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Z:\CPL\COMISSÃO 081-S - NOV 2020\3 - LICITAÇÕES 2021\CONCORRÊNCIA\CP 011.2021 - DIQUE DOM JOÃO BATISTA\"/>
    </mc:Choice>
  </mc:AlternateContent>
  <xr:revisionPtr revIDLastSave="0" documentId="8_{A11D098C-B111-46AC-BC87-973731543435}" xr6:coauthVersionLast="47" xr6:coauthVersionMax="47" xr10:uidLastSave="{00000000-0000-0000-0000-000000000000}"/>
  <bookViews>
    <workbookView xWindow="-120" yWindow="-120" windowWidth="29040" windowHeight="15840" firstSheet="8" xr2:uid="{64900841-24AD-464E-8E7A-FD5F5D43D0AF}"/>
  </bookViews>
  <sheets>
    <sheet name="RESUMO" sheetId="20" r:id="rId1"/>
    <sheet name="BDI " sheetId="14" r:id="rId2"/>
    <sheet name="ORÇAM. SEM DESON" sheetId="15" r:id="rId3"/>
    <sheet name="ORÇAM. DESON" sheetId="38" r:id="rId4"/>
    <sheet name="CURVA ABC" sheetId="41" r:id="rId5"/>
    <sheet name="CRONOGRAMA FISICO-FINANCEIRO" sheetId="42" r:id="rId6"/>
    <sheet name="COMPOSIÇÕES - SEM DESON" sheetId="26" r:id="rId7"/>
    <sheet name="COMPOSIÇÕES - COM DESON" sheetId="30" r:id="rId8"/>
    <sheet name="MEMORIA DE CALCULO" sheetId="21" r:id="rId9"/>
    <sheet name="COTAÇÕES" sheetId="34" r:id="rId10"/>
    <sheet name="BD -  ABC NÃO DESON" sheetId="39" r:id="rId11"/>
    <sheet name="BD -  ABC DESON" sheetId="40" r:id="rId12"/>
    <sheet name="MERCADO" sheetId="12" r:id="rId13"/>
    <sheet name="IOPES_02-20" sheetId="28" r:id="rId14"/>
    <sheet name="SICRO SUDESTE 04-20" sheetId="5" r:id="rId15"/>
    <sheet name="SINAPI 09-20 ES - NÃO DESONER." sheetId="4" r:id="rId16"/>
    <sheet name="SINAPI 09-20 ES - DESONER." sheetId="2" r:id="rId17"/>
    <sheet name="CPOS-178" sheetId="9" r:id="rId18"/>
    <sheet name="SIURB JAN-2020 DESONER." sheetId="10" r:id="rId19"/>
    <sheet name="SIURB JAN-2020 NÃO DESONER." sheetId="11" r:id="rId20"/>
    <sheet name="DER-ES_NOV19_COM DESONER." sheetId="31" r:id="rId21"/>
    <sheet name="EDIF JAN-2020 NÃO DESONER." sheetId="35" r:id="rId22"/>
    <sheet name="EDIF JAN-2020 DESONER." sheetId="36" r:id="rId23"/>
  </sheets>
  <externalReferences>
    <externalReference r:id="rId24"/>
    <externalReference r:id="rId25"/>
  </externalReferences>
  <definedNames>
    <definedName name="_xlnm._FilterDatabase" localSheetId="11" hidden="1">'BD -  ABC DESON'!$B$1:$J$103</definedName>
    <definedName name="_xlnm._FilterDatabase" localSheetId="10" hidden="1">'BD -  ABC NÃO DESON'!$B$1:$J$103</definedName>
    <definedName name="_xlnm._FilterDatabase" localSheetId="22" hidden="1">'EDIF JAN-2020 DESONER.'!$A$3:$D$2451</definedName>
    <definedName name="_xlnm._FilterDatabase" localSheetId="21" hidden="1">'EDIF JAN-2020 NÃO DESONER.'!$A$3:$D$12398</definedName>
    <definedName name="_xlchart.v1.0" hidden="1">'BD -  ABC NÃO DESON'!$B$2:$B$103</definedName>
    <definedName name="_xlchart.v1.1" hidden="1">'BD -  ABC NÃO DESON'!$K$2:$K$103</definedName>
    <definedName name="_xlchart.v1.2" hidden="1">'BD -  ABC DESON'!$B$2:$B$103</definedName>
    <definedName name="_xlchart.v1.3" hidden="1">'BD -  ABC DESON'!$K$2:$K$103</definedName>
    <definedName name="_xlnm.Print_Area" localSheetId="1">'BDI '!$A$1:$O$54</definedName>
    <definedName name="_xlnm.Print_Area" localSheetId="7">'COMPOSIÇÕES - COM DESON'!$A$1:$O$129</definedName>
    <definedName name="_xlnm.Print_Area" localSheetId="6">'COMPOSIÇÕES - SEM DESON'!$A$1:$O$130</definedName>
    <definedName name="_xlnm.Print_Area" localSheetId="9">COTAÇÕES!$A$1:$O$40</definedName>
    <definedName name="_xlnm.Print_Area" localSheetId="5">'CRONOGRAMA FISICO-FINANCEIRO'!$A$1:$AU$56</definedName>
    <definedName name="_xlnm.Print_Area" localSheetId="4">'CURVA ABC'!$A$1:$Z$60</definedName>
    <definedName name="_xlnm.Print_Area" localSheetId="8">'MEMORIA DE CALCULO'!$A$1:$Z$413</definedName>
    <definedName name="_xlnm.Print_Area" localSheetId="3">'ORÇAM. DESON'!$A$1:$Q$128</definedName>
    <definedName name="_xlnm.Print_Area" localSheetId="2">'ORÇAM. SEM DESON'!$A$1:$Q$128</definedName>
    <definedName name="_xlnm.Print_Area" localSheetId="0">RESUMO!$A$1:$O$36</definedName>
    <definedName name="_xlnm.Print_Titles" localSheetId="7">'COMPOSIÇÕES - COM DESON'!$1:$8</definedName>
    <definedName name="_xlnm.Print_Titles" localSheetId="6">'COMPOSIÇÕES - SEM DESON'!$1:$8</definedName>
    <definedName name="_xlnm.Print_Titles" localSheetId="9">COTAÇÕES!$1:$8</definedName>
    <definedName name="_xlnm.Print_Titles" localSheetId="5">'CRONOGRAMA FISICO-FINANCEIRO'!$2:$11</definedName>
    <definedName name="_xlnm.Print_Titles" localSheetId="4">'CURVA ABC'!$2:$8</definedName>
    <definedName name="_xlnm.Print_Titles" localSheetId="22">'EDIF JAN-2020 DESONER.'!$1:$1</definedName>
    <definedName name="_xlnm.Print_Titles" localSheetId="21">'EDIF JAN-2020 NÃO DESONER.'!$1:$1</definedName>
    <definedName name="_xlnm.Print_Titles" localSheetId="8">'MEMORIA DE CALCULO'!$1:$9</definedName>
    <definedName name="_xlnm.Print_Titles" localSheetId="3">'ORÇAM. DESON'!$1:$9</definedName>
    <definedName name="_xlnm.Print_Titles" localSheetId="2">'ORÇAM. SEM DESON'!$1:$9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4" i="14" l="1"/>
  <c r="K26" i="38"/>
  <c r="D26" i="38"/>
  <c r="M61" i="30"/>
  <c r="L61" i="30"/>
  <c r="N43" i="30"/>
  <c r="N44" i="30" s="1"/>
  <c r="J49" i="30"/>
  <c r="N49" i="30" s="1"/>
  <c r="N50" i="30" s="1"/>
  <c r="N46" i="30"/>
  <c r="N47" i="30" s="1"/>
  <c r="N39" i="30"/>
  <c r="N40" i="30" s="1"/>
  <c r="K26" i="15"/>
  <c r="D26" i="15"/>
  <c r="J49" i="26"/>
  <c r="N49" i="26" s="1"/>
  <c r="N50" i="26" s="1"/>
  <c r="N51" i="26" s="1"/>
  <c r="D19" i="12" s="1"/>
  <c r="M26" i="15" s="1"/>
  <c r="N46" i="26"/>
  <c r="N47" i="26" s="1"/>
  <c r="N43" i="26"/>
  <c r="N44" i="26" s="1"/>
  <c r="N39" i="26"/>
  <c r="N40" i="26" s="1"/>
  <c r="B54" i="21"/>
  <c r="W53" i="21"/>
  <c r="W54" i="21" s="1"/>
  <c r="P53" i="21"/>
  <c r="O53" i="21"/>
  <c r="N53" i="21"/>
  <c r="X52" i="21"/>
  <c r="X54" i="21" s="1"/>
  <c r="E52" i="21"/>
  <c r="J48" i="14"/>
  <c r="J46" i="14"/>
  <c r="J44" i="14"/>
  <c r="Q43" i="14"/>
  <c r="Q42" i="14"/>
  <c r="J42" i="14"/>
  <c r="Q41" i="14"/>
  <c r="Q40" i="14"/>
  <c r="J40" i="14"/>
  <c r="R18" i="14"/>
  <c r="L26" i="15" l="1"/>
  <c r="L26" i="38"/>
  <c r="J53" i="14"/>
  <c r="N51" i="30"/>
  <c r="R40" i="14"/>
  <c r="E31" i="14"/>
  <c r="G31" i="14" s="1"/>
  <c r="K29" i="14"/>
  <c r="K28" i="14"/>
  <c r="K27" i="14"/>
  <c r="K31" i="14" s="1"/>
  <c r="M31" i="14" s="1"/>
  <c r="G24" i="14"/>
  <c r="K24" i="14"/>
  <c r="M24" i="14" s="1"/>
  <c r="E22" i="14"/>
  <c r="K22" i="14" s="1"/>
  <c r="M22" i="14" s="1"/>
  <c r="E20" i="14"/>
  <c r="K20" i="14" s="1"/>
  <c r="M20" i="14" s="1"/>
  <c r="S18" i="14"/>
  <c r="M18" i="14"/>
  <c r="G18" i="14"/>
  <c r="K17" i="14"/>
  <c r="M17" i="14" s="1"/>
  <c r="E17" i="14"/>
  <c r="J124" i="30"/>
  <c r="N124" i="30" s="1"/>
  <c r="J123" i="30"/>
  <c r="N123" i="30" s="1"/>
  <c r="J122" i="30"/>
  <c r="N122" i="30" s="1"/>
  <c r="J121" i="30"/>
  <c r="N121" i="30" s="1"/>
  <c r="J120" i="30"/>
  <c r="N120" i="30" s="1"/>
  <c r="J125" i="26"/>
  <c r="N125" i="26" s="1"/>
  <c r="J124" i="26"/>
  <c r="N124" i="26" s="1"/>
  <c r="J123" i="26"/>
  <c r="N123" i="26" s="1"/>
  <c r="J122" i="26"/>
  <c r="N122" i="26" s="1"/>
  <c r="J121" i="26"/>
  <c r="N121" i="26" s="1"/>
  <c r="N117" i="30"/>
  <c r="N118" i="30" s="1"/>
  <c r="N114" i="30"/>
  <c r="N113" i="30"/>
  <c r="N112" i="30"/>
  <c r="N111" i="30"/>
  <c r="N110" i="30"/>
  <c r="N104" i="30"/>
  <c r="N105" i="30" s="1"/>
  <c r="N101" i="30"/>
  <c r="N100" i="30"/>
  <c r="N99" i="30"/>
  <c r="N98" i="30"/>
  <c r="N97" i="30"/>
  <c r="N93" i="30"/>
  <c r="N92" i="30"/>
  <c r="N91" i="30"/>
  <c r="N118" i="26"/>
  <c r="N119" i="26" s="1"/>
  <c r="N115" i="26"/>
  <c r="N114" i="26"/>
  <c r="N113" i="26"/>
  <c r="N112" i="26"/>
  <c r="N111" i="26"/>
  <c r="N105" i="26"/>
  <c r="N106" i="26" s="1"/>
  <c r="N102" i="26"/>
  <c r="N101" i="26"/>
  <c r="N100" i="26"/>
  <c r="N99" i="26"/>
  <c r="N98" i="26"/>
  <c r="N94" i="26"/>
  <c r="N93" i="26"/>
  <c r="N92" i="26"/>
  <c r="AA34" i="42"/>
  <c r="AA50" i="42"/>
  <c r="W46" i="42"/>
  <c r="S46" i="42"/>
  <c r="W42" i="42"/>
  <c r="S42" i="42"/>
  <c r="S38" i="42"/>
  <c r="O38" i="42"/>
  <c r="K38" i="42"/>
  <c r="W30" i="42"/>
  <c r="S30" i="42"/>
  <c r="W34" i="42"/>
  <c r="S26" i="42"/>
  <c r="K26" i="42"/>
  <c r="O26" i="42"/>
  <c r="K22" i="42"/>
  <c r="G22" i="42"/>
  <c r="K18" i="42"/>
  <c r="G18" i="42"/>
  <c r="G14" i="42"/>
  <c r="AB11" i="42"/>
  <c r="AC11" i="42" s="1"/>
  <c r="AD11" i="42" s="1"/>
  <c r="X11" i="42"/>
  <c r="Y11" i="42" s="1"/>
  <c r="Z11" i="42" s="1"/>
  <c r="T11" i="42"/>
  <c r="U11" i="42" s="1"/>
  <c r="V11" i="42" s="1"/>
  <c r="P11" i="42"/>
  <c r="Q11" i="42" s="1"/>
  <c r="R11" i="42" s="1"/>
  <c r="L11" i="42"/>
  <c r="M11" i="42" s="1"/>
  <c r="N11" i="42" s="1"/>
  <c r="H11" i="42"/>
  <c r="I11" i="42" s="1"/>
  <c r="J11" i="42" s="1"/>
  <c r="D5" i="42"/>
  <c r="M85" i="38"/>
  <c r="M84" i="38"/>
  <c r="M83" i="38"/>
  <c r="M82" i="38"/>
  <c r="M81" i="38"/>
  <c r="M80" i="38"/>
  <c r="M79" i="38"/>
  <c r="M78" i="38"/>
  <c r="M77" i="38"/>
  <c r="M75" i="38"/>
  <c r="M74" i="38"/>
  <c r="M73" i="38"/>
  <c r="M72" i="38"/>
  <c r="M70" i="38"/>
  <c r="M69" i="38"/>
  <c r="M68" i="38"/>
  <c r="M67" i="38"/>
  <c r="M66" i="38"/>
  <c r="M64" i="38"/>
  <c r="M63" i="38"/>
  <c r="M62" i="38"/>
  <c r="M61" i="38"/>
  <c r="M60" i="38"/>
  <c r="M59" i="38"/>
  <c r="M58" i="38"/>
  <c r="M57" i="38"/>
  <c r="M56" i="38"/>
  <c r="M55" i="38"/>
  <c r="M54" i="38"/>
  <c r="M53" i="38"/>
  <c r="M52" i="38"/>
  <c r="M51" i="38"/>
  <c r="M49" i="38"/>
  <c r="M48" i="38"/>
  <c r="M47" i="38"/>
  <c r="M46" i="38"/>
  <c r="M44" i="38"/>
  <c r="M43" i="38"/>
  <c r="M42" i="38"/>
  <c r="M41" i="38"/>
  <c r="M40" i="38"/>
  <c r="M38" i="38"/>
  <c r="M37" i="38"/>
  <c r="M36" i="38"/>
  <c r="M35" i="38"/>
  <c r="M34" i="38"/>
  <c r="M31" i="38"/>
  <c r="M30" i="38"/>
  <c r="M29" i="38"/>
  <c r="M28" i="38"/>
  <c r="M23" i="38"/>
  <c r="M22" i="38"/>
  <c r="M21" i="38"/>
  <c r="M20" i="38"/>
  <c r="M19" i="38"/>
  <c r="M18" i="38"/>
  <c r="M17" i="38"/>
  <c r="M16" i="38"/>
  <c r="M14" i="38"/>
  <c r="M13" i="38"/>
  <c r="M12" i="38"/>
  <c r="M11" i="38"/>
  <c r="F53" i="40"/>
  <c r="F41" i="40"/>
  <c r="F54" i="40"/>
  <c r="F43" i="40"/>
  <c r="F42" i="40"/>
  <c r="F40" i="40"/>
  <c r="F83" i="40"/>
  <c r="F67" i="40"/>
  <c r="F22" i="40"/>
  <c r="F50" i="40"/>
  <c r="F26" i="40"/>
  <c r="F27" i="40"/>
  <c r="F68" i="40"/>
  <c r="F85" i="40"/>
  <c r="F93" i="40"/>
  <c r="F80" i="40"/>
  <c r="F13" i="40"/>
  <c r="F92" i="40"/>
  <c r="F95" i="40"/>
  <c r="F11" i="40"/>
  <c r="F66" i="40"/>
  <c r="F100" i="40"/>
  <c r="F28" i="40"/>
  <c r="F84" i="40"/>
  <c r="F91" i="40"/>
  <c r="F98" i="40"/>
  <c r="F99" i="40"/>
  <c r="F60" i="40"/>
  <c r="F61" i="40"/>
  <c r="F35" i="40"/>
  <c r="F47" i="40"/>
  <c r="F72" i="40"/>
  <c r="F77" i="40"/>
  <c r="F24" i="40"/>
  <c r="F101" i="40"/>
  <c r="F89" i="40"/>
  <c r="F97" i="40"/>
  <c r="F65" i="40"/>
  <c r="F90" i="40"/>
  <c r="F96" i="40"/>
  <c r="F52" i="40"/>
  <c r="F51" i="40"/>
  <c r="F21" i="40"/>
  <c r="F87" i="40"/>
  <c r="F29" i="40"/>
  <c r="F4" i="40"/>
  <c r="F55" i="40"/>
  <c r="F74" i="40"/>
  <c r="F82" i="40"/>
  <c r="F48" i="40"/>
  <c r="F70" i="40"/>
  <c r="F33" i="40"/>
  <c r="F79" i="40"/>
  <c r="F44" i="40"/>
  <c r="F88" i="40"/>
  <c r="F34" i="40"/>
  <c r="F45" i="40"/>
  <c r="F56" i="40"/>
  <c r="F81" i="40"/>
  <c r="F49" i="40"/>
  <c r="F32" i="40"/>
  <c r="F38" i="40"/>
  <c r="F71" i="40"/>
  <c r="F59" i="40"/>
  <c r="F25" i="40"/>
  <c r="F12" i="40"/>
  <c r="F46" i="40"/>
  <c r="F2" i="40"/>
  <c r="F20" i="40"/>
  <c r="F7" i="40"/>
  <c r="F3" i="40"/>
  <c r="F15" i="40"/>
  <c r="F31" i="40"/>
  <c r="F18" i="40"/>
  <c r="F16" i="40"/>
  <c r="F78" i="40"/>
  <c r="F62" i="40"/>
  <c r="F76" i="40"/>
  <c r="F6" i="40"/>
  <c r="F36" i="40"/>
  <c r="F23" i="40"/>
  <c r="F19" i="40"/>
  <c r="F39" i="40"/>
  <c r="F17" i="40"/>
  <c r="F30" i="40"/>
  <c r="F69" i="40"/>
  <c r="F14" i="40"/>
  <c r="F57" i="40"/>
  <c r="F73" i="40"/>
  <c r="F64" i="40"/>
  <c r="F58" i="40"/>
  <c r="F63" i="40"/>
  <c r="D5" i="40"/>
  <c r="D53" i="40"/>
  <c r="D41" i="40"/>
  <c r="D54" i="40"/>
  <c r="D43" i="40"/>
  <c r="D42" i="40"/>
  <c r="D40" i="40"/>
  <c r="D83" i="40"/>
  <c r="D67" i="40"/>
  <c r="D22" i="40"/>
  <c r="D50" i="40"/>
  <c r="D26" i="40"/>
  <c r="D27" i="40"/>
  <c r="D68" i="40"/>
  <c r="D85" i="40"/>
  <c r="D93" i="40"/>
  <c r="D102" i="40"/>
  <c r="D80" i="40"/>
  <c r="D13" i="40"/>
  <c r="D103" i="40"/>
  <c r="D92" i="40"/>
  <c r="D95" i="40"/>
  <c r="D11" i="40"/>
  <c r="D66" i="40"/>
  <c r="D100" i="40"/>
  <c r="D28" i="40"/>
  <c r="D84" i="40"/>
  <c r="D91" i="40"/>
  <c r="D98" i="40"/>
  <c r="D99" i="40"/>
  <c r="D86" i="40"/>
  <c r="D60" i="40"/>
  <c r="D61" i="40"/>
  <c r="D94" i="40"/>
  <c r="D35" i="40"/>
  <c r="D47" i="40"/>
  <c r="D72" i="40"/>
  <c r="D77" i="40"/>
  <c r="D24" i="40"/>
  <c r="D101" i="40"/>
  <c r="D89" i="40"/>
  <c r="D97" i="40"/>
  <c r="D65" i="40"/>
  <c r="D90" i="40"/>
  <c r="D96" i="40"/>
  <c r="D52" i="40"/>
  <c r="D51" i="40"/>
  <c r="D21" i="40"/>
  <c r="D87" i="40"/>
  <c r="D29" i="40"/>
  <c r="D4" i="40"/>
  <c r="D75" i="40"/>
  <c r="D55" i="40"/>
  <c r="D74" i="40"/>
  <c r="D82" i="40"/>
  <c r="D48" i="40"/>
  <c r="D70" i="40"/>
  <c r="D37" i="40"/>
  <c r="D33" i="40"/>
  <c r="D79" i="40"/>
  <c r="D44" i="40"/>
  <c r="D88" i="40"/>
  <c r="D34" i="40"/>
  <c r="D45" i="40"/>
  <c r="D56" i="40"/>
  <c r="D81" i="40"/>
  <c r="D49" i="40"/>
  <c r="D32" i="40"/>
  <c r="D38" i="40"/>
  <c r="D71" i="40"/>
  <c r="D10" i="40"/>
  <c r="D59" i="40"/>
  <c r="D25" i="40"/>
  <c r="D12" i="40"/>
  <c r="D46" i="40"/>
  <c r="D2" i="40"/>
  <c r="D20" i="40"/>
  <c r="D7" i="40"/>
  <c r="D3" i="40"/>
  <c r="D15" i="40"/>
  <c r="D31" i="40"/>
  <c r="D18" i="40"/>
  <c r="D16" i="40"/>
  <c r="D78" i="40"/>
  <c r="D9" i="40"/>
  <c r="D62" i="40"/>
  <c r="D76" i="40"/>
  <c r="D6" i="40"/>
  <c r="D36" i="40"/>
  <c r="D8" i="40"/>
  <c r="D23" i="40"/>
  <c r="D19" i="40"/>
  <c r="D39" i="40"/>
  <c r="D17" i="40"/>
  <c r="D30" i="40"/>
  <c r="D69" i="40"/>
  <c r="D14" i="40"/>
  <c r="D57" i="40"/>
  <c r="D73" i="40"/>
  <c r="D64" i="40"/>
  <c r="D58" i="40"/>
  <c r="D63" i="40"/>
  <c r="F53" i="39"/>
  <c r="F42" i="39"/>
  <c r="F54" i="39"/>
  <c r="F44" i="39"/>
  <c r="F43" i="39"/>
  <c r="F41" i="39"/>
  <c r="F83" i="39"/>
  <c r="F67" i="39"/>
  <c r="F22" i="39"/>
  <c r="F51" i="39"/>
  <c r="F26" i="39"/>
  <c r="F27" i="39"/>
  <c r="F68" i="39"/>
  <c r="F85" i="39"/>
  <c r="F93" i="39"/>
  <c r="F80" i="39"/>
  <c r="F13" i="39"/>
  <c r="F92" i="39"/>
  <c r="F95" i="39"/>
  <c r="F11" i="39"/>
  <c r="F66" i="39"/>
  <c r="F100" i="39"/>
  <c r="F28" i="39"/>
  <c r="F84" i="39"/>
  <c r="F91" i="39"/>
  <c r="F98" i="39"/>
  <c r="F99" i="39"/>
  <c r="F59" i="39"/>
  <c r="F61" i="39"/>
  <c r="F35" i="39"/>
  <c r="F47" i="39"/>
  <c r="F72" i="39"/>
  <c r="F77" i="39"/>
  <c r="F24" i="39"/>
  <c r="F101" i="39"/>
  <c r="F89" i="39"/>
  <c r="F97" i="39"/>
  <c r="F64" i="39"/>
  <c r="F90" i="39"/>
  <c r="F96" i="39"/>
  <c r="F52" i="39"/>
  <c r="F50" i="39"/>
  <c r="F21" i="39"/>
  <c r="F87" i="39"/>
  <c r="F29" i="39"/>
  <c r="F4" i="39"/>
  <c r="F55" i="39"/>
  <c r="F74" i="39"/>
  <c r="F82" i="39"/>
  <c r="F49" i="39"/>
  <c r="F70" i="39"/>
  <c r="F33" i="39"/>
  <c r="F79" i="39"/>
  <c r="F45" i="39"/>
  <c r="F88" i="39"/>
  <c r="F34" i="39"/>
  <c r="F39" i="39"/>
  <c r="F56" i="39"/>
  <c r="F81" i="39"/>
  <c r="F48" i="39"/>
  <c r="F32" i="39"/>
  <c r="F36" i="39"/>
  <c r="F71" i="39"/>
  <c r="F60" i="39"/>
  <c r="F25" i="39"/>
  <c r="F12" i="39"/>
  <c r="F46" i="39"/>
  <c r="F2" i="39"/>
  <c r="F20" i="39"/>
  <c r="F7" i="39"/>
  <c r="F3" i="39"/>
  <c r="F15" i="39"/>
  <c r="F31" i="39"/>
  <c r="F18" i="39"/>
  <c r="F16" i="39"/>
  <c r="F78" i="39"/>
  <c r="F63" i="39"/>
  <c r="F76" i="39"/>
  <c r="F6" i="39"/>
  <c r="F37" i="39"/>
  <c r="F23" i="39"/>
  <c r="F19" i="39"/>
  <c r="F17" i="39"/>
  <c r="F30" i="39"/>
  <c r="F69" i="39"/>
  <c r="F14" i="39"/>
  <c r="F58" i="39"/>
  <c r="F73" i="39"/>
  <c r="F65" i="39"/>
  <c r="F57" i="39"/>
  <c r="F62" i="39"/>
  <c r="F40" i="39"/>
  <c r="D5" i="39"/>
  <c r="D53" i="39"/>
  <c r="D42" i="39"/>
  <c r="D54" i="39"/>
  <c r="D44" i="39"/>
  <c r="D43" i="39"/>
  <c r="D41" i="39"/>
  <c r="D83" i="39"/>
  <c r="D67" i="39"/>
  <c r="D22" i="39"/>
  <c r="D51" i="39"/>
  <c r="D26" i="39"/>
  <c r="D27" i="39"/>
  <c r="D68" i="39"/>
  <c r="D85" i="39"/>
  <c r="D93" i="39"/>
  <c r="D102" i="39"/>
  <c r="D80" i="39"/>
  <c r="D13" i="39"/>
  <c r="D103" i="39"/>
  <c r="D92" i="39"/>
  <c r="D95" i="39"/>
  <c r="D11" i="39"/>
  <c r="D66" i="39"/>
  <c r="D100" i="39"/>
  <c r="D28" i="39"/>
  <c r="D84" i="39"/>
  <c r="D91" i="39"/>
  <c r="D98" i="39"/>
  <c r="D99" i="39"/>
  <c r="D86" i="39"/>
  <c r="D59" i="39"/>
  <c r="D61" i="39"/>
  <c r="D94" i="39"/>
  <c r="D35" i="39"/>
  <c r="D47" i="39"/>
  <c r="D72" i="39"/>
  <c r="D77" i="39"/>
  <c r="D24" i="39"/>
  <c r="D101" i="39"/>
  <c r="D89" i="39"/>
  <c r="D97" i="39"/>
  <c r="D64" i="39"/>
  <c r="D90" i="39"/>
  <c r="D96" i="39"/>
  <c r="D52" i="39"/>
  <c r="D50" i="39"/>
  <c r="D21" i="39"/>
  <c r="D87" i="39"/>
  <c r="D29" i="39"/>
  <c r="D4" i="39"/>
  <c r="D75" i="39"/>
  <c r="D55" i="39"/>
  <c r="D74" i="39"/>
  <c r="D82" i="39"/>
  <c r="D49" i="39"/>
  <c r="D70" i="39"/>
  <c r="D38" i="39"/>
  <c r="D33" i="39"/>
  <c r="D79" i="39"/>
  <c r="D45" i="39"/>
  <c r="D88" i="39"/>
  <c r="D34" i="39"/>
  <c r="D39" i="39"/>
  <c r="D56" i="39"/>
  <c r="D81" i="39"/>
  <c r="D48" i="39"/>
  <c r="D32" i="39"/>
  <c r="D36" i="39"/>
  <c r="D71" i="39"/>
  <c r="D10" i="39"/>
  <c r="D60" i="39"/>
  <c r="D25" i="39"/>
  <c r="D12" i="39"/>
  <c r="D46" i="39"/>
  <c r="D2" i="39"/>
  <c r="D20" i="39"/>
  <c r="D7" i="39"/>
  <c r="D3" i="39"/>
  <c r="D15" i="39"/>
  <c r="D31" i="39"/>
  <c r="D18" i="39"/>
  <c r="D16" i="39"/>
  <c r="D78" i="39"/>
  <c r="D9" i="39"/>
  <c r="D63" i="39"/>
  <c r="D76" i="39"/>
  <c r="D6" i="39"/>
  <c r="D37" i="39"/>
  <c r="D8" i="39"/>
  <c r="D23" i="39"/>
  <c r="D19" i="39"/>
  <c r="D40" i="39"/>
  <c r="D17" i="39"/>
  <c r="D30" i="39"/>
  <c r="D69" i="39"/>
  <c r="D14" i="39"/>
  <c r="D58" i="39"/>
  <c r="D73" i="39"/>
  <c r="D65" i="39"/>
  <c r="D57" i="39"/>
  <c r="D62" i="39"/>
  <c r="G33" i="14" l="1"/>
  <c r="G55" i="39" s="1"/>
  <c r="N25" i="38"/>
  <c r="N25" i="15"/>
  <c r="G61" i="39"/>
  <c r="N112" i="15"/>
  <c r="G14" i="39"/>
  <c r="G26" i="39"/>
  <c r="G62" i="39"/>
  <c r="G74" i="39"/>
  <c r="N118" i="15"/>
  <c r="N105" i="15"/>
  <c r="N67" i="15"/>
  <c r="N55" i="15"/>
  <c r="N19" i="15"/>
  <c r="N12" i="15"/>
  <c r="N37" i="15"/>
  <c r="G21" i="39"/>
  <c r="G27" i="39"/>
  <c r="G39" i="39"/>
  <c r="G69" i="39"/>
  <c r="G75" i="39"/>
  <c r="G87" i="39"/>
  <c r="N110" i="15"/>
  <c r="N104" i="15"/>
  <c r="N92" i="15"/>
  <c r="N60" i="15"/>
  <c r="N54" i="15"/>
  <c r="N41" i="15"/>
  <c r="N30" i="15"/>
  <c r="G31" i="39"/>
  <c r="G10" i="39"/>
  <c r="G40" i="39"/>
  <c r="G46" i="39"/>
  <c r="G58" i="39"/>
  <c r="G88" i="39"/>
  <c r="G94" i="39"/>
  <c r="N122" i="15"/>
  <c r="N91" i="15"/>
  <c r="N84" i="15"/>
  <c r="N71" i="15"/>
  <c r="N40" i="15"/>
  <c r="N33" i="15"/>
  <c r="N17" i="15"/>
  <c r="N21" i="15"/>
  <c r="G19" i="39"/>
  <c r="G11" i="39"/>
  <c r="G41" i="39"/>
  <c r="G47" i="39"/>
  <c r="G59" i="39"/>
  <c r="G89" i="39"/>
  <c r="G95" i="39"/>
  <c r="N121" i="15"/>
  <c r="N90" i="15"/>
  <c r="N83" i="15"/>
  <c r="N70" i="15"/>
  <c r="N38" i="15"/>
  <c r="N31" i="15"/>
  <c r="N16" i="15"/>
  <c r="G12" i="39"/>
  <c r="G18" i="39"/>
  <c r="G30" i="39"/>
  <c r="G36" i="39"/>
  <c r="G42" i="39"/>
  <c r="G48" i="39"/>
  <c r="G54" i="39"/>
  <c r="G60" i="39"/>
  <c r="G66" i="39"/>
  <c r="G72" i="39"/>
  <c r="G78" i="39"/>
  <c r="G84" i="39"/>
  <c r="G90" i="39"/>
  <c r="G96" i="39"/>
  <c r="G102" i="39"/>
  <c r="N126" i="15"/>
  <c r="N120" i="15"/>
  <c r="N114" i="15"/>
  <c r="N107" i="15"/>
  <c r="N95" i="15"/>
  <c r="N82" i="15"/>
  <c r="N51" i="15"/>
  <c r="N14" i="15"/>
  <c r="N29" i="15"/>
  <c r="N68" i="15"/>
  <c r="N106" i="15"/>
  <c r="G85" i="39"/>
  <c r="G49" i="39"/>
  <c r="M33" i="14"/>
  <c r="N26" i="38" s="1"/>
  <c r="G73" i="39"/>
  <c r="G37" i="39"/>
  <c r="N50" i="15"/>
  <c r="N88" i="15"/>
  <c r="N125" i="15"/>
  <c r="G103" i="39"/>
  <c r="G67" i="39"/>
  <c r="G20" i="14"/>
  <c r="G22" i="14"/>
  <c r="G17" i="14"/>
  <c r="N126" i="26"/>
  <c r="N116" i="26"/>
  <c r="N115" i="30"/>
  <c r="N125" i="30"/>
  <c r="N94" i="30"/>
  <c r="N95" i="26"/>
  <c r="N103" i="26"/>
  <c r="N102" i="30"/>
  <c r="C112" i="38"/>
  <c r="B112" i="38"/>
  <c r="C111" i="38"/>
  <c r="B111" i="38"/>
  <c r="C110" i="38"/>
  <c r="B110" i="38"/>
  <c r="C109" i="38"/>
  <c r="B109" i="38"/>
  <c r="C108" i="38"/>
  <c r="B108" i="38"/>
  <c r="C107" i="38"/>
  <c r="B107" i="38"/>
  <c r="C106" i="38"/>
  <c r="B106" i="38"/>
  <c r="C105" i="38"/>
  <c r="B105" i="38"/>
  <c r="C104" i="38"/>
  <c r="B104" i="38"/>
  <c r="C103" i="38"/>
  <c r="B103" i="38"/>
  <c r="C102" i="38"/>
  <c r="B102" i="38"/>
  <c r="C101" i="38"/>
  <c r="B101" i="38"/>
  <c r="C100" i="38"/>
  <c r="B100" i="38"/>
  <c r="C99" i="38"/>
  <c r="B99" i="38"/>
  <c r="C98" i="38"/>
  <c r="B98" i="38"/>
  <c r="C97" i="38"/>
  <c r="B97" i="38"/>
  <c r="C96" i="38"/>
  <c r="B96" i="38"/>
  <c r="C95" i="38"/>
  <c r="B95" i="38"/>
  <c r="C94" i="38"/>
  <c r="B94" i="38"/>
  <c r="C93" i="38"/>
  <c r="B93" i="38"/>
  <c r="C92" i="38"/>
  <c r="B92" i="38"/>
  <c r="C91" i="38"/>
  <c r="B91" i="38"/>
  <c r="C90" i="38"/>
  <c r="B90" i="38"/>
  <c r="C89" i="38"/>
  <c r="B89" i="38"/>
  <c r="C88" i="38"/>
  <c r="B88" i="38"/>
  <c r="C87" i="38"/>
  <c r="B87" i="38"/>
  <c r="C112" i="15"/>
  <c r="M112" i="15" s="1"/>
  <c r="C111" i="15"/>
  <c r="C110" i="15"/>
  <c r="C109" i="15"/>
  <c r="C108" i="15"/>
  <c r="C107" i="15"/>
  <c r="C106" i="15"/>
  <c r="C105" i="15"/>
  <c r="C104" i="15"/>
  <c r="C103" i="15"/>
  <c r="C102" i="15"/>
  <c r="C101" i="15"/>
  <c r="C100" i="15"/>
  <c r="C99" i="15"/>
  <c r="C98" i="15"/>
  <c r="C97" i="15"/>
  <c r="C96" i="15"/>
  <c r="C95" i="15"/>
  <c r="C94" i="15"/>
  <c r="C93" i="15"/>
  <c r="C92" i="15"/>
  <c r="C91" i="15"/>
  <c r="C90" i="15"/>
  <c r="C89" i="15"/>
  <c r="C88" i="15"/>
  <c r="C87" i="15"/>
  <c r="B112" i="15"/>
  <c r="B111" i="15"/>
  <c r="B110" i="15"/>
  <c r="B109" i="15"/>
  <c r="B108" i="15"/>
  <c r="B107" i="15"/>
  <c r="B106" i="15"/>
  <c r="B102" i="15"/>
  <c r="B105" i="15"/>
  <c r="B104" i="15"/>
  <c r="B103" i="15"/>
  <c r="B101" i="15"/>
  <c r="B100" i="15"/>
  <c r="B99" i="15"/>
  <c r="B98" i="15"/>
  <c r="B97" i="15"/>
  <c r="B96" i="15"/>
  <c r="B95" i="15"/>
  <c r="B94" i="15"/>
  <c r="B93" i="15"/>
  <c r="B92" i="15"/>
  <c r="B91" i="15"/>
  <c r="B90" i="15"/>
  <c r="B89" i="15"/>
  <c r="B88" i="15"/>
  <c r="B87" i="15"/>
  <c r="M92" i="15"/>
  <c r="W372" i="21"/>
  <c r="W373" i="21" s="1"/>
  <c r="L112" i="15" s="1"/>
  <c r="W369" i="21"/>
  <c r="W366" i="21"/>
  <c r="W367" i="21" s="1"/>
  <c r="L110" i="38" s="1"/>
  <c r="W363" i="21"/>
  <c r="W360" i="21"/>
  <c r="W361" i="21" s="1"/>
  <c r="W357" i="21"/>
  <c r="W358" i="21" s="1"/>
  <c r="L107" i="15" s="1"/>
  <c r="W351" i="21"/>
  <c r="W352" i="21" s="1"/>
  <c r="L105" i="38" s="1"/>
  <c r="D352" i="21"/>
  <c r="B352" i="21"/>
  <c r="X350" i="21"/>
  <c r="X352" i="21" s="1"/>
  <c r="E350" i="21"/>
  <c r="M354" i="21"/>
  <c r="W354" i="21" s="1"/>
  <c r="W355" i="21" s="1"/>
  <c r="L106" i="15" s="1"/>
  <c r="W348" i="21"/>
  <c r="W349" i="21" s="1"/>
  <c r="W345" i="21"/>
  <c r="W346" i="21" s="1"/>
  <c r="L103" i="15" s="1"/>
  <c r="M336" i="21"/>
  <c r="W336" i="21" s="1"/>
  <c r="W337" i="21" s="1"/>
  <c r="L100" i="38" s="1"/>
  <c r="W333" i="21"/>
  <c r="W334" i="21" s="1"/>
  <c r="E332" i="21"/>
  <c r="W330" i="21"/>
  <c r="W331" i="21" s="1"/>
  <c r="L98" i="15" s="1"/>
  <c r="W327" i="21"/>
  <c r="W328" i="21" s="1"/>
  <c r="L97" i="38" s="1"/>
  <c r="W324" i="21"/>
  <c r="W318" i="21"/>
  <c r="W319" i="21" s="1"/>
  <c r="L94" i="38" s="1"/>
  <c r="M315" i="21"/>
  <c r="W315" i="21" s="1"/>
  <c r="W316" i="21" s="1"/>
  <c r="L93" i="38" s="1"/>
  <c r="M312" i="21"/>
  <c r="W312" i="21" s="1"/>
  <c r="W313" i="21" s="1"/>
  <c r="L92" i="38" s="1"/>
  <c r="W297" i="21"/>
  <c r="W298" i="21" s="1"/>
  <c r="L87" i="15" s="1"/>
  <c r="D373" i="21"/>
  <c r="B373" i="21"/>
  <c r="X371" i="21"/>
  <c r="X373" i="21" s="1"/>
  <c r="E371" i="21"/>
  <c r="D370" i="21"/>
  <c r="B370" i="21"/>
  <c r="W370" i="21"/>
  <c r="L111" i="38" s="1"/>
  <c r="X368" i="21"/>
  <c r="X370" i="21" s="1"/>
  <c r="E368" i="21"/>
  <c r="D367" i="21"/>
  <c r="B367" i="21"/>
  <c r="X365" i="21"/>
  <c r="X367" i="21" s="1"/>
  <c r="E365" i="21"/>
  <c r="D364" i="21"/>
  <c r="B364" i="21"/>
  <c r="W364" i="21"/>
  <c r="L109" i="15" s="1"/>
  <c r="X362" i="21"/>
  <c r="X364" i="21" s="1"/>
  <c r="E362" i="21"/>
  <c r="D361" i="21"/>
  <c r="B361" i="21"/>
  <c r="X359" i="21"/>
  <c r="X361" i="21" s="1"/>
  <c r="E359" i="21"/>
  <c r="D358" i="21"/>
  <c r="B358" i="21"/>
  <c r="X356" i="21"/>
  <c r="X358" i="21" s="1"/>
  <c r="E356" i="21"/>
  <c r="D355" i="21"/>
  <c r="B355" i="21"/>
  <c r="X353" i="21"/>
  <c r="X355" i="21" s="1"/>
  <c r="E353" i="21"/>
  <c r="D349" i="21"/>
  <c r="B349" i="21"/>
  <c r="X347" i="21"/>
  <c r="X349" i="21" s="1"/>
  <c r="E347" i="21"/>
  <c r="D346" i="21"/>
  <c r="B346" i="21"/>
  <c r="X344" i="21"/>
  <c r="X346" i="21" s="1"/>
  <c r="E344" i="21"/>
  <c r="D343" i="21"/>
  <c r="B343" i="21"/>
  <c r="W342" i="21"/>
  <c r="W343" i="21" s="1"/>
  <c r="L102" i="38" s="1"/>
  <c r="X341" i="21"/>
  <c r="X343" i="21" s="1"/>
  <c r="E341" i="21"/>
  <c r="D340" i="21"/>
  <c r="B340" i="21"/>
  <c r="W339" i="21"/>
  <c r="W340" i="21" s="1"/>
  <c r="L101" i="38" s="1"/>
  <c r="X338" i="21"/>
  <c r="X340" i="21" s="1"/>
  <c r="E338" i="21"/>
  <c r="D337" i="21"/>
  <c r="B337" i="21"/>
  <c r="X335" i="21"/>
  <c r="X337" i="21" s="1"/>
  <c r="E335" i="21"/>
  <c r="D334" i="21"/>
  <c r="B334" i="21"/>
  <c r="X332" i="21"/>
  <c r="X334" i="21" s="1"/>
  <c r="D331" i="21"/>
  <c r="B331" i="21"/>
  <c r="X329" i="21"/>
  <c r="X331" i="21" s="1"/>
  <c r="E329" i="21"/>
  <c r="D328" i="21"/>
  <c r="B328" i="21"/>
  <c r="X326" i="21"/>
  <c r="X328" i="21" s="1"/>
  <c r="E326" i="21"/>
  <c r="D325" i="21"/>
  <c r="B325" i="21"/>
  <c r="W325" i="21"/>
  <c r="L96" i="38" s="1"/>
  <c r="X323" i="21"/>
  <c r="X325" i="21" s="1"/>
  <c r="E323" i="21"/>
  <c r="D322" i="21"/>
  <c r="B322" i="21"/>
  <c r="W321" i="21"/>
  <c r="W322" i="21" s="1"/>
  <c r="L95" i="15" s="1"/>
  <c r="X320" i="21"/>
  <c r="X322" i="21" s="1"/>
  <c r="E320" i="21"/>
  <c r="D319" i="21"/>
  <c r="B319" i="21"/>
  <c r="X317" i="21"/>
  <c r="X319" i="21" s="1"/>
  <c r="E317" i="21"/>
  <c r="D316" i="21"/>
  <c r="B316" i="21"/>
  <c r="X314" i="21"/>
  <c r="X316" i="21" s="1"/>
  <c r="E314" i="21"/>
  <c r="D313" i="21"/>
  <c r="B313" i="21"/>
  <c r="X311" i="21"/>
  <c r="X313" i="21" s="1"/>
  <c r="E311" i="21"/>
  <c r="D310" i="21"/>
  <c r="B310" i="21"/>
  <c r="W309" i="21"/>
  <c r="W310" i="21" s="1"/>
  <c r="L91" i="15" s="1"/>
  <c r="X308" i="21"/>
  <c r="X310" i="21" s="1"/>
  <c r="E308" i="21"/>
  <c r="D307" i="21"/>
  <c r="B307" i="21"/>
  <c r="W306" i="21"/>
  <c r="W307" i="21" s="1"/>
  <c r="L90" i="15" s="1"/>
  <c r="X305" i="21"/>
  <c r="X307" i="21" s="1"/>
  <c r="E305" i="21"/>
  <c r="D304" i="21"/>
  <c r="B304" i="21"/>
  <c r="W303" i="21"/>
  <c r="W304" i="21" s="1"/>
  <c r="L89" i="38" s="1"/>
  <c r="X302" i="21"/>
  <c r="X304" i="21" s="1"/>
  <c r="E302" i="21"/>
  <c r="D301" i="21"/>
  <c r="B301" i="21"/>
  <c r="W300" i="21"/>
  <c r="W301" i="21" s="1"/>
  <c r="L88" i="15" s="1"/>
  <c r="X299" i="21"/>
  <c r="X301" i="21" s="1"/>
  <c r="E299" i="21"/>
  <c r="D298" i="21"/>
  <c r="B298" i="21"/>
  <c r="X296" i="21"/>
  <c r="X298" i="21" s="1"/>
  <c r="E296" i="21"/>
  <c r="G18" i="28"/>
  <c r="G17" i="28"/>
  <c r="G16" i="28"/>
  <c r="G15" i="28"/>
  <c r="B126" i="38"/>
  <c r="B125" i="38"/>
  <c r="M125" i="38" s="1"/>
  <c r="B124" i="38"/>
  <c r="B123" i="38"/>
  <c r="B122" i="38"/>
  <c r="B121" i="38"/>
  <c r="B120" i="38"/>
  <c r="B119" i="38"/>
  <c r="B118" i="38"/>
  <c r="B117" i="38"/>
  <c r="B116" i="38"/>
  <c r="B115" i="38"/>
  <c r="B114" i="38"/>
  <c r="K85" i="38"/>
  <c r="D85" i="38"/>
  <c r="K84" i="38"/>
  <c r="D84" i="38"/>
  <c r="K83" i="38"/>
  <c r="D83" i="38"/>
  <c r="K82" i="38"/>
  <c r="D82" i="38"/>
  <c r="K81" i="38"/>
  <c r="D81" i="38"/>
  <c r="K80" i="38"/>
  <c r="D80" i="38"/>
  <c r="K79" i="38"/>
  <c r="D79" i="38"/>
  <c r="K78" i="38"/>
  <c r="D78" i="38"/>
  <c r="K77" i="38"/>
  <c r="D77" i="38"/>
  <c r="K75" i="38"/>
  <c r="D75" i="38"/>
  <c r="K74" i="38"/>
  <c r="D74" i="38"/>
  <c r="K73" i="38"/>
  <c r="D73" i="38"/>
  <c r="K72" i="38"/>
  <c r="D72" i="38"/>
  <c r="K71" i="38"/>
  <c r="D71" i="38"/>
  <c r="K70" i="38"/>
  <c r="D70" i="38"/>
  <c r="K69" i="38"/>
  <c r="D69" i="38"/>
  <c r="K68" i="38"/>
  <c r="D68" i="38"/>
  <c r="K67" i="38"/>
  <c r="D67" i="38"/>
  <c r="K66" i="38"/>
  <c r="D66" i="38"/>
  <c r="K65" i="38"/>
  <c r="D65" i="38"/>
  <c r="K64" i="38"/>
  <c r="D64" i="38"/>
  <c r="K63" i="38"/>
  <c r="D63" i="38"/>
  <c r="K62" i="38"/>
  <c r="D62" i="38"/>
  <c r="K61" i="38"/>
  <c r="D61" i="38"/>
  <c r="K60" i="38"/>
  <c r="D60" i="38"/>
  <c r="K59" i="38"/>
  <c r="D59" i="38"/>
  <c r="K58" i="38"/>
  <c r="D58" i="38"/>
  <c r="K57" i="38"/>
  <c r="D57" i="38"/>
  <c r="K56" i="38"/>
  <c r="D56" i="38"/>
  <c r="K55" i="38"/>
  <c r="D55" i="38"/>
  <c r="K54" i="38"/>
  <c r="D54" i="38"/>
  <c r="K53" i="38"/>
  <c r="D53" i="38"/>
  <c r="K52" i="38"/>
  <c r="D52" i="38"/>
  <c r="K51" i="38"/>
  <c r="D51" i="38"/>
  <c r="K50" i="38"/>
  <c r="D50" i="38"/>
  <c r="K49" i="38"/>
  <c r="D49" i="38"/>
  <c r="K48" i="38"/>
  <c r="D48" i="38"/>
  <c r="K47" i="38"/>
  <c r="D47" i="38"/>
  <c r="K46" i="38"/>
  <c r="D46" i="38"/>
  <c r="K44" i="38"/>
  <c r="D44" i="38"/>
  <c r="K43" i="38"/>
  <c r="D43" i="38"/>
  <c r="K42" i="38"/>
  <c r="D42" i="38"/>
  <c r="K41" i="38"/>
  <c r="D41" i="38"/>
  <c r="K40" i="38"/>
  <c r="D40" i="38"/>
  <c r="K38" i="38"/>
  <c r="D38" i="38"/>
  <c r="K37" i="38"/>
  <c r="D37" i="38"/>
  <c r="K36" i="38"/>
  <c r="D36" i="38"/>
  <c r="K35" i="38"/>
  <c r="D35" i="38"/>
  <c r="K34" i="38"/>
  <c r="D34" i="38"/>
  <c r="K33" i="38"/>
  <c r="D33" i="38"/>
  <c r="K31" i="38"/>
  <c r="D31" i="38"/>
  <c r="K30" i="38"/>
  <c r="D30" i="38"/>
  <c r="K29" i="38"/>
  <c r="D29" i="38"/>
  <c r="K28" i="38"/>
  <c r="D28" i="38"/>
  <c r="K25" i="38"/>
  <c r="D25" i="38"/>
  <c r="K23" i="38"/>
  <c r="D23" i="38"/>
  <c r="K22" i="38"/>
  <c r="D22" i="38"/>
  <c r="K21" i="38"/>
  <c r="D21" i="38"/>
  <c r="K20" i="38"/>
  <c r="D20" i="38"/>
  <c r="K19" i="38"/>
  <c r="D19" i="38"/>
  <c r="K18" i="38"/>
  <c r="D18" i="38"/>
  <c r="K17" i="38"/>
  <c r="D17" i="38"/>
  <c r="K16" i="38"/>
  <c r="D16" i="38"/>
  <c r="K14" i="38"/>
  <c r="D14" i="38"/>
  <c r="K13" i="38"/>
  <c r="D13" i="38"/>
  <c r="K12" i="38"/>
  <c r="D12" i="38"/>
  <c r="K11" i="38"/>
  <c r="D11" i="38"/>
  <c r="T10" i="38"/>
  <c r="K85" i="15"/>
  <c r="D85" i="15"/>
  <c r="M84" i="15"/>
  <c r="K84" i="15"/>
  <c r="D84" i="15"/>
  <c r="M83" i="15"/>
  <c r="D82" i="15"/>
  <c r="M81" i="15"/>
  <c r="K81" i="15"/>
  <c r="D81" i="15"/>
  <c r="M80" i="15"/>
  <c r="K79" i="15"/>
  <c r="D79" i="15"/>
  <c r="M78" i="15"/>
  <c r="K78" i="15"/>
  <c r="D78" i="15"/>
  <c r="M77" i="15"/>
  <c r="K77" i="15"/>
  <c r="M75" i="15"/>
  <c r="M74" i="15"/>
  <c r="M73" i="15"/>
  <c r="M72" i="15"/>
  <c r="M70" i="15"/>
  <c r="M69" i="15"/>
  <c r="M68" i="15"/>
  <c r="M67" i="15"/>
  <c r="M66" i="15"/>
  <c r="M64" i="15"/>
  <c r="M63" i="15"/>
  <c r="M62" i="15"/>
  <c r="M61" i="15"/>
  <c r="M60" i="15"/>
  <c r="M59" i="15"/>
  <c r="M58" i="15"/>
  <c r="M57" i="15"/>
  <c r="M56" i="15"/>
  <c r="M55" i="15"/>
  <c r="M54" i="15"/>
  <c r="M53" i="15"/>
  <c r="M52" i="15"/>
  <c r="M51" i="15"/>
  <c r="M49" i="15"/>
  <c r="M48" i="15"/>
  <c r="M47" i="15"/>
  <c r="M44" i="15"/>
  <c r="M43" i="15"/>
  <c r="M42" i="15"/>
  <c r="M41" i="15"/>
  <c r="M40" i="15"/>
  <c r="M38" i="15"/>
  <c r="M37" i="15"/>
  <c r="M36" i="15"/>
  <c r="M35" i="15"/>
  <c r="M34" i="15"/>
  <c r="M31" i="15"/>
  <c r="M30" i="15"/>
  <c r="M29" i="15"/>
  <c r="M28" i="15"/>
  <c r="M23" i="15"/>
  <c r="M22" i="15"/>
  <c r="M21" i="15"/>
  <c r="M20" i="15"/>
  <c r="M19" i="15"/>
  <c r="M18" i="15"/>
  <c r="M17" i="15"/>
  <c r="M16" i="15"/>
  <c r="M14" i="15"/>
  <c r="M13" i="15"/>
  <c r="M12" i="15"/>
  <c r="M11" i="15"/>
  <c r="K75" i="15"/>
  <c r="D75" i="15"/>
  <c r="K74" i="15"/>
  <c r="D74" i="15"/>
  <c r="K73" i="15"/>
  <c r="D73" i="15"/>
  <c r="K72" i="15"/>
  <c r="D72" i="15"/>
  <c r="K71" i="15"/>
  <c r="D71" i="15"/>
  <c r="K70" i="15"/>
  <c r="D70" i="15"/>
  <c r="K69" i="15"/>
  <c r="D69" i="15"/>
  <c r="K68" i="15"/>
  <c r="D68" i="15"/>
  <c r="K67" i="15"/>
  <c r="D67" i="15"/>
  <c r="K66" i="15"/>
  <c r="D66" i="15"/>
  <c r="K65" i="15"/>
  <c r="D65" i="15"/>
  <c r="K64" i="15"/>
  <c r="D64" i="15"/>
  <c r="K63" i="15"/>
  <c r="D63" i="15"/>
  <c r="K62" i="15"/>
  <c r="D62" i="15"/>
  <c r="K61" i="15"/>
  <c r="D61" i="15"/>
  <c r="K60" i="15"/>
  <c r="D60" i="15"/>
  <c r="K59" i="15"/>
  <c r="D59" i="15"/>
  <c r="K58" i="15"/>
  <c r="D58" i="15"/>
  <c r="K57" i="15"/>
  <c r="D57" i="15"/>
  <c r="K56" i="15"/>
  <c r="D56" i="15"/>
  <c r="K55" i="15"/>
  <c r="D55" i="15"/>
  <c r="K54" i="15"/>
  <c r="D54" i="15"/>
  <c r="K53" i="15"/>
  <c r="D53" i="15"/>
  <c r="K52" i="15"/>
  <c r="D52" i="15"/>
  <c r="K51" i="15"/>
  <c r="D51" i="15"/>
  <c r="K50" i="15"/>
  <c r="D50" i="15"/>
  <c r="K49" i="15"/>
  <c r="D49" i="15"/>
  <c r="K48" i="15"/>
  <c r="D48" i="15"/>
  <c r="K47" i="15"/>
  <c r="D47" i="15"/>
  <c r="K46" i="15"/>
  <c r="D46" i="15"/>
  <c r="K44" i="15"/>
  <c r="D44" i="15"/>
  <c r="K43" i="15"/>
  <c r="D43" i="15"/>
  <c r="K42" i="15"/>
  <c r="D42" i="15"/>
  <c r="K41" i="15"/>
  <c r="D41" i="15"/>
  <c r="K40" i="15"/>
  <c r="D40" i="15"/>
  <c r="K38" i="15"/>
  <c r="D38" i="15"/>
  <c r="K37" i="15"/>
  <c r="D37" i="15"/>
  <c r="K36" i="15"/>
  <c r="D36" i="15"/>
  <c r="K35" i="15"/>
  <c r="D35" i="15"/>
  <c r="K34" i="15"/>
  <c r="D34" i="15"/>
  <c r="K33" i="15"/>
  <c r="D33" i="15"/>
  <c r="K31" i="15"/>
  <c r="D31" i="15"/>
  <c r="K30" i="15"/>
  <c r="D30" i="15"/>
  <c r="K29" i="15"/>
  <c r="D29" i="15"/>
  <c r="K28" i="15"/>
  <c r="D28" i="15"/>
  <c r="K25" i="15"/>
  <c r="D25" i="15"/>
  <c r="K23" i="15"/>
  <c r="D23" i="15"/>
  <c r="K22" i="15"/>
  <c r="D22" i="15"/>
  <c r="K21" i="15"/>
  <c r="D21" i="15"/>
  <c r="K20" i="15"/>
  <c r="D20" i="15"/>
  <c r="K19" i="15"/>
  <c r="D19" i="15"/>
  <c r="K18" i="15"/>
  <c r="D18" i="15"/>
  <c r="K17" i="15"/>
  <c r="D17" i="15"/>
  <c r="K16" i="15"/>
  <c r="D16" i="15"/>
  <c r="K14" i="15"/>
  <c r="D14" i="15"/>
  <c r="K13" i="15"/>
  <c r="D13" i="15"/>
  <c r="K12" i="15"/>
  <c r="D12" i="15"/>
  <c r="K11" i="15"/>
  <c r="D11" i="15"/>
  <c r="M46" i="15"/>
  <c r="V68" i="21"/>
  <c r="W292" i="21"/>
  <c r="W293" i="21"/>
  <c r="W291" i="21"/>
  <c r="Q278" i="21"/>
  <c r="W278" i="21" s="1"/>
  <c r="X289" i="21"/>
  <c r="X294" i="21" s="1"/>
  <c r="E289" i="21"/>
  <c r="D294" i="21"/>
  <c r="B294" i="21"/>
  <c r="E375" i="21"/>
  <c r="X375" i="21"/>
  <c r="X377" i="21" s="1"/>
  <c r="W376" i="21"/>
  <c r="W377" i="21" s="1"/>
  <c r="L114" i="38" s="1"/>
  <c r="B377" i="21"/>
  <c r="D377" i="21"/>
  <c r="E378" i="21"/>
  <c r="X378" i="21"/>
  <c r="E379" i="21"/>
  <c r="W379" i="21"/>
  <c r="Q287" i="21"/>
  <c r="W287" i="21" s="1"/>
  <c r="Q286" i="21"/>
  <c r="W286" i="21" s="1"/>
  <c r="Q285" i="21"/>
  <c r="W285" i="21" s="1"/>
  <c r="Q281" i="21"/>
  <c r="W281" i="21" s="1"/>
  <c r="Q280" i="21"/>
  <c r="W280" i="21" s="1"/>
  <c r="Q279" i="21"/>
  <c r="W279" i="21" s="1"/>
  <c r="R275" i="21"/>
  <c r="W275" i="21" s="1"/>
  <c r="R274" i="21"/>
  <c r="W274" i="21" s="1"/>
  <c r="R273" i="21"/>
  <c r="W273" i="21" s="1"/>
  <c r="R272" i="21"/>
  <c r="W272" i="21" s="1"/>
  <c r="R271" i="21"/>
  <c r="W271" i="21" s="1"/>
  <c r="R270" i="21"/>
  <c r="W270" i="21" s="1"/>
  <c r="R269" i="21"/>
  <c r="W269" i="21" s="1"/>
  <c r="R268" i="21"/>
  <c r="W268" i="21" s="1"/>
  <c r="R267" i="21"/>
  <c r="W267" i="21" s="1"/>
  <c r="R266" i="21"/>
  <c r="W266" i="21" s="1"/>
  <c r="V263" i="21"/>
  <c r="V262" i="21"/>
  <c r="V261" i="21"/>
  <c r="V260" i="21"/>
  <c r="V259" i="21"/>
  <c r="V258" i="21"/>
  <c r="V257" i="21"/>
  <c r="V256" i="21"/>
  <c r="V255" i="21"/>
  <c r="V254" i="21"/>
  <c r="R263" i="21"/>
  <c r="R262" i="21"/>
  <c r="R261" i="21"/>
  <c r="R260" i="21"/>
  <c r="R259" i="21"/>
  <c r="R258" i="21"/>
  <c r="R257" i="21"/>
  <c r="R256" i="21"/>
  <c r="R255" i="21"/>
  <c r="R254" i="21"/>
  <c r="R251" i="21"/>
  <c r="W251" i="21" s="1"/>
  <c r="R250" i="21"/>
  <c r="W250" i="21" s="1"/>
  <c r="R249" i="21"/>
  <c r="W249" i="21" s="1"/>
  <c r="R248" i="21"/>
  <c r="W248" i="21" s="1"/>
  <c r="R247" i="21"/>
  <c r="W247" i="21" s="1"/>
  <c r="R246" i="21"/>
  <c r="W246" i="21" s="1"/>
  <c r="R245" i="21"/>
  <c r="W245" i="21" s="1"/>
  <c r="R244" i="21"/>
  <c r="W244" i="21" s="1"/>
  <c r="R243" i="21"/>
  <c r="W243" i="21" s="1"/>
  <c r="R242" i="21"/>
  <c r="W242" i="21" s="1"/>
  <c r="R231" i="21"/>
  <c r="W231" i="21" s="1"/>
  <c r="R232" i="21"/>
  <c r="W232" i="21" s="1"/>
  <c r="R233" i="21"/>
  <c r="W233" i="21" s="1"/>
  <c r="R234" i="21"/>
  <c r="W234" i="21" s="1"/>
  <c r="R235" i="21"/>
  <c r="W235" i="21" s="1"/>
  <c r="R236" i="21"/>
  <c r="W236" i="21" s="1"/>
  <c r="R237" i="21"/>
  <c r="W237" i="21" s="1"/>
  <c r="R238" i="21"/>
  <c r="W238" i="21" s="1"/>
  <c r="R239" i="21"/>
  <c r="W239" i="21" s="1"/>
  <c r="R230" i="21"/>
  <c r="W230" i="21" s="1"/>
  <c r="D288" i="21"/>
  <c r="B288" i="21"/>
  <c r="X283" i="21"/>
  <c r="X288" i="21" s="1"/>
  <c r="E283" i="21"/>
  <c r="D282" i="21"/>
  <c r="B282" i="21"/>
  <c r="X277" i="21"/>
  <c r="X282" i="21" s="1"/>
  <c r="E277" i="21"/>
  <c r="D276" i="21"/>
  <c r="B276" i="21"/>
  <c r="X265" i="21"/>
  <c r="X276" i="21" s="1"/>
  <c r="E265" i="21"/>
  <c r="D264" i="21"/>
  <c r="B264" i="21"/>
  <c r="X253" i="21"/>
  <c r="X264" i="21" s="1"/>
  <c r="E253" i="21"/>
  <c r="D252" i="21"/>
  <c r="B252" i="21"/>
  <c r="X241" i="21"/>
  <c r="X252" i="21" s="1"/>
  <c r="E241" i="21"/>
  <c r="D240" i="21"/>
  <c r="B240" i="21"/>
  <c r="X229" i="21"/>
  <c r="X240" i="21" s="1"/>
  <c r="E229" i="21"/>
  <c r="W219" i="21"/>
  <c r="W220" i="21"/>
  <c r="W221" i="21"/>
  <c r="W222" i="21"/>
  <c r="W223" i="21"/>
  <c r="W224" i="21"/>
  <c r="W225" i="21"/>
  <c r="W226" i="21"/>
  <c r="W227" i="21"/>
  <c r="W218" i="21"/>
  <c r="D228" i="21"/>
  <c r="B228" i="21"/>
  <c r="X217" i="21"/>
  <c r="X228" i="21" s="1"/>
  <c r="E217" i="21"/>
  <c r="W207" i="21"/>
  <c r="W208" i="21" s="1"/>
  <c r="L74" i="38" s="1"/>
  <c r="W204" i="21"/>
  <c r="W203" i="21"/>
  <c r="W200" i="21"/>
  <c r="W201" i="21" s="1"/>
  <c r="L72" i="38" s="1"/>
  <c r="D211" i="21"/>
  <c r="B211" i="21"/>
  <c r="W210" i="21"/>
  <c r="W211" i="21" s="1"/>
  <c r="L75" i="38" s="1"/>
  <c r="X209" i="21"/>
  <c r="X211" i="21" s="1"/>
  <c r="E209" i="21"/>
  <c r="D208" i="21"/>
  <c r="B208" i="21"/>
  <c r="X206" i="21"/>
  <c r="X208" i="21" s="1"/>
  <c r="E206" i="21"/>
  <c r="D205" i="21"/>
  <c r="B205" i="21"/>
  <c r="X202" i="21"/>
  <c r="X205" i="21" s="1"/>
  <c r="E202" i="21"/>
  <c r="D201" i="21"/>
  <c r="B201" i="21"/>
  <c r="X199" i="21"/>
  <c r="X201" i="21" s="1"/>
  <c r="E199" i="21"/>
  <c r="W158" i="21"/>
  <c r="W159" i="21" s="1"/>
  <c r="L58" i="38" s="1"/>
  <c r="W155" i="21"/>
  <c r="W156" i="21" s="1"/>
  <c r="L57" i="15" s="1"/>
  <c r="B156" i="21"/>
  <c r="D159" i="21"/>
  <c r="B159" i="21"/>
  <c r="X157" i="21"/>
  <c r="X159" i="21" s="1"/>
  <c r="E157" i="21"/>
  <c r="D156" i="21"/>
  <c r="X154" i="21"/>
  <c r="X156" i="21" s="1"/>
  <c r="E154" i="21"/>
  <c r="D198" i="21"/>
  <c r="B198" i="21"/>
  <c r="W197" i="21"/>
  <c r="W198" i="21" s="1"/>
  <c r="L71" i="38" s="1"/>
  <c r="X196" i="21"/>
  <c r="X198" i="21" s="1"/>
  <c r="E196" i="21"/>
  <c r="D195" i="21"/>
  <c r="B195" i="21"/>
  <c r="W194" i="21"/>
  <c r="W195" i="21" s="1"/>
  <c r="L70" i="38" s="1"/>
  <c r="X193" i="21"/>
  <c r="X195" i="21" s="1"/>
  <c r="E193" i="21"/>
  <c r="D192" i="21"/>
  <c r="B192" i="21"/>
  <c r="W191" i="21"/>
  <c r="W192" i="21" s="1"/>
  <c r="L69" i="15" s="1"/>
  <c r="X190" i="21"/>
  <c r="X192" i="21" s="1"/>
  <c r="E190" i="21"/>
  <c r="D189" i="21"/>
  <c r="B189" i="21"/>
  <c r="W188" i="21"/>
  <c r="W189" i="21" s="1"/>
  <c r="L68" i="38" s="1"/>
  <c r="X187" i="21"/>
  <c r="X189" i="21" s="1"/>
  <c r="E187" i="21"/>
  <c r="D186" i="21"/>
  <c r="B186" i="21"/>
  <c r="W185" i="21"/>
  <c r="W186" i="21" s="1"/>
  <c r="L67" i="38" s="1"/>
  <c r="X184" i="21"/>
  <c r="X186" i="21" s="1"/>
  <c r="E184" i="21"/>
  <c r="D183" i="21"/>
  <c r="B183" i="21"/>
  <c r="W182" i="21"/>
  <c r="W183" i="21" s="1"/>
  <c r="L66" i="38" s="1"/>
  <c r="X181" i="21"/>
  <c r="X183" i="21" s="1"/>
  <c r="E181" i="21"/>
  <c r="D180" i="21"/>
  <c r="B180" i="21"/>
  <c r="W179" i="21"/>
  <c r="W180" i="21" s="1"/>
  <c r="L65" i="15" s="1"/>
  <c r="X178" i="21"/>
  <c r="X180" i="21" s="1"/>
  <c r="E178" i="21"/>
  <c r="D177" i="21"/>
  <c r="B177" i="21"/>
  <c r="W176" i="21"/>
  <c r="W177" i="21" s="1"/>
  <c r="L64" i="38" s="1"/>
  <c r="X175" i="21"/>
  <c r="X177" i="21" s="1"/>
  <c r="E175" i="21"/>
  <c r="D174" i="21"/>
  <c r="B174" i="21"/>
  <c r="W173" i="21"/>
  <c r="W174" i="21" s="1"/>
  <c r="L63" i="38" s="1"/>
  <c r="X172" i="21"/>
  <c r="X174" i="21" s="1"/>
  <c r="E172" i="21"/>
  <c r="W170" i="21"/>
  <c r="W171" i="21" s="1"/>
  <c r="L62" i="38" s="1"/>
  <c r="X169" i="21"/>
  <c r="X171" i="21" s="1"/>
  <c r="E169" i="21"/>
  <c r="N75" i="30"/>
  <c r="N76" i="30" s="1"/>
  <c r="L72" i="30"/>
  <c r="N72" i="30" s="1"/>
  <c r="N73" i="30" s="1"/>
  <c r="L73" i="26"/>
  <c r="N73" i="26" s="1"/>
  <c r="N74" i="26" s="1"/>
  <c r="N76" i="26"/>
  <c r="N77" i="26" s="1"/>
  <c r="D171" i="21"/>
  <c r="B171" i="21"/>
  <c r="N39" i="34"/>
  <c r="L83" i="30" s="1"/>
  <c r="N83" i="30" s="1"/>
  <c r="N84" i="30" s="1"/>
  <c r="N85" i="30" s="1"/>
  <c r="N86" i="30" s="1"/>
  <c r="D168" i="21"/>
  <c r="B168" i="21"/>
  <c r="X166" i="21"/>
  <c r="X168" i="21" s="1"/>
  <c r="E166" i="21"/>
  <c r="D165" i="21"/>
  <c r="B165" i="21"/>
  <c r="X163" i="21"/>
  <c r="X165" i="21" s="1"/>
  <c r="E163" i="21"/>
  <c r="N128" i="21"/>
  <c r="R128" i="21" s="1"/>
  <c r="N119" i="21"/>
  <c r="R119" i="21" s="1"/>
  <c r="W119" i="21" s="1"/>
  <c r="P161" i="21"/>
  <c r="O161" i="21"/>
  <c r="D162" i="21"/>
  <c r="B162" i="21"/>
  <c r="X160" i="21"/>
  <c r="X162" i="21" s="1"/>
  <c r="E160" i="21"/>
  <c r="M149" i="21"/>
  <c r="M161" i="21" s="1"/>
  <c r="M164" i="21" s="1"/>
  <c r="M167" i="21" s="1"/>
  <c r="N127" i="21"/>
  <c r="Q127" i="21" s="1"/>
  <c r="W127" i="21" s="1"/>
  <c r="N118" i="21"/>
  <c r="R118" i="21" s="1"/>
  <c r="W118" i="21" s="1"/>
  <c r="Q126" i="21"/>
  <c r="W126" i="21" s="1"/>
  <c r="Q125" i="21"/>
  <c r="W125" i="21" s="1"/>
  <c r="D129" i="21"/>
  <c r="B129" i="21"/>
  <c r="X124" i="21"/>
  <c r="X129" i="21" s="1"/>
  <c r="E124" i="21"/>
  <c r="D150" i="21"/>
  <c r="B150" i="21"/>
  <c r="X147" i="21"/>
  <c r="X150" i="21" s="1"/>
  <c r="E147" i="21"/>
  <c r="E122" i="21"/>
  <c r="E125" i="21" s="1"/>
  <c r="Q152" i="21"/>
  <c r="W152" i="21" s="1"/>
  <c r="W153" i="21" s="1"/>
  <c r="L56" i="38" s="1"/>
  <c r="Q145" i="21"/>
  <c r="Q148" i="21" s="1"/>
  <c r="Q142" i="21"/>
  <c r="W142" i="21" s="1"/>
  <c r="R117" i="21"/>
  <c r="W117" i="21" s="1"/>
  <c r="G24" i="39" l="1"/>
  <c r="N22" i="15"/>
  <c r="N77" i="15"/>
  <c r="G101" i="39"/>
  <c r="G53" i="39"/>
  <c r="G5" i="39"/>
  <c r="N23" i="15"/>
  <c r="N78" i="15"/>
  <c r="G100" i="39"/>
  <c r="G52" i="39"/>
  <c r="G4" i="39"/>
  <c r="N48" i="15"/>
  <c r="N98" i="15"/>
  <c r="G81" i="39"/>
  <c r="G33" i="39"/>
  <c r="N75" i="15"/>
  <c r="N61" i="15"/>
  <c r="N111" i="15"/>
  <c r="G68" i="39"/>
  <c r="G20" i="39"/>
  <c r="N56" i="15"/>
  <c r="M110" i="15"/>
  <c r="K92" i="38"/>
  <c r="N73" i="15"/>
  <c r="N124" i="15"/>
  <c r="G56" i="39"/>
  <c r="G8" i="39"/>
  <c r="N100" i="15"/>
  <c r="M104" i="15"/>
  <c r="G6" i="39"/>
  <c r="N46" i="15"/>
  <c r="N96" i="15"/>
  <c r="G83" i="39"/>
  <c r="G35" i="39"/>
  <c r="N44" i="15"/>
  <c r="N47" i="15"/>
  <c r="N97" i="15"/>
  <c r="G82" i="39"/>
  <c r="G34" i="39"/>
  <c r="N69" i="15"/>
  <c r="N66" i="15"/>
  <c r="N117" i="15"/>
  <c r="G63" i="39"/>
  <c r="G15" i="39"/>
  <c r="N28" i="15"/>
  <c r="N80" i="15"/>
  <c r="G98" i="39"/>
  <c r="G50" i="39"/>
  <c r="G2" i="39"/>
  <c r="N43" i="15"/>
  <c r="G25" i="39"/>
  <c r="N52" i="15"/>
  <c r="N102" i="15"/>
  <c r="G77" i="39"/>
  <c r="G29" i="39"/>
  <c r="N63" i="15"/>
  <c r="N53" i="15"/>
  <c r="N103" i="15"/>
  <c r="G76" i="39"/>
  <c r="G28" i="39"/>
  <c r="N11" i="15"/>
  <c r="N72" i="15"/>
  <c r="N123" i="15"/>
  <c r="G57" i="39"/>
  <c r="G9" i="39"/>
  <c r="N35" i="15"/>
  <c r="N87" i="15"/>
  <c r="G92" i="39"/>
  <c r="G44" i="39"/>
  <c r="N119" i="15"/>
  <c r="N52" i="30"/>
  <c r="N53" i="30" s="1"/>
  <c r="G7" i="39"/>
  <c r="N58" i="15"/>
  <c r="N108" i="15"/>
  <c r="G71" i="39"/>
  <c r="G23" i="39"/>
  <c r="N89" i="15"/>
  <c r="N59" i="15"/>
  <c r="N109" i="15"/>
  <c r="G70" i="39"/>
  <c r="G22" i="39"/>
  <c r="N18" i="15"/>
  <c r="N79" i="15"/>
  <c r="G99" i="39"/>
  <c r="G51" i="39"/>
  <c r="G3" i="39"/>
  <c r="N42" i="15"/>
  <c r="N93" i="15"/>
  <c r="G86" i="39"/>
  <c r="G38" i="39"/>
  <c r="N62" i="15"/>
  <c r="N57" i="15"/>
  <c r="N64" i="15"/>
  <c r="N115" i="15"/>
  <c r="G65" i="39"/>
  <c r="G17" i="39"/>
  <c r="N101" i="15"/>
  <c r="N65" i="15"/>
  <c r="N116" i="15"/>
  <c r="G64" i="39"/>
  <c r="G16" i="39"/>
  <c r="N34" i="15"/>
  <c r="N85" i="15"/>
  <c r="G93" i="39"/>
  <c r="G45" i="39"/>
  <c r="G13" i="39"/>
  <c r="N49" i="15"/>
  <c r="N99" i="15"/>
  <c r="G80" i="39"/>
  <c r="G32" i="39"/>
  <c r="M99" i="15"/>
  <c r="G43" i="39"/>
  <c r="N26" i="15"/>
  <c r="O26" i="15" s="1"/>
  <c r="P26" i="15" s="1"/>
  <c r="G97" i="39"/>
  <c r="N94" i="15"/>
  <c r="N81" i="15"/>
  <c r="N74" i="15"/>
  <c r="N36" i="15"/>
  <c r="N52" i="26"/>
  <c r="N53" i="26" s="1"/>
  <c r="N20" i="15"/>
  <c r="G91" i="39"/>
  <c r="G79" i="39"/>
  <c r="N13" i="15"/>
  <c r="N107" i="26"/>
  <c r="N109" i="26" s="1"/>
  <c r="L109" i="38"/>
  <c r="L92" i="15"/>
  <c r="K89" i="38"/>
  <c r="M112" i="38"/>
  <c r="K110" i="38"/>
  <c r="M106" i="15"/>
  <c r="M89" i="15"/>
  <c r="G2" i="40"/>
  <c r="G8" i="40"/>
  <c r="G14" i="40"/>
  <c r="G20" i="40"/>
  <c r="G26" i="40"/>
  <c r="G32" i="40"/>
  <c r="G38" i="40"/>
  <c r="G44" i="40"/>
  <c r="G50" i="40"/>
  <c r="G56" i="40"/>
  <c r="G62" i="40"/>
  <c r="G68" i="40"/>
  <c r="G74" i="40"/>
  <c r="G80" i="40"/>
  <c r="G86" i="40"/>
  <c r="G92" i="40"/>
  <c r="G98" i="40"/>
  <c r="N126" i="38"/>
  <c r="N120" i="38"/>
  <c r="N114" i="38"/>
  <c r="N107" i="38"/>
  <c r="N101" i="38"/>
  <c r="N95" i="38"/>
  <c r="N89" i="38"/>
  <c r="N82" i="38"/>
  <c r="N75" i="38"/>
  <c r="N69" i="38"/>
  <c r="N63" i="38"/>
  <c r="N57" i="38"/>
  <c r="N51" i="38"/>
  <c r="N44" i="38"/>
  <c r="N37" i="38"/>
  <c r="N30" i="38"/>
  <c r="N21" i="38"/>
  <c r="N14" i="38"/>
  <c r="N65" i="38"/>
  <c r="G7" i="40"/>
  <c r="G19" i="40"/>
  <c r="G25" i="40"/>
  <c r="G31" i="40"/>
  <c r="G43" i="40"/>
  <c r="G67" i="40"/>
  <c r="G79" i="40"/>
  <c r="G97" i="40"/>
  <c r="G3" i="40"/>
  <c r="G9" i="40"/>
  <c r="G15" i="40"/>
  <c r="G21" i="40"/>
  <c r="G27" i="40"/>
  <c r="G33" i="40"/>
  <c r="G39" i="40"/>
  <c r="G45" i="40"/>
  <c r="G51" i="40"/>
  <c r="G57" i="40"/>
  <c r="G63" i="40"/>
  <c r="G69" i="40"/>
  <c r="G75" i="40"/>
  <c r="G81" i="40"/>
  <c r="G87" i="40"/>
  <c r="G93" i="40"/>
  <c r="G99" i="40"/>
  <c r="N125" i="38"/>
  <c r="N119" i="38"/>
  <c r="N112" i="38"/>
  <c r="N106" i="38"/>
  <c r="N100" i="38"/>
  <c r="N94" i="38"/>
  <c r="N88" i="38"/>
  <c r="N81" i="38"/>
  <c r="N74" i="38"/>
  <c r="N68" i="38"/>
  <c r="N62" i="38"/>
  <c r="N56" i="38"/>
  <c r="N50" i="38"/>
  <c r="N43" i="38"/>
  <c r="N36" i="38"/>
  <c r="N29" i="38"/>
  <c r="N20" i="38"/>
  <c r="N13" i="38"/>
  <c r="N71" i="38"/>
  <c r="G55" i="40"/>
  <c r="G103" i="40"/>
  <c r="G4" i="40"/>
  <c r="G10" i="40"/>
  <c r="G16" i="40"/>
  <c r="G22" i="40"/>
  <c r="G28" i="40"/>
  <c r="G34" i="40"/>
  <c r="G40" i="40"/>
  <c r="G46" i="40"/>
  <c r="G52" i="40"/>
  <c r="G58" i="40"/>
  <c r="G64" i="40"/>
  <c r="G70" i="40"/>
  <c r="G76" i="40"/>
  <c r="G82" i="40"/>
  <c r="G88" i="40"/>
  <c r="G94" i="40"/>
  <c r="G100" i="40"/>
  <c r="N124" i="38"/>
  <c r="N118" i="38"/>
  <c r="N111" i="38"/>
  <c r="N105" i="38"/>
  <c r="N99" i="38"/>
  <c r="N93" i="38"/>
  <c r="N87" i="38"/>
  <c r="N80" i="38"/>
  <c r="N73" i="38"/>
  <c r="N67" i="38"/>
  <c r="N61" i="38"/>
  <c r="N55" i="38"/>
  <c r="N49" i="38"/>
  <c r="N42" i="38"/>
  <c r="N35" i="38"/>
  <c r="N28" i="38"/>
  <c r="N19" i="38"/>
  <c r="N12" i="38"/>
  <c r="N84" i="38"/>
  <c r="G49" i="40"/>
  <c r="G91" i="40"/>
  <c r="G5" i="40"/>
  <c r="G11" i="40"/>
  <c r="G17" i="40"/>
  <c r="G23" i="40"/>
  <c r="G29" i="40"/>
  <c r="G35" i="40"/>
  <c r="G41" i="40"/>
  <c r="G47" i="40"/>
  <c r="G53" i="40"/>
  <c r="G59" i="40"/>
  <c r="G65" i="40"/>
  <c r="G71" i="40"/>
  <c r="G77" i="40"/>
  <c r="G83" i="40"/>
  <c r="G89" i="40"/>
  <c r="G95" i="40"/>
  <c r="G101" i="40"/>
  <c r="N123" i="38"/>
  <c r="N117" i="38"/>
  <c r="N110" i="38"/>
  <c r="N104" i="38"/>
  <c r="N98" i="38"/>
  <c r="N92" i="38"/>
  <c r="N85" i="38"/>
  <c r="N79" i="38"/>
  <c r="N72" i="38"/>
  <c r="N66" i="38"/>
  <c r="N60" i="38"/>
  <c r="N54" i="38"/>
  <c r="N48" i="38"/>
  <c r="N41" i="38"/>
  <c r="N34" i="38"/>
  <c r="N18" i="38"/>
  <c r="N11" i="38"/>
  <c r="N91" i="38"/>
  <c r="G13" i="40"/>
  <c r="G37" i="40"/>
  <c r="G61" i="40"/>
  <c r="G73" i="40"/>
  <c r="G85" i="40"/>
  <c r="G6" i="40"/>
  <c r="G12" i="40"/>
  <c r="G18" i="40"/>
  <c r="G24" i="40"/>
  <c r="G30" i="40"/>
  <c r="G36" i="40"/>
  <c r="G42" i="40"/>
  <c r="G48" i="40"/>
  <c r="G54" i="40"/>
  <c r="G60" i="40"/>
  <c r="G66" i="40"/>
  <c r="G72" i="40"/>
  <c r="G78" i="40"/>
  <c r="G84" i="40"/>
  <c r="G90" i="40"/>
  <c r="G96" i="40"/>
  <c r="G102" i="40"/>
  <c r="N122" i="38"/>
  <c r="N116" i="38"/>
  <c r="N109" i="38"/>
  <c r="N103" i="38"/>
  <c r="N97" i="38"/>
  <c r="N78" i="38"/>
  <c r="N59" i="38"/>
  <c r="N53" i="38"/>
  <c r="N47" i="38"/>
  <c r="N40" i="38"/>
  <c r="N33" i="38"/>
  <c r="N23" i="38"/>
  <c r="N17" i="38"/>
  <c r="N90" i="38"/>
  <c r="N52" i="38"/>
  <c r="N121" i="38"/>
  <c r="N83" i="38"/>
  <c r="N46" i="38"/>
  <c r="N115" i="38"/>
  <c r="N77" i="38"/>
  <c r="N38" i="38"/>
  <c r="N108" i="38"/>
  <c r="N70" i="38"/>
  <c r="N31" i="38"/>
  <c r="N102" i="38"/>
  <c r="N64" i="38"/>
  <c r="N22" i="38"/>
  <c r="N96" i="38"/>
  <c r="N58" i="38"/>
  <c r="N16" i="38"/>
  <c r="K99" i="38"/>
  <c r="M90" i="15"/>
  <c r="L97" i="15"/>
  <c r="L100" i="15"/>
  <c r="L105" i="15"/>
  <c r="M108" i="38"/>
  <c r="M95" i="15"/>
  <c r="M88" i="15"/>
  <c r="M105" i="15"/>
  <c r="M94" i="38"/>
  <c r="M105" i="38"/>
  <c r="M109" i="38"/>
  <c r="M92" i="38"/>
  <c r="M95" i="38"/>
  <c r="M96" i="15"/>
  <c r="M98" i="15"/>
  <c r="K100" i="15"/>
  <c r="M111" i="15"/>
  <c r="K109" i="15"/>
  <c r="L108" i="38"/>
  <c r="L108" i="15"/>
  <c r="L104" i="38"/>
  <c r="L104" i="15"/>
  <c r="L99" i="15"/>
  <c r="L99" i="38"/>
  <c r="K121" i="38"/>
  <c r="M121" i="38"/>
  <c r="F103" i="39"/>
  <c r="F103" i="40"/>
  <c r="L90" i="38"/>
  <c r="D100" i="38"/>
  <c r="M100" i="38"/>
  <c r="K114" i="38"/>
  <c r="M114" i="38"/>
  <c r="D122" i="38"/>
  <c r="M122" i="38"/>
  <c r="F102" i="40"/>
  <c r="F102" i="39"/>
  <c r="M94" i="15"/>
  <c r="D110" i="15"/>
  <c r="L93" i="15"/>
  <c r="L101" i="15"/>
  <c r="M88" i="38"/>
  <c r="L95" i="38"/>
  <c r="M98" i="38"/>
  <c r="M103" i="38"/>
  <c r="D108" i="38"/>
  <c r="L112" i="38"/>
  <c r="M87" i="15"/>
  <c r="M103" i="15"/>
  <c r="K111" i="15"/>
  <c r="L94" i="15"/>
  <c r="L102" i="15"/>
  <c r="L110" i="15"/>
  <c r="L88" i="38"/>
  <c r="M91" i="38"/>
  <c r="D93" i="38"/>
  <c r="M93" i="38"/>
  <c r="L98" i="38"/>
  <c r="L103" i="38"/>
  <c r="K106" i="38"/>
  <c r="M106" i="38"/>
  <c r="K108" i="38"/>
  <c r="M110" i="38"/>
  <c r="K115" i="38"/>
  <c r="M115" i="38"/>
  <c r="K123" i="38"/>
  <c r="M123" i="38"/>
  <c r="D116" i="38"/>
  <c r="M116" i="38"/>
  <c r="K124" i="38"/>
  <c r="M124" i="38"/>
  <c r="L111" i="15"/>
  <c r="L91" i="38"/>
  <c r="M96" i="38"/>
  <c r="M101" i="38"/>
  <c r="L106" i="38"/>
  <c r="K117" i="38"/>
  <c r="M117" i="38"/>
  <c r="M97" i="15"/>
  <c r="L96" i="15"/>
  <c r="M89" i="38"/>
  <c r="D99" i="38"/>
  <c r="M99" i="38"/>
  <c r="M104" i="38"/>
  <c r="L89" i="15"/>
  <c r="M107" i="38"/>
  <c r="D111" i="38"/>
  <c r="M111" i="38"/>
  <c r="N127" i="26"/>
  <c r="K120" i="38"/>
  <c r="M120" i="38"/>
  <c r="F94" i="39"/>
  <c r="F94" i="40"/>
  <c r="K118" i="38"/>
  <c r="M118" i="38"/>
  <c r="K126" i="38"/>
  <c r="M126" i="38"/>
  <c r="D119" i="38"/>
  <c r="M119" i="38"/>
  <c r="F86" i="40"/>
  <c r="F86" i="39"/>
  <c r="M91" i="15"/>
  <c r="M87" i="38"/>
  <c r="D92" i="38"/>
  <c r="M97" i="38"/>
  <c r="K102" i="38"/>
  <c r="M102" i="38"/>
  <c r="K105" i="38"/>
  <c r="L107" i="38"/>
  <c r="D109" i="38"/>
  <c r="L87" i="38"/>
  <c r="K90" i="38"/>
  <c r="M90" i="38"/>
  <c r="K100" i="38"/>
  <c r="K109" i="38"/>
  <c r="N78" i="26"/>
  <c r="N79" i="26" s="1"/>
  <c r="E22" i="12"/>
  <c r="N106" i="30"/>
  <c r="N108" i="30" s="1"/>
  <c r="N126" i="30" s="1"/>
  <c r="N127" i="30" s="1"/>
  <c r="D87" i="38"/>
  <c r="D91" i="38"/>
  <c r="K94" i="38"/>
  <c r="K98" i="38"/>
  <c r="K101" i="38"/>
  <c r="D103" i="38"/>
  <c r="D107" i="38"/>
  <c r="K91" i="38"/>
  <c r="K107" i="38"/>
  <c r="K97" i="38"/>
  <c r="D110" i="38"/>
  <c r="M109" i="15"/>
  <c r="M93" i="15"/>
  <c r="K110" i="15"/>
  <c r="M101" i="15"/>
  <c r="M107" i="15"/>
  <c r="D109" i="15"/>
  <c r="D111" i="15"/>
  <c r="M102" i="15"/>
  <c r="M108" i="15"/>
  <c r="K87" i="38"/>
  <c r="D88" i="38"/>
  <c r="K95" i="38"/>
  <c r="D96" i="38"/>
  <c r="K103" i="38"/>
  <c r="D104" i="38"/>
  <c r="K111" i="38"/>
  <c r="D112" i="38"/>
  <c r="K93" i="38"/>
  <c r="D94" i="38"/>
  <c r="K88" i="38"/>
  <c r="D89" i="38"/>
  <c r="K96" i="38"/>
  <c r="D97" i="38"/>
  <c r="K104" i="38"/>
  <c r="D105" i="38"/>
  <c r="K112" i="38"/>
  <c r="D101" i="38"/>
  <c r="D95" i="38"/>
  <c r="D90" i="38"/>
  <c r="D98" i="38"/>
  <c r="D106" i="38"/>
  <c r="D102" i="38"/>
  <c r="D100" i="15"/>
  <c r="D101" i="15"/>
  <c r="D102" i="15"/>
  <c r="D103" i="15"/>
  <c r="D104" i="15"/>
  <c r="D105" i="15"/>
  <c r="D106" i="15"/>
  <c r="D107" i="15"/>
  <c r="D108" i="15"/>
  <c r="D112" i="15"/>
  <c r="K103" i="15"/>
  <c r="K104" i="15"/>
  <c r="K105" i="15"/>
  <c r="K106" i="15"/>
  <c r="K107" i="15"/>
  <c r="K108" i="15"/>
  <c r="K112" i="15"/>
  <c r="K102" i="15"/>
  <c r="K101" i="15"/>
  <c r="M100" i="15"/>
  <c r="D87" i="15"/>
  <c r="D88" i="15"/>
  <c r="D89" i="15"/>
  <c r="D90" i="15"/>
  <c r="D91" i="15"/>
  <c r="D92" i="15"/>
  <c r="D93" i="15"/>
  <c r="D94" i="15"/>
  <c r="D95" i="15"/>
  <c r="D96" i="15"/>
  <c r="D97" i="15"/>
  <c r="D98" i="15"/>
  <c r="D99" i="15"/>
  <c r="K87" i="15"/>
  <c r="K88" i="15"/>
  <c r="K89" i="15"/>
  <c r="K90" i="15"/>
  <c r="K91" i="15"/>
  <c r="K92" i="15"/>
  <c r="K93" i="15"/>
  <c r="K94" i="15"/>
  <c r="K95" i="15"/>
  <c r="K96" i="15"/>
  <c r="K97" i="15"/>
  <c r="K98" i="15"/>
  <c r="K99" i="15"/>
  <c r="K116" i="38"/>
  <c r="L72" i="15"/>
  <c r="K122" i="38"/>
  <c r="L62" i="15"/>
  <c r="L74" i="15"/>
  <c r="L63" i="15"/>
  <c r="L75" i="15"/>
  <c r="L64" i="15"/>
  <c r="L66" i="15"/>
  <c r="L67" i="15"/>
  <c r="L70" i="15"/>
  <c r="L71" i="15"/>
  <c r="K119" i="38"/>
  <c r="K125" i="38"/>
  <c r="L84" i="26"/>
  <c r="N84" i="26" s="1"/>
  <c r="N85" i="26" s="1"/>
  <c r="N86" i="26" s="1"/>
  <c r="N87" i="26" s="1"/>
  <c r="L58" i="15"/>
  <c r="L56" i="15"/>
  <c r="L68" i="15"/>
  <c r="L57" i="38"/>
  <c r="L65" i="38"/>
  <c r="L69" i="38"/>
  <c r="D114" i="38"/>
  <c r="D117" i="38"/>
  <c r="D120" i="38"/>
  <c r="D123" i="38"/>
  <c r="D126" i="38"/>
  <c r="D115" i="38"/>
  <c r="D118" i="38"/>
  <c r="D121" i="38"/>
  <c r="D124" i="38"/>
  <c r="D125" i="38"/>
  <c r="D77" i="15"/>
  <c r="D80" i="15"/>
  <c r="D83" i="15"/>
  <c r="M79" i="15"/>
  <c r="K80" i="15"/>
  <c r="M82" i="15"/>
  <c r="K83" i="15"/>
  <c r="M85" i="15"/>
  <c r="K82" i="15"/>
  <c r="Q284" i="21"/>
  <c r="Q290" i="21" s="1"/>
  <c r="W290" i="21" s="1"/>
  <c r="W294" i="21" s="1"/>
  <c r="W282" i="21"/>
  <c r="W259" i="21"/>
  <c r="W256" i="21"/>
  <c r="W262" i="21"/>
  <c r="W257" i="21"/>
  <c r="W263" i="21"/>
  <c r="W254" i="21"/>
  <c r="W260" i="21"/>
  <c r="W255" i="21"/>
  <c r="W261" i="21"/>
  <c r="W258" i="21"/>
  <c r="W276" i="21"/>
  <c r="W252" i="21"/>
  <c r="W240" i="21"/>
  <c r="W228" i="21"/>
  <c r="W205" i="21"/>
  <c r="N77" i="30"/>
  <c r="N78" i="30" s="1"/>
  <c r="Q128" i="21"/>
  <c r="W128" i="21" s="1"/>
  <c r="W129" i="21" s="1"/>
  <c r="N149" i="21"/>
  <c r="U149" i="21" s="1"/>
  <c r="W149" i="21" s="1"/>
  <c r="U148" i="21"/>
  <c r="W148" i="21" s="1"/>
  <c r="D23" i="12" l="1"/>
  <c r="N128" i="26"/>
  <c r="N129" i="26" s="1"/>
  <c r="H69" i="40"/>
  <c r="H6" i="40"/>
  <c r="H15" i="40"/>
  <c r="H59" i="40"/>
  <c r="H45" i="40"/>
  <c r="H48" i="40"/>
  <c r="H21" i="40"/>
  <c r="H101" i="40"/>
  <c r="H60" i="40"/>
  <c r="H66" i="40"/>
  <c r="H93" i="40"/>
  <c r="H83" i="40"/>
  <c r="H30" i="40"/>
  <c r="H76" i="40"/>
  <c r="H3" i="40"/>
  <c r="H34" i="40"/>
  <c r="H82" i="40"/>
  <c r="H51" i="40"/>
  <c r="H24" i="40"/>
  <c r="H86" i="40"/>
  <c r="H11" i="40"/>
  <c r="H85" i="40"/>
  <c r="H40" i="40"/>
  <c r="H63" i="40"/>
  <c r="H17" i="40"/>
  <c r="H62" i="40"/>
  <c r="H7" i="40"/>
  <c r="H71" i="40"/>
  <c r="H88" i="40"/>
  <c r="H74" i="40"/>
  <c r="H52" i="40"/>
  <c r="H77" i="40"/>
  <c r="H99" i="40"/>
  <c r="H95" i="40"/>
  <c r="H68" i="40"/>
  <c r="H42" i="40"/>
  <c r="H58" i="40"/>
  <c r="H39" i="40"/>
  <c r="H20" i="40"/>
  <c r="H38" i="40"/>
  <c r="H44" i="40"/>
  <c r="H55" i="40"/>
  <c r="H96" i="40"/>
  <c r="H72" i="40"/>
  <c r="H98" i="40"/>
  <c r="H92" i="40"/>
  <c r="H27" i="40"/>
  <c r="H43" i="40"/>
  <c r="H64" i="40"/>
  <c r="H19" i="40"/>
  <c r="H78" i="40"/>
  <c r="H2" i="40"/>
  <c r="H32" i="40"/>
  <c r="H79" i="40"/>
  <c r="H90" i="40"/>
  <c r="H47" i="40"/>
  <c r="H91" i="40"/>
  <c r="H26" i="40"/>
  <c r="H54" i="40"/>
  <c r="H73" i="40"/>
  <c r="H23" i="40"/>
  <c r="H16" i="40"/>
  <c r="H46" i="40"/>
  <c r="H49" i="40"/>
  <c r="H33" i="40"/>
  <c r="H4" i="40"/>
  <c r="H65" i="40"/>
  <c r="H35" i="40"/>
  <c r="H84" i="40"/>
  <c r="H13" i="40"/>
  <c r="H50" i="40"/>
  <c r="H41" i="40"/>
  <c r="H57" i="40"/>
  <c r="H18" i="40"/>
  <c r="H12" i="40"/>
  <c r="H81" i="40"/>
  <c r="H29" i="40"/>
  <c r="H97" i="40"/>
  <c r="H94" i="40"/>
  <c r="H28" i="40"/>
  <c r="H80" i="40"/>
  <c r="H22" i="40"/>
  <c r="H53" i="40"/>
  <c r="H14" i="40"/>
  <c r="H36" i="40"/>
  <c r="H31" i="40"/>
  <c r="H25" i="40"/>
  <c r="H56" i="40"/>
  <c r="H70" i="40"/>
  <c r="H87" i="40"/>
  <c r="H89" i="40"/>
  <c r="H61" i="40"/>
  <c r="H100" i="40"/>
  <c r="H67" i="40"/>
  <c r="H44" i="39"/>
  <c r="H67" i="39"/>
  <c r="H27" i="39"/>
  <c r="H102" i="39"/>
  <c r="H92" i="39"/>
  <c r="H100" i="39"/>
  <c r="H98" i="39"/>
  <c r="H61" i="39"/>
  <c r="H72" i="39"/>
  <c r="H89" i="39"/>
  <c r="H96" i="39"/>
  <c r="H87" i="39"/>
  <c r="H55" i="39"/>
  <c r="H70" i="39"/>
  <c r="H45" i="39"/>
  <c r="H56" i="39"/>
  <c r="H36" i="39"/>
  <c r="H25" i="39"/>
  <c r="H20" i="39"/>
  <c r="H31" i="39"/>
  <c r="H37" i="39"/>
  <c r="H40" i="39"/>
  <c r="H14" i="39"/>
  <c r="H57" i="39"/>
  <c r="H34" i="39"/>
  <c r="H48" i="39"/>
  <c r="H46" i="39"/>
  <c r="H3" i="39"/>
  <c r="H16" i="39"/>
  <c r="H76" i="39"/>
  <c r="H23" i="39"/>
  <c r="H30" i="39"/>
  <c r="H73" i="39"/>
  <c r="H53" i="39"/>
  <c r="H43" i="39"/>
  <c r="H22" i="39"/>
  <c r="H68" i="39"/>
  <c r="H80" i="39"/>
  <c r="H95" i="39"/>
  <c r="H28" i="39"/>
  <c r="H99" i="39"/>
  <c r="H94" i="39"/>
  <c r="H77" i="39"/>
  <c r="H97" i="39"/>
  <c r="H52" i="39"/>
  <c r="H29" i="39"/>
  <c r="H74" i="39"/>
  <c r="H88" i="39"/>
  <c r="H39" i="39"/>
  <c r="H32" i="39"/>
  <c r="H60" i="39"/>
  <c r="H2" i="39"/>
  <c r="H15" i="39"/>
  <c r="H78" i="39"/>
  <c r="H6" i="39"/>
  <c r="H19" i="39"/>
  <c r="H69" i="39"/>
  <c r="H65" i="39"/>
  <c r="H81" i="39"/>
  <c r="H71" i="39"/>
  <c r="H12" i="39"/>
  <c r="H7" i="39"/>
  <c r="H18" i="39"/>
  <c r="H63" i="39"/>
  <c r="H17" i="39"/>
  <c r="H58" i="39"/>
  <c r="H42" i="39"/>
  <c r="H41" i="39"/>
  <c r="H51" i="39"/>
  <c r="H85" i="39"/>
  <c r="H13" i="39"/>
  <c r="H11" i="39"/>
  <c r="H84" i="39"/>
  <c r="H86" i="39"/>
  <c r="H35" i="39"/>
  <c r="H24" i="39"/>
  <c r="H64" i="39"/>
  <c r="H50" i="39"/>
  <c r="H4" i="39"/>
  <c r="H82" i="39"/>
  <c r="H33" i="39"/>
  <c r="H54" i="39"/>
  <c r="H83" i="39"/>
  <c r="H26" i="39"/>
  <c r="H93" i="39"/>
  <c r="H66" i="39"/>
  <c r="H91" i="39"/>
  <c r="H59" i="39"/>
  <c r="H47" i="39"/>
  <c r="H101" i="39"/>
  <c r="H90" i="39"/>
  <c r="H21" i="39"/>
  <c r="H49" i="39"/>
  <c r="H79" i="39"/>
  <c r="H62" i="39"/>
  <c r="H102" i="40"/>
  <c r="H103" i="40"/>
  <c r="H103" i="39"/>
  <c r="D21" i="12"/>
  <c r="E21" i="12"/>
  <c r="F75" i="40" s="1"/>
  <c r="H75" i="40" s="1"/>
  <c r="E23" i="12"/>
  <c r="N128" i="30"/>
  <c r="D22" i="12"/>
  <c r="L73" i="15"/>
  <c r="L73" i="38"/>
  <c r="L83" i="38"/>
  <c r="L83" i="15"/>
  <c r="L78" i="15"/>
  <c r="L78" i="38"/>
  <c r="L85" i="15"/>
  <c r="L85" i="38"/>
  <c r="L49" i="15"/>
  <c r="L49" i="38"/>
  <c r="L79" i="38"/>
  <c r="L79" i="15"/>
  <c r="L82" i="15"/>
  <c r="L82" i="38"/>
  <c r="L80" i="38"/>
  <c r="L80" i="15"/>
  <c r="W284" i="21"/>
  <c r="W288" i="21" s="1"/>
  <c r="W264" i="21"/>
  <c r="W150" i="21"/>
  <c r="N161" i="21"/>
  <c r="M71" i="38" l="1"/>
  <c r="F75" i="39"/>
  <c r="H75" i="39" s="1"/>
  <c r="M33" i="15"/>
  <c r="F9" i="39"/>
  <c r="H9" i="39" s="1"/>
  <c r="M33" i="38"/>
  <c r="F9" i="40"/>
  <c r="H9" i="40" s="1"/>
  <c r="L55" i="38"/>
  <c r="L55" i="15"/>
  <c r="L81" i="15"/>
  <c r="L81" i="38"/>
  <c r="L84" i="38"/>
  <c r="L84" i="15"/>
  <c r="Q161" i="21"/>
  <c r="W161" i="21" s="1"/>
  <c r="W162" i="21" s="1"/>
  <c r="N164" i="21"/>
  <c r="W139" i="21"/>
  <c r="M138" i="21"/>
  <c r="W138" i="21" s="1"/>
  <c r="E138" i="21"/>
  <c r="W135" i="21"/>
  <c r="W134" i="21"/>
  <c r="W131" i="21"/>
  <c r="Y135" i="21"/>
  <c r="Y134" i="21"/>
  <c r="N35" i="34"/>
  <c r="L64" i="30" s="1"/>
  <c r="N64" i="30" s="1"/>
  <c r="N65" i="30" s="1"/>
  <c r="D216" i="21"/>
  <c r="W215" i="21"/>
  <c r="W214" i="21"/>
  <c r="X213" i="21"/>
  <c r="X216" i="21" s="1"/>
  <c r="E213" i="21"/>
  <c r="B216" i="21"/>
  <c r="N61" i="30"/>
  <c r="N62" i="30" s="1"/>
  <c r="N57" i="30"/>
  <c r="N58" i="30" s="1"/>
  <c r="L59" i="38" l="1"/>
  <c r="L59" i="15"/>
  <c r="Q164" i="21"/>
  <c r="W164" i="21" s="1"/>
  <c r="W165" i="21" s="1"/>
  <c r="N167" i="21"/>
  <c r="R167" i="21" s="1"/>
  <c r="W167" i="21" s="1"/>
  <c r="W168" i="21" s="1"/>
  <c r="L65" i="26"/>
  <c r="W140" i="21"/>
  <c r="W136" i="21"/>
  <c r="W216" i="21"/>
  <c r="N66" i="30"/>
  <c r="N67" i="30" s="1"/>
  <c r="E20" i="12" l="1"/>
  <c r="L60" i="38"/>
  <c r="L60" i="15"/>
  <c r="L61" i="15"/>
  <c r="L61" i="38"/>
  <c r="L51" i="38"/>
  <c r="L51" i="15"/>
  <c r="L52" i="38"/>
  <c r="L52" i="15"/>
  <c r="L77" i="15"/>
  <c r="L77" i="38"/>
  <c r="N65" i="26"/>
  <c r="N66" i="26" s="1"/>
  <c r="N62" i="26"/>
  <c r="N63" i="26" s="1"/>
  <c r="N58" i="26"/>
  <c r="N59" i="26" s="1"/>
  <c r="W106" i="21"/>
  <c r="E105" i="21"/>
  <c r="W103" i="21"/>
  <c r="W98" i="21"/>
  <c r="N97" i="21"/>
  <c r="R97" i="21" s="1"/>
  <c r="W97" i="21" s="1"/>
  <c r="N96" i="21"/>
  <c r="N101" i="21" s="1"/>
  <c r="Q101" i="21" s="1"/>
  <c r="W101" i="21" s="1"/>
  <c r="E98" i="21"/>
  <c r="E103" i="21" s="1"/>
  <c r="W93" i="21"/>
  <c r="U92" i="21"/>
  <c r="W92" i="21" s="1"/>
  <c r="U91" i="21"/>
  <c r="W91" i="21" s="1"/>
  <c r="F36" i="5"/>
  <c r="D51" i="21"/>
  <c r="D54" i="21" s="1"/>
  <c r="B51" i="21"/>
  <c r="W50" i="21"/>
  <c r="W51" i="21" s="1"/>
  <c r="P50" i="21"/>
  <c r="O50" i="21"/>
  <c r="N50" i="21"/>
  <c r="X49" i="21"/>
  <c r="X51" i="21" s="1"/>
  <c r="E49" i="21"/>
  <c r="E86" i="21"/>
  <c r="X86" i="21"/>
  <c r="X88" i="21" s="1"/>
  <c r="R87" i="21"/>
  <c r="W87" i="21"/>
  <c r="W88" i="21" s="1"/>
  <c r="B88" i="21"/>
  <c r="D88" i="21"/>
  <c r="D85" i="21"/>
  <c r="B85" i="21"/>
  <c r="R84" i="21"/>
  <c r="W84" i="21" s="1"/>
  <c r="W85" i="21" s="1"/>
  <c r="X83" i="21"/>
  <c r="X85" i="21" s="1"/>
  <c r="E83" i="21"/>
  <c r="D82" i="21"/>
  <c r="B82" i="21"/>
  <c r="X80" i="21"/>
  <c r="X82" i="21" s="1"/>
  <c r="E80" i="21"/>
  <c r="D79" i="21"/>
  <c r="B79" i="21"/>
  <c r="X77" i="21"/>
  <c r="X79" i="21" s="1"/>
  <c r="E77" i="21"/>
  <c r="D76" i="21"/>
  <c r="B76" i="21"/>
  <c r="Q75" i="21"/>
  <c r="W75" i="21" s="1"/>
  <c r="W76" i="21" s="1"/>
  <c r="X74" i="21"/>
  <c r="X76" i="21" s="1"/>
  <c r="E74" i="21"/>
  <c r="D73" i="21"/>
  <c r="B73" i="21"/>
  <c r="R72" i="21"/>
  <c r="W72" i="21" s="1"/>
  <c r="W73" i="21" s="1"/>
  <c r="X71" i="21"/>
  <c r="X73" i="21" s="1"/>
  <c r="E71" i="21"/>
  <c r="R64" i="21"/>
  <c r="U64" i="21" s="1"/>
  <c r="W64" i="21" s="1"/>
  <c r="H67" i="21"/>
  <c r="K67" i="21"/>
  <c r="D69" i="21"/>
  <c r="B69" i="21"/>
  <c r="S68" i="21"/>
  <c r="Q68" i="21"/>
  <c r="P68" i="21"/>
  <c r="K68" i="21"/>
  <c r="I68" i="21"/>
  <c r="H68" i="21"/>
  <c r="F68" i="21"/>
  <c r="S67" i="21"/>
  <c r="Q67" i="21"/>
  <c r="P67" i="21"/>
  <c r="X66" i="21"/>
  <c r="X69" i="21" s="1"/>
  <c r="E66" i="21"/>
  <c r="D65" i="21"/>
  <c r="B65" i="21"/>
  <c r="E68" i="21"/>
  <c r="I67" i="21"/>
  <c r="F67" i="21"/>
  <c r="E63" i="21"/>
  <c r="E67" i="21" s="1"/>
  <c r="X62" i="21"/>
  <c r="X65" i="21" s="1"/>
  <c r="E62" i="21"/>
  <c r="D61" i="21"/>
  <c r="B61" i="21"/>
  <c r="W60" i="21"/>
  <c r="W61" i="21" s="1"/>
  <c r="N60" i="21"/>
  <c r="R60" i="21" s="1"/>
  <c r="X59" i="21"/>
  <c r="X61" i="21" s="1"/>
  <c r="E59" i="21"/>
  <c r="D58" i="21"/>
  <c r="B58" i="21"/>
  <c r="R57" i="21"/>
  <c r="R63" i="21" s="1"/>
  <c r="X56" i="21"/>
  <c r="X58" i="21" s="1"/>
  <c r="E56" i="21"/>
  <c r="W46" i="21"/>
  <c r="W43" i="21"/>
  <c r="W40" i="21"/>
  <c r="M29" i="30"/>
  <c r="N29" i="30" s="1"/>
  <c r="N30" i="30" s="1"/>
  <c r="N31" i="30" s="1"/>
  <c r="N32" i="30" s="1"/>
  <c r="M29" i="26"/>
  <c r="N29" i="26" s="1"/>
  <c r="N30" i="26" s="1"/>
  <c r="N31" i="26" s="1"/>
  <c r="N32" i="26" s="1"/>
  <c r="X151" i="21"/>
  <c r="X153" i="21" s="1"/>
  <c r="W145" i="21"/>
  <c r="D153" i="21"/>
  <c r="B153" i="21"/>
  <c r="E151" i="21"/>
  <c r="D146" i="21"/>
  <c r="B146" i="21"/>
  <c r="X144" i="21"/>
  <c r="X146" i="21" s="1"/>
  <c r="E144" i="21"/>
  <c r="D143" i="21"/>
  <c r="B143" i="21"/>
  <c r="M65" i="38" l="1"/>
  <c r="F37" i="40"/>
  <c r="H37" i="40" s="1"/>
  <c r="L33" i="15"/>
  <c r="L33" i="38"/>
  <c r="L25" i="38"/>
  <c r="L25" i="15"/>
  <c r="L34" i="38"/>
  <c r="L34" i="15"/>
  <c r="L38" i="38"/>
  <c r="L38" i="15"/>
  <c r="L29" i="38"/>
  <c r="L29" i="15"/>
  <c r="L37" i="38"/>
  <c r="L37" i="15"/>
  <c r="N67" i="26"/>
  <c r="N68" i="26" s="1"/>
  <c r="N102" i="21"/>
  <c r="Q102" i="21" s="1"/>
  <c r="W102" i="21" s="1"/>
  <c r="W94" i="21"/>
  <c r="R96" i="21"/>
  <c r="W96" i="21" s="1"/>
  <c r="Q78" i="21"/>
  <c r="Q81" i="21" s="1"/>
  <c r="R81" i="21" s="1"/>
  <c r="W81" i="21" s="1"/>
  <c r="W82" i="21" s="1"/>
  <c r="W57" i="21"/>
  <c r="W58" i="21" s="1"/>
  <c r="R67" i="21"/>
  <c r="U67" i="21" s="1"/>
  <c r="W67" i="21" s="1"/>
  <c r="U63" i="21"/>
  <c r="W63" i="21" s="1"/>
  <c r="W146" i="21"/>
  <c r="W143" i="21"/>
  <c r="X141" i="21"/>
  <c r="X143" i="21" s="1"/>
  <c r="E141" i="21"/>
  <c r="D140" i="21"/>
  <c r="B140" i="21"/>
  <c r="X137" i="21"/>
  <c r="X140" i="21" s="1"/>
  <c r="E137" i="21"/>
  <c r="D136" i="21"/>
  <c r="B136" i="21"/>
  <c r="X133" i="21"/>
  <c r="X136" i="21" s="1"/>
  <c r="E133" i="21"/>
  <c r="W113" i="21"/>
  <c r="D114" i="21"/>
  <c r="B114" i="21"/>
  <c r="X112" i="21"/>
  <c r="X114" i="21" s="1"/>
  <c r="E112" i="21"/>
  <c r="E18" i="12" l="1"/>
  <c r="M25" i="38" s="1"/>
  <c r="D20" i="12"/>
  <c r="L40" i="15"/>
  <c r="L40" i="38"/>
  <c r="L28" i="38"/>
  <c r="L28" i="15"/>
  <c r="L53" i="15"/>
  <c r="L53" i="38"/>
  <c r="L54" i="38"/>
  <c r="L54" i="15"/>
  <c r="L36" i="38"/>
  <c r="L36" i="15"/>
  <c r="R78" i="21"/>
  <c r="W78" i="21" s="1"/>
  <c r="W79" i="21" s="1"/>
  <c r="W65" i="21"/>
  <c r="R68" i="21"/>
  <c r="U68" i="21" s="1"/>
  <c r="W68" i="21" s="1"/>
  <c r="W69" i="21" s="1"/>
  <c r="W114" i="21"/>
  <c r="F38" i="39" l="1"/>
  <c r="H38" i="39" s="1"/>
  <c r="D18" i="12"/>
  <c r="F8" i="39" s="1"/>
  <c r="H8" i="39" s="1"/>
  <c r="F8" i="40"/>
  <c r="H8" i="40" s="1"/>
  <c r="L35" i="15"/>
  <c r="L35" i="38"/>
  <c r="L46" i="38"/>
  <c r="L46" i="15"/>
  <c r="L31" i="38"/>
  <c r="L31" i="15"/>
  <c r="L30" i="15"/>
  <c r="L30" i="38"/>
  <c r="E97" i="21"/>
  <c r="E96" i="21"/>
  <c r="E101" i="21" s="1"/>
  <c r="D47" i="21"/>
  <c r="B47" i="21"/>
  <c r="X45" i="21"/>
  <c r="X47" i="21" s="1"/>
  <c r="E45" i="21"/>
  <c r="D44" i="21"/>
  <c r="B44" i="21"/>
  <c r="X42" i="21"/>
  <c r="X44" i="21" s="1"/>
  <c r="E42" i="21"/>
  <c r="D41" i="21"/>
  <c r="B41" i="21"/>
  <c r="X39" i="21"/>
  <c r="X41" i="21" s="1"/>
  <c r="E39" i="21"/>
  <c r="E37" i="21"/>
  <c r="E102" i="21" l="1"/>
  <c r="E109" i="21" s="1"/>
  <c r="W47" i="21"/>
  <c r="W44" i="21"/>
  <c r="D32" i="21"/>
  <c r="B32" i="21"/>
  <c r="W31" i="21"/>
  <c r="W32" i="21" s="1"/>
  <c r="X30" i="21"/>
  <c r="X32" i="21" s="1"/>
  <c r="E30" i="21"/>
  <c r="L22" i="38" l="1"/>
  <c r="L22" i="15"/>
  <c r="L18" i="38"/>
  <c r="L18" i="15"/>
  <c r="L23" i="15"/>
  <c r="L23" i="38"/>
  <c r="R21" i="21"/>
  <c r="R18" i="21"/>
  <c r="W37" i="21" l="1"/>
  <c r="W41" i="21" l="1"/>
  <c r="K7" i="14"/>
  <c r="K7" i="38" s="1"/>
  <c r="C5" i="14"/>
  <c r="C5" i="38" s="1"/>
  <c r="K5" i="14"/>
  <c r="K5" i="38" s="1"/>
  <c r="B126" i="15"/>
  <c r="B125" i="15"/>
  <c r="B124" i="15"/>
  <c r="B123" i="15"/>
  <c r="B122" i="15"/>
  <c r="B121" i="15"/>
  <c r="B120" i="15"/>
  <c r="B119" i="15"/>
  <c r="B118" i="15"/>
  <c r="B117" i="15"/>
  <c r="B116" i="15"/>
  <c r="B115" i="15"/>
  <c r="B114" i="15"/>
  <c r="X108" i="21"/>
  <c r="X105" i="21"/>
  <c r="X100" i="21"/>
  <c r="X95" i="21"/>
  <c r="X90" i="21"/>
  <c r="X36" i="21"/>
  <c r="X33" i="21"/>
  <c r="X27" i="21"/>
  <c r="X24" i="21"/>
  <c r="X20" i="21"/>
  <c r="X17" i="21"/>
  <c r="X14" i="21"/>
  <c r="X11" i="21"/>
  <c r="X411" i="21"/>
  <c r="X408" i="21"/>
  <c r="X405" i="21"/>
  <c r="X402" i="21"/>
  <c r="X399" i="21"/>
  <c r="X396" i="21"/>
  <c r="X393" i="21"/>
  <c r="X390" i="21"/>
  <c r="X384" i="21"/>
  <c r="X387" i="21"/>
  <c r="X381" i="21"/>
  <c r="X121" i="21"/>
  <c r="X115" i="21"/>
  <c r="E11" i="21"/>
  <c r="E14" i="21"/>
  <c r="E17" i="21"/>
  <c r="E20" i="21"/>
  <c r="E24" i="21"/>
  <c r="E27" i="21"/>
  <c r="E75" i="21" s="1"/>
  <c r="E78" i="21" s="1"/>
  <c r="E81" i="21" s="1"/>
  <c r="E33" i="21"/>
  <c r="E36" i="21"/>
  <c r="E90" i="21"/>
  <c r="E95" i="21"/>
  <c r="E100" i="21"/>
  <c r="E108" i="21"/>
  <c r="E115" i="21"/>
  <c r="E121" i="21"/>
  <c r="X130" i="21"/>
  <c r="E130" i="21"/>
  <c r="E381" i="21"/>
  <c r="E384" i="21"/>
  <c r="E387" i="21"/>
  <c r="E390" i="21"/>
  <c r="E393" i="21"/>
  <c r="E408" i="21"/>
  <c r="E402" i="21"/>
  <c r="E399" i="21"/>
  <c r="E396" i="21"/>
  <c r="N20" i="30"/>
  <c r="N21" i="30" s="1"/>
  <c r="N16" i="30"/>
  <c r="N15" i="30"/>
  <c r="N14" i="30"/>
  <c r="N13" i="30"/>
  <c r="K5" i="26" l="1"/>
  <c r="K5" i="30" s="1"/>
  <c r="U4" i="21" s="1"/>
  <c r="K5" i="34" s="1"/>
  <c r="U5" i="41"/>
  <c r="AI5" i="42" s="1"/>
  <c r="C5" i="26"/>
  <c r="E5" i="41"/>
  <c r="K7" i="26"/>
  <c r="U7" i="41"/>
  <c r="AI7" i="42" s="1"/>
  <c r="K5" i="15"/>
  <c r="L21" i="38"/>
  <c r="L21" i="15"/>
  <c r="M126" i="15"/>
  <c r="K126" i="15"/>
  <c r="D126" i="15"/>
  <c r="D122" i="15"/>
  <c r="M122" i="15"/>
  <c r="K122" i="15"/>
  <c r="M114" i="15"/>
  <c r="K114" i="15"/>
  <c r="D114" i="15"/>
  <c r="K121" i="15"/>
  <c r="M121" i="15"/>
  <c r="D121" i="15"/>
  <c r="M124" i="15"/>
  <c r="K124" i="15"/>
  <c r="D124" i="15"/>
  <c r="M120" i="15"/>
  <c r="K120" i="15"/>
  <c r="D120" i="15"/>
  <c r="K115" i="15"/>
  <c r="M115" i="15"/>
  <c r="D115" i="15"/>
  <c r="D116" i="15"/>
  <c r="M116" i="15"/>
  <c r="K116" i="15"/>
  <c r="K117" i="15"/>
  <c r="D117" i="15"/>
  <c r="M117" i="15"/>
  <c r="K123" i="15"/>
  <c r="D123" i="15"/>
  <c r="M123" i="15"/>
  <c r="M118" i="15"/>
  <c r="K118" i="15"/>
  <c r="D118" i="15"/>
  <c r="M119" i="15"/>
  <c r="D119" i="15"/>
  <c r="K119" i="15"/>
  <c r="M125" i="15"/>
  <c r="D125" i="15"/>
  <c r="K125" i="15"/>
  <c r="K7" i="15"/>
  <c r="C5" i="15"/>
  <c r="K7" i="30" l="1"/>
  <c r="E99" i="40"/>
  <c r="J99" i="40" s="1"/>
  <c r="E103" i="40"/>
  <c r="J103" i="40" s="1"/>
  <c r="E21" i="39"/>
  <c r="J21" i="39" s="1"/>
  <c r="E72" i="40"/>
  <c r="J72" i="40" s="1"/>
  <c r="E33" i="40"/>
  <c r="J33" i="40" s="1"/>
  <c r="E64" i="39"/>
  <c r="J64" i="39" s="1"/>
  <c r="E84" i="40"/>
  <c r="J84" i="40" s="1"/>
  <c r="E52" i="39"/>
  <c r="J52" i="39" s="1"/>
  <c r="E91" i="40"/>
  <c r="J91" i="40" s="1"/>
  <c r="E29" i="40"/>
  <c r="J29" i="40" s="1"/>
  <c r="E89" i="39"/>
  <c r="J89" i="39" s="1"/>
  <c r="E100" i="40"/>
  <c r="J100" i="40" s="1"/>
  <c r="E94" i="40"/>
  <c r="J94" i="40" s="1"/>
  <c r="E23" i="39"/>
  <c r="J23" i="39" s="1"/>
  <c r="E90" i="39"/>
  <c r="J90" i="39" s="1"/>
  <c r="E28" i="40"/>
  <c r="J28" i="40" s="1"/>
  <c r="E21" i="40"/>
  <c r="J21" i="40" s="1"/>
  <c r="E24" i="39"/>
  <c r="J24" i="39" s="1"/>
  <c r="E80" i="40"/>
  <c r="J80" i="40" s="1"/>
  <c r="E6" i="39"/>
  <c r="J6" i="39" s="1"/>
  <c r="E99" i="39"/>
  <c r="J99" i="39" s="1"/>
  <c r="E16" i="39"/>
  <c r="J16" i="39" s="1"/>
  <c r="E100" i="39"/>
  <c r="J100" i="39" s="1"/>
  <c r="E76" i="39"/>
  <c r="J76" i="39" s="1"/>
  <c r="E12" i="39"/>
  <c r="J12" i="39" s="1"/>
  <c r="E33" i="39"/>
  <c r="J33" i="39" s="1"/>
  <c r="E47" i="40"/>
  <c r="J47" i="40" s="1"/>
  <c r="E56" i="40"/>
  <c r="J56" i="40" s="1"/>
  <c r="E36" i="39"/>
  <c r="J36" i="39" s="1"/>
  <c r="E47" i="39"/>
  <c r="J47" i="39" s="1"/>
  <c r="E92" i="40"/>
  <c r="J92" i="40" s="1"/>
  <c r="E86" i="39"/>
  <c r="J86" i="39" s="1"/>
  <c r="E56" i="39"/>
  <c r="J56" i="39" s="1"/>
  <c r="E94" i="39"/>
  <c r="J94" i="39" s="1"/>
  <c r="E13" i="40"/>
  <c r="J13" i="40" s="1"/>
  <c r="E98" i="39"/>
  <c r="J98" i="39" s="1"/>
  <c r="E5" i="40"/>
  <c r="E39" i="40"/>
  <c r="J39" i="40" s="1"/>
  <c r="E59" i="39"/>
  <c r="J59" i="39" s="1"/>
  <c r="E37" i="39"/>
  <c r="J37" i="39" s="1"/>
  <c r="E84" i="39"/>
  <c r="J84" i="39" s="1"/>
  <c r="E40" i="39"/>
  <c r="J40" i="39" s="1"/>
  <c r="E78" i="40"/>
  <c r="J78" i="40" s="1"/>
  <c r="E80" i="39"/>
  <c r="J80" i="39" s="1"/>
  <c r="E69" i="39"/>
  <c r="J69" i="39" s="1"/>
  <c r="E9" i="40"/>
  <c r="J9" i="40" s="1"/>
  <c r="E78" i="39"/>
  <c r="J78" i="39" s="1"/>
  <c r="E3" i="40"/>
  <c r="J3" i="40" s="1"/>
  <c r="E38" i="40"/>
  <c r="J38" i="40" s="1"/>
  <c r="E61" i="39"/>
  <c r="J61" i="39" s="1"/>
  <c r="E66" i="39"/>
  <c r="J66" i="39" s="1"/>
  <c r="E48" i="39"/>
  <c r="J48" i="39" s="1"/>
  <c r="E31" i="39"/>
  <c r="J31" i="39" s="1"/>
  <c r="E13" i="39"/>
  <c r="J13" i="39" s="1"/>
  <c r="E70" i="39"/>
  <c r="J70" i="39" s="1"/>
  <c r="E6" i="40"/>
  <c r="J6" i="40" s="1"/>
  <c r="E95" i="39"/>
  <c r="J95" i="39" s="1"/>
  <c r="E34" i="39"/>
  <c r="J34" i="39" s="1"/>
  <c r="E36" i="40"/>
  <c r="J36" i="40" s="1"/>
  <c r="E102" i="39"/>
  <c r="J102" i="39" s="1"/>
  <c r="E62" i="40"/>
  <c r="J62" i="40" s="1"/>
  <c r="E103" i="39"/>
  <c r="J103" i="39" s="1"/>
  <c r="E76" i="40"/>
  <c r="J76" i="40" s="1"/>
  <c r="E85" i="39"/>
  <c r="J85" i="39" s="1"/>
  <c r="E92" i="39"/>
  <c r="J92" i="39" s="1"/>
  <c r="E90" i="40"/>
  <c r="J90" i="40" s="1"/>
  <c r="E96" i="40"/>
  <c r="J96" i="40" s="1"/>
  <c r="E5" i="39"/>
  <c r="E61" i="40"/>
  <c r="J61" i="40" s="1"/>
  <c r="E86" i="40"/>
  <c r="J86" i="40" s="1"/>
  <c r="E49" i="40"/>
  <c r="J49" i="40" s="1"/>
  <c r="E88" i="40"/>
  <c r="J88" i="40" s="1"/>
  <c r="E63" i="39"/>
  <c r="J63" i="39" s="1"/>
  <c r="E34" i="40"/>
  <c r="J34" i="40" s="1"/>
  <c r="E98" i="40"/>
  <c r="J98" i="40" s="1"/>
  <c r="E79" i="40"/>
  <c r="J79" i="40" s="1"/>
  <c r="E18" i="39"/>
  <c r="J18" i="39" s="1"/>
  <c r="E44" i="40"/>
  <c r="J44" i="40" s="1"/>
  <c r="E35" i="40"/>
  <c r="J35" i="40" s="1"/>
  <c r="E55" i="40"/>
  <c r="J55" i="40" s="1"/>
  <c r="E15" i="39"/>
  <c r="J15" i="39" s="1"/>
  <c r="E75" i="40"/>
  <c r="J75" i="40" s="1"/>
  <c r="E45" i="40"/>
  <c r="J45" i="40" s="1"/>
  <c r="E18" i="40"/>
  <c r="J18" i="40" s="1"/>
  <c r="E31" i="40"/>
  <c r="J31" i="40" s="1"/>
  <c r="E39" i="39"/>
  <c r="J39" i="39" s="1"/>
  <c r="E45" i="39"/>
  <c r="J45" i="39" s="1"/>
  <c r="E24" i="40"/>
  <c r="J24" i="40" s="1"/>
  <c r="E3" i="39"/>
  <c r="J3" i="39" s="1"/>
  <c r="E101" i="39"/>
  <c r="J101" i="39" s="1"/>
  <c r="E60" i="40"/>
  <c r="J60" i="40" s="1"/>
  <c r="E35" i="39"/>
  <c r="J35" i="39" s="1"/>
  <c r="E65" i="40"/>
  <c r="J65" i="40" s="1"/>
  <c r="E75" i="39"/>
  <c r="J75" i="39" s="1"/>
  <c r="E12" i="40"/>
  <c r="J12" i="40" s="1"/>
  <c r="E77" i="39"/>
  <c r="J77" i="39" s="1"/>
  <c r="E95" i="40"/>
  <c r="J95" i="40" s="1"/>
  <c r="E71" i="39"/>
  <c r="J71" i="39" s="1"/>
  <c r="E11" i="40"/>
  <c r="J11" i="40" s="1"/>
  <c r="E23" i="40"/>
  <c r="J23" i="40" s="1"/>
  <c r="E28" i="39"/>
  <c r="J28" i="39" s="1"/>
  <c r="E102" i="40"/>
  <c r="J102" i="40" s="1"/>
  <c r="E19" i="40"/>
  <c r="J19" i="40" s="1"/>
  <c r="E32" i="39"/>
  <c r="J32" i="39" s="1"/>
  <c r="E93" i="40"/>
  <c r="J93" i="40" s="1"/>
  <c r="E15" i="40"/>
  <c r="J15" i="40" s="1"/>
  <c r="E71" i="40"/>
  <c r="J71" i="40" s="1"/>
  <c r="E85" i="40"/>
  <c r="J85" i="40" s="1"/>
  <c r="E8" i="40"/>
  <c r="J8" i="40" s="1"/>
  <c r="E81" i="39"/>
  <c r="J81" i="39" s="1"/>
  <c r="E29" i="39"/>
  <c r="J29" i="39" s="1"/>
  <c r="E101" i="40"/>
  <c r="J101" i="40" s="1"/>
  <c r="E74" i="39"/>
  <c r="J74" i="39" s="1"/>
  <c r="E82" i="40"/>
  <c r="J82" i="40" s="1"/>
  <c r="E16" i="40"/>
  <c r="J16" i="40" s="1"/>
  <c r="E87" i="39"/>
  <c r="J87" i="39" s="1"/>
  <c r="E77" i="40"/>
  <c r="J77" i="40" s="1"/>
  <c r="E8" i="39"/>
  <c r="J8" i="39" s="1"/>
  <c r="E91" i="39"/>
  <c r="J91" i="39" s="1"/>
  <c r="E11" i="39"/>
  <c r="J11" i="39" s="1"/>
  <c r="E97" i="40"/>
  <c r="J97" i="40" s="1"/>
  <c r="E88" i="39"/>
  <c r="J88" i="39" s="1"/>
  <c r="E50" i="39"/>
  <c r="J50" i="39" s="1"/>
  <c r="E37" i="40"/>
  <c r="J37" i="40" s="1"/>
  <c r="E79" i="39"/>
  <c r="J79" i="39" s="1"/>
  <c r="E32" i="40"/>
  <c r="J32" i="40" s="1"/>
  <c r="E82" i="39"/>
  <c r="J82" i="39" s="1"/>
  <c r="E48" i="40"/>
  <c r="J48" i="40" s="1"/>
  <c r="E4" i="40"/>
  <c r="J4" i="40" s="1"/>
  <c r="E38" i="39"/>
  <c r="J38" i="39" s="1"/>
  <c r="E81" i="40"/>
  <c r="J81" i="40" s="1"/>
  <c r="E55" i="39"/>
  <c r="J55" i="39" s="1"/>
  <c r="E74" i="40"/>
  <c r="J74" i="40" s="1"/>
  <c r="E87" i="40"/>
  <c r="J87" i="40" s="1"/>
  <c r="E49" i="39"/>
  <c r="J49" i="39" s="1"/>
  <c r="E70" i="40"/>
  <c r="J70" i="40" s="1"/>
  <c r="E69" i="40"/>
  <c r="J69" i="40" s="1"/>
  <c r="E4" i="39"/>
  <c r="J4" i="39" s="1"/>
  <c r="E51" i="40"/>
  <c r="J51" i="40" s="1"/>
  <c r="E9" i="39"/>
  <c r="J9" i="39" s="1"/>
  <c r="E97" i="39"/>
  <c r="J97" i="39" s="1"/>
  <c r="E66" i="40"/>
  <c r="J66" i="40" s="1"/>
  <c r="E89" i="40"/>
  <c r="J89" i="40" s="1"/>
  <c r="E72" i="39"/>
  <c r="J72" i="39" s="1"/>
  <c r="E96" i="39"/>
  <c r="J96" i="39" s="1"/>
  <c r="E93" i="39"/>
  <c r="J93" i="39" s="1"/>
  <c r="E19" i="39"/>
  <c r="J19" i="39" s="1"/>
  <c r="E52" i="40"/>
  <c r="J52" i="40" s="1"/>
  <c r="U6" i="21"/>
  <c r="K7" i="34" s="1"/>
  <c r="C5" i="30"/>
  <c r="E4" i="21" l="1"/>
  <c r="M109" i="21"/>
  <c r="W109" i="21" s="1"/>
  <c r="W107" i="21" l="1"/>
  <c r="E382" i="21"/>
  <c r="E385" i="21" s="1"/>
  <c r="E388" i="21" s="1"/>
  <c r="E391" i="21" s="1"/>
  <c r="E394" i="21" s="1"/>
  <c r="E397" i="21" s="1"/>
  <c r="E400" i="21" s="1"/>
  <c r="E403" i="21" s="1"/>
  <c r="E406" i="21" s="1"/>
  <c r="E409" i="21" s="1"/>
  <c r="E412" i="21" s="1"/>
  <c r="W99" i="21"/>
  <c r="D35" i="21"/>
  <c r="B35" i="21"/>
  <c r="X35" i="21"/>
  <c r="P15" i="21"/>
  <c r="P18" i="21" s="1"/>
  <c r="P21" i="21" s="1"/>
  <c r="O15" i="21"/>
  <c r="O18" i="21" s="1"/>
  <c r="O21" i="21" s="1"/>
  <c r="K18" i="21"/>
  <c r="K21" i="21" s="1"/>
  <c r="I18" i="21"/>
  <c r="I21" i="21" s="1"/>
  <c r="H18" i="21"/>
  <c r="H21" i="21" s="1"/>
  <c r="F18" i="21"/>
  <c r="F21" i="21" s="1"/>
  <c r="E15" i="21"/>
  <c r="E18" i="21" s="1"/>
  <c r="E21" i="21" s="1"/>
  <c r="N15" i="21"/>
  <c r="N18" i="21" s="1"/>
  <c r="N21" i="21" s="1"/>
  <c r="L41" i="38" l="1"/>
  <c r="L41" i="15"/>
  <c r="L43" i="38"/>
  <c r="L43" i="15"/>
  <c r="W34" i="21"/>
  <c r="W35" i="21" s="1"/>
  <c r="E2" i="40" l="1"/>
  <c r="J2" i="40" s="1"/>
  <c r="E2" i="39"/>
  <c r="J2" i="39" s="1"/>
  <c r="E7" i="40"/>
  <c r="J7" i="40" s="1"/>
  <c r="E7" i="39"/>
  <c r="J7" i="39" s="1"/>
  <c r="L19" i="15"/>
  <c r="L19" i="38"/>
  <c r="R116" i="21"/>
  <c r="W116" i="21" s="1"/>
  <c r="W120" i="21" s="1"/>
  <c r="Q122" i="21"/>
  <c r="E30" i="40" l="1"/>
  <c r="J30" i="40" s="1"/>
  <c r="E30" i="39"/>
  <c r="J30" i="39" s="1"/>
  <c r="L47" i="38"/>
  <c r="L47" i="15"/>
  <c r="U122" i="21"/>
  <c r="W122" i="21" s="1"/>
  <c r="N15" i="26"/>
  <c r="N14" i="26"/>
  <c r="N13" i="26"/>
  <c r="N20" i="26"/>
  <c r="N16" i="26"/>
  <c r="D413" i="21"/>
  <c r="B413" i="21"/>
  <c r="W412" i="21"/>
  <c r="X413" i="21"/>
  <c r="E411" i="21"/>
  <c r="D410" i="21"/>
  <c r="B410" i="21"/>
  <c r="W409" i="21"/>
  <c r="X410" i="21"/>
  <c r="D407" i="21"/>
  <c r="B407" i="21"/>
  <c r="W406" i="21"/>
  <c r="X407" i="21"/>
  <c r="E405" i="21"/>
  <c r="D404" i="21"/>
  <c r="B404" i="21"/>
  <c r="W403" i="21"/>
  <c r="X404" i="21"/>
  <c r="W400" i="21"/>
  <c r="W397" i="21"/>
  <c r="W394" i="21"/>
  <c r="D401" i="21"/>
  <c r="B401" i="21"/>
  <c r="X401" i="21"/>
  <c r="D398" i="21"/>
  <c r="B398" i="21"/>
  <c r="X398" i="21"/>
  <c r="D395" i="21"/>
  <c r="B395" i="21"/>
  <c r="X395" i="21"/>
  <c r="D392" i="21"/>
  <c r="B392" i="21"/>
  <c r="W391" i="21"/>
  <c r="X392" i="21"/>
  <c r="D389" i="21"/>
  <c r="B389" i="21"/>
  <c r="W388" i="21"/>
  <c r="X389" i="21"/>
  <c r="D386" i="21"/>
  <c r="B386" i="21"/>
  <c r="W385" i="21"/>
  <c r="X386" i="21"/>
  <c r="D383" i="21"/>
  <c r="B383" i="21"/>
  <c r="W382" i="21"/>
  <c r="X383" i="21"/>
  <c r="D380" i="21"/>
  <c r="B380" i="21"/>
  <c r="X380" i="21"/>
  <c r="D132" i="21"/>
  <c r="D123" i="21"/>
  <c r="D120" i="21"/>
  <c r="D110" i="21"/>
  <c r="D107" i="21"/>
  <c r="D104" i="21"/>
  <c r="D99" i="21"/>
  <c r="D94" i="21"/>
  <c r="D38" i="21"/>
  <c r="D29" i="21"/>
  <c r="D26" i="21"/>
  <c r="D22" i="21"/>
  <c r="D19" i="21"/>
  <c r="D13" i="21"/>
  <c r="D16" i="21" s="1"/>
  <c r="B132" i="21"/>
  <c r="X132" i="21"/>
  <c r="B123" i="21"/>
  <c r="X123" i="21"/>
  <c r="B120" i="21"/>
  <c r="X120" i="21"/>
  <c r="E25" i="40" l="1"/>
  <c r="J25" i="40" s="1"/>
  <c r="E25" i="39"/>
  <c r="J25" i="39" s="1"/>
  <c r="N11" i="26"/>
  <c r="N11" i="30"/>
  <c r="N12" i="26"/>
  <c r="N12" i="30"/>
  <c r="W410" i="21"/>
  <c r="L125" i="38" s="1"/>
  <c r="W380" i="21"/>
  <c r="L115" i="38" s="1"/>
  <c r="W386" i="21"/>
  <c r="L117" i="38" s="1"/>
  <c r="W413" i="21"/>
  <c r="L126" i="38" s="1"/>
  <c r="W389" i="21"/>
  <c r="L118" i="38" s="1"/>
  <c r="W404" i="21"/>
  <c r="L123" i="38" s="1"/>
  <c r="W392" i="21"/>
  <c r="L119" i="38" s="1"/>
  <c r="W407" i="21"/>
  <c r="L124" i="38" s="1"/>
  <c r="W395" i="21"/>
  <c r="L120" i="38" s="1"/>
  <c r="N21" i="26"/>
  <c r="W401" i="21"/>
  <c r="L122" i="38" s="1"/>
  <c r="W398" i="21"/>
  <c r="L121" i="38" s="1"/>
  <c r="W383" i="21"/>
  <c r="L116" i="38" s="1"/>
  <c r="N17" i="30" l="1"/>
  <c r="N22" i="30" s="1"/>
  <c r="N23" i="30" s="1"/>
  <c r="N17" i="26"/>
  <c r="N22" i="26" s="1"/>
  <c r="N23" i="26" s="1"/>
  <c r="L120" i="15"/>
  <c r="L121" i="15"/>
  <c r="L124" i="15"/>
  <c r="L126" i="15"/>
  <c r="L123" i="15"/>
  <c r="L116" i="15"/>
  <c r="L118" i="15"/>
  <c r="L122" i="15"/>
  <c r="L114" i="15"/>
  <c r="L117" i="15"/>
  <c r="L119" i="15"/>
  <c r="L115" i="15"/>
  <c r="L125" i="15"/>
  <c r="E41" i="39" l="1"/>
  <c r="J41" i="39" s="1"/>
  <c r="E40" i="40"/>
  <c r="J40" i="40" s="1"/>
  <c r="E26" i="39"/>
  <c r="J26" i="39" s="1"/>
  <c r="E26" i="40"/>
  <c r="J26" i="40" s="1"/>
  <c r="E67" i="39"/>
  <c r="J67" i="39" s="1"/>
  <c r="E67" i="40"/>
  <c r="J67" i="40" s="1"/>
  <c r="E50" i="40"/>
  <c r="J50" i="40" s="1"/>
  <c r="E51" i="39"/>
  <c r="J51" i="39" s="1"/>
  <c r="E68" i="39"/>
  <c r="J68" i="39" s="1"/>
  <c r="E68" i="40"/>
  <c r="J68" i="40" s="1"/>
  <c r="E83" i="40"/>
  <c r="J83" i="40" s="1"/>
  <c r="E83" i="39"/>
  <c r="J83" i="39" s="1"/>
  <c r="E43" i="39"/>
  <c r="J43" i="39" s="1"/>
  <c r="E42" i="40"/>
  <c r="J42" i="40" s="1"/>
  <c r="E22" i="39"/>
  <c r="J22" i="39" s="1"/>
  <c r="E22" i="40"/>
  <c r="J22" i="40" s="1"/>
  <c r="E42" i="39"/>
  <c r="J42" i="39" s="1"/>
  <c r="E41" i="40"/>
  <c r="J41" i="40" s="1"/>
  <c r="E44" i="39"/>
  <c r="J44" i="39" s="1"/>
  <c r="E43" i="40"/>
  <c r="J43" i="40" s="1"/>
  <c r="E27" i="39"/>
  <c r="J27" i="39" s="1"/>
  <c r="E27" i="40"/>
  <c r="J27" i="40" s="1"/>
  <c r="E53" i="39"/>
  <c r="J53" i="39" s="1"/>
  <c r="E53" i="40"/>
  <c r="J53" i="40" s="1"/>
  <c r="E54" i="40"/>
  <c r="J54" i="40" s="1"/>
  <c r="E54" i="39"/>
  <c r="J54" i="39" s="1"/>
  <c r="D17" i="12"/>
  <c r="E17" i="12"/>
  <c r="W123" i="21"/>
  <c r="B110" i="21"/>
  <c r="B107" i="21"/>
  <c r="B104" i="21"/>
  <c r="B99" i="21"/>
  <c r="B94" i="21"/>
  <c r="B38" i="21"/>
  <c r="B29" i="21"/>
  <c r="B26" i="21"/>
  <c r="B22" i="21"/>
  <c r="B19" i="21"/>
  <c r="B16" i="21"/>
  <c r="B13" i="21"/>
  <c r="X110" i="21"/>
  <c r="X107" i="21"/>
  <c r="X104" i="21"/>
  <c r="X99" i="21"/>
  <c r="X94" i="21"/>
  <c r="E19" i="12" l="1"/>
  <c r="M26" i="38" s="1"/>
  <c r="O26" i="38" s="1"/>
  <c r="P26" i="38" s="1"/>
  <c r="F10" i="39"/>
  <c r="H10" i="39" s="1"/>
  <c r="F5" i="39"/>
  <c r="H5" i="39" s="1"/>
  <c r="J5" i="39" s="1"/>
  <c r="F5" i="40"/>
  <c r="H5" i="40" s="1"/>
  <c r="J5" i="40" s="1"/>
  <c r="L48" i="38"/>
  <c r="L48" i="15"/>
  <c r="W110" i="21"/>
  <c r="W104" i="21"/>
  <c r="M50" i="38" l="1"/>
  <c r="F10" i="40"/>
  <c r="H10" i="40" s="1"/>
  <c r="E59" i="40"/>
  <c r="J59" i="40" s="1"/>
  <c r="E60" i="39"/>
  <c r="J60" i="39" s="1"/>
  <c r="L44" i="15"/>
  <c r="L44" i="38"/>
  <c r="L42" i="38"/>
  <c r="L42" i="15"/>
  <c r="W132" i="21"/>
  <c r="W28" i="21"/>
  <c r="E5" i="12"/>
  <c r="E6" i="12"/>
  <c r="E7" i="12"/>
  <c r="E8" i="12"/>
  <c r="E9" i="12"/>
  <c r="E10" i="12"/>
  <c r="E11" i="12"/>
  <c r="E12" i="12"/>
  <c r="E13" i="12"/>
  <c r="E14" i="12"/>
  <c r="E15" i="12"/>
  <c r="E16" i="12"/>
  <c r="E46" i="39" l="1"/>
  <c r="J46" i="39" s="1"/>
  <c r="E46" i="40"/>
  <c r="J46" i="40" s="1"/>
  <c r="E20" i="39"/>
  <c r="J20" i="39" s="1"/>
  <c r="E20" i="40"/>
  <c r="J20" i="40" s="1"/>
  <c r="L50" i="38"/>
  <c r="L50" i="15"/>
  <c r="X38" i="21"/>
  <c r="X29" i="21"/>
  <c r="W25" i="21"/>
  <c r="W26" i="21" s="1"/>
  <c r="X26" i="21"/>
  <c r="E10" i="40" l="1"/>
  <c r="J10" i="40" s="1"/>
  <c r="E10" i="39"/>
  <c r="J10" i="39" s="1"/>
  <c r="L16" i="38"/>
  <c r="L16" i="15"/>
  <c r="W38" i="21"/>
  <c r="E58" i="39" l="1"/>
  <c r="J58" i="39" s="1"/>
  <c r="E57" i="40"/>
  <c r="J57" i="40" s="1"/>
  <c r="L20" i="38"/>
  <c r="L20" i="15"/>
  <c r="W29" i="21"/>
  <c r="E17" i="39" l="1"/>
  <c r="J17" i="39" s="1"/>
  <c r="E17" i="40"/>
  <c r="J17" i="40" s="1"/>
  <c r="L17" i="38"/>
  <c r="L17" i="15"/>
  <c r="W15" i="21"/>
  <c r="W16" i="21" s="1"/>
  <c r="X16" i="21"/>
  <c r="X22" i="21"/>
  <c r="X19" i="21"/>
  <c r="X13" i="21"/>
  <c r="W18" i="21"/>
  <c r="W19" i="21" s="1"/>
  <c r="E14" i="39" l="1"/>
  <c r="J14" i="39" s="1"/>
  <c r="E14" i="40"/>
  <c r="J14" i="40" s="1"/>
  <c r="L13" i="38"/>
  <c r="L13" i="15"/>
  <c r="L12" i="38"/>
  <c r="L12" i="15"/>
  <c r="W21" i="21"/>
  <c r="W22" i="21" s="1"/>
  <c r="E65" i="39" l="1"/>
  <c r="J65" i="39" s="1"/>
  <c r="E64" i="40"/>
  <c r="J64" i="40" s="1"/>
  <c r="E58" i="40"/>
  <c r="J58" i="40" s="1"/>
  <c r="E57" i="39"/>
  <c r="J57" i="39" s="1"/>
  <c r="L14" i="38"/>
  <c r="L14" i="15"/>
  <c r="W12" i="21"/>
  <c r="W13" i="21" s="1"/>
  <c r="E73" i="39" l="1"/>
  <c r="J73" i="39" s="1"/>
  <c r="E73" i="40"/>
  <c r="J73" i="40" s="1"/>
  <c r="L11" i="15"/>
  <c r="L11" i="38"/>
  <c r="T10" i="15"/>
  <c r="E63" i="40" l="1"/>
  <c r="J63" i="40" s="1"/>
  <c r="E62" i="39"/>
  <c r="J62" i="39" s="1"/>
  <c r="D4" i="12"/>
  <c r="E4" i="12" s="1"/>
  <c r="J104" i="39" l="1"/>
  <c r="J104" i="40"/>
  <c r="O99" i="38"/>
  <c r="P99" i="38" s="1"/>
  <c r="O96" i="38"/>
  <c r="P96" i="38" s="1"/>
  <c r="O93" i="38"/>
  <c r="P93" i="38" s="1"/>
  <c r="O110" i="38"/>
  <c r="P110" i="38" s="1"/>
  <c r="O107" i="38"/>
  <c r="P107" i="38" s="1"/>
  <c r="O104" i="38"/>
  <c r="P104" i="38" s="1"/>
  <c r="O101" i="38"/>
  <c r="P101" i="38" s="1"/>
  <c r="O90" i="38"/>
  <c r="P90" i="38" s="1"/>
  <c r="O87" i="38"/>
  <c r="P87" i="38" s="1"/>
  <c r="O112" i="38"/>
  <c r="P112" i="38" s="1"/>
  <c r="O98" i="38"/>
  <c r="P98" i="38" s="1"/>
  <c r="O95" i="38"/>
  <c r="P95" i="38" s="1"/>
  <c r="O92" i="38"/>
  <c r="P92" i="38" s="1"/>
  <c r="O109" i="38"/>
  <c r="P109" i="38" s="1"/>
  <c r="O106" i="38"/>
  <c r="P106" i="38" s="1"/>
  <c r="O103" i="38"/>
  <c r="P103" i="38" s="1"/>
  <c r="O100" i="38"/>
  <c r="P100" i="38" s="1"/>
  <c r="O89" i="38"/>
  <c r="P89" i="38" s="1"/>
  <c r="O111" i="38"/>
  <c r="P111" i="38" s="1"/>
  <c r="O97" i="38"/>
  <c r="P97" i="38" s="1"/>
  <c r="O94" i="38"/>
  <c r="P94" i="38" s="1"/>
  <c r="O108" i="38"/>
  <c r="P108" i="38" s="1"/>
  <c r="O105" i="38"/>
  <c r="P105" i="38" s="1"/>
  <c r="O102" i="38"/>
  <c r="P102" i="38" s="1"/>
  <c r="O91" i="38"/>
  <c r="P91" i="38" s="1"/>
  <c r="O88" i="38"/>
  <c r="P88" i="38" s="1"/>
  <c r="N87" i="30"/>
  <c r="N79" i="30"/>
  <c r="N68" i="30"/>
  <c r="U4097" i="9"/>
  <c r="S4097" i="9"/>
  <c r="R4097" i="9"/>
  <c r="P4097" i="9"/>
  <c r="I4097" i="9"/>
  <c r="F4097" i="9"/>
  <c r="U4094" i="9"/>
  <c r="S4094" i="9"/>
  <c r="R4094" i="9"/>
  <c r="T4094" i="9" s="1"/>
  <c r="V4094" i="9" s="1"/>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H4013" i="9"/>
  <c r="F4013" i="9"/>
  <c r="U4012" i="9"/>
  <c r="S4012" i="9"/>
  <c r="R4012" i="9"/>
  <c r="T4012" i="9" s="1"/>
  <c r="I4012" i="9"/>
  <c r="F4012" i="9"/>
  <c r="U4011" i="9"/>
  <c r="S4011" i="9"/>
  <c r="R4011" i="9"/>
  <c r="I4011" i="9"/>
  <c r="F4011" i="9"/>
  <c r="U4010" i="9"/>
  <c r="S4010" i="9"/>
  <c r="R4010" i="9"/>
  <c r="H4010" i="9"/>
  <c r="F4010" i="9"/>
  <c r="U4009" i="9"/>
  <c r="S4009" i="9"/>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T3988" i="9" s="1"/>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R3972" i="9"/>
  <c r="I3972" i="9"/>
  <c r="F3972" i="9"/>
  <c r="AB3971" i="9"/>
  <c r="U3971" i="9"/>
  <c r="S3971" i="9"/>
  <c r="R3971" i="9"/>
  <c r="I3971" i="9"/>
  <c r="F3971" i="9"/>
  <c r="U3970" i="9"/>
  <c r="S3970" i="9"/>
  <c r="R3970" i="9"/>
  <c r="H3970" i="9"/>
  <c r="F3970" i="9"/>
  <c r="U3969" i="9"/>
  <c r="S3969" i="9"/>
  <c r="R3969" i="9"/>
  <c r="I3969" i="9"/>
  <c r="F3969" i="9"/>
  <c r="U3967" i="9"/>
  <c r="S3967" i="9"/>
  <c r="R3967" i="9"/>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P3954" i="9"/>
  <c r="AB3957" i="9" s="1"/>
  <c r="I3954" i="9"/>
  <c r="H3954" i="9"/>
  <c r="F3954" i="9"/>
  <c r="U3951" i="9"/>
  <c r="S3951" i="9"/>
  <c r="R3951" i="9"/>
  <c r="I3951" i="9"/>
  <c r="J3951" i="9" s="1"/>
  <c r="L3951" i="9" s="1"/>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T3947" i="9" s="1"/>
  <c r="R3947" i="9"/>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T3941" i="9" s="1"/>
  <c r="I3941" i="9"/>
  <c r="H3941" i="9"/>
  <c r="F3941" i="9"/>
  <c r="U3938" i="9"/>
  <c r="S3938" i="9"/>
  <c r="R3938" i="9"/>
  <c r="I3938" i="9"/>
  <c r="H3938" i="9"/>
  <c r="F3938" i="9"/>
  <c r="U3937" i="9"/>
  <c r="S3937" i="9"/>
  <c r="R3937" i="9"/>
  <c r="I3937" i="9"/>
  <c r="H3937" i="9"/>
  <c r="F3937" i="9"/>
  <c r="U3936" i="9"/>
  <c r="S3936" i="9"/>
  <c r="R3936" i="9"/>
  <c r="H3936" i="9"/>
  <c r="F3936" i="9"/>
  <c r="U3935" i="9"/>
  <c r="S3935" i="9"/>
  <c r="R3935" i="9"/>
  <c r="P3935" i="9"/>
  <c r="AB3938" i="9" s="1"/>
  <c r="H3935" i="9"/>
  <c r="F3935" i="9"/>
  <c r="AB3934" i="9"/>
  <c r="U3934" i="9"/>
  <c r="S3934" i="9"/>
  <c r="R3934" i="9"/>
  <c r="I3934" i="9"/>
  <c r="F3934" i="9"/>
  <c r="U3933" i="9"/>
  <c r="S3933" i="9"/>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I3926" i="9"/>
  <c r="F3926" i="9"/>
  <c r="U3925" i="9"/>
  <c r="S3925" i="9"/>
  <c r="R3925" i="9"/>
  <c r="H3925" i="9"/>
  <c r="I3925" i="9"/>
  <c r="F3925" i="9"/>
  <c r="P3924" i="9"/>
  <c r="AB3927" i="9" s="1"/>
  <c r="F3924" i="9"/>
  <c r="F3923" i="9"/>
  <c r="U3922" i="9"/>
  <c r="S3922" i="9"/>
  <c r="R3922" i="9"/>
  <c r="I3922" i="9"/>
  <c r="H3922" i="9"/>
  <c r="F3922" i="9"/>
  <c r="U3921" i="9"/>
  <c r="S3921" i="9"/>
  <c r="R3921" i="9"/>
  <c r="I3921" i="9"/>
  <c r="H3921" i="9"/>
  <c r="F3921" i="9"/>
  <c r="U3920" i="9"/>
  <c r="S3920" i="9"/>
  <c r="R3920" i="9"/>
  <c r="I3920" i="9"/>
  <c r="H3920" i="9"/>
  <c r="F3920" i="9"/>
  <c r="U3919" i="9"/>
  <c r="S3919" i="9"/>
  <c r="R3919" i="9"/>
  <c r="T3919" i="9" s="1"/>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H3911" i="9"/>
  <c r="I3911" i="9"/>
  <c r="F3911" i="9"/>
  <c r="U3909" i="9"/>
  <c r="S3909" i="9"/>
  <c r="R3909" i="9"/>
  <c r="I3909" i="9"/>
  <c r="H3909" i="9"/>
  <c r="F3909" i="9"/>
  <c r="U3908" i="9"/>
  <c r="S3908" i="9"/>
  <c r="R3908" i="9"/>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I3903" i="9"/>
  <c r="F3903" i="9"/>
  <c r="U3902" i="9"/>
  <c r="S3902" i="9"/>
  <c r="R3902" i="9"/>
  <c r="I3902" i="9"/>
  <c r="F3902" i="9"/>
  <c r="AB3901" i="9"/>
  <c r="AB3899" i="9"/>
  <c r="U3899" i="9"/>
  <c r="S3899" i="9"/>
  <c r="R3899" i="9"/>
  <c r="T3899" i="9" s="1"/>
  <c r="P3899" i="9"/>
  <c r="AB3902" i="9" s="1"/>
  <c r="I3899" i="9"/>
  <c r="H3899" i="9"/>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T3858" i="9" s="1"/>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R3840" i="9"/>
  <c r="I3840" i="9"/>
  <c r="F3840" i="9"/>
  <c r="U3839" i="9"/>
  <c r="S3839" i="9"/>
  <c r="R3839" i="9"/>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I3831" i="9"/>
  <c r="P3831" i="9"/>
  <c r="AB3834" i="9" s="1"/>
  <c r="F3831" i="9"/>
  <c r="U3830" i="9"/>
  <c r="S3830" i="9"/>
  <c r="R3830" i="9"/>
  <c r="P3830" i="9"/>
  <c r="AB3833" i="9" s="1"/>
  <c r="H3830" i="9"/>
  <c r="F3830" i="9"/>
  <c r="U3829" i="9"/>
  <c r="S3829" i="9"/>
  <c r="R3829" i="9"/>
  <c r="T3829" i="9" s="1"/>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T3774" i="9" s="1"/>
  <c r="I3774" i="9"/>
  <c r="H3774" i="9"/>
  <c r="F3774" i="9"/>
  <c r="U3773" i="9"/>
  <c r="S3773" i="9"/>
  <c r="R3773" i="9"/>
  <c r="P3773" i="9"/>
  <c r="AB3776" i="9" s="1"/>
  <c r="H3773" i="9"/>
  <c r="F3773" i="9"/>
  <c r="U3772" i="9"/>
  <c r="S3772" i="9"/>
  <c r="R3772" i="9"/>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I3758" i="9"/>
  <c r="F3758" i="9"/>
  <c r="U3757" i="9"/>
  <c r="S3757" i="9"/>
  <c r="R3757" i="9"/>
  <c r="I3757" i="9"/>
  <c r="H3757" i="9"/>
  <c r="F3757" i="9"/>
  <c r="AB3756" i="9"/>
  <c r="U3756" i="9"/>
  <c r="S3756" i="9"/>
  <c r="R3756" i="9"/>
  <c r="T3756" i="9" s="1"/>
  <c r="I3756" i="9"/>
  <c r="F3756" i="9"/>
  <c r="U3755" i="9"/>
  <c r="S3755" i="9"/>
  <c r="R3755" i="9"/>
  <c r="I3755" i="9"/>
  <c r="F3755" i="9"/>
  <c r="U3754" i="9"/>
  <c r="S3754" i="9"/>
  <c r="R3754" i="9"/>
  <c r="P3754" i="9"/>
  <c r="AB3757" i="9" s="1"/>
  <c r="I3754" i="9"/>
  <c r="F3754" i="9"/>
  <c r="U3752" i="9"/>
  <c r="S3752" i="9"/>
  <c r="R3752" i="9"/>
  <c r="T3752" i="9" s="1"/>
  <c r="I3752" i="9"/>
  <c r="H3752" i="9"/>
  <c r="F3752" i="9"/>
  <c r="U3751" i="9"/>
  <c r="S3751" i="9"/>
  <c r="R3751" i="9"/>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R3708" i="9"/>
  <c r="I3708" i="9"/>
  <c r="F3708" i="9"/>
  <c r="U3707" i="9"/>
  <c r="S3707" i="9"/>
  <c r="R3707" i="9"/>
  <c r="P3707" i="9"/>
  <c r="AB3710" i="9" s="1"/>
  <c r="I3707" i="9"/>
  <c r="F3707" i="9"/>
  <c r="U3706" i="9"/>
  <c r="S3706" i="9"/>
  <c r="R3706" i="9"/>
  <c r="I3706" i="9"/>
  <c r="F3706" i="9"/>
  <c r="AB3705" i="9"/>
  <c r="U3705" i="9"/>
  <c r="S3705" i="9"/>
  <c r="R3705" i="9"/>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T3700" i="9" s="1"/>
  <c r="I3700" i="9"/>
  <c r="F3700" i="9"/>
  <c r="U3699" i="9"/>
  <c r="S3699" i="9"/>
  <c r="R3699" i="9"/>
  <c r="I3699" i="9"/>
  <c r="F3699" i="9"/>
  <c r="U3698" i="9"/>
  <c r="S3698" i="9"/>
  <c r="R3698" i="9"/>
  <c r="I3698" i="9"/>
  <c r="F3698" i="9"/>
  <c r="U3697" i="9"/>
  <c r="S3697" i="9"/>
  <c r="R3697" i="9"/>
  <c r="I3697" i="9"/>
  <c r="F3697" i="9"/>
  <c r="U3696" i="9"/>
  <c r="S3696" i="9"/>
  <c r="R3696" i="9"/>
  <c r="I3696" i="9"/>
  <c r="F3696" i="9"/>
  <c r="U3695" i="9"/>
  <c r="S3695" i="9"/>
  <c r="R3695" i="9"/>
  <c r="P3695" i="9"/>
  <c r="AB3698" i="9" s="1"/>
  <c r="H3695" i="9"/>
  <c r="I3695" i="9"/>
  <c r="F3695" i="9"/>
  <c r="U3694" i="9"/>
  <c r="S3694" i="9"/>
  <c r="R3694" i="9"/>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R3676" i="9"/>
  <c r="H3676" i="9"/>
  <c r="F3676" i="9"/>
  <c r="U3675" i="9"/>
  <c r="S3675" i="9"/>
  <c r="R3675" i="9"/>
  <c r="I3675" i="9"/>
  <c r="F3675" i="9"/>
  <c r="U3674" i="9"/>
  <c r="S3674" i="9"/>
  <c r="R3674" i="9"/>
  <c r="I3674" i="9"/>
  <c r="F3674" i="9"/>
  <c r="U3673" i="9"/>
  <c r="S3673" i="9"/>
  <c r="R3673" i="9"/>
  <c r="H3673" i="9"/>
  <c r="F3673" i="9"/>
  <c r="U3672" i="9"/>
  <c r="S3672" i="9"/>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I3610" i="9"/>
  <c r="H3610" i="9"/>
  <c r="F3610" i="9"/>
  <c r="U3609" i="9"/>
  <c r="S3609" i="9"/>
  <c r="R3609" i="9"/>
  <c r="I3609" i="9"/>
  <c r="F3609" i="9"/>
  <c r="AB3608" i="9"/>
  <c r="U3608" i="9"/>
  <c r="S3608" i="9"/>
  <c r="R3608" i="9"/>
  <c r="I3608" i="9"/>
  <c r="H3608" i="9"/>
  <c r="F3608" i="9"/>
  <c r="U3606" i="9"/>
  <c r="S3606" i="9"/>
  <c r="R3606" i="9"/>
  <c r="T3606" i="9" s="1"/>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H3587" i="9"/>
  <c r="F3587" i="9"/>
  <c r="AB3586" i="9"/>
  <c r="U3586" i="9"/>
  <c r="S3586" i="9"/>
  <c r="R3586" i="9"/>
  <c r="I3586" i="9"/>
  <c r="H3586" i="9"/>
  <c r="F3586" i="9"/>
  <c r="U3585" i="9"/>
  <c r="S3585" i="9"/>
  <c r="R3585" i="9"/>
  <c r="I3585" i="9"/>
  <c r="F3585" i="9"/>
  <c r="U3584" i="9"/>
  <c r="S3584" i="9"/>
  <c r="R3584" i="9"/>
  <c r="I3584" i="9"/>
  <c r="H3584" i="9"/>
  <c r="F3584" i="9"/>
  <c r="AB3583" i="9"/>
  <c r="U3582" i="9"/>
  <c r="S3582" i="9"/>
  <c r="R3582" i="9"/>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J3553" i="9" s="1"/>
  <c r="L3553" i="9" s="1"/>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H3513" i="9"/>
  <c r="F3513" i="9"/>
  <c r="U3512" i="9"/>
  <c r="S3512" i="9"/>
  <c r="R3512" i="9"/>
  <c r="I3512" i="9"/>
  <c r="H3512" i="9"/>
  <c r="F3512" i="9"/>
  <c r="U3511" i="9"/>
  <c r="S3511" i="9"/>
  <c r="R3511" i="9"/>
  <c r="T3511" i="9" s="1"/>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T3481" i="9" s="1"/>
  <c r="V3481" i="9" s="1"/>
  <c r="R3481" i="9"/>
  <c r="H3481" i="9"/>
  <c r="I3481" i="9"/>
  <c r="F3481" i="9"/>
  <c r="U3480" i="9"/>
  <c r="S3480" i="9"/>
  <c r="R3480" i="9"/>
  <c r="H3480" i="9"/>
  <c r="J3480" i="9" s="1"/>
  <c r="L3480" i="9" s="1"/>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H3471" i="9"/>
  <c r="F3471" i="9"/>
  <c r="U3470" i="9"/>
  <c r="S3470" i="9"/>
  <c r="R3470" i="9"/>
  <c r="I3470" i="9"/>
  <c r="H3470" i="9"/>
  <c r="F3470" i="9"/>
  <c r="U3469" i="9"/>
  <c r="S3469" i="9"/>
  <c r="R3469" i="9"/>
  <c r="H3469" i="9"/>
  <c r="F3469" i="9"/>
  <c r="U3468" i="9"/>
  <c r="S3468" i="9"/>
  <c r="R3468" i="9"/>
  <c r="H3468" i="9"/>
  <c r="I3468" i="9"/>
  <c r="F3468" i="9"/>
  <c r="U3467" i="9"/>
  <c r="S3467" i="9"/>
  <c r="R3467" i="9"/>
  <c r="I3467" i="9"/>
  <c r="P3467" i="9"/>
  <c r="AB3467" i="9" s="1"/>
  <c r="F3467" i="9"/>
  <c r="U3466" i="9"/>
  <c r="S3466" i="9"/>
  <c r="R3466" i="9"/>
  <c r="T3466" i="9" s="1"/>
  <c r="H3466" i="9"/>
  <c r="F3466" i="9"/>
  <c r="U3465" i="9"/>
  <c r="S3465" i="9"/>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H3460" i="9"/>
  <c r="F3460" i="9"/>
  <c r="U3459" i="9"/>
  <c r="S3459" i="9"/>
  <c r="R3459" i="9"/>
  <c r="H3459" i="9"/>
  <c r="I3459" i="9"/>
  <c r="F3459" i="9"/>
  <c r="U3458" i="9"/>
  <c r="S3458" i="9"/>
  <c r="R3458" i="9"/>
  <c r="I3458" i="9"/>
  <c r="P3458" i="9"/>
  <c r="AB3458" i="9" s="1"/>
  <c r="F3458" i="9"/>
  <c r="U3457" i="9"/>
  <c r="S3457" i="9"/>
  <c r="R3457" i="9"/>
  <c r="H3457" i="9"/>
  <c r="F3457" i="9"/>
  <c r="U3456" i="9"/>
  <c r="S3456" i="9"/>
  <c r="R3456" i="9"/>
  <c r="H3456" i="9"/>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H3450" i="9"/>
  <c r="F3450" i="9"/>
  <c r="U3449" i="9"/>
  <c r="S3449" i="9"/>
  <c r="R3449" i="9"/>
  <c r="I3449" i="9"/>
  <c r="P3449" i="9"/>
  <c r="AB3449" i="9" s="1"/>
  <c r="F3449" i="9"/>
  <c r="U3448" i="9"/>
  <c r="S3448" i="9"/>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H3442" i="9"/>
  <c r="F3442" i="9"/>
  <c r="U3441" i="9"/>
  <c r="S3441" i="9"/>
  <c r="R3441" i="9"/>
  <c r="H3441" i="9"/>
  <c r="I3441" i="9"/>
  <c r="F3441" i="9"/>
  <c r="U3440" i="9"/>
  <c r="S3440" i="9"/>
  <c r="R3440" i="9"/>
  <c r="I3440" i="9"/>
  <c r="P3440" i="9"/>
  <c r="AB3440" i="9" s="1"/>
  <c r="F3440" i="9"/>
  <c r="U3439" i="9"/>
  <c r="S3439" i="9"/>
  <c r="R3439" i="9"/>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R3433" i="9"/>
  <c r="T3433" i="9" s="1"/>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T3381" i="9" s="1"/>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T3345" i="9" s="1"/>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T3294" i="9" s="1"/>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R3271" i="9"/>
  <c r="H3271" i="9"/>
  <c r="F3271" i="9"/>
  <c r="U3270" i="9"/>
  <c r="S3270" i="9"/>
  <c r="R3270" i="9"/>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T3227" i="9" s="1"/>
  <c r="I3227" i="9"/>
  <c r="F3227" i="9"/>
  <c r="U3226" i="9"/>
  <c r="S3226" i="9"/>
  <c r="R3226" i="9"/>
  <c r="H3226" i="9"/>
  <c r="F3226" i="9"/>
  <c r="U3225" i="9"/>
  <c r="S3225" i="9"/>
  <c r="R3225" i="9"/>
  <c r="H3225" i="9"/>
  <c r="F3225" i="9"/>
  <c r="U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T3139" i="9" s="1"/>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T3124" i="9" s="1"/>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T3111" i="9" s="1"/>
  <c r="H3111" i="9"/>
  <c r="F3111" i="9"/>
  <c r="U3110" i="9"/>
  <c r="S3110" i="9"/>
  <c r="R3110" i="9"/>
  <c r="I3110" i="9"/>
  <c r="F3110" i="9"/>
  <c r="U3109" i="9"/>
  <c r="S3109" i="9"/>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T3103" i="9" s="1"/>
  <c r="R3103" i="9"/>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R3073" i="9"/>
  <c r="I3073" i="9"/>
  <c r="P3073" i="9"/>
  <c r="AB3073" i="9" s="1"/>
  <c r="F3073" i="9"/>
  <c r="U3072" i="9"/>
  <c r="S3072" i="9"/>
  <c r="R3072" i="9"/>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S3061" i="9"/>
  <c r="R3061" i="9"/>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T3043" i="9" s="1"/>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T3039" i="9"/>
  <c r="S3039" i="9"/>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T3033" i="9" s="1"/>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I3022" i="9"/>
  <c r="H3022" i="9"/>
  <c r="F3022" i="9"/>
  <c r="U3021" i="9"/>
  <c r="S3021" i="9"/>
  <c r="R3021" i="9"/>
  <c r="H3021" i="9"/>
  <c r="I3021" i="9"/>
  <c r="F3021" i="9"/>
  <c r="U3020" i="9"/>
  <c r="S3020" i="9"/>
  <c r="R3020" i="9"/>
  <c r="I3020" i="9"/>
  <c r="H3020" i="9"/>
  <c r="F3020" i="9"/>
  <c r="U3019" i="9"/>
  <c r="S3019" i="9"/>
  <c r="R3019" i="9"/>
  <c r="H3019" i="9"/>
  <c r="I3019" i="9"/>
  <c r="F3019" i="9"/>
  <c r="U3018" i="9"/>
  <c r="S3018" i="9"/>
  <c r="R3018" i="9"/>
  <c r="I3018" i="9"/>
  <c r="H3018" i="9"/>
  <c r="F3018" i="9"/>
  <c r="U3017" i="9"/>
  <c r="S3017" i="9"/>
  <c r="R3017" i="9"/>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J3010" i="9" s="1"/>
  <c r="F3010" i="9"/>
  <c r="U3009" i="9"/>
  <c r="S3009" i="9"/>
  <c r="R3009" i="9"/>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H2982" i="9"/>
  <c r="F2982" i="9"/>
  <c r="U2981" i="9"/>
  <c r="S2981" i="9"/>
  <c r="R2981" i="9"/>
  <c r="P2981" i="9"/>
  <c r="AB2981" i="9" s="1"/>
  <c r="H2981" i="9"/>
  <c r="F2981" i="9"/>
  <c r="U2980" i="9"/>
  <c r="S2980" i="9"/>
  <c r="R2980" i="9"/>
  <c r="I2980" i="9"/>
  <c r="P2980" i="9"/>
  <c r="AB2980" i="9" s="1"/>
  <c r="F2980" i="9"/>
  <c r="U2979" i="9"/>
  <c r="S2979" i="9"/>
  <c r="T2979" i="9" s="1"/>
  <c r="R2979" i="9"/>
  <c r="H2979" i="9"/>
  <c r="F2979" i="9"/>
  <c r="U2978" i="9"/>
  <c r="S2978" i="9"/>
  <c r="R2978" i="9"/>
  <c r="P2978" i="9"/>
  <c r="AB2978" i="9" s="1"/>
  <c r="H2978" i="9"/>
  <c r="F2978" i="9"/>
  <c r="U2977" i="9"/>
  <c r="S2977" i="9"/>
  <c r="R2977" i="9"/>
  <c r="I2977" i="9"/>
  <c r="P2977" i="9"/>
  <c r="AB2977" i="9" s="1"/>
  <c r="F2977" i="9"/>
  <c r="U2976" i="9"/>
  <c r="S2976" i="9"/>
  <c r="R2976" i="9"/>
  <c r="H2976" i="9"/>
  <c r="F2976" i="9"/>
  <c r="U2975" i="9"/>
  <c r="S2975" i="9"/>
  <c r="R2975" i="9"/>
  <c r="P2975" i="9"/>
  <c r="AB2975" i="9" s="1"/>
  <c r="H2975" i="9"/>
  <c r="F2975" i="9"/>
  <c r="U2974" i="9"/>
  <c r="S2974" i="9"/>
  <c r="R2974" i="9"/>
  <c r="T2974" i="9" s="1"/>
  <c r="I2974" i="9"/>
  <c r="H2974" i="9"/>
  <c r="F2974" i="9"/>
  <c r="U2973" i="9"/>
  <c r="S2973" i="9"/>
  <c r="R2973" i="9"/>
  <c r="H2973" i="9"/>
  <c r="F2973" i="9"/>
  <c r="U2972" i="9"/>
  <c r="S2972" i="9"/>
  <c r="R2972" i="9"/>
  <c r="T2972" i="9" s="1"/>
  <c r="P2972" i="9"/>
  <c r="AB2972" i="9" s="1"/>
  <c r="H2972" i="9"/>
  <c r="F2972" i="9"/>
  <c r="U2971" i="9"/>
  <c r="S2971" i="9"/>
  <c r="R2971" i="9"/>
  <c r="I2971" i="9"/>
  <c r="H2971" i="9"/>
  <c r="J2971" i="9" s="1"/>
  <c r="L2971" i="9" s="1"/>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F2959" i="9"/>
  <c r="U2958" i="9"/>
  <c r="S2958" i="9"/>
  <c r="R2958" i="9"/>
  <c r="T2958" i="9" s="1"/>
  <c r="H2958" i="9"/>
  <c r="F2958" i="9"/>
  <c r="U2957" i="9"/>
  <c r="S2957" i="9"/>
  <c r="R2957" i="9"/>
  <c r="P2957" i="9"/>
  <c r="AB2957" i="9" s="1"/>
  <c r="H2957" i="9"/>
  <c r="F2957" i="9"/>
  <c r="U2956" i="9"/>
  <c r="S2956" i="9"/>
  <c r="R2956" i="9"/>
  <c r="I2956" i="9"/>
  <c r="H2956" i="9"/>
  <c r="F2956" i="9"/>
  <c r="U2955" i="9"/>
  <c r="S2955" i="9"/>
  <c r="R2955" i="9"/>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T2942" i="9" s="1"/>
  <c r="P2942" i="9"/>
  <c r="AB2942" i="9" s="1"/>
  <c r="H2942" i="9"/>
  <c r="F2942" i="9"/>
  <c r="U2941" i="9"/>
  <c r="S2941" i="9"/>
  <c r="R2941" i="9"/>
  <c r="T2941" i="9" s="1"/>
  <c r="I2941" i="9"/>
  <c r="H2941" i="9"/>
  <c r="F2941" i="9"/>
  <c r="U2940" i="9"/>
  <c r="S2940" i="9"/>
  <c r="R2940" i="9"/>
  <c r="H2940" i="9"/>
  <c r="F2940" i="9"/>
  <c r="U2939" i="9"/>
  <c r="S2939" i="9"/>
  <c r="R2939" i="9"/>
  <c r="P2939" i="9"/>
  <c r="AB2939" i="9" s="1"/>
  <c r="H2939" i="9"/>
  <c r="F2939" i="9"/>
  <c r="U2938" i="9"/>
  <c r="S2938" i="9"/>
  <c r="R2938" i="9"/>
  <c r="I2938" i="9"/>
  <c r="H2938" i="9"/>
  <c r="F2938" i="9"/>
  <c r="U2937" i="9"/>
  <c r="S2937" i="9"/>
  <c r="R2937" i="9"/>
  <c r="H2937" i="9"/>
  <c r="F2937" i="9"/>
  <c r="U2936" i="9"/>
  <c r="S2936" i="9"/>
  <c r="R2936" i="9"/>
  <c r="P2936" i="9"/>
  <c r="AB2936" i="9" s="1"/>
  <c r="H2936" i="9"/>
  <c r="F2936" i="9"/>
  <c r="U2935" i="9"/>
  <c r="S2935" i="9"/>
  <c r="R2935" i="9"/>
  <c r="I2935" i="9"/>
  <c r="H2935" i="9"/>
  <c r="F2935" i="9"/>
  <c r="U2934" i="9"/>
  <c r="S2934" i="9"/>
  <c r="R2934" i="9"/>
  <c r="H2934" i="9"/>
  <c r="F2934" i="9"/>
  <c r="U2933" i="9"/>
  <c r="S2933" i="9"/>
  <c r="R2933" i="9"/>
  <c r="P2933" i="9"/>
  <c r="AB2933" i="9" s="1"/>
  <c r="H2933" i="9"/>
  <c r="F2933" i="9"/>
  <c r="U2932" i="9"/>
  <c r="S2932" i="9"/>
  <c r="R2932" i="9"/>
  <c r="I2932" i="9"/>
  <c r="F2932" i="9"/>
  <c r="U2931" i="9"/>
  <c r="S2931" i="9"/>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H2913" i="9"/>
  <c r="I2913" i="9"/>
  <c r="F2913" i="9"/>
  <c r="U2912" i="9"/>
  <c r="S2912" i="9"/>
  <c r="R2912" i="9"/>
  <c r="I2912" i="9"/>
  <c r="F2912" i="9"/>
  <c r="U2911" i="9"/>
  <c r="S2911" i="9"/>
  <c r="R2911" i="9"/>
  <c r="I2911" i="9"/>
  <c r="F2911" i="9"/>
  <c r="U2910" i="9"/>
  <c r="S2910" i="9"/>
  <c r="R2910" i="9"/>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T2890" i="9" s="1"/>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T2878" i="9" s="1"/>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T2872" i="9" s="1"/>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J2865" i="9" s="1"/>
  <c r="L2865" i="9" s="1"/>
  <c r="I2865" i="9"/>
  <c r="F2865" i="9"/>
  <c r="U2864" i="9"/>
  <c r="S2864" i="9"/>
  <c r="R2864" i="9"/>
  <c r="I2864" i="9"/>
  <c r="F2864" i="9"/>
  <c r="U2863" i="9"/>
  <c r="S2863" i="9"/>
  <c r="R2863" i="9"/>
  <c r="T2863" i="9" s="1"/>
  <c r="H2863" i="9"/>
  <c r="F2863" i="9"/>
  <c r="U2862" i="9"/>
  <c r="S2862" i="9"/>
  <c r="R2862" i="9"/>
  <c r="H2862" i="9"/>
  <c r="I2862" i="9"/>
  <c r="F2862" i="9"/>
  <c r="U2861" i="9"/>
  <c r="S2861" i="9"/>
  <c r="R2861" i="9"/>
  <c r="I2861" i="9"/>
  <c r="H2861" i="9"/>
  <c r="F2861" i="9"/>
  <c r="U2860" i="9"/>
  <c r="S2860" i="9"/>
  <c r="R2860" i="9"/>
  <c r="H2860" i="9"/>
  <c r="F2860" i="9"/>
  <c r="U2859" i="9"/>
  <c r="S2859" i="9"/>
  <c r="R2859" i="9"/>
  <c r="T2859" i="9" s="1"/>
  <c r="H2859" i="9"/>
  <c r="I2859" i="9"/>
  <c r="J2859" i="9" s="1"/>
  <c r="L2859" i="9" s="1"/>
  <c r="F2859" i="9"/>
  <c r="U2858" i="9"/>
  <c r="S2858" i="9"/>
  <c r="R2858" i="9"/>
  <c r="I2858" i="9"/>
  <c r="H2858" i="9"/>
  <c r="F2858" i="9"/>
  <c r="U2857" i="9"/>
  <c r="S2857" i="9"/>
  <c r="R2857" i="9"/>
  <c r="P2857" i="9"/>
  <c r="AB2857" i="9" s="1"/>
  <c r="H2857" i="9"/>
  <c r="F2857" i="9"/>
  <c r="U2856" i="9"/>
  <c r="S2856" i="9"/>
  <c r="R2856" i="9"/>
  <c r="T2856" i="9" s="1"/>
  <c r="H2856" i="9"/>
  <c r="I2856" i="9"/>
  <c r="F2856" i="9"/>
  <c r="U2855" i="9"/>
  <c r="S2855" i="9"/>
  <c r="R2855" i="9"/>
  <c r="T2855" i="9" s="1"/>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T2850" i="9" s="1"/>
  <c r="I2850" i="9"/>
  <c r="H2850" i="9"/>
  <c r="F2850" i="9"/>
  <c r="U2849" i="9"/>
  <c r="S2849" i="9"/>
  <c r="R2849" i="9"/>
  <c r="I2849" i="9"/>
  <c r="F2849" i="9"/>
  <c r="U2848" i="9"/>
  <c r="S2848" i="9"/>
  <c r="R2848" i="9"/>
  <c r="I2848" i="9"/>
  <c r="F2848" i="9"/>
  <c r="U2847" i="9"/>
  <c r="S2847" i="9"/>
  <c r="R2847" i="9"/>
  <c r="T2847" i="9" s="1"/>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I2798" i="9"/>
  <c r="H2798" i="9"/>
  <c r="F2798" i="9"/>
  <c r="U2797" i="9"/>
  <c r="S2797" i="9"/>
  <c r="R2797" i="9"/>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T2724" i="9" s="1"/>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T2705" i="9" s="1"/>
  <c r="I2705" i="9"/>
  <c r="F2705" i="9"/>
  <c r="U2704" i="9"/>
  <c r="S2704" i="9"/>
  <c r="R2704" i="9"/>
  <c r="I2704" i="9"/>
  <c r="F2704" i="9"/>
  <c r="U2703" i="9"/>
  <c r="S2703" i="9"/>
  <c r="R2703" i="9"/>
  <c r="I2703" i="9"/>
  <c r="H2703" i="9"/>
  <c r="F2703" i="9"/>
  <c r="U2702" i="9"/>
  <c r="S2702" i="9"/>
  <c r="R2702" i="9"/>
  <c r="I2702" i="9"/>
  <c r="F2702" i="9"/>
  <c r="U2701" i="9"/>
  <c r="S2701" i="9"/>
  <c r="T2701" i="9" s="1"/>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T2646" i="9" s="1"/>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T2640" i="9" s="1"/>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T2620" i="9" s="1"/>
  <c r="H2620" i="9"/>
  <c r="F2620" i="9"/>
  <c r="U2619" i="9"/>
  <c r="S2619" i="9"/>
  <c r="R2619" i="9"/>
  <c r="I2619" i="9"/>
  <c r="H2619" i="9"/>
  <c r="F2619" i="9"/>
  <c r="U2618" i="9"/>
  <c r="S2618" i="9"/>
  <c r="R2618" i="9"/>
  <c r="H2618" i="9"/>
  <c r="F2618" i="9"/>
  <c r="U2617" i="9"/>
  <c r="S2617" i="9"/>
  <c r="R2617" i="9"/>
  <c r="T2617" i="9" s="1"/>
  <c r="I2617" i="9"/>
  <c r="H2617" i="9"/>
  <c r="F2617" i="9"/>
  <c r="U2616" i="9"/>
  <c r="S2616" i="9"/>
  <c r="R2616" i="9"/>
  <c r="I2616" i="9"/>
  <c r="F2616" i="9"/>
  <c r="U2615" i="9"/>
  <c r="S2615" i="9"/>
  <c r="R2615" i="9"/>
  <c r="I2615" i="9"/>
  <c r="F2615" i="9"/>
  <c r="U2614" i="9"/>
  <c r="S2614" i="9"/>
  <c r="R2614" i="9"/>
  <c r="T2614" i="9" s="1"/>
  <c r="I2614" i="9"/>
  <c r="H2614" i="9"/>
  <c r="F2614" i="9"/>
  <c r="U2613" i="9"/>
  <c r="S2613" i="9"/>
  <c r="R2613" i="9"/>
  <c r="I2613" i="9"/>
  <c r="F2613" i="9"/>
  <c r="AB2612" i="9"/>
  <c r="U2611" i="9"/>
  <c r="S2611" i="9"/>
  <c r="R2611" i="9"/>
  <c r="T2611" i="9" s="1"/>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T2588" i="9" s="1"/>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T2576" i="9" s="1"/>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H2566" i="9"/>
  <c r="F2566" i="9"/>
  <c r="U2565" i="9"/>
  <c r="S2565" i="9"/>
  <c r="R2565" i="9"/>
  <c r="I2565" i="9"/>
  <c r="F2565" i="9"/>
  <c r="AB2564" i="9"/>
  <c r="U2563" i="9"/>
  <c r="S2563" i="9"/>
  <c r="T2563" i="9" s="1"/>
  <c r="V2563" i="9" s="1"/>
  <c r="R2563" i="9"/>
  <c r="H2563" i="9"/>
  <c r="F2563" i="9"/>
  <c r="U2562" i="9"/>
  <c r="S2562" i="9"/>
  <c r="R2562" i="9"/>
  <c r="I2562" i="9"/>
  <c r="F2562" i="9"/>
  <c r="U2561" i="9"/>
  <c r="S2561" i="9"/>
  <c r="R2561" i="9"/>
  <c r="I2561" i="9"/>
  <c r="H2561" i="9"/>
  <c r="F2561" i="9"/>
  <c r="U2560" i="9"/>
  <c r="S2560" i="9"/>
  <c r="T2560" i="9" s="1"/>
  <c r="V2560" i="9" s="1"/>
  <c r="R2560" i="9"/>
  <c r="I2560" i="9"/>
  <c r="P2560" i="9"/>
  <c r="AB2560" i="9" s="1"/>
  <c r="F2560" i="9"/>
  <c r="AB2559" i="9"/>
  <c r="AB2558" i="9"/>
  <c r="U2557" i="9"/>
  <c r="S2557" i="9"/>
  <c r="R2557" i="9"/>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T2528" i="9" s="1"/>
  <c r="V2528" i="9" s="1"/>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I2464" i="9"/>
  <c r="H2464" i="9"/>
  <c r="F2464" i="9"/>
  <c r="U2463" i="9"/>
  <c r="S2463" i="9"/>
  <c r="R2463" i="9"/>
  <c r="I2463" i="9"/>
  <c r="F2463" i="9"/>
  <c r="AB2462" i="9"/>
  <c r="U2461" i="9"/>
  <c r="S2461" i="9"/>
  <c r="R2461" i="9"/>
  <c r="T2461" i="9" s="1"/>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I2450" i="9"/>
  <c r="H2450" i="9"/>
  <c r="F2450" i="9"/>
  <c r="U2449" i="9"/>
  <c r="S2449" i="9"/>
  <c r="R2449" i="9"/>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I2420" i="9"/>
  <c r="H2420" i="9"/>
  <c r="F2420" i="9"/>
  <c r="U2419" i="9"/>
  <c r="S2419" i="9"/>
  <c r="R2419" i="9"/>
  <c r="H2419" i="9"/>
  <c r="F2419" i="9"/>
  <c r="U2418" i="9"/>
  <c r="S2418" i="9"/>
  <c r="R2418" i="9"/>
  <c r="I2418" i="9"/>
  <c r="F2418" i="9"/>
  <c r="U2417" i="9"/>
  <c r="S2417" i="9"/>
  <c r="R2417" i="9"/>
  <c r="I2417" i="9"/>
  <c r="P2417" i="9"/>
  <c r="AB2417" i="9" s="1"/>
  <c r="F2417" i="9"/>
  <c r="U2416" i="9"/>
  <c r="S2416" i="9"/>
  <c r="R2416" i="9"/>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I2412" i="9"/>
  <c r="F2412" i="9"/>
  <c r="AB2411" i="9"/>
  <c r="U2410" i="9"/>
  <c r="S2410" i="9"/>
  <c r="R2410" i="9"/>
  <c r="I2410" i="9"/>
  <c r="P2410" i="9"/>
  <c r="AB2410" i="9" s="1"/>
  <c r="F2410" i="9"/>
  <c r="U2409" i="9"/>
  <c r="S2409" i="9"/>
  <c r="R2409" i="9"/>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T2386" i="9" s="1"/>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I2341" i="9"/>
  <c r="H2341" i="9"/>
  <c r="F2341" i="9"/>
  <c r="U2340" i="9"/>
  <c r="S2340" i="9"/>
  <c r="R2340" i="9"/>
  <c r="I2340" i="9"/>
  <c r="F2340" i="9"/>
  <c r="AB2339" i="9"/>
  <c r="U2338" i="9"/>
  <c r="S2338" i="9"/>
  <c r="R2338" i="9"/>
  <c r="I2338" i="9"/>
  <c r="H2338" i="9"/>
  <c r="F2338" i="9"/>
  <c r="U2337" i="9"/>
  <c r="S2337" i="9"/>
  <c r="R2337" i="9"/>
  <c r="I2337" i="9"/>
  <c r="H2337" i="9"/>
  <c r="F2337" i="9"/>
  <c r="U2336" i="9"/>
  <c r="S2336" i="9"/>
  <c r="R2336" i="9"/>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R2311" i="9"/>
  <c r="H2311" i="9"/>
  <c r="F2311" i="9"/>
  <c r="AB2310" i="9"/>
  <c r="U2309" i="9"/>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T2218" i="9" s="1"/>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T2207" i="9" s="1"/>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T2193" i="9" s="1"/>
  <c r="R2193" i="9"/>
  <c r="I2193" i="9"/>
  <c r="P2193" i="9"/>
  <c r="AB2193" i="9" s="1"/>
  <c r="F2193" i="9"/>
  <c r="U2192" i="9"/>
  <c r="S2192" i="9"/>
  <c r="R2192" i="9"/>
  <c r="T2192" i="9" s="1"/>
  <c r="I2192" i="9"/>
  <c r="F2192" i="9"/>
  <c r="U2191" i="9"/>
  <c r="S2191" i="9"/>
  <c r="R2191" i="9"/>
  <c r="I2191" i="9"/>
  <c r="F2191" i="9"/>
  <c r="AB2190" i="9"/>
  <c r="U2189" i="9"/>
  <c r="S2189" i="9"/>
  <c r="R2189" i="9"/>
  <c r="H2189" i="9"/>
  <c r="I2189" i="9"/>
  <c r="F2189" i="9"/>
  <c r="U2188" i="9"/>
  <c r="S2188" i="9"/>
  <c r="R2188" i="9"/>
  <c r="I2188" i="9"/>
  <c r="H2188" i="9"/>
  <c r="F2188" i="9"/>
  <c r="U2187" i="9"/>
  <c r="S2187" i="9"/>
  <c r="T2187" i="9" s="1"/>
  <c r="V2187" i="9" s="1"/>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T2159" i="9" s="1"/>
  <c r="I2159" i="9"/>
  <c r="H2159" i="9"/>
  <c r="F2159" i="9"/>
  <c r="U2158" i="9"/>
  <c r="S2158" i="9"/>
  <c r="R2158" i="9"/>
  <c r="I2158" i="9"/>
  <c r="P2158" i="9"/>
  <c r="AB2158" i="9" s="1"/>
  <c r="F2158" i="9"/>
  <c r="U2157" i="9"/>
  <c r="S2157" i="9"/>
  <c r="R2157" i="9"/>
  <c r="P2157" i="9"/>
  <c r="AB2157" i="9" s="1"/>
  <c r="H2157" i="9"/>
  <c r="F2157" i="9"/>
  <c r="U2156" i="9"/>
  <c r="S2156" i="9"/>
  <c r="R2156" i="9"/>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I2050" i="9"/>
  <c r="P2050" i="9"/>
  <c r="AB2050" i="9" s="1"/>
  <c r="F2050" i="9"/>
  <c r="U2049" i="9"/>
  <c r="S2049" i="9"/>
  <c r="R2049" i="9"/>
  <c r="I2049" i="9"/>
  <c r="H2049" i="9"/>
  <c r="F2049" i="9"/>
  <c r="U2048" i="9"/>
  <c r="S2048" i="9"/>
  <c r="R2048" i="9"/>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T2020" i="9" s="1"/>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I2000" i="9"/>
  <c r="H2000" i="9"/>
  <c r="F2000" i="9"/>
  <c r="U1999" i="9"/>
  <c r="S1999" i="9"/>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T1908" i="9" s="1"/>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T1870" i="9" s="1"/>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I1761" i="9"/>
  <c r="H1761" i="9"/>
  <c r="F1761" i="9"/>
  <c r="U1760" i="9"/>
  <c r="S1760" i="9"/>
  <c r="R1760" i="9"/>
  <c r="I1760" i="9"/>
  <c r="F1760" i="9"/>
  <c r="U1759" i="9"/>
  <c r="S1759" i="9"/>
  <c r="R1759" i="9"/>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T1742" i="9" s="1"/>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T1671" i="9" s="1"/>
  <c r="I1671" i="9"/>
  <c r="H1671" i="9"/>
  <c r="F1671" i="9"/>
  <c r="U1670" i="9"/>
  <c r="S1670" i="9"/>
  <c r="R1670" i="9"/>
  <c r="H1670" i="9"/>
  <c r="F1670" i="9"/>
  <c r="AB1669" i="9"/>
  <c r="U1668" i="9"/>
  <c r="S1668" i="9"/>
  <c r="R1668" i="9"/>
  <c r="I1668" i="9"/>
  <c r="F1668" i="9"/>
  <c r="U1667" i="9"/>
  <c r="S1667" i="9"/>
  <c r="R1667" i="9"/>
  <c r="I1667" i="9"/>
  <c r="F1667" i="9"/>
  <c r="U1666" i="9"/>
  <c r="S1666" i="9"/>
  <c r="R1666" i="9"/>
  <c r="T1666" i="9" s="1"/>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I1659" i="9"/>
  <c r="H1659" i="9"/>
  <c r="F1659" i="9"/>
  <c r="U1658" i="9"/>
  <c r="S1658" i="9"/>
  <c r="R1658" i="9"/>
  <c r="H1658" i="9"/>
  <c r="F1658" i="9"/>
  <c r="AB1657" i="9"/>
  <c r="U1656" i="9"/>
  <c r="S1656" i="9"/>
  <c r="R1656" i="9"/>
  <c r="T1656" i="9" s="1"/>
  <c r="P1656" i="9"/>
  <c r="AB1656" i="9" s="1"/>
  <c r="I1656" i="9"/>
  <c r="F1656" i="9"/>
  <c r="U1655" i="9"/>
  <c r="S1655" i="9"/>
  <c r="R1655" i="9"/>
  <c r="I1655" i="9"/>
  <c r="P1655" i="9"/>
  <c r="AB1655" i="9" s="1"/>
  <c r="F1655" i="9"/>
  <c r="U1654" i="9"/>
  <c r="S1654" i="9"/>
  <c r="R1654" i="9"/>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T1611" i="9" s="1"/>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T1592" i="9" s="1"/>
  <c r="P1592" i="9"/>
  <c r="AB1592" i="9" s="1"/>
  <c r="I1592" i="9"/>
  <c r="H1592" i="9"/>
  <c r="F1592" i="9"/>
  <c r="U1591" i="9"/>
  <c r="S1591" i="9"/>
  <c r="R1591" i="9"/>
  <c r="I1591" i="9"/>
  <c r="H1591" i="9"/>
  <c r="F1591" i="9"/>
  <c r="AB1590" i="9"/>
  <c r="U1589" i="9"/>
  <c r="S1589" i="9"/>
  <c r="R1589" i="9"/>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I1573" i="9"/>
  <c r="H1573" i="9"/>
  <c r="F1573" i="9"/>
  <c r="U1572" i="9"/>
  <c r="S1572" i="9"/>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T1541" i="9" s="1"/>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R1500" i="9"/>
  <c r="I1500" i="9"/>
  <c r="F1500" i="9"/>
  <c r="U1499" i="9"/>
  <c r="S1499" i="9"/>
  <c r="R1499" i="9"/>
  <c r="I1499" i="9"/>
  <c r="F1499" i="9"/>
  <c r="U1498" i="9"/>
  <c r="S1498" i="9"/>
  <c r="R1498" i="9"/>
  <c r="H1498" i="9"/>
  <c r="I1498" i="9"/>
  <c r="F1498" i="9"/>
  <c r="U1497" i="9"/>
  <c r="S1497" i="9"/>
  <c r="R1497" i="9"/>
  <c r="I1497" i="9"/>
  <c r="F1497" i="9"/>
  <c r="U1496" i="9"/>
  <c r="S1496" i="9"/>
  <c r="R1496" i="9"/>
  <c r="I1496" i="9"/>
  <c r="F1496" i="9"/>
  <c r="AB1495" i="9"/>
  <c r="U1494" i="9"/>
  <c r="S1494" i="9"/>
  <c r="R1494" i="9"/>
  <c r="T1494" i="9" s="1"/>
  <c r="P1494" i="9"/>
  <c r="AB1494" i="9" s="1"/>
  <c r="I1494" i="9"/>
  <c r="H1494" i="9"/>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T1485" i="9" s="1"/>
  <c r="I1485" i="9"/>
  <c r="F1485" i="9"/>
  <c r="AB1484" i="9"/>
  <c r="U1483" i="9"/>
  <c r="S1483" i="9"/>
  <c r="R1483" i="9"/>
  <c r="I1483" i="9"/>
  <c r="H1483" i="9"/>
  <c r="F1483" i="9"/>
  <c r="U1482" i="9"/>
  <c r="S1482" i="9"/>
  <c r="R1482" i="9"/>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T1469" i="9" s="1"/>
  <c r="I1469" i="9"/>
  <c r="F1469" i="9"/>
  <c r="U1468" i="9"/>
  <c r="S1468" i="9"/>
  <c r="R1468" i="9"/>
  <c r="P1468" i="9"/>
  <c r="AB1468" i="9" s="1"/>
  <c r="I1468" i="9"/>
  <c r="F1468" i="9"/>
  <c r="AB1467" i="9"/>
  <c r="U1466" i="9"/>
  <c r="S1466" i="9"/>
  <c r="R1466" i="9"/>
  <c r="I1466" i="9"/>
  <c r="H1466" i="9"/>
  <c r="F1466" i="9"/>
  <c r="U1465" i="9"/>
  <c r="S1465" i="9"/>
  <c r="R1465" i="9"/>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T1453" i="9" s="1"/>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T1443" i="9" s="1"/>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T1435" i="9" s="1"/>
  <c r="I1435" i="9"/>
  <c r="H1435" i="9"/>
  <c r="F1435" i="9"/>
  <c r="U1434" i="9"/>
  <c r="S1434" i="9"/>
  <c r="R1434" i="9"/>
  <c r="H1434" i="9"/>
  <c r="F1434" i="9"/>
  <c r="U1433" i="9"/>
  <c r="S1433" i="9"/>
  <c r="R1433" i="9"/>
  <c r="I1433" i="9"/>
  <c r="F1433" i="9"/>
  <c r="U1432" i="9"/>
  <c r="S1432" i="9"/>
  <c r="R1432" i="9"/>
  <c r="T1432" i="9" s="1"/>
  <c r="I1432" i="9"/>
  <c r="H1432" i="9"/>
  <c r="F1432" i="9"/>
  <c r="AB1431" i="9"/>
  <c r="U1430" i="9"/>
  <c r="S1430" i="9"/>
  <c r="R1430" i="9"/>
  <c r="P1430" i="9"/>
  <c r="AB1430" i="9" s="1"/>
  <c r="I1430" i="9"/>
  <c r="H1430" i="9"/>
  <c r="F1430" i="9"/>
  <c r="U1429" i="9"/>
  <c r="S1429" i="9"/>
  <c r="R1429" i="9"/>
  <c r="I1429" i="9"/>
  <c r="F1429" i="9"/>
  <c r="U1428" i="9"/>
  <c r="S1428" i="9"/>
  <c r="T1428" i="9" s="1"/>
  <c r="R1428" i="9"/>
  <c r="H1428" i="9"/>
  <c r="F1428" i="9"/>
  <c r="U1427" i="9"/>
  <c r="S1427" i="9"/>
  <c r="R1427" i="9"/>
  <c r="T1427" i="9" s="1"/>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T1417" i="9" s="1"/>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T1399" i="9" s="1"/>
  <c r="R1399" i="9"/>
  <c r="I1399" i="9"/>
  <c r="H1399" i="9"/>
  <c r="F1399" i="9"/>
  <c r="U1398" i="9"/>
  <c r="S1398" i="9"/>
  <c r="R1398" i="9"/>
  <c r="H1398" i="9"/>
  <c r="I1398" i="9"/>
  <c r="F1398" i="9"/>
  <c r="U1397" i="9"/>
  <c r="S1397" i="9"/>
  <c r="R1397" i="9"/>
  <c r="I1397" i="9"/>
  <c r="H1397" i="9"/>
  <c r="F1397" i="9"/>
  <c r="U1396" i="9"/>
  <c r="S1396" i="9"/>
  <c r="R1396" i="9"/>
  <c r="T1396" i="9" s="1"/>
  <c r="I1396" i="9"/>
  <c r="H1396" i="9"/>
  <c r="F1396" i="9"/>
  <c r="U1395" i="9"/>
  <c r="S1395" i="9"/>
  <c r="R1395" i="9"/>
  <c r="I1395" i="9"/>
  <c r="H1395" i="9"/>
  <c r="F1395" i="9"/>
  <c r="U1394" i="9"/>
  <c r="S1394" i="9"/>
  <c r="R1394" i="9"/>
  <c r="I1394" i="9"/>
  <c r="H1394" i="9"/>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P1335" i="9"/>
  <c r="AB1335" i="9" s="1"/>
  <c r="H1335" i="9"/>
  <c r="F1335" i="9"/>
  <c r="U1334" i="9"/>
  <c r="S1334" i="9"/>
  <c r="R1334" i="9"/>
  <c r="I1334" i="9"/>
  <c r="F1334" i="9"/>
  <c r="U1333" i="9"/>
  <c r="S1333" i="9"/>
  <c r="R1333" i="9"/>
  <c r="I1333" i="9"/>
  <c r="P1333" i="9"/>
  <c r="AB1333" i="9" s="1"/>
  <c r="H1333" i="9"/>
  <c r="F1333" i="9"/>
  <c r="U1332" i="9"/>
  <c r="S1332" i="9"/>
  <c r="T1332" i="9" s="1"/>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T1301" i="9" s="1"/>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T1279" i="9" s="1"/>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P1193" i="9"/>
  <c r="AB1193" i="9" s="1"/>
  <c r="I1193" i="9"/>
  <c r="F1193" i="9"/>
  <c r="U1192" i="9"/>
  <c r="S1192" i="9"/>
  <c r="R1192" i="9"/>
  <c r="P1192" i="9"/>
  <c r="AB1192" i="9" s="1"/>
  <c r="I1192" i="9"/>
  <c r="F1192" i="9"/>
  <c r="U1191" i="9"/>
  <c r="S1191" i="9"/>
  <c r="R1191" i="9"/>
  <c r="T1191" i="9" s="1"/>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T1182" i="9" s="1"/>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T1178" i="9" s="1"/>
  <c r="P1178" i="9"/>
  <c r="AB1178" i="9" s="1"/>
  <c r="H1178" i="9"/>
  <c r="I1178" i="9"/>
  <c r="F1178" i="9"/>
  <c r="U1177" i="9"/>
  <c r="S1177" i="9"/>
  <c r="R1177" i="9"/>
  <c r="P1177" i="9"/>
  <c r="AB1177" i="9" s="1"/>
  <c r="I1177" i="9"/>
  <c r="H1177" i="9"/>
  <c r="F1177" i="9"/>
  <c r="U1176" i="9"/>
  <c r="S1176" i="9"/>
  <c r="R1176" i="9"/>
  <c r="P1176" i="9"/>
  <c r="AB1176" i="9" s="1"/>
  <c r="I1176" i="9"/>
  <c r="F1176" i="9"/>
  <c r="U1175" i="9"/>
  <c r="S1175" i="9"/>
  <c r="R1175" i="9"/>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I1167" i="9"/>
  <c r="F1167" i="9"/>
  <c r="U1166" i="9"/>
  <c r="S1166" i="9"/>
  <c r="R1166" i="9"/>
  <c r="I1166" i="9"/>
  <c r="F1166" i="9"/>
  <c r="U1165" i="9"/>
  <c r="S1165" i="9"/>
  <c r="R1165" i="9"/>
  <c r="I1165" i="9"/>
  <c r="H1165" i="9"/>
  <c r="F1165" i="9"/>
  <c r="U1164" i="9"/>
  <c r="S1164" i="9"/>
  <c r="R1164" i="9"/>
  <c r="I1164" i="9"/>
  <c r="F1164" i="9"/>
  <c r="U1163" i="9"/>
  <c r="S1163" i="9"/>
  <c r="R1163" i="9"/>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T1142" i="9" s="1"/>
  <c r="I1142" i="9"/>
  <c r="H1142" i="9"/>
  <c r="F1142" i="9"/>
  <c r="U1141" i="9"/>
  <c r="S1141" i="9"/>
  <c r="R1141" i="9"/>
  <c r="I1141" i="9"/>
  <c r="F1141" i="9"/>
  <c r="U1140" i="9"/>
  <c r="S1140" i="9"/>
  <c r="R1140" i="9"/>
  <c r="H1140" i="9"/>
  <c r="F1140" i="9"/>
  <c r="U1139" i="9"/>
  <c r="S1139" i="9"/>
  <c r="R1139" i="9"/>
  <c r="T1139" i="9" s="1"/>
  <c r="I1139" i="9"/>
  <c r="H1139" i="9"/>
  <c r="F1139" i="9"/>
  <c r="AB1138" i="9"/>
  <c r="U1137" i="9"/>
  <c r="S1137" i="9"/>
  <c r="R1137" i="9"/>
  <c r="P1137" i="9"/>
  <c r="AB1137" i="9" s="1"/>
  <c r="H1137" i="9"/>
  <c r="J1137" i="9" s="1"/>
  <c r="L1137" i="9" s="1"/>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T1086" i="9" s="1"/>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F1074" i="9"/>
  <c r="U1073" i="9"/>
  <c r="S1073" i="9"/>
  <c r="R1073" i="9"/>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S1037" i="9"/>
  <c r="R1037" i="9"/>
  <c r="T1037" i="9" s="1"/>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S1010" i="9"/>
  <c r="R1010" i="9"/>
  <c r="T1010" i="9" s="1"/>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T934" i="9" s="1"/>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T846" i="9" s="1"/>
  <c r="R846" i="9"/>
  <c r="H846" i="9"/>
  <c r="F846" i="9"/>
  <c r="U845" i="9"/>
  <c r="S845" i="9"/>
  <c r="R845" i="9"/>
  <c r="P845" i="9"/>
  <c r="AB845" i="9" s="1"/>
  <c r="H845" i="9"/>
  <c r="J845" i="9" s="1"/>
  <c r="L845" i="9" s="1"/>
  <c r="I845" i="9"/>
  <c r="F845" i="9"/>
  <c r="AB844" i="9"/>
  <c r="U843" i="9"/>
  <c r="S843" i="9"/>
  <c r="R843" i="9"/>
  <c r="H843" i="9"/>
  <c r="I843" i="9"/>
  <c r="F843" i="9"/>
  <c r="U842" i="9"/>
  <c r="S842" i="9"/>
  <c r="R842" i="9"/>
  <c r="I842" i="9"/>
  <c r="F842" i="9"/>
  <c r="U841" i="9"/>
  <c r="S841" i="9"/>
  <c r="R841" i="9"/>
  <c r="I841" i="9"/>
  <c r="H841" i="9"/>
  <c r="F841" i="9"/>
  <c r="U840" i="9"/>
  <c r="S840" i="9"/>
  <c r="R840" i="9"/>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T821" i="9" s="1"/>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I813" i="9"/>
  <c r="P813" i="9"/>
  <c r="AB813" i="9" s="1"/>
  <c r="F813" i="9"/>
  <c r="U812" i="9"/>
  <c r="S812" i="9"/>
  <c r="R812" i="9"/>
  <c r="P812" i="9"/>
  <c r="AB812" i="9" s="1"/>
  <c r="I812" i="9"/>
  <c r="F812" i="9"/>
  <c r="U811" i="9"/>
  <c r="S811" i="9"/>
  <c r="R811" i="9"/>
  <c r="H811" i="9"/>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T803" i="9" s="1"/>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I788" i="9"/>
  <c r="H788" i="9"/>
  <c r="F788" i="9"/>
  <c r="U787" i="9"/>
  <c r="S787" i="9"/>
  <c r="R787" i="9"/>
  <c r="P787" i="9"/>
  <c r="AB787" i="9" s="1"/>
  <c r="I787" i="9"/>
  <c r="F787" i="9"/>
  <c r="AB786" i="9"/>
  <c r="U785" i="9"/>
  <c r="S785" i="9"/>
  <c r="R785" i="9"/>
  <c r="I785" i="9"/>
  <c r="H785" i="9"/>
  <c r="F785" i="9"/>
  <c r="U784" i="9"/>
  <c r="S784" i="9"/>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I733" i="9"/>
  <c r="H733" i="9"/>
  <c r="F733" i="9"/>
  <c r="U732" i="9"/>
  <c r="S732" i="9"/>
  <c r="R732" i="9"/>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S695" i="9"/>
  <c r="R695" i="9"/>
  <c r="I695" i="9"/>
  <c r="F695" i="9"/>
  <c r="U694" i="9"/>
  <c r="S694" i="9"/>
  <c r="R694" i="9"/>
  <c r="P694" i="9"/>
  <c r="AB694" i="9" s="1"/>
  <c r="H694" i="9"/>
  <c r="F694" i="9"/>
  <c r="U693" i="9"/>
  <c r="S693" i="9"/>
  <c r="R693" i="9"/>
  <c r="P693" i="9"/>
  <c r="AB693" i="9" s="1"/>
  <c r="I693" i="9"/>
  <c r="H693" i="9"/>
  <c r="F693" i="9"/>
  <c r="U692" i="9"/>
  <c r="S692" i="9"/>
  <c r="R692" i="9"/>
  <c r="T692" i="9" s="1"/>
  <c r="I692" i="9"/>
  <c r="F692" i="9"/>
  <c r="U691" i="9"/>
  <c r="S691" i="9"/>
  <c r="R691" i="9"/>
  <c r="H691" i="9"/>
  <c r="F691" i="9"/>
  <c r="U690" i="9"/>
  <c r="S690" i="9"/>
  <c r="R690" i="9"/>
  <c r="I690" i="9"/>
  <c r="H690" i="9"/>
  <c r="F690" i="9"/>
  <c r="U689" i="9"/>
  <c r="S689" i="9"/>
  <c r="R689" i="9"/>
  <c r="T689" i="9" s="1"/>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S661" i="9"/>
  <c r="R661" i="9"/>
  <c r="I661" i="9"/>
  <c r="F661" i="9"/>
  <c r="U660" i="9"/>
  <c r="S660" i="9"/>
  <c r="R660" i="9"/>
  <c r="P660" i="9"/>
  <c r="AB660" i="9" s="1"/>
  <c r="H660" i="9"/>
  <c r="F660" i="9"/>
  <c r="U659" i="9"/>
  <c r="S659" i="9"/>
  <c r="R659" i="9"/>
  <c r="P659" i="9"/>
  <c r="AB659" i="9" s="1"/>
  <c r="I659" i="9"/>
  <c r="H659" i="9"/>
  <c r="F659" i="9"/>
  <c r="U658" i="9"/>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I651" i="9"/>
  <c r="F651" i="9"/>
  <c r="U650" i="9"/>
  <c r="S650" i="9"/>
  <c r="R650" i="9"/>
  <c r="P650" i="9"/>
  <c r="AB650" i="9" s="1"/>
  <c r="H650" i="9"/>
  <c r="F650" i="9"/>
  <c r="U649" i="9"/>
  <c r="S649" i="9"/>
  <c r="R649" i="9"/>
  <c r="I649" i="9"/>
  <c r="P649" i="9"/>
  <c r="AB649" i="9" s="1"/>
  <c r="F649" i="9"/>
  <c r="U648" i="9"/>
  <c r="S648" i="9"/>
  <c r="R648" i="9"/>
  <c r="I648" i="9"/>
  <c r="F648" i="9"/>
  <c r="U647" i="9"/>
  <c r="S647" i="9"/>
  <c r="R647" i="9"/>
  <c r="P647" i="9"/>
  <c r="AB647" i="9" s="1"/>
  <c r="H647" i="9"/>
  <c r="I647" i="9"/>
  <c r="F647" i="9"/>
  <c r="U646" i="9"/>
  <c r="S646" i="9"/>
  <c r="T646" i="9" s="1"/>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T619" i="9" s="1"/>
  <c r="P619" i="9"/>
  <c r="AB619" i="9" s="1"/>
  <c r="I619" i="9"/>
  <c r="H619" i="9"/>
  <c r="F619" i="9"/>
  <c r="U618" i="9"/>
  <c r="S618" i="9"/>
  <c r="R618" i="9"/>
  <c r="P618" i="9"/>
  <c r="AB618" i="9" s="1"/>
  <c r="I618" i="9"/>
  <c r="F618" i="9"/>
  <c r="U617" i="9"/>
  <c r="S617" i="9"/>
  <c r="R617" i="9"/>
  <c r="P617" i="9"/>
  <c r="AB617" i="9" s="1"/>
  <c r="I617" i="9"/>
  <c r="H617" i="9"/>
  <c r="J617" i="9" s="1"/>
  <c r="F617" i="9"/>
  <c r="U616" i="9"/>
  <c r="S616" i="9"/>
  <c r="R616" i="9"/>
  <c r="P616" i="9"/>
  <c r="AB616" i="9" s="1"/>
  <c r="I616" i="9"/>
  <c r="F616" i="9"/>
  <c r="U615" i="9"/>
  <c r="S615" i="9"/>
  <c r="R615" i="9"/>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T603" i="9" s="1"/>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T584" i="9" s="1"/>
  <c r="I584" i="9"/>
  <c r="F584" i="9"/>
  <c r="U583" i="9"/>
  <c r="S583" i="9"/>
  <c r="R583" i="9"/>
  <c r="I583" i="9"/>
  <c r="H583" i="9"/>
  <c r="F583" i="9"/>
  <c r="AB582" i="9"/>
  <c r="U581" i="9"/>
  <c r="S581" i="9"/>
  <c r="R581" i="9"/>
  <c r="P581" i="9"/>
  <c r="AB581" i="9" s="1"/>
  <c r="I581" i="9"/>
  <c r="H581" i="9"/>
  <c r="F581" i="9"/>
  <c r="U580" i="9"/>
  <c r="S580" i="9"/>
  <c r="R580" i="9"/>
  <c r="T580" i="9" s="1"/>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T532" i="9" s="1"/>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J502" i="9" s="1"/>
  <c r="H502" i="9"/>
  <c r="F502" i="9"/>
  <c r="AB501" i="9"/>
  <c r="U500" i="9"/>
  <c r="S500" i="9"/>
  <c r="R500" i="9"/>
  <c r="I500" i="9"/>
  <c r="H500" i="9"/>
  <c r="F500" i="9"/>
  <c r="U499" i="9"/>
  <c r="S499" i="9"/>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T476" i="9" s="1"/>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I464" i="9"/>
  <c r="F464" i="9"/>
  <c r="AB463" i="9"/>
  <c r="AB462" i="9"/>
  <c r="U461" i="9"/>
  <c r="S461" i="9"/>
  <c r="R461" i="9"/>
  <c r="I461" i="9"/>
  <c r="H461" i="9"/>
  <c r="F461" i="9"/>
  <c r="U460" i="9"/>
  <c r="S460" i="9"/>
  <c r="R460" i="9"/>
  <c r="I460" i="9"/>
  <c r="H460" i="9"/>
  <c r="F460" i="9"/>
  <c r="U459" i="9"/>
  <c r="S459" i="9"/>
  <c r="R459" i="9"/>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H429" i="9"/>
  <c r="F429" i="9"/>
  <c r="U428" i="9"/>
  <c r="S428" i="9"/>
  <c r="R428" i="9"/>
  <c r="H428" i="9"/>
  <c r="F428" i="9"/>
  <c r="U427" i="9"/>
  <c r="S427" i="9"/>
  <c r="R427" i="9"/>
  <c r="I427" i="9"/>
  <c r="F427" i="9"/>
  <c r="U426" i="9"/>
  <c r="S426" i="9"/>
  <c r="R426" i="9"/>
  <c r="T426" i="9" s="1"/>
  <c r="I426" i="9"/>
  <c r="H426" i="9"/>
  <c r="F426" i="9"/>
  <c r="U425" i="9"/>
  <c r="S425" i="9"/>
  <c r="R425" i="9"/>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S412" i="9"/>
  <c r="R412" i="9"/>
  <c r="T412" i="9" s="1"/>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T393" i="9" s="1"/>
  <c r="I393" i="9"/>
  <c r="H393" i="9"/>
  <c r="F393" i="9"/>
  <c r="U392" i="9"/>
  <c r="S392" i="9"/>
  <c r="R392" i="9"/>
  <c r="P392" i="9"/>
  <c r="AB392" i="9" s="1"/>
  <c r="I392" i="9"/>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R384" i="9"/>
  <c r="T384" i="9" s="1"/>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T376" i="9" s="1"/>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T359" i="9" s="1"/>
  <c r="H359" i="9"/>
  <c r="F359" i="9"/>
  <c r="AB358" i="9"/>
  <c r="U357" i="9"/>
  <c r="S357" i="9"/>
  <c r="R357" i="9"/>
  <c r="P357" i="9"/>
  <c r="AB357" i="9" s="1"/>
  <c r="I357" i="9"/>
  <c r="H357" i="9"/>
  <c r="F357" i="9"/>
  <c r="U356" i="9"/>
  <c r="S356" i="9"/>
  <c r="R356" i="9"/>
  <c r="I356" i="9"/>
  <c r="H356" i="9"/>
  <c r="F356" i="9"/>
  <c r="AB355" i="9"/>
  <c r="U354" i="9"/>
  <c r="S354" i="9"/>
  <c r="R354" i="9"/>
  <c r="P354" i="9"/>
  <c r="AB354" i="9" s="1"/>
  <c r="I354" i="9"/>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H341" i="9"/>
  <c r="F341" i="9"/>
  <c r="U340" i="9"/>
  <c r="S340" i="9"/>
  <c r="R340" i="9"/>
  <c r="I340" i="9"/>
  <c r="H340" i="9"/>
  <c r="F340" i="9"/>
  <c r="U339" i="9"/>
  <c r="S339" i="9"/>
  <c r="R339" i="9"/>
  <c r="P339" i="9"/>
  <c r="AB339" i="9" s="1"/>
  <c r="I339" i="9"/>
  <c r="H339" i="9"/>
  <c r="F339" i="9"/>
  <c r="AB338" i="9"/>
  <c r="U337" i="9"/>
  <c r="S337" i="9"/>
  <c r="R337" i="9"/>
  <c r="T337" i="9" s="1"/>
  <c r="P337" i="9"/>
  <c r="AB337" i="9" s="1"/>
  <c r="H337" i="9"/>
  <c r="F337" i="9"/>
  <c r="U336" i="9"/>
  <c r="S336" i="9"/>
  <c r="R336" i="9"/>
  <c r="P336" i="9"/>
  <c r="AB336" i="9" s="1"/>
  <c r="H336" i="9"/>
  <c r="F336" i="9"/>
  <c r="U335" i="9"/>
  <c r="S335" i="9"/>
  <c r="R335" i="9"/>
  <c r="I335" i="9"/>
  <c r="H335" i="9"/>
  <c r="F335" i="9"/>
  <c r="U334" i="9"/>
  <c r="S334" i="9"/>
  <c r="R334" i="9"/>
  <c r="P334" i="9"/>
  <c r="AB334" i="9" s="1"/>
  <c r="I334" i="9"/>
  <c r="H334" i="9"/>
  <c r="F334" i="9"/>
  <c r="AB333" i="9"/>
  <c r="U332" i="9"/>
  <c r="S332" i="9"/>
  <c r="R332" i="9"/>
  <c r="I332" i="9"/>
  <c r="H332" i="9"/>
  <c r="F332" i="9"/>
  <c r="U331" i="9"/>
  <c r="S331" i="9"/>
  <c r="R331" i="9"/>
  <c r="T331" i="9" s="1"/>
  <c r="H331" i="9"/>
  <c r="F331" i="9"/>
  <c r="U330" i="9"/>
  <c r="S330" i="9"/>
  <c r="R330" i="9"/>
  <c r="I330" i="9"/>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H323" i="9"/>
  <c r="F323" i="9"/>
  <c r="U322" i="9"/>
  <c r="S322" i="9"/>
  <c r="T322" i="9" s="1"/>
  <c r="R322" i="9"/>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H311" i="9"/>
  <c r="F311" i="9"/>
  <c r="U310" i="9"/>
  <c r="S310" i="9"/>
  <c r="R310" i="9"/>
  <c r="I310" i="9"/>
  <c r="H310" i="9"/>
  <c r="F310" i="9"/>
  <c r="U309" i="9"/>
  <c r="S309" i="9"/>
  <c r="R309" i="9"/>
  <c r="H309" i="9"/>
  <c r="F309" i="9"/>
  <c r="AB308" i="9"/>
  <c r="U307" i="9"/>
  <c r="S307" i="9"/>
  <c r="R307" i="9"/>
  <c r="P307" i="9"/>
  <c r="AB307" i="9" s="1"/>
  <c r="I307" i="9"/>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J236" i="9" s="1"/>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T211" i="9" s="1"/>
  <c r="R211" i="9"/>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R188" i="9"/>
  <c r="P188" i="9"/>
  <c r="AB188" i="9" s="1"/>
  <c r="H188" i="9"/>
  <c r="I188" i="9"/>
  <c r="F188" i="9"/>
  <c r="U187" i="9"/>
  <c r="S187" i="9"/>
  <c r="R187" i="9"/>
  <c r="H187" i="9"/>
  <c r="I187" i="9"/>
  <c r="F187" i="9"/>
  <c r="U186" i="9"/>
  <c r="S186" i="9"/>
  <c r="T186" i="9" s="1"/>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F118" i="9"/>
  <c r="U117" i="9"/>
  <c r="S117" i="9"/>
  <c r="R117" i="9"/>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I113" i="9"/>
  <c r="F113" i="9"/>
  <c r="U112" i="9"/>
  <c r="S112" i="9"/>
  <c r="R112" i="9"/>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J86" i="9" s="1"/>
  <c r="L86" i="9" s="1"/>
  <c r="F86" i="9"/>
  <c r="U85" i="9"/>
  <c r="S85" i="9"/>
  <c r="R85" i="9"/>
  <c r="P85" i="9"/>
  <c r="AB85" i="9" s="1"/>
  <c r="H85" i="9"/>
  <c r="I85" i="9"/>
  <c r="F85" i="9"/>
  <c r="U84" i="9"/>
  <c r="S84" i="9"/>
  <c r="R84" i="9"/>
  <c r="P84" i="9"/>
  <c r="AB84" i="9" s="1"/>
  <c r="I84" i="9"/>
  <c r="H84" i="9"/>
  <c r="F84" i="9"/>
  <c r="U83" i="9"/>
  <c r="S83" i="9"/>
  <c r="R83" i="9"/>
  <c r="P83" i="9"/>
  <c r="AB83" i="9" s="1"/>
  <c r="H83" i="9"/>
  <c r="I83" i="9"/>
  <c r="F83" i="9"/>
  <c r="U82" i="9"/>
  <c r="S82" i="9"/>
  <c r="R82" i="9"/>
  <c r="P82" i="9"/>
  <c r="AB82" i="9" s="1"/>
  <c r="I82" i="9"/>
  <c r="H82" i="9"/>
  <c r="F82" i="9"/>
  <c r="U81" i="9"/>
  <c r="S81" i="9"/>
  <c r="R81" i="9"/>
  <c r="P81" i="9"/>
  <c r="AB81" i="9" s="1"/>
  <c r="H81" i="9"/>
  <c r="J81" i="9" s="1"/>
  <c r="I81" i="9"/>
  <c r="F81" i="9"/>
  <c r="U80" i="9"/>
  <c r="S80" i="9"/>
  <c r="R80" i="9"/>
  <c r="P80" i="9"/>
  <c r="AB80" i="9" s="1"/>
  <c r="I80" i="9"/>
  <c r="H80" i="9"/>
  <c r="F80" i="9"/>
  <c r="U79" i="9"/>
  <c r="S79" i="9"/>
  <c r="T79" i="9" s="1"/>
  <c r="R79" i="9"/>
  <c r="P79" i="9"/>
  <c r="AB79" i="9" s="1"/>
  <c r="H79" i="9"/>
  <c r="I79" i="9"/>
  <c r="F79" i="9"/>
  <c r="U78" i="9"/>
  <c r="S78" i="9"/>
  <c r="R78" i="9"/>
  <c r="P78" i="9"/>
  <c r="AB78" i="9" s="1"/>
  <c r="I78" i="9"/>
  <c r="F78" i="9"/>
  <c r="U77" i="9"/>
  <c r="S77" i="9"/>
  <c r="R77" i="9"/>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J64" i="9" s="1"/>
  <c r="L64" i="9" s="1"/>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T52" i="9" s="1"/>
  <c r="R52" i="9"/>
  <c r="P52" i="9"/>
  <c r="AB52" i="9" s="1"/>
  <c r="H52" i="9"/>
  <c r="F52" i="9"/>
  <c r="U51" i="9"/>
  <c r="S51" i="9"/>
  <c r="R51" i="9"/>
  <c r="H51" i="9"/>
  <c r="F51" i="9"/>
  <c r="U50" i="9"/>
  <c r="S50" i="9"/>
  <c r="R50" i="9"/>
  <c r="I50" i="9"/>
  <c r="H50" i="9"/>
  <c r="F50" i="9"/>
  <c r="U49" i="9"/>
  <c r="S49" i="9"/>
  <c r="R49" i="9"/>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T42" i="9" s="1"/>
  <c r="R42" i="9"/>
  <c r="H42" i="9"/>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J25" i="9" s="1"/>
  <c r="L25" i="9" s="1"/>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R18" i="9"/>
  <c r="I18" i="9"/>
  <c r="H18" i="9"/>
  <c r="F18" i="9"/>
  <c r="U17" i="9"/>
  <c r="S17" i="9"/>
  <c r="R17" i="9"/>
  <c r="I17" i="9"/>
  <c r="H17" i="9"/>
  <c r="F17" i="9"/>
  <c r="U16" i="9"/>
  <c r="S16" i="9"/>
  <c r="R16" i="9"/>
  <c r="I16" i="9"/>
  <c r="H16" i="9"/>
  <c r="F16" i="9"/>
  <c r="U15" i="9"/>
  <c r="S15" i="9"/>
  <c r="R15" i="9"/>
  <c r="I15" i="9"/>
  <c r="J15" i="9" s="1"/>
  <c r="H15" i="9"/>
  <c r="F15" i="9"/>
  <c r="AB14" i="9"/>
  <c r="F14" i="9"/>
  <c r="U13" i="9"/>
  <c r="S13" i="9"/>
  <c r="R13" i="9"/>
  <c r="I13" i="9"/>
  <c r="J13" i="9" s="1"/>
  <c r="L13" i="9" s="1"/>
  <c r="H13" i="9"/>
  <c r="F13" i="9"/>
  <c r="U12" i="9"/>
  <c r="S12" i="9"/>
  <c r="R12" i="9"/>
  <c r="I12" i="9"/>
  <c r="H12" i="9"/>
  <c r="F12" i="9"/>
  <c r="U11" i="9"/>
  <c r="S11" i="9"/>
  <c r="R11" i="9"/>
  <c r="I11" i="9"/>
  <c r="H11" i="9"/>
  <c r="F11" i="9"/>
  <c r="U10" i="9"/>
  <c r="S10" i="9"/>
  <c r="R10" i="9"/>
  <c r="I10" i="9"/>
  <c r="H10" i="9"/>
  <c r="F10" i="9"/>
  <c r="U9" i="9"/>
  <c r="S9" i="9"/>
  <c r="R9" i="9"/>
  <c r="I9" i="9"/>
  <c r="J9" i="9" s="1"/>
  <c r="H9" i="9"/>
  <c r="F9" i="9"/>
  <c r="J2189" i="9" l="1"/>
  <c r="L2189" i="9" s="1"/>
  <c r="V2841" i="9"/>
  <c r="V2942" i="9"/>
  <c r="T3014" i="9"/>
  <c r="T3054" i="9"/>
  <c r="T3061" i="9"/>
  <c r="T3670" i="9"/>
  <c r="T3676" i="9"/>
  <c r="V3676" i="9" s="1"/>
  <c r="J3692" i="9"/>
  <c r="T1618" i="9"/>
  <c r="T1627" i="9"/>
  <c r="T2205" i="9"/>
  <c r="J85" i="9"/>
  <c r="J150" i="9"/>
  <c r="L150" i="9" s="1"/>
  <c r="J187" i="9"/>
  <c r="L187" i="9" s="1"/>
  <c r="T457" i="9"/>
  <c r="V457" i="9" s="1"/>
  <c r="T521" i="9"/>
  <c r="J604" i="9"/>
  <c r="L604" i="9" s="1"/>
  <c r="T615" i="9"/>
  <c r="T719" i="9"/>
  <c r="T739" i="9"/>
  <c r="T975" i="9"/>
  <c r="T1144" i="9"/>
  <c r="T1163" i="9"/>
  <c r="V1163" i="9" s="1"/>
  <c r="T1166" i="9"/>
  <c r="J1622" i="9"/>
  <c r="L1622" i="9" s="1"/>
  <c r="T2446" i="9"/>
  <c r="T2562" i="9"/>
  <c r="T2566" i="9"/>
  <c r="T2613" i="9"/>
  <c r="T2616" i="9"/>
  <c r="T3126" i="9"/>
  <c r="T3133" i="9"/>
  <c r="T3141" i="9"/>
  <c r="T3173" i="9"/>
  <c r="T3319" i="9"/>
  <c r="T3442" i="9"/>
  <c r="T3517" i="9"/>
  <c r="J3600" i="9"/>
  <c r="T3793" i="9"/>
  <c r="T3808" i="9"/>
  <c r="T3839" i="9"/>
  <c r="J3903" i="9"/>
  <c r="L3903" i="9" s="1"/>
  <c r="J152" i="9"/>
  <c r="L152" i="9" s="1"/>
  <c r="V337" i="9"/>
  <c r="T770" i="9"/>
  <c r="T1176" i="9"/>
  <c r="V1176" i="9" s="1"/>
  <c r="T1572" i="9"/>
  <c r="V1572" i="9" s="1"/>
  <c r="T1632" i="9"/>
  <c r="T2619" i="9"/>
  <c r="V2619" i="9" s="1"/>
  <c r="T3115" i="9"/>
  <c r="T3318" i="9"/>
  <c r="T3448" i="9"/>
  <c r="T3465" i="9"/>
  <c r="T3468" i="9"/>
  <c r="T425" i="9"/>
  <c r="T1154" i="9"/>
  <c r="V1154" i="9" s="1"/>
  <c r="T1175" i="9"/>
  <c r="T1654" i="9"/>
  <c r="T1659" i="9"/>
  <c r="T1811" i="9"/>
  <c r="T2849" i="9"/>
  <c r="T2883" i="9"/>
  <c r="T2961" i="9"/>
  <c r="V2961" i="9" s="1"/>
  <c r="T2966" i="9"/>
  <c r="T3705" i="9"/>
  <c r="T3717" i="9"/>
  <c r="T3722" i="9"/>
  <c r="T4065" i="9"/>
  <c r="V4065" i="9" s="1"/>
  <c r="T4091" i="9"/>
  <c r="V412" i="9"/>
  <c r="V476" i="9"/>
  <c r="V2576" i="9"/>
  <c r="J2645" i="9"/>
  <c r="L2645" i="9" s="1"/>
  <c r="V2724" i="9"/>
  <c r="V3899" i="9"/>
  <c r="V3911" i="9"/>
  <c r="T83" i="9"/>
  <c r="T92" i="9"/>
  <c r="V92" i="9" s="1"/>
  <c r="J341" i="9"/>
  <c r="L341" i="9" s="1"/>
  <c r="T365" i="9"/>
  <c r="T616" i="9"/>
  <c r="T629" i="9"/>
  <c r="J798" i="9"/>
  <c r="L798" i="9" s="1"/>
  <c r="T840" i="9"/>
  <c r="T873" i="9"/>
  <c r="T910" i="9"/>
  <c r="T912" i="9"/>
  <c r="T950" i="9"/>
  <c r="T1167" i="9"/>
  <c r="J1178" i="9"/>
  <c r="L1178" i="9" s="1"/>
  <c r="T1408" i="9"/>
  <c r="T1482" i="9"/>
  <c r="T1694" i="9"/>
  <c r="T1703" i="9"/>
  <c r="T1740" i="9"/>
  <c r="V1740" i="9" s="1"/>
  <c r="T1758" i="9"/>
  <c r="T1761" i="9"/>
  <c r="T1975" i="9"/>
  <c r="T2157" i="9"/>
  <c r="T2162" i="9"/>
  <c r="T2175" i="9"/>
  <c r="T2183" i="9"/>
  <c r="V2183" i="9" s="1"/>
  <c r="T2195" i="9"/>
  <c r="T2227" i="9"/>
  <c r="V2227" i="9" s="1"/>
  <c r="T2274" i="9"/>
  <c r="T2277" i="9"/>
  <c r="T2280" i="9"/>
  <c r="T2283" i="9"/>
  <c r="T2291" i="9"/>
  <c r="T2464" i="9"/>
  <c r="T2467" i="9"/>
  <c r="V2467" i="9" s="1"/>
  <c r="T2479" i="9"/>
  <c r="V2479" i="9" s="1"/>
  <c r="T2853" i="9"/>
  <c r="T2857" i="9"/>
  <c r="T2870" i="9"/>
  <c r="J2959" i="9"/>
  <c r="L2959" i="9" s="1"/>
  <c r="T2960" i="9"/>
  <c r="T2970" i="9"/>
  <c r="T3087" i="9"/>
  <c r="T3697" i="9"/>
  <c r="T3708" i="9"/>
  <c r="T3840" i="9"/>
  <c r="J3869" i="9"/>
  <c r="L3869" i="9" s="1"/>
  <c r="T3983" i="9"/>
  <c r="T3991" i="9"/>
  <c r="T464" i="9"/>
  <c r="T695" i="9"/>
  <c r="T707" i="9"/>
  <c r="T875" i="9"/>
  <c r="V875" i="9" s="1"/>
  <c r="T1573" i="9"/>
  <c r="T1665" i="9"/>
  <c r="T2973" i="9"/>
  <c r="V2973" i="9" s="1"/>
  <c r="T3072" i="9"/>
  <c r="T3308" i="9"/>
  <c r="T3546" i="9"/>
  <c r="T3735" i="9"/>
  <c r="T3831" i="9"/>
  <c r="V3831" i="9" s="1"/>
  <c r="T54" i="9"/>
  <c r="T57" i="9"/>
  <c r="J82" i="9"/>
  <c r="L82" i="9" s="1"/>
  <c r="T613" i="9"/>
  <c r="T1523" i="9"/>
  <c r="V2566" i="9"/>
  <c r="T2691" i="9"/>
  <c r="T2706" i="9"/>
  <c r="V2706" i="9" s="1"/>
  <c r="T2710" i="9"/>
  <c r="V2710" i="9" s="1"/>
  <c r="T3224" i="9"/>
  <c r="T4009" i="9"/>
  <c r="T311" i="9"/>
  <c r="T369" i="9"/>
  <c r="T499" i="9"/>
  <c r="V499" i="9" s="1"/>
  <c r="T1577" i="9"/>
  <c r="T1589" i="9"/>
  <c r="T2008" i="9"/>
  <c r="T2545" i="9"/>
  <c r="V2545" i="9" s="1"/>
  <c r="V2878" i="9"/>
  <c r="T3296" i="9"/>
  <c r="V3319" i="9"/>
  <c r="T3340" i="9"/>
  <c r="T3748" i="9"/>
  <c r="T3751" i="9"/>
  <c r="V3919" i="9"/>
  <c r="T3926" i="9"/>
  <c r="V3926" i="9" s="1"/>
  <c r="T3938" i="9"/>
  <c r="V3938" i="9" s="1"/>
  <c r="V4091" i="9"/>
  <c r="T451" i="9"/>
  <c r="T661" i="9"/>
  <c r="V1139" i="9"/>
  <c r="T1326" i="9"/>
  <c r="T1883" i="9"/>
  <c r="V1883" i="9" s="1"/>
  <c r="T2820" i="9"/>
  <c r="T2982" i="9"/>
  <c r="V2982" i="9" s="1"/>
  <c r="T3009" i="9"/>
  <c r="J3050" i="9"/>
  <c r="T3758" i="9"/>
  <c r="V3758" i="9" s="1"/>
  <c r="T3772" i="9"/>
  <c r="T3958" i="9"/>
  <c r="T937" i="9"/>
  <c r="V937" i="9" s="1"/>
  <c r="T1509" i="9"/>
  <c r="V1509" i="9" s="1"/>
  <c r="T1642" i="9"/>
  <c r="V1642" i="9" s="1"/>
  <c r="T1699" i="9"/>
  <c r="T1858" i="9"/>
  <c r="T1865" i="9"/>
  <c r="V1865" i="9" s="1"/>
  <c r="T2524" i="9"/>
  <c r="T2868" i="9"/>
  <c r="T2871" i="9"/>
  <c r="T3191" i="9"/>
  <c r="V3191" i="9" s="1"/>
  <c r="T3310" i="9"/>
  <c r="V3310" i="9" s="1"/>
  <c r="T3348" i="9"/>
  <c r="T3399" i="9"/>
  <c r="J3471" i="9"/>
  <c r="L3471" i="9" s="1"/>
  <c r="T3486" i="9"/>
  <c r="V3486" i="9" s="1"/>
  <c r="T3489" i="9"/>
  <c r="T3525" i="9"/>
  <c r="T3675" i="9"/>
  <c r="K5" i="40"/>
  <c r="K41" i="40"/>
  <c r="K53" i="40"/>
  <c r="K74" i="40"/>
  <c r="K6" i="40"/>
  <c r="K99" i="40"/>
  <c r="K69" i="40"/>
  <c r="K98" i="40"/>
  <c r="K34" i="40"/>
  <c r="K13" i="40"/>
  <c r="K78" i="40"/>
  <c r="K54" i="40"/>
  <c r="K52" i="40"/>
  <c r="K80" i="40"/>
  <c r="K33" i="40"/>
  <c r="K46" i="40"/>
  <c r="K92" i="40"/>
  <c r="K37" i="40"/>
  <c r="K91" i="40"/>
  <c r="K21" i="40"/>
  <c r="K40" i="40"/>
  <c r="K55" i="40"/>
  <c r="K28" i="40"/>
  <c r="K27" i="40"/>
  <c r="K61" i="40"/>
  <c r="K66" i="40"/>
  <c r="K49" i="40"/>
  <c r="K50" i="40"/>
  <c r="K32" i="40"/>
  <c r="K72" i="40"/>
  <c r="K30" i="40"/>
  <c r="K44" i="40"/>
  <c r="K88" i="40"/>
  <c r="K3" i="40"/>
  <c r="K67" i="40"/>
  <c r="K101" i="40"/>
  <c r="K45" i="40"/>
  <c r="K59" i="40"/>
  <c r="K94" i="40"/>
  <c r="K103" i="40"/>
  <c r="K24" i="40"/>
  <c r="K90" i="40"/>
  <c r="K9" i="40"/>
  <c r="K56" i="40"/>
  <c r="K83" i="40"/>
  <c r="K77" i="40"/>
  <c r="K31" i="40"/>
  <c r="K12" i="40"/>
  <c r="K100" i="40"/>
  <c r="K35" i="40"/>
  <c r="K70" i="40"/>
  <c r="K65" i="40"/>
  <c r="K87" i="40"/>
  <c r="K97" i="40"/>
  <c r="K43" i="40"/>
  <c r="K81" i="40"/>
  <c r="K76" i="40"/>
  <c r="K23" i="40"/>
  <c r="K47" i="40"/>
  <c r="K48" i="40"/>
  <c r="K8" i="40"/>
  <c r="K19" i="40"/>
  <c r="K11" i="40"/>
  <c r="K26" i="40"/>
  <c r="K42" i="40"/>
  <c r="K79" i="40"/>
  <c r="K38" i="40"/>
  <c r="K22" i="40"/>
  <c r="K82" i="40"/>
  <c r="K95" i="40"/>
  <c r="K96" i="40"/>
  <c r="K7" i="40"/>
  <c r="K60" i="40"/>
  <c r="K36" i="40"/>
  <c r="K86" i="40"/>
  <c r="K62" i="40"/>
  <c r="K39" i="40"/>
  <c r="K84" i="40"/>
  <c r="K102" i="40"/>
  <c r="K71" i="40"/>
  <c r="K68" i="40"/>
  <c r="K25" i="40"/>
  <c r="K29" i="40"/>
  <c r="K89" i="40"/>
  <c r="K16" i="40"/>
  <c r="K75" i="40"/>
  <c r="K4" i="40"/>
  <c r="K93" i="40"/>
  <c r="K15" i="40"/>
  <c r="K85" i="40"/>
  <c r="K2" i="40"/>
  <c r="L2" i="40" s="1"/>
  <c r="I2" i="40" s="1"/>
  <c r="K18" i="40"/>
  <c r="K51" i="40"/>
  <c r="K20" i="40"/>
  <c r="K10" i="40"/>
  <c r="K57" i="40"/>
  <c r="K17" i="40"/>
  <c r="K14" i="40"/>
  <c r="K58" i="40"/>
  <c r="K64" i="40"/>
  <c r="K73" i="40"/>
  <c r="T346" i="9"/>
  <c r="T459" i="9"/>
  <c r="T466" i="9"/>
  <c r="T469" i="9"/>
  <c r="T503" i="9"/>
  <c r="J511" i="9"/>
  <c r="L511" i="9" s="1"/>
  <c r="T1605" i="9"/>
  <c r="V1605" i="9" s="1"/>
  <c r="T1621" i="9"/>
  <c r="V1621" i="9" s="1"/>
  <c r="T1913" i="9"/>
  <c r="T1990" i="9"/>
  <c r="T2599" i="9"/>
  <c r="V2599" i="9" s="1"/>
  <c r="V2640" i="9"/>
  <c r="T2650" i="9"/>
  <c r="V2650" i="9" s="1"/>
  <c r="T2988" i="9"/>
  <c r="T2998" i="9"/>
  <c r="V2998" i="9" s="1"/>
  <c r="J3005" i="9"/>
  <c r="L3005" i="9" s="1"/>
  <c r="K63" i="40"/>
  <c r="T18" i="9"/>
  <c r="T34" i="9"/>
  <c r="V580" i="9"/>
  <c r="T651" i="9"/>
  <c r="T1141" i="9"/>
  <c r="T1193" i="9"/>
  <c r="V1193" i="9" s="1"/>
  <c r="T1264" i="9"/>
  <c r="T1275" i="9"/>
  <c r="T1630" i="9"/>
  <c r="T1949" i="9"/>
  <c r="T2221" i="9"/>
  <c r="T2294" i="9"/>
  <c r="V2294" i="9" s="1"/>
  <c r="T2526" i="9"/>
  <c r="V2526" i="9" s="1"/>
  <c r="T2874" i="9"/>
  <c r="V2874" i="9" s="1"/>
  <c r="T2886" i="9"/>
  <c r="V2886" i="9" s="1"/>
  <c r="T2889" i="9"/>
  <c r="T2892" i="9"/>
  <c r="T3171" i="9"/>
  <c r="J3189" i="9"/>
  <c r="T3279" i="9"/>
  <c r="T3609" i="9"/>
  <c r="T3672" i="9"/>
  <c r="V3672" i="9" s="1"/>
  <c r="T3691" i="9"/>
  <c r="J3701" i="9"/>
  <c r="L3701" i="9" s="1"/>
  <c r="T3908" i="9"/>
  <c r="T3921" i="9"/>
  <c r="V3921" i="9" s="1"/>
  <c r="T3933" i="9"/>
  <c r="V3933" i="9" s="1"/>
  <c r="T3936" i="9"/>
  <c r="J3946" i="9"/>
  <c r="L3946" i="9" s="1"/>
  <c r="J3963" i="9"/>
  <c r="T3964" i="9"/>
  <c r="T4000" i="9"/>
  <c r="K95" i="39"/>
  <c r="K89" i="39"/>
  <c r="K80" i="39"/>
  <c r="K85" i="39"/>
  <c r="K5" i="39"/>
  <c r="K18" i="39"/>
  <c r="K25" i="39"/>
  <c r="K79" i="39"/>
  <c r="K39" i="39"/>
  <c r="K101" i="39"/>
  <c r="K3" i="39"/>
  <c r="K31" i="39"/>
  <c r="K69" i="39"/>
  <c r="K86" i="39"/>
  <c r="K60" i="39"/>
  <c r="K82" i="39"/>
  <c r="K45" i="39"/>
  <c r="K29" i="39"/>
  <c r="K71" i="39"/>
  <c r="K49" i="39"/>
  <c r="K59" i="39"/>
  <c r="K33" i="39"/>
  <c r="K28" i="39"/>
  <c r="K50" i="39"/>
  <c r="K72" i="39"/>
  <c r="K67" i="39"/>
  <c r="K77" i="39"/>
  <c r="K54" i="39"/>
  <c r="K11" i="39"/>
  <c r="K7" i="39"/>
  <c r="K83" i="39"/>
  <c r="K93" i="39"/>
  <c r="K22" i="39"/>
  <c r="K15" i="39"/>
  <c r="K90" i="39"/>
  <c r="K37" i="39"/>
  <c r="K87" i="39"/>
  <c r="K48" i="39"/>
  <c r="K94" i="39"/>
  <c r="K56" i="39"/>
  <c r="K34" i="39"/>
  <c r="K43" i="39"/>
  <c r="K84" i="39"/>
  <c r="K23" i="39"/>
  <c r="K8" i="39"/>
  <c r="K44" i="39"/>
  <c r="K2" i="39"/>
  <c r="L2" i="39" s="1"/>
  <c r="I2" i="39" s="1"/>
  <c r="K99" i="39"/>
  <c r="K97" i="39"/>
  <c r="K55" i="39"/>
  <c r="K9" i="39"/>
  <c r="K52" i="39"/>
  <c r="K96" i="39"/>
  <c r="K27" i="39"/>
  <c r="K100" i="39"/>
  <c r="K47" i="39"/>
  <c r="K4" i="39"/>
  <c r="K74" i="39"/>
  <c r="K26" i="39"/>
  <c r="K53" i="39"/>
  <c r="K40" i="39"/>
  <c r="K36" i="39"/>
  <c r="K21" i="39"/>
  <c r="K98" i="39"/>
  <c r="K64" i="39"/>
  <c r="K76" i="39"/>
  <c r="K91" i="39"/>
  <c r="K30" i="39"/>
  <c r="K103" i="39"/>
  <c r="K35" i="39"/>
  <c r="K81" i="39"/>
  <c r="K70" i="39"/>
  <c r="K88" i="39"/>
  <c r="K63" i="39"/>
  <c r="K32" i="39"/>
  <c r="K75" i="39"/>
  <c r="K92" i="39"/>
  <c r="K66" i="39"/>
  <c r="K68" i="39"/>
  <c r="K12" i="39"/>
  <c r="K78" i="39"/>
  <c r="K19" i="39"/>
  <c r="K42" i="39"/>
  <c r="K41" i="39"/>
  <c r="K102" i="39"/>
  <c r="K13" i="39"/>
  <c r="K6" i="39"/>
  <c r="K24" i="39"/>
  <c r="K51" i="39"/>
  <c r="K16" i="39"/>
  <c r="K61" i="39"/>
  <c r="K38" i="39"/>
  <c r="K46" i="39"/>
  <c r="K20" i="39"/>
  <c r="K10" i="39"/>
  <c r="K58" i="39"/>
  <c r="K17" i="39"/>
  <c r="K14" i="39"/>
  <c r="K57" i="39"/>
  <c r="K65" i="39"/>
  <c r="K73" i="39"/>
  <c r="T1551" i="9"/>
  <c r="T1868" i="9"/>
  <c r="T1904" i="9"/>
  <c r="T2568" i="9"/>
  <c r="T2569" i="9"/>
  <c r="V2569" i="9" s="1"/>
  <c r="T2648" i="9"/>
  <c r="V2648" i="9" s="1"/>
  <c r="T2704" i="9"/>
  <c r="V2704" i="9" s="1"/>
  <c r="T3450" i="9"/>
  <c r="T3460" i="9"/>
  <c r="V3460" i="9" s="1"/>
  <c r="T3868" i="9"/>
  <c r="V3868" i="9" s="1"/>
  <c r="T3872" i="9"/>
  <c r="V3872" i="9" s="1"/>
  <c r="T3876" i="9"/>
  <c r="V3876" i="9" s="1"/>
  <c r="T3883" i="9"/>
  <c r="K62" i="39"/>
  <c r="P86" i="38"/>
  <c r="T238" i="9"/>
  <c r="J300" i="9"/>
  <c r="L300" i="9" s="1"/>
  <c r="J323" i="9"/>
  <c r="L323" i="9" s="1"/>
  <c r="J334" i="9"/>
  <c r="L334" i="9" s="1"/>
  <c r="T396" i="9"/>
  <c r="J445" i="9"/>
  <c r="L445" i="9" s="1"/>
  <c r="T455" i="9"/>
  <c r="T474" i="9"/>
  <c r="V503" i="9"/>
  <c r="T11" i="9"/>
  <c r="V11" i="9" s="1"/>
  <c r="T17" i="9"/>
  <c r="V17" i="9" s="1"/>
  <c r="T27" i="9"/>
  <c r="T33" i="9"/>
  <c r="T35" i="9"/>
  <c r="V35" i="9" s="1"/>
  <c r="T37" i="9"/>
  <c r="V37" i="9" s="1"/>
  <c r="J38" i="9"/>
  <c r="L38" i="9" s="1"/>
  <c r="T39" i="9"/>
  <c r="V39" i="9" s="1"/>
  <c r="J42" i="9"/>
  <c r="L42" i="9" s="1"/>
  <c r="T49" i="9"/>
  <c r="V49" i="9" s="1"/>
  <c r="J57" i="9"/>
  <c r="T73" i="9"/>
  <c r="V73" i="9" s="1"/>
  <c r="T75" i="9"/>
  <c r="V75" i="9" s="1"/>
  <c r="T77" i="9"/>
  <c r="T104" i="9"/>
  <c r="J112" i="9"/>
  <c r="L112" i="9" s="1"/>
  <c r="J142" i="9"/>
  <c r="L142" i="9" s="1"/>
  <c r="T154" i="9"/>
  <c r="J158" i="9"/>
  <c r="L158" i="9" s="1"/>
  <c r="T176" i="9"/>
  <c r="V176" i="9" s="1"/>
  <c r="T196" i="9"/>
  <c r="T199" i="9"/>
  <c r="T278" i="9"/>
  <c r="T286" i="9"/>
  <c r="J392" i="9"/>
  <c r="L392" i="9" s="1"/>
  <c r="T400" i="9"/>
  <c r="V451" i="9"/>
  <c r="V469" i="9"/>
  <c r="T495" i="9"/>
  <c r="V613" i="9"/>
  <c r="J641" i="9"/>
  <c r="T649" i="9"/>
  <c r="V649" i="9" s="1"/>
  <c r="J811" i="9"/>
  <c r="T888" i="9"/>
  <c r="J27" i="9"/>
  <c r="T63" i="9"/>
  <c r="J144" i="9"/>
  <c r="L144" i="9" s="1"/>
  <c r="J160" i="9"/>
  <c r="T188" i="9"/>
  <c r="T236" i="9"/>
  <c r="J307" i="9"/>
  <c r="T319" i="9"/>
  <c r="T394" i="9"/>
  <c r="J429" i="9"/>
  <c r="T461" i="9"/>
  <c r="T1074" i="9"/>
  <c r="T1118" i="9"/>
  <c r="J1246" i="9"/>
  <c r="L1246" i="9" s="1"/>
  <c r="T112" i="9"/>
  <c r="J116" i="9"/>
  <c r="L116" i="9" s="1"/>
  <c r="T117" i="9"/>
  <c r="J118" i="9"/>
  <c r="L118" i="9" s="1"/>
  <c r="T133" i="9"/>
  <c r="V133" i="9" s="1"/>
  <c r="J134" i="9"/>
  <c r="L134" i="9" s="1"/>
  <c r="T145" i="9"/>
  <c r="V145" i="9" s="1"/>
  <c r="J146" i="9"/>
  <c r="L146" i="9" s="1"/>
  <c r="T240" i="9"/>
  <c r="V240" i="9" s="1"/>
  <c r="T246" i="9"/>
  <c r="V246" i="9" s="1"/>
  <c r="T260" i="9"/>
  <c r="V260" i="9" s="1"/>
  <c r="T279" i="9"/>
  <c r="T298" i="9"/>
  <c r="J330" i="9"/>
  <c r="L330" i="9" s="1"/>
  <c r="J339" i="9"/>
  <c r="J354" i="9"/>
  <c r="L354" i="9" s="1"/>
  <c r="V359" i="9"/>
  <c r="T367" i="9"/>
  <c r="J370" i="9"/>
  <c r="L370" i="9" s="1"/>
  <c r="J378" i="9"/>
  <c r="L378" i="9" s="1"/>
  <c r="T386" i="9"/>
  <c r="T549" i="9"/>
  <c r="T551" i="9"/>
  <c r="T566" i="9"/>
  <c r="V566" i="9" s="1"/>
  <c r="T579" i="9"/>
  <c r="V579" i="9" s="1"/>
  <c r="J583" i="9"/>
  <c r="L583" i="9" s="1"/>
  <c r="T587" i="9"/>
  <c r="V587" i="9" s="1"/>
  <c r="T658" i="9"/>
  <c r="V658" i="9" s="1"/>
  <c r="T733" i="9"/>
  <c r="T757" i="9"/>
  <c r="T788" i="9"/>
  <c r="V788" i="9" s="1"/>
  <c r="T993" i="9"/>
  <c r="T1328" i="9"/>
  <c r="T1335" i="9"/>
  <c r="T1340" i="9"/>
  <c r="T1342" i="9"/>
  <c r="T1346" i="9"/>
  <c r="T1468" i="9"/>
  <c r="V1468" i="9" s="1"/>
  <c r="T1521" i="9"/>
  <c r="T1803" i="9"/>
  <c r="T1922" i="9"/>
  <c r="T1931" i="9"/>
  <c r="J1939" i="9"/>
  <c r="L1939" i="9" s="1"/>
  <c r="T1947" i="9"/>
  <c r="T1952" i="9"/>
  <c r="T1999" i="9"/>
  <c r="T2048" i="9"/>
  <c r="V2048" i="9" s="1"/>
  <c r="T2050" i="9"/>
  <c r="V2050" i="9" s="1"/>
  <c r="T2058" i="9"/>
  <c r="T2093" i="9"/>
  <c r="T2097" i="9"/>
  <c r="V2097" i="9" s="1"/>
  <c r="T2101" i="9"/>
  <c r="V2101" i="9" s="1"/>
  <c r="T2108" i="9"/>
  <c r="V2108" i="9" s="1"/>
  <c r="T2117" i="9"/>
  <c r="T2120" i="9"/>
  <c r="T2137" i="9"/>
  <c r="V2137" i="9" s="1"/>
  <c r="J2138" i="9"/>
  <c r="L2138" i="9" s="1"/>
  <c r="T2233" i="9"/>
  <c r="T2311" i="9"/>
  <c r="T2337" i="9"/>
  <c r="V2337" i="9" s="1"/>
  <c r="T2342" i="9"/>
  <c r="V2342" i="9" s="1"/>
  <c r="T2347" i="9"/>
  <c r="T2350" i="9"/>
  <c r="T2379" i="9"/>
  <c r="T2382" i="9"/>
  <c r="T2385" i="9"/>
  <c r="T2404" i="9"/>
  <c r="V2404" i="9" s="1"/>
  <c r="T2416" i="9"/>
  <c r="V2416" i="9" s="1"/>
  <c r="T2419" i="9"/>
  <c r="V2419" i="9" s="1"/>
  <c r="T2421" i="9"/>
  <c r="T2437" i="9"/>
  <c r="V2437" i="9" s="1"/>
  <c r="T2440" i="9"/>
  <c r="V2440" i="9" s="1"/>
  <c r="T2448" i="9"/>
  <c r="T2450" i="9"/>
  <c r="T2452" i="9"/>
  <c r="V2452" i="9" s="1"/>
  <c r="T2455" i="9"/>
  <c r="V2455" i="9" s="1"/>
  <c r="V2820" i="9"/>
  <c r="V3958" i="9"/>
  <c r="T654" i="9"/>
  <c r="T667" i="9"/>
  <c r="V667" i="9" s="1"/>
  <c r="T669" i="9"/>
  <c r="V669" i="9" s="1"/>
  <c r="T678" i="9"/>
  <c r="T709" i="9"/>
  <c r="V709" i="9" s="1"/>
  <c r="T723" i="9"/>
  <c r="V723" i="9" s="1"/>
  <c r="T732" i="9"/>
  <c r="T784" i="9"/>
  <c r="V784" i="9" s="1"/>
  <c r="T787" i="9"/>
  <c r="V787" i="9" s="1"/>
  <c r="J795" i="9"/>
  <c r="L795" i="9" s="1"/>
  <c r="T811" i="9"/>
  <c r="V811" i="9" s="1"/>
  <c r="T813" i="9"/>
  <c r="T826" i="9"/>
  <c r="V826" i="9" s="1"/>
  <c r="T834" i="9"/>
  <c r="T906" i="9"/>
  <c r="T980" i="9"/>
  <c r="T983" i="9"/>
  <c r="T1005" i="9"/>
  <c r="T1013" i="9"/>
  <c r="T1016" i="9"/>
  <c r="V1016" i="9" s="1"/>
  <c r="T1040" i="9"/>
  <c r="V1040" i="9" s="1"/>
  <c r="T1042" i="9"/>
  <c r="T1047" i="9"/>
  <c r="V1047" i="9" s="1"/>
  <c r="T1050" i="9"/>
  <c r="V1050" i="9" s="1"/>
  <c r="T1052" i="9"/>
  <c r="V1052" i="9" s="1"/>
  <c r="T1068" i="9"/>
  <c r="V1068" i="9" s="1"/>
  <c r="J1069" i="9"/>
  <c r="L1069" i="9" s="1"/>
  <c r="T1073" i="9"/>
  <c r="V1073" i="9" s="1"/>
  <c r="J1074" i="9"/>
  <c r="T1076" i="9"/>
  <c r="T1079" i="9"/>
  <c r="T1085" i="9"/>
  <c r="T1089" i="9"/>
  <c r="V1089" i="9" s="1"/>
  <c r="T1108" i="9"/>
  <c r="T1149" i="9"/>
  <c r="T1211" i="9"/>
  <c r="T1215" i="9"/>
  <c r="J1261" i="9"/>
  <c r="L1261" i="9" s="1"/>
  <c r="T1268" i="9"/>
  <c r="V1340" i="9"/>
  <c r="J1350" i="9"/>
  <c r="L1350" i="9" s="1"/>
  <c r="T1351" i="9"/>
  <c r="V1351" i="9" s="1"/>
  <c r="T1387" i="9"/>
  <c r="J1395" i="9"/>
  <c r="L1395" i="9" s="1"/>
  <c r="V1469" i="9"/>
  <c r="V1482" i="9"/>
  <c r="V1485" i="9"/>
  <c r="V1494" i="9"/>
  <c r="T1500" i="9"/>
  <c r="V1500" i="9" s="1"/>
  <c r="J1532" i="9"/>
  <c r="L1532" i="9" s="1"/>
  <c r="T1691" i="9"/>
  <c r="T1825" i="9"/>
  <c r="T2000" i="9"/>
  <c r="T2013" i="9"/>
  <c r="T2151" i="9"/>
  <c r="T2156" i="9"/>
  <c r="T2165" i="9"/>
  <c r="T2168" i="9"/>
  <c r="T2177" i="9"/>
  <c r="T2184" i="9"/>
  <c r="T2226" i="9"/>
  <c r="T2279" i="9"/>
  <c r="J2280" i="9"/>
  <c r="L2280" i="9" s="1"/>
  <c r="T2293" i="9"/>
  <c r="T2309" i="9"/>
  <c r="V2309" i="9" s="1"/>
  <c r="T2460" i="9"/>
  <c r="T2470" i="9"/>
  <c r="T2475" i="9"/>
  <c r="T2514" i="9"/>
  <c r="V2524" i="9"/>
  <c r="T2527" i="9"/>
  <c r="T896" i="9"/>
  <c r="V896" i="9" s="1"/>
  <c r="T1199" i="9"/>
  <c r="T1246" i="9"/>
  <c r="V1246" i="9" s="1"/>
  <c r="T1250" i="9"/>
  <c r="T1252" i="9"/>
  <c r="T1320" i="9"/>
  <c r="T1337" i="9"/>
  <c r="T1350" i="9"/>
  <c r="V1350" i="9" s="1"/>
  <c r="T1352" i="9"/>
  <c r="V1352" i="9" s="1"/>
  <c r="J1394" i="9"/>
  <c r="T1395" i="9"/>
  <c r="V1395" i="9" s="1"/>
  <c r="T1456" i="9"/>
  <c r="V1456" i="9" s="1"/>
  <c r="T1465" i="9"/>
  <c r="T1471" i="9"/>
  <c r="T1473" i="9"/>
  <c r="T1475" i="9"/>
  <c r="J1494" i="9"/>
  <c r="T1498" i="9"/>
  <c r="T1658" i="9"/>
  <c r="T1670" i="9"/>
  <c r="T1682" i="9"/>
  <c r="T1706" i="9"/>
  <c r="T1777" i="9"/>
  <c r="V1777" i="9" s="1"/>
  <c r="T1841" i="9"/>
  <c r="T1998" i="9"/>
  <c r="V2020" i="9"/>
  <c r="T2029" i="9"/>
  <c r="T2071" i="9"/>
  <c r="T2077" i="9"/>
  <c r="T2270" i="9"/>
  <c r="V2270" i="9" s="1"/>
  <c r="T2336" i="9"/>
  <c r="T2338" i="9"/>
  <c r="T2341" i="9"/>
  <c r="T2409" i="9"/>
  <c r="T2412" i="9"/>
  <c r="V2412" i="9" s="1"/>
  <c r="T2417" i="9"/>
  <c r="T2420" i="9"/>
  <c r="V2420" i="9" s="1"/>
  <c r="T2428" i="9"/>
  <c r="V2446" i="9"/>
  <c r="T2449" i="9"/>
  <c r="T2481" i="9"/>
  <c r="T2483" i="9"/>
  <c r="V3061" i="9"/>
  <c r="J2555" i="9"/>
  <c r="L2555" i="9" s="1"/>
  <c r="T2557" i="9"/>
  <c r="V2557" i="9" s="1"/>
  <c r="J2606" i="9"/>
  <c r="L2606" i="9" s="1"/>
  <c r="T2608" i="9"/>
  <c r="V2608" i="9" s="1"/>
  <c r="T2725" i="9"/>
  <c r="T2728" i="9"/>
  <c r="T2798" i="9"/>
  <c r="T2801" i="9"/>
  <c r="V2801" i="9" s="1"/>
  <c r="T2816" i="9"/>
  <c r="T2824" i="9"/>
  <c r="V2824" i="9" s="1"/>
  <c r="T2894" i="9"/>
  <c r="V2894" i="9" s="1"/>
  <c r="T2911" i="9"/>
  <c r="V2911" i="9" s="1"/>
  <c r="T2914" i="9"/>
  <c r="V2914" i="9" s="1"/>
  <c r="J2924" i="9"/>
  <c r="T2930" i="9"/>
  <c r="V2930" i="9" s="1"/>
  <c r="T2940" i="9"/>
  <c r="V2940" i="9" s="1"/>
  <c r="T2955" i="9"/>
  <c r="T2969" i="9"/>
  <c r="V2969" i="9" s="1"/>
  <c r="T2976" i="9"/>
  <c r="V2976" i="9" s="1"/>
  <c r="T2978" i="9"/>
  <c r="T2980" i="9"/>
  <c r="T3017" i="9"/>
  <c r="T3073" i="9"/>
  <c r="T3109" i="9"/>
  <c r="V3109" i="9" s="1"/>
  <c r="T3121" i="9"/>
  <c r="V3121" i="9" s="1"/>
  <c r="T3170" i="9"/>
  <c r="T3192" i="9"/>
  <c r="T3221" i="9"/>
  <c r="T3239" i="9"/>
  <c r="T3265" i="9"/>
  <c r="T3271" i="9"/>
  <c r="T3277" i="9"/>
  <c r="V3277" i="9" s="1"/>
  <c r="T3313" i="9"/>
  <c r="T3364" i="9"/>
  <c r="T3375" i="9"/>
  <c r="T3378" i="9"/>
  <c r="T3439" i="9"/>
  <c r="T3441" i="9"/>
  <c r="J3456" i="9"/>
  <c r="L3456" i="9" s="1"/>
  <c r="J3513" i="9"/>
  <c r="L3513" i="9" s="1"/>
  <c r="T3545" i="9"/>
  <c r="V3545" i="9" s="1"/>
  <c r="T3564" i="9"/>
  <c r="V3564" i="9" s="1"/>
  <c r="T3565" i="9"/>
  <c r="V3565" i="9" s="1"/>
  <c r="T3576" i="9"/>
  <c r="V3576" i="9" s="1"/>
  <c r="T3582" i="9"/>
  <c r="T3584" i="9"/>
  <c r="V3584" i="9" s="1"/>
  <c r="T3587" i="9"/>
  <c r="V3587" i="9" s="1"/>
  <c r="T3589" i="9"/>
  <c r="T3610" i="9"/>
  <c r="T3631" i="9"/>
  <c r="T3692" i="9"/>
  <c r="V3692" i="9" s="1"/>
  <c r="T3694" i="9"/>
  <c r="V3694" i="9" s="1"/>
  <c r="T3696" i="9"/>
  <c r="T3699" i="9"/>
  <c r="V3699" i="9" s="1"/>
  <c r="T3742" i="9"/>
  <c r="T3773" i="9"/>
  <c r="V3773" i="9" s="1"/>
  <c r="T3775" i="9"/>
  <c r="V3775" i="9" s="1"/>
  <c r="T3777" i="9"/>
  <c r="V3777" i="9" s="1"/>
  <c r="T3826" i="9"/>
  <c r="T3830" i="9"/>
  <c r="T3836" i="9"/>
  <c r="T3854" i="9"/>
  <c r="V3854" i="9" s="1"/>
  <c r="T3856" i="9"/>
  <c r="T3865" i="9"/>
  <c r="T3884" i="9"/>
  <c r="T3972" i="9"/>
  <c r="T4059" i="9"/>
  <c r="V4059" i="9" s="1"/>
  <c r="T4086" i="9"/>
  <c r="V4086" i="9" s="1"/>
  <c r="V2847" i="9"/>
  <c r="V2892" i="9"/>
  <c r="V3111" i="9"/>
  <c r="V3345" i="9"/>
  <c r="V3442" i="9"/>
  <c r="V3466" i="9"/>
  <c r="V3468" i="9"/>
  <c r="V3511" i="9"/>
  <c r="J4072" i="9"/>
  <c r="T2548" i="9"/>
  <c r="T2553" i="9"/>
  <c r="T2555" i="9"/>
  <c r="V2555" i="9" s="1"/>
  <c r="T2606" i="9"/>
  <c r="T2797" i="9"/>
  <c r="V2797" i="9" s="1"/>
  <c r="J2798" i="9"/>
  <c r="T2806" i="9"/>
  <c r="T2807" i="9"/>
  <c r="T2826" i="9"/>
  <c r="V2826" i="9" s="1"/>
  <c r="T2829" i="9"/>
  <c r="T2910" i="9"/>
  <c r="T2913" i="9"/>
  <c r="T2931" i="9"/>
  <c r="V2931" i="9" s="1"/>
  <c r="T2932" i="9"/>
  <c r="T2934" i="9"/>
  <c r="V2934" i="9" s="1"/>
  <c r="T2937" i="9"/>
  <c r="J2938" i="9"/>
  <c r="L2938" i="9" s="1"/>
  <c r="T3020" i="9"/>
  <c r="V3020" i="9" s="1"/>
  <c r="T3022" i="9"/>
  <c r="V3022" i="9" s="1"/>
  <c r="T3028" i="9"/>
  <c r="V3028" i="9" s="1"/>
  <c r="T3058" i="9"/>
  <c r="T3065" i="9"/>
  <c r="T3070" i="9"/>
  <c r="V3070" i="9" s="1"/>
  <c r="J3077" i="9"/>
  <c r="L3077" i="9" s="1"/>
  <c r="T3085" i="9"/>
  <c r="T3096" i="9"/>
  <c r="T3099" i="9"/>
  <c r="V3099" i="9" s="1"/>
  <c r="T3108" i="9"/>
  <c r="T3157" i="9"/>
  <c r="J3195" i="9"/>
  <c r="T3197" i="9"/>
  <c r="V3197" i="9" s="1"/>
  <c r="T3214" i="9"/>
  <c r="T3267" i="9"/>
  <c r="V3267" i="9" s="1"/>
  <c r="T3270" i="9"/>
  <c r="V3270" i="9" s="1"/>
  <c r="T3312" i="9"/>
  <c r="T3322" i="9"/>
  <c r="T3333" i="9"/>
  <c r="T3336" i="9"/>
  <c r="V3336" i="9" s="1"/>
  <c r="T3354" i="9"/>
  <c r="T3358" i="9"/>
  <c r="T3370" i="9"/>
  <c r="T3406" i="9"/>
  <c r="T3436" i="9"/>
  <c r="V3436" i="9" s="1"/>
  <c r="T3457" i="9"/>
  <c r="T3459" i="9"/>
  <c r="T3469" i="9"/>
  <c r="J3470" i="9"/>
  <c r="L3470" i="9" s="1"/>
  <c r="T3474" i="9"/>
  <c r="T3480" i="9"/>
  <c r="T3485" i="9"/>
  <c r="T3544" i="9"/>
  <c r="T3594" i="9"/>
  <c r="V3594" i="9" s="1"/>
  <c r="T3803" i="9"/>
  <c r="J3842" i="9"/>
  <c r="J3844" i="9"/>
  <c r="L3844" i="9" s="1"/>
  <c r="T3918" i="9"/>
  <c r="T3927" i="9"/>
  <c r="T3929" i="9"/>
  <c r="T3954" i="9"/>
  <c r="V3954" i="9" s="1"/>
  <c r="J3962" i="9"/>
  <c r="L3962" i="9" s="1"/>
  <c r="T3967" i="9"/>
  <c r="V3967" i="9" s="1"/>
  <c r="T3994" i="9"/>
  <c r="V3994" i="9" s="1"/>
  <c r="T3998" i="9"/>
  <c r="V3998" i="9" s="1"/>
  <c r="T4013" i="9"/>
  <c r="V4013" i="9" s="1"/>
  <c r="T4028" i="9"/>
  <c r="T4045" i="9"/>
  <c r="T4050" i="9"/>
  <c r="V4050" i="9" s="1"/>
  <c r="T4052" i="9"/>
  <c r="V4052" i="9" s="1"/>
  <c r="T4073" i="9"/>
  <c r="J4074" i="9"/>
  <c r="T4075" i="9"/>
  <c r="J4076" i="9"/>
  <c r="T4077" i="9"/>
  <c r="T40" i="9"/>
  <c r="T47" i="9"/>
  <c r="V47" i="9" s="1"/>
  <c r="J50" i="9"/>
  <c r="L50" i="9" s="1"/>
  <c r="T61" i="9"/>
  <c r="V61" i="9" s="1"/>
  <c r="J62" i="9"/>
  <c r="L62" i="9" s="1"/>
  <c r="T62" i="9"/>
  <c r="V62" i="9" s="1"/>
  <c r="T68" i="9"/>
  <c r="V68" i="9" s="1"/>
  <c r="T94" i="9"/>
  <c r="V94" i="9" s="1"/>
  <c r="T99" i="9"/>
  <c r="V99" i="9" s="1"/>
  <c r="T113" i="9"/>
  <c r="V113" i="9" s="1"/>
  <c r="T124" i="9"/>
  <c r="T129" i="9"/>
  <c r="V129" i="9" s="1"/>
  <c r="J130" i="9"/>
  <c r="T256" i="9"/>
  <c r="T258" i="9"/>
  <c r="T262" i="9"/>
  <c r="V262" i="9" s="1"/>
  <c r="T356" i="9"/>
  <c r="T372" i="9"/>
  <c r="T374" i="9"/>
  <c r="T534" i="9"/>
  <c r="V534" i="9" s="1"/>
  <c r="T537" i="9"/>
  <c r="V537" i="9" s="1"/>
  <c r="T543" i="9"/>
  <c r="T545" i="9"/>
  <c r="V52" i="9"/>
  <c r="V54" i="9"/>
  <c r="T55" i="9"/>
  <c r="V55" i="9" s="1"/>
  <c r="V57" i="9"/>
  <c r="T70" i="9"/>
  <c r="V70" i="9" s="1"/>
  <c r="T91" i="9"/>
  <c r="V91" i="9" s="1"/>
  <c r="T179" i="9"/>
  <c r="V179" i="9" s="1"/>
  <c r="V188" i="9"/>
  <c r="J198" i="9"/>
  <c r="T210" i="9"/>
  <c r="V210" i="9" s="1"/>
  <c r="J211" i="9"/>
  <c r="L211" i="9" s="1"/>
  <c r="V211" i="9"/>
  <c r="T212" i="9"/>
  <c r="V212" i="9" s="1"/>
  <c r="T221" i="9"/>
  <c r="V221" i="9" s="1"/>
  <c r="T226" i="9"/>
  <c r="T313" i="9"/>
  <c r="T368" i="9"/>
  <c r="V368" i="9" s="1"/>
  <c r="J419" i="9"/>
  <c r="L419" i="9" s="1"/>
  <c r="V425" i="9"/>
  <c r="T433" i="9"/>
  <c r="V433" i="9" s="1"/>
  <c r="T511" i="9"/>
  <c r="J524" i="9"/>
  <c r="T531" i="9"/>
  <c r="V531" i="9" s="1"/>
  <c r="T602" i="9"/>
  <c r="T604" i="9"/>
  <c r="V604" i="9" s="1"/>
  <c r="J609" i="9"/>
  <c r="T617" i="9"/>
  <c r="V617" i="9" s="1"/>
  <c r="T626" i="9"/>
  <c r="V626" i="9" s="1"/>
  <c r="J633" i="9"/>
  <c r="T634" i="9"/>
  <c r="T729" i="9"/>
  <c r="V739" i="9"/>
  <c r="T932" i="9"/>
  <c r="V932" i="9" s="1"/>
  <c r="T51" i="9"/>
  <c r="V51" i="9" s="1"/>
  <c r="T78" i="9"/>
  <c r="V78" i="9" s="1"/>
  <c r="V79" i="9"/>
  <c r="T82" i="9"/>
  <c r="V82" i="9" s="1"/>
  <c r="V83" i="9"/>
  <c r="T86" i="9"/>
  <c r="V86" i="9" s="1"/>
  <c r="T88" i="9"/>
  <c r="V88" i="9" s="1"/>
  <c r="T269" i="9"/>
  <c r="V269" i="9" s="1"/>
  <c r="T275" i="9"/>
  <c r="V275" i="9" s="1"/>
  <c r="V278" i="9"/>
  <c r="J284" i="9"/>
  <c r="L284" i="9" s="1"/>
  <c r="V286" i="9"/>
  <c r="T292" i="9"/>
  <c r="V292" i="9" s="1"/>
  <c r="T302" i="9"/>
  <c r="T388" i="9"/>
  <c r="V388" i="9" s="1"/>
  <c r="T557" i="9"/>
  <c r="T560" i="9"/>
  <c r="T593" i="9"/>
  <c r="V593" i="9" s="1"/>
  <c r="T599" i="9"/>
  <c r="T760" i="9"/>
  <c r="V760" i="9" s="1"/>
  <c r="T775" i="9"/>
  <c r="T925" i="9"/>
  <c r="T940" i="9"/>
  <c r="T1202" i="9"/>
  <c r="T1978" i="9"/>
  <c r="V1978" i="9" s="1"/>
  <c r="T161" i="9"/>
  <c r="V161" i="9" s="1"/>
  <c r="J162" i="9"/>
  <c r="L162" i="9" s="1"/>
  <c r="T162" i="9"/>
  <c r="V162" i="9" s="1"/>
  <c r="T165" i="9"/>
  <c r="T172" i="9"/>
  <c r="V172" i="9" s="1"/>
  <c r="T183" i="9"/>
  <c r="J184" i="9"/>
  <c r="L184" i="9" s="1"/>
  <c r="T282" i="9"/>
  <c r="T284" i="9"/>
  <c r="V284" i="9" s="1"/>
  <c r="T291" i="9"/>
  <c r="J298" i="9"/>
  <c r="L298" i="9" s="1"/>
  <c r="T304" i="9"/>
  <c r="V304" i="9" s="1"/>
  <c r="J319" i="9"/>
  <c r="T329" i="9"/>
  <c r="J347" i="9"/>
  <c r="L347" i="9" s="1"/>
  <c r="T354" i="9"/>
  <c r="T382" i="9"/>
  <c r="V382" i="9" s="1"/>
  <c r="T387" i="9"/>
  <c r="V387" i="9" s="1"/>
  <c r="T390" i="9"/>
  <c r="V390" i="9" s="1"/>
  <c r="T397" i="9"/>
  <c r="V397" i="9" s="1"/>
  <c r="T414" i="9"/>
  <c r="J435" i="9"/>
  <c r="J439" i="9"/>
  <c r="L439" i="9" s="1"/>
  <c r="J441" i="9"/>
  <c r="T443" i="9"/>
  <c r="T472" i="9"/>
  <c r="T564" i="9"/>
  <c r="V564" i="9" s="1"/>
  <c r="T578" i="9"/>
  <c r="V578" i="9" s="1"/>
  <c r="T583" i="9"/>
  <c r="T610" i="9"/>
  <c r="J613" i="9"/>
  <c r="L613" i="9" s="1"/>
  <c r="T642" i="9"/>
  <c r="T648" i="9"/>
  <c r="T662" i="9"/>
  <c r="T681" i="9"/>
  <c r="V681" i="9" s="1"/>
  <c r="T696" i="9"/>
  <c r="T713" i="9"/>
  <c r="T716" i="9"/>
  <c r="T755" i="9"/>
  <c r="V755" i="9" s="1"/>
  <c r="T773" i="9"/>
  <c r="V773" i="9" s="1"/>
  <c r="T774" i="9"/>
  <c r="V774" i="9" s="1"/>
  <c r="T778" i="9"/>
  <c r="V778" i="9" s="1"/>
  <c r="J801" i="9"/>
  <c r="L801" i="9" s="1"/>
  <c r="T808" i="9"/>
  <c r="V808" i="9" s="1"/>
  <c r="T819" i="9"/>
  <c r="V819" i="9" s="1"/>
  <c r="T824" i="9"/>
  <c r="T839" i="9"/>
  <c r="T843" i="9"/>
  <c r="T854" i="9"/>
  <c r="V854" i="9" s="1"/>
  <c r="T863" i="9"/>
  <c r="V863" i="9" s="1"/>
  <c r="T866" i="9"/>
  <c r="V866" i="9" s="1"/>
  <c r="J921" i="9"/>
  <c r="T951" i="9"/>
  <c r="V951" i="9" s="1"/>
  <c r="T954" i="9"/>
  <c r="V954" i="9" s="1"/>
  <c r="T976" i="9"/>
  <c r="V976" i="9" s="1"/>
  <c r="J977" i="9"/>
  <c r="L977" i="9" s="1"/>
  <c r="T978" i="9"/>
  <c r="V978" i="9" s="1"/>
  <c r="T989" i="9"/>
  <c r="T1001" i="9"/>
  <c r="V1001" i="9" s="1"/>
  <c r="T1004" i="9"/>
  <c r="T1030" i="9"/>
  <c r="T1035" i="9"/>
  <c r="V1035" i="9" s="1"/>
  <c r="T1043" i="9"/>
  <c r="V1043" i="9" s="1"/>
  <c r="T1062" i="9"/>
  <c r="T1072" i="9"/>
  <c r="J1085" i="9"/>
  <c r="L1085" i="9" s="1"/>
  <c r="T1090" i="9"/>
  <c r="T1092" i="9"/>
  <c r="V1092" i="9" s="1"/>
  <c r="T1117" i="9"/>
  <c r="V1117" i="9" s="1"/>
  <c r="T1120" i="9"/>
  <c r="T1123" i="9"/>
  <c r="T1132" i="9"/>
  <c r="T1137" i="9"/>
  <c r="V1137" i="9" s="1"/>
  <c r="V1149" i="9"/>
  <c r="T1157" i="9"/>
  <c r="V1157" i="9" s="1"/>
  <c r="V1166" i="9"/>
  <c r="V1175" i="9"/>
  <c r="J1205" i="9"/>
  <c r="T1227" i="9"/>
  <c r="J1243" i="9"/>
  <c r="L1243" i="9" s="1"/>
  <c r="J1249" i="9"/>
  <c r="L1249" i="9" s="1"/>
  <c r="V1250" i="9"/>
  <c r="V1252" i="9"/>
  <c r="J1255" i="9"/>
  <c r="L1255" i="9" s="1"/>
  <c r="T1265" i="9"/>
  <c r="V1265" i="9" s="1"/>
  <c r="V1268" i="9"/>
  <c r="T1272" i="9"/>
  <c r="V1272" i="9" s="1"/>
  <c r="T1274" i="9"/>
  <c r="V1274" i="9" s="1"/>
  <c r="T1286" i="9"/>
  <c r="T1292" i="9"/>
  <c r="T1373" i="9"/>
  <c r="V1417" i="9"/>
  <c r="V1427" i="9"/>
  <c r="T1459" i="9"/>
  <c r="V1459" i="9" s="1"/>
  <c r="V1465" i="9"/>
  <c r="V1573" i="9"/>
  <c r="V1592" i="9"/>
  <c r="T1595" i="9"/>
  <c r="V1595" i="9" s="1"/>
  <c r="T1612" i="9"/>
  <c r="V1612" i="9" s="1"/>
  <c r="T1645" i="9"/>
  <c r="V1645" i="9" s="1"/>
  <c r="V1654" i="9"/>
  <c r="V1659" i="9"/>
  <c r="V1665" i="9"/>
  <c r="V1671" i="9"/>
  <c r="V1683" i="9"/>
  <c r="T1734" i="9"/>
  <c r="V1734" i="9" s="1"/>
  <c r="V1742" i="9"/>
  <c r="V1758" i="9"/>
  <c r="V1761" i="9"/>
  <c r="T1787" i="9"/>
  <c r="T1792" i="9"/>
  <c r="V1792" i="9" s="1"/>
  <c r="T1827" i="9"/>
  <c r="T1892" i="9"/>
  <c r="T1895" i="9"/>
  <c r="T1914" i="9"/>
  <c r="V1914" i="9" s="1"/>
  <c r="T1919" i="9"/>
  <c r="V1919" i="9" s="1"/>
  <c r="V1922" i="9"/>
  <c r="T1926" i="9"/>
  <c r="V1926" i="9" s="1"/>
  <c r="V1931" i="9"/>
  <c r="T1981" i="9"/>
  <c r="V2151" i="9"/>
  <c r="V2156" i="9"/>
  <c r="V2165" i="9"/>
  <c r="V2226" i="9"/>
  <c r="V2233" i="9"/>
  <c r="V2283" i="9"/>
  <c r="V2291" i="9"/>
  <c r="V2336" i="9"/>
  <c r="V2428" i="9"/>
  <c r="V2449" i="9"/>
  <c r="V2470" i="9"/>
  <c r="V2725" i="9"/>
  <c r="T323" i="9"/>
  <c r="V323" i="9" s="1"/>
  <c r="T439" i="9"/>
  <c r="T442" i="9"/>
  <c r="V442" i="9" s="1"/>
  <c r="T540" i="9"/>
  <c r="T548" i="9"/>
  <c r="V548" i="9" s="1"/>
  <c r="T595" i="9"/>
  <c r="T609" i="9"/>
  <c r="V609" i="9" s="1"/>
  <c r="T631" i="9"/>
  <c r="T641" i="9"/>
  <c r="V641" i="9" s="1"/>
  <c r="V646" i="9"/>
  <c r="T730" i="9"/>
  <c r="V730" i="9" s="1"/>
  <c r="T735" i="9"/>
  <c r="T747" i="9"/>
  <c r="T759" i="9"/>
  <c r="T762" i="9"/>
  <c r="V762" i="9" s="1"/>
  <c r="T795" i="9"/>
  <c r="V795" i="9" s="1"/>
  <c r="T799" i="9"/>
  <c r="V799" i="9" s="1"/>
  <c r="V803" i="9"/>
  <c r="T817" i="9"/>
  <c r="V817" i="9" s="1"/>
  <c r="T833" i="9"/>
  <c r="T837" i="9"/>
  <c r="T858" i="9"/>
  <c r="T865" i="9"/>
  <c r="T882" i="9"/>
  <c r="V882" i="9" s="1"/>
  <c r="V888" i="9"/>
  <c r="T895" i="9"/>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T1228" i="9"/>
  <c r="V1228" i="9" s="1"/>
  <c r="T1232" i="9"/>
  <c r="T1241" i="9"/>
  <c r="V1241" i="9" s="1"/>
  <c r="T1243" i="9"/>
  <c r="T1247" i="9"/>
  <c r="V1247" i="9" s="1"/>
  <c r="T1253" i="9"/>
  <c r="V1253" i="9" s="1"/>
  <c r="T1255" i="9"/>
  <c r="V1255" i="9" s="1"/>
  <c r="T1259" i="9"/>
  <c r="T1271" i="9"/>
  <c r="V1271" i="9" s="1"/>
  <c r="T1273" i="9"/>
  <c r="V1273" i="9" s="1"/>
  <c r="J1283" i="9"/>
  <c r="L1283" i="9" s="1"/>
  <c r="T1305" i="9"/>
  <c r="V1305" i="9" s="1"/>
  <c r="J1308" i="9"/>
  <c r="L1308" i="9" s="1"/>
  <c r="T1314" i="9"/>
  <c r="T1317" i="9"/>
  <c r="T1333" i="9"/>
  <c r="T1361" i="9"/>
  <c r="V1361" i="9" s="1"/>
  <c r="J1364" i="9"/>
  <c r="L1364" i="9" s="1"/>
  <c r="T1374" i="9"/>
  <c r="T1383" i="9"/>
  <c r="T1457" i="9"/>
  <c r="V1457" i="9" s="1"/>
  <c r="T1460" i="9"/>
  <c r="V1460" i="9" s="1"/>
  <c r="T1461" i="9"/>
  <c r="V1461" i="9" s="1"/>
  <c r="J1466" i="9"/>
  <c r="L1466" i="9" s="1"/>
  <c r="T1528" i="9"/>
  <c r="V1528" i="9" s="1"/>
  <c r="T1532" i="9"/>
  <c r="V1532" i="9" s="1"/>
  <c r="T1534" i="9"/>
  <c r="V1534" i="9" s="1"/>
  <c r="T1536" i="9"/>
  <c r="T1566" i="9"/>
  <c r="T1574" i="9"/>
  <c r="V1574" i="9" s="1"/>
  <c r="T1652" i="9"/>
  <c r="V1652" i="9" s="1"/>
  <c r="T1676" i="9"/>
  <c r="T1688" i="9"/>
  <c r="T1700" i="9"/>
  <c r="T1708" i="9"/>
  <c r="T1718" i="9"/>
  <c r="T1735" i="9"/>
  <c r="T1743" i="9"/>
  <c r="T1756" i="9"/>
  <c r="V1756" i="9" s="1"/>
  <c r="T1759" i="9"/>
  <c r="T1762" i="9"/>
  <c r="T1775" i="9"/>
  <c r="V1775" i="9" s="1"/>
  <c r="T1780" i="9"/>
  <c r="V1780" i="9" s="1"/>
  <c r="T1789" i="9"/>
  <c r="V1789" i="9" s="1"/>
  <c r="T1812" i="9"/>
  <c r="V1812" i="9" s="1"/>
  <c r="T1821" i="9"/>
  <c r="T1847" i="9"/>
  <c r="V1847" i="9" s="1"/>
  <c r="T1897" i="9"/>
  <c r="V1897" i="9" s="1"/>
  <c r="T1900" i="9"/>
  <c r="V1900" i="9" s="1"/>
  <c r="T1910" i="9"/>
  <c r="V1910" i="9" s="1"/>
  <c r="T1930" i="9"/>
  <c r="J1931" i="9"/>
  <c r="L1931" i="9" s="1"/>
  <c r="J1933" i="9"/>
  <c r="L1933" i="9" s="1"/>
  <c r="T1943" i="9"/>
  <c r="T1960" i="9"/>
  <c r="V1960" i="9" s="1"/>
  <c r="T1965" i="9"/>
  <c r="V1965" i="9" s="1"/>
  <c r="T1977" i="9"/>
  <c r="V1977" i="9" s="1"/>
  <c r="T2509" i="9"/>
  <c r="V2509" i="9" s="1"/>
  <c r="V2514" i="9"/>
  <c r="V2548" i="9"/>
  <c r="V2553" i="9"/>
  <c r="V2588" i="9"/>
  <c r="J802" i="9"/>
  <c r="T804" i="9"/>
  <c r="V804" i="9" s="1"/>
  <c r="T815" i="9"/>
  <c r="V815" i="9" s="1"/>
  <c r="T831" i="9"/>
  <c r="T835" i="9"/>
  <c r="T876" i="9"/>
  <c r="V876" i="9" s="1"/>
  <c r="T889" i="9"/>
  <c r="T915" i="9"/>
  <c r="V915" i="9" s="1"/>
  <c r="T921" i="9"/>
  <c r="T982" i="9"/>
  <c r="V982" i="9" s="1"/>
  <c r="T986" i="9"/>
  <c r="V986" i="9" s="1"/>
  <c r="T1029" i="9"/>
  <c r="T1061" i="9"/>
  <c r="T1071" i="9"/>
  <c r="V1071" i="9" s="1"/>
  <c r="T1082" i="9"/>
  <c r="V1082" i="9" s="1"/>
  <c r="T1091" i="9"/>
  <c r="V1091" i="9" s="1"/>
  <c r="T1094" i="9"/>
  <c r="V1094" i="9" s="1"/>
  <c r="T1104" i="9"/>
  <c r="V1104" i="9" s="1"/>
  <c r="T1107" i="9"/>
  <c r="V1107" i="9" s="1"/>
  <c r="T1121" i="9"/>
  <c r="T1124" i="9"/>
  <c r="V1124" i="9" s="1"/>
  <c r="T1129" i="9"/>
  <c r="V1129" i="9" s="1"/>
  <c r="V1141" i="9"/>
  <c r="T1156" i="9"/>
  <c r="V1156" i="9" s="1"/>
  <c r="T1184" i="9"/>
  <c r="T1189" i="9"/>
  <c r="V1189" i="9" s="1"/>
  <c r="J1190" i="9"/>
  <c r="L1190" i="9" s="1"/>
  <c r="T1206" i="9"/>
  <c r="T1208" i="9"/>
  <c r="T1236" i="9"/>
  <c r="V1236" i="9" s="1"/>
  <c r="T1284" i="9"/>
  <c r="V1284" i="9" s="1"/>
  <c r="T1298" i="9"/>
  <c r="T1310" i="9"/>
  <c r="T1312" i="9"/>
  <c r="V1312" i="9" s="1"/>
  <c r="T1343" i="9"/>
  <c r="V1343" i="9" s="1"/>
  <c r="T1358" i="9"/>
  <c r="V1358" i="9" s="1"/>
  <c r="T1360" i="9"/>
  <c r="V1360" i="9" s="1"/>
  <c r="T1362" i="9"/>
  <c r="V1362" i="9" s="1"/>
  <c r="T1366" i="9"/>
  <c r="V1366" i="9" s="1"/>
  <c r="T1378" i="9"/>
  <c r="T1440" i="9"/>
  <c r="V1440" i="9" s="1"/>
  <c r="T1442" i="9"/>
  <c r="V1442" i="9" s="1"/>
  <c r="T1444" i="9"/>
  <c r="V1444" i="9" s="1"/>
  <c r="T1447" i="9"/>
  <c r="T1511" i="9"/>
  <c r="V1511" i="9" s="1"/>
  <c r="T1515" i="9"/>
  <c r="T1519" i="9"/>
  <c r="V1519" i="9" s="1"/>
  <c r="V1521" i="9"/>
  <c r="T1527" i="9"/>
  <c r="V1527" i="9" s="1"/>
  <c r="J1528" i="9"/>
  <c r="L1528" i="9" s="1"/>
  <c r="T1533" i="9"/>
  <c r="T1535" i="9"/>
  <c r="T1538" i="9"/>
  <c r="V1538" i="9" s="1"/>
  <c r="V1632" i="9"/>
  <c r="T1639" i="9"/>
  <c r="T1677" i="9"/>
  <c r="V1677" i="9" s="1"/>
  <c r="T1689" i="9"/>
  <c r="V1689" i="9" s="1"/>
  <c r="V1691" i="9"/>
  <c r="T1714" i="9"/>
  <c r="T1723" i="9"/>
  <c r="T1773" i="9"/>
  <c r="T1776" i="9"/>
  <c r="T1778" i="9"/>
  <c r="V1778" i="9" s="1"/>
  <c r="T1799" i="9"/>
  <c r="V1799" i="9" s="1"/>
  <c r="T1808" i="9"/>
  <c r="V1808" i="9" s="1"/>
  <c r="T1813" i="9"/>
  <c r="V1813" i="9" s="1"/>
  <c r="T1839" i="9"/>
  <c r="T1842" i="9"/>
  <c r="T1854" i="9"/>
  <c r="V1854" i="9" s="1"/>
  <c r="J1873" i="9"/>
  <c r="T1953" i="9"/>
  <c r="T1956" i="9"/>
  <c r="T1959" i="9"/>
  <c r="V1959" i="9" s="1"/>
  <c r="T1962" i="9"/>
  <c r="V1962" i="9" s="1"/>
  <c r="T1974" i="9"/>
  <c r="V1999" i="9"/>
  <c r="T1986" i="9"/>
  <c r="V1986" i="9" s="1"/>
  <c r="T1989" i="9"/>
  <c r="V1989" i="9" s="1"/>
  <c r="T2027" i="9"/>
  <c r="V2027" i="9" s="1"/>
  <c r="T2039" i="9"/>
  <c r="V2039" i="9" s="1"/>
  <c r="J2040" i="9"/>
  <c r="L2040" i="9" s="1"/>
  <c r="T2066" i="9"/>
  <c r="V2066" i="9" s="1"/>
  <c r="T2078" i="9"/>
  <c r="J2080" i="9"/>
  <c r="L2080" i="9" s="1"/>
  <c r="T2095" i="9"/>
  <c r="V2095" i="9" s="1"/>
  <c r="T2098" i="9"/>
  <c r="T2110" i="9"/>
  <c r="T2133" i="9"/>
  <c r="T2139" i="9"/>
  <c r="V2139" i="9" s="1"/>
  <c r="T2171" i="9"/>
  <c r="V2171" i="9" s="1"/>
  <c r="T2174" i="9"/>
  <c r="T2198" i="9"/>
  <c r="V2198" i="9" s="1"/>
  <c r="T2202" i="9"/>
  <c r="V2202" i="9" s="1"/>
  <c r="T2211" i="9"/>
  <c r="V2211" i="9" s="1"/>
  <c r="T2213" i="9"/>
  <c r="T2215" i="9"/>
  <c r="T2241" i="9"/>
  <c r="V2241" i="9" s="1"/>
  <c r="T2249" i="9"/>
  <c r="T2251" i="9"/>
  <c r="T2261" i="9"/>
  <c r="V2261" i="9" s="1"/>
  <c r="T2285" i="9"/>
  <c r="V2285" i="9" s="1"/>
  <c r="T2286" i="9"/>
  <c r="T2303" i="9"/>
  <c r="V2303" i="9" s="1"/>
  <c r="T2315" i="9"/>
  <c r="V2315" i="9" s="1"/>
  <c r="T2330" i="9"/>
  <c r="V2330" i="9" s="1"/>
  <c r="T2333" i="9"/>
  <c r="V2333" i="9" s="1"/>
  <c r="J2334" i="9"/>
  <c r="L2334" i="9" s="1"/>
  <c r="T2358" i="9"/>
  <c r="T2407" i="9"/>
  <c r="V2407" i="9" s="1"/>
  <c r="T2422" i="9"/>
  <c r="V2422" i="9" s="1"/>
  <c r="T2424" i="9"/>
  <c r="T2430" i="9"/>
  <c r="T2432" i="9"/>
  <c r="V2432" i="9" s="1"/>
  <c r="T2488" i="9"/>
  <c r="V2488" i="9" s="1"/>
  <c r="T2495" i="9"/>
  <c r="V2495" i="9" s="1"/>
  <c r="T2497" i="9"/>
  <c r="V2497" i="9" s="1"/>
  <c r="T2500" i="9"/>
  <c r="V2500" i="9" s="1"/>
  <c r="T2512" i="9"/>
  <c r="V2512" i="9" s="1"/>
  <c r="T2515" i="9"/>
  <c r="V2515" i="9" s="1"/>
  <c r="T2530" i="9"/>
  <c r="V2530" i="9" s="1"/>
  <c r="T2535" i="9"/>
  <c r="T2539" i="9"/>
  <c r="V2539" i="9" s="1"/>
  <c r="T2565" i="9"/>
  <c r="V2565" i="9" s="1"/>
  <c r="J2581" i="9"/>
  <c r="T2593" i="9"/>
  <c r="T2596" i="9"/>
  <c r="V2596" i="9" s="1"/>
  <c r="T2601" i="9"/>
  <c r="V2601" i="9" s="1"/>
  <c r="T2621" i="9"/>
  <c r="V2621" i="9" s="1"/>
  <c r="T2632" i="9"/>
  <c r="V2632" i="9" s="1"/>
  <c r="T2661" i="9"/>
  <c r="T2713" i="9"/>
  <c r="V2713" i="9" s="1"/>
  <c r="T2718" i="9"/>
  <c r="V2718" i="9" s="1"/>
  <c r="T2722" i="9"/>
  <c r="V2722" i="9" s="1"/>
  <c r="T2736" i="9"/>
  <c r="V2736" i="9" s="1"/>
  <c r="T2743" i="9"/>
  <c r="V2743" i="9" s="1"/>
  <c r="T2751" i="9"/>
  <c r="T2755" i="9"/>
  <c r="V2755" i="9" s="1"/>
  <c r="T2756" i="9"/>
  <c r="T2764" i="9"/>
  <c r="V2764" i="9" s="1"/>
  <c r="T2767" i="9"/>
  <c r="V2767" i="9" s="1"/>
  <c r="T2768" i="9"/>
  <c r="V2768" i="9" s="1"/>
  <c r="T2770" i="9"/>
  <c r="V2770" i="9" s="1"/>
  <c r="T2776" i="9"/>
  <c r="V2776" i="9" s="1"/>
  <c r="T2785" i="9"/>
  <c r="V2785" i="9" s="1"/>
  <c r="T2788" i="9"/>
  <c r="V2788" i="9" s="1"/>
  <c r="T2790" i="9"/>
  <c r="V2790" i="9" s="1"/>
  <c r="T2791" i="9"/>
  <c r="V2791" i="9" s="1"/>
  <c r="T2835" i="9"/>
  <c r="T2839" i="9"/>
  <c r="J2840" i="9"/>
  <c r="L2840" i="9" s="1"/>
  <c r="T2843" i="9"/>
  <c r="T2907" i="9"/>
  <c r="T2919" i="9"/>
  <c r="T2945" i="9"/>
  <c r="V2979" i="9"/>
  <c r="T3809" i="9"/>
  <c r="V2606" i="9"/>
  <c r="V2611" i="9"/>
  <c r="V2614" i="9"/>
  <c r="V2617" i="9"/>
  <c r="V2620" i="9"/>
  <c r="V2705" i="9"/>
  <c r="V2728" i="9"/>
  <c r="V2849" i="9"/>
  <c r="V2856" i="9"/>
  <c r="V2863" i="9"/>
  <c r="V2868" i="9"/>
  <c r="V2871" i="9"/>
  <c r="V2883" i="9"/>
  <c r="V2932" i="9"/>
  <c r="V2937" i="9"/>
  <c r="V3124" i="9"/>
  <c r="V3126" i="9"/>
  <c r="T2001" i="9"/>
  <c r="V2001" i="9" s="1"/>
  <c r="T2007" i="9"/>
  <c r="V2007" i="9" s="1"/>
  <c r="T2032" i="9"/>
  <c r="T2053" i="9"/>
  <c r="V2053" i="9" s="1"/>
  <c r="T2057" i="9"/>
  <c r="V2057" i="9" s="1"/>
  <c r="T2062" i="9"/>
  <c r="V2062" i="9" s="1"/>
  <c r="T2065" i="9"/>
  <c r="T2074" i="9"/>
  <c r="V2074" i="9" s="1"/>
  <c r="J2110" i="9"/>
  <c r="L2110" i="9" s="1"/>
  <c r="T2129" i="9"/>
  <c r="T2136" i="9"/>
  <c r="T2138" i="9"/>
  <c r="V2138" i="9" s="1"/>
  <c r="T2142" i="9"/>
  <c r="V2142" i="9" s="1"/>
  <c r="T2143" i="9"/>
  <c r="V2143" i="9" s="1"/>
  <c r="T2154" i="9"/>
  <c r="V2154" i="9" s="1"/>
  <c r="T2199" i="9"/>
  <c r="V2199" i="9" s="1"/>
  <c r="T2201" i="9"/>
  <c r="V2201" i="9" s="1"/>
  <c r="T2224" i="9"/>
  <c r="T2239" i="9"/>
  <c r="J2245" i="9"/>
  <c r="L2245" i="9" s="1"/>
  <c r="T2248" i="9"/>
  <c r="T2255" i="9"/>
  <c r="V2255" i="9" s="1"/>
  <c r="T2263" i="9"/>
  <c r="T2287" i="9"/>
  <c r="V2287" i="9" s="1"/>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T2506" i="9"/>
  <c r="V2506" i="9" s="1"/>
  <c r="T2511" i="9"/>
  <c r="T2518" i="9"/>
  <c r="V2518" i="9" s="1"/>
  <c r="T2531" i="9"/>
  <c r="V2531" i="9" s="1"/>
  <c r="T2540" i="9"/>
  <c r="V2540" i="9" s="1"/>
  <c r="T2595" i="9"/>
  <c r="V2595" i="9" s="1"/>
  <c r="T2602" i="9"/>
  <c r="V2602" i="9" s="1"/>
  <c r="T2622" i="9"/>
  <c r="J2626" i="9"/>
  <c r="L2626" i="9" s="1"/>
  <c r="T2633" i="9"/>
  <c r="V2633" i="9" s="1"/>
  <c r="T2651" i="9"/>
  <c r="T2653" i="9"/>
  <c r="V2653" i="9" s="1"/>
  <c r="T2662" i="9"/>
  <c r="V2662" i="9" s="1"/>
  <c r="T2674" i="9"/>
  <c r="V2674" i="9" s="1"/>
  <c r="T2719" i="9"/>
  <c r="T2723" i="9"/>
  <c r="V2723" i="9" s="1"/>
  <c r="T2731" i="9"/>
  <c r="V2731" i="9" s="1"/>
  <c r="T2732" i="9"/>
  <c r="V2732" i="9" s="1"/>
  <c r="T2734" i="9"/>
  <c r="V2734" i="9" s="1"/>
  <c r="T2760" i="9"/>
  <c r="T2772" i="9"/>
  <c r="V2772" i="9" s="1"/>
  <c r="T2778" i="9"/>
  <c r="T2832" i="9"/>
  <c r="V2832" i="9" s="1"/>
  <c r="T2844" i="9"/>
  <c r="T2898" i="9"/>
  <c r="V2898" i="9" s="1"/>
  <c r="T2904" i="9"/>
  <c r="T2906" i="9"/>
  <c r="T2924" i="9"/>
  <c r="T2935" i="9"/>
  <c r="V2935" i="9" s="1"/>
  <c r="V2958" i="9"/>
  <c r="V2960" i="9"/>
  <c r="J3031" i="9"/>
  <c r="L3031" i="9" s="1"/>
  <c r="V3157" i="9"/>
  <c r="T3523" i="9"/>
  <c r="T3796" i="9"/>
  <c r="V3796" i="9" s="1"/>
  <c r="T2952" i="9"/>
  <c r="V2952" i="9" s="1"/>
  <c r="J2953" i="9"/>
  <c r="L2953" i="9" s="1"/>
  <c r="T2956" i="9"/>
  <c r="V2956" i="9" s="1"/>
  <c r="T2984" i="9"/>
  <c r="V2984" i="9" s="1"/>
  <c r="T2990" i="9"/>
  <c r="T2993" i="9"/>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T3253" i="9"/>
  <c r="V3253" i="9" s="1"/>
  <c r="T3263" i="9"/>
  <c r="V3263" i="9" s="1"/>
  <c r="T3273" i="9"/>
  <c r="T3276" i="9"/>
  <c r="V3276" i="9" s="1"/>
  <c r="T3282" i="9"/>
  <c r="V3282" i="9" s="1"/>
  <c r="T3285" i="9"/>
  <c r="V3285" i="9" s="1"/>
  <c r="T3292" i="9"/>
  <c r="V3292" i="9" s="1"/>
  <c r="T3352" i="9"/>
  <c r="V3352" i="9" s="1"/>
  <c r="T3356" i="9"/>
  <c r="T3363" i="9"/>
  <c r="V3363" i="9" s="1"/>
  <c r="T3367" i="9"/>
  <c r="V3367" i="9" s="1"/>
  <c r="T3382" i="9"/>
  <c r="V3382" i="9" s="1"/>
  <c r="T3415" i="9"/>
  <c r="J3492" i="9"/>
  <c r="L3492" i="9" s="1"/>
  <c r="T3495" i="9"/>
  <c r="V3495" i="9" s="1"/>
  <c r="T3502" i="9"/>
  <c r="V3502" i="9" s="1"/>
  <c r="T3527" i="9"/>
  <c r="V3527" i="9" s="1"/>
  <c r="T3531" i="9"/>
  <c r="T3542" i="9"/>
  <c r="J3559" i="9"/>
  <c r="L3559" i="9" s="1"/>
  <c r="V3606" i="9"/>
  <c r="T3618" i="9"/>
  <c r="V3618" i="9" s="1"/>
  <c r="T3622" i="9"/>
  <c r="V3622" i="9" s="1"/>
  <c r="J3628" i="9"/>
  <c r="L3628" i="9" s="1"/>
  <c r="T3629" i="9"/>
  <c r="V3629" i="9" s="1"/>
  <c r="T3643" i="9"/>
  <c r="V3643" i="9" s="1"/>
  <c r="V3691" i="9"/>
  <c r="T3704" i="9"/>
  <c r="T3706" i="9"/>
  <c r="T3711" i="9"/>
  <c r="V3711" i="9" s="1"/>
  <c r="T3763" i="9"/>
  <c r="V3763" i="9" s="1"/>
  <c r="T3782" i="9"/>
  <c r="V3782" i="9" s="1"/>
  <c r="T3791" i="9"/>
  <c r="V3791" i="9" s="1"/>
  <c r="T3797" i="9"/>
  <c r="V3797" i="9" s="1"/>
  <c r="T3799" i="9"/>
  <c r="V3799" i="9" s="1"/>
  <c r="T3810" i="9"/>
  <c r="T3813" i="9"/>
  <c r="T3820" i="9"/>
  <c r="V3820" i="9" s="1"/>
  <c r="T3857" i="9"/>
  <c r="V3857" i="9" s="1"/>
  <c r="T3863" i="9"/>
  <c r="T3971" i="9"/>
  <c r="J3983" i="9"/>
  <c r="L3983" i="9" s="1"/>
  <c r="T3984" i="9"/>
  <c r="T4015" i="9"/>
  <c r="T4018" i="9"/>
  <c r="T4023" i="9"/>
  <c r="J4047" i="9"/>
  <c r="L4047" i="9" s="1"/>
  <c r="T4054" i="9"/>
  <c r="V4054" i="9" s="1"/>
  <c r="J4060" i="9"/>
  <c r="L4060" i="9" s="1"/>
  <c r="T4063" i="9"/>
  <c r="V4063" i="9" s="1"/>
  <c r="T4064" i="9"/>
  <c r="V4064" i="9" s="1"/>
  <c r="T4068" i="9"/>
  <c r="J4091" i="9"/>
  <c r="T2999" i="9"/>
  <c r="V2999" i="9" s="1"/>
  <c r="J3036" i="9"/>
  <c r="L3036" i="9" s="1"/>
  <c r="T3052" i="9"/>
  <c r="V3052" i="9" s="1"/>
  <c r="T3094" i="9"/>
  <c r="V3094" i="9" s="1"/>
  <c r="T3118" i="9"/>
  <c r="V3118" i="9" s="1"/>
  <c r="J3119" i="9"/>
  <c r="L3119" i="9" s="1"/>
  <c r="T3120" i="9"/>
  <c r="T3175" i="9"/>
  <c r="V3175" i="9" s="1"/>
  <c r="T3190" i="9"/>
  <c r="V3190" i="9" s="1"/>
  <c r="T3208" i="9"/>
  <c r="V3208" i="9" s="1"/>
  <c r="T3215" i="9"/>
  <c r="V3215" i="9" s="1"/>
  <c r="T3218" i="9"/>
  <c r="V3218" i="9" s="1"/>
  <c r="T3220" i="9"/>
  <c r="V3220" i="9" s="1"/>
  <c r="T3237" i="9"/>
  <c r="V3237" i="9" s="1"/>
  <c r="T3243" i="9"/>
  <c r="V3243" i="9" s="1"/>
  <c r="T3245" i="9"/>
  <c r="T3254" i="9"/>
  <c r="T3260" i="9"/>
  <c r="V3260" i="9" s="1"/>
  <c r="J3306" i="9"/>
  <c r="L3306" i="9" s="1"/>
  <c r="T3309" i="9"/>
  <c r="V3309" i="9" s="1"/>
  <c r="T3323" i="9"/>
  <c r="V3323" i="9" s="1"/>
  <c r="T3329" i="9"/>
  <c r="V3329" i="9" s="1"/>
  <c r="T3339" i="9"/>
  <c r="V3339" i="9" s="1"/>
  <c r="T3344" i="9"/>
  <c r="T3357" i="9"/>
  <c r="T3361" i="9"/>
  <c r="V3361" i="9" s="1"/>
  <c r="T3369" i="9"/>
  <c r="T3373" i="9"/>
  <c r="V3373" i="9" s="1"/>
  <c r="T3387" i="9"/>
  <c r="V3387" i="9" s="1"/>
  <c r="T3411" i="9"/>
  <c r="V3411" i="9" s="1"/>
  <c r="T3417" i="9"/>
  <c r="V3417" i="9" s="1"/>
  <c r="T3420" i="9"/>
  <c r="V3420" i="9" s="1"/>
  <c r="T3427" i="9"/>
  <c r="V3427" i="9" s="1"/>
  <c r="J3435" i="9"/>
  <c r="L3435" i="9" s="1"/>
  <c r="T3437" i="9"/>
  <c r="V3437" i="9" s="1"/>
  <c r="T3449" i="9"/>
  <c r="T3454" i="9"/>
  <c r="V3454" i="9" s="1"/>
  <c r="V3457" i="9"/>
  <c r="T3499" i="9"/>
  <c r="V3499" i="9" s="1"/>
  <c r="T3505" i="9"/>
  <c r="T3520" i="9"/>
  <c r="T3540" i="9"/>
  <c r="V3540" i="9" s="1"/>
  <c r="V3544" i="9"/>
  <c r="T3616" i="9"/>
  <c r="J3648" i="9"/>
  <c r="L3648" i="9" s="1"/>
  <c r="T3649" i="9"/>
  <c r="T3682" i="9"/>
  <c r="V3682" i="9" s="1"/>
  <c r="T3690" i="9"/>
  <c r="V3690" i="9" s="1"/>
  <c r="V3717" i="9"/>
  <c r="T3719" i="9"/>
  <c r="V3719" i="9" s="1"/>
  <c r="V3735" i="9"/>
  <c r="T3749" i="9"/>
  <c r="V3752" i="9"/>
  <c r="T3755" i="9"/>
  <c r="V3756" i="9"/>
  <c r="T3781" i="9"/>
  <c r="T3790" i="9"/>
  <c r="T3832" i="9"/>
  <c r="V3832" i="9" s="1"/>
  <c r="T3873" i="9"/>
  <c r="J3899" i="9"/>
  <c r="L3899" i="9" s="1"/>
  <c r="T3903" i="9"/>
  <c r="T3904" i="9"/>
  <c r="T3948" i="9"/>
  <c r="V3948" i="9" s="1"/>
  <c r="T3951" i="9"/>
  <c r="V3951" i="9" s="1"/>
  <c r="T4011" i="9"/>
  <c r="T4024" i="9"/>
  <c r="T4029" i="9"/>
  <c r="V4029" i="9" s="1"/>
  <c r="T4036" i="9"/>
  <c r="V4036" i="9" s="1"/>
  <c r="T4039" i="9"/>
  <c r="J4041" i="9"/>
  <c r="L4041" i="9" s="1"/>
  <c r="T4081" i="9"/>
  <c r="V4081" i="9" s="1"/>
  <c r="J4082" i="9"/>
  <c r="J4085" i="9"/>
  <c r="L4085" i="9" s="1"/>
  <c r="V3171" i="9"/>
  <c r="V3173" i="9"/>
  <c r="V3294" i="9"/>
  <c r="T3464" i="9"/>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T3746" i="9"/>
  <c r="J3770" i="9"/>
  <c r="L3770" i="9" s="1"/>
  <c r="T3771" i="9"/>
  <c r="T3784" i="9"/>
  <c r="T3792" i="9"/>
  <c r="V3792" i="9" s="1"/>
  <c r="T3806" i="9"/>
  <c r="V3806" i="9" s="1"/>
  <c r="V3808" i="9"/>
  <c r="T3817" i="9"/>
  <c r="T3823" i="9"/>
  <c r="V3858" i="9"/>
  <c r="T3861" i="9"/>
  <c r="V3861" i="9" s="1"/>
  <c r="T3866" i="9"/>
  <c r="V3972" i="9"/>
  <c r="T3975" i="9"/>
  <c r="T3978" i="9"/>
  <c r="V3978" i="9" s="1"/>
  <c r="T3985" i="9"/>
  <c r="V3985" i="9" s="1"/>
  <c r="J3988" i="9"/>
  <c r="V4073" i="9"/>
  <c r="V4075" i="9"/>
  <c r="T22" i="9"/>
  <c r="V22" i="9" s="1"/>
  <c r="T31" i="9"/>
  <c r="V31" i="9" s="1"/>
  <c r="V40" i="9"/>
  <c r="T53" i="9"/>
  <c r="V53" i="9" s="1"/>
  <c r="T56" i="9"/>
  <c r="V56" i="9" s="1"/>
  <c r="T72" i="9"/>
  <c r="V72" i="9" s="1"/>
  <c r="J79" i="9"/>
  <c r="J83" i="9"/>
  <c r="L83" i="9" s="1"/>
  <c r="T93" i="9"/>
  <c r="V93" i="9" s="1"/>
  <c r="T97" i="9"/>
  <c r="V97" i="9" s="1"/>
  <c r="J120" i="9"/>
  <c r="L120" i="9" s="1"/>
  <c r="J136" i="9"/>
  <c r="L136" i="9" s="1"/>
  <c r="T158" i="9"/>
  <c r="V158" i="9" s="1"/>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L291" i="9" s="1"/>
  <c r="J321" i="9"/>
  <c r="L321" i="9" s="1"/>
  <c r="J332" i="9"/>
  <c r="L332" i="9" s="1"/>
  <c r="T339" i="9"/>
  <c r="V339" i="9" s="1"/>
  <c r="T341" i="9"/>
  <c r="V341" i="9" s="1"/>
  <c r="T343" i="9"/>
  <c r="V343" i="9" s="1"/>
  <c r="J357" i="9"/>
  <c r="L357" i="9" s="1"/>
  <c r="T381" i="9"/>
  <c r="V381" i="9" s="1"/>
  <c r="V414" i="9"/>
  <c r="V426" i="9"/>
  <c r="T434" i="9"/>
  <c r="V434" i="9" s="1"/>
  <c r="T445" i="9"/>
  <c r="V445" i="9" s="1"/>
  <c r="J461" i="9"/>
  <c r="L461" i="9" s="1"/>
  <c r="V472" i="9"/>
  <c r="T478" i="9"/>
  <c r="V478" i="9" s="1"/>
  <c r="V495" i="9"/>
  <c r="V521" i="9"/>
  <c r="V549" i="9"/>
  <c r="T553" i="9"/>
  <c r="V553" i="9" s="1"/>
  <c r="T562" i="9"/>
  <c r="J563" i="9"/>
  <c r="L563" i="9" s="1"/>
  <c r="V602" i="9"/>
  <c r="J610" i="9"/>
  <c r="L610" i="9" s="1"/>
  <c r="V619" i="9"/>
  <c r="V634" i="9"/>
  <c r="T636" i="9"/>
  <c r="V636" i="9" s="1"/>
  <c r="J639" i="9"/>
  <c r="L639" i="9" s="1"/>
  <c r="V662" i="9"/>
  <c r="V696" i="9"/>
  <c r="V733" i="9"/>
  <c r="T779" i="9"/>
  <c r="V779" i="9" s="1"/>
  <c r="J780" i="9"/>
  <c r="L780" i="9" s="1"/>
  <c r="T793" i="9"/>
  <c r="V793" i="9" s="1"/>
  <c r="T809" i="9"/>
  <c r="V809" i="9" s="1"/>
  <c r="T825" i="9"/>
  <c r="V825" i="9" s="1"/>
  <c r="T828" i="9"/>
  <c r="V828" i="9" s="1"/>
  <c r="T879" i="9"/>
  <c r="V879" i="9" s="1"/>
  <c r="T1187" i="9"/>
  <c r="V1187" i="9" s="1"/>
  <c r="T1282" i="9"/>
  <c r="V18" i="9"/>
  <c r="T26" i="9"/>
  <c r="V26" i="9" s="1"/>
  <c r="V42" i="9"/>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V98" i="9" s="1"/>
  <c r="T102" i="9"/>
  <c r="T108" i="9"/>
  <c r="T120" i="9"/>
  <c r="V120" i="9" s="1"/>
  <c r="T125" i="9"/>
  <c r="J126" i="9"/>
  <c r="L126" i="9" s="1"/>
  <c r="T136" i="9"/>
  <c r="J140" i="9"/>
  <c r="L140" i="9" s="1"/>
  <c r="T141" i="9"/>
  <c r="V141" i="9" s="1"/>
  <c r="T148" i="9"/>
  <c r="T157" i="9"/>
  <c r="V157" i="9" s="1"/>
  <c r="T164" i="9"/>
  <c r="V164" i="9" s="1"/>
  <c r="T178" i="9"/>
  <c r="V178" i="9" s="1"/>
  <c r="V183" i="9"/>
  <c r="T191" i="9"/>
  <c r="V191" i="9" s="1"/>
  <c r="J197" i="9"/>
  <c r="T202" i="9"/>
  <c r="V202" i="9" s="1"/>
  <c r="T209" i="9"/>
  <c r="V209" i="9" s="1"/>
  <c r="T213" i="9"/>
  <c r="T224" i="9"/>
  <c r="V224" i="9" s="1"/>
  <c r="T231" i="9"/>
  <c r="T234" i="9"/>
  <c r="V234" i="9" s="1"/>
  <c r="V236" i="9"/>
  <c r="V238" i="9"/>
  <c r="T247" i="9"/>
  <c r="V247" i="9" s="1"/>
  <c r="J255" i="9"/>
  <c r="L255" i="9" s="1"/>
  <c r="J257" i="9"/>
  <c r="T297" i="9"/>
  <c r="V297" i="9" s="1"/>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V647" i="9" s="1"/>
  <c r="T665" i="9"/>
  <c r="V665" i="9" s="1"/>
  <c r="T705" i="9"/>
  <c r="V705" i="9" s="1"/>
  <c r="T806" i="9"/>
  <c r="V806" i="9" s="1"/>
  <c r="J807" i="9"/>
  <c r="V813" i="9"/>
  <c r="T838" i="9"/>
  <c r="V838" i="9" s="1"/>
  <c r="V873" i="9"/>
  <c r="V950" i="9"/>
  <c r="T956" i="9"/>
  <c r="V956" i="9" s="1"/>
  <c r="T964" i="9"/>
  <c r="V964" i="9" s="1"/>
  <c r="T974" i="9"/>
  <c r="V974" i="9" s="1"/>
  <c r="V975" i="9"/>
  <c r="V980" i="9"/>
  <c r="T1019" i="9"/>
  <c r="V1019" i="9" s="1"/>
  <c r="T1119" i="9"/>
  <c r="V1119" i="9" s="1"/>
  <c r="T1209" i="9"/>
  <c r="V1209" i="9" s="1"/>
  <c r="T1222" i="9"/>
  <c r="V1222" i="9" s="1"/>
  <c r="V1227" i="9"/>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V149" i="9" s="1"/>
  <c r="T153" i="9"/>
  <c r="V153" i="9" s="1"/>
  <c r="J154" i="9"/>
  <c r="L154" i="9" s="1"/>
  <c r="T168" i="9"/>
  <c r="V168" i="9" s="1"/>
  <c r="T171" i="9"/>
  <c r="V171" i="9" s="1"/>
  <c r="T184" i="9"/>
  <c r="V184" i="9" s="1"/>
  <c r="V186" i="9"/>
  <c r="T195" i="9"/>
  <c r="V195" i="9" s="1"/>
  <c r="T198" i="9"/>
  <c r="J202" i="9"/>
  <c r="L202" i="9" s="1"/>
  <c r="T225" i="9"/>
  <c r="V225" i="9" s="1"/>
  <c r="V226" i="9"/>
  <c r="T227" i="9"/>
  <c r="V227" i="9" s="1"/>
  <c r="T229" i="9"/>
  <c r="V229" i="9" s="1"/>
  <c r="T268" i="9"/>
  <c r="V268" i="9" s="1"/>
  <c r="T280" i="9"/>
  <c r="V280" i="9" s="1"/>
  <c r="V282" i="9"/>
  <c r="V291" i="9"/>
  <c r="V298" i="9"/>
  <c r="T299" i="9"/>
  <c r="V299" i="9" s="1"/>
  <c r="T321" i="9"/>
  <c r="V321" i="9" s="1"/>
  <c r="T325" i="9"/>
  <c r="V325" i="9" s="1"/>
  <c r="T344" i="9"/>
  <c r="V344" i="9" s="1"/>
  <c r="V346" i="9"/>
  <c r="T347" i="9"/>
  <c r="V347" i="9" s="1"/>
  <c r="J348" i="9"/>
  <c r="L348" i="9" s="1"/>
  <c r="T351" i="9"/>
  <c r="V351" i="9" s="1"/>
  <c r="T357" i="9"/>
  <c r="V357" i="9" s="1"/>
  <c r="V365" i="9"/>
  <c r="V369" i="9"/>
  <c r="V374" i="9"/>
  <c r="T378" i="9"/>
  <c r="V378" i="9" s="1"/>
  <c r="T380" i="9"/>
  <c r="V380" i="9" s="1"/>
  <c r="V386" i="9"/>
  <c r="J389" i="9"/>
  <c r="L389" i="9" s="1"/>
  <c r="V396" i="9"/>
  <c r="T437" i="9"/>
  <c r="T441" i="9"/>
  <c r="V441" i="9" s="1"/>
  <c r="V455" i="9"/>
  <c r="V464" i="9"/>
  <c r="V474" i="9"/>
  <c r="T479" i="9"/>
  <c r="V479" i="9" s="1"/>
  <c r="T506" i="9"/>
  <c r="V506" i="9" s="1"/>
  <c r="T514" i="9"/>
  <c r="V514" i="9" s="1"/>
  <c r="T524" i="9"/>
  <c r="V524" i="9" s="1"/>
  <c r="T541" i="9"/>
  <c r="V541" i="9" s="1"/>
  <c r="T572" i="9"/>
  <c r="V572" i="9" s="1"/>
  <c r="J581" i="9"/>
  <c r="T590" i="9"/>
  <c r="V590" i="9" s="1"/>
  <c r="V615" i="9"/>
  <c r="T637" i="9"/>
  <c r="T639" i="9"/>
  <c r="V639" i="9" s="1"/>
  <c r="V642"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V925" i="9"/>
  <c r="T931" i="9"/>
  <c r="V931" i="9" s="1"/>
  <c r="J932" i="9"/>
  <c r="L932" i="9" s="1"/>
  <c r="T944" i="9"/>
  <c r="V944" i="9" s="1"/>
  <c r="V989" i="9"/>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65" i="9"/>
  <c r="V889" i="9"/>
  <c r="T900" i="9"/>
  <c r="V921" i="9"/>
  <c r="T930" i="9"/>
  <c r="V930" i="9" s="1"/>
  <c r="T991" i="9"/>
  <c r="V991" i="9" s="1"/>
  <c r="V1029" i="9"/>
  <c r="J1073" i="9"/>
  <c r="L1073" i="9" s="1"/>
  <c r="V1123" i="9"/>
  <c r="V1132" i="9"/>
  <c r="V1142" i="9"/>
  <c r="V1144" i="9"/>
  <c r="T1152" i="9"/>
  <c r="V1152" i="9" s="1"/>
  <c r="V1182" i="9"/>
  <c r="V1184" i="9"/>
  <c r="V1191" i="9"/>
  <c r="T1196" i="9"/>
  <c r="V1196" i="9" s="1"/>
  <c r="V1206" i="9"/>
  <c r="V1208" i="9"/>
  <c r="T1238" i="9"/>
  <c r="V1238" i="9" s="1"/>
  <c r="V1243" i="9"/>
  <c r="V1259" i="9"/>
  <c r="J1324" i="9"/>
  <c r="L1324" i="9" s="1"/>
  <c r="V1333" i="9"/>
  <c r="V1342" i="9"/>
  <c r="V1346" i="9"/>
  <c r="T1348" i="9"/>
  <c r="V1348" i="9" s="1"/>
  <c r="T1363" i="9"/>
  <c r="V1363" i="9" s="1"/>
  <c r="T1370" i="9"/>
  <c r="V1378" i="9"/>
  <c r="T1405" i="9"/>
  <c r="T1420" i="9"/>
  <c r="V1420" i="9" s="1"/>
  <c r="V1447" i="9"/>
  <c r="T1449" i="9"/>
  <c r="V1449" i="9" s="1"/>
  <c r="V1471" i="9"/>
  <c r="V1473" i="9"/>
  <c r="V1475" i="9"/>
  <c r="V1498" i="9"/>
  <c r="V1523" i="9"/>
  <c r="V1533" i="9"/>
  <c r="V1535" i="9"/>
  <c r="T1542" i="9"/>
  <c r="V1542" i="9" s="1"/>
  <c r="T1543" i="9"/>
  <c r="V1543" i="9" s="1"/>
  <c r="T1556" i="9"/>
  <c r="V1556" i="9" s="1"/>
  <c r="T1558" i="9"/>
  <c r="V1558" i="9" s="1"/>
  <c r="V1566" i="9"/>
  <c r="T1568"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T1624" i="9"/>
  <c r="V1624" i="9" s="1"/>
  <c r="T1628" i="9"/>
  <c r="V1628" i="9" s="1"/>
  <c r="T1629" i="9"/>
  <c r="V1629" i="9" s="1"/>
  <c r="T1644" i="9"/>
  <c r="T1649" i="9"/>
  <c r="V1649" i="9" s="1"/>
  <c r="T1663" i="9"/>
  <c r="V1663" i="9" s="1"/>
  <c r="J1664" i="9"/>
  <c r="T1673" i="9"/>
  <c r="V1673" i="9" s="1"/>
  <c r="T1679" i="9"/>
  <c r="V1679" i="9" s="1"/>
  <c r="T1685" i="9"/>
  <c r="V1685" i="9" s="1"/>
  <c r="V1714" i="9"/>
  <c r="J740" i="9"/>
  <c r="L740" i="9" s="1"/>
  <c r="T744" i="9"/>
  <c r="T753" i="9"/>
  <c r="V753" i="9" s="1"/>
  <c r="J771" i="9"/>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J873" i="9"/>
  <c r="J876" i="9"/>
  <c r="L876" i="9" s="1"/>
  <c r="T878" i="9"/>
  <c r="V878" i="9" s="1"/>
  <c r="J891" i="9"/>
  <c r="T891" i="9"/>
  <c r="V891" i="9" s="1"/>
  <c r="T947" i="9"/>
  <c r="T953" i="9"/>
  <c r="V953" i="9" s="1"/>
  <c r="T959" i="9"/>
  <c r="V959" i="9" s="1"/>
  <c r="T963" i="9"/>
  <c r="V963" i="9" s="1"/>
  <c r="T965" i="9"/>
  <c r="V965" i="9" s="1"/>
  <c r="T968" i="9"/>
  <c r="V968" i="9" s="1"/>
  <c r="T971" i="9"/>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V1231" i="9" s="1"/>
  <c r="T1233" i="9"/>
  <c r="V1233" i="9" s="1"/>
  <c r="T1249" i="9"/>
  <c r="V1249" i="9" s="1"/>
  <c r="J1252" i="9"/>
  <c r="L1252" i="9" s="1"/>
  <c r="J1258" i="9"/>
  <c r="L1258" i="9" s="1"/>
  <c r="T1261" i="9"/>
  <c r="V1261" i="9" s="1"/>
  <c r="V1275" i="9"/>
  <c r="T1278" i="9"/>
  <c r="V1278" i="9" s="1"/>
  <c r="T1283" i="9"/>
  <c r="V1283" i="9" s="1"/>
  <c r="V1286" i="9"/>
  <c r="T1289" i="9"/>
  <c r="V1289" i="9" s="1"/>
  <c r="T1304" i="9"/>
  <c r="T1322" i="9"/>
  <c r="T1324" i="9"/>
  <c r="V1324" i="9" s="1"/>
  <c r="T1329" i="9"/>
  <c r="T1347" i="9"/>
  <c r="T1349" i="9"/>
  <c r="T1357" i="9"/>
  <c r="V1357" i="9" s="1"/>
  <c r="T1377" i="9"/>
  <c r="V1377" i="9" s="1"/>
  <c r="J1378" i="9"/>
  <c r="L1378" i="9" s="1"/>
  <c r="V1387" i="9"/>
  <c r="T1392" i="9"/>
  <c r="V1392" i="9" s="1"/>
  <c r="J1400" i="9"/>
  <c r="L1400" i="9" s="1"/>
  <c r="T1404" i="9"/>
  <c r="V1404" i="9" s="1"/>
  <c r="T1412" i="9"/>
  <c r="V1412" i="9" s="1"/>
  <c r="T1414" i="9"/>
  <c r="T1421" i="9"/>
  <c r="V1421" i="9" s="1"/>
  <c r="J1426" i="9"/>
  <c r="L1426" i="9" s="1"/>
  <c r="T1430" i="9"/>
  <c r="V1430" i="9" s="1"/>
  <c r="T1436" i="9"/>
  <c r="V1436" i="9" s="1"/>
  <c r="T1441" i="9"/>
  <c r="V1441" i="9" s="1"/>
  <c r="T1445" i="9"/>
  <c r="V1445" i="9" s="1"/>
  <c r="T1470" i="9"/>
  <c r="V1470" i="9" s="1"/>
  <c r="T1483" i="9"/>
  <c r="V1483" i="9" s="1"/>
  <c r="T1491" i="9"/>
  <c r="T1506" i="9"/>
  <c r="V1506" i="9" s="1"/>
  <c r="T1510" i="9"/>
  <c r="V1510" i="9" s="1"/>
  <c r="T1518" i="9"/>
  <c r="J1519" i="9"/>
  <c r="L1519" i="9" s="1"/>
  <c r="T1524" i="9"/>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V1618" i="9"/>
  <c r="T1623" i="9"/>
  <c r="V1623" i="9" s="1"/>
  <c r="T1634" i="9"/>
  <c r="V1634" i="9" s="1"/>
  <c r="T1651" i="9"/>
  <c r="V1651" i="9" s="1"/>
  <c r="T1655" i="9"/>
  <c r="V1655" i="9" s="1"/>
  <c r="T1674" i="9"/>
  <c r="V1674" i="9" s="1"/>
  <c r="T1680" i="9"/>
  <c r="V1680" i="9" s="1"/>
  <c r="T1686" i="9"/>
  <c r="V1686" i="9" s="1"/>
  <c r="T1702" i="9"/>
  <c r="V1702" i="9" s="1"/>
  <c r="V1706" i="9"/>
  <c r="T1730" i="9"/>
  <c r="V1730" i="9" s="1"/>
  <c r="T1745" i="9"/>
  <c r="V1745" i="9" s="1"/>
  <c r="T1751" i="9"/>
  <c r="T1763" i="9"/>
  <c r="J1769" i="9"/>
  <c r="L1769" i="9" s="1"/>
  <c r="T1798" i="9"/>
  <c r="V1798" i="9" s="1"/>
  <c r="V1811" i="9"/>
  <c r="T1833" i="9"/>
  <c r="T1365" i="9"/>
  <c r="V1365" i="9" s="1"/>
  <c r="J1368" i="9"/>
  <c r="L1368" i="9" s="1"/>
  <c r="T1369" i="9"/>
  <c r="V1369" i="9" s="1"/>
  <c r="V1373" i="9"/>
  <c r="T1386" i="9"/>
  <c r="V1386" i="9" s="1"/>
  <c r="T1389" i="9"/>
  <c r="V1389" i="9" s="1"/>
  <c r="T1398" i="9"/>
  <c r="V1399" i="9"/>
  <c r="T1423" i="9"/>
  <c r="V1423" i="9" s="1"/>
  <c r="J1432" i="9"/>
  <c r="L1432" i="9" s="1"/>
  <c r="V1443" i="9"/>
  <c r="T1446" i="9"/>
  <c r="V1446" i="9" s="1"/>
  <c r="J1447" i="9"/>
  <c r="L1447" i="9" s="1"/>
  <c r="V1453" i="9"/>
  <c r="T1462" i="9"/>
  <c r="T1464" i="9"/>
  <c r="V1464" i="9" s="1"/>
  <c r="T1466" i="9"/>
  <c r="V1466" i="9" s="1"/>
  <c r="T1472" i="9"/>
  <c r="V1472" i="9" s="1"/>
  <c r="T1474" i="9"/>
  <c r="T1489" i="9"/>
  <c r="V1489" i="9" s="1"/>
  <c r="T1497" i="9"/>
  <c r="T1516" i="9"/>
  <c r="V1516" i="9" s="1"/>
  <c r="J1526" i="9"/>
  <c r="L1526" i="9" s="1"/>
  <c r="T1547" i="9"/>
  <c r="V1547" i="9" s="1"/>
  <c r="T1553" i="9"/>
  <c r="V1553" i="9" s="1"/>
  <c r="T1561" i="9"/>
  <c r="V1561" i="9" s="1"/>
  <c r="T1570" i="9"/>
  <c r="V1570" i="9" s="1"/>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V1827" i="9"/>
  <c r="T1830" i="9"/>
  <c r="V1830" i="9" s="1"/>
  <c r="T1902" i="9"/>
  <c r="V1902" i="9" s="1"/>
  <c r="T1692" i="9"/>
  <c r="V1692" i="9" s="1"/>
  <c r="V1700" i="9"/>
  <c r="T1719" i="9"/>
  <c r="T1722" i="9"/>
  <c r="V1722" i="9" s="1"/>
  <c r="V1723" i="9"/>
  <c r="V1735" i="9"/>
  <c r="V1743" i="9"/>
  <c r="V1759" i="9"/>
  <c r="V1762" i="9"/>
  <c r="T1769" i="9"/>
  <c r="V1769" i="9" s="1"/>
  <c r="T1772" i="9"/>
  <c r="V1772" i="9" s="1"/>
  <c r="T1784" i="9"/>
  <c r="V1784" i="9" s="1"/>
  <c r="T1793" i="9"/>
  <c r="V1793" i="9" s="1"/>
  <c r="T1796" i="9"/>
  <c r="V1796" i="9" s="1"/>
  <c r="J1798" i="9"/>
  <c r="L1798" i="9" s="1"/>
  <c r="J1799" i="9"/>
  <c r="L1799" i="9" s="1"/>
  <c r="T1818" i="9"/>
  <c r="V1818" i="9" s="1"/>
  <c r="J1826" i="9"/>
  <c r="L1826" i="9" s="1"/>
  <c r="T1828" i="9"/>
  <c r="V1841" i="9"/>
  <c r="T1845" i="9"/>
  <c r="V1845" i="9" s="1"/>
  <c r="T1850" i="9"/>
  <c r="V1850" i="9" s="1"/>
  <c r="V1858" i="9"/>
  <c r="V1868" i="9"/>
  <c r="V1870" i="9"/>
  <c r="T1872" i="9"/>
  <c r="V1872" i="9" s="1"/>
  <c r="T1874" i="9"/>
  <c r="V1874" i="9" s="1"/>
  <c r="T1938" i="9"/>
  <c r="V1938" i="9" s="1"/>
  <c r="T1983" i="9"/>
  <c r="V1983" i="9" s="1"/>
  <c r="T1996" i="9"/>
  <c r="V1996" i="9" s="1"/>
  <c r="V1998" i="9"/>
  <c r="V2000" i="9"/>
  <c r="T2014" i="9"/>
  <c r="V2014" i="9" s="1"/>
  <c r="T2026" i="9"/>
  <c r="V2026" i="9" s="1"/>
  <c r="V2058" i="9"/>
  <c r="T2081" i="9"/>
  <c r="V2081" i="9" s="1"/>
  <c r="J2092" i="9"/>
  <c r="L2092" i="9" s="1"/>
  <c r="J2118" i="9"/>
  <c r="L2118" i="9" s="1"/>
  <c r="T2130" i="9"/>
  <c r="V2130" i="9" s="1"/>
  <c r="V2133" i="9"/>
  <c r="V2157" i="9"/>
  <c r="V2184" i="9"/>
  <c r="T2329" i="9"/>
  <c r="V2329" i="9" s="1"/>
  <c r="V1688" i="9"/>
  <c r="V1694"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T1800" i="9"/>
  <c r="V1800" i="9" s="1"/>
  <c r="T1805" i="9"/>
  <c r="V1805" i="9" s="1"/>
  <c r="J1813" i="9"/>
  <c r="L1813" i="9" s="1"/>
  <c r="T1814" i="9"/>
  <c r="V1814" i="9" s="1"/>
  <c r="T1815" i="9"/>
  <c r="V1815" i="9" s="1"/>
  <c r="T1817" i="9"/>
  <c r="V1817" i="9" s="1"/>
  <c r="T1820" i="9"/>
  <c r="V1820" i="9" s="1"/>
  <c r="T1829" i="9"/>
  <c r="V1829" i="9" s="1"/>
  <c r="J1845" i="9"/>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T1946" i="9"/>
  <c r="T1950" i="9"/>
  <c r="T1958" i="9"/>
  <c r="V1958" i="9" s="1"/>
  <c r="T1969" i="9"/>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V2084" i="9" s="1"/>
  <c r="T2085" i="9"/>
  <c r="V2085" i="9" s="1"/>
  <c r="T2090" i="9"/>
  <c r="V2090" i="9" s="1"/>
  <c r="V2249" i="9"/>
  <c r="V2277" i="9"/>
  <c r="V2279" i="9"/>
  <c r="V2293" i="9"/>
  <c r="V2311" i="9"/>
  <c r="T2320" i="9"/>
  <c r="T1853" i="9"/>
  <c r="V1853" i="9" s="1"/>
  <c r="T1879" i="9"/>
  <c r="V1879" i="9" s="1"/>
  <c r="T1880" i="9"/>
  <c r="V1880" i="9" s="1"/>
  <c r="T1886" i="9"/>
  <c r="V1886" i="9" s="1"/>
  <c r="T1889" i="9"/>
  <c r="V1889" i="9" s="1"/>
  <c r="T1899" i="9"/>
  <c r="V1899" i="9" s="1"/>
  <c r="T1906" i="9"/>
  <c r="V1906" i="9" s="1"/>
  <c r="V1908" i="9"/>
  <c r="T1916" i="9"/>
  <c r="V1916" i="9" s="1"/>
  <c r="T1933" i="9"/>
  <c r="V1933" i="9" s="1"/>
  <c r="J1934" i="9"/>
  <c r="L1934" i="9" s="1"/>
  <c r="T1944" i="9"/>
  <c r="J1945" i="9"/>
  <c r="L1945" i="9" s="1"/>
  <c r="T1968" i="9"/>
  <c r="J1976" i="9"/>
  <c r="L1976" i="9" s="1"/>
  <c r="T1995" i="9"/>
  <c r="V1995" i="9" s="1"/>
  <c r="T2004" i="9"/>
  <c r="V2004" i="9" s="1"/>
  <c r="T2016" i="9"/>
  <c r="V2016" i="9" s="1"/>
  <c r="T2043" i="9"/>
  <c r="V2043" i="9" s="1"/>
  <c r="T2045" i="9"/>
  <c r="V2045" i="9" s="1"/>
  <c r="J2046" i="9"/>
  <c r="T2049" i="9"/>
  <c r="V2049" i="9" s="1"/>
  <c r="T2051" i="9"/>
  <c r="V2051" i="9" s="1"/>
  <c r="T2070" i="9"/>
  <c r="V2070" i="9" s="1"/>
  <c r="T2076" i="9"/>
  <c r="V2076" i="9" s="1"/>
  <c r="T2086" i="9"/>
  <c r="T2104" i="9"/>
  <c r="V2104" i="9" s="1"/>
  <c r="V2136" i="9"/>
  <c r="T2584" i="9"/>
  <c r="V2584" i="9" s="1"/>
  <c r="V2334" i="9"/>
  <c r="V2338" i="9"/>
  <c r="V2341" i="9"/>
  <c r="V2358" i="9"/>
  <c r="V2382" i="9"/>
  <c r="V2385" i="9"/>
  <c r="V2409" i="9"/>
  <c r="V2450" i="9"/>
  <c r="V2461" i="9"/>
  <c r="V2464" i="9"/>
  <c r="V2481" i="9"/>
  <c r="V2483" i="9"/>
  <c r="V2503" i="9"/>
  <c r="V2527" i="9"/>
  <c r="V2562" i="9"/>
  <c r="V2568" i="9"/>
  <c r="V2593" i="9"/>
  <c r="V2622" i="9"/>
  <c r="V2778" i="9"/>
  <c r="V2798" i="9"/>
  <c r="V2839" i="9"/>
  <c r="V2843" i="9"/>
  <c r="V2855" i="9"/>
  <c r="V2857" i="9"/>
  <c r="V2859" i="9"/>
  <c r="V2870"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T2243" i="9"/>
  <c r="V2243" i="9" s="1"/>
  <c r="T2245" i="9"/>
  <c r="V2245" i="9" s="1"/>
  <c r="T2258" i="9"/>
  <c r="V2258" i="9" s="1"/>
  <c r="T2266" i="9"/>
  <c r="V2266" i="9" s="1"/>
  <c r="T2271" i="9"/>
  <c r="V2271" i="9" s="1"/>
  <c r="T2275" i="9"/>
  <c r="V2275" i="9" s="1"/>
  <c r="T2278" i="9"/>
  <c r="V2278" i="9" s="1"/>
  <c r="T2281" i="9"/>
  <c r="V2281" i="9" s="1"/>
  <c r="T2299" i="9"/>
  <c r="T2305" i="9"/>
  <c r="V2305" i="9" s="1"/>
  <c r="T2306" i="9"/>
  <c r="V2306" i="9" s="1"/>
  <c r="T2308" i="9"/>
  <c r="V2308" i="9" s="1"/>
  <c r="T2316" i="9"/>
  <c r="V2316" i="9" s="1"/>
  <c r="T2318" i="9"/>
  <c r="V2318" i="9" s="1"/>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T2668" i="9"/>
  <c r="V2668" i="9" s="1"/>
  <c r="T2670" i="9"/>
  <c r="V2670" i="9" s="1"/>
  <c r="T2677" i="9"/>
  <c r="V2677" i="9" s="1"/>
  <c r="T2681" i="9"/>
  <c r="V2681" i="9" s="1"/>
  <c r="J2714" i="9"/>
  <c r="L2714" i="9" s="1"/>
  <c r="T2715" i="9"/>
  <c r="V2715" i="9" s="1"/>
  <c r="T2740" i="9"/>
  <c r="T2745" i="9"/>
  <c r="T2748" i="9"/>
  <c r="V2748" i="9" s="1"/>
  <c r="T2757" i="9"/>
  <c r="J2777" i="9"/>
  <c r="T2779" i="9"/>
  <c r="J2780" i="9"/>
  <c r="L2780" i="9" s="1"/>
  <c r="T2781" i="9"/>
  <c r="V2781" i="9" s="1"/>
  <c r="T2782" i="9"/>
  <c r="V2782" i="9" s="1"/>
  <c r="T2787" i="9"/>
  <c r="V2787" i="9" s="1"/>
  <c r="J2810" i="9"/>
  <c r="L2810" i="9" s="1"/>
  <c r="T2815" i="9"/>
  <c r="V2815" i="9" s="1"/>
  <c r="J2826" i="9"/>
  <c r="T2828" i="9"/>
  <c r="T2830" i="9"/>
  <c r="V2830" i="9" s="1"/>
  <c r="T2834" i="9"/>
  <c r="T2837" i="9"/>
  <c r="V2837" i="9" s="1"/>
  <c r="T2851" i="9"/>
  <c r="V2851" i="9" s="1"/>
  <c r="T2862" i="9"/>
  <c r="V2862" i="9" s="1"/>
  <c r="T2865" i="9"/>
  <c r="V2865" i="9" s="1"/>
  <c r="T2875" i="9"/>
  <c r="V2875" i="9" s="1"/>
  <c r="T2877" i="9"/>
  <c r="V2877" i="9" s="1"/>
  <c r="T2897" i="9"/>
  <c r="V2897" i="9" s="1"/>
  <c r="J2910" i="9"/>
  <c r="T2916" i="9"/>
  <c r="T2929" i="9"/>
  <c r="V2929" i="9" s="1"/>
  <c r="J2935" i="9"/>
  <c r="L2935" i="9" s="1"/>
  <c r="T2938" i="9"/>
  <c r="V2938" i="9" s="1"/>
  <c r="J2941" i="9"/>
  <c r="L2941" i="9" s="1"/>
  <c r="T2949" i="9"/>
  <c r="V2949" i="9" s="1"/>
  <c r="T2951" i="9"/>
  <c r="V2951" i="9" s="1"/>
  <c r="V2955" i="9"/>
  <c r="T2971" i="9"/>
  <c r="V2971" i="9" s="1"/>
  <c r="J2974" i="9"/>
  <c r="L2974" i="9" s="1"/>
  <c r="T2975" i="9"/>
  <c r="T2977" i="9"/>
  <c r="V2977" i="9" s="1"/>
  <c r="T2981" i="9"/>
  <c r="T2983" i="9"/>
  <c r="V2983" i="9" s="1"/>
  <c r="T2986" i="9"/>
  <c r="V2986" i="9" s="1"/>
  <c r="V2988" i="9"/>
  <c r="T2992" i="9"/>
  <c r="V2992" i="9" s="1"/>
  <c r="T2997" i="9"/>
  <c r="V2997" i="9" s="1"/>
  <c r="V3017" i="9"/>
  <c r="V3054" i="9"/>
  <c r="T3064" i="9"/>
  <c r="V3064" i="9" s="1"/>
  <c r="T3080" i="9"/>
  <c r="V3080" i="9" s="1"/>
  <c r="V3085" i="9"/>
  <c r="T3090" i="9"/>
  <c r="V3090" i="9" s="1"/>
  <c r="T3100" i="9"/>
  <c r="V3100" i="9" s="1"/>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T3372" i="9"/>
  <c r="T2144" i="9"/>
  <c r="T2147" i="9"/>
  <c r="V2147" i="9" s="1"/>
  <c r="T2152" i="9"/>
  <c r="V2152" i="9" s="1"/>
  <c r="T2155" i="9"/>
  <c r="V2155" i="9" s="1"/>
  <c r="T2161" i="9"/>
  <c r="V2161" i="9" s="1"/>
  <c r="J2172" i="9"/>
  <c r="L2172" i="9" s="1"/>
  <c r="T2182" i="9"/>
  <c r="J2183" i="9"/>
  <c r="T2188" i="9"/>
  <c r="V2188" i="9" s="1"/>
  <c r="T2191" i="9"/>
  <c r="V2191" i="9" s="1"/>
  <c r="T2206" i="9"/>
  <c r="V2206" i="9" s="1"/>
  <c r="T2208" i="9"/>
  <c r="V2208" i="9" s="1"/>
  <c r="T2228" i="9"/>
  <c r="V2228" i="9" s="1"/>
  <c r="T2230" i="9"/>
  <c r="T2242" i="9"/>
  <c r="T2246" i="9"/>
  <c r="V2246" i="9" s="1"/>
  <c r="T2247" i="9"/>
  <c r="V2247" i="9" s="1"/>
  <c r="J2253" i="9"/>
  <c r="L2253" i="9" s="1"/>
  <c r="T2254" i="9"/>
  <c r="V2254" i="9" s="1"/>
  <c r="T2257" i="9"/>
  <c r="V2257" i="9" s="1"/>
  <c r="T2260" i="9"/>
  <c r="T2264" i="9"/>
  <c r="V2264" i="9" s="1"/>
  <c r="T2272" i="9"/>
  <c r="V2272" i="9" s="1"/>
  <c r="T2273" i="9"/>
  <c r="V2273" i="9" s="1"/>
  <c r="T2288" i="9"/>
  <c r="T2292" i="9"/>
  <c r="V2292" i="9" s="1"/>
  <c r="T2298" i="9"/>
  <c r="V2298" i="9" s="1"/>
  <c r="T2301" i="9"/>
  <c r="V2301" i="9" s="1"/>
  <c r="J2313" i="9"/>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J2655" i="9"/>
  <c r="L2655" i="9" s="1"/>
  <c r="T2657" i="9"/>
  <c r="V2657" i="9" s="1"/>
  <c r="T2659" i="9"/>
  <c r="V2659" i="9" s="1"/>
  <c r="T2663" i="9"/>
  <c r="T2665" i="9"/>
  <c r="V2665" i="9" s="1"/>
  <c r="T2667" i="9"/>
  <c r="T2669" i="9"/>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L2963" i="9" s="1"/>
  <c r="V2970" i="9"/>
  <c r="V2974" i="9"/>
  <c r="V2980" i="9"/>
  <c r="T2985" i="9"/>
  <c r="V2985" i="9" s="1"/>
  <c r="T2996" i="9"/>
  <c r="V2996" i="9" s="1"/>
  <c r="J2999" i="9"/>
  <c r="L2999" i="9" s="1"/>
  <c r="T3000" i="9"/>
  <c r="V3000" i="9" s="1"/>
  <c r="T3002" i="9"/>
  <c r="V3002" i="9" s="1"/>
  <c r="T3006" i="9"/>
  <c r="V3006" i="9" s="1"/>
  <c r="T3018" i="9"/>
  <c r="T3036" i="9"/>
  <c r="T3049" i="9"/>
  <c r="T3069" i="9"/>
  <c r="V3069" i="9" s="1"/>
  <c r="T3076" i="9"/>
  <c r="V3076" i="9" s="1"/>
  <c r="T3078" i="9"/>
  <c r="V3078" i="9" s="1"/>
  <c r="T3081" i="9"/>
  <c r="V3081" i="9" s="1"/>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21" i="9"/>
  <c r="T3226" i="9"/>
  <c r="V3226" i="9" s="1"/>
  <c r="V3239" i="9"/>
  <c r="V3254" i="9"/>
  <c r="T3280" i="9"/>
  <c r="V3280" i="9" s="1"/>
  <c r="T3286" i="9"/>
  <c r="V3286" i="9" s="1"/>
  <c r="T3289" i="9"/>
  <c r="V3289" i="9" s="1"/>
  <c r="V3296" i="9"/>
  <c r="T3307" i="9"/>
  <c r="V3307" i="9" s="1"/>
  <c r="T3311" i="9"/>
  <c r="V3311" i="9" s="1"/>
  <c r="T3314" i="9"/>
  <c r="V3314" i="9" s="1"/>
  <c r="T3320" i="9"/>
  <c r="V3320" i="9" s="1"/>
  <c r="T3332" i="9"/>
  <c r="V3332" i="9" s="1"/>
  <c r="T3335" i="9"/>
  <c r="V3335" i="9" s="1"/>
  <c r="J3336" i="9"/>
  <c r="L3336" i="9" s="1"/>
  <c r="V3358" i="9"/>
  <c r="V3364" i="9"/>
  <c r="V3370"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31" i="9"/>
  <c r="V3542" i="9"/>
  <c r="T3557" i="9"/>
  <c r="V3557" i="9" s="1"/>
  <c r="T3560" i="9"/>
  <c r="V3560" i="9" s="1"/>
  <c r="T3566" i="9"/>
  <c r="V3566" i="9" s="1"/>
  <c r="T3569" i="9"/>
  <c r="V3569" i="9" s="1"/>
  <c r="T3738" i="9"/>
  <c r="V3738" i="9" s="1"/>
  <c r="T3769" i="9"/>
  <c r="V3769" i="9" s="1"/>
  <c r="T3789" i="9"/>
  <c r="J3790" i="9"/>
  <c r="L3790" i="9" s="1"/>
  <c r="V3790"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V3229" i="9" s="1"/>
  <c r="J3230" i="9"/>
  <c r="L3230" i="9" s="1"/>
  <c r="T3231" i="9"/>
  <c r="V3231" i="9" s="1"/>
  <c r="T3257" i="9"/>
  <c r="T3258" i="9"/>
  <c r="V3258" i="9" s="1"/>
  <c r="V3265" i="9"/>
  <c r="V3271" i="9"/>
  <c r="T3274" i="9"/>
  <c r="J3278" i="9"/>
  <c r="L3278" i="9" s="1"/>
  <c r="J3295" i="9"/>
  <c r="L3295" i="9" s="1"/>
  <c r="T3304" i="9"/>
  <c r="J3331" i="9"/>
  <c r="T3342" i="9"/>
  <c r="T3351" i="9"/>
  <c r="T3376" i="9"/>
  <c r="V3376" i="9" s="1"/>
  <c r="T3390" i="9"/>
  <c r="V3390" i="9" s="1"/>
  <c r="T3393" i="9"/>
  <c r="V3393" i="9" s="1"/>
  <c r="V3415" i="9"/>
  <c r="T3421" i="9"/>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T3693" i="9"/>
  <c r="V3693" i="9" s="1"/>
  <c r="T3698" i="9"/>
  <c r="V3698" i="9" s="1"/>
  <c r="T3761" i="9"/>
  <c r="V3761" i="9" s="1"/>
  <c r="T3786" i="9"/>
  <c r="V3786" i="9" s="1"/>
  <c r="V3823" i="9"/>
  <c r="V3856" i="9"/>
  <c r="T3859" i="9"/>
  <c r="V3859" i="9" s="1"/>
  <c r="T3223" i="9"/>
  <c r="V3224" i="9"/>
  <c r="V3227" i="9"/>
  <c r="V3246" i="9"/>
  <c r="T3251" i="9"/>
  <c r="V3251" i="9" s="1"/>
  <c r="T3259" i="9"/>
  <c r="V3259" i="9" s="1"/>
  <c r="T3269" i="9"/>
  <c r="V3269" i="9" s="1"/>
  <c r="T3275" i="9"/>
  <c r="V3275" i="9" s="1"/>
  <c r="T3288" i="9"/>
  <c r="V3288" i="9" s="1"/>
  <c r="T3301" i="9"/>
  <c r="V3301" i="9" s="1"/>
  <c r="T3331" i="9"/>
  <c r="V3333" i="9"/>
  <c r="T3338" i="9"/>
  <c r="T3341" i="9"/>
  <c r="V3341" i="9" s="1"/>
  <c r="T3349" i="9"/>
  <c r="V3349" i="9" s="1"/>
  <c r="T3379" i="9"/>
  <c r="V3379" i="9" s="1"/>
  <c r="T3396" i="9"/>
  <c r="V3396" i="9" s="1"/>
  <c r="V3399" i="9"/>
  <c r="T3402" i="9"/>
  <c r="V3402" i="9" s="1"/>
  <c r="V3406" i="9"/>
  <c r="J3412" i="9"/>
  <c r="V3433" i="9"/>
  <c r="T3440" i="9"/>
  <c r="V3440" i="9" s="1"/>
  <c r="J3441" i="9"/>
  <c r="L3441" i="9" s="1"/>
  <c r="V3448" i="9"/>
  <c r="T3456" i="9"/>
  <c r="V3456" i="9" s="1"/>
  <c r="T3463" i="9"/>
  <c r="V3463" i="9" s="1"/>
  <c r="V3465" i="9"/>
  <c r="T3473" i="9"/>
  <c r="V3505" i="9"/>
  <c r="J3512" i="9"/>
  <c r="L3512" i="9" s="1"/>
  <c r="T3513" i="9"/>
  <c r="V3513" i="9" s="1"/>
  <c r="V3517" i="9"/>
  <c r="V3520" i="9"/>
  <c r="V3523" i="9"/>
  <c r="J3527" i="9"/>
  <c r="L3527" i="9" s="1"/>
  <c r="T3529" i="9"/>
  <c r="V3529" i="9" s="1"/>
  <c r="T3533" i="9"/>
  <c r="V3533" i="9" s="1"/>
  <c r="T3537" i="9"/>
  <c r="V3537" i="9" s="1"/>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829" i="9"/>
  <c r="T3850" i="9"/>
  <c r="J3873" i="9"/>
  <c r="L3873" i="9" s="1"/>
  <c r="T3902" i="9"/>
  <c r="V3902" i="9" s="1"/>
  <c r="T3913" i="9"/>
  <c r="V3913" i="9" s="1"/>
  <c r="T3914" i="9"/>
  <c r="V3914" i="9" s="1"/>
  <c r="V3918" i="9"/>
  <c r="T3925" i="9"/>
  <c r="V3925" i="9" s="1"/>
  <c r="V3929" i="9"/>
  <c r="T3944" i="9"/>
  <c r="V3944" i="9" s="1"/>
  <c r="T3946" i="9"/>
  <c r="V3947" i="9"/>
  <c r="V3964" i="9"/>
  <c r="T3993" i="9"/>
  <c r="V3993" i="9" s="1"/>
  <c r="T3996" i="9"/>
  <c r="V3996" i="9" s="1"/>
  <c r="V4000" i="9"/>
  <c r="T4008" i="9"/>
  <c r="V4008" i="9" s="1"/>
  <c r="V4028" i="9"/>
  <c r="T4042" i="9"/>
  <c r="V4042" i="9" s="1"/>
  <c r="T4061" i="9"/>
  <c r="V4061" i="9" s="1"/>
  <c r="T4089" i="9"/>
  <c r="J3644" i="9"/>
  <c r="T3651" i="9"/>
  <c r="T3655" i="9"/>
  <c r="T3657" i="9"/>
  <c r="J3665" i="9"/>
  <c r="L3665" i="9" s="1"/>
  <c r="T3666" i="9"/>
  <c r="T3678" i="9"/>
  <c r="V3678" i="9" s="1"/>
  <c r="J3695" i="9"/>
  <c r="L3695" i="9" s="1"/>
  <c r="T3701" i="9"/>
  <c r="V3701" i="9" s="1"/>
  <c r="V3705" i="9"/>
  <c r="T3720" i="9"/>
  <c r="V3720" i="9" s="1"/>
  <c r="T3728" i="9"/>
  <c r="V3728" i="9" s="1"/>
  <c r="J3740" i="9"/>
  <c r="L3740" i="9" s="1"/>
  <c r="J3743" i="9"/>
  <c r="L3743" i="9" s="1"/>
  <c r="T3744" i="9"/>
  <c r="T3765" i="9"/>
  <c r="T3778" i="9"/>
  <c r="V3778" i="9" s="1"/>
  <c r="T3779" i="9"/>
  <c r="V3779" i="9" s="1"/>
  <c r="T3794" i="9"/>
  <c r="V3794" i="9" s="1"/>
  <c r="V3810" i="9"/>
  <c r="V3813" i="9"/>
  <c r="T3834" i="9"/>
  <c r="V3834" i="9" s="1"/>
  <c r="T3841" i="9"/>
  <c r="V3841" i="9" s="1"/>
  <c r="T3843" i="9"/>
  <c r="V3843" i="9" s="1"/>
  <c r="J3862" i="9"/>
  <c r="L3862" i="9" s="1"/>
  <c r="V3863" i="9"/>
  <c r="V3884" i="9"/>
  <c r="J3892" i="9"/>
  <c r="L3892" i="9" s="1"/>
  <c r="V3903" i="9"/>
  <c r="V3904" i="9"/>
  <c r="T3905" i="9"/>
  <c r="V3905" i="9" s="1"/>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0" i="9"/>
  <c r="T3681" i="9"/>
  <c r="V3681" i="9" s="1"/>
  <c r="T3684" i="9"/>
  <c r="V3684" i="9" s="1"/>
  <c r="T3687" i="9"/>
  <c r="V3687" i="9" s="1"/>
  <c r="T3715" i="9"/>
  <c r="V3715" i="9" s="1"/>
  <c r="J3720" i="9"/>
  <c r="T3725" i="9"/>
  <c r="V3725" i="9" s="1"/>
  <c r="V3742" i="9"/>
  <c r="T3747" i="9"/>
  <c r="V3747" i="9" s="1"/>
  <c r="T3759" i="9"/>
  <c r="T3762" i="9"/>
  <c r="V3762" i="9" s="1"/>
  <c r="T3764" i="9"/>
  <c r="T3766" i="9"/>
  <c r="T3770" i="9"/>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L3965" i="9" s="1"/>
  <c r="T3969" i="9"/>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8" i="9"/>
  <c r="J210" i="9"/>
  <c r="L210" i="9" s="1"/>
  <c r="P266" i="9"/>
  <c r="AB266" i="9" s="1"/>
  <c r="P269" i="9"/>
  <c r="AB269" i="9" s="1"/>
  <c r="P283" i="9"/>
  <c r="AB283" i="9" s="1"/>
  <c r="J285" i="9"/>
  <c r="L285" i="9" s="1"/>
  <c r="I316" i="9"/>
  <c r="J316" i="9" s="1"/>
  <c r="L319" i="9"/>
  <c r="I326" i="9"/>
  <c r="I336" i="9"/>
  <c r="J336" i="9" s="1"/>
  <c r="L339" i="9"/>
  <c r="J350" i="9"/>
  <c r="L350" i="9" s="1"/>
  <c r="J356" i="9"/>
  <c r="L356" i="9" s="1"/>
  <c r="I368" i="9"/>
  <c r="P372" i="9"/>
  <c r="AB372" i="9" s="1"/>
  <c r="I376" i="9"/>
  <c r="J376" i="9" s="1"/>
  <c r="L376" i="9" s="1"/>
  <c r="J384" i="9"/>
  <c r="L384" i="9" s="1"/>
  <c r="I386" i="9"/>
  <c r="J386" i="9" s="1"/>
  <c r="L386" i="9" s="1"/>
  <c r="P387" i="9"/>
  <c r="AB387" i="9" s="1"/>
  <c r="I448" i="9"/>
  <c r="J448" i="9" s="1"/>
  <c r="L448" i="9" s="1"/>
  <c r="P464" i="9"/>
  <c r="AB464" i="9" s="1"/>
  <c r="P520" i="9"/>
  <c r="AB520" i="9" s="1"/>
  <c r="I551" i="9"/>
  <c r="J551" i="9" s="1"/>
  <c r="L551" i="9" s="1"/>
  <c r="P556" i="9"/>
  <c r="AB556" i="9" s="1"/>
  <c r="P559" i="9"/>
  <c r="AB559" i="9" s="1"/>
  <c r="P583" i="9"/>
  <c r="AB583" i="9" s="1"/>
  <c r="J586" i="9"/>
  <c r="L586" i="9" s="1"/>
  <c r="P597" i="9"/>
  <c r="AB597" i="9" s="1"/>
  <c r="P604" i="9"/>
  <c r="AB604" i="9" s="1"/>
  <c r="H616" i="9"/>
  <c r="J616" i="9" s="1"/>
  <c r="L616" i="9" s="1"/>
  <c r="H649" i="9"/>
  <c r="J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L257" i="9"/>
  <c r="P267" i="9"/>
  <c r="AB267" i="9" s="1"/>
  <c r="P330" i="9"/>
  <c r="AB330" i="9" s="1"/>
  <c r="P332" i="9"/>
  <c r="AB332" i="9" s="1"/>
  <c r="I343" i="9"/>
  <c r="J343" i="9" s="1"/>
  <c r="L343" i="9" s="1"/>
  <c r="J398" i="9"/>
  <c r="L398" i="9" s="1"/>
  <c r="I411" i="9"/>
  <c r="J411" i="9" s="1"/>
  <c r="L411" i="9" s="1"/>
  <c r="I415" i="9"/>
  <c r="J415" i="9" s="1"/>
  <c r="L415" i="9" s="1"/>
  <c r="L429" i="9"/>
  <c r="P507" i="9"/>
  <c r="AB507" i="9" s="1"/>
  <c r="P531" i="9"/>
  <c r="AB531" i="9" s="1"/>
  <c r="H555" i="9"/>
  <c r="J555" i="9" s="1"/>
  <c r="L555" i="9" s="1"/>
  <c r="H558" i="9"/>
  <c r="J569" i="9"/>
  <c r="L569" i="9" s="1"/>
  <c r="H585" i="9"/>
  <c r="J585" i="9" s="1"/>
  <c r="L585" i="9" s="1"/>
  <c r="P587" i="9"/>
  <c r="AB587" i="9" s="1"/>
  <c r="P634" i="9"/>
  <c r="AB634" i="9" s="1"/>
  <c r="P658" i="9"/>
  <c r="AB658" i="9" s="1"/>
  <c r="P686" i="9"/>
  <c r="AB686" i="9" s="1"/>
  <c r="H714" i="9"/>
  <c r="J714" i="9" s="1"/>
  <c r="L714" i="9" s="1"/>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L921" i="9"/>
  <c r="J925" i="9"/>
  <c r="L925" i="9" s="1"/>
  <c r="J961" i="9"/>
  <c r="L961" i="9" s="1"/>
  <c r="J962" i="9"/>
  <c r="L962" i="9" s="1"/>
  <c r="J965" i="9"/>
  <c r="L965" i="9" s="1"/>
  <c r="J1034" i="9"/>
  <c r="L1034" i="9" s="1"/>
  <c r="J283" i="9"/>
  <c r="L283" i="9" s="1"/>
  <c r="J372" i="9"/>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30"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J364" i="9" s="1"/>
  <c r="L364" i="9" s="1"/>
  <c r="P378" i="9"/>
  <c r="AB378" i="9" s="1"/>
  <c r="J390" i="9"/>
  <c r="L390" i="9" s="1"/>
  <c r="I409" i="9"/>
  <c r="J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P945" i="9"/>
  <c r="AB945" i="9" s="1"/>
  <c r="H959" i="9"/>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L581" i="9"/>
  <c r="J591" i="9"/>
  <c r="L591" i="9" s="1"/>
  <c r="P593" i="9"/>
  <c r="AB593" i="9" s="1"/>
  <c r="P596" i="9"/>
  <c r="AB596" i="9" s="1"/>
  <c r="H611" i="9"/>
  <c r="J611" i="9" s="1"/>
  <c r="J627" i="9"/>
  <c r="L627" i="9" s="1"/>
  <c r="P629" i="9"/>
  <c r="AB629" i="9" s="1"/>
  <c r="F646" i="9"/>
  <c r="I650" i="9"/>
  <c r="J650" i="9" s="1"/>
  <c r="L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L860" i="9" s="1"/>
  <c r="H934" i="9"/>
  <c r="J934" i="9" s="1"/>
  <c r="L934" i="9" s="1"/>
  <c r="P934" i="9"/>
  <c r="AB934" i="9" s="1"/>
  <c r="J1143" i="9"/>
  <c r="L1143" i="9" s="1"/>
  <c r="J368" i="9"/>
  <c r="L368" i="9" s="1"/>
  <c r="I407" i="9"/>
  <c r="J407" i="9" s="1"/>
  <c r="L407"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J1554" i="9" s="1"/>
  <c r="L1554" i="9" s="1"/>
  <c r="H1643" i="9"/>
  <c r="J1643" i="9" s="1"/>
  <c r="L1643" i="9" s="1"/>
  <c r="P1643" i="9"/>
  <c r="AB1643" i="9" s="1"/>
  <c r="J2053" i="9"/>
  <c r="L2053" i="9" s="1"/>
  <c r="J2104" i="9"/>
  <c r="L2104" i="9" s="1"/>
  <c r="L873" i="9"/>
  <c r="J894" i="9"/>
  <c r="J909" i="9"/>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L1392" i="9" s="1"/>
  <c r="P1395" i="9"/>
  <c r="AB1395" i="9" s="1"/>
  <c r="P1426" i="9"/>
  <c r="AB1426" i="9" s="1"/>
  <c r="P969" i="9"/>
  <c r="AB969" i="9" s="1"/>
  <c r="J974" i="9"/>
  <c r="L974" i="9" s="1"/>
  <c r="P994" i="9"/>
  <c r="AB994" i="9" s="1"/>
  <c r="P1006" i="9"/>
  <c r="AB1006" i="9" s="1"/>
  <c r="P1021" i="9"/>
  <c r="AB1021" i="9" s="1"/>
  <c r="P1034" i="9"/>
  <c r="AB1034" i="9" s="1"/>
  <c r="P1039" i="9"/>
  <c r="AB1039" i="9" s="1"/>
  <c r="J1070" i="9"/>
  <c r="L1070" i="9" s="1"/>
  <c r="L1074" i="9"/>
  <c r="P1134" i="9"/>
  <c r="AB1134" i="9" s="1"/>
  <c r="P1143" i="9"/>
  <c r="AB1143" i="9" s="1"/>
  <c r="P1159" i="9"/>
  <c r="AB1159" i="9" s="1"/>
  <c r="J1208" i="9"/>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P1704" i="9"/>
  <c r="AB1704" i="9" s="1"/>
  <c r="J2198" i="9"/>
  <c r="L2198" i="9" s="1"/>
  <c r="J1438" i="9"/>
  <c r="L1438" i="9" s="1"/>
  <c r="H1475" i="9"/>
  <c r="J1475" i="9" s="1"/>
  <c r="L1475" i="9" s="1"/>
  <c r="J1486" i="9"/>
  <c r="L1486" i="9" s="1"/>
  <c r="H1530" i="9"/>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L2244" i="9" s="1"/>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L1850" i="9" s="1"/>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H2488" i="9"/>
  <c r="J1761" i="9"/>
  <c r="L1761" i="9" s="1"/>
  <c r="J2127" i="9"/>
  <c r="L2127" i="9" s="1"/>
  <c r="J2338" i="9"/>
  <c r="L2338" i="9" s="1"/>
  <c r="H2506" i="9"/>
  <c r="P2506" i="9"/>
  <c r="AB2506" i="9" s="1"/>
  <c r="L1664" i="9"/>
  <c r="P1730" i="9"/>
  <c r="AB1730" i="9" s="1"/>
  <c r="L1758" i="9"/>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J2458" i="9"/>
  <c r="L2458"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L2826" i="9"/>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L2539" i="9" s="1"/>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J3764" i="9" s="1"/>
  <c r="L3764" i="9" s="1"/>
  <c r="P3764" i="9"/>
  <c r="AB3767" i="9" s="1"/>
  <c r="H3789" i="9"/>
  <c r="P3789" i="9"/>
  <c r="AB3792" i="9" s="1"/>
  <c r="H3865" i="9"/>
  <c r="J3865" i="9" s="1"/>
  <c r="L3865" i="9" s="1"/>
  <c r="P3865" i="9"/>
  <c r="AB3868" i="9" s="1"/>
  <c r="P3101" i="9"/>
  <c r="AB3101" i="9" s="1"/>
  <c r="P3105" i="9"/>
  <c r="AB3105" i="9" s="1"/>
  <c r="J3173" i="9"/>
  <c r="L3173" i="9" s="1"/>
  <c r="L3189" i="9"/>
  <c r="L3195" i="9"/>
  <c r="J3257" i="9"/>
  <c r="L3257" i="9" s="1"/>
  <c r="J3287" i="9"/>
  <c r="J3315" i="9"/>
  <c r="L3315" i="9" s="1"/>
  <c r="L3331" i="9"/>
  <c r="J3408" i="9"/>
  <c r="L3408" i="9" s="1"/>
  <c r="J3447" i="9"/>
  <c r="L3447" i="9" s="1"/>
  <c r="H3561" i="9"/>
  <c r="J3566" i="9"/>
  <c r="L3566" i="9" s="1"/>
  <c r="J3577" i="9"/>
  <c r="L3577" i="9" s="1"/>
  <c r="J3586" i="9"/>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L4072" i="9"/>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J194" i="9"/>
  <c r="L194" i="9" s="1"/>
  <c r="J195" i="9"/>
  <c r="L195"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P54" i="9"/>
  <c r="AB54" i="9" s="1"/>
  <c r="H56" i="9"/>
  <c r="J56" i="9" s="1"/>
  <c r="L56" i="9" s="1"/>
  <c r="P57" i="9"/>
  <c r="AB57" i="9" s="1"/>
  <c r="L79" i="9"/>
  <c r="L81" i="9"/>
  <c r="L85" i="9"/>
  <c r="P104" i="9"/>
  <c r="AB104" i="9" s="1"/>
  <c r="J105" i="9"/>
  <c r="L105" i="9" s="1"/>
  <c r="V108" i="9"/>
  <c r="V117" i="9"/>
  <c r="V125" i="9"/>
  <c r="V132" i="9"/>
  <c r="V165"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J278" i="9"/>
  <c r="L278" i="9" s="1"/>
  <c r="I280" i="9"/>
  <c r="J280" i="9" s="1"/>
  <c r="L280" i="9" s="1"/>
  <c r="J293" i="9"/>
  <c r="L293" i="9" s="1"/>
  <c r="I294" i="9"/>
  <c r="J294" i="9" s="1"/>
  <c r="L294" i="9" s="1"/>
  <c r="J303" i="9"/>
  <c r="L303" i="9" s="1"/>
  <c r="J312" i="9"/>
  <c r="L312" i="9" s="1"/>
  <c r="J322" i="9"/>
  <c r="L322" i="9" s="1"/>
  <c r="V331" i="9"/>
  <c r="J342" i="9"/>
  <c r="L342" i="9" s="1"/>
  <c r="J366" i="9"/>
  <c r="L366" i="9" s="1"/>
  <c r="J558" i="9"/>
  <c r="L558" i="9" s="1"/>
  <c r="J589" i="9"/>
  <c r="L589"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L336" i="9"/>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P606" i="9"/>
  <c r="AB606" i="9" s="1"/>
  <c r="V610" i="9"/>
  <c r="H612" i="9"/>
  <c r="J612" i="9" s="1"/>
  <c r="L612" i="9" s="1"/>
  <c r="V616" i="9"/>
  <c r="H618" i="9"/>
  <c r="J618" i="9" s="1"/>
  <c r="L618" i="9" s="1"/>
  <c r="V622" i="9"/>
  <c r="V629" i="9"/>
  <c r="P630" i="9"/>
  <c r="AB630" i="9" s="1"/>
  <c r="J634" i="9"/>
  <c r="L634" i="9" s="1"/>
  <c r="V637" i="9"/>
  <c r="P640" i="9"/>
  <c r="AB640" i="9" s="1"/>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J751" i="9" s="1"/>
  <c r="L751" i="9" s="1"/>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V319" i="9"/>
  <c r="J326" i="9"/>
  <c r="L326" i="9" s="1"/>
  <c r="T328" i="9"/>
  <c r="V328" i="9" s="1"/>
  <c r="L372" i="9"/>
  <c r="P373" i="9"/>
  <c r="AB373" i="9" s="1"/>
  <c r="T377" i="9"/>
  <c r="V377" i="9" s="1"/>
  <c r="J379" i="9"/>
  <c r="L379" i="9" s="1"/>
  <c r="T385" i="9"/>
  <c r="V385" i="9" s="1"/>
  <c r="I388" i="9"/>
  <c r="J388" i="9" s="1"/>
  <c r="L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V517" i="9"/>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02" i="9"/>
  <c r="L811" i="9"/>
  <c r="V824"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J362" i="9"/>
  <c r="L362" i="9" s="1"/>
  <c r="T364" i="9"/>
  <c r="V364" i="9" s="1"/>
  <c r="V367" i="9"/>
  <c r="V372" i="9"/>
  <c r="T373" i="9"/>
  <c r="V373" i="9" s="1"/>
  <c r="T375" i="9"/>
  <c r="V375" i="9" s="1"/>
  <c r="V376" i="9"/>
  <c r="T383" i="9"/>
  <c r="V383" i="9" s="1"/>
  <c r="V384" i="9"/>
  <c r="T389" i="9"/>
  <c r="V389" i="9" s="1"/>
  <c r="V394" i="9"/>
  <c r="T395" i="9"/>
  <c r="V395" i="9" s="1"/>
  <c r="V400" i="9"/>
  <c r="T401" i="9"/>
  <c r="V401" i="9" s="1"/>
  <c r="L409" i="9"/>
  <c r="T428" i="9"/>
  <c r="V428" i="9" s="1"/>
  <c r="T429" i="9"/>
  <c r="V429" i="9" s="1"/>
  <c r="T430" i="9"/>
  <c r="V430" i="9" s="1"/>
  <c r="L435" i="9"/>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T569" i="9"/>
  <c r="V569" i="9" s="1"/>
  <c r="T573" i="9"/>
  <c r="V573" i="9" s="1"/>
  <c r="T574" i="9"/>
  <c r="V574" i="9" s="1"/>
  <c r="P584" i="9"/>
  <c r="AB584" i="9" s="1"/>
  <c r="V584"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49"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T763" i="9"/>
  <c r="V763" i="9" s="1"/>
  <c r="L764" i="9"/>
  <c r="V770" i="9"/>
  <c r="L771" i="9"/>
  <c r="T771" i="9"/>
  <c r="V771" i="9" s="1"/>
  <c r="H800" i="9"/>
  <c r="J800" i="9" s="1"/>
  <c r="L800" i="9" s="1"/>
  <c r="T802" i="9"/>
  <c r="V802" i="9" s="1"/>
  <c r="H804" i="9"/>
  <c r="H809" i="9"/>
  <c r="J809" i="9" s="1"/>
  <c r="L809" i="9" s="1"/>
  <c r="H812" i="9"/>
  <c r="J812" i="9" s="1"/>
  <c r="L812" i="9" s="1"/>
  <c r="I826" i="9"/>
  <c r="J826" i="9" s="1"/>
  <c r="L826" i="9" s="1"/>
  <c r="V846" i="9"/>
  <c r="H863" i="9"/>
  <c r="J863" i="9" s="1"/>
  <c r="L863" i="9" s="1"/>
  <c r="P863" i="9"/>
  <c r="AB863" i="9" s="1"/>
  <c r="T864" i="9"/>
  <c r="V864" i="9" s="1"/>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L909" i="9"/>
  <c r="V912" i="9"/>
  <c r="T914" i="9"/>
  <c r="V914" i="9" s="1"/>
  <c r="J916" i="9"/>
  <c r="L916" i="9" s="1"/>
  <c r="T920" i="9"/>
  <c r="V920" i="9" s="1"/>
  <c r="P932" i="9"/>
  <c r="AB932" i="9" s="1"/>
  <c r="V934" i="9"/>
  <c r="T939" i="9"/>
  <c r="V939" i="9" s="1"/>
  <c r="V940" i="9"/>
  <c r="T942" i="9"/>
  <c r="V942" i="9" s="1"/>
  <c r="P949" i="9"/>
  <c r="AB949" i="9" s="1"/>
  <c r="H953" i="9"/>
  <c r="J953" i="9" s="1"/>
  <c r="L953" i="9" s="1"/>
  <c r="T955" i="9"/>
  <c r="V955" i="9" s="1"/>
  <c r="H956" i="9"/>
  <c r="J956" i="9" s="1"/>
  <c r="L956" i="9" s="1"/>
  <c r="T962" i="9"/>
  <c r="V962" i="9" s="1"/>
  <c r="P964" i="9"/>
  <c r="AB964" i="9" s="1"/>
  <c r="T972" i="9"/>
  <c r="V972" i="9" s="1"/>
  <c r="J976" i="9"/>
  <c r="L976" i="9" s="1"/>
  <c r="J980" i="9"/>
  <c r="L980" i="9" s="1"/>
  <c r="P983" i="9"/>
  <c r="AB983" i="9" s="1"/>
  <c r="J987" i="9"/>
  <c r="L987"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L1031" i="9"/>
  <c r="V1037" i="9"/>
  <c r="P1042" i="9"/>
  <c r="AB1042" i="9" s="1"/>
  <c r="P1048" i="9"/>
  <c r="AB1048" i="9" s="1"/>
  <c r="L1052" i="9"/>
  <c r="T1056" i="9"/>
  <c r="V1056" i="9" s="1"/>
  <c r="P1057" i="9"/>
  <c r="AB1057" i="9" s="1"/>
  <c r="P1060" i="9"/>
  <c r="AB1060" i="9" s="1"/>
  <c r="P1062" i="9"/>
  <c r="AB1062" i="9" s="1"/>
  <c r="V1062" i="9"/>
  <c r="T1070" i="9"/>
  <c r="V1070" i="9" s="1"/>
  <c r="P1074" i="9"/>
  <c r="AB1074" i="9" s="1"/>
  <c r="V1074" i="9"/>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8" i="9"/>
  <c r="J1403" i="9"/>
  <c r="L1403" i="9" s="1"/>
  <c r="V1408" i="9"/>
  <c r="T1409" i="9"/>
  <c r="H1410" i="9"/>
  <c r="J1410" i="9" s="1"/>
  <c r="L1410" i="9" s="1"/>
  <c r="V1414" i="9"/>
  <c r="H1433" i="9"/>
  <c r="J1433" i="9" s="1"/>
  <c r="L1433" i="9" s="1"/>
  <c r="J1441" i="9"/>
  <c r="L1441" i="9" s="1"/>
  <c r="J1442" i="9"/>
  <c r="L1442" i="9" s="1"/>
  <c r="P1452" i="9"/>
  <c r="AB1452" i="9" s="1"/>
  <c r="I1452" i="9"/>
  <c r="J1452" i="9" s="1"/>
  <c r="L1452" i="9" s="1"/>
  <c r="V1474"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J931" i="9" s="1"/>
  <c r="L931" i="9" s="1"/>
  <c r="V947"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T999" i="9"/>
  <c r="V999" i="9" s="1"/>
  <c r="H1002" i="9"/>
  <c r="J1002" i="9" s="1"/>
  <c r="L1002" i="9" s="1"/>
  <c r="V1005" i="9"/>
  <c r="H1008" i="9"/>
  <c r="J1008" i="9" s="1"/>
  <c r="L1008" i="9" s="1"/>
  <c r="H1017" i="9"/>
  <c r="J1017" i="9" s="1"/>
  <c r="L1017" i="9" s="1"/>
  <c r="H1026" i="9"/>
  <c r="J1026" i="9" s="1"/>
  <c r="L1026" i="9" s="1"/>
  <c r="V1030" i="9"/>
  <c r="V1042" i="9"/>
  <c r="V1051" i="9"/>
  <c r="H1056" i="9"/>
  <c r="J1056" i="9" s="1"/>
  <c r="L1056" i="9" s="1"/>
  <c r="H1060" i="9"/>
  <c r="J1060" i="9" s="1"/>
  <c r="L1060" i="9" s="1"/>
  <c r="V1061" i="9"/>
  <c r="H1062" i="9"/>
  <c r="J1062" i="9" s="1"/>
  <c r="L1062" i="9" s="1"/>
  <c r="V1072" i="9"/>
  <c r="H1080" i="9"/>
  <c r="J1080" i="9" s="1"/>
  <c r="L1080" i="9" s="1"/>
  <c r="V1081" i="9"/>
  <c r="H1084" i="9"/>
  <c r="J1084" i="9" s="1"/>
  <c r="L1084" i="9" s="1"/>
  <c r="V1085" i="9"/>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L1208" i="9"/>
  <c r="I1212" i="9"/>
  <c r="J1212" i="9" s="1"/>
  <c r="L1212" i="9" s="1"/>
  <c r="H1215" i="9"/>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P1454" i="9"/>
  <c r="AB1454" i="9" s="1"/>
  <c r="H1454" i="9"/>
  <c r="J1454" i="9" s="1"/>
  <c r="L1454" i="9" s="1"/>
  <c r="P1456" i="9"/>
  <c r="AB1456" i="9" s="1"/>
  <c r="H1456" i="9"/>
  <c r="J1456" i="9" s="1"/>
  <c r="L1456" i="9" s="1"/>
  <c r="T853" i="9"/>
  <c r="V853" i="9" s="1"/>
  <c r="T859" i="9"/>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J1033" i="9" s="1"/>
  <c r="L1033" i="9" s="1"/>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V1319" i="9" s="1"/>
  <c r="T1321" i="9"/>
  <c r="V1321" i="9" s="1"/>
  <c r="T1325" i="9"/>
  <c r="T1327" i="9"/>
  <c r="V1327" i="9" s="1"/>
  <c r="P1332" i="9"/>
  <c r="AB1332" i="9" s="1"/>
  <c r="T1339" i="9"/>
  <c r="V1339" i="9" s="1"/>
  <c r="P1341" i="9"/>
  <c r="AB1341" i="9" s="1"/>
  <c r="P1344" i="9"/>
  <c r="AB1344" i="9" s="1"/>
  <c r="V1347" i="9"/>
  <c r="H1355" i="9"/>
  <c r="J1355" i="9" s="1"/>
  <c r="L1355" i="9" s="1"/>
  <c r="J1357" i="9"/>
  <c r="L1357" i="9" s="1"/>
  <c r="H1358" i="9"/>
  <c r="J1358" i="9" s="1"/>
  <c r="L1358" i="9" s="1"/>
  <c r="P1363" i="9"/>
  <c r="AB1363" i="9" s="1"/>
  <c r="T1364" i="9"/>
  <c r="V1364" i="9" s="1"/>
  <c r="T1367" i="9"/>
  <c r="V1367" i="9" s="1"/>
  <c r="T1368" i="9"/>
  <c r="V1368" i="9" s="1"/>
  <c r="T1372" i="9"/>
  <c r="V1372" i="9" s="1"/>
  <c r="V1374" i="9"/>
  <c r="P1387" i="9"/>
  <c r="AB1387" i="9" s="1"/>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V1405" i="9"/>
  <c r="T1406" i="9"/>
  <c r="V1406" i="9" s="1"/>
  <c r="T1410" i="9"/>
  <c r="V1410" i="9" s="1"/>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0" i="9"/>
  <c r="L1530" i="9" s="1"/>
  <c r="J1534" i="9"/>
  <c r="L1534" i="9" s="1"/>
  <c r="V1536" i="9"/>
  <c r="P1539" i="9"/>
  <c r="AB1539" i="9" s="1"/>
  <c r="P1540" i="9"/>
  <c r="AB1540" i="9" s="1"/>
  <c r="J1545" i="9"/>
  <c r="L1545" i="9" s="1"/>
  <c r="P1548" i="9"/>
  <c r="AB1548" i="9" s="1"/>
  <c r="P1549" i="9"/>
  <c r="AB1549" i="9" s="1"/>
  <c r="V1551" i="9"/>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V1821" i="9"/>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5" i="9"/>
  <c r="V1981"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T1530" i="9"/>
  <c r="V1530" i="9" s="1"/>
  <c r="P1536" i="9"/>
  <c r="AB1536" i="9" s="1"/>
  <c r="T1539" i="9"/>
  <c r="V1539" i="9" s="1"/>
  <c r="I1542" i="9"/>
  <c r="J1542" i="9" s="1"/>
  <c r="L1542" i="9" s="1"/>
  <c r="T1548" i="9"/>
  <c r="V1548" i="9" s="1"/>
  <c r="I1551" i="9"/>
  <c r="J1551" i="9" s="1"/>
  <c r="L1551" i="9" s="1"/>
  <c r="H1557" i="9"/>
  <c r="J1557" i="9" s="1"/>
  <c r="L1557" i="9" s="1"/>
  <c r="H1559" i="9"/>
  <c r="H1569" i="9"/>
  <c r="J1569" i="9" s="1"/>
  <c r="L1569" i="9" s="1"/>
  <c r="H1581" i="9"/>
  <c r="J1581" i="9" s="1"/>
  <c r="L1581" i="9" s="1"/>
  <c r="T1587" i="9"/>
  <c r="V1587" i="9" s="1"/>
  <c r="H1596" i="9"/>
  <c r="H1603" i="9"/>
  <c r="J1603" i="9" s="1"/>
  <c r="L1603" i="9" s="1"/>
  <c r="I1606" i="9"/>
  <c r="J1606" i="9" s="1"/>
  <c r="L1606" i="9" s="1"/>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I1830" i="9"/>
  <c r="T1834" i="9"/>
  <c r="V1834" i="9" s="1"/>
  <c r="T1837" i="9"/>
  <c r="H1839" i="9"/>
  <c r="J1839" i="9" s="1"/>
  <c r="L1839" i="9" s="1"/>
  <c r="L1845" i="9"/>
  <c r="I1865" i="9"/>
  <c r="T1869" i="9"/>
  <c r="V1869" i="9" s="1"/>
  <c r="I1883" i="9"/>
  <c r="J1883" i="9" s="1"/>
  <c r="L1883" i="9" s="1"/>
  <c r="P1884" i="9"/>
  <c r="AB1884" i="9" s="1"/>
  <c r="T1887" i="9"/>
  <c r="V1887" i="9" s="1"/>
  <c r="I1911" i="9"/>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H1624" i="9"/>
  <c r="J1624" i="9" s="1"/>
  <c r="L1624" i="9" s="1"/>
  <c r="T1640" i="9"/>
  <c r="V1640" i="9" s="1"/>
  <c r="T1643" i="9"/>
  <c r="V1643" i="9" s="1"/>
  <c r="V1644" i="9"/>
  <c r="J1648" i="9"/>
  <c r="L1648" i="9" s="1"/>
  <c r="J1651" i="9"/>
  <c r="L1651" i="9" s="1"/>
  <c r="H1655" i="9"/>
  <c r="J1655" i="9" s="1"/>
  <c r="L1655" i="9" s="1"/>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J1742" i="9"/>
  <c r="L1742" i="9" s="1"/>
  <c r="V1751" i="9"/>
  <c r="H1757" i="9"/>
  <c r="J1757" i="9" s="1"/>
  <c r="L1757" i="9" s="1"/>
  <c r="H1760" i="9"/>
  <c r="J1760" i="9" s="1"/>
  <c r="L1760" i="9" s="1"/>
  <c r="V1760" i="9"/>
  <c r="H1763" i="9"/>
  <c r="J1763" i="9" s="1"/>
  <c r="L1763" i="9" s="1"/>
  <c r="V1763" i="9"/>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7" i="9"/>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J2096" i="9" s="1"/>
  <c r="L2096" i="9" s="1"/>
  <c r="T2102" i="9"/>
  <c r="V2102" i="9" s="1"/>
  <c r="V2110" i="9"/>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V2182" i="9"/>
  <c r="P2187" i="9"/>
  <c r="AB2187" i="9" s="1"/>
  <c r="T2210" i="9"/>
  <c r="V2210" i="9" s="1"/>
  <c r="V2213" i="9"/>
  <c r="P2230" i="9"/>
  <c r="AB2230" i="9" s="1"/>
  <c r="L2250" i="9"/>
  <c r="J2271" i="9"/>
  <c r="L2271" i="9" s="1"/>
  <c r="H2275" i="9"/>
  <c r="J2275" i="9" s="1"/>
  <c r="L2275" i="9" s="1"/>
  <c r="P2275" i="9"/>
  <c r="AB2275" i="9" s="1"/>
  <c r="H2281" i="9"/>
  <c r="J2281" i="9" s="1"/>
  <c r="L2281" i="9" s="1"/>
  <c r="P2281" i="9"/>
  <c r="AB2281" i="9" s="1"/>
  <c r="H2297" i="9"/>
  <c r="P2297" i="9"/>
  <c r="AB2297" i="9" s="1"/>
  <c r="H2299" i="9"/>
  <c r="J2299" i="9" s="1"/>
  <c r="L2299" i="9" s="1"/>
  <c r="P2299" i="9"/>
  <c r="AB2299" i="9" s="1"/>
  <c r="I2300" i="9"/>
  <c r="H2305" i="9"/>
  <c r="J2305" i="9" s="1"/>
  <c r="L2305" i="9" s="1"/>
  <c r="P2305" i="9"/>
  <c r="AB2305" i="9" s="1"/>
  <c r="V1969" i="9"/>
  <c r="V1972"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V2078" i="9"/>
  <c r="T2080" i="9"/>
  <c r="V2080" i="9" s="1"/>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P2246" i="9"/>
  <c r="AB2246" i="9" s="1"/>
  <c r="H2246" i="9"/>
  <c r="J2246" i="9" s="1"/>
  <c r="L2246" i="9" s="1"/>
  <c r="V2260" i="9"/>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T2121" i="9"/>
  <c r="V2121" i="9" s="1"/>
  <c r="I2124" i="9"/>
  <c r="J2124" i="9" s="1"/>
  <c r="L2124" i="9" s="1"/>
  <c r="J2137" i="9"/>
  <c r="L2137" i="9" s="1"/>
  <c r="T2148" i="9"/>
  <c r="V2148" i="9" s="1"/>
  <c r="P2151" i="9"/>
  <c r="AB2151" i="9" s="1"/>
  <c r="T2166" i="9"/>
  <c r="V2166" i="9" s="1"/>
  <c r="I2169" i="9"/>
  <c r="H2223" i="9"/>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58" i="9"/>
  <c r="V2664" i="9"/>
  <c r="V2679" i="9"/>
  <c r="P2681" i="9"/>
  <c r="AB2681" i="9" s="1"/>
  <c r="P2685" i="9"/>
  <c r="AB2685" i="9" s="1"/>
  <c r="H2697" i="9"/>
  <c r="J2697" i="9" s="1"/>
  <c r="L2697" i="9" s="1"/>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28" i="9" s="1"/>
  <c r="L2428" i="9" s="1"/>
  <c r="J2432" i="9"/>
  <c r="I2440" i="9"/>
  <c r="J2440" i="9" s="1"/>
  <c r="L2440" i="9" s="1"/>
  <c r="J2444" i="9"/>
  <c r="L2444" i="9" s="1"/>
  <c r="J2450" i="9"/>
  <c r="L2450" i="9" s="1"/>
  <c r="H2452" i="9"/>
  <c r="J2452" i="9" s="1"/>
  <c r="L2452" i="9" s="1"/>
  <c r="I2455" i="9"/>
  <c r="J2455" i="9" s="1"/>
  <c r="L2455" i="9" s="1"/>
  <c r="J2495" i="9"/>
  <c r="L2495" i="9" s="1"/>
  <c r="I2509" i="9"/>
  <c r="J2509" i="9" s="1"/>
  <c r="L2509" i="9" s="1"/>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H2691" i="9"/>
  <c r="P2691" i="9"/>
  <c r="AB2691" i="9" s="1"/>
  <c r="T2694" i="9"/>
  <c r="V2694" i="9" s="1"/>
  <c r="P2724" i="9"/>
  <c r="AB2724" i="9" s="1"/>
  <c r="H2734" i="9"/>
  <c r="P2734" i="9"/>
  <c r="AB2734" i="9" s="1"/>
  <c r="T2739" i="9"/>
  <c r="V2739" i="9" s="1"/>
  <c r="I2740" i="9"/>
  <c r="H2767" i="9"/>
  <c r="P2767" i="9"/>
  <c r="AB2767" i="9" s="1"/>
  <c r="T2203" i="9"/>
  <c r="V2203" i="9" s="1"/>
  <c r="P2209" i="9"/>
  <c r="AB2209" i="9" s="1"/>
  <c r="J2217" i="9"/>
  <c r="L2217" i="9" s="1"/>
  <c r="J2219" i="9"/>
  <c r="L2219" i="9" s="1"/>
  <c r="T2220" i="9"/>
  <c r="V2220" i="9" s="1"/>
  <c r="V2251" i="9"/>
  <c r="J2254" i="9"/>
  <c r="L2254" i="9" s="1"/>
  <c r="T2267" i="9"/>
  <c r="V2267" i="9" s="1"/>
  <c r="V2274" i="9"/>
  <c r="T2276" i="9"/>
  <c r="V2276" i="9" s="1"/>
  <c r="V2280" i="9"/>
  <c r="P2286" i="9"/>
  <c r="AB2286" i="9" s="1"/>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P2523" i="9"/>
  <c r="AB2523" i="9" s="1"/>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T2638" i="9"/>
  <c r="V2638" i="9" s="1"/>
  <c r="J2644" i="9"/>
  <c r="L2644" i="9" s="1"/>
  <c r="T2647" i="9"/>
  <c r="V2647" i="9" s="1"/>
  <c r="T2652" i="9"/>
  <c r="V2652" i="9" s="1"/>
  <c r="T2676" i="9"/>
  <c r="V2676" i="9" s="1"/>
  <c r="P2677" i="9"/>
  <c r="AB2677" i="9" s="1"/>
  <c r="T2678" i="9"/>
  <c r="V2678" i="9" s="1"/>
  <c r="H2694" i="9"/>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V2779" i="9"/>
  <c r="J2695" i="9"/>
  <c r="V2698" i="9"/>
  <c r="J2703" i="9"/>
  <c r="L2703" i="9" s="1"/>
  <c r="T2708" i="9"/>
  <c r="T2712" i="9"/>
  <c r="V2712" i="9" s="1"/>
  <c r="V2719" i="9"/>
  <c r="T2720" i="9"/>
  <c r="V2720" i="9" s="1"/>
  <c r="P2723" i="9"/>
  <c r="AB2723" i="9" s="1"/>
  <c r="J2733" i="9"/>
  <c r="L2733" i="9" s="1"/>
  <c r="T2738" i="9"/>
  <c r="V2738" i="9" s="1"/>
  <c r="V2740" i="9"/>
  <c r="V276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P2828" i="9"/>
  <c r="AB2828" i="9" s="1"/>
  <c r="P2830" i="9"/>
  <c r="AB2830" i="9" s="1"/>
  <c r="T2833" i="9"/>
  <c r="V2833" i="9" s="1"/>
  <c r="H2842" i="9"/>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V3058" i="9"/>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V3062" i="9" s="1"/>
  <c r="T3066" i="9"/>
  <c r="V3066" i="9" s="1"/>
  <c r="V3072" i="9"/>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L2868" i="9"/>
  <c r="T2881" i="9"/>
  <c r="V2881" i="9" s="1"/>
  <c r="J2894" i="9"/>
  <c r="L2894" i="9" s="1"/>
  <c r="L2910" i="9"/>
  <c r="H2911" i="9"/>
  <c r="J2911" i="9" s="1"/>
  <c r="L2911" i="9" s="1"/>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51" i="9"/>
  <c r="I2954" i="9"/>
  <c r="J2954" i="9" s="1"/>
  <c r="L2954" i="9" s="1"/>
  <c r="I2957" i="9"/>
  <c r="J2957" i="9" s="1"/>
  <c r="L2957" i="9" s="1"/>
  <c r="I2960" i="9"/>
  <c r="J2960" i="9" s="1"/>
  <c r="L2960" i="9" s="1"/>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J2707" i="9"/>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V2981" i="9"/>
  <c r="P2988" i="9"/>
  <c r="AB2988" i="9" s="1"/>
  <c r="V2990" i="9"/>
  <c r="V2993" i="9"/>
  <c r="P2995" i="9"/>
  <c r="AB2995" i="9" s="1"/>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J3210" i="9" s="1"/>
  <c r="L3210" i="9" s="1"/>
  <c r="T3210" i="9"/>
  <c r="V3210" i="9" s="1"/>
  <c r="T3213" i="9"/>
  <c r="V3213" i="9" s="1"/>
  <c r="P3216" i="9"/>
  <c r="AB3216" i="9" s="1"/>
  <c r="T3225" i="9"/>
  <c r="V3225" i="9" s="1"/>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V3274" i="9"/>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J3231" i="9"/>
  <c r="L3231" i="9" s="1"/>
  <c r="J3248" i="9"/>
  <c r="L3248" i="9" s="1"/>
  <c r="J3265" i="9"/>
  <c r="L3265" i="9" s="1"/>
  <c r="J3284" i="9"/>
  <c r="L3284" i="9" s="1"/>
  <c r="J3300" i="9"/>
  <c r="L3300" i="9" s="1"/>
  <c r="T3303" i="9"/>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0" i="9" s="1"/>
  <c r="L3250" i="9" s="1"/>
  <c r="J3251" i="9"/>
  <c r="L3251" i="9" s="1"/>
  <c r="I3258" i="9"/>
  <c r="J3260" i="9"/>
  <c r="L3260" i="9" s="1"/>
  <c r="I3266" i="9"/>
  <c r="J3266" i="9" s="1"/>
  <c r="L3266" i="9" s="1"/>
  <c r="I3272" i="9"/>
  <c r="J3272" i="9" s="1"/>
  <c r="L3272" i="9" s="1"/>
  <c r="I3274" i="9"/>
  <c r="J3274" i="9" s="1"/>
  <c r="L3274" i="9" s="1"/>
  <c r="L3275" i="9"/>
  <c r="I3280" i="9"/>
  <c r="J3280" i="9" s="1"/>
  <c r="L3280" i="9" s="1"/>
  <c r="H3286" i="9"/>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P3319" i="9"/>
  <c r="AB3319" i="9" s="1"/>
  <c r="I3319" i="9"/>
  <c r="J3319" i="9" s="1"/>
  <c r="L3319" i="9" s="1"/>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L3433" i="9" s="1"/>
  <c r="P3438" i="9"/>
  <c r="AB3438" i="9" s="1"/>
  <c r="V3441" i="9"/>
  <c r="P3444" i="9"/>
  <c r="AB3444" i="9" s="1"/>
  <c r="V3449" i="9"/>
  <c r="P3456" i="9"/>
  <c r="AB3456" i="9" s="1"/>
  <c r="V3459" i="9"/>
  <c r="P3462" i="9"/>
  <c r="AB3462" i="9" s="1"/>
  <c r="V3464" i="9"/>
  <c r="P3480" i="9"/>
  <c r="AB3480" i="9" s="1"/>
  <c r="P3481" i="9"/>
  <c r="AB3481" i="9" s="1"/>
  <c r="P3484" i="9"/>
  <c r="AB3484" i="9" s="1"/>
  <c r="P3489" i="9"/>
  <c r="AB3489" i="9" s="1"/>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J3318" i="9"/>
  <c r="L3318" i="9" s="1"/>
  <c r="T3321" i="9"/>
  <c r="T3325" i="9"/>
  <c r="V3325" i="9" s="1"/>
  <c r="P3330" i="9"/>
  <c r="AB3330" i="9" s="1"/>
  <c r="T3337" i="9"/>
  <c r="V3337" i="9" s="1"/>
  <c r="J3338" i="9"/>
  <c r="L3338" i="9" s="1"/>
  <c r="T3347" i="9"/>
  <c r="V3347" i="9" s="1"/>
  <c r="T3350" i="9"/>
  <c r="V3350" i="9" s="1"/>
  <c r="P3357" i="9"/>
  <c r="AB3357" i="9" s="1"/>
  <c r="T3359" i="9"/>
  <c r="T3362" i="9"/>
  <c r="V3362" i="9" s="1"/>
  <c r="T3365" i="9"/>
  <c r="T3368" i="9"/>
  <c r="V3368" i="9" s="1"/>
  <c r="T3371" i="9"/>
  <c r="V3371" i="9" s="1"/>
  <c r="T3374" i="9"/>
  <c r="V3374" i="9" s="1"/>
  <c r="T3377" i="9"/>
  <c r="V3377" i="9" s="1"/>
  <c r="T3380" i="9"/>
  <c r="V3380" i="9" s="1"/>
  <c r="T3383" i="9"/>
  <c r="V3383" i="9" s="1"/>
  <c r="I3387" i="9"/>
  <c r="J3387" i="9" s="1"/>
  <c r="L3387" i="9" s="1"/>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J3649" i="9" s="1"/>
  <c r="L3649" i="9" s="1"/>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4" i="9"/>
  <c r="V3706" i="9"/>
  <c r="H3715" i="9"/>
  <c r="J3715" i="9" s="1"/>
  <c r="L3715" i="9" s="1"/>
  <c r="H3718" i="9"/>
  <c r="J3718" i="9" s="1"/>
  <c r="L3718" i="9" s="1"/>
  <c r="P3719" i="9"/>
  <c r="AB3722" i="9" s="1"/>
  <c r="V3722" i="9"/>
  <c r="I3729" i="9"/>
  <c r="V3736" i="9"/>
  <c r="P3737" i="9"/>
  <c r="AB3740" i="9" s="1"/>
  <c r="V3740" i="9"/>
  <c r="H3754" i="9"/>
  <c r="J3754" i="9" s="1"/>
  <c r="L3754" i="9" s="1"/>
  <c r="V3764" i="9"/>
  <c r="P3765" i="9"/>
  <c r="AB3768" i="9" s="1"/>
  <c r="V3766" i="9"/>
  <c r="P3774" i="9"/>
  <c r="AB3777" i="9" s="1"/>
  <c r="V3774" i="9"/>
  <c r="H3784" i="9"/>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L3720" i="9"/>
  <c r="T3727" i="9"/>
  <c r="V3727" i="9" s="1"/>
  <c r="P3730" i="9"/>
  <c r="AB3733" i="9" s="1"/>
  <c r="T3734" i="9"/>
  <c r="V3734" i="9" s="1"/>
  <c r="T3739" i="9"/>
  <c r="V3739" i="9" s="1"/>
  <c r="V3748" i="9"/>
  <c r="V3749" i="9"/>
  <c r="V3751" i="9"/>
  <c r="V3755" i="9"/>
  <c r="J3757" i="9"/>
  <c r="L3757" i="9" s="1"/>
  <c r="V3759" i="9"/>
  <c r="J3765" i="9"/>
  <c r="L3765" i="9" s="1"/>
  <c r="V3765" i="9"/>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789"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V3866" i="9"/>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70" i="9"/>
  <c r="V3772" i="9"/>
  <c r="J3784" i="9"/>
  <c r="L3784" i="9" s="1"/>
  <c r="J3789" i="9"/>
  <c r="L3789" i="9" s="1"/>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P3844" i="9"/>
  <c r="AB3847" i="9" s="1"/>
  <c r="J3853" i="9"/>
  <c r="L3853" i="9" s="1"/>
  <c r="H3854" i="9"/>
  <c r="J3854" i="9" s="1"/>
  <c r="L3854" i="9" s="1"/>
  <c r="P3856" i="9"/>
  <c r="AB3859" i="9" s="1"/>
  <c r="L3857" i="9"/>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T3966" i="9"/>
  <c r="V3966" i="9" s="1"/>
  <c r="H3967" i="9"/>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L4091" i="9"/>
  <c r="P4092" i="9"/>
  <c r="AB4095" i="9" s="1"/>
  <c r="V4092" i="9"/>
  <c r="J35" i="9"/>
  <c r="L35" i="9" s="1"/>
  <c r="J10" i="9"/>
  <c r="L10" i="9" s="1"/>
  <c r="J12" i="9"/>
  <c r="L12" i="9" s="1"/>
  <c r="J16" i="9"/>
  <c r="L16" i="9" s="1"/>
  <c r="J18" i="9"/>
  <c r="L18" i="9" s="1"/>
  <c r="V112" i="9"/>
  <c r="V118" i="9"/>
  <c r="V124" i="9"/>
  <c r="V130" i="9"/>
  <c r="V136" i="9"/>
  <c r="V142" i="9"/>
  <c r="V148"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L191" i="9"/>
  <c r="V198"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V189" i="9"/>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5" i="9"/>
  <c r="L755" i="9" s="1"/>
  <c r="I359" i="9"/>
  <c r="J359" i="9" s="1"/>
  <c r="L359" i="9" s="1"/>
  <c r="P359" i="9"/>
  <c r="AB359" i="9" s="1"/>
  <c r="I406" i="9"/>
  <c r="P406" i="9"/>
  <c r="AB406" i="9" s="1"/>
  <c r="I414" i="9"/>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P389" i="9"/>
  <c r="AB389" i="9" s="1"/>
  <c r="J399" i="9"/>
  <c r="L399" i="9" s="1"/>
  <c r="T403" i="9"/>
  <c r="V403" i="9" s="1"/>
  <c r="J406" i="9"/>
  <c r="L406" i="9" s="1"/>
  <c r="J414" i="9"/>
  <c r="L414"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V971" i="9"/>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J838" i="9"/>
  <c r="L838" i="9" s="1"/>
  <c r="V839" i="9"/>
  <c r="J841" i="9"/>
  <c r="L841" i="9" s="1"/>
  <c r="H853" i="9"/>
  <c r="J853" i="9" s="1"/>
  <c r="L853" i="9" s="1"/>
  <c r="J855" i="9"/>
  <c r="L855" i="9" s="1"/>
  <c r="H856" i="9"/>
  <c r="J856" i="9" s="1"/>
  <c r="L856" i="9" s="1"/>
  <c r="J858" i="9"/>
  <c r="L858" i="9" s="1"/>
  <c r="V859" i="9"/>
  <c r="J870" i="9"/>
  <c r="L870" i="9" s="1"/>
  <c r="H880" i="9"/>
  <c r="J880" i="9" s="1"/>
  <c r="L880" i="9" s="1"/>
  <c r="H901" i="9"/>
  <c r="J901" i="9" s="1"/>
  <c r="L901" i="9" s="1"/>
  <c r="J903" i="9"/>
  <c r="L903" i="9" s="1"/>
  <c r="J926" i="9"/>
  <c r="L926" i="9" s="1"/>
  <c r="P936" i="9"/>
  <c r="AB936" i="9" s="1"/>
  <c r="H936" i="9"/>
  <c r="J936" i="9" s="1"/>
  <c r="L936" i="9" s="1"/>
  <c r="P937" i="9"/>
  <c r="AB937" i="9" s="1"/>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1" i="9"/>
  <c r="L991" i="9" s="1"/>
  <c r="J999" i="9"/>
  <c r="L999" i="9" s="1"/>
  <c r="P1004" i="9"/>
  <c r="AB1004" i="9" s="1"/>
  <c r="H1004" i="9"/>
  <c r="J1004" i="9" s="1"/>
  <c r="L1004" i="9" s="1"/>
  <c r="T1006" i="9"/>
  <c r="V1006" i="9" s="1"/>
  <c r="V1010" i="9"/>
  <c r="P1027" i="9"/>
  <c r="AB1027" i="9" s="1"/>
  <c r="J1038" i="9"/>
  <c r="L1038" i="9" s="1"/>
  <c r="P1043" i="9"/>
  <c r="AB1043" i="9" s="1"/>
  <c r="H1043" i="9"/>
  <c r="J1043" i="9" s="1"/>
  <c r="L1043" i="9" s="1"/>
  <c r="T1045" i="9"/>
  <c r="V1045"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4" i="9"/>
  <c r="L804" i="9" s="1"/>
  <c r="J806" i="9"/>
  <c r="L806" i="9" s="1"/>
  <c r="J810" i="9"/>
  <c r="L810" i="9" s="1"/>
  <c r="J867" i="9"/>
  <c r="L867" i="9" s="1"/>
  <c r="T867" i="9"/>
  <c r="V867" i="9" s="1"/>
  <c r="V869" i="9"/>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J1421" i="9"/>
  <c r="L1421"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V1524" i="9"/>
  <c r="J1539" i="9"/>
  <c r="L1539" i="9" s="1"/>
  <c r="P1544" i="9"/>
  <c r="AB1544" i="9" s="1"/>
  <c r="H1544" i="9"/>
  <c r="J1544" i="9" s="1"/>
  <c r="L1544" i="9" s="1"/>
  <c r="T1546" i="9"/>
  <c r="V1546" i="9" s="1"/>
  <c r="J1566" i="9"/>
  <c r="L1566" i="9" s="1"/>
  <c r="J1596" i="9"/>
  <c r="L1596" i="9" s="1"/>
  <c r="T1604" i="9"/>
  <c r="V1604" i="9" s="1"/>
  <c r="V1622" i="9"/>
  <c r="P1630" i="9"/>
  <c r="AB1630" i="9" s="1"/>
  <c r="H1630" i="9"/>
  <c r="J1630" i="9" s="1"/>
  <c r="L1630" i="9" s="1"/>
  <c r="V1639" i="9"/>
  <c r="T1641" i="9"/>
  <c r="V1641" i="9" s="1"/>
  <c r="P1645" i="9"/>
  <c r="AB1645" i="9" s="1"/>
  <c r="H1645" i="9"/>
  <c r="J1645" i="9" s="1"/>
  <c r="L1645" i="9" s="1"/>
  <c r="P1650" i="9"/>
  <c r="AB1650"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3" i="9"/>
  <c r="V1316" i="9"/>
  <c r="L1318" i="9"/>
  <c r="V1322" i="9"/>
  <c r="V1325" i="9"/>
  <c r="V1328" i="9"/>
  <c r="J1332" i="9"/>
  <c r="L1332" i="9" s="1"/>
  <c r="P1334" i="9"/>
  <c r="AB1334" i="9" s="1"/>
  <c r="H1334" i="9"/>
  <c r="J1334" i="9" s="1"/>
  <c r="L1334" i="9" s="1"/>
  <c r="P1336" i="9"/>
  <c r="AB1336" i="9" s="1"/>
  <c r="V1337" i="9"/>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2" i="9"/>
  <c r="L1722"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J1522" i="9"/>
  <c r="L1522" i="9" s="1"/>
  <c r="P1533" i="9"/>
  <c r="AB1533" i="9" s="1"/>
  <c r="H1533" i="9"/>
  <c r="J1533" i="9" s="1"/>
  <c r="L1533" i="9" s="1"/>
  <c r="T1537" i="9"/>
  <c r="V1537" i="9" s="1"/>
  <c r="V1541" i="9"/>
  <c r="J1548" i="9"/>
  <c r="L1548" i="9" s="1"/>
  <c r="P1553" i="9"/>
  <c r="AB1553" i="9" s="1"/>
  <c r="H1553" i="9"/>
  <c r="J1553" i="9" s="1"/>
  <c r="L1553" i="9" s="1"/>
  <c r="T1555" i="9"/>
  <c r="V1555" i="9" s="1"/>
  <c r="J1559" i="9"/>
  <c r="L1559" i="9" s="1"/>
  <c r="V1568" i="9"/>
  <c r="P1586" i="9"/>
  <c r="AB1586" i="9" s="1"/>
  <c r="H1586" i="9"/>
  <c r="J1586" i="9" s="1"/>
  <c r="L1586" i="9" s="1"/>
  <c r="T1588" i="9"/>
  <c r="V1588" i="9" s="1"/>
  <c r="P1591" i="9"/>
  <c r="AB1591" i="9" s="1"/>
  <c r="T1594" i="9"/>
  <c r="V1594"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04" i="9"/>
  <c r="L1704"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J1877" i="9"/>
  <c r="L1877" i="9" s="1"/>
  <c r="P2177" i="9"/>
  <c r="AB2177" i="9" s="1"/>
  <c r="H2177" i="9"/>
  <c r="J2177" i="9" s="1"/>
  <c r="L2177" i="9" s="1"/>
  <c r="V1292" i="9"/>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T1726" i="9"/>
  <c r="V1726" i="9" s="1"/>
  <c r="P1729" i="9"/>
  <c r="AB1729" i="9" s="1"/>
  <c r="J1734" i="9"/>
  <c r="L1734"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4"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J2223" i="9"/>
  <c r="L2223" i="9" s="1"/>
  <c r="V2286" i="9"/>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V1895"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V1971"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V2162" i="9"/>
  <c r="J2169" i="9"/>
  <c r="L2169" i="9" s="1"/>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35" i="9"/>
  <c r="L2435" i="9" s="1"/>
  <c r="J2438" i="9"/>
  <c r="L2438"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J2297" i="9"/>
  <c r="L2297" i="9" s="1"/>
  <c r="V2299" i="9"/>
  <c r="P2303" i="9"/>
  <c r="AB2303" i="9" s="1"/>
  <c r="I2303" i="9"/>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V2616" i="9"/>
  <c r="J2625" i="9"/>
  <c r="L2625" i="9" s="1"/>
  <c r="P2630" i="9"/>
  <c r="AB2630" i="9" s="1"/>
  <c r="H2630" i="9"/>
  <c r="J2630" i="9" s="1"/>
  <c r="L2630" i="9" s="1"/>
  <c r="T2639" i="9"/>
  <c r="V2639" i="9" s="1"/>
  <c r="J2640" i="9"/>
  <c r="L2640" i="9" s="1"/>
  <c r="V2651" i="9"/>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J2270" i="9"/>
  <c r="L2270" i="9" s="1"/>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V2475" i="9"/>
  <c r="P2493" i="9"/>
  <c r="AB2493" i="9" s="1"/>
  <c r="H2493" i="9"/>
  <c r="J2493" i="9" s="1"/>
  <c r="L2493" i="9" s="1"/>
  <c r="V2499" i="9"/>
  <c r="J2500" i="9"/>
  <c r="L2500" i="9" s="1"/>
  <c r="V2508" i="9"/>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J2599" i="9"/>
  <c r="L2599" i="9" s="1"/>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V2237" i="9"/>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J2303" i="9"/>
  <c r="L2303"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J2691" i="9"/>
  <c r="L2691" i="9" s="1"/>
  <c r="P2693" i="9"/>
  <c r="AB2693" i="9" s="1"/>
  <c r="J2701" i="9"/>
  <c r="L2701" i="9" s="1"/>
  <c r="V2703" i="9"/>
  <c r="P2705" i="9"/>
  <c r="AB2705" i="9" s="1"/>
  <c r="H2705" i="9"/>
  <c r="J2705" i="9" s="1"/>
  <c r="L2705" i="9" s="1"/>
  <c r="P2710" i="9"/>
  <c r="AB2710" i="9" s="1"/>
  <c r="I2710" i="9"/>
  <c r="J2710" i="9" s="1"/>
  <c r="L2710" i="9" s="1"/>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67" i="9"/>
  <c r="L2683" i="9"/>
  <c r="L2689" i="9"/>
  <c r="L2695" i="9"/>
  <c r="L2707" i="9"/>
  <c r="P2713" i="9"/>
  <c r="AB2713" i="9" s="1"/>
  <c r="I2713" i="9"/>
  <c r="J2713" i="9" s="1"/>
  <c r="L2713" i="9" s="1"/>
  <c r="P2728" i="9"/>
  <c r="AB2728" i="9" s="1"/>
  <c r="I2728" i="9"/>
  <c r="J2728" i="9" s="1"/>
  <c r="L2728" i="9" s="1"/>
  <c r="T2735" i="9"/>
  <c r="V2735" i="9" s="1"/>
  <c r="P2741" i="9"/>
  <c r="AB2741" i="9" s="1"/>
  <c r="H2741" i="9"/>
  <c r="J2741" i="9" s="1"/>
  <c r="L2741" i="9" s="1"/>
  <c r="T2753" i="9"/>
  <c r="V2753" i="9" s="1"/>
  <c r="V2757" i="9"/>
  <c r="P2759" i="9"/>
  <c r="AB2759" i="9" s="1"/>
  <c r="H2759" i="9"/>
  <c r="J2759" i="9" s="1"/>
  <c r="L2759" i="9" s="1"/>
  <c r="T2771" i="9"/>
  <c r="V2771" i="9" s="1"/>
  <c r="L2773" i="9"/>
  <c r="P2776" i="9"/>
  <c r="AB2776" i="9" s="1"/>
  <c r="I2776" i="9"/>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J2842" i="9"/>
  <c r="L2842"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J2740" i="9"/>
  <c r="L2740" i="9" s="1"/>
  <c r="P2744" i="9"/>
  <c r="AB2744" i="9" s="1"/>
  <c r="H2744" i="9"/>
  <c r="J2744" i="9" s="1"/>
  <c r="L2744" i="9" s="1"/>
  <c r="P2748" i="9"/>
  <c r="AB2748" i="9" s="1"/>
  <c r="J2754" i="9"/>
  <c r="L2754" i="9" s="1"/>
  <c r="V2756" i="9"/>
  <c r="J2758" i="9"/>
  <c r="L2758" i="9" s="1"/>
  <c r="P2762" i="9"/>
  <c r="AB2762" i="9" s="1"/>
  <c r="H2762" i="9"/>
  <c r="J2762" i="9" s="1"/>
  <c r="L2762" i="9" s="1"/>
  <c r="P2766" i="9"/>
  <c r="AB2766" i="9" s="1"/>
  <c r="J2772" i="9"/>
  <c r="L2772" i="9" s="1"/>
  <c r="P2797" i="9"/>
  <c r="AB2797" i="9" s="1"/>
  <c r="I2797" i="9"/>
  <c r="J2797" i="9" s="1"/>
  <c r="L2797" i="9" s="1"/>
  <c r="J2805" i="9"/>
  <c r="L2805" i="9" s="1"/>
  <c r="V2807" i="9"/>
  <c r="P2813" i="9"/>
  <c r="AB2813" i="9" s="1"/>
  <c r="L2827" i="9"/>
  <c r="V2834" i="9"/>
  <c r="J2835" i="9"/>
  <c r="L2835" i="9" s="1"/>
  <c r="I2839" i="9"/>
  <c r="J2839" i="9" s="1"/>
  <c r="L2839" i="9" s="1"/>
  <c r="P2839" i="9"/>
  <c r="AB2839" i="9" s="1"/>
  <c r="I2845" i="9"/>
  <c r="J2845" i="9" s="1"/>
  <c r="L2845" i="9" s="1"/>
  <c r="P2845" i="9"/>
  <c r="AB2845" i="9" s="1"/>
  <c r="I2851" i="9"/>
  <c r="J2851" i="9" s="1"/>
  <c r="L2851" i="9" s="1"/>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V2691" i="9"/>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J2776" i="9"/>
  <c r="L2776"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J2928" i="9"/>
  <c r="L2928"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P3320" i="9"/>
  <c r="AB3320" i="9" s="1"/>
  <c r="V2829" i="9"/>
  <c r="T2831" i="9"/>
  <c r="V2831" i="9" s="1"/>
  <c r="V2835" i="9"/>
  <c r="P2840" i="9"/>
  <c r="AB2840" i="9" s="1"/>
  <c r="P2846" i="9"/>
  <c r="AB2846" i="9" s="1"/>
  <c r="P2867" i="9"/>
  <c r="AB2867" i="9" s="1"/>
  <c r="P2869" i="9"/>
  <c r="AB2869" i="9" s="1"/>
  <c r="I2869" i="9"/>
  <c r="J2869" i="9" s="1"/>
  <c r="L2869" i="9" s="1"/>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V2916"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J3073" i="9"/>
  <c r="L3073"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J3286" i="9"/>
  <c r="L3286"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T3284" i="9"/>
  <c r="V3284" i="9" s="1"/>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J3320" i="9"/>
  <c r="L3320"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03" i="9"/>
  <c r="V3312" i="9"/>
  <c r="V3321" i="9"/>
  <c r="P3329" i="9"/>
  <c r="AB3329" i="9" s="1"/>
  <c r="I3329" i="9"/>
  <c r="J3329" i="9" s="1"/>
  <c r="L3329" i="9" s="1"/>
  <c r="P3348" i="9"/>
  <c r="AB3348" i="9" s="1"/>
  <c r="V3353"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6" i="9"/>
  <c r="V3359"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1" i="9"/>
  <c r="V3354" i="9"/>
  <c r="V3357" i="9"/>
  <c r="I3358" i="9"/>
  <c r="J3358" i="9" s="1"/>
  <c r="L3358" i="9" s="1"/>
  <c r="V3360" i="9"/>
  <c r="I3361" i="9"/>
  <c r="J3361" i="9" s="1"/>
  <c r="L3361" i="9" s="1"/>
  <c r="I3364" i="9"/>
  <c r="J3364" i="9" s="1"/>
  <c r="L3364" i="9" s="1"/>
  <c r="V3366" i="9"/>
  <c r="I3367" i="9"/>
  <c r="J3367" i="9" s="1"/>
  <c r="L3367" i="9" s="1"/>
  <c r="V3369" i="9"/>
  <c r="I3370" i="9"/>
  <c r="J3370" i="9" s="1"/>
  <c r="L3370" i="9" s="1"/>
  <c r="V3372" i="9"/>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V3507" i="9"/>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1" i="9"/>
  <c r="V3634" i="9"/>
  <c r="V3663" i="9"/>
  <c r="P3647" i="9"/>
  <c r="AB3650" i="9" s="1"/>
  <c r="H3650" i="9"/>
  <c r="J3650" i="9" s="1"/>
  <c r="L3650" i="9" s="1"/>
  <c r="J3652" i="9"/>
  <c r="L3652"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V3674" i="9"/>
  <c r="J3678" i="9"/>
  <c r="L3678" i="9" s="1"/>
  <c r="P3680" i="9"/>
  <c r="AB3683" i="9" s="1"/>
  <c r="H3680" i="9"/>
  <c r="J3680" i="9" s="1"/>
  <c r="L3680" i="9" s="1"/>
  <c r="V3683" i="9"/>
  <c r="J3687" i="9"/>
  <c r="L3687" i="9" s="1"/>
  <c r="J3698" i="9"/>
  <c r="L3698"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64" i="9"/>
  <c r="L3964"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V4018" i="9"/>
  <c r="J4028" i="9"/>
  <c r="L4028" i="9" s="1"/>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AB3553" i="9" l="1"/>
  <c r="AB3556" i="9"/>
  <c r="AB3557" i="9"/>
  <c r="AB3554" i="9"/>
  <c r="O107" i="15" l="1"/>
  <c r="P107" i="15" s="1"/>
  <c r="O99" i="15"/>
  <c r="P99" i="15" s="1"/>
  <c r="O96" i="15"/>
  <c r="P96" i="15" s="1"/>
  <c r="O93" i="15"/>
  <c r="P93" i="15" s="1"/>
  <c r="O109" i="15"/>
  <c r="P109" i="15" s="1"/>
  <c r="O106" i="15"/>
  <c r="P106" i="15" s="1"/>
  <c r="O103" i="15"/>
  <c r="P103" i="15" s="1"/>
  <c r="O92" i="15"/>
  <c r="P92" i="15" s="1"/>
  <c r="O89" i="15"/>
  <c r="P89" i="15" s="1"/>
  <c r="O98" i="15"/>
  <c r="P98" i="15" s="1"/>
  <c r="O95" i="15"/>
  <c r="P95" i="15" s="1"/>
  <c r="O110" i="15"/>
  <c r="P110" i="15" s="1"/>
  <c r="O112" i="15"/>
  <c r="P112" i="15" s="1"/>
  <c r="O105" i="15"/>
  <c r="P105" i="15" s="1"/>
  <c r="O102" i="15"/>
  <c r="P102" i="15" s="1"/>
  <c r="O91" i="15"/>
  <c r="P91" i="15" s="1"/>
  <c r="O88" i="15"/>
  <c r="P88" i="15" s="1"/>
  <c r="O101" i="15"/>
  <c r="P101" i="15" s="1"/>
  <c r="O97" i="15"/>
  <c r="P97" i="15" s="1"/>
  <c r="O94" i="15"/>
  <c r="P94" i="15" s="1"/>
  <c r="O111" i="15"/>
  <c r="P111" i="15" s="1"/>
  <c r="O108" i="15"/>
  <c r="P108" i="15" s="1"/>
  <c r="O104" i="15"/>
  <c r="P104" i="15" s="1"/>
  <c r="O100" i="15"/>
  <c r="P100" i="15" s="1"/>
  <c r="O90" i="15"/>
  <c r="P90" i="15" s="1"/>
  <c r="O87" i="15"/>
  <c r="P87" i="15" s="1"/>
  <c r="O40" i="15"/>
  <c r="P40" i="15" s="1"/>
  <c r="O124" i="38"/>
  <c r="P124" i="38" s="1"/>
  <c r="O121" i="38"/>
  <c r="P121" i="38" s="1"/>
  <c r="O118" i="38"/>
  <c r="P118" i="38" s="1"/>
  <c r="O83" i="38"/>
  <c r="P83" i="38" s="1"/>
  <c r="O80" i="38"/>
  <c r="P80" i="38" s="1"/>
  <c r="O69" i="38"/>
  <c r="P69" i="38" s="1"/>
  <c r="O62" i="38"/>
  <c r="P62" i="38" s="1"/>
  <c r="O58" i="38"/>
  <c r="P58" i="38" s="1"/>
  <c r="O53" i="38"/>
  <c r="P53" i="38" s="1"/>
  <c r="O48" i="38"/>
  <c r="P48" i="38" s="1"/>
  <c r="O43" i="38"/>
  <c r="P43" i="38" s="1"/>
  <c r="O38" i="38"/>
  <c r="P38" i="38" s="1"/>
  <c r="O29" i="38"/>
  <c r="P29" i="38" s="1"/>
  <c r="O19" i="38"/>
  <c r="P19" i="38" s="1"/>
  <c r="O18" i="38"/>
  <c r="P18" i="38" s="1"/>
  <c r="O13" i="38"/>
  <c r="P13" i="38" s="1"/>
  <c r="O81" i="15"/>
  <c r="P81" i="15" s="1"/>
  <c r="O79" i="15"/>
  <c r="P79" i="15" s="1"/>
  <c r="O75" i="15"/>
  <c r="P75" i="15" s="1"/>
  <c r="O70" i="15"/>
  <c r="P70" i="15" s="1"/>
  <c r="O61" i="15"/>
  <c r="P61" i="15" s="1"/>
  <c r="O56" i="15"/>
  <c r="P56" i="15" s="1"/>
  <c r="O33" i="15"/>
  <c r="P33" i="15" s="1"/>
  <c r="O30" i="15"/>
  <c r="P30" i="15" s="1"/>
  <c r="O119" i="38"/>
  <c r="P119" i="38" s="1"/>
  <c r="O115" i="38"/>
  <c r="P115" i="38" s="1"/>
  <c r="O84" i="38"/>
  <c r="P84" i="38" s="1"/>
  <c r="O77" i="38"/>
  <c r="P77" i="38" s="1"/>
  <c r="O74" i="38"/>
  <c r="P74" i="38" s="1"/>
  <c r="O73" i="38"/>
  <c r="P73" i="38" s="1"/>
  <c r="O70" i="38"/>
  <c r="P70" i="38" s="1"/>
  <c r="O66" i="38"/>
  <c r="P66" i="38" s="1"/>
  <c r="O59" i="38"/>
  <c r="P59" i="38" s="1"/>
  <c r="O54" i="38"/>
  <c r="P54" i="38" s="1"/>
  <c r="O44" i="38"/>
  <c r="P44" i="38" s="1"/>
  <c r="O40" i="38"/>
  <c r="P40" i="38" s="1"/>
  <c r="O34" i="38"/>
  <c r="P34" i="38" s="1"/>
  <c r="O23" i="38"/>
  <c r="P23" i="38" s="1"/>
  <c r="O85" i="15"/>
  <c r="P85" i="15" s="1"/>
  <c r="O77" i="15"/>
  <c r="P77" i="15" s="1"/>
  <c r="O74" i="15"/>
  <c r="P74" i="15" s="1"/>
  <c r="O64" i="15"/>
  <c r="P64" i="15" s="1"/>
  <c r="O60" i="15"/>
  <c r="P60" i="15" s="1"/>
  <c r="O125" i="38"/>
  <c r="P125" i="38" s="1"/>
  <c r="O122" i="38"/>
  <c r="P122" i="38" s="1"/>
  <c r="O116" i="38"/>
  <c r="P116" i="38" s="1"/>
  <c r="O85" i="38"/>
  <c r="P85" i="38" s="1"/>
  <c r="O81" i="38"/>
  <c r="P81" i="38" s="1"/>
  <c r="O63" i="38"/>
  <c r="P63" i="38" s="1"/>
  <c r="O50" i="38"/>
  <c r="P50" i="38" s="1"/>
  <c r="O49" i="38"/>
  <c r="P49" i="38" s="1"/>
  <c r="O41" i="38"/>
  <c r="P41" i="38" s="1"/>
  <c r="O35" i="38"/>
  <c r="P35" i="38" s="1"/>
  <c r="O30" i="38"/>
  <c r="P30" i="38" s="1"/>
  <c r="O20" i="38"/>
  <c r="P20" i="38" s="1"/>
  <c r="O14" i="38"/>
  <c r="P14" i="38" s="1"/>
  <c r="O11" i="38"/>
  <c r="P11" i="38" s="1"/>
  <c r="O83" i="15"/>
  <c r="P83" i="15" s="1"/>
  <c r="O69" i="15"/>
  <c r="P69" i="15" s="1"/>
  <c r="O59" i="15"/>
  <c r="P59" i="15" s="1"/>
  <c r="O29" i="15"/>
  <c r="P29" i="15" s="1"/>
  <c r="O120" i="38"/>
  <c r="P120" i="38" s="1"/>
  <c r="O78" i="38"/>
  <c r="P78" i="38" s="1"/>
  <c r="O75" i="38"/>
  <c r="P75" i="38" s="1"/>
  <c r="O71" i="38"/>
  <c r="P71" i="38" s="1"/>
  <c r="O67" i="38"/>
  <c r="P67" i="38" s="1"/>
  <c r="O64" i="38"/>
  <c r="P64" i="38" s="1"/>
  <c r="O60" i="38"/>
  <c r="P60" i="38" s="1"/>
  <c r="O56" i="38"/>
  <c r="P56" i="38" s="1"/>
  <c r="O55" i="38"/>
  <c r="P55" i="38" s="1"/>
  <c r="O46" i="38"/>
  <c r="P46" i="38" s="1"/>
  <c r="O31" i="38"/>
  <c r="P31" i="38" s="1"/>
  <c r="O21" i="38"/>
  <c r="P21" i="38" s="1"/>
  <c r="O16" i="38"/>
  <c r="P16" i="38" s="1"/>
  <c r="O78" i="15"/>
  <c r="P78" i="15" s="1"/>
  <c r="O73" i="15"/>
  <c r="P73" i="15" s="1"/>
  <c r="O68" i="15"/>
  <c r="P68" i="15" s="1"/>
  <c r="O63" i="15"/>
  <c r="P63" i="15" s="1"/>
  <c r="O58" i="15"/>
  <c r="P58" i="15" s="1"/>
  <c r="O126" i="38"/>
  <c r="P126" i="38" s="1"/>
  <c r="O123" i="38"/>
  <c r="P123" i="38" s="1"/>
  <c r="O117" i="38"/>
  <c r="P117" i="38" s="1"/>
  <c r="O114" i="38"/>
  <c r="P114" i="38" s="1"/>
  <c r="O82" i="38"/>
  <c r="P82" i="38" s="1"/>
  <c r="O79" i="38"/>
  <c r="P79" i="38" s="1"/>
  <c r="O68" i="38"/>
  <c r="P68" i="38" s="1"/>
  <c r="O51" i="38"/>
  <c r="P51" i="38" s="1"/>
  <c r="O47" i="38"/>
  <c r="P47" i="38" s="1"/>
  <c r="O42" i="38"/>
  <c r="P42" i="38" s="1"/>
  <c r="O36" i="38"/>
  <c r="P36" i="38" s="1"/>
  <c r="O28" i="38"/>
  <c r="P28" i="38" s="1"/>
  <c r="O12" i="38"/>
  <c r="P12" i="38" s="1"/>
  <c r="O84" i="15"/>
  <c r="P84" i="15" s="1"/>
  <c r="O82" i="15"/>
  <c r="P82" i="15" s="1"/>
  <c r="O80" i="15"/>
  <c r="P80" i="15" s="1"/>
  <c r="O72" i="15"/>
  <c r="P72" i="15" s="1"/>
  <c r="O67" i="15"/>
  <c r="P67" i="15" s="1"/>
  <c r="O62" i="15"/>
  <c r="P62" i="15" s="1"/>
  <c r="O72" i="38"/>
  <c r="P72" i="38" s="1"/>
  <c r="O65" i="38"/>
  <c r="P65" i="38" s="1"/>
  <c r="O61" i="38"/>
  <c r="P61" i="38" s="1"/>
  <c r="O57" i="38"/>
  <c r="P57" i="38" s="1"/>
  <c r="O52" i="38"/>
  <c r="P52" i="38" s="1"/>
  <c r="O37" i="38"/>
  <c r="P37" i="38" s="1"/>
  <c r="O33" i="38"/>
  <c r="P33" i="38" s="1"/>
  <c r="O22" i="38"/>
  <c r="P22" i="38" s="1"/>
  <c r="O17" i="38"/>
  <c r="P17" i="38" s="1"/>
  <c r="O66" i="15"/>
  <c r="P66" i="15" s="1"/>
  <c r="O57" i="15"/>
  <c r="P57" i="15" s="1"/>
  <c r="O31" i="15"/>
  <c r="P31" i="15" s="1"/>
  <c r="N88" i="26"/>
  <c r="M71" i="15" s="1"/>
  <c r="O71" i="15" s="1"/>
  <c r="P71" i="15" s="1"/>
  <c r="N80" i="26"/>
  <c r="M65" i="15" s="1"/>
  <c r="O65" i="15" s="1"/>
  <c r="P65" i="15" s="1"/>
  <c r="O42" i="15"/>
  <c r="P42" i="15" s="1"/>
  <c r="O44" i="15"/>
  <c r="P44" i="15" s="1"/>
  <c r="O43" i="15"/>
  <c r="P43" i="15" s="1"/>
  <c r="N69" i="26"/>
  <c r="M50" i="15" s="1"/>
  <c r="O47" i="15"/>
  <c r="P47" i="15" s="1"/>
  <c r="O14" i="15"/>
  <c r="P14" i="15" s="1"/>
  <c r="O121" i="15"/>
  <c r="P121" i="15" s="1"/>
  <c r="O53" i="15"/>
  <c r="P53" i="15" s="1"/>
  <c r="O35" i="15"/>
  <c r="P35" i="15" s="1"/>
  <c r="O51" i="15"/>
  <c r="P51" i="15" s="1"/>
  <c r="O119" i="15"/>
  <c r="P119" i="15" s="1"/>
  <c r="O46" i="15"/>
  <c r="P46" i="15" s="1"/>
  <c r="N24" i="26"/>
  <c r="O55" i="15"/>
  <c r="P55" i="15" s="1"/>
  <c r="O12" i="15"/>
  <c r="P12" i="15" s="1"/>
  <c r="O11" i="15"/>
  <c r="P11" i="15" s="1"/>
  <c r="O118" i="15"/>
  <c r="P118" i="15" s="1"/>
  <c r="O23" i="15"/>
  <c r="P23" i="15" s="1"/>
  <c r="O22" i="15"/>
  <c r="P22" i="15" s="1"/>
  <c r="O123" i="15"/>
  <c r="P123" i="15" s="1"/>
  <c r="O13" i="15"/>
  <c r="P13" i="15" s="1"/>
  <c r="O116" i="15"/>
  <c r="P116" i="15" s="1"/>
  <c r="O38" i="15"/>
  <c r="P38" i="15" s="1"/>
  <c r="O122" i="15"/>
  <c r="P122" i="15" s="1"/>
  <c r="O54" i="15"/>
  <c r="P54" i="15" s="1"/>
  <c r="O37" i="15"/>
  <c r="P37" i="15" s="1"/>
  <c r="N33" i="30"/>
  <c r="O114" i="15"/>
  <c r="P114" i="15" s="1"/>
  <c r="O125" i="15"/>
  <c r="P125" i="15" s="1"/>
  <c r="O34" i="15"/>
  <c r="P34" i="15" s="1"/>
  <c r="O124" i="15"/>
  <c r="P124" i="15" s="1"/>
  <c r="O49" i="15"/>
  <c r="P49" i="15" s="1"/>
  <c r="O41" i="15"/>
  <c r="P41" i="15" s="1"/>
  <c r="O126" i="15"/>
  <c r="P126" i="15" s="1"/>
  <c r="O117" i="15"/>
  <c r="P117" i="15" s="1"/>
  <c r="O18" i="15"/>
  <c r="P18" i="15" s="1"/>
  <c r="O120" i="15"/>
  <c r="P120" i="15" s="1"/>
  <c r="O19" i="15"/>
  <c r="P19" i="15" s="1"/>
  <c r="N33" i="26"/>
  <c r="O48" i="15"/>
  <c r="P48" i="15" s="1"/>
  <c r="O115" i="15"/>
  <c r="P115" i="15" s="1"/>
  <c r="O52" i="15"/>
  <c r="P52" i="15" s="1"/>
  <c r="O36" i="15"/>
  <c r="P36" i="15" s="1"/>
  <c r="N24" i="30"/>
  <c r="P76" i="15" l="1"/>
  <c r="F48" i="42" s="1"/>
  <c r="AA51" i="42" s="1"/>
  <c r="P86" i="15"/>
  <c r="F44" i="42" s="1"/>
  <c r="P27" i="38"/>
  <c r="P15" i="38"/>
  <c r="P39" i="15"/>
  <c r="F36" i="42" s="1"/>
  <c r="P10" i="38"/>
  <c r="O25" i="38"/>
  <c r="P25" i="38" s="1"/>
  <c r="P24" i="38" s="1"/>
  <c r="P113" i="38"/>
  <c r="P76" i="38"/>
  <c r="P32" i="38"/>
  <c r="P45" i="38"/>
  <c r="P39" i="38"/>
  <c r="O50" i="15"/>
  <c r="P50" i="15" s="1"/>
  <c r="P45" i="15" s="1"/>
  <c r="F40" i="42" s="1"/>
  <c r="O28" i="15"/>
  <c r="P28" i="15" s="1"/>
  <c r="P27" i="15" s="1"/>
  <c r="F20" i="42" s="1"/>
  <c r="M25" i="15"/>
  <c r="O25" i="15" s="1"/>
  <c r="P25" i="15" s="1"/>
  <c r="P32" i="15"/>
  <c r="F32" i="42" s="1"/>
  <c r="O16" i="15"/>
  <c r="P16" i="15" s="1"/>
  <c r="O20" i="15"/>
  <c r="P20" i="15" s="1"/>
  <c r="O17" i="15"/>
  <c r="P17" i="15" s="1"/>
  <c r="P113" i="15"/>
  <c r="F12" i="42" s="1"/>
  <c r="O21" i="15"/>
  <c r="P21" i="15" s="1"/>
  <c r="P10" i="15"/>
  <c r="P24" i="15" l="1"/>
  <c r="F28" i="42" s="1"/>
  <c r="P127" i="38"/>
  <c r="J105" i="40" s="1"/>
  <c r="K105" i="40" s="1"/>
  <c r="S47" i="42"/>
  <c r="W47" i="42"/>
  <c r="G15" i="42"/>
  <c r="K23" i="42"/>
  <c r="G23" i="42"/>
  <c r="W43" i="42"/>
  <c r="S43" i="42"/>
  <c r="S39" i="42"/>
  <c r="O39" i="42"/>
  <c r="K39" i="42"/>
  <c r="F16" i="42"/>
  <c r="AA35" i="42"/>
  <c r="AA54" i="42" s="1"/>
  <c r="W35" i="42"/>
  <c r="P15" i="15"/>
  <c r="F24" i="42" s="1"/>
  <c r="W31" i="42" l="1"/>
  <c r="W54" i="42" s="1"/>
  <c r="S31" i="42"/>
  <c r="P127" i="15"/>
  <c r="G19" i="42"/>
  <c r="G54" i="42" s="1"/>
  <c r="K19" i="42"/>
  <c r="F52" i="42"/>
  <c r="AA52" i="42" s="1"/>
  <c r="S27" i="42"/>
  <c r="K27" i="42"/>
  <c r="O27" i="42"/>
  <c r="O54" i="42" s="1"/>
  <c r="H20" i="20"/>
  <c r="S54" i="42" l="1"/>
  <c r="S19" i="14"/>
  <c r="R19" i="14"/>
  <c r="J105" i="39"/>
  <c r="R8" i="14"/>
  <c r="K54" i="42"/>
  <c r="O52" i="42"/>
  <c r="W52" i="42"/>
  <c r="S52" i="42"/>
  <c r="E20" i="20"/>
  <c r="G22" i="20" s="1"/>
  <c r="G55" i="42"/>
  <c r="G52" i="42"/>
  <c r="G53" i="42" s="1"/>
  <c r="M22" i="20" l="1"/>
  <c r="K52" i="42"/>
  <c r="K53" i="42" s="1"/>
  <c r="O53" i="42" s="1"/>
  <c r="S53" i="42" s="1"/>
  <c r="W53" i="42" s="1"/>
  <c r="AA53" i="42" s="1"/>
  <c r="K55" i="42"/>
  <c r="O55" i="42" s="1"/>
  <c r="S55" i="42" s="1"/>
  <c r="W55" i="42" s="1"/>
  <c r="AA55" i="42" s="1"/>
  <c r="L3" i="39" l="1"/>
  <c r="I3" i="39" s="1"/>
  <c r="L4" i="39" l="1"/>
  <c r="L5" i="39" l="1"/>
  <c r="I4" i="39"/>
  <c r="I5" i="39" l="1"/>
  <c r="L6" i="39"/>
  <c r="I6" i="39" l="1"/>
  <c r="L7" i="39"/>
  <c r="I7" i="39" l="1"/>
  <c r="L8" i="39"/>
  <c r="I8" i="39" l="1"/>
  <c r="L9" i="39"/>
  <c r="I9" i="39" l="1"/>
  <c r="L10" i="39"/>
  <c r="L11" i="39" l="1"/>
  <c r="I10" i="39"/>
  <c r="I11" i="39" l="1"/>
  <c r="L12" i="39"/>
  <c r="I12" i="39" l="1"/>
  <c r="L13" i="39"/>
  <c r="I13" i="39" l="1"/>
  <c r="L14" i="39"/>
  <c r="I14" i="39" l="1"/>
  <c r="L15" i="39"/>
  <c r="I15" i="39" l="1"/>
  <c r="L16" i="39"/>
  <c r="L17" i="39" l="1"/>
  <c r="I16" i="39"/>
  <c r="I17" i="39" l="1"/>
  <c r="L18" i="39"/>
  <c r="I18" i="39" l="1"/>
  <c r="L19" i="39"/>
  <c r="I19" i="39" l="1"/>
  <c r="L20" i="39"/>
  <c r="I20" i="39" l="1"/>
  <c r="L21" i="39"/>
  <c r="I21" i="39" l="1"/>
  <c r="L22" i="39"/>
  <c r="L23" i="39" l="1"/>
  <c r="I22" i="39"/>
  <c r="I23" i="39" l="1"/>
  <c r="L24" i="39"/>
  <c r="I24" i="39" l="1"/>
  <c r="L25" i="39"/>
  <c r="L26" i="39" l="1"/>
  <c r="I25" i="39"/>
  <c r="I26" i="39" l="1"/>
  <c r="L27" i="39"/>
  <c r="I27" i="39" l="1"/>
  <c r="L28" i="39"/>
  <c r="L29" i="39" l="1"/>
  <c r="I28" i="39"/>
  <c r="I29" i="39" l="1"/>
  <c r="L30" i="39"/>
  <c r="I30" i="39" l="1"/>
  <c r="L31" i="39"/>
  <c r="L32" i="39" l="1"/>
  <c r="I31" i="39"/>
  <c r="I32" i="39" l="1"/>
  <c r="L33" i="39"/>
  <c r="I33" i="39" l="1"/>
  <c r="L34" i="39"/>
  <c r="L35" i="39" l="1"/>
  <c r="I34" i="39"/>
  <c r="I35" i="39" l="1"/>
  <c r="L36" i="39"/>
  <c r="I36" i="39" l="1"/>
  <c r="L37" i="39"/>
  <c r="L38" i="39" l="1"/>
  <c r="I37" i="39"/>
  <c r="I38" i="39" l="1"/>
  <c r="L39" i="39"/>
  <c r="I39" i="39" l="1"/>
  <c r="L40" i="39"/>
  <c r="L41" i="39" l="1"/>
  <c r="I40" i="39"/>
  <c r="L42" i="39" l="1"/>
  <c r="I41" i="39"/>
  <c r="I42" i="39" l="1"/>
  <c r="L43" i="39"/>
  <c r="L44" i="39" l="1"/>
  <c r="I43" i="39"/>
  <c r="L45" i="39" l="1"/>
  <c r="I44" i="39"/>
  <c r="L46" i="39" l="1"/>
  <c r="I45" i="39"/>
  <c r="L47" i="39" l="1"/>
  <c r="I46" i="39"/>
  <c r="L48" i="39" l="1"/>
  <c r="I47" i="39"/>
  <c r="L49" i="39" l="1"/>
  <c r="I48" i="39"/>
  <c r="L50" i="39" l="1"/>
  <c r="I49" i="39"/>
  <c r="L51" i="39" l="1"/>
  <c r="I50" i="39"/>
  <c r="L52" i="39" l="1"/>
  <c r="I51" i="39"/>
  <c r="L53" i="39" l="1"/>
  <c r="I52" i="39"/>
  <c r="L54" i="39" l="1"/>
  <c r="I53" i="39"/>
  <c r="L55" i="39" l="1"/>
  <c r="I54" i="39"/>
  <c r="L56" i="39" l="1"/>
  <c r="I55" i="39"/>
  <c r="L57" i="39" l="1"/>
  <c r="I56" i="39"/>
  <c r="L58" i="39" l="1"/>
  <c r="I57" i="39"/>
  <c r="L59" i="39" l="1"/>
  <c r="I58" i="39"/>
  <c r="L60" i="39" l="1"/>
  <c r="I59" i="39"/>
  <c r="L61" i="39" l="1"/>
  <c r="I60" i="39"/>
  <c r="L62" i="39" l="1"/>
  <c r="I61" i="39"/>
  <c r="L63" i="39" l="1"/>
  <c r="I62" i="39"/>
  <c r="L64" i="39" l="1"/>
  <c r="I63" i="39"/>
  <c r="L65" i="39" l="1"/>
  <c r="I64" i="39"/>
  <c r="L66" i="39" l="1"/>
  <c r="I65" i="39"/>
  <c r="L67" i="39" l="1"/>
  <c r="I66" i="39"/>
  <c r="L68" i="39" l="1"/>
  <c r="I67" i="39"/>
  <c r="L69" i="39" l="1"/>
  <c r="I68" i="39"/>
  <c r="L70" i="39" l="1"/>
  <c r="I69" i="39"/>
  <c r="L71" i="39" l="1"/>
  <c r="I70" i="39"/>
  <c r="L72" i="39" l="1"/>
  <c r="I71" i="39"/>
  <c r="L73" i="39" l="1"/>
  <c r="I72" i="39"/>
  <c r="L74" i="39" l="1"/>
  <c r="I73" i="39"/>
  <c r="L75" i="39" l="1"/>
  <c r="I74" i="39"/>
  <c r="L76" i="39" l="1"/>
  <c r="I75" i="39"/>
  <c r="L77" i="39" l="1"/>
  <c r="I76" i="39"/>
  <c r="L78" i="39" l="1"/>
  <c r="I77" i="39"/>
  <c r="L79" i="39" l="1"/>
  <c r="I78" i="39"/>
  <c r="L80" i="39" l="1"/>
  <c r="I79" i="39"/>
  <c r="L81" i="39" l="1"/>
  <c r="I80" i="39"/>
  <c r="L82" i="39" l="1"/>
  <c r="I81" i="39"/>
  <c r="L83" i="39" l="1"/>
  <c r="I82" i="39"/>
  <c r="L84" i="39" l="1"/>
  <c r="I83" i="39"/>
  <c r="L85" i="39" l="1"/>
  <c r="I84" i="39"/>
  <c r="L86" i="39" l="1"/>
  <c r="I85" i="39"/>
  <c r="L87" i="39" l="1"/>
  <c r="I86" i="39"/>
  <c r="L88" i="39" l="1"/>
  <c r="I87" i="39"/>
  <c r="L89" i="39" l="1"/>
  <c r="I88" i="39"/>
  <c r="L90" i="39" l="1"/>
  <c r="I89" i="39"/>
  <c r="L91" i="39" l="1"/>
  <c r="I90" i="39"/>
  <c r="L92" i="39" l="1"/>
  <c r="I91" i="39"/>
  <c r="L93" i="39" l="1"/>
  <c r="I92" i="39"/>
  <c r="L94" i="39" l="1"/>
  <c r="I93" i="39"/>
  <c r="L95" i="39" l="1"/>
  <c r="I94" i="39"/>
  <c r="L96" i="39" l="1"/>
  <c r="I95" i="39"/>
  <c r="L97" i="39" l="1"/>
  <c r="I96" i="39"/>
  <c r="L98" i="39" l="1"/>
  <c r="I97" i="39"/>
  <c r="L99" i="39" l="1"/>
  <c r="I98" i="39"/>
  <c r="L100" i="39" l="1"/>
  <c r="I99" i="39"/>
  <c r="L101" i="39" l="1"/>
  <c r="I100" i="39"/>
  <c r="L102" i="39" l="1"/>
  <c r="I101" i="39"/>
  <c r="L103" i="39" l="1"/>
  <c r="I103" i="39" s="1"/>
  <c r="I102" i="39"/>
  <c r="E39" i="41" l="1"/>
  <c r="E41" i="41"/>
  <c r="E40" i="41"/>
  <c r="E42" i="41" l="1"/>
  <c r="L3" i="40"/>
  <c r="I3" i="40" s="1"/>
  <c r="L4" i="40" l="1"/>
  <c r="L5" i="40" l="1"/>
  <c r="I4" i="40"/>
  <c r="I5" i="40" l="1"/>
  <c r="L6" i="40"/>
  <c r="I6" i="40" l="1"/>
  <c r="L7" i="40"/>
  <c r="L8" i="40" l="1"/>
  <c r="I7" i="40"/>
  <c r="I8" i="40" l="1"/>
  <c r="L9" i="40"/>
  <c r="I9" i="40" l="1"/>
  <c r="L10" i="40"/>
  <c r="L11" i="40" l="1"/>
  <c r="I10" i="40"/>
  <c r="I11" i="40" l="1"/>
  <c r="L12" i="40"/>
  <c r="I12" i="40" l="1"/>
  <c r="L13" i="40"/>
  <c r="L14" i="40" l="1"/>
  <c r="I13" i="40"/>
  <c r="I14" i="40" l="1"/>
  <c r="L15" i="40"/>
  <c r="I15" i="40" l="1"/>
  <c r="L16" i="40"/>
  <c r="L17" i="40" l="1"/>
  <c r="I16" i="40"/>
  <c r="I17" i="40" l="1"/>
  <c r="L18" i="40"/>
  <c r="I18" i="40" l="1"/>
  <c r="L19" i="40"/>
  <c r="L20" i="40" l="1"/>
  <c r="I19" i="40"/>
  <c r="I20" i="40" l="1"/>
  <c r="L21" i="40"/>
  <c r="I21" i="40" l="1"/>
  <c r="L22" i="40"/>
  <c r="L23" i="40" l="1"/>
  <c r="I22" i="40"/>
  <c r="I23" i="40" l="1"/>
  <c r="L24" i="40"/>
  <c r="I24" i="40" l="1"/>
  <c r="L25" i="40"/>
  <c r="L26" i="40" l="1"/>
  <c r="I25" i="40"/>
  <c r="I26" i="40" l="1"/>
  <c r="L27" i="40"/>
  <c r="I27" i="40" l="1"/>
  <c r="L28" i="40"/>
  <c r="L29" i="40" l="1"/>
  <c r="I28" i="40"/>
  <c r="I29" i="40" l="1"/>
  <c r="L30" i="40"/>
  <c r="I30" i="40" l="1"/>
  <c r="L31" i="40"/>
  <c r="L32" i="40" l="1"/>
  <c r="I31" i="40"/>
  <c r="I32" i="40" l="1"/>
  <c r="L33" i="40"/>
  <c r="I33" i="40" l="1"/>
  <c r="L34" i="40"/>
  <c r="L35" i="40" l="1"/>
  <c r="I34" i="40"/>
  <c r="I35" i="40" l="1"/>
  <c r="L36" i="40"/>
  <c r="I36" i="40" l="1"/>
  <c r="L37" i="40"/>
  <c r="L38" i="40" l="1"/>
  <c r="I37" i="40"/>
  <c r="I38" i="40" l="1"/>
  <c r="L39" i="40"/>
  <c r="I39" i="40" l="1"/>
  <c r="L40" i="40"/>
  <c r="L41" i="40" l="1"/>
  <c r="I40" i="40"/>
  <c r="I41" i="40" l="1"/>
  <c r="L42" i="40"/>
  <c r="I42" i="40" l="1"/>
  <c r="L43" i="40"/>
  <c r="L44" i="40" l="1"/>
  <c r="I43" i="40"/>
  <c r="I44" i="40" l="1"/>
  <c r="L45" i="40"/>
  <c r="I45" i="40" l="1"/>
  <c r="L46" i="40"/>
  <c r="L47" i="40" l="1"/>
  <c r="I46" i="40"/>
  <c r="L48" i="40" l="1"/>
  <c r="I47" i="40"/>
  <c r="I48" i="40" l="1"/>
  <c r="L49" i="40"/>
  <c r="L50" i="40" l="1"/>
  <c r="I49" i="40"/>
  <c r="L51" i="40" l="1"/>
  <c r="I50" i="40"/>
  <c r="L52" i="40" l="1"/>
  <c r="I51" i="40"/>
  <c r="L53" i="40" l="1"/>
  <c r="I52" i="40"/>
  <c r="L54" i="40" l="1"/>
  <c r="I53" i="40"/>
  <c r="L55" i="40" l="1"/>
  <c r="I54" i="40"/>
  <c r="L56" i="40" l="1"/>
  <c r="I55" i="40"/>
  <c r="L57" i="40" l="1"/>
  <c r="I56" i="40"/>
  <c r="L58" i="40" l="1"/>
  <c r="I57" i="40"/>
  <c r="L59" i="40" l="1"/>
  <c r="I58" i="40"/>
  <c r="L60" i="40" l="1"/>
  <c r="I59" i="40"/>
  <c r="L61" i="40" l="1"/>
  <c r="I60" i="40"/>
  <c r="L62" i="40" l="1"/>
  <c r="I61" i="40"/>
  <c r="L63" i="40" l="1"/>
  <c r="I62" i="40"/>
  <c r="L64" i="40" l="1"/>
  <c r="I63" i="40"/>
  <c r="L65" i="40" l="1"/>
  <c r="I64" i="40"/>
  <c r="L66" i="40" l="1"/>
  <c r="I65" i="40"/>
  <c r="L67" i="40" l="1"/>
  <c r="I66" i="40"/>
  <c r="L68" i="40" l="1"/>
  <c r="I67" i="40"/>
  <c r="L69" i="40" l="1"/>
  <c r="I68" i="40"/>
  <c r="L70" i="40" l="1"/>
  <c r="I69" i="40"/>
  <c r="L71" i="40" l="1"/>
  <c r="I70" i="40"/>
  <c r="L72" i="40" l="1"/>
  <c r="I71" i="40"/>
  <c r="L73" i="40" l="1"/>
  <c r="I72" i="40"/>
  <c r="L74" i="40" l="1"/>
  <c r="I73" i="40"/>
  <c r="L75" i="40" l="1"/>
  <c r="I74" i="40"/>
  <c r="L76" i="40" l="1"/>
  <c r="I75" i="40"/>
  <c r="L77" i="40" l="1"/>
  <c r="I76" i="40"/>
  <c r="L78" i="40" l="1"/>
  <c r="I77" i="40"/>
  <c r="L79" i="40" l="1"/>
  <c r="I78" i="40"/>
  <c r="L80" i="40" l="1"/>
  <c r="I79" i="40"/>
  <c r="L81" i="40" l="1"/>
  <c r="I80" i="40"/>
  <c r="L82" i="40" l="1"/>
  <c r="I81" i="40"/>
  <c r="L83" i="40" l="1"/>
  <c r="I82" i="40"/>
  <c r="L84" i="40" l="1"/>
  <c r="I83" i="40"/>
  <c r="L85" i="40" l="1"/>
  <c r="I84" i="40"/>
  <c r="L86" i="40" l="1"/>
  <c r="I85" i="40"/>
  <c r="L87" i="40" l="1"/>
  <c r="I86" i="40"/>
  <c r="L88" i="40" l="1"/>
  <c r="I87" i="40"/>
  <c r="L89" i="40" l="1"/>
  <c r="I88" i="40"/>
  <c r="L90" i="40" l="1"/>
  <c r="I89" i="40"/>
  <c r="L91" i="40" l="1"/>
  <c r="I90" i="40"/>
  <c r="L92" i="40" l="1"/>
  <c r="I91" i="40"/>
  <c r="L93" i="40" l="1"/>
  <c r="I92" i="40"/>
  <c r="L94" i="40" l="1"/>
  <c r="I93" i="40"/>
  <c r="L95" i="40" l="1"/>
  <c r="I94" i="40"/>
  <c r="L96" i="40" l="1"/>
  <c r="I95" i="40"/>
  <c r="L97" i="40" l="1"/>
  <c r="I96" i="40"/>
  <c r="L98" i="40" l="1"/>
  <c r="I97" i="40"/>
  <c r="L99" i="40" l="1"/>
  <c r="I98" i="40"/>
  <c r="L100" i="40" l="1"/>
  <c r="I99" i="40"/>
  <c r="L101" i="40" l="1"/>
  <c r="I100" i="40"/>
  <c r="L102" i="40" l="1"/>
  <c r="I101" i="40"/>
  <c r="L103" i="40" l="1"/>
  <c r="I103" i="40" s="1"/>
  <c r="I102" i="40"/>
  <c r="E13" i="41" l="1"/>
  <c r="E15" i="41"/>
  <c r="E14" i="41"/>
  <c r="E16" i="41" l="1"/>
  <c r="R20" i="14" l="1"/>
  <c r="S20" i="14" l="1"/>
</calcChain>
</file>

<file path=xl/sharedStrings.xml><?xml version="1.0" encoding="utf-8"?>
<sst xmlns="http://schemas.openxmlformats.org/spreadsheetml/2006/main" count="183198" uniqueCount="33105">
  <si>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</si>
  <si>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</si>
  <si>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</si>
  <si>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</si>
  <si>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</si>
  <si>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</si>
  <si>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</si>
  <si>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</si>
  <si>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</si>
  <si>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</si>
  <si>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</si>
  <si>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</si>
  <si>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</si>
  <si>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</si>
  <si>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</si>
  <si>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</si>
  <si>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</si>
  <si>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</si>
  <si>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</si>
  <si>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</si>
  <si>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</si>
  <si>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</si>
  <si>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</si>
  <si>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</si>
  <si>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</si>
  <si>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</si>
  <si>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</si>
  <si>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</si>
  <si>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</si>
  <si>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</si>
  <si>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</si>
  <si>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</si>
  <si>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</si>
  <si>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</si>
  <si>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</si>
  <si>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</si>
  <si>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</si>
  <si>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</si>
  <si>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</si>
  <si>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</si>
  <si>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</si>
  <si>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</si>
  <si>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</si>
  <si>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</si>
  <si>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</si>
  <si>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</si>
  <si>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</si>
  <si>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</si>
  <si>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</si>
  <si>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</si>
  <si>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42,14</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</si>
  <si>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</si>
  <si>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</si>
  <si>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</si>
  <si>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</si>
  <si>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</si>
  <si>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</si>
  <si>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</si>
  <si>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</si>
  <si>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</si>
  <si>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</si>
  <si>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</si>
  <si>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</si>
  <si>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</si>
  <si>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</si>
  <si>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</si>
  <si>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</si>
  <si>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</si>
  <si>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</si>
  <si>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</si>
  <si>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</si>
  <si>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</si>
  <si>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</si>
  <si>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</si>
  <si>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</si>
  <si>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</si>
  <si>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</si>
  <si>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</si>
  <si>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</si>
  <si>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</si>
  <si>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</si>
  <si>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</si>
  <si>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</si>
  <si>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</si>
  <si>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</si>
  <si>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</si>
  <si>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</si>
  <si>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</si>
  <si>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</si>
  <si>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</si>
  <si>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</si>
  <si>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</si>
  <si>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</si>
  <si>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</si>
  <si>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</si>
  <si>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</si>
  <si>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</si>
  <si>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</si>
  <si>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</si>
  <si>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</si>
  <si>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</si>
  <si>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</si>
  <si>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35,82</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</si>
  <si>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</si>
  <si>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</si>
  <si>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</si>
  <si>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</si>
  <si>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</si>
  <si>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</si>
  <si>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</si>
  <si>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</si>
  <si>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</si>
  <si>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</si>
  <si>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21,06</t>
  </si>
  <si>
    <t>TUBO DE PVC PARA REDE COLETORA DE ESGOTO DE PAREDE MACIÇA, DN 150 MM, JUNTA ELÁSTICA, INSTALADO EM LOCAL COM NÍVEL BAIXO DE INTERFERÊNCIAS - FORNECIMENTO E ASSENTAMENTO. AF_06/2015</t>
  </si>
  <si>
    <t>43,02</t>
  </si>
  <si>
    <t>TUBO DE PVC PARA REDE COLETORA DE ESGOTO DE PAREDE MACIÇA, DN 200 MM, JUNTA ELÁSTICA, INSTALADO EM LOCAL COM NÍVEL BAIXO DE INTERFERÊNCIAS - FORNECIMENTO E ASSENTAMENTO. AF_06/2015</t>
  </si>
  <si>
    <t>63,61</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</si>
  <si>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</si>
  <si>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</si>
  <si>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169,88</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</si>
  <si>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</si>
  <si>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</si>
  <si>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</si>
  <si>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37,79</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</si>
  <si>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</si>
  <si>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</si>
  <si>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</si>
  <si>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</si>
  <si>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</si>
  <si>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</si>
  <si>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</si>
  <si>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</si>
  <si>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44,89</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</si>
  <si>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</si>
  <si>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</si>
  <si>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108,31</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</si>
  <si>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</si>
  <si>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</si>
  <si>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</si>
  <si>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</si>
  <si>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39,65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</si>
  <si>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</si>
  <si>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</si>
  <si>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</si>
  <si>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</si>
  <si>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</si>
  <si>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</si>
  <si>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</si>
  <si>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</si>
  <si>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26,61</t>
  </si>
  <si>
    <t>JUNTA ARGAMASSADA ENTRE TUBO DN 200 MM E O POÇO/ CAIXA DE CONCRETO OU ALVENARIA EM REDES DE ESGOTO. AF_06/2015</t>
  </si>
  <si>
    <t>31,67</t>
  </si>
  <si>
    <t>JUNTA ARGAMASSADA ENTRE TUBO DN 250 MM E O POÇO DE VISITA/ CAIXA DE CONCRETO OU ALVENARIA EM REDES DE ESGOTO. AF_06/2015</t>
  </si>
  <si>
    <t>JUNTA ARGAMASSADA ENTRE TUBO DN 300 MM E O POÇO DE VISITA/ CAIXA DE CONCRETO OU ALVENARIA EM REDES DE ESGOTO. AF_06/2015</t>
  </si>
  <si>
    <t>41,77</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</si>
  <si>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</si>
  <si>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</si>
  <si>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</si>
  <si>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56,97</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</si>
  <si>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</si>
  <si>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</si>
  <si>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2,35</t>
  </si>
  <si>
    <t>ASSENTAMENTO DE TUBO DE PVC PARA REDE COLETORA DE ESGOTO DE PAREDE MACIÇA, DN 150 MM, JUNTA ELÁSTICA, INSTALADO EM LOCAL COM NÍVEL BAIXO DE INTERFERÊNCIAS (NÃO INCLUI FORNECIMENTO). AF_06/2015</t>
  </si>
  <si>
    <t>2,85</t>
  </si>
  <si>
    <t>ASSENTAMENTO DE TUBO DE PVC PARA REDE COLETORA DE ESGOTO DE PAREDE MACIÇA, DN 200 MM, JUNTA ELÁSTICA, INSTALADO EM LOCAL COM NÍVEL BAIXO DE INTERFERÊNCIAS (NÃO INCLUI FORNECIMENTO). AF_06/2015</t>
  </si>
  <si>
    <t>3,39</t>
  </si>
  <si>
    <t>ASSENTAMENTO DE TUBO DE PVC PARA REDE COLETORA DE ESGOTO DE PAREDE MACIÇA, DN 250 MM, JUNTA ELÁSTICA, INSTALADO EM LOCAL COM NÍVEL BAIXO DE INTERFERÊNCIAS (NÃO INCLUI FORNECIMENTO). AF_06/2015</t>
  </si>
  <si>
    <t>3,91</t>
  </si>
  <si>
    <t>ASSENTAMENTO DE TUBO DE PVC PARA REDE COLETORA DE ESGOTO DE PAREDE MACIÇA, DN 300 MM, JUNTA ELÁSTICA, INSTALADO EM LOCAL COM NÍVEL BAIXO DE INTERFERÊNCIAS (NÃO INCLUI FORNECIMENTO). AF_06/2015</t>
  </si>
  <si>
    <t>4,44</t>
  </si>
  <si>
    <t>ASSENTAMENTO DE TUBO DE PVC PARA REDE COLETORA DE ESGOTO DE PAREDE MACIÇA, DN 350 MM, JUNTA ELÁSTICA, INSTALADO EM LOCAL COM NÍVEL BAIXO DE INTERFERÊNCIAS (NÃO INCLUI FORNECIMENTO). AF_06/2015</t>
  </si>
  <si>
    <t>4,96</t>
  </si>
  <si>
    <t>ASSENTAMENTO DE TUBO DE PVC PARA REDE COLETORA DE ESGOTO DE PAREDE MACIÇA, DN 400 MM, JUNTA ELÁSTICA, INSTALADO EM LOCAL COM NÍVEL BAIXO DE INTERFERÊNCIAS (NÃO INCLUI FORNECIMENTO). AF_06/2015</t>
  </si>
  <si>
    <t>10,79</t>
  </si>
  <si>
    <t>ASSENTAMENTO DE TUBO DE PVC CORRUGADO DE DUPLA PAREDE PARA REDE COLETORA DE ESGOTO, DN 150 MM, JUNTA ELÁSTICA, INSTALADO EM LOCAL COM NÍVEL BAIXO DE INTERFERÊNCIAS (NÃO INCLUI FORNECIMENTO). AF_06/2015</t>
  </si>
  <si>
    <t>5,22</t>
  </si>
  <si>
    <t>ASSENTAMENTO DE TUBO DE PVC CORRUGADO DE DUPLA PAREDE PARA REDE COLETORA DE ESGOTO, DN 200 MM, JUNTA ELÁSTICA, INSTALADO EM LOCAL COM NÍVEL BAIXO DE INTERFERÊNCIAS (NÃO INCLUI FORNECIMENTO). AF_06/2015</t>
  </si>
  <si>
    <t>5,75</t>
  </si>
  <si>
    <t>ASSENTAMENTO DE TUBO DE PVC CORRUGADO DE DUPLA PAREDE PARA REDE COLETORA DE ESGOTO, DN 250 MM, JUNTA ELÁSTICA, INSTALADO EM LOCAL COM NÍVEL BAIXO DE INTERFERÊNCIAS (NÃO INCLUI FORNECIMENTO). AF_06/2015</t>
  </si>
  <si>
    <t>6,27</t>
  </si>
  <si>
    <t>ASSENTAMENTO DE TUBO DE PVC CORRUGADO DE DUPLA PAREDE PARA REDE COLETORA DE ESGOTO, DN 300 MM, JUNTA ELÁSTICA, INSTALADO EM LOCAL COM NÍVEL BAIXO DE INTERFERÊNCIAS (NÃO INCLUI FORNECIMENTO). AF_06/2015</t>
  </si>
  <si>
    <t>6,80</t>
  </si>
  <si>
    <t>ASSENTAMENTO DE TUBO DE PVC CORRUGADO DE DUPLA PAREDE PARA REDE COLETORA DE ESGOTO, DN 350 MM, JUNTA ELÁSTICA, INSTALADO EM LOCAL COM NÍVEL BAIXO DE INTERFERÊNCIAS (NÃO INCLUI FORNECIMENTO). AF_06/2015</t>
  </si>
  <si>
    <t>7,32</t>
  </si>
  <si>
    <t>ASSENTAMENTO DE TUBO DE PVC CORRUGADO DE DUPLA PAREDE PARA REDE COLETORA DE ESGOTO, DN 400 MM, JUNTA ELÁSTICA, INSTALADO EM LOCAL COM NÍVEL BAIXO DE INTERFERÊNCIAS (NÃO INCLUI FORNECIMENTO). AF_06/2015</t>
  </si>
  <si>
    <t>15,43</t>
  </si>
  <si>
    <t>ASSENTAMENTO DE TUBO DE PEAD CORRUGADO DE DUPLA PAREDE PARA REDE COLETORA DE ESGOTO, DN 450 MM, JUNTA ELÁSTICA INTEGRADA, INSTALADO EM LOCAL COM NÍVEL BAIXO DE INTERFERÊNCIAS (NÃO INCLUI FORNECIMENTO). AF_06/2015</t>
  </si>
  <si>
    <t>3,18</t>
  </si>
  <si>
    <t>ASSENTAMENTO DE TUBO DE PEAD CORRUGADO DE DUPLA PAREDE PARA REDE COLETORA DE ESGOTO, DN 600 MM, JUNTA ELÁSTICA INTEGRADA, INSTALADO EM LOCAL COM NÍVEL BAIXO DE INTERFERÊNCIAS (NÃO INCLUI FORNECIMENTO). AF_06/2015</t>
  </si>
  <si>
    <t>11,83</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</si>
  <si>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</si>
  <si>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</si>
  <si>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4,72</t>
  </si>
  <si>
    <t>ASSENTAMENTO DE TUBO DE PVC PARA REDE COLETORA DE ESGOTO DE PAREDE MACIÇA, DN 200 MM, JUNTA ELÁSTICA, INSTALADO EM LOCAL COM NÍVEL ALTO DE INTERFERÊNCIAS (NÃO INCLUI FORNECIMENTO). AF_06/2015</t>
  </si>
  <si>
    <t>5,24</t>
  </si>
  <si>
    <t>ASSENTAMENTO DE TUBO DE PVC PARA REDE COLETORA DE ESGOTO DE PAREDE MACIÇA, DN 250 MM, JUNTA ELÁSTICA, INSTALADO EM LOCAL COM NÍVEL ALTO DE INTERFERÊNCIAS (NÃO INCLUI FORNECIMENTO). AF_06/2015</t>
  </si>
  <si>
    <t>5,77</t>
  </si>
  <si>
    <t>ASSENTAMENTO DE TUBO DE PVC PARA REDE COLETORA DE ESGOTO DE PAREDE MACIÇA, DN 300 MM, JUNTA ELÁSTICA, INSTALADO EM LOCAL COM NÍVEL ALTO DE INTERFERÊNCIAS (NÃO INCLUI FORNECIMENTO). AF_06/2015</t>
  </si>
  <si>
    <t>6,29</t>
  </si>
  <si>
    <t>ASSENTAMENTO DE TUBO DE PVC PARA REDE COLETORA DE ESGOTO DE PAREDE MACIÇA, DN 350 MM, JUNTA ELÁSTICA, INSTALADO EM LOCAL COM NÍVEL ALTO DE INTERFERÊNCIAS (NÃO INCLUI FORNECIMENTO). AF_06/2015</t>
  </si>
  <si>
    <t>6,82</t>
  </si>
  <si>
    <t>ASSENTAMENTO DE TUBO DE PVC PARA REDE COLETORA DE ESGOTO DE PAREDE MACIÇA, DN 400 MM, JUNTA ELÁSTICA, INSTALADO EM LOCAL COM NÍVEL ALTO DE INTERFERÊNCIAS (NÃO INCLUI FORNECIMENTO). AF_06/2015</t>
  </si>
  <si>
    <t>14,45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</si>
  <si>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</si>
  <si>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</si>
  <si>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7,61</t>
  </si>
  <si>
    <t>ASSENTAMENTO DE TUBO DE PVC CORRUGADO DE DUPLA PAREDE PARA REDE COLETORA DE ESGOTO, DN 250 MM, JUNTA ELÁSTICA, INSTALADO EM LOCAL COM NÍVEL ALTO DE INTERFERÊNCIAS (NÃO INCLUI FORNECIMENTO). AF_06/2015</t>
  </si>
  <si>
    <t>8,13</t>
  </si>
  <si>
    <t>ASSENTAMENTO DE TUBO DE PVC CORRUGADO DE DUPLA PAREDE PARA REDE COLETORA DE ESGOTO, DN 300 MM, JUNTA ELÁSTICA, INSTALADO EM LOCAL COM NÍVEL ALTO DE INTERFERÊNCIAS (NÃO INCLUI FORNECIMENTO). AF_06/2015</t>
  </si>
  <si>
    <t>8,66</t>
  </si>
  <si>
    <t>ASSENTAMENTO DE TUBO DE PVC CORRUGADO DE DUPLA PAREDE PARA REDE COLETORA DE ESGOTO, DN 350 MM, JUNTA ELÁSTICA, INSTALADO EM LOCAL COM NÍVEL ALTO DE INTERFERÊNCIAS (NÃO INCLUI FORNECIMENTO). AF_06/2015</t>
  </si>
  <si>
    <t>9,17</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</si>
  <si>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</si>
  <si>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</si>
  <si>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3,89</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</si>
  <si>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</si>
  <si>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</si>
  <si>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</si>
  <si>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</si>
  <si>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</si>
  <si>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</si>
  <si>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1,36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</si>
  <si>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</si>
  <si>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</si>
  <si>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17,93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</si>
  <si>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</si>
  <si>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</si>
  <si>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</si>
  <si>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25,76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</si>
  <si>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</si>
  <si>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</si>
  <si>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30,55</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</si>
  <si>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</si>
  <si>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</si>
  <si>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</si>
  <si>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</si>
  <si>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</si>
  <si>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1,73</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</si>
  <si>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</si>
  <si>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</si>
  <si>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20,81</t>
  </si>
  <si>
    <t>ASSENTAMENTO DE TUBO DE PEAD CORRUGADO DE DUPLA PAREDE PARA REDE COLETORA DE ESGOTO, DN 900 MM, JUNTA ELÁSTICA INTEGRADA, INSTALADO EM LOCAL COM NÍVEL ALTO DE INTERFERÊNCIAS (NÃO INCLUI FORNECIMENTO). AF_06/2016</t>
  </si>
  <si>
    <t>24,18</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</si>
  <si>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</si>
  <si>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</si>
  <si>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29,20</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</si>
  <si>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</si>
  <si>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</si>
  <si>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34,24</t>
  </si>
  <si>
    <t>ASSENTAMENTO DE TUBO DE PEAD CORRUGADO DE DUPLA PAREDE PARA REDE COLETORA DE ESGOTO, DN 1500 MM, JUNTA ELÁSTICA INTEGRADA, INSTALADO EM LOCAL COM NÍVEL ALTO DE INTERFERÊNCIAS (NÃO INCLUI FORNECIMENTO). AF_06/2016</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</si>
  <si>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</si>
  <si>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</si>
  <si>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</si>
  <si>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</si>
  <si>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</si>
  <si>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</si>
  <si>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</si>
  <si>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</si>
  <si>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</si>
  <si>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</si>
  <si>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</si>
  <si>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</si>
  <si>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</si>
  <si>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</si>
  <si>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</si>
  <si>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</si>
  <si>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</si>
  <si>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</si>
  <si>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</si>
  <si>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</si>
  <si>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</si>
  <si>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</si>
  <si>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</si>
  <si>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</si>
  <si>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</si>
  <si>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</si>
  <si>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</si>
  <si>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</si>
  <si>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</si>
  <si>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</si>
  <si>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</si>
  <si>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</si>
  <si>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</si>
  <si>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</si>
  <si>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</si>
  <si>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</si>
  <si>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</si>
  <si>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</si>
  <si>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</si>
  <si>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12,71</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</si>
  <si>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</si>
  <si>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</si>
  <si>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</si>
  <si>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</si>
  <si>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</si>
  <si>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</si>
  <si>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</si>
  <si>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</si>
  <si>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</si>
  <si>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352,15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</si>
  <si>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</si>
  <si>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</si>
  <si>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</si>
  <si>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</si>
  <si>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</si>
  <si>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</si>
  <si>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</si>
  <si>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</si>
  <si>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</si>
  <si>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</si>
  <si>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</si>
  <si>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</si>
  <si>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</si>
  <si>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</si>
  <si>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</si>
  <si>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</si>
  <si>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163,13</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</si>
  <si>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</si>
  <si>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</si>
  <si>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</si>
  <si>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</si>
  <si>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</si>
  <si>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</si>
  <si>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</si>
  <si>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</si>
  <si>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</si>
  <si>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</si>
  <si>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</si>
  <si>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</si>
  <si>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</si>
  <si>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38,81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</si>
  <si>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</si>
  <si>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</si>
  <si>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</si>
  <si>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</si>
  <si>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</si>
  <si>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</si>
  <si>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</si>
  <si>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</si>
  <si>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</si>
  <si>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</si>
  <si>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</si>
  <si>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</si>
  <si>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</si>
  <si>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</si>
  <si>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</si>
  <si>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</si>
  <si>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</si>
  <si>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</si>
  <si>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</si>
  <si>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</si>
  <si>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</si>
  <si>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</si>
  <si>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</si>
  <si>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</si>
  <si>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</si>
  <si>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</si>
  <si>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</si>
  <si>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</si>
  <si>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</si>
  <si>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</si>
  <si>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</si>
  <si>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</si>
  <si>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</si>
  <si>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</si>
  <si>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</si>
  <si>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</si>
  <si>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</si>
  <si>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</si>
  <si>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</si>
  <si>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</si>
  <si>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</si>
  <si>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</si>
  <si>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</si>
  <si>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</si>
  <si>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</si>
  <si>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</si>
  <si>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</si>
  <si>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</si>
  <si>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</si>
  <si>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19,64</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</si>
  <si>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</si>
  <si>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</si>
  <si>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</si>
  <si>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</si>
  <si>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</si>
  <si>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</si>
  <si>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</si>
  <si>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</si>
  <si>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</si>
  <si>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</si>
  <si>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</si>
  <si>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</si>
  <si>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</si>
  <si>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</si>
  <si>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</si>
  <si>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</si>
  <si>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</si>
  <si>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</si>
  <si>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</si>
  <si>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</si>
  <si>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</si>
  <si>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</si>
  <si>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</si>
  <si>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</si>
  <si>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</si>
  <si>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</si>
  <si>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</si>
  <si>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</si>
  <si>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</si>
  <si>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</si>
  <si>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</si>
  <si>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</si>
  <si>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</si>
  <si>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</si>
  <si>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</si>
  <si>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</si>
  <si>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</si>
  <si>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</si>
  <si>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</si>
  <si>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</si>
  <si>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</si>
  <si>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</si>
  <si>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</si>
  <si>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</si>
  <si>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</si>
  <si>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100,31</t>
  </si>
  <si>
    <t>PAREDE DE MADEIRA COMPENSADA PARA CONSTRUÇÃO TEMPORÁRIA EM CHAPA DUPLA, EXTERNA, COM ÁREA LÍQUIDA MAIOR OU IGUAL A QUE 6 M², COM VÃO. AF_05/2018</t>
  </si>
  <si>
    <t>136,63</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</si>
  <si>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</si>
  <si>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</si>
  <si>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</si>
  <si>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</si>
  <si>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</si>
  <si>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</si>
  <si>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</si>
  <si>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</si>
  <si>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</si>
  <si>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</si>
  <si>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</si>
  <si>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</si>
  <si>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</si>
  <si>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</si>
  <si>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</si>
  <si>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</si>
  <si>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</si>
  <si>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84,21</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</si>
  <si>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</si>
  <si>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</si>
  <si>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</si>
  <si>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</si>
  <si>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</si>
  <si>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</si>
  <si>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</si>
  <si>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</si>
  <si>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</si>
  <si>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</si>
  <si>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</si>
  <si>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</si>
  <si>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</si>
  <si>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</si>
  <si>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</si>
  <si>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</si>
  <si>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</si>
  <si>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90,84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</si>
  <si>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</si>
  <si>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</si>
  <si>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</si>
  <si>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</si>
  <si>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</si>
  <si>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</si>
  <si>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</si>
  <si>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</si>
  <si>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</si>
  <si>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</si>
  <si>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</si>
  <si>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</si>
  <si>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</si>
  <si>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</si>
  <si>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</si>
  <si>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</si>
  <si>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</si>
  <si>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</si>
  <si>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</si>
  <si>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</si>
  <si>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</si>
  <si>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</si>
  <si>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</si>
  <si>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</si>
  <si>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</si>
  <si>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</si>
  <si>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</si>
  <si>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</si>
  <si>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</si>
  <si>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</si>
  <si>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</si>
  <si>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</si>
  <si>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</si>
  <si>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</si>
  <si>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</si>
  <si>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</si>
  <si>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</si>
  <si>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</si>
  <si>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</si>
  <si>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</si>
  <si>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</si>
  <si>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</si>
  <si>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</si>
  <si>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</si>
  <si>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</si>
  <si>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</si>
  <si>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</si>
  <si>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</si>
  <si>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</si>
  <si>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</si>
  <si>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</si>
  <si>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</si>
  <si>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</si>
  <si>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</si>
  <si>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</si>
  <si>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</si>
  <si>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</si>
  <si>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</si>
  <si>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</si>
  <si>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</si>
  <si>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</si>
  <si>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1,34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</si>
  <si>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</si>
  <si>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</si>
  <si>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</si>
  <si>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</si>
  <si>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</si>
  <si>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</si>
  <si>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</si>
  <si>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</si>
  <si>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</si>
  <si>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</si>
  <si>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</si>
  <si>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</si>
  <si>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</si>
  <si>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</si>
  <si>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</si>
  <si>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</si>
  <si>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</si>
  <si>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</si>
  <si>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</si>
  <si>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</si>
  <si>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</si>
  <si>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</si>
  <si>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</si>
  <si>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</si>
  <si>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</si>
  <si>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</si>
  <si>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135,56</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</si>
  <si>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</si>
  <si>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</si>
  <si>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</si>
  <si>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</si>
  <si>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</si>
  <si>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</si>
  <si>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</si>
  <si>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</si>
  <si>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</si>
  <si>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</si>
  <si>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</si>
  <si>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</si>
  <si>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</si>
  <si>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172,15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</si>
  <si>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</si>
  <si>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</si>
  <si>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</si>
  <si>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</si>
  <si>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</si>
  <si>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</si>
  <si>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</si>
  <si>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</si>
  <si>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</si>
  <si>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</si>
  <si>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</si>
  <si>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</si>
  <si>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</si>
  <si>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</si>
  <si>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</si>
  <si>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</si>
  <si>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</si>
  <si>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</si>
  <si>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</si>
  <si>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</si>
  <si>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</si>
  <si>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</si>
  <si>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</si>
  <si>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</si>
  <si>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</si>
  <si>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42,25</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</si>
  <si>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</si>
  <si>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</si>
  <si>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</si>
  <si>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</si>
  <si>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</si>
  <si>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</si>
  <si>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</si>
  <si>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</si>
  <si>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</si>
  <si>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</si>
  <si>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</si>
  <si>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</si>
  <si>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</si>
  <si>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</si>
  <si>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</si>
  <si>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</si>
  <si>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</si>
  <si>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</si>
  <si>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</si>
  <si>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</si>
  <si>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</si>
  <si>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</si>
  <si>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</si>
  <si>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</si>
  <si>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</si>
  <si>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</si>
  <si>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</si>
  <si>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</si>
  <si>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</si>
  <si>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161,71</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</si>
  <si>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</si>
  <si>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</si>
  <si>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</si>
  <si>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</si>
  <si>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</si>
  <si>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</si>
  <si>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</si>
  <si>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70,28</t>
  </si>
  <si>
    <t>PERFURATRIZ ROTATIVA SOBRE ESTEIRA, TORQUE MAXIMO 2500 KGM, POTENCIA 110 HP, MOTOR DIESEL- CHP DIURNO. AF_05/2017</t>
  </si>
  <si>
    <t>COMPRESSOR DE AR, VAZAO DE 10 PCM, RESERVATORIO 100 L, PRESSAO DE TRABALHO ENTRE 6,9 E 9,7 BAR, POTENCIA 2 HP, TENSAO 110/220 V - CHP DIURNO. AF_05/2017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</si>
  <si>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</si>
  <si>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</si>
  <si>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</si>
  <si>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</si>
  <si>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</si>
  <si>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</si>
  <si>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</si>
  <si>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</si>
  <si>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</si>
  <si>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</si>
  <si>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</si>
  <si>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</si>
  <si>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</si>
  <si>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</si>
  <si>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</si>
  <si>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41,38</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</si>
  <si>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</si>
  <si>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</si>
  <si>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</si>
  <si>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</si>
  <si>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</si>
  <si>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</si>
  <si>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</si>
  <si>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</si>
  <si>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</si>
  <si>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</si>
  <si>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</si>
  <si>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</si>
  <si>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</si>
  <si>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</si>
  <si>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</si>
  <si>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</si>
  <si>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</si>
  <si>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</si>
  <si>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</si>
  <si>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</si>
  <si>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</si>
  <si>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</si>
  <si>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</si>
  <si>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</si>
  <si>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</si>
  <si>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</si>
  <si>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</si>
  <si>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</si>
  <si>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</si>
  <si>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</si>
  <si>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</si>
  <si>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</si>
  <si>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</si>
  <si>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</si>
  <si>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</si>
  <si>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</si>
  <si>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46,17</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</si>
  <si>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</si>
  <si>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</si>
  <si>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</si>
  <si>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</si>
  <si>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3,17</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</si>
  <si>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</si>
  <si>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</si>
  <si>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</si>
  <si>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</si>
  <si>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</si>
  <si>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</si>
  <si>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</si>
  <si>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</si>
  <si>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</si>
  <si>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</si>
  <si>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</si>
  <si>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</si>
  <si>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</si>
  <si>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</si>
  <si>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</si>
  <si>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</si>
  <si>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</si>
  <si>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</si>
  <si>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</si>
  <si>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</si>
  <si>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</si>
  <si>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</si>
  <si>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</si>
  <si>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</si>
  <si>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</si>
  <si>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</si>
  <si>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</si>
  <si>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</si>
  <si>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</si>
  <si>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</si>
  <si>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</si>
  <si>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</si>
  <si>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</si>
  <si>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</si>
  <si>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</si>
  <si>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</si>
  <si>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</si>
  <si>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</si>
  <si>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</si>
  <si>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</si>
  <si>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</si>
  <si>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</si>
  <si>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</si>
  <si>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</si>
  <si>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</si>
  <si>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</si>
  <si>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</si>
  <si>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</si>
  <si>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</si>
  <si>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</si>
  <si>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</si>
  <si>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</si>
  <si>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</si>
  <si>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</si>
  <si>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</si>
  <si>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</si>
  <si>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</si>
  <si>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</si>
  <si>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</si>
  <si>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</si>
  <si>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</si>
  <si>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</si>
  <si>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</si>
  <si>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</si>
  <si>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</si>
  <si>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</si>
  <si>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</si>
  <si>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</si>
  <si>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48,24</t>
  </si>
  <si>
    <t>MINICARREGADEIRA SOBRE RODAS, POTÊNCIA LÍQUIDA DE 47 HP, CAPACIDADE NOMINAL DE OPERAÇÃO DE 646 KG - CHI DIURNO. AF_06/2015</t>
  </si>
  <si>
    <t>37,60</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</si>
  <si>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</si>
  <si>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</si>
  <si>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</si>
  <si>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</si>
  <si>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</si>
  <si>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</si>
  <si>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</si>
  <si>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</si>
  <si>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</si>
  <si>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</si>
  <si>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</si>
  <si>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</si>
  <si>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</si>
  <si>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</si>
  <si>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</si>
  <si>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</si>
  <si>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34,84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</si>
  <si>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</si>
  <si>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</si>
  <si>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</si>
  <si>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</si>
  <si>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</si>
  <si>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</si>
  <si>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</si>
  <si>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</si>
  <si>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</si>
  <si>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</si>
  <si>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</si>
  <si>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</si>
  <si>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</si>
  <si>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</si>
  <si>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</si>
  <si>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</si>
  <si>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</si>
  <si>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</si>
  <si>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</si>
  <si>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49,99</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</si>
  <si>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</si>
  <si>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</si>
  <si>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</si>
  <si>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</si>
  <si>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</si>
  <si>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</si>
  <si>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</si>
  <si>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</si>
  <si>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</si>
  <si>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</si>
  <si>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</si>
  <si>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</si>
  <si>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</si>
  <si>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84,68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</si>
  <si>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</si>
  <si>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</si>
  <si>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</si>
  <si>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</si>
  <si>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</si>
  <si>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</si>
  <si>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</si>
  <si>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</si>
  <si>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</si>
  <si>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</si>
  <si>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</si>
  <si>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</si>
  <si>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</si>
  <si>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</si>
  <si>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</si>
  <si>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</si>
  <si>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</si>
  <si>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</si>
  <si>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</si>
  <si>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</si>
  <si>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</si>
  <si>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</si>
  <si>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</si>
  <si>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</si>
  <si>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</si>
  <si>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</si>
  <si>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</si>
  <si>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</si>
  <si>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</si>
  <si>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52,45</t>
  </si>
  <si>
    <t>ESCAVADEIRA HIDRAULICA SOBRE ESTEIRA, COM GARRA GIRATORIA DE MANDIBULAS, PESO OPERACIONAL ENTRE 22,00 E 25,50 TON, POTENCIA LIQUIDA ENTRE 150 E 160 HP - CHI DIURNO. AF_11/2016</t>
  </si>
  <si>
    <t>61,91</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</si>
  <si>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</si>
  <si>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</si>
  <si>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</si>
  <si>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</si>
  <si>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</si>
  <si>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</si>
  <si>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</si>
  <si>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</si>
  <si>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35,46</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</si>
  <si>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</si>
  <si>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</si>
  <si>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</si>
  <si>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</si>
  <si>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</si>
  <si>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</si>
  <si>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</si>
  <si>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68,76</t>
  </si>
  <si>
    <t>COMPRESSOR DE AR, VAZAO DE 10 PCM, RESERVATORIO 100 L, PRESSAO DE TRABALHO ENTRE 6,9 E 9,7 BAR  POTENCIA 2 HP, TENSAO 110/220 V  CHI DIURNO. AF_05/2017</t>
  </si>
  <si>
    <t>0,14</t>
  </si>
  <si>
    <t>ROLO COMPACTADOR DE PNEUS, ESTATICO, PRESSAO VARIAVEL, POTENCIA 110 HP, PESO SEM/COM LASTRO 10,8/27 T, LARGURA DE ROLAGEM 2,30 M - CHI DIURNO. AF_06/2017</t>
  </si>
  <si>
    <t>51,60</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</si>
  <si>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</si>
  <si>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</si>
  <si>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</si>
  <si>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</si>
  <si>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</si>
  <si>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</si>
  <si>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</si>
  <si>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</si>
  <si>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</si>
  <si>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</si>
  <si>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</si>
  <si>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</si>
  <si>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</si>
  <si>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</si>
  <si>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32,90</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</si>
  <si>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</si>
  <si>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</si>
  <si>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</si>
  <si>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</si>
  <si>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</si>
  <si>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</si>
  <si>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</si>
  <si>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</si>
  <si>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</si>
  <si>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</si>
  <si>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</si>
  <si>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</si>
  <si>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</si>
  <si>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</si>
  <si>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</si>
  <si>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</si>
  <si>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</si>
  <si>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</si>
  <si>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</si>
  <si>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</si>
  <si>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</si>
  <si>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</si>
  <si>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</si>
  <si>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</si>
  <si>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</si>
  <si>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57,89</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</si>
  <si>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</si>
  <si>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</si>
  <si>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</si>
  <si>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</si>
  <si>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34,31</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</si>
  <si>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</si>
  <si>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</si>
  <si>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</si>
  <si>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</si>
  <si>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</si>
  <si>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</si>
  <si>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</si>
  <si>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</si>
  <si>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</si>
  <si>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</si>
  <si>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</si>
  <si>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</si>
  <si>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</si>
  <si>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</si>
  <si>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</si>
  <si>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</si>
  <si>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</si>
  <si>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</si>
  <si>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</si>
  <si>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</si>
  <si>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</si>
  <si>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</si>
  <si>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</si>
  <si>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</si>
  <si>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</si>
  <si>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</si>
  <si>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</si>
  <si>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</si>
  <si>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</si>
  <si>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</si>
  <si>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</si>
  <si>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</si>
  <si>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</si>
  <si>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</si>
  <si>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</si>
  <si>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</si>
  <si>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</si>
  <si>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</si>
  <si>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</si>
  <si>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</si>
  <si>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</si>
  <si>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</si>
  <si>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</si>
  <si>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</si>
  <si>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</si>
  <si>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</si>
  <si>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31,21</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</si>
  <si>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</si>
  <si>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</si>
  <si>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</si>
  <si>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</si>
  <si>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</si>
  <si>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</si>
  <si>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</si>
  <si>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</si>
  <si>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</si>
  <si>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</si>
  <si>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</si>
  <si>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</si>
  <si>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</si>
  <si>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</si>
  <si>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</si>
  <si>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</si>
  <si>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</si>
  <si>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22,73</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</si>
  <si>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</si>
  <si>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</si>
  <si>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</si>
  <si>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</si>
  <si>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</si>
  <si>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</si>
  <si>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</si>
  <si>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</si>
  <si>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</si>
  <si>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93,65</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</si>
  <si>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</si>
  <si>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</si>
  <si>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</si>
  <si>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</si>
  <si>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</si>
  <si>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</si>
  <si>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</si>
  <si>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</si>
  <si>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</si>
  <si>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</si>
  <si>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</si>
  <si>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</si>
  <si>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</si>
  <si>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</si>
  <si>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44,48</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</si>
  <si>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</si>
  <si>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</si>
  <si>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</si>
  <si>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</si>
  <si>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</si>
  <si>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</si>
  <si>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</si>
  <si>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</si>
  <si>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</si>
  <si>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</si>
  <si>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</si>
  <si>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</si>
  <si>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</si>
  <si>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</si>
  <si>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</si>
  <si>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</si>
  <si>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</si>
  <si>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</si>
  <si>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</si>
  <si>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</si>
  <si>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25,68</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</si>
  <si>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</si>
  <si>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</si>
  <si>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</si>
  <si>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</si>
  <si>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</si>
  <si>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</si>
  <si>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</si>
  <si>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</si>
  <si>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</si>
  <si>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</si>
  <si>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</si>
  <si>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</si>
  <si>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</si>
  <si>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</si>
  <si>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</si>
  <si>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</si>
  <si>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</si>
  <si>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</si>
  <si>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</si>
  <si>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</si>
  <si>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</si>
  <si>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</si>
  <si>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27,35</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</si>
  <si>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</si>
  <si>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</si>
  <si>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</si>
  <si>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</si>
  <si>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</si>
  <si>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</si>
  <si>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</si>
  <si>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</si>
  <si>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</si>
  <si>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2,31</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</si>
  <si>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</si>
  <si>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</si>
  <si>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</si>
  <si>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</si>
  <si>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</si>
  <si>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</si>
  <si>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</si>
  <si>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</si>
  <si>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</si>
  <si>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</si>
  <si>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</si>
  <si>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</si>
  <si>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</si>
  <si>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</si>
  <si>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</si>
  <si>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</si>
  <si>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</si>
  <si>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</si>
  <si>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</si>
  <si>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</si>
  <si>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</si>
  <si>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</si>
  <si>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</si>
  <si>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</si>
  <si>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</si>
  <si>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</si>
  <si>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</si>
  <si>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</si>
  <si>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</si>
  <si>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</si>
  <si>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</si>
  <si>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</si>
  <si>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</si>
  <si>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</si>
  <si>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</si>
  <si>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</si>
  <si>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</si>
  <si>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</si>
  <si>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</si>
  <si>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</si>
  <si>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</si>
  <si>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</si>
  <si>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</si>
  <si>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</si>
  <si>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</si>
  <si>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</si>
  <si>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</si>
  <si>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31,39</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</si>
  <si>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</si>
  <si>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</si>
  <si>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</si>
  <si>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</si>
  <si>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</si>
  <si>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</si>
  <si>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</si>
  <si>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</si>
  <si>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</si>
  <si>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</si>
  <si>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</si>
  <si>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</si>
  <si>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</si>
  <si>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</si>
  <si>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</si>
  <si>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</si>
  <si>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</si>
  <si>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</si>
  <si>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</si>
  <si>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</si>
  <si>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</si>
  <si>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</si>
  <si>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</si>
  <si>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</si>
  <si>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</si>
  <si>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29,28</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</si>
  <si>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</si>
  <si>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</si>
  <si>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</si>
  <si>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48,99</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</si>
  <si>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</si>
  <si>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</si>
  <si>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</si>
  <si>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</si>
  <si>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</si>
  <si>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</si>
  <si>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</si>
  <si>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</si>
  <si>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</si>
  <si>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</si>
  <si>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</si>
  <si>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</si>
  <si>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</si>
  <si>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</si>
  <si>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</si>
  <si>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</si>
  <si>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</si>
  <si>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</si>
  <si>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</si>
  <si>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</si>
  <si>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</si>
  <si>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</si>
  <si>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</si>
  <si>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</si>
  <si>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</si>
  <si>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</si>
  <si>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</si>
  <si>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108,49</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</si>
  <si>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</si>
  <si>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</si>
  <si>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</si>
  <si>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</si>
  <si>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</si>
  <si>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</si>
  <si>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</si>
  <si>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</si>
  <si>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</si>
  <si>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2,78</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</si>
  <si>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</si>
  <si>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</si>
  <si>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</si>
  <si>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</si>
  <si>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</si>
  <si>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</si>
  <si>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</si>
  <si>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</si>
  <si>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</si>
  <si>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</si>
  <si>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</si>
  <si>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</si>
  <si>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</si>
  <si>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</si>
  <si>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</si>
  <si>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</si>
  <si>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</si>
  <si>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</si>
  <si>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</si>
  <si>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</si>
  <si>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</si>
  <si>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</si>
  <si>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</si>
  <si>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</si>
  <si>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</si>
  <si>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</si>
  <si>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</si>
  <si>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</si>
  <si>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</si>
  <si>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</si>
  <si>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</si>
  <si>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</si>
  <si>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91,05</t>
  </si>
  <si>
    <t>FRESADORA DE ASFALTO A FRIO SOBRE RODAS, LARGURA FRESAGEM DE 2,0 M, POTÊNCIA 550 HP - DEPRECIAÇÃO. AF_11/2014</t>
  </si>
  <si>
    <t>209,88</t>
  </si>
  <si>
    <t>FRESADORA DE ASFALTO A FRIO SOBRE RODAS, LARGURA FRESAGEM DE 2,0 M, POTÊNCIA 550 HP - JUROS. AF_11/2014</t>
  </si>
  <si>
    <t>33,25</t>
  </si>
  <si>
    <t>FRESADORA DE ASFALTO A FRIO SOBRE RODAS, LARGURA FRESAGEM DE 2,0 M, POTÊNCIA 550 HP - MANUTENÇÃO. AF_11/2014</t>
  </si>
  <si>
    <t>374,37</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</si>
  <si>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</si>
  <si>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</si>
  <si>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</si>
  <si>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</si>
  <si>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</si>
  <si>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</si>
  <si>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</si>
  <si>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</si>
  <si>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</si>
  <si>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</si>
  <si>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</si>
  <si>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</si>
  <si>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</si>
  <si>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</si>
  <si>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</si>
  <si>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</si>
  <si>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</si>
  <si>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</si>
  <si>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</si>
  <si>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46,19</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</si>
  <si>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</si>
  <si>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</si>
  <si>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</si>
  <si>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</si>
  <si>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</si>
  <si>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</si>
  <si>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</si>
  <si>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</si>
  <si>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</si>
  <si>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</si>
  <si>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</si>
  <si>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</si>
  <si>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</si>
  <si>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</si>
  <si>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</si>
  <si>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</si>
  <si>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</si>
  <si>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</si>
  <si>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</si>
  <si>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</si>
  <si>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</si>
  <si>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</si>
  <si>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</si>
  <si>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</si>
  <si>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</si>
  <si>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</si>
  <si>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</si>
  <si>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</si>
  <si>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</si>
  <si>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</si>
  <si>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</si>
  <si>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</si>
  <si>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</si>
  <si>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</si>
  <si>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</si>
  <si>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</si>
  <si>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</si>
  <si>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</si>
  <si>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</si>
  <si>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</si>
  <si>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</si>
  <si>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</si>
  <si>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</si>
  <si>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</si>
  <si>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</si>
  <si>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</si>
  <si>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41,86</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</si>
  <si>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</si>
  <si>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</si>
  <si>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</si>
  <si>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</si>
  <si>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</si>
  <si>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</si>
  <si>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</si>
  <si>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</si>
  <si>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</si>
  <si>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</si>
  <si>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</si>
  <si>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</si>
  <si>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</si>
  <si>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</si>
  <si>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</si>
  <si>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</si>
  <si>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</si>
  <si>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</si>
  <si>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</si>
  <si>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</si>
  <si>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</si>
  <si>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</si>
  <si>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</si>
  <si>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</si>
  <si>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</si>
  <si>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</si>
  <si>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</si>
  <si>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</si>
  <si>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</si>
  <si>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</si>
  <si>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</si>
  <si>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</si>
  <si>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</si>
  <si>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</si>
  <si>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</si>
  <si>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</si>
  <si>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</si>
  <si>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</si>
  <si>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</si>
  <si>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</si>
  <si>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</si>
  <si>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</si>
  <si>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</si>
  <si>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</si>
  <si>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</si>
  <si>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</si>
  <si>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</si>
  <si>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</si>
  <si>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</si>
  <si>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</si>
  <si>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</si>
  <si>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</si>
  <si>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</si>
  <si>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</si>
  <si>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</si>
  <si>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</si>
  <si>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</si>
  <si>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</si>
  <si>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</si>
  <si>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</si>
  <si>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</si>
  <si>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</si>
  <si>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</si>
  <si>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</si>
  <si>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</si>
  <si>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</si>
  <si>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</si>
  <si>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</si>
  <si>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79,04</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</si>
  <si>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</si>
  <si>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</si>
  <si>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</si>
  <si>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</si>
  <si>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</si>
  <si>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</si>
  <si>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</si>
  <si>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</si>
  <si>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</si>
  <si>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</si>
  <si>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</si>
  <si>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</si>
  <si>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</si>
  <si>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</si>
  <si>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</si>
  <si>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</si>
  <si>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</si>
  <si>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</si>
  <si>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</si>
  <si>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</si>
  <si>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</si>
  <si>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</si>
  <si>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</si>
  <si>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</si>
  <si>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</si>
  <si>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</si>
  <si>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</si>
  <si>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</si>
  <si>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</si>
  <si>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</si>
  <si>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</si>
  <si>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</si>
  <si>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9,49</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</si>
  <si>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</si>
  <si>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</si>
  <si>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</si>
  <si>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</si>
  <si>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</si>
  <si>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</si>
  <si>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</si>
  <si>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</si>
  <si>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</si>
  <si>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</si>
  <si>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</si>
  <si>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</si>
  <si>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</si>
  <si>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</si>
  <si>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</si>
  <si>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</si>
  <si>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</si>
  <si>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</si>
  <si>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</si>
  <si>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</si>
  <si>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</si>
  <si>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</si>
  <si>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</si>
  <si>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</si>
  <si>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</si>
  <si>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</si>
  <si>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</si>
  <si>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</si>
  <si>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</si>
  <si>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</si>
  <si>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</si>
  <si>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</si>
  <si>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</si>
  <si>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</si>
  <si>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</si>
  <si>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</si>
  <si>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</si>
  <si>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</si>
  <si>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</si>
  <si>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</si>
  <si>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</si>
  <si>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</si>
  <si>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</si>
  <si>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</si>
  <si>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</si>
  <si>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</si>
  <si>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</si>
  <si>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</si>
  <si>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</si>
  <si>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</si>
  <si>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</si>
  <si>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</si>
  <si>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</si>
  <si>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</si>
  <si>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</si>
  <si>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</si>
  <si>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</si>
  <si>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</si>
  <si>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</si>
  <si>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</si>
  <si>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</si>
  <si>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</si>
  <si>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</si>
  <si>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</si>
  <si>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</si>
  <si>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</si>
  <si>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</si>
  <si>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</si>
  <si>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</si>
  <si>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</si>
  <si>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</si>
  <si>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</si>
  <si>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</si>
  <si>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</si>
  <si>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</si>
  <si>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</si>
  <si>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</si>
  <si>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</si>
  <si>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</si>
  <si>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</si>
  <si>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</si>
  <si>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</si>
  <si>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</si>
  <si>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</si>
  <si>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</si>
  <si>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</si>
  <si>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</si>
  <si>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</si>
  <si>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</si>
  <si>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</si>
  <si>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</si>
  <si>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</si>
  <si>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</si>
  <si>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</si>
  <si>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</si>
  <si>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</si>
  <si>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</si>
  <si>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</si>
  <si>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</si>
  <si>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</si>
  <si>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</si>
  <si>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</si>
  <si>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</si>
  <si>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</si>
  <si>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</si>
  <si>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</si>
  <si>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</si>
  <si>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</si>
  <si>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</si>
  <si>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</si>
  <si>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</si>
  <si>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</si>
  <si>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</si>
  <si>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</si>
  <si>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</si>
  <si>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</si>
  <si>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1,93</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</si>
  <si>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</si>
  <si>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</si>
  <si>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</si>
  <si>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</si>
  <si>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</si>
  <si>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</si>
  <si>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</si>
  <si>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</si>
  <si>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</si>
  <si>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</si>
  <si>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</si>
  <si>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</si>
  <si>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</si>
  <si>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</si>
  <si>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</si>
  <si>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</si>
  <si>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</si>
  <si>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</si>
  <si>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</si>
  <si>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</si>
  <si>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</si>
  <si>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</si>
  <si>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</si>
  <si>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</si>
  <si>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</si>
  <si>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</si>
  <si>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</si>
  <si>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</si>
  <si>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</si>
  <si>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</si>
  <si>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</si>
  <si>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</si>
  <si>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</si>
  <si>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</si>
  <si>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</si>
  <si>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</si>
  <si>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</si>
  <si>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</si>
  <si>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</si>
  <si>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</si>
  <si>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</si>
  <si>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</si>
  <si>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</si>
  <si>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</si>
  <si>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</si>
  <si>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</si>
  <si>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</si>
  <si>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</si>
  <si>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</si>
  <si>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</si>
  <si>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</si>
  <si>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</si>
  <si>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</si>
  <si>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</si>
  <si>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</si>
  <si>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</si>
  <si>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</si>
  <si>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</si>
  <si>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</si>
  <si>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</si>
  <si>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</si>
  <si>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</si>
  <si>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</si>
  <si>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</si>
  <si>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</si>
  <si>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</si>
  <si>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</si>
  <si>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</si>
  <si>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</si>
  <si>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</si>
  <si>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</si>
  <si>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</si>
  <si>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</si>
  <si>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</si>
  <si>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</si>
  <si>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</si>
  <si>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</si>
  <si>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</si>
  <si>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</si>
  <si>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</si>
  <si>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</si>
  <si>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</si>
  <si>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</si>
  <si>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</si>
  <si>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</si>
  <si>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</si>
  <si>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</si>
  <si>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</si>
  <si>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</si>
  <si>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</si>
  <si>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</si>
  <si>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</si>
  <si>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</si>
  <si>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</si>
  <si>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</si>
  <si>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</si>
  <si>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</si>
  <si>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</si>
  <si>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</si>
  <si>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</si>
  <si>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</si>
  <si>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</si>
  <si>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</si>
  <si>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</si>
  <si>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</si>
  <si>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</si>
  <si>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</si>
  <si>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</si>
  <si>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</si>
  <si>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</si>
  <si>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</si>
  <si>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</si>
  <si>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</si>
  <si>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</si>
  <si>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</si>
  <si>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</si>
  <si>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</si>
  <si>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</si>
  <si>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</si>
  <si>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</si>
  <si>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</si>
  <si>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</si>
  <si>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</si>
  <si>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</si>
  <si>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</si>
  <si>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</si>
  <si>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</si>
  <si>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</si>
  <si>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</si>
  <si>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</si>
  <si>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</si>
  <si>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</si>
  <si>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</si>
  <si>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</si>
  <si>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</si>
  <si>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</si>
  <si>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</si>
  <si>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</si>
  <si>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</si>
  <si>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</si>
  <si>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</si>
  <si>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</si>
  <si>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</si>
  <si>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</si>
  <si>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</si>
  <si>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</si>
  <si>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</si>
  <si>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</si>
  <si>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</si>
  <si>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</si>
  <si>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</si>
  <si>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</si>
  <si>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</si>
  <si>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</si>
  <si>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</si>
  <si>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</si>
  <si>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</si>
  <si>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80,22</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</si>
  <si>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</si>
  <si>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</si>
  <si>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</si>
  <si>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</si>
  <si>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</si>
  <si>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37,94</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</si>
  <si>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</si>
  <si>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</si>
  <si>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</si>
  <si>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</si>
  <si>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</si>
  <si>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</si>
  <si>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</si>
  <si>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</si>
  <si>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</si>
  <si>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</si>
  <si>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</si>
  <si>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</si>
  <si>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0,22</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</si>
  <si>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</si>
  <si>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</si>
  <si>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</si>
  <si>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</si>
  <si>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</si>
  <si>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</si>
  <si>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</si>
  <si>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</si>
  <si>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</si>
  <si>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</si>
  <si>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</si>
  <si>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</si>
  <si>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</si>
  <si>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</si>
  <si>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</si>
  <si>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</si>
  <si>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</si>
  <si>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</si>
  <si>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</si>
  <si>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</si>
  <si>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</si>
  <si>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</si>
  <si>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</si>
  <si>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</si>
  <si>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</si>
  <si>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</si>
  <si>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</si>
  <si>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</si>
  <si>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</si>
  <si>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</si>
  <si>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</si>
  <si>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</si>
  <si>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</si>
  <si>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</si>
  <si>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</si>
  <si>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</si>
  <si>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</si>
  <si>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</si>
  <si>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</si>
  <si>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</si>
  <si>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</si>
  <si>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</si>
  <si>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</si>
  <si>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</si>
  <si>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</si>
  <si>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</si>
  <si>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32,13</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</si>
  <si>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</si>
  <si>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</si>
  <si>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</si>
  <si>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</si>
  <si>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</si>
  <si>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</si>
  <si>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</si>
  <si>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</si>
  <si>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</si>
  <si>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</si>
  <si>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</si>
  <si>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</si>
  <si>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</si>
  <si>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</si>
  <si>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</si>
  <si>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</si>
  <si>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</si>
  <si>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</si>
  <si>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</si>
  <si>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</si>
  <si>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</si>
  <si>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</si>
  <si>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</si>
  <si>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</si>
  <si>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</si>
  <si>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</si>
  <si>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</si>
  <si>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</si>
  <si>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</si>
  <si>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</si>
  <si>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</si>
  <si>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</si>
  <si>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</si>
  <si>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</si>
  <si>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</si>
  <si>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</si>
  <si>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</si>
  <si>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</si>
  <si>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</si>
  <si>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</si>
  <si>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</si>
  <si>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</si>
  <si>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</si>
  <si>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</si>
  <si>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</si>
  <si>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</si>
  <si>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</si>
  <si>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</si>
  <si>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</si>
  <si>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</si>
  <si>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</si>
  <si>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</si>
  <si>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</si>
  <si>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</si>
  <si>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</si>
  <si>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</si>
  <si>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</si>
  <si>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</si>
  <si>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</si>
  <si>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</si>
  <si>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</si>
  <si>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PERFURATRIZ ROTATIVA SOBRE ESTEIRA, TORQUE MAXIMO 2500 KGM, POTENCIA 110 HP, MOTOR DIESEL - DEPRECIAÇÃO. AF_05/2017</t>
  </si>
  <si>
    <t>40,08</t>
  </si>
  <si>
    <t>PERFURATRIZ ROTATIVA SOBRE ESTEIRA, TORQUE MAXIMO 2500 KGM, POTENCIA 110 HP, MOTOR DIESEL - JUROS. AF_05/2017</t>
  </si>
  <si>
    <t>PERFURATRIZ ROTATIVA SOBRE ESTEIRA, TORQUE MAXIMO 2500 KGM, POTENCIA 110 HP, MOTOR DIESEL - MANUTENÇÃO. AF_05/2017</t>
  </si>
  <si>
    <t>50,16</t>
  </si>
  <si>
    <t>PERFURATRIZ ROTATIVA SOBRE ESTEIRA, TORQUE MAXIMO 2500 KGM, POTENCIA 110 HP, MOTOR DIESEL - MATERIAIS NA OPERAÇÃO. AF_05/2017</t>
  </si>
  <si>
    <t>26,76</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</si>
  <si>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</si>
  <si>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</si>
  <si>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</si>
  <si>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</si>
  <si>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</si>
  <si>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</si>
  <si>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33,13</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</si>
  <si>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</si>
  <si>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</si>
  <si>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</si>
  <si>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</si>
  <si>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</si>
  <si>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</si>
  <si>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</si>
  <si>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</si>
  <si>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</si>
  <si>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</si>
  <si>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</si>
  <si>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</si>
  <si>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</si>
  <si>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</si>
  <si>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</si>
  <si>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14,59</t>
  </si>
  <si>
    <t>USINA DE MISTURA ASFÁLTICA À QUENTE, TIPO CONTRA FLUXO, PROD 100 A 140 TON/HORA - MANUTENÇÃO. AF_12/2019</t>
  </si>
  <si>
    <t>130,31</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</si>
  <si>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</si>
  <si>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</si>
  <si>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</si>
  <si>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</si>
  <si>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</si>
  <si>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</si>
  <si>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343,12</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</si>
  <si>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</si>
  <si>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</si>
  <si>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</si>
  <si>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</si>
  <si>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</si>
  <si>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</si>
  <si>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</si>
  <si>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</si>
  <si>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370,18</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</si>
  <si>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</si>
  <si>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</si>
  <si>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</si>
  <si>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</si>
  <si>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</si>
  <si>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</si>
  <si>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</si>
  <si>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</si>
  <si>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</si>
  <si>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</si>
  <si>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</si>
  <si>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</si>
  <si>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</si>
  <si>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</si>
  <si>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</si>
  <si>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</si>
  <si>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</si>
  <si>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</si>
  <si>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</si>
  <si>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</si>
  <si>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</si>
  <si>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</si>
  <si>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</si>
  <si>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</si>
  <si>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</si>
  <si>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</si>
  <si>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</si>
  <si>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</si>
  <si>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</si>
  <si>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</si>
  <si>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</si>
  <si>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</si>
  <si>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</si>
  <si>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</si>
  <si>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</si>
  <si>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</si>
  <si>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</si>
  <si>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</si>
  <si>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</si>
  <si>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</si>
  <si>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</si>
  <si>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</si>
  <si>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</si>
  <si>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</si>
  <si>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</si>
  <si>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</si>
  <si>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</si>
  <si>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</si>
  <si>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15,34</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</si>
  <si>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</si>
  <si>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</si>
  <si>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</si>
  <si>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</si>
  <si>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</si>
  <si>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</si>
  <si>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</si>
  <si>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</si>
  <si>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</si>
  <si>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</si>
  <si>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</si>
  <si>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</si>
  <si>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</si>
  <si>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</si>
  <si>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</si>
  <si>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</si>
  <si>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</si>
  <si>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</si>
  <si>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40,31</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</si>
  <si>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</si>
  <si>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</si>
  <si>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</si>
  <si>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</si>
  <si>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</si>
  <si>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ISOLAMENTO TERMOACÚSTICO COM LÃ MINERAL NA SUBCOBERTURA, INCLUSO TRANSPORTE VERTICAL. AF_07/2019</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</si>
  <si>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</si>
  <si>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</si>
  <si>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</si>
  <si>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</si>
  <si>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</si>
  <si>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</si>
  <si>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</si>
  <si>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</si>
  <si>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</si>
  <si>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</si>
  <si>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</si>
  <si>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</si>
  <si>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</si>
  <si>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</si>
  <si>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</si>
  <si>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</si>
  <si>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ESTRUTURAL DE FIBROCIMENTO E= 6 MM, COM ATÉ 2 ÁGUAS, INCLUSO IÇAMENTO. AF_07/2019</t>
  </si>
  <si>
    <t>76,31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</si>
  <si>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</si>
  <si>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</si>
  <si>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</si>
  <si>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</si>
  <si>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</si>
  <si>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</si>
  <si>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</si>
  <si>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</si>
  <si>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</si>
  <si>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</si>
  <si>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</si>
  <si>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</si>
  <si>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</si>
  <si>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</si>
  <si>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</si>
  <si>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</si>
  <si>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</si>
  <si>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</si>
  <si>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</si>
  <si>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</si>
  <si>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41,50</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</si>
  <si>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</si>
  <si>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</si>
  <si>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</si>
  <si>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</si>
  <si>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</si>
  <si>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</si>
  <si>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</si>
  <si>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</si>
  <si>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</si>
  <si>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</si>
  <si>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</si>
  <si>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</si>
  <si>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</si>
  <si>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</si>
  <si>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</si>
  <si>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</si>
  <si>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</si>
  <si>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</si>
  <si>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</si>
  <si>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</si>
  <si>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36,68</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</si>
  <si>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</si>
  <si>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</si>
  <si>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</si>
  <si>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</si>
  <si>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</si>
  <si>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</si>
  <si>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</si>
  <si>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</si>
  <si>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</si>
  <si>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</si>
  <si>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</si>
  <si>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</si>
  <si>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</si>
  <si>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</si>
  <si>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</si>
  <si>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</si>
  <si>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31,02</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</si>
  <si>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</si>
  <si>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</si>
  <si>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41,10</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</si>
  <si>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</si>
  <si>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</si>
  <si>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</si>
  <si>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</si>
  <si>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</si>
  <si>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</si>
  <si>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</si>
  <si>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</si>
  <si>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</si>
  <si>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</si>
  <si>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</si>
  <si>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</si>
  <si>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</si>
  <si>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</si>
  <si>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</si>
  <si>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</si>
  <si>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</si>
  <si>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</si>
  <si>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</si>
  <si>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</si>
  <si>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</si>
  <si>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</si>
  <si>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</si>
  <si>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</si>
  <si>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</si>
  <si>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</si>
  <si>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</si>
  <si>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</si>
  <si>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</si>
  <si>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</si>
  <si>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</si>
  <si>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</si>
  <si>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</si>
  <si>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</si>
  <si>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</si>
  <si>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</si>
  <si>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</si>
  <si>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</si>
  <si>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</si>
  <si>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</si>
  <si>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</si>
  <si>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</si>
  <si>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</si>
  <si>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</si>
  <si>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</si>
  <si>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</si>
  <si>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</si>
  <si>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</si>
  <si>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</si>
  <si>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</si>
  <si>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</si>
  <si>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</si>
  <si>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</si>
  <si>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</si>
  <si>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</si>
  <si>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</si>
  <si>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</si>
  <si>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</si>
  <si>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</si>
  <si>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</si>
  <si>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</si>
  <si>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</si>
  <si>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</si>
  <si>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</si>
  <si>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</si>
  <si>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</si>
  <si>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</si>
  <si>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</si>
  <si>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10,62</t>
  </si>
  <si>
    <t>DRENO FRANCES C/MATERIAL FILTRANTE</t>
  </si>
  <si>
    <t>73883/1</t>
  </si>
  <si>
    <t>EXECUCAO DE DRENO FRANCES COM AREIA MEDIA</t>
  </si>
  <si>
    <t>73883/2</t>
  </si>
  <si>
    <t>EXECUCAO DE DRENO FRANCES COM BRITA NUM 2</t>
  </si>
  <si>
    <t>73883/3</t>
  </si>
  <si>
    <t>EXECUCAO DE DRENO FRANCES COM CASCALHO</t>
  </si>
  <si>
    <t>60,99</t>
  </si>
  <si>
    <t>DRENOS DE CHORUME EM TUBOS DRENANTES - MMA</t>
  </si>
  <si>
    <t>73969/1</t>
  </si>
  <si>
    <t>EXECUCAO DE DRENOS DE CHORUME EM TUBOS DRENANTES DE CONCRETO, DIAM=200MM, ENVOLTOS EM BRITA E GEOTEXTIL</t>
  </si>
  <si>
    <t>61,37</t>
  </si>
  <si>
    <t>EXECUCAO DE DRENOS DE CHORUME EM TUBOS DRENANTES</t>
  </si>
  <si>
    <t>74017/1</t>
  </si>
  <si>
    <t>EXECUCAO DE DRENOS DE CHORUME EM TUBOS DRENANTES, PVC, DIAM=100 MM, ENVOLTOS EM BRITA E GEOTEXTIL</t>
  </si>
  <si>
    <t>45,83</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</si>
  <si>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</si>
  <si>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</si>
  <si>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</si>
  <si>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</si>
  <si>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</si>
  <si>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</si>
  <si>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</si>
  <si>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</si>
  <si>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</si>
  <si>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</si>
  <si>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59,71</t>
  </si>
  <si>
    <t>TUBO PVC DN 75 MM PARA DRENAGEM - FORNECIMENTO E INSTALACAO</t>
  </si>
  <si>
    <t>55,56</t>
  </si>
  <si>
    <t>TUBO PVC DN 100 MM PARA DRENAGEM - FORNECIMENTO E INSTALACAO</t>
  </si>
  <si>
    <t>59,63</t>
  </si>
  <si>
    <t>TUBO PVC D=2 COM MATERIAL DRENANTE PARA DRENO/BARBACA - FORNECIMENTO E INSTALACAO</t>
  </si>
  <si>
    <t>16,41</t>
  </si>
  <si>
    <t>TUBO PVC D=3" COM MATERIAL DRENANTE PARA DRENO/BARBACA - FORNECIMENTO E INSTALACAO</t>
  </si>
  <si>
    <t>19,67</t>
  </si>
  <si>
    <t>TUBO PVC D=4" COM MATERIAL DRENANTE PARA DRENO/BARBACA - FORNECIMENTO E INSTALACAO</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</si>
  <si>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</si>
  <si>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</si>
  <si>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</si>
  <si>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</si>
  <si>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</si>
  <si>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</si>
  <si>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</si>
  <si>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</si>
  <si>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</si>
  <si>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</si>
  <si>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</si>
  <si>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</si>
  <si>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</si>
  <si>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</si>
  <si>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</si>
  <si>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</si>
  <si>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</si>
  <si>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</si>
  <si>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</si>
  <si>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</si>
  <si>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</si>
  <si>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</si>
  <si>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</si>
  <si>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</si>
  <si>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</si>
  <si>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</si>
  <si>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</si>
  <si>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96,24</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</si>
  <si>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</si>
  <si>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</si>
  <si>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</si>
  <si>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</si>
  <si>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</si>
  <si>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</si>
  <si>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90,44</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</si>
  <si>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</si>
  <si>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</si>
  <si>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</si>
  <si>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</si>
  <si>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</si>
  <si>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</si>
  <si>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</si>
  <si>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</si>
  <si>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</si>
  <si>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131,17</t>
  </si>
  <si>
    <t>EXECUÇÃO DE REVESTIMENTO DE CONCRETO PROJETADO COM ESPESSURA DE 10 CM, ARMADO COM TELA, INCLINAÇÃO DE 90°, APLICAÇÃO DESCONTÍNUA, UTILIZANDO EQUIPAMENTO DE PROJEÇÃO COM 6 M³/H DE CAPACIDADE. AF_01/2016</t>
  </si>
  <si>
    <t>139,98</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</si>
  <si>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</si>
  <si>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</si>
  <si>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</si>
  <si>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</si>
  <si>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</si>
  <si>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</si>
  <si>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</si>
  <si>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</si>
  <si>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93,90</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</si>
  <si>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</si>
  <si>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</si>
  <si>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</si>
  <si>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</si>
  <si>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</si>
  <si>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</si>
  <si>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</si>
  <si>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</si>
  <si>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</si>
  <si>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</si>
  <si>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</si>
  <si>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</si>
  <si>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</si>
  <si>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</si>
  <si>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</si>
  <si>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</si>
  <si>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</si>
  <si>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</si>
  <si>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</si>
  <si>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</si>
  <si>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</si>
  <si>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</si>
  <si>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</si>
  <si>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145,46</t>
  </si>
  <si>
    <t>EXECUÇÃO DE GRAMPO PARA SOLO GRAMPEADO COM COMPRIMENTO MAIOR QUE 8 MENOR OU IGUAL A 10 M, DIÂMETRO DE 7 CM, PERFURAÇÃO COM EQUIPAMENTO MANUAL E ARMADURA COM DIÂMETRO DE 20 MM. AF_05/2016</t>
  </si>
  <si>
    <t>139,99</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</si>
  <si>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</si>
  <si>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</si>
  <si>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</si>
  <si>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</si>
  <si>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</si>
  <si>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</si>
  <si>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</si>
  <si>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</si>
  <si>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</si>
  <si>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</si>
  <si>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</si>
  <si>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</si>
  <si>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</si>
  <si>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</si>
  <si>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</si>
  <si>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</si>
  <si>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</si>
  <si>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6,95</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</si>
  <si>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</si>
  <si>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</si>
  <si>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</si>
  <si>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</si>
  <si>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</si>
  <si>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</si>
  <si>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</si>
  <si>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</si>
  <si>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</si>
  <si>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</si>
  <si>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</si>
  <si>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</si>
  <si>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</si>
  <si>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</si>
  <si>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</si>
  <si>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</si>
  <si>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</si>
  <si>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</si>
  <si>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</si>
  <si>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</si>
  <si>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</si>
  <si>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</si>
  <si>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</si>
  <si>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</si>
  <si>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</si>
  <si>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</si>
  <si>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</si>
  <si>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</si>
  <si>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</si>
  <si>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</si>
  <si>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</si>
  <si>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</si>
  <si>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</si>
  <si>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</si>
  <si>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</si>
  <si>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</si>
  <si>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</si>
  <si>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</si>
  <si>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</si>
  <si>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</si>
  <si>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</si>
  <si>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</si>
  <si>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</si>
  <si>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</si>
  <si>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</si>
  <si>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</si>
  <si>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</si>
  <si>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</si>
  <si>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</si>
  <si>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</si>
  <si>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</si>
  <si>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</si>
  <si>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</si>
  <si>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</si>
  <si>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</si>
  <si>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</si>
  <si>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</si>
  <si>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</si>
  <si>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</si>
  <si>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</si>
  <si>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</si>
  <si>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</si>
  <si>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</si>
  <si>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</si>
  <si>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</si>
  <si>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</si>
  <si>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</si>
  <si>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</si>
  <si>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</si>
  <si>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</si>
  <si>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</si>
  <si>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</si>
  <si>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</si>
  <si>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</si>
  <si>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</si>
  <si>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</si>
  <si>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</si>
  <si>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</si>
  <si>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</si>
  <si>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</si>
  <si>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</si>
  <si>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</si>
  <si>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</si>
  <si>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</si>
  <si>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</si>
  <si>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</si>
  <si>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</si>
  <si>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</si>
  <si>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</si>
  <si>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</si>
  <si>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</si>
  <si>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</si>
  <si>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</si>
  <si>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</si>
  <si>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</si>
  <si>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</si>
  <si>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</si>
  <si>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</si>
  <si>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</si>
  <si>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</si>
  <si>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</si>
  <si>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</si>
  <si>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</si>
  <si>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</si>
  <si>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</si>
  <si>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</si>
  <si>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</si>
  <si>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</si>
  <si>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</si>
  <si>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</si>
  <si>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</si>
  <si>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</si>
  <si>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164,30</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</si>
  <si>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</si>
  <si>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</si>
  <si>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</si>
  <si>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</si>
  <si>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</si>
  <si>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</si>
  <si>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</si>
  <si>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</si>
  <si>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</si>
  <si>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</si>
  <si>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</si>
  <si>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</si>
  <si>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</si>
  <si>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</si>
  <si>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</si>
  <si>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</si>
  <si>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</si>
  <si>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</si>
  <si>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</si>
  <si>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</si>
  <si>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</si>
  <si>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</si>
  <si>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</si>
  <si>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</si>
  <si>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</si>
  <si>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</si>
  <si>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</si>
  <si>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</si>
  <si>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</si>
  <si>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</si>
  <si>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</si>
  <si>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</si>
  <si>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</si>
  <si>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</si>
  <si>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</si>
  <si>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</si>
  <si>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</si>
  <si>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</si>
  <si>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</si>
  <si>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</si>
  <si>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</si>
  <si>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</si>
  <si>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</si>
  <si>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</si>
  <si>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</si>
  <si>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</si>
  <si>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</si>
  <si>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</si>
  <si>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</si>
  <si>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</si>
  <si>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</si>
  <si>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</si>
  <si>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</si>
  <si>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</si>
  <si>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</si>
  <si>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</si>
  <si>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</si>
  <si>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</si>
  <si>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</si>
  <si>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</si>
  <si>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5.196,04</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</si>
  <si>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</si>
  <si>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</si>
  <si>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</si>
  <si>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</si>
  <si>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</si>
  <si>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</si>
  <si>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</si>
  <si>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</si>
  <si>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</si>
  <si>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</si>
  <si>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</si>
  <si>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</si>
  <si>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</si>
  <si>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</si>
  <si>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</si>
  <si>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</si>
  <si>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</si>
  <si>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</si>
  <si>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</si>
  <si>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</si>
  <si>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</si>
  <si>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</si>
  <si>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</si>
  <si>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</si>
  <si>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</si>
  <si>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</si>
  <si>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</si>
  <si>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</si>
  <si>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</si>
  <si>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</si>
  <si>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161,42</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</si>
  <si>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</si>
  <si>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</si>
  <si>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</si>
  <si>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</si>
  <si>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</si>
  <si>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</si>
  <si>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</si>
  <si>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</si>
  <si>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</si>
  <si>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</si>
  <si>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</si>
  <si>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</si>
  <si>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</si>
  <si>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</si>
  <si>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</si>
  <si>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</si>
  <si>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</si>
  <si>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</si>
  <si>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</si>
  <si>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</si>
  <si>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</si>
  <si>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</si>
  <si>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</si>
  <si>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</si>
  <si>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</si>
  <si>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</si>
  <si>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</si>
  <si>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</si>
  <si>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</si>
  <si>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</si>
  <si>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</si>
  <si>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</si>
  <si>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</si>
  <si>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</si>
  <si>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</si>
  <si>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</si>
  <si>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</si>
  <si>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</si>
  <si>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</si>
  <si>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</si>
  <si>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</si>
  <si>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</si>
  <si>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</si>
  <si>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</si>
  <si>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</si>
  <si>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43,78</t>
  </si>
  <si>
    <t>EXECUÇÃO DE SARJETA DE CONCRETO USINADO, MOLDADA  IN LOCO  EM TRECHO CURVO, 60 CM BASE X 10 CM ALTURA. AF_06/2016</t>
  </si>
  <si>
    <t>EXECUÇÃO DE SARJETÃO DE CONCRETO USINADO, MOLDADA  IN LOCO  EM TRECHO RETO, 100 CM BASE X 20 CM ALTURA. AF_06/2016</t>
  </si>
  <si>
    <t>108,47</t>
  </si>
  <si>
    <t>EXECUÇÃO DE ESCORAS DE CONCRETO PARA CONTENÇÃO DE GUIAS PRÉ-FABRICADAS. AF_06/2016</t>
  </si>
  <si>
    <t>6,20</t>
  </si>
  <si>
    <t>ESCORAMENTO</t>
  </si>
  <si>
    <t>ESCO</t>
  </si>
  <si>
    <t>ESCORAMENTO DE MADEIRA EM VALAS</t>
  </si>
  <si>
    <t>0023</t>
  </si>
  <si>
    <t>ESCORAMENTO DE VALA, TIPO PONTALETEAMENTO, COM PROFUNDIDADE DE 0 A 1,5 M, LARGURA MAIOR OU IGUAL A 1,5 M E MENOR QUE 2,5 M, EM LOCAL COM NÍVEL ALTO DE INTERFERÊNCIA. AF_06/2016</t>
  </si>
  <si>
    <t>24,35</t>
  </si>
  <si>
    <t>ESCORAMENTO DE VALA, TIPO PONTALETEAMENTO, COM PROFUNDIDADE DE 1,5 A 3,0 M, LARGURA MENOR QUE 1,5 M, EM LOCAL COM NÍVEL ALTO DE INTERFERÊNCIA. AF_06/2016</t>
  </si>
  <si>
    <t>13,91</t>
  </si>
  <si>
    <t>ESCORAMENTO DE VALA, TIPO PONTALETEAMENTO, COM PROFUNDIDADE DE 1,5 A 3,0 M, LARGURA MAIOR OU IGUAL A 1,5 M E MENOR QUE 2,5 M, EM LOCAL COM NÍVEL ALTO DE INTERFERÊNCIA. AF_06/2016</t>
  </si>
  <si>
    <t>20,60</t>
  </si>
  <si>
    <t>ESCORAMENTO DE VALA, TIPO PONTALETEAMENTO, COM PROFUNDIDADE DE 3,0 A 4,5 M, LARGURA MENOR QUE 1,5 M EM LOCAL COM NÍVEL ALTO DE INTERFERÊNCIA. AF_06/2016</t>
  </si>
  <si>
    <t>10,53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</si>
  <si>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</si>
  <si>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</si>
  <si>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16,63</t>
  </si>
  <si>
    <t>ESCORAMENTO DE VALA, TIPO PONTALETEAMENTO, COM PROFUNDIDADE DE 0 A 1,5 M, LARGURA MAIOR OU IGUAL A 1,5 M E MENOR QUE 2,5 M, EM LOCAL COM NÍVEL BAIXO DE INTERFERÊNCIA. AF_06/2016</t>
  </si>
  <si>
    <t>23,32</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</si>
  <si>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</si>
  <si>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</si>
  <si>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19,52</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</si>
  <si>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</si>
  <si>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</si>
  <si>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16,26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</si>
  <si>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</si>
  <si>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</si>
  <si>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</si>
  <si>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</si>
  <si>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32,71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</si>
  <si>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</si>
  <si>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</si>
  <si>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29,40</t>
  </si>
  <si>
    <t>ESCORAMENTO DE VALA, TIPO DESCONTÍNUO, COM PROFUNDIDADE DE 0 A 1,5 M, LARGURA MENOR QUE 1,5 M, EM LOCAL COM NÍVEL BAIXO DE INTERFERÊNCIA. AF_06/2016</t>
  </si>
  <si>
    <t>28,57</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</si>
  <si>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</si>
  <si>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</si>
  <si>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</si>
  <si>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31,34</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</si>
  <si>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</si>
  <si>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</si>
  <si>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</si>
  <si>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</si>
  <si>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</si>
  <si>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</si>
  <si>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</si>
  <si>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</si>
  <si>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</si>
  <si>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</si>
  <si>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</si>
  <si>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</si>
  <si>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</si>
  <si>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</si>
  <si>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</si>
  <si>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</si>
  <si>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</si>
  <si>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</si>
  <si>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19,82</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</si>
  <si>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</si>
  <si>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</si>
  <si>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</si>
  <si>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</si>
  <si>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</si>
  <si>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</si>
  <si>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</si>
  <si>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</si>
  <si>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</si>
  <si>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</si>
  <si>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</si>
  <si>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</si>
  <si>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</si>
  <si>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</si>
  <si>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</si>
  <si>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</si>
  <si>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</si>
  <si>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</si>
  <si>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</si>
  <si>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</si>
  <si>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</si>
  <si>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</si>
  <si>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</si>
  <si>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</si>
  <si>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</si>
  <si>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</si>
  <si>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</si>
  <si>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</si>
  <si>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</si>
  <si>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</si>
  <si>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</si>
  <si>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</si>
  <si>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</si>
  <si>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</si>
  <si>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</si>
  <si>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</si>
  <si>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</si>
  <si>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</si>
  <si>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</si>
  <si>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</si>
  <si>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</si>
  <si>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</si>
  <si>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</si>
  <si>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</si>
  <si>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</si>
  <si>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</si>
  <si>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</si>
  <si>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</si>
  <si>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</si>
  <si>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</si>
  <si>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</si>
  <si>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</si>
  <si>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</si>
  <si>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</si>
  <si>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</si>
  <si>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104,89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</si>
  <si>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</si>
  <si>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</si>
  <si>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</si>
  <si>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</si>
  <si>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</si>
  <si>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</si>
  <si>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</si>
  <si>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</si>
  <si>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</si>
  <si>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</si>
  <si>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</si>
  <si>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</si>
  <si>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</si>
  <si>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</si>
  <si>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</si>
  <si>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</si>
  <si>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</si>
  <si>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</si>
  <si>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</si>
  <si>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</si>
  <si>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</si>
  <si>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</si>
  <si>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</si>
  <si>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295,27</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</si>
  <si>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</si>
  <si>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</si>
  <si>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</si>
  <si>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</si>
  <si>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</si>
  <si>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</si>
  <si>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</si>
  <si>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</si>
  <si>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</si>
  <si>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</si>
  <si>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</si>
  <si>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</si>
  <si>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</si>
  <si>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</si>
  <si>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</si>
  <si>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</si>
  <si>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</si>
  <si>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</si>
  <si>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</si>
  <si>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</si>
  <si>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</si>
  <si>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</si>
  <si>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</si>
  <si>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</si>
  <si>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</si>
  <si>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</si>
  <si>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</si>
  <si>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</si>
  <si>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</si>
  <si>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</si>
  <si>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</si>
  <si>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</si>
  <si>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</si>
  <si>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</si>
  <si>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</si>
  <si>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</si>
  <si>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</si>
  <si>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</si>
  <si>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</si>
  <si>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</si>
  <si>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</si>
  <si>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</si>
  <si>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</si>
  <si>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</si>
  <si>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</si>
  <si>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</si>
  <si>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</si>
  <si>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</si>
  <si>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</si>
  <si>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</si>
  <si>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</si>
  <si>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</si>
  <si>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</si>
  <si>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</si>
  <si>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</si>
  <si>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</si>
  <si>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</si>
  <si>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</si>
  <si>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</si>
  <si>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</si>
  <si>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</si>
  <si>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78,55</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</si>
  <si>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</si>
  <si>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</si>
  <si>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</si>
  <si>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</si>
  <si>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</si>
  <si>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</si>
  <si>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</si>
  <si>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</si>
  <si>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</si>
  <si>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</si>
  <si>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</si>
  <si>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</si>
  <si>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</si>
  <si>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</si>
  <si>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</si>
  <si>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</si>
  <si>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</si>
  <si>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</si>
  <si>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</si>
  <si>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</si>
  <si>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</si>
  <si>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</si>
  <si>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44,42</t>
  </si>
  <si>
    <t>CONTRAMARCO DE AÇO, FIXAÇÃO COM PARAFUSO - FORNECIMENTO E INSTALAÇÃO. AF_12/2019</t>
  </si>
  <si>
    <t>37,71</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</si>
  <si>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</si>
  <si>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</si>
  <si>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</si>
  <si>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</si>
  <si>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</si>
  <si>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</si>
  <si>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</si>
  <si>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</si>
  <si>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</si>
  <si>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</si>
  <si>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</si>
  <si>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</si>
  <si>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71,23</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</si>
  <si>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</si>
  <si>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</si>
  <si>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</si>
  <si>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</si>
  <si>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</si>
  <si>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</si>
  <si>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</si>
  <si>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</si>
  <si>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</si>
  <si>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</si>
  <si>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</si>
  <si>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</si>
  <si>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</si>
  <si>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</si>
  <si>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</si>
  <si>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</si>
  <si>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</si>
  <si>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</si>
  <si>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</si>
  <si>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20,19</t>
  </si>
  <si>
    <t>PORTA CADEADO ZINCADO OXIDADO PRETO COM CADEADO DE AÇO INOX, LARGURA DE *50* MM. AF_12/2019</t>
  </si>
  <si>
    <t>144,07</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</si>
  <si>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</si>
  <si>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</si>
  <si>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</si>
  <si>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</si>
  <si>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</si>
  <si>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</si>
  <si>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</si>
  <si>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</si>
  <si>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</si>
  <si>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106,22</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</si>
  <si>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</si>
  <si>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</si>
  <si>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</si>
  <si>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</si>
  <si>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</si>
  <si>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</si>
  <si>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</si>
  <si>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</si>
  <si>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</si>
  <si>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</si>
  <si>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</si>
  <si>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</si>
  <si>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</si>
  <si>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</si>
  <si>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</si>
  <si>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</si>
  <si>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</si>
  <si>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</si>
  <si>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</si>
  <si>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126,93</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</si>
  <si>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</si>
  <si>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</si>
  <si>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</si>
  <si>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</si>
  <si>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</si>
  <si>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</si>
  <si>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</si>
  <si>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</si>
  <si>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</si>
  <si>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</si>
  <si>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</si>
  <si>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</si>
  <si>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</si>
  <si>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</si>
  <si>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</si>
  <si>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</si>
  <si>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</si>
  <si>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</si>
  <si>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</si>
  <si>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</si>
  <si>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</si>
  <si>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</si>
  <si>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</si>
  <si>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</si>
  <si>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</si>
  <si>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</si>
  <si>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</si>
  <si>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</si>
  <si>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</si>
  <si>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</si>
  <si>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</si>
  <si>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590,67</t>
  </si>
  <si>
    <t>ESTACAS</t>
  </si>
  <si>
    <t>0039</t>
  </si>
  <si>
    <t>ARRASAMENTO MECANICO DE ESTACA DE CONCRETO ARMADO, DIAMETROS DE ATÉ 40 CM. AF_11/2016</t>
  </si>
  <si>
    <t>19,34</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</si>
  <si>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</si>
  <si>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</si>
  <si>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</si>
  <si>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42,53</t>
  </si>
  <si>
    <t>ARRASAMENTO MECANICO DE ESTACA DE CONCRETO ARMADO, DIAMETROS DE 101 CM A 150 CM. AF_11/2016</t>
  </si>
  <si>
    <t>66,67</t>
  </si>
  <si>
    <t>ARRASAMENTO DE ESTACA METÁLICA, PERFIL LAMINADO TIPO I FAMÍLIA 250. AF_11/2016</t>
  </si>
  <si>
    <t>5,99</t>
  </si>
  <si>
    <t>ARRASAMENTO DE ESTACA METÁLICA, PERFIL LAMINADO TIPO H FAMÍLIA 250. AF_11/2016</t>
  </si>
  <si>
    <t>6,92</t>
  </si>
  <si>
    <t>ARRASAMENTO DE ESTACA METÁLICA, PERFIL LAMINADO TIPO H FAMÍLIA 310. AF_11/2016</t>
  </si>
  <si>
    <t>7,72</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</si>
  <si>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</si>
  <si>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</si>
  <si>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</si>
  <si>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</si>
  <si>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</si>
  <si>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</si>
  <si>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</si>
  <si>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</si>
  <si>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</si>
  <si>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</si>
  <si>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</si>
  <si>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</si>
  <si>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</si>
  <si>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</si>
  <si>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</si>
  <si>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</si>
  <si>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</si>
  <si>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</si>
  <si>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</si>
  <si>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</si>
  <si>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</si>
  <si>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</si>
  <si>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</si>
  <si>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</si>
  <si>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</si>
  <si>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</si>
  <si>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</si>
  <si>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</si>
  <si>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</si>
  <si>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</si>
  <si>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</si>
  <si>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</si>
  <si>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</si>
  <si>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</si>
  <si>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</si>
  <si>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</si>
  <si>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</si>
  <si>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</si>
  <si>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</si>
  <si>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</si>
  <si>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12,59</t>
  </si>
  <si>
    <t>LASTRO DE CONCRETO MAGRO, APLICADO EM PISOS OU RADIERS, ESPESSURA DE 5 CM. AF_07/2016</t>
  </si>
  <si>
    <t>20,99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</si>
  <si>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</si>
  <si>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</si>
  <si>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</si>
  <si>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</si>
  <si>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</si>
  <si>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</si>
  <si>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</si>
  <si>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</si>
  <si>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</si>
  <si>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</si>
  <si>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2,73</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</si>
  <si>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</si>
  <si>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</si>
  <si>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</si>
  <si>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</si>
  <si>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</si>
  <si>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</si>
  <si>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</si>
  <si>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</si>
  <si>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88,05</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</si>
  <si>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</si>
  <si>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</si>
  <si>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</si>
  <si>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</si>
  <si>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</si>
  <si>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17,70</t>
  </si>
  <si>
    <t>FORMAS MANUSEÁVEIS PARA PAREDES DE CONCRETO MOLDADAS IN LOCO, DE EDIFICAÇÕES DE MULTIPLOS PAVIMENTOS, EM LAJES. AF_06/2015</t>
  </si>
  <si>
    <t>21,52</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</si>
  <si>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</si>
  <si>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</si>
  <si>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14,90</t>
  </si>
  <si>
    <t>FORMAS MANUSEÁVEIS PARA PAREDES DE CONCRETO MOLDADAS IN LOCO, DE EDIFICAÇÕES DE MULTIPLOS PAVIMENTOS, EM PANOS DE FACHADA COM VARANDAS. AF_06/2015</t>
  </si>
  <si>
    <t>17,36</t>
  </si>
  <si>
    <t>FORMAS MANUSEÁVEIS PARA PAREDES DE CONCRETO MOLDADAS IN LOCO, DE EDIFICAÇÕES DE PAVIMENTO ÚNICO, EM FACES INTERNAS DE PAREDES. AF_06/2015</t>
  </si>
  <si>
    <t>13,70</t>
  </si>
  <si>
    <t>FORMAS MANUSEÁVEIS PARA PAREDES DE CONCRETO MOLDADAS IN LOCO, DE EDIFICAÇÕES DE PAVIMENTO ÚNICO, EM LAJES. AF_06/2015</t>
  </si>
  <si>
    <t>16,55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</si>
  <si>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</si>
  <si>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</si>
  <si>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11,26</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</si>
  <si>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</si>
  <si>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</si>
  <si>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</si>
  <si>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</si>
  <si>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68,46</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</si>
  <si>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</si>
  <si>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</si>
  <si>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</si>
  <si>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</si>
  <si>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</si>
  <si>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</si>
  <si>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</si>
  <si>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94,52</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</si>
  <si>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</si>
  <si>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</si>
  <si>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</si>
  <si>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</si>
  <si>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</si>
  <si>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</si>
  <si>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</si>
  <si>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</si>
  <si>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</si>
  <si>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103,70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</si>
  <si>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</si>
  <si>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</si>
  <si>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</si>
  <si>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</si>
  <si>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</si>
  <si>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</si>
  <si>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</si>
  <si>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</si>
  <si>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</si>
  <si>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</si>
  <si>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36,16</t>
  </si>
  <si>
    <t>MONTAGEM E DESMONTAGEM DE FÔRMA DE PILARES RETANGULARES E ESTRUTURAS SIMILARES, PÉ-DIREITO DUPLO, EM CHAPA DE MADEIRA COMPENSADA PLASTIFICADA, 12 UTILIZAÇÕES. AF_09/2020</t>
  </si>
  <si>
    <t>46,21</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</si>
  <si>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</si>
  <si>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</si>
  <si>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</si>
  <si>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</si>
  <si>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</si>
  <si>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</si>
  <si>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</si>
  <si>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</si>
  <si>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</si>
  <si>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</si>
  <si>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</si>
  <si>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</si>
  <si>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</si>
  <si>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</si>
  <si>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</si>
  <si>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</si>
  <si>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</si>
  <si>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</si>
  <si>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</si>
  <si>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</si>
  <si>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</si>
  <si>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</si>
  <si>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</si>
  <si>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</si>
  <si>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</si>
  <si>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</si>
  <si>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</si>
  <si>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</si>
  <si>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</si>
  <si>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</si>
  <si>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</si>
  <si>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</si>
  <si>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</si>
  <si>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</si>
  <si>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</si>
  <si>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61,47</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</si>
  <si>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</si>
  <si>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</si>
  <si>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</si>
  <si>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</si>
  <si>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58,20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</si>
  <si>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</si>
  <si>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</si>
  <si>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</si>
  <si>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</si>
  <si>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51,81</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</si>
  <si>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</si>
  <si>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</si>
  <si>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</si>
  <si>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</si>
  <si>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72,52</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</si>
  <si>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</si>
  <si>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</si>
  <si>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</si>
  <si>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</si>
  <si>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</si>
  <si>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</si>
  <si>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</si>
  <si>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67,55</t>
  </si>
  <si>
    <t>MONTAGEM E DESMONTAGEM DE FÔRMA DE LAJE NERVURADA COM CUBETA E ASSOALHO, PÉ-DIREITO SIMPLES, EM CHAPA DE MADEIRA COMPENSADA RESINADA, 14 UTILIZAÇÕES. AF_09/2020</t>
  </si>
  <si>
    <t>36,58</t>
  </si>
  <si>
    <t>MONTAGEM E DESMONTAGEM DE FÔRMA DE LAJE NERVURADA COM CUBETA E ASSOALHO, PÉ-DIREITO DUPLO, EM CHAPA DE MADEIRA COMPENSADA RESINADA, 18 UTILIZAÇÕES. AF_09/2020</t>
  </si>
  <si>
    <t>42,44</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</si>
  <si>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</si>
  <si>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</si>
  <si>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</si>
  <si>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72,32</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</si>
  <si>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</si>
  <si>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</si>
  <si>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</si>
  <si>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</si>
  <si>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</si>
  <si>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</si>
  <si>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</si>
  <si>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</si>
  <si>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</si>
  <si>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</si>
  <si>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</si>
  <si>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</si>
  <si>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</si>
  <si>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</si>
  <si>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</si>
  <si>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</si>
  <si>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</si>
  <si>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</si>
  <si>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</si>
  <si>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</si>
  <si>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</si>
  <si>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</si>
  <si>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</si>
  <si>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</si>
  <si>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</si>
  <si>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</si>
  <si>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</si>
  <si>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</si>
  <si>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</si>
  <si>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</si>
  <si>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</si>
  <si>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</si>
  <si>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</si>
  <si>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</si>
  <si>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</si>
  <si>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</si>
  <si>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</si>
  <si>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</si>
  <si>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</si>
  <si>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</si>
  <si>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</si>
  <si>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</si>
  <si>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</si>
  <si>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</si>
  <si>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</si>
  <si>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</si>
  <si>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</si>
  <si>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</si>
  <si>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88,91</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</si>
  <si>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</si>
  <si>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</si>
  <si>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</si>
  <si>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</si>
  <si>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</si>
  <si>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</si>
  <si>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21,96</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</si>
  <si>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</si>
  <si>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</si>
  <si>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</si>
  <si>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</si>
  <si>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</si>
  <si>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ARMAÇÃO VERTICAL DE ALVENARIA ESTRUTURAL; DIÂMETRO DE 10,0 MM. AF_01/2015</t>
  </si>
  <si>
    <t>8,24</t>
  </si>
  <si>
    <t>ARMAÇÃO VERTICAL DE ALVENARIA ESTRUTURAL; DIÂMETRO DE 12,5 MM. AF_01/2015</t>
  </si>
  <si>
    <t>6,66</t>
  </si>
  <si>
    <t>ARMAÇÃO DE CINTA DE ALVENARIA ESTRUTURAL; DIÂMETRO DE 10,0 MM. AF_01/2015</t>
  </si>
  <si>
    <t>7,77</t>
  </si>
  <si>
    <t>ARMAÇÃO DE VERGA E CONTRAVERGA DE ALVENARIA ESTRUTURAL; DIÂMETRO DE 8,0 MM. AF_01/2015</t>
  </si>
  <si>
    <t>ARMAÇÃO DE VERGA E CONTRAVERGA DE ALVENARIA ESTRUTURAL; DIÂMETRO DE 10,0 MM. AF_01/2015</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</si>
  <si>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</si>
  <si>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</si>
  <si>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</si>
  <si>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</si>
  <si>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</si>
  <si>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</si>
  <si>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</si>
  <si>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</si>
  <si>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</si>
  <si>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</si>
  <si>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</si>
  <si>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</si>
  <si>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</si>
  <si>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</si>
  <si>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</si>
  <si>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</si>
  <si>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</si>
  <si>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</si>
  <si>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</si>
  <si>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</si>
  <si>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</si>
  <si>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</si>
  <si>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</si>
  <si>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</si>
  <si>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</si>
  <si>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</si>
  <si>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</si>
  <si>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</si>
  <si>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</si>
  <si>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</si>
  <si>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</si>
  <si>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</si>
  <si>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</si>
  <si>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</si>
  <si>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</si>
  <si>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</si>
  <si>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</si>
  <si>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</si>
  <si>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</si>
  <si>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</si>
  <si>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</si>
  <si>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</si>
  <si>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</si>
  <si>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</si>
  <si>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</si>
  <si>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</si>
  <si>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</si>
  <si>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</si>
  <si>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</si>
  <si>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</si>
  <si>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</si>
  <si>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</si>
  <si>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</si>
  <si>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</si>
  <si>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</si>
  <si>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</si>
  <si>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</si>
  <si>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</si>
  <si>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</si>
  <si>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</si>
  <si>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</si>
  <si>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</si>
  <si>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</si>
  <si>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</si>
  <si>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</si>
  <si>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</si>
  <si>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</si>
  <si>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</si>
  <si>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</si>
  <si>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</si>
  <si>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</si>
  <si>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</si>
  <si>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</si>
  <si>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</si>
  <si>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</si>
  <si>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</si>
  <si>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</si>
  <si>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</si>
  <si>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</si>
  <si>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</si>
  <si>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</si>
  <si>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</si>
  <si>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</si>
  <si>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</si>
  <si>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</si>
  <si>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</si>
  <si>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</si>
  <si>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</si>
  <si>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</si>
  <si>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</si>
  <si>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</si>
  <si>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</si>
  <si>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</si>
  <si>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</si>
  <si>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</si>
  <si>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</si>
  <si>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</si>
  <si>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</si>
  <si>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</si>
  <si>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</si>
  <si>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</si>
  <si>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</si>
  <si>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</si>
  <si>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</si>
  <si>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</si>
  <si>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</si>
  <si>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</si>
  <si>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</si>
  <si>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</si>
  <si>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</si>
  <si>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</si>
  <si>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</si>
  <si>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</si>
  <si>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</si>
  <si>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</si>
  <si>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</si>
  <si>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</si>
  <si>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</si>
  <si>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</si>
  <si>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</si>
  <si>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</si>
  <si>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</si>
  <si>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</si>
  <si>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</si>
  <si>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</si>
  <si>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</si>
  <si>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</si>
  <si>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</si>
  <si>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</si>
  <si>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</si>
  <si>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</si>
  <si>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</si>
  <si>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</si>
  <si>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</si>
  <si>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</si>
  <si>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</si>
  <si>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</si>
  <si>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</si>
  <si>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</si>
  <si>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CORTE E DOBRA DE AÇO CA-60, DIÂMETRO DE 5,0 MM, UTILIZADO EM ESTRIBO CONTÍNUO HELICOIDAL. AF_10/2016</t>
  </si>
  <si>
    <t>6,35</t>
  </si>
  <si>
    <t>CORTE E DOBRA DE AÇO CA-50, DIÂMETRO DE 6,3 MM, UTILIZADO EM ESTRIBO CONTÍNUO HELICOIDAL. AF_10/2016</t>
  </si>
  <si>
    <t>CORTE E DOBRA DE AÇO CA-50, DIÂMERO DE 32 MM, UTILIZADO EM ESTRUTURAS DIVERSAS, EXCETO LAJE. AF_10/2016</t>
  </si>
  <si>
    <t>7,63</t>
  </si>
  <si>
    <t>MONTAGEM DE ARMADURA LONGITUDINAL/TRANSVERSAL DE ESTACAS DE SEÇÃO CIRCULAR, DIÂMETRO = 8,0 MM. AF_11/2016</t>
  </si>
  <si>
    <t>MONTAGEM DE ARMADURA LONGITUDINAL DE ESTACAS DE SEÇÃO CIRCULAR, DIÂMETRO = 10,0 MM. AF_11/2016</t>
  </si>
  <si>
    <t>8,90</t>
  </si>
  <si>
    <t>MONTAGEM DE ARMADURA LONGITUDINAL/TRANSVERSAL DE ESTACAS DE SEÇÃO CIRCULAR, DIÂMETRO = 12,5 MM. AF_11/2016</t>
  </si>
  <si>
    <t>7,56</t>
  </si>
  <si>
    <t>MONTAGEM DE ARMADURA LONGITUDINAL DE ESTACAS DE SEÇÃO CIRCULAR, DIÂMETRO = 16,0 MM. AF_11/2016</t>
  </si>
  <si>
    <t>7,18</t>
  </si>
  <si>
    <t>MONTAGEM DE ARMADURA LONGITUDINAL DE ESTACAS DE SEÇÃO CIRCULAR, DIÂMETRO = 20,0 MM. AF_11/2016</t>
  </si>
  <si>
    <t>MONTAGEM DE ARMADURA LONGITUDINAL DE ESTACAS DE SEÇÃO CIRCULAR, DIÂMETRO = 25,0 MM. AF_11/2016</t>
  </si>
  <si>
    <t>7,84</t>
  </si>
  <si>
    <t>MONTAGEM DE ARMADURA LONGITUDINAL DE ESTACAS DE SEÇÃO CIRCULAR, DIÂMETRO = 32,0 MM. AF_11/2016</t>
  </si>
  <si>
    <t>8,41</t>
  </si>
  <si>
    <t>MONTAGEM DE ARMADURA TRANSVERSAL DE ESTACAS DE SEÇÃO CIRCULAR, DIÂMETRO = 5,0 MM. AF_11/2016</t>
  </si>
  <si>
    <t>13,10</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</si>
  <si>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</si>
  <si>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</si>
  <si>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</si>
  <si>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9,21</t>
  </si>
  <si>
    <t>MONTAGEM DE ARMADURA LONGITUDINAL/TRANSVERSAL DE ESTACAS DE SEÇÃO RETANGULAR (BARRETE), DIÂMETRO = 12,5 MM. AF_11/2016</t>
  </si>
  <si>
    <t>MONTAGEM DE ARMADURA LONGITUDINAL DE ESTACAS DE SEÇÃO RETANGULAR (BARRETE), DIÂMETRO = 16,0 MM. AF_11/2016</t>
  </si>
  <si>
    <t>7,38</t>
  </si>
  <si>
    <t>MONTAGEM DE ARMADURA LONGITUDINAL DE ESTACAS DE SEÇÃO RETANGULAR (BARRETE), DIÂMETRO = 20,0 MM. AF_11/2016</t>
  </si>
  <si>
    <t>MONTAGEM DE ARMADURA LONGITUDINAL DE ESTACAS DE SEÇÃO RETANGULAR (BARRETE), DIÂMETRO = 25,0 MM. AF_11/2016</t>
  </si>
  <si>
    <t>7,99</t>
  </si>
  <si>
    <t>MONTAGEM DE ARMADURA LONGITUDINAL DE ESTACAS DE SEÇÃO RETANGULAR (BARRETE), DIÂMETRO = 32,0 MM. AF_11/2016</t>
  </si>
  <si>
    <t>8,50</t>
  </si>
  <si>
    <t>MONTAGEM DE ARMADURA TRANSVERSAL DE ESTACAS DE SEÇÃO RETANGULAR (BARRETE), DIÂMETRO = 5,0 MM. AF_11/2016</t>
  </si>
  <si>
    <t>MONTAGEM DE ARMADURA TRANSVERSAL DE ESTACAS DE SEÇÃO RETANGULAR (BARRETE), DIÂMETRO = 6,3 MM. AF_11/2016</t>
  </si>
  <si>
    <t>12,94</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</si>
  <si>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</si>
  <si>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</si>
  <si>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15,15</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</si>
  <si>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</si>
  <si>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</si>
  <si>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9,55</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</si>
  <si>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</si>
  <si>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</si>
  <si>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</si>
  <si>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</si>
  <si>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</si>
  <si>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</si>
  <si>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</si>
  <si>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</si>
  <si>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</si>
  <si>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</si>
  <si>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</si>
  <si>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</si>
  <si>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</si>
  <si>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</si>
  <si>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</si>
  <si>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</si>
  <si>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</si>
  <si>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</si>
  <si>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</si>
  <si>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</si>
  <si>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</si>
  <si>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</si>
  <si>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</si>
  <si>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</si>
  <si>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</si>
  <si>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</si>
  <si>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</si>
  <si>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</si>
  <si>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</si>
  <si>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</si>
  <si>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</si>
  <si>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</si>
  <si>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</si>
  <si>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</si>
  <si>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</si>
  <si>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</si>
  <si>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</si>
  <si>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</si>
  <si>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</si>
  <si>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</si>
  <si>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</si>
  <si>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</si>
  <si>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</si>
  <si>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</si>
  <si>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</si>
  <si>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</si>
  <si>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</si>
  <si>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</si>
  <si>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</si>
  <si>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</si>
  <si>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</si>
  <si>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</si>
  <si>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</si>
  <si>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</si>
  <si>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</si>
  <si>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</si>
  <si>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</si>
  <si>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365,28</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</si>
  <si>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</si>
  <si>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</si>
  <si>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</si>
  <si>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</si>
  <si>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</si>
  <si>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</si>
  <si>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</si>
  <si>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</si>
  <si>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</si>
  <si>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</si>
  <si>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</si>
  <si>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</si>
  <si>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</si>
  <si>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</si>
  <si>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</si>
  <si>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</si>
  <si>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</si>
  <si>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</si>
  <si>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</si>
  <si>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</si>
  <si>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</si>
  <si>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</si>
  <si>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</si>
  <si>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</si>
  <si>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</si>
  <si>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</si>
  <si>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</si>
  <si>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</si>
  <si>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</si>
  <si>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</si>
  <si>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</si>
  <si>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</si>
  <si>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</si>
  <si>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</si>
  <si>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</si>
  <si>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</si>
  <si>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</si>
  <si>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</si>
  <si>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</si>
  <si>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</si>
  <si>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</si>
  <si>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</si>
  <si>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</si>
  <si>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</si>
  <si>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</si>
  <si>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</si>
  <si>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</si>
  <si>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</si>
  <si>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</si>
  <si>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</si>
  <si>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</si>
  <si>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</si>
  <si>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</si>
  <si>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</si>
  <si>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</si>
  <si>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</si>
  <si>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</si>
  <si>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</si>
  <si>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</si>
  <si>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</si>
  <si>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</si>
  <si>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</si>
  <si>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</si>
  <si>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</si>
  <si>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</si>
  <si>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</si>
  <si>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</si>
  <si>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</si>
  <si>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</si>
  <si>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</si>
  <si>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</si>
  <si>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</si>
  <si>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</si>
  <si>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</si>
  <si>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</si>
  <si>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29,56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</si>
  <si>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</si>
  <si>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</si>
  <si>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</si>
  <si>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</si>
  <si>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</si>
  <si>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</si>
  <si>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</si>
  <si>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35,55</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</si>
  <si>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</si>
  <si>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</si>
  <si>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</si>
  <si>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</si>
  <si>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</si>
  <si>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</si>
  <si>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</si>
  <si>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</si>
  <si>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</si>
  <si>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</si>
  <si>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</si>
  <si>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</si>
  <si>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</si>
  <si>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</si>
  <si>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</si>
  <si>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</si>
  <si>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</si>
  <si>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</si>
  <si>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</si>
  <si>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</si>
  <si>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</si>
  <si>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</si>
  <si>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</si>
  <si>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</si>
  <si>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</si>
  <si>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</si>
  <si>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</si>
  <si>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</si>
  <si>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</si>
  <si>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</si>
  <si>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</si>
  <si>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</si>
  <si>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</si>
  <si>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</si>
  <si>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</si>
  <si>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</si>
  <si>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67,02</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</si>
  <si>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</si>
  <si>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</si>
  <si>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</si>
  <si>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</si>
  <si>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</si>
  <si>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</si>
  <si>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</si>
  <si>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</si>
  <si>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</si>
  <si>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</si>
  <si>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</si>
  <si>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</si>
  <si>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</si>
  <si>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</si>
  <si>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459,41</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</si>
  <si>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</si>
  <si>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</si>
  <si>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</si>
  <si>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</si>
  <si>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</si>
  <si>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</si>
  <si>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</si>
  <si>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</si>
  <si>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</si>
  <si>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</si>
  <si>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</si>
  <si>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</si>
  <si>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</si>
  <si>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</si>
  <si>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</si>
  <si>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SOLDADAS, INCLUSOS MÃO DE OBRA, TRANSPORTE E IÇAMENTO UTILIZANDO TALHA MANUAL, PARA EDIFÍCIOS DE ATÉ 2 PAVIMENTOS - FORNECIMENTO E INSTALAÇÃO. AF_01/2020</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</si>
  <si>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</si>
  <si>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</si>
  <si>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</si>
  <si>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</si>
  <si>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</si>
  <si>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17,12</t>
  </si>
  <si>
    <t>CONTRAVENTAMENTO COM CANTONEIRAS DE AÇO, ABAS IGUAIS, COM CONEXÕES SOLDADAS, INCLUSOS MÃO DE OBRA, TRANSPORTE E IÇAMENTO UTILIZANDO GRUA, PARA EDIFÍCIOS DE 6 A 10 PAVIMENTOS - FORNECIMENTO E INSTALAÇÃO. AF_01/2020</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</si>
  <si>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</si>
  <si>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</si>
  <si>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</si>
  <si>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</si>
  <si>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8,72</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</si>
  <si>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</si>
  <si>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</si>
  <si>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</si>
  <si>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</si>
  <si>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</si>
  <si>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</si>
  <si>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</si>
  <si>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</si>
  <si>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</si>
  <si>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</si>
  <si>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</si>
  <si>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</si>
  <si>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32,27</t>
  </si>
  <si>
    <t>IMPERMEABILIZACAO COM ADITIVO</t>
  </si>
  <si>
    <t>0140</t>
  </si>
  <si>
    <t>IMPERMEABILIZAÇÃO DE SUPERFÍCIE COM ARGAMASSA POLIMÉRICA / MEMBRANA ACRÍLICA, 3 DEMÃOS. AF_06/2018</t>
  </si>
  <si>
    <t>22,00</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</si>
  <si>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</si>
  <si>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</si>
  <si>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</si>
  <si>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</si>
  <si>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</si>
  <si>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</si>
  <si>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</si>
  <si>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</si>
  <si>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</si>
  <si>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</si>
  <si>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</si>
  <si>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36,47</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</si>
  <si>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</si>
  <si>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</si>
  <si>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</si>
  <si>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</si>
  <si>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</si>
  <si>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</si>
  <si>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</si>
  <si>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</si>
  <si>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</si>
  <si>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</si>
  <si>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</si>
  <si>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</si>
  <si>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45,55</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</si>
  <si>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</si>
  <si>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</si>
  <si>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</si>
  <si>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</si>
  <si>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</si>
  <si>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29,04</t>
  </si>
  <si>
    <t>PROTEÇÃO MECÂNICA DE SUPERFICIE HORIZONTAL COM CONCRETO 15 MPA, E=5CM. AF_06/2018</t>
  </si>
  <si>
    <t>35,92</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</si>
  <si>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</si>
  <si>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</si>
  <si>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</si>
  <si>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</si>
  <si>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</si>
  <si>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</si>
  <si>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</si>
  <si>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</si>
  <si>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</si>
  <si>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</si>
  <si>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</si>
  <si>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</si>
  <si>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</si>
  <si>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</si>
  <si>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</si>
  <si>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</si>
  <si>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</si>
  <si>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</si>
  <si>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</si>
  <si>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</si>
  <si>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</si>
  <si>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</si>
  <si>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</si>
  <si>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</si>
  <si>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</si>
  <si>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</si>
  <si>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</si>
  <si>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</si>
  <si>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</si>
  <si>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</si>
  <si>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</si>
  <si>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</si>
  <si>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</si>
  <si>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</si>
  <si>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</si>
  <si>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</si>
  <si>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</si>
  <si>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</si>
  <si>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</si>
  <si>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</si>
  <si>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</si>
  <si>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</si>
  <si>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</si>
  <si>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</si>
  <si>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</si>
  <si>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</si>
  <si>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</si>
  <si>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</si>
  <si>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</si>
  <si>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</si>
  <si>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</si>
  <si>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</si>
  <si>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</si>
  <si>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</si>
  <si>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</si>
  <si>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</si>
  <si>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</si>
  <si>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</si>
  <si>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</si>
  <si>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</si>
  <si>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</si>
  <si>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</si>
  <si>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</si>
  <si>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</si>
  <si>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</si>
  <si>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</si>
  <si>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</si>
  <si>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</si>
  <si>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</si>
  <si>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</si>
  <si>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</si>
  <si>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</si>
  <si>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</si>
  <si>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</si>
  <si>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</si>
  <si>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</si>
  <si>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</si>
  <si>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</si>
  <si>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</si>
  <si>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19,77</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</si>
  <si>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</si>
  <si>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</si>
  <si>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</si>
  <si>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</si>
  <si>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</si>
  <si>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</si>
  <si>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</si>
  <si>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</si>
  <si>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</si>
  <si>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</si>
  <si>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</si>
  <si>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</si>
  <si>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</si>
  <si>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</si>
  <si>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</si>
  <si>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</si>
  <si>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</si>
  <si>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</si>
  <si>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</si>
  <si>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</si>
  <si>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</si>
  <si>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</si>
  <si>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</si>
  <si>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</si>
  <si>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</si>
  <si>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</si>
  <si>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</si>
  <si>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</si>
  <si>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</si>
  <si>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</si>
  <si>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</si>
  <si>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</si>
  <si>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</si>
  <si>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</si>
  <si>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</si>
  <si>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</si>
  <si>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</si>
  <si>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</si>
  <si>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</si>
  <si>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</si>
  <si>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</si>
  <si>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</si>
  <si>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</si>
  <si>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</si>
  <si>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</si>
  <si>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</si>
  <si>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</si>
  <si>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</si>
  <si>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</si>
  <si>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</si>
  <si>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</si>
  <si>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</si>
  <si>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</si>
  <si>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</si>
  <si>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</si>
  <si>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</si>
  <si>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</si>
  <si>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</si>
  <si>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</si>
  <si>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</si>
  <si>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</si>
  <si>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</si>
  <si>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</si>
  <si>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</si>
  <si>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</si>
  <si>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</si>
  <si>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</si>
  <si>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</si>
  <si>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</si>
  <si>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</si>
  <si>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</si>
  <si>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</si>
  <si>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</si>
  <si>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</si>
  <si>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</si>
  <si>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</si>
  <si>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</si>
  <si>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</si>
  <si>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</si>
  <si>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</si>
  <si>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</si>
  <si>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</si>
  <si>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</si>
  <si>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</si>
  <si>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</si>
  <si>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</si>
  <si>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</si>
  <si>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</si>
  <si>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</si>
  <si>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</si>
  <si>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</si>
  <si>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</si>
  <si>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</si>
  <si>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</si>
  <si>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</si>
  <si>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</si>
  <si>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</si>
  <si>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</si>
  <si>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</si>
  <si>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</si>
  <si>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</si>
  <si>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</si>
  <si>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40,49</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</si>
  <si>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</si>
  <si>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</si>
  <si>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</si>
  <si>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</si>
  <si>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</si>
  <si>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</si>
  <si>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</si>
  <si>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</si>
  <si>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</si>
  <si>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</si>
  <si>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</si>
  <si>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</si>
  <si>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</si>
  <si>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</si>
  <si>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</si>
  <si>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</si>
  <si>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</si>
  <si>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</si>
  <si>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</si>
  <si>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10,35</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</si>
  <si>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</si>
  <si>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</si>
  <si>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</si>
  <si>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</si>
  <si>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</si>
  <si>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</si>
  <si>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</si>
  <si>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</si>
  <si>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</si>
  <si>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</si>
  <si>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</si>
  <si>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</si>
  <si>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</si>
  <si>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</si>
  <si>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</si>
  <si>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</si>
  <si>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</si>
  <si>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</si>
  <si>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</si>
  <si>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</si>
  <si>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</si>
  <si>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</si>
  <si>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</si>
  <si>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</si>
  <si>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</si>
  <si>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</si>
  <si>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</si>
  <si>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</si>
  <si>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</si>
  <si>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</si>
  <si>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</si>
  <si>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</si>
  <si>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</si>
  <si>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</si>
  <si>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</si>
  <si>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</si>
  <si>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9,83</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</si>
  <si>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</si>
  <si>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</si>
  <si>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</si>
  <si>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</si>
  <si>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</si>
  <si>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</si>
  <si>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</si>
  <si>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</si>
  <si>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</si>
  <si>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</si>
  <si>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</si>
  <si>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46,05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</si>
  <si>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</si>
  <si>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</si>
  <si>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</si>
  <si>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60,01</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</si>
  <si>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</si>
  <si>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</si>
  <si>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</si>
  <si>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</si>
  <si>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</si>
  <si>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</si>
  <si>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</si>
  <si>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</si>
  <si>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</si>
  <si>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</si>
  <si>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</si>
  <si>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</si>
  <si>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</si>
  <si>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</si>
  <si>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</si>
  <si>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</si>
  <si>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</si>
  <si>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</si>
  <si>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</si>
  <si>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</si>
  <si>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</si>
  <si>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</si>
  <si>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</si>
  <si>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</si>
  <si>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</si>
  <si>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</si>
  <si>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</si>
  <si>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</si>
  <si>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</si>
  <si>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</si>
  <si>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</si>
  <si>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</si>
  <si>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</si>
  <si>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</si>
  <si>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</si>
  <si>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</si>
  <si>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</si>
  <si>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</si>
  <si>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</si>
  <si>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</si>
  <si>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</si>
  <si>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22,43</t>
  </si>
  <si>
    <t>CONDULETE DE ALUMÍNIO, TIPO B, PARA ELETRODUTO DE AÇO GALVANIZADO DN 25 MM (1''), APARENTE - FORNECIMENTO E INSTALAÇÃO. AF_11/2016_P</t>
  </si>
  <si>
    <t>26,98</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</si>
  <si>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</si>
  <si>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</si>
  <si>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</si>
  <si>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</si>
  <si>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</si>
  <si>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</si>
  <si>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</si>
  <si>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</si>
  <si>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</si>
  <si>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</si>
  <si>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</si>
  <si>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</si>
  <si>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35,01</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</si>
  <si>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</si>
  <si>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</si>
  <si>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</si>
  <si>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</si>
  <si>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</si>
  <si>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</si>
  <si>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</si>
  <si>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</si>
  <si>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</si>
  <si>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</si>
  <si>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</si>
  <si>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</si>
  <si>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</si>
  <si>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</si>
  <si>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</si>
  <si>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</si>
  <si>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</si>
  <si>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</si>
  <si>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</si>
  <si>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</si>
  <si>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</si>
  <si>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</si>
  <si>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</si>
  <si>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</si>
  <si>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</si>
  <si>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</si>
  <si>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</si>
  <si>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</si>
  <si>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</si>
  <si>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</si>
  <si>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</si>
  <si>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</si>
  <si>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</si>
  <si>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</si>
  <si>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</si>
  <si>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</si>
  <si>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</si>
  <si>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</si>
  <si>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95,49</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</si>
  <si>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</si>
  <si>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</si>
  <si>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</si>
  <si>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</si>
  <si>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</si>
  <si>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</si>
  <si>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</si>
  <si>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</si>
  <si>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12,02</t>
  </si>
  <si>
    <t>74130/2</t>
  </si>
  <si>
    <t>DISJUNTOR TERMOMAGNETICO MONOPOLAR PADRAO NEMA (AMERICANO) 35 A 50A 240V, FORNECIMENTO E INSTALACAO</t>
  </si>
  <si>
    <t>18,19</t>
  </si>
  <si>
    <t>74130/3</t>
  </si>
  <si>
    <t>DISJUNTOR TERMOMAGNETICO BIPOLAR PADRAO NEMA (AMERICANO) 10 A 50A 240V, FORNECIMENTO E INSTALACAO</t>
  </si>
  <si>
    <t>74130/4</t>
  </si>
  <si>
    <t>DISJUNTOR TERMOMAGNETICO TRIPOLAR PADRAO NEMA (AMERICANO) 10 A 50A 240V, FORNECIMENTO E INSTALACAO</t>
  </si>
  <si>
    <t>77,62</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</si>
  <si>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</si>
  <si>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</si>
  <si>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</si>
  <si>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</si>
  <si>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</si>
  <si>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</si>
  <si>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</si>
  <si>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</si>
  <si>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</si>
  <si>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</si>
  <si>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</si>
  <si>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</si>
  <si>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</si>
  <si>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</si>
  <si>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</si>
  <si>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</si>
  <si>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</si>
  <si>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</si>
  <si>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</si>
  <si>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</si>
  <si>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</si>
  <si>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</si>
  <si>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</si>
  <si>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</si>
  <si>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</si>
  <si>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</si>
  <si>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</si>
  <si>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</si>
  <si>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9,16</t>
  </si>
  <si>
    <t>DISJUNTOR MONOPOLAR TIPO DIN, CORRENTE NOMINAL DE 16A - FORNECIMENTO E INSTALAÇÃO. AF_04/2016</t>
  </si>
  <si>
    <t>9,69</t>
  </si>
  <si>
    <t>DISJUNTOR MONOPOLAR TIPO DIN, CORRENTE NOMINAL DE 20A - FORNECIMENTO E INSTALAÇÃO. AF_04/2016</t>
  </si>
  <si>
    <t>10,66</t>
  </si>
  <si>
    <t>DISJUNTOR MONOPOLAR TIPO DIN, CORRENTE NOMINAL DE 25A - FORNECIMENTO E INSTALAÇÃO. AF_04/2016</t>
  </si>
  <si>
    <t>DISJUNTOR MONOPOLAR TIPO DIN, CORRENTE NOMINAL DE 32A - FORNECIMENTO E INSTALAÇÃO. AF_04/2016</t>
  </si>
  <si>
    <t>11,86</t>
  </si>
  <si>
    <t>DISJUNTOR MONOPOLAR TIPO DIN, CORRENTE NOMINAL DE 40A - FORNECIMENTO E INSTALAÇÃO. AF_04/2016</t>
  </si>
  <si>
    <t>17,16</t>
  </si>
  <si>
    <t>DISJUNTOR MONOPOLAR TIPO DIN, CORRENTE NOMINAL DE 50A - FORNECIMENTO E INSTALAÇÃO. AF_04/2016</t>
  </si>
  <si>
    <t>19,61</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</si>
  <si>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</si>
  <si>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</si>
  <si>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</si>
  <si>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47,63</t>
  </si>
  <si>
    <t>DISJUNTOR BIPOLAR TIPO DIN, CORRENTE NOMINAL DE 25A - FORNECIMENTO E INSTALAÇÃO. AF_04/2016</t>
  </si>
  <si>
    <t>DISJUNTOR BIPOLAR TIPO DIN, CORRENTE NOMINAL DE 32A - FORNECIMENTO E INSTALAÇÃO. AF_04/2016</t>
  </si>
  <si>
    <t>50,00</t>
  </si>
  <si>
    <t>DISJUNTOR BIPOLAR TIPO DIN, CORRENTE NOMINAL DE 40A - FORNECIMENTO E INSTALAÇÃO. AF_04/2016</t>
  </si>
  <si>
    <t>53,17</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</si>
  <si>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</si>
  <si>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</si>
  <si>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</si>
  <si>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57,37</t>
  </si>
  <si>
    <t>DISJUNTOR TRIPOLAR TIPO DIN, CORRENTE NOMINAL DE 20A - FORNECIMENTO E INSTALAÇÃO. AF_04/2016</t>
  </si>
  <si>
    <t>60,35</t>
  </si>
  <si>
    <t>DISJUNTOR TRIPOLAR TIPO DIN, CORRENTE NOMINAL DE 25A - FORNECIMENTO E INSTALAÇÃO. AF_04/2016</t>
  </si>
  <si>
    <t>DISJUNTOR TRIPOLAR TIPO DIN, CORRENTE NOMINAL DE 32A - FORNECIMENTO E INSTALAÇÃO. AF_04/2016</t>
  </si>
  <si>
    <t>63,93</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</si>
  <si>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</si>
  <si>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</si>
  <si>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</si>
  <si>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</si>
  <si>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</si>
  <si>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</si>
  <si>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</si>
  <si>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</si>
  <si>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</si>
  <si>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</si>
  <si>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</si>
  <si>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</si>
  <si>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</si>
  <si>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</si>
  <si>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</si>
  <si>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</si>
  <si>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</si>
  <si>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</si>
  <si>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</si>
  <si>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</si>
  <si>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</si>
  <si>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</si>
  <si>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</si>
  <si>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</si>
  <si>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</si>
  <si>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</si>
  <si>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</si>
  <si>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</si>
  <si>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</si>
  <si>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</si>
  <si>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</si>
  <si>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</si>
  <si>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</si>
  <si>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</si>
  <si>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</si>
  <si>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</si>
  <si>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</si>
  <si>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</si>
  <si>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</si>
  <si>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</si>
  <si>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</si>
  <si>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</si>
  <si>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</si>
  <si>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</si>
  <si>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</si>
  <si>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</si>
  <si>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</si>
  <si>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</si>
  <si>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</si>
  <si>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</si>
  <si>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62,51</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</si>
  <si>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</si>
  <si>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</si>
  <si>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</si>
  <si>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</si>
  <si>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</si>
  <si>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38,02</t>
  </si>
  <si>
    <t>INTERRUPTOR BIPOLAR (1 MÓDULO), 10A/250V, SEM SUPORTE E SEM PLACA - FORNECIMENTO E INSTALAÇÃO. AF_09/2017</t>
  </si>
  <si>
    <t>30,56</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</si>
  <si>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</si>
  <si>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</si>
  <si>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</si>
  <si>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</si>
  <si>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</si>
  <si>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</si>
  <si>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</si>
  <si>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</si>
  <si>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</si>
  <si>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</si>
  <si>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</si>
  <si>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</si>
  <si>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</si>
  <si>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</si>
  <si>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</si>
  <si>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</si>
  <si>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</si>
  <si>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</si>
  <si>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28,56</t>
  </si>
  <si>
    <t>TOMADA ALTA DE EMBUTIR (1 MÓDULO), 2P+T 10 A, INCLUINDO SUPORTE E PLACA - FORNECIMENTO E INSTALAÇÃO. AF_12/2015</t>
  </si>
  <si>
    <t>33,26</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</si>
  <si>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</si>
  <si>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</si>
  <si>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</si>
  <si>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</si>
  <si>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</si>
  <si>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</si>
  <si>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</si>
  <si>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</si>
  <si>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</si>
  <si>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</si>
  <si>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</si>
  <si>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</si>
  <si>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</si>
  <si>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</si>
  <si>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</si>
  <si>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</si>
  <si>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</si>
  <si>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</si>
  <si>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</si>
  <si>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</si>
  <si>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</si>
  <si>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</si>
  <si>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</si>
  <si>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</si>
  <si>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</si>
  <si>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</si>
  <si>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</si>
  <si>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</si>
  <si>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</si>
  <si>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</si>
  <si>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</si>
  <si>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49,59</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</si>
  <si>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</si>
  <si>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</si>
  <si>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</si>
  <si>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</si>
  <si>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</si>
  <si>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</si>
  <si>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</si>
  <si>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</si>
  <si>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</si>
  <si>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54,46</t>
  </si>
  <si>
    <t>INTERRUPTOR SIMPLES (2 MÓDULOS) COM 1 TOMADA DE EMBUTIR 2P+T 10 A,  SEM SUPORTE E SEM PLACA - FORNECIMENTO E INSTALAÇÃO. AF_12/2015</t>
  </si>
  <si>
    <t>43,79</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</si>
  <si>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</si>
  <si>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</si>
  <si>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</si>
  <si>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</si>
  <si>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</si>
  <si>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</si>
  <si>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</si>
  <si>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</si>
  <si>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59,53</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</si>
  <si>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</si>
  <si>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</si>
  <si>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</si>
  <si>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</si>
  <si>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</si>
  <si>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</si>
  <si>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</si>
  <si>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</si>
  <si>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</si>
  <si>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</si>
  <si>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68,07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</si>
  <si>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</si>
  <si>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</si>
  <si>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</si>
  <si>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</si>
  <si>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</si>
  <si>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</si>
  <si>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</si>
  <si>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</si>
  <si>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</si>
  <si>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</si>
  <si>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</si>
  <si>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</si>
  <si>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</si>
  <si>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</si>
  <si>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</si>
  <si>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</si>
  <si>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</si>
  <si>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</si>
  <si>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</si>
  <si>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</si>
  <si>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</si>
  <si>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</si>
  <si>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</si>
  <si>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20,31</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</si>
  <si>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</si>
  <si>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</si>
  <si>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</si>
  <si>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</si>
  <si>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</si>
  <si>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</si>
  <si>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</si>
  <si>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</si>
  <si>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</si>
  <si>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</si>
  <si>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</si>
  <si>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</si>
  <si>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136,15</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</si>
  <si>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</si>
  <si>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</si>
  <si>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</si>
  <si>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82,70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</si>
  <si>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</si>
  <si>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</si>
  <si>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</si>
  <si>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</si>
  <si>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</si>
  <si>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</si>
  <si>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</si>
  <si>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</si>
  <si>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</si>
  <si>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</si>
  <si>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</si>
  <si>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</si>
  <si>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</si>
  <si>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</si>
  <si>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</si>
  <si>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</si>
  <si>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</si>
  <si>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</si>
  <si>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</si>
  <si>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</si>
  <si>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</si>
  <si>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</si>
  <si>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</si>
  <si>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</si>
  <si>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</si>
  <si>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</si>
  <si>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</si>
  <si>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</si>
  <si>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</si>
  <si>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</si>
  <si>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</si>
  <si>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</si>
  <si>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</si>
  <si>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</si>
  <si>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</si>
  <si>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</si>
  <si>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</si>
  <si>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</si>
  <si>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</si>
  <si>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</si>
  <si>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</si>
  <si>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</si>
  <si>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</si>
  <si>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</si>
  <si>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</si>
  <si>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</si>
  <si>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</si>
  <si>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</si>
  <si>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</si>
  <si>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</si>
  <si>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</si>
  <si>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</si>
  <si>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</si>
  <si>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</si>
  <si>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</si>
  <si>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</si>
  <si>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</si>
  <si>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</si>
  <si>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53,35</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</si>
  <si>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</si>
  <si>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</si>
  <si>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</si>
  <si>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</si>
  <si>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</si>
  <si>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</si>
  <si>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</si>
  <si>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</si>
  <si>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</si>
  <si>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</si>
  <si>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</si>
  <si>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</si>
  <si>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</si>
  <si>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</si>
  <si>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</si>
  <si>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</si>
  <si>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</si>
  <si>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</si>
  <si>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</si>
  <si>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</si>
  <si>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</si>
  <si>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</si>
  <si>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</si>
  <si>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</si>
  <si>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</si>
  <si>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</si>
  <si>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</si>
  <si>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</si>
  <si>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</si>
  <si>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42,29</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</si>
  <si>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</si>
  <si>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</si>
  <si>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</si>
  <si>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</si>
  <si>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</si>
  <si>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</si>
  <si>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</si>
  <si>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</si>
  <si>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</si>
  <si>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</si>
  <si>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</si>
  <si>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</si>
  <si>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</si>
  <si>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</si>
  <si>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</si>
  <si>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</si>
  <si>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</si>
  <si>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</si>
  <si>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</si>
  <si>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</si>
  <si>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</si>
  <si>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</si>
  <si>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</si>
  <si>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</si>
  <si>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</si>
  <si>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</si>
  <si>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</si>
  <si>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38,43</t>
  </si>
  <si>
    <t>LÂMPADA VAPOR DE SÓDIO 250 W - FORNECIMENTO E INSTALAÇÃO. AF_08/2020</t>
  </si>
  <si>
    <t>44,26</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</si>
  <si>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</si>
  <si>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</si>
  <si>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</si>
  <si>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</si>
  <si>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</si>
  <si>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</si>
  <si>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</si>
  <si>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</si>
  <si>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</si>
  <si>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</si>
  <si>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</si>
  <si>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</si>
  <si>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</si>
  <si>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</si>
  <si>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</si>
  <si>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</si>
  <si>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</si>
  <si>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</si>
  <si>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</si>
  <si>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</si>
  <si>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</si>
  <si>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</si>
  <si>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</si>
  <si>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</si>
  <si>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</si>
  <si>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</si>
  <si>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</si>
  <si>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</si>
  <si>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</si>
  <si>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</si>
  <si>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</si>
  <si>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</si>
  <si>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</si>
  <si>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</si>
  <si>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</si>
  <si>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</si>
  <si>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</si>
  <si>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</si>
  <si>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</si>
  <si>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</si>
  <si>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</si>
  <si>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</si>
  <si>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</si>
  <si>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</si>
  <si>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</si>
  <si>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</si>
  <si>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</si>
  <si>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</si>
  <si>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</si>
  <si>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</si>
  <si>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</si>
  <si>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</si>
  <si>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</si>
  <si>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</si>
  <si>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</si>
  <si>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</si>
  <si>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</si>
  <si>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</si>
  <si>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</si>
  <si>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</si>
  <si>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</si>
  <si>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</si>
  <si>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</si>
  <si>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</si>
  <si>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</si>
  <si>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</si>
  <si>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</si>
  <si>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</si>
  <si>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</si>
  <si>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</si>
  <si>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</si>
  <si>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</si>
  <si>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</si>
  <si>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</si>
  <si>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</si>
  <si>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</si>
  <si>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</si>
  <si>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</si>
  <si>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</si>
  <si>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</si>
  <si>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</si>
  <si>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</si>
  <si>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</si>
  <si>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</si>
  <si>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</si>
  <si>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</si>
  <si>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</si>
  <si>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</si>
  <si>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</si>
  <si>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</si>
  <si>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</si>
  <si>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</si>
  <si>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</si>
  <si>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</si>
  <si>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</si>
  <si>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</si>
  <si>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</si>
  <si>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</si>
  <si>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</si>
  <si>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</si>
  <si>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</si>
  <si>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</si>
  <si>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</si>
  <si>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</si>
  <si>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</si>
  <si>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</si>
  <si>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</si>
  <si>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</si>
  <si>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</si>
  <si>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</si>
  <si>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</si>
  <si>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</si>
  <si>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</si>
  <si>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169,62</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</si>
  <si>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</si>
  <si>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</si>
  <si>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</si>
  <si>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</si>
  <si>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</si>
  <si>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</si>
  <si>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</si>
  <si>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</si>
  <si>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</si>
  <si>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</si>
  <si>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</si>
  <si>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64,74</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</si>
  <si>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</si>
  <si>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</si>
  <si>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</si>
  <si>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</si>
  <si>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</si>
  <si>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</si>
  <si>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</si>
  <si>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</si>
  <si>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</si>
  <si>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</si>
  <si>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</si>
  <si>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</si>
  <si>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</si>
  <si>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</si>
  <si>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</si>
  <si>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</si>
  <si>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</si>
  <si>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</si>
  <si>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</si>
  <si>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</si>
  <si>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</si>
  <si>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</si>
  <si>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</si>
  <si>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</si>
  <si>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</si>
  <si>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</si>
  <si>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</si>
  <si>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</si>
  <si>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</si>
  <si>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</si>
  <si>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</si>
  <si>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</si>
  <si>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</si>
  <si>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</si>
  <si>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</si>
  <si>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</si>
  <si>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</si>
  <si>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</si>
  <si>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</si>
  <si>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</si>
  <si>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</si>
  <si>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</si>
  <si>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</si>
  <si>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</si>
  <si>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353,92</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</si>
  <si>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</si>
  <si>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</si>
  <si>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</si>
  <si>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</si>
  <si>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</si>
  <si>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</si>
  <si>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</si>
  <si>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</si>
  <si>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</si>
  <si>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4,14</t>
  </si>
  <si>
    <t>CABO TELEFÔNICO CCI-50 4 PARES, SEM BLINDAGEM, INSTALADO EM ENTRADA DE EDIFICAÇÃO - FORNECIMENTO E INSTALAÇÃO. AF_11/2019</t>
  </si>
  <si>
    <t>4,60</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</si>
  <si>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</si>
  <si>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</si>
  <si>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</si>
  <si>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</si>
  <si>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</si>
  <si>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</si>
  <si>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</si>
  <si>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</si>
  <si>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</si>
  <si>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</si>
  <si>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</si>
  <si>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</si>
  <si>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</si>
  <si>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</si>
  <si>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</si>
  <si>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</si>
  <si>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</si>
  <si>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</si>
  <si>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</si>
  <si>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</si>
  <si>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</si>
  <si>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</si>
  <si>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</si>
  <si>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</si>
  <si>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</si>
  <si>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</si>
  <si>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</si>
  <si>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</si>
  <si>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</si>
  <si>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</si>
  <si>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</si>
  <si>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</si>
  <si>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</si>
  <si>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</si>
  <si>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</si>
  <si>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</si>
  <si>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</si>
  <si>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</si>
  <si>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</si>
  <si>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</si>
  <si>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</si>
  <si>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</si>
  <si>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</si>
  <si>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</si>
  <si>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</si>
  <si>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</si>
  <si>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</si>
  <si>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</si>
  <si>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</si>
  <si>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79,11</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</si>
  <si>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</si>
  <si>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</si>
  <si>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</si>
  <si>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</si>
  <si>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</si>
  <si>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</si>
  <si>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</si>
  <si>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</si>
  <si>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</si>
  <si>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</si>
  <si>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</si>
  <si>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</si>
  <si>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</si>
  <si>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</si>
  <si>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</si>
  <si>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</si>
  <si>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</si>
  <si>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</si>
  <si>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</si>
  <si>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</si>
  <si>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</si>
  <si>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</si>
  <si>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</si>
  <si>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</si>
  <si>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</si>
  <si>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</si>
  <si>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</si>
  <si>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</si>
  <si>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</si>
  <si>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</si>
  <si>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</si>
  <si>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</si>
  <si>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</si>
  <si>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</si>
  <si>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</si>
  <si>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</si>
  <si>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</si>
  <si>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</si>
  <si>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</si>
  <si>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</si>
  <si>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</si>
  <si>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</si>
  <si>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</si>
  <si>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</si>
  <si>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</si>
  <si>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25,14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</si>
  <si>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</si>
  <si>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</si>
  <si>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</si>
  <si>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</si>
  <si>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</si>
  <si>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</si>
  <si>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</si>
  <si>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</si>
  <si>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</si>
  <si>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</si>
  <si>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</si>
  <si>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</si>
  <si>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</si>
  <si>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</si>
  <si>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</si>
  <si>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</si>
  <si>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</si>
  <si>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22,50</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</si>
  <si>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</si>
  <si>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</si>
  <si>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</si>
  <si>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</si>
  <si>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</si>
  <si>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</si>
  <si>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</si>
  <si>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</si>
  <si>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</si>
  <si>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</si>
  <si>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</si>
  <si>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</si>
  <si>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</si>
  <si>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</si>
  <si>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</si>
  <si>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</si>
  <si>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</si>
  <si>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</si>
  <si>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</si>
  <si>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</si>
  <si>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</si>
  <si>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</si>
  <si>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</si>
  <si>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</si>
  <si>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</si>
  <si>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</si>
  <si>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</si>
  <si>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</si>
  <si>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</si>
  <si>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</si>
  <si>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</si>
  <si>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</si>
  <si>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</si>
  <si>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</si>
  <si>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</si>
  <si>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</si>
  <si>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</si>
  <si>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</si>
  <si>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</si>
  <si>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</si>
  <si>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</si>
  <si>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</si>
  <si>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</si>
  <si>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</si>
  <si>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</si>
  <si>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</si>
  <si>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</si>
  <si>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</si>
  <si>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</si>
  <si>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</si>
  <si>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</si>
  <si>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</si>
  <si>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</si>
  <si>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</si>
  <si>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58,52</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</si>
  <si>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</si>
  <si>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</si>
  <si>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</si>
  <si>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</si>
  <si>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</si>
  <si>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</si>
  <si>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</si>
  <si>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</si>
  <si>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</si>
  <si>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</si>
  <si>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</si>
  <si>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</si>
  <si>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</si>
  <si>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</si>
  <si>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</si>
  <si>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</si>
  <si>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</si>
  <si>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54,29</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</si>
  <si>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</si>
  <si>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</si>
  <si>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</si>
  <si>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115,56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</si>
  <si>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</si>
  <si>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</si>
  <si>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</si>
  <si>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</si>
  <si>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</si>
  <si>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</si>
  <si>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</si>
  <si>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61,46</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</si>
  <si>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</si>
  <si>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</si>
  <si>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</si>
  <si>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</si>
  <si>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</si>
  <si>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</si>
  <si>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83,87</t>
  </si>
  <si>
    <t>TUBO DE AÇO GALVANIZADO COM COSTURA, CLASSE MÉDIA, DN 80 (3"), CONEXÃO ROSQUEADA, INSTALADO EM PRUMADAS - FORNECIMENTO E INSTALAÇÃO. AF_12/2015</t>
  </si>
  <si>
    <t>107,41</t>
  </si>
  <si>
    <t>TUBO DE AÇO PRETO SEM COSTURA, CONEXÃO SOLDADA, DN 50 (2"), INSTALADO EM REDE DE ALIMENTAÇÃO PARA HIDRANTE - FORNECIMENTO E INSTALAÇÃO. AF_12/2015</t>
  </si>
  <si>
    <t>66,57</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</si>
  <si>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</si>
  <si>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</si>
  <si>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</si>
  <si>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</si>
  <si>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59,48</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</si>
  <si>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</si>
  <si>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</si>
  <si>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</si>
  <si>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</si>
  <si>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</si>
  <si>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109,03</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</si>
  <si>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</si>
  <si>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</si>
  <si>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</si>
  <si>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63,37</t>
  </si>
  <si>
    <t>TUBO DE AÇO GALVANIZADO COM COSTURA, CLASSE MÉDIA, CONEXÃO ROSQUEADA, DN 65 (2 1/2"), INSTALADO EM REDE DE ALIMENTAÇÃO PARA SPRINKLER - FORNECIMENTO E INSTALAÇÃO. AF_12/2015</t>
  </si>
  <si>
    <t>76,93</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</si>
  <si>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</si>
  <si>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</si>
  <si>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</si>
  <si>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28,04</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</si>
  <si>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</si>
  <si>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</si>
  <si>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</si>
  <si>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</si>
  <si>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</si>
  <si>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113,87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</si>
  <si>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</si>
  <si>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</si>
  <si>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</si>
  <si>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</si>
  <si>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</si>
  <si>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</si>
  <si>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</si>
  <si>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</si>
  <si>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</si>
  <si>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</si>
  <si>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</si>
  <si>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</si>
  <si>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</si>
  <si>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</si>
  <si>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</si>
  <si>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</si>
  <si>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</si>
  <si>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</si>
  <si>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</si>
  <si>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</si>
  <si>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</si>
  <si>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</si>
  <si>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</si>
  <si>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</si>
  <si>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172,61</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</si>
  <si>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</si>
  <si>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</si>
  <si>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</si>
  <si>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</si>
  <si>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</si>
  <si>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</si>
  <si>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</si>
  <si>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</si>
  <si>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</si>
  <si>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</si>
  <si>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</si>
  <si>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</si>
  <si>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</si>
  <si>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24,34</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</si>
  <si>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</si>
  <si>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</si>
  <si>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</si>
  <si>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</si>
  <si>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</si>
  <si>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</si>
  <si>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</si>
  <si>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</si>
  <si>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</si>
  <si>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</si>
  <si>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</si>
  <si>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</si>
  <si>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</si>
  <si>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</si>
  <si>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</si>
  <si>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</si>
  <si>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</si>
  <si>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</si>
  <si>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</si>
  <si>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</si>
  <si>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</si>
  <si>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</si>
  <si>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106,91</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</si>
  <si>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</si>
  <si>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</si>
  <si>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</si>
  <si>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</si>
  <si>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</si>
  <si>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</si>
  <si>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</si>
  <si>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</si>
  <si>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</si>
  <si>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</si>
  <si>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</si>
  <si>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</si>
  <si>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</si>
  <si>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</si>
  <si>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</si>
  <si>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</si>
  <si>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</si>
  <si>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</si>
  <si>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</si>
  <si>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</si>
  <si>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</si>
  <si>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</si>
  <si>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</si>
  <si>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</si>
  <si>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</si>
  <si>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</si>
  <si>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</si>
  <si>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</si>
  <si>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</si>
  <si>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</si>
  <si>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</si>
  <si>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</si>
  <si>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</si>
  <si>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</si>
  <si>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</si>
  <si>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</si>
  <si>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</si>
  <si>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</si>
  <si>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</si>
  <si>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</si>
  <si>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</si>
  <si>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</si>
  <si>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</si>
  <si>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</si>
  <si>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</si>
  <si>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</si>
  <si>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</si>
  <si>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</si>
  <si>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</si>
  <si>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</si>
  <si>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</si>
  <si>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52,54</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</si>
  <si>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</si>
  <si>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</si>
  <si>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</si>
  <si>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</si>
  <si>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130,19</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</si>
  <si>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</si>
  <si>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</si>
  <si>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</si>
  <si>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</si>
  <si>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</si>
  <si>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76,33</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</si>
  <si>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</si>
  <si>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</si>
  <si>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</si>
  <si>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96,13</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</si>
  <si>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</si>
  <si>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</si>
  <si>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</si>
  <si>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</si>
  <si>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</si>
  <si>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</si>
  <si>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</si>
  <si>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</si>
  <si>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</si>
  <si>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</si>
  <si>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</si>
  <si>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</si>
  <si>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</si>
  <si>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</si>
  <si>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</si>
  <si>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</si>
  <si>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</si>
  <si>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</si>
  <si>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</si>
  <si>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</si>
  <si>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</si>
  <si>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</si>
  <si>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</si>
  <si>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</si>
  <si>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</si>
  <si>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</si>
  <si>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</si>
  <si>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</si>
  <si>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37,41</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</si>
  <si>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</si>
  <si>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</si>
  <si>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</si>
  <si>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</si>
  <si>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</si>
  <si>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</si>
  <si>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107,86</t>
  </si>
  <si>
    <t>LUVA DE ACO GALVANIZADO 5" - FORNECIMENTO E INSTALACAO</t>
  </si>
  <si>
    <t>LUVA DE ACO GALVANIZADO 6" - FORNECIMENTO E INSTALACAO</t>
  </si>
  <si>
    <t>LUVA REDUCAO ACO GALVANIZADO 4X2.1/2" - FORNECIMENTO E INSTALACAO</t>
  </si>
  <si>
    <t>149,65</t>
  </si>
  <si>
    <t>LUVA REDUCAO ACO GALVANIZADO 4X2" - FORNECIMENTO E INSTALACAO</t>
  </si>
  <si>
    <t>148,81</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</si>
  <si>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</si>
  <si>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</si>
  <si>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</si>
  <si>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</si>
  <si>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</si>
  <si>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</si>
  <si>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</si>
  <si>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</si>
  <si>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</si>
  <si>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</si>
  <si>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</si>
  <si>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</si>
  <si>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</si>
  <si>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</si>
  <si>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</si>
  <si>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</si>
  <si>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</si>
  <si>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</si>
  <si>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</si>
  <si>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</si>
  <si>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</si>
  <si>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</si>
  <si>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</si>
  <si>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</si>
  <si>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</si>
  <si>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</si>
  <si>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</si>
  <si>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</si>
  <si>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</si>
  <si>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</si>
  <si>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</si>
  <si>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</si>
  <si>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</si>
  <si>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</si>
  <si>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</si>
  <si>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</si>
  <si>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</si>
  <si>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</si>
  <si>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</si>
  <si>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</si>
  <si>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</si>
  <si>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</si>
  <si>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</si>
  <si>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</si>
  <si>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</si>
  <si>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</si>
  <si>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</si>
  <si>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</si>
  <si>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</si>
  <si>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</si>
  <si>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</si>
  <si>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</si>
  <si>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</si>
  <si>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</si>
  <si>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</si>
  <si>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</si>
  <si>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</si>
  <si>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</si>
  <si>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</si>
  <si>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</si>
  <si>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</si>
  <si>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</si>
  <si>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</si>
  <si>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</si>
  <si>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</si>
  <si>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</si>
  <si>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</si>
  <si>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</si>
  <si>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</si>
  <si>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</si>
  <si>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</si>
  <si>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</si>
  <si>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</si>
  <si>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</si>
  <si>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</si>
  <si>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</si>
  <si>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</si>
  <si>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</si>
  <si>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</si>
  <si>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</si>
  <si>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</si>
  <si>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</si>
  <si>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</si>
  <si>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</si>
  <si>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</si>
  <si>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</si>
  <si>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</si>
  <si>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</si>
  <si>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</si>
  <si>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</si>
  <si>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</si>
  <si>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</si>
  <si>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</si>
  <si>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</si>
  <si>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</si>
  <si>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8,55</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</si>
  <si>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</si>
  <si>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</si>
  <si>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</si>
  <si>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</si>
  <si>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</si>
  <si>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</si>
  <si>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</si>
  <si>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</si>
  <si>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</si>
  <si>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</si>
  <si>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</si>
  <si>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</si>
  <si>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</si>
  <si>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</si>
  <si>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</si>
  <si>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</si>
  <si>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</si>
  <si>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</si>
  <si>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</si>
  <si>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</si>
  <si>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</si>
  <si>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</si>
  <si>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</si>
  <si>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</si>
  <si>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</si>
  <si>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</si>
  <si>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</si>
  <si>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</si>
  <si>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</si>
  <si>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</si>
  <si>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</si>
  <si>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</si>
  <si>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</si>
  <si>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</si>
  <si>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</si>
  <si>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</si>
  <si>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</si>
  <si>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</si>
  <si>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</si>
  <si>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</si>
  <si>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21,46</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</si>
  <si>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</si>
  <si>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</si>
  <si>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</si>
  <si>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</si>
  <si>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</si>
  <si>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</si>
  <si>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</si>
  <si>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</si>
  <si>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5,12</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</si>
  <si>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</si>
  <si>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</si>
  <si>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</si>
  <si>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</si>
  <si>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</si>
  <si>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</si>
  <si>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</si>
  <si>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</si>
  <si>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</si>
  <si>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</si>
  <si>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</si>
  <si>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</si>
  <si>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</si>
  <si>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</si>
  <si>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</si>
  <si>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</si>
  <si>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</si>
  <si>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18,95</t>
  </si>
  <si>
    <t>CURVA 45 GRAUS, PVC, SOLDÁVEL, DN 50MM, INSTALADO EM PRUMADA DE ÁGUA - FORNECIMENTO E INSTALAÇÃO. AF_12/2014</t>
  </si>
  <si>
    <t>JOELHO 90 GRAUS, PVC, SOLDÁVEL, DN 60MM, INSTALADO EM PRUMADA DE ÁGUA - FORNECIMENTO E INSTALAÇÃO. AF_12/2014</t>
  </si>
  <si>
    <t>28,15</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</si>
  <si>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</si>
  <si>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</si>
  <si>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</si>
  <si>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</si>
  <si>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</si>
  <si>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</si>
  <si>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</si>
  <si>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</si>
  <si>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</si>
  <si>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</si>
  <si>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</si>
  <si>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</si>
  <si>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</si>
  <si>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</si>
  <si>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</si>
  <si>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</si>
  <si>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</si>
  <si>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</si>
  <si>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</si>
  <si>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</si>
  <si>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</si>
  <si>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</si>
  <si>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</si>
  <si>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</si>
  <si>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</si>
  <si>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</si>
  <si>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</si>
  <si>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</si>
  <si>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</si>
  <si>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</si>
  <si>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</si>
  <si>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</si>
  <si>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</si>
  <si>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</si>
  <si>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</si>
  <si>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</si>
  <si>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</si>
  <si>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</si>
  <si>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</si>
  <si>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</si>
  <si>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</si>
  <si>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</si>
  <si>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</si>
  <si>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</si>
  <si>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</si>
  <si>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</si>
  <si>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</si>
  <si>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</si>
  <si>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</si>
  <si>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</si>
  <si>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</si>
  <si>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</si>
  <si>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</si>
  <si>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</si>
  <si>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</si>
  <si>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</si>
  <si>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</si>
  <si>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</si>
  <si>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</si>
  <si>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</si>
  <si>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</si>
  <si>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</si>
  <si>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</si>
  <si>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</si>
  <si>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</si>
  <si>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</si>
  <si>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</si>
  <si>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</si>
  <si>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</si>
  <si>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</si>
  <si>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</si>
  <si>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</si>
  <si>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</si>
  <si>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</si>
  <si>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</si>
  <si>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</si>
  <si>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</si>
  <si>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</si>
  <si>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58,54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</si>
  <si>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</si>
  <si>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</si>
  <si>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</si>
  <si>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</si>
  <si>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</si>
  <si>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53,76</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</si>
  <si>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</si>
  <si>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</si>
  <si>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</si>
  <si>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</si>
  <si>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</si>
  <si>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</si>
  <si>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</si>
  <si>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</si>
  <si>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</si>
  <si>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</si>
  <si>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</si>
  <si>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</si>
  <si>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</si>
  <si>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</si>
  <si>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</si>
  <si>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</si>
  <si>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</si>
  <si>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</si>
  <si>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</si>
  <si>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</si>
  <si>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</si>
  <si>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</si>
  <si>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30,59</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</si>
  <si>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</si>
  <si>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</si>
  <si>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</si>
  <si>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</si>
  <si>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</si>
  <si>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</si>
  <si>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</si>
  <si>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</si>
  <si>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</si>
  <si>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</si>
  <si>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</si>
  <si>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</si>
  <si>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</si>
  <si>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</si>
  <si>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</si>
  <si>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</si>
  <si>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</si>
  <si>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</si>
  <si>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</si>
  <si>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</si>
  <si>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</si>
  <si>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</si>
  <si>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</si>
  <si>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</si>
  <si>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</si>
  <si>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</si>
  <si>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</si>
  <si>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</si>
  <si>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</si>
  <si>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</si>
  <si>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</si>
  <si>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</si>
  <si>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</si>
  <si>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</si>
  <si>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</si>
  <si>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</si>
  <si>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</si>
  <si>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</si>
  <si>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</si>
  <si>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65,57</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</si>
  <si>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</si>
  <si>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</si>
  <si>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</si>
  <si>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</si>
  <si>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</si>
  <si>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</si>
  <si>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</si>
  <si>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</si>
  <si>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</si>
  <si>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</si>
  <si>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</si>
  <si>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</si>
  <si>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</si>
  <si>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</si>
  <si>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</si>
  <si>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</si>
  <si>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</si>
  <si>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</si>
  <si>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</si>
  <si>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</si>
  <si>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</si>
  <si>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</si>
  <si>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</si>
  <si>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</si>
  <si>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</si>
  <si>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</si>
  <si>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</si>
  <si>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</si>
  <si>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</si>
  <si>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</si>
  <si>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</si>
  <si>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</si>
  <si>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</si>
  <si>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</si>
  <si>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</si>
  <si>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</si>
  <si>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</si>
  <si>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</si>
  <si>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</si>
  <si>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</si>
  <si>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</si>
  <si>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</si>
  <si>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</si>
  <si>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</si>
  <si>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</si>
  <si>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</si>
  <si>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</si>
  <si>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</si>
  <si>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</si>
  <si>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</si>
  <si>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</si>
  <si>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</si>
  <si>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</si>
  <si>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</si>
  <si>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</si>
  <si>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</si>
  <si>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</si>
  <si>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</si>
  <si>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</si>
  <si>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</si>
  <si>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46,18</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</si>
  <si>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</si>
  <si>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</si>
  <si>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</si>
  <si>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</si>
  <si>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</si>
  <si>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</si>
  <si>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</si>
  <si>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</si>
  <si>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</si>
  <si>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</si>
  <si>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</si>
  <si>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</si>
  <si>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31,71</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</si>
  <si>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</si>
  <si>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</si>
  <si>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</si>
  <si>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</si>
  <si>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</si>
  <si>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</si>
  <si>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</si>
  <si>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</si>
  <si>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</si>
  <si>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</si>
  <si>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</si>
  <si>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</si>
  <si>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</si>
  <si>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</si>
  <si>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</si>
  <si>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</si>
  <si>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</si>
  <si>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</si>
  <si>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</si>
  <si>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</si>
  <si>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88,78</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</si>
  <si>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</si>
  <si>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</si>
  <si>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</si>
  <si>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</si>
  <si>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35,15</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</si>
  <si>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</si>
  <si>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</si>
  <si>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</si>
  <si>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</si>
  <si>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</si>
  <si>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</si>
  <si>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</si>
  <si>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</si>
  <si>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</si>
  <si>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</si>
  <si>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</si>
  <si>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</si>
  <si>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</si>
  <si>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</si>
  <si>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</si>
  <si>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</si>
  <si>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</si>
  <si>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</si>
  <si>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</si>
  <si>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</si>
  <si>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</si>
  <si>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</si>
  <si>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</si>
  <si>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</si>
  <si>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</si>
  <si>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</si>
  <si>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</si>
  <si>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</si>
  <si>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</si>
  <si>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</si>
  <si>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</si>
  <si>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</si>
  <si>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</si>
  <si>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</si>
  <si>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</si>
  <si>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</si>
  <si>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</si>
  <si>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</si>
  <si>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</si>
  <si>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</si>
  <si>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</si>
  <si>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</si>
  <si>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</si>
  <si>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</si>
  <si>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</si>
  <si>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</si>
  <si>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</si>
  <si>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</si>
  <si>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</si>
  <si>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</si>
  <si>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</si>
  <si>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</si>
  <si>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</si>
  <si>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</si>
  <si>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</si>
  <si>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</si>
  <si>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</si>
  <si>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</si>
  <si>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</si>
  <si>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</si>
  <si>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</si>
  <si>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</si>
  <si>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</si>
  <si>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</si>
  <si>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</si>
  <si>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</si>
  <si>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</si>
  <si>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</si>
  <si>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</si>
  <si>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22,85</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</si>
  <si>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</si>
  <si>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</si>
  <si>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</si>
  <si>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</si>
  <si>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</si>
  <si>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</si>
  <si>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</si>
  <si>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</si>
  <si>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</si>
  <si>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</si>
  <si>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</si>
  <si>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</si>
  <si>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</si>
  <si>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</si>
  <si>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</si>
  <si>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</si>
  <si>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</si>
  <si>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</si>
  <si>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</si>
  <si>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</si>
  <si>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</si>
  <si>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</si>
  <si>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</si>
  <si>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31,70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</si>
  <si>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</si>
  <si>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</si>
  <si>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</si>
  <si>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</si>
  <si>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</si>
  <si>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</si>
  <si>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</si>
  <si>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</si>
  <si>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</si>
  <si>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</si>
  <si>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</si>
  <si>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</si>
  <si>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</si>
  <si>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</si>
  <si>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</si>
  <si>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</si>
  <si>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24,77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</si>
  <si>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</si>
  <si>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</si>
  <si>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</si>
  <si>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</si>
  <si>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</si>
  <si>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</si>
  <si>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</si>
  <si>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</si>
  <si>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</si>
  <si>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</si>
  <si>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</si>
  <si>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</si>
  <si>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</si>
  <si>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</si>
  <si>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</si>
  <si>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</si>
  <si>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</si>
  <si>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</si>
  <si>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107,39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</si>
  <si>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</si>
  <si>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</si>
  <si>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38,44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</si>
  <si>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</si>
  <si>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</si>
  <si>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</si>
  <si>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</si>
  <si>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</si>
  <si>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</si>
  <si>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</si>
  <si>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</si>
  <si>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</si>
  <si>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</si>
  <si>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</si>
  <si>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</si>
  <si>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</si>
  <si>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</si>
  <si>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</si>
  <si>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</si>
  <si>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</si>
  <si>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109,40</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</si>
  <si>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</si>
  <si>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</si>
  <si>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</si>
  <si>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38,68</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</si>
  <si>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</si>
  <si>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</si>
  <si>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</si>
  <si>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</si>
  <si>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</si>
  <si>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</si>
  <si>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</si>
  <si>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</si>
  <si>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</si>
  <si>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</si>
  <si>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</si>
  <si>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</si>
  <si>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</si>
  <si>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</si>
  <si>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</si>
  <si>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</si>
  <si>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</si>
  <si>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</si>
  <si>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31,30</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</si>
  <si>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</si>
  <si>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</si>
  <si>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</si>
  <si>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</si>
  <si>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138,46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</si>
  <si>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</si>
  <si>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</si>
  <si>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</si>
  <si>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</si>
  <si>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</si>
  <si>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</si>
  <si>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</si>
  <si>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</si>
  <si>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</si>
  <si>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</si>
  <si>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</si>
  <si>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</si>
  <si>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</si>
  <si>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</si>
  <si>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</si>
  <si>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</si>
  <si>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</si>
  <si>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</si>
  <si>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</si>
  <si>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</si>
  <si>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</si>
  <si>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</si>
  <si>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</si>
  <si>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</si>
  <si>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</si>
  <si>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</si>
  <si>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</si>
  <si>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</si>
  <si>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</si>
  <si>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</si>
  <si>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</si>
  <si>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</si>
  <si>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</si>
  <si>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</si>
  <si>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</si>
  <si>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</si>
  <si>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</si>
  <si>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</si>
  <si>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</si>
  <si>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</si>
  <si>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</si>
  <si>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</si>
  <si>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</si>
  <si>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</si>
  <si>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</si>
  <si>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</si>
  <si>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</si>
  <si>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</si>
  <si>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</si>
  <si>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</si>
  <si>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</si>
  <si>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</si>
  <si>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</si>
  <si>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</si>
  <si>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</si>
  <si>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</si>
  <si>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</si>
  <si>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</si>
  <si>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</si>
  <si>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</si>
  <si>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</si>
  <si>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</si>
  <si>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</si>
  <si>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66,78</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</si>
  <si>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</si>
  <si>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</si>
  <si>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</si>
  <si>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70,06</t>
  </si>
  <si>
    <t>JOELHO 90 GRAUS, EM FERRO GALVANIZADO, DN 50 (2"), CONEXÃO ROSQUEADA, INSTALADO EM PRUMADAS - FORNECIMENTO E INSTALAÇÃO. AF_12/2015</t>
  </si>
  <si>
    <t>JOELHO 45 GRAUS, EM FERRO GALVANIZADO, DN 65 (2 1/2"), CONEXÃO ROSQUEADA, INSTALADO EM PRUMADAS - FORNECIMENTO E INSTALAÇÃO. AF_12/2015</t>
  </si>
  <si>
    <t>102,75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</si>
  <si>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</si>
  <si>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</si>
  <si>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</si>
  <si>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</si>
  <si>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</si>
  <si>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</si>
  <si>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</si>
  <si>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</si>
  <si>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</si>
  <si>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</si>
  <si>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32,64</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</si>
  <si>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</si>
  <si>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</si>
  <si>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</si>
  <si>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</si>
  <si>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</si>
  <si>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61,94</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</si>
  <si>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</si>
  <si>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</si>
  <si>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</si>
  <si>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</si>
  <si>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</si>
  <si>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</si>
  <si>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49,53</t>
  </si>
  <si>
    <t>JOELHO 90 GRAUS, EM FERRO GALVANIZADO, DN 32 (1 1/4"), CONEXÃO ROSQUEADA, INSTALADO EM REDE DE ALIMENTAÇÃO PARA HIDRANTE - FORNECIMENTO E INSTALAÇÃO. AF_12/2015</t>
  </si>
  <si>
    <t>46,60</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</si>
  <si>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</si>
  <si>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</si>
  <si>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54,41</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</si>
  <si>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</si>
  <si>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</si>
  <si>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68,61</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</si>
  <si>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</si>
  <si>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</si>
  <si>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</si>
  <si>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</si>
  <si>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</si>
  <si>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</si>
  <si>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</si>
  <si>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</si>
  <si>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</si>
  <si>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</si>
  <si>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</si>
  <si>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</si>
  <si>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</si>
  <si>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</si>
  <si>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24,10</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</si>
  <si>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</si>
  <si>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</si>
  <si>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27,42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</si>
  <si>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</si>
  <si>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</si>
  <si>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35,81</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</si>
  <si>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</si>
  <si>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</si>
  <si>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</si>
  <si>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</si>
  <si>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75,81</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</si>
  <si>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</si>
  <si>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</si>
  <si>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</si>
  <si>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36,75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</si>
  <si>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</si>
  <si>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</si>
  <si>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</si>
  <si>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</si>
  <si>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</si>
  <si>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51,86</t>
  </si>
  <si>
    <t>JOELHO 45 GRAUS, EM FERRO GALVANIZADO, CONEXÃO ROSQUEADA, DN 65 (2 1/2"), INSTALADO EM REDE DE ALIMENTAÇÃO PARA SPRINKLER - FORNECIMENTO E INSTALAÇÃO. AF_12/2015</t>
  </si>
  <si>
    <t>84,74</t>
  </si>
  <si>
    <t>JOELHO 90 GRAUS, EM FERRO GALVANIZADO, CONEXÃO ROSQUEADA, DN 65 (2 1/2"), INSTALADO EM REDE DE ALIMENTAÇÃO PARA SPRINKLER - FORNECIMENTO E INSTALAÇÃO. AF_12/2015</t>
  </si>
  <si>
    <t>78,70</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</si>
  <si>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</si>
  <si>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</si>
  <si>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103,34</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</si>
  <si>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</si>
  <si>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</si>
  <si>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</si>
  <si>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</si>
  <si>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</si>
  <si>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107,95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</si>
  <si>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</si>
  <si>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</si>
  <si>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</si>
  <si>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</si>
  <si>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16,64</t>
  </si>
  <si>
    <t>LUVA, EM FERRO GALVANIZADO, CONEXÃO ROSQUEADA, DN 20 (3/4"), INSTALADO EM RAMAIS E SUB-RAMAIS DE GÁS - FORNECIMENTO E INSTALAÇÃO. AF_12/2015</t>
  </si>
  <si>
    <t>16,89</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</si>
  <si>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</si>
  <si>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</si>
  <si>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</si>
  <si>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</si>
  <si>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</si>
  <si>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</si>
  <si>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</si>
  <si>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</si>
  <si>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</si>
  <si>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</si>
  <si>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31,81</t>
  </si>
  <si>
    <t>TÊ, EM FERRO GALVANIZADO, CONEXÃO ROSQUEADA, DN 25 (1"), INSTALADO EM RAMAIS E SUB-RAMAIS DE GÁS - FORNECIMENTO E INSTALAÇÃO. AF_12/2015</t>
  </si>
  <si>
    <t>UNIÃO, EM FERRO GALVANIZADO, DN 50 (2"), CONEXÃO ROSQUEADA, INSTALADO EM PRUMADAS - FORNECIMENTO E INSTALAÇÃO. AF_12/2015</t>
  </si>
  <si>
    <t>87,12</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</si>
  <si>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</si>
  <si>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</si>
  <si>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</si>
  <si>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</si>
  <si>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</si>
  <si>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</si>
  <si>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</si>
  <si>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</si>
  <si>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</si>
  <si>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</si>
  <si>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</si>
  <si>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</si>
  <si>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</si>
  <si>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</si>
  <si>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</si>
  <si>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21,54</t>
  </si>
  <si>
    <t>UNIÃO, EM FERRO GALVANIZADO, CONEXÃO ROSQUEADA, DN 20 (3/4"), INSTALADO EM RAMAIS E SUB-RAMAIS DE GÁS - FORNECIMENTO E INSTALAÇÃO. AF_12/2015</t>
  </si>
  <si>
    <t>31,25</t>
  </si>
  <si>
    <t>UNIÃO, EM FERRO GALVANIZADO, CONEXÃO ROSQUEADA, DN 25 (1"), INSTALADO EM RAMAIS E SUB-RAMAIS DE GÁS - FORNECIMENTO E INSTALAÇÃO. AF_12/2015</t>
  </si>
  <si>
    <t>39,28</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</si>
  <si>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</si>
  <si>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</si>
  <si>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</si>
  <si>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</si>
  <si>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</si>
  <si>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</si>
  <si>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</si>
  <si>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</si>
  <si>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</si>
  <si>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27,58</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</si>
  <si>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</si>
  <si>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</si>
  <si>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33,47</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</si>
  <si>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</si>
  <si>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</si>
  <si>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</si>
  <si>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38,00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</si>
  <si>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</si>
  <si>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</si>
  <si>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</si>
  <si>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</si>
  <si>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</si>
  <si>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</si>
  <si>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</si>
  <si>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</si>
  <si>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</si>
  <si>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</si>
  <si>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</si>
  <si>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</si>
  <si>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24,93</t>
  </si>
  <si>
    <t>LUVA DE REDUÇÃO, EM FERRO GALVANIZADO, 1 1/4" X 1/2", CONEXÃO ROSQUEADA, INSTALADO EM REDE DE ALIMENTAÇÃO PARA SPRINKLER - FORNECIMENTO E INSTALAÇÃO. AF_12/2015</t>
  </si>
  <si>
    <t>24,92</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</si>
  <si>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</si>
  <si>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</si>
  <si>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</si>
  <si>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</si>
  <si>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</si>
  <si>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</si>
  <si>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</si>
  <si>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</si>
  <si>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</si>
  <si>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</si>
  <si>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</si>
  <si>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</si>
  <si>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</si>
  <si>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</si>
  <si>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</si>
  <si>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</si>
  <si>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</si>
  <si>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</si>
  <si>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</si>
  <si>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</si>
  <si>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</si>
  <si>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</si>
  <si>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</si>
  <si>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</si>
  <si>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</si>
  <si>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</si>
  <si>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</si>
  <si>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</si>
  <si>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</si>
  <si>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35,14</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</si>
  <si>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</si>
  <si>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</si>
  <si>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</si>
  <si>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</si>
  <si>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</si>
  <si>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</si>
  <si>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</si>
  <si>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</si>
  <si>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</si>
  <si>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</si>
  <si>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</si>
  <si>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</si>
  <si>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</si>
  <si>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</si>
  <si>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</si>
  <si>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</si>
  <si>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</si>
  <si>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</si>
  <si>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</si>
  <si>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</si>
  <si>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</si>
  <si>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</si>
  <si>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</si>
  <si>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</si>
  <si>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</si>
  <si>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</si>
  <si>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</si>
  <si>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</si>
  <si>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</si>
  <si>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</si>
  <si>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</si>
  <si>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</si>
  <si>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</si>
  <si>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</si>
  <si>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</si>
  <si>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</si>
  <si>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</si>
  <si>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</si>
  <si>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</si>
  <si>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</si>
  <si>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57,57</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</si>
  <si>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</si>
  <si>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</si>
  <si>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</si>
  <si>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</si>
  <si>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</si>
  <si>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</si>
  <si>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</si>
  <si>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</si>
  <si>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</si>
  <si>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</si>
  <si>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</si>
  <si>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</si>
  <si>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</si>
  <si>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</si>
  <si>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</si>
  <si>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</si>
  <si>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</si>
  <si>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</si>
  <si>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</si>
  <si>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</si>
  <si>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</si>
  <si>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</si>
  <si>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</si>
  <si>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</si>
  <si>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</si>
  <si>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</si>
  <si>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</si>
  <si>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</si>
  <si>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</si>
  <si>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</si>
  <si>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44,16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</si>
  <si>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</si>
  <si>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</si>
  <si>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</si>
  <si>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</si>
  <si>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</si>
  <si>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</si>
  <si>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21,63</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</si>
  <si>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</si>
  <si>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</si>
  <si>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</si>
  <si>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</si>
  <si>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</si>
  <si>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</si>
  <si>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</si>
  <si>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</si>
  <si>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</si>
  <si>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</si>
  <si>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</si>
  <si>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</si>
  <si>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</si>
  <si>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</si>
  <si>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</si>
  <si>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</si>
  <si>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</si>
  <si>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</si>
  <si>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50,97</t>
  </si>
  <si>
    <t>COTOVELO 45 GRAUS, EM FERRO GALVANIZADO, CONEXÃO ROSQUEADA, DN 50 (2), INSTALADO EM RESERVAÇÃO DE ÁGUA DE EDIFICAÇÃO QUE POSSUA RESERVATÓRIO DE FIBRA/FIBROCIMENTO  FORNECIMENTO E INSTALAÇÃO. AF_06/2016</t>
  </si>
  <si>
    <t>52,34</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</si>
  <si>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</si>
  <si>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</si>
  <si>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</si>
  <si>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</si>
  <si>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</si>
  <si>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</si>
  <si>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</si>
  <si>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</si>
  <si>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</si>
  <si>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</si>
  <si>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</si>
  <si>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</si>
  <si>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</si>
  <si>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</si>
  <si>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</si>
  <si>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</si>
  <si>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</si>
  <si>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</si>
  <si>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</si>
  <si>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</si>
  <si>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328,38</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</si>
  <si>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</si>
  <si>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</si>
  <si>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</si>
  <si>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</si>
  <si>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</si>
  <si>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</si>
  <si>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</si>
  <si>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</si>
  <si>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</si>
  <si>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</si>
  <si>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</si>
  <si>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</si>
  <si>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</si>
  <si>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</si>
  <si>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</si>
  <si>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</si>
  <si>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</si>
  <si>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</si>
  <si>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</si>
  <si>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</si>
  <si>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</si>
  <si>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</si>
  <si>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</si>
  <si>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</si>
  <si>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</si>
  <si>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</si>
  <si>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85,95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</si>
  <si>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</si>
  <si>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</si>
  <si>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</si>
  <si>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</si>
  <si>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</si>
  <si>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</si>
  <si>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</si>
  <si>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</si>
  <si>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</si>
  <si>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</si>
  <si>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</si>
  <si>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</si>
  <si>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</si>
  <si>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</si>
  <si>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</si>
  <si>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</si>
  <si>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</si>
  <si>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</si>
  <si>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</si>
  <si>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</si>
  <si>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</si>
  <si>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</si>
  <si>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</si>
  <si>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</si>
  <si>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</si>
  <si>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</si>
  <si>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</si>
  <si>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</si>
  <si>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</si>
  <si>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</si>
  <si>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</si>
  <si>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</si>
  <si>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</si>
  <si>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</si>
  <si>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</si>
  <si>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</si>
  <si>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</si>
  <si>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</si>
  <si>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</si>
  <si>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</si>
  <si>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</si>
  <si>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</si>
  <si>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</si>
  <si>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</si>
  <si>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</si>
  <si>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</si>
  <si>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</si>
  <si>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</si>
  <si>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</si>
  <si>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</si>
  <si>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</si>
  <si>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47,93</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</si>
  <si>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</si>
  <si>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</si>
  <si>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</si>
  <si>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</si>
  <si>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</si>
  <si>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</si>
  <si>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</si>
  <si>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</si>
  <si>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</si>
  <si>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</si>
  <si>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</si>
  <si>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</si>
  <si>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</si>
  <si>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</si>
  <si>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</si>
  <si>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</si>
  <si>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</si>
  <si>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</si>
  <si>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</si>
  <si>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</si>
  <si>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</si>
  <si>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</si>
  <si>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</si>
  <si>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</si>
  <si>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</si>
  <si>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</si>
  <si>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</si>
  <si>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</si>
  <si>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</si>
  <si>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</si>
  <si>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</si>
  <si>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</si>
  <si>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</si>
  <si>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</si>
  <si>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</si>
  <si>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</si>
  <si>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</si>
  <si>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</si>
  <si>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</si>
  <si>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</si>
  <si>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</si>
  <si>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</si>
  <si>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</si>
  <si>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</si>
  <si>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</si>
  <si>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</si>
  <si>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65,53</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</si>
  <si>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</si>
  <si>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</si>
  <si>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</si>
  <si>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</si>
  <si>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</si>
  <si>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</si>
  <si>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</si>
  <si>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</si>
  <si>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</si>
  <si>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</si>
  <si>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</si>
  <si>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</si>
  <si>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</si>
  <si>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</si>
  <si>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</si>
  <si>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</si>
  <si>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</si>
  <si>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</si>
  <si>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</si>
  <si>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</si>
  <si>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</si>
  <si>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</si>
  <si>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</si>
  <si>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</si>
  <si>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35,79</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</si>
  <si>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</si>
  <si>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</si>
  <si>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</si>
  <si>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</si>
  <si>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</si>
  <si>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</si>
  <si>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</si>
  <si>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</si>
  <si>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</si>
  <si>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</si>
  <si>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</si>
  <si>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</si>
  <si>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</si>
  <si>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</si>
  <si>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</si>
  <si>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</si>
  <si>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</si>
  <si>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</si>
  <si>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</si>
  <si>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</si>
  <si>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</si>
  <si>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</si>
  <si>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</si>
  <si>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</si>
  <si>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</si>
  <si>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</si>
  <si>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</si>
  <si>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</si>
  <si>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</si>
  <si>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</si>
  <si>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</si>
  <si>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</si>
  <si>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</si>
  <si>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</si>
  <si>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</si>
  <si>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</si>
  <si>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</si>
  <si>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</si>
  <si>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</si>
  <si>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</si>
  <si>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</si>
  <si>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</si>
  <si>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</si>
  <si>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</si>
  <si>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</si>
  <si>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</si>
  <si>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</si>
  <si>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</si>
  <si>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</si>
  <si>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</si>
  <si>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</si>
  <si>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</si>
  <si>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</si>
  <si>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</si>
  <si>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</si>
  <si>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</si>
  <si>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</si>
  <si>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</si>
  <si>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</si>
  <si>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</si>
  <si>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</si>
  <si>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</si>
  <si>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</si>
  <si>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</si>
  <si>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</si>
  <si>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</si>
  <si>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</si>
  <si>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</si>
  <si>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</si>
  <si>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</si>
  <si>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</si>
  <si>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</si>
  <si>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</si>
  <si>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</si>
  <si>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</si>
  <si>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</si>
  <si>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</si>
  <si>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</si>
  <si>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</si>
  <si>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</si>
  <si>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</si>
  <si>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</si>
  <si>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</si>
  <si>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56,41</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</si>
  <si>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</si>
  <si>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</si>
  <si>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</si>
  <si>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</si>
  <si>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</si>
  <si>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</si>
  <si>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</si>
  <si>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</si>
  <si>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</si>
  <si>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</si>
  <si>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</si>
  <si>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</si>
  <si>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126,82</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</si>
  <si>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</si>
  <si>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</si>
  <si>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</si>
  <si>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</si>
  <si>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</si>
  <si>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</si>
  <si>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</si>
  <si>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</si>
  <si>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</si>
  <si>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</si>
  <si>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</si>
  <si>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90,61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</si>
  <si>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</si>
  <si>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</si>
  <si>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</si>
  <si>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</si>
  <si>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</si>
  <si>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</si>
  <si>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</si>
  <si>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</si>
  <si>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</si>
  <si>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</si>
  <si>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</si>
  <si>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</si>
  <si>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</si>
  <si>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</si>
  <si>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</si>
  <si>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</si>
  <si>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</si>
  <si>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</si>
  <si>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</si>
  <si>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</si>
  <si>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</si>
  <si>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</si>
  <si>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</si>
  <si>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</si>
  <si>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</si>
  <si>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</si>
  <si>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</si>
  <si>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</si>
  <si>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</si>
  <si>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</si>
  <si>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</si>
  <si>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</si>
  <si>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</si>
  <si>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</si>
  <si>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</si>
  <si>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</si>
  <si>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</si>
  <si>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</si>
  <si>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</si>
  <si>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</si>
  <si>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</si>
  <si>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</si>
  <si>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</si>
  <si>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</si>
  <si>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</si>
  <si>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</si>
  <si>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</si>
  <si>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</si>
  <si>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</si>
  <si>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</si>
  <si>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</si>
  <si>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</si>
  <si>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</si>
  <si>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</si>
  <si>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</si>
  <si>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</si>
  <si>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</si>
  <si>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</si>
  <si>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</si>
  <si>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</si>
  <si>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</si>
  <si>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</si>
  <si>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</si>
  <si>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</si>
  <si>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</si>
  <si>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</si>
  <si>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</si>
  <si>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</si>
  <si>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</si>
  <si>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</si>
  <si>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</si>
  <si>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</si>
  <si>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</si>
  <si>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</si>
  <si>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</si>
  <si>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</si>
  <si>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</si>
  <si>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</si>
  <si>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</si>
  <si>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</si>
  <si>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</si>
  <si>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</si>
  <si>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</si>
  <si>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</si>
  <si>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</si>
  <si>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</si>
  <si>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</si>
  <si>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</si>
  <si>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</si>
  <si>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</si>
  <si>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</si>
  <si>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</si>
  <si>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</si>
  <si>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</si>
  <si>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</si>
  <si>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64,29</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</si>
  <si>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</si>
  <si>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</si>
  <si>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</si>
  <si>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</si>
  <si>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</si>
  <si>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</si>
  <si>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</si>
  <si>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</si>
  <si>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</si>
  <si>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</si>
  <si>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</si>
  <si>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196,74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</si>
  <si>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</si>
  <si>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</si>
  <si>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</si>
  <si>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</si>
  <si>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</si>
  <si>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</si>
  <si>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33,15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</si>
  <si>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</si>
  <si>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</si>
  <si>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</si>
  <si>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</si>
  <si>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</si>
  <si>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</si>
  <si>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91,26</t>
  </si>
  <si>
    <t>CURVA 45 GRAUS, EM AÇO, CONEXÃO RANHURADA, DN 80 (3"), INSTALADO EM PRUMADAS - FORNECIMENTO E INSTALAÇÃO. AF_12/2015</t>
  </si>
  <si>
    <t>101,31</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</si>
  <si>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</si>
  <si>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</si>
  <si>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</si>
  <si>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</si>
  <si>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</si>
  <si>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</si>
  <si>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</si>
  <si>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</si>
  <si>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</si>
  <si>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</si>
  <si>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</si>
  <si>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</si>
  <si>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</si>
  <si>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</si>
  <si>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</si>
  <si>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</si>
  <si>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</si>
  <si>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</si>
  <si>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</si>
  <si>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</si>
  <si>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</si>
  <si>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</si>
  <si>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</si>
  <si>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</si>
  <si>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38,65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</si>
  <si>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</si>
  <si>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</si>
  <si>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</si>
  <si>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65,74</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</si>
  <si>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</si>
  <si>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</si>
  <si>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118,19</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</si>
  <si>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</si>
  <si>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</si>
  <si>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</si>
  <si>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34,36</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</si>
  <si>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</si>
  <si>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</si>
  <si>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</si>
  <si>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</si>
  <si>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</si>
  <si>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</si>
  <si>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</si>
  <si>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</si>
  <si>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</si>
  <si>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</si>
  <si>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</si>
  <si>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</si>
  <si>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51,89</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</si>
  <si>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</si>
  <si>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</si>
  <si>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</si>
  <si>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145,20</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</si>
  <si>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</si>
  <si>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</si>
  <si>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</si>
  <si>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19,43</t>
  </si>
  <si>
    <t>LUVA COM REDUÇÃO, EM AÇO, CONEXÃO SOLDADA, DN 25 X 20 MM (1" X 3/4"), INSTALADO EM REDE DE ALIMENTAÇÃO PARA SPRINKLER - FORNECIMENTO E INSTALAÇÃO. AF_12/2015</t>
  </si>
  <si>
    <t>16,49</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</si>
  <si>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</si>
  <si>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</si>
  <si>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</si>
  <si>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32,91</t>
  </si>
  <si>
    <t>LUVA COM REDUÇÃO, EM AÇO, CONEXÃO SOLDADA, DN 40  X 32 MM (1 1/2" X 1 1/4"), INSTALADO EM REDE DE ALIMENTAÇÃO PARA SPRINKLER - FORNECIMENTO E INSTALAÇÃO. AF_12/2015</t>
  </si>
  <si>
    <t>39,25</t>
  </si>
  <si>
    <t>LUVA, EM AÇO, CONEXÃO SOLDADA, DN 50 (2"), INSTALADO EM REDE DE ALIMENTAÇÃO PARA SPRINKLER - FORNECIMENTO E INSTALAÇÃO. AF_12/2015</t>
  </si>
  <si>
    <t>47,58</t>
  </si>
  <si>
    <t>LUVA COM REDUÇÃO, EM AÇO, CONEXÃO SOLDADA, DN 50 X 40 MM (2" X 1 1/2"), INSTALADO EM REDE DE ALIMENTAÇÃO PARA SPRINKLER - FORNECIMENTO E INSTALAÇÃO. AF_12/2015</t>
  </si>
  <si>
    <t>57,60</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</si>
  <si>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</si>
  <si>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</si>
  <si>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</si>
  <si>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</si>
  <si>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</si>
  <si>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</si>
  <si>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</si>
  <si>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43,04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</si>
  <si>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</si>
  <si>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</si>
  <si>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58,65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</si>
  <si>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</si>
  <si>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</si>
  <si>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79,45</t>
  </si>
  <si>
    <t>CURVA 90 GRAUS, EM AÇO, CONEXÃO SOLDADA, DN 50 (2"), INSTALADO EM REDE DE ALIMENTAÇÃO PARA SPRINKLER - FORNECIMENTO E INSTALAÇÃO. AF_12/2015</t>
  </si>
  <si>
    <t>85,17</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</si>
  <si>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</si>
  <si>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</si>
  <si>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</si>
  <si>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</si>
  <si>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</si>
  <si>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</si>
  <si>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</si>
  <si>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</si>
  <si>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</si>
  <si>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</si>
  <si>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</si>
  <si>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</si>
  <si>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21,50</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</si>
  <si>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</si>
  <si>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</si>
  <si>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36,53</t>
  </si>
  <si>
    <t>LUVA COM REDUÇÃO, EM AÇO, CONEXÃO SOLDADA, DN 25 X 20 MM (1" X 3/4"), INSTALADO EM RAMAIS E SUB-RAMAIS DE GÁS - FORNECIMENTO E INSTALAÇÃO. AF_12/2015</t>
  </si>
  <si>
    <t>33,59</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</si>
  <si>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</si>
  <si>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</si>
  <si>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</si>
  <si>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</si>
  <si>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</si>
  <si>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</si>
  <si>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</si>
  <si>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30,88</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</si>
  <si>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</si>
  <si>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</si>
  <si>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</si>
  <si>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13,67</t>
  </si>
  <si>
    <t>CAIXAS D'DAGUA, DE INSPECAO E DE GORDURA</t>
  </si>
  <si>
    <t>0181</t>
  </si>
  <si>
    <t>TAMPA DE CONCRETO ARMADO 60X60X5CM PARA CAIXA</t>
  </si>
  <si>
    <t>24,25</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</si>
  <si>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</si>
  <si>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</si>
  <si>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</si>
  <si>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</si>
  <si>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</si>
  <si>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</si>
  <si>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</si>
  <si>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</si>
  <si>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</si>
  <si>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</si>
  <si>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</si>
  <si>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</si>
  <si>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</si>
  <si>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</si>
  <si>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</si>
  <si>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</si>
  <si>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</si>
  <si>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</si>
  <si>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</si>
  <si>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</si>
  <si>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</si>
  <si>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</si>
  <si>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</si>
  <si>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</si>
  <si>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</si>
  <si>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</si>
  <si>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</si>
  <si>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</si>
  <si>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</si>
  <si>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</si>
  <si>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</si>
  <si>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</si>
  <si>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</si>
  <si>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</si>
  <si>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</si>
  <si>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</si>
  <si>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</si>
  <si>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</si>
  <si>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</si>
  <si>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</si>
  <si>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</si>
  <si>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</si>
  <si>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</si>
  <si>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</si>
  <si>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</si>
  <si>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</si>
  <si>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</si>
  <si>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</si>
  <si>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</si>
  <si>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</si>
  <si>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</si>
  <si>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</si>
  <si>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</si>
  <si>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</si>
  <si>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</si>
  <si>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</si>
  <si>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</si>
  <si>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</si>
  <si>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</si>
  <si>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</si>
  <si>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</si>
  <si>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</si>
  <si>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</si>
  <si>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</si>
  <si>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</si>
  <si>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</si>
  <si>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</si>
  <si>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</si>
  <si>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</si>
  <si>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</si>
  <si>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</si>
  <si>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</si>
  <si>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</si>
  <si>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94,64</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</si>
  <si>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</si>
  <si>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</si>
  <si>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</si>
  <si>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</si>
  <si>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36,90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</si>
  <si>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</si>
  <si>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</si>
  <si>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</si>
  <si>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</si>
  <si>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</si>
  <si>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</si>
  <si>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</si>
  <si>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</si>
  <si>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</si>
  <si>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</si>
  <si>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</si>
  <si>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</si>
  <si>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</si>
  <si>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</si>
  <si>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</si>
  <si>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</si>
  <si>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</si>
  <si>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</si>
  <si>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</si>
  <si>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</si>
  <si>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</si>
  <si>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</si>
  <si>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</si>
  <si>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</si>
  <si>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</si>
  <si>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</si>
  <si>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</si>
  <si>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</si>
  <si>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</si>
  <si>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</si>
  <si>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</si>
  <si>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</si>
  <si>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</si>
  <si>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</si>
  <si>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</si>
  <si>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</si>
  <si>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</si>
  <si>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</si>
  <si>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70,71</t>
  </si>
  <si>
    <t>PAPELEIRA DE PAREDE EM METAL CROMADO SEM TAMPA, INCLUSO FIXAÇÃO. AF_01/2020</t>
  </si>
  <si>
    <t>53,37</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</si>
  <si>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</si>
  <si>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</si>
  <si>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</si>
  <si>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</si>
  <si>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</si>
  <si>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</si>
  <si>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</si>
  <si>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</si>
  <si>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</si>
  <si>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</si>
  <si>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</si>
  <si>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</si>
  <si>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</si>
  <si>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</si>
  <si>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</si>
  <si>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</si>
  <si>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</si>
  <si>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</si>
  <si>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</si>
  <si>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</si>
  <si>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</si>
  <si>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</si>
  <si>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</si>
  <si>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</si>
  <si>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</si>
  <si>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</si>
  <si>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198,16</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</si>
  <si>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</si>
  <si>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</si>
  <si>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</si>
  <si>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</si>
  <si>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</si>
  <si>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</si>
  <si>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</si>
  <si>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</si>
  <si>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23,94</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</si>
  <si>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</si>
  <si>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</si>
  <si>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</si>
  <si>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</si>
  <si>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</si>
  <si>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</si>
  <si>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</si>
  <si>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</si>
  <si>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</si>
  <si>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</si>
  <si>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</si>
  <si>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</si>
  <si>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</si>
  <si>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</si>
  <si>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</si>
  <si>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</si>
  <si>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</si>
  <si>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</si>
  <si>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</si>
  <si>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</si>
  <si>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</si>
  <si>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</si>
  <si>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</si>
  <si>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</si>
  <si>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</si>
  <si>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</si>
  <si>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</si>
  <si>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</si>
  <si>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</si>
  <si>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</si>
  <si>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</si>
  <si>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</si>
  <si>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</si>
  <si>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</si>
  <si>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</si>
  <si>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</si>
  <si>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</si>
  <si>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</si>
  <si>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</si>
  <si>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</si>
  <si>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</si>
  <si>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</si>
  <si>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</si>
  <si>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</si>
  <si>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22,38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</si>
  <si>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</si>
  <si>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</si>
  <si>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</si>
  <si>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</si>
  <si>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</si>
  <si>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117,33</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</si>
  <si>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</si>
  <si>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</si>
  <si>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</si>
  <si>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</si>
  <si>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</si>
  <si>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25,75</t>
  </si>
  <si>
    <t>REGISTRO DE GAVETA BRUTO, LATÃO, ROSCÁVEL, 1/2", FORNECIDO E INSTALADO EM RAMAL DE ÁGUA. AF_12/2014</t>
  </si>
  <si>
    <t>REGISTRO DE GAVETA BRUTO, LATÃO, ROSCÁVEL, 3/4", FORNECIDO E INSTALADO EM RAMAL DE ÁGUA. AF_12/2014</t>
  </si>
  <si>
    <t>30,12</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</si>
  <si>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</si>
  <si>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</si>
  <si>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</si>
  <si>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37,49</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</si>
  <si>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</si>
  <si>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</si>
  <si>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</si>
  <si>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</si>
  <si>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</si>
  <si>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</si>
  <si>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</si>
  <si>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</si>
  <si>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58,57</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</si>
  <si>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</si>
  <si>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</si>
  <si>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</si>
  <si>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26,31</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</si>
  <si>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</si>
  <si>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</si>
  <si>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</si>
  <si>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61,49</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</si>
  <si>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</si>
  <si>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</si>
  <si>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</si>
  <si>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65,67</t>
  </si>
  <si>
    <t>REGISTRO DE GAVETA BRUTO, LATÃO, ROSCÁVEL, 1 1/4, INSTALADO EM RESERVAÇÃO DE ÁGUA DE EDIFICAÇÃO QUE POSSUA RESERVATÓRIO DE FIBRA/FIBROCIMENTO  FORNECIMENTO E INSTALAÇÃO. AF_06/2016</t>
  </si>
  <si>
    <t>78,99</t>
  </si>
  <si>
    <t>REGISTRO DE GAVETA BRUTO, LATÃO, ROSCÁVEL, 1 1/2, INSTALADO EM RESERVAÇÃO DE ÁGUA DE EDIFICAÇÃO QUE POSSUA RESERVATÓRIO DE FIBRA/FIBROCIMENTO  FORNECIMENTO E INSTALAÇÃO. AF_06/2016</t>
  </si>
  <si>
    <t>91,46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</si>
  <si>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</si>
  <si>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</si>
  <si>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</si>
  <si>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</si>
  <si>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</si>
  <si>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96,78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</si>
  <si>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</si>
  <si>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</si>
  <si>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</si>
  <si>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</si>
  <si>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40,19</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</si>
  <si>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</si>
  <si>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</si>
  <si>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</si>
  <si>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</si>
  <si>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</si>
  <si>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</si>
  <si>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</si>
  <si>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</si>
  <si>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</si>
  <si>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</si>
  <si>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</si>
  <si>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</si>
  <si>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</si>
  <si>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</si>
  <si>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</si>
  <si>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203,84</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</si>
  <si>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</si>
  <si>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</si>
  <si>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</si>
  <si>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</si>
  <si>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63,72</t>
  </si>
  <si>
    <t>VÁLVULA DE RETENÇÃO VERTICAL, DE BRONZE, ROSCÁVEL, 3/4" - FORNECIMENTO E INSTALAÇÃO. AF_01/2019</t>
  </si>
  <si>
    <t>42,45</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</si>
  <si>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</si>
  <si>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</si>
  <si>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</si>
  <si>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</si>
  <si>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</si>
  <si>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</si>
  <si>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</si>
  <si>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</si>
  <si>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</si>
  <si>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</si>
  <si>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</si>
  <si>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</si>
  <si>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</si>
  <si>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</si>
  <si>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</si>
  <si>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</si>
  <si>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</si>
  <si>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</si>
  <si>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</si>
  <si>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</si>
  <si>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</si>
  <si>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</si>
  <si>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</si>
  <si>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</si>
  <si>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</si>
  <si>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</si>
  <si>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</si>
  <si>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</si>
  <si>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</si>
  <si>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</si>
  <si>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</si>
  <si>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</si>
  <si>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</si>
  <si>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</si>
  <si>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</si>
  <si>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</si>
  <si>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87,37</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</si>
  <si>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</si>
  <si>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</si>
  <si>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</si>
  <si>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</si>
  <si>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</si>
  <si>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</si>
  <si>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</si>
  <si>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</si>
  <si>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</si>
  <si>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</si>
  <si>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</si>
  <si>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</si>
  <si>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</si>
  <si>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</si>
  <si>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</si>
  <si>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</si>
  <si>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</si>
  <si>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</si>
  <si>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33,00</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</si>
  <si>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</si>
  <si>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</si>
  <si>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</si>
  <si>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</si>
  <si>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</si>
  <si>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</si>
  <si>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</si>
  <si>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</si>
  <si>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</si>
  <si>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</si>
  <si>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</si>
  <si>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</si>
  <si>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</si>
  <si>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</si>
  <si>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</si>
  <si>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</si>
  <si>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</si>
  <si>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</si>
  <si>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</si>
  <si>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</si>
  <si>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</si>
  <si>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</si>
  <si>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</si>
  <si>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</si>
  <si>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</si>
  <si>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</si>
  <si>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</si>
  <si>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</si>
  <si>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</si>
  <si>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</si>
  <si>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</si>
  <si>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</si>
  <si>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</si>
  <si>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</si>
  <si>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</si>
  <si>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</si>
  <si>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</si>
  <si>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</si>
  <si>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</si>
  <si>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</si>
  <si>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</si>
  <si>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</si>
  <si>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</si>
  <si>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</si>
  <si>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</si>
  <si>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</si>
  <si>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</si>
  <si>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</si>
  <si>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</si>
  <si>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</si>
  <si>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</si>
  <si>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</si>
  <si>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</si>
  <si>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</si>
  <si>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</si>
  <si>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</si>
  <si>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</si>
  <si>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</si>
  <si>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</si>
  <si>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</si>
  <si>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</si>
  <si>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</si>
  <si>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</si>
  <si>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</si>
  <si>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</si>
  <si>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</si>
  <si>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</si>
  <si>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SUPORTE PARA ELETROCALHA LISA OU PERFURADA EM AÇO GALVANIZADO, LARGURA 500 OU 800 MM E ALTURA 50 MM, ESPAÇADO A CADA 1,5 M, EM PERFILADO DE SEÇÃO 38X76 MM, POR METRO DE ELETRECOLHA FIXADA. AF_07/2017</t>
  </si>
  <si>
    <t>14,70</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</si>
  <si>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</si>
  <si>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</si>
  <si>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</si>
  <si>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</si>
  <si>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</si>
  <si>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</si>
  <si>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</si>
  <si>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</si>
  <si>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</si>
  <si>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</si>
  <si>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</si>
  <si>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</si>
  <si>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</si>
  <si>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</si>
  <si>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</si>
  <si>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</si>
  <si>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</si>
  <si>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</si>
  <si>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</si>
  <si>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</si>
  <si>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</si>
  <si>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</si>
  <si>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</si>
  <si>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</si>
  <si>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</si>
  <si>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</si>
  <si>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</si>
  <si>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</si>
  <si>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</si>
  <si>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</si>
  <si>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</si>
  <si>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</si>
  <si>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</si>
  <si>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</si>
  <si>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</si>
  <si>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</si>
  <si>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</si>
  <si>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</si>
  <si>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</si>
  <si>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</si>
  <si>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</si>
  <si>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</si>
  <si>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</si>
  <si>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</si>
  <si>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</si>
  <si>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</si>
  <si>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</si>
  <si>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</si>
  <si>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</si>
  <si>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376,42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</si>
  <si>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</si>
  <si>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</si>
  <si>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</si>
  <si>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</si>
  <si>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</si>
  <si>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</si>
  <si>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</si>
  <si>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</si>
  <si>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</si>
  <si>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</si>
  <si>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</si>
  <si>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</si>
  <si>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30,24</t>
  </si>
  <si>
    <t>ESCAVAÇÃO MANUAL PARA BLOCO DE COROAMENTO OU SAPATA, SEM PREVISÃO DE FÔRMA. AF_06/2017</t>
  </si>
  <si>
    <t>127,08</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</si>
  <si>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</si>
  <si>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</si>
  <si>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</si>
  <si>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30,32</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</si>
  <si>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</si>
  <si>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</si>
  <si>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</si>
  <si>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121,48</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</si>
  <si>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</si>
  <si>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</si>
  <si>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</si>
  <si>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</si>
  <si>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</si>
  <si>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</si>
  <si>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</si>
  <si>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</si>
  <si>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</si>
  <si>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</si>
  <si>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</si>
  <si>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</si>
  <si>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</si>
  <si>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</si>
  <si>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</si>
  <si>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</si>
  <si>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</si>
  <si>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</si>
  <si>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</si>
  <si>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</si>
  <si>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</si>
  <si>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</si>
  <si>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</si>
  <si>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</si>
  <si>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</si>
  <si>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</si>
  <si>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</si>
  <si>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</si>
  <si>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</si>
  <si>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</si>
  <si>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</si>
  <si>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</si>
  <si>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</si>
  <si>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</si>
  <si>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</si>
  <si>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</si>
  <si>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</si>
  <si>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</si>
  <si>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</si>
  <si>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</si>
  <si>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</si>
  <si>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</si>
  <si>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</si>
  <si>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</si>
  <si>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</si>
  <si>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</si>
  <si>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</si>
  <si>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</si>
  <si>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</si>
  <si>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</si>
  <si>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</si>
  <si>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</si>
  <si>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</si>
  <si>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</si>
  <si>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</si>
  <si>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</si>
  <si>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</si>
  <si>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</si>
  <si>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</si>
  <si>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</si>
  <si>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</si>
  <si>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</si>
  <si>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</si>
  <si>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</si>
  <si>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</si>
  <si>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</si>
  <si>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</si>
  <si>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</si>
  <si>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</si>
  <si>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</si>
  <si>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</si>
  <si>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</si>
  <si>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</si>
  <si>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</si>
  <si>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</si>
  <si>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</si>
  <si>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</si>
  <si>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</si>
  <si>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</si>
  <si>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</si>
  <si>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</si>
  <si>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</si>
  <si>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</si>
  <si>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</si>
  <si>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</si>
  <si>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</si>
  <si>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</si>
  <si>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</si>
  <si>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</si>
  <si>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</si>
  <si>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</si>
  <si>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</si>
  <si>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</si>
  <si>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</si>
  <si>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</si>
  <si>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</si>
  <si>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</si>
  <si>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</si>
  <si>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</si>
  <si>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</si>
  <si>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</si>
  <si>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</si>
  <si>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</si>
  <si>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</si>
  <si>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</si>
  <si>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</si>
  <si>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</si>
  <si>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</si>
  <si>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</si>
  <si>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</si>
  <si>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</si>
  <si>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</si>
  <si>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</si>
  <si>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</si>
  <si>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</si>
  <si>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</si>
  <si>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</si>
  <si>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</si>
  <si>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</si>
  <si>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</si>
  <si>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</si>
  <si>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</si>
  <si>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</si>
  <si>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</si>
  <si>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</si>
  <si>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</si>
  <si>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</si>
  <si>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</si>
  <si>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</si>
  <si>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</si>
  <si>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</si>
  <si>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</si>
  <si>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</si>
  <si>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</si>
  <si>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</si>
  <si>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</si>
  <si>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</si>
  <si>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</si>
  <si>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</si>
  <si>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</si>
  <si>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</si>
  <si>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</si>
  <si>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</si>
  <si>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</si>
  <si>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</si>
  <si>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</si>
  <si>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</si>
  <si>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</si>
  <si>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</si>
  <si>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</si>
  <si>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</si>
  <si>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</si>
  <si>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</si>
  <si>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</si>
  <si>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</si>
  <si>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</si>
  <si>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</si>
  <si>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</si>
  <si>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</si>
  <si>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</si>
  <si>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</si>
  <si>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</si>
  <si>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</si>
  <si>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</si>
  <si>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</si>
  <si>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</si>
  <si>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</si>
  <si>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</si>
  <si>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</si>
  <si>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</si>
  <si>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6,11</t>
  </si>
  <si>
    <t>ESCAVAÇÃO MECANIZADA DE VALA COM PROF. ATÉ 1,5 M(MÉDIA ENTRE MONTANTE E JUSANTE/UMA COMPOSIÇÃO POR TRECHO), COM ESCAVADEIRA HIDRÁULICA (0,8 M3), LARG. DE 1,5M A 2,5 M, EM SOLO DE 1A CATEGORIA, LOCAIS COM BAIXO NÍVEL DE INTERFERÊNCIA. AF_01/2015</t>
  </si>
  <si>
    <t>4,77</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</si>
  <si>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</si>
  <si>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</si>
  <si>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4,35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</si>
  <si>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</si>
  <si>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</si>
  <si>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3,72</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</si>
  <si>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</si>
  <si>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</si>
  <si>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</si>
  <si>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10,85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</si>
  <si>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</si>
  <si>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</si>
  <si>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</si>
  <si>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</si>
  <si>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</si>
  <si>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</si>
  <si>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</si>
  <si>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</si>
  <si>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</si>
  <si>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</si>
  <si>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</si>
  <si>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</si>
  <si>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</si>
  <si>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</si>
  <si>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</si>
  <si>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</si>
  <si>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</si>
  <si>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</si>
  <si>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</si>
  <si>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</si>
  <si>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</si>
  <si>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</si>
  <si>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</si>
  <si>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</si>
  <si>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</si>
  <si>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</si>
  <si>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</si>
  <si>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</si>
  <si>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</si>
  <si>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</si>
  <si>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</si>
  <si>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</si>
  <si>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</si>
  <si>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</si>
  <si>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</si>
  <si>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</si>
  <si>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</si>
  <si>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</si>
  <si>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</si>
  <si>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</si>
  <si>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</si>
  <si>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</si>
  <si>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</si>
  <si>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</si>
  <si>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</si>
  <si>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</si>
  <si>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</si>
  <si>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</si>
  <si>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</si>
  <si>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</si>
  <si>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</si>
  <si>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</si>
  <si>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</si>
  <si>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</si>
  <si>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</si>
  <si>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</si>
  <si>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</si>
  <si>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</si>
  <si>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</si>
  <si>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</si>
  <si>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</si>
  <si>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</si>
  <si>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</si>
  <si>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</si>
  <si>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</si>
  <si>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</si>
  <si>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</si>
  <si>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</si>
  <si>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</si>
  <si>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</si>
  <si>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</si>
  <si>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</si>
  <si>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</si>
  <si>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</si>
  <si>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</si>
  <si>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</si>
  <si>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</si>
  <si>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</si>
  <si>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</si>
  <si>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</si>
  <si>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</si>
  <si>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</si>
  <si>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</si>
  <si>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</si>
  <si>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</si>
  <si>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</si>
  <si>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</si>
  <si>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</si>
  <si>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</si>
  <si>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207,57</t>
  </si>
  <si>
    <t>LASTRO COM PREPARO DE FUNDO, LARGURA MAIOR OU IGUAL A 1,5 M, COM CAMADA DE AREIA, LANÇAMENTO MANUAL. AF_08/2020</t>
  </si>
  <si>
    <t>LASTRO COM PREPARO DE FUNDO, LARGURA MAIOR OU IGUAL A 1,5 M, COM CAMADA DE BRITA, LANÇAMENTO MANUAL. AF_08/2020</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</si>
  <si>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</si>
  <si>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</si>
  <si>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</si>
  <si>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</si>
  <si>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</si>
  <si>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</si>
  <si>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</si>
  <si>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</si>
  <si>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</si>
  <si>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</si>
  <si>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</si>
  <si>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</si>
  <si>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</si>
  <si>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</si>
  <si>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128,88</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</si>
  <si>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</si>
  <si>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</si>
  <si>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</si>
  <si>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</si>
  <si>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</si>
  <si>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</si>
  <si>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</si>
  <si>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</si>
  <si>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</si>
  <si>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</si>
  <si>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</si>
  <si>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</si>
  <si>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</si>
  <si>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55,43</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</si>
  <si>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</si>
  <si>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</si>
  <si>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</si>
  <si>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</si>
  <si>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</si>
  <si>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</si>
  <si>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</si>
  <si>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</si>
  <si>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</si>
  <si>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</si>
  <si>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62,94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</si>
  <si>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</si>
  <si>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</si>
  <si>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</si>
  <si>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</si>
  <si>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</si>
  <si>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</si>
  <si>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</si>
  <si>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</si>
  <si>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40,25</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</si>
  <si>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</si>
  <si>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</si>
  <si>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</si>
  <si>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</si>
  <si>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</si>
  <si>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</si>
  <si>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71,16</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</si>
  <si>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</si>
  <si>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</si>
  <si>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</si>
  <si>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</si>
  <si>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</si>
  <si>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</si>
  <si>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</si>
  <si>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</si>
  <si>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</si>
  <si>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</si>
  <si>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</si>
  <si>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</si>
  <si>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</si>
  <si>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</si>
  <si>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</si>
  <si>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</si>
  <si>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</si>
  <si>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</si>
  <si>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</si>
  <si>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</si>
  <si>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</si>
  <si>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</si>
  <si>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</si>
  <si>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</si>
  <si>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</si>
  <si>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</si>
  <si>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</si>
  <si>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64,33</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</si>
  <si>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</si>
  <si>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</si>
  <si>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</si>
  <si>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</si>
  <si>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</si>
  <si>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</si>
  <si>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</si>
  <si>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</si>
  <si>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</si>
  <si>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</si>
  <si>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100,96</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</si>
  <si>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</si>
  <si>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</si>
  <si>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</si>
  <si>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</si>
  <si>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</si>
  <si>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</si>
  <si>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</si>
  <si>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</si>
  <si>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</si>
  <si>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</si>
  <si>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</si>
  <si>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</si>
  <si>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</si>
  <si>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</si>
  <si>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</si>
  <si>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62,22</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</si>
  <si>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</si>
  <si>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</si>
  <si>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</si>
  <si>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</si>
  <si>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</si>
  <si>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</si>
  <si>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</si>
  <si>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</si>
  <si>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</si>
  <si>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</si>
  <si>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</si>
  <si>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</si>
  <si>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</si>
  <si>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</si>
  <si>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</si>
  <si>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</si>
  <si>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</si>
  <si>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</si>
  <si>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</si>
  <si>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</si>
  <si>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</si>
  <si>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</si>
  <si>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73,74</t>
  </si>
  <si>
    <t>ALVENARIA ESTRUTURAL DE BLOCOS CERÂMICOS 14X19X29, (ESPESSURA DE 14 CM), PARA PAREDES COM ÁREA LÍQUIDA MAIOR OU IGUAL A 6M², SEM VÃOS, UTILIZANDO COLHER DE PEDREIRO E ARGAMASSA DE ASSENTAMENTO COM PREPARO EM BETONEIRA. AF_12/2014</t>
  </si>
  <si>
    <t>66,85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</si>
  <si>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</si>
  <si>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</si>
  <si>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</si>
  <si>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</si>
  <si>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</si>
  <si>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</si>
  <si>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</si>
  <si>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</si>
  <si>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</si>
  <si>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</si>
  <si>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49,27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</si>
  <si>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</si>
  <si>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</si>
  <si>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</si>
  <si>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</si>
  <si>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</si>
  <si>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</si>
  <si>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</si>
  <si>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</si>
  <si>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</si>
  <si>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</si>
  <si>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72,29</t>
  </si>
  <si>
    <t>ALVENARIA DE VEDAÇÃO DE BLOCOS VAZADOS DE CONCRETO DE 19X19X39CM (ESPESSURA 19CM) DE PAREDES COM ÁREA LÍQUIDA MAIOR OU IGUAL A 6M² SEM VÃOS E ARGAMASSA DE ASSENTAMENTO COM PREPARO MANUAL. AF_06/2014</t>
  </si>
  <si>
    <t>73,65</t>
  </si>
  <si>
    <t>ALVENARIA DE VEDAÇÃO DE BLOCOS VAZADOS DE CONCRETO DE 9X19X39CM (ESPESSURA 9CM) DE PAREDES COM ÁREA LÍQUIDA MENOR QUE 6M² COM VÃOS E ARGAMASSA DE ASSENTAMENTO COM PREPARO EM BETONEIRA. AF_06/2014</t>
  </si>
  <si>
    <t>55,60</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</si>
  <si>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</si>
  <si>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</si>
  <si>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71,18</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</si>
  <si>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</si>
  <si>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</si>
  <si>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</si>
  <si>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85,63</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</si>
  <si>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</si>
  <si>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</si>
  <si>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</si>
  <si>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</si>
  <si>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</si>
  <si>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</si>
  <si>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</si>
  <si>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</si>
  <si>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</si>
  <si>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49,89</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</si>
  <si>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</si>
  <si>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</si>
  <si>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</si>
  <si>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</si>
  <si>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55,02</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</si>
  <si>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</si>
  <si>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</si>
  <si>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</si>
  <si>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</si>
  <si>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</si>
  <si>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</si>
  <si>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</si>
  <si>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</si>
  <si>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</si>
  <si>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</si>
  <si>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</si>
  <si>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</si>
  <si>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</si>
  <si>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</si>
  <si>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</si>
  <si>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</si>
  <si>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</si>
  <si>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</si>
  <si>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</si>
  <si>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</si>
  <si>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</si>
  <si>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</si>
  <si>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</si>
  <si>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</si>
  <si>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74,84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</si>
  <si>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</si>
  <si>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</si>
  <si>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</si>
  <si>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</si>
  <si>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</si>
  <si>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</si>
  <si>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</si>
  <si>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</si>
  <si>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</si>
  <si>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</si>
  <si>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</si>
  <si>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</si>
  <si>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</si>
  <si>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</si>
  <si>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</si>
  <si>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</si>
  <si>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66,51</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</si>
  <si>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</si>
  <si>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</si>
  <si>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</si>
  <si>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</si>
  <si>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</si>
  <si>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</si>
  <si>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</si>
  <si>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</si>
  <si>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</si>
  <si>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54,00</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</si>
  <si>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</si>
  <si>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</si>
  <si>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</si>
  <si>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</si>
  <si>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</si>
  <si>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</si>
  <si>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</si>
  <si>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</si>
  <si>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</si>
  <si>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</si>
  <si>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</si>
  <si>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</si>
  <si>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</si>
  <si>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77,39</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</si>
  <si>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</si>
  <si>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</si>
  <si>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96,94</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</si>
  <si>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</si>
  <si>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</si>
  <si>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</si>
  <si>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</si>
  <si>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</si>
  <si>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</si>
  <si>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</si>
  <si>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</si>
  <si>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</si>
  <si>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161,58</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</si>
  <si>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</si>
  <si>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</si>
  <si>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</si>
  <si>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</si>
  <si>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</si>
  <si>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</si>
  <si>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</si>
  <si>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</si>
  <si>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</si>
  <si>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</si>
  <si>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</si>
  <si>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</si>
  <si>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</si>
  <si>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</si>
  <si>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</si>
  <si>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</si>
  <si>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</si>
  <si>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</si>
  <si>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</si>
  <si>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</si>
  <si>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13,55</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</si>
  <si>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</si>
  <si>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</si>
  <si>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</si>
  <si>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</si>
  <si>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</si>
  <si>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</si>
  <si>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</si>
  <si>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</si>
  <si>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</si>
  <si>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</si>
  <si>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</si>
  <si>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</si>
  <si>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</si>
  <si>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</si>
  <si>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</si>
  <si>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</si>
  <si>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</si>
  <si>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</si>
  <si>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</si>
  <si>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</si>
  <si>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</si>
  <si>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</si>
  <si>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</si>
  <si>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</si>
  <si>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</si>
  <si>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</si>
  <si>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</si>
  <si>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</si>
  <si>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</si>
  <si>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</si>
  <si>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</si>
  <si>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</si>
  <si>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</si>
  <si>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</si>
  <si>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</si>
  <si>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</si>
  <si>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</si>
  <si>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</si>
  <si>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</si>
  <si>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</si>
  <si>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</si>
  <si>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</si>
  <si>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</si>
  <si>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</si>
  <si>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</si>
  <si>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</si>
  <si>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</si>
  <si>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58,26</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</si>
  <si>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</si>
  <si>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</si>
  <si>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</si>
  <si>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</si>
  <si>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</si>
  <si>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</si>
  <si>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</si>
  <si>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59,94</t>
  </si>
  <si>
    <t>EXECUÇÃO DE PÁTIO/ESTACIONAMENTO EM PISO INTERTRAVADO, COM BLOCO 16 FACES DE 22 X 11 CM, ESPESSURA 6 CM. AF_12/2015</t>
  </si>
  <si>
    <t>47,90</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</si>
  <si>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</si>
  <si>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</si>
  <si>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</si>
  <si>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</si>
  <si>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</si>
  <si>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</si>
  <si>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</si>
  <si>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</si>
  <si>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</si>
  <si>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</si>
  <si>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</si>
  <si>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</si>
  <si>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</si>
  <si>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</si>
  <si>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</si>
  <si>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</si>
  <si>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</si>
  <si>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</si>
  <si>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</si>
  <si>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</si>
  <si>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</si>
  <si>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</si>
  <si>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</si>
  <si>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</si>
  <si>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</si>
  <si>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</si>
  <si>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103,62</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</si>
  <si>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</si>
  <si>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</si>
  <si>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</si>
  <si>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</si>
  <si>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</si>
  <si>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</si>
  <si>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</si>
  <si>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</si>
  <si>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15,17</t>
  </si>
  <si>
    <t>CAIACAO EM MEIO FIO</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</si>
  <si>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</si>
  <si>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</si>
  <si>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</si>
  <si>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</si>
  <si>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</si>
  <si>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</si>
  <si>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</si>
  <si>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</si>
  <si>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</si>
  <si>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</si>
  <si>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</si>
  <si>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</si>
  <si>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</si>
  <si>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</si>
  <si>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</si>
  <si>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</si>
  <si>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</si>
  <si>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</si>
  <si>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</si>
  <si>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</si>
  <si>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</si>
  <si>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</si>
  <si>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293,70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</si>
  <si>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</si>
  <si>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</si>
  <si>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</si>
  <si>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</si>
  <si>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</si>
  <si>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</si>
  <si>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</si>
  <si>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</si>
  <si>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</si>
  <si>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</si>
  <si>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</si>
  <si>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</si>
  <si>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</si>
  <si>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</si>
  <si>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</si>
  <si>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</si>
  <si>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</si>
  <si>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</si>
  <si>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</si>
  <si>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</si>
  <si>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</si>
  <si>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</si>
  <si>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</si>
  <si>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</si>
  <si>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</si>
  <si>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</si>
  <si>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</si>
  <si>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</si>
  <si>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</si>
  <si>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2,77</t>
  </si>
  <si>
    <t>APLICAÇÃO DE FUNDO SELADOR ACRÍLICO EM PAREDES, UMA DEMÃO. AF_06/2014</t>
  </si>
  <si>
    <t>APLICAÇÃO MANUAL DE PINTURA COM TINTA LÁTEX PVA EM TETO, DUAS DEMÃOS. AF_06/2014</t>
  </si>
  <si>
    <t>11,79</t>
  </si>
  <si>
    <t>APLICAÇÃO MANUAL DE PINTURA COM TINTA LÁTEX PVA EM PAREDES, DUAS DEMÃOS. AF_06/2014</t>
  </si>
  <si>
    <t>10,54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</si>
  <si>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</si>
  <si>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</si>
  <si>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</si>
  <si>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</si>
  <si>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</si>
  <si>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10,20</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</si>
  <si>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</si>
  <si>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</si>
  <si>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</si>
  <si>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</si>
  <si>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24,98</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</si>
  <si>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</si>
  <si>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</si>
  <si>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</si>
  <si>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</si>
  <si>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</si>
  <si>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</si>
  <si>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</si>
  <si>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</si>
  <si>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</si>
  <si>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</si>
  <si>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</si>
  <si>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</si>
  <si>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</si>
  <si>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</si>
  <si>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</si>
  <si>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</si>
  <si>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</si>
  <si>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</si>
  <si>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</si>
  <si>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</si>
  <si>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</si>
  <si>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</si>
  <si>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36,61</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</si>
  <si>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</si>
  <si>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</si>
  <si>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</si>
  <si>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</si>
  <si>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</si>
  <si>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</si>
  <si>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</si>
  <si>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</si>
  <si>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18,92</t>
  </si>
  <si>
    <t>PINTURA ESMALTE ACETINADO 2 DEMAOS APARELHADA P/MADEIRA</t>
  </si>
  <si>
    <t>74065/1</t>
  </si>
  <si>
    <t>PINTURA ESMALTE FOSCO PARA MADEIRA, DUAS DEMAOS, SOBRE FUNDO NIVELADOR BRANCO</t>
  </si>
  <si>
    <t>74065/2</t>
  </si>
  <si>
    <t>PINTURA ESMALTE ACETINADO PARA MADEIRA, DUAS DEMAOS, SOBRE FUNDO NIVELADOR BRANCO</t>
  </si>
  <si>
    <t>25,71</t>
  </si>
  <si>
    <t>74065/3</t>
  </si>
  <si>
    <t>PINTURA ESMALTE BRILHANTE PARA MADEIRA, DUAS DEMAOS, SOBRE FUNDO NIVELADOR BRANCO</t>
  </si>
  <si>
    <t>PINTURA A OLEO, 1 DEMAO</t>
  </si>
  <si>
    <t>PINTURA A OLEO, 2 DEMAOS</t>
  </si>
  <si>
    <t>21,40</t>
  </si>
  <si>
    <t>PINTURA COM VERNIZ POLIURETANO, 2 DEMAOS</t>
  </si>
  <si>
    <t>PINTURA EM ESQUADRIAS DE MADEIRA</t>
  </si>
  <si>
    <t>79497/1</t>
  </si>
  <si>
    <t>PINTURA A OLEO, 3 DEMAOS</t>
  </si>
  <si>
    <t>VERNIZ SINTETICO BRILHANTE, 2 DEMAOS</t>
  </si>
  <si>
    <t>20,16</t>
  </si>
  <si>
    <t>FUNDO SINTETICO NIVELADOR BRANCO</t>
  </si>
  <si>
    <t>9,85</t>
  </si>
  <si>
    <t>PINTURA ESMALTE FOSCO EM MADEIRA, DUAS DEMAOS</t>
  </si>
  <si>
    <t>PINTURA IMUNIZANTE PARA MADEIRA, DUAS DEMAOS</t>
  </si>
  <si>
    <t>20,98</t>
  </si>
  <si>
    <t>PINTURA VERNIZ POLIURETANO BRILHANTE EM MADEIRA, TRES DEMAOS</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</si>
  <si>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</si>
  <si>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</si>
  <si>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</si>
  <si>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</si>
  <si>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</si>
  <si>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</si>
  <si>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</si>
  <si>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</si>
  <si>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</si>
  <si>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</si>
  <si>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</si>
  <si>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</si>
  <si>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</si>
  <si>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</si>
  <si>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</si>
  <si>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</si>
  <si>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</si>
  <si>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22,30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</si>
  <si>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</si>
  <si>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</si>
  <si>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</si>
  <si>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</si>
  <si>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19,85</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</si>
  <si>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</si>
  <si>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</si>
  <si>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13,27</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</si>
  <si>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</si>
  <si>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</si>
  <si>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</si>
  <si>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</si>
  <si>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</si>
  <si>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</si>
  <si>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</si>
  <si>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</si>
  <si>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</si>
  <si>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</si>
  <si>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</si>
  <si>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</si>
  <si>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</si>
  <si>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</si>
  <si>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</si>
  <si>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</si>
  <si>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</si>
  <si>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33,38</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</si>
  <si>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</si>
  <si>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</si>
  <si>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</si>
  <si>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24,54</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</si>
  <si>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</si>
  <si>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</si>
  <si>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</si>
  <si>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</si>
  <si>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</si>
  <si>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</si>
  <si>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</si>
  <si>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42,06</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</si>
  <si>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</si>
  <si>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</si>
  <si>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</si>
  <si>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</si>
  <si>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</si>
  <si>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</si>
  <si>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</si>
  <si>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</si>
  <si>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</si>
  <si>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14,61</t>
  </si>
  <si>
    <t>MARCACAO DE QUADRAS E PINTURAS DE PISOS</t>
  </si>
  <si>
    <t>79500/2</t>
  </si>
  <si>
    <t>PINTURA ACRILICA EM PISO CIMENTADO, TRES DEMAOS</t>
  </si>
  <si>
    <t>22,19</t>
  </si>
  <si>
    <t>APLICACAO DE VERNIZ POLIURETANO FOSCO SOBRE PISO DE PEDRAS DECORATIVAS, 3 DEMAOS</t>
  </si>
  <si>
    <t>24,40</t>
  </si>
  <si>
    <t>PINTURA ACRILICA PARA SINALIZAÇÃO HORIZONTAL EM PISO CIMENTADO</t>
  </si>
  <si>
    <t>POLIMENTO E ENCERAMENTO DE PISO EM MADEIRA</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</si>
  <si>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</si>
  <si>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</si>
  <si>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</si>
  <si>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</si>
  <si>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</si>
  <si>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</si>
  <si>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</si>
  <si>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</si>
  <si>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</si>
  <si>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</si>
  <si>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</si>
  <si>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</si>
  <si>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</si>
  <si>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</si>
  <si>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</si>
  <si>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</si>
  <si>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</si>
  <si>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</si>
  <si>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</si>
  <si>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</si>
  <si>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</si>
  <si>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</si>
  <si>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</si>
  <si>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</si>
  <si>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</si>
  <si>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</si>
  <si>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</si>
  <si>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</si>
  <si>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</si>
  <si>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</si>
  <si>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</si>
  <si>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</si>
  <si>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</si>
  <si>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</si>
  <si>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</si>
  <si>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</si>
  <si>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</si>
  <si>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</si>
  <si>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</si>
  <si>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</si>
  <si>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</si>
  <si>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</si>
  <si>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</si>
  <si>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</si>
  <si>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</si>
  <si>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</si>
  <si>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</si>
  <si>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</si>
  <si>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</si>
  <si>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</si>
  <si>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</si>
  <si>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</si>
  <si>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</si>
  <si>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</si>
  <si>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</si>
  <si>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</si>
  <si>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</si>
  <si>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38,27</t>
  </si>
  <si>
    <t>SOLEIRA EM GRANITO, LARGURA 15 CM, ESPESSURA 2,0 CM. AF_09/2020</t>
  </si>
  <si>
    <t>PISO EM PEDRA PORTUGUESA ASSENTADO SOBRE ARGAMASSA SECA DE CIMENTO E AREIA, TRAÇO 1:3, REJUNTADO COM CIMENTO COMUM. AF_05/2020</t>
  </si>
  <si>
    <t>139,39</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</si>
  <si>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</si>
  <si>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</si>
  <si>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</si>
  <si>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</si>
  <si>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</si>
  <si>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</si>
  <si>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</si>
  <si>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</si>
  <si>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</si>
  <si>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</si>
  <si>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</si>
  <si>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</si>
  <si>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</si>
  <si>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</si>
  <si>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</si>
  <si>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76,74</t>
  </si>
  <si>
    <t>PREPARO DE CONTRAPISO COM POLITRIZ. AF_09/2020</t>
  </si>
  <si>
    <t>PISO DE ALTA RESISTENCIA</t>
  </si>
  <si>
    <t>0117</t>
  </si>
  <si>
    <t>APLICACAO DE TINTA A BASE DE EPOXI SOBRE PISO</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</si>
  <si>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</si>
  <si>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</si>
  <si>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</si>
  <si>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</si>
  <si>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</si>
  <si>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</si>
  <si>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</si>
  <si>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</si>
  <si>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</si>
  <si>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</si>
  <si>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</si>
  <si>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</si>
  <si>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</si>
  <si>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</si>
  <si>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</si>
  <si>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</si>
  <si>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</si>
  <si>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</si>
  <si>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</si>
  <si>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</si>
  <si>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</si>
  <si>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</si>
  <si>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</si>
  <si>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</si>
  <si>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36,00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</si>
  <si>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</si>
  <si>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</si>
  <si>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</si>
  <si>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</si>
  <si>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</si>
  <si>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</si>
  <si>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</si>
  <si>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</si>
  <si>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</si>
  <si>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</si>
  <si>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</si>
  <si>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</si>
  <si>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</si>
  <si>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</si>
  <si>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</si>
  <si>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</si>
  <si>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</si>
  <si>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</si>
  <si>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</si>
  <si>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</si>
  <si>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</si>
  <si>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</si>
  <si>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</si>
  <si>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CONTRAPISO EM ARGAMASSA TRAÇO 1:4 (CIMENTO E AREIA), PREPARO MECÂNICO COM BETONEIRA 400 L, APLICADO EM ÁREAS SECAS SOBRE LAJE, ADERIDO, ESPESSURA 2CM. AF_06/2014</t>
  </si>
  <si>
    <t>25,61</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</si>
  <si>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</si>
  <si>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</si>
  <si>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</si>
  <si>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</si>
  <si>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31,53</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</si>
  <si>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</si>
  <si>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</si>
  <si>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69,54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</si>
  <si>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</si>
  <si>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</si>
  <si>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</si>
  <si>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</si>
  <si>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</si>
  <si>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92,53</t>
  </si>
  <si>
    <t>CONTRAPISO EM ARGAMASSA TRAÇO 1:4 (CIMENTO E AREIA), PREPARO MECÂNICO COM BETONEIRA 400 L, APLICADO EM ÁREAS SECAS SOBRE LAJE, NÃO ADERIDO, ESPESSURA 4CM. AF_06/2014</t>
  </si>
  <si>
    <t>29,52</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</si>
  <si>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</si>
  <si>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</si>
  <si>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</si>
  <si>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</si>
  <si>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</si>
  <si>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</si>
  <si>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87,90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</si>
  <si>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</si>
  <si>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</si>
  <si>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</si>
  <si>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</si>
  <si>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</si>
  <si>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</si>
  <si>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</si>
  <si>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</si>
  <si>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</si>
  <si>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</si>
  <si>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</si>
  <si>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</si>
  <si>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</si>
  <si>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</si>
  <si>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37,28</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</si>
  <si>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</si>
  <si>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</si>
  <si>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</si>
  <si>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83,00</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</si>
  <si>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</si>
  <si>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</si>
  <si>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</si>
  <si>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88,80</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</si>
  <si>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</si>
  <si>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</si>
  <si>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</si>
  <si>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21,26</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</si>
  <si>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</si>
  <si>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</si>
  <si>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</si>
  <si>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</si>
  <si>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24,11</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</si>
  <si>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</si>
  <si>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</si>
  <si>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64,46</t>
  </si>
  <si>
    <t>CONTRAPISO ACÚSTICO EM ARGAMASSA PRONTA, PREPARO MECÂNICO COM MISTURADOR 300 KG, APLICADO EM ÁREAS SECAS MENORES QUE 15M2, ESPESSURA 5CM. AF_10/2014</t>
  </si>
  <si>
    <t>112,05</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</si>
  <si>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</si>
  <si>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</si>
  <si>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62,06</t>
  </si>
  <si>
    <t>CONTRAPISO ACÚSTICO EM ARGAMASSA TRAÇO 1:4 (CIMENTO E AREIA), PREPARO MANUAL, APLICADO EM ÁREAS SECAS MENORES QUE 15M2, ESPESSURA 6CM. AF_10/2014</t>
  </si>
  <si>
    <t>68,53</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</si>
  <si>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</si>
  <si>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</si>
  <si>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</si>
  <si>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</si>
  <si>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</si>
  <si>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</si>
  <si>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</si>
  <si>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</si>
  <si>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58,66</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</si>
  <si>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</si>
  <si>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</si>
  <si>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</si>
  <si>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</si>
  <si>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</si>
  <si>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</si>
  <si>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</si>
  <si>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62,83</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</si>
  <si>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</si>
  <si>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</si>
  <si>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</si>
  <si>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</si>
  <si>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34,29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</si>
  <si>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</si>
  <si>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</si>
  <si>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</si>
  <si>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</si>
  <si>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</si>
  <si>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</si>
  <si>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</si>
  <si>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</si>
  <si>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</si>
  <si>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</si>
  <si>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</si>
  <si>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</si>
  <si>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</si>
  <si>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</si>
  <si>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</si>
  <si>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</si>
  <si>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</si>
  <si>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</si>
  <si>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</si>
  <si>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</si>
  <si>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</si>
  <si>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</si>
  <si>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</si>
  <si>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</si>
  <si>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</si>
  <si>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</si>
  <si>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</si>
  <si>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</si>
  <si>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</si>
  <si>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</si>
  <si>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</si>
  <si>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</si>
  <si>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</si>
  <si>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</si>
  <si>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</si>
  <si>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</si>
  <si>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</si>
  <si>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</si>
  <si>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</si>
  <si>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</si>
  <si>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</si>
  <si>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</si>
  <si>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</si>
  <si>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</si>
  <si>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</si>
  <si>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</si>
  <si>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</si>
  <si>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</si>
  <si>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</si>
  <si>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</si>
  <si>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</si>
  <si>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</si>
  <si>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</si>
  <si>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</si>
  <si>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</si>
  <si>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</si>
  <si>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</si>
  <si>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</si>
  <si>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</si>
  <si>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</si>
  <si>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</si>
  <si>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</si>
  <si>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</si>
  <si>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</si>
  <si>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</si>
  <si>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</si>
  <si>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</si>
  <si>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</si>
  <si>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</si>
  <si>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</si>
  <si>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</si>
  <si>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</si>
  <si>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</si>
  <si>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</si>
  <si>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</si>
  <si>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</si>
  <si>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</si>
  <si>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</si>
  <si>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</si>
  <si>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</si>
  <si>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</si>
  <si>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</si>
  <si>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</si>
  <si>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</si>
  <si>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</si>
  <si>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</si>
  <si>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</si>
  <si>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</si>
  <si>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</si>
  <si>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</si>
  <si>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</si>
  <si>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</si>
  <si>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</si>
  <si>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</si>
  <si>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</si>
  <si>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</si>
  <si>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</si>
  <si>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</si>
  <si>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</si>
  <si>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</si>
  <si>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</si>
  <si>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</si>
  <si>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</si>
  <si>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22,08</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</si>
  <si>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</si>
  <si>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</si>
  <si>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</si>
  <si>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</si>
  <si>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</si>
  <si>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</si>
  <si>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</si>
  <si>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</si>
  <si>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</si>
  <si>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</si>
  <si>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</si>
  <si>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</si>
  <si>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</si>
  <si>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</si>
  <si>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</si>
  <si>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</si>
  <si>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</si>
  <si>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</si>
  <si>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</si>
  <si>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</si>
  <si>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</si>
  <si>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</si>
  <si>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31,45</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</si>
  <si>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</si>
  <si>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</si>
  <si>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</si>
  <si>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</si>
  <si>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</si>
  <si>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</si>
  <si>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</si>
  <si>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</si>
  <si>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</si>
  <si>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</si>
  <si>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</si>
  <si>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</si>
  <si>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</si>
  <si>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</si>
  <si>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</si>
  <si>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</si>
  <si>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</si>
  <si>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</si>
  <si>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</si>
  <si>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</si>
  <si>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</si>
  <si>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</si>
  <si>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</si>
  <si>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</si>
  <si>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</si>
  <si>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</si>
  <si>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</si>
  <si>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</si>
  <si>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</si>
  <si>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</si>
  <si>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</si>
  <si>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</si>
  <si>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</si>
  <si>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</si>
  <si>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</si>
  <si>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</si>
  <si>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</si>
  <si>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</si>
  <si>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</si>
  <si>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</si>
  <si>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</si>
  <si>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</si>
  <si>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</si>
  <si>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</si>
  <si>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</si>
  <si>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</si>
  <si>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</si>
  <si>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118,39</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</si>
  <si>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</si>
  <si>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</si>
  <si>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</si>
  <si>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</si>
  <si>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</si>
  <si>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</si>
  <si>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</si>
  <si>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</si>
  <si>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</si>
  <si>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</si>
  <si>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</si>
  <si>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</si>
  <si>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</si>
  <si>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</si>
  <si>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</si>
  <si>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</si>
  <si>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</si>
  <si>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</si>
  <si>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</si>
  <si>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</si>
  <si>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</si>
  <si>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</si>
  <si>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</si>
  <si>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</si>
  <si>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</si>
  <si>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</si>
  <si>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</si>
  <si>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</si>
  <si>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</si>
  <si>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</si>
  <si>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</si>
  <si>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</si>
  <si>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</si>
  <si>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</si>
  <si>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</si>
  <si>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</si>
  <si>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</si>
  <si>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</si>
  <si>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</si>
  <si>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</si>
  <si>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</si>
  <si>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</si>
  <si>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</si>
  <si>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</si>
  <si>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</si>
  <si>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</si>
  <si>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</si>
  <si>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</si>
  <si>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</si>
  <si>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</si>
  <si>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</si>
  <si>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</si>
  <si>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</si>
  <si>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53,64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</si>
  <si>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</si>
  <si>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</si>
  <si>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</si>
  <si>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</si>
  <si>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</si>
  <si>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</si>
  <si>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</si>
  <si>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</si>
  <si>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</si>
  <si>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</si>
  <si>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</si>
  <si>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</si>
  <si>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</si>
  <si>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</si>
  <si>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</si>
  <si>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</si>
  <si>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</si>
  <si>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</si>
  <si>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</si>
  <si>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</si>
  <si>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</si>
  <si>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</si>
  <si>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</si>
  <si>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</si>
  <si>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</si>
  <si>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</si>
  <si>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</si>
  <si>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</si>
  <si>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</si>
  <si>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</si>
  <si>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</si>
  <si>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</si>
  <si>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</si>
  <si>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</si>
  <si>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</si>
  <si>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</si>
  <si>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</si>
  <si>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</si>
  <si>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</si>
  <si>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</si>
  <si>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</si>
  <si>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</si>
  <si>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</si>
  <si>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</si>
  <si>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</si>
  <si>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</si>
  <si>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</si>
  <si>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</si>
  <si>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</si>
  <si>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</si>
  <si>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</si>
  <si>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</si>
  <si>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</si>
  <si>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</si>
  <si>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</si>
  <si>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</si>
  <si>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</si>
  <si>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</si>
  <si>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</si>
  <si>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</si>
  <si>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</si>
  <si>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</si>
  <si>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</si>
  <si>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</si>
  <si>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</si>
  <si>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</si>
  <si>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</si>
  <si>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</si>
  <si>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</si>
  <si>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</si>
  <si>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</si>
  <si>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</si>
  <si>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</si>
  <si>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</si>
  <si>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</si>
  <si>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</si>
  <si>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</si>
  <si>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</si>
  <si>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</si>
  <si>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</si>
  <si>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</si>
  <si>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</si>
  <si>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</si>
  <si>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</si>
  <si>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</si>
  <si>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</si>
  <si>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</si>
  <si>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</si>
  <si>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</si>
  <si>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</si>
  <si>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</si>
  <si>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</si>
  <si>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</si>
  <si>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</si>
  <si>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</si>
  <si>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</si>
  <si>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</si>
  <si>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</si>
  <si>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</si>
  <si>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</si>
  <si>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</si>
  <si>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</si>
  <si>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</si>
  <si>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335,26</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</si>
  <si>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</si>
  <si>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</si>
  <si>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</si>
  <si>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</si>
  <si>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350,12</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</si>
  <si>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</si>
  <si>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</si>
  <si>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</si>
  <si>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</si>
  <si>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</si>
  <si>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</si>
  <si>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</si>
  <si>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</si>
  <si>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</si>
  <si>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</si>
  <si>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</si>
  <si>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</si>
  <si>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</si>
  <si>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</si>
  <si>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</si>
  <si>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</si>
  <si>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</si>
  <si>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</si>
  <si>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</si>
  <si>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</si>
  <si>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</si>
  <si>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</si>
  <si>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</si>
  <si>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</si>
  <si>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</si>
  <si>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</si>
  <si>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</si>
  <si>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</si>
  <si>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</si>
  <si>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</si>
  <si>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</si>
  <si>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</si>
  <si>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</si>
  <si>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</si>
  <si>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</si>
  <si>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</si>
  <si>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</si>
  <si>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</si>
  <si>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</si>
  <si>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</si>
  <si>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</si>
  <si>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</si>
  <si>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</si>
  <si>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</si>
  <si>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</si>
  <si>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</si>
  <si>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</si>
  <si>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</si>
  <si>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</si>
  <si>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</si>
  <si>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</si>
  <si>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</si>
  <si>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</si>
  <si>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</si>
  <si>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426,21</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</si>
  <si>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</si>
  <si>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</si>
  <si>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</si>
  <si>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</si>
  <si>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</si>
  <si>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</si>
  <si>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</si>
  <si>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</si>
  <si>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</si>
  <si>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</si>
  <si>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</si>
  <si>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</si>
  <si>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</si>
  <si>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1.085,98</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</si>
  <si>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</si>
  <si>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</si>
  <si>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</si>
  <si>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</si>
  <si>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</si>
  <si>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</si>
  <si>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</si>
  <si>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</si>
  <si>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</si>
  <si>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</si>
  <si>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</si>
  <si>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</si>
  <si>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</si>
  <si>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</si>
  <si>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</si>
  <si>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</si>
  <si>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</si>
  <si>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</si>
  <si>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</si>
  <si>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</si>
  <si>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</si>
  <si>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</si>
  <si>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</si>
  <si>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</si>
  <si>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</si>
  <si>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</si>
  <si>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</si>
  <si>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</si>
  <si>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</si>
  <si>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</si>
  <si>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</si>
  <si>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</si>
  <si>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</si>
  <si>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</si>
  <si>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</si>
  <si>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</si>
  <si>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</si>
  <si>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</si>
  <si>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</si>
  <si>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471,15</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</si>
  <si>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</si>
  <si>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</si>
  <si>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</si>
  <si>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</si>
  <si>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</si>
  <si>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</si>
  <si>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</si>
  <si>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</si>
  <si>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</si>
  <si>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</si>
  <si>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</si>
  <si>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</si>
  <si>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</si>
  <si>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</si>
  <si>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</si>
  <si>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</si>
  <si>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</si>
  <si>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</si>
  <si>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</si>
  <si>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</si>
  <si>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</si>
  <si>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</si>
  <si>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</si>
  <si>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</si>
  <si>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</si>
  <si>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</si>
  <si>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</si>
  <si>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</si>
  <si>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</si>
  <si>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</si>
  <si>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</si>
  <si>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</si>
  <si>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</si>
  <si>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</si>
  <si>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</si>
  <si>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</si>
  <si>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</si>
  <si>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</si>
  <si>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</si>
  <si>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</si>
  <si>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</si>
  <si>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</si>
  <si>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</si>
  <si>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</si>
  <si>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</si>
  <si>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</si>
  <si>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</si>
  <si>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</si>
  <si>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</si>
  <si>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</si>
  <si>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</si>
  <si>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</si>
  <si>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</si>
  <si>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</si>
  <si>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</si>
  <si>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</si>
  <si>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</si>
  <si>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</si>
  <si>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</si>
  <si>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</si>
  <si>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</si>
  <si>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</si>
  <si>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</si>
  <si>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</si>
  <si>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</si>
  <si>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</si>
  <si>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</si>
  <si>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</si>
  <si>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</si>
  <si>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</si>
  <si>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</si>
  <si>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</si>
  <si>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</si>
  <si>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</si>
  <si>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</si>
  <si>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</si>
  <si>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</si>
  <si>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</si>
  <si>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</si>
  <si>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</si>
  <si>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</si>
  <si>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2,27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</si>
  <si>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</si>
  <si>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</si>
  <si>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</si>
  <si>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</si>
  <si>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</si>
  <si>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</si>
  <si>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</si>
  <si>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</si>
  <si>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</si>
  <si>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</si>
  <si>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</si>
  <si>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</si>
  <si>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</si>
  <si>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</si>
  <si>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</si>
  <si>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</si>
  <si>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</si>
  <si>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</si>
  <si>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</si>
  <si>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</si>
  <si>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</si>
  <si>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</si>
  <si>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</si>
  <si>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</si>
  <si>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</si>
  <si>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</si>
  <si>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</si>
  <si>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</si>
  <si>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</si>
  <si>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</si>
  <si>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</si>
  <si>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</si>
  <si>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</si>
  <si>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</si>
  <si>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</si>
  <si>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</si>
  <si>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</si>
  <si>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</si>
  <si>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</si>
  <si>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</si>
  <si>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</si>
  <si>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</si>
  <si>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</si>
  <si>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</si>
  <si>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</si>
  <si>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</si>
  <si>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133,89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</si>
  <si>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</si>
  <si>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</si>
  <si>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</si>
  <si>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</si>
  <si>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</si>
  <si>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</si>
  <si>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</si>
  <si>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</si>
  <si>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</si>
  <si>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</si>
  <si>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</si>
  <si>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</si>
  <si>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</si>
  <si>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</si>
  <si>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</si>
  <si>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</si>
  <si>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</si>
  <si>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</si>
  <si>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</si>
  <si>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</si>
  <si>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</si>
  <si>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</si>
  <si>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</si>
  <si>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</si>
  <si>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</si>
  <si>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</si>
  <si>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</si>
  <si>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</si>
  <si>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</si>
  <si>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</si>
  <si>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</si>
  <si>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</si>
  <si>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</si>
  <si>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40,30</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</si>
  <si>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</si>
  <si>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</si>
  <si>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</si>
  <si>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</si>
  <si>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</si>
  <si>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</si>
  <si>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</si>
  <si>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40,44</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</si>
  <si>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</si>
  <si>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</si>
  <si>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</si>
  <si>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</si>
  <si>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</si>
  <si>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</si>
  <si>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</si>
  <si>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</si>
  <si>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</si>
  <si>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</si>
  <si>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</si>
  <si>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</si>
  <si>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7,95</t>
  </si>
  <si>
    <t>INSTALAÇÃO DE SINALIZADOR NOTURNO LED. AF_11/2017</t>
  </si>
  <si>
    <t>28,59</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</si>
  <si>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</si>
  <si>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</si>
  <si>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</si>
  <si>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</si>
  <si>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</si>
  <si>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</si>
  <si>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</si>
  <si>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</si>
  <si>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</si>
  <si>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</si>
  <si>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</si>
  <si>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</si>
  <si>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</si>
  <si>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</si>
  <si>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</si>
  <si>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89,33</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</si>
  <si>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</si>
  <si>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</si>
  <si>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</si>
  <si>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</si>
  <si>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</si>
  <si>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</si>
  <si>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</si>
  <si>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</si>
  <si>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</si>
  <si>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</si>
  <si>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</si>
  <si>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</si>
  <si>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</si>
  <si>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</si>
  <si>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</si>
  <si>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</si>
  <si>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</si>
  <si>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</si>
  <si>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</si>
  <si>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</si>
  <si>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</si>
  <si>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</si>
  <si>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</si>
  <si>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</si>
  <si>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</si>
  <si>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</si>
  <si>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</si>
  <si>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</si>
  <si>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</si>
  <si>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152,15</t>
  </si>
  <si>
    <t>REMOÇÃO DE TESOURAS DE MADEIRA, COM VÃO MENOR QUE 8M, DE FORMA MECANIZADA, COM REAPROVEITAMENTO. AF_12/2017</t>
  </si>
  <si>
    <t>REMOÇÃO DE TESOURAS DE MADEIRA, COM VÃO MAIOR OU IGUAL A 8M, DE FORMA MECANIZADA, COM REAPROVEITAMENTO. AF_12/2017</t>
  </si>
  <si>
    <t>108,22</t>
  </si>
  <si>
    <t>REMOÇÃO DE TRAMA METÁLICA PARA COBERTURA, DE FORMA MANUAL, SEM REAPROVEITAMENTO. AF_12/2017</t>
  </si>
  <si>
    <t>REMOÇÃO DE TESOURAS METÁLICAS, COM VÃO MENOR QUE 8M, DE FORMA MANUAL, SEM REAPROVEITAMENTO. AF_12/2017</t>
  </si>
  <si>
    <t>172,06</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</si>
  <si>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</si>
  <si>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</si>
  <si>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</si>
  <si>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</si>
  <si>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</si>
  <si>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</si>
  <si>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</si>
  <si>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</si>
  <si>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</si>
  <si>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</si>
  <si>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</si>
  <si>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</si>
  <si>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</si>
  <si>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</si>
  <si>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</si>
  <si>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</si>
  <si>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</si>
  <si>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</si>
  <si>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</si>
  <si>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</si>
  <si>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</si>
  <si>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</si>
  <si>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</si>
  <si>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</si>
  <si>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</si>
  <si>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</si>
  <si>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</si>
  <si>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</si>
  <si>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</si>
  <si>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</si>
  <si>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</si>
  <si>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</si>
  <si>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</si>
  <si>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</si>
  <si>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</si>
  <si>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</si>
  <si>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</si>
  <si>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</si>
  <si>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</si>
  <si>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</si>
  <si>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</si>
  <si>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</si>
  <si>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</si>
  <si>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</si>
  <si>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</si>
  <si>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</si>
  <si>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</si>
  <si>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</si>
  <si>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</si>
  <si>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</si>
  <si>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</si>
  <si>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</si>
  <si>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</si>
  <si>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</si>
  <si>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</si>
  <si>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</si>
  <si>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</si>
  <si>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</si>
  <si>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</si>
  <si>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</si>
  <si>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</si>
  <si>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</si>
  <si>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</si>
  <si>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</si>
  <si>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</si>
  <si>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</si>
  <si>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</si>
  <si>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</si>
  <si>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</si>
  <si>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</si>
  <si>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</si>
  <si>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</si>
  <si>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</si>
  <si>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</si>
  <si>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</si>
  <si>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</si>
  <si>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</si>
  <si>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2,07</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</si>
  <si>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</si>
  <si>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</si>
  <si>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</si>
  <si>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</si>
  <si>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</si>
  <si>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</si>
  <si>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</si>
  <si>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</si>
  <si>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</si>
  <si>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</si>
  <si>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</si>
  <si>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</si>
  <si>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</si>
  <si>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</si>
  <si>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</si>
  <si>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</si>
  <si>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</si>
  <si>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</si>
  <si>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</si>
  <si>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</si>
  <si>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</si>
  <si>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</si>
  <si>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</si>
  <si>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</si>
  <si>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</si>
  <si>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</si>
  <si>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</si>
  <si>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</si>
  <si>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</si>
  <si>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</si>
  <si>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</si>
  <si>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</si>
  <si>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</si>
  <si>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</si>
  <si>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</si>
  <si>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</si>
  <si>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</si>
  <si>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</si>
  <si>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</si>
  <si>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</si>
  <si>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</si>
  <si>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</si>
  <si>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</si>
  <si>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</si>
  <si>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</si>
  <si>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</si>
  <si>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</si>
  <si>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</si>
  <si>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</si>
  <si>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</si>
  <si>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</si>
  <si>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</si>
  <si>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</si>
  <si>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</si>
  <si>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</si>
  <si>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</si>
  <si>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</si>
  <si>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</si>
  <si>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</si>
  <si>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</si>
  <si>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</si>
  <si>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</si>
  <si>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</si>
  <si>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</si>
  <si>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</si>
  <si>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</si>
  <si>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</si>
  <si>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</si>
  <si>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</si>
  <si>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</si>
  <si>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</si>
  <si>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</si>
  <si>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</si>
  <si>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</si>
  <si>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</si>
  <si>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</si>
  <si>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</si>
  <si>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</si>
  <si>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</si>
  <si>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</si>
  <si>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</si>
  <si>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</si>
  <si>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</si>
  <si>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</si>
  <si>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</si>
  <si>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</si>
  <si>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</si>
  <si>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</si>
  <si>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</si>
  <si>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</si>
  <si>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</si>
  <si>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</si>
  <si>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</si>
  <si>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</si>
  <si>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</si>
  <si>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23,14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</si>
  <si>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</si>
  <si>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</si>
  <si>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</si>
  <si>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</si>
  <si>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</si>
  <si>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</si>
  <si>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</si>
  <si>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</si>
  <si>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</si>
  <si>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</si>
  <si>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</si>
  <si>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</si>
  <si>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</si>
  <si>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</si>
  <si>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</si>
  <si>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</si>
  <si>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</si>
  <si>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</si>
  <si>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</si>
  <si>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</si>
  <si>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</si>
  <si>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</si>
  <si>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</si>
  <si>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</si>
  <si>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</si>
  <si>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</si>
  <si>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</si>
  <si>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</si>
  <si>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</si>
  <si>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</si>
  <si>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</si>
  <si>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</si>
  <si>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</si>
  <si>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</si>
  <si>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</si>
  <si>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</si>
  <si>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</si>
  <si>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47,17</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</si>
  <si>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</si>
  <si>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</si>
  <si>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</si>
  <si>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</si>
  <si>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</si>
  <si>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</si>
  <si>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</si>
  <si>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</si>
  <si>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</si>
  <si>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</si>
  <si>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</si>
  <si>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</si>
  <si>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</si>
  <si>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</si>
  <si>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</si>
  <si>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</si>
  <si>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</si>
  <si>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33,42</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</si>
  <si>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</si>
  <si>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</si>
  <si>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</si>
  <si>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</si>
  <si>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</si>
  <si>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</si>
  <si>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</si>
  <si>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</si>
  <si>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</si>
  <si>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</si>
  <si>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</si>
  <si>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</si>
  <si>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</si>
  <si>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131,84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</si>
  <si>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</si>
  <si>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</si>
  <si>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</si>
  <si>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</si>
  <si>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</si>
  <si>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</si>
  <si>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</si>
  <si>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</si>
  <si>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</si>
  <si>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</si>
  <si>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</si>
  <si>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</si>
  <si>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</si>
  <si>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</si>
  <si>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</si>
  <si>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</si>
  <si>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</si>
  <si>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</si>
  <si>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</si>
  <si>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</si>
  <si>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</si>
  <si>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</si>
  <si>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</si>
  <si>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</si>
  <si>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</si>
  <si>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</si>
  <si>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</si>
  <si>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</si>
  <si>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</si>
  <si>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</si>
  <si>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</si>
  <si>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</si>
  <si>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</si>
  <si>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</si>
  <si>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</si>
  <si>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</si>
  <si>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</si>
  <si>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</si>
  <si>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</si>
  <si>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</si>
  <si>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</si>
  <si>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</si>
  <si>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</si>
  <si>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</si>
  <si>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</si>
  <si>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</si>
  <si>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</si>
  <si>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</si>
  <si>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</si>
  <si>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</si>
  <si>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</si>
  <si>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</si>
  <si>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</si>
  <si>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</si>
  <si>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</si>
  <si>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</si>
  <si>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</si>
  <si>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</si>
  <si>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</si>
  <si>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</si>
  <si>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</si>
  <si>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</si>
  <si>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</si>
  <si>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</si>
  <si>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CALAFETADOR/CALAFATE COM ENCARGOS COMPLEMENTARES</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</si>
  <si>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</si>
  <si>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</si>
  <si>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</si>
  <si>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</si>
  <si>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</si>
  <si>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</si>
  <si>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</si>
  <si>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</si>
  <si>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</si>
  <si>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</si>
  <si>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</si>
  <si>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</si>
  <si>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ESTUCADOR COM ENCARGOS COMPLEMENTARES</t>
  </si>
  <si>
    <t>GESSEIRO COM ENCARGOS COMPLEMENTARES</t>
  </si>
  <si>
    <t>IMPERMEABILIZADOR COM ENCARGOS COMPLEMENTARES</t>
  </si>
  <si>
    <t>21,60</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</si>
  <si>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</si>
  <si>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</si>
  <si>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</si>
  <si>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</si>
  <si>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</si>
  <si>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</si>
  <si>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</si>
  <si>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</si>
  <si>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</si>
  <si>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</si>
  <si>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</si>
  <si>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</si>
  <si>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</si>
  <si>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</si>
  <si>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</si>
  <si>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</si>
  <si>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</si>
  <si>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</si>
  <si>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</si>
  <si>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</si>
  <si>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</si>
  <si>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</si>
  <si>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</si>
  <si>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</si>
  <si>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</si>
  <si>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</si>
  <si>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</si>
  <si>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</si>
  <si>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</si>
  <si>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</si>
  <si>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</si>
  <si>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</si>
  <si>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</si>
  <si>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</si>
  <si>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</si>
  <si>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</si>
  <si>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</si>
  <si>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</si>
  <si>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</si>
  <si>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</si>
  <si>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</si>
  <si>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</si>
  <si>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</si>
  <si>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</si>
  <si>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</si>
  <si>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</si>
  <si>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</si>
  <si>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</si>
  <si>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</si>
  <si>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</si>
  <si>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</si>
  <si>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</si>
  <si>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</si>
  <si>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</si>
  <si>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</si>
  <si>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24,48</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</si>
  <si>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</si>
  <si>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</si>
  <si>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</si>
  <si>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</si>
  <si>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</si>
  <si>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</si>
  <si>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</si>
  <si>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</si>
  <si>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</si>
  <si>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</si>
  <si>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</si>
  <si>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</si>
  <si>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</si>
  <si>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</si>
  <si>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</si>
  <si>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53,26</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</si>
  <si>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</si>
  <si>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</si>
  <si>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</si>
  <si>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</si>
  <si>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</si>
  <si>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</si>
  <si>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</si>
  <si>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</si>
  <si>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</si>
  <si>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</si>
  <si>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</si>
  <si>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</si>
  <si>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</si>
  <si>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</si>
  <si>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</si>
  <si>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</si>
  <si>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</si>
  <si>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</si>
  <si>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</si>
  <si>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</si>
  <si>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</si>
  <si>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</si>
  <si>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</si>
  <si>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</si>
  <si>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</si>
  <si>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</si>
  <si>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</si>
  <si>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</si>
  <si>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</si>
  <si>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</si>
  <si>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</si>
  <si>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</si>
  <si>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</si>
  <si>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</si>
  <si>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</si>
  <si>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</si>
  <si>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</si>
  <si>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</si>
  <si>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</si>
  <si>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</si>
  <si>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</si>
  <si>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</si>
  <si>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</si>
  <si>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</si>
  <si>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</si>
  <si>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</si>
  <si>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</si>
  <si>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</si>
  <si>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</si>
  <si>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</si>
  <si>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</si>
  <si>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</si>
  <si>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</si>
  <si>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</si>
  <si>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</si>
  <si>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</si>
  <si>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</si>
  <si>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</si>
  <si>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</si>
  <si>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</si>
  <si>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</si>
  <si>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</si>
  <si>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</si>
  <si>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</si>
  <si>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</si>
  <si>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</si>
  <si>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</si>
  <si>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</si>
  <si>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</si>
  <si>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</si>
  <si>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</si>
  <si>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</si>
  <si>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</si>
  <si>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</si>
  <si>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</si>
  <si>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</si>
  <si>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</si>
  <si>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</si>
  <si>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</si>
  <si>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</si>
  <si>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</si>
  <si>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</si>
  <si>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</si>
  <si>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</si>
  <si>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</si>
  <si>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</si>
  <si>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</si>
  <si>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</si>
  <si>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</si>
  <si>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</si>
  <si>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</si>
  <si>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</si>
  <si>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</si>
  <si>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</si>
  <si>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</si>
  <si>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</si>
  <si>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</si>
  <si>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</si>
  <si>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</si>
  <si>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</si>
  <si>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</si>
  <si>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</si>
  <si>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</si>
  <si>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</si>
  <si>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</si>
  <si>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</si>
  <si>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</si>
  <si>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</si>
  <si>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</si>
  <si>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</si>
  <si>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</si>
  <si>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</si>
  <si>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0,92</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</si>
  <si>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</si>
  <si>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</si>
  <si>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</si>
  <si>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</si>
  <si>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</si>
  <si>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</si>
  <si>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</si>
  <si>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</si>
  <si>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</si>
  <si>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</si>
  <si>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</si>
  <si>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</si>
  <si>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</si>
  <si>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</si>
  <si>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</si>
  <si>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</si>
  <si>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</si>
  <si>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</si>
  <si>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</si>
  <si>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169,26</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</si>
  <si>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</si>
  <si>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</si>
  <si>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</si>
  <si>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</si>
  <si>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</si>
  <si>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94,67</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</si>
  <si>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</si>
  <si>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</si>
  <si>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</si>
  <si>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</si>
  <si>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</si>
  <si>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</si>
  <si>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</si>
  <si>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</si>
  <si>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</si>
  <si>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</si>
  <si>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</si>
  <si>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</si>
  <si>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</si>
  <si>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</si>
  <si>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</si>
  <si>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</si>
  <si>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</si>
  <si>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</si>
  <si>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</si>
  <si>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</si>
  <si>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</si>
  <si>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</si>
  <si>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</si>
  <si>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</si>
  <si>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</si>
  <si>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</si>
  <si>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</si>
  <si>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</si>
  <si>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</si>
  <si>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</si>
  <si>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</si>
  <si>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</si>
  <si>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</si>
  <si>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</si>
  <si>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34,38</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</si>
  <si>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</si>
  <si>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</si>
  <si>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</si>
  <si>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</si>
  <si>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</si>
  <si>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</si>
  <si>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</si>
  <si>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43,18</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</si>
  <si>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</si>
  <si>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</si>
  <si>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</si>
  <si>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</si>
  <si>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</si>
  <si>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</si>
  <si>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</si>
  <si>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</si>
  <si>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</si>
  <si>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</si>
  <si>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</si>
  <si>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</si>
  <si>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</si>
  <si>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</si>
  <si>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</si>
  <si>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</si>
  <si>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</si>
  <si>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</si>
  <si>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</si>
  <si>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</si>
  <si>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</si>
  <si>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</si>
  <si>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</si>
  <si>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</si>
  <si>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CURSO DE CAPACITAÇÃO PARA CALAFETADOR (ENCARGOS COMPLEMENTARES) - MENSALISTA</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</si>
  <si>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</si>
  <si>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</si>
  <si>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</si>
  <si>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</si>
  <si>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</si>
  <si>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</si>
  <si>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</si>
  <si>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</si>
  <si>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</si>
  <si>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</si>
  <si>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</si>
  <si>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</si>
  <si>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</si>
  <si>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</si>
  <si>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</si>
  <si>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</si>
  <si>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</si>
  <si>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</si>
  <si>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</si>
  <si>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</si>
  <si>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</si>
  <si>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</si>
  <si>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</si>
  <si>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</si>
  <si>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</si>
  <si>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</si>
  <si>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</si>
  <si>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</si>
  <si>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</si>
  <si>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</si>
  <si>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27,03</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</si>
  <si>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</si>
  <si>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</si>
  <si>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</si>
  <si>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</si>
  <si>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</si>
  <si>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</si>
  <si>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</si>
  <si>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</si>
  <si>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</si>
  <si>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</si>
  <si>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</si>
  <si>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</si>
  <si>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</si>
  <si>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</si>
  <si>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</si>
  <si>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</si>
  <si>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</si>
  <si>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</si>
  <si>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</si>
  <si>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</si>
  <si>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</si>
  <si>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</si>
  <si>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21,42</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</si>
  <si>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</si>
  <si>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</si>
  <si>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</si>
  <si>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</si>
  <si>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</si>
  <si>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</si>
  <si>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</si>
  <si>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</si>
  <si>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</si>
  <si>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</si>
  <si>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</si>
  <si>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</si>
  <si>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</si>
  <si>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</si>
  <si>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</si>
  <si>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</si>
  <si>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</si>
  <si>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</si>
  <si>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</si>
  <si>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</si>
  <si>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</si>
  <si>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</si>
  <si>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</si>
  <si>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</si>
  <si>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</si>
  <si>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</si>
  <si>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</si>
  <si>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</si>
  <si>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</si>
  <si>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</si>
  <si>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</si>
  <si>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</si>
  <si>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</si>
  <si>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</si>
  <si>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</si>
  <si>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</si>
  <si>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</si>
  <si>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</si>
  <si>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</si>
  <si>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</si>
  <si>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</si>
  <si>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</si>
  <si>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</si>
  <si>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</si>
  <si>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</si>
  <si>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</si>
  <si>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</si>
  <si>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</si>
  <si>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</si>
  <si>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</si>
  <si>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</si>
  <si>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</si>
  <si>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</si>
  <si>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</si>
  <si>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</si>
  <si>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</si>
  <si>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</si>
  <si>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</si>
  <si>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</si>
  <si>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</si>
  <si>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</si>
  <si>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</si>
  <si>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</si>
  <si>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</si>
  <si>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</si>
  <si>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</si>
  <si>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</si>
  <si>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</si>
  <si>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</si>
  <si>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</si>
  <si>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</si>
  <si>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</si>
  <si>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</si>
  <si>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</si>
  <si>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</si>
  <si>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</si>
  <si>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</si>
  <si>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</si>
  <si>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</si>
  <si>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</si>
  <si>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</si>
  <si>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</si>
  <si>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</si>
  <si>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</si>
  <si>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</si>
  <si>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24,59</t>
  </si>
  <si>
    <t>32,65</t>
  </si>
  <si>
    <t>36,70</t>
  </si>
  <si>
    <t>44,87</t>
  </si>
  <si>
    <t>53,36</t>
  </si>
  <si>
    <t>3,77</t>
  </si>
  <si>
    <t>7,58</t>
  </si>
  <si>
    <t>19,80</t>
  </si>
  <si>
    <t>24,76</t>
  </si>
  <si>
    <t>27,26</t>
  </si>
  <si>
    <t>32,54</t>
  </si>
  <si>
    <t>34,69</t>
  </si>
  <si>
    <t>38,82</t>
  </si>
  <si>
    <t>47,09</t>
  </si>
  <si>
    <t>71,87</t>
  </si>
  <si>
    <t>82,78</t>
  </si>
  <si>
    <t>91,33</t>
  </si>
  <si>
    <t>28,20</t>
  </si>
  <si>
    <t>31,59</t>
  </si>
  <si>
    <t>38,40</t>
  </si>
  <si>
    <t>45,19</t>
  </si>
  <si>
    <t>52,00</t>
  </si>
  <si>
    <t>67,53</t>
  </si>
  <si>
    <t>74,55</t>
  </si>
  <si>
    <t>ATRIBUÍDO SÃO PAULO</t>
  </si>
  <si>
    <t>20,91</t>
  </si>
  <si>
    <t>42,86</t>
  </si>
  <si>
    <t>63,42</t>
  </si>
  <si>
    <t>106,21</t>
  </si>
  <si>
    <t>209,54</t>
  </si>
  <si>
    <t>275,69</t>
  </si>
  <si>
    <t>37,52</t>
  </si>
  <si>
    <t>58,02</t>
  </si>
  <si>
    <t>93,27</t>
  </si>
  <si>
    <t>127,85</t>
  </si>
  <si>
    <t>178,71</t>
  </si>
  <si>
    <t>214,79</t>
  </si>
  <si>
    <t>575,47</t>
  </si>
  <si>
    <t>22,66</t>
  </si>
  <si>
    <t>44,61</t>
  </si>
  <si>
    <t>65,16</t>
  </si>
  <si>
    <t>107,96</t>
  </si>
  <si>
    <t>171,36</t>
  </si>
  <si>
    <t>211,28</t>
  </si>
  <si>
    <t>279,21</t>
  </si>
  <si>
    <t>39,26</t>
  </si>
  <si>
    <t>59,75</t>
  </si>
  <si>
    <t>95,02</t>
  </si>
  <si>
    <t>129,59</t>
  </si>
  <si>
    <t>180,45</t>
  </si>
  <si>
    <t>218,31</t>
  </si>
  <si>
    <t>577,70</t>
  </si>
  <si>
    <t>20,10</t>
  </si>
  <si>
    <t>34,15</t>
  </si>
  <si>
    <t>43,52</t>
  </si>
  <si>
    <t>52,92</t>
  </si>
  <si>
    <t>2,20</t>
  </si>
  <si>
    <t>3,19</t>
  </si>
  <si>
    <t>10,40</t>
  </si>
  <si>
    <t>4,91</t>
  </si>
  <si>
    <t>6,38</t>
  </si>
  <si>
    <t>11,71</t>
  </si>
  <si>
    <t>3,95</t>
  </si>
  <si>
    <t>13,92</t>
  </si>
  <si>
    <t>8,12</t>
  </si>
  <si>
    <t>8,62</t>
  </si>
  <si>
    <t>116,85</t>
  </si>
  <si>
    <t>138,53</t>
  </si>
  <si>
    <t>813,47</t>
  </si>
  <si>
    <t>17,74</t>
  </si>
  <si>
    <t>1.084,58</t>
  </si>
  <si>
    <t>1.690,05</t>
  </si>
  <si>
    <t>39,87</t>
  </si>
  <si>
    <t>117,06</t>
  </si>
  <si>
    <t>138,88</t>
  </si>
  <si>
    <t>816,33</t>
  </si>
  <si>
    <t>23,92</t>
  </si>
  <si>
    <t>1.088,00</t>
  </si>
  <si>
    <t>1.693,69</t>
  </si>
  <si>
    <t>33,88</t>
  </si>
  <si>
    <t>2,28</t>
  </si>
  <si>
    <t>1,30</t>
  </si>
  <si>
    <t>116,44</t>
  </si>
  <si>
    <t>125,90</t>
  </si>
  <si>
    <t>206,45</t>
  </si>
  <si>
    <t>252,88</t>
  </si>
  <si>
    <t>314,32</t>
  </si>
  <si>
    <t>13,29</t>
  </si>
  <si>
    <t>336,67</t>
  </si>
  <si>
    <t>15,11</t>
  </si>
  <si>
    <t>461,15</t>
  </si>
  <si>
    <t>484,58</t>
  </si>
  <si>
    <t>18,58</t>
  </si>
  <si>
    <t>122,04</t>
  </si>
  <si>
    <t>132,89</t>
  </si>
  <si>
    <t>215,08</t>
  </si>
  <si>
    <t>263,02</t>
  </si>
  <si>
    <t>325,95</t>
  </si>
  <si>
    <t>476,28</t>
  </si>
  <si>
    <t>500,88</t>
  </si>
  <si>
    <t>35,21</t>
  </si>
  <si>
    <t>86,92</t>
  </si>
  <si>
    <t>104,66</t>
  </si>
  <si>
    <t>150,14</t>
  </si>
  <si>
    <t>193,63</t>
  </si>
  <si>
    <t>232,32</t>
  </si>
  <si>
    <t>266,29</t>
  </si>
  <si>
    <t>281,18</t>
  </si>
  <si>
    <t>113,48</t>
  </si>
  <si>
    <t>160,49</t>
  </si>
  <si>
    <t>205,64</t>
  </si>
  <si>
    <t>245,79</t>
  </si>
  <si>
    <t>281,22</t>
  </si>
  <si>
    <t>297,88</t>
  </si>
  <si>
    <t>28,81</t>
  </si>
  <si>
    <t>53,32</t>
  </si>
  <si>
    <t>61,67</t>
  </si>
  <si>
    <t>81,20</t>
  </si>
  <si>
    <t>92,43</t>
  </si>
  <si>
    <t>397,56</t>
  </si>
  <si>
    <t>115,65</t>
  </si>
  <si>
    <t>564,11</t>
  </si>
  <si>
    <t>155,69</t>
  </si>
  <si>
    <t>34,39</t>
  </si>
  <si>
    <t>44,03</t>
  </si>
  <si>
    <t>53,69</t>
  </si>
  <si>
    <t>73,68</t>
  </si>
  <si>
    <t>84,70</t>
  </si>
  <si>
    <t>109,13</t>
  </si>
  <si>
    <t>417,29</t>
  </si>
  <si>
    <t>135,38</t>
  </si>
  <si>
    <t>588,39</t>
  </si>
  <si>
    <t>179,97</t>
  </si>
  <si>
    <t>72,58</t>
  </si>
  <si>
    <t>78,04</t>
  </si>
  <si>
    <t>61,20</t>
  </si>
  <si>
    <t>75,11</t>
  </si>
  <si>
    <t>101,94</t>
  </si>
  <si>
    <t>66,66</t>
  </si>
  <si>
    <t>82,09</t>
  </si>
  <si>
    <t>110,59</t>
  </si>
  <si>
    <t>9,67</t>
  </si>
  <si>
    <t>18,70</t>
  </si>
  <si>
    <t>7,49</t>
  </si>
  <si>
    <t>9,30</t>
  </si>
  <si>
    <t>810,43</t>
  </si>
  <si>
    <t>765,72</t>
  </si>
  <si>
    <t>593,70</t>
  </si>
  <si>
    <t>643,34</t>
  </si>
  <si>
    <t>398,86</t>
  </si>
  <si>
    <t>398,77</t>
  </si>
  <si>
    <t>681,02</t>
  </si>
  <si>
    <t>722,63</t>
  </si>
  <si>
    <t>4.391,22</t>
  </si>
  <si>
    <t>6.608,31</t>
  </si>
  <si>
    <t>184,49</t>
  </si>
  <si>
    <t>304,91</t>
  </si>
  <si>
    <t>596,25</t>
  </si>
  <si>
    <t>820,83</t>
  </si>
  <si>
    <t>95,40</t>
  </si>
  <si>
    <t>97,91</t>
  </si>
  <si>
    <t>82,89</t>
  </si>
  <si>
    <t>114,48</t>
  </si>
  <si>
    <t>147,51</t>
  </si>
  <si>
    <t>97,19</t>
  </si>
  <si>
    <t>122,69</t>
  </si>
  <si>
    <t>119,48</t>
  </si>
  <si>
    <t>101,12</t>
  </si>
  <si>
    <t>139,21</t>
  </si>
  <si>
    <t>182,75</t>
  </si>
  <si>
    <t>119,76</t>
  </si>
  <si>
    <t>155,05</t>
  </si>
  <si>
    <t>91,11</t>
  </si>
  <si>
    <t>79,12</t>
  </si>
  <si>
    <t>86,34</t>
  </si>
  <si>
    <t>3.799,87</t>
  </si>
  <si>
    <t>5.579,93</t>
  </si>
  <si>
    <t>90,00</t>
  </si>
  <si>
    <t>83,61</t>
  </si>
  <si>
    <t>15,74</t>
  </si>
  <si>
    <t>112,27</t>
  </si>
  <si>
    <t>167,80</t>
  </si>
  <si>
    <t>250,35</t>
  </si>
  <si>
    <t>141,36</t>
  </si>
  <si>
    <t>156,33</t>
  </si>
  <si>
    <t>150,01</t>
  </si>
  <si>
    <t>387,43</t>
  </si>
  <si>
    <t>87,28</t>
  </si>
  <si>
    <t>84,26</t>
  </si>
  <si>
    <t>76,56</t>
  </si>
  <si>
    <t>74,44</t>
  </si>
  <si>
    <t>109,01</t>
  </si>
  <si>
    <t>106,05</t>
  </si>
  <si>
    <t>164,38</t>
  </si>
  <si>
    <t>139,24</t>
  </si>
  <si>
    <t>122,15</t>
  </si>
  <si>
    <t>139,13</t>
  </si>
  <si>
    <t>136,94</t>
  </si>
  <si>
    <t>112,57</t>
  </si>
  <si>
    <t>126,22</t>
  </si>
  <si>
    <t>119,32</t>
  </si>
  <si>
    <t>99,73</t>
  </si>
  <si>
    <t>105,05</t>
  </si>
  <si>
    <t>124,56</t>
  </si>
  <si>
    <t>93,08</t>
  </si>
  <si>
    <t>164,44</t>
  </si>
  <si>
    <t>71,54</t>
  </si>
  <si>
    <t>4,95</t>
  </si>
  <si>
    <t>2,56</t>
  </si>
  <si>
    <t>13,07</t>
  </si>
  <si>
    <t>150,89</t>
  </si>
  <si>
    <t>116,41</t>
  </si>
  <si>
    <t>115,87</t>
  </si>
  <si>
    <t>106,67</t>
  </si>
  <si>
    <t>3,51</t>
  </si>
  <si>
    <t>377,55</t>
  </si>
  <si>
    <t>879,99</t>
  </si>
  <si>
    <t>763,63</t>
  </si>
  <si>
    <t>215,63</t>
  </si>
  <si>
    <t>123,75</t>
  </si>
  <si>
    <t>128,98</t>
  </si>
  <si>
    <t>175,44</t>
  </si>
  <si>
    <t>192,81</t>
  </si>
  <si>
    <t>5,79</t>
  </si>
  <si>
    <t>103,96</t>
  </si>
  <si>
    <t>418,64</t>
  </si>
  <si>
    <t>241,10</t>
  </si>
  <si>
    <t>102,36</t>
  </si>
  <si>
    <t>41,85</t>
  </si>
  <si>
    <t>108,09</t>
  </si>
  <si>
    <t>125,50</t>
  </si>
  <si>
    <t>55,31</t>
  </si>
  <si>
    <t>131,78</t>
  </si>
  <si>
    <t>16,05</t>
  </si>
  <si>
    <t>139,04</t>
  </si>
  <si>
    <t>27,98</t>
  </si>
  <si>
    <t>259,15</t>
  </si>
  <si>
    <t>168,88</t>
  </si>
  <si>
    <t>61,35</t>
  </si>
  <si>
    <t>53,49</t>
  </si>
  <si>
    <t>226,61</t>
  </si>
  <si>
    <t>20,93</t>
  </si>
  <si>
    <t>15,82</t>
  </si>
  <si>
    <t>622,45</t>
  </si>
  <si>
    <t>92,89</t>
  </si>
  <si>
    <t>20,52</t>
  </si>
  <si>
    <t>341,74</t>
  </si>
  <si>
    <t>59,27</t>
  </si>
  <si>
    <t>95,15</t>
  </si>
  <si>
    <t>1.822,13</t>
  </si>
  <si>
    <t>105,29</t>
  </si>
  <si>
    <t>208,04</t>
  </si>
  <si>
    <t>127,91</t>
  </si>
  <si>
    <t>100,91</t>
  </si>
  <si>
    <t>100,01</t>
  </si>
  <si>
    <t>22,37</t>
  </si>
  <si>
    <t>15,45</t>
  </si>
  <si>
    <t>6,84</t>
  </si>
  <si>
    <t>123,50</t>
  </si>
  <si>
    <t>32,32</t>
  </si>
  <si>
    <t>117,38</t>
  </si>
  <si>
    <t>155,15</t>
  </si>
  <si>
    <t>152,04</t>
  </si>
  <si>
    <t>161,26</t>
  </si>
  <si>
    <t>145,67</t>
  </si>
  <si>
    <t>145,43</t>
  </si>
  <si>
    <t>110,74</t>
  </si>
  <si>
    <t>146,21</t>
  </si>
  <si>
    <t>110,98</t>
  </si>
  <si>
    <t>88,02</t>
  </si>
  <si>
    <t>156,99</t>
  </si>
  <si>
    <t>1,24</t>
  </si>
  <si>
    <t>115,90</t>
  </si>
  <si>
    <t>1,18</t>
  </si>
  <si>
    <t>421,96</t>
  </si>
  <si>
    <t>866,47</t>
  </si>
  <si>
    <t>56,99</t>
  </si>
  <si>
    <t>36,12</t>
  </si>
  <si>
    <t>29,75</t>
  </si>
  <si>
    <t>115,19</t>
  </si>
  <si>
    <t>98,45</t>
  </si>
  <si>
    <t>36,30</t>
  </si>
  <si>
    <t>54,61</t>
  </si>
  <si>
    <t>123,96</t>
  </si>
  <si>
    <t>40,27</t>
  </si>
  <si>
    <t>42,78</t>
  </si>
  <si>
    <t>32,17</t>
  </si>
  <si>
    <t>30,95</t>
  </si>
  <si>
    <t>17,56</t>
  </si>
  <si>
    <t>57,25</t>
  </si>
  <si>
    <t>48,60</t>
  </si>
  <si>
    <t>59,18</t>
  </si>
  <si>
    <t>32,57</t>
  </si>
  <si>
    <t>46,36</t>
  </si>
  <si>
    <t>43,15</t>
  </si>
  <si>
    <t>33,60</t>
  </si>
  <si>
    <t>32,58</t>
  </si>
  <si>
    <t>3,63</t>
  </si>
  <si>
    <t>4,83</t>
  </si>
  <si>
    <t>48,73</t>
  </si>
  <si>
    <t>60,78</t>
  </si>
  <si>
    <t>33,04</t>
  </si>
  <si>
    <t>126,52</t>
  </si>
  <si>
    <t>265,58</t>
  </si>
  <si>
    <t>233,71</t>
  </si>
  <si>
    <t>84,73</t>
  </si>
  <si>
    <t>65,51</t>
  </si>
  <si>
    <t>43,32</t>
  </si>
  <si>
    <t>56,78</t>
  </si>
  <si>
    <t>2,92</t>
  </si>
  <si>
    <t>180,15</t>
  </si>
  <si>
    <t>104,76</t>
  </si>
  <si>
    <t>36,23</t>
  </si>
  <si>
    <t>31,65</t>
  </si>
  <si>
    <t>53,81</t>
  </si>
  <si>
    <t>37,99</t>
  </si>
  <si>
    <t>29,43</t>
  </si>
  <si>
    <t>46,09</t>
  </si>
  <si>
    <t>267,78</t>
  </si>
  <si>
    <t>36,85</t>
  </si>
  <si>
    <t>59,54</t>
  </si>
  <si>
    <t>19,69</t>
  </si>
  <si>
    <t>96,51</t>
  </si>
  <si>
    <t>156,04</t>
  </si>
  <si>
    <t>82,48</t>
  </si>
  <si>
    <t>118,32</t>
  </si>
  <si>
    <t>21,76</t>
  </si>
  <si>
    <t>14,02</t>
  </si>
  <si>
    <t>45,14</t>
  </si>
  <si>
    <t>25,92</t>
  </si>
  <si>
    <t>62,81</t>
  </si>
  <si>
    <t>38,49</t>
  </si>
  <si>
    <t>38,37</t>
  </si>
  <si>
    <t>35,23</t>
  </si>
  <si>
    <t>39,19</t>
  </si>
  <si>
    <t>45,46</t>
  </si>
  <si>
    <t>39,44</t>
  </si>
  <si>
    <t>48,10</t>
  </si>
  <si>
    <t>115,53</t>
  </si>
  <si>
    <t>271,75</t>
  </si>
  <si>
    <t>17,61</t>
  </si>
  <si>
    <t>48,36</t>
  </si>
  <si>
    <t>65,06</t>
  </si>
  <si>
    <t>57,72</t>
  </si>
  <si>
    <t>50,92</t>
  </si>
  <si>
    <t>117,78</t>
  </si>
  <si>
    <t>24,57</t>
  </si>
  <si>
    <t>85,89</t>
  </si>
  <si>
    <t>2,96</t>
  </si>
  <si>
    <t>42,75</t>
  </si>
  <si>
    <t>38,22</t>
  </si>
  <si>
    <t>116,07</t>
  </si>
  <si>
    <t>48,49</t>
  </si>
  <si>
    <t>21,87</t>
  </si>
  <si>
    <t>93,37</t>
  </si>
  <si>
    <t>28,99</t>
  </si>
  <si>
    <t>31,03</t>
  </si>
  <si>
    <t>63,27</t>
  </si>
  <si>
    <t>33,93</t>
  </si>
  <si>
    <t>104,52</t>
  </si>
  <si>
    <t>30,10</t>
  </si>
  <si>
    <t>43,45</t>
  </si>
  <si>
    <t>41,73</t>
  </si>
  <si>
    <t>96,75</t>
  </si>
  <si>
    <t>0,78</t>
  </si>
  <si>
    <t>3,47</t>
  </si>
  <si>
    <t>3,52</t>
  </si>
  <si>
    <t>4,32</t>
  </si>
  <si>
    <t>35,39</t>
  </si>
  <si>
    <t>34,67</t>
  </si>
  <si>
    <t>33,01</t>
  </si>
  <si>
    <t>41,27</t>
  </si>
  <si>
    <t>48,84</t>
  </si>
  <si>
    <t>15,26</t>
  </si>
  <si>
    <t>108,16</t>
  </si>
  <si>
    <t>3,26</t>
  </si>
  <si>
    <t>4,53</t>
  </si>
  <si>
    <t>50,44</t>
  </si>
  <si>
    <t>26,60</t>
  </si>
  <si>
    <t>90,77</t>
  </si>
  <si>
    <t>240,04</t>
  </si>
  <si>
    <t>204,62</t>
  </si>
  <si>
    <t>19,38</t>
  </si>
  <si>
    <t>3,58</t>
  </si>
  <si>
    <t>1,40</t>
  </si>
  <si>
    <t>95,77</t>
  </si>
  <si>
    <t>1,45</t>
  </si>
  <si>
    <t>110,50</t>
  </si>
  <si>
    <t>30,21</t>
  </si>
  <si>
    <t>37,80</t>
  </si>
  <si>
    <t>2,50</t>
  </si>
  <si>
    <t>7,22</t>
  </si>
  <si>
    <t>2,61</t>
  </si>
  <si>
    <t>4,92</t>
  </si>
  <si>
    <t>138,64</t>
  </si>
  <si>
    <t>173,49</t>
  </si>
  <si>
    <t>65,00</t>
  </si>
  <si>
    <t>69,14</t>
  </si>
  <si>
    <t>9,59</t>
  </si>
  <si>
    <t>86,52</t>
  </si>
  <si>
    <t>32,92</t>
  </si>
  <si>
    <t>85,41</t>
  </si>
  <si>
    <t>44,72</t>
  </si>
  <si>
    <t>20,49</t>
  </si>
  <si>
    <t>77,35</t>
  </si>
  <si>
    <t>14,19</t>
  </si>
  <si>
    <t>2,25</t>
  </si>
  <si>
    <t>25,79</t>
  </si>
  <si>
    <t>77,02</t>
  </si>
  <si>
    <t>9,15</t>
  </si>
  <si>
    <t>1,91</t>
  </si>
  <si>
    <t>116,57</t>
  </si>
  <si>
    <t>72,70</t>
  </si>
  <si>
    <t>163,60</t>
  </si>
  <si>
    <t>21,51</t>
  </si>
  <si>
    <t>27,96</t>
  </si>
  <si>
    <t>149,98</t>
  </si>
  <si>
    <t>20,51</t>
  </si>
  <si>
    <t>5,03</t>
  </si>
  <si>
    <t>215,58</t>
  </si>
  <si>
    <t>269,78</t>
  </si>
  <si>
    <t>84,89</t>
  </si>
  <si>
    <t>6,50</t>
  </si>
  <si>
    <t>6,91</t>
  </si>
  <si>
    <t>163,54</t>
  </si>
  <si>
    <t>87,06</t>
  </si>
  <si>
    <t>1.560,00</t>
  </si>
  <si>
    <t>79,98</t>
  </si>
  <si>
    <t>3,21</t>
  </si>
  <si>
    <t>28,95</t>
  </si>
  <si>
    <t>34,80</t>
  </si>
  <si>
    <t>43,50</t>
  </si>
  <si>
    <t>33,50</t>
  </si>
  <si>
    <t>4,54</t>
  </si>
  <si>
    <t>148,33</t>
  </si>
  <si>
    <t>2,95</t>
  </si>
  <si>
    <t>1,15</t>
  </si>
  <si>
    <t>30,09</t>
  </si>
  <si>
    <t>9,45</t>
  </si>
  <si>
    <t>45,20</t>
  </si>
  <si>
    <t>56,57</t>
  </si>
  <si>
    <t>26,68</t>
  </si>
  <si>
    <t>176,12</t>
  </si>
  <si>
    <t>251,60</t>
  </si>
  <si>
    <t>330,78</t>
  </si>
  <si>
    <t>379,17</t>
  </si>
  <si>
    <t>426,07</t>
  </si>
  <si>
    <t>501,59</t>
  </si>
  <si>
    <t>56,22</t>
  </si>
  <si>
    <t>63,45</t>
  </si>
  <si>
    <t>60,25</t>
  </si>
  <si>
    <t>73,03</t>
  </si>
  <si>
    <t>13,44</t>
  </si>
  <si>
    <t>712,61</t>
  </si>
  <si>
    <t>874,03</t>
  </si>
  <si>
    <t>920,58</t>
  </si>
  <si>
    <t>1.024,79</t>
  </si>
  <si>
    <t>1.291,70</t>
  </si>
  <si>
    <t>1.601,11</t>
  </si>
  <si>
    <t>1.662,82</t>
  </si>
  <si>
    <t>1.809,33</t>
  </si>
  <si>
    <t>2.087,03</t>
  </si>
  <si>
    <t>2.157,22</t>
  </si>
  <si>
    <t>703,35</t>
  </si>
  <si>
    <t>858,73</t>
  </si>
  <si>
    <t>905,28</t>
  </si>
  <si>
    <t>1.015,52</t>
  </si>
  <si>
    <t>1.275,39</t>
  </si>
  <si>
    <t>1.576,23</t>
  </si>
  <si>
    <t>1.639,05</t>
  </si>
  <si>
    <t>1.770,26</t>
  </si>
  <si>
    <t>2.039,50</t>
  </si>
  <si>
    <t>2.099,42</t>
  </si>
  <si>
    <t>24,45</t>
  </si>
  <si>
    <t>41,09</t>
  </si>
  <si>
    <t>18,18</t>
  </si>
  <si>
    <t>19,15</t>
  </si>
  <si>
    <t>38,74</t>
  </si>
  <si>
    <t>15,40</t>
  </si>
  <si>
    <t>12,91</t>
  </si>
  <si>
    <t>17,62</t>
  </si>
  <si>
    <t>22,89</t>
  </si>
  <si>
    <t>24,68</t>
  </si>
  <si>
    <t>23,54</t>
  </si>
  <si>
    <t>33,68</t>
  </si>
  <si>
    <t>17,48</t>
  </si>
  <si>
    <t>17,29</t>
  </si>
  <si>
    <t>34,28</t>
  </si>
  <si>
    <t>70,16</t>
  </si>
  <si>
    <t>54,32</t>
  </si>
  <si>
    <t>158,24</t>
  </si>
  <si>
    <t>28,34</t>
  </si>
  <si>
    <t>41,57</t>
  </si>
  <si>
    <t>92,28</t>
  </si>
  <si>
    <t>40,01</t>
  </si>
  <si>
    <t>11,65</t>
  </si>
  <si>
    <t>12,60</t>
  </si>
  <si>
    <t>21,55</t>
  </si>
  <si>
    <t>46,03</t>
  </si>
  <si>
    <t>61,89</t>
  </si>
  <si>
    <t>119,50</t>
  </si>
  <si>
    <t>36,81</t>
  </si>
  <si>
    <t>43,70</t>
  </si>
  <si>
    <t>146,61</t>
  </si>
  <si>
    <t>182,65</t>
  </si>
  <si>
    <t>218,17</t>
  </si>
  <si>
    <t>275,32</t>
  </si>
  <si>
    <t>103,78</t>
  </si>
  <si>
    <t>57,85</t>
  </si>
  <si>
    <t>110,71</t>
  </si>
  <si>
    <t>66,49</t>
  </si>
  <si>
    <t>105,51</t>
  </si>
  <si>
    <t>52,91</t>
  </si>
  <si>
    <t>28,93</t>
  </si>
  <si>
    <t>112,81</t>
  </si>
  <si>
    <t>56,98</t>
  </si>
  <si>
    <t>31,29</t>
  </si>
  <si>
    <t>39,16</t>
  </si>
  <si>
    <t>40,82</t>
  </si>
  <si>
    <t>570,27</t>
  </si>
  <si>
    <t>669,46</t>
  </si>
  <si>
    <t>768,64</t>
  </si>
  <si>
    <t>973,73</t>
  </si>
  <si>
    <t>1.072,90</t>
  </si>
  <si>
    <t>1.207,61</t>
  </si>
  <si>
    <t>1.401,77</t>
  </si>
  <si>
    <t>1.562,35</t>
  </si>
  <si>
    <t>1.661,54</t>
  </si>
  <si>
    <t>1.785,84</t>
  </si>
  <si>
    <t>644,35</t>
  </si>
  <si>
    <t>743,54</t>
  </si>
  <si>
    <t>923,51</t>
  </si>
  <si>
    <t>1.022,69</t>
  </si>
  <si>
    <t>1.157,40</t>
  </si>
  <si>
    <t>1.301,34</t>
  </si>
  <si>
    <t>1.487,03</t>
  </si>
  <si>
    <t>1.586,22</t>
  </si>
  <si>
    <t>1.685,40</t>
  </si>
  <si>
    <t>734,89</t>
  </si>
  <si>
    <t>1.006,54</t>
  </si>
  <si>
    <t>1.054,57</t>
  </si>
  <si>
    <t>1.168,42</t>
  </si>
  <si>
    <t>1.460,59</t>
  </si>
  <si>
    <t>1.941,79</t>
  </si>
  <si>
    <t>2.012,56</t>
  </si>
  <si>
    <t>2.190,32</t>
  </si>
  <si>
    <t>2.522,44</t>
  </si>
  <si>
    <t>2.690,62</t>
  </si>
  <si>
    <t>716,36</t>
  </si>
  <si>
    <t>982,77</t>
  </si>
  <si>
    <t>1.030,80</t>
  </si>
  <si>
    <t>1.214,55</t>
  </si>
  <si>
    <t>1.396,45</t>
  </si>
  <si>
    <t>1.839,29</t>
  </si>
  <si>
    <t>1.898,26</t>
  </si>
  <si>
    <t>2.036,99</t>
  </si>
  <si>
    <t>2.299,57</t>
  </si>
  <si>
    <t>2.236,23</t>
  </si>
  <si>
    <t>8,87</t>
  </si>
  <si>
    <t>662,86</t>
  </si>
  <si>
    <t>27,53</t>
  </si>
  <si>
    <t>11,57</t>
  </si>
  <si>
    <t>66,94</t>
  </si>
  <si>
    <t>68,25</t>
  </si>
  <si>
    <t>63,96</t>
  </si>
  <si>
    <t>46,76</t>
  </si>
  <si>
    <t>63,46</t>
  </si>
  <si>
    <t>30,00</t>
  </si>
  <si>
    <t>146,12</t>
  </si>
  <si>
    <t>91,97</t>
  </si>
  <si>
    <t>101,25</t>
  </si>
  <si>
    <t>55,46</t>
  </si>
  <si>
    <t>48,08</t>
  </si>
  <si>
    <t>506,41</t>
  </si>
  <si>
    <t>490,31</t>
  </si>
  <si>
    <t>628,02</t>
  </si>
  <si>
    <t>579,48</t>
  </si>
  <si>
    <t>696,85</t>
  </si>
  <si>
    <t>630,15</t>
  </si>
  <si>
    <t>727,12</t>
  </si>
  <si>
    <t>1.251,66</t>
  </si>
  <si>
    <t>1.556,29</t>
  </si>
  <si>
    <t>1.859,79</t>
  </si>
  <si>
    <t>476,09</t>
  </si>
  <si>
    <t>434,91</t>
  </si>
  <si>
    <t>184,33</t>
  </si>
  <si>
    <t>209,10</t>
  </si>
  <si>
    <t>239,16</t>
  </si>
  <si>
    <t>580,18</t>
  </si>
  <si>
    <t>78,52</t>
  </si>
  <si>
    <t>86,33</t>
  </si>
  <si>
    <t>119,84</t>
  </si>
  <si>
    <t>99,48</t>
  </si>
  <si>
    <t>126,10</t>
  </si>
  <si>
    <t>135,18</t>
  </si>
  <si>
    <t>81,21</t>
  </si>
  <si>
    <t>94,80</t>
  </si>
  <si>
    <t>85,90</t>
  </si>
  <si>
    <t>99,34</t>
  </si>
  <si>
    <t>109,14</t>
  </si>
  <si>
    <t>102,80</t>
  </si>
  <si>
    <t>117,27</t>
  </si>
  <si>
    <t>87,36</t>
  </si>
  <si>
    <t>122,08</t>
  </si>
  <si>
    <t>130,28</t>
  </si>
  <si>
    <t>97,63</t>
  </si>
  <si>
    <t>107,10</t>
  </si>
  <si>
    <t>134,12</t>
  </si>
  <si>
    <t>143,83</t>
  </si>
  <si>
    <t>86,61</t>
  </si>
  <si>
    <t>100,51</t>
  </si>
  <si>
    <t>102,70</t>
  </si>
  <si>
    <t>99,76</t>
  </si>
  <si>
    <t>114,82</t>
  </si>
  <si>
    <t>106,34</t>
  </si>
  <si>
    <t>121,31</t>
  </si>
  <si>
    <t>148,54</t>
  </si>
  <si>
    <t>141,57</t>
  </si>
  <si>
    <t>132,72</t>
  </si>
  <si>
    <t>170,21</t>
  </si>
  <si>
    <t>157,84</t>
  </si>
  <si>
    <t>150,46</t>
  </si>
  <si>
    <t>145,34</t>
  </si>
  <si>
    <t>141,30</t>
  </si>
  <si>
    <t>151,66</t>
  </si>
  <si>
    <t>133,02</t>
  </si>
  <si>
    <t>125,87</t>
  </si>
  <si>
    <t>124,24</t>
  </si>
  <si>
    <t>161,61</t>
  </si>
  <si>
    <t>149,26</t>
  </si>
  <si>
    <t>141,92</t>
  </si>
  <si>
    <t>136,83</t>
  </si>
  <si>
    <t>128,80</t>
  </si>
  <si>
    <t>667,40</t>
  </si>
  <si>
    <t>403,40</t>
  </si>
  <si>
    <t>524,34</t>
  </si>
  <si>
    <t>326,34</t>
  </si>
  <si>
    <t>385,95</t>
  </si>
  <si>
    <t>344,53</t>
  </si>
  <si>
    <t>642,51</t>
  </si>
  <si>
    <t>1.042,13</t>
  </si>
  <si>
    <t>1.548,49</t>
  </si>
  <si>
    <t>2.167,58</t>
  </si>
  <si>
    <t>2.904,12</t>
  </si>
  <si>
    <t>900,10</t>
  </si>
  <si>
    <t>1.469,39</t>
  </si>
  <si>
    <t>2.188,88</t>
  </si>
  <si>
    <t>2.745,61</t>
  </si>
  <si>
    <t>4.104,63</t>
  </si>
  <si>
    <t>1.157,27</t>
  </si>
  <si>
    <t>1.896,21</t>
  </si>
  <si>
    <t>2.828,91</t>
  </si>
  <si>
    <t>3.962,85</t>
  </si>
  <si>
    <t>5.305,25</t>
  </si>
  <si>
    <t>1.307,27</t>
  </si>
  <si>
    <t>785,84</t>
  </si>
  <si>
    <t>343,79</t>
  </si>
  <si>
    <t>850,79</t>
  </si>
  <si>
    <t>1.246,84</t>
  </si>
  <si>
    <t>1.587,85</t>
  </si>
  <si>
    <t>973,33</t>
  </si>
  <si>
    <t>279,55</t>
  </si>
  <si>
    <t>1.182,35</t>
  </si>
  <si>
    <t>363,74</t>
  </si>
  <si>
    <t>2.300,14</t>
  </si>
  <si>
    <t>1.391,42</t>
  </si>
  <si>
    <t>521,93</t>
  </si>
  <si>
    <t>2.920,25</t>
  </si>
  <si>
    <t>1.704,98</t>
  </si>
  <si>
    <t>1.902,58</t>
  </si>
  <si>
    <t>957,44</t>
  </si>
  <si>
    <t>2.402,69</t>
  </si>
  <si>
    <t>1.146,02</t>
  </si>
  <si>
    <t>1.334,62</t>
  </si>
  <si>
    <t>1.523,22</t>
  </si>
  <si>
    <t>3.928,55</t>
  </si>
  <si>
    <t>1.711,84</t>
  </si>
  <si>
    <t>1.900,45</t>
  </si>
  <si>
    <t>4.935,12</t>
  </si>
  <si>
    <t>2.089,03</t>
  </si>
  <si>
    <t>2.971,53</t>
  </si>
  <si>
    <t>3.618,86</t>
  </si>
  <si>
    <t>4.246,00</t>
  </si>
  <si>
    <t>4.873,05</t>
  </si>
  <si>
    <t>5.500,19</t>
  </si>
  <si>
    <t>6.127,30</t>
  </si>
  <si>
    <t>2.303,12</t>
  </si>
  <si>
    <t>4.367,68</t>
  </si>
  <si>
    <t>1.737,33</t>
  </si>
  <si>
    <t>5.111,22</t>
  </si>
  <si>
    <t>1.925,94</t>
  </si>
  <si>
    <t>5.900,75</t>
  </si>
  <si>
    <t>2.114,52</t>
  </si>
  <si>
    <t>6.649,97</t>
  </si>
  <si>
    <t>7.399,14</t>
  </si>
  <si>
    <t>2.496,95</t>
  </si>
  <si>
    <t>6.031,05</t>
  </si>
  <si>
    <t>2.119,84</t>
  </si>
  <si>
    <t>6.928,06</t>
  </si>
  <si>
    <t>2.308,44</t>
  </si>
  <si>
    <t>7.825,09</t>
  </si>
  <si>
    <t>8.722,16</t>
  </si>
  <si>
    <t>2.690,87</t>
  </si>
  <si>
    <t>7.997,03</t>
  </si>
  <si>
    <t>2.502,28</t>
  </si>
  <si>
    <t>9.027,87</t>
  </si>
  <si>
    <t>10.058,72</t>
  </si>
  <si>
    <t>2.884,80</t>
  </si>
  <si>
    <t>10.237,52</t>
  </si>
  <si>
    <t>11.403,18</t>
  </si>
  <si>
    <t>3.078,70</t>
  </si>
  <si>
    <t>12.755,69</t>
  </si>
  <si>
    <t>3.220,57</t>
  </si>
  <si>
    <t>148,74</t>
  </si>
  <si>
    <t>761,99</t>
  </si>
  <si>
    <t>1.948,15</t>
  </si>
  <si>
    <t>4.431,76</t>
  </si>
  <si>
    <t>2.902,72</t>
  </si>
  <si>
    <t>3.402,80</t>
  </si>
  <si>
    <t>215,17</t>
  </si>
  <si>
    <t>816,19</t>
  </si>
  <si>
    <t>955,96</t>
  </si>
  <si>
    <t>1.095,74</t>
  </si>
  <si>
    <t>1.170,11</t>
  </si>
  <si>
    <t>1.244,48</t>
  </si>
  <si>
    <t>1.281,67</t>
  </si>
  <si>
    <t>1.421,44</t>
  </si>
  <si>
    <t>1.561,22</t>
  </si>
  <si>
    <t>1.635,59</t>
  </si>
  <si>
    <t>1.709,96</t>
  </si>
  <si>
    <t>2.995,85</t>
  </si>
  <si>
    <t>3.691,56</t>
  </si>
  <si>
    <t>4.072,55</t>
  </si>
  <si>
    <t>4.453,55</t>
  </si>
  <si>
    <t>2.765,62</t>
  </si>
  <si>
    <t>3.461,33</t>
  </si>
  <si>
    <t>4.157,04</t>
  </si>
  <si>
    <t>4.538,03</t>
  </si>
  <si>
    <t>4.919,03</t>
  </si>
  <si>
    <t>354,85</t>
  </si>
  <si>
    <t>1.288,03</t>
  </si>
  <si>
    <t>2.225,27</t>
  </si>
  <si>
    <t>1.331,43</t>
  </si>
  <si>
    <t>3.522,99</t>
  </si>
  <si>
    <t>509,81</t>
  </si>
  <si>
    <t>1.469,78</t>
  </si>
  <si>
    <t>2.827,31</t>
  </si>
  <si>
    <t>1.635,65</t>
  </si>
  <si>
    <t>1.853,43</t>
  </si>
  <si>
    <t>924,55</t>
  </si>
  <si>
    <t>4.132,79</t>
  </si>
  <si>
    <t>2.340,32</t>
  </si>
  <si>
    <t>1.106,29</t>
  </si>
  <si>
    <t>1.651,55</t>
  </si>
  <si>
    <t>2.827,14</t>
  </si>
  <si>
    <t>3.314,01</t>
  </si>
  <si>
    <t>4.742,50</t>
  </si>
  <si>
    <t>819,15</t>
  </si>
  <si>
    <t>1.193,16</t>
  </si>
  <si>
    <t>3.826,54</t>
  </si>
  <si>
    <t>1.833,31</t>
  </si>
  <si>
    <t>209,78</t>
  </si>
  <si>
    <t>4.316,53</t>
  </si>
  <si>
    <t>1.530,94</t>
  </si>
  <si>
    <t>2.040,87</t>
  </si>
  <si>
    <t>925,78</t>
  </si>
  <si>
    <t>5.352,30</t>
  </si>
  <si>
    <t>4.806,68</t>
  </si>
  <si>
    <t>6.729,77</t>
  </si>
  <si>
    <t>272,48</t>
  </si>
  <si>
    <t>2.015,05</t>
  </si>
  <si>
    <t>2.892,99</t>
  </si>
  <si>
    <t>1.882,11</t>
  </si>
  <si>
    <t>1.128,57</t>
  </si>
  <si>
    <t>5.962,07</t>
  </si>
  <si>
    <t>2.222,61</t>
  </si>
  <si>
    <t>2.218,16</t>
  </si>
  <si>
    <t>7.599,37</t>
  </si>
  <si>
    <t>2.404,29</t>
  </si>
  <si>
    <t>8.469,01</t>
  </si>
  <si>
    <t>4.249,15</t>
  </si>
  <si>
    <t>2.590,50</t>
  </si>
  <si>
    <t>7.763,33</t>
  </si>
  <si>
    <t>2.408,75</t>
  </si>
  <si>
    <t>8.761,87</t>
  </si>
  <si>
    <t>1.672,93</t>
  </si>
  <si>
    <t>9.760,42</t>
  </si>
  <si>
    <t>2.776,71</t>
  </si>
  <si>
    <t>9.930,62</t>
  </si>
  <si>
    <t>4.971,54</t>
  </si>
  <si>
    <t>11.059,02</t>
  </si>
  <si>
    <t>2.962,90</t>
  </si>
  <si>
    <t>12.364,96</t>
  </si>
  <si>
    <t>1.854,68</t>
  </si>
  <si>
    <t>146,32</t>
  </si>
  <si>
    <t>722,21</t>
  </si>
  <si>
    <t>5.739,90</t>
  </si>
  <si>
    <t>2.036,42</t>
  </si>
  <si>
    <t>6.467,95</t>
  </si>
  <si>
    <t>7.195,96</t>
  </si>
  <si>
    <t>5.860,18</t>
  </si>
  <si>
    <t>3.105,47</t>
  </si>
  <si>
    <t>32,24</t>
  </si>
  <si>
    <t>34,25</t>
  </si>
  <si>
    <t>37,66</t>
  </si>
  <si>
    <t>48,53</t>
  </si>
  <si>
    <t>59,21</t>
  </si>
  <si>
    <t>33,06</t>
  </si>
  <si>
    <t>36,17</t>
  </si>
  <si>
    <t>31,50</t>
  </si>
  <si>
    <t>34,61</t>
  </si>
  <si>
    <t>45,79</t>
  </si>
  <si>
    <t>55,27</t>
  </si>
  <si>
    <t>55,15</t>
  </si>
  <si>
    <t>64,63</t>
  </si>
  <si>
    <t>28,38</t>
  </si>
  <si>
    <t>43,72</t>
  </si>
  <si>
    <t>50,35</t>
  </si>
  <si>
    <t>107,64</t>
  </si>
  <si>
    <t>13,11</t>
  </si>
  <si>
    <t>10,01</t>
  </si>
  <si>
    <t>15,65</t>
  </si>
  <si>
    <t>21,79</t>
  </si>
  <si>
    <t>12,16</t>
  </si>
  <si>
    <t>28,36</t>
  </si>
  <si>
    <t>23,43</t>
  </si>
  <si>
    <t>31,26</t>
  </si>
  <si>
    <t>27,51</t>
  </si>
  <si>
    <t>22,17</t>
  </si>
  <si>
    <t>30,01</t>
  </si>
  <si>
    <t>19,17</t>
  </si>
  <si>
    <t>27,10</t>
  </si>
  <si>
    <t>22,13</t>
  </si>
  <si>
    <t>12,33</t>
  </si>
  <si>
    <t>18,60</t>
  </si>
  <si>
    <t>15,66</t>
  </si>
  <si>
    <t>27,33</t>
  </si>
  <si>
    <t>35,34</t>
  </si>
  <si>
    <t>30,38</t>
  </si>
  <si>
    <t>43,87</t>
  </si>
  <si>
    <t>35,66</t>
  </si>
  <si>
    <t>30,17</t>
  </si>
  <si>
    <t>42,74</t>
  </si>
  <si>
    <t>59,17</t>
  </si>
  <si>
    <t>86,50</t>
  </si>
  <si>
    <t>31,18</t>
  </si>
  <si>
    <t>58,63</t>
  </si>
  <si>
    <t>11,14</t>
  </si>
  <si>
    <t>13,62</t>
  </si>
  <si>
    <t>382,57</t>
  </si>
  <si>
    <t>385,98</t>
  </si>
  <si>
    <t>413,23</t>
  </si>
  <si>
    <t>445,00</t>
  </si>
  <si>
    <t>377,14</t>
  </si>
  <si>
    <t>367,69</t>
  </si>
  <si>
    <t>375,97</t>
  </si>
  <si>
    <t>395,92</t>
  </si>
  <si>
    <t>460,84</t>
  </si>
  <si>
    <t>476,91</t>
  </si>
  <si>
    <t>178,14</t>
  </si>
  <si>
    <t>241,67</t>
  </si>
  <si>
    <t>275,34</t>
  </si>
  <si>
    <t>297,66</t>
  </si>
  <si>
    <t>294,69</t>
  </si>
  <si>
    <t>308,86</t>
  </si>
  <si>
    <t>317,31</t>
  </si>
  <si>
    <t>338,21</t>
  </si>
  <si>
    <t>88,68</t>
  </si>
  <si>
    <t>69,50</t>
  </si>
  <si>
    <t>640,36</t>
  </si>
  <si>
    <t>669,96</t>
  </si>
  <si>
    <t>681,14</t>
  </si>
  <si>
    <t>696,43</t>
  </si>
  <si>
    <t>703,76</t>
  </si>
  <si>
    <t>725,78</t>
  </si>
  <si>
    <t>570,86</t>
  </si>
  <si>
    <t>594,30</t>
  </si>
  <si>
    <t>592,46</t>
  </si>
  <si>
    <t>607,75</t>
  </si>
  <si>
    <t>615,08</t>
  </si>
  <si>
    <t>637,10</t>
  </si>
  <si>
    <t>281,29</t>
  </si>
  <si>
    <t>232,52</t>
  </si>
  <si>
    <t>316,94</t>
  </si>
  <si>
    <t>304,29</t>
  </si>
  <si>
    <t>576,81</t>
  </si>
  <si>
    <t>529,16</t>
  </si>
  <si>
    <t>614,71</t>
  </si>
  <si>
    <t>603,18</t>
  </si>
  <si>
    <t>141,44</t>
  </si>
  <si>
    <t>204,97</t>
  </si>
  <si>
    <t>265,32</t>
  </si>
  <si>
    <t>280,29</t>
  </si>
  <si>
    <t>318,57</t>
  </si>
  <si>
    <t>542,77</t>
  </si>
  <si>
    <t>742,30</t>
  </si>
  <si>
    <t>67,13</t>
  </si>
  <si>
    <t>50,67</t>
  </si>
  <si>
    <t>75,66</t>
  </si>
  <si>
    <t>576,29</t>
  </si>
  <si>
    <t>602,08</t>
  </si>
  <si>
    <t>613,99</t>
  </si>
  <si>
    <t>629,10</t>
  </si>
  <si>
    <t>636,61</t>
  </si>
  <si>
    <t>658,45</t>
  </si>
  <si>
    <t>525,62</t>
  </si>
  <si>
    <t>548,88</t>
  </si>
  <si>
    <t>546,86</t>
  </si>
  <si>
    <t>561,97</t>
  </si>
  <si>
    <t>569,48</t>
  </si>
  <si>
    <t>591,32</t>
  </si>
  <si>
    <t>531,57</t>
  </si>
  <si>
    <t>483,74</t>
  </si>
  <si>
    <t>569,11</t>
  </si>
  <si>
    <t>557,40</t>
  </si>
  <si>
    <t>560,84</t>
  </si>
  <si>
    <t>515,60</t>
  </si>
  <si>
    <t>576,93</t>
  </si>
  <si>
    <t>531,51</t>
  </si>
  <si>
    <t>616,34</t>
  </si>
  <si>
    <t>570,74</t>
  </si>
  <si>
    <t>840,54</t>
  </si>
  <si>
    <t>794,94</t>
  </si>
  <si>
    <t>1.040,07</t>
  </si>
  <si>
    <t>994,47</t>
  </si>
  <si>
    <t>427,46</t>
  </si>
  <si>
    <t>117,21</t>
  </si>
  <si>
    <t>646,31</t>
  </si>
  <si>
    <t>582,24</t>
  </si>
  <si>
    <t>604,82</t>
  </si>
  <si>
    <t>652,59</t>
  </si>
  <si>
    <t>584,71</t>
  </si>
  <si>
    <t>703,39</t>
  </si>
  <si>
    <t>636,24</t>
  </si>
  <si>
    <t>691,86</t>
  </si>
  <si>
    <t>624,53</t>
  </si>
  <si>
    <t>630,34</t>
  </si>
  <si>
    <t>566,27</t>
  </si>
  <si>
    <t>705,02</t>
  </si>
  <si>
    <t>637,87</t>
  </si>
  <si>
    <t>929,22</t>
  </si>
  <si>
    <t>862,07</t>
  </si>
  <si>
    <t>1.128,75</t>
  </si>
  <si>
    <t>1.061,60</t>
  </si>
  <si>
    <t>41,31</t>
  </si>
  <si>
    <t>45,97</t>
  </si>
  <si>
    <t>50,66</t>
  </si>
  <si>
    <t>55,33</t>
  </si>
  <si>
    <t>65,70</t>
  </si>
  <si>
    <t>610,44</t>
  </si>
  <si>
    <t>536,94</t>
  </si>
  <si>
    <t>700,10</t>
  </si>
  <si>
    <t>552,87</t>
  </si>
  <si>
    <t>908,23</t>
  </si>
  <si>
    <t>1.087,62</t>
  </si>
  <si>
    <t>647,99</t>
  </si>
  <si>
    <t>870,98</t>
  </si>
  <si>
    <t>1.082,53</t>
  </si>
  <si>
    <t>696,52</t>
  </si>
  <si>
    <t>352,31</t>
  </si>
  <si>
    <t>601,11</t>
  </si>
  <si>
    <t>548,98</t>
  </si>
  <si>
    <t>576,48</t>
  </si>
  <si>
    <t>724,93</t>
  </si>
  <si>
    <t>50,34</t>
  </si>
  <si>
    <t>44,22</t>
  </si>
  <si>
    <t>435,82</t>
  </si>
  <si>
    <t>366,55</t>
  </si>
  <si>
    <t>975,32</t>
  </si>
  <si>
    <t>78,81</t>
  </si>
  <si>
    <t>65,47</t>
  </si>
  <si>
    <t>465,92</t>
  </si>
  <si>
    <t>434,14</t>
  </si>
  <si>
    <t>65,60</t>
  </si>
  <si>
    <t>278,01</t>
  </si>
  <si>
    <t>804,89</t>
  </si>
  <si>
    <t>536,90</t>
  </si>
  <si>
    <t>395,86</t>
  </si>
  <si>
    <t>625,07</t>
  </si>
  <si>
    <t>451,59</t>
  </si>
  <si>
    <t>320,41</t>
  </si>
  <si>
    <t>602,92</t>
  </si>
  <si>
    <t>1.077,75</t>
  </si>
  <si>
    <t>18,23</t>
  </si>
  <si>
    <t>83,40</t>
  </si>
  <si>
    <t>47,64</t>
  </si>
  <si>
    <t>61,45</t>
  </si>
  <si>
    <t>113,56</t>
  </si>
  <si>
    <t>137,65</t>
  </si>
  <si>
    <t>176,95</t>
  </si>
  <si>
    <t>243,84</t>
  </si>
  <si>
    <t>308,82</t>
  </si>
  <si>
    <t>391,65</t>
  </si>
  <si>
    <t>151,58</t>
  </si>
  <si>
    <t>408,24</t>
  </si>
  <si>
    <t>2.112,36</t>
  </si>
  <si>
    <t>506,34</t>
  </si>
  <si>
    <t>548,74</t>
  </si>
  <si>
    <t>212,30</t>
  </si>
  <si>
    <t>248,96</t>
  </si>
  <si>
    <t>236,74</t>
  </si>
  <si>
    <t>334,52</t>
  </si>
  <si>
    <t>163,41</t>
  </si>
  <si>
    <t>480,30</t>
  </si>
  <si>
    <t>372,60</t>
  </si>
  <si>
    <t>230,03</t>
  </si>
  <si>
    <t>343,92</t>
  </si>
  <si>
    <t>267,66</t>
  </si>
  <si>
    <t>390,48</t>
  </si>
  <si>
    <t>253,65</t>
  </si>
  <si>
    <t>868,69</t>
  </si>
  <si>
    <t>817,49</t>
  </si>
  <si>
    <t>750,05</t>
  </si>
  <si>
    <t>680,65</t>
  </si>
  <si>
    <t>589,12</t>
  </si>
  <si>
    <t>576,11</t>
  </si>
  <si>
    <t>561,19</t>
  </si>
  <si>
    <t>525,90</t>
  </si>
  <si>
    <t>880,94</t>
  </si>
  <si>
    <t>829,65</t>
  </si>
  <si>
    <t>762,42</t>
  </si>
  <si>
    <t>692,90</t>
  </si>
  <si>
    <t>596,71</t>
  </si>
  <si>
    <t>583,86</t>
  </si>
  <si>
    <t>569,68</t>
  </si>
  <si>
    <t>534,80</t>
  </si>
  <si>
    <t>576,13</t>
  </si>
  <si>
    <t>591,82</t>
  </si>
  <si>
    <t>23,08</t>
  </si>
  <si>
    <t>30,39</t>
  </si>
  <si>
    <t>5,44</t>
  </si>
  <si>
    <t>6,28</t>
  </si>
  <si>
    <t>162,86</t>
  </si>
  <si>
    <t>268,73</t>
  </si>
  <si>
    <t>366,54</t>
  </si>
  <si>
    <t>420,30</t>
  </si>
  <si>
    <t>68,97</t>
  </si>
  <si>
    <t>201,63</t>
  </si>
  <si>
    <t>10,38</t>
  </si>
  <si>
    <t>74,16</t>
  </si>
  <si>
    <t>141,33</t>
  </si>
  <si>
    <t>55,40</t>
  </si>
  <si>
    <t>161,89</t>
  </si>
  <si>
    <t>183,56</t>
  </si>
  <si>
    <t>263,51</t>
  </si>
  <si>
    <t>328,58</t>
  </si>
  <si>
    <t>442,36</t>
  </si>
  <si>
    <t>235,10</t>
  </si>
  <si>
    <t>327,96</t>
  </si>
  <si>
    <t>409,62</t>
  </si>
  <si>
    <t>536,89</t>
  </si>
  <si>
    <t>57,01</t>
  </si>
  <si>
    <t>77,78</t>
  </si>
  <si>
    <t>19,13</t>
  </si>
  <si>
    <t>401,89</t>
  </si>
  <si>
    <t>382,99</t>
  </si>
  <si>
    <t>166,23</t>
  </si>
  <si>
    <t>110,76</t>
  </si>
  <si>
    <t>153,30</t>
  </si>
  <si>
    <t>42,31</t>
  </si>
  <si>
    <t>88,74</t>
  </si>
  <si>
    <t>401,13</t>
  </si>
  <si>
    <t>376,52</t>
  </si>
  <si>
    <t>363,90</t>
  </si>
  <si>
    <t>71,45</t>
  </si>
  <si>
    <t>11,87</t>
  </si>
  <si>
    <t>13,71</t>
  </si>
  <si>
    <t>15,92</t>
  </si>
  <si>
    <t>93,25</t>
  </si>
  <si>
    <t>121,42</t>
  </si>
  <si>
    <t>69,66</t>
  </si>
  <si>
    <t>93,83</t>
  </si>
  <si>
    <t>49,29</t>
  </si>
  <si>
    <t>122,67</t>
  </si>
  <si>
    <t>97,60</t>
  </si>
  <si>
    <t>56,58</t>
  </si>
  <si>
    <t>196,32</t>
  </si>
  <si>
    <t>82,21</t>
  </si>
  <si>
    <t>82,75</t>
  </si>
  <si>
    <t>99,78</t>
  </si>
  <si>
    <t>52,27</t>
  </si>
  <si>
    <t>65,32</t>
  </si>
  <si>
    <t>53,96</t>
  </si>
  <si>
    <t>48,23</t>
  </si>
  <si>
    <t>35,65</t>
  </si>
  <si>
    <t>45,64</t>
  </si>
  <si>
    <t>33,79</t>
  </si>
  <si>
    <t>43,44</t>
  </si>
  <si>
    <t>32,44</t>
  </si>
  <si>
    <t>38,69</t>
  </si>
  <si>
    <t>181,82</t>
  </si>
  <si>
    <t>128,09</t>
  </si>
  <si>
    <t>100,36</t>
  </si>
  <si>
    <t>162,74</t>
  </si>
  <si>
    <t>186,57</t>
  </si>
  <si>
    <t>111,45</t>
  </si>
  <si>
    <t>139,77</t>
  </si>
  <si>
    <t>168,00</t>
  </si>
  <si>
    <t>91,85</t>
  </si>
  <si>
    <t>82,77</t>
  </si>
  <si>
    <t>121,74</t>
  </si>
  <si>
    <t>155,98</t>
  </si>
  <si>
    <t>78,28</t>
  </si>
  <si>
    <t>68,48</t>
  </si>
  <si>
    <t>112,22</t>
  </si>
  <si>
    <t>148,15</t>
  </si>
  <si>
    <t>70,94</t>
  </si>
  <si>
    <t>143,89</t>
  </si>
  <si>
    <t>60,13</t>
  </si>
  <si>
    <t>76,42</t>
  </si>
  <si>
    <t>135,21</t>
  </si>
  <si>
    <t>50,03</t>
  </si>
  <si>
    <t>52,75</t>
  </si>
  <si>
    <t>62,56</t>
  </si>
  <si>
    <t>127,36</t>
  </si>
  <si>
    <t>41,05</t>
  </si>
  <si>
    <t>201,51</t>
  </si>
  <si>
    <t>148,50</t>
  </si>
  <si>
    <t>104,78</t>
  </si>
  <si>
    <t>59,36</t>
  </si>
  <si>
    <t>35,68</t>
  </si>
  <si>
    <t>33,69</t>
  </si>
  <si>
    <t>55,41</t>
  </si>
  <si>
    <t>32,37</t>
  </si>
  <si>
    <t>62,87</t>
  </si>
  <si>
    <t>35,51</t>
  </si>
  <si>
    <t>25,40</t>
  </si>
  <si>
    <t>44,65</t>
  </si>
  <si>
    <t>21,17</t>
  </si>
  <si>
    <t>41,89</t>
  </si>
  <si>
    <t>42,42</t>
  </si>
  <si>
    <t>19,89</t>
  </si>
  <si>
    <t>41,18</t>
  </si>
  <si>
    <t>18,87</t>
  </si>
  <si>
    <t>40,22</t>
  </si>
  <si>
    <t>18,13</t>
  </si>
  <si>
    <t>38,50</t>
  </si>
  <si>
    <t>16,60</t>
  </si>
  <si>
    <t>118,64</t>
  </si>
  <si>
    <t>90,27</t>
  </si>
  <si>
    <t>123,14</t>
  </si>
  <si>
    <t>276,58</t>
  </si>
  <si>
    <t>231,73</t>
  </si>
  <si>
    <t>145,51</t>
  </si>
  <si>
    <t>124,99</t>
  </si>
  <si>
    <t>109,77</t>
  </si>
  <si>
    <t>100,27</t>
  </si>
  <si>
    <t>156,78</t>
  </si>
  <si>
    <t>134,76</t>
  </si>
  <si>
    <t>126,03</t>
  </si>
  <si>
    <t>153,39</t>
  </si>
  <si>
    <t>219,29</t>
  </si>
  <si>
    <t>111,87</t>
  </si>
  <si>
    <t>81,67</t>
  </si>
  <si>
    <t>143,17</t>
  </si>
  <si>
    <t>71,63</t>
  </si>
  <si>
    <t>50,70</t>
  </si>
  <si>
    <t>121,75</t>
  </si>
  <si>
    <t>181,94</t>
  </si>
  <si>
    <t>80,58</t>
  </si>
  <si>
    <t>88,27</t>
  </si>
  <si>
    <t>132,37</t>
  </si>
  <si>
    <t>62,91</t>
  </si>
  <si>
    <t>141,93</t>
  </si>
  <si>
    <t>8,22</t>
  </si>
  <si>
    <t>11,34</t>
  </si>
  <si>
    <t>8,39</t>
  </si>
  <si>
    <t>8,70</t>
  </si>
  <si>
    <t>8,63</t>
  </si>
  <si>
    <t>6,14</t>
  </si>
  <si>
    <t>8,46</t>
  </si>
  <si>
    <t>11,60</t>
  </si>
  <si>
    <t>7,13</t>
  </si>
  <si>
    <t>8,23</t>
  </si>
  <si>
    <t>11,02</t>
  </si>
  <si>
    <t>8,09</t>
  </si>
  <si>
    <t>6,21</t>
  </si>
  <si>
    <t>6,13</t>
  </si>
  <si>
    <t>7,21</t>
  </si>
  <si>
    <t>7,19</t>
  </si>
  <si>
    <t>6,16</t>
  </si>
  <si>
    <t>7,75</t>
  </si>
  <si>
    <t>9,31</t>
  </si>
  <si>
    <t>8,59</t>
  </si>
  <si>
    <t>9,41</t>
  </si>
  <si>
    <t>6,53</t>
  </si>
  <si>
    <t>7,07</t>
  </si>
  <si>
    <t>10,55</t>
  </si>
  <si>
    <t>9,42</t>
  </si>
  <si>
    <t>8,47</t>
  </si>
  <si>
    <t>8,28</t>
  </si>
  <si>
    <t>15,79</t>
  </si>
  <si>
    <t>12,95</t>
  </si>
  <si>
    <t>15,05</t>
  </si>
  <si>
    <t>11,33</t>
  </si>
  <si>
    <t>9,97</t>
  </si>
  <si>
    <t>602,18</t>
  </si>
  <si>
    <t>498,68</t>
  </si>
  <si>
    <t>575,71</t>
  </si>
  <si>
    <t>279,90</t>
  </si>
  <si>
    <t>323,64</t>
  </si>
  <si>
    <t>363,91</t>
  </si>
  <si>
    <t>281,78</t>
  </si>
  <si>
    <t>296,12</t>
  </si>
  <si>
    <t>327,45</t>
  </si>
  <si>
    <t>369,40</t>
  </si>
  <si>
    <t>405,26</t>
  </si>
  <si>
    <t>392,81</t>
  </si>
  <si>
    <t>430,44</t>
  </si>
  <si>
    <t>408,78</t>
  </si>
  <si>
    <t>395,15</t>
  </si>
  <si>
    <t>446,59</t>
  </si>
  <si>
    <t>406,24</t>
  </si>
  <si>
    <t>411,12</t>
  </si>
  <si>
    <t>398,93</t>
  </si>
  <si>
    <t>381,74</t>
  </si>
  <si>
    <t>482,52</t>
  </si>
  <si>
    <t>355,62</t>
  </si>
  <si>
    <t>378,33</t>
  </si>
  <si>
    <t>347,87</t>
  </si>
  <si>
    <t>375,16</t>
  </si>
  <si>
    <t>368,85</t>
  </si>
  <si>
    <t>365,96</t>
  </si>
  <si>
    <t>364,74</t>
  </si>
  <si>
    <t>362,70</t>
  </si>
  <si>
    <t>425,83</t>
  </si>
  <si>
    <t>405,78</t>
  </si>
  <si>
    <t>397,30</t>
  </si>
  <si>
    <t>383,15</t>
  </si>
  <si>
    <t>399,28</t>
  </si>
  <si>
    <t>385,60</t>
  </si>
  <si>
    <t>379,75</t>
  </si>
  <si>
    <t>370,10</t>
  </si>
  <si>
    <t>377,81</t>
  </si>
  <si>
    <t>366,99</t>
  </si>
  <si>
    <t>351,27</t>
  </si>
  <si>
    <t>345,90</t>
  </si>
  <si>
    <t>537,13</t>
  </si>
  <si>
    <t>739,00</t>
  </si>
  <si>
    <t>156,89</t>
  </si>
  <si>
    <t>25,55</t>
  </si>
  <si>
    <t>224,65</t>
  </si>
  <si>
    <t>249,14</t>
  </si>
  <si>
    <t>274,07</t>
  </si>
  <si>
    <t>284,01</t>
  </si>
  <si>
    <t>293,82</t>
  </si>
  <si>
    <t>335,37</t>
  </si>
  <si>
    <t>221,57</t>
  </si>
  <si>
    <t>243,79</t>
  </si>
  <si>
    <t>264,08</t>
  </si>
  <si>
    <t>278,51</t>
  </si>
  <si>
    <t>288,16</t>
  </si>
  <si>
    <t>313,81</t>
  </si>
  <si>
    <t>337,02</t>
  </si>
  <si>
    <t>416,39</t>
  </si>
  <si>
    <t>480,38</t>
  </si>
  <si>
    <t>394,59</t>
  </si>
  <si>
    <t>400,14</t>
  </si>
  <si>
    <t>385,85</t>
  </si>
  <si>
    <t>403,62</t>
  </si>
  <si>
    <t>381,57</t>
  </si>
  <si>
    <t>428,74</t>
  </si>
  <si>
    <t>407,14</t>
  </si>
  <si>
    <t>393,55</t>
  </si>
  <si>
    <t>444,89</t>
  </si>
  <si>
    <t>410,57</t>
  </si>
  <si>
    <t>415,45</t>
  </si>
  <si>
    <t>397,32</t>
  </si>
  <si>
    <t>68,64</t>
  </si>
  <si>
    <t>75,75</t>
  </si>
  <si>
    <t>89,91</t>
  </si>
  <si>
    <t>102,60</t>
  </si>
  <si>
    <t>62,10</t>
  </si>
  <si>
    <t>68,24</t>
  </si>
  <si>
    <t>596,42</t>
  </si>
  <si>
    <t>463,77</t>
  </si>
  <si>
    <t>15,98</t>
  </si>
  <si>
    <t>29,89</t>
  </si>
  <si>
    <t>37,92</t>
  </si>
  <si>
    <t>37,32</t>
  </si>
  <si>
    <t>63,25</t>
  </si>
  <si>
    <t>51,17</t>
  </si>
  <si>
    <t>63,58</t>
  </si>
  <si>
    <t>28,72</t>
  </si>
  <si>
    <t>30,14</t>
  </si>
  <si>
    <t>29,30</t>
  </si>
  <si>
    <t>35,22</t>
  </si>
  <si>
    <t>54,05</t>
  </si>
  <si>
    <t>60,09</t>
  </si>
  <si>
    <t>4,64</t>
  </si>
  <si>
    <t>19,31</t>
  </si>
  <si>
    <t>2.720,16</t>
  </si>
  <si>
    <t>1.473,07</t>
  </si>
  <si>
    <t>2.388,99</t>
  </si>
  <si>
    <t>1.741,36</t>
  </si>
  <si>
    <t>2.135,03</t>
  </si>
  <si>
    <t>1.705,42</t>
  </si>
  <si>
    <t>2.163,42</t>
  </si>
  <si>
    <t>2.000,85</t>
  </si>
  <si>
    <t>2.370,54</t>
  </si>
  <si>
    <t>2.046,07</t>
  </si>
  <si>
    <t>1.686,15</t>
  </si>
  <si>
    <t>1.019,53</t>
  </si>
  <si>
    <t>2.370,82</t>
  </si>
  <si>
    <t>3.051,14</t>
  </si>
  <si>
    <t>1.899,23</t>
  </si>
  <si>
    <t>1.342,95</t>
  </si>
  <si>
    <t>87,64</t>
  </si>
  <si>
    <t>63,51</t>
  </si>
  <si>
    <t>87,32</t>
  </si>
  <si>
    <t>79,10</t>
  </si>
  <si>
    <t>74,95</t>
  </si>
  <si>
    <t>98,42</t>
  </si>
  <si>
    <t>91,82</t>
  </si>
  <si>
    <t>88,46</t>
  </si>
  <si>
    <t>110,75</t>
  </si>
  <si>
    <t>105,17</t>
  </si>
  <si>
    <t>102,29</t>
  </si>
  <si>
    <t>430,16</t>
  </si>
  <si>
    <t>435,88</t>
  </si>
  <si>
    <t>441,62</t>
  </si>
  <si>
    <t>447,36</t>
  </si>
  <si>
    <t>458,84</t>
  </si>
  <si>
    <t>45,67</t>
  </si>
  <si>
    <t>52,65</t>
  </si>
  <si>
    <t>60,90</t>
  </si>
  <si>
    <t>82,37</t>
  </si>
  <si>
    <t>139,55</t>
  </si>
  <si>
    <t>12,38</t>
  </si>
  <si>
    <t>12,26</t>
  </si>
  <si>
    <t>17,39</t>
  </si>
  <si>
    <t>11,27</t>
  </si>
  <si>
    <t>30,69</t>
  </si>
  <si>
    <t>18,94</t>
  </si>
  <si>
    <t>35,72</t>
  </si>
  <si>
    <t>5,46</t>
  </si>
  <si>
    <t>75,48</t>
  </si>
  <si>
    <t>139,00</t>
  </si>
  <si>
    <t>88,20</t>
  </si>
  <si>
    <t>32,87</t>
  </si>
  <si>
    <t>41,11</t>
  </si>
  <si>
    <t>42,60</t>
  </si>
  <si>
    <t>50,82</t>
  </si>
  <si>
    <t>52,74</t>
  </si>
  <si>
    <t>43,12</t>
  </si>
  <si>
    <t>6,22</t>
  </si>
  <si>
    <t>5,78</t>
  </si>
  <si>
    <t>10,64</t>
  </si>
  <si>
    <t>6,68</t>
  </si>
  <si>
    <t>12,89</t>
  </si>
  <si>
    <t>5,54</t>
  </si>
  <si>
    <t>14,34</t>
  </si>
  <si>
    <t>27,07</t>
  </si>
  <si>
    <t>4,46</t>
  </si>
  <si>
    <t>15,50</t>
  </si>
  <si>
    <t>34,42</t>
  </si>
  <si>
    <t>20,90</t>
  </si>
  <si>
    <t>36,76</t>
  </si>
  <si>
    <t>5,97</t>
  </si>
  <si>
    <t>18,97</t>
  </si>
  <si>
    <t>4,89</t>
  </si>
  <si>
    <t>6,05</t>
  </si>
  <si>
    <t>6,10</t>
  </si>
  <si>
    <t>6,99</t>
  </si>
  <si>
    <t>15,08</t>
  </si>
  <si>
    <t>12,45</t>
  </si>
  <si>
    <t>14,73</t>
  </si>
  <si>
    <t>16,70</t>
  </si>
  <si>
    <t>13,47</t>
  </si>
  <si>
    <t>23,52</t>
  </si>
  <si>
    <t>34,50</t>
  </si>
  <si>
    <t>33,70</t>
  </si>
  <si>
    <t>56,40</t>
  </si>
  <si>
    <t>13,20</t>
  </si>
  <si>
    <t>14,79</t>
  </si>
  <si>
    <t>1,94</t>
  </si>
  <si>
    <t>4,97</t>
  </si>
  <si>
    <t>6,03</t>
  </si>
  <si>
    <t>15,01</t>
  </si>
  <si>
    <t>10,36</t>
  </si>
  <si>
    <t>22,63</t>
  </si>
  <si>
    <t>32,41</t>
  </si>
  <si>
    <t>32,49</t>
  </si>
  <si>
    <t>44,92</t>
  </si>
  <si>
    <t>44,41</t>
  </si>
  <si>
    <t>58,50</t>
  </si>
  <si>
    <t>74,89</t>
  </si>
  <si>
    <t>75,62</t>
  </si>
  <si>
    <t>93,09</t>
  </si>
  <si>
    <t>93,34</t>
  </si>
  <si>
    <t>113,06</t>
  </si>
  <si>
    <t>114,13</t>
  </si>
  <si>
    <t>149,64</t>
  </si>
  <si>
    <t>181,59</t>
  </si>
  <si>
    <t>186,56</t>
  </si>
  <si>
    <t>158,00</t>
  </si>
  <si>
    <t>9,63</t>
  </si>
  <si>
    <t>22,14</t>
  </si>
  <si>
    <t>26,81</t>
  </si>
  <si>
    <t>14,60</t>
  </si>
  <si>
    <t>21,84</t>
  </si>
  <si>
    <t>7,25</t>
  </si>
  <si>
    <t>24,63</t>
  </si>
  <si>
    <t>22,54</t>
  </si>
  <si>
    <t>27,45</t>
  </si>
  <si>
    <t>27,91</t>
  </si>
  <si>
    <t>29,13</t>
  </si>
  <si>
    <t>24,14</t>
  </si>
  <si>
    <t>30,22</t>
  </si>
  <si>
    <t>39,29</t>
  </si>
  <si>
    <t>27,90</t>
  </si>
  <si>
    <t>35,60</t>
  </si>
  <si>
    <t>45,62</t>
  </si>
  <si>
    <t>33,63</t>
  </si>
  <si>
    <t>50,39</t>
  </si>
  <si>
    <t>18,11</t>
  </si>
  <si>
    <t>23,23</t>
  </si>
  <si>
    <t>10,98</t>
  </si>
  <si>
    <t>12,96</t>
  </si>
  <si>
    <t>26,35</t>
  </si>
  <si>
    <t>31,35</t>
  </si>
  <si>
    <t>128,62</t>
  </si>
  <si>
    <t>203,36</t>
  </si>
  <si>
    <t>393,78</t>
  </si>
  <si>
    <t>526,69</t>
  </si>
  <si>
    <t>604,30</t>
  </si>
  <si>
    <t>145,12</t>
  </si>
  <si>
    <t>270,63</t>
  </si>
  <si>
    <t>369,62</t>
  </si>
  <si>
    <t>413,98</t>
  </si>
  <si>
    <t>4.189,38</t>
  </si>
  <si>
    <t>289,81</t>
  </si>
  <si>
    <t>345,52</t>
  </si>
  <si>
    <t>574,44</t>
  </si>
  <si>
    <t>1.761,15</t>
  </si>
  <si>
    <t>19,35</t>
  </si>
  <si>
    <t>82,05</t>
  </si>
  <si>
    <t>109,23</t>
  </si>
  <si>
    <t>308,42</t>
  </si>
  <si>
    <t>796,31</t>
  </si>
  <si>
    <t>1.088,01</t>
  </si>
  <si>
    <t>1.781,86</t>
  </si>
  <si>
    <t>481,80</t>
  </si>
  <si>
    <t>470,59</t>
  </si>
  <si>
    <t>540,64</t>
  </si>
  <si>
    <t>622,33</t>
  </si>
  <si>
    <t>868,87</t>
  </si>
  <si>
    <t>1.259,74</t>
  </si>
  <si>
    <t>365,66</t>
  </si>
  <si>
    <t>71,78</t>
  </si>
  <si>
    <t>9,52</t>
  </si>
  <si>
    <t>12,00</t>
  </si>
  <si>
    <t>17,47</t>
  </si>
  <si>
    <t>47,57</t>
  </si>
  <si>
    <t>48,55</t>
  </si>
  <si>
    <t>55,42</t>
  </si>
  <si>
    <t>59,98</t>
  </si>
  <si>
    <t>59,33</t>
  </si>
  <si>
    <t>60,81</t>
  </si>
  <si>
    <t>63,48</t>
  </si>
  <si>
    <t>72,15</t>
  </si>
  <si>
    <t>1.953,52</t>
  </si>
  <si>
    <t>3.745,13</t>
  </si>
  <si>
    <t>4.993,50</t>
  </si>
  <si>
    <t>8,04</t>
  </si>
  <si>
    <t>6,77</t>
  </si>
  <si>
    <t>12,41</t>
  </si>
  <si>
    <t>26,96</t>
  </si>
  <si>
    <t>39,63</t>
  </si>
  <si>
    <t>27,77</t>
  </si>
  <si>
    <t>34,54</t>
  </si>
  <si>
    <t>44,77</t>
  </si>
  <si>
    <t>50,73</t>
  </si>
  <si>
    <t>57,50</t>
  </si>
  <si>
    <t>45,59</t>
  </si>
  <si>
    <t>40,48</t>
  </si>
  <si>
    <t>55,82</t>
  </si>
  <si>
    <t>62,59</t>
  </si>
  <si>
    <t>58,58</t>
  </si>
  <si>
    <t>69,45</t>
  </si>
  <si>
    <t>74,59</t>
  </si>
  <si>
    <t>53,44</t>
  </si>
  <si>
    <t>78,95</t>
  </si>
  <si>
    <t>89,82</t>
  </si>
  <si>
    <t>32,59</t>
  </si>
  <si>
    <t>39,36</t>
  </si>
  <si>
    <t>31,48</t>
  </si>
  <si>
    <t>38,25</t>
  </si>
  <si>
    <t>78,69</t>
  </si>
  <si>
    <t>85,46</t>
  </si>
  <si>
    <t>20,80</t>
  </si>
  <si>
    <t>30,52</t>
  </si>
  <si>
    <t>37,29</t>
  </si>
  <si>
    <t>17,73</t>
  </si>
  <si>
    <t>26,49</t>
  </si>
  <si>
    <t>28,48</t>
  </si>
  <si>
    <t>19,16</t>
  </si>
  <si>
    <t>25,93</t>
  </si>
  <si>
    <t>27,92</t>
  </si>
  <si>
    <t>18,30</t>
  </si>
  <si>
    <t>25,07</t>
  </si>
  <si>
    <t>39,92</t>
  </si>
  <si>
    <t>42,71</t>
  </si>
  <si>
    <t>46,69</t>
  </si>
  <si>
    <t>37,02</t>
  </si>
  <si>
    <t>52,73</t>
  </si>
  <si>
    <t>58,70</t>
  </si>
  <si>
    <t>59,50</t>
  </si>
  <si>
    <t>44,19</t>
  </si>
  <si>
    <t>50,96</t>
  </si>
  <si>
    <t>56,93</t>
  </si>
  <si>
    <t>69,39</t>
  </si>
  <si>
    <t>86,59</t>
  </si>
  <si>
    <t>97,46</t>
  </si>
  <si>
    <t>31,83</t>
  </si>
  <si>
    <t>38,60</t>
  </si>
  <si>
    <t>48,67</t>
  </si>
  <si>
    <t>44,56</t>
  </si>
  <si>
    <t>51,33</t>
  </si>
  <si>
    <t>36,97</t>
  </si>
  <si>
    <t>43,74</t>
  </si>
  <si>
    <t>60,53</t>
  </si>
  <si>
    <t>54,79</t>
  </si>
  <si>
    <t>61,56</t>
  </si>
  <si>
    <t>49,70</t>
  </si>
  <si>
    <t>50,53</t>
  </si>
  <si>
    <t>69,52</t>
  </si>
  <si>
    <t>67,39</t>
  </si>
  <si>
    <t>90,32</t>
  </si>
  <si>
    <t>30,03</t>
  </si>
  <si>
    <t>82,56</t>
  </si>
  <si>
    <t>39,89</t>
  </si>
  <si>
    <t>85,30</t>
  </si>
  <si>
    <t>82,02</t>
  </si>
  <si>
    <t>61,27</t>
  </si>
  <si>
    <t>42,15</t>
  </si>
  <si>
    <t>39,96</t>
  </si>
  <si>
    <t>31,80</t>
  </si>
  <si>
    <t>16,36</t>
  </si>
  <si>
    <t>24,39</t>
  </si>
  <si>
    <t>42,49</t>
  </si>
  <si>
    <t>34,73</t>
  </si>
  <si>
    <t>39,20</t>
  </si>
  <si>
    <t>38,97</t>
  </si>
  <si>
    <t>26,06</t>
  </si>
  <si>
    <t>32,20</t>
  </si>
  <si>
    <t>134,79</t>
  </si>
  <si>
    <t>180,65</t>
  </si>
  <si>
    <t>48,40</t>
  </si>
  <si>
    <t>81,77</t>
  </si>
  <si>
    <t>42,34</t>
  </si>
  <si>
    <t>34,32</t>
  </si>
  <si>
    <t>84,01</t>
  </si>
  <si>
    <t>864,24</t>
  </si>
  <si>
    <t>924,30</t>
  </si>
  <si>
    <t>939,59</t>
  </si>
  <si>
    <t>1.025,79</t>
  </si>
  <si>
    <t>851,24</t>
  </si>
  <si>
    <t>911,30</t>
  </si>
  <si>
    <t>926,59</t>
  </si>
  <si>
    <t>1.012,79</t>
  </si>
  <si>
    <t>1.024,06</t>
  </si>
  <si>
    <t>1.114,97</t>
  </si>
  <si>
    <t>1.138,11</t>
  </si>
  <si>
    <t>1.258,10</t>
  </si>
  <si>
    <t>1.016,14</t>
  </si>
  <si>
    <t>1.107,05</t>
  </si>
  <si>
    <t>1.130,19</t>
  </si>
  <si>
    <t>1.250,18</t>
  </si>
  <si>
    <t>1.101,07</t>
  </si>
  <si>
    <t>1.222,28</t>
  </si>
  <si>
    <t>1.253,14</t>
  </si>
  <si>
    <t>1.406,31</t>
  </si>
  <si>
    <t>1.204,85</t>
  </si>
  <si>
    <t>1.326,06</t>
  </si>
  <si>
    <t>1.356,92</t>
  </si>
  <si>
    <t>1.510,09</t>
  </si>
  <si>
    <t>478,11</t>
  </si>
  <si>
    <t>550,18</t>
  </si>
  <si>
    <t>568,53</t>
  </si>
  <si>
    <t>647,46</t>
  </si>
  <si>
    <t>465,11</t>
  </si>
  <si>
    <t>537,18</t>
  </si>
  <si>
    <t>555,53</t>
  </si>
  <si>
    <t>634,46</t>
  </si>
  <si>
    <t>647,86</t>
  </si>
  <si>
    <t>755,96</t>
  </si>
  <si>
    <t>783,49</t>
  </si>
  <si>
    <t>901,89</t>
  </si>
  <si>
    <t>639,94</t>
  </si>
  <si>
    <t>748,04</t>
  </si>
  <si>
    <t>775,57</t>
  </si>
  <si>
    <t>893,97</t>
  </si>
  <si>
    <t>735,84</t>
  </si>
  <si>
    <t>879,98</t>
  </si>
  <si>
    <t>916,68</t>
  </si>
  <si>
    <t>1.074,55</t>
  </si>
  <si>
    <t>839,62</t>
  </si>
  <si>
    <t>983,76</t>
  </si>
  <si>
    <t>1.020,46</t>
  </si>
  <si>
    <t>1.178,33</t>
  </si>
  <si>
    <t>31,63</t>
  </si>
  <si>
    <t>115,49</t>
  </si>
  <si>
    <t>68,37</t>
  </si>
  <si>
    <t>98,85</t>
  </si>
  <si>
    <t>27,57</t>
  </si>
  <si>
    <t>86,74</t>
  </si>
  <si>
    <t>15,22</t>
  </si>
  <si>
    <t>20,97</t>
  </si>
  <si>
    <t>29,86</t>
  </si>
  <si>
    <t>41,35</t>
  </si>
  <si>
    <t>54,92</t>
  </si>
  <si>
    <t>71,47</t>
  </si>
  <si>
    <t>95,93</t>
  </si>
  <si>
    <t>147,85</t>
  </si>
  <si>
    <t>71,92</t>
  </si>
  <si>
    <t>84,29</t>
  </si>
  <si>
    <t>44,07</t>
  </si>
  <si>
    <t>25,65</t>
  </si>
  <si>
    <t>54,91</t>
  </si>
  <si>
    <t>91,78</t>
  </si>
  <si>
    <t>70,17</t>
  </si>
  <si>
    <t>31,76</t>
  </si>
  <si>
    <t>42,95</t>
  </si>
  <si>
    <t>20,37</t>
  </si>
  <si>
    <t>51,36</t>
  </si>
  <si>
    <t>288,23</t>
  </si>
  <si>
    <t>171,31</t>
  </si>
  <si>
    <t>315,22</t>
  </si>
  <si>
    <t>545,68</t>
  </si>
  <si>
    <t>599,49</t>
  </si>
  <si>
    <t>714,11</t>
  </si>
  <si>
    <t>949,80</t>
  </si>
  <si>
    <t>1.096,39</t>
  </si>
  <si>
    <t>1.788,37</t>
  </si>
  <si>
    <t>404,30</t>
  </si>
  <si>
    <t>242,32</t>
  </si>
  <si>
    <t>292,03</t>
  </si>
  <si>
    <t>319,59</t>
  </si>
  <si>
    <t>356,94</t>
  </si>
  <si>
    <t>333,23</t>
  </si>
  <si>
    <t>400,66</t>
  </si>
  <si>
    <t>348,05</t>
  </si>
  <si>
    <t>388,54</t>
  </si>
  <si>
    <t>376,71</t>
  </si>
  <si>
    <t>441,12</t>
  </si>
  <si>
    <t>406,66</t>
  </si>
  <si>
    <t>456,72</t>
  </si>
  <si>
    <t>456,63</t>
  </si>
  <si>
    <t>506,30</t>
  </si>
  <si>
    <t>449,63</t>
  </si>
  <si>
    <t>490,75</t>
  </si>
  <si>
    <t>481,81</t>
  </si>
  <si>
    <t>551,35</t>
  </si>
  <si>
    <t>578,45</t>
  </si>
  <si>
    <t>672,11</t>
  </si>
  <si>
    <t>674,78</t>
  </si>
  <si>
    <t>752,00</t>
  </si>
  <si>
    <t>296,87</t>
  </si>
  <si>
    <t>360,07</t>
  </si>
  <si>
    <t>464,78</t>
  </si>
  <si>
    <t>595,44</t>
  </si>
  <si>
    <t>932,22</t>
  </si>
  <si>
    <t>381,25</t>
  </si>
  <si>
    <t>623,59</t>
  </si>
  <si>
    <t>969,46</t>
  </si>
  <si>
    <t>391,31</t>
  </si>
  <si>
    <t>637,48</t>
  </si>
  <si>
    <t>989,51</t>
  </si>
  <si>
    <t>401,25</t>
  </si>
  <si>
    <t>512,14</t>
  </si>
  <si>
    <t>651,05</t>
  </si>
  <si>
    <t>1.009,14</t>
  </si>
  <si>
    <t>535,31</t>
  </si>
  <si>
    <t>678,00</t>
  </si>
  <si>
    <t>1.050,61</t>
  </si>
  <si>
    <t>704,88</t>
  </si>
  <si>
    <t>1.094,39</t>
  </si>
  <si>
    <t>335,47</t>
  </si>
  <si>
    <t>1.922,63</t>
  </si>
  <si>
    <t>2.160,28</t>
  </si>
  <si>
    <t>1.261,04</t>
  </si>
  <si>
    <t>1.366,48</t>
  </si>
  <si>
    <t>117,04</t>
  </si>
  <si>
    <t>202,40</t>
  </si>
  <si>
    <t>215,88</t>
  </si>
  <si>
    <t>60,33</t>
  </si>
  <si>
    <t>61,84</t>
  </si>
  <si>
    <t>71,50</t>
  </si>
  <si>
    <t>73,01</t>
  </si>
  <si>
    <t>7.073,80</t>
  </si>
  <si>
    <t>8.741,62</t>
  </si>
  <si>
    <t>11.019,68</t>
  </si>
  <si>
    <t>15.433,04</t>
  </si>
  <si>
    <t>18.002,18</t>
  </si>
  <si>
    <t>29.302,49</t>
  </si>
  <si>
    <t>4.883,16</t>
  </si>
  <si>
    <t>5.468,30</t>
  </si>
  <si>
    <t>40.150,47</t>
  </si>
  <si>
    <t>56.160,74</t>
  </si>
  <si>
    <t>109,91</t>
  </si>
  <si>
    <t>130,78</t>
  </si>
  <si>
    <t>123,20</t>
  </si>
  <si>
    <t>157,31</t>
  </si>
  <si>
    <t>148,09</t>
  </si>
  <si>
    <t>132,75</t>
  </si>
  <si>
    <t>149,53</t>
  </si>
  <si>
    <t>134,74</t>
  </si>
  <si>
    <t>167,92</t>
  </si>
  <si>
    <t>175,00</t>
  </si>
  <si>
    <t>199,95</t>
  </si>
  <si>
    <t>49,47</t>
  </si>
  <si>
    <t>63,54</t>
  </si>
  <si>
    <t>42,84</t>
  </si>
  <si>
    <t>42,91</t>
  </si>
  <si>
    <t>66,99</t>
  </si>
  <si>
    <t>82,96</t>
  </si>
  <si>
    <t>95,01</t>
  </si>
  <si>
    <t>62,92</t>
  </si>
  <si>
    <t>74,52</t>
  </si>
  <si>
    <t>980,61</t>
  </si>
  <si>
    <t>257,61</t>
  </si>
  <si>
    <t>321,44</t>
  </si>
  <si>
    <t>140,51</t>
  </si>
  <si>
    <t>471,99</t>
  </si>
  <si>
    <t>147,71</t>
  </si>
  <si>
    <t>1.902,36</t>
  </si>
  <si>
    <t>443,67</t>
  </si>
  <si>
    <t>171,39</t>
  </si>
  <si>
    <t>1.160,14</t>
  </si>
  <si>
    <t>180,07</t>
  </si>
  <si>
    <t>335,90</t>
  </si>
  <si>
    <t>1.073,05</t>
  </si>
  <si>
    <t>591,92</t>
  </si>
  <si>
    <t>262,83</t>
  </si>
  <si>
    <t>2,83</t>
  </si>
  <si>
    <t>5,10</t>
  </si>
  <si>
    <t>40,53</t>
  </si>
  <si>
    <t>93,94</t>
  </si>
  <si>
    <t>2,40</t>
  </si>
  <si>
    <t>2,75</t>
  </si>
  <si>
    <t>5,80</t>
  </si>
  <si>
    <t>1,96</t>
  </si>
  <si>
    <t>3,29</t>
  </si>
  <si>
    <t>18,52</t>
  </si>
  <si>
    <t>31,57</t>
  </si>
  <si>
    <t>378,26</t>
  </si>
  <si>
    <t>85,26</t>
  </si>
  <si>
    <t>152,32</t>
  </si>
  <si>
    <t>233,17</t>
  </si>
  <si>
    <t>333,76</t>
  </si>
  <si>
    <t>5.925,34</t>
  </si>
  <si>
    <t>98,25</t>
  </si>
  <si>
    <t>1.263,41</t>
  </si>
  <si>
    <t>2.670,25</t>
  </si>
  <si>
    <t>5.570,59</t>
  </si>
  <si>
    <t>1.785,06</t>
  </si>
  <si>
    <t>2.068,67</t>
  </si>
  <si>
    <t>1.360,62</t>
  </si>
  <si>
    <t>881,10</t>
  </si>
  <si>
    <t>5.112,65</t>
  </si>
  <si>
    <t>4.263,77</t>
  </si>
  <si>
    <t>2,16</t>
  </si>
  <si>
    <t>474,04</t>
  </si>
  <si>
    <t>646,48</t>
  </si>
  <si>
    <t>1.026,39</t>
  </si>
  <si>
    <t>40,71</t>
  </si>
  <si>
    <t>26,55</t>
  </si>
  <si>
    <t>820,43</t>
  </si>
  <si>
    <t>13,32</t>
  </si>
  <si>
    <t>47,85</t>
  </si>
  <si>
    <t>54,58</t>
  </si>
  <si>
    <t>75,78</t>
  </si>
  <si>
    <t>16,61</t>
  </si>
  <si>
    <t>34,18</t>
  </si>
  <si>
    <t>43,43</t>
  </si>
  <si>
    <t>17,26</t>
  </si>
  <si>
    <t>28,30</t>
  </si>
  <si>
    <t>89,98</t>
  </si>
  <si>
    <t>142,07</t>
  </si>
  <si>
    <t>10,58</t>
  </si>
  <si>
    <t>31,64</t>
  </si>
  <si>
    <t>25,70</t>
  </si>
  <si>
    <t>32,61</t>
  </si>
  <si>
    <t>58,04</t>
  </si>
  <si>
    <t>80,32</t>
  </si>
  <si>
    <t>65,34</t>
  </si>
  <si>
    <t>32,67</t>
  </si>
  <si>
    <t>54,03</t>
  </si>
  <si>
    <t>59,87</t>
  </si>
  <si>
    <t>39,31</t>
  </si>
  <si>
    <t>49,77</t>
  </si>
  <si>
    <t>71,77</t>
  </si>
  <si>
    <t>139,43</t>
  </si>
  <si>
    <t>195,73</t>
  </si>
  <si>
    <t>92,46</t>
  </si>
  <si>
    <t>141,64</t>
  </si>
  <si>
    <t>176,18</t>
  </si>
  <si>
    <t>234,61</t>
  </si>
  <si>
    <t>292,25</t>
  </si>
  <si>
    <t>38,95</t>
  </si>
  <si>
    <t>97,23</t>
  </si>
  <si>
    <t>110,09</t>
  </si>
  <si>
    <t>44,25</t>
  </si>
  <si>
    <t>107,55</t>
  </si>
  <si>
    <t>124,72</t>
  </si>
  <si>
    <t>83,08</t>
  </si>
  <si>
    <t>109,66</t>
  </si>
  <si>
    <t>150,96</t>
  </si>
  <si>
    <t>90,09</t>
  </si>
  <si>
    <t>116,72</t>
  </si>
  <si>
    <t>84,45</t>
  </si>
  <si>
    <t>135,09</t>
  </si>
  <si>
    <t>40,95</t>
  </si>
  <si>
    <t>65,91</t>
  </si>
  <si>
    <t>81,09</t>
  </si>
  <si>
    <t>107,36</t>
  </si>
  <si>
    <t>71,48</t>
  </si>
  <si>
    <t>87,20</t>
  </si>
  <si>
    <t>137,84</t>
  </si>
  <si>
    <t>44,13</t>
  </si>
  <si>
    <t>50,38</t>
  </si>
  <si>
    <t>69,12</t>
  </si>
  <si>
    <t>84,36</t>
  </si>
  <si>
    <t>110,64</t>
  </si>
  <si>
    <t>28,49</t>
  </si>
  <si>
    <t>34,94</t>
  </si>
  <si>
    <t>73,26</t>
  </si>
  <si>
    <t>122,06</t>
  </si>
  <si>
    <t>149,45</t>
  </si>
  <si>
    <t>201,43</t>
  </si>
  <si>
    <t>395,00</t>
  </si>
  <si>
    <t>12,07</t>
  </si>
  <si>
    <t>18,88</t>
  </si>
  <si>
    <t>30,72</t>
  </si>
  <si>
    <t>44,66</t>
  </si>
  <si>
    <t>58,74</t>
  </si>
  <si>
    <t>83,58</t>
  </si>
  <si>
    <t>17,50</t>
  </si>
  <si>
    <t>25,64</t>
  </si>
  <si>
    <t>31,73</t>
  </si>
  <si>
    <t>62,71</t>
  </si>
  <si>
    <t>91,34</t>
  </si>
  <si>
    <t>159,29</t>
  </si>
  <si>
    <t>68,73</t>
  </si>
  <si>
    <t>27,20</t>
  </si>
  <si>
    <t>32,81</t>
  </si>
  <si>
    <t>21,48</t>
  </si>
  <si>
    <t>51,46</t>
  </si>
  <si>
    <t>125,60</t>
  </si>
  <si>
    <t>38,18</t>
  </si>
  <si>
    <t>104,93</t>
  </si>
  <si>
    <t>143,69</t>
  </si>
  <si>
    <t>33,77</t>
  </si>
  <si>
    <t>55,16</t>
  </si>
  <si>
    <t>117,86</t>
  </si>
  <si>
    <t>10,00</t>
  </si>
  <si>
    <t>17,95</t>
  </si>
  <si>
    <t>40,84</t>
  </si>
  <si>
    <t>74,88</t>
  </si>
  <si>
    <t>103,60</t>
  </si>
  <si>
    <t>135,37</t>
  </si>
  <si>
    <t>8,56</t>
  </si>
  <si>
    <t>32,83</t>
  </si>
  <si>
    <t>41,52</t>
  </si>
  <si>
    <t>50,76</t>
  </si>
  <si>
    <t>33,10</t>
  </si>
  <si>
    <t>56,54</t>
  </si>
  <si>
    <t>71,81</t>
  </si>
  <si>
    <t>129,66</t>
  </si>
  <si>
    <t>38,08</t>
  </si>
  <si>
    <t>75,21</t>
  </si>
  <si>
    <t>45,05</t>
  </si>
  <si>
    <t>91,54</t>
  </si>
  <si>
    <t>68,10</t>
  </si>
  <si>
    <t>94,06</t>
  </si>
  <si>
    <t>164,60</t>
  </si>
  <si>
    <t>227,57</t>
  </si>
  <si>
    <t>294,91</t>
  </si>
  <si>
    <t>71,27</t>
  </si>
  <si>
    <t>83,25</t>
  </si>
  <si>
    <t>113,79</t>
  </si>
  <si>
    <t>43,67</t>
  </si>
  <si>
    <t>506,10</t>
  </si>
  <si>
    <t>20,55</t>
  </si>
  <si>
    <t>27,32</t>
  </si>
  <si>
    <t>36,88</t>
  </si>
  <si>
    <t>19,76</t>
  </si>
  <si>
    <t>35,71</t>
  </si>
  <si>
    <t>213,86</t>
  </si>
  <si>
    <t>302,61</t>
  </si>
  <si>
    <t>722,08</t>
  </si>
  <si>
    <t>305,36</t>
  </si>
  <si>
    <t>127,42</t>
  </si>
  <si>
    <t>224,62</t>
  </si>
  <si>
    <t>363,08</t>
  </si>
  <si>
    <t>168,56</t>
  </si>
  <si>
    <t>122,07</t>
  </si>
  <si>
    <t>251,23</t>
  </si>
  <si>
    <t>407,11</t>
  </si>
  <si>
    <t>269,35</t>
  </si>
  <si>
    <t>374,19</t>
  </si>
  <si>
    <t>826,67</t>
  </si>
  <si>
    <t>5,37</t>
  </si>
  <si>
    <t>8,91</t>
  </si>
  <si>
    <t>10,82</t>
  </si>
  <si>
    <t>13,18</t>
  </si>
  <si>
    <t>10,42</t>
  </si>
  <si>
    <t>4,06</t>
  </si>
  <si>
    <t>13,19</t>
  </si>
  <si>
    <t>10,11</t>
  </si>
  <si>
    <t>26,71</t>
  </si>
  <si>
    <t>17,99</t>
  </si>
  <si>
    <t>15,33</t>
  </si>
  <si>
    <t>15,67</t>
  </si>
  <si>
    <t>10,75</t>
  </si>
  <si>
    <t>3,96</t>
  </si>
  <si>
    <t>6,49</t>
  </si>
  <si>
    <t>8,42</t>
  </si>
  <si>
    <t>2,98</t>
  </si>
  <si>
    <t>8,77</t>
  </si>
  <si>
    <t>25,10</t>
  </si>
  <si>
    <t>16,38</t>
  </si>
  <si>
    <t>5,49</t>
  </si>
  <si>
    <t>4,86</t>
  </si>
  <si>
    <t>9,64</t>
  </si>
  <si>
    <t>15,30</t>
  </si>
  <si>
    <t>9,92</t>
  </si>
  <si>
    <t>19,08</t>
  </si>
  <si>
    <t>28,67</t>
  </si>
  <si>
    <t>32,43</t>
  </si>
  <si>
    <t>91,22</t>
  </si>
  <si>
    <t>68,33</t>
  </si>
  <si>
    <t>57,20</t>
  </si>
  <si>
    <t>107,57</t>
  </si>
  <si>
    <t>23,97</t>
  </si>
  <si>
    <t>80,62</t>
  </si>
  <si>
    <t>79,26</t>
  </si>
  <si>
    <t>31,89</t>
  </si>
  <si>
    <t>47,43</t>
  </si>
  <si>
    <t>32,19</t>
  </si>
  <si>
    <t>15,62</t>
  </si>
  <si>
    <t>23,00</t>
  </si>
  <si>
    <t>53,99</t>
  </si>
  <si>
    <t>17,18</t>
  </si>
  <si>
    <t>13,80</t>
  </si>
  <si>
    <t>37,31</t>
  </si>
  <si>
    <t>61,93</t>
  </si>
  <si>
    <t>54,26</t>
  </si>
  <si>
    <t>108,12</t>
  </si>
  <si>
    <t>29,10</t>
  </si>
  <si>
    <t>22,67</t>
  </si>
  <si>
    <t>34,68</t>
  </si>
  <si>
    <t>46,11</t>
  </si>
  <si>
    <t>110,33</t>
  </si>
  <si>
    <t>89,40</t>
  </si>
  <si>
    <t>150,26</t>
  </si>
  <si>
    <t>26,25</t>
  </si>
  <si>
    <t>31,85</t>
  </si>
  <si>
    <t>11,67</t>
  </si>
  <si>
    <t>16,27</t>
  </si>
  <si>
    <t>44,11</t>
  </si>
  <si>
    <t>74,58</t>
  </si>
  <si>
    <t>147,36</t>
  </si>
  <si>
    <t>23,73</t>
  </si>
  <si>
    <t>51,82</t>
  </si>
  <si>
    <t>223,38</t>
  </si>
  <si>
    <t>34,90</t>
  </si>
  <si>
    <t>13,99</t>
  </si>
  <si>
    <t>14,89</t>
  </si>
  <si>
    <t>16,80</t>
  </si>
  <si>
    <t>23,71</t>
  </si>
  <si>
    <t>67,61</t>
  </si>
  <si>
    <t>103,93</t>
  </si>
  <si>
    <t>84,67</t>
  </si>
  <si>
    <t>12,15</t>
  </si>
  <si>
    <t>11,92</t>
  </si>
  <si>
    <t>17,31</t>
  </si>
  <si>
    <t>6,33</t>
  </si>
  <si>
    <t>9,73</t>
  </si>
  <si>
    <t>13,65</t>
  </si>
  <si>
    <t>18,68</t>
  </si>
  <si>
    <t>28,88</t>
  </si>
  <si>
    <t>22,18</t>
  </si>
  <si>
    <t>16,78</t>
  </si>
  <si>
    <t>53,83</t>
  </si>
  <si>
    <t>90,21</t>
  </si>
  <si>
    <t>11,94</t>
  </si>
  <si>
    <t>60,27</t>
  </si>
  <si>
    <t>17,72</t>
  </si>
  <si>
    <t>41,98</t>
  </si>
  <si>
    <t>85,25</t>
  </si>
  <si>
    <t>63,84</t>
  </si>
  <si>
    <t>58,18</t>
  </si>
  <si>
    <t>10,83</t>
  </si>
  <si>
    <t>52,46</t>
  </si>
  <si>
    <t>188,53</t>
  </si>
  <si>
    <t>144,14</t>
  </si>
  <si>
    <t>25,42</t>
  </si>
  <si>
    <t>99,47</t>
  </si>
  <si>
    <t>14,88</t>
  </si>
  <si>
    <t>29,61</t>
  </si>
  <si>
    <t>7,35</t>
  </si>
  <si>
    <t>9,80</t>
  </si>
  <si>
    <t>10,84</t>
  </si>
  <si>
    <t>14,81</t>
  </si>
  <si>
    <t>15,38</t>
  </si>
  <si>
    <t>25,98</t>
  </si>
  <si>
    <t>31,36</t>
  </si>
  <si>
    <t>3,62</t>
  </si>
  <si>
    <t>15,37</t>
  </si>
  <si>
    <t>10,27</t>
  </si>
  <si>
    <t>22,25</t>
  </si>
  <si>
    <t>58,71</t>
  </si>
  <si>
    <t>14,56</t>
  </si>
  <si>
    <t>19,94</t>
  </si>
  <si>
    <t>9,29</t>
  </si>
  <si>
    <t>9,53</t>
  </si>
  <si>
    <t>17,01</t>
  </si>
  <si>
    <t>37,93</t>
  </si>
  <si>
    <t>93,95</t>
  </si>
  <si>
    <t>111,14</t>
  </si>
  <si>
    <t>31,78</t>
  </si>
  <si>
    <t>12,79</t>
  </si>
  <si>
    <t>10,97</t>
  </si>
  <si>
    <t>11,77</t>
  </si>
  <si>
    <t>33,80</t>
  </si>
  <si>
    <t>49,09</t>
  </si>
  <si>
    <t>5,31</t>
  </si>
  <si>
    <t>11,99</t>
  </si>
  <si>
    <t>82,83</t>
  </si>
  <si>
    <t>14,52</t>
  </si>
  <si>
    <t>12,37</t>
  </si>
  <si>
    <t>13,41</t>
  </si>
  <si>
    <t>30,77</t>
  </si>
  <si>
    <t>101,10</t>
  </si>
  <si>
    <t>26,21</t>
  </si>
  <si>
    <t>136,48</t>
  </si>
  <si>
    <t>68,70</t>
  </si>
  <si>
    <t>75,31</t>
  </si>
  <si>
    <t>99,45</t>
  </si>
  <si>
    <t>87,39</t>
  </si>
  <si>
    <t>145,66</t>
  </si>
  <si>
    <t>48,07</t>
  </si>
  <si>
    <t>106,06</t>
  </si>
  <si>
    <t>130,60</t>
  </si>
  <si>
    <t>18,63</t>
  </si>
  <si>
    <t>53,01</t>
  </si>
  <si>
    <t>71,28</t>
  </si>
  <si>
    <t>69,03</t>
  </si>
  <si>
    <t>154,61</t>
  </si>
  <si>
    <t>12,55</t>
  </si>
  <si>
    <t>34,10</t>
  </si>
  <si>
    <t>51,84</t>
  </si>
  <si>
    <t>248,49</t>
  </si>
  <si>
    <t>29,59</t>
  </si>
  <si>
    <t>45,75</t>
  </si>
  <si>
    <t>128,59</t>
  </si>
  <si>
    <t>117,81</t>
  </si>
  <si>
    <t>306,63</t>
  </si>
  <si>
    <t>27,46</t>
  </si>
  <si>
    <t>5,88</t>
  </si>
  <si>
    <t>31,93</t>
  </si>
  <si>
    <t>47,95</t>
  </si>
  <si>
    <t>63,91</t>
  </si>
  <si>
    <t>71,61</t>
  </si>
  <si>
    <t>97,96</t>
  </si>
  <si>
    <t>71,25</t>
  </si>
  <si>
    <t>103,10</t>
  </si>
  <si>
    <t>148,44</t>
  </si>
  <si>
    <t>133,91</t>
  </si>
  <si>
    <t>92,68</t>
  </si>
  <si>
    <t>141,25</t>
  </si>
  <si>
    <t>177,18</t>
  </si>
  <si>
    <t>26,34</t>
  </si>
  <si>
    <t>36,63</t>
  </si>
  <si>
    <t>72,73</t>
  </si>
  <si>
    <t>93,40</t>
  </si>
  <si>
    <t>100,25</t>
  </si>
  <si>
    <t>37,82</t>
  </si>
  <si>
    <t>35,98</t>
  </si>
  <si>
    <t>48,44</t>
  </si>
  <si>
    <t>44,78</t>
  </si>
  <si>
    <t>55,79</t>
  </si>
  <si>
    <t>53,27</t>
  </si>
  <si>
    <t>69,47</t>
  </si>
  <si>
    <t>112,34</t>
  </si>
  <si>
    <t>104,80</t>
  </si>
  <si>
    <t>151,88</t>
  </si>
  <si>
    <t>137,35</t>
  </si>
  <si>
    <t>60,17</t>
  </si>
  <si>
    <t>70,08</t>
  </si>
  <si>
    <t>92,58</t>
  </si>
  <si>
    <t>143,47</t>
  </si>
  <si>
    <t>181,76</t>
  </si>
  <si>
    <t>23,48</t>
  </si>
  <si>
    <t>38,67</t>
  </si>
  <si>
    <t>61,66</t>
  </si>
  <si>
    <t>80,54</t>
  </si>
  <si>
    <t>28,53</t>
  </si>
  <si>
    <t>26,69</t>
  </si>
  <si>
    <t>37,90</t>
  </si>
  <si>
    <t>55,66</t>
  </si>
  <si>
    <t>95,78</t>
  </si>
  <si>
    <t>88,24</t>
  </si>
  <si>
    <t>132,60</t>
  </si>
  <si>
    <t>118,07</t>
  </si>
  <si>
    <t>36,26</t>
  </si>
  <si>
    <t>46,06</t>
  </si>
  <si>
    <t>54,07</t>
  </si>
  <si>
    <t>14,83</t>
  </si>
  <si>
    <t>24,06</t>
  </si>
  <si>
    <t>22,56</t>
  </si>
  <si>
    <t>37,46</t>
  </si>
  <si>
    <t>29,78</t>
  </si>
  <si>
    <t>48,17</t>
  </si>
  <si>
    <t>97,94</t>
  </si>
  <si>
    <t>149,89</t>
  </si>
  <si>
    <t>221,20</t>
  </si>
  <si>
    <t>41,22</t>
  </si>
  <si>
    <t>71,36</t>
  </si>
  <si>
    <t>151,01</t>
  </si>
  <si>
    <t>223,49</t>
  </si>
  <si>
    <t>35,03</t>
  </si>
  <si>
    <t>52,44</t>
  </si>
  <si>
    <t>63,34</t>
  </si>
  <si>
    <t>139,94</t>
  </si>
  <si>
    <t>210,63</t>
  </si>
  <si>
    <t>50,83</t>
  </si>
  <si>
    <t>74,86</t>
  </si>
  <si>
    <t>101,71</t>
  </si>
  <si>
    <t>103,64</t>
  </si>
  <si>
    <t>26,22</t>
  </si>
  <si>
    <t>32,84</t>
  </si>
  <si>
    <t>37,70</t>
  </si>
  <si>
    <t>75,98</t>
  </si>
  <si>
    <t>105,93</t>
  </si>
  <si>
    <t>64,91</t>
  </si>
  <si>
    <t>93,07</t>
  </si>
  <si>
    <t>7,50</t>
  </si>
  <si>
    <t>364,70</t>
  </si>
  <si>
    <t>31,75</t>
  </si>
  <si>
    <t>401,06</t>
  </si>
  <si>
    <t>21,39</t>
  </si>
  <si>
    <t>459,36</t>
  </si>
  <si>
    <t>34,40</t>
  </si>
  <si>
    <t>32,23</t>
  </si>
  <si>
    <t>576,65</t>
  </si>
  <si>
    <t>50,99</t>
  </si>
  <si>
    <t>44,63</t>
  </si>
  <si>
    <t>799,15</t>
  </si>
  <si>
    <t>119,42</t>
  </si>
  <si>
    <t>1.054,39</t>
  </si>
  <si>
    <t>58,08</t>
  </si>
  <si>
    <t>8,83</t>
  </si>
  <si>
    <t>22,99</t>
  </si>
  <si>
    <t>20,20</t>
  </si>
  <si>
    <t>13,45</t>
  </si>
  <si>
    <t>16,51</t>
  </si>
  <si>
    <t>315,27</t>
  </si>
  <si>
    <t>366,09</t>
  </si>
  <si>
    <t>402,44</t>
  </si>
  <si>
    <t>22,77</t>
  </si>
  <si>
    <t>56,71</t>
  </si>
  <si>
    <t>60,83</t>
  </si>
  <si>
    <t>24,87</t>
  </si>
  <si>
    <t>21,93</t>
  </si>
  <si>
    <t>5,90</t>
  </si>
  <si>
    <t>315,40</t>
  </si>
  <si>
    <t>10,13</t>
  </si>
  <si>
    <t>367,33</t>
  </si>
  <si>
    <t>58,96</t>
  </si>
  <si>
    <t>404,69</t>
  </si>
  <si>
    <t>42,81</t>
  </si>
  <si>
    <t>63,32</t>
  </si>
  <si>
    <t>20,94</t>
  </si>
  <si>
    <t>18,16</t>
  </si>
  <si>
    <t>63,28</t>
  </si>
  <si>
    <t>92,12</t>
  </si>
  <si>
    <t>204,45</t>
  </si>
  <si>
    <t>38,17</t>
  </si>
  <si>
    <t>38,19</t>
  </si>
  <si>
    <t>52,17</t>
  </si>
  <si>
    <t>80,43</t>
  </si>
  <si>
    <t>56,65</t>
  </si>
  <si>
    <t>85,60</t>
  </si>
  <si>
    <t>93,14</t>
  </si>
  <si>
    <t>117,93</t>
  </si>
  <si>
    <t>132,46</t>
  </si>
  <si>
    <t>73,12</t>
  </si>
  <si>
    <t>155,75</t>
  </si>
  <si>
    <t>55,58</t>
  </si>
  <si>
    <t>136,27</t>
  </si>
  <si>
    <t>202,33</t>
  </si>
  <si>
    <t>283,79</t>
  </si>
  <si>
    <t>93,98</t>
  </si>
  <si>
    <t>106,65</t>
  </si>
  <si>
    <t>260,47</t>
  </si>
  <si>
    <t>216,43</t>
  </si>
  <si>
    <t>255,81</t>
  </si>
  <si>
    <t>585,27</t>
  </si>
  <si>
    <t>137,43</t>
  </si>
  <si>
    <t>322,61</t>
  </si>
  <si>
    <t>490,73</t>
  </si>
  <si>
    <t>1.020,63</t>
  </si>
  <si>
    <t>4,58</t>
  </si>
  <si>
    <t>4,49</t>
  </si>
  <si>
    <t>8,94</t>
  </si>
  <si>
    <t>26,28</t>
  </si>
  <si>
    <t>44,94</t>
  </si>
  <si>
    <t>61,86</t>
  </si>
  <si>
    <t>88,23</t>
  </si>
  <si>
    <t>7,06</t>
  </si>
  <si>
    <t>12,72</t>
  </si>
  <si>
    <t>35,45</t>
  </si>
  <si>
    <t>47,03</t>
  </si>
  <si>
    <t>95,06</t>
  </si>
  <si>
    <t>61,04</t>
  </si>
  <si>
    <t>120,99</t>
  </si>
  <si>
    <t>227,71</t>
  </si>
  <si>
    <t>185,04</t>
  </si>
  <si>
    <t>18,72</t>
  </si>
  <si>
    <t>46,02</t>
  </si>
  <si>
    <t>72,78</t>
  </si>
  <si>
    <t>122,38</t>
  </si>
  <si>
    <t>103,12</t>
  </si>
  <si>
    <t>183,47</t>
  </si>
  <si>
    <t>173,62</t>
  </si>
  <si>
    <t>15,71</t>
  </si>
  <si>
    <t>20,07</t>
  </si>
  <si>
    <t>25,96</t>
  </si>
  <si>
    <t>40,60</t>
  </si>
  <si>
    <t>64,70</t>
  </si>
  <si>
    <t>171,28</t>
  </si>
  <si>
    <t>232,73</t>
  </si>
  <si>
    <t>321,85</t>
  </si>
  <si>
    <t>5,66</t>
  </si>
  <si>
    <t>100,52</t>
  </si>
  <si>
    <t>22,51</t>
  </si>
  <si>
    <t>89,38</t>
  </si>
  <si>
    <t>91,67</t>
  </si>
  <si>
    <t>113,97</t>
  </si>
  <si>
    <t>30,98</t>
  </si>
  <si>
    <t>51,07</t>
  </si>
  <si>
    <t>105,24</t>
  </si>
  <si>
    <t>137,31</t>
  </si>
  <si>
    <t>26,38</t>
  </si>
  <si>
    <t>34,74</t>
  </si>
  <si>
    <t>45,69</t>
  </si>
  <si>
    <t>212,47</t>
  </si>
  <si>
    <t>245,99</t>
  </si>
  <si>
    <t>345,19</t>
  </si>
  <si>
    <t>43,36</t>
  </si>
  <si>
    <t>58,47</t>
  </si>
  <si>
    <t>13,12</t>
  </si>
  <si>
    <t>13,66</t>
  </si>
  <si>
    <t>5,08</t>
  </si>
  <si>
    <t>25,84</t>
  </si>
  <si>
    <t>16,91</t>
  </si>
  <si>
    <t>52,79</t>
  </si>
  <si>
    <t>81,76</t>
  </si>
  <si>
    <t>122,33</t>
  </si>
  <si>
    <t>2,59</t>
  </si>
  <si>
    <t>8,99</t>
  </si>
  <si>
    <t>34,92</t>
  </si>
  <si>
    <t>55,04</t>
  </si>
  <si>
    <t>13,35</t>
  </si>
  <si>
    <t>18,55</t>
  </si>
  <si>
    <t>58,55</t>
  </si>
  <si>
    <t>138,35</t>
  </si>
  <si>
    <t>3,85</t>
  </si>
  <si>
    <t>5,68</t>
  </si>
  <si>
    <t>22,27</t>
  </si>
  <si>
    <t>13,54</t>
  </si>
  <si>
    <t>86,88</t>
  </si>
  <si>
    <t>57,75</t>
  </si>
  <si>
    <t>80,91</t>
  </si>
  <si>
    <t>122,30</t>
  </si>
  <si>
    <t>9,87</t>
  </si>
  <si>
    <t>16,30</t>
  </si>
  <si>
    <t>23,17</t>
  </si>
  <si>
    <t>32,51</t>
  </si>
  <si>
    <t>63,10</t>
  </si>
  <si>
    <t>86,76</t>
  </si>
  <si>
    <t>138,28</t>
  </si>
  <si>
    <t>212,81</t>
  </si>
  <si>
    <t>108,99</t>
  </si>
  <si>
    <t>194,29</t>
  </si>
  <si>
    <t>219,18</t>
  </si>
  <si>
    <t>105,76</t>
  </si>
  <si>
    <t>175,85</t>
  </si>
  <si>
    <t>14,43</t>
  </si>
  <si>
    <t>32,78</t>
  </si>
  <si>
    <t>27,88</t>
  </si>
  <si>
    <t>17,86</t>
  </si>
  <si>
    <t>21,09</t>
  </si>
  <si>
    <t>23,49</t>
  </si>
  <si>
    <t>20,72</t>
  </si>
  <si>
    <t>31,55</t>
  </si>
  <si>
    <t>15,61</t>
  </si>
  <si>
    <t>17,35</t>
  </si>
  <si>
    <t>21,30</t>
  </si>
  <si>
    <t>31,16</t>
  </si>
  <si>
    <t>14,64</t>
  </si>
  <si>
    <t>22,75</t>
  </si>
  <si>
    <t>24,60</t>
  </si>
  <si>
    <t>49,18</t>
  </si>
  <si>
    <t>21,29</t>
  </si>
  <si>
    <t>37,30</t>
  </si>
  <si>
    <t>49,06</t>
  </si>
  <si>
    <t>27,15</t>
  </si>
  <si>
    <t>62,30</t>
  </si>
  <si>
    <t>58,28</t>
  </si>
  <si>
    <t>67,10</t>
  </si>
  <si>
    <t>70,67</t>
  </si>
  <si>
    <t>84,86</t>
  </si>
  <si>
    <t>152,18</t>
  </si>
  <si>
    <t>162,48</t>
  </si>
  <si>
    <t>164,40</t>
  </si>
  <si>
    <t>164,96</t>
  </si>
  <si>
    <t>188,03</t>
  </si>
  <si>
    <t>198,49</t>
  </si>
  <si>
    <t>27,63</t>
  </si>
  <si>
    <t>31,44</t>
  </si>
  <si>
    <t>48,43</t>
  </si>
  <si>
    <t>30,67</t>
  </si>
  <si>
    <t>38,47</t>
  </si>
  <si>
    <t>71,94</t>
  </si>
  <si>
    <t>73,37</t>
  </si>
  <si>
    <t>84,23</t>
  </si>
  <si>
    <t>86,96</t>
  </si>
  <si>
    <t>96,45</t>
  </si>
  <si>
    <t>109,56</t>
  </si>
  <si>
    <t>131,57</t>
  </si>
  <si>
    <t>79,43</t>
  </si>
  <si>
    <t>93,78</t>
  </si>
  <si>
    <t>163,08</t>
  </si>
  <si>
    <t>173,52</t>
  </si>
  <si>
    <t>212,60</t>
  </si>
  <si>
    <t>131,04</t>
  </si>
  <si>
    <t>139,23</t>
  </si>
  <si>
    <t>224,15</t>
  </si>
  <si>
    <t>237,25</t>
  </si>
  <si>
    <t>510,59</t>
  </si>
  <si>
    <t>451,82</t>
  </si>
  <si>
    <t>357,65</t>
  </si>
  <si>
    <t>551,05</t>
  </si>
  <si>
    <t>67,85</t>
  </si>
  <si>
    <t>82,20</t>
  </si>
  <si>
    <t>124,47</t>
  </si>
  <si>
    <t>153,48</t>
  </si>
  <si>
    <t>165,90</t>
  </si>
  <si>
    <t>204,98</t>
  </si>
  <si>
    <t>58,73</t>
  </si>
  <si>
    <t>82,36</t>
  </si>
  <si>
    <t>113,69</t>
  </si>
  <si>
    <t>121,88</t>
  </si>
  <si>
    <t>209,77</t>
  </si>
  <si>
    <t>222,87</t>
  </si>
  <si>
    <t>499,12</t>
  </si>
  <si>
    <t>440,35</t>
  </si>
  <si>
    <t>62,61</t>
  </si>
  <si>
    <t>91,98</t>
  </si>
  <si>
    <t>118,67</t>
  </si>
  <si>
    <t>184,41</t>
  </si>
  <si>
    <t>338,43</t>
  </si>
  <si>
    <t>535,79</t>
  </si>
  <si>
    <t>23,16</t>
  </si>
  <si>
    <t>39,90</t>
  </si>
  <si>
    <t>50,02</t>
  </si>
  <si>
    <t>60,93</t>
  </si>
  <si>
    <t>75,28</t>
  </si>
  <si>
    <t>114,53</t>
  </si>
  <si>
    <t>143,54</t>
  </si>
  <si>
    <t>152,83</t>
  </si>
  <si>
    <t>191,91</t>
  </si>
  <si>
    <t>53,79</t>
  </si>
  <si>
    <t>75,00</t>
  </si>
  <si>
    <t>103,32</t>
  </si>
  <si>
    <t>111,51</t>
  </si>
  <si>
    <t>194,77</t>
  </si>
  <si>
    <t>207,87</t>
  </si>
  <si>
    <t>479,58</t>
  </si>
  <si>
    <t>420,81</t>
  </si>
  <si>
    <t>58,94</t>
  </si>
  <si>
    <t>85,39</t>
  </si>
  <si>
    <t>108,84</t>
  </si>
  <si>
    <t>170,57</t>
  </si>
  <si>
    <t>321,41</t>
  </si>
  <si>
    <t>509,71</t>
  </si>
  <si>
    <t>33,51</t>
  </si>
  <si>
    <t>24,28</t>
  </si>
  <si>
    <t>35,41</t>
  </si>
  <si>
    <t>50,95</t>
  </si>
  <si>
    <t>88,09</t>
  </si>
  <si>
    <t>23,99</t>
  </si>
  <si>
    <t>722,83</t>
  </si>
  <si>
    <t>580,17</t>
  </si>
  <si>
    <t>139,52</t>
  </si>
  <si>
    <t>221,95</t>
  </si>
  <si>
    <t>439,27</t>
  </si>
  <si>
    <t>603,55</t>
  </si>
  <si>
    <t>709,58</t>
  </si>
  <si>
    <t>168,73</t>
  </si>
  <si>
    <t>314,59</t>
  </si>
  <si>
    <t>444,47</t>
  </si>
  <si>
    <t>521,32</t>
  </si>
  <si>
    <t>75,01</t>
  </si>
  <si>
    <t>299,00</t>
  </si>
  <si>
    <t>515,18</t>
  </si>
  <si>
    <t>854,07</t>
  </si>
  <si>
    <t>201,96</t>
  </si>
  <si>
    <t>358,78</t>
  </si>
  <si>
    <t>136,58</t>
  </si>
  <si>
    <t>216,92</t>
  </si>
  <si>
    <t>427,97</t>
  </si>
  <si>
    <t>588,05</t>
  </si>
  <si>
    <t>689,53</t>
  </si>
  <si>
    <t>164,57</t>
  </si>
  <si>
    <t>307,47</t>
  </si>
  <si>
    <t>434,31</t>
  </si>
  <si>
    <t>507,59</t>
  </si>
  <si>
    <t>23,60</t>
  </si>
  <si>
    <t>602,41</t>
  </si>
  <si>
    <t>370,00</t>
  </si>
  <si>
    <t>278,93</t>
  </si>
  <si>
    <t>162,29</t>
  </si>
  <si>
    <t>38,89</t>
  </si>
  <si>
    <t>5,07</t>
  </si>
  <si>
    <t>13,50</t>
  </si>
  <si>
    <t>108,08</t>
  </si>
  <si>
    <t>26,89</t>
  </si>
  <si>
    <t>29,09</t>
  </si>
  <si>
    <t>356,26</t>
  </si>
  <si>
    <t>314,95</t>
  </si>
  <si>
    <t>461,44</t>
  </si>
  <si>
    <t>167,59</t>
  </si>
  <si>
    <t>178,75</t>
  </si>
  <si>
    <t>158,52</t>
  </si>
  <si>
    <t>208,79</t>
  </si>
  <si>
    <t>273,86</t>
  </si>
  <si>
    <t>106,92</t>
  </si>
  <si>
    <t>176,47</t>
  </si>
  <si>
    <t>210,88</t>
  </si>
  <si>
    <t>82,33</t>
  </si>
  <si>
    <t>34,95</t>
  </si>
  <si>
    <t>69,20</t>
  </si>
  <si>
    <t>664,09</t>
  </si>
  <si>
    <t>631,30</t>
  </si>
  <si>
    <t>641,13</t>
  </si>
  <si>
    <t>531,81</t>
  </si>
  <si>
    <t>404,80</t>
  </si>
  <si>
    <t>414,63</t>
  </si>
  <si>
    <t>307,82</t>
  </si>
  <si>
    <t>317,65</t>
  </si>
  <si>
    <t>197,09</t>
  </si>
  <si>
    <t>206,92</t>
  </si>
  <si>
    <t>191,18</t>
  </si>
  <si>
    <t>201,01</t>
  </si>
  <si>
    <t>364,81</t>
  </si>
  <si>
    <t>385,35</t>
  </si>
  <si>
    <t>229,90</t>
  </si>
  <si>
    <t>223,99</t>
  </si>
  <si>
    <t>205,36</t>
  </si>
  <si>
    <t>305,49</t>
  </si>
  <si>
    <t>138,18</t>
  </si>
  <si>
    <t>238,31</t>
  </si>
  <si>
    <t>269,21</t>
  </si>
  <si>
    <t>638,33</t>
  </si>
  <si>
    <t>501,97</t>
  </si>
  <si>
    <t>173,25</t>
  </si>
  <si>
    <t>167,34</t>
  </si>
  <si>
    <t>706,67</t>
  </si>
  <si>
    <t>364,33</t>
  </si>
  <si>
    <t>561,48</t>
  </si>
  <si>
    <t>855,48</t>
  </si>
  <si>
    <t>163,25</t>
  </si>
  <si>
    <t>168,72</t>
  </si>
  <si>
    <t>624,12</t>
  </si>
  <si>
    <t>629,59</t>
  </si>
  <si>
    <t>43,05</t>
  </si>
  <si>
    <t>30,65</t>
  </si>
  <si>
    <t>105,21</t>
  </si>
  <si>
    <t>51,25</t>
  </si>
  <si>
    <t>303,45</t>
  </si>
  <si>
    <t>173,59</t>
  </si>
  <si>
    <t>519,35</t>
  </si>
  <si>
    <t>194,83</t>
  </si>
  <si>
    <t>466,74</t>
  </si>
  <si>
    <t>70,27</t>
  </si>
  <si>
    <t>393,22</t>
  </si>
  <si>
    <t>431,72</t>
  </si>
  <si>
    <t>382,65</t>
  </si>
  <si>
    <t>203,10</t>
  </si>
  <si>
    <t>215,80</t>
  </si>
  <si>
    <t>224,25</t>
  </si>
  <si>
    <t>230,73</t>
  </si>
  <si>
    <t>154,60</t>
  </si>
  <si>
    <t>164,33</t>
  </si>
  <si>
    <t>170,54</t>
  </si>
  <si>
    <t>174,41</t>
  </si>
  <si>
    <t>706,45</t>
  </si>
  <si>
    <t>23,57</t>
  </si>
  <si>
    <t>1.096,16</t>
  </si>
  <si>
    <t>1.492,73</t>
  </si>
  <si>
    <t>2.321,09</t>
  </si>
  <si>
    <t>3.143,70</t>
  </si>
  <si>
    <t>3.634,02</t>
  </si>
  <si>
    <t>4.302,22</t>
  </si>
  <si>
    <t>2.113,22</t>
  </si>
  <si>
    <t>2.974,75</t>
  </si>
  <si>
    <t>4.121,72</t>
  </si>
  <si>
    <t>3.831,89</t>
  </si>
  <si>
    <t>5.124,13</t>
  </si>
  <si>
    <t>7.246,16</t>
  </si>
  <si>
    <t>9.687,09</t>
  </si>
  <si>
    <t>11.124,60</t>
  </si>
  <si>
    <t>12.261,39</t>
  </si>
  <si>
    <t>3.185,50</t>
  </si>
  <si>
    <t>4.949,02</t>
  </si>
  <si>
    <t>7.643,12</t>
  </si>
  <si>
    <t>9.917,84</t>
  </si>
  <si>
    <t>11.401,93</t>
  </si>
  <si>
    <t>13.408,99</t>
  </si>
  <si>
    <t>3.366,77</t>
  </si>
  <si>
    <t>5.878,71</t>
  </si>
  <si>
    <t>7.526,37</t>
  </si>
  <si>
    <t>11.124,35</t>
  </si>
  <si>
    <t>2.745,49</t>
  </si>
  <si>
    <t>3.630,52</t>
  </si>
  <si>
    <t>5.101,74</t>
  </si>
  <si>
    <t>6.916,94</t>
  </si>
  <si>
    <t>7.821,94</t>
  </si>
  <si>
    <t>8.374,02</t>
  </si>
  <si>
    <t>2.347,57</t>
  </si>
  <si>
    <t>3.720,34</t>
  </si>
  <si>
    <t>5.855,52</t>
  </si>
  <si>
    <t>7.558,24</t>
  </si>
  <si>
    <t>8.895,04</t>
  </si>
  <si>
    <t>10.504,03</t>
  </si>
  <si>
    <t>1.926,78</t>
  </si>
  <si>
    <t>3.306,08</t>
  </si>
  <si>
    <t>4.324,46</t>
  </si>
  <si>
    <t>6.399,51</t>
  </si>
  <si>
    <t>584,21</t>
  </si>
  <si>
    <t>398,02</t>
  </si>
  <si>
    <t>20,21</t>
  </si>
  <si>
    <t>465,48</t>
  </si>
  <si>
    <t>83,44</t>
  </si>
  <si>
    <t>100,63</t>
  </si>
  <si>
    <t>154,98</t>
  </si>
  <si>
    <t>200,29</t>
  </si>
  <si>
    <t>34,26</t>
  </si>
  <si>
    <t>327,56</t>
  </si>
  <si>
    <t>189,31</t>
  </si>
  <si>
    <t>63,70</t>
  </si>
  <si>
    <t>65,55</t>
  </si>
  <si>
    <t>62,15</t>
  </si>
  <si>
    <t>68,96</t>
  </si>
  <si>
    <t>27,12</t>
  </si>
  <si>
    <t>24,20</t>
  </si>
  <si>
    <t>39,82</t>
  </si>
  <si>
    <t>54,62</t>
  </si>
  <si>
    <t>56,06</t>
  </si>
  <si>
    <t>50,04</t>
  </si>
  <si>
    <t>64,27</t>
  </si>
  <si>
    <t>78,97</t>
  </si>
  <si>
    <t>92,85</t>
  </si>
  <si>
    <t>120,30</t>
  </si>
  <si>
    <t>220,19</t>
  </si>
  <si>
    <t>262,05</t>
  </si>
  <si>
    <t>515,11</t>
  </si>
  <si>
    <t>98,88</t>
  </si>
  <si>
    <t>128,16</t>
  </si>
  <si>
    <t>132,85</t>
  </si>
  <si>
    <t>70,87</t>
  </si>
  <si>
    <t>69,31</t>
  </si>
  <si>
    <t>116,98</t>
  </si>
  <si>
    <t>60,40</t>
  </si>
  <si>
    <t>65,79</t>
  </si>
  <si>
    <t>79,90</t>
  </si>
  <si>
    <t>107,23</t>
  </si>
  <si>
    <t>123,87</t>
  </si>
  <si>
    <t>178,09</t>
  </si>
  <si>
    <t>110,07</t>
  </si>
  <si>
    <t>152,75</t>
  </si>
  <si>
    <t>167,64</t>
  </si>
  <si>
    <t>225,63</t>
  </si>
  <si>
    <t>310,91</t>
  </si>
  <si>
    <t>420,26</t>
  </si>
  <si>
    <t>636,11</t>
  </si>
  <si>
    <t>46,63</t>
  </si>
  <si>
    <t>69,06</t>
  </si>
  <si>
    <t>91,49</t>
  </si>
  <si>
    <t>101,44</t>
  </si>
  <si>
    <t>137,10</t>
  </si>
  <si>
    <t>268,81</t>
  </si>
  <si>
    <t>445,55</t>
  </si>
  <si>
    <t>213,47</t>
  </si>
  <si>
    <t>124,89</t>
  </si>
  <si>
    <t>134,23</t>
  </si>
  <si>
    <t>401,99</t>
  </si>
  <si>
    <t>489,97</t>
  </si>
  <si>
    <t>632,47</t>
  </si>
  <si>
    <t>222,55</t>
  </si>
  <si>
    <t>328,91</t>
  </si>
  <si>
    <t>430,53</t>
  </si>
  <si>
    <t>163,66</t>
  </si>
  <si>
    <t>300,24</t>
  </si>
  <si>
    <t>447,46</t>
  </si>
  <si>
    <t>586,98</t>
  </si>
  <si>
    <t>95,09</t>
  </si>
  <si>
    <t>100,97</t>
  </si>
  <si>
    <t>123,36</t>
  </si>
  <si>
    <t>124,42</t>
  </si>
  <si>
    <t>75,84</t>
  </si>
  <si>
    <t>41,45</t>
  </si>
  <si>
    <t>84,83</t>
  </si>
  <si>
    <t>9,24</t>
  </si>
  <si>
    <t>17,79</t>
  </si>
  <si>
    <t>5,32</t>
  </si>
  <si>
    <t>3,90</t>
  </si>
  <si>
    <t>19,20</t>
  </si>
  <si>
    <t>14,33</t>
  </si>
  <si>
    <t>3,14</t>
  </si>
  <si>
    <t>19,71</t>
  </si>
  <si>
    <t>4,76</t>
  </si>
  <si>
    <t>31,42</t>
  </si>
  <si>
    <t>1.921,42</t>
  </si>
  <si>
    <t>1.346,74</t>
  </si>
  <si>
    <t>1.060,23</t>
  </si>
  <si>
    <t>890,11</t>
  </si>
  <si>
    <t>14,01</t>
  </si>
  <si>
    <t>464,35</t>
  </si>
  <si>
    <t>603,65</t>
  </si>
  <si>
    <t>169,30</t>
  </si>
  <si>
    <t>270,88</t>
  </si>
  <si>
    <t>541,76</t>
  </si>
  <si>
    <t>812,64</t>
  </si>
  <si>
    <t>1.098,50</t>
  </si>
  <si>
    <t>1.493,96</t>
  </si>
  <si>
    <t>1.669,72</t>
  </si>
  <si>
    <t>439,40</t>
  </si>
  <si>
    <t>571,22</t>
  </si>
  <si>
    <t>878,80</t>
  </si>
  <si>
    <t>1.406,08</t>
  </si>
  <si>
    <t>338,60</t>
  </si>
  <si>
    <t>677,20</t>
  </si>
  <si>
    <t>739,99</t>
  </si>
  <si>
    <t>606,63</t>
  </si>
  <si>
    <t>474,12</t>
  </si>
  <si>
    <t>345,01</t>
  </si>
  <si>
    <t>484,48</t>
  </si>
  <si>
    <t>405,23</t>
  </si>
  <si>
    <t>325,33</t>
  </si>
  <si>
    <t>247,32</t>
  </si>
  <si>
    <t>69,91</t>
  </si>
  <si>
    <t>108,63</t>
  </si>
  <si>
    <t>68,75</t>
  </si>
  <si>
    <t>132,22</t>
  </si>
  <si>
    <t>219,96</t>
  </si>
  <si>
    <t>90,08</t>
  </si>
  <si>
    <t>124,21</t>
  </si>
  <si>
    <t>2,22</t>
  </si>
  <si>
    <t>2,64</t>
  </si>
  <si>
    <t>3,50</t>
  </si>
  <si>
    <t>8,65</t>
  </si>
  <si>
    <t>9,18</t>
  </si>
  <si>
    <t>11,78</t>
  </si>
  <si>
    <t>5,39</t>
  </si>
  <si>
    <t>11,05</t>
  </si>
  <si>
    <t>5,21</t>
  </si>
  <si>
    <t>13,59</t>
  </si>
  <si>
    <t>8,64</t>
  </si>
  <si>
    <t>9,46</t>
  </si>
  <si>
    <t>12,83</t>
  </si>
  <si>
    <t>14,24</t>
  </si>
  <si>
    <t>6,17</t>
  </si>
  <si>
    <t>12,29</t>
  </si>
  <si>
    <t>11,62</t>
  </si>
  <si>
    <t>12,82</t>
  </si>
  <si>
    <t>16,33</t>
  </si>
  <si>
    <t>12,87</t>
  </si>
  <si>
    <t>145,70</t>
  </si>
  <si>
    <t>218,55</t>
  </si>
  <si>
    <t>6,19</t>
  </si>
  <si>
    <t>4,33</t>
  </si>
  <si>
    <t>3,70</t>
  </si>
  <si>
    <t>6,09</t>
  </si>
  <si>
    <t>57,63</t>
  </si>
  <si>
    <t>18,50</t>
  </si>
  <si>
    <t>26,30</t>
  </si>
  <si>
    <t>19,22</t>
  </si>
  <si>
    <t>65,90</t>
  </si>
  <si>
    <t>63,00</t>
  </si>
  <si>
    <t>59,34</t>
  </si>
  <si>
    <t>57,99</t>
  </si>
  <si>
    <t>58,97</t>
  </si>
  <si>
    <t>57,33</t>
  </si>
  <si>
    <t>75,72</t>
  </si>
  <si>
    <t>14,32</t>
  </si>
  <si>
    <t>11,44</t>
  </si>
  <si>
    <t>14,53</t>
  </si>
  <si>
    <t>24,16</t>
  </si>
  <si>
    <t>138,24</t>
  </si>
  <si>
    <t>213,98</t>
  </si>
  <si>
    <t>116,25</t>
  </si>
  <si>
    <t>191,98</t>
  </si>
  <si>
    <t>116,82</t>
  </si>
  <si>
    <t>187,79</t>
  </si>
  <si>
    <t>83,38</t>
  </si>
  <si>
    <t>132,98</t>
  </si>
  <si>
    <t>208,31</t>
  </si>
  <si>
    <t>114,80</t>
  </si>
  <si>
    <t>190,11</t>
  </si>
  <si>
    <t>109,81</t>
  </si>
  <si>
    <t>179,73</t>
  </si>
  <si>
    <t>148,65</t>
  </si>
  <si>
    <t>82,61</t>
  </si>
  <si>
    <t>54,95</t>
  </si>
  <si>
    <t>55,83</t>
  </si>
  <si>
    <t>66,71</t>
  </si>
  <si>
    <t>67,74</t>
  </si>
  <si>
    <t>37,53</t>
  </si>
  <si>
    <t>50,45</t>
  </si>
  <si>
    <t>46,57</t>
  </si>
  <si>
    <t>47,35</t>
  </si>
  <si>
    <t>60,94</t>
  </si>
  <si>
    <t>73,55</t>
  </si>
  <si>
    <t>40,14</t>
  </si>
  <si>
    <t>53,95</t>
  </si>
  <si>
    <t>54,83</t>
  </si>
  <si>
    <t>66,11</t>
  </si>
  <si>
    <t>67,34</t>
  </si>
  <si>
    <t>66,72</t>
  </si>
  <si>
    <t>77,93</t>
  </si>
  <si>
    <t>78,72</t>
  </si>
  <si>
    <t>121,11</t>
  </si>
  <si>
    <t>122,12</t>
  </si>
  <si>
    <t>58,33</t>
  </si>
  <si>
    <t>56,90</t>
  </si>
  <si>
    <t>65,05</t>
  </si>
  <si>
    <t>65,84</t>
  </si>
  <si>
    <t>100,17</t>
  </si>
  <si>
    <t>101,18</t>
  </si>
  <si>
    <t>75,58</t>
  </si>
  <si>
    <t>89,46</t>
  </si>
  <si>
    <t>90,25</t>
  </si>
  <si>
    <t>139,03</t>
  </si>
  <si>
    <t>140,04</t>
  </si>
  <si>
    <t>62,79</t>
  </si>
  <si>
    <t>63,52</t>
  </si>
  <si>
    <t>62,17</t>
  </si>
  <si>
    <t>63,11</t>
  </si>
  <si>
    <t>72,09</t>
  </si>
  <si>
    <t>72,88</t>
  </si>
  <si>
    <t>111,08</t>
  </si>
  <si>
    <t>112,09</t>
  </si>
  <si>
    <t>64,05</t>
  </si>
  <si>
    <t>65,94</t>
  </si>
  <si>
    <t>61,82</t>
  </si>
  <si>
    <t>98,06</t>
  </si>
  <si>
    <t>51,97</t>
  </si>
  <si>
    <t>52,82</t>
  </si>
  <si>
    <t>47,22</t>
  </si>
  <si>
    <t>56,68</t>
  </si>
  <si>
    <t>49,35</t>
  </si>
  <si>
    <t>50,20</t>
  </si>
  <si>
    <t>61,22</t>
  </si>
  <si>
    <t>55,51</t>
  </si>
  <si>
    <t>56,46</t>
  </si>
  <si>
    <t>65,82</t>
  </si>
  <si>
    <t>66,77</t>
  </si>
  <si>
    <t>59,45</t>
  </si>
  <si>
    <t>61,76</t>
  </si>
  <si>
    <t>62,97</t>
  </si>
  <si>
    <t>58,22</t>
  </si>
  <si>
    <t>68,54</t>
  </si>
  <si>
    <t>69,75</t>
  </si>
  <si>
    <t>60,95</t>
  </si>
  <si>
    <t>62,16</t>
  </si>
  <si>
    <t>71,62</t>
  </si>
  <si>
    <t>66,86</t>
  </si>
  <si>
    <t>80,49</t>
  </si>
  <si>
    <t>81,84</t>
  </si>
  <si>
    <t>70,31</t>
  </si>
  <si>
    <t>71,66</t>
  </si>
  <si>
    <t>46,95</t>
  </si>
  <si>
    <t>62,03</t>
  </si>
  <si>
    <t>74,43</t>
  </si>
  <si>
    <t>42,98</t>
  </si>
  <si>
    <t>43,64</t>
  </si>
  <si>
    <t>56,74</t>
  </si>
  <si>
    <t>57,81</t>
  </si>
  <si>
    <t>68,51</t>
  </si>
  <si>
    <t>69,48</t>
  </si>
  <si>
    <t>52,99</t>
  </si>
  <si>
    <t>67,76</t>
  </si>
  <si>
    <t>79,62</t>
  </si>
  <si>
    <t>80,59</t>
  </si>
  <si>
    <t>46,84</t>
  </si>
  <si>
    <t>60,29</t>
  </si>
  <si>
    <t>61,06</t>
  </si>
  <si>
    <t>72,18</t>
  </si>
  <si>
    <t>73,15</t>
  </si>
  <si>
    <t>46,35</t>
  </si>
  <si>
    <t>47,13</t>
  </si>
  <si>
    <t>61,42</t>
  </si>
  <si>
    <t>52,41</t>
  </si>
  <si>
    <t>49,75</t>
  </si>
  <si>
    <t>64,59</t>
  </si>
  <si>
    <t>61,53</t>
  </si>
  <si>
    <t>55,80</t>
  </si>
  <si>
    <t>51,72</t>
  </si>
  <si>
    <t>68,31</t>
  </si>
  <si>
    <t>63,81</t>
  </si>
  <si>
    <t>62,90</t>
  </si>
  <si>
    <t>60,22</t>
  </si>
  <si>
    <t>75,10</t>
  </si>
  <si>
    <t>72,16</t>
  </si>
  <si>
    <t>79,99</t>
  </si>
  <si>
    <t>63,71</t>
  </si>
  <si>
    <t>61,05</t>
  </si>
  <si>
    <t>75,63</t>
  </si>
  <si>
    <t>64,78</t>
  </si>
  <si>
    <t>82,76</t>
  </si>
  <si>
    <t>77,00</t>
  </si>
  <si>
    <t>71,72</t>
  </si>
  <si>
    <t>83,59</t>
  </si>
  <si>
    <t>82,23</t>
  </si>
  <si>
    <t>76,37</t>
  </si>
  <si>
    <t>88,50</t>
  </si>
  <si>
    <t>52,31</t>
  </si>
  <si>
    <t>63,22</t>
  </si>
  <si>
    <t>134,58</t>
  </si>
  <si>
    <t>701,12</t>
  </si>
  <si>
    <t>513,54</t>
  </si>
  <si>
    <t>51,05</t>
  </si>
  <si>
    <t>13,93</t>
  </si>
  <si>
    <t>281,15</t>
  </si>
  <si>
    <t>207,95</t>
  </si>
  <si>
    <t>594,98</t>
  </si>
  <si>
    <t>376,08</t>
  </si>
  <si>
    <t>73,58</t>
  </si>
  <si>
    <t>81,02</t>
  </si>
  <si>
    <t>93,04</t>
  </si>
  <si>
    <t>96,73</t>
  </si>
  <si>
    <t>116,19</t>
  </si>
  <si>
    <t>119,89</t>
  </si>
  <si>
    <t>127,99</t>
  </si>
  <si>
    <t>139,35</t>
  </si>
  <si>
    <t>154,37</t>
  </si>
  <si>
    <t>47,02</t>
  </si>
  <si>
    <t>54,27</t>
  </si>
  <si>
    <t>16,69</t>
  </si>
  <si>
    <t>110,19</t>
  </si>
  <si>
    <t>39,41</t>
  </si>
  <si>
    <t>22,78</t>
  </si>
  <si>
    <t>0,65</t>
  </si>
  <si>
    <t>47,81</t>
  </si>
  <si>
    <t>66,75</t>
  </si>
  <si>
    <t>124,07</t>
  </si>
  <si>
    <t>157,49</t>
  </si>
  <si>
    <t>202,97</t>
  </si>
  <si>
    <t>90,29</t>
  </si>
  <si>
    <t>114,95</t>
  </si>
  <si>
    <t>71,90</t>
  </si>
  <si>
    <t>62,21</t>
  </si>
  <si>
    <t>125,83</t>
  </si>
  <si>
    <t>142,71</t>
  </si>
  <si>
    <t>99,29</t>
  </si>
  <si>
    <t>117,87</t>
  </si>
  <si>
    <t>133,80</t>
  </si>
  <si>
    <t>75,26</t>
  </si>
  <si>
    <t>40,15</t>
  </si>
  <si>
    <t>83,55</t>
  </si>
  <si>
    <t>40,21</t>
  </si>
  <si>
    <t>50,79</t>
  </si>
  <si>
    <t>50,64</t>
  </si>
  <si>
    <t>53,45</t>
  </si>
  <si>
    <t>64,14</t>
  </si>
  <si>
    <t>52,06</t>
  </si>
  <si>
    <t>41,82</t>
  </si>
  <si>
    <t>64,28</t>
  </si>
  <si>
    <t>56,00</t>
  </si>
  <si>
    <t>45,61</t>
  </si>
  <si>
    <t>57,59</t>
  </si>
  <si>
    <t>0,35</t>
  </si>
  <si>
    <t>36,50</t>
  </si>
  <si>
    <t>100,18</t>
  </si>
  <si>
    <t>80,28</t>
  </si>
  <si>
    <t>31,74</t>
  </si>
  <si>
    <t>912,61</t>
  </si>
  <si>
    <t>865,53</t>
  </si>
  <si>
    <t>116,66</t>
  </si>
  <si>
    <t>149,06</t>
  </si>
  <si>
    <t>195,56</t>
  </si>
  <si>
    <t>832,10</t>
  </si>
  <si>
    <t>737,05</t>
  </si>
  <si>
    <t>282,67</t>
  </si>
  <si>
    <t>286,76</t>
  </si>
  <si>
    <t>249,68</t>
  </si>
  <si>
    <t>254,92</t>
  </si>
  <si>
    <t>253,62</t>
  </si>
  <si>
    <t>257,71</t>
  </si>
  <si>
    <t>287,14</t>
  </si>
  <si>
    <t>320,75</t>
  </si>
  <si>
    <t>1,98</t>
  </si>
  <si>
    <t>4,04</t>
  </si>
  <si>
    <t>18,44</t>
  </si>
  <si>
    <t>15,00</t>
  </si>
  <si>
    <t>19,53</t>
  </si>
  <si>
    <t>16,42</t>
  </si>
  <si>
    <t>9,03</t>
  </si>
  <si>
    <t>15,46</t>
  </si>
  <si>
    <t>22,35</t>
  </si>
  <si>
    <t>16,95</t>
  </si>
  <si>
    <t>33,57</t>
  </si>
  <si>
    <t>22,93</t>
  </si>
  <si>
    <t>16,21</t>
  </si>
  <si>
    <t>13,73</t>
  </si>
  <si>
    <t>18,54</t>
  </si>
  <si>
    <t>23,10</t>
  </si>
  <si>
    <t>20,47</t>
  </si>
  <si>
    <t>21,72</t>
  </si>
  <si>
    <t>18,37</t>
  </si>
  <si>
    <t>7,82</t>
  </si>
  <si>
    <t>12,01</t>
  </si>
  <si>
    <t>17,77</t>
  </si>
  <si>
    <t>18,07</t>
  </si>
  <si>
    <t>18,49</t>
  </si>
  <si>
    <t>18,51</t>
  </si>
  <si>
    <t>35,87</t>
  </si>
  <si>
    <t>36,99</t>
  </si>
  <si>
    <t>37,05</t>
  </si>
  <si>
    <t>18,85</t>
  </si>
  <si>
    <t>21,07</t>
  </si>
  <si>
    <t>19,37</t>
  </si>
  <si>
    <t>32,99</t>
  </si>
  <si>
    <t>169,82</t>
  </si>
  <si>
    <t>116,77</t>
  </si>
  <si>
    <t>31,69</t>
  </si>
  <si>
    <t>47,55</t>
  </si>
  <si>
    <t>38,52</t>
  </si>
  <si>
    <t>32,60</t>
  </si>
  <si>
    <t>75,27</t>
  </si>
  <si>
    <t>64,56</t>
  </si>
  <si>
    <t>98,92</t>
  </si>
  <si>
    <t>113,62</t>
  </si>
  <si>
    <t>101,97</t>
  </si>
  <si>
    <t>94,81</t>
  </si>
  <si>
    <t>36,15</t>
  </si>
  <si>
    <t>33,84</t>
  </si>
  <si>
    <t>131,38</t>
  </si>
  <si>
    <t>171,81</t>
  </si>
  <si>
    <t>395,07</t>
  </si>
  <si>
    <t>157,50</t>
  </si>
  <si>
    <t>265,14</t>
  </si>
  <si>
    <t>23,01</t>
  </si>
  <si>
    <t>26,74</t>
  </si>
  <si>
    <t>39,37</t>
  </si>
  <si>
    <t>47,47</t>
  </si>
  <si>
    <t>131,50</t>
  </si>
  <si>
    <t>100,67</t>
  </si>
  <si>
    <t>199,40</t>
  </si>
  <si>
    <t>197,18</t>
  </si>
  <si>
    <t>61,41</t>
  </si>
  <si>
    <t>130,99</t>
  </si>
  <si>
    <t>154,85</t>
  </si>
  <si>
    <t>208,08</t>
  </si>
  <si>
    <t>317,93</t>
  </si>
  <si>
    <t>325,90</t>
  </si>
  <si>
    <t>94,31</t>
  </si>
  <si>
    <t>2,60</t>
  </si>
  <si>
    <t>50,11</t>
  </si>
  <si>
    <t>403,23</t>
  </si>
  <si>
    <t>70,75</t>
  </si>
  <si>
    <t>505,09</t>
  </si>
  <si>
    <t>460,65</t>
  </si>
  <si>
    <t>59,41</t>
  </si>
  <si>
    <t>71,38</t>
  </si>
  <si>
    <t>67,82</t>
  </si>
  <si>
    <t>81,53</t>
  </si>
  <si>
    <t>77,09</t>
  </si>
  <si>
    <t>91,28</t>
  </si>
  <si>
    <t>175,05</t>
  </si>
  <si>
    <t>147,62</t>
  </si>
  <si>
    <t>49,90</t>
  </si>
  <si>
    <t>54,15</t>
  </si>
  <si>
    <t>27,83</t>
  </si>
  <si>
    <t>30,81</t>
  </si>
  <si>
    <t>32,00</t>
  </si>
  <si>
    <t>35,67</t>
  </si>
  <si>
    <t>78,56</t>
  </si>
  <si>
    <t>85,84</t>
  </si>
  <si>
    <t>72,41</t>
  </si>
  <si>
    <t>79,69</t>
  </si>
  <si>
    <t>83,42</t>
  </si>
  <si>
    <t>91,75</t>
  </si>
  <si>
    <t>32,47</t>
  </si>
  <si>
    <t>90,54</t>
  </si>
  <si>
    <t>99,61</t>
  </si>
  <si>
    <t>30,96</t>
  </si>
  <si>
    <t>62,45</t>
  </si>
  <si>
    <t>39,12</t>
  </si>
  <si>
    <t>74,01</t>
  </si>
  <si>
    <t>79,92</t>
  </si>
  <si>
    <t>70,84</t>
  </si>
  <si>
    <t>76,75</t>
  </si>
  <si>
    <t>40,80</t>
  </si>
  <si>
    <t>90,97</t>
  </si>
  <si>
    <t>54,02</t>
  </si>
  <si>
    <t>107,35</t>
  </si>
  <si>
    <t>115,68</t>
  </si>
  <si>
    <t>57,15</t>
  </si>
  <si>
    <t>115,22</t>
  </si>
  <si>
    <t>124,29</t>
  </si>
  <si>
    <t>68,17</t>
  </si>
  <si>
    <t>129,68</t>
  </si>
  <si>
    <t>140,12</t>
  </si>
  <si>
    <t>52,93</t>
  </si>
  <si>
    <t>102,06</t>
  </si>
  <si>
    <t>110,39</t>
  </si>
  <si>
    <t>51,88</t>
  </si>
  <si>
    <t>56,45</t>
  </si>
  <si>
    <t>109,95</t>
  </si>
  <si>
    <t>119,02</t>
  </si>
  <si>
    <t>57,62</t>
  </si>
  <si>
    <t>124,38</t>
  </si>
  <si>
    <t>134,82</t>
  </si>
  <si>
    <t>30,31</t>
  </si>
  <si>
    <t>33,64</t>
  </si>
  <si>
    <t>45,33</t>
  </si>
  <si>
    <t>3,15</t>
  </si>
  <si>
    <t>5,74</t>
  </si>
  <si>
    <t>4,73</t>
  </si>
  <si>
    <t>5,67</t>
  </si>
  <si>
    <t>15,19</t>
  </si>
  <si>
    <t>15,35</t>
  </si>
  <si>
    <t>28,22</t>
  </si>
  <si>
    <t>13,78</t>
  </si>
  <si>
    <t>20,09</t>
  </si>
  <si>
    <t>22,65</t>
  </si>
  <si>
    <t>23,44</t>
  </si>
  <si>
    <t>28,74</t>
  </si>
  <si>
    <t>28,06</t>
  </si>
  <si>
    <t>27,06</t>
  </si>
  <si>
    <t>52,59</t>
  </si>
  <si>
    <t>50,15</t>
  </si>
  <si>
    <t>16,46</t>
  </si>
  <si>
    <t>12,61</t>
  </si>
  <si>
    <t>14,20</t>
  </si>
  <si>
    <t>29,00</t>
  </si>
  <si>
    <t>29,21</t>
  </si>
  <si>
    <t>42,64</t>
  </si>
  <si>
    <t>58,67</t>
  </si>
  <si>
    <t>46,85</t>
  </si>
  <si>
    <t>53,39</t>
  </si>
  <si>
    <t>68,89</t>
  </si>
  <si>
    <t>73,23</t>
  </si>
  <si>
    <t>28,73</t>
  </si>
  <si>
    <t>43,38</t>
  </si>
  <si>
    <t>32,85</t>
  </si>
  <si>
    <t>42,83</t>
  </si>
  <si>
    <t>70,58</t>
  </si>
  <si>
    <t>45,10</t>
  </si>
  <si>
    <t>49,16</t>
  </si>
  <si>
    <t>77,03</t>
  </si>
  <si>
    <t>64,49</t>
  </si>
  <si>
    <t>66,68</t>
  </si>
  <si>
    <t>80,97</t>
  </si>
  <si>
    <t>70,78</t>
  </si>
  <si>
    <t>73,72</t>
  </si>
  <si>
    <t>94,56</t>
  </si>
  <si>
    <t>80,42</t>
  </si>
  <si>
    <t>111,03</t>
  </si>
  <si>
    <t>115,09</t>
  </si>
  <si>
    <t>142,60</t>
  </si>
  <si>
    <t>72,35</t>
  </si>
  <si>
    <t>57,78</t>
  </si>
  <si>
    <t>88,32</t>
  </si>
  <si>
    <t>124,98</t>
  </si>
  <si>
    <t>85,55</t>
  </si>
  <si>
    <t>119,49</t>
  </si>
  <si>
    <t>80,60</t>
  </si>
  <si>
    <t>131,35</t>
  </si>
  <si>
    <t>89,97</t>
  </si>
  <si>
    <t>124,51</t>
  </si>
  <si>
    <t>83,67</t>
  </si>
  <si>
    <t>130,26</t>
  </si>
  <si>
    <t>97,07</t>
  </si>
  <si>
    <t>87,25</t>
  </si>
  <si>
    <t>135,66</t>
  </si>
  <si>
    <t>129,20</t>
  </si>
  <si>
    <t>90,31</t>
  </si>
  <si>
    <t>142,05</t>
  </si>
  <si>
    <t>100,68</t>
  </si>
  <si>
    <t>134,20</t>
  </si>
  <si>
    <t>93,36</t>
  </si>
  <si>
    <t>140,95</t>
  </si>
  <si>
    <t>107,78</t>
  </si>
  <si>
    <t>129,60</t>
  </si>
  <si>
    <t>93,13</t>
  </si>
  <si>
    <t>108,43</t>
  </si>
  <si>
    <t>14,96</t>
  </si>
  <si>
    <t>36,32</t>
  </si>
  <si>
    <t>227,87</t>
  </si>
  <si>
    <t>209,60</t>
  </si>
  <si>
    <t>219,61</t>
  </si>
  <si>
    <t>265,52</t>
  </si>
  <si>
    <t>44,28</t>
  </si>
  <si>
    <t>52,97</t>
  </si>
  <si>
    <t>50,14</t>
  </si>
  <si>
    <t>54,67</t>
  </si>
  <si>
    <t>47,68</t>
  </si>
  <si>
    <t>58,24</t>
  </si>
  <si>
    <t>49,69</t>
  </si>
  <si>
    <t>59,59</t>
  </si>
  <si>
    <t>252,76</t>
  </si>
  <si>
    <t>233,22</t>
  </si>
  <si>
    <t>243,23</t>
  </si>
  <si>
    <t>293,52</t>
  </si>
  <si>
    <t>48,92</t>
  </si>
  <si>
    <t>39,88</t>
  </si>
  <si>
    <t>33,56</t>
  </si>
  <si>
    <t>39,32</t>
  </si>
  <si>
    <t>44,79</t>
  </si>
  <si>
    <t>47,06</t>
  </si>
  <si>
    <t>44,23</t>
  </si>
  <si>
    <t>91,42</t>
  </si>
  <si>
    <t>102,23</t>
  </si>
  <si>
    <t>125,33</t>
  </si>
  <si>
    <t>29,92</t>
  </si>
  <si>
    <t>32,89</t>
  </si>
  <si>
    <t>53,93</t>
  </si>
  <si>
    <t>54,33</t>
  </si>
  <si>
    <t>90,45</t>
  </si>
  <si>
    <t>40,97</t>
  </si>
  <si>
    <t>47,37</t>
  </si>
  <si>
    <t>50,52</t>
  </si>
  <si>
    <t>10,17</t>
  </si>
  <si>
    <t>4,11</t>
  </si>
  <si>
    <t>244,36</t>
  </si>
  <si>
    <t>235,33</t>
  </si>
  <si>
    <t>251,22</t>
  </si>
  <si>
    <t>241,28</t>
  </si>
  <si>
    <t>345,84</t>
  </si>
  <si>
    <t>326,38</t>
  </si>
  <si>
    <t>338,10</t>
  </si>
  <si>
    <t>326,81</t>
  </si>
  <si>
    <t>350,35</t>
  </si>
  <si>
    <t>329,70</t>
  </si>
  <si>
    <t>349,63</t>
  </si>
  <si>
    <t>322,84</t>
  </si>
  <si>
    <t>372,65</t>
  </si>
  <si>
    <t>241,02</t>
  </si>
  <si>
    <t>336,36</t>
  </si>
  <si>
    <t>324,61</t>
  </si>
  <si>
    <t>300,40</t>
  </si>
  <si>
    <t>298,65</t>
  </si>
  <si>
    <t>287,63</t>
  </si>
  <si>
    <t>259,11</t>
  </si>
  <si>
    <t>248,10</t>
  </si>
  <si>
    <t>310,49</t>
  </si>
  <si>
    <t>300,46</t>
  </si>
  <si>
    <t>285,34</t>
  </si>
  <si>
    <t>269,54</t>
  </si>
  <si>
    <t>1.966,61</t>
  </si>
  <si>
    <t>1.964,32</t>
  </si>
  <si>
    <t>2.028,64</t>
  </si>
  <si>
    <t>2.020,58</t>
  </si>
  <si>
    <t>1.984,20</t>
  </si>
  <si>
    <t>1.979,82</t>
  </si>
  <si>
    <t>264,32</t>
  </si>
  <si>
    <t>214,68</t>
  </si>
  <si>
    <t>286,38</t>
  </si>
  <si>
    <t>230,43</t>
  </si>
  <si>
    <t>364,67</t>
  </si>
  <si>
    <t>312,99</t>
  </si>
  <si>
    <t>344,02</t>
  </si>
  <si>
    <t>311,89</t>
  </si>
  <si>
    <t>337,61</t>
  </si>
  <si>
    <t>327,81</t>
  </si>
  <si>
    <t>336,24</t>
  </si>
  <si>
    <t>324,76</t>
  </si>
  <si>
    <t>475,53</t>
  </si>
  <si>
    <t>374,81</t>
  </si>
  <si>
    <t>347,73</t>
  </si>
  <si>
    <t>397,04</t>
  </si>
  <si>
    <t>340,12</t>
  </si>
  <si>
    <t>306,23</t>
  </si>
  <si>
    <t>352,28</t>
  </si>
  <si>
    <t>305,14</t>
  </si>
  <si>
    <t>278,04</t>
  </si>
  <si>
    <t>318,44</t>
  </si>
  <si>
    <t>254,44</t>
  </si>
  <si>
    <t>297,50</t>
  </si>
  <si>
    <t>237,91</t>
  </si>
  <si>
    <t>377,79</t>
  </si>
  <si>
    <t>316,20</t>
  </si>
  <si>
    <t>286,13</t>
  </si>
  <si>
    <t>318,01</t>
  </si>
  <si>
    <t>275,97</t>
  </si>
  <si>
    <t>254,02</t>
  </si>
  <si>
    <t>1.951,97</t>
  </si>
  <si>
    <t>1.924,50</t>
  </si>
  <si>
    <t>2.019,23</t>
  </si>
  <si>
    <t>1.979,38</t>
  </si>
  <si>
    <t>1.971,08</t>
  </si>
  <si>
    <t>1.975,54</t>
  </si>
  <si>
    <t>1.943,10</t>
  </si>
  <si>
    <t>312,36</t>
  </si>
  <si>
    <t>330,57</t>
  </si>
  <si>
    <t>413,13</t>
  </si>
  <si>
    <t>425,07</t>
  </si>
  <si>
    <t>407,86</t>
  </si>
  <si>
    <t>404,49</t>
  </si>
  <si>
    <t>456,44</t>
  </si>
  <si>
    <t>405,48</t>
  </si>
  <si>
    <t>378,09</t>
  </si>
  <si>
    <t>360,84</t>
  </si>
  <si>
    <t>335,33</t>
  </si>
  <si>
    <t>389,76</t>
  </si>
  <si>
    <t>353,83</t>
  </si>
  <si>
    <t>2.030,45</t>
  </si>
  <si>
    <t>2.083,38</t>
  </si>
  <si>
    <t>2.048,22</t>
  </si>
  <si>
    <t>1.059,15</t>
  </si>
  <si>
    <t>1.051,82</t>
  </si>
  <si>
    <t>1.041,15</t>
  </si>
  <si>
    <t>1.226,97</t>
  </si>
  <si>
    <t>1.214,86</t>
  </si>
  <si>
    <t>1.204,77</t>
  </si>
  <si>
    <t>2.916,73</t>
  </si>
  <si>
    <t>2.922,29</t>
  </si>
  <si>
    <t>2.930,96</t>
  </si>
  <si>
    <t>3.257,31</t>
  </si>
  <si>
    <t>3.280,02</t>
  </si>
  <si>
    <t>3.301,11</t>
  </si>
  <si>
    <t>2.064,78</t>
  </si>
  <si>
    <t>2.071,47</t>
  </si>
  <si>
    <t>2.077,27</t>
  </si>
  <si>
    <t>1.185,13</t>
  </si>
  <si>
    <t>1.352,13</t>
  </si>
  <si>
    <t>3.441,86</t>
  </si>
  <si>
    <t>2.224,91</t>
  </si>
  <si>
    <t>3.040,95</t>
  </si>
  <si>
    <t>3.038,86</t>
  </si>
  <si>
    <t>1.080,04</t>
  </si>
  <si>
    <t>1.066,65</t>
  </si>
  <si>
    <t>711,79</t>
  </si>
  <si>
    <t>319,24</t>
  </si>
  <si>
    <t>376,13</t>
  </si>
  <si>
    <t>308,58</t>
  </si>
  <si>
    <t>370,50</t>
  </si>
  <si>
    <t>259,84</t>
  </si>
  <si>
    <t>330,38</t>
  </si>
  <si>
    <t>327,87</t>
  </si>
  <si>
    <t>467,91</t>
  </si>
  <si>
    <t>342,12</t>
  </si>
  <si>
    <t>310,68</t>
  </si>
  <si>
    <t>293,23</t>
  </si>
  <si>
    <t>392,63</t>
  </si>
  <si>
    <t>303,01</t>
  </si>
  <si>
    <t>268,91</t>
  </si>
  <si>
    <t>312,26</t>
  </si>
  <si>
    <t>272,63</t>
  </si>
  <si>
    <t>253,05</t>
  </si>
  <si>
    <t>406,37</t>
  </si>
  <si>
    <t>460,63</t>
  </si>
  <si>
    <t>398,57</t>
  </si>
  <si>
    <t>383,35</t>
  </si>
  <si>
    <t>466,59</t>
  </si>
  <si>
    <t>347,32</t>
  </si>
  <si>
    <t>388,04</t>
  </si>
  <si>
    <t>349,06</t>
  </si>
  <si>
    <t>330,55</t>
  </si>
  <si>
    <t>410,58</t>
  </si>
  <si>
    <t>307,56</t>
  </si>
  <si>
    <t>308,60</t>
  </si>
  <si>
    <t>304,11</t>
  </si>
  <si>
    <t>265,12</t>
  </si>
  <si>
    <t>402,38</t>
  </si>
  <si>
    <t>343,71</t>
  </si>
  <si>
    <t>20,64</t>
  </si>
  <si>
    <t>34,93</t>
  </si>
  <si>
    <t>995,22</t>
  </si>
  <si>
    <t>719,37</t>
  </si>
  <si>
    <t>306,45</t>
  </si>
  <si>
    <t>13,16</t>
  </si>
  <si>
    <t>2,44</t>
  </si>
  <si>
    <t>18,91</t>
  </si>
  <si>
    <t>3,80</t>
  </si>
  <si>
    <t>2,17</t>
  </si>
  <si>
    <t>3,69</t>
  </si>
  <si>
    <t>26,70</t>
  </si>
  <si>
    <t>0,84</t>
  </si>
  <si>
    <t>2,51</t>
  </si>
  <si>
    <t>106,31</t>
  </si>
  <si>
    <t>0,36</t>
  </si>
  <si>
    <t>2,45</t>
  </si>
  <si>
    <t>1,04</t>
  </si>
  <si>
    <t>560,00</t>
  </si>
  <si>
    <t>339,25</t>
  </si>
  <si>
    <t>1.475,01</t>
  </si>
  <si>
    <t>36,69</t>
  </si>
  <si>
    <t>45,00</t>
  </si>
  <si>
    <t>37,59</t>
  </si>
  <si>
    <t>31,49</t>
  </si>
  <si>
    <t>26,14</t>
  </si>
  <si>
    <t>41,47</t>
  </si>
  <si>
    <t>69,74</t>
  </si>
  <si>
    <t>42,16</t>
  </si>
  <si>
    <t>29,17</t>
  </si>
  <si>
    <t>11,31</t>
  </si>
  <si>
    <t>145,58</t>
  </si>
  <si>
    <t>19,33</t>
  </si>
  <si>
    <t>570,06</t>
  </si>
  <si>
    <t>12,73</t>
  </si>
  <si>
    <t>78,91</t>
  </si>
  <si>
    <t>38,46</t>
  </si>
  <si>
    <t>117,82</t>
  </si>
  <si>
    <t>72,30</t>
  </si>
  <si>
    <t>36,08</t>
  </si>
  <si>
    <t>411,07</t>
  </si>
  <si>
    <t>187,62</t>
  </si>
  <si>
    <t>190,08</t>
  </si>
  <si>
    <t>82,98</t>
  </si>
  <si>
    <t>3,20</t>
  </si>
  <si>
    <t>2,32</t>
  </si>
  <si>
    <t>55,29</t>
  </si>
  <si>
    <t>125,34</t>
  </si>
  <si>
    <t>90,86</t>
  </si>
  <si>
    <t>110,04</t>
  </si>
  <si>
    <t>150,50</t>
  </si>
  <si>
    <t>298,31</t>
  </si>
  <si>
    <t>127,43</t>
  </si>
  <si>
    <t>169,39</t>
  </si>
  <si>
    <t>119,74</t>
  </si>
  <si>
    <t>38,28</t>
  </si>
  <si>
    <t>100,42</t>
  </si>
  <si>
    <t>3,35</t>
  </si>
  <si>
    <t>1,13</t>
  </si>
  <si>
    <t>1,72</t>
  </si>
  <si>
    <t>1,58</t>
  </si>
  <si>
    <t>2,57</t>
  </si>
  <si>
    <t>4,28</t>
  </si>
  <si>
    <t>2,63</t>
  </si>
  <si>
    <t>1,63</t>
  </si>
  <si>
    <t>1,49</t>
  </si>
  <si>
    <t>457,32</t>
  </si>
  <si>
    <t>91,29</t>
  </si>
  <si>
    <t>3,45</t>
  </si>
  <si>
    <t>4,00</t>
  </si>
  <si>
    <t>2,49</t>
  </si>
  <si>
    <t>2,67</t>
  </si>
  <si>
    <t>21,70</t>
  </si>
  <si>
    <t>22,04</t>
  </si>
  <si>
    <t>15,90</t>
  </si>
  <si>
    <t>15,68</t>
  </si>
  <si>
    <t>35,33</t>
  </si>
  <si>
    <t>78,75</t>
  </si>
  <si>
    <t>51,93</t>
  </si>
  <si>
    <t>44,52</t>
  </si>
  <si>
    <t>44,04</t>
  </si>
  <si>
    <t>45,47</t>
  </si>
  <si>
    <t>41,06</t>
  </si>
  <si>
    <t>81,57</t>
  </si>
  <si>
    <t>62,66</t>
  </si>
  <si>
    <t>141,12</t>
  </si>
  <si>
    <t>28,70</t>
  </si>
  <si>
    <t>85,79</t>
  </si>
  <si>
    <t>228,64</t>
  </si>
  <si>
    <t>112,75</t>
  </si>
  <si>
    <t>15,14</t>
  </si>
  <si>
    <t>41,61</t>
  </si>
  <si>
    <t>56,85</t>
  </si>
  <si>
    <t>122,41</t>
  </si>
  <si>
    <t>179,01</t>
  </si>
  <si>
    <t>53,00</t>
  </si>
  <si>
    <t>94,41</t>
  </si>
  <si>
    <t>201,70</t>
  </si>
  <si>
    <t>69,33</t>
  </si>
  <si>
    <t>192,50</t>
  </si>
  <si>
    <t>490,09</t>
  </si>
  <si>
    <t>780,98</t>
  </si>
  <si>
    <t>15,69</t>
  </si>
  <si>
    <t>14,57</t>
  </si>
  <si>
    <t>16,99</t>
  </si>
  <si>
    <t>22,59</t>
  </si>
  <si>
    <t>15,24</t>
  </si>
  <si>
    <t>21,12</t>
  </si>
  <si>
    <t>18,36</t>
  </si>
  <si>
    <t>22,03</t>
  </si>
  <si>
    <t>16,32</t>
  </si>
  <si>
    <t>29,72</t>
  </si>
  <si>
    <t>20,70</t>
  </si>
  <si>
    <t>32,50</t>
  </si>
  <si>
    <t>38,77</t>
  </si>
  <si>
    <t>21,78</t>
  </si>
  <si>
    <t>18,46</t>
  </si>
  <si>
    <t>24,13</t>
  </si>
  <si>
    <t>56,03</t>
  </si>
  <si>
    <t>79,17</t>
  </si>
  <si>
    <t>104,36</t>
  </si>
  <si>
    <t>29,03</t>
  </si>
  <si>
    <t>24,36</t>
  </si>
  <si>
    <t>76,00</t>
  </si>
  <si>
    <t>86,36</t>
  </si>
  <si>
    <t>117,70</t>
  </si>
  <si>
    <t>49,92</t>
  </si>
  <si>
    <t>81,75</t>
  </si>
  <si>
    <t>77,60</t>
  </si>
  <si>
    <t>3.544,90</t>
  </si>
  <si>
    <t>7.365,24</t>
  </si>
  <si>
    <t>4.302,05</t>
  </si>
  <si>
    <t>5.670,32</t>
  </si>
  <si>
    <t>5.122,47</t>
  </si>
  <si>
    <t>3.890,20</t>
  </si>
  <si>
    <t>4.082,35</t>
  </si>
  <si>
    <t>13.362,00</t>
  </si>
  <si>
    <t>2.911,82</t>
  </si>
  <si>
    <t>15.182,62</t>
  </si>
  <si>
    <t>20.684,99</t>
  </si>
  <si>
    <t>9.865,97</t>
  </si>
  <si>
    <t>13.934,48</t>
  </si>
  <si>
    <t>18.361,84</t>
  </si>
  <si>
    <t>5.877,24</t>
  </si>
  <si>
    <t>8.778,97</t>
  </si>
  <si>
    <t>4.447,05</t>
  </si>
  <si>
    <t>1,17</t>
  </si>
  <si>
    <t>11,06</t>
  </si>
  <si>
    <t>14,75</t>
  </si>
  <si>
    <t>9,93</t>
  </si>
  <si>
    <t>101,95</t>
  </si>
  <si>
    <t>116,04</t>
  </si>
  <si>
    <t>158,63</t>
  </si>
  <si>
    <t>42,39</t>
  </si>
  <si>
    <t>60,21</t>
  </si>
  <si>
    <t>79,61</t>
  </si>
  <si>
    <t>62,07</t>
  </si>
  <si>
    <t>94,21</t>
  </si>
  <si>
    <t>110,23</t>
  </si>
  <si>
    <t>58,29</t>
  </si>
  <si>
    <t>76,92</t>
  </si>
  <si>
    <t>86,65</t>
  </si>
  <si>
    <t>20,11</t>
  </si>
  <si>
    <t>34,63</t>
  </si>
  <si>
    <t>51,73</t>
  </si>
  <si>
    <t>80,89</t>
  </si>
  <si>
    <t>55,45</t>
  </si>
  <si>
    <t>3.027,72</t>
  </si>
  <si>
    <t>19.401,84</t>
  </si>
  <si>
    <t>10.270,27</t>
  </si>
  <si>
    <t>13.531,61</t>
  </si>
  <si>
    <t>15.242,14</t>
  </si>
  <si>
    <t>6.092,98</t>
  </si>
  <si>
    <t>4.280,25</t>
  </si>
  <si>
    <t>38,39</t>
  </si>
  <si>
    <t>40,50</t>
  </si>
  <si>
    <t>16,24</t>
  </si>
  <si>
    <t>16,03</t>
  </si>
  <si>
    <t>21,83</t>
  </si>
  <si>
    <t>17,44</t>
  </si>
  <si>
    <t>57,22</t>
  </si>
  <si>
    <t>22,61</t>
  </si>
  <si>
    <t>125,07</t>
  </si>
  <si>
    <t>251,43</t>
  </si>
  <si>
    <t>36,28</t>
  </si>
  <si>
    <t>38,04</t>
  </si>
  <si>
    <t>22,91</t>
  </si>
  <si>
    <t>13,08</t>
  </si>
  <si>
    <t>29,83</t>
  </si>
  <si>
    <t>27,37</t>
  </si>
  <si>
    <t>22,34</t>
  </si>
  <si>
    <t>27,64</t>
  </si>
  <si>
    <t>22,05</t>
  </si>
  <si>
    <t>2.826,04</t>
  </si>
  <si>
    <t>3.044,89</t>
  </si>
  <si>
    <t>2.915,98</t>
  </si>
  <si>
    <t>2.891,03</t>
  </si>
  <si>
    <t>3.113,47</t>
  </si>
  <si>
    <t>2.961,77</t>
  </si>
  <si>
    <t>3.112,45</t>
  </si>
  <si>
    <t>3.636,55</t>
  </si>
  <si>
    <t>3.966,86</t>
  </si>
  <si>
    <t>2.913,46</t>
  </si>
  <si>
    <t>2.585,94</t>
  </si>
  <si>
    <t>3.985,52</t>
  </si>
  <si>
    <t>2.971,79</t>
  </si>
  <si>
    <t>2.630,16</t>
  </si>
  <si>
    <t>2.742,72</t>
  </si>
  <si>
    <t>1.930,00</t>
  </si>
  <si>
    <t>5.177,50</t>
  </si>
  <si>
    <t>3.778,25</t>
  </si>
  <si>
    <t>3.687,65</t>
  </si>
  <si>
    <t>4.227,02</t>
  </si>
  <si>
    <t>3.294,35</t>
  </si>
  <si>
    <t>3.063,16</t>
  </si>
  <si>
    <t>3.202,02</t>
  </si>
  <si>
    <t>3.628,15</t>
  </si>
  <si>
    <t>2.841,31</t>
  </si>
  <si>
    <t>3.924,34</t>
  </si>
  <si>
    <t>4.226,28</t>
  </si>
  <si>
    <t>4.505,19</t>
  </si>
  <si>
    <t>3.285,27</t>
  </si>
  <si>
    <t>20.818,03</t>
  </si>
  <si>
    <t>14.331,65</t>
  </si>
  <si>
    <t>13.665,28</t>
  </si>
  <si>
    <t>3.768,44</t>
  </si>
  <si>
    <t>2.936,35</t>
  </si>
  <si>
    <t>3.455,85</t>
  </si>
  <si>
    <t>3.595,20</t>
  </si>
  <si>
    <t>3.541,76</t>
  </si>
  <si>
    <t>2.768,83</t>
  </si>
  <si>
    <t>3.810,47</t>
  </si>
  <si>
    <t>3.692,11</t>
  </si>
  <si>
    <t>3.777,45</t>
  </si>
  <si>
    <t>4.586,05</t>
  </si>
  <si>
    <t>3.584,92</t>
  </si>
  <si>
    <t>3.649,50</t>
  </si>
  <si>
    <t>3.682,78</t>
  </si>
  <si>
    <t>5.223,84</t>
  </si>
  <si>
    <t>3.389,42</t>
  </si>
  <si>
    <t>4.463,92</t>
  </si>
  <si>
    <t>3.446,23</t>
  </si>
  <si>
    <t>3.953,27</t>
  </si>
  <si>
    <t>4.002,87</t>
  </si>
  <si>
    <t>2.381,49</t>
  </si>
  <si>
    <t>4.162,82</t>
  </si>
  <si>
    <t>3.279,60</t>
  </si>
  <si>
    <t>3.193,09</t>
  </si>
  <si>
    <t>3.694,67</t>
  </si>
  <si>
    <t>3.850,64</t>
  </si>
  <si>
    <t>4.146,99</t>
  </si>
  <si>
    <t>3.462,03</t>
  </si>
  <si>
    <t>5.762,68</t>
  </si>
  <si>
    <t>3.796,85</t>
  </si>
  <si>
    <t>3.966,94</t>
  </si>
  <si>
    <t>2.362,46</t>
  </si>
  <si>
    <t>3.902,54</t>
  </si>
  <si>
    <t>4.605,08</t>
  </si>
  <si>
    <t>3.792,71</t>
  </si>
  <si>
    <t>4.002,90</t>
  </si>
  <si>
    <t>3.213,21</t>
  </si>
  <si>
    <t>4.296,15</t>
  </si>
  <si>
    <t>3.551,26</t>
  </si>
  <si>
    <t>3.777,46</t>
  </si>
  <si>
    <t>3.650,14</t>
  </si>
  <si>
    <t>3.860,25</t>
  </si>
  <si>
    <t>4.712,91</t>
  </si>
  <si>
    <t>4.063,22</t>
  </si>
  <si>
    <t>3.301,44</t>
  </si>
  <si>
    <t>2.964,47</t>
  </si>
  <si>
    <t>2.623,21</t>
  </si>
  <si>
    <t>3.970,00</t>
  </si>
  <si>
    <t>4.226,81</t>
  </si>
  <si>
    <t>4.236,89</t>
  </si>
  <si>
    <t>6.831,55</t>
  </si>
  <si>
    <t>4.442,09</t>
  </si>
  <si>
    <t>3.313,18</t>
  </si>
  <si>
    <t>3.518,37</t>
  </si>
  <si>
    <t>2.679,94</t>
  </si>
  <si>
    <t>PCI.817.01 - CUSTO DE COMPOSIÇÕES - SINTÉTICO                                               DATA DE EMISSÃO: 22/10/2020 14:20:11            DATA DE RT: 21/10/2020</t>
  </si>
  <si>
    <t>ENCARGOS SOCIAIS SOBRE PREÇOS DA MÃO-DE-OBRA: 114,15%(HORA)   71,41%(MÊS)</t>
  </si>
  <si>
    <t>31,19</t>
  </si>
  <si>
    <t>44,35</t>
  </si>
  <si>
    <t>48,81</t>
  </si>
  <si>
    <t>10,74</t>
  </si>
  <si>
    <t>11,96</t>
  </si>
  <si>
    <t>26,84</t>
  </si>
  <si>
    <t>35,27</t>
  </si>
  <si>
    <t>32,95</t>
  </si>
  <si>
    <t>41,84</t>
  </si>
  <si>
    <t>50,72</t>
  </si>
  <si>
    <t>59,62</t>
  </si>
  <si>
    <t>68,50</t>
  </si>
  <si>
    <t>98,08</t>
  </si>
  <si>
    <t>30,44</t>
  </si>
  <si>
    <t>41,42</t>
  </si>
  <si>
    <t>48,77</t>
  </si>
  <si>
    <t>72,67</t>
  </si>
  <si>
    <t>63,79</t>
  </si>
  <si>
    <t>170,11</t>
  </si>
  <si>
    <t>210,09</t>
  </si>
  <si>
    <t>276,51</t>
  </si>
  <si>
    <t>38,10</t>
  </si>
  <si>
    <t>93,97</t>
  </si>
  <si>
    <t>128,60</t>
  </si>
  <si>
    <t>179,52</t>
  </si>
  <si>
    <t>215,97</t>
  </si>
  <si>
    <t>576,25</t>
  </si>
  <si>
    <t>45,15</t>
  </si>
  <si>
    <t>108,61</t>
  </si>
  <si>
    <t>212,04</t>
  </si>
  <si>
    <t>280,32</t>
  </si>
  <si>
    <t>40,05</t>
  </si>
  <si>
    <t>130,56</t>
  </si>
  <si>
    <t>181,47</t>
  </si>
  <si>
    <t>219,78</t>
  </si>
  <si>
    <t>578,63</t>
  </si>
  <si>
    <t>27,55</t>
  </si>
  <si>
    <t>32,75</t>
  </si>
  <si>
    <t>43,14</t>
  </si>
  <si>
    <t>58,76</t>
  </si>
  <si>
    <t>74,35</t>
  </si>
  <si>
    <t>3,00</t>
  </si>
  <si>
    <t>6,04</t>
  </si>
  <si>
    <t>116,94</t>
  </si>
  <si>
    <t>138,69</t>
  </si>
  <si>
    <t>814,63</t>
  </si>
  <si>
    <t>18,90</t>
  </si>
  <si>
    <t>1.086,26</t>
  </si>
  <si>
    <t>27,17</t>
  </si>
  <si>
    <t>1.692,04</t>
  </si>
  <si>
    <t>117,17</t>
  </si>
  <si>
    <t>139,08</t>
  </si>
  <si>
    <t>817,68</t>
  </si>
  <si>
    <t>1.089,89</t>
  </si>
  <si>
    <t>1.695,93</t>
  </si>
  <si>
    <t>126,47</t>
  </si>
  <si>
    <t>207,15</t>
  </si>
  <si>
    <t>253,72</t>
  </si>
  <si>
    <t>315,28</t>
  </si>
  <si>
    <t>14,29</t>
  </si>
  <si>
    <t>337,79</t>
  </si>
  <si>
    <t>462,41</t>
  </si>
  <si>
    <t>485,91</t>
  </si>
  <si>
    <t>19,96</t>
  </si>
  <si>
    <t>122,91</t>
  </si>
  <si>
    <t>133,99</t>
  </si>
  <si>
    <t>216,42</t>
  </si>
  <si>
    <t>20,04</t>
  </si>
  <si>
    <t>264,60</t>
  </si>
  <si>
    <t>327,76</t>
  </si>
  <si>
    <t>478,66</t>
  </si>
  <si>
    <t>503,40</t>
  </si>
  <si>
    <t>37,85</t>
  </si>
  <si>
    <t>89,64</t>
  </si>
  <si>
    <t>107,99</t>
  </si>
  <si>
    <t>154,06</t>
  </si>
  <si>
    <t>237,51</t>
  </si>
  <si>
    <t>272,11</t>
  </si>
  <si>
    <t>287,70</t>
  </si>
  <si>
    <t>97,33</t>
  </si>
  <si>
    <t>117,47</t>
  </si>
  <si>
    <t>165,20</t>
  </si>
  <si>
    <t>211,07</t>
  </si>
  <si>
    <t>251,98</t>
  </si>
  <si>
    <t>288,19</t>
  </si>
  <si>
    <t>305,66</t>
  </si>
  <si>
    <t>48,20</t>
  </si>
  <si>
    <t>87,02</t>
  </si>
  <si>
    <t>98,95</t>
  </si>
  <si>
    <t>405,75</t>
  </si>
  <si>
    <t>123,84</t>
  </si>
  <si>
    <t>575,11</t>
  </si>
  <si>
    <t>166,69</t>
  </si>
  <si>
    <t>36,96</t>
  </si>
  <si>
    <t>47,31</t>
  </si>
  <si>
    <t>57,68</t>
  </si>
  <si>
    <t>68,38</t>
  </si>
  <si>
    <t>90,89</t>
  </si>
  <si>
    <t>116,91</t>
  </si>
  <si>
    <t>426,95</t>
  </si>
  <si>
    <t>145,04</t>
  </si>
  <si>
    <t>601,22</t>
  </si>
  <si>
    <t>192,80</t>
  </si>
  <si>
    <t>74,63</t>
  </si>
  <si>
    <t>77,72</t>
  </si>
  <si>
    <t>105,13</t>
  </si>
  <si>
    <t>69,11</t>
  </si>
  <si>
    <t>85,23</t>
  </si>
  <si>
    <t>114,41</t>
  </si>
  <si>
    <t>20,46</t>
  </si>
  <si>
    <t>2,08</t>
  </si>
  <si>
    <t>5,19</t>
  </si>
  <si>
    <t>850,31</t>
  </si>
  <si>
    <t>789,14</t>
  </si>
  <si>
    <t>610,72</t>
  </si>
  <si>
    <t>673,22</t>
  </si>
  <si>
    <t>413,62</t>
  </si>
  <si>
    <t>416,85</t>
  </si>
  <si>
    <t>705,15</t>
  </si>
  <si>
    <t>755,03</t>
  </si>
  <si>
    <t>4.429,12</t>
  </si>
  <si>
    <t>6.658,87</t>
  </si>
  <si>
    <t>190,56</t>
  </si>
  <si>
    <t>315,29</t>
  </si>
  <si>
    <t>614,55</t>
  </si>
  <si>
    <t>842,79</t>
  </si>
  <si>
    <t>97,83</t>
  </si>
  <si>
    <t>86,19</t>
  </si>
  <si>
    <t>118,02</t>
  </si>
  <si>
    <t>153,28</t>
  </si>
  <si>
    <t>99,20</t>
  </si>
  <si>
    <t>126,30</t>
  </si>
  <si>
    <t>122,76</t>
  </si>
  <si>
    <t>102,62</t>
  </si>
  <si>
    <t>105,10</t>
  </si>
  <si>
    <t>143,68</t>
  </si>
  <si>
    <t>190,66</t>
  </si>
  <si>
    <t>122,44</t>
  </si>
  <si>
    <t>160,45</t>
  </si>
  <si>
    <t>87,19</t>
  </si>
  <si>
    <t>3.823,72</t>
  </si>
  <si>
    <t>5.615,96</t>
  </si>
  <si>
    <t>132,09</t>
  </si>
  <si>
    <t>89,28</t>
  </si>
  <si>
    <t>114,57</t>
  </si>
  <si>
    <t>176,30</t>
  </si>
  <si>
    <t>109,86</t>
  </si>
  <si>
    <t>253,21</t>
  </si>
  <si>
    <t>144,49</t>
  </si>
  <si>
    <t>159,46</t>
  </si>
  <si>
    <t>153,14</t>
  </si>
  <si>
    <t>390,56</t>
  </si>
  <si>
    <t>89,44</t>
  </si>
  <si>
    <t>87,26</t>
  </si>
  <si>
    <t>75,95</t>
  </si>
  <si>
    <t>111,46</t>
  </si>
  <si>
    <t>108,50</t>
  </si>
  <si>
    <t>166,83</t>
  </si>
  <si>
    <t>142,10</t>
  </si>
  <si>
    <t>148,87</t>
  </si>
  <si>
    <t>124,83</t>
  </si>
  <si>
    <t>141,81</t>
  </si>
  <si>
    <t>114,73</t>
  </si>
  <si>
    <t>102,03</t>
  </si>
  <si>
    <t>95,53</t>
  </si>
  <si>
    <t>166,89</t>
  </si>
  <si>
    <t>74,12</t>
  </si>
  <si>
    <t>130,21</t>
  </si>
  <si>
    <t>153,89</t>
  </si>
  <si>
    <t>119,00</t>
  </si>
  <si>
    <t>109,80</t>
  </si>
  <si>
    <t>380,41</t>
  </si>
  <si>
    <t>882,85</t>
  </si>
  <si>
    <t>766,49</t>
  </si>
  <si>
    <t>218,49</t>
  </si>
  <si>
    <t>128,20</t>
  </si>
  <si>
    <t>135,00</t>
  </si>
  <si>
    <t>177,74</t>
  </si>
  <si>
    <t>195,11</t>
  </si>
  <si>
    <t>106,79</t>
  </si>
  <si>
    <t>421,47</t>
  </si>
  <si>
    <t>243,93</t>
  </si>
  <si>
    <t>105,04</t>
  </si>
  <si>
    <t>83,88</t>
  </si>
  <si>
    <t>128,50</t>
  </si>
  <si>
    <t>141,34</t>
  </si>
  <si>
    <t>126,61</t>
  </si>
  <si>
    <t>262,42</t>
  </si>
  <si>
    <t>27,60</t>
  </si>
  <si>
    <t>171,33</t>
  </si>
  <si>
    <t>55,86</t>
  </si>
  <si>
    <t>229,88</t>
  </si>
  <si>
    <t>17,21</t>
  </si>
  <si>
    <t>625,28</t>
  </si>
  <si>
    <t>97,34</t>
  </si>
  <si>
    <t>346,19</t>
  </si>
  <si>
    <t>139,80</t>
  </si>
  <si>
    <t>61,95</t>
  </si>
  <si>
    <t>1.830,63</t>
  </si>
  <si>
    <t>216,54</t>
  </si>
  <si>
    <t>130,74</t>
  </si>
  <si>
    <t>104,46</t>
  </si>
  <si>
    <t>125,66</t>
  </si>
  <si>
    <t>120,21</t>
  </si>
  <si>
    <t>158,15</t>
  </si>
  <si>
    <t>155,04</t>
  </si>
  <si>
    <t>148,80</t>
  </si>
  <si>
    <t>148,56</t>
  </si>
  <si>
    <t>148,51</t>
  </si>
  <si>
    <t>114,11</t>
  </si>
  <si>
    <t>90,70</t>
  </si>
  <si>
    <t>69,67</t>
  </si>
  <si>
    <t>159,82</t>
  </si>
  <si>
    <t>118,06</t>
  </si>
  <si>
    <t>424,42</t>
  </si>
  <si>
    <t>868,93</t>
  </si>
  <si>
    <t>59,99</t>
  </si>
  <si>
    <t>44,24</t>
  </si>
  <si>
    <t>123,69</t>
  </si>
  <si>
    <t>57,54</t>
  </si>
  <si>
    <t>127,09</t>
  </si>
  <si>
    <t>42,43</t>
  </si>
  <si>
    <t>43,62</t>
  </si>
  <si>
    <t>33,40</t>
  </si>
  <si>
    <t>38,61</t>
  </si>
  <si>
    <t>60,66</t>
  </si>
  <si>
    <t>51,28</t>
  </si>
  <si>
    <t>35,02</t>
  </si>
  <si>
    <t>45,31</t>
  </si>
  <si>
    <t>35,90</t>
  </si>
  <si>
    <t>35,16</t>
  </si>
  <si>
    <t>58,44</t>
  </si>
  <si>
    <t>63,78</t>
  </si>
  <si>
    <t>129,38</t>
  </si>
  <si>
    <t>268,44</t>
  </si>
  <si>
    <t>236,57</t>
  </si>
  <si>
    <t>87,59</t>
  </si>
  <si>
    <t>59,61</t>
  </si>
  <si>
    <t>182,98</t>
  </si>
  <si>
    <t>107,59</t>
  </si>
  <si>
    <t>49,32</t>
  </si>
  <si>
    <t>36,39</t>
  </si>
  <si>
    <t>38,53</t>
  </si>
  <si>
    <t>39,73</t>
  </si>
  <si>
    <t>25,77</t>
  </si>
  <si>
    <t>57,08</t>
  </si>
  <si>
    <t>49,36</t>
  </si>
  <si>
    <t>270,61</t>
  </si>
  <si>
    <t>39,01</t>
  </si>
  <si>
    <t>63,99</t>
  </si>
  <si>
    <t>29,77</t>
  </si>
  <si>
    <t>164,54</t>
  </si>
  <si>
    <t>90,98</t>
  </si>
  <si>
    <t>38,29</t>
  </si>
  <si>
    <t>67,59</t>
  </si>
  <si>
    <t>47,30</t>
  </si>
  <si>
    <t>28,75</t>
  </si>
  <si>
    <t>58,17</t>
  </si>
  <si>
    <t>65,81</t>
  </si>
  <si>
    <t>38,24</t>
  </si>
  <si>
    <t>41,40</t>
  </si>
  <si>
    <t>38,36</t>
  </si>
  <si>
    <t>48,19</t>
  </si>
  <si>
    <t>76,57</t>
  </si>
  <si>
    <t>50,26</t>
  </si>
  <si>
    <t>117,99</t>
  </si>
  <si>
    <t>274,21</t>
  </si>
  <si>
    <t>343,02</t>
  </si>
  <si>
    <t>397,08</t>
  </si>
  <si>
    <t>449,49</t>
  </si>
  <si>
    <t>533,88</t>
  </si>
  <si>
    <t>58,12</t>
  </si>
  <si>
    <t>66,15</t>
  </si>
  <si>
    <t>13,79</t>
  </si>
  <si>
    <t>746,12</t>
  </si>
  <si>
    <t>918,18</t>
  </si>
  <si>
    <t>964,73</t>
  </si>
  <si>
    <t>1.074,61</t>
  </si>
  <si>
    <t>1.362,79</t>
  </si>
  <si>
    <t>1.677,71</t>
  </si>
  <si>
    <t>1.739,42</t>
  </si>
  <si>
    <t>1.894,80</t>
  </si>
  <si>
    <t>2.193,77</t>
  </si>
  <si>
    <t>2.263,96</t>
  </si>
  <si>
    <t>736,86</t>
  </si>
  <si>
    <t>902,88</t>
  </si>
  <si>
    <t>949,43</t>
  </si>
  <si>
    <t>1.065,34</t>
  </si>
  <si>
    <t>1.346,48</t>
  </si>
  <si>
    <t>1.652,83</t>
  </si>
  <si>
    <t>1.715,65</t>
  </si>
  <si>
    <t>1.855,73</t>
  </si>
  <si>
    <t>2.146,24</t>
  </si>
  <si>
    <t>2.206,16</t>
  </si>
  <si>
    <t>28,54</t>
  </si>
  <si>
    <t>43,47</t>
  </si>
  <si>
    <t>18,71</t>
  </si>
  <si>
    <t>19,81</t>
  </si>
  <si>
    <t>33,03</t>
  </si>
  <si>
    <t>15,88</t>
  </si>
  <si>
    <t>23,31</t>
  </si>
  <si>
    <t>25,28</t>
  </si>
  <si>
    <t>26,85</t>
  </si>
  <si>
    <t>34,77</t>
  </si>
  <si>
    <t>39,22</t>
  </si>
  <si>
    <t>32,77</t>
  </si>
  <si>
    <t>158,46</t>
  </si>
  <si>
    <t>34,33</t>
  </si>
  <si>
    <t>41,83</t>
  </si>
  <si>
    <t>17,92</t>
  </si>
  <si>
    <t>121,67</t>
  </si>
  <si>
    <t>156,58</t>
  </si>
  <si>
    <t>197,03</t>
  </si>
  <si>
    <t>236,89</t>
  </si>
  <si>
    <t>301,00</t>
  </si>
  <si>
    <t>58,40</t>
  </si>
  <si>
    <t>112,70</t>
  </si>
  <si>
    <t>67,51</t>
  </si>
  <si>
    <t>106,88</t>
  </si>
  <si>
    <t>114,91</t>
  </si>
  <si>
    <t>31,77</t>
  </si>
  <si>
    <t>39,91</t>
  </si>
  <si>
    <t>41,51</t>
  </si>
  <si>
    <t>584,40</t>
  </si>
  <si>
    <t>683,59</t>
  </si>
  <si>
    <t>782,77</t>
  </si>
  <si>
    <t>994,36</t>
  </si>
  <si>
    <t>1.093,53</t>
  </si>
  <si>
    <t>1.232,58</t>
  </si>
  <si>
    <t>9,35</t>
  </si>
  <si>
    <t>1.428,81</t>
  </si>
  <si>
    <t>1.596,35</t>
  </si>
  <si>
    <t>1.695,54</t>
  </si>
  <si>
    <t>1.819,84</t>
  </si>
  <si>
    <t>658,48</t>
  </si>
  <si>
    <t>757,67</t>
  </si>
  <si>
    <t>944,14</t>
  </si>
  <si>
    <t>1.043,32</t>
  </si>
  <si>
    <t>1.182,37</t>
  </si>
  <si>
    <t>1.328,38</t>
  </si>
  <si>
    <t>1.521,03</t>
  </si>
  <si>
    <t>1.620,22</t>
  </si>
  <si>
    <t>1.719,40</t>
  </si>
  <si>
    <t>768,40</t>
  </si>
  <si>
    <t>1.061,32</t>
  </si>
  <si>
    <t>1.109,35</t>
  </si>
  <si>
    <t>1.228,87</t>
  </si>
  <si>
    <t>1.542,31</t>
  </si>
  <si>
    <t>2.029,02</t>
  </si>
  <si>
    <t>2.099,79</t>
  </si>
  <si>
    <t>2.286,42</t>
  </si>
  <si>
    <t>2.639,81</t>
  </si>
  <si>
    <t>2.807,99</t>
  </si>
  <si>
    <t>749,87</t>
  </si>
  <si>
    <t>1.037,55</t>
  </si>
  <si>
    <t>1.085,58</t>
  </si>
  <si>
    <t>1.275,00</t>
  </si>
  <si>
    <t>1.478,17</t>
  </si>
  <si>
    <t>1.926,52</t>
  </si>
  <si>
    <t>1.985,49</t>
  </si>
  <si>
    <t>2.133,09</t>
  </si>
  <si>
    <t>2.416,94</t>
  </si>
  <si>
    <t>2.353,60</t>
  </si>
  <si>
    <t>663,54</t>
  </si>
  <si>
    <t>28,78</t>
  </si>
  <si>
    <t>68,90</t>
  </si>
  <si>
    <t>113,52</t>
  </si>
  <si>
    <t>48,00</t>
  </si>
  <si>
    <t>31,92</t>
  </si>
  <si>
    <t>155,24</t>
  </si>
  <si>
    <t>96,10</t>
  </si>
  <si>
    <t>104,86</t>
  </si>
  <si>
    <t>57,44</t>
  </si>
  <si>
    <t>51,87</t>
  </si>
  <si>
    <t>22,21</t>
  </si>
  <si>
    <t>519,21</t>
  </si>
  <si>
    <t>496,49</t>
  </si>
  <si>
    <t>643,41</t>
  </si>
  <si>
    <t>588,17</t>
  </si>
  <si>
    <t>713,75</t>
  </si>
  <si>
    <t>640,34</t>
  </si>
  <si>
    <t>739,78</t>
  </si>
  <si>
    <t>1.269,05</t>
  </si>
  <si>
    <t>1.576,35</t>
  </si>
  <si>
    <t>1.882,42</t>
  </si>
  <si>
    <t>485,01</t>
  </si>
  <si>
    <t>443,11</t>
  </si>
  <si>
    <t>188,55</t>
  </si>
  <si>
    <t>214,09</t>
  </si>
  <si>
    <t>245,09</t>
  </si>
  <si>
    <t>589,37</t>
  </si>
  <si>
    <t>89,06</t>
  </si>
  <si>
    <t>118,13</t>
  </si>
  <si>
    <t>94,36</t>
  </si>
  <si>
    <t>133,94</t>
  </si>
  <si>
    <t>143,32</t>
  </si>
  <si>
    <t>96,72</t>
  </si>
  <si>
    <t>88,14</t>
  </si>
  <si>
    <t>101,74</t>
  </si>
  <si>
    <t>97,70</t>
  </si>
  <si>
    <t>112,62</t>
  </si>
  <si>
    <t>106,94</t>
  </si>
  <si>
    <t>121,65</t>
  </si>
  <si>
    <t>90,83</t>
  </si>
  <si>
    <t>99,06</t>
  </si>
  <si>
    <t>129,21</t>
  </si>
  <si>
    <t>137,61</t>
  </si>
  <si>
    <t>102,33</t>
  </si>
  <si>
    <t>112,13</t>
  </si>
  <si>
    <t>142,83</t>
  </si>
  <si>
    <t>152,91</t>
  </si>
  <si>
    <t>88,99</t>
  </si>
  <si>
    <t>103,05</t>
  </si>
  <si>
    <t>105,47</t>
  </si>
  <si>
    <t>118,97</t>
  </si>
  <si>
    <t>110,93</t>
  </si>
  <si>
    <t>126,20</t>
  </si>
  <si>
    <t>171,48</t>
  </si>
  <si>
    <t>158,55</t>
  </si>
  <si>
    <t>150,86</t>
  </si>
  <si>
    <t>145,41</t>
  </si>
  <si>
    <t>181,64</t>
  </si>
  <si>
    <t>167,98</t>
  </si>
  <si>
    <t>159,87</t>
  </si>
  <si>
    <t>154,22</t>
  </si>
  <si>
    <t>149,76</t>
  </si>
  <si>
    <t>162,49</t>
  </si>
  <si>
    <t>149,61</t>
  </si>
  <si>
    <t>141,94</t>
  </si>
  <si>
    <t>134,01</t>
  </si>
  <si>
    <t>132,26</t>
  </si>
  <si>
    <t>172,65</t>
  </si>
  <si>
    <t>159,01</t>
  </si>
  <si>
    <t>150,94</t>
  </si>
  <si>
    <t>145,32</t>
  </si>
  <si>
    <t>136,71</t>
  </si>
  <si>
    <t>674,64</t>
  </si>
  <si>
    <t>408,86</t>
  </si>
  <si>
    <t>530,49</t>
  </si>
  <si>
    <t>331,16</t>
  </si>
  <si>
    <t>10,51</t>
  </si>
  <si>
    <t>388,56</t>
  </si>
  <si>
    <t>354,87</t>
  </si>
  <si>
    <t>685,53</t>
  </si>
  <si>
    <t>1.111,48</t>
  </si>
  <si>
    <t>1.651,05</t>
  </si>
  <si>
    <t>2.310,55</t>
  </si>
  <si>
    <t>3.095,01</t>
  </si>
  <si>
    <t>960,24</t>
  </si>
  <si>
    <t>1.567,05</t>
  </si>
  <si>
    <t>2.333,73</t>
  </si>
  <si>
    <t>2.926,81</t>
  </si>
  <si>
    <t>4.374,46</t>
  </si>
  <si>
    <t>1.234,51</t>
  </si>
  <si>
    <t>2.022,13</t>
  </si>
  <si>
    <t>3.016,03</t>
  </si>
  <si>
    <t>4.224,11</t>
  </si>
  <si>
    <t>5.654,05</t>
  </si>
  <si>
    <t>1.374,73</t>
  </si>
  <si>
    <t>838,83</t>
  </si>
  <si>
    <t>354,05</t>
  </si>
  <si>
    <t>901,28</t>
  </si>
  <si>
    <t>1.322,41</t>
  </si>
  <si>
    <t>1.681,89</t>
  </si>
  <si>
    <t>1.035,82</t>
  </si>
  <si>
    <t>286,02</t>
  </si>
  <si>
    <t>1.258,84</t>
  </si>
  <si>
    <t>371,41</t>
  </si>
  <si>
    <t>2.432,49</t>
  </si>
  <si>
    <t>1.481,87</t>
  </si>
  <si>
    <t>531,72</t>
  </si>
  <si>
    <t>3.083,99</t>
  </si>
  <si>
    <t>1.816,36</t>
  </si>
  <si>
    <t>2.016,86</t>
  </si>
  <si>
    <t>1.024,30</t>
  </si>
  <si>
    <t>2.546,02</t>
  </si>
  <si>
    <t>1.226,29</t>
  </si>
  <si>
    <t>1.428,28</t>
  </si>
  <si>
    <t>1.630,25</t>
  </si>
  <si>
    <t>4.158,98</t>
  </si>
  <si>
    <t>1.832,28</t>
  </si>
  <si>
    <t>2.034,29</t>
  </si>
  <si>
    <t>5.223,67</t>
  </si>
  <si>
    <t>2.236,27</t>
  </si>
  <si>
    <t>3.144,42</t>
  </si>
  <si>
    <t>3.826,11</t>
  </si>
  <si>
    <t>4.487,62</t>
  </si>
  <si>
    <t>5.149,01</t>
  </si>
  <si>
    <t>5.810,52</t>
  </si>
  <si>
    <t>6.471,99</t>
  </si>
  <si>
    <t>2.465,02</t>
  </si>
  <si>
    <t>4.615,47</t>
  </si>
  <si>
    <t>1.859,05</t>
  </si>
  <si>
    <t>5.398,68</t>
  </si>
  <si>
    <t>2.061,06</t>
  </si>
  <si>
    <t>6.227,86</t>
  </si>
  <si>
    <t>2.263,04</t>
  </si>
  <si>
    <t>7.016,73</t>
  </si>
  <si>
    <t>7.805,56</t>
  </si>
  <si>
    <t>2.672,53</t>
  </si>
  <si>
    <t>6.357,37</t>
  </si>
  <si>
    <t>2.268,62</t>
  </si>
  <si>
    <t>7.299,53</t>
  </si>
  <si>
    <t>2.470,61</t>
  </si>
  <si>
    <t>8.241,73</t>
  </si>
  <si>
    <t>9.183,90</t>
  </si>
  <si>
    <t>2.880,12</t>
  </si>
  <si>
    <t>8.419,27</t>
  </si>
  <si>
    <t>2.678,12</t>
  </si>
  <si>
    <t>9.500,64</t>
  </si>
  <si>
    <t>10.582,02</t>
  </si>
  <si>
    <t>3.087,67</t>
  </si>
  <si>
    <t>10.766,51</t>
  </si>
  <si>
    <t>11.988,07</t>
  </si>
  <si>
    <t>3.295,26</t>
  </si>
  <si>
    <t>13.402,23</t>
  </si>
  <si>
    <t>3.448,18</t>
  </si>
  <si>
    <t>152,10</t>
  </si>
  <si>
    <t>810,53</t>
  </si>
  <si>
    <t>2.061,98</t>
  </si>
  <si>
    <t>4.691,27</t>
  </si>
  <si>
    <t>3.075,11</t>
  </si>
  <si>
    <t>3.604,21</t>
  </si>
  <si>
    <t>220,52</t>
  </si>
  <si>
    <t>847,38</t>
  </si>
  <si>
    <t>990,39</t>
  </si>
  <si>
    <t>1.133,40</t>
  </si>
  <si>
    <t>1.209,45</t>
  </si>
  <si>
    <t>1.285,50</t>
  </si>
  <si>
    <t>1.318,53</t>
  </si>
  <si>
    <t>1.461,54</t>
  </si>
  <si>
    <t>1.604,55</t>
  </si>
  <si>
    <t>1.680,60</t>
  </si>
  <si>
    <t>1.756,65</t>
  </si>
  <si>
    <t>3.173,42</t>
  </si>
  <si>
    <t>3.914,36</t>
  </si>
  <si>
    <t>4.319,62</t>
  </si>
  <si>
    <t>4.724,89</t>
  </si>
  <si>
    <t>2.903,64</t>
  </si>
  <si>
    <t>3.644,57</t>
  </si>
  <si>
    <t>4.385,51</t>
  </si>
  <si>
    <t>4.790,77</t>
  </si>
  <si>
    <t>362,46</t>
  </si>
  <si>
    <t>1.381,35</t>
  </si>
  <si>
    <t>2.357,08</t>
  </si>
  <si>
    <t>3.729,54</t>
  </si>
  <si>
    <t>519,51</t>
  </si>
  <si>
    <t>1.576,43</t>
  </si>
  <si>
    <t>2.990,38</t>
  </si>
  <si>
    <t>1.746,53</t>
  </si>
  <si>
    <t>1.967,36</t>
  </si>
  <si>
    <t>991,17</t>
  </si>
  <si>
    <t>4.373,58</t>
  </si>
  <si>
    <t>2.483,20</t>
  </si>
  <si>
    <t>1.186,27</t>
  </si>
  <si>
    <t>1.771,56</t>
  </si>
  <si>
    <t>2.998,98</t>
  </si>
  <si>
    <t>3.514,77</t>
  </si>
  <si>
    <t>5.017,51</t>
  </si>
  <si>
    <t>869,42</t>
  </si>
  <si>
    <t>1.268,34</t>
  </si>
  <si>
    <t>4.056,22</t>
  </si>
  <si>
    <t>1.966,66</t>
  </si>
  <si>
    <t>215,09</t>
  </si>
  <si>
    <t>4.575,21</t>
  </si>
  <si>
    <t>1.624,56</t>
  </si>
  <si>
    <t>2.189,08</t>
  </si>
  <si>
    <t>987,92</t>
  </si>
  <si>
    <t>5.661,56</t>
  </si>
  <si>
    <t>5.094,30</t>
  </si>
  <si>
    <t>7.099,81</t>
  </si>
  <si>
    <t>278,89</t>
  </si>
  <si>
    <t>2.161,74</t>
  </si>
  <si>
    <t>3.065,31</t>
  </si>
  <si>
    <t>1.995,46</t>
  </si>
  <si>
    <t>1.204,68</t>
  </si>
  <si>
    <t>6.305,56</t>
  </si>
  <si>
    <t>2.384,17</t>
  </si>
  <si>
    <t>2.379,44</t>
  </si>
  <si>
    <t>8.014,38</t>
  </si>
  <si>
    <t>2.579,19</t>
  </si>
  <si>
    <t>8.928,92</t>
  </si>
  <si>
    <t>4.496,09</t>
  </si>
  <si>
    <t>2.779,01</t>
  </si>
  <si>
    <t>8.183,87</t>
  </si>
  <si>
    <t>2.583,91</t>
  </si>
  <si>
    <t>9.232,71</t>
  </si>
  <si>
    <t>1.794,18</t>
  </si>
  <si>
    <t>10.281,56</t>
  </si>
  <si>
    <t>2.978,80</t>
  </si>
  <si>
    <t>10.457,38</t>
  </si>
  <si>
    <t>5.257,99</t>
  </si>
  <si>
    <t>11.641,41</t>
  </si>
  <si>
    <t>3.178,62</t>
  </si>
  <si>
    <t>13.008,67</t>
  </si>
  <si>
    <t>1.989,28</t>
  </si>
  <si>
    <t>149,66</t>
  </si>
  <si>
    <t>770,46</t>
  </si>
  <si>
    <t>6.065,84</t>
  </si>
  <si>
    <t>2.184,36</t>
  </si>
  <si>
    <t>6.833,39</t>
  </si>
  <si>
    <t>7.600,91</t>
  </si>
  <si>
    <t>6.185,26</t>
  </si>
  <si>
    <t>3.332,25</t>
  </si>
  <si>
    <t>30,64</t>
  </si>
  <si>
    <t>35,83</t>
  </si>
  <si>
    <t>39,57</t>
  </si>
  <si>
    <t>50,42</t>
  </si>
  <si>
    <t>55,65</t>
  </si>
  <si>
    <t>61,50</t>
  </si>
  <si>
    <t>48,47</t>
  </si>
  <si>
    <t>67,95</t>
  </si>
  <si>
    <t>30,16</t>
  </si>
  <si>
    <t>39,38</t>
  </si>
  <si>
    <t>46,58</t>
  </si>
  <si>
    <t>53,33</t>
  </si>
  <si>
    <t>110,90</t>
  </si>
  <si>
    <t>24,89</t>
  </si>
  <si>
    <t>17,71</t>
  </si>
  <si>
    <t>17,03</t>
  </si>
  <si>
    <t>30,30</t>
  </si>
  <si>
    <t>24,90</t>
  </si>
  <si>
    <t>33,61</t>
  </si>
  <si>
    <t>29,31</t>
  </si>
  <si>
    <t>37,78</t>
  </si>
  <si>
    <t>28,84</t>
  </si>
  <si>
    <t>17,25</t>
  </si>
  <si>
    <t>46,74</t>
  </si>
  <si>
    <t>60,55</t>
  </si>
  <si>
    <t>45,52</t>
  </si>
  <si>
    <t>91,43</t>
  </si>
  <si>
    <t>47,19</t>
  </si>
  <si>
    <t>76,11</t>
  </si>
  <si>
    <t>61,85</t>
  </si>
  <si>
    <t>5,72</t>
  </si>
  <si>
    <t>371,45</t>
  </si>
  <si>
    <t>383,97</t>
  </si>
  <si>
    <t>387,52</t>
  </si>
  <si>
    <t>415,32</t>
  </si>
  <si>
    <t>447,57</t>
  </si>
  <si>
    <t>382,95</t>
  </si>
  <si>
    <t>374,10</t>
  </si>
  <si>
    <t>382,97</t>
  </si>
  <si>
    <t>403,53</t>
  </si>
  <si>
    <t>468,71</t>
  </si>
  <si>
    <t>485,46</t>
  </si>
  <si>
    <t>185,73</t>
  </si>
  <si>
    <t>255,39</t>
  </si>
  <si>
    <t>278,90</t>
  </si>
  <si>
    <t>301,58</t>
  </si>
  <si>
    <t>298,97</t>
  </si>
  <si>
    <t>313,52</t>
  </si>
  <si>
    <t>323,26</t>
  </si>
  <si>
    <t>344,67</t>
  </si>
  <si>
    <t>661,60</t>
  </si>
  <si>
    <t>691,60</t>
  </si>
  <si>
    <t>703,82</t>
  </si>
  <si>
    <t>719,53</t>
  </si>
  <si>
    <t>728,11</t>
  </si>
  <si>
    <t>750,68</t>
  </si>
  <si>
    <t>589,97</t>
  </si>
  <si>
    <t>613,81</t>
  </si>
  <si>
    <t>612,36</t>
  </si>
  <si>
    <t>628,07</t>
  </si>
  <si>
    <t>636,65</t>
  </si>
  <si>
    <t>659,22</t>
  </si>
  <si>
    <t>284,85</t>
  </si>
  <si>
    <t>236,44</t>
  </si>
  <si>
    <t>321,22</t>
  </si>
  <si>
    <t>595,92</t>
  </si>
  <si>
    <t>548,67</t>
  </si>
  <si>
    <t>634,61</t>
  </si>
  <si>
    <t>623,50</t>
  </si>
  <si>
    <t>218,72</t>
  </si>
  <si>
    <t>268,88</t>
  </si>
  <si>
    <t>284,21</t>
  </si>
  <si>
    <t>322,85</t>
  </si>
  <si>
    <t>547,05</t>
  </si>
  <si>
    <t>748,25</t>
  </si>
  <si>
    <t>52,80</t>
  </si>
  <si>
    <t>77,79</t>
  </si>
  <si>
    <t>597,55</t>
  </si>
  <si>
    <t>623,74</t>
  </si>
  <si>
    <t>636,70</t>
  </si>
  <si>
    <t>652,23</t>
  </si>
  <si>
    <t>660,99</t>
  </si>
  <si>
    <t>683,38</t>
  </si>
  <si>
    <t>544,75</t>
  </si>
  <si>
    <t>568,41</t>
  </si>
  <si>
    <t>566,79</t>
  </si>
  <si>
    <t>582,32</t>
  </si>
  <si>
    <t>591,08</t>
  </si>
  <si>
    <t>613,47</t>
  </si>
  <si>
    <t>550,70</t>
  </si>
  <si>
    <t>503,27</t>
  </si>
  <si>
    <t>589,04</t>
  </si>
  <si>
    <t>577,75</t>
  </si>
  <si>
    <t>579,95</t>
  </si>
  <si>
    <t>534,73</t>
  </si>
  <si>
    <t>596,44</t>
  </si>
  <si>
    <t>551,04</t>
  </si>
  <si>
    <t>860,44</t>
  </si>
  <si>
    <t>814,87</t>
  </si>
  <si>
    <t>1.061,64</t>
  </si>
  <si>
    <t>1.016,07</t>
  </si>
  <si>
    <t>429,36</t>
  </si>
  <si>
    <t>123,26</t>
  </si>
  <si>
    <t>667,55</t>
  </si>
  <si>
    <t>603,50</t>
  </si>
  <si>
    <t>626,46</t>
  </si>
  <si>
    <t>674,23</t>
  </si>
  <si>
    <t>606,37</t>
  </si>
  <si>
    <t>726,07</t>
  </si>
  <si>
    <t>658,95</t>
  </si>
  <si>
    <t>714,96</t>
  </si>
  <si>
    <t>647,66</t>
  </si>
  <si>
    <t>651,58</t>
  </si>
  <si>
    <t>587,53</t>
  </si>
  <si>
    <t>727,70</t>
  </si>
  <si>
    <t>660,58</t>
  </si>
  <si>
    <t>951,90</t>
  </si>
  <si>
    <t>884,78</t>
  </si>
  <si>
    <t>1.153,10</t>
  </si>
  <si>
    <t>45,76</t>
  </si>
  <si>
    <t>50,93</t>
  </si>
  <si>
    <t>56,13</t>
  </si>
  <si>
    <t>61,32</t>
  </si>
  <si>
    <t>72,83</t>
  </si>
  <si>
    <t>624,76</t>
  </si>
  <si>
    <t>558,60</t>
  </si>
  <si>
    <t>704,91</t>
  </si>
  <si>
    <t>557,68</t>
  </si>
  <si>
    <t>913,04</t>
  </si>
  <si>
    <t>1.098,45</t>
  </si>
  <si>
    <t>654,92</t>
  </si>
  <si>
    <t>876,33</t>
  </si>
  <si>
    <t>1.087,88</t>
  </si>
  <si>
    <t>701,87</t>
  </si>
  <si>
    <t>615,88</t>
  </si>
  <si>
    <t>554,48</t>
  </si>
  <si>
    <t>583,22</t>
  </si>
  <si>
    <t>732,62</t>
  </si>
  <si>
    <t>45,32</t>
  </si>
  <si>
    <t>457,20</t>
  </si>
  <si>
    <t>388,97</t>
  </si>
  <si>
    <t>988,33</t>
  </si>
  <si>
    <t>70,62</t>
  </si>
  <si>
    <t>498,91</t>
  </si>
  <si>
    <t>468,42</t>
  </si>
  <si>
    <t>70,85</t>
  </si>
  <si>
    <t>291,10</t>
  </si>
  <si>
    <t>816,41</t>
  </si>
  <si>
    <t>538,03</t>
  </si>
  <si>
    <t>397,07</t>
  </si>
  <si>
    <t>627,13</t>
  </si>
  <si>
    <t>379,33</t>
  </si>
  <si>
    <t>454,65</t>
  </si>
  <si>
    <t>321,30</t>
  </si>
  <si>
    <t>631,13</t>
  </si>
  <si>
    <t>1.079,92</t>
  </si>
  <si>
    <t>139,93</t>
  </si>
  <si>
    <t>50,77</t>
  </si>
  <si>
    <t>41,19</t>
  </si>
  <si>
    <t>139,18</t>
  </si>
  <si>
    <t>178,67</t>
  </si>
  <si>
    <t>245,75</t>
  </si>
  <si>
    <t>310,73</t>
  </si>
  <si>
    <t>393,56</t>
  </si>
  <si>
    <t>409,96</t>
  </si>
  <si>
    <t>2.113,05</t>
  </si>
  <si>
    <t>514,18</t>
  </si>
  <si>
    <t>556,30</t>
  </si>
  <si>
    <t>214,90</t>
  </si>
  <si>
    <t>251,56</t>
  </si>
  <si>
    <t>239,34</t>
  </si>
  <si>
    <t>337,12</t>
  </si>
  <si>
    <t>166,01</t>
  </si>
  <si>
    <t>485,51</t>
  </si>
  <si>
    <t>378,01</t>
  </si>
  <si>
    <t>231,67</t>
  </si>
  <si>
    <t>346,12</t>
  </si>
  <si>
    <t>270,69</t>
  </si>
  <si>
    <t>394,02</t>
  </si>
  <si>
    <t>255,92</t>
  </si>
  <si>
    <t>931,08</t>
  </si>
  <si>
    <t>873,26</t>
  </si>
  <si>
    <t>796,08</t>
  </si>
  <si>
    <t>720,45</t>
  </si>
  <si>
    <t>607,81</t>
  </si>
  <si>
    <t>593,92</t>
  </si>
  <si>
    <t>577,13</t>
  </si>
  <si>
    <t>540,72</t>
  </si>
  <si>
    <t>934,07</t>
  </si>
  <si>
    <t>876,31</t>
  </si>
  <si>
    <t>799,62</t>
  </si>
  <si>
    <t>724,19</t>
  </si>
  <si>
    <t>605,42</t>
  </si>
  <si>
    <t>591,88</t>
  </si>
  <si>
    <t>576,20</t>
  </si>
  <si>
    <t>540,60</t>
  </si>
  <si>
    <t>611,95</t>
  </si>
  <si>
    <t>618,56</t>
  </si>
  <si>
    <t>15,16</t>
  </si>
  <si>
    <t>25,39</t>
  </si>
  <si>
    <t>89,00</t>
  </si>
  <si>
    <t>165,08</t>
  </si>
  <si>
    <t>271,64</t>
  </si>
  <si>
    <t>369,81</t>
  </si>
  <si>
    <t>423,20</t>
  </si>
  <si>
    <t>70,53</t>
  </si>
  <si>
    <t>90,06</t>
  </si>
  <si>
    <t>203,79</t>
  </si>
  <si>
    <t>10,32</t>
  </si>
  <si>
    <t>75,13</t>
  </si>
  <si>
    <t>142,48</t>
  </si>
  <si>
    <t>57,92</t>
  </si>
  <si>
    <t>163,37</t>
  </si>
  <si>
    <t>188,95</t>
  </si>
  <si>
    <t>271,39</t>
  </si>
  <si>
    <t>339,03</t>
  </si>
  <si>
    <t>455,52</t>
  </si>
  <si>
    <t>243,62</t>
  </si>
  <si>
    <t>339,76</t>
  </si>
  <si>
    <t>424,97</t>
  </si>
  <si>
    <t>555,79</t>
  </si>
  <si>
    <t>405,13</t>
  </si>
  <si>
    <t>176,13</t>
  </si>
  <si>
    <t>114,28</t>
  </si>
  <si>
    <t>161,70</t>
  </si>
  <si>
    <t>109,19</t>
  </si>
  <si>
    <t>97,14</t>
  </si>
  <si>
    <t>403,10</t>
  </si>
  <si>
    <t>365,51</t>
  </si>
  <si>
    <t>74,45</t>
  </si>
  <si>
    <t>12,75</t>
  </si>
  <si>
    <t>17,60</t>
  </si>
  <si>
    <t>97,42</t>
  </si>
  <si>
    <t>125,59</t>
  </si>
  <si>
    <t>73,05</t>
  </si>
  <si>
    <t>97,22</t>
  </si>
  <si>
    <t>27,23</t>
  </si>
  <si>
    <t>49,38</t>
  </si>
  <si>
    <t>100,58</t>
  </si>
  <si>
    <t>56,62</t>
  </si>
  <si>
    <t>207,08</t>
  </si>
  <si>
    <t>136,51</t>
  </si>
  <si>
    <t>88,03</t>
  </si>
  <si>
    <t>107,05</t>
  </si>
  <si>
    <t>55,75</t>
  </si>
  <si>
    <t>70,33</t>
  </si>
  <si>
    <t>45,45</t>
  </si>
  <si>
    <t>58,14</t>
  </si>
  <si>
    <t>52,01</t>
  </si>
  <si>
    <t>49,07</t>
  </si>
  <si>
    <t>35,93</t>
  </si>
  <si>
    <t>46,71</t>
  </si>
  <si>
    <t>34,52</t>
  </si>
  <si>
    <t>45,03</t>
  </si>
  <si>
    <t>41,69</t>
  </si>
  <si>
    <t>192,27</t>
  </si>
  <si>
    <t>195,17</t>
  </si>
  <si>
    <t>117,60</t>
  </si>
  <si>
    <t>108,10</t>
  </si>
  <si>
    <t>147,21</t>
  </si>
  <si>
    <t>175,40</t>
  </si>
  <si>
    <t>97,02</t>
  </si>
  <si>
    <t>88,67</t>
  </si>
  <si>
    <t>128,28</t>
  </si>
  <si>
    <t>162,52</t>
  </si>
  <si>
    <t>82,74</t>
  </si>
  <si>
    <t>74,97</t>
  </si>
  <si>
    <t>68,57</t>
  </si>
  <si>
    <t>96,03</t>
  </si>
  <si>
    <t>149,18</t>
  </si>
  <si>
    <t>62,84</t>
  </si>
  <si>
    <t>64,24</t>
  </si>
  <si>
    <t>87,56</t>
  </si>
  <si>
    <t>144,11</t>
  </si>
  <si>
    <t>57,35</t>
  </si>
  <si>
    <t>139,71</t>
  </si>
  <si>
    <t>52,86</t>
  </si>
  <si>
    <t>56,24</t>
  </si>
  <si>
    <t>66,04</t>
  </si>
  <si>
    <t>43,39</t>
  </si>
  <si>
    <t>212,97</t>
  </si>
  <si>
    <t>62,69</t>
  </si>
  <si>
    <t>38,06</t>
  </si>
  <si>
    <t>60,16</t>
  </si>
  <si>
    <t>32,35</t>
  </si>
  <si>
    <t>52,61</t>
  </si>
  <si>
    <t>20,18</t>
  </si>
  <si>
    <t>42,04</t>
  </si>
  <si>
    <t>93,70</t>
  </si>
  <si>
    <t>126,18</t>
  </si>
  <si>
    <t>245,04</t>
  </si>
  <si>
    <t>154,68</t>
  </si>
  <si>
    <t>132,43</t>
  </si>
  <si>
    <t>116,59</t>
  </si>
  <si>
    <t>106,71</t>
  </si>
  <si>
    <t>163,38</t>
  </si>
  <si>
    <t>134,31</t>
  </si>
  <si>
    <t>164,86</t>
  </si>
  <si>
    <t>233,69</t>
  </si>
  <si>
    <t>117,02</t>
  </si>
  <si>
    <t>86,77</t>
  </si>
  <si>
    <t>75,85</t>
  </si>
  <si>
    <t>64,08</t>
  </si>
  <si>
    <t>112,60</t>
  </si>
  <si>
    <t>54,43</t>
  </si>
  <si>
    <t>197,48</t>
  </si>
  <si>
    <t>86,90</t>
  </si>
  <si>
    <t>144,77</t>
  </si>
  <si>
    <t>152,16</t>
  </si>
  <si>
    <t>25,47</t>
  </si>
  <si>
    <t>8,40</t>
  </si>
  <si>
    <t>8,52</t>
  </si>
  <si>
    <t>10,49</t>
  </si>
  <si>
    <t>9,08</t>
  </si>
  <si>
    <t>7,93</t>
  </si>
  <si>
    <t>17,66</t>
  </si>
  <si>
    <t>12,98</t>
  </si>
  <si>
    <t>637,71</t>
  </si>
  <si>
    <t>522,50</t>
  </si>
  <si>
    <t>608,25</t>
  </si>
  <si>
    <t>286,70</t>
  </si>
  <si>
    <t>299,82</t>
  </si>
  <si>
    <t>330,31</t>
  </si>
  <si>
    <t>370,31</t>
  </si>
  <si>
    <t>288,82</t>
  </si>
  <si>
    <t>302,46</t>
  </si>
  <si>
    <t>334,34</t>
  </si>
  <si>
    <t>375,99</t>
  </si>
  <si>
    <t>408,28</t>
  </si>
  <si>
    <t>395,59</t>
  </si>
  <si>
    <t>434,76</t>
  </si>
  <si>
    <t>412,21</t>
  </si>
  <si>
    <t>398,18</t>
  </si>
  <si>
    <t>452,71</t>
  </si>
  <si>
    <t>408,49</t>
  </si>
  <si>
    <t>413,91</t>
  </si>
  <si>
    <t>402,00</t>
  </si>
  <si>
    <t>383,51</t>
  </si>
  <si>
    <t>499,77</t>
  </si>
  <si>
    <t>358,92</t>
  </si>
  <si>
    <t>381,09</t>
  </si>
  <si>
    <t>350,31</t>
  </si>
  <si>
    <t>377,58</t>
  </si>
  <si>
    <t>371,84</t>
  </si>
  <si>
    <t>368,64</t>
  </si>
  <si>
    <t>367,29</t>
  </si>
  <si>
    <t>365,02</t>
  </si>
  <si>
    <t>437,70</t>
  </si>
  <si>
    <t>415,48</t>
  </si>
  <si>
    <t>406,07</t>
  </si>
  <si>
    <t>390,38</t>
  </si>
  <si>
    <t>408,23</t>
  </si>
  <si>
    <t>393,04</t>
  </si>
  <si>
    <t>386,59</t>
  </si>
  <si>
    <t>375,88</t>
  </si>
  <si>
    <t>384,72</t>
  </si>
  <si>
    <t>372,66</t>
  </si>
  <si>
    <t>355,17</t>
  </si>
  <si>
    <t>349,19</t>
  </si>
  <si>
    <t>561,29</t>
  </si>
  <si>
    <t>785,29</t>
  </si>
  <si>
    <t>174,14</t>
  </si>
  <si>
    <t>231,35</t>
  </si>
  <si>
    <t>281,31</t>
  </si>
  <si>
    <t>290,62</t>
  </si>
  <si>
    <t>300,39</t>
  </si>
  <si>
    <t>342,35</t>
  </si>
  <si>
    <t>227,59</t>
  </si>
  <si>
    <t>249,60</t>
  </si>
  <si>
    <t>269,89</t>
  </si>
  <si>
    <t>284,17</t>
  </si>
  <si>
    <t>293,77</t>
  </si>
  <si>
    <t>334,19</t>
  </si>
  <si>
    <t>432,29</t>
  </si>
  <si>
    <t>503,62</t>
  </si>
  <si>
    <t>396,28</t>
  </si>
  <si>
    <t>387,62</t>
  </si>
  <si>
    <t>406,64</t>
  </si>
  <si>
    <t>433,06</t>
  </si>
  <si>
    <t>396,58</t>
  </si>
  <si>
    <t>451,01</t>
  </si>
  <si>
    <t>412,82</t>
  </si>
  <si>
    <t>418,24</t>
  </si>
  <si>
    <t>400,39</t>
  </si>
  <si>
    <t>93,31</t>
  </si>
  <si>
    <t>70,93</t>
  </si>
  <si>
    <t>491,43</t>
  </si>
  <si>
    <t>39,09</t>
  </si>
  <si>
    <t>23,35</t>
  </si>
  <si>
    <t>57,80</t>
  </si>
  <si>
    <t>65,75</t>
  </si>
  <si>
    <t>53,41</t>
  </si>
  <si>
    <t>31,08</t>
  </si>
  <si>
    <t>31,46</t>
  </si>
  <si>
    <t>56,44</t>
  </si>
  <si>
    <t>26,11</t>
  </si>
  <si>
    <t>20,79</t>
  </si>
  <si>
    <t>25,86</t>
  </si>
  <si>
    <t>2.860,61</t>
  </si>
  <si>
    <t>1.519,88</t>
  </si>
  <si>
    <t>2.495,64</t>
  </si>
  <si>
    <t>1.811,41</t>
  </si>
  <si>
    <t>2.226,87</t>
  </si>
  <si>
    <t>1.773,37</t>
  </si>
  <si>
    <t>2.241,74</t>
  </si>
  <si>
    <t>2.098,83</t>
  </si>
  <si>
    <t>2.561,98</t>
  </si>
  <si>
    <t>2.214,85</t>
  </si>
  <si>
    <t>1.814,91</t>
  </si>
  <si>
    <t>1.072,69</t>
  </si>
  <si>
    <t>2.539,41</t>
  </si>
  <si>
    <t>3.247,06</t>
  </si>
  <si>
    <t>2.033,25</t>
  </si>
  <si>
    <t>1.410,82</t>
  </si>
  <si>
    <t>70,04</t>
  </si>
  <si>
    <t>64,38</t>
  </si>
  <si>
    <t>88,60</t>
  </si>
  <si>
    <t>80,02</t>
  </si>
  <si>
    <t>75,71</t>
  </si>
  <si>
    <t>99,56</t>
  </si>
  <si>
    <t>89,17</t>
  </si>
  <si>
    <t>111,77</t>
  </si>
  <si>
    <t>105,97</t>
  </si>
  <si>
    <t>102,96</t>
  </si>
  <si>
    <t>448,93</t>
  </si>
  <si>
    <t>454,83</t>
  </si>
  <si>
    <t>460,75</t>
  </si>
  <si>
    <t>466,67</t>
  </si>
  <si>
    <t>478,51</t>
  </si>
  <si>
    <t>56,83</t>
  </si>
  <si>
    <t>65,21</t>
  </si>
  <si>
    <t>86,99</t>
  </si>
  <si>
    <t>112,85</t>
  </si>
  <si>
    <t>144,73</t>
  </si>
  <si>
    <t>17,23</t>
  </si>
  <si>
    <t>31,17</t>
  </si>
  <si>
    <t>20,34</t>
  </si>
  <si>
    <t>77,98</t>
  </si>
  <si>
    <t>142,62</t>
  </si>
  <si>
    <t>32,66</t>
  </si>
  <si>
    <t>27,78</t>
  </si>
  <si>
    <t>24,29</t>
  </si>
  <si>
    <t>45,81</t>
  </si>
  <si>
    <t>54,16</t>
  </si>
  <si>
    <t>37,38</t>
  </si>
  <si>
    <t>5,92</t>
  </si>
  <si>
    <t>5,36</t>
  </si>
  <si>
    <t>9,27</t>
  </si>
  <si>
    <t>10,14</t>
  </si>
  <si>
    <t>16,76</t>
  </si>
  <si>
    <t>27,85</t>
  </si>
  <si>
    <t>41,43</t>
  </si>
  <si>
    <t>3,68</t>
  </si>
  <si>
    <t>35,70</t>
  </si>
  <si>
    <t>26,03</t>
  </si>
  <si>
    <t>41,17</t>
  </si>
  <si>
    <t>7,03</t>
  </si>
  <si>
    <t>18,40</t>
  </si>
  <si>
    <t>59,31</t>
  </si>
  <si>
    <t>6,34</t>
  </si>
  <si>
    <t>15,99</t>
  </si>
  <si>
    <t>16,44</t>
  </si>
  <si>
    <t>22,96</t>
  </si>
  <si>
    <t>23,61</t>
  </si>
  <si>
    <t>59,09</t>
  </si>
  <si>
    <t>59,13</t>
  </si>
  <si>
    <t>94,15</t>
  </si>
  <si>
    <t>114,02</t>
  </si>
  <si>
    <t>149,94</t>
  </si>
  <si>
    <t>150,84</t>
  </si>
  <si>
    <t>183,00</t>
  </si>
  <si>
    <t>187,97</t>
  </si>
  <si>
    <t>168,80</t>
  </si>
  <si>
    <t>24,51</t>
  </si>
  <si>
    <t>12,67</t>
  </si>
  <si>
    <t>29,55</t>
  </si>
  <si>
    <t>24,21</t>
  </si>
  <si>
    <t>15,47</t>
  </si>
  <si>
    <t>30,75</t>
  </si>
  <si>
    <t>34,97</t>
  </si>
  <si>
    <t>32,03</t>
  </si>
  <si>
    <t>37,73</t>
  </si>
  <si>
    <t>47,94</t>
  </si>
  <si>
    <t>35,89</t>
  </si>
  <si>
    <t>40,06</t>
  </si>
  <si>
    <t>53,10</t>
  </si>
  <si>
    <t>138,25</t>
  </si>
  <si>
    <t>422,32</t>
  </si>
  <si>
    <t>564,81</t>
  </si>
  <si>
    <t>645,31</t>
  </si>
  <si>
    <t>156,61</t>
  </si>
  <si>
    <t>291,36</t>
  </si>
  <si>
    <t>397,80</t>
  </si>
  <si>
    <t>442,94</t>
  </si>
  <si>
    <t>98,90</t>
  </si>
  <si>
    <t>4.238,50</t>
  </si>
  <si>
    <t>305,05</t>
  </si>
  <si>
    <t>363,04</t>
  </si>
  <si>
    <t>593,32</t>
  </si>
  <si>
    <t>1.783,22</t>
  </si>
  <si>
    <t>19,68</t>
  </si>
  <si>
    <t>111,05</t>
  </si>
  <si>
    <t>310,24</t>
  </si>
  <si>
    <t>798,13</t>
  </si>
  <si>
    <t>1.089,83</t>
  </si>
  <si>
    <t>1.783,68</t>
  </si>
  <si>
    <t>483,62</t>
  </si>
  <si>
    <t>64,30</t>
  </si>
  <si>
    <t>481,97</t>
  </si>
  <si>
    <t>554,29</t>
  </si>
  <si>
    <t>638,26</t>
  </si>
  <si>
    <t>887,07</t>
  </si>
  <si>
    <t>1.287,04</t>
  </si>
  <si>
    <t>374,76</t>
  </si>
  <si>
    <t>18,08</t>
  </si>
  <si>
    <t>47,89</t>
  </si>
  <si>
    <t>48,98</t>
  </si>
  <si>
    <t>61,70</t>
  </si>
  <si>
    <t>59,81</t>
  </si>
  <si>
    <t>68,03</t>
  </si>
  <si>
    <t>74,00</t>
  </si>
  <si>
    <t>81,56</t>
  </si>
  <si>
    <t>1.970,18</t>
  </si>
  <si>
    <t>3.770,11</t>
  </si>
  <si>
    <t>5.026,81</t>
  </si>
  <si>
    <t>28,69</t>
  </si>
  <si>
    <t>42,11</t>
  </si>
  <si>
    <t>29,54</t>
  </si>
  <si>
    <t>36,64</t>
  </si>
  <si>
    <t>61,10</t>
  </si>
  <si>
    <t>55,59</t>
  </si>
  <si>
    <t>59,47</t>
  </si>
  <si>
    <t>62,26</t>
  </si>
  <si>
    <t>73,52</t>
  </si>
  <si>
    <t>67,78</t>
  </si>
  <si>
    <t>68,00</t>
  </si>
  <si>
    <t>83,77</t>
  </si>
  <si>
    <t>95,03</t>
  </si>
  <si>
    <t>41,46</t>
  </si>
  <si>
    <t>79,71</t>
  </si>
  <si>
    <t>86,81</t>
  </si>
  <si>
    <t>22,15</t>
  </si>
  <si>
    <t>32,11</t>
  </si>
  <si>
    <t>39,21</t>
  </si>
  <si>
    <t>30,74</t>
  </si>
  <si>
    <t>35,85</t>
  </si>
  <si>
    <t>27,66</t>
  </si>
  <si>
    <t>29,65</t>
  </si>
  <si>
    <t>45,57</t>
  </si>
  <si>
    <t>49,55</t>
  </si>
  <si>
    <t>36,09</t>
  </si>
  <si>
    <t>56,38</t>
  </si>
  <si>
    <t>62,35</t>
  </si>
  <si>
    <t>59,92</t>
  </si>
  <si>
    <t>62,01</t>
  </si>
  <si>
    <t>73,27</t>
  </si>
  <si>
    <t>91,69</t>
  </si>
  <si>
    <t>102,95</t>
  </si>
  <si>
    <t>33,98</t>
  </si>
  <si>
    <t>41,08</t>
  </si>
  <si>
    <t>51,94</t>
  </si>
  <si>
    <t>47,46</t>
  </si>
  <si>
    <t>39,50</t>
  </si>
  <si>
    <t>57,41</t>
  </si>
  <si>
    <t>64,51</t>
  </si>
  <si>
    <t>65,54</t>
  </si>
  <si>
    <t>60,07</t>
  </si>
  <si>
    <t>51,79</t>
  </si>
  <si>
    <t>68,82</t>
  </si>
  <si>
    <t>162,81</t>
  </si>
  <si>
    <t>63,55</t>
  </si>
  <si>
    <t>84,96</t>
  </si>
  <si>
    <t>86,84</t>
  </si>
  <si>
    <t>84,03</t>
  </si>
  <si>
    <t>41,26</t>
  </si>
  <si>
    <t>32,42</t>
  </si>
  <si>
    <t>18,32</t>
  </si>
  <si>
    <t>24,96</t>
  </si>
  <si>
    <t>43,06</t>
  </si>
  <si>
    <t>39,83</t>
  </si>
  <si>
    <t>137,66</t>
  </si>
  <si>
    <t>183,52</t>
  </si>
  <si>
    <t>48,97</t>
  </si>
  <si>
    <t>82,34</t>
  </si>
  <si>
    <t>903,19</t>
  </si>
  <si>
    <t>965,12</t>
  </si>
  <si>
    <t>977,88</t>
  </si>
  <si>
    <t>1.065,57</t>
  </si>
  <si>
    <t>888,42</t>
  </si>
  <si>
    <t>950,35</t>
  </si>
  <si>
    <t>963,11</t>
  </si>
  <si>
    <t>1.050,80</t>
  </si>
  <si>
    <t>1.065,91</t>
  </si>
  <si>
    <t>1.159,65</t>
  </si>
  <si>
    <t>1.178,97</t>
  </si>
  <si>
    <t>1.300,61</t>
  </si>
  <si>
    <t>1.056,55</t>
  </si>
  <si>
    <t>1.150,29</t>
  </si>
  <si>
    <t>1.169,61</t>
  </si>
  <si>
    <t>1.291,25</t>
  </si>
  <si>
    <t>1.145,77</t>
  </si>
  <si>
    <t>1.270,75</t>
  </si>
  <si>
    <t>1.296,51</t>
  </si>
  <si>
    <t>1.451,51</t>
  </si>
  <si>
    <t>1.248,16</t>
  </si>
  <si>
    <t>1.373,14</t>
  </si>
  <si>
    <t>1.398,90</t>
  </si>
  <si>
    <t>1.553,90</t>
  </si>
  <si>
    <t>495,54</t>
  </si>
  <si>
    <t>569,85</t>
  </si>
  <si>
    <t>585,17</t>
  </si>
  <si>
    <t>664,50</t>
  </si>
  <si>
    <t>480,78</t>
  </si>
  <si>
    <t>555,09</t>
  </si>
  <si>
    <t>570,41</t>
  </si>
  <si>
    <t>649,74</t>
  </si>
  <si>
    <t>668,53</t>
  </si>
  <si>
    <t>780,01</t>
  </si>
  <si>
    <t>802,98</t>
  </si>
  <si>
    <t>921,97</t>
  </si>
  <si>
    <t>659,17</t>
  </si>
  <si>
    <t>770,65</t>
  </si>
  <si>
    <t>793,62</t>
  </si>
  <si>
    <t>759,74</t>
  </si>
  <si>
    <t>908,37</t>
  </si>
  <si>
    <t>939,00</t>
  </si>
  <si>
    <t>1.097,66</t>
  </si>
  <si>
    <t>862,13</t>
  </si>
  <si>
    <t>1.010,76</t>
  </si>
  <si>
    <t>1.041,39</t>
  </si>
  <si>
    <t>1.200,05</t>
  </si>
  <si>
    <t>152,65</t>
  </si>
  <si>
    <t>54,88</t>
  </si>
  <si>
    <t>91,68</t>
  </si>
  <si>
    <t>119,80</t>
  </si>
  <si>
    <t>71,06</t>
  </si>
  <si>
    <t>102,43</t>
  </si>
  <si>
    <t>27,74</t>
  </si>
  <si>
    <t>86,91</t>
  </si>
  <si>
    <t>15,23</t>
  </si>
  <si>
    <t>96,81</t>
  </si>
  <si>
    <t>148,73</t>
  </si>
  <si>
    <t>72,80</t>
  </si>
  <si>
    <t>46,01</t>
  </si>
  <si>
    <t>26,53</t>
  </si>
  <si>
    <t>95,52</t>
  </si>
  <si>
    <t>70,29</t>
  </si>
  <si>
    <t>43,07</t>
  </si>
  <si>
    <t>49,71</t>
  </si>
  <si>
    <t>51,48</t>
  </si>
  <si>
    <t>292,60</t>
  </si>
  <si>
    <t>178,74</t>
  </si>
  <si>
    <t>316,99</t>
  </si>
  <si>
    <t>547,45</t>
  </si>
  <si>
    <t>601,26</t>
  </si>
  <si>
    <t>715,88</t>
  </si>
  <si>
    <t>951,57</t>
  </si>
  <si>
    <t>1.098,16</t>
  </si>
  <si>
    <t>1.790,14</t>
  </si>
  <si>
    <t>409,68</t>
  </si>
  <si>
    <t>21,91</t>
  </si>
  <si>
    <t>245,00</t>
  </si>
  <si>
    <t>305,27</t>
  </si>
  <si>
    <t>333,82</t>
  </si>
  <si>
    <t>375,48</t>
  </si>
  <si>
    <t>347,95</t>
  </si>
  <si>
    <t>423,19</t>
  </si>
  <si>
    <t>363,39</t>
  </si>
  <si>
    <t>408,53</t>
  </si>
  <si>
    <t>393,17</t>
  </si>
  <si>
    <t>464,99</t>
  </si>
  <si>
    <t>424,40</t>
  </si>
  <si>
    <t>480,22</t>
  </si>
  <si>
    <t>479,10</t>
  </si>
  <si>
    <t>534,54</t>
  </si>
  <si>
    <t>470,11</t>
  </si>
  <si>
    <t>515,99</t>
  </si>
  <si>
    <t>503,81</t>
  </si>
  <si>
    <t>581,38</t>
  </si>
  <si>
    <t>605,08</t>
  </si>
  <si>
    <t>709,50</t>
  </si>
  <si>
    <t>708,18</t>
  </si>
  <si>
    <t>794,24</t>
  </si>
  <si>
    <t>376,01</t>
  </si>
  <si>
    <t>488,15</t>
  </si>
  <si>
    <t>628,06</t>
  </si>
  <si>
    <t>989,04</t>
  </si>
  <si>
    <t>397,71</t>
  </si>
  <si>
    <t>657,59</t>
  </si>
  <si>
    <t>1.028,80</t>
  </si>
  <si>
    <t>408,01</t>
  </si>
  <si>
    <t>672,16</t>
  </si>
  <si>
    <t>1.050,27</t>
  </si>
  <si>
    <t>418,17</t>
  </si>
  <si>
    <t>537,23</t>
  </si>
  <si>
    <t>686,37</t>
  </si>
  <si>
    <t>1.071,27</t>
  </si>
  <si>
    <t>561,23</t>
  </si>
  <si>
    <t>714,61</t>
  </si>
  <si>
    <t>1.115,75</t>
  </si>
  <si>
    <t>742,78</t>
  </si>
  <si>
    <t>1.162,29</t>
  </si>
  <si>
    <t>346,64</t>
  </si>
  <si>
    <t>1.929,90</t>
  </si>
  <si>
    <t>2.170,61</t>
  </si>
  <si>
    <t>1.273,22</t>
  </si>
  <si>
    <t>1.381,72</t>
  </si>
  <si>
    <t>120,09</t>
  </si>
  <si>
    <t>217,32</t>
  </si>
  <si>
    <t>61,96</t>
  </si>
  <si>
    <t>73,40</t>
  </si>
  <si>
    <t>74,91</t>
  </si>
  <si>
    <t>7.082,16</t>
  </si>
  <si>
    <t>8.752,08</t>
  </si>
  <si>
    <t>11.032,22</t>
  </si>
  <si>
    <t>15.447,68</t>
  </si>
  <si>
    <t>18.018,90</t>
  </si>
  <si>
    <t>29.321,31</t>
  </si>
  <si>
    <t>4.887,34</t>
  </si>
  <si>
    <t>5.474,58</t>
  </si>
  <si>
    <t>40.171,37</t>
  </si>
  <si>
    <t>56.183,74</t>
  </si>
  <si>
    <t>119,46</t>
  </si>
  <si>
    <t>141,58</t>
  </si>
  <si>
    <t>133,63</t>
  </si>
  <si>
    <t>160,03</t>
  </si>
  <si>
    <t>143,44</t>
  </si>
  <si>
    <t>161,35</t>
  </si>
  <si>
    <t>179,48</t>
  </si>
  <si>
    <t>174,16</t>
  </si>
  <si>
    <t>188,33</t>
  </si>
  <si>
    <t>40,65</t>
  </si>
  <si>
    <t>51,66</t>
  </si>
  <si>
    <t>66,05</t>
  </si>
  <si>
    <t>84,82</t>
  </si>
  <si>
    <t>60,15</t>
  </si>
  <si>
    <t>45,87</t>
  </si>
  <si>
    <t>68,79</t>
  </si>
  <si>
    <t>88,12</t>
  </si>
  <si>
    <t>95,73</t>
  </si>
  <si>
    <t>63,50</t>
  </si>
  <si>
    <t>79,07</t>
  </si>
  <si>
    <t>993,46</t>
  </si>
  <si>
    <t>260,20</t>
  </si>
  <si>
    <t>324,36</t>
  </si>
  <si>
    <t>141,61</t>
  </si>
  <si>
    <t>473,09</t>
  </si>
  <si>
    <t>149,67</t>
  </si>
  <si>
    <t>154,11</t>
  </si>
  <si>
    <t>1.906,60</t>
  </si>
  <si>
    <t>445,63</t>
  </si>
  <si>
    <t>173,35</t>
  </si>
  <si>
    <t>1.171,34</t>
  </si>
  <si>
    <t>190,42</t>
  </si>
  <si>
    <t>353,82</t>
  </si>
  <si>
    <t>598,66</t>
  </si>
  <si>
    <t>268,75</t>
  </si>
  <si>
    <t>13,42</t>
  </si>
  <si>
    <t>14,46</t>
  </si>
  <si>
    <t>24,38</t>
  </si>
  <si>
    <t>11,95</t>
  </si>
  <si>
    <t>19,04</t>
  </si>
  <si>
    <t>156,95</t>
  </si>
  <si>
    <t>238,41</t>
  </si>
  <si>
    <t>339,67</t>
  </si>
  <si>
    <t>6.183,72</t>
  </si>
  <si>
    <t>100,64</t>
  </si>
  <si>
    <t>1.292,93</t>
  </si>
  <si>
    <t>2.705,61</t>
  </si>
  <si>
    <t>5.606,15</t>
  </si>
  <si>
    <t>1.820,62</t>
  </si>
  <si>
    <t>2.104,23</t>
  </si>
  <si>
    <t>1.396,18</t>
  </si>
  <si>
    <t>916,66</t>
  </si>
  <si>
    <t>5.256,59</t>
  </si>
  <si>
    <t>4.407,71</t>
  </si>
  <si>
    <t>502,25</t>
  </si>
  <si>
    <t>674,69</t>
  </si>
  <si>
    <t>1.082,47</t>
  </si>
  <si>
    <t>41,65</t>
  </si>
  <si>
    <t>27,49</t>
  </si>
  <si>
    <t>876,51</t>
  </si>
  <si>
    <t>6,30</t>
  </si>
  <si>
    <t>38,59</t>
  </si>
  <si>
    <t>76,45</t>
  </si>
  <si>
    <t>17,59</t>
  </si>
  <si>
    <t>36,87</t>
  </si>
  <si>
    <t>44,76</t>
  </si>
  <si>
    <t>36,25</t>
  </si>
  <si>
    <t>46,16</t>
  </si>
  <si>
    <t>17,63</t>
  </si>
  <si>
    <t>38,75</t>
  </si>
  <si>
    <t>90,14</t>
  </si>
  <si>
    <t>142,25</t>
  </si>
  <si>
    <t>17,40</t>
  </si>
  <si>
    <t>21,37</t>
  </si>
  <si>
    <t>25,72</t>
  </si>
  <si>
    <t>51,53</t>
  </si>
  <si>
    <t>34,00</t>
  </si>
  <si>
    <t>81,05</t>
  </si>
  <si>
    <t>46,49</t>
  </si>
  <si>
    <t>69,49</t>
  </si>
  <si>
    <t>62,02</t>
  </si>
  <si>
    <t>39,48</t>
  </si>
  <si>
    <t>49,98</t>
  </si>
  <si>
    <t>196,14</t>
  </si>
  <si>
    <t>92,71</t>
  </si>
  <si>
    <t>105,34</t>
  </si>
  <si>
    <t>141,96</t>
  </si>
  <si>
    <t>176,55</t>
  </si>
  <si>
    <t>235,02</t>
  </si>
  <si>
    <t>292,73</t>
  </si>
  <si>
    <t>53,77</t>
  </si>
  <si>
    <t>39,67</t>
  </si>
  <si>
    <t>98,03</t>
  </si>
  <si>
    <t>110,95</t>
  </si>
  <si>
    <t>56,34</t>
  </si>
  <si>
    <t>109,50</t>
  </si>
  <si>
    <t>127,23</t>
  </si>
  <si>
    <t>102,09</t>
  </si>
  <si>
    <t>153,59</t>
  </si>
  <si>
    <t>92,01</t>
  </si>
  <si>
    <t>118,80</t>
  </si>
  <si>
    <t>85,09</t>
  </si>
  <si>
    <t>135,90</t>
  </si>
  <si>
    <t>81,99</t>
  </si>
  <si>
    <t>108,38</t>
  </si>
  <si>
    <t>138,97</t>
  </si>
  <si>
    <t>112,02</t>
  </si>
  <si>
    <t>51,13</t>
  </si>
  <si>
    <t>75,41</t>
  </si>
  <si>
    <t>124,73</t>
  </si>
  <si>
    <t>151,96</t>
  </si>
  <si>
    <t>203,94</t>
  </si>
  <si>
    <t>278,43</t>
  </si>
  <si>
    <t>397,74</t>
  </si>
  <si>
    <t>60,72</t>
  </si>
  <si>
    <t>85,56</t>
  </si>
  <si>
    <t>32,33</t>
  </si>
  <si>
    <t>42,10</t>
  </si>
  <si>
    <t>63,75</t>
  </si>
  <si>
    <t>92,38</t>
  </si>
  <si>
    <t>161,41</t>
  </si>
  <si>
    <t>69,25</t>
  </si>
  <si>
    <t>28,65</t>
  </si>
  <si>
    <t>23,37</t>
  </si>
  <si>
    <t>34,56</t>
  </si>
  <si>
    <t>52,08</t>
  </si>
  <si>
    <t>73,20</t>
  </si>
  <si>
    <t>126,90</t>
  </si>
  <si>
    <t>19,63</t>
  </si>
  <si>
    <t>105,98</t>
  </si>
  <si>
    <t>145,24</t>
  </si>
  <si>
    <t>34,64</t>
  </si>
  <si>
    <t>73,73</t>
  </si>
  <si>
    <t>120,08</t>
  </si>
  <si>
    <t>138,04</t>
  </si>
  <si>
    <t>41,75</t>
  </si>
  <si>
    <t>51,00</t>
  </si>
  <si>
    <t>33,34</t>
  </si>
  <si>
    <t>51,40</t>
  </si>
  <si>
    <t>72,02</t>
  </si>
  <si>
    <t>129,93</t>
  </si>
  <si>
    <t>140,39</t>
  </si>
  <si>
    <t>38,54</t>
  </si>
  <si>
    <t>60,24</t>
  </si>
  <si>
    <t>73,57</t>
  </si>
  <si>
    <t>68,27</t>
  </si>
  <si>
    <t>94,27</t>
  </si>
  <si>
    <t>135,80</t>
  </si>
  <si>
    <t>164,87</t>
  </si>
  <si>
    <t>227,91</t>
  </si>
  <si>
    <t>295,32</t>
  </si>
  <si>
    <t>45,38</t>
  </si>
  <si>
    <t>71,80</t>
  </si>
  <si>
    <t>53,14</t>
  </si>
  <si>
    <t>85,13</t>
  </si>
  <si>
    <t>116,23</t>
  </si>
  <si>
    <t>37,33</t>
  </si>
  <si>
    <t>520,36</t>
  </si>
  <si>
    <t>28,16</t>
  </si>
  <si>
    <t>217,34</t>
  </si>
  <si>
    <t>306,65</t>
  </si>
  <si>
    <t>726,67</t>
  </si>
  <si>
    <t>308,66</t>
  </si>
  <si>
    <t>128,89</t>
  </si>
  <si>
    <t>226,46</t>
  </si>
  <si>
    <t>172,93</t>
  </si>
  <si>
    <t>176,65</t>
  </si>
  <si>
    <t>123,91</t>
  </si>
  <si>
    <t>253,25</t>
  </si>
  <si>
    <t>409,31</t>
  </si>
  <si>
    <t>273,39</t>
  </si>
  <si>
    <t>378,78</t>
  </si>
  <si>
    <t>831,81</t>
  </si>
  <si>
    <t>4,38</t>
  </si>
  <si>
    <t>21,88</t>
  </si>
  <si>
    <t>3,93</t>
  </si>
  <si>
    <t>3,11</t>
  </si>
  <si>
    <t>9,39</t>
  </si>
  <si>
    <t>9,14</t>
  </si>
  <si>
    <t>15,63</t>
  </si>
  <si>
    <t>19,47</t>
  </si>
  <si>
    <t>16,98</t>
  </si>
  <si>
    <t>40,72</t>
  </si>
  <si>
    <t>91,80</t>
  </si>
  <si>
    <t>68,91</t>
  </si>
  <si>
    <t>11,93</t>
  </si>
  <si>
    <t>81,27</t>
  </si>
  <si>
    <t>21,35</t>
  </si>
  <si>
    <t>79,91</t>
  </si>
  <si>
    <t>61,00</t>
  </si>
  <si>
    <t>29,23</t>
  </si>
  <si>
    <t>32,45</t>
  </si>
  <si>
    <t>15,80</t>
  </si>
  <si>
    <t>30,05</t>
  </si>
  <si>
    <t>54,34</t>
  </si>
  <si>
    <t>44,29</t>
  </si>
  <si>
    <t>66,33</t>
  </si>
  <si>
    <t>62,62</t>
  </si>
  <si>
    <t>60,67</t>
  </si>
  <si>
    <t>109,17</t>
  </si>
  <si>
    <t>29,36</t>
  </si>
  <si>
    <t>90,02</t>
  </si>
  <si>
    <t>150,88</t>
  </si>
  <si>
    <t>26,51</t>
  </si>
  <si>
    <t>147,75</t>
  </si>
  <si>
    <t>52,26</t>
  </si>
  <si>
    <t>223,82</t>
  </si>
  <si>
    <t>37,16</t>
  </si>
  <si>
    <t>85,54</t>
  </si>
  <si>
    <t>53,43</t>
  </si>
  <si>
    <t>25,21</t>
  </si>
  <si>
    <t>54,23</t>
  </si>
  <si>
    <t>85,71</t>
  </si>
  <si>
    <t>64,32</t>
  </si>
  <si>
    <t>60,61</t>
  </si>
  <si>
    <t>52,94</t>
  </si>
  <si>
    <t>189,37</t>
  </si>
  <si>
    <t>163,97</t>
  </si>
  <si>
    <t>144,98</t>
  </si>
  <si>
    <t>15,29</t>
  </si>
  <si>
    <t>6,85</t>
  </si>
  <si>
    <t>32,28</t>
  </si>
  <si>
    <t>10,68</t>
  </si>
  <si>
    <t>23,65</t>
  </si>
  <si>
    <t>83,85</t>
  </si>
  <si>
    <t>24,74</t>
  </si>
  <si>
    <t>20,28</t>
  </si>
  <si>
    <t>38,94</t>
  </si>
  <si>
    <t>92,42</t>
  </si>
  <si>
    <t>111,82</t>
  </si>
  <si>
    <t>9,71</t>
  </si>
  <si>
    <t>38,13</t>
  </si>
  <si>
    <t>22,68</t>
  </si>
  <si>
    <t>27,54</t>
  </si>
  <si>
    <t>12,09</t>
  </si>
  <si>
    <t>15,49</t>
  </si>
  <si>
    <t>83,02</t>
  </si>
  <si>
    <t>14,74</t>
  </si>
  <si>
    <t>16,74</t>
  </si>
  <si>
    <t>20,84</t>
  </si>
  <si>
    <t>21,73</t>
  </si>
  <si>
    <t>101,33</t>
  </si>
  <si>
    <t>31,94</t>
  </si>
  <si>
    <t>136,77</t>
  </si>
  <si>
    <t>68,99</t>
  </si>
  <si>
    <t>75,69</t>
  </si>
  <si>
    <t>99,83</t>
  </si>
  <si>
    <t>87,85</t>
  </si>
  <si>
    <t>25,12</t>
  </si>
  <si>
    <t>48,65</t>
  </si>
  <si>
    <t>31,91</t>
  </si>
  <si>
    <t>53,90</t>
  </si>
  <si>
    <t>72,50</t>
  </si>
  <si>
    <t>56,37</t>
  </si>
  <si>
    <t>32,63</t>
  </si>
  <si>
    <t>37,76</t>
  </si>
  <si>
    <t>70,65</t>
  </si>
  <si>
    <t>156,23</t>
  </si>
  <si>
    <t>19,14</t>
  </si>
  <si>
    <t>11,74</t>
  </si>
  <si>
    <t>34,59</t>
  </si>
  <si>
    <t>52,42</t>
  </si>
  <si>
    <t>80,15</t>
  </si>
  <si>
    <t>249,31</t>
  </si>
  <si>
    <t>129,14</t>
  </si>
  <si>
    <t>49,19</t>
  </si>
  <si>
    <t>65,04</t>
  </si>
  <si>
    <t>118,75</t>
  </si>
  <si>
    <t>307,74</t>
  </si>
  <si>
    <t>22,10</t>
  </si>
  <si>
    <t>28,33</t>
  </si>
  <si>
    <t>50,31</t>
  </si>
  <si>
    <t>74,21</t>
  </si>
  <si>
    <t>100,76</t>
  </si>
  <si>
    <t>74,82</t>
  </si>
  <si>
    <t>73,11</t>
  </si>
  <si>
    <t>114,52</t>
  </si>
  <si>
    <t>152,64</t>
  </si>
  <si>
    <t>138,11</t>
  </si>
  <si>
    <t>97,45</t>
  </si>
  <si>
    <t>146,42</t>
  </si>
  <si>
    <t>182,77</t>
  </si>
  <si>
    <t>33,78</t>
  </si>
  <si>
    <t>38,78</t>
  </si>
  <si>
    <t>50,29</t>
  </si>
  <si>
    <t>67,75</t>
  </si>
  <si>
    <t>75,45</t>
  </si>
  <si>
    <t>96,46</t>
  </si>
  <si>
    <t>103,31</t>
  </si>
  <si>
    <t>51,39</t>
  </si>
  <si>
    <t>47,73</t>
  </si>
  <si>
    <t>59,02</t>
  </si>
  <si>
    <t>56,50</t>
  </si>
  <si>
    <t>74,75</t>
  </si>
  <si>
    <t>73,04</t>
  </si>
  <si>
    <t>116,42</t>
  </si>
  <si>
    <t>108,88</t>
  </si>
  <si>
    <t>156,46</t>
  </si>
  <si>
    <t>52,28</t>
  </si>
  <si>
    <t>64,10</t>
  </si>
  <si>
    <t>74,37</t>
  </si>
  <si>
    <t>148,90</t>
  </si>
  <si>
    <t>187,88</t>
  </si>
  <si>
    <t>19,87</t>
  </si>
  <si>
    <t>24,66</t>
  </si>
  <si>
    <t>29,60</t>
  </si>
  <si>
    <t>29,85</t>
  </si>
  <si>
    <t>40,02</t>
  </si>
  <si>
    <t>40,00</t>
  </si>
  <si>
    <t>63,13</t>
  </si>
  <si>
    <t>82,14</t>
  </si>
  <si>
    <t>28,35</t>
  </si>
  <si>
    <t>43,13</t>
  </si>
  <si>
    <t>59,38</t>
  </si>
  <si>
    <t>97,99</t>
  </si>
  <si>
    <t>135,01</t>
  </si>
  <si>
    <t>120,48</t>
  </si>
  <si>
    <t>38,48</t>
  </si>
  <si>
    <t>48,41</t>
  </si>
  <si>
    <t>76,83</t>
  </si>
  <si>
    <t>124,36</t>
  </si>
  <si>
    <t>159,25</t>
  </si>
  <si>
    <t>15,78</t>
  </si>
  <si>
    <t>40,13</t>
  </si>
  <si>
    <t>19,91</t>
  </si>
  <si>
    <t>100,32</t>
  </si>
  <si>
    <t>152,49</t>
  </si>
  <si>
    <t>224,00</t>
  </si>
  <si>
    <t>43,03</t>
  </si>
  <si>
    <t>73,51</t>
  </si>
  <si>
    <t>100,28</t>
  </si>
  <si>
    <t>153,73</t>
  </si>
  <si>
    <t>226,55</t>
  </si>
  <si>
    <t>53,62</t>
  </si>
  <si>
    <t>64,58</t>
  </si>
  <si>
    <t>90,01</t>
  </si>
  <si>
    <t>141,41</t>
  </si>
  <si>
    <t>212,23</t>
  </si>
  <si>
    <t>53,21</t>
  </si>
  <si>
    <t>77,46</t>
  </si>
  <si>
    <t>104,31</t>
  </si>
  <si>
    <t>106,44</t>
  </si>
  <si>
    <t>28,03</t>
  </si>
  <si>
    <t>34,81</t>
  </si>
  <si>
    <t>39,85</t>
  </si>
  <si>
    <t>21,14</t>
  </si>
  <si>
    <t>26,97</t>
  </si>
  <si>
    <t>42,90</t>
  </si>
  <si>
    <t>66,38</t>
  </si>
  <si>
    <t>364,94</t>
  </si>
  <si>
    <t>401,33</t>
  </si>
  <si>
    <t>21,66</t>
  </si>
  <si>
    <t>459,69</t>
  </si>
  <si>
    <t>577,02</t>
  </si>
  <si>
    <t>51,45</t>
  </si>
  <si>
    <t>45,09</t>
  </si>
  <si>
    <t>799,61</t>
  </si>
  <si>
    <t>119,97</t>
  </si>
  <si>
    <t>1.054,94</t>
  </si>
  <si>
    <t>315,60</t>
  </si>
  <si>
    <t>366,48</t>
  </si>
  <si>
    <t>33,53</t>
  </si>
  <si>
    <t>402,88</t>
  </si>
  <si>
    <t>23,21</t>
  </si>
  <si>
    <t>61,60</t>
  </si>
  <si>
    <t>22,76</t>
  </si>
  <si>
    <t>315,75</t>
  </si>
  <si>
    <t>11,30</t>
  </si>
  <si>
    <t>367,86</t>
  </si>
  <si>
    <t>18,73</t>
  </si>
  <si>
    <t>34,91</t>
  </si>
  <si>
    <t>405,38</t>
  </si>
  <si>
    <t>12,70</t>
  </si>
  <si>
    <t>40,68</t>
  </si>
  <si>
    <t>92,82</t>
  </si>
  <si>
    <t>205,27</t>
  </si>
  <si>
    <t>39,46</t>
  </si>
  <si>
    <t>61,16</t>
  </si>
  <si>
    <t>53,46</t>
  </si>
  <si>
    <t>88,88</t>
  </si>
  <si>
    <t>82,03</t>
  </si>
  <si>
    <t>56,86</t>
  </si>
  <si>
    <t>87,52</t>
  </si>
  <si>
    <t>120,33</t>
  </si>
  <si>
    <t>134,86</t>
  </si>
  <si>
    <t>120,38</t>
  </si>
  <si>
    <t>158,96</t>
  </si>
  <si>
    <t>57,10</t>
  </si>
  <si>
    <t>137,79</t>
  </si>
  <si>
    <t>203,99</t>
  </si>
  <si>
    <t>285,45</t>
  </si>
  <si>
    <t>108,91</t>
  </si>
  <si>
    <t>262,73</t>
  </si>
  <si>
    <t>218,69</t>
  </si>
  <si>
    <t>258,28</t>
  </si>
  <si>
    <t>587,74</t>
  </si>
  <si>
    <t>140,45</t>
  </si>
  <si>
    <t>325,63</t>
  </si>
  <si>
    <t>494,02</t>
  </si>
  <si>
    <t>1.023,92</t>
  </si>
  <si>
    <t>46,12</t>
  </si>
  <si>
    <t>61,19</t>
  </si>
  <si>
    <t>96,08</t>
  </si>
  <si>
    <t>122,79</t>
  </si>
  <si>
    <t>229,51</t>
  </si>
  <si>
    <t>186,84</t>
  </si>
  <si>
    <t>19,55</t>
  </si>
  <si>
    <t>20,50</t>
  </si>
  <si>
    <t>47,39</t>
  </si>
  <si>
    <t>74,15</t>
  </si>
  <si>
    <t>124,76</t>
  </si>
  <si>
    <t>105,50</t>
  </si>
  <si>
    <t>185,85</t>
  </si>
  <si>
    <t>176,00</t>
  </si>
  <si>
    <t>49,04</t>
  </si>
  <si>
    <t>172,42</t>
  </si>
  <si>
    <t>233,87</t>
  </si>
  <si>
    <t>322,99</t>
  </si>
  <si>
    <t>83,33</t>
  </si>
  <si>
    <t>100,89</t>
  </si>
  <si>
    <t>90,65</t>
  </si>
  <si>
    <t>15,04</t>
  </si>
  <si>
    <t>11,38</t>
  </si>
  <si>
    <t>52,32</t>
  </si>
  <si>
    <t>106,49</t>
  </si>
  <si>
    <t>27,24</t>
  </si>
  <si>
    <t>46,83</t>
  </si>
  <si>
    <t>67,84</t>
  </si>
  <si>
    <t>213,61</t>
  </si>
  <si>
    <t>247,13</t>
  </si>
  <si>
    <t>346,33</t>
  </si>
  <si>
    <t>75,47</t>
  </si>
  <si>
    <t>44,17</t>
  </si>
  <si>
    <t>58,85</t>
  </si>
  <si>
    <t>34,76</t>
  </si>
  <si>
    <t>24,56</t>
  </si>
  <si>
    <t>21,18</t>
  </si>
  <si>
    <t>25,59</t>
  </si>
  <si>
    <t>83,39</t>
  </si>
  <si>
    <t>12,66</t>
  </si>
  <si>
    <t>11,58</t>
  </si>
  <si>
    <t>88,52</t>
  </si>
  <si>
    <t>13,83</t>
  </si>
  <si>
    <t>60,08</t>
  </si>
  <si>
    <t>90,07</t>
  </si>
  <si>
    <t>141,56</t>
  </si>
  <si>
    <t>9,32</t>
  </si>
  <si>
    <t>14,16</t>
  </si>
  <si>
    <t>38,23</t>
  </si>
  <si>
    <t>88,49</t>
  </si>
  <si>
    <t>26,62</t>
  </si>
  <si>
    <t>59,28</t>
  </si>
  <si>
    <t>82,44</t>
  </si>
  <si>
    <t>124,70</t>
  </si>
  <si>
    <t>17,11</t>
  </si>
  <si>
    <t>33,74</t>
  </si>
  <si>
    <t>65,14</t>
  </si>
  <si>
    <t>141,49</t>
  </si>
  <si>
    <t>213,88</t>
  </si>
  <si>
    <t>109,87</t>
  </si>
  <si>
    <t>220,91</t>
  </si>
  <si>
    <t>107,28</t>
  </si>
  <si>
    <t>178,95</t>
  </si>
  <si>
    <t>10,10</t>
  </si>
  <si>
    <t>11,55</t>
  </si>
  <si>
    <t>14,91</t>
  </si>
  <si>
    <t>21,19</t>
  </si>
  <si>
    <t>32,08</t>
  </si>
  <si>
    <t>20,57</t>
  </si>
  <si>
    <t>18,06</t>
  </si>
  <si>
    <t>32,01</t>
  </si>
  <si>
    <t>25,24</t>
  </si>
  <si>
    <t>24,44</t>
  </si>
  <si>
    <t>37,67</t>
  </si>
  <si>
    <t>58,45</t>
  </si>
  <si>
    <t>23,33</t>
  </si>
  <si>
    <t>43,81</t>
  </si>
  <si>
    <t>63,36</t>
  </si>
  <si>
    <t>60,00</t>
  </si>
  <si>
    <t>72,91</t>
  </si>
  <si>
    <t>87,10</t>
  </si>
  <si>
    <t>153,49</t>
  </si>
  <si>
    <t>163,79</t>
  </si>
  <si>
    <t>165,71</t>
  </si>
  <si>
    <t>166,68</t>
  </si>
  <si>
    <t>189,75</t>
  </si>
  <si>
    <t>200,21</t>
  </si>
  <si>
    <t>32,40</t>
  </si>
  <si>
    <t>41,25</t>
  </si>
  <si>
    <t>49,39</t>
  </si>
  <si>
    <t>73,92</t>
  </si>
  <si>
    <t>75,35</t>
  </si>
  <si>
    <t>89,25</t>
  </si>
  <si>
    <t>99,03</t>
  </si>
  <si>
    <t>101,96</t>
  </si>
  <si>
    <t>112,21</t>
  </si>
  <si>
    <t>134,61</t>
  </si>
  <si>
    <t>96,98</t>
  </si>
  <si>
    <t>166,63</t>
  </si>
  <si>
    <t>177,41</t>
  </si>
  <si>
    <t>216,49</t>
  </si>
  <si>
    <t>135,83</t>
  </si>
  <si>
    <t>144,02</t>
  </si>
  <si>
    <t>229,47</t>
  </si>
  <si>
    <t>242,57</t>
  </si>
  <si>
    <t>516,42</t>
  </si>
  <si>
    <t>457,65</t>
  </si>
  <si>
    <t>558,83</t>
  </si>
  <si>
    <t>25,97</t>
  </si>
  <si>
    <t>47,34</t>
  </si>
  <si>
    <t>56,42</t>
  </si>
  <si>
    <t>69,73</t>
  </si>
  <si>
    <t>84,08</t>
  </si>
  <si>
    <t>155,93</t>
  </si>
  <si>
    <t>168,91</t>
  </si>
  <si>
    <t>207,99</t>
  </si>
  <si>
    <t>41,88</t>
  </si>
  <si>
    <t>116,51</t>
  </si>
  <si>
    <t>213,44</t>
  </si>
  <si>
    <t>226,54</t>
  </si>
  <si>
    <t>503,64</t>
  </si>
  <si>
    <t>444,87</t>
  </si>
  <si>
    <t>64,50</t>
  </si>
  <si>
    <t>94,38</t>
  </si>
  <si>
    <t>121,68</t>
  </si>
  <si>
    <t>188,18</t>
  </si>
  <si>
    <t>343,32</t>
  </si>
  <si>
    <t>541,82</t>
  </si>
  <si>
    <t>115,84</t>
  </si>
  <si>
    <t>144,85</t>
  </si>
  <si>
    <t>154,35</t>
  </si>
  <si>
    <t>193,43</t>
  </si>
  <si>
    <t>104,94</t>
  </si>
  <si>
    <t>113,13</t>
  </si>
  <si>
    <t>209,84</t>
  </si>
  <si>
    <t>481,86</t>
  </si>
  <si>
    <t>423,09</t>
  </si>
  <si>
    <t>87,04</t>
  </si>
  <si>
    <t>110,72</t>
  </si>
  <si>
    <t>172,76</t>
  </si>
  <si>
    <t>512,77</t>
  </si>
  <si>
    <t>40,09</t>
  </si>
  <si>
    <t>37,77</t>
  </si>
  <si>
    <t>36,84</t>
  </si>
  <si>
    <t>92,88</t>
  </si>
  <si>
    <t>751,25</t>
  </si>
  <si>
    <t>608,59</t>
  </si>
  <si>
    <t>149,80</t>
  </si>
  <si>
    <t>238,26</t>
  </si>
  <si>
    <t>470,80</t>
  </si>
  <si>
    <t>646,88</t>
  </si>
  <si>
    <t>757,79</t>
  </si>
  <si>
    <t>181,77</t>
  </si>
  <si>
    <t>338,46</t>
  </si>
  <si>
    <t>478,01</t>
  </si>
  <si>
    <t>557,95</t>
  </si>
  <si>
    <t>320,63</t>
  </si>
  <si>
    <t>552,90</t>
  </si>
  <si>
    <t>916,38</t>
  </si>
  <si>
    <t>217,64</t>
  </si>
  <si>
    <t>386,87</t>
  </si>
  <si>
    <t>146,84</t>
  </si>
  <si>
    <t>233,18</t>
  </si>
  <si>
    <t>631,27</t>
  </si>
  <si>
    <t>737,59</t>
  </si>
  <si>
    <t>177,58</t>
  </si>
  <si>
    <t>331,29</t>
  </si>
  <si>
    <t>467,78</t>
  </si>
  <si>
    <t>544,12</t>
  </si>
  <si>
    <t>55,07</t>
  </si>
  <si>
    <t>607,30</t>
  </si>
  <si>
    <t>372,29</t>
  </si>
  <si>
    <t>281,71</t>
  </si>
  <si>
    <t>108,81</t>
  </si>
  <si>
    <t>29,49</t>
  </si>
  <si>
    <t>358,60</t>
  </si>
  <si>
    <t>320,20</t>
  </si>
  <si>
    <t>466,69</t>
  </si>
  <si>
    <t>170,33</t>
  </si>
  <si>
    <t>185,08</t>
  </si>
  <si>
    <t>159,94</t>
  </si>
  <si>
    <t>111,02</t>
  </si>
  <si>
    <t>211,36</t>
  </si>
  <si>
    <t>108,05</t>
  </si>
  <si>
    <t>177,69</t>
  </si>
  <si>
    <t>211,46</t>
  </si>
  <si>
    <t>35,26</t>
  </si>
  <si>
    <t>69,44</t>
  </si>
  <si>
    <t>670,07</t>
  </si>
  <si>
    <t>637,13</t>
  </si>
  <si>
    <t>646,96</t>
  </si>
  <si>
    <t>535,70</t>
  </si>
  <si>
    <t>408,17</t>
  </si>
  <si>
    <t>418,00</t>
  </si>
  <si>
    <t>311,54</t>
  </si>
  <si>
    <t>321,37</t>
  </si>
  <si>
    <t>200,18</t>
  </si>
  <si>
    <t>210,01</t>
  </si>
  <si>
    <t>194,13</t>
  </si>
  <si>
    <t>203,96</t>
  </si>
  <si>
    <t>367,55</t>
  </si>
  <si>
    <t>388,09</t>
  </si>
  <si>
    <t>233,63</t>
  </si>
  <si>
    <t>227,58</t>
  </si>
  <si>
    <t>207,47</t>
  </si>
  <si>
    <t>308,11</t>
  </si>
  <si>
    <t>141,40</t>
  </si>
  <si>
    <t>242,04</t>
  </si>
  <si>
    <t>272,96</t>
  </si>
  <si>
    <t>645,70</t>
  </si>
  <si>
    <t>507,96</t>
  </si>
  <si>
    <t>175,70</t>
  </si>
  <si>
    <t>169,65</t>
  </si>
  <si>
    <t>718,75</t>
  </si>
  <si>
    <t>374,52</t>
  </si>
  <si>
    <t>569,55</t>
  </si>
  <si>
    <t>864,19</t>
  </si>
  <si>
    <t>164,84</t>
  </si>
  <si>
    <t>170,31</t>
  </si>
  <si>
    <t>627,46</t>
  </si>
  <si>
    <t>632,93</t>
  </si>
  <si>
    <t>110,22</t>
  </si>
  <si>
    <t>305,04</t>
  </si>
  <si>
    <t>29,47</t>
  </si>
  <si>
    <t>175,01</t>
  </si>
  <si>
    <t>521,05</t>
  </si>
  <si>
    <t>195,74</t>
  </si>
  <si>
    <t>469,40</t>
  </si>
  <si>
    <t>396,96</t>
  </si>
  <si>
    <t>435,46</t>
  </si>
  <si>
    <t>384,32</t>
  </si>
  <si>
    <t>205,60</t>
  </si>
  <si>
    <t>218,30</t>
  </si>
  <si>
    <t>226,75</t>
  </si>
  <si>
    <t>233,23</t>
  </si>
  <si>
    <t>157,10</t>
  </si>
  <si>
    <t>173,04</t>
  </si>
  <si>
    <t>176,91</t>
  </si>
  <si>
    <t>709,79</t>
  </si>
  <si>
    <t>1.128,23</t>
  </si>
  <si>
    <t>1.535,50</t>
  </si>
  <si>
    <t>2.370,25</t>
  </si>
  <si>
    <t>3.209,81</t>
  </si>
  <si>
    <t>3.706,48</t>
  </si>
  <si>
    <t>4.387,76</t>
  </si>
  <si>
    <t>2.168,63</t>
  </si>
  <si>
    <t>3.053,76</t>
  </si>
  <si>
    <t>4.228,80</t>
  </si>
  <si>
    <t>4.048,14</t>
  </si>
  <si>
    <t>5.413,69</t>
  </si>
  <si>
    <t>7.656,92</t>
  </si>
  <si>
    <t>10.240,94</t>
  </si>
  <si>
    <t>11.758,23</t>
  </si>
  <si>
    <t>12.953,65</t>
  </si>
  <si>
    <t>3.365,86</t>
  </si>
  <si>
    <t>5.231,48</t>
  </si>
  <si>
    <t>8.081,50</t>
  </si>
  <si>
    <t>10.487,45</t>
  </si>
  <si>
    <t>12.058,22</t>
  </si>
  <si>
    <t>14.181,29</t>
  </si>
  <si>
    <t>3.554,13</t>
  </si>
  <si>
    <t>6.205,94</t>
  </si>
  <si>
    <t>7.946,81</t>
  </si>
  <si>
    <t>11.746,92</t>
  </si>
  <si>
    <t>2.914,50</t>
  </si>
  <si>
    <t>3.855,42</t>
  </si>
  <si>
    <t>5.419,90</t>
  </si>
  <si>
    <t>7.350,84</t>
  </si>
  <si>
    <t>8.313,10</t>
  </si>
  <si>
    <t>8.899,80</t>
  </si>
  <si>
    <t>2.489,50</t>
  </si>
  <si>
    <t>3.946,22</t>
  </si>
  <si>
    <t>6.210,83</t>
  </si>
  <si>
    <t>8.015,34</t>
  </si>
  <si>
    <t>9.434,01</t>
  </si>
  <si>
    <t>11.140,16</t>
  </si>
  <si>
    <t>2.040,69</t>
  </si>
  <si>
    <t>3.502,34</t>
  </si>
  <si>
    <t>4.581,99</t>
  </si>
  <si>
    <t>6.781,99</t>
  </si>
  <si>
    <t>629,92</t>
  </si>
  <si>
    <t>399,52</t>
  </si>
  <si>
    <t>88,87</t>
  </si>
  <si>
    <t>109,79</t>
  </si>
  <si>
    <t>166,00</t>
  </si>
  <si>
    <t>32,04</t>
  </si>
  <si>
    <t>201,77</t>
  </si>
  <si>
    <t>333,81</t>
  </si>
  <si>
    <t>195,90</t>
  </si>
  <si>
    <t>66,55</t>
  </si>
  <si>
    <t>63,15</t>
  </si>
  <si>
    <t>40,41</t>
  </si>
  <si>
    <t>56,89</t>
  </si>
  <si>
    <t>103,73</t>
  </si>
  <si>
    <t>67,14</t>
  </si>
  <si>
    <t>81,89</t>
  </si>
  <si>
    <t>123,32</t>
  </si>
  <si>
    <t>223,21</t>
  </si>
  <si>
    <t>265,17</t>
  </si>
  <si>
    <t>518,23</t>
  </si>
  <si>
    <t>101,75</t>
  </si>
  <si>
    <t>131,08</t>
  </si>
  <si>
    <t>135,77</t>
  </si>
  <si>
    <t>34,46</t>
  </si>
  <si>
    <t>72,11</t>
  </si>
  <si>
    <t>70,81</t>
  </si>
  <si>
    <t>68,66</t>
  </si>
  <si>
    <t>110,15</t>
  </si>
  <si>
    <t>126,79</t>
  </si>
  <si>
    <t>181,11</t>
  </si>
  <si>
    <t>69,71</t>
  </si>
  <si>
    <t>112,94</t>
  </si>
  <si>
    <t>155,67</t>
  </si>
  <si>
    <t>170,56</t>
  </si>
  <si>
    <t>228,65</t>
  </si>
  <si>
    <t>313,93</t>
  </si>
  <si>
    <t>639,23</t>
  </si>
  <si>
    <t>66,40</t>
  </si>
  <si>
    <t>71,93</t>
  </si>
  <si>
    <t>271,93</t>
  </si>
  <si>
    <t>448,67</t>
  </si>
  <si>
    <t>216,39</t>
  </si>
  <si>
    <t>130,33</t>
  </si>
  <si>
    <t>422,71</t>
  </si>
  <si>
    <t>513,85</t>
  </si>
  <si>
    <t>657,07</t>
  </si>
  <si>
    <t>231,94</t>
  </si>
  <si>
    <t>342,80</t>
  </si>
  <si>
    <t>448,59</t>
  </si>
  <si>
    <t>169,61</t>
  </si>
  <si>
    <t>310,81</t>
  </si>
  <si>
    <t>463,14</t>
  </si>
  <si>
    <t>607,41</t>
  </si>
  <si>
    <t>96,76</t>
  </si>
  <si>
    <t>102,64</t>
  </si>
  <si>
    <t>125,31</t>
  </si>
  <si>
    <t>56,07</t>
  </si>
  <si>
    <t>129,77</t>
  </si>
  <si>
    <t>81,33</t>
  </si>
  <si>
    <t>11,35</t>
  </si>
  <si>
    <t>27,59</t>
  </si>
  <si>
    <t>39,54</t>
  </si>
  <si>
    <t>45,89</t>
  </si>
  <si>
    <t>93,92</t>
  </si>
  <si>
    <t>2,89</t>
  </si>
  <si>
    <t>2,10</t>
  </si>
  <si>
    <t>3,87</t>
  </si>
  <si>
    <t>19,42</t>
  </si>
  <si>
    <t>5,14</t>
  </si>
  <si>
    <t>21,65</t>
  </si>
  <si>
    <t>1.986,74</t>
  </si>
  <si>
    <t>1.404,83</t>
  </si>
  <si>
    <t>1.113,12</t>
  </si>
  <si>
    <t>938,73</t>
  </si>
  <si>
    <t>8,74</t>
  </si>
  <si>
    <t>519,45</t>
  </si>
  <si>
    <t>675,28</t>
  </si>
  <si>
    <t>188,50</t>
  </si>
  <si>
    <t>301,60</t>
  </si>
  <si>
    <t>603,20</t>
  </si>
  <si>
    <t>904,80</t>
  </si>
  <si>
    <t>1.225,75</t>
  </si>
  <si>
    <t>1.667,02</t>
  </si>
  <si>
    <t>1.863,14</t>
  </si>
  <si>
    <t>490,30</t>
  </si>
  <si>
    <t>637,39</t>
  </si>
  <si>
    <t>980,60</t>
  </si>
  <si>
    <t>1.568,96</t>
  </si>
  <si>
    <t>377,00</t>
  </si>
  <si>
    <t>754,00</t>
  </si>
  <si>
    <t>788,40</t>
  </si>
  <si>
    <t>645,42</t>
  </si>
  <si>
    <t>503,50</t>
  </si>
  <si>
    <t>365,22</t>
  </si>
  <si>
    <t>502,83</t>
  </si>
  <si>
    <t>420,32</t>
  </si>
  <si>
    <t>337,19</t>
  </si>
  <si>
    <t>256,02</t>
  </si>
  <si>
    <t>4,19</t>
  </si>
  <si>
    <t>75,59</t>
  </si>
  <si>
    <t>120,58</t>
  </si>
  <si>
    <t>76,23</t>
  </si>
  <si>
    <t>145,17</t>
  </si>
  <si>
    <t>244,26</t>
  </si>
  <si>
    <t>130,27</t>
  </si>
  <si>
    <t>13,64</t>
  </si>
  <si>
    <t>10,07</t>
  </si>
  <si>
    <t>11,45</t>
  </si>
  <si>
    <t>9,81</t>
  </si>
  <si>
    <t>12,56</t>
  </si>
  <si>
    <t>11,46</t>
  </si>
  <si>
    <t>160,80</t>
  </si>
  <si>
    <t>241,20</t>
  </si>
  <si>
    <t>3,83</t>
  </si>
  <si>
    <t>18,79</t>
  </si>
  <si>
    <t>35,18</t>
  </si>
  <si>
    <t>27,52</t>
  </si>
  <si>
    <t>63,65</t>
  </si>
  <si>
    <t>59,30</t>
  </si>
  <si>
    <t>74,67</t>
  </si>
  <si>
    <t>67,01</t>
  </si>
  <si>
    <t>59,22</t>
  </si>
  <si>
    <t>78,24</t>
  </si>
  <si>
    <t>38,56</t>
  </si>
  <si>
    <t>148,66</t>
  </si>
  <si>
    <t>226,65</t>
  </si>
  <si>
    <t>202,22</t>
  </si>
  <si>
    <t>123,16</t>
  </si>
  <si>
    <t>195,48</t>
  </si>
  <si>
    <t>154,02</t>
  </si>
  <si>
    <t>220,37</t>
  </si>
  <si>
    <t>122,63</t>
  </si>
  <si>
    <t>200,16</t>
  </si>
  <si>
    <t>186,74</t>
  </si>
  <si>
    <t>152,93</t>
  </si>
  <si>
    <t>85,96</t>
  </si>
  <si>
    <t>43,49</t>
  </si>
  <si>
    <t>69,97</t>
  </si>
  <si>
    <t>71,10</t>
  </si>
  <si>
    <t>53,91</t>
  </si>
  <si>
    <t>49,17</t>
  </si>
  <si>
    <t>76,38</t>
  </si>
  <si>
    <t>77,51</t>
  </si>
  <si>
    <t>42,96</t>
  </si>
  <si>
    <t>68,34</t>
  </si>
  <si>
    <t>71,33</t>
  </si>
  <si>
    <t>72,36</t>
  </si>
  <si>
    <t>84,14</t>
  </si>
  <si>
    <t>85,01</t>
  </si>
  <si>
    <t>130,73</t>
  </si>
  <si>
    <t>62,82</t>
  </si>
  <si>
    <t>60,54</t>
  </si>
  <si>
    <t>61,57</t>
  </si>
  <si>
    <t>107,72</t>
  </si>
  <si>
    <t>108,83</t>
  </si>
  <si>
    <t>81,93</t>
  </si>
  <si>
    <t>82,73</t>
  </si>
  <si>
    <t>80,87</t>
  </si>
  <si>
    <t>97,81</t>
  </si>
  <si>
    <t>150,66</t>
  </si>
  <si>
    <t>151,77</t>
  </si>
  <si>
    <t>68,58</t>
  </si>
  <si>
    <t>67,41</t>
  </si>
  <si>
    <t>77,73</t>
  </si>
  <si>
    <t>78,60</t>
  </si>
  <si>
    <t>119,83</t>
  </si>
  <si>
    <t>120,94</t>
  </si>
  <si>
    <t>69,15</t>
  </si>
  <si>
    <t>127,52</t>
  </si>
  <si>
    <t>54,20</t>
  </si>
  <si>
    <t>55,13</t>
  </si>
  <si>
    <t>51,41</t>
  </si>
  <si>
    <t>69,40</t>
  </si>
  <si>
    <t>70,43</t>
  </si>
  <si>
    <t>61,51</t>
  </si>
  <si>
    <t>64,96</t>
  </si>
  <si>
    <t>66,28</t>
  </si>
  <si>
    <t>64,18</t>
  </si>
  <si>
    <t>65,50</t>
  </si>
  <si>
    <t>74,31</t>
  </si>
  <si>
    <t>69,21</t>
  </si>
  <si>
    <t>70,68</t>
  </si>
  <si>
    <t>85,37</t>
  </si>
  <si>
    <t>74,50</t>
  </si>
  <si>
    <t>75,97</t>
  </si>
  <si>
    <t>115,48</t>
  </si>
  <si>
    <t>78,18</t>
  </si>
  <si>
    <t>45,02</t>
  </si>
  <si>
    <t>55,32</t>
  </si>
  <si>
    <t>56,04</t>
  </si>
  <si>
    <t>70,86</t>
  </si>
  <si>
    <t>71,71</t>
  </si>
  <si>
    <t>83,93</t>
  </si>
  <si>
    <t>84,98</t>
  </si>
  <si>
    <t>48,57</t>
  </si>
  <si>
    <t>63,56</t>
  </si>
  <si>
    <t>75,88</t>
  </si>
  <si>
    <t>49,60</t>
  </si>
  <si>
    <t>64,77</t>
  </si>
  <si>
    <t>54,24</t>
  </si>
  <si>
    <t>51,49</t>
  </si>
  <si>
    <t>63,60</t>
  </si>
  <si>
    <t>53,63</t>
  </si>
  <si>
    <t>65,12</t>
  </si>
  <si>
    <t>77,70</t>
  </si>
  <si>
    <t>70,12</t>
  </si>
  <si>
    <t>65,25</t>
  </si>
  <si>
    <t>82,99</t>
  </si>
  <si>
    <t>77,82</t>
  </si>
  <si>
    <t>66,65</t>
  </si>
  <si>
    <t>63,90</t>
  </si>
  <si>
    <t>78,92</t>
  </si>
  <si>
    <t>75,96</t>
  </si>
  <si>
    <t>73,90</t>
  </si>
  <si>
    <t>67,98</t>
  </si>
  <si>
    <t>77,74</t>
  </si>
  <si>
    <t>90,04</t>
  </si>
  <si>
    <t>87,18</t>
  </si>
  <si>
    <t>86,30</t>
  </si>
  <si>
    <t>80,04</t>
  </si>
  <si>
    <t>99,12</t>
  </si>
  <si>
    <t>92,55</t>
  </si>
  <si>
    <t>54,21</t>
  </si>
  <si>
    <t>65,52</t>
  </si>
  <si>
    <t>141,15</t>
  </si>
  <si>
    <t>714,50</t>
  </si>
  <si>
    <t>526,99</t>
  </si>
  <si>
    <t>57,07</t>
  </si>
  <si>
    <t>306,01</t>
  </si>
  <si>
    <t>223,63</t>
  </si>
  <si>
    <t>610,59</t>
  </si>
  <si>
    <t>391,69</t>
  </si>
  <si>
    <t>75,20</t>
  </si>
  <si>
    <t>95,08</t>
  </si>
  <si>
    <t>98,62</t>
  </si>
  <si>
    <t>106,70</t>
  </si>
  <si>
    <t>118,51</t>
  </si>
  <si>
    <t>133,66</t>
  </si>
  <si>
    <t>130,50</t>
  </si>
  <si>
    <t>55,57</t>
  </si>
  <si>
    <t>81,40</t>
  </si>
  <si>
    <t>113,75</t>
  </si>
  <si>
    <t>166,31</t>
  </si>
  <si>
    <t>48,27</t>
  </si>
  <si>
    <t>67,25</t>
  </si>
  <si>
    <t>85,34</t>
  </si>
  <si>
    <t>124,61</t>
  </si>
  <si>
    <t>158,08</t>
  </si>
  <si>
    <t>203,63</t>
  </si>
  <si>
    <t>90,75</t>
  </si>
  <si>
    <t>115,57</t>
  </si>
  <si>
    <t>62,98</t>
  </si>
  <si>
    <t>126,60</t>
  </si>
  <si>
    <t>143,48</t>
  </si>
  <si>
    <t>100,06</t>
  </si>
  <si>
    <t>134,57</t>
  </si>
  <si>
    <t>66,60</t>
  </si>
  <si>
    <t>83,94</t>
  </si>
  <si>
    <t>40,66</t>
  </si>
  <si>
    <t>63,30</t>
  </si>
  <si>
    <t>52,07</t>
  </si>
  <si>
    <t>41,07</t>
  </si>
  <si>
    <t>53,22</t>
  </si>
  <si>
    <t>54,42</t>
  </si>
  <si>
    <t>64,19</t>
  </si>
  <si>
    <t>65,44</t>
  </si>
  <si>
    <t>53,61</t>
  </si>
  <si>
    <t>54,69</t>
  </si>
  <si>
    <t>55,87</t>
  </si>
  <si>
    <t>66,91</t>
  </si>
  <si>
    <t>57,43</t>
  </si>
  <si>
    <t>57,32</t>
  </si>
  <si>
    <t>58,56</t>
  </si>
  <si>
    <t>37,40</t>
  </si>
  <si>
    <t>73,56</t>
  </si>
  <si>
    <t>101,78</t>
  </si>
  <si>
    <t>82,17</t>
  </si>
  <si>
    <t>916,34</t>
  </si>
  <si>
    <t>868,19</t>
  </si>
  <si>
    <t>116,83</t>
  </si>
  <si>
    <t>149,24</t>
  </si>
  <si>
    <t>195,85</t>
  </si>
  <si>
    <t>835,76</t>
  </si>
  <si>
    <t>740,10</t>
  </si>
  <si>
    <t>283,12</t>
  </si>
  <si>
    <t>287,20</t>
  </si>
  <si>
    <t>249,87</t>
  </si>
  <si>
    <t>255,09</t>
  </si>
  <si>
    <t>253,79</t>
  </si>
  <si>
    <t>257,87</t>
  </si>
  <si>
    <t>287,72</t>
  </si>
  <si>
    <t>321,32</t>
  </si>
  <si>
    <t>16,13</t>
  </si>
  <si>
    <t>16,81</t>
  </si>
  <si>
    <t>33,09</t>
  </si>
  <si>
    <t>17,89</t>
  </si>
  <si>
    <t>24,91</t>
  </si>
  <si>
    <t>39,42</t>
  </si>
  <si>
    <t>39,52</t>
  </si>
  <si>
    <t>34,82</t>
  </si>
  <si>
    <t>32,88</t>
  </si>
  <si>
    <t>112,84</t>
  </si>
  <si>
    <t>171,47</t>
  </si>
  <si>
    <t>118,82</t>
  </si>
  <si>
    <t>44,15</t>
  </si>
  <si>
    <t>32,53</t>
  </si>
  <si>
    <t>50,09</t>
  </si>
  <si>
    <t>33,48</t>
  </si>
  <si>
    <t>78,12</t>
  </si>
  <si>
    <t>66,36</t>
  </si>
  <si>
    <t>101,82</t>
  </si>
  <si>
    <t>83,97</t>
  </si>
  <si>
    <t>116,84</t>
  </si>
  <si>
    <t>104,14</t>
  </si>
  <si>
    <t>96,22</t>
  </si>
  <si>
    <t>34,17</t>
  </si>
  <si>
    <t>138,58</t>
  </si>
  <si>
    <t>398,96</t>
  </si>
  <si>
    <t>158,33</t>
  </si>
  <si>
    <t>266,43</t>
  </si>
  <si>
    <t>24,43</t>
  </si>
  <si>
    <t>39,70</t>
  </si>
  <si>
    <t>49,26</t>
  </si>
  <si>
    <t>104,71</t>
  </si>
  <si>
    <t>214,45</t>
  </si>
  <si>
    <t>201,39</t>
  </si>
  <si>
    <t>155,39</t>
  </si>
  <si>
    <t>210,37</t>
  </si>
  <si>
    <t>320,22</t>
  </si>
  <si>
    <t>328,19</t>
  </si>
  <si>
    <t>80,03</t>
  </si>
  <si>
    <t>95,79</t>
  </si>
  <si>
    <t>184,79</t>
  </si>
  <si>
    <t>408,05</t>
  </si>
  <si>
    <t>72,54</t>
  </si>
  <si>
    <t>47,74</t>
  </si>
  <si>
    <t>21,24</t>
  </si>
  <si>
    <t>18,82</t>
  </si>
  <si>
    <t>530,47</t>
  </si>
  <si>
    <t>470,50</t>
  </si>
  <si>
    <t>57,73</t>
  </si>
  <si>
    <t>73,87</t>
  </si>
  <si>
    <t>69,07</t>
  </si>
  <si>
    <t>84,60</t>
  </si>
  <si>
    <t>94,92</t>
  </si>
  <si>
    <t>87,71</t>
  </si>
  <si>
    <t>49,58</t>
  </si>
  <si>
    <t>175,25</t>
  </si>
  <si>
    <t>147,93</t>
  </si>
  <si>
    <t>180,38</t>
  </si>
  <si>
    <t>55,70</t>
  </si>
  <si>
    <t>67,12</t>
  </si>
  <si>
    <t>73,54</t>
  </si>
  <si>
    <t>31,32</t>
  </si>
  <si>
    <t>73,79</t>
  </si>
  <si>
    <t>31,84</t>
  </si>
  <si>
    <t>36,42</t>
  </si>
  <si>
    <t>85,06</t>
  </si>
  <si>
    <t>94,11</t>
  </si>
  <si>
    <t>102,13</t>
  </si>
  <si>
    <t>64,95</t>
  </si>
  <si>
    <t>82,80</t>
  </si>
  <si>
    <t>38,76</t>
  </si>
  <si>
    <t>73,30</t>
  </si>
  <si>
    <t>79,72</t>
  </si>
  <si>
    <t>94,24</t>
  </si>
  <si>
    <t>25,44</t>
  </si>
  <si>
    <t>56,64</t>
  </si>
  <si>
    <t>118,91</t>
  </si>
  <si>
    <t>59,95</t>
  </si>
  <si>
    <t>64,94</t>
  </si>
  <si>
    <t>117,91</t>
  </si>
  <si>
    <t>127,76</t>
  </si>
  <si>
    <t>71,84</t>
  </si>
  <si>
    <t>132,74</t>
  </si>
  <si>
    <t>104,02</t>
  </si>
  <si>
    <t>113,07</t>
  </si>
  <si>
    <t>59,14</t>
  </si>
  <si>
    <t>112,11</t>
  </si>
  <si>
    <t>121,96</t>
  </si>
  <si>
    <t>138,23</t>
  </si>
  <si>
    <t>31,05</t>
  </si>
  <si>
    <t>47,42</t>
  </si>
  <si>
    <t>16,19</t>
  </si>
  <si>
    <t>18,65</t>
  </si>
  <si>
    <t>29,11</t>
  </si>
  <si>
    <t>29,99</t>
  </si>
  <si>
    <t>21,68</t>
  </si>
  <si>
    <t>22,74</t>
  </si>
  <si>
    <t>30,40</t>
  </si>
  <si>
    <t>33,24</t>
  </si>
  <si>
    <t>30,08</t>
  </si>
  <si>
    <t>28,96</t>
  </si>
  <si>
    <t>51,61</t>
  </si>
  <si>
    <t>50,63</t>
  </si>
  <si>
    <t>19,45</t>
  </si>
  <si>
    <t>27,16</t>
  </si>
  <si>
    <t>43,66</t>
  </si>
  <si>
    <t>46,23</t>
  </si>
  <si>
    <t>50,62</t>
  </si>
  <si>
    <t>91,03</t>
  </si>
  <si>
    <t>28,40</t>
  </si>
  <si>
    <t>35,10</t>
  </si>
  <si>
    <t>38,32</t>
  </si>
  <si>
    <t>72,71</t>
  </si>
  <si>
    <t>48,29</t>
  </si>
  <si>
    <t>79,32</t>
  </si>
  <si>
    <t>73,24</t>
  </si>
  <si>
    <t>80,78</t>
  </si>
  <si>
    <t>87,92</t>
  </si>
  <si>
    <t>114,77</t>
  </si>
  <si>
    <t>121,87</t>
  </si>
  <si>
    <t>126,32</t>
  </si>
  <si>
    <t>152,51</t>
  </si>
  <si>
    <t>76,43</t>
  </si>
  <si>
    <t>92,84</t>
  </si>
  <si>
    <t>120,88</t>
  </si>
  <si>
    <t>133,72</t>
  </si>
  <si>
    <t>91,99</t>
  </si>
  <si>
    <t>126,21</t>
  </si>
  <si>
    <t>85,04</t>
  </si>
  <si>
    <t>133,79</t>
  </si>
  <si>
    <t>100,23</t>
  </si>
  <si>
    <t>122,36</t>
  </si>
  <si>
    <t>130,91</t>
  </si>
  <si>
    <t>144,86</t>
  </si>
  <si>
    <t>103,14</t>
  </si>
  <si>
    <t>136,21</t>
  </si>
  <si>
    <t>95,04</t>
  </si>
  <si>
    <t>144,90</t>
  </si>
  <si>
    <t>111,38</t>
  </si>
  <si>
    <t>132,38</t>
  </si>
  <si>
    <t>99,40</t>
  </si>
  <si>
    <t>95,71</t>
  </si>
  <si>
    <t>111,96</t>
  </si>
  <si>
    <t>36,20</t>
  </si>
  <si>
    <t>232,10</t>
  </si>
  <si>
    <t>212,96</t>
  </si>
  <si>
    <t>224,13</t>
  </si>
  <si>
    <t>271,08</t>
  </si>
  <si>
    <t>45,96</t>
  </si>
  <si>
    <t>55,63</t>
  </si>
  <si>
    <t>49,73</t>
  </si>
  <si>
    <t>55,98</t>
  </si>
  <si>
    <t>51,90</t>
  </si>
  <si>
    <t>256,99</t>
  </si>
  <si>
    <t>236,58</t>
  </si>
  <si>
    <t>247,75</t>
  </si>
  <si>
    <t>299,08</t>
  </si>
  <si>
    <t>42,28</t>
  </si>
  <si>
    <t>35,24</t>
  </si>
  <si>
    <t>44,81</t>
  </si>
  <si>
    <t>41,63</t>
  </si>
  <si>
    <t>49,72</t>
  </si>
  <si>
    <t>131,36</t>
  </si>
  <si>
    <t>108,37</t>
  </si>
  <si>
    <t>31,10</t>
  </si>
  <si>
    <t>23,58</t>
  </si>
  <si>
    <t>99,70</t>
  </si>
  <si>
    <t>45,01</t>
  </si>
  <si>
    <t>254,68</t>
  </si>
  <si>
    <t>243,97</t>
  </si>
  <si>
    <t>260,48</t>
  </si>
  <si>
    <t>249,00</t>
  </si>
  <si>
    <t>356,88</t>
  </si>
  <si>
    <t>334,25</t>
  </si>
  <si>
    <t>348,53</t>
  </si>
  <si>
    <t>359,98</t>
  </si>
  <si>
    <t>338,70</t>
  </si>
  <si>
    <t>361,46</t>
  </si>
  <si>
    <t>330,77</t>
  </si>
  <si>
    <t>382,11</t>
  </si>
  <si>
    <t>249,27</t>
  </si>
  <si>
    <t>346,74</t>
  </si>
  <si>
    <t>332,97</t>
  </si>
  <si>
    <t>309,81</t>
  </si>
  <si>
    <t>307,30</t>
  </si>
  <si>
    <t>298,01</t>
  </si>
  <si>
    <t>285,20</t>
  </si>
  <si>
    <t>268,31</t>
  </si>
  <si>
    <t>255,57</t>
  </si>
  <si>
    <t>319,73</t>
  </si>
  <si>
    <t>307,97</t>
  </si>
  <si>
    <t>277,04</t>
  </si>
  <si>
    <t>1.975,85</t>
  </si>
  <si>
    <t>1.971,92</t>
  </si>
  <si>
    <t>2.038,40</t>
  </si>
  <si>
    <t>2.027,93</t>
  </si>
  <si>
    <t>1.994,24</t>
  </si>
  <si>
    <t>276,82</t>
  </si>
  <si>
    <t>221,24</t>
  </si>
  <si>
    <t>299,90</t>
  </si>
  <si>
    <t>237,31</t>
  </si>
  <si>
    <t>377,93</t>
  </si>
  <si>
    <t>319,97</t>
  </si>
  <si>
    <t>355,49</t>
  </si>
  <si>
    <t>319,39</t>
  </si>
  <si>
    <t>348,23</t>
  </si>
  <si>
    <t>334,99</t>
  </si>
  <si>
    <t>346,69</t>
  </si>
  <si>
    <t>333,63</t>
  </si>
  <si>
    <t>497,68</t>
  </si>
  <si>
    <t>385,04</t>
  </si>
  <si>
    <t>354,57</t>
  </si>
  <si>
    <t>414,91</t>
  </si>
  <si>
    <t>351,20</t>
  </si>
  <si>
    <t>313,05</t>
  </si>
  <si>
    <t>368,20</t>
  </si>
  <si>
    <t>315,39</t>
  </si>
  <si>
    <t>284,90</t>
  </si>
  <si>
    <t>332,78</t>
  </si>
  <si>
    <t>260,87</t>
  </si>
  <si>
    <t>311,22</t>
  </si>
  <si>
    <t>244,61</t>
  </si>
  <si>
    <t>395,18</t>
  </si>
  <si>
    <t>326,39</t>
  </si>
  <si>
    <t>292,48</t>
  </si>
  <si>
    <t>332,03</t>
  </si>
  <si>
    <t>284,91</t>
  </si>
  <si>
    <t>260,21</t>
  </si>
  <si>
    <t>1.963,46</t>
  </si>
  <si>
    <t>1.931,83</t>
  </si>
  <si>
    <t>2.033,98</t>
  </si>
  <si>
    <t>1.988,19</t>
  </si>
  <si>
    <t>1.977,23</t>
  </si>
  <si>
    <t>1.988,08</t>
  </si>
  <si>
    <t>1.949,56</t>
  </si>
  <si>
    <t>328,67</t>
  </si>
  <si>
    <t>347,40</t>
  </si>
  <si>
    <t>430,08</t>
  </si>
  <si>
    <t>426,71</t>
  </si>
  <si>
    <t>441,83</t>
  </si>
  <si>
    <t>424,73</t>
  </si>
  <si>
    <t>420,92</t>
  </si>
  <si>
    <t>474,03</t>
  </si>
  <si>
    <t>422,12</t>
  </si>
  <si>
    <t>394,85</t>
  </si>
  <si>
    <t>377,92</t>
  </si>
  <si>
    <t>351,64</t>
  </si>
  <si>
    <t>406,40</t>
  </si>
  <si>
    <t>369,93</t>
  </si>
  <si>
    <t>2.046,53</t>
  </si>
  <si>
    <t>2.064,09</t>
  </si>
  <si>
    <t>1.068,69</t>
  </si>
  <si>
    <t>1.059,31</t>
  </si>
  <si>
    <t>1.046,52</t>
  </si>
  <si>
    <t>1.238,35</t>
  </si>
  <si>
    <t>1.223,46</t>
  </si>
  <si>
    <t>1.211,06</t>
  </si>
  <si>
    <t>2.926,34</t>
  </si>
  <si>
    <t>2.929,72</t>
  </si>
  <si>
    <t>2.936,33</t>
  </si>
  <si>
    <t>3.269,77</t>
  </si>
  <si>
    <t>3.290,12</t>
  </si>
  <si>
    <t>3.308,80</t>
  </si>
  <si>
    <t>2.077,24</t>
  </si>
  <si>
    <t>2.081,57</t>
  </si>
  <si>
    <t>2.084,96</t>
  </si>
  <si>
    <t>1.204,14</t>
  </si>
  <si>
    <t>1.372,56</t>
  </si>
  <si>
    <t>3.465,69</t>
  </si>
  <si>
    <t>2.248,74</t>
  </si>
  <si>
    <t>3.054,39</t>
  </si>
  <si>
    <t>3.048,94</t>
  </si>
  <si>
    <t>1.089,11</t>
  </si>
  <si>
    <t>1.073,45</t>
  </si>
  <si>
    <t>724,44</t>
  </si>
  <si>
    <t>327,55</t>
  </si>
  <si>
    <t>389,39</t>
  </si>
  <si>
    <t>315,90</t>
  </si>
  <si>
    <t>383,44</t>
  </si>
  <si>
    <t>267,03</t>
  </si>
  <si>
    <t>342,90</t>
  </si>
  <si>
    <t>336,98</t>
  </si>
  <si>
    <t>482,11</t>
  </si>
  <si>
    <t>353,50</t>
  </si>
  <si>
    <t>318,19</t>
  </si>
  <si>
    <t>298,46</t>
  </si>
  <si>
    <t>407,16</t>
  </si>
  <si>
    <t>309,96</t>
  </si>
  <si>
    <t>275,86</t>
  </si>
  <si>
    <t>324,55</t>
  </si>
  <si>
    <t>280,18</t>
  </si>
  <si>
    <t>258,04</t>
  </si>
  <si>
    <t>414,40</t>
  </si>
  <si>
    <t>475,86</t>
  </si>
  <si>
    <t>406,23</t>
  </si>
  <si>
    <t>388,93</t>
  </si>
  <si>
    <t>480,03</t>
  </si>
  <si>
    <t>354,83</t>
  </si>
  <si>
    <t>400,90</t>
  </si>
  <si>
    <t>357,19</t>
  </si>
  <si>
    <t>336,09</t>
  </si>
  <si>
    <t>423,49</t>
  </si>
  <si>
    <t>314,46</t>
  </si>
  <si>
    <t>315,09</t>
  </si>
  <si>
    <t>310,47</t>
  </si>
  <si>
    <t>271,11</t>
  </si>
  <si>
    <t>409,45</t>
  </si>
  <si>
    <t>350,26</t>
  </si>
  <si>
    <t>38,55</t>
  </si>
  <si>
    <t>1.098,36</t>
  </si>
  <si>
    <t>793,93</t>
  </si>
  <si>
    <t>323,91</t>
  </si>
  <si>
    <t>3,99</t>
  </si>
  <si>
    <t>29,51</t>
  </si>
  <si>
    <t>46,94</t>
  </si>
  <si>
    <t>46,96</t>
  </si>
  <si>
    <t>31,52</t>
  </si>
  <si>
    <t>358,91</t>
  </si>
  <si>
    <t>1.542,10</t>
  </si>
  <si>
    <t>49,02</t>
  </si>
  <si>
    <t>46,62</t>
  </si>
  <si>
    <t>42,69</t>
  </si>
  <si>
    <t>68,42</t>
  </si>
  <si>
    <t>71,21</t>
  </si>
  <si>
    <t>43,63</t>
  </si>
  <si>
    <t>30,71</t>
  </si>
  <si>
    <t>148,11</t>
  </si>
  <si>
    <t>20,30</t>
  </si>
  <si>
    <t>594,53</t>
  </si>
  <si>
    <t>14,18</t>
  </si>
  <si>
    <t>87,22</t>
  </si>
  <si>
    <t>42,51</t>
  </si>
  <si>
    <t>130,23</t>
  </si>
  <si>
    <t>452,85</t>
  </si>
  <si>
    <t>204,89</t>
  </si>
  <si>
    <t>210,11</t>
  </si>
  <si>
    <t>91,25</t>
  </si>
  <si>
    <t>24,83</t>
  </si>
  <si>
    <t>5,53</t>
  </si>
  <si>
    <t>138,90</t>
  </si>
  <si>
    <t>116,28</t>
  </si>
  <si>
    <t>163,44</t>
  </si>
  <si>
    <t>323,95</t>
  </si>
  <si>
    <t>134,70</t>
  </si>
  <si>
    <t>180,52</t>
  </si>
  <si>
    <t>41,13</t>
  </si>
  <si>
    <t>108,23</t>
  </si>
  <si>
    <t>2,11</t>
  </si>
  <si>
    <t>3,53</t>
  </si>
  <si>
    <t>1,59</t>
  </si>
  <si>
    <t>1,51</t>
  </si>
  <si>
    <t>482,29</t>
  </si>
  <si>
    <t>96,28</t>
  </si>
  <si>
    <t>5,59</t>
  </si>
  <si>
    <t>25,09</t>
  </si>
  <si>
    <t>21,86</t>
  </si>
  <si>
    <t>16,57</t>
  </si>
  <si>
    <t>107,00</t>
  </si>
  <si>
    <t>82,13</t>
  </si>
  <si>
    <t>54,17</t>
  </si>
  <si>
    <t>46,41</t>
  </si>
  <si>
    <t>47,60</t>
  </si>
  <si>
    <t>85,51</t>
  </si>
  <si>
    <t>65,45</t>
  </si>
  <si>
    <t>46,34</t>
  </si>
  <si>
    <t>31,72</t>
  </si>
  <si>
    <t>87,96</t>
  </si>
  <si>
    <t>242,10</t>
  </si>
  <si>
    <t>117,36</t>
  </si>
  <si>
    <t>15,55</t>
  </si>
  <si>
    <t>42,05</t>
  </si>
  <si>
    <t>132,34</t>
  </si>
  <si>
    <t>193,54</t>
  </si>
  <si>
    <t>58,88</t>
  </si>
  <si>
    <t>220,06</t>
  </si>
  <si>
    <t>73,95</t>
  </si>
  <si>
    <t>206,90</t>
  </si>
  <si>
    <t>524,90</t>
  </si>
  <si>
    <t>839,64</t>
  </si>
  <si>
    <t>18,27</t>
  </si>
  <si>
    <t>12,44</t>
  </si>
  <si>
    <t>33,83</t>
  </si>
  <si>
    <t>23,64</t>
  </si>
  <si>
    <t>23,26</t>
  </si>
  <si>
    <t>17,67</t>
  </si>
  <si>
    <t>24,70</t>
  </si>
  <si>
    <t>18,10</t>
  </si>
  <si>
    <t>23,11</t>
  </si>
  <si>
    <t>21,64</t>
  </si>
  <si>
    <t>24,32</t>
  </si>
  <si>
    <t>36,95</t>
  </si>
  <si>
    <t>20,12</t>
  </si>
  <si>
    <t>18,47</t>
  </si>
  <si>
    <t>24,75</t>
  </si>
  <si>
    <t>25,04</t>
  </si>
  <si>
    <t>21,94</t>
  </si>
  <si>
    <t>20,65</t>
  </si>
  <si>
    <t>120,65</t>
  </si>
  <si>
    <t>87,82</t>
  </si>
  <si>
    <t>99,81</t>
  </si>
  <si>
    <t>136,09</t>
  </si>
  <si>
    <t>57,56</t>
  </si>
  <si>
    <t>29,02</t>
  </si>
  <si>
    <t>94,47</t>
  </si>
  <si>
    <t>89,67</t>
  </si>
  <si>
    <t>3.977,83</t>
  </si>
  <si>
    <t>8.498,78</t>
  </si>
  <si>
    <t>4.951,55</t>
  </si>
  <si>
    <t>6.536,04</t>
  </si>
  <si>
    <t>5.901,62</t>
  </si>
  <si>
    <t>4.473,25</t>
  </si>
  <si>
    <t>4.695,76</t>
  </si>
  <si>
    <t>15.443,63</t>
  </si>
  <si>
    <t>3.340,26</t>
  </si>
  <si>
    <t>17.551,96</t>
  </si>
  <si>
    <t>23.923,80</t>
  </si>
  <si>
    <t>11.395,17</t>
  </si>
  <si>
    <t>16.106,58</t>
  </si>
  <si>
    <t>21.233,55</t>
  </si>
  <si>
    <t>6.762,86</t>
  </si>
  <si>
    <t>10.123,12</t>
  </si>
  <si>
    <t>5.119,46</t>
  </si>
  <si>
    <t>12,81</t>
  </si>
  <si>
    <t>49,78</t>
  </si>
  <si>
    <t>134,38</t>
  </si>
  <si>
    <t>183,70</t>
  </si>
  <si>
    <t>92,19</t>
  </si>
  <si>
    <t>71,88</t>
  </si>
  <si>
    <t>109,10</t>
  </si>
  <si>
    <t>19,65</t>
  </si>
  <si>
    <t>127,44</t>
  </si>
  <si>
    <t>67,33</t>
  </si>
  <si>
    <t>100,15</t>
  </si>
  <si>
    <t>59,91</t>
  </si>
  <si>
    <t>93,68</t>
  </si>
  <si>
    <t>105,69</t>
  </si>
  <si>
    <t>64,21</t>
  </si>
  <si>
    <t>3.474,48</t>
  </si>
  <si>
    <t>22.437,89</t>
  </si>
  <si>
    <t>11.863,35</t>
  </si>
  <si>
    <t>15.640,06</t>
  </si>
  <si>
    <t>17.620,88</t>
  </si>
  <si>
    <t>7.024,10</t>
  </si>
  <si>
    <t>4.924,92</t>
  </si>
  <si>
    <t>44,45</t>
  </si>
  <si>
    <t>46,90</t>
  </si>
  <si>
    <t>14,07</t>
  </si>
  <si>
    <t>18,56</t>
  </si>
  <si>
    <t>25,30</t>
  </si>
  <si>
    <t>31,41</t>
  </si>
  <si>
    <t>73,46</t>
  </si>
  <si>
    <t>66,26</t>
  </si>
  <si>
    <t>26,18</t>
  </si>
  <si>
    <t>144,84</t>
  </si>
  <si>
    <t>291,16</t>
  </si>
  <si>
    <t>42,02</t>
  </si>
  <si>
    <t>15,44</t>
  </si>
  <si>
    <t>23,46</t>
  </si>
  <si>
    <t>49,51</t>
  </si>
  <si>
    <t>21,00</t>
  </si>
  <si>
    <t>21,99</t>
  </si>
  <si>
    <t>23,09</t>
  </si>
  <si>
    <t>136,88</t>
  </si>
  <si>
    <t>3.121,46</t>
  </si>
  <si>
    <t>3.374,53</t>
  </si>
  <si>
    <t>3.249,53</t>
  </si>
  <si>
    <t>3.196,72</t>
  </si>
  <si>
    <t>3.419,67</t>
  </si>
  <si>
    <t>3.278,63</t>
  </si>
  <si>
    <t>3.455,13</t>
  </si>
  <si>
    <t>4.060,05</t>
  </si>
  <si>
    <t>4.466,46</t>
  </si>
  <si>
    <t>3.222,68</t>
  </si>
  <si>
    <t>2.855,16</t>
  </si>
  <si>
    <t>4.583,62</t>
  </si>
  <si>
    <t>3.314,17</t>
  </si>
  <si>
    <t>2.894,63</t>
  </si>
  <si>
    <t>3.026,98</t>
  </si>
  <si>
    <t>2.204,67</t>
  </si>
  <si>
    <t>5.965,83</t>
  </si>
  <si>
    <t>4.224,13</t>
  </si>
  <si>
    <t>4.143,14</t>
  </si>
  <si>
    <t>4.743,81</t>
  </si>
  <si>
    <t>3.663,77</t>
  </si>
  <si>
    <t>3.397,38</t>
  </si>
  <si>
    <t>3.558,18</t>
  </si>
  <si>
    <t>4.051,65</t>
  </si>
  <si>
    <t>3.163,06</t>
  </si>
  <si>
    <t>4.392,96</t>
  </si>
  <si>
    <t>4.742,60</t>
  </si>
  <si>
    <t>5.065,59</t>
  </si>
  <si>
    <t>3.665,00</t>
  </si>
  <si>
    <t>24.077,87</t>
  </si>
  <si>
    <t>16.566,51</t>
  </si>
  <si>
    <t>15.794,85</t>
  </si>
  <si>
    <t>4.212,78</t>
  </si>
  <si>
    <t>3.249,20</t>
  </si>
  <si>
    <t>3.850,78</t>
  </si>
  <si>
    <t>4.036,08</t>
  </si>
  <si>
    <t>3.950,28</t>
  </si>
  <si>
    <t>3.174,68</t>
  </si>
  <si>
    <t>4.239,82</t>
  </si>
  <si>
    <t>4.125,72</t>
  </si>
  <si>
    <t>4.223,21</t>
  </si>
  <si>
    <t>5.183,51</t>
  </si>
  <si>
    <t>3.999,90</t>
  </si>
  <si>
    <t>4.074,69</t>
  </si>
  <si>
    <t>4.137,50</t>
  </si>
  <si>
    <t>5.897,81</t>
  </si>
  <si>
    <t>3.797,79</t>
  </si>
  <si>
    <t>5.042,06</t>
  </si>
  <si>
    <t>3.863,57</t>
  </si>
  <si>
    <t>4.450,74</t>
  </si>
  <si>
    <t>4.508,17</t>
  </si>
  <si>
    <t>2.727,50</t>
  </si>
  <si>
    <t>4.693,40</t>
  </si>
  <si>
    <t>3.670,61</t>
  </si>
  <si>
    <t>3.570,43</t>
  </si>
  <si>
    <t>4.151,27</t>
  </si>
  <si>
    <t>4.331,87</t>
  </si>
  <si>
    <t>4.675,07</t>
  </si>
  <si>
    <t>3.881,87</t>
  </si>
  <si>
    <t>6.546,07</t>
  </si>
  <si>
    <t>4.269,60</t>
  </si>
  <si>
    <t>4.466,56</t>
  </si>
  <si>
    <t>2.608,55</t>
  </si>
  <si>
    <t>4.392,00</t>
  </si>
  <si>
    <t>5.205,54</t>
  </si>
  <si>
    <t>4.264,80</t>
  </si>
  <si>
    <t>4.508,21</t>
  </si>
  <si>
    <t>3.593,74</t>
  </si>
  <si>
    <t>4.847,80</t>
  </si>
  <si>
    <t>3.985,21</t>
  </si>
  <si>
    <t>4.223,22</t>
  </si>
  <si>
    <t>4.075,78</t>
  </si>
  <si>
    <t>4.284,47</t>
  </si>
  <si>
    <t>5.271,85</t>
  </si>
  <si>
    <t>4.519,50</t>
  </si>
  <si>
    <t>3.695,90</t>
  </si>
  <si>
    <t>3.305,69</t>
  </si>
  <si>
    <t>2.888,59</t>
  </si>
  <si>
    <t>4.424,55</t>
  </si>
  <si>
    <t>4.721,95</t>
  </si>
  <si>
    <t>4.756,58</t>
  </si>
  <si>
    <t>7.879,39</t>
  </si>
  <si>
    <t>5.016,78</t>
  </si>
  <si>
    <t>3.686,91</t>
  </si>
  <si>
    <t>3.923,20</t>
  </si>
  <si>
    <t>2.954,29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</si>
  <si>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</si>
  <si>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</si>
  <si>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</si>
  <si>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</si>
  <si>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</si>
  <si>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</si>
  <si>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</si>
  <si>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</si>
  <si>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</si>
  <si>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</si>
  <si>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</si>
  <si>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</si>
  <si>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</si>
  <si>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</si>
  <si>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</si>
  <si>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</si>
  <si>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</si>
  <si>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</si>
  <si>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</si>
  <si>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</si>
  <si>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</si>
  <si>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</si>
  <si>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</si>
  <si>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</si>
  <si>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</si>
  <si>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</si>
  <si>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</si>
  <si>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</si>
  <si>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</si>
  <si>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</si>
  <si>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</si>
  <si>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</si>
  <si>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</si>
  <si>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</si>
  <si>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</si>
  <si>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</si>
  <si>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</si>
  <si>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</si>
  <si>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</si>
  <si>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</si>
  <si>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</si>
  <si>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</si>
  <si>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</si>
  <si>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</si>
  <si>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</si>
  <si>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</si>
  <si>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</si>
  <si>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</si>
  <si>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</si>
  <si>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</si>
  <si>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</si>
  <si>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</si>
  <si>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</si>
  <si>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</si>
  <si>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</si>
  <si>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</si>
  <si>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</si>
  <si>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</si>
  <si>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</si>
  <si>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</si>
  <si>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</si>
  <si>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</si>
  <si>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</si>
  <si>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</si>
  <si>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</si>
  <si>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</si>
  <si>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</si>
  <si>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</si>
  <si>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</si>
  <si>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</si>
  <si>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</si>
  <si>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</si>
  <si>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</si>
  <si>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</si>
  <si>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</si>
  <si>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</si>
  <si>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</si>
  <si>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</si>
  <si>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</si>
  <si>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</si>
  <si>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</si>
  <si>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</si>
  <si>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</si>
  <si>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</si>
  <si>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</si>
  <si>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</si>
  <si>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</si>
  <si>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</si>
  <si>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</si>
  <si>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</si>
  <si>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</si>
  <si>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</si>
  <si>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</si>
  <si>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</si>
  <si>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</si>
  <si>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</si>
  <si>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</si>
  <si>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</si>
  <si>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</si>
  <si>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</si>
  <si>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</si>
  <si>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</si>
  <si>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</si>
  <si>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</si>
  <si>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</si>
  <si>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</si>
  <si>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</si>
  <si>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</si>
  <si>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</si>
  <si>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</si>
  <si>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</si>
  <si>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</si>
  <si>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</si>
  <si>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</si>
  <si>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</si>
  <si>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</si>
  <si>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</si>
  <si>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</si>
  <si>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</si>
  <si>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</si>
  <si>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</si>
  <si>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</si>
  <si>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</si>
  <si>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</si>
  <si>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</si>
  <si>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</si>
  <si>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</si>
  <si>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</si>
  <si>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</si>
  <si>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</si>
  <si>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</si>
  <si>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</si>
  <si>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</si>
  <si>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</si>
  <si>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</si>
  <si>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</si>
  <si>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</si>
  <si>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</si>
  <si>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</si>
  <si>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</si>
  <si>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</si>
  <si>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</si>
  <si>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</si>
  <si>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</si>
  <si>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</si>
  <si>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</si>
  <si>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</si>
  <si>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</si>
  <si>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</si>
  <si>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</si>
  <si>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</si>
  <si>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</si>
  <si>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</si>
  <si>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</si>
  <si>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</si>
  <si>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</si>
  <si>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</si>
  <si>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</si>
  <si>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</si>
  <si>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</si>
  <si>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</si>
  <si>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</si>
  <si>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</si>
  <si>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</si>
  <si>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</si>
  <si>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</si>
  <si>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</si>
  <si>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</si>
  <si>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</si>
  <si>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</si>
  <si>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</si>
  <si>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</si>
  <si>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</si>
  <si>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</si>
  <si>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</si>
  <si>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</si>
  <si>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</si>
  <si>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</si>
  <si>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</si>
  <si>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</si>
  <si>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</si>
  <si>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</si>
  <si>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</si>
  <si>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</si>
  <si>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</si>
  <si>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</si>
  <si>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</si>
  <si>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</si>
  <si>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</si>
  <si>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</si>
  <si>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</si>
  <si>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</si>
  <si>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</si>
  <si>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</si>
  <si>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</si>
  <si>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</si>
  <si>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</si>
  <si>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</si>
  <si>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</si>
  <si>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</si>
  <si>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</si>
  <si>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</si>
  <si>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</si>
  <si>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</si>
  <si>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</si>
  <si>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</si>
  <si>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</si>
  <si>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</si>
  <si>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</si>
  <si>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</si>
  <si>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</si>
  <si>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</si>
  <si>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</si>
  <si>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</si>
  <si>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</si>
  <si>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</si>
  <si>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</si>
  <si>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</si>
  <si>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</si>
  <si>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</si>
  <si>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</si>
  <si>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</si>
  <si>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</si>
  <si>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</si>
  <si>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</si>
  <si>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</si>
  <si>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</si>
  <si>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</si>
  <si>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</si>
  <si>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</si>
  <si>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</si>
  <si>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</si>
  <si>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</si>
  <si>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</si>
  <si>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</si>
  <si>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</si>
  <si>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</si>
  <si>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</si>
  <si>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</si>
  <si>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</si>
  <si>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</si>
  <si>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</si>
  <si>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</si>
  <si>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</si>
  <si>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</si>
  <si>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</si>
  <si>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</si>
  <si>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</si>
  <si>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</si>
  <si>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</si>
  <si>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</si>
  <si>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</si>
  <si>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</si>
  <si>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</si>
  <si>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</si>
  <si>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</si>
  <si>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</si>
  <si>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</si>
  <si>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</si>
  <si>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</si>
  <si>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</si>
  <si>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</si>
  <si>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</si>
  <si>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</si>
  <si>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</si>
  <si>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</si>
  <si>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</si>
  <si>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</si>
  <si>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</si>
  <si>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</si>
  <si>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</si>
  <si>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</si>
  <si>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</si>
  <si>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</si>
  <si>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</si>
  <si>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</si>
  <si>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</si>
  <si>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</si>
  <si>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</si>
  <si>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</si>
  <si>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</si>
  <si>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</si>
  <si>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</si>
  <si>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</si>
  <si>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</si>
  <si>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</si>
  <si>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</si>
  <si>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</si>
  <si>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</si>
  <si>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</si>
  <si>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</si>
  <si>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</si>
  <si>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</si>
  <si>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</si>
  <si>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</si>
  <si>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</si>
  <si>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</si>
  <si>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</si>
  <si>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</si>
  <si>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</si>
  <si>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</si>
  <si>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</si>
  <si>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</si>
  <si>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</si>
  <si>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</si>
  <si>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</si>
  <si>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</si>
  <si>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</si>
  <si>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</si>
  <si>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</si>
  <si>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</si>
  <si>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</si>
  <si>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</si>
  <si>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</si>
  <si>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</si>
  <si>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</si>
  <si>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</si>
  <si>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</si>
  <si>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</si>
  <si>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</si>
  <si>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</si>
  <si>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</si>
  <si>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</si>
  <si>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</si>
  <si>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</si>
  <si>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</si>
  <si>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</si>
  <si>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</si>
  <si>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</si>
  <si>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</si>
  <si>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</si>
  <si>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</si>
  <si>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</si>
  <si>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</si>
  <si>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</si>
  <si>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</si>
  <si>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</si>
  <si>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</si>
  <si>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</si>
  <si>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</si>
  <si>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</si>
  <si>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</si>
  <si>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</si>
  <si>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</si>
  <si>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</si>
  <si>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</si>
  <si>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</si>
  <si>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</si>
  <si>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</si>
  <si>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</si>
  <si>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</si>
  <si>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</si>
  <si>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</si>
  <si>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</si>
  <si>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</si>
  <si>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</si>
  <si>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</si>
  <si>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</si>
  <si>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</si>
  <si>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</si>
  <si>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</si>
  <si>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</si>
  <si>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</si>
  <si>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</si>
  <si>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</si>
  <si>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</si>
  <si>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</si>
  <si>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</si>
  <si>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</si>
  <si>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</si>
  <si>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</si>
  <si>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</si>
  <si>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</si>
  <si>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</si>
  <si>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</si>
  <si>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</si>
  <si>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</si>
  <si>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</si>
  <si>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</si>
  <si>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</si>
  <si>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</si>
  <si>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</si>
  <si>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</si>
  <si>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</si>
  <si>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</si>
  <si>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</si>
  <si>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</si>
  <si>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</si>
  <si>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</si>
  <si>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</si>
  <si>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</si>
  <si>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</si>
  <si>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</si>
  <si>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</si>
  <si>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</si>
  <si>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</si>
  <si>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</si>
  <si>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</si>
  <si>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</si>
  <si>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</si>
  <si>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</si>
  <si>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</si>
  <si>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</si>
  <si>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</si>
  <si>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</si>
  <si>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</si>
  <si>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</si>
  <si>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</si>
  <si>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</si>
  <si>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</si>
  <si>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</si>
  <si>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</si>
  <si>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</si>
  <si>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</si>
  <si>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</si>
  <si>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</si>
  <si>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</si>
  <si>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</si>
  <si>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</si>
  <si>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</si>
  <si>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</si>
  <si>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</si>
  <si>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</si>
  <si>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</si>
  <si>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</si>
  <si>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</si>
  <si>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</si>
  <si>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</si>
  <si>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</si>
  <si>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</si>
  <si>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</si>
  <si>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</si>
  <si>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</si>
  <si>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</si>
  <si>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</si>
  <si>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</si>
  <si>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</si>
  <si>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</si>
  <si>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</si>
  <si>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</si>
  <si>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</si>
  <si>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</si>
  <si>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</si>
  <si>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</si>
  <si>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</si>
  <si>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</si>
  <si>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</si>
  <si>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</si>
  <si>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</si>
  <si>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</si>
  <si>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</si>
  <si>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</si>
  <si>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</si>
  <si>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</si>
  <si>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</si>
  <si>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</si>
  <si>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</si>
  <si>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</si>
  <si>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</si>
  <si>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</si>
  <si>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</si>
  <si>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</si>
  <si>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</si>
  <si>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</si>
  <si>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</si>
  <si>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</si>
  <si>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</si>
  <si>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</si>
  <si>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</si>
  <si>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</si>
  <si>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</si>
  <si>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</si>
  <si>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</si>
  <si>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</si>
  <si>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</si>
  <si>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</si>
  <si>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</si>
  <si>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</si>
  <si>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</si>
  <si>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</si>
  <si>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</si>
  <si>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</si>
  <si>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</si>
  <si>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</si>
  <si>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</si>
  <si>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</si>
  <si>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</si>
  <si>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</si>
  <si>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</si>
  <si>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</si>
  <si>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</si>
  <si>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</si>
  <si>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</si>
  <si>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</si>
  <si>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</si>
  <si>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</si>
  <si>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</si>
  <si>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</si>
  <si>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</si>
  <si>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</si>
  <si>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</si>
  <si>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</si>
  <si>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</si>
  <si>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</si>
  <si>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</si>
  <si>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</si>
  <si>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</si>
  <si>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</si>
  <si>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</si>
  <si>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</si>
  <si>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</si>
  <si>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</si>
  <si>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</si>
  <si>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</si>
  <si>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</si>
  <si>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</si>
  <si>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</si>
  <si>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</si>
  <si>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</si>
  <si>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</si>
  <si>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</si>
  <si>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</si>
  <si>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</si>
  <si>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</si>
  <si>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</si>
  <si>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</si>
  <si>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</si>
  <si>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</si>
  <si>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</si>
  <si>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</si>
  <si>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</si>
  <si>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</si>
  <si>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</si>
  <si>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</si>
  <si>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</si>
  <si>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</si>
  <si>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</si>
  <si>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</si>
  <si>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</si>
  <si>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</si>
  <si>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</si>
  <si>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</si>
  <si>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</si>
  <si>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</si>
  <si>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</si>
  <si>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</si>
  <si>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</si>
  <si>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</si>
  <si>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</si>
  <si>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</si>
  <si>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</si>
  <si>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</si>
  <si>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</si>
  <si>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</si>
  <si>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</si>
  <si>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</si>
  <si>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</si>
  <si>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</si>
  <si>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</si>
  <si>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</si>
  <si>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</si>
  <si>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</si>
  <si>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</si>
  <si>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</si>
  <si>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</si>
  <si>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</si>
  <si>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</si>
  <si>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</si>
  <si>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</si>
  <si>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</si>
  <si>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</si>
  <si>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</si>
  <si>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</si>
  <si>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</si>
  <si>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</si>
  <si>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</si>
  <si>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</si>
  <si>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</si>
  <si>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</si>
  <si>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</si>
  <si>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</si>
  <si>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</si>
  <si>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</si>
  <si>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</si>
  <si>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</si>
  <si>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</si>
  <si>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</si>
  <si>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</si>
  <si>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</si>
  <si>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</si>
  <si>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</si>
  <si>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</si>
  <si>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</si>
  <si>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</si>
  <si>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</si>
  <si>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</si>
  <si>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</si>
  <si>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</si>
  <si>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</si>
  <si>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</si>
  <si>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</si>
  <si>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</si>
  <si>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</si>
  <si>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</si>
  <si>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</si>
  <si>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</si>
  <si>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</si>
  <si>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</si>
  <si>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</si>
  <si>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</si>
  <si>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</si>
  <si>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</si>
  <si>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</si>
  <si>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</si>
  <si>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</si>
  <si>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</si>
  <si>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</si>
  <si>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</si>
  <si>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</si>
  <si>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</si>
  <si>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</si>
  <si>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</si>
  <si>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</si>
  <si>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</si>
  <si>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</si>
  <si>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</si>
  <si>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</si>
  <si>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</si>
  <si>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</si>
  <si>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</si>
  <si>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</si>
  <si>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</si>
  <si>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</si>
  <si>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</si>
  <si>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</si>
  <si>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</si>
  <si>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</si>
  <si>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</si>
  <si>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</si>
  <si>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</si>
  <si>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</si>
  <si>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</si>
  <si>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</si>
  <si>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</si>
  <si>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</si>
  <si>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</si>
  <si>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</si>
  <si>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</si>
  <si>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</si>
  <si>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</si>
  <si>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</si>
  <si>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</si>
  <si>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</si>
  <si>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</si>
  <si>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</si>
  <si>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</si>
  <si>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</si>
  <si>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</si>
  <si>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</si>
  <si>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</si>
  <si>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</si>
  <si>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</si>
  <si>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</si>
  <si>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</si>
  <si>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</si>
  <si>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</si>
  <si>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</si>
  <si>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</si>
  <si>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</si>
  <si>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</si>
  <si>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</si>
  <si>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</si>
  <si>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</si>
  <si>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</si>
  <si>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</si>
  <si>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</si>
  <si>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</si>
  <si>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</si>
  <si>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</si>
  <si>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</si>
  <si>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</si>
  <si>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</si>
  <si>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</si>
  <si>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</si>
  <si>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</si>
  <si>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</si>
  <si>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</si>
  <si>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</si>
  <si>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</si>
  <si>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</si>
  <si>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</si>
  <si>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</si>
  <si>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</si>
  <si>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</si>
  <si>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</si>
  <si>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</si>
  <si>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</si>
  <si>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</si>
  <si>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</si>
  <si>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</si>
  <si>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</si>
  <si>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</si>
  <si>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</si>
  <si>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</si>
  <si>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</si>
  <si>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</si>
  <si>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</si>
  <si>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</si>
  <si>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</si>
  <si>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</si>
  <si>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</si>
  <si>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</si>
  <si>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</si>
  <si>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</si>
  <si>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</si>
  <si>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</si>
  <si>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</si>
  <si>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</si>
  <si>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</si>
  <si>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</si>
  <si>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</si>
  <si>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</si>
  <si>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</si>
  <si>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</si>
  <si>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</si>
  <si>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</si>
  <si>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</si>
  <si>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</si>
  <si>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</si>
  <si>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</si>
  <si>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</si>
  <si>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</si>
  <si>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</si>
  <si>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</si>
  <si>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</si>
  <si>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</si>
  <si>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</si>
  <si>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</si>
  <si>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</si>
  <si>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</si>
  <si>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</si>
  <si>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</si>
  <si>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</si>
  <si>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</si>
  <si>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</si>
  <si>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</si>
  <si>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</si>
  <si>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</si>
  <si>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</si>
  <si>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</si>
  <si>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</si>
  <si>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</si>
  <si>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</si>
  <si>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</si>
  <si>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</si>
  <si>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</si>
  <si>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</si>
  <si>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</si>
  <si>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</si>
  <si>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</si>
  <si>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</si>
  <si>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</si>
  <si>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</si>
  <si>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</si>
  <si>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</si>
  <si>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</si>
  <si>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</si>
  <si>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</si>
  <si>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</si>
  <si>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</si>
  <si>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</si>
  <si>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</si>
  <si>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</si>
  <si>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</si>
  <si>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</si>
  <si>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</si>
  <si>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</si>
  <si>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</si>
  <si>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</si>
  <si>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</si>
  <si>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</si>
  <si>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</si>
  <si>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</si>
  <si>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</si>
  <si>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</si>
  <si>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</si>
  <si>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</si>
  <si>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</si>
  <si>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</si>
  <si>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</si>
  <si>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</si>
  <si>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</si>
  <si>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</si>
  <si>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</si>
  <si>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</si>
  <si>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</si>
  <si>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</si>
  <si>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</si>
  <si>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</si>
  <si>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</si>
  <si>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</si>
  <si>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</si>
  <si>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</si>
  <si>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</si>
  <si>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</si>
  <si>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</si>
  <si>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</si>
  <si>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</si>
  <si>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</si>
  <si>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</si>
  <si>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</si>
  <si>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</si>
  <si>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</si>
  <si>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</si>
  <si>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</si>
  <si>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</si>
  <si>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</si>
  <si>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</si>
  <si>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</si>
  <si>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</si>
  <si>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</si>
  <si>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</si>
  <si>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</si>
  <si>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</si>
  <si>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</si>
  <si>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</si>
  <si>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</si>
  <si>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</si>
  <si>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</si>
  <si>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</si>
  <si>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</si>
  <si>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</si>
  <si>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</si>
  <si>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</si>
  <si>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</si>
  <si>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</si>
  <si>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</si>
  <si>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</si>
  <si>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</si>
  <si>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</si>
  <si>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</si>
  <si>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</si>
  <si>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</si>
  <si>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</si>
  <si>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</si>
  <si>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</si>
  <si>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</si>
  <si>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</si>
  <si>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</si>
  <si>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</si>
  <si>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</si>
  <si>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</si>
  <si>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</si>
  <si>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</si>
  <si>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</si>
  <si>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</si>
  <si>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</si>
  <si>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</si>
  <si>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</si>
  <si>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</si>
  <si>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</si>
  <si>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</si>
  <si>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</si>
  <si>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</si>
  <si>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</si>
  <si>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</si>
  <si>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</si>
  <si>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</si>
  <si>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</si>
  <si>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</si>
  <si>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</si>
  <si>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</si>
  <si>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</si>
  <si>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</si>
  <si>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</si>
  <si>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</si>
  <si>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</si>
  <si>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</si>
  <si>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</si>
  <si>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</si>
  <si>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</si>
  <si>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</si>
  <si>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</si>
  <si>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</si>
  <si>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</si>
  <si>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</si>
  <si>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</si>
  <si>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</si>
  <si>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</si>
  <si>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</si>
  <si>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</si>
  <si>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</si>
  <si>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</si>
  <si>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</si>
  <si>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</si>
  <si>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</si>
  <si>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</si>
  <si>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</si>
  <si>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</si>
  <si>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</si>
  <si>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</si>
  <si>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</si>
  <si>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</si>
  <si>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</si>
  <si>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</si>
  <si>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</si>
  <si>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</si>
  <si>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</si>
  <si>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</si>
  <si>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</si>
  <si>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</si>
  <si>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</si>
  <si>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</si>
  <si>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</si>
  <si>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</si>
  <si>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</si>
  <si>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</si>
  <si>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</si>
  <si>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</si>
  <si>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</si>
  <si>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</si>
  <si>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</si>
  <si>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</si>
  <si>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</si>
  <si>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</si>
  <si>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</si>
  <si>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</si>
  <si>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</si>
  <si>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</si>
  <si>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</si>
  <si>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</si>
  <si>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</si>
  <si>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</si>
  <si>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</si>
  <si>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</si>
  <si>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</si>
  <si>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</si>
  <si>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</si>
  <si>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</si>
  <si>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</si>
  <si>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</si>
  <si>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</si>
  <si>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</si>
  <si>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</si>
  <si>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</si>
  <si>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</si>
  <si>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</si>
  <si>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</si>
  <si>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</si>
  <si>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</si>
  <si>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</si>
  <si>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</si>
  <si>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</si>
  <si>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</si>
  <si>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</si>
  <si>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</si>
  <si>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</si>
  <si>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</si>
  <si>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</si>
  <si>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</si>
  <si>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</si>
  <si>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</si>
  <si>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</si>
  <si>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</si>
  <si>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</si>
  <si>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</si>
  <si>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</si>
  <si>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</si>
  <si>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</si>
  <si>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</si>
  <si>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</si>
  <si>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</si>
  <si>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</si>
  <si>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</si>
  <si>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</si>
  <si>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</si>
  <si>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</si>
  <si>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</si>
  <si>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</si>
  <si>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</si>
  <si>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</si>
  <si>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</si>
  <si>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</si>
  <si>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</si>
  <si>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</si>
  <si>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</si>
  <si>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</si>
  <si>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</si>
  <si>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</si>
  <si>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</si>
  <si>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</si>
  <si>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</si>
  <si>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</si>
  <si>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</si>
  <si>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</si>
  <si>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</si>
  <si>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</si>
  <si>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</si>
  <si>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</si>
  <si>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</si>
  <si>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</si>
  <si>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</si>
  <si>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</si>
  <si>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</si>
  <si>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</si>
  <si>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</si>
  <si>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</si>
  <si>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</si>
  <si>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</si>
  <si>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</si>
  <si>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</si>
  <si>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</si>
  <si>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</si>
  <si>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</si>
  <si>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</si>
  <si>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</si>
  <si>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</si>
  <si>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</si>
  <si>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</si>
  <si>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</si>
  <si>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</si>
  <si>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</si>
  <si>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</si>
  <si>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</si>
  <si>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</si>
  <si>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</si>
  <si>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</si>
  <si>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</si>
  <si>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</si>
  <si>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</si>
  <si>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</si>
  <si>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</si>
  <si>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</si>
  <si>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</si>
  <si>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</si>
  <si>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</si>
  <si>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</si>
  <si>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</si>
  <si>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</si>
  <si>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</si>
  <si>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</si>
  <si>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</si>
  <si>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</si>
  <si>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</si>
  <si>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</si>
  <si>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</si>
  <si>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</si>
  <si>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</si>
  <si>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</si>
  <si>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</si>
  <si>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</si>
  <si>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</si>
  <si>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</si>
  <si>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</si>
  <si>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</si>
  <si>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</si>
  <si>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</si>
  <si>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</si>
  <si>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</si>
  <si>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</si>
  <si>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</si>
  <si>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</si>
  <si>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</si>
  <si>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</si>
  <si>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</si>
  <si>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</si>
  <si>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</si>
  <si>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</si>
  <si>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</si>
  <si>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</si>
  <si>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</si>
  <si>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</si>
  <si>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</si>
  <si>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</si>
  <si>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</si>
  <si>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</si>
  <si>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</si>
  <si>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</si>
  <si>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</si>
  <si>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</si>
  <si>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</si>
  <si>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</si>
  <si>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</si>
  <si>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</si>
  <si>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</si>
  <si>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</si>
  <si>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</si>
  <si>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</si>
  <si>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</si>
  <si>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</si>
  <si>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</si>
  <si>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</si>
  <si>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</si>
  <si>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</si>
  <si>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</si>
  <si>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</si>
  <si>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</si>
  <si>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</si>
  <si>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</si>
  <si>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</si>
  <si>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</si>
  <si>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</si>
  <si>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</si>
  <si>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</si>
  <si>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</si>
  <si>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</si>
  <si>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</si>
  <si>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</si>
  <si>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</si>
  <si>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</si>
  <si>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</si>
  <si>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</si>
  <si>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</si>
  <si>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</si>
  <si>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</si>
  <si>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</si>
  <si>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</si>
  <si>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</si>
  <si>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</si>
  <si>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</si>
  <si>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</si>
  <si>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</si>
  <si>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</si>
  <si>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</si>
  <si>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</si>
  <si>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</si>
  <si>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</si>
  <si>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</si>
  <si>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</si>
  <si>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</si>
  <si>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</si>
  <si>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</si>
  <si>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</si>
  <si>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</si>
  <si>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</si>
  <si>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</si>
  <si>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</si>
  <si>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</si>
  <si>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</si>
  <si>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</si>
  <si>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</si>
  <si>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</si>
  <si>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</si>
  <si>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</si>
  <si>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</si>
  <si>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</si>
  <si>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</si>
  <si>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</si>
  <si>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</si>
  <si>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</si>
  <si>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</si>
  <si>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</si>
  <si>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</si>
  <si>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</si>
  <si>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</si>
  <si>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</si>
  <si>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</si>
  <si>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</si>
  <si>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</si>
  <si>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</si>
  <si>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</si>
  <si>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</si>
  <si>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</si>
  <si>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</si>
  <si>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</si>
  <si>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</si>
  <si>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</si>
  <si>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</si>
  <si>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</si>
  <si>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</si>
  <si>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</si>
  <si>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</si>
  <si>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</si>
  <si>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</si>
  <si>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</si>
  <si>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</si>
  <si>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</si>
  <si>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</si>
  <si>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</si>
  <si>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</si>
  <si>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</si>
  <si>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</si>
  <si>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</si>
  <si>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</si>
  <si>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</si>
  <si>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</si>
  <si>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</si>
  <si>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</si>
  <si>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</si>
  <si>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</si>
  <si>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</si>
  <si>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</si>
  <si>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</si>
  <si>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</si>
  <si>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</si>
  <si>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</si>
  <si>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</si>
  <si>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</si>
  <si>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</si>
  <si>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</si>
  <si>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</si>
  <si>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</si>
  <si>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</si>
  <si>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</si>
  <si>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</si>
  <si>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</si>
  <si>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</si>
  <si>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</si>
  <si>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</si>
  <si>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</si>
  <si>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</si>
  <si>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</si>
  <si>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</si>
  <si>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</si>
  <si>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</si>
  <si>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</si>
  <si>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</si>
  <si>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</si>
  <si>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</si>
  <si>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</si>
  <si>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</si>
  <si>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</si>
  <si>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</si>
  <si>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</si>
  <si>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</si>
  <si>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</si>
  <si>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</si>
  <si>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</si>
  <si>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</si>
  <si>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</si>
  <si>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</si>
  <si>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</si>
  <si>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</si>
  <si>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</si>
  <si>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</si>
  <si>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</si>
  <si>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</si>
  <si>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</si>
  <si>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</si>
  <si>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</si>
  <si>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</si>
  <si>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</si>
  <si>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</si>
  <si>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</si>
  <si>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</si>
  <si>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</si>
  <si>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</si>
  <si>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</si>
  <si>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</si>
  <si>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</si>
  <si>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</si>
  <si>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</si>
  <si>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</si>
  <si>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</si>
  <si>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</si>
  <si>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</si>
  <si>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</si>
  <si>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</si>
  <si>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</si>
  <si>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</si>
  <si>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</si>
  <si>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</si>
  <si>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</si>
  <si>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</si>
  <si>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</si>
  <si>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</si>
  <si>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</si>
  <si>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</si>
  <si>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</si>
  <si>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</si>
  <si>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</si>
  <si>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</si>
  <si>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</si>
  <si>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</si>
  <si>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</si>
  <si>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</si>
  <si>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</si>
  <si>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</si>
  <si>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</si>
  <si>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</si>
  <si>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</si>
  <si>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</si>
  <si>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</si>
  <si>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</si>
  <si>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</si>
  <si>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</si>
  <si>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</si>
  <si>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</si>
  <si>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</si>
  <si>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</si>
  <si>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</si>
  <si>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</si>
  <si>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</si>
  <si>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</si>
  <si>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</si>
  <si>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</si>
  <si>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</si>
  <si>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</si>
  <si>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</si>
  <si>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</si>
  <si>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</si>
  <si>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</si>
  <si>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</si>
  <si>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</si>
  <si>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</si>
  <si>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</si>
  <si>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</si>
  <si>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</si>
  <si>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</si>
  <si>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</si>
  <si>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</si>
  <si>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</si>
  <si>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</si>
  <si>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</si>
  <si>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</si>
  <si>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</si>
  <si>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</si>
  <si>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</si>
  <si>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</si>
  <si>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</si>
  <si>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</si>
  <si>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</si>
  <si>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</si>
  <si>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</si>
  <si>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</si>
  <si>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</si>
  <si>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</si>
  <si>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</si>
  <si>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</si>
  <si>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</si>
  <si>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</si>
  <si>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</si>
  <si>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</si>
  <si>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</si>
  <si>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</si>
  <si>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</si>
  <si>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</si>
  <si>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</si>
  <si>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</si>
  <si>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</si>
  <si>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</si>
  <si>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</si>
  <si>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</si>
  <si>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</si>
  <si>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</si>
  <si>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</si>
  <si>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</si>
  <si>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</si>
  <si>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</si>
  <si>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</si>
  <si>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</si>
  <si>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</si>
  <si>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</si>
  <si>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</si>
  <si>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</si>
  <si>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</si>
  <si>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</si>
  <si>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</si>
  <si>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</si>
  <si>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</si>
  <si>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</si>
  <si>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</si>
  <si>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</si>
  <si>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</si>
  <si>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</si>
  <si>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</si>
  <si>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</si>
  <si>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</si>
  <si>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</si>
  <si>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</si>
  <si>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</si>
  <si>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</si>
  <si>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</si>
  <si>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</si>
  <si>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</si>
  <si>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</si>
  <si>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</si>
  <si>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</si>
  <si>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</si>
  <si>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</si>
  <si>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</si>
  <si>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</si>
  <si>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</si>
  <si>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</si>
  <si>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</si>
  <si>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</si>
  <si>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</si>
  <si>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</si>
  <si>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</si>
  <si>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</si>
  <si>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</si>
  <si>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</si>
  <si>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</si>
  <si>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</si>
  <si>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</si>
  <si>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</si>
  <si>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</si>
  <si>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</si>
  <si>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</si>
  <si>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</si>
  <si>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</si>
  <si>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</si>
  <si>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</si>
  <si>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</si>
  <si>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</si>
  <si>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</si>
  <si>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</si>
  <si>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</si>
  <si>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</si>
  <si>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</si>
  <si>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</si>
  <si>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</si>
  <si>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</si>
  <si>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</si>
  <si>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</si>
  <si>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</si>
  <si>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</si>
  <si>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</si>
  <si>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</si>
  <si>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</si>
  <si>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</si>
  <si>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</si>
  <si>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</si>
  <si>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</si>
  <si>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</si>
  <si>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</si>
  <si>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</si>
  <si>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</si>
  <si>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</si>
  <si>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</si>
  <si>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</si>
  <si>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</si>
  <si>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</si>
  <si>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</si>
  <si>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</si>
  <si>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</si>
  <si>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</si>
  <si>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</si>
  <si>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</si>
  <si>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</si>
  <si>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</si>
  <si>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</si>
  <si>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</si>
  <si>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</si>
  <si>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</si>
  <si>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</si>
  <si>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</si>
  <si>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</si>
  <si>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</si>
  <si>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</si>
  <si>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</si>
  <si>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</si>
  <si>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</si>
  <si>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</si>
  <si>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</si>
  <si>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</si>
  <si>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</si>
  <si>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</si>
  <si>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</si>
  <si>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</si>
  <si>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</si>
  <si>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</si>
  <si>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</si>
  <si>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</si>
  <si>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</si>
  <si>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</si>
  <si>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</si>
  <si>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</si>
  <si>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</si>
  <si>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</si>
  <si>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</si>
  <si>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</si>
  <si>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</si>
  <si>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</si>
  <si>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</si>
  <si>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</si>
  <si>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</si>
  <si>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</si>
  <si>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</si>
  <si>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</si>
  <si>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</si>
  <si>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</si>
  <si>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</si>
  <si>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</si>
  <si>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</si>
  <si>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</si>
  <si>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</si>
  <si>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</si>
  <si>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</si>
  <si>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</si>
  <si>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</si>
  <si>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</si>
  <si>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</si>
  <si>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</si>
  <si>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</si>
  <si>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</si>
  <si>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</si>
  <si>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</si>
  <si>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</si>
  <si>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</si>
  <si>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</si>
  <si>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</si>
  <si>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</si>
  <si>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</si>
  <si>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</si>
  <si>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</si>
  <si>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</si>
  <si>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</si>
  <si>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</si>
  <si>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</si>
  <si>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</si>
  <si>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</si>
  <si>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</si>
  <si>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</si>
  <si>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</si>
  <si>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</si>
  <si>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</si>
  <si>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</si>
  <si>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</si>
  <si>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</si>
  <si>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</si>
  <si>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</si>
  <si>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</si>
  <si>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</si>
  <si>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</si>
  <si>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</si>
  <si>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</si>
  <si>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</si>
  <si>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</si>
  <si>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</si>
  <si>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</si>
  <si>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</si>
  <si>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</si>
  <si>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</si>
  <si>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</si>
  <si>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</si>
  <si>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</si>
  <si>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</si>
  <si>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</si>
  <si>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</si>
  <si>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</si>
  <si>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</si>
  <si>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</si>
  <si>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</si>
  <si>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</si>
  <si>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</si>
  <si>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</si>
  <si>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</si>
  <si>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</si>
  <si>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</si>
  <si>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</si>
  <si>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</si>
  <si>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</si>
  <si>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</si>
  <si>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</si>
  <si>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</si>
  <si>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</si>
  <si>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</si>
  <si>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</si>
  <si>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</si>
  <si>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</si>
  <si>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</si>
  <si>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</si>
  <si>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</si>
  <si>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</si>
  <si>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</si>
  <si>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</si>
  <si>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</si>
  <si>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</si>
  <si>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</si>
  <si>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</si>
  <si>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</si>
  <si>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</si>
  <si>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</si>
  <si>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</si>
  <si>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</si>
  <si>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</si>
  <si>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</si>
  <si>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</si>
  <si>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</si>
  <si>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</si>
  <si>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</si>
  <si>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</si>
  <si>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</si>
  <si>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</si>
  <si>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</si>
  <si>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</si>
  <si>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</si>
  <si>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</si>
  <si>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</si>
  <si>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</si>
  <si>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</si>
  <si>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</si>
  <si>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</si>
  <si>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</si>
  <si>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</si>
  <si>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</si>
  <si>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</si>
  <si>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</si>
  <si>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</si>
  <si>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</si>
  <si>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</si>
  <si>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</si>
  <si>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</si>
  <si>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</si>
  <si>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</si>
  <si>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</si>
  <si>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</si>
  <si>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</si>
  <si>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</si>
  <si>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</si>
  <si>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</si>
  <si>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</si>
  <si>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</si>
  <si>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</si>
  <si>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</si>
  <si>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</si>
  <si>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</si>
  <si>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</si>
  <si>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</si>
  <si>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</si>
  <si>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</si>
  <si>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</si>
  <si>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</si>
  <si>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</si>
  <si>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</si>
  <si>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</si>
  <si>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</si>
  <si>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</si>
  <si>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</si>
  <si>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</si>
  <si>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</si>
  <si>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</si>
  <si>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</si>
  <si>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</si>
  <si>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</si>
  <si>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</si>
  <si>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</si>
  <si>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</si>
  <si>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</si>
  <si>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</si>
  <si>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</si>
  <si>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</si>
  <si>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</si>
  <si>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</si>
  <si>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</si>
  <si>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</si>
  <si>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</si>
  <si>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</si>
  <si>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</si>
  <si>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</si>
  <si>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</si>
  <si>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</si>
  <si>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</si>
  <si>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</si>
  <si>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</si>
  <si>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</si>
  <si>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</si>
  <si>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</si>
  <si>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</si>
  <si>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</si>
  <si>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</si>
  <si>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</si>
  <si>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</si>
  <si>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</si>
  <si>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</si>
  <si>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</si>
  <si>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</si>
  <si>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</si>
  <si>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</si>
  <si>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</si>
  <si>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</si>
  <si>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</si>
  <si>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</si>
  <si>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</si>
  <si>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</si>
  <si>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</si>
  <si>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</si>
  <si>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</si>
  <si>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</si>
  <si>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</si>
  <si>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</si>
  <si>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</si>
  <si>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</si>
  <si>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</si>
  <si>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</si>
  <si>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</si>
  <si>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</si>
  <si>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</si>
  <si>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</si>
  <si>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</si>
  <si>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</si>
  <si>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</si>
  <si>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</si>
  <si>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</si>
  <si>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</si>
  <si>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</si>
  <si>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</si>
  <si>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</si>
  <si>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</si>
  <si>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</si>
  <si>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</si>
  <si>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</si>
  <si>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</si>
  <si>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</si>
  <si>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</si>
  <si>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</si>
  <si>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</si>
  <si>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</si>
  <si>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</si>
  <si>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</si>
  <si>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</si>
  <si>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</si>
  <si>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</si>
  <si>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</si>
  <si>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</si>
  <si>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</si>
  <si>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</si>
  <si>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</si>
  <si>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</si>
  <si>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</si>
  <si>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</si>
  <si>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</si>
  <si>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</si>
  <si>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</si>
  <si>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</si>
  <si>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</si>
  <si>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</si>
  <si>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</si>
  <si>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</si>
  <si>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</si>
  <si>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</si>
  <si>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</si>
  <si>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</si>
  <si>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</si>
  <si>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</si>
  <si>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</si>
  <si>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</si>
  <si>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</si>
  <si>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</si>
  <si>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</si>
  <si>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</si>
  <si>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</si>
  <si>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</si>
  <si>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</si>
  <si>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</si>
  <si>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</si>
  <si>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</si>
  <si>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</si>
  <si>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</si>
  <si>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</si>
  <si>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</si>
  <si>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</si>
  <si>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</si>
  <si>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</si>
  <si>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</si>
  <si>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</si>
  <si>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</si>
  <si>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</si>
  <si>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</si>
  <si>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</si>
  <si>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</si>
  <si>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</si>
  <si>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</si>
  <si>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</si>
  <si>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</si>
  <si>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</si>
  <si>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</si>
  <si>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</si>
  <si>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</si>
  <si>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</si>
  <si>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</si>
  <si>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</si>
  <si>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</si>
  <si>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</si>
  <si>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</si>
  <si>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</si>
  <si>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</si>
  <si>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</si>
  <si>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</si>
  <si>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</si>
  <si>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</si>
  <si>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</si>
  <si>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</si>
  <si>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</si>
  <si>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</si>
  <si>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</si>
  <si>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</si>
  <si>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</si>
  <si>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</si>
  <si>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</si>
  <si>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</si>
  <si>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</si>
  <si>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</si>
  <si>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</si>
  <si>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</si>
  <si>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</si>
  <si>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</si>
  <si>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</si>
  <si>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</si>
  <si>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</si>
  <si>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</si>
  <si>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</si>
  <si>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</si>
  <si>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</si>
  <si>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</si>
  <si>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</si>
  <si>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</si>
  <si>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</si>
  <si>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</si>
  <si>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</si>
  <si>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</si>
  <si>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</si>
  <si>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</si>
  <si>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</si>
  <si>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</si>
  <si>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</si>
  <si>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</si>
  <si>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</si>
  <si>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</si>
  <si>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</si>
  <si>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</si>
  <si>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</si>
  <si>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</si>
  <si>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</si>
  <si>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</si>
  <si>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</si>
  <si>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</si>
  <si>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</si>
  <si>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</si>
  <si>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</si>
  <si>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</si>
  <si>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</si>
  <si>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</si>
  <si>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</si>
  <si>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</si>
  <si>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</si>
  <si>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</si>
  <si>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</si>
  <si>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</si>
  <si>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</si>
  <si>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</si>
  <si>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</si>
  <si>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</si>
  <si>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</si>
  <si>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</si>
  <si>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</si>
  <si>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</si>
  <si>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</si>
  <si>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</si>
  <si>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</si>
  <si>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</si>
  <si>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</si>
  <si>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</si>
  <si>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</si>
  <si>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</si>
  <si>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</si>
  <si>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</si>
  <si>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</si>
  <si>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</si>
  <si>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</si>
  <si>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</si>
  <si>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</si>
  <si>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</si>
  <si>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</si>
  <si>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</si>
  <si>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</si>
  <si>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</si>
  <si>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</si>
  <si>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</si>
  <si>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</si>
  <si>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</si>
  <si>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</si>
  <si>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</si>
  <si>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</si>
  <si>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</si>
  <si>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</si>
  <si>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</si>
  <si>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</si>
  <si>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</si>
  <si>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</si>
  <si>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</si>
  <si>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</si>
  <si>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</si>
  <si>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</si>
  <si>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</si>
  <si>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</si>
  <si>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</si>
  <si>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</si>
  <si>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</si>
  <si>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</si>
  <si>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</si>
  <si>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</si>
  <si>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</si>
  <si>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</si>
  <si>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</si>
  <si>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</si>
  <si>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</si>
  <si>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</si>
  <si>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</si>
  <si>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</si>
  <si>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</si>
  <si>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</si>
  <si>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</si>
  <si>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</si>
  <si>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</si>
  <si>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</si>
  <si>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</si>
  <si>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</si>
  <si>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</si>
  <si>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</si>
  <si>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</si>
  <si>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</si>
  <si>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</si>
  <si>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</si>
  <si>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</si>
  <si>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</si>
  <si>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</si>
  <si>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</si>
  <si>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</si>
  <si>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</si>
  <si>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</si>
  <si>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</si>
  <si>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</si>
  <si>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</si>
  <si>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</si>
  <si>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</si>
  <si>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</si>
  <si>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</si>
  <si>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</si>
  <si>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</si>
  <si>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</si>
  <si>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</si>
  <si>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</si>
  <si>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</si>
  <si>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</si>
  <si>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</si>
  <si>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</si>
  <si>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</si>
  <si>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</si>
  <si>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</si>
  <si>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</si>
  <si>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</si>
  <si>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</si>
  <si>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</si>
  <si>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</si>
  <si>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</si>
  <si>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</si>
  <si>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</si>
  <si>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</si>
  <si>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</si>
  <si>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</si>
  <si>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</si>
  <si>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</si>
  <si>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</si>
  <si>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</si>
  <si>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</si>
  <si>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</si>
  <si>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</si>
  <si>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</si>
  <si>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</si>
  <si>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</si>
  <si>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</si>
  <si>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</si>
  <si>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</si>
  <si>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</si>
  <si>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</si>
  <si>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</si>
  <si>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</si>
  <si>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</si>
  <si>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</si>
  <si>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</si>
  <si>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</si>
  <si>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</si>
  <si>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</si>
  <si>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</si>
  <si>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</si>
  <si>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</si>
  <si>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</si>
  <si>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</si>
  <si>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</si>
  <si>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</si>
  <si>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</si>
  <si>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</si>
  <si>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</si>
  <si>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</si>
  <si>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</si>
  <si>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</si>
  <si>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</si>
  <si>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</si>
  <si>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</si>
  <si>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</si>
  <si>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</si>
  <si>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</si>
  <si>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</si>
  <si>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</si>
  <si>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</si>
  <si>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</si>
  <si>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</si>
  <si>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</si>
  <si>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</si>
  <si>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</si>
  <si>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</si>
  <si>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</si>
  <si>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</si>
  <si>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</si>
  <si>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</si>
  <si>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</si>
  <si>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</si>
  <si>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</si>
  <si>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</si>
  <si>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</si>
  <si>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</si>
  <si>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</si>
  <si>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</si>
  <si>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</si>
  <si>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</si>
  <si>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</si>
  <si>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</si>
  <si>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</si>
  <si>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</si>
  <si>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</si>
  <si>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</si>
  <si>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</si>
  <si>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</si>
  <si>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</si>
  <si>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</si>
  <si>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</si>
  <si>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</si>
  <si>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</si>
  <si>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</si>
  <si>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</si>
  <si>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</si>
  <si>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</si>
  <si>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</si>
  <si>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</si>
  <si>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</si>
  <si>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</si>
  <si>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</si>
  <si>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</si>
  <si>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</si>
  <si>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</si>
  <si>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</si>
  <si>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</si>
  <si>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</si>
  <si>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</si>
  <si>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</si>
  <si>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</si>
  <si>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</si>
  <si>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</si>
  <si>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</si>
  <si>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</si>
  <si>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</si>
  <si>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</si>
  <si>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</si>
  <si>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</si>
  <si>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</si>
  <si>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</si>
  <si>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</si>
  <si>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</si>
  <si>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</si>
  <si>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</si>
  <si>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</si>
  <si>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</si>
  <si>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</si>
  <si>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</si>
  <si>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</si>
  <si>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</si>
  <si>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</si>
  <si>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</si>
  <si>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</si>
  <si>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</si>
  <si>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</si>
  <si>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</si>
  <si>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</si>
  <si>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</si>
  <si>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</si>
  <si>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</si>
  <si>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</si>
  <si>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</si>
  <si>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</si>
  <si>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</si>
  <si>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</si>
  <si>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</si>
  <si>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</si>
  <si>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</si>
  <si>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</si>
  <si>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</si>
  <si>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</si>
  <si>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</si>
  <si>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</si>
  <si>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</si>
  <si>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</si>
  <si>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</si>
  <si>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</si>
  <si>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</si>
  <si>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</si>
  <si>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</si>
  <si>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</si>
  <si>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</si>
  <si>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</si>
  <si>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</si>
  <si>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</si>
  <si>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</si>
  <si>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</si>
  <si>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</si>
  <si>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</si>
  <si>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</si>
  <si>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</si>
  <si>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</si>
  <si>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</si>
  <si>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</si>
  <si>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</si>
  <si>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</si>
  <si>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</si>
  <si>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</si>
  <si>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</si>
  <si>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</si>
  <si>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</si>
  <si>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</si>
  <si>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</si>
  <si>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</si>
  <si>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</si>
  <si>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</si>
  <si>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</si>
  <si>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</si>
  <si>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</si>
  <si>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</si>
  <si>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</si>
  <si>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</si>
  <si>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</si>
  <si>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</si>
  <si>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</si>
  <si>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</si>
  <si>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</si>
  <si>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</si>
  <si>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</si>
  <si>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</si>
  <si>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</si>
  <si>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</si>
  <si>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</si>
  <si>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</si>
  <si>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</si>
  <si>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</si>
  <si>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</si>
  <si>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</si>
  <si>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</si>
  <si>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</si>
  <si>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</si>
  <si>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</si>
  <si>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</si>
  <si>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</si>
  <si>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</si>
  <si>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</si>
  <si>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</si>
  <si>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</si>
  <si>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</si>
  <si>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</si>
  <si>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</si>
  <si>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</si>
  <si>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</si>
  <si>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</si>
  <si>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</si>
  <si>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</si>
  <si>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</si>
  <si>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</si>
  <si>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</si>
  <si>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</si>
  <si>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</si>
  <si>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</si>
  <si>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</si>
  <si>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</si>
  <si>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</si>
  <si>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</si>
  <si>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</si>
  <si>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</si>
  <si>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</si>
  <si>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</si>
  <si>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</si>
  <si>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</si>
  <si>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</si>
  <si>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</si>
  <si>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</si>
  <si>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</si>
  <si>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</si>
  <si>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</si>
  <si>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</si>
  <si>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</si>
  <si>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</si>
  <si>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</si>
  <si>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</si>
  <si>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</si>
  <si>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</si>
  <si>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</si>
  <si>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</si>
  <si>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</si>
  <si>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</si>
  <si>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</si>
  <si>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</si>
  <si>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</si>
  <si>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</si>
  <si>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</si>
  <si>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</si>
  <si>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</si>
  <si>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</si>
  <si>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</si>
  <si>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</si>
  <si>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</si>
  <si>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</si>
  <si>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</si>
  <si>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</si>
  <si>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</si>
  <si>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</si>
  <si>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</si>
  <si>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</si>
  <si>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</si>
  <si>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</si>
  <si>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</si>
  <si>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</si>
  <si>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</si>
  <si>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</si>
  <si>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</si>
  <si>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</si>
  <si>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</si>
  <si>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</si>
  <si>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</si>
  <si>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</si>
  <si>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</si>
  <si>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</si>
  <si>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</si>
  <si>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</si>
  <si>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</si>
  <si>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</si>
  <si>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</si>
  <si>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</si>
  <si>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</si>
  <si>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</si>
  <si>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</si>
  <si>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</si>
  <si>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</si>
  <si>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</si>
  <si>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</si>
  <si>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</si>
  <si>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</si>
  <si>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</si>
  <si>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</si>
  <si>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</si>
  <si>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</si>
  <si>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</si>
  <si>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</si>
  <si>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</si>
  <si>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</si>
  <si>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</si>
  <si>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</si>
  <si>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</si>
  <si>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</si>
  <si>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</si>
  <si>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</si>
  <si>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</si>
  <si>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</si>
  <si>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</si>
  <si>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</si>
  <si>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</si>
  <si>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</si>
  <si>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</si>
  <si>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</si>
  <si>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</si>
  <si>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</si>
  <si>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</si>
  <si>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</si>
  <si>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</si>
  <si>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</si>
  <si>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</si>
  <si>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</si>
  <si>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</si>
  <si>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</si>
  <si>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</si>
  <si>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</si>
  <si>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</si>
  <si>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</si>
  <si>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</si>
  <si>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</si>
  <si>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</si>
  <si>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</si>
  <si>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</si>
  <si>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</si>
  <si>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</si>
  <si>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</si>
  <si>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</si>
  <si>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</si>
  <si>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</si>
  <si>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</si>
  <si>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</si>
  <si>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</si>
  <si>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</si>
  <si>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</si>
  <si>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</si>
  <si>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</si>
  <si>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</si>
  <si>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</si>
  <si>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</si>
  <si>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</si>
  <si>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</si>
  <si>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</si>
  <si>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</si>
  <si>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</si>
  <si>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</si>
  <si>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</si>
  <si>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</si>
  <si>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</si>
  <si>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</si>
  <si>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</si>
  <si>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</si>
  <si>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</si>
  <si>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</si>
  <si>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</si>
  <si>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</si>
  <si>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</si>
  <si>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</si>
  <si>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</si>
  <si>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</si>
  <si>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</si>
  <si>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</si>
  <si>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</si>
  <si>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</si>
  <si>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</si>
  <si>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</si>
  <si>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</si>
  <si>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</si>
  <si>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</si>
  <si>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</si>
  <si>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</si>
  <si>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</si>
  <si>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</si>
  <si>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</si>
  <si>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</si>
  <si>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</si>
  <si>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</si>
  <si>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</si>
  <si>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</si>
  <si>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</si>
  <si>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</si>
  <si>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</si>
  <si>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</si>
  <si>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</si>
  <si>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</si>
  <si>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</si>
  <si>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</si>
  <si>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</si>
  <si>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</si>
  <si>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</si>
  <si>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</si>
  <si>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</si>
  <si>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</si>
  <si>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</si>
  <si>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</si>
  <si>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</si>
  <si>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</si>
  <si>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</si>
  <si>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</si>
  <si>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</si>
  <si>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</si>
  <si>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</si>
  <si>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</si>
  <si>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</si>
  <si>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</si>
  <si>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</si>
  <si>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</si>
  <si>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</si>
  <si>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</si>
  <si>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</si>
  <si>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</si>
  <si>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</si>
  <si>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</si>
  <si>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</si>
  <si>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</si>
  <si>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</si>
  <si>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</si>
  <si>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</si>
  <si>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</si>
  <si>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</si>
  <si>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</si>
  <si>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</si>
  <si>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</si>
  <si>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</si>
  <si>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</si>
  <si>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</si>
  <si>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</si>
  <si>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</si>
  <si>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</si>
  <si>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</si>
  <si>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</si>
  <si>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</si>
  <si>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</si>
  <si>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</si>
  <si>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</si>
  <si>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</si>
  <si>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</si>
  <si>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</si>
  <si>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</si>
  <si>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</si>
  <si>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</si>
  <si>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</si>
  <si>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</si>
  <si>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</si>
  <si>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</si>
  <si>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</si>
  <si>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</si>
  <si>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</si>
  <si>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</si>
  <si>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</si>
  <si>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</si>
  <si>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</si>
  <si>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</si>
  <si>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</si>
  <si>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</si>
  <si>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</si>
  <si>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</si>
  <si>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</si>
  <si>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</si>
  <si>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</si>
  <si>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</si>
  <si>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</si>
  <si>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</si>
  <si>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</si>
  <si>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</si>
  <si>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</si>
  <si>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</si>
  <si>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</si>
  <si>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</si>
  <si>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</si>
  <si>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</si>
  <si>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</si>
  <si>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</si>
  <si>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</si>
  <si>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</si>
  <si>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</si>
  <si>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</si>
  <si>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</si>
  <si>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</si>
  <si>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</si>
  <si>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</si>
  <si>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</si>
  <si>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</si>
  <si>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</si>
  <si>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</si>
  <si>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</si>
  <si>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</si>
  <si>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</si>
  <si>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</si>
  <si>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</si>
  <si>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</si>
  <si>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</si>
  <si>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</si>
  <si>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</si>
  <si>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</si>
  <si>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</si>
  <si>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</si>
  <si>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</si>
  <si>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</si>
  <si>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</si>
  <si>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</si>
  <si>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</si>
  <si>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</si>
  <si>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</si>
  <si>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</si>
  <si>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</si>
  <si>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</si>
  <si>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</si>
  <si>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</si>
  <si>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</si>
  <si>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</si>
  <si>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</si>
  <si>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</si>
  <si>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</si>
  <si>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</si>
  <si>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</si>
  <si>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</si>
  <si>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</si>
  <si>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</si>
  <si>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</si>
  <si>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</si>
  <si>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</si>
  <si>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</si>
  <si>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</si>
  <si>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</si>
  <si>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</si>
  <si>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</si>
  <si>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</si>
  <si>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</si>
  <si>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</si>
  <si>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</si>
  <si>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</si>
  <si>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</si>
  <si>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</si>
  <si>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</si>
  <si>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</si>
  <si>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</si>
  <si>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</si>
  <si>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</si>
  <si>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</si>
  <si>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</si>
  <si>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</si>
  <si>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</si>
  <si>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</si>
  <si>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</si>
  <si>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</si>
  <si>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</si>
  <si>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</si>
  <si>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</si>
  <si>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</si>
  <si>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</si>
  <si>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</si>
  <si>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</si>
  <si>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</si>
  <si>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</si>
  <si>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</si>
  <si>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</si>
  <si>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</si>
  <si>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</si>
  <si>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</si>
  <si>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</si>
  <si>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</si>
  <si>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</si>
  <si>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</si>
  <si>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</si>
  <si>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</si>
  <si>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</si>
  <si>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</si>
  <si>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</si>
  <si>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</si>
  <si>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</si>
  <si>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</si>
  <si>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</si>
  <si>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</si>
  <si>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</si>
  <si>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</si>
  <si>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</si>
  <si>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</si>
  <si>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</si>
  <si>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</si>
  <si>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</si>
  <si>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</si>
  <si>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</si>
  <si>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</si>
  <si>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</si>
  <si>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</si>
  <si>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</si>
  <si>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</si>
  <si>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</si>
  <si>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</si>
  <si>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</si>
  <si>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</si>
  <si>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</si>
  <si>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</si>
  <si>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</si>
  <si>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</si>
  <si>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</si>
  <si>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</si>
  <si>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</si>
  <si>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</si>
  <si>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</si>
  <si>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</si>
  <si>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</si>
  <si>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</si>
  <si>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</si>
  <si>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</si>
  <si>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</si>
  <si>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</si>
  <si>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</si>
  <si>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</si>
  <si>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</si>
  <si>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</si>
  <si>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</si>
  <si>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</si>
  <si>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</si>
  <si>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</si>
  <si>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</si>
  <si>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</si>
  <si>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</si>
  <si>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</si>
  <si>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</si>
  <si>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</si>
  <si>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</si>
  <si>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</si>
  <si>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</si>
  <si>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</si>
  <si>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</si>
  <si>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</si>
  <si>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</si>
  <si>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</si>
  <si>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</si>
  <si>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</si>
  <si>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</si>
  <si>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</si>
  <si>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</si>
  <si>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</si>
  <si>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</si>
  <si>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</si>
  <si>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</si>
  <si>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</si>
  <si>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</si>
  <si>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</si>
  <si>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</si>
  <si>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</si>
  <si>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</si>
  <si>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</si>
  <si>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</si>
  <si>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</si>
  <si>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</si>
  <si>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</si>
  <si>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</si>
  <si>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</si>
  <si>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</si>
  <si>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</si>
  <si>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</si>
  <si>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</si>
  <si>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</si>
  <si>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</si>
  <si>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</si>
  <si>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</si>
  <si>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</si>
  <si>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</si>
  <si>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</si>
  <si>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</si>
  <si>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</si>
  <si>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</si>
  <si>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</si>
  <si>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</si>
  <si>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</si>
  <si>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</si>
  <si>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</si>
  <si>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</si>
  <si>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</si>
  <si>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</si>
  <si>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</si>
  <si>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</si>
  <si>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</si>
  <si>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</si>
  <si>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</si>
  <si>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</si>
  <si>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</si>
  <si>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</si>
  <si>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</si>
  <si>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</si>
  <si>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</si>
  <si>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</si>
  <si>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</si>
  <si>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</si>
  <si>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</si>
  <si>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</si>
  <si>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</si>
  <si>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</si>
  <si>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</si>
  <si>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</si>
  <si>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</si>
  <si>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</si>
  <si>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</si>
  <si>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</si>
  <si>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</si>
  <si>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</si>
  <si>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</si>
  <si>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</si>
  <si>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</si>
  <si>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</si>
  <si>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</si>
  <si>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</si>
  <si>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</si>
  <si>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</si>
  <si>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</si>
  <si>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</si>
  <si>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</si>
  <si>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</si>
  <si>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</si>
  <si>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</si>
  <si>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</si>
  <si>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</si>
  <si>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</si>
  <si>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</si>
  <si>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</si>
  <si>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</si>
  <si>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</si>
  <si>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</si>
  <si>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</si>
  <si>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</si>
  <si>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</si>
  <si>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</si>
  <si>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</si>
  <si>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</si>
  <si>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</si>
  <si>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</si>
  <si>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</si>
  <si>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</si>
  <si>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</si>
  <si>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</si>
  <si>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</si>
  <si>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</si>
  <si>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</si>
  <si>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</si>
  <si>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</si>
  <si>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</si>
  <si>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</si>
  <si>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</si>
  <si>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</si>
  <si>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</si>
  <si>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</si>
  <si>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</si>
  <si>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</si>
  <si>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</si>
  <si>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</si>
  <si>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</si>
  <si>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</si>
  <si>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</si>
  <si>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</si>
  <si>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</si>
  <si>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</si>
  <si>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</si>
  <si>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</si>
  <si>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</si>
  <si>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</si>
  <si>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</si>
  <si>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</si>
  <si>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</si>
  <si>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</si>
  <si>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</si>
  <si>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</si>
  <si>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</si>
  <si>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</si>
  <si>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</si>
  <si>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</si>
  <si>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</si>
  <si>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</si>
  <si>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</si>
  <si>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</si>
  <si>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</si>
  <si>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</si>
  <si>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</si>
  <si>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</si>
  <si>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</si>
  <si>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</si>
  <si>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</si>
  <si>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</si>
  <si>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</si>
  <si>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</si>
  <si>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</si>
  <si>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</si>
  <si>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</si>
  <si>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</si>
  <si>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</si>
  <si>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</si>
  <si>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</si>
  <si>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</si>
  <si>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</si>
  <si>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</si>
  <si>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</si>
  <si>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</si>
  <si>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</si>
  <si>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</si>
  <si>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</si>
  <si>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</si>
  <si>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</si>
  <si>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</si>
  <si>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</si>
  <si>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</si>
  <si>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</si>
  <si>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</si>
  <si>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</si>
  <si>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</si>
  <si>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</si>
  <si>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</si>
  <si>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</si>
  <si>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</si>
  <si>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</si>
  <si>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</si>
  <si>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</si>
  <si>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</si>
  <si>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</si>
  <si>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</si>
  <si>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</si>
  <si>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</si>
  <si>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</si>
  <si>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</si>
  <si>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</si>
  <si>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</si>
  <si>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</si>
  <si>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</si>
  <si>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</si>
  <si>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</si>
  <si>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</si>
  <si>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</si>
  <si>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</si>
  <si>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</si>
  <si>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</si>
  <si>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</si>
  <si>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</si>
  <si>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</si>
  <si>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</si>
  <si>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</si>
  <si>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</si>
  <si>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</si>
  <si>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</si>
  <si>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</si>
  <si>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</si>
  <si>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</si>
  <si>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</si>
  <si>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</si>
  <si>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</si>
  <si>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</si>
  <si>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</si>
  <si>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</si>
  <si>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</si>
  <si>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</si>
  <si>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</si>
  <si>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</si>
  <si>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</si>
  <si>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</si>
  <si>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</si>
  <si>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</si>
  <si>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</si>
  <si>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</si>
  <si>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</si>
  <si>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</si>
  <si>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</si>
  <si>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</si>
  <si>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</si>
  <si>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</si>
  <si>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</si>
  <si>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</si>
  <si>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</si>
  <si>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</si>
  <si>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</si>
  <si>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</si>
  <si>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</si>
  <si>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</si>
  <si>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</si>
  <si>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</si>
  <si>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</si>
  <si>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</si>
  <si>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</si>
  <si>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</si>
  <si>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</si>
  <si>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</si>
  <si>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</si>
  <si>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</si>
  <si>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</si>
  <si>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</si>
  <si>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</si>
  <si>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</si>
  <si>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</si>
  <si>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</si>
  <si>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</si>
  <si>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</si>
  <si>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</si>
  <si>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</si>
  <si>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</si>
  <si>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</si>
  <si>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</si>
  <si>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</si>
  <si>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</si>
  <si>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</si>
  <si>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</si>
  <si>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</si>
  <si>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</si>
  <si>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</si>
  <si>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</si>
  <si>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</si>
  <si>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</si>
  <si>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</si>
  <si>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</si>
  <si>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</si>
  <si>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</si>
  <si>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</si>
  <si>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</si>
  <si>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</si>
  <si>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</si>
  <si>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</si>
  <si>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</si>
  <si>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</si>
  <si>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</si>
  <si>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</si>
  <si>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</si>
  <si>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</si>
  <si>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</si>
  <si>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</si>
  <si>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</si>
  <si>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</si>
  <si>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</si>
  <si>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</si>
  <si>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</si>
  <si>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</si>
  <si>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</si>
  <si>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</si>
  <si>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</si>
  <si>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</si>
  <si>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</si>
  <si>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</si>
  <si>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</si>
  <si>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</si>
  <si>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</si>
  <si>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</si>
  <si>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</si>
  <si>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</si>
  <si>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</si>
  <si>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</si>
  <si>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</si>
  <si>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</si>
  <si>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</si>
  <si>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</si>
  <si>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</si>
  <si>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</si>
  <si>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</si>
  <si>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</si>
  <si>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</si>
  <si>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</si>
  <si>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</si>
  <si>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</si>
  <si>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</si>
  <si>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</si>
  <si>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</si>
  <si>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</si>
  <si>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</si>
  <si>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</si>
  <si>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</si>
  <si>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</si>
  <si>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</si>
  <si>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</si>
  <si>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</si>
  <si>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</si>
  <si>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</si>
  <si>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</si>
  <si>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</si>
  <si>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</si>
  <si>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</si>
  <si>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</si>
  <si>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</si>
  <si>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</si>
  <si>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</si>
  <si>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</si>
  <si>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</si>
  <si>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</si>
  <si>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</si>
  <si>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</si>
  <si>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</si>
  <si>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</si>
  <si>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</si>
  <si>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</si>
  <si>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</si>
  <si>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</si>
  <si>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</si>
  <si>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</si>
  <si>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</si>
  <si>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</si>
  <si>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</si>
  <si>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</si>
  <si>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</si>
  <si>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</si>
  <si>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</si>
  <si>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</si>
  <si>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</si>
  <si>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</si>
  <si>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</si>
  <si>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</si>
  <si>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</si>
  <si>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</si>
  <si>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</si>
  <si>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</si>
  <si>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</si>
  <si>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</si>
  <si>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</si>
  <si>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</si>
  <si>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</si>
  <si>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</si>
  <si>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</si>
  <si>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</si>
  <si>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</si>
  <si>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</si>
  <si>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</si>
  <si>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</si>
  <si>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</si>
  <si>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</si>
  <si>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</si>
  <si>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</si>
  <si>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</si>
  <si>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</si>
  <si>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</si>
  <si>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</si>
  <si>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</si>
  <si>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</si>
  <si>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</si>
  <si>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</si>
  <si>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</si>
  <si>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</si>
  <si>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</si>
  <si>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</si>
  <si>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</si>
  <si>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</si>
  <si>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</si>
  <si>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</si>
  <si>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</si>
  <si>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</si>
  <si>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</si>
  <si>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</si>
  <si>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</si>
  <si>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</si>
  <si>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</si>
  <si>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</si>
  <si>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</si>
  <si>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</si>
  <si>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</si>
  <si>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</si>
  <si>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</si>
  <si>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</si>
  <si>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</si>
  <si>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</si>
  <si>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</si>
  <si>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</si>
  <si>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</si>
  <si>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</si>
  <si>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</si>
  <si>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</si>
  <si>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</si>
  <si>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</si>
  <si>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</si>
  <si>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</si>
  <si>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</si>
  <si>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</si>
  <si>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</si>
  <si>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</si>
  <si>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</si>
  <si>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</si>
  <si>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</si>
  <si>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</si>
  <si>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</si>
  <si>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</si>
  <si>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</si>
  <si>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</si>
  <si>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</si>
  <si>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</si>
  <si>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</si>
  <si>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</si>
  <si>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</si>
  <si>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</si>
  <si>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</si>
  <si>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</si>
  <si>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</si>
  <si>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</si>
  <si>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</si>
  <si>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</si>
  <si>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</si>
  <si>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</si>
  <si>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</si>
  <si>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</si>
  <si>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</si>
  <si>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</si>
  <si>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</si>
  <si>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</si>
  <si>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</si>
  <si>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</si>
  <si>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</si>
  <si>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</si>
  <si>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</si>
  <si>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</si>
  <si>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</si>
  <si>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</si>
  <si>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</si>
  <si>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</si>
  <si>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</si>
  <si>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</si>
  <si>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</si>
  <si>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</si>
  <si>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</si>
  <si>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</si>
  <si>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</si>
  <si>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</si>
  <si>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</si>
  <si>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</si>
  <si>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</si>
  <si>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</si>
  <si>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</si>
  <si>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</si>
  <si>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</si>
  <si>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</si>
  <si>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</si>
  <si>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</si>
  <si>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</si>
  <si>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</si>
  <si>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</si>
  <si>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</si>
  <si>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</si>
  <si>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</si>
  <si>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</si>
  <si>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</si>
  <si>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</si>
  <si>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</si>
  <si>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</si>
  <si>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</si>
  <si>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</si>
  <si>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</si>
  <si>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</si>
  <si>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</si>
  <si>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</si>
  <si>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</si>
  <si>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</si>
  <si>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</si>
  <si>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</si>
  <si>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</si>
  <si>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</si>
  <si>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</si>
  <si>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</si>
  <si>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</si>
  <si>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</si>
  <si>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</si>
  <si>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</si>
  <si>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</si>
  <si>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</si>
  <si>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</si>
  <si>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</si>
  <si>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</si>
  <si>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</si>
  <si>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</si>
  <si>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</si>
  <si>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</si>
  <si>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</si>
  <si>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</si>
  <si>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</si>
  <si>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</si>
  <si>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</si>
  <si>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</si>
  <si>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</si>
  <si>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</si>
  <si>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</si>
  <si>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</si>
  <si>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</si>
  <si>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</si>
  <si>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</si>
  <si>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</si>
  <si>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</si>
  <si>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</si>
  <si>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</si>
  <si>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</si>
  <si>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</si>
  <si>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</si>
  <si>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</si>
  <si>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</si>
  <si>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</si>
  <si>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</si>
  <si>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</si>
  <si>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</si>
  <si>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</si>
  <si>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</si>
  <si>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</si>
  <si>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</si>
  <si>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</si>
  <si>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</si>
  <si>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</si>
  <si>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</si>
  <si>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</si>
  <si>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</si>
  <si>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</si>
  <si>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</si>
  <si>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</si>
  <si>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</si>
  <si>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</si>
  <si>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</si>
  <si>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</si>
  <si>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</si>
  <si>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</si>
  <si>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</si>
  <si>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</si>
  <si>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</si>
  <si>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</si>
  <si>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</si>
  <si>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</si>
  <si>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</si>
  <si>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</si>
  <si>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</si>
  <si>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</si>
  <si>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</si>
  <si>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</si>
  <si>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</si>
  <si>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</si>
  <si>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</si>
  <si>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</si>
  <si>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</si>
  <si>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</si>
  <si>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</si>
  <si>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</si>
  <si>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</si>
  <si>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</si>
  <si>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</si>
  <si>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</si>
  <si>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</si>
  <si>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</si>
  <si>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</si>
  <si>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</si>
  <si>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</si>
  <si>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</si>
  <si>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</si>
  <si>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</si>
  <si>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</si>
  <si>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</si>
  <si>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</si>
  <si>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</si>
  <si>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</si>
  <si>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</si>
  <si>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</si>
  <si>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</si>
  <si>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</si>
  <si>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</si>
  <si>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</si>
  <si>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</si>
  <si>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</si>
  <si>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</si>
  <si>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</si>
  <si>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</si>
  <si>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</si>
  <si>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</si>
  <si>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</si>
  <si>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</si>
  <si>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</si>
  <si>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</si>
  <si>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</si>
  <si>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</si>
  <si>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</si>
  <si>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</si>
  <si>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</si>
  <si>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</si>
  <si>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</si>
  <si>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</si>
  <si>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</si>
  <si>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</si>
  <si>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</si>
  <si>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</si>
  <si>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</si>
  <si>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</si>
  <si>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</si>
  <si>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</si>
  <si>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</si>
  <si>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</si>
  <si>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</si>
  <si>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</si>
  <si>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</si>
  <si>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</si>
  <si>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</si>
  <si>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</si>
  <si>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</si>
  <si>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</si>
  <si>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</si>
  <si>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</si>
  <si>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</si>
  <si>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</si>
  <si>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</si>
  <si>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</si>
  <si>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</si>
  <si>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</si>
  <si>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</si>
  <si>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</si>
  <si>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</si>
  <si>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</si>
  <si>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</si>
  <si>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</si>
  <si>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</si>
  <si>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</si>
  <si>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</si>
  <si>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</si>
  <si>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</si>
  <si>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</si>
  <si>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</si>
  <si>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</si>
  <si>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</si>
  <si>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</si>
  <si>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</si>
  <si>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</si>
  <si>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</si>
  <si>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</si>
  <si>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</si>
  <si>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</si>
  <si>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</si>
  <si>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</si>
  <si>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</si>
  <si>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</si>
  <si>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</si>
  <si>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</si>
  <si>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</si>
  <si>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</si>
  <si>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</si>
  <si>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</si>
  <si>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</si>
  <si>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</si>
  <si>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</si>
  <si>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</si>
  <si>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</si>
  <si>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</si>
  <si>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</si>
  <si>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</si>
  <si>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</si>
  <si>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</si>
  <si>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</si>
  <si>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</si>
  <si>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</si>
  <si>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</si>
  <si>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</si>
  <si>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</si>
  <si>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</si>
  <si>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</si>
  <si>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</si>
  <si>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</si>
  <si>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</si>
  <si>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</si>
  <si>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</si>
  <si>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</si>
  <si>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</si>
  <si>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</si>
  <si>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</si>
  <si>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</si>
  <si>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</si>
  <si>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</si>
  <si>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</si>
  <si>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</si>
  <si>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</si>
  <si>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</si>
  <si>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</si>
  <si>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</si>
  <si>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</si>
  <si>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</si>
  <si>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</si>
  <si>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</si>
  <si>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</si>
  <si>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</si>
  <si>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</si>
  <si>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</si>
  <si>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</si>
  <si>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</si>
  <si>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</si>
  <si>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</si>
  <si>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</si>
  <si>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</si>
  <si>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</si>
  <si>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</si>
  <si>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</si>
  <si>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</si>
  <si>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</si>
  <si>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</si>
  <si>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</si>
  <si>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</si>
  <si>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</si>
  <si>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</si>
  <si>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</si>
  <si>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</si>
  <si>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</si>
  <si>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</si>
  <si>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</si>
  <si>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</si>
  <si>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</si>
  <si>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</si>
  <si>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</si>
  <si>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</si>
  <si>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</si>
  <si>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</si>
  <si>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</si>
  <si>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</si>
  <si>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</si>
  <si>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</si>
  <si>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</si>
  <si>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</si>
  <si>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</si>
  <si>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</si>
  <si>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</si>
  <si>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</si>
  <si>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</si>
  <si>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</si>
  <si>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</si>
  <si>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</si>
  <si>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</si>
  <si>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</si>
  <si>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</si>
  <si>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</si>
  <si>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</si>
  <si>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</si>
  <si>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</si>
  <si>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</si>
  <si>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</si>
  <si>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</si>
  <si>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</si>
  <si>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</si>
  <si>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</si>
  <si>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</si>
  <si>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</si>
  <si>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</si>
  <si>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</si>
  <si>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</si>
  <si>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</si>
  <si>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</si>
  <si>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</si>
  <si>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</si>
  <si>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</si>
  <si>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</si>
  <si>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</si>
  <si>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</si>
  <si>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</si>
  <si>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</si>
  <si>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</si>
  <si>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</si>
  <si>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</si>
  <si>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</si>
  <si>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</si>
  <si>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</si>
  <si>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</si>
  <si>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</si>
  <si>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</si>
  <si>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</si>
  <si>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</si>
  <si>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</si>
  <si>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</si>
  <si>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</si>
  <si>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</si>
  <si>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</si>
  <si>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</si>
  <si>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</si>
  <si>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</si>
  <si>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</si>
  <si>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</si>
  <si>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</si>
  <si>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</si>
  <si>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</si>
  <si>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</si>
  <si>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</si>
  <si>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</si>
  <si>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</si>
  <si>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</si>
  <si>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</si>
  <si>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</si>
  <si>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</si>
  <si>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</si>
  <si>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</si>
  <si>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</si>
  <si>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</si>
  <si>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</si>
  <si>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</si>
  <si>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</si>
  <si>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</si>
  <si>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</si>
  <si>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</si>
  <si>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</si>
  <si>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</si>
  <si>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</si>
  <si>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</si>
  <si>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</si>
  <si>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</si>
  <si>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</si>
  <si>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</si>
  <si>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</si>
  <si>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</si>
  <si>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</si>
  <si>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</si>
  <si>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</si>
  <si>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</si>
  <si>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</si>
  <si>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</si>
  <si>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</si>
  <si>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</si>
  <si>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</si>
  <si>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</si>
  <si>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</si>
  <si>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</si>
  <si>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</si>
  <si>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</si>
  <si>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</si>
  <si>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</si>
  <si>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</si>
  <si>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</si>
  <si>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</si>
  <si>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</si>
  <si>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</si>
  <si>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</si>
  <si>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</si>
  <si>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</si>
  <si>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</si>
  <si>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</si>
  <si>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</si>
  <si>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</si>
  <si>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</si>
  <si>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</si>
  <si>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</si>
  <si>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</si>
  <si>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</si>
  <si>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</si>
  <si>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</si>
  <si>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</si>
  <si>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</si>
  <si>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</si>
  <si>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</si>
  <si>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</si>
  <si>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</si>
  <si>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</si>
  <si>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</si>
  <si>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</si>
  <si>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</si>
  <si>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</si>
  <si>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</si>
  <si>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</si>
  <si>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</si>
  <si>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</si>
  <si>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</si>
  <si>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</si>
  <si>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</si>
  <si>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</si>
  <si>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</si>
  <si>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</si>
  <si>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</si>
  <si>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</si>
  <si>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</si>
  <si>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</si>
  <si>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</si>
  <si>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</si>
  <si>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</si>
  <si>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</si>
  <si>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</si>
  <si>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</si>
  <si>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</si>
  <si>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</si>
  <si>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</si>
  <si>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</si>
  <si>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</si>
  <si>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</si>
  <si>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</si>
  <si>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</si>
  <si>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</si>
  <si>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</si>
  <si>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</si>
  <si>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</si>
  <si>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</si>
  <si>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</si>
  <si>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</si>
  <si>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</si>
  <si>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</si>
  <si>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</si>
  <si>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</si>
  <si>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</si>
  <si>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</si>
  <si>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</si>
  <si>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</si>
  <si>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</si>
  <si>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</si>
  <si>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</si>
  <si>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</si>
  <si>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</si>
  <si>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</si>
  <si>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</si>
  <si>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</si>
  <si>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</si>
  <si>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</si>
  <si>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</si>
  <si>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</si>
  <si>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</si>
  <si>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</si>
  <si>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</si>
  <si>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</si>
  <si>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</si>
  <si>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</si>
  <si>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</si>
  <si>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</si>
  <si>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</si>
  <si>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</si>
  <si>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</si>
  <si>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</si>
  <si>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</si>
  <si>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</si>
  <si>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</si>
  <si>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</si>
  <si>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</si>
  <si>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</si>
  <si>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</si>
  <si>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</si>
  <si>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</si>
  <si>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</si>
  <si>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</si>
  <si>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</si>
  <si>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</si>
  <si>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</si>
  <si>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</si>
  <si>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</si>
  <si>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</si>
  <si>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</si>
  <si>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</si>
  <si>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</si>
  <si>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</si>
  <si>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</si>
  <si>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</si>
  <si>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</si>
  <si>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</si>
  <si>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</si>
  <si>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</si>
  <si>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</si>
  <si>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</si>
  <si>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</si>
  <si>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</si>
  <si>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</si>
  <si>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</si>
  <si>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</si>
  <si>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</si>
  <si>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</si>
  <si>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</si>
  <si>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</si>
  <si>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</si>
  <si>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</si>
  <si>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</si>
  <si>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</si>
  <si>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</si>
  <si>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</si>
  <si>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</si>
  <si>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</si>
  <si>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</si>
  <si>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</si>
  <si>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</si>
  <si>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</si>
  <si>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</si>
  <si>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</si>
  <si>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</si>
  <si>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</si>
  <si>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</si>
  <si>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</si>
  <si>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</si>
  <si>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</si>
  <si>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</si>
  <si>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</si>
  <si>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</si>
  <si>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</si>
  <si>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</si>
  <si>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</si>
  <si>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</si>
  <si>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</si>
  <si>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</si>
  <si>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</si>
  <si>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</si>
  <si>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</si>
  <si>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</si>
  <si>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</si>
  <si>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</si>
  <si>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</si>
  <si>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</si>
  <si>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</si>
  <si>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</si>
  <si>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</si>
  <si>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</si>
  <si>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</si>
  <si>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</si>
  <si>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</si>
  <si>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</si>
  <si>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</si>
  <si>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</si>
  <si>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</si>
  <si>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</si>
  <si>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</si>
  <si>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</si>
  <si>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</si>
  <si>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</si>
  <si>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</si>
  <si>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</si>
  <si>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</si>
  <si>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</si>
  <si>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</si>
  <si>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</si>
  <si>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</si>
  <si>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</si>
  <si>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</si>
  <si>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</si>
  <si>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</si>
  <si>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</si>
  <si>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</si>
  <si>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</si>
  <si>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</si>
  <si>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</si>
  <si>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</si>
  <si>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</si>
  <si>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</si>
  <si>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</si>
  <si>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</si>
  <si>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</si>
  <si>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</si>
  <si>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</si>
  <si>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</si>
  <si>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</si>
  <si>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</si>
  <si>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</si>
  <si>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</si>
  <si>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</si>
  <si>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</si>
  <si>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</si>
  <si>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</si>
  <si>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</si>
  <si>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</si>
  <si>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</si>
  <si>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</si>
  <si>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</si>
  <si>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</si>
  <si>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</si>
  <si>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</si>
  <si>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</si>
  <si>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</si>
  <si>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</si>
  <si>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</si>
  <si>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</si>
  <si>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</si>
  <si>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</si>
  <si>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</si>
  <si>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</si>
  <si>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</si>
  <si>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</si>
  <si>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</si>
  <si>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</si>
  <si>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</si>
  <si>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</si>
  <si>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</si>
  <si>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</si>
  <si>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</si>
  <si>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</si>
  <si>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</si>
  <si>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</si>
  <si>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</si>
  <si>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</si>
  <si>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</si>
  <si>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</si>
  <si>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</si>
  <si>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</si>
  <si>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</si>
  <si>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</si>
  <si>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</si>
  <si>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</si>
  <si>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</si>
  <si>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</si>
  <si>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</si>
  <si>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</si>
  <si>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</si>
  <si>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</si>
  <si>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</si>
  <si>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</si>
  <si>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</si>
  <si>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</si>
  <si>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</si>
  <si>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</si>
  <si>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</si>
  <si>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</si>
  <si>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</si>
  <si>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</si>
  <si>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</si>
  <si>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</si>
  <si>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</si>
  <si>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</si>
  <si>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</si>
  <si>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</si>
  <si>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</si>
  <si>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</si>
  <si>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</si>
  <si>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</si>
  <si>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</si>
  <si>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</si>
  <si>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</si>
  <si>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</si>
  <si>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</si>
  <si>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</si>
  <si>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</si>
  <si>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</si>
  <si>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</si>
  <si>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</si>
  <si>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</si>
  <si>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</si>
  <si>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</si>
  <si>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</si>
  <si>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</si>
  <si>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</si>
  <si>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</si>
  <si>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</si>
  <si>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</si>
  <si>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</si>
  <si>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</si>
  <si>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</si>
  <si>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</si>
  <si>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</si>
  <si>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</si>
  <si>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</si>
  <si>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</si>
  <si>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</si>
  <si>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</si>
  <si>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</si>
  <si>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</si>
  <si>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</si>
  <si>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</si>
  <si>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</si>
  <si>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</si>
  <si>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</si>
  <si>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</si>
  <si>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</si>
  <si>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</si>
  <si>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</si>
  <si>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</si>
  <si>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</si>
  <si>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</si>
  <si>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</si>
  <si>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</si>
  <si>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</si>
  <si>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</si>
  <si>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</si>
  <si>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</si>
  <si>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</si>
  <si>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</si>
  <si>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</si>
  <si>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</si>
  <si>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</si>
  <si>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</si>
  <si>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</si>
  <si>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</si>
  <si>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</si>
  <si>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</si>
  <si>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</si>
  <si>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</si>
  <si>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</si>
  <si>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</si>
  <si>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</si>
  <si>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</si>
  <si>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</si>
  <si>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</si>
  <si>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</si>
  <si>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</si>
  <si>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</si>
  <si>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</si>
  <si>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</si>
  <si>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</si>
  <si>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</si>
  <si>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</si>
  <si>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</si>
  <si>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</si>
  <si>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</si>
  <si>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</si>
  <si>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</si>
  <si>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</si>
  <si>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</si>
  <si>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</si>
  <si>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</si>
  <si>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</si>
  <si>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</si>
  <si>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</si>
  <si>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</si>
  <si>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</si>
  <si>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</si>
  <si>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</si>
  <si>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</si>
  <si>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</si>
  <si>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</si>
  <si>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</si>
  <si>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</si>
  <si>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</si>
  <si>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</si>
  <si>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</si>
  <si>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</si>
  <si>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</si>
  <si>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</si>
  <si>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</si>
  <si>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</si>
  <si>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</si>
  <si>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</si>
  <si>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</si>
  <si>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</si>
  <si>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</si>
  <si>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</si>
  <si>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</si>
  <si>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</si>
  <si>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</si>
  <si>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</si>
  <si>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</si>
  <si>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</si>
  <si>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</si>
  <si>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</si>
  <si>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</si>
  <si>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</si>
  <si>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</si>
  <si>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</si>
  <si>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</si>
  <si>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</si>
  <si>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</si>
  <si>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</si>
  <si>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</si>
  <si>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</si>
  <si>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</si>
  <si>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</si>
  <si>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</si>
  <si>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</si>
  <si>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</si>
  <si>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</si>
  <si>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</si>
  <si>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</si>
  <si>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</si>
  <si>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</si>
  <si>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</si>
  <si>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</si>
  <si>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</si>
  <si>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</si>
  <si>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</si>
  <si>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</si>
  <si>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</si>
  <si>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</si>
  <si>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</si>
  <si>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</si>
  <si>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</si>
  <si>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</si>
  <si>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</si>
  <si>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</si>
  <si>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</si>
  <si>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</si>
  <si>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</si>
  <si>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</si>
  <si>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</si>
  <si>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</si>
  <si>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</si>
  <si>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</si>
  <si>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</si>
  <si>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</si>
  <si>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</si>
  <si>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</si>
  <si>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</si>
  <si>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</si>
  <si>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</si>
  <si>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</si>
  <si>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</si>
  <si>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</si>
  <si>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</si>
  <si>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</si>
  <si>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</si>
  <si>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</si>
  <si>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</si>
  <si>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</si>
  <si>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</si>
  <si>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</si>
  <si>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</si>
  <si>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</si>
  <si>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</si>
  <si>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</si>
  <si>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</si>
  <si>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</si>
  <si>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</si>
  <si>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</si>
  <si>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</si>
  <si>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</si>
  <si>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</si>
  <si>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</si>
  <si>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</si>
  <si>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</si>
  <si>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</si>
  <si>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</si>
  <si>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</si>
  <si>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</si>
  <si>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</si>
  <si>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</si>
  <si>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</si>
  <si>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</si>
  <si>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</si>
  <si>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</si>
  <si>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</si>
  <si>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</si>
  <si>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</si>
  <si>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</si>
  <si>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</si>
  <si>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</si>
  <si>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</si>
  <si>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</si>
  <si>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</si>
  <si>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</si>
  <si>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</si>
  <si>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</si>
  <si>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</si>
  <si>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</si>
  <si>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</si>
  <si>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</si>
  <si>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</si>
  <si>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</si>
  <si>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</si>
  <si>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</si>
  <si>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</si>
  <si>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</si>
  <si>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</si>
  <si>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</si>
  <si>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</si>
  <si>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</si>
  <si>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</si>
  <si>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</si>
  <si>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</si>
  <si>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</si>
  <si>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</si>
  <si>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</si>
  <si>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</si>
  <si>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</si>
  <si>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</si>
  <si>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</si>
  <si>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</si>
  <si>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</si>
  <si>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</si>
  <si>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</si>
  <si>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</si>
  <si>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</si>
  <si>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</si>
  <si>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</si>
  <si>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</si>
  <si>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</si>
  <si>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</si>
  <si>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</si>
  <si>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</si>
  <si>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</si>
  <si>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</si>
  <si>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</si>
  <si>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</si>
  <si>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</si>
  <si>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</si>
  <si>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</si>
  <si>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</si>
  <si>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</si>
  <si>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</si>
  <si>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</si>
  <si>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</si>
  <si>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</si>
  <si>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</si>
  <si>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</si>
  <si>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</si>
  <si>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</si>
  <si>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</si>
  <si>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</si>
  <si>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</si>
  <si>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</si>
  <si>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</si>
  <si>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</si>
  <si>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</si>
  <si>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</si>
  <si>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</si>
  <si>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</si>
  <si>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</si>
  <si>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</si>
  <si>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</si>
  <si>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</si>
  <si>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</si>
  <si>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</si>
  <si>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</si>
  <si>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</si>
  <si>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</si>
  <si>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</si>
  <si>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</si>
  <si>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</si>
  <si>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</si>
  <si>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</si>
  <si>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</si>
  <si>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</si>
  <si>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</si>
  <si>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</si>
  <si>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</si>
  <si>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</si>
  <si>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</si>
  <si>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</si>
  <si>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</si>
  <si>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</si>
  <si>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</si>
  <si>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</si>
  <si>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</si>
  <si>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</si>
  <si>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</si>
  <si>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</si>
  <si>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</si>
  <si>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</si>
  <si>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</si>
  <si>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</si>
  <si>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</si>
  <si>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</si>
  <si>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</si>
  <si>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</si>
  <si>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</si>
  <si>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</si>
  <si>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</si>
  <si>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</si>
  <si>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</si>
  <si>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</si>
  <si>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</si>
  <si>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</si>
  <si>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</si>
  <si>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</si>
  <si>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</si>
  <si>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</si>
  <si>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</si>
  <si>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</si>
  <si>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</si>
  <si>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</si>
  <si>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</si>
  <si>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</si>
  <si>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</si>
  <si>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</si>
  <si>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</si>
  <si>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</si>
  <si>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</si>
  <si>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</si>
  <si>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</si>
  <si>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</si>
  <si>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</si>
  <si>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</si>
  <si>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</si>
  <si>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</si>
  <si>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</si>
  <si>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</si>
  <si>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</si>
  <si>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</si>
  <si>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</si>
  <si>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</si>
  <si>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</si>
  <si>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</si>
  <si>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</si>
  <si>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</si>
  <si>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</si>
  <si>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</si>
  <si>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</si>
  <si>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</si>
  <si>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</si>
  <si>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</si>
  <si>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</si>
  <si>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</si>
  <si>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</si>
  <si>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</si>
  <si>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</si>
  <si>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</si>
  <si>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</si>
  <si>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</si>
  <si>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</si>
  <si>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</si>
  <si>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</si>
  <si>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</si>
  <si>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</si>
  <si>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</si>
  <si>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</si>
  <si>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</si>
  <si>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</si>
  <si>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</si>
  <si>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</si>
  <si>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</si>
  <si>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</si>
  <si>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</si>
  <si>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</si>
  <si>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</si>
  <si>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</si>
  <si>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</si>
  <si>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</si>
  <si>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</si>
  <si>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</si>
  <si>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</si>
  <si>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</si>
  <si>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</si>
  <si>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</si>
  <si>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</si>
  <si>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</si>
  <si>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</si>
  <si>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</si>
  <si>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</si>
  <si>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</si>
  <si>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</si>
  <si>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</si>
  <si>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</si>
  <si>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</si>
  <si>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</si>
  <si>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</si>
  <si>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</si>
  <si>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</si>
  <si>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</si>
  <si>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</si>
  <si>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</si>
  <si>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</si>
  <si>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</si>
  <si>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</si>
  <si>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</si>
  <si>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</si>
  <si>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</si>
  <si>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</si>
  <si>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</si>
  <si>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</si>
  <si>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</si>
  <si>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</si>
  <si>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</si>
  <si>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</si>
  <si>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</si>
  <si>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</si>
  <si>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</si>
  <si>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</si>
  <si>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</si>
  <si>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</si>
  <si>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</si>
  <si>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</si>
  <si>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</si>
  <si>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</si>
  <si>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</si>
  <si>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</si>
  <si>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</si>
  <si>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</si>
  <si>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</si>
  <si>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</si>
  <si>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</si>
  <si>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</si>
  <si>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</si>
  <si>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</si>
  <si>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</si>
  <si>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</si>
  <si>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</si>
  <si>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</si>
  <si>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</si>
  <si>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</si>
  <si>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</si>
  <si>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</si>
  <si>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</si>
  <si>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</si>
  <si>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</si>
  <si>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</si>
  <si>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</si>
  <si>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</si>
  <si>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</si>
  <si>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</si>
  <si>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</si>
  <si>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</si>
  <si>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</si>
  <si>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</si>
  <si>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</si>
  <si>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</si>
  <si>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</si>
  <si>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</si>
  <si>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</si>
  <si>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</si>
  <si>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</si>
  <si>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</si>
  <si>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</si>
  <si>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</si>
  <si>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</si>
  <si>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</si>
  <si>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</si>
  <si>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</si>
  <si>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</si>
  <si>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</si>
  <si>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</si>
  <si>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</si>
  <si>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</si>
  <si>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</si>
  <si>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</si>
  <si>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</si>
  <si>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</si>
  <si>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</si>
  <si>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</si>
  <si>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</si>
  <si>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</si>
  <si>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</si>
  <si>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</si>
  <si>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</si>
  <si>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</si>
  <si>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</si>
  <si>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</si>
  <si>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</si>
  <si>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</si>
  <si>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</si>
  <si>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</si>
  <si>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</si>
  <si>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</si>
  <si>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</si>
  <si>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</si>
  <si>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</si>
  <si>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</si>
  <si>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</si>
  <si>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</si>
  <si>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</si>
  <si>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</si>
  <si>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</si>
  <si>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</si>
  <si>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</si>
  <si>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</si>
  <si>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</si>
  <si>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</si>
  <si>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</si>
  <si>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</si>
  <si>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</si>
  <si>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</si>
  <si>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</si>
  <si>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</si>
  <si>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</si>
  <si>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</si>
  <si>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</si>
  <si>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</si>
  <si>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</si>
  <si>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</si>
  <si>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</si>
  <si>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</si>
  <si>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</si>
  <si>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</si>
  <si>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</si>
  <si>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</si>
  <si>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</si>
  <si>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</si>
  <si>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</si>
  <si>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</si>
  <si>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</si>
  <si>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</si>
  <si>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</si>
  <si>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</si>
  <si>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</si>
  <si>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</si>
  <si>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</si>
  <si>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</si>
  <si>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</si>
  <si>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</si>
  <si>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</si>
  <si>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</si>
  <si>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</si>
  <si>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</si>
  <si>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</si>
  <si>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</si>
  <si>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</si>
  <si>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</si>
  <si>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</si>
  <si>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</si>
  <si>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</si>
  <si>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</si>
  <si>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</si>
  <si>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</si>
  <si>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</si>
  <si>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</si>
  <si>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</si>
  <si>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</si>
  <si>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</si>
  <si>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</si>
  <si>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</si>
  <si>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</si>
  <si>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</si>
  <si>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</si>
  <si>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</si>
  <si>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</si>
  <si>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</si>
  <si>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</si>
  <si>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</si>
  <si>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</si>
  <si>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</si>
  <si>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</si>
  <si>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</si>
  <si>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</si>
  <si>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</si>
  <si>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</si>
  <si>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</si>
  <si>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</si>
  <si>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</si>
  <si>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</si>
  <si>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</si>
  <si>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</si>
  <si>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</si>
  <si>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</si>
  <si>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</si>
  <si>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</si>
  <si>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</si>
  <si>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</si>
  <si>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</si>
  <si>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</si>
  <si>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</si>
  <si>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</si>
  <si>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</si>
  <si>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</si>
  <si>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</si>
  <si>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</si>
  <si>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</si>
  <si>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</si>
  <si>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</si>
  <si>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</si>
  <si>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</si>
  <si>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</si>
  <si>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</si>
  <si>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</si>
  <si>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</si>
  <si>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</si>
  <si>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</si>
  <si>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</si>
  <si>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</si>
  <si>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</si>
  <si>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</si>
  <si>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</si>
  <si>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</si>
  <si>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</si>
  <si>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</si>
  <si>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</si>
  <si>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</si>
  <si>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</si>
  <si>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</si>
  <si>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</si>
  <si>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</si>
  <si>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</si>
  <si>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</si>
  <si>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</si>
  <si>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</si>
  <si>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</si>
  <si>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</si>
  <si>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</si>
  <si>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</si>
  <si>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</si>
  <si>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</si>
  <si>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</si>
  <si>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</si>
  <si>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</si>
  <si>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</si>
  <si>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</si>
  <si>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</si>
  <si>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</si>
  <si>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</si>
  <si>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</si>
  <si>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</si>
  <si>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</si>
  <si>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</si>
  <si>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</si>
  <si>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</si>
  <si>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</si>
  <si>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</si>
  <si>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</si>
  <si>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</si>
  <si>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</si>
  <si>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</si>
  <si>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</si>
  <si>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</si>
  <si>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</si>
  <si>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</si>
  <si>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</si>
  <si>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</si>
  <si>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</si>
  <si>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</si>
  <si>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</si>
  <si>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</si>
  <si>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</si>
  <si>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</si>
  <si>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</si>
  <si>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</si>
  <si>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</si>
  <si>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</si>
  <si>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</si>
  <si>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</si>
  <si>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</si>
  <si>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</si>
  <si>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</si>
  <si>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</si>
  <si>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</si>
  <si>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</si>
  <si>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</si>
  <si>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</si>
  <si>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</si>
  <si>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</si>
  <si>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</si>
  <si>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</si>
  <si>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</si>
  <si>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</si>
  <si>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</si>
  <si>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</si>
  <si>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</si>
  <si>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</si>
  <si>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</si>
  <si>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</si>
  <si>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</si>
  <si>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</si>
  <si>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</si>
  <si>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</si>
  <si>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</si>
  <si>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</si>
  <si>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</si>
  <si>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</si>
  <si>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</si>
  <si>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</si>
  <si>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</si>
  <si>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</si>
  <si>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</si>
  <si>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</si>
  <si>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</si>
  <si>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</si>
  <si>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</si>
  <si>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</si>
  <si>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</si>
  <si>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</si>
  <si>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</si>
  <si>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</si>
  <si>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</si>
  <si>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</si>
  <si>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</si>
  <si>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</si>
  <si>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</si>
  <si>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</si>
  <si>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</si>
  <si>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</si>
  <si>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</si>
  <si>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</si>
  <si>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</si>
  <si>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</si>
  <si>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</si>
  <si>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</si>
  <si>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</si>
  <si>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</si>
  <si>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</si>
  <si>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</si>
  <si>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</si>
  <si>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</si>
  <si>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</si>
  <si>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</si>
  <si>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</si>
  <si>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</si>
  <si>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</si>
  <si>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</si>
  <si>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</si>
  <si>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</si>
  <si>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</si>
  <si>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</si>
  <si>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</si>
  <si>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</si>
  <si>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</si>
  <si>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</si>
  <si>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</si>
  <si>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</si>
  <si>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</si>
  <si>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</si>
  <si>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</si>
  <si>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</si>
  <si>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</si>
  <si>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</si>
  <si>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</si>
  <si>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</si>
  <si>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</si>
  <si>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</si>
  <si>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</si>
  <si>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</si>
  <si>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</si>
  <si>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</si>
  <si>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</si>
  <si>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</si>
  <si>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</si>
  <si>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</si>
  <si>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</si>
  <si>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</si>
  <si>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</si>
  <si>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</si>
  <si>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</si>
  <si>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</si>
  <si>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</si>
  <si>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</si>
  <si>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</si>
  <si>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</si>
  <si>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</si>
  <si>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</si>
  <si>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</si>
  <si>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</si>
  <si>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</si>
  <si>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</si>
  <si>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</si>
  <si>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</si>
  <si>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</si>
  <si>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</si>
  <si>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</si>
  <si>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</si>
  <si>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</si>
  <si>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</si>
  <si>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</si>
  <si>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</si>
  <si>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</si>
  <si>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</si>
  <si>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</si>
  <si>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</si>
  <si>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</si>
  <si>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</si>
  <si>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</si>
  <si>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</si>
  <si>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</si>
  <si>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</si>
  <si>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</si>
  <si>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</si>
  <si>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</si>
  <si>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</si>
  <si>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</si>
  <si>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</si>
  <si>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</si>
  <si>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</si>
  <si>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</si>
  <si>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</si>
  <si>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</si>
  <si>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</si>
  <si>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</si>
  <si>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</si>
  <si>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</si>
  <si>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</si>
  <si>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</si>
  <si>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</si>
  <si>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</si>
  <si>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</si>
  <si>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</si>
  <si>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</si>
  <si>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</si>
  <si>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</si>
  <si>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</si>
  <si>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</si>
  <si>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</si>
  <si>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</si>
  <si>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</si>
  <si>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</si>
  <si>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</si>
  <si>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</si>
  <si>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</si>
  <si>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</si>
  <si>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</si>
  <si>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</si>
  <si>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</si>
  <si>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</si>
  <si>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</si>
  <si>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</si>
  <si>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</si>
  <si>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</si>
  <si>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</si>
  <si>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</si>
  <si>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</si>
  <si>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</si>
  <si>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</si>
  <si>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</si>
  <si>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</si>
  <si>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</si>
  <si>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</si>
  <si>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</si>
  <si>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</si>
  <si>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</si>
  <si>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</si>
  <si>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</si>
  <si>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</si>
  <si>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</si>
  <si>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</si>
  <si>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</si>
  <si>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</si>
  <si>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</si>
  <si>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</si>
  <si>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</si>
  <si>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</si>
  <si>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</si>
  <si>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</si>
  <si>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</si>
  <si>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</si>
  <si>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</si>
  <si>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</si>
  <si>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</si>
  <si>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</si>
  <si>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</si>
  <si>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</si>
  <si>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</si>
  <si>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</si>
  <si>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</si>
  <si>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</si>
  <si>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</si>
  <si>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</si>
  <si>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</si>
  <si>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</si>
  <si>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</si>
  <si>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</si>
  <si>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</si>
  <si>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</si>
  <si>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</si>
  <si>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</si>
  <si>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</si>
  <si>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</si>
  <si>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</si>
  <si>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</si>
  <si>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</si>
  <si>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</si>
  <si>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</si>
  <si>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</si>
  <si>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</si>
  <si>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</si>
  <si>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</si>
  <si>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</si>
  <si>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</si>
  <si>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</si>
  <si>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</si>
  <si>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</si>
  <si>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</si>
  <si>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</si>
  <si>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</si>
  <si>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</si>
  <si>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</si>
  <si>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</si>
  <si>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</si>
  <si>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</si>
  <si>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</si>
  <si>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</si>
  <si>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</si>
  <si>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</si>
  <si>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</si>
  <si>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</si>
  <si>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</si>
  <si>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</si>
  <si>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</si>
  <si>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</si>
  <si>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</si>
  <si>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</si>
  <si>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</si>
  <si>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</si>
  <si>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</si>
  <si>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</si>
  <si>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</si>
  <si>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</si>
  <si>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</si>
  <si>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</si>
  <si>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</si>
  <si>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</si>
  <si>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</si>
  <si>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</si>
  <si>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</si>
  <si>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</si>
  <si>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</si>
  <si>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</si>
  <si>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</si>
  <si>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</si>
  <si>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</si>
  <si>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</si>
  <si>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</si>
  <si>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</si>
  <si>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</si>
  <si>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</si>
  <si>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</si>
  <si>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</si>
  <si>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</si>
  <si>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</si>
  <si>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</si>
  <si>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</si>
  <si>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</si>
  <si>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</si>
  <si>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</si>
  <si>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</si>
  <si>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</si>
  <si>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</si>
  <si>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</si>
  <si>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</si>
  <si>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</si>
  <si>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</si>
  <si>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</si>
  <si>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</si>
  <si>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</si>
  <si>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</si>
  <si>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</si>
  <si>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</si>
  <si>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</si>
  <si>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</si>
  <si>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</si>
  <si>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</si>
  <si>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</si>
  <si>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</si>
  <si>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</si>
  <si>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</si>
  <si>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</si>
  <si>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</si>
  <si>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</si>
  <si>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</si>
  <si>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</si>
  <si>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</si>
  <si>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</si>
  <si>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</si>
  <si>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</si>
  <si>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</si>
  <si>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</si>
  <si>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</si>
  <si>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</si>
  <si>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</si>
  <si>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</si>
  <si>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</si>
  <si>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</si>
  <si>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</si>
  <si>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</si>
  <si>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</si>
  <si>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</si>
  <si>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</si>
  <si>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</si>
  <si>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</si>
  <si>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</si>
  <si>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</si>
  <si>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</si>
  <si>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</si>
  <si>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</si>
  <si>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</si>
  <si>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</si>
  <si>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</si>
  <si>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</si>
  <si>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</si>
  <si>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</si>
  <si>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</si>
  <si>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</si>
  <si>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</si>
  <si>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</si>
  <si>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</si>
  <si>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</si>
  <si>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</si>
  <si>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</si>
  <si>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</si>
  <si>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</si>
  <si>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</si>
  <si>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</si>
  <si>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</si>
  <si>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</si>
  <si>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</si>
  <si>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</si>
  <si>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</si>
  <si>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</si>
  <si>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</si>
  <si>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</si>
  <si>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</si>
  <si>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</si>
  <si>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</si>
  <si>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</si>
  <si>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</si>
  <si>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</si>
  <si>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</si>
  <si>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</si>
  <si>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</si>
  <si>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</si>
  <si>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</si>
  <si>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</si>
  <si>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</si>
  <si>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</si>
  <si>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</si>
  <si>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</si>
  <si>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</si>
  <si>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</si>
  <si>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</si>
  <si>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</si>
  <si>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</si>
  <si>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</si>
  <si>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</si>
  <si>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</si>
  <si>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</si>
  <si>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</si>
  <si>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</si>
  <si>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</si>
  <si>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</si>
  <si>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</si>
  <si>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</si>
  <si>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</si>
  <si>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</si>
  <si>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</si>
  <si>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</si>
  <si>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</si>
  <si>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</si>
  <si>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</si>
  <si>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</si>
  <si>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</si>
  <si>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</si>
  <si>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</si>
  <si>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</si>
  <si>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</si>
  <si>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</si>
  <si>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</si>
  <si>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</si>
  <si>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</si>
  <si>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</si>
  <si>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</si>
  <si>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</si>
  <si>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</si>
  <si>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</si>
  <si>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</si>
  <si>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</si>
  <si>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</si>
  <si>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</si>
  <si>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</si>
  <si>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</si>
  <si>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</si>
  <si>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</si>
  <si>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</si>
  <si>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</si>
  <si>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</si>
  <si>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</si>
  <si>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</si>
  <si>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</si>
  <si>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</si>
  <si>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</si>
  <si>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</si>
  <si>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</si>
  <si>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</si>
  <si>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</si>
  <si>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</si>
  <si>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</si>
  <si>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</si>
  <si>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</si>
  <si>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</si>
  <si>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</si>
  <si>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</si>
  <si>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</si>
  <si>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</si>
  <si>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</si>
  <si>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</si>
  <si>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</si>
  <si>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</si>
  <si>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</si>
  <si>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</si>
  <si>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</si>
  <si>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</si>
  <si>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</si>
  <si>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</si>
  <si>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</si>
  <si>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</si>
  <si>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</si>
  <si>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</si>
  <si>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</si>
  <si>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</si>
  <si>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</si>
  <si>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</si>
  <si>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</si>
  <si>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</si>
  <si>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</si>
  <si>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</si>
  <si>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</si>
  <si>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</si>
  <si>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</si>
  <si>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</si>
  <si>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</si>
  <si>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</si>
  <si>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</si>
  <si>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</si>
  <si>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</si>
  <si>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</si>
  <si>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</si>
  <si>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</si>
  <si>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</si>
  <si>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</si>
  <si>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</si>
  <si>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</si>
  <si>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</si>
  <si>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</si>
  <si>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</si>
  <si>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</si>
  <si>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</si>
  <si>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</si>
  <si>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</si>
  <si>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</si>
  <si>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</si>
  <si>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</si>
  <si>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</si>
  <si>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</si>
  <si>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</si>
  <si>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</si>
  <si>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</si>
  <si>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</si>
  <si>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</si>
  <si>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</si>
  <si>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</si>
  <si>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</si>
  <si>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</si>
  <si>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</si>
  <si>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</si>
  <si>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</si>
  <si>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</si>
  <si>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</si>
  <si>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</si>
  <si>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</si>
  <si>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</si>
  <si>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</si>
  <si>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</si>
  <si>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</si>
  <si>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</si>
  <si>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</si>
  <si>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</si>
  <si>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</si>
  <si>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</si>
  <si>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</si>
  <si>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</si>
  <si>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</si>
  <si>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</si>
  <si>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</si>
  <si>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</si>
  <si>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</si>
  <si>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</si>
  <si>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</si>
  <si>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</si>
  <si>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</si>
  <si>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</si>
  <si>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</si>
  <si>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</si>
  <si>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</si>
  <si>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</si>
  <si>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</si>
  <si>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</si>
  <si>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</si>
  <si>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</si>
  <si>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</si>
  <si>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</si>
  <si>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</si>
  <si>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</si>
  <si>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</si>
  <si>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</si>
  <si>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</si>
  <si>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</si>
  <si>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</si>
  <si>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</si>
  <si>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</si>
  <si>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</si>
  <si>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</si>
  <si>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</si>
  <si>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</si>
  <si>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</si>
  <si>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</si>
  <si>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</si>
  <si>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</si>
  <si>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</si>
  <si>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</si>
  <si>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</si>
  <si>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</si>
  <si>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</si>
  <si>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</si>
  <si>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</si>
  <si>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</si>
  <si>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</si>
  <si>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</si>
  <si>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</si>
  <si>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</si>
  <si>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</si>
  <si>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</si>
  <si>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</si>
  <si>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</si>
  <si>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</si>
  <si>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</si>
  <si>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</si>
  <si>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ESCAVADEIRA HIDRÁULICA SOBRE ESTEIRAS, CAÇAMBA 0,80 m³, PESO OPERACIONAL 17 T, POTENCIA BRUTA 111 HP - CHP DIURNO. AF_06/2014</t>
  </si>
  <si>
    <t>RETROESCAVADEIRA SOBRE RODAS COM CARREGADEIRA, TRAÇÃO 4X4, POTÊNCIA LÍQ. 88 HP, CAÇAMBA CARREG. CAP. MÍN. 1 m³, CAÇAMBA RETRO CAP. 0,26 m³, PESO OPERACIONAL MÍN. 6.674 KG, PROFUNDIDADE ESCAVAÇÃO MÁX. 4,37 M - CHP DIURNO. AF_06/2014</t>
  </si>
  <si>
    <t>RETROESCAVADEIRA SOBRE RODAS COM CARREGADEIRA, TRAÇÃO 4X2, POTÊNCIA LÍQ. 79 HP, CAÇAMBA CARREG. CAP. MÍN. 1 m³, CAÇAMBA RETRO CAP. 0,20 m³, PESO OPERACIONAL MÍN. 6.570 KG, PROFUNDIDADE ESCAVAÇÃO MÁX. 4,37 M - CHP DIURNO. AF_06/2014</t>
  </si>
  <si>
    <t>CAMINHÃO BASCULANTE 6 m³, PESO BRUTO TOTAL 16.000 KG, CARGA ÚTIL MÁXIMA 13.071 KG, DISTÂNCIA ENTRE EIXOS 4,80 M, POTÊNCIA 230 CV INCLUSIVE CAÇAMBA METÁLICA - CHP DIURNO. AF_06/2014</t>
  </si>
  <si>
    <t>USINA DE CONCRETO FIXA, CAPACIDADE NOMINAL DE 90 A 120 m³/H, SEM SILO - CHP DIURNO. AF_07/2016</t>
  </si>
  <si>
    <t>TRATOR DE ESTEIRAS, POTÊNCIA 170 HP, PESO OPERACIONAL 19 T, CAÇAMBA 5,2 m³ - CHP DIURNO. AF_06/2014</t>
  </si>
  <si>
    <t>TRATOR DE ESTEIRAS, POTÊNCIA 150 HP, PESO OPERACIONAL 16,7 T, COM RODA MOTRIZ ELEVADA E LÂMINA 3,18 m³ - CHP DIURNO. AF_06/2014</t>
  </si>
  <si>
    <t>TRATOR DE ESTEIRAS, POTÊNCIA 347 HP, PESO OPERACIONAL 38,5 T, COM LÂMINA 8,70 m³ - CHP DIURNO. AF_06/2014</t>
  </si>
  <si>
    <t>RETROESCAVADEIRA SOBRE RODAS COM CARREGADEIRA, TRAÇÃO 4X4, POTÊNCIA LÍQ. 72 HP, CAÇAMBA CARREG. CAP. MÍN. 0,79 m³, CAÇAMBA RETRO CAP. 0,18 m³, PESO OPERACIONAL MÍN. 7.140 KG, PROFUNDIDADE ESCAVAÇÃO MÁX. 4,50 M - CHP DIURNO. AF_06/2014</t>
  </si>
  <si>
    <t>USINA DE LAMA ASFÁLTICA, PROD 30 A 50 T/H, SILO DE AGREGADO 7 m³, RESERVATÓRIOS PARA EMULSÃO E ÁGUA DE 2,3 m³ CADA, MISTURADOR TIPO PUG MILL A SER MONTADO SOBRE CAMINHÃO - CHP DIURNO. AF_10/2014</t>
  </si>
  <si>
    <t>PÁ CARREGADEIRA SOBRE RODAS, POTÊNCIA LÍQUIDA 128 HP, CAPACIDADE DA CAÇAMBA 1,7 A 2,8 m³, PESO OPERACIONAL 11632 KG - CHP DIURNO. AF_06/2014</t>
  </si>
  <si>
    <t>PÁ CARREGADEIRA SOBRE RODAS, POTÊNCIA 197 HP, CAPACIDADE DA CAÇAMBA 2,5 A 3,5 m³, PESO OPERACIONAL 18338 KG - CHP DIURNO. AF_06/2014</t>
  </si>
  <si>
    <t>CAMINHÃO PIPA 6.000 L, PESO BRUTO TOTAL 13.000 KG, DISTÂNCIA ENTRE EIXOS 4,80 M, POTÊNCIA 189 CV INCLUSIVE TANQUE DE AÇO PARA TRANSPORTE DE ÁGUA, CAPACIDADE 6 m³ - CHP DIURNO. AF_06/2014</t>
  </si>
  <si>
    <t>MOTOBOMBA TRASH (PARA ÁGUA SUJA) AUTO ESCORVANTE, MOTOR GASOLINA DE 6,41 HP, DIÂMETROS DE SUCÇÃO X RECALQUE: 3" X 3", HM/Q = 10 MCA / 60 m³/H A 23 MCA / 0 m³/H - CHP DIURNO. AF_10/2014</t>
  </si>
  <si>
    <t>CAMINHÃO BASCULANTE 6 m³ TOCO, PESO BRUTO TOTAL 16.000 KG, CARGA ÚTIL MÁXIMA 11.130 KG, DISTÂNCIA ENTRE EIXOS 5,36 M, POTÊNCIA 185 CV, INCLUSIVE CAÇAMBA METÁLICA - CHP DIURNO. AF_06/2014</t>
  </si>
  <si>
    <t>MOTOBOMBA CENTRÍFUGA, MOTOR A GASOLINA, POTÊNCIA 5,42 HP, BOCAIS 1 1/2" X 1", DIÂMETRO ROTOR 143 MM HM/Q = 6 MCA / 16,8 m³/H A 38 MCA / 6,6 m³/H - CHP DIURNO. AF_06/2014</t>
  </si>
  <si>
    <t>ESPARGIDOR DE ASFALTO PRESSURIZADO, TANQUE 6 m³ COM ISOLAÇÃO TÉRMICA, AQUECIDO COM 2 MAÇARICOS, COM BARRA ESPARGIDORA 3,60 M, MONTADO SOBRE CAMINHÃO  TOCO, PBT 14.300 KG, POTÊNCIA 185 CV - CHP DIURNO. AF_08/2015</t>
  </si>
  <si>
    <t>PROJETOR DE ARGAMASSA, CAPACIDADE DE PROJEÇÃO 1,5 m³/H, ALCANCE DE 30 ATÉ 60 M, MOTOR ELÉTRICO POTÊNCIA 7,5 HP - CHP DIURNO. AF_06/2014</t>
  </si>
  <si>
    <t>PROJETOR DE ARGAMASSA, CAPACIDADE DE PROJEÇÃO 2 m³/H, ALCANCE ATÉ 50 M, MOTOR ELÉTRICO POTÊNCIA 7,5 HP - CHP DIURNO. AF_06/2014</t>
  </si>
  <si>
    <t>TRATOR DE ESTEIRAS, POTÊNCIA 125 HP, PESO OPERACIONAL 12,9 T, COM LÂMINA 2,7 m³ - CHP DIURNO. AF_10/2014</t>
  </si>
  <si>
    <t>ESCAVADEIRA HIDRÁULICA SOBRE ESTEIRAS, CAÇAMBA 1,20 m³, PESO OPERACIONAL 21 T, POTÊNCIA BRUTA 155 HP - CHP DIURNO. AF_06/2014</t>
  </si>
  <si>
    <t>BOMBA SUBMERSÍVEL ELÉTRICA TRIFÁSICA, POTÊNCIA 2,96 HP, Ø ROTOR 144 MM SEMI-ABERTO, BOCAL DE SAÍDA Ø 2, HM/Q = 2 MCA / 38,8 m³/H A 28 MCA / 5 m³/H - CHP DIURNO. AF_06/2014</t>
  </si>
  <si>
    <t>TRATOR DE ESTEIRAS, POTÊNCIA 100 HP, PESO OPERACIONAL 9,4 T, COM LÂMINA 2,19 m³ - CHP DIURNO. AF_06/2014</t>
  </si>
  <si>
    <t>CAMINHÃO BASCULANTE 14 m³, COM CAVALO MECÂNICO DE CAPACIDADE MÁXIMA DE TRAÇÃO COMBINADO DE 36000 KG, POTÊNCIA 286 CV, INCLUSIVE SEMIREBOQUE COM CAÇAMBA METÁLICA - CHP DIURNO. AF_12/2014</t>
  </si>
  <si>
    <t>CAMINHÃO BASCULANTE 18 m³,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</si>
  <si>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m³/H A 45 MCA / 55 m³/H - CHP DIURNO. AF_06/2015</t>
  </si>
  <si>
    <t>BOMBA DE PROJEÇÃO DE CONCRETO SECO, POTÊNCIA 10 CV, VAZÃO 3 m³/H - CHP DIURNO. AF_06/2015</t>
  </si>
  <si>
    <t>BOMBA DE PROJEÇÃO DE CONCRETO SECO, POTÊNCIA 10 CV, VAZÃO 6 m³/H - CHP DIURNO. AF_06/2015</t>
  </si>
  <si>
    <t>ESCAVADEIRA HIDRÁULICA SOBRE ESTEIRAS, CAÇAMBA 0,80 m³, PESO OPERACIONAL 17,8 T, POTÊNCIA LÍQUIDA 110 HP - CHP DIURNO. AF_10/2014</t>
  </si>
  <si>
    <t>CAMINHÃO BASCULANTE 10 m³, TRUCADO CABINE SIMPLES, PESO BRUTO TOTAL 23.000 KG, CARGA ÚTIL MÁXIMA 15.935 KG, DISTÂNCIA ENTRE EIXOS 4,80 M, POTÊNCIA 230 CV INCLUSIVE CAÇAMBA METÁLICA - CHP DIURNO. AF_06/2014</t>
  </si>
  <si>
    <t>DISTRIBUIDOR DE AGREGADOS AUTOPROPELIDO, CAP 3 m³, A DIESEL, POTÊNCIA 176CV - CHP DIURNO. AF_07/2016</t>
  </si>
  <si>
    <t>ESCAVADEIRA HIDRAULICA SOBRE ESTEIRA, EQUIPADA COM CLAMSHELL, COM CAPACIDADE DA CAÇAMBA ENTRE 1,20 E 1,50 m³, PESO OPERACIONAL ENTRE 20,00 E 22,00 TON, POTENCIA LIQUIDA ENTRE 150 E 160 HP - CHP DIURNO. AF_11/2016</t>
  </si>
  <si>
    <t>CAMINHÃO BASCULANTE 10 m³, TRUCADO, POTÊNCIA 230 CV, INCLUSIVE CAÇAMBA METÁLICA, COM DISTRIBUIDOR DE AGREGADOS ACOPLADO - CHP DIURNO. AF_02/2017</t>
  </si>
  <si>
    <t>ESCAVADEIRA HIDRÁULICA SOBRE ESTEIRAS, CAÇAMBA 0,80 m³, PESO OPERACIONAL 17 T, POTENCIA BRUTA 111 HP - CHI DIURNO. AF_06/2014</t>
  </si>
  <si>
    <t>RETROESCAVADEIRA SOBRE RODAS COM CARREGADEIRA, TRAÇÃO 4X4, POTÊNCIA LÍQ. 88 HP, CAÇAMBA CARREG. CAP. MÍN. 1 m³, CAÇAMBA RETRO CAP. 0,26 m³, PESO OPERACIONAL MÍN. 6.674 KG, PROFUNDIDADE ESCAVAÇÃO MÁX. 4,37 M - CHI DIURNO. AF_06/2014</t>
  </si>
  <si>
    <t>RETROESCAVADEIRA SOBRE RODAS COM CARREGADEIRA, TRAÇÃO 4X2, POTÊNCIA LÍQ. 79 HP, CAÇAMBA CARREG. CAP. MÍN. 1 m³, CAÇAMBA RETRO CAP. 0,20 m³, PESO OPERACIONAL MÍN. 6.570 KG, PROFUNDIDADE ESCAVAÇÃO MÁX. 4,37 M - CHI DIURNO. AF_06/2014</t>
  </si>
  <si>
    <t>MOTOBOMBA CENTRÍFUGA, MOTOR A GASOLINA, POTÊNCIA 5,42 HP, BOCAIS 1 1/2" X 1", DIÂMETRO ROTOR 143 MM HM/Q = 6 MCA / 16,8 m³/H A 38 MCA / 6,6 m³/H - CHI DIURNO. AF_06/2014</t>
  </si>
  <si>
    <t>USINA DE CONCRETO FIXA, CAPACIDADE NOMINAL DE 90 A 120 m³/H, SEM SILO - CHI DIURNO. AF_07/2016</t>
  </si>
  <si>
    <t>TRATOR DE ESTEIRAS, POTÊNCIA 170 HP, PESO OPERACIONAL 19 T, CAÇAMBA 5,2 m³ - CHI DIURNO. AF_06/2014</t>
  </si>
  <si>
    <t>TRATOR DE ESTEIRAS, POTÊNCIA 150 HP, PESO OPERACIONAL 16,7 T, COM RODA MOTRIZ ELEVADA E LÂMINA 3,18 m³ - CHI DIURNO. AF_06/2014</t>
  </si>
  <si>
    <t>TRATOR DE ESTEIRAS, POTÊNCIA 347 HP, PESO OPERACIONAL 38,5 T, COM LÂMINA 8,70 m³ - CHI DIURNO. AF_06/2014</t>
  </si>
  <si>
    <t>RETROESCAVADEIRA SOBRE RODAS COM CARREGADEIRA, TRAÇÃO 4X4, POTÊNCIA LÍQ. 72 HP, CAÇAMBA CARREG. CAP. MÍN. 0,79 m³, CAÇAMBA RETRO CAP. 0,18 m³, PESO OPERACIONAL MÍN. 7.140 KG, PROFUNDIDADE ESCAVAÇÃO MÁX. 4,50 M - CHI DIURNO. AF_06/2014</t>
  </si>
  <si>
    <t>USINA DE LAMA ASFÁLTICA, PROD 30 A 50 T/H, SILO DE AGREGADO 7 m³, RESERVATÓRIOS PARA EMULSÃO E ÁGUA DE 2,3 m³ CADA, MISTURADOR TIPO PUG MILL A SER MONTADO SOBRE CAMINHÃO - CHI DIURNO. AF_10/2014</t>
  </si>
  <si>
    <t>PÁ CARREGADEIRA SOBRE RODAS, POTÊNCIA LÍQUIDA 128 HP, CAPACIDADE DA CAÇAMBA 1,7 A 2,8 m³, PESO OPERACIONAL 11632 KG - CHI DIURNO. AF_06/2014</t>
  </si>
  <si>
    <t>PÁ CARREGADEIRA SOBRE RODAS, POTÊNCIA 197 HP, CAPACIDADE DA CAÇAMBA 2,5 A 3,5 m³, PESO OPERACIONAL 18338 KG - CHI DIURNO. AF_06/2014</t>
  </si>
  <si>
    <t>CAMINHÃO BASCULANTE 6 m³,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</si>
  <si>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m³ - CHI DIURNO. AF_06/2014</t>
  </si>
  <si>
    <t>MOTOBOMBA TRASH (PARA ÁGUA SUJA) AUTO ESCORVANTE, MOTOR GASOLINA DE 6,41 HP, DIÂMETROS DE SUCÇÃO X RECALQUE: 3" X 3", HM/Q = 10 MCA / 60 m³/H A 23 MCA / 0 m³/H - CHI DIURNO. AF_10/2014</t>
  </si>
  <si>
    <t>CAMINHÃO BASCULANTE 6 m³ TOCO, PESO BRUTO TOTAL 16.000 KG, CARGA ÚTIL MÁXIMA 11.130 KG, DISTÂNCIA ENTRE EIXOS 5,36 M, POTÊNCIA 185 CV, INCLUSIVE CAÇAMBA METÁLICA - CHI DIURNO. AF_06/2014</t>
  </si>
  <si>
    <t>ESCAVADEIRA HIDRÁULICA SOBRE ESTEIRAS, CAÇAMBA 0,80 m³, PESO OPERACIONAL 17,8 T, POTÊNCIA LÍQUIDA 110 HP - CHI DIURNO. AF_10/2014</t>
  </si>
  <si>
    <t>PROJETOR DE ARGAMASSA, CAPACIDADE DE PROJEÇÃO 1,5 m³/H, ALCANCE DE 30 ATÉ 60 M, MOTOR ELÉTRICO POTÊNCIA 7,5 HP - CHI DIURNO. AF_06/2014</t>
  </si>
  <si>
    <t>PROJETOR DE ARGAMASSA, CAPACIDADE DE PROJEÇÃO 2 m³/H, ALCANCE ATÉ 50 M, MOTOR ELÉTRICO POTÊNCIA 7,5 HP - CHI DIURNO. AF_06/2014</t>
  </si>
  <si>
    <t>TRATOR DE ESTEIRAS, POTÊNCIA 125 HP, PESO OPERACIONAL 12,9 T, COM LÂMINA 2,7 m³ - CHI DIURNO. AF_10/2014</t>
  </si>
  <si>
    <t>ESCAVADEIRA HIDRÁULICA SOBRE ESTEIRAS, CAÇAMBA 1,20 m³, PESO OPERACIONAL 21 T, POTÊNCIA BRUTA 155 HP - CHI DIURNO. AF_06/2014</t>
  </si>
  <si>
    <t>BOMBA SUBMERSÍVEL ELÉTRICA TRIFÁSICA, POTÊNCIA 2,96 HP, Ø ROTOR 144 MM SEMI-ABERTO, BOCAL DE SAÍDA Ø 2, HM/Q = 2 MCA / 38,8 m³/H A 28 MCA / 5 m³/H - CHI DIURNO. AF_06/2014</t>
  </si>
  <si>
    <t>TRATOR DE ESTEIRAS, POTÊNCIA 100 HP, PESO OPERACIONAL 9,4 T, COM LÂMINA 2,19 m³ - CHI DIURNO. AF_06/2014</t>
  </si>
  <si>
    <t>CAMINHÃO BASCULANTE 14 m³, COM CAVALO MECÂNICO DE CAPACIDADE MÁXIMA DE TRAÇÃO COMBINADO DE 36000 KG, POTÊNCIA 286 CV, INCLUSIVE SEMIREBOQUE COM CAÇAMBA METÁLICA - CHI DIURNO. AF_12/2014</t>
  </si>
  <si>
    <t>CAMINHÃO BASCULANTE 18 m³,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</si>
  <si>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m³/H A 45 MCA / 55 m³/H - CHI DIURNO. AF_06/2015</t>
  </si>
  <si>
    <t>BOMBA DE PROJEÇÃO DE CONCRETO SECO, POTÊNCIA 10 CV, VAZÃO 3 m³/H - CHI DIURNO. AF_06/2015</t>
  </si>
  <si>
    <t>BOMBA DE PROJEÇÃO DE CONCRETO SECO, POTÊNCIA 10 CV, VAZÃO 6 m³/H - CHI DIURNO. AF_06/2015</t>
  </si>
  <si>
    <t>CAMINHÃO BASCULANTE 10 m³, TRUCADO CABINE SIMPLES, PESO BRUTO TOTAL 23.000 KG, CARGA ÚTIL MÁXIMA 15.935 KG, DISTÂNCIA ENTRE EIXOS 4,80 M, POTÊNCIA 230 CV INCLUSIVE CAÇAMBA METÁLICA - CHI DIURNO. AF_06/2014</t>
  </si>
  <si>
    <t>ESPARGIDOR DE ASFALTO PRESSURIZADO, TANQUE 6 m³ COM ISOLAÇÃO TÉRMICA, AQUECIDO COM 2 MAÇARICOS, COM BARRA ESPARGIDORA 3,60 M, MONTADO SOBRE CAMINHÃO  TOCO, PBT 14.300 KG, POTÊNCIA 185 CV - CHI DIURNO. AF_08/2015</t>
  </si>
  <si>
    <t>DISTRIBUIDOR DE AGREGADOS AUTOPROPELIDO, CAP 3 m³, A DIESEL, POTÊNCIA 176CV - CHI DIURNO. AF_07/2016</t>
  </si>
  <si>
    <t>ESCAVADEIRA HIDRAULICA SOBRE ESTEIRA, EQUIPADA COM CLAMSHELL, COM CAPACIDADE DA CAÇAMBA ENTRE 1,20 E 1,50 m³, PESO OPERACIONAL ENTRE 20,00 E 22,00 TON, POTENCIA LIQUIDA ENTRE 150 E 160 HP - CHI DIURNO. AF_11/2016</t>
  </si>
  <si>
    <t>CAMINHÃO BASCULANTE 10 m³, TRUCADO, POTÊNCIA 230 CV, INCLUSIVE CAÇAMBA METÁLICA, COM DISTRIBUIDOR DE AGREGADOS ACOPLADO - CHI DIURNO. AF_02/2017</t>
  </si>
  <si>
    <t>ESCAVADEIRA HIDRÁULICA SOBRE ESTEIRAS, CAÇAMBA 0,80 m³, PESO OPERACIONAL 17 T, POTENCIA BRUTA 111 HP - DEPRECIAÇÃO. AF_06/2014</t>
  </si>
  <si>
    <t>ESCAVADEIRA HIDRÁULICA SOBRE ESTEIRAS, CAÇAMBA 0,80 m³, PESO OPERACIONAL 17 T, POTENCIA BRUTA 111 HP - JUROS. AF_06/2014</t>
  </si>
  <si>
    <t>ESCAVADEIRA HIDRÁULICA SOBRE ESTEIRAS, CAÇAMBA 0,80 m³, PESO OPERACIONAL 17 T, POTENCIA BRUTA 111 HP - MANUTENÇÃO. AF_06/2014</t>
  </si>
  <si>
    <t>ESCAVADEIRA HIDRÁULICA SOBRE ESTEIRAS, CAÇAMBA 0,80 m³, PESO OPERACIONAL 17 T, POTENCIA BRUTA 111 HP - MATERIAIS NA OPERAÇÃO. AF_06/2014</t>
  </si>
  <si>
    <t>RETROESCAVADEIRA SOBRE RODAS COM CARREGADEIRA, TRAÇÃO 4X4, POTÊNCIA LÍQ. 88 HP, CAÇAMBA CARREG. CAP. MÍN. 1 m³, CAÇAMBA RETRO CAP. 0,26 m³, PESO OPERACIONAL MÍN. 6.674 KG, PROFUNDIDADE ESCAVAÇÃO MÁX. 4,37 M - MANUTENÇÃO. AF_06/2014</t>
  </si>
  <si>
    <t>RETROESCAVADEIRA SOBRE RODAS COM CARREGADEIRA, TRAÇÃO 4X2, POTÊNCIA LÍQ. 79 HP, CAÇAMBA CARREG. CAP. MÍN. 1 m³, CAÇAMBA RETRO CAP. 0,20 m³, PESO OPERACIONAL MÍN. 6.570 KG, PROFUNDIDADE ESCAVAÇÃO MÁX. 4,37 M - MANUTENÇÃO. AF_06/2014</t>
  </si>
  <si>
    <t>RETROESCAVADEIRA SOBRE RODAS COM CARREGADEIRA, TRAÇÃO 4X2, POTÊNCIA LÍQ. 79 HP, CAÇAMBA CARREG. CAP. MÍN. 1 m³, CAÇAMBA RETRO CAP. 0,20 m³, PESO OPERACIONAL MÍN. 6.570 KG, PROFUNDIDADE ESCAVAÇÃO MÁX. 4,37 M - MATERIAIS NA OPERAÇÃO. AF_06/2014</t>
  </si>
  <si>
    <t>MOTOBOMBA CENTRÍFUGA, MOTOR A GASOLINA, POTÊNCIA 5,42 HP, BOCAIS 1 1/2" X 1", DIÂMETRO ROTOR 143 MM HM/Q = 6 MCA / 16,8 m³/H A 38 MCA / 6,6 m³/H - MANUTENÇÃO. AF_06/2014</t>
  </si>
  <si>
    <t>MOTOBOMBA CENTRÍFUGA, MOTOR A GASOLINA, POTÊNCIA 5,42 HP, BOCAIS 1 1/2" X 1", DIÂMETRO ROTOR 143 MM HM/Q = 6 MCA / 16,8 m³/H A 38 MCA / 6,6 m³/H - MATERIAIS NA OPERAÇÃO. AF_06/2014</t>
  </si>
  <si>
    <t>CAMINHÃO BASCULANTE 6 m³, PESO BRUTO TOTAL 16.000 KG, CARGA ÚTIL MÁXIMA 13.071 KG, DISTÂNCIA ENTRE EIXOS 4,80 M, POTÊNCIA 230 CV INCLUSIVE CAÇAMBA METÁLICA - MANUTENÇÃO. AF_06/2014</t>
  </si>
  <si>
    <t>USINA DE CONCRETO FIXA, CAPACIDADE NOMINAL DE 90 A 120 m³/H, SEM SILO - MATERIAIS NA OPERAÇÃO. AF_07/2016</t>
  </si>
  <si>
    <t>TRATOR DE ESTEIRAS, POTÊNCIA 170 HP, PESO OPERACIONAL 19 T, CAÇAMBA 5,2 m³ - MATERIAIS NA OPERAÇÃO. AF_06/2014</t>
  </si>
  <si>
    <t>TRATOR DE ESTEIRAS, POTÊNCIA 150 HP, PESO OPERACIONAL 16,7 T, COM RODA MOTRIZ ELEVADA E LÂMINA 3,18 m³ - MATERIAIS NA OPERAÇÃO. AF_06/2014</t>
  </si>
  <si>
    <t>TRATOR DE ESTEIRAS, POTÊNCIA 347 HP, PESO OPERACIONAL 38,5 T, COM LÂMINA 8,70 m³ - MATERIAIS NA OPERAÇÃO. AF_06/2014</t>
  </si>
  <si>
    <t>TRATOR DE ESTEIRAS, POTÊNCIA 100 HP, PESO OPERACIONAL 9,4 T, COM LÂMINA 2,19 m³ - MANUTENÇÃO. AF_06/2014</t>
  </si>
  <si>
    <t>RETROESCAVADEIRA SOBRE RODAS COM CARREGADEIRA, TRAÇÃO 4X4, POTÊNCIA LÍQ. 72 HP, CAÇAMBA CARREG. CAP. MÍN. 0,79 m³, CAÇAMBA RETRO CAP. 0,18 m³, PESO OPERACIONAL MÍN. 7.140 KG, PROFUNDIDADE ESCAVAÇÃO MÁX. 4,50 M - MANUTENÇÃO. AF_06/2014</t>
  </si>
  <si>
    <t>RETROESCAVADEIRA SOBRE RODAS COM CARREGADEIRA, TRAÇÃO 4X4, POTÊNCIA LÍQ. 72 HP, CAÇAMBA CARREG. CAP. MÍN. 0,79 m³, CAÇAMBA RETRO CAP. 0,18 m³, PESO OPERACIONAL MÍN. 7.140 KG, PROFUNDIDADE ESCAVAÇÃO MÁX. 4,50 M - MATERIAIS NA OPERAÇÃO. AF_06/2014</t>
  </si>
  <si>
    <t>USINA DE LAMA ASFÁLTICA, PROD 30 A 50 T/H, SILO DE AGREGADO 7 m³, RESERVATÓRIOS PARA EMULSÃO E ÁGUA DE 2,3 m³ CADA, MISTURADOR TIPO PUG MILL A SER MONTADO SOBRE CAMINHÃO - MANUTENÇÃO. AF_10/2014</t>
  </si>
  <si>
    <t>USINA DE LAMA ASFÁLTICA, PROD 30 A 50 T/H, SILO DE AGREGADO 7 m³, RESERVATÓRIOS PARA EMULSÃO E ÁGUA DE 2,3 m³ CADA, MISTURADOR TIPO PUG MILL A SER MONTADO SOBRE CAMINHÃO - MATERIAIS NA OPERAÇÃO. AF_10/2014</t>
  </si>
  <si>
    <t>CAMINHÃO PIPA 6.000 L, PESO BRUTO TOTAL 13.000 KG, DISTÂNCIA ENTRE EIXOS 4,80 M, POTÊNCIA 189 CV INCLUSIVE TANQUE DE AÇO PARA TRANSPORTE DE ÁGUA, CAPACIDADE 6 m³ - MATERIAIS NA OPERAÇÃO. AF_06/2014</t>
  </si>
  <si>
    <t>PÁ CARREGADEIRA SOBRE RODAS, POTÊNCIA 197 HP, CAPACIDADE DA CAÇAMBA 2,5 A 3,5 m³, PESO OPERACIONAL 18338 KG - MATERIAIS NA OPERAÇÃO. AF_06/2014</t>
  </si>
  <si>
    <t>BOMBA SUBMERSÍVEL ELÉTRICA TRIFÁSICA, POTÊNCIA 2,96 HP, Ø ROTOR 144 MM SEMI-ABERTO, BOCAL DE SAÍDA Ø 2, HM/Q = 2 MCA / 38,8 m³/H A 28 MCA / 5 m³/H - MANUTENÇÃO. AF_06/2014</t>
  </si>
  <si>
    <t>MOTOBOMBA TRASH (PARA ÁGUA SUJA) AUTO ESCORVANTE, MOTOR GASOLINA DE 6,41 HP, DIÂMETROS DE SUCÇÃO X RECALQUE: 3" X 3", HM/Q = 10 MCA / 60 m³/H A 23 MCA / 0 m³/H - DEPRECIAÇÃO. AF_10/2014</t>
  </si>
  <si>
    <t>MOTOBOMBA TRASH (PARA ÁGUA SUJA) AUTO ESCORVANTE, MOTOR GASOLINA DE 6,41 HP, DIÂMETROS DE SUCÇÃO X RECALQUE: 3" X 3", HM/Q = 10 MCA / 60 m³/H A 23 MCA / 0 m³/H - JUROS. AF_10/2014</t>
  </si>
  <si>
    <t>MOTOBOMBA TRASH (PARA ÁGUA SUJA) AUTO ESCORVANTE, MOTOR GASOLINA DE 6,41 HP, DIÂMETROS DE SUCÇÃO X RECALQUE: 3" X 3", HM/Q = 10 MCA / 60 m³/H A 23 MCA / 0 m³/H - MANUTENÇÃO. AF_10/2014</t>
  </si>
  <si>
    <t>MOTOBOMBA TRASH (PARA ÁGUA SUJA) AUTO ESCORVANTE, MOTOR GASOLINA DE 6,41 HP, DIÂMETROS DE SUCÇÃO X RECALQUE: 3" X 3", HM/Q = 10 MCA / 60 m³/H A 23 MCA / 0 m³/H - MATERIAIS NA OPERAÇÃO. AF_10/2014</t>
  </si>
  <si>
    <t>CAMINHÃO BASCULANTE 6 m³ TOCO, PESO BRUTO TOTAL 16.000 KG, CARGA ÚTIL MÁXIMA 11.130 KG, DISTÂNCIA ENTRE EIXOS 5,36 M, POTÊNCIA 185 CV, INCLUSIVE CAÇAMBA METÁLICA - DEPRECIAÇÃO. AF_06/2014</t>
  </si>
  <si>
    <t>CAMINHÃO BASCULANTE 6 m³ TOCO, PESO BRUTO TOTAL 16.000 KG, CARGA ÚTIL MÁXIMA 11.130 KG, DISTÂNCIA ENTRE EIXOS 5,36 M, POTÊNCIA 185 CV, INCLUSIVE CAÇAMBA METÁLICA - JUROS. AF_06/2014</t>
  </si>
  <si>
    <t>CAMINHÃO BASCULANTE 6 m³ TOCO, PESO BRUTO TOTAL 16.000 KG, CARGA ÚTIL MÁXIMA 11.130 KG, DISTÂNCIA ENTRE EIXOS 5,36 M, POTÊNCIA 185 CV, INCLUSIVE CAÇAMBA METÁLICA - MANUTENÇÃO. AF_06/2014</t>
  </si>
  <si>
    <t>CAMINHÃO BASCULANTE 6 m³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</si>
  <si>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m³, CAÇAMBA RETRO CAP. 0,26 m³, PESO OPERACIONAL MÍN. 6.674 KG, PROFUNDIDADE ESCAVAÇÃO MÁX. 4,37 M - MATERIAIS NA OPERAÇÃO. AF_06/2014</t>
  </si>
  <si>
    <t>CAMINHÃO BASCULANTE 6 m³, PESO BRUTO TOTAL 16.000 KG, CARGA ÚTIL MÁXIMA 13.071 KG, DISTÂNCIA ENTRE EIXOS 4,80 M, POTÊNCIA 230 CV INCLUSIVE CAÇAMBA METÁLICA - MATERIAIS NA OPERAÇÃO. AF_06/2014</t>
  </si>
  <si>
    <t>USINA DE CONCRETO FIXA, CAPACIDADE NOMINAL DE 90 A 120 m³/H, SEM SILO - MANUTENÇÃO. AF_07/2016</t>
  </si>
  <si>
    <t>TRATOR DE ESTEIRAS, POTÊNCIA 170 HP, PESO OPERACIONAL 19 T, CAÇAMBA 5,2 m³ - MANUTENÇÃO. AF_06/2014</t>
  </si>
  <si>
    <t>TRATOR DE ESTEIRAS, POTÊNCIA 150 HP, PESO OPERACIONAL 16,7 T, COM RODA MOTRIZ ELEVADA E LÂMINA 3,18 m³ - MANUTENÇÃO. AF_06/2014</t>
  </si>
  <si>
    <t>TRATOR DE ESTEIRAS, POTÊNCIA 347 HP, PESO OPERACIONAL 38,5 T, COM LÂMINA 8,70 m³ - MANUTENÇÃO. AF_06/2014</t>
  </si>
  <si>
    <t>TRATOR DE ESTEIRAS, POTÊNCIA 100 HP, PESO OPERACIONAL 9,4 T, COM LÂMINA 2,19 m³ - MATERIAIS NA OPERAÇÃO. AF_06/2014</t>
  </si>
  <si>
    <t>PÁ CARREGADEIRA SOBRE RODAS, POTÊNCIA LÍQUIDA 128 HP, CAPACIDADE DA CAÇAMBA 1,7 A 2,8 m³, PESO OPERACIONAL 11632 KG - MANUTENÇÃO. AF_06/2014</t>
  </si>
  <si>
    <t>PÁ CARREGADEIRA SOBRE RODAS, POTÊNCIA LÍQUIDA 128 HP, CAPACIDADE DA CAÇAMBA 1,7 A 2,8 m³, PESO OPERACIONAL 11632 KG - MATERIAIS NA OPERAÇÃO. AF_06/2014</t>
  </si>
  <si>
    <t>PÁ CARREGADEIRA SOBRE RODAS, POTÊNCIA 197 HP, CAPACIDADE DA CAÇAMBA 2,5 A 3,5 m³, PESO OPERACIONAL 18338 KG - MANUTENÇÃO. AF_06/2014</t>
  </si>
  <si>
    <t>BOMBA SUBMERSÍVEL ELÉTRICA TRIFÁSICA, POTÊNCIA 2,96 HP, Ø ROTOR 144 MM SEMI-ABERTO, BOCAL DE SAÍDA Ø 2, HM/Q = 2 MCA / 38,8 m³/H A 28 MCA / 5 m³/H - MATERIAIS NA OPERAÇÃO. AF_06/2014</t>
  </si>
  <si>
    <t>CAMINHÃO PIPA 6.000 L, PESO BRUTO TOTAL 13.000 KG, DISTÂNCIA ENTRE EIXOS 4,80 M, POTÊNCIA 189 CV INCLUSIVE TANQUE DE AÇO PARA TRANSPORTE DE ÁGUA, CAPACIDADE 6 m³ - MANUTENÇÃO. AF_06/2014</t>
  </si>
  <si>
    <t>ESPARGIDOR DE ASFALTO PRESSURIZADO, TANQUE 6 m³ COM ISOLAÇÃO TÉRMICA, AQUECIDO COM 2 MAÇARICOS, COM BARRA ESPARGIDORA 3,60 M, MONTADO SOBRE CAMINHÃO  TOCO, PBT 14.300 KG, POTÊNCIA 185 CV - MANUTENÇÃO. AF_08/2015</t>
  </si>
  <si>
    <t>PROJETOR DE ARGAMASSA, CAPACIDADE DE PROJEÇÃO 1,5 m³/H, ALCANCE DE 30 ATÉ 60 M, MOTOR ELÉTRICO POTÊNCIA 7,5 HP - DEPRECIAÇÃO. AF_06/2014</t>
  </si>
  <si>
    <t>PROJETOR DE ARGAMASSA, CAPACIDADE DE PROJEÇÃO 1,5 m³/H, ALCANCE DE 30 ATÉ 60 M, MOTOR ELÉTRICO POTÊNCIA 7,5 HP - JUROS. AF_06/2014</t>
  </si>
  <si>
    <t>PROJETOR DE ARGAMASSA, CAPACIDADE DE PROJEÇÃO 1,5 m³/H, ALCANCE DE 30 ATÉ 60 M, MOTOR ELÉTRICO POTÊNCIA 7,5 HP - MANUTENÇÃO. AF_06/2014</t>
  </si>
  <si>
    <t>PROJETOR DE ARGAMASSA, CAPACIDADE DE PROJEÇÃO 1,5 m³/H, ALCANCE DE 30 ATÉ 60 M, MOTOR ELÉTRICO POTÊNCIA 7,5 HP - MATERIAIS NA OPERAÇÃO. AF_06/2014</t>
  </si>
  <si>
    <t>PROJETOR DE ARGAMASSA, CAPACIDADE DE PROJEÇÃO 2 m³/H, ALCANCE ATÉ 50 M, MOTOR ELÉTRICO POTÊNCIA 7,5 HP - DEPRECIAÇÃO. AF_06/2014</t>
  </si>
  <si>
    <t>PROJETOR DE ARGAMASSA, CAPACIDADE DE PROJEÇÃO 2 m³/H, ALCANCE ATÉ 50 M, MOTOR ELÉTRICO POTÊNCIA 7,5 HP - JUROS. AF_06/2014</t>
  </si>
  <si>
    <t>PROJETOR DE ARGAMASSA, CAPACIDADE DE PROJEÇÃO 2 m³/H, ALCANCE ATÉ 50 M, MOTOR ELÉTRICO POTÊNCIA 7,5 HP - MANUTENÇÃO. AF_06/2014</t>
  </si>
  <si>
    <t>PROJETOR DE ARGAMASSA, CAPACIDADE DE PROJEÇÃO 2 m³/H, ALCANCE ATÉ 50 M, MOTOR ELÉTRICO POTÊNCIA 7,5 HP - MATERIAIS NA OPERAÇÃO. AF_06/2014</t>
  </si>
  <si>
    <t>ESCAVADEIRA HIDRÁULICA SOBRE ESTEIRAS, CAÇAMBA 0,80 m³, PESO OPERACIONAL 17,8 T, POTÊNCIA LÍQUIDA 110 HP - DEPRECIAÇÃO. AF_10/2014</t>
  </si>
  <si>
    <t>ESCAVADEIRA HIDRÁULICA SOBRE ESTEIRAS, CAÇAMBA 0,80 m³, PESO OPERACIONAL 17,8 T, POTÊNCIA LÍQUIDA 110 HP - JUROS. AF_10/2014</t>
  </si>
  <si>
    <t>ESCAVADEIRA HIDRÁULICA SOBRE ESTEIRAS, CAÇAMBA 0,80 m³, PESO OPERACIONAL 17,8 T, POTÊNCIA LÍQUIDA 110 HP - MANUTENÇÃO. AF_10/2014</t>
  </si>
  <si>
    <t>ESCAVADEIRA HIDRÁULICA SOBRE ESTEIRAS, CAÇAMBA 0,80 m³, PESO OPERACIONAL 17,8 T, POTÊNCIA LÍQUIDA 110 HP - MATERIAIS NA OPERAÇÃO. AF_10/2014</t>
  </si>
  <si>
    <t>TRATOR DE ESTEIRAS, POTÊNCIA 125 HP, PESO OPERACIONAL 12,9 T, COM LÂMINA 2,7 m³ - DEPRECIAÇÃO. AF_10/2014</t>
  </si>
  <si>
    <t>TRATOR DE ESTEIRAS, POTÊNCIA 125 HP, PESO OPERACIONAL 12,9 T, COM LÂMINA 2,7 m³ - JUROS. AF_10/2014</t>
  </si>
  <si>
    <t>TRATOR DE ESTEIRAS, POTÊNCIA 125 HP, PESO OPERACIONAL 12,9 T, COM LÂMINA 2,7 m³ - MANUTENÇÃO. AF_10/2014</t>
  </si>
  <si>
    <t>TRATOR DE ESTEIRAS, POTÊNCIA 125 HP, PESO OPERACIONAL 12,9 T, COM LÂMINA 2,7 m³ - MATERIAIS NA OPERAÇÃO. AF_10/2014</t>
  </si>
  <si>
    <t>USINA DE LAMA ASFÁLTICA, PROD 30 A 50 T/H, SILO DE AGREGADO 7 m³, RESERVATÓRIOS PARA EMULSÃO E ÁGUA DE 2,3 m³ CADA, MISTURADOR TIPO PUG MILL A SER MONTADO SOBRE CAMINHÃO - DEPRECIAÇÃO. AF_10/2014</t>
  </si>
  <si>
    <t>USINA DE LAMA ASFÁLTICA, PROD 30 A 50 T/H, SILO DE AGREGADO 7 m³, RESERVATÓRIOS PARA EMULSÃO E ÁGUA DE 2,3 m³ CADA, MISTURADOR TIPO PUG MILL A SER MONTADO SOBRE CAMINHÃO - JUROS. AF_10/2014</t>
  </si>
  <si>
    <t>MOTOBOMBA CENTRÍFUGA, MOTOR A GASOLINA, POTÊNCIA 5,42 HP, BOCAIS 1 1/2" X 1", DIÂMETRO ROTOR 143 MM HM/Q = 6 MCA / 16,8 m³/H A 38 MCA / 6,6 m³/H - DEPRECIAÇÃO. AF_06/2014</t>
  </si>
  <si>
    <t>MOTOBOMBA CENTRÍFUGA, MOTOR A GASOLINA, POTÊNCIA 5,42 HP, BOCAIS 1 1/2" X 1", DIÂMETRO ROTOR 143 MM HM/Q = 6 MCA / 16,8 m³/H A 38 MCA / 6,6 m³/H - JUROS. AF_06/2014</t>
  </si>
  <si>
    <t>RETROESCAVADEIRA SOBRE RODAS COM CARREGADEIRA, TRAÇÃO 4X4, POTÊNCIA LÍQ. 88 HP, CAÇAMBA CARREG. CAP. MÍN. 1 m³, CAÇAMBA RETRO CAP. 0,26 m³, PESO OPERACIONAL MÍN. 6.674 KG, PROFUNDIDADE ESCAVAÇÃO MÁX. 4,37 M - DEPRECIAÇÃO. AF_06/2014</t>
  </si>
  <si>
    <t>RETROESCAVADEIRA SOBRE RODAS COM CARREGADEIRA, TRAÇÃO 4X4, POTÊNCIA LÍQ. 88 HP, CAÇAMBA CARREG. CAP. MÍN. 1 m³, CAÇAMBA RETRO CAP. 0,26 m³, PESO OPERACIONAL MÍN. 6.674 KG, PROFUNDIDADE ESCAVAÇÃO MÁX. 4,37 M - JUROS. AF_06/2014</t>
  </si>
  <si>
    <t>RETROESCAVADEIRA SOBRE RODAS COM CARREGADEIRA, TRAÇÃO 4X2, POTÊNCIA LÍQ. 79 HP, CAÇAMBA CARREG. CAP. MÍN. 1 m³, CAÇAMBA RETRO CAP. 0,20 m³, PESO OPERACIONAL MÍN. 6.570 KG, PROFUNDIDADE ESCAVAÇÃO MÁX. 4,37 M - DEPRECIAÇÃO. AF_06/2014</t>
  </si>
  <si>
    <t>RETROESCAVADEIRA SOBRE RODAS COM CARREGADEIRA, TRAÇÃO 4X2, POTÊNCIA LÍQ. 79 HP, CAÇAMBA CARREG. CAP. MÍN. 1 m³, CAÇAMBA RETRO CAP. 0,20 m³, PESO OPERACIONAL MÍN. 6.570 KG, PROFUNDIDADE ESCAVAÇÃO MÁX. 4,37 M - JUROS. AF_06/2014</t>
  </si>
  <si>
    <t>ESCAVADEIRA HIDRÁULICA SOBRE ESTEIRAS, CAÇAMBA 1,20 m³, PESO OPERACIONAL 21 T, POTÊNCIA BRUTA 155 HP - DEPRECIAÇÃO. AF_06/2014</t>
  </si>
  <si>
    <t>ESCAVADEIRA HIDRÁULICA SOBRE ESTEIRAS, CAÇAMBA 1,20 m³, PESO OPERACIONAL 21 T, POTÊNCIA BRUTA 155 HP - JUROS. AF_06/2014</t>
  </si>
  <si>
    <t>ESCAVADEIRA HIDRÁULICA SOBRE ESTEIRAS, CAÇAMBA 1,20 m³, PESO OPERACIONAL 21 T, POTÊNCIA BRUTA 155 HP - MANUTENÇÃO. AF_06/2014</t>
  </si>
  <si>
    <t>ESCAVADEIRA HIDRÁULICA SOBRE ESTEIRAS, CAÇAMBA 1,20 m³, PESO OPERACIONAL 21 T, POTÊNCIA BRUTA 155 HP - MATERIAIS NA OPERAÇÃO. AF_06/2014</t>
  </si>
  <si>
    <t>TRATOR DE ESTEIRAS, POTÊNCIA 150 HP, PESO OPERACIONAL 16,7 T, COM RODA MOTRIZ ELEVADA E LÂMINA 3,18 m³ - DEPRECIAÇÃO. AF_06/2014</t>
  </si>
  <si>
    <t>TRATOR DE ESTEIRAS, POTÊNCIA 150 HP, PESO OPERACIONAL 16,7 T, COM RODA MOTRIZ ELEVADA E LÂMINA 3,18 m³ - JUROS. AF_06/2014</t>
  </si>
  <si>
    <t>RETROESCAVADEIRA SOBRE RODAS COM CARREGADEIRA, TRAÇÃO 4X4, POTÊNCIA LÍQ. 72 HP, CAÇAMBA CARREG. CAP. MÍN. 0,79 m³, CAÇAMBA RETRO CAP. 0,18 m³, PESO OPERACIONAL MÍN. 7.140 KG, PROFUNDIDADE ESCAVAÇÃO MÁX. 4,50 M - DEPRECIAÇÃO. AF_06/2014</t>
  </si>
  <si>
    <t>RETROESCAVADEIRA SOBRE RODAS COM CARREGADEIRA, TRAÇÃO 4X4, POTÊNCIA LÍQ. 72 HP, CAÇAMBA CARREG. CAP. MÍN. 0,79 m³, CAÇAMBA RETRO CAP. 0,18 m³, PESO OPERACIONAL MÍN. 7.140 KG, PROFUNDIDADE ESCAVAÇÃO MÁX. 4,50 M - JUROS. AF_06/2014</t>
  </si>
  <si>
    <t>TRATOR DE ESTEIRAS, POTÊNCIA 347 HP, PESO OPERACIONAL 38,5 T, COM LÂMINA 8,70 m³ - DEPRECIAÇÃO. AF_06/2014</t>
  </si>
  <si>
    <t>TRATOR DE ESTEIRAS, POTÊNCIA 347 HP, PESO OPERACIONAL 38,5 T, COM LÂMINA 8,70 m³ - JUROS. AF_06/2014</t>
  </si>
  <si>
    <t>TRATOR DE ESTEIRAS, POTÊNCIA 170 HP, PESO OPERACIONAL 19 T, CAÇAMBA 5,2 m³ - DEPRECIAÇÃO. AF_06/2014</t>
  </si>
  <si>
    <t>TRATOR DE ESTEIRAS, POTÊNCIA 170 HP, PESO OPERACIONAL 19 T, CAÇAMBA 5,2 m³ - JUROS. AF_06/2014</t>
  </si>
  <si>
    <t>BOMBA SUBMERSÍVEL ELÉTRICA TRIFÁSICA, POTÊNCIA 2,96 HP, Ø ROTOR 144 MM SEMI-ABERTO, BOCAL DE SAÍDA Ø 2, HM/Q = 2 MCA / 38,8 m³/H A 28 MCA / 5 m³/H - DEPRECIAÇÃO. AF_06/2014</t>
  </si>
  <si>
    <t>BOMBA SUBMERSÍVEL ELÉTRICA TRIFÁSICA, POTÊNCIA 2,96 HP, Ø ROTOR 144 MM SEMI-ABERTO, BOCAL DE SAÍDA Ø 2, HM/Q = 2 MCA / 38,8 m³/H A 28 MCA / 5 m³/H - JUROS. AF_06/2014</t>
  </si>
  <si>
    <t>TRATOR DE ESTEIRAS, POTÊNCIA 100 HP, PESO OPERACIONAL 9,4 T, COM LÂMINA 2,19 m³ - DEPRECIAÇÃO. AF_06/2014</t>
  </si>
  <si>
    <t>TRATOR DE ESTEIRAS, POTÊNCIA 100 HP, PESO OPERACIONAL 9,4 T, COM LÂMINA 2,19 m³ - JUROS. AF_06/2014</t>
  </si>
  <si>
    <t>PÁ CARREGADEIRA SOBRE RODAS, POTÊNCIA LÍQUIDA 128 HP, CAPACIDADE DA CAÇAMBA 1,7 A 2,8 m³, PESO OPERACIONAL 11632 KG - DEPRECIAÇÃO. AF_06/2014</t>
  </si>
  <si>
    <t>PÁ CARREGADEIRA SOBRE RODAS, POTÊNCIA LÍQUIDA 128 HP, CAPACIDADE DA CAÇAMBA 1,7 A 2,8 m³, PESO OPERACIONAL 11632 KG - JUROS. AF_06/2014</t>
  </si>
  <si>
    <t>PÁ CARREGADEIRA SOBRE RODAS, POTÊNCIA 197 HP, CAPACIDADE DA CAÇAMBA 2,5 A 3,5 m³, PESO OPERACIONAL 18338 KG - DEPRECIAÇÃO. AF_06/2014</t>
  </si>
  <si>
    <t>PÁ CARREGADEIRA SOBRE RODAS, POTÊNCIA 197 HP, CAPACIDADE DA CAÇAMBA 2,5 A 3,5 m³, PESO OPERACIONAL 18338 KG - JUROS. AF_06/2014</t>
  </si>
  <si>
    <t>CAMINHÃO BASCULANTE 14 m³, COM CAVALO MECÂNICO DE CAPACIDADE MÁXIMA DE TRAÇÃO COMBINADO DE 36000 KG, POTÊNCIA 286 CV, INCLUSIVE SEMIREBOQUE COM CAÇAMBA METÁLICA - DEPRECIAÇÃO. AF_12/2014</t>
  </si>
  <si>
    <t>CAMINHÃO BASCULANTE 14 m³, COM CAVALO MECÂNICO DE CAPACIDADE MÁXIMA DE TRAÇÃO COMBINADO DE 36000 KG, POTÊNCIA 286 CV, INCLUSIVE SEMIREBOQUE COM CAÇAMBA METÁLICA - JUROS. AF_12/2014</t>
  </si>
  <si>
    <t>CAMINHÃO BASCULANTE 14 m³, COM CAVALO MECÂNICO DE CAPACIDADE MÁXIMA DE TRAÇÃO COMBINADO DE 36000 KG, POTÊNCIA 286 CV, INCLUSIVE SEMIREBOQUE COM CAÇAMBA METÁLICA - IMPOSTOS E SEGUROS. AF_12/2014</t>
  </si>
  <si>
    <t>CAMINHÃO BASCULANTE 14 m³, COM CAVALO MECÂNICO DE CAPACIDADE MÁXIMA DE TRAÇÃO COMBINADO DE 36000 KG, POTÊNCIA 286 CV, INCLUSIVE SEMIREBOQUE COM CAÇAMBA METÁLICA - MANUTENÇÃO. AF_12/2014</t>
  </si>
  <si>
    <t>CAMINHÃO BASCULANTE 14 m³, COM CAVALO MECÂNICO DE CAPACIDADE MÁXIMA DE TRAÇÃO COMBINADO DE 36000 KG, POTÊNCIA 286 CV, INCLUSIVE SEMIREBOQUE COM CAÇAMBA METÁLICA - MATERIAIS NA OPERAÇÃO. AF_12/2014</t>
  </si>
  <si>
    <t>CAMINHÃO BASCULANTE 18 m³, COM CAVALO MECÂNICO DE CAPACIDADE MÁXIMA DE TRAÇÃO COMBINADO DE 45000 KG, POTÊNCIA 330 CV, INCLUSIVE SEMIREBOQUE COM CAÇAMBA METÁLICA - DEPRECIAÇÃO. AF_12/2014</t>
  </si>
  <si>
    <t>CAMINHÃO BASCULANTE 18 m³, COM CAVALO MECÂNICO DE CAPACIDADE MÁXIMA DE TRAÇÃO COMBINADO DE 45000 KG, POTÊNCIA 330 CV, INCLUSIVE SEMIREBOQUE COM CAÇAMBA METÁLICA - JUROS. AF_12/2014</t>
  </si>
  <si>
    <t>CAMINHÃO BASCULANTE 18 m³, COM CAVALO MECÂNICO DE CAPACIDADE MÁXIMA DE TRAÇÃO COMBINADO DE 45000 KG, POTÊNCIA 330 CV, INCLUSIVE SEMIREBOQUE COM CAÇAMBA METÁLICA - IMPOSTOS E SEGUROS. AF_12/2014</t>
  </si>
  <si>
    <t>CAMINHÃO BASCULANTE 18 m³, COM CAVALO MECÂNICO DE CAPACIDADE MÁXIMA DE TRAÇÃO COMBINADO DE 45000 KG, POTÊNCIA 330 CV, INCLUSIVE SEMIREBOQUE COM CAÇAMBA METÁLICA - MANUTENÇÃO. AF_12/2014</t>
  </si>
  <si>
    <t>CAMINHÃO BASCULANTE 18 m³,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</si>
  <si>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m³/H A 45 MCA / 55 m³/H - DEPRECIAÇÃO. AF_06/2015</t>
  </si>
  <si>
    <t>BOMBA CENTRÍFUGA MONOESTÁGIO COM MOTOR ELÉTRICO MONOFÁSICO, POTÊNCIA 15 HP, DIÂMETRO DO ROTOR 173 MM, HM/Q = 30 MCA / 90 m³/H A 45 MCA / 55 m³/H - JUROS. AF_06/2015</t>
  </si>
  <si>
    <t>BOMBA CENTRÍFUGA MONOESTÁGIO COM MOTOR ELÉTRICO MONOFÁSICO, POTÊNCIA 15 HP, DIÂMETRO DO ROTOR 173 MM, HM/Q = 30 MCA / 90 m³/H A 45 MCA / 55 m³/H - MANUTENÇÃO. AF_06/2015</t>
  </si>
  <si>
    <t>BOMBA CENTRÍFUGA MONOESTÁGIO COM MOTOR ELÉTRICO MONOFÁSICO, POTÊNCIA 15 HP, DIÂMETRO DO ROTOR 173 MM, HM/Q = 30 MCA / 90 m³/H A 45 MCA / 55 m³/H - MATERIAIS NA OPERAÇÃO. AF_06/2015</t>
  </si>
  <si>
    <t>BOMBA DE PROJEÇÃO DE CONCRETO SECO, POTÊNCIA 10 CV, VAZÃO 3 m³/H - DEPRECIAÇÃO. AF_06/2015</t>
  </si>
  <si>
    <t>BOMBA DE PROJEÇÃO DE CONCRETO SECO, POTÊNCIA 10 CV, VAZÃO 3 m³/H - JUROS. AF_06/2015</t>
  </si>
  <si>
    <t>BOMBA DE PROJEÇÃO DE CONCRETO SECO, POTÊNCIA 10 CV, VAZÃO 3 m³/H - MANUTENÇÃO. AF_06/2015</t>
  </si>
  <si>
    <t>BOMBA DE PROJEÇÃO DE CONCRETO SECO, POTÊNCIA 10 CV, VAZÃO 3 m³/H - MATERIAIS NA OPERAÇÃO. AF_06/2015</t>
  </si>
  <si>
    <t>BOMBA DE PROJEÇÃO DE CONCRETO SECO, POTÊNCIA 10 CV, VAZÃO 6 m³/H - DEPRECIAÇÃO. AF_06/2015</t>
  </si>
  <si>
    <t>BOMBA DE PROJEÇÃO DE CONCRETO SECO, POTÊNCIA 10 CV, VAZÃO 6 m³/H - JUROS. AF_06/2015</t>
  </si>
  <si>
    <t>BOMBA DE PROJEÇÃO DE CONCRETO SECO, POTÊNCIA 10 CV, VAZÃO 6 m³/H - MANUTENÇÃO. AF_06/2015</t>
  </si>
  <si>
    <t>BOMBA DE PROJEÇÃO DE CONCRETO SECO, POTÊNCIA 10 CV, VAZÃO 6 m³/H - MATERIAIS NA OPERAÇÃO. AF_06/2015</t>
  </si>
  <si>
    <t>CAMINHÃO PIPA 6.000 L, PESO BRUTO TOTAL 13.000 KG, DISTÂNCIA ENTRE EIXOS 4,80 M, POTÊNCIA 189 CV INCLUSIVE TANQUE DE AÇO PARA TRANSPORTE DE ÁGUA, CAPACIDADE 6 m³ - DEPRECIAÇÃO. AF_06/2014</t>
  </si>
  <si>
    <t>CAMINHÃO PIPA 6.000 L, PESO BRUTO TOTAL 13.000 KG, DISTÂNCIA ENTRE EIXOS 4,80 M, POTÊNCIA 189 CV INCLUSIVE TANQUE DE AÇO PARA TRANSPORTE DE ÁGUA, CAPACIDADE 6 m³ - JUROS. AF_06/2014</t>
  </si>
  <si>
    <t>CAMINHÃO PIPA 6.000 L, PESO BRUTO TOTAL 13.000 KG, DISTÂNCIA ENTRE EIXOS 4,80 M, POTÊNCIA 189 CV INCLUSIVE TANQUE DE AÇO PARA TRANSPORTE DE ÁGUA, CAPACIDADE 6 m³ - IMPOSTOS E SEGUROS. AF_06/2014</t>
  </si>
  <si>
    <t>CAMINHÃO BASCULANTE 6 m³, PESO BRUTO TOTAL 16.000 KG, CARGA ÚTIL MÁXIMA 13.071 KG, DISTÂNCIA ENTRE EIXOS 4,80 M, POTÊNCIA 230 CV INCLUSIVE CAÇAMBA METÁLICA - DEPRECIAÇÃO. AF_06/2014</t>
  </si>
  <si>
    <t>CAMINHÃO BASCULANTE 6 m³, PESO BRUTO TOTAL 16.000 KG, CARGA ÚTIL MÁXIMA 13.071 KG, DISTÂNCIA ENTRE EIXOS 4,80 M, POTÊNCIA 230 CV INCLUSIVE CAÇAMBA METÁLICA - JUROS. AF_06/2014</t>
  </si>
  <si>
    <t>CAMINHÃO BASCULANTE 6 m³, PESO BRUTO TOTAL 16.000 KG, CARGA ÚTIL MÁXIMA 13.071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</si>
  <si>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DEPRECIAÇÃO. AF_06/2014</t>
  </si>
  <si>
    <t>CAMINHÃO BASCULANTE 10 m³, TRUCADO CABINE SIMPLES, PESO BRUTO TOTAL 23.000 KG, CARGA ÚTIL MÁXIMA 15.935 KG, DISTÂNCIA ENTRE EIXOS 4,80 M, POTÊNCIA 230 CV INCLUSIVE CAÇAMBA METÁLICA - JUROS. AF_06/2014</t>
  </si>
  <si>
    <t>CAMINHÃO BASCULANTE 10 m³, TRUCADO CABINE SIMPLES, PESO BRUTO TOTAL 23.000 KG, CARGA ÚTIL MÁXIMA 15.935 KG, DISTÂNCIA ENTRE EIXOS 4,80 M, POTÊNCIA 230 CV INCLUSIVE CAÇAMBA METÁLICA - IMPOSTOS E SEGUROS. AF_06/2014</t>
  </si>
  <si>
    <t>CAMINHÃO BASCULANTE 10 m³, TRUCADO CABINE SIMPLES, PESO BRUTO TOTAL 23.000 KG, CARGA ÚTIL MÁXIMA 15.935 KG, DISTÂNCIA ENTRE EIXOS 4,80 M, POTÊNCIA 230 CV INCLUSIVE CAÇAMBA METÁLICA - MANUTENÇÃO. AF_06/2014</t>
  </si>
  <si>
    <t>CAMINHÃO BASCULANTE 10 m³, TRUCADO CABINE SIMPLES, PESO BRUTO TOTAL 23.000 KG, CARGA ÚTIL MÁXIMA 15.935 KG, DISTÂNCIA ENTRE EIXOS 4,80 M, POTÊNCIA 230 CV INCLUSIVE CAÇAMBA METÁLICA - MATERIAIS NA OPERAÇÃO. AF_06/2014</t>
  </si>
  <si>
    <t>CAMINHÃO BASCULANTE 6 m³ TOCO, PESO BRUTO TOTAL 16.000 KG, CARGA ÚTIL MÁXIMA 11.130 KG, DISTÂNCIA ENTRE EIXOS 5,36 M, POTÊNCIA 185 CV, INCLUSIVE CAÇAMBA METÁLICA - IMPOSTOS E SEGUROS. AF_06/2014</t>
  </si>
  <si>
    <t>ESPARGIDOR DE ASFALTO PRESSURIZADO, TANQUE 6 m³ COM ISOLAÇÃO TÉRMICA, AQUECIDO COM 2 MAÇARICOS, COM BARRA ESPARGIDORA 3,60 M, MONTADO SOBRE CAMINHÃO  TOCO, PBT 14.300 KG, POTÊNCIA 185 CV - DEPRECIAÇÃO. AF_08/2015</t>
  </si>
  <si>
    <t>ESPARGIDOR DE ASFALTO PRESSURIZADO, TANQUE 6 m³ COM ISOLAÇÃO TÉRMICA, AQUECIDO COM 2 MAÇARICOS, COM BARRA ESPARGIDORA 3,60 M, MONTADO SOBRE CAMINHÃO  TOCO, PBT 14.300 KG, POTÊNCIA 185 CV - JUROS. AF_08/2015</t>
  </si>
  <si>
    <t>ESPARGIDOR DE ASFALTO PRESSURIZADO, TANQUE 6 m³ COM ISOLAÇÃO TÉRMICA, AQUECIDO COM 2 MAÇARICOS, COM BARRA ESPARGIDORA 3,60 M, MONTADO SOBRE CAMINHÃO  TOCO, PBT 14.300 KG, POTÊNCIA 185 CV - IMPOSTOS E SEGUROS. AF_08/2015</t>
  </si>
  <si>
    <t>ESPARGIDOR DE ASFALTO PRESSURIZADO, TANQUE 6 m³ COM ISOLAÇÃO TÉRMICA, AQUECIDO COM 2 MAÇARICOS, COM BARRA ESPARGIDORA 3,60 M, MONTADO SOBRE CAMINHÃO  TOCO, PBT 14.300 KG, POTÊNCIA 185 CV - MATERIAIS NA OPERAÇÃO. AF_08/2015</t>
  </si>
  <si>
    <t>USINA DE CONCRETO FIXA, CAPACIDADE NOMINAL DE 90 A 120 m³/H, SEM SILO - DEPRECIAÇÃO. AF_07/2016</t>
  </si>
  <si>
    <t>USINA DE CONCRETO FIXA, CAPACIDADE NOMINAL DE 90 A 120 m³/H, SEM SILO - JUROS. AF_07/2016</t>
  </si>
  <si>
    <t>DISTRIBUIDOR DE AGREGADOS AUTOPROPELIDO, CAP 3 m³, A DIESEL, POTÊNCIA 176CV - DEPRECIAÇÃO. AF_07/2016</t>
  </si>
  <si>
    <t>DISTRIBUIDOR DE AGREGADOS AUTOPROPELIDO, C/AP 3 m³, A DIESEL, POTÊNCIA 176CV - JUROS. AF_07/2016</t>
  </si>
  <si>
    <t>DISTRIBUIDOR DE AGREGADOS AUTOPROPELIDO, CAP 3 m³, A DIESEL, POTÊNCIA 176CV - MANUTENÇÃO. AF_07/2016</t>
  </si>
  <si>
    <t>DISTRIBUIDOR DE AGREGADOS AUTOPROPELIDO, CAP 3 m³, A DIESEL, POTÊNCIA 176CV  MATERIAIS NA OPERAÇÃO. AF_07/2016</t>
  </si>
  <si>
    <t>ESCAVADEIRA HIDRAULICA SOBRE ESTEIRA, EQUIPADA COM CLAMSHELL, COM CAPACIDADE DA CAÇAMBA ENTRE 1,20 E 1,50 m³, PESO OPERACIONAL ENTRE 20,00 E 22,00 TON, POTENCIA LIQUIDA ENTRE 150 E 160 HP - DEPRECIAÇÃO. AF_11/2016</t>
  </si>
  <si>
    <t>ESCAVADEIRA HIDRAULICA SOBRE ESTEIRA, EQUIPADA COM CLAMSHELL, COM CAPACIDADE DA CAÇAMBA ENTRE 1,20 E 1,50 m³, PESO OPERACIONAL ENTRE 20,00 E 22,00 TON, POTENCIA LIQUIDA ENTRE 150 E 160 HP - JUROS. AF_11/2016</t>
  </si>
  <si>
    <t>ESCAVADEIRA HIDRAULICA SOBRE ESTEIRA, EQUIPADA COM CLAMSHELL, COM CAPACIDADE DA CAÇAMBA ENTRE 1,20 E 1,50 m³, PESO OPERACIONAL ENTRE 20,00 E 22,00 TON, POTENCIA LIQUIDA ENTRE 150 E 160 HP - MANUTENÇÃO. AF_11/2016</t>
  </si>
  <si>
    <t>ESCAVADEIRA HIDRAULICA SOBRE ESTEIRA, EQUIPADA COM CLAMSHELL, COM CAPACIDADE DA CAÇAMBA ENTRE 1,20 E 1,50 m³, PESO OPERACIONAL ENTRE 20,00 E 22,00 TON, POTENCIA LIQUIDA ENTRE 150 E 160 HP - MATERIAIS NA OPERAÇÃO. AF_11/2016</t>
  </si>
  <si>
    <t>CAMINHÃO BASCULANTE 10 m³, TRUCADO, POTÊNCIA 230 CV, INCLUSIVE CAÇAMBA METÁLICA, COM DISTRIBUIDOR DE AGREGADOS ACOPLADO - DEPRECIAÇÃO. AF_02/2017</t>
  </si>
  <si>
    <t>CAMINHÃO BASCULANTE 10 m³, TRUCADO, POTÊNCIA 230 CV, INCLUSIVE CAÇAMBA METÁLICA, COM DISTRIBUIDOR DE AGREGADOS ACOPLADO - JUROS. AF_02/2017</t>
  </si>
  <si>
    <t>CAMINHÃO BASCULANTE 10 m³, TRUCADO, POTÊNCIA 230 CV, INCLUSIVE CAÇAMBA METÁLICA, COM DISTRIBUIDOR DE AGREGADOS ACOPLADO - IMPOSTOS E SEGUROS. AF_02/2017</t>
  </si>
  <si>
    <t>CAMINHÃO BASCULANTE 10 m³, TRUCADO, POTÊNCIA 230 CV, INCLUSIVE CAÇAMBA METÁLICA, COM DISTRIBUIDOR DE AGREGADOS ACOPLADO - MANUTENÇÃO. AF_02/2017</t>
  </si>
  <si>
    <t>CAMINHÃO BASCULANTE 10 m³, TRUCADO, POTÊNCIA 230 CV, INCLUSIVE CAÇAMBA METÁLICA, COM DISTRIBUIDOR DE AGREGADOS ACOPLADO - MATERIAIS NA OPERAÇÃO. AF_02/2017</t>
  </si>
  <si>
    <t>BOMBA SUBMERSIVEL ELETRICA, TRIFASICA, POTÊNCIA 3,75 HP, DIAMETRO DO ROTOR 90 MM SEMIABERTO, BOCAL DE SAIDA DIAMETRO DE 2 POLEGADAS, HM/Q = 5 M / 61,2 m³/H A 25,5 M / 3,6 m³/H</t>
  </si>
  <si>
    <t>ESCAVACAO MECANICA, A CEU ABERTO, EM MATERIAL DE 1A CATEGORIA, COM ESCAVADEIRA HIDRAULICA, CAPACIDADE DE 0,78 m³</t>
  </si>
  <si>
    <t>ESCAVAÇÃO HORIZONTAL EM SOLO DE 1A CATEGORIA COM TRATOR DE ESTEIRAS (100HP/LÂMINA: 2,19m³). AF_07/2020</t>
  </si>
  <si>
    <t>ESCAVAÇÃO HORIZONTAL EM SOLO DE 1A CATEGORIA COM TRATOR DE ESTEIRAS (150HP/LÂMINA: 3,18m³). AF_07/2020</t>
  </si>
  <si>
    <t>ESCAVAÇÃO HORIZONTAL EM SOLO DE 1A CATEGORIA COM TRATOR DE ESTEIRAS (170HP/LÂMINA: 5,20m³). AF_07/2020</t>
  </si>
  <si>
    <t>ESCAVAÇÃO HORIZONTAL EM SOLO DE 1A CATEGORIA COM TRATOR DE ESTEIRAS (347HP/LÂMINA: 8,70m³). AF_07/2020</t>
  </si>
  <si>
    <t>ESCAVAÇÃO HORIZONTAL EM SOLO DE 1A CATEGORIA COM TRATOR DE ESTEIRAS (125HP/LÂMINA: 2,70m³). AF_07/2020</t>
  </si>
  <si>
    <t>ESCAVAÇÃO HORIZONTAL, INCLUINDO ESCARIFICAÇÃO EM SOLO DE 2A CATEGORIA COM TRATOR DE ESTEIRAS (100HP/LÂMINA: 2,19m³). AF_07/2020</t>
  </si>
  <si>
    <t>ESCAVAÇÃO HORIZONTAL, INCLUINDO ESCARIFICAÇÃO EM SOLO DE 2A CATEGORIA COM TRATOR DE ESTEIRAS (150HP/LÂMINA: 3,18m³). AF_07/2020</t>
  </si>
  <si>
    <t>ESCAVAÇÃO HORIZONTAL, INCLUINDO ESCARIFICAÇÃO EM SOLO DE 2A CATEGORIA COM TRATOR DE ESTEIRAS (170HP/LÂMINA: 5,20m³). AF_07/2020</t>
  </si>
  <si>
    <t>ESCAVAÇÃO HORIZONTAL, INCLUINDO ESCARIFICAÇÃO EM SOLO DE 2A CATEGORIA COM TRATOR DE ESTEIRAS (347HP/LÂMINA: 8,70m³). AF_07/2020</t>
  </si>
  <si>
    <t>ESCAVAÇÃO HORIZONTAL, INCLUINDO ESCARIFICAÇÃO EM SOLO DE 2A CATEGORIA COM TRATOR DE ESTEIRAS (125HP/LÂMINA: 2,70m³). AF_07/2020</t>
  </si>
  <si>
    <t>ESCAVAÇÃO HORIZONTAL, INCLUINDO CARGA E DESCARGA EM SOLO DE 1A CATEGORIA COM TRATOR DE ESTEIRAS (100HP/LÂMINA: 2,19m³). AF_07/2020</t>
  </si>
  <si>
    <t>ESCAVAÇÃO HORIZONTAL, INCLUINDO CARGA E DESCARGA EM SOLO DE 1A CATEGORIA COM TRATOR DE ESTEIRAS (150HP/LÂMINA: 3,18m³). AF_07/2020</t>
  </si>
  <si>
    <t>ESCAVAÇÃO HORIZONTAL, INCLUINDO CARGA E DESCARGA EM SOLO DE 1A CATEGORIA COM TRATOR DE ESTEIRAS (170HP/LÂMINA: 5,20m³). AF_07/2020</t>
  </si>
  <si>
    <t>ESCAVAÇÃO HORIZONTAL, INCLUINDO CARGA E DESCARGA EM SOLO DE 1A CATEGORIA COM TRATOR DE ESTEIRAS (347HP/LÂMINA: 8,70m³). AF_07/2020</t>
  </si>
  <si>
    <t>ESCAVAÇÃO HORIZONTAL, INCLUINDO CARGA E DESCARGA EM SOLO DE 1A CATEGORIA COM TRATOR DE ESTEIRAS (125HP/LÂMINA: 2,70m³). AF_07/2020</t>
  </si>
  <si>
    <t>ESCAVAÇÃO HORIZONTAL, INCLUINDO ESCARIFICAÇÃO, CARGA E DESCARGA EM SOLO DE 2A CATEGORIA COM TRATOR DE ESTEIRAS (100HP/LÂMINA: 2,19m³). AF_07/2020</t>
  </si>
  <si>
    <t>ESCAVAÇÃO HORIZONTAL, INCLUINDO ESCARIFICAÇÃO, CARGA E DESCARGA EM SOLO DE 2A CATEGORIA COM TRATOR DE ESTEIRAS (150HP/LÂMINA: 3,18m³). AF_07/2020</t>
  </si>
  <si>
    <t>ESCAVAÇÃO HORIZONTAL, INCLUINDO ESCARIFICAÇÃO, CARGA E DESCARGA EM SOLO DE 2A CATEGORIA COM TRATOR DE ESTEIRAS (170HP/LÂMINA: 5,20m³). AF_07/2020</t>
  </si>
  <si>
    <t>ESCAVAÇÃO HORIZONTAL, INCLUINDO ESCARIFICAÇÃO, CARGA E DESCARGA EM SOLO DE 2A CATEGORIA COM TRATOR DE ESTEIRAS (347HP/LÂMINA: 8,70m³). AF_07/2020</t>
  </si>
  <si>
    <t>ESCAVAÇÃO HORIZONTAL, INCLUINDO ESCARIFICAÇÃO, CARGA E DESCARGA EM SOLO DE 2A CATEGORIA COM TRATOR DE ESTEIRAS (125HP/LÂMINA: 2,70m³). AF_07/2020</t>
  </si>
  <si>
    <t>ESCAVAÇÃO HORIZONTAL, INCLUINDO CARGA, DESCARGA E TRANSPORTE EM SOLO DE 1A CATEGORIA COM TRATOR DE ESTEIRAS (100HP/LÂMINA: 2,19m³) E CAMINHÃO BASCULANTE DE 10m³, DMT ATÉ 200M. AF_07/2020</t>
  </si>
  <si>
    <t>ESCAVAÇÃO HORIZONTAL, INCLUINDO CARGA, DESCARGA E TRANSPORTE EM SOLO DE 1A CATEGORIA COM TRATOR DE ESTEIRAS (150HP/LÂMINA: 3,18m³) E CAMINHÃO BASCULANTE DE 10m³, DMT ATÉ 200M AF_07/2020</t>
  </si>
  <si>
    <t>ESCAVAÇÃO HORIZONTAL, INCLUINDO CARGA, DESCARGA E TRANSPORTE EM SOLO DE 1A CATEGORIA COM TRATOR DE ESTEIRAS (170HP/LÂMINA: 5,20m³) E CAMINHÃO BASCULANTE DE 10m³, DMT ATÉ 200M. AF_07/2020</t>
  </si>
  <si>
    <t>ESCAVAÇÃO HORIZONTAL, INCLUINDO CARGA, DESCARGA E TRANSPORTE EM SOLO DE 1A CATEGORIA COM TRATOR DE ESTEIRAS (347HP/LÂMINA: 8,70m³) E CAMINHÃO BASCULANTE DE 10m³, DMT ATÉ 200M. AF_07/2020</t>
  </si>
  <si>
    <t>ESCAVAÇÃO HORIZONTAL, INCLUINDO CARGA, DESCARGA E TRANSPORTE EM SOLO DE 1A CATEGORIA COM TRATOR DE ESTEIRAS (125HP/LÂMINA: 2,70m³) E CAMINHÃO BASCULANTE DE 10m³, DMT ATÉ 200M. AF_07/2020</t>
  </si>
  <si>
    <t>ESCAVAÇÃO HORIZONTAL, INCLUINDO  ESCARIFICAÇÃO, CARGA, DESCARGA E TRANSPORTE EM SOLO DE 2A CATEGORIA COM TRATOR DE ESTEIRAS (100HP/LÂMINA: 2,19m³) E CAMINHÃO BASCULANTE DE 10m³, DMT ATÉ 200M. AF_07/2020</t>
  </si>
  <si>
    <t>ESCAVAÇÃO HORIZONTAL, INCLUINDO ESCARIFICAÇÃO, CARGA, DESCARGA E TRANSPORTE EM SOLO DE 2A CATEGORIA COM TRATOR DE ESTEIRAS (150HP/LÂMINA: 3,18m³) E CAMINHÃO BASCULANTE DE 10m³, DMT ATÉ 200M. AF_07/2020</t>
  </si>
  <si>
    <t>ESCAVAÇÃO HORIZONTAL, INCLUINDO ESCARIFICAÇÃO, CARGA, DESCARGA E TRANSPORTE EM SOLO DE 2A CATEGORIA COM TRATOR DE ESTEIRAS (170HP/LÂMINA: 5,20m³) E CAMINHÃO BASCULANTE DE 10m³, DMT ATÉ 200M. AF_07/2020</t>
  </si>
  <si>
    <t>ESCAVAÇÃO HORIZONTAL, INCLUINDO ESCARIFICAÇÃO, CARGA, DESCARGA E TRANSPORTE EM SOLO DE 2A CATEGORIA COM TRATOR DE ESTEIRAS (347HP/LÂMINA: 8,70m³) E CAMINHÃO BASCULANTE DE 10m³, DMT ATÉ 200M. AF_07/2020</t>
  </si>
  <si>
    <t>ESCAVAÇÃO HORIZONTAL, INCLUINDO ESCARIFICAÇÃO, CARGA, DESCARGA E TRANSPORTE EM SOLO DE 2A CATEGORIA COM TRATOR DE ESTEIRAS (125HP/LÂMINA: 2,70m³) E CAMINHÃO BASCULANTE DE 10m³, DMT ATÉ 200M. AF_07/2020</t>
  </si>
  <si>
    <t>ESCAVAÇÃO HORIZONTAL, INCLUINDO CARGA, DESCARGA E TRANSPORTE EM SOLO DE 1A CATEGORIA COM TRATOR DE ESTEIRAS (100HP/LÂMINA: 2,19m³) E CAMINHÃO BASCULANTE DE 14m³, DMT ATÉ 200M. AF_07/2020</t>
  </si>
  <si>
    <t>ESCAVAÇÃO HORIZONTAL, INCLUINDO CARGA, DESCARGA E TRANSPORTE EM SOLO DE 1A CATEGORIA COM TRATOR DE ESTEIRAS (150HP/LÂMINA: 3,18m³) E CAMINHÃO BASCULANTE DE 14m³, DMT ATÉ 200M. AF_07/2020</t>
  </si>
  <si>
    <t>ESCAVAÇÃO HORIZONTAL, INCLUINDO CARGA, DESCARGA E TRANSPORTE EM SOLO DE 1A CATEGORIA COM TRATOR DE ESTEIRAS (170HP/LÂMINA: 5,20m³) E CAMINHÃO BASCULANTE DE 14m³, DMT ATÉ 200M. AF_07/2020</t>
  </si>
  <si>
    <t>ESCAVAÇÃO HORIZONTAL, INCLUINDO CARGA, DESCARGA E TRANSPORTE EM SOLO DE 1A CATEGORIA COM TRATOR DE ESTEIRAS (347HP/LÂMINA: 8,70m³) E CAMINHÃO BASCULANTE DE 14m³, DMT ATÉ 200M. AF_07/2020</t>
  </si>
  <si>
    <t>ESCAVAÇÃO HORIZONTAL, INCLUINDO CARGA, DESCARGA E TRANSPORTE EM SOLO DE 1A CATEGORIA COM TRATOR DE ESTEIRAS (125HP/LÂMINA: 2,70m³) E CAMINHÃO BASCULANTE DE 14m³, DMT ATÉ 200M. AF_07/2020</t>
  </si>
  <si>
    <t>ESCAVAÇÃO HORIZONTAL, INCLUINDO ESCARIFICAÇÃO, CARGA, DESCARGA E TRANSPORTE EM SOLO DE 2A CATEGORIA COM TRATOR DE ESTEIRAS (100HP/LÂMINA: 2,19m³) E CAMINHÃO BASCULANTE DE 14m³, DMT ATÉ 200M. AF_07/2020</t>
  </si>
  <si>
    <t>ESCAVAÇÃO HORIZONTAL, INCLUINDO ESCARIFICAÇÃO, CARGA, DESCARGA E TRANSPORTE EM SOLO DE 2A CATEGORIA COM TRATOR DE ESTEIRAS (150HP/LÂMINA: 3,18m³) E CAMINHÃO BASCULANTE DE 14m³, DMT ATÉ 200M. AF_07/2020</t>
  </si>
  <si>
    <t>ESCAVAÇÃO HORIZONTAL, INCLUINDO ESCARIFICAÇÃO, CARGA, DESCARGA E TRANSPORTE EM SOLO DE 2A CATEGORIA COM TRATOR DE ESTEIRAS (170HP/LÂMINA: 5,20m³) E CAMINHÃO BASCULANTE DE 14m³, DMT ATÉ 200M. AF_07/2020</t>
  </si>
  <si>
    <t>ESCAVAÇÃO HORIZONTAL, INCLUINDO ESCARIFICAÇÃO, CARGA, DESCARGA E TRANSPORTE EM SOLO DE 2A CATEGORIA COM TRATOR DE ESTEIRAS (347HP/LÂMINA: 8,70m³) E CAMINHÃO BASCULANTE DE 14m³, DMT ATÉ 200M. AF_07/2020</t>
  </si>
  <si>
    <t>ESCAVAÇÃO HORIZONTAL, INCLUINDO ESCARIFICAÇÃO, CARGA, DESCARGA E TRANSPORTE EM SOLO DE 2A CATEGORIA COM TRATOR DE ESTEIRAS (125HP/LÂMINA: 2,70m³) E CAMINHÃO BASCULANTE DE 14m³, DMT ATÉ 200M. AF_07/2020</t>
  </si>
  <si>
    <t>ESCAVAÇÃO MECANIZADA DE VALA COM PROF. ATÉ 1,5 M (MÉDIA ENTRE MONTANTE E JUSANTE/UMA COMPOSIÇÃO POR TRECHO), COM ESCAVADEIRA HIDRÁULICA (0,8 m³), LARG. DE 1,5 M A 2,5 M, EM SOLO DE 1A CATEGORIA, EM LOCAIS COM ALTO NÍVEL DE INTERFERÊNCIA. AF_01/2015</t>
  </si>
  <si>
    <t>ESCAVAÇÃO MECANIZADA DE VALA COM PROF. MAIOR QUE 1,5 M ATÉ 3,0 M (MÉDIA ENTRE MONTANTE E JUSANTE/UMA COMPOSIÇÃO POR TRECHO), COM ESCAVADEIRA HIDRÁULICA (0,8 m³/111 HP), LARGURA ATÉ 1,5 M, EM SOLO DE 1A CATEGORIA, EM LOCAIS COM ALTO NÍVEL DE INTERFERÊNCIA. AF_01/2015</t>
  </si>
  <si>
    <t>ESCAVAÇÃO MECANIZADA DE VALA COM PROF. MAIOR QUE 1,5 M ATÉ 3,0 M (MÉDIA ENTRE MONTANTE E JUSANTE/UMA COMPOSIÇÃO POR TRECHO), COM ESCAVADEIRA HIDRÁULICA (0,8 m³/111 HP), LARG. DE 1,5 M A 2,5 M, EM SOLO DE 1A CATEGORIA, EM LOCAIS COM ALTO NÍVEL DE INTERFERÊNCIA. AF_01/2015</t>
  </si>
  <si>
    <t>ESCAVAÇÃO MECANIZADA DE VALA COM PROF. MAIOR QUE 3,0 M ATÉ 4,5 M(MÉDIA ENTRE MONTANTE E JUSANTE/UMA COMPOSIÇÃO POR TRECHO), COM ESCAVADEIRA HIDRÁULICA (0,8 m³/111 HP), LARG. MENOR QUE 1,5 M, EM SOLO DE 1A CATEGORIA, EM LOCAIS COM ALTO NÍVEL DE INTERFERÊNCIA. AF_01/2015</t>
  </si>
  <si>
    <t>ESCAVAÇÃO MECANIZADA DE VALA COM PROF. DE 3,0 M ATÉ 4,5 M(MÉDIA ENTRE MONTANTE E JUSANTE/UMA COMPOSIÇÃO POR TRECHO), COM ESCAVADEIRA HIDRÁULICA (1,2 m³/155 HP), LARG. DE 1,5 M A 2,5 M, EM SOLO DE 1A CATEGORIA, EM LOCAIS COM ALTO NÍVEL DE INTERFERÊNCIA. AF_01/2015</t>
  </si>
  <si>
    <t>ESCAVAÇÃO MECANIZADA DE VALA COM PROF. MAIOR QUE 4,5 M ATÉ 6,0 M(MÉDIA ENTRE MONTANTE E JUSANTE/UMA COMPOSIÇÃO POR TRECHO), COM ESCAVADEIRA HIDRÁULICA (1,2 m³/155 HP), LARG. MENOR QUE 1,5 M, EM SOLO DE 1A CATEGORIA, EM LOCAIS COM ALTO NÍVEL DE INTERFERÊNCIA. AF_01/2015</t>
  </si>
  <si>
    <t>ESCAVAÇÃO MECANIZADA DE VALA COM PROF. MAIOR QUE 4,5 M ATÉ 6,0 M(MÉDIA ENTRE MONTANTE E JUSANTE/UMA COMPOSIÇÃO POR TRECHO), COM ESCAVADEIRA HIDRÁULICA (1,2 m³/155 HP), LARG. DE 1,5 M A 2,5 M, EM SOLO DE 1A CATEGORIA, EM LOCAIS COM ALTO NÍVEL DE INTERFERÊNCIA. AF_01/2015</t>
  </si>
  <si>
    <t>ESCAVAÇÃO MECANIZADA DE VALA COM PROF. ATÉ 1,5 M(MÉDIA ENTRE MONTANTE E JUSANTE/UMA COMPOSIÇÃO POR TRECHO), COM ESCAVADEIRA HIDRÁULICA (0,8 m³), LARG. DE 1,5M A 2,5 M, EM SOLO DE 1A CATEGORIA, LOCAIS COM BAIXO NÍVEL DE INTERFERÊNCIA. AF_01/2015</t>
  </si>
  <si>
    <t>ESCAVAÇÃO MECANIZADA DE VALA COM PROF. MAIOR QUE 1,5 M E ATÉ 3,0 M(MÉDIA ENTRE MONTANTE E JUSANTE/UMA COMPOSIÇÃO POR TRECHO), COM ESCAVADEIRA HIDRÁULICA (0,8 m³/111 HP), LARG. MENOR QUE 1,5 M, EM SOLO DE 1A CATEGORIA, LOCAIS COM BAIXO NÍVEL DE INTERFERÊNCIA. AF_01/2015</t>
  </si>
  <si>
    <t>ESCAVAÇÃO MECANIZADA DE VALA COM PROF. MAIOR QUE 1,5 M ATÉ 3,0 M (MÉDIA ENTRE MONTANTE E JUSANTE/UMA COMPOSIÇÃO POR TRECHO), COM ESCAVADEIRA HIDRÁULICA (0,8 m³/111 HP), LARG. DE 1,5 M A 2,5 M, EM SOLO DE 1A CATEGORIA, LOCAIS COM BAIXO NÍVEL DE INTERFERÊNCIA. AF_01/2015</t>
  </si>
  <si>
    <t>ESCAVAÇÃO MECANIZADA DE VALA COM PROF. MAIOR QUE 3,0 M ATÉ 4,5 M (MÉDIA ENTRE MONTANTE E JUSANTE/UMA COMPOSIÇÃO POR TRECHO), COM ESCAVADEIRA HIDRÁULICA (0,8 m³/111 HP), LARG. MENOR QUE 1,5 M, EM SOLO DE 1A CATEGORIA, LOCAIS COM BAIXO NÍVEL DE INTERFERÊNCIA. AF_01/2015</t>
  </si>
  <si>
    <t>ESCAVAÇÃO MECANIZADA DE VALA COM PROF. MAIOR QUE 3,0 M ATÉ 4,5 M (MÉDIA ENTRE MONTANTE E JUSANTE/UMA COMPOSIÇÃO POR TRECHO), COM ESCAVADEIRA HIDRÁULICA (1,2 m³/155 HP), LARG. DE 1,5 M A 2,5 M, EM SOLO DE 1A CATEGORIA, LOCAIS COM BAIXO NÍVEL DE INTERFERÊNCIA. AF_01/2015</t>
  </si>
  <si>
    <t>ESCAVAÇÃO MECANIZADA DE VALA COM PROF. MAIOR QUE 4,5 M ATÉ 6,0 M (MÉDIA ENTRE MONTANTE E JUSANTE/UMA COMPOSIÇÃO POR TRECHO), COM ESCAVADEIRA HIDRÁULICA (1,2 m³/155 HP), LARG. MENOR QUE 1,5 M, EM SOLO DE 1A CATEGORIA, LOCAIS COM BAIXO NÍVEL DE INTERFERÊNCIA. AF_01/2015</t>
  </si>
  <si>
    <t>ESCAVAÇÃO MECANIZADA DE VALA COM PROF. MAIOR QUE 4,5 M ATÉ 6,0 M (MÉDIA ENTRE MONTANTE E JUSANTE/UMA COMPOSIÇÃO POR TRECHO), COM ESCAVADEIRA HIDRÁULICA (1,2 m³/155 HP), LARG. DE 1,5 M A 2,5 M, EM SOLO DE 1A CATEGORIA, LOCAIS COM BAIXO NÍVEL DE INTERFERÊNCIA. AF_01/2015</t>
  </si>
  <si>
    <t>ESCAVAÇÃO MECANIZADA DE VALA COM PROF. ATÉ 1,5 M (MÉDIA ENTRE MONTANTE E JUSANTE/UMA COMPOSIÇÃO POR TRECHO), COM RETROESCAVADEIRA (0,26 m³/88 HP), LARG. MENOR QUE 0,8 M, EM SOLO DE 1A CATEGORIA, EM LOCAIS COM ALTO NÍVEL DE INTERFERÊNCIA. AF_01/2015</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</si>
  <si>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</si>
  <si>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MAIOR QUE 1,5 M ATÉ 3,0 M (MÉDIA ENTRE MONTANTE E JUSANTE/UMA COMPOSIÇÃO POR TRECHO), COM RETROESCAVADEIRA (0,26 m³/88 HP), LARG. MENOR QUE 0,8 M, EM SOLO DE 1A CATEGORIA, EM LOCAIS COM ALTO NÍVEL DE INTERFERÊNCIA.AF_01/2015</t>
  </si>
  <si>
    <t>ESCAVAÇÃO MECANIZADA DE VALA COM PROF. MAIOR QUE 1,5 M ATÉ 3,0 M (MÉDIA ENTRE MONTANTE E JUSANTE/UMA COMPOSIÇÃO POR TRECHO), COM RETROESCAVADEIRA (0,26 m³/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</si>
  <si>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m³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</si>
  <si>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m³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</si>
  <si>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m³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</si>
  <si>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m³ / POTÊNCIA: 88 HP), LARGURA DE 0,8 M A 1,5 M, EM SOLO DE 1A CATEGORIA, LOCAIS COM BAIXO NÍVEL DE INTERFERÊNCIA. AF_01/2015</t>
  </si>
  <si>
    <t>MASSA ÚNICA, PARA RECEBIMENTO DE PINTURA, EM ARGAMASSA INDUSTRIALIZADA, PREPARO MECÂNICO, APLICADO COM EQUIPAMENTO DE MISTURA E PROJEÇÃO DE 1,5 m³/H DE ARGAMASSA EM FACES INTERNAS DE PAREDES, ESPESSURA DE 20MM, COM EXECUÇÃO DE TALISCAS. AF_06/2014</t>
  </si>
  <si>
    <t>MASSA ÚNICA, PARA RECEBIMENTO DE PINTURA OU CERÂMICA, ARGAMASSA INDUSTRIALIZADA, PREPARO MECÂNICO, APLICADO COM EQUIPAMENTO DE MISTURA E PROJEÇÃO DE 1,5 m³/H EM FACES INTERNAS DE PAREDES, ESPESSURA DE 5MM, SEM EXECUÇÃO DE TALISCAS. AF_06/2014</t>
  </si>
  <si>
    <t>MASSA ÚNICA, PARA RECEBIMENTO DE PINTURA, EM ARGAMASSA INDUSTRIALIZADA, PREPARO MECÂNICO, APLICADO COM EQUIPAMENTO DE MISTURA E PROJEÇÃO DE 1,5 m³/H DE ARGAMASSA EM FACES INTERNAS DE PAREDES, ESPESSURA DE 10MM, COM EXECUÇÃO DE TALISCAS. AF_06/2014</t>
  </si>
  <si>
    <t>MASSA ÚNICA, PARA RECEBIMENTO DE PINTURA OU CERÂMICA, EM ARGAMASSA INDUSTRIALIZADA, PREPARO MECÂNICO, APLICADO COM EQUIPAMENTO DE MISTURA E PROJEÇÃO DE 1,5 m³/H DE ARGAMASSA EM FACES INTERNAS DE PAREDES, ESPESSURA DE 10MM, SEM EXECUÇÃO DE TALISCAS. AF_06/2014</t>
  </si>
  <si>
    <t>EMBOÇO OU MASSA ÚNICA EM ARGAMASSA INDUSTRIALIZADA, PREPARO MECÂNICO E APLICAÇÃO COM EQUIPAMENTO DE MISTURA E PROJEÇÃO DE 1,5 m³/H DE ARGAMASSA EM PANOS DE FACHADA COM PRESENÇA DE VÃOS, ESPESSURA DE 25 MM. AF_06/2014</t>
  </si>
  <si>
    <t>EMBOÇO OU MASSA ÚNICA EM ARGAMASSA INDUSTRIALIZADA, PREPARO MECÂNICO E APLICAÇÃO COM EQUIPAMENTO DE MISTURA E PROJEÇÃO DE 1,5 m³/H DE ARGAMASSA EM PANOS DE FACHADA COM PRESENÇA DE VÃOS, ESPESSURA DE 35 MM. AF_06/2014</t>
  </si>
  <si>
    <t>EMBOÇO OU MASSA ÚNICA EM ARGAMASSA INDUSTRIALIZADA, PREPARO MECÂNICO E APLICAÇÃO COM EQUIPAMENTO DE MISTURA E PROJEÇÃO DE 1,5 m³/H DE ARGAMASSA EM PANOS DE FACHADA COM PRESENÇA DE VÃOS, ESPESSURA DE 45 MM. AF_06/2014</t>
  </si>
  <si>
    <t>EMBOÇO OU MASSA ÚNICA EM ARGAMASSA INDUSTRIALIZADA, PREPARO MECÂNICO E APLICAÇÃO COM EQUIPAMENTO DE MISTURA E PROJEÇÃO DE 1,5 m³/H DE ARGAMASSA EM PANOS DE FACHADA COM PRESENÇA DE VÃOS, ESPESSURA MAIOR OU IGUAL A 50 MM. AF_06/2014</t>
  </si>
  <si>
    <t>EMBOÇO OU MASSA ÚNICA EM ARGAMASSA INDUSTRIALIZADA, PREPARO MECÂNICO E APLICAÇÃO COM EQUIPAMENTO DE MISTURA E PROJEÇÃO DE 1,5 m³/H DE ARGAMASSA EM PANOS CEGOS DE FACHADA (SEM PRESENÇA DE VÃOS), ESPESSURA DE 25 MM. AF_06/2014</t>
  </si>
  <si>
    <t>EMBOÇO OU MASSA ÚNICA EM ARGAMASSA INDUSTRIALIZADA, PREPARO MECÂNICO E APLICAÇÃO COM EQUIPAMENTO DE MISTURA E PROJEÇÃO DE 1,5 m³/H DE ARGAMASSA EM PANOS CEGOS DE FACHADA (SEM PRESENÇA DE VÃOS), ESPESSURA DE 35 MM. AF_06/2014</t>
  </si>
  <si>
    <t>EMBOÇO OU MASSA ÚNICA EM ARGAMASSA INDUSTRIALIZADA, PREPARO MECÂNICO E APLICAÇÃO COM EQUIPAMENTO DE MISTURA E PROJEÇÃO DE 1,5 m³/H DE ARGAMASSA EM PANOS CEGOS DE FACHADA (SEM PRESENÇA DE VÃOS), ESPESSURA DE 45 MM. AF_06/2014</t>
  </si>
  <si>
    <t>EMBOÇO OU MASSA ÚNICA EM ARGAMASSA INDUSTRIALIZADA, PREPARO MECÂNICO E APLICAÇÃO COM EQUIPAMENTO DE MISTURA E PROJEÇÃO DE 1,5 m³/H DE ARGAMASSA EM PANOS CEGOS DE FACHADA (SEM PRESENÇA DE VÃOS), ESPESSURA MAIOR OU IGUAL A 50 MM. AF_06/2014</t>
  </si>
  <si>
    <t>EMBOÇO OU MASSA ÚNICA EM ARGAMASSA INDUSTRIALIZADA, PREPARO MECÂNICO E APLICAÇÃO COM EQUIPAMENTO DE MISTURA E PROJEÇÃO DE 1,5 m³/H EM SUPERFÍCIES EXTERNAS DA SACADA, ESPESSURA 25 MM, SEM USO DE TELA METÁLICA. AF_06/2014</t>
  </si>
  <si>
    <t>EMBOÇO OU MASSA ÚNICA EM ARGAMASSA INDUSTRIALIZADA, PREPARO MECÂNICO E APLICAÇÃO COM EQUIPAMENTO DE MISTURA E PROJEÇÃO DE 1,5 m³/H EM SUPERFÍCIES EXTERNAS DA SACADA, ESPESSURA 35 MM, SEM USO DE TELA METÁLICA. AF_06/2014</t>
  </si>
  <si>
    <t>EMBOÇO OU MASSA ÚNICA EM ARGAMASSA INDUSTRIALIZADA, PREPARO MECÂNICO E APLICAÇÃO COM EQUIPAMENTO DE MISTURA E PROJEÇÃO DE 1,5 m³/H EM SUPERFÍCIES EXTERNAS DA SACADA, ESPESSURA 45 MM, SEM USO DE TELA METÁLICA. AF_06/2014</t>
  </si>
  <si>
    <t>EMBOÇO OU MASSA ÚNICA EM ARGAMASSA INDUSTRIALIZADA, PREPARO MECÂNICO E APLICAÇÃO COM EQUIPAMENTO DE MISTURA E PROJEÇÃO DE 1,5 m³/H EM SUPERFÍCIES EXTERNAS DA SACADA, ESPESSURA MAIOR OU IGUAL A 50 MM, SEM USO DE TELA METÁLICA. AF_06/2014</t>
  </si>
  <si>
    <t>EMBOÇO OU MASSA ÚNICA EM ARGAMASSA INDUSTRIALIZADA, PREPARO MECÂNICO E APLICAÇÃO COM EQUIPAMENTO DE MISTURA E PROJEÇÃO DE 1,5 m³/H NAS PAREDES INTERNAS DA SACADA, ESPESSURA 25 MM, SEM USO DE TELA METÁLICA. AF_06/2014</t>
  </si>
  <si>
    <t>EMBOÇO OU MASSA ÚNICA EM ARGAMASSA INDUSTRIALIZADA, PREPARO MECÂNICO E APLICAÇÃO COM EQUIPAMENTO DE MISTURA E PROJEÇÃO DE 1,5 m³/H DE ARGAMASSA NAS PAREDES INTERNAS DA SACADA, ESPESSURA 35 MM, SEM USO DE TELA METÁLICA. AF_06/2014</t>
  </si>
  <si>
    <t>ARGAMASSA PARA REVESTIMENTO DECORATIVO MONOCAMADA (MONOCAPA), MISTURA E PROJEÇÃO DE 1,5 m³/H DE ARGAMASSA. AF_08/2019</t>
  </si>
  <si>
    <t>ARGAMASSA PARA REVESTIMENTO DECORATIVO MONOCAMADA (MONOCAPA), MISTURA E PROJEÇÃO DE 2 m³/H DE ARGAMASSA. AF_06/2014</t>
  </si>
  <si>
    <t>CARGA, MANOBRA E DESCARGA DE SOLOS E MATERIAIS GRANULARES EM CAMINHÃO BASCULANTE 6 M³ - CARGA COM PÁ CARREGADEIRA (CAÇAMBA DE 1,7 A 2,8 M³ / 128 HP) E DESCARGA LIVRE (UNIDADE: m³). AF_07/2020</t>
  </si>
  <si>
    <t>CARGA, MANOBRA E DESCARGA DE SOLOS E MATERIAIS GRANULARES EM CAMINHÃO BASCULANTE 10 M³ - CARGA COM PÁ CARREGADEIRA (CAÇAMBA DE 1,7 A 2,8 M³ / 128 HP) E DESCARGA LIVRE (UNIDADE: m³). AF_07/2020</t>
  </si>
  <si>
    <t>CARGA, MANOBRA E DESCARGA DE SOLOS E MATERIAIS GRANULARES EM CAMINHÃO BASCULANTE 14 M³ - CARGA COM PÁ CARREGADEIRA (CAÇAMBA DE 1,7 A 2,8 M³ / 128 HP) E DESCARGA LIVRE (UNIDADE: m³). AF_07/2020</t>
  </si>
  <si>
    <t>CARGA, MANOBRA E DESCARGA DE SOLOS E MATERIAIS GRANULARES EM CAMINHÃO BASCULANTE 18 M³ - CARGA COM PÁ CARREGADEIRA (CAÇAMBA DE 1,7 A 2,8 M³ / 128 HP) E DESCARGA LIVRE (UNIDADE: m³). AF_07/2020</t>
  </si>
  <si>
    <t>CARGA, MANOBRA E DESCARGA DE SOLOS E MATERIAIS GRANULARES EM CAMINHÃO BASCULANTE 6 M³ - CARGA COM ESCAVADEIRA HIDRÁULICA (CAÇAMBA DE 1,20 M³ / 155 HP) E DESCARGA LIVRE (UNIDADE: m³). AF_07/2020</t>
  </si>
  <si>
    <t>CARGA, MANOBRA E DESCARGA DE SOLOS E MATERIAIS GRANULARES EM CAMINHÃO BASCULANTE 10 M³ - CARGA COM ESCAVADEIRA HIDRÁULICA (CAÇAMBA DE 1,20 M³ / 155 HP) E DESCARGA LIVRE (UNIDADE: m³). AF_07/2020</t>
  </si>
  <si>
    <t>CARGA, MANOBRA E DESCARGA DE SOLOS E MATERIAIS GRANULARES EM CAMINHÃO BASCULANTE 14 M³ - CARGA COM ESCAVADEIRA HIDRÁULICA (CAÇAMBA DE 1,20 M³ / 155 HP) E DESCARGA LIVRE (UNIDADE: m³). AF_07/2020</t>
  </si>
  <si>
    <t>CARGA, MANOBRA E DESCARGA DE SOLOS E MATERIAIS GRANULARES EM CAMINHÃO BASCULANTE 18 M³ - CARGA COM ESCAVADEIRA HIDRÁULICA (CAÇAMBA DE 1,20 M³ / 155 HP) E DESCARGA LIVRE (UNIDADE: m³). AF_07/2020</t>
  </si>
  <si>
    <t>CARGA, MANOBRA E DESCARGA DE ENTULHO EM CAMINHÃO BASCULANTE 6 M³ - CARGA COM ESCAVADEIRA HIDRÁULICA  (CAÇAMBA DE 0,80 M³ / 111 HP) E DESCARGA LIVRE (UNIDADE: m³). AF_07/2020</t>
  </si>
  <si>
    <t>CARGA, MANOBRA E DESCARGA DE ENTULHO EM CAMINHÃO BASCULANTE 10 M³ - CARGA COM ESCAVADEIRA HIDRÁULICA  (CAÇAMBA DE 0,80 M³ / 111 HP) E DESCARGA LIVRE (UNIDADE: m³). AF_07/2020</t>
  </si>
  <si>
    <t>CARGA, MANOBRA E DESCARGA DE ENTULHO EM CAMINHÃO BASCULANTE 14 M³ - CARGA COM ESCAVADEIRA HIDRÁULICA  (CAÇAMBA DE 0,80 M³ / 111 HP) E DESCARGA LIVRE (UNIDADE: m³). AF_07/2020</t>
  </si>
  <si>
    <t>CARGA, MANOBRA E DESCARGA DE ENTULHO EM CAMINHÃO BASCULANTE 18 M³ - CARGA COM ESCAVADEIRA HIDRÁULICA  (CAÇAMBA DE 0,80 M³ / 111 HP) E DESCARGA LIVRE (UNIDADE: m³). AF_07/2020</t>
  </si>
  <si>
    <t>CARGA DE MISTURA ASFÁLTICA EM CAMINHÃO BASCULANTE 6 M³ (UNIDADE: m³). AF_07/2020</t>
  </si>
  <si>
    <t>CARGA DE MISTURA ASFÁLTICA EM CAMINHÃO BASCULANTE 10 M³ (UNIDADE: m³). AF_07/2020</t>
  </si>
  <si>
    <t>CARGA DE MISTURA ASFÁLTICA EM CAMINHÃO BASCULANTE 14 M³ (UNIDADE: m³). AF_07/2020</t>
  </si>
  <si>
    <t>CARGA DE MISTURA ASFÁLTICA EM CAMINHÃO BASCULANTE 18 M³ (UNIDADE: m³). AF_07/2020</t>
  </si>
  <si>
    <t>EXECUCAO DE DRENO COM MANTA GEOTEXTIL 200 G/m²</t>
  </si>
  <si>
    <t>EXECUCAO DE DRENO COM MANTA GEOTEXTIL 400 G/m²</t>
  </si>
  <si>
    <t>LAJE PRE-MOLD BETA 11 P/1KN/m² VAOS 4,40M/INCL VIGOTAS TIJOLOS ARMADURA NEGATIVA CAPEAMENTO 3CM CONCRETO 20MPA ESCORAMENTO MATERIAL E MAO  DE OBRA.</t>
  </si>
  <si>
    <t>LAJE PRE-MOLD BETA 12 P/3,5KN/m² VAO 4,1M INCL VIGOTAS TIJOLOS ARMADU-RA NEGATIVA CAPEAMENTO 3CM CONCRETO 15MPA ESCORAMENTO MATERIAIS E MAO DE OBRA.</t>
  </si>
  <si>
    <t>LAJE PRE-MOLD BETA 16 P/3,5KN/m² VAO 5,2M INCL VIGOTAS TIJOLOS ARMADU-RA NEGATIVA CAPEAMENTO 3CM CONCRETO 15MPA ESCORAMENTO MATERIAL E MAO  DE OBRA.</t>
  </si>
  <si>
    <t>LAJE PRE-MOLD BETA 20 P/3,5KN/m² VAO 6,2M INCL VIGOTAS TIJOLOS ARMADU-RA NEGATIVA CAPEAMENTO 3CM CONCRETO 15MPA ESCORAMENTO MATERIAL E MAO  DE OBRA.</t>
  </si>
  <si>
    <t>LAJE PRE-MOLDADA P/FORRO, SOBRECARGA 100KG/m², VAOS ATE 3,50M/E=8CM, C/LAJOTAS E CAP.C/CONC FCK=20MPA, 3CM, INTER-EIXO 38CM, C/ESCORAMENTO (REAPR.3X) E FERRAGEM NEGATIVA</t>
  </si>
  <si>
    <t>LAJE PRE-MOLDADA P/PISO, SOBRECARGA 200KG/m², VAOS ATE 3,50M/E=8CM, C/LAJOTAS E CAP.C/CONC FCK=20MPA, 4CM, INTER-EIXO 38CM, C/ESCORAMENTO (REAPR.3X) E FERRAGEM NEGATIVA</t>
  </si>
  <si>
    <t>ENTRADA DE ENERGIA ELÉTRICA, AÉREA, MONOFÁSICA, COM CAIXA DE SOBREPOR, CABO DE 10 Mm² E DISJUNTOR DIN 50A (NÃO INCLUSO O POSTE DE CONCRETO). AF_07/2020_P</t>
  </si>
  <si>
    <t>ENTRADA DE ENERGIA ELÉTRICA, AÉREA, MONOFÁSICA, COM CAIXA DE SOBREPOR, CABO DE 16 Mm² E DISJUNTOR DIN 50A (NÃO INCLUSO O POSTE DE CONCRETO). AF_07/2020_P</t>
  </si>
  <si>
    <t>ENTRADA DE ENERGIA ELÉTRICA, AÉREA, MONOFÁSICA, COM CAIXA DE SOBREPOR, CABO DE 25 Mm² E DISJUNTOR DIN 50A (NÃO INCLUSO O POSTE DE CONCRETO). AF_07/2020_P</t>
  </si>
  <si>
    <t>ENTRADA DE ENERGIA ELÉTRICA, AÉREA, MONOFÁSICA, COM CAIXA DE SOBREPOR, CABO DE 35 Mm² E DISJUNTOR DIN 50A (NÃO INCLUSO O POSTE DE CONCRETO). AF_07/2020_P</t>
  </si>
  <si>
    <t>ENTRADA DE ENERGIA ELÉTRICA, AÉREA, MONOFÁSICA, COM CAIXA DE EMBUTIR, CABO DE 10 Mm² E DISJUNTOR DIN 50A (NÃO INCLUSO O POSTE DE CONCRETO). AF_07/2020_P</t>
  </si>
  <si>
    <t>ENTRADA DE ENERGIA ELÉTRICA, AÉREA, MONOFÁSICA, COM CAIXA DE EMBUTIR, CABO DE 16 Mm² E DISJUNTOR DIN 50A (NÃO INCLUSO O POSTE DE CONCRETO). AF_07/2020_P</t>
  </si>
  <si>
    <t>ENTRADA DE ENERGIA ELÉTRICA, AÉREA, MONOFÁSICA, COM CAIXA DE EMBUTIR, CABO DE 25 Mm² E DISJUNTOR DIN 50A (NÃO INCLUSO O POSTE DE CONCRETO). AF_07/2020_P</t>
  </si>
  <si>
    <t>ENTRADA DE ENERGIA ELÉTRICA, AÉREA, MONOFÁSICA, COM CAIXA DE EMBUTIR, CABO DE 35 Mm² E DISJUNTOR DIN 50A (NÃO INCLUSO O POSTE DE CONCRETO). AF_07/2020_P</t>
  </si>
  <si>
    <t>ENTRADA DE ENERGIA ELÉTRICA, AÉREA, BIFÁSICA, COM CAIXA DE SOBREPOR, CABO DE 10 Mm² E DISJUNTOR DIN 50A (NÃO INCLUSO O POSTE DE CONCRETO). AF_07/2020_P</t>
  </si>
  <si>
    <t>ENTRADA DE ENERGIA ELÉTRICA, AÉREA, BIFÁSICA, COM CAIXA DE SOBREPOR, CABO DE 16 Mm² E DISJUNTOR DIN 50A (NÃO INCLUSO O POSTE DE CONCRETO). AF_07/2020_P</t>
  </si>
  <si>
    <t>ENTRADA DE ENERGIA ELÉTRICA, AÉREA, BIFÁSICA, COM CAIXA DE SOBREPOR, CABO DE 25 Mm² E DISJUNTOR DIN 50A (NÃO INCLUSO O POSTE DE CONCRETO). AF_07/2020_P</t>
  </si>
  <si>
    <t>ENTRADA DE ENERGIA ELÉTRICA, AÉREA, BIFÁSICA, COM CAIXA DE SOBREPOR, CABO DE 35 Mm² E DISJUNTOR DIN 50A (NÃO INCLUSO O POSTE DE CONCRETO). AF_07/2020_P</t>
  </si>
  <si>
    <t>ENTRADA DE ENERGIA ELÉTRICA, AÉREA, BIFÁSICA, COM CAIXA DE EMBUTIR, CABO DE 10 Mm² E DISJUNTOR DIN 50A (NÃO INCLUSO O POSTE DE CONCRETO). AF_07/2020_P</t>
  </si>
  <si>
    <t>ENTRADA DE ENERGIA ELÉTRICA, AÉREA, BIFÁSICA, COM CAIXA DE EMBUTIR, CABO DE 16 Mm² E DISJUNTOR DIN 50A (NÃO INCLUSO O POSTE DE CONCRETO). AF_07/2020_P</t>
  </si>
  <si>
    <t>ENTRADA DE ENERGIA ELÉTRICA, AÉREA, BIFÁSICA, COM CAIXA DE EMBUTIR, CABO DE 25 Mm² E DISJUNTOR DIN 50A (NÃO INCLUSO O POSTE DE CONCRETO). AF_07/2020_P</t>
  </si>
  <si>
    <t>ENTRADA DE ENERGIA ELÉTRICA, AÉREA, BIFÁSICA, COM CAIXA DE EMBUTIR, CABO DE 35 Mm² E DISJUNTOR DIN 50A (NÃO INCLUSO O POSTE DE CONCRETO). AF_07/2020_P</t>
  </si>
  <si>
    <t>ENTRADA DE ENERGIA ELÉTRICA, AÉREA, TRIFÁSICA, COM CAIXA DE SOBREPOR, CABO DE 10 Mm² E DISJUNTOR DIN 50A (NÃO INCLUSO O POSTE DE CONCRETO). AF_07/2020_P</t>
  </si>
  <si>
    <t>ENTRADA DE ENERGIA ELÉTRICA, AÉREA, TRIFÁSICA, COM CAIXA DE SOBREPOR, CABO DE 16 Mm² E DISJUNTOR DIN 50A (NÃO INCLUSO O POSTE DE CONCRETO). AF_07/2020_P</t>
  </si>
  <si>
    <t>ENTRADA DE ENERGIA ELÉTRICA, AÉREA, TRIFÁSICA, COM CAIXA DE SOBREPOR, CABO DE 25 Mm² E DISJUNTOR DIN 50A (NÃO INCLUSO O POSTE DE CONCRETO). AF_07/2020_P</t>
  </si>
  <si>
    <t>ENTRADA DE ENERGIA ELÉTRICA, AÉREA, TRIFÁSICA, COM CAIXA DE SOBREPOR, CABO DE 35 Mm² E DISJUNTOR DIN 50A (NÃO INCLUSO O POSTE DE CONCRETO). AF_07/2020_P</t>
  </si>
  <si>
    <t>ENTRADA DE ENERGIA ELÉTRICA, AÉREA, TRIFÁSICA, COM CAIXA DE EMBUTIR, CABO DE 10 Mm² E DISJUNTOR DIN 50A (NÃO INCLUSO O POSTE DE CONCRETO). AF_07/2020</t>
  </si>
  <si>
    <t>ENTRADA DE ENERGIA ELÉTRICA, AÉREA, TRIFÁSICA, COM CAIXA DE EMBUTIR, CABO DE 16 Mm² E DISJUNTOR DIN 50A (NÃO INCLUSO O POSTE DE CONCRETO). AF_07/2020</t>
  </si>
  <si>
    <t>ENTRADA DE ENERGIA ELÉTRICA, AÉREA, TRIFÁSICA, COM CAIXA DE EMBUTIR, CABO DE 25 Mm² E DISJUNTOR DIN 50A (NÃO INCLUSO O POSTE DE CONCRETO). AF_07/2020</t>
  </si>
  <si>
    <t>ENTRADA DE ENERGIA ELÉTRICA, AÉREA, TRIFÁSICA, COM CAIXA DE EMBUTIR, CABO DE 35 Mm² E DISJUNTOR DIN 50A (NÃO INCLUSO O POSTE DE CONCRETO). AF_07/2020</t>
  </si>
  <si>
    <t>ENTRADA DE ENERGIA ELÉTRICA, SUBTERRÂNEA, MONOFÁSICA, COM CAIXA DE SOBREPOR, CABO DE 10 Mm² E DISJUNTOR DIN 50A (NÃO INCLUSA MURETA DE ALVENARIA). AF_07/2020_P</t>
  </si>
  <si>
    <t>ENTRADA DE ENERGIA ELÉTRICA, SUBTERRÂNEA, MONOFÁSICA, COM CAIXA DE SOBREPOR, CABO DE 16 Mm² E DISJUNTOR DIN 50A (NÃO INCLUSA MURETA DE ALVENARIA). AF_07/2020_P</t>
  </si>
  <si>
    <t>ENTRADA DE ENERGIA ELÉTRICA, SUBTERRÂNEA, MONOFÁSICA, COM CAIXA DE SOBREPOR, CABO DE 25 Mm² E DISJUNTOR DIN 50A (NÃO INCLUSA MURETA DE ALVENARIA). AF_07/2020_P</t>
  </si>
  <si>
    <t>ENTRADA DE ENERGIA ELÉTRICA, SUBTERRÂNEA, MONOFÁSICA, COM CAIXA DE SOBREPOR, CABO DE 35 Mm² E DISJUNTOR DIN 50A (NÃO INCLUSA MURETA DE ALVENARIA). AF_07/2020_P</t>
  </si>
  <si>
    <t>ENTRADA DE ENERGIA ELÉTRICA, SUBTERRÂNEA, MONOFÁSICA, COM CAIXA DE EMBUTIR, CABO DE 10 Mm² E DISJUNTOR DIN 50A (NÃO INCLUSA MURETA DE ALVENARIA). AF_07/2020_P</t>
  </si>
  <si>
    <t>ENTRADA DE ENERGIA ELÉTRICA, SUBTERRÂNEA, MONOFÁSICA, COM CAIXA DE EMBUTIR, CABO DE 16 Mm² E DISJUNTOR DIN 50A (NÃO INCLUSA MURETA DE ALVENARIA). AF_07/2020_P</t>
  </si>
  <si>
    <t>ENTRADA DE ENERGIA ELÉTRICA, SUBTERRÂNEA, MONOFÁSICA, COM CAIXA DE EMBUTIR, CABO DE 25 Mm² E DISJUNTOR DIN 50A (NÃO INCLUSA MURETA DE ALVENARIA). AF_07/2020_P</t>
  </si>
  <si>
    <t>ENTRADA DE ENERGIA ELÉTRICA, SUBTERRÂNEA, MONOFÁSICA, COM CAIXA DE EMBUTIR, CABO DE 35 Mm² E DISJUNTOR DIN 50A (NÃO INCLUSA MURETA DE ALVENARIA). AF_07/2020_P</t>
  </si>
  <si>
    <t>ENTRADA DE ENERGIA ELÉTRICA, SUBTERRÂNEA, BIFÁSICA, COM CAIXA DE SOBREPOR, CABO DE 10 Mm² E DISJUNTOR DIN 50A (NÃO INCLUSA MURETA DE ALVENARIA). AF_07/2020_P</t>
  </si>
  <si>
    <t>ENTRADA DE ENERGIA ELÉTRICA, SUBTERRÂNEA, BIFÁSICA, COM CAIXA DE SOBREPOR, CABO DE 16 Mm² E DISJUNTOR DIN 50A (NÃO INCLUSA MURETA DE ALVENARIA). AF_07/2020_P</t>
  </si>
  <si>
    <t>ENTRADA DE ENERGIA ELÉTRICA, SUBTERRÂNEA, BIFÁSICA, COM CAIXA DE SOBREPOR, CABO DE 25 Mm² E DISJUNTOR DIN 50A (NÃO INCLUSA MURETA DE ALVENARIA). AF_07/2020_P</t>
  </si>
  <si>
    <t>ENTRADA DE ENERGIA ELÉTRICA, SUBTERRÂNEA, BIFÁSICA, COM CAIXA DE SOBREPOR, CABO DE 35 Mm² E DISJUNTOR DIN 50A (NÃO INCLUSA MURETA DE ALVENARIA). AF_07/2020_P</t>
  </si>
  <si>
    <t>ENTRADA DE ENERGIA ELÉTRICA, SUBTERRÂNEA, BIFÁSICA, COM CAIXA DE EMBUTIR, CABO DE 10 Mm² E DISJUNTOR DIN 50A (NÃO INCLUSA MURETA DE ALVENARIA). AF_07/2020_P</t>
  </si>
  <si>
    <t>ENTRADA DE ENERGIA ELÉTRICA, SUBTERRÂNEA, BIFÁSICA, COM CAIXA DE EMBUTIR, CABO DE 16 Mm² E DISJUNTOR DIN 50A (NÃO INCLUSA MURETA DE ALVENARIA). AF_07/2020_P</t>
  </si>
  <si>
    <t>ENTRADA DE ENERGIA ELÉTRICA, SUBTERRÂNEA, BIFÁSICA, COM CAIXA DE EMBUTIR, CABO DE 25 Mm² E DISJUNTOR DIN 50A (NÃO INCLUSA MURETA DE ALVENARIA). AF_07/2020_P</t>
  </si>
  <si>
    <t>ENTRADA DE ENERGIA ELÉTRICA, SUBTERRÂNEA, BIFÁSICA, COM CAIXA DE EMBUTIR, CABO DE 35 Mm² E DISJUNTOR DIN 50A (NÃO INCLUSA MURETA DE ALVENARIA). AF_07/2020_P</t>
  </si>
  <si>
    <t>ENTRADA DE ENERGIA ELÉTRICA, SUBTERRÂNEA, TRIFÁSICA, COM CAIXA DE SOBREPOR, CABO DE 10 Mm² E DISJUNTOR DIN 50A (NÃO INCLUSA MURETA DE ALVENARIA). AF_07/2020_P</t>
  </si>
  <si>
    <t>ENTRADA DE ENERGIA ELÉTRICA, SUBTERRÂNEA, TRIFÁSICA, COM CAIXA DE SOBREPOR, CABO DE 16 Mm² E DISJUNTOR DIN 50A (NÃO INCLUSA MURETA DE ALVENARIA). AF_07/2020_P</t>
  </si>
  <si>
    <t>ENTRADA DE ENERGIA ELÉTRICA, SUBTERRÂNEA, TRIFÁSICA, COM CAIXA DE SOBREPOR, CABO DE 25 Mm² E DISJUNTOR DIN 50A (NÃO INCLUSA MURETA DE ALVENARIA). AF_07/2020_P</t>
  </si>
  <si>
    <t>ENTRADA DE ENERGIA ELÉTRICA, SUBTERRÂNEA, TRIFÁSICA, COM CAIXA DE SOBREPOR, CABO DE 35 Mm² E DISJUNTOR DIN 50A (NÃO INCLUSA MURETA DE ALVENARIA). AF_07/2020_P</t>
  </si>
  <si>
    <t>ENTRADA DE ENERGIA ELÉTRICA, SUBTERRÂNEA, TRIFÁSICA, COM CAIXA DE EMBUTIR, CABO DE 10 Mm² E DISJUNTOR DIN 50A (NÃO INCLUSA MURETA DE ALVENARIA). AF_07/2020</t>
  </si>
  <si>
    <t>ENTRADA DE ENERGIA ELÉTRICA, SUBTERRÂNEA, TRIFÁSICA, COM CAIXA DE EMBUTIR, CABO DE 16 Mm² E DISJUNTOR DIN 50A (NÃO INCLUSA MURETA DE ALVENARIA). AF_07/2020</t>
  </si>
  <si>
    <t>ENTRADA DE ENERGIA ELÉTRICA, SUBTERRÂNEA, TRIFÁSICA, COM CAIXA DE EMBUTIR, CABO DE 25 Mm² E DISJUNTOR DIN 50A (NÃO INCLUSA MURETA DE ALVENARIA). AF_07/2020</t>
  </si>
  <si>
    <t>ENTRADA DE ENERGIA ELÉTRICA, SUBTERRÂNEA, TRIFÁSICA, COM CAIXA DE EMBUTIR, CABO DE 35 Mm² E DISJUNTOR DIN 50A (NÃO INCLUSA MURETA DE ALVENARIA). AF_07/2020</t>
  </si>
  <si>
    <t>MANOMETRO 0 A 200 PSI (0 A 14 KGF/Cm²), D = 50MM - FORNECIMENTO E COLOCACAO</t>
  </si>
  <si>
    <t>ALVENARIA DE VEDAÇÃO DE BLOCOS CERÂMICOS FURADOS NA VERTICAL DE 14X19X39CM (ESPESSURA 14CM) DE PAREDES COM ÁREA LÍQUIDA MENOR QUE 6m² COM VÃOS E ARGAMASSA DE ASSENTAMENTO COM PREPARO MANUAL. AF_06/2014</t>
  </si>
  <si>
    <t>ALVENARIA ESTRUTURAL DE BLOCOS CERÂMICOS 14X19X29, (ESPESSURA DE 14 CM), PARA PAREDES COM ÁREA LÍQUIDA MAIOR OU IGUAL A 6m², SEM VÃOS, UTILIZANDO PALHETA E ARGAMASSA DE ASSENTAMENTO COM PREPARO MANUAL. AF_12/2014</t>
  </si>
  <si>
    <t>REVESTIMENTO CERÂMICO PARA PISO COM PLACAS TIPO ESMALTADA EXTRA DE DIMENSÕES 35X35 CM APLICADA EM AMBIENTES DE ÁREA MENOR QUE 5 m². AF_06/2014</t>
  </si>
  <si>
    <t>REVESTIMENTO CERÂMICO PARA PISO COM PLACAS TIPO ESMALTADA EXTRA DE DIMENSÕES 35X35 CM APLICADA EM AMBIENTES DE ÁREA ENTRE 5 m² E 10 m². AF_06/2014</t>
  </si>
  <si>
    <t>REVESTIMENTO CERÂMICO PARA PISO COM PLACAS TIPO ESMALTADA EXTRA DE DIMENSÕES 35X35 CM APLICADA EM AMBIENTES DE ÁREA MAIOR QUE 10 m². AF_06/2014</t>
  </si>
  <si>
    <t>REVESTIMENTO CERÂMICO PARA PISO COM PLACAS TIPO ESMALTADA EXTRA DE DIMENSÕES 45X45 CM APLICADA EM AMBIENTES DE ÁREA MENOR QUE 5 m². AF_06/2014</t>
  </si>
  <si>
    <t>REVESTIMENTO CERÂMICO PARA PISO COM PLACAS TIPO ESMALTADA EXTRA DE DIMENSÕES 45X45 CM APLICADA EM AMBIENTES DE ÁREA ENTRE 5 m² E 10 m². AF_06/2014</t>
  </si>
  <si>
    <t>REVESTIMENTO CERÂMICO PARA PISO COM PLACAS TIPO ESMALTADA EXTRA DE DIMENSÕES 45X45 CM APLICADA EM AMBIENTES DE ÁREA MAIOR QUE 10 m². AF_06/2014</t>
  </si>
  <si>
    <t>REVESTIMENTO CERÂMICO PARA PISO COM PLACAS TIPO ESMALTADA EXTRA DE DIMENSÕES 60X60 CM APLICADA EM AMBIENTES DE ÁREA MENOR QUE 5 m². AF_06/2014</t>
  </si>
  <si>
    <t>REVESTIMENTO CERÂMICO PARA PISO COM PLACAS TIPO ESMALTADA EXTRA DE DIMENSÕES 60X60 CM APLICADA EM AMBIENTES DE ÁREA ENTRE 5 m² E 10 m². AF_06/2014</t>
  </si>
  <si>
    <t>REVESTIMENTO CERÂMICO PARA PISO COM PLACAS TIPO ESMALTADA EXTRA DE DIMENSÕES 60X60 CM APLICADA EM AMBIENTES DE ÁREA MAIOR QUE 10 m². AF_06/2014</t>
  </si>
  <si>
    <t>REVESTIMENTO CERÂMICO PARA PISO COM PLACAS TIPO ESMALTADA PADRÃO POPULAR DE DIMENSÕES 35X35 CM APLICADA EM AMBIENTES DE ÁREA MENOR QUE 5 m². AF_06/2014</t>
  </si>
  <si>
    <t>REVESTIMENTO CERÂMICO PARA PISO COM PLACAS TIPO ESMALTADA PADRÃO POPULAR DE DIMENSÕES 35X35 CM APLICADA EM AMBIENTES DE ÁREA ENTRE 5 m² E 10 m². AF_06/2014</t>
  </si>
  <si>
    <t>REVESTIMENTO CERÂMICO PARA PISO COM PLACAS TIPO ESMALTADA PADRÃO POPULAR DE DIMENSÕES 35X35 CM APLICADA EM AMBIENTES DE ÁREA MAIOR QUE 10 m². AF_06/2014</t>
  </si>
  <si>
    <t>CONTRAPISO ACÚSTICO EM ARGAMASSA TRAÇO 1:4 (CIMENTO E AREIA), PREPARO MECÂNICO COM BETONEIRA 400L, APLICADO EM ÁREAS SECAS MENORES QUE 15m², ESPESSURA 5CM. AF_10/2014</t>
  </si>
  <si>
    <t>CONTRAPISO ACÚSTICO EM ARGAMASSA TRAÇO 1:4 (CIMENTO E AREIA), PREPARO MANUAL, APLICADO EM ÁREAS SECAS MENORES QUE 15m², ESPESSURA 5CM. AF_10/2014</t>
  </si>
  <si>
    <t>CONTRAPISO ACÚSTICO EM ARGAMASSA PRONTA, PREPARO MECÂNICO COM MISTURADOR 300 KG, APLICADO EM ÁREAS SECAS MENORES QUE 15m², ESPESSURA 5CM. AF_10/2014</t>
  </si>
  <si>
    <t>CONTRAPISO ACÚSTICO EM ARGAMASSA PRONTA, PREPARO MANUAL, APLICADO EM ÁREAS SECAS MENORES QUE 15m², ESPESSURA 5CM. AF_10/2014</t>
  </si>
  <si>
    <t>CONTRAPISO ACÚSTICO EM ARGAMASSA TRAÇO 1:4 (CIMENTO E AREIA), PREPARO MECÂNICO COM BETONEIRA 400L, APLICADO EM ÁREAS SECAS MENORES QUE 15m², ESPESSURA 6CM. AF_10/2014</t>
  </si>
  <si>
    <t>CONTRAPISO ACÚSTICO EM ARGAMASSA TRAÇO 1:4 (CIMENTO E AREIA), PREPARO MANUAL, APLICADO EM ÁREAS SECAS MENORES QUE 15m², ESPESSURA 6CM. AF_10/2014</t>
  </si>
  <si>
    <t>CONTRAPISO ACÚSTICO EM ARGAMASSA PRONTA, PREPARO MECÂNICO COM MISTURADOR 300 KG, APLICADO EM ÁREAS SECAS MENORES QUE 15m², ESPESSURA 6CM. AF_10/2014</t>
  </si>
  <si>
    <t>CONTRAPISO ACÚSTICO EM ARGAMASSA PRONTA, PREPARO MANUAL, APLICADO EM ÁREAS SECAS MENORES QUE 15m², ESPESSURA 6CM. AF_10/2014</t>
  </si>
  <si>
    <t>CONTRAPISO ACÚSTICO EM ARGAMASSA TRAÇO 1:4 (CIMENTO E AREIA), PREPARO MECÂNICO COM BETONEIRA 400L, APLICADO EM ÁREAS SECAS MENORES QUE 15m², ESPESSURA 7CM. AF_10/2014</t>
  </si>
  <si>
    <t>CONTRAPISO ACÚSTICO EM ARGAMASSA TRAÇO 1:4 (CIMENTO E AREIA), PREPARO MANUAL, APLICADO EM ÁREAS SECAS MENORES QUE 15m², ESPESSURA 7CM. AF_10/2014</t>
  </si>
  <si>
    <t>CONTRAPISO ACÚSTICO EM ARGAMASSA PRONTA, PREPARO MECÂNICO COM MISTURADOR 300 KG, APLICADO EM ÁREAS SECAS MENORES QUE 15m², ESPESSURA 7CM. AF_10/2014</t>
  </si>
  <si>
    <t>CONTRAPISO ACÚSTICO EM ARGAMASSA PRONTA, PREPARO MANUAL, APLICADO EM ÁREAS SECAS MENORES QUE 15m², ESPESSURA 7CM. AF_10/2014</t>
  </si>
  <si>
    <t>CONTRAPISO ACÚSTICO EM ARGAMASSA TRAÇO 1:4 (CIMENTO E AREIA), PREPARO MECÂNICO COM BETONEIRA 400L, APLICADO EM ÁREAS SECAS MAIORES QUE 15m², ESPESSURA 5CM. AF_10/2014</t>
  </si>
  <si>
    <t>CONTRAPISO ACÚSTICO EM ARGAMASSA TRAÇO 1:4 (CIMENTO E AREIA), PREPARO MANUAL, APLICADO EM ÁREAS SECAS MAIORES QUE 15m², ESPESSURA 5CM. AF_10/2014</t>
  </si>
  <si>
    <t>CONTRAPISO ACÚSTICO EM ARGAMASSA PRONTA, PREPARO MECÂNICO COM MISTURADOR 300 KG, APLICADO EM ÁREAS SECAS MAIORES QUE 15m², ESPESSURA 5CM. AF_10/2014</t>
  </si>
  <si>
    <t>CONTRAPISO ACÚSTICO EM ARGAMASSA PRONTA, PREPARO MANUAL, APLICADO EM ÁREAS SECAS MAIORES QUE 15m², ESPESSURA 5CM. AF_10/2014</t>
  </si>
  <si>
    <t>CONTRAPISO ACÚSTICO EM ARGAMASSA TRAÇO 1:4 (CIMENTO E AREIA), PREPARO MECÂNICO COM BETONEIRA 400L, APLICADO EM ÁREAS SECAS MAIORES QUE 15m², ESPESSURA 6CM. AF_10/2014</t>
  </si>
  <si>
    <t>CONTRAPISO ACÚSTICO EM ARGAMASSA TRAÇO 1:4 (CIMENTO E AREIA), PREPARO MANUAL, APLICADO EM ÁREAS SECAS MAIORES QUE 15m², ESPESSURA 6CM. AF_10/2014</t>
  </si>
  <si>
    <t>CONTRAPISO ACÚSTICO EM ARGAMASSA PRONTA, PREPARO MECÂNICO COM MISTURADOR 300 KG, APLICADO EM ÁREAS SECAS MAIORES QUE 15m², ESPESSURA 6CM. AF_10/2014</t>
  </si>
  <si>
    <t>CONTRAPISO ACÚSTICO EM ARGAMASSA PRONTA, PREPARO MANUAL, APLICADO EM ÁREAS SECAS MAIORES QUE 15m², ESPESSURA 6CM. AF_10/2014</t>
  </si>
  <si>
    <t>CONTRAPISO ACÚSTICO EM ARGAMASSA TRAÇO 1:4 (CIMENTO E AREIA), PREPARO MECÂNICO COM BETONEIRA 400L, APLICADO EM ÁREAS SECAS MAIORES QUE 15m², ESPESSURA 7CM. AF_10/2014</t>
  </si>
  <si>
    <t>CONTRAPISO ACÚSTICO EM ARGAMASSA TRAÇO 1:4 (CIMENTO E AREIA), PREPARO MANUAL, APLICADO EM ÁREAS SECAS MAIORES QUE 15m², ESPESSURA 7CM. AF_10/2014</t>
  </si>
  <si>
    <t>CONTRAPISO ACÚSTICO EM ARGAMASSA PRONTA, PREPARO MECÂNICO COM MISTURADOR 300 KG, APLICADO EM ÁREAS SECAS MAIORES QUE 15m², ESPESSURA 7CM. AF_10/2014</t>
  </si>
  <si>
    <t>CONTRAPISO ACÚSTICO EM ARGAMASSA PRONTA, PREPARO MANUAL, APLICADO EM ÁREAS SECAS MAIORES QUE 15m², ESPESSURA 7CM. AF_10/2014</t>
  </si>
  <si>
    <t>EMBOÇO, PARA RECEBIMENTO DE CERÂMICA, EM ARGAMASSA TRAÇO 1:2:8, PREPARO MECÂNICO COM BETONEIRA 400L, APLICADO MANUALMENTE EM FACES INTERNAS DE PAREDES, PARA AMBIENTE COM ÁREA MENOR QUE 5m², ESPESSURA DE 20MM, COM EXECUÇÃO DE TALISCAS. AF_06/2014</t>
  </si>
  <si>
    <t>EMBOÇO, PARA RECEBIMENTO DE CERÂMICA, EM ARGAMASSA TRAÇO 1:2:8, PREPARO MANUAL, APLICADO MANUALMENTE EM FACES INTERNAS DE PAREDES, PARA AMBIENTE COM ÁREA MENOR QUE 5m², ESPESSURA DE 20MM, COM EXECUÇÃO DE TALISCAS. AF_06/2014</t>
  </si>
  <si>
    <t>EMBOÇO, PARA RECEBIMENTO DE CERÂMICA, EM ARGAMASSA TRAÇO 1:2:8, PREPARO MECÂNICO COM BETONEIRA 400L, APLICADO MANUALMENTE EM FACES INTERNAS DE PAREDES, PARA AMBIENTE COM ÁREA ENTRE 5m² E 10m², ESPESSURA DE 20MM, COM EXECUÇÃO DE TALISCAS. AF_06/2014</t>
  </si>
  <si>
    <t>EMBOÇO, PARA RECEBIMENTO DE CERÂMICA, EM ARGAMASSA TRAÇO 1:2:8, PREPARO MANUAL, APLICADO MANUALMENTE EM FACES INTERNAS DE PAREDES, PARA AMBIENTE COM ÁREA  ENTRE 5m² E 10m², ESPESSURA DE 20MM, COM EXECUÇÃO DE TALISCAS. AF_06/2014</t>
  </si>
  <si>
    <t>EMBOÇO, PARA RECEBIMENTO DE CERÂMICA, EM ARGAMASSA TRAÇO 1:2:8, PREPARO MECÂNICO COM BETONEIRA 400L, APLICADO MANUALMENTE EM FACES INTERNAS DE PAREDES, PARA AMBIENTE COM ÁREA  MAIOR QUE 10m², ESPESSURA DE 20MM, COM EXECUÇÃO DE TALISCAS. AF_06/2014</t>
  </si>
  <si>
    <t>EMBOÇO, PARA RECEBIMENTO DE CERÂMICA, EM ARGAMASSA TRAÇO 1:2:8, PREPARO MANUAL, APLICADO MANUALMENTE EM FACES INTERNAS DE PAREDES, PARA AMBIENTE COM ÁREA  MAIOR QUE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</si>
  <si>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20MM,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</si>
  <si>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20MM,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</si>
  <si>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20MM, COM EXECUÇÃO DE TALISCAS. AF_06/2014</t>
  </si>
  <si>
    <t>EMBOÇO, PARA RECEBIMENTO DE CERÂMICA, EM ARGAMASSA TRAÇO 1:2:8, PREPARO MECÂNICO COM BETONEIRA 400L, APLICADO MANUALMENTE EM FACES INTERNAS DE PAREDES, PARA AMBIENTE COM ÁREA MENOR QUE 5m², ESPESSURA DE 10MM, COM EXECUÇÃO DE TALISCAS. AF_06/2014</t>
  </si>
  <si>
    <t>EMBOÇO, PARA RECEBIMENTO DE CERÂMICA, EM ARGAMASSA TRAÇO 1:2:8, PREPARO MANUAL, APLICADO MANUALMENTE EM FACES INTERNAS DE PAREDES, PARA AMBIENTE COM ÁREA MENOR QUE 5m², ESPESSURA DE 10MM, COM EXECUÇÃO DE TALISCAS. AF_06/2014</t>
  </si>
  <si>
    <t>EMBOÇO, PARA RECEBIMENTO DE CERÂMICA, EM ARGAMASSA TRAÇO 1:2:8, PREPARO MECÂNICO COM BETONEIRA 400L, APLICADO MANUALMENTE EM FACES INTERNAS DE PAREDES, PARA AMBIENTE COM ÁREA ENTRE 5m² E 10m², ESPESSURA DE 10MM, COM EXECUÇÃO DE TALISCAS. AF_06/2014</t>
  </si>
  <si>
    <t>EMBOÇO, PARA RECEBIMENTO DE CERÂMICA, EM ARGAMASSA TRAÇO 1:2:8, PREPARO MANUAL, APLICADO MANUALMENTE EM FACES INTERNAS DE PAREDES, PARA AMBIENTE COM ÁREA ENTRE 5m² E 10m², ESPESSURA DE 10MM, COM EXECUÇÃO DE TALISCAS. AF_06/2014</t>
  </si>
  <si>
    <t>EMBOÇO, PARA RECEBIMENTO DE CERÂMICA, EM ARGAMASSA TRAÇO 1:2:8, PREPARO MECÂNICO COM BETONEIRA 400L, APLICADO MANUALMENTE EM FACES INTERNAS DE PAREDES, PARA AMBIENTE COM ÁREA MAIOR QUE 10m², ESPESSURA DE 10MM, COM EXECUÇÃO DE TALISCAS. AF_06/2014</t>
  </si>
  <si>
    <t>EMBOÇO, PARA RECEBIMENTO DE CERÂMICA, EM ARGAMASSA TRAÇO 1:2:8, PREPARO MANUAL, APLICADO MANUALMENTE EM FACES INTERNAS DE PAREDES, PARA AMBIENTE COM ÁREA MAIOR QUE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</si>
  <si>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MENOR QUE 5m², ESPESSURA DE 10MM, COM EXECUÇÃO DE TALISCAS. AF_06/2014</t>
  </si>
  <si>
    <t>EMBOÇO, PARA RECEBIMENTO DE CERÂMICA, EM ARGAMASSA INDUSTRIALIZADA, PREPARO MECÂNICO, APLICADO COM EQUIPAMENTO DE MISTURA E PROJEÇÃO DE 1,5 m³/H DE ARGAMASSA EM FACES INTERNAS DE PAREDES, PARA AMBIENTE COM ÁREA ENTRE 5m² E 10m², ESPESSURA DE 10MM, COM EXECUÇÃO DE TALISCAS. AF_06/2014</t>
  </si>
  <si>
    <t>EMBOÇO, PARA RECEBIMENTO DE CERÂMICA, EM ARGAMASSA INDUSTRIALIZADA, PREPARO MECÂNICO, APLICADO COM EQUIPAMENTO DE MISTURA E PROJEÇÃO DE 1,5 m³/H DE ARGAMASSA EM FACES INTERNAS DE PAREDES, PARA AMBIENTE COM ÁREA MAIOR QUE 10m², ESPESSURA DE 10MM, COM EXECUÇÃO DE TALISCAS. AF_06/2014</t>
  </si>
  <si>
    <t>REVESTIMENTO CERÂMICO PARA PAREDES INTERNAS COM PLACAS TIPO ESMALTADA PADRÃO POPULAR DE DIMENSÕES 20X20 CM, ARGAMASSA TIPO AC I, APLICADAS EM AMBIENTES DE ÁREA MENOR QUE 5 m² NA ALTURA INTEIRA DAS PAREDES. AF_06/2014</t>
  </si>
  <si>
    <t>REVESTIMENTO CERÂMICO PARA PAREDES INTERNAS COM PLACAS TIPO ESMALTADA PADRÃO POPULAR DE DIMENSÕES 20X20 CM, ARGAMASSA TIPO AC I, APLICADAS EM AMBIENTES DE ÁREA MAIOR QUE 5 m² NA ALTURA INTEIRA DAS PAREDES. AF_06/2014</t>
  </si>
  <si>
    <t>REVESTIMENTO CERÂMICO PARA PAREDES INTERNAS COM PLACAS TIPO ESMALTADA PADRÃO POPULAR DE DIMENSÕES 20X20 CM, ARGAMASSA TIPO AC I, APLICADAS EM AMBIENTES DE ÁREA MENOR QUE 5 m² A MEIA ALTURA DAS PAREDES. AF_06/2014</t>
  </si>
  <si>
    <t>REVESTIMENTO CERÂMICO PARA PAREDES INTERNAS COM PLACAS TIPO ESMALTADA PADRÃO POPULAR DE DIMENSÕES 20X20 CM, ARGAMASSA TIPO AC I, APLICADAS EM AMBIENTES DE ÁREA MAIOR QUE 5 m² A MEIA ALTURA DAS PAREDES. AF_06/2014</t>
  </si>
  <si>
    <t>REVESTIMENTO CERÂMICO PARA PAREDES INTERNAS COM PLACAS TIPO ESMALTADA PADRÃO POPULAR DE DIMENSÕES 20X20 CM, ARGAMASSA TIPO AC III, APLICADAS EM AMBIENTES DE ÁREA MENOR QUE 5 m² NA ALTURA INTEIRA DAS PAREDES. AF_06/2014</t>
  </si>
  <si>
    <t>REVESTIMENTO CERÂMICO PARA PAREDES INTERNAS COM PLACAS TIPO ESMALTADA PADRÃO POPULAR DE DIMENSÕES 20X20 CM, ARGAMASSA TIPO AC III, APLICADAS EM AMBIENTES DE ÁREA MAIOR QUE 5 m² NA ALTURA INTEIRA DAS PAREDES. AF_06/2014</t>
  </si>
  <si>
    <t>REVESTIMENTO CERÂMICO PARA PAREDES INTERNAS COM PLACAS TIPO ESMALTADA PADRÃO POPULAR DE DIMENSÕES 20X20 CM, ARGAMASSA TIPO AC III, APLICADAS EM AMBIENTES DE ÁREA MENOR QUE 5 m² A MEIA ALTURA DAS PAREDES. AF_06/2014</t>
  </si>
  <si>
    <t>REVESTIMENTO CERÂMICO PARA PAREDES INTERNAS COM PLACAS TIPO ESMALTADA PADRÃO POPULAR DE DIMENSÕES 20X20 CM, ARGAMASSA TIPO AC III, APLICADAS EM AMBIENTES DE ÁREA MAIOR QUE 5 m² A MEIA ALTURA DAS PAREDES. AF_06/2014</t>
  </si>
  <si>
    <t>TRANSPORTE HORIZONTAL MANUAL, DE CAIXA COM REVESTIMENTO CERÂMICO (UNIDADE: m²XKM). AF_07/2019</t>
  </si>
  <si>
    <t>TRANSPORTE HORIZONTAL COM CARRINHO DE MÃO, DE CAIXA COM REVESTIMENTO CERÂMICO (UNIDADE: m²XKM). AF_07/2019</t>
  </si>
  <si>
    <t>TRANSPORTE HORIZONTAL COM CARRINHO PLATAFORMA, DE CAIXA COM REVESTIMENTO CERÂMICO (UNIDADE: m²XKM). AF_07/2019</t>
  </si>
  <si>
    <t>TRANSPORTE HORIZONTAL COM CARRINHO MINI PÁLETES, DE CAIXA COM REVESTIMENTO CERÂMICO (UNIDADE: m²XKM). AF_07/2019</t>
  </si>
  <si>
    <t>TRANSPORTE HORIZONTAL COM MANIPULADOR TELESCÓPICO, DE CAIXA COM REVESTIMENTO CERÂMICO (UNIDADE: m²XKM). AF_07/2019</t>
  </si>
  <si>
    <t>TRANSPORTE VERTICAL MANUAL, 1 PAVIMENTO, DE CAIXA COM REVESTIMENTO CERÂMICO (UNIDADE: m²). AF_07/2019</t>
  </si>
  <si>
    <t>TRANSPORTE HORIZONTAL MANUAL, DE JANELA (UNIDADE: m²XKM). AF_07/2019</t>
  </si>
  <si>
    <t>TRANSPORTE VERTICAL MANUAL, 1 PAVIMENTO, DE JANELA (UNIDADE: m²). AF_07/2019</t>
  </si>
  <si>
    <t>TRANSPORTE HORIZONTAL MANUAL, DE VIDRO (UNIDADE: m²XKM). AF_07/2019</t>
  </si>
  <si>
    <t>TRANSPORTE VERTICAL MANUAL, 1 PAVIMENTO, DE VIDRO (UNIDADE: m²). AF_07/2019</t>
  </si>
  <si>
    <t>TRANSPORTE HORIZONTAL MANUAL, DE COMPENSADO DE MADEIRA (UNIDADE: m²XKM). AF_07/2019</t>
  </si>
  <si>
    <t>TRANSPORTE HORIZONTAL MANUAL, DE TELHA TERMOACÚSTICA OU TELHA DE AÇO ZINCADO (UNIDADE: m²XKM). AF_07/2019</t>
  </si>
  <si>
    <t>TRANSPORTE HORIZONTAL MANUAL, DE TELHA DE FIBROCIMENTO OU TELHA ESTRUTURAL DE FIBROCIMENTO, CANALETE 90 OU KALHETÃO (UNIDADE: m²XKM). AF_07/2019</t>
  </si>
  <si>
    <t>TRANSPORTE HORIZONTAL COM MANIPULADOR TELESCÓPICO, DE TELHAS TERMOACÚSTICAS, FIBROCIMENTO, AÇO ZINCADO, FIBROCIMENTO ESTRUTURAL, CANALETE 90 OU KALHETÃO (UNIDADE: m²XKM). AF_07/2019</t>
  </si>
  <si>
    <t>TRANSPORTE HORIZONTAL MANUAL, DE TELHA DE CONCRETO OU CERÂMICA (UNIDADE: m²XKM). AF_07/2019</t>
  </si>
  <si>
    <t>TRANSPORTE HORIZONTAL COM CARRINHO PLATAFORMA, DE TELHA DE CONCRETO OU CERÂMICA (UNIDADE: m²XKM). AF_07/2019</t>
  </si>
  <si>
    <t>TRANSPORTE HORIZONTAL COM MANIPULADOR TELESCÓPICO, DE TELHA DE CONCRETO OU CERÂMICA (UNIDADE: m²XKM). AF_07/2019</t>
  </si>
  <si>
    <t>mL</t>
  </si>
  <si>
    <t>m²XKm</t>
  </si>
  <si>
    <t>LXKm</t>
  </si>
  <si>
    <t>mXKm</t>
  </si>
  <si>
    <t>mES</t>
  </si>
  <si>
    <t>unIDADE</t>
  </si>
  <si>
    <t>unXKm</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</si>
  <si>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</si>
  <si>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</si>
  <si>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</si>
  <si>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</si>
  <si>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</si>
  <si>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</si>
  <si>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</si>
  <si>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</si>
  <si>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</si>
  <si>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</si>
  <si>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</si>
  <si>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</si>
  <si>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</si>
  <si>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</si>
  <si>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</si>
  <si>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</si>
  <si>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</si>
  <si>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</si>
  <si>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</si>
  <si>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</si>
  <si>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</si>
  <si>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</si>
  <si>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</si>
  <si>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</si>
  <si>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</si>
  <si>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</si>
  <si>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</si>
  <si>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</si>
  <si>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</si>
  <si>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</si>
  <si>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</si>
  <si>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</si>
  <si>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</si>
  <si>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</si>
  <si>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</si>
  <si>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</si>
  <si>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</si>
  <si>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</si>
  <si>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</si>
  <si>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</si>
  <si>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</si>
  <si>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</si>
  <si>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</si>
  <si>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</si>
  <si>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</si>
  <si>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</si>
  <si>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</si>
  <si>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</si>
  <si>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</si>
  <si>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</si>
  <si>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</si>
  <si>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</si>
  <si>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</si>
  <si>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</si>
  <si>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</si>
  <si>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</si>
  <si>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</si>
  <si>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</si>
  <si>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</si>
  <si>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</si>
  <si>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</si>
  <si>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</si>
  <si>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</si>
  <si>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</si>
  <si>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</si>
  <si>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</si>
  <si>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</si>
  <si>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</si>
  <si>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</si>
  <si>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</si>
  <si>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</si>
  <si>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</si>
  <si>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</si>
  <si>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</si>
  <si>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</si>
  <si>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</si>
  <si>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</si>
  <si>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</si>
  <si>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</si>
  <si>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</si>
  <si>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</si>
  <si>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</si>
  <si>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</si>
  <si>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</si>
  <si>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</si>
  <si>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</si>
  <si>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</si>
  <si>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</si>
  <si>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</si>
  <si>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</si>
  <si>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</si>
  <si>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</si>
  <si>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</si>
  <si>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</si>
  <si>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</si>
  <si>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</si>
  <si>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</si>
  <si>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</si>
  <si>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</si>
  <si>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</si>
  <si>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</si>
  <si>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</si>
  <si>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</si>
  <si>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</si>
  <si>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</si>
  <si>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</si>
  <si>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</si>
  <si>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</si>
  <si>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</si>
  <si>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</si>
  <si>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</si>
  <si>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</si>
  <si>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</si>
  <si>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</si>
  <si>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</si>
  <si>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</si>
  <si>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</si>
  <si>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</si>
  <si>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</si>
  <si>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</si>
  <si>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</si>
  <si>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</si>
  <si>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</si>
  <si>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</si>
  <si>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</si>
  <si>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</si>
  <si>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</si>
  <si>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</si>
  <si>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</si>
  <si>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</si>
  <si>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</si>
  <si>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</si>
  <si>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</si>
  <si>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</si>
  <si>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</si>
  <si>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</si>
  <si>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</si>
  <si>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</si>
  <si>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</si>
  <si>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</si>
  <si>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</si>
  <si>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</si>
  <si>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</si>
  <si>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</si>
  <si>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</si>
  <si>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</si>
  <si>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</si>
  <si>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</si>
  <si>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</si>
  <si>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</si>
  <si>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</si>
  <si>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</si>
  <si>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</si>
  <si>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</si>
  <si>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</si>
  <si>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</si>
  <si>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</si>
  <si>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</si>
  <si>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</si>
  <si>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</si>
  <si>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</si>
  <si>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</si>
  <si>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</si>
  <si>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</si>
  <si>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</si>
  <si>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</si>
  <si>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</si>
  <si>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</si>
  <si>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</si>
  <si>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</si>
  <si>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</si>
  <si>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</si>
  <si>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</si>
  <si>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</si>
  <si>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</si>
  <si>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</si>
  <si>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</si>
  <si>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</si>
  <si>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</si>
  <si>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</si>
  <si>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</si>
  <si>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</si>
  <si>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</si>
  <si>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</si>
  <si>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</si>
  <si>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</si>
  <si>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</si>
  <si>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</si>
  <si>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</si>
  <si>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</si>
  <si>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</si>
  <si>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</si>
  <si>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</si>
  <si>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</si>
  <si>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</si>
  <si>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</si>
  <si>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</si>
  <si>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</si>
  <si>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</si>
  <si>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</si>
  <si>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</si>
  <si>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</si>
  <si>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</si>
  <si>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</si>
  <si>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</si>
  <si>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</si>
  <si>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</si>
  <si>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</si>
  <si>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</si>
  <si>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</si>
  <si>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</si>
  <si>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</si>
  <si>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</si>
  <si>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</si>
  <si>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</si>
  <si>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</si>
  <si>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</si>
  <si>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</si>
  <si>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</si>
  <si>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</si>
  <si>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</si>
  <si>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</si>
  <si>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</si>
  <si>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</si>
  <si>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</si>
  <si>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</si>
  <si>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</si>
  <si>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</si>
  <si>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</si>
  <si>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</si>
  <si>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</si>
  <si>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</si>
  <si>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</si>
  <si>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</si>
  <si>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</si>
  <si>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</si>
  <si>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</si>
  <si>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</si>
  <si>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</si>
  <si>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</si>
  <si>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</si>
  <si>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</si>
  <si>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</si>
  <si>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</si>
  <si>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</si>
  <si>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</si>
  <si>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</si>
  <si>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</si>
  <si>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</si>
  <si>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</si>
  <si>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</si>
  <si>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</si>
  <si>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</si>
  <si>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</si>
  <si>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</si>
  <si>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</si>
  <si>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</si>
  <si>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</si>
  <si>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</si>
  <si>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</si>
  <si>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</si>
  <si>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</si>
  <si>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</si>
  <si>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</si>
  <si>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</si>
  <si>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</si>
  <si>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</si>
  <si>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</si>
  <si>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</si>
  <si>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</si>
  <si>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</si>
  <si>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</si>
  <si>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</si>
  <si>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</si>
  <si>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</si>
  <si>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</si>
  <si>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</si>
  <si>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</si>
  <si>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</si>
  <si>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</si>
  <si>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</si>
  <si>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</si>
  <si>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</si>
  <si>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</si>
  <si>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</si>
  <si>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</si>
  <si>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</si>
  <si>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</si>
  <si>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</si>
  <si>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</si>
  <si>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</si>
  <si>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</si>
  <si>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</si>
  <si>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</si>
  <si>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</si>
  <si>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</si>
  <si>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</si>
  <si>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</si>
  <si>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</si>
  <si>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</si>
  <si>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</si>
  <si>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</si>
  <si>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</si>
  <si>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</si>
  <si>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</si>
  <si>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</si>
  <si>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</si>
  <si>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</si>
  <si>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</si>
  <si>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</si>
  <si>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</si>
  <si>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</si>
  <si>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</si>
  <si>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</si>
  <si>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</si>
  <si>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</si>
  <si>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</si>
  <si>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</si>
  <si>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</si>
  <si>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</si>
  <si>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</si>
  <si>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</si>
  <si>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</si>
  <si>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</si>
  <si>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</si>
  <si>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</si>
  <si>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</si>
  <si>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</si>
  <si>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</si>
  <si>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</si>
  <si>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</si>
  <si>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</si>
  <si>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</si>
  <si>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</si>
  <si>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</si>
  <si>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</si>
  <si>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</si>
  <si>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</si>
  <si>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</si>
  <si>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</si>
  <si>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</si>
  <si>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</si>
  <si>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</si>
  <si>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</si>
  <si>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</si>
  <si>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</si>
  <si>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</si>
  <si>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</si>
  <si>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</si>
  <si>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</si>
  <si>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</si>
  <si>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</si>
  <si>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</si>
  <si>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</si>
  <si>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</si>
  <si>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</si>
  <si>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</si>
  <si>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</si>
  <si>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</si>
  <si>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</si>
  <si>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</si>
  <si>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</si>
  <si>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</si>
  <si>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</si>
  <si>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</si>
  <si>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</si>
  <si>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</si>
  <si>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</si>
  <si>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</si>
  <si>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</si>
  <si>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</si>
  <si>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</si>
  <si>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</si>
  <si>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</si>
  <si>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</si>
  <si>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</si>
  <si>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</si>
  <si>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</si>
  <si>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</si>
  <si>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</si>
  <si>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</si>
  <si>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</si>
  <si>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</si>
  <si>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</si>
  <si>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</si>
  <si>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</si>
  <si>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</si>
  <si>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</si>
  <si>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</si>
  <si>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</si>
  <si>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</si>
  <si>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</si>
  <si>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</si>
  <si>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</si>
  <si>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</si>
  <si>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</si>
  <si>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</si>
  <si>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</si>
  <si>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</si>
  <si>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</si>
  <si>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</si>
  <si>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</si>
  <si>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</si>
  <si>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</si>
  <si>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</si>
  <si>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</si>
  <si>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</si>
  <si>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</si>
  <si>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</si>
  <si>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</si>
  <si>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</si>
  <si>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</si>
  <si>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</si>
  <si>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</si>
  <si>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</si>
  <si>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</si>
  <si>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</si>
  <si>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</si>
  <si>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</si>
  <si>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</si>
  <si>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</si>
  <si>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</si>
  <si>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</si>
  <si>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</si>
  <si>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</si>
  <si>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</si>
  <si>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</si>
  <si>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</si>
  <si>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</si>
  <si>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</si>
  <si>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</si>
  <si>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</si>
  <si>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</si>
  <si>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</si>
  <si>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</si>
  <si>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</si>
  <si>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</si>
  <si>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</si>
  <si>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</si>
  <si>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</si>
  <si>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</si>
  <si>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</si>
  <si>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</si>
  <si>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</si>
  <si>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</si>
  <si>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</si>
  <si>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</si>
  <si>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</si>
  <si>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</si>
  <si>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</si>
  <si>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</si>
  <si>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</si>
  <si>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</si>
  <si>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</si>
  <si>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</si>
  <si>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</si>
  <si>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</si>
  <si>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</si>
  <si>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</si>
  <si>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</si>
  <si>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</si>
  <si>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</si>
  <si>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</si>
  <si>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</si>
  <si>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</si>
  <si>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</si>
  <si>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</si>
  <si>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</si>
  <si>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</si>
  <si>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</si>
  <si>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</si>
  <si>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</si>
  <si>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</si>
  <si>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</si>
  <si>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</si>
  <si>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</si>
  <si>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</si>
  <si>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</si>
  <si>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</si>
  <si>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</si>
  <si>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</si>
  <si>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</si>
  <si>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</si>
  <si>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</si>
  <si>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</si>
  <si>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</si>
  <si>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</si>
  <si>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</si>
  <si>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</si>
  <si>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</si>
  <si>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</si>
  <si>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</si>
  <si>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</si>
  <si>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</si>
  <si>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</si>
  <si>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</si>
  <si>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</si>
  <si>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</si>
  <si>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</si>
  <si>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</si>
  <si>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</si>
  <si>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</si>
  <si>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</si>
  <si>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</si>
  <si>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</si>
  <si>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</si>
  <si>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</si>
  <si>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</si>
  <si>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</si>
  <si>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</si>
  <si>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</si>
  <si>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</si>
  <si>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</si>
  <si>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</si>
  <si>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</si>
  <si>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</si>
  <si>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</si>
  <si>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</si>
  <si>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</si>
  <si>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</si>
  <si>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</si>
  <si>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</si>
  <si>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</si>
  <si>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</si>
  <si>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</si>
  <si>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</si>
  <si>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</si>
  <si>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</si>
  <si>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</si>
  <si>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</si>
  <si>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</si>
  <si>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</si>
  <si>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</si>
  <si>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</si>
  <si>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</si>
  <si>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</si>
  <si>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</si>
  <si>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</si>
  <si>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</si>
  <si>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</si>
  <si>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</si>
  <si>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</si>
  <si>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</si>
  <si>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</si>
  <si>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</si>
  <si>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</si>
  <si>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</si>
  <si>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</si>
  <si>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</si>
  <si>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</si>
  <si>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</si>
  <si>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</si>
  <si>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</si>
  <si>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</si>
  <si>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</si>
  <si>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</si>
  <si>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</si>
  <si>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</si>
  <si>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</si>
  <si>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</si>
  <si>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</si>
  <si>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</si>
  <si>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</si>
  <si>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</si>
  <si>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</si>
  <si>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</si>
  <si>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</si>
  <si>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</si>
  <si>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</si>
  <si>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</si>
  <si>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</si>
  <si>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</si>
  <si>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</si>
  <si>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</si>
  <si>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</si>
  <si>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</si>
  <si>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</si>
  <si>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</si>
  <si>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</si>
  <si>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</si>
  <si>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</si>
  <si>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</si>
  <si>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</si>
  <si>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</si>
  <si>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</si>
  <si>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</si>
  <si>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</si>
  <si>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</si>
  <si>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</si>
  <si>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</si>
  <si>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</si>
  <si>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</si>
  <si>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</si>
  <si>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</si>
  <si>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</si>
  <si>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</si>
  <si>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</si>
  <si>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</si>
  <si>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</si>
  <si>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</si>
  <si>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</si>
  <si>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</si>
  <si>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</si>
  <si>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</si>
  <si>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</si>
  <si>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</si>
  <si>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</si>
  <si>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</si>
  <si>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</si>
  <si>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</si>
  <si>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</si>
  <si>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</si>
  <si>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</si>
  <si>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</si>
  <si>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</si>
  <si>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</si>
  <si>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</si>
  <si>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</si>
  <si>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</si>
  <si>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</si>
  <si>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</si>
  <si>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</si>
  <si>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</si>
  <si>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</si>
  <si>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</si>
  <si>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</si>
  <si>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</si>
  <si>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</si>
  <si>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</si>
  <si>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</si>
  <si>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</si>
  <si>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</si>
  <si>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</si>
  <si>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</si>
  <si>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</si>
  <si>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</si>
  <si>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</si>
  <si>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</si>
  <si>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</si>
  <si>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</si>
  <si>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</si>
  <si>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</si>
  <si>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</si>
  <si>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</si>
  <si>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</si>
  <si>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</si>
  <si>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</si>
  <si>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</si>
  <si>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</si>
  <si>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</si>
  <si>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</si>
  <si>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</si>
  <si>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</si>
  <si>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</si>
  <si>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</si>
  <si>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</si>
  <si>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</si>
  <si>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</si>
  <si>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</si>
  <si>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</si>
  <si>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</si>
  <si>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</si>
  <si>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</si>
  <si>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</si>
  <si>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</si>
  <si>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</si>
  <si>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</si>
  <si>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</si>
  <si>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</si>
  <si>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</si>
  <si>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</si>
  <si>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</si>
  <si>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</si>
  <si>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</si>
  <si>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</si>
  <si>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</si>
  <si>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</si>
  <si>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</si>
  <si>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</si>
  <si>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</si>
  <si>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</si>
  <si>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</si>
  <si>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</si>
  <si>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</si>
  <si>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</si>
  <si>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</si>
  <si>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</si>
  <si>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</si>
  <si>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</si>
  <si>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</si>
  <si>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</si>
  <si>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</si>
  <si>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</si>
  <si>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</si>
  <si>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</si>
  <si>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</si>
  <si>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</si>
  <si>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</si>
  <si>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</si>
  <si>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</si>
  <si>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</si>
  <si>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</si>
  <si>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</si>
  <si>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</si>
  <si>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</si>
  <si>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</si>
  <si>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</si>
  <si>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</si>
  <si>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</si>
  <si>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</si>
  <si>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</si>
  <si>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</si>
  <si>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</si>
  <si>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</si>
  <si>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</si>
  <si>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</si>
  <si>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</si>
  <si>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</si>
  <si>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</si>
  <si>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</si>
  <si>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</si>
  <si>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</si>
  <si>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</si>
  <si>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</si>
  <si>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</si>
  <si>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</si>
  <si>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</si>
  <si>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</si>
  <si>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</si>
  <si>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</si>
  <si>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</si>
  <si>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</si>
  <si>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</si>
  <si>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</si>
  <si>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</si>
  <si>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</si>
  <si>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</si>
  <si>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</si>
  <si>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</si>
  <si>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</si>
  <si>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</si>
  <si>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</si>
  <si>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</si>
  <si>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</si>
  <si>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</si>
  <si>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</si>
  <si>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</si>
  <si>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</si>
  <si>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</si>
  <si>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</si>
  <si>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</si>
  <si>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</si>
  <si>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</si>
  <si>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</si>
  <si>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</si>
  <si>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</si>
  <si>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</si>
  <si>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</si>
  <si>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</si>
  <si>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</si>
  <si>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</si>
  <si>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</si>
  <si>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</si>
  <si>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</si>
  <si>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</si>
  <si>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</si>
  <si>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</si>
  <si>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</si>
  <si>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</si>
  <si>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</si>
  <si>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</si>
  <si>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</si>
  <si>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</si>
  <si>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</si>
  <si>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</si>
  <si>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</si>
  <si>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</si>
  <si>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</si>
  <si>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</si>
  <si>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</si>
  <si>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</si>
  <si>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</si>
  <si>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</si>
  <si>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</si>
  <si>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</si>
  <si>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</si>
  <si>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</si>
  <si>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</si>
  <si>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</si>
  <si>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</si>
  <si>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</si>
  <si>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</si>
  <si>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</si>
  <si>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</si>
  <si>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</si>
  <si>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</si>
  <si>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</si>
  <si>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</si>
  <si>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</si>
  <si>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</si>
  <si>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</si>
  <si>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</si>
  <si>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</si>
  <si>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</si>
  <si>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</si>
  <si>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</si>
  <si>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</si>
  <si>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</si>
  <si>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</si>
  <si>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</si>
  <si>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</si>
  <si>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</si>
  <si>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</si>
  <si>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</si>
  <si>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</si>
  <si>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</si>
  <si>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</si>
  <si>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</si>
  <si>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</si>
  <si>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</si>
  <si>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</si>
  <si>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</si>
  <si>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</si>
  <si>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</si>
  <si>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</si>
  <si>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</si>
  <si>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</si>
  <si>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</si>
  <si>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</si>
  <si>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</si>
  <si>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</si>
  <si>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</si>
  <si>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</si>
  <si>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</si>
  <si>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</si>
  <si>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</si>
  <si>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</si>
  <si>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</si>
  <si>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</si>
  <si>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</si>
  <si>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</si>
  <si>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</si>
  <si>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</si>
  <si>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</si>
  <si>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</si>
  <si>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</si>
  <si>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</si>
  <si>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</si>
  <si>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</si>
  <si>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</si>
  <si>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</si>
  <si>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</si>
  <si>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</si>
  <si>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</si>
  <si>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</si>
  <si>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</si>
  <si>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</si>
  <si>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</si>
  <si>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</si>
  <si>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</si>
  <si>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</si>
  <si>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</si>
  <si>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</si>
  <si>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</si>
  <si>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</si>
  <si>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</si>
  <si>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</si>
  <si>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</si>
  <si>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</si>
  <si>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</si>
  <si>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</si>
  <si>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</si>
  <si>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</si>
  <si>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</si>
  <si>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</si>
  <si>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</si>
  <si>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</si>
  <si>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</si>
  <si>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</si>
  <si>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</si>
  <si>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</si>
  <si>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</si>
  <si>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</si>
  <si>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</si>
  <si>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</si>
  <si>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</si>
  <si>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</si>
  <si>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</si>
  <si>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</si>
  <si>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</si>
  <si>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</si>
  <si>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</si>
  <si>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</si>
  <si>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</si>
  <si>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</si>
  <si>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</si>
  <si>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</si>
  <si>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</si>
  <si>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</si>
  <si>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</si>
  <si>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</si>
  <si>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</si>
  <si>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</si>
  <si>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</si>
  <si>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</si>
  <si>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</si>
  <si>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</si>
  <si>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</si>
  <si>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</si>
  <si>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</si>
  <si>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</si>
  <si>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</si>
  <si>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</si>
  <si>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</si>
  <si>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</si>
  <si>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</si>
  <si>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</si>
  <si>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</si>
  <si>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</si>
  <si>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</si>
  <si>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</si>
  <si>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</si>
  <si>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</si>
  <si>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</si>
  <si>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</si>
  <si>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</si>
  <si>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</si>
  <si>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</si>
  <si>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</si>
  <si>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</si>
  <si>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</si>
  <si>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</si>
  <si>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</si>
  <si>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</si>
  <si>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</si>
  <si>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</si>
  <si>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</si>
  <si>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</si>
  <si>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</si>
  <si>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</si>
  <si>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</si>
  <si>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</si>
  <si>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</si>
  <si>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</si>
  <si>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</si>
  <si>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</si>
  <si>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</si>
  <si>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</si>
  <si>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</si>
  <si>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</si>
  <si>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</si>
  <si>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</si>
  <si>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</si>
  <si>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</si>
  <si>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</si>
  <si>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</si>
  <si>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</si>
  <si>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</si>
  <si>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</si>
  <si>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</si>
  <si>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</si>
  <si>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</si>
  <si>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</si>
  <si>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</si>
  <si>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</si>
  <si>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</si>
  <si>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</si>
  <si>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</si>
  <si>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</si>
  <si>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</si>
  <si>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</si>
  <si>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</si>
  <si>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</si>
  <si>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</si>
  <si>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</si>
  <si>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</si>
  <si>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</si>
  <si>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</si>
  <si>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</si>
  <si>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</si>
  <si>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</si>
  <si>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</si>
  <si>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</si>
  <si>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</si>
  <si>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</si>
  <si>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</si>
  <si>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</si>
  <si>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</si>
  <si>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</si>
  <si>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</si>
  <si>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</si>
  <si>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</si>
  <si>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</si>
  <si>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</si>
  <si>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</si>
  <si>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</si>
  <si>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</si>
  <si>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</si>
  <si>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</si>
  <si>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</si>
  <si>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</si>
  <si>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</si>
  <si>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</si>
  <si>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</si>
  <si>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</si>
  <si>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</si>
  <si>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</si>
  <si>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</si>
  <si>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</si>
  <si>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</si>
  <si>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</si>
  <si>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</si>
  <si>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</si>
  <si>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</si>
  <si>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</si>
  <si>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</si>
  <si>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</si>
  <si>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</si>
  <si>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</si>
  <si>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</si>
  <si>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</si>
  <si>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</si>
  <si>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</si>
  <si>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</si>
  <si>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</si>
  <si>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</si>
  <si>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</si>
  <si>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</si>
  <si>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</si>
  <si>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</si>
  <si>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</si>
  <si>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</si>
  <si>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</si>
  <si>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</si>
  <si>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</si>
  <si>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</si>
  <si>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</si>
  <si>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</si>
  <si>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</si>
  <si>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</si>
  <si>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</si>
  <si>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</si>
  <si>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</si>
  <si>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</si>
  <si>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</si>
  <si>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</si>
  <si>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</si>
  <si>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</si>
  <si>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</si>
  <si>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</si>
  <si>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</si>
  <si>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</si>
  <si>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</si>
  <si>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</si>
  <si>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</si>
  <si>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</si>
  <si>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</si>
  <si>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</si>
  <si>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</si>
  <si>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</si>
  <si>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</si>
  <si>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</si>
  <si>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</si>
  <si>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</si>
  <si>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</si>
  <si>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</si>
  <si>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</si>
  <si>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</si>
  <si>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</si>
  <si>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</si>
  <si>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</si>
  <si>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</si>
  <si>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</si>
  <si>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</si>
  <si>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</si>
  <si>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</si>
  <si>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</si>
  <si>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</si>
  <si>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</si>
  <si>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</si>
  <si>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</si>
  <si>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</si>
  <si>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</si>
  <si>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</si>
  <si>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</si>
  <si>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</si>
  <si>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</si>
  <si>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</si>
  <si>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</si>
  <si>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</si>
  <si>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</si>
  <si>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</si>
  <si>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</si>
  <si>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</si>
  <si>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</si>
  <si>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</si>
  <si>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</si>
  <si>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</si>
  <si>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</si>
  <si>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</si>
  <si>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</si>
  <si>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</si>
  <si>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</si>
  <si>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</si>
  <si>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</si>
  <si>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</si>
  <si>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</si>
  <si>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</si>
  <si>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</si>
  <si>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</si>
  <si>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</si>
  <si>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</si>
  <si>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</si>
  <si>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</si>
  <si>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</si>
  <si>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</si>
  <si>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</si>
  <si>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</si>
  <si>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</si>
  <si>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</si>
  <si>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</si>
  <si>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</si>
  <si>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</si>
  <si>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</si>
  <si>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</si>
  <si>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</si>
  <si>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</si>
  <si>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</si>
  <si>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</si>
  <si>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</si>
  <si>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</si>
  <si>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</si>
  <si>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</si>
  <si>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</si>
  <si>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</si>
  <si>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</si>
  <si>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</si>
  <si>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</si>
  <si>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</si>
  <si>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</si>
  <si>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</si>
  <si>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</si>
  <si>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</si>
  <si>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</si>
  <si>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</si>
  <si>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</si>
  <si>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</si>
  <si>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</si>
  <si>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</si>
  <si>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</si>
  <si>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</si>
  <si>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</si>
  <si>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</si>
  <si>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</si>
  <si>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</si>
  <si>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</si>
  <si>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</si>
  <si>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</si>
  <si>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</si>
  <si>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</si>
  <si>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</si>
  <si>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</si>
  <si>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</si>
  <si>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</si>
  <si>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</si>
  <si>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</si>
  <si>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</si>
  <si>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</si>
  <si>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</si>
  <si>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</si>
  <si>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</si>
  <si>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</si>
  <si>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</si>
  <si>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</si>
  <si>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</si>
  <si>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</si>
  <si>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</si>
  <si>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</si>
  <si>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</si>
  <si>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</si>
  <si>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</si>
  <si>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</si>
  <si>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</si>
  <si>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</si>
  <si>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</si>
  <si>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</si>
  <si>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</si>
  <si>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</si>
  <si>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</si>
  <si>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</si>
  <si>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</si>
  <si>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</si>
  <si>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</si>
  <si>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</si>
  <si>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</si>
  <si>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</si>
  <si>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</si>
  <si>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</si>
  <si>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</si>
  <si>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</si>
  <si>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</si>
  <si>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</si>
  <si>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</si>
  <si>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</si>
  <si>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</si>
  <si>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</si>
  <si>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</si>
  <si>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</si>
  <si>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</si>
  <si>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</si>
  <si>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</si>
  <si>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</si>
  <si>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</si>
  <si>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</si>
  <si>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</si>
  <si>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</si>
  <si>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</si>
  <si>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</si>
  <si>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</si>
  <si>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</si>
  <si>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</si>
  <si>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</si>
  <si>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</si>
  <si>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</si>
  <si>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</si>
  <si>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</si>
  <si>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</si>
  <si>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</si>
  <si>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</si>
  <si>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</si>
  <si>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</si>
  <si>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</si>
  <si>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</si>
  <si>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</si>
  <si>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</si>
  <si>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</si>
  <si>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</si>
  <si>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</si>
  <si>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</si>
  <si>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</si>
  <si>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</si>
  <si>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</si>
  <si>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</si>
  <si>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</si>
  <si>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</si>
  <si>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</si>
  <si>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</si>
  <si>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</si>
  <si>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</si>
  <si>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</si>
  <si>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</si>
  <si>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</si>
  <si>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</si>
  <si>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</si>
  <si>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</si>
  <si>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</si>
  <si>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</si>
  <si>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</si>
  <si>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</si>
  <si>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</si>
  <si>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</si>
  <si>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</si>
  <si>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</si>
  <si>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</si>
  <si>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</si>
  <si>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</si>
  <si>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</si>
  <si>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</si>
  <si>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</si>
  <si>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</si>
  <si>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</si>
  <si>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</si>
  <si>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</si>
  <si>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</si>
  <si>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</si>
  <si>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</si>
  <si>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</si>
  <si>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</si>
  <si>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</si>
  <si>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</si>
  <si>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</si>
  <si>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</si>
  <si>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</si>
  <si>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</si>
  <si>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</si>
  <si>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</si>
  <si>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</si>
  <si>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</si>
  <si>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</si>
  <si>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</si>
  <si>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</si>
  <si>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</si>
  <si>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</si>
  <si>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</si>
  <si>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</si>
  <si>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</si>
  <si>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</si>
  <si>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</si>
  <si>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</si>
  <si>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</si>
  <si>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</si>
  <si>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</si>
  <si>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</si>
  <si>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</si>
  <si>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</si>
  <si>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</si>
  <si>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</si>
  <si>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</si>
  <si>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</si>
  <si>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</si>
  <si>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</si>
  <si>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</si>
  <si>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</si>
  <si>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</si>
  <si>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</si>
  <si>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</si>
  <si>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</si>
  <si>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</si>
  <si>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</si>
  <si>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</si>
  <si>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</si>
  <si>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</si>
  <si>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</si>
  <si>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</si>
  <si>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</si>
  <si>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</si>
  <si>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</si>
  <si>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</si>
  <si>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</si>
  <si>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</si>
  <si>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</si>
  <si>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</si>
  <si>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</si>
  <si>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</si>
  <si>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</si>
  <si>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</si>
  <si>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</si>
  <si>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</si>
  <si>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</si>
  <si>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</si>
  <si>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</si>
  <si>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</si>
  <si>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</si>
  <si>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</si>
  <si>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</si>
  <si>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</si>
  <si>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</si>
  <si>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</si>
  <si>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</si>
  <si>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</si>
  <si>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</si>
  <si>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</si>
  <si>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</si>
  <si>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</si>
  <si>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</si>
  <si>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</si>
  <si>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</si>
  <si>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</si>
  <si>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</si>
  <si>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</si>
  <si>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</si>
  <si>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</si>
  <si>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</si>
  <si>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</si>
  <si>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</si>
  <si>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</si>
  <si>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</si>
  <si>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</si>
  <si>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</si>
  <si>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</si>
  <si>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</si>
  <si>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</si>
  <si>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</si>
  <si>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</si>
  <si>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</si>
  <si>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</si>
  <si>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</si>
  <si>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</si>
  <si>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</si>
  <si>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</si>
  <si>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</si>
  <si>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</si>
  <si>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</si>
  <si>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</si>
  <si>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</si>
  <si>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</si>
  <si>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</si>
  <si>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</si>
  <si>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</si>
  <si>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</si>
  <si>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</si>
  <si>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</si>
  <si>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</si>
  <si>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</si>
  <si>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</si>
  <si>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</si>
  <si>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</si>
  <si>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</si>
  <si>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</si>
  <si>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</si>
  <si>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</si>
  <si>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</si>
  <si>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</si>
  <si>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</si>
  <si>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</si>
  <si>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</si>
  <si>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</si>
  <si>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</si>
  <si>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</si>
  <si>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</si>
  <si>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</si>
  <si>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</si>
  <si>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</si>
  <si>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</si>
  <si>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</si>
  <si>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</si>
  <si>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</si>
  <si>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</si>
  <si>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</si>
  <si>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</si>
  <si>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</si>
  <si>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</si>
  <si>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</si>
  <si>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</si>
  <si>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</si>
  <si>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</si>
  <si>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</si>
  <si>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</si>
  <si>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</si>
  <si>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</si>
  <si>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</si>
  <si>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</si>
  <si>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</si>
  <si>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</si>
  <si>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</si>
  <si>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</si>
  <si>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</si>
  <si>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</si>
  <si>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</si>
  <si>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</si>
  <si>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</si>
  <si>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</si>
  <si>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</si>
  <si>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</si>
  <si>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</si>
  <si>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</si>
  <si>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</si>
  <si>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</si>
  <si>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</si>
  <si>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</si>
  <si>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</si>
  <si>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</si>
  <si>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</si>
  <si>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</si>
  <si>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</si>
  <si>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</si>
  <si>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</si>
  <si>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</si>
  <si>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</si>
  <si>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</si>
  <si>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</si>
  <si>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</si>
  <si>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</si>
  <si>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</si>
  <si>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</si>
  <si>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</si>
  <si>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</si>
  <si>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</si>
  <si>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</si>
  <si>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</si>
  <si>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</si>
  <si>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</si>
  <si>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</si>
  <si>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</si>
  <si>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</si>
  <si>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</si>
  <si>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</si>
  <si>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</si>
  <si>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</si>
  <si>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</si>
  <si>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</si>
  <si>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</si>
  <si>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</si>
  <si>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</si>
  <si>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</si>
  <si>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</si>
  <si>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</si>
  <si>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</si>
  <si>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</si>
  <si>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</si>
  <si>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</si>
  <si>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</si>
  <si>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</si>
  <si>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</si>
  <si>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</si>
  <si>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</si>
  <si>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</si>
  <si>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</si>
  <si>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</si>
  <si>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</si>
  <si>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</si>
  <si>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</si>
  <si>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</si>
  <si>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</si>
  <si>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</si>
  <si>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</si>
  <si>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</si>
  <si>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</si>
  <si>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</si>
  <si>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</si>
  <si>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</si>
  <si>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</si>
  <si>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</si>
  <si>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</si>
  <si>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</si>
  <si>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</si>
  <si>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</si>
  <si>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</si>
  <si>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</si>
  <si>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</si>
  <si>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</si>
  <si>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</si>
  <si>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</si>
  <si>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</si>
  <si>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</si>
  <si>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</si>
  <si>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</si>
  <si>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</si>
  <si>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</si>
  <si>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</si>
  <si>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</si>
  <si>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</si>
  <si>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</si>
  <si>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</si>
  <si>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</si>
  <si>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</si>
  <si>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</si>
  <si>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</si>
  <si>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</si>
  <si>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</si>
  <si>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</si>
  <si>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</si>
  <si>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</si>
  <si>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</si>
  <si>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</si>
  <si>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</si>
  <si>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</si>
  <si>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</si>
  <si>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</si>
  <si>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</si>
  <si>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</si>
  <si>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</si>
  <si>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</si>
  <si>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</si>
  <si>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</si>
  <si>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</si>
  <si>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</si>
  <si>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</si>
  <si>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</si>
  <si>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</si>
  <si>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</si>
  <si>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</si>
  <si>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</si>
  <si>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</si>
  <si>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</si>
  <si>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</si>
  <si>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</si>
  <si>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</si>
  <si>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</si>
  <si>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</si>
  <si>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</si>
  <si>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</si>
  <si>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</si>
  <si>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</si>
  <si>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</si>
  <si>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</si>
  <si>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</si>
  <si>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</si>
  <si>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</si>
  <si>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</si>
  <si>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</si>
  <si>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</si>
  <si>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</si>
  <si>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</si>
  <si>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</si>
  <si>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</si>
  <si>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</si>
  <si>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</si>
  <si>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</si>
  <si>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</si>
  <si>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</si>
  <si>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</si>
  <si>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</si>
  <si>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</si>
  <si>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</si>
  <si>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</si>
  <si>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</si>
  <si>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</si>
  <si>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</si>
  <si>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</si>
  <si>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</si>
  <si>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</si>
  <si>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</si>
  <si>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</si>
  <si>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</si>
  <si>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</si>
  <si>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</si>
  <si>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</si>
  <si>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</si>
  <si>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</si>
  <si>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</si>
  <si>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</si>
  <si>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</si>
  <si>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</si>
  <si>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</si>
  <si>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</si>
  <si>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</si>
  <si>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</si>
  <si>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</si>
  <si>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</si>
  <si>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</si>
  <si>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</si>
  <si>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</si>
  <si>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</si>
  <si>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</si>
  <si>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</si>
  <si>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</si>
  <si>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</si>
  <si>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</si>
  <si>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</si>
  <si>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</si>
  <si>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</si>
  <si>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</si>
  <si>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</si>
  <si>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</si>
  <si>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</si>
  <si>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</si>
  <si>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</si>
  <si>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</si>
  <si>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</si>
  <si>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</si>
  <si>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</si>
  <si>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</si>
  <si>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</si>
  <si>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</si>
  <si>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</si>
  <si>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</si>
  <si>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</si>
  <si>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</si>
  <si>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</si>
  <si>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</si>
  <si>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</si>
  <si>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</si>
  <si>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</si>
  <si>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</si>
  <si>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</si>
  <si>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</si>
  <si>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</si>
  <si>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</si>
  <si>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</si>
  <si>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</si>
  <si>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</si>
  <si>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</si>
  <si>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</si>
  <si>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</si>
  <si>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</si>
  <si>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</si>
  <si>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</si>
  <si>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</si>
  <si>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</si>
  <si>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</si>
  <si>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</si>
  <si>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</si>
  <si>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</si>
  <si>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</si>
  <si>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</si>
  <si>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</si>
  <si>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</si>
  <si>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</si>
  <si>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</si>
  <si>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</si>
  <si>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</si>
  <si>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</si>
  <si>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</si>
  <si>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</si>
  <si>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</si>
  <si>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</si>
  <si>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</si>
  <si>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</si>
  <si>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</si>
  <si>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</si>
  <si>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</si>
  <si>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</si>
  <si>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</si>
  <si>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</si>
  <si>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</si>
  <si>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</si>
  <si>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</si>
  <si>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</si>
  <si>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</si>
  <si>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</si>
  <si>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</si>
  <si>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</si>
  <si>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</si>
  <si>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</si>
  <si>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</si>
  <si>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</si>
  <si>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</si>
  <si>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</si>
  <si>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</si>
  <si>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</si>
  <si>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</si>
  <si>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</si>
  <si>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</si>
  <si>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</si>
  <si>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</si>
  <si>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</si>
  <si>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</si>
  <si>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</si>
  <si>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</si>
  <si>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</si>
  <si>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</si>
  <si>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</si>
  <si>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</si>
  <si>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</si>
  <si>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</si>
  <si>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</si>
  <si>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</si>
  <si>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</si>
  <si>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</si>
  <si>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</si>
  <si>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</si>
  <si>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</si>
  <si>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</si>
  <si>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</si>
  <si>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</si>
  <si>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</si>
  <si>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</si>
  <si>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</si>
  <si>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</si>
  <si>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</si>
  <si>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</si>
  <si>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</si>
  <si>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</si>
  <si>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</si>
  <si>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</si>
  <si>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</si>
  <si>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</si>
  <si>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</si>
  <si>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</si>
  <si>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</si>
  <si>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</si>
  <si>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</si>
  <si>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</si>
  <si>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</si>
  <si>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</si>
  <si>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</si>
  <si>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</si>
  <si>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</si>
  <si>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</si>
  <si>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</si>
  <si>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</si>
  <si>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</si>
  <si>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</si>
  <si>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</si>
  <si>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</si>
  <si>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</si>
  <si>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</si>
  <si>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</si>
  <si>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</si>
  <si>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</si>
  <si>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</si>
  <si>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</si>
  <si>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</si>
  <si>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</si>
  <si>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</si>
  <si>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</si>
  <si>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</si>
  <si>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</si>
  <si>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</si>
  <si>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</si>
  <si>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</si>
  <si>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</si>
  <si>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</si>
  <si>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</si>
  <si>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</si>
  <si>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</si>
  <si>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</si>
  <si>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</si>
  <si>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</si>
  <si>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</si>
  <si>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</si>
  <si>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</si>
  <si>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</si>
  <si>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</si>
  <si>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</si>
  <si>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</si>
  <si>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</si>
  <si>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</si>
  <si>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</si>
  <si>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</si>
  <si>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</si>
  <si>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</si>
  <si>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</si>
  <si>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</si>
  <si>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</si>
  <si>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</si>
  <si>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</si>
  <si>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</si>
  <si>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</si>
  <si>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</si>
  <si>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</si>
  <si>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</si>
  <si>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</si>
  <si>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</si>
  <si>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</si>
  <si>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</si>
  <si>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</si>
  <si>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</si>
  <si>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</si>
  <si>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</si>
  <si>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</si>
  <si>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</si>
  <si>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</si>
  <si>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</si>
  <si>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</si>
  <si>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</si>
  <si>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</si>
  <si>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</si>
  <si>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</si>
  <si>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</si>
  <si>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</si>
  <si>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</si>
  <si>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</si>
  <si>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</si>
  <si>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</si>
  <si>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</si>
  <si>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</si>
  <si>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</si>
  <si>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</si>
  <si>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</si>
  <si>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</si>
  <si>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</si>
  <si>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</si>
  <si>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</si>
  <si>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</si>
  <si>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</si>
  <si>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</si>
  <si>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</si>
  <si>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</si>
  <si>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</si>
  <si>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</si>
  <si>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</si>
  <si>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</si>
  <si>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</si>
  <si>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</si>
  <si>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</si>
  <si>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</si>
  <si>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</si>
  <si>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</si>
  <si>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</si>
  <si>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</si>
  <si>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</si>
  <si>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</si>
  <si>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</si>
  <si>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</si>
  <si>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</si>
  <si>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</si>
  <si>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</si>
  <si>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</si>
  <si>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</si>
  <si>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</si>
  <si>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</si>
  <si>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</si>
  <si>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</si>
  <si>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</si>
  <si>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</si>
  <si>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</si>
  <si>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</si>
  <si>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</si>
  <si>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</si>
  <si>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</si>
  <si>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</si>
  <si>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</si>
  <si>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</si>
  <si>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</si>
  <si>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</si>
  <si>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</si>
  <si>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</si>
  <si>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</si>
  <si>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</si>
  <si>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</si>
  <si>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</si>
  <si>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</si>
  <si>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</si>
  <si>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</si>
  <si>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</si>
  <si>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</si>
  <si>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</si>
  <si>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</si>
  <si>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</si>
  <si>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</si>
  <si>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</si>
  <si>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</si>
  <si>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</si>
  <si>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</si>
  <si>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</si>
  <si>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</si>
  <si>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</si>
  <si>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</si>
  <si>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</si>
  <si>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</si>
  <si>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</si>
  <si>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</si>
  <si>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</si>
  <si>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</si>
  <si>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</si>
  <si>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</si>
  <si>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</si>
  <si>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</si>
  <si>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</si>
  <si>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</si>
  <si>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</si>
  <si>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</si>
  <si>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</si>
  <si>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</si>
  <si>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</si>
  <si>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</si>
  <si>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</si>
  <si>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</si>
  <si>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</si>
  <si>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</si>
  <si>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</si>
  <si>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</si>
  <si>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</si>
  <si>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</si>
  <si>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</si>
  <si>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</si>
  <si>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</si>
  <si>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</si>
  <si>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</si>
  <si>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</si>
  <si>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</si>
  <si>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</si>
  <si>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</si>
  <si>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</si>
  <si>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</si>
  <si>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</si>
  <si>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</si>
  <si>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</si>
  <si>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</si>
  <si>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</si>
  <si>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</si>
  <si>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</si>
  <si>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</si>
  <si>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</si>
  <si>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</si>
  <si>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</si>
  <si>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</si>
  <si>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</si>
  <si>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</si>
  <si>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</si>
  <si>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</si>
  <si>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</si>
  <si>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</si>
  <si>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</si>
  <si>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</si>
  <si>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</si>
  <si>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</si>
  <si>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</si>
  <si>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</si>
  <si>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</si>
  <si>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</si>
  <si>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</si>
  <si>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</si>
  <si>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</si>
  <si>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</si>
  <si>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</si>
  <si>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</si>
  <si>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</si>
  <si>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</si>
  <si>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</si>
  <si>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</si>
  <si>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</si>
  <si>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</si>
  <si>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</si>
  <si>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</si>
  <si>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</si>
  <si>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</si>
  <si>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</si>
  <si>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</si>
  <si>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</si>
  <si>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</si>
  <si>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</si>
  <si>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</si>
  <si>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</si>
  <si>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</si>
  <si>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</si>
  <si>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</si>
  <si>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</si>
  <si>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</si>
  <si>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</si>
  <si>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</si>
  <si>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</si>
  <si>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</si>
  <si>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</si>
  <si>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</si>
  <si>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</si>
  <si>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</si>
  <si>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</si>
  <si>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</si>
  <si>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</si>
  <si>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</si>
  <si>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</si>
  <si>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</si>
  <si>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</si>
  <si>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</si>
  <si>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</si>
  <si>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</si>
  <si>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</si>
  <si>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</si>
  <si>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</si>
  <si>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</si>
  <si>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</si>
  <si>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</si>
  <si>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</si>
  <si>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</si>
  <si>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</si>
  <si>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</si>
  <si>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</si>
  <si>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</si>
  <si>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</si>
  <si>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</si>
  <si>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</si>
  <si>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</si>
  <si>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</si>
  <si>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</si>
  <si>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</si>
  <si>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</si>
  <si>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</si>
  <si>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</si>
  <si>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</si>
  <si>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</si>
  <si>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</si>
  <si>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</si>
  <si>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</si>
  <si>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</si>
  <si>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</si>
  <si>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</si>
  <si>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</si>
  <si>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</si>
  <si>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</si>
  <si>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</si>
  <si>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</si>
  <si>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</si>
  <si>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</si>
  <si>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</si>
  <si>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</si>
  <si>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</si>
  <si>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</si>
  <si>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</si>
  <si>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</si>
  <si>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</si>
  <si>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</si>
  <si>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</si>
  <si>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</si>
  <si>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</si>
  <si>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</si>
  <si>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</si>
  <si>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</si>
  <si>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</si>
  <si>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</si>
  <si>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</si>
  <si>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</si>
  <si>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</si>
  <si>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</si>
  <si>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</si>
  <si>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</si>
  <si>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</si>
  <si>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</si>
  <si>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</si>
  <si>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</si>
  <si>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</si>
  <si>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</si>
  <si>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</si>
  <si>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</si>
  <si>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</si>
  <si>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</si>
  <si>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</si>
  <si>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</si>
  <si>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</si>
  <si>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</si>
  <si>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</si>
  <si>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</si>
  <si>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</si>
  <si>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</si>
  <si>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</si>
  <si>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</si>
  <si>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</si>
  <si>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</si>
  <si>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</si>
  <si>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</si>
  <si>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</si>
  <si>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</si>
  <si>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</si>
  <si>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</si>
  <si>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</si>
  <si>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</si>
  <si>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</si>
  <si>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</si>
  <si>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</si>
  <si>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</si>
  <si>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</si>
  <si>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</si>
  <si>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</si>
  <si>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</si>
  <si>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</si>
  <si>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</si>
  <si>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</si>
  <si>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</si>
  <si>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</si>
  <si>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</si>
  <si>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</si>
  <si>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</si>
  <si>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</si>
  <si>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</si>
  <si>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</si>
  <si>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</si>
  <si>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</si>
  <si>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</si>
  <si>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</si>
  <si>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</si>
  <si>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</si>
  <si>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</si>
  <si>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</si>
  <si>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</si>
  <si>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</si>
  <si>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</si>
  <si>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</si>
  <si>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</si>
  <si>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</si>
  <si>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</si>
  <si>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</si>
  <si>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</si>
  <si>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</si>
  <si>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</si>
  <si>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</si>
  <si>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</si>
  <si>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</si>
  <si>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</si>
  <si>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</si>
  <si>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</si>
  <si>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</si>
  <si>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</si>
  <si>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</si>
  <si>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</si>
  <si>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</si>
  <si>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</si>
  <si>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</si>
  <si>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</si>
  <si>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</si>
  <si>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</si>
  <si>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</si>
  <si>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</si>
  <si>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</si>
  <si>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</si>
  <si>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</si>
  <si>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</si>
  <si>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</si>
  <si>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</si>
  <si>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</si>
  <si>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</si>
  <si>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</si>
  <si>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</si>
  <si>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</si>
  <si>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</si>
  <si>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</si>
  <si>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</si>
  <si>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</si>
  <si>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</si>
  <si>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</si>
  <si>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</si>
  <si>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</si>
  <si>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</si>
  <si>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</si>
  <si>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</si>
  <si>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</si>
  <si>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</si>
  <si>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</si>
  <si>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</si>
  <si>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</si>
  <si>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</si>
  <si>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</si>
  <si>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</si>
  <si>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</si>
  <si>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</si>
  <si>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</si>
  <si>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</si>
  <si>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</si>
  <si>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</si>
  <si>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</si>
  <si>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</si>
  <si>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</si>
  <si>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</si>
  <si>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</si>
  <si>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</si>
  <si>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</si>
  <si>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</si>
  <si>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</si>
  <si>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</si>
  <si>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</si>
  <si>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</si>
  <si>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</si>
  <si>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</si>
  <si>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</si>
  <si>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</si>
  <si>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</si>
  <si>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</si>
  <si>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</si>
  <si>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</si>
  <si>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</si>
  <si>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</si>
  <si>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</si>
  <si>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</si>
  <si>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</si>
  <si>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</si>
  <si>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</si>
  <si>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</si>
  <si>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</si>
  <si>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</si>
  <si>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</si>
  <si>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</si>
  <si>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</si>
  <si>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</si>
  <si>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</si>
  <si>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</si>
  <si>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</si>
  <si>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</si>
  <si>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</si>
  <si>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</si>
  <si>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</si>
  <si>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</si>
  <si>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</si>
  <si>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</si>
  <si>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</si>
  <si>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</si>
  <si>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</si>
  <si>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</si>
  <si>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</si>
  <si>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</si>
  <si>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</si>
  <si>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</si>
  <si>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</si>
  <si>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</si>
  <si>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</si>
  <si>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</si>
  <si>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</si>
  <si>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</si>
  <si>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</si>
  <si>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</si>
  <si>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</si>
  <si>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</si>
  <si>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</si>
  <si>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</si>
  <si>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</si>
  <si>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</si>
  <si>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</si>
  <si>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</si>
  <si>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</si>
  <si>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</si>
  <si>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</si>
  <si>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</si>
  <si>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</si>
  <si>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</si>
  <si>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</si>
  <si>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</si>
  <si>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</si>
  <si>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</si>
  <si>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</si>
  <si>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</si>
  <si>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</si>
  <si>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</si>
  <si>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</si>
  <si>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</si>
  <si>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</si>
  <si>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</si>
  <si>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</si>
  <si>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</si>
  <si>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</si>
  <si>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</si>
  <si>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</si>
  <si>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</si>
  <si>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</si>
  <si>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</si>
  <si>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</si>
  <si>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</si>
  <si>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</si>
  <si>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</si>
  <si>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</si>
  <si>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</si>
  <si>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</si>
  <si>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</si>
  <si>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</si>
  <si>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</si>
  <si>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</si>
  <si>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</si>
  <si>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</si>
  <si>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</si>
  <si>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</si>
  <si>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</si>
  <si>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</si>
  <si>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</si>
  <si>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</si>
  <si>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</si>
  <si>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</si>
  <si>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</si>
  <si>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</si>
  <si>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</si>
  <si>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</si>
  <si>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</si>
  <si>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</si>
  <si>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</si>
  <si>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</si>
  <si>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</si>
  <si>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</si>
  <si>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</si>
  <si>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</si>
  <si>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</si>
  <si>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</si>
  <si>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</si>
  <si>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</si>
  <si>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</si>
  <si>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</si>
  <si>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</si>
  <si>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</si>
  <si>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</si>
  <si>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</si>
  <si>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</si>
  <si>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</si>
  <si>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</si>
  <si>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</si>
  <si>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</si>
  <si>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</si>
  <si>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</si>
  <si>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</si>
  <si>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</si>
  <si>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</si>
  <si>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</si>
  <si>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</si>
  <si>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</si>
  <si>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</si>
  <si>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</si>
  <si>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</si>
  <si>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</si>
  <si>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</si>
  <si>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</si>
  <si>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</si>
  <si>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</si>
  <si>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</si>
  <si>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</si>
  <si>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</si>
  <si>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</si>
  <si>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</si>
  <si>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</si>
  <si>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</si>
  <si>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</si>
  <si>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</si>
  <si>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</si>
  <si>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</si>
  <si>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</si>
  <si>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</si>
  <si>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</si>
  <si>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</si>
  <si>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</si>
  <si>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</si>
  <si>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</si>
  <si>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</si>
  <si>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</si>
  <si>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</si>
  <si>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</si>
  <si>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</si>
  <si>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</si>
  <si>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</si>
  <si>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</si>
  <si>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</si>
  <si>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</si>
  <si>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</si>
  <si>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</si>
  <si>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</si>
  <si>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</si>
  <si>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</si>
  <si>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</si>
  <si>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</si>
  <si>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</si>
  <si>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</si>
  <si>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</si>
  <si>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</si>
  <si>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</si>
  <si>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</si>
  <si>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</si>
  <si>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</si>
  <si>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</si>
  <si>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</si>
  <si>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</si>
  <si>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</si>
  <si>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</si>
  <si>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</si>
  <si>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</si>
  <si>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</si>
  <si>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</si>
  <si>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</si>
  <si>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</si>
  <si>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</si>
  <si>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</si>
  <si>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</si>
  <si>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</si>
  <si>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</si>
  <si>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</si>
  <si>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</si>
  <si>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</si>
  <si>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</si>
  <si>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</si>
  <si>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</si>
  <si>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</si>
  <si>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</si>
  <si>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</si>
  <si>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</si>
  <si>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</si>
  <si>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</si>
  <si>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</si>
  <si>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</si>
  <si>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</si>
  <si>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</si>
  <si>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</si>
  <si>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</si>
  <si>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</si>
  <si>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</si>
  <si>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</si>
  <si>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</si>
  <si>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</si>
  <si>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</si>
  <si>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</si>
  <si>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</si>
  <si>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</si>
  <si>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</si>
  <si>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</si>
  <si>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</si>
  <si>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</si>
  <si>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</si>
  <si>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</si>
  <si>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</si>
  <si>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</si>
  <si>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</si>
  <si>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</si>
  <si>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</si>
  <si>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</si>
  <si>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</si>
  <si>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</si>
  <si>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</si>
  <si>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</si>
  <si>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</si>
  <si>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</si>
  <si>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</si>
  <si>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</si>
  <si>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</si>
  <si>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</si>
  <si>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</si>
  <si>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</si>
  <si>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</si>
  <si>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</si>
  <si>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</si>
  <si>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</si>
  <si>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</si>
  <si>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</si>
  <si>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</si>
  <si>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</si>
  <si>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</si>
  <si>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</si>
  <si>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</si>
  <si>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</si>
  <si>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</si>
  <si>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</si>
  <si>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</si>
  <si>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</si>
  <si>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</si>
  <si>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</si>
  <si>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</si>
  <si>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</si>
  <si>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</si>
  <si>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</si>
  <si>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</si>
  <si>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</si>
  <si>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</si>
  <si>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</si>
  <si>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</si>
  <si>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</si>
  <si>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</si>
  <si>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</si>
  <si>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</si>
  <si>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</si>
  <si>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</si>
  <si>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</si>
  <si>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</si>
  <si>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</si>
  <si>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</si>
  <si>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</si>
  <si>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</si>
  <si>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</si>
  <si>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</si>
  <si>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</si>
  <si>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</si>
  <si>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</si>
  <si>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</si>
  <si>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</si>
  <si>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</si>
  <si>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</si>
  <si>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</si>
  <si>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</si>
  <si>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</si>
  <si>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</si>
  <si>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</si>
  <si>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</si>
  <si>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</si>
  <si>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</si>
  <si>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</si>
  <si>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</si>
  <si>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</si>
  <si>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</si>
  <si>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</si>
  <si>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</si>
  <si>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</si>
  <si>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</si>
  <si>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</si>
  <si>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</si>
  <si>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</si>
  <si>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</si>
  <si>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</si>
  <si>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</si>
  <si>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</si>
  <si>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</si>
  <si>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</si>
  <si>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</si>
  <si>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</si>
  <si>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</si>
  <si>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</si>
  <si>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</si>
  <si>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</si>
  <si>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</si>
  <si>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</si>
  <si>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</si>
  <si>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</si>
  <si>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</si>
  <si>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</si>
  <si>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</si>
  <si>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</si>
  <si>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</si>
  <si>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</si>
  <si>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</si>
  <si>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</si>
  <si>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</si>
  <si>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</si>
  <si>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</si>
  <si>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</si>
  <si>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</si>
  <si>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</si>
  <si>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</si>
  <si>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</si>
  <si>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</si>
  <si>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</si>
  <si>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</si>
  <si>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</si>
  <si>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</si>
  <si>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</si>
  <si>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</si>
  <si>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</si>
  <si>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</si>
  <si>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</si>
  <si>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</si>
  <si>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</si>
  <si>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</si>
  <si>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</si>
  <si>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</si>
  <si>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</si>
  <si>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</si>
  <si>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</si>
  <si>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</si>
  <si>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</si>
  <si>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</si>
  <si>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</si>
  <si>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</si>
  <si>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</si>
  <si>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</si>
  <si>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</si>
  <si>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</si>
  <si>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</si>
  <si>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</si>
  <si>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</si>
  <si>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</si>
  <si>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</si>
  <si>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</si>
  <si>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</si>
  <si>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</si>
  <si>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</si>
  <si>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</si>
  <si>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</si>
  <si>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</si>
  <si>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</si>
  <si>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</si>
  <si>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</si>
  <si>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</si>
  <si>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</si>
  <si>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</si>
  <si>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</si>
  <si>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</si>
  <si>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</si>
  <si>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</si>
  <si>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</si>
  <si>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</si>
  <si>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</si>
  <si>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</si>
  <si>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</si>
  <si>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</si>
  <si>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</si>
  <si>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</si>
  <si>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</si>
  <si>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</si>
  <si>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</si>
  <si>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</si>
  <si>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</si>
  <si>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</si>
  <si>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</si>
  <si>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</si>
  <si>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</si>
  <si>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</si>
  <si>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</si>
  <si>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</si>
  <si>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</si>
  <si>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</si>
  <si>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</si>
  <si>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</si>
  <si>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</si>
  <si>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</si>
  <si>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</si>
  <si>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</si>
  <si>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</si>
  <si>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</si>
  <si>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</si>
  <si>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</si>
  <si>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</si>
  <si>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</si>
  <si>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</si>
  <si>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</si>
  <si>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</si>
  <si>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</si>
  <si>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</si>
  <si>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</si>
  <si>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</si>
  <si>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</si>
  <si>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</si>
  <si>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</si>
  <si>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</si>
  <si>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</si>
  <si>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</si>
  <si>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</si>
  <si>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</si>
  <si>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</si>
  <si>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</si>
  <si>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</si>
  <si>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</si>
  <si>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</si>
  <si>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</si>
  <si>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</si>
  <si>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</si>
  <si>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</si>
  <si>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</si>
  <si>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</si>
  <si>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</si>
  <si>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</si>
  <si>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</si>
  <si>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</si>
  <si>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</si>
  <si>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</si>
  <si>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</si>
  <si>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</si>
  <si>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</si>
  <si>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</si>
  <si>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</si>
  <si>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</si>
  <si>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</si>
  <si>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</si>
  <si>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</si>
  <si>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</si>
  <si>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</si>
  <si>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</si>
  <si>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</si>
  <si>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</si>
  <si>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</si>
  <si>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</si>
  <si>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</si>
  <si>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</si>
  <si>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</si>
  <si>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</si>
  <si>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</si>
  <si>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</si>
  <si>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</si>
  <si>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</si>
  <si>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</si>
  <si>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</si>
  <si>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</si>
  <si>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</si>
  <si>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</si>
  <si>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</si>
  <si>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</si>
  <si>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</si>
  <si>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</si>
  <si>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</si>
  <si>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</si>
  <si>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</si>
  <si>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</si>
  <si>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</si>
  <si>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</si>
  <si>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</si>
  <si>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</si>
  <si>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</si>
  <si>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</si>
  <si>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</si>
  <si>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</si>
  <si>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</si>
  <si>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</si>
  <si>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</si>
  <si>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</si>
  <si>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</si>
  <si>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</si>
  <si>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</si>
  <si>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</si>
  <si>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</si>
  <si>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</si>
  <si>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</si>
  <si>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</si>
  <si>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</si>
  <si>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</si>
  <si>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</si>
  <si>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</si>
  <si>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</si>
  <si>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</si>
  <si>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</si>
  <si>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</si>
  <si>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</si>
  <si>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</si>
  <si>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</si>
  <si>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</si>
  <si>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</si>
  <si>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</si>
  <si>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</si>
  <si>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</si>
  <si>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</si>
  <si>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</si>
  <si>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</si>
  <si>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</si>
  <si>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</si>
  <si>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</si>
  <si>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</si>
  <si>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</si>
  <si>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</si>
  <si>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</si>
  <si>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</si>
  <si>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</si>
  <si>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</si>
  <si>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</si>
  <si>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</si>
  <si>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</si>
  <si>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</si>
  <si>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</si>
  <si>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</si>
  <si>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</si>
  <si>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</si>
  <si>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</si>
  <si>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</si>
  <si>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</si>
  <si>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</si>
  <si>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</si>
  <si>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</si>
  <si>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</si>
  <si>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</si>
  <si>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</si>
  <si>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</si>
  <si>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</si>
  <si>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</si>
  <si>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</si>
  <si>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</si>
  <si>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</si>
  <si>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</si>
  <si>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</si>
  <si>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</si>
  <si>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</si>
  <si>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</si>
  <si>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</si>
  <si>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</si>
  <si>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</si>
  <si>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</si>
  <si>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</si>
  <si>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</si>
  <si>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</si>
  <si>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</si>
  <si>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</si>
  <si>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</si>
  <si>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</si>
  <si>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</si>
  <si>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</si>
  <si>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</si>
  <si>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</si>
  <si>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</si>
  <si>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</si>
  <si>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</si>
  <si>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</si>
  <si>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</si>
  <si>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</si>
  <si>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</si>
  <si>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</si>
  <si>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</si>
  <si>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</si>
  <si>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</si>
  <si>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</si>
  <si>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</si>
  <si>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</si>
  <si>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</si>
  <si>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</si>
  <si>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</si>
  <si>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</si>
  <si>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</si>
  <si>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</si>
  <si>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</si>
  <si>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</si>
  <si>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</si>
  <si>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</si>
  <si>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</si>
  <si>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</si>
  <si>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</si>
  <si>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</si>
  <si>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</si>
  <si>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</si>
  <si>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</si>
  <si>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</si>
  <si>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</si>
  <si>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</si>
  <si>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</si>
  <si>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</si>
  <si>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</si>
  <si>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</si>
  <si>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</si>
  <si>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</si>
  <si>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</si>
  <si>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</si>
  <si>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</si>
  <si>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</si>
  <si>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</si>
  <si>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</si>
  <si>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</si>
  <si>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</si>
  <si>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</si>
  <si>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</si>
  <si>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</si>
  <si>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</si>
  <si>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</si>
  <si>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</si>
  <si>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</si>
  <si>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</si>
  <si>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</si>
  <si>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</si>
  <si>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</si>
  <si>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</si>
  <si>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</si>
  <si>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</si>
  <si>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</si>
  <si>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</si>
  <si>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</si>
  <si>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</si>
  <si>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</si>
  <si>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</si>
  <si>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</si>
  <si>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</si>
  <si>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</si>
  <si>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</si>
  <si>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</si>
  <si>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</si>
  <si>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</si>
  <si>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</si>
  <si>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</si>
  <si>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</si>
  <si>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</si>
  <si>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</si>
  <si>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</si>
  <si>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</si>
  <si>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</si>
  <si>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</si>
  <si>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</si>
  <si>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</si>
  <si>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</si>
  <si>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</si>
  <si>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</si>
  <si>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</si>
  <si>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</si>
  <si>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</si>
  <si>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</si>
  <si>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</si>
  <si>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</si>
  <si>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</si>
  <si>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</si>
  <si>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</si>
  <si>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</si>
  <si>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</si>
  <si>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</si>
  <si>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</si>
  <si>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</si>
  <si>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</si>
  <si>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</si>
  <si>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</si>
  <si>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</si>
  <si>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</si>
  <si>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</si>
  <si>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</si>
  <si>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</si>
  <si>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</si>
  <si>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</si>
  <si>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</si>
  <si>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</si>
  <si>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</si>
  <si>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</si>
  <si>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</si>
  <si>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</si>
  <si>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</si>
  <si>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</si>
  <si>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</si>
  <si>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</si>
  <si>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</si>
  <si>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</si>
  <si>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</si>
  <si>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</si>
  <si>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</si>
  <si>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</si>
  <si>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</si>
  <si>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</si>
  <si>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</si>
  <si>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</si>
  <si>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</si>
  <si>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</si>
  <si>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</si>
  <si>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</si>
  <si>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</si>
  <si>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</si>
  <si>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</si>
  <si>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</si>
  <si>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</si>
  <si>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</si>
  <si>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</si>
  <si>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</si>
  <si>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</si>
  <si>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</si>
  <si>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</si>
  <si>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</si>
  <si>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</si>
  <si>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</si>
  <si>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</si>
  <si>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</si>
  <si>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</si>
  <si>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</si>
  <si>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</si>
  <si>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</si>
  <si>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</si>
  <si>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</si>
  <si>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</si>
  <si>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</si>
  <si>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</si>
  <si>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</si>
  <si>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</si>
  <si>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</si>
  <si>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</si>
  <si>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</si>
  <si>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</si>
  <si>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</si>
  <si>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</si>
  <si>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</si>
  <si>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</si>
  <si>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</si>
  <si>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</si>
  <si>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</si>
  <si>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</si>
  <si>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</si>
  <si>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</si>
  <si>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</si>
  <si>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</si>
  <si>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</si>
  <si>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</si>
  <si>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</si>
  <si>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</si>
  <si>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</si>
  <si>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</si>
  <si>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</si>
  <si>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</si>
  <si>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</si>
  <si>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</si>
  <si>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</si>
  <si>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</si>
  <si>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</si>
  <si>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</si>
  <si>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</si>
  <si>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</si>
  <si>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</si>
  <si>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</si>
  <si>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</si>
  <si>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</si>
  <si>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</si>
  <si>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</si>
  <si>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</si>
  <si>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</si>
  <si>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</si>
  <si>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</si>
  <si>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</si>
  <si>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</si>
  <si>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</si>
  <si>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</si>
  <si>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</si>
  <si>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</si>
  <si>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</si>
  <si>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</si>
  <si>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</si>
  <si>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</si>
  <si>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</si>
  <si>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</si>
  <si>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</si>
  <si>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</si>
  <si>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</si>
  <si>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</si>
  <si>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</si>
  <si>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</si>
  <si>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</si>
  <si>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</si>
  <si>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</si>
  <si>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</si>
  <si>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</si>
  <si>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</si>
  <si>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</si>
  <si>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</si>
  <si>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</si>
  <si>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</si>
  <si>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</si>
  <si>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</si>
  <si>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</si>
  <si>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</si>
  <si>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</si>
  <si>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</si>
  <si>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</si>
  <si>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</si>
  <si>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</si>
  <si>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</si>
  <si>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</si>
  <si>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</si>
  <si>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</si>
  <si>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</si>
  <si>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</si>
  <si>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</si>
  <si>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</si>
  <si>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</si>
  <si>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</si>
  <si>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</si>
  <si>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</si>
  <si>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</si>
  <si>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</si>
  <si>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</si>
  <si>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</si>
  <si>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</si>
  <si>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</si>
  <si>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</si>
  <si>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</si>
  <si>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</si>
  <si>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</si>
  <si>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</si>
  <si>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</si>
  <si>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</si>
  <si>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</si>
  <si>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</si>
  <si>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</si>
  <si>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</si>
  <si>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</si>
  <si>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</si>
  <si>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</si>
  <si>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</si>
  <si>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</si>
  <si>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</si>
  <si>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</si>
  <si>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</si>
  <si>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</si>
  <si>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</si>
  <si>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</si>
  <si>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</si>
  <si>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</si>
  <si>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</si>
  <si>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</si>
  <si>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</si>
  <si>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</si>
  <si>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</si>
  <si>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</si>
  <si>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</si>
  <si>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</si>
  <si>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</si>
  <si>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</si>
  <si>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</si>
  <si>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</si>
  <si>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</si>
  <si>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</si>
  <si>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</si>
  <si>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</si>
  <si>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</si>
  <si>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</si>
  <si>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</si>
  <si>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</si>
  <si>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</si>
  <si>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</si>
  <si>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</si>
  <si>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</si>
  <si>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</si>
  <si>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</si>
  <si>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</si>
  <si>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</si>
  <si>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</si>
  <si>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</si>
  <si>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</si>
  <si>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</si>
  <si>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</si>
  <si>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</si>
  <si>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</si>
  <si>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</si>
  <si>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</si>
  <si>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</si>
  <si>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</si>
  <si>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</si>
  <si>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</si>
  <si>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</si>
  <si>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</si>
  <si>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</si>
  <si>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</si>
  <si>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</si>
  <si>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</si>
  <si>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</si>
  <si>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</si>
  <si>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</si>
  <si>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</si>
  <si>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</si>
  <si>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</si>
  <si>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</si>
  <si>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</si>
  <si>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</si>
  <si>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</si>
  <si>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</si>
  <si>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</si>
  <si>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</si>
  <si>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</si>
  <si>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</si>
  <si>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</si>
  <si>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</si>
  <si>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</si>
  <si>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</si>
  <si>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</si>
  <si>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</si>
  <si>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</si>
  <si>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</si>
  <si>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</si>
  <si>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</si>
  <si>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</si>
  <si>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</si>
  <si>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</si>
  <si>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</si>
  <si>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</si>
  <si>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</si>
  <si>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</si>
  <si>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</si>
  <si>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</si>
  <si>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</si>
  <si>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</si>
  <si>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</si>
  <si>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</si>
  <si>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</si>
  <si>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</si>
  <si>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</si>
  <si>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</si>
  <si>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</si>
  <si>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</si>
  <si>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</si>
  <si>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</si>
  <si>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</si>
  <si>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</si>
  <si>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</si>
  <si>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</si>
  <si>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</si>
  <si>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</si>
  <si>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</si>
  <si>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</si>
  <si>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</si>
  <si>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</si>
  <si>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</si>
  <si>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</si>
  <si>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</si>
  <si>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</si>
  <si>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</si>
  <si>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</si>
  <si>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</si>
  <si>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</si>
  <si>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</si>
  <si>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</si>
  <si>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</si>
  <si>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</si>
  <si>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</si>
  <si>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</si>
  <si>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</si>
  <si>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</si>
  <si>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</si>
  <si>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</si>
  <si>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</si>
  <si>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</si>
  <si>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</si>
  <si>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</si>
  <si>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</si>
  <si>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</si>
  <si>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</si>
  <si>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</si>
  <si>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</si>
  <si>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</si>
  <si>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</si>
  <si>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</si>
  <si>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</si>
  <si>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</si>
  <si>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</si>
  <si>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</si>
  <si>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</si>
  <si>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</si>
  <si>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</si>
  <si>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</si>
  <si>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</si>
  <si>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</si>
  <si>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</si>
  <si>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</si>
  <si>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</si>
  <si>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</si>
  <si>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</si>
  <si>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</si>
  <si>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</si>
  <si>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</si>
  <si>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</si>
  <si>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</si>
  <si>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</si>
  <si>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</si>
  <si>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</si>
  <si>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</si>
  <si>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</si>
  <si>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</si>
  <si>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</si>
  <si>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</si>
  <si>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</si>
  <si>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</si>
  <si>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</si>
  <si>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</si>
  <si>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</si>
  <si>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</si>
  <si>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</si>
  <si>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</si>
  <si>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</si>
  <si>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</si>
  <si>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</si>
  <si>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</si>
  <si>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</si>
  <si>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</si>
  <si>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</si>
  <si>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</si>
  <si>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</si>
  <si>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</si>
  <si>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</si>
  <si>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</si>
  <si>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</si>
  <si>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</si>
  <si>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</si>
  <si>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</si>
  <si>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</si>
  <si>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</si>
  <si>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</si>
  <si>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</si>
  <si>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</si>
  <si>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</si>
  <si>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</si>
  <si>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</si>
  <si>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</si>
  <si>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</si>
  <si>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</si>
  <si>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</si>
  <si>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</si>
  <si>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</si>
  <si>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</si>
  <si>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</si>
  <si>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</si>
  <si>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</si>
  <si>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</si>
  <si>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</si>
  <si>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</si>
  <si>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</si>
  <si>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</si>
  <si>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</si>
  <si>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</si>
  <si>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</si>
  <si>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</si>
  <si>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</si>
  <si>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</si>
  <si>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</si>
  <si>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</si>
  <si>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</si>
  <si>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</si>
  <si>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</si>
  <si>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</si>
  <si>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</si>
  <si>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</si>
  <si>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</si>
  <si>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</si>
  <si>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</si>
  <si>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</si>
  <si>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</si>
  <si>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</si>
  <si>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</si>
  <si>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</si>
  <si>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</si>
  <si>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</si>
  <si>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</si>
  <si>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</si>
  <si>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</si>
  <si>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</si>
  <si>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</si>
  <si>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</si>
  <si>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</si>
  <si>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</si>
  <si>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</si>
  <si>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</si>
  <si>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</si>
  <si>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</si>
  <si>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</si>
  <si>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</si>
  <si>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</si>
  <si>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</si>
  <si>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</si>
  <si>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</si>
  <si>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</si>
  <si>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</si>
  <si>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</si>
  <si>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</si>
  <si>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</si>
  <si>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</si>
  <si>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</si>
  <si>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</si>
  <si>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</si>
  <si>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</si>
  <si>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</si>
  <si>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</si>
  <si>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</si>
  <si>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</si>
  <si>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</si>
  <si>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</si>
  <si>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</si>
  <si>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</si>
  <si>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</si>
  <si>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</si>
  <si>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</si>
  <si>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</si>
  <si>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</si>
  <si>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</si>
  <si>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</si>
  <si>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</si>
  <si>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</si>
  <si>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</si>
  <si>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</si>
  <si>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</si>
  <si>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</si>
  <si>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</si>
  <si>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</si>
  <si>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</si>
  <si>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</si>
  <si>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</si>
  <si>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</si>
  <si>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</si>
  <si>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</si>
  <si>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</si>
  <si>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</si>
  <si>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</si>
  <si>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</si>
  <si>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</si>
  <si>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</si>
  <si>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</si>
  <si>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</si>
  <si>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</si>
  <si>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</si>
  <si>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</si>
  <si>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</si>
  <si>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</si>
  <si>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</si>
  <si>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</si>
  <si>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</si>
  <si>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</si>
  <si>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</si>
  <si>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</si>
  <si>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</si>
  <si>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</si>
  <si>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</si>
  <si>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</si>
  <si>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</si>
  <si>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</si>
  <si>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</si>
  <si>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</si>
  <si>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</si>
  <si>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</si>
  <si>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</si>
  <si>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</si>
  <si>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</si>
  <si>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</si>
  <si>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</si>
  <si>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</si>
  <si>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</si>
  <si>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</si>
  <si>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</si>
  <si>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</si>
  <si>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</si>
  <si>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</si>
  <si>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</si>
  <si>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</si>
  <si>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</si>
  <si>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</si>
  <si>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</si>
  <si>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</si>
  <si>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</si>
  <si>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</si>
  <si>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</si>
  <si>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</si>
  <si>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</si>
  <si>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</si>
  <si>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</si>
  <si>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</si>
  <si>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</si>
  <si>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</si>
  <si>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</si>
  <si>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</si>
  <si>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</si>
  <si>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</si>
  <si>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</si>
  <si>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</si>
  <si>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</si>
  <si>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</si>
  <si>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</si>
  <si>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</si>
  <si>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</si>
  <si>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</si>
  <si>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</si>
  <si>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</si>
  <si>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</si>
  <si>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</si>
  <si>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</si>
  <si>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</si>
  <si>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</si>
  <si>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</si>
  <si>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</si>
  <si>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</si>
  <si>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</si>
  <si>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</si>
  <si>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</si>
  <si>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</si>
  <si>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</si>
  <si>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</si>
  <si>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</si>
  <si>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</si>
  <si>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</si>
  <si>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</si>
  <si>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</si>
  <si>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</si>
  <si>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</si>
  <si>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</si>
  <si>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</si>
  <si>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</si>
  <si>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</si>
  <si>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</si>
  <si>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</si>
  <si>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</si>
  <si>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</si>
  <si>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</si>
  <si>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</si>
  <si>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</si>
  <si>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</si>
  <si>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</si>
  <si>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</si>
  <si>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</si>
  <si>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</si>
  <si>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</si>
  <si>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</si>
  <si>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</si>
  <si>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</si>
  <si>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</si>
  <si>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</si>
  <si>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</si>
  <si>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</si>
  <si>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</si>
  <si>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</si>
  <si>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</si>
  <si>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</si>
  <si>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</si>
  <si>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</si>
  <si>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</si>
  <si>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</si>
  <si>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</si>
  <si>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</si>
  <si>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</si>
  <si>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</si>
  <si>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</si>
  <si>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</si>
  <si>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</si>
  <si>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</si>
  <si>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</si>
  <si>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</si>
  <si>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</si>
  <si>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</si>
  <si>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</si>
  <si>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</si>
  <si>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</si>
  <si>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</si>
  <si>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</si>
  <si>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</si>
  <si>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</si>
  <si>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</si>
  <si>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</si>
  <si>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</si>
  <si>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</si>
  <si>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</si>
  <si>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</si>
  <si>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</si>
  <si>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</si>
  <si>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</si>
  <si>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</si>
  <si>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</si>
  <si>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</si>
  <si>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</si>
  <si>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</si>
  <si>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</si>
  <si>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</si>
  <si>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</si>
  <si>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</si>
  <si>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</si>
  <si>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</si>
  <si>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</si>
  <si>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</si>
  <si>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</si>
  <si>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</si>
  <si>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</si>
  <si>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</si>
  <si>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</si>
  <si>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</si>
  <si>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</si>
  <si>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</si>
  <si>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</si>
  <si>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</si>
  <si>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</si>
  <si>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</si>
  <si>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</si>
  <si>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</si>
  <si>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</si>
  <si>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</si>
  <si>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</si>
  <si>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</si>
  <si>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</si>
  <si>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</si>
  <si>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</si>
  <si>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</si>
  <si>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</si>
  <si>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</si>
  <si>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</si>
  <si>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</si>
  <si>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</si>
  <si>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</si>
  <si>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</si>
  <si>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</si>
  <si>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</si>
  <si>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</si>
  <si>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</si>
  <si>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</si>
  <si>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</si>
  <si>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</si>
  <si>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</si>
  <si>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</si>
  <si>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</si>
  <si>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</si>
  <si>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</si>
  <si>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</si>
  <si>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</si>
  <si>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</si>
  <si>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</si>
  <si>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</si>
  <si>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</si>
  <si>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</si>
  <si>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</si>
  <si>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</si>
  <si>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</si>
  <si>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</si>
  <si>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</si>
  <si>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</si>
  <si>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</si>
  <si>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</si>
  <si>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</si>
  <si>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</si>
  <si>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</si>
  <si>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</si>
  <si>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</si>
  <si>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</si>
  <si>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</si>
  <si>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</si>
  <si>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</si>
  <si>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</si>
  <si>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</si>
  <si>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</si>
  <si>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</si>
  <si>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</si>
  <si>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</si>
  <si>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</si>
  <si>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</si>
  <si>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</si>
  <si>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</si>
  <si>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</si>
  <si>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</si>
  <si>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</si>
  <si>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</si>
  <si>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</si>
  <si>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</si>
  <si>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</si>
  <si>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</si>
  <si>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</si>
  <si>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</si>
  <si>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</si>
  <si>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</si>
  <si>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</si>
  <si>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</si>
  <si>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</si>
  <si>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</si>
  <si>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</si>
  <si>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</si>
  <si>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</si>
  <si>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</si>
  <si>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</si>
  <si>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</si>
  <si>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</si>
  <si>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</si>
  <si>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</si>
  <si>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</si>
  <si>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</si>
  <si>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</si>
  <si>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</si>
  <si>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</si>
  <si>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</si>
  <si>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</si>
  <si>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</si>
  <si>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</si>
  <si>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</si>
  <si>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</si>
  <si>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</si>
  <si>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</si>
  <si>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</si>
  <si>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</si>
  <si>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</si>
  <si>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</si>
  <si>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</si>
  <si>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</si>
  <si>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</si>
  <si>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</si>
  <si>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</si>
  <si>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</si>
  <si>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</si>
  <si>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</si>
  <si>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</si>
  <si>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</si>
  <si>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</si>
  <si>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</si>
  <si>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</si>
  <si>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</si>
  <si>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</si>
  <si>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</si>
  <si>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</si>
  <si>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</si>
  <si>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</si>
  <si>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</si>
  <si>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</si>
  <si>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</si>
  <si>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</si>
  <si>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</si>
  <si>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</si>
  <si>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</si>
  <si>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</si>
  <si>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</si>
  <si>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</si>
  <si>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</si>
  <si>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</si>
  <si>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</si>
  <si>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</si>
  <si>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</si>
  <si>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</si>
  <si>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</si>
  <si>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</si>
  <si>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</si>
  <si>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</si>
  <si>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</si>
  <si>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</si>
  <si>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</si>
  <si>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</si>
  <si>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</si>
  <si>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</si>
  <si>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</si>
  <si>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</si>
  <si>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</si>
  <si>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</si>
  <si>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</si>
  <si>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</si>
  <si>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</si>
  <si>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</si>
  <si>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</si>
  <si>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</si>
  <si>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</si>
  <si>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</si>
  <si>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</si>
  <si>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</si>
  <si>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</si>
  <si>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</si>
  <si>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</si>
  <si>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</si>
  <si>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</si>
  <si>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</si>
  <si>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</si>
  <si>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</si>
  <si>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</si>
  <si>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</si>
  <si>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</si>
  <si>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</si>
  <si>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</si>
  <si>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</si>
  <si>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</si>
  <si>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</si>
  <si>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</si>
  <si>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</si>
  <si>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</si>
  <si>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</si>
  <si>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</si>
  <si>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</si>
  <si>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</si>
  <si>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</si>
  <si>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</si>
  <si>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</si>
  <si>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</si>
  <si>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</si>
  <si>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</si>
  <si>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</si>
  <si>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</si>
  <si>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</si>
  <si>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</si>
  <si>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</si>
  <si>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</si>
  <si>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</si>
  <si>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</si>
  <si>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</si>
  <si>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</si>
  <si>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</si>
  <si>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</si>
  <si>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</si>
  <si>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</si>
  <si>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</si>
  <si>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</si>
  <si>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</si>
  <si>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</si>
  <si>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</si>
  <si>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</si>
  <si>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</si>
  <si>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</si>
  <si>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</si>
  <si>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</si>
  <si>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</si>
  <si>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</si>
  <si>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</si>
  <si>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</si>
  <si>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</si>
  <si>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</si>
  <si>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</si>
  <si>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</si>
  <si>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</si>
  <si>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</si>
  <si>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</si>
  <si>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</si>
  <si>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</si>
  <si>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</si>
  <si>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</si>
  <si>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</si>
  <si>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</si>
  <si>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</si>
  <si>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</si>
  <si>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</si>
  <si>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</si>
  <si>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</si>
  <si>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</si>
  <si>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</si>
  <si>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</si>
  <si>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</si>
  <si>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</si>
  <si>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</si>
  <si>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</si>
  <si>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</si>
  <si>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</si>
  <si>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</si>
  <si>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</si>
  <si>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</si>
  <si>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</si>
  <si>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</si>
  <si>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</si>
  <si>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</si>
  <si>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</si>
  <si>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</si>
  <si>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</si>
  <si>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</si>
  <si>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</si>
  <si>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</si>
  <si>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</si>
  <si>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</si>
  <si>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</si>
  <si>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</si>
  <si>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</si>
  <si>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</si>
  <si>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</si>
  <si>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</si>
  <si>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</si>
  <si>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</si>
  <si>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</si>
  <si>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</si>
  <si>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</si>
  <si>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</si>
  <si>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</si>
  <si>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</si>
  <si>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</si>
  <si>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</si>
  <si>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</si>
  <si>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</si>
  <si>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</si>
  <si>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</si>
  <si>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</si>
  <si>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</si>
  <si>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</si>
  <si>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</si>
  <si>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</si>
  <si>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</si>
  <si>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</si>
  <si>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</si>
  <si>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</si>
  <si>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</si>
  <si>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</si>
  <si>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</si>
  <si>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</si>
  <si>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</si>
  <si>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</si>
  <si>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</si>
  <si>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</si>
  <si>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</si>
  <si>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</si>
  <si>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</si>
  <si>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</si>
  <si>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</si>
  <si>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</si>
  <si>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</si>
  <si>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</si>
  <si>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</si>
  <si>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</si>
  <si>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</si>
  <si>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</si>
  <si>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</si>
  <si>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</si>
  <si>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</si>
  <si>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</si>
  <si>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</si>
  <si>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</si>
  <si>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</si>
  <si>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</si>
  <si>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</si>
  <si>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</si>
  <si>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</si>
  <si>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</si>
  <si>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</si>
  <si>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</si>
  <si>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</si>
  <si>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</si>
  <si>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</si>
  <si>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</si>
  <si>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</si>
  <si>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</si>
  <si>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</si>
  <si>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</si>
  <si>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</si>
  <si>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</si>
  <si>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</si>
  <si>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</si>
  <si>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</si>
  <si>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</si>
  <si>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</si>
  <si>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</si>
  <si>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</si>
  <si>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</si>
  <si>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</si>
  <si>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</si>
  <si>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</si>
  <si>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</si>
  <si>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</si>
  <si>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</si>
  <si>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</si>
  <si>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</si>
  <si>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</si>
  <si>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</si>
  <si>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</si>
  <si>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</si>
  <si>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</si>
  <si>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</si>
  <si>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</si>
  <si>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</si>
  <si>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</si>
  <si>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</si>
  <si>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</si>
  <si>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</si>
  <si>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</si>
  <si>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</si>
  <si>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</si>
  <si>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</si>
  <si>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</si>
  <si>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</si>
  <si>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</si>
  <si>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</si>
  <si>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</si>
  <si>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</si>
  <si>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</si>
  <si>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</si>
  <si>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</si>
  <si>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</si>
  <si>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</si>
  <si>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</si>
  <si>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</si>
  <si>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</si>
  <si>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</si>
  <si>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</si>
  <si>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</si>
  <si>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</si>
  <si>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</si>
  <si>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</si>
  <si>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</si>
  <si>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</si>
  <si>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</si>
  <si>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</si>
  <si>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</si>
  <si>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</si>
  <si>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</si>
  <si>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</si>
  <si>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</si>
  <si>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</si>
  <si>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</si>
  <si>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</si>
  <si>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</si>
  <si>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</si>
  <si>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</si>
  <si>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</si>
  <si>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</si>
  <si>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</si>
  <si>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</si>
  <si>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</si>
  <si>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</si>
  <si>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</si>
  <si>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</si>
  <si>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</si>
  <si>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</si>
  <si>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</si>
  <si>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</si>
  <si>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</si>
  <si>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</si>
  <si>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</si>
  <si>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</si>
  <si>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</si>
  <si>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</si>
  <si>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</si>
  <si>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</si>
  <si>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</si>
  <si>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</si>
  <si>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</si>
  <si>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</si>
  <si>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</si>
  <si>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</si>
  <si>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</si>
  <si>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</si>
  <si>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</si>
  <si>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</si>
  <si>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</si>
  <si>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</si>
  <si>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</si>
  <si>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</si>
  <si>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</si>
  <si>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</si>
  <si>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</si>
  <si>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</si>
  <si>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</si>
  <si>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</si>
  <si>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</si>
  <si>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</si>
  <si>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</si>
  <si>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</si>
  <si>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</si>
  <si>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</si>
  <si>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</si>
  <si>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</si>
  <si>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</si>
  <si>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</si>
  <si>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</si>
  <si>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</si>
  <si>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</si>
  <si>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</si>
  <si>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</si>
  <si>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</si>
  <si>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</si>
  <si>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</si>
  <si>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</si>
  <si>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</si>
  <si>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</si>
  <si>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</si>
  <si>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kg x km</t>
  </si>
  <si>
    <t>un x km</t>
  </si>
  <si>
    <t>L x km</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</si>
  <si>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</si>
  <si>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</si>
  <si>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</si>
  <si>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</si>
  <si>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</si>
  <si>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</si>
  <si>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</si>
  <si>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</si>
  <si>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</si>
  <si>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</si>
  <si>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</si>
  <si>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</si>
  <si>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</si>
  <si>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</si>
  <si>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</si>
  <si>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</si>
  <si>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</si>
  <si>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</si>
  <si>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</si>
  <si>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</si>
  <si>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</si>
  <si>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</si>
  <si>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</si>
  <si>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</si>
  <si>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kgXKm</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</si>
  <si>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</si>
  <si>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</si>
  <si>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</si>
  <si>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</si>
  <si>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</si>
  <si>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</si>
  <si>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</si>
  <si>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</si>
  <si>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</si>
  <si>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</si>
  <si>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</si>
  <si>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</si>
  <si>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</si>
  <si>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</si>
  <si>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</si>
  <si>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</si>
  <si>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</si>
  <si>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</si>
  <si>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</si>
  <si>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</si>
  <si>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</si>
  <si>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</si>
  <si>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</si>
  <si>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</si>
  <si>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</si>
  <si>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</si>
  <si>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</si>
  <si>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</si>
  <si>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</si>
  <si>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</si>
  <si>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</si>
  <si>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</si>
  <si>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</si>
  <si>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</si>
  <si>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</si>
  <si>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</si>
  <si>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</si>
  <si>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</si>
  <si>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</si>
  <si>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</si>
  <si>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</si>
  <si>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</si>
  <si>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</si>
  <si>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</si>
  <si>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</si>
  <si>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</si>
  <si>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t>
  </si>
  <si>
    <t>IOPES</t>
  </si>
  <si>
    <t>Fonte</t>
  </si>
  <si>
    <t>TERRAPLENAGEM</t>
  </si>
  <si>
    <t>Dist.</t>
  </si>
  <si>
    <t>(km)</t>
  </si>
  <si>
    <t>C001</t>
  </si>
  <si>
    <t>PRÓPRIA</t>
  </si>
  <si>
    <t>C002</t>
  </si>
  <si>
    <t>C003</t>
  </si>
  <si>
    <t>UTILIZAÇÃO</t>
  </si>
  <si>
    <t>PROD</t>
  </si>
  <si>
    <t>IMPR</t>
  </si>
  <si>
    <t>CUSTO OPERACIONAL</t>
  </si>
  <si>
    <t>CUSTO HORÁRIO</t>
  </si>
  <si>
    <t>EQUIPAMENTOS</t>
  </si>
  <si>
    <t>TOTAL EQUIPAMENTOS:</t>
  </si>
  <si>
    <t>MATERIAL</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</si>
  <si>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</si>
  <si>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</si>
  <si>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</si>
  <si>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</si>
  <si>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</si>
  <si>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</si>
  <si>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</si>
  <si>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TOTAL MATERIAL:</t>
  </si>
  <si>
    <t>TEMPO FIXO</t>
  </si>
  <si>
    <t>MOMENTO DE TRANSPORTE</t>
  </si>
  <si>
    <t>CARGA, MANOBRA E DESCARGA DE MATERIAIS DIVERSOS EM CAMINHÃO CARROCERIA DE 15 T - CARGA E DESCARGA MANUAIS</t>
  </si>
  <si>
    <t>TRANSPORTE COM CAMINHÃO CARROCERIA DE 15 T - RODOVIA PAVIMENTADA</t>
  </si>
  <si>
    <t>TxKM</t>
  </si>
  <si>
    <t>CUSTO UNITÁRIO (R$)
S. DESONERAÇÃO</t>
  </si>
  <si>
    <t>CUSTO UNITÁRIO (R$)
DESONERAADO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</si>
  <si>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</si>
  <si>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</si>
  <si>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</si>
  <si>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</si>
  <si>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</si>
  <si>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</si>
  <si>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</si>
  <si>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</si>
  <si>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</si>
  <si>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</si>
  <si>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</si>
  <si>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</si>
  <si>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</si>
  <si>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</si>
  <si>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</si>
  <si>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</si>
  <si>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</si>
  <si>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</si>
  <si>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</si>
  <si>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</si>
  <si>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</si>
  <si>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</si>
  <si>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</si>
  <si>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</si>
  <si>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</si>
  <si>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</si>
  <si>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</si>
  <si>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</si>
  <si>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</si>
  <si>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</si>
  <si>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</si>
  <si>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</si>
  <si>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</si>
  <si>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</si>
  <si>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</si>
  <si>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</si>
  <si>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</si>
  <si>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</si>
  <si>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</si>
  <si>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</si>
  <si>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</si>
  <si>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</si>
  <si>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</si>
  <si>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</si>
  <si>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</si>
  <si>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</si>
  <si>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</si>
  <si>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</si>
  <si>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</si>
  <si>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</si>
  <si>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</si>
  <si>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</si>
  <si>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</si>
  <si>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</si>
  <si>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</si>
  <si>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</si>
  <si>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</si>
  <si>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</si>
  <si>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</si>
  <si>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</si>
  <si>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</si>
  <si>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</si>
  <si>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</si>
  <si>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</si>
  <si>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</si>
  <si>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</si>
  <si>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</si>
  <si>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</si>
  <si>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</si>
  <si>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</si>
  <si>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</si>
  <si>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</si>
  <si>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</si>
  <si>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</si>
  <si>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</si>
  <si>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</si>
  <si>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</si>
  <si>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</si>
  <si>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</si>
  <si>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</si>
  <si>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</si>
  <si>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</si>
  <si>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</si>
  <si>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</si>
  <si>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</si>
  <si>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</si>
  <si>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</si>
  <si>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</si>
  <si>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</si>
  <si>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</si>
  <si>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</si>
  <si>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</si>
  <si>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</si>
  <si>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</si>
  <si>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</si>
  <si>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</si>
  <si>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</si>
  <si>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</si>
  <si>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</si>
  <si>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</si>
  <si>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</si>
  <si>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</si>
  <si>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</si>
  <si>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</si>
  <si>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</si>
  <si>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</si>
  <si>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</si>
  <si>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</si>
  <si>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</si>
  <si>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</si>
  <si>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</si>
  <si>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</si>
  <si>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</si>
  <si>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</si>
  <si>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</si>
  <si>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</si>
  <si>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</si>
  <si>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</si>
  <si>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</si>
  <si>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</si>
  <si>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</si>
  <si>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</si>
  <si>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</si>
  <si>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</si>
  <si>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</si>
  <si>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</si>
  <si>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</si>
  <si>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</si>
  <si>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</si>
  <si>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</si>
  <si>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</si>
  <si>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</si>
  <si>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</si>
  <si>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</si>
  <si>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</si>
  <si>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</si>
  <si>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</si>
  <si>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</si>
  <si>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</si>
  <si>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</si>
  <si>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</si>
  <si>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</si>
  <si>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</si>
  <si>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</si>
  <si>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</si>
  <si>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</si>
  <si>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</si>
  <si>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</si>
  <si>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</si>
  <si>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</si>
  <si>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</si>
  <si>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</si>
  <si>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</si>
  <si>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</si>
  <si>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</si>
  <si>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</si>
  <si>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</si>
  <si>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</si>
  <si>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</si>
  <si>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</si>
  <si>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</si>
  <si>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</si>
  <si>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</si>
  <si>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</si>
  <si>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</si>
  <si>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</si>
  <si>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</si>
  <si>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</si>
  <si>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</si>
  <si>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</si>
  <si>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</si>
  <si>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</si>
  <si>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</si>
  <si>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</si>
  <si>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</si>
  <si>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</si>
  <si>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</si>
  <si>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</si>
  <si>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</si>
  <si>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</si>
  <si>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</si>
  <si>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</si>
  <si>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</si>
  <si>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</si>
  <si>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</si>
  <si>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</si>
  <si>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</si>
  <si>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</si>
  <si>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LABOR - 020350 - 1</t>
  </si>
  <si>
    <t>'020351</t>
  </si>
  <si>
    <t>LABOR - 020351 - 1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</si>
  <si>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</si>
  <si>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</si>
  <si>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</si>
  <si>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</si>
  <si>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</si>
  <si>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</si>
  <si>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</si>
  <si>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</si>
  <si>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</si>
  <si>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</si>
  <si>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</si>
  <si>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</si>
  <si>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</si>
  <si>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</si>
  <si>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</si>
  <si>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</si>
  <si>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</si>
  <si>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</si>
  <si>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</si>
  <si>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</si>
  <si>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</si>
  <si>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</si>
  <si>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</si>
  <si>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</si>
  <si>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</si>
  <si>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</si>
  <si>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</si>
  <si>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</si>
  <si>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</si>
  <si>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</si>
  <si>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</si>
  <si>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</si>
  <si>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</si>
  <si>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</si>
  <si>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</si>
  <si>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</si>
  <si>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</si>
  <si>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</si>
  <si>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</si>
  <si>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</si>
  <si>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</si>
  <si>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</si>
  <si>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</si>
  <si>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</si>
  <si>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</si>
  <si>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</si>
  <si>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</si>
  <si>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</si>
  <si>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</si>
  <si>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</si>
  <si>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</si>
  <si>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</si>
  <si>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</si>
  <si>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</si>
  <si>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</si>
  <si>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</si>
  <si>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</si>
  <si>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</si>
  <si>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</si>
  <si>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</si>
  <si>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</si>
  <si>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</si>
  <si>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</si>
  <si>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</si>
  <si>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</si>
  <si>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</si>
  <si>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</si>
  <si>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</si>
  <si>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</si>
  <si>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</si>
  <si>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</si>
  <si>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</si>
  <si>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</si>
  <si>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</si>
  <si>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</si>
  <si>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</si>
  <si>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</si>
  <si>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</si>
  <si>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</si>
  <si>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</si>
  <si>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</si>
  <si>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</si>
  <si>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</si>
  <si>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</si>
  <si>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</si>
  <si>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</si>
  <si>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</si>
  <si>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</si>
  <si>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</si>
  <si>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</si>
  <si>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</si>
  <si>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</si>
  <si>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</si>
  <si>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</si>
  <si>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</si>
  <si>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</si>
  <si>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</si>
  <si>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</si>
  <si>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</si>
  <si>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</si>
  <si>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</si>
  <si>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</si>
  <si>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</si>
  <si>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</si>
  <si>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</si>
  <si>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</si>
  <si>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</si>
  <si>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</si>
  <si>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</si>
  <si>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</si>
  <si>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</si>
  <si>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</si>
  <si>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</si>
  <si>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</si>
  <si>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</si>
  <si>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</si>
  <si>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</si>
  <si>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</si>
  <si>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</si>
  <si>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</si>
  <si>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</si>
  <si>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</si>
  <si>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</si>
  <si>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</si>
  <si>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</si>
  <si>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</si>
  <si>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</si>
  <si>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</si>
  <si>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</si>
  <si>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</si>
  <si>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</si>
  <si>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</si>
  <si>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</si>
  <si>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</si>
  <si>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</si>
  <si>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</si>
  <si>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</si>
  <si>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</si>
  <si>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</si>
  <si>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</si>
  <si>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</si>
  <si>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</si>
  <si>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</si>
  <si>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</si>
  <si>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</si>
  <si>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</si>
  <si>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</si>
  <si>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</si>
  <si>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</si>
  <si>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</si>
  <si>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</si>
  <si>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</si>
  <si>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</si>
  <si>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</si>
  <si>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</si>
  <si>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</si>
  <si>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</si>
  <si>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</si>
  <si>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</si>
  <si>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</si>
  <si>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</si>
  <si>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</si>
  <si>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</si>
  <si>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</si>
  <si>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</si>
  <si>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</si>
  <si>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</si>
  <si>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</si>
  <si>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</si>
  <si>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</si>
  <si>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</si>
  <si>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</si>
  <si>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</si>
  <si>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</si>
  <si>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</si>
  <si>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</si>
  <si>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</si>
  <si>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</si>
  <si>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</si>
  <si>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</si>
  <si>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</si>
  <si>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</si>
  <si>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</si>
  <si>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</si>
  <si>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</si>
  <si>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</si>
  <si>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</si>
  <si>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</si>
  <si>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</si>
  <si>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</si>
  <si>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</si>
  <si>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</si>
  <si>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</si>
  <si>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</si>
  <si>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</si>
  <si>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</si>
  <si>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</si>
  <si>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</si>
  <si>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</si>
  <si>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</si>
  <si>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</si>
  <si>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</si>
  <si>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</si>
  <si>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</si>
  <si>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</si>
  <si>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</si>
  <si>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</si>
  <si>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</si>
  <si>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</si>
  <si>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</si>
  <si>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</si>
  <si>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</si>
  <si>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</si>
  <si>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</si>
  <si>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</si>
  <si>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</si>
  <si>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</si>
  <si>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</si>
  <si>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</si>
  <si>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</si>
  <si>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</si>
  <si>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</si>
  <si>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</si>
  <si>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</si>
  <si>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</si>
  <si>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</si>
  <si>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</si>
  <si>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</si>
  <si>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</si>
  <si>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</si>
  <si>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</si>
  <si>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</si>
  <si>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</si>
  <si>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</si>
  <si>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</si>
  <si>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</si>
  <si>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</si>
  <si>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</si>
  <si>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</si>
  <si>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</si>
  <si>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</si>
  <si>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</si>
  <si>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</si>
  <si>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</si>
  <si>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</si>
  <si>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</si>
  <si>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</si>
  <si>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</si>
  <si>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</si>
  <si>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</si>
  <si>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</si>
  <si>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</si>
  <si>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</si>
  <si>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</si>
  <si>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</si>
  <si>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</si>
  <si>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</si>
  <si>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</si>
  <si>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</si>
  <si>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</si>
  <si>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</si>
  <si>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</si>
  <si>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</si>
  <si>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</si>
  <si>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</si>
  <si>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</si>
  <si>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</si>
  <si>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</si>
  <si>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</si>
  <si>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</si>
  <si>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</si>
  <si>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</si>
  <si>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</si>
  <si>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</si>
  <si>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</si>
  <si>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</si>
  <si>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</si>
  <si>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</si>
  <si>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</si>
  <si>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</si>
  <si>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</si>
  <si>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</si>
  <si>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</si>
  <si>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</si>
  <si>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</si>
  <si>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</si>
  <si>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</si>
  <si>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</si>
  <si>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</si>
  <si>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</si>
  <si>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</si>
  <si>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</si>
  <si>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</si>
  <si>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</si>
  <si>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</si>
  <si>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</si>
  <si>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</si>
  <si>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</si>
  <si>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</si>
  <si>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</si>
  <si>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</si>
  <si>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</si>
  <si>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</si>
  <si>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</si>
  <si>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</si>
  <si>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</si>
  <si>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</si>
  <si>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</si>
  <si>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</si>
  <si>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</si>
  <si>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</si>
  <si>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</si>
  <si>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</si>
  <si>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</si>
  <si>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</si>
  <si>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</si>
  <si>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</si>
  <si>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</si>
  <si>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</si>
  <si>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</si>
  <si>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</si>
  <si>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</si>
  <si>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</si>
  <si>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</si>
  <si>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</si>
  <si>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</si>
  <si>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</si>
  <si>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</si>
  <si>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</si>
  <si>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</si>
  <si>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</si>
  <si>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</si>
  <si>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</si>
  <si>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</si>
  <si>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</si>
  <si>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</si>
  <si>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</si>
  <si>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</si>
  <si>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</si>
  <si>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</si>
  <si>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</si>
  <si>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</si>
  <si>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</si>
  <si>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</si>
  <si>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</si>
  <si>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</si>
  <si>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</si>
  <si>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</si>
  <si>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</si>
  <si>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</si>
  <si>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</si>
  <si>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</si>
  <si>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</si>
  <si>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</si>
  <si>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</si>
  <si>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</si>
  <si>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</si>
  <si>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</si>
  <si>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</si>
  <si>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</si>
  <si>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</si>
  <si>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</si>
  <si>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</si>
  <si>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</si>
  <si>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</si>
  <si>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</si>
  <si>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</si>
  <si>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</si>
  <si>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</si>
  <si>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</si>
  <si>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</si>
  <si>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</si>
  <si>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</si>
  <si>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</si>
  <si>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</si>
  <si>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</si>
  <si>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</si>
  <si>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</si>
  <si>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</si>
  <si>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</si>
  <si>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</si>
  <si>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</si>
  <si>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</si>
  <si>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</si>
  <si>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</si>
  <si>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</si>
  <si>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</si>
  <si>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</si>
  <si>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</si>
  <si>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</si>
  <si>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</si>
  <si>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</si>
  <si>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</si>
  <si>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</si>
  <si>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</si>
  <si>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</si>
  <si>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</si>
  <si>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</si>
  <si>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</si>
  <si>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</si>
  <si>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</si>
  <si>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</si>
  <si>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</si>
  <si>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</si>
  <si>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</si>
  <si>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</si>
  <si>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</si>
  <si>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</si>
  <si>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</si>
  <si>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</si>
  <si>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</si>
  <si>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</si>
  <si>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</si>
  <si>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</si>
  <si>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</si>
  <si>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</si>
  <si>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</si>
  <si>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</si>
  <si>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</si>
  <si>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</si>
  <si>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</si>
  <si>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</si>
  <si>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</si>
  <si>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</si>
  <si>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</si>
  <si>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</si>
  <si>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</si>
  <si>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</si>
  <si>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</si>
  <si>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</si>
  <si>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</si>
  <si>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</si>
  <si>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</si>
  <si>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</si>
  <si>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</si>
  <si>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</si>
  <si>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</si>
  <si>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</si>
  <si>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</si>
  <si>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</si>
  <si>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</si>
  <si>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</si>
  <si>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</si>
  <si>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</si>
  <si>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</si>
  <si>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</si>
  <si>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</si>
  <si>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</si>
  <si>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</si>
  <si>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</si>
  <si>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</si>
  <si>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</si>
  <si>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</si>
  <si>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</si>
  <si>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</si>
  <si>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</si>
  <si>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</si>
  <si>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</si>
  <si>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</si>
  <si>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</si>
  <si>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</si>
  <si>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</si>
  <si>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</si>
  <si>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'090220</t>
  </si>
  <si>
    <t>LABOR - 090220 - 1</t>
  </si>
  <si>
    <t>'090221</t>
  </si>
  <si>
    <t>LABOR - 090221 - 3</t>
  </si>
  <si>
    <t>'090223</t>
  </si>
  <si>
    <t>LABOR - 090223 - 3</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</si>
  <si>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</si>
  <si>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</si>
  <si>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</si>
  <si>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</si>
  <si>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</si>
  <si>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</si>
  <si>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</si>
  <si>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</si>
  <si>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</si>
  <si>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</si>
  <si>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</si>
  <si>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</si>
  <si>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</si>
  <si>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</si>
  <si>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</si>
  <si>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</si>
  <si>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</si>
  <si>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</si>
  <si>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</si>
  <si>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</si>
  <si>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</si>
  <si>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</si>
  <si>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</si>
  <si>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</si>
  <si>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</si>
  <si>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</si>
  <si>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</si>
  <si>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</si>
  <si>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</si>
  <si>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</si>
  <si>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</si>
  <si>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</si>
  <si>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</si>
  <si>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</si>
  <si>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</si>
  <si>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</si>
  <si>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</si>
  <si>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</si>
  <si>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</si>
  <si>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</si>
  <si>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</si>
  <si>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</si>
  <si>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</si>
  <si>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</si>
  <si>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</si>
  <si>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</si>
  <si>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</si>
  <si>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</si>
  <si>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</si>
  <si>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</si>
  <si>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</si>
  <si>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</si>
  <si>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</si>
  <si>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</si>
  <si>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</si>
  <si>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</si>
  <si>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</si>
  <si>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</si>
  <si>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</si>
  <si>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</si>
  <si>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</si>
  <si>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</si>
  <si>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</si>
  <si>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</si>
  <si>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</si>
  <si>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</si>
  <si>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</si>
  <si>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</si>
  <si>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</si>
  <si>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</si>
  <si>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</si>
  <si>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</si>
  <si>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</si>
  <si>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</si>
  <si>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</si>
  <si>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</si>
  <si>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</si>
  <si>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</si>
  <si>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</si>
  <si>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</si>
  <si>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</si>
  <si>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</si>
  <si>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</si>
  <si>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</si>
  <si>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</si>
  <si>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</si>
  <si>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</si>
  <si>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</si>
  <si>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</si>
  <si>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</si>
  <si>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</si>
  <si>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</si>
  <si>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</si>
  <si>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</si>
  <si>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</si>
  <si>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</si>
  <si>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</si>
  <si>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</si>
  <si>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</si>
  <si>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</si>
  <si>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</si>
  <si>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</si>
  <si>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</si>
  <si>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</si>
  <si>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</si>
  <si>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</si>
  <si>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</si>
  <si>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</si>
  <si>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</si>
  <si>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</si>
  <si>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</si>
  <si>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</si>
  <si>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</si>
  <si>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</si>
  <si>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</si>
  <si>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</si>
  <si>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</si>
  <si>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</si>
  <si>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</si>
  <si>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</si>
  <si>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</si>
  <si>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</si>
  <si>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</si>
  <si>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</si>
  <si>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</si>
  <si>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</si>
  <si>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</si>
  <si>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</si>
  <si>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</si>
  <si>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</si>
  <si>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</si>
  <si>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</si>
  <si>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</si>
  <si>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</si>
  <si>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</si>
  <si>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</si>
  <si>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</si>
  <si>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</si>
  <si>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</si>
  <si>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</si>
  <si>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</si>
  <si>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</si>
  <si>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</si>
  <si>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</si>
  <si>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</si>
  <si>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</si>
  <si>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</si>
  <si>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</si>
  <si>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</si>
  <si>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</si>
  <si>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</si>
  <si>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</si>
  <si>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</si>
  <si>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</si>
  <si>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</si>
  <si>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</si>
  <si>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</si>
  <si>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</si>
  <si>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</si>
  <si>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</si>
  <si>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</si>
  <si>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</si>
  <si>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</si>
  <si>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</si>
  <si>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</si>
  <si>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</si>
  <si>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</si>
  <si>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</si>
  <si>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</si>
  <si>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</si>
  <si>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</si>
  <si>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</si>
  <si>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LABOR - 130303 - 6</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</si>
  <si>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</si>
  <si>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</si>
  <si>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</si>
  <si>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</si>
  <si>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</si>
  <si>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</si>
  <si>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</si>
  <si>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</si>
  <si>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</si>
  <si>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</si>
  <si>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</si>
  <si>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</si>
  <si>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</si>
  <si>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</si>
  <si>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</si>
  <si>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</si>
  <si>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</si>
  <si>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</si>
  <si>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</si>
  <si>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</si>
  <si>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</si>
  <si>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</si>
  <si>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</si>
  <si>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</si>
  <si>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</si>
  <si>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</si>
  <si>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</si>
  <si>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</si>
  <si>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</si>
  <si>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</si>
  <si>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</si>
  <si>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</si>
  <si>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</si>
  <si>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</si>
  <si>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</si>
  <si>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</si>
  <si>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</si>
  <si>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</si>
  <si>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</si>
  <si>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</si>
  <si>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</si>
  <si>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</si>
  <si>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</si>
  <si>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</si>
  <si>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</si>
  <si>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</si>
  <si>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</si>
  <si>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</si>
  <si>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</si>
  <si>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</si>
  <si>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</si>
  <si>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</si>
  <si>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</si>
  <si>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</si>
  <si>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</si>
  <si>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</si>
  <si>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</si>
  <si>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</si>
  <si>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</si>
  <si>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</si>
  <si>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</si>
  <si>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</si>
  <si>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</si>
  <si>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</si>
  <si>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</si>
  <si>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</si>
  <si>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</si>
  <si>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</si>
  <si>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</si>
  <si>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</si>
  <si>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</si>
  <si>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</si>
  <si>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</si>
  <si>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</si>
  <si>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</si>
  <si>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</si>
  <si>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</si>
  <si>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</si>
  <si>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</si>
  <si>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</si>
  <si>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</si>
  <si>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</si>
  <si>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</si>
  <si>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</si>
  <si>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</si>
  <si>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</si>
  <si>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</si>
  <si>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</si>
  <si>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</si>
  <si>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</si>
  <si>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</si>
  <si>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</si>
  <si>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</si>
  <si>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</si>
  <si>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</si>
  <si>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</si>
  <si>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</si>
  <si>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</si>
  <si>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</si>
  <si>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</si>
  <si>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</si>
  <si>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</si>
  <si>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</si>
  <si>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</si>
  <si>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</si>
  <si>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</si>
  <si>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</si>
  <si>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</si>
  <si>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</si>
  <si>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</si>
  <si>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</si>
  <si>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</si>
  <si>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</si>
  <si>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</si>
  <si>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</si>
  <si>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</si>
  <si>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</si>
  <si>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</si>
  <si>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</si>
  <si>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</si>
  <si>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</si>
  <si>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</si>
  <si>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</si>
  <si>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</si>
  <si>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</si>
  <si>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</si>
  <si>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</si>
  <si>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</si>
  <si>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</si>
  <si>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</si>
  <si>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</si>
  <si>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</si>
  <si>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</si>
  <si>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</si>
  <si>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</si>
  <si>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</si>
  <si>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</si>
  <si>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</si>
  <si>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</si>
  <si>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</si>
  <si>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</si>
  <si>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</si>
  <si>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</si>
  <si>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</si>
  <si>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</si>
  <si>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</si>
  <si>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</si>
  <si>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</si>
  <si>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</si>
  <si>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</si>
  <si>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</si>
  <si>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</si>
  <si>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</si>
  <si>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</si>
  <si>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</si>
  <si>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</si>
  <si>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</si>
  <si>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</si>
  <si>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</si>
  <si>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</si>
  <si>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</si>
  <si>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</si>
  <si>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</si>
  <si>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</si>
  <si>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</si>
  <si>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</si>
  <si>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</si>
  <si>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</si>
  <si>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</si>
  <si>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</si>
  <si>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</si>
  <si>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</si>
  <si>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</si>
  <si>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</si>
  <si>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</si>
  <si>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</si>
  <si>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</si>
  <si>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</si>
  <si>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</si>
  <si>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</si>
  <si>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</si>
  <si>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</si>
  <si>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</si>
  <si>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</si>
  <si>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</si>
  <si>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</si>
  <si>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</si>
  <si>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</si>
  <si>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</si>
  <si>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</si>
  <si>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</si>
  <si>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</si>
  <si>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</si>
  <si>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</si>
  <si>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</si>
  <si>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</si>
  <si>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</si>
  <si>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</si>
  <si>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</si>
  <si>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</si>
  <si>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</si>
  <si>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</si>
  <si>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</si>
  <si>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</si>
  <si>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</si>
  <si>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</si>
  <si>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</si>
  <si>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</si>
  <si>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</si>
  <si>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</si>
  <si>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</si>
  <si>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</si>
  <si>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</si>
  <si>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</si>
  <si>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</si>
  <si>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</si>
  <si>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</si>
  <si>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</si>
  <si>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</si>
  <si>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</si>
  <si>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</si>
  <si>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</si>
  <si>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</si>
  <si>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</si>
  <si>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</si>
  <si>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</si>
  <si>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</si>
  <si>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</si>
  <si>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</si>
  <si>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</si>
  <si>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</si>
  <si>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</si>
  <si>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</si>
  <si>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</si>
  <si>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</si>
  <si>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</si>
  <si>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</si>
  <si>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</si>
  <si>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</si>
  <si>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</si>
  <si>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</si>
  <si>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</si>
  <si>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</si>
  <si>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</si>
  <si>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</si>
  <si>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</si>
  <si>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</si>
  <si>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</si>
  <si>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</si>
  <si>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</si>
  <si>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</si>
  <si>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</si>
  <si>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</si>
  <si>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</si>
  <si>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</si>
  <si>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</si>
  <si>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LABOR - 150302 - 1</t>
  </si>
  <si>
    <t>'150306</t>
  </si>
  <si>
    <t>LABOR - 150306 - 1</t>
  </si>
  <si>
    <t>'150307</t>
  </si>
  <si>
    <t>LABOR - 150307 - 1</t>
  </si>
  <si>
    <t>'150308</t>
  </si>
  <si>
    <t>LABOR - 150308 - 1</t>
  </si>
  <si>
    <t>'150309</t>
  </si>
  <si>
    <t>LABOR - 150309 - 1</t>
  </si>
  <si>
    <t>'150310</t>
  </si>
  <si>
    <t>LABOR - 150310 - 1</t>
  </si>
  <si>
    <t>'150311</t>
  </si>
  <si>
    <t>LABOR - 150311 - 1</t>
  </si>
  <si>
    <t>'150312</t>
  </si>
  <si>
    <t>LABOR - 150312 - 1</t>
  </si>
  <si>
    <t>'150313</t>
  </si>
  <si>
    <t>LABOR - 150313 - 1</t>
  </si>
  <si>
    <t>'150315</t>
  </si>
  <si>
    <t>LABOR - 150315 - 1</t>
  </si>
  <si>
    <t>'150316</t>
  </si>
  <si>
    <t>LABOR - 150316 - 1</t>
  </si>
  <si>
    <t>'150317</t>
  </si>
  <si>
    <t>LABOR - 150317 - 1</t>
  </si>
  <si>
    <t>'1506</t>
  </si>
  <si>
    <t>CAIXAS DE PASSAGEM</t>
  </si>
  <si>
    <t>'150609</t>
  </si>
  <si>
    <t>LABOR - 150609 - 3</t>
  </si>
  <si>
    <t>'150610</t>
  </si>
  <si>
    <t>LABOR - 150610 - 2</t>
  </si>
  <si>
    <t>'150612</t>
  </si>
  <si>
    <t>LABOR - 150612 - 2</t>
  </si>
  <si>
    <t>'150614</t>
  </si>
  <si>
    <t>LABOR - 150614 - 2</t>
  </si>
  <si>
    <t>'150615</t>
  </si>
  <si>
    <t>LABOR - 150615 - 2</t>
  </si>
  <si>
    <t>'150616</t>
  </si>
  <si>
    <t>LABOR - 150616 - 2</t>
  </si>
  <si>
    <t>'150623</t>
  </si>
  <si>
    <t>LABOR - 150623 - 2</t>
  </si>
  <si>
    <t>'150626</t>
  </si>
  <si>
    <t>LABOR - 150626 - 2</t>
  </si>
  <si>
    <t>'150628</t>
  </si>
  <si>
    <t>LABOR - 150628 - 1</t>
  </si>
  <si>
    <t>'150629</t>
  </si>
  <si>
    <t>LABOR - 150629 - 1</t>
  </si>
  <si>
    <t>'150630</t>
  </si>
  <si>
    <t>LABOR - 150630 - 1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</si>
  <si>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</si>
  <si>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</si>
  <si>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</si>
  <si>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</si>
  <si>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</si>
  <si>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</si>
  <si>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</si>
  <si>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</si>
  <si>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</si>
  <si>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</si>
  <si>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</si>
  <si>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</si>
  <si>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</si>
  <si>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</si>
  <si>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</si>
  <si>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</si>
  <si>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</si>
  <si>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</si>
  <si>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</si>
  <si>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</si>
  <si>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</si>
  <si>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</si>
  <si>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</si>
  <si>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</si>
  <si>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</si>
  <si>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</si>
  <si>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</si>
  <si>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</si>
  <si>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</si>
  <si>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</si>
  <si>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</si>
  <si>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</si>
  <si>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</si>
  <si>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</si>
  <si>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</si>
  <si>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</si>
  <si>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</si>
  <si>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</si>
  <si>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</si>
  <si>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</si>
  <si>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</si>
  <si>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</si>
  <si>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</si>
  <si>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</si>
  <si>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</si>
  <si>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</si>
  <si>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</si>
  <si>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</si>
  <si>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</si>
  <si>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</si>
  <si>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</si>
  <si>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</si>
  <si>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</si>
  <si>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</si>
  <si>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</si>
  <si>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</si>
  <si>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</si>
  <si>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</si>
  <si>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</si>
  <si>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</si>
  <si>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</si>
  <si>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</si>
  <si>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</si>
  <si>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</si>
  <si>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</si>
  <si>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</si>
  <si>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</si>
  <si>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</si>
  <si>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</si>
  <si>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</si>
  <si>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</si>
  <si>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</si>
  <si>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</si>
  <si>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</si>
  <si>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</si>
  <si>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</si>
  <si>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</si>
  <si>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</si>
  <si>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</si>
  <si>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</si>
  <si>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</si>
  <si>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</si>
  <si>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</si>
  <si>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</si>
  <si>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</si>
  <si>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</si>
  <si>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</si>
  <si>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</si>
  <si>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</si>
  <si>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</si>
  <si>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</si>
  <si>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</si>
  <si>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</si>
  <si>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</si>
  <si>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</si>
  <si>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</si>
  <si>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</si>
  <si>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</si>
  <si>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</si>
  <si>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</si>
  <si>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</si>
  <si>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</si>
  <si>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</si>
  <si>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</si>
  <si>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</si>
  <si>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</si>
  <si>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</si>
  <si>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</si>
  <si>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</si>
  <si>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</si>
  <si>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</si>
  <si>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</si>
  <si>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</si>
  <si>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</si>
  <si>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</si>
  <si>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</si>
  <si>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</si>
  <si>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</si>
  <si>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</si>
  <si>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</si>
  <si>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</si>
  <si>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</si>
  <si>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</si>
  <si>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</si>
  <si>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</si>
  <si>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</si>
  <si>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</si>
  <si>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</si>
  <si>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</si>
  <si>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</si>
  <si>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</si>
  <si>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</si>
  <si>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</si>
  <si>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</si>
  <si>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</si>
  <si>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</si>
  <si>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</si>
  <si>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</si>
  <si>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</si>
  <si>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</si>
  <si>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</si>
  <si>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</si>
  <si>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</si>
  <si>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</si>
  <si>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</si>
  <si>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</si>
  <si>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</si>
  <si>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</si>
  <si>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</si>
  <si>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</si>
  <si>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</si>
  <si>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</si>
  <si>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</si>
  <si>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</si>
  <si>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</si>
  <si>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</si>
  <si>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</si>
  <si>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</si>
  <si>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</si>
  <si>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</si>
  <si>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</si>
  <si>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</si>
  <si>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</si>
  <si>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</si>
  <si>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</si>
  <si>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</si>
  <si>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</si>
  <si>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</si>
  <si>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</si>
  <si>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</si>
  <si>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</si>
  <si>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</si>
  <si>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</si>
  <si>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</si>
  <si>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</si>
  <si>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</si>
  <si>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</si>
  <si>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</si>
  <si>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</si>
  <si>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</si>
  <si>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</si>
  <si>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</si>
  <si>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</si>
  <si>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</si>
  <si>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</si>
  <si>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</si>
  <si>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</si>
  <si>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</si>
  <si>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</si>
  <si>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</si>
  <si>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</si>
  <si>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</si>
  <si>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</si>
  <si>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</si>
  <si>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</si>
  <si>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</si>
  <si>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</si>
  <si>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</si>
  <si>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</si>
  <si>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</si>
  <si>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</si>
  <si>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</si>
  <si>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</si>
  <si>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</si>
  <si>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</si>
  <si>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</si>
  <si>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</si>
  <si>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</si>
  <si>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</si>
  <si>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</si>
  <si>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</si>
  <si>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</si>
  <si>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</si>
  <si>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</si>
  <si>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</si>
  <si>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</si>
  <si>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</si>
  <si>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</si>
  <si>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</si>
  <si>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</si>
  <si>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LABOR - 151330 - 2</t>
  </si>
  <si>
    <t>'151331</t>
  </si>
  <si>
    <t>LABOR - 151331 - 3</t>
  </si>
  <si>
    <t>'151332</t>
  </si>
  <si>
    <t>LABOR - 151332 - 2</t>
  </si>
  <si>
    <t>'151333</t>
  </si>
  <si>
    <t>LABOR - 151333 - 2</t>
  </si>
  <si>
    <t>'151334</t>
  </si>
  <si>
    <t>LABOR - 151334 - 2</t>
  </si>
  <si>
    <t>'151335</t>
  </si>
  <si>
    <t>LABOR - 151335 - 2</t>
  </si>
  <si>
    <t>'151336</t>
  </si>
  <si>
    <t>LABOR - 151336 - 4</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</si>
  <si>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</si>
  <si>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</si>
  <si>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</si>
  <si>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</si>
  <si>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</si>
  <si>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</si>
  <si>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</si>
  <si>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</si>
  <si>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</si>
  <si>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</si>
  <si>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</si>
  <si>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</si>
  <si>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</si>
  <si>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</si>
  <si>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</si>
  <si>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</si>
  <si>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</si>
  <si>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</si>
  <si>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</si>
  <si>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</si>
  <si>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</si>
  <si>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</si>
  <si>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</si>
  <si>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</si>
  <si>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</si>
  <si>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</si>
  <si>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</si>
  <si>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</si>
  <si>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</si>
  <si>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</si>
  <si>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</si>
  <si>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</si>
  <si>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</si>
  <si>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</si>
  <si>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</si>
  <si>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</si>
  <si>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</si>
  <si>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</si>
  <si>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</si>
  <si>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</si>
  <si>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</si>
  <si>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</si>
  <si>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</si>
  <si>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</si>
  <si>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</si>
  <si>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</si>
  <si>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</si>
  <si>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</si>
  <si>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</si>
  <si>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</si>
  <si>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</si>
  <si>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</si>
  <si>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</si>
  <si>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</si>
  <si>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</si>
  <si>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</si>
  <si>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</si>
  <si>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</si>
  <si>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</si>
  <si>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</si>
  <si>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</si>
  <si>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</si>
  <si>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</si>
  <si>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'151424</t>
  </si>
  <si>
    <t>LABOR - 151424 - 1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</si>
  <si>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</si>
  <si>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</si>
  <si>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</si>
  <si>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</si>
  <si>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</si>
  <si>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</si>
  <si>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</si>
  <si>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</si>
  <si>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</si>
  <si>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</si>
  <si>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</si>
  <si>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</si>
  <si>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</si>
  <si>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</si>
  <si>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</si>
  <si>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</si>
  <si>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</si>
  <si>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</si>
  <si>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</si>
  <si>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</si>
  <si>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'151435</t>
  </si>
  <si>
    <t>LABOR - 151435 - 1</t>
  </si>
  <si>
    <t>'151436</t>
  </si>
  <si>
    <t>LABOR - 151436 - 1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</si>
  <si>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</si>
  <si>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</si>
  <si>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</si>
  <si>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</si>
  <si>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</si>
  <si>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</si>
  <si>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</si>
  <si>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</si>
  <si>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</si>
  <si>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</si>
  <si>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</si>
  <si>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</si>
  <si>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</si>
  <si>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</si>
  <si>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</si>
  <si>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</si>
  <si>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</si>
  <si>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</si>
  <si>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</si>
  <si>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</si>
  <si>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</si>
  <si>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</si>
  <si>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</si>
  <si>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</si>
  <si>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</si>
  <si>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</si>
  <si>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</si>
  <si>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</si>
  <si>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</si>
  <si>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</si>
  <si>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</si>
  <si>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</si>
  <si>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</si>
  <si>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</si>
  <si>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</si>
  <si>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</si>
  <si>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</si>
  <si>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LABOR - 151701 - 4</t>
  </si>
  <si>
    <t>'151702</t>
  </si>
  <si>
    <t>LABOR - 151702 - 6</t>
  </si>
  <si>
    <t>'151703</t>
  </si>
  <si>
    <t>LABOR - 151703 - 5</t>
  </si>
  <si>
    <t>'151704</t>
  </si>
  <si>
    <t>LABOR - 151704 - 6</t>
  </si>
  <si>
    <t>'151705</t>
  </si>
  <si>
    <t>LABOR - 151705 - 4</t>
  </si>
  <si>
    <t>'151706</t>
  </si>
  <si>
    <t>LABOR - 151706 - 3</t>
  </si>
  <si>
    <t>'151707</t>
  </si>
  <si>
    <t>LABOR - 151707 - 2</t>
  </si>
  <si>
    <t>'151708</t>
  </si>
  <si>
    <t>LABOR - 151708 - 3</t>
  </si>
  <si>
    <t>'151709</t>
  </si>
  <si>
    <t>LABOR - 151709 - 2</t>
  </si>
  <si>
    <t>'151710</t>
  </si>
  <si>
    <t>LABOR - 151710 - 4</t>
  </si>
  <si>
    <t>'151711</t>
  </si>
  <si>
    <t>LABOR - 151711 - 2</t>
  </si>
  <si>
    <t>'151712</t>
  </si>
  <si>
    <t>LABOR - 151712 - 6</t>
  </si>
  <si>
    <t>'151713</t>
  </si>
  <si>
    <t>LABOR - 151713 - 3</t>
  </si>
  <si>
    <t>'151714</t>
  </si>
  <si>
    <t>LABOR - 151714 - 5</t>
  </si>
  <si>
    <t>'151715</t>
  </si>
  <si>
    <t>LABOR - 151715 - 6</t>
  </si>
  <si>
    <t>'1518</t>
  </si>
  <si>
    <t>PONTOS ELETRICOS REVISAO NR-10</t>
  </si>
  <si>
    <t>'151801</t>
  </si>
  <si>
    <t>LABOR - 151801 - 1</t>
  </si>
  <si>
    <t>'151802</t>
  </si>
  <si>
    <t>LABOR - 151802 - 1</t>
  </si>
  <si>
    <t>'151803</t>
  </si>
  <si>
    <t>LABOR - 151803 - 1</t>
  </si>
  <si>
    <t>'151805</t>
  </si>
  <si>
    <t>LABOR - 151805 - 1</t>
  </si>
  <si>
    <t>'151806</t>
  </si>
  <si>
    <t>LABOR - 151806 - 1</t>
  </si>
  <si>
    <t>'151807</t>
  </si>
  <si>
    <t>LABOR - 151807 - 1</t>
  </si>
  <si>
    <t>'151809</t>
  </si>
  <si>
    <t>LABOR - 151809 - 1</t>
  </si>
  <si>
    <t>'151810</t>
  </si>
  <si>
    <t>LABOR - 151810 - 1</t>
  </si>
  <si>
    <t>'151811</t>
  </si>
  <si>
    <t>LABOR - 151811 - 1</t>
  </si>
  <si>
    <t>'151812</t>
  </si>
  <si>
    <t>LABOR - 151812 - 1</t>
  </si>
  <si>
    <t>'151813</t>
  </si>
  <si>
    <t>LABOR - 151813 - 1</t>
  </si>
  <si>
    <t>'151814</t>
  </si>
  <si>
    <t>LABOR - 151814 - 1</t>
  </si>
  <si>
    <t>'151815</t>
  </si>
  <si>
    <t>LABOR - 151815 - 1</t>
  </si>
  <si>
    <t>'151816</t>
  </si>
  <si>
    <t>LABOR - 151816 - 1</t>
  </si>
  <si>
    <t>'151817</t>
  </si>
  <si>
    <t>LABOR - 151817 - 1</t>
  </si>
  <si>
    <t>'151819</t>
  </si>
  <si>
    <t>LABOR - 151819 - 2</t>
  </si>
  <si>
    <t>'151820</t>
  </si>
  <si>
    <t>LABOR - 151820 - 1</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</si>
  <si>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</si>
  <si>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</si>
  <si>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</si>
  <si>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</si>
  <si>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</si>
  <si>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</si>
  <si>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</si>
  <si>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</si>
  <si>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</si>
  <si>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</si>
  <si>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</si>
  <si>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</si>
  <si>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</si>
  <si>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</si>
  <si>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</si>
  <si>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</si>
  <si>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</si>
  <si>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</si>
  <si>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</si>
  <si>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</si>
  <si>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</si>
  <si>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</si>
  <si>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</si>
  <si>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</si>
  <si>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</si>
  <si>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</si>
  <si>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</si>
  <si>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</si>
  <si>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</si>
  <si>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</si>
  <si>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</si>
  <si>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</si>
  <si>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</si>
  <si>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</si>
  <si>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</si>
  <si>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</si>
  <si>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</si>
  <si>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</si>
  <si>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</si>
  <si>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</si>
  <si>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</si>
  <si>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</si>
  <si>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</si>
  <si>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</si>
  <si>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</si>
  <si>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</si>
  <si>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</si>
  <si>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</si>
  <si>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</si>
  <si>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</si>
  <si>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</si>
  <si>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</si>
  <si>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</si>
  <si>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</si>
  <si>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</si>
  <si>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</si>
  <si>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</si>
  <si>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</si>
  <si>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</si>
  <si>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</si>
  <si>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</si>
  <si>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</si>
  <si>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</si>
  <si>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</si>
  <si>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</si>
  <si>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</si>
  <si>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</si>
  <si>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</si>
  <si>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</si>
  <si>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</si>
  <si>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</si>
  <si>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</si>
  <si>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</si>
  <si>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</si>
  <si>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</si>
  <si>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</si>
  <si>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</si>
  <si>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</si>
  <si>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</si>
  <si>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</si>
  <si>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</si>
  <si>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</si>
  <si>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</si>
  <si>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</si>
  <si>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</si>
  <si>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</si>
  <si>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</si>
  <si>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</si>
  <si>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</si>
  <si>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</si>
  <si>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</si>
  <si>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</si>
  <si>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</si>
  <si>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</si>
  <si>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</si>
  <si>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LABOR - 160305 - 1</t>
  </si>
  <si>
    <t>'160308</t>
  </si>
  <si>
    <t>LABOR - 160308 - 1</t>
  </si>
  <si>
    <t>'160309</t>
  </si>
  <si>
    <t>LABOR - 160309 - 1</t>
  </si>
  <si>
    <t>'160310</t>
  </si>
  <si>
    <t>LABOR - 160310 - 1</t>
  </si>
  <si>
    <t>'160311</t>
  </si>
  <si>
    <t>LABOR - 160311 - 1</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</si>
  <si>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</si>
  <si>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</si>
  <si>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</si>
  <si>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</si>
  <si>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</si>
  <si>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</si>
  <si>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</si>
  <si>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</si>
  <si>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</si>
  <si>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</si>
  <si>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</si>
  <si>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</si>
  <si>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</si>
  <si>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</si>
  <si>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</si>
  <si>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</si>
  <si>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</si>
  <si>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</si>
  <si>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</si>
  <si>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</si>
  <si>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</si>
  <si>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</si>
  <si>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</si>
  <si>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</si>
  <si>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</si>
  <si>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</si>
  <si>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</si>
  <si>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</si>
  <si>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</si>
  <si>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</si>
  <si>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</si>
  <si>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</si>
  <si>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</si>
  <si>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</si>
  <si>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</si>
  <si>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</si>
  <si>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</si>
  <si>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</si>
  <si>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</si>
  <si>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</si>
  <si>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</si>
  <si>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</si>
  <si>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</si>
  <si>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</si>
  <si>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- 160335 - 2</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</si>
  <si>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</si>
  <si>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</si>
  <si>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</si>
  <si>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</si>
  <si>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</si>
  <si>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</si>
  <si>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</si>
  <si>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</si>
  <si>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</si>
  <si>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</si>
  <si>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</si>
  <si>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</si>
  <si>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</si>
  <si>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</si>
  <si>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</si>
  <si>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LABOR - 160608 - 1</t>
  </si>
  <si>
    <t>'160612</t>
  </si>
  <si>
    <t>LABOR - 160612 - 2</t>
  </si>
  <si>
    <t>'160613</t>
  </si>
  <si>
    <t>LABOR - 160613 - 1</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</si>
  <si>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</si>
  <si>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</si>
  <si>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</si>
  <si>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</si>
  <si>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</si>
  <si>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</si>
  <si>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</si>
  <si>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</si>
  <si>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</si>
  <si>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</si>
  <si>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</si>
  <si>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</si>
  <si>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</si>
  <si>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</si>
  <si>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</si>
  <si>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</si>
  <si>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</si>
  <si>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</si>
  <si>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</si>
  <si>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</si>
  <si>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</si>
  <si>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</si>
  <si>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</si>
  <si>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</si>
  <si>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</si>
  <si>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</si>
  <si>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</si>
  <si>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</si>
  <si>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</si>
  <si>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</si>
  <si>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</si>
  <si>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</si>
  <si>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</si>
  <si>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</si>
  <si>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</si>
  <si>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</si>
  <si>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</si>
  <si>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</si>
  <si>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</si>
  <si>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</si>
  <si>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</si>
  <si>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</si>
  <si>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</si>
  <si>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</si>
  <si>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</si>
  <si>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INSTALAÇÃO DE REDE LÓGICA</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</si>
  <si>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</si>
  <si>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</si>
  <si>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</si>
  <si>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</si>
  <si>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</si>
  <si>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</si>
  <si>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</si>
  <si>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</si>
  <si>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</si>
  <si>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</si>
  <si>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</si>
  <si>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</si>
  <si>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</si>
  <si>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</si>
  <si>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'170108</t>
  </si>
  <si>
    <t>LABOR - 170108 - 1</t>
  </si>
  <si>
    <t>'170110</t>
  </si>
  <si>
    <t>LABOR - 170110 - 1</t>
  </si>
  <si>
    <t>'170111</t>
  </si>
  <si>
    <t>LABOR - 170111 - 1</t>
  </si>
  <si>
    <t>'170114</t>
  </si>
  <si>
    <t>LABOR - 170114 - 2</t>
  </si>
  <si>
    <t>'170115</t>
  </si>
  <si>
    <t>LABOR - 170115 - 2</t>
  </si>
  <si>
    <t>'170116</t>
  </si>
  <si>
    <t>LABOR - 170116 - 2</t>
  </si>
  <si>
    <t>'170117</t>
  </si>
  <si>
    <t>LABOR - 170117 - 1</t>
  </si>
  <si>
    <t>'170118</t>
  </si>
  <si>
    <t>LABOR - 170118 - 1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</si>
  <si>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</si>
  <si>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</si>
  <si>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</si>
  <si>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</si>
  <si>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</si>
  <si>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</si>
  <si>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</si>
  <si>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</si>
  <si>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</si>
  <si>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</si>
  <si>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</si>
  <si>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</si>
  <si>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</si>
  <si>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</si>
  <si>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'170127</t>
  </si>
  <si>
    <t>LABOR - 170127 - 2</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</si>
  <si>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</si>
  <si>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</si>
  <si>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</si>
  <si>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</si>
  <si>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</si>
  <si>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</si>
  <si>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</si>
  <si>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</si>
  <si>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</si>
  <si>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</si>
  <si>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</si>
  <si>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</si>
  <si>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</si>
  <si>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</si>
  <si>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</si>
  <si>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</si>
  <si>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</si>
  <si>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</si>
  <si>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'170137</t>
  </si>
  <si>
    <t>LABOR - 170137 - 3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</si>
  <si>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</si>
  <si>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</si>
  <si>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</si>
  <si>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</si>
  <si>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</si>
  <si>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</si>
  <si>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</si>
  <si>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</si>
  <si>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</si>
  <si>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</si>
  <si>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</si>
  <si>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</si>
  <si>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</si>
  <si>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</si>
  <si>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</si>
  <si>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</si>
  <si>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</si>
  <si>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</si>
  <si>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</si>
  <si>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</si>
  <si>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</si>
  <si>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</si>
  <si>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'170312</t>
  </si>
  <si>
    <t>LABOR - 170312 - 2</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</si>
  <si>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</si>
  <si>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</si>
  <si>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</si>
  <si>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</si>
  <si>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</si>
  <si>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</si>
  <si>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</si>
  <si>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</si>
  <si>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</si>
  <si>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</si>
  <si>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</si>
  <si>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</si>
  <si>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</si>
  <si>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</si>
  <si>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</si>
  <si>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</si>
  <si>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</si>
  <si>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</si>
  <si>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</si>
  <si>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</si>
  <si>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</si>
  <si>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</si>
  <si>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</si>
  <si>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</si>
  <si>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</si>
  <si>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</si>
  <si>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</si>
  <si>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</si>
  <si>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</si>
  <si>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</si>
  <si>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</si>
  <si>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</si>
  <si>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</si>
  <si>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</si>
  <si>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</si>
  <si>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</si>
  <si>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</si>
  <si>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</si>
  <si>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</si>
  <si>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</si>
  <si>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</si>
  <si>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</si>
  <si>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</si>
  <si>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</si>
  <si>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</si>
  <si>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</si>
  <si>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</si>
  <si>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</si>
  <si>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</si>
  <si>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</si>
  <si>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</si>
  <si>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</si>
  <si>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</si>
  <si>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</si>
  <si>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</si>
  <si>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</si>
  <si>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</si>
  <si>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</si>
  <si>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</si>
  <si>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</si>
  <si>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</si>
  <si>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</si>
  <si>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</si>
  <si>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</si>
  <si>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</si>
  <si>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</si>
  <si>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</si>
  <si>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</si>
  <si>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</si>
  <si>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</si>
  <si>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</si>
  <si>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</si>
  <si>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</si>
  <si>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</si>
  <si>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</si>
  <si>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</si>
  <si>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</si>
  <si>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</si>
  <si>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</si>
  <si>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</si>
  <si>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</si>
  <si>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</si>
  <si>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</si>
  <si>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</si>
  <si>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</si>
  <si>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</si>
  <si>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</si>
  <si>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</si>
  <si>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</si>
  <si>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</si>
  <si>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</si>
  <si>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</si>
  <si>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</si>
  <si>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</si>
  <si>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</si>
  <si>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</si>
  <si>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</si>
  <si>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</si>
  <si>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</si>
  <si>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</si>
  <si>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</si>
  <si>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</si>
  <si>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</si>
  <si>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</si>
  <si>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</si>
  <si>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</si>
  <si>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</si>
  <si>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</si>
  <si>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</si>
  <si>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</si>
  <si>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</si>
  <si>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</si>
  <si>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</si>
  <si>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</si>
  <si>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</si>
  <si>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</si>
  <si>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</si>
  <si>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</si>
  <si>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</si>
  <si>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</si>
  <si>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</si>
  <si>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</si>
  <si>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</si>
  <si>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</si>
  <si>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</si>
  <si>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</si>
  <si>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</si>
  <si>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</si>
  <si>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</si>
  <si>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</si>
  <si>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</si>
  <si>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</si>
  <si>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</si>
  <si>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</si>
  <si>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</si>
  <si>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</si>
  <si>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</si>
  <si>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</si>
  <si>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</si>
  <si>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</si>
  <si>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</si>
  <si>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</si>
  <si>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</si>
  <si>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</si>
  <si>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</si>
  <si>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</si>
  <si>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</si>
  <si>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</si>
  <si>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</si>
  <si>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</si>
  <si>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</si>
  <si>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</si>
  <si>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'180103</t>
  </si>
  <si>
    <t>LABOR - 180103 - 1</t>
  </si>
  <si>
    <t>'180104</t>
  </si>
  <si>
    <t>LABOR - 180104 - 1</t>
  </si>
  <si>
    <t>'180107</t>
  </si>
  <si>
    <t>LABOR - 180107 - 3</t>
  </si>
  <si>
    <t>'180108</t>
  </si>
  <si>
    <t>LABOR - 180108 - 1</t>
  </si>
  <si>
    <t>'180109</t>
  </si>
  <si>
    <t>LABOR - 180109 - 1</t>
  </si>
  <si>
    <t>'180110</t>
  </si>
  <si>
    <t>LABOR - 180110 - 1</t>
  </si>
  <si>
    <t>'180111</t>
  </si>
  <si>
    <t>LABOR - 180111 - 1</t>
  </si>
  <si>
    <t>'180114</t>
  </si>
  <si>
    <t>LABOR - 180114 - 1</t>
  </si>
  <si>
    <t>'180115</t>
  </si>
  <si>
    <t>LABOR - 180115 - 1</t>
  </si>
  <si>
    <t>'180123</t>
  </si>
  <si>
    <t>LABOR - 180123 - 2</t>
  </si>
  <si>
    <t>'180124</t>
  </si>
  <si>
    <t>LABOR - 180124 - 2</t>
  </si>
  <si>
    <t>'180125</t>
  </si>
  <si>
    <t>LABOR - 180125 - 1</t>
  </si>
  <si>
    <t>'180126</t>
  </si>
  <si>
    <t>LABOR - 180126 - 1</t>
  </si>
  <si>
    <t>'180127</t>
  </si>
  <si>
    <t>LABOR - 180127 - 2</t>
  </si>
  <si>
    <t>'180128</t>
  </si>
  <si>
    <t>LABOR - 180128 - 1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</si>
  <si>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</si>
  <si>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</si>
  <si>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</si>
  <si>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</si>
  <si>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</si>
  <si>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</si>
  <si>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</si>
  <si>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</si>
  <si>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</si>
  <si>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</si>
  <si>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</si>
  <si>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</si>
  <si>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</si>
  <si>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</si>
  <si>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</si>
  <si>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</si>
  <si>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</si>
  <si>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</si>
  <si>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</si>
  <si>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</si>
  <si>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</si>
  <si>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</si>
  <si>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</si>
  <si>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</si>
  <si>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</si>
  <si>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</si>
  <si>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</si>
  <si>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</si>
  <si>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</si>
  <si>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</si>
  <si>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</si>
  <si>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</si>
  <si>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</si>
  <si>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</si>
  <si>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</si>
  <si>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</si>
  <si>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</si>
  <si>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</si>
  <si>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</si>
  <si>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</si>
  <si>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</si>
  <si>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</si>
  <si>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</si>
  <si>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</si>
  <si>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</si>
  <si>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</si>
  <si>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</si>
  <si>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</si>
  <si>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</si>
  <si>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</si>
  <si>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</si>
  <si>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</si>
  <si>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</si>
  <si>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</si>
  <si>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</si>
  <si>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</si>
  <si>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</si>
  <si>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</si>
  <si>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</si>
  <si>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</si>
  <si>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</si>
  <si>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</si>
  <si>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</si>
  <si>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</si>
  <si>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</si>
  <si>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</si>
  <si>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</si>
  <si>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</si>
  <si>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</si>
  <si>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</si>
  <si>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</si>
  <si>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</si>
  <si>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</si>
  <si>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</si>
  <si>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</si>
  <si>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</si>
  <si>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</si>
  <si>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</si>
  <si>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</si>
  <si>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LABOR - 190109 - 1</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</si>
  <si>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</si>
  <si>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</si>
  <si>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</si>
  <si>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</si>
  <si>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</si>
  <si>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</si>
  <si>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</si>
  <si>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</si>
  <si>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</si>
  <si>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</si>
  <si>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</si>
  <si>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</si>
  <si>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</si>
  <si>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</si>
  <si>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</si>
  <si>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</si>
  <si>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</si>
  <si>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</si>
  <si>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</si>
  <si>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</si>
  <si>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</si>
  <si>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</si>
  <si>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</si>
  <si>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</si>
  <si>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</si>
  <si>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</si>
  <si>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</si>
  <si>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</si>
  <si>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</si>
  <si>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</si>
  <si>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</si>
  <si>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</si>
  <si>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</si>
  <si>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</si>
  <si>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</si>
  <si>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</si>
  <si>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</si>
  <si>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</si>
  <si>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</si>
  <si>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</si>
  <si>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</si>
  <si>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</si>
  <si>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</si>
  <si>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</si>
  <si>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</si>
  <si>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</si>
  <si>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</si>
  <si>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</si>
  <si>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</si>
  <si>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</si>
  <si>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</si>
  <si>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</si>
  <si>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</si>
  <si>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</si>
  <si>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</si>
  <si>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</si>
  <si>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</si>
  <si>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</si>
  <si>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</si>
  <si>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</si>
  <si>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</si>
  <si>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</si>
  <si>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</si>
  <si>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</si>
  <si>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</si>
  <si>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</si>
  <si>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</si>
  <si>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</si>
  <si>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</si>
  <si>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LABOR - 200108 - 3</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</si>
  <si>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</si>
  <si>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</si>
  <si>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</si>
  <si>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</si>
  <si>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</si>
  <si>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</si>
  <si>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</si>
  <si>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</si>
  <si>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</si>
  <si>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</si>
  <si>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</si>
  <si>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</si>
  <si>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</si>
  <si>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</si>
  <si>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</si>
  <si>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</si>
  <si>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</si>
  <si>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</si>
  <si>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</si>
  <si>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</si>
  <si>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</si>
  <si>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</si>
  <si>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</si>
  <si>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</si>
  <si>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</si>
  <si>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</si>
  <si>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</si>
  <si>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</si>
  <si>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</si>
  <si>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</si>
  <si>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</si>
  <si>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</si>
  <si>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</si>
  <si>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</si>
  <si>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</si>
  <si>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</si>
  <si>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</si>
  <si>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</si>
  <si>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</si>
  <si>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</si>
  <si>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</si>
  <si>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</si>
  <si>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</si>
  <si>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</si>
  <si>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</si>
  <si>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</si>
  <si>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</si>
  <si>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</si>
  <si>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</si>
  <si>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</si>
  <si>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</si>
  <si>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</si>
  <si>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</si>
  <si>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</si>
  <si>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</si>
  <si>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</si>
  <si>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</si>
  <si>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</si>
  <si>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</si>
  <si>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</si>
  <si>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</si>
  <si>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</si>
  <si>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</si>
  <si>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'200549</t>
  </si>
  <si>
    <t>LABOR - 200549 - 1</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</si>
  <si>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</si>
  <si>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</si>
  <si>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</si>
  <si>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</si>
  <si>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</si>
  <si>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</si>
  <si>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</si>
  <si>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</si>
  <si>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</si>
  <si>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</si>
  <si>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</si>
  <si>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</si>
  <si>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</si>
  <si>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</si>
  <si>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</si>
  <si>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</si>
  <si>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</si>
  <si>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</si>
  <si>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</si>
  <si>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</si>
  <si>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</si>
  <si>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</si>
  <si>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</si>
  <si>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</si>
  <si>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</si>
  <si>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</si>
  <si>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</si>
  <si>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</si>
  <si>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</si>
  <si>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</si>
  <si>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</si>
  <si>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</si>
  <si>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</si>
  <si>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</si>
  <si>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</si>
  <si>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</si>
  <si>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</si>
  <si>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</si>
  <si>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</si>
  <si>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</si>
  <si>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</si>
  <si>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</si>
  <si>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</si>
  <si>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</si>
  <si>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</si>
  <si>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</si>
  <si>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</si>
  <si>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</si>
  <si>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</si>
  <si>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</si>
  <si>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</si>
  <si>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</si>
  <si>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</si>
  <si>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</si>
  <si>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</si>
  <si>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</si>
  <si>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</si>
  <si>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'210102</t>
  </si>
  <si>
    <t>LABOR - 210102 - 2</t>
  </si>
  <si>
    <t>'210105</t>
  </si>
  <si>
    <t>LABOR - 210105 - 2</t>
  </si>
  <si>
    <t>'210107</t>
  </si>
  <si>
    <t>LABOR - 210107 - 1</t>
  </si>
  <si>
    <t>'210109</t>
  </si>
  <si>
    <t>LABOR - 210109 - 1</t>
  </si>
  <si>
    <t>'210113</t>
  </si>
  <si>
    <t>LABOR - 210113 - 1</t>
  </si>
  <si>
    <t>'2102</t>
  </si>
  <si>
    <t>ARMÁRIOS E PRATELEIRAS</t>
  </si>
  <si>
    <t>'210210</t>
  </si>
  <si>
    <t>LABOR - 210210 - 2</t>
  </si>
  <si>
    <t>'2103</t>
  </si>
  <si>
    <t>DIVERSOS INTERNOS</t>
  </si>
  <si>
    <t>'210301</t>
  </si>
  <si>
    <t>LABOR - 210301 - 2</t>
  </si>
  <si>
    <t>'210302</t>
  </si>
  <si>
    <t>LABOR - 210302 - 1</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</si>
  <si>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</si>
  <si>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</si>
  <si>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</si>
  <si>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</si>
  <si>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</si>
  <si>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</si>
  <si>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</si>
  <si>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</si>
  <si>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</si>
  <si>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</si>
  <si>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</si>
  <si>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</si>
  <si>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</si>
  <si>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</si>
  <si>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</si>
  <si>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</si>
  <si>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</si>
  <si>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</si>
  <si>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</si>
  <si>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</si>
  <si>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</si>
  <si>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</si>
  <si>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</si>
  <si>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</si>
  <si>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</si>
  <si>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</si>
  <si>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</si>
  <si>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</si>
  <si>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</si>
  <si>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</si>
  <si>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</si>
  <si>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</si>
  <si>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</si>
  <si>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</si>
  <si>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</si>
  <si>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</si>
  <si>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</si>
  <si>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</si>
  <si>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</si>
  <si>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</si>
  <si>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</si>
  <si>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</si>
  <si>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</si>
  <si>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</si>
  <si>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</si>
  <si>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</si>
  <si>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</si>
  <si>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</si>
  <si>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</si>
  <si>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</si>
  <si>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</si>
  <si>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</si>
  <si>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</si>
  <si>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</si>
  <si>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</si>
  <si>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</si>
  <si>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</si>
  <si>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</si>
  <si>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</si>
  <si>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</si>
  <si>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</si>
  <si>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</si>
  <si>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</si>
  <si>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</si>
  <si>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</si>
  <si>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</si>
  <si>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</si>
  <si>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</si>
  <si>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</si>
  <si>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</si>
  <si>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'3123</t>
  </si>
  <si>
    <t>MÃO DE OBRA (MENSALISTAS - COM DESONERAÇÃO - LEIS SOCIAIS=48,02%)</t>
  </si>
  <si>
    <t>'312301</t>
  </si>
  <si>
    <t>LABOR - 312301 - 1</t>
  </si>
  <si>
    <t>mes</t>
  </si>
  <si>
    <t>'312302</t>
  </si>
  <si>
    <t>LABOR - 312302 - 1</t>
  </si>
  <si>
    <t>'312303</t>
  </si>
  <si>
    <t>LABOR - 312303 - 1</t>
  </si>
  <si>
    <t>'312304</t>
  </si>
  <si>
    <t>LABOR - 312304 - 1</t>
  </si>
  <si>
    <t>'312305</t>
  </si>
  <si>
    <t>LABOR - 312305 - 1</t>
  </si>
  <si>
    <t>'312306</t>
  </si>
  <si>
    <t>LABOR - 312306 - 1</t>
  </si>
  <si>
    <t>'312307</t>
  </si>
  <si>
    <t>LABOR - 312307 - 1</t>
  </si>
  <si>
    <t>'312308</t>
  </si>
  <si>
    <t>LABOR - 312308 - 1</t>
  </si>
  <si>
    <t>'312309</t>
  </si>
  <si>
    <t>LABOR - 312309 - 1</t>
  </si>
  <si>
    <t>'312310</t>
  </si>
  <si>
    <t>LABOR - 312310 - 1</t>
  </si>
  <si>
    <t>'312311</t>
  </si>
  <si>
    <t>LABOR - 312311 - 1</t>
  </si>
  <si>
    <t>'312312</t>
  </si>
  <si>
    <t>LABOR - 312312 - 1</t>
  </si>
  <si>
    <t>'312313</t>
  </si>
  <si>
    <t>LABOR - 312313 - 1</t>
  </si>
  <si>
    <t>'312314</t>
  </si>
  <si>
    <t>LABOR - 312314 - 1</t>
  </si>
  <si>
    <t>'312315</t>
  </si>
  <si>
    <t>LABOR - 312315 - 1</t>
  </si>
  <si>
    <t>'312316</t>
  </si>
  <si>
    <t>LABOR - 312316 - 1</t>
  </si>
  <si>
    <t>'312317</t>
  </si>
  <si>
    <t>LABOR - 312317 - 1</t>
  </si>
  <si>
    <t>'312318</t>
  </si>
  <si>
    <t>LABOR - 312318 - 1</t>
  </si>
  <si>
    <t>'312319</t>
  </si>
  <si>
    <t>LABOR - 312319 - 1</t>
  </si>
  <si>
    <t>'312320</t>
  </si>
  <si>
    <t>LABOR - 312320 - 1</t>
  </si>
  <si>
    <t>'312321</t>
  </si>
  <si>
    <t>LABOR - 312321 - 1</t>
  </si>
  <si>
    <t>'312322</t>
  </si>
  <si>
    <t>LABOR - 312322 - 1</t>
  </si>
  <si>
    <t>'3124</t>
  </si>
  <si>
    <t>MÃO DE OBRA (MENSALISTAS - SEM DESONERAÇÃO - LEIS SOCIAIS=71,41%)</t>
  </si>
  <si>
    <t>'312401</t>
  </si>
  <si>
    <t>LABOR - 312401 - 1</t>
  </si>
  <si>
    <t>'312402</t>
  </si>
  <si>
    <t>LABOR - 312402 - 1</t>
  </si>
  <si>
    <t>'312403</t>
  </si>
  <si>
    <t>LABOR - 312403 - 1</t>
  </si>
  <si>
    <t>'312404</t>
  </si>
  <si>
    <t>LABOR - 312404 - 1</t>
  </si>
  <si>
    <t>'312405</t>
  </si>
  <si>
    <t>LABOR - 312405 - 1</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</si>
  <si>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</si>
  <si>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</si>
  <si>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</si>
  <si>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</si>
  <si>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</si>
  <si>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</si>
  <si>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</si>
  <si>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</si>
  <si>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</si>
  <si>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</si>
  <si>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</si>
  <si>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</si>
  <si>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</si>
  <si>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</si>
  <si>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</si>
  <si>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</si>
  <si>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</si>
  <si>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</si>
  <si>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</si>
  <si>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</si>
  <si>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</si>
  <si>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</si>
  <si>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</si>
  <si>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</si>
  <si>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</si>
  <si>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</si>
  <si>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</si>
  <si>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</si>
  <si>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</si>
  <si>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</si>
  <si>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</si>
  <si>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</si>
  <si>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</si>
  <si>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</si>
  <si>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</si>
  <si>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</si>
  <si>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</si>
  <si>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</si>
  <si>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</si>
  <si>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</si>
  <si>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</si>
  <si>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</si>
  <si>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</si>
  <si>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</si>
  <si>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</si>
  <si>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</si>
  <si>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</si>
  <si>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</si>
  <si>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</si>
  <si>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</si>
  <si>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</si>
  <si>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</si>
  <si>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</si>
  <si>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</si>
  <si>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</si>
  <si>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</si>
  <si>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</si>
  <si>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</si>
  <si>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</si>
  <si>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</si>
  <si>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</si>
  <si>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</si>
  <si>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</si>
  <si>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</si>
  <si>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</si>
  <si>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</si>
  <si>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</si>
  <si>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</si>
  <si>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</si>
  <si>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</si>
  <si>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</si>
  <si>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</si>
  <si>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</si>
  <si>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</si>
  <si>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</si>
  <si>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</si>
  <si>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</si>
  <si>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</si>
  <si>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</si>
  <si>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</si>
  <si>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</si>
  <si>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</si>
  <si>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</si>
  <si>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</si>
  <si>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</si>
  <si>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</si>
  <si>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</si>
  <si>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</si>
  <si>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</si>
  <si>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</si>
  <si>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</si>
  <si>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</si>
  <si>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</si>
  <si>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</si>
  <si>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</si>
  <si>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</si>
  <si>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</si>
  <si>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</si>
  <si>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</si>
  <si>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</si>
  <si>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</si>
  <si>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</si>
  <si>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</si>
  <si>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M²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</si>
  <si>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</si>
  <si>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</si>
  <si>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</si>
  <si>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</si>
  <si>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</si>
  <si>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</si>
  <si>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</si>
  <si>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M², DE CHAPA DE COMPENS. 12MM E PONTALETE 8X8CM, PISO CIMENTADO E COBERTURA DE TELHA DE FIBROC. 6MM, INCL. PONTO DE LUZ E CX. DE INSPEÇÃO, CONF. PROJETO (1 UTILIZAÇÃO)</t>
  </si>
  <si>
    <t>BARRACÃO PARA ALMOXARIFADO ÁREA DE 10.90M², DE CHAPA DE COMPENSADO DE 12MM E PONTALETE 8X8CM, PISO CIMENTADO E COBERTURA DE TELHAS DE FIBROCIMENTO DE 6MM, INCL. PONTO DE LUZ, CONF. PROJETO (1 UTILIZAÇÃO)</t>
  </si>
  <si>
    <t>BARRACÃO PARA DEPÓSITO DE CIMENTO ÁREA DE 10.90M²,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</si>
  <si>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M²/FUNC./TURNO), CONF. PROJETO (1 UTILIZAÇÃO)</t>
  </si>
  <si>
    <t>UNIDADE DE SANITÁRIO E VESTIÁRIO P/ ATÉ 20 FUNC. ÁREA DE 18.15M², PAREDES DE CHAPA COMPENS. 12MM E PONTALETE 8X8CM, PISO CIMENTADO, COBERT. TELHA FIBROC. 6MM, INCL. INSTALAÇÃO DE LUZ E CX. DE INSPEÇÃO, CONF. PROJETO (1 UTILIZAÇÃO)</t>
  </si>
  <si>
    <t>UNIDADE DE SANITÁRIO E VESTIÁRIO DE 20 A 40 FUNC. ÁREA 25.40M², PAREDES DE CHAPA COMPENS. 12MM E PONTALETE 8X8CM, PISO CIMENTADO, COBERT. TELHA FIBROC. 6MM, INCL. INST. DE LUZ E CX. DE INSPEÇÃO, CONF. PROJETO (1 UTILIZAÇÃO)</t>
  </si>
  <si>
    <t>UNIDADE DE SANITÁRIO E VESTIÁRIO DE 40 A 60 FUNC. ÁREA 33.90M², PAREDES DE CHAPA COMPENS. 12MM E PONTALETE 8X8CM, PISO CIMENTADO, COBERT. TELHA FIBROC. 6MM, INCL. INST. DE LUZ E CX. DE INSPEÇÃO, CONF. PROJETO (1 UTILIZAÇÃO)</t>
  </si>
  <si>
    <t>GALPÃO PARA SERRARIA E CARPINTARIA ÁREA 12.00M², EM PEÇA DE MADEIRA 8X8CM E CONTRAVENTAMENTO DE 5X7CM, COBERTURA DE TELHA DE FIBROC. DE 6MM, INCLUSIVE PONTO E CABO DE ALIMENTAÇÃO DA MÁQUINA, CONF. PROJETO (1 UTILIZAÇÃO)</t>
  </si>
  <si>
    <t>GALPÃO PARA CORTE E ARMAÇÃO COM ÁREA DE 6.00M²,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</si>
  <si>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</si>
  <si>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</si>
  <si>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</si>
  <si>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</si>
  <si>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</si>
  <si>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14.50M², DE CHAPA DE COMPENS. 12MM E PONTALETE 8X8CM, PISO CIMENTADO E COBERTURA DE TELHA DE FIBROC. 6MM, INCL. PONTO DE LUZ E CX. DE INSPEÇÃO, CONF. PROJETO (2 UTILIZAÇÕES)</t>
  </si>
  <si>
    <t>BARRACÃO PARA ALMOXARIFADO ÁREA DE 10.90M², DE CHAPA DE COMPENSADO 12MM E PONTALETES 8X8CM, PISO CIMENTADO E COBERTURA DE TELHA DE FIBROCIMENTO DE 6MM, INCLUSIVE PONTO DE LUZ, CONF. PROJETO (2 UTILIZAÇÕES)</t>
  </si>
  <si>
    <t>BARRACÃO PARA DEPÓSITO DE CIMENTO ÁREA DE 10.90M²,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</si>
  <si>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1.21M²/FUNC./TURNO), CONF. PROJETO (2 UTILIZAÇÃO)</t>
  </si>
  <si>
    <t>UNIDADE DE SANITÁRIO E VESTIÁRIO PARA ATÉ 20 FUNC. ÁREA 18.15M², PAREDES DE CHAPA COMPENS. 12MM E PONTALETE 8X8CM, PISO CIMENTADO, COBERT. TELHA FIBROC. 6MM, INCL. INST. DE LUZ E CX. DE INSPEÇÃO, CONF. PROJETO (2 UTILIZAÇÕES)</t>
  </si>
  <si>
    <t>UNIDADE DE SANITÁRIO E VESTIÁRIO DE 20 A 40 FUNC. ÁREA 25.40M², PAREDES DE CHAPA COMPENS. 12MM E PONTALETE 8X8CM, PISO CIMENTADO, COBERT. TELHA FIBROC. 6MM, INCL. INST. DE LUZ E CX. DE INSPEÇÃO, CONF. PROJETO (2 UTILIZAÇÕES)</t>
  </si>
  <si>
    <t>UNIDADE DE SANITÁRIO E VESTIÁRIO DE 40 A 60 FUNC. ÁREA 33.90M², PAREDES DE CHAPA COMPENS. 12MM E PONTALETE 8X8CM, PISO CIMENTADO, COBERT. TELHA FIBROC. 6MM, INCL. INST. DE LUZ E CX. DE INSPEÇÃO, CONF. PROJETO (2 UTILIZAÇÕES)</t>
  </si>
  <si>
    <t>GALPÃO PARA SERRARIA E CARPINTARIA ÁREA 12.00M², EM PEÇAS DE MADEIRA 8X8CM E CONTRAVENTAMENTO DE 5X7CM, COBERTURA DE TELHAS DE FIBROC. DE 6MM, INCLUSIVE PONTO E CABO DE ALIMENTAÇÃO DA MÁQUINA, CONF. PROJETO (2 UTILIZAÇÕES)</t>
  </si>
  <si>
    <t>GALPÃO PARA CORTE E ARMAÇÃO COM ÁREA DE 6.00M²,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</si>
  <si>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</si>
  <si>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</si>
  <si>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</si>
  <si>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</si>
  <si>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</si>
  <si>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</si>
  <si>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</si>
  <si>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</si>
  <si>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</si>
  <si>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</si>
  <si>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</si>
  <si>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ATERRO MANUAL PARA REGULARIZAÇÃO DO TERRENO EM AREIA, INCLUSIVE ADENSAMENTO HIDRÁULICO E FORNECIMENTO DO MATERIAL (MÁXIMO DE 100M³)</t>
  </si>
  <si>
    <t>ATERRO MANUAL PARA REGULARIZAÇÃO DO TERRENO EM ARGILA, INCLUSIVE ADENSAMENTO MANUAL E FORNECIMENTO DO MATERIAL (MÁXIMO DE 100M³)</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</si>
  <si>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</si>
  <si>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</si>
  <si>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</si>
  <si>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</si>
  <si>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</si>
  <si>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</si>
  <si>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</si>
  <si>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</si>
  <si>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</si>
  <si>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KG/M³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</si>
  <si>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</si>
  <si>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</si>
  <si>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</si>
  <si>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</si>
  <si>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</si>
  <si>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</si>
  <si>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</si>
  <si>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</si>
  <si>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</si>
  <si>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</si>
  <si>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</si>
  <si>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</si>
  <si>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</si>
  <si>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</si>
  <si>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</si>
  <si>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</si>
  <si>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</si>
  <si>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</si>
  <si>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</si>
  <si>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150KG/CM²</t>
  </si>
  <si>
    <t>LAJE PRÉ-FABRICADA TRELIÇADA, SOBRECARGA 300 KG/M², VÃO DE 3.5M A 4.3M, CAPEAMENTO 4CM, ESP. 12CM, FCK = 150 KG/CM²</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</si>
  <si>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</si>
  <si>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</si>
  <si>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</si>
  <si>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</si>
  <si>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</si>
  <si>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</si>
  <si>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</si>
  <si>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</si>
  <si>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</si>
  <si>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</si>
  <si>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</si>
  <si>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</si>
  <si>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</si>
  <si>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</si>
  <si>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</si>
  <si>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</si>
  <si>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</si>
  <si>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</si>
  <si>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</si>
  <si>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</si>
  <si>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</si>
  <si>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</si>
  <si>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</si>
  <si>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</si>
  <si>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</si>
  <si>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</si>
  <si>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</si>
  <si>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</si>
  <si>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</si>
  <si>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</si>
  <si>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</si>
  <si>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</si>
  <si>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</si>
  <si>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</si>
  <si>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</si>
  <si>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</si>
  <si>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</si>
  <si>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</si>
  <si>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</si>
  <si>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</si>
  <si>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</si>
  <si>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</si>
  <si>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</si>
  <si>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</si>
  <si>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</si>
  <si>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</si>
  <si>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</si>
  <si>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</si>
  <si>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</si>
  <si>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</si>
  <si>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</si>
  <si>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</si>
  <si>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</si>
  <si>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</si>
  <si>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</si>
  <si>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</si>
  <si>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</si>
  <si>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</si>
  <si>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</si>
  <si>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</si>
  <si>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</si>
  <si>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</si>
  <si>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</si>
  <si>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</si>
  <si>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</si>
  <si>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</si>
  <si>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</si>
  <si>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</si>
  <si>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</si>
  <si>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</si>
  <si>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</si>
  <si>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</si>
  <si>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</si>
  <si>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</si>
  <si>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</si>
  <si>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</si>
  <si>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</si>
  <si>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</si>
  <si>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</si>
  <si>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</si>
  <si>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</si>
  <si>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</si>
  <si>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</si>
  <si>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</si>
  <si>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</si>
  <si>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</si>
  <si>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</si>
  <si>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</si>
  <si>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</si>
  <si>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</si>
  <si>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</si>
  <si>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(M²)</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</si>
  <si>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</si>
  <si>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</si>
  <si>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</si>
  <si>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</si>
  <si>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</si>
  <si>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</si>
  <si>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</si>
  <si>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</si>
  <si>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</si>
  <si>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</si>
  <si>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</si>
  <si>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</si>
  <si>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</si>
  <si>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</si>
  <si>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</si>
  <si>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</si>
  <si>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</si>
  <si>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</si>
  <si>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</si>
  <si>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</si>
  <si>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</si>
  <si>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</si>
  <si>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</si>
  <si>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</si>
  <si>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</si>
  <si>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</si>
  <si>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</si>
  <si>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</si>
  <si>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</si>
  <si>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</si>
  <si>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</si>
  <si>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</si>
  <si>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</si>
  <si>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</si>
  <si>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</si>
  <si>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</si>
  <si>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</si>
  <si>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</si>
  <si>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</si>
  <si>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</si>
  <si>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</si>
  <si>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</si>
  <si>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</si>
  <si>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</si>
  <si>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</si>
  <si>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</si>
  <si>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</si>
  <si>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</si>
  <si>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</si>
  <si>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</si>
  <si>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</si>
  <si>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</si>
  <si>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</si>
  <si>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</si>
  <si>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</si>
  <si>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</si>
  <si>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</si>
  <si>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</si>
  <si>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</si>
  <si>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</si>
  <si>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</si>
  <si>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</si>
  <si>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</si>
  <si>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</si>
  <si>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</si>
  <si>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</si>
  <si>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</si>
  <si>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</si>
  <si>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</si>
  <si>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</si>
  <si>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</si>
  <si>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</si>
  <si>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</si>
  <si>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</si>
  <si>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</si>
  <si>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</si>
  <si>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</si>
  <si>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</si>
  <si>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</si>
  <si>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</si>
  <si>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</si>
  <si>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</si>
  <si>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</si>
  <si>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</si>
  <si>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</si>
  <si>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</si>
  <si>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</si>
  <si>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</si>
  <si>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</si>
  <si>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</si>
  <si>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</si>
  <si>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</si>
  <si>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</si>
  <si>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</si>
  <si>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</si>
  <si>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</si>
  <si>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</si>
  <si>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</si>
  <si>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</si>
  <si>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</si>
  <si>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</si>
  <si>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</si>
  <si>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</si>
  <si>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</si>
  <si>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</si>
  <si>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</si>
  <si>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</si>
  <si>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</si>
  <si>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</si>
  <si>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</si>
  <si>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</si>
  <si>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</si>
  <si>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</si>
  <si>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</si>
  <si>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</si>
  <si>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</si>
  <si>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</si>
  <si>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</si>
  <si>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</si>
  <si>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</si>
  <si>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</si>
  <si>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</si>
  <si>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</si>
  <si>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</si>
  <si>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</si>
  <si>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</si>
  <si>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</si>
  <si>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</si>
  <si>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</si>
  <si>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</si>
  <si>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</si>
  <si>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</si>
  <si>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</si>
  <si>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</si>
  <si>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</si>
  <si>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</si>
  <si>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</si>
  <si>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</si>
  <si>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</si>
  <si>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</si>
  <si>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</si>
  <si>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</si>
  <si>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</si>
  <si>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</si>
  <si>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</si>
  <si>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</si>
  <si>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</si>
  <si>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</si>
  <si>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</si>
  <si>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</si>
  <si>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</si>
  <si>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</si>
  <si>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</si>
  <si>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</si>
  <si>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</si>
  <si>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</si>
  <si>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</si>
  <si>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</si>
  <si>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</si>
  <si>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</si>
  <si>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</si>
  <si>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</si>
  <si>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</si>
  <si>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</si>
  <si>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</si>
  <si>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</si>
  <si>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</si>
  <si>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</si>
  <si>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</si>
  <si>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</si>
  <si>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</si>
  <si>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</si>
  <si>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</si>
  <si>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</si>
  <si>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</si>
  <si>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</si>
  <si>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</si>
  <si>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</si>
  <si>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</si>
  <si>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</si>
  <si>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</si>
  <si>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</si>
  <si>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</si>
  <si>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</si>
  <si>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</si>
  <si>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</si>
  <si>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</si>
  <si>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</si>
  <si>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</si>
  <si>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</si>
  <si>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</si>
  <si>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</si>
  <si>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</si>
  <si>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</si>
  <si>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</si>
  <si>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</si>
  <si>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</si>
  <si>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</si>
  <si>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</si>
  <si>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</si>
  <si>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</si>
  <si>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</si>
  <si>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</si>
  <si>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</si>
  <si>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</si>
  <si>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</si>
  <si>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</si>
  <si>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</si>
  <si>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</si>
  <si>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</si>
  <si>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</si>
  <si>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</si>
  <si>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</si>
  <si>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</si>
  <si>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</si>
  <si>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</si>
  <si>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</si>
  <si>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</si>
  <si>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</si>
  <si>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</si>
  <si>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</si>
  <si>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</si>
  <si>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</si>
  <si>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</si>
  <si>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</si>
  <si>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</si>
  <si>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</si>
  <si>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</si>
  <si>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</si>
  <si>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</si>
  <si>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</si>
  <si>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</si>
  <si>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</si>
  <si>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</si>
  <si>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</si>
  <si>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</si>
  <si>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</si>
  <si>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</si>
  <si>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250KG/M³, INCLUSIVE ESCAVAÇÃO PARA PROFUNDIDADE MÍNIMA DO ELETRODUTO DE 50 CM, DE 25 X 25 CM, PARA 1 ELETRODUTO</t>
  </si>
  <si>
    <t>ENVELOPAMENTO DE CONCRETO SIMPLES COM CONSUMO MÍNIMO DE CIMENTO DE 250KG/M³, INCLUSIVE ESCAVAÇÃO PARA PROFUNDIDADE MÍNIMA DO ELETRODUTO DE 50 CM, DE 25 X 30 CM, PARA 2 ELETRODUTOS</t>
  </si>
  <si>
    <t>ENVELOPAMENTO DE CONCRETO SIMPLES COM CONSUMO MÍNIMO DE CIMENTO DE 250KG/M³, INCLUSIVE ESCAVAÇÃO PARA PROFUNDIDADE MÍNIMA DO ELETRODUTO DE 50CM, DE 60 X 30 CM, PARA 3 ELETRODUTOS</t>
  </si>
  <si>
    <t>ENVELOPAMENTO DE CONCRETO SIMPLES COM CONSUMO MÍNIMO DE CIMENTO DE 250KG/M³,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</si>
  <si>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</si>
  <si>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</si>
  <si>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</si>
  <si>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</si>
  <si>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</si>
  <si>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</si>
  <si>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</si>
  <si>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</si>
  <si>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</si>
  <si>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</si>
  <si>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</si>
  <si>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</si>
  <si>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</si>
  <si>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</si>
  <si>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</si>
  <si>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</si>
  <si>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</si>
  <si>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</si>
  <si>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</si>
  <si>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</si>
  <si>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</si>
  <si>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</si>
  <si>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</si>
  <si>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</si>
  <si>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</si>
  <si>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</si>
  <si>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</si>
  <si>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</si>
  <si>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</si>
  <si>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</si>
  <si>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</si>
  <si>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</si>
  <si>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</si>
  <si>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</si>
  <si>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</si>
  <si>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</si>
  <si>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</si>
  <si>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</si>
  <si>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</si>
  <si>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</si>
  <si>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</si>
  <si>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</si>
  <si>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</si>
  <si>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</si>
  <si>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</si>
  <si>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</si>
  <si>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</si>
  <si>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</si>
  <si>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</si>
  <si>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</si>
  <si>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</si>
  <si>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</si>
  <si>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</si>
  <si>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</si>
  <si>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</si>
  <si>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</si>
  <si>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</si>
  <si>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</si>
  <si>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</si>
  <si>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</si>
  <si>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</si>
  <si>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</si>
  <si>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</si>
  <si>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</si>
  <si>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</si>
  <si>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</si>
  <si>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</si>
  <si>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</si>
  <si>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</si>
  <si>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</si>
  <si>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</si>
  <si>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</si>
  <si>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</si>
  <si>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</si>
  <si>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</si>
  <si>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</si>
  <si>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</si>
  <si>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</si>
  <si>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</si>
  <si>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</si>
  <si>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MM²</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</si>
  <si>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</si>
  <si>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</si>
  <si>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</si>
  <si>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</si>
  <si>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</si>
  <si>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</si>
  <si>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</si>
  <si>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</si>
  <si>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</si>
  <si>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</si>
  <si>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</si>
  <si>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</si>
  <si>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</si>
  <si>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</si>
  <si>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</si>
  <si>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</si>
  <si>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</si>
  <si>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</si>
  <si>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</si>
  <si>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</si>
  <si>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</si>
  <si>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</si>
  <si>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</si>
  <si>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</si>
  <si>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</si>
  <si>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</si>
  <si>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</si>
  <si>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</si>
  <si>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</si>
  <si>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</si>
  <si>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</si>
  <si>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</si>
  <si>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</si>
  <si>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</si>
  <si>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</si>
  <si>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</si>
  <si>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MM²</t>
  </si>
  <si>
    <t>FIO DE COBRE TERMOPLÁSTICO, COM ISOLAMENTO PARA 750V, SEÇÃO DE 2.5 MM²</t>
  </si>
  <si>
    <t>FIO OU CABO DE COBRE TERMOPLÁSTICO, COM ISOLAMENTO PARA 750V, SEÇÃO DE 4.0 MM²</t>
  </si>
  <si>
    <t>FIO OU CABO DE COBRE TERMOPLÁSTICO, COM ISOLAMENTO PARA 750V, SEÇÃO DE 6.0 MM²</t>
  </si>
  <si>
    <t>FIO OU CABO DE COBRE TERMOPLÁSTICO, COM ISOLAMENTO PARA 750V, SEÇÃO DE 10.0 MM²</t>
  </si>
  <si>
    <t>FIO OU CABO DE COBRE TERMOPLÁSTICO, COM ISOLAMENTO PARA 750V, SEÇÃO DE 16.0 MM²</t>
  </si>
  <si>
    <t>CABO DE COBRE TERMOPLÁSTICO, COM ISOLAMENTO PARA 750V, SEÇÃO DE 25.0 MM²</t>
  </si>
  <si>
    <t>CABO DE COBRE NÚ, SEÇÃO DE 25.0 MM²</t>
  </si>
  <si>
    <t>CABO DE COBRE NÚ, SEÇÃO DE 10.0 MM²</t>
  </si>
  <si>
    <t>CABO DE COBRE TERMOPLÁSTICO, COM ISOLAMENTO PARA 1000V, SEÇÃO DE 2.5 MM²</t>
  </si>
  <si>
    <t>CABO DE COBRE TERMOPLÁSTICO, COM ISOLAMENTO PARA 1000V, SEÇÃO DE 4.0 MM²</t>
  </si>
  <si>
    <t>CABO DE COBRE TERMOPLÁSTICO, COM ISOLAMENTO PARA 1000V, SEÇÃO DE 6 MM²</t>
  </si>
  <si>
    <t>CABO DE COBRE TERMOPLÁSTICO, COM ISOLAMENTO PARA 1000V, SEÇÃO DE 10 MM²</t>
  </si>
  <si>
    <t>CABO DE COBRE TERMOPLÁSTICO, COM ISOLAMENTO PARA 1000V, SEÇÃO DE 16 MM²</t>
  </si>
  <si>
    <t>CABO DE COBRE TERMOPLÁSTICO, COM ISOLAMENTO PARA 1000V, SEÇÃO DE 25.0 MM²</t>
  </si>
  <si>
    <t>CABO DE COBRE TERMOPLÁSTICO, COM ISOLAMENTO PARA 1000V, SEÇÃO DE 35.0 MM²</t>
  </si>
  <si>
    <t>FIO OU CABO PARALELO DE COBRE, COM ISOLAMENTO PARA 750V, SEÇÃO DE 2 X 2.5 MM²</t>
  </si>
  <si>
    <t>CABO DE COBRE TERMOPLÁSTICO, COM ISOLAMENTO PARA 1000V, SEÇÃO DE 50 MM²</t>
  </si>
  <si>
    <t>CABO DE COBRE TERMOPLÁSTICO, COM ISOLAMENTO PARA 1000V, SEÇÃO DE 95.0 MM²</t>
  </si>
  <si>
    <t>CABO DE COBRE TERMOPLÁSTICO, COM ISOLAMENTO PARA 1000V, SEÇÃO DE 120.0 MM²</t>
  </si>
  <si>
    <t>CABO DE COBRE TERMOPLÁSTICO, COM ISOLAMENTO PARA 1000V, SEÇÃO DE 300.0 MM²</t>
  </si>
  <si>
    <t>CABO DE COBRE TERMOPLÁSTICO, COM ISOLAMENTO PARA 1000V, SEÇÃO DE 70,0MM²</t>
  </si>
  <si>
    <t>CABO DE COBRE TERMOPLÁSTICO, COM ISOLAMENTO PARA 1000V, SEÇÃO DE 150,0MM²</t>
  </si>
  <si>
    <t>CABO DE COBRE TERMOPLÁSTICO, COM ISOLAMENTO PARA 1000V, SEÇÃO DE 185,0MM²</t>
  </si>
  <si>
    <t>CABO DE COBRE TERMOPLÁSTICO, COM ISOLAMENTO PARA 1000V, SEÇÃO DE 240,0MM²</t>
  </si>
  <si>
    <t>CABO DE COBRE TERMOPLÁSTICO, COM ISOLAMENTO PARA 15KV, SEÇÃO DE 25,0MM²</t>
  </si>
  <si>
    <t>CABO DE COBRE TERMOPLÁSTICO, COM ISOLAMENTO PARA 15KV, SEÇÃO DE 35,0MM²</t>
  </si>
  <si>
    <t>CABO PARALELO PP DE COBRE, COM ISOLAMENTO PARA 750V, SEÇÃO 3X2,5MM²</t>
  </si>
  <si>
    <t>CABO PARALELO PP DE COBRE, COM ISOLAMENTO PARA 750V, SEÇÃO 3X4,0MM²</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</si>
  <si>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</si>
  <si>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</si>
  <si>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</si>
  <si>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</si>
  <si>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</si>
  <si>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</si>
  <si>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</si>
  <si>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</si>
  <si>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</si>
  <si>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</si>
  <si>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</si>
  <si>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</si>
  <si>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</si>
  <si>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</si>
  <si>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</si>
  <si>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</si>
  <si>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</si>
  <si>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</si>
  <si>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</si>
  <si>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</si>
  <si>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</si>
  <si>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</si>
  <si>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</si>
  <si>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</si>
  <si>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</si>
  <si>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</si>
  <si>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</si>
  <si>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</si>
  <si>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</si>
  <si>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</si>
  <si>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</si>
  <si>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2.5MM² (16.2M) E CAIXA ESTAMPADA 4X4" (1 UND)</t>
  </si>
  <si>
    <t>PONTO PADRÃO DE LUZ NA PAREDE - CONSIDERANDO ELETRODUTO PVC RÍGIDO DE 3/4" INCLUSIVE CONEXÕES (4.5M), FIO ISOLADO PVC DE 2.5MM² (16.2M) E CAIXA ESTAMPADA 4X4" (1 UND)</t>
  </si>
  <si>
    <t>PONTO PADRÃO DE TOMADA 2 PÓLOS MAIS TERRA - CONSIDERANDO ELETRODUTO PVC RÍGIDO DE 3/4" INCLUSIVE CONEXÕES (5.0M), FIO ISOLADO PVC DE 2.5MM² (16.5M) E CAIXA ESTAMPADA 4X2" (1 UND)</t>
  </si>
  <si>
    <t>PONTO PADRÃO DE TOMADA PARA CHUVEIRO ELÉTRICO - CONSIDERANDO ELETRODUTO PVC RÍGIDO DE 3/4" INCLUSIVE CONEXÕES (9.0M), FIO ISOLADO PVC DE 6.0MM² (32.5M) E CAIXA ESTAMPADA 4X2" (1 UND)</t>
  </si>
  <si>
    <t>PONTO PADRÃO DE TOMADA PARA AR REFRIGERADO - CONSIDERANDO ELETRODUTO PVC RÍGIDO DE 3/4" INCLUSIVE CONEXÕES (6.0M), FIO ISOLADO PVC DE 4.0MM² (21.6M) E CAIXA ESTAMPADA 4X2" (1 UND)</t>
  </si>
  <si>
    <t>PONTO PADRÃO DE VENTILADOR NO TETO - CONSIDERANDO ELETRODUTO PVC RÍGIDO DE 3/4" INCLUSIVE CONEXÕES (4.5M), FIO ISOLADO PVC DE 2.5MM² (21.6M) E CAIXA ESTAMPADA 4X4" (1 UND)</t>
  </si>
  <si>
    <t>PONTO PADRÃO DE INTERRUPTOR DE 2 TECLAS SIMPLES - CONSIDERANDO ELETRODUTO PVC RÍGIDO DE 3/4" INCLUSIVE CONEXÕES (3.3M), FIO ISOLADO PVC DE 2.5MM² (17.2M) E CAIXA ESTAMPADA 4X2" (1 UND)</t>
  </si>
  <si>
    <t>PONTO PADRÃO DE INTERRUPTOR DE 1 TECLA PARALELO - CONSIDERANDO ELETRODUTO PVC RÍGIDO DE 3/4" INCLUSIVE CONEXÕES (8.5M), FIO ISOLADO PVC DE 2.5MM² (28.8M) E CAIXA ESTAMPADA 4X2" (1 UND)</t>
  </si>
  <si>
    <t>PONTO PADRÃO DE INTERRUPTOR DE 1 TECLA SIMPLES E 1 TOMADA DOIS PÓLOS MAIS TERRA 10A/250V - CONSIDERANDO ELETRODUTO PVC RÍGIDO DE 3/4" INCLUSIVE CONEXÕES (4.5M), FIO ISOLADO PVC DE 2.5MM² (19.4M) E CAIXA ESTAMPADA 4X2" (1 UND)</t>
  </si>
  <si>
    <t>PONTO PADRÃO DE INTERRUPTOR DE 2 TECLAS SIMPLES E 1 TOMADA DOIS PÓLOS MAIS TERRA 10A/250V - CONSIDERANDO ELETRODUTO PVC RÍGIDO DE 3/4" INCLUSIVE CONEXÕES (4.5M), FIO ISOLADO PVC DE 2.5MM² (22.9M) E CAIXA ESTAMPADA 4X2" (1 UND)</t>
  </si>
  <si>
    <t>PONTO PADRÃO DE CAMPAINHA - CONSIDERANDO ELETRODUTO PVC RÍGIDO DE 3/4" INCLUSIVE CONEXÕES (5.0M), FIO ISOLADO PVC DE 2.5MM² (12.0M) E CAIXA ESTAMPADA 4X2" (1 UND)</t>
  </si>
  <si>
    <t>PONTO PADRÃO DE POSTE PARA ILUMINAÇÃO EXTERNA - CONSIDERANDO ELETRODUTO PVC RÍGIDO DE 3/4" INCLUSIVE CONEXÕES (7.7M) E FIO ISOLADO PVC DE 2.5MM² (25.2.0M)</t>
  </si>
  <si>
    <t>PONTO PADRÃO DE INTERRUPTOR PARA VENTILADOR - CONSIDERANDO ELETRODUTO PVC RÍGIDO DE 3/4" INCLUSIVE CONEXÕES (3.3M), FIO ISOLADO PVC DE 2.5MM² (12.0M) E CAIXA ESTAMPADA 4X2" (1 UND)</t>
  </si>
  <si>
    <t>PONTO PADRÃO DE INTERRUPTOR DE 3 TECLAS SIMPLES - CONSIDERANDO ELETRODUTO PVC RÍGIDO DE 3/4" INCLUSIVE CONEXÕES (4.5M), FIO ISOLADO PVC DE 2.5MM² (25.8M) E CAIXA ESTAMPADA 4X2" (1 UND)</t>
  </si>
  <si>
    <t>PONTO PADRÃO DE TOMADA DE PISO - CONSIDERANDO ELETRODUTO PVC RÍGIDO DE 3/4" INCLUSIVE CONEXÕES (5.0M), FIO ISOLADO PVC DE 2.5MM²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</si>
  <si>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</si>
  <si>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2.5MM²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</si>
  <si>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</si>
  <si>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</si>
  <si>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</si>
  <si>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</si>
  <si>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</si>
  <si>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4.0MM²</t>
  </si>
  <si>
    <t>TERMINAL PARA LIGAÇÃO DE CABO A BARRA DE 6.0 MM²</t>
  </si>
  <si>
    <t>TERMINAL PARA LIGAÇÃO DE CABO A BARRA DE 10.0 MM²</t>
  </si>
  <si>
    <t>TERMINAL PARA LIGAÇÃO DE CABO A BARRA DE 16.0 MM²</t>
  </si>
  <si>
    <t>TERMINAL PARA LIGAÇÃO DE CABO A BARRA DE 25.0 MM²</t>
  </si>
  <si>
    <t>TERMINAL PARA LIGAÇÃO DE CABO A BARRA DE 35.0 MM²</t>
  </si>
  <si>
    <t>TERMINAL PARA LIGAÇÃO DE CABO A BARRA DE 50.0 MM²</t>
  </si>
  <si>
    <t>TERMINAL PARA LIGAÇÃO DE CABO A BARRA DE 70 MM²</t>
  </si>
  <si>
    <t>TERMINAL PARA LIGAÇÃO DE CABO A BARRA DE 95 MM²</t>
  </si>
  <si>
    <t>TERMINAL PARA LIGAÇÃO DE CABO A BARRA DE 120 MM²</t>
  </si>
  <si>
    <t>TERMINAL PARA LIGAÇÃO DE CABO A BARRA DE 150 MM²</t>
  </si>
  <si>
    <t>TERMINAL PARA LIGAÇÃO DE CABO A BARRA DE 185 MM²</t>
  </si>
  <si>
    <t>TERMINAL PARA LIGAÇÃO DE CABO A BARRA DE 240 MM²</t>
  </si>
  <si>
    <t>TERMINAL PARA LIGAÇÃO DE CABO A BARRA DE 300 MM²</t>
  </si>
  <si>
    <t>TERMINAL PARA LIGAÇÃO DE CABO A BARRA DUPLO DE 185 MM²</t>
  </si>
  <si>
    <t>TERMINAL PARA LIGAÇÃO DE CABO A BARRA DUPLO DE 240 MM²</t>
  </si>
  <si>
    <t>TERMINAL PARA LIGAÇÃO DE CABO A BARRA DUPLO DE 300 MM²</t>
  </si>
  <si>
    <t>CONECTOR SPLIT BOLT PARA CABO DE 4.0 MM²</t>
  </si>
  <si>
    <t>CONECTOR SPLIT BOLT PARA CABO DE 35.0 MM²</t>
  </si>
  <si>
    <t>CONECTOR PORCELANA 3 POLOS PARA CABOS DE #4,0MM²</t>
  </si>
  <si>
    <t>CONECTOR PORCELANA 3 POLOS PARA CABO DE #6,0MM²</t>
  </si>
  <si>
    <t>CONECTOR PORCELANA 3 POLOS PARA CABOS DE #10,0MM²</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</si>
  <si>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</si>
  <si>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</si>
  <si>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</si>
  <si>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</si>
  <si>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6MM²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</si>
  <si>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</si>
  <si>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</si>
  <si>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</si>
  <si>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</si>
  <si>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</si>
  <si>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</si>
  <si>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</si>
  <si>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6MM²,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</si>
  <si>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</si>
  <si>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35MM², INCLUSIVE SUPORTES ISOLADORES E ACESSÓRIOS DE FIXAÇÃO, CONFORME PROJETO</t>
  </si>
  <si>
    <t>CABO CONDUTOR DE COBRE ELETROLÍTICO NU, TEMPERA MEIO DURA, ENCORDOAMENTO CLASSE 2, PARA ATERRAMENTO, DIAM. 50MM²</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</si>
  <si>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</si>
  <si>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MM²,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</si>
  <si>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</si>
  <si>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MM²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</si>
  <si>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</si>
  <si>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</si>
  <si>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</si>
  <si>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50MM², REF. TEL 5750, MARCA DE REFERÊNCIA TERMOTÉCNICA OU EQUIVALENTE</t>
  </si>
  <si>
    <t>CABO DE COBRE NÚ 35MM²,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</si>
  <si>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</si>
  <si>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</si>
  <si>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</si>
  <si>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</si>
  <si>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</si>
  <si>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</si>
  <si>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</si>
  <si>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</si>
  <si>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</si>
  <si>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</si>
  <si>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</si>
  <si>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</si>
  <si>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</si>
  <si>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MM²,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</si>
  <si>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</si>
  <si>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</si>
  <si>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</si>
  <si>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</si>
  <si>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</si>
  <si>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</si>
  <si>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</si>
  <si>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</si>
  <si>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</si>
  <si>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</si>
  <si>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</si>
  <si>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</si>
  <si>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</si>
  <si>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</si>
  <si>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</si>
  <si>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</si>
  <si>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</si>
  <si>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</si>
  <si>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</si>
  <si>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</si>
  <si>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</si>
  <si>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</si>
  <si>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</si>
  <si>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</si>
  <si>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</si>
  <si>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</si>
  <si>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</si>
  <si>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</si>
  <si>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</si>
  <si>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</si>
  <si>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</si>
  <si>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</si>
  <si>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</si>
  <si>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</si>
  <si>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</si>
  <si>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</si>
  <si>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</si>
  <si>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</si>
  <si>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</si>
  <si>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</si>
  <si>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</si>
  <si>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</si>
  <si>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</si>
  <si>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</si>
  <si>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</si>
  <si>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</si>
  <si>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</si>
  <si>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</si>
  <si>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</si>
  <si>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</si>
  <si>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</si>
  <si>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</si>
  <si>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</si>
  <si>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</si>
  <si>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</si>
  <si>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</si>
  <si>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</si>
  <si>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</si>
  <si>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</si>
  <si>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</si>
  <si>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</si>
  <si>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</si>
  <si>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</si>
  <si>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</si>
  <si>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</si>
  <si>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</si>
  <si>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</si>
  <si>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</si>
  <si>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</si>
  <si>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</si>
  <si>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</si>
  <si>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</si>
  <si>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</si>
  <si>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</si>
  <si>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</si>
  <si>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</si>
  <si>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</si>
  <si>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</si>
  <si>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</si>
  <si>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</si>
  <si>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</si>
  <si>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</si>
  <si>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</si>
  <si>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</si>
  <si>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</si>
  <si>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</si>
  <si>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</si>
  <si>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</si>
  <si>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</si>
  <si>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</si>
  <si>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</si>
  <si>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</si>
  <si>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</si>
  <si>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</si>
  <si>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</si>
  <si>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</si>
  <si>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</si>
  <si>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</si>
  <si>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</si>
  <si>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</si>
  <si>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</si>
  <si>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</si>
  <si>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</si>
  <si>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</si>
  <si>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</si>
  <si>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</si>
  <si>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</si>
  <si>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</si>
  <si>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</si>
  <si>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</si>
  <si>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</si>
  <si>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</si>
  <si>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</si>
  <si>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</si>
  <si>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</si>
  <si>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</si>
  <si>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</si>
  <si>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</si>
  <si>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</si>
  <si>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</si>
  <si>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</si>
  <si>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</si>
  <si>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</si>
  <si>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</si>
  <si>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</si>
  <si>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</si>
  <si>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</si>
  <si>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</si>
  <si>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</si>
  <si>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</si>
  <si>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</si>
  <si>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</si>
  <si>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</si>
  <si>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</si>
  <si>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</si>
  <si>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</si>
  <si>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</si>
  <si>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</si>
  <si>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</si>
  <si>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</si>
  <si>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</si>
  <si>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</si>
  <si>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</si>
  <si>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</si>
  <si>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</si>
  <si>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</si>
  <si>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</si>
  <si>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</si>
  <si>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</si>
  <si>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</si>
  <si>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</si>
  <si>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</si>
  <si>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</si>
  <si>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</si>
  <si>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</si>
  <si>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</si>
  <si>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</si>
  <si>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</si>
  <si>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</si>
  <si>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</si>
  <si>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</si>
  <si>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</si>
  <si>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</si>
  <si>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</si>
  <si>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</si>
  <si>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</si>
  <si>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</si>
  <si>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</si>
  <si>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</si>
  <si>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</si>
  <si>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</si>
  <si>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</si>
  <si>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</si>
  <si>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</si>
  <si>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</si>
  <si>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</si>
  <si>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</si>
  <si>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</si>
  <si>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</si>
  <si>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</si>
  <si>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</si>
  <si>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</si>
  <si>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</si>
  <si>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</si>
  <si>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</si>
  <si>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</si>
  <si>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</si>
  <si>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</si>
  <si>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</si>
  <si>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</si>
  <si>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</si>
  <si>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</si>
  <si>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</si>
  <si>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</si>
  <si>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</si>
  <si>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</si>
  <si>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</si>
  <si>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</si>
  <si>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</si>
  <si>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</si>
  <si>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</si>
  <si>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</si>
  <si>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</si>
  <si>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</si>
  <si>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</si>
  <si>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</si>
  <si>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</si>
  <si>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</si>
  <si>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</si>
  <si>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</si>
  <si>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</si>
  <si>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</si>
  <si>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</si>
  <si>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</si>
  <si>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</si>
  <si>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</si>
  <si>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</si>
  <si>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</si>
  <si>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</si>
  <si>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</si>
  <si>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</si>
  <si>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</si>
  <si>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</si>
  <si>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</si>
  <si>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</si>
  <si>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</si>
  <si>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</si>
  <si>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</si>
  <si>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</si>
  <si>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</si>
  <si>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</si>
  <si>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</si>
  <si>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</si>
  <si>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</si>
  <si>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</si>
  <si>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</si>
  <si>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</si>
  <si>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</si>
  <si>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</si>
  <si>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</si>
  <si>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</si>
  <si>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</si>
  <si>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</si>
  <si>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</si>
  <si>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</si>
  <si>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</si>
  <si>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</si>
  <si>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</si>
  <si>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</si>
  <si>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</si>
  <si>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</si>
  <si>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</si>
  <si>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</si>
  <si>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</si>
  <si>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</si>
  <si>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</si>
  <si>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</si>
  <si>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</si>
  <si>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</si>
  <si>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</si>
  <si>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</si>
  <si>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</si>
  <si>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</si>
  <si>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</si>
  <si>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</si>
  <si>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</si>
  <si>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</si>
  <si>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</si>
  <si>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</si>
  <si>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</si>
  <si>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</si>
  <si>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</si>
  <si>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</si>
  <si>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</si>
  <si>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</si>
  <si>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</si>
  <si>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</si>
  <si>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</si>
  <si>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</si>
  <si>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</si>
  <si>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</si>
  <si>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</si>
  <si>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</si>
  <si>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</si>
  <si>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</si>
  <si>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</si>
  <si>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</si>
  <si>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</si>
  <si>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</si>
  <si>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</si>
  <si>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</si>
  <si>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</si>
  <si>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</si>
  <si>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</si>
  <si>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</si>
  <si>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</si>
  <si>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</si>
  <si>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</si>
  <si>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</si>
  <si>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</si>
  <si>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</si>
  <si>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</si>
  <si>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</si>
  <si>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</si>
  <si>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</si>
  <si>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</si>
  <si>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</si>
  <si>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</si>
  <si>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</si>
  <si>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</si>
  <si>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</si>
  <si>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</si>
  <si>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</si>
  <si>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</si>
  <si>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</si>
  <si>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</si>
  <si>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</si>
  <si>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TECNICO SEGUNDO GRAU -A-(LEIS SOCIAIS = 48,02%)</t>
  </si>
  <si>
    <t>ENGENHEIRO SENIOR(LEIS SOCIAIS = 48,02%)</t>
  </si>
  <si>
    <t>PROGRAMADOR (LEIS SOCIAIS = 48,02%)</t>
  </si>
  <si>
    <t>DIGITADOR - 6 HORAS(LEIS SOCIAIS = 48,02%)</t>
  </si>
  <si>
    <t>ENGENHEIRO JUNIOR (LEIS SOCIAIS = 48,02%)</t>
  </si>
  <si>
    <t>TECNICO SEGUNDO GRAU -B (LEIS SOCIAIS = 48,02%)</t>
  </si>
  <si>
    <t>TECNICO SEGUNDO GRAU-C - (LEIS SOCIAIS = 48,02%)</t>
  </si>
  <si>
    <t>GERENTE DE PROJETO (LEIS SOCIAIS = 48,02%)</t>
  </si>
  <si>
    <t>ANALISTA DE SISTEMAS (LEIS SOCIAIS = 48,02%)</t>
  </si>
  <si>
    <t>ANALISTA DE DESENVOLVIMENTO (LEIS SOCIAIS = 48,02%)</t>
  </si>
  <si>
    <t>GERENTE BD/SERVIDORES/REDES (LEIS SOCIAIS = 48,02%)</t>
  </si>
  <si>
    <t>DESIGNER GRÁFICO (LEIS SOCIAIS = 48,02%)</t>
  </si>
  <si>
    <t>ANALISTA SISTEMAS/SUPORTE(LEIS SOCIAIS = 48,02%)</t>
  </si>
  <si>
    <t>COORDENADOR TECNICO ESPECIALISTA(LEIS SOCIAIS = 48,02%)</t>
  </si>
  <si>
    <t>COTADOR(LEIS SOCIAIS = 48,02%)</t>
  </si>
  <si>
    <t>TECNICO NIVEL SUPERIOR (LEIS SOCIAIS = 48,02%)</t>
  </si>
  <si>
    <t>ENGENHEIRO PLENO(LEIS SOCIAIS = 48,02%)</t>
  </si>
  <si>
    <t>ALMOXARIFE(LEIS SOCIAIS = 48,02%)</t>
  </si>
  <si>
    <t>MESTRE OBRAS SENIOR (LEIS SOCIAIS = 48,02%)</t>
  </si>
  <si>
    <t>VIGIA (LEIS SOCIAIS = 48,02%)</t>
  </si>
  <si>
    <t>AUX ALMOXARIFE (LEIS SOCIAIS = 48,02%)</t>
  </si>
  <si>
    <t>ENCARREGADO DE TURMA (LEIS SOCIAIS = 48,02%)</t>
  </si>
  <si>
    <t>TECNICO SEGUNDO GRAU -A-(LEIS SOCIAIS = 71,41%)</t>
  </si>
  <si>
    <t>ENGENHEIRO SENIOR (LEIS SOCIAIS = 71,41%)</t>
  </si>
  <si>
    <t>PROGRAMADOR (LEIS SOCIAIS = 71,41%)</t>
  </si>
  <si>
    <t>DIGITADOR - 6 HORAS (LEIS SOCIAIS = 71,41%)</t>
  </si>
  <si>
    <t>ENGENHEIRO JUNIOR (LEIS SOCIAIS = 71,41%)</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</si>
  <si>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</si>
  <si>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</si>
  <si>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</si>
  <si>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</si>
  <si>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</si>
  <si>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</si>
  <si>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</si>
  <si>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</si>
  <si>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</si>
  <si>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</si>
  <si>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</si>
  <si>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</si>
  <si>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</si>
  <si>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</si>
  <si>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</si>
  <si>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</si>
  <si>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</si>
  <si>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DEMOLIÇÃO DE PISO CIMENTADO INCLUSIVE LASTRO DE CONCRETO</t>
  </si>
  <si>
    <t>MÊS</t>
  </si>
  <si>
    <t>EQUIPE DE ADMINISTRAÇÃO DE OBRA</t>
  </si>
  <si>
    <t>GUINDASTE SOBRE ESTEIRAS - 220 kW</t>
  </si>
  <si>
    <t>M0224</t>
  </si>
  <si>
    <t>GUIA-CHAPÉU PRÉ-MOLDADA</t>
  </si>
  <si>
    <t>CUSTO 
UNIT.</t>
  </si>
  <si>
    <t>BDI(%)</t>
  </si>
  <si>
    <t>PREÇO
UNIT.</t>
  </si>
  <si>
    <t>PREÇO DO SERVIÇO</t>
  </si>
  <si>
    <t>1.00 - TERRAPLENAGEM</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</si>
  <si>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</si>
  <si>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</si>
  <si>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</si>
  <si>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</si>
  <si>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</si>
  <si>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</si>
  <si>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</si>
  <si>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</si>
  <si>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</si>
  <si>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</si>
  <si>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</si>
  <si>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</si>
  <si>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t>COMPOSIÇÃO DE PREÇOS SEM DESONERAÇÃO - SERVIÇOS EXTRA TPU</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</si>
  <si>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</si>
  <si>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</si>
  <si>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</si>
  <si>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</si>
  <si>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</si>
  <si>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</si>
  <si>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</si>
  <si>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FÔRMA METÁLICA EM CHAPA 3/16" REFORÇADA COM NERVURAS DE 40 MM X 3/16" DISPOSTAS EM GRELHAS DE 40 X 60 CM - UTILIZAÇÃO DE 100 VEZES - CONFECÇÃO, INSTALAÇÃO E RETIRADA</t>
  </si>
  <si>
    <t>COMPOSIÇÃO DE PREÇOS COM DESONERAÇÃO - SERVIÇOS EXTRA TPU</t>
  </si>
  <si>
    <t>C004</t>
  </si>
  <si>
    <t>C005</t>
  </si>
  <si>
    <t>CONCRETO FCK = 20 MPA - CONFECÇÃO EM CENTRAL DOSADORA DE 40 M³/H - AREIA E BRITA COMERCIAIS</t>
  </si>
  <si>
    <t>Cód. Padrão</t>
  </si>
  <si>
    <t>Descrição do serviço</t>
  </si>
  <si>
    <t>Unidade</t>
  </si>
  <si>
    <t>Preço unitário</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</si>
  <si>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</si>
  <si>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</si>
  <si>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</si>
  <si>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</si>
  <si>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</si>
  <si>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</si>
  <si>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</si>
  <si>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</si>
  <si>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</si>
  <si>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</si>
  <si>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</si>
  <si>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</si>
  <si>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</si>
  <si>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</si>
  <si>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</si>
  <si>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</si>
  <si>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</si>
  <si>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</si>
  <si>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</si>
  <si>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</si>
  <si>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</si>
  <si>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</si>
  <si>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</si>
  <si>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</si>
  <si>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</si>
  <si>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</si>
  <si>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</si>
  <si>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</si>
  <si>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</si>
  <si>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</si>
  <si>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</si>
  <si>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</si>
  <si>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</si>
  <si>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</si>
  <si>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</si>
  <si>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</si>
  <si>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</si>
  <si>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</si>
  <si>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</si>
  <si>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</si>
  <si>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</si>
  <si>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</si>
  <si>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</si>
  <si>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</si>
  <si>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</si>
  <si>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</si>
  <si>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</si>
  <si>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</si>
  <si>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</si>
  <si>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</si>
  <si>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</si>
  <si>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</si>
  <si>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</si>
  <si>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</si>
  <si>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</si>
  <si>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</si>
  <si>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</si>
  <si>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</si>
  <si>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</si>
  <si>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</si>
  <si>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</si>
  <si>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</si>
  <si>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</si>
  <si>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</si>
  <si>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</si>
  <si>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</si>
  <si>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</si>
  <si>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</si>
  <si>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</si>
  <si>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</si>
  <si>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</si>
  <si>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</si>
  <si>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</si>
  <si>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</si>
  <si>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</si>
  <si>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</si>
  <si>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</si>
  <si>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</si>
  <si>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</si>
  <si>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</si>
  <si>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</si>
  <si>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</si>
  <si>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</si>
  <si>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</si>
  <si>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</si>
  <si>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</si>
  <si>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</si>
  <si>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</si>
  <si>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</si>
  <si>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</si>
  <si>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</si>
  <si>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</si>
  <si>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</si>
  <si>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</si>
  <si>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</si>
  <si>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</si>
  <si>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</si>
  <si>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</si>
  <si>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</si>
  <si>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</si>
  <si>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</si>
  <si>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</si>
  <si>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</si>
  <si>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</si>
  <si>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</si>
  <si>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</si>
  <si>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</si>
  <si>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</si>
  <si>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</si>
  <si>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</si>
  <si>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</si>
  <si>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</si>
  <si>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</si>
  <si>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</si>
  <si>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</si>
  <si>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</si>
  <si>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</si>
  <si>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</si>
  <si>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</si>
  <si>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</si>
  <si>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</si>
  <si>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</si>
  <si>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</si>
  <si>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</si>
  <si>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</si>
  <si>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</si>
  <si>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</si>
  <si>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</si>
  <si>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</si>
  <si>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</si>
  <si>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</si>
  <si>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</si>
  <si>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</si>
  <si>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</si>
  <si>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</si>
  <si>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</si>
  <si>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</si>
  <si>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</si>
  <si>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</si>
  <si>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</si>
  <si>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</si>
  <si>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</si>
  <si>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</si>
  <si>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</si>
  <si>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</si>
  <si>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</si>
  <si>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</si>
  <si>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</si>
  <si>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</si>
  <si>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</si>
  <si>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</si>
  <si>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</si>
  <si>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</si>
  <si>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</si>
  <si>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</si>
  <si>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</si>
  <si>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</si>
  <si>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</si>
  <si>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</si>
  <si>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</si>
  <si>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</si>
  <si>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</si>
  <si>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</si>
  <si>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</si>
  <si>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</si>
  <si>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</si>
  <si>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</si>
  <si>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</si>
  <si>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</si>
  <si>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</si>
  <si>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</si>
  <si>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</si>
  <si>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</si>
  <si>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</si>
  <si>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</si>
  <si>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</si>
  <si>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</si>
  <si>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</si>
  <si>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</si>
  <si>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</si>
  <si>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</si>
  <si>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</si>
  <si>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</si>
  <si>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</si>
  <si>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</si>
  <si>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</si>
  <si>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</si>
  <si>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</si>
  <si>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</si>
  <si>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</si>
  <si>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</si>
  <si>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</si>
  <si>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</si>
  <si>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</si>
  <si>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</si>
  <si>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</si>
  <si>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</si>
  <si>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</si>
  <si>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</si>
  <si>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</si>
  <si>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</si>
  <si>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</si>
  <si>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</si>
  <si>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</si>
  <si>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</si>
  <si>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</si>
  <si>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</si>
  <si>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</si>
  <si>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</si>
  <si>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</si>
  <si>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</si>
  <si>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</si>
  <si>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</si>
  <si>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</si>
  <si>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</si>
  <si>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</si>
  <si>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</si>
  <si>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</si>
  <si>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</si>
  <si>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</si>
  <si>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</si>
  <si>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</si>
  <si>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</si>
  <si>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</si>
  <si>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</si>
  <si>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</si>
  <si>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</si>
  <si>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</si>
  <si>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</si>
  <si>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</si>
  <si>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</si>
  <si>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</si>
  <si>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</si>
  <si>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</si>
  <si>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</si>
  <si>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</si>
  <si>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</si>
  <si>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</si>
  <si>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</si>
  <si>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</si>
  <si>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</si>
  <si>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</si>
  <si>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</si>
  <si>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</si>
  <si>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</si>
  <si>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</si>
  <si>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</si>
  <si>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</si>
  <si>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</si>
  <si>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</si>
  <si>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</si>
  <si>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</si>
  <si>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</si>
  <si>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</si>
  <si>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</si>
  <si>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</si>
  <si>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</si>
  <si>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</si>
  <si>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</si>
  <si>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</si>
  <si>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</si>
  <si>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</si>
  <si>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</si>
  <si>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</si>
  <si>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</si>
  <si>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</si>
  <si>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</si>
  <si>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</si>
  <si>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</si>
  <si>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</si>
  <si>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</si>
  <si>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</si>
  <si>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</si>
  <si>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</si>
  <si>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</si>
  <si>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</si>
  <si>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</si>
  <si>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</si>
  <si>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</si>
  <si>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</si>
  <si>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</si>
  <si>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</si>
  <si>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</si>
  <si>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</si>
  <si>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</si>
  <si>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</si>
  <si>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</si>
  <si>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</si>
  <si>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</si>
  <si>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</si>
  <si>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</si>
  <si>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</si>
  <si>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</si>
  <si>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</si>
  <si>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</si>
  <si>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</si>
  <si>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</si>
  <si>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</si>
  <si>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</si>
  <si>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</si>
  <si>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</si>
  <si>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</si>
  <si>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</si>
  <si>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</si>
  <si>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</si>
  <si>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</si>
  <si>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</si>
  <si>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</si>
  <si>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</si>
  <si>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</si>
  <si>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</si>
  <si>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</si>
  <si>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</si>
  <si>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</si>
  <si>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</si>
  <si>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</si>
  <si>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</si>
  <si>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</si>
  <si>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</si>
  <si>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</si>
  <si>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</si>
  <si>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</si>
  <si>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</si>
  <si>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</si>
  <si>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</si>
  <si>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</si>
  <si>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</si>
  <si>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</si>
  <si>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</si>
  <si>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</si>
  <si>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</si>
  <si>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</si>
  <si>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</si>
  <si>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</si>
  <si>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</si>
  <si>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</si>
  <si>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</si>
  <si>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</si>
  <si>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</si>
  <si>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</si>
  <si>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</si>
  <si>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</si>
  <si>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</si>
  <si>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</si>
  <si>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</si>
  <si>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</si>
  <si>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</si>
  <si>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</si>
  <si>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</si>
  <si>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</si>
  <si>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</si>
  <si>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</si>
  <si>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</si>
  <si>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</si>
  <si>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</si>
  <si>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</si>
  <si>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</si>
  <si>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</si>
  <si>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</si>
  <si>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</si>
  <si>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</si>
  <si>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</si>
  <si>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</si>
  <si>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</si>
  <si>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</si>
  <si>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</si>
  <si>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</si>
  <si>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</si>
  <si>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</si>
  <si>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</si>
  <si>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</si>
  <si>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</si>
  <si>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</si>
  <si>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</si>
  <si>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</si>
  <si>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</si>
  <si>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</si>
  <si>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</si>
  <si>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</si>
  <si>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</si>
  <si>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</si>
  <si>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</si>
  <si>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</si>
  <si>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</si>
  <si>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</si>
  <si>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</si>
  <si>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</si>
  <si>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</si>
  <si>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</si>
  <si>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</si>
  <si>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</si>
  <si>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</si>
  <si>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</si>
  <si>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</si>
  <si>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</si>
  <si>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</si>
  <si>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</si>
  <si>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</si>
  <si>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</si>
  <si>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</si>
  <si>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</si>
  <si>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</si>
  <si>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</si>
  <si>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</si>
  <si>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</si>
  <si>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</si>
  <si>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</si>
  <si>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</si>
  <si>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</si>
  <si>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</si>
  <si>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</si>
  <si>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</si>
  <si>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</si>
  <si>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</si>
  <si>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</si>
  <si>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</si>
  <si>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</si>
  <si>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</si>
  <si>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</si>
  <si>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</si>
  <si>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</si>
  <si>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</si>
  <si>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</si>
  <si>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</si>
  <si>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</si>
  <si>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</si>
  <si>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</si>
  <si>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</si>
  <si>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</si>
  <si>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</si>
  <si>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</si>
  <si>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</si>
  <si>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</si>
  <si>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</si>
  <si>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</si>
  <si>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</si>
  <si>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</si>
  <si>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</si>
  <si>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</si>
  <si>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</si>
  <si>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</si>
  <si>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</si>
  <si>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</si>
  <si>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</si>
  <si>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</si>
  <si>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</si>
  <si>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</si>
  <si>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</si>
  <si>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</si>
  <si>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</si>
  <si>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</si>
  <si>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</si>
  <si>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</si>
  <si>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</si>
  <si>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</si>
  <si>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</si>
  <si>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</si>
  <si>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</si>
  <si>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</si>
  <si>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</si>
  <si>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</si>
  <si>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</si>
  <si>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</si>
  <si>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</si>
  <si>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</si>
  <si>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</si>
  <si>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</si>
  <si>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</si>
  <si>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</si>
  <si>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</si>
  <si>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</si>
  <si>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</si>
  <si>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</si>
  <si>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</si>
  <si>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</si>
  <si>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</si>
  <si>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</si>
  <si>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</si>
  <si>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</si>
  <si>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</si>
  <si>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</si>
  <si>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</si>
  <si>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</si>
  <si>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</si>
  <si>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</si>
  <si>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</si>
  <si>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</si>
  <si>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</si>
  <si>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</si>
  <si>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</si>
  <si>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</si>
  <si>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</si>
  <si>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</si>
  <si>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</si>
  <si>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</si>
  <si>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</si>
  <si>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</si>
  <si>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</si>
  <si>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</si>
  <si>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</si>
  <si>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</si>
  <si>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</si>
  <si>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</si>
  <si>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</si>
  <si>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</si>
  <si>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</si>
  <si>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</si>
  <si>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</si>
  <si>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</si>
  <si>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</si>
  <si>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</si>
  <si>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</si>
  <si>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</si>
  <si>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</si>
  <si>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</si>
  <si>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</si>
  <si>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</si>
  <si>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</si>
  <si>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</si>
  <si>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</si>
  <si>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</si>
  <si>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</si>
  <si>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</si>
  <si>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</si>
  <si>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</si>
  <si>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</si>
  <si>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</si>
  <si>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</si>
  <si>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</si>
  <si>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</si>
  <si>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</si>
  <si>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</si>
  <si>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</si>
  <si>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</si>
  <si>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</si>
  <si>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</si>
  <si>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</si>
  <si>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</si>
  <si>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</si>
  <si>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</si>
  <si>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</si>
  <si>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</si>
  <si>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</si>
  <si>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</si>
  <si>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</si>
  <si>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</si>
  <si>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</si>
  <si>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</si>
  <si>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</si>
  <si>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</si>
  <si>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</si>
  <si>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</si>
  <si>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</si>
  <si>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</si>
  <si>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</si>
  <si>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</si>
  <si>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</si>
  <si>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</si>
  <si>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</si>
  <si>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</si>
  <si>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</si>
  <si>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</si>
  <si>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</si>
  <si>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</si>
  <si>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</si>
  <si>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</si>
  <si>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</si>
  <si>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</si>
  <si>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</si>
  <si>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</si>
  <si>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</si>
  <si>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</si>
  <si>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</si>
  <si>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</si>
  <si>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</si>
  <si>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</si>
  <si>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</si>
  <si>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</si>
  <si>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</si>
  <si>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</si>
  <si>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</si>
  <si>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</si>
  <si>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</si>
  <si>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</si>
  <si>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</si>
  <si>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</si>
  <si>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</si>
  <si>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</si>
  <si>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</si>
  <si>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</si>
  <si>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</si>
  <si>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</si>
  <si>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</si>
  <si>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</si>
  <si>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</si>
  <si>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</si>
  <si>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</si>
  <si>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</si>
  <si>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</si>
  <si>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</si>
  <si>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</si>
  <si>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</si>
  <si>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</si>
  <si>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</si>
  <si>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</si>
  <si>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</si>
  <si>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</si>
  <si>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</si>
  <si>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</si>
  <si>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</si>
  <si>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</si>
  <si>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</si>
  <si>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</si>
  <si>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</si>
  <si>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</si>
  <si>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</si>
  <si>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</si>
  <si>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</si>
  <si>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</si>
  <si>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</si>
  <si>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</si>
  <si>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</si>
  <si>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</si>
  <si>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</si>
  <si>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</si>
  <si>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</si>
  <si>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</si>
  <si>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</si>
  <si>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</si>
  <si>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</si>
  <si>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</si>
  <si>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</si>
  <si>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</si>
  <si>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</si>
  <si>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</si>
  <si>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</si>
  <si>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</si>
  <si>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</si>
  <si>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</si>
  <si>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</si>
  <si>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</si>
  <si>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</si>
  <si>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</si>
  <si>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</si>
  <si>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</si>
  <si>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</si>
  <si>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</si>
  <si>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</si>
  <si>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</si>
  <si>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</si>
  <si>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</si>
  <si>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</si>
  <si>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</si>
  <si>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</si>
  <si>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</si>
  <si>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</si>
  <si>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</si>
  <si>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</si>
  <si>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</si>
  <si>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</si>
  <si>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</si>
  <si>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</si>
  <si>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</si>
  <si>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</si>
  <si>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</si>
  <si>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</si>
  <si>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</si>
  <si>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</si>
  <si>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</si>
  <si>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</si>
  <si>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</si>
  <si>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</si>
  <si>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</si>
  <si>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</si>
  <si>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</si>
  <si>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</si>
  <si>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</si>
  <si>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</si>
  <si>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</si>
  <si>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</si>
  <si>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</si>
  <si>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</si>
  <si>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</si>
  <si>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</si>
  <si>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</si>
  <si>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</si>
  <si>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</si>
  <si>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</si>
  <si>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</si>
  <si>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</si>
  <si>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</si>
  <si>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</si>
  <si>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</si>
  <si>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</si>
  <si>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</si>
  <si>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</si>
  <si>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</si>
  <si>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</si>
  <si>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</si>
  <si>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</si>
  <si>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</si>
  <si>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</si>
  <si>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</si>
  <si>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</si>
  <si>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</si>
  <si>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</si>
  <si>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</si>
  <si>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</si>
  <si>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</si>
  <si>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</si>
  <si>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</si>
  <si>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</si>
  <si>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</si>
  <si>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</si>
  <si>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</si>
  <si>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</si>
  <si>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</si>
  <si>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</si>
  <si>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</si>
  <si>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</si>
  <si>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</si>
  <si>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</si>
  <si>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</si>
  <si>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</si>
  <si>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</si>
  <si>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</si>
  <si>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</si>
  <si>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</si>
  <si>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</si>
  <si>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</si>
  <si>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</si>
  <si>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</si>
  <si>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</si>
  <si>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</si>
  <si>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</si>
  <si>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</si>
  <si>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</si>
  <si>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</si>
  <si>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</si>
  <si>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</si>
  <si>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</si>
  <si>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</si>
  <si>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</si>
  <si>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</si>
  <si>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</si>
  <si>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</si>
  <si>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</si>
  <si>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</si>
  <si>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</si>
  <si>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</si>
  <si>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</si>
  <si>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</si>
  <si>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</si>
  <si>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</si>
  <si>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</si>
  <si>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</si>
  <si>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</si>
  <si>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</si>
  <si>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</si>
  <si>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</si>
  <si>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</si>
  <si>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</si>
  <si>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</si>
  <si>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</si>
  <si>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</si>
  <si>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</si>
  <si>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</si>
  <si>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</si>
  <si>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</si>
  <si>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</si>
  <si>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</si>
  <si>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</si>
  <si>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</si>
  <si>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</si>
  <si>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</si>
  <si>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</si>
  <si>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</si>
  <si>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</si>
  <si>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</si>
  <si>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</si>
  <si>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</si>
  <si>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</si>
  <si>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</si>
  <si>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</si>
  <si>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</si>
  <si>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</si>
  <si>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</si>
  <si>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</si>
  <si>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</si>
  <si>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</si>
  <si>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</si>
  <si>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</si>
  <si>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</si>
  <si>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</si>
  <si>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</si>
  <si>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</si>
  <si>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</si>
  <si>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</si>
  <si>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</si>
  <si>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</si>
  <si>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</si>
  <si>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</si>
  <si>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</si>
  <si>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</si>
  <si>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</si>
  <si>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</si>
  <si>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</si>
  <si>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</si>
  <si>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</si>
  <si>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</si>
  <si>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</si>
  <si>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</si>
  <si>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</si>
  <si>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</si>
  <si>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</si>
  <si>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</si>
  <si>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</si>
  <si>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</si>
  <si>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</si>
  <si>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</si>
  <si>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</si>
  <si>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</si>
  <si>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</si>
  <si>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</si>
  <si>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</si>
  <si>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</si>
  <si>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</si>
  <si>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</si>
  <si>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</si>
  <si>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</si>
  <si>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</si>
  <si>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</si>
  <si>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</si>
  <si>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</si>
  <si>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</si>
  <si>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</si>
  <si>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</si>
  <si>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</si>
  <si>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</si>
  <si>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</si>
  <si>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</si>
  <si>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</si>
  <si>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</si>
  <si>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</si>
  <si>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</si>
  <si>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</si>
  <si>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</si>
  <si>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</si>
  <si>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</si>
  <si>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</si>
  <si>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</si>
  <si>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</si>
  <si>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</si>
  <si>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</si>
  <si>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</si>
  <si>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</si>
  <si>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</si>
  <si>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</si>
  <si>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</si>
  <si>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</si>
  <si>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</si>
  <si>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</si>
  <si>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</si>
  <si>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</si>
  <si>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</si>
  <si>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</si>
  <si>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</si>
  <si>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</si>
  <si>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</si>
  <si>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</si>
  <si>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</si>
  <si>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</si>
  <si>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</si>
  <si>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</si>
  <si>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</si>
  <si>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</si>
  <si>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</si>
  <si>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</si>
  <si>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</si>
  <si>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</si>
  <si>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</si>
  <si>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</si>
  <si>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</si>
  <si>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</si>
  <si>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</si>
  <si>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</si>
  <si>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</si>
  <si>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</si>
  <si>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</si>
  <si>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</si>
  <si>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</si>
  <si>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</si>
  <si>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</si>
  <si>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</si>
  <si>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</si>
  <si>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</si>
  <si>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</si>
  <si>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</si>
  <si>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</si>
  <si>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</si>
  <si>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</si>
  <si>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</si>
  <si>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</si>
  <si>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</si>
  <si>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</si>
  <si>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</si>
  <si>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</si>
  <si>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</si>
  <si>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</si>
  <si>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</si>
  <si>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</si>
  <si>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</si>
  <si>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</si>
  <si>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</si>
  <si>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</si>
  <si>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</si>
  <si>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</si>
  <si>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</si>
  <si>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</si>
  <si>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</si>
  <si>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</si>
  <si>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</si>
  <si>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</si>
  <si>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</si>
  <si>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</si>
  <si>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</si>
  <si>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</si>
  <si>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</si>
  <si>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</si>
  <si>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</si>
  <si>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</si>
  <si>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</si>
  <si>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</si>
  <si>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</si>
  <si>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</si>
  <si>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</si>
  <si>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</si>
  <si>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</si>
  <si>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</si>
  <si>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</si>
  <si>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</si>
  <si>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</si>
  <si>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</si>
  <si>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</si>
  <si>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</si>
  <si>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</si>
  <si>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</si>
  <si>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</si>
  <si>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</si>
  <si>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</si>
  <si>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</si>
  <si>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</si>
  <si>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</si>
  <si>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</si>
  <si>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</si>
  <si>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</si>
  <si>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</si>
  <si>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</si>
  <si>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</si>
  <si>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</si>
  <si>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</si>
  <si>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</si>
  <si>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</si>
  <si>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</si>
  <si>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</si>
  <si>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</si>
  <si>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</si>
  <si>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</si>
  <si>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</si>
  <si>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</si>
  <si>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</si>
  <si>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</si>
  <si>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</si>
  <si>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</si>
  <si>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</si>
  <si>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</si>
  <si>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</si>
  <si>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</si>
  <si>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</si>
  <si>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</si>
  <si>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</si>
  <si>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</si>
  <si>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</si>
  <si>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</si>
  <si>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</si>
  <si>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</si>
  <si>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</si>
  <si>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</si>
  <si>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</si>
  <si>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</si>
  <si>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</si>
  <si>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</si>
  <si>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</si>
  <si>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</si>
  <si>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</si>
  <si>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</si>
  <si>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</si>
  <si>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</si>
  <si>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</si>
  <si>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</si>
  <si>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</si>
  <si>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</si>
  <si>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</si>
  <si>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</si>
  <si>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</si>
  <si>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</si>
  <si>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</si>
  <si>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</si>
  <si>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</si>
  <si>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</si>
  <si>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</si>
  <si>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</si>
  <si>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</si>
  <si>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</si>
  <si>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</si>
  <si>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</si>
  <si>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</si>
  <si>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</si>
  <si>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</si>
  <si>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</si>
  <si>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</si>
  <si>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</si>
  <si>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</si>
  <si>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</si>
  <si>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</si>
  <si>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</si>
  <si>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</si>
  <si>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</si>
  <si>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</si>
  <si>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</si>
  <si>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</si>
  <si>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</si>
  <si>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</si>
  <si>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</si>
  <si>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</si>
  <si>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</si>
  <si>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</si>
  <si>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</si>
  <si>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</si>
  <si>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</si>
  <si>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</si>
  <si>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</si>
  <si>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</si>
  <si>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</si>
  <si>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</si>
  <si>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</si>
  <si>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</si>
  <si>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</si>
  <si>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</si>
  <si>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</si>
  <si>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</si>
  <si>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</si>
  <si>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</si>
  <si>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</si>
  <si>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</si>
  <si>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</si>
  <si>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</si>
  <si>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</si>
  <si>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</si>
  <si>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</si>
  <si>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</si>
  <si>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</si>
  <si>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</si>
  <si>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</si>
  <si>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</si>
  <si>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</si>
  <si>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</si>
  <si>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</si>
  <si>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</si>
  <si>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</si>
  <si>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</si>
  <si>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</si>
  <si>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</si>
  <si>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</si>
  <si>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</si>
  <si>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</si>
  <si>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</si>
  <si>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</si>
  <si>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</si>
  <si>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</si>
  <si>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</si>
  <si>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</si>
  <si>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</si>
  <si>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</si>
  <si>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</si>
  <si>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</si>
  <si>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</si>
  <si>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</si>
  <si>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</si>
  <si>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</si>
  <si>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</si>
  <si>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</si>
  <si>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</si>
  <si>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</si>
  <si>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</si>
  <si>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</si>
  <si>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</si>
  <si>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</si>
  <si>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</si>
  <si>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</si>
  <si>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</si>
  <si>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</si>
  <si>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</si>
  <si>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</si>
  <si>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</si>
  <si>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</si>
  <si>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</si>
  <si>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</si>
  <si>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</si>
  <si>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</si>
  <si>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</si>
  <si>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</si>
  <si>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</si>
  <si>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</si>
  <si>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</si>
  <si>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</si>
  <si>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</si>
  <si>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</si>
  <si>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</si>
  <si>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</si>
  <si>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</si>
  <si>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</si>
  <si>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</si>
  <si>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</si>
  <si>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</si>
  <si>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</si>
  <si>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</si>
  <si>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</si>
  <si>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</si>
  <si>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</si>
  <si>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</si>
  <si>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</si>
  <si>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</si>
  <si>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</si>
  <si>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</si>
  <si>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</si>
  <si>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</si>
  <si>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</si>
  <si>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</si>
  <si>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</si>
  <si>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</si>
  <si>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</si>
  <si>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</si>
  <si>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</si>
  <si>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</si>
  <si>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</si>
  <si>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</si>
  <si>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</si>
  <si>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</si>
  <si>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</si>
  <si>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</si>
  <si>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</si>
  <si>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</si>
  <si>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</si>
  <si>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</si>
  <si>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</si>
  <si>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</si>
  <si>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</si>
  <si>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</si>
  <si>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</si>
  <si>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</si>
  <si>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</si>
  <si>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</si>
  <si>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</si>
  <si>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</si>
  <si>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</si>
  <si>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</si>
  <si>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</si>
  <si>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</si>
  <si>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</si>
  <si>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</si>
  <si>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</si>
  <si>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</si>
  <si>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</si>
  <si>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</si>
  <si>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</si>
  <si>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</si>
  <si>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</si>
  <si>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</si>
  <si>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</si>
  <si>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</si>
  <si>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</si>
  <si>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</si>
  <si>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</si>
  <si>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</si>
  <si>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</si>
  <si>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</si>
  <si>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</si>
  <si>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</si>
  <si>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</si>
  <si>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</si>
  <si>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</si>
  <si>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</si>
  <si>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</si>
  <si>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</si>
  <si>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</si>
  <si>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</si>
  <si>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</si>
  <si>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</si>
  <si>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</si>
  <si>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</si>
  <si>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</si>
  <si>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</si>
  <si>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</si>
  <si>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</si>
  <si>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</si>
  <si>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</si>
  <si>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</si>
  <si>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</si>
  <si>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</si>
  <si>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</si>
  <si>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</si>
  <si>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</si>
  <si>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</si>
  <si>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</si>
  <si>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</si>
  <si>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</si>
  <si>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</si>
  <si>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</si>
  <si>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</si>
  <si>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</si>
  <si>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</si>
  <si>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</si>
  <si>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</si>
  <si>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</si>
  <si>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</si>
  <si>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</si>
  <si>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</si>
  <si>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</si>
  <si>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</si>
  <si>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</si>
  <si>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</si>
  <si>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</si>
  <si>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</si>
  <si>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</si>
  <si>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</si>
  <si>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</si>
  <si>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</si>
  <si>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</si>
  <si>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</si>
  <si>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</si>
  <si>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</si>
  <si>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</si>
  <si>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</si>
  <si>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</si>
  <si>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</si>
  <si>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</si>
  <si>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</si>
  <si>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</si>
  <si>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</si>
  <si>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</si>
  <si>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</si>
  <si>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</si>
  <si>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</si>
  <si>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</si>
  <si>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</si>
  <si>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</si>
  <si>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</si>
  <si>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</si>
  <si>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</si>
  <si>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</si>
  <si>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</si>
  <si>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</si>
  <si>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</si>
  <si>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</si>
  <si>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</si>
  <si>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</si>
  <si>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</si>
  <si>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</si>
  <si>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</si>
  <si>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</si>
  <si>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</si>
  <si>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</si>
  <si>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</si>
  <si>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</si>
  <si>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</si>
  <si>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</si>
  <si>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</si>
  <si>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</si>
  <si>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</si>
  <si>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</si>
  <si>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</si>
  <si>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</si>
  <si>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</si>
  <si>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</si>
  <si>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</si>
  <si>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</si>
  <si>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</si>
  <si>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</si>
  <si>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</si>
  <si>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</si>
  <si>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</si>
  <si>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</si>
  <si>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</si>
  <si>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</si>
  <si>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</si>
  <si>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</si>
  <si>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</si>
  <si>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</si>
  <si>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</si>
  <si>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</si>
  <si>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</si>
  <si>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</si>
  <si>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</si>
  <si>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</si>
  <si>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</si>
  <si>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</si>
  <si>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</si>
  <si>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</si>
  <si>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</si>
  <si>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</si>
  <si>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</si>
  <si>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</si>
  <si>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</si>
  <si>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</si>
  <si>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</si>
  <si>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</si>
  <si>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</si>
  <si>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</si>
  <si>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</si>
  <si>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</si>
  <si>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</si>
  <si>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</si>
  <si>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</si>
  <si>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</si>
  <si>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</si>
  <si>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</si>
  <si>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</si>
  <si>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</si>
  <si>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</si>
  <si>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</si>
  <si>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</si>
  <si>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</si>
  <si>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</si>
  <si>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</si>
  <si>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</si>
  <si>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</si>
  <si>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</si>
  <si>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</si>
  <si>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</si>
  <si>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</si>
  <si>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</si>
  <si>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</si>
  <si>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</si>
  <si>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</si>
  <si>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</si>
  <si>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</si>
  <si>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</si>
  <si>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</si>
  <si>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</si>
  <si>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</si>
  <si>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</si>
  <si>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</si>
  <si>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</si>
  <si>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</si>
  <si>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</si>
  <si>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</si>
  <si>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</si>
  <si>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</si>
  <si>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</si>
  <si>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</si>
  <si>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</si>
  <si>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</si>
  <si>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</si>
  <si>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</si>
  <si>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</si>
  <si>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</si>
  <si>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</si>
  <si>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</si>
  <si>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</si>
  <si>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</si>
  <si>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</si>
  <si>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</si>
  <si>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</si>
  <si>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</si>
  <si>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</si>
  <si>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</si>
  <si>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</si>
  <si>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</si>
  <si>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</si>
  <si>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</si>
  <si>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</si>
  <si>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</si>
  <si>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</si>
  <si>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</si>
  <si>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</si>
  <si>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</si>
  <si>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</si>
  <si>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</si>
  <si>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</si>
  <si>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</si>
  <si>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</si>
  <si>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</si>
  <si>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</si>
  <si>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</si>
  <si>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</si>
  <si>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</si>
  <si>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</si>
  <si>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</si>
  <si>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</si>
  <si>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</si>
  <si>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</si>
  <si>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</si>
  <si>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</si>
  <si>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</si>
  <si>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</si>
  <si>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</si>
  <si>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</si>
  <si>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</si>
  <si>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</si>
  <si>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</si>
  <si>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</si>
  <si>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</si>
  <si>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</si>
  <si>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</si>
  <si>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</si>
  <si>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</si>
  <si>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</si>
  <si>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</si>
  <si>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</si>
  <si>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</si>
  <si>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</si>
  <si>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</si>
  <si>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</si>
  <si>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</si>
  <si>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CONCRETO ASFÁLTICO - FAIXA A - AREIA E BRITA COMERCIAIS</t>
  </si>
  <si>
    <t>PINTURA DE LIGAÇÃO</t>
  </si>
  <si>
    <t>BASE OU SUB-BASE DE BRITA GRADUADA COM BRITA COMERCIAL</t>
  </si>
  <si>
    <t>6.0</t>
  </si>
  <si>
    <t>1.0</t>
  </si>
  <si>
    <t>2.0</t>
  </si>
  <si>
    <t>3.0</t>
  </si>
  <si>
    <t>4.0</t>
  </si>
  <si>
    <t>ESTACA PRANCHA METÁLICA - FORNECIMENTO E CRAVAÇÃO COM APOIO DE FLUTUANTE</t>
  </si>
  <si>
    <t>CONCRETO CICLÓPICO FCK = 20 MPA - CONFECÇÃO EM BETONEIRA E LANÇAMENTO MANUAL - AREIA, BRITA E PEDRA DE MÃO COMERCIAIS</t>
  </si>
  <si>
    <t>MICRODRENAGEM</t>
  </si>
  <si>
    <t>TRANSPORTE HORIZONTAL COM JERICA DE 60 L, DE MASSA/ GRANEL (UNIDADE: m³xkm). AF_07/2019</t>
  </si>
  <si>
    <t>TRANSPORTE HORIZONTAL COM JERICA DE 90 L, DE MASSA/ GRANEL (UNIDADE: m³xkm). AF_07/2019</t>
  </si>
  <si>
    <t>TRANSPORTE HORIZONTAL COM CARREGADEIRA, DE MASSA/ GRANEL (UNIDADE: m³xkm). AF_07/2019</t>
  </si>
  <si>
    <t>TRANSPORTE COM CAMINHÃO BASCULANTE DE 10 M³, EM VIA URBANA EM LEITO NATURAL (UNIDADE: m³xkm). AF_07/2020</t>
  </si>
  <si>
    <t>TRANSPORTE COM CAMINHÃO BASCULANTE DE 10 M³, EM VIA URBANA EM REVESTIMENTO PRIMÁRIO (UNIDADE: m³xkm). AF_07/2020</t>
  </si>
  <si>
    <t>TRANSPORTE COM CAMINHÃO BASCULANTE DE 10 M³, EM VIA URBANA PAVIMENTADA, ADICIONAL PARA DMT EXCEDENTE A 30 KM (UNIDADE: m³xkm). AF_07/2020</t>
  </si>
  <si>
    <t>TRANSPORTE COM CAMINHÃO BASCULANTE DE 14 M³, EM VIA URBANA EM LEITO NATURAL (UNIDADE: m³xkm). AF_07/2020</t>
  </si>
  <si>
    <t>TRANSPORTE COM CAMINHÃO BASCULANTE DE 14 M³, EM VIA URBANA EM REVESTIMENTO PRIMÁRIO (UNIDADE: m³xkm). AF_07/2020</t>
  </si>
  <si>
    <t>TRANSPORTE COM CAMINHÃO BASCULANTE DE 14 M³, EM VIA URBANA PAVIMENTADA, ADICIONAL PARA DMT EXCEDENTE A 30 KM (UNIDADE: m³xkm). AF_07/2020</t>
  </si>
  <si>
    <t>TRANSPORTE COM CAMINHÃO BASCULANTE DE 18 M³, EM VIA URBANA EM LEITO NATURAL (UNIDADE: m³xkm). AF_07/2020</t>
  </si>
  <si>
    <t>TRANSPORTE COM CAMINHÃO BASCULANTE DE 18 M³, EM VIA URBANA EM REVESTIMENTO PRIMÁRIO (UNIDADE: m³xkm). AF_07/2020</t>
  </si>
  <si>
    <t>TRANSPORTE COM CAMINHÃO BASCULANTE DE 18 M³, EM VIA URBANA PAVIMENTADA, ADICIONAL PARA DMT EXCEDENTE A 30 KM (UNIDADE: m³xkm). AF_07/2020</t>
  </si>
  <si>
    <t>TRANSPORTE COM CAMINHÃO BASCULANTE DE 10 M³, EM VIA URBANA PAVIMENTADA, DMT ATÉ 30 KM (UNIDADE: m³xkm). AF_07/2020</t>
  </si>
  <si>
    <t>TRANSPORTE COM CAMINHÃO BASCULANTE DE 14 M³, EM VIA URBANA PAVIMENTADA, DMT ATÉ 30 KM (UNIDADE: m³xkm). AF_07/2020</t>
  </si>
  <si>
    <t>TRANSPORTE COM CAMINHÃO BASCULANTE DE 18 M³, EM VIA URBANA PAVIMENTADA, DMT ATÉ 30 KM (UNIDADE: m³xkm). AF_07/2020</t>
  </si>
  <si>
    <t>TRANSPORTE COM CAMINHÃO BASCULANTE DE 6 M³, EM VIA URBANA EM LEITO NATURAL (UNIDADE: m³xkm). AF_07/2020</t>
  </si>
  <si>
    <t>TRANSPORTE COM CAMINHÃO BASCULANTE DE 6 M³, EM VIA URBANA EM REVESTIMENTO PRIMÁRIO (UNIDADE: m³xkm). AF_07/2020</t>
  </si>
  <si>
    <t>TRANSPORTE COM CAMINHÃO BASCULANTE DE 6 M³, EM VIA URBANA PAVIMENTADA, DMT ATÉ 30 KM (UNIDADE: m³xkm). AF_07/2020</t>
  </si>
  <si>
    <t>TRANSPORTE COM CAMINHÃO BASCULANTE DE 6 M³, EM VIA URBANA PAVIMENTADA, ADICIONAL PARA DMT EXCEDENTE A 30 KM (UNIDADE: m³xkm). AF_07/2020</t>
  </si>
  <si>
    <t>TRANSPORTE COM CAMINHÃO BASCULANTE DE 6 M³, EM VIA INTERNA (DENTRO DO CANTEIRO - UNIDADE: m³xkm). AF_07/2020</t>
  </si>
  <si>
    <t>TRANSPORTE COM CAMINHÃO BASCULANTE DE 10 M³, EM VIA INTERNA (DENTRO DO CANTEIRO - UNIDADE: m³xkm). AF_07/2020</t>
  </si>
  <si>
    <t>TRANSPORTE COM CAMINHÃO BASCULANTE DE 14 M³, EM VIA INTERNA (DENTRO DO CANTEIRO - UNIDADE:m³xkm). AF_07/2020</t>
  </si>
  <si>
    <t>TRANSPORTE COM CAMINHÃO BASCULANTE DE 18 M³, EM VIA INTERNA (DENTRO DO CANTEIRO - UNIDADE: m³xkm). AF_07/2020</t>
  </si>
  <si>
    <t>TRANSPORTE COM CAMINHÃO PIPA DE 6 M³, EM VIA URBANA EM LEITO NATURAL (UNIDADE: m³xkm). AF_07/2020</t>
  </si>
  <si>
    <t>TRANSPORTE COM CAMINHÃO PIPA DE 6 M³, EM VIA URBANA EM REVESTIMENTO PRIMÁRIO (UNIDADE: m³xkm). AF_07/2020</t>
  </si>
  <si>
    <t>TRANSPORTE COM CAMINHÃO PIPA DE 6 M³, EM VIA URBANA PAVIMENTADA, DMT ATÉ 30KM (UNIDADE: m³xkm). AF_07/2020</t>
  </si>
  <si>
    <t>TRANSPORTE COM CAMINHÃO PIPA DE 6 M³, EM VIA URBANA PAVIMENTADA, ADICIONAL PARA DMT EXCEDENTE A 30 KM (UNIDADE: m³xkm). AF_07/2020</t>
  </si>
  <si>
    <t>TRANSPORTE COM CAMINHÃO PIPA DE 6 M³, EM VIA INTERNA (DENTRO DO CANTEIRO - UNIDADE: m³xkm). AF_07/2020</t>
  </si>
  <si>
    <t>TRANSPORTE COM CAMINHÃO PIPA DE 10 M³, EM VIA URBANA EM LEITO NATURAL (UNIDADE: m³xkm). AF_07/2020</t>
  </si>
  <si>
    <t>TRANSPORTE COM CAMINHÃO PIPA DE 10 M³, EM VIA URBANA EM REVESTIMENTO PRIMÁRIO (UNIDADE: m³xkm). AF_07/2020</t>
  </si>
  <si>
    <t>TRANSPORTE COM CAMINHÃO PIPA DE 10 M³, EM VIA URBANA PAVIMENTADA, DMT ATÉ 30KM (UNIDADE: m³xkm). AF_07/2020</t>
  </si>
  <si>
    <t>TRANSPORTE COM CAMINHÃO PIPA DE 10 M³, EM VIA URBANA PAVIMENTADA, ADICIONAL PARA DMT EXCEDENTE A 30 KM (UNIDADE: m³xkm). AF_07/2020</t>
  </si>
  <si>
    <t>TRANSPORTE COM CAMINHÃO PIPA DE 10 M³, EM VIA INTERNA (DENTRO DO CANTEIRO - UNIDADE: m³xkm). AF_07/2020</t>
  </si>
  <si>
    <t>7.0</t>
  </si>
  <si>
    <t>E9050</t>
  </si>
  <si>
    <t>VÁLVULA PROCO VALVE</t>
  </si>
  <si>
    <t>COTA-ÇÃO</t>
  </si>
  <si>
    <t xml:space="preserve">CUSTO </t>
  </si>
  <si>
    <t>U$</t>
  </si>
  <si>
    <t>COTA-ÇÃO*</t>
  </si>
  <si>
    <t>* COTAÇÃO DO DOLAR NO DIA 01/03/2021. FONTE: http://www.ipeadata.gov.br/ExibeSerie.aspx?serid=38590&amp;module=M</t>
  </si>
  <si>
    <t>R$</t>
  </si>
  <si>
    <t>VÁLVULA DE RETENÇÃO DO TIPO PROCOVALVE</t>
  </si>
  <si>
    <t>8.0</t>
  </si>
  <si>
    <t>PLANILHA ORÇAMENTÁRIA POR ETAPA - COM DESONERAÇÃO</t>
  </si>
  <si>
    <t>Elaboração dos projetos executivos da sub-bacia do Canal da Travessa Belas Artes (Bacia Rio Aribiri) - Orla D. João Batista</t>
  </si>
  <si>
    <r>
      <t>O presente documento tem por objetivo apresentar o Memorial de Cálculo de Quantidades e Orçamento para execução das intervenções na bacia do canal da Travessa Belas Artes</t>
    </r>
    <r>
      <rPr>
        <b/>
        <sz val="14"/>
        <color theme="1"/>
        <rFont val="Arial"/>
        <family val="2"/>
      </rPr>
      <t xml:space="preserve"> </t>
    </r>
    <r>
      <rPr>
        <b/>
        <i/>
        <sz val="14"/>
        <color theme="1"/>
        <rFont val="Arial"/>
        <family val="2"/>
      </rPr>
      <t>no trecho compreendido na Orla Dom João Batista</t>
    </r>
    <r>
      <rPr>
        <sz val="14"/>
        <color theme="1"/>
        <rFont val="Arial"/>
        <family val="2"/>
      </rPr>
      <t>, no município de Vila Velha - ES.</t>
    </r>
  </si>
  <si>
    <t>AV. BEIRA MAR</t>
  </si>
  <si>
    <t>POÇO DE VISITA - PVI 02 - AREIA E BRITA COMERCIAIS</t>
  </si>
  <si>
    <t>BOCA DE LOBO SIMPLES - GRELHA DE CONCRETO - BLSG 01 - AREIA E BRITA COMERCIAIS</t>
  </si>
  <si>
    <t>TUBO PEAD COM PAREDES ESTRUTURADAS PARA DRENAGEM - D = 400 MM</t>
  </si>
  <si>
    <t>TUBO PEAD COM PAREDES ESTRUTURADAS PARA DRENAGEM - D = 500 MM</t>
  </si>
  <si>
    <t>TUBO PEAD COM PAREDES ESTRUTURADAS PARA DRENAGEM - D = 600 MM</t>
  </si>
  <si>
    <t>DEMOLIÇÃO DE GUIA</t>
  </si>
  <si>
    <t>ESTACA PRÉ-MOLDADA DE CONCRETO CENTRIFUGADA D = 26 CM - SEM EMENDA - FORNECIMENTO E CRAVAÇÃO</t>
  </si>
  <si>
    <t>MURO</t>
  </si>
  <si>
    <t>MURO COM LAJE</t>
  </si>
  <si>
    <t>VIGAS</t>
  </si>
  <si>
    <t>CONCRETO PARA BOMBEAMENTO FCK = 40 MPA - CONFECÇÃO EM CENTRAL DOSADORA DE 40 M³/H - AREIA E BRITA COMERCIAIS</t>
  </si>
  <si>
    <t>URBANISMO</t>
  </si>
  <si>
    <t>MEMÓRIA DE CÁLCULO - ETAPA 3: ORLA DOM JOÃO BATISTA</t>
  </si>
  <si>
    <t>ORLA D. JOÃO BATISTA</t>
  </si>
  <si>
    <t>RAMPAS - ORLA</t>
  </si>
  <si>
    <t>GRAMA BATATAIS</t>
  </si>
  <si>
    <t>GRAMA ESMERALDA</t>
  </si>
  <si>
    <t>M2</t>
  </si>
  <si>
    <t>MATERIAL E TRANSPORTE</t>
  </si>
  <si>
    <t>FORNECIMENTO E IMPLANTAÇÃO DE DECK DE MADEIRA</t>
  </si>
  <si>
    <t>COTAÇÕES DE MERCADO</t>
  </si>
  <si>
    <t xml:space="preserve">PROCOVALVE </t>
  </si>
  <si>
    <t>EQUIPAMENTOS DE URBANISMO</t>
  </si>
  <si>
    <t>VALOR UNITÁRIO</t>
  </si>
  <si>
    <t>CUSTO UNITÁRIO</t>
  </si>
  <si>
    <t>FORNE-
CEDOR</t>
  </si>
  <si>
    <t>PISO DE MADEIRA (DECK)</t>
  </si>
  <si>
    <t>DECK - ORLA</t>
  </si>
  <si>
    <t>Zemad Madeiras</t>
  </si>
  <si>
    <t>Kapor Pisos</t>
  </si>
  <si>
    <t>Stardeck</t>
  </si>
  <si>
    <t xml:space="preserve">ACESSIBILIDADE ORLA </t>
  </si>
  <si>
    <t>ACESSIBILIDADE PASSEIOS</t>
  </si>
  <si>
    <t>MEIA-QUADRA</t>
  </si>
  <si>
    <t>ARQUIBANCADA</t>
  </si>
  <si>
    <t>ARQUIBANCADA LAJE</t>
  </si>
  <si>
    <t>Alvenaria de blocos de concreto 19 x 19 x 39 cm com espessura de 20 cm com argamassa traço 1:0,5:3,5 - areia comercial</t>
  </si>
  <si>
    <t>ALVENARIA DE BLOCOS DE CONCRETO 19 X 19 X 39 CM COM ESPESSURA DE 20 CM COM ARGAMASSA TRAÇO 1:0,5:3,5 - AREIA COMERCIAL</t>
  </si>
  <si>
    <t>PISOS E REVESTIMENTOS</t>
  </si>
  <si>
    <t>BRINQUEDOS INDUSTRIALIZADOS</t>
  </si>
  <si>
    <t>Lao Design</t>
  </si>
  <si>
    <t>LIMPEZA MECANIZADA GERAL, INCLUSIVE REMOÇÃO DA COBERTURA VEGETAL - TRONCOS COM DIÂMETRO ATÉ 10CM - SEM TRANSPORTE</t>
  </si>
  <si>
    <t>DESTOCAMENTO, INCLUSIVE REMOÇÃO DAS RAÍZES - DIÂMETROS DE 10,01 À 30CM</t>
  </si>
  <si>
    <t>UN</t>
  </si>
  <si>
    <t>DESTOCAMENTO, INCLUSIVE REMOÇÃO DAS RAÍZES - DIÂMETRO 30,01 À 50 CM</t>
  </si>
  <si>
    <t>DESTOCAMENTO, INCLUSIVE REMOÇÃO DAS RAÍZES - DIÂMETROS MAIORES QUE 50 CM</t>
  </si>
  <si>
    <t>CARGA MECANIZADA E REMOÇÃO DE ENTULHO, INCLUSIVE TRANSPORTE ATÉ 1KM</t>
  </si>
  <si>
    <t>M3</t>
  </si>
  <si>
    <t>CARGA MANUAL E REMOÇÃO DE ENTULHO, INCLUSIVE TRANSPORTE ATÉ 1 KM</t>
  </si>
  <si>
    <t>REMOÇÃO DE ENTULHO COM CAÇAMBA METÁLICA, INCLUSIVE CARGA MANUAL E DESCARGA EM BOTA-FORA</t>
  </si>
  <si>
    <t>LIMPEZA MANUAL GERAL INCLUSIVE REMOÇÃO DE COBERTURA VEGETAL - TRONCO ATÉ 10CM - SEM TRANSPORTE</t>
  </si>
  <si>
    <t>DESTOCAMENTO MANUAL, INCLUSIVE REMOÇÃO DE RAÍZES - DIÂMETRO 10,01 À 30 CM</t>
  </si>
  <si>
    <t>TRANSPORTE DE ENTULHO POR CAMINHÃO BASCULANTE, A PARTIR DE 1KM</t>
  </si>
  <si>
    <t>M3XKM</t>
  </si>
  <si>
    <t>CORTE, RECORTE E REMOÇÃO DE ÁRVORES INCLUSIVE RAIZES DIÂM. &gt; 60 E &lt; 90CM</t>
  </si>
  <si>
    <t>MOVIMENTO DE TERRA MANUAL</t>
  </si>
  <si>
    <t>CORTE</t>
  </si>
  <si>
    <t>CORTE E ESPALHAMENTO DENTRO DA OBRA</t>
  </si>
  <si>
    <t>ATERRO, INCLUSIVE COMPACTAÇÃO</t>
  </si>
  <si>
    <t>CARGA MECANIZADA E REMOÇÃO DE TERRA, INCLUSIVE TRANSPORTE ATÉ 1KM</t>
  </si>
  <si>
    <t>CARGA MANUAL E REMOÇÃO DE TERRA, INCLUSIVE TRANSPORTE ATÉ 1 KM</t>
  </si>
  <si>
    <t>MOVIMENTO DE TERRA MECANIZADO</t>
  </si>
  <si>
    <t>CORTE E ATERRO COMPACTADO</t>
  </si>
  <si>
    <t>CORTE E CARREGAMENTO PARA BOTA-FORA, INCLUSIVE TRANSPORTE ATÉ 1KM</t>
  </si>
  <si>
    <t>FORNECIMENTO DE TERRA, INCLUSIVE CORTE, CARGA, DESCARGA E TRANSPORTE ATÉ 1KM</t>
  </si>
  <si>
    <t>TRANSPORTE DE TERRA POR CAMINHÃO BASCULANTE, A PARTIR DE 1KM</t>
  </si>
  <si>
    <t>DRENAGEM DO TERRENO</t>
  </si>
  <si>
    <t>ESCAVAÇÃO MANUAL,  PROFUNDIDADE IGUAL OU INFERIOR A 1,50M</t>
  </si>
  <si>
    <t>ESCAVAÇÃO MANUAL,  PROFUNDIDADE SUPERIOR A 1,50M</t>
  </si>
  <si>
    <t>ESCORAMENTO DE VALAS, CONTINUO</t>
  </si>
  <si>
    <t>ESCORAMENTO DE VALAS, DESCONTINUO</t>
  </si>
  <si>
    <t>APILOAMENTO DO FUNDO DE VALAS, PARA SIMPLES REGULARIZAÇÃO</t>
  </si>
  <si>
    <t>LASTRO DE AGREGADO RECICLADO</t>
  </si>
  <si>
    <t>LASTRO DE BRITA</t>
  </si>
  <si>
    <t>LASTRO DE CONCRETO, 150KG CIM/M3</t>
  </si>
  <si>
    <t>LASTRO DE CONCRETO COM AGREGADO RECICLADO, 150 KG CIM/M3</t>
  </si>
  <si>
    <t>TUBO DE PEAD CORRUGADO E PERFURADOPARA DRENAGEM - DIÂMETRO 2,5" (EM ACORDO COM AS NORMAS DNIT 093/06, NBR 15073 E NBR 14692)</t>
  </si>
  <si>
    <t>M</t>
  </si>
  <si>
    <t>TUBO DE PEAD CORRUGADO E PERFURADOPARA DRENAGEM - DIÂMETRO 3,0" (EM ACORDO COM AS NORMAS DNIT 093/06, NBR 15073 E NBR 14692)</t>
  </si>
  <si>
    <t>TUBO DE PEAD CORRUGADO E PERFURADOPARA DRENAGEM - DIÂMETRO 4,0" (EM ACORDO COM AS NORMAS DNIT 093/06, NBR 15073 E NBR 14692)</t>
  </si>
  <si>
    <t>TUBO DE PEAD CORRUGADO E PERFURADOPARA DRENAGEM - DIÂMETRO 6,0" (EM ACORDO COM AS NORMAS DNIT 093/06, NBR 15073 E NBR 14692)</t>
  </si>
  <si>
    <t>TUBO PVC PERFURADO PARA DRENAGEM - DIÂMETRO 4" (100MM)</t>
  </si>
  <si>
    <t>TUBO PVC PERFURADO PARA DRENAGEM - DIÂMETRO 6" (150MM)</t>
  </si>
  <si>
    <t>TUBO DE CONCRETO - DIÂMETRO DE 30CM</t>
  </si>
  <si>
    <t>TUBO DE CONCRETO - DIÂMETRO DE 40CM</t>
  </si>
  <si>
    <t>TUBO DE CONCRETO - DIÂMETRO DE 50CM</t>
  </si>
  <si>
    <t>TUBO DE CONCRETO - DIÂMETRO DE 60CM</t>
  </si>
  <si>
    <t>TUBO DE CONCRETO - DIÂMETRO DE 80CM</t>
  </si>
  <si>
    <t>TUBO DE CONCRETO - DIÂMETRO DE 100CM</t>
  </si>
  <si>
    <t>TUBO DE CONCRETO - DIÂMETRO DE 120CM</t>
  </si>
  <si>
    <t>CAIXA DE LIGAÇÃO OU INSPEÇÃO - ESCAVAÇÃO E APILOAMENTO</t>
  </si>
  <si>
    <t>CAIXA DE LIGAÇÃO OU INSPEÇÃO - LASTRO DE CONCRETO (FUNDO)</t>
  </si>
  <si>
    <t>CAIXA DE LIGAÇÃO OU INSPEÇÃO - ALVENARIA DE 1/2 TIJOLO, REVESTIDA</t>
  </si>
  <si>
    <t>CAIXA DE LIGAÇÃO OU INSPEÇÃO - ALVENARIA DE 1 TIJOLO, REVESTIDA</t>
  </si>
  <si>
    <t>CAIXA DE LIGAÇÃO OU INSPEÇÃO - TAMPA DE CONCRETO</t>
  </si>
  <si>
    <t>ENVOLVIMENTO DE TUBOS COM BRITA</t>
  </si>
  <si>
    <t>ENVOLVIMENTO DE TUBOS COM AREIA</t>
  </si>
  <si>
    <t>MANTA GEOTÊXTIL</t>
  </si>
  <si>
    <t>FORNECIMENTO E APLICAÇÃO DE MANTA FORMADA PELA ASSOCIAÇÃO DE UM TECIDO TÉCNICO DE POLIESTER COM UM FILME DE POLIETILENO DE BAIXA DENSIDADE EM ACORDO COM A NBR 12824</t>
  </si>
  <si>
    <t>REATERRO DE VALAS, INCLUSIVE COMPACTAÇÃO</t>
  </si>
  <si>
    <t>TAPUMES</t>
  </si>
  <si>
    <t>TAPUME CHAPA COMPENSADA 6MM</t>
  </si>
  <si>
    <t>TAPUME CHAPA COMPENSADA RESINADA 10MM</t>
  </si>
  <si>
    <t>TAPUME METÁLICO COM TELHA METÁLICA, SEM PINTURA, TRAPEZOIDAL 40 ESP=0,43MM, COLUNAS, BASES E PARAFUSOS</t>
  </si>
  <si>
    <t>PORTÃO METÁLICO DE OBRA - 5M, PIVOTANTE, 2 FOLHAS, PARA TAPUME</t>
  </si>
  <si>
    <t>PORTÃO DE PEDESTRES - 1,15M, PARA TAPUME</t>
  </si>
  <si>
    <t>TELA PARA PROTEÇÃO DE OBRAS, MALHA 2 MM</t>
  </si>
  <si>
    <t>FUNDACOES</t>
  </si>
  <si>
    <t>BROCA DE CONCRETO - DIÂMETRO DE 20CM</t>
  </si>
  <si>
    <t>BROCA DE CONCRETO - DIÂMETRO DE 25CM</t>
  </si>
  <si>
    <t>BROCA DE CONCRETO - DIÂMETRO DE 30CM</t>
  </si>
  <si>
    <t>ESTACA DE CONCRETO MOLDADA NO LOCAL, TIPO "STRAUSS" - ATÉ 20T</t>
  </si>
  <si>
    <t>ESTACA DE CONCRETO MOLDADA NO LOCAL, TIPO "STRAUSS" - ATÉ 30T</t>
  </si>
  <si>
    <t>ESTACA DE CONCRETO MOLDADA NO LOCAL, TIPO "STRAUSS" - ATÉ 40T</t>
  </si>
  <si>
    <t>ESTACA DE CONCRETO MOLDADA NO LOCAL, TIPO "STRAUSS" - ATÉ 60T</t>
  </si>
  <si>
    <t>TUBULÃO - ESCAVAÇÃO A CÉU ABERTO, COM PÁ E PICARETA</t>
  </si>
  <si>
    <t>TUBULÃO A CÉU ABERTO FCK=20 MPA</t>
  </si>
  <si>
    <t>ESTACA DE CONCRETO PRÉ-MOLDADA COM CARGA ADMISSÍVEL PARA ESTRUTURA DE 20 T</t>
  </si>
  <si>
    <t>ESTACA DE CONCRETO PRÉ-MOLDADA COM CARGA ADMISSÍVEL PARA ESTRUTURA DE 30 T</t>
  </si>
  <si>
    <t>ESTACA DE CONCRETO PRÉ-MOLDADA COM CARGA ADMISSÍVEL PARA ESTRUTURA DE 40 T</t>
  </si>
  <si>
    <t>ESTACA DE CONCRETO PRÉ-MOLDADA COM CARGA ADMISSÍVEL PARA ESTRUTURA DE 60 T</t>
  </si>
  <si>
    <t>ESTACA DE CONCRETO PRÉ-MOLDADA COM CARGA ADMISSÍVEL PARA ESTRUTURA DE 70 T</t>
  </si>
  <si>
    <t>EMENDA DE ESTACA DE CONCRETO PRÉ-MOLDADA - DIÂMETRO 17 CM - 20 T</t>
  </si>
  <si>
    <t>EMENDA DE ESTACA DE CONCRETO PRÉ-MOLDADA - DIÂMETRO 20 CM - 30 T</t>
  </si>
  <si>
    <t>EMENDA DE ESTACA DE CONCRETO PRÉ-MOLDADA - DIÂMETRO 23 CM - 40 T</t>
  </si>
  <si>
    <t>EMENDA DE ESTACA DE CONCRETO PRÉ-MOLDADA - DIÂMETRO 28 CM - 60 T</t>
  </si>
  <si>
    <t>EMENDA DE ESTACA DE CONCRETO PRÉ-MOLDADA - DIÂMETRO 33 CM - 70 T</t>
  </si>
  <si>
    <t>CORTE E REPARO DE CABEÇA DE ESTACA</t>
  </si>
  <si>
    <t>ESTACAS ESCAVADAS MECANICAMENTE - DIÂMETRO DE 25CM</t>
  </si>
  <si>
    <t>ESTACAS ESCAVADAS MECANICAMENTE - DIÂMETRO DE 30CM</t>
  </si>
  <si>
    <t>ESTACAS ESCAVADAS MECANICAMENTE - DIÂMETRO DE 35CM</t>
  </si>
  <si>
    <t>ESTACAS ESCAVADAS MECANICAMENTE - DIÂMETRO DE 40CM</t>
  </si>
  <si>
    <t>ESTACAS ESCAVADAS MECANICAMENTE - DIÂMETRO DE 80CM</t>
  </si>
  <si>
    <t>ESTACA RAIZ DIÂMETRO DE 160MM PARA ATÉ 35 TF</t>
  </si>
  <si>
    <t>ESTACA RAIZ DIÂMETRO DE 200MM PARA ATÉ 50 TF</t>
  </si>
  <si>
    <t>ESTACA RAIZ DIÂMETRO DE 250MM PARA ATÉ 80 TF</t>
  </si>
  <si>
    <t>ESTACA RAIZ DIÂMETRO DE 310MM PARA ATÉ 100 TF</t>
  </si>
  <si>
    <t>FORNECIMENTO E CRAVAÇÃO DE ESTACA PERFIL DE AÇO I 15"</t>
  </si>
  <si>
    <t>CORTE DE ESTACA METÁLICA PERFIL 10"</t>
  </si>
  <si>
    <t>CORTE DE ESTACA METÁLICA PERFIL 12"</t>
  </si>
  <si>
    <t>CORTE DE ESTACA METÁLICA PERFIL I 15"</t>
  </si>
  <si>
    <t>EMENDA DE TOPO PARA ESTACA METÁLICA PERFIL 10"</t>
  </si>
  <si>
    <t>EMENDA DE TOPO PARA ESTACA METÁLICA PERFIL 12"</t>
  </si>
  <si>
    <t>EMENDA DE TOPO PARA ESTACA METÁLICA PERFIL I 15"</t>
  </si>
  <si>
    <t>ESTACA ESCAVADA HÉLICE CONTÍNUA - DIÂMETRO 25CM</t>
  </si>
  <si>
    <t>ESTACA ESCAVADA HÉLICE CONTÍNUA - DIÂMETRO 30CM</t>
  </si>
  <si>
    <t>ESTACA ESCAVADA HÉLICE CONTÍNUA - DIÂMETRO 35CM</t>
  </si>
  <si>
    <t>ESTACA ESCAVADA HÉLICE CONTÍNUA - DIÂMETRO 40CM</t>
  </si>
  <si>
    <t>ESTACA ESCAVADA HÉLICE CONTÍNUA - DIÂMETRO 50CM</t>
  </si>
  <si>
    <t>ESTACA ESCAVADA HÉLICE CONTÍNUA - DIÂMETRO 60CM</t>
  </si>
  <si>
    <t>ESTACA ESCAVADA HÉLICE CONTÍNUA - DIÂMETRO 25CM - EXCLUSIVE MATERIAIS</t>
  </si>
  <si>
    <t>ESTACA ESCAVADA HÉLICE CONTÍNUA - DIÂMETRO 30CM - EXCLUSIVE MATERIAIS</t>
  </si>
  <si>
    <t>ESTACA ESCAVADA HÉLICE CONTÍNUA - DIÂMETRO 35CM - EXCLUSIVE MATERIAIS</t>
  </si>
  <si>
    <t>ESTACA ESCAVADA HÉLICE CONTÍNUA - DIÂMETRO 40CM - EXCLUSIVE MATERIAIS</t>
  </si>
  <si>
    <t>ESTACA ESCAVADA HÉLICE CONTÍNUA - DIÂMETRO 50CM - EXCLUSIVE MATERIAIS</t>
  </si>
  <si>
    <t>ESTACA ESCAVADA HÉLICE CONTÍNUA - DIÂMETRO 60CM - EXCLUSIVE MATERIAIS</t>
  </si>
  <si>
    <t>VALAS</t>
  </si>
  <si>
    <t>ESCAVAÇÃO MANUAL COM PROFUNDIDADE IGUAL OU INFERIOR A 1,50M</t>
  </si>
  <si>
    <t>ESCAVAÇÃO MANUAL COM PROFUNDIDADE SUPERIOR A 1,50M</t>
  </si>
  <si>
    <t>ESCORAMENTO DE VALAS - CONTINUO</t>
  </si>
  <si>
    <t>ESCORAMENTO DE VALAS - DESCONTINUO</t>
  </si>
  <si>
    <t>APILOAMENTO DO FUNDO DE VALAS, COM SOQUETE VIBRATÓRIO</t>
  </si>
  <si>
    <t>LASTRO DE CONCRETO - 150KG CIM/M3</t>
  </si>
  <si>
    <t>LASTRO DE CONCRETO COM AGREGADO RECICLADO - 150 KG CIM/M3</t>
  </si>
  <si>
    <t>FUNDAÇÃO - FORMA</t>
  </si>
  <si>
    <t>FORMA COMUM DE TÁBUAS DE PINUS</t>
  </si>
  <si>
    <t>FORMA COMUM DE TÁBUAS DE PINUS - NÃO RECUPERÁVEL</t>
  </si>
  <si>
    <t>FUNDAÇÃO - ARMADURA</t>
  </si>
  <si>
    <t>ARMADURA EM AÇO CA-50</t>
  </si>
  <si>
    <t>ARMADURA EM AÇO CA-60</t>
  </si>
  <si>
    <t>ARMADURA EM AÇO CA-60 - TELA</t>
  </si>
  <si>
    <t>FUNDAÇÃO - CONCRETO</t>
  </si>
  <si>
    <t>CONCRETO FCK=15,0MPA - VIRADO NA OBRA</t>
  </si>
  <si>
    <t>CONCRETO FCK=20,0MPA - VIRADO NA OBRA</t>
  </si>
  <si>
    <t>CONCRETO FCK=15,0MPA - USINADO</t>
  </si>
  <si>
    <t>CONCRETO FCK=20,0MPA - USINADO</t>
  </si>
  <si>
    <t>CONCRETO FCK=25MPA - USINADO</t>
  </si>
  <si>
    <t>CONCRETO FCK=30MPA - USINADO</t>
  </si>
  <si>
    <t>EMBASAMENTO</t>
  </si>
  <si>
    <t>ALVENARIA DE EMBASAMENTO - TIJOLOS MACIÇOS COMUNS</t>
  </si>
  <si>
    <t>IMPERMEABILIZAÇÃO DO RESPALDO DA FUNDAÇÃO - ARGAMASSA IMPERMEÁVEL</t>
  </si>
  <si>
    <t>REATERRO DE VALAS, INCLUSIVE APILOAMENTO</t>
  </si>
  <si>
    <t>DEMOLIÇÕES</t>
  </si>
  <si>
    <t>DEMOLIÇÃO DE ALVENARIA DE EMBASAMENTO - TIJOLOS MACIÇOS COMUNS</t>
  </si>
  <si>
    <t>DEMOLIÇÃO MECANIZADA DE CONCRETO SIMPLES</t>
  </si>
  <si>
    <t>DEMOLIÇÃO MECANIZADA DE CONCRETO ARMADO</t>
  </si>
  <si>
    <t>OUTROS SERVIÇOS</t>
  </si>
  <si>
    <t>BUZINOTE PVC - 2", C=0,30 M</t>
  </si>
  <si>
    <t>ESTRUTURA</t>
  </si>
  <si>
    <t>ESTRUTURA DE CONCRETO ARMADO - FORMAS</t>
  </si>
  <si>
    <t>FORMA COMUM DE TÁBUAS DE PINUS - PLANA</t>
  </si>
  <si>
    <t>FORMA ESPECIAL DE CHAPAS RESINADAS (10MM) - CURVA</t>
  </si>
  <si>
    <t>FORMA ESPECIAL DE CHAPAS PLASTIFICADAS (10MM) - CURVA</t>
  </si>
  <si>
    <t>FORMA ESPECIAL DE CHAPAS RESINADAS (10MM) - PLANA</t>
  </si>
  <si>
    <t>FORMA ESPECIAL DE CHAPAS RESINADAS (12MM) - PLANA</t>
  </si>
  <si>
    <t>FORMA ESPECIAL DE CHAPAS PLASTIFICADAS (10MM) - PLANA</t>
  </si>
  <si>
    <t>FORMA ESPECIAL DE CHAPAS PLASTIFICADAS (12MM) - PLANA</t>
  </si>
  <si>
    <t>FORMA DE TUBO DE PAPELÃO, DIÂMETRO 350MM</t>
  </si>
  <si>
    <t>CIMBRAMENTO PARA ALTURAS ENTRE 3,01M E 7,00M</t>
  </si>
  <si>
    <t>ESTRUTURA DE CONCRETO ARMADO - ARMADURA</t>
  </si>
  <si>
    <t>ESTRUTURA DE CONCRETO ARMADO - CONCRETO</t>
  </si>
  <si>
    <t>CONCRETO FCK = 15,0MPA - VIRADO NA OBRA</t>
  </si>
  <si>
    <t>CONCRETO FCK = 20,0MPA - VIRADO NA OBRA</t>
  </si>
  <si>
    <t>CONCRETO FCK = 25,0MPA - VIRADO NA OBRA</t>
  </si>
  <si>
    <t>CONCRETO FCK = 15,0MPA - USINADO</t>
  </si>
  <si>
    <t>CONCRETO FCK = 20,0MPA - USINADO</t>
  </si>
  <si>
    <t>CONCRETO FCK = 20,0MPA - USINADO E BOMBEÁVEL</t>
  </si>
  <si>
    <t>CONCRETO FCK = 25,0MPA - USINADO</t>
  </si>
  <si>
    <t>CONCRETO FCK = 25,0MPA - USINADO E BOMBEÁVEL</t>
  </si>
  <si>
    <t>CONCRETO USINADO, BOMBEÁVEL FCK = 20MPA COM PEDRA 1</t>
  </si>
  <si>
    <t>CONCRETO FCK = 30,0MPA - USINADO</t>
  </si>
  <si>
    <t>CONCRETO FCK = 30,0MPA - USINADO E BOMBEÁVEL</t>
  </si>
  <si>
    <t>CONCRETO FCK = 35,0MPA - USINADO</t>
  </si>
  <si>
    <t>CONCRETO FCK = 35,0MPA - USINADO E BOMBEÁVEL</t>
  </si>
  <si>
    <t>CONCRETO FCK = 40,0MPA - USINADO</t>
  </si>
  <si>
    <t>CONCRETO FCK = 40,0MPA - USINADO E BOMBEÁVEL</t>
  </si>
  <si>
    <t>BOMBEAMENTO DE CONCRETO</t>
  </si>
  <si>
    <t>ESTRUTURA DE CONCRETO - LAJE MISTA</t>
  </si>
  <si>
    <t>LAJE MISTA TRELIÇADA H-8CM COM CAPEAMENTO 4CM (12CM)</t>
  </si>
  <si>
    <t>LAJE MISTA TRELIÇADA H-10CM COM CAPEAMENTO 4CM (14CM)</t>
  </si>
  <si>
    <t>LAJE MISTA TRELIÇADA H-12CM COM CAPEAMENTO 4CM (16CM)</t>
  </si>
  <si>
    <t>LAJE MISTA TRELIÇADA H-15CM COM CAPEAMENTO 4CM (19CM)</t>
  </si>
  <si>
    <t>LAJE MISTA TRELIÇADA H-20CM COM CAPEAMENTO 4CM (24CM)</t>
  </si>
  <si>
    <t>LAJE MISTA TRELIÇADA H-25CM COM CAPEAMENTO 5CM (30CM)</t>
  </si>
  <si>
    <t>ESTRUTURA DE CONCRETO - RECUPERAÇÃO E TRATAMENTO</t>
  </si>
  <si>
    <t>APICOAMENTO DE SUPERFÍCIE DE CONCRETO</t>
  </si>
  <si>
    <t>LIMPEZA DE SUPERFÍCIES COM HIDROJATEAMENTO</t>
  </si>
  <si>
    <t>LIMPEZA E REMOÇÃO DE SUPERFÍCIE DETERIORADA COM JATEAMENTO</t>
  </si>
  <si>
    <t>LIMPEZA DE JUNTA DE DILATAÇÃO COM REMOÇÃO DO EXCESSO DE CONCRETO - ATÉ 3CM</t>
  </si>
  <si>
    <t>LIMPEZA DE CONCRETO E ARMADURA COM ESCOVA DE AÇO</t>
  </si>
  <si>
    <t>TRATAMENTO DE ARMADURA COM APLICAÇÃO DE PRODUTO INIBIDOR OXIDANTE</t>
  </si>
  <si>
    <t>LIXAMENTO MECÂNICO EM SUPERFÍCIES DE CONCRETO</t>
  </si>
  <si>
    <t>PREPARO E APLICAÇÃO DE ESTUQUE</t>
  </si>
  <si>
    <t>LIXAMENTO MANUAL DE SUPERFÍCIES DE CONCRETO</t>
  </si>
  <si>
    <t>POLIMENTO DE CONCRETO</t>
  </si>
  <si>
    <t>POLIMENTO DE CONCRETO NOVO</t>
  </si>
  <si>
    <t>PREPARAÇÃO DE PONTE DE ADERÊNCIA COM ADESIVO A BASE DE EPÓXI</t>
  </si>
  <si>
    <t>ANCORAGEM DE BARRAS DE AÇO COM ADESIVO A BASE DE EPÓXI</t>
  </si>
  <si>
    <t>DEMOLIÇÃO DE LAJES MISTAS COM ESPESSURA FINAL IGUAL OU INFERIOR A 16CM</t>
  </si>
  <si>
    <t>DEMOLIÇÃO DE LAJES MISTAS COM ESPESSURA FINAL SUPERIOR A 16 CM, ATÉ 30CM</t>
  </si>
  <si>
    <t>ESTRUTURA METÁLICA VERTICAL</t>
  </si>
  <si>
    <t>FORNECIMENTO E MONTAGEM DE ESTRUTURA METÁLICA VERTICAL - NÃO PATINÁVEL</t>
  </si>
  <si>
    <t>FORNECIMENTO E MONTAGEM DE ESTRUTURA METÁLICA VERTICAL - PATINÁVEL</t>
  </si>
  <si>
    <t>VEDOS</t>
  </si>
  <si>
    <t>ALVENARIA DE TIJOLOS E BLOCOS</t>
  </si>
  <si>
    <t>TIJOLOS MACIÇOS COMUNS - ESPELHO</t>
  </si>
  <si>
    <t>TIJOLOS MACIÇOS COMUNS - 1/2 TIJOLO</t>
  </si>
  <si>
    <t>TIJOLOS MACIÇOS COMUNS - 1 1/2 TIJOLO</t>
  </si>
  <si>
    <t>TIJOLOS MACIÇOS COMUNS - APARENTE, 1/2 TIJOLO</t>
  </si>
  <si>
    <t>TIJOLOS MACIÇOS COMUNS - APARENTE, 1 TIJOLO</t>
  </si>
  <si>
    <t>TIJOLOS CERÂMICOS FURADOS - 1/2 TIJOLO</t>
  </si>
  <si>
    <t>TIJOLOS CERÂMICOS FURADOS - 1 TIJOLO</t>
  </si>
  <si>
    <t>TIJOLOS LAMINADOS - ESPELHO</t>
  </si>
  <si>
    <t>TIJOLOS LAMINADOS - 1/2 TIJOLO</t>
  </si>
  <si>
    <t>TIJOLOS LAMINADOS - 1 TIJOLO</t>
  </si>
  <si>
    <t>TIJOLOS DE VIDRO - CANELADO, 19X19CM</t>
  </si>
  <si>
    <t>TIJOLOS DE VIDRO - TIJOLINHO, 19X19CM</t>
  </si>
  <si>
    <t>TIJOLOS DE VIDRO - VENTILAÇÃO TIPO VENEZIANA</t>
  </si>
  <si>
    <t>BLOCOS VAZADOS DE CONCRETO ESTRUTURAL - 14CM - 8MPA</t>
  </si>
  <si>
    <t>BLOCOS VAZADOS DE CONCRETO ESTRUTURAL - 14CM - 10MPA</t>
  </si>
  <si>
    <t>BLOCOS VAZADOS DE CONCRETO ESTRUTURAL - 14CM - 12MPA</t>
  </si>
  <si>
    <t>BLOCOS VAZADOS DE CONCRETO ESTRUTURAL - 14CM - 14MPA</t>
  </si>
  <si>
    <t>BLOCOS VAZADOS DE CONCRETO ESTRUTURAL - 19CM - 8MPA</t>
  </si>
  <si>
    <t>BLOCOS VAZADOS DE CONCRETO ESTRURURAL - 19CM - 10MPA</t>
  </si>
  <si>
    <t>BLOCOS VAZADOS DE CONCRETO ESTRUTURAL - 19CM - 12MPA</t>
  </si>
  <si>
    <t>BLOCOS VAZADOS DE CONCRETO ESTRUTURAL - 19CM - 14MPA</t>
  </si>
  <si>
    <t>BLOCOS VAZADOS DE CONCRETO - 09CM</t>
  </si>
  <si>
    <t>BLOCOS VAZADOS DE CONCRETO - 14CM</t>
  </si>
  <si>
    <t>BLOCOS VAZADOS DE CONCRETO - 19CM</t>
  </si>
  <si>
    <t>BLOCO SÍLICO CALCÁRIO - 14CM</t>
  </si>
  <si>
    <t>BLOCO SÍLICO CALCÁRIO - 19CM</t>
  </si>
  <si>
    <t>BLOCOS VAZADOS DE CONCRETO APARENTE - 09CM</t>
  </si>
  <si>
    <t>BLOCOS VAZADOS DE CONCRETO APARENTE - 14CM</t>
  </si>
  <si>
    <t>BLOCOS VAZADOS DE CONCRETO APARENTE - 19CM</t>
  </si>
  <si>
    <t>BLOCOS VAZADOS DE CONCRETO ESTRUTURAL - 14CM - ATÉ 6MPA</t>
  </si>
  <si>
    <t>BLOCOS VAZADOS DE CONCRETO ESTRUTURAL - 19CM - ATÉ 6MPA</t>
  </si>
  <si>
    <t>BLOCOS VAZADOS DE CONCRETO ESTRUTURAL APARENTE - 14CM - ATÉ 6MPA</t>
  </si>
  <si>
    <t>BLOCOS VAZADOS DE CONCRETO ESTRUTURAL APARENTE - 19CM - ATÉ 6MPA</t>
  </si>
  <si>
    <t>BLOCO CERÂMICO COMUM - 14CM</t>
  </si>
  <si>
    <t>BLOCO CERÂMICO COMUM - 19CM</t>
  </si>
  <si>
    <t>TELA TIPO DEPLOYEE PARA REFORÇO DE ALVENARIA</t>
  </si>
  <si>
    <t>ARMADURA EM AÇO CA-50 PARA BLOCOS VAZADOS DE CONCRETO ESTRUTURAL</t>
  </si>
  <si>
    <t>ARMADURA EM AÇO CA-60 PARA BLOCOS VAZADOS DE CONCRETO ESTRUTURAL</t>
  </si>
  <si>
    <t>CONCRETO "GROUT"</t>
  </si>
  <si>
    <t>VERGAS, CINTAS E PILARETES DE CONCRETO</t>
  </si>
  <si>
    <t>ALVENARIA DE ELEMENTOS VAZADOS</t>
  </si>
  <si>
    <t>ELEMENTOS VAZADOS DE TIJOLOS CERÂMICOS</t>
  </si>
  <si>
    <t>OUTROS ELEMENTOS DIVISÓRIOS</t>
  </si>
  <si>
    <t>PLACAS DE GRANILITE - 30MM DE ESPESSURA</t>
  </si>
  <si>
    <t>PLACAS DE GRANILITE - 40MM DE ESPESSURA</t>
  </si>
  <si>
    <t>PLACAS DE GRANILITE - 50MM DE ESPESSURA</t>
  </si>
  <si>
    <t>DIVISÓRIA EM ARDÓSIA CINZA - POLIDA 2 LADOS - ESPESSURA 30MM</t>
  </si>
  <si>
    <t>VL.01 - DIVISÓRIA DE ACABAMENTO LAMINADO MELAMÍNICO, MIOLO COLMÉIA - PAINEL/PAINEL</t>
  </si>
  <si>
    <t>VL.02 - DIVISÓRIA DE ACABAMENTO LAMINADO MELAMÍNICO, MIOLO COLMÉIA - PAINEL CEGO</t>
  </si>
  <si>
    <t>VL.03 - DIVISÓRIA DE ACABAMENTO LAMINADO MELAMÍNICO, MIOLO COLMÉIA - PORTA/BANDEIRA</t>
  </si>
  <si>
    <t>VL.04 - DIVISÓRIA DE ACABAMENTO LAMINADO MELAMÍNICO, MIOLO COLMÉIA - PAINEL/VIDRO</t>
  </si>
  <si>
    <t>VL.05 - DIVISÓRIA DE ACABAMENTO LAMINADO MELAMÍNICO, MIOLO COLMÉIA - PORTA/VIDRO</t>
  </si>
  <si>
    <t>VL.06 - DIVISÓRIA DE ACABAMENTO LAMINADO MELAMÍNICO, MIOLO COLMÉIA - PAINEL/VIDRO/PAINEL</t>
  </si>
  <si>
    <t>VL.07 - DIVISÓRIA DE ACABAMENTO LAMINADO MELAMÍNICO, MIOLO COLMÉIA - PAINEL/VIDRO/VIDRO</t>
  </si>
  <si>
    <t>VL.08 - DIVISÓRIA DE ACABAMENTO  LAMINADO MELAMÍNICO, MIOLO COLMÉIA - PORTA/BONECA/PAINEL</t>
  </si>
  <si>
    <t>VL.09 - DIVISÓRIA DE ACABAMENTO  LAMINADO MELAMÍNICO, MIOLO COLMÉIA - PORTA/BONECA/VIDRO</t>
  </si>
  <si>
    <t>DEMOLIÇÃO DE ALVENARIA ESTRUTURAL DE BLOCOS VAZADOS DE CONCRETO</t>
  </si>
  <si>
    <t>DEMOLIÇÃO DE ALVENARIA EM GERAL (TIJOLOS OU BLOCOS)</t>
  </si>
  <si>
    <t>DEMOLIÇÃO DE ALVENARIA DE ELEMENTOS VAZADOS</t>
  </si>
  <si>
    <t>DEMOLIÇÃO DE VERGAS, CINTAS E PILARETES DE CONCRETO</t>
  </si>
  <si>
    <t>DEMOLIÇÃO DE PLACAS DIVISÓRIAS DE GRANILITE OU SIMILAR</t>
  </si>
  <si>
    <t>DEMOLIÇÃO DE DIVISÓRIAS - CHAPAS OU TÁBUAS, INCLUSIVE ENTARUGAMENTO</t>
  </si>
  <si>
    <t>RETIRADAS</t>
  </si>
  <si>
    <t>RETIRADA DE ALVENARIA DE BLOCOS DE PEDRA NATURAL</t>
  </si>
  <si>
    <t>RETIRADA DE ALVENARIA DE TIJOLOS DE VIDRO OU ELEMENTOS VAZADOS</t>
  </si>
  <si>
    <t>RETIRADA DE PLACAS DIVISÓRIAS DE GRANILITE OU SIMILAR</t>
  </si>
  <si>
    <t>RETIRADA DE DIVISÓRIAS - CHAPAS OU TÁBUAS, EXCLUSIVE ENTARUGAMENTO</t>
  </si>
  <si>
    <t>RETIRADA DE DIVISÓRIAS - CHAPAS OU TÁBUAS, INCLUSIVE ENTARUGAMENTO</t>
  </si>
  <si>
    <t>RETIRADA DE DIVISÓRIAS - CHAPAS FIB.MADEIRA, COM MONTANTES METÁLICOS</t>
  </si>
  <si>
    <t>RECOLOCAÇÕES</t>
  </si>
  <si>
    <t>RECOLOCAÇÃO DE PLACAS DIVISÓRIAS DE GRANILITE OU SIMILAR</t>
  </si>
  <si>
    <t>RECOLOCAÇÃO DE DIVISÓRIAS - CHAPAS OU TÁBUAS, EXCLUSIVE ENTARUGAMENTO</t>
  </si>
  <si>
    <t>RECOLOCAÇÃO DE DIVISÓRIAS - CHAPAS OU TÁBUAS, INCLUSIVE ENTARUGAMENTO</t>
  </si>
  <si>
    <t>RECOLOCAÇÃO DE DIVISÓRIAS - CHAPAS FIB.MADEIRA, COM MONTANTES METÁLICOS</t>
  </si>
  <si>
    <t>IMPERMEABILIZACOES</t>
  </si>
  <si>
    <t>IMPERMEABILIZANTE CONTRA UMIDADE DO SOLO</t>
  </si>
  <si>
    <t>ARGAMASSA IMPERMEABILIZANTE DE CIMENTO E AREIA (REBOCO IMPERMEÁVEL) - TRAÇO 1:3, ESPESSURA DE 20MM</t>
  </si>
  <si>
    <t>ARGAMASSA IMPERMEABILIZANTE DE CIMENTO E AREIA (SUBSOLOS) - TRAÇO 1:2,5, ESPESSURA DE 20MM</t>
  </si>
  <si>
    <t>CIMENTO IMPERMEABILIZANTE DE CRISTALIZAÇÃO - ESTRUTUTURA ENTERRADA</t>
  </si>
  <si>
    <t>REGULARIZAÇÃO COM ARGAMASSA DE CIMENTO E AREIA - TRAÇO 1:3, ESPESSURA MÉDIA 30MM</t>
  </si>
  <si>
    <t>PINTURA PROTETORA COM TINTA BETUMINOSA (PARA  ARGAMASSA IMPERMEÁVEL) - 2 DEMÃOS</t>
  </si>
  <si>
    <t>PROTEÇÃO MECÂNICA COM ARGAMASSA DE CIMENTO E AREIA - TRAÇO 1:7, ESPESSURA MÉDIA 30MM</t>
  </si>
  <si>
    <t>IMPERMEABILIZANTE CONTRA ÁGUA SOB PRESSÃO</t>
  </si>
  <si>
    <t>ARGAMASSA IMPERMEABILIZANTE DE CIMENTO E AREIA (RESERVATÓRIOS E PISCINAS) - TRAÇO 1:3, ESPESSURA 30MM</t>
  </si>
  <si>
    <t>CIMENTO IMPERMEABILIZANTE DE CRISTALIZAÇÃO - ESTRUTURA ELEVADA</t>
  </si>
  <si>
    <t>PINTURA PROTETORA COM TINTA BETUMINOSA (PARA ARGAMASSA IMPERMEÁVEL) - 2 DEMÃOS</t>
  </si>
  <si>
    <t>PINTURA PROTETORA COM TINTA A BASE DE EPÓXI (PARA ARGAMASSA IMPERMEÁVEL)</t>
  </si>
  <si>
    <t>IMPERMEABILIZANTE CONTRA ÁGUA DE PERCOLAÇÃO</t>
  </si>
  <si>
    <t>ARGAMASSA IMPERMEABILIZANTE DE CIMENTO E AREIA (CALHAS E MARQUISES) - TRAÇO 1:3, ESPESSURA 30MM</t>
  </si>
  <si>
    <t>IMPERMEABILIZAÇÃO COM MEMBRANAS ASFÁLTICAS - COM 3 CAMADAS DE FELTRO ASFÁLTICO 15LBS</t>
  </si>
  <si>
    <t>IMPERMEABILIZAÇÃO COM MEMBRANAS ASFÁLTICAS - COM 4 CAMADAS DE FELTRO ASFÁLTICO 15LBS</t>
  </si>
  <si>
    <t>IMPERMEABILIZAÇÃO COM MEMBRANAS ASFÁLTICAS - COM 5 CAMADAS DE FELTRO ASFÁLTICO 15LBS</t>
  </si>
  <si>
    <t>MANTA ASFÁLTICA ESPESSURA DE 3MM COM VÉU DE POLIÉSTER COLADA A MAÇARICO</t>
  </si>
  <si>
    <t>MANTA ASFÁLTICA ESPESSURA DE 4MM COM VÉU DE POLIÉSTER COLADA A MAÇARICO</t>
  </si>
  <si>
    <t>MANTA ASFÁLTICA ESPESSURA DE 4MM ANTI RAIZ COM VÉU DE POLIÉSTER</t>
  </si>
  <si>
    <t>IMPERMEABILIZAÇÃO A BASE DE EMULSÃO ASFÁLTICA - ESTRUTURADA COM TECIDO POLIÉSTER - 2 CAMADAS DE ESTRUTURANTE</t>
  </si>
  <si>
    <t>IMPERMEABILIZAÇÃO A BASE DE EMULSÃO ASFÁLTICA ESTRUTURADA COM TECIDO DE POLIÉSTER - 3 CAMADAS DE ESTRUTURANTE</t>
  </si>
  <si>
    <t>IMPERMEABILIZAÇÃO A BASE DE EMULSÃO ASFÁLTICA MODIFICADA COM ELASTÔMEROS - ESTRUTURADA COM TECIDO DE POLIÉSTER - 2 CAMADAS DE ESTRUTURANTE</t>
  </si>
  <si>
    <t>ARGILA EXPANDIDA SOLTA</t>
  </si>
  <si>
    <t>ISOLAMENTO TÉRMICO COM ARGILA EXPANDIDA SOLTA - ESPESSURA 70MM</t>
  </si>
  <si>
    <t>ISOLAMENTO TÉRMICO COM POLIESTIRENO EXPANDIDO - ESPESSURA 50MM</t>
  </si>
  <si>
    <t>JUNTAS DE DILATAÇÃO</t>
  </si>
  <si>
    <t>MASTIQUE ELÁSTICO A BASE DE SILICONE</t>
  </si>
  <si>
    <t>DM3</t>
  </si>
  <si>
    <t>MASTIQUE ELÁSTICO A BASE DE POLIURETANO - MONOCOMPONENTE</t>
  </si>
  <si>
    <t>FORNECIMENTO E COLOCAÇÃO DE JUNTA DE DILATAÇÃO DE ELASTÔMERO DE NEOPRENE, TIPO JEENE JJ2540VV OU SIMILAR</t>
  </si>
  <si>
    <t>DEMOLIÇÃO DE ARGAMASSA IMPERMEÁVEL - ESPESSURA MÉDIA DE 30MM</t>
  </si>
  <si>
    <t>DEMOLIÇÃO DE SISTEMAS IMPERMEABILIZANTES DE BASE ASFÁLTICA</t>
  </si>
  <si>
    <t>DEMOLIÇÃO DE SISTEMAS DE ISOLAMENTO TÉRMICO EM GERAL</t>
  </si>
  <si>
    <t>DEMOLIÇÃO DE CAPEAMENTO PROTETOR, EXECUTADO COM ARGAMASSA DE CIMENTO E AREIA</t>
  </si>
  <si>
    <t>DEMOLIÇÃO DE PROTEÇÃO TERMOMECÂNICA - LADRILHOS CERÂMICOS OU HIDRÁULICOS</t>
  </si>
  <si>
    <t>DEMOLIÇÃO DE ARGAMASSA DE REGULARIZAÇÃO - ESPESSURA MÉDIA DE 30MM</t>
  </si>
  <si>
    <t>RETIRADA DE ISOLAMENTO TÉRMICO - TIJOLOS CERÂMICOS FURADOS</t>
  </si>
  <si>
    <t>RETIRADA DE ISOLAMENTO TÉRMICO - AGREGADOS SOLTOS EM GERAL</t>
  </si>
  <si>
    <t>RECOLOCAÇÃO DE ISOLAMENTO TÉRMICO - AGREGADOS SOLTOS EM GERAL</t>
  </si>
  <si>
    <t>SERVIÇOS PARCIAIS</t>
  </si>
  <si>
    <t>RESINAS</t>
  </si>
  <si>
    <t>COBERTURAS</t>
  </si>
  <si>
    <t>ESTRUTURAS DE COBERTURA</t>
  </si>
  <si>
    <t>ESTRUTURA DE MADEIRA, EM TERÇAS, PARA TELHAS ONDULADAS CA/AL/PL/AG</t>
  </si>
  <si>
    <t>ESTRUTURA DE MADEIRA, PONTALETADA, PARA TELHAS ONDULADAS CA/AL/PL/AG</t>
  </si>
  <si>
    <t>ESTRUTURA COM TESOURAS DE MADEIRA PARA TELHAS ONDULADAS CA/AL/PL - VÃOS ATÉ 7,00M</t>
  </si>
  <si>
    <t>ESTRUTURA COM TESOURAS DE MADEIRA PARA TELHAS ONDULADAS CA/AL/PL - VÃOS 7,01 À 10,00M</t>
  </si>
  <si>
    <t>ESTRUTURA COM TESOURAS DE MADEIRA PARA TELHAS ONDULADAS CA/AL/PL - VÃOS 10,01 À 13,00M</t>
  </si>
  <si>
    <t>ESTRUTURA COM TESOURAS DE MADEIRA PARA TELHAS ONDULADAS CA/AL/PL - VÃOS 13,01 À 18,00M</t>
  </si>
  <si>
    <t>FORNECIMENTO DE ESTRUTURA METÁLICA PARA COBERTURA</t>
  </si>
  <si>
    <t>MONTAGEM DE ESTRUTURA METÁLICA PARA COBERTURA</t>
  </si>
  <si>
    <t>TELHADOS</t>
  </si>
  <si>
    <t>TELHA ONDULADA CRFS 6MM</t>
  </si>
  <si>
    <t>TELHA ONDULADA CRFS 8MM</t>
  </si>
  <si>
    <t>TELHA ESTRUTURAL TRAPEZOIDAL EM CRFS, LARGURA ÚTIL=44CM - ESPESSURA 8MM</t>
  </si>
  <si>
    <t>TELHA ESTRUTURAL TRAPEZOIDAL EM CRFS, LARGURA ÚTIL=90CM - ESPESSURA 8MM</t>
  </si>
  <si>
    <t>TELHA TRAPEZOIDAL DUPLA EM AÇO GALVANIZADO - E= 0,8MM, REVESTIMENTO B, H=40MM - PINTADA 1 FACE - MIOLO EM POLIURETANO E=30MM</t>
  </si>
  <si>
    <t>TELHA TRAPEZOIDAL EM AÇO GALVANIZADO ESPESSURA DE 0,50MM, REVESTIMENTO B, H=40MM</t>
  </si>
  <si>
    <t>TELHA ONDULADA EM AÇO GALVANIZADO ESPESSURA DE 0,50MM, REVESTIMENTO B, H=17,5MM</t>
  </si>
  <si>
    <t>TELHA TRAPEZOIDAL DUP. AÇO GALVANIZADO ESPESSURA DE 0,5MM, REVESTIMENTO B, H=40MM, COM MIOLO POLIURETANO E=30MM</t>
  </si>
  <si>
    <t>TELHA TRAPEZOIDAL EM AÇO GALVANIZADO ESP=0,5MM, H=40MM, COM PINTURA ELETROLÍTICA COR BRANCA 2 FACES</t>
  </si>
  <si>
    <t>TELHA ONDULADA EM AÇO GALVANIZADO E=0,5MM, REVESTIMENTO B, H=17,5MM COM PINTURA ELETROLÍTICA COR BRANCA 2 FACES</t>
  </si>
  <si>
    <t>TELHA TRAPEZOIDAL DUP. AÇO GALVANIZADO E=0,5MM, REVESTIMENTO B, H=40MM PINTURA MIOLO POLIURETANO E=30MM</t>
  </si>
  <si>
    <t>TELHAS EM POLICARBONATO ALVEOLAR 6MM COM ESTRUTURA METÁLICA GALVANIZADA INSTALADA</t>
  </si>
  <si>
    <t>CUMEEIRA OU ESPIGÃO PARA TELHAS PAULISTA, PLAN E FRANCESA - BARRO OU VIDRO</t>
  </si>
  <si>
    <t>CUMEEIRA PARA TELHA ONDULADA (CRFS, PVC RÍGIDO E POLIÉSTER), TRAPEZOIDAL E GRECA (PVC RÍGIDO E POLIÉSTER)</t>
  </si>
  <si>
    <t>CUMEEIRA NORMAL PARA TELHA TECNOLOGIA CRFS, ESTRUTURAL TRAPEZOIDAL 44CM</t>
  </si>
  <si>
    <t>CUMEEIRA NORMAL PARA TELHA TECNOLOGIA CRFS, ESTRUTURAL TRAPEZOIDAL - 90CM</t>
  </si>
  <si>
    <t>CUMEEIRA DE ALUMÍNIO, PERFIL ONDULADO - NORMAL E= 0,8MM</t>
  </si>
  <si>
    <t>CUMEEIRA DE ALUMÍNIO, PERFIL TRAPEZOIDAL - NORMAL - E=0,8MM</t>
  </si>
  <si>
    <t>CUMEEIRA DE ALUMÍNIO PERFIL ONDULADO - SHED - E=0,8MM</t>
  </si>
  <si>
    <t>CUMEEIRA DE ALUMÍNIO - PERFIL TRAPEZOIDAL - SHED - E=0,8MM</t>
  </si>
  <si>
    <t>CUMEEIRA TRAPEZOIDAL EM AÇO GALVANIZADO ESP=0,5MM, REVESTIMENTO B, H=40MM, L=0,60 M</t>
  </si>
  <si>
    <t>CUMEEIRA ONDULADA EM AÇO GALVANIZADO ESP=0,50MM, REVESTIMENTO B, H=17,5MM, LARG=0,60M</t>
  </si>
  <si>
    <t>CUMEEIRA TRAPEZOIDAL EM AÇO GALVANIZADO E=0,5MM, REVESTIMENTO B, H=40MM, L=0,60M, COM PINTURA BRANCA 2 FACES</t>
  </si>
  <si>
    <t>CUMEEIRA ONDULADA EM AÇO GALVANIZADO E=0,5MM, REVESTIMENTO B, H=17,5MM, L=0,60M, COM PINTURA BRANCA 2 FACES</t>
  </si>
  <si>
    <t>SUBCOBERTURA COM FOLHA DE ALUMÍNIO</t>
  </si>
  <si>
    <t>DOMOS DE VENTILAÇÃO E ILUMINAÇÃO</t>
  </si>
  <si>
    <t>DOMO ACRÍLICO PARA ILUMINAÇÃO E VENTILAÇÃO</t>
  </si>
  <si>
    <t>DEMOLIÇÃO DE TELHAS DE BARRO COZIDO OU VIDRO EM GERAL</t>
  </si>
  <si>
    <t>DEMOLIÇÃO DE TELHAS EM GERAL, EXCLUSIVE TELHAS DE BARRO COZIDO E VIDRO</t>
  </si>
  <si>
    <t>RETIRADA DE ESTRUTURA MADEIRA PONTALETADA - PARA TELHAS DE BARRO COZIDO</t>
  </si>
  <si>
    <t>RETIRADA DE ESTRUTURA MADEIRA PONTALETADA - PARA TELHA ONDULADA DE CIMENTO AMIANTO, ALUMÍNIO OU PLÁSTICO</t>
  </si>
  <si>
    <t>RETIRADA DE ESTRUTURA DE MADEIRA COM TESOURAS - PARA TELHAS DE BARRO COZIDO</t>
  </si>
  <si>
    <t>RETIRADA DE ESTRUTURA DE MADEIRA COM TESOURAS - PARA TELHA ONDULADA DE CIMENTO AMIANTO, ALUMÍNIO OU PLÁSTICO</t>
  </si>
  <si>
    <t>RETIRADA DE ESTRUTURA METÁLICA INCLUSIVE PERFIS DE FIXAÇÃO</t>
  </si>
  <si>
    <t>RETIRADA PARCIAL DE MADEIRAMENTO DE TELHADO - RIPAS</t>
  </si>
  <si>
    <t>RETIRADA PARCIAL DE MADEIRAMENTO DE TELHADO - CAIBROS</t>
  </si>
  <si>
    <t>RETIRADA PARCIAL DE MADEIRAMENTO DE TELHADO - VIGAS</t>
  </si>
  <si>
    <t>RETIRADA DE FERRAGEM PARA MADEIRAMENTO DE TELHADO</t>
  </si>
  <si>
    <t>RETIRADA DE TELHAS DE BARRO COZIDO OU VIDRO - TIPO FRANCESA</t>
  </si>
  <si>
    <t>RETIRADA DE TELHAS DE BARRO COZIDO OU VIDRO - TIPO PAULISTA</t>
  </si>
  <si>
    <t>RETIRADA DE TELHAS DE BARRO COZIDO - TIPO SUPER-PAULISTA (PLAN)</t>
  </si>
  <si>
    <t>RETIRADA DE TELHAS EM GERAL, EXCLUSIVE TELHAS DE BARRO COZIDO, VIDRO E ESTRUTURAIS DE CRFS</t>
  </si>
  <si>
    <t>RETIRADA DE TELHAS ESTRUTURAIS DE CRFS OU CIMENTO AMIANTO - LARGURA ÚTIL=44CM</t>
  </si>
  <si>
    <t>RETIRADA DE TELHAS ESTRUTURAIS DE CRFS OU CIMENTO AMIANTO - LARGURA ÚTIL=90CM</t>
  </si>
  <si>
    <t>RETIRADA DE CUMEEIRAS OU ESPIGÕES DE BARRO COZIDO OU VIDRO EM GERAL</t>
  </si>
  <si>
    <t>RETIRADA DE CUMEEIRAS OU ESPIGÕES DE MATERIAIS EM GERAL - EXCLUSIVE BARRO COZIDO OU VIDRO</t>
  </si>
  <si>
    <t>RECOLOCAÇÃO PARCIAL DE MADEIRAMENTO DE TELHADO - RIPAS</t>
  </si>
  <si>
    <t>RECOLOCAÇÃO PARCIAL DE MADEIRAMENTO DE TELHADO - CAIBROS</t>
  </si>
  <si>
    <t>RECOLOCAÇÃO PARCIAL DE MADEIRAMENTO DE TELHADO - VIGAS</t>
  </si>
  <si>
    <t>RECOLOCAÇÃO DE FERRAGEM PARA MADEIRAMENTO DE TELHADO</t>
  </si>
  <si>
    <t>RECOLOCAÇÃO DE TELHAS DE BARRO COZIDO OU VIDRO - TIPO FRANCESA</t>
  </si>
  <si>
    <t>RECOLOCAÇÃO DE TELHAS DE BARRO COZIDO OU VIDRO - TIPO PAULISTA</t>
  </si>
  <si>
    <t>RECOLOCAÇÃO DE TELHAS DE BARRO COZIDO - TIPO SUPER-PAULISTA (PLAN)</t>
  </si>
  <si>
    <t>RECOLOCAÇÃO DE TELHAS DE CRF, CIMENTO AMIANTO, ALUMÍNIO OU PLÁSTICO - ONDULADA COMUM</t>
  </si>
  <si>
    <t>RECOLOCAÇÃO DE TELHAS ESTRUTURAIS DE CRFS OU CIMENTO AMIANTO - LARGURA ÚTIL=44CM</t>
  </si>
  <si>
    <t>RECOLOCAÇÃO DE TELHAS ESTRUTURAIS DE CRFS OU CIMENTO AMIANTO - LARGURA ÚTIL=90CM</t>
  </si>
  <si>
    <t>RECOLOCAÇÃO DE CUMEEIRAS OU ESPIGÕES DE BARRO COZIDO</t>
  </si>
  <si>
    <t>RECOLOCAÇÃO DE CUMEEIRAS OU ESPIGÕES DE MATERIAIS EM GERAL - EXCLUSIVE BARRO COZIDO OU VIDRO</t>
  </si>
  <si>
    <t>REVISÃO GERAL DE TELHADOS DE BARRO, INCLUSIVE TOMADA DE GOTEIRA</t>
  </si>
  <si>
    <t>REMANEJAMENTO DE TELHAS DE BARRO COZIDO, INCLUSIVE ESCOVAMENTO</t>
  </si>
  <si>
    <t>REVISÃO, ESCOVAÇÃO, INCLUSIVE  TOMADA DE GOTEIRAS DE TELHADOS EM GERAL, EXCLUSIVE PARA TELHAS DE BARRO COZIDO OU VIDRO</t>
  </si>
  <si>
    <t>MADEIRAMENTO DE TELHADO, PADRÃO PEROBA - RIPAS 1,5X5CM</t>
  </si>
  <si>
    <t>MADEIRAMENTO DE TELHADO, PADRÃO PEROBA - CAIBROS 5X6CM</t>
  </si>
  <si>
    <t>MADEIRAMENTO DE TELHADO, PADRÃO PEROBA - VIGAS 6X12CM</t>
  </si>
  <si>
    <t>PARAFUSO ROSCA SOBERBA PARA FIXAÇÃO DE TELHAS EM CRFS OU CIMENTO AMIANTO</t>
  </si>
  <si>
    <t>GANCHO COM ROSCA UMA EXTREMIDADE PARA FIXAÇÃO DE TELHA ESTRUTURAL TRAPEZOIDAL - 90CM</t>
  </si>
  <si>
    <t>PLACA DE VENTILAÇÃO PARA TELHA ESTRUTURAL TRAPEZOIDAL - 90CM</t>
  </si>
  <si>
    <t>PORTAS DE PASSAGEM</t>
  </si>
  <si>
    <t>PM.03 - PORTA LISA ESPECIAL/ SÓLIDA PARA BOX, PARA PORTADORES DE DEFICIÊNCIA FÍSICA - 82X170CM</t>
  </si>
  <si>
    <t>PM.04 - PORTA LISA ESPECIAL/ SÓLIDA PARA PORTADORES DE DEFICIÊNCIA FÍSICA - 82X210CM</t>
  </si>
  <si>
    <t>PM.07 - PORTA LISA ESPECIAL/ SÓLIDA - 82X210CM</t>
  </si>
  <si>
    <t>PM.08 - PORTA LISA ESPECIAL/ SÓLIDA - 92X210CM</t>
  </si>
  <si>
    <t>PM.09 - PORTA LISA ESPECIAL/ SÓLIDA - 102X210CM</t>
  </si>
  <si>
    <t>PM.12 - PORTA LISA COMUM/ ENCABEÇADA - 82X210CM</t>
  </si>
  <si>
    <t>PM.13 - PORTA LISA COMUM/ ENCABEÇADA - 92X210CM</t>
  </si>
  <si>
    <t>PM.14 - PORTA LISA COMUM/ ENCABEÇADA - 102X210CM</t>
  </si>
  <si>
    <t>PM.17 - PORTA LISA COMUM/ ENCABEÇADA REVESTIDA COM LAMINADO MELAMÍNICO - 82X210CM</t>
  </si>
  <si>
    <t>PM.18 - PORTA LISA COMUM/ ENCABEÇADA REVESTIDA COM LAMINADO MELAMÍNICO - 92X210CM</t>
  </si>
  <si>
    <t>PM.19 - PORTA LISA COMUM/ ENCABEÇADA REVESTIDA COM LAMINADO MELAMÍNICO - 102X210CM</t>
  </si>
  <si>
    <t>PM.37 - PORTA VENEZIANA - 82X210CM</t>
  </si>
  <si>
    <t>PM.38 - PORTA VENEZIANA - 92X210CM</t>
  </si>
  <si>
    <t>PM.39 - PORTA DE MADEIRA LISA COMUM/ ENCABEÇADA DE CORRER, 2 FOLHAS, TRILHO DE ALUMÍNIO</t>
  </si>
  <si>
    <t>PM.45 - PORTA DE MADEIRA LISA COMUM/ ENCABEÇADA, 2 FOLHAS - 124X210CM</t>
  </si>
  <si>
    <t>PM.46 - PORTA DE MADEIRA LISA COMUM/ ENCABEÇADA - 2 FOLHAS - 144X210CM</t>
  </si>
  <si>
    <t>PM.47 - PORTA DE MADEIRA LISA COMUM/ ENCABEÇADA - 2 FOLHAS - 164X210CM</t>
  </si>
  <si>
    <t>PM.48 - PORTA DE MADEIRA LISA COMUM/ ENCABEÇADA, 2 FOLHAS - 184X210CM</t>
  </si>
  <si>
    <t>PM.49 - PORTA DE MADEIRA LISA COMUM/ ENCABEÇADA, 2 FOLHAS - 204X210CM</t>
  </si>
  <si>
    <t>EM.01 - BATENTE DE MADEIRA (14CM) - PARA PORTA DE 1 FOLHA, SEM BANDEIRA</t>
  </si>
  <si>
    <t>JG</t>
  </si>
  <si>
    <t>EM.01 - BATENTE DE MADEIRA (14CM) - PARA PORTA DE 2 FOLHAS, SEM BANDEIRA</t>
  </si>
  <si>
    <t>EM.01 - BATENTE DE MADEIRA (14CM) - PARA PORTA COM BANDEIRA</t>
  </si>
  <si>
    <t>EM.01 - BATENTE DE MADEIRA (14CM) - PARA INSTALAÇÕES SANITÁRIAS</t>
  </si>
  <si>
    <t>EM.02 - BATENTE DE MADEIRA (25CM) - PARA PORTA DE 1 FOLHA, SEM BANDEIRA</t>
  </si>
  <si>
    <t>EM.02 - BATENTE DE MADEIRA (25CM) - PARA PORTA DE 2 FOLHAS, SEM BANDEIRA</t>
  </si>
  <si>
    <t>EM.02 - BATENTE DE MADEIRA (25CM) - PARA PORTA COM BANDEIRA</t>
  </si>
  <si>
    <t>EM.03 - BATENTE DE MADEIRA (9,5CM) - PARA PORTA EM DIVISÓRIA DV.01</t>
  </si>
  <si>
    <t>EM.21 - VISOR FIXO COM VIDRO E REQUADRO DE MADEIRA PARA PORTA</t>
  </si>
  <si>
    <t>EM.26 - FAIXA BATE MACA EM LAMINADO  MELAMÍNICO PARA PORTA DE MADEIRA</t>
  </si>
  <si>
    <t>FERRAGENS E COMPLEMENTOS METÁLICOS</t>
  </si>
  <si>
    <t>CONJUNTO DE FECHADURA DE CILINDRO, 55MM, TRÁFEGO INTENSO, MAÇANETA EM ZAMAC, GUARNIÇÕES EM AÇO, ACABAMENTO CROMADO - PARA PORTA INTERNA OU EXTERNA</t>
  </si>
  <si>
    <t>CONJUNTO DE FECHADURA DE CILINDRO, CAIXA RASA (22MM) - PORTA COM MONTANTE ESTREITO</t>
  </si>
  <si>
    <t>CONJUNTO DE FECHADURA DE CILINDRO, SÓ LINGUETA (55MM) - TRÁFEGO INTENSO - PORTA DE ABRIR</t>
  </si>
  <si>
    <t>CONJUNTO DE FECHADURA DE CILINDRO, BICO DE PAPAGAIO (22MM) - PORTA DE CORRER</t>
  </si>
  <si>
    <t>FECHADURA TIPO GORGE (55MM) - TRÁFEGO INTENSO,  MAÇANETA EM ZEMAC, GUARNIÇÕES EM AÇO, ACABAMENTO CROMADO BRILHANTE</t>
  </si>
  <si>
    <t>FECHADURA TIPO GORGE, SÓ LINGUETA, 55MM, TRÁFEGO INTENSO</t>
  </si>
  <si>
    <t>FECHADURA TIPO TRANQUETA E TRINCO (55MM) - TRÁFEGO INTENSO, MAÇANETA EM ZAMAC, GUARNIÇÕES EM AÇO, ACABAMENTO CROMADO BRILHANTE - PORTA DE SANITÁRIO</t>
  </si>
  <si>
    <t>CONJUNTO DE FECHADURA TIPO TETRA - SOMENTE TRANCA</t>
  </si>
  <si>
    <t>CJ</t>
  </si>
  <si>
    <t>TARGETA DE SOBREPOR,TIPO "LIVRE-OCUPADO"- 60X65MM</t>
  </si>
  <si>
    <t>FECHO DE EMBUTIR, TRAVA ACIONADA POR ALAVANCA, 3/4"X400MM - PORTA 2 FOLHAS</t>
  </si>
  <si>
    <t>FECHO DE EMBUTIR,TRAVA ACIONADA POR ALAVANCA, 3/4"X200MM - PORTA 2 FOLHAS</t>
  </si>
  <si>
    <t>MOLA FECHA-PORTA,TIPO LEVE (AMORTECEDOR HIDRÁULICO)</t>
  </si>
  <si>
    <t>MOLA FECHA-PORTA,TIPO PESADO</t>
  </si>
  <si>
    <t>MOLA VAI-E-VEM, DE TOPO</t>
  </si>
  <si>
    <t>CADEADO DE LATÃO (COM CILINDRO E TRAVA DUPLA) - 35MM PESO MÍNIMO 140G</t>
  </si>
  <si>
    <t>PORTA-CADEADO DE FERRO PINTADO - 63MM PESO MÍNIMO 25G</t>
  </si>
  <si>
    <t>PORTA-CADEADO DE FERRO PINTADO - 89MM PESO MÍNIMO 115G</t>
  </si>
  <si>
    <t>BARRA ANTI-PÂNICO PARA  PORTA 1 FOLHA - COLOCADA</t>
  </si>
  <si>
    <t>RESPIRO PARA ARMÁRIO EM LATÃO CROMADO - DIÂMETRO 10CM</t>
  </si>
  <si>
    <t>PORTAS COM REVESTIMENTO</t>
  </si>
  <si>
    <t>PM.50 - PORTA DE MADEIRA LISA COMUM/ ENCABEÇADA, REVESTIDA COM LAMINADO MELAMÍNICO - 2 FOLHAS 124X210CM</t>
  </si>
  <si>
    <t>PM.51 - PORTA DE MADEIRA LISA COMUM/ ENCABEÇADA, REVESTIDA COM LAMINADO MELAMÍNICO - 2 FOLHAS 144X210CM</t>
  </si>
  <si>
    <t>PM.52 - PORTA DE MADEIRA LISA COMUM/ ENCABEÇADA, REVESTIDA COM LAMINADO MELAMÍNICO - 2 FOLHAS 164X210CM</t>
  </si>
  <si>
    <t>PM.53 - PORTA DE MADEIRA LISA COMUM/ ENCABEÇADA, REVESTIDA COM LAMINADO MELAMÍNICO - 2 FOLHAS 184X210CM</t>
  </si>
  <si>
    <t>PM.54 - PORTA DE MADEIRA LISA COMUM/ ENCABEÇADA, REVESTIDA COM LAMINADO MELAMÍNICO - 2 FOLHAS 204X210CM</t>
  </si>
  <si>
    <t>PM.57 - PORTA GUICHÊ EM MADEIRA LISA ESPECIAL/ SÓLIDA - 82X210CM - REVESTIDA COM LAMINADO  MELAMÍNICO</t>
  </si>
  <si>
    <t>ARMÁRIOS</t>
  </si>
  <si>
    <t>ARMÁRIO SEM PORTAS, REVESTIMENTO EXTERNO E INTERNO EM LAMINADO MELAMÍNICO</t>
  </si>
  <si>
    <t>ARMÁRIO COM PORTAS, SEM REVESTIMENTO</t>
  </si>
  <si>
    <t>ARMÁRIO COM PORTAS, REVESTIMENTO EXTERNO E INTERNO EM LAMINADO MELAMÍNICO</t>
  </si>
  <si>
    <t>PORTAS PARA ARMÁRIO SEM REVESTIMENTO</t>
  </si>
  <si>
    <t>PORTAS PARA ARMÁRIO COM REVESTIMENTO EXTERNO EM LAMINADO MELAMÍNICO</t>
  </si>
  <si>
    <t>PORTAS PARA ARMÁRIO COM REVESTIMENTO EXTERNO E INTERNO EM LAMINADO MELAMÍNICO</t>
  </si>
  <si>
    <t>PRATELEIRA PARA ARMÁRIO SEM REVESTIMENTO</t>
  </si>
  <si>
    <t>PRATELEIRA PARA ARMÁRIO, REVESTIDA EM 1 FACE EM LAMINADO MELAMÍNICO</t>
  </si>
  <si>
    <t>PRATELEIRA PARA ARMÁRIO, REVESTIDA EM 2 FACES, EM LAMINADO MELAMÍNICO</t>
  </si>
  <si>
    <t>GAVETA PARA ARMÁRIO SEM REVESTIMENTO</t>
  </si>
  <si>
    <t>GAVETA PARA ARMÁRIO,REVESTIMENTO EXTERNO EM LAMINADO MELAMÍNICO</t>
  </si>
  <si>
    <t>GAVETA PARA ARMÁRIO, REVESTIMENTO EXTERNO E INTERNO EM LAMINADO MELAMÍNICO</t>
  </si>
  <si>
    <t>MM.13 -  ARMÁRIO PARA CUMBUCAS</t>
  </si>
  <si>
    <t>MM.14 -  ARMÁRIO PARA CANECAS</t>
  </si>
  <si>
    <t>MM.15 -  ARMÁRIO PARA PRATOS</t>
  </si>
  <si>
    <t>MM.20 - CABIDE DE MADEIRA PARA SACOLAS</t>
  </si>
  <si>
    <t>PEITORIL DE MADEIRA</t>
  </si>
  <si>
    <t>RETIRADA DE FOLHAS DE PORTA DE PASSAGEM OU JANELA</t>
  </si>
  <si>
    <t>RETIRADA DE BATENTES DE MADEIRA</t>
  </si>
  <si>
    <t>RETIRADA DE GUARNIÇÕES OU MOLDURAS DE MADEIRA</t>
  </si>
  <si>
    <t>RETIRADA DE GUICHÊS, INCLUSIVE BATENTE E FERRAGENS</t>
  </si>
  <si>
    <t>RETIRADA DE FECHADURAS DE EMBUTIR, COMPLETAS</t>
  </si>
  <si>
    <t>RETIRADA DE FECHADURAS, FECHOS OU TARGETAS DE SOBREPOR</t>
  </si>
  <si>
    <t>RETIRADA DE MAÇANETAS</t>
  </si>
  <si>
    <t>PAR</t>
  </si>
  <si>
    <t>RETIRADA DE ESPELHOS</t>
  </si>
  <si>
    <t>RETIRADA DE ROSETAS OU ENTRADAS DE CHAVE GORGE</t>
  </si>
  <si>
    <t>RETIRADA DE BORBOLETAS OU LEVANTADORES TIPO "UNHA"</t>
  </si>
  <si>
    <t>RETIRADA DE DOBRADIÇAS</t>
  </si>
  <si>
    <t>RECOLOCAÇÃO DE FOLHAS DE PORTA DE PASSAGEM OU JANELA</t>
  </si>
  <si>
    <t>RECOLOCAÇÃO DE BATENTES MADEIRA</t>
  </si>
  <si>
    <t>RECOLOCAÇÃO DE GUARNIÇÕES OU MOLDURAS DE MADEIRA</t>
  </si>
  <si>
    <t>RECOLOCAÇÃO DE GUICHÊS, INCLUSIVE BATENTE E FERRAGENS</t>
  </si>
  <si>
    <t>RECOLOCAÇÃO DE FECHADURAS DE EMBUTIR, COMPLETAS</t>
  </si>
  <si>
    <t>RECOLOCAÇÃO DE FECHADURAS, FECHOS OU TARGETAS DE SOBREPOR</t>
  </si>
  <si>
    <t>RECOLOCAÇÃO DE MAÇANETAS</t>
  </si>
  <si>
    <t>RECOLOCAÇÃO DE ESPELHOS</t>
  </si>
  <si>
    <t>RECOLOCAÇÃO DE ROSETAS OU ENTRADAS DE CHAVE GORGE</t>
  </si>
  <si>
    <t>RECOLOCAÇÃO DE BORBOLETAS OU LEVANTADORES TIPO "UNHA"</t>
  </si>
  <si>
    <t>GUARNIÇÃO OU MOLDURA DE MADEIRA - 4,5CM</t>
  </si>
  <si>
    <t>GUARNIÇÃO OU MOLDURA DE MADEIRA - 7,5CM</t>
  </si>
  <si>
    <t>GUARNIÇÃO OU MOLDURA DE MADEIRA - 10,0CM</t>
  </si>
  <si>
    <t>GUARNIÇÃO OU MOLDURA DE MADEIRA - 15,0CM</t>
  </si>
  <si>
    <t>CONJUNTO DE FECHADURA DE CILINDRO (55MM) - TRÁFEGO INTENSO, MAÇANETA EM ZAMAC, GUARNIÇÕES EM AÇO, ACABAMENTO CROMADO BRILHANTE - INCLUSIVE ADAPTAÇÃO DA FURAÇÃO</t>
  </si>
  <si>
    <t>CONJUNTO DE FECHADURA DE CILINDRO, CAIXA RASA (22MM) - PORTA COM MONTANTE ESTREITO - INCLUSIVE ADAPTAÇÃO DA FURAÇÃO</t>
  </si>
  <si>
    <t>CONJUNTO DE FECHADURA DE CILINDRO, SÓ LINGUETA (55MM) - TRÁFEGO INTENSO - PORTA DE ABRIR -  INCLUSIVE ADAPTAÇÃO DA FURAÇÃO</t>
  </si>
  <si>
    <t>CONJUNTO DE FECHADURA DE CILINDRO, BICO DE PAPAGAIO (22MM) - PORTA DE CORRER - INCUSIVE ADAPTAÇÃO DA FURAÇÃO</t>
  </si>
  <si>
    <t>FECHADURA TIPO GORGE, 55MM, TRÁFEGO INTENSO, MAÇANETA EM ZAMAC, GUARNIÇÕES EM AÇO, ACABAMENTO CROMADO BRILHANTE - INCLUSIVE ADAPTAÇÃO DA FURAÇÃO</t>
  </si>
  <si>
    <t>FECHADURA TIPO GORGE, SÓ LINGUETA, 55MM, TRÁFEGO INTENSO - INCLUSIVE ADAPTAÇÃO DA FURAÇÃO</t>
  </si>
  <si>
    <t>TARGETA DE SOBREPOR, TIPO "LIVRE-OCUPADO" - 60X65MM - INCLUSIVE ADAPTAÇÃO E FURAÇÃO</t>
  </si>
  <si>
    <t>MAÇANETA EM ZAMAC</t>
  </si>
  <si>
    <t>ESPELHO RETANGULAR EM AÇO CROMADO BRILHANTE</t>
  </si>
  <si>
    <t>ROSETA OU ENTRADA DE CILINDRO COM CHAVE GORGE EM AÇO CROMADO BRILHANTE</t>
  </si>
  <si>
    <t>DOBRADIÇA EM AÇO LAMINADO, CROMADA - 3 1/2"X3"</t>
  </si>
  <si>
    <t>ESQUADRIAS METALICAS</t>
  </si>
  <si>
    <t>PORTAS</t>
  </si>
  <si>
    <t>PP.01 - PORTA EM FERRO PERFILADO, DUPLA ALMOFADADA - ABRIR, 1 FOLHA</t>
  </si>
  <si>
    <t>PP.02 - PORTA EM FERRO PERFILADO, DUPLA ALMOFADADA - ABRIR, 2 FOLHA</t>
  </si>
  <si>
    <t>PP.04 - PORTA EM FERRO PERFILADO, MEIO VIDRO COM SUBDIVISÕES - ABRIR, 1 FOLHA</t>
  </si>
  <si>
    <t>PP.05 - PORTA EM FERRO PERFILADO, MEIO VIDRO COM SUBDIVISÕES - ABRIR, 2 FOLHAS</t>
  </si>
  <si>
    <t>PP.06 - PORTA EM FERRO PERFILADO, MEIO VIDRO COM SUBDIVISÕES - CORRER</t>
  </si>
  <si>
    <t>PP.01 - PORTA EM FERRO PERFILADO - INSTALAÇÃO SANITÁRIA PARA PORTADORES DE DEFICIÊNCIA - 90 X 210CM</t>
  </si>
  <si>
    <t>PF.10 - PORTA EM PERFIL DE CHAPA DOBRADA, MEIO VIDRO - ABRIR, 1 FOLHA</t>
  </si>
  <si>
    <t>PF-23 - PORTA EM PERFIL DE CHAPA DOBRADA, VENEZIANA, ABRIR 1 FOLHA</t>
  </si>
  <si>
    <t>PF-28 - PORTA EM PERFIL DE CHAPA DOBRADA, VENEZIANA, ABRIR 2 FOLHAS</t>
  </si>
  <si>
    <t>PA.10 - PORTA EM ALUMÍNIO ANODIZADO, MEIO VIDRO - ABRIR, 1 FOLHA</t>
  </si>
  <si>
    <t>PA.11 - PORTA EM ALUMÍNIO ANODIZADO, MEIO VIDRO, DE ABRIR, 2 FOLHAS</t>
  </si>
  <si>
    <t>PA.12 - PORTA EM ALUMÍNIO ANODIZADO,MEIO VIDRO - CORRER</t>
  </si>
  <si>
    <t>PA.16 - PORTA EM ALUMÍNIO ANODIZADO, VENEZIANA - ABRIR, 1 FOLHA</t>
  </si>
  <si>
    <t>PORTA DE ENROLAR, EM CHAPA ONDULADA N.22</t>
  </si>
  <si>
    <t>PORTA DE ENROLAR, EM TIRAS ARTICULADAS E RAIADAS DE CHAPA N.22</t>
  </si>
  <si>
    <t>COLUNA FIXA OU MÓVEL PARA PORTAS OU GRADES DE ENROLAR</t>
  </si>
  <si>
    <t>CAVALETE CENTRAL - PARA COLUNA MÓVEL DE PORTA DE ENROLAR</t>
  </si>
  <si>
    <t>EF.01 - BATENTE ESPECIAL EM PERFIL DE CHAPA DOBRADA N. 14</t>
  </si>
  <si>
    <t>EF.02 - BATENTE ESPECIAL EM PERFIL DE CHAPA DOBRADA N. 14</t>
  </si>
  <si>
    <t>EF.03 - BATENTE EM PERFIL DE CHAPA DOBRADA Nº20,1 FOLHA, SEM BANDEIRA</t>
  </si>
  <si>
    <t>EF.04 - BATENTE EM PERFIL DE CHAPA DOBRADA NÚMERO 20, 2 FOLHAS, SEM BANDEIRA</t>
  </si>
  <si>
    <t>BATENTE DE ALUMÍNIO PARA DIVISÓRIA DE GRANILITE</t>
  </si>
  <si>
    <t>EP.14/16 - BANDEIRA FIXA EM FERRO PERFILADO COM SUBDIVISÕES PARA VIDRO</t>
  </si>
  <si>
    <t>CAIXILHOS</t>
  </si>
  <si>
    <t>CP.01 - CAIXILHO EM FERRO PERFILADO - FIXO, SEM VENTILAÇÃO PERMANENTE</t>
  </si>
  <si>
    <t>CP.03/20/21 - CAIXILHO EM FERRO PERFILADO - FIXO, COM VENTILAÇÃO PERMANENTE</t>
  </si>
  <si>
    <t>CP.05 - CAIXILHO EM FERRO PERFILADO - PIVOTANTE</t>
  </si>
  <si>
    <t>CP.09 - CAIXILHO EM FERRO PERFILADO - MAXIMAR</t>
  </si>
  <si>
    <t>CP.13/22/23 - CAIXILHO EM FERRO PERFILADO - BASCULANTE</t>
  </si>
  <si>
    <t>CP.17 - CAIXILHO EM FERRO PERFILADO - DE CORRER</t>
  </si>
  <si>
    <t>CF.13 - CAIXILHO EM PERFIL DE CHAPA DOBRADA - BASCULANTE</t>
  </si>
  <si>
    <t>CF.19 - CAIXILHO EM PERFIL DE CHAPA DOBRADA, VENEZIANA, FIXO COM VENTILAÇÃO PERMANENTE</t>
  </si>
  <si>
    <t>CA.02 - CAIXILHO EM ALUMÍNIO ANODIZADO, FIXO, SEM VENTILAÇÃO PERMANENTE</t>
  </si>
  <si>
    <t>CA.04 - CAIXILHO EM ALUMÍNIO ANODIZADO, FIXO, COM VENTILAÇÃO PERMANENTE</t>
  </si>
  <si>
    <t>CA.05 - CAIXILHO EM ALUMÍNIO ANODIZADO - PIVOTANTE</t>
  </si>
  <si>
    <t>CA.09 - CAIXILHO EM ALUMÍNIO ANODIZADO - MAXIMAR</t>
  </si>
  <si>
    <t>CA.13 - CAIXILHO EM ALUMÍNIO ANODIZADO - BASCULANTE</t>
  </si>
  <si>
    <t>CA.17 - CAIXILHO EM ALUMÍNIO ANODIZADO - DE CORRER</t>
  </si>
  <si>
    <t>EP.06 - GRADE DE PROTEÇÃO EM FERRO REDONDO</t>
  </si>
  <si>
    <t>EP.07 - GRADE DE PROTEÇÃO EM FERRO CHATO</t>
  </si>
  <si>
    <t>GRADE DE PROTEÇÃO EM FERRO GALVANIZADO ELETROFUNDIDO - BARRA 25X2MM, MALHA 65X132MM</t>
  </si>
  <si>
    <t>TELA DE PROTEÇÃO EM ARAME N.12, MALHA DE 1/2" - INCLUSIVE REQUADRO</t>
  </si>
  <si>
    <t>EP.11 - TELA MOSQUITEIRO EM ARAME GALVANIZADO MALHA 14, FIO 28 INCLUSIVE  REQUADRO</t>
  </si>
  <si>
    <t>PORTAS ESPECIAIS</t>
  </si>
  <si>
    <t>PP.47 - PORTA EM FERRO PERFILADO COM CHAPA PARA ENTRADA DE ÁGUA OU GÁS ENCANADO</t>
  </si>
  <si>
    <t>PP.35 - PORTA EM FERRO PERFILADO COM CHAPA PARA ABRIGO DE LIXO</t>
  </si>
  <si>
    <t>PP.36 - PORTA EM FERRO PERFILADO COM TELA PARA ABRIGO DE GÁS</t>
  </si>
  <si>
    <t>PP.48 - PORTA EM FERRO PERFILADO COM CHAPA PARA PASSA-PRATOS</t>
  </si>
  <si>
    <t>PP.50 - ALÇAPÃO EM FERRO PERFILADO COM CHAPA</t>
  </si>
  <si>
    <t>RETIRADA DE ESQUADRIAS METÁLICAS EM GERAL, PORTAS OU CAIXILHOS</t>
  </si>
  <si>
    <t>RETIRADA DE BATENTES METÁLICOS</t>
  </si>
  <si>
    <t>RETIRADA DE BRAÇO DE ALAVANCA</t>
  </si>
  <si>
    <t>RETIRADA DE ALAVANCA</t>
  </si>
  <si>
    <t>RETIRADA DE PUXADOR DE ENGATE, PARA CAIXILHOS DE CORRER</t>
  </si>
  <si>
    <t>RECOLOCAÇÃO DE ESQUADRIAS METÁLICAS EM GERAL, PORTAS OU CAIXILHOS</t>
  </si>
  <si>
    <t>RECOLOCAÇÃO DE BATENTES METÁLICOS</t>
  </si>
  <si>
    <t>RECOLOCAÇÃO DE BRAÇO DE ALAVANCA</t>
  </si>
  <si>
    <t>RECOLOCAÇÃO DE ALAVANCA</t>
  </si>
  <si>
    <t>RECOLOCAÇÃO DE PUXADOR DE ENGATE, PARA CAIXILHOS DE CORRER</t>
  </si>
  <si>
    <t>BRAÇO DE ALAVANCA EM FERRO CHATO</t>
  </si>
  <si>
    <t>ALAVANCA EM METAL CROMADO, PARA CAIXILHOS BASCULANTES</t>
  </si>
  <si>
    <t>CAIXILHOS E TROCA DE REBITES</t>
  </si>
  <si>
    <t>FERRO TRABALHADO - CAIXILHOS E PEQUENAS PEÇAS DE SERRALHERIA</t>
  </si>
  <si>
    <t>ALUMÍNIO EXTRUDADO TRABALHADO - CAIXILHOS E PEQUENAS PEÇAS DE SERRALHERIA</t>
  </si>
  <si>
    <t>INSTALACOES ELETRICAS</t>
  </si>
  <si>
    <t>ENTRADA DE ENERGIA E TELEFONE</t>
  </si>
  <si>
    <t>ENTRADA AÉREA DE ENERGIA E TELEFONE - 13 À 16KVA</t>
  </si>
  <si>
    <t>ENTRADA AÉREA DE ENERGIA E TELEFONE - 17 À 20KVA</t>
  </si>
  <si>
    <t>ENTRADA AÉREA DE ENERGIA E TELEFONE - 21 À 23KVA</t>
  </si>
  <si>
    <t>ENTRADA AÉREA DE ENERGIA E TELEFONE - 24 À 30KVA</t>
  </si>
  <si>
    <t>ENTRADA AÉREA DE ENERGIA E TELEFONE - 31 À 39KVA</t>
  </si>
  <si>
    <t>ENTRADA AÉREA DE ENERGIA E TELEFONE - 40 À 47KVA</t>
  </si>
  <si>
    <t>ENTRADA AÉREA DE ENERGIA E TELEFONE - 48 À 54KVA</t>
  </si>
  <si>
    <t>ENTRADA AÉREA DE ENERGIA E TELEFONE - 55 À 62KVA</t>
  </si>
  <si>
    <t>ENTRADA AÉREA DE ENERGIA E TELEFONE - 63 À 70KVA</t>
  </si>
  <si>
    <t>ENTRADA AÉREA DE ENERGIA E TELEFONE - 71 À 75KVA</t>
  </si>
  <si>
    <t>ENTRADA AÉREA DE TELEFONE</t>
  </si>
  <si>
    <t>ELETRODUTOS - BT</t>
  </si>
  <si>
    <t>ELETRODUTO DE PVC RÍGIDO, ROSCÁVEL - 20MM (1/2")</t>
  </si>
  <si>
    <t>ELETRODUTO DE PVC RÍGIDO, ROSCÁVEL - 25MM (3/4")</t>
  </si>
  <si>
    <t>ELETRODUTO DE PVC RÍGIDO, ROSCÁVEL - 32MM (1")</t>
  </si>
  <si>
    <t>ELETRODUTO DE PVC RÍGIDO, ROSCÁVEL - 40MM (1 1/4")</t>
  </si>
  <si>
    <t>ELETRODUTO DE PVC RÍGIDO, ROSCÁVEL - 50MM (1 1/2")</t>
  </si>
  <si>
    <t>ELETRODUTO DE PVC RÍGIDO, ROSCÁVEL - 60MM (2")</t>
  </si>
  <si>
    <t>ELETRODUTO DE PVC RÍGIDO, ROSCÁVEL - 75MM (2 1/2")</t>
  </si>
  <si>
    <t>ELETRODUTO DE PVC RÍGIDO, ROSCÁVEL - 85MM (3")</t>
  </si>
  <si>
    <t>ELETRODUTO DE PVC RÍGIDO, ROSCÁVEL - 110MM (4")</t>
  </si>
  <si>
    <t>ELETRODUTO DE AÇO GALVANIZADO ELETROLÍTICO, TIPO LEVE I - 3/4"</t>
  </si>
  <si>
    <t>ELETRODUTO DE AÇO GALVANIZADO ELETROLÍTICO, TIPO LEVE I - 1"</t>
  </si>
  <si>
    <t>ELETRODUTO DE AÇO GALVANIZADO ELETROLÍTICO, TIPO LEVE I - 1 1/4"</t>
  </si>
  <si>
    <t>ELETRODUTO DE AÇO GALVANIZADO ELETROLÍTICO, TIPO LEVE I - 1 1/2"</t>
  </si>
  <si>
    <t>ELETRODUTO DE AÇO GALVANIZADO ELETROLÍTICO, TIPO LEVE I - 2"</t>
  </si>
  <si>
    <t>ELETRODUTO DE AÇO GALVANIZADO ELETROLÍTICO, TIPO LEVE I - 2 1/2"</t>
  </si>
  <si>
    <t>ELETRODUTO DE AÇO GALVANIZADO ELETROLÍTICO, TIPO LEVE I - 3"</t>
  </si>
  <si>
    <t>ELETRODUTO DE AÇO GALVANIZADO ELETROLÍTICO, TIPO LEVE I - 4"</t>
  </si>
  <si>
    <t>ELETRODUTO DE AÇO GALVANIZADO A FOGO, TIPO SEMI-PESADO/ MÉDIO - 1/2"</t>
  </si>
  <si>
    <t>ELETRODUTO DE AÇO GALVANIZADO A FOGO, TIPO SEMI-PESADO/ MÉDIO - 3/4"</t>
  </si>
  <si>
    <t>ELETRODUTO DE AÇO GALVANIZADO A FOGO, TIPO SEMI-PESADO/ MÉDIO - 1 1/4"</t>
  </si>
  <si>
    <t>ELETRODUTO DE AÇO GALVANIZADO A FOGO, TIPO SEMI-PESADO/ MÉDIO - 1 1/2"</t>
  </si>
  <si>
    <t>ELETRODUTO DE AÇO GALVANIZADO A FOGO, TIPO SEMI-PESADO/ MÉDIO - 2"</t>
  </si>
  <si>
    <t>ELETRODUTO DE AÇO GALVANIZADO A FOGO, TIPO SEMI-PESADO/ MÉDIO - 2 1/2"</t>
  </si>
  <si>
    <t>ELETRODUTO DE AÇO GALVANIZADO A FOGO, TIPO SEMI-PESADO/ MÉDIO - 3"</t>
  </si>
  <si>
    <t>ELETRODUTO DE AÇO GALVANIZADO A FOGO, TIPO SEMI-PESADO/ MÉDIO - 4"</t>
  </si>
  <si>
    <t>ELETRODUTO DE POLIETILENO FLEXÍVEL, ALTA RESISTÊNCIA - 3"</t>
  </si>
  <si>
    <t>ELETRODUTO DE POLIETILENO FLEXÍVEL, ALTA RESISTÊNCIA - 4"</t>
  </si>
  <si>
    <t>ELETRODUTO DE POLIETILENO FLEXÍVEL, ALTA RESISTÊNCIA - 2"</t>
  </si>
  <si>
    <t>ELETRODUTO DE PVC CORRUGADO REFORÇADO, ANTICHAMA - 20MM (1/2")</t>
  </si>
  <si>
    <t>ELETRODUTO DE PVC CORRUGADO REFORÇADO, ANTICHAMA - 25MM (3/4")</t>
  </si>
  <si>
    <t>TUBO METÁLICO FLEXÍVEL REVESTIDO COM PVC-3/4"</t>
  </si>
  <si>
    <t>TUBO METÁLICO FLEXÍVEL REVESTIDO COM PVC-1"</t>
  </si>
  <si>
    <t>TUBO METÁLICO FLEXÍVEL REVESTIDO COM PVC-1 1/2"</t>
  </si>
  <si>
    <t>ENVELOPAMENTO DE ELETRODUTO ENTERRADO, COM CONCRETO</t>
  </si>
  <si>
    <t>ENVELOPAMENTO DE ELETRODUTO ENTERRADO COM CONCRETO E AGREGADO RECICLADO</t>
  </si>
  <si>
    <t>CONDUTORES - BT</t>
  </si>
  <si>
    <t>CABO 1,00MM2 - ISOLAMENTO PARA 0,7KV - CLASSE 4 - FLEXÍVEL</t>
  </si>
  <si>
    <t>CABO 1,50MM2 - ISOLAMENTO PARA 0,7KV - CLASSE 4 - FLEXÍVEL</t>
  </si>
  <si>
    <t>CABO 2,50MM2 - ISOLAMENTO PARA 0,7KV - CLASSE 4 - FLEXÍVEL</t>
  </si>
  <si>
    <t>CABO 4,00MM2 - ISOLAMENTO PARA 0,7KV - CLASSE 4 - FLEXÍVEL</t>
  </si>
  <si>
    <t>CABO 6,00MM2 - ISOLAMENTO PARA 0,7KV - CLASSE 4 - FLEXÍVEL</t>
  </si>
  <si>
    <t>CABO 10,00MM2 - ISOLAMENTO PARA 0,7KV - CLASSE 4 - FLEXÍVEL</t>
  </si>
  <si>
    <t>CABO 16,00MM2 - ISOLAMENTO PARA 0,7KV - CLASSE 4 - FLEXÍVEL</t>
  </si>
  <si>
    <t>CABO 25,00MM2 - ISOLAMENTO PARA 0,7KV - CLASSE 4 - FLEXÍVEL</t>
  </si>
  <si>
    <t>CABO 35,00MM2 - ISOLAMENTO PARA 0,7KV - CLASSE 4 - FLEXÍVEL</t>
  </si>
  <si>
    <t>CABO 50,00MM2 - ISOLAMENTO PARA 0,7KV - CLASSE 4 - FLEXÍVEL</t>
  </si>
  <si>
    <t>CABO 70,00MM2 - ISOLAMENTO PARA 0,7KV - CLASSE 4 - FLEXÍVEL</t>
  </si>
  <si>
    <t>CABO 95,00MM2 - ISOLAMENTO PARA 0,7KV - CLASSE 4 - FLEXÍVEL</t>
  </si>
  <si>
    <t>CABO 120,00MM2 - ISOLAMENTO PARA 0,7KV - CLASSE 4 - FLEXÍVEL</t>
  </si>
  <si>
    <t>CABO 150,00MM2 - ISOLAMENTO PARA 0,7KV - CLASSE 4 - FLEXÍVEL</t>
  </si>
  <si>
    <t>CABO 185,00MM2 - ISOLAMENTO PARA 0,7KV - CLASSE 4 - FLEXÍVEL</t>
  </si>
  <si>
    <t>CABO 240,00MM2 - ISOLAMENTO PARA 0,7KV - CLASSE 4 - FLEXÍVEL</t>
  </si>
  <si>
    <t>CABO 300.00 MM2 - ISOLAMENTO PARA 0.7KV - CLASSE 4 - FLEXÍVEL</t>
  </si>
  <si>
    <t>CABO COBRE FLEXÍVEL, ISOL. 750V NÃO HALOGENADO - ANTICHAMA - 1,5MM2</t>
  </si>
  <si>
    <t>CABO COBRE FLEXÍVEL, ISOL. 750V NÃO HALOGENADO, ATICHAMA - 2,5MM2</t>
  </si>
  <si>
    <t>CABO COBRE FLEXÍVEL, ISOL. 750V NÃO HALOGENADO, ANTICHAMA - 4,0MM2</t>
  </si>
  <si>
    <t>CABO COBRE FLEXÍVEL, ISOL. 750V NÃO HALOGENADO, ANTICHAMA 6,0MM2</t>
  </si>
  <si>
    <t>CABO 1,50MM2 - ISOLAMENTO PARA 1,0KV - CLASSE 4 - FLEXÍVEL</t>
  </si>
  <si>
    <t>CABO 2,50MM2 - ISOLAMENTO PARA 1,0KV - CLASSE 4 - FLEXÍVEL</t>
  </si>
  <si>
    <t>CABO 4,00MM2 - ISOLAMENTO PARA 1,0KV - CLASSE 4 - FLEXÍVEL</t>
  </si>
  <si>
    <t>CABO 6,00MM2 - ISOLAMENTO PARA 1,0KV - CLASSE 4 - FLEXÍVEL</t>
  </si>
  <si>
    <t>CABO 10,00MM2 - ISOLAMENTO PARA 1,0KV - CLASSE 4 - FLEXÍVEL</t>
  </si>
  <si>
    <t>CABO 16,00MM2 - ISOLAMENTO PARA 1,0KV - CLASSE 4 - FLEXÍVEL</t>
  </si>
  <si>
    <t>CABO 25,00MM2 - ISOLAMENTO PARA 1,0KV - CLASSE 4 - FLEXÍVEL</t>
  </si>
  <si>
    <t>CABO 35,00MM2 - ISOLAMENTO PARA 1,0KV - CLASSE 4 - FLEXÍVEL</t>
  </si>
  <si>
    <t>CABO 50,00MM2 - ISOLAMENTO PARA 1,0KV - CLASSE 4 - FLEXÍVEL</t>
  </si>
  <si>
    <t>CABO 70,00MM2 - ISOLAMENTO PARA 1,0KV - CLASSE 4 - FLEXÍVEL</t>
  </si>
  <si>
    <t>CABO 95,00MM2 - ISOLAMENTO PARA 1,0KV - CLASSE 4 - FLEXÍVEL</t>
  </si>
  <si>
    <t>CABO 120,00MM2 - ISOLAMENTO PARA 1,0KV - CLASSE 4 - FLEXÍVEL</t>
  </si>
  <si>
    <t>CABO 150,00MM2 - ISOLAMENTO PARA 1,0KV - CLASSE 4 - FLEXÍVEL</t>
  </si>
  <si>
    <t>CABO 185,00MM2 - ISOLAMENTO PARA 1,0KV - CLASSE 4 - FLEXÍVEL</t>
  </si>
  <si>
    <t>CABO 240,00MM2 - ISOLAMENTO PARA 1,0KV - CLASSE 4 - FLEXÍVEL</t>
  </si>
  <si>
    <t>CABO 300.00 MM2 - ISOLAMENTO PARA 1.0KV - CLASSE 4 - FLEXÍVEL</t>
  </si>
  <si>
    <t>FIO TELEFÔNICO INTERNO TIPO FI-60 PAR TRANCADO</t>
  </si>
  <si>
    <t>FIO TELEFÔNICO EXTERNO TIPO FE-100 PAR PARALELO</t>
  </si>
  <si>
    <t>CABO FLEXÍVEL PVC-750V - 2 CONDUTORES - 1,5MM2</t>
  </si>
  <si>
    <t>CABO FLEXÍVEL PVC - 750V - 2 CONDUTORES - 4,00MM2</t>
  </si>
  <si>
    <t>CABO FLEXÍVEL PVC-750V - 3 CONDUTORES - 1,5MM2</t>
  </si>
  <si>
    <t>CABO FLEXÍVEL PVC - 750V - 3 CONDUTORES - 2,50MM2</t>
  </si>
  <si>
    <t>CABO FLEXÍVEL PVC-750V - 4 CONDUTORES - 1,5MM2</t>
  </si>
  <si>
    <t>COMPONENTES DE QUADROS ELÉTRICOS</t>
  </si>
  <si>
    <t>SINALIZADOR LUMINOSO DIÂMETRO 22MM, COM LÂMPADA</t>
  </si>
  <si>
    <t>SINALIZADOR LUMINOSO DIÂMETRO 30 MM, COM LÂMPADA</t>
  </si>
  <si>
    <t>VOLTÍMETRO 96X96MM 250V</t>
  </si>
  <si>
    <t>CONTATOR TRIPOLAR I NOMINAL 12A</t>
  </si>
  <si>
    <t>CONTATOR TRIPOLAR I NOMINAL 22A</t>
  </si>
  <si>
    <t>CONTATOR TRIPOLAR I NOMINAL 40A</t>
  </si>
  <si>
    <t>CONTATOR TRIPOLAR I NOMINAL 55A</t>
  </si>
  <si>
    <t>RELÊ BIMETÁLICO DE SOBRECARGA AJUSTE DE 6 ATÉ 12.5A</t>
  </si>
  <si>
    <t>RELÊ BIMETÁLICO DE SOBRECARGA AJUSTE DE 16 ATÉ 25A</t>
  </si>
  <si>
    <t>RELÊ BIMETÁLICO DE SOBRECARGA AJUSTE DE 25 ATÉ 40A</t>
  </si>
  <si>
    <t>RELÊ DE TEMPO ELETRÔNICO AJUSTE DE 6 ATÉ 60S</t>
  </si>
  <si>
    <t>DISPOSITIVO DE PROTEÇÃO CONTRA SURTOS 275V - 15KA</t>
  </si>
  <si>
    <t>INTERRUPTOR DIFERENCIAL RESIDUAL BIPOLAR 25A - SENSIBILIDADE 30MA - 220V</t>
  </si>
  <si>
    <t>INTERRUPTOR DIFERENCIAL RESIDUAL BIPOLAR 40A - SENSIBILIDADE 30MA - 220V</t>
  </si>
  <si>
    <t>INTERRUPTOR DIFERENCIAL RESIDUAL BIPOLAR 63A, SENSIBILIDADE 30MA - 220V</t>
  </si>
  <si>
    <t>INTERRUPTOR DIFERENCIAL TETRAPOLAR - 40A - SENSIBILIDADE 30MA - 380V</t>
  </si>
  <si>
    <t>INTERRUPTOR DIFERENCIAL TETRAPOLAR - 63A SENSIBILIDADE 30MA - 380V</t>
  </si>
  <si>
    <t>INTERRUPTOR DIFERENCIAL TETRAPOLAR - 80A SENSIBILIDADE 30MA - 380V</t>
  </si>
  <si>
    <t>INTERRUPTOR DIFERENCIAL TETRAPOLAR - 100A SENSIBILIDADE 30MA - 380V</t>
  </si>
  <si>
    <t>INTERRUPTOR DIFERENCIAL TETRAPOLAR - 125A SENSIBILIDADE 30MA - 380V</t>
  </si>
  <si>
    <t>INTERRUPTOR DIFERENCIAL TETRAPOLAR - 63A SENSIBILIDADE 300MA - 380V</t>
  </si>
  <si>
    <t>INTERRUPTOR DIFERENCIAL TETRAPOLAR - 80A SENSIBILIDADE 300MA - 380V</t>
  </si>
  <si>
    <t>INTERRUPTOR DIFERENCIAL TETRAPOLAR - 100A SENSIBIL. 300MA - 380V</t>
  </si>
  <si>
    <t>INTERRUPTOR DIFERENCIAL TETRAPOLAR - 125A SENSIBILIDADE 300MA - 380V</t>
  </si>
  <si>
    <t>QUADROS E CAIXAS</t>
  </si>
  <si>
    <t>QUADRO DE DISTRIBUIÇÃO EM CHAPA METÁLICA - PARA ATÉ 16 DISJUNTORES</t>
  </si>
  <si>
    <t>QUADRO DE DISTRIBUIÇÃO EM CHAPA METÁLICA - PARA ATÉ 24 DISJUNTORES</t>
  </si>
  <si>
    <t>QUADRO DE DISTRIBUIÇÃO EM CHAPA METÁLICA - PARA ATÉ 28 DISJUNTORES</t>
  </si>
  <si>
    <t>QUADRO DE DISTRIBUIÇÃO EM CHAPA METÁLICA - PARA ATÉ 34 DISJUNTORES</t>
  </si>
  <si>
    <t>QUADRO DE DISTRIBUIÇÃO EM CHAPA METÁLICA - PARA ATÉ 44 DISJUNTORES</t>
  </si>
  <si>
    <t>QUADRO DE DISTRIBUIÇÃO EM CHAPA METÁLICA - PARA ATÉ 70 DISJUNTORES</t>
  </si>
  <si>
    <t>CAIXA DE PASSAGEM E LIGAÇÃO EM PVC OCTOGONAL FUNDO MOVEL 10X10CM, INCLUSIVE ESPELHO</t>
  </si>
  <si>
    <t>CAIXA DE PASSAGEM E LIGAÇÃO EM PVC 7,5X7,5X5,0CM (3"X3"), INCLUSIVE ESPELHO</t>
  </si>
  <si>
    <t>CAIXA DE PVC 10X5X5CM, INCLUSIVE ESPELHO</t>
  </si>
  <si>
    <t>CAIXA E PVC 10X10X5CM, INCLUSIVE ESPELHO</t>
  </si>
  <si>
    <t>CAIXA DE PASSAGEM EM FERRO ESTAMPADO - 3"X3", INCLUSIVE ESPELHO</t>
  </si>
  <si>
    <t>CAIXA DE PASSAGEM EM FERRO ESTAMPADO - 4"X2", INCLUSIVE ESPELHO</t>
  </si>
  <si>
    <t>CAIXA DE PASSAGEM EM FERRO ESTAMPADO - 4"X4", INCLUSIVE ESPELHO</t>
  </si>
  <si>
    <t>CAIXA DE PASSAGEM EM FERRO ESTAMPADO COM FUNDO MÓVEL</t>
  </si>
  <si>
    <t>CAIXA DE PASSAGEM TIPO CONDULETE - 1/2"</t>
  </si>
  <si>
    <t>CAIXA DE PASSAGEM TIPO CONDULETE - 3/4"</t>
  </si>
  <si>
    <t>CAIXA DE PASSAGEM TIPO CONDULETE - 1"</t>
  </si>
  <si>
    <t>CAIXA DE PASSAGEM TIPO CONDULETE - 1 1/4"</t>
  </si>
  <si>
    <t>CAIXA DE PASSAGEM TIPO CONDULETE - 1 1/2"</t>
  </si>
  <si>
    <t>CAIXA DE PASSAGEM TIPO CONDULETE - 2"</t>
  </si>
  <si>
    <t>CAIXA DE PASSAGEM TIPO CONDULETE - 2 1/2"</t>
  </si>
  <si>
    <t>CAIXA DE PASSAGEM TIPO CONDULETE - 3"</t>
  </si>
  <si>
    <t>CAIXA DE PASSAGEM TIPO CONDULETE - 4"</t>
  </si>
  <si>
    <t>CAIXA DE PASSAGEM EM CHAPA METÁLICA COM TAMPA PARAFUSADA - 10X10X8CM</t>
  </si>
  <si>
    <t>CAIXA DE PASSAGEM EM CHAPA METÁLICA COM TAMPA PARAFUSADA - 20X20X10CM</t>
  </si>
  <si>
    <t>CAIXA DE PASSAGEM EM CHAPA METÁLICA COM TAMPA PARAFUSADA - 30X30X12CM</t>
  </si>
  <si>
    <t>CAIXA DE PASSAGEM EM CHAPA METÁLICA COM TAMPA PARAFUSADA - 40X40X15CM</t>
  </si>
  <si>
    <t>CAIXA DE PASSAGEM EM ALUMÍNIO COM TAMPA E VEDAÇÃO 20X20CM</t>
  </si>
  <si>
    <t>CAIXA DE PASSAGEM EM ALUMÍNIO COM TAMPA E VEDAÇÃO 30X30CM</t>
  </si>
  <si>
    <t>CAIXA DE PASSAGEM EM ALUMÍNIO COM TAMPA E VEDAÇÃO 40X40CM</t>
  </si>
  <si>
    <t>CAIXA DE PASSAGEM EM CHAPA METÁLICA COM PORTA E FECHADURA - 40X40X15CM - USO PARA TELEFONIA</t>
  </si>
  <si>
    <t>CAIXA DE PASSAGEM EM CHAPA METÁLICA COM PORTA E FECHADURA - 50X50X15CM - USO PARA TELEFONIA</t>
  </si>
  <si>
    <t>CAIXA DE PASSAGEM EM ALVENARIA - ESCAVAÇÃO E APILOAMENTO</t>
  </si>
  <si>
    <t>CAIXA DE PASSAGEM EM ALVENARIA - LASTRO DE BRITA (FUNDO)</t>
  </si>
  <si>
    <t>CAIXA DE PASSAGEM EM ALVENARIA - LASTRO DE CONCRETO (FUNDO)</t>
  </si>
  <si>
    <t>CAIXA DE PASSAGEM EM ALVENARIA - PAREDE DE 1/2 TIJOLO, REVESTIDA</t>
  </si>
  <si>
    <t>CAIXA DE PASSAGEM EM ALVENARIA - PAREDE DE 1 TIJOLO, REVESTIDA</t>
  </si>
  <si>
    <t>CAIXA DE PASSAGEM EM ALVENARIA - TAMPA DE CONCRETO</t>
  </si>
  <si>
    <t>CAIXA TELEFÔNICA INTERNA PADRÃO TELESP N.2 20X20X12CM</t>
  </si>
  <si>
    <t>CAIXA TELEFÔNICA INTERNA PADRÃO TELESP N.3 40X40X13,5CM</t>
  </si>
  <si>
    <t>CAIXA TELEFÔNICA INTERNA PADRÃO TELESP N. 4 60X60X13,5CM</t>
  </si>
  <si>
    <t>CAIXA TELEFÔNICA INTERNA PADRÃO TELESP N. 5 80X80X13,5CM</t>
  </si>
  <si>
    <t>CAIXA TELEFÔNICA INTERNA PADRÃO TELESP N.6 120X120X13,5CM</t>
  </si>
  <si>
    <t>CAIXA TELEFÔNICA INTERNA PADRÃO TELESP N.7 150X150X17CM</t>
  </si>
  <si>
    <t>CAIXA DE PASSAGEM E TAMPA PRÉ-MOLDADAS EM CONCRETO, SEM FUNDO, 20X20CM</t>
  </si>
  <si>
    <t>CAIXA DE PASSAGEM E TAMPA PRÉ-MOLDADAS EM CONCRETO, SEM FUNDO, 30X30CM</t>
  </si>
  <si>
    <t>CAIXA DE PASSAGEM E TAMPA PRÉ-MOLDADAS EM CONCRETO, SEM FUNDO, 40X40CM</t>
  </si>
  <si>
    <t>CAIXA DE PASSAGEM E TAMPA PRÉ-MOLDADAS EM CONCRETO, SEM FUNDO, 50X50CM</t>
  </si>
  <si>
    <t>CAIXA DE PASSAGEM E TAMPA PRÉ-MOLDADAS EM CONCRETO, SEM FUNDO, 60X60CM</t>
  </si>
  <si>
    <t>CAIXA DE PASSAGEM E TAMPA PRÉ-MOLDADAS EM CONCRETO, SEM FUNDO, 100X100</t>
  </si>
  <si>
    <t>CAIXA DE ALUMÍNIO 10X10CM, ALTA COM TAMPA DE LATÃO PARA TOMADAS</t>
  </si>
  <si>
    <t>QUADRO GERAL OU DE DISTRIBUIÇÃO, EM CHAPA METÁLICA N.14 ESMALTADA</t>
  </si>
  <si>
    <t>CHAVES, FUSÍVEIS E ATERRAMENTO</t>
  </si>
  <si>
    <t>CHAVE SECCIONADORA TRIPOLAR, ABERTURA SOB CARGA - SECA 250A/600V</t>
  </si>
  <si>
    <t>CHAVE SECCIONADORA TRIPOLAR, ABERTURA SOB CARGA - SECA 400A/600V</t>
  </si>
  <si>
    <t>CHAVE SECCIONADORA TRIPOLAR, ABERTURA SOB CARGA - SECA 630A/600V</t>
  </si>
  <si>
    <t>CHAVE SECCIONADORA TIPO NH, COM BASE E FUSÍVEIS - 125A (ABERTURA SEM CARGA)</t>
  </si>
  <si>
    <t>CHAVE SECCIONADORA TIPO NH, COM BASE E FUSÍVEIS - 250A (ABERTURA SEM CARGA)</t>
  </si>
  <si>
    <t>CHAVE SECCIONADORA TIPO NH, COM BASE E FUSÍVEIS - 400A (ABERTURA SEM CARGA)</t>
  </si>
  <si>
    <t>CHAVE SECCIONADORA TIPO NH, COM BASE E FUSÍVEIS - 630A (ABERTURA SEM CARGA)</t>
  </si>
  <si>
    <t>CHAVE SECCIONADORA TRIPOLAR, ABERTURA SOB CARGA, COM FUSÍVEIS NH00 - 125A/500V</t>
  </si>
  <si>
    <t>CHAVE SECCIONADORA TRIPOLAR, ABERTURA SOB CARGA, COM FUSÍVEIS NH1 - 250A/500V</t>
  </si>
  <si>
    <t>CHAVE SECCIONADORA TRIPOLAR, ABERTURA SOB CARGA, COM FUSÍVEIS NH2 - 400A/500V</t>
  </si>
  <si>
    <t>CHAVE SECCIONADORA TRIPOLAR, ABERTURA SOB CARGA, COM FUSÍVEIS NH3 -630A/600V</t>
  </si>
  <si>
    <t>CHAVE SECCIONADORA ROTATIVA ABERT. SOB CARGA TP (PACCO) - 3X16A</t>
  </si>
  <si>
    <t>CHAVE SECCIONADORA ROTATIVA ABERTURA SOB CARGA TIPO (PACCO) - 3X63A</t>
  </si>
  <si>
    <t>FUSÍVEL TIPO "DIAZED", TIPO RÁPIDO OU RETARDADO - 2/25A</t>
  </si>
  <si>
    <t>FUSÍVEL TIPO NH - 100/200A</t>
  </si>
  <si>
    <t>FUSÍVEL TIPO NH - 224/355A</t>
  </si>
  <si>
    <t>FUSÍVEL TIPO NH - 425/630A</t>
  </si>
  <si>
    <t>FUSÍVEL TIPO NH TAMANHO 04 DE 800-1250A</t>
  </si>
  <si>
    <t>BASE PARA FUSÍVEIS TIPO "DIAZED" - 2/25A</t>
  </si>
  <si>
    <t>BASE PARA FUSÍVEIS TIPO "DIAZED" - 35/63A</t>
  </si>
  <si>
    <t>BASE COM FUSÍVEIS TIPO NH - ATÉ 125A</t>
  </si>
  <si>
    <t>BASE COM FUSÍVEIS TIPO NH - ATÉ 250A</t>
  </si>
  <si>
    <t>BASE COM FUSÍVEIS TIPO NH - ATÉ 400A</t>
  </si>
  <si>
    <t>BASE COM FUSÍVEIS TIPO NH - TAMANHO 03 DE 425 - 630A</t>
  </si>
  <si>
    <t>BASE COM FUSÍVEIS TIPO NH - TAMANHO 04 DE 800 - 1250A</t>
  </si>
  <si>
    <t>ISOLADOR DE POLIÉSTER TIPO TONEL B.T. USO INTERNO - 15X20MM</t>
  </si>
  <si>
    <t>ISOLADOR DE POLIÉSTER TIPO TONEL B.T. USO INTERNO - 40X50MM</t>
  </si>
  <si>
    <t>ISOLADOR DE POLIÉSTER TIPO TONEL B.T. USO INTERNO - 60X60MM</t>
  </si>
  <si>
    <t>ISOLADOR DE POLIÉSTER TIPO TONEL B.T. USO INTERNO - 60X75MM</t>
  </si>
  <si>
    <t>BARRAMENTO DE COBRE PARA 30A - 6,35X1,58MM</t>
  </si>
  <si>
    <t>BARRAMENTO DE COBRE PARA 60A - 9,52X2,38MM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</si>
  <si>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</si>
  <si>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</si>
  <si>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</si>
  <si>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</si>
  <si>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</si>
  <si>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</si>
  <si>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</si>
  <si>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</si>
  <si>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BARRAMENTO DE COBRE PARA 1400A - 9,52X152MM</t>
  </si>
  <si>
    <t>PROTEÇÃO PARA BARRAMENTO DE QUADROS EM POLICARBONATO COMPACTO 4MM</t>
  </si>
  <si>
    <t>CABO DE COBRE NÚ, PARA ATERRAMENTO - 6,00MM2</t>
  </si>
  <si>
    <t>CABO DE COBRE NÚ, PARA ATERRAMENTO - 10,00MM2</t>
  </si>
  <si>
    <t>CABO DE COBRE NÚ, PARA ATERRAMENTO - 16,00MM2</t>
  </si>
  <si>
    <t>CABO DE COBRE NÚ, PARA ATERRAMENTO - 25,00MM2</t>
  </si>
  <si>
    <t>CABO DE COBRE NÚ, PARA ATERRAMENTO - 35,00MM2</t>
  </si>
  <si>
    <t>CABO DE COBRE NÚ, PARA ATERRAMENTO - 50,00MM2</t>
  </si>
  <si>
    <t>CABO DE COBRE NÚ, PARA ATERRAMENTO - 70.00MM2</t>
  </si>
  <si>
    <t>CABO DE COBRE NÚ, PARA ATERRAMENTO - 95,00MM2</t>
  </si>
  <si>
    <t>CABO DE COBRE NÚ, PARA ATERRAMENTO - 120,00MM2</t>
  </si>
  <si>
    <t>ATERRAMENTO DE QUADROS, EXCLUSIVE CABO</t>
  </si>
  <si>
    <t>PONTOS DE ENERGIA</t>
  </si>
  <si>
    <t>PONTO COM INTERRUPTOR SIMPLES - 1 TECLA, EM CAIXA 4"X2"</t>
  </si>
  <si>
    <t>PONTO COM INTERRUPTOR SIMPLES - 2 TECLAS, EM CAIXA 4"X2"</t>
  </si>
  <si>
    <t>PONTO COM INTERRUPTOR SIMPLES - 3 TECLAS, EM CAIXA 4"X2"</t>
  </si>
  <si>
    <t>PONTO COM INTERRUPTOR SIMPLES - 2 TECLAS, EM CAIXA 4"X4"</t>
  </si>
  <si>
    <t>PONTO COM INTERRUPTOR SIMPLES - 3 TECLAS, EM CAIXA 4"X4"</t>
  </si>
  <si>
    <t>PONTO COM INTERRUPTOR SIMPLES - 4 TECLAS, EM CAIXA 4"X4"</t>
  </si>
  <si>
    <t>PONTO COM INTERRUPTOR SIMPLES E TOMADA 110V - EM CAIXA 4"X4"</t>
  </si>
  <si>
    <t>PONTO COM INTERRUPTOR PARALELO - 1 TECLA, EM CAIXA 4"X2"</t>
  </si>
  <si>
    <t>PONTO COM INTERRUPTOR SIMPLES BIPOLAR - EM CAIXA 4"X2"</t>
  </si>
  <si>
    <t>PONTO COM INTERRUPTOR PARALELO BIPOLAR - EM CAIXA 4"X2"</t>
  </si>
  <si>
    <t>PONTO COM DOIS INTERRUPTORES SIMPLES BIPOLAR - EM CAIXA 4"X4"</t>
  </si>
  <si>
    <t>PONTO COM INTERRUPTOR SIMPLES - 1 TECLA, EM CONDULETE 3/4"</t>
  </si>
  <si>
    <t>PONTO COM INTERRUPTOR SIMPLES - 2 TECLAS, EM CONDULETE 3/4"</t>
  </si>
  <si>
    <t>PONTO COM INTERRUPTOR SIMPLES - 3 TECLAS, EM CONDULETE 3/4"</t>
  </si>
  <si>
    <t>PONTO COM INTERRUPTOR SIMPLES - 4 TECLAS, EM CONDULETE 3/4" CORPO DUPLO</t>
  </si>
  <si>
    <t>PONTO COM INTERRUPTOR PARALELO - 1 TECLA, EM CONDULETE 3/4"</t>
  </si>
  <si>
    <t>PONTO COM INTERRUPTOR SIMPLES E TOMADA 110V - EM CONDULETE 3/4" CORPO DUPLO</t>
  </si>
  <si>
    <t>PONTO COM INTERRUPTOR SIMPLES BIPOLAR - EM CONDULETE 3/4"</t>
  </si>
  <si>
    <t>PONTO COM INTERRUPTOR PARALELO BIPOLAR - EM CONDULETE 3/4"</t>
  </si>
  <si>
    <t>PONTO COM DOIS INTERRUPTORES SIMPLES BIPOLAR - EM CONDULETE 3/4"</t>
  </si>
  <si>
    <t>PONTO COM TRÊS INTERRUPTORES SIMPLES BIPOLAR - EM CONDULETE 3/4" CORPO DUPLO</t>
  </si>
  <si>
    <t>PONTO COM TOMADA SIMPLES DE EMBUTIR - 110/220V CAIXA 4"X2"</t>
  </si>
  <si>
    <t>PONTO COM TOMADA SIMPLES 110/220V - EM CONDULETE 3/4"</t>
  </si>
  <si>
    <t>PONTO COM TOMADA SIMPLES DE EMBUTIR - PARA PISO</t>
  </si>
  <si>
    <t>PONTO SECO PARA TELEFONE - CAIXA 4"X4"</t>
  </si>
  <si>
    <t>PONTO SECO PARA TELEFONE EM CONDULETE</t>
  </si>
  <si>
    <t>PONTO COM BOTÃO PARA CAMPAINHA - USO AO TEMPO - CAIXA 4"X2"</t>
  </si>
  <si>
    <t>PONTO COM CIGARRA DE SOBREPOR, TIPO COLEGIAL - CAIXA 3"X3"</t>
  </si>
  <si>
    <t>PONTO DE LUZ - CAIXA FUNDO MÓVEL</t>
  </si>
  <si>
    <t>PONTO DE LUZ - CONDULETE 3/4"</t>
  </si>
  <si>
    <t>MINI DISJUNTOR - TIPO EUROPEU (IEC) - UNIPOLAR 6/25A</t>
  </si>
  <si>
    <t>MINI DISJUNTOR - TIPO EUROPEU (IEC) - UNIPOLAR 32/50A</t>
  </si>
  <si>
    <t>MINI DISJUNTOR - TIPO EUROPEU (IEC) - BIPOLAR 6/25A</t>
  </si>
  <si>
    <t>MINI DISJUNTOR - TIPO EUROPEU (IEC) -  BIPOLAR 32/50A</t>
  </si>
  <si>
    <t>MINI DISJUNTOR - TIPO EUROPEU (IEC) - TRIPOLAR 6/25A</t>
  </si>
  <si>
    <t>MINI DISJUNTOR - TIPO EUROPEU (IEC) - TRIPOLAR 32/50A</t>
  </si>
  <si>
    <t>MINI DISJUNTOR - TIPO EUROPEU (IEC) - TRIPOLAR 63A</t>
  </si>
  <si>
    <t>MINI DISJUNTOR - TIPO EUROPEU (IEC) - TRIPOLAR 80A</t>
  </si>
  <si>
    <t>MINI DISJUNTOR - TIPO EUROPEU (IEC) - TRIPOLAR 100A</t>
  </si>
  <si>
    <t>MINI DISJUNTOR - TIPO EUROPEU (IEC) - BIPOLAR 63A</t>
  </si>
  <si>
    <t>MINI DISJUNTOR - TIPO EUROPEU (IEC) - BIPOLAR 80A</t>
  </si>
  <si>
    <t>DISJUNTOR AUTOMÁTICO TRIPOLAR A SECO  800A/600V</t>
  </si>
  <si>
    <t>DISJUNTOR AUTOMÁTICO TRIPOLAR A SECO 1000A/600V</t>
  </si>
  <si>
    <t>DISJUNTOR AUTOMÁTICO TRIPOLAR A SECO 1250A/600V</t>
  </si>
  <si>
    <t>DISJUNTOR AUTOMÁTICO TRIPOLAR A SECO 1600A/600V</t>
  </si>
  <si>
    <t>DISJUNTOR AUTOMÁTICO TRIPOLAR A SECO 2000A/600V</t>
  </si>
  <si>
    <t>DISJUNTOR AUTOMÁTICO TRIPOLAR A SECO 2500A/600V</t>
  </si>
  <si>
    <t>DISJUNTOR AUTOMÁTICO TRIPOLAR A SECO 3200A/600V</t>
  </si>
  <si>
    <t>MINI DISJUNTOR - TIPO EUROPEU (IEC) - BIPOLAR 100A</t>
  </si>
  <si>
    <t>MINI DISJUNTOR - TIPO EUROPEU (IEC) - BIPOLAR 125A</t>
  </si>
  <si>
    <t>DISJUNTOR CAIXA MOLDADA BIPOLAR 100A COM DISPARADOR TERMOMAGNÉTICO AJUSTÁVEL</t>
  </si>
  <si>
    <t>DISJUNTOR CAIXA MOLDADA BIPOLAR 150A COM DISPARADOR TERMOMAGNÉTICO AJUSTÁVEL</t>
  </si>
  <si>
    <t>DISJUNTOR CAIXA MOLDADA BIPOLAR 200A COM DISPARADOR TERMOMAGNÉTICO AJUSTÁVEL</t>
  </si>
  <si>
    <t>DISJUNTOR CX MOLDADA BIPOLAR 250A C/ DISPARADOR TERM/MAGNET. AJUSTÁVEL</t>
  </si>
  <si>
    <t>DISJUNTOR CAIXA MOLDADA TRIPOLAR 100A COM DISPARADOR TERMOMAGNÉTICO AJUSTÁVEL</t>
  </si>
  <si>
    <t>DISJUNTOR CAIXA MOLDADA TRIPOLAR 125A COM DISPARADOR TERMOMAGNÉTICO AJUSTÁVEL</t>
  </si>
  <si>
    <t>DISJUNTOR CAIXA MOLDADA TRIPOLAR 150A COM DISPARADOR TERMOMAGNÉTICO AJUSTÁVEL</t>
  </si>
  <si>
    <t>DISJUNTOR CAIXA MOLDADA TRIPOLAR 200A COM DISPARADOR TERMOMAGNÉTICO AJUSTÁVEL</t>
  </si>
  <si>
    <t>DISJUNTOR CAIXA MOLDADA TRIPOLAR 250A COM DISPARADOR TERMOMAGNÉTICO AJUSTÁVEL</t>
  </si>
  <si>
    <t>DISJUNTOR CAIXA MOLDADA TRIPOLAR 300A COM DISPARADOR TERMOMAGNÉTICO AJUSTÁVEL</t>
  </si>
  <si>
    <t>DISJUNTOR CAIXA MOLDADA TRIPOLAR 400A COM DISPARADOR TERMOMAGNÉTICO AJUSTÁVEL</t>
  </si>
  <si>
    <t>DISJUNTOR CAIXA MOLDADA TRIPOLAR 450A COM DISPARADOR TERMOMAGNÉTICO AJUSTÁVEL</t>
  </si>
  <si>
    <t>DISJUNTOR CAIXA MOLDADA TRIPOLAR 630A COM DISPARADOR TERMOMAGNÉTICO AJUSTÁVEL</t>
  </si>
  <si>
    <t>DISJUNTOR TERMOMAGNÉTICO DIFERENCIAL BIPOLAR - 16A - SENSIBILIDADE 30MA - 230V</t>
  </si>
  <si>
    <t>DISJUNTOR TERMOMAGNÉTICO DIFERENCIAL BIPOLAR - 20A - SENSIBILIDADE 30MA - 230V</t>
  </si>
  <si>
    <t>DISJUNTOR TERMOMAGNÉTICO DIFERENCIAL BIPOLAR - 25A - SENSIBILIDADE 30MA - 240V</t>
  </si>
  <si>
    <t>DISJUNTOR TERMOMAGNÉTICO DIFERENCIAL BIPOLAR - 32A - SENSIBILIDADE 30MA - 230V</t>
  </si>
  <si>
    <t>DISJUNTOR TERMOMAGNÉTICO DIFERENCIAL BIPOLAR - 40A - SENSIBILIDADE 30MA - 240V</t>
  </si>
  <si>
    <t>DISJUNTOR TERMOMAGNÉTICO DIFERENCIAL BIPOLAR - 63A - SENSIBILIDADE 30MA - 240V</t>
  </si>
  <si>
    <t>DISJUNTOR TERMOMAGNÉTICO DIFERENCIAL TRIPOLAR - 63A - SENSIBILIDADE 30MA - 240V</t>
  </si>
  <si>
    <t>APARELHOS DE ILUMINAÇÃO</t>
  </si>
  <si>
    <t>LUMINÁRIA INDUSTRIAL, CORPO REFLETOR REPUXADO EM CHAPA DE ALUMÍNIO ANODIZADO E SELADO - FLANGE DE FIXAÇÃO EM LIGA DE ALUMÍNIO FUNDIDO  PARA LÂMPADA DE VAPOR DE MERCÚRIO ATÉ 400W</t>
  </si>
  <si>
    <t>PROJETOR DE ALUMÍNIO FUNDIDO COM VIDRO PARA LÂMPADA ATÉ 500W</t>
  </si>
  <si>
    <t>PROJETOR DE ALUMÍNIO FUNDIDO COM VIDRO PARA LÂMPADA ATÉ 1000W</t>
  </si>
  <si>
    <t>PROJETOR DE ALUMÍNIO REPUXADO COM VIDRO PARA LÂMPADA ATÉ 400W</t>
  </si>
  <si>
    <t>PROJETOR PARA USO EXTERNO COM LÂMPADA LED DE 100W - COMPLETA</t>
  </si>
  <si>
    <t>PROJETOR PARA USO EXTERNO COM LÂMPADA LED DE 150W - COMPLETA</t>
  </si>
  <si>
    <t>LUMINÁRIA BLINDADA EM ALUMÍNIO FUNDIDO DE EMBUTIR ATÉ 200W</t>
  </si>
  <si>
    <t>LUMINÁRIA BLINDADA EM ALUMÍNIO FUNDIDO, DE SOBREPOR, TIPO "TARTARUGA" PARA 1 LÂMPADA DE ATÉ 200W</t>
  </si>
  <si>
    <t>LUMINÁRIA COMERCIAL DE SOBREPOR COM DIFUSOR TRANSPARENTE OU FOSCO PARA 2 LÂMPADAS TUBULARES DE LED 9/10W - COMPLETA</t>
  </si>
  <si>
    <t>LUMINÁRIA COMERCIAL DE SOBREPOR COM DIFUSOR TRANSPARENTE OU FOSCO PARA 2 LÂMPADAS TUBULARES DE LED 18/20W - COMPLETA</t>
  </si>
  <si>
    <t>LUMINÁRIA COMERCIAL DE EMBUTIR COM DIFUSOR TRANSPARENTE OU FOSCO PARA 2 LÂMPADAS TUBULARES T8 DE 10W - BASE G13-IRC&gt;=80 - COMPLETA</t>
  </si>
  <si>
    <t>LUMINÁRIA COMERCIAL DE EMBUTIR COM DIFUSOR TRANSPARENTE OU FOSCO PARA 2 LÂMPADAS TUBULARES DE LED 18/20W - COMPLETA</t>
  </si>
  <si>
    <t>LUMINÁRIA COMERCIAL DE EMBUTIR COM CORPO, ALETAS PLANAS, TAMPA PORTA LÂMPADAS EM CHAPA DE AÇO TRATADA E PINTADA NA COR BRANCA, REFLETOR COM ACABAMENTO ESPECULAR DE ALTO BRILHO PARA 2 LÂMPADAS FLUORESCENTES DE 16/20W - COMPLETA</t>
  </si>
  <si>
    <t>LUMINÁRIA COMERCIAL DE EMBUTIR COM CORPO, ALETAS PLANAS, TAMPA PORTA LÂMPADAS EM CHAPA DE AÇO TRATADA E PINTADA NA COR BRANCA, REFLETOR COM ACABAMENTO ESPECULAR DE ALTO BRILHO PARA 2 LÂMPADAS FLUORESCENTES DE 32/40W - COMPLETA</t>
  </si>
  <si>
    <t>LUMINÁRIA HERMÉTICA EM ALUMÍNIO FUNDIDO PARA LÂMPADA ATÉ 250W - COM APROVAÇÃO DE ILUME/ PMSP</t>
  </si>
  <si>
    <t>LUMINÁRIA INDUSTRIAL, CORPO EM CHAPA DE AÇO TRATADA, PINTADA E REFLETOR EM ALUMÍNIO ANODIZADO DE ALTO BRILHO - 1XT 14W</t>
  </si>
  <si>
    <t>LUMINÁRIA INDUSTRIAL CORPO EM CHAPA DE AÇO TRATADA, PINTADA E REFLETOR EM ALUMÍNIO ANODIZADO E ALTO BRILHO - 2XT 14W</t>
  </si>
  <si>
    <t>LUMINÁRIA INDUSTRIAL - 1 LÂMPADA FLUORESCENTE 16W</t>
  </si>
  <si>
    <t>LUMINÁRIA INDUSTRIAL - 2 LÂMPADAS FLUORESCENTES 16/20W</t>
  </si>
  <si>
    <t>LUMINÁRIA INDUSTRIAL - 1 LÂMPADA FLUORESCENTE 32W</t>
  </si>
  <si>
    <t>LUMINÁRIA INDUSTRIAL - 2 LÂMPADAS FLUORESCENTE 32/40W</t>
  </si>
  <si>
    <t>LUMINÁRIA TIPO PLAFONIER BRANCA PARA LÂMPADA FLUORESCENTE 2X32W, COM DIFUSOR EM POLIESTIRENO TRANSPARENTE E SOQUETES (REF. COVISA)</t>
  </si>
  <si>
    <t>LUMINÁRIA INDUSTRIAL CORPO EM CHAPA DE AÇO TRATADA, PINTADA E REFLETOR EM ALUMÍNIO ANODIZADO DE ALTO BRILHO - 1XT 28W</t>
  </si>
  <si>
    <t>LUMINÁRIA INDUSTRIAL CORPO EM CHAPA DE AÇO TRATADA, PINTADA E REFLETOR EM ALUMÍNIO ANODIZADO DE ALTO BRILHO - 2XT 28W</t>
  </si>
  <si>
    <t>LUMINÁRIA COMERCIAL DE SOBREPOR, COM CORPO, ALETAS PLANAS E TAMPA PORTA LÂMPADAS EM CHAPA DE AÇO TRATADO E PINTURA NA COR BRANCA, REFLETOR COM ACABAMENTO ESPECULAR DE ALTO BRILHO - 2 LÂMPADAS FLUORESCENTES 16/20W</t>
  </si>
  <si>
    <t>LUMINÁRIA COMERCIAL DE SOBREPOR, COM CORPO, ALETAS PLANAS E TAMPA PORTA LÂMPADAS EM CHAPA DE AÇO TRATADA E PINTURA NA COR BRANCA, REFLETOR COM ACABAMENTO ESPECULAR DE ALTO BRILHO - 2 LÂMPADAS FLUORESCENTES 32/40W</t>
  </si>
  <si>
    <t>LUMINÁRIA COMERCIAL - 1 LÂMPADA FLUORESCENTE 54W</t>
  </si>
  <si>
    <t>LUMINÁRIA COMERCIAL - 2 LÂMPADAS FLUORESCENTES 54W</t>
  </si>
  <si>
    <t>LUMINÁRIA COMERCIAL - 1 LÂMPADA FLUORESCENTE DE 14W</t>
  </si>
  <si>
    <t>LUMINÁRIA COMERCIAL - 1 LÂMPADA FLUORESCENTE DE 28W</t>
  </si>
  <si>
    <t>LUMINÁRIA COMERCIAL - 2 LÂMPADAS FLUORESCENTES 14W</t>
  </si>
  <si>
    <t>LUMINÁRIA COMERCIAL - 2 LÂMPADAS FLUORESCENTES 28W</t>
  </si>
  <si>
    <t>EQUIPAMENTOS DE EMERGÊNCIA E SEGURANÇA</t>
  </si>
  <si>
    <t>LUMINÁRIA DE EMERGÊNCIA AUTÔNOMA COM LÂMPADA FLUORESCENTE 15W</t>
  </si>
  <si>
    <t>LUMINÁRIA DE EMERGÊNCIA AUTÔNOMA COM 2 PROJETORES 55W/12VCC</t>
  </si>
  <si>
    <t>LUMINÁRIA DE EMERGÊNCIA AUTÔNOMA COM LÂMPADA FLUORESCENTE 9W</t>
  </si>
  <si>
    <t>LUMINÁRIA DE EMERGÊNCIA AUTÔNOMA COM 30 LEDS - 2W - AUTONOMIA MIN. 3H - COMPLETA</t>
  </si>
  <si>
    <t>BATERIA AUTOMOTIVA SELADA SEM COMPLEMENTAÇÃO DE NÍVEL 40AH-12V</t>
  </si>
  <si>
    <t>CENTRAL DE ALARME DE INCÊNDIO ATÉ 12 LAÇOS</t>
  </si>
  <si>
    <t>CENTRAL DE ALARME DE INCÊNDIO ATÉ 24 LAÇOS</t>
  </si>
  <si>
    <t>ACIONADOR LIGA-DESLIGA PARA BOMBA COM MARTELO QUEBRA VIDRO</t>
  </si>
  <si>
    <t>ACIONADOR MANUAL TIPO "QUEBRE O VIDRO"</t>
  </si>
  <si>
    <t>CAMPAINHA DE TIMBRE (SINO) 24V-95DB</t>
  </si>
  <si>
    <t>SIRENE ELETRÔNICA SOM AGUDO ONDULANTE 24V-100 À 120DB, COM FLASH</t>
  </si>
  <si>
    <t>SIRENE ELETRÔNICA BITONAL 24V-100 À 120DB, COM FLASH</t>
  </si>
  <si>
    <t>DETECTOR ÓPTICO DE FUMAÇA PARA SISTEMAS ENDEREÇÁVEIS</t>
  </si>
  <si>
    <t>DETECTOR DE PRESENÇA TIPO INFRAVERMELHO PASSIVO - 110VCA</t>
  </si>
  <si>
    <t>NO-BREAK TRIFÁSICO - 15 KVA - AUTONOMIA DE 15MIN.</t>
  </si>
  <si>
    <t>NO BREAK BIFÁSICO 10 KVA - AUTONOMIA DE 15 MINUTOS</t>
  </si>
  <si>
    <t>ESTABILIZADOR ELETRÔNICO TRIFÁSICO - 15KVA</t>
  </si>
  <si>
    <t>GRUPO GERADOR 110KVA EXCITAÇÃO BRUSHLESS C/ QUADRO TRANSF. AUTOMÁTICA</t>
  </si>
  <si>
    <t>GRUPO GERADOR 150KVA EXCITAÇÃO BRUSHLESS C/ QUADRO TRANSF. AUTOMÁTICA</t>
  </si>
  <si>
    <t>GRUPO GERADOR 275KVA EXCITAÇÃO BRUSHLESS C/ QUADRO TRANSF. AUTOMÁTICA</t>
  </si>
  <si>
    <t>PÁRA-RAIOS</t>
  </si>
  <si>
    <t>PÁRA-RAIOS TIPO "FRANKLIN", EXCLUSIVE DESCIDA E ATERRAMENTO</t>
  </si>
  <si>
    <t>CAIXA DE INSPEÇÃO DE ATERRAMENTO TIPO EMBUTIR COM TAMPA E ALÇA</t>
  </si>
  <si>
    <t>CAIXA DE INSPEÇÃO DE ATERRAMENTO TIPO SUSPENSA EM PVC OU POLIPROPILENO</t>
  </si>
  <si>
    <t>LUZ DE OBSTÁCULO SIMPLES COM FOTOCELULA SOLAR</t>
  </si>
  <si>
    <t>LUZ DE OBSTÁCULO DUPLA COM FOTOCELULA SOLAR</t>
  </si>
  <si>
    <t>CONDUTOR EM AÇO CA - 25 - 1/2" P/ PARA-RAIO</t>
  </si>
  <si>
    <t>HASTE DE AÇO GALVANIZADO, INCLUSIVE BASE E ESTAIS - 2"/3M</t>
  </si>
  <si>
    <t>CORDOALHA DE COBRE NÚ, INCLUSIVE ISOLADORES - 16,00MM2</t>
  </si>
  <si>
    <t>CORDOALHA DE COBRE NÚ, INCLUSIVE ISOLADORES - 35,00MM2</t>
  </si>
  <si>
    <t>CORDOALHA DE COBRE NÚ, INCLUSIVE ISOLADORES - 50,00MM2</t>
  </si>
  <si>
    <t>TUBO DE PVC PARA PROTEÇÃO DE CORDOALHA - 2"X3M</t>
  </si>
  <si>
    <t>TOMADA DE TERRA COMPLETA</t>
  </si>
  <si>
    <t>TOMADA DE TERRA COMPLETA PARA 1 HASTE</t>
  </si>
  <si>
    <t>BARRA CHATA DE ALUMÍNIO TIPO FITA 1/4" X 3/4"</t>
  </si>
  <si>
    <t>BARRA CHATA DE ALUMÍNIO TIPO FITA 1/8" X 7/8"</t>
  </si>
  <si>
    <t>QUADRO COMANDO PARA CONJUNTO MOTOR-BOMBA, MONOFÁSICO - ATÉ 5HP</t>
  </si>
  <si>
    <t>QUADRO COMANDO PARA CONJUNTO MOTOR-BOMBA, TRIFÁSICO - ATÉ 5HP</t>
  </si>
  <si>
    <t>QUADRO DE ÁGUA DE REUSO</t>
  </si>
  <si>
    <t>QUADRO DE BOMBA DE INCÊNDIO</t>
  </si>
  <si>
    <t>QUADRO DE BOMBA DE RECALQUE</t>
  </si>
  <si>
    <t>ELETROFERRAGENS</t>
  </si>
  <si>
    <t>PERFILADO LISO CHAPA 14-GE-MED. 19X38MM COM TAMPA E INSTALAÇÃO</t>
  </si>
  <si>
    <t>PERFILADO LISO CHAPA 14-GE-MED. 38X38MM COM TAMPA E INSTALAÇÃO</t>
  </si>
  <si>
    <t>PERFILADO LISO CHAPA 14-GE-MED. 38X76MM COM TAMPA E INSTALAÇÃO.</t>
  </si>
  <si>
    <t>PERFILADO PERFURADO CHAPA 14-GE-MED. 19X38MM COM TAMPA E INSTALAÇÃO</t>
  </si>
  <si>
    <t>PERFILADO PERFURADO CHAPA 14-GE-MED. 38X38MM COM TAMPA E INSTALAÇÃO</t>
  </si>
  <si>
    <t>PERFILADO PERFURADO CHAPA 14-GE-MED. 38X76MM COM TAMPA E INSTALAÇÃO</t>
  </si>
  <si>
    <t>ELETROCALHA LISA GALVANIZADA ELETROLÍTICA CHAPA 14 - 100X50MM  COM TAMPA E INSTALAÇÃO</t>
  </si>
  <si>
    <t>ELETROCALHA LISA GALVANIZADA ELETROLÍTICA CHAPA 14 - 125X50MM  COM TAMPA E INSTALAÇÃO</t>
  </si>
  <si>
    <t>ELETROCALHA LISA GALVANIZADA ELETROLÍTICA CHAPA 14 - 150X50MM  COM TAMPA E INSTALAÇÃO</t>
  </si>
  <si>
    <t>ELETROCALHA LISA GALV. ELETROLÍTICA CHAPA 14 - 175X50MM C/ TAMPA E INST.</t>
  </si>
  <si>
    <t>ELETROCALHA LISA GALVANIZADA ELETROLÍTICA CHAPA 14 - 200X50MM  COM TAMPA E INSTALAÇÃO</t>
  </si>
  <si>
    <t>ELETROCALHA LISA GALV. ELETROL. CHAPA 14 - 250X50MM C/ TAMPA E INST.</t>
  </si>
  <si>
    <t>ELETROCALHA LISA GALVANIZADA ELETROLÍTICA CHAPA 14 - 300X50MM  COM TAMPA E INSTALAÇÃO</t>
  </si>
  <si>
    <t>ELETROCALHA LISA GALV. ELETROL. CHAPA 14 - 150X100MM C/ TAMPA E INST.</t>
  </si>
  <si>
    <t>ELETROCALHA LISA GALVANIZADA ELETROLÍTICA CHAPA 14 - 200X100MM COM TAMPA E INSTALAÇÃO</t>
  </si>
  <si>
    <t>ELETROCALHA LISA GALV. ELETROL. CHAPA 14 - 250X100MM C/ TAMPA E INST.</t>
  </si>
  <si>
    <t>ELETROCALHA LISA GALVANIZADA ELETROLÍTICA CHAPA 14 - 300X100MM COM TAMPA E INSTALAÇÃO</t>
  </si>
  <si>
    <t>ELETROCALHA LISA GALV. ELETROL. CHAPA 14 - 400X100MM C/ TAMPA E INST.</t>
  </si>
  <si>
    <t>ELETROCALHA PERF. GALV. ELETROL. CHAPA 14 - 100X50MM C/ TAMPA E INST.</t>
  </si>
  <si>
    <t>ELETROCALHA PERF. GALV. ELETROL. CHAPA 14 - 125X50MM C/ TAMPA E INST.</t>
  </si>
  <si>
    <t>ELETROCALHA PERF. GALV. ELETROL. CHAPA 14 - 150X50MM C/ TAMPA E INST.</t>
  </si>
  <si>
    <t>ELETROCALHA PERF. GALV. ELETROL. CHAPA 14 - 175X50MM C/ TAMPA E INST.</t>
  </si>
  <si>
    <t>ELETROCALHA PERF. GALV. ELETROL. CHAPA 14 - 200X50MM C/ TAMPA E INST.</t>
  </si>
  <si>
    <t>ELETROCALHA PERF. GALV. ELETROL. CHAPA 14 - 250X50MM C/ TAMPA E INST.</t>
  </si>
  <si>
    <t>ELETROCALHA PERF. GALV. ELETROL. CHAPA 14 - 300X50MM C/ TAMPA E INST.</t>
  </si>
  <si>
    <t>ELETROCALHA PERF. GALV. ELETROL. CHAPA 14 - 150X100MM C/ TAMPA E INST.</t>
  </si>
  <si>
    <t>ELETROCALHA PERF. GALV. ELETROL. CHAPA 14 - 200X100MM C/ TAMPA E INST.</t>
  </si>
  <si>
    <t>ELETROCALHA PERF. GALV. CHAPA 14 - 250X100MM C/ TAMPA E INST.</t>
  </si>
  <si>
    <t>ELETROCALHA PERF. GALV. ELETROL. CHAPA 14 - 400X100MM C/ TAMPA E INST.</t>
  </si>
  <si>
    <t>ALTA TENSÃO</t>
  </si>
  <si>
    <t>ÓLEO ISOLANTE PARA TRANSFORMADOR/ DISJUNTOR 30KV/CM</t>
  </si>
  <si>
    <t>ISOLADOR SUPORTE TIPO PEDESTAL EM PORCELANA - 15KV</t>
  </si>
  <si>
    <t>ISOLADOR SUPORTE TIPO PEDESTAL EM PORCELANA - 1KV</t>
  </si>
  <si>
    <t>ISOLADOR SUPORTE TIPO PEDESTAL EM EPOXI - 15KV</t>
  </si>
  <si>
    <t>ISOLADOR SUPORTE TIPO PEDESTAL EPOXI - 1KV</t>
  </si>
  <si>
    <t>VERGALHÃO DE COBRE 3/8" (10MM)</t>
  </si>
  <si>
    <t>TERMINAL OU CONECTOR PARA VERGALHÃO DE COBRE 3/8" (10MM)</t>
  </si>
  <si>
    <t>CABO DE MÉDIA TENSÃO PARA 12/20KV - 1 X 35MM2 UNIPOLAR</t>
  </si>
  <si>
    <t>MUFLA UNIPOLAR INTERNA PARA CABO ATÉ 35MM2 - 15KV</t>
  </si>
  <si>
    <t>MUFLA UNIPOLAR EXTERNA PARA CABO ATÉ 35MM2 - 15KV</t>
  </si>
  <si>
    <t>MUFLA TRIPOLAR INTERNA PARA CABO ATÉ 35MM2 - 15KV</t>
  </si>
  <si>
    <t>MUFLA TRIPOLAR EXTERNA PARA CABO ATÉ 35MM2 - 15KV</t>
  </si>
  <si>
    <t>BUCHA D PASSAGEM INTERNA/ EXTERNA - 15KV</t>
  </si>
  <si>
    <t>BUCHA DE PASSAGEM PARA NEUTRO - 1KV</t>
  </si>
  <si>
    <t>CHAPA DE FERRO 150X0,50X1/4" PARA BUCHAS DE PASSAGEM</t>
  </si>
  <si>
    <t>BUCHA DE PASSAGEM COM ROSCA PARA CUBICULO BLINDADO</t>
  </si>
  <si>
    <t>FUSIVEL HH PARA 40A/ 15KV</t>
  </si>
  <si>
    <t>BASE TRIPOLAR PARA FUSIVEL LIMITADOR HH - 15KV/ 200A</t>
  </si>
  <si>
    <t>TRANSFORMADOR POTENCIAL A ÓLEO 500VA - 13.2KV/220V</t>
  </si>
  <si>
    <t>FUSIVEL PARA TRANSFORMADOR DE POTENCIAL</t>
  </si>
  <si>
    <t>DISJUNTOR PVO 15KV/ 350MVA - COMPLETO</t>
  </si>
  <si>
    <t>BOBINA D MÍNIMA TENSÃO DO DISJUNTOR VOL. NORMAL DE ÓLEO</t>
  </si>
  <si>
    <t>RELE DE FALTA DE FASE E MÍNIMA TENSÃO TRIFÁSICO</t>
  </si>
  <si>
    <t>ESTRADO DE MADEIRA 100X100CM</t>
  </si>
  <si>
    <t>VARA DE MANOBRA DE FIBRA DE VIDRO, 3,00M/ 15KV</t>
  </si>
  <si>
    <t>CAIXA DE MEDIÇÃO A3 PADRÃO ELETROPAULO</t>
  </si>
  <si>
    <t>JANELA PARA VENTILAÇÃO PERMANENTE TIPO CHICANA - INCLUSIVE TELA</t>
  </si>
  <si>
    <t>PLACA DE AVISO EM ALUMÍNIO PARA CABINE PRIMÁRIA COM MED 16X23CM (VARIAÇÃO DE +OU- 2CM)</t>
  </si>
  <si>
    <t>PLAQUETA INDICATIVADE PVC 8 X 12CM</t>
  </si>
  <si>
    <t>MUDANÇA DOS TAP'S DO TRANSFORMADOR DE FORÇA</t>
  </si>
  <si>
    <t>LIMPEZA DO POSTO PRIMÁRIO E PINTURA DOS BARRAMENTOS</t>
  </si>
  <si>
    <t>BRAÇADEIRA PARA ELETRODUTO EM POSTE</t>
  </si>
  <si>
    <t>LUVA DE BORRACHA ISOLAÇÃO 20KV</t>
  </si>
  <si>
    <t>CHAVE SECCIONADORA TRIP SECA INTERNA 200A/ 15KV</t>
  </si>
  <si>
    <t>CHAVE SECCIONADORA TRIP SECA INTERNA 400A/15KV</t>
  </si>
  <si>
    <t>CHAVE SECIONADORA TRIP INTERNA C/ BASE FUS HH 400A/15KV</t>
  </si>
  <si>
    <t>INSTALAÇÃO DE CONJUNTO DE ACIONAMENTO PARA CHAVE SECCIONADORA</t>
  </si>
  <si>
    <t>TRANSFORMADOR ISOLADOR BIFÁSICO 10KVA</t>
  </si>
  <si>
    <t>TRANSFORMADOR TRIFÁSICO 15KV - 13,2KV/ 220V/ 127V - 112,5KVA</t>
  </si>
  <si>
    <t>TRANSFORMADOR TRIFÁSICO 15KV - 13,2KV/ 220V/ 127V - 150KVA</t>
  </si>
  <si>
    <t>TRANSFORMADOR TRIFÁSICO 15KV - 13,2KV/ 220V/ 127V - 225KVA</t>
  </si>
  <si>
    <t>TRANSFORMADOR TRIFÁSICO 15KV - 13,2KV/ 220V/ 127V - 300KVA</t>
  </si>
  <si>
    <t>TRANSFORMADOR DE POTENCIAL A SELO 13,2/ 0,11 - 0,22KV - 1000VA</t>
  </si>
  <si>
    <t>TRANSFORMADOR DE POTENCIAL A SECO 15KV - 220V - 1000VA</t>
  </si>
  <si>
    <t>TRANSFORMADOR TRIFÁSICO À SECO 500KVA - 13,8/13,2/12,6 KV - 220/127V</t>
  </si>
  <si>
    <t>TRANSFORMADOR TRIFÁSICO, À SECO, 300 KVA, 13,8/ 13,2/ 12,6 KV - 220V, CLASSE 15 KV</t>
  </si>
  <si>
    <t>CAPACITOR PARA CORREÇÃO DO FATOR DE POTÊNCIA - 220V - 5,0KVA</t>
  </si>
  <si>
    <t>CAPACITOR PARA CORREÇÃO DO FATOR DE POTÊNCIA - 220V - 10,0KVA</t>
  </si>
  <si>
    <t>CAPACITOR PARA CORREÇÃO DO FATOR DE POTÊNCIA - 220V - 15KVA</t>
  </si>
  <si>
    <t>CAPACITOR PARA CORREÇÃO DO FATOR DE POTÊNCIA - 220V - 20,0KVA</t>
  </si>
  <si>
    <t>CAPACITOR PARA CORREÇÃO DO FATOR DE POTÊNCIA - 220V - 30,0KVA</t>
  </si>
  <si>
    <t>CAPACITOR PARA CORREÇÃO DO FATOR DE POTÊNCIA - 220V - 40,0KVA</t>
  </si>
  <si>
    <t>CAPACITOR PARA CORREÇÃO DP FATOR DE POTÊNCIA - 220V - 50,0KVA</t>
  </si>
  <si>
    <t>BANCO AUTOMÁTICO DE CAPACITORES, 15 KVAR, 220V, TRIFÁSICO, MONTADO EM PAINEL PARA CORREÇÃO DE FATOR DE POTÊNCIA</t>
  </si>
  <si>
    <t>BANCO AUTOMÁTICO DE CAPACITORES, 30 KVAR, 220V, TRIFÁSICO, MONTADO EM PAINEL PARA CORREÇÃO DE FATOR DE POTÊNCIA</t>
  </si>
  <si>
    <t>BANCO AUTOMÁTICO DE CAPACITORES, 50 KVAR, 220V, TRIFÁSICO, MONTADO EM PAINEL PARA CORREÇÃO DE FATOR DE POTÊNCIA</t>
  </si>
  <si>
    <t>DPS - DISPOSITIVO PROTEÇÃO CONTRA SURTOS 275V - 40KA</t>
  </si>
  <si>
    <t>DISPOSITIVO DE PROTEÇÃO CONTRA SURTOS - DPS - 500 VCC - 45 KA - CLASSE II</t>
  </si>
  <si>
    <t>DISPOSITIVO DE PROTEÇÃO CONTRA SURTOS - DPS - 1000 VCC - 45 KA - CLASSE I</t>
  </si>
  <si>
    <t>BARRAMENTO DE COBRE TIPO DIN BIPOLAR PARA 63A</t>
  </si>
  <si>
    <t>BARRAMENTO DE COBRE TIPO DIN TRIPOLAR PARA 80A</t>
  </si>
  <si>
    <t>EMENDA PARA CABO DE MÉDIA TENSÃO 12/20KV - 1X25/ 1X35MM2 - UNIPOLAR</t>
  </si>
  <si>
    <t>BASE PARA FUSIVEL DE TRANSFORMADOR DE POTENCIAL</t>
  </si>
  <si>
    <t>FUSIVEL HH PARA 7,5A/ 15KV</t>
  </si>
  <si>
    <t>FUSIVEL HH PARA 10A/ 15KV</t>
  </si>
  <si>
    <t>FUSIVEL HH PARA 20A/ 15KV</t>
  </si>
  <si>
    <t>DISJUNTOR A VÁCUO 15KV/ 350MVA - COMPLETO - CARREGAM. MANUAL</t>
  </si>
  <si>
    <t>DISJUNTOR A VÁCUO 15KV/ 350MVA - MOTORIZADO - COMPLETO</t>
  </si>
  <si>
    <t>PARA-RAIO TIPO POLIMERICO CLASSE 15KV</t>
  </si>
  <si>
    <t>ESTRADO DE BORRACHA ISOLANTE 100X100X2,5CM</t>
  </si>
  <si>
    <t>LUVA DE SOBREPOSIÇÃO PARA LUVA ISOLANTE EM COURO DE VAQUETA</t>
  </si>
  <si>
    <t>TRANSFORMADOR TRIFÁSICO A SECO 150KVA - 13,8/ 13,2/ 12,6KV - 220/ 127V</t>
  </si>
  <si>
    <t>TRANSFORMADOR TRIFÁSICO A SECO 225KVA - 13,8/ 13,2/ 12,6KV - 220/ 127V</t>
  </si>
  <si>
    <t>TRANSFORMADOR DE CORRENTE PARA PROTEÇÃO RELAÇÃO 20:5A</t>
  </si>
  <si>
    <t>RELE DE SOBRECORRENTE DE AÇÃO INDIRETA PARA MÉDIA TENSÃO</t>
  </si>
  <si>
    <t>REMOÇÃO DE CABOS DE ALTA TENSÃO EM LINHA SUBTERRÂNEA ATÉ 35MM2</t>
  </si>
  <si>
    <t>CARTUCHO PARA CONEXÃO EXOTERMICA CABO/ CABO</t>
  </si>
  <si>
    <t>CARTUCHO PARA CONEXÃO EXOTERMICA CABO/ HASTE</t>
  </si>
  <si>
    <t>CARTUCHO PARA CONEXÃO EXOTERMICA ESTRUTURA METÁLICA</t>
  </si>
  <si>
    <t>PLACA DE AVISO DE POLIESTIRENO 30X40 E 2MM</t>
  </si>
  <si>
    <t>BOLSA EM LONA PARA LUVA ISOLANTE</t>
  </si>
  <si>
    <t>CAIXA DE MADEIRA PARA ARMAZENAMENTO DE LUVA ISOLANTE</t>
  </si>
  <si>
    <t>TRANSFORMADOR DE CORRENTE PARA PROTEÇÃO RELAÇÃO 50:5A</t>
  </si>
  <si>
    <t>TRANSFORMADOR DE CORRENTE PARA PROTEÇÃO RELAÇÃO 75:5A</t>
  </si>
  <si>
    <t>TRANSFORMADOR DE CORRENTE PARA PROTEÇÃO RELAÇÃO 100:5A</t>
  </si>
  <si>
    <t>CONJUNTOS DE ILUMINAÇÃO</t>
  </si>
  <si>
    <t>LC.02 - ILUMINAÇÃO DE QUADRA COM POSTE CONCRETO TUBULAR H LIV.=10M COM 3 PROJETORES VAPOR MERCÚRIO 400W</t>
  </si>
  <si>
    <t>ILUMINAÇÃO DE QUADRA COM POSTE DE CONCRETO TUBULAR, ALT. UTIL 10M COM 3 PROJETORES COM LÂMPADA DE LED 100W, INCLUSIVE CAIXA DE INSPEÇÃO DE ALVENARIA 40X40X40CM DE 1 TIJOLO COM TAMPA DE CONCRETO</t>
  </si>
  <si>
    <t>POSTE DE AÇO GALVANIZADO TIPO RETO, FLANGEADO H=5M COM LUMINÁRIA HERMÉTICA EM ALUMÍNIO FUNDIDO PARA LÂMPADA DE VAPOR DE MERCÚRIO DE 250W - COM APROVAÇÃO DE ILUME/ PMSP</t>
  </si>
  <si>
    <t>POSTE DE AÇO GALVANIZADO TIPO RETO, FLANGEADO H=7M COM LUMINÁRIA HERMÉTICA EM ALUMÍNIO FUNDIDO PARA LÂMPADA DE VAPOR DE MERCÚRIO DE 250W - COM APROVAÇÃO DE ILUME/ PMSP</t>
  </si>
  <si>
    <t>POSTE GALVANIZADO, RETO, FLANGEADO, H=5M COM LUMINÁRIA HERMÉTICA TIPO LED DE 150W COM APROVAÇÃO DE ILUME/PMSP, INCLUSIVE CAIXA DE INSPEÇÃO DE ALVENARIA 40X40X40CM DE 1 TIJOLO COM TAMPA DE CONCRETO</t>
  </si>
  <si>
    <t>POSTE DE AÇO GALVANIZADO, RETO, FLANGEADO, H=5M COM LUMINÁRIA HERMÉTICA TIPO LED DE 120W COM APROVAÇÃO DE ILUME/PMSP, INCLUSIVE CAIXA DE INSPEÇÃO DE ALVENARIA 40X40X40CM DE 1 TIJOLO COM TAMPA DE CONCRETO</t>
  </si>
  <si>
    <t>DEMOLIÇÕES - ENTRADA E DISTRIBUIÇÃO</t>
  </si>
  <si>
    <t>REMOÇÃO DE POSTE DE ENTRADA DE ENERGIA EM BAIXA TENSÃO - GALVANIZADO</t>
  </si>
  <si>
    <t>REMOÇÃO DE POSTE DE ENTRADA DE ENERGIA EM BAIXA TENSÃO - CONCRETO</t>
  </si>
  <si>
    <t>REMOÇÃO DE CAIXA DE ENTRADA DE ENERGIA EM BAIXA TENSÃO</t>
  </si>
  <si>
    <t>REMOÇÃO DE ARMAÇÃO TIPO BRAQUETE</t>
  </si>
  <si>
    <t>REMOÇÃO DE CABEÇOTE TIPO "TELESP"</t>
  </si>
  <si>
    <t>REMOÇÃO DE CAIXA DE ENTRADA DE TELEFONE TIPO "TELESP"</t>
  </si>
  <si>
    <t>REMOÇÃO DE PERFILADOS</t>
  </si>
  <si>
    <t>REMOÇÃO DE ELETRODUTOS EMBUTIDOS - ATÉ 2"</t>
  </si>
  <si>
    <t>REMOÇÃO DE ELETRODUTOS EMBUTIDOS - ACIMA DE 2"</t>
  </si>
  <si>
    <t>REMOÇÃO DE ELETRODUTOS APARENTES - ATÉ 2"</t>
  </si>
  <si>
    <t>REMOÇÃO DE ELETRODUTOS APARENTES - ACIMA DE 2"</t>
  </si>
  <si>
    <t>REMOÇÃO DE CABO EMBUTIDO - ATÉ 16MM2</t>
  </si>
  <si>
    <t>REMOÇÃO DE CABO EMBUTIDO - ACIMA DE 16MM2</t>
  </si>
  <si>
    <t>REMOÇÃO DE CABO APARENTE - ATÉ 16MM2</t>
  </si>
  <si>
    <t>REMOÇÃO DE CABO APARENTE - ACIMA DE 16MM2</t>
  </si>
  <si>
    <t>REMOÇÃO DE TERMINAIS OU CONECTORES DE PRESSÃO PARA CABOS</t>
  </si>
  <si>
    <t>REMOÇÃO DE SUPORTE-ISOLADOR TIPO ROLDANA</t>
  </si>
  <si>
    <t>DEMOLIÇÕES - CAIXAS E QUADROS</t>
  </si>
  <si>
    <t>REMOÇÃO DE ISOLADORES EM QUADROS ELÉTRICOS</t>
  </si>
  <si>
    <t>REMOÇÃO DE DISJUNTOR AUTOMÁTICO UNIPOLAR ATÉ 50A</t>
  </si>
  <si>
    <t>REMOÇÃO DE DISJUNTOR AUTOMÁTICO BIPOLAR ATÉ 50A</t>
  </si>
  <si>
    <t>REMOÇÃO DE DISJUNTOR AUTOMÁTICO TRIPOLAR ATÉ 50A</t>
  </si>
  <si>
    <t>REMOÇÃO DE CAIXA PARA FUSÍVEL OU TOMADA, INSTALADA EM PERFILADOS</t>
  </si>
  <si>
    <t>REMOÇÃO DE QUADRO DE DISTRIBUIÇÃO OU CAIXA DE PASSAGEM</t>
  </si>
  <si>
    <t>REMOÇÃO DE TAMPA DE QUADRO DE DISTRIBUIÇÃO OU CAIXA DE PASSAGEM</t>
  </si>
  <si>
    <t>REMOÇÃO DE FECHADURA DE QUADRO DE DISTRIBUIÇÃO OU CAIXA DE PASSAGEM</t>
  </si>
  <si>
    <t>REMOÇÃO DE DISJUNTOR AUTOMÁTICO TIPO "QUICK-LAG"</t>
  </si>
  <si>
    <t>REMOÇÃO DE BASE EM CHAPA DE FERRO PARA DISJUNTOR TIPO "QUICK-LAG"</t>
  </si>
  <si>
    <t>REMOÇÃO DE CAPACITOR PARA CORREÇÃO DE FATOR DE POTÊNCIA</t>
  </si>
  <si>
    <t>REMOÇÃO DE CHAVE SECCIONADORA TIPO FACA - BASE DE MÁRMORE OU ARDÓSIA</t>
  </si>
  <si>
    <t>REMOÇÃO DE CHAVE SECCIONADORA OU BASE PARA FUSÍVEIS TIPO NH - UNIPOLAR</t>
  </si>
  <si>
    <t>REMOÇÃO DE CHAVE SECCIONADORA OU BASE PARA FUSÍVEIS TIPO NH - TRIPOLAR</t>
  </si>
  <si>
    <t>REMOÇÃO DE BASE PARA FUSÍVEIS TIPO "DIAZED"</t>
  </si>
  <si>
    <t>DEMOLIÇÕES - PONTOS E APARELHOS</t>
  </si>
  <si>
    <t>REMOÇÃO DE REATOR PARA LÂMPADA FLUORESCENTE</t>
  </si>
  <si>
    <t>REMOÇÃO DE LÂMPADA INCANDESCENTE OU FLUORESCENTE</t>
  </si>
  <si>
    <t>REMOÇÃO DE LÂMPADA DE VAPOR DE MERCÚRIO, SÓDIO OU MISTA</t>
  </si>
  <si>
    <t>REMOÇÃO DE PLACA DIFUSORA PARA LÂMPADA FLUORESCENTE</t>
  </si>
  <si>
    <t>REMOÇÃO DE INTERRUPTOR, TOMADA, BOTÃO DE CAMPAINHA OU CIGARRA</t>
  </si>
  <si>
    <t>REMOÇÃO DE REATOR PARA LÂMPADA HG/NA - EM CAIXA DE PASSAGEM</t>
  </si>
  <si>
    <t>REMOÇÃO DE REATOR PARA LÂMPADA HG/NA - EM POSTE</t>
  </si>
  <si>
    <t>REMOÇÃO DE LUMINÁRIA INTERNA PARA LÂMPADA INCANDESCENTE</t>
  </si>
  <si>
    <t>REMOÇÃO DE LUMINÁRIA INTERNA PARA LÂMPADA FLUORESCENTE</t>
  </si>
  <si>
    <t>REMOÇÃO DE LUMINÁRIA EXTERNA INSTALADA EM POSTE</t>
  </si>
  <si>
    <t>REMOÇÃO DE LUMINÁRIA EXTERNA INSTALADA EM BRAÇO DE FERRO</t>
  </si>
  <si>
    <t>REMOÇÃO DE LUMINÁRIA A PROVA DE TEMPO, GASES E VAPOR</t>
  </si>
  <si>
    <t>REMOÇÃO DE PROJETOR DE FACHADA</t>
  </si>
  <si>
    <t>REMOÇÃO DE PROJETOR DE JARDIM</t>
  </si>
  <si>
    <t>REMOÇÃO DE CRUZETA DE FERRO PARA FIXAÇÃO DE PROJETOR</t>
  </si>
  <si>
    <t>REMOÇÃO DE BRAÇO DE LUMINÁRIA</t>
  </si>
  <si>
    <t>DEMOLIÇÕES - PÁRA-RAIOS E OUTROS</t>
  </si>
  <si>
    <t>REMOÇÃO DE CAPTOR DE PÁRA-RAIOS - TIPO FRANKLIN</t>
  </si>
  <si>
    <t>REMOÇÃO DE CAPTOR DE PÁRA-RAIOS - RADIOATIVO</t>
  </si>
  <si>
    <t>REMOÇÃO DE CORDOALHA DE COBRE NÚ</t>
  </si>
  <si>
    <t>REMOÇÃO DE CABO DE COBRE NÚ, PARA ATERRAMENTO</t>
  </si>
  <si>
    <t>REMOÇÃO DE CONECTOR TIPO "SPLIT-BOLT"</t>
  </si>
  <si>
    <t>REMOÇÃO DE BASE E HASTE DE PÁRA-RAIOS</t>
  </si>
  <si>
    <t>REMOÇÃO DE CABO DE AÇO E ESTICADORES</t>
  </si>
  <si>
    <t>REMOÇÃO DE BRAÇADEIRA PARA 3 ESTAIS</t>
  </si>
  <si>
    <t>REMOÇÃO DE TUBO DE PROTEÇÃO PARA CORDOALHA, INCLUSIVE FIXAÇÕES</t>
  </si>
  <si>
    <t>REMOÇÃO DE AUTOMÁTICO DE BÓIA</t>
  </si>
  <si>
    <t>REMOÇÃO DE CONTACTOR MAGNÉTICO E RELÊS PARA QUADRO DE COMANDO</t>
  </si>
  <si>
    <t>REMOÇÃO DE POSTE DE FERRO, INCLUSIVE BASE DE FIXAÇÃO</t>
  </si>
  <si>
    <t>REMOÇÃO DE POSTE DE FERRO ENGASTADO NO SOLO</t>
  </si>
  <si>
    <t>REMOÇÃO DE POSTE DE CONCRETO EM REDE DE ENERGIA</t>
  </si>
  <si>
    <t>DEMOLIÇÕES - CABINE PRIMÁRIA</t>
  </si>
  <si>
    <t>REMOÇÃO DE ISOLADOR TIPO DISCO, INCLUSIVE GANCHO DE SUSTENTAÇÃO</t>
  </si>
  <si>
    <t>REMOÇÃO DE ISOLADOR TIPO CASTANHA, INCLUSIVE GANCHO DE SUSTENTAÇÃO</t>
  </si>
  <si>
    <t>REMOÇÃO DE ISOLADOR TIPO PINO PARA A.T. INCLUSIVE PINO</t>
  </si>
  <si>
    <t>REMOÇÃO DE ISOLADOR TIPO PEDESTAL PARA A.T.</t>
  </si>
  <si>
    <t>REMOÇÃO DE BUCHA DE PASSAGEM INTERNA/EXTERNA PARA A.T.</t>
  </si>
  <si>
    <t>REMOÇÃO DE VERGALHÃO DE COBRE 3/8"</t>
  </si>
  <si>
    <t>REMOÇÃO DE TERMINAL OU CONECTOR PARA VERGALHÃO DE COBRE</t>
  </si>
  <si>
    <t>REMOÇÃO DE CHAVE SECCIONADORA TRIPOLAR</t>
  </si>
  <si>
    <t>REMOÇÃO DE TRANSFORMADOR DE POTENCIAL</t>
  </si>
  <si>
    <t>REMOÇÃO DE DISJUNTOR A ÓLEO - VOL NORMAL OU REDUZIDO</t>
  </si>
  <si>
    <t>REMOÇÃO DE TRANSFORMADOR DE POTÊNCIA CLASSE 15KV</t>
  </si>
  <si>
    <t>REMOÇÃO DE CHAVE FUSÍVEL TIPO MATHEUS</t>
  </si>
  <si>
    <t>REMOÇÃO DE SUPORTE DE TRANSFORMADOR EM POSTE</t>
  </si>
  <si>
    <t>REMOÇÃO DE CABOS DE A.T. EM LINHA AÉREA ATÉ 35MM2</t>
  </si>
  <si>
    <t>REMOÇÃO DE PÁRA-RAIOS TIPO CRISTAL VALVE CLASSE 15KV</t>
  </si>
  <si>
    <t>REMOÇÃO DE CONTATORES E RELÊS EM GERAL</t>
  </si>
  <si>
    <t>REMOÇÃO DE MUFLA INTERNA UNIPOLAR/TRIPOLAR</t>
  </si>
  <si>
    <t>REMOÇÃO DE BUCHA DE PASSAGEM PARA NEUTRO - 1KV</t>
  </si>
  <si>
    <t>REMOÇÃO DE ÓLEO ISOLANTE DE TRANSFORMADOR OU DISJUNTOR</t>
  </si>
  <si>
    <t>REMOÇÃO DE SELA PARA CRUZETA DE MADEIRA</t>
  </si>
  <si>
    <t>REMOÇÃO DE FUSÍVEL EM ALTA TENSÃO TIPO "HH"</t>
  </si>
  <si>
    <t>REMOÇÃO DE ELO FUSÍVEL EM CHAVE TIPO MATHEUS</t>
  </si>
  <si>
    <t>REMOÇÃO DE RELÊ OU BOBINA - DISJUNTOR DE A.T.</t>
  </si>
  <si>
    <t>REMOÇÃO DE MUFLA EXTERNA UNIPOLAR / TRIPOLAR</t>
  </si>
  <si>
    <t>REMOÇÃO DE MUFLA INTERNA UNIPOLAR / TRIPOLAR</t>
  </si>
  <si>
    <t>RETIRADAS - ENTRADA E DISTRIBUIÇÃO</t>
  </si>
  <si>
    <t>RETIRADA DE POSTE DE ENTRADA DE ENERGIA EM BAIXA TENSÃO - GALVANIZADO</t>
  </si>
  <si>
    <t>RETIRADA DE POSTE DE ENTRADA DE ENERGIA EM BAIXA TENSÃO - CONCRETO</t>
  </si>
  <si>
    <t>RETIRADA DE CAIXA DE ENTRADA DE ENERGIA EM BAIXA TENSÃO</t>
  </si>
  <si>
    <t>RETIRADA DE ARMAÇÃO TIPO BRAQUETE</t>
  </si>
  <si>
    <t>RETIRADA DE CABEÇOTE TIPO "TELESP"</t>
  </si>
  <si>
    <t>RETIRADA DE CONDULETE</t>
  </si>
  <si>
    <t>RETIRADA DE PERFILADOS</t>
  </si>
  <si>
    <t>RETIRADA DE ELETRODUTOS APARENTES - ATÉ 2"</t>
  </si>
  <si>
    <t>RETIRADA DE ELETRODUTOS APARENTES - ACIMA DE 2"</t>
  </si>
  <si>
    <t>RETIRADA DE FIO EMBUTIDO - ATÉ 16MM2</t>
  </si>
  <si>
    <t>RETIRADA DE CABO EMBUTIDO - ACIMA DE 16MM2</t>
  </si>
  <si>
    <t>RETIRADA DE FIO APARENTE - ATÉ 16MM2</t>
  </si>
  <si>
    <t>RETIRADA DE CABO APARENTE - ACIMA DE 16MM2</t>
  </si>
  <si>
    <t>RETIRADA DE TERMINAIS OU CONECTORES DE PRESSÃO PARA CABOS</t>
  </si>
  <si>
    <t>RETIRADA DE SUPORTE-ISOLADOR TIPO ROLDANA</t>
  </si>
  <si>
    <t>RETIRADAS - CAIXAS E QUADROS</t>
  </si>
  <si>
    <t>RETIRADA DE BARRAMENTOS EM QUADROS ELÉTRICOS</t>
  </si>
  <si>
    <t>RETIRADA DE ISOLADORES EM QUADROS ELÉTRICOS</t>
  </si>
  <si>
    <t>RETIRADA DE DISJUNTOR AUTOMÁTICO UNIPOLAR ATÉ 50A</t>
  </si>
  <si>
    <t>RETIRADA DE DISJUNTOR AUTOMÁTICO BIPOLAR ATÉ 50A</t>
  </si>
  <si>
    <t>RETIRADA DE DISJUNTOR AUTOMÁTICO TRIPOLAR ATÉ 50A</t>
  </si>
  <si>
    <t>RETIRADA DE CAIXA PARA FUSÍVEL OU TOMADA, INSTALADA EM PERFILADOS</t>
  </si>
  <si>
    <t>RETIRADA DE QUADRO DE DISTRIBUIÇÃO OU CAIXA DE PASSAGEM</t>
  </si>
  <si>
    <t>RETIRADA DE FECHADURA DE QUADRO DE DISTRIBUIÇÃO OU CAIXA DE PASSAGEM</t>
  </si>
  <si>
    <t>RETIRADA DE DISJUNTOR AUTOMÁTICO TIPO "QUICK-LAG"</t>
  </si>
  <si>
    <t>RETIRADA DE BASE EM CHAPA DE FERRO, PARA DISJUNTOR TIPO "QUICK-LAG"</t>
  </si>
  <si>
    <t>RETIRADA DE CAPACITOR PARA CORREÇÃO DE FATOR DE POTÊNCIA</t>
  </si>
  <si>
    <t>RETIRADA DE CHAVE SECCIONADORA OU BASE PARA FUSÍVEIS TIPO NH UNIPOLAR</t>
  </si>
  <si>
    <t>RETIRADA DE CHAVE SECCIONADORA OU BASE PARA FUSÍVEIS TIPO NH TRIPOLAR</t>
  </si>
  <si>
    <t>RETIRADA DE BASE PARA FUSÍVEIS TIPO DIAZED</t>
  </si>
  <si>
    <t>RETIRADA DE BARRAMENTO DE COBRE</t>
  </si>
  <si>
    <t>RETIRADAS - PONTOS E APARELHOS</t>
  </si>
  <si>
    <t>RETIRADA DE SOQUETES EM LUMINÁRIAS</t>
  </si>
  <si>
    <t>RETIRADA DE REATOR EM LUMINÁRIA FLUORESCENTE</t>
  </si>
  <si>
    <t>RETIRADA DE LÂMPADA INCANDESCENTE OU FLUORESCENTE</t>
  </si>
  <si>
    <t>RETIRADA DE LÂMPADA VAPOR DE MERCÚRIO, SÓDIO OU MISTA</t>
  </si>
  <si>
    <t>RETIRADA DE PLACA DIFUSORA PARA LÂMPADA FLUORESCENTE</t>
  </si>
  <si>
    <t>RETIRADA DE LUMINÁRIA INTERNA PARA LÂMPADA INCANDESCENTE</t>
  </si>
  <si>
    <t>RETIRADA DE LUMINÁRIA INTERNA PARA LÂMPADA FLUORESCENTE</t>
  </si>
  <si>
    <t>RETIRADA DE LUMINÁRIA EXTERNA INSTALADA EM POSTE</t>
  </si>
  <si>
    <t>RETIRADA DE LUMINÁRIA EXTERNA INSTALADA EM BRAÇO DE FERRO</t>
  </si>
  <si>
    <t>RETIRADA DE LUMINÁRIA A PROVA DE TEMPO, GASES E VAPOR</t>
  </si>
  <si>
    <t>RETIRADA DE PROJETOR DE FACHADA</t>
  </si>
  <si>
    <t>RETIRADA DE PROJETOR DE JARDIM</t>
  </si>
  <si>
    <t>RETIRADA DE BRAÇO DE LUMINÁRIA</t>
  </si>
  <si>
    <t>RETIRADAS - PÁRA-RAIOS E OUTROS</t>
  </si>
  <si>
    <t>RETIRADA DE CORDOALHA DE COBRE NÚ</t>
  </si>
  <si>
    <t>RETIRADA DE CORDOALHA DE COBRE NÚ PARA ATERRAMENTO</t>
  </si>
  <si>
    <t>RETIRADA DE CONECTOR TIPO "SPLIT-BOLT"</t>
  </si>
  <si>
    <t>RETIRADA DE POSTE DE FERRO, INCLUSIVE BASE DE FIXAÇÃO</t>
  </si>
  <si>
    <t>RETIRADA DE POSTE DE FERRO ENGASTADO NO SOLO</t>
  </si>
  <si>
    <t>RETIRADA DE POSTE DE CONCRETO EM REDE DE ENERGIA</t>
  </si>
  <si>
    <t>RETIRADAS - CABINE PRIMÁRIA</t>
  </si>
  <si>
    <t>RETIRADA DE ISOLADOR TIPO DISCO INCLUSIVE GANCHO DE SUSTENTAÇÃO</t>
  </si>
  <si>
    <t>RETIRADA DE ISOLADOR TIPO CASTANHA INCLUSIVE GANCHO DE SUSTENTAÇÃO</t>
  </si>
  <si>
    <t>RETIRADA DE ISOLADOR TIPO PINO A.T. INCLUSIVE PINO</t>
  </si>
  <si>
    <t>RETIRADA DE ISOLADOR TIPO PEDESTAL PARA A.T.</t>
  </si>
  <si>
    <t>RETIRADA DE CRUZETA DE MADEIRA</t>
  </si>
  <si>
    <t>RETIRADA DE BUCHA DE PASSAGEM INTERNA/EXTERNA PARA A.T.</t>
  </si>
  <si>
    <t>RETIRADA DE CHAPA DE FERRO PARA BUCHA DE PASSAGEM</t>
  </si>
  <si>
    <t>RETIRADA DE VERGALHÃO DE COBRE 3/8"</t>
  </si>
  <si>
    <t>RETIRADA DE TERMINAL OU CONECTOR PARA VERGALHÃO DE COBRE</t>
  </si>
  <si>
    <t>RETIRADA DE CHAVE SECCIONADORA TRIPOLAR CLASSE 15 K.V.</t>
  </si>
  <si>
    <t>RETIRADA DE TRANSFORMADOR DE POTENCIAL</t>
  </si>
  <si>
    <t>RETIRADA DE DISJUNTOR A.T. DE VOL. NORMAL OU REDUZIDO DE ÓLEO</t>
  </si>
  <si>
    <t>RETIRADA DE TRANSFORMADOR DE POTÊNCIA CLASSE 15 KV</t>
  </si>
  <si>
    <t>RETIRADA DE CHAVE FUSÍVEL TIPO MATHEUS</t>
  </si>
  <si>
    <t>RETIRADA DE SUPORTE DE TRANSFORMADOR EM POSTE</t>
  </si>
  <si>
    <t>RETIRADA DE CABO DE A.T. EM LINHA AÉREA ATÉ 35MM2</t>
  </si>
  <si>
    <t>RETIRADA DE PÁRA-RAIO TIPO CRISTAL VALVE 15KV</t>
  </si>
  <si>
    <t>RETIRADA DE CONTATORES E RELÊS EM GERAL</t>
  </si>
  <si>
    <t>RETIRADA DE FUSÍVEL EM ALTA TENSÃO TIPO "HH"</t>
  </si>
  <si>
    <t>RETIRADA DE ELO FUSÍVEL EM CHAVE TIPO MATHEUS</t>
  </si>
  <si>
    <t>RECOLOCAÇÕES - ENTRADA E DISTRIBUIÇÃO</t>
  </si>
  <si>
    <t>RECOLOCAÇÃO DE POSTE DE ENTRADA DE ENERGIA EM BAIXA TENSÃO - GALVANIZADO</t>
  </si>
  <si>
    <t>RECOLOCAÇÃO DE POSTE DE ENTRADA DE ENERGIA EM BAIXA TENSÃO - CONCRETO</t>
  </si>
  <si>
    <t>RECOLOCAÇÃO DE CAIXA DE ENTRADA DE ENERGIA EM BAIXA TENSÃO</t>
  </si>
  <si>
    <t>RECOLOCAÇÃO DE ARMAÇÃO TIPO BRAQUETE</t>
  </si>
  <si>
    <t>RECOLOCAÇÃO DE CABEÇOTE TIPO "TELESP"</t>
  </si>
  <si>
    <t>RECOLOCAÇÃO DE CONDULETE</t>
  </si>
  <si>
    <t>RECOLOCAÇÃO DE PERFILADOS</t>
  </si>
  <si>
    <t>RECOLOCAÇÃO DE ELETRODUTOS APARENTES - ATÉ 2"</t>
  </si>
  <si>
    <t>RECOLOCAÇÃO DE ELETRODUTOS APARENTES - ACIMA DE 2"</t>
  </si>
  <si>
    <t>RECOLOCAÇÃO DE FIO EMBUTIDO - ATÉ 16MM2</t>
  </si>
  <si>
    <t>RECOLOCAÇÃO DE CABO EMBUTIDO - ACIMA DE 16MM2</t>
  </si>
  <si>
    <t>RECOLOCAÇÃO DE FIO APARENTE - ATÉ 16MM2</t>
  </si>
  <si>
    <t>RECOLOCAÇÃO DE CABO APARENTE - ACIMA DE 16MM2</t>
  </si>
  <si>
    <t>RECOLOCAÇÃO DE TERMINAIS OU CONECTORES DE PRESSÃO PARA CABOS</t>
  </si>
  <si>
    <t>RECOLOCAÇÃO DE SUPORTE-ISOLADOR TIPO ROLDANA</t>
  </si>
  <si>
    <t>RECOLOCAÇÕES - CAIXAS E QUADROS</t>
  </si>
  <si>
    <t>RECOLOCAÇÃO DE BARRAMENTOS EM QUADROS ELÉTRICOS</t>
  </si>
  <si>
    <t>RECOLOCAÇÃO DE ISOLADORES EM QUADROS ELÉTRICOS</t>
  </si>
  <si>
    <t>RECOLOCAÇÃO DE DISJUNTOR AUTOMÁTICO UNIPOLAR ATÉ 50A</t>
  </si>
  <si>
    <t>RECOLOCAÇÃO DE DISJUNTOR AUTOMÁTICO BIPOLAR ATÉ 50A</t>
  </si>
  <si>
    <t>RECOLOCAÇÃO DE DISJUNTOR AUTOMÁTICO TRIPOLAR ATÉ 50A</t>
  </si>
  <si>
    <t>RECOLOCAÇÃO DE CAIXA PARA FUSÍVEL OU TOMADA, INSTALADA EM PERFILADOS</t>
  </si>
  <si>
    <t>RECOLOCAÇÃO DE QUADRO DE DISTRIBUIÇÃO OU CAIXA DE PASSAGEM</t>
  </si>
  <si>
    <t>RECOLOCAÇÃO DE FECHADURA DE QUADRO DE DISTRIBUIÇÃO OU CAIXA DE PASSAGEM</t>
  </si>
  <si>
    <t>RECOLOCAÇÃO DE DISJUNTOR AUTOMÁTICO TIPO "QUICK-LAG"</t>
  </si>
  <si>
    <t>RECOLOCAÇÃO DE BASE EM CHAPA DE FERRO, PARA DISJUNTOR TIPO "QUICK-LAG"</t>
  </si>
  <si>
    <t>RECOLOCAÇÃO DE CAPACITOR PARA CORREÇÃO DE FATOR DE POTÊNCIA</t>
  </si>
  <si>
    <t>RECOLOCAÇÃO DE CHAVE SECCIONADA OU BASE PARA FUSÍVEL TIPO NH-UNIPOLAR</t>
  </si>
  <si>
    <t>RECOLOCAÇÃO DE CHAVE SECCIONADA OU BASE PARA FUSÍVEL TIPO NH-TRIPOLAR</t>
  </si>
  <si>
    <t>RECOLOCAÇÃO DE BASE DE FUSÍVEIS TIPO " DIAZED"</t>
  </si>
  <si>
    <t>RECOLOCAÇÃO DE BARRAMENTO DE COBRE</t>
  </si>
  <si>
    <t>RECOLOCAÇÕES - PONTOS E APARELHOS</t>
  </si>
  <si>
    <t>RECOLOCAÇÃO DE SOQUETES EM LUMINÁRIAS</t>
  </si>
  <si>
    <t>RECOLOCAÇÃO DE REATOR EM LUMINÁRIA FLUORESCENTE</t>
  </si>
  <si>
    <t>RECOLOCAÇÃO DE LÂMPADA FLUORESCENTE</t>
  </si>
  <si>
    <t>RECOLOCAÇÃO DE LÂMPADA VAPOR DE MERCÚRIO, SÓDIO OU MISTA</t>
  </si>
  <si>
    <t>RECOLOCAÇÃO DE PLACA DIFUSORA PARA LÂMPADA FLUORESCENTE</t>
  </si>
  <si>
    <t>RECOLOCAÇÃO DE LUMINÁRIA INTERNA PARA LÂMPADA FLUORESCENTE</t>
  </si>
  <si>
    <t>RECOLOCAÇÃO DE LUMINÁRIA EXTERNA INSTALADA EM POSTE</t>
  </si>
  <si>
    <t>RECOLOCAÇÃO DE LUMINÁRIA EXTERNA INSTALADA EM BRAÇO DE FERRO</t>
  </si>
  <si>
    <t>RECOLOCAÇÃO DE LUMINÁRIA A PROVA DE TEMPO, GASES E VAPOR</t>
  </si>
  <si>
    <t>RECOLOCAÇÃO DE PROJETOR DE FACHADA</t>
  </si>
  <si>
    <t>RECOLOCAÇÃO DE PROJETOR DE JARDIM</t>
  </si>
  <si>
    <t>RECOLOCAÇÃO DE BRAÇO DE LUMINÁRIA</t>
  </si>
  <si>
    <t>RECOLOCAÇÕES - PÁRA-RAIOS E OUTROS</t>
  </si>
  <si>
    <t>RECOLOCAÇÃO DE CORDOALHA DE COBRE NÚ</t>
  </si>
  <si>
    <t>RECOLOCAÇÃO CORDOALHA DE COBRE NÚ PARA ATERRAMENTO</t>
  </si>
  <si>
    <t>RECOLOCAÇÃO DE CONECTOR TIPO "SPLIT_BOLT"</t>
  </si>
  <si>
    <t>RECOLOCAÇÃO DE POSTE DE FERRO, INCLUSIVE BASE DE FIXAÇÃO</t>
  </si>
  <si>
    <t>RECOLOCAÇÃO DE POSTE DE FERRO ENGASTADO NO SOLO</t>
  </si>
  <si>
    <t>RECOLOCAÇÃO DE POSTE DE CONCRETO EM REDE DE ENERGIA</t>
  </si>
  <si>
    <t>RECOLOCAÇÕES - CABINES PRIMÁRIAS</t>
  </si>
  <si>
    <t>RECOLOCAÇÃO DE ISOLADOR TIPO DISCO INCLUSIVE GANCHO DE SUSTENTAÇÃO</t>
  </si>
  <si>
    <t>RECOLOCAÇÃO DE ISOLADOR TIPO CASTANHA INCLUSIVE GANCHO DE SUSTENTAÇÃO</t>
  </si>
  <si>
    <t>RECOLOCAÇÃO DE ISOLADOR TIPO PINO PARA A.T. INCLUSIVE PINO</t>
  </si>
  <si>
    <t>RECOLOCAÇÃO DE ISOLADOR TIPO PEDESTAL PARA A.T.</t>
  </si>
  <si>
    <t>RECOLOCAÇÃO DE CRUZETA DE MADEIRA</t>
  </si>
  <si>
    <t>RECOLOCAÇÃO DE BUCHA DE PASSAGEM INTERNA/EXTERNA PARA A.T.</t>
  </si>
  <si>
    <t>RECOLOCAÇÃO DE CHAPA DE FERRO PARA BUCHA DE PASSAGEM</t>
  </si>
  <si>
    <t>RECOLOCAÇÃO DE VERGALHÃO DE COBRE 3/8"</t>
  </si>
  <si>
    <t>RECOLOCAÇÃO DE TERMINAL OU CONECTOR PARA VERGALHÃO DE COBRE</t>
  </si>
  <si>
    <t>RECOLOCAÇÃO DE CHAVE SECCIONADORA TRIPOLAR CLASSE 15KV</t>
  </si>
  <si>
    <t>RECOLOCAÇÃO DE TRANSFORMADOR DE POTENCIAL</t>
  </si>
  <si>
    <t>RECOLOCAÇÃO DE DISJUNTOR A.T. DE VOLUME NORMAL OU REDUZIDO DE ÓLEO</t>
  </si>
  <si>
    <t>RECOLOCAÇÃO DE TRANSFORMADOR DE POTÊNCIA CLASSE 15KV</t>
  </si>
  <si>
    <t>RECOLOCAÇÃO DE CHAVE FUSÍVEL TIPO MATHEUS</t>
  </si>
  <si>
    <t>RECOLOCAÇÃO DE SUPORTE DE TRANSFORMADOR EM POSTE</t>
  </si>
  <si>
    <t>RECOLOCAÇÃO DE CABO DE A.T. EM LINHA AÉREA ATÉ 35MM2</t>
  </si>
  <si>
    <t>RECOLOCAÇÃO DE PÁRA-RAIO TIPO CRISTAL VALVE 15KV</t>
  </si>
  <si>
    <t>RECOLOCAÇÃO DE CONTATORES E RELÊS EM GERAL</t>
  </si>
  <si>
    <t>RECOLOCAÇÃO DE FUSÍVEL EM ALTA TENSÃO TIPO "HH"</t>
  </si>
  <si>
    <t>RECOLOCAÇÃO DE ELO FUSÍVEL EM CHAVE TIPO MATHEUS</t>
  </si>
  <si>
    <t>SERVIÇOS PARCIAIS - ENTRADA E DISTRIBUIÇÃO</t>
  </si>
  <si>
    <t>POSTE DE ENTRADA DE ENERGIA, DUPLO "T" - 7,5M/200DAN</t>
  </si>
  <si>
    <t>POSTE DE ENTRADA DE ENERGIA, DUPLO "T" - 7,5M/300DAN</t>
  </si>
  <si>
    <t>FORNECIMENTO E INSTALAÇÃO DE POSTE EM CONCRETO COM ALTURA LIVRE DE 18M, 1000DAN, ENGASTADO</t>
  </si>
  <si>
    <t>TERMINAL OU CONECTOR DE PRESSÃO - PARA FIO ATÉ 6MM2</t>
  </si>
  <si>
    <t>TERMINAL OU CONECTOR DE PRESSÃO - PARA CABO 10MM2</t>
  </si>
  <si>
    <t>TERMINAL OU CONECTOR DE PRESSÃO - PARA CABO 16MM2</t>
  </si>
  <si>
    <t>TERMINAL OU CONECTOR DE PRESSÃO - PARA CABO 25MM2</t>
  </si>
  <si>
    <t>TERMINAL OU CONECTOR DE PRESSÃO - PARA CABO 35MM2</t>
  </si>
  <si>
    <t>TERMINAL OU CONECTOR DE PRESSÃO - PARA CABO 50MM2</t>
  </si>
  <si>
    <t>TERMINAL OU CONECTOR DE PRESSÃO - PARA CABO 70MM2</t>
  </si>
  <si>
    <t>TERMINAL OU CONECTOR DE PRESSÃO - PARA CABO 95MM2</t>
  </si>
  <si>
    <t>TERMINAL OU CONECTOR DE PRESSÃO - PARA CABO 120MM2</t>
  </si>
  <si>
    <t>TERMINAL OU CONECTOR DE PRESSÃO - PARA CABO 150MM2</t>
  </si>
  <si>
    <t>TERMINAL OU CONECTOR DE PRESSÃO - PARA CABO 185MM2</t>
  </si>
  <si>
    <t>TERMINAL OU CONECTOR DE PRESSÃO - PARA CABO 240MM2</t>
  </si>
  <si>
    <t>TERMINAL OU CONECTOR DE PRESSÃO - PARA CABO 300MM2</t>
  </si>
  <si>
    <t>SERVIÇOS PARCIAIS - PONTOS E APARELHOS</t>
  </si>
  <si>
    <t>INTERRUPTOR SIMPLES - 1 TECLA</t>
  </si>
  <si>
    <t>INTERRUPTOR SIMPLES - 2 TECLAS</t>
  </si>
  <si>
    <t>INTERRUPTOR SIMPLES - 3 TECLAS</t>
  </si>
  <si>
    <t>INTERRUPTOR SIMPLES BIPOLAR - 1 TECLA</t>
  </si>
  <si>
    <t>INTERRUPTOR PARALELO - 1 TECLA</t>
  </si>
  <si>
    <t>ESPELHO PLÁSTICO - 3"X3"</t>
  </si>
  <si>
    <t>ESPELHO PLÁSTICO - 4"X2"</t>
  </si>
  <si>
    <t>ESPELHO PLÁSTICO - 4"X4"</t>
  </si>
  <si>
    <t>TOMADA PARA TELEFONE DE 4 POLOS PADRÃO TELEBRÁS</t>
  </si>
  <si>
    <t>TOMADA SIMPLES DE EMBUTIR - 110/220V</t>
  </si>
  <si>
    <t>TOMADA SIMPLES DE EMBUTIR - PARA PISO</t>
  </si>
  <si>
    <t>TOMADA 3P+T 30A - 440V</t>
  </si>
  <si>
    <t>TOMADA 3P+T 32A - 600/690V TIPO INDUSTRIAL</t>
  </si>
  <si>
    <t>TOMADA 3P+T 63A - 600/690V TIPO INDUSTRIAL</t>
  </si>
  <si>
    <t>BOTÃO PARA CAMPAINHA - USO AO TEMPO</t>
  </si>
  <si>
    <t>CIGARRA DE SOBREPOR, TIPO COLEGIAL</t>
  </si>
  <si>
    <t>TOMADA SIMPLES, 2P+T, 20A</t>
  </si>
  <si>
    <t>SOQUETE ANTIVIBRATÓRIO PARA LÂMPADA FLUORESCENTE SEM PORTA-STARTER</t>
  </si>
  <si>
    <t>IGNITOR PARA PARTIDA LÂMPADA VAPOR SÓDIO ALTA PRESSÃO ATÉ 400W</t>
  </si>
  <si>
    <t>REATOR SIMPLES PARA LÂMPADA FLUORESCENTE, ALTO F.POTÊNCIA - 220V/40W</t>
  </si>
  <si>
    <t>REATOR SIMPLES PARA LÂMPADA FLUORESCENTE PARTIDA RÁPIDA, ALTO F.POTÊNCIA - 110-220V/20W</t>
  </si>
  <si>
    <t>REATOR DUPLO PARA LÂMPADA FLUORESCENTE PARTIDA RÁPIDA, ALTO F.POTÊNCIA - 110-220V/2X20W</t>
  </si>
  <si>
    <t>REATOR DUPLO PARA LÂMPADA FLUORESCENTE PARTIDA RÁPIDA, ALTO F.POTÊNCIA 110-220V/2X40W</t>
  </si>
  <si>
    <t>REATOR SIMPLES PARA LÂMPADA FLUORESCENTE PARTIDA RÁPIDA, ALTO F.POTÊNCIA - 220V/1X110W</t>
  </si>
  <si>
    <t>REATOR DUPLO PARA LÂMPADA FLUORESCENTE PARTIDA RÁPIDA, ALTO F.POTÊNCIA 220V/2X110W</t>
  </si>
  <si>
    <t>REATOR PARA LÂMPADA HG - 220V/125W</t>
  </si>
  <si>
    <t>REATOR PARA LÂMPADA HG - 220V/250W</t>
  </si>
  <si>
    <t>REATOR PARA LÂMPADA HG - 220V/400W</t>
  </si>
  <si>
    <t>REATOR PARA LÂMPADA VAPOR DE MERCÚRIO USO EXTERNO 220V/400W</t>
  </si>
  <si>
    <t>REATOR PARA LÂMPADA VAPOR DE SÓDIO ALTA PRESSÃO - 220V/70W</t>
  </si>
  <si>
    <t>REATOR PARA LÂMPADA VAPOR DE SÓDIO ALTA PRESSÃO - 220V/150W</t>
  </si>
  <si>
    <t>REATOR PARA LÂMPADA VAPOR DE SÓDIO ALTA PRESSÃO - 220V/250W</t>
  </si>
  <si>
    <t>REATOR PARA LÂMPADA VAPOR DE SÓDIO ALTA PRESSÃO - 220V/400W</t>
  </si>
  <si>
    <t>INVERSOR FOTOVOLTÁICO SAÍDA TRIFÁSICA - 15 KW - ENTRADA ATÉ 1000 VCC - EFICIÊNCIA MÍNIMA 95%</t>
  </si>
  <si>
    <t>INVERSOR FOTOVOLTÁICO SAÍDA TRIFÁSICA - 10 KW -  ENTRADA ATÉ 600 VCC - EFICIÊNCIA MÍNIMA 95%</t>
  </si>
  <si>
    <t>LÂMPADA FLUORESCENTE - 20W</t>
  </si>
  <si>
    <t>LÂMPADA FLUORESCENTE - 40W</t>
  </si>
  <si>
    <t>LÂMPADA MISTA - 220V/160W</t>
  </si>
  <si>
    <t>LÂMPADA MISTA - 220V/250W</t>
  </si>
  <si>
    <t>LÂMPADA MISTA - 220V/500W</t>
  </si>
  <si>
    <t>LÂMPADA FLUORESCENTE - 110W TIPO HO</t>
  </si>
  <si>
    <t>LÂMPADA VAPOR DE MERCÚRIO - 220V/80W</t>
  </si>
  <si>
    <t>LÂMPADA VAPOR DE MERCÚRIO - 220V/125W</t>
  </si>
  <si>
    <t>LÂMPADA VAPOR DE MERCÚRIO - 220V/250W</t>
  </si>
  <si>
    <t>LÂMPADA VAPOR DE MERCÚRIO - 220V/400W</t>
  </si>
  <si>
    <t>LÂMPADA VAPOR DE SÓDIO ALTA PRESSÃO - 70W</t>
  </si>
  <si>
    <t>LÂMPADA VAPOR DE SÓDIO ALTA PRESSÃO - 150W</t>
  </si>
  <si>
    <t>LÂMPADA VAPOR DE SÓDIO ALTA PRESSÃO - 250W</t>
  </si>
  <si>
    <t>LÂMPADA VAPOR DE SÓDIO ALTA PRESSÃO - 400W</t>
  </si>
  <si>
    <t>LÂMPADA DE HALOGÊNIO - 110V/220V/300W</t>
  </si>
  <si>
    <t>LÂMPADA DE HALOGÊNIO - 220V/1000W</t>
  </si>
  <si>
    <t>LÂMPADA DE LED (BULBO) SOQUETE E-27/ E-40 - 40W</t>
  </si>
  <si>
    <t>LÂMPADA DE LED (BULBO) SOQUETE E-27/ E-40 - 70W</t>
  </si>
  <si>
    <t>LÂMPADA DE LED TUBULAR T8 - 9/10W</t>
  </si>
  <si>
    <t>LÂMPADA DE LED TUBULAR T8 - 18/20W</t>
  </si>
  <si>
    <t>LÂMPADA DE LED BULBO 10W - SOQUETE E-27</t>
  </si>
  <si>
    <t>MÓDULO FOTOVOLTÁICO (PAINEL) POLICRISTALINO - 270 W - TENSÃO MÁX. 1000 VCC - EFICIÊNCIA MÍN. 15%</t>
  </si>
  <si>
    <t>LÂMPADA DE LED (BULBO) SOQUETE E-27/E-40 - 100W</t>
  </si>
  <si>
    <t>LÂMPADA DE LED (BULBO) SOQUETE E-27/E-40 - 150W</t>
  </si>
  <si>
    <t>PLUG PARA TELEFONE DE 4 PINOS PADRÃO TELEBRÁS</t>
  </si>
  <si>
    <t>PLUG 3P+T 30A - 440V</t>
  </si>
  <si>
    <t>PLUG 3P+T 32A - 600/690V - TIPO INDUSTRIAL</t>
  </si>
  <si>
    <t>PLUG 3P+T 63A - 600/690V - TIPO INDUSTRIAL</t>
  </si>
  <si>
    <t>PLUG P/ TOMADA ATÉ 20A (2P+T, 20A - 250V)</t>
  </si>
  <si>
    <t>PLUG PARA TELEFONE - PADRÃO RJ11</t>
  </si>
  <si>
    <t>INTERRUPTOR COM VARIADOR DE LUMINOSIDADE 110/ 220 V - 127V/ 500W</t>
  </si>
  <si>
    <t>INTERRUPTOR PARALELO BIPOLAR 1 TECLA</t>
  </si>
  <si>
    <t>REATOR PARA LÂMPADA HG - 220V/80W</t>
  </si>
  <si>
    <t>SERVIÇOS PARCIAIS - PÁRA-RAIOS E OUTROS</t>
  </si>
  <si>
    <t>COLOCAÇÃO DE ARAME GUIA #14 DE AÇO GALVANIZADO EM ELETRODUTO</t>
  </si>
  <si>
    <t>FOTOCELULA SOLAR-RELÊ FOTOELÉTRICO CAPACIDADE - 1000W</t>
  </si>
  <si>
    <t>BASE E ESTAIS PARA HASTE DE PÁRA-RAIOS</t>
  </si>
  <si>
    <t>TERMINAL AÉREO EM AÇO GALVANIZADO COM BASE DE FIXAÇÃO H=30CM</t>
  </si>
  <si>
    <t>SUPORTE PARA FIXAÇÃO DE CABO EM TELHA ONDULADA</t>
  </si>
  <si>
    <t>CRUZETA DE FERRO GALVANIZADO PARA 3 PROJETORES</t>
  </si>
  <si>
    <t>BRAÇO P/ LUMINÁRIA EM TUBO FERRO GALVANIZADO 1"X1M</t>
  </si>
  <si>
    <t>POSTE DE AÇO GALVANIZADO, TIPO RETO FLANGEADO H=5M</t>
  </si>
  <si>
    <t>POSTE DE AÇO GALVANIZADO, TIPO RETO FLANGEADO H=7M</t>
  </si>
  <si>
    <t>POSTE DE AÇO GALVANIZADO, TIPO CURVO SIMPLES  H=7M</t>
  </si>
  <si>
    <t>POSTE DE AÇO GALVANIZADO, TIPO CURVO DUPLO H=7M</t>
  </si>
  <si>
    <t>POSTE DE AÇO GALVANIZADO, TIPO RETO H=9M</t>
  </si>
  <si>
    <t>POSTE DE AÇO GALVANIZADO, TIPO RETO H=10M</t>
  </si>
  <si>
    <t>CONECTOR TIPO PRENSA CABO EM ALUMÍNIO - 3/8"</t>
  </si>
  <si>
    <t>CONECTOR TIPO PRENSA-CABO EM ALUMÍNIO - 1/2"</t>
  </si>
  <si>
    <t>CONECTOR TIPO PRENSA-CABO EM ALUMÍNIO - 3/4"</t>
  </si>
  <si>
    <t>CONECTOR TIPO PRENSA-CABO EM ALUMÍNIO - 1"</t>
  </si>
  <si>
    <t>SUPORTE SIMPLES COM ROLDANA, PARA DESCIDA DE PÁRA-RAIOS</t>
  </si>
  <si>
    <t>CONECTOR TIPO "SPLIT-BOLT" - PARA CABO DE 16MM2</t>
  </si>
  <si>
    <t>CONECTOR TIPO "SPLIT-BOLT" - PARA CABO DE 35MM2</t>
  </si>
  <si>
    <t>HASTE "COPPERWELD"- 5/8"X3,OOM</t>
  </si>
  <si>
    <t>CONECTOR PARA HASTE "COPPERWELD"</t>
  </si>
  <si>
    <t>CONECTOR TIPO "SPLIT-BOLT" - PARA CABO DE 300,0MM2</t>
  </si>
  <si>
    <t>HASTE "COPPERWELD " - 3/4"X3,00M</t>
  </si>
  <si>
    <t>SERVIÇOS PARCIAIS - ELETROFERRAGENS E ACESSÓRIOS</t>
  </si>
  <si>
    <t>BUCHA E ARRUELA RÍGIDA PESADA EM ZAMAK - 1/2"</t>
  </si>
  <si>
    <t>BUCHA E ARRUELA RÍGIDA PESADA EM ZAMAK - 3/4"</t>
  </si>
  <si>
    <t>BRAÇADEIRA DE AÇO GALVANIZADO - 1/2"</t>
  </si>
  <si>
    <t>BRAÇADEIRA DE AÇO GALVANIZADO - 3"</t>
  </si>
  <si>
    <t>SUPORTE P/ PERFILADO 100X38MM GE</t>
  </si>
  <si>
    <t>SUPORTE CURTO PARA LUMINÁRIA 100X38MM GE</t>
  </si>
  <si>
    <t>SUPORTE LONGO PARA LUMINÁRIA 165X38MM GE</t>
  </si>
  <si>
    <t>EMENDA INTERNA P/ PERFILADO 38X38 "1" GE</t>
  </si>
  <si>
    <t>EMENDA INTERNA P/ PEFILADO 38X38 "T" GE</t>
  </si>
  <si>
    <t>CAIXA DE DERIVAÇÃO P/ PERFILADO 38X38 TP "C" GE - CHAPA 14</t>
  </si>
  <si>
    <t>CAIXA DE DERIVAÇÃO P/ PERFILADO 38X38 TP "L" GE - CHAPA 14</t>
  </si>
  <si>
    <t>CAIXA DE DERIVAÇÃO P/ PERFILADO 38X76 TP "E" GE - CHAPA 14</t>
  </si>
  <si>
    <t>CAIXA DE DERIVAÇÃO P/ PERFILADO 38X76 TP "C" GE - CHAPA 14</t>
  </si>
  <si>
    <t>CAIXA DE DERIVAÇÃO P/ PERFILADO 38X76 TP "L" GE - CHAPA 14</t>
  </si>
  <si>
    <t>CAIXA DE DERIVAÇÃO P/ PERFILADO 38X76 TP "T" GE - CHAPA 14</t>
  </si>
  <si>
    <t>CAIXA EM ALUMÍNIO P/ TOMADA FIXAÇÃO EM PERFILADO</t>
  </si>
  <si>
    <t>SAÍDA PARA ELETRODUTO EM PERFILADO 3/4" GE</t>
  </si>
  <si>
    <t>VERGALHÃO DE AÇO C/ ROSCA TOTAL 5/16" GE</t>
  </si>
  <si>
    <t>REATORES</t>
  </si>
  <si>
    <t>REATOR PARA LÂMPADA VAPOR METÁLICO - 70W/ 220V</t>
  </si>
  <si>
    <t>REATOR PARA LÂMPADA VAPOR METÁLICO - 150W/ 220V</t>
  </si>
  <si>
    <t>REATOR DE LÂMPADA VAPOR METÁLICO - 250W/ 220V</t>
  </si>
  <si>
    <t>REATOR PARA LÂMPADA VAPOR METÁLICO - 400W/ 220V</t>
  </si>
  <si>
    <t>REATOR ELETRÔNICO AFP 127V P/ LÂMPADA FLUORESCENTE - 1 X 14W</t>
  </si>
  <si>
    <t>REATOR ELETRÔNICO AFP 127V P/ LÂMPADA FLUORESCENTE - 1 X 28W</t>
  </si>
  <si>
    <t>REATOR ELETRÔNICO AFP 127V P/ LÂMPADA FLUORESCENTE - 2 X 14W</t>
  </si>
  <si>
    <t>REATOR ELETRÔNICO AFP 127V P/ LÂMPADA FLUORESCENTE - 2 X 28W</t>
  </si>
  <si>
    <t>REATOR ELETRÔNICO FLUORESCENTE SIMPLES AFP - 1X16W - 127/220V</t>
  </si>
  <si>
    <t>REATOR ELETRÔNICO FLUORESCENTE SIMPLES AFP - 1X32W - 127/220V</t>
  </si>
  <si>
    <t>REATOR ELETRÔNICO FLUORESCENTE DUPLO AFP - 2X16W - 127/220V</t>
  </si>
  <si>
    <t>REATOR ELETRÔNICO FLUORESCENTE DUPLO AFP - 2X32W - 127/220V</t>
  </si>
  <si>
    <t>REATOR ELETRÔNICO FLUORESCENTE SIMPLES AFP 1X54W - 220V</t>
  </si>
  <si>
    <t>REATOR ELETRÔNICO FLUORESCENTE DUPLO AFP 2X54W - 220V</t>
  </si>
  <si>
    <t>LÂMPADA VAPOR METÁLICO - 70W</t>
  </si>
  <si>
    <t>LÂMPADA VAPOR METÁLICO - 150W</t>
  </si>
  <si>
    <t>LÂMPADA VAPOR METÁLICO - 250W</t>
  </si>
  <si>
    <t>LÂMPADA VAPOR METÁLICO - 400W</t>
  </si>
  <si>
    <t>LÂMPADA FLUORESCENTE COMPACTA 15W - 220V</t>
  </si>
  <si>
    <t>LÂMPADA COMPACTA MINI-FLUORESCENTE COM REATOR E SOQUETE INCORPORADOS - 25W</t>
  </si>
  <si>
    <t>LÂMPADA FLUORESCENTE - 14W</t>
  </si>
  <si>
    <t>LÂMPADA FLUORESCENTE 16W</t>
  </si>
  <si>
    <t>LÂMPADA FLUORESCENTE 32W</t>
  </si>
  <si>
    <t>LÂMPADA FLUORESCENTE - 28W</t>
  </si>
  <si>
    <t>TOMADA RJ 45 PARA INFORMÁTICA COM PLACA</t>
  </si>
  <si>
    <t>TOMADA PARA TELEFONE PADRÃO RJ11 COM PLACA/ ESPELHO</t>
  </si>
  <si>
    <t>REDE LÓGICA</t>
  </si>
  <si>
    <t>CERTIFICAÇÃO DE REDE LÓGICA - ATÉ 50 PONTOS</t>
  </si>
  <si>
    <t>GL</t>
  </si>
  <si>
    <t>CERTIFICAÇÃO DE REDE LÓGICA - EXCEDENTE 50 PONTOS</t>
  </si>
  <si>
    <t>PTO</t>
  </si>
  <si>
    <t>RACK 8U'S COM VENTILAÇÃO, BANDEJA FIXA E RÉGUA DE TOMADAS - INSTALADO</t>
  </si>
  <si>
    <t>PATCH PAINEL - 24 PORTAS - INSTALADO</t>
  </si>
  <si>
    <t>SWITCH - 24 PORTAS - INSTALADO</t>
  </si>
  <si>
    <t>GUIA ORGANIZADORA DE CABOS 19" - 1V - INSTALADA</t>
  </si>
  <si>
    <t>PATCH CORD RJ45 - 1,5M</t>
  </si>
  <si>
    <t>PATCH CORD RJ45 - 2,5M</t>
  </si>
  <si>
    <t>CABO UTP - CATEGORIA 4 E 5 PARES</t>
  </si>
  <si>
    <t>INST.HIDRO-SANITARIAS</t>
  </si>
  <si>
    <t>ALIMENTAÇÃO PREDIAL DE ÁGUA E GÁS</t>
  </si>
  <si>
    <t>CAVALETE DE ENTRADA - 3/4"</t>
  </si>
  <si>
    <t>CAVALETE DE ENTRADA - 1"</t>
  </si>
  <si>
    <t>CAVALETE DE ENTRADA - 1 1/2"</t>
  </si>
  <si>
    <t>HV.09 - ABRIGO PARA CAVALETE ENTRADA, D=3/4" OU 1" EM ALVENARIA REVESTIDA</t>
  </si>
  <si>
    <t>HV.10 - ABRIGO PARA CAVALETE ENTRADA, D=1 1/4", D=1 1/2"OU 2" EM ALVENARIA REVESTIDA</t>
  </si>
  <si>
    <t>PROTEÇÃO ANTICORROSIVA PARA TUBULAÇÃO ENTERRADA</t>
  </si>
  <si>
    <t>ENVELOPAMENTO DE TUBULAÇÃO ENTERRADA, COM CONCRETO</t>
  </si>
  <si>
    <t>RESERVAÇÃO DE ÁGUA</t>
  </si>
  <si>
    <t>RESERVATÓRIO DE FIBRA DE VIDRO - CAPACIDADE 1000L</t>
  </si>
  <si>
    <t>CAIXA D'ÁGUA DE FIBRA DE VIDRO - 1500 LITROS</t>
  </si>
  <si>
    <t>CAIXA D'ÁGUA DE POLIETILENO 5000 LITROS</t>
  </si>
  <si>
    <t>CAIXA D'ÁGUA DE POLIETILENO 10.000 LITROS</t>
  </si>
  <si>
    <t>CAIXA D'ÁGUA DE POLIETILENO 15.000 LITROS</t>
  </si>
  <si>
    <t>ANÉIS PRÉ-MOLDADOS EM CONCRETO ARMADO P/ RESERVATÓRIO DE ÁGUA D=2,50M</t>
  </si>
  <si>
    <t>LAJE PRÉ-MOLDADA D=2,50M E=8CM PARA RESERVATÓRIO</t>
  </si>
  <si>
    <t>LAJE PRÉ-MOLDADA D=2,50M E=15CM PARA RESERVATÓRIO</t>
  </si>
  <si>
    <t>TUBO DE AÇO GALVANIZADO, CLASSE LEVE I (LINHA ÁGUA) - 3/4"</t>
  </si>
  <si>
    <t>TUBO DE AÇO GALVANIZADO, CLASSE LEVE I (LINHA ÁGUA) - 1"</t>
  </si>
  <si>
    <t>TUBO DE AÇO GALVANIZADO, CLASSE LEVE I (LINHA ÁGUA) - 1 1/2"</t>
  </si>
  <si>
    <t>TUBO DE AÇO GALVANIZADO, CLASSE LEVE I (LINHA ÁGUA) - 2"</t>
  </si>
  <si>
    <t>TUBO DE PVC RÍGIDO, SOLDÁVEL (LINHA ÁGUA) - 25MM (3/4")</t>
  </si>
  <si>
    <t>TUBO DE PVC RÍGIDO, SOLDÁVEL (LINHA ÁGUA) - 32MM (1")</t>
  </si>
  <si>
    <t>TUBO DE PVC RÍGIDO, SOLDÁVEL (LINHA ÁGUA) - 50MM (1 1/2")</t>
  </si>
  <si>
    <t>TUBO DE PVC RÍGIDO, SOLDÁVEL (LINHA ÁGUA) - 60MM (2")</t>
  </si>
  <si>
    <t>REGISTRO DE GAVETA, METAL AMARELO - 3/4"</t>
  </si>
  <si>
    <t>REGISTRO DE GAVETA, METAL AMARELO - 1"</t>
  </si>
  <si>
    <t>REGISTRO DE GAVETA, METAL AMARELO - 1 1/2"</t>
  </si>
  <si>
    <t>REGISTRO DE GAVETA, METAL AMARELO - 2"</t>
  </si>
  <si>
    <t>TORNEIRA DE BÓIA, DE LATÃO - 3/4"</t>
  </si>
  <si>
    <t>TORNEIRA DE BÓIA, DE LATÃO - 1"</t>
  </si>
  <si>
    <t>TORNEIRA DE BÓIA, DE LATÃO - 1 1/2"</t>
  </si>
  <si>
    <t>TORNEIRA DE BÓIA, DE LATÃO - 2"</t>
  </si>
  <si>
    <t>INSTALAÇÃO ELEVATÓRIA</t>
  </si>
  <si>
    <t>CONJUNTO MOTOR-BOMBA - ATÉ 1/2HP</t>
  </si>
  <si>
    <t>CONJUNTO MOTOR-BOMBA - ATÉ 3/4HP</t>
  </si>
  <si>
    <t>CONJUNTO MOTOR-BOMBA - ATÉ 1HP</t>
  </si>
  <si>
    <t>CONJUNTO MOTOR-BOMBA - ATÉ 2HP</t>
  </si>
  <si>
    <t>CONJUNTO MOTOR-BOMBA - ATÉ 3HP</t>
  </si>
  <si>
    <t>CONJUNTO MOTOR-BOMBA - ATÉ 4HP</t>
  </si>
  <si>
    <t>CONJUNTO MOTOR-BOMBA - ATÉ 5HP</t>
  </si>
  <si>
    <t>CONJUNTO MOTOR-BOMBA 80M3/H, 20MCA, 7,5CV, 3500RPM, 220/380V, TRIFÁSICO</t>
  </si>
  <si>
    <t>CONJUNTO MOTOR-BOMBA 112M3/H, 20MCA, 10CV, 3500RPM, 220/380V, TRIFÁSICO</t>
  </si>
  <si>
    <t>CONJUNTO MOTOR-BOMBA 160M3/H, 20MCA, 15CV, 1750RPM, 220/380V, TRIFÁSICO</t>
  </si>
  <si>
    <t>CONJUNTO MOTOR-BOMBA 240M3/H, 20MCA, 20CV, 1750RPM, 220/380V, TRIFÁSICO</t>
  </si>
  <si>
    <t>CONJUNTO MOTOR-BOMBA 270M3/H, 20MCA, 25CV, 1750RPM, 220/380V, TRIFÁSICO</t>
  </si>
  <si>
    <t>TUBO DE AÇO-CARBONO GALVANIZADO, CL.MÉDIA (DIN2440) - 1" (RECALQUE)</t>
  </si>
  <si>
    <t>TUBO DE AÇO-CARBONO GALVANIZADO, CL.MÉDIA (DIN2440) - 1 1/2" (SUCÇÃO)</t>
  </si>
  <si>
    <t>VÁLVULA DE RETENÇÃO HORIZONTAL - 1"</t>
  </si>
  <si>
    <t>VÁLVULA DE RETENÇÃO HORIZONTAL - 1 1/2"</t>
  </si>
  <si>
    <t>VÁLVULA DE RETENÇÃO HORIZONTAL - 2"</t>
  </si>
  <si>
    <t>VÁLVULA DE RETENÇÃO HORIZONTAL - 2 1/2"</t>
  </si>
  <si>
    <t>VÁLVULA DE RETENÇÃO HORIZONTAL - 3"</t>
  </si>
  <si>
    <t>VÁLVULA DE RETENÇÃO HORIZONTAL - 4"</t>
  </si>
  <si>
    <t>VÁLVULA DE RETENÇÃO VERTICAL - 1"</t>
  </si>
  <si>
    <t>VÁLVULA DE RETENÇÃO VERTICAL - 1 1/4"</t>
  </si>
  <si>
    <t>VÁLVULA DE RETENÇÃO VERTICAL - 1 1/2"</t>
  </si>
  <si>
    <t>VÁLVULA DE RETENÇÃO VERTICAL - 2"</t>
  </si>
  <si>
    <t>VÁLVULA DE RETENÇÃO VERTICAL - 2 1/2"</t>
  </si>
  <si>
    <t>VÁLVULA DE RETENÇÃO VERTICAL - 3"</t>
  </si>
  <si>
    <t>VÁLVULA DE RETENÇÃO VERTICAL - 4"</t>
  </si>
  <si>
    <t>CHAVE DE BÓIA</t>
  </si>
  <si>
    <t>REDE DE ÁGUA FRIA - TUBULAÇÃO</t>
  </si>
  <si>
    <t>TUBO DE AÇO GALVANIZADO, CLASSE LEVE I (LINHA ÁGUA) - 1 1/4"</t>
  </si>
  <si>
    <t>TUBO DE AÇO GALVANIZADO, CLASSE LEVE I (LINHA ÁGUA) - 2 1/2"</t>
  </si>
  <si>
    <t>TUBO DE AÇO GALVANIZADO, CLASSE LEVE I (LINHA ÁGUA) - 3"</t>
  </si>
  <si>
    <t>TUBO DE AÇO GALVANIZADO, CLASSE LEVE I (LINHA ÁGUA) - 4"</t>
  </si>
  <si>
    <t>TUBO DE PVC RÍGIDO, SOLDÁVEL (LINHA ÁGUA) - 40MM (1 1/4")</t>
  </si>
  <si>
    <t>TUBO DE PVC RÍGIDO, SOLDÁVEL (LINHA ÁGUA) - 75MM (2 1/2")</t>
  </si>
  <si>
    <t>TUBO DE PVC RÍGIDO, SOLDÁVEL (LINHA ÁGUA) - 85MM (3")</t>
  </si>
  <si>
    <t>TUBO DE PVC RÍGIDO, SOLDÁVEL (LINHA ÁGUA) - 110MM (4")</t>
  </si>
  <si>
    <t>REDE DE ÁGUA FRIA - ACESSÓRIOS</t>
  </si>
  <si>
    <t>REGISTRO DE GAVETA, METAL AMARELO - 1 1/4"</t>
  </si>
  <si>
    <t>REGISTRO DE GAVETA, METAL AMARELO - 2 1/2"</t>
  </si>
  <si>
    <t>REGISTRO DE GAVETA, METAL AMARELO - 3"</t>
  </si>
  <si>
    <t>REGISTRO DE GAVETA, METAL AMARELO - 4"</t>
  </si>
  <si>
    <t>REGISTRO DE GAVETA, METAL CROMADO - 3/4"</t>
  </si>
  <si>
    <t>REGISTRO DE GAVETA, METAL CROMADO - 1"</t>
  </si>
  <si>
    <t>REGISTRO DE GAVETA, METAL CROMADO - 1 1/4"</t>
  </si>
  <si>
    <t>REGISTRO DE GAVETA, METAL CROMADO - 1 1/2"</t>
  </si>
  <si>
    <t>REGISTRO DE PRESSÃO, METAL AMARELO - 1/2"</t>
  </si>
  <si>
    <t>REGISTRO DE PRESSÃO, METAL AMARELO - 3/4"</t>
  </si>
  <si>
    <t>REGISTRO DE PRESSÃO, METAL CROMADO - 3/4"</t>
  </si>
  <si>
    <t>REGISTRO GLOBO COM ADAPTADOR E TAMPA - 2 1/2"</t>
  </si>
  <si>
    <t>REDE DE ÁGUA QUENTE</t>
  </si>
  <si>
    <t>TUBO DE COBRE SEM COSTURA, CLASSE EL - 1/2"</t>
  </si>
  <si>
    <t>TUBO DE COBRE SEM COSTURA, CLASSE EL - 3/4"</t>
  </si>
  <si>
    <t>TUBO DE COBRE SEM COSTURA, CLASSE EL - 1"</t>
  </si>
  <si>
    <t>TUBO DE COBRE SEM COSTURA, CLASSE EL - 1 1/4"</t>
  </si>
  <si>
    <t>TUBO DE COBRE SEM COSTURA, CLASSE EL - 1 1/2"</t>
  </si>
  <si>
    <t>TUBO DE COBRE SEM COSTURA, CLASSE A - 1/2"</t>
  </si>
  <si>
    <t>TUBO DE COBRE SEM COSTURA, CLASSE A 3/4"</t>
  </si>
  <si>
    <t>TUBO DE COBRE SEM COSTURA, CLASSE A 1"</t>
  </si>
  <si>
    <t>TUBO DE COBRE SEM COSTURA, CLASSE A 1 1/4"</t>
  </si>
  <si>
    <t>TUBO DE COBRE SEM COSTURA, CLASSE A 1 1/2"</t>
  </si>
  <si>
    <t>REDE DE GÁS</t>
  </si>
  <si>
    <t>TUBO PRETO DE AÇO-CARBONO, CLASSE SCH-40 - 3/4"</t>
  </si>
  <si>
    <t>TUBO PRETO DE AÇO-CARBONO, CLASSE SCH-40 - 1"</t>
  </si>
  <si>
    <t>TUBO PRETO DE AÇO-CARBONO, CLASSE SCH-40 - 1 1/4"</t>
  </si>
  <si>
    <t>TUBO PRETO DE AÇO-CARBONO, CLASSE SCH-40 - 1 1/2"</t>
  </si>
  <si>
    <t>VÁLVULA ESFÉRICA MONOBLOCO EM LATÃO, 3/4" NPT</t>
  </si>
  <si>
    <t>HV.04 - ABRIGO PARA GÁS EM BLOCO DE CONCRETO APARENTE PARA 2 BOTIJÕES</t>
  </si>
  <si>
    <t>HV.12 - ABRIGO PARA GÁS EM ALVENARIA REVESTIDA PARA 2 BOTIJÕES</t>
  </si>
  <si>
    <t>HV.13 - ABRIGO PARA GÁS EM BLOCOS DE CONCRETO APARENTE PARA 2 CILINDROS</t>
  </si>
  <si>
    <t>HV.14 - ABRIGO PARA GÁS EM BLOCO DE CONCRETO APARENTE PARA 4 CILINDROS</t>
  </si>
  <si>
    <t>HV.15 - ABRIGO PARA GÁS EM BLOCO DE CONCRETO APARENTE PARA 6 CILINDROS</t>
  </si>
  <si>
    <t>HV.17 - ABRIGO PARA GÁS EM TIJOLO APARENTE PARA 4 CILINDROS</t>
  </si>
  <si>
    <t>HV.18 - ABRIGO PARA GÁS EM TIJOLO APARENTE PARA 6 CILINDROS</t>
  </si>
  <si>
    <t>HV.19 - ABRIGO PARA GÁS EM ALVENARIA REVESTIDA PARA 2 CILINDROS</t>
  </si>
  <si>
    <t>HV.20 - ABRIGO PARA GÁS EM ALVENARIA REVESTIDA PARA 4 CILINDROS</t>
  </si>
  <si>
    <t>HV.21 - ABRIGO PARA GÁS EM ALVENARIA REVESTIDA PARA 6 CILINDROS</t>
  </si>
  <si>
    <t>HD.10 - INSTALAÇÃO PARA 2 BOTIJÕES GLP 13KG, EXCLUSIVE ABRIGO</t>
  </si>
  <si>
    <t>HD.11 - INSTALAÇÃO PARA 2 CILINDROS GLP 45 KG, EXCLUSIVE ABRIGO</t>
  </si>
  <si>
    <t>HD.12 - INSTALAÇÃO PARA 4 CILINDRO GLP 45KG, EXCLUSIVE ABRIGO</t>
  </si>
  <si>
    <t>HD.13  - INSTALAÇÃO PARA 6 CILINDROS GLP 45KG, EXCLUSIVE ABRIGO</t>
  </si>
  <si>
    <t>BOTIJÃO DE GÁS DE 13KG COM CARGA</t>
  </si>
  <si>
    <t>CILINDRO DE G.L.P. DE 45KG COM CARGA</t>
  </si>
  <si>
    <t>CAIXA COM COLETOR DE ÁGUA (SIFÃO) PARA REDE DE GÁS</t>
  </si>
  <si>
    <t>REDE DE PREVENÇÃO E COMBATE A INCÊNDIOS</t>
  </si>
  <si>
    <t>TUBO DE AÇO-CARBONO GALVANIZADO, CLASSE MÉDIA (DIN2440) - 2 1/2"</t>
  </si>
  <si>
    <t>TUBO DE AÇO-CARBONO GALVANIZADO, CLASSE MÉDIA (DIN2440) - 3"</t>
  </si>
  <si>
    <t>TUBO DE AÇO-CARBONO GALVANIZADO, CLASSE MÉDIA (DIN2440) - 4"</t>
  </si>
  <si>
    <t>TUBO DE AÇO-CARBONO GALVANIZADO, CLASSE MÉDIA (DIN2440) - 6"</t>
  </si>
  <si>
    <t>RECALQUE DE PASSEIO COM UNIÃO ENGATE RÁPIDO - REGISTRO TIPO GLOBO 2 1/2"</t>
  </si>
  <si>
    <t>HIDRANTE COM UNIÃO DE ENGATE RÁPIDO - REGISTRO TIPO GLOBO 2 1/2"</t>
  </si>
  <si>
    <t>ABRIGO DE EMBUTIR PARA HIDRANTE E MANGUEIRA - CHAPA DE AÇO N.20</t>
  </si>
  <si>
    <t>MANGUEIRA DE INCÊNDIO COM UNIÃO DE ENGATE RÁPIDO, 15M - 1 1/2"</t>
  </si>
  <si>
    <t>MANGUEIRA DE INCÊNDIO COM UNIÃO DE ENGATE RÁPIDO, 30M - 1 1/2"</t>
  </si>
  <si>
    <t>MANGUEIRA DE INCÊNDIO COM UNIÃO DE ENGATE RÁPIDO, 30M - 2 1/2"</t>
  </si>
  <si>
    <t>ESGUICHO DE INCÊNDIO COM ENGATE RÁPIDO - 1 1/2"X1/2"</t>
  </si>
  <si>
    <t>ESGUICHO DE INCÊNDIO COM ENGATE RÁPIDO - 2 1/2"X5/8"</t>
  </si>
  <si>
    <t>EXTINTOR DE INCÊNDIO COM CARGA DE GÁS CARBÔNICO (CO2) - 4KG</t>
  </si>
  <si>
    <t>EXTINTOR DE INCÊNDIO COM CARGA DE GÁS CARBÔNICO (CO2) - 6KG</t>
  </si>
  <si>
    <t>EXTINTOR DE INCÊNDIO COM CARGA DE GÁS CARBÔNICO (CO2) - 10KG</t>
  </si>
  <si>
    <t>EXTINTOR DE INCÊNDIO COM CARGA DE ÁGUA PRESSURIZADA - 10L</t>
  </si>
  <si>
    <t>EXTINTOR DE INCÊNDIO COM CARGA DE ESPUMA QUÍMICA - 9L</t>
  </si>
  <si>
    <t>EXTINTOR DE INCÊNDIO COM CARGA DE PÓ QUÍMICO SECO - 4KG</t>
  </si>
  <si>
    <t>EXTINTOR DE INCÊNDIO COM CARGA DE PÓ QUÍMICO SECO - 8KG</t>
  </si>
  <si>
    <t>EXTINTOR DE INCÊNDIO COM CARGA DE PÓ QUÍMICO SECO - 12KG</t>
  </si>
  <si>
    <t>SETA PARA HIDRANTE/EXTINTOR DE INCÊNDIO</t>
  </si>
  <si>
    <t>REDE DE ESGOTO SANITÁRIO - TUBULAÇÃO</t>
  </si>
  <si>
    <t>TUBO DE FERRO FUNDIDO PARA ESGOTO, LINHA SMU - 50MM</t>
  </si>
  <si>
    <t>TUBO DE FERRO FUNDIDO PARA ESGOTO, LINHA SMU - 75MM</t>
  </si>
  <si>
    <t>TUBO DE FERRO FUNDIDO PARA ESGOTO, LINHA SMU - 100MM</t>
  </si>
  <si>
    <t>TUBO DE FERRO FUNDIDO PARA ESGOTO, LINHA SMU - 150MM</t>
  </si>
  <si>
    <t>TUBO DE PVC RÍGIDO, PONTA E BOLSA (LINHA ESGOTO) - 40MM (1 1/2")</t>
  </si>
  <si>
    <t>TUBO DE PVC RÍGIDO, PONTA E BOLSA (LINHA ESGOTO) - 50MM (2")</t>
  </si>
  <si>
    <t>TUBO DE PVC RÍGIDO, PONTA E BOLSA (LINHA ESGOTO) - 75MM (3")</t>
  </si>
  <si>
    <t>TUBO DE PVC RÍGIDO, PONTA E BOLSA (LINHA ESGOTO) - 100MM (4")</t>
  </si>
  <si>
    <t>TUBO DE PVC RÍGIDO, PONTA E BOLSA (LINHA ESGOTO) - 150MM (6")</t>
  </si>
  <si>
    <t>TUBO DE PVC RÍGIDO, PONTA E BOLSA (LINHA ESGOTO) - 200MM (8")</t>
  </si>
  <si>
    <t>REDE DE ESGOTO SANITÁRIO - ACESSÓRIOS</t>
  </si>
  <si>
    <t>RALO SECO DE PVC RÍGIDO, COM SAÍDA SOLDADA DE 40MM - DIÂMETRO 100MM</t>
  </si>
  <si>
    <t>CAIXA SIFONADA DE PVC RÍGIDO - 100X150MM</t>
  </si>
  <si>
    <t>CAIXA SIFONADA DE PVC RÍGIDO - 150X150MM</t>
  </si>
  <si>
    <t>CAIXA SIFONADA DE PVC RÍGIDO 250X230X75MM</t>
  </si>
  <si>
    <t>RALO SECO DE FERRO FUNDIDO, COM SAÍDA VERTICAL (SMU) - DIÂMETRO 100MM</t>
  </si>
  <si>
    <t>CAIXA DE GORDURA, ALVENARIA DE TIJOLOS MACIÇOS COMUNS - 60X60CM</t>
  </si>
  <si>
    <t>FOSSA SÉPTICA EM ANÉIS DE CONCRETO, PARA 10 PESSOAS - 1,40 X 1,20M</t>
  </si>
  <si>
    <t>FOSSA SÉPTICA EM ANÉIS DE CONCRETO, PARA 20 PESSOAS - 1,40 X 1,70M</t>
  </si>
  <si>
    <t>FOSSA SÉPTICA EM ANÉIS DE CONCRETO, PARA 100 PESSOAS - 2,40 X 2,50M</t>
  </si>
  <si>
    <t>FOSSA SÉPTICA EM ANÉIS DE CONCRETO, PARA 140 PESSOAS - 2,40 X 3,50M</t>
  </si>
  <si>
    <t>SUMIDOURO, DIÂMETRO INTERNO 2,00M - POÇO ABSORVENTE</t>
  </si>
  <si>
    <t>SUMIDOURO, DIÂMETRO INTERNO 2,00M - TAMPÃO DE CONCRETO</t>
  </si>
  <si>
    <t>FILTRO ANAERÓBICO D=3,00M H=2,00M</t>
  </si>
  <si>
    <t>ANEL DE CONCRETO D=2,00 H=0,50M</t>
  </si>
  <si>
    <t>ANEL DE CONCRETO D=3,00 H=0,50M</t>
  </si>
  <si>
    <t>REDE DE ÁGUAS PLUVIAIS - CAPTAÇÃO</t>
  </si>
  <si>
    <t>CALHA EM CHAPA DE AÇO GALVANIZADO N.24 - DESENVOLVIMENTO 33CM</t>
  </si>
  <si>
    <t>CALHA EM CHAPA DE AÇO GALVANIZADO N.24 - DESENVOLVIMENTO 50CM</t>
  </si>
  <si>
    <t>CALHA EM CHAPA DE AÇO GALVANIZADO N.24 - DESENVOLVIMENTO 100CM</t>
  </si>
  <si>
    <t>CALHA EM ALUMÍNIO - ESP. 0,8MM - DESENVOLVIMENTO 50CM</t>
  </si>
  <si>
    <t>CALHA EM ALUMÍNIO - ESP. 0,8MM - DESENVOLVIMENTO 100CM</t>
  </si>
  <si>
    <t>CALHA EM ALUMÍNIO ESP. 1,0MM - DESENVOLVIMENTO 50CM</t>
  </si>
  <si>
    <t>CALHA EM ALUMÍNIO ESP. 1,0MM - DESENVOLVIMENTO 100CM</t>
  </si>
  <si>
    <t>CALHA EM PVC COM 125 ≤ DIÂM. ≤ 150MM</t>
  </si>
  <si>
    <t>RUFO EM CHAPA DE AÇO GALVANIZADO N.24 - DESENVOLVIMENTO 16CM</t>
  </si>
  <si>
    <t>RUFO EM CHAPA DE AÇO GALVANIZADO N.24 - DESENVOLVIMENTO 25CM</t>
  </si>
  <si>
    <t>RUFO EM CHAPA DE AÇO GALVANIZADO N.24 - DESENVOLVIMENTO 33CM</t>
  </si>
  <si>
    <t>RUFO EM CHAPA DE AÇO GALVANIZADO N.24 - DESENVOLVIMENTO 50CM</t>
  </si>
  <si>
    <t>RUFO EM CHAPA DE AÇO GALVANIZADO N.24 - DESENVOLVIMENTO 100CM</t>
  </si>
  <si>
    <t>RUFO EM CHAPA DE AÇO GALVANIZADO N.24 - DESENVOLVIMENTO 130CM</t>
  </si>
  <si>
    <t>RUFO EM CHAPA DE AÇO GALVANIZADO N.24 - DESENVOLVIMENTO 140 CM</t>
  </si>
  <si>
    <t>CANALETA DE CONCRETO, TIPO GUIA E SARJETA - SECÇÃO 15X40CM</t>
  </si>
  <si>
    <t>CANALETA DE CONCRETO, TIPO GUIA E SARJETA - SECÇÃO 15X50CM</t>
  </si>
  <si>
    <t>HC.01 - CANALETA DE CONCRETO DE A.P.P/TAMPA/GRELHA DE CONCRETO OU FERRO L=30CM</t>
  </si>
  <si>
    <t>HC.02 - CANALETA DE CONCRETO DE A.P.P/TAMPA/GRELHA DE CONCRETO OU FERRO L=40CM</t>
  </si>
  <si>
    <t>CANALETA MEIA CANA EM CONCRETO D=30CM</t>
  </si>
  <si>
    <t>CANALETA MEIA CANA EM CONCRETO D=40CM</t>
  </si>
  <si>
    <t>HV.24 - CANALETA DE ALVENARIA PARA GRELHA DE FERRO  L=20CM</t>
  </si>
  <si>
    <t>HV.22 - CANALETA DE ALVENARIA PARA GRELHA OU TAMPA DE CONCRETO  L=30CM</t>
  </si>
  <si>
    <t>HV.23 - CANALETA DE ALVENARIA PARA GRELHA OU TAMPA DE CONCRETO  L=40CM</t>
  </si>
  <si>
    <t>CANTONEIRA DE FERRO 1"X1"X1/8" PARA APOIO E CHUMBAMENTO DAS GRELHAS DE FERRO</t>
  </si>
  <si>
    <t>HC.05 - GRELHA DE CONCRETO PARA CANALETA - L=30CM - SEM PASSAGEM DE VEÍCULOS</t>
  </si>
  <si>
    <t>HP.02 - GRELHA DE FERRO PERFILADO PARA CANALETA - L=30CM</t>
  </si>
  <si>
    <t>GRELHA DE FERRO PERFILADO PARA CANALETAS A CÉU ABERTO - 40CM</t>
  </si>
  <si>
    <t>GRELHA DE FERRO PERFILADO PARA CANALETAS A CÉU ABERTO - 50CM</t>
  </si>
  <si>
    <t>HC.03 - TAMPA DE CONCRETO PARA CANALETA DE A.P.L=0,30M</t>
  </si>
  <si>
    <t>HC.04 - TAMPA DE CONCRETO PARA CANALETA DE A.P.L=0,40M</t>
  </si>
  <si>
    <t>GRELHA DE CONCRETO PARA CANALETA - L=30CM - COM PASSAGEM DE VEÍCULOS</t>
  </si>
  <si>
    <t>REDE DE ÁGUAS PLUVIAIS - TUBULAÇÃO</t>
  </si>
  <si>
    <t>CONDUTOR EM TUBO DE FERRO FUNDIDO PARA ESGOTO, LINHA SMU - 50MM</t>
  </si>
  <si>
    <t>CONDUTOR EM TUBO DE FERRO FUNDIDO PARA ESGOTO, LINHA SMU - 75MM</t>
  </si>
  <si>
    <t>CONDUTOR EM TUBO DE FERRO FUNDIDO PARA ESGOTO, LINHA SMU - 100MM</t>
  </si>
  <si>
    <t>CONDUTOR EM TUBO DE FERRO FUNDIDO PARA ESGOTO, LINHA SMU - 150MM</t>
  </si>
  <si>
    <t>CONDUTOR EM TUBO DE PVC RÍGIDO, PONTA E BOLSA - 50MM (2")</t>
  </si>
  <si>
    <t>CONDUTOR EM TUBO DE PVC RÍGIDO, PONTA E BOLSA - 75MM (3")</t>
  </si>
  <si>
    <t>CONDUTOR EM TUBO DE PVC RÍGIDO, PONTA E BOLSA - 100MM (4")</t>
  </si>
  <si>
    <t>CONDUTOR EM TUBO DE PVC RÍGIDO, PONTA E BOLSA - 150MM (6")</t>
  </si>
  <si>
    <t>CONDUTOR EM TUBO DE PVC RÍGIDO, PONTA E BOLSA - 200MM (8")</t>
  </si>
  <si>
    <t>GRELHA HEMISFÉRICA DE FERRO FUNDIDO - 75MM</t>
  </si>
  <si>
    <t>GRELHA HEMISFÉRICA DE FERRO FUNDIDO - 100MM</t>
  </si>
  <si>
    <t>GRELHA HEMISFÉRICA DE FERRO FUNDIDO - 150MM</t>
  </si>
  <si>
    <t>CURVA DE FERRO FUNDIDO, LINHA SMU (LIGAÇÃO REDE-CONDUTOR) - 50MM</t>
  </si>
  <si>
    <t>CURVA DE FERRO FUNDIDO, LINHA SMU (LIGAÇÃO REDE-CONDUTOR) - 75MM</t>
  </si>
  <si>
    <t>CURVA DE FERRO FUNDIDO, LINHA SMU (LIGAÇÃO REDE-CONDUTOR) - 100MM</t>
  </si>
  <si>
    <t>CURVA DE FERRO FUNDIDO, LINHA SMU (LIGAÇÃO REDE-CONDUTOR) - 150MM</t>
  </si>
  <si>
    <t>LIGAÇÃO PARA DESPEJO LIVRE EM SARJETAS, COM TUBO DE FERRO FUNDIDO SMU - 100MM</t>
  </si>
  <si>
    <t>APARELHOS SANITÁRIOS E EQUIPAMENTOS</t>
  </si>
  <si>
    <t>BACIA SANITÁRIA SIFONADA, DE LOUÇA BRANCA</t>
  </si>
  <si>
    <t>BACIA SANITÁRIA COM CAIXA ACOPLADA DE LOUÇA BRANCA</t>
  </si>
  <si>
    <t>BACIA SANITÁRIA INFANTIL SIFONADA, DE LOUÇA BRANCA</t>
  </si>
  <si>
    <t>BACIA SANITÁRIA ALTEADA PARA PORTADORES DE DEFICIÊNCIA FÍSICA</t>
  </si>
  <si>
    <t>LAVATÓRIO DE LOUÇA BRANCA, SEM COLUNA, CAPACIDADE MÍNIMA 5L, EXCLUSIVE TORNEIRA</t>
  </si>
  <si>
    <t>LAVATÓRIO DE LOUÇA INDIVIDUAL PARA PORTADORES DE DEFICIÊNCIA FÍSICA</t>
  </si>
  <si>
    <t>LAVATÓRIO OVAL DE EMBUTIR, LOUÇA BRANCA - EXCLUSIVE TORNEIRA</t>
  </si>
  <si>
    <t>HX.01 - LAVATÓRIO E BEBEDOURO DE CHAPA AÇO INOX CHAPA 18 - EXCLUSIVE TORNEIRA</t>
  </si>
  <si>
    <t>MICTÓRIO INDIVIDUAL DE LOUÇA BRANCA, TIPO BACIA - DE CENTRO</t>
  </si>
  <si>
    <t>MICTÓRIO INDIVIDUAL DE LOUÇA, PARA DEFICIENTE</t>
  </si>
  <si>
    <t>MICTÓRIO COLETIVO DE AÇO INOXIDÁVEL - COMPRIMENTO 0/2000MM</t>
  </si>
  <si>
    <t>CONJUNTO ANTIVANDALISMO PARA MICTÓRIO FORMADO  POR VÁLVULA DE FECHAMENTO AUTOMÁTICO E RABICHO DE METAL</t>
  </si>
  <si>
    <t>TANQUE DE LOUÇA BRANCA, SEM COLUNA, CAPACIDADE MÍNIMA 30L, EXCLUSIVE TORNEIRA</t>
  </si>
  <si>
    <t>CUBA SIMPLES DE AÇO INOXIDÁVEL CHAPA 20 - 500X400X200MM</t>
  </si>
  <si>
    <t>CUBA SIMPLES DE AÇO INOXIDÁVEL CHAPA 20 - 560X335X150MM</t>
  </si>
  <si>
    <t>CUBA SIMPLES DE AÇO INOXIDÁVEL CHAPA 20 - 500X400X250MM</t>
  </si>
  <si>
    <t>CUBA SIMPLES DE AÇO INOXIDÁVEL CHAPA 20 - 500X400X150MM</t>
  </si>
  <si>
    <t>CUBA DUPLA DE AÇO INOXIDÁVEL CHAPA 20 - 700X400X150MM</t>
  </si>
  <si>
    <t>CUBA DUPLA DE AÇO INOXIDÁVEL CHAPA 20 - 1020X400X200MM</t>
  </si>
  <si>
    <t>TANQUE DE PANELA EM AÇO INOXIDÁVEL CHAPA 18  - 600X500X400MM</t>
  </si>
  <si>
    <t>HX.04 - TANQUE DE PANELA EM AÇO INOXIDÁVEL CHAPA 18 - 600X800X300MM</t>
  </si>
  <si>
    <t>TANQUE DE PANELA EM AÇO INOXIDÁVEL - 600X500X500MM</t>
  </si>
  <si>
    <t>CUBA DE FIBRA DE VIDRO 600 X 500 X 200MM</t>
  </si>
  <si>
    <t>BEBEDOURO ELÉTRICO COM SISTEMA DE REFRIGERAÇÃO E DUAS SAÍDAS - 40L</t>
  </si>
  <si>
    <t>BEBEDOURO ELÉTRICO COM SISTEMA DE REFRIGERAÇÃO E DUAS SAÍDAS - 80L</t>
  </si>
  <si>
    <t>FILTRO TIPO CUNO OU SIMILAR COM ELEMENTO FILTRANTE CEL./CARVAO/CEL. 180 L/H</t>
  </si>
  <si>
    <t>METAIS SANITÁRIOS E ACESSÓRIOS</t>
  </si>
  <si>
    <t>TORNEIRA DE PRESSÃO PARA USO GERAL, METAL CROMADO - 1/2"</t>
  </si>
  <si>
    <t>TORNEIRA DE PRESSÃO PARA USO GERAL, METAL CROMADO - 3/4"</t>
  </si>
  <si>
    <t>TORNEIRA DE PRESSÃO PARA PIA, COM CORPO LONGO E AERADOR - 3/4"</t>
  </si>
  <si>
    <t>TORNEIRA CLÍNICA DE MESA - 12 CM - 1/2"</t>
  </si>
  <si>
    <t>TORNEIRA DE MESA COM ACIONAMENTO MANUAL E FECHAMENTO AUTOMÁTICO</t>
  </si>
  <si>
    <t>TORNEIRA ELETRÔNICA DE MESA, COM SENSOR E ACIONAMENTO ELÉTRICO</t>
  </si>
  <si>
    <t>BICA ALTA ARTICULÁVEL DE MESA - 1/2"</t>
  </si>
  <si>
    <t>MISTURADOR DE PAREDE PARA PIA, COM BICA MÓVEL TIPO LONGA E AERADOR - 3/4"</t>
  </si>
  <si>
    <t>REGISTRO REGULADOR DE VAZÃO - 1/2"</t>
  </si>
  <si>
    <t>TORNEIRA DE PAREDE ANTIVANDALISMO</t>
  </si>
  <si>
    <t>TORNEIRA DE ACIONAMENTO RESTRITO DE PAREDE</t>
  </si>
  <si>
    <t>TORNEIRA ELÉTRICA AUTOMÁTICA, COM CORPO EM PVC CROMADO - 220V</t>
  </si>
  <si>
    <t>VÁLVULA DE ACIONAMENTO HIDRO-MECÂNICO POR PEDAL</t>
  </si>
  <si>
    <t>VÁLVULA DE DESCARGA COM DUPLO ACIONAMENTO</t>
  </si>
  <si>
    <t>VÁLVULA DE DESCARGA EXTERNA COM ALAVANCA - 1 1/4"</t>
  </si>
  <si>
    <t>ACABAMENTO ANTIVANDALISMO PARA VÁLVULA DE DESCARGA</t>
  </si>
  <si>
    <t>VÁLVULA DE FECHAMENTO AUTOMÁTICO PARA CHUVEIRO ELÉTRICO</t>
  </si>
  <si>
    <t>VÁLVULA DE FECHAMENTO AUTOMÁTICO PARA DUCHA DE ÁGUA FRIA OU PRÉ-MISTURADA</t>
  </si>
  <si>
    <t>VÁLVULA DE FECHAMENTO AUTOMÁTICO PARA CHUVEIRO DE AQUECEDOR DE ACUMULAÇÃO</t>
  </si>
  <si>
    <t>VÁLVULA FLUXIVEL PARA MICTÓRIO COM ACIONAMENTO MANUAL E FECHAMENTO AUTOMÁTICO</t>
  </si>
  <si>
    <t>CHUVEIRO FIXO DE METAL CROMADO - CRIVO COM DIÂMETRO DE NO MÍNIMO 6CM</t>
  </si>
  <si>
    <t>CHUVEIRO ELÉTRICO AUTOMÁTICO, CORPO EM PVC CROMADO - 220V-2800/4400W</t>
  </si>
  <si>
    <t>CHUVEIRO DUCHA MODELO JET-SET METÁLICA OU SIMILAR</t>
  </si>
  <si>
    <t>DUCHA HIGIÊNICA FLEXÍVEL SEM REGISTRO DE PAREDE</t>
  </si>
  <si>
    <t>CONJUNTO ANTIVANDALISMO FORMADO DE CHUVEIRO E VÁLVULA DE FECHAMENTO AUTOMÁTICO (ÁGUA FRIA OU PRÉ-MISTURADA)</t>
  </si>
  <si>
    <t>MISTURADOR DE MESA PARA LAVATÓRIO - 1/2"</t>
  </si>
  <si>
    <t>MISTURADOR PARA CHUVEIRO ENTRADA HORIZ. 3/4" SAÍDA 1/2 C/ ACABAMENTO</t>
  </si>
  <si>
    <t>DISPENSER DE SABÃO, DE PAREDE, MANUAL, PARA SANITÁRIOS, ABS, ALTO IMPACTO, COM RESERVATÓRIO DE 800/ 900ML</t>
  </si>
  <si>
    <t>DISPENSER PAPEL TOALHA, DE PAREDE, MANUAL, PARA SANITÁRIOS - ABS - ALTO IMPACTO - AUTO CORTE</t>
  </si>
  <si>
    <t>FRONTÃO OU TESTEIRA DE MÁRMORE BRANCO ESPIRITO SANTO - H. ATÉ 10CM</t>
  </si>
  <si>
    <t>FRONTÃO OU TESTEIRA DE GRANITO CINZA MAUA - H ATÉ 10CM</t>
  </si>
  <si>
    <t>TAMPO PARA BANCADA ÚMIDA - GRANITO CINZA ANDORINHA - ESPESSURA 2CM</t>
  </si>
  <si>
    <t>TAMPO PARA BANCADA ÚMIDA - GRANITO CINZA MAUA POLIDO - ESPESSURA 2CM</t>
  </si>
  <si>
    <t>TAMPO PARA BANCADA ÚMIDA - GRANITO VERDE UBATUBA POLIDO - ESPESSURA 2CM</t>
  </si>
  <si>
    <t>TAMPO PARA BANCADA ÚMIDA - GRANITO PRETO TIJUCA POLIDO 2CM</t>
  </si>
  <si>
    <t>TAMPO PARA BANCADA ÚMIDA - MÁRMORE BRANCO ESPIRITO SANTO 2CM</t>
  </si>
  <si>
    <t>TAMPO PARA BANCADA ÚMIDA - AÇO INOX N.18 (18:8)</t>
  </si>
  <si>
    <t>TAMPO PARA BANCADA ÚMIDA - CONCRETO POLIDO E=40MM COM BORDAS ARREDONDADAS E ENVERNIZADAS</t>
  </si>
  <si>
    <t>TAMPO PARA BANCADA ÚMIDA - CONCRETO POLIDO E=50MM COM BORDAS ARREDONDADAS E ENVERNIZADAS</t>
  </si>
  <si>
    <t>SABONETEIRA PARA SABÃO LÍQUIDO</t>
  </si>
  <si>
    <t>PORTA TOALHA DE PAPEL INTER FOLHAS</t>
  </si>
  <si>
    <t>DEMOLIÇÃO DE TUBULAÇÃO DE AÇO PRETO OU GALVANIZADO - ATÉ 2"</t>
  </si>
  <si>
    <t>DEMOLIÇÃO DE TUBULAÇÃO DE AÇO PRETO OU GALVANIZADO - ACIMA DE 2"</t>
  </si>
  <si>
    <t>DEMOLIÇÃO DE TUBULAÇÃO DE PVC RÍGIDO - ATÉ 4"</t>
  </si>
  <si>
    <t>DEMOLIÇÃO DE TUBULAÇÃO DE PVC RÍGIDO - ACIMA DE 4"</t>
  </si>
  <si>
    <t>DEMOLIÇÃO DE TUBULAÇÃO DE COBRE - ATÉ 1 1/4"</t>
  </si>
  <si>
    <t>DEMOLIÇÃO DE REGISTROS</t>
  </si>
  <si>
    <t>DEMOLIÇÃO DE CALHAS, RUFOS OU RINCÕES EM CHAPA METÁLICA</t>
  </si>
  <si>
    <t>DEMOLIÇÃO DE CONDUTORES APARENTES</t>
  </si>
  <si>
    <t>RETIRADA DE TUBULAÇÃO DE AÇO PRETO OU GALVANIZADO - ATÉ 2"</t>
  </si>
  <si>
    <t>RETIRADA DE TUBULAÇÃO DE AÇO PRETO OU GALVANIZADO - ACIMA DE 2"</t>
  </si>
  <si>
    <t>RETIRADA DE TUBULAÇÃO DE PVC RÍGIDO - ATÉ 4"</t>
  </si>
  <si>
    <t>RETIRADA DE TUBULAÇÃO DE PVC RÍGIDO - ACIMA DE 4"</t>
  </si>
  <si>
    <t>RETIRADA DE TUBULAÇÃO DE COBRE - ATÉ 1 1/4"</t>
  </si>
  <si>
    <t>RETIRADA DE TUBULAÇÃO DE COBRE - ACIMA DE 1 1/4"</t>
  </si>
  <si>
    <t>RETIRADA DE TUBULAÇÃO DE FERRO FUNDIDO - ATÉ 4"</t>
  </si>
  <si>
    <t>RETIRADA DE TUBULAÇÃO DE FERRO FUNDIDO - ACIMA DE 4"</t>
  </si>
  <si>
    <t>RETIRADA DE TUBULAÇÃO DE CIMENTO-AMIANTO - ATÉ 3"</t>
  </si>
  <si>
    <t>RETIRADA DE TUBULAÇÃO DE CIMENTO-AMIANTO - ACIMA DE 3"</t>
  </si>
  <si>
    <t>RETIRADA DE TUBULAÇÃO DE CERÂMICA VIDRADA - ATÉ 6"</t>
  </si>
  <si>
    <t>RETIRADA DE TUBULAÇÃO DE CERÂMICA VIDRADA - ACIMA DE 6"</t>
  </si>
  <si>
    <t>RETIRADA DE RESERVATÓRIOS DE CIMENTO-AMIANTO - ATÉ 1000 LITROS</t>
  </si>
  <si>
    <t>RETIRADA DE REGISTROS OU VÁLVULAS FLUXÍVEIS</t>
  </si>
  <si>
    <t>RETIRADA DE VÁLVULAS DE RETENÇÃO</t>
  </si>
  <si>
    <t>RETIRADA DE CONJUNTOS MOTOR-BOMBA</t>
  </si>
  <si>
    <t>RETIRADA DE CAIXAS SIFONADAS OU RALOS</t>
  </si>
  <si>
    <t>RETIRADA DE HIDRANTES DE PAREDE</t>
  </si>
  <si>
    <t>RETIRADA DE CALHAS, RUFOS OU RINCÕES EM CHAPA METÁLICA</t>
  </si>
  <si>
    <t>RETIRADA DE CONDUTORES APARENTES</t>
  </si>
  <si>
    <t>RETIRADA DE APARELHOS SANITÁRIOS, INCLUSIVE ACESSÓRIOS</t>
  </si>
  <si>
    <t>RETIRADA DE SIFÕES</t>
  </si>
  <si>
    <t>RETIRADA DE TORNEIRAS</t>
  </si>
  <si>
    <t>RETIRADA DE CAIXAS DE DESCARGA DE SOBREPOR</t>
  </si>
  <si>
    <t>RETIRADA DO TAMPO ÚMIDO</t>
  </si>
  <si>
    <t>RECOLOCAÇÃO DE REGISTROS OU VÁLVULAS FLUXÍVEIS</t>
  </si>
  <si>
    <t>RECOLOCAÇÃO DE VÁLVULAS DE RETENÇÃO</t>
  </si>
  <si>
    <t>RECOLOCAÇÃO DE CONJUNTOS MOTOR-BOMBA</t>
  </si>
  <si>
    <t>RECOLOCAÇÃO DE CAIXAS SIFONADAS OU RALOS</t>
  </si>
  <si>
    <t>RECOLOCAÇÃO DE HIDRANTES DE PAREDE</t>
  </si>
  <si>
    <t>RECOLOCAÇÃO DE CALHAS, RUFOS OU RINCÕES EM CHAPA METÁLICA</t>
  </si>
  <si>
    <t>RECOLOCAÇÃO DE CONDUTORES APARENTES</t>
  </si>
  <si>
    <t>RECOLOCAÇÃO DE APARELHOS SANITÁRIOS, INCLUSIVE ACESSÓRIOS</t>
  </si>
  <si>
    <t>SIFÃO COM COPO, TIPO REFORÇADO, PVC RÍGIDO - 1 1/2"X2"</t>
  </si>
  <si>
    <t>SIFÃO TIPO PESADO, METAL CROMADO - 1"X1 1/2"</t>
  </si>
  <si>
    <t>SIFÃO TIPO PESADO, METAL CROMADO - 1"X2"</t>
  </si>
  <si>
    <t>SIFÃO TIPO PESADO, METAL CROMADO - 1 1/2"X2"</t>
  </si>
  <si>
    <t>TUBO DE LIGAÇÃO FLEXÍVEL, PVC - 1/2"X30/40CM</t>
  </si>
  <si>
    <t>TUBO DE LIGAÇÃO FLEXÍVEL, METAL CROMADO - 1/2"X30/40CM</t>
  </si>
  <si>
    <t>TORNEIRA DE PRESSÃO PARA LAVATÓRIO, METAL CROMADO - 1/2"</t>
  </si>
  <si>
    <t>VÁLVULA AMERICANA DE METAL CROMADO - 1 1/2"X3 3/4"</t>
  </si>
  <si>
    <t>TUBO DE LIGAÇÃO EM ALUMÍNIO COM CANOPLA, PARA CHUVEIRO - 3/4"</t>
  </si>
  <si>
    <t>DESENTUPIMENTO DE RAMAIS DE ESGOTO OU ÁGUAS PLUVIAIS</t>
  </si>
  <si>
    <t>REVESTIMENTOS</t>
  </si>
  <si>
    <t>REVESTIMENTO DE FORROS</t>
  </si>
  <si>
    <t>CHAPISCO COMUM - ARGAMASSA DE CIMENTO E AREIA 1:3</t>
  </si>
  <si>
    <t>EMBOÇO - ARGAMASSA MISTA DE CIMENTO, CAL E AREIA 1:4/12</t>
  </si>
  <si>
    <t>EMBOÇO DESEMPENADO PARA PINTURA - ARGAMASSA MISTA CIMENTO, CAL E AREIA 1:3/12</t>
  </si>
  <si>
    <t>REBOCO INTERNO - ARGAMASSA PRÉ-FABRICADA</t>
  </si>
  <si>
    <t>REVESTIMENTO DE PAREDES INTERNAS</t>
  </si>
  <si>
    <t>EMBOÇO INTERNO - ARGAMASSA MISTA DE CIMENTO, CAL E AREIA 1:4/12</t>
  </si>
  <si>
    <t>EMBOÇO INTERNO DESEMPENADO PARA PINTURA - ARGAMASSA MISTA DE CIMENTO, CAL E AREIA 1:3/12</t>
  </si>
  <si>
    <t>EMBOÇO INTERNO - ARGAMASSA DE CIMENTO E AREIA 1:3</t>
  </si>
  <si>
    <t>REVESTIMENTO COM GESSO</t>
  </si>
  <si>
    <t>AZULEJOS, JUNTAS AMARRAÇÃO OU A PRUMO - ASSENTES COM ARGAMASSA COMUM</t>
  </si>
  <si>
    <t>AZULEJOS, JUNTA AMARRAÇÃO OU A PRUMO - ASSENTES COM ARGAMASSA COLANTE</t>
  </si>
  <si>
    <t>LAMINADO MELAMÍNICO COLADO, 1,3MM DE ESPESSURA - JUNTAS SECAS</t>
  </si>
  <si>
    <t>REVESTIMENTO DE PAREDES EXTERNAS</t>
  </si>
  <si>
    <t>CHAPISCO RÚSTICO FINO, APLICADO COM PENEIRA - ARGAMASSA DE CIMENTO E AREIA 1:3</t>
  </si>
  <si>
    <t>CHAPISCO RÚSTICO GROSSO, COM ADIÇÃO DE BRITA N.1</t>
  </si>
  <si>
    <t>EMBOÇO EXTERNO - ARGAMASSA MISTA DE CIMENTO, CAL E AREIA 1:4/12</t>
  </si>
  <si>
    <t>EMBOÇO EXTERNO DESEMPENADO PARA PINTURA - ARGAMASSA MISTA DE CIMENTO, CAL E AREIA 1:3/12</t>
  </si>
  <si>
    <t>EMBOÇO EXTERNO - ARGAMASSA DE CIMENTO E AREIA 1:3</t>
  </si>
  <si>
    <t>REBOCO EXTERNO - ARGAMASSA PRÉ-FABRICADA</t>
  </si>
  <si>
    <t>PASTILHAS DE PORCELANA FOSCA, 3/4" - FAIXAS DE ATÉ 20CM</t>
  </si>
  <si>
    <t>REVESTIMENTO CERÂMICO ANTI-PICHAÇÃO, JUNTAS AMARRAÇÃO OU PRUMO - ASSENTADOS COM ARGAMASSA COMUM</t>
  </si>
  <si>
    <t>REVESTIMENTO CERÂMICO ANTI-PICHAÇÃO, JUNTAS AMARRAÇÃO OU PRUMO - ASSENTADOS COM ARGAMASSA COLANTE</t>
  </si>
  <si>
    <t>REVESTIMENTO CERÂMICO ESMALTADO, JUNTAS AMARRAÇÃO OU PRUMO - ASSENTADOS COM ARGAMASSA COMUM</t>
  </si>
  <si>
    <t>REVESTIMENTO CERÂMICO ESMALTADO, JUNTAS AMARRAÇÃO OU PRUMO - ASSENTADOS COM ARGAMASSA COLANTE</t>
  </si>
  <si>
    <t>ARREMATES DE REVESTIMENTO</t>
  </si>
  <si>
    <t>CANTONEIRA DE PROTEÇÃO - PERFIL "L" DE FERRO, 1 1/4" X 1 1/4" X 1/8"</t>
  </si>
  <si>
    <t>CANTONEIRA DE PROTEÇÃO - PERFIL "L" DE FERRO, 1"X1"X1/8"</t>
  </si>
  <si>
    <t>CANTONEIRA DE PROTEÇÃO - PERFIL "L" DE ALUMÍNIO, 1"X1"X1/8"</t>
  </si>
  <si>
    <t>CANTONEIRA DE PROTEÇÃO PARA REBOCO - PERFIL "Y" DE ALUMÍNIO</t>
  </si>
  <si>
    <t>CANTONEIRA DE PROTEÇÃO PARA AZULEJOS - PERFIL "TRIFACE" DE ALUMÍNIO</t>
  </si>
  <si>
    <t>PEITORIL DE ARGAMASSA DE CIMENTO QUEIMADO -  ESPESSURA 2CM</t>
  </si>
  <si>
    <t>PEITORIL DE GRANILITE - ESPESSURA 2CM, LARGURA 20CM</t>
  </si>
  <si>
    <t>PEITORIL DE GRANITO POLIDO - ESP=2CM</t>
  </si>
  <si>
    <t>DEMOLIÇÃO DE ARGAMASSA DE CAL E AREIA OU MISTA</t>
  </si>
  <si>
    <t>DEMOLIÇÃO DE ARGAMASSA DE CIMENTO E AREIA</t>
  </si>
  <si>
    <t>DEMOLIÇÃO DE REVESTIMENTO CERÂMICO OU SIMILAR</t>
  </si>
  <si>
    <t>DEMOLIÇÃO DE LAMBRI DE TÁBUAS OU CHAPAS DE MADEIRA, EXCLUSIVE ENTARUGAMENTO</t>
  </si>
  <si>
    <t>DEMOLIÇÃO DE LAMBRI DE TÁBUAS OU CHAPAS DE MADEIRA, INCLUSIVE ENTARUGAMENTO</t>
  </si>
  <si>
    <t>RETIRADA DE FORRAS DE PEDRAS NATURAIS - GRANITO OU MÁRMORE</t>
  </si>
  <si>
    <t>RETIRADA DE LAMBRI DE TÁBUAS OU CHAPAS DE MADEIRA, EXCLUSIVE ENTARUGAMENTO</t>
  </si>
  <si>
    <t>RETIRADA DE LAMBRI DE TÁBUAS OU CHAPAS DE MADEIRA, INCLUSIVE ENTARUGAMENTO</t>
  </si>
  <si>
    <t>RECOLOCAÇÃO DE FORRAS DE PEDRAS NATURAIS - GRANITO OU MÁRMORE</t>
  </si>
  <si>
    <t>REPAROS EM TRINCAS E RACHADURAS</t>
  </si>
  <si>
    <t>REPAROS EM EMBOÇO - ARGAMASSA MISTA DE CIMENTO, CAL E AREIA 1:4/12</t>
  </si>
  <si>
    <t>REPAROS EM REBOCO - ARGAMASSA DE CAL E AREIA 1:2</t>
  </si>
  <si>
    <t>FORROS</t>
  </si>
  <si>
    <t>FORROS FALSOS</t>
  </si>
  <si>
    <t>FORRO FIBRA MINERAL MODELADO ÚMIDA - ACABAMENTO SUPERFÍCIE PINTURA VINÍLICA A BASE DE LÁTEX BRANCA - ESPESSURA 13MM, NRC=0,50, CAC=MÍNIMO 35</t>
  </si>
  <si>
    <t>FORRO DE GESSO COMUM - PLACA CONVENCIONAL (FORNECIMENTO E INSTALAÇÃO)</t>
  </si>
  <si>
    <t>FORRO DE GESSO ACARTONADO TIPO FGA (FORNECIMENTO E INSTALAÇÃO)</t>
  </si>
  <si>
    <t>FORRO DE GESSO ACARTONADO TIPO FGE (FORNECIMENTO E INSTALAÇÃO)</t>
  </si>
  <si>
    <t>FORRO EM RÉGUA DE PVC 200MM - INCLUSIVE PERFIS DE FIXAÇÃO E ACABAMENTO</t>
  </si>
  <si>
    <t>DEMOLIÇÃO DE ESTUQUE COMUM, EXCLUSIVE ENTARUGAMENTO</t>
  </si>
  <si>
    <t>DEMOLIÇÃO DE FORRO DE TÁBUAS OU CHAPAS DE MADEIRA, EXCLUSIVE ENTARUGAMENTO</t>
  </si>
  <si>
    <t>DEMOLIÇÃO DE FORRO DE GESSO</t>
  </si>
  <si>
    <t>DEMOLIÇÃO DE ENTARUGAMENTO DE FORRO</t>
  </si>
  <si>
    <t>RETIRADA DE FORRO DE TÁBUAS OU CHAPAS EM GERAL - PREGADAS</t>
  </si>
  <si>
    <t>RETIRADA DE FORRO DE CHAPAS EM GERAL - APOIADAS</t>
  </si>
  <si>
    <t>RETIRADA DE ENTARUGAMENTO DE FORRO</t>
  </si>
  <si>
    <t>RETIRADA DE FORRO EM RÉGUAS DE PVC, INCLUSIVE PERFIS</t>
  </si>
  <si>
    <t>RECOLOCAÇÃO DE FORROS EM RÉGUA DE PVC, INCLUSIVE PERFIS</t>
  </si>
  <si>
    <t>LASTROS E ENCHIMENTOS</t>
  </si>
  <si>
    <t>ENCHIMENTO COM TIJOLOS CERÂMICOS FURADOS</t>
  </si>
  <si>
    <t>ENCHIMENTO COM ARGILA EXPANDIDA</t>
  </si>
  <si>
    <t>LASTRO DE CONCRETO - 200KG CIM/M3</t>
  </si>
  <si>
    <t>LASTRO DE CONCRETO, COM HIDROFUGO - 150KG CIM/M3</t>
  </si>
  <si>
    <t>LASTRO DE CONCRETO, COM HIDROFUGO - 200KG CIM/M3</t>
  </si>
  <si>
    <t>LASTRO DE CONCRETO COM AGREGADO RECICLADO - 150KG CIM/M3</t>
  </si>
  <si>
    <t>LASTRO DE CONCRETO COM AGREGADO RECICLADO - 200KG CIM/M3</t>
  </si>
  <si>
    <t>REVESTIMENTO DE PISOS</t>
  </si>
  <si>
    <t>CIMENTADO COMUM, DESEMPENADO - ESPESSURA 20MM</t>
  </si>
  <si>
    <t>CIMENTADO COMUM, DESEMPENADO E ALISADO - ESPESSURA 20MM</t>
  </si>
  <si>
    <t>CIMENTADO COM CORANTE, DESEMPENADO E ALISADO - ESPESSURA 20MM</t>
  </si>
  <si>
    <t>ACABAMENTO DE PISO DE CONCRETO TIPO BAMBOLÊ</t>
  </si>
  <si>
    <t>GRANILITE - ESPESSURA 8MM</t>
  </si>
  <si>
    <t>CIMENTADO COMUM COM AGREGADO RECLICLADO, DESEMPENADO ALISADO - ESPESSURA 20MM</t>
  </si>
  <si>
    <t>ARGAMASSA DE ALTA RESISTÊNCIA, TIPO LEVE - ESPESSURA 8MM</t>
  </si>
  <si>
    <t>ARGAMASSA DE ALTA RESISTÊNCIA, TIPO MÉDIO - ESPESSURA 12MM</t>
  </si>
  <si>
    <t>CIMENTADO COM AGREGADO RECICLADO, COM CORANTE DESEMPENADO  ALISADO</t>
  </si>
  <si>
    <t>CIMENTADO COMUM COM AGREGADO RECICLADO, DESEMPENADO - ESPESSURA 20MM</t>
  </si>
  <si>
    <t>PISO ESTRUTURAL EM CONCRETO ARMADO - 7CM</t>
  </si>
  <si>
    <t>MOSAICO PORTUGUÊS UMA OU DUAS CORES SOBRE BASE DE AREIA RECICLADA</t>
  </si>
  <si>
    <t>PISO CERÂMICO NÃO ESMALTADO ANTIDERRAPANTE  - ASSENTADO COM ARGAMASSA COMUM (PARA COZINHAS E REFEITÓRIOS)</t>
  </si>
  <si>
    <t>PISO CERÂMICO NÃO ESMALTADO ANTIDERRAPANTE  - ASSENTADO COM ARGAMASSA COLANTE (PARA COZINHAS E REFEITÓRIOS)</t>
  </si>
  <si>
    <t>PISO CERÂMICO ESMALTADO  (PEI-5) - ASSENTADO COM ARGAMASSA COMUM</t>
  </si>
  <si>
    <t>PISO CERÂMICO ESMALTADO  (PEI-5) - ASSENTADO COM ARGAMASSA COLANTE</t>
  </si>
  <si>
    <t>PISO PODOTÁTIL, ALERTA OU DIRECIONAL, EM BORRACHA SINTÉTICA ASSENTES COM COLA</t>
  </si>
  <si>
    <t>PISO PODOTÁTIL, ALERTA OU DIRECIONAL, EM BORRACHA SINTÉTICA ASSENTES COM ARGAMASSA</t>
  </si>
  <si>
    <t>PISO PODOTÁTIL, ALERTA DIRECIONAL, INTERTRAVADO 6CM</t>
  </si>
  <si>
    <t>PISO PODOTÁTIL, ALERTA OU DIRECIONAL, EM LADRILHO HIDRÁULICO</t>
  </si>
  <si>
    <t>PISO PODOTÁTIL COLORIDO, ALERTA OU DIRECIONAL VIBRO-PRENSADO - 3CM - SELADO</t>
  </si>
  <si>
    <t>PISO EM GRANITO CINZA MAUA, PLACAS - ESPESSURA 2CM</t>
  </si>
  <si>
    <t>GRANITO POLIDO, FORRAS DE 20MM - VERDE UBATUBA</t>
  </si>
  <si>
    <t>MÁRMORE POLIDO, FORRAS DE 20MM - BRANCO ESPIRITO SANTO</t>
  </si>
  <si>
    <t>PISO VINÍLICO CROMA OU SIMILAR 2,0 MM, EXCLUSIVE ARGAMASSA DE REGULARIZAÇÃO DA BASE</t>
  </si>
  <si>
    <t>PISO VINÍLICO CROMA OU SIMILAR - E=3,2 MM, EXCLUSIVE ARGAMASSA REGULARIZAÇÃO DA BASE</t>
  </si>
  <si>
    <t>CHAPAS DE BORRACHA SINTÉTICA ASSENTES COM COLA, E=4 A 5MM - LISAS</t>
  </si>
  <si>
    <t>CHAPAS DE BORRACHA SINTÉTICA ASSENTES COM COLA, E=4 A 5MM - COM RELEVO</t>
  </si>
  <si>
    <t>CHAPAS DE BORRACHA SINTÉTICA ASSENTES COM ARGAMASSA, E=8 A 10MM - LISAS</t>
  </si>
  <si>
    <t>CHAPAS DE BORRACHA SINTÉTICA ASSENTES COM ARGAMASSA, E=8 A 10MM - COM RELEVO</t>
  </si>
  <si>
    <t>ARREMATE DE PISOS E ESCADAS</t>
  </si>
  <si>
    <t>RODAPÉ DE ARGAMASSA DE CIMENTO E AREIA 1:3 - 10CM</t>
  </si>
  <si>
    <t>RODAPÉ DE GRANILITE - 10CM</t>
  </si>
  <si>
    <t>RODAPÉ DE GRANILITE - MEIA CANA, 10CM</t>
  </si>
  <si>
    <t>RODAPÉ DE ARGAMASSA DE ALTA RESISTÊNCIA - MEIA CANA, 10CM</t>
  </si>
  <si>
    <t>RODAPÉ CERÂMICO ESMALTADO PEIV 7CM À 10CM</t>
  </si>
  <si>
    <t>RODAPÉ DE MADEIRA - PADRÃO CUMARU 7CM</t>
  </si>
  <si>
    <t>RODAPÉ DE FIBRO-VINIL - 7,5CM</t>
  </si>
  <si>
    <t>RODAPÉ DE BORRACHA SINTÉTICA - BOLEADO, 7CM</t>
  </si>
  <si>
    <t>RODAPÉ EM GRANITO CINZA MAUA, ESP. 2CM, ALT. 7CM</t>
  </si>
  <si>
    <t>JUNTA PLÁSTICA PARA PISOS 3/4" X 1/8"</t>
  </si>
  <si>
    <t>DEGRAUS DE ARGAMASSA DE CIMENTO E AREIA 1:3</t>
  </si>
  <si>
    <t>DEGRAUS DE GRANILITE</t>
  </si>
  <si>
    <t>DEGRAUS DE ARGAMASSA DE ALTA RESISTÊNCIA</t>
  </si>
  <si>
    <t>DEGRAUS DE CHAPAS VINÍLICAS - ESPESSURA 2MM (INCLUSIVE ARGAMASSA DE REGULARIZAÇÃO DA BASE)</t>
  </si>
  <si>
    <t>DEGRAUS DE CHAPAS DE BORRACHA SINTÉTICA - ESPESSURA 4 À 5MM</t>
  </si>
  <si>
    <t>FITA ANTIDERRAPANTE, FAIXA COM LARGURA=5CM E ESPESSURA=2MM, APLICAÇÃO EM DEGRAU</t>
  </si>
  <si>
    <t>SOLEIRAS</t>
  </si>
  <si>
    <t>SOLEIRA PARA PORTA EM GRANITO CINZA SEM POLIMENTO (FOSCO)</t>
  </si>
  <si>
    <t>DEMOLIÇÃO DE ARGAMASSA, CERÂMICA OU SIMILAR INCLUSIVE ARGAMASSA DE REGULARIZAÇÃO</t>
  </si>
  <si>
    <t>DEMOLIÇÃO DE TACOS DE MADEIRA, INCLUSIVE ARGAMASSA DE ASSENTAMENTO</t>
  </si>
  <si>
    <t>DEMOLIÇÃO DE SOALHO DE MADEIRA, EXCLUSIVE VIGAMENTO</t>
  </si>
  <si>
    <t>DEMOLIÇÃO DE SOALHO DE MADEIRA, INCLUSIVE VIGAMENTO</t>
  </si>
  <si>
    <t>DEMOLIÇÃO DE FIBRO-VINIL OU BORRACHA SINTÉTICA, INCLUSIVE ARGAMASSA DE REGULARIZAÇÃO</t>
  </si>
  <si>
    <t>DEMOLIÇÃO DE RODAPÉS EM GERAL, INCLUSIVE ARGAMASSA DE ASSENTAMENTO</t>
  </si>
  <si>
    <t>DEMOLIÇÃO DE DEGRAUS EM GERAL, INCLUSIVE ARGAMASSA DE ASSENTAMENTO</t>
  </si>
  <si>
    <t>RETIRADA DE TACOS DE MADEIRA</t>
  </si>
  <si>
    <t>RETIRADA DE SOALHO DE MADEIRA, EXCLUSIVE VIGAMENTO</t>
  </si>
  <si>
    <t>RETIRADA DE SOALHO DE MADEIRA, INCLUSIVE VIGAMENTO</t>
  </si>
  <si>
    <t>RETIRADA DE FIBRO-VINIL</t>
  </si>
  <si>
    <t>RETIRADA DE RODAPÉS DE MADEIRA, INCLUSIVE CORDÃO</t>
  </si>
  <si>
    <t>RECOLOCAÇÃO DE TACOS DE MADEIRA</t>
  </si>
  <si>
    <t>RECOLOCAÇÃO DE SOALHO DE MADEIRA, EXCLUSIVE VIGAMENTO</t>
  </si>
  <si>
    <t>RECOLOCAÇÃO DE SOALHO DE MADEIRA, INCLUSIVE VIGAMENTO</t>
  </si>
  <si>
    <t>RECOLOCAÇÃO DE FIBRO-VINIL</t>
  </si>
  <si>
    <t>RECOLOCAÇÃO DE RODAPÉS DE MADEIRA, INCLUSIVE CORDÃO</t>
  </si>
  <si>
    <t>COLAGEM DE TACOS SOLTOS - COM FORNECIMENTO DE TACOS</t>
  </si>
  <si>
    <t>COLAGEM DE TACOS SOLTOS - SEM FORNECIMENTO DE TACOS</t>
  </si>
  <si>
    <t>REPREGAMENTO DE ASSOALHO DE MADEIRA</t>
  </si>
  <si>
    <t>TABUAS DE MADEIRA MACIÇA PARA ASSOALHO - CUMARU</t>
  </si>
  <si>
    <t>TESTEIRA DE BORRACHA SINTÉTICA PARA DEGRAUS</t>
  </si>
  <si>
    <t>POLIMENTO DE PISO DE GRANILITE OU ARGAMASSA DE ALTA RESISTÊNCIA</t>
  </si>
  <si>
    <t>POLIMENTO DE PISO DE MÁRMORE</t>
  </si>
  <si>
    <t>RESINA ACRÍLICA PARA PISO GRANILITE</t>
  </si>
  <si>
    <t>RESINA EPÓXI PARA PISO GRANILITE</t>
  </si>
  <si>
    <t>RESINA POLIURETANO PARA PISO GRANILITE</t>
  </si>
  <si>
    <t>RESINA POLIURETANO PARA DEGRAU DE GRANILITE</t>
  </si>
  <si>
    <t>VIDROS</t>
  </si>
  <si>
    <t>VIDROS ENCAIXILHADOS E ESPELHOS</t>
  </si>
  <si>
    <t>VIDRO LISO COMUM, TRANSPARENTE INCOLOR - ESPESSURA 4MM</t>
  </si>
  <si>
    <t>VIDRO LISO COMUM, TRANSPARENTE INCOLOR - ESPESSURA 5MM</t>
  </si>
  <si>
    <t>VIDRO LISO COMUM, TRANSPARENTE INCOLOR - ESPESSURA 6MM</t>
  </si>
  <si>
    <t>VIDRO IMPRESSO COMUM, TRANSLÚCIDO INCOLOR - TIPO CANELADO, 4MM</t>
  </si>
  <si>
    <t>VIDRO LISO DE SEGURANÇA, LAMINADO INCOLOR - ESPESSURA 6MM</t>
  </si>
  <si>
    <t>VIDRO LISO DE SEGURANÇA, LAMINADO LEITOSO - ESPESSURA 6MM</t>
  </si>
  <si>
    <t>VIDRO LISO DE SEGURANÇA, TEMPERADO INCOLOR - ESPESSURA 6MM</t>
  </si>
  <si>
    <t>VIDRO LISO DE SEGURANÇA, TEMPERADO INCOLOR - ESPESSURA 10MM</t>
  </si>
  <si>
    <t>ESPELHO COMUM - ESPESSURA 3MM</t>
  </si>
  <si>
    <t>ESPELHO E=3MM COM MOLDURA DE ALUMÍNIO</t>
  </si>
  <si>
    <t>DEMOLIÇÃO DE VIDROS ENCAIXILHADOS EM GERAL, INCLUSIVE LIMPEZA DO CAIXILHO</t>
  </si>
  <si>
    <t>RETIRADA DE VIDROS ENCAIXILHADOS EM GERAL, INCLUSIVE LIMPEZA DO CAIXILHO</t>
  </si>
  <si>
    <t>RECOLOCAÇÃO DE VIDROS ENCAIXILHADOS EM GERAL</t>
  </si>
  <si>
    <t>PINTURA EM ALVENARIA E CONCRETO</t>
  </si>
  <si>
    <t>AGUADA DE CAL - CONCRETO OU REBOCO SEM MASSA CORRIDA, INTERIOR</t>
  </si>
  <si>
    <t>AGUADA DE CAL - CONCRETO OU REBOCO SEM MASSA CORRIDA, EXTERIOR</t>
  </si>
  <si>
    <t>TINTA HIDROFUGA A BASE DE CIMENTO -  CONCRETO OU REBOCO SEM MASSA CORRIDA</t>
  </si>
  <si>
    <t>TINTA PVA (LÁTEX) - REBOCO COM MASSA CORRIDA</t>
  </si>
  <si>
    <t>TINTA ACRÍLICA - CONCRETO OU REBOCO SEM MASSA CORRIDA</t>
  </si>
  <si>
    <t>TINTA ACRÍLICA - REBOCO COM MASSA CORRIDA</t>
  </si>
  <si>
    <t>TINTA ACRÍLICA COR DE CONCRETO COM MASSA TEXTURA ACRÍLICA</t>
  </si>
  <si>
    <t>TINTA ACRÍLICA TEXTURADA</t>
  </si>
  <si>
    <t>TINTA ESMALTE SINTÉTICO - CONCRETO OU REBOCO SEM MASSA CORRIDA</t>
  </si>
  <si>
    <t>TINTA ESMALTE SINTÉTICO - CONCRETO OU REBOCO COM MASSA CORRIDA</t>
  </si>
  <si>
    <t>APLICAÇÃO DE TINTA ANTI-PICHAÇÃO - BASE SOLVENTE - 2 DEMÃOS (REMOÇÃO DA PICHAÇÃO SOMENTE A SECO OU COM ÁGUA E SABÃO)</t>
  </si>
  <si>
    <t>TINTA EPÓXI - REBOCO COM MASSA BASE EPÓXI</t>
  </si>
  <si>
    <t>HIDRO-REPELENTE A BASE DE SILICONE - CONCRETO OU ALVENARIA APARENTE (2 DEMÃOS)</t>
  </si>
  <si>
    <t>VERNIZ ACRÍLICO - CONCRETO APARENTE/ ALVENARIA</t>
  </si>
  <si>
    <t>APLICAÇÃO DE VERNIZ ANTI-PICHAÇÃO - BASE SOLVENTE - 2 DEMÃOS (REMOÇÃO DA PICHAÇÃO  SOMENTE A SECO OU COM ÁGUA E SABÃO)</t>
  </si>
  <si>
    <t>ESMALTE SINTÉTICO - ESQUADRIAS E PEÇAS DE MARCENARIA, SEM EMASSAMENTO</t>
  </si>
  <si>
    <t>ESMALTE SINTÉTICO - ESQUADRIAS E PEÇAS DE MARCENARIA, COM EMASSAMENTO</t>
  </si>
  <si>
    <t>ESMALTE SINTÉTICO - ESTRUTURAS DE MADEIRA, SEM EMASSAMENTO</t>
  </si>
  <si>
    <t>ESMALTE SINTÉTICO - RODAPÉS, GUARNIÇÕES E MOLDURAS DE MADEIRA</t>
  </si>
  <si>
    <t>LÍQUIDO IMUNIZANTE PARA MADEIRA A BASE DE PIRETROIDE DISSOLVIDO EM ISOPARAFINA - COM APLICAÇÃO</t>
  </si>
  <si>
    <t>VERNIZ A BASE DE POLIURETANO TIPO "MARÍTIMO" - ESQUADRIAS E PEÇAS DE MARCENARIA</t>
  </si>
  <si>
    <t>PINTURA EM METAL</t>
  </si>
  <si>
    <t>TINTA BETUMINOSA - INTERIOR DE CALHAS, RUFOS E RINCÕES METÁLICOS</t>
  </si>
  <si>
    <t>ESMALTE SINTÉTICO - ESQUADRIAS E PEÇAS DE SERRALHERIA</t>
  </si>
  <si>
    <t>ESMALTE SINTÉTICO - ESTRUTURAS METÁLICAS</t>
  </si>
  <si>
    <t>ESMALTE SINTÉTICO - EXTERIOR DE CALHAS, RUFOS E CONDUTORES</t>
  </si>
  <si>
    <t>REMOÇÃO DE AGUADA DE CAL OU TINTA A BASE DE CIMENTO - ESCOVA DE AÇO</t>
  </si>
  <si>
    <t>REMOÇÃO DE PINTURA EM ALVENARIA E CONCRETO - LIXA</t>
  </si>
  <si>
    <t>REMOÇÃO DE PINTURA EM ALVENARIA E CONCRETO - REMOVEDOR</t>
  </si>
  <si>
    <t>REMOÇÃO DE PINTURA EM CONCRETO - JATEAMENTO</t>
  </si>
  <si>
    <t>REMOÇÃO DE PINTURA EM ESQUADRIAS E FORROS DE MADEIRA - LIXA</t>
  </si>
  <si>
    <t>REMOÇÃO DE PINTURA EM ESQUADRIAS E FORROS DE MADEIRA - REMOVEDOR</t>
  </si>
  <si>
    <t>REMOÇÃO DE PINTURA EM RODAPÉS E MOLDURAS DE MADEIRA - LIXA</t>
  </si>
  <si>
    <t>REMOÇÃO DE PINTURA EM RODAPÉS E MOLDURAS DE MADEIRA - REMOVEDOR</t>
  </si>
  <si>
    <t>REMOÇÃO DE PINTURA EM ESQUADRIAS E PEÇAS DE SERRALHERIA - LIXA</t>
  </si>
  <si>
    <t>REMOÇÃO DE PINTURA EM ESQUADRIAS E PEÇAS DE SERRALHERIA - REMOVEDOR</t>
  </si>
  <si>
    <t>REMOÇÃO DE PINTURA EM ESTRUTURAS METÁLICAS - JATEAMENTO</t>
  </si>
  <si>
    <t>PVA (LÁTEX) - REPINTURA DE ALVENARIA E CONCRETO, COM RETOQUES DE MASSA</t>
  </si>
  <si>
    <t>TINTA ACRÍLICA - REPINTURA DE ALVENARIA E CONCRETO COM RETOQUE DE MASSA</t>
  </si>
  <si>
    <t>ESMALTE SINTÉTICO - REPINTURA DE ESQUADRIAS DE MADEIRA</t>
  </si>
  <si>
    <t>ESMALTE SINTÉTICO - REPINTURA DE ESTRUTURAS DE MADEIRA</t>
  </si>
  <si>
    <t>ESMALTE SINTÉTICO - REPINTURA DE FORROS DE MADEIRA</t>
  </si>
  <si>
    <t>ESMALTE SINTÉTICO - REPINTURA DE RODAPÉS E MOLDURAS DE MADEIRA</t>
  </si>
  <si>
    <t>ESMALTE SINTÉTICO - REPINTURA DE ESQUADRIAS METÁLICAS</t>
  </si>
  <si>
    <t>SERV.COMPLEMENTARES</t>
  </si>
  <si>
    <t>FECHAMENTOS</t>
  </si>
  <si>
    <t>FP.04 - ALAMBRADO EM TUBO GALVANIZADO E TELA GALVANIZADA H=2,00M</t>
  </si>
  <si>
    <t>FP.05 - ALAMBRADO EM TUBO GALVANIZADO E TELA GALVANIZADA H=1,00M</t>
  </si>
  <si>
    <t>FP.03 - ALAMBRADO PARA QUADRAS DE ESPORTE - GP.6/EDIF - TG/4,5M</t>
  </si>
  <si>
    <t>GRADIL DE FERRO PERFILADO - GE-1/EDIF</t>
  </si>
  <si>
    <t>FP.01 - GRADIL DE FERRO PERFILADO, TIPO PARQUE SEM MURETA - GP-5/DEPAVE</t>
  </si>
  <si>
    <t>FP.02 - GRADIL DE FERRO PERFILADO, TIPO PARQUE COM MURETA - GPM-1/DEPAVE</t>
  </si>
  <si>
    <t>FP.06 - GRADIL/PEITORIL DE FERRO PERFILADO H=1,00M</t>
  </si>
  <si>
    <t>PP.38 - PORTÃO DE FERRO PERFILADO, TIPO PARQUE (GP.5/GPM1) 2,00M, 1 FOLHA</t>
  </si>
  <si>
    <t>PP.37 - PORTÃO DE FERRO PERFILADO, TIPO PARQUE (GP.5/GPM.1) 1,50M, 1 FOLHA</t>
  </si>
  <si>
    <t>PP.39/PP.40 - PORTÃO DE FERRO PERFILADO TIPO PARQUE (GP.5/GPM1) 3,0M, 1 OU 2 FOLHAS</t>
  </si>
  <si>
    <t>PP.41 - PORTÃO DE FERRO PERFILADO, TIPO PARQUE (GP-5/GPM-1) 4,00M, 2 FOLHAS</t>
  </si>
  <si>
    <t>PP.42 - PORTÃO DE FERRO PERFILADO, TIPO PARQUE (GP-5/GPM-1) 6,00M, 2 FOLHAS</t>
  </si>
  <si>
    <t>PP.15/19 - PORTÃO EM FERRO PERFILADO COM CHAPA, 1 FOLHA</t>
  </si>
  <si>
    <t>PP.20/24 - PORTÃO EM FERRO PERFILADO COM TELA, 1 FOLHA</t>
  </si>
  <si>
    <t>PP.25/29 - PORTÃO EM FERRO PERFILADO COM CHAPA, 2 FOLHAS</t>
  </si>
  <si>
    <t>PP.30/34 - PORTÃO EM FERRO PERFILADO COM TELA, 2 FOLHAS</t>
  </si>
  <si>
    <t>PP.43/44 - PORTÃO EM FERRO PERFILADO COM CHAPA, 1 FOLHA, H=1,00M</t>
  </si>
  <si>
    <t>PP.45/46 - PORTÃO EM FERRO PERFILADO COM TELA, 1 FOLHA, H=1,00M</t>
  </si>
  <si>
    <t>FV.15/16 - MURO DE FECHO EM BLOCOS E ESTRUTURA DE CONCRETO, FUNDAÇÃO COM BROCAS</t>
  </si>
  <si>
    <t>MURO DE ARRIMO H=1,40M, COM DRENAGEM</t>
  </si>
  <si>
    <t>MURO DE ARRIMO H=2,50M, COM DRENAGEM</t>
  </si>
  <si>
    <t>MURO DE ARRIMO H=3,50M, COM DRENAGEM</t>
  </si>
  <si>
    <t>MURO DE ARRIMO H=4,50M, COM DRENAGEM</t>
  </si>
  <si>
    <t>FV.08 - MURETA DE BLOCOS DE CONCRETO</t>
  </si>
  <si>
    <t>FV.12/13 - MURETA DE ARRIMO EM BLOCOS DE CONCRETO, H=1,00 M</t>
  </si>
  <si>
    <t>FV.14 - MURETA DE ARRIMO EM BLOCOS DE CONCRETO H=1,00M - CHAPISCADO</t>
  </si>
  <si>
    <t>GRADIL DE FERRO GALVANIZADO ELETROFUNDIDO - BARRA 25X2MM - MALHA 65X132MM - MONTANTE COM DISTÂNCIA DE 1650MM - SEM PINTURA</t>
  </si>
  <si>
    <t>GRADIL DE FERRO GALVANIZADO ELETROFUNDIDO - BARRA 25X2MM - MALHA 65X132MM - MONTANTE COM DISTÂNCIA DE 1650MM - COM PINTURA</t>
  </si>
  <si>
    <t>PORTÃO EM FERRO GALVANIZADO ELETROFUNDIDO, MALHA 65X132MM, DE ABRIR, 1 FOLHA, SEM PINTURA</t>
  </si>
  <si>
    <t>PORTÃO EM FERRO GALVANIZADO ELETROFUNDIDO MALHA 65X132MM, DE ABRIR, 1 FOLHA, COM PINTURA ELETROLÍTICA</t>
  </si>
  <si>
    <t>PORTÃO EM FERRO GALVANIZADO ELETROFUNDIDO MALHA 65X132MM, DE ABRIR, 2 FOLHAS, SEM PINTURA</t>
  </si>
  <si>
    <t>PORTÃO EM FERRO GALVANIZADO ELETROFUNDIDO MALHA 65X132MM, DE ABRIR, 2 FOLHAS, COM PINTURA ELETROLÍTICA</t>
  </si>
  <si>
    <t>PORTÃO EM FERRO GALVANIZADO ELETROFUNDIDO MALHA 65X132MM, DE CORRER, SEM PINTURA</t>
  </si>
  <si>
    <t>PORTÃO EM FERRO GALVANIZADO ELETROFUNDIDO MALHA 65X132MM, DE CORRER, COM PINTURA ELETROLÍTICA</t>
  </si>
  <si>
    <t>CONCRETO SIMPLES DESEMPENADO E RIPADO, 200KG CIM/M3</t>
  </si>
  <si>
    <t>CONCRETO DESEMPENADO E RIPADO (PMSP-DL.1009/47), 335KG CIM/M3 - 7CM</t>
  </si>
  <si>
    <t>PISO DE CONCRETO INTERTRAVADO, ESPESSURA 6CM</t>
  </si>
  <si>
    <t>PISO DE CONCRETO INTERTRAVADO, ESPESSURA 8CM</t>
  </si>
  <si>
    <t>PISO DE CONCRETO INTERTRAVADO, ESPESSURA 10CM</t>
  </si>
  <si>
    <t>CONCRETO SIMPLES COM AGREGADO RECICLADO, DESEMPENADO E RIPADO -200KG CIM/M3</t>
  </si>
  <si>
    <t>CONCRETO COM AGREGADO RECICLADO DESEMPENADO E RIPADO, TIPO PMSP -DL1009/47,335KGCIM/M3-7CM</t>
  </si>
  <si>
    <t>LAJOTA PRÉ-MOLDADA DE CONCRETO E=7CM - JUNTA DE GRAMA</t>
  </si>
  <si>
    <t>LAJOTA DE CONCRETO MOLDADA "IN LOCO", TIPO PMSP E=7CM JUNTA DE PEDRISCO</t>
  </si>
  <si>
    <t>LAJOTA DE CONCRETO MOLDADA "IN LOCO", TIPO PMSP E=7CM - JUNTA DE ARGAMASSA</t>
  </si>
  <si>
    <t>MOSAICO PORTUGUÊS, UMA OU DUAS CORES, SOBRE BASE DE AREIA</t>
  </si>
  <si>
    <t>MOSAICO PORTUGUÊS, UMA OU DUAS CORES, SOBRE BASE DE CONCRETO</t>
  </si>
  <si>
    <t>PEDRISCO - FORNECIMENTO E ESPALHAMENTO COM COMPACTAÇÃO MECÂNICA</t>
  </si>
  <si>
    <t>PEDRISCO COM COMPACTAÇÃO MANUAL - ESPESSURA 5CM</t>
  </si>
  <si>
    <t>PÓ DE BRITA COM COMPACTAÇÃO MECÂNICA - ESPESSURA 10CM</t>
  </si>
  <si>
    <t>PEDRA BRITADA N.2 COM COMPACTAÇÃO MANUAL - 5CM</t>
  </si>
  <si>
    <t>PEDRISCO RECICLADO, FORNECIMENTO E ESPALHAMENTO COM  COMPACTAÇÃO MECÂNICA</t>
  </si>
  <si>
    <t>PEDRISCO RECICLADO COM COMPACTAÇÃO MANUAL - ESPESSURA 5CM</t>
  </si>
  <si>
    <t>AGREGADO RECICLADO FINO COMPACTAÇÃO MECÂNICA - ESPESSURA 10CM</t>
  </si>
  <si>
    <t>AGREGADO RECICLADO N.2 COM COMPACTAÇÃO MANUAL - 5CM</t>
  </si>
  <si>
    <t>MOSAICO PORTUGUÊS UMA OU DUAS CORES, SOBRE BASE DE CONCRETO COM AGREGADO RECICLADO</t>
  </si>
  <si>
    <t>PAVIMENTAÇÃO ASFÁLTICA PARA TRÁFEGO MÉDIO (POR PENETRAÇÃO)</t>
  </si>
  <si>
    <t>PASSEIO DE CONCRETO, FCK=25MPA, INCLUINDO PREPARO DA CAIXA E LASTRO DE BRITA</t>
  </si>
  <si>
    <t>PASSEIO DE CONCRETO ARMADO, FCK=25MPA, INCLUINDO PREPARO DA CAIXA E LASTRO DE BRITA</t>
  </si>
  <si>
    <t>PASSEIO DE CONCRETO, FCK=30MPA, INCLUINDO PREPARO DA CAIXA E LASTRO DE BRITA</t>
  </si>
  <si>
    <t>PASSEIO DE CONCRETO ARMADO, FCK=30MPA, INCLUINDO PREPARO DA CAIXA E LASTRO DE BRITA</t>
  </si>
  <si>
    <t>GUIA DE CONCRETO RETA OU CURVA, TIPO PMSP</t>
  </si>
  <si>
    <t>GUIA DE CONCRETO COM AGREGADO RECICLADO, RETA OU CURVA TIPO PMSP</t>
  </si>
  <si>
    <t>SARJETA DE CONCRETO, INCLUSIVE PREPARO DE CAIXA</t>
  </si>
  <si>
    <t>REBAIXAMENTO DE GUIA</t>
  </si>
  <si>
    <t>REBAIXAMENTO DE GUIA COM CONCRETO RECICLADO</t>
  </si>
  <si>
    <t>PISO DE CONCRETO INTERTRAVADO DRENANTE, ESPESSURA 6CM</t>
  </si>
  <si>
    <t>PISO DE CONCRETO INTERTRAVADO DRENANTE, ESPESSURA 8CM</t>
  </si>
  <si>
    <t>IP.03 - PLATAFORMA COM 3 MASTROS DE BANDEIRA H.LIVRE=7,00M (EXCLUSIVE ENGASTAMENTO)</t>
  </si>
  <si>
    <t>IP.04 - PLATAFORMA COM 3 MASTROS DE BANDEIRA H LIVRE=9,00M (EXCLUSIVE ENGASTAMENTO)</t>
  </si>
  <si>
    <t>QC.02 - QUADRA POLIESPORTIVA - PISO ARMADO</t>
  </si>
  <si>
    <t>QC.02 - QUADRA POLIESPORTIVA PISO ARMADO COM AGREGADO RECICLADO</t>
  </si>
  <si>
    <t>QD.01 - DEMARCAÇÃO DE QUADRA COM TINTA A BASE DE BORRACHA CLORADA - VOLEIBOL</t>
  </si>
  <si>
    <t>QD.02 - DEMARCAÇÃO DE QUADRA COM TINTA A BASE DE BORRACHA. CLORADA - FUTEBOL DE SALÃO</t>
  </si>
  <si>
    <t>QD.03 - DEMARCAÇÃO DE QUADRA COM TINTA A BASE DE BORRACHA CLORADA - BASQUETE</t>
  </si>
  <si>
    <t>QD.05 - DEMARCAÇÃO DE QUADRA COM TINTA A BASE DE BORRACHA CLORADA - HANDBOL</t>
  </si>
  <si>
    <t>DEMARCAÇÃO DE VAGA DE ESTACIONAMENTO PARA PORTADORES DE DEFICIÊNCIA FÍSICA</t>
  </si>
  <si>
    <t>POSTES PARA VOLEIBOL, INCLUSIVE PINTURA E REDE</t>
  </si>
  <si>
    <t>TRAVE PARA FUTEBOL DE SALÃO, INCLUSIVE PINTURA E REDE</t>
  </si>
  <si>
    <t>TABELA PARA BASQUETE, ENGLOBANDO DESDE FUNDAÇÃO ATÉ A CESTA DE NYLON</t>
  </si>
  <si>
    <t>TELA DE NYLON PARA COBERTURA DE QUADRA</t>
  </si>
  <si>
    <t>DEMARCAÇÃO E PINTURA DE SUPERFÍCIES - BORRACHA CLORADA</t>
  </si>
  <si>
    <t>DEMARCAÇÃO E PINTURA DE SUPERFÍCIES - EPÓXI</t>
  </si>
  <si>
    <t>DEMARCAÇÃO E PINTURA DE FAIXAS ATÉ 10CM - BORRACHA CLORADA</t>
  </si>
  <si>
    <t>DEMARCAÇÃO E PINTURA DE FAIXAS ATÉ 10CM - EPÓXI</t>
  </si>
  <si>
    <t>HV.20 - ABRIGO PARA LIXO EM ALVENARIA - REVESTIMENTO EXTERNO COM ARGAMASSA E INTERNO COM AZULEJOS</t>
  </si>
  <si>
    <t>IV.06 - LIXEIRA JUNTO AO ALINHAMENTO COM REVESTIMENTO INTERNO EM AZULEJOS</t>
  </si>
  <si>
    <t>BANCADA DE CONCRETO POLIDO COM BORDAS ARREDONDADAS - ESPESSURA 30MM</t>
  </si>
  <si>
    <t>BANCADA DE CONCRETO POLIDO COM BORDAS ARREDONDADAS - ESPESSURA 40MM</t>
  </si>
  <si>
    <t>BANCADA DE CONCRETO POLIDO COM BORDAS ARREDONDADAS - ESPESSURA 50MM</t>
  </si>
  <si>
    <t>LIMPEZA</t>
  </si>
  <si>
    <t>LIMPEZA GERAL DA OBRA</t>
  </si>
  <si>
    <t>LIMPEZA DE PISOS E REVESTIMENTO DE ARGAMASSA, CERÂMICA OU PEDRAS NATURAIS</t>
  </si>
  <si>
    <t>LIMPEZA DE VIDROS EM GERAL, INCLUSIVE CAIXILHO</t>
  </si>
  <si>
    <t>LIMPEZA E LAVAGEM DE PAREDE POR HIDROJATEAMENTO, SEM REJUNTAMENTO</t>
  </si>
  <si>
    <t>LIMPEZA E LAVAGEM DE PAREDE COM REVESTIMENTO EM PASTILHA OU MATERIAL CERÂMICO POR HIDROJATEAMENTO COM REJUNTAMENTO</t>
  </si>
  <si>
    <t>LIMPEZA E LAVAGEM DE PISO POR HIDROJATEAMENTO</t>
  </si>
  <si>
    <t>LIMPEZA DE CAIXA D'ÁGUA - ATÉ 1000 LITROS</t>
  </si>
  <si>
    <t>LIMPEZA DE CAIXA D'ÁGUA - DE 1001 À 10000 LITROS</t>
  </si>
  <si>
    <t>LIMPEZA DE CAIXA D'ÁGUA - ACIMA DE 10000 LITROS</t>
  </si>
  <si>
    <t>LIMPEZA DE CANALETAS DE ÁGUAS PLUVIAIS</t>
  </si>
  <si>
    <t>LIMPEZA DE FOSSA SÉPTICA</t>
  </si>
  <si>
    <t>LIMPEZA DE SUMIDOURO, POR VIAGEM DE 7M3</t>
  </si>
  <si>
    <t>VG</t>
  </si>
  <si>
    <t>ENCERAMENTO E LUSTRAÇÃO DE REVESTIMENTOS E PISOS EM GERAL</t>
  </si>
  <si>
    <t>COMPLEMENTOS DO EDIFÍCIO</t>
  </si>
  <si>
    <t>PRATELEIRA DE GRANILITE, ESPESSURA 30MM, EXCLUSIVE APOIO</t>
  </si>
  <si>
    <t>PRATELEIRA DE GRANILITE, ESPESSURA 40MM, EXCLUSIVE APOIO</t>
  </si>
  <si>
    <t>PRATELEIRA DE GRANILITE, ESPESSURA 50MM, EXCLUSIVE APOIO</t>
  </si>
  <si>
    <t>PRATELEIRA DE CONCRETO, ESPESSURA 50MM, COM BORDAS ARREDONDADAS E ENVERNIZADAS, EXCLUSIVE APOIO</t>
  </si>
  <si>
    <t>PRATELEIRA EM ARDÓSIA CINZA, POLIDA 2 LADOS, ESPESSURA 30MM, EXCLUSIVE APOIO</t>
  </si>
  <si>
    <t>EP.01 - MÃO FRANCESA DE FERRO PERFILADO</t>
  </si>
  <si>
    <t>EP.02 - MÃO FRANCESA DE FERRO PERFILADO</t>
  </si>
  <si>
    <t>DM.01 - ESTRADO DE MADEIRA APARELHADA PARA DESPENSA</t>
  </si>
  <si>
    <t>DM.02/04 - ESTRADO DE MADEIRA APARELHADA PARA DESPENSA</t>
  </si>
  <si>
    <t>BARRA DE APOIO PARA DEFICIENTES L=45 CM (BARRAS COM DIÂMETRO ENTRE 3,0 E 4,5CM)</t>
  </si>
  <si>
    <t>BARRA DE APOIO PARA DEFICIENTES L=80 CM (BARRAS COM DIÂMETRO ENTRE 3,0 E 4,5CM)</t>
  </si>
  <si>
    <t>BARRA DE APOIO PARA DEFICIENTES L=90 CM (BARRAS COM DIÂMETRO ENTRE 3,0 E 4,5CM)</t>
  </si>
  <si>
    <t>BARRA DE APOIO PARA CHUVEIRO PARA PORTADORES DE DEFICIÊNCIA FÍSICA (BARRAS COM DIÂMETRO ENTRE 3,0 E 4,5CM)</t>
  </si>
  <si>
    <t>DP.04 - CORRIMÃO EM TUBO GALVANIZADO</t>
  </si>
  <si>
    <t>DP.05 - CORRIMÃO EM TUBO GALVANIZADO COM GUARDA CORPO</t>
  </si>
  <si>
    <t>ANEL DE TEXTURA PARA CORRIMÃO</t>
  </si>
  <si>
    <t>BARRA DE APOIO PARA LAVATÓRIO EM "L" - PPDF</t>
  </si>
  <si>
    <t>MM.23/24 - LOUSA EM LAMINADO MELAMÍNICO BRANCO SOBRE COMPENSADO</t>
  </si>
  <si>
    <t>DM.07 - QUADRO DE AVISOS DE MADEIRA</t>
  </si>
  <si>
    <t>FAIXA BATE-CARTEIRA PARA SALA DE AULA</t>
  </si>
  <si>
    <t>DM.06 - FIXADOR DE CARTAZES PARA SALA DE AULA</t>
  </si>
  <si>
    <t>DP.01 - ESCADA MARINHEIRO DE FERRO GALVANIZADO</t>
  </si>
  <si>
    <t>DP.02 - ESCADA MARINHEIRO DE FERRO GALVANIZADO COM GUARDA CORPO</t>
  </si>
  <si>
    <t>DP.03 - COMPLEMENTOS PARA ESCADA MARINHEIRO DE FERRO PERFILADO</t>
  </si>
  <si>
    <t>BATE PNEU EM TUBO DE AÇO GALVANIZADO D=3" C=2,50M</t>
  </si>
  <si>
    <t>ARMÁRIO DE AÇO COM 4 PORTAS E FECHADURA L 640XP420XH1980</t>
  </si>
  <si>
    <t>DR.1 - MESA DE PREPARO PARA COZINHAS - EM MÁRMORE</t>
  </si>
  <si>
    <t>PORTA CORTA-FOGO P90 (0,90X2,10M) COM FERRAGENS</t>
  </si>
  <si>
    <t>PORTA CORTA-FOGO P90 - 1,05 X 2,10M, COM DOBRADIÇAS E MOLAS SEM FERRAGEM</t>
  </si>
  <si>
    <t>PEDESTAL SINALIZADOR PARA ESTACIONAMENTO P/ DEFICIENTE</t>
  </si>
  <si>
    <t>PLACA DE IDENTIFICAÇÃO COM NÚMERO PAVIMENTO EM BRAILE</t>
  </si>
  <si>
    <t>PLACA DE IDENTIFICAÇÃO DE WC EM BRAILE FEM./ MASC.</t>
  </si>
  <si>
    <t>PLACA DE IDENTIFICAÇÃO EM BRAILE "INÍCIO E FINAL" P/ CORRIMÃO</t>
  </si>
  <si>
    <t>PLACA DE IDENTIFICAÇÃO EM BRAILE DE PAVIMENTO P/ CORRIMÃO</t>
  </si>
  <si>
    <t>PLACA PARA PORTA WC C/ DESENHO UNIVERSAL ACESSIBILIDADE</t>
  </si>
  <si>
    <t>SINALIZAÇÃO VISUAL DE DEGRAUS PARA DEFICIENTE VISUAL</t>
  </si>
  <si>
    <t>EQUIPAMENTOS DIVERSOS</t>
  </si>
  <si>
    <t>ELEVADOR ELÉTRICO SEM CASA DE MÁQUINAS - 2 PARADAS</t>
  </si>
  <si>
    <t>ELEVADOR ELÉTRICO SEM CASA DE MÁQUINAS - 3 PARADAS</t>
  </si>
  <si>
    <t>ELEVADOR EL[ETRICO SEM CASA DE MÁQUINAS - 4 PARADAS</t>
  </si>
  <si>
    <t>ELEVADOR ELÉTRICO SEM CASA DE MÁQUINAS - 5 PARADAS</t>
  </si>
  <si>
    <t>DX.05/06 - COIFA EM CHAPA DE AÇO GALVANIZADO PARA FOGÃO DE 3 OU 4 BOCAS</t>
  </si>
  <si>
    <t>DX.01/03 - COIFA EM CHAPA DE AÇO GALVANIZADO PARA FOGÃO DE 6 BOCAS</t>
  </si>
  <si>
    <t>CHAPÉU CHINÊS PARA DUTO GALVANIZADO 35CM BIT.22 PARA EXAUSTÃO DE AR</t>
  </si>
  <si>
    <t>DUTO EM CHAPA DE AÇO GALVANIZADO N.22 - DIÂMETRO 35CM</t>
  </si>
  <si>
    <t>CURVA PARA DUTO EM CHAPA GALVANIZADA 35CM BIT.22 PARA EXAUSTÃO AR RECRAVADA A CADA 10GRAUS</t>
  </si>
  <si>
    <t>EXAUSTOR 1/2 HP PARA COIFAS</t>
  </si>
  <si>
    <t>FOGÃO INDUSTRIAL 4 BOCAS COM FORNO E 2 QUEIMADORES DUPLOS</t>
  </si>
  <si>
    <t>FOGÃO INDUSTRIAL 6 BOCAS COM FORNO E 2 QUEIMADORES DUPLOS</t>
  </si>
  <si>
    <t>AUTOCLAVE - CAPACIDADE 54 LITROS</t>
  </si>
  <si>
    <t>VENTILADOR DE PAREDE, DIÂM. MÍN.=65CM</t>
  </si>
  <si>
    <t>PORTA DE VIDRO TEMPERADO 10MM OPACO COM FERRAGENS 82X210CM</t>
  </si>
  <si>
    <t>POSTO DE CONSUMO DE O2 OU AR VÁCUO OU N2O</t>
  </si>
  <si>
    <t>ESTAÇÃO DE CHAMADA DE ENFERMEIRA</t>
  </si>
  <si>
    <t>PAINEL DE ALARME PARA O2 OU AR OU VÁCUO OU N2O, INSTALADO</t>
  </si>
  <si>
    <t>PLACAS DE OBRA</t>
  </si>
  <si>
    <t>PLACA INAUGURAL - 600X500X3MM - CHAPA DE  AÇO INOX EM BAIXO RELEVO</t>
  </si>
  <si>
    <t>SISTEMA DE AQUECIMENTO SOLAR</t>
  </si>
  <si>
    <t>SISTEMA DE AQUECIMENTO SOLAR ATÉ 1000L - COLETOR SOLAR PLANO FECHADO (SELO "A" DO INMETRO)</t>
  </si>
  <si>
    <t>SISTEMA DE AQUECIMENTO SOLAR ACIMA DE 1000L - FORNECIMENTO DE COLETOR SOLAR PLANO FECHADO (SELO "A" INMETRO) - SEM INSTALAÇÃO</t>
  </si>
  <si>
    <t>SISTEMA DE AQUECIMENTO SOLAR, FORNECIMENTO DE RESERVATÓRIO TÉRMICO ATÉ 1000L, BAIXA PRESSÃO (APROVAÇÃO INMETRO) - SEM INSTALAÇÃO</t>
  </si>
  <si>
    <t>SISTEMA DE AQUECIMENTO SOLAR, FORNECIMENTO DE RESERVATÓRIO TÉRMICO ATÉ 1000L, ALTA PRESSÃO (APROVAÇÃO INMETRO) - SEM INSTALAÇÃO</t>
  </si>
  <si>
    <t>SISTEMA DE AQUECIMENTO SOLAR, INSTALAÇÃO DE RESERVATÓRIO TÉRMICO ATÉ 1000L</t>
  </si>
  <si>
    <t>SISTEMA DE AQUECIMENTO SOLAR, FORNECIMENTO DE RESERVATÓRIO TÉRMICO ACIMA DE 1000L, BAIXA PRESSÃO (APROVAÇÃO INMETRO) - SEM INSTALAÇÃO</t>
  </si>
  <si>
    <t>SISTEMA DE AQUECIMENTO SOLAR, FORNECIMENTO DE RESERVATÓRIO TÉRMICO ACIMA DE 1000L, ALTA PRESSÃO (APROVAÇÃO INMETRO) - SEM INSTALAÇÃO</t>
  </si>
  <si>
    <t>SISTEMA DE AQUECIMENTO SOLAR (CIRCULAÇÃO FORÇADA), BOMBA HIDRÁULICA DE CIRCULAÇÃO DE ÁGUA NOS COLETORES SOLARES</t>
  </si>
  <si>
    <t>SISTEMA DE AQUECIMENTO SOLAR (CIRCULAÇÃO FORÇADA), CONJUNTO DIGITAL PARA ACIONAMENTOS PROGRAMADOS DE EQUIPAMENTOS</t>
  </si>
  <si>
    <t>SISTEMA DE AQUECIMENTO SOLAR PARA PISCINA, FORNECIMENTO DE COLETOR SOLAR ABERTO (SELO "A" INMETRO) - SEM INSTALAÇÃO</t>
  </si>
  <si>
    <t>M3xMÊS</t>
  </si>
  <si>
    <t>DEMOLIÇÃO DE MURO DE ALVENARIA - H=1,80 À 2,00M</t>
  </si>
  <si>
    <t>DEMOLIÇÃO DE ALAMBRADO DE TELA GALVANIZADA</t>
  </si>
  <si>
    <t>DEMOLIÇÃO DE LADRILHOS HIDRÁULICOS, INCLUSIVE ARGAMASSA DE REGULARIZAÇÃO</t>
  </si>
  <si>
    <t>DEMOLIÇÃO DE LAJOTAS DE CONCRETO</t>
  </si>
  <si>
    <t>DEMOLIÇÃO DE PAVIMENTAÇÃO ASFÁLTICA, CAPA E BASE - MANUAL</t>
  </si>
  <si>
    <t>DEMOLIÇÃO DE GUIAS DE CONCRETO</t>
  </si>
  <si>
    <t>DEMOLIÇÃO DE SARJETAS DE CONCRETO</t>
  </si>
  <si>
    <t>RETIRADA DE CERCA DE ARAME FARPADO, MOURÃO DE EUCALIPTO OU CONCRETO</t>
  </si>
  <si>
    <t>RETIRADA DE LAJOTAS PRÉ-MOLDADAS DE CONCRETO</t>
  </si>
  <si>
    <t>RETIRADA DE FORRAS DE PEDRAS NATURAIS</t>
  </si>
  <si>
    <t>RETIRADA DE PARALELEPÍPEDOS</t>
  </si>
  <si>
    <t>RETIRADA DE MOSAICO PORTUGUÊS</t>
  </si>
  <si>
    <t>RETIRADA DE GUIAS DE CONCRETO</t>
  </si>
  <si>
    <t>RETIRADA DE BRINQUEDOS</t>
  </si>
  <si>
    <t>RETIRADA DE PORTA-GIZ, INCLUSIVE SUPORTES</t>
  </si>
  <si>
    <t>RETIRADA DE COIFA E CHAPA PARA FOGÃO DE 3 OU 4 BOCAS</t>
  </si>
  <si>
    <t>RETIRADA DE COIFA EM CHAPA PARA FOGÃO DE 6 BOCAS</t>
  </si>
  <si>
    <t>RETIRADA DE EXAUSTOR</t>
  </si>
  <si>
    <t>RETIRADA DE DUTO DE EXAUSTÃO</t>
  </si>
  <si>
    <t>RETIRADA DE PORTÃO DE FERRO PERFILADO TIPO PQ (GP5/GPM1)</t>
  </si>
  <si>
    <t>RETIRADA DE ALAMBRADO EM TELA INCLUSIVE ESTRUTURA DE SUSTENTAÇÃO (FP.04)</t>
  </si>
  <si>
    <t>RETIRADA DE CERCA DE TELA GALVANIZADA E RESPECTIVOS MOURÕES (FC 04/05)</t>
  </si>
  <si>
    <t>RETIRADA DE PORTÃO METÁLICO</t>
  </si>
  <si>
    <t>RECOLOCAÇÃO DE TELA E TIRANTE EM ALAMBRADO</t>
  </si>
  <si>
    <t>RECOLOCAÇÃO DE PARALELEPÍPEDOS</t>
  </si>
  <si>
    <t>RECOLOCAÇÃO DE PARALELEPÍPEDO COM AREIA RECICLADA</t>
  </si>
  <si>
    <t>RECOLOCAÇÃO DE MOSAICO PORTUGUÊS SOBRE BASE DE CONCRETO</t>
  </si>
  <si>
    <t>RECOLOCAÇÃO DE MOSAICO PORTUGUÊS SOBRE BASE DE AREIA</t>
  </si>
  <si>
    <t>RECOLOCAÇÃO DE MOSAICO PORTUGUÊS SOBRE BASE DE CONCRETO COM AGREGADO RECICLADO</t>
  </si>
  <si>
    <t>RECOLOCAÇÃO DE MOSAICO PORTUGUÊS SOBRE BASE DE AREIA RECICLADA</t>
  </si>
  <si>
    <t>RECOLOCAÇÃO DE GUIAS DE CONCRETO</t>
  </si>
  <si>
    <t>RECOLOCAÇÃO DE PORTA-GIZ, INCLUSIVE SUPORTES</t>
  </si>
  <si>
    <t>RECOLOCAÇÃO DE COIFA EM CHAPA PARA FOGÃO DE 3 OU 4 BOCAS</t>
  </si>
  <si>
    <t>RECOLOCAÇÃO DE COIFA EM CHAPA PARA FOGÃO DE 6 BOCAS</t>
  </si>
  <si>
    <t>RECOLOCAÇÃO DE EXAUSTOR</t>
  </si>
  <si>
    <t>RECOLOCAÇÃO DE DUTO DE EXAUSTÃO</t>
  </si>
  <si>
    <t>RECOLOCAÇÃO DE PORTÃO DE FERRO PERFILADO TIPO PARQUE (GP5/GPM-1)</t>
  </si>
  <si>
    <t>RECOLOCAÇÃO DE CERCA DE TELA GALVANIZADA E RESPECTIVOS MOURÕES (FC 04/05)</t>
  </si>
  <si>
    <t>TELA GALVANIZADA PARA ALAMBRADO - MALHA 2" FIO 10</t>
  </si>
  <si>
    <t>FERRO TRABALHADO PARA GRADIS</t>
  </si>
  <si>
    <t>TABELA DE BASQUETE, INCLUSIVE ARO E CESTA - MADEIRA PINTADA</t>
  </si>
  <si>
    <t>REPINTURA DE FAIXAS ATÉ 10CM - BORRACHA CLORADA</t>
  </si>
  <si>
    <t>REPINTURA DE FAIXAS ATÉ 10CM - EPÓXI</t>
  </si>
  <si>
    <t>TUTOR E AMARILHO PARA ÁRVORES</t>
  </si>
  <si>
    <t>PROTETOR TIPO PARQUE PARA ÁRVORES</t>
  </si>
  <si>
    <t>ÁRVORES E PALMEIRAS - FORNECIMENTO E PLANTIO</t>
  </si>
  <si>
    <t>ALECRIM DE CAMPINAS (HOLOCALIX GLAZZIOVII)</t>
  </si>
  <si>
    <t>GOIABA DA SERRA (ACCA SELLOWIANA)</t>
  </si>
  <si>
    <t>GUARITÁ  (ASTRONIUM GRAVEOLENS)</t>
  </si>
  <si>
    <t>PAU MARFIM  (BALFOURODENDRON RIEDELLIANUM)</t>
  </si>
  <si>
    <t>GUANANDI (CALOPHYLLUM BRASILIENSES)</t>
  </si>
  <si>
    <t>CAMBUCI (CAMPOMANESIA PHAEA)</t>
  </si>
  <si>
    <t>GABIROBA (CAMPOMANESIA XANTHOCARPA)</t>
  </si>
  <si>
    <t>CASSIA (CASSIA MULTIJUGA)</t>
  </si>
  <si>
    <t>CÁSSIA FERRUGEM (CASSIA FERRUGINEA)</t>
  </si>
  <si>
    <t>FALSO BARBATIMÃO (CASSIA LEPTOPHYLLA)</t>
  </si>
  <si>
    <t>PAU VIOLA (CITHAREXYLUM MYRIANTHUM)</t>
  </si>
  <si>
    <t>IPÊ VERDE (CYBYSTAX ANTISYPHILITICA)</t>
  </si>
  <si>
    <t>SAGUARAGI (COLUBRINA GLANDULOSA)</t>
  </si>
  <si>
    <t>MULUNGU ( ERYTHRINA FALCATA)</t>
  </si>
  <si>
    <t>UVAIA (EUGENIA PYRIFORMIS)</t>
  </si>
  <si>
    <t>PITANGUEIRA ( EUGENIA UNIFLORA)</t>
  </si>
  <si>
    <t>IPÊ BRANCO (HANDROANTHUS ROSEO ALBA)</t>
  </si>
  <si>
    <t>IPÊ AMARELO DO BREJO (HANDROANTHUS UMBELLATUS)</t>
  </si>
  <si>
    <t>IPÊ TABACO (HANDROANTHUS VELLOSOI)</t>
  </si>
  <si>
    <t>INGÁ FEIJÃO (INGA MARGINATA)</t>
  </si>
  <si>
    <t>JACARANDÁ DE MINAS (JACARANDA CUSPIDIFOLIA)</t>
  </si>
  <si>
    <t>CAROBÃO (JACARANDA MICRANTHA)</t>
  </si>
  <si>
    <t>IPÊ AMARELO (TABEBUIA CHRYSOTRICHA)</t>
  </si>
  <si>
    <t>IPÊ ROSA (TABEBUIA AVELLANEDAE)</t>
  </si>
  <si>
    <t>IPÊ ROXO (TABEBUIA IMPETIGINOSA)</t>
  </si>
  <si>
    <t>CAROBINHA (JACARANDA PUBERULA)</t>
  </si>
  <si>
    <t>EMBIRA DE SAPO - LONCHOCARPUS MUELBERGIANUS</t>
  </si>
  <si>
    <t>AÇOITA CAVALO (LUEHEA DIVARICATA)</t>
  </si>
  <si>
    <t>JACARANDÁ DO CAMPO (MICHAERIUM ACUTIFOLIUM)</t>
  </si>
  <si>
    <t>JACARANDÁ BRANCO (MICHAERIUM PARAGUAIENSIS)</t>
  </si>
  <si>
    <t>CAMBOATÁ BRANCO (MATAYBA ELAEAGNOIDES)</t>
  </si>
  <si>
    <t>AROEIRA PRETA (MYRACRODURON URUNDEUVA)</t>
  </si>
  <si>
    <t>PAINEIRA (CHORISIA SPECIOSA)</t>
  </si>
  <si>
    <t>CAMBUÍ (MYRCIA SELLOI)</t>
  </si>
  <si>
    <t>PAU-BRASIL (CAESALPINIA ECHINATA)</t>
  </si>
  <si>
    <t>CABREÚVA PARDA (MYROCARPUS FRONDOSUS)</t>
  </si>
  <si>
    <t>CABREÚVA ( MIROXYLON PERUIFERUM)</t>
  </si>
  <si>
    <t>PAU-FERRO (CAESALPINIA FERREA)</t>
  </si>
  <si>
    <t>BORDÃO DE VELHO (SAMANEA TUBULOSA)</t>
  </si>
  <si>
    <t>PITOMBA (TALISIA ESCULENTA)</t>
  </si>
  <si>
    <t>SIBIPIRUNA (CAESALPINIA PELTOPHOROIDES)</t>
  </si>
  <si>
    <t>SUINÃ (ERYTRINA SPECIOSA)</t>
  </si>
  <si>
    <t>TIPUANA (TIPUANA TIPU)</t>
  </si>
  <si>
    <t>ARECA BAMBU (CHRYSALIDO CARPUS LUTESCENS)</t>
  </si>
  <si>
    <t>BURITI (MAURITIA VINIFERA)</t>
  </si>
  <si>
    <t>COLINIA (CHAMAEDOREA ELEGANS)</t>
  </si>
  <si>
    <t>COQUEIRO (COCOS NUCIFERA)</t>
  </si>
  <si>
    <t>GUARIROBA (SYAGRUS OLERACEA)</t>
  </si>
  <si>
    <t>JERIVÁ (ARECASTRUM ROMANZOFFIANUM)</t>
  </si>
  <si>
    <t>LATÂNIA (LATANIA SPP)</t>
  </si>
  <si>
    <t>SEAFORTIA (ARCHONTO PHOENIX CUNNINGHAMIANA)</t>
  </si>
  <si>
    <t>PALMEIRA IMPERIAL (ROY STONEAOLERACEA)</t>
  </si>
  <si>
    <t>PATA DE VACA (BAUHINIA VARIEGATA)</t>
  </si>
  <si>
    <t>QUARESMEIRA (TIBOUCHINA GRANULOSA)</t>
  </si>
  <si>
    <t>MANACA DA SERRA (TIBOUCHINA MUTABILIS)</t>
  </si>
  <si>
    <t>ARBUSTOS, FORRAÇÕES E TREPADEIRAS - FORNECIMENTO E PLANTIO</t>
  </si>
  <si>
    <t>GRAMA BATATAES EM PLACAS (PASPALUM NOTATUM)</t>
  </si>
  <si>
    <t>GRAMA SÃO CARLOS EM PLACAS (ANOXONOPUS OBTUSIFOLIUS)</t>
  </si>
  <si>
    <t>GRAMA PRETA (OPHIOPOGUM JAPONICUS) - 36 MUDAS POR M2</t>
  </si>
  <si>
    <t>CINERARIA (SENECIO CINERARIA)</t>
  </si>
  <si>
    <t>DÚZIA</t>
  </si>
  <si>
    <t>CLOROFITO (CLOROPHYTUM CROMOSSUM)</t>
  </si>
  <si>
    <t>FILODENDRO (PHILODENDRON BIPINNATIFIDUM)</t>
  </si>
  <si>
    <t>HERA (HEDERA HELIX)</t>
  </si>
  <si>
    <t>LÍRIO (HEMEROCALLIS FLAVA)</t>
  </si>
  <si>
    <t>MARIA SEM VERGONHA (IMPATIENS SPP)</t>
  </si>
  <si>
    <t>MONSTERA (MONSTERA DELICIOSA)</t>
  </si>
  <si>
    <t>PILEA (PILEA CADIEREI)</t>
  </si>
  <si>
    <t>VEDELIA (WEDELIA PALUDARIS)</t>
  </si>
  <si>
    <t>IPOMÉIA (IPOMEIA LEARII)</t>
  </si>
  <si>
    <t>JASMIM ESTRELA (TRACHELOSPERMOM JASMINDA)</t>
  </si>
  <si>
    <t>LÁGRIMA DE CRISTO (CLERODENDRON THOMSONAE)</t>
  </si>
  <si>
    <t>MARACUJÁ (PASSIFLORA COERULEA)</t>
  </si>
  <si>
    <t>PRIMAVERA (BOUGAINVILLEA GLABRA)</t>
  </si>
  <si>
    <t>TUMBERGIA (THUNBERGIA GRANDIFLORA)</t>
  </si>
  <si>
    <t>UNHA DE GATO (FICUS PUMILA)</t>
  </si>
  <si>
    <t>ABUTILOM (ABUTILON STRIATUM)</t>
  </si>
  <si>
    <t>ACALIFA (ACALYPHA WILKESIANA)</t>
  </si>
  <si>
    <t>ALAMANDA (ALLAMANDA NERIIFOLIA)</t>
  </si>
  <si>
    <t>AZALÉA (RHODODENDRON INDICUM)</t>
  </si>
  <si>
    <t>BAMBUZINHO (BAMBUZA GRACILIS)</t>
  </si>
  <si>
    <t>BELA EMÍLIA (PLUMBAGO CAPENSIS)</t>
  </si>
  <si>
    <t>CAMARÃO (BELOPERONE GUTATA)</t>
  </si>
  <si>
    <t>COSMOS (COSMOS BIPINNATUS)</t>
  </si>
  <si>
    <t>DRACENA (DRACAENA FRAGRANS)</t>
  </si>
  <si>
    <t>ESPONJINHA (CALLIANDRA TWEEDII)</t>
  </si>
  <si>
    <t>HIBISCO (HIBISCUS ROSA SINENSIS)</t>
  </si>
  <si>
    <t>MALVAVISCO (MALVAVISCUS MOLLIS)</t>
  </si>
  <si>
    <t>PIRACANTA (PYRACANTHA COCCINEA)</t>
  </si>
  <si>
    <t>MULTI EXERCITADOR CONJUGADO COM 6 FUNÇÕES</t>
  </si>
  <si>
    <t>TRATAMENTO PAISAGÍSTICO DE PISOS</t>
  </si>
  <si>
    <t>NR.10 - ORLA PARA ÁRVORE EM PARALELEPÍPEDO - 1,20 X 1,20 M</t>
  </si>
  <si>
    <t>ORLA DE SEPARAÇÃO EM CONCRETO NC.26</t>
  </si>
  <si>
    <t>GRELHA DE CONCRETO PARA PISOS GRAMADOS 60X45X9,5CM</t>
  </si>
  <si>
    <t>TORNEIRA PARA JARDIM  HD.16</t>
  </si>
  <si>
    <t>MOBILIÁRIO EXTERNO</t>
  </si>
  <si>
    <t>IC.01 - BANCO DE CONCRETO POLIDO COM PINTURA EM POLIURETANO</t>
  </si>
  <si>
    <t>IC.02 - CONJUNTO MESA E BANCOS EM CONCRETO</t>
  </si>
  <si>
    <t>IC.03 - BANCO EM CONCRETO APARENTE - L=40CM</t>
  </si>
  <si>
    <t>IC.04 - BANCO EM CONCRETO APARENTE - L=50CM</t>
  </si>
  <si>
    <t>IC.05 - BANCO EM CONCRETO APARENTE COM BALANÇO DE 40CM</t>
  </si>
  <si>
    <t>IC.06 - BANCO EM CONCRETO APARENTE, TIPO PMSP</t>
  </si>
  <si>
    <t>IV.02/03 - BANCO EM BLOCOS DE CONCRETO APARENTE</t>
  </si>
  <si>
    <t xml:space="preserve"> IV.07 - BANCO EM ALVENARIA APARENTE E CONCRETO</t>
  </si>
  <si>
    <t xml:space="preserve"> IV.08 - BANCO EM ALVENARIA REVESTIDA E CONCRETO</t>
  </si>
  <si>
    <t xml:space="preserve"> IV.09 - BANCO JARDINEIRA EM ALVENARIA DE TIJOLO APARENTE</t>
  </si>
  <si>
    <t>BRINQUEDOS EDIFICADOS</t>
  </si>
  <si>
    <t>RV.01 - MINI ANFITEATRO</t>
  </si>
  <si>
    <t>RV.06 - MURAL EM ALVENARIA</t>
  </si>
  <si>
    <t>RV.11 - TANQUE DE AREIA - GENÉRICO - ESCAVAÇÃO E APILOAMENTO</t>
  </si>
  <si>
    <t>RV.11 - TANQUE DE AREIA - GENÉRICO - DRENAGEM</t>
  </si>
  <si>
    <t>RV.11 - TANQUE DE AREIA - GENÉRICO - LASTRO DE CONCRETO</t>
  </si>
  <si>
    <t>RV.11 - TANQUE DE AREIA - GENÉRICO - BORDA BAIXA</t>
  </si>
  <si>
    <t>RV.11 - TANQUE DE AREIA - GENÉRICO - BORDA ALTA</t>
  </si>
  <si>
    <t>RV.11 - TANQUE DE AREIA - GENÉRICO - FORNECIMENTO E APLICAÇÃO DE AREIA LAVADA</t>
  </si>
  <si>
    <t>BRINQUEDO - TRENZINHO DE TUBOS DE CONCRETO/FABES</t>
  </si>
  <si>
    <t>RV.07 - FORTINHO</t>
  </si>
  <si>
    <t>CARROSSEL PARA 20 LUGARES,  DIÂMETRO 2,20M, FORNECIMENTO E INSTALAÇÃO</t>
  </si>
  <si>
    <t>ESCORREGADOR COMPR=3,00M H=1,80M - ESTRUTURA METÁLICA</t>
  </si>
  <si>
    <t>GANGORRA COM 3 PRANCHAS COMPR=3,00M H=0,70M - ESTRUTURA METÁLICA</t>
  </si>
  <si>
    <t>BALANÇO DE 3 LUGARES COM PNEUS COMPR=4,50M H=2,50M - ESTRUTURA METÁLICA</t>
  </si>
  <si>
    <t>BRINQUEDO TIPO BALANÇO FRONTAL DUPLO PARA CADEIRANTE COM ESTRUTURA EM TUBOS DE AÇO CARBONO - INSTALADO</t>
  </si>
  <si>
    <t>ESCADA HORIZONTAL COMPR=1,80M H=1,80M - ESTRUTURA METÁLICA</t>
  </si>
  <si>
    <t>GAIOLA LABIRINTO (1,5X1,5X2,0)M - ESTRUTURA METÁLICA</t>
  </si>
  <si>
    <t>PLACAS DE E.V.A. ESP.30MM PARA USO INTERNO, TIPO TATAMI, COLOCADAS</t>
  </si>
  <si>
    <t>PLAYGROUND BRINQUEDOS DE MADEIRA - CASA TARZAN COM RAMPA ESCALADA, ESCORREGADOR, PONTE E ESCADA MARINHEIRO</t>
  </si>
  <si>
    <t>PLAYGROUND BRINQUEDOS DE MADEIRA - CASA TARZAN COM RAMPA ESCALADA, ESCORREGADOR E ESCADA MARINHEIRO</t>
  </si>
  <si>
    <t>PLAYGROUND BRINQUEDOS DE MADEIRA - CASA TARZAN COM ESCORREGADOR E ESCADA MARINHEIRO</t>
  </si>
  <si>
    <t>PLAYGROUND BRINQUEDOS DE MADEIRA - DOIS CAVALINHOS E DUAS GANGORRAS</t>
  </si>
  <si>
    <t>PLAYGROUND BRINQUEDOS DE MADEIRA - ESCORREGADOR ( ALT.=1,80M COMP.=3,00M)</t>
  </si>
  <si>
    <t>PLAYGROUND BRINQUEDOS DE MADEIRA - GANGORRA DUPLA</t>
  </si>
  <si>
    <t>PLAYGROUND BRINQUEDOS DE MADEIRA - ARGOLA E TRAPÉZIO</t>
  </si>
  <si>
    <t>PLAYGROUND BRINQUEDOS DE MADEIRA - BALANÇA DUPLA</t>
  </si>
  <si>
    <t>PLAYGROUND BRINQUEDOS DE MADEIRA - ESCADA HORIZONTAL</t>
  </si>
  <si>
    <t>BRINQUEDOS - SERVIÇOS</t>
  </si>
  <si>
    <t>APARELHOS DE GINÁTICA EM MADEIRA - BARRA DUPLA EM DOIS NIVEIS</t>
  </si>
  <si>
    <t>APARELHOS DE GINÁTICA EM MADEIRA - BARREIRA SIMPLES</t>
  </si>
  <si>
    <t>APARELHOS DE GINÁTICA EM MADEIRA - BARRAS PARALELAS</t>
  </si>
  <si>
    <t>CARACOL - DEMARCAÇÃO DE PISO (RD-06)</t>
  </si>
  <si>
    <t>AMARELINHA DEMARCAÇÃO DE PISO (RD-05)</t>
  </si>
  <si>
    <t>XADREZ - DEMARCAÇÃO DE PISO (RD-04)</t>
  </si>
  <si>
    <t>FORNECIMENTO E APLICAÇÃO DE AREIA FINA</t>
  </si>
  <si>
    <t>FORNECIMENTO E APLICAÇÃO  DE PEDRA N.2</t>
  </si>
  <si>
    <t>SURF DUPLO CONJUGADO (EXERCITADOR PARA IDOSOS)</t>
  </si>
  <si>
    <t>ROTAÇÃO DIAGONAL DUPLA - APARELHO DUPLO CONJUGADO</t>
  </si>
  <si>
    <t>SIMULADOR DE CAVALGADA</t>
  </si>
  <si>
    <t>SIMULADOR DE CAVALGADA TRIPLO</t>
  </si>
  <si>
    <t>ALONGADOR COM 3 ALTURAS CONJUGADO</t>
  </si>
  <si>
    <t>PRESSÃO DE PERNAS TRIPLO CONJUGADO</t>
  </si>
  <si>
    <t>REMADA SENTADA</t>
  </si>
  <si>
    <t>SIMULADOR DE CAMINHADA DUPLO CONJUGADO</t>
  </si>
  <si>
    <t>SIMULADOR DE CAMINHADA TRIPLO CONJUGADO</t>
  </si>
  <si>
    <t>ROTAÇÃO VERTICAL DUPLO</t>
  </si>
  <si>
    <t>ROTAÇÃO VERTICAL TRIPLO CONJUGADO</t>
  </si>
  <si>
    <t>ESQUI DUPLO CONJUGADO</t>
  </si>
  <si>
    <t>ESQUI TRIPLO CONJUGADO</t>
  </si>
  <si>
    <t>BICICLETA DE CADEIRA INDIVIDUAL</t>
  </si>
  <si>
    <t>BICICLETA DE CADEIRA TRIPLA</t>
  </si>
  <si>
    <t>PUXADOR PEITORAL DUPLO STAR</t>
  </si>
  <si>
    <t>TWIST TRIPLO</t>
  </si>
  <si>
    <t>PLACA ORIENTADORA VERTICAL</t>
  </si>
  <si>
    <t>LIXEIRA DUPLA</t>
  </si>
  <si>
    <t>RETIRADA DE GRAMA</t>
  </si>
  <si>
    <t>RECOLOCAÇÃO DE GRAMA</t>
  </si>
  <si>
    <t>TRANSPLANTE DE ÁRVORES COM DIÂMETRO ATÉ 30CM</t>
  </si>
  <si>
    <t>TRANSPLANTE DE ÁRVORES COM DAP MAIOR OU IGUAL A 30CM</t>
  </si>
  <si>
    <t>REVOLVIMENTO E AJUSTE DO SOLO</t>
  </si>
  <si>
    <t>TERRA PREPARADA PARA PLANTIO</t>
  </si>
  <si>
    <t>CALCAREO DOLOMITICO</t>
  </si>
  <si>
    <t>ADUBO QUÍMICO NPK, 10:10:10</t>
  </si>
  <si>
    <t>PREPARO DO SOLO PARA PLANTIO DE GRAMA BATATAES</t>
  </si>
  <si>
    <t>RECOLOCAÇÃO DE TERRA DE JARDIM</t>
  </si>
  <si>
    <t>TOPOGRAFIA</t>
  </si>
  <si>
    <t>LEVANTAMENTO PLANIMÉTRICO DE PERÍMETRO - ATÉ 1.000M</t>
  </si>
  <si>
    <t>LEVANTAMENTO PLANIMÉTRICO DE PERÍMETRO - EXCEDENTE 1.000M</t>
  </si>
  <si>
    <t>LEVANTAMENTO PLANIALTIMÉTRICO DE ÁREAS - ATÉ 10.000M2</t>
  </si>
  <si>
    <t>LEVANTAMENTO PLANIALTIMÉTRICO DE ÁREAS - EXCEDENTE A 10.000M2</t>
  </si>
  <si>
    <t>ACRÉSCIMO FACE AO GRAU DE DIFICULDADE - TERRENO ACIDENTADO</t>
  </si>
  <si>
    <t>ACRÉSCIMO FACE AO GRAU DE DIFICULDADE - TERRENO COBERTO PARA VEGETAÇÃO</t>
  </si>
  <si>
    <t>ACRÉSCIMO FACE AO GRAU DE DIFICULDADE - TERRENO PANTANOSO</t>
  </si>
  <si>
    <t>ACRÉSCIMO FACE AO GRAU DE DIFICULDADE - TERRENO COM CADASTRO</t>
  </si>
  <si>
    <t>ACRÉSCIMO PARA ELABORAÇÃO DE CÁLCULOS - ÁREAS, DISTÂNCIAS E AZIMUTES</t>
  </si>
  <si>
    <t>ACRÉSCIMO PARA ELABORAÇÃO DE CÁLCULOS - NIVELAMENTO DE SECÇÕES TRANSVERSAIS</t>
  </si>
  <si>
    <t>ACRÉSCIMO PARA ELABORAÇÃO DE CÁLCULOS - MOVIMENTO DE TERRA</t>
  </si>
  <si>
    <t>SONDAGEM</t>
  </si>
  <si>
    <t>TRADO MANUAL</t>
  </si>
  <si>
    <t>MOBILIZAÇÃO E INSTALAÇÃO DE 1  EQUIPAMENTO PARA EXECUÇÃO DE SONDAGEM A PERCUSSÃO</t>
  </si>
  <si>
    <t>DESLOCAMENTO DE EQUIPAMENTO ENTRE FUROS EM TERRENO PLANO, CONSIDERANDO A DISTÂNCIA ATÉ 100M, PARA SONDAGEM A PERCUSSÃO</t>
  </si>
  <si>
    <t>DESLOCAMENTO DE EQUIPAMENTO ENTRE FUROS EM TERRENO PLANO, CONSIDERANDO A DISTÂNCIA DE 100 À 200M, PARA FUNDAÇÃO A PERCUSSÃO</t>
  </si>
  <si>
    <t>DESLOCAMENTO DE EQUIPAMENTO ENTRE FUROS EM TERRENO PLANO, CONSIDERANDO A DISTÂNCIA ACIMA DE 200M, PARA SONDAGEM A PERCUSSÃO</t>
  </si>
  <si>
    <t>DESLOCAMENTO DE EQUIPAMENTO ENTRE FUROS EM TERRENO ACIDENTADO, CONSIDERANDO A DISTÂNCIA ATÉ 50M, PARA SONDAGEM A PERCUSSÃO</t>
  </si>
  <si>
    <t>DESLOCAMENTO DE EQUIPAMENTO ENTRE FUROS EM TERRENO ACIDENTADO, CONSIDERANDO A DISTÂNCIA ACIMA DE 50M, PARA SONDAGEM A PERCUSSÃO</t>
  </si>
  <si>
    <t>EXECUÇÃO DE PLATAFORMA EM TERRENO ALAGADIÇO OU ACIDENTADO, PARA SONDAGEM A PERCUSSÃO</t>
  </si>
  <si>
    <t>PERFURAÇÃO E EXECUÇÃO DE ENSAIO PENETROMÉTRICO OU DE LAVAGEM POR TEMPO</t>
  </si>
  <si>
    <t>SERVIÇOS TÉCNICOS</t>
  </si>
  <si>
    <t>ENGENHEIRO/ ARQUITETO PLENO</t>
  </si>
  <si>
    <t>PROJETISTA CADISTA</t>
  </si>
  <si>
    <t>DESENVOLVIMENTO DE PRANCHA DE DESENHO TÉCNICO/ DETALHAMENTO FORMATO A1</t>
  </si>
  <si>
    <t>DESENHISTA CADISTA</t>
  </si>
  <si>
    <t>SERVIÇO DE PLOTAGEM EM PAPEL SULFITE, TAMANHO A0, PRETO E BRANCO</t>
  </si>
  <si>
    <t>SERVIÇO DE PLOTAGEM EM PAPEL SULFITE, TAMANHO A1, COLORIDA</t>
  </si>
  <si>
    <t>SERVIÇO DE PLOTAGEM EM PAPEL SULFITE, TAMANHO A0, COLORIDA</t>
  </si>
  <si>
    <t>CÓPIA XEROX EM TAMANHO OFÍCIO, UMA FACE, COLORIDA</t>
  </si>
  <si>
    <t>CÓPIA XEROX EM TAMANHO A3, UMA FACE, PRETO E BRANCO</t>
  </si>
  <si>
    <t>CÓPIA XEROX EM TAMANHO A3, UMA FACE, COLORIDA</t>
  </si>
  <si>
    <t>CÓPIA XEROX - PRETO E BRANCO</t>
  </si>
  <si>
    <t>LEVANTAMENTO CADASTRAL DE EDIFICAÇÃO ATÉ 500M2</t>
  </si>
  <si>
    <t>LEVANTAMENTO CADASTRAL DE EDIFICAÇÃO EXCEDENTE ENTRE 501M2 À 2000M2</t>
  </si>
  <si>
    <t>LEVANTAMENTO CADASTRAL DE EDIFICAÇÃO EXCEDENTE ENTRE 2001M2 À 5000M2</t>
  </si>
  <si>
    <t>LEVANTAMENTO CADASTRAL DE EDIFICAÇÃO EXCEDENTE ACIMA DE 5001M2</t>
  </si>
  <si>
    <t>LEVANTAMENTO CADASTRAL INSTALAÇÕES ELÉTRICAS ATÉ 500M2</t>
  </si>
  <si>
    <t>LEVANT. CADASTRAL INSTALAÇÕES ELÉTRICAS EXCEDENTE ENTRE 501M2 À 2000M2</t>
  </si>
  <si>
    <t>LEVANTAMENTO CADASTRAL INSTALAÇÕES ELÉTRICAS EXCEDENTE ENTRE 2001M2 À 5000M2</t>
  </si>
  <si>
    <t>LEVANTAMENTO CADASTRAL INSTALAÇÕES ELÉTRICAS EXCEDENTE ACIMA DE  5000M2</t>
  </si>
  <si>
    <t>LEVANTAMENTO CADASTRAL INSTALAÇÕES HIDRO-SANITÁRIAS ATÉ 500M2</t>
  </si>
  <si>
    <t>LEVANTAMENTO CADASTRAL INSTALAÇÕES HIDRO-SANITÁRIAS EXCEDENTE ENTRE 501M2 À 2000M2</t>
  </si>
  <si>
    <t>LEVANTAMENTO CADASTRAL INSTALAÇÕES HIDRO-SANITÁRIAS EXCEDENTE ENTRE 2001 M2 À 5000M2</t>
  </si>
  <si>
    <t>LEVANTAMENTO CADASTRAL INSTALAÇÕES HIDRO-SANITÁRIAS EXCEDENTE ACIMA DE 5000M2</t>
  </si>
  <si>
    <t>CADASTRAMENTO DE VEGETAÇÃO ARBOREA ATÉ 30 EXEMPLARES</t>
  </si>
  <si>
    <t>CADASTRAMENTO/ INVENTÁRIO DE VEGETAÇÃO ARBOREA ACIMA DE 30 EXEMPLARES</t>
  </si>
  <si>
    <t>PARECER TÉCNICO DE FUNDAÇÃO PARA ÁREA CONSTRUÍDA ATÉ 2000M2</t>
  </si>
  <si>
    <t>PARECER TÉCNICO DE FUNDAÇÃO PARA ÁREA CONSTRUÍDA DE 2001 À 5000M2</t>
  </si>
  <si>
    <t>PARECER TÉCNICO DE FUNDAÇÃO PARA ÁREA CONSTRUÍDA DE 5001 À 10000M2</t>
  </si>
  <si>
    <t>DESENVOLVIMENTO DE PROJETO TÉCNICO DE PREVENÇÃO E COMBATE A INCÊNDIO E APROVAÇÃO JUNTO AO CORPO DE BOMBEIROS PARA EDIFICAÇÕES ATÉ 2000 M2</t>
  </si>
  <si>
    <t>DESENVOLVIMENTO DE PROJETO TÉCNICO DE PREVENÇÃO E COMBATE A INCÊNDIO E APROVAÇÃO JUNTO AO CORPO DE BOMBEIROS PARA EDIFICAÇÕES DE 2001 M2 À 5000 M2</t>
  </si>
  <si>
    <t>DESENVOLVIMENTO DE PROJETO TÉCNICO DE PREVENÇÃO E COMBATE A INCÊNDIO E APROVAÇÃO JUNTO AO CORPO DE BOMBEIROS PARA EDIFICAÇÕES DE  5001 M2 À 10000 M2</t>
  </si>
  <si>
    <t>SERVIÇOS TÉCNICOS PROFISSIONAIS PARA OBTENÇÃO DO AVCB JUNTO AO CORPO DE BOMBEIROS PARA EDIFICAÇÕES ATÉ 2000 M2</t>
  </si>
  <si>
    <t>SERVIÇOS TÉCNICOS PROFISSIONAIS PARA OBTENÇÃO DO AVCB JUNTO AO CORPO DE BOMBEIROS PARA EDIFICAÇÕES DE 2001 À 5000 M2</t>
  </si>
  <si>
    <t>SERVIÇOS TÉCNICOS PROFISSIONAIS PARA OBTENÇÃO DO AVCB JUNTO AO CORPO DE BOMBEIROS PARA EDIFICAÇÕES DE 5001 À 10000 M2</t>
  </si>
  <si>
    <t>CONTROLE TECNOLÓGICO</t>
  </si>
  <si>
    <t>CONCRETO - ESTUDOS E ENSAIOS</t>
  </si>
  <si>
    <t>CONCRETO - ENSAIOS DE RUPTURA A COMPRESSÃO (CORPOS DE PROVA)</t>
  </si>
  <si>
    <t>CONTROLE TECNOLÓGICO DE CONCRETO - MOBILIZAÇÃO PARA MOLDAGEM E/OU COLETA DOS CORPOS DE PROVA DE CONCRETO</t>
  </si>
  <si>
    <t>VIAGEM</t>
  </si>
  <si>
    <t>CONTROLE TECNOLÓGICO DE CONCRETO MOLDAGEM DE CORPO DE PROVA</t>
  </si>
  <si>
    <t>PERÍODO</t>
  </si>
  <si>
    <t>AÇO - ENSAIOS DE TRAÇÃO EM BARRAS</t>
  </si>
  <si>
    <t>AÇO - ENSAIOS DE DOBRAMENTO EM BARRAS</t>
  </si>
  <si>
    <t>AÇO - ENSAIOS DE VERIFICAÇÃO DE BITOLA</t>
  </si>
  <si>
    <t>ENSAIO DE ISOLAÇÃO DE CABO DE MÉDIA TENSÃO</t>
  </si>
  <si>
    <t>Un</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</si>
  <si>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</si>
  <si>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</si>
  <si>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</si>
  <si>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</si>
  <si>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PAREDÃO - COD. PACTRO13A - LAO/SUPARQ</t>
  </si>
  <si>
    <t>INSTALAÇÃO</t>
  </si>
  <si>
    <t>INSTALADOR + MATERIAIS</t>
  </si>
  <si>
    <t>FRETE</t>
  </si>
  <si>
    <t>EDIF</t>
  </si>
  <si>
    <t>PLAYGROUND</t>
  </si>
  <si>
    <t>unidIDADE</t>
  </si>
  <si>
    <t>VIAGEm</t>
  </si>
  <si>
    <t>m³XKm</t>
  </si>
  <si>
    <t>m³xmÊS</t>
  </si>
  <si>
    <t>gl</t>
  </si>
  <si>
    <t>FORNECIMENTO E INSTALAÇÃO DE BRINQUEDO TIPO PAREDÃO</t>
  </si>
  <si>
    <t>EQUIPAMENTOS DE GINÁSTICA</t>
  </si>
  <si>
    <t>MASSAGEADOR DE COSTAS</t>
  </si>
  <si>
    <t>Ziober</t>
  </si>
  <si>
    <t>Milla</t>
  </si>
  <si>
    <t>Tryanon</t>
  </si>
  <si>
    <t>FORNECIMENTO E INSTALAÇÃO</t>
  </si>
  <si>
    <t>TOTAL INSTALAÇÃO:</t>
  </si>
  <si>
    <t>FORNECIMENTO E INSTALAÇÃO DE MASSAGEADOR DUPLO - INCLUSO FRETE</t>
  </si>
  <si>
    <t>APARELHOS DE GINÁSTICA - VOLANTE</t>
  </si>
  <si>
    <t>APARELHOS DE GINÁSTICA - HÓQUEI</t>
  </si>
  <si>
    <t>APARELHOS DE GINÁSTICA - PARALELAS</t>
  </si>
  <si>
    <t>APARELHOS DE GINÁSTICA - BARRAS</t>
  </si>
  <si>
    <t>APARELHOS DE GINÁSTICA - EXTENSÃO</t>
  </si>
  <si>
    <t>APARELHOS DE GINÁSTICA - MASSAGEM</t>
  </si>
  <si>
    <t>MOBILIÁRIO - COM ENCOSTO</t>
  </si>
  <si>
    <t>MOBILIÁRIO - SEM ENCOSTO</t>
  </si>
  <si>
    <t>IPÊ AMARELO</t>
  </si>
  <si>
    <t>IPÊ BRANCO</t>
  </si>
  <si>
    <t>JACARANDÁ MIMOSO</t>
  </si>
  <si>
    <t>AROEIRA SALSA</t>
  </si>
  <si>
    <t xml:space="preserve">ERITRINA </t>
  </si>
  <si>
    <t>CRISTA DE GALO</t>
  </si>
  <si>
    <t>ACEROLA</t>
  </si>
  <si>
    <t>PITANGUEIRA</t>
  </si>
  <si>
    <t>QUARESMEIRA ROXA</t>
  </si>
  <si>
    <t>UVAIA</t>
  </si>
  <si>
    <t>GRAMADO</t>
  </si>
  <si>
    <t>9.0</t>
  </si>
  <si>
    <t>SERVIÇOS PRELIMINARES - DEMOLIÇÃO</t>
  </si>
  <si>
    <t>ESTRUTURA DO DIQUE DOM JOÃO BATISTA</t>
  </si>
  <si>
    <t xml:space="preserve">2.00 - MICRODRENAGEM </t>
  </si>
  <si>
    <t>3.00 - VÁLVULA DE RETENÇÃO DO TIPO PROCOVALVE</t>
  </si>
  <si>
    <t>4.00 - SERVIÇOS PRELIMITARES - DEMOLIÇÃO</t>
  </si>
  <si>
    <t>5.00 - PAVIMENTAÇÃO</t>
  </si>
  <si>
    <t>6.00 - ESTRUTURAL DO DIQUE DOM JOÃO BATISTA</t>
  </si>
  <si>
    <t>7.00 - URBANISMO</t>
  </si>
  <si>
    <t>8.00 - PAISAGISMO</t>
  </si>
  <si>
    <t xml:space="preserve">TOTAL </t>
  </si>
  <si>
    <t>C001 - EQUIPE DE ADMINISTRAÇÃO DE OBRA (UN)</t>
  </si>
  <si>
    <t>SINAPI - ESPÍRITO SANTO - DATA BASE 09/2020
SICRO - ESPÍRITO SANTO - DATA BASE 04/2020
DER - ESPÍRITO SANTO - DATA BASE 11/2019
EDIF - DATA BASE 07/2020
COMPOSIÇÃO PRÓPRIA - VALORES CONSTRUÍDOS A PARTIR DAS PLANILHAS DE PREÇO UNITÁRIO</t>
  </si>
  <si>
    <t>048053</t>
  </si>
  <si>
    <t>INSUMO</t>
  </si>
  <si>
    <t>CONECTOR MEDICAO EM BRONZE C/ 4 PARAFUSOS TEL-560</t>
  </si>
  <si>
    <t>049633</t>
  </si>
  <si>
    <t>ARRUELA QUADRADA 36MM DE FURO 18MM</t>
  </si>
  <si>
    <t>049645</t>
  </si>
  <si>
    <t>CRUZETA DE MADEIRA P/ POSTE 90 X 112,5 X 2400 MM</t>
  </si>
  <si>
    <t>049897</t>
  </si>
  <si>
    <t>CINTA CIRCULAR ACO GALVANIZADO 200MM</t>
  </si>
  <si>
    <t>049104</t>
  </si>
  <si>
    <t>PORCA QUADRADA DIAM. 16MM</t>
  </si>
  <si>
    <t>049514</t>
  </si>
  <si>
    <t>ILUMINAÇÃO E SPDA</t>
  </si>
  <si>
    <t>151330</t>
  </si>
  <si>
    <t>151337</t>
  </si>
  <si>
    <t>151513</t>
  </si>
  <si>
    <t>160312</t>
  </si>
  <si>
    <t>010229</t>
  </si>
  <si>
    <t>10.0</t>
  </si>
  <si>
    <t>9.00 - ILUMINAÇÃO E SPDA</t>
  </si>
  <si>
    <t>10.00 - CANTEIRO DE OBRAS</t>
  </si>
  <si>
    <t>BDI conforme Resolução TC N° 329, de 24 de setembro de 2019</t>
  </si>
  <si>
    <t>CLASSIFICAÇÃO</t>
  </si>
  <si>
    <t>PREÇO DO
 SERVIÇO</t>
  </si>
  <si>
    <t>PORCENTAGEM INDIVIDUAL</t>
  </si>
  <si>
    <t>PORCENTAGEM ACUMULADA</t>
  </si>
  <si>
    <t>CLASSE</t>
  </si>
  <si>
    <t>B</t>
  </si>
  <si>
    <t>G</t>
  </si>
  <si>
    <t>I</t>
  </si>
  <si>
    <t>10.0 - CANTEIRO DE OBRAS</t>
  </si>
  <si>
    <t>CURVA ABC - ORÇAMENTO COM DESONERAÇÃO</t>
  </si>
  <si>
    <t>CURVA ABC - ORÇAMENTO SEM DESONERAÇÃO</t>
  </si>
  <si>
    <r>
      <t xml:space="preserve">CURVA ABC - </t>
    </r>
    <r>
      <rPr>
        <b/>
        <sz val="12"/>
        <rFont val="Arial"/>
        <family val="2"/>
      </rPr>
      <t>FASE 3</t>
    </r>
  </si>
  <si>
    <t>'</t>
  </si>
  <si>
    <t>ITEM</t>
  </si>
  <si>
    <t>ATIVIDADES</t>
  </si>
  <si>
    <t>VALORES (R$)*</t>
  </si>
  <si>
    <t>MÊS 1</t>
  </si>
  <si>
    <t>MÊS 2</t>
  </si>
  <si>
    <t>MÊS 3</t>
  </si>
  <si>
    <t>MÊS 4</t>
  </si>
  <si>
    <t>MÊS 5</t>
  </si>
  <si>
    <t>MÊS 6</t>
  </si>
  <si>
    <t>Físico (%)</t>
  </si>
  <si>
    <t>Financeiro (R$)</t>
  </si>
  <si>
    <t>TOTAL PARCIAL (%)</t>
  </si>
  <si>
    <t>TOTAL ACUMULADO (%)</t>
  </si>
  <si>
    <t>TOTAL FINANCEIRO (R$)</t>
  </si>
  <si>
    <t>TOTAL ACUMULADO (R$)</t>
  </si>
  <si>
    <t>* Valores baseados no orçamento sem desoneração</t>
  </si>
  <si>
    <r>
      <t xml:space="preserve">CRONOGRAMA FÍSICO - FINANCEIRO - </t>
    </r>
    <r>
      <rPr>
        <b/>
        <sz val="12"/>
        <rFont val="Arial"/>
        <family val="2"/>
      </rPr>
      <t>FASE 3</t>
    </r>
  </si>
  <si>
    <t>VÁLVULA DE RETENÇÃO TIPO PROCOVALVE</t>
  </si>
  <si>
    <t>ESTRUTURA DA ORLA DOM JOÃO BATISTA</t>
  </si>
  <si>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</si>
  <si>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</si>
  <si>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</si>
  <si>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</si>
  <si>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</si>
  <si>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</si>
  <si>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</si>
  <si>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</si>
  <si>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</si>
  <si>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</si>
  <si>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</si>
  <si>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</si>
  <si>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</si>
  <si>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</si>
  <si>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M³</t>
  </si>
  <si>
    <t>BRITA GRADUADA, ESPECIFICADA SEM PÓ, SEM FRETE</t>
  </si>
  <si>
    <t>FILLER</t>
  </si>
  <si>
    <t>PÓ DE PEDRA (INCL. 0% IUM) S/ FRETE</t>
  </si>
  <si>
    <t>SERVIÇOS</t>
  </si>
  <si>
    <t>USINAGEM DE CONCRETO BETUMINOSO USINADO A QUENTE (CBUQ), INCLUSIVE TRANSPORTE COMERCIAL DO ÓLEO COMBUSTÍVEL</t>
  </si>
  <si>
    <t>C006</t>
  </si>
  <si>
    <t>BASE OU SUB-BASE DE MACADAME SECO COM BRITA COMERCIAL</t>
  </si>
  <si>
    <t>CBUQ (CAMADA PRONTA-FAIXA "C") , INCLUSIVE FORNECIMENTO DO CAP, INCLUSIVE TRANSPORTE DE TODOS OS MATERIAIS (TRAÇO PADRÃO AREIA E BRITA)</t>
  </si>
  <si>
    <t>TRANSPORTE</t>
  </si>
  <si>
    <t>DIST. XP = 10KM</t>
  </si>
  <si>
    <t>CONSUMO</t>
  </si>
  <si>
    <t>Adm Local</t>
  </si>
  <si>
    <t>enquadramento</t>
  </si>
  <si>
    <t>Taxa de BDI aplicável - enquadramento</t>
  </si>
  <si>
    <t>3ª Faixa</t>
  </si>
  <si>
    <t>BDI=</t>
  </si>
  <si>
    <t>(1 + A + B + D + E + F)</t>
  </si>
  <si>
    <t>(1-C)</t>
  </si>
  <si>
    <t>BDI - DESONERADO</t>
  </si>
  <si>
    <t>Sem Desoneração</t>
  </si>
  <si>
    <t>Com Desoneração</t>
  </si>
  <si>
    <t>Custo direto da Adm Local</t>
  </si>
  <si>
    <t>Custo direto Total da Obra</t>
  </si>
  <si>
    <t>Encargos Financeiros
(EF%)</t>
  </si>
  <si>
    <t>% Adm Local no BDI</t>
  </si>
  <si>
    <t>Risco, Garantia e Seguro</t>
  </si>
  <si>
    <t>PIS</t>
  </si>
  <si>
    <t>COFINS</t>
  </si>
  <si>
    <t>ISS</t>
  </si>
  <si>
    <t>VALOR BDI (22,79%):</t>
  </si>
  <si>
    <t>R05-2019-ORÇ-003-PCA</t>
  </si>
  <si>
    <t xml:space="preserve">BDI PARA FORNECIMENTO DE VÁLVULA PROCOVALVE </t>
  </si>
  <si>
    <t>( (1 + (AC + S + R + G)) . (1 + EF) . (1 + L) )</t>
  </si>
  <si>
    <t>. 100</t>
  </si>
  <si>
    <t>BDI - DIFERENCIADO</t>
  </si>
  <si>
    <t>AC</t>
  </si>
  <si>
    <t>EF</t>
  </si>
  <si>
    <t>S + RG</t>
  </si>
  <si>
    <t>IT</t>
  </si>
  <si>
    <t>Imposto e Tributos (%)</t>
  </si>
  <si>
    <t>C007</t>
  </si>
  <si>
    <t>FORNECIMENTO DE  VÁLVULA DE RETENÇÃO DO TIPO PROCOVALVE PARA BSTC Ø0,60</t>
  </si>
  <si>
    <t>INSTALAÇÃO DE VÁLVULA DE RETENÇÃO DO TIPO PROCOVALVE PARA BSTC Ø1,50</t>
  </si>
  <si>
    <t>C002 - FORNECIMENTO DE  VÁLVULA DE RETENÇÃO DO TIPO PROCOVALVE PARA BSTC Ø0,60</t>
  </si>
  <si>
    <t>C003 - INSTALAÇÃO DE VÁLVULA DE RETENÇÃO DO TIPO PROCOVALVE PARA BSTC Ø0,60</t>
  </si>
  <si>
    <t>VALOR BDI (14,02%):</t>
  </si>
  <si>
    <t>C004 - FORNECIMENTO E IMPLANTAÇÃO DE DECK DE MADEIRA (M2)</t>
  </si>
  <si>
    <t>C005 - FORNECIMENTO E INSTALAÇÃO DE BRINQUEDO TIPO PAREDÃO (UN)</t>
  </si>
  <si>
    <t>C006 - FORNECIMENTO E INSTALAÇÃO DE MASSAGEADOR DUPLO - INCLUSO FRETE (UN)</t>
  </si>
  <si>
    <t>C007 - CBUQ (CAMADA PRONTA-FAIXA "C") , INCLUSIVE FORNECIMENTO DO CAP, INCLUSIVE TRANSPORTE DE TODOS OS MATERIAIS (TRAÇO PADRÃO AREIA E BRITA)</t>
  </si>
  <si>
    <t>VALOR BDI (29,94%):</t>
  </si>
  <si>
    <t>VALOR BDI (36,60%):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</si>
</sst>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_-* #,##0.0_-;\-* #,##0.0_-;_-* &quot;-&quot;??_-;_-@"/>
    <numFmt numFmtId="179" formatCode="dd/mm/yy;@"/>
    <numFmt numFmtId="180" formatCode="0.000%"/>
    <numFmt numFmtId="181" formatCode="0.0000"/>
  </numFmts>
  <fonts count="66"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0"/>
      <name val="Courier New"/>
      <family val="3"/>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sz val="10"/>
      <color rgb="FFFF0000"/>
      <name val="Arial"/>
      <family val="2"/>
    </font>
    <font>
      <b/>
      <sz val="12"/>
      <color rgb="FFFF0000"/>
      <name val="Arial"/>
      <family val="2"/>
    </font>
    <font>
      <b/>
      <sz val="11"/>
      <color rgb="FFFF0000"/>
      <name val="Arial"/>
      <family val="2"/>
    </font>
    <font>
      <sz val="12"/>
      <color rgb="FFFF0000"/>
      <name val="Arial"/>
      <family val="2"/>
    </font>
    <font>
      <i/>
      <sz val="12"/>
      <name val="Arial"/>
      <family val="2"/>
    </font>
    <font>
      <sz val="12"/>
      <color theme="0" tint="-0.14999847407452621"/>
      <name val="Arial"/>
      <family val="2"/>
    </font>
    <font>
      <b/>
      <sz val="11"/>
      <name val="Calibri"/>
      <family val="2"/>
      <scheme val="minor"/>
    </font>
    <font>
      <b/>
      <sz val="10"/>
      <color theme="9" tint="-0.249977111117893"/>
      <name val="Arial"/>
      <family val="2"/>
    </font>
    <font>
      <b/>
      <sz val="10"/>
      <color theme="5" tint="-0.249977111117893"/>
      <name val="Arial"/>
      <family val="2"/>
    </font>
    <font>
      <b/>
      <sz val="10"/>
      <color rgb="FFCC3300"/>
      <name val="Arial"/>
      <family val="2"/>
    </font>
  </fonts>
  <fills count="28">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bgColor indexed="64"/>
      </patternFill>
    </fill>
    <fill>
      <patternFill patternType="solid">
        <fgColor theme="6"/>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53">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hair">
        <color rgb="FF000000"/>
      </left>
      <right style="hair">
        <color rgb="FF000000"/>
      </right>
      <top style="thin">
        <color indexed="64"/>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auto="1"/>
      </left>
      <right style="medium">
        <color indexed="64"/>
      </right>
      <top style="hair">
        <color indexed="64"/>
      </top>
      <bottom style="thin">
        <color indexed="64"/>
      </bottom>
      <diagonal/>
    </border>
    <border>
      <left style="medium">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style="hair">
        <color rgb="FF000000"/>
      </left>
      <right style="medium">
        <color indexed="64"/>
      </right>
      <top/>
      <bottom style="thin">
        <color indexed="64"/>
      </bottom>
      <diagonal/>
    </border>
    <border>
      <left style="hair">
        <color indexed="64"/>
      </left>
      <right style="hair">
        <color rgb="FF000000"/>
      </right>
      <top/>
      <bottom style="thin">
        <color indexed="64"/>
      </bottom>
      <diagonal/>
    </border>
    <border>
      <left style="hair">
        <color rgb="FF000000"/>
      </left>
      <right style="hair">
        <color indexed="64"/>
      </right>
      <top/>
      <bottom style="thin">
        <color indexed="64"/>
      </bottom>
      <diagonal/>
    </border>
    <border>
      <left/>
      <right style="hair">
        <color rgb="FF000000"/>
      </right>
      <top style="thin">
        <color indexed="64"/>
      </top>
      <bottom/>
      <diagonal/>
    </border>
    <border>
      <left style="hair">
        <color rgb="FF000000"/>
      </left>
      <right/>
      <top style="thin">
        <color indexed="64"/>
      </top>
      <bottom/>
      <diagonal/>
    </border>
    <border>
      <left style="medium">
        <color indexed="64"/>
      </left>
      <right style="hair">
        <color rgb="FF000000"/>
      </right>
      <top/>
      <bottom style="thin">
        <color rgb="FF000000"/>
      </bottom>
      <diagonal/>
    </border>
    <border>
      <left style="hair">
        <color rgb="FF000000"/>
      </left>
      <right style="medium">
        <color indexed="64"/>
      </right>
      <top/>
      <bottom style="thin">
        <color rgb="FF000000"/>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rgb="FF000000"/>
      </left>
      <right style="hair">
        <color indexed="64"/>
      </right>
      <top/>
      <bottom style="thin">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top/>
      <bottom style="medium">
        <color indexed="64"/>
      </bottom>
      <diagonal/>
    </border>
    <border>
      <left style="medium">
        <color indexed="64"/>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top style="thin">
        <color rgb="FF000000"/>
      </top>
      <bottom style="medium">
        <color indexed="64"/>
      </bottom>
      <diagonal/>
    </border>
    <border>
      <left/>
      <right style="hair">
        <color rgb="FF000000"/>
      </right>
      <top style="thin">
        <color rgb="FF000000"/>
      </top>
      <bottom style="medium">
        <color indexed="64"/>
      </bottom>
      <diagonal/>
    </border>
    <border>
      <left style="hair">
        <color rgb="FF000000"/>
      </left>
      <right style="medium">
        <color indexed="64"/>
      </right>
      <top style="thin">
        <color rgb="FF000000"/>
      </top>
      <bottom style="medium">
        <color indexed="64"/>
      </bottom>
      <diagonal/>
    </border>
    <border>
      <left style="medium">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hair">
        <color rgb="FF000000"/>
      </left>
      <right/>
      <top/>
      <bottom style="medium">
        <color indexed="64"/>
      </bottom>
      <diagonal/>
    </border>
    <border>
      <left/>
      <right style="hair">
        <color rgb="FF000000"/>
      </right>
      <top/>
      <bottom style="medium">
        <color indexed="64"/>
      </bottom>
      <diagonal/>
    </border>
    <border>
      <left style="hair">
        <color indexed="64"/>
      </left>
      <right style="hair">
        <color rgb="FF000000"/>
      </right>
      <top/>
      <bottom style="medium">
        <color indexed="64"/>
      </bottom>
      <diagonal/>
    </border>
    <border>
      <left style="hair">
        <color rgb="FF000000"/>
      </left>
      <right style="medium">
        <color indexed="64"/>
      </right>
      <top/>
      <bottom style="medium">
        <color indexed="64"/>
      </bottom>
      <diagonal/>
    </border>
    <border>
      <left style="hair">
        <color rgb="FF000000"/>
      </left>
      <right style="hair">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bottom/>
      <diagonal/>
    </border>
    <border>
      <left style="thin">
        <color indexed="64"/>
      </left>
      <right/>
      <top style="hair">
        <color indexed="64"/>
      </top>
      <bottom style="hair">
        <color auto="1"/>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auto="1"/>
      </left>
      <right style="thin">
        <color auto="1"/>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right style="hair">
        <color rgb="FF000000"/>
      </right>
      <top style="thin">
        <color rgb="FF000000"/>
      </top>
      <bottom style="thin">
        <color indexed="64"/>
      </bottom>
      <diagonal/>
    </border>
    <border>
      <left style="hair">
        <color rgb="FF000000"/>
      </left>
      <right style="medium">
        <color indexed="64"/>
      </right>
      <top style="thin">
        <color rgb="FF000000"/>
      </top>
      <bottom style="thin">
        <color indexed="64"/>
      </bottom>
      <diagonal/>
    </border>
  </borders>
  <cellStyleXfs count="24">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2" fillId="0" borderId="0"/>
    <xf numFmtId="0" fontId="15" fillId="0" borderId="0"/>
    <xf numFmtId="43" fontId="9" fillId="0" borderId="0" applyFont="0" applyFill="0" applyBorder="0" applyAlignment="0" applyProtection="0"/>
    <xf numFmtId="43" fontId="13" fillId="0" borderId="0" applyFont="0" applyFill="0" applyBorder="0" applyAlignment="0" applyProtection="0"/>
    <xf numFmtId="0" fontId="26" fillId="0" borderId="0"/>
    <xf numFmtId="43" fontId="9" fillId="0" borderId="0" applyFont="0" applyFill="0" applyBorder="0" applyAlignment="0" applyProtection="0"/>
    <xf numFmtId="43" fontId="13" fillId="0" borderId="0" applyFont="0" applyFill="0" applyBorder="0" applyAlignment="0" applyProtection="0"/>
    <xf numFmtId="0" fontId="26" fillId="0" borderId="0"/>
  </cellStyleXfs>
  <cellXfs count="1074">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10" fillId="0" borderId="0" xfId="0" applyNumberFormat="1" applyFont="1" applyAlignment="1">
      <alignment horizontal="lef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0" fillId="0" borderId="0" xfId="0"/>
    <xf numFmtId="4" fontId="4" fillId="0" borderId="0" xfId="1" applyNumberFormat="1" applyFont="1" applyBorder="1" applyAlignment="1">
      <alignment horizontal="center"/>
    </xf>
    <xf numFmtId="0" fontId="33" fillId="0" borderId="0" xfId="10" applyFont="1" applyAlignment="1">
      <alignment vertical="center" wrapText="1"/>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0" fontId="5" fillId="0" borderId="7" xfId="0" applyFont="1" applyBorder="1" applyAlignment="1">
      <alignment horizontal="left" vertical="center" wrapText="1"/>
    </xf>
    <xf numFmtId="0" fontId="0" fillId="0" borderId="0" xfId="0"/>
    <xf numFmtId="0" fontId="34" fillId="0" borderId="28"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0" fontId="30" fillId="11" borderId="0" xfId="12" applyFont="1" applyFill="1" applyBorder="1" applyAlignment="1">
      <alignment vertical="center" wrapText="1"/>
    </xf>
    <xf numFmtId="0" fontId="4" fillId="0" borderId="1" xfId="0" applyFont="1" applyBorder="1" applyAlignment="1">
      <alignment vertical="top" wrapText="1"/>
    </xf>
    <xf numFmtId="4" fontId="4" fillId="0" borderId="0" xfId="1" applyNumberFormat="1" applyFont="1" applyBorder="1"/>
    <xf numFmtId="0" fontId="27" fillId="0" borderId="0" xfId="0" applyFont="1" applyBorder="1" applyAlignment="1">
      <alignment horizontal="center" vertical="center" wrapText="1"/>
    </xf>
    <xf numFmtId="0" fontId="4" fillId="0" borderId="0" xfId="0" applyFont="1" applyBorder="1" applyAlignment="1">
      <alignment vertical="top" wrapText="1"/>
    </xf>
    <xf numFmtId="0" fontId="27" fillId="0" borderId="0" xfId="0" applyFont="1" applyBorder="1" applyAlignment="1">
      <alignment horizontal="left" vertical="center" wrapText="1"/>
    </xf>
    <xf numFmtId="171" fontId="35" fillId="11" borderId="0" xfId="12" applyNumberFormat="1" applyFont="1" applyFill="1" applyBorder="1" applyAlignment="1">
      <alignment horizontal="left" vertical="center"/>
    </xf>
    <xf numFmtId="171" fontId="35" fillId="11" borderId="0" xfId="12" applyNumberFormat="1" applyFont="1" applyFill="1" applyBorder="1" applyAlignment="1">
      <alignment vertical="center"/>
    </xf>
    <xf numFmtId="0" fontId="40" fillId="0" borderId="0" xfId="12" applyFont="1" applyFill="1" applyBorder="1" applyAlignment="1">
      <alignment horizontal="center" vertical="center"/>
    </xf>
    <xf numFmtId="0" fontId="34" fillId="0" borderId="0" xfId="12" applyFont="1" applyFill="1"/>
    <xf numFmtId="0" fontId="2" fillId="0" borderId="0" xfId="12" applyFont="1" applyFill="1" applyBorder="1"/>
    <xf numFmtId="2" fontId="40" fillId="0" borderId="0" xfId="12" applyNumberFormat="1" applyFont="1" applyFill="1" applyBorder="1" applyAlignment="1">
      <alignment horizontal="center" vertical="center"/>
    </xf>
    <xf numFmtId="2" fontId="34" fillId="0" borderId="0" xfId="12" applyNumberFormat="1" applyFont="1" applyFill="1"/>
    <xf numFmtId="171" fontId="35" fillId="0" borderId="0" xfId="12" applyNumberFormat="1" applyFont="1" applyFill="1" applyBorder="1" applyAlignment="1">
      <alignment horizontal="center" vertical="center"/>
    </xf>
    <xf numFmtId="0" fontId="34" fillId="0" borderId="0" xfId="12" applyFont="1" applyBorder="1"/>
    <xf numFmtId="0" fontId="34" fillId="0" borderId="1" xfId="12" applyFont="1" applyBorder="1"/>
    <xf numFmtId="4" fontId="4" fillId="0" borderId="0" xfId="1" applyNumberFormat="1" applyFont="1" applyBorder="1" applyAlignment="1">
      <alignment horizontal="left"/>
    </xf>
    <xf numFmtId="4" fontId="27" fillId="0" borderId="0" xfId="1" applyNumberFormat="1" applyFont="1" applyBorder="1"/>
    <xf numFmtId="4" fontId="4" fillId="0" borderId="0" xfId="1" applyNumberFormat="1" applyFont="1" applyBorder="1" applyProtection="1">
      <protection locked="0"/>
    </xf>
    <xf numFmtId="0" fontId="4" fillId="0" borderId="0" xfId="1"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28"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28"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0" fillId="0" borderId="0" xfId="0"/>
    <xf numFmtId="4" fontId="4" fillId="0" borderId="8" xfId="1" applyNumberFormat="1" applyFont="1" applyBorder="1" applyAlignment="1">
      <alignment horizontal="center"/>
    </xf>
    <xf numFmtId="0" fontId="42" fillId="16" borderId="36" xfId="0" applyFont="1" applyFill="1" applyBorder="1" applyAlignment="1">
      <alignment horizontal="left" wrapText="1"/>
    </xf>
    <xf numFmtId="0" fontId="42" fillId="16" borderId="36" xfId="0" applyFont="1" applyFill="1" applyBorder="1" applyAlignment="1">
      <alignment horizontal="center" wrapText="1"/>
    </xf>
    <xf numFmtId="0" fontId="42" fillId="16" borderId="36" xfId="0" applyFont="1" applyFill="1" applyBorder="1" applyAlignment="1">
      <alignment horizontal="right" wrapText="1"/>
    </xf>
    <xf numFmtId="0" fontId="42"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center" vertical="top" wrapText="1"/>
    </xf>
    <xf numFmtId="0" fontId="0" fillId="0" borderId="36" xfId="0" applyBorder="1" applyAlignment="1">
      <alignment horizontal="right" vertical="top" wrapText="1"/>
    </xf>
    <xf numFmtId="4" fontId="0" fillId="0" borderId="36" xfId="0" applyNumberFormat="1" applyBorder="1" applyAlignment="1">
      <alignment horizontal="right" vertical="top" wrapText="1"/>
    </xf>
    <xf numFmtId="0" fontId="43" fillId="0" borderId="0" xfId="0" applyFont="1" applyAlignment="1">
      <alignment horizontal="left"/>
    </xf>
    <xf numFmtId="0" fontId="43" fillId="0" borderId="0" xfId="0" applyFont="1" applyAlignment="1">
      <alignment horizontal="left" wrapText="1"/>
    </xf>
    <xf numFmtId="2" fontId="10" fillId="0" borderId="0" xfId="0" applyNumberFormat="1" applyFont="1" applyAlignment="1">
      <alignment horizontal="left"/>
    </xf>
    <xf numFmtId="1" fontId="10" fillId="0" borderId="0" xfId="0" applyNumberFormat="1" applyFont="1" applyAlignment="1">
      <alignment horizontal="left"/>
    </xf>
    <xf numFmtId="10" fontId="4" fillId="0" borderId="25" xfId="3" applyNumberFormat="1" applyFont="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5"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4" fontId="32" fillId="9" borderId="32" xfId="10" applyNumberFormat="1" applyFont="1" applyFill="1" applyBorder="1" applyAlignment="1">
      <alignment horizontal="right" vertical="center" wrapText="1"/>
    </xf>
    <xf numFmtId="43" fontId="46" fillId="0" borderId="5" xfId="2" applyFont="1" applyBorder="1" applyAlignment="1">
      <alignment horizontal="right" vertical="top" wrapText="1"/>
    </xf>
    <xf numFmtId="0" fontId="29" fillId="0" borderId="36" xfId="0" applyFont="1" applyBorder="1" applyAlignment="1">
      <alignment horizontal="center" vertical="top" wrapText="1"/>
    </xf>
    <xf numFmtId="43" fontId="32" fillId="0" borderId="45" xfId="2" applyFont="1" applyBorder="1" applyAlignment="1">
      <alignment horizontal="right" vertical="top" wrapText="1"/>
    </xf>
    <xf numFmtId="2" fontId="47" fillId="12" borderId="29" xfId="12" applyNumberFormat="1" applyFont="1" applyFill="1" applyBorder="1" applyAlignment="1">
      <alignment horizontal="center" vertical="center"/>
    </xf>
    <xf numFmtId="2" fontId="47" fillId="12" borderId="34" xfId="12" applyNumberFormat="1" applyFont="1" applyFill="1" applyBorder="1" applyAlignment="1">
      <alignment horizontal="left" vertical="center"/>
    </xf>
    <xf numFmtId="2" fontId="7" fillId="12" borderId="34" xfId="12" applyNumberFormat="1" applyFont="1" applyFill="1" applyBorder="1" applyAlignment="1">
      <alignment vertical="center"/>
    </xf>
    <xf numFmtId="2" fontId="7" fillId="12" borderId="34" xfId="12" applyNumberFormat="1" applyFont="1" applyFill="1" applyBorder="1" applyAlignment="1">
      <alignment horizontal="center" vertical="center"/>
    </xf>
    <xf numFmtId="2" fontId="7" fillId="12" borderId="34" xfId="12" applyNumberFormat="1" applyFont="1" applyFill="1" applyBorder="1" applyAlignment="1">
      <alignment horizontal="left" vertical="center"/>
    </xf>
    <xf numFmtId="2" fontId="8" fillId="12" borderId="34" xfId="12" applyNumberFormat="1" applyFont="1" applyFill="1" applyBorder="1" applyAlignment="1">
      <alignment horizontal="center" vertical="center"/>
    </xf>
    <xf numFmtId="2" fontId="8" fillId="12" borderId="34" xfId="12" applyNumberFormat="1" applyFont="1" applyFill="1" applyBorder="1" applyAlignment="1">
      <alignment horizontal="center" vertical="center" wrapText="1"/>
    </xf>
    <xf numFmtId="2" fontId="8" fillId="12" borderId="66" xfId="12" applyNumberFormat="1" applyFont="1" applyFill="1" applyBorder="1" applyAlignment="1">
      <alignment horizontal="center" vertical="center"/>
    </xf>
    <xf numFmtId="1" fontId="8" fillId="11" borderId="37" xfId="12" applyNumberFormat="1" applyFont="1" applyFill="1" applyBorder="1" applyAlignment="1">
      <alignment horizontal="center" vertical="center"/>
    </xf>
    <xf numFmtId="171" fontId="7" fillId="11" borderId="68" xfId="12" applyNumberFormat="1" applyFont="1" applyFill="1" applyBorder="1" applyAlignment="1">
      <alignment horizontal="center" vertical="center"/>
    </xf>
    <xf numFmtId="49" fontId="7" fillId="11" borderId="67" xfId="12" applyNumberFormat="1" applyFont="1" applyFill="1" applyBorder="1" applyAlignment="1">
      <alignment horizontal="center" vertical="center"/>
    </xf>
    <xf numFmtId="0" fontId="7" fillId="11" borderId="37" xfId="12"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171" fontId="7" fillId="11" borderId="69" xfId="12" applyNumberFormat="1" applyFont="1" applyFill="1" applyBorder="1" applyAlignment="1">
      <alignment horizontal="left" vertical="center"/>
    </xf>
    <xf numFmtId="0" fontId="8" fillId="11" borderId="37" xfId="12" applyFont="1" applyFill="1" applyBorder="1" applyAlignment="1">
      <alignment horizontal="center" vertical="center"/>
    </xf>
    <xf numFmtId="171" fontId="7" fillId="11" borderId="69" xfId="12" applyNumberFormat="1" applyFont="1" applyFill="1" applyBorder="1" applyAlignment="1">
      <alignment horizontal="center" vertical="center"/>
    </xf>
    <xf numFmtId="0" fontId="7" fillId="14" borderId="41" xfId="12" applyFont="1" applyFill="1" applyBorder="1" applyAlignment="1">
      <alignment horizontal="center" vertical="center"/>
    </xf>
    <xf numFmtId="1" fontId="49" fillId="14" borderId="41" xfId="12" applyNumberFormat="1"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71" xfId="12" applyNumberFormat="1" applyFont="1" applyFill="1" applyBorder="1" applyAlignment="1">
      <alignment vertical="center"/>
    </xf>
    <xf numFmtId="1" fontId="8" fillId="11" borderId="37" xfId="12" applyNumberFormat="1" applyFont="1" applyFill="1" applyBorder="1" applyAlignment="1">
      <alignment horizontal="left" vertical="center"/>
    </xf>
    <xf numFmtId="0" fontId="7" fillId="11" borderId="39" xfId="12" applyFont="1" applyFill="1" applyBorder="1" applyAlignment="1">
      <alignment horizontal="center" vertical="center"/>
    </xf>
    <xf numFmtId="170" fontId="7" fillId="11" borderId="46" xfId="12" applyNumberFormat="1" applyFont="1" applyFill="1" applyBorder="1" applyAlignment="1">
      <alignment horizontal="right" vertical="center" wrapText="1"/>
    </xf>
    <xf numFmtId="170" fontId="48" fillId="11" borderId="46" xfId="12" applyNumberFormat="1" applyFont="1" applyFill="1" applyBorder="1" applyAlignment="1">
      <alignment horizontal="right" vertical="center" wrapText="1"/>
    </xf>
    <xf numFmtId="170" fontId="7" fillId="11" borderId="37" xfId="12" applyNumberFormat="1" applyFont="1" applyFill="1" applyBorder="1" applyAlignment="1">
      <alignment vertical="center" wrapText="1"/>
    </xf>
    <xf numFmtId="2" fontId="7" fillId="11" borderId="37" xfId="12" applyNumberFormat="1" applyFont="1" applyFill="1" applyBorder="1" applyAlignment="1">
      <alignment vertical="center" wrapText="1"/>
    </xf>
    <xf numFmtId="174" fontId="7" fillId="11" borderId="37" xfId="12" applyNumberFormat="1" applyFont="1" applyFill="1" applyBorder="1" applyAlignment="1">
      <alignment vertical="center" wrapText="1"/>
    </xf>
    <xf numFmtId="2" fontId="48" fillId="11" borderId="46" xfId="12" applyNumberFormat="1" applyFont="1" applyFill="1" applyBorder="1" applyAlignment="1">
      <alignment horizontal="center" vertical="center"/>
    </xf>
    <xf numFmtId="2" fontId="48" fillId="11" borderId="37" xfId="12" applyNumberFormat="1" applyFont="1" applyFill="1" applyBorder="1" applyAlignment="1">
      <alignment horizontal="center" vertical="center"/>
    </xf>
    <xf numFmtId="0" fontId="7" fillId="11" borderId="51" xfId="12" applyFont="1" applyFill="1" applyBorder="1" applyAlignment="1">
      <alignment horizontal="center" vertical="center"/>
    </xf>
    <xf numFmtId="0" fontId="4" fillId="0" borderId="37" xfId="12" applyFont="1" applyFill="1" applyBorder="1" applyAlignment="1">
      <alignment horizontal="left" vertical="center" wrapText="1"/>
    </xf>
    <xf numFmtId="0" fontId="7" fillId="0" borderId="0" xfId="12" applyFont="1" applyBorder="1"/>
    <xf numFmtId="0" fontId="7" fillId="0" borderId="52" xfId="12" applyFont="1" applyBorder="1" applyAlignment="1">
      <alignment horizontal="center" vertical="center"/>
    </xf>
    <xf numFmtId="2" fontId="48" fillId="11" borderId="40" xfId="12" applyNumberFormat="1" applyFont="1" applyFill="1" applyBorder="1" applyAlignment="1">
      <alignment horizontal="center" vertical="center"/>
    </xf>
    <xf numFmtId="0" fontId="29" fillId="0" borderId="33" xfId="0" applyFont="1" applyBorder="1" applyAlignment="1">
      <alignment horizontal="left" vertical="top" wrapText="1"/>
    </xf>
    <xf numFmtId="0" fontId="30" fillId="12" borderId="61" xfId="12" applyFont="1" applyFill="1" applyBorder="1" applyAlignment="1">
      <alignment horizontal="center" vertical="center"/>
    </xf>
    <xf numFmtId="49" fontId="30" fillId="12" borderId="63"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6" xfId="12" applyFont="1" applyFill="1" applyBorder="1" applyAlignment="1">
      <alignment horizontal="center" vertical="center"/>
    </xf>
    <xf numFmtId="173" fontId="47" fillId="12" borderId="65" xfId="12" applyNumberFormat="1" applyFont="1" applyFill="1" applyBorder="1" applyAlignment="1">
      <alignment horizontal="center" vertical="center"/>
    </xf>
    <xf numFmtId="4" fontId="8" fillId="17" borderId="74" xfId="2" applyNumberFormat="1" applyFont="1" applyFill="1" applyBorder="1" applyAlignment="1">
      <alignment vertical="center"/>
    </xf>
    <xf numFmtId="1" fontId="7" fillId="0" borderId="75" xfId="2" applyNumberFormat="1" applyFont="1" applyBorder="1" applyAlignment="1">
      <alignment horizontal="center" vertical="center"/>
    </xf>
    <xf numFmtId="43" fontId="7" fillId="0" borderId="76" xfId="2" applyFont="1" applyBorder="1" applyAlignment="1">
      <alignment vertical="center"/>
    </xf>
    <xf numFmtId="43" fontId="7" fillId="0" borderId="77" xfId="2" applyFont="1" applyBorder="1" applyAlignment="1">
      <alignment vertical="center"/>
    </xf>
    <xf numFmtId="4" fontId="6" fillId="18" borderId="80" xfId="1" applyNumberFormat="1" applyFont="1" applyFill="1" applyBorder="1" applyAlignment="1">
      <alignment horizontal="center" vertical="center"/>
    </xf>
    <xf numFmtId="0" fontId="7" fillId="0" borderId="52" xfId="12" applyFont="1" applyBorder="1" applyAlignment="1">
      <alignment horizontal="center" vertical="center"/>
    </xf>
    <xf numFmtId="0" fontId="0" fillId="0" borderId="0" xfId="0"/>
    <xf numFmtId="0" fontId="7" fillId="0" borderId="0" xfId="0" applyFont="1"/>
    <xf numFmtId="0" fontId="29" fillId="0" borderId="0" xfId="0" applyFont="1"/>
    <xf numFmtId="0" fontId="4" fillId="0" borderId="0" xfId="1" applyFont="1"/>
    <xf numFmtId="4" fontId="4" fillId="0" borderId="0" xfId="1" applyNumberFormat="1" applyFont="1" applyBorder="1" applyAlignment="1">
      <alignment horizontal="center"/>
    </xf>
    <xf numFmtId="0" fontId="34" fillId="0" borderId="0" xfId="12" applyFont="1"/>
    <xf numFmtId="0" fontId="34" fillId="0" borderId="0" xfId="0" applyFont="1"/>
    <xf numFmtId="4" fontId="4" fillId="0" borderId="10" xfId="1" applyNumberFormat="1" applyFont="1" applyBorder="1" applyAlignment="1">
      <alignment horizontal="center"/>
    </xf>
    <xf numFmtId="4" fontId="4" fillId="0" borderId="24" xfId="1" applyNumberFormat="1" applyFont="1" applyBorder="1" applyAlignment="1">
      <alignment horizontal="center"/>
    </xf>
    <xf numFmtId="4" fontId="4" fillId="0" borderId="8" xfId="1" applyNumberFormat="1" applyFont="1" applyBorder="1" applyAlignment="1">
      <alignment horizontal="center"/>
    </xf>
    <xf numFmtId="0" fontId="32" fillId="13" borderId="5" xfId="10" applyFont="1" applyFill="1" applyBorder="1" applyAlignment="1">
      <alignment vertical="center" wrapText="1"/>
    </xf>
    <xf numFmtId="0" fontId="46" fillId="0" borderId="5" xfId="10" applyFont="1" applyBorder="1" applyAlignment="1">
      <alignment horizontal="center" vertical="top" wrapText="1"/>
    </xf>
    <xf numFmtId="0" fontId="46" fillId="0" borderId="5" xfId="10" applyFont="1" applyBorder="1" applyAlignment="1">
      <alignment vertical="top" wrapText="1"/>
    </xf>
    <xf numFmtId="175" fontId="46"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6" fillId="0" borderId="5" xfId="10" applyNumberFormat="1" applyFont="1" applyBorder="1" applyAlignment="1">
      <alignment vertical="top" wrapText="1"/>
    </xf>
    <xf numFmtId="176" fontId="46"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6" fillId="0" borderId="5" xfId="10" applyNumberFormat="1" applyFont="1" applyBorder="1" applyAlignment="1">
      <alignment horizontal="right" vertical="center" wrapText="1"/>
    </xf>
    <xf numFmtId="4" fontId="32" fillId="9" borderId="32" xfId="10" applyNumberFormat="1" applyFont="1" applyFill="1" applyBorder="1" applyAlignment="1">
      <alignment horizontal="right" vertical="center" wrapText="1"/>
    </xf>
    <xf numFmtId="4" fontId="32" fillId="0" borderId="0" xfId="10" applyNumberFormat="1" applyFont="1" applyFill="1" applyBorder="1" applyAlignment="1">
      <alignment horizontal="right" vertical="center" wrapText="1"/>
    </xf>
    <xf numFmtId="0" fontId="29" fillId="0" borderId="36" xfId="0" applyFont="1" applyBorder="1" applyAlignment="1">
      <alignment horizontal="center" vertical="top" wrapText="1"/>
    </xf>
    <xf numFmtId="1" fontId="8" fillId="11" borderId="37" xfId="12" applyNumberFormat="1" applyFont="1" applyFill="1" applyBorder="1" applyAlignment="1">
      <alignment horizontal="center" vertical="center"/>
    </xf>
    <xf numFmtId="0" fontId="8" fillId="11" borderId="44" xfId="12" applyFont="1" applyFill="1" applyBorder="1" applyAlignment="1">
      <alignment horizontal="right" vertical="center" wrapText="1"/>
    </xf>
    <xf numFmtId="171" fontId="7" fillId="11" borderId="68" xfId="12" applyNumberFormat="1" applyFont="1" applyFill="1" applyBorder="1" applyAlignment="1">
      <alignment horizontal="center" vertical="center"/>
    </xf>
    <xf numFmtId="172" fontId="7" fillId="11" borderId="37" xfId="12" applyNumberFormat="1" applyFont="1" applyFill="1" applyBorder="1" applyAlignment="1">
      <alignment horizontal="center" vertical="center"/>
    </xf>
    <xf numFmtId="1" fontId="49" fillId="14" borderId="70" xfId="12" applyNumberFormat="1" applyFont="1" applyFill="1" applyBorder="1" applyAlignment="1">
      <alignment horizontal="center" vertical="center"/>
    </xf>
    <xf numFmtId="0" fontId="7" fillId="14" borderId="41" xfId="12"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71" xfId="12" applyNumberFormat="1" applyFont="1" applyFill="1" applyBorder="1" applyAlignment="1">
      <alignment vertical="center"/>
    </xf>
    <xf numFmtId="0" fontId="0" fillId="0" borderId="0" xfId="0" applyAlignment="1">
      <alignment horizontal="center"/>
    </xf>
    <xf numFmtId="0" fontId="34" fillId="0" borderId="0" xfId="12" applyFont="1"/>
    <xf numFmtId="0" fontId="0" fillId="0" borderId="0" xfId="0" applyBorder="1" applyAlignment="1">
      <alignment horizontal="center"/>
    </xf>
    <xf numFmtId="0" fontId="1" fillId="0" borderId="0" xfId="10" applyFont="1" applyBorder="1" applyAlignment="1">
      <alignment horizontal="left" vertical="center" wrapText="1"/>
    </xf>
    <xf numFmtId="49" fontId="8" fillId="11" borderId="67" xfId="12" applyNumberFormat="1"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0" fontId="7" fillId="11" borderId="0"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0" fontId="8" fillId="11" borderId="37" xfId="12" applyFont="1" applyFill="1" applyBorder="1" applyAlignment="1">
      <alignment horizontal="center" vertical="center"/>
    </xf>
    <xf numFmtId="0" fontId="48" fillId="11" borderId="37" xfId="12" applyFont="1" applyFill="1" applyBorder="1" applyAlignment="1">
      <alignment horizontal="center" vertical="center"/>
    </xf>
    <xf numFmtId="171" fontId="7" fillId="11" borderId="69" xfId="12" applyNumberFormat="1" applyFont="1" applyFill="1" applyBorder="1" applyAlignment="1">
      <alignment horizontal="center"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8" fillId="11" borderId="37" xfId="12" applyNumberFormat="1" applyFont="1" applyFill="1" applyBorder="1" applyAlignment="1">
      <alignment horizontal="right" vertical="center" wrapText="1"/>
    </xf>
    <xf numFmtId="0" fontId="32" fillId="13" borderId="5" xfId="10" applyFont="1" applyFill="1" applyBorder="1" applyAlignment="1">
      <alignment horizontal="center" vertical="center" wrapText="1"/>
    </xf>
    <xf numFmtId="0" fontId="4" fillId="0" borderId="7" xfId="0" applyFont="1" applyBorder="1" applyAlignment="1">
      <alignment horizontal="left" vertical="center" wrapText="1"/>
    </xf>
    <xf numFmtId="0" fontId="0" fillId="0" borderId="0" xfId="0"/>
    <xf numFmtId="0" fontId="32" fillId="0" borderId="0" xfId="10" applyFont="1" applyFill="1" applyBorder="1" applyAlignment="1">
      <alignment horizontal="left" vertical="top" wrapText="1"/>
    </xf>
    <xf numFmtId="4" fontId="46" fillId="0" borderId="5" xfId="10" applyNumberFormat="1" applyFont="1" applyBorder="1" applyAlignment="1">
      <alignment horizontal="right" vertical="top" wrapText="1"/>
    </xf>
    <xf numFmtId="4" fontId="32" fillId="0" borderId="5" xfId="10" applyNumberFormat="1" applyFont="1" applyBorder="1" applyAlignment="1">
      <alignment horizontal="right" vertical="top" wrapText="1"/>
    </xf>
    <xf numFmtId="0" fontId="34" fillId="0" borderId="5" xfId="0" applyFont="1" applyBorder="1" applyAlignment="1">
      <alignment vertical="center" wrapText="1"/>
    </xf>
    <xf numFmtId="49" fontId="8" fillId="0" borderId="67" xfId="12" applyNumberFormat="1" applyFont="1" applyFill="1" applyBorder="1" applyAlignment="1">
      <alignment horizontal="center" vertical="center"/>
    </xf>
    <xf numFmtId="1" fontId="8" fillId="0" borderId="37" xfId="12" applyNumberFormat="1" applyFont="1" applyFill="1" applyBorder="1" applyAlignment="1">
      <alignment horizontal="center" vertical="center"/>
    </xf>
    <xf numFmtId="171" fontId="7" fillId="0" borderId="68" xfId="12" applyNumberFormat="1" applyFont="1" applyFill="1" applyBorder="1" applyAlignment="1">
      <alignment horizontal="center" vertical="center"/>
    </xf>
    <xf numFmtId="0" fontId="8" fillId="0" borderId="37" xfId="12" applyFont="1" applyFill="1" applyBorder="1" applyAlignment="1">
      <alignment horizontal="center" vertical="center"/>
    </xf>
    <xf numFmtId="0" fontId="7" fillId="0" borderId="38" xfId="12" applyFont="1" applyFill="1" applyBorder="1" applyAlignment="1">
      <alignment horizontal="center" vertical="center"/>
    </xf>
    <xf numFmtId="0" fontId="7" fillId="0" borderId="0" xfId="12" applyFont="1" applyFill="1" applyBorder="1" applyAlignment="1">
      <alignment horizontal="center" vertical="center"/>
    </xf>
    <xf numFmtId="2" fontId="7" fillId="0" borderId="39" xfId="12" applyNumberFormat="1" applyFont="1" applyFill="1" applyBorder="1" applyAlignment="1">
      <alignment horizontal="center" vertical="center"/>
    </xf>
    <xf numFmtId="0" fontId="48" fillId="0" borderId="37" xfId="12" applyFont="1" applyFill="1" applyBorder="1" applyAlignment="1">
      <alignment horizontal="center" vertical="center"/>
    </xf>
    <xf numFmtId="170" fontId="7" fillId="0" borderId="37" xfId="12" applyNumberFormat="1" applyFont="1" applyFill="1" applyBorder="1" applyAlignment="1">
      <alignment horizontal="right" vertical="center" wrapText="1"/>
    </xf>
    <xf numFmtId="170" fontId="48" fillId="0" borderId="37" xfId="12" applyNumberFormat="1" applyFont="1" applyFill="1" applyBorder="1" applyAlignment="1">
      <alignment horizontal="right" vertical="center" wrapText="1"/>
    </xf>
    <xf numFmtId="9" fontId="7" fillId="0" borderId="37" xfId="3" applyFont="1" applyFill="1" applyBorder="1" applyAlignment="1">
      <alignment vertical="center" wrapText="1"/>
    </xf>
    <xf numFmtId="2" fontId="7" fillId="0" borderId="37" xfId="12" applyNumberFormat="1" applyFont="1" applyFill="1" applyBorder="1" applyAlignment="1">
      <alignment horizontal="right" vertical="center" wrapText="1"/>
    </xf>
    <xf numFmtId="174" fontId="7" fillId="0" borderId="37" xfId="12" applyNumberFormat="1" applyFont="1" applyFill="1" applyBorder="1" applyAlignment="1">
      <alignment horizontal="right" vertical="center" wrapText="1"/>
    </xf>
    <xf numFmtId="170" fontId="48" fillId="0" borderId="37" xfId="12" applyNumberFormat="1" applyFont="1" applyFill="1" applyBorder="1" applyAlignment="1">
      <alignment vertical="center" wrapText="1"/>
    </xf>
    <xf numFmtId="0" fontId="7" fillId="0" borderId="37" xfId="12" applyFont="1" applyFill="1" applyBorder="1" applyAlignment="1">
      <alignment horizontal="center" vertical="center" wrapText="1"/>
    </xf>
    <xf numFmtId="171" fontId="7" fillId="0" borderId="69" xfId="12" applyNumberFormat="1" applyFont="1" applyFill="1" applyBorder="1" applyAlignment="1">
      <alignment horizontal="center" vertical="center"/>
    </xf>
    <xf numFmtId="0" fontId="8" fillId="11" borderId="0" xfId="12" applyFont="1" applyFill="1" applyBorder="1" applyAlignment="1">
      <alignment horizontal="left" vertical="center" wrapText="1"/>
    </xf>
    <xf numFmtId="0" fontId="8" fillId="11" borderId="39" xfId="12" applyFont="1" applyFill="1" applyBorder="1" applyAlignment="1">
      <alignment horizontal="right" vertical="center" wrapText="1"/>
    </xf>
    <xf numFmtId="0" fontId="4" fillId="0" borderId="37" xfId="12" applyFont="1" applyFill="1" applyBorder="1" applyAlignment="1">
      <alignment vertical="center"/>
    </xf>
    <xf numFmtId="0" fontId="0" fillId="0" borderId="0" xfId="0" applyAlignment="1">
      <alignment horizontal="left" wrapText="1"/>
    </xf>
    <xf numFmtId="0" fontId="46" fillId="0" borderId="0" xfId="16" applyFont="1" applyAlignment="1">
      <alignment horizontal="left" vertical="top"/>
    </xf>
    <xf numFmtId="0" fontId="53" fillId="0" borderId="0" xfId="16" applyFont="1" applyFill="1" applyBorder="1" applyAlignment="1">
      <alignment horizontal="right" vertical="top" wrapText="1"/>
    </xf>
    <xf numFmtId="0" fontId="53" fillId="0" borderId="0" xfId="16" applyFont="1" applyFill="1" applyBorder="1" applyAlignment="1">
      <alignment horizontal="left" vertical="top" wrapText="1"/>
    </xf>
    <xf numFmtId="0" fontId="53" fillId="0" borderId="0" xfId="16" applyFont="1" applyFill="1" applyBorder="1" applyAlignment="1">
      <alignment horizontal="center" vertical="top" wrapText="1"/>
    </xf>
    <xf numFmtId="1" fontId="46" fillId="0" borderId="0" xfId="16" applyNumberFormat="1" applyFont="1" applyBorder="1" applyAlignment="1">
      <alignment horizontal="right" vertical="top" shrinkToFit="1"/>
    </xf>
    <xf numFmtId="0" fontId="4" fillId="0" borderId="0" xfId="16" applyFont="1" applyBorder="1" applyAlignment="1">
      <alignment horizontal="left" vertical="top" wrapText="1"/>
    </xf>
    <xf numFmtId="0" fontId="4" fillId="0" borderId="0" xfId="16" applyFont="1" applyBorder="1" applyAlignment="1">
      <alignment horizontal="center" vertical="top" wrapText="1"/>
    </xf>
    <xf numFmtId="0" fontId="46" fillId="0" borderId="0" xfId="16" applyFont="1" applyBorder="1" applyAlignment="1">
      <alignment horizontal="left" wrapText="1"/>
    </xf>
    <xf numFmtId="0" fontId="46" fillId="0" borderId="0" xfId="16" applyFont="1" applyBorder="1" applyAlignment="1">
      <alignment horizontal="left" vertical="top" wrapText="1"/>
    </xf>
    <xf numFmtId="0" fontId="46" fillId="0" borderId="0" xfId="16" applyFont="1" applyBorder="1" applyAlignment="1">
      <alignment horizontal="left" vertical="center" wrapText="1"/>
    </xf>
    <xf numFmtId="4" fontId="46" fillId="0" borderId="0" xfId="16" applyNumberFormat="1" applyFont="1" applyBorder="1" applyAlignment="1">
      <alignment horizontal="right" vertical="top" shrinkToFit="1"/>
    </xf>
    <xf numFmtId="0" fontId="54" fillId="11" borderId="44" xfId="12" applyFont="1" applyFill="1" applyBorder="1" applyAlignment="1">
      <alignment horizontal="left" vertical="center" wrapText="1"/>
    </xf>
    <xf numFmtId="1" fontId="54" fillId="11" borderId="37" xfId="12" applyNumberFormat="1" applyFont="1" applyFill="1" applyBorder="1" applyAlignment="1">
      <alignment horizontal="center" vertical="center"/>
    </xf>
    <xf numFmtId="0" fontId="54" fillId="11" borderId="37" xfId="12" applyFont="1" applyFill="1" applyBorder="1" applyAlignment="1">
      <alignment horizontal="center" vertical="center"/>
    </xf>
    <xf numFmtId="1" fontId="55" fillId="14" borderId="41" xfId="12" applyNumberFormat="1" applyFont="1" applyFill="1" applyBorder="1" applyAlignment="1">
      <alignment horizontal="center" vertical="center"/>
    </xf>
    <xf numFmtId="1" fontId="54" fillId="0" borderId="37" xfId="12" applyNumberFormat="1" applyFont="1" applyFill="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0" fontId="0" fillId="0" borderId="0" xfId="3" applyNumberFormat="1" applyFont="1"/>
    <xf numFmtId="168" fontId="4" fillId="0" borderId="25" xfId="2" applyNumberFormat="1" applyFont="1" applyFill="1" applyBorder="1" applyAlignment="1">
      <alignment horizontal="center" vertical="center"/>
    </xf>
    <xf numFmtId="0" fontId="32" fillId="13" borderId="5" xfId="10" applyFont="1" applyFill="1" applyBorder="1" applyAlignment="1">
      <alignment horizontal="center" vertical="center" wrapText="1"/>
    </xf>
    <xf numFmtId="0" fontId="0" fillId="0" borderId="0" xfId="0"/>
    <xf numFmtId="0" fontId="46" fillId="0" borderId="5" xfId="10" applyNumberFormat="1" applyFont="1" applyBorder="1" applyAlignment="1">
      <alignment horizontal="center" vertical="top" wrapText="1"/>
    </xf>
    <xf numFmtId="0" fontId="7" fillId="11" borderId="0" xfId="12" applyFont="1" applyFill="1" applyAlignment="1">
      <alignment horizontal="center" vertical="center"/>
    </xf>
    <xf numFmtId="0" fontId="7" fillId="0" borderId="0" xfId="12" applyFont="1"/>
    <xf numFmtId="0" fontId="56" fillId="0" borderId="0" xfId="12" applyFont="1"/>
    <xf numFmtId="49" fontId="57" fillId="11" borderId="67" xfId="12" applyNumberFormat="1" applyFont="1" applyFill="1" applyBorder="1" applyAlignment="1">
      <alignment horizontal="center" vertical="center"/>
    </xf>
    <xf numFmtId="171" fontId="59" fillId="11" borderId="68" xfId="12" applyNumberFormat="1" applyFont="1" applyFill="1" applyBorder="1" applyAlignment="1">
      <alignment horizontal="center" vertical="center"/>
    </xf>
    <xf numFmtId="0" fontId="57" fillId="11" borderId="37" xfId="12" applyFont="1" applyFill="1" applyBorder="1" applyAlignment="1">
      <alignment horizontal="center" vertical="center"/>
    </xf>
    <xf numFmtId="0" fontId="58" fillId="11" borderId="37" xfId="12" applyFont="1" applyFill="1" applyBorder="1" applyAlignment="1">
      <alignment horizontal="center" vertical="center"/>
    </xf>
    <xf numFmtId="171" fontId="59" fillId="11" borderId="69" xfId="12" applyNumberFormat="1" applyFont="1" applyFill="1" applyBorder="1" applyAlignment="1">
      <alignment horizontal="center" vertical="center"/>
    </xf>
    <xf numFmtId="0" fontId="0" fillId="0" borderId="0" xfId="0"/>
    <xf numFmtId="0" fontId="30" fillId="11" borderId="44" xfId="12" applyFont="1" applyFill="1" applyBorder="1" applyAlignment="1">
      <alignment horizontal="left" vertical="center" wrapText="1"/>
    </xf>
    <xf numFmtId="0" fontId="4" fillId="11" borderId="38" xfId="12" applyFont="1" applyFill="1" applyBorder="1" applyAlignment="1">
      <alignment horizontal="center" vertical="center"/>
    </xf>
    <xf numFmtId="0" fontId="4" fillId="11" borderId="0" xfId="12" applyFont="1" applyFill="1" applyBorder="1" applyAlignment="1">
      <alignment horizontal="center" vertical="center"/>
    </xf>
    <xf numFmtId="2" fontId="4" fillId="11" borderId="39" xfId="12" applyNumberFormat="1" applyFont="1" applyFill="1" applyBorder="1" applyAlignment="1">
      <alignment horizontal="center" vertical="center"/>
    </xf>
    <xf numFmtId="0" fontId="4" fillId="0" borderId="52" xfId="12" applyFont="1" applyBorder="1" applyAlignment="1">
      <alignment horizontal="center" vertical="center"/>
    </xf>
    <xf numFmtId="0" fontId="4" fillId="11" borderId="51" xfId="12" applyFont="1" applyFill="1" applyBorder="1" applyAlignment="1">
      <alignment horizontal="center" vertical="center"/>
    </xf>
    <xf numFmtId="170" fontId="4" fillId="11" borderId="37" xfId="12" applyNumberFormat="1" applyFont="1" applyFill="1" applyBorder="1" applyAlignment="1">
      <alignment horizontal="right" vertical="center" wrapText="1"/>
    </xf>
    <xf numFmtId="170" fontId="4" fillId="11" borderId="37" xfId="12" applyNumberFormat="1" applyFont="1" applyFill="1" applyBorder="1" applyAlignment="1">
      <alignment vertical="center" wrapText="1"/>
    </xf>
    <xf numFmtId="9" fontId="4" fillId="11" borderId="37" xfId="3" applyFont="1" applyFill="1" applyBorder="1" applyAlignment="1">
      <alignment vertical="center" wrapText="1"/>
    </xf>
    <xf numFmtId="2" fontId="4" fillId="11" borderId="37" xfId="12" applyNumberFormat="1" applyFont="1" applyFill="1" applyBorder="1" applyAlignment="1">
      <alignment vertical="center" wrapText="1"/>
    </xf>
    <xf numFmtId="174" fontId="4" fillId="11" borderId="37" xfId="12" applyNumberFormat="1" applyFont="1" applyFill="1" applyBorder="1" applyAlignment="1">
      <alignment vertical="center" wrapText="1"/>
    </xf>
    <xf numFmtId="170" fontId="60" fillId="11" borderId="37" xfId="12" applyNumberFormat="1" applyFont="1" applyFill="1" applyBorder="1" applyAlignment="1">
      <alignment vertical="center" wrapText="1"/>
    </xf>
    <xf numFmtId="2" fontId="60" fillId="11" borderId="37" xfId="12" applyNumberFormat="1" applyFont="1" applyFill="1" applyBorder="1" applyAlignment="1">
      <alignment horizontal="center" vertical="center"/>
    </xf>
    <xf numFmtId="0" fontId="1" fillId="0" borderId="0" xfId="12" applyFont="1"/>
    <xf numFmtId="0" fontId="4" fillId="14" borderId="41" xfId="12" applyFont="1" applyFill="1" applyBorder="1" applyAlignment="1">
      <alignment horizontal="center" vertical="center"/>
    </xf>
    <xf numFmtId="0" fontId="27" fillId="14" borderId="41" xfId="12" applyFont="1" applyFill="1" applyBorder="1" applyAlignment="1">
      <alignment horizontal="center" vertical="center"/>
    </xf>
    <xf numFmtId="170" fontId="4" fillId="14" borderId="41" xfId="12" applyNumberFormat="1" applyFont="1" applyFill="1" applyBorder="1" applyAlignment="1">
      <alignment vertical="center" wrapText="1"/>
    </xf>
    <xf numFmtId="170" fontId="27" fillId="14" borderId="41" xfId="12" applyNumberFormat="1" applyFont="1" applyFill="1" applyBorder="1" applyAlignment="1">
      <alignment horizontal="center" vertical="center" wrapText="1"/>
    </xf>
    <xf numFmtId="2" fontId="27" fillId="14" borderId="41" xfId="12" applyNumberFormat="1" applyFont="1" applyFill="1" applyBorder="1" applyAlignment="1">
      <alignment vertical="center"/>
    </xf>
    <xf numFmtId="171" fontId="4" fillId="14" borderId="71" xfId="12" applyNumberFormat="1" applyFont="1" applyFill="1" applyBorder="1" applyAlignment="1">
      <alignment vertical="center"/>
    </xf>
    <xf numFmtId="0" fontId="61" fillId="14" borderId="41" xfId="12" applyFont="1" applyFill="1" applyBorder="1" applyAlignment="1">
      <alignment horizontal="center" vertical="center"/>
    </xf>
    <xf numFmtId="175" fontId="46" fillId="0" borderId="5" xfId="10" applyNumberFormat="1" applyFont="1" applyBorder="1" applyAlignment="1">
      <alignment vertical="top" wrapText="1"/>
    </xf>
    <xf numFmtId="4" fontId="46" fillId="0" borderId="5" xfId="10" applyNumberFormat="1" applyFont="1" applyBorder="1" applyAlignment="1">
      <alignment vertical="top" wrapText="1"/>
    </xf>
    <xf numFmtId="1" fontId="7" fillId="0" borderId="73" xfId="2" applyNumberFormat="1" applyFont="1" applyBorder="1" applyAlignment="1">
      <alignment horizontal="center" vertical="center"/>
    </xf>
    <xf numFmtId="1" fontId="7" fillId="0" borderId="5" xfId="2" applyNumberFormat="1" applyFont="1" applyBorder="1" applyAlignment="1">
      <alignment horizontal="center" vertical="center"/>
    </xf>
    <xf numFmtId="43" fontId="4" fillId="0" borderId="5" xfId="2" applyFont="1" applyBorder="1" applyAlignment="1">
      <alignment horizontal="center" vertical="center"/>
    </xf>
    <xf numFmtId="168" fontId="4" fillId="0" borderId="5" xfId="2" applyNumberFormat="1" applyFont="1" applyBorder="1" applyAlignment="1">
      <alignment horizontal="center" vertical="center"/>
    </xf>
    <xf numFmtId="43" fontId="7" fillId="0" borderId="72" xfId="2" applyFont="1" applyBorder="1" applyAlignment="1">
      <alignment vertical="center"/>
    </xf>
    <xf numFmtId="43" fontId="7" fillId="0" borderId="25" xfId="2" applyFont="1" applyBorder="1" applyAlignment="1">
      <alignment horizontal="center" vertical="center"/>
    </xf>
    <xf numFmtId="1" fontId="7" fillId="0" borderId="81" xfId="2" applyNumberFormat="1" applyFont="1" applyBorder="1" applyAlignment="1">
      <alignment horizontal="center" vertical="center"/>
    </xf>
    <xf numFmtId="43" fontId="7" fillId="0" borderId="16" xfId="2" applyFont="1" applyBorder="1" applyAlignment="1">
      <alignment horizontal="center" vertical="center"/>
    </xf>
    <xf numFmtId="43" fontId="4" fillId="0" borderId="16" xfId="2" applyFont="1" applyBorder="1" applyAlignment="1">
      <alignment horizontal="center" vertical="center"/>
    </xf>
    <xf numFmtId="168" fontId="4" fillId="0" borderId="16" xfId="2" applyNumberFormat="1" applyFont="1" applyBorder="1" applyAlignment="1">
      <alignment horizontal="center" vertical="center"/>
    </xf>
    <xf numFmtId="43" fontId="7" fillId="0" borderId="84" xfId="2" applyFont="1" applyBorder="1" applyAlignment="1">
      <alignment vertical="center"/>
    </xf>
    <xf numFmtId="49" fontId="8" fillId="11" borderId="85" xfId="12" applyNumberFormat="1" applyFont="1" applyFill="1" applyBorder="1" applyAlignment="1">
      <alignment horizontal="center" vertical="center"/>
    </xf>
    <xf numFmtId="0" fontId="4" fillId="11" borderId="86" xfId="12" applyFont="1" applyFill="1" applyBorder="1" applyAlignment="1">
      <alignment horizontal="left" vertical="center" wrapText="1"/>
    </xf>
    <xf numFmtId="0" fontId="7" fillId="11" borderId="87" xfId="12" applyFont="1" applyFill="1" applyBorder="1" applyAlignment="1">
      <alignment horizontal="center" vertical="center"/>
    </xf>
    <xf numFmtId="0" fontId="7" fillId="11" borderId="10" xfId="12" applyFont="1" applyFill="1" applyBorder="1" applyAlignment="1">
      <alignment horizontal="center" vertical="center"/>
    </xf>
    <xf numFmtId="2" fontId="7" fillId="11" borderId="88" xfId="12" applyNumberFormat="1" applyFont="1" applyFill="1" applyBorder="1" applyAlignment="1">
      <alignment horizontal="center" vertical="center"/>
    </xf>
    <xf numFmtId="0" fontId="7" fillId="11" borderId="90" xfId="12" applyFont="1" applyFill="1" applyBorder="1" applyAlignment="1">
      <alignment horizontal="center" vertical="center"/>
    </xf>
    <xf numFmtId="170" fontId="7" fillId="11" borderId="86" xfId="12" applyNumberFormat="1" applyFont="1" applyFill="1" applyBorder="1" applyAlignment="1">
      <alignment horizontal="right" vertical="center" wrapText="1"/>
    </xf>
    <xf numFmtId="170" fontId="7" fillId="11" borderId="86" xfId="12" applyNumberFormat="1" applyFont="1" applyFill="1" applyBorder="1" applyAlignment="1">
      <alignment vertical="center" wrapText="1"/>
    </xf>
    <xf numFmtId="9" fontId="7" fillId="11" borderId="86" xfId="3" applyFont="1" applyFill="1" applyBorder="1" applyAlignment="1">
      <alignment vertical="center" wrapText="1"/>
    </xf>
    <xf numFmtId="174" fontId="7" fillId="11" borderId="86" xfId="12" applyNumberFormat="1" applyFont="1" applyFill="1" applyBorder="1" applyAlignment="1">
      <alignment vertical="center" wrapText="1"/>
    </xf>
    <xf numFmtId="170" fontId="48" fillId="11" borderId="86" xfId="12" applyNumberFormat="1" applyFont="1" applyFill="1" applyBorder="1" applyAlignment="1">
      <alignment vertical="center" wrapText="1"/>
    </xf>
    <xf numFmtId="171" fontId="7" fillId="11" borderId="89" xfId="12" applyNumberFormat="1" applyFont="1" applyFill="1" applyBorder="1" applyAlignment="1">
      <alignment horizontal="center" vertical="center"/>
    </xf>
    <xf numFmtId="0" fontId="8" fillId="11" borderId="86" xfId="12" applyFont="1" applyFill="1" applyBorder="1" applyAlignment="1">
      <alignment horizontal="center" vertical="center"/>
    </xf>
    <xf numFmtId="0" fontId="54" fillId="11" borderId="86" xfId="12" applyFont="1" applyFill="1" applyBorder="1" applyAlignment="1">
      <alignment horizontal="center" vertical="center"/>
    </xf>
    <xf numFmtId="0" fontId="7" fillId="0" borderId="91" xfId="12" applyFont="1" applyBorder="1" applyAlignment="1">
      <alignment horizontal="center" vertical="center"/>
    </xf>
    <xf numFmtId="2" fontId="7" fillId="11" borderId="86" xfId="12" applyNumberFormat="1" applyFont="1" applyFill="1" applyBorder="1" applyAlignment="1">
      <alignment vertical="center" wrapText="1"/>
    </xf>
    <xf numFmtId="0" fontId="4" fillId="0" borderId="46" xfId="12" applyFont="1" applyFill="1" applyBorder="1" applyAlignment="1">
      <alignment horizontal="left" vertical="center" wrapText="1"/>
    </xf>
    <xf numFmtId="2" fontId="7" fillId="0" borderId="92" xfId="12" applyNumberFormat="1" applyFont="1" applyFill="1" applyBorder="1" applyAlignment="1">
      <alignment horizontal="center" vertical="center"/>
    </xf>
    <xf numFmtId="0" fontId="7" fillId="0" borderId="93" xfId="12" applyFont="1" applyFill="1" applyBorder="1" applyAlignment="1">
      <alignment horizontal="center" vertical="center"/>
    </xf>
    <xf numFmtId="0" fontId="4" fillId="0" borderId="46" xfId="12" applyFont="1" applyFill="1" applyBorder="1" applyAlignment="1">
      <alignment vertical="center"/>
    </xf>
    <xf numFmtId="0" fontId="48" fillId="0" borderId="46" xfId="12" applyFont="1" applyFill="1" applyBorder="1" applyAlignment="1">
      <alignment horizontal="center" vertical="center"/>
    </xf>
    <xf numFmtId="170" fontId="7" fillId="0" borderId="46" xfId="12" applyNumberFormat="1" applyFont="1" applyFill="1" applyBorder="1" applyAlignment="1">
      <alignment horizontal="right" vertical="center" wrapText="1"/>
    </xf>
    <xf numFmtId="170" fontId="48" fillId="0" borderId="46" xfId="12" applyNumberFormat="1" applyFont="1" applyFill="1" applyBorder="1" applyAlignment="1">
      <alignment horizontal="right" vertical="center" wrapText="1"/>
    </xf>
    <xf numFmtId="170" fontId="48" fillId="0" borderId="46" xfId="12" applyNumberFormat="1" applyFont="1" applyFill="1" applyBorder="1" applyAlignment="1">
      <alignment vertical="center" wrapText="1"/>
    </xf>
    <xf numFmtId="0" fontId="54" fillId="11" borderId="37" xfId="12" applyFont="1" applyFill="1" applyBorder="1" applyAlignment="1">
      <alignment horizontal="left" vertical="center" wrapText="1"/>
    </xf>
    <xf numFmtId="2" fontId="48" fillId="11" borderId="86" xfId="12" applyNumberFormat="1" applyFont="1" applyFill="1" applyBorder="1" applyAlignment="1">
      <alignment horizontal="center" vertical="center"/>
    </xf>
    <xf numFmtId="1" fontId="49" fillId="14" borderId="94" xfId="12" applyNumberFormat="1" applyFont="1" applyFill="1" applyBorder="1" applyAlignment="1">
      <alignment horizontal="center" vertical="center"/>
    </xf>
    <xf numFmtId="0" fontId="7" fillId="14" borderId="40" xfId="12" applyFont="1" applyFill="1" applyBorder="1" applyAlignment="1">
      <alignment horizontal="center" vertical="center"/>
    </xf>
    <xf numFmtId="1" fontId="55" fillId="14" borderId="40" xfId="12" applyNumberFormat="1" applyFont="1" applyFill="1" applyBorder="1" applyAlignment="1">
      <alignment horizontal="center" vertical="center"/>
    </xf>
    <xf numFmtId="0" fontId="8" fillId="14" borderId="40" xfId="12" applyFont="1" applyFill="1" applyBorder="1" applyAlignment="1">
      <alignment horizontal="center" vertical="center"/>
    </xf>
    <xf numFmtId="170" fontId="7" fillId="14" borderId="40" xfId="12" applyNumberFormat="1" applyFont="1" applyFill="1" applyBorder="1" applyAlignment="1">
      <alignment vertical="center" wrapText="1"/>
    </xf>
    <xf numFmtId="170" fontId="8" fillId="14" borderId="40" xfId="12" applyNumberFormat="1" applyFont="1" applyFill="1" applyBorder="1" applyAlignment="1">
      <alignment horizontal="center" vertical="center" wrapText="1"/>
    </xf>
    <xf numFmtId="2" fontId="8" fillId="14" borderId="40" xfId="12" applyNumberFormat="1" applyFont="1" applyFill="1" applyBorder="1" applyAlignment="1">
      <alignment vertical="center"/>
    </xf>
    <xf numFmtId="171" fontId="7" fillId="14" borderId="95" xfId="12" applyNumberFormat="1" applyFont="1" applyFill="1" applyBorder="1" applyAlignment="1">
      <alignment vertical="center"/>
    </xf>
    <xf numFmtId="0" fontId="5" fillId="0" borderId="7" xfId="0" applyFont="1" applyBorder="1" applyAlignment="1">
      <alignment horizontal="left" vertical="center" wrapText="1"/>
    </xf>
    <xf numFmtId="0" fontId="27" fillId="13" borderId="28" xfId="10" applyFont="1" applyFill="1" applyBorder="1" applyAlignment="1">
      <alignment horizontal="center" vertical="center" wrapText="1"/>
    </xf>
    <xf numFmtId="0" fontId="32" fillId="13" borderId="5" xfId="10" applyFont="1" applyFill="1" applyBorder="1" applyAlignment="1">
      <alignment horizontal="center" vertical="center" wrapText="1"/>
    </xf>
    <xf numFmtId="0" fontId="0" fillId="0" borderId="0" xfId="0"/>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4" fillId="0" borderId="37" xfId="12" applyFont="1" applyBorder="1" applyAlignment="1">
      <alignment horizontal="center" vertical="center"/>
    </xf>
    <xf numFmtId="0" fontId="0" fillId="0" borderId="0" xfId="0"/>
    <xf numFmtId="0" fontId="54" fillId="11" borderId="39" xfId="12" applyFont="1" applyFill="1" applyBorder="1" applyAlignment="1">
      <alignment horizontal="left" vertical="center" wrapText="1"/>
    </xf>
    <xf numFmtId="4" fontId="4" fillId="0" borderId="4" xfId="1" applyNumberFormat="1" applyFont="1" applyBorder="1" applyAlignment="1">
      <alignment horizontal="center"/>
    </xf>
    <xf numFmtId="4" fontId="39" fillId="0" borderId="0" xfId="11" applyNumberFormat="1" applyFont="1" applyAlignment="1">
      <alignment vertical="center"/>
    </xf>
    <xf numFmtId="2" fontId="39" fillId="0" borderId="0" xfId="11" applyNumberFormat="1" applyFont="1" applyAlignment="1">
      <alignment vertical="center"/>
    </xf>
    <xf numFmtId="169" fontId="39" fillId="0" borderId="0" xfId="11" applyNumberFormat="1" applyFont="1" applyAlignment="1">
      <alignment vertical="center"/>
    </xf>
    <xf numFmtId="0" fontId="36" fillId="0" borderId="0" xfId="0" applyFont="1" applyAlignment="1">
      <alignment vertical="top" wrapText="1"/>
    </xf>
    <xf numFmtId="0" fontId="36" fillId="0" borderId="0" xfId="0" applyFont="1" applyAlignment="1">
      <alignment vertical="center"/>
    </xf>
    <xf numFmtId="4" fontId="36" fillId="0" borderId="0" xfId="11" applyNumberFormat="1" applyFont="1" applyAlignment="1">
      <alignment vertical="top" wrapText="1"/>
    </xf>
    <xf numFmtId="0" fontId="12" fillId="0" borderId="5" xfId="0" applyFont="1" applyBorder="1" applyAlignment="1">
      <alignment horizontal="center" vertical="center" wrapText="1"/>
    </xf>
    <xf numFmtId="0" fontId="12" fillId="0" borderId="5" xfId="0" applyFont="1" applyBorder="1" applyAlignment="1">
      <alignment horizontal="center" vertical="top" wrapText="1"/>
    </xf>
    <xf numFmtId="0" fontId="7" fillId="0" borderId="38" xfId="12" applyFont="1" applyBorder="1" applyAlignment="1">
      <alignment horizontal="center" vertical="center"/>
    </xf>
    <xf numFmtId="0" fontId="12" fillId="0" borderId="5" xfId="0" applyFont="1" applyBorder="1" applyAlignment="1">
      <alignment wrapText="1"/>
    </xf>
    <xf numFmtId="4" fontId="12" fillId="0" borderId="5" xfId="0" applyNumberFormat="1" applyFont="1" applyBorder="1" applyAlignment="1">
      <alignment vertical="center"/>
    </xf>
    <xf numFmtId="4" fontId="12" fillId="0" borderId="5" xfId="0" applyNumberFormat="1" applyFont="1" applyBorder="1" applyAlignment="1">
      <alignment vertical="center" wrapText="1"/>
    </xf>
    <xf numFmtId="0" fontId="7" fillId="11" borderId="96" xfId="12" applyFont="1" applyFill="1" applyBorder="1" applyAlignment="1">
      <alignment horizontal="center" vertical="center"/>
    </xf>
    <xf numFmtId="0" fontId="7" fillId="11" borderId="97" xfId="12" applyFont="1" applyFill="1" applyBorder="1" applyAlignment="1">
      <alignment horizontal="center" vertical="center"/>
    </xf>
    <xf numFmtId="1" fontId="7" fillId="11" borderId="39" xfId="12" applyNumberFormat="1" applyFont="1" applyFill="1" applyBorder="1" applyAlignment="1">
      <alignment horizontal="center" vertical="center"/>
    </xf>
    <xf numFmtId="2" fontId="7" fillId="11" borderId="0" xfId="12" applyNumberFormat="1" applyFont="1" applyFill="1" applyBorder="1" applyAlignment="1">
      <alignment horizontal="center" vertical="center" wrapText="1"/>
    </xf>
    <xf numFmtId="0" fontId="7" fillId="0" borderId="98" xfId="12" applyFont="1" applyBorder="1" applyAlignment="1">
      <alignment horizontal="center" vertical="center"/>
    </xf>
    <xf numFmtId="178" fontId="7" fillId="11" borderId="37" xfId="12" applyNumberFormat="1" applyFont="1" applyFill="1" applyBorder="1" applyAlignment="1">
      <alignment vertical="center" wrapText="1"/>
    </xf>
    <xf numFmtId="0" fontId="14" fillId="6" borderId="18" xfId="17" applyFont="1" applyFill="1" applyBorder="1" applyAlignment="1">
      <alignment horizontal="center"/>
    </xf>
    <xf numFmtId="0" fontId="14" fillId="6" borderId="18" xfId="17" applyFont="1" applyFill="1" applyBorder="1" applyAlignment="1">
      <alignment horizontal="center" wrapText="1"/>
    </xf>
    <xf numFmtId="0" fontId="14" fillId="7" borderId="18" xfId="17" applyFont="1" applyFill="1" applyBorder="1" applyAlignment="1">
      <alignment horizontal="center" wrapText="1"/>
    </xf>
    <xf numFmtId="4" fontId="14" fillId="7" borderId="18" xfId="17" applyNumberFormat="1" applyFont="1" applyFill="1" applyBorder="1" applyAlignment="1">
      <alignment horizontal="right" wrapText="1"/>
    </xf>
    <xf numFmtId="0" fontId="15" fillId="0" borderId="0" xfId="17"/>
    <xf numFmtId="166" fontId="14" fillId="8" borderId="18" xfId="17" applyNumberFormat="1" applyFont="1" applyFill="1" applyBorder="1" applyAlignment="1">
      <alignment horizontal="center" wrapText="1"/>
    </xf>
    <xf numFmtId="0" fontId="22" fillId="8" borderId="18" xfId="17" applyFont="1" applyFill="1" applyBorder="1" applyAlignment="1">
      <alignment wrapText="1"/>
    </xf>
    <xf numFmtId="0" fontId="26" fillId="8" borderId="18" xfId="17" applyFont="1" applyFill="1" applyBorder="1" applyAlignment="1">
      <alignment horizontal="center"/>
    </xf>
    <xf numFmtId="4" fontId="25" fillId="8" borderId="18" xfId="17" applyNumberFormat="1" applyFont="1" applyFill="1" applyBorder="1" applyAlignment="1">
      <alignment horizontal="right"/>
    </xf>
    <xf numFmtId="166" fontId="15" fillId="0" borderId="18" xfId="6" applyNumberFormat="1" applyBorder="1" applyAlignment="1">
      <alignment horizontal="center" wrapText="1"/>
    </xf>
    <xf numFmtId="0" fontId="24" fillId="0" borderId="18" xfId="6" applyFont="1" applyBorder="1" applyAlignment="1">
      <alignment horizontal="center" wrapText="1"/>
    </xf>
    <xf numFmtId="4" fontId="25" fillId="0" borderId="18" xfId="6" applyNumberFormat="1" applyFont="1" applyBorder="1" applyAlignment="1">
      <alignment wrapText="1"/>
    </xf>
    <xf numFmtId="0" fontId="15" fillId="0" borderId="0" xfId="17" applyAlignment="1">
      <alignment horizontal="left"/>
    </xf>
    <xf numFmtId="4" fontId="15" fillId="0" borderId="0" xfId="17" applyNumberFormat="1"/>
    <xf numFmtId="166" fontId="8" fillId="11" borderId="37" xfId="12" applyNumberFormat="1" applyFont="1" applyFill="1" applyBorder="1" applyAlignment="1">
      <alignment horizontal="center" vertical="center"/>
    </xf>
    <xf numFmtId="0" fontId="12" fillId="0" borderId="5" xfId="0" applyFont="1" applyBorder="1" applyAlignment="1">
      <alignment horizontal="left" vertical="center" wrapText="1"/>
    </xf>
    <xf numFmtId="1" fontId="8" fillId="11" borderId="37" xfId="12" quotePrefix="1" applyNumberFormat="1" applyFont="1" applyFill="1" applyBorder="1" applyAlignment="1">
      <alignment horizontal="center" vertical="center"/>
    </xf>
    <xf numFmtId="166" fontId="8" fillId="11" borderId="37" xfId="12" quotePrefix="1" applyNumberFormat="1" applyFont="1" applyFill="1" applyBorder="1" applyAlignment="1">
      <alignment horizontal="center" vertical="center"/>
    </xf>
    <xf numFmtId="43" fontId="4" fillId="0" borderId="25" xfId="2" quotePrefix="1" applyFont="1" applyBorder="1" applyAlignment="1">
      <alignment horizontal="center" vertical="center"/>
    </xf>
    <xf numFmtId="166" fontId="7" fillId="0" borderId="75" xfId="2" applyNumberFormat="1" applyFont="1" applyBorder="1" applyAlignment="1">
      <alignment horizontal="center" vertical="center"/>
    </xf>
    <xf numFmtId="1" fontId="7" fillId="0" borderId="16" xfId="2" applyNumberFormat="1" applyFont="1" applyBorder="1" applyAlignment="1">
      <alignment horizontal="center" vertical="center"/>
    </xf>
    <xf numFmtId="4" fontId="4" fillId="0" borderId="101" xfId="1" applyNumberFormat="1" applyFont="1" applyBorder="1"/>
    <xf numFmtId="0" fontId="4" fillId="0" borderId="102" xfId="1" applyFont="1" applyBorder="1"/>
    <xf numFmtId="0" fontId="2" fillId="0" borderId="102" xfId="1" applyFont="1" applyBorder="1"/>
    <xf numFmtId="0" fontId="30" fillId="11" borderId="101" xfId="12" applyFont="1" applyFill="1" applyBorder="1" applyAlignment="1">
      <alignment vertical="center" wrapText="1"/>
    </xf>
    <xf numFmtId="2" fontId="47" fillId="12" borderId="29" xfId="12" applyNumberFormat="1" applyFont="1" applyFill="1" applyBorder="1" applyAlignment="1">
      <alignment horizontal="left" vertical="center"/>
    </xf>
    <xf numFmtId="2" fontId="7" fillId="12" borderId="29" xfId="12" applyNumberFormat="1" applyFont="1" applyFill="1" applyBorder="1" applyAlignment="1">
      <alignment vertical="center"/>
    </xf>
    <xf numFmtId="2" fontId="7" fillId="12" borderId="29" xfId="12" applyNumberFormat="1" applyFont="1" applyFill="1" applyBorder="1" applyAlignment="1">
      <alignment horizontal="center" vertical="center"/>
    </xf>
    <xf numFmtId="2" fontId="7" fillId="12" borderId="29" xfId="12" applyNumberFormat="1" applyFont="1" applyFill="1" applyBorder="1" applyAlignment="1">
      <alignment horizontal="left" vertical="center"/>
    </xf>
    <xf numFmtId="2" fontId="8" fillId="12" borderId="29" xfId="12" applyNumberFormat="1" applyFont="1" applyFill="1" applyBorder="1" applyAlignment="1">
      <alignment horizontal="center" vertical="center"/>
    </xf>
    <xf numFmtId="2" fontId="8" fillId="12" borderId="29" xfId="12" applyNumberFormat="1" applyFont="1" applyFill="1" applyBorder="1" applyAlignment="1">
      <alignment horizontal="center" vertical="center" wrapText="1"/>
    </xf>
    <xf numFmtId="2" fontId="8" fillId="12" borderId="104" xfId="12" applyNumberFormat="1" applyFont="1" applyFill="1" applyBorder="1" applyAlignment="1">
      <alignment horizontal="center" vertical="center"/>
    </xf>
    <xf numFmtId="4" fontId="4" fillId="0" borderId="105" xfId="1" applyNumberFormat="1" applyFont="1" applyBorder="1"/>
    <xf numFmtId="0" fontId="34" fillId="0" borderId="106" xfId="12" applyFont="1" applyBorder="1"/>
    <xf numFmtId="0" fontId="27" fillId="0" borderId="106" xfId="0" applyFont="1" applyBorder="1" applyAlignment="1">
      <alignment vertical="center" wrapText="1"/>
    </xf>
    <xf numFmtId="0" fontId="34" fillId="0" borderId="109" xfId="12" applyFont="1" applyBorder="1"/>
    <xf numFmtId="4" fontId="4" fillId="0" borderId="99" xfId="1" applyNumberFormat="1" applyFont="1" applyBorder="1"/>
    <xf numFmtId="0" fontId="34" fillId="0" borderId="100" xfId="12" applyFont="1" applyBorder="1"/>
    <xf numFmtId="4" fontId="4" fillId="0" borderId="110" xfId="1" applyNumberFormat="1" applyFont="1" applyBorder="1"/>
    <xf numFmtId="0" fontId="34" fillId="0" borderId="111" xfId="12" applyFont="1" applyBorder="1"/>
    <xf numFmtId="0" fontId="30" fillId="11" borderId="112" xfId="12" applyFont="1" applyFill="1" applyBorder="1" applyAlignment="1">
      <alignment vertical="center" wrapText="1"/>
    </xf>
    <xf numFmtId="0" fontId="30" fillId="11" borderId="100" xfId="12" applyFont="1" applyFill="1" applyBorder="1" applyAlignment="1">
      <alignment vertical="center" wrapText="1"/>
    </xf>
    <xf numFmtId="1" fontId="49" fillId="14" borderId="113" xfId="12" applyNumberFormat="1" applyFont="1" applyFill="1" applyBorder="1" applyAlignment="1">
      <alignment horizontal="center" vertical="center"/>
    </xf>
    <xf numFmtId="0" fontId="7" fillId="14" borderId="114" xfId="12" applyFont="1" applyFill="1" applyBorder="1" applyAlignment="1">
      <alignment horizontal="center" vertical="center"/>
    </xf>
    <xf numFmtId="1" fontId="49" fillId="14" borderId="114" xfId="12" applyNumberFormat="1" applyFont="1" applyFill="1" applyBorder="1" applyAlignment="1">
      <alignment horizontal="center" vertical="center"/>
    </xf>
    <xf numFmtId="0" fontId="8" fillId="14" borderId="114" xfId="12" applyFont="1" applyFill="1" applyBorder="1" applyAlignment="1">
      <alignment horizontal="center" vertical="center"/>
    </xf>
    <xf numFmtId="170" fontId="7" fillId="14" borderId="114" xfId="12" applyNumberFormat="1" applyFont="1" applyFill="1" applyBorder="1" applyAlignment="1">
      <alignment vertical="center" wrapText="1"/>
    </xf>
    <xf numFmtId="170" fontId="8" fillId="14" borderId="114" xfId="12" applyNumberFormat="1" applyFont="1" applyFill="1" applyBorder="1" applyAlignment="1">
      <alignment horizontal="center" vertical="center" wrapText="1"/>
    </xf>
    <xf numFmtId="2" fontId="8" fillId="14" borderId="114" xfId="12" applyNumberFormat="1" applyFont="1" applyFill="1" applyBorder="1" applyAlignment="1">
      <alignment vertical="center"/>
    </xf>
    <xf numFmtId="171" fontId="7" fillId="14" borderId="118" xfId="12" applyNumberFormat="1" applyFont="1" applyFill="1" applyBorder="1" applyAlignment="1">
      <alignment vertical="center"/>
    </xf>
    <xf numFmtId="49" fontId="8" fillId="11" borderId="119" xfId="12" applyNumberFormat="1" applyFont="1" applyFill="1" applyBorder="1" applyAlignment="1">
      <alignment horizontal="center" vertical="center"/>
    </xf>
    <xf numFmtId="1" fontId="8" fillId="11" borderId="120" xfId="12" applyNumberFormat="1" applyFont="1" applyFill="1" applyBorder="1" applyAlignment="1">
      <alignment horizontal="center" vertical="center"/>
    </xf>
    <xf numFmtId="1" fontId="54" fillId="11" borderId="120" xfId="12" applyNumberFormat="1" applyFont="1" applyFill="1" applyBorder="1" applyAlignment="1">
      <alignment horizontal="center" vertical="center"/>
    </xf>
    <xf numFmtId="0" fontId="4" fillId="11" borderId="120" xfId="12" applyFont="1" applyFill="1" applyBorder="1" applyAlignment="1">
      <alignment horizontal="left" vertical="center" wrapText="1"/>
    </xf>
    <xf numFmtId="0" fontId="7" fillId="11" borderId="121" xfId="12" applyFont="1" applyFill="1" applyBorder="1" applyAlignment="1">
      <alignment horizontal="center" vertical="center"/>
    </xf>
    <xf numFmtId="0" fontId="7" fillId="11" borderId="101" xfId="12" applyFont="1" applyFill="1" applyBorder="1" applyAlignment="1">
      <alignment horizontal="center" vertical="center"/>
    </xf>
    <xf numFmtId="2" fontId="7" fillId="11" borderId="122" xfId="12" applyNumberFormat="1" applyFont="1" applyFill="1" applyBorder="1" applyAlignment="1">
      <alignment horizontal="center" vertical="center"/>
    </xf>
    <xf numFmtId="0" fontId="8" fillId="11" borderId="101" xfId="12" applyFont="1" applyFill="1" applyBorder="1" applyAlignment="1">
      <alignment horizontal="left" vertical="center" wrapText="1"/>
    </xf>
    <xf numFmtId="0" fontId="7" fillId="11" borderId="123" xfId="12" applyFont="1" applyFill="1" applyBorder="1" applyAlignment="1">
      <alignment horizontal="center" vertical="center"/>
    </xf>
    <xf numFmtId="170" fontId="7" fillId="11" borderId="120" xfId="12" applyNumberFormat="1" applyFont="1" applyFill="1" applyBorder="1" applyAlignment="1">
      <alignment horizontal="right" vertical="center" wrapText="1"/>
    </xf>
    <xf numFmtId="170" fontId="48" fillId="11" borderId="120" xfId="12" applyNumberFormat="1" applyFont="1" applyFill="1" applyBorder="1" applyAlignment="1">
      <alignment horizontal="right" vertical="center" wrapText="1"/>
    </xf>
    <xf numFmtId="170" fontId="7" fillId="11" borderId="120" xfId="12" applyNumberFormat="1" applyFont="1" applyFill="1" applyBorder="1" applyAlignment="1">
      <alignment vertical="center" wrapText="1"/>
    </xf>
    <xf numFmtId="9" fontId="7" fillId="11" borderId="120" xfId="3" applyFont="1" applyFill="1" applyBorder="1" applyAlignment="1">
      <alignment vertical="center" wrapText="1"/>
    </xf>
    <xf numFmtId="2" fontId="7" fillId="11" borderId="120" xfId="12" applyNumberFormat="1" applyFont="1" applyFill="1" applyBorder="1" applyAlignment="1">
      <alignment vertical="center" wrapText="1"/>
    </xf>
    <xf numFmtId="174" fontId="7" fillId="11" borderId="120" xfId="12" applyNumberFormat="1" applyFont="1" applyFill="1" applyBorder="1" applyAlignment="1">
      <alignment vertical="center" wrapText="1"/>
    </xf>
    <xf numFmtId="170" fontId="48" fillId="11" borderId="120" xfId="12" applyNumberFormat="1" applyFont="1" applyFill="1" applyBorder="1" applyAlignment="1">
      <alignment vertical="center" wrapText="1"/>
    </xf>
    <xf numFmtId="0" fontId="8" fillId="11" borderId="122" xfId="12" applyFont="1" applyFill="1" applyBorder="1" applyAlignment="1">
      <alignment horizontal="right" vertical="center" wrapText="1"/>
    </xf>
    <xf numFmtId="171" fontId="7" fillId="11" borderId="124" xfId="12" applyNumberFormat="1" applyFont="1" applyFill="1" applyBorder="1" applyAlignment="1">
      <alignment horizontal="center" vertical="center"/>
    </xf>
    <xf numFmtId="0" fontId="8" fillId="11" borderId="120" xfId="12" applyFont="1" applyFill="1" applyBorder="1" applyAlignment="1">
      <alignment horizontal="center" vertical="center"/>
    </xf>
    <xf numFmtId="0" fontId="54" fillId="11" borderId="120" xfId="12" applyFont="1" applyFill="1" applyBorder="1" applyAlignment="1">
      <alignment horizontal="center" vertical="center"/>
    </xf>
    <xf numFmtId="0" fontId="7" fillId="0" borderId="125" xfId="12" applyFont="1" applyBorder="1" applyAlignment="1">
      <alignment horizontal="center" vertical="center"/>
    </xf>
    <xf numFmtId="2" fontId="48" fillId="11" borderId="120" xfId="12" applyNumberFormat="1" applyFont="1" applyFill="1" applyBorder="1" applyAlignment="1">
      <alignment horizontal="center" vertical="center"/>
    </xf>
    <xf numFmtId="170" fontId="48" fillId="11" borderId="69" xfId="12" applyNumberFormat="1" applyFont="1" applyFill="1" applyBorder="1" applyAlignment="1">
      <alignment vertical="center" wrapText="1"/>
    </xf>
    <xf numFmtId="1" fontId="55" fillId="14" borderId="114" xfId="12" applyNumberFormat="1" applyFont="1" applyFill="1" applyBorder="1" applyAlignment="1">
      <alignment horizontal="center" vertical="center"/>
    </xf>
    <xf numFmtId="0" fontId="34" fillId="0" borderId="99" xfId="12" applyFont="1" applyBorder="1"/>
    <xf numFmtId="0" fontId="8" fillId="11" borderId="99" xfId="12" applyFont="1" applyFill="1" applyBorder="1" applyAlignment="1">
      <alignment horizontal="right" vertical="center" wrapText="1"/>
    </xf>
    <xf numFmtId="0" fontId="56" fillId="0" borderId="99" xfId="12" applyFont="1" applyBorder="1"/>
    <xf numFmtId="0" fontId="1" fillId="0" borderId="99" xfId="12" applyFont="1" applyBorder="1"/>
    <xf numFmtId="0" fontId="0" fillId="0" borderId="0" xfId="0"/>
    <xf numFmtId="0" fontId="0" fillId="0" borderId="0" xfId="0"/>
    <xf numFmtId="0" fontId="0" fillId="19" borderId="36" xfId="0" quotePrefix="1" applyFill="1" applyBorder="1" applyAlignment="1">
      <alignment horizontal="left" vertical="top" wrapText="1"/>
    </xf>
    <xf numFmtId="0" fontId="62" fillId="19" borderId="36" xfId="0" applyFont="1" applyFill="1" applyBorder="1" applyAlignment="1">
      <alignment horizontal="left" wrapText="1"/>
    </xf>
    <xf numFmtId="0" fontId="62" fillId="19" borderId="36" xfId="0" applyFont="1" applyFill="1" applyBorder="1" applyAlignment="1">
      <alignment horizontal="center" wrapText="1"/>
    </xf>
    <xf numFmtId="0" fontId="62" fillId="19" borderId="36" xfId="0" applyFont="1" applyFill="1" applyBorder="1" applyAlignment="1">
      <alignment horizontal="right" wrapText="1"/>
    </xf>
    <xf numFmtId="0" fontId="7" fillId="0" borderId="0" xfId="12" quotePrefix="1" applyFont="1" applyBorder="1"/>
    <xf numFmtId="49" fontId="7" fillId="0" borderId="0" xfId="12" quotePrefix="1" applyNumberFormat="1" applyFont="1" applyBorder="1"/>
    <xf numFmtId="0" fontId="0" fillId="0" borderId="36" xfId="0" quotePrefix="1" applyBorder="1" applyAlignment="1">
      <alignment horizontal="left" vertical="top" wrapText="1"/>
    </xf>
    <xf numFmtId="0" fontId="0" fillId="0" borderId="0" xfId="0" quotePrefix="1"/>
    <xf numFmtId="1" fontId="7" fillId="0" borderId="75" xfId="2" quotePrefix="1" applyNumberFormat="1" applyFont="1" applyBorder="1" applyAlignment="1">
      <alignment horizontal="center" vertical="center"/>
    </xf>
    <xf numFmtId="43" fontId="27" fillId="0" borderId="54" xfId="2" applyFont="1" applyBorder="1" applyAlignment="1">
      <alignment horizontal="center" vertical="center"/>
    </xf>
    <xf numFmtId="43" fontId="27" fillId="0" borderId="55" xfId="2" applyFont="1" applyBorder="1" applyAlignment="1">
      <alignment horizontal="center" vertical="center"/>
    </xf>
    <xf numFmtId="43" fontId="8" fillId="0" borderId="55" xfId="2" applyFont="1" applyBorder="1" applyAlignment="1">
      <alignment horizontal="center" vertical="center"/>
    </xf>
    <xf numFmtId="43" fontId="32" fillId="0" borderId="55" xfId="2" applyFont="1" applyBorder="1" applyAlignment="1">
      <alignment horizontal="center" vertical="center"/>
    </xf>
    <xf numFmtId="43" fontId="8" fillId="0" borderId="55" xfId="2" applyFont="1" applyBorder="1" applyAlignment="1">
      <alignment horizontal="center" vertical="center" wrapText="1"/>
    </xf>
    <xf numFmtId="43" fontId="8" fillId="0" borderId="128" xfId="2" applyFont="1" applyBorder="1" applyAlignment="1">
      <alignment horizontal="center" vertical="center" wrapText="1"/>
    </xf>
    <xf numFmtId="4" fontId="4" fillId="0" borderId="0" xfId="1" applyNumberFormat="1" applyFont="1" applyAlignment="1">
      <alignment horizontal="center"/>
    </xf>
    <xf numFmtId="0" fontId="12" fillId="0" borderId="0" xfId="0" applyFont="1"/>
    <xf numFmtId="4" fontId="4" fillId="0" borderId="0" xfId="1" applyNumberFormat="1" applyFont="1" applyAlignment="1">
      <alignment horizontal="center" vertical="center"/>
    </xf>
    <xf numFmtId="43" fontId="53" fillId="0" borderId="11" xfId="2" applyFont="1" applyBorder="1" applyAlignment="1">
      <alignment horizontal="center" vertical="center"/>
    </xf>
    <xf numFmtId="43" fontId="53" fillId="0" borderId="28" xfId="2" applyFont="1" applyBorder="1" applyAlignment="1">
      <alignment horizontal="center" vertical="center"/>
    </xf>
    <xf numFmtId="43" fontId="53" fillId="0" borderId="28" xfId="2" applyFont="1" applyBorder="1" applyAlignment="1">
      <alignment horizontal="center" vertical="center" wrapText="1"/>
    </xf>
    <xf numFmtId="43" fontId="53" fillId="0" borderId="9" xfId="2" applyFont="1" applyBorder="1" applyAlignment="1">
      <alignment horizontal="center" vertical="center" wrapText="1"/>
    </xf>
    <xf numFmtId="0" fontId="0" fillId="20" borderId="5" xfId="0" applyFill="1" applyBorder="1" applyAlignment="1">
      <alignment horizontal="center" vertical="center"/>
    </xf>
    <xf numFmtId="0" fontId="0" fillId="20" borderId="0" xfId="0" applyFill="1" applyAlignment="1">
      <alignment horizontal="center" vertical="center"/>
    </xf>
    <xf numFmtId="1" fontId="7" fillId="19" borderId="23" xfId="2" applyNumberFormat="1" applyFont="1" applyFill="1" applyBorder="1" applyAlignment="1">
      <alignment horizontal="center" vertical="center"/>
    </xf>
    <xf numFmtId="43" fontId="7" fillId="19" borderId="25" xfId="2" applyFont="1" applyFill="1" applyBorder="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80" fontId="34" fillId="0" borderId="5" xfId="3" applyNumberFormat="1" applyFont="1" applyBorder="1" applyAlignment="1">
      <alignment horizontal="center" vertical="center"/>
    </xf>
    <xf numFmtId="180"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9" fontId="0" fillId="0" borderId="0" xfId="3" applyFont="1" applyBorder="1" applyAlignment="1">
      <alignment horizontal="center" vertical="center"/>
    </xf>
    <xf numFmtId="0" fontId="34" fillId="19" borderId="130" xfId="0" applyFont="1" applyFill="1" applyBorder="1" applyAlignment="1">
      <alignment horizontal="center" vertical="center"/>
    </xf>
    <xf numFmtId="0" fontId="34" fillId="19" borderId="21" xfId="0" applyFont="1" applyFill="1" applyBorder="1" applyAlignment="1">
      <alignment horizontal="center" vertical="center"/>
    </xf>
    <xf numFmtId="1" fontId="7" fillId="19" borderId="130" xfId="2" applyNumberFormat="1" applyFont="1" applyFill="1" applyBorder="1" applyAlignment="1">
      <alignment horizontal="center" vertical="center"/>
    </xf>
    <xf numFmtId="43" fontId="7" fillId="19" borderId="21" xfId="2" applyFont="1" applyFill="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4" fillId="19" borderId="15" xfId="0" applyFont="1" applyFill="1" applyBorder="1" applyAlignment="1">
      <alignment horizontal="center" vertical="center"/>
    </xf>
    <xf numFmtId="0" fontId="34" fillId="19" borderId="5" xfId="0" applyFont="1" applyFill="1" applyBorder="1" applyAlignment="1">
      <alignment horizontal="center" vertical="center"/>
    </xf>
    <xf numFmtId="1" fontId="7" fillId="19" borderId="15" xfId="2" applyNumberFormat="1" applyFont="1" applyFill="1" applyBorder="1" applyAlignment="1">
      <alignment horizontal="center" vertical="center"/>
    </xf>
    <xf numFmtId="43" fontId="7" fillId="19" borderId="5" xfId="2" applyFont="1" applyFill="1" applyBorder="1" applyAlignment="1">
      <alignment horizontal="center" vertical="center"/>
    </xf>
    <xf numFmtId="180" fontId="34" fillId="0" borderId="0" xfId="3" applyNumberFormat="1" applyFont="1" applyBorder="1" applyAlignment="1">
      <alignment horizontal="center" vertical="center"/>
    </xf>
    <xf numFmtId="0" fontId="34" fillId="19" borderId="15" xfId="0" applyFont="1" applyFill="1" applyBorder="1"/>
    <xf numFmtId="0" fontId="34" fillId="19" borderId="5" xfId="0" applyFont="1" applyFill="1" applyBorder="1"/>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4" fontId="34" fillId="0" borderId="7" xfId="0" applyNumberFormat="1" applyFont="1" applyBorder="1" applyAlignment="1">
      <alignment horizontal="center" vertical="center"/>
    </xf>
    <xf numFmtId="180"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4" fontId="4" fillId="0" borderId="106" xfId="1" applyNumberFormat="1" applyFont="1" applyBorder="1"/>
    <xf numFmtId="4" fontId="4" fillId="0" borderId="106" xfId="1" applyNumberFormat="1" applyFont="1" applyBorder="1" applyAlignment="1">
      <alignment horizontal="left"/>
    </xf>
    <xf numFmtId="4" fontId="27" fillId="0" borderId="106" xfId="1" applyNumberFormat="1" applyFont="1" applyBorder="1"/>
    <xf numFmtId="4" fontId="4" fillId="0" borderId="106" xfId="1" applyNumberFormat="1" applyFont="1" applyBorder="1" applyProtection="1">
      <protection locked="0"/>
    </xf>
    <xf numFmtId="0" fontId="4" fillId="0" borderId="106" xfId="1" applyFont="1" applyBorder="1"/>
    <xf numFmtId="0" fontId="34" fillId="0" borderId="4" xfId="12" applyFont="1" applyBorder="1"/>
    <xf numFmtId="0" fontId="27" fillId="0" borderId="4" xfId="0" applyFont="1" applyBorder="1" applyAlignment="1">
      <alignment vertical="center" wrapText="1"/>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1" borderId="0" xfId="12" applyFont="1" applyFill="1" applyAlignment="1">
      <alignment vertical="center" wrapText="1"/>
    </xf>
    <xf numFmtId="0" fontId="30" fillId="11" borderId="45" xfId="12" applyFont="1" applyFill="1" applyBorder="1" applyAlignment="1">
      <alignment vertical="center" wrapText="1"/>
    </xf>
    <xf numFmtId="0" fontId="30" fillId="11" borderId="5" xfId="12" applyFont="1" applyFill="1" applyBorder="1" applyAlignment="1">
      <alignment horizontal="center" vertical="center" wrapText="1"/>
    </xf>
    <xf numFmtId="0" fontId="63" fillId="22" borderId="5" xfId="12" applyFont="1" applyFill="1" applyBorder="1" applyAlignment="1">
      <alignment horizontal="center" vertical="center" wrapText="1"/>
    </xf>
    <xf numFmtId="4" fontId="63" fillId="22" borderId="5" xfId="12" applyNumberFormat="1" applyFont="1" applyFill="1" applyBorder="1" applyAlignment="1">
      <alignment vertical="center" wrapText="1"/>
    </xf>
    <xf numFmtId="0" fontId="64" fillId="23" borderId="5" xfId="12" applyFont="1" applyFill="1" applyBorder="1" applyAlignment="1">
      <alignment horizontal="center" vertical="center" wrapText="1"/>
    </xf>
    <xf numFmtId="4" fontId="64" fillId="23" borderId="5" xfId="12" applyNumberFormat="1" applyFont="1" applyFill="1" applyBorder="1" applyAlignment="1">
      <alignment vertical="center" wrapText="1"/>
    </xf>
    <xf numFmtId="0" fontId="65" fillId="24" borderId="5" xfId="12" applyFont="1" applyFill="1" applyBorder="1" applyAlignment="1">
      <alignment horizontal="center" vertical="center" wrapText="1"/>
    </xf>
    <xf numFmtId="4" fontId="65" fillId="24" borderId="5" xfId="12" applyNumberFormat="1" applyFont="1" applyFill="1" applyBorder="1" applyAlignment="1">
      <alignment vertical="center" wrapText="1"/>
    </xf>
    <xf numFmtId="4" fontId="30" fillId="11" borderId="5" xfId="12" applyNumberFormat="1" applyFont="1" applyFill="1" applyBorder="1" applyAlignment="1">
      <alignment vertical="center" wrapText="1"/>
    </xf>
    <xf numFmtId="4" fontId="30" fillId="11" borderId="0" xfId="12" applyNumberFormat="1" applyFont="1" applyFill="1" applyAlignment="1">
      <alignment vertical="center" wrapText="1"/>
    </xf>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39" xfId="0" applyFont="1" applyFill="1" applyBorder="1" applyAlignment="1">
      <alignment horizontal="center" vertical="center"/>
    </xf>
    <xf numFmtId="0" fontId="30" fillId="18" borderId="140" xfId="0" applyFont="1" applyFill="1" applyBorder="1" applyAlignment="1">
      <alignment horizontal="center" vertical="center"/>
    </xf>
    <xf numFmtId="0" fontId="30" fillId="11" borderId="6" xfId="12" applyFont="1" applyFill="1" applyBorder="1" applyAlignment="1">
      <alignment horizontal="center" vertical="center" wrapText="1"/>
    </xf>
    <xf numFmtId="0" fontId="34" fillId="0" borderId="139" xfId="12" applyFont="1" applyBorder="1"/>
    <xf numFmtId="0" fontId="34" fillId="0" borderId="6" xfId="12" applyFont="1" applyBorder="1"/>
    <xf numFmtId="2" fontId="34" fillId="0" borderId="6" xfId="12" applyNumberFormat="1" applyFont="1" applyBorder="1"/>
    <xf numFmtId="0" fontId="34" fillId="0" borderId="140" xfId="12" applyFont="1" applyBorder="1"/>
    <xf numFmtId="0" fontId="30" fillId="11" borderId="19" xfId="12" applyFont="1" applyFill="1" applyBorder="1" applyAlignment="1">
      <alignment horizontal="center" vertical="center" wrapText="1"/>
    </xf>
    <xf numFmtId="0" fontId="34" fillId="25" borderId="141" xfId="12" applyFont="1" applyFill="1" applyBorder="1"/>
    <xf numFmtId="0" fontId="34" fillId="25" borderId="19" xfId="12" applyFont="1" applyFill="1" applyBorder="1"/>
    <xf numFmtId="2" fontId="34" fillId="25" borderId="19" xfId="12" applyNumberFormat="1" applyFont="1" applyFill="1" applyBorder="1"/>
    <xf numFmtId="0" fontId="34" fillId="25" borderId="129" xfId="12" applyFont="1" applyFill="1" applyBorder="1"/>
    <xf numFmtId="0" fontId="34" fillId="0" borderId="141" xfId="12" applyFont="1" applyBorder="1"/>
    <xf numFmtId="0" fontId="34" fillId="0" borderId="19" xfId="12" applyFont="1" applyBorder="1"/>
    <xf numFmtId="2" fontId="34" fillId="0" borderId="19" xfId="12" applyNumberFormat="1" applyFont="1" applyBorder="1"/>
    <xf numFmtId="0" fontId="34" fillId="0" borderId="129"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0" fontId="34" fillId="11" borderId="142" xfId="12" applyFont="1" applyFill="1" applyBorder="1" applyAlignment="1">
      <alignment horizontal="left" vertical="center" wrapText="1"/>
    </xf>
    <xf numFmtId="4" fontId="34" fillId="0" borderId="0" xfId="12" applyNumberFormat="1" applyFont="1"/>
    <xf numFmtId="0" fontId="34" fillId="0" borderId="141" xfId="12" applyFont="1" applyFill="1" applyBorder="1"/>
    <xf numFmtId="0" fontId="34" fillId="0" borderId="19" xfId="12" applyFont="1" applyFill="1" applyBorder="1"/>
    <xf numFmtId="2" fontId="34" fillId="0" borderId="19" xfId="12" applyNumberFormat="1" applyFont="1" applyFill="1" applyBorder="1"/>
    <xf numFmtId="0" fontId="34" fillId="0" borderId="129" xfId="12" applyFont="1" applyFill="1" applyBorder="1"/>
    <xf numFmtId="0" fontId="30" fillId="0" borderId="0" xfId="0" applyFont="1" applyFill="1" applyBorder="1" applyAlignment="1">
      <alignment horizontal="center" vertical="center"/>
    </xf>
    <xf numFmtId="0" fontId="34" fillId="0" borderId="0" xfId="12" applyFont="1" applyFill="1" applyBorder="1"/>
    <xf numFmtId="2" fontId="34" fillId="0" borderId="0" xfId="12" applyNumberFormat="1" applyFont="1" applyFill="1" applyBorder="1"/>
    <xf numFmtId="4" fontId="34" fillId="0" borderId="0" xfId="12" applyNumberFormat="1" applyFont="1" applyFill="1" applyBorder="1" applyAlignment="1"/>
    <xf numFmtId="10" fontId="34" fillId="0" borderId="0" xfId="3" applyNumberFormat="1" applyFont="1" applyFill="1" applyBorder="1" applyAlignment="1"/>
    <xf numFmtId="4" fontId="34" fillId="0" borderId="0" xfId="3" applyNumberFormat="1" applyFont="1" applyFill="1" applyBorder="1" applyAlignment="1"/>
    <xf numFmtId="0" fontId="30" fillId="0" borderId="0" xfId="0" applyFont="1" applyFill="1" applyBorder="1" applyAlignment="1">
      <alignment vertical="center"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181" fontId="46" fillId="0" borderId="5" xfId="10" applyNumberFormat="1" applyFont="1" applyBorder="1" applyAlignment="1">
      <alignment horizontal="center" vertical="top"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4" fontId="4" fillId="0" borderId="0" xfId="1" applyNumberFormat="1" applyFont="1" applyAlignment="1">
      <alignment horizontal="center"/>
    </xf>
    <xf numFmtId="0" fontId="0" fillId="0" borderId="0" xfId="0"/>
    <xf numFmtId="4" fontId="4" fillId="10" borderId="17" xfId="1" applyNumberFormat="1" applyFont="1" applyFill="1" applyBorder="1" applyAlignment="1">
      <alignment horizontal="center" vertic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4" fillId="0" borderId="37" xfId="12" applyFont="1" applyBorder="1" applyAlignment="1">
      <alignment horizontal="center" vertical="center"/>
    </xf>
    <xf numFmtId="0" fontId="0" fillId="0" borderId="0" xfId="0"/>
    <xf numFmtId="0" fontId="42" fillId="0" borderId="0" xfId="0" applyFont="1"/>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0" fontId="7" fillId="0" borderId="0" xfId="0" applyFont="1" applyAlignment="1">
      <alignment vertical="center"/>
    </xf>
    <xf numFmtId="181" fontId="0" fillId="0" borderId="0" xfId="0" applyNumberFormat="1"/>
    <xf numFmtId="1" fontId="49" fillId="14" borderId="149" xfId="12" applyNumberFormat="1" applyFont="1" applyFill="1" applyBorder="1" applyAlignment="1">
      <alignment horizontal="center" vertical="center"/>
    </xf>
    <xf numFmtId="0" fontId="7" fillId="14" borderId="150" xfId="12" applyFont="1" applyFill="1" applyBorder="1" applyAlignment="1">
      <alignment horizontal="center" vertical="center"/>
    </xf>
    <xf numFmtId="1" fontId="49" fillId="14" borderId="150" xfId="12" applyNumberFormat="1" applyFont="1" applyFill="1" applyBorder="1" applyAlignment="1">
      <alignment horizontal="center" vertical="center"/>
    </xf>
    <xf numFmtId="0" fontId="8" fillId="14" borderId="150" xfId="12" applyFont="1" applyFill="1" applyBorder="1" applyAlignment="1">
      <alignment horizontal="center" vertical="center"/>
    </xf>
    <xf numFmtId="170" fontId="7" fillId="14" borderId="150" xfId="12" applyNumberFormat="1" applyFont="1" applyFill="1" applyBorder="1" applyAlignment="1">
      <alignment vertical="center" wrapText="1"/>
    </xf>
    <xf numFmtId="170" fontId="8" fillId="14" borderId="150" xfId="12" applyNumberFormat="1" applyFont="1" applyFill="1" applyBorder="1" applyAlignment="1">
      <alignment horizontal="center" vertical="center" wrapText="1"/>
    </xf>
    <xf numFmtId="2" fontId="8" fillId="14" borderId="150" xfId="12" applyNumberFormat="1" applyFont="1" applyFill="1" applyBorder="1" applyAlignment="1">
      <alignment vertical="center"/>
    </xf>
    <xf numFmtId="171" fontId="7" fillId="14" borderId="152" xfId="12" applyNumberFormat="1" applyFont="1" applyFill="1" applyBorder="1" applyAlignment="1">
      <alignment vertical="center"/>
    </xf>
    <xf numFmtId="0" fontId="34" fillId="0" borderId="5" xfId="0" applyFont="1" applyBorder="1" applyAlignment="1">
      <alignment horizontal="center" vertical="center" wrapText="1"/>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9" fontId="5" fillId="0" borderId="9" xfId="0" applyNumberFormat="1" applyFont="1" applyBorder="1" applyAlignment="1">
      <alignment horizontal="center" vertical="center" wrapText="1"/>
    </xf>
    <xf numFmtId="179" fontId="5" fillId="0" borderId="10" xfId="0" applyNumberFormat="1" applyFont="1" applyBorder="1" applyAlignment="1">
      <alignment horizontal="center" vertical="center" wrapText="1"/>
    </xf>
    <xf numFmtId="179" fontId="5" fillId="0" borderId="11" xfId="0" applyNumberFormat="1" applyFont="1" applyBorder="1" applyAlignment="1">
      <alignment horizontal="center" vertical="center" wrapText="1"/>
    </xf>
    <xf numFmtId="0" fontId="5" fillId="0" borderId="102" xfId="0" applyFont="1" applyBorder="1" applyAlignment="1">
      <alignment horizontal="center" vertical="top" wrapText="1"/>
    </xf>
    <xf numFmtId="0" fontId="5" fillId="0" borderId="101" xfId="0" applyFont="1" applyBorder="1" applyAlignment="1">
      <alignment horizontal="center" vertical="top" wrapText="1"/>
    </xf>
    <xf numFmtId="164" fontId="4" fillId="0" borderId="102" xfId="1" applyNumberFormat="1" applyFont="1" applyBorder="1" applyAlignment="1">
      <alignment horizontal="center" vertical="center" wrapText="1"/>
    </xf>
    <xf numFmtId="164" fontId="4" fillId="0" borderId="101" xfId="1" applyNumberFormat="1" applyFont="1" applyBorder="1" applyAlignment="1">
      <alignment horizontal="center" vertical="center" wrapText="1"/>
    </xf>
    <xf numFmtId="164" fontId="4" fillId="0" borderId="103" xfId="1" applyNumberFormat="1" applyFont="1" applyBorder="1" applyAlignment="1">
      <alignment horizontal="center"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10" fontId="4" fillId="10" borderId="5" xfId="3" applyNumberFormat="1" applyFont="1" applyFill="1" applyBorder="1" applyAlignment="1">
      <alignment horizontal="center" vertical="center"/>
    </xf>
    <xf numFmtId="0" fontId="8" fillId="0" borderId="4" xfId="10" applyFont="1" applyBorder="1" applyAlignment="1">
      <alignment horizontal="center" vertical="center" wrapText="1"/>
    </xf>
    <xf numFmtId="4" fontId="4" fillId="10" borderId="17" xfId="1" applyNumberFormat="1" applyFont="1" applyFill="1" applyBorder="1" applyAlignment="1">
      <alignment horizontal="center" vertical="center"/>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106" xfId="10" applyFont="1" applyBorder="1" applyAlignment="1">
      <alignment horizontal="center" vertical="center" wrapText="1"/>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1" fontId="8" fillId="17" borderId="73"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0" fontId="4" fillId="0" borderId="82" xfId="2" applyNumberFormat="1" applyFont="1" applyBorder="1" applyAlignment="1">
      <alignment horizontal="left" vertical="center" wrapText="1"/>
    </xf>
    <xf numFmtId="0" fontId="4" fillId="0" borderId="83" xfId="2" applyNumberFormat="1" applyFont="1" applyBorder="1" applyAlignment="1">
      <alignment horizontal="left" vertical="center" wrapText="1"/>
    </xf>
    <xf numFmtId="4" fontId="4" fillId="0" borderId="3" xfId="1" applyNumberFormat="1" applyFont="1" applyBorder="1" applyAlignment="1">
      <alignment horizontal="center"/>
    </xf>
    <xf numFmtId="43" fontId="8" fillId="0" borderId="126" xfId="2" applyFont="1" applyBorder="1" applyAlignment="1">
      <alignment horizontal="center" vertical="center"/>
    </xf>
    <xf numFmtId="43" fontId="8" fillId="0" borderId="127" xfId="2" applyFont="1" applyBorder="1" applyAlignment="1">
      <alignment horizontal="center" vertical="center"/>
    </xf>
    <xf numFmtId="0" fontId="4" fillId="0" borderId="17" xfId="2" applyNumberFormat="1" applyFont="1" applyBorder="1" applyAlignment="1">
      <alignment horizontal="left" vertical="center" wrapText="1"/>
    </xf>
    <xf numFmtId="0" fontId="4" fillId="0" borderId="18" xfId="2" applyNumberFormat="1" applyFont="1" applyBorder="1" applyAlignment="1">
      <alignment horizontal="left" vertical="center" wrapText="1"/>
    </xf>
    <xf numFmtId="164" fontId="4" fillId="0" borderId="1" xfId="1" applyNumberFormat="1" applyFont="1" applyBorder="1" applyAlignment="1">
      <alignment horizontal="center" vertical="center" wrapText="1"/>
    </xf>
    <xf numFmtId="2" fontId="34" fillId="10" borderId="27"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8" borderId="78" xfId="0" applyFont="1" applyFill="1" applyBorder="1" applyAlignment="1">
      <alignment horizontal="left" vertical="center"/>
    </xf>
    <xf numFmtId="0" fontId="39" fillId="18" borderId="79" xfId="0" applyFont="1" applyFill="1" applyBorder="1" applyAlignment="1">
      <alignment horizontal="left" vertical="center"/>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164" fontId="4" fillId="0" borderId="13"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0" fontId="30" fillId="21" borderId="0" xfId="12" applyFont="1" applyFill="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9" fontId="4" fillId="0" borderId="9" xfId="0" applyNumberFormat="1" applyFont="1" applyBorder="1" applyAlignment="1">
      <alignment horizontal="center" vertical="center" wrapText="1"/>
    </xf>
    <xf numFmtId="179" fontId="4" fillId="0" borderId="10" xfId="0" applyNumberFormat="1" applyFont="1" applyBorder="1" applyAlignment="1">
      <alignment horizontal="center" vertical="center" wrapText="1"/>
    </xf>
    <xf numFmtId="179"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4" fontId="34" fillId="0" borderId="143" xfId="12" applyNumberFormat="1" applyFont="1" applyBorder="1" applyAlignment="1">
      <alignment horizontal="center"/>
    </xf>
    <xf numFmtId="4" fontId="34" fillId="0" borderId="144" xfId="12" applyNumberFormat="1" applyFont="1" applyBorder="1" applyAlignment="1">
      <alignment horizontal="center"/>
    </xf>
    <xf numFmtId="4" fontId="34" fillId="0" borderId="145" xfId="12" applyNumberFormat="1" applyFont="1" applyBorder="1" applyAlignment="1">
      <alignment horizontal="center"/>
    </xf>
    <xf numFmtId="4" fontId="34" fillId="0" borderId="147" xfId="12" applyNumberFormat="1" applyFont="1" applyBorder="1" applyAlignment="1">
      <alignment horizontal="center"/>
    </xf>
    <xf numFmtId="4" fontId="34" fillId="0" borderId="4" xfId="12" applyNumberFormat="1" applyFont="1" applyBorder="1" applyAlignment="1">
      <alignment horizontal="center"/>
    </xf>
    <xf numFmtId="4" fontId="34" fillId="0" borderId="148" xfId="12" applyNumberFormat="1" applyFont="1" applyBorder="1" applyAlignment="1">
      <alignment horizontal="center"/>
    </xf>
    <xf numFmtId="49" fontId="30" fillId="11" borderId="139" xfId="12" applyNumberFormat="1" applyFont="1" applyFill="1" applyBorder="1" applyAlignment="1">
      <alignment horizontal="center" vertical="center" wrapText="1"/>
    </xf>
    <xf numFmtId="49" fontId="30" fillId="11" borderId="141"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4" fontId="34" fillId="11" borderId="140" xfId="12" applyNumberFormat="1" applyFont="1" applyFill="1" applyBorder="1" applyAlignment="1">
      <alignment horizontal="center" vertical="center" wrapText="1"/>
    </xf>
    <xf numFmtId="4" fontId="34" fillId="11" borderId="129" xfId="12" applyNumberFormat="1" applyFont="1" applyFill="1" applyBorder="1" applyAlignment="1">
      <alignment horizontal="center" vertical="center" wrapText="1"/>
    </xf>
    <xf numFmtId="4" fontId="34" fillId="11" borderId="138" xfId="12" applyNumberFormat="1" applyFont="1" applyFill="1" applyBorder="1" applyAlignment="1">
      <alignment horizontal="center" vertical="center" wrapText="1"/>
    </xf>
    <xf numFmtId="10" fontId="34" fillId="27" borderId="73"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74" xfId="3" applyNumberFormat="1" applyFont="1" applyFill="1" applyBorder="1" applyAlignment="1">
      <alignment horizontal="center"/>
    </xf>
    <xf numFmtId="4" fontId="34" fillId="0" borderId="73" xfId="12" applyNumberFormat="1" applyFont="1" applyBorder="1" applyAlignment="1">
      <alignment horizontal="center"/>
    </xf>
    <xf numFmtId="4" fontId="34" fillId="0" borderId="18" xfId="12" applyNumberFormat="1" applyFont="1" applyBorder="1" applyAlignment="1">
      <alignment horizontal="center"/>
    </xf>
    <xf numFmtId="4" fontId="34" fillId="0" borderId="74" xfId="12" applyNumberFormat="1" applyFont="1" applyBorder="1" applyAlignment="1">
      <alignment horizontal="center"/>
    </xf>
    <xf numFmtId="4" fontId="34" fillId="27" borderId="73"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74" xfId="3" applyNumberFormat="1" applyFont="1" applyFill="1" applyBorder="1" applyAlignment="1">
      <alignment horizontal="center"/>
    </xf>
    <xf numFmtId="0" fontId="34" fillId="0" borderId="63"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10" fontId="34" fillId="0" borderId="73" xfId="3" applyNumberFormat="1" applyFont="1" applyBorder="1" applyAlignment="1">
      <alignment horizontal="center"/>
    </xf>
    <xf numFmtId="10" fontId="34" fillId="0" borderId="18" xfId="3" applyNumberFormat="1" applyFont="1" applyBorder="1" applyAlignment="1">
      <alignment horizontal="center"/>
    </xf>
    <xf numFmtId="10" fontId="34" fillId="0" borderId="74" xfId="3" applyNumberFormat="1" applyFont="1" applyBorder="1" applyAlignment="1">
      <alignment horizontal="center"/>
    </xf>
    <xf numFmtId="0" fontId="34" fillId="0" borderId="54" xfId="12" applyFont="1" applyBorder="1" applyAlignment="1">
      <alignment horizontal="center" vertical="center"/>
    </xf>
    <xf numFmtId="0" fontId="34" fillId="0" borderId="55" xfId="12" applyFont="1" applyBorder="1" applyAlignment="1">
      <alignment horizontal="center" vertical="center"/>
    </xf>
    <xf numFmtId="4" fontId="34" fillId="0" borderId="146"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31" xfId="12" applyFont="1" applyBorder="1" applyAlignment="1">
      <alignment horizontal="center" vertical="center"/>
    </xf>
    <xf numFmtId="10" fontId="34" fillId="27" borderId="136" xfId="3" applyNumberFormat="1" applyFont="1" applyFill="1" applyBorder="1" applyAlignment="1">
      <alignment horizontal="center"/>
    </xf>
    <xf numFmtId="10" fontId="34" fillId="27" borderId="127" xfId="3" applyNumberFormat="1" applyFont="1" applyFill="1" applyBorder="1" applyAlignment="1">
      <alignment horizontal="center"/>
    </xf>
    <xf numFmtId="10" fontId="34" fillId="27" borderId="135" xfId="3" applyNumberFormat="1" applyFont="1" applyFill="1" applyBorder="1" applyAlignment="1">
      <alignment horizontal="center"/>
    </xf>
    <xf numFmtId="49" fontId="30" fillId="11" borderId="137" xfId="12" applyNumberFormat="1"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0" fontId="34" fillId="0" borderId="78" xfId="12" applyFont="1" applyBorder="1" applyAlignment="1">
      <alignment horizontal="center" vertical="center"/>
    </xf>
    <xf numFmtId="0" fontId="34" fillId="0" borderId="79" xfId="12" applyFont="1" applyBorder="1" applyAlignment="1">
      <alignment horizontal="center" vertical="center"/>
    </xf>
    <xf numFmtId="0" fontId="34" fillId="0" borderId="132" xfId="12" applyFont="1" applyBorder="1" applyAlignment="1">
      <alignment horizontal="center" vertical="center"/>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101" xfId="1" applyNumberFormat="1" applyFont="1" applyBorder="1" applyAlignment="1">
      <alignment horizontal="center"/>
    </xf>
    <xf numFmtId="4" fontId="4" fillId="0" borderId="103" xfId="1" applyNumberFormat="1" applyFont="1" applyBorder="1" applyAlignment="1">
      <alignment horizontal="center"/>
    </xf>
    <xf numFmtId="0" fontId="27" fillId="0" borderId="5" xfId="0" applyFont="1" applyBorder="1" applyAlignment="1">
      <alignment horizontal="center" vertical="center" wrapText="1"/>
    </xf>
    <xf numFmtId="0" fontId="34" fillId="0" borderId="5" xfId="12" applyFont="1" applyBorder="1" applyAlignment="1">
      <alignment horizontal="center"/>
    </xf>
    <xf numFmtId="0" fontId="34" fillId="0" borderId="17" xfId="12" applyFont="1" applyBorder="1" applyAlignment="1">
      <alignment horizontal="center"/>
    </xf>
    <xf numFmtId="0" fontId="34" fillId="0" borderId="79" xfId="12" applyFont="1" applyBorder="1" applyAlignment="1">
      <alignment horizontal="center"/>
    </xf>
    <xf numFmtId="0" fontId="34" fillId="0" borderId="132" xfId="12" applyFont="1" applyBorder="1" applyAlignment="1">
      <alignment horizontal="center"/>
    </xf>
    <xf numFmtId="0" fontId="4" fillId="0" borderId="6" xfId="0" applyFont="1" applyBorder="1" applyAlignment="1">
      <alignment horizontal="left" vertical="center" wrapText="1"/>
    </xf>
    <xf numFmtId="0" fontId="7" fillId="0" borderId="6" xfId="12" applyFont="1" applyBorder="1" applyAlignment="1">
      <alignment horizontal="left"/>
    </xf>
    <xf numFmtId="0" fontId="4" fillId="0" borderId="28" xfId="0" applyFont="1" applyBorder="1" applyAlignment="1">
      <alignment horizontal="center" vertical="center" wrapText="1"/>
    </xf>
    <xf numFmtId="179" fontId="7" fillId="0" borderId="28" xfId="12" applyNumberFormat="1" applyFont="1" applyBorder="1" applyAlignment="1">
      <alignment horizontal="center" vertical="center"/>
    </xf>
    <xf numFmtId="0" fontId="4" fillId="0" borderId="131" xfId="0" applyFont="1" applyBorder="1" applyAlignment="1">
      <alignment horizontal="left" vertical="center" wrapText="1"/>
    </xf>
    <xf numFmtId="0" fontId="7" fillId="0" borderId="131" xfId="12" applyFont="1" applyBorder="1" applyAlignment="1">
      <alignment horizontal="center" vertical="center"/>
    </xf>
    <xf numFmtId="0" fontId="30" fillId="11" borderId="133" xfId="12" applyFont="1" applyFill="1" applyBorder="1" applyAlignment="1">
      <alignment horizontal="center" vertical="center" wrapText="1"/>
    </xf>
    <xf numFmtId="0" fontId="30" fillId="11" borderId="137" xfId="12" applyFont="1" applyFill="1" applyBorder="1" applyAlignment="1">
      <alignment horizontal="center" vertical="center" wrapText="1"/>
    </xf>
    <xf numFmtId="0" fontId="30" fillId="11" borderId="107" xfId="12" applyFont="1" applyFill="1" applyBorder="1" applyAlignment="1">
      <alignment horizontal="center" vertical="center" wrapText="1"/>
    </xf>
    <xf numFmtId="0" fontId="30" fillId="11" borderId="106"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34" xfId="12" applyFont="1" applyFill="1" applyBorder="1" applyAlignment="1">
      <alignment horizontal="center" vertical="center" wrapText="1"/>
    </xf>
    <xf numFmtId="0" fontId="30" fillId="11" borderId="138" xfId="12" applyFont="1" applyFill="1" applyBorder="1" applyAlignment="1">
      <alignment horizontal="center" vertical="center" wrapText="1"/>
    </xf>
    <xf numFmtId="0" fontId="30" fillId="18" borderId="127" xfId="0" applyFont="1" applyFill="1" applyBorder="1" applyAlignment="1">
      <alignment horizontal="center" vertical="center" wrapText="1"/>
    </xf>
    <xf numFmtId="0" fontId="30" fillId="18" borderId="135" xfId="0" applyFont="1" applyFill="1" applyBorder="1" applyAlignment="1">
      <alignment horizontal="center" vertical="center" wrapText="1"/>
    </xf>
    <xf numFmtId="0" fontId="30" fillId="18" borderId="136" xfId="0" applyFont="1" applyFill="1" applyBorder="1" applyAlignment="1">
      <alignment horizontal="center" vertical="center" wrapText="1"/>
    </xf>
    <xf numFmtId="0" fontId="4" fillId="0" borderId="5" xfId="10" applyFont="1" applyBorder="1" applyAlignment="1">
      <alignment horizontal="left" vertical="center" wrapText="1"/>
    </xf>
    <xf numFmtId="0" fontId="46" fillId="0" borderId="5" xfId="10" applyFont="1" applyBorder="1" applyAlignment="1">
      <alignment horizontal="left" vertical="center" wrapText="1"/>
    </xf>
    <xf numFmtId="177" fontId="46" fillId="0" borderId="5" xfId="10" applyNumberFormat="1" applyFont="1" applyBorder="1" applyAlignment="1">
      <alignment horizontal="center" vertical="center" wrapText="1"/>
    </xf>
    <xf numFmtId="175" fontId="46"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0" fontId="27" fillId="9" borderId="5" xfId="10" applyFont="1" applyFill="1" applyBorder="1" applyAlignment="1">
      <alignment horizontal="left" vertical="top" wrapText="1"/>
    </xf>
    <xf numFmtId="0" fontId="32" fillId="9" borderId="5" xfId="10" applyFont="1" applyFill="1" applyBorder="1" applyAlignment="1">
      <alignment horizontal="left" vertical="top" wrapText="1"/>
    </xf>
    <xf numFmtId="0" fontId="4" fillId="0" borderId="5" xfId="10" applyFont="1" applyBorder="1" applyAlignment="1">
      <alignment horizontal="left" vertical="top" wrapText="1"/>
    </xf>
    <xf numFmtId="0" fontId="46" fillId="0" borderId="5" xfId="10" applyFont="1" applyBorder="1" applyAlignment="1">
      <alignment horizontal="left" vertical="top" wrapText="1"/>
    </xf>
    <xf numFmtId="177" fontId="46" fillId="0" borderId="5" xfId="10" applyNumberFormat="1" applyFont="1" applyBorder="1" applyAlignment="1">
      <alignment horizontal="center" vertical="top" wrapText="1"/>
    </xf>
    <xf numFmtId="175" fontId="46" fillId="0" borderId="5" xfId="10" applyNumberFormat="1" applyFont="1" applyBorder="1" applyAlignment="1">
      <alignment horizontal="center"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27" fillId="13" borderId="6" xfId="10" applyFont="1" applyFill="1" applyBorder="1" applyAlignment="1">
      <alignment horizontal="center" vertical="center" wrapText="1"/>
    </xf>
    <xf numFmtId="0" fontId="27" fillId="13" borderId="28" xfId="10" applyFont="1" applyFill="1" applyBorder="1" applyAlignment="1">
      <alignment horizontal="center" vertical="center" wrapText="1"/>
    </xf>
    <xf numFmtId="0" fontId="32" fillId="0" borderId="19" xfId="1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32" fillId="0" borderId="5" xfId="10" applyFont="1" applyBorder="1" applyAlignment="1">
      <alignment horizontal="left" vertical="center" wrapText="1"/>
    </xf>
    <xf numFmtId="0" fontId="27" fillId="0" borderId="6"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02" xfId="0" applyFont="1" applyBorder="1" applyAlignment="1">
      <alignment horizontal="center" vertical="top" wrapText="1"/>
    </xf>
    <xf numFmtId="0" fontId="4" fillId="0" borderId="101" xfId="0"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4" fillId="0" borderId="53"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6" fillId="0" borderId="5" xfId="10" applyNumberFormat="1" applyFont="1" applyBorder="1" applyAlignment="1">
      <alignment horizontal="center" vertical="top" wrapText="1"/>
    </xf>
    <xf numFmtId="0" fontId="27" fillId="13" borderId="4" xfId="10" applyFont="1" applyFill="1" applyBorder="1" applyAlignment="1">
      <alignment horizontal="left" vertical="center" wrapText="1"/>
    </xf>
    <xf numFmtId="0" fontId="27" fillId="13" borderId="8" xfId="10" applyFont="1" applyFill="1" applyBorder="1" applyAlignment="1">
      <alignment horizontal="left" vertical="center" wrapText="1"/>
    </xf>
    <xf numFmtId="0" fontId="27" fillId="13" borderId="9" xfId="10" applyFont="1" applyFill="1" applyBorder="1" applyAlignment="1">
      <alignment horizontal="left" vertical="center" wrapText="1"/>
    </xf>
    <xf numFmtId="0" fontId="27" fillId="13" borderId="10" xfId="10" applyFont="1" applyFill="1" applyBorder="1" applyAlignment="1">
      <alignment horizontal="left" vertical="center" wrapText="1"/>
    </xf>
    <xf numFmtId="0" fontId="27" fillId="13" borderId="11" xfId="10" applyFont="1" applyFill="1" applyBorder="1" applyAlignment="1">
      <alignment horizontal="left" vertical="center" wrapText="1"/>
    </xf>
    <xf numFmtId="0" fontId="27" fillId="13" borderId="7" xfId="10" applyFont="1" applyFill="1" applyBorder="1" applyAlignment="1">
      <alignment horizontal="center" vertical="center" wrapText="1"/>
    </xf>
    <xf numFmtId="0" fontId="27" fillId="13" borderId="9" xfId="10" applyFont="1" applyFill="1" applyBorder="1" applyAlignment="1">
      <alignment horizontal="center" vertical="center" wrapText="1"/>
    </xf>
    <xf numFmtId="0" fontId="27" fillId="13" borderId="18" xfId="10" applyFont="1" applyFill="1" applyBorder="1" applyAlignment="1">
      <alignment horizontal="center" vertical="center" wrapText="1"/>
    </xf>
    <xf numFmtId="0" fontId="27" fillId="13" borderId="15" xfId="10" applyFont="1" applyFill="1" applyBorder="1" applyAlignment="1">
      <alignment horizontal="center" vertical="center" wrapText="1"/>
    </xf>
    <xf numFmtId="0" fontId="27" fillId="0" borderId="19" xfId="10" applyFont="1" applyBorder="1" applyAlignment="1">
      <alignment horizontal="center" vertical="top" wrapText="1"/>
    </xf>
    <xf numFmtId="0" fontId="7" fillId="14" borderId="42" xfId="12" applyFont="1" applyFill="1" applyBorder="1" applyAlignment="1">
      <alignment horizontal="center" vertical="center"/>
    </xf>
    <xf numFmtId="0" fontId="4" fillId="15" borderId="34" xfId="12" applyFont="1" applyFill="1" applyBorder="1"/>
    <xf numFmtId="0" fontId="4" fillId="15" borderId="43" xfId="12" applyFont="1" applyFill="1" applyBorder="1"/>
    <xf numFmtId="0" fontId="8" fillId="11" borderId="49" xfId="12" applyFont="1" applyFill="1" applyBorder="1" applyAlignment="1">
      <alignment horizontal="left" vertical="center" wrapText="1"/>
    </xf>
    <xf numFmtId="0" fontId="8" fillId="11" borderId="50" xfId="12" applyFont="1" applyFill="1" applyBorder="1" applyAlignment="1">
      <alignment horizontal="left" vertical="center" wrapText="1"/>
    </xf>
    <xf numFmtId="0" fontId="7" fillId="14" borderId="47" xfId="12" applyFont="1" applyFill="1" applyBorder="1" applyAlignment="1">
      <alignment horizontal="center" vertical="center"/>
    </xf>
    <xf numFmtId="0" fontId="4" fillId="15" borderId="29" xfId="12" applyFont="1" applyFill="1" applyBorder="1"/>
    <xf numFmtId="0" fontId="4" fillId="15" borderId="48" xfId="12" applyFont="1" applyFill="1" applyBorder="1"/>
    <xf numFmtId="0" fontId="7" fillId="14" borderId="49" xfId="12" applyFont="1" applyFill="1" applyBorder="1" applyAlignment="1">
      <alignment horizontal="center" vertical="center"/>
    </xf>
    <xf numFmtId="0" fontId="4" fillId="15" borderId="50" xfId="12" applyFont="1" applyFill="1" applyBorder="1"/>
    <xf numFmtId="0" fontId="4" fillId="15" borderId="151" xfId="12" applyFont="1" applyFill="1" applyBorder="1"/>
    <xf numFmtId="0" fontId="7" fillId="14" borderId="34" xfId="12" applyFont="1" applyFill="1" applyBorder="1" applyAlignment="1">
      <alignment horizontal="center" vertical="center"/>
    </xf>
    <xf numFmtId="0" fontId="7" fillId="14" borderId="43" xfId="12" applyFont="1" applyFill="1" applyBorder="1" applyAlignment="1">
      <alignment horizontal="center" vertical="center"/>
    </xf>
    <xf numFmtId="0" fontId="30" fillId="12" borderId="62" xfId="12" applyFont="1" applyFill="1" applyBorder="1" applyAlignment="1">
      <alignment horizontal="center" vertical="center"/>
    </xf>
    <xf numFmtId="0" fontId="1" fillId="0" borderId="64" xfId="12" applyFont="1" applyBorder="1"/>
    <xf numFmtId="0" fontId="30" fillId="12" borderId="31" xfId="12" applyFont="1" applyFill="1" applyBorder="1" applyAlignment="1">
      <alignment horizontal="center" vertical="center"/>
    </xf>
    <xf numFmtId="0" fontId="1" fillId="0" borderId="34" xfId="12" applyFont="1" applyBorder="1"/>
    <xf numFmtId="0" fontId="1" fillId="0" borderId="32" xfId="12" applyFont="1" applyBorder="1"/>
    <xf numFmtId="0" fontId="4" fillId="0" borderId="37" xfId="12" applyFont="1" applyBorder="1" applyAlignment="1">
      <alignment horizontal="center" vertical="center"/>
    </xf>
    <xf numFmtId="0" fontId="30" fillId="12" borderId="60" xfId="12" applyFont="1" applyFill="1" applyBorder="1" applyAlignment="1">
      <alignment horizontal="center" vertical="center"/>
    </xf>
    <xf numFmtId="0" fontId="1" fillId="0" borderId="35" xfId="12" applyFont="1" applyBorder="1"/>
    <xf numFmtId="0" fontId="8" fillId="11" borderId="87" xfId="12" applyFont="1" applyFill="1" applyBorder="1" applyAlignment="1">
      <alignment horizontal="left" vertical="center" wrapText="1"/>
    </xf>
    <xf numFmtId="0" fontId="8" fillId="11" borderId="10" xfId="12" applyFont="1" applyFill="1" applyBorder="1" applyAlignment="1">
      <alignment horizontal="left" vertical="center" wrapText="1"/>
    </xf>
    <xf numFmtId="0" fontId="7" fillId="14" borderId="115" xfId="12" applyFont="1" applyFill="1" applyBorder="1" applyAlignment="1">
      <alignment horizontal="center" vertical="center"/>
    </xf>
    <xf numFmtId="0" fontId="4" fillId="15" borderId="116" xfId="12" applyFont="1" applyFill="1" applyBorder="1"/>
    <xf numFmtId="0" fontId="4" fillId="15" borderId="117" xfId="12" applyFont="1" applyFill="1" applyBorder="1"/>
    <xf numFmtId="0" fontId="30" fillId="12" borderId="54" xfId="12" applyFont="1" applyFill="1" applyBorder="1" applyAlignment="1">
      <alignment horizontal="center" vertical="center"/>
    </xf>
    <xf numFmtId="0" fontId="30" fillId="12" borderId="55" xfId="12" applyFont="1" applyFill="1" applyBorder="1" applyAlignment="1">
      <alignment horizontal="center" vertical="center"/>
    </xf>
    <xf numFmtId="0" fontId="27" fillId="0" borderId="107" xfId="0" applyFont="1" applyBorder="1" applyAlignment="1">
      <alignment horizontal="center" vertical="center" wrapText="1"/>
    </xf>
    <xf numFmtId="0" fontId="27" fillId="0" borderId="106" xfId="0" applyFont="1" applyBorder="1" applyAlignment="1">
      <alignment horizontal="center" vertical="center" wrapText="1"/>
    </xf>
    <xf numFmtId="0" fontId="27" fillId="0" borderId="108" xfId="0" applyFont="1" applyBorder="1" applyAlignment="1">
      <alignment horizontal="center" vertical="center" wrapText="1"/>
    </xf>
    <xf numFmtId="0" fontId="50" fillId="0" borderId="9"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left" vertical="center" wrapText="1"/>
    </xf>
    <xf numFmtId="14" fontId="4" fillId="0" borderId="9" xfId="0" applyNumberFormat="1" applyFont="1" applyBorder="1" applyAlignment="1">
      <alignment horizontal="center" vertical="center" wrapText="1"/>
    </xf>
    <xf numFmtId="14" fontId="4" fillId="0" borderId="10" xfId="0" applyNumberFormat="1" applyFont="1" applyBorder="1" applyAlignment="1">
      <alignment horizontal="center" vertical="center" wrapText="1"/>
    </xf>
    <xf numFmtId="14" fontId="4" fillId="0" borderId="11" xfId="0" applyNumberFormat="1" applyFont="1" applyBorder="1" applyAlignment="1">
      <alignment horizontal="center" vertical="center" wrapText="1"/>
    </xf>
    <xf numFmtId="0" fontId="4" fillId="0" borderId="0" xfId="0" applyFont="1" applyBorder="1" applyAlignment="1">
      <alignment horizontal="left" vertical="center" wrapText="1"/>
    </xf>
    <xf numFmtId="0" fontId="30" fillId="12" borderId="56" xfId="12" applyFont="1" applyFill="1" applyBorder="1" applyAlignment="1">
      <alignment horizontal="center" vertical="center"/>
    </xf>
    <xf numFmtId="0" fontId="1" fillId="0" borderId="30" xfId="12" applyFont="1" applyBorder="1"/>
    <xf numFmtId="0" fontId="30" fillId="12" borderId="57" xfId="12" applyFont="1" applyFill="1" applyBorder="1" applyAlignment="1">
      <alignment horizontal="center" vertical="center"/>
    </xf>
    <xf numFmtId="0" fontId="1" fillId="0" borderId="58" xfId="12" applyFont="1" applyBorder="1"/>
    <xf numFmtId="0" fontId="1" fillId="0" borderId="59" xfId="12" applyFont="1" applyBorder="1"/>
    <xf numFmtId="0" fontId="4" fillId="14" borderId="42" xfId="12" applyFont="1" applyFill="1" applyBorder="1" applyAlignment="1">
      <alignment horizontal="center" vertical="center"/>
    </xf>
    <xf numFmtId="4" fontId="3" fillId="17" borderId="4" xfId="1" applyNumberFormat="1" applyFont="1" applyFill="1" applyBorder="1" applyAlignment="1">
      <alignment horizontal="center" vertical="center"/>
    </xf>
    <xf numFmtId="14" fontId="5" fillId="0" borderId="9"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54" fillId="17" borderId="17" xfId="0" applyFont="1" applyFill="1" applyBorder="1" applyAlignment="1">
      <alignment horizontal="center" vertical="center"/>
    </xf>
    <xf numFmtId="0" fontId="54" fillId="17" borderId="18" xfId="0" applyFont="1" applyFill="1" applyBorder="1" applyAlignment="1">
      <alignment horizontal="center" vertical="center"/>
    </xf>
    <xf numFmtId="0" fontId="54" fillId="17" borderId="15" xfId="0" applyFont="1" applyFill="1" applyBorder="1" applyAlignment="1">
      <alignment horizontal="center" vertical="center"/>
    </xf>
    <xf numFmtId="0" fontId="12" fillId="0" borderId="5" xfId="0" applyFont="1" applyBorder="1" applyAlignment="1">
      <alignment horizontal="left" vertical="center"/>
    </xf>
    <xf numFmtId="0" fontId="42" fillId="0" borderId="0" xfId="0" applyFont="1" applyAlignment="1">
      <alignment wrapText="1"/>
    </xf>
    <xf numFmtId="0" fontId="0" fillId="0" borderId="0" xfId="0" applyAlignment="1">
      <alignment wrapText="1"/>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6" fillId="0" borderId="0" xfId="16" applyFont="1" applyAlignment="1">
      <alignment horizontal="left" vertical="top" wrapText="1" indent="1"/>
    </xf>
  </cellXfs>
  <cellStyles count="24">
    <cellStyle name="Normal" xfId="0" builtinId="0"/>
    <cellStyle name="Normal 10" xfId="11" xr:uid="{7945F308-3760-4B01-9493-442855F88A5F}"/>
    <cellStyle name="Normal 2" xfId="4" xr:uid="{75C11584-FCC0-4F90-A497-709EFD2818DB}"/>
    <cellStyle name="Normal 2 2" xfId="17" xr:uid="{55AD2D02-ADE6-4E1C-A26D-D901393E4E00}"/>
    <cellStyle name="Normal 3" xfId="7" xr:uid="{909A4234-4985-46DE-914B-13274C5A47F8}"/>
    <cellStyle name="Normal 4" xfId="8" xr:uid="{9E4088C2-9146-4A02-A7F9-F667FD661FBD}"/>
    <cellStyle name="Normal 4 2" xfId="15" xr:uid="{B898933F-BA44-4AB6-9422-1BED8F0E6C7D}"/>
    <cellStyle name="Normal 4 2 2" xfId="23" xr:uid="{D7F7BA1B-5DA9-43DF-841B-82EF26B6B11F}"/>
    <cellStyle name="Normal 5" xfId="9" xr:uid="{CE7FFD44-9C7B-421D-8231-FA81B1F7C3E4}"/>
    <cellStyle name="Normal 5 2" xfId="20" xr:uid="{45318FE7-9058-4466-8F6C-D6253D91215D}"/>
    <cellStyle name="Normal 6" xfId="10" xr:uid="{DAD06920-D29A-453E-AFF1-22342F0FB419}"/>
    <cellStyle name="Normal 7" xfId="12" xr:uid="{73E5F52E-47DD-47A9-B831-EC60F496740C}"/>
    <cellStyle name="Normal 8" xfId="16" xr:uid="{6F5C612B-61A8-49D5-A5BA-09C923A54673}"/>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4" xr:uid="{00FE1256-3E04-4F53-A9C4-F30EFBB9F076}"/>
    <cellStyle name="Vírgula 2 2 2" xfId="22" xr:uid="{488298F8-4025-4522-84D5-33A324B46ED2}"/>
    <cellStyle name="Vírgula 2 3" xfId="19" xr:uid="{DB72727A-9F62-4F9F-B763-17AD44CC3EF6}"/>
    <cellStyle name="Vírgula 3" xfId="13" xr:uid="{A9E86296-F792-4679-A40A-D7BD1856A1B9}"/>
    <cellStyle name="Vírgula 3 2" xfId="21" xr:uid="{99A85721-5DED-4D39-A28C-D7C28B286DF7}"/>
    <cellStyle name="Vírgula 4" xfId="18" xr:uid="{90598F4B-4CF1-4CE8-8F22-195FE6AA4E63}"/>
  </cellStyles>
  <dxfs count="123">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80"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fill>
        <patternFill patternType="none">
          <fgColor indexed="64"/>
          <bgColor theme="7"/>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15264</xdr:colOff>
      <xdr:row>6</xdr:row>
      <xdr:rowOff>19050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DD5EAA7D-6871-4107-AEA7-542845281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73A08A96-AD5B-4781-8D9E-5D7AEAFC8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17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9</xdr:row>
      <xdr:rowOff>133350</xdr:rowOff>
    </xdr:from>
    <xdr:to>
      <xdr:col>12</xdr:col>
      <xdr:colOff>503831</xdr:colOff>
      <xdr:row>28</xdr:row>
      <xdr:rowOff>37121</xdr:rowOff>
    </xdr:to>
    <xdr:pic>
      <xdr:nvPicPr>
        <xdr:cNvPr id="4" name="Imagem 3">
          <a:extLst>
            <a:ext uri="{FF2B5EF4-FFF2-40B4-BE49-F238E27FC236}">
              <a16:creationId xmlns:a16="http://schemas.microsoft.com/office/drawing/2014/main" id="{028F46DF-F1AB-4CC7-B041-E789C06A8C98}"/>
            </a:ext>
          </a:extLst>
        </xdr:cNvPr>
        <xdr:cNvPicPr>
          <a:picLocks noChangeAspect="1"/>
        </xdr:cNvPicPr>
      </xdr:nvPicPr>
      <xdr:blipFill>
        <a:blip xmlns:r="http://schemas.openxmlformats.org/officeDocument/2006/relationships" r:embed="rId3"/>
        <a:stretch>
          <a:fillRect/>
        </a:stretch>
      </xdr:blipFill>
      <xdr:spPr>
        <a:xfrm>
          <a:off x="1600200" y="2714625"/>
          <a:ext cx="7952381" cy="78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2</xdr:col>
      <xdr:colOff>442</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2</xdr:col>
      <xdr:colOff>442</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6CF0A7C0-C1FF-492E-9EF5-1FBCC132EE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43392"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52005110-42FC-4241-BFC3-A6427CB0D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012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F45B8BCE-ED34-4AD1-AA80-C702B1C1A8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092D7C9C-BAF6-4F61-82E6-E5F45DD180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99868</xdr:colOff>
      <xdr:row>36</xdr:row>
      <xdr:rowOff>151247</xdr:rowOff>
    </xdr:from>
    <xdr:to>
      <xdr:col>24</xdr:col>
      <xdr:colOff>638175</xdr:colOff>
      <xdr:row>59</xdr:row>
      <xdr:rowOff>114300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3A6FD8DE-0FAB-46C6-AC14-850AC8ACEDE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8" y="12857597"/>
              <a:ext cx="12730307" cy="87260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10</xdr:row>
      <xdr:rowOff>0</xdr:rowOff>
    </xdr:from>
    <xdr:to>
      <xdr:col>24</xdr:col>
      <xdr:colOff>57151</xdr:colOff>
      <xdr:row>33</xdr:row>
      <xdr:rowOff>114300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31DED0DF-7753-47D1-9E32-53EE75F0881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800350"/>
              <a:ext cx="12096750" cy="88773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89D62AC9-50EB-4ADB-A299-EAA3C3B179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3" name="Imagem 12" descr="Logo 3">
          <a:extLst>
            <a:ext uri="{FF2B5EF4-FFF2-40B4-BE49-F238E27FC236}">
              <a16:creationId xmlns:a16="http://schemas.microsoft.com/office/drawing/2014/main" id="{36D147F2-0959-4820-934C-76493B67B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1125" y="333375"/>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3</xdr:col>
      <xdr:colOff>145551</xdr:colOff>
      <xdr:row>5</xdr:row>
      <xdr:rowOff>134939</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001.Roberta\TRAB\KF2\SEDURB\2019_Vila%20Velha\2021.10.29\R07-2019-ORC-002-P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416\UTI\2019_sedurb_vila%20velha_belas%20artes\2019_projetos\OR&#199;AMENTO\R04-2019-ORC-001-P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COM DESON"/>
      <sheetName val="CURVA ABC"/>
      <sheetName val="CRONOGRAMA FISICO-FINANCEIRO"/>
      <sheetName val="COMPOSIÇÕES - SEM DESON"/>
      <sheetName val="COMPOSIÇÕES - COM DESON"/>
      <sheetName val="MEMORIA DE CALCULO"/>
      <sheetName val="COTAÇÕES"/>
      <sheetName val="BD -  ABC NÃO DESON"/>
      <sheetName val="BD -  ABC DESON"/>
      <sheetName val="MERCADO"/>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s>
    <sheetDataSet>
      <sheetData sheetId="0" refreshError="1"/>
      <sheetData sheetId="1" refreshError="1"/>
      <sheetData sheetId="2" refreshError="1"/>
      <sheetData sheetId="3" refreshError="1"/>
      <sheetData sheetId="4" refreshError="1"/>
      <sheetData sheetId="5" refreshError="1"/>
      <sheetData sheetId="6">
        <row r="158">
          <cell r="N158">
            <v>347165.14</v>
          </cell>
        </row>
      </sheetData>
      <sheetData sheetId="7">
        <row r="158">
          <cell r="N158">
            <v>311904.54000000004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BD -  ABC NÃO DESON"/>
      <sheetName val="BD -  ABC DESON"/>
      <sheetName val="MERCADO"/>
      <sheetName val="CESAN"/>
      <sheetName val="IOPES_02-20"/>
      <sheetName val="SICRO SUDESTE 04-20"/>
      <sheetName val="SINAPI 09-20 ES - NÃO DESONER."/>
      <sheetName val="SINAPI 09-20 ES - DESONER."/>
      <sheetName val="CPOS-178"/>
      <sheetName val="SIURB JAN-2020 DESONER."/>
      <sheetName val="SIURB JAN-2020 NÃO DESONER."/>
      <sheetName val="DER-ES_NOV19_COM DESONER."/>
      <sheetName val="R04-2019-ORC-001-PCA"/>
    </sheetNames>
    <sheetDataSet>
      <sheetData sheetId="0"/>
      <sheetData sheetId="1"/>
      <sheetData sheetId="2"/>
      <sheetData sheetId="3"/>
      <sheetData sheetId="4">
        <row r="5">
          <cell r="E5" t="str">
            <v>Elaboração dos projetos executivos da sub-bacia do Canal da Travessa Belas Artes (Bacia Rio Aribiri) - Galeria Carlos Lindenberg</v>
          </cell>
        </row>
      </sheetData>
      <sheetData sheetId="5"/>
      <sheetData sheetId="6"/>
      <sheetData sheetId="7"/>
      <sheetData sheetId="8"/>
      <sheetData sheetId="9">
        <row r="2">
          <cell r="B2" t="str">
            <v>C002</v>
          </cell>
        </row>
      </sheetData>
      <sheetData sheetId="10">
        <row r="2">
          <cell r="B2" t="str">
            <v>C002</v>
          </cell>
        </row>
      </sheetData>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95F2211-721D-47BF-A417-2A73A2D3630C}" name="Tabela5" displayName="Tabela5" ref="B1:L104" totalsRowCount="1" headerRowDxfId="113" dataDxfId="111" headerRowBorderDxfId="112" tableBorderDxfId="110" totalsRowBorderDxfId="109" headerRowCellStyle="Vírgula">
  <autoFilter ref="B1:L103" xr:uid="{C1663C25-4119-42EF-9A68-D8C71BF0B1AB}"/>
  <sortState xmlns:xlrd2="http://schemas.microsoft.com/office/spreadsheetml/2017/richdata2" ref="B2:L103">
    <sortCondition descending="1" ref="K1:K103"/>
  </sortState>
  <tableColumns count="11">
    <tableColumn id="1" xr3:uid="{D48EC414-4F8B-4E97-B52A-0CFC30E6DC15}" name="CÓDIGO" dataDxfId="108" totalsRowDxfId="107"/>
    <tableColumn id="2" xr3:uid="{32CD41D8-721A-47CB-AE55-62C7ED322DB0}" name="FONTE" dataDxfId="106" totalsRowDxfId="105"/>
    <tableColumn id="3" xr3:uid="{34B88648-5E4A-4FE2-8B05-9A06577CB046}" name="DESCRIÇÃO" dataDxfId="104" totalsRowDxfId="103">
      <calculatedColumnFormula>IF(C2="SINAPI",VLOOKUP(B2,'[2]SINAPI 09-20 ES - NÃO DESONER.'!$G$6:$L$6678,2,FALSE),IF(C2="SIURB",VLOOKUP(B2,'[2]SIURB JAN-2020 NÃO DESONER.'!$A$2:$D$757,2,FALSE),IF(C2="SICRO",VLOOKUP(B2,[2]!Tabela4[#Data],2,FALSE),IF(C2="CPOS",VLOOKUP(B2,'[2]CPOS-178'!$A$7:$F$4097,2,FALSE),IF(C2="PRÓPRIA",VLOOKUP(B2,[2]!Tabela42[#Data],2,FALSE),IF(C2="DER-ES",VLOOKUP(B2,[2]!Tabela6[#Data],2,FALSE),IF(C2="IOPES",VLOOKUP(B2,'[2]IOPES_02-20'!$A$12:$G$1259,3,FALSE),"ERRO")))))))</calculatedColumnFormula>
    </tableColumn>
    <tableColumn id="4" xr3:uid="{CFD53584-AC0D-4FE4-9F1F-5EAAC982E2ED}" name="QUANT." dataDxfId="102" totalsRowDxfId="101">
      <calculatedColumnFormula>SUMIF('ORÇAM. SEM DESON'!$B$9:$P$126,B2,'ORÇAM. SEM DESON'!$L$9:$L$126)</calculatedColumnFormula>
    </tableColumn>
    <tableColumn id="5" xr3:uid="{E5E9A850-085F-4FC0-8206-04A9D42C8CD9}" name="CUSTO _x000a_UNIT." dataDxfId="100" totalsRowDxfId="99">
      <calculatedColumnFormula>IF(C2="SINAPI",VLOOKUP(B2,'[2]SINAPI 09-20 ES - NÃO DESONER.'!$G$6:$L$6678,5,FALSE),IF(C2="SIURB",VLOOKUP(B2,'[2]SIURB JAN-2020 NÃO DESONER.'!$A$2:$D$757,4,FALSE),IF(C2="SICRO",VLOOKUP(B2,[2]!Tabela4[#Data],4,FALSE),IF(C2="CPOS",VLOOKUP(B2,'[2]CPOS-178'!$A$7:$F$4097,6,FALSE),IF(C2="PRÓPRIA",VLOOKUP(B2,[2]!Tabela42[#Data],4,FALSE),IF(C2="DER-ES",VLOOKUP(B2,[2]!Tabela6[#Data],4,FALSE),IF(C2="IOPES",VLOOKUP(B2,'[2]IOPES_02-20'!$A$12:$G$1259,7,FALSE),"ERRO")))))))</calculatedColumnFormula>
    </tableColumn>
    <tableColumn id="6" xr3:uid="{4E99472B-FFE3-4344-902D-15BD7DB69D81}" name="BDI(%)" dataDxfId="98" totalsRowDxfId="97">
      <calculatedColumnFormula>+'BDI '!$G$33</calculatedColumnFormula>
    </tableColumn>
    <tableColumn id="7" xr3:uid="{0422985F-1737-46A8-8A81-1E4858A94BAD}" name="PREÇO_x000a_UNIT." dataDxfId="96" totalsRowDxfId="95" dataCellStyle="Vírgula">
      <calculatedColumnFormula>+F2*(1+G2)</calculatedColumnFormula>
    </tableColumn>
    <tableColumn id="9" xr3:uid="{DC2A4789-AB50-4420-8905-AF7C06CF1A30}" name="CLASSIFICAÇÃO" dataDxfId="94" totalsRowDxfId="93" dataCellStyle="Vírgula">
      <calculatedColumnFormula>+IF(Tabela5[[#This Row],[PORCENTAGEM ACUMULADA]]&lt;=$O$2,$N$2,IF(Tabela5[[#This Row],[PORCENTAGEM ACUMULADA]]&lt;=$O$3,$N$3,$N$4))</calculatedColumnFormula>
    </tableColumn>
    <tableColumn id="8" xr3:uid="{743B1BEF-B98D-47B8-A664-CBF991912EDB}" name="PREÇO DO_x000a_ SERVIÇO" totalsRowFunction="sum" dataDxfId="92" totalsRowDxfId="91">
      <calculatedColumnFormula>+E2*H2</calculatedColumnFormula>
    </tableColumn>
    <tableColumn id="10" xr3:uid="{334AAB68-B6B1-4550-B3D4-CC1D0CA67033}" name="PORCENTAGEM INDIVIDUAL" dataDxfId="90" totalsRowDxfId="89" dataCellStyle="Porcentagem">
      <calculatedColumnFormula>+Tabela5[[#This Row],[PREÇO DO
 SERVIÇO]]/Tabela5[[#Totals],[PREÇO DO
 SERVIÇO]]</calculatedColumnFormula>
    </tableColumn>
    <tableColumn id="11" xr3:uid="{14F0928D-BE1F-4C1F-A8E9-88B33A212CB5}" name="PORCENTAGEM ACUMULADA" dataDxfId="88" totalsRowDxfId="87">
      <calculatedColumnFormula>+Tabela5[[#This Row],[PORCENTAGEM INDIVIDUAL]]</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65C5D89-8DB4-43F6-8B12-E9D678ADA1CF}" name="Tabela58" displayName="Tabela58" ref="B1:L104" totalsRowCount="1" headerRowDxfId="77" dataDxfId="75" headerRowBorderDxfId="76" tableBorderDxfId="74" totalsRowBorderDxfId="73" headerRowCellStyle="Vírgula">
  <autoFilter ref="B1:L103" xr:uid="{C1663C25-4119-42EF-9A68-D8C71BF0B1AB}"/>
  <sortState xmlns:xlrd2="http://schemas.microsoft.com/office/spreadsheetml/2017/richdata2" ref="B2:L103">
    <sortCondition descending="1" ref="K1:K103"/>
  </sortState>
  <tableColumns count="11">
    <tableColumn id="1" xr3:uid="{E715226C-5EC2-4593-915E-9B9D1B31E0FF}" name="CÓDIGO" dataDxfId="72" totalsRowDxfId="71"/>
    <tableColumn id="2" xr3:uid="{6E4C90F2-6B74-4967-A8DD-D6B0156AE971}" name="FONTE" dataDxfId="70" totalsRowDxfId="69"/>
    <tableColumn id="3" xr3:uid="{E9D428AE-908F-42B3-B4BB-408849F5FCA1}" name="DESCRIÇÃO" dataDxfId="68" totalsRowDxfId="67">
      <calculatedColumnFormula>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calculatedColumnFormula>
    </tableColumn>
    <tableColumn id="4" xr3:uid="{567A0609-5A9F-4988-B182-E88648E99AAC}" name="QUANT." dataDxfId="66" totalsRowDxfId="65">
      <calculatedColumnFormula>SUMIF('ORÇAM. SEM DESON'!$B$9:$P$126,B2,'ORÇAM. SEM DESON'!$L$9:$L$126)</calculatedColumnFormula>
    </tableColumn>
    <tableColumn id="5" xr3:uid="{80F833AF-51B4-49B1-B097-DDAD8E720E84}" name="CUSTO _x000a_UNIT." dataDxfId="64" totalsRowDxfId="63">
      <calculatedColumnFormula>IF(C2="SINAPI",VLOOKUP(B2,'SINAPI 09-20 ES - DESONER.'!$G$6:$L$6678,5,FALSE),IF(C2="SIURB",VLOOKUP(B2,'SIURB JAN-2020 DESONER.'!$A$2:$D$757,4,FALSE),IF(C2="SICRO",VLOOKUP(B2,Tabela4[],4,FALSE),IF(C2="CPOS",VLOOKUP(B2,'CPOS-178'!$A$7:$F$4097,6,FALSE),IF(C2="PRÓPRIA",VLOOKUP(B2,Tabela42[],5,FALSE),IF(C2="DER-ES",VLOOKUP(B2,Tabela6[],4,FALSE),IF(C2="IOPES",VLOOKUP(B2,'IOPES_02-20'!$A$12:$G$1265,7,FALSE),IF(C2="EDIF",VLOOKUP(B2,'EDIF JAN-2020 DESONER.'!$A$3:$D$2649,4,FALSE),"ERRO"))))))))</calculatedColumnFormula>
    </tableColumn>
    <tableColumn id="6" xr3:uid="{A4BE3B21-B5CF-4632-8367-98F3093282E9}" name="BDI(%)" dataDxfId="62" totalsRowDxfId="61">
      <calculatedColumnFormula>+'BDI '!$M$33</calculatedColumnFormula>
    </tableColumn>
    <tableColumn id="7" xr3:uid="{2E3A90E2-470A-46C8-BC6A-2974EA6C2A7B}" name="PREÇO_x000a_UNIT." dataDxfId="60" totalsRowDxfId="59" dataCellStyle="Vírgula">
      <calculatedColumnFormula>+F2*(1+G2)</calculatedColumnFormula>
    </tableColumn>
    <tableColumn id="9" xr3:uid="{B3DC0861-59AF-4A57-B2DA-1F23EE175E0D}" name="CLASSIFICAÇÃO" dataDxfId="58" totalsRowDxfId="57" dataCellStyle="Vírgula">
      <calculatedColumnFormula>+IF(Tabela58[[#This Row],[PORCENTAGEM ACUMULADA]]&lt;=$O$2,$N$2,IF(Tabela58[[#This Row],[PORCENTAGEM ACUMULADA]]&lt;=$O$3,$N$3,$N$4))</calculatedColumnFormula>
    </tableColumn>
    <tableColumn id="8" xr3:uid="{9C380BFE-C04F-4405-B893-77208F7B153B}" name="PREÇO DO_x000a_ SERVIÇO" totalsRowFunction="sum" dataDxfId="56" totalsRowDxfId="55">
      <calculatedColumnFormula>+E2*H2</calculatedColumnFormula>
    </tableColumn>
    <tableColumn id="10" xr3:uid="{FB9F22DD-AC1B-4A04-9C95-B0B652B47CFB}" name="PORCENTAGEM INDIVIDUAL" dataDxfId="54" totalsRowDxfId="53" dataCellStyle="Porcentagem">
      <calculatedColumnFormula>+Tabela58[[#This Row],[PREÇO DO
 SERVIÇO]]/Tabela58[[#Totals],[PREÇO DO
 SERVIÇO]]</calculatedColumnFormula>
    </tableColumn>
    <tableColumn id="11" xr3:uid="{01D00188-869C-45F7-B6E0-A27AD23B69ED}" name="PORCENTAGEM ACUMULADA" dataDxfId="52" totalsRowDxfId="51">
      <calculatedColumnFormula>+Tabela58[[#This Row],[PORCENTAGEM INDIVIDUAL]]</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64" totalsRowShown="0" headerRowDxfId="50" dataDxfId="48" headerRowBorderDxfId="49" tableBorderDxfId="47" totalsRowBorderDxfId="46">
  <autoFilter ref="A3:E64" xr:uid="{E2E8BFA5-7C90-4959-9913-96038CCA8873}"/>
  <tableColumns count="5">
    <tableColumn id="1" xr3:uid="{103233F4-10A3-4616-B573-8DC9BE810EB3}" name="CÓDIGO" dataDxfId="45"/>
    <tableColumn id="2" xr3:uid="{06113E7F-B61B-4FE7-A0A2-B449223A33FF}" name="DESCRIÇÃO DO SERVIÇO" dataDxfId="44"/>
    <tableColumn id="3" xr3:uid="{EE563777-9FCD-4F7C-B14D-1D4E20A853C2}" name="UNIDADE" dataDxfId="43"/>
    <tableColumn id="4" xr3:uid="{D5FB12A9-6909-432F-8D76-BE60988B2BF5}" name="CUSTO UNITÁRIO (R$)_x000a_S. DESONERAÇÃO" dataDxfId="42">
      <calculatedColumnFormula>21693*D2</calculatedColumnFormula>
    </tableColumn>
    <tableColumn id="5" xr3:uid="{B1984EAD-C8C3-4371-9078-2F03431B721B}" name="CUSTO UNITÁRIO (R$)_x000a_DESONERAADO" dataDxfId="41">
      <calculatedColumnFormula>+Tabela42[[#This Row],[CUSTO UNITÁRIO (R$)
S. DESONERAÇÃO]]</calculatedColumnFormula>
    </tableColumn>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0" totalsRowShown="0" headerRowDxfId="40" dataDxfId="39">
  <autoFilter ref="A4:D70" xr:uid="{E2E8BFA5-7C90-4959-9913-96038CCA8873}"/>
  <tableColumns count="4">
    <tableColumn id="1" xr3:uid="{15E850CD-5FBA-45A7-A138-5F86EF42A9C3}" name="CÓDIGO" dataDxfId="38"/>
    <tableColumn id="2" xr3:uid="{7429DD11-B563-41EE-B77D-A78FBE48B713}" name="DESCRIÇÃO DO SERVIÇO" dataDxfId="37"/>
    <tableColumn id="3" xr3:uid="{9DC4F5B3-4BD7-47D0-9460-8D127DE74AFE}" name="UNIDADE" dataDxfId="36"/>
    <tableColumn id="4" xr3:uid="{4977B50E-0BD5-4B8B-BBB0-55CC841F1162}" name="CUSTO UNITÁRIO (R$)" dataDxfId="35"/>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6678" totalsRowShown="0" headerRowDxfId="34" dataDxfId="33">
  <autoFilter ref="A5:L6678" xr:uid="{B64311C7-9DB3-4493-95FE-04233121E3A6}"/>
  <tableColumns count="12">
    <tableColumn id="1" xr3:uid="{8EFE6893-EBFC-413C-B0C8-F45FB4B07F8F}" name="DESCRICAO DA CLASSE" dataDxfId="32"/>
    <tableColumn id="2" xr3:uid="{2FDA87EC-CB87-41F9-80B6-424DB4ECB884}" name="SIGLA DA CLASSE" dataDxfId="31"/>
    <tableColumn id="3" xr3:uid="{2EED94F7-10CF-40C1-94A7-A57FDDE6BBA8}" name="DESCRICAO DO TIPO 1" dataDxfId="30"/>
    <tableColumn id="4" xr3:uid="{B6FC7C1E-3E82-49C8-9F14-CEE7408D1F9D}" name="SIGLA DO TIPO 1" dataDxfId="29"/>
    <tableColumn id="5" xr3:uid="{DE15CAFB-45CE-494B-8659-FD845635381B}" name="CODIGO DO AGRUPADOR" dataDxfId="28"/>
    <tableColumn id="6" xr3:uid="{989DB5CB-416E-4973-B797-AD77451AD7D2}" name="DESCRICAO DO AGRUPADOR" dataDxfId="27"/>
    <tableColumn id="7" xr3:uid="{589A481B-ED85-49AA-BD92-8E3F92573C8D}" name="CODIGO  DA COMPOSICAO" dataDxfId="26"/>
    <tableColumn id="8" xr3:uid="{FD60E7A6-8B12-4853-BC4A-56A0F4F5CA91}" name="DESCRICAO DA COMPOSICAO" dataDxfId="25"/>
    <tableColumn id="9" xr3:uid="{ACF518B2-F951-4556-A686-8C244A30D0A6}" name="unIDADE" dataDxfId="24"/>
    <tableColumn id="10" xr3:uid="{A08F1D2C-F4FF-4115-8E26-21F1A4419759}" name="ORIGEM DE PREÇO" dataDxfId="23"/>
    <tableColumn id="11" xr3:uid="{DEEE8831-CC32-45AA-9D33-664D5F57997D}" name="CUSTO TOTAL" dataDxfId="22"/>
    <tableColumn id="12" xr3:uid="{E9F13A90-91D8-4DE3-BB10-1616DB88E392}" name="VINCULO" dataDxfId="2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6678" totalsRowShown="0" headerRowDxfId="20" dataDxfId="19">
  <autoFilter ref="A5:L6678" xr:uid="{F0368A01-1E76-4F1E-9F26-53D49142FF2B}"/>
  <tableColumns count="12">
    <tableColumn id="1" xr3:uid="{7ED55532-65D6-404E-BAC0-7EE180209012}" name="DESCRICAO DA CLASSE" dataDxfId="18"/>
    <tableColumn id="2" xr3:uid="{02AE8F18-3BAC-4909-954E-B8735E8C491F}" name="SIGLA DA CLASSE" dataDxfId="17"/>
    <tableColumn id="3" xr3:uid="{D7AF8471-3B96-4FC5-ABA6-EDFCC22F5EDB}" name="DESCRICAO DO TIPO 1" dataDxfId="16"/>
    <tableColumn id="4" xr3:uid="{62DA0E72-D95D-4C6D-9B73-D4625F038BBF}" name="SIGLA DO TIPO 1" dataDxfId="15"/>
    <tableColumn id="5" xr3:uid="{28BFC780-07FE-4897-8DF7-CDA62F0D0FB3}" name="CODIGO DO AGRUPADOR" dataDxfId="14"/>
    <tableColumn id="6" xr3:uid="{D8D943E1-BB59-43C7-A030-5AF619B1287C}" name="DESCRICAO DO AGRUPADOR" dataDxfId="13"/>
    <tableColumn id="7" xr3:uid="{0C24ADF5-D792-49FA-84EF-5E99538DFB1D}" name="CODIGO  DA COMPOSICAO" dataDxfId="12"/>
    <tableColumn id="8" xr3:uid="{594D55CF-A179-4837-85FA-6CDAD3C0E854}" name="DESCRICAO DA COMPOSICAO" dataDxfId="11"/>
    <tableColumn id="9" xr3:uid="{275948D1-D65D-49F1-831C-545073C512F2}" name="unIDADE" dataDxfId="10"/>
    <tableColumn id="10" xr3:uid="{E4371C15-BCDD-4947-BF22-E63874690038}" name="ORIGEM DE PREÇO" dataDxfId="9"/>
    <tableColumn id="11" xr3:uid="{5363D5A9-2A8C-4097-9E96-B60EC2DB256E}" name="CUSTO TOTAL" dataDxfId="8"/>
    <tableColumn id="12" xr3:uid="{8C27986F-FB87-4341-AF48-5E60D1E7601A}" name="VINCULO" dataDxfId="7"/>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C3E573-0590-44E4-8CA6-220728ADD8A0}" name="Tabela6" displayName="Tabela6" ref="A2:E1426" totalsRowShown="0" headerRowDxfId="6" dataDxfId="5">
  <autoFilter ref="A2:E1426" xr:uid="{387E5A32-DCEF-44AC-8220-EFBCC61E4484}"/>
  <tableColumns count="5">
    <tableColumn id="1" xr3:uid="{9C722BA2-AF1E-4522-AD47-1CF95E597B26}" name="Cód. Padrão" dataDxfId="4"/>
    <tableColumn id="2" xr3:uid="{BCD89BE3-E5EF-4DC1-89AD-95760A93AC2C}" name="Descrição do serviço" dataDxfId="3"/>
    <tableColumn id="3" xr3:uid="{4335A504-E7F2-464D-8F17-A450C471D43D}" name="Unidade" dataDxfId="2"/>
    <tableColumn id="4" xr3:uid="{9453EEA2-1B89-405E-B64C-524596939BA2}" name="Preço unitário" dataDxfId="1"/>
    <tableColumn id="5" xr3:uid="{059E8757-30AC-4367-ABE3-244675B1296D}"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dimension ref="A1:O26"/>
  <sheetViews>
    <sheetView showGridLines="0" tabSelected="1" view="pageBreakPreview" topLeftCell="A13" zoomScaleNormal="100" zoomScaleSheetLayoutView="100" workbookViewId="0">
      <selection activeCell="S26" sqref="S26"/>
    </sheetView>
  </sheetViews>
  <sheetFormatPr defaultColWidth="8.85546875" defaultRowHeight="15.75" x14ac:dyDescent="0.25"/>
  <cols>
    <col min="1" max="1" width="2.7109375" style="208" customWidth="1"/>
    <col min="2" max="2" width="15.7109375" style="18" customWidth="1"/>
    <col min="3" max="3" width="10.28515625" style="208" customWidth="1"/>
    <col min="4" max="13" width="11.7109375" style="208" customWidth="1"/>
    <col min="14" max="14" width="15.7109375" style="208" customWidth="1"/>
    <col min="15" max="15" width="3.85546875" style="208" customWidth="1"/>
    <col min="16" max="16384" width="8.85546875" style="208"/>
  </cols>
  <sheetData>
    <row r="1" spans="1:15" ht="5.0999999999999996" customHeight="1" thickBot="1" x14ac:dyDescent="0.35">
      <c r="A1" s="1"/>
      <c r="B1" s="185"/>
      <c r="C1" s="3"/>
      <c r="D1" s="2"/>
      <c r="E1" s="2"/>
      <c r="F1" s="2"/>
      <c r="G1" s="2"/>
      <c r="H1" s="2"/>
      <c r="I1" s="4"/>
      <c r="J1" s="5"/>
      <c r="K1" s="5"/>
      <c r="L1" s="5"/>
      <c r="M1" s="5"/>
      <c r="N1" s="6"/>
    </row>
    <row r="2" spans="1:15" ht="9.9499999999999993" customHeight="1" thickTop="1" x14ac:dyDescent="0.3">
      <c r="A2" s="1"/>
      <c r="B2" s="190"/>
      <c r="C2" s="7"/>
      <c r="D2" s="8"/>
      <c r="E2" s="8"/>
      <c r="F2" s="8"/>
      <c r="G2" s="8"/>
      <c r="H2" s="8"/>
      <c r="I2" s="9"/>
      <c r="J2" s="10"/>
      <c r="K2" s="10"/>
      <c r="L2" s="10"/>
      <c r="M2" s="10"/>
      <c r="N2" s="11"/>
    </row>
    <row r="3" spans="1:15" ht="35.1" customHeight="1" x14ac:dyDescent="0.25">
      <c r="A3" s="184"/>
      <c r="B3" s="195"/>
      <c r="C3" s="821" t="s">
        <v>4</v>
      </c>
      <c r="D3" s="821"/>
      <c r="E3" s="821"/>
      <c r="F3" s="821"/>
      <c r="G3" s="821"/>
      <c r="H3" s="821"/>
      <c r="I3" s="821"/>
      <c r="J3" s="821"/>
      <c r="K3" s="822"/>
      <c r="L3" s="822"/>
      <c r="M3" s="823"/>
      <c r="N3" s="12"/>
    </row>
    <row r="4" spans="1:15" ht="20.100000000000001" customHeight="1" x14ac:dyDescent="0.25">
      <c r="A4" s="184"/>
      <c r="B4" s="184"/>
      <c r="C4" s="207" t="s">
        <v>0</v>
      </c>
      <c r="D4" s="13"/>
      <c r="E4" s="13"/>
      <c r="F4" s="13"/>
      <c r="G4" s="13"/>
      <c r="H4" s="13"/>
      <c r="I4" s="13"/>
      <c r="J4" s="13"/>
      <c r="K4" s="824" t="s">
        <v>1</v>
      </c>
      <c r="L4" s="825"/>
      <c r="M4" s="826"/>
      <c r="N4" s="14"/>
    </row>
    <row r="5" spans="1:15" ht="35.1" customHeight="1" x14ac:dyDescent="0.25">
      <c r="A5" s="1"/>
      <c r="B5" s="184"/>
      <c r="C5" s="827" t="s">
        <v>30393</v>
      </c>
      <c r="D5" s="828"/>
      <c r="E5" s="828"/>
      <c r="F5" s="828"/>
      <c r="G5" s="828"/>
      <c r="H5" s="828"/>
      <c r="I5" s="828"/>
      <c r="J5" s="828"/>
      <c r="K5" s="829">
        <v>44496</v>
      </c>
      <c r="L5" s="830"/>
      <c r="M5" s="831"/>
    </row>
    <row r="6" spans="1:15" ht="20.100000000000001" customHeight="1" x14ac:dyDescent="0.25">
      <c r="A6" s="1"/>
      <c r="B6" s="184"/>
      <c r="C6" s="207" t="s">
        <v>2</v>
      </c>
      <c r="D6" s="15"/>
      <c r="E6" s="15"/>
      <c r="F6" s="15"/>
      <c r="G6" s="15"/>
      <c r="H6" s="15"/>
      <c r="I6" s="15"/>
      <c r="J6" s="15"/>
      <c r="K6" s="824" t="s">
        <v>3</v>
      </c>
      <c r="L6" s="825"/>
      <c r="M6" s="826"/>
      <c r="N6" s="16"/>
    </row>
    <row r="7" spans="1:15" ht="35.1" customHeight="1" thickBot="1" x14ac:dyDescent="0.3">
      <c r="A7" s="1"/>
      <c r="B7" s="600"/>
      <c r="C7" s="832" t="s">
        <v>25211</v>
      </c>
      <c r="D7" s="833"/>
      <c r="E7" s="833"/>
      <c r="F7" s="833"/>
      <c r="G7" s="833"/>
      <c r="H7" s="833"/>
      <c r="I7" s="833"/>
      <c r="J7" s="833"/>
      <c r="K7" s="834" t="s">
        <v>33083</v>
      </c>
      <c r="L7" s="835"/>
      <c r="M7" s="836"/>
      <c r="N7" s="602"/>
    </row>
    <row r="8" spans="1:15" ht="16.5" thickTop="1" x14ac:dyDescent="0.25">
      <c r="A8" s="14"/>
      <c r="B8" s="819"/>
      <c r="C8" s="819"/>
      <c r="D8" s="819"/>
      <c r="E8" s="819"/>
      <c r="F8" s="819"/>
      <c r="G8" s="819"/>
      <c r="H8" s="819"/>
      <c r="I8" s="819"/>
      <c r="J8" s="819"/>
      <c r="K8" s="819"/>
      <c r="L8" s="819"/>
      <c r="M8" s="819"/>
      <c r="N8" s="819"/>
    </row>
    <row r="9" spans="1:15" ht="30" customHeight="1" x14ac:dyDescent="0.25">
      <c r="A9" s="14"/>
      <c r="B9" s="210" t="s">
        <v>25203</v>
      </c>
      <c r="C9" s="211"/>
      <c r="D9" s="211"/>
      <c r="E9" s="211"/>
      <c r="F9" s="211"/>
      <c r="G9" s="211"/>
      <c r="H9" s="211"/>
      <c r="I9" s="211"/>
      <c r="J9" s="211"/>
      <c r="K9" s="211"/>
      <c r="L9" s="211"/>
      <c r="M9" s="211"/>
      <c r="N9" s="211"/>
      <c r="O9" s="211"/>
    </row>
    <row r="10" spans="1:15" ht="30" customHeight="1" x14ac:dyDescent="0.25">
      <c r="A10" s="14"/>
      <c r="B10" s="813" t="s">
        <v>30394</v>
      </c>
      <c r="C10" s="813"/>
      <c r="D10" s="813"/>
      <c r="E10" s="813"/>
      <c r="F10" s="813"/>
      <c r="G10" s="813"/>
      <c r="H10" s="813"/>
      <c r="I10" s="813"/>
      <c r="J10" s="813"/>
      <c r="K10" s="813"/>
      <c r="L10" s="813"/>
      <c r="M10" s="813"/>
      <c r="N10" s="813"/>
      <c r="O10" s="225"/>
    </row>
    <row r="11" spans="1:15" ht="30" customHeight="1" x14ac:dyDescent="0.25">
      <c r="A11" s="14"/>
      <c r="B11" s="813"/>
      <c r="C11" s="813"/>
      <c r="D11" s="813"/>
      <c r="E11" s="813"/>
      <c r="F11" s="813"/>
      <c r="G11" s="813"/>
      <c r="H11" s="813"/>
      <c r="I11" s="813"/>
      <c r="J11" s="813"/>
      <c r="K11" s="813"/>
      <c r="L11" s="813"/>
      <c r="M11" s="813"/>
      <c r="N11" s="813"/>
      <c r="O11" s="225"/>
    </row>
    <row r="12" spans="1:15" ht="30" customHeight="1" x14ac:dyDescent="0.25">
      <c r="B12" s="820" t="s">
        <v>25204</v>
      </c>
      <c r="C12" s="820"/>
      <c r="D12" s="820"/>
      <c r="E12" s="820"/>
      <c r="F12" s="820"/>
      <c r="G12" s="820"/>
      <c r="H12" s="820"/>
      <c r="I12" s="820"/>
      <c r="J12" s="820"/>
      <c r="K12" s="820"/>
      <c r="L12" s="820"/>
      <c r="M12" s="820"/>
      <c r="N12" s="820"/>
      <c r="O12" s="820"/>
    </row>
    <row r="13" spans="1:15" ht="112.5" customHeight="1" x14ac:dyDescent="0.25">
      <c r="B13" s="814" t="s">
        <v>32983</v>
      </c>
      <c r="C13" s="814"/>
      <c r="D13" s="814"/>
      <c r="E13" s="814"/>
      <c r="F13" s="814"/>
      <c r="G13" s="814"/>
      <c r="H13" s="814"/>
      <c r="I13" s="814"/>
      <c r="J13" s="814"/>
      <c r="K13" s="814"/>
      <c r="L13" s="814"/>
      <c r="M13" s="814"/>
      <c r="N13" s="814"/>
      <c r="O13" s="214"/>
    </row>
    <row r="14" spans="1:15" ht="30" customHeight="1" x14ac:dyDescent="0.25">
      <c r="B14" s="212"/>
      <c r="C14" s="212"/>
      <c r="D14" s="212"/>
      <c r="E14" s="213"/>
      <c r="F14" s="213"/>
      <c r="G14" s="217"/>
      <c r="H14" s="214"/>
      <c r="I14" s="213"/>
      <c r="J14" s="213"/>
      <c r="K14" s="215"/>
      <c r="L14" s="215"/>
      <c r="M14" s="216"/>
      <c r="N14" s="216"/>
      <c r="O14" s="214"/>
    </row>
    <row r="15" spans="1:15" ht="30" customHeight="1" x14ac:dyDescent="0.25">
      <c r="B15" s="211" t="s">
        <v>25205</v>
      </c>
      <c r="C15" s="212"/>
      <c r="D15" s="212"/>
      <c r="E15" s="213"/>
      <c r="F15" s="213"/>
      <c r="G15" s="217"/>
      <c r="H15" s="214"/>
      <c r="I15" s="213"/>
      <c r="J15" s="213"/>
      <c r="K15" s="215"/>
      <c r="L15" s="215"/>
      <c r="M15" s="216"/>
      <c r="N15" s="216"/>
      <c r="O15" s="214"/>
    </row>
    <row r="16" spans="1:15" ht="30" customHeight="1" x14ac:dyDescent="0.25">
      <c r="B16" s="212"/>
      <c r="C16" s="212"/>
      <c r="D16" s="212"/>
      <c r="E16" s="213"/>
      <c r="F16" s="213"/>
      <c r="G16" s="217"/>
      <c r="H16" s="214"/>
      <c r="I16" s="213"/>
      <c r="J16" s="213"/>
      <c r="K16" s="215"/>
      <c r="L16" s="215"/>
      <c r="M16" s="216"/>
      <c r="N16" s="216"/>
      <c r="O16" s="214"/>
    </row>
    <row r="17" spans="2:15" ht="30" customHeight="1" x14ac:dyDescent="0.25">
      <c r="B17" s="818" t="s">
        <v>25206</v>
      </c>
      <c r="C17" s="818"/>
      <c r="D17" s="818"/>
      <c r="E17" s="818"/>
      <c r="F17" s="818"/>
      <c r="G17" s="818"/>
      <c r="H17" s="818"/>
      <c r="I17" s="818"/>
      <c r="J17" s="818"/>
      <c r="K17" s="818"/>
      <c r="L17" s="818"/>
      <c r="M17" s="818"/>
      <c r="N17" s="818"/>
      <c r="O17" s="818"/>
    </row>
    <row r="18" spans="2:15" ht="30" customHeight="1" x14ac:dyDescent="0.25">
      <c r="B18" s="818"/>
      <c r="C18" s="818"/>
      <c r="D18" s="818"/>
      <c r="E18" s="818"/>
      <c r="F18" s="818"/>
      <c r="G18" s="818"/>
      <c r="H18" s="818"/>
      <c r="I18" s="818"/>
      <c r="J18" s="818"/>
      <c r="K18" s="818"/>
      <c r="L18" s="818"/>
      <c r="M18" s="818"/>
      <c r="N18" s="818"/>
      <c r="O18" s="818"/>
    </row>
    <row r="19" spans="2:15" ht="30" customHeight="1" x14ac:dyDescent="0.25">
      <c r="B19" s="218"/>
      <c r="C19" s="219"/>
      <c r="D19" s="293"/>
      <c r="E19" s="816" t="s">
        <v>25207</v>
      </c>
      <c r="F19" s="816"/>
      <c r="G19" s="816"/>
      <c r="H19" s="816" t="s">
        <v>25208</v>
      </c>
      <c r="I19" s="816"/>
      <c r="J19" s="816"/>
      <c r="K19" s="294"/>
      <c r="L19" s="294"/>
      <c r="M19" s="294"/>
      <c r="N19" s="294"/>
      <c r="O19" s="295"/>
    </row>
    <row r="20" spans="2:15" ht="30" customHeight="1" x14ac:dyDescent="0.25">
      <c r="B20" s="220" t="s">
        <v>15671</v>
      </c>
      <c r="C20" s="221"/>
      <c r="D20" s="293"/>
      <c r="E20" s="817">
        <f>+'ORÇAM. SEM DESON'!P127</f>
        <v>4033046.0956025948</v>
      </c>
      <c r="F20" s="817"/>
      <c r="G20" s="817"/>
      <c r="H20" s="817">
        <f>+'ORÇAM. DESON'!P127</f>
        <v>4206758.8510788064</v>
      </c>
      <c r="I20" s="817"/>
      <c r="J20" s="817"/>
      <c r="K20" s="294"/>
      <c r="L20" s="294"/>
      <c r="M20" s="294"/>
      <c r="N20" s="294"/>
      <c r="O20" s="295"/>
    </row>
    <row r="21" spans="2:15" ht="30" customHeight="1" x14ac:dyDescent="0.25">
      <c r="B21" s="218"/>
      <c r="C21" s="221"/>
      <c r="D21" s="221"/>
      <c r="E21" s="221"/>
      <c r="F21" s="221"/>
      <c r="G21" s="222"/>
      <c r="H21" s="222"/>
      <c r="I21" s="221"/>
      <c r="J21" s="221"/>
      <c r="K21" s="213"/>
      <c r="L21" s="221"/>
      <c r="M21" s="222"/>
      <c r="N21" s="223"/>
      <c r="O21" s="223"/>
    </row>
    <row r="22" spans="2:15" ht="30" customHeight="1" x14ac:dyDescent="0.25">
      <c r="B22" s="220" t="s">
        <v>25209</v>
      </c>
      <c r="C22" s="221"/>
      <c r="D22" s="221"/>
      <c r="E22" s="221"/>
      <c r="F22" s="296"/>
      <c r="G22" s="815" t="str">
        <f>IF(E20&lt;H20,E19,H19)</f>
        <v>SEM DESONERAÇÃO</v>
      </c>
      <c r="H22" s="815"/>
      <c r="I22" s="815"/>
      <c r="J22" s="815"/>
      <c r="K22" s="224" t="s">
        <v>25210</v>
      </c>
      <c r="L22" s="297"/>
      <c r="M22" s="812">
        <f>IF(E20&lt;H20,E20,H20)</f>
        <v>4033046.0956025948</v>
      </c>
      <c r="N22" s="812"/>
      <c r="O22" s="298"/>
    </row>
    <row r="23" spans="2:15" ht="30" customHeight="1" x14ac:dyDescent="0.3">
      <c r="B23" s="299"/>
      <c r="C23" s="300"/>
      <c r="D23" s="300"/>
      <c r="E23" s="300"/>
      <c r="F23" s="300"/>
      <c r="G23" s="300"/>
      <c r="H23" s="300"/>
      <c r="I23" s="300"/>
      <c r="J23" s="300"/>
      <c r="K23" s="300"/>
      <c r="L23" s="300"/>
      <c r="M23" s="300"/>
      <c r="N23" s="300"/>
      <c r="O23" s="300"/>
    </row>
    <row r="24" spans="2:15" ht="30" customHeight="1" x14ac:dyDescent="0.3">
      <c r="B24" s="299"/>
      <c r="C24" s="300"/>
      <c r="D24" s="300"/>
      <c r="E24" s="300"/>
      <c r="F24" s="300"/>
      <c r="G24" s="300"/>
      <c r="H24" s="300"/>
      <c r="I24" s="300"/>
      <c r="J24" s="300"/>
      <c r="K24" s="300"/>
      <c r="L24" s="300"/>
      <c r="M24" s="300"/>
      <c r="N24" s="300"/>
      <c r="O24" s="300"/>
    </row>
    <row r="25" spans="2:15" ht="30" customHeight="1" x14ac:dyDescent="0.25"/>
    <row r="26" spans="2:15" ht="30" customHeight="1" x14ac:dyDescent="0.25"/>
  </sheetData>
  <mergeCells count="18">
    <mergeCell ref="B8:N8"/>
    <mergeCell ref="B12:O12"/>
    <mergeCell ref="C3:M3"/>
    <mergeCell ref="K4:M4"/>
    <mergeCell ref="C5:J5"/>
    <mergeCell ref="K5:M5"/>
    <mergeCell ref="K6:M6"/>
    <mergeCell ref="C7:J7"/>
    <mergeCell ref="K7:M7"/>
    <mergeCell ref="M22:N22"/>
    <mergeCell ref="B10:N11"/>
    <mergeCell ref="B13:N13"/>
    <mergeCell ref="G22:J22"/>
    <mergeCell ref="H19:J19"/>
    <mergeCell ref="E20:G20"/>
    <mergeCell ref="H20:J20"/>
    <mergeCell ref="B17:O18"/>
    <mergeCell ref="E19:G19"/>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69D5C-DB13-4C84-B173-F643AC238A02}">
  <dimension ref="A1:O39"/>
  <sheetViews>
    <sheetView showGridLines="0" tabSelected="1" view="pageBreakPreview" zoomScaleNormal="100" zoomScaleSheetLayoutView="100" workbookViewId="0">
      <selection activeCell="S26" sqref="S26"/>
    </sheetView>
  </sheetViews>
  <sheetFormatPr defaultColWidth="8.85546875" defaultRowHeight="15.75" x14ac:dyDescent="0.25"/>
  <cols>
    <col min="1" max="1" width="2.7109375" style="554" customWidth="1"/>
    <col min="2" max="2" width="15.7109375" style="369" customWidth="1"/>
    <col min="3" max="3" width="10.28515625" style="554" customWidth="1"/>
    <col min="4" max="4" width="9" style="554" customWidth="1"/>
    <col min="5" max="5" width="11.7109375" style="554" customWidth="1"/>
    <col min="6" max="6" width="10.5703125" style="554" customWidth="1"/>
    <col min="7" max="7" width="13.7109375" style="554" customWidth="1"/>
    <col min="8" max="8" width="11.7109375" style="554" customWidth="1"/>
    <col min="9" max="9" width="14" style="554" customWidth="1"/>
    <col min="10" max="10" width="11.7109375" style="554" customWidth="1"/>
    <col min="11" max="11" width="12.85546875" style="554" customWidth="1"/>
    <col min="12" max="13" width="11.7109375" style="554" customWidth="1"/>
    <col min="14" max="14" width="15.7109375" style="554" customWidth="1"/>
    <col min="15" max="15" width="3.85546875" style="554" customWidth="1"/>
    <col min="16" max="16384" width="8.85546875" style="554"/>
  </cols>
  <sheetData>
    <row r="1" spans="1:15" ht="5.0999999999999996" customHeight="1" thickBot="1" x14ac:dyDescent="0.35">
      <c r="A1" s="1"/>
      <c r="B1" s="185"/>
      <c r="C1" s="3"/>
      <c r="D1" s="2"/>
      <c r="E1" s="2"/>
      <c r="F1" s="2"/>
      <c r="G1" s="2"/>
      <c r="H1" s="2"/>
      <c r="I1" s="4"/>
      <c r="J1" s="5"/>
      <c r="K1" s="5"/>
      <c r="L1" s="5"/>
      <c r="M1" s="5"/>
      <c r="N1" s="6"/>
    </row>
    <row r="2" spans="1:15" ht="9.9499999999999993" customHeight="1" thickTop="1" x14ac:dyDescent="0.3">
      <c r="A2" s="1"/>
      <c r="B2" s="190"/>
      <c r="C2" s="7"/>
      <c r="D2" s="8"/>
      <c r="E2" s="8"/>
      <c r="F2" s="8"/>
      <c r="G2" s="8"/>
      <c r="H2" s="8"/>
      <c r="I2" s="9"/>
      <c r="J2" s="10"/>
      <c r="K2" s="10"/>
      <c r="L2" s="10"/>
      <c r="M2" s="10"/>
      <c r="N2" s="11"/>
    </row>
    <row r="3" spans="1:15" ht="35.1" customHeight="1" x14ac:dyDescent="0.25">
      <c r="A3" s="184"/>
      <c r="B3" s="195"/>
      <c r="C3" s="821" t="s">
        <v>4</v>
      </c>
      <c r="D3" s="821"/>
      <c r="E3" s="821"/>
      <c r="F3" s="821"/>
      <c r="G3" s="821"/>
      <c r="H3" s="821"/>
      <c r="I3" s="821"/>
      <c r="J3" s="821"/>
      <c r="K3" s="822"/>
      <c r="L3" s="822"/>
      <c r="M3" s="823"/>
      <c r="N3" s="12"/>
    </row>
    <row r="4" spans="1:15" ht="20.100000000000001" customHeight="1" x14ac:dyDescent="0.25">
      <c r="A4" s="184"/>
      <c r="B4" s="184"/>
      <c r="C4" s="551" t="s">
        <v>0</v>
      </c>
      <c r="D4" s="13"/>
      <c r="E4" s="13"/>
      <c r="F4" s="13"/>
      <c r="G4" s="13"/>
      <c r="H4" s="13"/>
      <c r="I4" s="13"/>
      <c r="J4" s="13"/>
      <c r="K4" s="824" t="s">
        <v>1</v>
      </c>
      <c r="L4" s="825"/>
      <c r="M4" s="826"/>
      <c r="N4" s="14"/>
    </row>
    <row r="5" spans="1:15" ht="35.1" customHeight="1" x14ac:dyDescent="0.25">
      <c r="A5" s="1"/>
      <c r="B5" s="184"/>
      <c r="C5" s="827" t="s">
        <v>30393</v>
      </c>
      <c r="D5" s="828"/>
      <c r="E5" s="828"/>
      <c r="F5" s="828"/>
      <c r="G5" s="828"/>
      <c r="H5" s="828"/>
      <c r="I5" s="828"/>
      <c r="J5" s="828"/>
      <c r="K5" s="1057">
        <f>'MEMORIA DE CALCULO'!U4</f>
        <v>44496</v>
      </c>
      <c r="L5" s="1058"/>
      <c r="M5" s="1059"/>
    </row>
    <row r="6" spans="1:15" ht="20.100000000000001" customHeight="1" x14ac:dyDescent="0.25">
      <c r="A6" s="1"/>
      <c r="B6" s="184"/>
      <c r="C6" s="551" t="s">
        <v>2</v>
      </c>
      <c r="D6" s="15"/>
      <c r="E6" s="15"/>
      <c r="F6" s="15"/>
      <c r="G6" s="15"/>
      <c r="H6" s="15"/>
      <c r="I6" s="15"/>
      <c r="J6" s="15"/>
      <c r="K6" s="824" t="s">
        <v>3</v>
      </c>
      <c r="L6" s="825"/>
      <c r="M6" s="826"/>
      <c r="N6" s="16"/>
    </row>
    <row r="7" spans="1:15" ht="35.1" customHeight="1" thickBot="1" x14ac:dyDescent="0.3">
      <c r="A7" s="1"/>
      <c r="B7" s="600"/>
      <c r="C7" s="832" t="s">
        <v>30416</v>
      </c>
      <c r="D7" s="833"/>
      <c r="E7" s="833"/>
      <c r="F7" s="833"/>
      <c r="G7" s="833"/>
      <c r="H7" s="833"/>
      <c r="I7" s="833"/>
      <c r="J7" s="833"/>
      <c r="K7" s="834" t="str">
        <f>'MEMORIA DE CALCULO'!U6</f>
        <v>R05-2019-ORÇ-003-PCA</v>
      </c>
      <c r="L7" s="835"/>
      <c r="M7" s="836"/>
      <c r="N7" s="602"/>
    </row>
    <row r="8" spans="1:15" ht="16.5" thickTop="1" x14ac:dyDescent="0.25">
      <c r="A8" s="14"/>
      <c r="B8" s="819"/>
      <c r="C8" s="819"/>
      <c r="D8" s="819"/>
      <c r="E8" s="819"/>
      <c r="F8" s="819"/>
      <c r="G8" s="819"/>
      <c r="H8" s="819"/>
      <c r="I8" s="819"/>
      <c r="J8" s="819"/>
      <c r="K8" s="819"/>
      <c r="L8" s="819"/>
      <c r="M8" s="819"/>
      <c r="N8" s="819"/>
    </row>
    <row r="9" spans="1:15" ht="30" customHeight="1" x14ac:dyDescent="0.25">
      <c r="A9" s="14"/>
      <c r="B9" s="1056" t="s">
        <v>30417</v>
      </c>
      <c r="C9" s="1056"/>
      <c r="D9" s="1056"/>
      <c r="E9" s="1056"/>
      <c r="F9" s="1056"/>
      <c r="G9" s="1056"/>
      <c r="H9" s="1056"/>
      <c r="I9" s="1056"/>
      <c r="J9" s="1056"/>
      <c r="K9" s="1056"/>
      <c r="L9" s="1056"/>
      <c r="M9" s="1056"/>
      <c r="N9" s="1056"/>
      <c r="O9" s="211"/>
    </row>
    <row r="10" spans="1:15" ht="30" customHeight="1" x14ac:dyDescent="0.25">
      <c r="A10" s="14"/>
      <c r="B10" s="564"/>
      <c r="C10" s="564"/>
      <c r="D10" s="564"/>
      <c r="E10" s="564"/>
      <c r="F10" s="564"/>
      <c r="G10" s="564"/>
      <c r="H10" s="564"/>
      <c r="I10" s="564"/>
      <c r="J10" s="564"/>
      <c r="K10" s="564"/>
      <c r="L10" s="564"/>
      <c r="M10" s="564"/>
      <c r="N10" s="564"/>
      <c r="O10" s="225"/>
    </row>
    <row r="11" spans="1:15" ht="30" customHeight="1" x14ac:dyDescent="0.25">
      <c r="A11" s="14"/>
      <c r="B11" s="564"/>
      <c r="C11" s="564"/>
      <c r="D11" s="564"/>
      <c r="E11" s="564"/>
      <c r="F11" s="564"/>
      <c r="G11" s="564"/>
      <c r="H11" s="564"/>
      <c r="I11" s="564"/>
      <c r="J11" s="564"/>
      <c r="K11" s="564"/>
      <c r="L11" s="564"/>
      <c r="M11" s="564"/>
      <c r="N11" s="564"/>
      <c r="O11" s="225"/>
    </row>
    <row r="12" spans="1:15" ht="30" customHeight="1" x14ac:dyDescent="0.25">
      <c r="B12" s="565"/>
      <c r="C12" s="565"/>
      <c r="D12" s="565"/>
      <c r="E12" s="565"/>
      <c r="F12" s="565"/>
      <c r="G12" s="565"/>
      <c r="H12" s="565"/>
      <c r="I12" s="565"/>
      <c r="J12" s="565"/>
      <c r="K12" s="565"/>
      <c r="L12" s="565"/>
      <c r="M12" s="565"/>
      <c r="N12" s="565"/>
      <c r="O12" s="565"/>
    </row>
    <row r="13" spans="1:15" ht="112.5" customHeight="1" x14ac:dyDescent="0.25">
      <c r="B13" s="566"/>
      <c r="C13" s="566"/>
      <c r="D13" s="566"/>
      <c r="E13" s="566"/>
      <c r="F13" s="566"/>
      <c r="G13" s="566"/>
      <c r="H13" s="566"/>
      <c r="I13" s="566"/>
      <c r="J13" s="566"/>
      <c r="K13" s="566"/>
      <c r="L13" s="566"/>
      <c r="M13" s="566"/>
      <c r="N13" s="566"/>
      <c r="O13" s="214"/>
    </row>
    <row r="14" spans="1:15" ht="30" customHeight="1" x14ac:dyDescent="0.25">
      <c r="B14" s="212"/>
      <c r="C14" s="212"/>
      <c r="D14" s="212"/>
      <c r="E14" s="213"/>
      <c r="F14" s="213"/>
      <c r="G14" s="217"/>
      <c r="H14" s="214"/>
      <c r="I14" s="213"/>
      <c r="J14" s="213"/>
      <c r="K14" s="215"/>
      <c r="L14" s="215"/>
      <c r="M14" s="216"/>
      <c r="N14" s="216"/>
      <c r="O14" s="214"/>
    </row>
    <row r="15" spans="1:15" ht="30" customHeight="1" x14ac:dyDescent="0.25">
      <c r="B15" s="211"/>
      <c r="C15" s="212"/>
      <c r="D15" s="212"/>
      <c r="E15" s="213"/>
      <c r="F15" s="213"/>
      <c r="G15" s="217"/>
      <c r="H15" s="214"/>
      <c r="I15" s="213"/>
      <c r="J15" s="213"/>
      <c r="K15" s="215"/>
      <c r="L15" s="215"/>
      <c r="M15" s="216"/>
      <c r="N15" s="216"/>
      <c r="O15" s="214"/>
    </row>
    <row r="16" spans="1:15" ht="30" customHeight="1" x14ac:dyDescent="0.25">
      <c r="B16" s="212"/>
      <c r="C16" s="212"/>
      <c r="D16" s="212"/>
      <c r="E16" s="213"/>
      <c r="F16" s="213"/>
      <c r="G16" s="217"/>
      <c r="H16" s="214"/>
      <c r="I16" s="213"/>
      <c r="J16" s="213"/>
      <c r="K16" s="215"/>
      <c r="L16" s="215"/>
      <c r="M16" s="216"/>
      <c r="N16" s="216"/>
      <c r="O16" s="214"/>
    </row>
    <row r="17" spans="2:15" ht="30" customHeight="1" x14ac:dyDescent="0.25">
      <c r="B17" s="225"/>
      <c r="C17" s="225"/>
      <c r="D17" s="225"/>
      <c r="E17" s="225"/>
      <c r="F17" s="225"/>
      <c r="G17" s="225"/>
      <c r="H17" s="225"/>
      <c r="I17" s="225"/>
      <c r="J17" s="225"/>
      <c r="K17" s="225"/>
      <c r="L17" s="225"/>
      <c r="M17" s="225"/>
      <c r="N17" s="225"/>
      <c r="O17" s="225"/>
    </row>
    <row r="18" spans="2:15" ht="30" customHeight="1" x14ac:dyDescent="0.25">
      <c r="B18" s="225"/>
      <c r="C18" s="225"/>
      <c r="D18" s="225"/>
      <c r="E18" s="225"/>
      <c r="F18" s="225"/>
      <c r="G18" s="225"/>
      <c r="H18" s="225"/>
      <c r="I18" s="225"/>
      <c r="J18" s="225"/>
      <c r="K18" s="225"/>
      <c r="L18" s="225"/>
      <c r="M18" s="225"/>
      <c r="N18" s="225"/>
      <c r="O18" s="225"/>
    </row>
    <row r="19" spans="2:15" ht="30" customHeight="1" x14ac:dyDescent="0.25">
      <c r="B19" s="218"/>
      <c r="C19" s="219"/>
      <c r="D19" s="293"/>
      <c r="E19" s="211"/>
      <c r="F19" s="211"/>
      <c r="G19" s="211"/>
      <c r="H19" s="211"/>
      <c r="I19" s="211"/>
      <c r="J19" s="211"/>
      <c r="K19" s="294"/>
      <c r="L19" s="294"/>
      <c r="M19" s="294"/>
      <c r="N19" s="294"/>
      <c r="O19" s="295"/>
    </row>
    <row r="20" spans="2:15" ht="30" customHeight="1" x14ac:dyDescent="0.25">
      <c r="B20" s="220"/>
      <c r="C20" s="221"/>
      <c r="D20" s="293"/>
      <c r="E20" s="561"/>
      <c r="F20" s="561"/>
      <c r="G20" s="561"/>
      <c r="H20" s="561"/>
      <c r="I20" s="561"/>
      <c r="J20" s="561"/>
      <c r="K20" s="294"/>
      <c r="L20" s="294"/>
      <c r="M20" s="294"/>
      <c r="N20" s="294"/>
      <c r="O20" s="295"/>
    </row>
    <row r="21" spans="2:15" ht="30" customHeight="1" x14ac:dyDescent="0.25">
      <c r="B21" s="218"/>
      <c r="C21" s="221"/>
      <c r="D21" s="221"/>
      <c r="E21" s="221"/>
      <c r="F21" s="221"/>
      <c r="G21" s="222"/>
      <c r="H21" s="222"/>
      <c r="I21" s="221"/>
      <c r="J21" s="221"/>
      <c r="K21" s="213"/>
      <c r="L21" s="221"/>
      <c r="M21" s="222"/>
      <c r="N21" s="223"/>
      <c r="O21" s="223"/>
    </row>
    <row r="22" spans="2:15" ht="30" customHeight="1" x14ac:dyDescent="0.25">
      <c r="B22" s="220"/>
      <c r="C22" s="221"/>
      <c r="D22" s="221"/>
      <c r="E22" s="221"/>
      <c r="F22" s="296"/>
      <c r="G22" s="562"/>
      <c r="H22" s="562"/>
      <c r="I22" s="562"/>
      <c r="J22" s="562"/>
      <c r="K22" s="224"/>
      <c r="L22" s="297"/>
      <c r="M22" s="563"/>
      <c r="N22" s="563"/>
      <c r="O22" s="298"/>
    </row>
    <row r="23" spans="2:15" ht="30" customHeight="1" x14ac:dyDescent="0.3">
      <c r="B23" s="299"/>
      <c r="C23" s="300"/>
      <c r="D23" s="300"/>
      <c r="E23" s="300"/>
      <c r="F23" s="300"/>
      <c r="G23" s="300"/>
      <c r="H23" s="300"/>
      <c r="I23" s="300"/>
      <c r="J23" s="300"/>
      <c r="K23" s="300"/>
      <c r="L23" s="300"/>
      <c r="M23" s="300"/>
      <c r="N23" s="300"/>
      <c r="O23" s="300"/>
    </row>
    <row r="24" spans="2:15" ht="30" customHeight="1" x14ac:dyDescent="0.3">
      <c r="B24" s="299"/>
      <c r="C24" s="300"/>
      <c r="D24" s="300"/>
      <c r="E24" s="300"/>
      <c r="F24" s="300"/>
      <c r="G24" s="300"/>
      <c r="H24" s="300"/>
      <c r="I24" s="300"/>
      <c r="J24" s="300"/>
      <c r="K24" s="300"/>
      <c r="L24" s="300"/>
      <c r="M24" s="300"/>
      <c r="N24" s="300"/>
      <c r="O24" s="300"/>
    </row>
    <row r="25" spans="2:15" ht="30" customHeight="1" x14ac:dyDescent="0.25"/>
    <row r="26" spans="2:15" ht="30" customHeight="1" x14ac:dyDescent="0.25"/>
    <row r="30" spans="2:15" ht="20.25" x14ac:dyDescent="0.25">
      <c r="B30" s="1056" t="s">
        <v>30418</v>
      </c>
      <c r="C30" s="1056"/>
      <c r="D30" s="1056"/>
      <c r="E30" s="1056"/>
      <c r="F30" s="1056"/>
      <c r="G30" s="1056"/>
      <c r="H30" s="1056"/>
      <c r="I30" s="1056"/>
      <c r="J30" s="1056"/>
      <c r="K30" s="1056"/>
      <c r="L30" s="1056"/>
      <c r="M30" s="1056"/>
      <c r="N30" s="1056"/>
    </row>
    <row r="33" spans="2:14" ht="30" customHeight="1" x14ac:dyDescent="0.25">
      <c r="B33" s="1063" t="s">
        <v>25255</v>
      </c>
      <c r="C33" s="1063"/>
      <c r="D33" s="1063"/>
      <c r="E33" s="1063"/>
      <c r="F33" s="1063"/>
      <c r="G33" s="1063"/>
      <c r="H33" s="567" t="s">
        <v>30421</v>
      </c>
      <c r="I33" s="568" t="s">
        <v>30419</v>
      </c>
      <c r="J33" s="567" t="s">
        <v>30421</v>
      </c>
      <c r="K33" s="568" t="s">
        <v>30419</v>
      </c>
      <c r="L33" s="567" t="s">
        <v>30421</v>
      </c>
      <c r="M33" s="568" t="s">
        <v>30419</v>
      </c>
      <c r="N33" s="568" t="s">
        <v>30420</v>
      </c>
    </row>
    <row r="34" spans="2:14" ht="20.100000000000001" customHeight="1" x14ac:dyDescent="0.25">
      <c r="B34" s="1060" t="s">
        <v>30434</v>
      </c>
      <c r="C34" s="1061"/>
      <c r="D34" s="1061"/>
      <c r="E34" s="1061"/>
      <c r="F34" s="1061"/>
      <c r="G34" s="1061"/>
      <c r="H34" s="1061"/>
      <c r="I34" s="1061"/>
      <c r="J34" s="1061"/>
      <c r="K34" s="1061"/>
      <c r="L34" s="1061"/>
      <c r="M34" s="1061"/>
      <c r="N34" s="1062"/>
    </row>
    <row r="35" spans="2:14" ht="30" customHeight="1" x14ac:dyDescent="0.25">
      <c r="B35" s="1063" t="s">
        <v>30422</v>
      </c>
      <c r="C35" s="1063"/>
      <c r="D35" s="1063"/>
      <c r="E35" s="1063"/>
      <c r="F35" s="1063"/>
      <c r="G35" s="1063"/>
      <c r="H35" s="570" t="s">
        <v>30424</v>
      </c>
      <c r="I35" s="571">
        <v>370</v>
      </c>
      <c r="J35" s="572" t="s">
        <v>30425</v>
      </c>
      <c r="K35" s="571">
        <v>400</v>
      </c>
      <c r="L35" s="572" t="s">
        <v>30426</v>
      </c>
      <c r="M35" s="571">
        <v>534</v>
      </c>
      <c r="N35" s="571">
        <f>+MIN(I35,K35,M35)</f>
        <v>370</v>
      </c>
    </row>
    <row r="36" spans="2:14" ht="20.100000000000001" customHeight="1" x14ac:dyDescent="0.25">
      <c r="B36" s="1060" t="s">
        <v>30435</v>
      </c>
      <c r="C36" s="1061"/>
      <c r="D36" s="1061"/>
      <c r="E36" s="1061"/>
      <c r="F36" s="1061"/>
      <c r="G36" s="1061"/>
      <c r="H36" s="1061"/>
      <c r="I36" s="1061"/>
      <c r="J36" s="1061"/>
      <c r="K36" s="1061"/>
      <c r="L36" s="1061"/>
      <c r="M36" s="1061"/>
      <c r="N36" s="1062"/>
    </row>
    <row r="37" spans="2:14" ht="20.100000000000001" customHeight="1" x14ac:dyDescent="0.25">
      <c r="B37" s="1063" t="s">
        <v>32932</v>
      </c>
      <c r="C37" s="1063"/>
      <c r="D37" s="1063"/>
      <c r="E37" s="1063"/>
      <c r="F37" s="1063"/>
      <c r="G37" s="1063"/>
      <c r="H37" s="567" t="s">
        <v>30436</v>
      </c>
      <c r="I37" s="571">
        <v>7500</v>
      </c>
      <c r="J37" s="572"/>
      <c r="K37" s="571"/>
      <c r="L37" s="570"/>
      <c r="M37" s="571"/>
      <c r="N37" s="571"/>
    </row>
    <row r="38" spans="2:14" ht="20.100000000000001" customHeight="1" x14ac:dyDescent="0.25">
      <c r="B38" s="1060" t="s">
        <v>32944</v>
      </c>
      <c r="C38" s="1061"/>
      <c r="D38" s="1061"/>
      <c r="E38" s="1061"/>
      <c r="F38" s="1061"/>
      <c r="G38" s="1061"/>
      <c r="H38" s="1061"/>
      <c r="I38" s="1061"/>
      <c r="J38" s="1061"/>
      <c r="K38" s="1061"/>
      <c r="L38" s="1061"/>
      <c r="M38" s="1061"/>
      <c r="N38" s="1062"/>
    </row>
    <row r="39" spans="2:14" ht="15" x14ac:dyDescent="0.25">
      <c r="B39" s="1063" t="s">
        <v>32945</v>
      </c>
      <c r="C39" s="1063"/>
      <c r="D39" s="1063"/>
      <c r="E39" s="1063"/>
      <c r="F39" s="1063"/>
      <c r="G39" s="1063"/>
      <c r="H39" s="594" t="s">
        <v>32946</v>
      </c>
      <c r="I39" s="571">
        <v>4277</v>
      </c>
      <c r="J39" s="572" t="s">
        <v>32947</v>
      </c>
      <c r="K39" s="571">
        <v>831</v>
      </c>
      <c r="L39" s="572" t="s">
        <v>32948</v>
      </c>
      <c r="M39" s="571">
        <v>2948.14</v>
      </c>
      <c r="N39" s="571">
        <f t="shared" ref="N39" si="0">+MIN(I39,K39,M39)</f>
        <v>831</v>
      </c>
    </row>
  </sheetData>
  <mergeCells count="17">
    <mergeCell ref="B38:N38"/>
    <mergeCell ref="B39:G39"/>
    <mergeCell ref="B37:G37"/>
    <mergeCell ref="B33:G33"/>
    <mergeCell ref="B35:G35"/>
    <mergeCell ref="B34:N34"/>
    <mergeCell ref="B36:N36"/>
    <mergeCell ref="B9:N9"/>
    <mergeCell ref="B30:N30"/>
    <mergeCell ref="B8:N8"/>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05C8-0BF9-4049-B7F1-B9401546C61E}">
  <sheetPr>
    <tabColor theme="5"/>
  </sheetPr>
  <dimension ref="B1:P120"/>
  <sheetViews>
    <sheetView workbookViewId="0">
      <selection activeCell="G3" sqref="G3"/>
    </sheetView>
  </sheetViews>
  <sheetFormatPr defaultRowHeight="15.75" x14ac:dyDescent="0.25"/>
  <cols>
    <col min="1" max="1" width="9.140625" style="658"/>
    <col min="2" max="2" width="16.42578125" style="369" bestFit="1" customWidth="1"/>
    <col min="3" max="3" width="12.42578125" style="369" customWidth="1"/>
    <col min="4" max="4" width="65.140625" style="369" customWidth="1"/>
    <col min="5" max="5" width="17.5703125" style="369" bestFit="1" customWidth="1"/>
    <col min="6" max="8" width="14" style="369" customWidth="1"/>
    <col min="9" max="9" width="22.7109375" style="369" customWidth="1"/>
    <col min="10" max="10" width="19.42578125" style="369" bestFit="1" customWidth="1"/>
    <col min="11" max="12" width="20.7109375" style="658" customWidth="1"/>
    <col min="13" max="13" width="9.140625" style="658" customWidth="1"/>
    <col min="14" max="16" width="20.7109375" style="658" customWidth="1"/>
    <col min="17" max="16384" width="9.140625" style="658"/>
  </cols>
  <sheetData>
    <row r="1" spans="2:16" ht="31.5" x14ac:dyDescent="0.25">
      <c r="B1" s="677" t="s">
        <v>15676</v>
      </c>
      <c r="C1" s="678" t="s">
        <v>15683</v>
      </c>
      <c r="D1" s="678" t="s">
        <v>15684</v>
      </c>
      <c r="E1" s="678" t="s">
        <v>25190</v>
      </c>
      <c r="F1" s="679" t="s">
        <v>28878</v>
      </c>
      <c r="G1" s="679" t="s">
        <v>28879</v>
      </c>
      <c r="H1" s="679" t="s">
        <v>28880</v>
      </c>
      <c r="I1" s="680" t="s">
        <v>33006</v>
      </c>
      <c r="J1" s="680" t="s">
        <v>33007</v>
      </c>
      <c r="K1" s="679" t="s">
        <v>33008</v>
      </c>
      <c r="L1" s="679" t="s">
        <v>33009</v>
      </c>
      <c r="N1" s="681" t="s">
        <v>33010</v>
      </c>
      <c r="O1" s="681" t="s">
        <v>30452</v>
      </c>
      <c r="P1" s="682"/>
    </row>
    <row r="2" spans="2:16" ht="60" customHeight="1" x14ac:dyDescent="0.25">
      <c r="B2" s="683">
        <v>2305997</v>
      </c>
      <c r="C2" s="684" t="s">
        <v>20684</v>
      </c>
      <c r="D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ESTACA PRÉ-MOLDADA DE CONCRETO CENTRIFUGADA D = 26 CM - SEM EMENDA - FORNECIMENTO E CRAVAÇÃO</v>
      </c>
      <c r="E2" s="685">
        <f ca="1">SUMIF('ORÇAM. SEM DESON'!$B$9:$P$126,B2,'ORÇAM. SEM DESON'!$L$9:$L$126)</f>
        <v>5940</v>
      </c>
      <c r="F2" s="685">
        <f>IF(C2="SINAPI",VLOOKUP(B2,'SINAPI 09-20 ES - NÃO DESONER.'!$G$6:$L$6678,5,FALSE),IF(C2="SIURB",VLOOKUP(B2,'SIURB JAN-2020 NÃO DESONER.'!$A$2:$D$757,4,FALSE),IF(C2="SICRO",VLOOKUP(B2,Tabela4[],4,FALSE),IF(C2="CPOS",VLOOKUP(B2,'CPOS-178'!$A$7:$F$4097,6,FALSE),IF(C2="PRÓPRIA",VLOOKUP(B2,Tabela42[],4,FALSE),IF(C2="DER-ES",VLOOKUP(B2,Tabela6[],4,FALSE),IF(C2="IOPES",VLOOKUP(B2,'IOPES_02-20'!$A$12:$G$1265,7,FALSE),IF(C2="EDIF",VLOOKUP(B2,'EDIF JAN-2020 NÃO DESONER.'!$A$3:$D$2649,4,FALSE),"ERRO"))))))))</f>
        <v>149.78</v>
      </c>
      <c r="G2" s="686">
        <f>+'BDI '!$G$33</f>
        <v>0.29940443963183538</v>
      </c>
      <c r="H2" s="687">
        <f t="shared" ref="H2:H33" si="0">+F2*(1+G2)</f>
        <v>194.6247969680563</v>
      </c>
      <c r="I2" s="688" t="str">
        <f ca="1">+IF(Tabela5[[#This Row],[PORCENTAGEM ACUMULADA]]&lt;=$O$2,$N$2,IF(Tabela5[[#This Row],[PORCENTAGEM ACUMULADA]]&lt;=$O$3,$N$3,$N$4))</f>
        <v>A</v>
      </c>
      <c r="J2" s="689">
        <f t="shared" ref="J2:J33" ca="1" si="1">+E2*H2</f>
        <v>1156071.2939902544</v>
      </c>
      <c r="K2" s="690">
        <f ca="1">+Tabela5[[#This Row],[PREÇO DO
 SERVIÇO]]/Tabela5[[#Totals],[PREÇO DO
 SERVIÇO]]</f>
        <v>0.28542494513043604</v>
      </c>
      <c r="L2" s="691">
        <f ca="1">+Tabela5[[#This Row],[PORCENTAGEM INDIVIDUAL]]</f>
        <v>0.28542494513043604</v>
      </c>
      <c r="N2" s="692" t="s">
        <v>25182</v>
      </c>
      <c r="O2" s="693">
        <v>0.8</v>
      </c>
      <c r="P2" s="694"/>
    </row>
    <row r="3" spans="2:16" ht="60" customHeight="1" x14ac:dyDescent="0.25">
      <c r="B3" s="695">
        <v>407819</v>
      </c>
      <c r="C3" s="696" t="s">
        <v>20684</v>
      </c>
      <c r="D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ARMAÇÃO EM AÇO CA-50 - FORNECIMENTO, PREPARO E COLOCAÇÃO</v>
      </c>
      <c r="E3" s="685">
        <f ca="1">SUMIF('ORÇAM. SEM DESON'!$B$9:$P$126,B3,'ORÇAM. SEM DESON'!$L$9:$L$126)</f>
        <v>58998.617999999995</v>
      </c>
      <c r="F3" s="685">
        <f>IF(C3="SINAPI",VLOOKUP(B3,'SINAPI 09-20 ES - NÃO DESONER.'!$G$6:$L$6678,5,FALSE),IF(C3="SIURB",VLOOKUP(B3,'SIURB JAN-2020 NÃO DESONER.'!$A$2:$D$757,4,FALSE),IF(C3="SICRO",VLOOKUP(B3,Tabela4[],4,FALSE),IF(C3="CPOS",VLOOKUP(B3,'CPOS-178'!$A$7:$F$4097,6,FALSE),IF(C3="PRÓPRIA",VLOOKUP(B3,Tabela42[],4,FALSE),IF(C3="DER-ES",VLOOKUP(B3,Tabela6[],4,FALSE),IF(C3="IOPES",VLOOKUP(B3,'IOPES_02-20'!$A$12:$G$1265,7,FALSE),IF(C3="EDIF",VLOOKUP(B3,'EDIF JAN-2020 NÃO DESONER.'!$A$3:$D$2649,4,FALSE),"ERRO"))))))))</f>
        <v>9.34</v>
      </c>
      <c r="G3" s="686">
        <f>+'BDI '!$G$33</f>
        <v>0.29940443963183538</v>
      </c>
      <c r="H3" s="687">
        <f t="shared" si="0"/>
        <v>12.136437466161341</v>
      </c>
      <c r="I3" s="688" t="str">
        <f ca="1">+IF(Tabela5[[#This Row],[PORCENTAGEM ACUMULADA]]&lt;=$O$2,$N$2,IF(Tabela5[[#This Row],[PORCENTAGEM ACUMULADA]]&lt;=$O$3,$N$3,$N$4))</f>
        <v>A</v>
      </c>
      <c r="J3" s="689">
        <f t="shared" ca="1" si="1"/>
        <v>716033.03794694087</v>
      </c>
      <c r="K3" s="690">
        <f ca="1">+Tabela5[[#This Row],[PREÇO DO
 SERVIÇO]]/Tabela5[[#Totals],[PREÇO DO
 SERVIÇO]]</f>
        <v>0.17678294723690965</v>
      </c>
      <c r="L3" s="691">
        <f ca="1">+Tabela5[[#This Row],[PORCENTAGEM INDIVIDUAL]]+L2</f>
        <v>0.46220789236734572</v>
      </c>
      <c r="N3" s="692" t="s">
        <v>33011</v>
      </c>
      <c r="O3" s="693">
        <v>0.95</v>
      </c>
      <c r="P3" s="694"/>
    </row>
    <row r="4" spans="2:16" ht="60" customHeight="1" x14ac:dyDescent="0.25">
      <c r="B4" s="701">
        <v>99837</v>
      </c>
      <c r="C4" s="702" t="s">
        <v>20683</v>
      </c>
      <c r="D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GUARDA-CORPO DE AÇO GALVANIZADO DE 1,10M, MONTANTES TUBULARES DE 1.1/4" ESPAÇADOS DE 1,20M, TRAVESSA SUPERIOR DE 1.1/2", GRADIL FORMADO POR TUBOS HORIZONTAIS DE 1" E VERTICAIS DE 3/4", FIXADO COM CHUMBADOR MECÂNICO. AF_04/2019_P</v>
      </c>
      <c r="E4" s="685">
        <f ca="1">SUMIF('ORÇAM. SEM DESON'!$B$9:$P$126,B4,'ORÇAM. SEM DESON'!$L$9:$L$126)</f>
        <v>631.29999999999995</v>
      </c>
      <c r="F4" s="685" t="str">
        <f>IF(C4="SINAPI",VLOOKUP(B4,'SINAPI 09-20 ES - NÃO DESONER.'!$G$6:$L$6678,5,FALSE),IF(C4="SIURB",VLOOKUP(B4,'SIURB JAN-2020 NÃO DESONER.'!$A$2:$D$757,4,FALSE),IF(C4="SICRO",VLOOKUP(B4,Tabela4[],4,FALSE),IF(C4="CPOS",VLOOKUP(B4,'CPOS-178'!$A$7:$F$4097,6,FALSE),IF(C4="PRÓPRIA",VLOOKUP(B4,Tabela42[],4,FALSE),IF(C4="DER-ES",VLOOKUP(B4,Tabela6[],4,FALSE),IF(C4="IOPES",VLOOKUP(B4,'IOPES_02-20'!$A$12:$G$1265,7,FALSE),IF(C4="EDIF",VLOOKUP(B4,'EDIF JAN-2020 NÃO DESONER.'!$A$3:$D$2649,4,FALSE),"ERRO"))))))))</f>
        <v>457,20</v>
      </c>
      <c r="G4" s="686">
        <f>+'BDI '!$G$33</f>
        <v>0.29940443963183538</v>
      </c>
      <c r="H4" s="687">
        <f t="shared" si="0"/>
        <v>594.08770979967517</v>
      </c>
      <c r="I4" s="688" t="str">
        <f ca="1">+IF(Tabela5[[#This Row],[PORCENTAGEM ACUMULADA]]&lt;=$O$2,$N$2,IF(Tabela5[[#This Row],[PORCENTAGEM ACUMULADA]]&lt;=$O$3,$N$3,$N$4))</f>
        <v>A</v>
      </c>
      <c r="J4" s="685">
        <f t="shared" ca="1" si="1"/>
        <v>375047.5711965349</v>
      </c>
      <c r="K4" s="690">
        <f ca="1">+Tabela5[[#This Row],[PREÇO DO
 SERVIÇO]]/Tabela5[[#Totals],[PREÇO DO
 SERVIÇO]]</f>
        <v>9.2596306980853624E-2</v>
      </c>
      <c r="L4" s="691">
        <f ca="1">+Tabela5[[#This Row],[PORCENTAGEM INDIVIDUAL]]+L3</f>
        <v>0.55480419934819936</v>
      </c>
      <c r="N4" s="692" t="s">
        <v>25168</v>
      </c>
      <c r="O4" s="693">
        <v>1</v>
      </c>
      <c r="P4" s="694"/>
    </row>
    <row r="5" spans="2:16" ht="60" customHeight="1" x14ac:dyDescent="0.25">
      <c r="B5" s="695" t="s">
        <v>25244</v>
      </c>
      <c r="C5" s="696" t="s">
        <v>25245</v>
      </c>
      <c r="D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EQUIPE DE ADMINISTRAÇÃO DE OBRA</v>
      </c>
      <c r="E5" s="685">
        <f ca="1">SUMIF('ORÇAM. SEM DESON'!$B$9:$P$126,B5,'ORÇAM. SEM DESON'!$L$9:$L$126)</f>
        <v>0</v>
      </c>
      <c r="F5" s="685">
        <f>IF(C5="SINAPI",VLOOKUP(B5,'SINAPI 09-20 ES - NÃO DESONER.'!$G$6:$L$6678,5,FALSE),IF(C5="SIURB",VLOOKUP(B5,'SIURB JAN-2020 NÃO DESONER.'!$A$2:$D$757,4,FALSE),IF(C5="SICRO",VLOOKUP(B5,Tabela4[],4,FALSE),IF(C5="CPOS",VLOOKUP(B5,'CPOS-178'!$A$7:$F$4097,6,FALSE),IF(C5="PRÓPRIA",VLOOKUP(B5,Tabela42[],4,FALSE),IF(C5="DER-ES",VLOOKUP(B5,Tabela6[],4,FALSE),IF(C5="IOPES",VLOOKUP(B5,'IOPES_02-20'!$A$12:$G$1265,7,FALSE),IF(C5="EDIF",VLOOKUP(B5,'EDIF JAN-2020 NÃO DESONER.'!$A$3:$D$2649,4,FALSE),"ERRO"))))))))</f>
        <v>229456.78999999998</v>
      </c>
      <c r="G5" s="686">
        <f>+'BDI '!$G$33</f>
        <v>0.29940443963183538</v>
      </c>
      <c r="H5" s="687">
        <f t="shared" si="0"/>
        <v>298157.17162966973</v>
      </c>
      <c r="I5" s="688" t="str">
        <f ca="1">+IF(Tabela5[[#This Row],[PORCENTAGEM ACUMULADA]]&lt;=$O$2,$N$2,IF(Tabela5[[#This Row],[PORCENTAGEM ACUMULADA]]&lt;=$O$3,$N$3,$N$4))</f>
        <v>A</v>
      </c>
      <c r="J5" s="689">
        <f t="shared" ca="1" si="1"/>
        <v>0</v>
      </c>
      <c r="K5" s="690">
        <f ca="1">+Tabela5[[#This Row],[PREÇO DO
 SERVIÇO]]/Tabela5[[#Totals],[PREÇO DO
 SERVIÇO]]</f>
        <v>0</v>
      </c>
      <c r="L5" s="691">
        <f ca="1">+Tabela5[[#This Row],[PORCENTAGEM INDIVIDUAL]]+L4</f>
        <v>0.55480419934819936</v>
      </c>
      <c r="P5" s="699"/>
    </row>
    <row r="6" spans="2:16" ht="60" customHeight="1" x14ac:dyDescent="0.25">
      <c r="B6" s="697">
        <v>40892</v>
      </c>
      <c r="C6" s="698" t="s">
        <v>28918</v>
      </c>
      <c r="D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REMOÇÃO E REASSENTAMENTO DE PARALELEPÍPEDOS, INCLUSIVE PERDAS, COLCHÃO DE AREIA E
TRANSPORTES DE AREIA E PARALELEPÍPEDO</v>
      </c>
      <c r="E6" s="685">
        <f ca="1">SUMIF('ORÇAM. SEM DESON'!$B$9:$P$126,B6,'ORÇAM. SEM DESON'!$L$9:$L$126)</f>
        <v>2619.29</v>
      </c>
      <c r="F6" s="685">
        <f>IF(C6="SINAPI",VLOOKUP(B6,'SINAPI 09-20 ES - NÃO DESONER.'!$G$6:$L$6678,5,FALSE),IF(C6="SIURB",VLOOKUP(B6,'SIURB JAN-2020 NÃO DESONER.'!$A$2:$D$757,4,FALSE),IF(C6="SICRO",VLOOKUP(B6,Tabela4[],4,FALSE),IF(C6="CPOS",VLOOKUP(B6,'CPOS-178'!$A$7:$F$4097,6,FALSE),IF(C6="PRÓPRIA",VLOOKUP(B6,Tabela42[],4,FALSE),IF(C6="DER-ES",VLOOKUP(B6,Tabela6[],4,FALSE),IF(C6="IOPES",VLOOKUP(B6,'IOPES_02-20'!$A$12:$G$1265,7,FALSE),IF(C6="EDIF",VLOOKUP(B6,'EDIF JAN-2020 NÃO DESONER.'!$A$3:$D$2649,4,FALSE),"ERRO"))))))))</f>
        <v>69.14</v>
      </c>
      <c r="G6" s="686">
        <f>+'BDI '!$G$33</f>
        <v>0.29940443963183538</v>
      </c>
      <c r="H6" s="687">
        <f t="shared" si="0"/>
        <v>89.840822956145104</v>
      </c>
      <c r="I6" s="688" t="str">
        <f ca="1">+IF(Tabela5[[#This Row],[PORCENTAGEM ACUMULADA]]&lt;=$O$2,$N$2,IF(Tabela5[[#This Row],[PORCENTAGEM ACUMULADA]]&lt;=$O$3,$N$3,$N$4))</f>
        <v>A</v>
      </c>
      <c r="J6" s="689">
        <f t="shared" ca="1" si="1"/>
        <v>235319.16916080131</v>
      </c>
      <c r="K6" s="690">
        <f ca="1">+Tabela5[[#This Row],[PREÇO DO
 SERVIÇO]]/Tabela5[[#Totals],[PREÇO DO
 SERVIÇO]]</f>
        <v>5.8098459234320984E-2</v>
      </c>
      <c r="L6" s="691">
        <f ca="1">+Tabela5[[#This Row],[PORCENTAGEM INDIVIDUAL]]+L5</f>
        <v>0.61290265858252035</v>
      </c>
      <c r="P6" s="700"/>
    </row>
    <row r="7" spans="2:16" ht="60" customHeight="1" x14ac:dyDescent="0.25">
      <c r="B7" s="695">
        <v>1116266</v>
      </c>
      <c r="C7" s="696" t="s">
        <v>20684</v>
      </c>
      <c r="D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CONCRETO PARA BOMBEAMENTO FCK = 40 MPA - CONFECÇÃO EM CENTRAL DOSADORA DE 40 M³/H - AREIA E BRITA COMERCIAIS</v>
      </c>
      <c r="E7" s="685">
        <f ca="1">SUMIF('ORÇAM. SEM DESON'!$B$9:$P$126,B7,'ORÇAM. SEM DESON'!$L$9:$L$126)</f>
        <v>436.4246</v>
      </c>
      <c r="F7" s="685">
        <f>IF(C7="SINAPI",VLOOKUP(B7,'SINAPI 09-20 ES - NÃO DESONER.'!$G$6:$L$6678,5,FALSE),IF(C7="SIURB",VLOOKUP(B7,'SIURB JAN-2020 NÃO DESONER.'!$A$2:$D$757,4,FALSE),IF(C7="SICRO",VLOOKUP(B7,Tabela4[],4,FALSE),IF(C7="CPOS",VLOOKUP(B7,'CPOS-178'!$A$7:$F$4097,6,FALSE),IF(C7="PRÓPRIA",VLOOKUP(B7,Tabela42[],4,FALSE),IF(C7="DER-ES",VLOOKUP(B7,Tabela6[],4,FALSE),IF(C7="IOPES",VLOOKUP(B7,'IOPES_02-20'!$A$12:$G$1265,7,FALSE),IF(C7="EDIF",VLOOKUP(B7,'EDIF JAN-2020 NÃO DESONER.'!$A$3:$D$2649,4,FALSE),"ERRO"))))))))</f>
        <v>263.57</v>
      </c>
      <c r="G7" s="686">
        <f>+'BDI '!$G$33</f>
        <v>0.29940443963183538</v>
      </c>
      <c r="H7" s="687">
        <f t="shared" si="0"/>
        <v>342.48402815376284</v>
      </c>
      <c r="I7" s="688" t="str">
        <f ca="1">+IF(Tabela5[[#This Row],[PORCENTAGEM ACUMULADA]]&lt;=$O$2,$N$2,IF(Tabela5[[#This Row],[PORCENTAGEM ACUMULADA]]&lt;=$O$3,$N$3,$N$4))</f>
        <v>A</v>
      </c>
      <c r="J7" s="689">
        <f t="shared" ca="1" si="1"/>
        <v>149468.45499339467</v>
      </c>
      <c r="K7" s="690">
        <f ca="1">+Tabela5[[#This Row],[PREÇO DO
 SERVIÇO]]/Tabela5[[#Totals],[PREÇO DO
 SERVIÇO]]</f>
        <v>3.6902590512363644E-2</v>
      </c>
      <c r="L7" s="691">
        <f ca="1">+Tabela5[[#This Row],[PORCENTAGEM INDIVIDUAL]]+L6</f>
        <v>0.64980524909488402</v>
      </c>
      <c r="P7" s="700"/>
    </row>
    <row r="8" spans="2:16" ht="60" customHeight="1" x14ac:dyDescent="0.25">
      <c r="B8" s="695" t="s">
        <v>25246</v>
      </c>
      <c r="C8" s="696" t="s">
        <v>25245</v>
      </c>
      <c r="D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DE  VÁLVULA DE RETENÇÃO DO TIPO PROCOVALVE PARA BSTC Ø0,60</v>
      </c>
      <c r="E8" s="685">
        <f ca="1">SUMIF('ORÇAM. SEM DESON'!$B$9:$P$126,B8,'ORÇAM. SEM DESON'!$L$9:$L$126)</f>
        <v>6</v>
      </c>
      <c r="F8" s="685">
        <f>IF(C8="SINAPI",VLOOKUP(B8,'SINAPI 09-20 ES - NÃO DESONER.'!$G$6:$L$6678,5,FALSE),IF(C8="SIURB",VLOOKUP(B8,'SIURB JAN-2020 NÃO DESONER.'!$A$2:$D$757,4,FALSE),IF(C8="SICRO",VLOOKUP(B8,Tabela4[],4,FALSE),IF(C8="CPOS",VLOOKUP(B8,'CPOS-178'!$A$7:$F$4097,6,FALSE),IF(C8="PRÓPRIA",VLOOKUP(B8,Tabela42[],4,FALSE),IF(C8="DER-ES",VLOOKUP(B8,Tabela6[],4,FALSE),IF(C8="IOPES",VLOOKUP(B8,'IOPES_02-20'!$A$12:$G$1265,7,FALSE),IF(C8="EDIF",VLOOKUP(B8,'EDIF JAN-2020 NÃO DESONER.'!$A$3:$D$2649,4,FALSE),"ERRO"))))))))</f>
        <v>18112.68</v>
      </c>
      <c r="G8" s="686">
        <f>+'BDI '!$G$33</f>
        <v>0.29940443963183538</v>
      </c>
      <c r="H8" s="687">
        <f t="shared" si="0"/>
        <v>23535.696805630752</v>
      </c>
      <c r="I8" s="688" t="str">
        <f ca="1">+IF(Tabela5[[#This Row],[PORCENTAGEM ACUMULADA]]&lt;=$O$2,$N$2,IF(Tabela5[[#This Row],[PORCENTAGEM ACUMULADA]]&lt;=$O$3,$N$3,$N$4))</f>
        <v>A</v>
      </c>
      <c r="J8" s="689">
        <f t="shared" ca="1" si="1"/>
        <v>141214.18083378451</v>
      </c>
      <c r="K8" s="690">
        <f ca="1">+Tabela5[[#This Row],[PREÇO DO
 SERVIÇO]]/Tabela5[[#Totals],[PREÇO DO
 SERVIÇO]]</f>
        <v>3.4864674891289353E-2</v>
      </c>
      <c r="L8" s="691">
        <f ca="1">+Tabela5[[#This Row],[PORCENTAGEM INDIVIDUAL]]+L7</f>
        <v>0.68466992398617332</v>
      </c>
    </row>
    <row r="9" spans="2:16" ht="60" customHeight="1" x14ac:dyDescent="0.25">
      <c r="B9" s="703" t="s">
        <v>33058</v>
      </c>
      <c r="C9" s="698" t="s">
        <v>25245</v>
      </c>
      <c r="D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INSTALAÇÃO DE MASSAGEADOR DUPLO - INCLUSO FRETE</v>
      </c>
      <c r="E9" s="685">
        <f ca="1">SUMIF('ORÇAM. SEM DESON'!$B$9:$P$126,B9,'ORÇAM. SEM DESON'!$L$9:$L$126)</f>
        <v>261</v>
      </c>
      <c r="F9" s="685">
        <f>IF(C9="SINAPI",VLOOKUP(B9,'SINAPI 09-20 ES - NÃO DESONER.'!$G$6:$L$6678,5,FALSE),IF(C9="SIURB",VLOOKUP(B9,'SIURB JAN-2020 NÃO DESONER.'!$A$2:$D$757,4,FALSE),IF(C9="SICRO",VLOOKUP(B9,Tabela4[],4,FALSE),IF(C9="CPOS",VLOOKUP(B9,'CPOS-178'!$A$7:$F$4097,6,FALSE),IF(C9="PRÓPRIA",VLOOKUP(B9,Tabela42[],4,FALSE),IF(C9="DER-ES",VLOOKUP(B9,Tabela6[],4,FALSE),IF(C9="IOPES",VLOOKUP(B9,'IOPES_02-20'!$A$12:$G$1265,7,FALSE),IF(C9="EDIF",VLOOKUP(B9,'EDIF JAN-2020 NÃO DESONER.'!$A$3:$D$2649,4,FALSE),"ERRO"))))))))</f>
        <v>831</v>
      </c>
      <c r="G9" s="686">
        <f>+'BDI '!$G$33</f>
        <v>0.29940443963183538</v>
      </c>
      <c r="H9" s="687">
        <f t="shared" si="0"/>
        <v>1079.8050893340553</v>
      </c>
      <c r="I9" s="688" t="str">
        <f ca="1">+IF(Tabela5[[#This Row],[PORCENTAGEM ACUMULADA]]&lt;=$O$2,$N$2,IF(Tabela5[[#This Row],[PORCENTAGEM ACUMULADA]]&lt;=$O$3,$N$3,$N$4))</f>
        <v>A</v>
      </c>
      <c r="J9" s="685">
        <f t="shared" ca="1" si="1"/>
        <v>281829.12831618846</v>
      </c>
      <c r="K9" s="690">
        <f ca="1">+Tabela5[[#This Row],[PREÇO DO
 SERVIÇO]]/Tabela5[[#Totals],[PREÇO DO
 SERVIÇO]]</f>
        <v>6.9581403762876248E-2</v>
      </c>
      <c r="L9" s="691">
        <f ca="1">+Tabela5[[#This Row],[PORCENTAGEM INDIVIDUAL]]+L8</f>
        <v>0.75425132774904957</v>
      </c>
    </row>
    <row r="10" spans="2:16" ht="60" customHeight="1" x14ac:dyDescent="0.25">
      <c r="B10" s="695" t="s">
        <v>25247</v>
      </c>
      <c r="C10" s="696" t="s">
        <v>25245</v>
      </c>
      <c r="D1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INSTALAÇÃO DE VÁLVULA DE RETENÇÃO DO TIPO PROCOVALVE PARA BSTC Ø1,50</v>
      </c>
      <c r="E10" s="685">
        <f ca="1">SUMIF('ORÇAM. SEM DESON'!$B$9:$P$126,B10,'ORÇAM. SEM DESON'!$L$9:$L$126)</f>
        <v>199.36</v>
      </c>
      <c r="F10" s="685">
        <f>IF(C10="SINAPI",VLOOKUP(B10,'SINAPI 09-20 ES - NÃO DESONER.'!$G$6:$L$6678,5,FALSE),IF(C10="SIURB",VLOOKUP(B10,'SIURB JAN-2020 NÃO DESONER.'!$A$2:$D$757,4,FALSE),IF(C10="SICRO",VLOOKUP(B10,Tabela4[],4,FALSE),IF(C10="CPOS",VLOOKUP(B10,'CPOS-178'!$A$7:$F$4097,6,FALSE),IF(C10="PRÓPRIA",VLOOKUP(B10,Tabela42[],4,FALSE),IF(C10="DER-ES",VLOOKUP(B10,Tabela6[],4,FALSE),IF(C10="IOPES",VLOOKUP(B10,'IOPES_02-20'!$A$12:$G$1265,7,FALSE),IF(C10="EDIF",VLOOKUP(B10,'EDIF JAN-2020 NÃO DESONER.'!$A$3:$D$2649,4,FALSE),"ERRO"))))))))</f>
        <v>16.549286049999999</v>
      </c>
      <c r="G10" s="686">
        <f>+'BDI '!$G$33</f>
        <v>0.29940443963183538</v>
      </c>
      <c r="H10" s="687">
        <f t="shared" si="0"/>
        <v>21.504215766107201</v>
      </c>
      <c r="I10" s="688" t="str">
        <f ca="1">+IF(Tabela5[[#This Row],[PORCENTAGEM ACUMULADA]]&lt;=$O$2,$N$2,IF(Tabela5[[#This Row],[PORCENTAGEM ACUMULADA]]&lt;=$O$3,$N$3,$N$4))</f>
        <v>A</v>
      </c>
      <c r="J10" s="689">
        <f t="shared" ca="1" si="1"/>
        <v>4287.0804551311321</v>
      </c>
      <c r="K10" s="690">
        <f ca="1">+Tabela5[[#This Row],[PREÇO DO
 SERVIÇO]]/Tabela5[[#Totals],[PREÇO DO
 SERVIÇO]]</f>
        <v>1.0584465768128338E-3</v>
      </c>
      <c r="L10" s="691">
        <f ca="1">+Tabela5[[#This Row],[PORCENTAGEM INDIVIDUAL]]+L9</f>
        <v>0.75530977432586244</v>
      </c>
    </row>
    <row r="11" spans="2:16" ht="60" customHeight="1" x14ac:dyDescent="0.25">
      <c r="B11" s="695">
        <v>101656</v>
      </c>
      <c r="C11" s="696" t="s">
        <v>20683</v>
      </c>
      <c r="D1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LUMINÁRIA DE LED PARA ILUMINAÇÃO PÚBLICA, DE 68 W ATÉ 97 W - FORNECIMENTO E INSTALAÇÃO. AF_08/2020</v>
      </c>
      <c r="E11" s="685">
        <f ca="1">SUMIF('ORÇAM. SEM DESON'!$B$9:$P$126,B11,'ORÇAM. SEM DESON'!$L$9:$L$126)</f>
        <v>116</v>
      </c>
      <c r="F11" s="685" t="str">
        <f>IF(C11="SINAPI",VLOOKUP(B11,'SINAPI 09-20 ES - NÃO DESONER.'!$G$6:$L$6678,5,FALSE),IF(C11="SIURB",VLOOKUP(B11,'SIURB JAN-2020 NÃO DESONER.'!$A$2:$D$757,4,FALSE),IF(C11="SICRO",VLOOKUP(B11,Tabela4[],4,FALSE),IF(C11="CPOS",VLOOKUP(B11,'CPOS-178'!$A$7:$F$4097,6,FALSE),IF(C11="PRÓPRIA",VLOOKUP(B11,Tabela42[],4,FALSE),IF(C11="DER-ES",VLOOKUP(B11,Tabela6[],4,FALSE),IF(C11="IOPES",VLOOKUP(B11,'IOPES_02-20'!$A$12:$G$1265,7,FALSE),IF(C11="EDIF",VLOOKUP(B11,'EDIF JAN-2020 NÃO DESONER.'!$A$3:$D$2649,4,FALSE),"ERRO"))))))))</f>
        <v>601,26</v>
      </c>
      <c r="G11" s="686">
        <f>+'BDI '!$G$33</f>
        <v>0.29940443963183538</v>
      </c>
      <c r="H11" s="687">
        <f t="shared" si="0"/>
        <v>781.27991337303729</v>
      </c>
      <c r="I11" s="688" t="str">
        <f ca="1">+IF(Tabela5[[#This Row],[PORCENTAGEM ACUMULADA]]&lt;=$O$2,$N$2,IF(Tabela5[[#This Row],[PORCENTAGEM ACUMULADA]]&lt;=$O$3,$N$3,$N$4))</f>
        <v>A</v>
      </c>
      <c r="J11" s="689">
        <f t="shared" ca="1" si="1"/>
        <v>90628.469951272331</v>
      </c>
      <c r="K11" s="690">
        <f ca="1">+Tabela5[[#This Row],[PREÇO DO
 SERVIÇO]]/Tabela5[[#Totals],[PREÇO DO
 SERVIÇO]]</f>
        <v>2.2375459193189982E-2</v>
      </c>
      <c r="L11" s="691">
        <f ca="1">+Tabela5[[#This Row],[PORCENTAGEM INDIVIDUAL]]+L10</f>
        <v>0.77768523351905239</v>
      </c>
    </row>
    <row r="12" spans="2:16" ht="60" customHeight="1" x14ac:dyDescent="0.25">
      <c r="B12" s="695">
        <v>92396</v>
      </c>
      <c r="C12" s="696" t="s">
        <v>20683</v>
      </c>
      <c r="D1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EXECUÇÃO DE PASSEIO EM PISO INTERTRAVADO, COM BLOCO RETANGULAR COR NATURAL DE 20 X 10 CM, ESPESSURA 6 CM. AF_12/2015</v>
      </c>
      <c r="E12" s="685">
        <f ca="1">SUMIF('ORÇAM. SEM DESON'!$B$9:$P$126,B12,'ORÇAM. SEM DESON'!$L$9:$L$126)</f>
        <v>1126.18</v>
      </c>
      <c r="F12" s="685" t="str">
        <f>IF(C12="SINAPI",VLOOKUP(B12,'SINAPI 09-20 ES - NÃO DESONER.'!$G$6:$L$6678,5,FALSE),IF(C12="SIURB",VLOOKUP(B12,'SIURB JAN-2020 NÃO DESONER.'!$A$2:$D$757,4,FALSE),IF(C12="SICRO",VLOOKUP(B12,Tabela4[],4,FALSE),IF(C12="CPOS",VLOOKUP(B12,'CPOS-178'!$A$7:$F$4097,6,FALSE),IF(C12="PRÓPRIA",VLOOKUP(B12,Tabela42[],4,FALSE),IF(C12="DER-ES",VLOOKUP(B12,Tabela6[],4,FALSE),IF(C12="IOPES",VLOOKUP(B12,'IOPES_02-20'!$A$12:$G$1265,7,FALSE),IF(C12="EDIF",VLOOKUP(B12,'EDIF JAN-2020 NÃO DESONER.'!$A$3:$D$2649,4,FALSE),"ERRO"))))))))</f>
        <v>52,07</v>
      </c>
      <c r="G12" s="686">
        <f>+'BDI '!$G$33</f>
        <v>0.29940443963183538</v>
      </c>
      <c r="H12" s="687">
        <f t="shared" si="0"/>
        <v>67.659989171629675</v>
      </c>
      <c r="I12" s="688" t="str">
        <f ca="1">+IF(Tabela5[[#This Row],[PORCENTAGEM ACUMULADA]]&lt;=$O$2,$N$2,IF(Tabela5[[#This Row],[PORCENTAGEM ACUMULADA]]&lt;=$O$3,$N$3,$N$4))</f>
        <v>A</v>
      </c>
      <c r="J12" s="689">
        <f t="shared" ca="1" si="1"/>
        <v>76197.326605305905</v>
      </c>
      <c r="K12" s="690">
        <f ca="1">+Tabela5[[#This Row],[PREÇO DO
 SERVIÇO]]/Tabela5[[#Totals],[PREÇO DO
 SERVIÇO]]</f>
        <v>1.881252296330151E-2</v>
      </c>
      <c r="L12" s="691">
        <f ca="1">+Tabela5[[#This Row],[PORCENTAGEM INDIVIDUAL]]+L11</f>
        <v>0.79649775648235388</v>
      </c>
    </row>
    <row r="13" spans="2:16" ht="60" customHeight="1" x14ac:dyDescent="0.25">
      <c r="B13" s="695">
        <v>100620</v>
      </c>
      <c r="C13" s="696" t="s">
        <v>20683</v>
      </c>
      <c r="D1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POSTE DE AÇO CONICO CONTÍNUO CURVO SIMPLES, FLANGEADO, H=9M, INCLUSIVE LUMINÁRIA, SEM LÂMPADA - FORNECIMENTO E INSTALACAO. AF_11/2019</v>
      </c>
      <c r="E13" s="685">
        <f ca="1">SUMIF('ORÇAM. SEM DESON'!$B$9:$P$126,B13,'ORÇAM. SEM DESON'!$L$9:$L$126)</f>
        <v>29</v>
      </c>
      <c r="F13" s="685" t="str">
        <f>IF(C13="SINAPI",VLOOKUP(B13,'SINAPI 09-20 ES - NÃO DESONER.'!$G$6:$L$6678,5,FALSE),IF(C13="SIURB",VLOOKUP(B13,'SIURB JAN-2020 NÃO DESONER.'!$A$2:$D$757,4,FALSE),IF(C13="SICRO",VLOOKUP(B13,Tabela4[],4,FALSE),IF(C13="CPOS",VLOOKUP(B13,'CPOS-178'!$A$7:$F$4097,6,FALSE),IF(C13="PRÓPRIA",VLOOKUP(B13,Tabela42[],4,FALSE),IF(C13="DER-ES",VLOOKUP(B13,Tabela6[],4,FALSE),IF(C13="IOPES",VLOOKUP(B13,'IOPES_02-20'!$A$12:$G$1265,7,FALSE),IF(C13="EDIF",VLOOKUP(B13,'EDIF JAN-2020 NÃO DESONER.'!$A$3:$D$2649,4,FALSE),"ERRO"))))))))</f>
        <v>1.929,90</v>
      </c>
      <c r="G13" s="686">
        <f>+'BDI '!$G$33</f>
        <v>0.29940443963183538</v>
      </c>
      <c r="H13" s="687">
        <f t="shared" si="0"/>
        <v>2507.7206280454793</v>
      </c>
      <c r="I13" s="688" t="str">
        <f ca="1">+IF(Tabela5[[#This Row],[PORCENTAGEM ACUMULADA]]&lt;=$O$2,$N$2,IF(Tabela5[[#This Row],[PORCENTAGEM ACUMULADA]]&lt;=$O$3,$N$3,$N$4))</f>
        <v>B</v>
      </c>
      <c r="J13" s="689">
        <f t="shared" ca="1" si="1"/>
        <v>72723.898213318898</v>
      </c>
      <c r="K13" s="690">
        <f ca="1">+Tabela5[[#This Row],[PREÇO DO
 SERVIÇO]]/Tabela5[[#Totals],[PREÇO DO
 SERVIÇO]]</f>
        <v>1.7954960706240791E-2</v>
      </c>
      <c r="L13" s="691">
        <f ca="1">+Tabela5[[#This Row],[PORCENTAGEM INDIVIDUAL]]+L12</f>
        <v>0.81445271718859469</v>
      </c>
    </row>
    <row r="14" spans="2:16" ht="60" customHeight="1" x14ac:dyDescent="0.25">
      <c r="B14" s="697">
        <v>90706</v>
      </c>
      <c r="C14" s="698" t="s">
        <v>20683</v>
      </c>
      <c r="D1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DE PVC CORRUGADO DE DUPLA PAREDE PARA REDE COLETORA DE ESGOTO, DN 400 MM, JUNTA ELÁSTICA, INSTALADO EM LOCAL COM NÍVEL BAIXO DE INTERFERÊNCIAS - FORNECIMENTO E ASSENTAMENTO. AF_06/2015</v>
      </c>
      <c r="E14" s="685">
        <f ca="1">SUMIF('ORÇAM. SEM DESON'!$B$9:$P$126,B14,'ORÇAM. SEM DESON'!$L$9:$L$126)</f>
        <v>228</v>
      </c>
      <c r="F14" s="685" t="str">
        <f>IF(C14="SINAPI",VLOOKUP(B14,'SINAPI 09-20 ES - NÃO DESONER.'!$G$6:$L$6678,5,FALSE),IF(C14="SIURB",VLOOKUP(B14,'SIURB JAN-2020 NÃO DESONER.'!$A$2:$D$757,4,FALSE),IF(C14="SICRO",VLOOKUP(B14,Tabela4[],4,FALSE),IF(C14="CPOS",VLOOKUP(B14,'CPOS-178'!$A$7:$F$4097,6,FALSE),IF(C14="PRÓPRIA",VLOOKUP(B14,Tabela42[],4,FALSE),IF(C14="DER-ES",VLOOKUP(B14,Tabela6[],4,FALSE),IF(C14="IOPES",VLOOKUP(B14,'IOPES_02-20'!$A$12:$G$1265,7,FALSE),IF(C14="EDIF",VLOOKUP(B14,'EDIF JAN-2020 NÃO DESONER.'!$A$3:$D$2649,4,FALSE),"ERRO"))))))))</f>
        <v>215,97</v>
      </c>
      <c r="G14" s="686">
        <f>+'BDI '!$G$33</f>
        <v>0.29940443963183538</v>
      </c>
      <c r="H14" s="687">
        <f t="shared" si="0"/>
        <v>280.63237682728749</v>
      </c>
      <c r="I14" s="688" t="str">
        <f ca="1">+IF(Tabela5[[#This Row],[PORCENTAGEM ACUMULADA]]&lt;=$O$2,$N$2,IF(Tabela5[[#This Row],[PORCENTAGEM ACUMULADA]]&lt;=$O$3,$N$3,$N$4))</f>
        <v>B</v>
      </c>
      <c r="J14" s="689">
        <f t="shared" ca="1" si="1"/>
        <v>63984.18191662155</v>
      </c>
      <c r="K14" s="690">
        <f ca="1">+Tabela5[[#This Row],[PREÇO DO
 SERVIÇO]]/Tabela5[[#Totals],[PREÇO DO
 SERVIÇO]]</f>
        <v>1.5797193224764472E-2</v>
      </c>
      <c r="L14" s="691">
        <f ca="1">+Tabela5[[#This Row],[PORCENTAGEM INDIVIDUAL]]+L13</f>
        <v>0.83024991041335916</v>
      </c>
    </row>
    <row r="15" spans="2:16" ht="60" customHeight="1" x14ac:dyDescent="0.25">
      <c r="B15" s="701">
        <v>94993</v>
      </c>
      <c r="C15" s="702" t="s">
        <v>20683</v>
      </c>
      <c r="D1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EXECUÇÃO DE PASSEIO (CALÇADA) OU PISO DE CONCRETO COM CONCRETO MOLDADO IN LOCO, USINADO, ACABAMENTO CONVENCIONAL, ESPESSURA 6 CM, ARMADO. AF_07/2016</v>
      </c>
      <c r="E15" s="685">
        <f ca="1">SUMIF('ORÇAM. SEM DESON'!$B$9:$P$126,B15,'ORÇAM. SEM DESON'!$L$9:$L$126)</f>
        <v>758.03699999999992</v>
      </c>
      <c r="F15" s="685" t="str">
        <f>IF(C15="SINAPI",VLOOKUP(B15,'SINAPI 09-20 ES - NÃO DESONER.'!$G$6:$L$6678,5,FALSE),IF(C15="SIURB",VLOOKUP(B15,'SIURB JAN-2020 NÃO DESONER.'!$A$2:$D$757,4,FALSE),IF(C15="SICRO",VLOOKUP(B15,Tabela4[],4,FALSE),IF(C15="CPOS",VLOOKUP(B15,'CPOS-178'!$A$7:$F$4097,6,FALSE),IF(C15="PRÓPRIA",VLOOKUP(B15,Tabela42[],4,FALSE),IF(C15="DER-ES",VLOOKUP(B15,Tabela6[],4,FALSE),IF(C15="IOPES",VLOOKUP(B15,'IOPES_02-20'!$A$12:$G$1265,7,FALSE),IF(C15="EDIF",VLOOKUP(B15,'EDIF JAN-2020 NÃO DESONER.'!$A$3:$D$2649,4,FALSE),"ERRO"))))))))</f>
        <v>57,73</v>
      </c>
      <c r="G15" s="686">
        <f>+'BDI '!$G$33</f>
        <v>0.29940443963183538</v>
      </c>
      <c r="H15" s="687">
        <f t="shared" si="0"/>
        <v>75.014618299945852</v>
      </c>
      <c r="I15" s="688" t="str">
        <f ca="1">+IF(Tabela5[[#This Row],[PORCENTAGEM ACUMULADA]]&lt;=$O$2,$N$2,IF(Tabela5[[#This Row],[PORCENTAGEM ACUMULADA]]&lt;=$O$3,$N$3,$N$4))</f>
        <v>B</v>
      </c>
      <c r="J15" s="689">
        <f t="shared" ca="1" si="1"/>
        <v>56863.856212236045</v>
      </c>
      <c r="K15" s="690">
        <f ca="1">+Tabela5[[#This Row],[PREÇO DO
 SERVIÇO]]/Tabela5[[#Totals],[PREÇO DO
 SERVIÇO]]</f>
        <v>1.4039240593252978E-2</v>
      </c>
      <c r="L15" s="691">
        <f ca="1">+Tabela5[[#This Row],[PORCENTAGEM INDIVIDUAL]]+L14</f>
        <v>0.84428915100661217</v>
      </c>
    </row>
    <row r="16" spans="2:16" ht="60" customHeight="1" x14ac:dyDescent="0.25">
      <c r="B16" s="701">
        <v>4011276</v>
      </c>
      <c r="C16" s="702" t="s">
        <v>20684</v>
      </c>
      <c r="D1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BASE OU SUB-BASE DE BRITA GRADUADA COM BRITA COMERCIAL</v>
      </c>
      <c r="E16" s="685">
        <f ca="1">SUMIF('ORÇAM. SEM DESON'!$B$9:$P$126,B16,'ORÇAM. SEM DESON'!$L$9:$L$126)</f>
        <v>435</v>
      </c>
      <c r="F16" s="685">
        <f>IF(C16="SINAPI",VLOOKUP(B16,'SINAPI 09-20 ES - NÃO DESONER.'!$G$6:$L$6678,5,FALSE),IF(C16="SIURB",VLOOKUP(B16,'SIURB JAN-2020 NÃO DESONER.'!$A$2:$D$757,4,FALSE),IF(C16="SICRO",VLOOKUP(B16,Tabela4[],4,FALSE),IF(C16="CPOS",VLOOKUP(B16,'CPOS-178'!$A$7:$F$4097,6,FALSE),IF(C16="PRÓPRIA",VLOOKUP(B16,Tabela42[],4,FALSE),IF(C16="DER-ES",VLOOKUP(B16,Tabela6[],4,FALSE),IF(C16="IOPES",VLOOKUP(B16,'IOPES_02-20'!$A$12:$G$1265,7,FALSE),IF(C16="EDIF",VLOOKUP(B16,'EDIF JAN-2020 NÃO DESONER.'!$A$3:$D$2649,4,FALSE),"ERRO"))))))))</f>
        <v>122.9</v>
      </c>
      <c r="G16" s="686">
        <f>+'BDI '!$G$33</f>
        <v>0.29940443963183538</v>
      </c>
      <c r="H16" s="687">
        <f t="shared" si="0"/>
        <v>159.69680563075258</v>
      </c>
      <c r="I16" s="688" t="str">
        <f ca="1">+IF(Tabela5[[#This Row],[PORCENTAGEM ACUMULADA]]&lt;=$O$2,$N$2,IF(Tabela5[[#This Row],[PORCENTAGEM ACUMULADA]]&lt;=$O$3,$N$3,$N$4))</f>
        <v>B</v>
      </c>
      <c r="J16" s="689">
        <f t="shared" ca="1" si="1"/>
        <v>69468.110449377375</v>
      </c>
      <c r="K16" s="690">
        <f ca="1">+Tabela5[[#This Row],[PREÇO DO
 SERVIÇO]]/Tabela5[[#Totals],[PREÇO DO
 SERVIÇO]]</f>
        <v>1.7151132215117309E-2</v>
      </c>
      <c r="L16" s="691">
        <f ca="1">+Tabela5[[#This Row],[PORCENTAGEM INDIVIDUAL]]+L15</f>
        <v>0.8614402832217295</v>
      </c>
    </row>
    <row r="17" spans="2:12" ht="60" customHeight="1" x14ac:dyDescent="0.25">
      <c r="B17" s="701">
        <v>2003986</v>
      </c>
      <c r="C17" s="702" t="s">
        <v>20684</v>
      </c>
      <c r="D1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600 MM</v>
      </c>
      <c r="E17" s="685">
        <f ca="1">SUMIF('ORÇAM. SEM DESON'!$B$9:$P$126,B17,'ORÇAM. SEM DESON'!$L$9:$L$126)</f>
        <v>102</v>
      </c>
      <c r="F17" s="685">
        <f>IF(C17="SINAPI",VLOOKUP(B17,'SINAPI 09-20 ES - NÃO DESONER.'!$G$6:$L$6678,5,FALSE),IF(C17="SIURB",VLOOKUP(B17,'SIURB JAN-2020 NÃO DESONER.'!$A$2:$D$757,4,FALSE),IF(C17="SICRO",VLOOKUP(B17,Tabela4[],4,FALSE),IF(C17="CPOS",VLOOKUP(B17,'CPOS-178'!$A$7:$F$4097,6,FALSE),IF(C17="PRÓPRIA",VLOOKUP(B17,Tabela42[],4,FALSE),IF(C17="DER-ES",VLOOKUP(B17,Tabela6[],4,FALSE),IF(C17="IOPES",VLOOKUP(B17,'IOPES_02-20'!$A$12:$G$1265,7,FALSE),IF(C17="EDIF",VLOOKUP(B17,'EDIF JAN-2020 NÃO DESONER.'!$A$3:$D$2649,4,FALSE),"ERRO"))))))))</f>
        <v>338.64</v>
      </c>
      <c r="G17" s="686">
        <f>+'BDI '!$G$33</f>
        <v>0.29940443963183538</v>
      </c>
      <c r="H17" s="687">
        <f t="shared" si="0"/>
        <v>440.03031943692474</v>
      </c>
      <c r="I17" s="688" t="str">
        <f ca="1">+IF(Tabela5[[#This Row],[PORCENTAGEM ACUMULADA]]&lt;=$O$2,$N$2,IF(Tabela5[[#This Row],[PORCENTAGEM ACUMULADA]]&lt;=$O$3,$N$3,$N$4))</f>
        <v>B</v>
      </c>
      <c r="J17" s="689">
        <f t="shared" ca="1" si="1"/>
        <v>44883.092582566322</v>
      </c>
      <c r="K17" s="690">
        <f ca="1">+Tabela5[[#This Row],[PREÇO DO
 SERVIÇO]]/Tabela5[[#Totals],[PREÇO DO
 SERVIÇO]]</f>
        <v>1.1081283917574089E-2</v>
      </c>
      <c r="L17" s="691">
        <f ca="1">+Tabela5[[#This Row],[PORCENTAGEM INDIVIDUAL]]+L16</f>
        <v>0.87252156713930362</v>
      </c>
    </row>
    <row r="18" spans="2:12" ht="60" customHeight="1" x14ac:dyDescent="0.25">
      <c r="B18" s="703">
        <v>4011279</v>
      </c>
      <c r="C18" s="704" t="s">
        <v>20684</v>
      </c>
      <c r="D1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BASE OU SUB-BASE DE MACADAME SECO COM BRITA COMERCIAL</v>
      </c>
      <c r="E18" s="685">
        <f ca="1">SUMIF('ORÇAM. SEM DESON'!$B$9:$P$126,B18,'ORÇAM. SEM DESON'!$L$9:$L$126)</f>
        <v>435</v>
      </c>
      <c r="F18" s="685">
        <f>IF(C18="SINAPI",VLOOKUP(B18,'SINAPI 09-20 ES - NÃO DESONER.'!$G$6:$L$6678,5,FALSE),IF(C18="SIURB",VLOOKUP(B18,'SIURB JAN-2020 NÃO DESONER.'!$A$2:$D$757,4,FALSE),IF(C18="SICRO",VLOOKUP(B18,Tabela4[],4,FALSE),IF(C18="CPOS",VLOOKUP(B18,'CPOS-178'!$A$7:$F$4097,6,FALSE),IF(C18="PRÓPRIA",VLOOKUP(B18,Tabela42[],4,FALSE),IF(C18="DER-ES",VLOOKUP(B18,Tabela6[],4,FALSE),IF(C18="IOPES",VLOOKUP(B18,'IOPES_02-20'!$A$12:$G$1265,7,FALSE),IF(C18="EDIF",VLOOKUP(B18,'EDIF JAN-2020 NÃO DESONER.'!$A$3:$D$2649,4,FALSE),"ERRO"))))))))</f>
        <v>98.5</v>
      </c>
      <c r="G18" s="686">
        <f>+'BDI '!$G$33</f>
        <v>0.29940443963183538</v>
      </c>
      <c r="H18" s="687">
        <f t="shared" si="0"/>
        <v>127.99133730373579</v>
      </c>
      <c r="I18" s="688" t="str">
        <f ca="1">+IF(Tabela5[[#This Row],[PORCENTAGEM ACUMULADA]]&lt;=$O$2,$N$2,IF(Tabela5[[#This Row],[PORCENTAGEM ACUMULADA]]&lt;=$O$3,$N$3,$N$4))</f>
        <v>B</v>
      </c>
      <c r="J18" s="689">
        <f t="shared" ca="1" si="1"/>
        <v>55676.231727125072</v>
      </c>
      <c r="K18" s="690">
        <f ca="1">+Tabela5[[#This Row],[PREÇO DO
 SERVIÇO]]/Tabela5[[#Totals],[PREÇO DO
 SERVIÇO]]</f>
        <v>1.3746025412441456E-2</v>
      </c>
      <c r="L18" s="691">
        <f ca="1">+Tabela5[[#This Row],[PORCENTAGEM INDIVIDUAL]]+L17</f>
        <v>0.88626759255174503</v>
      </c>
    </row>
    <row r="19" spans="2:12" ht="60" customHeight="1" x14ac:dyDescent="0.25">
      <c r="B19" s="703">
        <v>2003636</v>
      </c>
      <c r="C19" s="704" t="s">
        <v>20684</v>
      </c>
      <c r="D1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BOCA DE LOBO DUPLA - GRELHA DE CONCRETO - BLDG 02 - AREIA E BRITA COMERCIAIS</v>
      </c>
      <c r="E19" s="685">
        <f ca="1">SUMIF('ORÇAM. SEM DESON'!$B$9:$P$126,B19,'ORÇAM. SEM DESON'!$L$9:$L$126)</f>
        <v>18</v>
      </c>
      <c r="F19" s="685">
        <f>IF(C19="SINAPI",VLOOKUP(B19,'SINAPI 09-20 ES - NÃO DESONER.'!$G$6:$L$6678,5,FALSE),IF(C19="SIURB",VLOOKUP(B19,'SIURB JAN-2020 NÃO DESONER.'!$A$2:$D$757,4,FALSE),IF(C19="SICRO",VLOOKUP(B19,Tabela4[],4,FALSE),IF(C19="CPOS",VLOOKUP(B19,'CPOS-178'!$A$7:$F$4097,6,FALSE),IF(C19="PRÓPRIA",VLOOKUP(B19,Tabela42[],4,FALSE),IF(C19="DER-ES",VLOOKUP(B19,Tabela6[],4,FALSE),IF(C19="IOPES",VLOOKUP(B19,'IOPES_02-20'!$A$12:$G$1265,7,FALSE),IF(C19="EDIF",VLOOKUP(B19,'EDIF JAN-2020 NÃO DESONER.'!$A$3:$D$2649,4,FALSE),"ERRO"))))))))</f>
        <v>1707.17</v>
      </c>
      <c r="G19" s="686">
        <f>+'BDI '!$G$33</f>
        <v>0.29940443963183538</v>
      </c>
      <c r="H19" s="687">
        <f t="shared" si="0"/>
        <v>2218.3042772062804</v>
      </c>
      <c r="I19" s="688" t="str">
        <f ca="1">+IF(Tabela5[[#This Row],[PORCENTAGEM ACUMULADA]]&lt;=$O$2,$N$2,IF(Tabela5[[#This Row],[PORCENTAGEM ACUMULADA]]&lt;=$O$3,$N$3,$N$4))</f>
        <v>B</v>
      </c>
      <c r="J19" s="689">
        <f t="shared" ca="1" si="1"/>
        <v>39929.476989713046</v>
      </c>
      <c r="K19" s="690">
        <f ca="1">+Tabela5[[#This Row],[PREÇO DO
 SERVIÇO]]/Tabela5[[#Totals],[PREÇO DO
 SERVIÇO]]</f>
        <v>9.8582750372936158E-3</v>
      </c>
      <c r="L19" s="691">
        <f ca="1">+Tabela5[[#This Row],[PORCENTAGEM INDIVIDUAL]]+L18</f>
        <v>0.89612586758903867</v>
      </c>
    </row>
    <row r="20" spans="2:12" ht="60" customHeight="1" x14ac:dyDescent="0.25">
      <c r="B20" s="701">
        <v>3108072</v>
      </c>
      <c r="C20" s="702" t="s">
        <v>20684</v>
      </c>
      <c r="D2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FÔRMA METÁLICA EM CHAPA 3/16" REFORÇADA COM NERVURAS DE 40 MM X 3/16" DISPOSTAS EM GRELHAS DE 40 X 60 CM - UTILIZAÇÃO DE 100 VEZES - CONFECÇÃO, INSTALAÇÃO E RETIRADA</v>
      </c>
      <c r="E20" s="685">
        <f ca="1">SUMIF('ORÇAM. SEM DESON'!$B$9:$P$126,B20,'ORÇAM. SEM DESON'!$L$9:$L$126)</f>
        <v>2837.3492000000001</v>
      </c>
      <c r="F20" s="685">
        <f>IF(C20="SINAPI",VLOOKUP(B20,'SINAPI 09-20 ES - NÃO DESONER.'!$G$6:$L$6678,5,FALSE),IF(C20="SIURB",VLOOKUP(B20,'SIURB JAN-2020 NÃO DESONER.'!$A$2:$D$757,4,FALSE),IF(C20="SICRO",VLOOKUP(B20,Tabela4[],4,FALSE),IF(C20="CPOS",VLOOKUP(B20,'CPOS-178'!$A$7:$F$4097,6,FALSE),IF(C20="PRÓPRIA",VLOOKUP(B20,Tabela42[],4,FALSE),IF(C20="DER-ES",VLOOKUP(B20,Tabela6[],4,FALSE),IF(C20="IOPES",VLOOKUP(B20,'IOPES_02-20'!$A$12:$G$1265,7,FALSE),IF(C20="EDIF",VLOOKUP(B20,'EDIF JAN-2020 NÃO DESONER.'!$A$3:$D$2649,4,FALSE),"ERRO"))))))))</f>
        <v>9.99</v>
      </c>
      <c r="G20" s="686">
        <f>+'BDI '!$G$33</f>
        <v>0.29940443963183538</v>
      </c>
      <c r="H20" s="687">
        <f t="shared" si="0"/>
        <v>12.981050351922036</v>
      </c>
      <c r="I20" s="688" t="str">
        <f ca="1">+IF(Tabela5[[#This Row],[PORCENTAGEM ACUMULADA]]&lt;=$O$2,$N$2,IF(Tabela5[[#This Row],[PORCENTAGEM ACUMULADA]]&lt;=$O$3,$N$3,$N$4))</f>
        <v>B</v>
      </c>
      <c r="J20" s="689">
        <f t="shared" ca="1" si="1"/>
        <v>36831.772831185706</v>
      </c>
      <c r="K20" s="690">
        <f ca="1">+Tabela5[[#This Row],[PREÇO DO
 SERVIÇO]]/Tabela5[[#Totals],[PREÇO DO
 SERVIÇO]]</f>
        <v>9.093476149825138E-3</v>
      </c>
      <c r="L20" s="691">
        <f ca="1">+Tabela5[[#This Row],[PORCENTAGEM INDIVIDUAL]]+L19</f>
        <v>0.90521934373886381</v>
      </c>
    </row>
    <row r="21" spans="2:12" ht="60" customHeight="1" x14ac:dyDescent="0.25">
      <c r="B21" s="701">
        <v>181620</v>
      </c>
      <c r="C21" s="702" t="s">
        <v>32936</v>
      </c>
      <c r="D2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LIXEIRA DUPLA</v>
      </c>
      <c r="E21" s="685">
        <f ca="1">SUMIF('ORÇAM. SEM DESON'!$B$9:$P$126,B21,'ORÇAM. SEM DESON'!$L$9:$L$126)</f>
        <v>37</v>
      </c>
      <c r="F21" s="685">
        <f>IF(C21="SINAPI",VLOOKUP(B21,'SINAPI 09-20 ES - NÃO DESONER.'!$G$6:$L$6678,5,FALSE),IF(C21="SIURB",VLOOKUP(B21,'SIURB JAN-2020 NÃO DESONER.'!$A$2:$D$757,4,FALSE),IF(C21="SICRO",VLOOKUP(B21,Tabela4[],4,FALSE),IF(C21="CPOS",VLOOKUP(B21,'CPOS-178'!$A$7:$F$4097,6,FALSE),IF(C21="PRÓPRIA",VLOOKUP(B21,Tabela42[],4,FALSE),IF(C21="DER-ES",VLOOKUP(B21,Tabela6[],4,FALSE),IF(C21="IOPES",VLOOKUP(B21,'IOPES_02-20'!$A$12:$G$1265,7,FALSE),IF(C21="EDIF",VLOOKUP(B21,'EDIF JAN-2020 NÃO DESONER.'!$A$3:$D$2649,4,FALSE),"ERRO"))))))))</f>
        <v>738.84</v>
      </c>
      <c r="G21" s="686">
        <f>+'BDI '!$G$33</f>
        <v>0.29940443963183538</v>
      </c>
      <c r="H21" s="687">
        <f t="shared" si="0"/>
        <v>960.05197617758529</v>
      </c>
      <c r="I21" s="688" t="str">
        <f ca="1">+IF(Tabela5[[#This Row],[PORCENTAGEM ACUMULADA]]&lt;=$O$2,$N$2,IF(Tabela5[[#This Row],[PORCENTAGEM ACUMULADA]]&lt;=$O$3,$N$3,$N$4))</f>
        <v>B</v>
      </c>
      <c r="J21" s="689">
        <f t="shared" ca="1" si="1"/>
        <v>35521.923118570652</v>
      </c>
      <c r="K21" s="690">
        <f ca="1">+Tabela5[[#This Row],[PREÇO DO
 SERVIÇO]]/Tabela5[[#Totals],[PREÇO DO
 SERVIÇO]]</f>
        <v>8.7700845179285846E-3</v>
      </c>
      <c r="L21" s="691">
        <f ca="1">+Tabela5[[#This Row],[PORCENTAGEM INDIVIDUAL]]+L20</f>
        <v>0.91398942825679241</v>
      </c>
    </row>
    <row r="22" spans="2:12" ht="60" customHeight="1" x14ac:dyDescent="0.25">
      <c r="B22" s="701" t="s">
        <v>25458</v>
      </c>
      <c r="C22" s="702" t="s">
        <v>25239</v>
      </c>
      <c r="D2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TAPUME TELHA METÁLICA ONDULADA 0,50MM BRANCA H=2,20M, INCL. MONTAGEM ESTR. MAD. 8"X8", C/ADESIVO "IOPES" 60X60CM A CADA 10M, INCL. FAIXAS PINT. ESMALTE SINT. CORES AZUL C/ H=30CM E ROSA C/ H=10CM (REAPROVEITAMENTO 2X)</v>
      </c>
      <c r="E22" s="685">
        <f ca="1">SUMIF('ORÇAM. SEM DESON'!$B$9:$P$126,B22,'ORÇAM. SEM DESON'!$L$9:$L$126)</f>
        <v>200</v>
      </c>
      <c r="F22" s="685">
        <f>IF(C22="SINAPI",VLOOKUP(B22,'SINAPI 09-20 ES - NÃO DESONER.'!$G$6:$L$6678,5,FALSE),IF(C22="SIURB",VLOOKUP(B22,'SIURB JAN-2020 NÃO DESONER.'!$A$2:$D$757,4,FALSE),IF(C22="SICRO",VLOOKUP(B22,Tabela4[],4,FALSE),IF(C22="CPOS",VLOOKUP(B22,'CPOS-178'!$A$7:$F$4097,6,FALSE),IF(C22="PRÓPRIA",VLOOKUP(B22,Tabela42[],4,FALSE),IF(C22="DER-ES",VLOOKUP(B22,Tabela6[],4,FALSE),IF(C22="IOPES",VLOOKUP(B22,'IOPES_02-20'!$A$12:$G$1265,7,FALSE),IF(C22="EDIF",VLOOKUP(B22,'EDIF JAN-2020 NÃO DESONER.'!$A$3:$D$2649,4,FALSE),"ERRO"))))))))</f>
        <v>121.03</v>
      </c>
      <c r="G22" s="686">
        <f>+'BDI '!$G$33</f>
        <v>0.29940443963183538</v>
      </c>
      <c r="H22" s="687">
        <f t="shared" si="0"/>
        <v>157.26691932864105</v>
      </c>
      <c r="I22" s="688" t="str">
        <f ca="1">+IF(Tabela5[[#This Row],[PORCENTAGEM ACUMULADA]]&lt;=$O$2,$N$2,IF(Tabela5[[#This Row],[PORCENTAGEM ACUMULADA]]&lt;=$O$3,$N$3,$N$4))</f>
        <v>B</v>
      </c>
      <c r="J22" s="689">
        <f t="shared" ca="1" si="1"/>
        <v>31453.38386572821</v>
      </c>
      <c r="K22" s="690">
        <f ca="1">+Tabela5[[#This Row],[PREÇO DO
 SERVIÇO]]/Tabela5[[#Totals],[PREÇO DO
 SERVIÇO]]</f>
        <v>7.765594051778001E-3</v>
      </c>
      <c r="L22" s="691">
        <f ca="1">+Tabela5[[#This Row],[PORCENTAGEM INDIVIDUAL]]+L21</f>
        <v>0.92175502230857043</v>
      </c>
    </row>
    <row r="23" spans="2:12" ht="60" customHeight="1" x14ac:dyDescent="0.25">
      <c r="B23" s="703">
        <v>2003680</v>
      </c>
      <c r="C23" s="704" t="s">
        <v>20684</v>
      </c>
      <c r="D2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POÇO DE VISITA - PVI 02 - AREIA E BRITA COMERCIAIS</v>
      </c>
      <c r="E23" s="685">
        <f ca="1">SUMIF('ORÇAM. SEM DESON'!$B$9:$P$126,B23,'ORÇAM. SEM DESON'!$L$9:$L$126)</f>
        <v>13</v>
      </c>
      <c r="F23" s="685">
        <f>IF(C23="SINAPI",VLOOKUP(B23,'SINAPI 09-20 ES - NÃO DESONER.'!$G$6:$L$6678,5,FALSE),IF(C23="SIURB",VLOOKUP(B23,'SIURB JAN-2020 NÃO DESONER.'!$A$2:$D$757,4,FALSE),IF(C23="SICRO",VLOOKUP(B23,Tabela4[],4,FALSE),IF(C23="CPOS",VLOOKUP(B23,'CPOS-178'!$A$7:$F$4097,6,FALSE),IF(C23="PRÓPRIA",VLOOKUP(B23,Tabela42[],4,FALSE),IF(C23="DER-ES",VLOOKUP(B23,Tabela6[],4,FALSE),IF(C23="IOPES",VLOOKUP(B23,'IOPES_02-20'!$A$12:$G$1265,7,FALSE),IF(C23="EDIF",VLOOKUP(B23,'EDIF JAN-2020 NÃO DESONER.'!$A$3:$D$2649,4,FALSE),"ERRO"))))))))</f>
        <v>1452.13</v>
      </c>
      <c r="G23" s="686">
        <f>+'BDI '!$G$33</f>
        <v>0.29940443963183538</v>
      </c>
      <c r="H23" s="687">
        <f t="shared" si="0"/>
        <v>1886.9041689225774</v>
      </c>
      <c r="I23" s="688" t="str">
        <f ca="1">+IF(Tabela5[[#This Row],[PORCENTAGEM ACUMULADA]]&lt;=$O$2,$N$2,IF(Tabela5[[#This Row],[PORCENTAGEM ACUMULADA]]&lt;=$O$3,$N$3,$N$4))</f>
        <v>B</v>
      </c>
      <c r="J23" s="689">
        <f t="shared" ca="1" si="1"/>
        <v>24529.754195993504</v>
      </c>
      <c r="K23" s="690">
        <f ca="1">+Tabela5[[#This Row],[PREÇO DO
 SERVIÇO]]/Tabela5[[#Totals],[PREÇO DO
 SERVIÇO]]</f>
        <v>6.0562041301871041E-3</v>
      </c>
      <c r="L23" s="691">
        <f ca="1">+Tabela5[[#This Row],[PORCENTAGEM INDIVIDUAL]]+L22</f>
        <v>0.92781122643875757</v>
      </c>
    </row>
    <row r="24" spans="2:12" ht="60" customHeight="1" x14ac:dyDescent="0.25">
      <c r="B24" s="701">
        <v>92982</v>
      </c>
      <c r="C24" s="702" t="s">
        <v>20683</v>
      </c>
      <c r="D2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DE COBRE FLEXÍVEL ISOLADO, 16 MM², ANTI-CHAMA 0,6/1,0 KV, PARA DISTRIBUIÇÃO - FORNECIMENTO E INSTALAÇÃO. AF_12/2015</v>
      </c>
      <c r="E24" s="685">
        <f ca="1">SUMIF('ORÇAM. SEM DESON'!$B$9:$P$126,B24,'ORÇAM. SEM DESON'!$L$9:$L$126)</f>
        <v>1590</v>
      </c>
      <c r="F24" s="685" t="str">
        <f>IF(C24="SINAPI",VLOOKUP(B24,'SINAPI 09-20 ES - NÃO DESONER.'!$G$6:$L$6678,5,FALSE),IF(C24="SIURB",VLOOKUP(B24,'SIURB JAN-2020 NÃO DESONER.'!$A$2:$D$757,4,FALSE),IF(C24="SICRO",VLOOKUP(B24,Tabela4[],4,FALSE),IF(C24="CPOS",VLOOKUP(B24,'CPOS-178'!$A$7:$F$4097,6,FALSE),IF(C24="PRÓPRIA",VLOOKUP(B24,Tabela42[],4,FALSE),IF(C24="DER-ES",VLOOKUP(B24,Tabela6[],4,FALSE),IF(C24="IOPES",VLOOKUP(B24,'IOPES_02-20'!$A$12:$G$1265,7,FALSE),IF(C24="EDIF",VLOOKUP(B24,'EDIF JAN-2020 NÃO DESONER.'!$A$3:$D$2649,4,FALSE),"ERRO"))))))))</f>
        <v>10,42</v>
      </c>
      <c r="G24" s="686">
        <f>+'BDI '!$G$33</f>
        <v>0.29940443963183538</v>
      </c>
      <c r="H24" s="687">
        <f t="shared" si="0"/>
        <v>13.539794260963724</v>
      </c>
      <c r="I24" s="688" t="str">
        <f ca="1">+IF(Tabela5[[#This Row],[PORCENTAGEM ACUMULADA]]&lt;=$O$2,$N$2,IF(Tabela5[[#This Row],[PORCENTAGEM ACUMULADA]]&lt;=$O$3,$N$3,$N$4))</f>
        <v>B</v>
      </c>
      <c r="J24" s="689">
        <f t="shared" ca="1" si="1"/>
        <v>21528.272874932321</v>
      </c>
      <c r="K24" s="690">
        <f ca="1">+Tabela5[[#This Row],[PREÇO DO
 SERVIÇO]]/Tabela5[[#Totals],[PREÇO DO
 SERVIÇO]]</f>
        <v>5.3151619074216123E-3</v>
      </c>
      <c r="L24" s="691">
        <f ca="1">+Tabela5[[#This Row],[PORCENTAGEM INDIVIDUAL]]+L23</f>
        <v>0.93312638834617923</v>
      </c>
    </row>
    <row r="25" spans="2:12" ht="60" customHeight="1" x14ac:dyDescent="0.25">
      <c r="B25" s="701">
        <v>1106109</v>
      </c>
      <c r="C25" s="702" t="s">
        <v>20684</v>
      </c>
      <c r="D2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CONCRETO FCK = 20 MPA - CONFECÇÃO EM CENTRAL DOSADORA DE 40 M³/H - AREIA E BRITA COMERCIAIS</v>
      </c>
      <c r="E25" s="685">
        <f ca="1">SUMIF('ORÇAM. SEM DESON'!$B$9:$P$126,B25,'ORÇAM. SEM DESON'!$L$9:$L$126)</f>
        <v>69.790500000000009</v>
      </c>
      <c r="F25" s="685">
        <f>IF(C25="SINAPI",VLOOKUP(B25,'SINAPI 09-20 ES - NÃO DESONER.'!$G$6:$L$6678,5,FALSE),IF(C25="SIURB",VLOOKUP(B25,'SIURB JAN-2020 NÃO DESONER.'!$A$2:$D$757,4,FALSE),IF(C25="SICRO",VLOOKUP(B25,Tabela4[],4,FALSE),IF(C25="CPOS",VLOOKUP(B25,'CPOS-178'!$A$7:$F$4097,6,FALSE),IF(C25="PRÓPRIA",VLOOKUP(B25,Tabela42[],4,FALSE),IF(C25="DER-ES",VLOOKUP(B25,Tabela6[],4,FALSE),IF(C25="IOPES",VLOOKUP(B25,'IOPES_02-20'!$A$12:$G$1265,7,FALSE),IF(C25="EDIF",VLOOKUP(B25,'EDIF JAN-2020 NÃO DESONER.'!$A$3:$D$2649,4,FALSE),"ERRO"))))))))</f>
        <v>213.85</v>
      </c>
      <c r="G25" s="686">
        <f>+'BDI '!$G$33</f>
        <v>0.29940443963183538</v>
      </c>
      <c r="H25" s="687">
        <f t="shared" si="0"/>
        <v>277.87763941526799</v>
      </c>
      <c r="I25" s="688" t="str">
        <f ca="1">+IF(Tabela5[[#This Row],[PORCENTAGEM ACUMULADA]]&lt;=$O$2,$N$2,IF(Tabela5[[#This Row],[PORCENTAGEM ACUMULADA]]&lt;=$O$3,$N$3,$N$4))</f>
        <v>B</v>
      </c>
      <c r="J25" s="689">
        <f t="shared" ca="1" si="1"/>
        <v>19393.219393611264</v>
      </c>
      <c r="K25" s="690">
        <f ca="1">+Tabela5[[#This Row],[PREÇO DO
 SERVIÇO]]/Tabela5[[#Totals],[PREÇO DO
 SERVIÇO]]</f>
        <v>4.7880339301727051E-3</v>
      </c>
      <c r="L25" s="691">
        <f ca="1">+Tabela5[[#This Row],[PORCENTAGEM INDIVIDUAL]]+L24</f>
        <v>0.93791442227635191</v>
      </c>
    </row>
    <row r="26" spans="2:12" ht="60" customHeight="1" x14ac:dyDescent="0.25">
      <c r="B26" s="701" t="s">
        <v>25499</v>
      </c>
      <c r="C26" s="702" t="s">
        <v>25239</v>
      </c>
      <c r="D2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LUZ, INCL. PADRÃO ENTRADA DE ENERGIA TRIFÁS., CABO DE LIGAÇÃO ATÉ BARRACÕES, QUADRO DE DISTRIB., DISJ. E CHAVE DE FORÇA (QUANDO NECESSÁRIO), CONS. 20M ENTRE PADRÃO ENTRADA E QDG, CONF. PROJETO (1 UTILIZAÇÃO)</v>
      </c>
      <c r="E26" s="685">
        <f ca="1">SUMIF('ORÇAM. SEM DESON'!$B$9:$P$126,B26,'ORÇAM. SEM DESON'!$L$9:$L$126)</f>
        <v>35</v>
      </c>
      <c r="F26" s="685">
        <f>IF(C26="SINAPI",VLOOKUP(B26,'SINAPI 09-20 ES - NÃO DESONER.'!$G$6:$L$6678,5,FALSE),IF(C26="SIURB",VLOOKUP(B26,'SIURB JAN-2020 NÃO DESONER.'!$A$2:$D$757,4,FALSE),IF(C26="SICRO",VLOOKUP(B26,Tabela4[],4,FALSE),IF(C26="CPOS",VLOOKUP(B26,'CPOS-178'!$A$7:$F$4097,6,FALSE),IF(C26="PRÓPRIA",VLOOKUP(B26,Tabela42[],4,FALSE),IF(C26="DER-ES",VLOOKUP(B26,Tabela6[],4,FALSE),IF(C26="IOPES",VLOOKUP(B26,'IOPES_02-20'!$A$12:$G$1265,7,FALSE),IF(C26="EDIF",VLOOKUP(B26,'EDIF JAN-2020 NÃO DESONER.'!$A$3:$D$2649,4,FALSE),"ERRO"))))))))</f>
        <v>368.81</v>
      </c>
      <c r="G26" s="686">
        <f>+'BDI '!$G$33</f>
        <v>0.29940443963183538</v>
      </c>
      <c r="H26" s="687">
        <f t="shared" si="0"/>
        <v>479.23335138061719</v>
      </c>
      <c r="I26" s="688" t="str">
        <f ca="1">+IF(Tabela5[[#This Row],[PORCENTAGEM ACUMULADA]]&lt;=$O$2,$N$2,IF(Tabela5[[#This Row],[PORCENTAGEM ACUMULADA]]&lt;=$O$3,$N$3,$N$4))</f>
        <v>B</v>
      </c>
      <c r="J26" s="689">
        <f t="shared" ca="1" si="1"/>
        <v>16773.167298321601</v>
      </c>
      <c r="K26" s="690">
        <f ca="1">+Tabela5[[#This Row],[PREÇO DO
 SERVIÇO]]/Tabela5[[#Totals],[PREÇO DO
 SERVIÇO]]</f>
        <v>4.141163594904922E-3</v>
      </c>
      <c r="L26" s="691">
        <f ca="1">+Tabela5[[#This Row],[PORCENTAGEM INDIVIDUAL]]+L25</f>
        <v>0.94205558587125682</v>
      </c>
    </row>
    <row r="27" spans="2:12" ht="60" customHeight="1" x14ac:dyDescent="0.25">
      <c r="B27" s="701" t="s">
        <v>25501</v>
      </c>
      <c r="C27" s="702" t="s">
        <v>25239</v>
      </c>
      <c r="D2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ESGOTO, CONTENDO FOSSA E FILTRO, INCLUSIVE TUBOS E CONEXÕES DE LIGAÇÃO ENTRE CAIXAS, CONSIDERANDO DISTÂNCIA DE 25M, CONFORME PROJETO (1 UTILIZAÇÃO)</v>
      </c>
      <c r="E27" s="685">
        <f ca="1">SUMIF('ORÇAM. SEM DESON'!$B$9:$P$126,B27,'ORÇAM. SEM DESON'!$L$9:$L$126)</f>
        <v>45</v>
      </c>
      <c r="F27" s="685">
        <f>IF(C27="SINAPI",VLOOKUP(B27,'SINAPI 09-20 ES - NÃO DESONER.'!$G$6:$L$6678,5,FALSE),IF(C27="SIURB",VLOOKUP(B27,'SIURB JAN-2020 NÃO DESONER.'!$A$2:$D$757,4,FALSE),IF(C27="SICRO",VLOOKUP(B27,Tabela4[],4,FALSE),IF(C27="CPOS",VLOOKUP(B27,'CPOS-178'!$A$7:$F$4097,6,FALSE),IF(C27="PRÓPRIA",VLOOKUP(B27,Tabela42[],4,FALSE),IF(C27="DER-ES",VLOOKUP(B27,Tabela6[],4,FALSE),IF(C27="IOPES",VLOOKUP(B27,'IOPES_02-20'!$A$12:$G$1265,7,FALSE),IF(C27="EDIF",VLOOKUP(B27,'EDIF JAN-2020 NÃO DESONER.'!$A$3:$D$2649,4,FALSE),"ERRO"))))))))</f>
        <v>267.55</v>
      </c>
      <c r="G27" s="686">
        <f>+'BDI '!$G$33</f>
        <v>0.29940443963183538</v>
      </c>
      <c r="H27" s="687">
        <f t="shared" si="0"/>
        <v>347.65565782349756</v>
      </c>
      <c r="I27" s="688" t="str">
        <f ca="1">+IF(Tabela5[[#This Row],[PORCENTAGEM ACUMULADA]]&lt;=$O$2,$N$2,IF(Tabela5[[#This Row],[PORCENTAGEM ACUMULADA]]&lt;=$O$3,$N$3,$N$4))</f>
        <v>B</v>
      </c>
      <c r="J27" s="689">
        <f t="shared" ca="1" si="1"/>
        <v>15644.50460205739</v>
      </c>
      <c r="K27" s="690">
        <f ca="1">+Tabela5[[#This Row],[PREÇO DO
 SERVIÇO]]/Tabela5[[#Totals],[PREÇO DO
 SERVIÇO]]</f>
        <v>3.862505617817656E-3</v>
      </c>
      <c r="L27" s="691">
        <f ca="1">+Tabela5[[#This Row],[PORCENTAGEM INDIVIDUAL]]+L26</f>
        <v>0.94591809148907446</v>
      </c>
    </row>
    <row r="28" spans="2:12" ht="60" customHeight="1" x14ac:dyDescent="0.25">
      <c r="B28" s="701">
        <v>93009</v>
      </c>
      <c r="C28" s="702" t="s">
        <v>20683</v>
      </c>
      <c r="D2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ELETRODUTO RÍGIDO ROSCÁVEL, PVC, DN 60 MM (2") - FORNECIMENTO E INSTALAÇÃO. AF_12/2015</v>
      </c>
      <c r="E28" s="685">
        <f ca="1">SUMIF('ORÇAM. SEM DESON'!$B$9:$P$126,B28,'ORÇAM. SEM DESON'!$L$9:$L$126)</f>
        <v>600</v>
      </c>
      <c r="F28" s="685" t="str">
        <f>IF(C28="SINAPI",VLOOKUP(B28,'SINAPI 09-20 ES - NÃO DESONER.'!$G$6:$L$6678,5,FALSE),IF(C28="SIURB",VLOOKUP(B28,'SIURB JAN-2020 NÃO DESONER.'!$A$2:$D$757,4,FALSE),IF(C28="SICRO",VLOOKUP(B28,Tabela4[],4,FALSE),IF(C28="CPOS",VLOOKUP(B28,'CPOS-178'!$A$7:$F$4097,6,FALSE),IF(C28="PRÓPRIA",VLOOKUP(B28,Tabela42[],4,FALSE),IF(C28="DER-ES",VLOOKUP(B28,Tabela6[],4,FALSE),IF(C28="IOPES",VLOOKUP(B28,'IOPES_02-20'!$A$12:$G$1265,7,FALSE),IF(C28="EDIF",VLOOKUP(B28,'EDIF JAN-2020 NÃO DESONER.'!$A$3:$D$2649,4,FALSE),"ERRO"))))))))</f>
        <v>16,76</v>
      </c>
      <c r="G28" s="686">
        <f>+'BDI '!$G$33</f>
        <v>0.29940443963183538</v>
      </c>
      <c r="H28" s="687">
        <f t="shared" si="0"/>
        <v>21.778018408229563</v>
      </c>
      <c r="I28" s="688" t="str">
        <f ca="1">+IF(Tabela5[[#This Row],[PORCENTAGEM ACUMULADA]]&lt;=$O$2,$N$2,IF(Tabela5[[#This Row],[PORCENTAGEM ACUMULADA]]&lt;=$O$3,$N$3,$N$4))</f>
        <v>B</v>
      </c>
      <c r="J28" s="689">
        <f t="shared" ca="1" si="1"/>
        <v>13066.811044937738</v>
      </c>
      <c r="K28" s="690">
        <f ca="1">+Tabela5[[#This Row],[PREÇO DO
 SERVIÇO]]/Tabela5[[#Totals],[PREÇO DO
 SERVIÇO]]</f>
        <v>3.2260932737618597E-3</v>
      </c>
      <c r="L28" s="691">
        <f ca="1">+Tabela5[[#This Row],[PORCENTAGEM INDIVIDUAL]]+L27</f>
        <v>0.94914418476283635</v>
      </c>
    </row>
    <row r="29" spans="2:12" ht="60" customHeight="1" x14ac:dyDescent="0.25">
      <c r="B29" s="701" t="s">
        <v>27535</v>
      </c>
      <c r="C29" s="702" t="s">
        <v>25239</v>
      </c>
      <c r="D2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BANCO DE CONCRETO ARMADO APARENTE COM APOIOS DE ALVENARIA ASSENTADA COM ARGAMASSA DE CIMENTO, CAL E AREIA, LARGURA DE 0,50M E ESPESSURA DE 0,05M</v>
      </c>
      <c r="E29" s="685">
        <f ca="1">SUMIF('ORÇAM. SEM DESON'!$B$9:$P$126,B29,'ORÇAM. SEM DESON'!$L$9:$L$126)</f>
        <v>72.8</v>
      </c>
      <c r="F29" s="685">
        <f>IF(C29="SINAPI",VLOOKUP(B29,'SINAPI 09-20 ES - NÃO DESONER.'!$G$6:$L$6678,5,FALSE),IF(C29="SIURB",VLOOKUP(B29,'SIURB JAN-2020 NÃO DESONER.'!$A$2:$D$757,4,FALSE),IF(C29="SICRO",VLOOKUP(B29,Tabela4[],4,FALSE),IF(C29="CPOS",VLOOKUP(B29,'CPOS-178'!$A$7:$F$4097,6,FALSE),IF(C29="PRÓPRIA",VLOOKUP(B29,Tabela42[],4,FALSE),IF(C29="DER-ES",VLOOKUP(B29,Tabela6[],4,FALSE),IF(C29="IOPES",VLOOKUP(B29,'IOPES_02-20'!$A$12:$G$1265,7,FALSE),IF(C29="EDIF",VLOOKUP(B29,'EDIF JAN-2020 NÃO DESONER.'!$A$3:$D$2649,4,FALSE),"ERRO"))))))))</f>
        <v>107.07</v>
      </c>
      <c r="G29" s="686">
        <f>+'BDI '!$G$33</f>
        <v>0.29940443963183538</v>
      </c>
      <c r="H29" s="687">
        <f t="shared" si="0"/>
        <v>139.1272333513806</v>
      </c>
      <c r="I29" s="688" t="str">
        <f ca="1">+IF(Tabela5[[#This Row],[PORCENTAGEM ACUMULADA]]&lt;=$O$2,$N$2,IF(Tabela5[[#This Row],[PORCENTAGEM ACUMULADA]]&lt;=$O$3,$N$3,$N$4))</f>
        <v>C</v>
      </c>
      <c r="J29" s="689">
        <f t="shared" ca="1" si="1"/>
        <v>10128.462587980506</v>
      </c>
      <c r="K29" s="690">
        <f ca="1">+Tabela5[[#This Row],[PREÇO DO
 SERVIÇO]]/Tabela5[[#Totals],[PREÇO DO
 SERVIÇO]]</f>
        <v>2.5006380605229182E-3</v>
      </c>
      <c r="L29" s="691">
        <f ca="1">+Tabela5[[#This Row],[PORCENTAGEM INDIVIDUAL]]+L28</f>
        <v>0.95164482282335927</v>
      </c>
    </row>
    <row r="30" spans="2:12" ht="60" customHeight="1" x14ac:dyDescent="0.25">
      <c r="B30" s="701">
        <v>2003985</v>
      </c>
      <c r="C30" s="704" t="s">
        <v>20684</v>
      </c>
      <c r="D3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500 MM</v>
      </c>
      <c r="E30" s="685">
        <f ca="1">SUMIF('ORÇAM. SEM DESON'!$B$9:$P$126,B30,'ORÇAM. SEM DESON'!$L$9:$L$126)</f>
        <v>33</v>
      </c>
      <c r="F30" s="685">
        <f>IF(C30="SINAPI",VLOOKUP(B30,'SINAPI 09-20 ES - NÃO DESONER.'!$G$6:$L$6678,5,FALSE),IF(C30="SIURB",VLOOKUP(B30,'SIURB JAN-2020 NÃO DESONER.'!$A$2:$D$757,4,FALSE),IF(C30="SICRO",VLOOKUP(B30,Tabela4[],4,FALSE),IF(C30="CPOS",VLOOKUP(B30,'CPOS-178'!$A$7:$F$4097,6,FALSE),IF(C30="PRÓPRIA",VLOOKUP(B30,Tabela42[],4,FALSE),IF(C30="DER-ES",VLOOKUP(B30,Tabela6[],4,FALSE),IF(C30="IOPES",VLOOKUP(B30,'IOPES_02-20'!$A$12:$G$1265,7,FALSE),IF(C30="EDIF",VLOOKUP(B30,'EDIF JAN-2020 NÃO DESONER.'!$A$3:$D$2649,4,FALSE),"ERRO"))))))))</f>
        <v>229.12</v>
      </c>
      <c r="G30" s="686">
        <f>+'BDI '!$G$33</f>
        <v>0.29940443963183538</v>
      </c>
      <c r="H30" s="687">
        <f t="shared" si="0"/>
        <v>297.71954520844611</v>
      </c>
      <c r="I30" s="688" t="str">
        <f ca="1">+IF(Tabela5[[#This Row],[PORCENTAGEM ACUMULADA]]&lt;=$O$2,$N$2,IF(Tabela5[[#This Row],[PORCENTAGEM ACUMULADA]]&lt;=$O$3,$N$3,$N$4))</f>
        <v>C</v>
      </c>
      <c r="J30" s="689">
        <f t="shared" ca="1" si="1"/>
        <v>9824.7449918787206</v>
      </c>
      <c r="K30" s="690">
        <f ca="1">+Tabela5[[#This Row],[PREÇO DO
 SERVIÇO]]/Tabela5[[#Totals],[PREÇO DO
 SERVIÇO]]</f>
        <v>2.4256525655511601E-3</v>
      </c>
      <c r="L30" s="691">
        <f ca="1">+Tabela5[[#This Row],[PORCENTAGEM INDIVIDUAL]]+L29</f>
        <v>0.95407047538891043</v>
      </c>
    </row>
    <row r="31" spans="2:12" ht="60" customHeight="1" x14ac:dyDescent="0.25">
      <c r="B31" s="701">
        <v>2003369</v>
      </c>
      <c r="C31" s="702" t="s">
        <v>20684</v>
      </c>
      <c r="D3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MEIO FIO DE CONCRETO - MFC 01 - AREIA E BRITA COMERCIAIS - FÔRMA DE MADEIRA</v>
      </c>
      <c r="E31" s="685">
        <f ca="1">SUMIF('ORÇAM. SEM DESON'!$B$9:$P$126,B31,'ORÇAM. SEM DESON'!$L$9:$L$126)</f>
        <v>124.92999999999999</v>
      </c>
      <c r="F31" s="685">
        <f>IF(C31="SINAPI",VLOOKUP(B31,'SINAPI 09-20 ES - NÃO DESONER.'!$G$6:$L$6678,5,FALSE),IF(C31="SIURB",VLOOKUP(B31,'SIURB JAN-2020 NÃO DESONER.'!$A$2:$D$757,4,FALSE),IF(C31="SICRO",VLOOKUP(B31,Tabela4[],4,FALSE),IF(C31="CPOS",VLOOKUP(B31,'CPOS-178'!$A$7:$F$4097,6,FALSE),IF(C31="PRÓPRIA",VLOOKUP(B31,Tabela42[],4,FALSE),IF(C31="DER-ES",VLOOKUP(B31,Tabela6[],4,FALSE),IF(C31="IOPES",VLOOKUP(B31,'IOPES_02-20'!$A$12:$G$1265,7,FALSE),IF(C31="EDIF",VLOOKUP(B31,'EDIF JAN-2020 NÃO DESONER.'!$A$3:$D$2649,4,FALSE),"ERRO"))))))))</f>
        <v>48.02</v>
      </c>
      <c r="G31" s="686">
        <f>+'BDI '!$G$33</f>
        <v>0.29940443963183538</v>
      </c>
      <c r="H31" s="687">
        <f t="shared" si="0"/>
        <v>62.397401191120743</v>
      </c>
      <c r="I31" s="688" t="str">
        <f ca="1">+IF(Tabela5[[#This Row],[PORCENTAGEM ACUMULADA]]&lt;=$O$2,$N$2,IF(Tabela5[[#This Row],[PORCENTAGEM ACUMULADA]]&lt;=$O$3,$N$3,$N$4))</f>
        <v>C</v>
      </c>
      <c r="J31" s="689">
        <f t="shared" ca="1" si="1"/>
        <v>7795.3073308067142</v>
      </c>
      <c r="K31" s="690">
        <f ca="1">+Tabela5[[#This Row],[PREÇO DO
 SERVIÇO]]/Tabela5[[#Totals],[PREÇO DO
 SERVIÇO]]</f>
        <v>1.9246003068640752E-3</v>
      </c>
      <c r="L31" s="691">
        <f ca="1">+Tabela5[[#This Row],[PORCENTAGEM INDIVIDUAL]]+L30</f>
        <v>0.95599507569577447</v>
      </c>
    </row>
    <row r="32" spans="2:12" ht="60" customHeight="1" x14ac:dyDescent="0.25">
      <c r="B32" s="701">
        <v>97097</v>
      </c>
      <c r="C32" s="702" t="s">
        <v>20683</v>
      </c>
      <c r="D3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ACABAMENTO POLIDO PARA PISO DE CONCRETO ARMADO DE ALTA RESISTÊNCIA. AF_09/2017</v>
      </c>
      <c r="E32" s="685">
        <f ca="1">SUMIF('ORÇAM. SEM DESON'!$B$9:$P$126,B32,'ORÇAM. SEM DESON'!$L$9:$L$126)</f>
        <v>233.16</v>
      </c>
      <c r="F32" s="685" t="str">
        <f>IF(C32="SINAPI",VLOOKUP(B32,'SINAPI 09-20 ES - NÃO DESONER.'!$G$6:$L$6678,5,FALSE),IF(C32="SIURB",VLOOKUP(B32,'SIURB JAN-2020 NÃO DESONER.'!$A$2:$D$757,4,FALSE),IF(C32="SICRO",VLOOKUP(B32,Tabela4[],4,FALSE),IF(C32="CPOS",VLOOKUP(B32,'CPOS-178'!$A$7:$F$4097,6,FALSE),IF(C32="PRÓPRIA",VLOOKUP(B32,Tabela42[],4,FALSE),IF(C32="DER-ES",VLOOKUP(B32,Tabela6[],4,FALSE),IF(C32="IOPES",VLOOKUP(B32,'IOPES_02-20'!$A$12:$G$1265,7,FALSE),IF(C32="EDIF",VLOOKUP(B32,'EDIF JAN-2020 NÃO DESONER.'!$A$3:$D$2649,4,FALSE),"ERRO"))))))))</f>
        <v>24,92</v>
      </c>
      <c r="G32" s="686">
        <f>+'BDI '!$G$33</f>
        <v>0.29940443963183538</v>
      </c>
      <c r="H32" s="687">
        <f t="shared" si="0"/>
        <v>32.38115863562534</v>
      </c>
      <c r="I32" s="688" t="str">
        <f ca="1">+IF(Tabela5[[#This Row],[PORCENTAGEM ACUMULADA]]&lt;=$O$2,$N$2,IF(Tabela5[[#This Row],[PORCENTAGEM ACUMULADA]]&lt;=$O$3,$N$3,$N$4))</f>
        <v>C</v>
      </c>
      <c r="J32" s="689">
        <f t="shared" ca="1" si="1"/>
        <v>7549.9909474824044</v>
      </c>
      <c r="K32" s="690">
        <f ca="1">+Tabela5[[#This Row],[PREÇO DO
 SERVIÇO]]/Tabela5[[#Totals],[PREÇO DO
 SERVIÇO]]</f>
        <v>1.8640336137769546E-3</v>
      </c>
      <c r="L32" s="691">
        <f ca="1">+Tabela5[[#This Row],[PORCENTAGEM INDIVIDUAL]]+L31</f>
        <v>0.95785910930955143</v>
      </c>
    </row>
    <row r="33" spans="2:12" ht="60" customHeight="1" x14ac:dyDescent="0.25">
      <c r="B33" s="701">
        <v>181604</v>
      </c>
      <c r="C33" s="702" t="s">
        <v>32936</v>
      </c>
      <c r="D3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SIMULADOR DE CAVALGADA</v>
      </c>
      <c r="E33" s="685">
        <f ca="1">SUMIF('ORÇAM. SEM DESON'!$B$9:$P$126,B33,'ORÇAM. SEM DESON'!$L$9:$L$126)</f>
        <v>2</v>
      </c>
      <c r="F33" s="685">
        <f>IF(C33="SINAPI",VLOOKUP(B33,'SINAPI 09-20 ES - NÃO DESONER.'!$G$6:$L$6678,5,FALSE),IF(C33="SIURB",VLOOKUP(B33,'SIURB JAN-2020 NÃO DESONER.'!$A$2:$D$757,4,FALSE),IF(C33="SICRO",VLOOKUP(B33,Tabela4[],4,FALSE),IF(C33="CPOS",VLOOKUP(B33,'CPOS-178'!$A$7:$F$4097,6,FALSE),IF(C33="PRÓPRIA",VLOOKUP(B33,Tabela42[],4,FALSE),IF(C33="DER-ES",VLOOKUP(B33,Tabela6[],4,FALSE),IF(C33="IOPES",VLOOKUP(B33,'IOPES_02-20'!$A$12:$G$1265,7,FALSE),IF(C33="EDIF",VLOOKUP(B33,'EDIF JAN-2020 NÃO DESONER.'!$A$3:$D$2649,4,FALSE),"ERRO"))))))))</f>
        <v>2861.96</v>
      </c>
      <c r="G33" s="686">
        <f>+'BDI '!$G$33</f>
        <v>0.29940443963183538</v>
      </c>
      <c r="H33" s="687">
        <f t="shared" si="0"/>
        <v>3718.8435300487276</v>
      </c>
      <c r="I33" s="688" t="str">
        <f ca="1">+IF(Tabela5[[#This Row],[PORCENTAGEM ACUMULADA]]&lt;=$O$2,$N$2,IF(Tabela5[[#This Row],[PORCENTAGEM ACUMULADA]]&lt;=$O$3,$N$3,$N$4))</f>
        <v>C</v>
      </c>
      <c r="J33" s="689">
        <f t="shared" ca="1" si="1"/>
        <v>7437.6870600974553</v>
      </c>
      <c r="K33" s="690">
        <f ca="1">+Tabela5[[#This Row],[PREÇO DO
 SERVIÇO]]/Tabela5[[#Totals],[PREÇO DO
 SERVIÇO]]</f>
        <v>1.8363066638376077E-3</v>
      </c>
      <c r="L33" s="691">
        <f ca="1">+Tabela5[[#This Row],[PORCENTAGEM INDIVIDUAL]]+L32</f>
        <v>0.95969541597338903</v>
      </c>
    </row>
    <row r="34" spans="2:12" ht="60" customHeight="1" x14ac:dyDescent="0.25">
      <c r="B34" s="701">
        <v>909620</v>
      </c>
      <c r="C34" s="702" t="s">
        <v>20684</v>
      </c>
      <c r="D3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ALVENARIA DE BLOCOS DE CONCRETO 19 X 19 X 39 CM COM ESPESSURA DE 20 CM COM ARGAMASSA TRAÇO 1:0,5:3,5 - AREIA COMERCIAL</v>
      </c>
      <c r="E34" s="685">
        <f ca="1">SUMIF('ORÇAM. SEM DESON'!$B$9:$P$126,B34,'ORÇAM. SEM DESON'!$L$9:$L$126)</f>
        <v>64.2</v>
      </c>
      <c r="F34" s="685">
        <f>IF(C34="SINAPI",VLOOKUP(B34,'SINAPI 09-20 ES - NÃO DESONER.'!$G$6:$L$6678,5,FALSE),IF(C34="SIURB",VLOOKUP(B34,'SIURB JAN-2020 NÃO DESONER.'!$A$2:$D$757,4,FALSE),IF(C34="SICRO",VLOOKUP(B34,Tabela4[],4,FALSE),IF(C34="CPOS",VLOOKUP(B34,'CPOS-178'!$A$7:$F$4097,6,FALSE),IF(C34="PRÓPRIA",VLOOKUP(B34,Tabela42[],4,FALSE),IF(C34="DER-ES",VLOOKUP(B34,Tabela6[],4,FALSE),IF(C34="IOPES",VLOOKUP(B34,'IOPES_02-20'!$A$12:$G$1265,7,FALSE),IF(C34="EDIF",VLOOKUP(B34,'EDIF JAN-2020 NÃO DESONER.'!$A$3:$D$2649,4,FALSE),"ERRO"))))))))</f>
        <v>84.42</v>
      </c>
      <c r="G34" s="686">
        <f>+'BDI '!$G$33</f>
        <v>0.29940443963183538</v>
      </c>
      <c r="H34" s="687">
        <f t="shared" ref="H34:H65" si="2">+F34*(1+G34)</f>
        <v>109.69572279371954</v>
      </c>
      <c r="I34" s="688" t="str">
        <f ca="1">+IF(Tabela5[[#This Row],[PORCENTAGEM ACUMULADA]]&lt;=$O$2,$N$2,IF(Tabela5[[#This Row],[PORCENTAGEM ACUMULADA]]&lt;=$O$3,$N$3,$N$4))</f>
        <v>C</v>
      </c>
      <c r="J34" s="685">
        <f t="shared" ref="J34:J65" ca="1" si="3">+E34*H34</f>
        <v>7042.4654033567949</v>
      </c>
      <c r="K34" s="705">
        <f ca="1">+Tabela5[[#This Row],[PREÇO DO
 SERVIÇO]]/Tabela5[[#Totals],[PREÇO DO
 SERVIÇO]]</f>
        <v>1.7387295331917931E-3</v>
      </c>
      <c r="L34" s="691">
        <f ca="1">+Tabela5[[#This Row],[PORCENTAGEM INDIVIDUAL]]+L33</f>
        <v>0.9614341455065808</v>
      </c>
    </row>
    <row r="35" spans="2:12" ht="60" customHeight="1" x14ac:dyDescent="0.25">
      <c r="B35" s="701">
        <v>83446</v>
      </c>
      <c r="C35" s="702" t="s">
        <v>20683</v>
      </c>
      <c r="D3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CAIXA DE PASSAGEM 30X30X40 COM TAMPA E DRENO BRITA</v>
      </c>
      <c r="E35" s="685">
        <f ca="1">SUMIF('ORÇAM. SEM DESON'!$B$9:$P$126,B35,'ORÇAM. SEM DESON'!$L$9:$L$126)</f>
        <v>32</v>
      </c>
      <c r="F35" s="685" t="str">
        <f>IF(C35="SINAPI",VLOOKUP(B35,'SINAPI 09-20 ES - NÃO DESONER.'!$G$6:$L$6678,5,FALSE),IF(C35="SIURB",VLOOKUP(B35,'SIURB JAN-2020 NÃO DESONER.'!$A$2:$D$757,4,FALSE),IF(C35="SICRO",VLOOKUP(B35,Tabela4[],4,FALSE),IF(C35="CPOS",VLOOKUP(B35,'CPOS-178'!$A$7:$F$4097,6,FALSE),IF(C35="PRÓPRIA",VLOOKUP(B35,Tabela42[],4,FALSE),IF(C35="DER-ES",VLOOKUP(B35,Tabela6[],4,FALSE),IF(C35="IOPES",VLOOKUP(B35,'IOPES_02-20'!$A$12:$G$1265,7,FALSE),IF(C35="EDIF",VLOOKUP(B35,'EDIF JAN-2020 NÃO DESONER.'!$A$3:$D$2649,4,FALSE),"ERRO"))))))))</f>
        <v>168,80</v>
      </c>
      <c r="G35" s="686">
        <f>+'BDI '!$G$33</f>
        <v>0.29940443963183538</v>
      </c>
      <c r="H35" s="687">
        <f t="shared" si="2"/>
        <v>219.33946940985382</v>
      </c>
      <c r="I35" s="688" t="str">
        <f ca="1">+IF(Tabela5[[#This Row],[PORCENTAGEM ACUMULADA]]&lt;=$O$2,$N$2,IF(Tabela5[[#This Row],[PORCENTAGEM ACUMULADA]]&lt;=$O$3,$N$3,$N$4))</f>
        <v>C</v>
      </c>
      <c r="J35" s="685">
        <f t="shared" ca="1" si="3"/>
        <v>7018.8630211153222</v>
      </c>
      <c r="K35" s="705">
        <f ca="1">+Tabela5[[#This Row],[PREÇO DO
 SERVIÇO]]/Tabela5[[#Totals],[PREÇO DO
 SERVIÇO]]</f>
        <v>1.7329022899315893E-3</v>
      </c>
      <c r="L35" s="691">
        <f ca="1">+Tabela5[[#This Row],[PORCENTAGEM INDIVIDUAL]]+L34</f>
        <v>0.96316704779651241</v>
      </c>
    </row>
    <row r="36" spans="2:12" ht="60" customHeight="1" x14ac:dyDescent="0.25">
      <c r="B36" s="703">
        <v>95241</v>
      </c>
      <c r="C36" s="704" t="s">
        <v>20683</v>
      </c>
      <c r="D3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LASTRO DE CONCRETO MAGRO, APLICADO EM PISOS OU RADIERS, ESPESSURA DE 5 CM. AF_07/2016</v>
      </c>
      <c r="E36" s="685">
        <f ca="1">SUMIF('ORÇAM. SEM DESON'!$B$9:$P$126,B36,'ORÇAM. SEM DESON'!$L$9:$L$126)</f>
        <v>233.16</v>
      </c>
      <c r="F36" s="685" t="str">
        <f>IF(C36="SINAPI",VLOOKUP(B36,'SINAPI 09-20 ES - NÃO DESONER.'!$G$6:$L$6678,5,FALSE),IF(C36="SIURB",VLOOKUP(B36,'SIURB JAN-2020 NÃO DESONER.'!$A$2:$D$757,4,FALSE),IF(C36="SICRO",VLOOKUP(B36,Tabela4[],4,FALSE),IF(C36="CPOS",VLOOKUP(B36,'CPOS-178'!$A$7:$F$4097,6,FALSE),IF(C36="PRÓPRIA",VLOOKUP(B36,Tabela42[],4,FALSE),IF(C36="DER-ES",VLOOKUP(B36,Tabela6[],4,FALSE),IF(C36="IOPES",VLOOKUP(B36,'IOPES_02-20'!$A$12:$G$1265,7,FALSE),IF(C36="EDIF",VLOOKUP(B36,'EDIF JAN-2020 NÃO DESONER.'!$A$3:$D$2649,4,FALSE),"ERRO"))))))))</f>
        <v>20,24</v>
      </c>
      <c r="G36" s="686">
        <f>+'BDI '!$G$33</f>
        <v>0.29940443963183538</v>
      </c>
      <c r="H36" s="687">
        <f t="shared" si="2"/>
        <v>26.299945858148345</v>
      </c>
      <c r="I36" s="688" t="str">
        <f ca="1">+IF(Tabela5[[#This Row],[PORCENTAGEM ACUMULADA]]&lt;=$O$2,$N$2,IF(Tabela5[[#This Row],[PORCENTAGEM ACUMULADA]]&lt;=$O$3,$N$3,$N$4))</f>
        <v>C</v>
      </c>
      <c r="J36" s="685">
        <f t="shared" ca="1" si="3"/>
        <v>6132.095376285868</v>
      </c>
      <c r="K36" s="705">
        <f ca="1">+Tabela5[[#This Row],[PREÇO DO
 SERVIÇO]]/Tabela5[[#Totals],[PREÇO DO
 SERVIÇO]]</f>
        <v>1.5139663058926786E-3</v>
      </c>
      <c r="L36" s="691">
        <f ca="1">+Tabela5[[#This Row],[PORCENTAGEM INDIVIDUAL]]+L35</f>
        <v>0.96468101410240514</v>
      </c>
    </row>
    <row r="37" spans="2:12" ht="60" customHeight="1" x14ac:dyDescent="0.25">
      <c r="B37" s="701">
        <v>40373</v>
      </c>
      <c r="C37" s="702" t="s">
        <v>28918</v>
      </c>
      <c r="D3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DEMOLIÇÃO MANUAL DE CONCRETO SIMPLES OU CICLÓPICO</v>
      </c>
      <c r="E37" s="685">
        <f ca="1">SUMIF('ORÇAM. SEM DESON'!$B$9:$P$126,B37,'ORÇAM. SEM DESON'!$L$9:$L$126)</f>
        <v>18.27</v>
      </c>
      <c r="F37" s="685">
        <f>IF(C37="SINAPI",VLOOKUP(B37,'SINAPI 09-20 ES - NÃO DESONER.'!$G$6:$L$6678,5,FALSE),IF(C37="SIURB",VLOOKUP(B37,'SIURB JAN-2020 NÃO DESONER.'!$A$2:$D$757,4,FALSE),IF(C37="SICRO",VLOOKUP(B37,Tabela4[],4,FALSE),IF(C37="CPOS",VLOOKUP(B37,'CPOS-178'!$A$7:$F$4097,6,FALSE),IF(C37="PRÓPRIA",VLOOKUP(B37,Tabela42[],4,FALSE),IF(C37="DER-ES",VLOOKUP(B37,Tabela6[],4,FALSE),IF(C37="IOPES",VLOOKUP(B37,'IOPES_02-20'!$A$12:$G$1265,7,FALSE),IF(C37="EDIF",VLOOKUP(B37,'EDIF JAN-2020 NÃO DESONER.'!$A$3:$D$2649,4,FALSE),"ERRO"))))))))</f>
        <v>257.48</v>
      </c>
      <c r="G37" s="686">
        <f>+'BDI '!$G$33</f>
        <v>0.29940443963183538</v>
      </c>
      <c r="H37" s="687">
        <f t="shared" si="2"/>
        <v>334.57065511640502</v>
      </c>
      <c r="I37" s="688" t="str">
        <f ca="1">+IF(Tabela5[[#This Row],[PORCENTAGEM ACUMULADA]]&lt;=$O$2,$N$2,IF(Tabela5[[#This Row],[PORCENTAGEM ACUMULADA]]&lt;=$O$3,$N$3,$N$4))</f>
        <v>C</v>
      </c>
      <c r="J37" s="685">
        <f t="shared" ca="1" si="3"/>
        <v>6112.6058689767196</v>
      </c>
      <c r="K37" s="705">
        <f ca="1">+Tabela5[[#This Row],[PREÇO DO
 SERVIÇO]]/Tabela5[[#Totals],[PREÇO DO
 SERVIÇO]]</f>
        <v>1.5091544992305371E-3</v>
      </c>
      <c r="L37" s="691">
        <f ca="1">+Tabela5[[#This Row],[PORCENTAGEM INDIVIDUAL]]+L36</f>
        <v>0.96619016860163565</v>
      </c>
    </row>
    <row r="38" spans="2:12" ht="60" customHeight="1" x14ac:dyDescent="0.25">
      <c r="B38" s="701" t="s">
        <v>28905</v>
      </c>
      <c r="C38" s="702" t="s">
        <v>25245</v>
      </c>
      <c r="D3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IMPLANTAÇÃO DE DECK DE MADEIRA</v>
      </c>
      <c r="E38" s="685">
        <f ca="1">SUMIF('ORÇAM. SEM DESON'!$B$9:$P$126,B38,'ORÇAM. SEM DESON'!$L$9:$L$126)</f>
        <v>1</v>
      </c>
      <c r="F38" s="685">
        <f>IF(C38="SINAPI",VLOOKUP(B38,'SINAPI 09-20 ES - NÃO DESONER.'!$G$6:$L$6678,5,FALSE),IF(C38="SIURB",VLOOKUP(B38,'SIURB JAN-2020 NÃO DESONER.'!$A$2:$D$757,4,FALSE),IF(C38="SICRO",VLOOKUP(B38,Tabela4[],4,FALSE),IF(C38="CPOS",VLOOKUP(B38,'CPOS-178'!$A$7:$F$4097,6,FALSE),IF(C38="PRÓPRIA",VLOOKUP(B38,Tabela42[],4,FALSE),IF(C38="DER-ES",VLOOKUP(B38,Tabela6[],4,FALSE),IF(C38="IOPES",VLOOKUP(B38,'IOPES_02-20'!$A$12:$G$1265,7,FALSE),IF(C38="EDIF",VLOOKUP(B38,'EDIF JAN-2020 NÃO DESONER.'!$A$3:$D$2649,4,FALSE),"ERRO"))))))))</f>
        <v>385.48386104999997</v>
      </c>
      <c r="G38" s="686">
        <f>+'BDI '!$G$33</f>
        <v>0.29940443963183538</v>
      </c>
      <c r="H38" s="687">
        <f t="shared" si="2"/>
        <v>500.89944045479149</v>
      </c>
      <c r="I38" s="688" t="str">
        <f ca="1">+IF(Tabela5[[#This Row],[PORCENTAGEM ACUMULADA]]&lt;=$O$2,$N$2,IF(Tabela5[[#This Row],[PORCENTAGEM ACUMULADA]]&lt;=$O$3,$N$3,$N$4))</f>
        <v>C</v>
      </c>
      <c r="J38" s="685">
        <f t="shared" ca="1" si="3"/>
        <v>500.89944045479149</v>
      </c>
      <c r="K38" s="705">
        <f ca="1">+Tabela5[[#This Row],[PREÇO DO
 SERVIÇO]]/Tabela5[[#Totals],[PREÇO DO
 SERVIÇO]]</f>
        <v>1.2366814750170606E-4</v>
      </c>
      <c r="L38" s="691">
        <f ca="1">+Tabela5[[#This Row],[PORCENTAGEM INDIVIDUAL]]+L37</f>
        <v>0.9663138367491374</v>
      </c>
    </row>
    <row r="39" spans="2:12" ht="60" customHeight="1" x14ac:dyDescent="0.25">
      <c r="B39" s="701">
        <v>98562</v>
      </c>
      <c r="C39" s="702" t="s">
        <v>20683</v>
      </c>
      <c r="D3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IMPERMEABILIZAÇÃO DE FLOREIRA OU VIGA BALDRAME COM ARGAMASSA DE CIMENTO E AREIA, COM ADITIVO IMPERMEABILIZANTE, E = 2 CM. AF_06/2018</v>
      </c>
      <c r="E39" s="685">
        <f ca="1">SUMIF('ORÇAM. SEM DESON'!$B$9:$P$126,B39,'ORÇAM. SEM DESON'!$L$9:$L$126)</f>
        <v>144.44999999999999</v>
      </c>
      <c r="F39" s="685" t="str">
        <f>IF(C39="SINAPI",VLOOKUP(B39,'SINAPI 09-20 ES - NÃO DESONER.'!$G$6:$L$6678,5,FALSE),IF(C39="SIURB",VLOOKUP(B39,'SIURB JAN-2020 NÃO DESONER.'!$A$2:$D$757,4,FALSE),IF(C39="SICRO",VLOOKUP(B39,Tabela4[],4,FALSE),IF(C39="CPOS",VLOOKUP(B39,'CPOS-178'!$A$7:$F$4097,6,FALSE),IF(C39="PRÓPRIA",VLOOKUP(B39,Tabela42[],4,FALSE),IF(C39="DER-ES",VLOOKUP(B39,Tabela6[],4,FALSE),IF(C39="IOPES",VLOOKUP(B39,'IOPES_02-20'!$A$12:$G$1265,7,FALSE),IF(C39="EDIF",VLOOKUP(B39,'EDIF JAN-2020 NÃO DESONER.'!$A$3:$D$2649,4,FALSE),"ERRO"))))))))</f>
        <v>31,17</v>
      </c>
      <c r="G39" s="686">
        <f>+'BDI '!$G$33</f>
        <v>0.29940443963183538</v>
      </c>
      <c r="H39" s="687">
        <f t="shared" si="2"/>
        <v>40.502436383324309</v>
      </c>
      <c r="I39" s="688" t="str">
        <f ca="1">+IF(Tabela5[[#This Row],[PORCENTAGEM ACUMULADA]]&lt;=$O$2,$N$2,IF(Tabela5[[#This Row],[PORCENTAGEM ACUMULADA]]&lt;=$O$3,$N$3,$N$4))</f>
        <v>C</v>
      </c>
      <c r="J39" s="685">
        <f t="shared" ca="1" si="3"/>
        <v>5850.5769355711964</v>
      </c>
      <c r="K39" s="705">
        <f ca="1">+Tabela5[[#This Row],[PREÇO DO
 SERVIÇO]]/Tabela5[[#Totals],[PREÇO DO
 SERVIÇO]]</f>
        <v>1.444461608464504E-3</v>
      </c>
      <c r="L39" s="691">
        <f ca="1">+Tabela5[[#This Row],[PORCENTAGEM INDIVIDUAL]]+L38</f>
        <v>0.96775829835760185</v>
      </c>
    </row>
    <row r="40" spans="2:12" ht="60" customHeight="1" x14ac:dyDescent="0.25">
      <c r="B40" s="701">
        <v>2003626</v>
      </c>
      <c r="C40" s="702" t="s">
        <v>20684</v>
      </c>
      <c r="D4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BOCA DE LOBO SIMPLES - GRELHA DE CONCRETO - BLSG 01 - AREIA E BRITA COMERCIAIS</v>
      </c>
      <c r="E40" s="685">
        <f ca="1">SUMIF('ORÇAM. SEM DESON'!$B$9:$P$126,B40,'ORÇAM. SEM DESON'!$L$9:$L$126)</f>
        <v>6</v>
      </c>
      <c r="F40" s="685">
        <f>IF(C40="SINAPI",VLOOKUP(B40,'SINAPI 09-20 ES - NÃO DESONER.'!$G$6:$L$6678,5,FALSE),IF(C40="SIURB",VLOOKUP(B40,'SIURB JAN-2020 NÃO DESONER.'!$A$2:$D$757,4,FALSE),IF(C40="SICRO",VLOOKUP(B40,Tabela4[],4,FALSE),IF(C40="CPOS",VLOOKUP(B40,'CPOS-178'!$A$7:$F$4097,6,FALSE),IF(C40="PRÓPRIA",VLOOKUP(B40,Tabela42[],4,FALSE),IF(C40="DER-ES",VLOOKUP(B40,Tabela6[],4,FALSE),IF(C40="IOPES",VLOOKUP(B40,'IOPES_02-20'!$A$12:$G$1265,7,FALSE),IF(C40="EDIF",VLOOKUP(B40,'EDIF JAN-2020 NÃO DESONER.'!$A$3:$D$2649,4,FALSE),"ERRO"))))))))</f>
        <v>736.06</v>
      </c>
      <c r="G40" s="686">
        <f>+'BDI '!$G$33</f>
        <v>0.29940443963183538</v>
      </c>
      <c r="H40" s="687">
        <f t="shared" si="2"/>
        <v>956.4396318354087</v>
      </c>
      <c r="I40" s="688" t="str">
        <f ca="1">+IF(Tabela5[[#This Row],[PORCENTAGEM ACUMULADA]]&lt;=$O$2,$N$2,IF(Tabela5[[#This Row],[PORCENTAGEM ACUMULADA]]&lt;=$O$3,$N$3,$N$4))</f>
        <v>C</v>
      </c>
      <c r="J40" s="685">
        <f t="shared" ca="1" si="3"/>
        <v>5738.637791012452</v>
      </c>
      <c r="K40" s="705">
        <f ca="1">+Tabela5[[#This Row],[PREÇO DO
 SERVIÇO]]/Tabela5[[#Totals],[PREÇO DO
 SERVIÇO]]</f>
        <v>1.4168247106713331E-3</v>
      </c>
      <c r="L40" s="691">
        <f ca="1">+Tabela5[[#This Row],[PORCENTAGEM INDIVIDUAL]]+L39</f>
        <v>0.96917512306827314</v>
      </c>
    </row>
    <row r="41" spans="2:12" ht="60" customHeight="1" x14ac:dyDescent="0.25">
      <c r="B41" s="701" t="s">
        <v>25452</v>
      </c>
      <c r="C41" s="702" t="s">
        <v>25239</v>
      </c>
      <c r="D4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MOBILIZAÇÃO E DESMOBILIZAÇÃO DE CONTEINER LOCADO PARA BARRACÃO DE OBRA</v>
      </c>
      <c r="E41" s="685">
        <f ca="1">SUMIF('ORÇAM. SEM DESON'!$B$9:$P$126,B41,'ORÇAM. SEM DESON'!$L$9:$L$126)</f>
        <v>5</v>
      </c>
      <c r="F41" s="685">
        <f>IF(C41="SINAPI",VLOOKUP(B41,'SINAPI 09-20 ES - NÃO DESONER.'!$G$6:$L$6678,5,FALSE),IF(C41="SIURB",VLOOKUP(B41,'SIURB JAN-2020 NÃO DESONER.'!$A$2:$D$757,4,FALSE),IF(C41="SICRO",VLOOKUP(B41,Tabela4[],4,FALSE),IF(C41="CPOS",VLOOKUP(B41,'CPOS-178'!$A$7:$F$4097,6,FALSE),IF(C41="PRÓPRIA",VLOOKUP(B41,Tabela42[],4,FALSE),IF(C41="DER-ES",VLOOKUP(B41,Tabela6[],4,FALSE),IF(C41="IOPES",VLOOKUP(B41,'IOPES_02-20'!$A$12:$G$1265,7,FALSE),IF(C41="EDIF",VLOOKUP(B41,'EDIF JAN-2020 NÃO DESONER.'!$A$3:$D$2649,4,FALSE),"ERRO"))))))))</f>
        <v>875</v>
      </c>
      <c r="G41" s="686">
        <f>+'BDI '!$G$33</f>
        <v>0.29940443963183538</v>
      </c>
      <c r="H41" s="687">
        <f t="shared" si="2"/>
        <v>1136.9788846778561</v>
      </c>
      <c r="I41" s="688" t="str">
        <f ca="1">+IF(Tabela5[[#This Row],[PORCENTAGEM ACUMULADA]]&lt;=$O$2,$N$2,IF(Tabela5[[#This Row],[PORCENTAGEM ACUMULADA]]&lt;=$O$3,$N$3,$N$4))</f>
        <v>C</v>
      </c>
      <c r="J41" s="685">
        <f t="shared" ca="1" si="3"/>
        <v>5684.8944233892798</v>
      </c>
      <c r="K41" s="705">
        <f ca="1">+Tabela5[[#This Row],[PREÇO DO
 SERVIÇO]]/Tabela5[[#Totals],[PREÇO DO
 SERVIÇO]]</f>
        <v>1.4035558942629412E-3</v>
      </c>
      <c r="L41" s="691">
        <f ca="1">+Tabela5[[#This Row],[PORCENTAGEM INDIVIDUAL]]+L40</f>
        <v>0.97057867896253602</v>
      </c>
    </row>
    <row r="42" spans="2:12" ht="60" customHeight="1" x14ac:dyDescent="0.25">
      <c r="B42" s="701" t="s">
        <v>25469</v>
      </c>
      <c r="C42" s="702" t="s">
        <v>25239</v>
      </c>
      <c r="D4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SANITÁRIO, INCL PORTA, BÁSC, 2 PTOS LUZ, 1 PTO ATERRAM., 3VASOS, 3LAVATÓRIOS, CALHA MICTÓRIO, 6 CHUVEIROS (1 ELETRICO), TORN.,REGISTROS, PISO COMP. NAVAL PINTADO, CERT NR18 E LAUDO DESCONTAMINAÇÃO</v>
      </c>
      <c r="E42" s="685">
        <f ca="1">SUMIF('ORÇAM. SEM DESON'!$B$9:$P$126,B42,'ORÇAM. SEM DESON'!$L$9:$L$126)</f>
        <v>6</v>
      </c>
      <c r="F42" s="685">
        <f>IF(C42="SINAPI",VLOOKUP(B42,'SINAPI 09-20 ES - NÃO DESONER.'!$G$6:$L$6678,5,FALSE),IF(C42="SIURB",VLOOKUP(B42,'SIURB JAN-2020 NÃO DESONER.'!$A$2:$D$757,4,FALSE),IF(C42="SICRO",VLOOKUP(B42,Tabela4[],4,FALSE),IF(C42="CPOS",VLOOKUP(B42,'CPOS-178'!$A$7:$F$4097,6,FALSE),IF(C42="PRÓPRIA",VLOOKUP(B42,Tabela42[],4,FALSE),IF(C42="DER-ES",VLOOKUP(B42,Tabela6[],4,FALSE),IF(C42="IOPES",VLOOKUP(B42,'IOPES_02-20'!$A$12:$G$1265,7,FALSE),IF(C42="EDIF",VLOOKUP(B42,'EDIF JAN-2020 NÃO DESONER.'!$A$3:$D$2649,4,FALSE),"ERRO"))))))))</f>
        <v>716</v>
      </c>
      <c r="G42" s="686">
        <f>+'BDI '!$G$33</f>
        <v>0.29940443963183538</v>
      </c>
      <c r="H42" s="687">
        <f t="shared" si="2"/>
        <v>930.37357877639408</v>
      </c>
      <c r="I42" s="688" t="str">
        <f ca="1">+IF(Tabela5[[#This Row],[PORCENTAGEM ACUMULADA]]&lt;=$O$2,$N$2,IF(Tabela5[[#This Row],[PORCENTAGEM ACUMULADA]]&lt;=$O$3,$N$3,$N$4))</f>
        <v>C</v>
      </c>
      <c r="J42" s="685">
        <f t="shared" ca="1" si="3"/>
        <v>5582.2414726583647</v>
      </c>
      <c r="K42" s="705">
        <f ca="1">+Tabela5[[#This Row],[PREÇO DO
 SERVIÇO]]/Tabela5[[#Totals],[PREÇO DO
 SERVIÇO]]</f>
        <v>1.3782116849722502E-3</v>
      </c>
      <c r="L42" s="691">
        <f ca="1">+Tabela5[[#This Row],[PORCENTAGEM INDIVIDUAL]]+L41</f>
        <v>0.97195689064750823</v>
      </c>
    </row>
    <row r="43" spans="2:12" ht="60" customHeight="1" x14ac:dyDescent="0.25">
      <c r="B43" s="701" t="s">
        <v>25462</v>
      </c>
      <c r="C43" s="702" t="s">
        <v>25239</v>
      </c>
      <c r="D4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3" s="685">
        <f ca="1">SUMIF('ORÇAM. SEM DESON'!$B$9:$P$126,B43,'ORÇAM. SEM DESON'!$L$9:$L$126)</f>
        <v>6</v>
      </c>
      <c r="F43" s="685">
        <f>IF(C43="SINAPI",VLOOKUP(B43,'SINAPI 09-20 ES - NÃO DESONER.'!$G$6:$L$6678,5,FALSE),IF(C43="SIURB",VLOOKUP(B43,'SIURB JAN-2020 NÃO DESONER.'!$A$2:$D$757,4,FALSE),IF(C43="SICRO",VLOOKUP(B43,Tabela4[],4,FALSE),IF(C43="CPOS",VLOOKUP(B43,'CPOS-178'!$A$7:$F$4097,6,FALSE),IF(C43="PRÓPRIA",VLOOKUP(B43,Tabela42[],4,FALSE),IF(C43="DER-ES",VLOOKUP(B43,Tabela6[],4,FALSE),IF(C43="IOPES",VLOOKUP(B43,'IOPES_02-20'!$A$12:$G$1265,7,FALSE),IF(C43="EDIF",VLOOKUP(B43,'EDIF JAN-2020 NÃO DESONER.'!$A$3:$D$2649,4,FALSE),"ERRO"))))))))</f>
        <v>706.67</v>
      </c>
      <c r="G43" s="686">
        <f>+'BDI '!$G$33</f>
        <v>0.29940443963183538</v>
      </c>
      <c r="H43" s="687">
        <f t="shared" si="2"/>
        <v>918.25013535462904</v>
      </c>
      <c r="I43" s="688" t="str">
        <f ca="1">+IF(Tabela5[[#This Row],[PORCENTAGEM ACUMULADA]]&lt;=$O$2,$N$2,IF(Tabela5[[#This Row],[PORCENTAGEM ACUMULADA]]&lt;=$O$3,$N$3,$N$4))</f>
        <v>C</v>
      </c>
      <c r="J43" s="685">
        <f t="shared" ca="1" si="3"/>
        <v>5509.5008121277742</v>
      </c>
      <c r="K43" s="705">
        <f ca="1">+Tabela5[[#This Row],[PREÇO DO
 SERVIÇO]]/Tabela5[[#Totals],[PREÇO DO
 SERVIÇO]]</f>
        <v>1.3602525857812011E-3</v>
      </c>
      <c r="L43" s="691">
        <f ca="1">+Tabela5[[#This Row],[PORCENTAGEM INDIVIDUAL]]+L42</f>
        <v>0.97331714323328944</v>
      </c>
    </row>
    <row r="44" spans="2:12" ht="60" customHeight="1" x14ac:dyDescent="0.25">
      <c r="B44" s="701" t="s">
        <v>25465</v>
      </c>
      <c r="C44" s="702" t="s">
        <v>25239</v>
      </c>
      <c r="D4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44" s="685">
        <f ca="1">SUMIF('ORÇAM. SEM DESON'!$B$9:$P$126,B44,'ORÇAM. SEM DESON'!$L$9:$L$126)</f>
        <v>6</v>
      </c>
      <c r="F44" s="685">
        <f>IF(C44="SINAPI",VLOOKUP(B44,'SINAPI 09-20 ES - NÃO DESONER.'!$G$6:$L$6678,5,FALSE),IF(C44="SIURB",VLOOKUP(B44,'SIURB JAN-2020 NÃO DESONER.'!$A$2:$D$757,4,FALSE),IF(C44="SICRO",VLOOKUP(B44,Tabela4[],4,FALSE),IF(C44="CPOS",VLOOKUP(B44,'CPOS-178'!$A$7:$F$4097,6,FALSE),IF(C44="PRÓPRIA",VLOOKUP(B44,Tabela42[],4,FALSE),IF(C44="DER-ES",VLOOKUP(B44,Tabela6[],4,FALSE),IF(C44="IOPES",VLOOKUP(B44,'IOPES_02-20'!$A$12:$G$1265,7,FALSE),IF(C44="EDIF",VLOOKUP(B44,'EDIF JAN-2020 NÃO DESONER.'!$A$3:$D$2649,4,FALSE),"ERRO"))))))))</f>
        <v>700</v>
      </c>
      <c r="G44" s="686">
        <f>+'BDI '!$G$33</f>
        <v>0.29940443963183538</v>
      </c>
      <c r="H44" s="687">
        <f t="shared" si="2"/>
        <v>909.58310774228482</v>
      </c>
      <c r="I44" s="688" t="str">
        <f ca="1">+IF(Tabela5[[#This Row],[PORCENTAGEM ACUMULADA]]&lt;=$O$2,$N$2,IF(Tabela5[[#This Row],[PORCENTAGEM ACUMULADA]]&lt;=$O$3,$N$3,$N$4))</f>
        <v>C</v>
      </c>
      <c r="J44" s="685">
        <f t="shared" ca="1" si="3"/>
        <v>5457.4986464537087</v>
      </c>
      <c r="K44" s="705">
        <f ca="1">+Tabela5[[#This Row],[PREÇO DO
 SERVIÇO]]/Tabela5[[#Totals],[PREÇO DO
 SERVIÇO]]</f>
        <v>1.3474136584924236E-3</v>
      </c>
      <c r="L44" s="691">
        <f ca="1">+Tabela5[[#This Row],[PORCENTAGEM INDIVIDUAL]]+L43</f>
        <v>0.97466455689178189</v>
      </c>
    </row>
    <row r="45" spans="2:12" ht="60" customHeight="1" x14ac:dyDescent="0.25">
      <c r="B45" s="701">
        <v>181443</v>
      </c>
      <c r="C45" s="702" t="s">
        <v>32936</v>
      </c>
      <c r="D4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PLAYGROUND BRINQUEDOS DE MADEIRA - CASA TARZAN COM ESCORREGADOR E ESCADA MARINHEIRO</v>
      </c>
      <c r="E45" s="685">
        <f ca="1">SUMIF('ORÇAM. SEM DESON'!$B$9:$P$126,B45,'ORÇAM. SEM DESON'!$L$9:$L$126)</f>
        <v>1</v>
      </c>
      <c r="F45" s="685">
        <f>IF(C45="SINAPI",VLOOKUP(B45,'SINAPI 09-20 ES - NÃO DESONER.'!$G$6:$L$6678,5,FALSE),IF(C45="SIURB",VLOOKUP(B45,'SIURB JAN-2020 NÃO DESONER.'!$A$2:$D$757,4,FALSE),IF(C45="SICRO",VLOOKUP(B45,Tabela4[],4,FALSE),IF(C45="CPOS",VLOOKUP(B45,'CPOS-178'!$A$7:$F$4097,6,FALSE),IF(C45="PRÓPRIA",VLOOKUP(B45,Tabela42[],4,FALSE),IF(C45="DER-ES",VLOOKUP(B45,Tabela6[],4,FALSE),IF(C45="IOPES",VLOOKUP(B45,'IOPES_02-20'!$A$12:$G$1265,7,FALSE),IF(C45="EDIF",VLOOKUP(B45,'EDIF JAN-2020 NÃO DESONER.'!$A$3:$D$2649,4,FALSE),"ERRO"))))))))</f>
        <v>4184.8999999999996</v>
      </c>
      <c r="G45" s="686">
        <f>+'BDI '!$G$33</f>
        <v>0.29940443963183538</v>
      </c>
      <c r="H45" s="687">
        <f t="shared" si="2"/>
        <v>5437.8776394152674</v>
      </c>
      <c r="I45" s="688" t="str">
        <f ca="1">+IF(Tabela5[[#This Row],[PORCENTAGEM ACUMULADA]]&lt;=$O$2,$N$2,IF(Tabela5[[#This Row],[PORCENTAGEM ACUMULADA]]&lt;=$O$3,$N$3,$N$4))</f>
        <v>C</v>
      </c>
      <c r="J45" s="685">
        <f t="shared" ca="1" si="3"/>
        <v>5437.8776394152674</v>
      </c>
      <c r="K45" s="705">
        <f ca="1">+Tabela5[[#This Row],[PREÇO DO
 SERVIÇO]]/Tabela5[[#Totals],[PREÇO DO
 SERVIÇO]]</f>
        <v>1.3425693855773672E-3</v>
      </c>
      <c r="L45" s="691">
        <f ca="1">+Tabela5[[#This Row],[PORCENTAGEM INDIVIDUAL]]+L44</f>
        <v>0.9760071262773593</v>
      </c>
    </row>
    <row r="46" spans="2:12" ht="60" customHeight="1" x14ac:dyDescent="0.25">
      <c r="B46" s="701">
        <v>95601</v>
      </c>
      <c r="C46" s="702" t="s">
        <v>20683</v>
      </c>
      <c r="D4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ARRASAMENTO MECANICO DE ESTACA DE CONCRETO ARMADO, DIAMETROS DE ATÉ 40 CM. AF_11/2016</v>
      </c>
      <c r="E46" s="685">
        <f ca="1">SUMIF('ORÇAM. SEM DESON'!$B$9:$P$126,B46,'ORÇAM. SEM DESON'!$L$9:$L$126)</f>
        <v>270</v>
      </c>
      <c r="F46" s="685" t="str">
        <f>IF(C46="SINAPI",VLOOKUP(B46,'SINAPI 09-20 ES - NÃO DESONER.'!$G$6:$L$6678,5,FALSE),IF(C46="SIURB",VLOOKUP(B46,'SIURB JAN-2020 NÃO DESONER.'!$A$2:$D$757,4,FALSE),IF(C46="SICRO",VLOOKUP(B46,Tabela4[],4,FALSE),IF(C46="CPOS",VLOOKUP(B46,'CPOS-178'!$A$7:$F$4097,6,FALSE),IF(C46="PRÓPRIA",VLOOKUP(B46,Tabela42[],4,FALSE),IF(C46="DER-ES",VLOOKUP(B46,Tabela6[],4,FALSE),IF(C46="IOPES",VLOOKUP(B46,'IOPES_02-20'!$A$12:$G$1265,7,FALSE),IF(C46="EDIF",VLOOKUP(B46,'EDIF JAN-2020 NÃO DESONER.'!$A$3:$D$2649,4,FALSE),"ERRO"))))))))</f>
        <v>15,16</v>
      </c>
      <c r="G46" s="686">
        <f>+'BDI '!$G$33</f>
        <v>0.29940443963183538</v>
      </c>
      <c r="H46" s="687">
        <f t="shared" si="2"/>
        <v>19.698971304818624</v>
      </c>
      <c r="I46" s="688" t="str">
        <f ca="1">+IF(Tabela5[[#This Row],[PORCENTAGEM ACUMULADA]]&lt;=$O$2,$N$2,IF(Tabela5[[#This Row],[PORCENTAGEM ACUMULADA]]&lt;=$O$3,$N$3,$N$4))</f>
        <v>C</v>
      </c>
      <c r="J46" s="685">
        <f t="shared" ca="1" si="3"/>
        <v>5318.7222523010287</v>
      </c>
      <c r="K46" s="705">
        <f ca="1">+Tabela5[[#This Row],[PREÇO DO
 SERVIÇO]]/Tabela5[[#Totals],[PREÇO DO
 SERVIÇO]]</f>
        <v>1.3131508540336161E-3</v>
      </c>
      <c r="L46" s="691">
        <f ca="1">+Tabela5[[#This Row],[PORCENTAGEM INDIVIDUAL]]+L45</f>
        <v>0.97732027713139291</v>
      </c>
    </row>
    <row r="47" spans="2:12" ht="60" customHeight="1" x14ac:dyDescent="0.25">
      <c r="B47" s="701">
        <v>41148</v>
      </c>
      <c r="C47" s="702" t="s">
        <v>28918</v>
      </c>
      <c r="D4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FLEXÍVEL 4 X 1,5 MM², FORNECIMENTO E INSTALAÇÃO</v>
      </c>
      <c r="E47" s="685">
        <f ca="1">SUMIF('ORÇAM. SEM DESON'!$B$9:$P$126,B47,'ORÇAM. SEM DESON'!$L$9:$L$126)</f>
        <v>400</v>
      </c>
      <c r="F47" s="685">
        <f>IF(C47="SINAPI",VLOOKUP(B47,'SINAPI 09-20 ES - NÃO DESONER.'!$G$6:$L$6678,5,FALSE),IF(C47="SIURB",VLOOKUP(B47,'SIURB JAN-2020 NÃO DESONER.'!$A$2:$D$757,4,FALSE),IF(C47="SICRO",VLOOKUP(B47,Tabela4[],4,FALSE),IF(C47="CPOS",VLOOKUP(B47,'CPOS-178'!$A$7:$F$4097,6,FALSE),IF(C47="PRÓPRIA",VLOOKUP(B47,Tabela42[],4,FALSE),IF(C47="DER-ES",VLOOKUP(B47,Tabela6[],4,FALSE),IF(C47="IOPES",VLOOKUP(B47,'IOPES_02-20'!$A$12:$G$1265,7,FALSE),IF(C47="EDIF",VLOOKUP(B47,'EDIF JAN-2020 NÃO DESONER.'!$A$3:$D$2649,4,FALSE),"ERRO"))))))))</f>
        <v>8.76</v>
      </c>
      <c r="G47" s="686">
        <f>+'BDI '!$G$33</f>
        <v>0.29940443963183538</v>
      </c>
      <c r="H47" s="687">
        <f t="shared" si="2"/>
        <v>11.382782891174879</v>
      </c>
      <c r="I47" s="688" t="str">
        <f ca="1">+IF(Tabela5[[#This Row],[PORCENTAGEM ACUMULADA]]&lt;=$O$2,$N$2,IF(Tabela5[[#This Row],[PORCENTAGEM ACUMULADA]]&lt;=$O$3,$N$3,$N$4))</f>
        <v>C</v>
      </c>
      <c r="J47" s="685">
        <f t="shared" ca="1" si="3"/>
        <v>4553.1131564699517</v>
      </c>
      <c r="K47" s="705">
        <f ca="1">+Tabela5[[#This Row],[PREÇO DO
 SERVIÇO]]/Tabela5[[#Totals],[PREÇO DO
 SERVIÇO]]</f>
        <v>1.1241279665136791E-3</v>
      </c>
      <c r="L47" s="691">
        <f ca="1">+Tabela5[[#This Row],[PORCENTAGEM INDIVIDUAL]]+L46</f>
        <v>0.97844440509790664</v>
      </c>
    </row>
    <row r="48" spans="2:12" ht="60" customHeight="1" x14ac:dyDescent="0.25">
      <c r="B48" s="701" t="s">
        <v>7602</v>
      </c>
      <c r="C48" s="702" t="s">
        <v>20683</v>
      </c>
      <c r="D4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PINTURA ACRILICA EM PISO CIMENTADO DUAS DEMAOS</v>
      </c>
      <c r="E48" s="685">
        <f ca="1">SUMIF('ORÇAM. SEM DESON'!$B$9:$P$126,B48,'ORÇAM. SEM DESON'!$L$9:$L$126)</f>
        <v>233.16</v>
      </c>
      <c r="F48" s="685" t="str">
        <f>IF(C48="SINAPI",VLOOKUP(B48,'SINAPI 09-20 ES - NÃO DESONER.'!$G$6:$L$6678,5,FALSE),IF(C48="SIURB",VLOOKUP(B48,'SIURB JAN-2020 NÃO DESONER.'!$A$2:$D$757,4,FALSE),IF(C48="SICRO",VLOOKUP(B48,Tabela4[],4,FALSE),IF(C48="CPOS",VLOOKUP(B48,'CPOS-178'!$A$7:$F$4097,6,FALSE),IF(C48="PRÓPRIA",VLOOKUP(B48,Tabela42[],4,FALSE),IF(C48="DER-ES",VLOOKUP(B48,Tabela6[],4,FALSE),IF(C48="IOPES",VLOOKUP(B48,'IOPES_02-20'!$A$12:$G$1265,7,FALSE),IF(C48="EDIF",VLOOKUP(B48,'EDIF JAN-2020 NÃO DESONER.'!$A$3:$D$2649,4,FALSE),"ERRO"))))))))</f>
        <v>14,65</v>
      </c>
      <c r="G48" s="686">
        <f>+'BDI '!$G$33</f>
        <v>0.29940443963183538</v>
      </c>
      <c r="H48" s="687">
        <f t="shared" si="2"/>
        <v>19.036275040606387</v>
      </c>
      <c r="I48" s="688" t="str">
        <f ca="1">+IF(Tabela5[[#This Row],[PORCENTAGEM ACUMULADA]]&lt;=$O$2,$N$2,IF(Tabela5[[#This Row],[PORCENTAGEM ACUMULADA]]&lt;=$O$3,$N$3,$N$4))</f>
        <v>C</v>
      </c>
      <c r="J48" s="685">
        <f t="shared" ca="1" si="3"/>
        <v>4438.4978884677848</v>
      </c>
      <c r="K48" s="705">
        <f ca="1">+Tabela5[[#This Row],[PREÇO DO
 SERVIÇO]]/Tabela5[[#Totals],[PREÇO DO
 SERVIÇO]]</f>
        <v>1.095830354808683E-3</v>
      </c>
      <c r="L48" s="691">
        <f ca="1">+Tabela5[[#This Row],[PORCENTAGEM INDIVIDUAL]]+L47</f>
        <v>0.97954023545271529</v>
      </c>
    </row>
    <row r="49" spans="2:12" ht="60" customHeight="1" x14ac:dyDescent="0.25">
      <c r="B49" s="701">
        <v>181613</v>
      </c>
      <c r="C49" s="702" t="s">
        <v>32936</v>
      </c>
      <c r="D4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ESQUI DUPLO CONJUGADO</v>
      </c>
      <c r="E49" s="685">
        <f ca="1">SUMIF('ORÇAM. SEM DESON'!$B$9:$P$126,B49,'ORÇAM. SEM DESON'!$L$9:$L$126)</f>
        <v>1</v>
      </c>
      <c r="F49" s="685">
        <f>IF(C49="SINAPI",VLOOKUP(B49,'SINAPI 09-20 ES - NÃO DESONER.'!$G$6:$L$6678,5,FALSE),IF(C49="SIURB",VLOOKUP(B49,'SIURB JAN-2020 NÃO DESONER.'!$A$2:$D$757,4,FALSE),IF(C49="SICRO",VLOOKUP(B49,Tabela4[],4,FALSE),IF(C49="CPOS",VLOOKUP(B49,'CPOS-178'!$A$7:$F$4097,6,FALSE),IF(C49="PRÓPRIA",VLOOKUP(B49,Tabela42[],4,FALSE),IF(C49="DER-ES",VLOOKUP(B49,Tabela6[],4,FALSE),IF(C49="IOPES",VLOOKUP(B49,'IOPES_02-20'!$A$12:$G$1265,7,FALSE),IF(C49="EDIF",VLOOKUP(B49,'EDIF JAN-2020 NÃO DESONER.'!$A$3:$D$2649,4,FALSE),"ERRO"))))))))</f>
        <v>3353.59</v>
      </c>
      <c r="G49" s="686">
        <f>+'BDI '!$G$33</f>
        <v>0.29940443963183538</v>
      </c>
      <c r="H49" s="687">
        <f t="shared" si="2"/>
        <v>4357.6697347049267</v>
      </c>
      <c r="I49" s="688" t="str">
        <f ca="1">+IF(Tabela5[[#This Row],[PORCENTAGEM ACUMULADA]]&lt;=$O$2,$N$2,IF(Tabela5[[#This Row],[PORCENTAGEM ACUMULADA]]&lt;=$O$3,$N$3,$N$4))</f>
        <v>C</v>
      </c>
      <c r="J49" s="685">
        <f t="shared" ca="1" si="3"/>
        <v>4357.6697347049267</v>
      </c>
      <c r="K49" s="705">
        <f ca="1">+Tabela5[[#This Row],[PREÇO DO
 SERVIÇO]]/Tabela5[[#Totals],[PREÇO DO
 SERVIÇO]]</f>
        <v>1.0758745169008586E-3</v>
      </c>
      <c r="L49" s="691">
        <f ca="1">+Tabela5[[#This Row],[PORCENTAGEM INDIVIDUAL]]+L48</f>
        <v>0.98061610996961612</v>
      </c>
    </row>
    <row r="50" spans="2:12" ht="60" customHeight="1" x14ac:dyDescent="0.25">
      <c r="B50" s="701">
        <v>98504</v>
      </c>
      <c r="C50" s="702" t="s">
        <v>20683</v>
      </c>
      <c r="D5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PLANTIO DE GRAMA EM PLACAS. AF_05/2018</v>
      </c>
      <c r="E50" s="685">
        <f ca="1">SUMIF('ORÇAM. SEM DESON'!$B$9:$P$126,B50,'ORÇAM. SEM DESON'!$L$9:$L$126)</f>
        <v>357.64</v>
      </c>
      <c r="F50" s="685" t="str">
        <f>IF(C50="SINAPI",VLOOKUP(B50,'SINAPI 09-20 ES - NÃO DESONER.'!$G$6:$L$6678,5,FALSE),IF(C50="SIURB",VLOOKUP(B50,'SIURB JAN-2020 NÃO DESONER.'!$A$2:$D$757,4,FALSE),IF(C50="SICRO",VLOOKUP(B50,Tabela4[],4,FALSE),IF(C50="CPOS",VLOOKUP(B50,'CPOS-178'!$A$7:$F$4097,6,FALSE),IF(C50="PRÓPRIA",VLOOKUP(B50,Tabela42[],4,FALSE),IF(C50="DER-ES",VLOOKUP(B50,Tabela6[],4,FALSE),IF(C50="IOPES",VLOOKUP(B50,'IOPES_02-20'!$A$12:$G$1265,7,FALSE),IF(C50="EDIF",VLOOKUP(B50,'EDIF JAN-2020 NÃO DESONER.'!$A$3:$D$2649,4,FALSE),"ERRO"))))))))</f>
        <v>8,44</v>
      </c>
      <c r="G50" s="686">
        <f>+'BDI '!$G$33</f>
        <v>0.29940443963183538</v>
      </c>
      <c r="H50" s="687">
        <f t="shared" si="2"/>
        <v>10.96697347049269</v>
      </c>
      <c r="I50" s="688" t="str">
        <f ca="1">+IF(Tabela5[[#This Row],[PORCENTAGEM ACUMULADA]]&lt;=$O$2,$N$2,IF(Tabela5[[#This Row],[PORCENTAGEM ACUMULADA]]&lt;=$O$3,$N$3,$N$4))</f>
        <v>C</v>
      </c>
      <c r="J50" s="685">
        <f t="shared" ca="1" si="3"/>
        <v>3922.2283919870051</v>
      </c>
      <c r="K50" s="705">
        <f ca="1">+Tabela5[[#This Row],[PREÇO DO
 SERVIÇO]]/Tabela5[[#Totals],[PREÇO DO
 SERVIÇO]]</f>
        <v>9.6836746089239601E-4</v>
      </c>
      <c r="L50" s="691">
        <f ca="1">+Tabela5[[#This Row],[PORCENTAGEM INDIVIDUAL]]+L49</f>
        <v>0.98158447743050847</v>
      </c>
    </row>
    <row r="51" spans="2:12" ht="60" customHeight="1" x14ac:dyDescent="0.25">
      <c r="B51" s="701" t="s">
        <v>25495</v>
      </c>
      <c r="C51" s="702" t="s">
        <v>25239</v>
      </c>
      <c r="D5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RESERVATÓRIO DE POLIESTILENO DE 1000 L, INCL. SUPORTE EM MADEIRA DE 7X12CM E 8X7CM, ELEVADO DE 4M, CONF. PROJETO (1 UTILIZAÇÃO)</v>
      </c>
      <c r="E51" s="685">
        <f ca="1">SUMIF('ORÇAM. SEM DESON'!$B$9:$P$126,B51,'ORÇAM. SEM DESON'!$L$9:$L$126)</f>
        <v>2</v>
      </c>
      <c r="F51" s="685">
        <f>IF(C51="SINAPI",VLOOKUP(B51,'SINAPI 09-20 ES - NÃO DESONER.'!$G$6:$L$6678,5,FALSE),IF(C51="SIURB",VLOOKUP(B51,'SIURB JAN-2020 NÃO DESONER.'!$A$2:$D$757,4,FALSE),IF(C51="SICRO",VLOOKUP(B51,Tabela4[],4,FALSE),IF(C51="CPOS",VLOOKUP(B51,'CPOS-178'!$A$7:$F$4097,6,FALSE),IF(C51="PRÓPRIA",VLOOKUP(B51,Tabela42[],4,FALSE),IF(C51="DER-ES",VLOOKUP(B51,Tabela6[],4,FALSE),IF(C51="IOPES",VLOOKUP(B51,'IOPES_02-20'!$A$12:$G$1265,7,FALSE),IF(C51="EDIF",VLOOKUP(B51,'EDIF JAN-2020 NÃO DESONER.'!$A$3:$D$2649,4,FALSE),"ERRO"))))))))</f>
        <v>1473.04</v>
      </c>
      <c r="G51" s="686">
        <f>+'BDI '!$G$33</f>
        <v>0.29940443963183538</v>
      </c>
      <c r="H51" s="687">
        <f t="shared" si="2"/>
        <v>1914.0747157552787</v>
      </c>
      <c r="I51" s="688" t="str">
        <f ca="1">+IF(Tabela5[[#This Row],[PORCENTAGEM ACUMULADA]]&lt;=$O$2,$N$2,IF(Tabela5[[#This Row],[PORCENTAGEM ACUMULADA]]&lt;=$O$3,$N$3,$N$4))</f>
        <v>C</v>
      </c>
      <c r="J51" s="685">
        <f t="shared" ca="1" si="3"/>
        <v>3828.1494315105574</v>
      </c>
      <c r="K51" s="705">
        <f ca="1">+Tabela5[[#This Row],[PREÇO DO
 SERVIÇO]]/Tabela5[[#Totals],[PREÇO DO
 SERVIÇO]]</f>
        <v>9.4514010262175205E-4</v>
      </c>
      <c r="L51" s="691">
        <f ca="1">+Tabela5[[#This Row],[PORCENTAGEM INDIVIDUAL]]+L50</f>
        <v>0.98252961753313017</v>
      </c>
    </row>
    <row r="52" spans="2:12" ht="60" customHeight="1" x14ac:dyDescent="0.25">
      <c r="B52" s="701">
        <v>98511</v>
      </c>
      <c r="C52" s="702" t="s">
        <v>20683</v>
      </c>
      <c r="D5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PLANTIO DE ÁRVORE ORNAMENTAL COM ALTURA DE MUDA MAIOR QUE 2,00 M E MENOR OU IGUAL A 4,00 M. AF_05/2018</v>
      </c>
      <c r="E52" s="685">
        <f ca="1">SUMIF('ORÇAM. SEM DESON'!$B$9:$P$126,B52,'ORÇAM. SEM DESON'!$L$9:$L$126)</f>
        <v>30</v>
      </c>
      <c r="F52" s="685" t="str">
        <f>IF(C52="SINAPI",VLOOKUP(B52,'SINAPI 09-20 ES - NÃO DESONER.'!$G$6:$L$6678,5,FALSE),IF(C52="SIURB",VLOOKUP(B52,'SIURB JAN-2020 NÃO DESONER.'!$A$2:$D$757,4,FALSE),IF(C52="SICRO",VLOOKUP(B52,Tabela4[],4,FALSE),IF(C52="CPOS",VLOOKUP(B52,'CPOS-178'!$A$7:$F$4097,6,FALSE),IF(C52="PRÓPRIA",VLOOKUP(B52,Tabela42[],4,FALSE),IF(C52="DER-ES",VLOOKUP(B52,Tabela6[],4,FALSE),IF(C52="IOPES",VLOOKUP(B52,'IOPES_02-20'!$A$12:$G$1265,7,FALSE),IF(C52="EDIF",VLOOKUP(B52,'EDIF JAN-2020 NÃO DESONER.'!$A$3:$D$2649,4,FALSE),"ERRO"))))))))</f>
        <v>87,96</v>
      </c>
      <c r="G52" s="686">
        <f>+'BDI '!$G$33</f>
        <v>0.29940443963183538</v>
      </c>
      <c r="H52" s="687">
        <f t="shared" si="2"/>
        <v>114.29561451001624</v>
      </c>
      <c r="I52" s="688" t="str">
        <f ca="1">+IF(Tabela5[[#This Row],[PORCENTAGEM ACUMULADA]]&lt;=$O$2,$N$2,IF(Tabela5[[#This Row],[PORCENTAGEM ACUMULADA]]&lt;=$O$3,$N$3,$N$4))</f>
        <v>C</v>
      </c>
      <c r="J52" s="685">
        <f t="shared" ca="1" si="3"/>
        <v>3428.8684353004869</v>
      </c>
      <c r="K52" s="705">
        <f ca="1">+Tabela5[[#This Row],[PREÇO DO
 SERVIÇO]]/Tabela5[[#Totals],[PREÇO DO
 SERVIÇO]]</f>
        <v>8.465607528642397E-4</v>
      </c>
      <c r="L52" s="691">
        <f ca="1">+Tabela5[[#This Row],[PORCENTAGEM INDIVIDUAL]]+L51</f>
        <v>0.98337617828599444</v>
      </c>
    </row>
    <row r="53" spans="2:12" ht="60" customHeight="1" x14ac:dyDescent="0.25">
      <c r="B53" s="701" t="s">
        <v>25471</v>
      </c>
      <c r="C53" s="702" t="s">
        <v>25239</v>
      </c>
      <c r="D5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ALMOXARIFADO, INCL. PORTA, 2 JANELAS, 1 PT ILUMINAÇÃO, ISOLAMENTO TÉRMICO (TETO), PISO EM COMP. NAVAL PINTADO, CERT. NR18, INCL. LAUDO DESCONTAMINAÇÃO.</v>
      </c>
      <c r="E53" s="685">
        <f ca="1">SUMIF('ORÇAM. SEM DESON'!$B$9:$P$126,B53,'ORÇAM. SEM DESON'!$L$9:$L$126)</f>
        <v>6</v>
      </c>
      <c r="F53" s="685">
        <f>IF(C53="SINAPI",VLOOKUP(B53,'SINAPI 09-20 ES - NÃO DESONER.'!$G$6:$L$6678,5,FALSE),IF(C53="SIURB",VLOOKUP(B53,'SIURB JAN-2020 NÃO DESONER.'!$A$2:$D$757,4,FALSE),IF(C53="SICRO",VLOOKUP(B53,Tabela4[],4,FALSE),IF(C53="CPOS",VLOOKUP(B53,'CPOS-178'!$A$7:$F$4097,6,FALSE),IF(C53="PRÓPRIA",VLOOKUP(B53,Tabela42[],4,FALSE),IF(C53="DER-ES",VLOOKUP(B53,Tabela6[],4,FALSE),IF(C53="IOPES",VLOOKUP(B53,'IOPES_02-20'!$A$12:$G$1265,7,FALSE),IF(C53="EDIF",VLOOKUP(B53,'EDIF JAN-2020 NÃO DESONER.'!$A$3:$D$2649,4,FALSE),"ERRO"))))))))</f>
        <v>416.67</v>
      </c>
      <c r="G53" s="686">
        <f>+'BDI '!$G$33</f>
        <v>0.29940443963183538</v>
      </c>
      <c r="H53" s="687">
        <f t="shared" si="2"/>
        <v>541.42284786139692</v>
      </c>
      <c r="I53" s="688" t="str">
        <f ca="1">+IF(Tabela5[[#This Row],[PORCENTAGEM ACUMULADA]]&lt;=$O$2,$N$2,IF(Tabela5[[#This Row],[PORCENTAGEM ACUMULADA]]&lt;=$O$3,$N$3,$N$4))</f>
        <v>C</v>
      </c>
      <c r="J53" s="685">
        <f t="shared" ca="1" si="3"/>
        <v>3248.5370871683817</v>
      </c>
      <c r="K53" s="705">
        <f ca="1">+Tabela5[[#This Row],[PREÇO DO
 SERVIÇO]]/Tabela5[[#Totals],[PREÇO DO
 SERVIÇO]]</f>
        <v>8.0203835583434022E-4</v>
      </c>
      <c r="L53" s="691">
        <f ca="1">+Tabela5[[#This Row],[PORCENTAGEM INDIVIDUAL]]+L52</f>
        <v>0.98417821664182881</v>
      </c>
    </row>
    <row r="54" spans="2:12" ht="60" customHeight="1" x14ac:dyDescent="0.25">
      <c r="B54" s="701" t="s">
        <v>25467</v>
      </c>
      <c r="C54" s="702" t="s">
        <v>25239</v>
      </c>
      <c r="D5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ALUGUEL MENSAL CONTAINER PARA VESTIÁRIO, INCL. PORTA, VENEZIANAS DE CIRCULAÇÃO, 1 PT ILUMINAÇÃO, ISOLAMENTO TÉRMICO (TETO), PISO EM COMP. NAVAL PINTADO, CERT. NR18, INCL. LAUDO DESCONTAMINAÇÃO.</v>
      </c>
      <c r="E54" s="685">
        <f ca="1">SUMIF('ORÇAM. SEM DESON'!$B$9:$P$126,B54,'ORÇAM. SEM DESON'!$L$9:$L$126)</f>
        <v>6</v>
      </c>
      <c r="F54" s="685">
        <f>IF(C54="SINAPI",VLOOKUP(B54,'SINAPI 09-20 ES - NÃO DESONER.'!$G$6:$L$6678,5,FALSE),IF(C54="SIURB",VLOOKUP(B54,'SIURB JAN-2020 NÃO DESONER.'!$A$2:$D$757,4,FALSE),IF(C54="SICRO",VLOOKUP(B54,Tabela4[],4,FALSE),IF(C54="CPOS",VLOOKUP(B54,'CPOS-178'!$A$7:$F$4097,6,FALSE),IF(C54="PRÓPRIA",VLOOKUP(B54,Tabela42[],4,FALSE),IF(C54="DER-ES",VLOOKUP(B54,Tabela6[],4,FALSE),IF(C54="IOPES",VLOOKUP(B54,'IOPES_02-20'!$A$12:$G$1265,7,FALSE),IF(C54="EDIF",VLOOKUP(B54,'EDIF JAN-2020 NÃO DESONER.'!$A$3:$D$2649,4,FALSE),"ERRO"))))))))</f>
        <v>408</v>
      </c>
      <c r="G54" s="686">
        <f>+'BDI '!$G$33</f>
        <v>0.29940443963183538</v>
      </c>
      <c r="H54" s="687">
        <f t="shared" si="2"/>
        <v>530.15701136978885</v>
      </c>
      <c r="I54" s="688" t="str">
        <f ca="1">+IF(Tabela5[[#This Row],[PORCENTAGEM ACUMULADA]]&lt;=$O$2,$N$2,IF(Tabela5[[#This Row],[PORCENTAGEM ACUMULADA]]&lt;=$O$3,$N$3,$N$4))</f>
        <v>C</v>
      </c>
      <c r="J54" s="685">
        <f t="shared" ca="1" si="3"/>
        <v>3180.9420682187329</v>
      </c>
      <c r="K54" s="705">
        <f ca="1">+Tabela5[[#This Row],[PREÇO DO
 SERVIÇO]]/Tabela5[[#Totals],[PREÇO DO
 SERVIÇO]]</f>
        <v>7.8534967523558388E-4</v>
      </c>
      <c r="L54" s="691">
        <f ca="1">+Tabela5[[#This Row],[PORCENTAGEM INDIVIDUAL]]+L53</f>
        <v>0.98496356631706439</v>
      </c>
    </row>
    <row r="55" spans="2:12" ht="60" customHeight="1" x14ac:dyDescent="0.25">
      <c r="B55" s="701">
        <v>181607</v>
      </c>
      <c r="C55" s="702" t="s">
        <v>32936</v>
      </c>
      <c r="D5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PRESSÃO DE PERNAS TRIPLO CONJUGADO</v>
      </c>
      <c r="E55" s="685">
        <f ca="1">SUMIF('ORÇAM. SEM DESON'!$B$9:$P$126,B55,'ORÇAM. SEM DESON'!$L$9:$L$126)</f>
        <v>1</v>
      </c>
      <c r="F55" s="685">
        <f>IF(C55="SINAPI",VLOOKUP(B55,'SINAPI 09-20 ES - NÃO DESONER.'!$G$6:$L$6678,5,FALSE),IF(C55="SIURB",VLOOKUP(B55,'SIURB JAN-2020 NÃO DESONER.'!$A$2:$D$757,4,FALSE),IF(C55="SICRO",VLOOKUP(B55,Tabela4[],4,FALSE),IF(C55="CPOS",VLOOKUP(B55,'CPOS-178'!$A$7:$F$4097,6,FALSE),IF(C55="PRÓPRIA",VLOOKUP(B55,Tabela42[],4,FALSE),IF(C55="DER-ES",VLOOKUP(B55,Tabela6[],4,FALSE),IF(C55="IOPES",VLOOKUP(B55,'IOPES_02-20'!$A$12:$G$1265,7,FALSE),IF(C55="EDIF",VLOOKUP(B55,'EDIF JAN-2020 NÃO DESONER.'!$A$3:$D$2649,4,FALSE),"ERRO"))))))))</f>
        <v>2388.98</v>
      </c>
      <c r="G55" s="686">
        <f>+'BDI '!$G$33</f>
        <v>0.29940443963183538</v>
      </c>
      <c r="H55" s="687">
        <f t="shared" si="2"/>
        <v>3104.2512181916622</v>
      </c>
      <c r="I55" s="688" t="str">
        <f ca="1">+IF(Tabela5[[#This Row],[PORCENTAGEM ACUMULADA]]&lt;=$O$2,$N$2,IF(Tabela5[[#This Row],[PORCENTAGEM ACUMULADA]]&lt;=$O$3,$N$3,$N$4))</f>
        <v>C</v>
      </c>
      <c r="J55" s="685">
        <f t="shared" ca="1" si="3"/>
        <v>3104.2512181916622</v>
      </c>
      <c r="K55" s="705">
        <f ca="1">+Tabela5[[#This Row],[PREÇO DO
 SERVIÇO]]/Tabela5[[#Totals],[PREÇO DO
 SERVIÇO]]</f>
        <v>7.6641530520600717E-4</v>
      </c>
      <c r="L55" s="691">
        <f ca="1">+Tabela5[[#This Row],[PORCENTAGEM INDIVIDUAL]]+L54</f>
        <v>0.98572998162227043</v>
      </c>
    </row>
    <row r="56" spans="2:12" ht="60" customHeight="1" x14ac:dyDescent="0.25">
      <c r="B56" s="701" t="s">
        <v>27552</v>
      </c>
      <c r="C56" s="702" t="s">
        <v>25239</v>
      </c>
      <c r="D5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SUPORTE PARA TABELA DE BASQUETE DE CONCRETO ARMADO FCK = 15MPA, INCLUSIVE FORMA, ARMAÇÃO, LANÇAMENTO E DESFORMA</v>
      </c>
      <c r="E56" s="685">
        <f ca="1">SUMIF('ORÇAM. SEM DESON'!$B$9:$P$126,B56,'ORÇAM. SEM DESON'!$L$9:$L$126)</f>
        <v>1</v>
      </c>
      <c r="F56" s="685">
        <f>IF(C56="SINAPI",VLOOKUP(B56,'SINAPI 09-20 ES - NÃO DESONER.'!$G$6:$L$6678,5,FALSE),IF(C56="SIURB",VLOOKUP(B56,'SIURB JAN-2020 NÃO DESONER.'!$A$2:$D$757,4,FALSE),IF(C56="SICRO",VLOOKUP(B56,Tabela4[],4,FALSE),IF(C56="CPOS",VLOOKUP(B56,'CPOS-178'!$A$7:$F$4097,6,FALSE),IF(C56="PRÓPRIA",VLOOKUP(B56,Tabela42[],4,FALSE),IF(C56="DER-ES",VLOOKUP(B56,Tabela6[],4,FALSE),IF(C56="IOPES",VLOOKUP(B56,'IOPES_02-20'!$A$12:$G$1265,7,FALSE),IF(C56="EDIF",VLOOKUP(B56,'EDIF JAN-2020 NÃO DESONER.'!$A$3:$D$2649,4,FALSE),"ERRO"))))))))</f>
        <v>2339.37</v>
      </c>
      <c r="G56" s="686">
        <f>+'BDI '!$G$33</f>
        <v>0.29940443963183538</v>
      </c>
      <c r="H56" s="687">
        <f t="shared" si="2"/>
        <v>3039.7877639415265</v>
      </c>
      <c r="I56" s="688" t="str">
        <f ca="1">+IF(Tabela5[[#This Row],[PORCENTAGEM ACUMULADA]]&lt;=$O$2,$N$2,IF(Tabela5[[#This Row],[PORCENTAGEM ACUMULADA]]&lt;=$O$3,$N$3,$N$4))</f>
        <v>C</v>
      </c>
      <c r="J56" s="685">
        <f t="shared" ca="1" si="3"/>
        <v>3039.7877639415265</v>
      </c>
      <c r="K56" s="705">
        <f ca="1">+Tabela5[[#This Row],[PREÇO DO
 SERVIÇO]]/Tabela5[[#Totals],[PREÇO DO
 SERVIÇO]]</f>
        <v>7.5049978339700488E-4</v>
      </c>
      <c r="L56" s="691">
        <f ca="1">+Tabela5[[#This Row],[PORCENTAGEM INDIVIDUAL]]+L55</f>
        <v>0.98648048140566746</v>
      </c>
    </row>
    <row r="57" spans="2:12" ht="60" customHeight="1" x14ac:dyDescent="0.25">
      <c r="B57" s="701">
        <v>93364</v>
      </c>
      <c r="C57" s="702" t="s">
        <v>20683</v>
      </c>
      <c r="D5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57" s="685">
        <f ca="1">SUMIF('ORÇAM. SEM DESON'!$B$9:$P$126,B57,'ORÇAM. SEM DESON'!$L$9:$L$126)</f>
        <v>304.56</v>
      </c>
      <c r="F57" s="685" t="str">
        <f>IF(C57="SINAPI",VLOOKUP(B57,'SINAPI 09-20 ES - NÃO DESONER.'!$G$6:$L$6678,5,FALSE),IF(C57="SIURB",VLOOKUP(B57,'SIURB JAN-2020 NÃO DESONER.'!$A$2:$D$757,4,FALSE),IF(C57="SICRO",VLOOKUP(B57,Tabela4[],4,FALSE),IF(C57="CPOS",VLOOKUP(B57,'CPOS-178'!$A$7:$F$4097,6,FALSE),IF(C57="PRÓPRIA",VLOOKUP(B57,Tabela42[],4,FALSE),IF(C57="DER-ES",VLOOKUP(B57,Tabela6[],4,FALSE),IF(C57="IOPES",VLOOKUP(B57,'IOPES_02-20'!$A$12:$G$1265,7,FALSE),IF(C57="EDIF",VLOOKUP(B57,'EDIF JAN-2020 NÃO DESONER.'!$A$3:$D$2649,4,FALSE),"ERRO"))))))))</f>
        <v>7,68</v>
      </c>
      <c r="G57" s="686">
        <f>+'BDI '!$G$33</f>
        <v>0.29940443963183538</v>
      </c>
      <c r="H57" s="687">
        <f t="shared" si="2"/>
        <v>9.9794260963724959</v>
      </c>
      <c r="I57" s="688" t="str">
        <f ca="1">+IF(Tabela5[[#This Row],[PORCENTAGEM ACUMULADA]]&lt;=$O$2,$N$2,IF(Tabela5[[#This Row],[PORCENTAGEM ACUMULADA]]&lt;=$O$3,$N$3,$N$4))</f>
        <v>C</v>
      </c>
      <c r="J57" s="685">
        <f t="shared" ca="1" si="3"/>
        <v>3039.3340119112072</v>
      </c>
      <c r="K57" s="705">
        <f ca="1">+Tabela5[[#This Row],[PREÇO DO
 SERVIÇO]]/Tabela5[[#Totals],[PREÇO DO
 SERVIÇO]]</f>
        <v>7.5038775557568452E-4</v>
      </c>
      <c r="L57" s="691">
        <f ca="1">+Tabela5[[#This Row],[PORCENTAGEM INDIVIDUAL]]+L56</f>
        <v>0.98723086916124314</v>
      </c>
    </row>
    <row r="58" spans="2:12" ht="60" customHeight="1" x14ac:dyDescent="0.25">
      <c r="B58" s="703">
        <v>90704</v>
      </c>
      <c r="C58" s="704" t="s">
        <v>20683</v>
      </c>
      <c r="D5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DE PVC CORRUGADO DE DUPLA PAREDE PARA REDE COLETORA DE ESGOTO, DN 300 MM, JUNTA ELÁSTICA, INSTALADO EM LOCAL COM NÍVEL BAIXO DE INTERFERÊNCIAS - FORNECIMENTO E ASSENTAMENTO. AF_06/2015</v>
      </c>
      <c r="E58" s="685">
        <f ca="1">SUMIF('ORÇAM. SEM DESON'!$B$9:$P$126,B58,'ORÇAM. SEM DESON'!$L$9:$L$126)</f>
        <v>18</v>
      </c>
      <c r="F58" s="685" t="str">
        <f>IF(C58="SINAPI",VLOOKUP(B58,'SINAPI 09-20 ES - NÃO DESONER.'!$G$6:$L$6678,5,FALSE),IF(C58="SIURB",VLOOKUP(B58,'SIURB JAN-2020 NÃO DESONER.'!$A$2:$D$757,4,FALSE),IF(C58="SICRO",VLOOKUP(B58,Tabela4[],4,FALSE),IF(C58="CPOS",VLOOKUP(B58,'CPOS-178'!$A$7:$F$4097,6,FALSE),IF(C58="PRÓPRIA",VLOOKUP(B58,Tabela42[],4,FALSE),IF(C58="DER-ES",VLOOKUP(B58,Tabela6[],4,FALSE),IF(C58="IOPES",VLOOKUP(B58,'IOPES_02-20'!$A$12:$G$1265,7,FALSE),IF(C58="EDIF",VLOOKUP(B58,'EDIF JAN-2020 NÃO DESONER.'!$A$3:$D$2649,4,FALSE),"ERRO"))))))))</f>
        <v>128,60</v>
      </c>
      <c r="G58" s="686">
        <f>+'BDI '!$G$33</f>
        <v>0.29940443963183538</v>
      </c>
      <c r="H58" s="687">
        <f t="shared" si="2"/>
        <v>167.10341093665403</v>
      </c>
      <c r="I58" s="688" t="str">
        <f ca="1">+IF(Tabela5[[#This Row],[PORCENTAGEM ACUMULADA]]&lt;=$O$2,$N$2,IF(Tabela5[[#This Row],[PORCENTAGEM ACUMULADA]]&lt;=$O$3,$N$3,$N$4))</f>
        <v>C</v>
      </c>
      <c r="J58" s="685">
        <f t="shared" ca="1" si="3"/>
        <v>3007.8613968597724</v>
      </c>
      <c r="K58" s="705">
        <f ca="1">+Tabela5[[#This Row],[PREÇO DO
 SERVIÇO]]/Tabela5[[#Totals],[PREÇO DO
 SERVIÇO]]</f>
        <v>7.426174134948242E-4</v>
      </c>
      <c r="L58" s="691">
        <f ca="1">+Tabela5[[#This Row],[PORCENTAGEM INDIVIDUAL]]+L57</f>
        <v>0.98797348657473794</v>
      </c>
    </row>
    <row r="59" spans="2:12" ht="60" customHeight="1" x14ac:dyDescent="0.25">
      <c r="B59" s="701">
        <v>96971</v>
      </c>
      <c r="C59" s="702" t="s">
        <v>20683</v>
      </c>
      <c r="D5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CORDOALHA DE COBRE NU 16 MM², NÃO ENTERRADA, COM ISOLADOR - FORNECIMENTO E INSTALAÇÃO. AF_12/2017</v>
      </c>
      <c r="E59" s="685">
        <f ca="1">SUMIF('ORÇAM. SEM DESON'!$B$9:$P$126,B59,'ORÇAM. SEM DESON'!$L$9:$L$126)</f>
        <v>87</v>
      </c>
      <c r="F59" s="685" t="str">
        <f>IF(C59="SINAPI",VLOOKUP(B59,'SINAPI 09-20 ES - NÃO DESONER.'!$G$6:$L$6678,5,FALSE),IF(C59="SIURB",VLOOKUP(B59,'SIURB JAN-2020 NÃO DESONER.'!$A$2:$D$757,4,FALSE),IF(C59="SICRO",VLOOKUP(B59,Tabela4[],4,FALSE),IF(C59="CPOS",VLOOKUP(B59,'CPOS-178'!$A$7:$F$4097,6,FALSE),IF(C59="PRÓPRIA",VLOOKUP(B59,Tabela42[],4,FALSE),IF(C59="DER-ES",VLOOKUP(B59,Tabela6[],4,FALSE),IF(C59="IOPES",VLOOKUP(B59,'IOPES_02-20'!$A$12:$G$1265,7,FALSE),IF(C59="EDIF",VLOOKUP(B59,'EDIF JAN-2020 NÃO DESONER.'!$A$3:$D$2649,4,FALSE),"ERRO"))))))))</f>
        <v>23,12</v>
      </c>
      <c r="G59" s="686">
        <f>+'BDI '!$G$33</f>
        <v>0.29940443963183538</v>
      </c>
      <c r="H59" s="687">
        <f t="shared" si="2"/>
        <v>30.042230644288036</v>
      </c>
      <c r="I59" s="688" t="str">
        <f ca="1">+IF(Tabela5[[#This Row],[PORCENTAGEM ACUMULADA]]&lt;=$O$2,$N$2,IF(Tabela5[[#This Row],[PORCENTAGEM ACUMULADA]]&lt;=$O$3,$N$3,$N$4))</f>
        <v>C</v>
      </c>
      <c r="J59" s="685">
        <f t="shared" ca="1" si="3"/>
        <v>2613.6740660530591</v>
      </c>
      <c r="K59" s="705">
        <f ca="1">+Tabela5[[#This Row],[PREÇO DO
 SERVIÇO]]/Tabela5[[#Totals],[PREÇO DO
 SERVIÇO]]</f>
        <v>6.452956498185715E-4</v>
      </c>
      <c r="L59" s="691">
        <f ca="1">+Tabela5[[#This Row],[PORCENTAGEM INDIVIDUAL]]+L58</f>
        <v>0.98861878222455646</v>
      </c>
    </row>
    <row r="60" spans="2:12" ht="60" customHeight="1" x14ac:dyDescent="0.25">
      <c r="B60" s="701">
        <v>91596</v>
      </c>
      <c r="C60" s="702" t="s">
        <v>20683</v>
      </c>
      <c r="D6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ARMAÇÃO DO SISTEMA DE PAREDES DE CONCRETO, EXECUTADA COMO ARMADURA POSITIVA DE LAJES, TELA Q-138. AF_06/2019</v>
      </c>
      <c r="E60" s="685">
        <f ca="1">SUMIF('ORÇAM. SEM DESON'!$B$9:$P$126,B60,'ORÇAM. SEM DESON'!$L$9:$L$126)</f>
        <v>223.69110000000001</v>
      </c>
      <c r="F60" s="685" t="str">
        <f>IF(C60="SINAPI",VLOOKUP(B60,'SINAPI 09-20 ES - NÃO DESONER.'!$G$6:$L$6678,5,FALSE),IF(C60="SIURB",VLOOKUP(B60,'SIURB JAN-2020 NÃO DESONER.'!$A$2:$D$757,4,FALSE),IF(C60="SICRO",VLOOKUP(B60,Tabela4[],4,FALSE),IF(C60="CPOS",VLOOKUP(B60,'CPOS-178'!$A$7:$F$4097,6,FALSE),IF(C60="PRÓPRIA",VLOOKUP(B60,Tabela42[],4,FALSE),IF(C60="DER-ES",VLOOKUP(B60,Tabela6[],4,FALSE),IF(C60="IOPES",VLOOKUP(B60,'IOPES_02-20'!$A$12:$G$1265,7,FALSE),IF(C60="EDIF",VLOOKUP(B60,'EDIF JAN-2020 NÃO DESONER.'!$A$3:$D$2649,4,FALSE),"ERRO"))))))))</f>
        <v>8,73</v>
      </c>
      <c r="G60" s="686">
        <f>+'BDI '!$G$33</f>
        <v>0.29940443963183538</v>
      </c>
      <c r="H60" s="687">
        <f t="shared" si="2"/>
        <v>11.343800757985923</v>
      </c>
      <c r="I60" s="688" t="str">
        <f ca="1">+IF(Tabela5[[#This Row],[PORCENTAGEM ACUMULADA]]&lt;=$O$2,$N$2,IF(Tabela5[[#This Row],[PORCENTAGEM ACUMULADA]]&lt;=$O$3,$N$3,$N$4))</f>
        <v>C</v>
      </c>
      <c r="J60" s="685">
        <f t="shared" ca="1" si="3"/>
        <v>2537.507269734705</v>
      </c>
      <c r="K60" s="705">
        <f ca="1">+Tabela5[[#This Row],[PREÇO DO
 SERVIÇO]]/Tabela5[[#Totals],[PREÇO DO
 SERVIÇO]]</f>
        <v>6.264906645439258E-4</v>
      </c>
      <c r="L60" s="691">
        <f ca="1">+Tabela5[[#This Row],[PORCENTAGEM INDIVIDUAL]]+L59</f>
        <v>0.98924527288910036</v>
      </c>
    </row>
    <row r="61" spans="2:12" ht="60" customHeight="1" x14ac:dyDescent="0.25">
      <c r="B61" s="701" t="s">
        <v>32984</v>
      </c>
      <c r="C61" s="702" t="s">
        <v>25239</v>
      </c>
      <c r="D6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CONECTOR MEDICAO EM BRONZE C/ 4 PARAFUSOS TEL-560</v>
      </c>
      <c r="E61" s="685">
        <f ca="1">SUMIF('ORÇAM. SEM DESON'!$B$9:$P$126,B61,'ORÇAM. SEM DESON'!$L$9:$L$126)</f>
        <v>99</v>
      </c>
      <c r="F61" s="685">
        <f>IF(C61="SINAPI",VLOOKUP(B61,'SINAPI 09-20 ES - NÃO DESONER.'!$G$6:$L$6678,5,FALSE),IF(C61="SIURB",VLOOKUP(B61,'SIURB JAN-2020 NÃO DESONER.'!$A$2:$D$757,4,FALSE),IF(C61="SICRO",VLOOKUP(B61,Tabela4[],4,FALSE),IF(C61="CPOS",VLOOKUP(B61,'CPOS-178'!$A$7:$F$4097,6,FALSE),IF(C61="PRÓPRIA",VLOOKUP(B61,Tabela42[],4,FALSE),IF(C61="DER-ES",VLOOKUP(B61,Tabela6[],4,FALSE),IF(C61="IOPES",VLOOKUP(B61,'IOPES_02-20'!$A$12:$G$1265,7,FALSE),IF(C61="EDIF",VLOOKUP(B61,'EDIF JAN-2020 NÃO DESONER.'!$A$3:$D$2649,4,FALSE),"ERRO"))))))))</f>
        <v>18.41</v>
      </c>
      <c r="G61" s="686">
        <f>+'BDI '!$G$33</f>
        <v>0.29940443963183538</v>
      </c>
      <c r="H61" s="687">
        <f t="shared" si="2"/>
        <v>23.922035733622089</v>
      </c>
      <c r="I61" s="688" t="str">
        <f ca="1">+IF(Tabela5[[#This Row],[PORCENTAGEM ACUMULADA]]&lt;=$O$2,$N$2,IF(Tabela5[[#This Row],[PORCENTAGEM ACUMULADA]]&lt;=$O$3,$N$3,$N$4))</f>
        <v>C</v>
      </c>
      <c r="J61" s="685">
        <f t="shared" ca="1" si="3"/>
        <v>2368.2815376285866</v>
      </c>
      <c r="K61" s="705">
        <f ca="1">+Tabela5[[#This Row],[PREÇO DO
 SERVIÇO]]/Tabela5[[#Totals],[PREÇO DO
 SERVIÇO]]</f>
        <v>5.8471015710278706E-4</v>
      </c>
      <c r="L61" s="691">
        <f ca="1">+Tabela5[[#This Row],[PORCENTAGEM INDIVIDUAL]]+L60</f>
        <v>0.98982998304620318</v>
      </c>
    </row>
    <row r="62" spans="2:12" ht="60" customHeight="1" x14ac:dyDescent="0.25">
      <c r="B62" s="703">
        <v>90091</v>
      </c>
      <c r="C62" s="704" t="s">
        <v>20683</v>
      </c>
      <c r="D6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62" s="685">
        <f ca="1">SUMIF('ORÇAM. SEM DESON'!$B$9:$P$126,B62,'ORÇAM. SEM DESON'!$L$9:$L$126)</f>
        <v>357.18</v>
      </c>
      <c r="F62" s="685" t="str">
        <f>IF(C62="SINAPI",VLOOKUP(B62,'SINAPI 09-20 ES - NÃO DESONER.'!$G$6:$L$6678,5,FALSE),IF(C62="SIURB",VLOOKUP(B62,'SIURB JAN-2020 NÃO DESONER.'!$A$2:$D$757,4,FALSE),IF(C62="SICRO",VLOOKUP(B62,Tabela4[],4,FALSE),IF(C62="CPOS",VLOOKUP(B62,'CPOS-178'!$A$7:$F$4097,6,FALSE),IF(C62="PRÓPRIA",VLOOKUP(B62,Tabela42[],4,FALSE),IF(C62="DER-ES",VLOOKUP(B62,Tabela6[],4,FALSE),IF(C62="IOPES",VLOOKUP(B62,'IOPES_02-20'!$A$12:$G$1265,7,FALSE),IF(C62="EDIF",VLOOKUP(B62,'EDIF JAN-2020 NÃO DESONER.'!$A$3:$D$2649,4,FALSE),"ERRO"))))))))</f>
        <v>4,90</v>
      </c>
      <c r="G62" s="686">
        <f>+'BDI '!$G$33</f>
        <v>0.29940443963183538</v>
      </c>
      <c r="H62" s="687">
        <f t="shared" si="2"/>
        <v>6.3670817541959934</v>
      </c>
      <c r="I62" s="688" t="str">
        <f ca="1">+IF(Tabela5[[#This Row],[PORCENTAGEM ACUMULADA]]&lt;=$O$2,$N$2,IF(Tabela5[[#This Row],[PORCENTAGEM ACUMULADA]]&lt;=$O$3,$N$3,$N$4))</f>
        <v>C</v>
      </c>
      <c r="J62" s="685">
        <f t="shared" ca="1" si="3"/>
        <v>2274.1942609637249</v>
      </c>
      <c r="K62" s="705">
        <f ca="1">+Tabela5[[#This Row],[PREÇO DO
 SERVIÇO]]/Tabela5[[#Totals],[PREÇO DO
 SERVIÇO]]</f>
        <v>5.6148074563037781E-4</v>
      </c>
      <c r="L62" s="691">
        <f ca="1">+Tabela5[[#This Row],[PORCENTAGEM INDIVIDUAL]]+L61</f>
        <v>0.99039146379183352</v>
      </c>
    </row>
    <row r="63" spans="2:12" ht="60" customHeight="1" x14ac:dyDescent="0.25">
      <c r="B63" s="703">
        <v>5915321</v>
      </c>
      <c r="C63" s="704" t="s">
        <v>20684</v>
      </c>
      <c r="D6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TRANSPORTE COM CAMINHÃO BASCULANTE DE 14 M³ - RODOVIA PAVIMENTADA</v>
      </c>
      <c r="E63" s="685">
        <f ca="1">SUMIF('ORÇAM. SEM DESON'!$B$9:$P$126,B63,'ORÇAM. SEM DESON'!$L$9:$L$126)</f>
        <v>5695.3300000000008</v>
      </c>
      <c r="F63" s="685">
        <f>IF(C63="SINAPI",VLOOKUP(B63,'SINAPI 09-20 ES - NÃO DESONER.'!$G$6:$L$6678,5,FALSE),IF(C63="SIURB",VLOOKUP(B63,'SIURB JAN-2020 NÃO DESONER.'!$A$2:$D$757,4,FALSE),IF(C63="SICRO",VLOOKUP(B63,Tabela4[],4,FALSE),IF(C63="CPOS",VLOOKUP(B63,'CPOS-178'!$A$7:$F$4097,6,FALSE),IF(C63="PRÓPRIA",VLOOKUP(B63,Tabela42[],4,FALSE),IF(C63="DER-ES",VLOOKUP(B63,Tabela6[],4,FALSE),IF(C63="IOPES",VLOOKUP(B63,'IOPES_02-20'!$A$12:$G$1265,7,FALSE),IF(C63="EDIF",VLOOKUP(B63,'EDIF JAN-2020 NÃO DESONER.'!$A$3:$D$2649,4,FALSE),"ERRO"))))))))</f>
        <v>0.3</v>
      </c>
      <c r="G63" s="686">
        <f>+'BDI '!$G$33</f>
        <v>0.29940443963183538</v>
      </c>
      <c r="H63" s="687">
        <f t="shared" si="2"/>
        <v>0.38982133188955059</v>
      </c>
      <c r="I63" s="688" t="str">
        <f ca="1">+IF(Tabela5[[#This Row],[PORCENTAGEM ACUMULADA]]&lt;=$O$2,$N$2,IF(Tabela5[[#This Row],[PORCENTAGEM ACUMULADA]]&lt;=$O$3,$N$3,$N$4))</f>
        <v>C</v>
      </c>
      <c r="J63" s="685">
        <f t="shared" ca="1" si="3"/>
        <v>2220.1611261505145</v>
      </c>
      <c r="K63" s="705">
        <f ca="1">+Tabela5[[#This Row],[PREÇO DO
 SERVIÇO]]/Tabela5[[#Totals],[PREÇO DO
 SERVIÇO]]</f>
        <v>5.4814038797297538E-4</v>
      </c>
      <c r="L63" s="691">
        <f ca="1">+Tabela5[[#This Row],[PORCENTAGEM INDIVIDUAL]]+L62</f>
        <v>0.99093960417980653</v>
      </c>
    </row>
    <row r="64" spans="2:12" ht="60" customHeight="1" x14ac:dyDescent="0.25">
      <c r="B64" s="701">
        <v>98520</v>
      </c>
      <c r="C64" s="702" t="s">
        <v>20683</v>
      </c>
      <c r="D6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APLICAÇÃO DE ADUBO EM SOLO. AF_05/2018</v>
      </c>
      <c r="E64" s="685">
        <f ca="1">SUMIF('ORÇAM. SEM DESON'!$B$9:$P$126,B64,'ORÇAM. SEM DESON'!$L$9:$L$126)</f>
        <v>358.6</v>
      </c>
      <c r="F64" s="685" t="str">
        <f>IF(C64="SINAPI",VLOOKUP(B64,'SINAPI 09-20 ES - NÃO DESONER.'!$G$6:$L$6678,5,FALSE),IF(C64="SIURB",VLOOKUP(B64,'SIURB JAN-2020 NÃO DESONER.'!$A$2:$D$757,4,FALSE),IF(C64="SICRO",VLOOKUP(B64,Tabela4[],4,FALSE),IF(C64="CPOS",VLOOKUP(B64,'CPOS-178'!$A$7:$F$4097,6,FALSE),IF(C64="PRÓPRIA",VLOOKUP(B64,Tabela42[],4,FALSE),IF(C64="DER-ES",VLOOKUP(B64,Tabela6[],4,FALSE),IF(C64="IOPES",VLOOKUP(B64,'IOPES_02-20'!$A$12:$G$1265,7,FALSE),IF(C64="EDIF",VLOOKUP(B64,'EDIF JAN-2020 NÃO DESONER.'!$A$3:$D$2649,4,FALSE),"ERRO"))))))))</f>
        <v>4,56</v>
      </c>
      <c r="G64" s="686">
        <f>+'BDI '!$G$33</f>
        <v>0.29940443963183538</v>
      </c>
      <c r="H64" s="687">
        <f t="shared" si="2"/>
        <v>5.9252842447211691</v>
      </c>
      <c r="I64" s="688" t="str">
        <f ca="1">+IF(Tabela5[[#This Row],[PORCENTAGEM ACUMULADA]]&lt;=$O$2,$N$2,IF(Tabela5[[#This Row],[PORCENTAGEM ACUMULADA]]&lt;=$O$3,$N$3,$N$4))</f>
        <v>C</v>
      </c>
      <c r="J64" s="685">
        <f t="shared" ca="1" si="3"/>
        <v>2124.8069301570113</v>
      </c>
      <c r="K64" s="705">
        <f ca="1">+Tabela5[[#This Row],[PREÇO DO
 SERVIÇO]]/Tabela5[[#Totals],[PREÇO DO
 SERVIÇO]]</f>
        <v>5.2459818404413012E-4</v>
      </c>
      <c r="L64" s="691">
        <f ca="1">+Tabela5[[#This Row],[PORCENTAGEM INDIVIDUAL]]+L63</f>
        <v>0.99146420236385069</v>
      </c>
    </row>
    <row r="65" spans="2:12" ht="60" customHeight="1" x14ac:dyDescent="0.25">
      <c r="B65" s="701">
        <v>100980</v>
      </c>
      <c r="C65" s="702" t="s">
        <v>20683</v>
      </c>
      <c r="D6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CARGA, MANOBRA E DESCARGA DE SOLOS E MATERIAIS GRANULARES EM CAMINHÃO BASCULANTE 18 M³ - CARGA COM ESCAVADEIRA HIDRÁULICA (CAÇAMBA DE 1,20 M³ / 155 HP) E DESCARGA LIVRE (UNIDADE: m³). AF_07/2020</v>
      </c>
      <c r="E65" s="685">
        <f ca="1">SUMIF('ORÇAM. SEM DESON'!$B$9:$P$126,B65,'ORÇAM. SEM DESON'!$L$9:$L$126)</f>
        <v>466.25400000000002</v>
      </c>
      <c r="F65" s="685" t="str">
        <f>IF(C65="SINAPI",VLOOKUP(B65,'SINAPI 09-20 ES - NÃO DESONER.'!$G$6:$L$6678,5,FALSE),IF(C65="SIURB",VLOOKUP(B65,'SIURB JAN-2020 NÃO DESONER.'!$A$2:$D$757,4,FALSE),IF(C65="SICRO",VLOOKUP(B65,Tabela4[],4,FALSE),IF(C65="CPOS",VLOOKUP(B65,'CPOS-178'!$A$7:$F$4097,6,FALSE),IF(C65="PRÓPRIA",VLOOKUP(B65,Tabela42[],4,FALSE),IF(C65="DER-ES",VLOOKUP(B65,Tabela6[],4,FALSE),IF(C65="IOPES",VLOOKUP(B65,'IOPES_02-20'!$A$12:$G$1265,7,FALSE),IF(C65="EDIF",VLOOKUP(B65,'EDIF JAN-2020 NÃO DESONER.'!$A$3:$D$2649,4,FALSE),"ERRO"))))))))</f>
        <v>3,50</v>
      </c>
      <c r="G65" s="686">
        <f>+'BDI '!$G$33</f>
        <v>0.29940443963183538</v>
      </c>
      <c r="H65" s="687">
        <f t="shared" si="2"/>
        <v>4.5479155387114236</v>
      </c>
      <c r="I65" s="688" t="str">
        <f ca="1">+IF(Tabela5[[#This Row],[PORCENTAGEM ACUMULADA]]&lt;=$O$2,$N$2,IF(Tabela5[[#This Row],[PORCENTAGEM ACUMULADA]]&lt;=$O$3,$N$3,$N$4))</f>
        <v>C</v>
      </c>
      <c r="J65" s="685">
        <f t="shared" ca="1" si="3"/>
        <v>2120.4838115863563</v>
      </c>
      <c r="K65" s="705">
        <f ca="1">+Tabela5[[#This Row],[PREÇO DO
 SERVIÇO]]/Tabela5[[#Totals],[PREÇO DO
 SERVIÇO]]</f>
        <v>5.2353083993893863E-4</v>
      </c>
      <c r="L65" s="691">
        <f ca="1">+Tabela5[[#This Row],[PORCENTAGEM INDIVIDUAL]]+L64</f>
        <v>0.99198773320378963</v>
      </c>
    </row>
    <row r="66" spans="2:12" ht="60" customHeight="1" x14ac:dyDescent="0.25">
      <c r="B66" s="701">
        <v>96985</v>
      </c>
      <c r="C66" s="702" t="s">
        <v>20683</v>
      </c>
      <c r="D6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HASTE DE ATERRAMENTO 5/8  PARA SPDA - FORNECIMENTO E INSTALAÇÃO. AF_12/2017</v>
      </c>
      <c r="E66" s="685">
        <f ca="1">SUMIF('ORÇAM. SEM DESON'!$B$9:$P$126,B66,'ORÇAM. SEM DESON'!$L$9:$L$126)</f>
        <v>35</v>
      </c>
      <c r="F66" s="685" t="str">
        <f>IF(C66="SINAPI",VLOOKUP(B66,'SINAPI 09-20 ES - NÃO DESONER.'!$G$6:$L$6678,5,FALSE),IF(C66="SIURB",VLOOKUP(B66,'SIURB JAN-2020 NÃO DESONER.'!$A$2:$D$757,4,FALSE),IF(C66="SICRO",VLOOKUP(B66,Tabela4[],4,FALSE),IF(C66="CPOS",VLOOKUP(B66,'CPOS-178'!$A$7:$F$4097,6,FALSE),IF(C66="PRÓPRIA",VLOOKUP(B66,Tabela42[],4,FALSE),IF(C66="DER-ES",VLOOKUP(B66,Tabela6[],4,FALSE),IF(C66="IOPES",VLOOKUP(B66,'IOPES_02-20'!$A$12:$G$1265,7,FALSE),IF(C66="EDIF",VLOOKUP(B66,'EDIF JAN-2020 NÃO DESONER.'!$A$3:$D$2649,4,FALSE),"ERRO"))))))))</f>
        <v>45,87</v>
      </c>
      <c r="G66" s="686">
        <f>+'BDI '!$G$33</f>
        <v>0.29940443963183538</v>
      </c>
      <c r="H66" s="687">
        <f t="shared" ref="H66:H97" si="4">+F66*(1+G66)</f>
        <v>59.603681645912289</v>
      </c>
      <c r="I66" s="688" t="str">
        <f ca="1">+IF(Tabela5[[#This Row],[PORCENTAGEM ACUMULADA]]&lt;=$O$2,$N$2,IF(Tabela5[[#This Row],[PORCENTAGEM ACUMULADA]]&lt;=$O$3,$N$3,$N$4))</f>
        <v>C</v>
      </c>
      <c r="J66" s="685">
        <f t="shared" ref="J66:J97" ca="1" si="5">+E66*H66</f>
        <v>2086.1288576069301</v>
      </c>
      <c r="K66" s="705">
        <f ca="1">+Tabela5[[#This Row],[PREÇO DO
 SERVIÇO]]/Tabela5[[#Totals],[PREÇO DO
 SERVIÇO]]</f>
        <v>5.150488709587288E-4</v>
      </c>
      <c r="L66" s="691">
        <f ca="1">+Tabela5[[#This Row],[PORCENTAGEM INDIVIDUAL]]+L65</f>
        <v>0.9925027820747484</v>
      </c>
    </row>
    <row r="67" spans="2:12" ht="60" customHeight="1" x14ac:dyDescent="0.25">
      <c r="B67" s="701" t="s">
        <v>25446</v>
      </c>
      <c r="C67" s="702" t="s">
        <v>25239</v>
      </c>
      <c r="D6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PLACA DE OBRA NAS DIMENSÕES DE 2.0 X 4.0 M, PADRÃO IOPES</v>
      </c>
      <c r="E67" s="685">
        <f ca="1">SUMIF('ORÇAM. SEM DESON'!$B$9:$P$126,B67,'ORÇAM. SEM DESON'!$L$9:$L$126)</f>
        <v>8</v>
      </c>
      <c r="F67" s="685">
        <f>IF(C67="SINAPI",VLOOKUP(B67,'SINAPI 09-20 ES - NÃO DESONER.'!$G$6:$L$6678,5,FALSE),IF(C67="SIURB",VLOOKUP(B67,'SIURB JAN-2020 NÃO DESONER.'!$A$2:$D$757,4,FALSE),IF(C67="SICRO",VLOOKUP(B67,Tabela4[],4,FALSE),IF(C67="CPOS",VLOOKUP(B67,'CPOS-178'!$A$7:$F$4097,6,FALSE),IF(C67="PRÓPRIA",VLOOKUP(B67,Tabela42[],4,FALSE),IF(C67="DER-ES",VLOOKUP(B67,Tabela6[],4,FALSE),IF(C67="IOPES",VLOOKUP(B67,'IOPES_02-20'!$A$12:$G$1265,7,FALSE),IF(C67="EDIF",VLOOKUP(B67,'EDIF JAN-2020 NÃO DESONER.'!$A$3:$D$2649,4,FALSE),"ERRO"))))))))</f>
        <v>189.61</v>
      </c>
      <c r="G67" s="686">
        <f>+'BDI '!$G$33</f>
        <v>0.29940443963183538</v>
      </c>
      <c r="H67" s="687">
        <f t="shared" si="4"/>
        <v>246.38007579859232</v>
      </c>
      <c r="I67" s="688" t="str">
        <f ca="1">+IF(Tabela5[[#This Row],[PORCENTAGEM ACUMULADA]]&lt;=$O$2,$N$2,IF(Tabela5[[#This Row],[PORCENTAGEM ACUMULADA]]&lt;=$O$3,$N$3,$N$4))</f>
        <v>C</v>
      </c>
      <c r="J67" s="685">
        <f t="shared" ca="1" si="5"/>
        <v>1971.0406063887385</v>
      </c>
      <c r="K67" s="705">
        <f ca="1">+Tabela5[[#This Row],[PREÇO DO
 SERVIÇO]]/Tabela5[[#Totals],[PREÇO DO
 SERVIÇO]]</f>
        <v>4.8663448340333033E-4</v>
      </c>
      <c r="L67" s="691">
        <f ca="1">+Tabela5[[#This Row],[PORCENTAGEM INDIVIDUAL]]+L66</f>
        <v>0.99298941655815176</v>
      </c>
    </row>
    <row r="68" spans="2:12" ht="60" customHeight="1" x14ac:dyDescent="0.25">
      <c r="B68" s="701" t="s">
        <v>25497</v>
      </c>
      <c r="C68" s="702" t="s">
        <v>25239</v>
      </c>
      <c r="D6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REDE DE ÁGUA COM PADRÃO DE ENTRADA D'ÁGUA DIÂM. 3/4", CONF. ESPEC. CESAN, INCL. TUBOS E CONEXÕES PARA ALIMENTAÇÃO, DISTRIBUIÇÃO, EXTRAVASOR E LIMPEZA, CONS. O PADRÃO A 25M, CONF. PROJETO (1 UTILIZAÇÃO)</v>
      </c>
      <c r="E68" s="685">
        <f ca="1">SUMIF('ORÇAM. SEM DESON'!$B$9:$P$126,B68,'ORÇAM. SEM DESON'!$L$9:$L$126)</f>
        <v>45</v>
      </c>
      <c r="F68" s="685">
        <f>IF(C68="SINAPI",VLOOKUP(B68,'SINAPI 09-20 ES - NÃO DESONER.'!$G$6:$L$6678,5,FALSE),IF(C68="SIURB",VLOOKUP(B68,'SIURB JAN-2020 NÃO DESONER.'!$A$2:$D$757,4,FALSE),IF(C68="SICRO",VLOOKUP(B68,Tabela4[],4,FALSE),IF(C68="CPOS",VLOOKUP(B68,'CPOS-178'!$A$7:$F$4097,6,FALSE),IF(C68="PRÓPRIA",VLOOKUP(B68,Tabela42[],4,FALSE),IF(C68="DER-ES",VLOOKUP(B68,Tabela6[],4,FALSE),IF(C68="IOPES",VLOOKUP(B68,'IOPES_02-20'!$A$12:$G$1265,7,FALSE),IF(C68="EDIF",VLOOKUP(B68,'EDIF JAN-2020 NÃO DESONER.'!$A$3:$D$2649,4,FALSE),"ERRO"))))))))</f>
        <v>32.24</v>
      </c>
      <c r="G68" s="686">
        <f>+'BDI '!$G$33</f>
        <v>0.29940443963183538</v>
      </c>
      <c r="H68" s="687">
        <f t="shared" si="4"/>
        <v>41.892799133730378</v>
      </c>
      <c r="I68" s="688" t="str">
        <f ca="1">+IF(Tabela5[[#This Row],[PORCENTAGEM ACUMULADA]]&lt;=$O$2,$N$2,IF(Tabela5[[#This Row],[PORCENTAGEM ACUMULADA]]&lt;=$O$3,$N$3,$N$4))</f>
        <v>C</v>
      </c>
      <c r="J68" s="685">
        <f t="shared" ca="1" si="5"/>
        <v>1885.1759610178669</v>
      </c>
      <c r="K68" s="705">
        <f ca="1">+Tabela5[[#This Row],[PREÇO DO
 SERVIÇO]]/Tabela5[[#Totals],[PREÇO DO
 SERVIÇO]]</f>
        <v>4.6543517517638289E-4</v>
      </c>
      <c r="L68" s="691">
        <f ca="1">+Tabela5[[#This Row],[PORCENTAGEM INDIVIDUAL]]+L67</f>
        <v>0.99345485173332815</v>
      </c>
    </row>
    <row r="69" spans="2:12" ht="60" customHeight="1" x14ac:dyDescent="0.25">
      <c r="B69" s="701">
        <v>2003983</v>
      </c>
      <c r="C69" s="702" t="s">
        <v>20684</v>
      </c>
      <c r="D6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TUBO PEAD COM PAREDES ESTRUTURADAS PARA DRENAGEM - D = 400 MM</v>
      </c>
      <c r="E69" s="685">
        <f ca="1">SUMIF('ORÇAM. SEM DESON'!$B$9:$P$126,B69,'ORÇAM. SEM DESON'!$L$9:$L$126)</f>
        <v>7.5</v>
      </c>
      <c r="F69" s="685">
        <f>IF(C69="SINAPI",VLOOKUP(B69,'SINAPI 09-20 ES - NÃO DESONER.'!$G$6:$L$6678,5,FALSE),IF(C69="SIURB",VLOOKUP(B69,'SIURB JAN-2020 NÃO DESONER.'!$A$2:$D$757,4,FALSE),IF(C69="SICRO",VLOOKUP(B69,Tabela4[],4,FALSE),IF(C69="CPOS",VLOOKUP(B69,'CPOS-178'!$A$7:$F$4097,6,FALSE),IF(C69="PRÓPRIA",VLOOKUP(B69,Tabela42[],4,FALSE),IF(C69="DER-ES",VLOOKUP(B69,Tabela6[],4,FALSE),IF(C69="IOPES",VLOOKUP(B69,'IOPES_02-20'!$A$12:$G$1265,7,FALSE),IF(C69="EDIF",VLOOKUP(B69,'EDIF JAN-2020 NÃO DESONER.'!$A$3:$D$2649,4,FALSE),"ERRO"))))))))</f>
        <v>191.57</v>
      </c>
      <c r="G69" s="686">
        <f>+'BDI '!$G$33</f>
        <v>0.29940443963183538</v>
      </c>
      <c r="H69" s="687">
        <f t="shared" si="4"/>
        <v>248.92690850027068</v>
      </c>
      <c r="I69" s="688" t="str">
        <f ca="1">+IF(Tabela5[[#This Row],[PORCENTAGEM ACUMULADA]]&lt;=$O$2,$N$2,IF(Tabela5[[#This Row],[PORCENTAGEM ACUMULADA]]&lt;=$O$3,$N$3,$N$4))</f>
        <v>C</v>
      </c>
      <c r="J69" s="685">
        <f t="shared" ca="1" si="5"/>
        <v>1866.9518137520301</v>
      </c>
      <c r="K69" s="705">
        <f ca="1">+Tabela5[[#This Row],[PREÇO DO
 SERVIÇO]]/Tabela5[[#Totals],[PREÇO DO
 SERVIÇO]]</f>
        <v>4.6093577599534561E-4</v>
      </c>
      <c r="L69" s="691">
        <f ca="1">+Tabela5[[#This Row],[PORCENTAGEM INDIVIDUAL]]+L68</f>
        <v>0.99391578750932352</v>
      </c>
    </row>
    <row r="70" spans="2:12" ht="60" customHeight="1" x14ac:dyDescent="0.25">
      <c r="B70" s="701">
        <v>181612</v>
      </c>
      <c r="C70" s="702" t="s">
        <v>32936</v>
      </c>
      <c r="D7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ROTAÇÃO VERTICAL TRIPLO CONJUGADO</v>
      </c>
      <c r="E70" s="685">
        <f ca="1">SUMIF('ORÇAM. SEM DESON'!$B$9:$P$126,B70,'ORÇAM. SEM DESON'!$L$9:$L$126)</f>
        <v>1</v>
      </c>
      <c r="F70" s="685">
        <f>IF(C70="SINAPI",VLOOKUP(B70,'SINAPI 09-20 ES - NÃO DESONER.'!$G$6:$L$6678,5,FALSE),IF(C70="SIURB",VLOOKUP(B70,'SIURB JAN-2020 NÃO DESONER.'!$A$2:$D$757,4,FALSE),IF(C70="SICRO",VLOOKUP(B70,Tabela4[],4,FALSE),IF(C70="CPOS",VLOOKUP(B70,'CPOS-178'!$A$7:$F$4097,6,FALSE),IF(C70="PRÓPRIA",VLOOKUP(B70,Tabela42[],4,FALSE),IF(C70="DER-ES",VLOOKUP(B70,Tabela6[],4,FALSE),IF(C70="IOPES",VLOOKUP(B70,'IOPES_02-20'!$A$12:$G$1265,7,FALSE),IF(C70="EDIF",VLOOKUP(B70,'EDIF JAN-2020 NÃO DESONER.'!$A$3:$D$2649,4,FALSE),"ERRO"))))))))</f>
        <v>1373.23</v>
      </c>
      <c r="G70" s="686">
        <f>+'BDI '!$G$33</f>
        <v>0.29940443963183538</v>
      </c>
      <c r="H70" s="687">
        <f t="shared" si="4"/>
        <v>1784.3811586356253</v>
      </c>
      <c r="I70" s="688" t="str">
        <f ca="1">+IF(Tabela5[[#This Row],[PORCENTAGEM ACUMULADA]]&lt;=$O$2,$N$2,IF(Tabela5[[#This Row],[PORCENTAGEM ACUMULADA]]&lt;=$O$3,$N$3,$N$4))</f>
        <v>C</v>
      </c>
      <c r="J70" s="685">
        <f t="shared" ca="1" si="5"/>
        <v>1784.3811586356253</v>
      </c>
      <c r="K70" s="705">
        <f ca="1">+Tabela5[[#This Row],[PREÇO DO
 SERVIÇO]]/Tabela5[[#Totals],[PREÇO DO
 SERVIÇO]]</f>
        <v>4.4054972815513112E-4</v>
      </c>
      <c r="L70" s="691">
        <f ca="1">+Tabela5[[#This Row],[PORCENTAGEM INDIVIDUAL]]+L69</f>
        <v>0.99435633723747863</v>
      </c>
    </row>
    <row r="71" spans="2:12" ht="60" customHeight="1" x14ac:dyDescent="0.25">
      <c r="B71" s="701">
        <v>101094</v>
      </c>
      <c r="C71" s="702" t="s">
        <v>20683</v>
      </c>
      <c r="D7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PISO PODOTÁTIL, DIRECIONAL OU ALERTA, ASSENTADO SOBRE ARGAMASSA. AF_05/2020</v>
      </c>
      <c r="E71" s="685">
        <f ca="1">SUMIF('ORÇAM. SEM DESON'!$B$9:$P$126,B71,'ORÇAM. SEM DESON'!$L$9:$L$126)</f>
        <v>7.7999999999999989</v>
      </c>
      <c r="F71" s="685" t="str">
        <f>IF(C71="SINAPI",VLOOKUP(B71,'SINAPI 09-20 ES - NÃO DESONER.'!$G$6:$L$6678,5,FALSE),IF(C71="SIURB",VLOOKUP(B71,'SIURB JAN-2020 NÃO DESONER.'!$A$2:$D$757,4,FALSE),IF(C71="SICRO",VLOOKUP(B71,Tabela4[],4,FALSE),IF(C71="CPOS",VLOOKUP(B71,'CPOS-178'!$A$7:$F$4097,6,FALSE),IF(C71="PRÓPRIA",VLOOKUP(B71,Tabela42[],4,FALSE),IF(C71="DER-ES",VLOOKUP(B71,Tabela6[],4,FALSE),IF(C71="IOPES",VLOOKUP(B71,'IOPES_02-20'!$A$12:$G$1265,7,FALSE),IF(C71="EDIF",VLOOKUP(B71,'EDIF JAN-2020 NÃO DESONER.'!$A$3:$D$2649,4,FALSE),"ERRO"))))))))</f>
        <v>132,37</v>
      </c>
      <c r="G71" s="686">
        <f>+'BDI '!$G$33</f>
        <v>0.29940443963183538</v>
      </c>
      <c r="H71" s="687">
        <f t="shared" si="4"/>
        <v>172.00216567406605</v>
      </c>
      <c r="I71" s="688" t="str">
        <f ca="1">+IF(Tabela5[[#This Row],[PORCENTAGEM ACUMULADA]]&lt;=$O$2,$N$2,IF(Tabela5[[#This Row],[PORCENTAGEM ACUMULADA]]&lt;=$O$3,$N$3,$N$4))</f>
        <v>C</v>
      </c>
      <c r="J71" s="685">
        <f t="shared" ca="1" si="5"/>
        <v>1341.6168922577151</v>
      </c>
      <c r="K71" s="705">
        <f ca="1">+Tabela5[[#This Row],[PREÇO DO
 SERVIÇO]]/Tabela5[[#Totals],[PREÇO DO
 SERVIÇO]]</f>
        <v>3.3123469966719242E-4</v>
      </c>
      <c r="L71" s="691">
        <f ca="1">+Tabela5[[#This Row],[PORCENTAGEM INDIVIDUAL]]+L70</f>
        <v>0.99468757193714585</v>
      </c>
    </row>
    <row r="72" spans="2:12" ht="60" customHeight="1" x14ac:dyDescent="0.25">
      <c r="B72" s="701">
        <v>96973</v>
      </c>
      <c r="C72" s="702" t="s">
        <v>20683</v>
      </c>
      <c r="D7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CORDOALHA DE COBRE NU 35 MM², NÃO ENTERRADA, COM ISOLADOR - FORNECIMENTO E INSTALAÇÃO. AF_12/2017</v>
      </c>
      <c r="E72" s="685">
        <f ca="1">SUMIF('ORÇAM. SEM DESON'!$B$9:$P$126,B72,'ORÇAM. SEM DESON'!$L$9:$L$126)</f>
        <v>25</v>
      </c>
      <c r="F72" s="685" t="str">
        <f>IF(C72="SINAPI",VLOOKUP(B72,'SINAPI 09-20 ES - NÃO DESONER.'!$G$6:$L$6678,5,FALSE),IF(C72="SIURB",VLOOKUP(B72,'SIURB JAN-2020 NÃO DESONER.'!$A$2:$D$757,4,FALSE),IF(C72="SICRO",VLOOKUP(B72,Tabela4[],4,FALSE),IF(C72="CPOS",VLOOKUP(B72,'CPOS-178'!$A$7:$F$4097,6,FALSE),IF(C72="PRÓPRIA",VLOOKUP(B72,Tabela42[],4,FALSE),IF(C72="DER-ES",VLOOKUP(B72,Tabela6[],4,FALSE),IF(C72="IOPES",VLOOKUP(B72,'IOPES_02-20'!$A$12:$G$1265,7,FALSE),IF(C72="EDIF",VLOOKUP(B72,'EDIF JAN-2020 NÃO DESONER.'!$A$3:$D$2649,4,FALSE),"ERRO"))))))))</f>
        <v>40,65</v>
      </c>
      <c r="G72" s="686">
        <f>+'BDI '!$G$33</f>
        <v>0.29940443963183538</v>
      </c>
      <c r="H72" s="687">
        <f t="shared" si="4"/>
        <v>52.820790471034108</v>
      </c>
      <c r="I72" s="688" t="str">
        <f ca="1">+IF(Tabela5[[#This Row],[PORCENTAGEM ACUMULADA]]&lt;=$O$2,$N$2,IF(Tabela5[[#This Row],[PORCENTAGEM ACUMULADA]]&lt;=$O$3,$N$3,$N$4))</f>
        <v>C</v>
      </c>
      <c r="J72" s="685">
        <f t="shared" ca="1" si="5"/>
        <v>1320.5197617758527</v>
      </c>
      <c r="K72" s="705">
        <f ca="1">+Tabela5[[#This Row],[PREÇO DO
 SERVIÇO]]/Tabela5[[#Totals],[PREÇO DO
 SERVIÇO]]</f>
        <v>3.2602598343879174E-4</v>
      </c>
      <c r="L72" s="691">
        <f ca="1">+Tabela5[[#This Row],[PORCENTAGEM INDIVIDUAL]]+L71</f>
        <v>0.99501359792058464</v>
      </c>
    </row>
    <row r="73" spans="2:12" ht="60" customHeight="1" x14ac:dyDescent="0.25">
      <c r="B73" s="703">
        <v>97917</v>
      </c>
      <c r="C73" s="704" t="s">
        <v>20683</v>
      </c>
      <c r="D7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TRANSPORTE COM CAMINHÃO BASCULANTE DE 6 M³, EM VIA URBANA EM REVESTIMENTO PRIMÁRIO (UNIDADE: TXKM). AF_07/2020</v>
      </c>
      <c r="E73" s="685">
        <f ca="1">SUMIF('ORÇAM. SEM DESON'!$B$9:$P$126,B73,'ORÇAM. SEM DESON'!$L$9:$L$126)</f>
        <v>840.07200000000012</v>
      </c>
      <c r="F73" s="685" t="str">
        <f>IF(C73="SINAPI",VLOOKUP(B73,'SINAPI 09-20 ES - NÃO DESONER.'!$G$6:$L$6678,5,FALSE),IF(C73="SIURB",VLOOKUP(B73,'SIURB JAN-2020 NÃO DESONER.'!$A$2:$D$757,4,FALSE),IF(C73="SICRO",VLOOKUP(B73,Tabela4[],4,FALSE),IF(C73="CPOS",VLOOKUP(B73,'CPOS-178'!$A$7:$F$4097,6,FALSE),IF(C73="PRÓPRIA",VLOOKUP(B73,Tabela42[],4,FALSE),IF(C73="DER-ES",VLOOKUP(B73,Tabela6[],4,FALSE),IF(C73="IOPES",VLOOKUP(B73,'IOPES_02-20'!$A$12:$G$1265,7,FALSE),IF(C73="EDIF",VLOOKUP(B73,'EDIF JAN-2020 NÃO DESONER.'!$A$3:$D$2649,4,FALSE),"ERRO"))))))))</f>
        <v>1,18</v>
      </c>
      <c r="G73" s="686">
        <f>+'BDI '!$G$33</f>
        <v>0.29940443963183538</v>
      </c>
      <c r="H73" s="687">
        <f t="shared" si="4"/>
        <v>1.5332972387655657</v>
      </c>
      <c r="I73" s="688" t="str">
        <f ca="1">+IF(Tabela5[[#This Row],[PORCENTAGEM ACUMULADA]]&lt;=$O$2,$N$2,IF(Tabela5[[#This Row],[PORCENTAGEM ACUMULADA]]&lt;=$O$3,$N$3,$N$4))</f>
        <v>C</v>
      </c>
      <c r="J73" s="685">
        <f t="shared" ca="1" si="5"/>
        <v>1288.0800779642664</v>
      </c>
      <c r="K73" s="705">
        <f ca="1">+Tabela5[[#This Row],[PREÇO DO
 SERVIÇO]]/Tabela5[[#Totals],[PREÇO DO
 SERVIÇO]]</f>
        <v>3.180168796576466E-4</v>
      </c>
      <c r="L73" s="691">
        <f ca="1">+Tabela5[[#This Row],[PORCENTAGEM INDIVIDUAL]]+L72</f>
        <v>0.99533161480024224</v>
      </c>
    </row>
    <row r="74" spans="2:12" ht="60" customHeight="1" x14ac:dyDescent="0.25">
      <c r="B74" s="701">
        <v>181502</v>
      </c>
      <c r="C74" s="702" t="s">
        <v>32936</v>
      </c>
      <c r="D7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APARELHOS DE GINÁTICA EM MADEIRA - BARREIRA SIMPLES</v>
      </c>
      <c r="E74" s="685">
        <f ca="1">SUMIF('ORÇAM. SEM DESON'!$B$9:$P$126,B74,'ORÇAM. SEM DESON'!$L$9:$L$126)</f>
        <v>1</v>
      </c>
      <c r="F74" s="685">
        <f>IF(C74="SINAPI",VLOOKUP(B74,'SINAPI 09-20 ES - NÃO DESONER.'!$G$6:$L$6678,5,FALSE),IF(C74="SIURB",VLOOKUP(B74,'SIURB JAN-2020 NÃO DESONER.'!$A$2:$D$757,4,FALSE),IF(C74="SICRO",VLOOKUP(B74,Tabela4[],4,FALSE),IF(C74="CPOS",VLOOKUP(B74,'CPOS-178'!$A$7:$F$4097,6,FALSE),IF(C74="PRÓPRIA",VLOOKUP(B74,Tabela42[],4,FALSE),IF(C74="DER-ES",VLOOKUP(B74,Tabela6[],4,FALSE),IF(C74="IOPES",VLOOKUP(B74,'IOPES_02-20'!$A$12:$G$1265,7,FALSE),IF(C74="EDIF",VLOOKUP(B74,'EDIF JAN-2020 NÃO DESONER.'!$A$3:$D$2649,4,FALSE),"ERRO"))))))))</f>
        <v>934.62</v>
      </c>
      <c r="G74" s="686">
        <f>+'BDI '!$G$33</f>
        <v>0.29940443963183538</v>
      </c>
      <c r="H74" s="687">
        <f t="shared" si="4"/>
        <v>1214.4493773687059</v>
      </c>
      <c r="I74" s="688" t="str">
        <f ca="1">+IF(Tabela5[[#This Row],[PORCENTAGEM ACUMULADA]]&lt;=$O$2,$N$2,IF(Tabela5[[#This Row],[PORCENTAGEM ACUMULADA]]&lt;=$O$3,$N$3,$N$4))</f>
        <v>C</v>
      </c>
      <c r="J74" s="685">
        <f t="shared" ca="1" si="5"/>
        <v>1214.4493773687059</v>
      </c>
      <c r="K74" s="705">
        <f ca="1">+Tabela5[[#This Row],[PREÇO DO
 SERVIÇO]]/Tabela5[[#Totals],[PREÇO DO
 SERVIÇO]]</f>
        <v>2.9983803654766395E-4</v>
      </c>
      <c r="L74" s="691">
        <f ca="1">+Tabela5[[#This Row],[PORCENTAGEM INDIVIDUAL]]+L73</f>
        <v>0.99563145283678989</v>
      </c>
    </row>
    <row r="75" spans="2:12" ht="60" customHeight="1" x14ac:dyDescent="0.25">
      <c r="B75" s="701" t="s">
        <v>28906</v>
      </c>
      <c r="C75" s="702" t="s">
        <v>25245</v>
      </c>
      <c r="D7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INSTALAÇÃO DE BRINQUEDO TIPO PAREDÃO</v>
      </c>
      <c r="E75" s="685">
        <f ca="1">SUMIF('ORÇAM. SEM DESON'!$B$9:$P$126,B75,'ORÇAM. SEM DESON'!$L$9:$L$126)</f>
        <v>1</v>
      </c>
      <c r="F75" s="685">
        <f>IF(C75="SINAPI",VLOOKUP(B75,'SINAPI 09-20 ES - NÃO DESONER.'!$G$6:$L$6678,5,FALSE),IF(C75="SIURB",VLOOKUP(B75,'SIURB JAN-2020 NÃO DESONER.'!$A$2:$D$757,4,FALSE),IF(C75="SICRO",VLOOKUP(B75,Tabela4[],4,FALSE),IF(C75="CPOS",VLOOKUP(B75,'CPOS-178'!$A$7:$F$4097,6,FALSE),IF(C75="PRÓPRIA",VLOOKUP(B75,Tabela42[],4,FALSE),IF(C75="DER-ES",VLOOKUP(B75,Tabela6[],4,FALSE),IF(C75="IOPES",VLOOKUP(B75,'IOPES_02-20'!$A$12:$G$1265,7,FALSE),IF(C75="EDIF",VLOOKUP(B75,'EDIF JAN-2020 NÃO DESONER.'!$A$3:$D$2649,4,FALSE),"ERRO"))))))))</f>
        <v>4509.51</v>
      </c>
      <c r="G75" s="686">
        <f>+'BDI '!$G$33</f>
        <v>0.29940443963183538</v>
      </c>
      <c r="H75" s="687">
        <f t="shared" si="4"/>
        <v>5859.6773145641582</v>
      </c>
      <c r="I75" s="688" t="str">
        <f ca="1">+IF(Tabela5[[#This Row],[PORCENTAGEM ACUMULADA]]&lt;=$O$2,$N$2,IF(Tabela5[[#This Row],[PORCENTAGEM ACUMULADA]]&lt;=$O$3,$N$3,$N$4))</f>
        <v>C</v>
      </c>
      <c r="J75" s="685">
        <f t="shared" ca="1" si="5"/>
        <v>5859.6773145641582</v>
      </c>
      <c r="K75" s="705">
        <f ca="1">+Tabela5[[#This Row],[PREÇO DO
 SERVIÇO]]/Tabela5[[#Totals],[PREÇO DO
 SERVIÇO]]</f>
        <v>1.4467084207400401E-3</v>
      </c>
      <c r="L75" s="691">
        <f ca="1">+Tabela5[[#This Row],[PORCENTAGEM INDIVIDUAL]]+L74</f>
        <v>0.9970781612575299</v>
      </c>
    </row>
    <row r="76" spans="2:12" ht="60" customHeight="1" x14ac:dyDescent="0.25">
      <c r="B76" s="703">
        <v>5914351</v>
      </c>
      <c r="C76" s="704" t="s">
        <v>20684</v>
      </c>
      <c r="D7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CARGA, MANOBRA E DESCARGA DE AGREGADOS OU SOLOS EM CAMINHÃO BASCULANTE DE 14 M³ - CARGA COM CARREGADEIRA DE 3,40 M³ E DESCARGA LIVRE</v>
      </c>
      <c r="E76" s="685">
        <f ca="1">SUMIF('ORÇAM. SEM DESON'!$B$9:$P$126,B76,'ORÇAM. SEM DESON'!$L$9:$L$126)</f>
        <v>569.53300000000002</v>
      </c>
      <c r="F76" s="685">
        <f>IF(C76="SINAPI",VLOOKUP(B76,'SINAPI 09-20 ES - NÃO DESONER.'!$G$6:$L$6678,5,FALSE),IF(C76="SIURB",VLOOKUP(B76,'SIURB JAN-2020 NÃO DESONER.'!$A$2:$D$757,4,FALSE),IF(C76="SICRO",VLOOKUP(B76,Tabela4[],4,FALSE),IF(C76="CPOS",VLOOKUP(B76,'CPOS-178'!$A$7:$F$4097,6,FALSE),IF(C76="PRÓPRIA",VLOOKUP(B76,Tabela42[],4,FALSE),IF(C76="DER-ES",VLOOKUP(B76,Tabela6[],4,FALSE),IF(C76="IOPES",VLOOKUP(B76,'IOPES_02-20'!$A$12:$G$1265,7,FALSE),IF(C76="EDIF",VLOOKUP(B76,'EDIF JAN-2020 NÃO DESONER.'!$A$3:$D$2649,4,FALSE),"ERRO"))))))))</f>
        <v>1.36</v>
      </c>
      <c r="G76" s="686">
        <f>+'BDI '!$G$33</f>
        <v>0.29940443963183538</v>
      </c>
      <c r="H76" s="687">
        <f t="shared" si="4"/>
        <v>1.7671900378992962</v>
      </c>
      <c r="I76" s="688" t="str">
        <f ca="1">+IF(Tabela5[[#This Row],[PORCENTAGEM ACUMULADA]]&lt;=$O$2,$N$2,IF(Tabela5[[#This Row],[PORCENTAGEM ACUMULADA]]&lt;=$O$3,$N$3,$N$4))</f>
        <v>C</v>
      </c>
      <c r="J76" s="685">
        <f t="shared" ca="1" si="5"/>
        <v>1006.4730438548999</v>
      </c>
      <c r="K76" s="705">
        <f ca="1">+Tabela5[[#This Row],[PREÇO DO
 SERVIÇO]]/Tabela5[[#Totals],[PREÇO DO
 SERVIÇO]]</f>
        <v>2.4849030921441549E-4</v>
      </c>
      <c r="L76" s="691">
        <f ca="1">+Tabela5[[#This Row],[PORCENTAGEM INDIVIDUAL]]+L75</f>
        <v>0.99732665156674427</v>
      </c>
    </row>
    <row r="77" spans="2:12" ht="60" customHeight="1" x14ac:dyDescent="0.25">
      <c r="B77" s="701">
        <v>91931</v>
      </c>
      <c r="C77" s="702" t="s">
        <v>20683</v>
      </c>
      <c r="D7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CABO DE COBRE FLEXÍVEL ISOLADO, 6 MM², ANTI-CHAMA 0,6/1,0 KV, PARA CIRCUITOS TERMINAIS - FORNECIMENTO E INSTALAÇÃO. AF_12/2015</v>
      </c>
      <c r="E77" s="685">
        <f ca="1">SUMIF('ORÇAM. SEM DESON'!$B$9:$P$126,B77,'ORÇAM. SEM DESON'!$L$9:$L$126)</f>
        <v>100</v>
      </c>
      <c r="F77" s="685" t="str">
        <f>IF(C77="SINAPI",VLOOKUP(B77,'SINAPI 09-20 ES - NÃO DESONER.'!$G$6:$L$6678,5,FALSE),IF(C77="SIURB",VLOOKUP(B77,'SIURB JAN-2020 NÃO DESONER.'!$A$2:$D$757,4,FALSE),IF(C77="SICRO",VLOOKUP(B77,Tabela4[],4,FALSE),IF(C77="CPOS",VLOOKUP(B77,'CPOS-178'!$A$7:$F$4097,6,FALSE),IF(C77="PRÓPRIA",VLOOKUP(B77,Tabela42[],4,FALSE),IF(C77="DER-ES",VLOOKUP(B77,Tabela6[],4,FALSE),IF(C77="IOPES",VLOOKUP(B77,'IOPES_02-20'!$A$12:$G$1265,7,FALSE),IF(C77="EDIF",VLOOKUP(B77,'EDIF JAN-2020 NÃO DESONER.'!$A$3:$D$2649,4,FALSE),"ERRO"))))))))</f>
        <v>6,93</v>
      </c>
      <c r="G77" s="686">
        <f>+'BDI '!$G$33</f>
        <v>0.29940443963183538</v>
      </c>
      <c r="H77" s="687">
        <f t="shared" si="4"/>
        <v>9.004872766648619</v>
      </c>
      <c r="I77" s="688" t="str">
        <f ca="1">+IF(Tabela5[[#This Row],[PORCENTAGEM ACUMULADA]]&lt;=$O$2,$N$2,IF(Tabela5[[#This Row],[PORCENTAGEM ACUMULADA]]&lt;=$O$3,$N$3,$N$4))</f>
        <v>C</v>
      </c>
      <c r="J77" s="685">
        <f t="shared" ca="1" si="5"/>
        <v>900.48727666486195</v>
      </c>
      <c r="K77" s="705">
        <f ca="1">+Tabela5[[#This Row],[PREÇO DO
 SERVIÇO]]/Tabela5[[#Totals],[PREÇO DO
 SERVIÇO]]</f>
        <v>2.2232325365124987E-4</v>
      </c>
      <c r="L77" s="691">
        <f ca="1">+Tabela5[[#This Row],[PORCENTAGEM INDIVIDUAL]]+L76</f>
        <v>0.99754897482039551</v>
      </c>
    </row>
    <row r="78" spans="2:12" ht="60" customHeight="1" x14ac:dyDescent="0.25">
      <c r="B78" s="701">
        <v>4011353</v>
      </c>
      <c r="C78" s="702" t="s">
        <v>20684</v>
      </c>
      <c r="D7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PINTURA DE LIGAÇÃO</v>
      </c>
      <c r="E78" s="685">
        <f ca="1">SUMIF('ORÇAM. SEM DESON'!$B$9:$P$126,B78,'ORÇAM. SEM DESON'!$L$9:$L$126)</f>
        <v>4350</v>
      </c>
      <c r="F78" s="685">
        <f>IF(C78="SINAPI",VLOOKUP(B78,'SINAPI 09-20 ES - NÃO DESONER.'!$G$6:$L$6678,5,FALSE),IF(C78="SIURB",VLOOKUP(B78,'SIURB JAN-2020 NÃO DESONER.'!$A$2:$D$757,4,FALSE),IF(C78="SICRO",VLOOKUP(B78,Tabela4[],4,FALSE),IF(C78="CPOS",VLOOKUP(B78,'CPOS-178'!$A$7:$F$4097,6,FALSE),IF(C78="PRÓPRIA",VLOOKUP(B78,Tabela42[],4,FALSE),IF(C78="DER-ES",VLOOKUP(B78,Tabela6[],4,FALSE),IF(C78="IOPES",VLOOKUP(B78,'IOPES_02-20'!$A$12:$G$1265,7,FALSE),IF(C78="EDIF",VLOOKUP(B78,'EDIF JAN-2020 NÃO DESONER.'!$A$3:$D$2649,4,FALSE),"ERRO"))))))))</f>
        <v>0.15</v>
      </c>
      <c r="G78" s="686">
        <f>+'BDI '!$G$33</f>
        <v>0.29940443963183538</v>
      </c>
      <c r="H78" s="687">
        <f t="shared" si="4"/>
        <v>0.1949106659447753</v>
      </c>
      <c r="I78" s="688" t="str">
        <f ca="1">+IF(Tabela5[[#This Row],[PORCENTAGEM ACUMULADA]]&lt;=$O$2,$N$2,IF(Tabela5[[#This Row],[PORCENTAGEM ACUMULADA]]&lt;=$O$3,$N$3,$N$4))</f>
        <v>C</v>
      </c>
      <c r="J78" s="685">
        <f t="shared" ca="1" si="5"/>
        <v>847.86139685977253</v>
      </c>
      <c r="K78" s="705">
        <f ca="1">+Tabela5[[#This Row],[PREÇO DO
 SERVIÇO]]/Tabela5[[#Totals],[PREÇO DO
 SERVIÇO]]</f>
        <v>2.0933033623007292E-4</v>
      </c>
      <c r="L78" s="691">
        <f ca="1">+Tabela5[[#This Row],[PORCENTAGEM INDIVIDUAL]]+L77</f>
        <v>0.99775830515662556</v>
      </c>
    </row>
    <row r="79" spans="2:12" ht="60" customHeight="1" x14ac:dyDescent="0.25">
      <c r="B79" s="701">
        <v>181446</v>
      </c>
      <c r="C79" s="702" t="s">
        <v>32936</v>
      </c>
      <c r="D7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PLAYGROUND BRINQUEDOS DE MADEIRA - GANGORRA DUPLA</v>
      </c>
      <c r="E79" s="685">
        <f ca="1">SUMIF('ORÇAM. SEM DESON'!$B$9:$P$126,B79,'ORÇAM. SEM DESON'!$L$9:$L$126)</f>
        <v>1</v>
      </c>
      <c r="F79" s="685">
        <f>IF(C79="SINAPI",VLOOKUP(B79,'SINAPI 09-20 ES - NÃO DESONER.'!$G$6:$L$6678,5,FALSE),IF(C79="SIURB",VLOOKUP(B79,'SIURB JAN-2020 NÃO DESONER.'!$A$2:$D$757,4,FALSE),IF(C79="SICRO",VLOOKUP(B79,Tabela4[],4,FALSE),IF(C79="CPOS",VLOOKUP(B79,'CPOS-178'!$A$7:$F$4097,6,FALSE),IF(C79="PRÓPRIA",VLOOKUP(B79,Tabela42[],4,FALSE),IF(C79="DER-ES",VLOOKUP(B79,Tabela6[],4,FALSE),IF(C79="IOPES",VLOOKUP(B79,'IOPES_02-20'!$A$12:$G$1265,7,FALSE),IF(C79="EDIF",VLOOKUP(B79,'EDIF JAN-2020 NÃO DESONER.'!$A$3:$D$2649,4,FALSE),"ERRO"))))))))</f>
        <v>637.35</v>
      </c>
      <c r="G79" s="686">
        <f>+'BDI '!$G$33</f>
        <v>0.29940443963183538</v>
      </c>
      <c r="H79" s="687">
        <f t="shared" si="4"/>
        <v>828.17541959935033</v>
      </c>
      <c r="I79" s="688" t="str">
        <f ca="1">+IF(Tabela5[[#This Row],[PORCENTAGEM ACUMULADA]]&lt;=$O$2,$N$2,IF(Tabela5[[#This Row],[PORCENTAGEM ACUMULADA]]&lt;=$O$3,$N$3,$N$4))</f>
        <v>C</v>
      </c>
      <c r="J79" s="685">
        <f t="shared" ca="1" si="5"/>
        <v>828.17541959935033</v>
      </c>
      <c r="K79" s="705">
        <f ca="1">+Tabela5[[#This Row],[PREÇO DO
 SERVIÇO]]/Tabela5[[#Totals],[PREÇO DO
 SERVIÇO]]</f>
        <v>2.0447002267622526E-4</v>
      </c>
      <c r="L79" s="691">
        <f ca="1">+Tabela5[[#This Row],[PORCENTAGEM INDIVIDUAL]]+L78</f>
        <v>0.99796277517930176</v>
      </c>
    </row>
    <row r="80" spans="2:12" ht="60" customHeight="1" x14ac:dyDescent="0.25">
      <c r="B80" s="701">
        <v>101632</v>
      </c>
      <c r="C80" s="702" t="s">
        <v>20683</v>
      </c>
      <c r="D8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RELÉ FOTOELÉTRICO PARA COMANDO DE ILUMINAÇÃO EXTERNA 1000 W - FORNECIMENTO E INSTALAÇÃO. AF_08/2020</v>
      </c>
      <c r="E80" s="685">
        <f ca="1">SUMIF('ORÇAM. SEM DESON'!$B$9:$P$126,B80,'ORÇAM. SEM DESON'!$L$9:$L$126)</f>
        <v>29</v>
      </c>
      <c r="F80" s="685" t="str">
        <f>IF(C80="SINAPI",VLOOKUP(B80,'SINAPI 09-20 ES - NÃO DESONER.'!$G$6:$L$6678,5,FALSE),IF(C80="SIURB",VLOOKUP(B80,'SIURB JAN-2020 NÃO DESONER.'!$A$2:$D$757,4,FALSE),IF(C80="SICRO",VLOOKUP(B80,Tabela4[],4,FALSE),IF(C80="CPOS",VLOOKUP(B80,'CPOS-178'!$A$7:$F$4097,6,FALSE),IF(C80="PRÓPRIA",VLOOKUP(B80,Tabela42[],4,FALSE),IF(C80="DER-ES",VLOOKUP(B80,Tabela6[],4,FALSE),IF(C80="IOPES",VLOOKUP(B80,'IOPES_02-20'!$A$12:$G$1265,7,FALSE),IF(C80="EDIF",VLOOKUP(B80,'EDIF JAN-2020 NÃO DESONER.'!$A$3:$D$2649,4,FALSE),"ERRO"))))))))</f>
        <v>21,09</v>
      </c>
      <c r="G80" s="686">
        <f>+'BDI '!$G$33</f>
        <v>0.29940443963183538</v>
      </c>
      <c r="H80" s="687">
        <f t="shared" si="4"/>
        <v>27.404439631835409</v>
      </c>
      <c r="I80" s="688" t="str">
        <f ca="1">+IF(Tabela5[[#This Row],[PORCENTAGEM ACUMULADA]]&lt;=$O$2,$N$2,IF(Tabela5[[#This Row],[PORCENTAGEM ACUMULADA]]&lt;=$O$3,$N$3,$N$4))</f>
        <v>C</v>
      </c>
      <c r="J80" s="685">
        <f t="shared" ca="1" si="5"/>
        <v>794.72874932322691</v>
      </c>
      <c r="K80" s="705">
        <f ca="1">+Tabela5[[#This Row],[PREÇO DO
 SERVIÇO]]/Tabela5[[#Totals],[PREÇO DO
 SERVIÇO]]</f>
        <v>1.9621230182632172E-4</v>
      </c>
      <c r="L80" s="691">
        <f ca="1">+Tabela5[[#This Row],[PORCENTAGEM INDIVIDUAL]]+L79</f>
        <v>0.99815898748112808</v>
      </c>
    </row>
    <row r="81" spans="2:12" ht="60" customHeight="1" x14ac:dyDescent="0.25">
      <c r="B81" s="706" t="s">
        <v>27558</v>
      </c>
      <c r="C81" s="707" t="s">
        <v>25239</v>
      </c>
      <c r="D8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TABELA DE BASQUETE DE MADEIRA, COM ARO, INCLUSIVE COLOCAÇÃO</v>
      </c>
      <c r="E81" s="685">
        <f ca="1">SUMIF('ORÇAM. SEM DESON'!$B$9:$P$126,B81,'ORÇAM. SEM DESON'!$L$9:$L$126)</f>
        <v>1</v>
      </c>
      <c r="F81" s="685">
        <f>IF(C81="SINAPI",VLOOKUP(B81,'SINAPI 09-20 ES - NÃO DESONER.'!$G$6:$L$6678,5,FALSE),IF(C81="SIURB",VLOOKUP(B81,'SIURB JAN-2020 NÃO DESONER.'!$A$2:$D$757,4,FALSE),IF(C81="SICRO",VLOOKUP(B81,Tabela4[],4,FALSE),IF(C81="CPOS",VLOOKUP(B81,'CPOS-178'!$A$7:$F$4097,6,FALSE),IF(C81="PRÓPRIA",VLOOKUP(B81,Tabela42[],4,FALSE),IF(C81="DER-ES",VLOOKUP(B81,Tabela6[],4,FALSE),IF(C81="IOPES",VLOOKUP(B81,'IOPES_02-20'!$A$12:$G$1265,7,FALSE),IF(C81="EDIF",VLOOKUP(B81,'EDIF JAN-2020 NÃO DESONER.'!$A$3:$D$2649,4,FALSE),"ERRO"))))))))</f>
        <v>603.55999999999995</v>
      </c>
      <c r="G81" s="686">
        <f>+'BDI '!$G$33</f>
        <v>0.29940443963183538</v>
      </c>
      <c r="H81" s="687">
        <f t="shared" si="4"/>
        <v>784.26854358419052</v>
      </c>
      <c r="I81" s="688" t="str">
        <f ca="1">+IF(Tabela5[[#This Row],[PORCENTAGEM ACUMULADA]]&lt;=$O$2,$N$2,IF(Tabela5[[#This Row],[PORCENTAGEM ACUMULADA]]&lt;=$O$3,$N$3,$N$4))</f>
        <v>C</v>
      </c>
      <c r="J81" s="685">
        <f t="shared" ca="1" si="5"/>
        <v>784.26854358419052</v>
      </c>
      <c r="K81" s="705">
        <f ca="1">+Tabela5[[#This Row],[PREÇO DO
 SERVIÇO]]/Tabela5[[#Totals],[PREÇO DO
 SERVIÇO]]</f>
        <v>1.9362975898087786E-4</v>
      </c>
      <c r="L81" s="691">
        <f ca="1">+Tabela5[[#This Row],[PORCENTAGEM INDIVIDUAL]]+L80</f>
        <v>0.99835261724010893</v>
      </c>
    </row>
    <row r="82" spans="2:12" ht="60" customHeight="1" x14ac:dyDescent="0.25">
      <c r="B82" s="701">
        <v>181503</v>
      </c>
      <c r="C82" s="702" t="s">
        <v>32936</v>
      </c>
      <c r="D8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APARELHOS DE GINÁTICA EM MADEIRA - BARRAS PARALELAS</v>
      </c>
      <c r="E82" s="685">
        <f ca="1">SUMIF('ORÇAM. SEM DESON'!$B$9:$P$126,B82,'ORÇAM. SEM DESON'!$L$9:$L$126)</f>
        <v>1</v>
      </c>
      <c r="F82" s="685">
        <f>IF(C82="SINAPI",VLOOKUP(B82,'SINAPI 09-20 ES - NÃO DESONER.'!$G$6:$L$6678,5,FALSE),IF(C82="SIURB",VLOOKUP(B82,'SIURB JAN-2020 NÃO DESONER.'!$A$2:$D$757,4,FALSE),IF(C82="SICRO",VLOOKUP(B82,Tabela4[],4,FALSE),IF(C82="CPOS",VLOOKUP(B82,'CPOS-178'!$A$7:$F$4097,6,FALSE),IF(C82="PRÓPRIA",VLOOKUP(B82,Tabela42[],4,FALSE),IF(C82="DER-ES",VLOOKUP(B82,Tabela6[],4,FALSE),IF(C82="IOPES",VLOOKUP(B82,'IOPES_02-20'!$A$12:$G$1265,7,FALSE),IF(C82="EDIF",VLOOKUP(B82,'EDIF JAN-2020 NÃO DESONER.'!$A$3:$D$2649,4,FALSE),"ERRO"))))))))</f>
        <v>591.61</v>
      </c>
      <c r="G82" s="686">
        <f>+'BDI '!$G$33</f>
        <v>0.29940443963183538</v>
      </c>
      <c r="H82" s="687">
        <f t="shared" si="4"/>
        <v>768.74066053059016</v>
      </c>
      <c r="I82" s="688" t="str">
        <f ca="1">+IF(Tabela5[[#This Row],[PORCENTAGEM ACUMULADA]]&lt;=$O$2,$N$2,IF(Tabela5[[#This Row],[PORCENTAGEM ACUMULADA]]&lt;=$O$3,$N$3,$N$4))</f>
        <v>C</v>
      </c>
      <c r="J82" s="685">
        <f t="shared" ca="1" si="5"/>
        <v>768.74066053059016</v>
      </c>
      <c r="K82" s="705">
        <f ca="1">+Tabela5[[#This Row],[PREÇO DO
 SERVIÇO]]/Tabela5[[#Totals],[PREÇO DO
 SERVIÇO]]</f>
        <v>1.897960463096911E-4</v>
      </c>
      <c r="L82" s="691">
        <f ca="1">+Tabela5[[#This Row],[PORCENTAGEM INDIVIDUAL]]+L81</f>
        <v>0.99854241328641857</v>
      </c>
    </row>
    <row r="83" spans="2:12" ht="60" customHeight="1" x14ac:dyDescent="0.25">
      <c r="B83" s="701" t="s">
        <v>27541</v>
      </c>
      <c r="C83" s="702" t="s">
        <v>25239</v>
      </c>
      <c r="D8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PLACA PARA INAUGURAÇÃO DE OBRA EM ALUMÍNIO POLIDO E=4MM, DIMENSÕES 40 X 50 CM, GRAVAÇÃO EM BAIXO RELEVO, INCLUSIVE PINTURA E FIXAÇÃO</v>
      </c>
      <c r="E83" s="685">
        <f ca="1">SUMIF('ORÇAM. SEM DESON'!$B$9:$P$126,B83,'ORÇAM. SEM DESON'!$L$9:$L$126)</f>
        <v>1</v>
      </c>
      <c r="F83" s="685">
        <f>IF(C83="SINAPI",VLOOKUP(B83,'SINAPI 09-20 ES - NÃO DESONER.'!$G$6:$L$6678,5,FALSE),IF(C83="SIURB",VLOOKUP(B83,'SIURB JAN-2020 NÃO DESONER.'!$A$2:$D$757,4,FALSE),IF(C83="SICRO",VLOOKUP(B83,Tabela4[],4,FALSE),IF(C83="CPOS",VLOOKUP(B83,'CPOS-178'!$A$7:$F$4097,6,FALSE),IF(C83="PRÓPRIA",VLOOKUP(B83,Tabela42[],4,FALSE),IF(C83="DER-ES",VLOOKUP(B83,Tabela6[],4,FALSE),IF(C83="IOPES",VLOOKUP(B83,'IOPES_02-20'!$A$12:$G$1265,7,FALSE),IF(C83="EDIF",VLOOKUP(B83,'EDIF JAN-2020 NÃO DESONER.'!$A$3:$D$2649,4,FALSE),"ERRO"))))))))</f>
        <v>585.75</v>
      </c>
      <c r="G83" s="686">
        <f>+'BDI '!$G$33</f>
        <v>0.29940443963183538</v>
      </c>
      <c r="H83" s="687">
        <f t="shared" si="4"/>
        <v>761.12615051434761</v>
      </c>
      <c r="I83" s="688" t="str">
        <f ca="1">+IF(Tabela5[[#This Row],[PORCENTAGEM ACUMULADA]]&lt;=$O$2,$N$2,IF(Tabela5[[#This Row],[PORCENTAGEM ACUMULADA]]&lt;=$O$3,$N$3,$N$4))</f>
        <v>C</v>
      </c>
      <c r="J83" s="685">
        <f t="shared" ca="1" si="5"/>
        <v>761.12615051434761</v>
      </c>
      <c r="K83" s="705">
        <f ca="1">+Tabela5[[#This Row],[PREÇO DO
 SERVIÇO]]/Tabela5[[#Totals],[PREÇO DO
 SERVIÇO]]</f>
        <v>1.8791608344331836E-4</v>
      </c>
      <c r="L83" s="691">
        <f ca="1">+Tabela5[[#This Row],[PORCENTAGEM INDIVIDUAL]]+L82</f>
        <v>0.99873032936986195</v>
      </c>
    </row>
    <row r="84" spans="2:12" ht="60" customHeight="1" x14ac:dyDescent="0.25">
      <c r="B84" s="701" t="s">
        <v>32998</v>
      </c>
      <c r="C84" s="702" t="s">
        <v>25239</v>
      </c>
      <c r="D8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DISPOSITIVO DE PROTEÇÃO CONTRA SURTO (DPS) BIPOLAR, TENSÃO NOMINAL MÁXIMA 275VCA, CORENTE DE SURTO MÁXIMA 40KA.</v>
      </c>
      <c r="E84" s="685">
        <f ca="1">SUMIF('ORÇAM. SEM DESON'!$B$9:$P$126,B84,'ORÇAM. SEM DESON'!$L$9:$L$126)</f>
        <v>4</v>
      </c>
      <c r="F84" s="685">
        <f>IF(C84="SINAPI",VLOOKUP(B84,'SINAPI 09-20 ES - NÃO DESONER.'!$G$6:$L$6678,5,FALSE),IF(C84="SIURB",VLOOKUP(B84,'SIURB JAN-2020 NÃO DESONER.'!$A$2:$D$757,4,FALSE),IF(C84="SICRO",VLOOKUP(B84,Tabela4[],4,FALSE),IF(C84="CPOS",VLOOKUP(B84,'CPOS-178'!$A$7:$F$4097,6,FALSE),IF(C84="PRÓPRIA",VLOOKUP(B84,Tabela42[],4,FALSE),IF(C84="DER-ES",VLOOKUP(B84,Tabela6[],4,FALSE),IF(C84="IOPES",VLOOKUP(B84,'IOPES_02-20'!$A$12:$G$1265,7,FALSE),IF(C84="EDIF",VLOOKUP(B84,'EDIF JAN-2020 NÃO DESONER.'!$A$3:$D$2649,4,FALSE),"ERRO"))))))))</f>
        <v>131.9</v>
      </c>
      <c r="G84" s="686">
        <f>+'BDI '!$G$33</f>
        <v>0.29940443963183538</v>
      </c>
      <c r="H84" s="687">
        <f t="shared" si="4"/>
        <v>171.39144558743911</v>
      </c>
      <c r="I84" s="688" t="str">
        <f ca="1">+IF(Tabela5[[#This Row],[PORCENTAGEM ACUMULADA]]&lt;=$O$2,$N$2,IF(Tabela5[[#This Row],[PORCENTAGEM ACUMULADA]]&lt;=$O$3,$N$3,$N$4))</f>
        <v>C</v>
      </c>
      <c r="J84" s="685">
        <f t="shared" ca="1" si="5"/>
        <v>685.56578234975643</v>
      </c>
      <c r="K84" s="705">
        <f ca="1">+Tabela5[[#This Row],[PREÇO DO
 SERVIÇO]]/Tabela5[[#Totals],[PREÇO DO
 SERVIÇO]]</f>
        <v>1.6926082052871492E-4</v>
      </c>
      <c r="L84" s="691">
        <f ca="1">+Tabela5[[#This Row],[PORCENTAGEM INDIVIDUAL]]+L83</f>
        <v>0.99889959019039065</v>
      </c>
    </row>
    <row r="85" spans="2:12" ht="60" customHeight="1" x14ac:dyDescent="0.25">
      <c r="B85" s="701" t="s">
        <v>33001</v>
      </c>
      <c r="C85" s="702" t="s">
        <v>25239</v>
      </c>
      <c r="D8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RETIRADA DE POSTE DE AÇO DE 4 A 6 M</v>
      </c>
      <c r="E85" s="685">
        <f ca="1">SUMIF('ORÇAM. SEM DESON'!$B$9:$P$126,B85,'ORÇAM. SEM DESON'!$L$9:$L$126)</f>
        <v>16</v>
      </c>
      <c r="F85" s="685">
        <f>IF(C85="SINAPI",VLOOKUP(B85,'SINAPI 09-20 ES - NÃO DESONER.'!$G$6:$L$6678,5,FALSE),IF(C85="SIURB",VLOOKUP(B85,'SIURB JAN-2020 NÃO DESONER.'!$A$2:$D$757,4,FALSE),IF(C85="SICRO",VLOOKUP(B85,Tabela4[],4,FALSE),IF(C85="CPOS",VLOOKUP(B85,'CPOS-178'!$A$7:$F$4097,6,FALSE),IF(C85="PRÓPRIA",VLOOKUP(B85,Tabela42[],4,FALSE),IF(C85="DER-ES",VLOOKUP(B85,Tabela6[],4,FALSE),IF(C85="IOPES",VLOOKUP(B85,'IOPES_02-20'!$A$12:$G$1265,7,FALSE),IF(C85="EDIF",VLOOKUP(B85,'EDIF JAN-2020 NÃO DESONER.'!$A$3:$D$2649,4,FALSE),"ERRO"))))))))</f>
        <v>28.88</v>
      </c>
      <c r="G85" s="686">
        <f>+'BDI '!$G$33</f>
        <v>0.29940443963183538</v>
      </c>
      <c r="H85" s="687">
        <f t="shared" si="4"/>
        <v>37.526800216567402</v>
      </c>
      <c r="I85" s="688" t="str">
        <f ca="1">+IF(Tabela5[[#This Row],[PORCENTAGEM ACUMULADA]]&lt;=$O$2,$N$2,IF(Tabela5[[#This Row],[PORCENTAGEM ACUMULADA]]&lt;=$O$3,$N$3,$N$4))</f>
        <v>C</v>
      </c>
      <c r="J85" s="685">
        <f t="shared" ca="1" si="5"/>
        <v>600.42880346507843</v>
      </c>
      <c r="K85" s="705">
        <f ca="1">+Tabela5[[#This Row],[PREÇO DO
 SERVIÇO]]/Tabela5[[#Totals],[PREÇO DO
 SERVIÇO]]</f>
        <v>1.4824116745623309E-4</v>
      </c>
      <c r="L85" s="691">
        <f ca="1">+Tabela5[[#This Row],[PORCENTAGEM INDIVIDUAL]]+L84</f>
        <v>0.99904783135784692</v>
      </c>
    </row>
    <row r="86" spans="2:12" ht="60" customHeight="1" x14ac:dyDescent="0.25">
      <c r="B86" s="701" t="s">
        <v>32989</v>
      </c>
      <c r="C86" s="702" t="s">
        <v>25239</v>
      </c>
      <c r="D8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CRUZETA DE MADEIRA P/ POSTE 90 X 112,5 X 2400 MM</v>
      </c>
      <c r="E86" s="685">
        <f ca="1">SUMIF('ORÇAM. SEM DESON'!$B$9:$P$126,B86,'ORÇAM. SEM DESON'!$L$9:$L$126)</f>
        <v>2</v>
      </c>
      <c r="F86" s="685">
        <f>IF(C86="SINAPI",VLOOKUP(B86,'SINAPI 09-20 ES - NÃO DESONER.'!$G$6:$L$6678,5,FALSE),IF(C86="SIURB",VLOOKUP(B86,'SIURB JAN-2020 NÃO DESONER.'!$A$2:$D$757,4,FALSE),IF(C86="SICRO",VLOOKUP(B86,Tabela4[],4,FALSE),IF(C86="CPOS",VLOOKUP(B86,'CPOS-178'!$A$7:$F$4097,6,FALSE),IF(C86="PRÓPRIA",VLOOKUP(B86,Tabela42[],4,FALSE),IF(C86="DER-ES",VLOOKUP(B86,Tabela6[],4,FALSE),IF(C86="IOPES",VLOOKUP(B86,'IOPES_02-20'!$A$12:$G$1265,7,FALSE),IF(C86="EDIF",VLOOKUP(B86,'EDIF JAN-2020 NÃO DESONER.'!$A$3:$D$2649,4,FALSE),"ERRO"))))))))</f>
        <v>223.67</v>
      </c>
      <c r="G86" s="686">
        <f>+'BDI '!$G$33</f>
        <v>0.29940443963183538</v>
      </c>
      <c r="H86" s="687">
        <f t="shared" si="4"/>
        <v>290.63779101245262</v>
      </c>
      <c r="I86" s="688" t="str">
        <f ca="1">+IF(Tabela5[[#This Row],[PORCENTAGEM ACUMULADA]]&lt;=$O$2,$N$2,IF(Tabela5[[#This Row],[PORCENTAGEM ACUMULADA]]&lt;=$O$3,$N$3,$N$4))</f>
        <v>C</v>
      </c>
      <c r="J86" s="685">
        <f t="shared" ca="1" si="5"/>
        <v>581.27558202490525</v>
      </c>
      <c r="K86" s="705">
        <f ca="1">+Tabela5[[#This Row],[PREÇO DO
 SERVIÇO]]/Tabela5[[#Totals],[PREÇO DO
 SERVIÇO]]</f>
        <v>1.4351238714047635E-4</v>
      </c>
      <c r="L86" s="691">
        <f ca="1">+Tabela5[[#This Row],[PORCENTAGEM INDIVIDUAL]]+L85</f>
        <v>0.99919134374498741</v>
      </c>
    </row>
    <row r="87" spans="2:12" ht="60" customHeight="1" x14ac:dyDescent="0.25">
      <c r="B87" s="701" t="s">
        <v>27539</v>
      </c>
      <c r="C87" s="702" t="s">
        <v>25239</v>
      </c>
      <c r="D8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BICICLETÁRIO EM TUBO DE FERRO GALVANIZADO 1" E FERRO LISO 1/2", INCLUSIVE PINTURA, CONFORME PROJETO PADRÃO SEDU</v>
      </c>
      <c r="E87" s="685">
        <f ca="1">SUMIF('ORÇAM. SEM DESON'!$B$9:$P$126,B87,'ORÇAM. SEM DESON'!$L$9:$L$126)</f>
        <v>3.2</v>
      </c>
      <c r="F87" s="685">
        <f>IF(C87="SINAPI",VLOOKUP(B87,'SINAPI 09-20 ES - NÃO DESONER.'!$G$6:$L$6678,5,FALSE),IF(C87="SIURB",VLOOKUP(B87,'SIURB JAN-2020 NÃO DESONER.'!$A$2:$D$757,4,FALSE),IF(C87="SICRO",VLOOKUP(B87,Tabela4[],4,FALSE),IF(C87="CPOS",VLOOKUP(B87,'CPOS-178'!$A$7:$F$4097,6,FALSE),IF(C87="PRÓPRIA",VLOOKUP(B87,Tabela42[],4,FALSE),IF(C87="DER-ES",VLOOKUP(B87,Tabela6[],4,FALSE),IF(C87="IOPES",VLOOKUP(B87,'IOPES_02-20'!$A$12:$G$1265,7,FALSE),IF(C87="EDIF",VLOOKUP(B87,'EDIF JAN-2020 NÃO DESONER.'!$A$3:$D$2649,4,FALSE),"ERRO"))))))))</f>
        <v>135.29</v>
      </c>
      <c r="G87" s="686">
        <f>+'BDI '!$G$33</f>
        <v>0.29940443963183538</v>
      </c>
      <c r="H87" s="687">
        <f t="shared" si="4"/>
        <v>175.796426637791</v>
      </c>
      <c r="I87" s="688" t="str">
        <f ca="1">+IF(Tabela5[[#This Row],[PORCENTAGEM ACUMULADA]]&lt;=$O$2,$N$2,IF(Tabela5[[#This Row],[PORCENTAGEM ACUMULADA]]&lt;=$O$3,$N$3,$N$4))</f>
        <v>C</v>
      </c>
      <c r="J87" s="685">
        <f t="shared" ca="1" si="5"/>
        <v>562.54856524093123</v>
      </c>
      <c r="K87" s="705">
        <f ca="1">+Tabela5[[#This Row],[PREÇO DO
 SERVIÇO]]/Tabela5[[#Totals],[PREÇO DO
 SERVIÇO]]</f>
        <v>1.3888883341519234E-4</v>
      </c>
      <c r="L87" s="691">
        <f ca="1">+Tabela5[[#This Row],[PORCENTAGEM INDIVIDUAL]]+L86</f>
        <v>0.99933023257840259</v>
      </c>
    </row>
    <row r="88" spans="2:12" ht="60" customHeight="1" x14ac:dyDescent="0.25">
      <c r="B88" s="701">
        <v>1109669</v>
      </c>
      <c r="C88" s="702" t="s">
        <v>20684</v>
      </c>
      <c r="D8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ARGAMASSA DE CIMENTO E AREIA 1:3 - CONFECÇÃO EM BETONEIRA E LANÇAMENTO MANUAL - AREIA COMERCIAL</v>
      </c>
      <c r="E88" s="685">
        <f ca="1">SUMIF('ORÇAM. SEM DESON'!$B$9:$P$126,B88,'ORÇAM. SEM DESON'!$L$9:$L$126)</f>
        <v>1.284</v>
      </c>
      <c r="F88" s="685">
        <f>IF(C88="SINAPI",VLOOKUP(B88,'SINAPI 09-20 ES - NÃO DESONER.'!$G$6:$L$6678,5,FALSE),IF(C88="SIURB",VLOOKUP(B88,'SIURB JAN-2020 NÃO DESONER.'!$A$2:$D$757,4,FALSE),IF(C88="SICRO",VLOOKUP(B88,Tabela4[],4,FALSE),IF(C88="CPOS",VLOOKUP(B88,'CPOS-178'!$A$7:$F$4097,6,FALSE),IF(C88="PRÓPRIA",VLOOKUP(B88,Tabela42[],4,FALSE),IF(C88="DER-ES",VLOOKUP(B88,Tabela6[],4,FALSE),IF(C88="IOPES",VLOOKUP(B88,'IOPES_02-20'!$A$12:$G$1265,7,FALSE),IF(C88="EDIF",VLOOKUP(B88,'EDIF JAN-2020 NÃO DESONER.'!$A$3:$D$2649,4,FALSE),"ERRO"))))))))</f>
        <v>327.11</v>
      </c>
      <c r="G88" s="686">
        <f>+'BDI '!$G$33</f>
        <v>0.29940443963183538</v>
      </c>
      <c r="H88" s="687">
        <f t="shared" si="4"/>
        <v>425.04818624796968</v>
      </c>
      <c r="I88" s="688" t="str">
        <f ca="1">+IF(Tabela5[[#This Row],[PORCENTAGEM ACUMULADA]]&lt;=$O$2,$N$2,IF(Tabela5[[#This Row],[PORCENTAGEM ACUMULADA]]&lt;=$O$3,$N$3,$N$4))</f>
        <v>C</v>
      </c>
      <c r="J88" s="685">
        <f t="shared" ca="1" si="5"/>
        <v>545.76187114239303</v>
      </c>
      <c r="K88" s="705">
        <f ca="1">+Tabela5[[#This Row],[PREÇO DO
 SERVIÇO]]/Tabela5[[#Totals],[PREÇO DO
 SERVIÇO]]</f>
        <v>1.3474433015929103E-4</v>
      </c>
      <c r="L88" s="691">
        <f ca="1">+Tabela5[[#This Row],[PORCENTAGEM INDIVIDUAL]]+L87</f>
        <v>0.99946497690856184</v>
      </c>
    </row>
    <row r="89" spans="2:12" ht="60" customHeight="1" x14ac:dyDescent="0.25">
      <c r="B89" s="701">
        <v>188015</v>
      </c>
      <c r="C89" s="702" t="s">
        <v>32936</v>
      </c>
      <c r="D8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ADUBO QUÍMICO NPK, 10:10:10</v>
      </c>
      <c r="E89" s="685">
        <f ca="1">SUMIF('ORÇAM. SEM DESON'!$B$9:$P$126,B89,'ORÇAM. SEM DESON'!$L$9:$L$126)</f>
        <v>94.21</v>
      </c>
      <c r="F89" s="685">
        <f>IF(C89="SINAPI",VLOOKUP(B89,'SINAPI 09-20 ES - NÃO DESONER.'!$G$6:$L$6678,5,FALSE),IF(C89="SIURB",VLOOKUP(B89,'SIURB JAN-2020 NÃO DESONER.'!$A$2:$D$757,4,FALSE),IF(C89="SICRO",VLOOKUP(B89,Tabela4[],4,FALSE),IF(C89="CPOS",VLOOKUP(B89,'CPOS-178'!$A$7:$F$4097,6,FALSE),IF(C89="PRÓPRIA",VLOOKUP(B89,Tabela42[],4,FALSE),IF(C89="DER-ES",VLOOKUP(B89,Tabela6[],4,FALSE),IF(C89="IOPES",VLOOKUP(B89,'IOPES_02-20'!$A$12:$G$1265,7,FALSE),IF(C89="EDIF",VLOOKUP(B89,'EDIF JAN-2020 NÃO DESONER.'!$A$3:$D$2649,4,FALSE),"ERRO"))))))))</f>
        <v>2.97</v>
      </c>
      <c r="G89" s="686">
        <f>+'BDI '!$G$33</f>
        <v>0.29940443963183538</v>
      </c>
      <c r="H89" s="687">
        <f t="shared" si="4"/>
        <v>3.8592311857065513</v>
      </c>
      <c r="I89" s="688" t="str">
        <f ca="1">+IF(Tabela5[[#This Row],[PORCENTAGEM ACUMULADA]]&lt;=$O$2,$N$2,IF(Tabela5[[#This Row],[PORCENTAGEM ACUMULADA]]&lt;=$O$3,$N$3,$N$4))</f>
        <v>C</v>
      </c>
      <c r="J89" s="685">
        <f t="shared" ca="1" si="5"/>
        <v>363.57817000541417</v>
      </c>
      <c r="K89" s="705">
        <f ca="1">+Tabela5[[#This Row],[PREÇO DO
 SERVIÇO]]/Tabela5[[#Totals],[PREÇO DO
 SERVIÇO]]</f>
        <v>8.9764601684932499E-5</v>
      </c>
      <c r="L89" s="691">
        <f ca="1">+Tabela5[[#This Row],[PORCENTAGEM INDIVIDUAL]]+L88</f>
        <v>0.99955474151024681</v>
      </c>
    </row>
    <row r="90" spans="2:12" ht="60" customHeight="1" x14ac:dyDescent="0.25">
      <c r="B90" s="701" t="s">
        <v>27509</v>
      </c>
      <c r="C90" s="702" t="s">
        <v>25239</v>
      </c>
      <c r="D9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FORNECIMENTO E ESPALHAMENTO DE TERRA VEGETAL</v>
      </c>
      <c r="E90" s="685">
        <f ca="1">SUMIF('ORÇAM. SEM DESON'!$B$9:$P$126,B90,'ORÇAM. SEM DESON'!$L$9:$L$126)</f>
        <v>1.9200000000000008</v>
      </c>
      <c r="F90" s="685">
        <f>IF(C90="SINAPI",VLOOKUP(B90,'SINAPI 09-20 ES - NÃO DESONER.'!$G$6:$L$6678,5,FALSE),IF(C90="SIURB",VLOOKUP(B90,'SIURB JAN-2020 NÃO DESONER.'!$A$2:$D$757,4,FALSE),IF(C90="SICRO",VLOOKUP(B90,Tabela4[],4,FALSE),IF(C90="CPOS",VLOOKUP(B90,'CPOS-178'!$A$7:$F$4097,6,FALSE),IF(C90="PRÓPRIA",VLOOKUP(B90,Tabela42[],4,FALSE),IF(C90="DER-ES",VLOOKUP(B90,Tabela6[],4,FALSE),IF(C90="IOPES",VLOOKUP(B90,'IOPES_02-20'!$A$12:$G$1265,7,FALSE),IF(C90="EDIF",VLOOKUP(B90,'EDIF JAN-2020 NÃO DESONER.'!$A$3:$D$2649,4,FALSE),"ERRO"))))))))</f>
        <v>104.72</v>
      </c>
      <c r="G90" s="686">
        <f>+'BDI '!$G$33</f>
        <v>0.29940443963183538</v>
      </c>
      <c r="H90" s="687">
        <f t="shared" si="4"/>
        <v>136.07363291824581</v>
      </c>
      <c r="I90" s="688" t="str">
        <f ca="1">+IF(Tabela5[[#This Row],[PORCENTAGEM ACUMULADA]]&lt;=$O$2,$N$2,IF(Tabela5[[#This Row],[PORCENTAGEM ACUMULADA]]&lt;=$O$3,$N$3,$N$4))</f>
        <v>C</v>
      </c>
      <c r="J90" s="685">
        <f t="shared" ca="1" si="5"/>
        <v>261.26137520303206</v>
      </c>
      <c r="K90" s="705">
        <f ca="1">+Tabela5[[#This Row],[PREÇO DO
 SERVIÇO]]/Tabela5[[#Totals],[PREÇO DO
 SERVIÇO]]</f>
        <v>6.450338665934933E-5</v>
      </c>
      <c r="L90" s="691">
        <f ca="1">+Tabela5[[#This Row],[PORCENTAGEM INDIVIDUAL]]+L89</f>
        <v>0.99961924489690612</v>
      </c>
    </row>
    <row r="91" spans="2:12" ht="60" customHeight="1" x14ac:dyDescent="0.25">
      <c r="B91" s="701" t="s">
        <v>32997</v>
      </c>
      <c r="C91" s="702" t="s">
        <v>25239</v>
      </c>
      <c r="D9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MINI-DISJUNTOR TRIPOLAR 63 A, CURVA C - 5KA 220/127VCA (NBR IEC 60947-2), REF. SIEMENS, GE, SCHNEIDER OU EQUIVALENTE</v>
      </c>
      <c r="E91" s="685">
        <f ca="1">SUMIF('ORÇAM. SEM DESON'!$B$9:$P$126,B91,'ORÇAM. SEM DESON'!$L$9:$L$126)</f>
        <v>2</v>
      </c>
      <c r="F91" s="685">
        <f>IF(C91="SINAPI",VLOOKUP(B91,'SINAPI 09-20 ES - NÃO DESONER.'!$G$6:$L$6678,5,FALSE),IF(C91="SIURB",VLOOKUP(B91,'SIURB JAN-2020 NÃO DESONER.'!$A$2:$D$757,4,FALSE),IF(C91="SICRO",VLOOKUP(B91,Tabela4[],4,FALSE),IF(C91="CPOS",VLOOKUP(B91,'CPOS-178'!$A$7:$F$4097,6,FALSE),IF(C91="PRÓPRIA",VLOOKUP(B91,Tabela42[],4,FALSE),IF(C91="DER-ES",VLOOKUP(B91,Tabela6[],4,FALSE),IF(C91="IOPES",VLOOKUP(B91,'IOPES_02-20'!$A$12:$G$1265,7,FALSE),IF(C91="EDIF",VLOOKUP(B91,'EDIF JAN-2020 NÃO DESONER.'!$A$3:$D$2649,4,FALSE),"ERRO"))))))))</f>
        <v>84.6</v>
      </c>
      <c r="G91" s="686">
        <f>+'BDI '!$G$33</f>
        <v>0.29940443963183538</v>
      </c>
      <c r="H91" s="687">
        <f t="shared" si="4"/>
        <v>109.92961559285327</v>
      </c>
      <c r="I91" s="688" t="str">
        <f ca="1">+IF(Tabela5[[#This Row],[PORCENTAGEM ACUMULADA]]&lt;=$O$2,$N$2,IF(Tabela5[[#This Row],[PORCENTAGEM ACUMULADA]]&lt;=$O$3,$N$3,$N$4))</f>
        <v>C</v>
      </c>
      <c r="J91" s="685">
        <f t="shared" ca="1" si="5"/>
        <v>219.85923118570653</v>
      </c>
      <c r="K91" s="705">
        <f ca="1">+Tabela5[[#This Row],[PREÇO DO
 SERVIÇO]]/Tabela5[[#Totals],[PREÇO DO
 SERVIÇO]]</f>
        <v>5.4281521670694771E-5</v>
      </c>
      <c r="L91" s="691">
        <f ca="1">+Tabela5[[#This Row],[PORCENTAGEM INDIVIDUAL]]+L90</f>
        <v>0.99967352641857676</v>
      </c>
    </row>
    <row r="92" spans="2:12" ht="60" customHeight="1" x14ac:dyDescent="0.25">
      <c r="B92" s="701" t="s">
        <v>32999</v>
      </c>
      <c r="C92" s="702" t="s">
        <v>25239</v>
      </c>
      <c r="D9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PARAFUSO DE MÁQUINA DE FERRO GALVANIZADO DIÂMETRO 16MM</v>
      </c>
      <c r="E92" s="685">
        <f ca="1">SUMIF('ORÇAM. SEM DESON'!$B$9:$P$126,B92,'ORÇAM. SEM DESON'!$L$9:$L$126)</f>
        <v>16</v>
      </c>
      <c r="F92" s="685">
        <f>IF(C92="SINAPI",VLOOKUP(B92,'SINAPI 09-20 ES - NÃO DESONER.'!$G$6:$L$6678,5,FALSE),IF(C92="SIURB",VLOOKUP(B92,'SIURB JAN-2020 NÃO DESONER.'!$A$2:$D$757,4,FALSE),IF(C92="SICRO",VLOOKUP(B92,Tabela4[],4,FALSE),IF(C92="CPOS",VLOOKUP(B92,'CPOS-178'!$A$7:$F$4097,6,FALSE),IF(C92="PRÓPRIA",VLOOKUP(B92,Tabela42[],4,FALSE),IF(C92="DER-ES",VLOOKUP(B92,Tabela6[],4,FALSE),IF(C92="IOPES",VLOOKUP(B92,'IOPES_02-20'!$A$12:$G$1265,7,FALSE),IF(C92="EDIF",VLOOKUP(B92,'EDIF JAN-2020 NÃO DESONER.'!$A$3:$D$2649,4,FALSE),"ERRO"))))))))</f>
        <v>10.210000000000001</v>
      </c>
      <c r="G92" s="686">
        <f>+'BDI '!$G$33</f>
        <v>0.29940443963183538</v>
      </c>
      <c r="H92" s="687">
        <f t="shared" si="4"/>
        <v>13.266919328641041</v>
      </c>
      <c r="I92" s="688" t="str">
        <f ca="1">+IF(Tabela5[[#This Row],[PORCENTAGEM ACUMULADA]]&lt;=$O$2,$N$2,IF(Tabela5[[#This Row],[PORCENTAGEM ACUMULADA]]&lt;=$O$3,$N$3,$N$4))</f>
        <v>C</v>
      </c>
      <c r="J92" s="685">
        <f t="shared" ca="1" si="5"/>
        <v>212.27070925825666</v>
      </c>
      <c r="K92" s="705">
        <f ca="1">+Tabela5[[#This Row],[PREÇO DO
 SERVIÇO]]/Tabela5[[#Totals],[PREÇO DO
 SERVIÇO]]</f>
        <v>5.2407975059838651E-5</v>
      </c>
      <c r="L92" s="691">
        <f ca="1">+Tabela5[[#This Row],[PORCENTAGEM INDIVIDUAL]]+L91</f>
        <v>0.99972593439363655</v>
      </c>
    </row>
    <row r="93" spans="2:12" ht="60" customHeight="1" x14ac:dyDescent="0.25">
      <c r="B93" s="701" t="s">
        <v>33000</v>
      </c>
      <c r="C93" s="702" t="s">
        <v>25239</v>
      </c>
      <c r="D9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KIT COMPLETO PARA SOLDA EXOTÉRMICA (MOLDE HCL 5/8" REF: TEL905611 / CARTUCHO N° 115 REF: TEL 909115 / ALICATE Z 201 REF: TEL 998201), MARCA DE REFERÊNCIA TERMOTÉCNICA OU EQUIVALENTE</v>
      </c>
      <c r="E93" s="685">
        <f ca="1">SUMIF('ORÇAM. SEM DESON'!$B$9:$P$126,B93,'ORÇAM. SEM DESON'!$L$9:$L$126)</f>
        <v>4</v>
      </c>
      <c r="F93" s="685">
        <f>IF(C93="SINAPI",VLOOKUP(B93,'SINAPI 09-20 ES - NÃO DESONER.'!$G$6:$L$6678,5,FALSE),IF(C93="SIURB",VLOOKUP(B93,'SIURB JAN-2020 NÃO DESONER.'!$A$2:$D$757,4,FALSE),IF(C93="SICRO",VLOOKUP(B93,Tabela4[],4,FALSE),IF(C93="CPOS",VLOOKUP(B93,'CPOS-178'!$A$7:$F$4097,6,FALSE),IF(C93="PRÓPRIA",VLOOKUP(B93,Tabela42[],4,FALSE),IF(C93="DER-ES",VLOOKUP(B93,Tabela6[],4,FALSE),IF(C93="IOPES",VLOOKUP(B93,'IOPES_02-20'!$A$12:$G$1265,7,FALSE),IF(C93="EDIF",VLOOKUP(B93,'EDIF JAN-2020 NÃO DESONER.'!$A$3:$D$2649,4,FALSE),"ERRO"))))))))</f>
        <v>35.76</v>
      </c>
      <c r="G93" s="686">
        <f>+'BDI '!$G$33</f>
        <v>0.29940443963183538</v>
      </c>
      <c r="H93" s="687">
        <f t="shared" si="4"/>
        <v>46.46670276123443</v>
      </c>
      <c r="I93" s="688" t="str">
        <f ca="1">+IF(Tabela5[[#This Row],[PORCENTAGEM ACUMULADA]]&lt;=$O$2,$N$2,IF(Tabela5[[#This Row],[PORCENTAGEM ACUMULADA]]&lt;=$O$3,$N$3,$N$4))</f>
        <v>C</v>
      </c>
      <c r="J93" s="685">
        <f t="shared" ca="1" si="5"/>
        <v>185.86681104493772</v>
      </c>
      <c r="K93" s="705">
        <f ca="1">+Tabela5[[#This Row],[PREÇO DO
 SERVIÇO]]/Tabela5[[#Totals],[PREÇO DO
 SERVIÇO]]</f>
        <v>4.588905945494196E-5</v>
      </c>
      <c r="L93" s="691">
        <f ca="1">+Tabela5[[#This Row],[PORCENTAGEM INDIVIDUAL]]+L92</f>
        <v>0.99977182345309146</v>
      </c>
    </row>
    <row r="94" spans="2:12" ht="60" customHeight="1" x14ac:dyDescent="0.25">
      <c r="B94" s="701" t="s">
        <v>32991</v>
      </c>
      <c r="C94" s="702" t="s">
        <v>25239</v>
      </c>
      <c r="D94"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CINTA CIRCULAR ACO GALVANIZADO 200MM</v>
      </c>
      <c r="E94" s="685">
        <f ca="1">SUMIF('ORÇAM. SEM DESON'!$B$9:$P$126,B94,'ORÇAM. SEM DESON'!$L$9:$L$126)</f>
        <v>4</v>
      </c>
      <c r="F94" s="685">
        <f>IF(C94="SINAPI",VLOOKUP(B94,'SINAPI 09-20 ES - NÃO DESONER.'!$G$6:$L$6678,5,FALSE),IF(C94="SIURB",VLOOKUP(B94,'SIURB JAN-2020 NÃO DESONER.'!$A$2:$D$757,4,FALSE),IF(C94="SICRO",VLOOKUP(B94,Tabela4[],4,FALSE),IF(C94="CPOS",VLOOKUP(B94,'CPOS-178'!$A$7:$F$4097,6,FALSE),IF(C94="PRÓPRIA",VLOOKUP(B94,Tabela42[],4,FALSE),IF(C94="DER-ES",VLOOKUP(B94,Tabela6[],4,FALSE),IF(C94="IOPES",VLOOKUP(B94,'IOPES_02-20'!$A$12:$G$1265,7,FALSE),IF(C94="EDIF",VLOOKUP(B94,'EDIF JAN-2020 NÃO DESONER.'!$A$3:$D$2649,4,FALSE),"ERRO"))))))))</f>
        <v>30.56</v>
      </c>
      <c r="G94" s="686">
        <f>+'BDI '!$G$33</f>
        <v>0.29940443963183538</v>
      </c>
      <c r="H94" s="687">
        <f t="shared" si="4"/>
        <v>39.709799675148886</v>
      </c>
      <c r="I94" s="688" t="str">
        <f ca="1">+IF(Tabela5[[#This Row],[PORCENTAGEM ACUMULADA]]&lt;=$O$2,$N$2,IF(Tabela5[[#This Row],[PORCENTAGEM ACUMULADA]]&lt;=$O$3,$N$3,$N$4))</f>
        <v>C</v>
      </c>
      <c r="J94" s="685">
        <f t="shared" ca="1" si="5"/>
        <v>158.83919870059555</v>
      </c>
      <c r="K94" s="705">
        <f ca="1">+Tabela5[[#This Row],[PREÇO DO
 SERVIÇO]]/Tabela5[[#Totals],[PREÇO DO
 SERVIÇO]]</f>
        <v>3.9216153717646148E-5</v>
      </c>
      <c r="L94" s="691">
        <f ca="1">+Tabela5[[#This Row],[PORCENTAGEM INDIVIDUAL]]+L93</f>
        <v>0.99981103960680906</v>
      </c>
    </row>
    <row r="95" spans="2:12" ht="60" customHeight="1" x14ac:dyDescent="0.25">
      <c r="B95" s="701">
        <v>100862</v>
      </c>
      <c r="C95" s="702" t="s">
        <v>20683</v>
      </c>
      <c r="D95"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SUPORTE MÃO FRANCESA EM ACO, ABAS IGUAIS 40 CM, CAPACIDADE MINIMA 70 KG, BRANCO - FORNECIMENTO E INSTALAÇÃO. AF_01/2020</v>
      </c>
      <c r="E95" s="685">
        <f ca="1">SUMIF('ORÇAM. SEM DESON'!$B$9:$P$126,B95,'ORÇAM. SEM DESON'!$L$9:$L$126)</f>
        <v>4</v>
      </c>
      <c r="F95" s="685" t="str">
        <f>IF(C95="SINAPI",VLOOKUP(B95,'SINAPI 09-20 ES - NÃO DESONER.'!$G$6:$L$6678,5,FALSE),IF(C95="SIURB",VLOOKUP(B95,'SIURB JAN-2020 NÃO DESONER.'!$A$2:$D$757,4,FALSE),IF(C95="SICRO",VLOOKUP(B95,Tabela4[],4,FALSE),IF(C95="CPOS",VLOOKUP(B95,'CPOS-178'!$A$7:$F$4097,6,FALSE),IF(C95="PRÓPRIA",VLOOKUP(B95,Tabela42[],4,FALSE),IF(C95="DER-ES",VLOOKUP(B95,Tabela6[],4,FALSE),IF(C95="IOPES",VLOOKUP(B95,'IOPES_02-20'!$A$12:$G$1265,7,FALSE),IF(C95="EDIF",VLOOKUP(B95,'EDIF JAN-2020 NÃO DESONER.'!$A$3:$D$2649,4,FALSE),"ERRO"))))))))</f>
        <v>30,54</v>
      </c>
      <c r="G95" s="686">
        <f>+'BDI '!$G$33</f>
        <v>0.29940443963183538</v>
      </c>
      <c r="H95" s="687">
        <f t="shared" si="4"/>
        <v>39.683811586356249</v>
      </c>
      <c r="I95" s="688" t="str">
        <f ca="1">+IF(Tabela5[[#This Row],[PORCENTAGEM ACUMULADA]]&lt;=$O$2,$N$2,IF(Tabela5[[#This Row],[PORCENTAGEM ACUMULADA]]&lt;=$O$3,$N$3,$N$4))</f>
        <v>C</v>
      </c>
      <c r="J95" s="685">
        <f t="shared" ca="1" si="5"/>
        <v>158.735246345425</v>
      </c>
      <c r="K95" s="705">
        <f ca="1">+Tabela5[[#This Row],[PREÇO DO
 SERVIÇO]]/Tabela5[[#Totals],[PREÇO DO
 SERVIÇO]]</f>
        <v>3.9190488695579625E-5</v>
      </c>
      <c r="L95" s="691">
        <f ca="1">+Tabela5[[#This Row],[PORCENTAGEM INDIVIDUAL]]+L94</f>
        <v>0.99985023009550467</v>
      </c>
    </row>
    <row r="96" spans="2:12" ht="60" customHeight="1" x14ac:dyDescent="0.25">
      <c r="B96" s="701">
        <v>93358</v>
      </c>
      <c r="C96" s="702" t="s">
        <v>20683</v>
      </c>
      <c r="D96"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ESCAVAÇÃO MANUAL DE VALA COM PROFUNDIDADE MENOR OU IGUAL A 1,30 M. AF_03/2016</v>
      </c>
      <c r="E96" s="685">
        <f ca="1">SUMIF('ORÇAM. SEM DESON'!$B$9:$P$126,B96,'ORÇAM. SEM DESON'!$L$9:$L$126)</f>
        <v>1.9200000000000008</v>
      </c>
      <c r="F96" s="685" t="str">
        <f>IF(C96="SINAPI",VLOOKUP(B96,'SINAPI 09-20 ES - NÃO DESONER.'!$G$6:$L$6678,5,FALSE),IF(C96="SIURB",VLOOKUP(B96,'SIURB JAN-2020 NÃO DESONER.'!$A$2:$D$757,4,FALSE),IF(C96="SICRO",VLOOKUP(B96,Tabela4[],4,FALSE),IF(C96="CPOS",VLOOKUP(B96,'CPOS-178'!$A$7:$F$4097,6,FALSE),IF(C96="PRÓPRIA",VLOOKUP(B96,Tabela42[],4,FALSE),IF(C96="DER-ES",VLOOKUP(B96,Tabela6[],4,FALSE),IF(C96="IOPES",VLOOKUP(B96,'IOPES_02-20'!$A$12:$G$1265,7,FALSE),IF(C96="EDIF",VLOOKUP(B96,'EDIF JAN-2020 NÃO DESONER.'!$A$3:$D$2649,4,FALSE),"ERRO"))))))))</f>
        <v>63,61</v>
      </c>
      <c r="G96" s="686">
        <f>+'BDI '!$G$33</f>
        <v>0.29940443963183538</v>
      </c>
      <c r="H96" s="687">
        <f t="shared" si="4"/>
        <v>82.655116404981044</v>
      </c>
      <c r="I96" s="688" t="str">
        <f ca="1">+IF(Tabela5[[#This Row],[PORCENTAGEM ACUMULADA]]&lt;=$O$2,$N$2,IF(Tabela5[[#This Row],[PORCENTAGEM ACUMULADA]]&lt;=$O$3,$N$3,$N$4))</f>
        <v>C</v>
      </c>
      <c r="J96" s="685">
        <f t="shared" ca="1" si="5"/>
        <v>158.69782349756366</v>
      </c>
      <c r="K96" s="705">
        <f ca="1">+Tabela5[[#This Row],[PREÇO DO
 SERVIÇO]]/Tabela5[[#Totals],[PREÇO DO
 SERVIÇO]]</f>
        <v>3.9181249287635696E-5</v>
      </c>
      <c r="L96" s="691">
        <f ca="1">+Tabela5[[#This Row],[PORCENTAGEM INDIVIDUAL]]+L95</f>
        <v>0.99988941134479226</v>
      </c>
    </row>
    <row r="97" spans="2:12" ht="60" customHeight="1" x14ac:dyDescent="0.25">
      <c r="B97" s="701">
        <v>98521</v>
      </c>
      <c r="C97" s="702" t="s">
        <v>20683</v>
      </c>
      <c r="D97"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APLICAÇÃO DE CALCÁRIO PARA CORREÇÃO DO PH DO SOLO. AF_05/2018</v>
      </c>
      <c r="E97" s="685">
        <f ca="1">SUMIF('ORÇAM. SEM DESON'!$B$9:$P$126,B97,'ORÇAM. SEM DESON'!$L$9:$L$126)</f>
        <v>358.6</v>
      </c>
      <c r="F97" s="685" t="str">
        <f>IF(C97="SINAPI",VLOOKUP(B97,'SINAPI 09-20 ES - NÃO DESONER.'!$G$6:$L$6678,5,FALSE),IF(C97="SIURB",VLOOKUP(B97,'SIURB JAN-2020 NÃO DESONER.'!$A$2:$D$757,4,FALSE),IF(C97="SICRO",VLOOKUP(B97,Tabela4[],4,FALSE),IF(C97="CPOS",VLOOKUP(B97,'CPOS-178'!$A$7:$F$4097,6,FALSE),IF(C97="PRÓPRIA",VLOOKUP(B97,Tabela42[],4,FALSE),IF(C97="DER-ES",VLOOKUP(B97,Tabela6[],4,FALSE),IF(C97="IOPES",VLOOKUP(B97,'IOPES_02-20'!$A$12:$G$1265,7,FALSE),IF(C97="EDIF",VLOOKUP(B97,'EDIF JAN-2020 NÃO DESONER.'!$A$3:$D$2649,4,FALSE),"ERRO"))))))))</f>
        <v>0,29</v>
      </c>
      <c r="G97" s="686">
        <f>+'BDI '!$G$33</f>
        <v>0.29940443963183538</v>
      </c>
      <c r="H97" s="687">
        <f t="shared" si="4"/>
        <v>0.37682728749323224</v>
      </c>
      <c r="I97" s="688" t="str">
        <f ca="1">+IF(Tabela5[[#This Row],[PORCENTAGEM ACUMULADA]]&lt;=$O$2,$N$2,IF(Tabela5[[#This Row],[PORCENTAGEM ACUMULADA]]&lt;=$O$3,$N$3,$N$4))</f>
        <v>C</v>
      </c>
      <c r="J97" s="685">
        <f t="shared" ca="1" si="5"/>
        <v>135.13026529507309</v>
      </c>
      <c r="K97" s="705">
        <f ca="1">+Tabela5[[#This Row],[PREÇO DO
 SERVIÇO]]/Tabela5[[#Totals],[PREÇO DO
 SERVIÇO]]</f>
        <v>3.336260380982407E-5</v>
      </c>
      <c r="L97" s="691">
        <f ca="1">+Tabela5[[#This Row],[PORCENTAGEM INDIVIDUAL]]+L96</f>
        <v>0.99992277394860207</v>
      </c>
    </row>
    <row r="98" spans="2:12" ht="60" customHeight="1" x14ac:dyDescent="0.25">
      <c r="B98" s="701">
        <v>93671</v>
      </c>
      <c r="C98" s="702" t="s">
        <v>20683</v>
      </c>
      <c r="D98"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DISJUNTOR TRIPOLAR TIPO DIN, CORRENTE NOMINAL DE 32A - FORNECIMENTO E INSTALAÇÃO. AF_04/2016</v>
      </c>
      <c r="E98" s="685">
        <f ca="1">SUMIF('ORÇAM. SEM DESON'!$B$9:$P$126,B98,'ORÇAM. SEM DESON'!$L$9:$L$126)</f>
        <v>1</v>
      </c>
      <c r="F98" s="685" t="str">
        <f>IF(C98="SINAPI",VLOOKUP(B98,'SINAPI 09-20 ES - NÃO DESONER.'!$G$6:$L$6678,5,FALSE),IF(C98="SIURB",VLOOKUP(B98,'SIURB JAN-2020 NÃO DESONER.'!$A$2:$D$757,4,FALSE),IF(C98="SICRO",VLOOKUP(B98,Tabela4[],4,FALSE),IF(C98="CPOS",VLOOKUP(B98,'CPOS-178'!$A$7:$F$4097,6,FALSE),IF(C98="PRÓPRIA",VLOOKUP(B98,Tabela42[],4,FALSE),IF(C98="DER-ES",VLOOKUP(B98,Tabela6[],4,FALSE),IF(C98="IOPES",VLOOKUP(B98,'IOPES_02-20'!$A$12:$G$1265,7,FALSE),IF(C98="EDIF",VLOOKUP(B98,'EDIF JAN-2020 NÃO DESONER.'!$A$3:$D$2649,4,FALSE),"ERRO"))))))))</f>
        <v>68,03</v>
      </c>
      <c r="G98" s="686">
        <f>+'BDI '!$G$33</f>
        <v>0.29940443963183538</v>
      </c>
      <c r="H98" s="687">
        <f t="shared" ref="H98:H103" si="6">+F98*(1+G98)</f>
        <v>88.39848402815376</v>
      </c>
      <c r="I98" s="688" t="str">
        <f ca="1">+IF(Tabela5[[#This Row],[PORCENTAGEM ACUMULADA]]&lt;=$O$2,$N$2,IF(Tabela5[[#This Row],[PORCENTAGEM ACUMULADA]]&lt;=$O$3,$N$3,$N$4))</f>
        <v>C</v>
      </c>
      <c r="J98" s="685">
        <f t="shared" ref="J98:J103" ca="1" si="7">+E98*H98</f>
        <v>88.39848402815376</v>
      </c>
      <c r="K98" s="705">
        <f ca="1">+Tabela5[[#This Row],[PREÇO DO
 SERVIÇO]]/Tabela5[[#Totals],[PREÇO DO
 SERVIÇO]]</f>
        <v>2.1824893139818945E-5</v>
      </c>
      <c r="L98" s="691">
        <f ca="1">+Tabela5[[#This Row],[PORCENTAGEM INDIVIDUAL]]+L97</f>
        <v>0.99994459884174192</v>
      </c>
    </row>
    <row r="99" spans="2:12" ht="60" customHeight="1" x14ac:dyDescent="0.25">
      <c r="B99" s="701">
        <v>93667</v>
      </c>
      <c r="C99" s="702" t="s">
        <v>20683</v>
      </c>
      <c r="D99"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DISJUNTOR TRIPOLAR TIPO DIN, CORRENTE NOMINAL DE 10A - FORNECIMENTO E INSTALAÇÃO. AF_04/2016</v>
      </c>
      <c r="E99" s="685">
        <f ca="1">SUMIF('ORÇAM. SEM DESON'!$B$9:$P$126,B99,'ORÇAM. SEM DESON'!$L$9:$L$126)</f>
        <v>1</v>
      </c>
      <c r="F99" s="685" t="str">
        <f>IF(C99="SINAPI",VLOOKUP(B99,'SINAPI 09-20 ES - NÃO DESONER.'!$G$6:$L$6678,5,FALSE),IF(C99="SIURB",VLOOKUP(B99,'SIURB JAN-2020 NÃO DESONER.'!$A$2:$D$757,4,FALSE),IF(C99="SICRO",VLOOKUP(B99,Tabela4[],4,FALSE),IF(C99="CPOS",VLOOKUP(B99,'CPOS-178'!$A$7:$F$4097,6,FALSE),IF(C99="PRÓPRIA",VLOOKUP(B99,Tabela42[],4,FALSE),IF(C99="DER-ES",VLOOKUP(B99,Tabela6[],4,FALSE),IF(C99="IOPES",VLOOKUP(B99,'IOPES_02-20'!$A$12:$G$1265,7,FALSE),IF(C99="EDIF",VLOOKUP(B99,'EDIF JAN-2020 NÃO DESONER.'!$A$3:$D$2649,4,FALSE),"ERRO"))))))))</f>
        <v>59,81</v>
      </c>
      <c r="G99" s="686">
        <f>+'BDI '!$G$33</f>
        <v>0.29940443963183538</v>
      </c>
      <c r="H99" s="687">
        <f t="shared" si="6"/>
        <v>77.717379534380072</v>
      </c>
      <c r="I99" s="688" t="str">
        <f ca="1">+IF(Tabela5[[#This Row],[PORCENTAGEM ACUMULADA]]&lt;=$O$2,$N$2,IF(Tabela5[[#This Row],[PORCENTAGEM ACUMULADA]]&lt;=$O$3,$N$3,$N$4))</f>
        <v>C</v>
      </c>
      <c r="J99" s="685">
        <f t="shared" ca="1" si="7"/>
        <v>77.717379534380072</v>
      </c>
      <c r="K99" s="705">
        <f ca="1">+Tabela5[[#This Row],[PREÇO DO
 SERVIÇO]]/Tabela5[[#Totals],[PREÇO DO
 SERVIÇO]]</f>
        <v>1.9187812122483772E-5</v>
      </c>
      <c r="L99" s="691">
        <f ca="1">+Tabela5[[#This Row],[PORCENTAGEM INDIVIDUAL]]+L98</f>
        <v>0.99996378665386443</v>
      </c>
    </row>
    <row r="100" spans="2:12" ht="60" customHeight="1" x14ac:dyDescent="0.25">
      <c r="B100" s="701">
        <v>91864</v>
      </c>
      <c r="C100" s="702" t="s">
        <v>20683</v>
      </c>
      <c r="D100"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ELETRODUTO RÍGIDO ROSCÁVEL, PVC, DN 32 MM (1"), PARA CIRCUITOS TERMINAIS, INSTALADO EM FORRO - FORNECIMENTO E INSTALAÇÃO. AF_12/2015</v>
      </c>
      <c r="E100" s="685">
        <f ca="1">SUMIF('ORÇAM. SEM DESON'!$B$9:$P$126,B100,'ORÇAM. SEM DESON'!$L$9:$L$126)</f>
        <v>4</v>
      </c>
      <c r="F100" s="685" t="str">
        <f>IF(C100="SINAPI",VLOOKUP(B100,'SINAPI 09-20 ES - NÃO DESONER.'!$G$6:$L$6678,5,FALSE),IF(C100="SIURB",VLOOKUP(B100,'SIURB JAN-2020 NÃO DESONER.'!$A$2:$D$757,4,FALSE),IF(C100="SICRO",VLOOKUP(B100,Tabela4[],4,FALSE),IF(C100="CPOS",VLOOKUP(B100,'CPOS-178'!$A$7:$F$4097,6,FALSE),IF(C100="PRÓPRIA",VLOOKUP(B100,Tabela42[],4,FALSE),IF(C100="DER-ES",VLOOKUP(B100,Tabela6[],4,FALSE),IF(C100="IOPES",VLOOKUP(B100,'IOPES_02-20'!$A$12:$G$1265,7,FALSE),IF(C100="EDIF",VLOOKUP(B100,'EDIF JAN-2020 NÃO DESONER.'!$A$3:$D$2649,4,FALSE),"ERRO"))))))))</f>
        <v>11,02</v>
      </c>
      <c r="G100" s="686">
        <f>+'BDI '!$G$33</f>
        <v>0.29940443963183538</v>
      </c>
      <c r="H100" s="687">
        <f t="shared" si="6"/>
        <v>14.319436924742826</v>
      </c>
      <c r="I100" s="688" t="str">
        <f ca="1">+IF(Tabela5[[#This Row],[PORCENTAGEM ACUMULADA]]&lt;=$O$2,$N$2,IF(Tabela5[[#This Row],[PORCENTAGEM ACUMULADA]]&lt;=$O$3,$N$3,$N$4))</f>
        <v>C</v>
      </c>
      <c r="J100" s="685">
        <f t="shared" ca="1" si="7"/>
        <v>57.277747698971304</v>
      </c>
      <c r="K100" s="705">
        <f ca="1">+Tabela5[[#This Row],[PREÇO DO
 SERVIÇO]]/Tabela5[[#Totals],[PREÇO DO
 SERVIÇO]]</f>
        <v>1.4141427158653815E-5</v>
      </c>
      <c r="L100" s="691">
        <f ca="1">+Tabela5[[#This Row],[PORCENTAGEM INDIVIDUAL]]+L99</f>
        <v>0.99997792808102304</v>
      </c>
    </row>
    <row r="101" spans="2:12" ht="60" customHeight="1" x14ac:dyDescent="0.25">
      <c r="B101" s="701" t="s">
        <v>32987</v>
      </c>
      <c r="C101" s="702" t="s">
        <v>25239</v>
      </c>
      <c r="D101"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ARRUELA QUADRADA 36MM DE FURO 18MM</v>
      </c>
      <c r="E101" s="685">
        <f ca="1">SUMIF('ORÇAM. SEM DESON'!$B$9:$P$126,B101,'ORÇAM. SEM DESON'!$L$9:$L$126)</f>
        <v>20</v>
      </c>
      <c r="F101" s="685">
        <f>IF(C101="SINAPI",VLOOKUP(B101,'SINAPI 09-20 ES - NÃO DESONER.'!$G$6:$L$6678,5,FALSE),IF(C101="SIURB",VLOOKUP(B101,'SIURB JAN-2020 NÃO DESONER.'!$A$2:$D$757,4,FALSE),IF(C101="SICRO",VLOOKUP(B101,Tabela4[],4,FALSE),IF(C101="CPOS",VLOOKUP(B101,'CPOS-178'!$A$7:$F$4097,6,FALSE),IF(C101="PRÓPRIA",VLOOKUP(B101,Tabela42[],4,FALSE),IF(C101="DER-ES",VLOOKUP(B101,Tabela6[],4,FALSE),IF(C101="IOPES",VLOOKUP(B101,'IOPES_02-20'!$A$12:$G$1265,7,FALSE),IF(C101="EDIF",VLOOKUP(B101,'EDIF JAN-2020 NÃO DESONER.'!$A$3:$D$2649,4,FALSE),"ERRO"))))))))</f>
        <v>1.23</v>
      </c>
      <c r="G101" s="686">
        <f>+'BDI '!$G$33</f>
        <v>0.29940443963183538</v>
      </c>
      <c r="H101" s="687">
        <f t="shared" si="6"/>
        <v>1.5982674607471574</v>
      </c>
      <c r="I101" s="688" t="str">
        <f ca="1">+IF(Tabela5[[#This Row],[PORCENTAGEM ACUMULADA]]&lt;=$O$2,$N$2,IF(Tabela5[[#This Row],[PORCENTAGEM ACUMULADA]]&lt;=$O$3,$N$3,$N$4))</f>
        <v>C</v>
      </c>
      <c r="J101" s="685">
        <f t="shared" ca="1" si="7"/>
        <v>31.965349214943149</v>
      </c>
      <c r="K101" s="705">
        <f ca="1">+Tabela5[[#This Row],[PREÇO DO
 SERVIÇO]]/Tabela5[[#Totals],[PREÇO DO
 SERVIÇO]]</f>
        <v>7.8919942854556227E-6</v>
      </c>
      <c r="L101" s="691">
        <f ca="1">+Tabela5[[#This Row],[PORCENTAGEM INDIVIDUAL]]+L100</f>
        <v>0.99998582007530845</v>
      </c>
    </row>
    <row r="102" spans="2:12" ht="60" customHeight="1" x14ac:dyDescent="0.25">
      <c r="B102" s="701" t="s">
        <v>32995</v>
      </c>
      <c r="C102" s="702" t="s">
        <v>25239</v>
      </c>
      <c r="D102"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SELA PARA CRUZETA DE MADEIRA</v>
      </c>
      <c r="E102" s="685">
        <f ca="1">SUMIF('ORÇAM. SEM DESON'!$B$9:$P$126,B102,'ORÇAM. SEM DESON'!$L$9:$L$126)</f>
        <v>2</v>
      </c>
      <c r="F102" s="685">
        <f>IF(C102="SINAPI",VLOOKUP(B102,'SINAPI 09-20 ES - NÃO DESONER.'!$G$6:$L$6678,5,FALSE),IF(C102="SIURB",VLOOKUP(B102,'SIURB JAN-2020 NÃO DESONER.'!$A$2:$D$757,4,FALSE),IF(C102="SICRO",VLOOKUP(B102,Tabela4[],4,FALSE),IF(C102="CPOS",VLOOKUP(B102,'CPOS-178'!$A$7:$F$4097,6,FALSE),IF(C102="PRÓPRIA",VLOOKUP(B102,Tabela42[],4,FALSE),IF(C102="DER-ES",VLOOKUP(B102,Tabela6[],4,FALSE),IF(C102="IOPES",VLOOKUP(B102,'IOPES_02-20'!$A$12:$G$1265,7,FALSE),IF(C102="EDIF",VLOOKUP(B102,'EDIF JAN-2020 NÃO DESONER.'!$A$3:$D$2649,4,FALSE),"ERRO"))))))))</f>
        <v>12.14</v>
      </c>
      <c r="G102" s="686">
        <f>+'BDI '!$G$33</f>
        <v>0.29940443963183538</v>
      </c>
      <c r="H102" s="687">
        <f t="shared" si="6"/>
        <v>15.774769897130483</v>
      </c>
      <c r="I102" s="688" t="str">
        <f ca="1">+IF(Tabela5[[#This Row],[PORCENTAGEM ACUMULADA]]&lt;=$O$2,$N$2,IF(Tabela5[[#This Row],[PORCENTAGEM ACUMULADA]]&lt;=$O$3,$N$3,$N$4))</f>
        <v>C</v>
      </c>
      <c r="J102" s="685">
        <f t="shared" ca="1" si="7"/>
        <v>31.549539794260966</v>
      </c>
      <c r="K102" s="705">
        <f ca="1">+Tabela5[[#This Row],[PREÇO DO
 SERVIÇO]]/Tabela5[[#Totals],[PREÇO DO
 SERVIÇO]]</f>
        <v>7.7893341971895342E-6</v>
      </c>
      <c r="L102" s="691">
        <f ca="1">+Tabela5[[#This Row],[PORCENTAGEM INDIVIDUAL]]+L101</f>
        <v>0.99999360940950566</v>
      </c>
    </row>
    <row r="103" spans="2:12" ht="60" customHeight="1" x14ac:dyDescent="0.25">
      <c r="B103" s="701" t="s">
        <v>32993</v>
      </c>
      <c r="C103" s="702" t="s">
        <v>25239</v>
      </c>
      <c r="D103" s="269" t="str">
        <f>IF(Tabela5[[#This Row],[FONTE]]="SINAPI",VLOOKUP(Tabela5[[#This Row],[CÓDIGO]],'SINAPI 09-20 ES - NÃO DESONER.'!$G$6:$L$6678,2,FALSE),IF(Tabela5[[#This Row],[FONTE]]="SIURB",VLOOKUP(Tabela5[[#This Row],[CÓDIGO]],'SIURB JAN-2020 NÃO DESONER.'!$A$2:$D$757,2,FALSE),IF(Tabela5[[#This Row],[FONTE]]="SICRO",VLOOKUP(Tabela5[[#This Row],[CÓDIGO]],Tabela4[],2,FALSE),IF(Tabela5[[#This Row],[FONTE]]="CPOS",VLOOKUP(Tabela5[[#This Row],[CÓDIGO]],'CPOS-178'!$A$7:$F$4097,2,FALSE),IF(Tabela5[[#This Row],[FONTE]]="PRÓPRIA",VLOOKUP(Tabela5[[#This Row],[CÓDIGO]],Tabela42[],2,FALSE),IF(Tabela5[[#This Row],[FONTE]]="DER-ES",VLOOKUP(Tabela5[[#This Row],[CÓDIGO]],Tabela6[],2,FALSE),IF(Tabela5[[#This Row],[FONTE]]="IOPES",VLOOKUP(Tabela5[[#This Row],[CÓDIGO]],'IOPES_02-20'!$A$12:$G$1265,3,FALSE),IF(Tabela5[[#This Row],[FONTE]]="EDIF",VLOOKUP(Tabela5[[#This Row],[CÓDIGO]],'EDIF JAN-2020 NÃO DESONER.'!$A$3:$D$2649,2,FALSE),"ERRO"))))))))</f>
        <v>PORCA QUADRADA DIAM. 16MM</v>
      </c>
      <c r="E103" s="685">
        <f ca="1">SUMIF('ORÇAM. SEM DESON'!$B$9:$P$126,B103,'ORÇAM. SEM DESON'!$L$9:$L$126)</f>
        <v>12</v>
      </c>
      <c r="F103" s="685">
        <f>IF(C103="SINAPI",VLOOKUP(B103,'SINAPI 09-20 ES - NÃO DESONER.'!$G$6:$L$6678,5,FALSE),IF(C103="SIURB",VLOOKUP(B103,'SIURB JAN-2020 NÃO DESONER.'!$A$2:$D$757,4,FALSE),IF(C103="SICRO",VLOOKUP(B103,Tabela4[],4,FALSE),IF(C103="CPOS",VLOOKUP(B103,'CPOS-178'!$A$7:$F$4097,6,FALSE),IF(C103="PRÓPRIA",VLOOKUP(B103,Tabela42[],4,FALSE),IF(C103="DER-ES",VLOOKUP(B103,Tabela6[],4,FALSE),IF(C103="IOPES",VLOOKUP(B103,'IOPES_02-20'!$A$12:$G$1265,7,FALSE),IF(C103="EDIF",VLOOKUP(B103,'EDIF JAN-2020 NÃO DESONER.'!$A$3:$D$2649,4,FALSE),"ERRO"))))))))</f>
        <v>1.66</v>
      </c>
      <c r="G103" s="686">
        <f>+'BDI '!$G$33</f>
        <v>0.29940443963183538</v>
      </c>
      <c r="H103" s="687">
        <f t="shared" si="6"/>
        <v>2.1570113697888464</v>
      </c>
      <c r="I103" s="688" t="str">
        <f ca="1">+IF(Tabela5[[#This Row],[PORCENTAGEM ACUMULADA]]&lt;=$O$2,$N$2,IF(Tabela5[[#This Row],[PORCENTAGEM ACUMULADA]]&lt;=$O$3,$N$3,$N$4))</f>
        <v>C</v>
      </c>
      <c r="J103" s="685">
        <f t="shared" ca="1" si="7"/>
        <v>25.884136437466157</v>
      </c>
      <c r="K103" s="705">
        <f ca="1">+Tabela5[[#This Row],[PREÇO DO
 SERVIÇO]]/Tabela5[[#Totals],[PREÇO DO
 SERVIÇO]]</f>
        <v>6.3905904945640645E-6</v>
      </c>
      <c r="L103" s="691">
        <f ca="1">+Tabela5[[#This Row],[PORCENTAGEM INDIVIDUAL]]+L102</f>
        <v>1.0000000000000002</v>
      </c>
    </row>
    <row r="104" spans="2:12" ht="60" customHeight="1" x14ac:dyDescent="0.25">
      <c r="B104" s="270"/>
      <c r="C104" s="271"/>
      <c r="D104" s="708"/>
      <c r="E104" s="709"/>
      <c r="F104" s="709"/>
      <c r="G104" s="710"/>
      <c r="H104" s="711"/>
      <c r="I104" s="712"/>
      <c r="J104" s="713">
        <f ca="1">SUBTOTAL(109,Tabela5[PREÇO DO
 SERVIÇO])</f>
        <v>4050351.2874880037</v>
      </c>
      <c r="K104" s="714"/>
      <c r="L104" s="715"/>
    </row>
    <row r="105" spans="2:12" ht="60" customHeight="1" x14ac:dyDescent="0.25">
      <c r="B105" s="658"/>
      <c r="C105" s="658"/>
      <c r="D105" s="658"/>
      <c r="E105" s="658"/>
      <c r="F105" s="658"/>
      <c r="G105" s="658"/>
      <c r="H105" s="658"/>
      <c r="I105" s="658"/>
      <c r="J105" s="144">
        <f>+'ORÇAM. SEM DESON'!P127</f>
        <v>4033046.0956025948</v>
      </c>
    </row>
    <row r="106" spans="2:12" ht="60" customHeight="1" x14ac:dyDescent="0.25">
      <c r="B106" s="658"/>
      <c r="C106" s="658"/>
      <c r="D106" s="658"/>
      <c r="E106" s="658"/>
      <c r="F106" s="658"/>
      <c r="G106" s="658"/>
      <c r="H106" s="658"/>
      <c r="I106" s="658"/>
      <c r="J106" s="144"/>
    </row>
    <row r="107" spans="2:12" ht="60" customHeight="1" x14ac:dyDescent="0.25">
      <c r="B107" s="658"/>
      <c r="C107" s="658"/>
      <c r="D107" s="658"/>
      <c r="E107" s="658"/>
      <c r="F107" s="658"/>
      <c r="G107" s="658"/>
      <c r="H107" s="658"/>
      <c r="I107" s="658"/>
      <c r="J107" s="658"/>
    </row>
    <row r="108" spans="2:12" ht="60" customHeight="1" x14ac:dyDescent="0.25">
      <c r="B108" s="658"/>
      <c r="C108" s="658"/>
      <c r="D108" s="658"/>
      <c r="E108" s="658"/>
      <c r="F108" s="658"/>
      <c r="G108" s="658"/>
      <c r="H108" s="658"/>
      <c r="I108" s="658"/>
      <c r="J108" s="658"/>
    </row>
    <row r="109" spans="2:12" ht="60" customHeight="1" x14ac:dyDescent="0.25">
      <c r="B109" s="658"/>
      <c r="C109" s="658"/>
      <c r="D109" s="658"/>
      <c r="E109" s="658"/>
      <c r="F109" s="658"/>
      <c r="G109" s="658"/>
      <c r="H109" s="658"/>
      <c r="I109" s="658"/>
      <c r="J109" s="658"/>
    </row>
    <row r="110" spans="2:12" ht="60" customHeight="1" x14ac:dyDescent="0.25">
      <c r="B110" s="658"/>
      <c r="C110" s="658"/>
      <c r="D110" s="658"/>
      <c r="E110" s="658"/>
      <c r="F110" s="658"/>
      <c r="G110" s="658"/>
      <c r="H110" s="658"/>
      <c r="I110" s="658"/>
      <c r="J110" s="658"/>
    </row>
    <row r="111" spans="2:12" ht="60" customHeight="1" x14ac:dyDescent="0.25">
      <c r="B111" s="658"/>
      <c r="C111" s="658"/>
      <c r="D111" s="658"/>
      <c r="E111" s="658"/>
      <c r="F111" s="658"/>
      <c r="G111" s="658"/>
      <c r="H111" s="658"/>
      <c r="I111" s="658"/>
      <c r="J111" s="658"/>
    </row>
    <row r="112" spans="2:12" ht="60" customHeight="1" x14ac:dyDescent="0.25">
      <c r="B112" s="658"/>
      <c r="C112" s="658"/>
      <c r="D112" s="658"/>
      <c r="E112" s="658"/>
      <c r="F112" s="658"/>
      <c r="G112" s="658"/>
      <c r="H112" s="658"/>
      <c r="I112" s="658"/>
      <c r="J112" s="658"/>
    </row>
    <row r="113" spans="2:12" ht="60" customHeight="1" x14ac:dyDescent="0.25">
      <c r="B113" s="658"/>
      <c r="C113" s="658"/>
      <c r="D113" s="658"/>
      <c r="E113" s="658"/>
      <c r="F113" s="658"/>
      <c r="G113" s="658"/>
      <c r="H113" s="658"/>
      <c r="I113" s="658"/>
      <c r="J113" s="658"/>
    </row>
    <row r="114" spans="2:12" ht="60" customHeight="1" x14ac:dyDescent="0.25">
      <c r="B114" s="658"/>
      <c r="C114" s="658"/>
      <c r="D114" s="658"/>
      <c r="E114" s="658"/>
      <c r="F114" s="658"/>
      <c r="G114" s="658"/>
      <c r="H114" s="658"/>
      <c r="I114" s="658"/>
      <c r="J114" s="658"/>
    </row>
    <row r="115" spans="2:12" ht="15" x14ac:dyDescent="0.25">
      <c r="B115" s="658"/>
      <c r="C115" s="658"/>
      <c r="D115" s="658"/>
      <c r="E115" s="658"/>
      <c r="F115" s="658"/>
      <c r="G115" s="658"/>
      <c r="H115" s="658"/>
      <c r="I115" s="658"/>
      <c r="J115" s="658"/>
    </row>
    <row r="116" spans="2:12" x14ac:dyDescent="0.25">
      <c r="J116" s="716"/>
    </row>
    <row r="120" spans="2:12" x14ac:dyDescent="0.25">
      <c r="B120" s="369" t="s">
        <v>25182</v>
      </c>
      <c r="C120" s="369" t="s">
        <v>33011</v>
      </c>
      <c r="D120" s="369" t="s">
        <v>25168</v>
      </c>
      <c r="E120" s="369" t="s">
        <v>25183</v>
      </c>
      <c r="H120" s="369" t="s">
        <v>25184</v>
      </c>
      <c r="I120" s="369" t="s">
        <v>25185</v>
      </c>
      <c r="J120" s="369" t="s">
        <v>33012</v>
      </c>
      <c r="K120" s="658" t="s">
        <v>876</v>
      </c>
      <c r="L120" s="658" t="s">
        <v>33013</v>
      </c>
    </row>
  </sheetData>
  <conditionalFormatting sqref="I2">
    <cfRule type="cellIs" dxfId="122" priority="7" operator="equal">
      <formula>"C"</formula>
    </cfRule>
    <cfRule type="cellIs" dxfId="121" priority="8" operator="equal">
      <formula>"B"</formula>
    </cfRule>
    <cfRule type="cellIs" dxfId="120" priority="9" operator="equal">
      <formula>"A"</formula>
    </cfRule>
  </conditionalFormatting>
  <conditionalFormatting sqref="I3:I33">
    <cfRule type="cellIs" dxfId="119" priority="4" operator="equal">
      <formula>"C"</formula>
    </cfRule>
    <cfRule type="cellIs" dxfId="118" priority="5" operator="equal">
      <formula>"B"</formula>
    </cfRule>
    <cfRule type="cellIs" dxfId="117" priority="6" operator="equal">
      <formula>"A"</formula>
    </cfRule>
  </conditionalFormatting>
  <conditionalFormatting sqref="I34:I40">
    <cfRule type="cellIs" dxfId="116" priority="1" operator="equal">
      <formula>"C"</formula>
    </cfRule>
    <cfRule type="cellIs" dxfId="115" priority="2" operator="equal">
      <formula>"B"</formula>
    </cfRule>
    <cfRule type="cellIs" dxfId="114"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43587-59AB-41C9-81BE-22897F08573A}">
  <sheetPr>
    <tabColor theme="5"/>
  </sheetPr>
  <dimension ref="B1:P120"/>
  <sheetViews>
    <sheetView workbookViewId="0">
      <selection activeCell="G3" sqref="G3"/>
    </sheetView>
  </sheetViews>
  <sheetFormatPr defaultRowHeight="15.75" x14ac:dyDescent="0.25"/>
  <cols>
    <col min="1" max="1" width="9.140625" style="658"/>
    <col min="2" max="2" width="16.42578125" style="369" bestFit="1" customWidth="1"/>
    <col min="3" max="3" width="12.42578125" style="369" customWidth="1"/>
    <col min="4" max="4" width="65.140625" style="369" customWidth="1"/>
    <col min="5" max="5" width="17.5703125" style="369" bestFit="1" customWidth="1"/>
    <col min="6" max="8" width="14" style="369" customWidth="1"/>
    <col min="9" max="9" width="22.7109375" style="369" customWidth="1"/>
    <col min="10" max="10" width="19.42578125" style="369" bestFit="1" customWidth="1"/>
    <col min="11" max="12" width="20.7109375" style="658" customWidth="1"/>
    <col min="13" max="13" width="9.140625" style="658" customWidth="1"/>
    <col min="14" max="16" width="20.7109375" style="658" customWidth="1"/>
    <col min="17" max="16384" width="9.140625" style="658"/>
  </cols>
  <sheetData>
    <row r="1" spans="2:16" ht="31.5" x14ac:dyDescent="0.25">
      <c r="B1" s="677" t="s">
        <v>15676</v>
      </c>
      <c r="C1" s="678" t="s">
        <v>15683</v>
      </c>
      <c r="D1" s="678" t="s">
        <v>15684</v>
      </c>
      <c r="E1" s="678" t="s">
        <v>25190</v>
      </c>
      <c r="F1" s="679" t="s">
        <v>28878</v>
      </c>
      <c r="G1" s="679" t="s">
        <v>28879</v>
      </c>
      <c r="H1" s="679" t="s">
        <v>28880</v>
      </c>
      <c r="I1" s="680" t="s">
        <v>33006</v>
      </c>
      <c r="J1" s="680" t="s">
        <v>33007</v>
      </c>
      <c r="K1" s="679" t="s">
        <v>33008</v>
      </c>
      <c r="L1" s="679" t="s">
        <v>33009</v>
      </c>
      <c r="N1" s="681" t="s">
        <v>33010</v>
      </c>
      <c r="O1" s="681" t="s">
        <v>30452</v>
      </c>
      <c r="P1" s="682"/>
    </row>
    <row r="2" spans="2:16" ht="60" customHeight="1" x14ac:dyDescent="0.25">
      <c r="B2" s="683">
        <v>2305997</v>
      </c>
      <c r="C2" s="684" t="s">
        <v>20684</v>
      </c>
      <c r="D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ESTACA PRÉ-MOLDADA DE CONCRETO CENTRIFUGADA D = 26 CM - SEM EMENDA - FORNECIMENTO E CRAVAÇÃO</v>
      </c>
      <c r="E2" s="685">
        <f ca="1">SUMIF('ORÇAM. SEM DESON'!$B$9:$P$126,B2,'ORÇAM. SEM DESON'!$L$9:$L$126)</f>
        <v>5940</v>
      </c>
      <c r="F2" s="685">
        <f>IF(C2="SINAPI",VLOOKUP(B2,'SINAPI 09-20 ES - DESONER.'!$G$6:$L$6678,5,FALSE),IF(C2="SIURB",VLOOKUP(B2,'SIURB JAN-2020 DESONER.'!$A$2:$D$757,4,FALSE),IF(C2="SICRO",VLOOKUP(B2,Tabela4[],4,FALSE),IF(C2="CPOS",VLOOKUP(B2,'CPOS-178'!$A$7:$F$4097,6,FALSE),IF(C2="PRÓPRIA",VLOOKUP(B2,Tabela42[],5,FALSE),IF(C2="DER-ES",VLOOKUP(B2,Tabela6[],4,FALSE),IF(C2="IOPES",VLOOKUP(B2,'IOPES_02-20'!$A$12:$G$1265,7,FALSE),IF(C2="EDIF",VLOOKUP(B2,'EDIF JAN-2020 DESONER.'!$A$3:$D$2649,4,FALSE),"ERRO"))))))))</f>
        <v>149.78</v>
      </c>
      <c r="G2" s="686">
        <f>+'BDI '!$M$33</f>
        <v>0.36596471257825836</v>
      </c>
      <c r="H2" s="687">
        <f t="shared" ref="H2:H33" si="0">+F2*(1+G2)</f>
        <v>204.59419464997154</v>
      </c>
      <c r="I2" s="688" t="str">
        <f ca="1">+IF(Tabela58[[#This Row],[PORCENTAGEM ACUMULADA]]&lt;=$O$2,$N$2,IF(Tabela58[[#This Row],[PORCENTAGEM ACUMULADA]]&lt;=$O$3,$N$3,$N$4))</f>
        <v>A</v>
      </c>
      <c r="J2" s="689">
        <f t="shared" ref="J2:J33" ca="1" si="1">+E2*H2</f>
        <v>1215289.5162208308</v>
      </c>
      <c r="K2" s="690">
        <f ca="1">+Tabela58[[#This Row],[PREÇO DO
 SERVIÇO]]/Tabela58[[#Totals],[PREÇO DO
 SERVIÇO]]</f>
        <v>0.28721438309140324</v>
      </c>
      <c r="L2" s="691">
        <f ca="1">+Tabela58[[#This Row],[PORCENTAGEM INDIVIDUAL]]</f>
        <v>0.28721438309140324</v>
      </c>
      <c r="N2" s="692" t="s">
        <v>25182</v>
      </c>
      <c r="O2" s="693">
        <v>0.8</v>
      </c>
      <c r="P2" s="694"/>
    </row>
    <row r="3" spans="2:16" ht="60" customHeight="1" x14ac:dyDescent="0.25">
      <c r="B3" s="695">
        <v>407819</v>
      </c>
      <c r="C3" s="696" t="s">
        <v>20684</v>
      </c>
      <c r="D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ARMAÇÃO EM AÇO CA-50 - FORNECIMENTO, PREPARO E COLOCAÇÃO</v>
      </c>
      <c r="E3" s="685">
        <f ca="1">SUMIF('ORÇAM. SEM DESON'!$B$9:$P$126,B3,'ORÇAM. SEM DESON'!$L$9:$L$126)</f>
        <v>58998.617999999995</v>
      </c>
      <c r="F3" s="685">
        <f>IF(C3="SINAPI",VLOOKUP(B3,'SINAPI 09-20 ES - DESONER.'!$G$6:$L$6678,5,FALSE),IF(C3="SIURB",VLOOKUP(B3,'SIURB JAN-2020 DESONER.'!$A$2:$D$757,4,FALSE),IF(C3="SICRO",VLOOKUP(B3,Tabela4[],4,FALSE),IF(C3="CPOS",VLOOKUP(B3,'CPOS-178'!$A$7:$F$4097,6,FALSE),IF(C3="PRÓPRIA",VLOOKUP(B3,Tabela42[],5,FALSE),IF(C3="DER-ES",VLOOKUP(B3,Tabela6[],4,FALSE),IF(C3="IOPES",VLOOKUP(B3,'IOPES_02-20'!$A$12:$G$1265,7,FALSE),IF(C3="EDIF",VLOOKUP(B3,'EDIF JAN-2020 DESONER.'!$A$3:$D$2649,4,FALSE),"ERRO"))))))))</f>
        <v>9.34</v>
      </c>
      <c r="G3" s="686">
        <f>+'BDI '!$M$33</f>
        <v>0.36596471257825836</v>
      </c>
      <c r="H3" s="687">
        <f t="shared" si="0"/>
        <v>12.758110415480933</v>
      </c>
      <c r="I3" s="688" t="str">
        <f ca="1">+IF(Tabela58[[#This Row],[PORCENTAGEM ACUMULADA]]&lt;=$O$2,$N$2,IF(Tabela58[[#This Row],[PORCENTAGEM ACUMULADA]]&lt;=$O$3,$N$3,$N$4))</f>
        <v>A</v>
      </c>
      <c r="J3" s="689">
        <f t="shared" ca="1" si="1"/>
        <v>752710.88280478085</v>
      </c>
      <c r="K3" s="690">
        <f ca="1">+Tabela58[[#This Row],[PREÇO DO
 SERVIÇO]]/Tabela58[[#Totals],[PREÇO DO
 SERVIÇO]]</f>
        <v>0.17789126703177843</v>
      </c>
      <c r="L3" s="691">
        <f ca="1">+Tabela58[[#This Row],[PORCENTAGEM INDIVIDUAL]]+L2</f>
        <v>0.46510565012318167</v>
      </c>
      <c r="N3" s="692" t="s">
        <v>33011</v>
      </c>
      <c r="O3" s="693">
        <v>0.95</v>
      </c>
      <c r="P3" s="694"/>
    </row>
    <row r="4" spans="2:16" ht="60" customHeight="1" x14ac:dyDescent="0.25">
      <c r="B4" s="701">
        <v>99837</v>
      </c>
      <c r="C4" s="702" t="s">
        <v>20683</v>
      </c>
      <c r="D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GUARDA-CORPO DE AÇO GALVANIZADO DE 1,10M, MONTANTES TUBULARES DE 1.1/4" ESPAÇADOS DE 1,20M, TRAVESSA SUPERIOR DE 1.1/2", GRADIL FORMADO POR TUBOS HORIZONTAIS DE 1" E VERTICAIS DE 3/4", FIXADO COM CHUMBADOR MECÂNICO. AF_04/2019_P</v>
      </c>
      <c r="E4" s="685">
        <f ca="1">SUMIF('ORÇAM. SEM DESON'!$B$9:$P$126,B4,'ORÇAM. SEM DESON'!$L$9:$L$126)</f>
        <v>631.29999999999995</v>
      </c>
      <c r="F4" s="685" t="str">
        <f>IF(C4="SINAPI",VLOOKUP(B4,'SINAPI 09-20 ES - DESONER.'!$G$6:$L$6678,5,FALSE),IF(C4="SIURB",VLOOKUP(B4,'SIURB JAN-2020 DESONER.'!$A$2:$D$757,4,FALSE),IF(C4="SICRO",VLOOKUP(B4,Tabela4[],4,FALSE),IF(C4="CPOS",VLOOKUP(B4,'CPOS-178'!$A$7:$F$4097,6,FALSE),IF(C4="PRÓPRIA",VLOOKUP(B4,Tabela42[],5,FALSE),IF(C4="DER-ES",VLOOKUP(B4,Tabela6[],4,FALSE),IF(C4="IOPES",VLOOKUP(B4,'IOPES_02-20'!$A$12:$G$1265,7,FALSE),IF(C4="EDIF",VLOOKUP(B4,'EDIF JAN-2020 DESONER.'!$A$3:$D$2649,4,FALSE),"ERRO"))))))))</f>
        <v>435,82</v>
      </c>
      <c r="G4" s="686">
        <f>+'BDI '!$M$33</f>
        <v>0.36596471257825836</v>
      </c>
      <c r="H4" s="687">
        <f t="shared" si="0"/>
        <v>595.31474103585651</v>
      </c>
      <c r="I4" s="688" t="str">
        <f ca="1">+IF(Tabela58[[#This Row],[PORCENTAGEM ACUMULADA]]&lt;=$O$2,$N$2,IF(Tabela58[[#This Row],[PORCENTAGEM ACUMULADA]]&lt;=$O$3,$N$3,$N$4))</f>
        <v>A</v>
      </c>
      <c r="J4" s="685">
        <f t="shared" ca="1" si="1"/>
        <v>375822.19601593621</v>
      </c>
      <c r="K4" s="690">
        <f ca="1">+Tabela58[[#This Row],[PREÇO DO
 SERVIÇO]]/Tabela58[[#Totals],[PREÇO DO
 SERVIÇO]]</f>
        <v>8.8819609434662009E-2</v>
      </c>
      <c r="L4" s="691">
        <f ca="1">+Tabela58[[#This Row],[PORCENTAGEM INDIVIDUAL]]+L3</f>
        <v>0.55392525955784366</v>
      </c>
      <c r="N4" s="692" t="s">
        <v>25168</v>
      </c>
      <c r="O4" s="693">
        <v>1</v>
      </c>
      <c r="P4" s="694"/>
    </row>
    <row r="5" spans="2:16" ht="60" customHeight="1" x14ac:dyDescent="0.25">
      <c r="B5" s="695" t="s">
        <v>25244</v>
      </c>
      <c r="C5" s="696" t="s">
        <v>25245</v>
      </c>
      <c r="D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EQUIPE DE ADMINISTRAÇÃO DE OBRA</v>
      </c>
      <c r="E5" s="685">
        <f ca="1">SUMIF('ORÇAM. SEM DESON'!$B$9:$P$126,B5,'ORÇAM. SEM DESON'!$L$9:$L$126)</f>
        <v>0</v>
      </c>
      <c r="F5" s="685">
        <f>IF(C5="SINAPI",VLOOKUP(B5,'SINAPI 09-20 ES - DESONER.'!$G$6:$L$6678,5,FALSE),IF(C5="SIURB",VLOOKUP(B5,'SIURB JAN-2020 DESONER.'!$A$2:$D$757,4,FALSE),IF(C5="SICRO",VLOOKUP(B5,Tabela4[],4,FALSE),IF(C5="CPOS",VLOOKUP(B5,'CPOS-178'!$A$7:$F$4097,6,FALSE),IF(C5="PRÓPRIA",VLOOKUP(B5,Tabela42[],5,FALSE),IF(C5="DER-ES",VLOOKUP(B5,Tabela6[],4,FALSE),IF(C5="IOPES",VLOOKUP(B5,'IOPES_02-20'!$A$12:$G$1265,7,FALSE),IF(C5="EDIF",VLOOKUP(B5,'EDIF JAN-2020 DESONER.'!$A$3:$D$2649,4,FALSE),"ERRO"))))))))</f>
        <v>206196.99</v>
      </c>
      <c r="G5" s="686">
        <f>+'BDI '!$M$33</f>
        <v>0.36596471257825836</v>
      </c>
      <c r="H5" s="687">
        <f t="shared" si="0"/>
        <v>281657.81217985199</v>
      </c>
      <c r="I5" s="688" t="str">
        <f ca="1">+IF(Tabela58[[#This Row],[PORCENTAGEM ACUMULADA]]&lt;=$O$2,$N$2,IF(Tabela58[[#This Row],[PORCENTAGEM ACUMULADA]]&lt;=$O$3,$N$3,$N$4))</f>
        <v>A</v>
      </c>
      <c r="J5" s="689">
        <f t="shared" ca="1" si="1"/>
        <v>0</v>
      </c>
      <c r="K5" s="690">
        <f ca="1">+Tabela58[[#This Row],[PREÇO DO
 SERVIÇO]]/Tabela58[[#Totals],[PREÇO DO
 SERVIÇO]]</f>
        <v>0</v>
      </c>
      <c r="L5" s="691">
        <f ca="1">+Tabela58[[#This Row],[PORCENTAGEM INDIVIDUAL]]+L4</f>
        <v>0.55392525955784366</v>
      </c>
      <c r="P5" s="699"/>
    </row>
    <row r="6" spans="2:16" ht="60" customHeight="1" x14ac:dyDescent="0.25">
      <c r="B6" s="697">
        <v>40892</v>
      </c>
      <c r="C6" s="698" t="s">
        <v>28918</v>
      </c>
      <c r="D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REMOÇÃO E REASSENTAMENTO DE PARALELEPÍPEDOS, INCLUSIVE PERDAS, COLCHÃO DE AREIA E
TRANSPORTES DE AREIA E PARALELEPÍPEDO</v>
      </c>
      <c r="E6" s="685">
        <f ca="1">SUMIF('ORÇAM. SEM DESON'!$B$9:$P$126,B6,'ORÇAM. SEM DESON'!$L$9:$L$126)</f>
        <v>2619.29</v>
      </c>
      <c r="F6" s="685">
        <f>IF(C6="SINAPI",VLOOKUP(B6,'SINAPI 09-20 ES - DESONER.'!$G$6:$L$6678,5,FALSE),IF(C6="SIURB",VLOOKUP(B6,'SIURB JAN-2020 DESONER.'!$A$2:$D$757,4,FALSE),IF(C6="SICRO",VLOOKUP(B6,Tabela4[],4,FALSE),IF(C6="CPOS",VLOOKUP(B6,'CPOS-178'!$A$7:$F$4097,6,FALSE),IF(C6="PRÓPRIA",VLOOKUP(B6,Tabela42[],5,FALSE),IF(C6="DER-ES",VLOOKUP(B6,Tabela6[],4,FALSE),IF(C6="IOPES",VLOOKUP(B6,'IOPES_02-20'!$A$12:$G$1265,7,FALSE),IF(C6="EDIF",VLOOKUP(B6,'EDIF JAN-2020 DESONER.'!$A$3:$D$2649,4,FALSE),"ERRO"))))))))</f>
        <v>69.14</v>
      </c>
      <c r="G6" s="686">
        <f>+'BDI '!$M$33</f>
        <v>0.36596471257825836</v>
      </c>
      <c r="H6" s="687">
        <f t="shared" si="0"/>
        <v>94.442800227660783</v>
      </c>
      <c r="I6" s="688" t="str">
        <f ca="1">+IF(Tabela58[[#This Row],[PORCENTAGEM ACUMULADA]]&lt;=$O$2,$N$2,IF(Tabela58[[#This Row],[PORCENTAGEM ACUMULADA]]&lt;=$O$3,$N$3,$N$4))</f>
        <v>A</v>
      </c>
      <c r="J6" s="689">
        <f t="shared" ca="1" si="1"/>
        <v>247373.08220830961</v>
      </c>
      <c r="K6" s="690">
        <f ca="1">+Tabela58[[#This Row],[PREÇO DO
 SERVIÇO]]/Tabela58[[#Totals],[PREÇO DO
 SERVIÇO]]</f>
        <v>5.8462700658209459E-2</v>
      </c>
      <c r="L6" s="691">
        <f ca="1">+Tabela58[[#This Row],[PORCENTAGEM INDIVIDUAL]]+L5</f>
        <v>0.61238796021605313</v>
      </c>
      <c r="P6" s="700"/>
    </row>
    <row r="7" spans="2:16" ht="60" customHeight="1" x14ac:dyDescent="0.25">
      <c r="B7" s="695">
        <v>1116266</v>
      </c>
      <c r="C7" s="696" t="s">
        <v>20684</v>
      </c>
      <c r="D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CONCRETO PARA BOMBEAMENTO FCK = 40 MPA - CONFECÇÃO EM CENTRAL DOSADORA DE 40 M³/H - AREIA E BRITA COMERCIAIS</v>
      </c>
      <c r="E7" s="685">
        <f ca="1">SUMIF('ORÇAM. SEM DESON'!$B$9:$P$126,B7,'ORÇAM. SEM DESON'!$L$9:$L$126)</f>
        <v>436.4246</v>
      </c>
      <c r="F7" s="685">
        <f>IF(C7="SINAPI",VLOOKUP(B7,'SINAPI 09-20 ES - DESONER.'!$G$6:$L$6678,5,FALSE),IF(C7="SIURB",VLOOKUP(B7,'SIURB JAN-2020 DESONER.'!$A$2:$D$757,4,FALSE),IF(C7="SICRO",VLOOKUP(B7,Tabela4[],4,FALSE),IF(C7="CPOS",VLOOKUP(B7,'CPOS-178'!$A$7:$F$4097,6,FALSE),IF(C7="PRÓPRIA",VLOOKUP(B7,Tabela42[],5,FALSE),IF(C7="DER-ES",VLOOKUP(B7,Tabela6[],4,FALSE),IF(C7="IOPES",VLOOKUP(B7,'IOPES_02-20'!$A$12:$G$1265,7,FALSE),IF(C7="EDIF",VLOOKUP(B7,'EDIF JAN-2020 DESONER.'!$A$3:$D$2649,4,FALSE),"ERRO"))))))))</f>
        <v>263.57</v>
      </c>
      <c r="G7" s="686">
        <f>+'BDI '!$M$33</f>
        <v>0.36596471257825836</v>
      </c>
      <c r="H7" s="687">
        <f t="shared" si="0"/>
        <v>360.02731929425153</v>
      </c>
      <c r="I7" s="688" t="str">
        <f ca="1">+IF(Tabela58[[#This Row],[PORCENTAGEM ACUMULADA]]&lt;=$O$2,$N$2,IF(Tabela58[[#This Row],[PORCENTAGEM ACUMULADA]]&lt;=$O$3,$N$3,$N$4))</f>
        <v>A</v>
      </c>
      <c r="J7" s="689">
        <f t="shared" ca="1" si="1"/>
        <v>157124.77881206601</v>
      </c>
      <c r="K7" s="690">
        <f ca="1">+Tabela58[[#This Row],[PREÇO DO
 SERVIÇO]]/Tabela58[[#Totals],[PREÇO DO
 SERVIÇO]]</f>
        <v>3.7133946942302432E-2</v>
      </c>
      <c r="L7" s="691">
        <f ca="1">+Tabela58[[#This Row],[PORCENTAGEM INDIVIDUAL]]+L6</f>
        <v>0.64952190715835556</v>
      </c>
      <c r="P7" s="700"/>
    </row>
    <row r="8" spans="2:16" ht="60" customHeight="1" x14ac:dyDescent="0.25">
      <c r="B8" s="695" t="s">
        <v>25246</v>
      </c>
      <c r="C8" s="696" t="s">
        <v>25245</v>
      </c>
      <c r="D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DE  VÁLVULA DE RETENÇÃO DO TIPO PROCOVALVE PARA BSTC Ø0,60</v>
      </c>
      <c r="E8" s="685">
        <f ca="1">SUMIF('ORÇAM. SEM DESON'!$B$9:$P$126,B8,'ORÇAM. SEM DESON'!$L$9:$L$126)</f>
        <v>6</v>
      </c>
      <c r="F8" s="685">
        <f>IF(C8="SINAPI",VLOOKUP(B8,'SINAPI 09-20 ES - DESONER.'!$G$6:$L$6678,5,FALSE),IF(C8="SIURB",VLOOKUP(B8,'SIURB JAN-2020 DESONER.'!$A$2:$D$757,4,FALSE),IF(C8="SICRO",VLOOKUP(B8,Tabela4[],4,FALSE),IF(C8="CPOS",VLOOKUP(B8,'CPOS-178'!$A$7:$F$4097,6,FALSE),IF(C8="PRÓPRIA",VLOOKUP(B8,Tabela42[],5,FALSE),IF(C8="DER-ES",VLOOKUP(B8,Tabela6[],4,FALSE),IF(C8="IOPES",VLOOKUP(B8,'IOPES_02-20'!$A$12:$G$1265,7,FALSE),IF(C8="EDIF",VLOOKUP(B8,'EDIF JAN-2020 DESONER.'!$A$3:$D$2649,4,FALSE),"ERRO"))))))))</f>
        <v>18112.68</v>
      </c>
      <c r="G8" s="686">
        <f>+'BDI '!$M$33</f>
        <v>0.36596471257825836</v>
      </c>
      <c r="H8" s="687">
        <f t="shared" si="0"/>
        <v>24741.28173022197</v>
      </c>
      <c r="I8" s="688" t="str">
        <f ca="1">+IF(Tabela58[[#This Row],[PORCENTAGEM ACUMULADA]]&lt;=$O$2,$N$2,IF(Tabela58[[#This Row],[PORCENTAGEM ACUMULADA]]&lt;=$O$3,$N$3,$N$4))</f>
        <v>A</v>
      </c>
      <c r="J8" s="689">
        <f t="shared" ca="1" si="1"/>
        <v>148447.69038133183</v>
      </c>
      <c r="K8" s="690">
        <f ca="1">+Tabela58[[#This Row],[PREÇO DO
 SERVIÇO]]/Tabela58[[#Totals],[PREÇO DO
 SERVIÇO]]</f>
        <v>3.5083254850089889E-2</v>
      </c>
      <c r="L8" s="691">
        <f ca="1">+Tabela58[[#This Row],[PORCENTAGEM INDIVIDUAL]]+L7</f>
        <v>0.68460516200844546</v>
      </c>
    </row>
    <row r="9" spans="2:16" ht="60" customHeight="1" x14ac:dyDescent="0.25">
      <c r="B9" s="703" t="s">
        <v>33058</v>
      </c>
      <c r="C9" s="698" t="s">
        <v>25245</v>
      </c>
      <c r="D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INSTALAÇÃO DE MASSAGEADOR DUPLO - INCLUSO FRETE</v>
      </c>
      <c r="E9" s="685">
        <f ca="1">SUMIF('ORÇAM. SEM DESON'!$B$9:$P$126,B9,'ORÇAM. SEM DESON'!$L$9:$L$126)</f>
        <v>261</v>
      </c>
      <c r="F9" s="685">
        <f>IF(C9="SINAPI",VLOOKUP(B9,'SINAPI 09-20 ES - DESONER.'!$G$6:$L$6678,5,FALSE),IF(C9="SIURB",VLOOKUP(B9,'SIURB JAN-2020 DESONER.'!$A$2:$D$757,4,FALSE),IF(C9="SICRO",VLOOKUP(B9,Tabela4[],4,FALSE),IF(C9="CPOS",VLOOKUP(B9,'CPOS-178'!$A$7:$F$4097,6,FALSE),IF(C9="PRÓPRIA",VLOOKUP(B9,Tabela42[],5,FALSE),IF(C9="DER-ES",VLOOKUP(B9,Tabela6[],4,FALSE),IF(C9="IOPES",VLOOKUP(B9,'IOPES_02-20'!$A$12:$G$1265,7,FALSE),IF(C9="EDIF",VLOOKUP(B9,'EDIF JAN-2020 DESONER.'!$A$3:$D$2649,4,FALSE),"ERRO"))))))))</f>
        <v>831</v>
      </c>
      <c r="G9" s="686">
        <f>+'BDI '!$M$33</f>
        <v>0.36596471257825836</v>
      </c>
      <c r="H9" s="687">
        <f t="shared" si="0"/>
        <v>1135.1166761525326</v>
      </c>
      <c r="I9" s="688" t="str">
        <f ca="1">+IF(Tabela58[[#This Row],[PORCENTAGEM ACUMULADA]]&lt;=$O$2,$N$2,IF(Tabela58[[#This Row],[PORCENTAGEM ACUMULADA]]&lt;=$O$3,$N$3,$N$4))</f>
        <v>A</v>
      </c>
      <c r="J9" s="685">
        <f t="shared" ca="1" si="1"/>
        <v>296265.45247581101</v>
      </c>
      <c r="K9" s="690">
        <f ca="1">+Tabela58[[#This Row],[PREÇO DO
 SERVIÇO]]/Tabela58[[#Totals],[PREÇO DO
 SERVIÇO]]</f>
        <v>7.0017636150391541E-2</v>
      </c>
      <c r="L9" s="691">
        <f ca="1">+Tabela58[[#This Row],[PORCENTAGEM INDIVIDUAL]]+L8</f>
        <v>0.75462279815883704</v>
      </c>
    </row>
    <row r="10" spans="2:16" ht="60" customHeight="1" x14ac:dyDescent="0.25">
      <c r="B10" s="695" t="s">
        <v>25247</v>
      </c>
      <c r="C10" s="696" t="s">
        <v>25245</v>
      </c>
      <c r="D1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INSTALAÇÃO DE VÁLVULA DE RETENÇÃO DO TIPO PROCOVALVE PARA BSTC Ø1,50</v>
      </c>
      <c r="E10" s="685">
        <f ca="1">SUMIF('ORÇAM. SEM DESON'!$B$9:$P$126,B10,'ORÇAM. SEM DESON'!$L$9:$L$126)</f>
        <v>199.36</v>
      </c>
      <c r="F10" s="685">
        <f>IF(C10="SINAPI",VLOOKUP(B10,'SINAPI 09-20 ES - DESONER.'!$G$6:$L$6678,5,FALSE),IF(C10="SIURB",VLOOKUP(B10,'SIURB JAN-2020 DESONER.'!$A$2:$D$757,4,FALSE),IF(C10="SICRO",VLOOKUP(B10,Tabela4[],4,FALSE),IF(C10="CPOS",VLOOKUP(B10,'CPOS-178'!$A$7:$F$4097,6,FALSE),IF(C10="PRÓPRIA",VLOOKUP(B10,Tabela42[],5,FALSE),IF(C10="DER-ES",VLOOKUP(B10,Tabela6[],4,FALSE),IF(C10="IOPES",VLOOKUP(B10,'IOPES_02-20'!$A$12:$G$1265,7,FALSE),IF(C10="EDIF",VLOOKUP(B10,'EDIF JAN-2020 DESONER.'!$A$3:$D$2649,4,FALSE),"ERRO"))))))))</f>
        <v>16.549286049999999</v>
      </c>
      <c r="G10" s="686">
        <f>+'BDI '!$M$33</f>
        <v>0.36596471257825836</v>
      </c>
      <c r="H10" s="687">
        <f t="shared" si="0"/>
        <v>22.605740762663629</v>
      </c>
      <c r="I10" s="688" t="str">
        <f ca="1">+IF(Tabela58[[#This Row],[PORCENTAGEM ACUMULADA]]&lt;=$O$2,$N$2,IF(Tabela58[[#This Row],[PORCENTAGEM ACUMULADA]]&lt;=$O$3,$N$3,$N$4))</f>
        <v>A</v>
      </c>
      <c r="J10" s="689">
        <f t="shared" ca="1" si="1"/>
        <v>4506.6804784446213</v>
      </c>
      <c r="K10" s="690">
        <f ca="1">+Tabela58[[#This Row],[PREÇO DO
 SERVIÇO]]/Tabela58[[#Totals],[PREÇO DO
 SERVIÇO]]</f>
        <v>1.0650823825352073E-3</v>
      </c>
      <c r="L10" s="691">
        <f ca="1">+Tabela58[[#This Row],[PORCENTAGEM INDIVIDUAL]]+L9</f>
        <v>0.75568788054137226</v>
      </c>
    </row>
    <row r="11" spans="2:16" ht="60" customHeight="1" x14ac:dyDescent="0.25">
      <c r="B11" s="695">
        <v>101656</v>
      </c>
      <c r="C11" s="696" t="s">
        <v>20683</v>
      </c>
      <c r="D1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LUMINÁRIA DE LED PARA ILUMINAÇÃO PÚBLICA, DE 68 W ATÉ 97 W - FORNECIMENTO E INSTALAÇÃO. AF_08/2020</v>
      </c>
      <c r="E11" s="685">
        <f ca="1">SUMIF('ORÇAM. SEM DESON'!$B$9:$P$126,B11,'ORÇAM. SEM DESON'!$L$9:$L$126)</f>
        <v>116</v>
      </c>
      <c r="F11" s="685" t="str">
        <f>IF(C11="SINAPI",VLOOKUP(B11,'SINAPI 09-20 ES - DESONER.'!$G$6:$L$6678,5,FALSE),IF(C11="SIURB",VLOOKUP(B11,'SIURB JAN-2020 DESONER.'!$A$2:$D$757,4,FALSE),IF(C11="SICRO",VLOOKUP(B11,Tabela4[],4,FALSE),IF(C11="CPOS",VLOOKUP(B11,'CPOS-178'!$A$7:$F$4097,6,FALSE),IF(C11="PRÓPRIA",VLOOKUP(B11,Tabela42[],5,FALSE),IF(C11="DER-ES",VLOOKUP(B11,Tabela6[],4,FALSE),IF(C11="IOPES",VLOOKUP(B11,'IOPES_02-20'!$A$12:$G$1265,7,FALSE),IF(C11="EDIF",VLOOKUP(B11,'EDIF JAN-2020 DESONER.'!$A$3:$D$2649,4,FALSE),"ERRO"))))))))</f>
        <v>599,49</v>
      </c>
      <c r="G11" s="686">
        <f>+'BDI '!$M$33</f>
        <v>0.36596471257825836</v>
      </c>
      <c r="H11" s="687">
        <f t="shared" si="0"/>
        <v>818.88218554354012</v>
      </c>
      <c r="I11" s="688" t="str">
        <f ca="1">+IF(Tabela58[[#This Row],[PORCENTAGEM ACUMULADA]]&lt;=$O$2,$N$2,IF(Tabela58[[#This Row],[PORCENTAGEM ACUMULADA]]&lt;=$O$3,$N$3,$N$4))</f>
        <v>A</v>
      </c>
      <c r="J11" s="689">
        <f t="shared" ca="1" si="1"/>
        <v>94990.333523050649</v>
      </c>
      <c r="K11" s="690">
        <f ca="1">+Tabela58[[#This Row],[PREÇO DO
 SERVIÇO]]/Tabela58[[#Totals],[PREÇO DO
 SERVIÇO]]</f>
        <v>2.2449457251396299E-2</v>
      </c>
      <c r="L11" s="691">
        <f ca="1">+Tabela58[[#This Row],[PORCENTAGEM INDIVIDUAL]]+L10</f>
        <v>0.7781373377927685</v>
      </c>
    </row>
    <row r="12" spans="2:16" ht="60" customHeight="1" x14ac:dyDescent="0.25">
      <c r="B12" s="695">
        <v>92396</v>
      </c>
      <c r="C12" s="696" t="s">
        <v>20683</v>
      </c>
      <c r="D1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EXECUÇÃO DE PASSEIO EM PISO INTERTRAVADO, COM BLOCO RETANGULAR COR NATURAL DE 20 X 10 CM, ESPESSURA 6 CM. AF_12/2015</v>
      </c>
      <c r="E12" s="685">
        <f ca="1">SUMIF('ORÇAM. SEM DESON'!$B$9:$P$126,B12,'ORÇAM. SEM DESON'!$L$9:$L$126)</f>
        <v>1126.18</v>
      </c>
      <c r="F12" s="685" t="str">
        <f>IF(C12="SINAPI",VLOOKUP(B12,'SINAPI 09-20 ES - DESONER.'!$G$6:$L$6678,5,FALSE),IF(C12="SIURB",VLOOKUP(B12,'SIURB JAN-2020 DESONER.'!$A$2:$D$757,4,FALSE),IF(C12="SICRO",VLOOKUP(B12,Tabela4[],4,FALSE),IF(C12="CPOS",VLOOKUP(B12,'CPOS-178'!$A$7:$F$4097,6,FALSE),IF(C12="PRÓPRIA",VLOOKUP(B12,Tabela42[],5,FALSE),IF(C12="DER-ES",VLOOKUP(B12,Tabela6[],4,FALSE),IF(C12="IOPES",VLOOKUP(B12,'IOPES_02-20'!$A$12:$G$1265,7,FALSE),IF(C12="EDIF",VLOOKUP(B12,'EDIF JAN-2020 DESONER.'!$A$3:$D$2649,4,FALSE),"ERRO"))))))))</f>
        <v>50,64</v>
      </c>
      <c r="G12" s="686">
        <f>+'BDI '!$M$33</f>
        <v>0.36596471257825836</v>
      </c>
      <c r="H12" s="687">
        <f t="shared" si="0"/>
        <v>69.172453044963007</v>
      </c>
      <c r="I12" s="688" t="str">
        <f ca="1">+IF(Tabela58[[#This Row],[PORCENTAGEM ACUMULADA]]&lt;=$O$2,$N$2,IF(Tabela58[[#This Row],[PORCENTAGEM ACUMULADA]]&lt;=$O$3,$N$3,$N$4))</f>
        <v>A</v>
      </c>
      <c r="J12" s="689">
        <f t="shared" ca="1" si="1"/>
        <v>77900.633170176443</v>
      </c>
      <c r="K12" s="690">
        <f ca="1">+Tabela58[[#This Row],[PREÇO DO
 SERVIÇO]]/Tabela58[[#Totals],[PREÇO DO
 SERVIÇO]]</f>
        <v>1.8410577890919867E-2</v>
      </c>
      <c r="L12" s="691">
        <f ca="1">+Tabela58[[#This Row],[PORCENTAGEM INDIVIDUAL]]+L11</f>
        <v>0.79654791568368832</v>
      </c>
    </row>
    <row r="13" spans="2:16" ht="60" customHeight="1" x14ac:dyDescent="0.25">
      <c r="B13" s="695">
        <v>100620</v>
      </c>
      <c r="C13" s="696" t="s">
        <v>20683</v>
      </c>
      <c r="D1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POSTE DE AÇO CONICO CONTÍNUO CURVO SIMPLES, FLANGEADO, H=9M, INCLUSIVE LUMINÁRIA, SEM LÂMPADA - FORNECIMENTO E INSTALACAO. AF_11/2019</v>
      </c>
      <c r="E13" s="685">
        <f ca="1">SUMIF('ORÇAM. SEM DESON'!$B$9:$P$126,B13,'ORÇAM. SEM DESON'!$L$9:$L$126)</f>
        <v>29</v>
      </c>
      <c r="F13" s="685" t="str">
        <f>IF(C13="SINAPI",VLOOKUP(B13,'SINAPI 09-20 ES - DESONER.'!$G$6:$L$6678,5,FALSE),IF(C13="SIURB",VLOOKUP(B13,'SIURB JAN-2020 DESONER.'!$A$2:$D$757,4,FALSE),IF(C13="SICRO",VLOOKUP(B13,Tabela4[],4,FALSE),IF(C13="CPOS",VLOOKUP(B13,'CPOS-178'!$A$7:$F$4097,6,FALSE),IF(C13="PRÓPRIA",VLOOKUP(B13,Tabela42[],5,FALSE),IF(C13="DER-ES",VLOOKUP(B13,Tabela6[],4,FALSE),IF(C13="IOPES",VLOOKUP(B13,'IOPES_02-20'!$A$12:$G$1265,7,FALSE),IF(C13="EDIF",VLOOKUP(B13,'EDIF JAN-2020 DESONER.'!$A$3:$D$2649,4,FALSE),"ERRO"))))))))</f>
        <v>1.922,63</v>
      </c>
      <c r="G13" s="686">
        <f>+'BDI '!$M$33</f>
        <v>0.36596471257825836</v>
      </c>
      <c r="H13" s="687">
        <f t="shared" si="0"/>
        <v>2626.2447353443372</v>
      </c>
      <c r="I13" s="688" t="str">
        <f ca="1">+IF(Tabela58[[#This Row],[PORCENTAGEM ACUMULADA]]&lt;=$O$2,$N$2,IF(Tabela58[[#This Row],[PORCENTAGEM ACUMULADA]]&lt;=$O$3,$N$3,$N$4))</f>
        <v>B</v>
      </c>
      <c r="J13" s="689">
        <f t="shared" ca="1" si="1"/>
        <v>76161.097324985778</v>
      </c>
      <c r="K13" s="690">
        <f ca="1">+Tabela58[[#This Row],[PREÇO DO
 SERVIÇO]]/Tabela58[[#Totals],[PREÇO DO
 SERVIÇO]]</f>
        <v>1.7999466210967686E-2</v>
      </c>
      <c r="L13" s="691">
        <f ca="1">+Tabela58[[#This Row],[PORCENTAGEM INDIVIDUAL]]+L12</f>
        <v>0.81454738189465603</v>
      </c>
    </row>
    <row r="14" spans="2:16" ht="60" customHeight="1" x14ac:dyDescent="0.25">
      <c r="B14" s="697">
        <v>90706</v>
      </c>
      <c r="C14" s="698" t="s">
        <v>20683</v>
      </c>
      <c r="D1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DE PVC CORRUGADO DE DUPLA PAREDE PARA REDE COLETORA DE ESGOTO, DN 400 MM, JUNTA ELÁSTICA, INSTALADO EM LOCAL COM NÍVEL BAIXO DE INTERFERÊNCIAS - FORNECIMENTO E ASSENTAMENTO. AF_06/2015</v>
      </c>
      <c r="E14" s="685">
        <f ca="1">SUMIF('ORÇAM. SEM DESON'!$B$9:$P$126,B14,'ORÇAM. SEM DESON'!$L$9:$L$126)</f>
        <v>228</v>
      </c>
      <c r="F14" s="685" t="str">
        <f>IF(C14="SINAPI",VLOOKUP(B14,'SINAPI 09-20 ES - DESONER.'!$G$6:$L$6678,5,FALSE),IF(C14="SIURB",VLOOKUP(B14,'SIURB JAN-2020 DESONER.'!$A$2:$D$757,4,FALSE),IF(C14="SICRO",VLOOKUP(B14,Tabela4[],4,FALSE),IF(C14="CPOS",VLOOKUP(B14,'CPOS-178'!$A$7:$F$4097,6,FALSE),IF(C14="PRÓPRIA",VLOOKUP(B14,Tabela42[],5,FALSE),IF(C14="DER-ES",VLOOKUP(B14,Tabela6[],4,FALSE),IF(C14="IOPES",VLOOKUP(B14,'IOPES_02-20'!$A$12:$G$1265,7,FALSE),IF(C14="EDIF",VLOOKUP(B14,'EDIF JAN-2020 DESONER.'!$A$3:$D$2649,4,FALSE),"ERRO"))))))))</f>
        <v>214,79</v>
      </c>
      <c r="G14" s="686">
        <f>+'BDI '!$M$33</f>
        <v>0.36596471257825836</v>
      </c>
      <c r="H14" s="687">
        <f t="shared" si="0"/>
        <v>293.39556061468409</v>
      </c>
      <c r="I14" s="688" t="str">
        <f ca="1">+IF(Tabela58[[#This Row],[PORCENTAGEM ACUMULADA]]&lt;=$O$2,$N$2,IF(Tabela58[[#This Row],[PORCENTAGEM ACUMULADA]]&lt;=$O$3,$N$3,$N$4))</f>
        <v>B</v>
      </c>
      <c r="J14" s="689">
        <f t="shared" ca="1" si="1"/>
        <v>66894.18782014797</v>
      </c>
      <c r="K14" s="690">
        <f ca="1">+Tabela58[[#This Row],[PREÇO DO
 SERVIÇO]]/Tabela58[[#Totals],[PREÇO DO
 SERVIÇO]]</f>
        <v>1.5809379271953711E-2</v>
      </c>
      <c r="L14" s="691">
        <f ca="1">+Tabela58[[#This Row],[PORCENTAGEM INDIVIDUAL]]+L13</f>
        <v>0.83035676116660972</v>
      </c>
    </row>
    <row r="15" spans="2:16" ht="60" customHeight="1" x14ac:dyDescent="0.25">
      <c r="B15" s="701">
        <v>94993</v>
      </c>
      <c r="C15" s="702" t="s">
        <v>20683</v>
      </c>
      <c r="D1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EXECUÇÃO DE PASSEIO (CALÇADA) OU PISO DE CONCRETO COM CONCRETO MOLDADO IN LOCO, USINADO, ACABAMENTO CONVENCIONAL, ESPESSURA 6 CM, ARMADO. AF_07/2016</v>
      </c>
      <c r="E15" s="685">
        <f ca="1">SUMIF('ORÇAM. SEM DESON'!$B$9:$P$126,B15,'ORÇAM. SEM DESON'!$L$9:$L$126)</f>
        <v>758.03699999999992</v>
      </c>
      <c r="F15" s="685" t="str">
        <f>IF(C15="SINAPI",VLOOKUP(B15,'SINAPI 09-20 ES - DESONER.'!$G$6:$L$6678,5,FALSE),IF(C15="SIURB",VLOOKUP(B15,'SIURB JAN-2020 DESONER.'!$A$2:$D$757,4,FALSE),IF(C15="SICRO",VLOOKUP(B15,Tabela4[],4,FALSE),IF(C15="CPOS",VLOOKUP(B15,'CPOS-178'!$A$7:$F$4097,6,FALSE),IF(C15="PRÓPRIA",VLOOKUP(B15,Tabela42[],5,FALSE),IF(C15="DER-ES",VLOOKUP(B15,Tabela6[],4,FALSE),IF(C15="IOPES",VLOOKUP(B15,'IOPES_02-20'!$A$12:$G$1265,7,FALSE),IF(C15="EDIF",VLOOKUP(B15,'EDIF JAN-2020 DESONER.'!$A$3:$D$2649,4,FALSE),"ERRO"))))))))</f>
        <v>56,74</v>
      </c>
      <c r="G15" s="686">
        <f>+'BDI '!$M$33</f>
        <v>0.36596471257825836</v>
      </c>
      <c r="H15" s="687">
        <f t="shared" si="0"/>
        <v>77.504837791690377</v>
      </c>
      <c r="I15" s="688" t="str">
        <f ca="1">+IF(Tabela58[[#This Row],[PORCENTAGEM ACUMULADA]]&lt;=$O$2,$N$2,IF(Tabela58[[#This Row],[PORCENTAGEM ACUMULADA]]&lt;=$O$3,$N$3,$N$4))</f>
        <v>B</v>
      </c>
      <c r="J15" s="689">
        <f t="shared" ca="1" si="1"/>
        <v>58751.534725099591</v>
      </c>
      <c r="K15" s="690">
        <f ca="1">+Tabela58[[#This Row],[PREÇO DO
 SERVIÇO]]/Tabela58[[#Totals],[PREÇO DO
 SERVIÇO]]</f>
        <v>1.3884992486577494E-2</v>
      </c>
      <c r="L15" s="691">
        <f ca="1">+Tabela58[[#This Row],[PORCENTAGEM INDIVIDUAL]]+L14</f>
        <v>0.84424175365318721</v>
      </c>
    </row>
    <row r="16" spans="2:16" ht="60" customHeight="1" x14ac:dyDescent="0.25">
      <c r="B16" s="701">
        <v>4011276</v>
      </c>
      <c r="C16" s="702" t="s">
        <v>20684</v>
      </c>
      <c r="D1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BASE OU SUB-BASE DE BRITA GRADUADA COM BRITA COMERCIAL</v>
      </c>
      <c r="E16" s="685">
        <f ca="1">SUMIF('ORÇAM. SEM DESON'!$B$9:$P$126,B16,'ORÇAM. SEM DESON'!$L$9:$L$126)</f>
        <v>435</v>
      </c>
      <c r="F16" s="685">
        <f>IF(C16="SINAPI",VLOOKUP(B16,'SINAPI 09-20 ES - DESONER.'!$G$6:$L$6678,5,FALSE),IF(C16="SIURB",VLOOKUP(B16,'SIURB JAN-2020 DESONER.'!$A$2:$D$757,4,FALSE),IF(C16="SICRO",VLOOKUP(B16,Tabela4[],4,FALSE),IF(C16="CPOS",VLOOKUP(B16,'CPOS-178'!$A$7:$F$4097,6,FALSE),IF(C16="PRÓPRIA",VLOOKUP(B16,Tabela42[],5,FALSE),IF(C16="DER-ES",VLOOKUP(B16,Tabela6[],4,FALSE),IF(C16="IOPES",VLOOKUP(B16,'IOPES_02-20'!$A$12:$G$1265,7,FALSE),IF(C16="EDIF",VLOOKUP(B16,'EDIF JAN-2020 DESONER.'!$A$3:$D$2649,4,FALSE),"ERRO"))))))))</f>
        <v>122.9</v>
      </c>
      <c r="G16" s="686">
        <f>+'BDI '!$M$33</f>
        <v>0.36596471257825836</v>
      </c>
      <c r="H16" s="687">
        <f t="shared" si="0"/>
        <v>167.87706317586796</v>
      </c>
      <c r="I16" s="688" t="str">
        <f ca="1">+IF(Tabela58[[#This Row],[PORCENTAGEM ACUMULADA]]&lt;=$O$2,$N$2,IF(Tabela58[[#This Row],[PORCENTAGEM ACUMULADA]]&lt;=$O$3,$N$3,$N$4))</f>
        <v>B</v>
      </c>
      <c r="J16" s="689">
        <f t="shared" ca="1" si="1"/>
        <v>73026.522481502558</v>
      </c>
      <c r="K16" s="690">
        <f ca="1">+Tabela58[[#This Row],[PREÇO DO
 SERVIÇO]]/Tabela58[[#Totals],[PREÇO DO
 SERVIÇO]]</f>
        <v>1.7258659211558607E-2</v>
      </c>
      <c r="L16" s="691">
        <f ca="1">+Tabela58[[#This Row],[PORCENTAGEM INDIVIDUAL]]+L15</f>
        <v>0.86150041286474577</v>
      </c>
    </row>
    <row r="17" spans="2:12" ht="60" customHeight="1" x14ac:dyDescent="0.25">
      <c r="B17" s="701">
        <v>2003986</v>
      </c>
      <c r="C17" s="702" t="s">
        <v>20684</v>
      </c>
      <c r="D1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600 MM</v>
      </c>
      <c r="E17" s="685">
        <f ca="1">SUMIF('ORÇAM. SEM DESON'!$B$9:$P$126,B17,'ORÇAM. SEM DESON'!$L$9:$L$126)</f>
        <v>102</v>
      </c>
      <c r="F17" s="685">
        <f>IF(C17="SINAPI",VLOOKUP(B17,'SINAPI 09-20 ES - DESONER.'!$G$6:$L$6678,5,FALSE),IF(C17="SIURB",VLOOKUP(B17,'SIURB JAN-2020 DESONER.'!$A$2:$D$757,4,FALSE),IF(C17="SICRO",VLOOKUP(B17,Tabela4[],4,FALSE),IF(C17="CPOS",VLOOKUP(B17,'CPOS-178'!$A$7:$F$4097,6,FALSE),IF(C17="PRÓPRIA",VLOOKUP(B17,Tabela42[],5,FALSE),IF(C17="DER-ES",VLOOKUP(B17,Tabela6[],4,FALSE),IF(C17="IOPES",VLOOKUP(B17,'IOPES_02-20'!$A$12:$G$1265,7,FALSE),IF(C17="EDIF",VLOOKUP(B17,'EDIF JAN-2020 DESONER.'!$A$3:$D$2649,4,FALSE),"ERRO"))))))))</f>
        <v>338.64</v>
      </c>
      <c r="G17" s="686">
        <f>+'BDI '!$M$33</f>
        <v>0.36596471257825836</v>
      </c>
      <c r="H17" s="687">
        <f t="shared" si="0"/>
        <v>462.57029026750138</v>
      </c>
      <c r="I17" s="688" t="str">
        <f ca="1">+IF(Tabela58[[#This Row],[PORCENTAGEM ACUMULADA]]&lt;=$O$2,$N$2,IF(Tabela58[[#This Row],[PORCENTAGEM ACUMULADA]]&lt;=$O$3,$N$3,$N$4))</f>
        <v>B</v>
      </c>
      <c r="J17" s="689">
        <f t="shared" ca="1" si="1"/>
        <v>47182.169607285141</v>
      </c>
      <c r="K17" s="690">
        <f ca="1">+Tabela58[[#This Row],[PREÇO DO
 SERVIÇO]]/Tabela58[[#Totals],[PREÇO DO
 SERVIÇO]]</f>
        <v>1.115075671747005E-2</v>
      </c>
      <c r="L17" s="691">
        <f ca="1">+Tabela58[[#This Row],[PORCENTAGEM INDIVIDUAL]]+L16</f>
        <v>0.87265116958221578</v>
      </c>
    </row>
    <row r="18" spans="2:12" ht="60" customHeight="1" x14ac:dyDescent="0.25">
      <c r="B18" s="703">
        <v>4011279</v>
      </c>
      <c r="C18" s="704" t="s">
        <v>20684</v>
      </c>
      <c r="D1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BASE OU SUB-BASE DE MACADAME SECO COM BRITA COMERCIAL</v>
      </c>
      <c r="E18" s="685">
        <f ca="1">SUMIF('ORÇAM. SEM DESON'!$B$9:$P$126,B18,'ORÇAM. SEM DESON'!$L$9:$L$126)</f>
        <v>435</v>
      </c>
      <c r="F18" s="685">
        <f>IF(C18="SINAPI",VLOOKUP(B18,'SINAPI 09-20 ES - DESONER.'!$G$6:$L$6678,5,FALSE),IF(C18="SIURB",VLOOKUP(B18,'SIURB JAN-2020 DESONER.'!$A$2:$D$757,4,FALSE),IF(C18="SICRO",VLOOKUP(B18,Tabela4[],4,FALSE),IF(C18="CPOS",VLOOKUP(B18,'CPOS-178'!$A$7:$F$4097,6,FALSE),IF(C18="PRÓPRIA",VLOOKUP(B18,Tabela42[],5,FALSE),IF(C18="DER-ES",VLOOKUP(B18,Tabela6[],4,FALSE),IF(C18="IOPES",VLOOKUP(B18,'IOPES_02-20'!$A$12:$G$1265,7,FALSE),IF(C18="EDIF",VLOOKUP(B18,'EDIF JAN-2020 DESONER.'!$A$3:$D$2649,4,FALSE),"ERRO"))))))))</f>
        <v>98.5</v>
      </c>
      <c r="G18" s="686">
        <f>+'BDI '!$M$33</f>
        <v>0.36596471257825836</v>
      </c>
      <c r="H18" s="687">
        <f t="shared" si="0"/>
        <v>134.54752418895845</v>
      </c>
      <c r="I18" s="688" t="str">
        <f ca="1">+IF(Tabela58[[#This Row],[PORCENTAGEM ACUMULADA]]&lt;=$O$2,$N$2,IF(Tabela58[[#This Row],[PORCENTAGEM ACUMULADA]]&lt;=$O$3,$N$3,$N$4))</f>
        <v>B</v>
      </c>
      <c r="J18" s="689">
        <f t="shared" ca="1" si="1"/>
        <v>58528.173022196926</v>
      </c>
      <c r="K18" s="690">
        <f ca="1">+Tabela58[[#This Row],[PREÇO DO
 SERVIÇO]]/Tabela58[[#Totals],[PREÇO DO
 SERVIÇO]]</f>
        <v>1.3832204494210926E-2</v>
      </c>
      <c r="L18" s="691">
        <f ca="1">+Tabela58[[#This Row],[PORCENTAGEM INDIVIDUAL]]+L17</f>
        <v>0.88648337407642674</v>
      </c>
    </row>
    <row r="19" spans="2:12" ht="60" customHeight="1" x14ac:dyDescent="0.25">
      <c r="B19" s="703">
        <v>2003636</v>
      </c>
      <c r="C19" s="704" t="s">
        <v>20684</v>
      </c>
      <c r="D1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BOCA DE LOBO DUPLA - GRELHA DE CONCRETO - BLDG 02 - AREIA E BRITA COMERCIAIS</v>
      </c>
      <c r="E19" s="685">
        <f ca="1">SUMIF('ORÇAM. SEM DESON'!$B$9:$P$126,B19,'ORÇAM. SEM DESON'!$L$9:$L$126)</f>
        <v>18</v>
      </c>
      <c r="F19" s="685">
        <f>IF(C19="SINAPI",VLOOKUP(B19,'SINAPI 09-20 ES - DESONER.'!$G$6:$L$6678,5,FALSE),IF(C19="SIURB",VLOOKUP(B19,'SIURB JAN-2020 DESONER.'!$A$2:$D$757,4,FALSE),IF(C19="SICRO",VLOOKUP(B19,Tabela4[],4,FALSE),IF(C19="CPOS",VLOOKUP(B19,'CPOS-178'!$A$7:$F$4097,6,FALSE),IF(C19="PRÓPRIA",VLOOKUP(B19,Tabela42[],5,FALSE),IF(C19="DER-ES",VLOOKUP(B19,Tabela6[],4,FALSE),IF(C19="IOPES",VLOOKUP(B19,'IOPES_02-20'!$A$12:$G$1265,7,FALSE),IF(C19="EDIF",VLOOKUP(B19,'EDIF JAN-2020 DESONER.'!$A$3:$D$2649,4,FALSE),"ERRO"))))))))</f>
        <v>1707.17</v>
      </c>
      <c r="G19" s="686">
        <f>+'BDI '!$M$33</f>
        <v>0.36596471257825836</v>
      </c>
      <c r="H19" s="687">
        <f t="shared" si="0"/>
        <v>2331.9339783722253</v>
      </c>
      <c r="I19" s="688" t="str">
        <f ca="1">+IF(Tabela58[[#This Row],[PORCENTAGEM ACUMULADA]]&lt;=$O$2,$N$2,IF(Tabela58[[#This Row],[PORCENTAGEM ACUMULADA]]&lt;=$O$3,$N$3,$N$4))</f>
        <v>B</v>
      </c>
      <c r="J19" s="689">
        <f t="shared" ca="1" si="1"/>
        <v>41974.811610700053</v>
      </c>
      <c r="K19" s="690">
        <f ca="1">+Tabela58[[#This Row],[PREÇO DO
 SERVIÇO]]/Tabela58[[#Totals],[PREÇO DO
 SERVIÇO]]</f>
        <v>9.9200803275541673E-3</v>
      </c>
      <c r="L19" s="691">
        <f ca="1">+Tabela58[[#This Row],[PORCENTAGEM INDIVIDUAL]]+L18</f>
        <v>0.89640345440398095</v>
      </c>
    </row>
    <row r="20" spans="2:12" ht="60" customHeight="1" x14ac:dyDescent="0.25">
      <c r="B20" s="701">
        <v>3108072</v>
      </c>
      <c r="C20" s="702" t="s">
        <v>20684</v>
      </c>
      <c r="D2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FÔRMA METÁLICA EM CHAPA 3/16" REFORÇADA COM NERVURAS DE 40 MM X 3/16" DISPOSTAS EM GRELHAS DE 40 X 60 CM - UTILIZAÇÃO DE 100 VEZES - CONFECÇÃO, INSTALAÇÃO E RETIRADA</v>
      </c>
      <c r="E20" s="685">
        <f ca="1">SUMIF('ORÇAM. SEM DESON'!$B$9:$P$126,B20,'ORÇAM. SEM DESON'!$L$9:$L$126)</f>
        <v>2837.3492000000001</v>
      </c>
      <c r="F20" s="685">
        <f>IF(C20="SINAPI",VLOOKUP(B20,'SINAPI 09-20 ES - DESONER.'!$G$6:$L$6678,5,FALSE),IF(C20="SIURB",VLOOKUP(B20,'SIURB JAN-2020 DESONER.'!$A$2:$D$757,4,FALSE),IF(C20="SICRO",VLOOKUP(B20,Tabela4[],4,FALSE),IF(C20="CPOS",VLOOKUP(B20,'CPOS-178'!$A$7:$F$4097,6,FALSE),IF(C20="PRÓPRIA",VLOOKUP(B20,Tabela42[],5,FALSE),IF(C20="DER-ES",VLOOKUP(B20,Tabela6[],4,FALSE),IF(C20="IOPES",VLOOKUP(B20,'IOPES_02-20'!$A$12:$G$1265,7,FALSE),IF(C20="EDIF",VLOOKUP(B20,'EDIF JAN-2020 DESONER.'!$A$3:$D$2649,4,FALSE),"ERRO"))))))))</f>
        <v>9.99</v>
      </c>
      <c r="G20" s="686">
        <f>+'BDI '!$M$33</f>
        <v>0.36596471257825836</v>
      </c>
      <c r="H20" s="687">
        <f t="shared" si="0"/>
        <v>13.645987478656801</v>
      </c>
      <c r="I20" s="688" t="str">
        <f ca="1">+IF(Tabela58[[#This Row],[PORCENTAGEM ACUMULADA]]&lt;=$O$2,$N$2,IF(Tabela58[[#This Row],[PORCENTAGEM ACUMULADA]]&lt;=$O$3,$N$3,$N$4))</f>
        <v>B</v>
      </c>
      <c r="J20" s="689">
        <f t="shared" ca="1" si="1"/>
        <v>38718.431655776891</v>
      </c>
      <c r="K20" s="690">
        <f ca="1">+Tabela58[[#This Row],[PREÇO DO
 SERVIÇO]]/Tabela58[[#Totals],[PREÇO DO
 SERVIÇO]]</f>
        <v>9.1504866238473394E-3</v>
      </c>
      <c r="L20" s="691">
        <f ca="1">+Tabela58[[#This Row],[PORCENTAGEM INDIVIDUAL]]+L19</f>
        <v>0.90555394102782827</v>
      </c>
    </row>
    <row r="21" spans="2:12" ht="60" customHeight="1" x14ac:dyDescent="0.25">
      <c r="B21" s="701">
        <v>181620</v>
      </c>
      <c r="C21" s="702" t="s">
        <v>32936</v>
      </c>
      <c r="D2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LIXEIRA DUPLA</v>
      </c>
      <c r="E21" s="685">
        <f ca="1">SUMIF('ORÇAM. SEM DESON'!$B$9:$P$126,B21,'ORÇAM. SEM DESON'!$L$9:$L$126)</f>
        <v>37</v>
      </c>
      <c r="F21" s="685">
        <f>IF(C21="SINAPI",VLOOKUP(B21,'SINAPI 09-20 ES - DESONER.'!$G$6:$L$6678,5,FALSE),IF(C21="SIURB",VLOOKUP(B21,'SIURB JAN-2020 DESONER.'!$A$2:$D$757,4,FALSE),IF(C21="SICRO",VLOOKUP(B21,Tabela4[],4,FALSE),IF(C21="CPOS",VLOOKUP(B21,'CPOS-178'!$A$7:$F$4097,6,FALSE),IF(C21="PRÓPRIA",VLOOKUP(B21,Tabela42[],5,FALSE),IF(C21="DER-ES",VLOOKUP(B21,Tabela6[],4,FALSE),IF(C21="IOPES",VLOOKUP(B21,'IOPES_02-20'!$A$12:$G$1265,7,FALSE),IF(C21="EDIF",VLOOKUP(B21,'EDIF JAN-2020 DESONER.'!$A$3:$D$2649,4,FALSE),"ERRO"))))))))</f>
        <v>737.76</v>
      </c>
      <c r="G21" s="686">
        <f>+'BDI '!$M$33</f>
        <v>0.36596471257825836</v>
      </c>
      <c r="H21" s="687">
        <f t="shared" si="0"/>
        <v>1007.7541263517359</v>
      </c>
      <c r="I21" s="688" t="str">
        <f ca="1">+IF(Tabela58[[#This Row],[PORCENTAGEM ACUMULADA]]&lt;=$O$2,$N$2,IF(Tabela58[[#This Row],[PORCENTAGEM ACUMULADA]]&lt;=$O$3,$N$3,$N$4))</f>
        <v>B</v>
      </c>
      <c r="J21" s="689">
        <f t="shared" ca="1" si="1"/>
        <v>37286.902675014229</v>
      </c>
      <c r="K21" s="690">
        <f ca="1">+Tabela58[[#This Row],[PREÇO DO
 SERVIÇO]]/Tabela58[[#Totals],[PREÇO DO
 SERVIÇO]]</f>
        <v>8.8121674763525296E-3</v>
      </c>
      <c r="L21" s="691">
        <f ca="1">+Tabela58[[#This Row],[PORCENTAGEM INDIVIDUAL]]+L20</f>
        <v>0.91436610850418076</v>
      </c>
    </row>
    <row r="22" spans="2:12" ht="60" customHeight="1" x14ac:dyDescent="0.25">
      <c r="B22" s="701" t="s">
        <v>25458</v>
      </c>
      <c r="C22" s="702" t="s">
        <v>25239</v>
      </c>
      <c r="D2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TAPUME TELHA METÁLICA ONDULADA 0,50MM BRANCA H=2,20M, INCL. MONTAGEM ESTR. MAD. 8"X8", C/ADESIVO "IOPES" 60X60CM A CADA 10M, INCL. FAIXAS PINT. ESMALTE SINT. CORES AZUL C/ H=30CM E ROSA C/ H=10CM (REAPROVEITAMENTO 2X)</v>
      </c>
      <c r="E22" s="685">
        <f ca="1">SUMIF('ORÇAM. SEM DESON'!$B$9:$P$126,B22,'ORÇAM. SEM DESON'!$L$9:$L$126)</f>
        <v>200</v>
      </c>
      <c r="F22" s="685">
        <f>IF(C22="SINAPI",VLOOKUP(B22,'SINAPI 09-20 ES - DESONER.'!$G$6:$L$6678,5,FALSE),IF(C22="SIURB",VLOOKUP(B22,'SIURB JAN-2020 DESONER.'!$A$2:$D$757,4,FALSE),IF(C22="SICRO",VLOOKUP(B22,Tabela4[],4,FALSE),IF(C22="CPOS",VLOOKUP(B22,'CPOS-178'!$A$7:$F$4097,6,FALSE),IF(C22="PRÓPRIA",VLOOKUP(B22,Tabela42[],5,FALSE),IF(C22="DER-ES",VLOOKUP(B22,Tabela6[],4,FALSE),IF(C22="IOPES",VLOOKUP(B22,'IOPES_02-20'!$A$12:$G$1265,7,FALSE),IF(C22="EDIF",VLOOKUP(B22,'EDIF JAN-2020 DESONER.'!$A$3:$D$2649,4,FALSE),"ERRO"))))))))</f>
        <v>121.03</v>
      </c>
      <c r="G22" s="686">
        <f>+'BDI '!$M$33</f>
        <v>0.36596471257825836</v>
      </c>
      <c r="H22" s="687">
        <f t="shared" si="0"/>
        <v>165.32270916334662</v>
      </c>
      <c r="I22" s="688" t="str">
        <f ca="1">+IF(Tabela58[[#This Row],[PORCENTAGEM ACUMULADA]]&lt;=$O$2,$N$2,IF(Tabela58[[#This Row],[PORCENTAGEM ACUMULADA]]&lt;=$O$3,$N$3,$N$4))</f>
        <v>B</v>
      </c>
      <c r="J22" s="689">
        <f t="shared" ca="1" si="1"/>
        <v>33064.541832669325</v>
      </c>
      <c r="K22" s="690">
        <f ca="1">+Tabela58[[#This Row],[PREÇO DO
 SERVIÇO]]/Tabela58[[#Totals],[PREÇO DO
 SERVIÇO]]</f>
        <v>7.8142795259202921E-3</v>
      </c>
      <c r="L22" s="691">
        <f ca="1">+Tabela58[[#This Row],[PORCENTAGEM INDIVIDUAL]]+L21</f>
        <v>0.92218038803010105</v>
      </c>
    </row>
    <row r="23" spans="2:12" ht="60" customHeight="1" x14ac:dyDescent="0.25">
      <c r="B23" s="703">
        <v>2003680</v>
      </c>
      <c r="C23" s="704" t="s">
        <v>20684</v>
      </c>
      <c r="D2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POÇO DE VISITA - PVI 02 - AREIA E BRITA COMERCIAIS</v>
      </c>
      <c r="E23" s="685">
        <f ca="1">SUMIF('ORÇAM. SEM DESON'!$B$9:$P$126,B23,'ORÇAM. SEM DESON'!$L$9:$L$126)</f>
        <v>13</v>
      </c>
      <c r="F23" s="685">
        <f>IF(C23="SINAPI",VLOOKUP(B23,'SINAPI 09-20 ES - DESONER.'!$G$6:$L$6678,5,FALSE),IF(C23="SIURB",VLOOKUP(B23,'SIURB JAN-2020 DESONER.'!$A$2:$D$757,4,FALSE),IF(C23="SICRO",VLOOKUP(B23,Tabela4[],4,FALSE),IF(C23="CPOS",VLOOKUP(B23,'CPOS-178'!$A$7:$F$4097,6,FALSE),IF(C23="PRÓPRIA",VLOOKUP(B23,Tabela42[],5,FALSE),IF(C23="DER-ES",VLOOKUP(B23,Tabela6[],4,FALSE),IF(C23="IOPES",VLOOKUP(B23,'IOPES_02-20'!$A$12:$G$1265,7,FALSE),IF(C23="EDIF",VLOOKUP(B23,'EDIF JAN-2020 DESONER.'!$A$3:$D$2649,4,FALSE),"ERRO"))))))))</f>
        <v>1452.13</v>
      </c>
      <c r="G23" s="686">
        <f>+'BDI '!$M$33</f>
        <v>0.36596471257825836</v>
      </c>
      <c r="H23" s="687">
        <f t="shared" si="0"/>
        <v>1983.5583380762664</v>
      </c>
      <c r="I23" s="688" t="str">
        <f ca="1">+IF(Tabela58[[#This Row],[PORCENTAGEM ACUMULADA]]&lt;=$O$2,$N$2,IF(Tabela58[[#This Row],[PORCENTAGEM ACUMULADA]]&lt;=$O$3,$N$3,$N$4))</f>
        <v>B</v>
      </c>
      <c r="J23" s="689">
        <f t="shared" ca="1" si="1"/>
        <v>25786.258394991462</v>
      </c>
      <c r="K23" s="690">
        <f ca="1">+Tabela58[[#This Row],[PREÇO DO
 SERVIÇO]]/Tabela58[[#Totals],[PREÇO DO
 SERVIÇO]]</f>
        <v>6.0941727862377192E-3</v>
      </c>
      <c r="L23" s="691">
        <f ca="1">+Tabela58[[#This Row],[PORCENTAGEM INDIVIDUAL]]+L22</f>
        <v>0.92827456081633875</v>
      </c>
    </row>
    <row r="24" spans="2:12" ht="60" customHeight="1" x14ac:dyDescent="0.25">
      <c r="B24" s="701">
        <v>92982</v>
      </c>
      <c r="C24" s="702" t="s">
        <v>20683</v>
      </c>
      <c r="D2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DE COBRE FLEXÍVEL ISOLADO, 16 MM², ANTI-CHAMA 0,6/1,0 KV, PARA DISTRIBUIÇÃO - FORNECIMENTO E INSTALAÇÃO. AF_12/2015</v>
      </c>
      <c r="E24" s="685">
        <f ca="1">SUMIF('ORÇAM. SEM DESON'!$B$9:$P$126,B24,'ORÇAM. SEM DESON'!$L$9:$L$126)</f>
        <v>1590</v>
      </c>
      <c r="F24" s="685" t="str">
        <f>IF(C24="SINAPI",VLOOKUP(B24,'SINAPI 09-20 ES - DESONER.'!$G$6:$L$6678,5,FALSE),IF(C24="SIURB",VLOOKUP(B24,'SIURB JAN-2020 DESONER.'!$A$2:$D$757,4,FALSE),IF(C24="SICRO",VLOOKUP(B24,Tabela4[],4,FALSE),IF(C24="CPOS",VLOOKUP(B24,'CPOS-178'!$A$7:$F$4097,6,FALSE),IF(C24="PRÓPRIA",VLOOKUP(B24,Tabela42[],5,FALSE),IF(C24="DER-ES",VLOOKUP(B24,Tabela6[],4,FALSE),IF(C24="IOPES",VLOOKUP(B24,'IOPES_02-20'!$A$12:$G$1265,7,FALSE),IF(C24="EDIF",VLOOKUP(B24,'EDIF JAN-2020 DESONER.'!$A$3:$D$2649,4,FALSE),"ERRO"))))))))</f>
        <v>10,36</v>
      </c>
      <c r="G24" s="686">
        <f>+'BDI '!$M$33</f>
        <v>0.36596471257825836</v>
      </c>
      <c r="H24" s="687">
        <f t="shared" si="0"/>
        <v>14.151394422310755</v>
      </c>
      <c r="I24" s="688" t="str">
        <f ca="1">+IF(Tabela58[[#This Row],[PORCENTAGEM ACUMULADA]]&lt;=$O$2,$N$2,IF(Tabela58[[#This Row],[PORCENTAGEM ACUMULADA]]&lt;=$O$3,$N$3,$N$4))</f>
        <v>B</v>
      </c>
      <c r="J24" s="689">
        <f t="shared" ca="1" si="1"/>
        <v>22500.717131474099</v>
      </c>
      <c r="K24" s="690">
        <f ca="1">+Tabela58[[#This Row],[PREÇO DO
 SERVIÇO]]/Tabela58[[#Totals],[PREÇO DO
 SERVIÇO]]</f>
        <v>5.3176872702127322E-3</v>
      </c>
      <c r="L24" s="691">
        <f ca="1">+Tabela58[[#This Row],[PORCENTAGEM INDIVIDUAL]]+L23</f>
        <v>0.9335922480865515</v>
      </c>
    </row>
    <row r="25" spans="2:12" ht="60" customHeight="1" x14ac:dyDescent="0.25">
      <c r="B25" s="701">
        <v>1106109</v>
      </c>
      <c r="C25" s="702" t="s">
        <v>20684</v>
      </c>
      <c r="D2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CONCRETO FCK = 20 MPA - CONFECÇÃO EM CENTRAL DOSADORA DE 40 M³/H - AREIA E BRITA COMERCIAIS</v>
      </c>
      <c r="E25" s="685">
        <f ca="1">SUMIF('ORÇAM. SEM DESON'!$B$9:$P$126,B25,'ORÇAM. SEM DESON'!$L$9:$L$126)</f>
        <v>69.790500000000009</v>
      </c>
      <c r="F25" s="685">
        <f>IF(C25="SINAPI",VLOOKUP(B25,'SINAPI 09-20 ES - DESONER.'!$G$6:$L$6678,5,FALSE),IF(C25="SIURB",VLOOKUP(B25,'SIURB JAN-2020 DESONER.'!$A$2:$D$757,4,FALSE),IF(C25="SICRO",VLOOKUP(B25,Tabela4[],4,FALSE),IF(C25="CPOS",VLOOKUP(B25,'CPOS-178'!$A$7:$F$4097,6,FALSE),IF(C25="PRÓPRIA",VLOOKUP(B25,Tabela42[],5,FALSE),IF(C25="DER-ES",VLOOKUP(B25,Tabela6[],4,FALSE),IF(C25="IOPES",VLOOKUP(B25,'IOPES_02-20'!$A$12:$G$1265,7,FALSE),IF(C25="EDIF",VLOOKUP(B25,'EDIF JAN-2020 DESONER.'!$A$3:$D$2649,4,FALSE),"ERRO"))))))))</f>
        <v>213.85</v>
      </c>
      <c r="G25" s="686">
        <f>+'BDI '!$M$33</f>
        <v>0.36596471257825836</v>
      </c>
      <c r="H25" s="687">
        <f t="shared" si="0"/>
        <v>292.11155378486052</v>
      </c>
      <c r="I25" s="688" t="str">
        <f ca="1">+IF(Tabela58[[#This Row],[PORCENTAGEM ACUMULADA]]&lt;=$O$2,$N$2,IF(Tabela58[[#This Row],[PORCENTAGEM ACUMULADA]]&lt;=$O$3,$N$3,$N$4))</f>
        <v>B</v>
      </c>
      <c r="J25" s="689">
        <f t="shared" ca="1" si="1"/>
        <v>20386.611394422311</v>
      </c>
      <c r="K25" s="690">
        <f ca="1">+Tabela58[[#This Row],[PREÇO DO
 SERVIÇO]]/Tabela58[[#Totals],[PREÇO DO
 SERVIÇO]]</f>
        <v>4.818051943031163E-3</v>
      </c>
      <c r="L25" s="691">
        <f ca="1">+Tabela58[[#This Row],[PORCENTAGEM INDIVIDUAL]]+L24</f>
        <v>0.9384103000295827</v>
      </c>
    </row>
    <row r="26" spans="2:12" ht="60" customHeight="1" x14ac:dyDescent="0.25">
      <c r="B26" s="701" t="s">
        <v>25499</v>
      </c>
      <c r="C26" s="702" t="s">
        <v>25239</v>
      </c>
      <c r="D2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LUZ, INCL. PADRÃO ENTRADA DE ENERGIA TRIFÁS., CABO DE LIGAÇÃO ATÉ BARRACÕES, QUADRO DE DISTRIB., DISJ. E CHAVE DE FORÇA (QUANDO NECESSÁRIO), CONS. 20M ENTRE PADRÃO ENTRADA E QDG, CONF. PROJETO (1 UTILIZAÇÃO)</v>
      </c>
      <c r="E26" s="685">
        <f ca="1">SUMIF('ORÇAM. SEM DESON'!$B$9:$P$126,B26,'ORÇAM. SEM DESON'!$L$9:$L$126)</f>
        <v>35</v>
      </c>
      <c r="F26" s="685">
        <f>IF(C26="SINAPI",VLOOKUP(B26,'SINAPI 09-20 ES - DESONER.'!$G$6:$L$6678,5,FALSE),IF(C26="SIURB",VLOOKUP(B26,'SIURB JAN-2020 DESONER.'!$A$2:$D$757,4,FALSE),IF(C26="SICRO",VLOOKUP(B26,Tabela4[],4,FALSE),IF(C26="CPOS",VLOOKUP(B26,'CPOS-178'!$A$7:$F$4097,6,FALSE),IF(C26="PRÓPRIA",VLOOKUP(B26,Tabela42[],5,FALSE),IF(C26="DER-ES",VLOOKUP(B26,Tabela6[],4,FALSE),IF(C26="IOPES",VLOOKUP(B26,'IOPES_02-20'!$A$12:$G$1265,7,FALSE),IF(C26="EDIF",VLOOKUP(B26,'EDIF JAN-2020 DESONER.'!$A$3:$D$2649,4,FALSE),"ERRO"))))))))</f>
        <v>368.81</v>
      </c>
      <c r="G26" s="686">
        <f>+'BDI '!$M$33</f>
        <v>0.36596471257825836</v>
      </c>
      <c r="H26" s="687">
        <f t="shared" si="0"/>
        <v>503.78144564598745</v>
      </c>
      <c r="I26" s="688" t="str">
        <f ca="1">+IF(Tabela58[[#This Row],[PORCENTAGEM ACUMULADA]]&lt;=$O$2,$N$2,IF(Tabela58[[#This Row],[PORCENTAGEM ACUMULADA]]&lt;=$O$3,$N$3,$N$4))</f>
        <v>B</v>
      </c>
      <c r="J26" s="689">
        <f t="shared" ca="1" si="1"/>
        <v>17632.350597609562</v>
      </c>
      <c r="K26" s="690">
        <f ca="1">+Tabela58[[#This Row],[PREÇO DO
 SERVIÇO]]/Tabela58[[#Totals],[PREÇO DO
 SERVIÇO]]</f>
        <v>4.1671261306458398E-3</v>
      </c>
      <c r="L26" s="691">
        <f ca="1">+Tabela58[[#This Row],[PORCENTAGEM INDIVIDUAL]]+L25</f>
        <v>0.94257742616022855</v>
      </c>
    </row>
    <row r="27" spans="2:12" ht="60" customHeight="1" x14ac:dyDescent="0.25">
      <c r="B27" s="701" t="s">
        <v>25501</v>
      </c>
      <c r="C27" s="702" t="s">
        <v>25239</v>
      </c>
      <c r="D2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ESGOTO, CONTENDO FOSSA E FILTRO, INCLUSIVE TUBOS E CONEXÕES DE LIGAÇÃO ENTRE CAIXAS, CONSIDERANDO DISTÂNCIA DE 25M, CONFORME PROJETO (1 UTILIZAÇÃO)</v>
      </c>
      <c r="E27" s="685">
        <f ca="1">SUMIF('ORÇAM. SEM DESON'!$B$9:$P$126,B27,'ORÇAM. SEM DESON'!$L$9:$L$126)</f>
        <v>45</v>
      </c>
      <c r="F27" s="685">
        <f>IF(C27="SINAPI",VLOOKUP(B27,'SINAPI 09-20 ES - DESONER.'!$G$6:$L$6678,5,FALSE),IF(C27="SIURB",VLOOKUP(B27,'SIURB JAN-2020 DESONER.'!$A$2:$D$757,4,FALSE),IF(C27="SICRO",VLOOKUP(B27,Tabela4[],4,FALSE),IF(C27="CPOS",VLOOKUP(B27,'CPOS-178'!$A$7:$F$4097,6,FALSE),IF(C27="PRÓPRIA",VLOOKUP(B27,Tabela42[],5,FALSE),IF(C27="DER-ES",VLOOKUP(B27,Tabela6[],4,FALSE),IF(C27="IOPES",VLOOKUP(B27,'IOPES_02-20'!$A$12:$G$1265,7,FALSE),IF(C27="EDIF",VLOOKUP(B27,'EDIF JAN-2020 DESONER.'!$A$3:$D$2649,4,FALSE),"ERRO"))))))))</f>
        <v>267.55</v>
      </c>
      <c r="G27" s="686">
        <f>+'BDI '!$M$33</f>
        <v>0.36596471257825836</v>
      </c>
      <c r="H27" s="687">
        <f t="shared" si="0"/>
        <v>365.46385885031304</v>
      </c>
      <c r="I27" s="688" t="str">
        <f ca="1">+IF(Tabela58[[#This Row],[PORCENTAGEM ACUMULADA]]&lt;=$O$2,$N$2,IF(Tabela58[[#This Row],[PORCENTAGEM ACUMULADA]]&lt;=$O$3,$N$3,$N$4))</f>
        <v>B</v>
      </c>
      <c r="J27" s="689">
        <f t="shared" ca="1" si="1"/>
        <v>16445.873648264089</v>
      </c>
      <c r="K27" s="690">
        <f ca="1">+Tabela58[[#This Row],[PREÇO DO
 SERVIÇO]]/Tabela58[[#Totals],[PREÇO DO
 SERVIÇO]]</f>
        <v>3.886721140304009E-3</v>
      </c>
      <c r="L27" s="691">
        <f ca="1">+Tabela58[[#This Row],[PORCENTAGEM INDIVIDUAL]]+L26</f>
        <v>0.94646414730053252</v>
      </c>
    </row>
    <row r="28" spans="2:12" ht="60" customHeight="1" x14ac:dyDescent="0.25">
      <c r="B28" s="701">
        <v>93009</v>
      </c>
      <c r="C28" s="702" t="s">
        <v>20683</v>
      </c>
      <c r="D2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ELETRODUTO RÍGIDO ROSCÁVEL, PVC, DN 60 MM (2") - FORNECIMENTO E INSTALAÇÃO. AF_12/2015</v>
      </c>
      <c r="E28" s="685">
        <f ca="1">SUMIF('ORÇAM. SEM DESON'!$B$9:$P$126,B28,'ORÇAM. SEM DESON'!$L$9:$L$126)</f>
        <v>600</v>
      </c>
      <c r="F28" s="685" t="str">
        <f>IF(C28="SINAPI",VLOOKUP(B28,'SINAPI 09-20 ES - DESONER.'!$G$6:$L$6678,5,FALSE),IF(C28="SIURB",VLOOKUP(B28,'SIURB JAN-2020 DESONER.'!$A$2:$D$757,4,FALSE),IF(C28="SICRO",VLOOKUP(B28,Tabela4[],4,FALSE),IF(C28="CPOS",VLOOKUP(B28,'CPOS-178'!$A$7:$F$4097,6,FALSE),IF(C28="PRÓPRIA",VLOOKUP(B28,Tabela42[],5,FALSE),IF(C28="DER-ES",VLOOKUP(B28,Tabela6[],4,FALSE),IF(C28="IOPES",VLOOKUP(B28,'IOPES_02-20'!$A$12:$G$1265,7,FALSE),IF(C28="EDIF",VLOOKUP(B28,'EDIF JAN-2020 DESONER.'!$A$3:$D$2649,4,FALSE),"ERRO"))))))))</f>
        <v>16,18</v>
      </c>
      <c r="G28" s="686">
        <f>+'BDI '!$M$33</f>
        <v>0.36596471257825836</v>
      </c>
      <c r="H28" s="687">
        <f t="shared" si="0"/>
        <v>22.101309049516221</v>
      </c>
      <c r="I28" s="688" t="str">
        <f ca="1">+IF(Tabela58[[#This Row],[PORCENTAGEM ACUMULADA]]&lt;=$O$2,$N$2,IF(Tabela58[[#This Row],[PORCENTAGEM ACUMULADA]]&lt;=$O$3,$N$3,$N$4))</f>
        <v>B</v>
      </c>
      <c r="J28" s="689">
        <f t="shared" ca="1" si="1"/>
        <v>13260.785429709733</v>
      </c>
      <c r="K28" s="690">
        <f ca="1">+Tabela58[[#This Row],[PREÇO DO
 SERVIÇO]]/Tabela58[[#Totals],[PREÇO DO
 SERVIÇO]]</f>
        <v>3.133976106652656E-3</v>
      </c>
      <c r="L28" s="691">
        <f ca="1">+Tabela58[[#This Row],[PORCENTAGEM INDIVIDUAL]]+L27</f>
        <v>0.94959812340718519</v>
      </c>
    </row>
    <row r="29" spans="2:12" ht="60" customHeight="1" x14ac:dyDescent="0.25">
      <c r="B29" s="701" t="s">
        <v>27535</v>
      </c>
      <c r="C29" s="702" t="s">
        <v>25239</v>
      </c>
      <c r="D2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BANCO DE CONCRETO ARMADO APARENTE COM APOIOS DE ALVENARIA ASSENTADA COM ARGAMASSA DE CIMENTO, CAL E AREIA, LARGURA DE 0,50M E ESPESSURA DE 0,05M</v>
      </c>
      <c r="E29" s="685">
        <f ca="1">SUMIF('ORÇAM. SEM DESON'!$B$9:$P$126,B29,'ORÇAM. SEM DESON'!$L$9:$L$126)</f>
        <v>72.8</v>
      </c>
      <c r="F29" s="685">
        <f>IF(C29="SINAPI",VLOOKUP(B29,'SINAPI 09-20 ES - DESONER.'!$G$6:$L$6678,5,FALSE),IF(C29="SIURB",VLOOKUP(B29,'SIURB JAN-2020 DESONER.'!$A$2:$D$757,4,FALSE),IF(C29="SICRO",VLOOKUP(B29,Tabela4[],4,FALSE),IF(C29="CPOS",VLOOKUP(B29,'CPOS-178'!$A$7:$F$4097,6,FALSE),IF(C29="PRÓPRIA",VLOOKUP(B29,Tabela42[],5,FALSE),IF(C29="DER-ES",VLOOKUP(B29,Tabela6[],4,FALSE),IF(C29="IOPES",VLOOKUP(B29,'IOPES_02-20'!$A$12:$G$1265,7,FALSE),IF(C29="EDIF",VLOOKUP(B29,'EDIF JAN-2020 DESONER.'!$A$3:$D$2649,4,FALSE),"ERRO"))))))))</f>
        <v>107.07</v>
      </c>
      <c r="G29" s="686">
        <f>+'BDI '!$M$33</f>
        <v>0.36596471257825836</v>
      </c>
      <c r="H29" s="687">
        <f t="shared" si="0"/>
        <v>146.25384177575413</v>
      </c>
      <c r="I29" s="688" t="str">
        <f ca="1">+IF(Tabela58[[#This Row],[PORCENTAGEM ACUMULADA]]&lt;=$O$2,$N$2,IF(Tabela58[[#This Row],[PORCENTAGEM ACUMULADA]]&lt;=$O$3,$N$3,$N$4))</f>
        <v>C</v>
      </c>
      <c r="J29" s="689">
        <f t="shared" ca="1" si="1"/>
        <v>10647.2796812749</v>
      </c>
      <c r="K29" s="690">
        <f ca="1">+Tabela58[[#This Row],[PREÇO DO
 SERVIÇO]]/Tabela58[[#Totals],[PREÇO DO
 SERVIÇO]]</f>
        <v>2.5163155153091294E-3</v>
      </c>
      <c r="L29" s="691">
        <f ca="1">+Tabela58[[#This Row],[PORCENTAGEM INDIVIDUAL]]+L28</f>
        <v>0.95211443892249437</v>
      </c>
    </row>
    <row r="30" spans="2:12" ht="60" customHeight="1" x14ac:dyDescent="0.25">
      <c r="B30" s="701">
        <v>2003985</v>
      </c>
      <c r="C30" s="704" t="s">
        <v>20684</v>
      </c>
      <c r="D3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500 MM</v>
      </c>
      <c r="E30" s="685">
        <f ca="1">SUMIF('ORÇAM. SEM DESON'!$B$9:$P$126,B30,'ORÇAM. SEM DESON'!$L$9:$L$126)</f>
        <v>33</v>
      </c>
      <c r="F30" s="685">
        <f>IF(C30="SINAPI",VLOOKUP(B30,'SINAPI 09-20 ES - DESONER.'!$G$6:$L$6678,5,FALSE),IF(C30="SIURB",VLOOKUP(B30,'SIURB JAN-2020 DESONER.'!$A$2:$D$757,4,FALSE),IF(C30="SICRO",VLOOKUP(B30,Tabela4[],4,FALSE),IF(C30="CPOS",VLOOKUP(B30,'CPOS-178'!$A$7:$F$4097,6,FALSE),IF(C30="PRÓPRIA",VLOOKUP(B30,Tabela42[],5,FALSE),IF(C30="DER-ES",VLOOKUP(B30,Tabela6[],4,FALSE),IF(C30="IOPES",VLOOKUP(B30,'IOPES_02-20'!$A$12:$G$1265,7,FALSE),IF(C30="EDIF",VLOOKUP(B30,'EDIF JAN-2020 DESONER.'!$A$3:$D$2649,4,FALSE),"ERRO"))))))))</f>
        <v>229.12</v>
      </c>
      <c r="G30" s="686">
        <f>+'BDI '!$M$33</f>
        <v>0.36596471257825836</v>
      </c>
      <c r="H30" s="687">
        <f t="shared" si="0"/>
        <v>312.96983494593059</v>
      </c>
      <c r="I30" s="688" t="str">
        <f ca="1">+IF(Tabela58[[#This Row],[PORCENTAGEM ACUMULADA]]&lt;=$O$2,$N$2,IF(Tabela58[[#This Row],[PORCENTAGEM ACUMULADA]]&lt;=$O$3,$N$3,$N$4))</f>
        <v>C</v>
      </c>
      <c r="J30" s="689">
        <f t="shared" ca="1" si="1"/>
        <v>10328.004553215709</v>
      </c>
      <c r="K30" s="690">
        <f ca="1">+Tabela58[[#This Row],[PREÇO DO
 SERVIÇO]]/Tabela58[[#Totals],[PREÇO DO
 SERVIÇO]]</f>
        <v>2.4408599076386965E-3</v>
      </c>
      <c r="L30" s="691">
        <f ca="1">+Tabela58[[#This Row],[PORCENTAGEM INDIVIDUAL]]+L29</f>
        <v>0.95455529883013301</v>
      </c>
    </row>
    <row r="31" spans="2:12" ht="60" customHeight="1" x14ac:dyDescent="0.25">
      <c r="B31" s="701">
        <v>2003369</v>
      </c>
      <c r="C31" s="702" t="s">
        <v>20684</v>
      </c>
      <c r="D3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MEIO FIO DE CONCRETO - MFC 01 - AREIA E BRITA COMERCIAIS - FÔRMA DE MADEIRA</v>
      </c>
      <c r="E31" s="685">
        <f ca="1">SUMIF('ORÇAM. SEM DESON'!$B$9:$P$126,B31,'ORÇAM. SEM DESON'!$L$9:$L$126)</f>
        <v>124.92999999999999</v>
      </c>
      <c r="F31" s="685">
        <f>IF(C31="SINAPI",VLOOKUP(B31,'SINAPI 09-20 ES - DESONER.'!$G$6:$L$6678,5,FALSE),IF(C31="SIURB",VLOOKUP(B31,'SIURB JAN-2020 DESONER.'!$A$2:$D$757,4,FALSE),IF(C31="SICRO",VLOOKUP(B31,Tabela4[],4,FALSE),IF(C31="CPOS",VLOOKUP(B31,'CPOS-178'!$A$7:$F$4097,6,FALSE),IF(C31="PRÓPRIA",VLOOKUP(B31,Tabela42[],5,FALSE),IF(C31="DER-ES",VLOOKUP(B31,Tabela6[],4,FALSE),IF(C31="IOPES",VLOOKUP(B31,'IOPES_02-20'!$A$12:$G$1265,7,FALSE),IF(C31="EDIF",VLOOKUP(B31,'EDIF JAN-2020 DESONER.'!$A$3:$D$2649,4,FALSE),"ERRO"))))))))</f>
        <v>48.02</v>
      </c>
      <c r="G31" s="686">
        <f>+'BDI '!$M$33</f>
        <v>0.36596471257825836</v>
      </c>
      <c r="H31" s="687">
        <f t="shared" si="0"/>
        <v>65.593625498007967</v>
      </c>
      <c r="I31" s="688" t="str">
        <f ca="1">+IF(Tabela58[[#This Row],[PORCENTAGEM ACUMULADA]]&lt;=$O$2,$N$2,IF(Tabela58[[#This Row],[PORCENTAGEM ACUMULADA]]&lt;=$O$3,$N$3,$N$4))</f>
        <v>C</v>
      </c>
      <c r="J31" s="689">
        <f t="shared" ca="1" si="1"/>
        <v>8194.6116334661347</v>
      </c>
      <c r="K31" s="690">
        <f ca="1">+Tabela58[[#This Row],[PREÇO DO
 SERVIÇO]]/Tabela58[[#Totals],[PREÇO DO
 SERVIÇO]]</f>
        <v>1.9366663610318978E-3</v>
      </c>
      <c r="L31" s="691">
        <f ca="1">+Tabela58[[#This Row],[PORCENTAGEM INDIVIDUAL]]+L30</f>
        <v>0.95649196519116486</v>
      </c>
    </row>
    <row r="32" spans="2:12" ht="60" customHeight="1" x14ac:dyDescent="0.25">
      <c r="B32" s="701">
        <v>97097</v>
      </c>
      <c r="C32" s="702" t="s">
        <v>20683</v>
      </c>
      <c r="D3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ACABAMENTO POLIDO PARA PISO DE CONCRETO ARMADO DE ALTA RESISTÊNCIA. AF_09/2017</v>
      </c>
      <c r="E32" s="685">
        <f ca="1">SUMIF('ORÇAM. SEM DESON'!$B$9:$P$126,B32,'ORÇAM. SEM DESON'!$L$9:$L$126)</f>
        <v>233.16</v>
      </c>
      <c r="F32" s="685" t="str">
        <f>IF(C32="SINAPI",VLOOKUP(B32,'SINAPI 09-20 ES - DESONER.'!$G$6:$L$6678,5,FALSE),IF(C32="SIURB",VLOOKUP(B32,'SIURB JAN-2020 DESONER.'!$A$2:$D$757,4,FALSE),IF(C32="SICRO",VLOOKUP(B32,Tabela4[],4,FALSE),IF(C32="CPOS",VLOOKUP(B32,'CPOS-178'!$A$7:$F$4097,6,FALSE),IF(C32="PRÓPRIA",VLOOKUP(B32,Tabela42[],5,FALSE),IF(C32="DER-ES",VLOOKUP(B32,Tabela6[],4,FALSE),IF(C32="IOPES",VLOOKUP(B32,'IOPES_02-20'!$A$12:$G$1265,7,FALSE),IF(C32="EDIF",VLOOKUP(B32,'EDIF JAN-2020 DESONER.'!$A$3:$D$2649,4,FALSE),"ERRO"))))))))</f>
        <v>24,71</v>
      </c>
      <c r="G32" s="686">
        <f>+'BDI '!$M$33</f>
        <v>0.36596471257825836</v>
      </c>
      <c r="H32" s="687">
        <f t="shared" si="0"/>
        <v>33.752988047808763</v>
      </c>
      <c r="I32" s="688" t="str">
        <f ca="1">+IF(Tabela58[[#This Row],[PORCENTAGEM ACUMULADA]]&lt;=$O$2,$N$2,IF(Tabela58[[#This Row],[PORCENTAGEM ACUMULADA]]&lt;=$O$3,$N$3,$N$4))</f>
        <v>C</v>
      </c>
      <c r="J32" s="689">
        <f t="shared" ca="1" si="1"/>
        <v>7869.8466932270912</v>
      </c>
      <c r="K32" s="690">
        <f ca="1">+Tabela58[[#This Row],[PREÇO DO
 SERVIÇO]]/Tabela58[[#Totals],[PREÇO DO
 SERVIÇO]]</f>
        <v>1.8599133234096068E-3</v>
      </c>
      <c r="L32" s="691">
        <f ca="1">+Tabela58[[#This Row],[PORCENTAGEM INDIVIDUAL]]+L31</f>
        <v>0.95835187851457448</v>
      </c>
    </row>
    <row r="33" spans="2:12" ht="60" customHeight="1" x14ac:dyDescent="0.25">
      <c r="B33" s="701">
        <v>181604</v>
      </c>
      <c r="C33" s="702" t="s">
        <v>32936</v>
      </c>
      <c r="D3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SIMULADOR DE CAVALGADA</v>
      </c>
      <c r="E33" s="685">
        <f ca="1">SUMIF('ORÇAM. SEM DESON'!$B$9:$P$126,B33,'ORÇAM. SEM DESON'!$L$9:$L$126)</f>
        <v>2</v>
      </c>
      <c r="F33" s="685">
        <f>IF(C33="SINAPI",VLOOKUP(B33,'SINAPI 09-20 ES - DESONER.'!$G$6:$L$6678,5,FALSE),IF(C33="SIURB",VLOOKUP(B33,'SIURB JAN-2020 DESONER.'!$A$2:$D$757,4,FALSE),IF(C33="SICRO",VLOOKUP(B33,Tabela4[],4,FALSE),IF(C33="CPOS",VLOOKUP(B33,'CPOS-178'!$A$7:$F$4097,6,FALSE),IF(C33="PRÓPRIA",VLOOKUP(B33,Tabela42[],5,FALSE),IF(C33="DER-ES",VLOOKUP(B33,Tabela6[],4,FALSE),IF(C33="IOPES",VLOOKUP(B33,'IOPES_02-20'!$A$12:$G$1265,7,FALSE),IF(C33="EDIF",VLOOKUP(B33,'EDIF JAN-2020 DESONER.'!$A$3:$D$2649,4,FALSE),"ERRO"))))))))</f>
        <v>2860.88</v>
      </c>
      <c r="G33" s="686">
        <f>+'BDI '!$M$33</f>
        <v>0.36596471257825836</v>
      </c>
      <c r="H33" s="687">
        <f t="shared" si="0"/>
        <v>3907.8611269208877</v>
      </c>
      <c r="I33" s="688" t="str">
        <f ca="1">+IF(Tabela58[[#This Row],[PORCENTAGEM ACUMULADA]]&lt;=$O$2,$N$2,IF(Tabela58[[#This Row],[PORCENTAGEM ACUMULADA]]&lt;=$O$3,$N$3,$N$4))</f>
        <v>C</v>
      </c>
      <c r="J33" s="689">
        <f t="shared" ca="1" si="1"/>
        <v>7815.7222538417755</v>
      </c>
      <c r="K33" s="690">
        <f ca="1">+Tabela58[[#This Row],[PREÇO DO
 SERVIÇO]]/Tabela58[[#Totals],[PREÇO DO
 SERVIÇO]]</f>
        <v>1.8471218714463226E-3</v>
      </c>
      <c r="L33" s="691">
        <f ca="1">+Tabela58[[#This Row],[PORCENTAGEM INDIVIDUAL]]+L32</f>
        <v>0.9601990003860208</v>
      </c>
    </row>
    <row r="34" spans="2:12" ht="60" customHeight="1" x14ac:dyDescent="0.25">
      <c r="B34" s="701">
        <v>909620</v>
      </c>
      <c r="C34" s="702" t="s">
        <v>20684</v>
      </c>
      <c r="D3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ALVENARIA DE BLOCOS DE CONCRETO 19 X 19 X 39 CM COM ESPESSURA DE 20 CM COM ARGAMASSA TRAÇO 1:0,5:3,5 - AREIA COMERCIAL</v>
      </c>
      <c r="E34" s="685">
        <f ca="1">SUMIF('ORÇAM. SEM DESON'!$B$9:$P$126,B34,'ORÇAM. SEM DESON'!$L$9:$L$126)</f>
        <v>64.2</v>
      </c>
      <c r="F34" s="685">
        <f>IF(C34="SINAPI",VLOOKUP(B34,'SINAPI 09-20 ES - DESONER.'!$G$6:$L$6678,5,FALSE),IF(C34="SIURB",VLOOKUP(B34,'SIURB JAN-2020 DESONER.'!$A$2:$D$757,4,FALSE),IF(C34="SICRO",VLOOKUP(B34,Tabela4[],4,FALSE),IF(C34="CPOS",VLOOKUP(B34,'CPOS-178'!$A$7:$F$4097,6,FALSE),IF(C34="PRÓPRIA",VLOOKUP(B34,Tabela42[],5,FALSE),IF(C34="DER-ES",VLOOKUP(B34,Tabela6[],4,FALSE),IF(C34="IOPES",VLOOKUP(B34,'IOPES_02-20'!$A$12:$G$1265,7,FALSE),IF(C34="EDIF",VLOOKUP(B34,'EDIF JAN-2020 DESONER.'!$A$3:$D$2649,4,FALSE),"ERRO"))))))))</f>
        <v>84.42</v>
      </c>
      <c r="G34" s="686">
        <f>+'BDI '!$M$33</f>
        <v>0.36596471257825836</v>
      </c>
      <c r="H34" s="687">
        <f t="shared" ref="H34:H65" si="2">+F34*(1+G34)</f>
        <v>115.31474103585657</v>
      </c>
      <c r="I34" s="688" t="str">
        <f ca="1">+IF(Tabela58[[#This Row],[PORCENTAGEM ACUMULADA]]&lt;=$O$2,$N$2,IF(Tabela58[[#This Row],[PORCENTAGEM ACUMULADA]]&lt;=$O$3,$N$3,$N$4))</f>
        <v>C</v>
      </c>
      <c r="J34" s="685">
        <f t="shared" ref="J34:J65" ca="1" si="3">+E34*H34</f>
        <v>7403.2063745019923</v>
      </c>
      <c r="K34" s="705">
        <f ca="1">+Tabela58[[#This Row],[PREÇO DO
 SERVIÇO]]/Tabela58[[#Totals],[PREÇO DO
 SERVIÇO]]</f>
        <v>1.7496302925109422E-3</v>
      </c>
      <c r="L34" s="691">
        <f ca="1">+Tabela58[[#This Row],[PORCENTAGEM INDIVIDUAL]]+L33</f>
        <v>0.96194863067853176</v>
      </c>
    </row>
    <row r="35" spans="2:12" ht="60" customHeight="1" x14ac:dyDescent="0.25">
      <c r="B35" s="701">
        <v>83446</v>
      </c>
      <c r="C35" s="702" t="s">
        <v>20683</v>
      </c>
      <c r="D3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CAIXA DE PASSAGEM 30X30X40 COM TAMPA E DRENO BRITA</v>
      </c>
      <c r="E35" s="685">
        <f ca="1">SUMIF('ORÇAM. SEM DESON'!$B$9:$P$126,B35,'ORÇAM. SEM DESON'!$L$9:$L$126)</f>
        <v>32</v>
      </c>
      <c r="F35" s="685" t="str">
        <f>IF(C35="SINAPI",VLOOKUP(B35,'SINAPI 09-20 ES - DESONER.'!$G$6:$L$6678,5,FALSE),IF(C35="SIURB",VLOOKUP(B35,'SIURB JAN-2020 DESONER.'!$A$2:$D$757,4,FALSE),IF(C35="SICRO",VLOOKUP(B35,Tabela4[],4,FALSE),IF(C35="CPOS",VLOOKUP(B35,'CPOS-178'!$A$7:$F$4097,6,FALSE),IF(C35="PRÓPRIA",VLOOKUP(B35,Tabela42[],5,FALSE),IF(C35="DER-ES",VLOOKUP(B35,Tabela6[],4,FALSE),IF(C35="IOPES",VLOOKUP(B35,'IOPES_02-20'!$A$12:$G$1265,7,FALSE),IF(C35="EDIF",VLOOKUP(B35,'EDIF JAN-2020 DESONER.'!$A$3:$D$2649,4,FALSE),"ERRO"))))))))</f>
        <v>158,00</v>
      </c>
      <c r="G35" s="686">
        <f>+'BDI '!$M$33</f>
        <v>0.36596471257825836</v>
      </c>
      <c r="H35" s="687">
        <f t="shared" si="2"/>
        <v>215.82242458736482</v>
      </c>
      <c r="I35" s="688" t="str">
        <f ca="1">+IF(Tabela58[[#This Row],[PORCENTAGEM ACUMULADA]]&lt;=$O$2,$N$2,IF(Tabela58[[#This Row],[PORCENTAGEM ACUMULADA]]&lt;=$O$3,$N$3,$N$4))</f>
        <v>C</v>
      </c>
      <c r="J35" s="685">
        <f t="shared" ca="1" si="3"/>
        <v>6906.3175867956743</v>
      </c>
      <c r="K35" s="705">
        <f ca="1">+Tabela58[[#This Row],[PREÇO DO
 SERVIÇO]]/Tabela58[[#Totals],[PREÇO DO
 SERVIÇO]]</f>
        <v>1.6321985161965211E-3</v>
      </c>
      <c r="L35" s="691">
        <f ca="1">+Tabela58[[#This Row],[PORCENTAGEM INDIVIDUAL]]+L34</f>
        <v>0.96358082919472832</v>
      </c>
    </row>
    <row r="36" spans="2:12" ht="60" customHeight="1" x14ac:dyDescent="0.25">
      <c r="B36" s="701">
        <v>40373</v>
      </c>
      <c r="C36" s="702" t="s">
        <v>28918</v>
      </c>
      <c r="D3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DEMOLIÇÃO MANUAL DE CONCRETO SIMPLES OU CICLÓPICO</v>
      </c>
      <c r="E36" s="685">
        <f ca="1">SUMIF('ORÇAM. SEM DESON'!$B$9:$P$126,B36,'ORÇAM. SEM DESON'!$L$9:$L$126)</f>
        <v>18.27</v>
      </c>
      <c r="F36" s="685">
        <f>IF(C36="SINAPI",VLOOKUP(B36,'SINAPI 09-20 ES - DESONER.'!$G$6:$L$6678,5,FALSE),IF(C36="SIURB",VLOOKUP(B36,'SIURB JAN-2020 DESONER.'!$A$2:$D$757,4,FALSE),IF(C36="SICRO",VLOOKUP(B36,Tabela4[],4,FALSE),IF(C36="CPOS",VLOOKUP(B36,'CPOS-178'!$A$7:$F$4097,6,FALSE),IF(C36="PRÓPRIA",VLOOKUP(B36,Tabela42[],5,FALSE),IF(C36="DER-ES",VLOOKUP(B36,Tabela6[],4,FALSE),IF(C36="IOPES",VLOOKUP(B36,'IOPES_02-20'!$A$12:$G$1265,7,FALSE),IF(C36="EDIF",VLOOKUP(B36,'EDIF JAN-2020 DESONER.'!$A$3:$D$2649,4,FALSE),"ERRO"))))))))</f>
        <v>257.48</v>
      </c>
      <c r="G36" s="686">
        <f>+'BDI '!$M$33</f>
        <v>0.36596471257825836</v>
      </c>
      <c r="H36" s="687">
        <f t="shared" si="2"/>
        <v>351.70859419465</v>
      </c>
      <c r="I36" s="688" t="str">
        <f ca="1">+IF(Tabela58[[#This Row],[PORCENTAGEM ACUMULADA]]&lt;=$O$2,$N$2,IF(Tabela58[[#This Row],[PORCENTAGEM ACUMULADA]]&lt;=$O$3,$N$3,$N$4))</f>
        <v>C</v>
      </c>
      <c r="J36" s="685">
        <f t="shared" ca="1" si="3"/>
        <v>6425.7160159362556</v>
      </c>
      <c r="K36" s="705">
        <f ca="1">+Tabela58[[#This Row],[PREÇO DO
 SERVIÇO]]/Tabela58[[#Totals],[PREÇO DO
 SERVIÇO]]</f>
        <v>1.5186159650062542E-3</v>
      </c>
      <c r="L36" s="691">
        <f ca="1">+Tabela58[[#This Row],[PORCENTAGEM INDIVIDUAL]]+L35</f>
        <v>0.96509944515973456</v>
      </c>
    </row>
    <row r="37" spans="2:12" ht="60" customHeight="1" x14ac:dyDescent="0.25">
      <c r="B37" s="701" t="s">
        <v>28905</v>
      </c>
      <c r="C37" s="702" t="s">
        <v>25245</v>
      </c>
      <c r="D3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IMPLANTAÇÃO DE DECK DE MADEIRA</v>
      </c>
      <c r="E37" s="685">
        <f ca="1">SUMIF('ORÇAM. SEM DESON'!$B$9:$P$126,B37,'ORÇAM. SEM DESON'!$L$9:$L$126)</f>
        <v>1</v>
      </c>
      <c r="F37" s="685">
        <f>IF(C37="SINAPI",VLOOKUP(B37,'SINAPI 09-20 ES - DESONER.'!$G$6:$L$6678,5,FALSE),IF(C37="SIURB",VLOOKUP(B37,'SIURB JAN-2020 DESONER.'!$A$2:$D$757,4,FALSE),IF(C37="SICRO",VLOOKUP(B37,Tabela4[],4,FALSE),IF(C37="CPOS",VLOOKUP(B37,'CPOS-178'!$A$7:$F$4097,6,FALSE),IF(C37="PRÓPRIA",VLOOKUP(B37,Tabela42[],5,FALSE),IF(C37="DER-ES",VLOOKUP(B37,Tabela6[],4,FALSE),IF(C37="IOPES",VLOOKUP(B37,'IOPES_02-20'!$A$12:$G$1265,7,FALSE),IF(C37="EDIF",VLOOKUP(B37,'EDIF JAN-2020 DESONER.'!$A$3:$D$2649,4,FALSE),"ERRO"))))))))</f>
        <v>384.62335306</v>
      </c>
      <c r="G37" s="686">
        <f>+'BDI '!$M$33</f>
        <v>0.36596471257825836</v>
      </c>
      <c r="H37" s="687">
        <f t="shared" si="2"/>
        <v>525.38192791348888</v>
      </c>
      <c r="I37" s="688" t="str">
        <f ca="1">+IF(Tabela58[[#This Row],[PORCENTAGEM ACUMULADA]]&lt;=$O$2,$N$2,IF(Tabela58[[#This Row],[PORCENTAGEM ACUMULADA]]&lt;=$O$3,$N$3,$N$4))</f>
        <v>C</v>
      </c>
      <c r="J37" s="685">
        <f t="shared" ca="1" si="3"/>
        <v>525.38192791348888</v>
      </c>
      <c r="K37" s="705">
        <f ca="1">+Tabela58[[#This Row],[PREÇO DO
 SERVIÇO]]/Tabela58[[#Totals],[PREÇO DO
 SERVIÇO]]</f>
        <v>1.2416567764221968E-4</v>
      </c>
      <c r="L37" s="691">
        <f ca="1">+Tabela58[[#This Row],[PORCENTAGEM INDIVIDUAL]]+L36</f>
        <v>0.96522361083737673</v>
      </c>
    </row>
    <row r="38" spans="2:12" ht="60" customHeight="1" x14ac:dyDescent="0.25">
      <c r="B38" s="703">
        <v>95241</v>
      </c>
      <c r="C38" s="704" t="s">
        <v>20683</v>
      </c>
      <c r="D3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LASTRO DE CONCRETO MAGRO, APLICADO EM PISOS OU RADIERS, ESPESSURA DE 5 CM. AF_07/2016</v>
      </c>
      <c r="E38" s="685">
        <f ca="1">SUMIF('ORÇAM. SEM DESON'!$B$9:$P$126,B38,'ORÇAM. SEM DESON'!$L$9:$L$126)</f>
        <v>233.16</v>
      </c>
      <c r="F38" s="685" t="str">
        <f>IF(C38="SINAPI",VLOOKUP(B38,'SINAPI 09-20 ES - DESONER.'!$G$6:$L$6678,5,FALSE),IF(C38="SIURB",VLOOKUP(B38,'SIURB JAN-2020 DESONER.'!$A$2:$D$757,4,FALSE),IF(C38="SICRO",VLOOKUP(B38,Tabela4[],4,FALSE),IF(C38="CPOS",VLOOKUP(B38,'CPOS-178'!$A$7:$F$4097,6,FALSE),IF(C38="PRÓPRIA",VLOOKUP(B38,Tabela42[],5,FALSE),IF(C38="DER-ES",VLOOKUP(B38,Tabela6[],4,FALSE),IF(C38="IOPES",VLOOKUP(B38,'IOPES_02-20'!$A$12:$G$1265,7,FALSE),IF(C38="EDIF",VLOOKUP(B38,'EDIF JAN-2020 DESONER.'!$A$3:$D$2649,4,FALSE),"ERRO"))))))))</f>
        <v>19,13</v>
      </c>
      <c r="G38" s="686">
        <f>+'BDI '!$M$33</f>
        <v>0.36596471257825836</v>
      </c>
      <c r="H38" s="687">
        <f t="shared" si="2"/>
        <v>26.130904951622082</v>
      </c>
      <c r="I38" s="688" t="str">
        <f ca="1">+IF(Tabela58[[#This Row],[PORCENTAGEM ACUMULADA]]&lt;=$O$2,$N$2,IF(Tabela58[[#This Row],[PORCENTAGEM ACUMULADA]]&lt;=$O$3,$N$3,$N$4))</f>
        <v>C</v>
      </c>
      <c r="J38" s="685">
        <f t="shared" ca="1" si="3"/>
        <v>6092.6817985202042</v>
      </c>
      <c r="K38" s="705">
        <f ca="1">+Tabela58[[#This Row],[PREÇO DO
 SERVIÇO]]/Tabela58[[#Totals],[PREÇO DO
 SERVIÇO]]</f>
        <v>1.4399086150071135E-3</v>
      </c>
      <c r="L38" s="691">
        <f ca="1">+Tabela58[[#This Row],[PORCENTAGEM INDIVIDUAL]]+L37</f>
        <v>0.96666351945238382</v>
      </c>
    </row>
    <row r="39" spans="2:12" ht="60" customHeight="1" x14ac:dyDescent="0.25">
      <c r="B39" s="701">
        <v>2003626</v>
      </c>
      <c r="C39" s="702" t="s">
        <v>20684</v>
      </c>
      <c r="D3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BOCA DE LOBO SIMPLES - GRELHA DE CONCRETO - BLSG 01 - AREIA E BRITA COMERCIAIS</v>
      </c>
      <c r="E39" s="685">
        <f ca="1">SUMIF('ORÇAM. SEM DESON'!$B$9:$P$126,B39,'ORÇAM. SEM DESON'!$L$9:$L$126)</f>
        <v>6</v>
      </c>
      <c r="F39" s="685">
        <f>IF(C39="SINAPI",VLOOKUP(B39,'SINAPI 09-20 ES - DESONER.'!$G$6:$L$6678,5,FALSE),IF(C39="SIURB",VLOOKUP(B39,'SIURB JAN-2020 DESONER.'!$A$2:$D$757,4,FALSE),IF(C39="SICRO",VLOOKUP(B39,Tabela4[],4,FALSE),IF(C39="CPOS",VLOOKUP(B39,'CPOS-178'!$A$7:$F$4097,6,FALSE),IF(C39="PRÓPRIA",VLOOKUP(B39,Tabela42[],5,FALSE),IF(C39="DER-ES",VLOOKUP(B39,Tabela6[],4,FALSE),IF(C39="IOPES",VLOOKUP(B39,'IOPES_02-20'!$A$12:$G$1265,7,FALSE),IF(C39="EDIF",VLOOKUP(B39,'EDIF JAN-2020 DESONER.'!$A$3:$D$2649,4,FALSE),"ERRO"))))))))</f>
        <v>736.06</v>
      </c>
      <c r="G39" s="686">
        <f>+'BDI '!$M$33</f>
        <v>0.36596471257825836</v>
      </c>
      <c r="H39" s="687">
        <f t="shared" si="2"/>
        <v>1005.4319863403528</v>
      </c>
      <c r="I39" s="688" t="str">
        <f ca="1">+IF(Tabela58[[#This Row],[PORCENTAGEM ACUMULADA]]&lt;=$O$2,$N$2,IF(Tabela58[[#This Row],[PORCENTAGEM ACUMULADA]]&lt;=$O$3,$N$3,$N$4))</f>
        <v>C</v>
      </c>
      <c r="J39" s="685">
        <f t="shared" ca="1" si="3"/>
        <v>6032.591918042117</v>
      </c>
      <c r="K39" s="705">
        <f ca="1">+Tabela58[[#This Row],[PREÇO DO
 SERVIÇO]]/Tabela58[[#Totals],[PREÇO DO
 SERVIÇO]]</f>
        <v>1.4257073257495389E-3</v>
      </c>
      <c r="L39" s="691">
        <f ca="1">+Tabela58[[#This Row],[PORCENTAGEM INDIVIDUAL]]+L38</f>
        <v>0.96808922677813336</v>
      </c>
    </row>
    <row r="40" spans="2:12" ht="60" customHeight="1" x14ac:dyDescent="0.25">
      <c r="B40" s="701" t="s">
        <v>25452</v>
      </c>
      <c r="C40" s="702" t="s">
        <v>25239</v>
      </c>
      <c r="D4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MOBILIZAÇÃO E DESMOBILIZAÇÃO DE CONTEINER LOCADO PARA BARRACÃO DE OBRA</v>
      </c>
      <c r="E40" s="685">
        <f ca="1">SUMIF('ORÇAM. SEM DESON'!$B$9:$P$126,B40,'ORÇAM. SEM DESON'!$L$9:$L$126)</f>
        <v>5</v>
      </c>
      <c r="F40" s="685">
        <f>IF(C40="SINAPI",VLOOKUP(B40,'SINAPI 09-20 ES - DESONER.'!$G$6:$L$6678,5,FALSE),IF(C40="SIURB",VLOOKUP(B40,'SIURB JAN-2020 DESONER.'!$A$2:$D$757,4,FALSE),IF(C40="SICRO",VLOOKUP(B40,Tabela4[],4,FALSE),IF(C40="CPOS",VLOOKUP(B40,'CPOS-178'!$A$7:$F$4097,6,FALSE),IF(C40="PRÓPRIA",VLOOKUP(B40,Tabela42[],5,FALSE),IF(C40="DER-ES",VLOOKUP(B40,Tabela6[],4,FALSE),IF(C40="IOPES",VLOOKUP(B40,'IOPES_02-20'!$A$12:$G$1265,7,FALSE),IF(C40="EDIF",VLOOKUP(B40,'EDIF JAN-2020 DESONER.'!$A$3:$D$2649,4,FALSE),"ERRO"))))))))</f>
        <v>875</v>
      </c>
      <c r="G40" s="686">
        <f>+'BDI '!$M$33</f>
        <v>0.36596471257825836</v>
      </c>
      <c r="H40" s="687">
        <f t="shared" si="2"/>
        <v>1195.2191235059761</v>
      </c>
      <c r="I40" s="688" t="str">
        <f ca="1">+IF(Tabela58[[#This Row],[PORCENTAGEM ACUMULADA]]&lt;=$O$2,$N$2,IF(Tabela58[[#This Row],[PORCENTAGEM ACUMULADA]]&lt;=$O$3,$N$3,$N$4))</f>
        <v>C</v>
      </c>
      <c r="J40" s="685">
        <f t="shared" ca="1" si="3"/>
        <v>5976.0956175298807</v>
      </c>
      <c r="K40" s="705">
        <f ca="1">+Tabela58[[#This Row],[PREÇO DO
 SERVIÇO]]/Tabela58[[#Totals],[PREÇO DO
 SERVIÇO]]</f>
        <v>1.41235532206483E-3</v>
      </c>
      <c r="L40" s="691">
        <f ca="1">+Tabela58[[#This Row],[PORCENTAGEM INDIVIDUAL]]+L39</f>
        <v>0.96950158210019821</v>
      </c>
    </row>
    <row r="41" spans="2:12" ht="60" customHeight="1" x14ac:dyDescent="0.25">
      <c r="B41" s="701" t="s">
        <v>25469</v>
      </c>
      <c r="C41" s="702" t="s">
        <v>25239</v>
      </c>
      <c r="D4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SANITÁRIO, INCL PORTA, BÁSC, 2 PTOS LUZ, 1 PTO ATERRAM., 3VASOS, 3LAVATÓRIOS, CALHA MICTÓRIO, 6 CHUVEIROS (1 ELETRICO), TORN.,REGISTROS, PISO COMP. NAVAL PINTADO, CERT NR18 E LAUDO DESCONTAMINAÇÃO</v>
      </c>
      <c r="E41" s="685">
        <f ca="1">SUMIF('ORÇAM. SEM DESON'!$B$9:$P$126,B41,'ORÇAM. SEM DESON'!$L$9:$L$126)</f>
        <v>6</v>
      </c>
      <c r="F41" s="685">
        <f>IF(C41="SINAPI",VLOOKUP(B41,'SINAPI 09-20 ES - DESONER.'!$G$6:$L$6678,5,FALSE),IF(C41="SIURB",VLOOKUP(B41,'SIURB JAN-2020 DESONER.'!$A$2:$D$757,4,FALSE),IF(C41="SICRO",VLOOKUP(B41,Tabela4[],4,FALSE),IF(C41="CPOS",VLOOKUP(B41,'CPOS-178'!$A$7:$F$4097,6,FALSE),IF(C41="PRÓPRIA",VLOOKUP(B41,Tabela42[],5,FALSE),IF(C41="DER-ES",VLOOKUP(B41,Tabela6[],4,FALSE),IF(C41="IOPES",VLOOKUP(B41,'IOPES_02-20'!$A$12:$G$1265,7,FALSE),IF(C41="EDIF",VLOOKUP(B41,'EDIF JAN-2020 DESONER.'!$A$3:$D$2649,4,FALSE),"ERRO"))))))))</f>
        <v>716</v>
      </c>
      <c r="G41" s="686">
        <f>+'BDI '!$M$33</f>
        <v>0.36596471257825836</v>
      </c>
      <c r="H41" s="687">
        <f t="shared" si="2"/>
        <v>978.030734206033</v>
      </c>
      <c r="I41" s="688" t="str">
        <f ca="1">+IF(Tabela58[[#This Row],[PORCENTAGEM ACUMULADA]]&lt;=$O$2,$N$2,IF(Tabela58[[#This Row],[PORCENTAGEM ACUMULADA]]&lt;=$O$3,$N$3,$N$4))</f>
        <v>C</v>
      </c>
      <c r="J41" s="685">
        <f t="shared" ca="1" si="3"/>
        <v>5868.1844052361976</v>
      </c>
      <c r="K41" s="705">
        <f ca="1">+Tabela58[[#This Row],[PREÇO DO
 SERVIÇO]]/Tabela58[[#Totals],[PREÇO DO
 SERVIÇO]]</f>
        <v>1.3868522202492592E-3</v>
      </c>
      <c r="L41" s="691">
        <f ca="1">+Tabela58[[#This Row],[PORCENTAGEM INDIVIDUAL]]+L40</f>
        <v>0.97088843432044747</v>
      </c>
    </row>
    <row r="42" spans="2:12" ht="60" customHeight="1" x14ac:dyDescent="0.25">
      <c r="B42" s="701" t="s">
        <v>25462</v>
      </c>
      <c r="C42" s="702" t="s">
        <v>25239</v>
      </c>
      <c r="D4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42" s="685">
        <f ca="1">SUMIF('ORÇAM. SEM DESON'!$B$9:$P$126,B42,'ORÇAM. SEM DESON'!$L$9:$L$126)</f>
        <v>6</v>
      </c>
      <c r="F42" s="685">
        <f>IF(C42="SINAPI",VLOOKUP(B42,'SINAPI 09-20 ES - DESONER.'!$G$6:$L$6678,5,FALSE),IF(C42="SIURB",VLOOKUP(B42,'SIURB JAN-2020 DESONER.'!$A$2:$D$757,4,FALSE),IF(C42="SICRO",VLOOKUP(B42,Tabela4[],4,FALSE),IF(C42="CPOS",VLOOKUP(B42,'CPOS-178'!$A$7:$F$4097,6,FALSE),IF(C42="PRÓPRIA",VLOOKUP(B42,Tabela42[],5,FALSE),IF(C42="DER-ES",VLOOKUP(B42,Tabela6[],4,FALSE),IF(C42="IOPES",VLOOKUP(B42,'IOPES_02-20'!$A$12:$G$1265,7,FALSE),IF(C42="EDIF",VLOOKUP(B42,'EDIF JAN-2020 DESONER.'!$A$3:$D$2649,4,FALSE),"ERRO"))))))))</f>
        <v>706.67</v>
      </c>
      <c r="G42" s="686">
        <f>+'BDI '!$M$33</f>
        <v>0.36596471257825836</v>
      </c>
      <c r="H42" s="687">
        <f t="shared" si="2"/>
        <v>965.28628343767775</v>
      </c>
      <c r="I42" s="688" t="str">
        <f ca="1">+IF(Tabela58[[#This Row],[PORCENTAGEM ACUMULADA]]&lt;=$O$2,$N$2,IF(Tabela58[[#This Row],[PORCENTAGEM ACUMULADA]]&lt;=$O$3,$N$3,$N$4))</f>
        <v>C</v>
      </c>
      <c r="J42" s="685">
        <f t="shared" ca="1" si="3"/>
        <v>5791.7177006260663</v>
      </c>
      <c r="K42" s="705">
        <f ca="1">+Tabela58[[#This Row],[PREÇO DO
 SERVIÇO]]/Tabela58[[#Totals],[PREÇO DO
 SERVIÇO]]</f>
        <v>1.3687805286083017E-3</v>
      </c>
      <c r="L42" s="691">
        <f ca="1">+Tabela58[[#This Row],[PORCENTAGEM INDIVIDUAL]]+L41</f>
        <v>0.97225721484905581</v>
      </c>
    </row>
    <row r="43" spans="2:12" ht="60" customHeight="1" x14ac:dyDescent="0.25">
      <c r="B43" s="701" t="s">
        <v>25465</v>
      </c>
      <c r="C43" s="702" t="s">
        <v>25239</v>
      </c>
      <c r="D4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43" s="685">
        <f ca="1">SUMIF('ORÇAM. SEM DESON'!$B$9:$P$126,B43,'ORÇAM. SEM DESON'!$L$9:$L$126)</f>
        <v>6</v>
      </c>
      <c r="F43" s="685">
        <f>IF(C43="SINAPI",VLOOKUP(B43,'SINAPI 09-20 ES - DESONER.'!$G$6:$L$6678,5,FALSE),IF(C43="SIURB",VLOOKUP(B43,'SIURB JAN-2020 DESONER.'!$A$2:$D$757,4,FALSE),IF(C43="SICRO",VLOOKUP(B43,Tabela4[],4,FALSE),IF(C43="CPOS",VLOOKUP(B43,'CPOS-178'!$A$7:$F$4097,6,FALSE),IF(C43="PRÓPRIA",VLOOKUP(B43,Tabela42[],5,FALSE),IF(C43="DER-ES",VLOOKUP(B43,Tabela6[],4,FALSE),IF(C43="IOPES",VLOOKUP(B43,'IOPES_02-20'!$A$12:$G$1265,7,FALSE),IF(C43="EDIF",VLOOKUP(B43,'EDIF JAN-2020 DESONER.'!$A$3:$D$2649,4,FALSE),"ERRO"))))))))</f>
        <v>700</v>
      </c>
      <c r="G43" s="686">
        <f>+'BDI '!$M$33</f>
        <v>0.36596471257825836</v>
      </c>
      <c r="H43" s="687">
        <f t="shared" si="2"/>
        <v>956.17529880478082</v>
      </c>
      <c r="I43" s="688" t="str">
        <f ca="1">+IF(Tabela58[[#This Row],[PORCENTAGEM ACUMULADA]]&lt;=$O$2,$N$2,IF(Tabela58[[#This Row],[PORCENTAGEM ACUMULADA]]&lt;=$O$3,$N$3,$N$4))</f>
        <v>C</v>
      </c>
      <c r="J43" s="685">
        <f t="shared" ca="1" si="3"/>
        <v>5737.0517928286845</v>
      </c>
      <c r="K43" s="705">
        <f ca="1">+Tabela58[[#This Row],[PREÇO DO
 SERVIÇO]]/Tabela58[[#Totals],[PREÇO DO
 SERVIÇO]]</f>
        <v>1.3558611091822367E-3</v>
      </c>
      <c r="L43" s="691">
        <f ca="1">+Tabela58[[#This Row],[PORCENTAGEM INDIVIDUAL]]+L42</f>
        <v>0.97361307595823809</v>
      </c>
    </row>
    <row r="44" spans="2:12" ht="60" customHeight="1" x14ac:dyDescent="0.25">
      <c r="B44" s="701">
        <v>181443</v>
      </c>
      <c r="C44" s="702" t="s">
        <v>32936</v>
      </c>
      <c r="D4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PLAYGROUND BRINQUEDOS DE MADEIRA - CASA TARZAN COM ESCORREGADOR E ESCADA MARINHEIRO</v>
      </c>
      <c r="E44" s="685">
        <f ca="1">SUMIF('ORÇAM. SEM DESON'!$B$9:$P$126,B44,'ORÇAM. SEM DESON'!$L$9:$L$126)</f>
        <v>1</v>
      </c>
      <c r="F44" s="685">
        <f>IF(C44="SINAPI",VLOOKUP(B44,'SINAPI 09-20 ES - DESONER.'!$G$6:$L$6678,5,FALSE),IF(C44="SIURB",VLOOKUP(B44,'SIURB JAN-2020 DESONER.'!$A$2:$D$757,4,FALSE),IF(C44="SICRO",VLOOKUP(B44,Tabela4[],4,FALSE),IF(C44="CPOS",VLOOKUP(B44,'CPOS-178'!$A$7:$F$4097,6,FALSE),IF(C44="PRÓPRIA",VLOOKUP(B44,Tabela42[],5,FALSE),IF(C44="DER-ES",VLOOKUP(B44,Tabela6[],4,FALSE),IF(C44="IOPES",VLOOKUP(B44,'IOPES_02-20'!$A$12:$G$1265,7,FALSE),IF(C44="EDIF",VLOOKUP(B44,'EDIF JAN-2020 DESONER.'!$A$3:$D$2649,4,FALSE),"ERRO"))))))))</f>
        <v>4184.8999999999996</v>
      </c>
      <c r="G44" s="686">
        <f>+'BDI '!$M$33</f>
        <v>0.36596471257825836</v>
      </c>
      <c r="H44" s="687">
        <f t="shared" si="2"/>
        <v>5716.4257256687533</v>
      </c>
      <c r="I44" s="688" t="str">
        <f ca="1">+IF(Tabela58[[#This Row],[PORCENTAGEM ACUMULADA]]&lt;=$O$2,$N$2,IF(Tabela58[[#This Row],[PORCENTAGEM ACUMULADA]]&lt;=$O$3,$N$3,$N$4))</f>
        <v>C</v>
      </c>
      <c r="J44" s="685">
        <f t="shared" ca="1" si="3"/>
        <v>5716.4257256687533</v>
      </c>
      <c r="K44" s="705">
        <f ca="1">+Tabela58[[#This Row],[PREÇO DO
 SERVIÇO]]/Tabela58[[#Totals],[PREÇO DO
 SERVIÇO]]</f>
        <v>1.3509864656706531E-3</v>
      </c>
      <c r="L44" s="691">
        <f ca="1">+Tabela58[[#This Row],[PORCENTAGEM INDIVIDUAL]]+L43</f>
        <v>0.97496406242390876</v>
      </c>
    </row>
    <row r="45" spans="2:12" ht="60" customHeight="1" x14ac:dyDescent="0.25">
      <c r="B45" s="701">
        <v>98562</v>
      </c>
      <c r="C45" s="702" t="s">
        <v>20683</v>
      </c>
      <c r="D4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IMPERMEABILIZAÇÃO DE FLOREIRA OU VIGA BALDRAME COM ARGAMASSA DE CIMENTO E AREIA, COM ADITIVO IMPERMEABILIZANTE, E = 2 CM. AF_06/2018</v>
      </c>
      <c r="E45" s="685">
        <f ca="1">SUMIF('ORÇAM. SEM DESON'!$B$9:$P$126,B45,'ORÇAM. SEM DESON'!$L$9:$L$126)</f>
        <v>144.44999999999999</v>
      </c>
      <c r="F45" s="685" t="str">
        <f>IF(C45="SINAPI",VLOOKUP(B45,'SINAPI 09-20 ES - DESONER.'!$G$6:$L$6678,5,FALSE),IF(C45="SIURB",VLOOKUP(B45,'SIURB JAN-2020 DESONER.'!$A$2:$D$757,4,FALSE),IF(C45="SICRO",VLOOKUP(B45,Tabela4[],4,FALSE),IF(C45="CPOS",VLOOKUP(B45,'CPOS-178'!$A$7:$F$4097,6,FALSE),IF(C45="PRÓPRIA",VLOOKUP(B45,Tabela42[],5,FALSE),IF(C45="DER-ES",VLOOKUP(B45,Tabela6[],4,FALSE),IF(C45="IOPES",VLOOKUP(B45,'IOPES_02-20'!$A$12:$G$1265,7,FALSE),IF(C45="EDIF",VLOOKUP(B45,'EDIF JAN-2020 DESONER.'!$A$3:$D$2649,4,FALSE),"ERRO"))))))))</f>
        <v>28,95</v>
      </c>
      <c r="G45" s="686">
        <f>+'BDI '!$M$33</f>
        <v>0.36596471257825836</v>
      </c>
      <c r="H45" s="687">
        <f t="shared" si="2"/>
        <v>39.544678429140582</v>
      </c>
      <c r="I45" s="688" t="str">
        <f ca="1">+IF(Tabela58[[#This Row],[PORCENTAGEM ACUMULADA]]&lt;=$O$2,$N$2,IF(Tabela58[[#This Row],[PORCENTAGEM ACUMULADA]]&lt;=$O$3,$N$3,$N$4))</f>
        <v>C</v>
      </c>
      <c r="J45" s="685">
        <f t="shared" ca="1" si="3"/>
        <v>5712.2287990893565</v>
      </c>
      <c r="K45" s="705">
        <f ca="1">+Tabela58[[#This Row],[PREÇO DO
 SERVIÇO]]/Tabela58[[#Totals],[PREÇO DO
 SERVIÇO]]</f>
        <v>1.3499945887044714E-3</v>
      </c>
      <c r="L45" s="691">
        <f ca="1">+Tabela58[[#This Row],[PORCENTAGEM INDIVIDUAL]]+L44</f>
        <v>0.9763140570126132</v>
      </c>
    </row>
    <row r="46" spans="2:12" ht="60" customHeight="1" x14ac:dyDescent="0.25">
      <c r="B46" s="701">
        <v>95601</v>
      </c>
      <c r="C46" s="702" t="s">
        <v>20683</v>
      </c>
      <c r="D4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ARRASAMENTO MECANICO DE ESTACA DE CONCRETO ARMADO, DIAMETROS DE ATÉ 40 CM. AF_11/2016</v>
      </c>
      <c r="E46" s="685">
        <f ca="1">SUMIF('ORÇAM. SEM DESON'!$B$9:$P$126,B46,'ORÇAM. SEM DESON'!$L$9:$L$126)</f>
        <v>270</v>
      </c>
      <c r="F46" s="685" t="str">
        <f>IF(C46="SINAPI",VLOOKUP(B46,'SINAPI 09-20 ES - DESONER.'!$G$6:$L$6678,5,FALSE),IF(C46="SIURB",VLOOKUP(B46,'SIURB JAN-2020 DESONER.'!$A$2:$D$757,4,FALSE),IF(C46="SICRO",VLOOKUP(B46,Tabela4[],4,FALSE),IF(C46="CPOS",VLOOKUP(B46,'CPOS-178'!$A$7:$F$4097,6,FALSE),IF(C46="PRÓPRIA",VLOOKUP(B46,Tabela42[],5,FALSE),IF(C46="DER-ES",VLOOKUP(B46,Tabela6[],4,FALSE),IF(C46="IOPES",VLOOKUP(B46,'IOPES_02-20'!$A$12:$G$1265,7,FALSE),IF(C46="EDIF",VLOOKUP(B46,'EDIF JAN-2020 DESONER.'!$A$3:$D$2649,4,FALSE),"ERRO"))))))))</f>
        <v>13,76</v>
      </c>
      <c r="G46" s="686">
        <f>+'BDI '!$M$33</f>
        <v>0.36596471257825836</v>
      </c>
      <c r="H46" s="687">
        <f t="shared" si="2"/>
        <v>18.795674445076834</v>
      </c>
      <c r="I46" s="688" t="str">
        <f ca="1">+IF(Tabela58[[#This Row],[PORCENTAGEM ACUMULADA]]&lt;=$O$2,$N$2,IF(Tabela58[[#This Row],[PORCENTAGEM ACUMULADA]]&lt;=$O$3,$N$3,$N$4))</f>
        <v>C</v>
      </c>
      <c r="J46" s="685">
        <f t="shared" ca="1" si="3"/>
        <v>5074.8321001707454</v>
      </c>
      <c r="K46" s="705">
        <f ca="1">+Tabela58[[#This Row],[PREÇO DO
 SERVIÇO]]/Tabela58[[#Totals],[PREÇO DO
 SERVIÇO]]</f>
        <v>1.199355998293773E-3</v>
      </c>
      <c r="L46" s="691">
        <f ca="1">+Tabela58[[#This Row],[PORCENTAGEM INDIVIDUAL]]+L45</f>
        <v>0.977513413010907</v>
      </c>
    </row>
    <row r="47" spans="2:12" ht="60" customHeight="1" x14ac:dyDescent="0.25">
      <c r="B47" s="701">
        <v>41148</v>
      </c>
      <c r="C47" s="702" t="s">
        <v>28918</v>
      </c>
      <c r="D4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FLEXÍVEL 4 X 1,5 MM², FORNECIMENTO E INSTALAÇÃO</v>
      </c>
      <c r="E47" s="685">
        <f ca="1">SUMIF('ORÇAM. SEM DESON'!$B$9:$P$126,B47,'ORÇAM. SEM DESON'!$L$9:$L$126)</f>
        <v>400</v>
      </c>
      <c r="F47" s="685">
        <f>IF(C47="SINAPI",VLOOKUP(B47,'SINAPI 09-20 ES - DESONER.'!$G$6:$L$6678,5,FALSE),IF(C47="SIURB",VLOOKUP(B47,'SIURB JAN-2020 DESONER.'!$A$2:$D$757,4,FALSE),IF(C47="SICRO",VLOOKUP(B47,Tabela4[],4,FALSE),IF(C47="CPOS",VLOOKUP(B47,'CPOS-178'!$A$7:$F$4097,6,FALSE),IF(C47="PRÓPRIA",VLOOKUP(B47,Tabela42[],5,FALSE),IF(C47="DER-ES",VLOOKUP(B47,Tabela6[],4,FALSE),IF(C47="IOPES",VLOOKUP(B47,'IOPES_02-20'!$A$12:$G$1265,7,FALSE),IF(C47="EDIF",VLOOKUP(B47,'EDIF JAN-2020 DESONER.'!$A$3:$D$2649,4,FALSE),"ERRO"))))))))</f>
        <v>8.76</v>
      </c>
      <c r="G47" s="686">
        <f>+'BDI '!$M$33</f>
        <v>0.36596471257825836</v>
      </c>
      <c r="H47" s="687">
        <f t="shared" si="2"/>
        <v>11.965850882185542</v>
      </c>
      <c r="I47" s="688" t="str">
        <f ca="1">+IF(Tabela58[[#This Row],[PORCENTAGEM ACUMULADA]]&lt;=$O$2,$N$2,IF(Tabela58[[#This Row],[PORCENTAGEM ACUMULADA]]&lt;=$O$3,$N$3,$N$4))</f>
        <v>C</v>
      </c>
      <c r="J47" s="685">
        <f t="shared" ca="1" si="3"/>
        <v>4786.3403528742165</v>
      </c>
      <c r="K47" s="705">
        <f ca="1">+Tabela58[[#This Row],[PREÇO DO
 SERVIÇO]]/Tabela58[[#Totals],[PREÇO DO
 SERVIÇO]]</f>
        <v>1.1311755539463232E-3</v>
      </c>
      <c r="L47" s="691">
        <f ca="1">+Tabela58[[#This Row],[PORCENTAGEM INDIVIDUAL]]+L46</f>
        <v>0.97864458856485337</v>
      </c>
    </row>
    <row r="48" spans="2:12" ht="60" customHeight="1" x14ac:dyDescent="0.25">
      <c r="B48" s="701">
        <v>181613</v>
      </c>
      <c r="C48" s="702" t="s">
        <v>32936</v>
      </c>
      <c r="D4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ESQUI DUPLO CONJUGADO</v>
      </c>
      <c r="E48" s="685">
        <f ca="1">SUMIF('ORÇAM. SEM DESON'!$B$9:$P$126,B48,'ORÇAM. SEM DESON'!$L$9:$L$126)</f>
        <v>1</v>
      </c>
      <c r="F48" s="685">
        <f>IF(C48="SINAPI",VLOOKUP(B48,'SINAPI 09-20 ES - DESONER.'!$G$6:$L$6678,5,FALSE),IF(C48="SIURB",VLOOKUP(B48,'SIURB JAN-2020 DESONER.'!$A$2:$D$757,4,FALSE),IF(C48="SICRO",VLOOKUP(B48,Tabela4[],4,FALSE),IF(C48="CPOS",VLOOKUP(B48,'CPOS-178'!$A$7:$F$4097,6,FALSE),IF(C48="PRÓPRIA",VLOOKUP(B48,Tabela42[],5,FALSE),IF(C48="DER-ES",VLOOKUP(B48,Tabela6[],4,FALSE),IF(C48="IOPES",VLOOKUP(B48,'IOPES_02-20'!$A$12:$G$1265,7,FALSE),IF(C48="EDIF",VLOOKUP(B48,'EDIF JAN-2020 DESONER.'!$A$3:$D$2649,4,FALSE),"ERRO"))))))))</f>
        <v>3352.51</v>
      </c>
      <c r="G48" s="686">
        <f>+'BDI '!$M$33</f>
        <v>0.36596471257825836</v>
      </c>
      <c r="H48" s="687">
        <f t="shared" si="2"/>
        <v>4579.4103585657376</v>
      </c>
      <c r="I48" s="688" t="str">
        <f ca="1">+IF(Tabela58[[#This Row],[PORCENTAGEM ACUMULADA]]&lt;=$O$2,$N$2,IF(Tabela58[[#This Row],[PORCENTAGEM ACUMULADA]]&lt;=$O$3,$N$3,$N$4))</f>
        <v>C</v>
      </c>
      <c r="J48" s="685">
        <f t="shared" ca="1" si="3"/>
        <v>4579.4103585657376</v>
      </c>
      <c r="K48" s="705">
        <f ca="1">+Tabela58[[#This Row],[PREÇO DO
 SERVIÇO]]/Tabela58[[#Totals],[PREÇO DO
 SERVIÇO]]</f>
        <v>1.0822709350344147E-3</v>
      </c>
      <c r="L48" s="691">
        <f ca="1">+Tabela58[[#This Row],[PORCENTAGEM INDIVIDUAL]]+L47</f>
        <v>0.9797268594998878</v>
      </c>
    </row>
    <row r="49" spans="2:12" ht="60" customHeight="1" x14ac:dyDescent="0.25">
      <c r="B49" s="701" t="s">
        <v>7602</v>
      </c>
      <c r="C49" s="702" t="s">
        <v>20683</v>
      </c>
      <c r="D4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PINTURA ACRILICA EM PISO CIMENTADO DUAS DEMAOS</v>
      </c>
      <c r="E49" s="685">
        <f ca="1">SUMIF('ORÇAM. SEM DESON'!$B$9:$P$126,B49,'ORÇAM. SEM DESON'!$L$9:$L$126)</f>
        <v>233.16</v>
      </c>
      <c r="F49" s="685" t="str">
        <f>IF(C49="SINAPI",VLOOKUP(B49,'SINAPI 09-20 ES - DESONER.'!$G$6:$L$6678,5,FALSE),IF(C49="SIURB",VLOOKUP(B49,'SIURB JAN-2020 DESONER.'!$A$2:$D$757,4,FALSE),IF(C49="SICRO",VLOOKUP(B49,Tabela4[],4,FALSE),IF(C49="CPOS",VLOOKUP(B49,'CPOS-178'!$A$7:$F$4097,6,FALSE),IF(C49="PRÓPRIA",VLOOKUP(B49,Tabela42[],5,FALSE),IF(C49="DER-ES",VLOOKUP(B49,Tabela6[],4,FALSE),IF(C49="IOPES",VLOOKUP(B49,'IOPES_02-20'!$A$12:$G$1265,7,FALSE),IF(C49="EDIF",VLOOKUP(B49,'EDIF JAN-2020 DESONER.'!$A$3:$D$2649,4,FALSE),"ERRO"))))))))</f>
        <v>13,43</v>
      </c>
      <c r="G49" s="686">
        <f>+'BDI '!$M$33</f>
        <v>0.36596471257825836</v>
      </c>
      <c r="H49" s="687">
        <f t="shared" si="2"/>
        <v>18.34490608992601</v>
      </c>
      <c r="I49" s="688" t="str">
        <f ca="1">+IF(Tabela58[[#This Row],[PORCENTAGEM ACUMULADA]]&lt;=$O$2,$N$2,IF(Tabela58[[#This Row],[PORCENTAGEM ACUMULADA]]&lt;=$O$3,$N$3,$N$4))</f>
        <v>C</v>
      </c>
      <c r="J49" s="685">
        <f t="shared" ca="1" si="3"/>
        <v>4277.2983039271485</v>
      </c>
      <c r="K49" s="705">
        <f ca="1">+Tabela58[[#This Row],[PREÇO DO
 SERVIÇO]]/Tabela58[[#Totals],[PREÇO DO
 SERVIÇO]]</f>
        <v>1.0108715472841368E-3</v>
      </c>
      <c r="L49" s="691">
        <f ca="1">+Tabela58[[#This Row],[PORCENTAGEM INDIVIDUAL]]+L48</f>
        <v>0.98073773104717199</v>
      </c>
    </row>
    <row r="50" spans="2:12" ht="60" customHeight="1" x14ac:dyDescent="0.25">
      <c r="B50" s="701" t="s">
        <v>25495</v>
      </c>
      <c r="C50" s="702" t="s">
        <v>25239</v>
      </c>
      <c r="D5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RESERVATÓRIO DE POLIESTILENO DE 1000 L, INCL. SUPORTE EM MADEIRA DE 7X12CM E 8X7CM, ELEVADO DE 4M, CONF. PROJETO (1 UTILIZAÇÃO)</v>
      </c>
      <c r="E50" s="685">
        <f ca="1">SUMIF('ORÇAM. SEM DESON'!$B$9:$P$126,B50,'ORÇAM. SEM DESON'!$L$9:$L$126)</f>
        <v>2</v>
      </c>
      <c r="F50" s="685">
        <f>IF(C50="SINAPI",VLOOKUP(B50,'SINAPI 09-20 ES - DESONER.'!$G$6:$L$6678,5,FALSE),IF(C50="SIURB",VLOOKUP(B50,'SIURB JAN-2020 DESONER.'!$A$2:$D$757,4,FALSE),IF(C50="SICRO",VLOOKUP(B50,Tabela4[],4,FALSE),IF(C50="CPOS",VLOOKUP(B50,'CPOS-178'!$A$7:$F$4097,6,FALSE),IF(C50="PRÓPRIA",VLOOKUP(B50,Tabela42[],5,FALSE),IF(C50="DER-ES",VLOOKUP(B50,Tabela6[],4,FALSE),IF(C50="IOPES",VLOOKUP(B50,'IOPES_02-20'!$A$12:$G$1265,7,FALSE),IF(C50="EDIF",VLOOKUP(B50,'EDIF JAN-2020 DESONER.'!$A$3:$D$2649,4,FALSE),"ERRO"))))))))</f>
        <v>1473.04</v>
      </c>
      <c r="G50" s="686">
        <f>+'BDI '!$M$33</f>
        <v>0.36596471257825836</v>
      </c>
      <c r="H50" s="687">
        <f t="shared" si="2"/>
        <v>2012.1206602162777</v>
      </c>
      <c r="I50" s="688" t="str">
        <f ca="1">+IF(Tabela58[[#This Row],[PORCENTAGEM ACUMULADA]]&lt;=$O$2,$N$2,IF(Tabela58[[#This Row],[PORCENTAGEM ACUMULADA]]&lt;=$O$3,$N$3,$N$4))</f>
        <v>C</v>
      </c>
      <c r="J50" s="685">
        <f t="shared" ca="1" si="3"/>
        <v>4024.2413204325553</v>
      </c>
      <c r="K50" s="705">
        <f ca="1">+Tabela58[[#This Row],[PREÇO DO
 SERVIÇO]]/Tabela58[[#Totals],[PREÇO DO
 SERVIÇO]]</f>
        <v>9.5106554679514385E-4</v>
      </c>
      <c r="L50" s="691">
        <f ca="1">+Tabela58[[#This Row],[PORCENTAGEM INDIVIDUAL]]+L49</f>
        <v>0.98168879659396713</v>
      </c>
    </row>
    <row r="51" spans="2:12" ht="60" customHeight="1" x14ac:dyDescent="0.25">
      <c r="B51" s="701">
        <v>98504</v>
      </c>
      <c r="C51" s="702" t="s">
        <v>20683</v>
      </c>
      <c r="D5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PLANTIO DE GRAMA EM PLACAS. AF_05/2018</v>
      </c>
      <c r="E51" s="685">
        <f ca="1">SUMIF('ORÇAM. SEM DESON'!$B$9:$P$126,B51,'ORÇAM. SEM DESON'!$L$9:$L$126)</f>
        <v>357.64</v>
      </c>
      <c r="F51" s="685" t="str">
        <f>IF(C51="SINAPI",VLOOKUP(B51,'SINAPI 09-20 ES - DESONER.'!$G$6:$L$6678,5,FALSE),IF(C51="SIURB",VLOOKUP(B51,'SIURB JAN-2020 DESONER.'!$A$2:$D$757,4,FALSE),IF(C51="SICRO",VLOOKUP(B51,Tabela4[],4,FALSE),IF(C51="CPOS",VLOOKUP(B51,'CPOS-178'!$A$7:$F$4097,6,FALSE),IF(C51="PRÓPRIA",VLOOKUP(B51,Tabela42[],5,FALSE),IF(C51="DER-ES",VLOOKUP(B51,Tabela6[],4,FALSE),IF(C51="IOPES",VLOOKUP(B51,'IOPES_02-20'!$A$12:$G$1265,7,FALSE),IF(C51="EDIF",VLOOKUP(B51,'EDIF JAN-2020 DESONER.'!$A$3:$D$2649,4,FALSE),"ERRO"))))))))</f>
        <v>8,11</v>
      </c>
      <c r="G51" s="686">
        <f>+'BDI '!$M$33</f>
        <v>0.36596471257825836</v>
      </c>
      <c r="H51" s="687">
        <f t="shared" si="2"/>
        <v>11.077973819009674</v>
      </c>
      <c r="I51" s="688" t="str">
        <f ca="1">+IF(Tabela58[[#This Row],[PORCENTAGEM ACUMULADA]]&lt;=$O$2,$N$2,IF(Tabela58[[#This Row],[PORCENTAGEM ACUMULADA]]&lt;=$O$3,$N$3,$N$4))</f>
        <v>C</v>
      </c>
      <c r="J51" s="685">
        <f t="shared" ca="1" si="3"/>
        <v>3961.9265566306199</v>
      </c>
      <c r="K51" s="705">
        <f ca="1">+Tabela58[[#This Row],[PREÇO DO
 SERVIÇO]]/Tabela58[[#Totals],[PREÇO DO
 SERVIÇO]]</f>
        <v>9.3633844168646517E-4</v>
      </c>
      <c r="L51" s="691">
        <f ca="1">+Tabela58[[#This Row],[PORCENTAGEM INDIVIDUAL]]+L50</f>
        <v>0.98262513503565363</v>
      </c>
    </row>
    <row r="52" spans="2:12" ht="60" customHeight="1" x14ac:dyDescent="0.25">
      <c r="B52" s="701">
        <v>98511</v>
      </c>
      <c r="C52" s="702" t="s">
        <v>20683</v>
      </c>
      <c r="D5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PLANTIO DE ÁRVORE ORNAMENTAL COM ALTURA DE MUDA MAIOR QUE 2,00 M E MENOR OU IGUAL A 4,00 M. AF_05/2018</v>
      </c>
      <c r="E52" s="685">
        <f ca="1">SUMIF('ORÇAM. SEM DESON'!$B$9:$P$126,B52,'ORÇAM. SEM DESON'!$L$9:$L$126)</f>
        <v>30</v>
      </c>
      <c r="F52" s="685" t="str">
        <f>IF(C52="SINAPI",VLOOKUP(B52,'SINAPI 09-20 ES - DESONER.'!$G$6:$L$6678,5,FALSE),IF(C52="SIURB",VLOOKUP(B52,'SIURB JAN-2020 DESONER.'!$A$2:$D$757,4,FALSE),IF(C52="SICRO",VLOOKUP(B52,Tabela4[],4,FALSE),IF(C52="CPOS",VLOOKUP(B52,'CPOS-178'!$A$7:$F$4097,6,FALSE),IF(C52="PRÓPRIA",VLOOKUP(B52,Tabela42[],5,FALSE),IF(C52="DER-ES",VLOOKUP(B52,Tabela6[],4,FALSE),IF(C52="IOPES",VLOOKUP(B52,'IOPES_02-20'!$A$12:$G$1265,7,FALSE),IF(C52="EDIF",VLOOKUP(B52,'EDIF JAN-2020 DESONER.'!$A$3:$D$2649,4,FALSE),"ERRO"))))))))</f>
        <v>85,79</v>
      </c>
      <c r="G52" s="686">
        <f>+'BDI '!$M$33</f>
        <v>0.36596471257825836</v>
      </c>
      <c r="H52" s="687">
        <f t="shared" si="2"/>
        <v>117.1861126920888</v>
      </c>
      <c r="I52" s="688" t="str">
        <f ca="1">+IF(Tabela58[[#This Row],[PORCENTAGEM ACUMULADA]]&lt;=$O$2,$N$2,IF(Tabela58[[#This Row],[PORCENTAGEM ACUMULADA]]&lt;=$O$3,$N$3,$N$4))</f>
        <v>C</v>
      </c>
      <c r="J52" s="685">
        <f t="shared" ca="1" si="3"/>
        <v>3515.5833807626641</v>
      </c>
      <c r="K52" s="705">
        <f ca="1">+Tabela58[[#This Row],[PREÇO DO
 SERVIÇO]]/Tabela58[[#Totals],[PREÇO DO
 SERVIÇO]]</f>
        <v>8.3085231826245793E-4</v>
      </c>
      <c r="L52" s="691">
        <f ca="1">+Tabela58[[#This Row],[PORCENTAGEM INDIVIDUAL]]+L51</f>
        <v>0.98345598735391604</v>
      </c>
    </row>
    <row r="53" spans="2:12" ht="60" customHeight="1" x14ac:dyDescent="0.25">
      <c r="B53" s="701" t="s">
        <v>25471</v>
      </c>
      <c r="C53" s="702" t="s">
        <v>25239</v>
      </c>
      <c r="D5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ALMOXARIFADO, INCL. PORTA, 2 JANELAS, 1 PT ILUMINAÇÃO, ISOLAMENTO TÉRMICO (TETO), PISO EM COMP. NAVAL PINTADO, CERT. NR18, INCL. LAUDO DESCONTAMINAÇÃO.</v>
      </c>
      <c r="E53" s="685">
        <f ca="1">SUMIF('ORÇAM. SEM DESON'!$B$9:$P$126,B53,'ORÇAM. SEM DESON'!$L$9:$L$126)</f>
        <v>6</v>
      </c>
      <c r="F53" s="685">
        <f>IF(C53="SINAPI",VLOOKUP(B53,'SINAPI 09-20 ES - DESONER.'!$G$6:$L$6678,5,FALSE),IF(C53="SIURB",VLOOKUP(B53,'SIURB JAN-2020 DESONER.'!$A$2:$D$757,4,FALSE),IF(C53="SICRO",VLOOKUP(B53,Tabela4[],4,FALSE),IF(C53="CPOS",VLOOKUP(B53,'CPOS-178'!$A$7:$F$4097,6,FALSE),IF(C53="PRÓPRIA",VLOOKUP(B53,Tabela42[],5,FALSE),IF(C53="DER-ES",VLOOKUP(B53,Tabela6[],4,FALSE),IF(C53="IOPES",VLOOKUP(B53,'IOPES_02-20'!$A$12:$G$1265,7,FALSE),IF(C53="EDIF",VLOOKUP(B53,'EDIF JAN-2020 DESONER.'!$A$3:$D$2649,4,FALSE),"ERRO"))))))))</f>
        <v>416.67</v>
      </c>
      <c r="G53" s="686">
        <f>+'BDI '!$M$33</f>
        <v>0.36596471257825836</v>
      </c>
      <c r="H53" s="687">
        <f t="shared" si="2"/>
        <v>569.1565167899829</v>
      </c>
      <c r="I53" s="688" t="str">
        <f ca="1">+IF(Tabela58[[#This Row],[PORCENTAGEM ACUMULADA]]&lt;=$O$2,$N$2,IF(Tabela58[[#This Row],[PORCENTAGEM ACUMULADA]]&lt;=$O$3,$N$3,$N$4))</f>
        <v>C</v>
      </c>
      <c r="J53" s="685">
        <f t="shared" ca="1" si="3"/>
        <v>3414.9391007398972</v>
      </c>
      <c r="K53" s="705">
        <f ca="1">+Tabela58[[#This Row],[PREÇO DO
 SERVIÇO]]/Tabela58[[#Totals],[PREÇO DO
 SERVIÇO]]</f>
        <v>8.0706664051851795E-4</v>
      </c>
      <c r="L53" s="691">
        <f ca="1">+Tabela58[[#This Row],[PORCENTAGEM INDIVIDUAL]]+L52</f>
        <v>0.98426305399443459</v>
      </c>
    </row>
    <row r="54" spans="2:12" ht="60" customHeight="1" x14ac:dyDescent="0.25">
      <c r="B54" s="701" t="s">
        <v>25467</v>
      </c>
      <c r="C54" s="702" t="s">
        <v>25239</v>
      </c>
      <c r="D5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ALUGUEL MENSAL CONTAINER PARA VESTIÁRIO, INCL. PORTA, VENEZIANAS DE CIRCULAÇÃO, 1 PT ILUMINAÇÃO, ISOLAMENTO TÉRMICO (TETO), PISO EM COMP. NAVAL PINTADO, CERT. NR18, INCL. LAUDO DESCONTAMINAÇÃO.</v>
      </c>
      <c r="E54" s="685">
        <f ca="1">SUMIF('ORÇAM. SEM DESON'!$B$9:$P$126,B54,'ORÇAM. SEM DESON'!$L$9:$L$126)</f>
        <v>6</v>
      </c>
      <c r="F54" s="685">
        <f>IF(C54="SINAPI",VLOOKUP(B54,'SINAPI 09-20 ES - DESONER.'!$G$6:$L$6678,5,FALSE),IF(C54="SIURB",VLOOKUP(B54,'SIURB JAN-2020 DESONER.'!$A$2:$D$757,4,FALSE),IF(C54="SICRO",VLOOKUP(B54,Tabela4[],4,FALSE),IF(C54="CPOS",VLOOKUP(B54,'CPOS-178'!$A$7:$F$4097,6,FALSE),IF(C54="PRÓPRIA",VLOOKUP(B54,Tabela42[],5,FALSE),IF(C54="DER-ES",VLOOKUP(B54,Tabela6[],4,FALSE),IF(C54="IOPES",VLOOKUP(B54,'IOPES_02-20'!$A$12:$G$1265,7,FALSE),IF(C54="EDIF",VLOOKUP(B54,'EDIF JAN-2020 DESONER.'!$A$3:$D$2649,4,FALSE),"ERRO"))))))))</f>
        <v>408</v>
      </c>
      <c r="G54" s="686">
        <f>+'BDI '!$M$33</f>
        <v>0.36596471257825836</v>
      </c>
      <c r="H54" s="687">
        <f t="shared" si="2"/>
        <v>557.31360273192945</v>
      </c>
      <c r="I54" s="688" t="str">
        <f ca="1">+IF(Tabela58[[#This Row],[PORCENTAGEM ACUMULADA]]&lt;=$O$2,$N$2,IF(Tabela58[[#This Row],[PORCENTAGEM ACUMULADA]]&lt;=$O$3,$N$3,$N$4))</f>
        <v>C</v>
      </c>
      <c r="J54" s="685">
        <f t="shared" ca="1" si="3"/>
        <v>3343.8816163915767</v>
      </c>
      <c r="K54" s="705">
        <f ca="1">+Tabela58[[#This Row],[PREÇO DO
 SERVIÇO]]/Tabela58[[#Totals],[PREÇO DO
 SERVIÇO]]</f>
        <v>7.9027333220907522E-4</v>
      </c>
      <c r="L54" s="691">
        <f ca="1">+Tabela58[[#This Row],[PORCENTAGEM INDIVIDUAL]]+L53</f>
        <v>0.98505332732664364</v>
      </c>
    </row>
    <row r="55" spans="2:12" ht="60" customHeight="1" x14ac:dyDescent="0.25">
      <c r="B55" s="701">
        <v>181607</v>
      </c>
      <c r="C55" s="702" t="s">
        <v>32936</v>
      </c>
      <c r="D5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PRESSÃO DE PERNAS TRIPLO CONJUGADO</v>
      </c>
      <c r="E55" s="685">
        <f ca="1">SUMIF('ORÇAM. SEM DESON'!$B$9:$P$126,B55,'ORÇAM. SEM DESON'!$L$9:$L$126)</f>
        <v>1</v>
      </c>
      <c r="F55" s="685">
        <f>IF(C55="SINAPI",VLOOKUP(B55,'SINAPI 09-20 ES - DESONER.'!$G$6:$L$6678,5,FALSE),IF(C55="SIURB",VLOOKUP(B55,'SIURB JAN-2020 DESONER.'!$A$2:$D$757,4,FALSE),IF(C55="SICRO",VLOOKUP(B55,Tabela4[],4,FALSE),IF(C55="CPOS",VLOOKUP(B55,'CPOS-178'!$A$7:$F$4097,6,FALSE),IF(C55="PRÓPRIA",VLOOKUP(B55,Tabela42[],5,FALSE),IF(C55="DER-ES",VLOOKUP(B55,Tabela6[],4,FALSE),IF(C55="IOPES",VLOOKUP(B55,'IOPES_02-20'!$A$12:$G$1265,7,FALSE),IF(C55="EDIF",VLOOKUP(B55,'EDIF JAN-2020 DESONER.'!$A$3:$D$2649,4,FALSE),"ERRO"))))))))</f>
        <v>2387.9</v>
      </c>
      <c r="G55" s="686">
        <f>+'BDI '!$M$33</f>
        <v>0.36596471257825836</v>
      </c>
      <c r="H55" s="687">
        <f t="shared" si="2"/>
        <v>3261.7871371656233</v>
      </c>
      <c r="I55" s="688" t="str">
        <f ca="1">+IF(Tabela58[[#This Row],[PORCENTAGEM ACUMULADA]]&lt;=$O$2,$N$2,IF(Tabela58[[#This Row],[PORCENTAGEM ACUMULADA]]&lt;=$O$3,$N$3,$N$4))</f>
        <v>C</v>
      </c>
      <c r="J55" s="685">
        <f t="shared" ca="1" si="3"/>
        <v>3261.7871371656233</v>
      </c>
      <c r="K55" s="705">
        <f ca="1">+Tabela58[[#This Row],[PREÇO DO
 SERVIÇO]]/Tabela58[[#Totals],[PREÇO DO
 SERVIÇO]]</f>
        <v>7.7087160538482464E-4</v>
      </c>
      <c r="L55" s="691">
        <f ca="1">+Tabela58[[#This Row],[PORCENTAGEM INDIVIDUAL]]+L54</f>
        <v>0.98582419893202844</v>
      </c>
    </row>
    <row r="56" spans="2:12" ht="60" customHeight="1" x14ac:dyDescent="0.25">
      <c r="B56" s="701" t="s">
        <v>27552</v>
      </c>
      <c r="C56" s="702" t="s">
        <v>25239</v>
      </c>
      <c r="D5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SUPORTE PARA TABELA DE BASQUETE DE CONCRETO ARMADO FCK = 15MPA, INCLUSIVE FORMA, ARMAÇÃO, LANÇAMENTO E DESFORMA</v>
      </c>
      <c r="E56" s="685">
        <f ca="1">SUMIF('ORÇAM. SEM DESON'!$B$9:$P$126,B56,'ORÇAM. SEM DESON'!$L$9:$L$126)</f>
        <v>1</v>
      </c>
      <c r="F56" s="685">
        <f>IF(C56="SINAPI",VLOOKUP(B56,'SINAPI 09-20 ES - DESONER.'!$G$6:$L$6678,5,FALSE),IF(C56="SIURB",VLOOKUP(B56,'SIURB JAN-2020 DESONER.'!$A$2:$D$757,4,FALSE),IF(C56="SICRO",VLOOKUP(B56,Tabela4[],4,FALSE),IF(C56="CPOS",VLOOKUP(B56,'CPOS-178'!$A$7:$F$4097,6,FALSE),IF(C56="PRÓPRIA",VLOOKUP(B56,Tabela42[],5,FALSE),IF(C56="DER-ES",VLOOKUP(B56,Tabela6[],4,FALSE),IF(C56="IOPES",VLOOKUP(B56,'IOPES_02-20'!$A$12:$G$1265,7,FALSE),IF(C56="EDIF",VLOOKUP(B56,'EDIF JAN-2020 DESONER.'!$A$3:$D$2649,4,FALSE),"ERRO"))))))))</f>
        <v>2339.37</v>
      </c>
      <c r="G56" s="686">
        <f>+'BDI '!$M$33</f>
        <v>0.36596471257825836</v>
      </c>
      <c r="H56" s="687">
        <f t="shared" si="2"/>
        <v>3195.4968696641999</v>
      </c>
      <c r="I56" s="688" t="str">
        <f ca="1">+IF(Tabela58[[#This Row],[PORCENTAGEM ACUMULADA]]&lt;=$O$2,$N$2,IF(Tabela58[[#This Row],[PORCENTAGEM ACUMULADA]]&lt;=$O$3,$N$3,$N$4))</f>
        <v>C</v>
      </c>
      <c r="J56" s="685">
        <f t="shared" ca="1" si="3"/>
        <v>3195.4968696641999</v>
      </c>
      <c r="K56" s="705">
        <f ca="1">+Tabela58[[#This Row],[PREÇO DO
 SERVIÇO]]/Tabela58[[#Totals],[PREÇO DO
 SERVIÇO]]</f>
        <v>7.5520495309229735E-4</v>
      </c>
      <c r="L56" s="691">
        <f ca="1">+Tabela58[[#This Row],[PORCENTAGEM INDIVIDUAL]]+L55</f>
        <v>0.98657940388512078</v>
      </c>
    </row>
    <row r="57" spans="2:12" ht="60" customHeight="1" x14ac:dyDescent="0.25">
      <c r="B57" s="703">
        <v>90704</v>
      </c>
      <c r="C57" s="704" t="s">
        <v>20683</v>
      </c>
      <c r="D5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DE PVC CORRUGADO DE DUPLA PAREDE PARA REDE COLETORA DE ESGOTO, DN 300 MM, JUNTA ELÁSTICA, INSTALADO EM LOCAL COM NÍVEL BAIXO DE INTERFERÊNCIAS - FORNECIMENTO E ASSENTAMENTO. AF_06/2015</v>
      </c>
      <c r="E57" s="685">
        <f ca="1">SUMIF('ORÇAM. SEM DESON'!$B$9:$P$126,B57,'ORÇAM. SEM DESON'!$L$9:$L$126)</f>
        <v>18</v>
      </c>
      <c r="F57" s="685" t="str">
        <f>IF(C57="SINAPI",VLOOKUP(B57,'SINAPI 09-20 ES - DESONER.'!$G$6:$L$6678,5,FALSE),IF(C57="SIURB",VLOOKUP(B57,'SIURB JAN-2020 DESONER.'!$A$2:$D$757,4,FALSE),IF(C57="SICRO",VLOOKUP(B57,Tabela4[],4,FALSE),IF(C57="CPOS",VLOOKUP(B57,'CPOS-178'!$A$7:$F$4097,6,FALSE),IF(C57="PRÓPRIA",VLOOKUP(B57,Tabela42[],5,FALSE),IF(C57="DER-ES",VLOOKUP(B57,Tabela6[],4,FALSE),IF(C57="IOPES",VLOOKUP(B57,'IOPES_02-20'!$A$12:$G$1265,7,FALSE),IF(C57="EDIF",VLOOKUP(B57,'EDIF JAN-2020 DESONER.'!$A$3:$D$2649,4,FALSE),"ERRO"))))))))</f>
        <v>127,85</v>
      </c>
      <c r="G57" s="686">
        <f>+'BDI '!$M$33</f>
        <v>0.36596471257825836</v>
      </c>
      <c r="H57" s="687">
        <f t="shared" si="2"/>
        <v>174.63858850313034</v>
      </c>
      <c r="I57" s="688" t="str">
        <f ca="1">+IF(Tabela58[[#This Row],[PORCENTAGEM ACUMULADA]]&lt;=$O$2,$N$2,IF(Tabela58[[#This Row],[PORCENTAGEM ACUMULADA]]&lt;=$O$3,$N$3,$N$4))</f>
        <v>C</v>
      </c>
      <c r="J57" s="685">
        <f t="shared" ca="1" si="3"/>
        <v>3143.4945930563463</v>
      </c>
      <c r="K57" s="705">
        <f ca="1">+Tabela58[[#This Row],[PREÇO DO
 SERVIÇO]]/Tabela58[[#Totals],[PREÇO DO
 SERVIÇO]]</f>
        <v>7.429150406097814E-4</v>
      </c>
      <c r="L57" s="691">
        <f ca="1">+Tabela58[[#This Row],[PORCENTAGEM INDIVIDUAL]]+L56</f>
        <v>0.98732231892573052</v>
      </c>
    </row>
    <row r="58" spans="2:12" ht="60" customHeight="1" x14ac:dyDescent="0.25">
      <c r="B58" s="701">
        <v>93364</v>
      </c>
      <c r="C58" s="702" t="s">
        <v>20683</v>
      </c>
      <c r="D5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58" s="685">
        <f ca="1">SUMIF('ORÇAM. SEM DESON'!$B$9:$P$126,B58,'ORÇAM. SEM DESON'!$L$9:$L$126)</f>
        <v>304.56</v>
      </c>
      <c r="F58" s="685" t="str">
        <f>IF(C58="SINAPI",VLOOKUP(B58,'SINAPI 09-20 ES - DESONER.'!$G$6:$L$6678,5,FALSE),IF(C58="SIURB",VLOOKUP(B58,'SIURB JAN-2020 DESONER.'!$A$2:$D$757,4,FALSE),IF(C58="SICRO",VLOOKUP(B58,Tabela4[],4,FALSE),IF(C58="CPOS",VLOOKUP(B58,'CPOS-178'!$A$7:$F$4097,6,FALSE),IF(C58="PRÓPRIA",VLOOKUP(B58,Tabela42[],5,FALSE),IF(C58="DER-ES",VLOOKUP(B58,Tabela6[],4,FALSE),IF(C58="IOPES",VLOOKUP(B58,'IOPES_02-20'!$A$12:$G$1265,7,FALSE),IF(C58="EDIF",VLOOKUP(B58,'EDIF JAN-2020 DESONER.'!$A$3:$D$2649,4,FALSE),"ERRO"))))))))</f>
        <v>7,36</v>
      </c>
      <c r="G58" s="686">
        <f>+'BDI '!$M$33</f>
        <v>0.36596471257825836</v>
      </c>
      <c r="H58" s="687">
        <f t="shared" si="2"/>
        <v>10.053500284575982</v>
      </c>
      <c r="I58" s="688" t="str">
        <f ca="1">+IF(Tabela58[[#This Row],[PORCENTAGEM ACUMULADA]]&lt;=$O$2,$N$2,IF(Tabela58[[#This Row],[PORCENTAGEM ACUMULADA]]&lt;=$O$3,$N$3,$N$4))</f>
        <v>C</v>
      </c>
      <c r="J58" s="685">
        <f t="shared" ca="1" si="3"/>
        <v>3061.8940466704612</v>
      </c>
      <c r="K58" s="705">
        <f ca="1">+Tabela58[[#This Row],[PREÇO DO
 SERVIÇO]]/Tabela58[[#Totals],[PREÇO DO
 SERVIÇO]]</f>
        <v>7.2363004697054991E-4</v>
      </c>
      <c r="L58" s="691">
        <f ca="1">+Tabela58[[#This Row],[PORCENTAGEM INDIVIDUAL]]+L57</f>
        <v>0.98804594897270104</v>
      </c>
    </row>
    <row r="59" spans="2:12" ht="60" customHeight="1" x14ac:dyDescent="0.25">
      <c r="B59" s="701">
        <v>91596</v>
      </c>
      <c r="C59" s="702" t="s">
        <v>20683</v>
      </c>
      <c r="D5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ARMAÇÃO DO SISTEMA DE PAREDES DE CONCRETO, EXECUTADA COMO ARMADURA POSITIVA DE LAJES, TELA Q-138. AF_06/2019</v>
      </c>
      <c r="E59" s="685">
        <f ca="1">SUMIF('ORÇAM. SEM DESON'!$B$9:$P$126,B59,'ORÇAM. SEM DESON'!$L$9:$L$126)</f>
        <v>223.69110000000001</v>
      </c>
      <c r="F59" s="685" t="str">
        <f>IF(C59="SINAPI",VLOOKUP(B59,'SINAPI 09-20 ES - DESONER.'!$G$6:$L$6678,5,FALSE),IF(C59="SIURB",VLOOKUP(B59,'SIURB JAN-2020 DESONER.'!$A$2:$D$757,4,FALSE),IF(C59="SICRO",VLOOKUP(B59,Tabela4[],4,FALSE),IF(C59="CPOS",VLOOKUP(B59,'CPOS-178'!$A$7:$F$4097,6,FALSE),IF(C59="PRÓPRIA",VLOOKUP(B59,Tabela42[],5,FALSE),IF(C59="DER-ES",VLOOKUP(B59,Tabela6[],4,FALSE),IF(C59="IOPES",VLOOKUP(B59,'IOPES_02-20'!$A$12:$G$1265,7,FALSE),IF(C59="EDIF",VLOOKUP(B59,'EDIF JAN-2020 DESONER.'!$A$3:$D$2649,4,FALSE),"ERRO"))))))))</f>
        <v>8,63</v>
      </c>
      <c r="G59" s="686">
        <f>+'BDI '!$M$33</f>
        <v>0.36596471257825836</v>
      </c>
      <c r="H59" s="687">
        <f t="shared" si="2"/>
        <v>11.788275469550371</v>
      </c>
      <c r="I59" s="688" t="str">
        <f ca="1">+IF(Tabela58[[#This Row],[PORCENTAGEM ACUMULADA]]&lt;=$O$2,$N$2,IF(Tabela58[[#This Row],[PORCENTAGEM ACUMULADA]]&lt;=$O$3,$N$3,$N$4))</f>
        <v>C</v>
      </c>
      <c r="J59" s="685">
        <f t="shared" ca="1" si="3"/>
        <v>2636.9323068867388</v>
      </c>
      <c r="K59" s="705">
        <f ca="1">+Tabela58[[#This Row],[PREÇO DO
 SERVIÇO]]/Tabela58[[#Totals],[PREÇO DO
 SERVIÇO]]</f>
        <v>6.2319708651106668E-4</v>
      </c>
      <c r="L59" s="691">
        <f ca="1">+Tabela58[[#This Row],[PORCENTAGEM INDIVIDUAL]]+L58</f>
        <v>0.98866914605921208</v>
      </c>
    </row>
    <row r="60" spans="2:12" ht="60" customHeight="1" x14ac:dyDescent="0.25">
      <c r="B60" s="701">
        <v>96971</v>
      </c>
      <c r="C60" s="702" t="s">
        <v>20683</v>
      </c>
      <c r="D6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CORDOALHA DE COBRE NU 16 MM², NÃO ENTERRADA, COM ISOLADOR - FORNECIMENTO E INSTALAÇÃO. AF_12/2017</v>
      </c>
      <c r="E60" s="685">
        <f ca="1">SUMIF('ORÇAM. SEM DESON'!$B$9:$P$126,B60,'ORÇAM. SEM DESON'!$L$9:$L$126)</f>
        <v>87</v>
      </c>
      <c r="F60" s="685" t="str">
        <f>IF(C60="SINAPI",VLOOKUP(B60,'SINAPI 09-20 ES - DESONER.'!$G$6:$L$6678,5,FALSE),IF(C60="SIURB",VLOOKUP(B60,'SIURB JAN-2020 DESONER.'!$A$2:$D$757,4,FALSE),IF(C60="SICRO",VLOOKUP(B60,Tabela4[],4,FALSE),IF(C60="CPOS",VLOOKUP(B60,'CPOS-178'!$A$7:$F$4097,6,FALSE),IF(C60="PRÓPRIA",VLOOKUP(B60,Tabela42[],5,FALSE),IF(C60="DER-ES",VLOOKUP(B60,Tabela6[],4,FALSE),IF(C60="IOPES",VLOOKUP(B60,'IOPES_02-20'!$A$12:$G$1265,7,FALSE),IF(C60="EDIF",VLOOKUP(B60,'EDIF JAN-2020 DESONER.'!$A$3:$D$2649,4,FALSE),"ERRO"))))))))</f>
        <v>21,96</v>
      </c>
      <c r="G60" s="686">
        <f>+'BDI '!$M$33</f>
        <v>0.36596471257825836</v>
      </c>
      <c r="H60" s="687">
        <f t="shared" si="2"/>
        <v>29.996585088218556</v>
      </c>
      <c r="I60" s="688" t="str">
        <f ca="1">+IF(Tabela58[[#This Row],[PORCENTAGEM ACUMULADA]]&lt;=$O$2,$N$2,IF(Tabela58[[#This Row],[PORCENTAGEM ACUMULADA]]&lt;=$O$3,$N$3,$N$4))</f>
        <v>C</v>
      </c>
      <c r="J60" s="685">
        <f t="shared" ca="1" si="3"/>
        <v>2609.7029026750142</v>
      </c>
      <c r="K60" s="705">
        <f ca="1">+Tabela58[[#This Row],[PREÇO DO
 SERVIÇO]]/Tabela58[[#Totals],[PREÇO DO
 SERVIÇO]]</f>
        <v>6.1676184912258264E-4</v>
      </c>
      <c r="L60" s="691">
        <f ca="1">+Tabela58[[#This Row],[PORCENTAGEM INDIVIDUAL]]+L59</f>
        <v>0.98928590790833471</v>
      </c>
    </row>
    <row r="61" spans="2:12" ht="60" customHeight="1" x14ac:dyDescent="0.25">
      <c r="B61" s="701" t="s">
        <v>32984</v>
      </c>
      <c r="C61" s="702" t="s">
        <v>25239</v>
      </c>
      <c r="D6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CONECTOR MEDICAO EM BRONZE C/ 4 PARAFUSOS TEL-560</v>
      </c>
      <c r="E61" s="685">
        <f ca="1">SUMIF('ORÇAM. SEM DESON'!$B$9:$P$126,B61,'ORÇAM. SEM DESON'!$L$9:$L$126)</f>
        <v>99</v>
      </c>
      <c r="F61" s="685">
        <f>IF(C61="SINAPI",VLOOKUP(B61,'SINAPI 09-20 ES - DESONER.'!$G$6:$L$6678,5,FALSE),IF(C61="SIURB",VLOOKUP(B61,'SIURB JAN-2020 DESONER.'!$A$2:$D$757,4,FALSE),IF(C61="SICRO",VLOOKUP(B61,Tabela4[],4,FALSE),IF(C61="CPOS",VLOOKUP(B61,'CPOS-178'!$A$7:$F$4097,6,FALSE),IF(C61="PRÓPRIA",VLOOKUP(B61,Tabela42[],5,FALSE),IF(C61="DER-ES",VLOOKUP(B61,Tabela6[],4,FALSE),IF(C61="IOPES",VLOOKUP(B61,'IOPES_02-20'!$A$12:$G$1265,7,FALSE),IF(C61="EDIF",VLOOKUP(B61,'EDIF JAN-2020 DESONER.'!$A$3:$D$2649,4,FALSE),"ERRO"))))))))</f>
        <v>18.41</v>
      </c>
      <c r="G61" s="686">
        <f>+'BDI '!$M$33</f>
        <v>0.36596471257825836</v>
      </c>
      <c r="H61" s="687">
        <f t="shared" si="2"/>
        <v>25.147410358565736</v>
      </c>
      <c r="I61" s="688" t="str">
        <f ca="1">+IF(Tabela58[[#This Row],[PORCENTAGEM ACUMULADA]]&lt;=$O$2,$N$2,IF(Tabela58[[#This Row],[PORCENTAGEM ACUMULADA]]&lt;=$O$3,$N$3,$N$4))</f>
        <v>C</v>
      </c>
      <c r="J61" s="685">
        <f t="shared" ca="1" si="3"/>
        <v>2489.5936254980079</v>
      </c>
      <c r="K61" s="705">
        <f ca="1">+Tabela58[[#This Row],[PREÇO DO
 SERVIÇO]]/Tabela58[[#Totals],[PREÇO DO
 SERVIÇO]]</f>
        <v>5.8837592832963162E-4</v>
      </c>
      <c r="L61" s="691">
        <f ca="1">+Tabela58[[#This Row],[PORCENTAGEM INDIVIDUAL]]+L60</f>
        <v>0.98987428383666431</v>
      </c>
    </row>
    <row r="62" spans="2:12" ht="60" customHeight="1" x14ac:dyDescent="0.25">
      <c r="B62" s="703">
        <v>5915321</v>
      </c>
      <c r="C62" s="704" t="s">
        <v>20684</v>
      </c>
      <c r="D6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TRANSPORTE COM CAMINHÃO BASCULANTE DE 14 M³ - RODOVIA PAVIMENTADA</v>
      </c>
      <c r="E62" s="685">
        <f ca="1">SUMIF('ORÇAM. SEM DESON'!$B$9:$P$126,B62,'ORÇAM. SEM DESON'!$L$9:$L$126)</f>
        <v>5695.3300000000008</v>
      </c>
      <c r="F62" s="685">
        <f>IF(C62="SINAPI",VLOOKUP(B62,'SINAPI 09-20 ES - DESONER.'!$G$6:$L$6678,5,FALSE),IF(C62="SIURB",VLOOKUP(B62,'SIURB JAN-2020 DESONER.'!$A$2:$D$757,4,FALSE),IF(C62="SICRO",VLOOKUP(B62,Tabela4[],4,FALSE),IF(C62="CPOS",VLOOKUP(B62,'CPOS-178'!$A$7:$F$4097,6,FALSE),IF(C62="PRÓPRIA",VLOOKUP(B62,Tabela42[],5,FALSE),IF(C62="DER-ES",VLOOKUP(B62,Tabela6[],4,FALSE),IF(C62="IOPES",VLOOKUP(B62,'IOPES_02-20'!$A$12:$G$1265,7,FALSE),IF(C62="EDIF",VLOOKUP(B62,'EDIF JAN-2020 DESONER.'!$A$3:$D$2649,4,FALSE),"ERRO"))))))))</f>
        <v>0.3</v>
      </c>
      <c r="G62" s="686">
        <f>+'BDI '!$M$33</f>
        <v>0.36596471257825836</v>
      </c>
      <c r="H62" s="687">
        <f t="shared" si="2"/>
        <v>0.4097894137734775</v>
      </c>
      <c r="I62" s="688" t="str">
        <f ca="1">+IF(Tabela58[[#This Row],[PORCENTAGEM ACUMULADA]]&lt;=$O$2,$N$2,IF(Tabela58[[#This Row],[PORCENTAGEM ACUMULADA]]&lt;=$O$3,$N$3,$N$4))</f>
        <v>C</v>
      </c>
      <c r="J62" s="685">
        <f t="shared" ca="1" si="3"/>
        <v>2333.8859419464998</v>
      </c>
      <c r="K62" s="705">
        <f ca="1">+Tabela58[[#This Row],[PREÇO DO
 SERVIÇO]]/Tabela58[[#Totals],[PREÇO DO
 SERVIÇO]]</f>
        <v>5.5157688935420488E-4</v>
      </c>
      <c r="L62" s="691">
        <f ca="1">+Tabela58[[#This Row],[PORCENTAGEM INDIVIDUAL]]+L61</f>
        <v>0.99042586072601857</v>
      </c>
    </row>
    <row r="63" spans="2:12" ht="60" customHeight="1" x14ac:dyDescent="0.25">
      <c r="B63" s="703">
        <v>90091</v>
      </c>
      <c r="C63" s="704" t="s">
        <v>20683</v>
      </c>
      <c r="D6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63" s="685">
        <f ca="1">SUMIF('ORÇAM. SEM DESON'!$B$9:$P$126,B63,'ORÇAM. SEM DESON'!$L$9:$L$126)</f>
        <v>357.18</v>
      </c>
      <c r="F63" s="685" t="str">
        <f>IF(C63="SINAPI",VLOOKUP(B63,'SINAPI 09-20 ES - DESONER.'!$G$6:$L$6678,5,FALSE),IF(C63="SIURB",VLOOKUP(B63,'SIURB JAN-2020 DESONER.'!$A$2:$D$757,4,FALSE),IF(C63="SICRO",VLOOKUP(B63,Tabela4[],4,FALSE),IF(C63="CPOS",VLOOKUP(B63,'CPOS-178'!$A$7:$F$4097,6,FALSE),IF(C63="PRÓPRIA",VLOOKUP(B63,Tabela42[],5,FALSE),IF(C63="DER-ES",VLOOKUP(B63,Tabela6[],4,FALSE),IF(C63="IOPES",VLOOKUP(B63,'IOPES_02-20'!$A$12:$G$1265,7,FALSE),IF(C63="EDIF",VLOOKUP(B63,'EDIF JAN-2020 DESONER.'!$A$3:$D$2649,4,FALSE),"ERRO"))))))))</f>
        <v>4,69</v>
      </c>
      <c r="G63" s="686">
        <f>+'BDI '!$M$33</f>
        <v>0.36596471257825836</v>
      </c>
      <c r="H63" s="687">
        <f t="shared" si="2"/>
        <v>6.4063745019920324</v>
      </c>
      <c r="I63" s="688" t="str">
        <f ca="1">+IF(Tabela58[[#This Row],[PORCENTAGEM ACUMULADA]]&lt;=$O$2,$N$2,IF(Tabela58[[#This Row],[PORCENTAGEM ACUMULADA]]&lt;=$O$3,$N$3,$N$4))</f>
        <v>C</v>
      </c>
      <c r="J63" s="685">
        <f t="shared" ca="1" si="3"/>
        <v>2288.2288446215143</v>
      </c>
      <c r="K63" s="705">
        <f ca="1">+Tabela58[[#This Row],[PREÇO DO
 SERVIÇO]]/Tabela58[[#Totals],[PREÇO DO
 SERVIÇO]]</f>
        <v>5.4078655925844448E-4</v>
      </c>
      <c r="L63" s="691">
        <f ca="1">+Tabela58[[#This Row],[PORCENTAGEM INDIVIDUAL]]+L62</f>
        <v>0.99096664728527706</v>
      </c>
    </row>
    <row r="64" spans="2:12" ht="60" customHeight="1" x14ac:dyDescent="0.25">
      <c r="B64" s="701">
        <v>100980</v>
      </c>
      <c r="C64" s="702" t="s">
        <v>20683</v>
      </c>
      <c r="D6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CARGA, MANOBRA E DESCARGA DE SOLOS E MATERIAIS GRANULARES EM CAMINHÃO BASCULANTE 18 M³ - CARGA COM ESCAVADEIRA HIDRÁULICA (CAÇAMBA DE 1,20 M³ / 155 HP) E DESCARGA LIVRE (UNIDADE: m³). AF_07/2020</v>
      </c>
      <c r="E64" s="685">
        <f ca="1">SUMIF('ORÇAM. SEM DESON'!$B$9:$P$126,B64,'ORÇAM. SEM DESON'!$L$9:$L$126)</f>
        <v>466.25400000000002</v>
      </c>
      <c r="F64" s="685" t="str">
        <f>IF(C64="SINAPI",VLOOKUP(B64,'SINAPI 09-20 ES - DESONER.'!$G$6:$L$6678,5,FALSE),IF(C64="SIURB",VLOOKUP(B64,'SIURB JAN-2020 DESONER.'!$A$2:$D$757,4,FALSE),IF(C64="SICRO",VLOOKUP(B64,Tabela4[],4,FALSE),IF(C64="CPOS",VLOOKUP(B64,'CPOS-178'!$A$7:$F$4097,6,FALSE),IF(C64="PRÓPRIA",VLOOKUP(B64,Tabela42[],5,FALSE),IF(C64="DER-ES",VLOOKUP(B64,Tabela6[],4,FALSE),IF(C64="IOPES",VLOOKUP(B64,'IOPES_02-20'!$A$12:$G$1265,7,FALSE),IF(C64="EDIF",VLOOKUP(B64,'EDIF JAN-2020 DESONER.'!$A$3:$D$2649,4,FALSE),"ERRO"))))))))</f>
        <v>3,45</v>
      </c>
      <c r="G64" s="686">
        <f>+'BDI '!$M$33</f>
        <v>0.36596471257825836</v>
      </c>
      <c r="H64" s="687">
        <f t="shared" si="2"/>
        <v>4.7125782583949913</v>
      </c>
      <c r="I64" s="688" t="str">
        <f ca="1">+IF(Tabela58[[#This Row],[PORCENTAGEM ACUMULADA]]&lt;=$O$2,$N$2,IF(Tabela58[[#This Row],[PORCENTAGEM ACUMULADA]]&lt;=$O$3,$N$3,$N$4))</f>
        <v>C</v>
      </c>
      <c r="J64" s="685">
        <f t="shared" ca="1" si="3"/>
        <v>2197.2584632896983</v>
      </c>
      <c r="K64" s="705">
        <f ca="1">+Tabela58[[#This Row],[PREÇO DO
 SERVIÇO]]/Tabela58[[#Totals],[PREÇO DO
 SERVIÇO]]</f>
        <v>5.1928715388625205E-4</v>
      </c>
      <c r="L64" s="691">
        <f ca="1">+Tabela58[[#This Row],[PORCENTAGEM INDIVIDUAL]]+L63</f>
        <v>0.99148593443916333</v>
      </c>
    </row>
    <row r="65" spans="2:12" ht="60" customHeight="1" x14ac:dyDescent="0.25">
      <c r="B65" s="701">
        <v>98520</v>
      </c>
      <c r="C65" s="702" t="s">
        <v>20683</v>
      </c>
      <c r="D6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APLICAÇÃO DE ADUBO EM SOLO. AF_05/2018</v>
      </c>
      <c r="E65" s="685">
        <f ca="1">SUMIF('ORÇAM. SEM DESON'!$B$9:$P$126,B65,'ORÇAM. SEM DESON'!$L$9:$L$126)</f>
        <v>358.6</v>
      </c>
      <c r="F65" s="685" t="str">
        <f>IF(C65="SINAPI",VLOOKUP(B65,'SINAPI 09-20 ES - DESONER.'!$G$6:$L$6678,5,FALSE),IF(C65="SIURB",VLOOKUP(B65,'SIURB JAN-2020 DESONER.'!$A$2:$D$757,4,FALSE),IF(C65="SICRO",VLOOKUP(B65,Tabela4[],4,FALSE),IF(C65="CPOS",VLOOKUP(B65,'CPOS-178'!$A$7:$F$4097,6,FALSE),IF(C65="PRÓPRIA",VLOOKUP(B65,Tabela42[],5,FALSE),IF(C65="DER-ES",VLOOKUP(B65,Tabela6[],4,FALSE),IF(C65="IOPES",VLOOKUP(B65,'IOPES_02-20'!$A$12:$G$1265,7,FALSE),IF(C65="EDIF",VLOOKUP(B65,'EDIF JAN-2020 DESONER.'!$A$3:$D$2649,4,FALSE),"ERRO"))))))))</f>
        <v>4,43</v>
      </c>
      <c r="G65" s="686">
        <f>+'BDI '!$M$33</f>
        <v>0.36596471257825836</v>
      </c>
      <c r="H65" s="687">
        <f t="shared" si="2"/>
        <v>6.0512236767216843</v>
      </c>
      <c r="I65" s="688" t="str">
        <f ca="1">+IF(Tabela58[[#This Row],[PORCENTAGEM ACUMULADA]]&lt;=$O$2,$N$2,IF(Tabela58[[#This Row],[PORCENTAGEM ACUMULADA]]&lt;=$O$3,$N$3,$N$4))</f>
        <v>C</v>
      </c>
      <c r="J65" s="685">
        <f t="shared" ca="1" si="3"/>
        <v>2169.9688104723959</v>
      </c>
      <c r="K65" s="705">
        <f ca="1">+Tabela58[[#This Row],[PREÇO DO
 SERVIÇO]]/Tabela58[[#Totals],[PREÇO DO
 SERVIÇO]]</f>
        <v>5.1283767769635307E-4</v>
      </c>
      <c r="L65" s="691">
        <f ca="1">+Tabela58[[#This Row],[PORCENTAGEM INDIVIDUAL]]+L64</f>
        <v>0.99199877211685972</v>
      </c>
    </row>
    <row r="66" spans="2:12" ht="60" customHeight="1" x14ac:dyDescent="0.25">
      <c r="B66" s="701">
        <v>96985</v>
      </c>
      <c r="C66" s="702" t="s">
        <v>20683</v>
      </c>
      <c r="D6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HASTE DE ATERRAMENTO 5/8  PARA SPDA - FORNECIMENTO E INSTALAÇÃO. AF_12/2017</v>
      </c>
      <c r="E66" s="685">
        <f ca="1">SUMIF('ORÇAM. SEM DESON'!$B$9:$P$126,B66,'ORÇAM. SEM DESON'!$L$9:$L$126)</f>
        <v>35</v>
      </c>
      <c r="F66" s="685" t="str">
        <f>IF(C66="SINAPI",VLOOKUP(B66,'SINAPI 09-20 ES - DESONER.'!$G$6:$L$6678,5,FALSE),IF(C66="SIURB",VLOOKUP(B66,'SIURB JAN-2020 DESONER.'!$A$2:$D$757,4,FALSE),IF(C66="SICRO",VLOOKUP(B66,Tabela4[],4,FALSE),IF(C66="CPOS",VLOOKUP(B66,'CPOS-178'!$A$7:$F$4097,6,FALSE),IF(C66="PRÓPRIA",VLOOKUP(B66,Tabela42[],5,FALSE),IF(C66="DER-ES",VLOOKUP(B66,Tabela6[],4,FALSE),IF(C66="IOPES",VLOOKUP(B66,'IOPES_02-20'!$A$12:$G$1265,7,FALSE),IF(C66="EDIF",VLOOKUP(B66,'EDIF JAN-2020 DESONER.'!$A$3:$D$2649,4,FALSE),"ERRO"))))))))</f>
        <v>44,72</v>
      </c>
      <c r="G66" s="686">
        <f>+'BDI '!$M$33</f>
        <v>0.36596471257825836</v>
      </c>
      <c r="H66" s="687">
        <f t="shared" ref="H66:H97" si="4">+F66*(1+G66)</f>
        <v>61.085941946499709</v>
      </c>
      <c r="I66" s="688" t="str">
        <f ca="1">+IF(Tabela58[[#This Row],[PORCENTAGEM ACUMULADA]]&lt;=$O$2,$N$2,IF(Tabela58[[#This Row],[PORCENTAGEM ACUMULADA]]&lt;=$O$3,$N$3,$N$4))</f>
        <v>C</v>
      </c>
      <c r="J66" s="685">
        <f t="shared" ref="J66:J97" ca="1" si="5">+E66*H66</f>
        <v>2138.0079681274897</v>
      </c>
      <c r="K66" s="705">
        <f ca="1">+Tabela58[[#This Row],[PREÇO DO
 SERVIÇO]]/Tabela58[[#Totals],[PREÇO DO
 SERVIÇO]]</f>
        <v>5.0528424002191353E-4</v>
      </c>
      <c r="L66" s="691">
        <f ca="1">+Tabela58[[#This Row],[PORCENTAGEM INDIVIDUAL]]+L65</f>
        <v>0.99250405635688166</v>
      </c>
    </row>
    <row r="67" spans="2:12" ht="60" customHeight="1" x14ac:dyDescent="0.25">
      <c r="B67" s="701" t="s">
        <v>25446</v>
      </c>
      <c r="C67" s="702" t="s">
        <v>25239</v>
      </c>
      <c r="D6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PLACA DE OBRA NAS DIMENSÕES DE 2.0 X 4.0 M, PADRÃO IOPES</v>
      </c>
      <c r="E67" s="685">
        <f ca="1">SUMIF('ORÇAM. SEM DESON'!$B$9:$P$126,B67,'ORÇAM. SEM DESON'!$L$9:$L$126)</f>
        <v>8</v>
      </c>
      <c r="F67" s="685">
        <f>IF(C67="SINAPI",VLOOKUP(B67,'SINAPI 09-20 ES - DESONER.'!$G$6:$L$6678,5,FALSE),IF(C67="SIURB",VLOOKUP(B67,'SIURB JAN-2020 DESONER.'!$A$2:$D$757,4,FALSE),IF(C67="SICRO",VLOOKUP(B67,Tabela4[],4,FALSE),IF(C67="CPOS",VLOOKUP(B67,'CPOS-178'!$A$7:$F$4097,6,FALSE),IF(C67="PRÓPRIA",VLOOKUP(B67,Tabela42[],5,FALSE),IF(C67="DER-ES",VLOOKUP(B67,Tabela6[],4,FALSE),IF(C67="IOPES",VLOOKUP(B67,'IOPES_02-20'!$A$12:$G$1265,7,FALSE),IF(C67="EDIF",VLOOKUP(B67,'EDIF JAN-2020 DESONER.'!$A$3:$D$2649,4,FALSE),"ERRO"))))))))</f>
        <v>189.61</v>
      </c>
      <c r="G67" s="686">
        <f>+'BDI '!$M$33</f>
        <v>0.36596471257825836</v>
      </c>
      <c r="H67" s="687">
        <f t="shared" si="4"/>
        <v>259.00056915196359</v>
      </c>
      <c r="I67" s="688" t="str">
        <f ca="1">+IF(Tabela58[[#This Row],[PORCENTAGEM ACUMULADA]]&lt;=$O$2,$N$2,IF(Tabela58[[#This Row],[PORCENTAGEM ACUMULADA]]&lt;=$O$3,$N$3,$N$4))</f>
        <v>C</v>
      </c>
      <c r="J67" s="685">
        <f t="shared" ca="1" si="5"/>
        <v>2072.0045532157087</v>
      </c>
      <c r="K67" s="705">
        <f ca="1">+Tabela58[[#This Row],[PREÇO DO
 SERVIÇO]]/Tabela58[[#Totals],[PREÇO DO
 SERVIÇO]]</f>
        <v>4.8968538078484562E-4</v>
      </c>
      <c r="L67" s="691">
        <f ca="1">+Tabela58[[#This Row],[PORCENTAGEM INDIVIDUAL]]+L66</f>
        <v>0.99299374173766652</v>
      </c>
    </row>
    <row r="68" spans="2:12" ht="60" customHeight="1" x14ac:dyDescent="0.25">
      <c r="B68" s="701" t="s">
        <v>25497</v>
      </c>
      <c r="C68" s="702" t="s">
        <v>25239</v>
      </c>
      <c r="D6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REDE DE ÁGUA COM PADRÃO DE ENTRADA D'ÁGUA DIÂM. 3/4", CONF. ESPEC. CESAN, INCL. TUBOS E CONEXÕES PARA ALIMENTAÇÃO, DISTRIBUIÇÃO, EXTRAVASOR E LIMPEZA, CONS. O PADRÃO A 25M, CONF. PROJETO (1 UTILIZAÇÃO)</v>
      </c>
      <c r="E68" s="685">
        <f ca="1">SUMIF('ORÇAM. SEM DESON'!$B$9:$P$126,B68,'ORÇAM. SEM DESON'!$L$9:$L$126)</f>
        <v>45</v>
      </c>
      <c r="F68" s="685">
        <f>IF(C68="SINAPI",VLOOKUP(B68,'SINAPI 09-20 ES - DESONER.'!$G$6:$L$6678,5,FALSE),IF(C68="SIURB",VLOOKUP(B68,'SIURB JAN-2020 DESONER.'!$A$2:$D$757,4,FALSE),IF(C68="SICRO",VLOOKUP(B68,Tabela4[],4,FALSE),IF(C68="CPOS",VLOOKUP(B68,'CPOS-178'!$A$7:$F$4097,6,FALSE),IF(C68="PRÓPRIA",VLOOKUP(B68,Tabela42[],5,FALSE),IF(C68="DER-ES",VLOOKUP(B68,Tabela6[],4,FALSE),IF(C68="IOPES",VLOOKUP(B68,'IOPES_02-20'!$A$12:$G$1265,7,FALSE),IF(C68="EDIF",VLOOKUP(B68,'EDIF JAN-2020 DESONER.'!$A$3:$D$2649,4,FALSE),"ERRO"))))))))</f>
        <v>32.24</v>
      </c>
      <c r="G68" s="686">
        <f>+'BDI '!$M$33</f>
        <v>0.36596471257825836</v>
      </c>
      <c r="H68" s="687">
        <f t="shared" si="4"/>
        <v>44.038702333523055</v>
      </c>
      <c r="I68" s="688" t="str">
        <f ca="1">+IF(Tabela58[[#This Row],[PORCENTAGEM ACUMULADA]]&lt;=$O$2,$N$2,IF(Tabela58[[#This Row],[PORCENTAGEM ACUMULADA]]&lt;=$O$3,$N$3,$N$4))</f>
        <v>C</v>
      </c>
      <c r="J68" s="685">
        <f t="shared" ca="1" si="5"/>
        <v>1981.7416050085376</v>
      </c>
      <c r="K68" s="705">
        <f ca="1">+Tabela58[[#This Row],[PREÇO DO
 SERVIÇO]]/Tabela58[[#Totals],[PREÇO DO
 SERVIÇO]]</f>
        <v>4.6835316600037845E-4</v>
      </c>
      <c r="L68" s="691">
        <f ca="1">+Tabela58[[#This Row],[PORCENTAGEM INDIVIDUAL]]+L67</f>
        <v>0.99346209490366688</v>
      </c>
    </row>
    <row r="69" spans="2:12" ht="60" customHeight="1" x14ac:dyDescent="0.25">
      <c r="B69" s="701">
        <v>2003983</v>
      </c>
      <c r="C69" s="702" t="s">
        <v>20684</v>
      </c>
      <c r="D6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TUBO PEAD COM PAREDES ESTRUTURADAS PARA DRENAGEM - D = 400 MM</v>
      </c>
      <c r="E69" s="685">
        <f ca="1">SUMIF('ORÇAM. SEM DESON'!$B$9:$P$126,B69,'ORÇAM. SEM DESON'!$L$9:$L$126)</f>
        <v>7.5</v>
      </c>
      <c r="F69" s="685">
        <f>IF(C69="SINAPI",VLOOKUP(B69,'SINAPI 09-20 ES - DESONER.'!$G$6:$L$6678,5,FALSE),IF(C69="SIURB",VLOOKUP(B69,'SIURB JAN-2020 DESONER.'!$A$2:$D$757,4,FALSE),IF(C69="SICRO",VLOOKUP(B69,Tabela4[],4,FALSE),IF(C69="CPOS",VLOOKUP(B69,'CPOS-178'!$A$7:$F$4097,6,FALSE),IF(C69="PRÓPRIA",VLOOKUP(B69,Tabela42[],5,FALSE),IF(C69="DER-ES",VLOOKUP(B69,Tabela6[],4,FALSE),IF(C69="IOPES",VLOOKUP(B69,'IOPES_02-20'!$A$12:$G$1265,7,FALSE),IF(C69="EDIF",VLOOKUP(B69,'EDIF JAN-2020 DESONER.'!$A$3:$D$2649,4,FALSE),"ERRO"))))))))</f>
        <v>191.57</v>
      </c>
      <c r="G69" s="686">
        <f>+'BDI '!$M$33</f>
        <v>0.36596471257825836</v>
      </c>
      <c r="H69" s="687">
        <f t="shared" si="4"/>
        <v>261.67785998861694</v>
      </c>
      <c r="I69" s="688" t="str">
        <f ca="1">+IF(Tabela58[[#This Row],[PORCENTAGEM ACUMULADA]]&lt;=$O$2,$N$2,IF(Tabela58[[#This Row],[PORCENTAGEM ACUMULADA]]&lt;=$O$3,$N$3,$N$4))</f>
        <v>C</v>
      </c>
      <c r="J69" s="685">
        <f t="shared" ca="1" si="5"/>
        <v>1962.5839499146271</v>
      </c>
      <c r="K69" s="705">
        <f ca="1">+Tabela58[[#This Row],[PREÇO DO
 SERVIÇO]]/Tabela58[[#Totals],[PREÇO DO
 SERVIÇO]]</f>
        <v>4.6382555836793052E-4</v>
      </c>
      <c r="L69" s="691">
        <f ca="1">+Tabela58[[#This Row],[PORCENTAGEM INDIVIDUAL]]+L68</f>
        <v>0.99392592046203476</v>
      </c>
    </row>
    <row r="70" spans="2:12" ht="60" customHeight="1" x14ac:dyDescent="0.25">
      <c r="B70" s="701">
        <v>181612</v>
      </c>
      <c r="C70" s="702" t="s">
        <v>32936</v>
      </c>
      <c r="D7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ROTAÇÃO VERTICAL TRIPLO CONJUGADO</v>
      </c>
      <c r="E70" s="685">
        <f ca="1">SUMIF('ORÇAM. SEM DESON'!$B$9:$P$126,B70,'ORÇAM. SEM DESON'!$L$9:$L$126)</f>
        <v>1</v>
      </c>
      <c r="F70" s="685">
        <f>IF(C70="SINAPI",VLOOKUP(B70,'SINAPI 09-20 ES - DESONER.'!$G$6:$L$6678,5,FALSE),IF(C70="SIURB",VLOOKUP(B70,'SIURB JAN-2020 DESONER.'!$A$2:$D$757,4,FALSE),IF(C70="SICRO",VLOOKUP(B70,Tabela4[],4,FALSE),IF(C70="CPOS",VLOOKUP(B70,'CPOS-178'!$A$7:$F$4097,6,FALSE),IF(C70="PRÓPRIA",VLOOKUP(B70,Tabela42[],5,FALSE),IF(C70="DER-ES",VLOOKUP(B70,Tabela6[],4,FALSE),IF(C70="IOPES",VLOOKUP(B70,'IOPES_02-20'!$A$12:$G$1265,7,FALSE),IF(C70="EDIF",VLOOKUP(B70,'EDIF JAN-2020 DESONER.'!$A$3:$D$2649,4,FALSE),"ERRO"))))))))</f>
        <v>1372.15</v>
      </c>
      <c r="G70" s="686">
        <f>+'BDI '!$M$33</f>
        <v>0.36596471257825836</v>
      </c>
      <c r="H70" s="687">
        <f t="shared" si="4"/>
        <v>1874.3084803642573</v>
      </c>
      <c r="I70" s="688" t="str">
        <f ca="1">+IF(Tabela58[[#This Row],[PORCENTAGEM ACUMULADA]]&lt;=$O$2,$N$2,IF(Tabela58[[#This Row],[PORCENTAGEM ACUMULADA]]&lt;=$O$3,$N$3,$N$4))</f>
        <v>C</v>
      </c>
      <c r="J70" s="685">
        <f t="shared" ca="1" si="5"/>
        <v>1874.3084803642573</v>
      </c>
      <c r="K70" s="705">
        <f ca="1">+Tabela58[[#This Row],[PREÇO DO
 SERVIÇO]]/Tabela58[[#Totals],[PREÇO DO
 SERVIÇO]]</f>
        <v>4.4296305261057296E-4</v>
      </c>
      <c r="L70" s="691">
        <f ca="1">+Tabela58[[#This Row],[PORCENTAGEM INDIVIDUAL]]+L69</f>
        <v>0.99436888351464536</v>
      </c>
    </row>
    <row r="71" spans="2:12" ht="60" customHeight="1" x14ac:dyDescent="0.25">
      <c r="B71" s="701">
        <v>101094</v>
      </c>
      <c r="C71" s="702" t="s">
        <v>20683</v>
      </c>
      <c r="D7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PISO PODOTÁTIL, DIRECIONAL OU ALERTA, ASSENTADO SOBRE ARGAMASSA. AF_05/2020</v>
      </c>
      <c r="E71" s="685">
        <f ca="1">SUMIF('ORÇAM. SEM DESON'!$B$9:$P$126,B71,'ORÇAM. SEM DESON'!$L$9:$L$126)</f>
        <v>7.7999999999999989</v>
      </c>
      <c r="F71" s="685" t="str">
        <f>IF(C71="SINAPI",VLOOKUP(B71,'SINAPI 09-20 ES - DESONER.'!$G$6:$L$6678,5,FALSE),IF(C71="SIURB",VLOOKUP(B71,'SIURB JAN-2020 DESONER.'!$A$2:$D$757,4,FALSE),IF(C71="SICRO",VLOOKUP(B71,Tabela4[],4,FALSE),IF(C71="CPOS",VLOOKUP(B71,'CPOS-178'!$A$7:$F$4097,6,FALSE),IF(C71="PRÓPRIA",VLOOKUP(B71,Tabela42[],5,FALSE),IF(C71="DER-ES",VLOOKUP(B71,Tabela6[],4,FALSE),IF(C71="IOPES",VLOOKUP(B71,'IOPES_02-20'!$A$12:$G$1265,7,FALSE),IF(C71="EDIF",VLOOKUP(B71,'EDIF JAN-2020 DESONER.'!$A$3:$D$2649,4,FALSE),"ERRO"))))))))</f>
        <v>130,99</v>
      </c>
      <c r="G71" s="686">
        <f>+'BDI '!$M$33</f>
        <v>0.36596471257825836</v>
      </c>
      <c r="H71" s="687">
        <f t="shared" si="4"/>
        <v>178.92771770062606</v>
      </c>
      <c r="I71" s="688" t="str">
        <f ca="1">+IF(Tabela58[[#This Row],[PORCENTAGEM ACUMULADA]]&lt;=$O$2,$N$2,IF(Tabela58[[#This Row],[PORCENTAGEM ACUMULADA]]&lt;=$O$3,$N$3,$N$4))</f>
        <v>C</v>
      </c>
      <c r="J71" s="685">
        <f t="shared" ca="1" si="5"/>
        <v>1395.636198064883</v>
      </c>
      <c r="K71" s="705">
        <f ca="1">+Tabela58[[#This Row],[PREÇO DO
 SERVIÇO]]/Tabela58[[#Totals],[PREÇO DO
 SERVIÇO]]</f>
        <v>3.2983645814187932E-4</v>
      </c>
      <c r="L71" s="691">
        <f ca="1">+Tabela58[[#This Row],[PORCENTAGEM INDIVIDUAL]]+L70</f>
        <v>0.99469871997278725</v>
      </c>
    </row>
    <row r="72" spans="2:12" ht="60" customHeight="1" x14ac:dyDescent="0.25">
      <c r="B72" s="701">
        <v>96973</v>
      </c>
      <c r="C72" s="702" t="s">
        <v>20683</v>
      </c>
      <c r="D7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CORDOALHA DE COBRE NU 35 MM², NÃO ENTERRADA, COM ISOLADOR - FORNECIMENTO E INSTALAÇÃO. AF_12/2017</v>
      </c>
      <c r="E72" s="685">
        <f ca="1">SUMIF('ORÇAM. SEM DESON'!$B$9:$P$126,B72,'ORÇAM. SEM DESON'!$L$9:$L$126)</f>
        <v>25</v>
      </c>
      <c r="F72" s="685" t="str">
        <f>IF(C72="SINAPI",VLOOKUP(B72,'SINAPI 09-20 ES - DESONER.'!$G$6:$L$6678,5,FALSE),IF(C72="SIURB",VLOOKUP(B72,'SIURB JAN-2020 DESONER.'!$A$2:$D$757,4,FALSE),IF(C72="SICRO",VLOOKUP(B72,Tabela4[],4,FALSE),IF(C72="CPOS",VLOOKUP(B72,'CPOS-178'!$A$7:$F$4097,6,FALSE),IF(C72="PRÓPRIA",VLOOKUP(B72,Tabela42[],5,FALSE),IF(C72="DER-ES",VLOOKUP(B72,Tabela6[],4,FALSE),IF(C72="IOPES",VLOOKUP(B72,'IOPES_02-20'!$A$12:$G$1265,7,FALSE),IF(C72="EDIF",VLOOKUP(B72,'EDIF JAN-2020 DESONER.'!$A$3:$D$2649,4,FALSE),"ERRO"))))))))</f>
        <v>38,79</v>
      </c>
      <c r="G72" s="686">
        <f>+'BDI '!$M$33</f>
        <v>0.36596471257825836</v>
      </c>
      <c r="H72" s="687">
        <f t="shared" si="4"/>
        <v>52.985771200910641</v>
      </c>
      <c r="I72" s="688" t="str">
        <f ca="1">+IF(Tabela58[[#This Row],[PORCENTAGEM ACUMULADA]]&lt;=$O$2,$N$2,IF(Tabela58[[#This Row],[PORCENTAGEM ACUMULADA]]&lt;=$O$3,$N$3,$N$4))</f>
        <v>C</v>
      </c>
      <c r="J72" s="685">
        <f t="shared" ca="1" si="5"/>
        <v>1324.644280022766</v>
      </c>
      <c r="K72" s="705">
        <f ca="1">+Tabela58[[#This Row],[PREÇO DO
 SERVIÇO]]/Tabela58[[#Totals],[PREÇO DO
 SERVIÇO]]</f>
        <v>3.1305864538797002E-4</v>
      </c>
      <c r="L72" s="691">
        <f ca="1">+Tabela58[[#This Row],[PORCENTAGEM INDIVIDUAL]]+L71</f>
        <v>0.99501177861817525</v>
      </c>
    </row>
    <row r="73" spans="2:12" ht="60" customHeight="1" x14ac:dyDescent="0.25">
      <c r="B73" s="703">
        <v>97917</v>
      </c>
      <c r="C73" s="704" t="s">
        <v>20683</v>
      </c>
      <c r="D7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TRANSPORTE COM CAMINHÃO BASCULANTE DE 6 M³, EM VIA URBANA EM REVESTIMENTO PRIMÁRIO (UNIDADE: TXKM). AF_07/2020</v>
      </c>
      <c r="E73" s="685">
        <f ca="1">SUMIF('ORÇAM. SEM DESON'!$B$9:$P$126,B73,'ORÇAM. SEM DESON'!$L$9:$L$126)</f>
        <v>840.07200000000012</v>
      </c>
      <c r="F73" s="685" t="str">
        <f>IF(C73="SINAPI",VLOOKUP(B73,'SINAPI 09-20 ES - DESONER.'!$G$6:$L$6678,5,FALSE),IF(C73="SIURB",VLOOKUP(B73,'SIURB JAN-2020 DESONER.'!$A$2:$D$757,4,FALSE),IF(C73="SICRO",VLOOKUP(B73,Tabela4[],4,FALSE),IF(C73="CPOS",VLOOKUP(B73,'CPOS-178'!$A$7:$F$4097,6,FALSE),IF(C73="PRÓPRIA",VLOOKUP(B73,Tabela42[],5,FALSE),IF(C73="DER-ES",VLOOKUP(B73,Tabela6[],4,FALSE),IF(C73="IOPES",VLOOKUP(B73,'IOPES_02-20'!$A$12:$G$1265,7,FALSE),IF(C73="EDIF",VLOOKUP(B73,'EDIF JAN-2020 DESONER.'!$A$3:$D$2649,4,FALSE),"ERRO"))))))))</f>
        <v>1,14</v>
      </c>
      <c r="G73" s="686">
        <f>+'BDI '!$M$33</f>
        <v>0.36596471257825836</v>
      </c>
      <c r="H73" s="687">
        <f t="shared" si="4"/>
        <v>1.5571997723392144</v>
      </c>
      <c r="I73" s="688" t="str">
        <f ca="1">+IF(Tabela58[[#This Row],[PORCENTAGEM ACUMULADA]]&lt;=$O$2,$N$2,IF(Tabela58[[#This Row],[PORCENTAGEM ACUMULADA]]&lt;=$O$3,$N$3,$N$4))</f>
        <v>C</v>
      </c>
      <c r="J73" s="685">
        <f t="shared" ca="1" si="5"/>
        <v>1308.1599271485486</v>
      </c>
      <c r="K73" s="705">
        <f ca="1">+Tabela58[[#This Row],[PREÇO DO
 SERVIÇO]]/Tabela58[[#Totals],[PREÇO DO
 SERVIÇO]]</f>
        <v>3.0916283029351231E-4</v>
      </c>
      <c r="L73" s="691">
        <f ca="1">+Tabela58[[#This Row],[PORCENTAGEM INDIVIDUAL]]+L72</f>
        <v>0.99532094144846872</v>
      </c>
    </row>
    <row r="74" spans="2:12" ht="60" customHeight="1" x14ac:dyDescent="0.25">
      <c r="B74" s="701">
        <v>181502</v>
      </c>
      <c r="C74" s="702" t="s">
        <v>32936</v>
      </c>
      <c r="D7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APARELHOS DE GINÁTICA EM MADEIRA - BARREIRA SIMPLES</v>
      </c>
      <c r="E74" s="685">
        <f ca="1">SUMIF('ORÇAM. SEM DESON'!$B$9:$P$126,B74,'ORÇAM. SEM DESON'!$L$9:$L$126)</f>
        <v>1</v>
      </c>
      <c r="F74" s="685">
        <f>IF(C74="SINAPI",VLOOKUP(B74,'SINAPI 09-20 ES - DESONER.'!$G$6:$L$6678,5,FALSE),IF(C74="SIURB",VLOOKUP(B74,'SIURB JAN-2020 DESONER.'!$A$2:$D$757,4,FALSE),IF(C74="SICRO",VLOOKUP(B74,Tabela4[],4,FALSE),IF(C74="CPOS",VLOOKUP(B74,'CPOS-178'!$A$7:$F$4097,6,FALSE),IF(C74="PRÓPRIA",VLOOKUP(B74,Tabela42[],5,FALSE),IF(C74="DER-ES",VLOOKUP(B74,Tabela6[],4,FALSE),IF(C74="IOPES",VLOOKUP(B74,'IOPES_02-20'!$A$12:$G$1265,7,FALSE),IF(C74="EDIF",VLOOKUP(B74,'EDIF JAN-2020 DESONER.'!$A$3:$D$2649,4,FALSE),"ERRO"))))))))</f>
        <v>934.62</v>
      </c>
      <c r="G74" s="686">
        <f>+'BDI '!$M$33</f>
        <v>0.36596471257825836</v>
      </c>
      <c r="H74" s="687">
        <f t="shared" si="4"/>
        <v>1276.6579396698919</v>
      </c>
      <c r="I74" s="688" t="str">
        <f ca="1">+IF(Tabela58[[#This Row],[PORCENTAGEM ACUMULADA]]&lt;=$O$2,$N$2,IF(Tabela58[[#This Row],[PORCENTAGEM ACUMULADA]]&lt;=$O$3,$N$3,$N$4))</f>
        <v>C</v>
      </c>
      <c r="J74" s="685">
        <f t="shared" ca="1" si="5"/>
        <v>1276.6579396698919</v>
      </c>
      <c r="K74" s="705">
        <f ca="1">+Tabela58[[#This Row],[PREÇO DO
 SERVIÇO]]/Tabela58[[#Totals],[PREÇO DO
 SERVIÇO]]</f>
        <v>3.0171783568188151E-4</v>
      </c>
      <c r="L74" s="691">
        <f ca="1">+Tabela58[[#This Row],[PORCENTAGEM INDIVIDUAL]]+L73</f>
        <v>0.99562265928415061</v>
      </c>
    </row>
    <row r="75" spans="2:12" ht="60" customHeight="1" x14ac:dyDescent="0.25">
      <c r="B75" s="701" t="s">
        <v>28906</v>
      </c>
      <c r="C75" s="702" t="s">
        <v>25245</v>
      </c>
      <c r="D7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INSTALAÇÃO DE BRINQUEDO TIPO PAREDÃO</v>
      </c>
      <c r="E75" s="685">
        <f ca="1">SUMIF('ORÇAM. SEM DESON'!$B$9:$P$126,B75,'ORÇAM. SEM DESON'!$L$9:$L$126)</f>
        <v>1</v>
      </c>
      <c r="F75" s="685">
        <f>IF(C75="SINAPI",VLOOKUP(B75,'SINAPI 09-20 ES - DESONER.'!$G$6:$L$6678,5,FALSE),IF(C75="SIURB",VLOOKUP(B75,'SIURB JAN-2020 DESONER.'!$A$2:$D$757,4,FALSE),IF(C75="SICRO",VLOOKUP(B75,Tabela4[],4,FALSE),IF(C75="CPOS",VLOOKUP(B75,'CPOS-178'!$A$7:$F$4097,6,FALSE),IF(C75="PRÓPRIA",VLOOKUP(B75,Tabela42[],5,FALSE),IF(C75="DER-ES",VLOOKUP(B75,Tabela6[],4,FALSE),IF(C75="IOPES",VLOOKUP(B75,'IOPES_02-20'!$A$12:$G$1265,7,FALSE),IF(C75="EDIF",VLOOKUP(B75,'EDIF JAN-2020 DESONER.'!$A$3:$D$2649,4,FALSE),"ERRO"))))))))</f>
        <v>4509.51</v>
      </c>
      <c r="G75" s="686">
        <f>+'BDI '!$M$33</f>
        <v>0.36596471257825836</v>
      </c>
      <c r="H75" s="687">
        <f t="shared" si="4"/>
        <v>6159.8315310187818</v>
      </c>
      <c r="I75" s="688" t="str">
        <f ca="1">+IF(Tabela58[[#This Row],[PORCENTAGEM ACUMULADA]]&lt;=$O$2,$N$2,IF(Tabela58[[#This Row],[PORCENTAGEM ACUMULADA]]&lt;=$O$3,$N$3,$N$4))</f>
        <v>C</v>
      </c>
      <c r="J75" s="685">
        <f t="shared" ca="1" si="5"/>
        <v>6159.8315310187818</v>
      </c>
      <c r="K75" s="705">
        <f ca="1">+Tabela58[[#This Row],[PREÇO DO
 SERVIÇO]]/Tabela58[[#Totals],[PREÇO DO
 SERVIÇO]]</f>
        <v>1.4557783882067593E-3</v>
      </c>
      <c r="L75" s="691">
        <f ca="1">+Tabela58[[#This Row],[PORCENTAGEM INDIVIDUAL]]+L74</f>
        <v>0.99707843767235738</v>
      </c>
    </row>
    <row r="76" spans="2:12" ht="60" customHeight="1" x14ac:dyDescent="0.25">
      <c r="B76" s="703">
        <v>5914351</v>
      </c>
      <c r="C76" s="704" t="s">
        <v>20684</v>
      </c>
      <c r="D7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CARGA, MANOBRA E DESCARGA DE AGREGADOS OU SOLOS EM CAMINHÃO BASCULANTE DE 14 M³ - CARGA COM CARREGADEIRA DE 3,40 M³ E DESCARGA LIVRE</v>
      </c>
      <c r="E76" s="685">
        <f ca="1">SUMIF('ORÇAM. SEM DESON'!$B$9:$P$126,B76,'ORÇAM. SEM DESON'!$L$9:$L$126)</f>
        <v>569.53300000000002</v>
      </c>
      <c r="F76" s="685">
        <f>IF(C76="SINAPI",VLOOKUP(B76,'SINAPI 09-20 ES - DESONER.'!$G$6:$L$6678,5,FALSE),IF(C76="SIURB",VLOOKUP(B76,'SIURB JAN-2020 DESONER.'!$A$2:$D$757,4,FALSE),IF(C76="SICRO",VLOOKUP(B76,Tabela4[],4,FALSE),IF(C76="CPOS",VLOOKUP(B76,'CPOS-178'!$A$7:$F$4097,6,FALSE),IF(C76="PRÓPRIA",VLOOKUP(B76,Tabela42[],5,FALSE),IF(C76="DER-ES",VLOOKUP(B76,Tabela6[],4,FALSE),IF(C76="IOPES",VLOOKUP(B76,'IOPES_02-20'!$A$12:$G$1265,7,FALSE),IF(C76="EDIF",VLOOKUP(B76,'EDIF JAN-2020 DESONER.'!$A$3:$D$2649,4,FALSE),"ERRO"))))))))</f>
        <v>1.36</v>
      </c>
      <c r="G76" s="686">
        <f>+'BDI '!$M$33</f>
        <v>0.36596471257825836</v>
      </c>
      <c r="H76" s="687">
        <f t="shared" si="4"/>
        <v>1.8577120091064314</v>
      </c>
      <c r="I76" s="688" t="str">
        <f ca="1">+IF(Tabela58[[#This Row],[PORCENTAGEM ACUMULADA]]&lt;=$O$2,$N$2,IF(Tabela58[[#This Row],[PORCENTAGEM ACUMULADA]]&lt;=$O$3,$N$3,$N$4))</f>
        <v>C</v>
      </c>
      <c r="J76" s="685">
        <f t="shared" ca="1" si="5"/>
        <v>1058.0282936824133</v>
      </c>
      <c r="K76" s="705">
        <f ca="1">+Tabela58[[#This Row],[PREÇO DO
 SERVIÇO]]/Tabela58[[#Totals],[PREÇO DO
 SERVIÇO]]</f>
        <v>2.500481898405729E-4</v>
      </c>
      <c r="L76" s="691">
        <f ca="1">+Tabela58[[#This Row],[PORCENTAGEM INDIVIDUAL]]+L75</f>
        <v>0.99732848586219791</v>
      </c>
    </row>
    <row r="77" spans="2:12" ht="60" customHeight="1" x14ac:dyDescent="0.25">
      <c r="B77" s="701">
        <v>91931</v>
      </c>
      <c r="C77" s="702" t="s">
        <v>20683</v>
      </c>
      <c r="D7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CABO DE COBRE FLEXÍVEL ISOLADO, 6 MM², ANTI-CHAMA 0,6/1,0 KV, PARA CIRCUITOS TERMINAIS - FORNECIMENTO E INSTALAÇÃO. AF_12/2015</v>
      </c>
      <c r="E77" s="685">
        <f ca="1">SUMIF('ORÇAM. SEM DESON'!$B$9:$P$126,B77,'ORÇAM. SEM DESON'!$L$9:$L$126)</f>
        <v>100</v>
      </c>
      <c r="F77" s="685" t="str">
        <f>IF(C77="SINAPI",VLOOKUP(B77,'SINAPI 09-20 ES - DESONER.'!$G$6:$L$6678,5,FALSE),IF(C77="SIURB",VLOOKUP(B77,'SIURB JAN-2020 DESONER.'!$A$2:$D$757,4,FALSE),IF(C77="SICRO",VLOOKUP(B77,Tabela4[],4,FALSE),IF(C77="CPOS",VLOOKUP(B77,'CPOS-178'!$A$7:$F$4097,6,FALSE),IF(C77="PRÓPRIA",VLOOKUP(B77,Tabela42[],5,FALSE),IF(C77="DER-ES",VLOOKUP(B77,Tabela6[],4,FALSE),IF(C77="IOPES",VLOOKUP(B77,'IOPES_02-20'!$A$12:$G$1265,7,FALSE),IF(C77="EDIF",VLOOKUP(B77,'EDIF JAN-2020 DESONER.'!$A$3:$D$2649,4,FALSE),"ERRO"))))))))</f>
        <v>6,69</v>
      </c>
      <c r="G77" s="686">
        <f>+'BDI '!$M$33</f>
        <v>0.36596471257825836</v>
      </c>
      <c r="H77" s="687">
        <f t="shared" si="4"/>
        <v>9.1383039271485487</v>
      </c>
      <c r="I77" s="688" t="str">
        <f ca="1">+IF(Tabela58[[#This Row],[PORCENTAGEM ACUMULADA]]&lt;=$O$2,$N$2,IF(Tabela58[[#This Row],[PORCENTAGEM ACUMULADA]]&lt;=$O$3,$N$3,$N$4))</f>
        <v>C</v>
      </c>
      <c r="J77" s="685">
        <f t="shared" ca="1" si="5"/>
        <v>913.83039271485484</v>
      </c>
      <c r="K77" s="705">
        <f ca="1">+Tabela58[[#This Row],[PREÇO DO
 SERVIÇO]]/Tabela58[[#Totals],[PREÇO DO
 SERVIÇO]]</f>
        <v>2.1596930524831343E-4</v>
      </c>
      <c r="L77" s="691">
        <f ca="1">+Tabela58[[#This Row],[PORCENTAGEM INDIVIDUAL]]+L76</f>
        <v>0.99754445516744628</v>
      </c>
    </row>
    <row r="78" spans="2:12" ht="60" customHeight="1" x14ac:dyDescent="0.25">
      <c r="B78" s="701">
        <v>4011353</v>
      </c>
      <c r="C78" s="702" t="s">
        <v>20684</v>
      </c>
      <c r="D7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PINTURA DE LIGAÇÃO</v>
      </c>
      <c r="E78" s="685">
        <f ca="1">SUMIF('ORÇAM. SEM DESON'!$B$9:$P$126,B78,'ORÇAM. SEM DESON'!$L$9:$L$126)</f>
        <v>4350</v>
      </c>
      <c r="F78" s="685">
        <f>IF(C78="SINAPI",VLOOKUP(B78,'SINAPI 09-20 ES - DESONER.'!$G$6:$L$6678,5,FALSE),IF(C78="SIURB",VLOOKUP(B78,'SIURB JAN-2020 DESONER.'!$A$2:$D$757,4,FALSE),IF(C78="SICRO",VLOOKUP(B78,Tabela4[],4,FALSE),IF(C78="CPOS",VLOOKUP(B78,'CPOS-178'!$A$7:$F$4097,6,FALSE),IF(C78="PRÓPRIA",VLOOKUP(B78,Tabela42[],5,FALSE),IF(C78="DER-ES",VLOOKUP(B78,Tabela6[],4,FALSE),IF(C78="IOPES",VLOOKUP(B78,'IOPES_02-20'!$A$12:$G$1265,7,FALSE),IF(C78="EDIF",VLOOKUP(B78,'EDIF JAN-2020 DESONER.'!$A$3:$D$2649,4,FALSE),"ERRO"))))))))</f>
        <v>0.15</v>
      </c>
      <c r="G78" s="686">
        <f>+'BDI '!$M$33</f>
        <v>0.36596471257825836</v>
      </c>
      <c r="H78" s="687">
        <f t="shared" si="4"/>
        <v>0.20489470688673875</v>
      </c>
      <c r="I78" s="688" t="str">
        <f ca="1">+IF(Tabela58[[#This Row],[PORCENTAGEM ACUMULADA]]&lt;=$O$2,$N$2,IF(Tabela58[[#This Row],[PORCENTAGEM ACUMULADA]]&lt;=$O$3,$N$3,$N$4))</f>
        <v>C</v>
      </c>
      <c r="J78" s="685">
        <f t="shared" ca="1" si="5"/>
        <v>891.29197495731353</v>
      </c>
      <c r="K78" s="705">
        <f ca="1">+Tabela58[[#This Row],[PREÇO DO
 SERVIÇO]]/Tabela58[[#Totals],[PREÇO DO
 SERVIÇO]]</f>
        <v>2.1064270803366892E-4</v>
      </c>
      <c r="L78" s="691">
        <f ca="1">+Tabela58[[#This Row],[PORCENTAGEM INDIVIDUAL]]+L77</f>
        <v>0.99775509787547989</v>
      </c>
    </row>
    <row r="79" spans="2:12" ht="60" customHeight="1" x14ac:dyDescent="0.25">
      <c r="B79" s="701">
        <v>181446</v>
      </c>
      <c r="C79" s="702" t="s">
        <v>32936</v>
      </c>
      <c r="D7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PLAYGROUND BRINQUEDOS DE MADEIRA - GANGORRA DUPLA</v>
      </c>
      <c r="E79" s="685">
        <f ca="1">SUMIF('ORÇAM. SEM DESON'!$B$9:$P$126,B79,'ORÇAM. SEM DESON'!$L$9:$L$126)</f>
        <v>1</v>
      </c>
      <c r="F79" s="685">
        <f>IF(C79="SINAPI",VLOOKUP(B79,'SINAPI 09-20 ES - DESONER.'!$G$6:$L$6678,5,FALSE),IF(C79="SIURB",VLOOKUP(B79,'SIURB JAN-2020 DESONER.'!$A$2:$D$757,4,FALSE),IF(C79="SICRO",VLOOKUP(B79,Tabela4[],4,FALSE),IF(C79="CPOS",VLOOKUP(B79,'CPOS-178'!$A$7:$F$4097,6,FALSE),IF(C79="PRÓPRIA",VLOOKUP(B79,Tabela42[],5,FALSE),IF(C79="DER-ES",VLOOKUP(B79,Tabela6[],4,FALSE),IF(C79="IOPES",VLOOKUP(B79,'IOPES_02-20'!$A$12:$G$1265,7,FALSE),IF(C79="EDIF",VLOOKUP(B79,'EDIF JAN-2020 DESONER.'!$A$3:$D$2649,4,FALSE),"ERRO"))))))))</f>
        <v>637.35</v>
      </c>
      <c r="G79" s="686">
        <f>+'BDI '!$M$33</f>
        <v>0.36596471257825836</v>
      </c>
      <c r="H79" s="687">
        <f t="shared" si="4"/>
        <v>870.59760956175296</v>
      </c>
      <c r="I79" s="688" t="str">
        <f ca="1">+IF(Tabela58[[#This Row],[PORCENTAGEM ACUMULADA]]&lt;=$O$2,$N$2,IF(Tabela58[[#This Row],[PORCENTAGEM ACUMULADA]]&lt;=$O$3,$N$3,$N$4))</f>
        <v>C</v>
      </c>
      <c r="J79" s="685">
        <f t="shared" ca="1" si="5"/>
        <v>870.59760956175296</v>
      </c>
      <c r="K79" s="705">
        <f ca="1">+Tabela58[[#This Row],[PREÇO DO
 SERVIÇO]]/Tabela58[[#Totals],[PREÇO DO
 SERVIÇO]]</f>
        <v>2.0575192331840443E-4</v>
      </c>
      <c r="L79" s="691">
        <f ca="1">+Tabela58[[#This Row],[PORCENTAGEM INDIVIDUAL]]+L78</f>
        <v>0.99796084979879829</v>
      </c>
    </row>
    <row r="80" spans="2:12" ht="60" customHeight="1" x14ac:dyDescent="0.25">
      <c r="B80" s="701">
        <v>101632</v>
      </c>
      <c r="C80" s="702" t="s">
        <v>20683</v>
      </c>
      <c r="D8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RELÉ FOTOELÉTRICO PARA COMANDO DE ILUMINAÇÃO EXTERNA 1000 W - FORNECIMENTO E INSTALAÇÃO. AF_08/2020</v>
      </c>
      <c r="E80" s="685">
        <f ca="1">SUMIF('ORÇAM. SEM DESON'!$B$9:$P$126,B80,'ORÇAM. SEM DESON'!$L$9:$L$126)</f>
        <v>29</v>
      </c>
      <c r="F80" s="685" t="str">
        <f>IF(C80="SINAPI",VLOOKUP(B80,'SINAPI 09-20 ES - DESONER.'!$G$6:$L$6678,5,FALSE),IF(C80="SIURB",VLOOKUP(B80,'SIURB JAN-2020 DESONER.'!$A$2:$D$757,4,FALSE),IF(C80="SICRO",VLOOKUP(B80,Tabela4[],4,FALSE),IF(C80="CPOS",VLOOKUP(B80,'CPOS-178'!$A$7:$F$4097,6,FALSE),IF(C80="PRÓPRIA",VLOOKUP(B80,Tabela42[],5,FALSE),IF(C80="DER-ES",VLOOKUP(B80,Tabela6[],4,FALSE),IF(C80="IOPES",VLOOKUP(B80,'IOPES_02-20'!$A$12:$G$1265,7,FALSE),IF(C80="EDIF",VLOOKUP(B80,'EDIF JAN-2020 DESONER.'!$A$3:$D$2649,4,FALSE),"ERRO"))))))))</f>
        <v>21,02</v>
      </c>
      <c r="G80" s="686">
        <f>+'BDI '!$M$33</f>
        <v>0.36596471257825836</v>
      </c>
      <c r="H80" s="687">
        <f t="shared" si="4"/>
        <v>28.712578258394991</v>
      </c>
      <c r="I80" s="688" t="str">
        <f ca="1">+IF(Tabela58[[#This Row],[PORCENTAGEM ACUMULADA]]&lt;=$O$2,$N$2,IF(Tabela58[[#This Row],[PORCENTAGEM ACUMULADA]]&lt;=$O$3,$N$3,$N$4))</f>
        <v>C</v>
      </c>
      <c r="J80" s="685">
        <f t="shared" ca="1" si="5"/>
        <v>832.66476949345474</v>
      </c>
      <c r="K80" s="705">
        <f ca="1">+Tabela58[[#This Row],[PREÇO DO
 SERVIÇO]]/Tabela58[[#Totals],[PREÇO DO
 SERVIÇO]]</f>
        <v>1.9678709879412094E-4</v>
      </c>
      <c r="L80" s="691">
        <f ca="1">+Tabela58[[#This Row],[PORCENTAGEM INDIVIDUAL]]+L79</f>
        <v>0.9981576368975924</v>
      </c>
    </row>
    <row r="81" spans="2:12" ht="60" customHeight="1" x14ac:dyDescent="0.25">
      <c r="B81" s="706" t="s">
        <v>27558</v>
      </c>
      <c r="C81" s="707" t="s">
        <v>25239</v>
      </c>
      <c r="D8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TABELA DE BASQUETE DE MADEIRA, COM ARO, INCLUSIVE COLOCAÇÃO</v>
      </c>
      <c r="E81" s="685">
        <f ca="1">SUMIF('ORÇAM. SEM DESON'!$B$9:$P$126,B81,'ORÇAM. SEM DESON'!$L$9:$L$126)</f>
        <v>1</v>
      </c>
      <c r="F81" s="685">
        <f>IF(C81="SINAPI",VLOOKUP(B81,'SINAPI 09-20 ES - DESONER.'!$G$6:$L$6678,5,FALSE),IF(C81="SIURB",VLOOKUP(B81,'SIURB JAN-2020 DESONER.'!$A$2:$D$757,4,FALSE),IF(C81="SICRO",VLOOKUP(B81,Tabela4[],4,FALSE),IF(C81="CPOS",VLOOKUP(B81,'CPOS-178'!$A$7:$F$4097,6,FALSE),IF(C81="PRÓPRIA",VLOOKUP(B81,Tabela42[],5,FALSE),IF(C81="DER-ES",VLOOKUP(B81,Tabela6[],4,FALSE),IF(C81="IOPES",VLOOKUP(B81,'IOPES_02-20'!$A$12:$G$1265,7,FALSE),IF(C81="EDIF",VLOOKUP(B81,'EDIF JAN-2020 DESONER.'!$A$3:$D$2649,4,FALSE),"ERRO"))))))))</f>
        <v>603.55999999999995</v>
      </c>
      <c r="G81" s="686">
        <f>+'BDI '!$M$33</f>
        <v>0.36596471257825836</v>
      </c>
      <c r="H81" s="687">
        <f t="shared" si="4"/>
        <v>824.44166192373359</v>
      </c>
      <c r="I81" s="688" t="str">
        <f ca="1">+IF(Tabela58[[#This Row],[PORCENTAGEM ACUMULADA]]&lt;=$O$2,$N$2,IF(Tabela58[[#This Row],[PORCENTAGEM ACUMULADA]]&lt;=$O$3,$N$3,$N$4))</f>
        <v>C</v>
      </c>
      <c r="J81" s="685">
        <f t="shared" ca="1" si="5"/>
        <v>824.44166192373359</v>
      </c>
      <c r="K81" s="705">
        <f ca="1">+Tabela58[[#This Row],[PREÇO DO
 SERVIÇO]]/Tabela58[[#Totals],[PREÇO DO
 SERVIÇO]]</f>
        <v>1.9484369787095971E-4</v>
      </c>
      <c r="L81" s="691">
        <f ca="1">+Tabela58[[#This Row],[PORCENTAGEM INDIVIDUAL]]+L80</f>
        <v>0.99835248059546333</v>
      </c>
    </row>
    <row r="82" spans="2:12" ht="60" customHeight="1" x14ac:dyDescent="0.25">
      <c r="B82" s="701">
        <v>181503</v>
      </c>
      <c r="C82" s="702" t="s">
        <v>32936</v>
      </c>
      <c r="D8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APARELHOS DE GINÁTICA EM MADEIRA - BARRAS PARALELAS</v>
      </c>
      <c r="E82" s="685">
        <f ca="1">SUMIF('ORÇAM. SEM DESON'!$B$9:$P$126,B82,'ORÇAM. SEM DESON'!$L$9:$L$126)</f>
        <v>1</v>
      </c>
      <c r="F82" s="685">
        <f>IF(C82="SINAPI",VLOOKUP(B82,'SINAPI 09-20 ES - DESONER.'!$G$6:$L$6678,5,FALSE),IF(C82="SIURB",VLOOKUP(B82,'SIURB JAN-2020 DESONER.'!$A$2:$D$757,4,FALSE),IF(C82="SICRO",VLOOKUP(B82,Tabela4[],4,FALSE),IF(C82="CPOS",VLOOKUP(B82,'CPOS-178'!$A$7:$F$4097,6,FALSE),IF(C82="PRÓPRIA",VLOOKUP(B82,Tabela42[],5,FALSE),IF(C82="DER-ES",VLOOKUP(B82,Tabela6[],4,FALSE),IF(C82="IOPES",VLOOKUP(B82,'IOPES_02-20'!$A$12:$G$1265,7,FALSE),IF(C82="EDIF",VLOOKUP(B82,'EDIF JAN-2020 DESONER.'!$A$3:$D$2649,4,FALSE),"ERRO"))))))))</f>
        <v>591.61</v>
      </c>
      <c r="G82" s="686">
        <f>+'BDI '!$M$33</f>
        <v>0.36596471257825836</v>
      </c>
      <c r="H82" s="687">
        <f t="shared" si="4"/>
        <v>808.11838360842341</v>
      </c>
      <c r="I82" s="688" t="str">
        <f ca="1">+IF(Tabela58[[#This Row],[PORCENTAGEM ACUMULADA]]&lt;=$O$2,$N$2,IF(Tabela58[[#This Row],[PORCENTAGEM ACUMULADA]]&lt;=$O$3,$N$3,$N$4))</f>
        <v>C</v>
      </c>
      <c r="J82" s="685">
        <f t="shared" ca="1" si="5"/>
        <v>808.11838360842341</v>
      </c>
      <c r="K82" s="705">
        <f ca="1">+Tabela58[[#This Row],[PREÇO DO
 SERVIÇO]]/Tabela58[[#Totals],[PREÇO DO
 SERVIÇO]]</f>
        <v>1.9098595019126263E-4</v>
      </c>
      <c r="L82" s="691">
        <f ca="1">+Tabela58[[#This Row],[PORCENTAGEM INDIVIDUAL]]+L81</f>
        <v>0.99854346654565462</v>
      </c>
    </row>
    <row r="83" spans="2:12" ht="60" customHeight="1" x14ac:dyDescent="0.25">
      <c r="B83" s="701" t="s">
        <v>27541</v>
      </c>
      <c r="C83" s="702" t="s">
        <v>25239</v>
      </c>
      <c r="D8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PLACA PARA INAUGURAÇÃO DE OBRA EM ALUMÍNIO POLIDO E=4MM, DIMENSÕES 40 X 50 CM, GRAVAÇÃO EM BAIXO RELEVO, INCLUSIVE PINTURA E FIXAÇÃO</v>
      </c>
      <c r="E83" s="685">
        <f ca="1">SUMIF('ORÇAM. SEM DESON'!$B$9:$P$126,B83,'ORÇAM. SEM DESON'!$L$9:$L$126)</f>
        <v>1</v>
      </c>
      <c r="F83" s="685">
        <f>IF(C83="SINAPI",VLOOKUP(B83,'SINAPI 09-20 ES - DESONER.'!$G$6:$L$6678,5,FALSE),IF(C83="SIURB",VLOOKUP(B83,'SIURB JAN-2020 DESONER.'!$A$2:$D$757,4,FALSE),IF(C83="SICRO",VLOOKUP(B83,Tabela4[],4,FALSE),IF(C83="CPOS",VLOOKUP(B83,'CPOS-178'!$A$7:$F$4097,6,FALSE),IF(C83="PRÓPRIA",VLOOKUP(B83,Tabela42[],5,FALSE),IF(C83="DER-ES",VLOOKUP(B83,Tabela6[],4,FALSE),IF(C83="IOPES",VLOOKUP(B83,'IOPES_02-20'!$A$12:$G$1265,7,FALSE),IF(C83="EDIF",VLOOKUP(B83,'EDIF JAN-2020 DESONER.'!$A$3:$D$2649,4,FALSE),"ERRO"))))))))</f>
        <v>585.75</v>
      </c>
      <c r="G83" s="686">
        <f>+'BDI '!$M$33</f>
        <v>0.36596471257825836</v>
      </c>
      <c r="H83" s="687">
        <f t="shared" si="4"/>
        <v>800.11383039271482</v>
      </c>
      <c r="I83" s="688" t="str">
        <f ca="1">+IF(Tabela58[[#This Row],[PORCENTAGEM ACUMULADA]]&lt;=$O$2,$N$2,IF(Tabela58[[#This Row],[PORCENTAGEM ACUMULADA]]&lt;=$O$3,$N$3,$N$4))</f>
        <v>C</v>
      </c>
      <c r="J83" s="685">
        <f t="shared" ca="1" si="5"/>
        <v>800.11383039271482</v>
      </c>
      <c r="K83" s="705">
        <f ca="1">+Tabela58[[#This Row],[PREÇO DO
 SERVIÇO]]/Tabela58[[#Totals],[PREÇO DO
 SERVIÇO]]</f>
        <v>1.8909420111987981E-4</v>
      </c>
      <c r="L83" s="691">
        <f ca="1">+Tabela58[[#This Row],[PORCENTAGEM INDIVIDUAL]]+L82</f>
        <v>0.99873256074677452</v>
      </c>
    </row>
    <row r="84" spans="2:12" ht="60" customHeight="1" x14ac:dyDescent="0.25">
      <c r="B84" s="701" t="s">
        <v>32998</v>
      </c>
      <c r="C84" s="702" t="s">
        <v>25239</v>
      </c>
      <c r="D8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DISPOSITIVO DE PROTEÇÃO CONTRA SURTO (DPS) BIPOLAR, TENSÃO NOMINAL MÁXIMA 275VCA, CORENTE DE SURTO MÁXIMA 40KA.</v>
      </c>
      <c r="E84" s="685">
        <f ca="1">SUMIF('ORÇAM. SEM DESON'!$B$9:$P$126,B84,'ORÇAM. SEM DESON'!$L$9:$L$126)</f>
        <v>4</v>
      </c>
      <c r="F84" s="685">
        <f>IF(C84="SINAPI",VLOOKUP(B84,'SINAPI 09-20 ES - DESONER.'!$G$6:$L$6678,5,FALSE),IF(C84="SIURB",VLOOKUP(B84,'SIURB JAN-2020 DESONER.'!$A$2:$D$757,4,FALSE),IF(C84="SICRO",VLOOKUP(B84,Tabela4[],4,FALSE),IF(C84="CPOS",VLOOKUP(B84,'CPOS-178'!$A$7:$F$4097,6,FALSE),IF(C84="PRÓPRIA",VLOOKUP(B84,Tabela42[],5,FALSE),IF(C84="DER-ES",VLOOKUP(B84,Tabela6[],4,FALSE),IF(C84="IOPES",VLOOKUP(B84,'IOPES_02-20'!$A$12:$G$1265,7,FALSE),IF(C84="EDIF",VLOOKUP(B84,'EDIF JAN-2020 DESONER.'!$A$3:$D$2649,4,FALSE),"ERRO"))))))))</f>
        <v>131.9</v>
      </c>
      <c r="G84" s="686">
        <f>+'BDI '!$M$33</f>
        <v>0.36596471257825836</v>
      </c>
      <c r="H84" s="687">
        <f t="shared" si="4"/>
        <v>180.17074558907228</v>
      </c>
      <c r="I84" s="688" t="str">
        <f ca="1">+IF(Tabela58[[#This Row],[PORCENTAGEM ACUMULADA]]&lt;=$O$2,$N$2,IF(Tabela58[[#This Row],[PORCENTAGEM ACUMULADA]]&lt;=$O$3,$N$3,$N$4))</f>
        <v>C</v>
      </c>
      <c r="J84" s="685">
        <f t="shared" ca="1" si="5"/>
        <v>720.68298235628913</v>
      </c>
      <c r="K84" s="705">
        <f ca="1">+Tabela58[[#This Row],[PREÇO DO
 SERVIÇO]]/Tabela58[[#Totals],[PREÇO DO
 SERVIÇO]]</f>
        <v>1.7032198123917812E-4</v>
      </c>
      <c r="L84" s="691">
        <f ca="1">+Tabela58[[#This Row],[PORCENTAGEM INDIVIDUAL]]+L83</f>
        <v>0.99890288272801375</v>
      </c>
    </row>
    <row r="85" spans="2:12" ht="60" customHeight="1" x14ac:dyDescent="0.25">
      <c r="B85" s="701" t="s">
        <v>33001</v>
      </c>
      <c r="C85" s="702" t="s">
        <v>25239</v>
      </c>
      <c r="D8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RETIRADA DE POSTE DE AÇO DE 4 A 6 M</v>
      </c>
      <c r="E85" s="685">
        <f ca="1">SUMIF('ORÇAM. SEM DESON'!$B$9:$P$126,B85,'ORÇAM. SEM DESON'!$L$9:$L$126)</f>
        <v>16</v>
      </c>
      <c r="F85" s="685">
        <f>IF(C85="SINAPI",VLOOKUP(B85,'SINAPI 09-20 ES - DESONER.'!$G$6:$L$6678,5,FALSE),IF(C85="SIURB",VLOOKUP(B85,'SIURB JAN-2020 DESONER.'!$A$2:$D$757,4,FALSE),IF(C85="SICRO",VLOOKUP(B85,Tabela4[],4,FALSE),IF(C85="CPOS",VLOOKUP(B85,'CPOS-178'!$A$7:$F$4097,6,FALSE),IF(C85="PRÓPRIA",VLOOKUP(B85,Tabela42[],5,FALSE),IF(C85="DER-ES",VLOOKUP(B85,Tabela6[],4,FALSE),IF(C85="IOPES",VLOOKUP(B85,'IOPES_02-20'!$A$12:$G$1265,7,FALSE),IF(C85="EDIF",VLOOKUP(B85,'EDIF JAN-2020 DESONER.'!$A$3:$D$2649,4,FALSE),"ERRO"))))))))</f>
        <v>28.88</v>
      </c>
      <c r="G85" s="686">
        <f>+'BDI '!$M$33</f>
        <v>0.36596471257825836</v>
      </c>
      <c r="H85" s="687">
        <f t="shared" si="4"/>
        <v>39.449060899260097</v>
      </c>
      <c r="I85" s="688" t="str">
        <f ca="1">+IF(Tabela58[[#This Row],[PORCENTAGEM ACUMULADA]]&lt;=$O$2,$N$2,IF(Tabela58[[#This Row],[PORCENTAGEM ACUMULADA]]&lt;=$O$3,$N$3,$N$4))</f>
        <v>C</v>
      </c>
      <c r="J85" s="685">
        <f t="shared" ca="1" si="5"/>
        <v>631.18497438816155</v>
      </c>
      <c r="K85" s="705">
        <f ca="1">+Tabela58[[#This Row],[PREÇO DO
 SERVIÇO]]/Tabela58[[#Totals],[PREÇO DO
 SERVIÇO]]</f>
        <v>1.4917054793593521E-4</v>
      </c>
      <c r="L85" s="691">
        <f ca="1">+Tabela58[[#This Row],[PORCENTAGEM INDIVIDUAL]]+L84</f>
        <v>0.9990520532759497</v>
      </c>
    </row>
    <row r="86" spans="2:12" ht="60" customHeight="1" x14ac:dyDescent="0.25">
      <c r="B86" s="701" t="s">
        <v>32989</v>
      </c>
      <c r="C86" s="702" t="s">
        <v>25239</v>
      </c>
      <c r="D8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CRUZETA DE MADEIRA P/ POSTE 90 X 112,5 X 2400 MM</v>
      </c>
      <c r="E86" s="685">
        <f ca="1">SUMIF('ORÇAM. SEM DESON'!$B$9:$P$126,B86,'ORÇAM. SEM DESON'!$L$9:$L$126)</f>
        <v>2</v>
      </c>
      <c r="F86" s="685">
        <f>IF(C86="SINAPI",VLOOKUP(B86,'SINAPI 09-20 ES - DESONER.'!$G$6:$L$6678,5,FALSE),IF(C86="SIURB",VLOOKUP(B86,'SIURB JAN-2020 DESONER.'!$A$2:$D$757,4,FALSE),IF(C86="SICRO",VLOOKUP(B86,Tabela4[],4,FALSE),IF(C86="CPOS",VLOOKUP(B86,'CPOS-178'!$A$7:$F$4097,6,FALSE),IF(C86="PRÓPRIA",VLOOKUP(B86,Tabela42[],5,FALSE),IF(C86="DER-ES",VLOOKUP(B86,Tabela6[],4,FALSE),IF(C86="IOPES",VLOOKUP(B86,'IOPES_02-20'!$A$12:$G$1265,7,FALSE),IF(C86="EDIF",VLOOKUP(B86,'EDIF JAN-2020 DESONER.'!$A$3:$D$2649,4,FALSE),"ERRO"))))))))</f>
        <v>223.67</v>
      </c>
      <c r="G86" s="686">
        <f>+'BDI '!$M$33</f>
        <v>0.36596471257825836</v>
      </c>
      <c r="H86" s="687">
        <f t="shared" si="4"/>
        <v>305.52532726237905</v>
      </c>
      <c r="I86" s="688" t="str">
        <f ca="1">+IF(Tabela58[[#This Row],[PORCENTAGEM ACUMULADA]]&lt;=$O$2,$N$2,IF(Tabela58[[#This Row],[PORCENTAGEM ACUMULADA]]&lt;=$O$3,$N$3,$N$4))</f>
        <v>C</v>
      </c>
      <c r="J86" s="685">
        <f t="shared" ca="1" si="5"/>
        <v>611.0506545247581</v>
      </c>
      <c r="K86" s="705">
        <f ca="1">+Tabela58[[#This Row],[PREÇO DO
 SERVIÇO]]/Tabela58[[#Totals],[PREÇO DO
 SERVIÇO]]</f>
        <v>1.4441212109085283E-4</v>
      </c>
      <c r="L86" s="691">
        <f ca="1">+Tabela58[[#This Row],[PORCENTAGEM INDIVIDUAL]]+L85</f>
        <v>0.99919646539704055</v>
      </c>
    </row>
    <row r="87" spans="2:12" ht="60" customHeight="1" x14ac:dyDescent="0.25">
      <c r="B87" s="701" t="s">
        <v>27539</v>
      </c>
      <c r="C87" s="702" t="s">
        <v>25239</v>
      </c>
      <c r="D8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BICICLETÁRIO EM TUBO DE FERRO GALVANIZADO 1" E FERRO LISO 1/2", INCLUSIVE PINTURA, CONFORME PROJETO PADRÃO SEDU</v>
      </c>
      <c r="E87" s="685">
        <f ca="1">SUMIF('ORÇAM. SEM DESON'!$B$9:$P$126,B87,'ORÇAM. SEM DESON'!$L$9:$L$126)</f>
        <v>3.2</v>
      </c>
      <c r="F87" s="685">
        <f>IF(C87="SINAPI",VLOOKUP(B87,'SINAPI 09-20 ES - DESONER.'!$G$6:$L$6678,5,FALSE),IF(C87="SIURB",VLOOKUP(B87,'SIURB JAN-2020 DESONER.'!$A$2:$D$757,4,FALSE),IF(C87="SICRO",VLOOKUP(B87,Tabela4[],4,FALSE),IF(C87="CPOS",VLOOKUP(B87,'CPOS-178'!$A$7:$F$4097,6,FALSE),IF(C87="PRÓPRIA",VLOOKUP(B87,Tabela42[],5,FALSE),IF(C87="DER-ES",VLOOKUP(B87,Tabela6[],4,FALSE),IF(C87="IOPES",VLOOKUP(B87,'IOPES_02-20'!$A$12:$G$1265,7,FALSE),IF(C87="EDIF",VLOOKUP(B87,'EDIF JAN-2020 DESONER.'!$A$3:$D$2649,4,FALSE),"ERRO"))))))))</f>
        <v>135.29</v>
      </c>
      <c r="G87" s="686">
        <f>+'BDI '!$M$33</f>
        <v>0.36596471257825836</v>
      </c>
      <c r="H87" s="687">
        <f t="shared" si="4"/>
        <v>184.80136596471257</v>
      </c>
      <c r="I87" s="688" t="str">
        <f ca="1">+IF(Tabela58[[#This Row],[PORCENTAGEM ACUMULADA]]&lt;=$O$2,$N$2,IF(Tabela58[[#This Row],[PORCENTAGEM ACUMULADA]]&lt;=$O$3,$N$3,$N$4))</f>
        <v>C</v>
      </c>
      <c r="J87" s="685">
        <f t="shared" ca="1" si="5"/>
        <v>591.36437108708026</v>
      </c>
      <c r="K87" s="705">
        <f ca="1">+Tabela58[[#This Row],[PREÇO DO
 SERVIÇO]]/Tabela58[[#Totals],[PREÇO DO
 SERVIÇO]]</f>
        <v>1.3975958054191607E-4</v>
      </c>
      <c r="L87" s="691">
        <f ca="1">+Tabela58[[#This Row],[PORCENTAGEM INDIVIDUAL]]+L86</f>
        <v>0.99933622497758245</v>
      </c>
    </row>
    <row r="88" spans="2:12" ht="60" customHeight="1" x14ac:dyDescent="0.25">
      <c r="B88" s="701">
        <v>1109669</v>
      </c>
      <c r="C88" s="702" t="s">
        <v>20684</v>
      </c>
      <c r="D8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ARGAMASSA DE CIMENTO E AREIA 1:3 - CONFECÇÃO EM BETONEIRA E LANÇAMENTO MANUAL - AREIA COMERCIAL</v>
      </c>
      <c r="E88" s="685">
        <f ca="1">SUMIF('ORÇAM. SEM DESON'!$B$9:$P$126,B88,'ORÇAM. SEM DESON'!$L$9:$L$126)</f>
        <v>1.284</v>
      </c>
      <c r="F88" s="685">
        <f>IF(C88="SINAPI",VLOOKUP(B88,'SINAPI 09-20 ES - DESONER.'!$G$6:$L$6678,5,FALSE),IF(C88="SIURB",VLOOKUP(B88,'SIURB JAN-2020 DESONER.'!$A$2:$D$757,4,FALSE),IF(C88="SICRO",VLOOKUP(B88,Tabela4[],4,FALSE),IF(C88="CPOS",VLOOKUP(B88,'CPOS-178'!$A$7:$F$4097,6,FALSE),IF(C88="PRÓPRIA",VLOOKUP(B88,Tabela42[],5,FALSE),IF(C88="DER-ES",VLOOKUP(B88,Tabela6[],4,FALSE),IF(C88="IOPES",VLOOKUP(B88,'IOPES_02-20'!$A$12:$G$1265,7,FALSE),IF(C88="EDIF",VLOOKUP(B88,'EDIF JAN-2020 DESONER.'!$A$3:$D$2649,4,FALSE),"ERRO"))))))))</f>
        <v>327.11</v>
      </c>
      <c r="G88" s="686">
        <f>+'BDI '!$M$33</f>
        <v>0.36596471257825836</v>
      </c>
      <c r="H88" s="687">
        <f t="shared" si="4"/>
        <v>446.82071713147411</v>
      </c>
      <c r="I88" s="688" t="str">
        <f ca="1">+IF(Tabela58[[#This Row],[PORCENTAGEM ACUMULADA]]&lt;=$O$2,$N$2,IF(Tabela58[[#This Row],[PORCENTAGEM ACUMULADA]]&lt;=$O$3,$N$3,$N$4))</f>
        <v>C</v>
      </c>
      <c r="J88" s="685">
        <f t="shared" ca="1" si="5"/>
        <v>573.71780079681275</v>
      </c>
      <c r="K88" s="705">
        <f ca="1">+Tabela58[[#This Row],[PREÇO DO
 SERVIÇO]]/Tabela58[[#Totals],[PREÇO DO
 SERVIÇO]]</f>
        <v>1.3558909381266389E-4</v>
      </c>
      <c r="L88" s="691">
        <f ca="1">+Tabela58[[#This Row],[PORCENTAGEM INDIVIDUAL]]+L87</f>
        <v>0.99947181407139507</v>
      </c>
    </row>
    <row r="89" spans="2:12" ht="60" customHeight="1" x14ac:dyDescent="0.25">
      <c r="B89" s="701">
        <v>188015</v>
      </c>
      <c r="C89" s="702" t="s">
        <v>32936</v>
      </c>
      <c r="D8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ADUBO QUÍMICO NPK, 10:10:10</v>
      </c>
      <c r="E89" s="685">
        <f ca="1">SUMIF('ORÇAM. SEM DESON'!$B$9:$P$126,B89,'ORÇAM. SEM DESON'!$L$9:$L$126)</f>
        <v>94.21</v>
      </c>
      <c r="F89" s="685">
        <f>IF(C89="SINAPI",VLOOKUP(B89,'SINAPI 09-20 ES - DESONER.'!$G$6:$L$6678,5,FALSE),IF(C89="SIURB",VLOOKUP(B89,'SIURB JAN-2020 DESONER.'!$A$2:$D$757,4,FALSE),IF(C89="SICRO",VLOOKUP(B89,Tabela4[],4,FALSE),IF(C89="CPOS",VLOOKUP(B89,'CPOS-178'!$A$7:$F$4097,6,FALSE),IF(C89="PRÓPRIA",VLOOKUP(B89,Tabela42[],5,FALSE),IF(C89="DER-ES",VLOOKUP(B89,Tabela6[],4,FALSE),IF(C89="IOPES",VLOOKUP(B89,'IOPES_02-20'!$A$12:$G$1265,7,FALSE),IF(C89="EDIF",VLOOKUP(B89,'EDIF JAN-2020 DESONER.'!$A$3:$D$2649,4,FALSE),"ERRO"))))))))</f>
        <v>2.97</v>
      </c>
      <c r="G89" s="686">
        <f>+'BDI '!$M$33</f>
        <v>0.36596471257825836</v>
      </c>
      <c r="H89" s="687">
        <f t="shared" si="4"/>
        <v>4.0569151963574273</v>
      </c>
      <c r="I89" s="688" t="str">
        <f ca="1">+IF(Tabela58[[#This Row],[PORCENTAGEM ACUMULADA]]&lt;=$O$2,$N$2,IF(Tabela58[[#This Row],[PORCENTAGEM ACUMULADA]]&lt;=$O$3,$N$3,$N$4))</f>
        <v>C</v>
      </c>
      <c r="J89" s="685">
        <f t="shared" ca="1" si="5"/>
        <v>382.20198064883317</v>
      </c>
      <c r="K89" s="705">
        <f ca="1">+Tabela58[[#This Row],[PREÇO DO
 SERVIÇO]]/Tabela58[[#Totals],[PREÇO DO
 SERVIÇO]]</f>
        <v>9.0327370246498517E-5</v>
      </c>
      <c r="L89" s="691">
        <f ca="1">+Tabela58[[#This Row],[PORCENTAGEM INDIVIDUAL]]+L88</f>
        <v>0.99956214144164157</v>
      </c>
    </row>
    <row r="90" spans="2:12" ht="60" customHeight="1" x14ac:dyDescent="0.25">
      <c r="B90" s="701" t="s">
        <v>27509</v>
      </c>
      <c r="C90" s="702" t="s">
        <v>25239</v>
      </c>
      <c r="D9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FORNECIMENTO E ESPALHAMENTO DE TERRA VEGETAL</v>
      </c>
      <c r="E90" s="685">
        <f ca="1">SUMIF('ORÇAM. SEM DESON'!$B$9:$P$126,B90,'ORÇAM. SEM DESON'!$L$9:$L$126)</f>
        <v>1.9200000000000008</v>
      </c>
      <c r="F90" s="685">
        <f>IF(C90="SINAPI",VLOOKUP(B90,'SINAPI 09-20 ES - DESONER.'!$G$6:$L$6678,5,FALSE),IF(C90="SIURB",VLOOKUP(B90,'SIURB JAN-2020 DESONER.'!$A$2:$D$757,4,FALSE),IF(C90="SICRO",VLOOKUP(B90,Tabela4[],4,FALSE),IF(C90="CPOS",VLOOKUP(B90,'CPOS-178'!$A$7:$F$4097,6,FALSE),IF(C90="PRÓPRIA",VLOOKUP(B90,Tabela42[],5,FALSE),IF(C90="DER-ES",VLOOKUP(B90,Tabela6[],4,FALSE),IF(C90="IOPES",VLOOKUP(B90,'IOPES_02-20'!$A$12:$G$1265,7,FALSE),IF(C90="EDIF",VLOOKUP(B90,'EDIF JAN-2020 DESONER.'!$A$3:$D$2649,4,FALSE),"ERRO"))))))))</f>
        <v>104.72</v>
      </c>
      <c r="G90" s="686">
        <f>+'BDI '!$M$33</f>
        <v>0.36596471257825836</v>
      </c>
      <c r="H90" s="687">
        <f t="shared" si="4"/>
        <v>143.04382470119521</v>
      </c>
      <c r="I90" s="688" t="str">
        <f ca="1">+IF(Tabela58[[#This Row],[PORCENTAGEM ACUMULADA]]&lt;=$O$2,$N$2,IF(Tabela58[[#This Row],[PORCENTAGEM ACUMULADA]]&lt;=$O$3,$N$3,$N$4))</f>
        <v>C</v>
      </c>
      <c r="J90" s="685">
        <f t="shared" ca="1" si="5"/>
        <v>274.64414342629493</v>
      </c>
      <c r="K90" s="705">
        <f ca="1">+Tabela58[[#This Row],[PREÇO DO
 SERVIÇO]]/Tabela58[[#Totals],[PREÇO DO
 SERVIÇO]]</f>
        <v>6.4907783018772062E-5</v>
      </c>
      <c r="L90" s="691">
        <f ca="1">+Tabela58[[#This Row],[PORCENTAGEM INDIVIDUAL]]+L89</f>
        <v>0.99962704922466039</v>
      </c>
    </row>
    <row r="91" spans="2:12" ht="60" customHeight="1" x14ac:dyDescent="0.25">
      <c r="B91" s="701" t="s">
        <v>32997</v>
      </c>
      <c r="C91" s="702" t="s">
        <v>25239</v>
      </c>
      <c r="D9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MINI-DISJUNTOR TRIPOLAR 63 A, CURVA C - 5KA 220/127VCA (NBR IEC 60947-2), REF. SIEMENS, GE, SCHNEIDER OU EQUIVALENTE</v>
      </c>
      <c r="E91" s="685">
        <f ca="1">SUMIF('ORÇAM. SEM DESON'!$B$9:$P$126,B91,'ORÇAM. SEM DESON'!$L$9:$L$126)</f>
        <v>2</v>
      </c>
      <c r="F91" s="685">
        <f>IF(C91="SINAPI",VLOOKUP(B91,'SINAPI 09-20 ES - DESONER.'!$G$6:$L$6678,5,FALSE),IF(C91="SIURB",VLOOKUP(B91,'SIURB JAN-2020 DESONER.'!$A$2:$D$757,4,FALSE),IF(C91="SICRO",VLOOKUP(B91,Tabela4[],4,FALSE),IF(C91="CPOS",VLOOKUP(B91,'CPOS-178'!$A$7:$F$4097,6,FALSE),IF(C91="PRÓPRIA",VLOOKUP(B91,Tabela42[],5,FALSE),IF(C91="DER-ES",VLOOKUP(B91,Tabela6[],4,FALSE),IF(C91="IOPES",VLOOKUP(B91,'IOPES_02-20'!$A$12:$G$1265,7,FALSE),IF(C91="EDIF",VLOOKUP(B91,'EDIF JAN-2020 DESONER.'!$A$3:$D$2649,4,FALSE),"ERRO"))))))))</f>
        <v>84.6</v>
      </c>
      <c r="G91" s="686">
        <f>+'BDI '!$M$33</f>
        <v>0.36596471257825836</v>
      </c>
      <c r="H91" s="687">
        <f t="shared" si="4"/>
        <v>115.56061468412065</v>
      </c>
      <c r="I91" s="688" t="str">
        <f ca="1">+IF(Tabela58[[#This Row],[PORCENTAGEM ACUMULADA]]&lt;=$O$2,$N$2,IF(Tabela58[[#This Row],[PORCENTAGEM ACUMULADA]]&lt;=$O$3,$N$3,$N$4))</f>
        <v>C</v>
      </c>
      <c r="J91" s="685">
        <f t="shared" ca="1" si="5"/>
        <v>231.1212293682413</v>
      </c>
      <c r="K91" s="705">
        <f ca="1">+Tabela58[[#This Row],[PREÇO DO
 SERVIÇO]]/Tabela58[[#Totals],[PREÇO DO
 SERVIÇO]]</f>
        <v>5.4621833255627248E-5</v>
      </c>
      <c r="L91" s="691">
        <f ca="1">+Tabela58[[#This Row],[PORCENTAGEM INDIVIDUAL]]+L90</f>
        <v>0.99968167105791605</v>
      </c>
    </row>
    <row r="92" spans="2:12" ht="60" customHeight="1" x14ac:dyDescent="0.25">
      <c r="B92" s="701" t="s">
        <v>32999</v>
      </c>
      <c r="C92" s="702" t="s">
        <v>25239</v>
      </c>
      <c r="D9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PARAFUSO DE MÁQUINA DE FERRO GALVANIZADO DIÂMETRO 16MM</v>
      </c>
      <c r="E92" s="685">
        <f ca="1">SUMIF('ORÇAM. SEM DESON'!$B$9:$P$126,B92,'ORÇAM. SEM DESON'!$L$9:$L$126)</f>
        <v>16</v>
      </c>
      <c r="F92" s="685">
        <f>IF(C92="SINAPI",VLOOKUP(B92,'SINAPI 09-20 ES - DESONER.'!$G$6:$L$6678,5,FALSE),IF(C92="SIURB",VLOOKUP(B92,'SIURB JAN-2020 DESONER.'!$A$2:$D$757,4,FALSE),IF(C92="SICRO",VLOOKUP(B92,Tabela4[],4,FALSE),IF(C92="CPOS",VLOOKUP(B92,'CPOS-178'!$A$7:$F$4097,6,FALSE),IF(C92="PRÓPRIA",VLOOKUP(B92,Tabela42[],5,FALSE),IF(C92="DER-ES",VLOOKUP(B92,Tabela6[],4,FALSE),IF(C92="IOPES",VLOOKUP(B92,'IOPES_02-20'!$A$12:$G$1265,7,FALSE),IF(C92="EDIF",VLOOKUP(B92,'EDIF JAN-2020 DESONER.'!$A$3:$D$2649,4,FALSE),"ERRO"))))))))</f>
        <v>10.210000000000001</v>
      </c>
      <c r="G92" s="686">
        <f>+'BDI '!$M$33</f>
        <v>0.36596471257825836</v>
      </c>
      <c r="H92" s="687">
        <f t="shared" si="4"/>
        <v>13.94649971542402</v>
      </c>
      <c r="I92" s="688" t="str">
        <f ca="1">+IF(Tabela58[[#This Row],[PORCENTAGEM ACUMULADA]]&lt;=$O$2,$N$2,IF(Tabela58[[#This Row],[PORCENTAGEM ACUMULADA]]&lt;=$O$3,$N$3,$N$4))</f>
        <v>C</v>
      </c>
      <c r="J92" s="685">
        <f t="shared" ca="1" si="5"/>
        <v>223.14399544678432</v>
      </c>
      <c r="K92" s="705">
        <f ca="1">+Tabela58[[#This Row],[PREÇO DO
 SERVIÇO]]/Tabela58[[#Totals],[PREÇO DO
 SERVIÇO]]</f>
        <v>5.2736540665716724E-5</v>
      </c>
      <c r="L92" s="691">
        <f ca="1">+Tabela58[[#This Row],[PORCENTAGEM INDIVIDUAL]]+L91</f>
        <v>0.99973440759858179</v>
      </c>
    </row>
    <row r="93" spans="2:12" ht="60" customHeight="1" x14ac:dyDescent="0.25">
      <c r="B93" s="701" t="s">
        <v>33000</v>
      </c>
      <c r="C93" s="702" t="s">
        <v>25239</v>
      </c>
      <c r="D9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KIT COMPLETO PARA SOLDA EXOTÉRMICA (MOLDE HCL 5/8" REF: TEL905611 / CARTUCHO N° 115 REF: TEL 909115 / ALICATE Z 201 REF: TEL 998201), MARCA DE REFERÊNCIA TERMOTÉCNICA OU EQUIVALENTE</v>
      </c>
      <c r="E93" s="685">
        <f ca="1">SUMIF('ORÇAM. SEM DESON'!$B$9:$P$126,B93,'ORÇAM. SEM DESON'!$L$9:$L$126)</f>
        <v>4</v>
      </c>
      <c r="F93" s="685">
        <f>IF(C93="SINAPI",VLOOKUP(B93,'SINAPI 09-20 ES - DESONER.'!$G$6:$L$6678,5,FALSE),IF(C93="SIURB",VLOOKUP(B93,'SIURB JAN-2020 DESONER.'!$A$2:$D$757,4,FALSE),IF(C93="SICRO",VLOOKUP(B93,Tabela4[],4,FALSE),IF(C93="CPOS",VLOOKUP(B93,'CPOS-178'!$A$7:$F$4097,6,FALSE),IF(C93="PRÓPRIA",VLOOKUP(B93,Tabela42[],5,FALSE),IF(C93="DER-ES",VLOOKUP(B93,Tabela6[],4,FALSE),IF(C93="IOPES",VLOOKUP(B93,'IOPES_02-20'!$A$12:$G$1265,7,FALSE),IF(C93="EDIF",VLOOKUP(B93,'EDIF JAN-2020 DESONER.'!$A$3:$D$2649,4,FALSE),"ERRO"))))))))</f>
        <v>35.76</v>
      </c>
      <c r="G93" s="686">
        <f>+'BDI '!$M$33</f>
        <v>0.36596471257825836</v>
      </c>
      <c r="H93" s="687">
        <f t="shared" si="4"/>
        <v>48.846898121798517</v>
      </c>
      <c r="I93" s="688" t="str">
        <f ca="1">+IF(Tabela58[[#This Row],[PORCENTAGEM ACUMULADA]]&lt;=$O$2,$N$2,IF(Tabela58[[#This Row],[PORCENTAGEM ACUMULADA]]&lt;=$O$3,$N$3,$N$4))</f>
        <v>C</v>
      </c>
      <c r="J93" s="685">
        <f t="shared" ca="1" si="5"/>
        <v>195.38759248719407</v>
      </c>
      <c r="K93" s="705">
        <f ca="1">+Tabela58[[#This Row],[PREÇO DO
 SERVIÇO]]/Tabela58[[#Totals],[PREÇO DO
 SERVIÇO]]</f>
        <v>4.6176755489863607E-5</v>
      </c>
      <c r="L93" s="691">
        <f ca="1">+Tabela58[[#This Row],[PORCENTAGEM INDIVIDUAL]]+L92</f>
        <v>0.99978058435407169</v>
      </c>
    </row>
    <row r="94" spans="2:12" ht="60" customHeight="1" x14ac:dyDescent="0.25">
      <c r="B94" s="701" t="s">
        <v>32991</v>
      </c>
      <c r="C94" s="702" t="s">
        <v>25239</v>
      </c>
      <c r="D94"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CINTA CIRCULAR ACO GALVANIZADO 200MM</v>
      </c>
      <c r="E94" s="685">
        <f ca="1">SUMIF('ORÇAM. SEM DESON'!$B$9:$P$126,B94,'ORÇAM. SEM DESON'!$L$9:$L$126)</f>
        <v>4</v>
      </c>
      <c r="F94" s="685">
        <f>IF(C94="SINAPI",VLOOKUP(B94,'SINAPI 09-20 ES - DESONER.'!$G$6:$L$6678,5,FALSE),IF(C94="SIURB",VLOOKUP(B94,'SIURB JAN-2020 DESONER.'!$A$2:$D$757,4,FALSE),IF(C94="SICRO",VLOOKUP(B94,Tabela4[],4,FALSE),IF(C94="CPOS",VLOOKUP(B94,'CPOS-178'!$A$7:$F$4097,6,FALSE),IF(C94="PRÓPRIA",VLOOKUP(B94,Tabela42[],5,FALSE),IF(C94="DER-ES",VLOOKUP(B94,Tabela6[],4,FALSE),IF(C94="IOPES",VLOOKUP(B94,'IOPES_02-20'!$A$12:$G$1265,7,FALSE),IF(C94="EDIF",VLOOKUP(B94,'EDIF JAN-2020 DESONER.'!$A$3:$D$2649,4,FALSE),"ERRO"))))))))</f>
        <v>30.56</v>
      </c>
      <c r="G94" s="686">
        <f>+'BDI '!$M$33</f>
        <v>0.36596471257825836</v>
      </c>
      <c r="H94" s="687">
        <f t="shared" si="4"/>
        <v>41.743881616391576</v>
      </c>
      <c r="I94" s="688" t="str">
        <f ca="1">+IF(Tabela58[[#This Row],[PORCENTAGEM ACUMULADA]]&lt;=$O$2,$N$2,IF(Tabela58[[#This Row],[PORCENTAGEM ACUMULADA]]&lt;=$O$3,$N$3,$N$4))</f>
        <v>C</v>
      </c>
      <c r="J94" s="685">
        <f t="shared" ca="1" si="5"/>
        <v>166.9755264655663</v>
      </c>
      <c r="K94" s="705">
        <f ca="1">+Tabela58[[#This Row],[PREÇO DO
 SERVIÇO]]/Tabela58[[#Totals],[PREÇO DO
 SERVIÇO]]</f>
        <v>3.9462014758675391E-5</v>
      </c>
      <c r="L94" s="691">
        <f ca="1">+Tabela58[[#This Row],[PORCENTAGEM INDIVIDUAL]]+L93</f>
        <v>0.99982004636883037</v>
      </c>
    </row>
    <row r="95" spans="2:12" ht="60" customHeight="1" x14ac:dyDescent="0.25">
      <c r="B95" s="701">
        <v>100862</v>
      </c>
      <c r="C95" s="702" t="s">
        <v>20683</v>
      </c>
      <c r="D95"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SUPORTE MÃO FRANCESA EM ACO, ABAS IGUAIS 40 CM, CAPACIDADE MINIMA 70 KG, BRANCO - FORNECIMENTO E INSTALAÇÃO. AF_01/2020</v>
      </c>
      <c r="E95" s="685">
        <f ca="1">SUMIF('ORÇAM. SEM DESON'!$B$9:$P$126,B95,'ORÇAM. SEM DESON'!$L$9:$L$126)</f>
        <v>4</v>
      </c>
      <c r="F95" s="685" t="str">
        <f>IF(C95="SINAPI",VLOOKUP(B95,'SINAPI 09-20 ES - DESONER.'!$G$6:$L$6678,5,FALSE),IF(C95="SIURB",VLOOKUP(B95,'SIURB JAN-2020 DESONER.'!$A$2:$D$757,4,FALSE),IF(C95="SICRO",VLOOKUP(B95,Tabela4[],4,FALSE),IF(C95="CPOS",VLOOKUP(B95,'CPOS-178'!$A$7:$F$4097,6,FALSE),IF(C95="PRÓPRIA",VLOOKUP(B95,Tabela42[],5,FALSE),IF(C95="DER-ES",VLOOKUP(B95,Tabela6[],4,FALSE),IF(C95="IOPES",VLOOKUP(B95,'IOPES_02-20'!$A$12:$G$1265,7,FALSE),IF(C95="EDIF",VLOOKUP(B95,'EDIF JAN-2020 DESONER.'!$A$3:$D$2649,4,FALSE),"ERRO"))))))))</f>
        <v>29,28</v>
      </c>
      <c r="G95" s="686">
        <f>+'BDI '!$M$33</f>
        <v>0.36596471257825836</v>
      </c>
      <c r="H95" s="687">
        <f t="shared" si="4"/>
        <v>39.995446784291403</v>
      </c>
      <c r="I95" s="688" t="str">
        <f ca="1">+IF(Tabela58[[#This Row],[PORCENTAGEM ACUMULADA]]&lt;=$O$2,$N$2,IF(Tabela58[[#This Row],[PORCENTAGEM ACUMULADA]]&lt;=$O$3,$N$3,$N$4))</f>
        <v>C</v>
      </c>
      <c r="J95" s="685">
        <f t="shared" ca="1" si="5"/>
        <v>159.98178713716561</v>
      </c>
      <c r="K95" s="705">
        <f ca="1">+Tabela58[[#This Row],[PREÇO DO
 SERVIÇO]]/Tabela58[[#Totals],[PREÇO DO
 SERVIÇO]]</f>
        <v>3.7809155501767513E-5</v>
      </c>
      <c r="L95" s="691">
        <f ca="1">+Tabela58[[#This Row],[PORCENTAGEM INDIVIDUAL]]+L94</f>
        <v>0.99985785552433215</v>
      </c>
    </row>
    <row r="96" spans="2:12" ht="60" customHeight="1" x14ac:dyDescent="0.25">
      <c r="B96" s="701">
        <v>93358</v>
      </c>
      <c r="C96" s="702" t="s">
        <v>20683</v>
      </c>
      <c r="D96"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ESCAVAÇÃO MANUAL DE VALA COM PROFUNDIDADE MENOR OU IGUAL A 1,30 M. AF_03/2016</v>
      </c>
      <c r="E96" s="685">
        <f ca="1">SUMIF('ORÇAM. SEM DESON'!$B$9:$P$126,B96,'ORÇAM. SEM DESON'!$L$9:$L$126)</f>
        <v>1.9200000000000008</v>
      </c>
      <c r="F96" s="685" t="str">
        <f>IF(C96="SINAPI",VLOOKUP(B96,'SINAPI 09-20 ES - DESONER.'!$G$6:$L$6678,5,FALSE),IF(C96="SIURB",VLOOKUP(B96,'SIURB JAN-2020 DESONER.'!$A$2:$D$757,4,FALSE),IF(C96="SICRO",VLOOKUP(B96,Tabela4[],4,FALSE),IF(C96="CPOS",VLOOKUP(B96,'CPOS-178'!$A$7:$F$4097,6,FALSE),IF(C96="PRÓPRIA",VLOOKUP(B96,Tabela42[],5,FALSE),IF(C96="DER-ES",VLOOKUP(B96,Tabela6[],4,FALSE),IF(C96="IOPES",VLOOKUP(B96,'IOPES_02-20'!$A$12:$G$1265,7,FALSE),IF(C96="EDIF",VLOOKUP(B96,'EDIF JAN-2020 DESONER.'!$A$3:$D$2649,4,FALSE),"ERRO"))))))))</f>
        <v>57,63</v>
      </c>
      <c r="G96" s="686">
        <f>+'BDI '!$M$33</f>
        <v>0.36596471257825836</v>
      </c>
      <c r="H96" s="687">
        <f t="shared" si="4"/>
        <v>78.720546385885029</v>
      </c>
      <c r="I96" s="688" t="str">
        <f ca="1">+IF(Tabela58[[#This Row],[PORCENTAGEM ACUMULADA]]&lt;=$O$2,$N$2,IF(Tabela58[[#This Row],[PORCENTAGEM ACUMULADA]]&lt;=$O$3,$N$3,$N$4))</f>
        <v>C</v>
      </c>
      <c r="J96" s="685">
        <f t="shared" ca="1" si="5"/>
        <v>151.14344906089931</v>
      </c>
      <c r="K96" s="705">
        <f ca="1">+Tabela58[[#This Row],[PREÇO DO
 SERVIÇO]]/Tabela58[[#Totals],[PREÇO DO
 SERVIÇO]]</f>
        <v>3.5720354615850211E-5</v>
      </c>
      <c r="L96" s="691">
        <f ca="1">+Tabela58[[#This Row],[PORCENTAGEM INDIVIDUAL]]+L95</f>
        <v>0.999893575878948</v>
      </c>
    </row>
    <row r="97" spans="2:12" ht="60" customHeight="1" x14ac:dyDescent="0.25">
      <c r="B97" s="701">
        <v>98521</v>
      </c>
      <c r="C97" s="702" t="s">
        <v>20683</v>
      </c>
      <c r="D97"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APLICAÇÃO DE CALCÁRIO PARA CORREÇÃO DO PH DO SOLO. AF_05/2018</v>
      </c>
      <c r="E97" s="685">
        <f ca="1">SUMIF('ORÇAM. SEM DESON'!$B$9:$P$126,B97,'ORÇAM. SEM DESON'!$L$9:$L$126)</f>
        <v>358.6</v>
      </c>
      <c r="F97" s="685" t="str">
        <f>IF(C97="SINAPI",VLOOKUP(B97,'SINAPI 09-20 ES - DESONER.'!$G$6:$L$6678,5,FALSE),IF(C97="SIURB",VLOOKUP(B97,'SIURB JAN-2020 DESONER.'!$A$2:$D$757,4,FALSE),IF(C97="SICRO",VLOOKUP(B97,Tabela4[],4,FALSE),IF(C97="CPOS",VLOOKUP(B97,'CPOS-178'!$A$7:$F$4097,6,FALSE),IF(C97="PRÓPRIA",VLOOKUP(B97,Tabela42[],5,FALSE),IF(C97="DER-ES",VLOOKUP(B97,Tabela6[],4,FALSE),IF(C97="IOPES",VLOOKUP(B97,'IOPES_02-20'!$A$12:$G$1265,7,FALSE),IF(C97="EDIF",VLOOKUP(B97,'EDIF JAN-2020 DESONER.'!$A$3:$D$2649,4,FALSE),"ERRO"))))))))</f>
        <v>0,26</v>
      </c>
      <c r="G97" s="686">
        <f>+'BDI '!$M$33</f>
        <v>0.36596471257825836</v>
      </c>
      <c r="H97" s="687">
        <f t="shared" si="4"/>
        <v>0.35515082527034719</v>
      </c>
      <c r="I97" s="688" t="str">
        <f ca="1">+IF(Tabela58[[#This Row],[PORCENTAGEM ACUMULADA]]&lt;=$O$2,$N$2,IF(Tabela58[[#This Row],[PORCENTAGEM ACUMULADA]]&lt;=$O$3,$N$3,$N$4))</f>
        <v>C</v>
      </c>
      <c r="J97" s="685">
        <f t="shared" ca="1" si="5"/>
        <v>127.35708594194651</v>
      </c>
      <c r="K97" s="705">
        <f ca="1">+Tabela58[[#This Row],[PREÇO DO
 SERVIÇO]]/Tabela58[[#Totals],[PREÇO DO
 SERVIÇO]]</f>
        <v>3.0098825327551201E-5</v>
      </c>
      <c r="L97" s="691">
        <f ca="1">+Tabela58[[#This Row],[PORCENTAGEM INDIVIDUAL]]+L96</f>
        <v>0.99992367470427557</v>
      </c>
    </row>
    <row r="98" spans="2:12" ht="60" customHeight="1" x14ac:dyDescent="0.25">
      <c r="B98" s="701">
        <v>93671</v>
      </c>
      <c r="C98" s="702" t="s">
        <v>20683</v>
      </c>
      <c r="D98"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DISJUNTOR TRIPOLAR TIPO DIN, CORRENTE NOMINAL DE 32A - FORNECIMENTO E INSTALAÇÃO. AF_04/2016</v>
      </c>
      <c r="E98" s="685">
        <f ca="1">SUMIF('ORÇAM. SEM DESON'!$B$9:$P$126,B98,'ORÇAM. SEM DESON'!$L$9:$L$126)</f>
        <v>1</v>
      </c>
      <c r="F98" s="685" t="str">
        <f>IF(C98="SINAPI",VLOOKUP(B98,'SINAPI 09-20 ES - DESONER.'!$G$6:$L$6678,5,FALSE),IF(C98="SIURB",VLOOKUP(B98,'SIURB JAN-2020 DESONER.'!$A$2:$D$757,4,FALSE),IF(C98="SICRO",VLOOKUP(B98,Tabela4[],4,FALSE),IF(C98="CPOS",VLOOKUP(B98,'CPOS-178'!$A$7:$F$4097,6,FALSE),IF(C98="PRÓPRIA",VLOOKUP(B98,Tabela42[],5,FALSE),IF(C98="DER-ES",VLOOKUP(B98,Tabela6[],4,FALSE),IF(C98="IOPES",VLOOKUP(B98,'IOPES_02-20'!$A$12:$G$1265,7,FALSE),IF(C98="EDIF",VLOOKUP(B98,'EDIF JAN-2020 DESONER.'!$A$3:$D$2649,4,FALSE),"ERRO"))))))))</f>
        <v>66,78</v>
      </c>
      <c r="G98" s="686">
        <f>+'BDI '!$M$33</f>
        <v>0.36596471257825836</v>
      </c>
      <c r="H98" s="687">
        <f t="shared" ref="H98:H103" si="6">+F98*(1+G98)</f>
        <v>91.2191235059761</v>
      </c>
      <c r="I98" s="688" t="str">
        <f ca="1">+IF(Tabela58[[#This Row],[PORCENTAGEM ACUMULADA]]&lt;=$O$2,$N$2,IF(Tabela58[[#This Row],[PORCENTAGEM ACUMULADA]]&lt;=$O$3,$N$3,$N$4))</f>
        <v>C</v>
      </c>
      <c r="J98" s="685">
        <f t="shared" ref="J98:J103" ca="1" si="7">+E98*H98</f>
        <v>91.2191235059761</v>
      </c>
      <c r="K98" s="705">
        <f ca="1">+Tabela58[[#This Row],[PREÇO DO
 SERVIÇO]]/Tabela58[[#Totals],[PREÇO DO
 SERVIÇO]]</f>
        <v>2.1558191635997567E-5</v>
      </c>
      <c r="L98" s="691">
        <f ca="1">+Tabela58[[#This Row],[PORCENTAGEM INDIVIDUAL]]+L97</f>
        <v>0.99994523289591153</v>
      </c>
    </row>
    <row r="99" spans="2:12" ht="60" customHeight="1" x14ac:dyDescent="0.25">
      <c r="B99" s="701">
        <v>93667</v>
      </c>
      <c r="C99" s="702" t="s">
        <v>20683</v>
      </c>
      <c r="D99"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DISJUNTOR TRIPOLAR TIPO DIN, CORRENTE NOMINAL DE 10A - FORNECIMENTO E INSTALAÇÃO. AF_04/2016</v>
      </c>
      <c r="E99" s="685">
        <f ca="1">SUMIF('ORÇAM. SEM DESON'!$B$9:$P$126,B99,'ORÇAM. SEM DESON'!$L$9:$L$126)</f>
        <v>1</v>
      </c>
      <c r="F99" s="685" t="str">
        <f>IF(C99="SINAPI",VLOOKUP(B99,'SINAPI 09-20 ES - DESONER.'!$G$6:$L$6678,5,FALSE),IF(C99="SIURB",VLOOKUP(B99,'SIURB JAN-2020 DESONER.'!$A$2:$D$757,4,FALSE),IF(C99="SICRO",VLOOKUP(B99,Tabela4[],4,FALSE),IF(C99="CPOS",VLOOKUP(B99,'CPOS-178'!$A$7:$F$4097,6,FALSE),IF(C99="PRÓPRIA",VLOOKUP(B99,Tabela42[],5,FALSE),IF(C99="DER-ES",VLOOKUP(B99,Tabela6[],4,FALSE),IF(C99="IOPES",VLOOKUP(B99,'IOPES_02-20'!$A$12:$G$1265,7,FALSE),IF(C99="EDIF",VLOOKUP(B99,'EDIF JAN-2020 DESONER.'!$A$3:$D$2649,4,FALSE),"ERRO"))))))))</f>
        <v>59,33</v>
      </c>
      <c r="G99" s="686">
        <f>+'BDI '!$M$33</f>
        <v>0.36596471257825836</v>
      </c>
      <c r="H99" s="687">
        <f t="shared" si="6"/>
        <v>81.042686397268071</v>
      </c>
      <c r="I99" s="688" t="str">
        <f ca="1">+IF(Tabela58[[#This Row],[PORCENTAGEM ACUMULADA]]&lt;=$O$2,$N$2,IF(Tabela58[[#This Row],[PORCENTAGEM ACUMULADA]]&lt;=$O$3,$N$3,$N$4))</f>
        <v>C</v>
      </c>
      <c r="J99" s="685">
        <f t="shared" ca="1" si="7"/>
        <v>81.042686397268071</v>
      </c>
      <c r="K99" s="705">
        <f ca="1">+Tabela58[[#This Row],[PREÇO DO
 SERVIÇO]]/Tabela58[[#Totals],[PREÇO DO
 SERVIÇO]]</f>
        <v>1.9153152287567171E-5</v>
      </c>
      <c r="L99" s="691">
        <f ca="1">+Tabela58[[#This Row],[PORCENTAGEM INDIVIDUAL]]+L98</f>
        <v>0.99996438604819915</v>
      </c>
    </row>
    <row r="100" spans="2:12" ht="60" customHeight="1" x14ac:dyDescent="0.25">
      <c r="B100" s="701">
        <v>91864</v>
      </c>
      <c r="C100" s="702" t="s">
        <v>20683</v>
      </c>
      <c r="D100"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ELETRODUTO RÍGIDO ROSCÁVEL, PVC, DN 32 MM (1"), PARA CIRCUITOS TERMINAIS, INSTALADO EM FORRO - FORNECIMENTO E INSTALAÇÃO. AF_12/2015</v>
      </c>
      <c r="E100" s="685">
        <f ca="1">SUMIF('ORÇAM. SEM DESON'!$B$9:$P$126,B100,'ORÇAM. SEM DESON'!$L$9:$L$126)</f>
        <v>4</v>
      </c>
      <c r="F100" s="685" t="str">
        <f>IF(C100="SINAPI",VLOOKUP(B100,'SINAPI 09-20 ES - DESONER.'!$G$6:$L$6678,5,FALSE),IF(C100="SIURB",VLOOKUP(B100,'SIURB JAN-2020 DESONER.'!$A$2:$D$757,4,FALSE),IF(C100="SICRO",VLOOKUP(B100,Tabela4[],4,FALSE),IF(C100="CPOS",VLOOKUP(B100,'CPOS-178'!$A$7:$F$4097,6,FALSE),IF(C100="PRÓPRIA",VLOOKUP(B100,Tabela42[],5,FALSE),IF(C100="DER-ES",VLOOKUP(B100,Tabela6[],4,FALSE),IF(C100="IOPES",VLOOKUP(B100,'IOPES_02-20'!$A$12:$G$1265,7,FALSE),IF(C100="EDIF",VLOOKUP(B100,'EDIF JAN-2020 DESONER.'!$A$3:$D$2649,4,FALSE),"ERRO"))))))))</f>
        <v>10,38</v>
      </c>
      <c r="G100" s="686">
        <f>+'BDI '!$M$33</f>
        <v>0.36596471257825836</v>
      </c>
      <c r="H100" s="687">
        <f t="shared" si="6"/>
        <v>14.178713716562322</v>
      </c>
      <c r="I100" s="688" t="str">
        <f ca="1">+IF(Tabela58[[#This Row],[PORCENTAGEM ACUMULADA]]&lt;=$O$2,$N$2,IF(Tabela58[[#This Row],[PORCENTAGEM ACUMULADA]]&lt;=$O$3,$N$3,$N$4))</f>
        <v>C</v>
      </c>
      <c r="J100" s="685">
        <f t="shared" ca="1" si="7"/>
        <v>56.71485486624929</v>
      </c>
      <c r="K100" s="705">
        <f ca="1">+Tabela58[[#This Row],[PREÇO DO
 SERVIÇO]]/Tabela58[[#Totals],[PREÇO DO
 SERVIÇO]]</f>
        <v>1.3403655536487255E-5</v>
      </c>
      <c r="L100" s="691">
        <f ca="1">+Tabela58[[#This Row],[PORCENTAGEM INDIVIDUAL]]+L99</f>
        <v>0.99997778970373563</v>
      </c>
    </row>
    <row r="101" spans="2:12" ht="60" customHeight="1" x14ac:dyDescent="0.25">
      <c r="B101" s="701" t="s">
        <v>32987</v>
      </c>
      <c r="C101" s="702" t="s">
        <v>25239</v>
      </c>
      <c r="D101"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ARRUELA QUADRADA 36MM DE FURO 18MM</v>
      </c>
      <c r="E101" s="685">
        <f ca="1">SUMIF('ORÇAM. SEM DESON'!$B$9:$P$126,B101,'ORÇAM. SEM DESON'!$L$9:$L$126)</f>
        <v>20</v>
      </c>
      <c r="F101" s="685">
        <f>IF(C101="SINAPI",VLOOKUP(B101,'SINAPI 09-20 ES - DESONER.'!$G$6:$L$6678,5,FALSE),IF(C101="SIURB",VLOOKUP(B101,'SIURB JAN-2020 DESONER.'!$A$2:$D$757,4,FALSE),IF(C101="SICRO",VLOOKUP(B101,Tabela4[],4,FALSE),IF(C101="CPOS",VLOOKUP(B101,'CPOS-178'!$A$7:$F$4097,6,FALSE),IF(C101="PRÓPRIA",VLOOKUP(B101,Tabela42[],5,FALSE),IF(C101="DER-ES",VLOOKUP(B101,Tabela6[],4,FALSE),IF(C101="IOPES",VLOOKUP(B101,'IOPES_02-20'!$A$12:$G$1265,7,FALSE),IF(C101="EDIF",VLOOKUP(B101,'EDIF JAN-2020 DESONER.'!$A$3:$D$2649,4,FALSE),"ERRO"))))))))</f>
        <v>1.23</v>
      </c>
      <c r="G101" s="686">
        <f>+'BDI '!$M$33</f>
        <v>0.36596471257825836</v>
      </c>
      <c r="H101" s="687">
        <f t="shared" si="6"/>
        <v>1.6801365964712578</v>
      </c>
      <c r="I101" s="688" t="str">
        <f ca="1">+IF(Tabela58[[#This Row],[PORCENTAGEM ACUMULADA]]&lt;=$O$2,$N$2,IF(Tabela58[[#This Row],[PORCENTAGEM ACUMULADA]]&lt;=$O$3,$N$3,$N$4))</f>
        <v>C</v>
      </c>
      <c r="J101" s="685">
        <f t="shared" ca="1" si="7"/>
        <v>33.602731929425154</v>
      </c>
      <c r="K101" s="705">
        <f ca="1">+Tabela58[[#This Row],[PREÇO DO
 SERVIÇO]]/Tabela58[[#Totals],[PREÇO DO
 SERVIÇO]]</f>
        <v>7.9414722109245296E-6</v>
      </c>
      <c r="L101" s="691">
        <f ca="1">+Tabela58[[#This Row],[PORCENTAGEM INDIVIDUAL]]+L100</f>
        <v>0.99998573117594658</v>
      </c>
    </row>
    <row r="102" spans="2:12" ht="60" customHeight="1" x14ac:dyDescent="0.25">
      <c r="B102" s="701" t="s">
        <v>32995</v>
      </c>
      <c r="C102" s="702" t="s">
        <v>25239</v>
      </c>
      <c r="D102"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SELA PARA CRUZETA DE MADEIRA</v>
      </c>
      <c r="E102" s="685">
        <f ca="1">SUMIF('ORÇAM. SEM DESON'!$B$9:$P$126,B102,'ORÇAM. SEM DESON'!$L$9:$L$126)</f>
        <v>2</v>
      </c>
      <c r="F102" s="685">
        <f>IF(C102="SINAPI",VLOOKUP(B102,'SINAPI 09-20 ES - DESONER.'!$G$6:$L$6678,5,FALSE),IF(C102="SIURB",VLOOKUP(B102,'SIURB JAN-2020 DESONER.'!$A$2:$D$757,4,FALSE),IF(C102="SICRO",VLOOKUP(B102,Tabela4[],4,FALSE),IF(C102="CPOS",VLOOKUP(B102,'CPOS-178'!$A$7:$F$4097,6,FALSE),IF(C102="PRÓPRIA",VLOOKUP(B102,Tabela42[],5,FALSE),IF(C102="DER-ES",VLOOKUP(B102,Tabela6[],4,FALSE),IF(C102="IOPES",VLOOKUP(B102,'IOPES_02-20'!$A$12:$G$1265,7,FALSE),IF(C102="EDIF",VLOOKUP(B102,'EDIF JAN-2020 DESONER.'!$A$3:$D$2649,4,FALSE),"ERRO"))))))))</f>
        <v>12.14</v>
      </c>
      <c r="G102" s="686">
        <f>+'BDI '!$M$33</f>
        <v>0.36596471257825836</v>
      </c>
      <c r="H102" s="687">
        <f t="shared" si="6"/>
        <v>16.582811610700059</v>
      </c>
      <c r="I102" s="688" t="str">
        <f ca="1">+IF(Tabela58[[#This Row],[PORCENTAGEM ACUMULADA]]&lt;=$O$2,$N$2,IF(Tabela58[[#This Row],[PORCENTAGEM ACUMULADA]]&lt;=$O$3,$N$3,$N$4))</f>
        <v>C</v>
      </c>
      <c r="J102" s="685">
        <f t="shared" ca="1" si="7"/>
        <v>33.165623221400118</v>
      </c>
      <c r="K102" s="705">
        <f ca="1">+Tabela58[[#This Row],[PREÇO DO
 SERVIÇO]]/Tabela58[[#Totals],[PREÇO DO
 SERVIÇO]]</f>
        <v>7.8381685073677885E-6</v>
      </c>
      <c r="L102" s="691">
        <f ca="1">+Tabela58[[#This Row],[PORCENTAGEM INDIVIDUAL]]+L101</f>
        <v>0.99999356934445394</v>
      </c>
    </row>
    <row r="103" spans="2:12" ht="60" customHeight="1" x14ac:dyDescent="0.25">
      <c r="B103" s="701" t="s">
        <v>32993</v>
      </c>
      <c r="C103" s="702" t="s">
        <v>25239</v>
      </c>
      <c r="D103" s="269" t="str">
        <f>IF(Tabela58[[#This Row],[FONTE]]="SINAPI",VLOOKUP(Tabela58[[#This Row],[CÓDIGO]],'SINAPI 09-20 ES - NÃO DESONER.'!$G$6:$L$6678,2,FALSE),IF(Tabela58[[#This Row],[FONTE]]="SIURB",VLOOKUP(Tabela58[[#This Row],[CÓDIGO]],'SIURB JAN-2020 NÃO DESONER.'!$A$2:$D$757,2,FALSE),IF(Tabela58[[#This Row],[FONTE]]="SICRO",VLOOKUP(Tabela58[[#This Row],[CÓDIGO]],Tabela4[],2,FALSE),IF(Tabela58[[#This Row],[FONTE]]="CPOS",VLOOKUP(Tabela58[[#This Row],[CÓDIGO]],'CPOS-178'!$A$7:$F$4097,2,FALSE),IF(Tabela58[[#This Row],[FONTE]]="PRÓPRIA",VLOOKUP(Tabela58[[#This Row],[CÓDIGO]],Tabela42[],2,FALSE),IF(Tabela58[[#This Row],[FONTE]]="DER-ES",VLOOKUP(Tabela58[[#This Row],[CÓDIGO]],Tabela6[],2,FALSE),IF(Tabela58[[#This Row],[FONTE]]="IOPES",VLOOKUP(Tabela58[[#This Row],[CÓDIGO]],'IOPES_02-20'!$A$12:$G$1265,3,FALSE),IF(Tabela58[[#This Row],[FONTE]]="EDIF",VLOOKUP(Tabela58[[#This Row],[CÓDIGO]],'EDIF JAN-2020 NÃO DESONER.'!$A$3:$D$2649,2,FALSE),"ERRO"))))))))</f>
        <v>PORCA QUADRADA DIAM. 16MM</v>
      </c>
      <c r="E103" s="685">
        <f ca="1">SUMIF('ORÇAM. SEM DESON'!$B$9:$P$126,B103,'ORÇAM. SEM DESON'!$L$9:$L$126)</f>
        <v>12</v>
      </c>
      <c r="F103" s="685">
        <f>IF(C103="SINAPI",VLOOKUP(B103,'SINAPI 09-20 ES - DESONER.'!$G$6:$L$6678,5,FALSE),IF(C103="SIURB",VLOOKUP(B103,'SIURB JAN-2020 DESONER.'!$A$2:$D$757,4,FALSE),IF(C103="SICRO",VLOOKUP(B103,Tabela4[],4,FALSE),IF(C103="CPOS",VLOOKUP(B103,'CPOS-178'!$A$7:$F$4097,6,FALSE),IF(C103="PRÓPRIA",VLOOKUP(B103,Tabela42[],5,FALSE),IF(C103="DER-ES",VLOOKUP(B103,Tabela6[],4,FALSE),IF(C103="IOPES",VLOOKUP(B103,'IOPES_02-20'!$A$12:$G$1265,7,FALSE),IF(C103="EDIF",VLOOKUP(B103,'EDIF JAN-2020 DESONER.'!$A$3:$D$2649,4,FALSE),"ERRO"))))))))</f>
        <v>1.66</v>
      </c>
      <c r="G103" s="686">
        <f>+'BDI '!$M$33</f>
        <v>0.36596471257825836</v>
      </c>
      <c r="H103" s="687">
        <f t="shared" si="6"/>
        <v>2.2675014228799086</v>
      </c>
      <c r="I103" s="688" t="str">
        <f ca="1">+IF(Tabela58[[#This Row],[PORCENTAGEM ACUMULADA]]&lt;=$O$2,$N$2,IF(Tabela58[[#This Row],[PORCENTAGEM ACUMULADA]]&lt;=$O$3,$N$3,$N$4))</f>
        <v>C</v>
      </c>
      <c r="J103" s="685">
        <f t="shared" ca="1" si="7"/>
        <v>27.210017074558905</v>
      </c>
      <c r="K103" s="705">
        <f ca="1">+Tabela58[[#This Row],[PREÇO DO
 SERVIÇO]]/Tabela58[[#Totals],[PREÇO DO
 SERVIÇO]]</f>
        <v>6.4306555464071802E-6</v>
      </c>
      <c r="L103" s="691">
        <f ca="1">+Tabela58[[#This Row],[PORCENTAGEM INDIVIDUAL]]+L102</f>
        <v>1.0000000000000004</v>
      </c>
    </row>
    <row r="104" spans="2:12" ht="60" customHeight="1" x14ac:dyDescent="0.25">
      <c r="B104" s="270"/>
      <c r="C104" s="271"/>
      <c r="D104" s="708"/>
      <c r="E104" s="709"/>
      <c r="F104" s="709"/>
      <c r="G104" s="710"/>
      <c r="H104" s="711"/>
      <c r="I104" s="712"/>
      <c r="J104" s="713">
        <f ca="1">SUBTOTAL(109,Tabela58[PREÇO DO
 SERVIÇO])</f>
        <v>4231297.5525117647</v>
      </c>
      <c r="K104" s="714"/>
      <c r="L104" s="715"/>
    </row>
    <row r="105" spans="2:12" ht="60" customHeight="1" x14ac:dyDescent="0.25">
      <c r="B105" s="658"/>
      <c r="C105" s="658"/>
      <c r="D105" s="658"/>
      <c r="E105" s="658"/>
      <c r="F105" s="658"/>
      <c r="G105" s="658"/>
      <c r="H105" s="658"/>
      <c r="I105" s="658"/>
      <c r="J105" s="144">
        <f>+'ORÇAM. DESON'!P127</f>
        <v>4206758.8510788064</v>
      </c>
      <c r="K105" s="144">
        <f ca="1">+Tabela58[[#Totals],[PREÇO DO
 SERVIÇO]]-J105</f>
        <v>24538.701432958245</v>
      </c>
    </row>
    <row r="106" spans="2:12" ht="60" customHeight="1" x14ac:dyDescent="0.25">
      <c r="B106" s="658"/>
      <c r="C106" s="658"/>
      <c r="D106" s="658"/>
      <c r="E106" s="658"/>
      <c r="F106" s="658"/>
      <c r="G106" s="658"/>
      <c r="H106" s="658"/>
      <c r="I106" s="658"/>
      <c r="J106" s="144"/>
    </row>
    <row r="107" spans="2:12" ht="60" customHeight="1" x14ac:dyDescent="0.25">
      <c r="B107" s="658"/>
      <c r="C107" s="658"/>
      <c r="D107" s="658"/>
      <c r="E107" s="658"/>
      <c r="F107" s="658"/>
      <c r="G107" s="658"/>
      <c r="H107" s="658"/>
      <c r="I107" s="658"/>
      <c r="J107" s="658"/>
    </row>
    <row r="108" spans="2:12" ht="60" customHeight="1" x14ac:dyDescent="0.25">
      <c r="B108" s="658"/>
      <c r="C108" s="658"/>
      <c r="D108" s="658"/>
      <c r="E108" s="658"/>
      <c r="F108" s="658"/>
      <c r="G108" s="658"/>
      <c r="H108" s="658"/>
      <c r="I108" s="658"/>
      <c r="J108" s="658"/>
    </row>
    <row r="109" spans="2:12" ht="60" customHeight="1" x14ac:dyDescent="0.25">
      <c r="B109" s="658"/>
      <c r="C109" s="658"/>
      <c r="D109" s="658"/>
      <c r="E109" s="658"/>
      <c r="F109" s="658"/>
      <c r="G109" s="658"/>
      <c r="H109" s="658"/>
      <c r="I109" s="658"/>
      <c r="J109" s="658"/>
    </row>
    <row r="110" spans="2:12" ht="60" customHeight="1" x14ac:dyDescent="0.25">
      <c r="B110" s="658"/>
      <c r="C110" s="658"/>
      <c r="D110" s="658"/>
      <c r="E110" s="658"/>
      <c r="F110" s="658"/>
      <c r="G110" s="658"/>
      <c r="H110" s="658"/>
      <c r="I110" s="658"/>
      <c r="J110" s="658"/>
    </row>
    <row r="111" spans="2:12" ht="60" customHeight="1" x14ac:dyDescent="0.25">
      <c r="B111" s="658"/>
      <c r="C111" s="658"/>
      <c r="D111" s="658"/>
      <c r="E111" s="658"/>
      <c r="F111" s="658"/>
      <c r="G111" s="658"/>
      <c r="H111" s="658"/>
      <c r="I111" s="658"/>
      <c r="J111" s="658"/>
    </row>
    <row r="112" spans="2:12" ht="60" customHeight="1" x14ac:dyDescent="0.25">
      <c r="B112" s="658"/>
      <c r="C112" s="658"/>
      <c r="D112" s="658"/>
      <c r="E112" s="658"/>
      <c r="F112" s="658"/>
      <c r="G112" s="658"/>
      <c r="H112" s="658"/>
      <c r="I112" s="658"/>
      <c r="J112" s="658"/>
    </row>
    <row r="113" spans="2:12" ht="60" customHeight="1" x14ac:dyDescent="0.25">
      <c r="B113" s="658"/>
      <c r="C113" s="658"/>
      <c r="D113" s="658"/>
      <c r="E113" s="658"/>
      <c r="F113" s="658"/>
      <c r="G113" s="658"/>
      <c r="H113" s="658"/>
      <c r="I113" s="658"/>
      <c r="J113" s="658"/>
    </row>
    <row r="114" spans="2:12" ht="60" customHeight="1" x14ac:dyDescent="0.25">
      <c r="B114" s="658"/>
      <c r="C114" s="658"/>
      <c r="D114" s="658"/>
      <c r="E114" s="658"/>
      <c r="F114" s="658"/>
      <c r="G114" s="658"/>
      <c r="H114" s="658"/>
      <c r="I114" s="658"/>
      <c r="J114" s="658"/>
    </row>
    <row r="115" spans="2:12" ht="15" x14ac:dyDescent="0.25">
      <c r="B115" s="658"/>
      <c r="C115" s="658"/>
      <c r="D115" s="658"/>
      <c r="E115" s="658"/>
      <c r="F115" s="658"/>
      <c r="G115" s="658"/>
      <c r="H115" s="658"/>
      <c r="I115" s="658"/>
      <c r="J115" s="658"/>
    </row>
    <row r="116" spans="2:12" x14ac:dyDescent="0.25">
      <c r="J116" s="716"/>
    </row>
    <row r="120" spans="2:12" x14ac:dyDescent="0.25">
      <c r="B120" s="369" t="s">
        <v>25182</v>
      </c>
      <c r="C120" s="369" t="s">
        <v>33011</v>
      </c>
      <c r="D120" s="369" t="s">
        <v>25168</v>
      </c>
      <c r="E120" s="369" t="s">
        <v>25183</v>
      </c>
      <c r="H120" s="369" t="s">
        <v>25184</v>
      </c>
      <c r="I120" s="369" t="s">
        <v>25185</v>
      </c>
      <c r="J120" s="369" t="s">
        <v>33012</v>
      </c>
      <c r="K120" s="658" t="s">
        <v>876</v>
      </c>
      <c r="L120" s="658" t="s">
        <v>33013</v>
      </c>
    </row>
  </sheetData>
  <conditionalFormatting sqref="I2">
    <cfRule type="cellIs" dxfId="86" priority="7" operator="equal">
      <formula>"C"</formula>
    </cfRule>
    <cfRule type="cellIs" dxfId="85" priority="8" operator="equal">
      <formula>"B"</formula>
    </cfRule>
    <cfRule type="cellIs" dxfId="84" priority="9" operator="equal">
      <formula>"A"</formula>
    </cfRule>
  </conditionalFormatting>
  <conditionalFormatting sqref="I3:I33">
    <cfRule type="cellIs" dxfId="83" priority="4" operator="equal">
      <formula>"C"</formula>
    </cfRule>
    <cfRule type="cellIs" dxfId="82" priority="5" operator="equal">
      <formula>"B"</formula>
    </cfRule>
    <cfRule type="cellIs" dxfId="81" priority="6" operator="equal">
      <formula>"A"</formula>
    </cfRule>
  </conditionalFormatting>
  <conditionalFormatting sqref="I34:I40">
    <cfRule type="cellIs" dxfId="80" priority="1" operator="equal">
      <formula>"C"</formula>
    </cfRule>
    <cfRule type="cellIs" dxfId="79" priority="2" operator="equal">
      <formula>"B"</formula>
    </cfRule>
    <cfRule type="cellIs" dxfId="78"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tabColor theme="5"/>
  </sheetPr>
  <dimension ref="A1:I64"/>
  <sheetViews>
    <sheetView showGridLines="0" topLeftCell="A12" zoomScaleNormal="100" workbookViewId="0">
      <selection activeCell="E19" sqref="E19"/>
    </sheetView>
  </sheetViews>
  <sheetFormatPr defaultColWidth="8.85546875" defaultRowHeight="12.75" x14ac:dyDescent="0.2"/>
  <cols>
    <col min="1" max="1" width="10.28515625" style="253" customWidth="1"/>
    <col min="2" max="2" width="83.85546875" style="253" customWidth="1"/>
    <col min="3" max="3" width="11.28515625" style="253" customWidth="1"/>
    <col min="4" max="4" width="22.28515625" style="253" customWidth="1"/>
    <col min="5" max="5" width="25.7109375" style="255" bestFit="1" customWidth="1"/>
    <col min="6" max="16384" width="8.85546875" style="255"/>
  </cols>
  <sheetData>
    <row r="1" spans="1:9" x14ac:dyDescent="0.2">
      <c r="B1" s="253" t="s">
        <v>25173</v>
      </c>
      <c r="C1" s="253" t="s">
        <v>25177</v>
      </c>
      <c r="D1" s="254">
        <v>44142</v>
      </c>
    </row>
    <row r="2" spans="1:9" x14ac:dyDescent="0.2">
      <c r="A2" s="256" t="s">
        <v>25174</v>
      </c>
      <c r="C2" s="253" t="s">
        <v>25176</v>
      </c>
      <c r="D2" s="257">
        <v>5.39</v>
      </c>
      <c r="E2" s="258"/>
      <c r="F2" s="258"/>
      <c r="G2" s="258"/>
      <c r="H2" s="258"/>
      <c r="I2" s="258"/>
    </row>
    <row r="3" spans="1:9" ht="30" customHeight="1" x14ac:dyDescent="0.2">
      <c r="A3" s="260" t="s">
        <v>15676</v>
      </c>
      <c r="B3" s="261" t="s">
        <v>15677</v>
      </c>
      <c r="C3" s="209" t="s">
        <v>13</v>
      </c>
      <c r="D3" s="262" t="s">
        <v>25269</v>
      </c>
      <c r="E3" s="267" t="s">
        <v>25270</v>
      </c>
    </row>
    <row r="4" spans="1:9" ht="30" customHeight="1" x14ac:dyDescent="0.2">
      <c r="A4" s="268">
        <v>1</v>
      </c>
      <c r="B4" s="263" t="s">
        <v>25175</v>
      </c>
      <c r="C4" s="265" t="s">
        <v>25169</v>
      </c>
      <c r="D4" s="272">
        <f t="shared" ref="D4" si="0">21693*D2</f>
        <v>116925.26999999999</v>
      </c>
      <c r="E4" s="273">
        <f>+Tabela42[[#This Row],[CUSTO UNITÁRIO (R$)
S. DESONERAÇÃO]]</f>
        <v>116925.26999999999</v>
      </c>
    </row>
    <row r="5" spans="1:9" ht="30" customHeight="1" x14ac:dyDescent="0.2">
      <c r="A5" s="268">
        <v>2</v>
      </c>
      <c r="B5" s="259" t="s">
        <v>25193</v>
      </c>
      <c r="C5" s="265" t="s">
        <v>25169</v>
      </c>
      <c r="D5" s="274">
        <v>5705.9330650386019</v>
      </c>
      <c r="E5" s="273">
        <f>+Tabela42[[#This Row],[CUSTO UNITÁRIO (R$)
S. DESONERAÇÃO]]</f>
        <v>5705.9330650386019</v>
      </c>
    </row>
    <row r="6" spans="1:9" ht="30" customHeight="1" x14ac:dyDescent="0.2">
      <c r="A6" s="268">
        <v>3</v>
      </c>
      <c r="B6" s="259" t="s">
        <v>25194</v>
      </c>
      <c r="C6" s="265" t="s">
        <v>25169</v>
      </c>
      <c r="D6" s="274">
        <v>6041.6305389222052</v>
      </c>
      <c r="E6" s="273">
        <f>+Tabela42[[#This Row],[CUSTO UNITÁRIO (R$)
S. DESONERAÇÃO]]</f>
        <v>6041.6305389222052</v>
      </c>
    </row>
    <row r="7" spans="1:9" ht="30" customHeight="1" x14ac:dyDescent="0.2">
      <c r="A7" s="268">
        <v>4</v>
      </c>
      <c r="B7" s="259" t="s">
        <v>25195</v>
      </c>
      <c r="C7" s="265" t="s">
        <v>25169</v>
      </c>
      <c r="D7" s="274">
        <v>10705.590522715003</v>
      </c>
      <c r="E7" s="273">
        <f>+Tabela42[[#This Row],[CUSTO UNITÁRIO (R$)
S. DESONERAÇÃO]]</f>
        <v>10705.590522715003</v>
      </c>
    </row>
    <row r="8" spans="1:9" ht="30" customHeight="1" x14ac:dyDescent="0.2">
      <c r="A8" s="268">
        <v>5</v>
      </c>
      <c r="B8" s="259" t="s">
        <v>25196</v>
      </c>
      <c r="C8" s="265" t="s">
        <v>25169</v>
      </c>
      <c r="D8" s="274">
        <v>345411.21783588087</v>
      </c>
      <c r="E8" s="273">
        <f>+Tabela42[[#This Row],[CUSTO UNITÁRIO (R$)
S. DESONERAÇÃO]]</f>
        <v>345411.21783588087</v>
      </c>
    </row>
    <row r="9" spans="1:9" ht="30" customHeight="1" x14ac:dyDescent="0.2">
      <c r="A9" s="268">
        <v>6</v>
      </c>
      <c r="B9" s="259" t="s">
        <v>25197</v>
      </c>
      <c r="C9" s="265" t="s">
        <v>25169</v>
      </c>
      <c r="D9" s="274">
        <v>30842.097132862746</v>
      </c>
      <c r="E9" s="273">
        <f>+Tabela42[[#This Row],[CUSTO UNITÁRIO (R$)
S. DESONERAÇÃO]]</f>
        <v>30842.097132862746</v>
      </c>
    </row>
    <row r="10" spans="1:9" ht="30" customHeight="1" x14ac:dyDescent="0.2">
      <c r="A10" s="268">
        <v>7</v>
      </c>
      <c r="B10" s="259" t="s">
        <v>20067</v>
      </c>
      <c r="C10" s="265" t="s">
        <v>25169</v>
      </c>
      <c r="D10" s="274">
        <v>34431.513353271373</v>
      </c>
      <c r="E10" s="273">
        <f>+Tabela42[[#This Row],[CUSTO UNITÁRIO (R$)
S. DESONERAÇÃO]]</f>
        <v>34431.513353271373</v>
      </c>
    </row>
    <row r="11" spans="1:9" ht="30" customHeight="1" x14ac:dyDescent="0.2">
      <c r="A11" s="268">
        <v>8</v>
      </c>
      <c r="B11" s="259" t="s">
        <v>20068</v>
      </c>
      <c r="C11" s="265" t="s">
        <v>25169</v>
      </c>
      <c r="D11" s="274">
        <v>59152.531160063212</v>
      </c>
      <c r="E11" s="273">
        <f>+Tabela42[[#This Row],[CUSTO UNITÁRIO (R$)
S. DESONERAÇÃO]]</f>
        <v>59152.531160063212</v>
      </c>
    </row>
    <row r="12" spans="1:9" ht="30" customHeight="1" x14ac:dyDescent="0.2">
      <c r="A12" s="268">
        <v>9</v>
      </c>
      <c r="B12" s="259" t="s">
        <v>25198</v>
      </c>
      <c r="C12" s="265" t="s">
        <v>25169</v>
      </c>
      <c r="D12" s="274">
        <v>45333.957267367885</v>
      </c>
      <c r="E12" s="273">
        <f>+Tabela42[[#This Row],[CUSTO UNITÁRIO (R$)
S. DESONERAÇÃO]]</f>
        <v>45333.957267367885</v>
      </c>
    </row>
    <row r="13" spans="1:9" ht="30" customHeight="1" x14ac:dyDescent="0.2">
      <c r="A13" s="268">
        <v>10</v>
      </c>
      <c r="B13" s="259" t="s">
        <v>25199</v>
      </c>
      <c r="C13" s="265" t="s">
        <v>25169</v>
      </c>
      <c r="D13" s="274">
        <v>77866.741338091422</v>
      </c>
      <c r="E13" s="273">
        <f>+Tabela42[[#This Row],[CUSTO UNITÁRIO (R$)
S. DESONERAÇÃO]]</f>
        <v>77866.741338091422</v>
      </c>
    </row>
    <row r="14" spans="1:9" ht="30" customHeight="1" x14ac:dyDescent="0.2">
      <c r="A14" s="268">
        <v>11</v>
      </c>
      <c r="B14" s="259" t="s">
        <v>25200</v>
      </c>
      <c r="C14" s="265" t="s">
        <v>25169</v>
      </c>
      <c r="D14" s="274">
        <v>18734.552417005594</v>
      </c>
      <c r="E14" s="273">
        <f>+Tabela42[[#This Row],[CUSTO UNITÁRIO (R$)
S. DESONERAÇÃO]]</f>
        <v>18734.552417005594</v>
      </c>
    </row>
    <row r="15" spans="1:9" ht="30" customHeight="1" x14ac:dyDescent="0.2">
      <c r="A15" s="268">
        <v>12</v>
      </c>
      <c r="B15" s="259" t="s">
        <v>25201</v>
      </c>
      <c r="C15" s="265" t="s">
        <v>25169</v>
      </c>
      <c r="D15" s="274">
        <v>46707.614236666413</v>
      </c>
      <c r="E15" s="273">
        <f>+Tabela42[[#This Row],[CUSTO UNITÁRIO (R$)
S. DESONERAÇÃO]]</f>
        <v>46707.614236666413</v>
      </c>
    </row>
    <row r="16" spans="1:9" ht="30" customHeight="1" x14ac:dyDescent="0.2">
      <c r="A16" s="268">
        <v>13</v>
      </c>
      <c r="B16" s="259" t="s">
        <v>25202</v>
      </c>
      <c r="C16" s="265" t="s">
        <v>25169</v>
      </c>
      <c r="D16" s="274">
        <v>40435.751132114507</v>
      </c>
      <c r="E16" s="273">
        <f>+Tabela42[[#This Row],[CUSTO UNITÁRIO (R$)
S. DESONERAÇÃO]]</f>
        <v>40435.751132114507</v>
      </c>
    </row>
    <row r="17" spans="1:5" ht="30" customHeight="1" x14ac:dyDescent="0.2">
      <c r="A17" s="268" t="s">
        <v>25244</v>
      </c>
      <c r="B17" s="430" t="s">
        <v>28874</v>
      </c>
      <c r="C17" s="265" t="s">
        <v>25169</v>
      </c>
      <c r="D17" s="274">
        <f>+'COMPOSIÇÕES - SEM DESON'!N22</f>
        <v>229456.78999999998</v>
      </c>
      <c r="E17" s="273">
        <f>+'COMPOSIÇÕES - COM DESON'!N22</f>
        <v>206196.99</v>
      </c>
    </row>
    <row r="18" spans="1:5" ht="30" customHeight="1" x14ac:dyDescent="0.2">
      <c r="A18" s="268" t="s">
        <v>25246</v>
      </c>
      <c r="B18" s="269" t="s">
        <v>33094</v>
      </c>
      <c r="C18" s="265" t="s">
        <v>25169</v>
      </c>
      <c r="D18" s="274">
        <f>+'COMPOSIÇÕES - SEM DESON'!N31</f>
        <v>18112.68</v>
      </c>
      <c r="E18" s="273">
        <f>+'COMPOSIÇÕES - COM DESON'!N31</f>
        <v>18112.68</v>
      </c>
    </row>
    <row r="19" spans="1:5" s="374" customFormat="1" ht="30" customHeight="1" x14ac:dyDescent="0.2">
      <c r="A19" s="268" t="s">
        <v>25247</v>
      </c>
      <c r="B19" s="811" t="s">
        <v>33095</v>
      </c>
      <c r="C19" s="265" t="s">
        <v>25169</v>
      </c>
      <c r="D19" s="273">
        <f>+'COMPOSIÇÕES - SEM DESON'!N51</f>
        <v>16.549286049999999</v>
      </c>
      <c r="E19" s="273">
        <f>+Tabela42[[#This Row],[CUSTO UNITÁRIO (R$)
S. DESONERAÇÃO]]</f>
        <v>16.549286049999999</v>
      </c>
    </row>
    <row r="20" spans="1:5" ht="30" customHeight="1" x14ac:dyDescent="0.2">
      <c r="A20" s="268" t="s">
        <v>28905</v>
      </c>
      <c r="B20" s="263" t="s">
        <v>30415</v>
      </c>
      <c r="C20" s="265" t="s">
        <v>15719</v>
      </c>
      <c r="D20" s="274">
        <f>+'COMPOSIÇÕES - SEM DESON'!N67</f>
        <v>385.48386104999997</v>
      </c>
      <c r="E20" s="273">
        <f>+'COMPOSIÇÕES - COM DESON'!N66</f>
        <v>384.62335306</v>
      </c>
    </row>
    <row r="21" spans="1:5" ht="30" customHeight="1" x14ac:dyDescent="0.2">
      <c r="A21" s="268" t="s">
        <v>28906</v>
      </c>
      <c r="B21" s="263" t="s">
        <v>32943</v>
      </c>
      <c r="C21" s="265" t="s">
        <v>25169</v>
      </c>
      <c r="D21" s="274">
        <f>+'COMPOSIÇÕES - SEM DESON'!N78</f>
        <v>4509.51</v>
      </c>
      <c r="E21" s="273">
        <f>+'COMPOSIÇÕES - COM DESON'!N77</f>
        <v>4509.51</v>
      </c>
    </row>
    <row r="22" spans="1:5" ht="30" customHeight="1" x14ac:dyDescent="0.2">
      <c r="A22" s="268" t="s">
        <v>33058</v>
      </c>
      <c r="B22" s="263" t="s">
        <v>32951</v>
      </c>
      <c r="C22" s="265" t="s">
        <v>25169</v>
      </c>
      <c r="D22" s="274">
        <f>+'COMPOSIÇÕES - SEM DESON'!N86</f>
        <v>831</v>
      </c>
      <c r="E22" s="273">
        <f>+'COMPOSIÇÕES - COM DESON'!N85</f>
        <v>831</v>
      </c>
    </row>
    <row r="23" spans="1:5" ht="30" customHeight="1" x14ac:dyDescent="0.2">
      <c r="A23" s="268" t="s">
        <v>33093</v>
      </c>
      <c r="B23" s="263" t="s">
        <v>33060</v>
      </c>
      <c r="C23" s="265" t="s">
        <v>16174</v>
      </c>
      <c r="D23" s="274">
        <f>+'COMPOSIÇÕES - SEM DESON'!N127</f>
        <v>290.76727631111112</v>
      </c>
      <c r="E23" s="273">
        <f>+'COMPOSIÇÕES - COM DESON'!N126</f>
        <v>290.76727631111112</v>
      </c>
    </row>
    <row r="24" spans="1:5" ht="30" customHeight="1" x14ac:dyDescent="0.2">
      <c r="A24" s="268"/>
      <c r="B24" s="263"/>
      <c r="C24" s="265"/>
      <c r="D24" s="274"/>
      <c r="E24" s="273"/>
    </row>
    <row r="25" spans="1:5" ht="30" customHeight="1" x14ac:dyDescent="0.2">
      <c r="A25" s="268"/>
      <c r="B25" s="263"/>
      <c r="C25" s="265"/>
      <c r="D25" s="274"/>
      <c r="E25" s="273"/>
    </row>
    <row r="26" spans="1:5" ht="30" customHeight="1" x14ac:dyDescent="0.2">
      <c r="A26" s="268"/>
      <c r="B26" s="263"/>
      <c r="C26" s="265"/>
      <c r="D26" s="274"/>
      <c r="E26" s="273"/>
    </row>
    <row r="27" spans="1:5" ht="30" customHeight="1" x14ac:dyDescent="0.2">
      <c r="A27" s="268"/>
      <c r="B27" s="263"/>
      <c r="C27" s="265"/>
      <c r="D27" s="274"/>
      <c r="E27" s="273"/>
    </row>
    <row r="28" spans="1:5" ht="30" customHeight="1" x14ac:dyDescent="0.2">
      <c r="A28" s="268"/>
      <c r="B28" s="263"/>
      <c r="C28" s="265"/>
      <c r="D28" s="274"/>
      <c r="E28" s="273"/>
    </row>
    <row r="29" spans="1:5" ht="30" customHeight="1" x14ac:dyDescent="0.2">
      <c r="A29" s="268"/>
      <c r="B29" s="263"/>
      <c r="C29" s="265"/>
      <c r="D29" s="274"/>
      <c r="E29" s="273"/>
    </row>
    <row r="30" spans="1:5" ht="30" customHeight="1" x14ac:dyDescent="0.2">
      <c r="A30" s="268"/>
      <c r="B30" s="263"/>
      <c r="C30" s="265"/>
      <c r="D30" s="274"/>
      <c r="E30" s="273"/>
    </row>
    <row r="31" spans="1:5" ht="30" customHeight="1" x14ac:dyDescent="0.2">
      <c r="A31" s="268"/>
      <c r="B31" s="263"/>
      <c r="C31" s="265"/>
      <c r="D31" s="274"/>
      <c r="E31" s="273"/>
    </row>
    <row r="32" spans="1:5" ht="30" customHeight="1" x14ac:dyDescent="0.2">
      <c r="A32" s="268"/>
      <c r="B32" s="263"/>
      <c r="C32" s="265"/>
      <c r="D32" s="274"/>
      <c r="E32" s="273"/>
    </row>
    <row r="33" spans="1:5" ht="30" customHeight="1" x14ac:dyDescent="0.2">
      <c r="A33" s="268"/>
      <c r="B33" s="263"/>
      <c r="C33" s="265"/>
      <c r="D33" s="274"/>
      <c r="E33" s="273"/>
    </row>
    <row r="34" spans="1:5" ht="30" customHeight="1" x14ac:dyDescent="0.2">
      <c r="A34" s="268"/>
      <c r="B34" s="265"/>
      <c r="C34" s="265"/>
      <c r="D34" s="274"/>
      <c r="E34" s="273"/>
    </row>
    <row r="35" spans="1:5" ht="30" customHeight="1" x14ac:dyDescent="0.2">
      <c r="A35" s="268"/>
      <c r="B35" s="265"/>
      <c r="C35" s="265"/>
      <c r="D35" s="274"/>
      <c r="E35" s="273"/>
    </row>
    <row r="36" spans="1:5" ht="30" customHeight="1" x14ac:dyDescent="0.2">
      <c r="A36" s="268"/>
      <c r="B36" s="265"/>
      <c r="C36" s="265"/>
      <c r="D36" s="274"/>
      <c r="E36" s="273"/>
    </row>
    <row r="37" spans="1:5" ht="30" customHeight="1" x14ac:dyDescent="0.2">
      <c r="A37" s="268"/>
      <c r="B37" s="265"/>
      <c r="C37" s="265"/>
      <c r="D37" s="274"/>
      <c r="E37" s="273"/>
    </row>
    <row r="38" spans="1:5" ht="30" customHeight="1" x14ac:dyDescent="0.2">
      <c r="A38" s="268"/>
      <c r="B38" s="265"/>
      <c r="C38" s="265"/>
      <c r="D38" s="274"/>
      <c r="E38" s="273"/>
    </row>
    <row r="39" spans="1:5" ht="30" customHeight="1" x14ac:dyDescent="0.2">
      <c r="A39" s="268"/>
      <c r="B39" s="265"/>
      <c r="C39" s="265"/>
      <c r="D39" s="274"/>
      <c r="E39" s="273"/>
    </row>
    <row r="40" spans="1:5" ht="30" customHeight="1" x14ac:dyDescent="0.2">
      <c r="A40" s="268"/>
      <c r="B40" s="265"/>
      <c r="C40" s="265"/>
      <c r="D40" s="274"/>
      <c r="E40" s="273"/>
    </row>
    <row r="41" spans="1:5" ht="30" customHeight="1" x14ac:dyDescent="0.2">
      <c r="A41" s="268"/>
      <c r="B41" s="265"/>
      <c r="C41" s="265"/>
      <c r="D41" s="274"/>
      <c r="E41" s="273"/>
    </row>
    <row r="42" spans="1:5" ht="30" customHeight="1" x14ac:dyDescent="0.2">
      <c r="A42" s="268"/>
      <c r="B42" s="265"/>
      <c r="C42" s="265"/>
      <c r="D42" s="274"/>
      <c r="E42" s="273"/>
    </row>
    <row r="43" spans="1:5" ht="30" customHeight="1" x14ac:dyDescent="0.2">
      <c r="A43" s="268"/>
      <c r="B43" s="265"/>
      <c r="C43" s="265"/>
      <c r="D43" s="274"/>
      <c r="E43" s="273"/>
    </row>
    <row r="44" spans="1:5" ht="30" customHeight="1" x14ac:dyDescent="0.2">
      <c r="A44" s="268"/>
      <c r="B44" s="265"/>
      <c r="C44" s="265"/>
      <c r="D44" s="274"/>
      <c r="E44" s="273"/>
    </row>
    <row r="45" spans="1:5" ht="30" customHeight="1" x14ac:dyDescent="0.2">
      <c r="A45" s="268"/>
      <c r="B45" s="265"/>
      <c r="C45" s="265"/>
      <c r="D45" s="274"/>
      <c r="E45" s="273"/>
    </row>
    <row r="46" spans="1:5" ht="30" customHeight="1" x14ac:dyDescent="0.2">
      <c r="A46" s="268"/>
      <c r="B46" s="265"/>
      <c r="C46" s="265"/>
      <c r="D46" s="274"/>
      <c r="E46" s="273"/>
    </row>
    <row r="47" spans="1:5" ht="30" customHeight="1" x14ac:dyDescent="0.2">
      <c r="A47" s="268"/>
      <c r="B47" s="265"/>
      <c r="C47" s="265"/>
      <c r="D47" s="274"/>
      <c r="E47" s="273"/>
    </row>
    <row r="48" spans="1:5" ht="30" customHeight="1" x14ac:dyDescent="0.2">
      <c r="A48" s="268"/>
      <c r="B48" s="265"/>
      <c r="C48" s="265"/>
      <c r="D48" s="274"/>
      <c r="E48" s="273"/>
    </row>
    <row r="49" spans="1:5" ht="30" customHeight="1" x14ac:dyDescent="0.2">
      <c r="A49" s="268"/>
      <c r="B49" s="265"/>
      <c r="C49" s="265"/>
      <c r="D49" s="274"/>
      <c r="E49" s="273"/>
    </row>
    <row r="50" spans="1:5" ht="30" customHeight="1" x14ac:dyDescent="0.2">
      <c r="A50" s="268"/>
      <c r="B50" s="265"/>
      <c r="C50" s="265"/>
      <c r="D50" s="274"/>
      <c r="E50" s="273"/>
    </row>
    <row r="51" spans="1:5" ht="30" customHeight="1" x14ac:dyDescent="0.2">
      <c r="A51" s="268"/>
      <c r="B51" s="265"/>
      <c r="C51" s="265"/>
      <c r="D51" s="274"/>
      <c r="E51" s="273"/>
    </row>
    <row r="52" spans="1:5" ht="30" customHeight="1" x14ac:dyDescent="0.2">
      <c r="A52" s="268"/>
      <c r="B52" s="265"/>
      <c r="C52" s="265"/>
      <c r="D52" s="274"/>
      <c r="E52" s="273"/>
    </row>
    <row r="53" spans="1:5" ht="30" customHeight="1" x14ac:dyDescent="0.2">
      <c r="A53" s="268"/>
      <c r="B53" s="265"/>
      <c r="C53" s="265"/>
      <c r="D53" s="274"/>
      <c r="E53" s="273"/>
    </row>
    <row r="54" spans="1:5" ht="30" customHeight="1" x14ac:dyDescent="0.2">
      <c r="A54" s="268"/>
      <c r="B54" s="265"/>
      <c r="C54" s="265"/>
      <c r="D54" s="274"/>
      <c r="E54" s="273"/>
    </row>
    <row r="55" spans="1:5" ht="30" customHeight="1" x14ac:dyDescent="0.2">
      <c r="A55" s="268"/>
      <c r="B55" s="265"/>
      <c r="C55" s="265"/>
      <c r="D55" s="274"/>
      <c r="E55" s="273"/>
    </row>
    <row r="56" spans="1:5" ht="30" customHeight="1" x14ac:dyDescent="0.2">
      <c r="A56" s="268"/>
      <c r="B56" s="265"/>
      <c r="C56" s="265"/>
      <c r="D56" s="274"/>
      <c r="E56" s="273"/>
    </row>
    <row r="57" spans="1:5" ht="30" customHeight="1" x14ac:dyDescent="0.2">
      <c r="A57" s="268"/>
      <c r="B57" s="265"/>
      <c r="C57" s="265"/>
      <c r="D57" s="274"/>
      <c r="E57" s="273"/>
    </row>
    <row r="58" spans="1:5" ht="30" customHeight="1" x14ac:dyDescent="0.2">
      <c r="A58" s="268"/>
      <c r="B58" s="265"/>
      <c r="C58" s="265"/>
      <c r="D58" s="274"/>
      <c r="E58" s="273"/>
    </row>
    <row r="59" spans="1:5" ht="30" customHeight="1" x14ac:dyDescent="0.2">
      <c r="A59" s="268"/>
      <c r="B59" s="265"/>
      <c r="C59" s="265"/>
      <c r="D59" s="274"/>
      <c r="E59" s="273"/>
    </row>
    <row r="60" spans="1:5" ht="30" customHeight="1" x14ac:dyDescent="0.2">
      <c r="A60" s="268"/>
      <c r="B60" s="265"/>
      <c r="C60" s="265"/>
      <c r="D60" s="274"/>
      <c r="E60" s="273"/>
    </row>
    <row r="61" spans="1:5" ht="30" customHeight="1" x14ac:dyDescent="0.2">
      <c r="A61" s="268"/>
      <c r="B61" s="265"/>
      <c r="C61" s="265"/>
      <c r="D61" s="274"/>
      <c r="E61" s="273"/>
    </row>
    <row r="62" spans="1:5" ht="30" customHeight="1" x14ac:dyDescent="0.2">
      <c r="A62" s="268"/>
      <c r="B62" s="265"/>
      <c r="C62" s="265"/>
      <c r="D62" s="274"/>
      <c r="E62" s="273"/>
    </row>
    <row r="63" spans="1:5" ht="30" customHeight="1" x14ac:dyDescent="0.2">
      <c r="A63" s="268"/>
      <c r="B63" s="265"/>
      <c r="C63" s="265"/>
      <c r="D63" s="274"/>
      <c r="E63" s="273"/>
    </row>
    <row r="64" spans="1:5" ht="30" customHeight="1" x14ac:dyDescent="0.2">
      <c r="A64" s="270"/>
      <c r="B64" s="271"/>
      <c r="C64" s="271"/>
      <c r="D64" s="275"/>
      <c r="E64" s="273"/>
    </row>
  </sheetData>
  <phoneticPr fontId="51"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tabColor theme="5"/>
  </sheetPr>
  <dimension ref="A1:G1265"/>
  <sheetViews>
    <sheetView showGridLines="0" topLeftCell="A33" workbookViewId="0">
      <selection activeCell="A47" sqref="A47"/>
    </sheetView>
  </sheetViews>
  <sheetFormatPr defaultColWidth="9.140625" defaultRowHeight="15" x14ac:dyDescent="0.25"/>
  <cols>
    <col min="1" max="1" width="9.85546875" style="252" customWidth="1"/>
    <col min="2" max="2" width="23.28515625" style="252" customWidth="1"/>
    <col min="3" max="3" width="36.5703125" style="252" bestFit="1" customWidth="1"/>
    <col min="4" max="4" width="7" style="252" customWidth="1"/>
    <col min="5" max="5" width="9.28515625" style="252" customWidth="1"/>
    <col min="6" max="6" width="13.85546875" style="252" bestFit="1" customWidth="1"/>
    <col min="7" max="7" width="10.85546875" style="252" bestFit="1" customWidth="1"/>
    <col min="8" max="16384" width="9.140625" style="252"/>
  </cols>
  <sheetData>
    <row r="1" spans="1:7" ht="15" customHeight="1" x14ac:dyDescent="0.25">
      <c r="A1" s="1064" t="s">
        <v>25284</v>
      </c>
      <c r="B1" s="1064"/>
      <c r="C1" s="1064"/>
      <c r="D1" s="1064"/>
      <c r="E1" s="1064"/>
      <c r="F1" s="1064"/>
      <c r="G1" s="1064"/>
    </row>
    <row r="2" spans="1:7" ht="15" customHeight="1" x14ac:dyDescent="0.25">
      <c r="A2" s="1064" t="s">
        <v>25285</v>
      </c>
      <c r="B2" s="1064"/>
      <c r="C2" s="1064"/>
      <c r="D2" s="1064"/>
      <c r="E2" s="1064"/>
      <c r="F2" s="1064"/>
      <c r="G2" s="1064"/>
    </row>
    <row r="3" spans="1:7" ht="15" customHeight="1" x14ac:dyDescent="0.25">
      <c r="A3" s="1064" t="s">
        <v>25286</v>
      </c>
      <c r="B3" s="1064"/>
      <c r="C3" s="1064"/>
      <c r="D3" s="1064"/>
      <c r="E3" s="1064"/>
      <c r="F3" s="1064"/>
      <c r="G3" s="1064"/>
    </row>
    <row r="4" spans="1:7" ht="15" customHeight="1" x14ac:dyDescent="0.25">
      <c r="A4" s="1064" t="s">
        <v>25287</v>
      </c>
      <c r="B4" s="1064"/>
      <c r="C4" s="1064"/>
      <c r="D4" s="1064"/>
      <c r="E4" s="1064"/>
      <c r="F4" s="1064"/>
      <c r="G4" s="1064"/>
    </row>
    <row r="5" spans="1:7" x14ac:dyDescent="0.25">
      <c r="A5" s="1065"/>
      <c r="B5" s="1065"/>
      <c r="C5" s="1065"/>
      <c r="D5" s="1065"/>
      <c r="E5" s="1065"/>
      <c r="F5" s="1065"/>
      <c r="G5" s="1065"/>
    </row>
    <row r="6" spans="1:7" ht="30" customHeight="1" x14ac:dyDescent="0.25">
      <c r="A6" s="1064" t="s">
        <v>25288</v>
      </c>
      <c r="B6" s="1064"/>
      <c r="C6" s="1064"/>
      <c r="D6" s="1064"/>
      <c r="E6" s="1064"/>
      <c r="F6" s="1064" t="s">
        <v>25289</v>
      </c>
      <c r="G6" s="1064"/>
    </row>
    <row r="7" spans="1:7" ht="15" customHeight="1" x14ac:dyDescent="0.25">
      <c r="A7" s="1064" t="s">
        <v>25290</v>
      </c>
      <c r="B7" s="1064"/>
      <c r="C7" s="1064"/>
      <c r="D7" s="1064"/>
      <c r="E7" s="1064"/>
      <c r="F7" s="1064" t="s">
        <v>25291</v>
      </c>
      <c r="G7" s="1064"/>
    </row>
    <row r="8" spans="1:7" x14ac:dyDescent="0.25">
      <c r="A8" s="1065"/>
      <c r="B8" s="1065"/>
      <c r="C8" s="1065"/>
      <c r="D8" s="1065"/>
      <c r="E8" s="1065"/>
      <c r="F8" s="1065"/>
      <c r="G8" s="1065"/>
    </row>
    <row r="9" spans="1:7" ht="15" customHeight="1" x14ac:dyDescent="0.25">
      <c r="A9" s="1064" t="s">
        <v>25292</v>
      </c>
      <c r="B9" s="1064"/>
      <c r="C9" s="1064"/>
      <c r="D9" s="1064"/>
      <c r="E9" s="1064"/>
      <c r="F9" s="1064" t="s">
        <v>25293</v>
      </c>
      <c r="G9" s="1064"/>
    </row>
    <row r="10" spans="1:7" ht="15" customHeight="1" x14ac:dyDescent="0.25">
      <c r="A10" s="1064" t="s">
        <v>25294</v>
      </c>
      <c r="B10" s="1064"/>
      <c r="C10" s="1064"/>
      <c r="D10" s="1064"/>
      <c r="E10" s="1064"/>
      <c r="F10" s="1064"/>
      <c r="G10" s="1064"/>
    </row>
    <row r="11" spans="1:7" x14ac:dyDescent="0.25">
      <c r="A11" s="1065"/>
      <c r="B11" s="1065"/>
      <c r="C11" s="1065"/>
      <c r="D11" s="1065"/>
      <c r="E11" s="1065"/>
      <c r="F11" s="1065"/>
      <c r="G11" s="1065"/>
    </row>
    <row r="12" spans="1:7" x14ac:dyDescent="0.25">
      <c r="A12" s="280" t="s">
        <v>25228</v>
      </c>
      <c r="B12" s="280" t="s">
        <v>25295</v>
      </c>
      <c r="C12" s="280" t="s">
        <v>25296</v>
      </c>
      <c r="D12" s="281" t="s">
        <v>25297</v>
      </c>
      <c r="E12" s="281" t="s">
        <v>25216</v>
      </c>
      <c r="F12" s="282" t="s">
        <v>25298</v>
      </c>
      <c r="G12" s="282" t="s">
        <v>25299</v>
      </c>
    </row>
    <row r="13" spans="1:7" ht="30" x14ac:dyDescent="0.25">
      <c r="A13" s="659" t="s">
        <v>32984</v>
      </c>
      <c r="B13" s="660" t="s">
        <v>32985</v>
      </c>
      <c r="C13" s="660" t="s">
        <v>32986</v>
      </c>
      <c r="D13" s="661" t="s">
        <v>25192</v>
      </c>
      <c r="E13" s="661">
        <v>1</v>
      </c>
      <c r="F13" s="662">
        <v>18.41</v>
      </c>
      <c r="G13" s="662">
        <v>18.41</v>
      </c>
    </row>
    <row r="14" spans="1:7" ht="30" x14ac:dyDescent="0.25">
      <c r="A14" s="659" t="s">
        <v>32987</v>
      </c>
      <c r="B14" s="660" t="s">
        <v>32985</v>
      </c>
      <c r="C14" s="660" t="s">
        <v>32988</v>
      </c>
      <c r="D14" s="661" t="s">
        <v>25192</v>
      </c>
      <c r="E14" s="661">
        <v>1</v>
      </c>
      <c r="F14" s="662">
        <v>1.23</v>
      </c>
      <c r="G14" s="662">
        <v>1.23</v>
      </c>
    </row>
    <row r="15" spans="1:7" ht="30" x14ac:dyDescent="0.25">
      <c r="A15" s="659" t="s">
        <v>32989</v>
      </c>
      <c r="B15" s="660" t="s">
        <v>32985</v>
      </c>
      <c r="C15" s="660" t="s">
        <v>32990</v>
      </c>
      <c r="D15" s="661" t="s">
        <v>25192</v>
      </c>
      <c r="E15" s="661">
        <v>1</v>
      </c>
      <c r="F15" s="662">
        <v>223.67</v>
      </c>
      <c r="G15" s="662">
        <f>+F15</f>
        <v>223.67</v>
      </c>
    </row>
    <row r="16" spans="1:7" ht="30" x14ac:dyDescent="0.25">
      <c r="A16" s="659" t="s">
        <v>32991</v>
      </c>
      <c r="B16" s="660" t="s">
        <v>32985</v>
      </c>
      <c r="C16" s="660" t="s">
        <v>32992</v>
      </c>
      <c r="D16" s="661" t="s">
        <v>25192</v>
      </c>
      <c r="E16" s="661">
        <v>1</v>
      </c>
      <c r="F16" s="662">
        <v>30.56</v>
      </c>
      <c r="G16" s="662">
        <f t="shared" ref="G16:G17" si="0">+F16</f>
        <v>30.56</v>
      </c>
    </row>
    <row r="17" spans="1:7" x14ac:dyDescent="0.25">
      <c r="A17" s="659" t="s">
        <v>32993</v>
      </c>
      <c r="B17" s="660" t="s">
        <v>32985</v>
      </c>
      <c r="C17" s="660" t="s">
        <v>32994</v>
      </c>
      <c r="D17" s="661" t="s">
        <v>25192</v>
      </c>
      <c r="E17" s="661">
        <v>1</v>
      </c>
      <c r="F17" s="662">
        <v>1.66</v>
      </c>
      <c r="G17" s="662">
        <f t="shared" si="0"/>
        <v>1.66</v>
      </c>
    </row>
    <row r="18" spans="1:7" x14ac:dyDescent="0.25">
      <c r="A18" s="659" t="s">
        <v>32995</v>
      </c>
      <c r="B18" s="660" t="s">
        <v>32985</v>
      </c>
      <c r="C18" s="660" t="s">
        <v>23031</v>
      </c>
      <c r="D18" s="661" t="s">
        <v>25192</v>
      </c>
      <c r="E18" s="661">
        <v>1</v>
      </c>
      <c r="F18" s="662">
        <v>12.14</v>
      </c>
      <c r="G18" s="662">
        <f>+F18</f>
        <v>12.14</v>
      </c>
    </row>
    <row r="19" spans="1:7" x14ac:dyDescent="0.25">
      <c r="A19" s="283" t="s">
        <v>25300</v>
      </c>
      <c r="B19" s="284"/>
      <c r="C19" s="283" t="s">
        <v>25301</v>
      </c>
      <c r="D19" s="285"/>
      <c r="E19" s="285"/>
      <c r="F19" s="286"/>
      <c r="G19" s="286"/>
    </row>
    <row r="20" spans="1:7" x14ac:dyDescent="0.25">
      <c r="A20" s="283" t="s">
        <v>25302</v>
      </c>
      <c r="B20" s="284"/>
      <c r="C20" s="283" t="s">
        <v>25303</v>
      </c>
      <c r="D20" s="285"/>
      <c r="E20" s="285"/>
      <c r="F20" s="286"/>
      <c r="G20" s="286"/>
    </row>
    <row r="21" spans="1:7" ht="30" x14ac:dyDescent="0.25">
      <c r="A21" s="284" t="s">
        <v>25304</v>
      </c>
      <c r="B21" s="284" t="s">
        <v>25305</v>
      </c>
      <c r="C21" s="284" t="s">
        <v>28872</v>
      </c>
      <c r="D21" s="285" t="s">
        <v>15719</v>
      </c>
      <c r="E21" s="285">
        <v>1</v>
      </c>
      <c r="F21" s="286">
        <v>18.77</v>
      </c>
      <c r="G21" s="286">
        <v>18.77</v>
      </c>
    </row>
    <row r="22" spans="1:7" ht="30" x14ac:dyDescent="0.25">
      <c r="A22" s="284" t="s">
        <v>25306</v>
      </c>
      <c r="B22" s="284" t="s">
        <v>25307</v>
      </c>
      <c r="C22" s="284" t="s">
        <v>27773</v>
      </c>
      <c r="D22" s="285" t="s">
        <v>15719</v>
      </c>
      <c r="E22" s="285">
        <v>1</v>
      </c>
      <c r="F22" s="286">
        <v>10.11</v>
      </c>
      <c r="G22" s="286">
        <v>10.11</v>
      </c>
    </row>
    <row r="23" spans="1:7" ht="45" x14ac:dyDescent="0.25">
      <c r="A23" s="284" t="s">
        <v>25308</v>
      </c>
      <c r="B23" s="284" t="s">
        <v>25309</v>
      </c>
      <c r="C23" s="284" t="s">
        <v>27774</v>
      </c>
      <c r="D23" s="285" t="s">
        <v>15719</v>
      </c>
      <c r="E23" s="285">
        <v>1</v>
      </c>
      <c r="F23" s="286">
        <v>20.22</v>
      </c>
      <c r="G23" s="286">
        <v>20.22</v>
      </c>
    </row>
    <row r="24" spans="1:7" ht="30" x14ac:dyDescent="0.25">
      <c r="A24" s="284" t="s">
        <v>25310</v>
      </c>
      <c r="B24" s="284" t="s">
        <v>25311</v>
      </c>
      <c r="C24" s="284" t="s">
        <v>27775</v>
      </c>
      <c r="D24" s="285" t="s">
        <v>15719</v>
      </c>
      <c r="E24" s="285">
        <v>1</v>
      </c>
      <c r="F24" s="286">
        <v>14.44</v>
      </c>
      <c r="G24" s="286">
        <v>14.44</v>
      </c>
    </row>
    <row r="25" spans="1:7" x14ac:dyDescent="0.25">
      <c r="A25" s="284" t="s">
        <v>25312</v>
      </c>
      <c r="B25" s="284" t="s">
        <v>25313</v>
      </c>
      <c r="C25" s="284" t="s">
        <v>27776</v>
      </c>
      <c r="D25" s="285" t="s">
        <v>15719</v>
      </c>
      <c r="E25" s="285">
        <v>1</v>
      </c>
      <c r="F25" s="286">
        <v>13</v>
      </c>
      <c r="G25" s="286">
        <v>13</v>
      </c>
    </row>
    <row r="26" spans="1:7" ht="30" x14ac:dyDescent="0.25">
      <c r="A26" s="284" t="s">
        <v>25314</v>
      </c>
      <c r="B26" s="284" t="s">
        <v>25315</v>
      </c>
      <c r="C26" s="284" t="s">
        <v>27777</v>
      </c>
      <c r="D26" s="285" t="s">
        <v>15719</v>
      </c>
      <c r="E26" s="285">
        <v>1</v>
      </c>
      <c r="F26" s="286">
        <v>36.1</v>
      </c>
      <c r="G26" s="286">
        <v>36.1</v>
      </c>
    </row>
    <row r="27" spans="1:7" ht="30" x14ac:dyDescent="0.25">
      <c r="A27" s="284" t="s">
        <v>25316</v>
      </c>
      <c r="B27" s="284" t="s">
        <v>25317</v>
      </c>
      <c r="C27" s="284" t="s">
        <v>27778</v>
      </c>
      <c r="D27" s="285" t="s">
        <v>15719</v>
      </c>
      <c r="E27" s="285">
        <v>1</v>
      </c>
      <c r="F27" s="286">
        <v>36.1</v>
      </c>
      <c r="G27" s="286">
        <v>36.1</v>
      </c>
    </row>
    <row r="28" spans="1:7" ht="30" x14ac:dyDescent="0.25">
      <c r="A28" s="284" t="s">
        <v>25318</v>
      </c>
      <c r="B28" s="284" t="s">
        <v>25319</v>
      </c>
      <c r="C28" s="284" t="s">
        <v>27779</v>
      </c>
      <c r="D28" s="285" t="s">
        <v>15719</v>
      </c>
      <c r="E28" s="285">
        <v>1</v>
      </c>
      <c r="F28" s="286">
        <v>7.22</v>
      </c>
      <c r="G28" s="286">
        <v>7.22</v>
      </c>
    </row>
    <row r="29" spans="1:7" x14ac:dyDescent="0.25">
      <c r="A29" s="284" t="s">
        <v>25320</v>
      </c>
      <c r="B29" s="284" t="s">
        <v>25321</v>
      </c>
      <c r="C29" s="284" t="s">
        <v>20469</v>
      </c>
      <c r="D29" s="285" t="s">
        <v>15679</v>
      </c>
      <c r="E29" s="285">
        <v>1</v>
      </c>
      <c r="F29" s="286">
        <v>43.32</v>
      </c>
      <c r="G29" s="286">
        <v>43.32</v>
      </c>
    </row>
    <row r="30" spans="1:7" ht="30" x14ac:dyDescent="0.25">
      <c r="A30" s="284" t="s">
        <v>25322</v>
      </c>
      <c r="B30" s="284" t="s">
        <v>25323</v>
      </c>
      <c r="C30" s="284" t="s">
        <v>27780</v>
      </c>
      <c r="D30" s="285" t="s">
        <v>15679</v>
      </c>
      <c r="E30" s="285">
        <v>1</v>
      </c>
      <c r="F30" s="286">
        <v>203.36</v>
      </c>
      <c r="G30" s="286">
        <v>203.36</v>
      </c>
    </row>
    <row r="31" spans="1:7" ht="60" x14ac:dyDescent="0.25">
      <c r="A31" s="284" t="s">
        <v>25324</v>
      </c>
      <c r="B31" s="284" t="s">
        <v>25325</v>
      </c>
      <c r="C31" s="284" t="s">
        <v>27781</v>
      </c>
      <c r="D31" s="285" t="s">
        <v>15719</v>
      </c>
      <c r="E31" s="285">
        <v>1</v>
      </c>
      <c r="F31" s="286">
        <v>8.66</v>
      </c>
      <c r="G31" s="286">
        <v>8.66</v>
      </c>
    </row>
    <row r="32" spans="1:7" ht="60" x14ac:dyDescent="0.25">
      <c r="A32" s="284" t="s">
        <v>25326</v>
      </c>
      <c r="B32" s="284" t="s">
        <v>25327</v>
      </c>
      <c r="C32" s="284" t="s">
        <v>27782</v>
      </c>
      <c r="D32" s="285" t="s">
        <v>15719</v>
      </c>
      <c r="E32" s="285">
        <v>1</v>
      </c>
      <c r="F32" s="286">
        <v>10.11</v>
      </c>
      <c r="G32" s="286">
        <v>10.11</v>
      </c>
    </row>
    <row r="33" spans="1:7" ht="30" x14ac:dyDescent="0.25">
      <c r="A33" s="284" t="s">
        <v>25328</v>
      </c>
      <c r="B33" s="284" t="s">
        <v>25329</v>
      </c>
      <c r="C33" s="284" t="s">
        <v>27783</v>
      </c>
      <c r="D33" s="285" t="s">
        <v>15719</v>
      </c>
      <c r="E33" s="285">
        <v>1</v>
      </c>
      <c r="F33" s="286">
        <v>11.55</v>
      </c>
      <c r="G33" s="286">
        <v>11.55</v>
      </c>
    </row>
    <row r="34" spans="1:7" x14ac:dyDescent="0.25">
      <c r="A34" s="284" t="s">
        <v>25330</v>
      </c>
      <c r="B34" s="284" t="s">
        <v>25331</v>
      </c>
      <c r="C34" s="284" t="s">
        <v>27784</v>
      </c>
      <c r="D34" s="285" t="s">
        <v>15719</v>
      </c>
      <c r="E34" s="285">
        <v>1</v>
      </c>
      <c r="F34" s="286">
        <v>7.22</v>
      </c>
      <c r="G34" s="286">
        <v>7.22</v>
      </c>
    </row>
    <row r="35" spans="1:7" x14ac:dyDescent="0.25">
      <c r="A35" s="284" t="s">
        <v>25332</v>
      </c>
      <c r="B35" s="284" t="s">
        <v>25333</v>
      </c>
      <c r="C35" s="284" t="s">
        <v>27785</v>
      </c>
      <c r="D35" s="285" t="s">
        <v>15747</v>
      </c>
      <c r="E35" s="285">
        <v>1</v>
      </c>
      <c r="F35" s="286">
        <v>7.22</v>
      </c>
      <c r="G35" s="286">
        <v>7.22</v>
      </c>
    </row>
    <row r="36" spans="1:7" ht="30" x14ac:dyDescent="0.25">
      <c r="A36" s="284" t="s">
        <v>25334</v>
      </c>
      <c r="B36" s="284" t="s">
        <v>25335</v>
      </c>
      <c r="C36" s="284" t="s">
        <v>27786</v>
      </c>
      <c r="D36" s="285" t="s">
        <v>15719</v>
      </c>
      <c r="E36" s="285">
        <v>1</v>
      </c>
      <c r="F36" s="286">
        <v>9.52</v>
      </c>
      <c r="G36" s="286">
        <v>9.52</v>
      </c>
    </row>
    <row r="37" spans="1:7" ht="30" x14ac:dyDescent="0.25">
      <c r="A37" s="284" t="s">
        <v>25336</v>
      </c>
      <c r="B37" s="284" t="s">
        <v>25337</v>
      </c>
      <c r="C37" s="284" t="s">
        <v>27787</v>
      </c>
      <c r="D37" s="285" t="s">
        <v>15679</v>
      </c>
      <c r="E37" s="285">
        <v>1</v>
      </c>
      <c r="F37" s="286">
        <v>239.18</v>
      </c>
      <c r="G37" s="286">
        <v>239.18</v>
      </c>
    </row>
    <row r="38" spans="1:7" ht="30" x14ac:dyDescent="0.25">
      <c r="A38" s="284" t="s">
        <v>25338</v>
      </c>
      <c r="B38" s="284" t="s">
        <v>25339</v>
      </c>
      <c r="C38" s="284" t="s">
        <v>27788</v>
      </c>
      <c r="D38" s="285" t="s">
        <v>15719</v>
      </c>
      <c r="E38" s="285">
        <v>1</v>
      </c>
      <c r="F38" s="286">
        <v>8.9</v>
      </c>
      <c r="G38" s="286">
        <v>8.9</v>
      </c>
    </row>
    <row r="39" spans="1:7" x14ac:dyDescent="0.25">
      <c r="A39" s="284" t="s">
        <v>25340</v>
      </c>
      <c r="B39" s="284" t="s">
        <v>25341</v>
      </c>
      <c r="C39" s="284" t="s">
        <v>27789</v>
      </c>
      <c r="D39" s="285" t="s">
        <v>25342</v>
      </c>
      <c r="E39" s="285">
        <v>1</v>
      </c>
      <c r="F39" s="286">
        <v>22.05</v>
      </c>
      <c r="G39" s="286">
        <v>22.05</v>
      </c>
    </row>
    <row r="40" spans="1:7" ht="30" x14ac:dyDescent="0.25">
      <c r="A40" s="284" t="s">
        <v>25343</v>
      </c>
      <c r="B40" s="284" t="s">
        <v>25344</v>
      </c>
      <c r="C40" s="284" t="s">
        <v>27790</v>
      </c>
      <c r="D40" s="285" t="s">
        <v>15719</v>
      </c>
      <c r="E40" s="285">
        <v>1</v>
      </c>
      <c r="F40" s="286">
        <v>15.99</v>
      </c>
      <c r="G40" s="286">
        <v>15.99</v>
      </c>
    </row>
    <row r="41" spans="1:7" x14ac:dyDescent="0.25">
      <c r="A41" s="284" t="s">
        <v>25345</v>
      </c>
      <c r="B41" s="284" t="s">
        <v>25346</v>
      </c>
      <c r="C41" s="284" t="s">
        <v>27791</v>
      </c>
      <c r="D41" s="285" t="s">
        <v>25342</v>
      </c>
      <c r="E41" s="285">
        <v>1</v>
      </c>
      <c r="F41" s="286">
        <v>15</v>
      </c>
      <c r="G41" s="286">
        <v>15</v>
      </c>
    </row>
    <row r="42" spans="1:7" ht="30" x14ac:dyDescent="0.25">
      <c r="A42" s="284" t="s">
        <v>25347</v>
      </c>
      <c r="B42" s="284" t="s">
        <v>25348</v>
      </c>
      <c r="C42" s="284" t="s">
        <v>27792</v>
      </c>
      <c r="D42" s="285" t="s">
        <v>15719</v>
      </c>
      <c r="E42" s="285">
        <v>1</v>
      </c>
      <c r="F42" s="286">
        <v>12.71</v>
      </c>
      <c r="G42" s="286">
        <v>12.71</v>
      </c>
    </row>
    <row r="43" spans="1:7" x14ac:dyDescent="0.25">
      <c r="A43" s="284" t="s">
        <v>25349</v>
      </c>
      <c r="B43" s="284" t="s">
        <v>25350</v>
      </c>
      <c r="C43" s="284" t="s">
        <v>27793</v>
      </c>
      <c r="D43" s="285" t="s">
        <v>15719</v>
      </c>
      <c r="E43" s="285">
        <v>1</v>
      </c>
      <c r="F43" s="286">
        <v>18</v>
      </c>
      <c r="G43" s="286">
        <v>18</v>
      </c>
    </row>
    <row r="44" spans="1:7" x14ac:dyDescent="0.25">
      <c r="A44" s="284" t="s">
        <v>25351</v>
      </c>
      <c r="B44" s="284" t="s">
        <v>25352</v>
      </c>
      <c r="C44" s="284" t="s">
        <v>27794</v>
      </c>
      <c r="D44" s="285" t="s">
        <v>25342</v>
      </c>
      <c r="E44" s="285">
        <v>1</v>
      </c>
      <c r="F44" s="286">
        <v>18</v>
      </c>
      <c r="G44" s="286">
        <v>18</v>
      </c>
    </row>
    <row r="45" spans="1:7" ht="45" x14ac:dyDescent="0.25">
      <c r="A45" s="284" t="s">
        <v>25353</v>
      </c>
      <c r="B45" s="284" t="s">
        <v>25354</v>
      </c>
      <c r="C45" s="284" t="s">
        <v>27795</v>
      </c>
      <c r="D45" s="285" t="s">
        <v>25342</v>
      </c>
      <c r="E45" s="285">
        <v>1</v>
      </c>
      <c r="F45" s="286">
        <v>30</v>
      </c>
      <c r="G45" s="286">
        <v>30</v>
      </c>
    </row>
    <row r="46" spans="1:7" ht="30" x14ac:dyDescent="0.25">
      <c r="A46" s="284" t="s">
        <v>25355</v>
      </c>
      <c r="B46" s="284" t="s">
        <v>25356</v>
      </c>
      <c r="C46" s="284" t="s">
        <v>27796</v>
      </c>
      <c r="D46" s="285" t="s">
        <v>15719</v>
      </c>
      <c r="E46" s="285">
        <v>1</v>
      </c>
      <c r="F46" s="286">
        <v>4.9000000000000004</v>
      </c>
      <c r="G46" s="286">
        <v>4.9000000000000004</v>
      </c>
    </row>
    <row r="47" spans="1:7" x14ac:dyDescent="0.25">
      <c r="A47" s="666" t="s">
        <v>33001</v>
      </c>
      <c r="B47" s="284" t="s">
        <v>25357</v>
      </c>
      <c r="C47" s="284" t="s">
        <v>27797</v>
      </c>
      <c r="D47" s="285" t="s">
        <v>25342</v>
      </c>
      <c r="E47" s="285">
        <v>1</v>
      </c>
      <c r="F47" s="286">
        <v>28.88</v>
      </c>
      <c r="G47" s="286">
        <v>28.88</v>
      </c>
    </row>
    <row r="48" spans="1:7" ht="30" x14ac:dyDescent="0.25">
      <c r="A48" s="284" t="s">
        <v>25358</v>
      </c>
      <c r="B48" s="284" t="s">
        <v>25359</v>
      </c>
      <c r="C48" s="284" t="s">
        <v>27798</v>
      </c>
      <c r="D48" s="285" t="s">
        <v>15719</v>
      </c>
      <c r="E48" s="285">
        <v>1</v>
      </c>
      <c r="F48" s="286">
        <v>4.6100000000000003</v>
      </c>
      <c r="G48" s="286">
        <v>4.6100000000000003</v>
      </c>
    </row>
    <row r="49" spans="1:7" ht="30" x14ac:dyDescent="0.25">
      <c r="A49" s="284" t="s">
        <v>25360</v>
      </c>
      <c r="B49" s="284" t="s">
        <v>25361</v>
      </c>
      <c r="C49" s="284" t="s">
        <v>27799</v>
      </c>
      <c r="D49" s="285" t="s">
        <v>15719</v>
      </c>
      <c r="E49" s="285">
        <v>1</v>
      </c>
      <c r="F49" s="286">
        <v>18.77</v>
      </c>
      <c r="G49" s="286">
        <v>18.77</v>
      </c>
    </row>
    <row r="50" spans="1:7" ht="30" x14ac:dyDescent="0.25">
      <c r="A50" s="284" t="s">
        <v>25362</v>
      </c>
      <c r="B50" s="284" t="s">
        <v>25363</v>
      </c>
      <c r="C50" s="284" t="s">
        <v>27800</v>
      </c>
      <c r="D50" s="285" t="s">
        <v>15719</v>
      </c>
      <c r="E50" s="285">
        <v>1</v>
      </c>
      <c r="F50" s="286">
        <v>7.22</v>
      </c>
      <c r="G50" s="286">
        <v>7.22</v>
      </c>
    </row>
    <row r="51" spans="1:7" ht="30" x14ac:dyDescent="0.25">
      <c r="A51" s="284" t="s">
        <v>25364</v>
      </c>
      <c r="B51" s="284" t="s">
        <v>25365</v>
      </c>
      <c r="C51" s="284" t="s">
        <v>27801</v>
      </c>
      <c r="D51" s="285" t="s">
        <v>15719</v>
      </c>
      <c r="E51" s="285">
        <v>1</v>
      </c>
      <c r="F51" s="286">
        <v>28.12</v>
      </c>
      <c r="G51" s="286">
        <v>28.12</v>
      </c>
    </row>
    <row r="52" spans="1:7" ht="45" x14ac:dyDescent="0.25">
      <c r="A52" s="284" t="s">
        <v>25366</v>
      </c>
      <c r="B52" s="284" t="s">
        <v>25367</v>
      </c>
      <c r="C52" s="284" t="s">
        <v>27802</v>
      </c>
      <c r="D52" s="285" t="s">
        <v>25342</v>
      </c>
      <c r="E52" s="285">
        <v>1</v>
      </c>
      <c r="F52" s="286">
        <v>7.97</v>
      </c>
      <c r="G52" s="286">
        <v>7.97</v>
      </c>
    </row>
    <row r="53" spans="1:7" x14ac:dyDescent="0.25">
      <c r="A53" s="284" t="s">
        <v>25368</v>
      </c>
      <c r="B53" s="284" t="s">
        <v>25369</v>
      </c>
      <c r="C53" s="284" t="s">
        <v>27803</v>
      </c>
      <c r="D53" s="285" t="s">
        <v>15719</v>
      </c>
      <c r="E53" s="285">
        <v>1</v>
      </c>
      <c r="F53" s="286">
        <v>2.54</v>
      </c>
      <c r="G53" s="286">
        <v>2.54</v>
      </c>
    </row>
    <row r="54" spans="1:7" ht="30" x14ac:dyDescent="0.25">
      <c r="A54" s="284" t="s">
        <v>25370</v>
      </c>
      <c r="B54" s="284" t="s">
        <v>25371</v>
      </c>
      <c r="C54" s="284" t="s">
        <v>27804</v>
      </c>
      <c r="D54" s="285" t="s">
        <v>15747</v>
      </c>
      <c r="E54" s="285">
        <v>1</v>
      </c>
      <c r="F54" s="286">
        <v>10.4</v>
      </c>
      <c r="G54" s="286">
        <v>10.4</v>
      </c>
    </row>
    <row r="55" spans="1:7" ht="45" x14ac:dyDescent="0.25">
      <c r="A55" s="284" t="s">
        <v>25372</v>
      </c>
      <c r="B55" s="284" t="s">
        <v>25373</v>
      </c>
      <c r="C55" s="284" t="s">
        <v>27805</v>
      </c>
      <c r="D55" s="285" t="s">
        <v>15719</v>
      </c>
      <c r="E55" s="285">
        <v>1</v>
      </c>
      <c r="F55" s="286">
        <v>2.7</v>
      </c>
      <c r="G55" s="286">
        <v>2.7</v>
      </c>
    </row>
    <row r="56" spans="1:7" ht="45" x14ac:dyDescent="0.25">
      <c r="A56" s="284" t="s">
        <v>25374</v>
      </c>
      <c r="B56" s="284" t="s">
        <v>25375</v>
      </c>
      <c r="C56" s="284" t="s">
        <v>27806</v>
      </c>
      <c r="D56" s="285" t="s">
        <v>15719</v>
      </c>
      <c r="E56" s="285">
        <v>1</v>
      </c>
      <c r="F56" s="286">
        <v>21.22</v>
      </c>
      <c r="G56" s="286">
        <v>21.22</v>
      </c>
    </row>
    <row r="57" spans="1:7" ht="30" x14ac:dyDescent="0.25">
      <c r="A57" s="284" t="s">
        <v>25376</v>
      </c>
      <c r="B57" s="284" t="s">
        <v>25377</v>
      </c>
      <c r="C57" s="284" t="s">
        <v>27807</v>
      </c>
      <c r="D57" s="285" t="s">
        <v>15719</v>
      </c>
      <c r="E57" s="285">
        <v>1</v>
      </c>
      <c r="F57" s="286">
        <v>7.03</v>
      </c>
      <c r="G57" s="286">
        <v>7.03</v>
      </c>
    </row>
    <row r="58" spans="1:7" ht="30" x14ac:dyDescent="0.25">
      <c r="A58" s="284" t="s">
        <v>25378</v>
      </c>
      <c r="B58" s="284" t="s">
        <v>25379</v>
      </c>
      <c r="C58" s="284" t="s">
        <v>27808</v>
      </c>
      <c r="D58" s="285" t="s">
        <v>15719</v>
      </c>
      <c r="E58" s="285">
        <v>1</v>
      </c>
      <c r="F58" s="286">
        <v>17.350000000000001</v>
      </c>
      <c r="G58" s="286">
        <v>17.350000000000001</v>
      </c>
    </row>
    <row r="59" spans="1:7" ht="30" x14ac:dyDescent="0.25">
      <c r="A59" s="284" t="s">
        <v>25380</v>
      </c>
      <c r="B59" s="284" t="s">
        <v>25381</v>
      </c>
      <c r="C59" s="284" t="s">
        <v>27809</v>
      </c>
      <c r="D59" s="285" t="s">
        <v>15719</v>
      </c>
      <c r="E59" s="285">
        <v>1</v>
      </c>
      <c r="F59" s="286">
        <v>5.53</v>
      </c>
      <c r="G59" s="286">
        <v>5.53</v>
      </c>
    </row>
    <row r="60" spans="1:7" ht="30" x14ac:dyDescent="0.25">
      <c r="A60" s="284" t="s">
        <v>25382</v>
      </c>
      <c r="B60" s="284" t="s">
        <v>25383</v>
      </c>
      <c r="C60" s="284" t="s">
        <v>27810</v>
      </c>
      <c r="D60" s="285" t="s">
        <v>15747</v>
      </c>
      <c r="E60" s="285">
        <v>1</v>
      </c>
      <c r="F60" s="286">
        <v>1.68</v>
      </c>
      <c r="G60" s="286">
        <v>1.68</v>
      </c>
    </row>
    <row r="61" spans="1:7" x14ac:dyDescent="0.25">
      <c r="A61" s="284" t="s">
        <v>25384</v>
      </c>
      <c r="B61" s="284" t="s">
        <v>25385</v>
      </c>
      <c r="C61" s="284" t="s">
        <v>27811</v>
      </c>
      <c r="D61" s="285" t="s">
        <v>15719</v>
      </c>
      <c r="E61" s="285">
        <v>1</v>
      </c>
      <c r="F61" s="286">
        <v>20.02</v>
      </c>
      <c r="G61" s="286">
        <v>20.02</v>
      </c>
    </row>
    <row r="62" spans="1:7" ht="30" x14ac:dyDescent="0.25">
      <c r="A62" s="284" t="s">
        <v>25386</v>
      </c>
      <c r="B62" s="284" t="s">
        <v>25387</v>
      </c>
      <c r="C62" s="284" t="s">
        <v>27812</v>
      </c>
      <c r="D62" s="285" t="s">
        <v>25342</v>
      </c>
      <c r="E62" s="285">
        <v>1</v>
      </c>
      <c r="F62" s="286">
        <v>10.75</v>
      </c>
      <c r="G62" s="286">
        <v>10.75</v>
      </c>
    </row>
    <row r="63" spans="1:7" ht="30" x14ac:dyDescent="0.25">
      <c r="A63" s="284" t="s">
        <v>25388</v>
      </c>
      <c r="B63" s="284" t="s">
        <v>25389</v>
      </c>
      <c r="C63" s="284" t="s">
        <v>27813</v>
      </c>
      <c r="D63" s="285" t="s">
        <v>25342</v>
      </c>
      <c r="E63" s="285">
        <v>1</v>
      </c>
      <c r="F63" s="286">
        <v>16.78</v>
      </c>
      <c r="G63" s="286">
        <v>16.78</v>
      </c>
    </row>
    <row r="64" spans="1:7" ht="30" x14ac:dyDescent="0.25">
      <c r="A64" s="284" t="s">
        <v>25390</v>
      </c>
      <c r="B64" s="284" t="s">
        <v>25391</v>
      </c>
      <c r="C64" s="284" t="s">
        <v>27814</v>
      </c>
      <c r="D64" s="285" t="s">
        <v>15719</v>
      </c>
      <c r="E64" s="285">
        <v>1</v>
      </c>
      <c r="F64" s="286">
        <v>6.3</v>
      </c>
      <c r="G64" s="286">
        <v>6.3</v>
      </c>
    </row>
    <row r="65" spans="1:7" x14ac:dyDescent="0.25">
      <c r="A65" s="284" t="s">
        <v>25392</v>
      </c>
      <c r="B65" s="284" t="s">
        <v>25393</v>
      </c>
      <c r="C65" s="284" t="s">
        <v>27815</v>
      </c>
      <c r="D65" s="285" t="s">
        <v>15719</v>
      </c>
      <c r="E65" s="285">
        <v>1</v>
      </c>
      <c r="F65" s="286">
        <v>10.68</v>
      </c>
      <c r="G65" s="286">
        <v>10.68</v>
      </c>
    </row>
    <row r="66" spans="1:7" x14ac:dyDescent="0.25">
      <c r="A66" s="284" t="s">
        <v>25394</v>
      </c>
      <c r="B66" s="284" t="s">
        <v>25395</v>
      </c>
      <c r="C66" s="284" t="s">
        <v>27816</v>
      </c>
      <c r="D66" s="285" t="s">
        <v>15747</v>
      </c>
      <c r="E66" s="285">
        <v>1</v>
      </c>
      <c r="F66" s="286">
        <v>0.45</v>
      </c>
      <c r="G66" s="286">
        <v>0.45</v>
      </c>
    </row>
    <row r="67" spans="1:7" x14ac:dyDescent="0.25">
      <c r="A67" s="283" t="s">
        <v>25396</v>
      </c>
      <c r="B67" s="284"/>
      <c r="C67" s="283" t="s">
        <v>25303</v>
      </c>
      <c r="D67" s="285"/>
      <c r="E67" s="285"/>
      <c r="F67" s="286"/>
      <c r="G67" s="286"/>
    </row>
    <row r="68" spans="1:7" ht="30" x14ac:dyDescent="0.25">
      <c r="A68" s="284" t="s">
        <v>25397</v>
      </c>
      <c r="B68" s="284" t="s">
        <v>25398</v>
      </c>
      <c r="C68" s="284" t="s">
        <v>27817</v>
      </c>
      <c r="D68" s="285" t="s">
        <v>15719</v>
      </c>
      <c r="E68" s="285">
        <v>1</v>
      </c>
      <c r="F68" s="286">
        <v>8.2799999999999994</v>
      </c>
      <c r="G68" s="286">
        <v>8.2799999999999994</v>
      </c>
    </row>
    <row r="69" spans="1:7" ht="30" x14ac:dyDescent="0.25">
      <c r="A69" s="284" t="s">
        <v>25399</v>
      </c>
      <c r="B69" s="284" t="s">
        <v>25400</v>
      </c>
      <c r="C69" s="284" t="s">
        <v>27818</v>
      </c>
      <c r="D69" s="285" t="s">
        <v>15719</v>
      </c>
      <c r="E69" s="285">
        <v>1</v>
      </c>
      <c r="F69" s="286">
        <v>86.63</v>
      </c>
      <c r="G69" s="286">
        <v>86.63</v>
      </c>
    </row>
    <row r="70" spans="1:7" ht="30" x14ac:dyDescent="0.25">
      <c r="A70" s="284" t="s">
        <v>25401</v>
      </c>
      <c r="B70" s="284" t="s">
        <v>25402</v>
      </c>
      <c r="C70" s="284" t="s">
        <v>27819</v>
      </c>
      <c r="D70" s="285" t="s">
        <v>15719</v>
      </c>
      <c r="E70" s="285">
        <v>1</v>
      </c>
      <c r="F70" s="286">
        <v>10.210000000000001</v>
      </c>
      <c r="G70" s="286">
        <v>10.210000000000001</v>
      </c>
    </row>
    <row r="71" spans="1:7" ht="45" x14ac:dyDescent="0.25">
      <c r="A71" s="284" t="s">
        <v>25403</v>
      </c>
      <c r="B71" s="284" t="s">
        <v>25404</v>
      </c>
      <c r="C71" s="284" t="s">
        <v>27820</v>
      </c>
      <c r="D71" s="285" t="s">
        <v>15719</v>
      </c>
      <c r="E71" s="285">
        <v>1</v>
      </c>
      <c r="F71" s="286">
        <v>13.96</v>
      </c>
      <c r="G71" s="286">
        <v>13.96</v>
      </c>
    </row>
    <row r="72" spans="1:7" ht="30" x14ac:dyDescent="0.25">
      <c r="A72" s="284" t="s">
        <v>25405</v>
      </c>
      <c r="B72" s="284" t="s">
        <v>25406</v>
      </c>
      <c r="C72" s="284" t="s">
        <v>27821</v>
      </c>
      <c r="D72" s="285" t="s">
        <v>15719</v>
      </c>
      <c r="E72" s="285">
        <v>1</v>
      </c>
      <c r="F72" s="286">
        <v>1.44</v>
      </c>
      <c r="G72" s="286">
        <v>1.44</v>
      </c>
    </row>
    <row r="73" spans="1:7" x14ac:dyDescent="0.25">
      <c r="A73" s="284" t="s">
        <v>25407</v>
      </c>
      <c r="B73" s="284" t="s">
        <v>25408</v>
      </c>
      <c r="C73" s="284" t="s">
        <v>27822</v>
      </c>
      <c r="D73" s="285" t="s">
        <v>25342</v>
      </c>
      <c r="E73" s="285">
        <v>1</v>
      </c>
      <c r="F73" s="286">
        <v>7.97</v>
      </c>
      <c r="G73" s="286">
        <v>7.97</v>
      </c>
    </row>
    <row r="74" spans="1:7" ht="30" x14ac:dyDescent="0.25">
      <c r="A74" s="284" t="s">
        <v>25409</v>
      </c>
      <c r="B74" s="284" t="s">
        <v>25410</v>
      </c>
      <c r="C74" s="284" t="s">
        <v>27823</v>
      </c>
      <c r="D74" s="285" t="s">
        <v>15719</v>
      </c>
      <c r="E74" s="285">
        <v>1</v>
      </c>
      <c r="F74" s="286">
        <v>6.37</v>
      </c>
      <c r="G74" s="286">
        <v>6.37</v>
      </c>
    </row>
    <row r="75" spans="1:7" ht="30" x14ac:dyDescent="0.25">
      <c r="A75" s="284" t="s">
        <v>25411</v>
      </c>
      <c r="B75" s="284" t="s">
        <v>25412</v>
      </c>
      <c r="C75" s="284" t="s">
        <v>27824</v>
      </c>
      <c r="D75" s="285" t="s">
        <v>15719</v>
      </c>
      <c r="E75" s="285">
        <v>1</v>
      </c>
      <c r="F75" s="286">
        <v>21.22</v>
      </c>
      <c r="G75" s="286">
        <v>21.22</v>
      </c>
    </row>
    <row r="76" spans="1:7" ht="30" x14ac:dyDescent="0.25">
      <c r="A76" s="284" t="s">
        <v>25413</v>
      </c>
      <c r="B76" s="284" t="s">
        <v>25414</v>
      </c>
      <c r="C76" s="284" t="s">
        <v>27825</v>
      </c>
      <c r="D76" s="285" t="s">
        <v>15719</v>
      </c>
      <c r="E76" s="285">
        <v>1</v>
      </c>
      <c r="F76" s="286">
        <v>21.22</v>
      </c>
      <c r="G76" s="286">
        <v>21.22</v>
      </c>
    </row>
    <row r="77" spans="1:7" x14ac:dyDescent="0.25">
      <c r="A77" s="284" t="s">
        <v>25415</v>
      </c>
      <c r="B77" s="284" t="s">
        <v>25416</v>
      </c>
      <c r="C77" s="284" t="s">
        <v>27826</v>
      </c>
      <c r="D77" s="285" t="s">
        <v>15747</v>
      </c>
      <c r="E77" s="285">
        <v>1</v>
      </c>
      <c r="F77" s="286">
        <v>1.8</v>
      </c>
      <c r="G77" s="286">
        <v>1.8</v>
      </c>
    </row>
    <row r="78" spans="1:7" x14ac:dyDescent="0.25">
      <c r="A78" s="284" t="s">
        <v>25417</v>
      </c>
      <c r="B78" s="284" t="s">
        <v>25418</v>
      </c>
      <c r="C78" s="284" t="s">
        <v>27827</v>
      </c>
      <c r="D78" s="285" t="s">
        <v>25342</v>
      </c>
      <c r="E78" s="285">
        <v>1</v>
      </c>
      <c r="F78" s="286">
        <v>14.88</v>
      </c>
      <c r="G78" s="286">
        <v>14.88</v>
      </c>
    </row>
    <row r="79" spans="1:7" ht="45" x14ac:dyDescent="0.25">
      <c r="A79" s="284" t="s">
        <v>25419</v>
      </c>
      <c r="B79" s="284" t="s">
        <v>25420</v>
      </c>
      <c r="C79" s="284" t="s">
        <v>27828</v>
      </c>
      <c r="D79" s="285" t="s">
        <v>15719</v>
      </c>
      <c r="E79" s="285">
        <v>1</v>
      </c>
      <c r="F79" s="286">
        <v>7.74</v>
      </c>
      <c r="G79" s="286">
        <v>7.74</v>
      </c>
    </row>
    <row r="80" spans="1:7" ht="30" x14ac:dyDescent="0.25">
      <c r="A80" s="284" t="s">
        <v>25421</v>
      </c>
      <c r="B80" s="284" t="s">
        <v>25422</v>
      </c>
      <c r="C80" s="284" t="s">
        <v>27829</v>
      </c>
      <c r="D80" s="285" t="s">
        <v>15747</v>
      </c>
      <c r="E80" s="285">
        <v>1</v>
      </c>
      <c r="F80" s="286">
        <v>2.69</v>
      </c>
      <c r="G80" s="286">
        <v>2.69</v>
      </c>
    </row>
    <row r="81" spans="1:7" x14ac:dyDescent="0.25">
      <c r="A81" s="284" t="s">
        <v>25423</v>
      </c>
      <c r="B81" s="284" t="s">
        <v>25424</v>
      </c>
      <c r="C81" s="284" t="s">
        <v>27830</v>
      </c>
      <c r="D81" s="285" t="s">
        <v>15719</v>
      </c>
      <c r="E81" s="285">
        <v>1</v>
      </c>
      <c r="F81" s="286">
        <v>6.05</v>
      </c>
      <c r="G81" s="286">
        <v>6.05</v>
      </c>
    </row>
    <row r="82" spans="1:7" x14ac:dyDescent="0.25">
      <c r="A82" s="283" t="s">
        <v>25425</v>
      </c>
      <c r="B82" s="284"/>
      <c r="C82" s="283" t="s">
        <v>25426</v>
      </c>
      <c r="D82" s="285"/>
      <c r="E82" s="285"/>
      <c r="F82" s="286"/>
      <c r="G82" s="286"/>
    </row>
    <row r="83" spans="1:7" ht="30" x14ac:dyDescent="0.25">
      <c r="A83" s="284" t="s">
        <v>25427</v>
      </c>
      <c r="B83" s="284" t="s">
        <v>25428</v>
      </c>
      <c r="C83" s="284" t="s">
        <v>27831</v>
      </c>
      <c r="D83" s="285" t="s">
        <v>15719</v>
      </c>
      <c r="E83" s="285">
        <v>1</v>
      </c>
      <c r="F83" s="286">
        <v>0.98</v>
      </c>
      <c r="G83" s="286">
        <v>0.98</v>
      </c>
    </row>
    <row r="84" spans="1:7" ht="30" x14ac:dyDescent="0.25">
      <c r="A84" s="284" t="s">
        <v>25429</v>
      </c>
      <c r="B84" s="284" t="s">
        <v>25430</v>
      </c>
      <c r="C84" s="284" t="s">
        <v>27832</v>
      </c>
      <c r="D84" s="285" t="s">
        <v>15719</v>
      </c>
      <c r="E84" s="285">
        <v>1</v>
      </c>
      <c r="F84" s="286">
        <v>3.18</v>
      </c>
      <c r="G84" s="286">
        <v>3.18</v>
      </c>
    </row>
    <row r="85" spans="1:7" ht="30" x14ac:dyDescent="0.25">
      <c r="A85" s="284" t="s">
        <v>25431</v>
      </c>
      <c r="B85" s="284" t="s">
        <v>25432</v>
      </c>
      <c r="C85" s="284" t="s">
        <v>27833</v>
      </c>
      <c r="D85" s="285" t="s">
        <v>25342</v>
      </c>
      <c r="E85" s="285">
        <v>1</v>
      </c>
      <c r="F85" s="286">
        <v>38.130000000000003</v>
      </c>
      <c r="G85" s="286">
        <v>38.130000000000003</v>
      </c>
    </row>
    <row r="86" spans="1:7" ht="30" x14ac:dyDescent="0.25">
      <c r="A86" s="284" t="s">
        <v>25433</v>
      </c>
      <c r="B86" s="284" t="s">
        <v>25434</v>
      </c>
      <c r="C86" s="284" t="s">
        <v>27834</v>
      </c>
      <c r="D86" s="285" t="s">
        <v>25342</v>
      </c>
      <c r="E86" s="285">
        <v>1</v>
      </c>
      <c r="F86" s="286">
        <v>94.82</v>
      </c>
      <c r="G86" s="286">
        <v>94.82</v>
      </c>
    </row>
    <row r="87" spans="1:7" x14ac:dyDescent="0.25">
      <c r="A87" s="283" t="s">
        <v>25435</v>
      </c>
      <c r="B87" s="284"/>
      <c r="C87" s="283" t="s">
        <v>25436</v>
      </c>
      <c r="D87" s="285"/>
      <c r="E87" s="285"/>
      <c r="F87" s="286"/>
      <c r="G87" s="286"/>
    </row>
    <row r="88" spans="1:7" ht="30" x14ac:dyDescent="0.25">
      <c r="A88" s="284" t="s">
        <v>25437</v>
      </c>
      <c r="B88" s="284" t="s">
        <v>25438</v>
      </c>
      <c r="C88" s="284" t="s">
        <v>27835</v>
      </c>
      <c r="D88" s="285" t="s">
        <v>15719</v>
      </c>
      <c r="E88" s="285">
        <v>1</v>
      </c>
      <c r="F88" s="286">
        <v>6.54</v>
      </c>
      <c r="G88" s="286">
        <v>6.54</v>
      </c>
    </row>
    <row r="89" spans="1:7" ht="75" x14ac:dyDescent="0.25">
      <c r="A89" s="284" t="s">
        <v>25439</v>
      </c>
      <c r="B89" s="284" t="s">
        <v>25440</v>
      </c>
      <c r="C89" s="284" t="s">
        <v>27836</v>
      </c>
      <c r="D89" s="285" t="s">
        <v>25441</v>
      </c>
      <c r="E89" s="285">
        <v>1</v>
      </c>
      <c r="F89" s="287">
        <v>15401.12</v>
      </c>
      <c r="G89" s="287">
        <v>15401.12</v>
      </c>
    </row>
    <row r="90" spans="1:7" x14ac:dyDescent="0.25">
      <c r="A90" s="283" t="s">
        <v>25442</v>
      </c>
      <c r="B90" s="284"/>
      <c r="C90" s="283" t="s">
        <v>25443</v>
      </c>
      <c r="D90" s="285"/>
      <c r="E90" s="285"/>
      <c r="F90" s="286"/>
      <c r="G90" s="286"/>
    </row>
    <row r="91" spans="1:7" x14ac:dyDescent="0.25">
      <c r="A91" s="283" t="s">
        <v>25444</v>
      </c>
      <c r="B91" s="284"/>
      <c r="C91" s="283" t="s">
        <v>25445</v>
      </c>
      <c r="D91" s="285"/>
      <c r="E91" s="285"/>
      <c r="F91" s="286"/>
      <c r="G91" s="286"/>
    </row>
    <row r="92" spans="1:7" ht="30" x14ac:dyDescent="0.25">
      <c r="A92" s="284" t="s">
        <v>25446</v>
      </c>
      <c r="B92" s="284" t="s">
        <v>25447</v>
      </c>
      <c r="C92" s="284" t="s">
        <v>27837</v>
      </c>
      <c r="D92" s="285" t="s">
        <v>15719</v>
      </c>
      <c r="E92" s="285">
        <v>1</v>
      </c>
      <c r="F92" s="286">
        <v>189.61</v>
      </c>
      <c r="G92" s="286">
        <v>189.61</v>
      </c>
    </row>
    <row r="93" spans="1:7" ht="75" x14ac:dyDescent="0.25">
      <c r="A93" s="284" t="s">
        <v>25448</v>
      </c>
      <c r="B93" s="284" t="s">
        <v>25449</v>
      </c>
      <c r="C93" s="284" t="s">
        <v>27838</v>
      </c>
      <c r="D93" s="285" t="s">
        <v>15719</v>
      </c>
      <c r="E93" s="285">
        <v>1</v>
      </c>
      <c r="F93" s="286">
        <v>9.6</v>
      </c>
      <c r="G93" s="286">
        <v>9.6</v>
      </c>
    </row>
    <row r="94" spans="1:7" ht="135" x14ac:dyDescent="0.25">
      <c r="A94" s="284" t="s">
        <v>25450</v>
      </c>
      <c r="B94" s="284" t="s">
        <v>25451</v>
      </c>
      <c r="C94" s="284" t="s">
        <v>27839</v>
      </c>
      <c r="D94" s="285" t="s">
        <v>25441</v>
      </c>
      <c r="E94" s="285">
        <v>1</v>
      </c>
      <c r="F94" s="286">
        <v>666.67</v>
      </c>
      <c r="G94" s="286">
        <v>666.67</v>
      </c>
    </row>
    <row r="95" spans="1:7" ht="45" x14ac:dyDescent="0.25">
      <c r="A95" s="284" t="s">
        <v>25452</v>
      </c>
      <c r="B95" s="284" t="s">
        <v>25453</v>
      </c>
      <c r="C95" s="284" t="s">
        <v>27840</v>
      </c>
      <c r="D95" s="285" t="s">
        <v>25342</v>
      </c>
      <c r="E95" s="285">
        <v>1</v>
      </c>
      <c r="F95" s="286">
        <v>875</v>
      </c>
      <c r="G95" s="286">
        <v>875</v>
      </c>
    </row>
    <row r="96" spans="1:7" ht="45" x14ac:dyDescent="0.25">
      <c r="A96" s="284" t="s">
        <v>25454</v>
      </c>
      <c r="B96" s="284" t="s">
        <v>25455</v>
      </c>
      <c r="C96" s="284" t="s">
        <v>27841</v>
      </c>
      <c r="D96" s="285" t="s">
        <v>15747</v>
      </c>
      <c r="E96" s="285">
        <v>1</v>
      </c>
      <c r="F96" s="286">
        <v>8.42</v>
      </c>
      <c r="G96" s="286">
        <v>8.42</v>
      </c>
    </row>
    <row r="97" spans="1:7" ht="105" x14ac:dyDescent="0.25">
      <c r="A97" s="284" t="s">
        <v>25456</v>
      </c>
      <c r="B97" s="284" t="s">
        <v>25457</v>
      </c>
      <c r="C97" s="284" t="s">
        <v>27842</v>
      </c>
      <c r="D97" s="285" t="s">
        <v>15719</v>
      </c>
      <c r="E97" s="285">
        <v>1</v>
      </c>
      <c r="F97" s="286">
        <v>19.18</v>
      </c>
      <c r="G97" s="286">
        <v>19.18</v>
      </c>
    </row>
    <row r="98" spans="1:7" ht="105" x14ac:dyDescent="0.25">
      <c r="A98" s="284" t="s">
        <v>25458</v>
      </c>
      <c r="B98" s="284" t="s">
        <v>25459</v>
      </c>
      <c r="C98" s="284" t="s">
        <v>27843</v>
      </c>
      <c r="D98" s="285" t="s">
        <v>15747</v>
      </c>
      <c r="E98" s="285">
        <v>1</v>
      </c>
      <c r="F98" s="286">
        <v>121.03</v>
      </c>
      <c r="G98" s="286">
        <v>121.03</v>
      </c>
    </row>
    <row r="99" spans="1:7" ht="120" x14ac:dyDescent="0.25">
      <c r="A99" s="284" t="s">
        <v>25460</v>
      </c>
      <c r="B99" s="284" t="s">
        <v>25461</v>
      </c>
      <c r="C99" s="284" t="s">
        <v>27844</v>
      </c>
      <c r="D99" s="285" t="s">
        <v>15747</v>
      </c>
      <c r="E99" s="285">
        <v>1</v>
      </c>
      <c r="F99" s="286">
        <v>147.22999999999999</v>
      </c>
      <c r="G99" s="286">
        <v>147.22999999999999</v>
      </c>
    </row>
    <row r="100" spans="1:7" ht="135" x14ac:dyDescent="0.25">
      <c r="A100" s="284" t="s">
        <v>25462</v>
      </c>
      <c r="B100" s="284" t="s">
        <v>25463</v>
      </c>
      <c r="C100" s="284" t="s">
        <v>27845</v>
      </c>
      <c r="D100" s="285" t="s">
        <v>25464</v>
      </c>
      <c r="E100" s="285">
        <v>1</v>
      </c>
      <c r="F100" s="286">
        <v>706.67</v>
      </c>
      <c r="G100" s="286">
        <v>706.67</v>
      </c>
    </row>
    <row r="101" spans="1:7" ht="120" x14ac:dyDescent="0.25">
      <c r="A101" s="284" t="s">
        <v>25465</v>
      </c>
      <c r="B101" s="284" t="s">
        <v>25466</v>
      </c>
      <c r="C101" s="284" t="s">
        <v>27846</v>
      </c>
      <c r="D101" s="285" t="s">
        <v>25464</v>
      </c>
      <c r="E101" s="285">
        <v>1</v>
      </c>
      <c r="F101" s="286">
        <v>700</v>
      </c>
      <c r="G101" s="286">
        <v>700</v>
      </c>
    </row>
    <row r="102" spans="1:7" ht="90" x14ac:dyDescent="0.25">
      <c r="A102" s="284" t="s">
        <v>25467</v>
      </c>
      <c r="B102" s="284" t="s">
        <v>25468</v>
      </c>
      <c r="C102" s="284" t="s">
        <v>27847</v>
      </c>
      <c r="D102" s="285" t="s">
        <v>25464</v>
      </c>
      <c r="E102" s="285">
        <v>1</v>
      </c>
      <c r="F102" s="286">
        <v>408</v>
      </c>
      <c r="G102" s="286">
        <v>408</v>
      </c>
    </row>
    <row r="103" spans="1:7" ht="120" x14ac:dyDescent="0.25">
      <c r="A103" s="284" t="s">
        <v>25469</v>
      </c>
      <c r="B103" s="284" t="s">
        <v>25470</v>
      </c>
      <c r="C103" s="284" t="s">
        <v>27848</v>
      </c>
      <c r="D103" s="285" t="s">
        <v>25464</v>
      </c>
      <c r="E103" s="285">
        <v>1</v>
      </c>
      <c r="F103" s="286">
        <v>716</v>
      </c>
      <c r="G103" s="286">
        <v>716</v>
      </c>
    </row>
    <row r="104" spans="1:7" ht="90" x14ac:dyDescent="0.25">
      <c r="A104" s="284" t="s">
        <v>25471</v>
      </c>
      <c r="B104" s="284" t="s">
        <v>25472</v>
      </c>
      <c r="C104" s="284" t="s">
        <v>27849</v>
      </c>
      <c r="D104" s="285" t="s">
        <v>25464</v>
      </c>
      <c r="E104" s="285">
        <v>1</v>
      </c>
      <c r="F104" s="286">
        <v>416.67</v>
      </c>
      <c r="G104" s="286">
        <v>416.67</v>
      </c>
    </row>
    <row r="105" spans="1:7" ht="60" x14ac:dyDescent="0.25">
      <c r="A105" s="283" t="s">
        <v>25473</v>
      </c>
      <c r="B105" s="284"/>
      <c r="C105" s="283" t="s">
        <v>25474</v>
      </c>
      <c r="D105" s="285"/>
      <c r="E105" s="285"/>
      <c r="F105" s="286"/>
      <c r="G105" s="286"/>
    </row>
    <row r="106" spans="1:7" ht="120" x14ac:dyDescent="0.25">
      <c r="A106" s="284" t="s">
        <v>25475</v>
      </c>
      <c r="B106" s="284" t="s">
        <v>25476</v>
      </c>
      <c r="C106" s="284" t="s">
        <v>27850</v>
      </c>
      <c r="D106" s="285" t="s">
        <v>15719</v>
      </c>
      <c r="E106" s="285">
        <v>1</v>
      </c>
      <c r="F106" s="286">
        <v>529.99</v>
      </c>
      <c r="G106" s="286">
        <v>529.99</v>
      </c>
    </row>
    <row r="107" spans="1:7" ht="105" x14ac:dyDescent="0.25">
      <c r="A107" s="284" t="s">
        <v>25477</v>
      </c>
      <c r="B107" s="284" t="s">
        <v>25478</v>
      </c>
      <c r="C107" s="284" t="s">
        <v>27851</v>
      </c>
      <c r="D107" s="285" t="s">
        <v>15719</v>
      </c>
      <c r="E107" s="285">
        <v>1</v>
      </c>
      <c r="F107" s="286">
        <v>362.2</v>
      </c>
      <c r="G107" s="286">
        <v>362.2</v>
      </c>
    </row>
    <row r="108" spans="1:7" ht="120" x14ac:dyDescent="0.25">
      <c r="A108" s="284" t="s">
        <v>25479</v>
      </c>
      <c r="B108" s="284" t="s">
        <v>25480</v>
      </c>
      <c r="C108" s="284" t="s">
        <v>27852</v>
      </c>
      <c r="D108" s="285" t="s">
        <v>15719</v>
      </c>
      <c r="E108" s="285">
        <v>1</v>
      </c>
      <c r="F108" s="286">
        <v>315.26</v>
      </c>
      <c r="G108" s="286">
        <v>315.26</v>
      </c>
    </row>
    <row r="109" spans="1:7" ht="105" x14ac:dyDescent="0.25">
      <c r="A109" s="284" t="s">
        <v>25481</v>
      </c>
      <c r="B109" s="284" t="s">
        <v>25482</v>
      </c>
      <c r="C109" s="284" t="s">
        <v>27853</v>
      </c>
      <c r="D109" s="285" t="s">
        <v>15719</v>
      </c>
      <c r="E109" s="285">
        <v>1</v>
      </c>
      <c r="F109" s="286">
        <v>288.87</v>
      </c>
      <c r="G109" s="286">
        <v>288.87</v>
      </c>
    </row>
    <row r="110" spans="1:7" ht="120" x14ac:dyDescent="0.25">
      <c r="A110" s="284" t="s">
        <v>25483</v>
      </c>
      <c r="B110" s="284" t="s">
        <v>25484</v>
      </c>
      <c r="C110" s="284" t="s">
        <v>27854</v>
      </c>
      <c r="D110" s="285" t="s">
        <v>25342</v>
      </c>
      <c r="E110" s="285">
        <v>1</v>
      </c>
      <c r="F110" s="287">
        <v>9749.17</v>
      </c>
      <c r="G110" s="287">
        <v>9749.17</v>
      </c>
    </row>
    <row r="111" spans="1:7" ht="105" x14ac:dyDescent="0.25">
      <c r="A111" s="284" t="s">
        <v>25485</v>
      </c>
      <c r="B111" s="284" t="s">
        <v>25486</v>
      </c>
      <c r="C111" s="284" t="s">
        <v>27855</v>
      </c>
      <c r="D111" s="285" t="s">
        <v>25342</v>
      </c>
      <c r="E111" s="285">
        <v>1</v>
      </c>
      <c r="F111" s="287">
        <v>14769.43</v>
      </c>
      <c r="G111" s="287">
        <v>14769.43</v>
      </c>
    </row>
    <row r="112" spans="1:7" ht="105" x14ac:dyDescent="0.25">
      <c r="A112" s="284" t="s">
        <v>25487</v>
      </c>
      <c r="B112" s="284" t="s">
        <v>25488</v>
      </c>
      <c r="C112" s="284" t="s">
        <v>27856</v>
      </c>
      <c r="D112" s="285" t="s">
        <v>25342</v>
      </c>
      <c r="E112" s="285">
        <v>1</v>
      </c>
      <c r="F112" s="287">
        <v>18328.68</v>
      </c>
      <c r="G112" s="287">
        <v>18328.68</v>
      </c>
    </row>
    <row r="113" spans="1:7" ht="120" x14ac:dyDescent="0.25">
      <c r="A113" s="284" t="s">
        <v>25489</v>
      </c>
      <c r="B113" s="284" t="s">
        <v>25490</v>
      </c>
      <c r="C113" s="284" t="s">
        <v>27857</v>
      </c>
      <c r="D113" s="285" t="s">
        <v>15719</v>
      </c>
      <c r="E113" s="285">
        <v>1</v>
      </c>
      <c r="F113" s="286">
        <v>140.09</v>
      </c>
      <c r="G113" s="286">
        <v>140.09</v>
      </c>
    </row>
    <row r="114" spans="1:7" ht="120" x14ac:dyDescent="0.25">
      <c r="A114" s="284" t="s">
        <v>25491</v>
      </c>
      <c r="B114" s="284" t="s">
        <v>25492</v>
      </c>
      <c r="C114" s="284" t="s">
        <v>27858</v>
      </c>
      <c r="D114" s="285" t="s">
        <v>15719</v>
      </c>
      <c r="E114" s="285">
        <v>1</v>
      </c>
      <c r="F114" s="286">
        <v>189.02</v>
      </c>
      <c r="G114" s="286">
        <v>189.02</v>
      </c>
    </row>
    <row r="115" spans="1:7" ht="60" x14ac:dyDescent="0.25">
      <c r="A115" s="284" t="s">
        <v>25493</v>
      </c>
      <c r="B115" s="284" t="s">
        <v>25494</v>
      </c>
      <c r="C115" s="284" t="s">
        <v>27859</v>
      </c>
      <c r="D115" s="285" t="s">
        <v>25342</v>
      </c>
      <c r="E115" s="285">
        <v>1</v>
      </c>
      <c r="F115" s="287">
        <v>1279.3599999999999</v>
      </c>
      <c r="G115" s="287">
        <v>1279.3599999999999</v>
      </c>
    </row>
    <row r="116" spans="1:7" ht="60" x14ac:dyDescent="0.25">
      <c r="A116" s="284" t="s">
        <v>25495</v>
      </c>
      <c r="B116" s="284" t="s">
        <v>25496</v>
      </c>
      <c r="C116" s="284" t="s">
        <v>27860</v>
      </c>
      <c r="D116" s="285" t="s">
        <v>25342</v>
      </c>
      <c r="E116" s="285">
        <v>1</v>
      </c>
      <c r="F116" s="287">
        <v>1473.04</v>
      </c>
      <c r="G116" s="287">
        <v>1473.04</v>
      </c>
    </row>
    <row r="117" spans="1:7" ht="105" x14ac:dyDescent="0.25">
      <c r="A117" s="284" t="s">
        <v>25497</v>
      </c>
      <c r="B117" s="284" t="s">
        <v>25498</v>
      </c>
      <c r="C117" s="284" t="s">
        <v>27861</v>
      </c>
      <c r="D117" s="285" t="s">
        <v>15747</v>
      </c>
      <c r="E117" s="285">
        <v>1</v>
      </c>
      <c r="F117" s="286">
        <v>32.24</v>
      </c>
      <c r="G117" s="286">
        <v>32.24</v>
      </c>
    </row>
    <row r="118" spans="1:7" ht="105" x14ac:dyDescent="0.25">
      <c r="A118" s="284" t="s">
        <v>25499</v>
      </c>
      <c r="B118" s="284" t="s">
        <v>25500</v>
      </c>
      <c r="C118" s="284" t="s">
        <v>27862</v>
      </c>
      <c r="D118" s="285" t="s">
        <v>15747</v>
      </c>
      <c r="E118" s="285">
        <v>1</v>
      </c>
      <c r="F118" s="286">
        <v>368.81</v>
      </c>
      <c r="G118" s="286">
        <v>368.81</v>
      </c>
    </row>
    <row r="119" spans="1:7" ht="75" x14ac:dyDescent="0.25">
      <c r="A119" s="284" t="s">
        <v>25501</v>
      </c>
      <c r="B119" s="284" t="s">
        <v>25502</v>
      </c>
      <c r="C119" s="284" t="s">
        <v>27863</v>
      </c>
      <c r="D119" s="285" t="s">
        <v>15747</v>
      </c>
      <c r="E119" s="285">
        <v>1</v>
      </c>
      <c r="F119" s="286">
        <v>267.55</v>
      </c>
      <c r="G119" s="286">
        <v>267.55</v>
      </c>
    </row>
    <row r="120" spans="1:7" ht="60" x14ac:dyDescent="0.25">
      <c r="A120" s="283" t="s">
        <v>25503</v>
      </c>
      <c r="B120" s="284"/>
      <c r="C120" s="283" t="s">
        <v>25504</v>
      </c>
      <c r="D120" s="285"/>
      <c r="E120" s="285"/>
      <c r="F120" s="286"/>
      <c r="G120" s="286"/>
    </row>
    <row r="121" spans="1:7" ht="120" x14ac:dyDescent="0.25">
      <c r="A121" s="284" t="s">
        <v>25505</v>
      </c>
      <c r="B121" s="284" t="s">
        <v>25506</v>
      </c>
      <c r="C121" s="284" t="s">
        <v>27864</v>
      </c>
      <c r="D121" s="285" t="s">
        <v>15719</v>
      </c>
      <c r="E121" s="285">
        <v>1</v>
      </c>
      <c r="F121" s="286">
        <v>411.99</v>
      </c>
      <c r="G121" s="286">
        <v>411.99</v>
      </c>
    </row>
    <row r="122" spans="1:7" ht="120" x14ac:dyDescent="0.25">
      <c r="A122" s="284" t="s">
        <v>25507</v>
      </c>
      <c r="B122" s="284" t="s">
        <v>25508</v>
      </c>
      <c r="C122" s="284" t="s">
        <v>27865</v>
      </c>
      <c r="D122" s="285" t="s">
        <v>15719</v>
      </c>
      <c r="E122" s="285">
        <v>1</v>
      </c>
      <c r="F122" s="286">
        <v>288.5</v>
      </c>
      <c r="G122" s="286">
        <v>288.5</v>
      </c>
    </row>
    <row r="123" spans="1:7" ht="120" x14ac:dyDescent="0.25">
      <c r="A123" s="284" t="s">
        <v>25509</v>
      </c>
      <c r="B123" s="284" t="s">
        <v>25510</v>
      </c>
      <c r="C123" s="284" t="s">
        <v>27866</v>
      </c>
      <c r="D123" s="285" t="s">
        <v>15719</v>
      </c>
      <c r="E123" s="285">
        <v>1</v>
      </c>
      <c r="F123" s="286">
        <v>252.07</v>
      </c>
      <c r="G123" s="286">
        <v>252.07</v>
      </c>
    </row>
    <row r="124" spans="1:7" ht="105" x14ac:dyDescent="0.25">
      <c r="A124" s="284" t="s">
        <v>25511</v>
      </c>
      <c r="B124" s="284" t="s">
        <v>25512</v>
      </c>
      <c r="C124" s="284" t="s">
        <v>27867</v>
      </c>
      <c r="D124" s="285" t="s">
        <v>15719</v>
      </c>
      <c r="E124" s="285">
        <v>1</v>
      </c>
      <c r="F124" s="286">
        <v>242.55</v>
      </c>
      <c r="G124" s="286">
        <v>242.55</v>
      </c>
    </row>
    <row r="125" spans="1:7" ht="105" x14ac:dyDescent="0.25">
      <c r="A125" s="284" t="s">
        <v>25513</v>
      </c>
      <c r="B125" s="284" t="s">
        <v>25514</v>
      </c>
      <c r="C125" s="284" t="s">
        <v>27868</v>
      </c>
      <c r="D125" s="285" t="s">
        <v>25342</v>
      </c>
      <c r="E125" s="285">
        <v>1</v>
      </c>
      <c r="F125" s="287">
        <v>7903.37</v>
      </c>
      <c r="G125" s="287">
        <v>7903.37</v>
      </c>
    </row>
    <row r="126" spans="1:7" ht="105" x14ac:dyDescent="0.25">
      <c r="A126" s="284" t="s">
        <v>25515</v>
      </c>
      <c r="B126" s="284" t="s">
        <v>25516</v>
      </c>
      <c r="C126" s="284" t="s">
        <v>27869</v>
      </c>
      <c r="D126" s="285" t="s">
        <v>25342</v>
      </c>
      <c r="E126" s="285">
        <v>1</v>
      </c>
      <c r="F126" s="287">
        <v>11965.47</v>
      </c>
      <c r="G126" s="287">
        <v>11965.47</v>
      </c>
    </row>
    <row r="127" spans="1:7" ht="105" x14ac:dyDescent="0.25">
      <c r="A127" s="284" t="s">
        <v>25517</v>
      </c>
      <c r="B127" s="284" t="s">
        <v>25518</v>
      </c>
      <c r="C127" s="284" t="s">
        <v>27870</v>
      </c>
      <c r="D127" s="285" t="s">
        <v>25342</v>
      </c>
      <c r="E127" s="285">
        <v>1</v>
      </c>
      <c r="F127" s="287">
        <v>14942.31</v>
      </c>
      <c r="G127" s="287">
        <v>14942.31</v>
      </c>
    </row>
    <row r="128" spans="1:7" ht="120" x14ac:dyDescent="0.25">
      <c r="A128" s="284" t="s">
        <v>25519</v>
      </c>
      <c r="B128" s="284" t="s">
        <v>25520</v>
      </c>
      <c r="C128" s="284" t="s">
        <v>27871</v>
      </c>
      <c r="D128" s="285" t="s">
        <v>15719</v>
      </c>
      <c r="E128" s="285">
        <v>1</v>
      </c>
      <c r="F128" s="286">
        <v>99.89</v>
      </c>
      <c r="G128" s="286">
        <v>99.89</v>
      </c>
    </row>
    <row r="129" spans="1:7" ht="105" x14ac:dyDescent="0.25">
      <c r="A129" s="284" t="s">
        <v>25521</v>
      </c>
      <c r="B129" s="284" t="s">
        <v>25522</v>
      </c>
      <c r="C129" s="284" t="s">
        <v>27872</v>
      </c>
      <c r="D129" s="285" t="s">
        <v>15719</v>
      </c>
      <c r="E129" s="285">
        <v>1</v>
      </c>
      <c r="F129" s="286">
        <v>138.37</v>
      </c>
      <c r="G129" s="286">
        <v>138.37</v>
      </c>
    </row>
    <row r="130" spans="1:7" ht="60" x14ac:dyDescent="0.25">
      <c r="A130" s="284" t="s">
        <v>25523</v>
      </c>
      <c r="B130" s="284" t="s">
        <v>25524</v>
      </c>
      <c r="C130" s="284" t="s">
        <v>27873</v>
      </c>
      <c r="D130" s="285" t="s">
        <v>25342</v>
      </c>
      <c r="E130" s="285">
        <v>1</v>
      </c>
      <c r="F130" s="286">
        <v>806.96</v>
      </c>
      <c r="G130" s="286">
        <v>806.96</v>
      </c>
    </row>
    <row r="131" spans="1:7" ht="75" x14ac:dyDescent="0.25">
      <c r="A131" s="284" t="s">
        <v>25525</v>
      </c>
      <c r="B131" s="284" t="s">
        <v>25526</v>
      </c>
      <c r="C131" s="284" t="s">
        <v>27874</v>
      </c>
      <c r="D131" s="285" t="s">
        <v>25342</v>
      </c>
      <c r="E131" s="285">
        <v>1</v>
      </c>
      <c r="F131" s="286">
        <v>919.2</v>
      </c>
      <c r="G131" s="286">
        <v>919.2</v>
      </c>
    </row>
    <row r="132" spans="1:7" ht="105" x14ac:dyDescent="0.25">
      <c r="A132" s="284" t="s">
        <v>25527</v>
      </c>
      <c r="B132" s="284" t="s">
        <v>25528</v>
      </c>
      <c r="C132" s="284" t="s">
        <v>27875</v>
      </c>
      <c r="D132" s="285" t="s">
        <v>15747</v>
      </c>
      <c r="E132" s="285">
        <v>1</v>
      </c>
      <c r="F132" s="286">
        <v>23.53</v>
      </c>
      <c r="G132" s="286">
        <v>23.53</v>
      </c>
    </row>
    <row r="133" spans="1:7" x14ac:dyDescent="0.25">
      <c r="A133" s="283" t="s">
        <v>25529</v>
      </c>
      <c r="B133" s="284"/>
      <c r="C133" s="283" t="s">
        <v>6742</v>
      </c>
      <c r="D133" s="285"/>
      <c r="E133" s="285"/>
      <c r="F133" s="286"/>
      <c r="G133" s="286"/>
    </row>
    <row r="134" spans="1:7" x14ac:dyDescent="0.25">
      <c r="A134" s="283" t="s">
        <v>25530</v>
      </c>
      <c r="B134" s="284"/>
      <c r="C134" s="283" t="s">
        <v>25531</v>
      </c>
      <c r="D134" s="285"/>
      <c r="E134" s="285"/>
      <c r="F134" s="286"/>
      <c r="G134" s="286"/>
    </row>
    <row r="135" spans="1:7" ht="45" x14ac:dyDescent="0.25">
      <c r="A135" s="284" t="s">
        <v>25532</v>
      </c>
      <c r="B135" s="284" t="s">
        <v>25533</v>
      </c>
      <c r="C135" s="284" t="s">
        <v>27876</v>
      </c>
      <c r="D135" s="285" t="s">
        <v>15679</v>
      </c>
      <c r="E135" s="285">
        <v>1</v>
      </c>
      <c r="F135" s="286">
        <v>41.31</v>
      </c>
      <c r="G135" s="286">
        <v>41.31</v>
      </c>
    </row>
    <row r="136" spans="1:7" ht="45" x14ac:dyDescent="0.25">
      <c r="A136" s="284" t="s">
        <v>25534</v>
      </c>
      <c r="B136" s="284" t="s">
        <v>25535</v>
      </c>
      <c r="C136" s="284" t="s">
        <v>27877</v>
      </c>
      <c r="D136" s="285" t="s">
        <v>15679</v>
      </c>
      <c r="E136" s="285">
        <v>1</v>
      </c>
      <c r="F136" s="286">
        <v>69.91</v>
      </c>
      <c r="G136" s="286">
        <v>69.91</v>
      </c>
    </row>
    <row r="137" spans="1:7" ht="30" x14ac:dyDescent="0.25">
      <c r="A137" s="284" t="s">
        <v>25536</v>
      </c>
      <c r="B137" s="284" t="s">
        <v>25537</v>
      </c>
      <c r="C137" s="284" t="s">
        <v>27878</v>
      </c>
      <c r="D137" s="285" t="s">
        <v>15679</v>
      </c>
      <c r="E137" s="285">
        <v>1</v>
      </c>
      <c r="F137" s="286">
        <v>8.09</v>
      </c>
      <c r="G137" s="286">
        <v>8.09</v>
      </c>
    </row>
    <row r="138" spans="1:7" ht="30" x14ac:dyDescent="0.25">
      <c r="A138" s="284" t="s">
        <v>25538</v>
      </c>
      <c r="B138" s="284" t="s">
        <v>25539</v>
      </c>
      <c r="C138" s="284" t="s">
        <v>27879</v>
      </c>
      <c r="D138" s="285" t="s">
        <v>15679</v>
      </c>
      <c r="E138" s="285">
        <v>1</v>
      </c>
      <c r="F138" s="286">
        <v>11.31</v>
      </c>
      <c r="G138" s="286">
        <v>11.31</v>
      </c>
    </row>
    <row r="139" spans="1:7" ht="30" x14ac:dyDescent="0.25">
      <c r="A139" s="284" t="s">
        <v>25540</v>
      </c>
      <c r="B139" s="284" t="s">
        <v>25541</v>
      </c>
      <c r="C139" s="284" t="s">
        <v>27880</v>
      </c>
      <c r="D139" s="285" t="s">
        <v>15719</v>
      </c>
      <c r="E139" s="285">
        <v>1</v>
      </c>
      <c r="F139" s="286">
        <v>21.61</v>
      </c>
      <c r="G139" s="286">
        <v>21.61</v>
      </c>
    </row>
    <row r="140" spans="1:7" x14ac:dyDescent="0.25">
      <c r="A140" s="283" t="s">
        <v>25542</v>
      </c>
      <c r="B140" s="284"/>
      <c r="C140" s="283" t="s">
        <v>25543</v>
      </c>
      <c r="D140" s="285"/>
      <c r="E140" s="285"/>
      <c r="F140" s="286"/>
      <c r="G140" s="286"/>
    </row>
    <row r="141" spans="1:7" ht="30" x14ac:dyDescent="0.25">
      <c r="A141" s="284" t="s">
        <v>25544</v>
      </c>
      <c r="B141" s="284" t="s">
        <v>25545</v>
      </c>
      <c r="C141" s="284" t="s">
        <v>27881</v>
      </c>
      <c r="D141" s="285" t="s">
        <v>15679</v>
      </c>
      <c r="E141" s="285">
        <v>1</v>
      </c>
      <c r="F141" s="286">
        <v>44.49</v>
      </c>
      <c r="G141" s="286">
        <v>44.49</v>
      </c>
    </row>
    <row r="142" spans="1:7" ht="45" x14ac:dyDescent="0.25">
      <c r="A142" s="284" t="s">
        <v>25546</v>
      </c>
      <c r="B142" s="284" t="s">
        <v>25547</v>
      </c>
      <c r="C142" s="284" t="s">
        <v>27882</v>
      </c>
      <c r="D142" s="285" t="s">
        <v>15679</v>
      </c>
      <c r="E142" s="285">
        <v>1</v>
      </c>
      <c r="F142" s="286">
        <v>73.31</v>
      </c>
      <c r="G142" s="286">
        <v>73.31</v>
      </c>
    </row>
    <row r="143" spans="1:7" ht="30" x14ac:dyDescent="0.25">
      <c r="A143" s="284" t="s">
        <v>25548</v>
      </c>
      <c r="B143" s="284" t="s">
        <v>25549</v>
      </c>
      <c r="C143" s="284" t="s">
        <v>27883</v>
      </c>
      <c r="D143" s="285" t="s">
        <v>15679</v>
      </c>
      <c r="E143" s="285">
        <v>1</v>
      </c>
      <c r="F143" s="286">
        <v>131.74</v>
      </c>
      <c r="G143" s="286">
        <v>131.74</v>
      </c>
    </row>
    <row r="144" spans="1:7" x14ac:dyDescent="0.25">
      <c r="A144" s="284" t="s">
        <v>25550</v>
      </c>
      <c r="B144" s="284" t="s">
        <v>25551</v>
      </c>
      <c r="C144" s="284" t="s">
        <v>21760</v>
      </c>
      <c r="D144" s="285" t="s">
        <v>15679</v>
      </c>
      <c r="E144" s="285">
        <v>1</v>
      </c>
      <c r="F144" s="286">
        <v>117.8</v>
      </c>
      <c r="G144" s="286">
        <v>117.8</v>
      </c>
    </row>
    <row r="145" spans="1:7" ht="75" x14ac:dyDescent="0.25">
      <c r="A145" s="284" t="s">
        <v>25552</v>
      </c>
      <c r="B145" s="284" t="s">
        <v>25553</v>
      </c>
      <c r="C145" s="284" t="s">
        <v>27884</v>
      </c>
      <c r="D145" s="285" t="s">
        <v>15679</v>
      </c>
      <c r="E145" s="285">
        <v>1</v>
      </c>
      <c r="F145" s="286">
        <v>101.42</v>
      </c>
      <c r="G145" s="286">
        <v>101.42</v>
      </c>
    </row>
    <row r="146" spans="1:7" ht="75" x14ac:dyDescent="0.25">
      <c r="A146" s="284" t="s">
        <v>25554</v>
      </c>
      <c r="B146" s="284" t="s">
        <v>25555</v>
      </c>
      <c r="C146" s="284" t="s">
        <v>27885</v>
      </c>
      <c r="D146" s="285" t="s">
        <v>15679</v>
      </c>
      <c r="E146" s="285">
        <v>1</v>
      </c>
      <c r="F146" s="286">
        <v>98.37</v>
      </c>
      <c r="G146" s="286">
        <v>98.37</v>
      </c>
    </row>
    <row r="147" spans="1:7" ht="45" x14ac:dyDescent="0.25">
      <c r="A147" s="284" t="s">
        <v>25556</v>
      </c>
      <c r="B147" s="284" t="s">
        <v>25557</v>
      </c>
      <c r="C147" s="284" t="s">
        <v>27886</v>
      </c>
      <c r="D147" s="285" t="s">
        <v>15679</v>
      </c>
      <c r="E147" s="285">
        <v>1</v>
      </c>
      <c r="F147" s="286">
        <v>80.06</v>
      </c>
      <c r="G147" s="286">
        <v>80.06</v>
      </c>
    </row>
    <row r="148" spans="1:7" ht="60" x14ac:dyDescent="0.25">
      <c r="A148" s="284" t="s">
        <v>25558</v>
      </c>
      <c r="B148" s="284" t="s">
        <v>25559</v>
      </c>
      <c r="C148" s="284" t="s">
        <v>27887</v>
      </c>
      <c r="D148" s="285" t="s">
        <v>15679</v>
      </c>
      <c r="E148" s="285">
        <v>1</v>
      </c>
      <c r="F148" s="286">
        <v>22.13</v>
      </c>
      <c r="G148" s="286">
        <v>22.13</v>
      </c>
    </row>
    <row r="149" spans="1:7" ht="30" x14ac:dyDescent="0.25">
      <c r="A149" s="284" t="s">
        <v>25560</v>
      </c>
      <c r="B149" s="284" t="s">
        <v>25561</v>
      </c>
      <c r="C149" s="284" t="s">
        <v>27888</v>
      </c>
      <c r="D149" s="285" t="s">
        <v>15679</v>
      </c>
      <c r="E149" s="285">
        <v>1</v>
      </c>
      <c r="F149" s="286">
        <v>5.72</v>
      </c>
      <c r="G149" s="286">
        <v>5.72</v>
      </c>
    </row>
    <row r="150" spans="1:7" x14ac:dyDescent="0.25">
      <c r="A150" s="283" t="s">
        <v>25562</v>
      </c>
      <c r="B150" s="284"/>
      <c r="C150" s="283" t="s">
        <v>25563</v>
      </c>
      <c r="D150" s="285"/>
      <c r="E150" s="285"/>
      <c r="F150" s="286"/>
      <c r="G150" s="286"/>
    </row>
    <row r="151" spans="1:7" ht="105" x14ac:dyDescent="0.25">
      <c r="A151" s="284" t="s">
        <v>25564</v>
      </c>
      <c r="B151" s="284" t="s">
        <v>25565</v>
      </c>
      <c r="C151" s="284" t="s">
        <v>27889</v>
      </c>
      <c r="D151" s="285" t="s">
        <v>15679</v>
      </c>
      <c r="E151" s="285">
        <v>1</v>
      </c>
      <c r="F151" s="286">
        <v>46.01</v>
      </c>
      <c r="G151" s="286">
        <v>46.01</v>
      </c>
    </row>
    <row r="152" spans="1:7" ht="90" x14ac:dyDescent="0.25">
      <c r="A152" s="284" t="s">
        <v>25566</v>
      </c>
      <c r="B152" s="284" t="s">
        <v>25567</v>
      </c>
      <c r="C152" s="284" t="s">
        <v>27890</v>
      </c>
      <c r="D152" s="285" t="s">
        <v>25342</v>
      </c>
      <c r="E152" s="285">
        <v>1</v>
      </c>
      <c r="F152" s="286">
        <v>19.07</v>
      </c>
      <c r="G152" s="286">
        <v>19.07</v>
      </c>
    </row>
    <row r="153" spans="1:7" ht="90" x14ac:dyDescent="0.25">
      <c r="A153" s="284" t="s">
        <v>25568</v>
      </c>
      <c r="B153" s="284" t="s">
        <v>25569</v>
      </c>
      <c r="C153" s="284" t="s">
        <v>27891</v>
      </c>
      <c r="D153" s="285" t="s">
        <v>25342</v>
      </c>
      <c r="E153" s="285">
        <v>1</v>
      </c>
      <c r="F153" s="286">
        <v>12.71</v>
      </c>
      <c r="G153" s="286">
        <v>12.71</v>
      </c>
    </row>
    <row r="154" spans="1:7" x14ac:dyDescent="0.25">
      <c r="A154" s="283" t="s">
        <v>25570</v>
      </c>
      <c r="B154" s="284"/>
      <c r="C154" s="283" t="s">
        <v>25571</v>
      </c>
      <c r="D154" s="285"/>
      <c r="E154" s="285"/>
      <c r="F154" s="286"/>
      <c r="G154" s="286"/>
    </row>
    <row r="155" spans="1:7" x14ac:dyDescent="0.25">
      <c r="A155" s="283" t="s">
        <v>25572</v>
      </c>
      <c r="B155" s="284"/>
      <c r="C155" s="283" t="s">
        <v>25573</v>
      </c>
      <c r="D155" s="285"/>
      <c r="E155" s="285"/>
      <c r="F155" s="286"/>
      <c r="G155" s="286"/>
    </row>
    <row r="156" spans="1:7" ht="60" x14ac:dyDescent="0.25">
      <c r="A156" s="284" t="s">
        <v>25574</v>
      </c>
      <c r="B156" s="284" t="s">
        <v>25575</v>
      </c>
      <c r="C156" s="284" t="s">
        <v>27892</v>
      </c>
      <c r="D156" s="285" t="s">
        <v>15679</v>
      </c>
      <c r="E156" s="285">
        <v>1</v>
      </c>
      <c r="F156" s="286">
        <v>428.02</v>
      </c>
      <c r="G156" s="286">
        <v>428.02</v>
      </c>
    </row>
    <row r="157" spans="1:7" ht="90" x14ac:dyDescent="0.25">
      <c r="A157" s="284" t="s">
        <v>25576</v>
      </c>
      <c r="B157" s="284" t="s">
        <v>25577</v>
      </c>
      <c r="C157" s="284" t="s">
        <v>27893</v>
      </c>
      <c r="D157" s="285" t="s">
        <v>15719</v>
      </c>
      <c r="E157" s="285">
        <v>1</v>
      </c>
      <c r="F157" s="286">
        <v>56.49</v>
      </c>
      <c r="G157" s="286">
        <v>56.49</v>
      </c>
    </row>
    <row r="158" spans="1:7" ht="60" x14ac:dyDescent="0.25">
      <c r="A158" s="284" t="s">
        <v>25578</v>
      </c>
      <c r="B158" s="284" t="s">
        <v>25579</v>
      </c>
      <c r="C158" s="284" t="s">
        <v>27894</v>
      </c>
      <c r="D158" s="285" t="s">
        <v>15679</v>
      </c>
      <c r="E158" s="285">
        <v>1</v>
      </c>
      <c r="F158" s="286">
        <v>473.66</v>
      </c>
      <c r="G158" s="286">
        <v>473.66</v>
      </c>
    </row>
    <row r="159" spans="1:7" ht="75" x14ac:dyDescent="0.25">
      <c r="A159" s="284" t="s">
        <v>25580</v>
      </c>
      <c r="B159" s="284" t="s">
        <v>25581</v>
      </c>
      <c r="C159" s="284" t="s">
        <v>27895</v>
      </c>
      <c r="D159" s="285" t="s">
        <v>15679</v>
      </c>
      <c r="E159" s="285">
        <v>1</v>
      </c>
      <c r="F159" s="286">
        <v>422.28</v>
      </c>
      <c r="G159" s="286">
        <v>422.28</v>
      </c>
    </row>
    <row r="160" spans="1:7" ht="60" x14ac:dyDescent="0.25">
      <c r="A160" s="284" t="s">
        <v>25582</v>
      </c>
      <c r="B160" s="284" t="s">
        <v>25583</v>
      </c>
      <c r="C160" s="284" t="s">
        <v>27896</v>
      </c>
      <c r="D160" s="285" t="s">
        <v>15679</v>
      </c>
      <c r="E160" s="285">
        <v>1</v>
      </c>
      <c r="F160" s="286">
        <v>435.13</v>
      </c>
      <c r="G160" s="286">
        <v>435.13</v>
      </c>
    </row>
    <row r="161" spans="1:7" ht="60" x14ac:dyDescent="0.25">
      <c r="A161" s="284" t="s">
        <v>25584</v>
      </c>
      <c r="B161" s="284" t="s">
        <v>25585</v>
      </c>
      <c r="C161" s="284" t="s">
        <v>27897</v>
      </c>
      <c r="D161" s="285" t="s">
        <v>15679</v>
      </c>
      <c r="E161" s="285">
        <v>1</v>
      </c>
      <c r="F161" s="286">
        <v>447.6</v>
      </c>
      <c r="G161" s="286">
        <v>447.6</v>
      </c>
    </row>
    <row r="162" spans="1:7" ht="60" x14ac:dyDescent="0.25">
      <c r="A162" s="284" t="s">
        <v>25586</v>
      </c>
      <c r="B162" s="284" t="s">
        <v>25587</v>
      </c>
      <c r="C162" s="284" t="s">
        <v>27898</v>
      </c>
      <c r="D162" s="285" t="s">
        <v>15679</v>
      </c>
      <c r="E162" s="285">
        <v>1</v>
      </c>
      <c r="F162" s="286">
        <v>461.3</v>
      </c>
      <c r="G162" s="286">
        <v>461.3</v>
      </c>
    </row>
    <row r="163" spans="1:7" ht="90" x14ac:dyDescent="0.25">
      <c r="A163" s="284" t="s">
        <v>25588</v>
      </c>
      <c r="B163" s="284" t="s">
        <v>25589</v>
      </c>
      <c r="C163" s="284" t="s">
        <v>27899</v>
      </c>
      <c r="D163" s="285" t="s">
        <v>15719</v>
      </c>
      <c r="E163" s="285">
        <v>1</v>
      </c>
      <c r="F163" s="286">
        <v>60.05</v>
      </c>
      <c r="G163" s="286">
        <v>60.05</v>
      </c>
    </row>
    <row r="164" spans="1:7" ht="75" x14ac:dyDescent="0.25">
      <c r="A164" s="284" t="s">
        <v>25590</v>
      </c>
      <c r="B164" s="284" t="s">
        <v>25591</v>
      </c>
      <c r="C164" s="284" t="s">
        <v>27900</v>
      </c>
      <c r="D164" s="285" t="s">
        <v>15679</v>
      </c>
      <c r="E164" s="285">
        <v>1</v>
      </c>
      <c r="F164" s="286">
        <v>408.25</v>
      </c>
      <c r="G164" s="286">
        <v>408.25</v>
      </c>
    </row>
    <row r="165" spans="1:7" ht="75" x14ac:dyDescent="0.25">
      <c r="A165" s="284" t="s">
        <v>25592</v>
      </c>
      <c r="B165" s="284" t="s">
        <v>25593</v>
      </c>
      <c r="C165" s="284" t="s">
        <v>27901</v>
      </c>
      <c r="D165" s="285" t="s">
        <v>15679</v>
      </c>
      <c r="E165" s="285">
        <v>1</v>
      </c>
      <c r="F165" s="286">
        <v>422.95</v>
      </c>
      <c r="G165" s="286">
        <v>422.95</v>
      </c>
    </row>
    <row r="166" spans="1:7" ht="60" x14ac:dyDescent="0.25">
      <c r="A166" s="284" t="s">
        <v>25594</v>
      </c>
      <c r="B166" s="284" t="s">
        <v>25595</v>
      </c>
      <c r="C166" s="284" t="s">
        <v>27902</v>
      </c>
      <c r="D166" s="285" t="s">
        <v>15980</v>
      </c>
      <c r="E166" s="285">
        <v>1</v>
      </c>
      <c r="F166" s="286">
        <v>6.96</v>
      </c>
      <c r="G166" s="286">
        <v>6.96</v>
      </c>
    </row>
    <row r="167" spans="1:7" ht="60" x14ac:dyDescent="0.25">
      <c r="A167" s="284" t="s">
        <v>25596</v>
      </c>
      <c r="B167" s="284" t="s">
        <v>25597</v>
      </c>
      <c r="C167" s="284" t="s">
        <v>27903</v>
      </c>
      <c r="D167" s="285" t="s">
        <v>15980</v>
      </c>
      <c r="E167" s="285">
        <v>1</v>
      </c>
      <c r="F167" s="286">
        <v>7.33</v>
      </c>
      <c r="G167" s="286">
        <v>7.33</v>
      </c>
    </row>
    <row r="168" spans="1:7" ht="60" x14ac:dyDescent="0.25">
      <c r="A168" s="284" t="s">
        <v>25598</v>
      </c>
      <c r="B168" s="284" t="s">
        <v>25599</v>
      </c>
      <c r="C168" s="284" t="s">
        <v>27904</v>
      </c>
      <c r="D168" s="285" t="s">
        <v>15980</v>
      </c>
      <c r="E168" s="285">
        <v>1</v>
      </c>
      <c r="F168" s="286">
        <v>7.1</v>
      </c>
      <c r="G168" s="286">
        <v>7.1</v>
      </c>
    </row>
    <row r="169" spans="1:7" ht="75" x14ac:dyDescent="0.25">
      <c r="A169" s="284" t="s">
        <v>25600</v>
      </c>
      <c r="B169" s="284" t="s">
        <v>25601</v>
      </c>
      <c r="C169" s="284" t="s">
        <v>27905</v>
      </c>
      <c r="D169" s="285" t="s">
        <v>15719</v>
      </c>
      <c r="E169" s="285">
        <v>1</v>
      </c>
      <c r="F169" s="286">
        <v>73.7</v>
      </c>
      <c r="G169" s="286">
        <v>73.7</v>
      </c>
    </row>
    <row r="170" spans="1:7" ht="75" x14ac:dyDescent="0.25">
      <c r="A170" s="284" t="s">
        <v>25602</v>
      </c>
      <c r="B170" s="284" t="s">
        <v>25603</v>
      </c>
      <c r="C170" s="284" t="s">
        <v>27906</v>
      </c>
      <c r="D170" s="285" t="s">
        <v>15719</v>
      </c>
      <c r="E170" s="285">
        <v>1</v>
      </c>
      <c r="F170" s="286">
        <v>61.95</v>
      </c>
      <c r="G170" s="286">
        <v>61.95</v>
      </c>
    </row>
    <row r="171" spans="1:7" ht="75" x14ac:dyDescent="0.25">
      <c r="A171" s="284" t="s">
        <v>25604</v>
      </c>
      <c r="B171" s="284" t="s">
        <v>25605</v>
      </c>
      <c r="C171" s="284" t="s">
        <v>27907</v>
      </c>
      <c r="D171" s="285" t="s">
        <v>15679</v>
      </c>
      <c r="E171" s="285">
        <v>1</v>
      </c>
      <c r="F171" s="286">
        <v>435.55</v>
      </c>
      <c r="G171" s="286">
        <v>435.55</v>
      </c>
    </row>
    <row r="172" spans="1:7" x14ac:dyDescent="0.25">
      <c r="A172" s="283" t="s">
        <v>25606</v>
      </c>
      <c r="B172" s="284"/>
      <c r="C172" s="283" t="s">
        <v>25607</v>
      </c>
      <c r="D172" s="285"/>
      <c r="E172" s="285"/>
      <c r="F172" s="286"/>
      <c r="G172" s="286"/>
    </row>
    <row r="173" spans="1:7" ht="60" x14ac:dyDescent="0.25">
      <c r="A173" s="284" t="s">
        <v>25608</v>
      </c>
      <c r="B173" s="284" t="s">
        <v>25609</v>
      </c>
      <c r="C173" s="284" t="s">
        <v>27894</v>
      </c>
      <c r="D173" s="285" t="s">
        <v>15679</v>
      </c>
      <c r="E173" s="285">
        <v>1</v>
      </c>
      <c r="F173" s="286">
        <v>554.80999999999995</v>
      </c>
      <c r="G173" s="286">
        <v>554.80999999999995</v>
      </c>
    </row>
    <row r="174" spans="1:7" ht="60" x14ac:dyDescent="0.25">
      <c r="A174" s="284" t="s">
        <v>25610</v>
      </c>
      <c r="B174" s="284" t="s">
        <v>25611</v>
      </c>
      <c r="C174" s="284" t="s">
        <v>27896</v>
      </c>
      <c r="D174" s="285" t="s">
        <v>15679</v>
      </c>
      <c r="E174" s="285">
        <v>1</v>
      </c>
      <c r="F174" s="286">
        <v>516.28</v>
      </c>
      <c r="G174" s="286">
        <v>516.28</v>
      </c>
    </row>
    <row r="175" spans="1:7" ht="60" x14ac:dyDescent="0.25">
      <c r="A175" s="284" t="s">
        <v>25612</v>
      </c>
      <c r="B175" s="284" t="s">
        <v>25613</v>
      </c>
      <c r="C175" s="284" t="s">
        <v>27897</v>
      </c>
      <c r="D175" s="285" t="s">
        <v>15679</v>
      </c>
      <c r="E175" s="285">
        <v>1</v>
      </c>
      <c r="F175" s="286">
        <v>528.75</v>
      </c>
      <c r="G175" s="286">
        <v>528.75</v>
      </c>
    </row>
    <row r="176" spans="1:7" ht="60" x14ac:dyDescent="0.25">
      <c r="A176" s="284" t="s">
        <v>25614</v>
      </c>
      <c r="B176" s="284" t="s">
        <v>25615</v>
      </c>
      <c r="C176" s="284" t="s">
        <v>27898</v>
      </c>
      <c r="D176" s="285" t="s">
        <v>15679</v>
      </c>
      <c r="E176" s="285">
        <v>1</v>
      </c>
      <c r="F176" s="286">
        <v>542.45000000000005</v>
      </c>
      <c r="G176" s="286">
        <v>542.45000000000005</v>
      </c>
    </row>
    <row r="177" spans="1:7" ht="60" x14ac:dyDescent="0.25">
      <c r="A177" s="284" t="s">
        <v>25616</v>
      </c>
      <c r="B177" s="284" t="s">
        <v>25617</v>
      </c>
      <c r="C177" s="284" t="s">
        <v>27902</v>
      </c>
      <c r="D177" s="285" t="s">
        <v>15980</v>
      </c>
      <c r="E177" s="285">
        <v>1</v>
      </c>
      <c r="F177" s="286">
        <v>6.96</v>
      </c>
      <c r="G177" s="286">
        <v>6.96</v>
      </c>
    </row>
    <row r="178" spans="1:7" ht="75" x14ac:dyDescent="0.25">
      <c r="A178" s="284" t="s">
        <v>25618</v>
      </c>
      <c r="B178" s="284" t="s">
        <v>25619</v>
      </c>
      <c r="C178" s="284" t="s">
        <v>27908</v>
      </c>
      <c r="D178" s="285" t="s">
        <v>15679</v>
      </c>
      <c r="E178" s="285">
        <v>1</v>
      </c>
      <c r="F178" s="286">
        <v>349.99</v>
      </c>
      <c r="G178" s="286">
        <v>349.99</v>
      </c>
    </row>
    <row r="179" spans="1:7" ht="75" x14ac:dyDescent="0.25">
      <c r="A179" s="284" t="s">
        <v>25620</v>
      </c>
      <c r="B179" s="284" t="s">
        <v>25621</v>
      </c>
      <c r="C179" s="284" t="s">
        <v>27909</v>
      </c>
      <c r="D179" s="285" t="s">
        <v>15679</v>
      </c>
      <c r="E179" s="285">
        <v>1</v>
      </c>
      <c r="F179" s="286">
        <v>365.53</v>
      </c>
      <c r="G179" s="286">
        <v>365.53</v>
      </c>
    </row>
    <row r="180" spans="1:7" ht="75" x14ac:dyDescent="0.25">
      <c r="A180" s="284" t="s">
        <v>25622</v>
      </c>
      <c r="B180" s="284" t="s">
        <v>25623</v>
      </c>
      <c r="C180" s="284" t="s">
        <v>27910</v>
      </c>
      <c r="D180" s="285" t="s">
        <v>15679</v>
      </c>
      <c r="E180" s="285">
        <v>1</v>
      </c>
      <c r="F180" s="286">
        <v>378.85</v>
      </c>
      <c r="G180" s="286">
        <v>378.85</v>
      </c>
    </row>
    <row r="181" spans="1:7" ht="60" x14ac:dyDescent="0.25">
      <c r="A181" s="284" t="s">
        <v>25624</v>
      </c>
      <c r="B181" s="284" t="s">
        <v>25625</v>
      </c>
      <c r="C181" s="284" t="s">
        <v>27911</v>
      </c>
      <c r="D181" s="285" t="s">
        <v>15980</v>
      </c>
      <c r="E181" s="285">
        <v>1</v>
      </c>
      <c r="F181" s="286">
        <v>7.33</v>
      </c>
      <c r="G181" s="286">
        <v>7.33</v>
      </c>
    </row>
    <row r="182" spans="1:7" ht="60" x14ac:dyDescent="0.25">
      <c r="A182" s="284" t="s">
        <v>25626</v>
      </c>
      <c r="B182" s="284" t="s">
        <v>25627</v>
      </c>
      <c r="C182" s="284" t="s">
        <v>27904</v>
      </c>
      <c r="D182" s="285" t="s">
        <v>15980</v>
      </c>
      <c r="E182" s="285">
        <v>1</v>
      </c>
      <c r="F182" s="286">
        <v>7.1</v>
      </c>
      <c r="G182" s="286">
        <v>7.1</v>
      </c>
    </row>
    <row r="183" spans="1:7" ht="105" x14ac:dyDescent="0.25">
      <c r="A183" s="284" t="s">
        <v>25628</v>
      </c>
      <c r="B183" s="284" t="s">
        <v>25629</v>
      </c>
      <c r="C183" s="284" t="s">
        <v>27912</v>
      </c>
      <c r="D183" s="285" t="s">
        <v>15719</v>
      </c>
      <c r="E183" s="285">
        <v>1</v>
      </c>
      <c r="F183" s="286">
        <v>67.099999999999994</v>
      </c>
      <c r="G183" s="286">
        <v>67.099999999999994</v>
      </c>
    </row>
    <row r="184" spans="1:7" ht="105" x14ac:dyDescent="0.25">
      <c r="A184" s="284" t="s">
        <v>25630</v>
      </c>
      <c r="B184" s="284" t="s">
        <v>25631</v>
      </c>
      <c r="C184" s="284" t="s">
        <v>27913</v>
      </c>
      <c r="D184" s="285" t="s">
        <v>15719</v>
      </c>
      <c r="E184" s="285">
        <v>1</v>
      </c>
      <c r="F184" s="286">
        <v>77.42</v>
      </c>
      <c r="G184" s="286">
        <v>77.42</v>
      </c>
    </row>
    <row r="185" spans="1:7" x14ac:dyDescent="0.25">
      <c r="A185" s="283" t="s">
        <v>25632</v>
      </c>
      <c r="B185" s="284"/>
      <c r="C185" s="283" t="s">
        <v>25633</v>
      </c>
      <c r="D185" s="285"/>
      <c r="E185" s="285"/>
      <c r="F185" s="286"/>
      <c r="G185" s="286"/>
    </row>
    <row r="186" spans="1:7" ht="45" x14ac:dyDescent="0.25">
      <c r="A186" s="284" t="s">
        <v>25634</v>
      </c>
      <c r="B186" s="284" t="s">
        <v>25635</v>
      </c>
      <c r="C186" s="284" t="s">
        <v>27914</v>
      </c>
      <c r="D186" s="285" t="s">
        <v>15719</v>
      </c>
      <c r="E186" s="285">
        <v>1</v>
      </c>
      <c r="F186" s="286">
        <v>73.41</v>
      </c>
      <c r="G186" s="286">
        <v>73.41</v>
      </c>
    </row>
    <row r="187" spans="1:7" x14ac:dyDescent="0.25">
      <c r="A187" s="283" t="s">
        <v>25636</v>
      </c>
      <c r="B187" s="284"/>
      <c r="C187" s="283" t="s">
        <v>25637</v>
      </c>
      <c r="D187" s="285"/>
      <c r="E187" s="285"/>
      <c r="F187" s="286"/>
      <c r="G187" s="286"/>
    </row>
    <row r="188" spans="1:7" ht="60" x14ac:dyDescent="0.25">
      <c r="A188" s="284" t="s">
        <v>25638</v>
      </c>
      <c r="B188" s="284" t="s">
        <v>25639</v>
      </c>
      <c r="C188" s="284" t="s">
        <v>27915</v>
      </c>
      <c r="D188" s="285" t="s">
        <v>15719</v>
      </c>
      <c r="E188" s="285">
        <v>1</v>
      </c>
      <c r="F188" s="286">
        <v>61.06</v>
      </c>
      <c r="G188" s="286">
        <v>61.06</v>
      </c>
    </row>
    <row r="189" spans="1:7" ht="60" x14ac:dyDescent="0.25">
      <c r="A189" s="284" t="s">
        <v>25640</v>
      </c>
      <c r="B189" s="284" t="s">
        <v>25641</v>
      </c>
      <c r="C189" s="284" t="s">
        <v>27916</v>
      </c>
      <c r="D189" s="285" t="s">
        <v>15719</v>
      </c>
      <c r="E189" s="285">
        <v>1</v>
      </c>
      <c r="F189" s="286">
        <v>67.37</v>
      </c>
      <c r="G189" s="286">
        <v>67.37</v>
      </c>
    </row>
    <row r="190" spans="1:7" x14ac:dyDescent="0.25">
      <c r="A190" s="283" t="s">
        <v>25642</v>
      </c>
      <c r="B190" s="284"/>
      <c r="C190" s="283" t="s">
        <v>25643</v>
      </c>
      <c r="D190" s="285"/>
      <c r="E190" s="285"/>
      <c r="F190" s="286"/>
      <c r="G190" s="286"/>
    </row>
    <row r="191" spans="1:7" ht="75" x14ac:dyDescent="0.25">
      <c r="A191" s="284" t="s">
        <v>25644</v>
      </c>
      <c r="B191" s="284" t="s">
        <v>25645</v>
      </c>
      <c r="C191" s="284" t="s">
        <v>27917</v>
      </c>
      <c r="D191" s="285" t="s">
        <v>15747</v>
      </c>
      <c r="E191" s="285">
        <v>1</v>
      </c>
      <c r="F191" s="286">
        <v>44.23</v>
      </c>
      <c r="G191" s="286">
        <v>44.23</v>
      </c>
    </row>
    <row r="192" spans="1:7" x14ac:dyDescent="0.25">
      <c r="A192" s="283" t="s">
        <v>25646</v>
      </c>
      <c r="B192" s="284"/>
      <c r="C192" s="283" t="s">
        <v>25647</v>
      </c>
      <c r="D192" s="285"/>
      <c r="E192" s="285"/>
      <c r="F192" s="286"/>
      <c r="G192" s="286"/>
    </row>
    <row r="193" spans="1:7" ht="30" x14ac:dyDescent="0.25">
      <c r="A193" s="284" t="s">
        <v>25648</v>
      </c>
      <c r="B193" s="284" t="s">
        <v>25649</v>
      </c>
      <c r="C193" s="284" t="s">
        <v>27918</v>
      </c>
      <c r="D193" s="285" t="s">
        <v>15679</v>
      </c>
      <c r="E193" s="285">
        <v>1</v>
      </c>
      <c r="F193" s="287">
        <v>2152.58</v>
      </c>
      <c r="G193" s="287">
        <v>2152.58</v>
      </c>
    </row>
    <row r="194" spans="1:7" ht="60" x14ac:dyDescent="0.25">
      <c r="A194" s="284" t="s">
        <v>25650</v>
      </c>
      <c r="B194" s="284" t="s">
        <v>25651</v>
      </c>
      <c r="C194" s="284" t="s">
        <v>27919</v>
      </c>
      <c r="D194" s="285" t="s">
        <v>15719</v>
      </c>
      <c r="E194" s="285">
        <v>1</v>
      </c>
      <c r="F194" s="286">
        <v>107.63</v>
      </c>
      <c r="G194" s="286">
        <v>107.63</v>
      </c>
    </row>
    <row r="195" spans="1:7" ht="60" x14ac:dyDescent="0.25">
      <c r="A195" s="284" t="s">
        <v>25652</v>
      </c>
      <c r="B195" s="284" t="s">
        <v>25653</v>
      </c>
      <c r="C195" s="284" t="s">
        <v>27920</v>
      </c>
      <c r="D195" s="285" t="s">
        <v>15719</v>
      </c>
      <c r="E195" s="285">
        <v>1</v>
      </c>
      <c r="F195" s="286">
        <v>63.55</v>
      </c>
      <c r="G195" s="286">
        <v>63.55</v>
      </c>
    </row>
    <row r="196" spans="1:7" ht="75" x14ac:dyDescent="0.25">
      <c r="A196" s="284" t="s">
        <v>25654</v>
      </c>
      <c r="B196" s="284" t="s">
        <v>25655</v>
      </c>
      <c r="C196" s="284" t="s">
        <v>27921</v>
      </c>
      <c r="D196" s="285" t="s">
        <v>15719</v>
      </c>
      <c r="E196" s="285">
        <v>1</v>
      </c>
      <c r="F196" s="286">
        <v>19.07</v>
      </c>
      <c r="G196" s="286">
        <v>19.07</v>
      </c>
    </row>
    <row r="197" spans="1:7" ht="45" x14ac:dyDescent="0.25">
      <c r="A197" s="284" t="s">
        <v>25656</v>
      </c>
      <c r="B197" s="284" t="s">
        <v>25657</v>
      </c>
      <c r="C197" s="284" t="s">
        <v>27922</v>
      </c>
      <c r="D197" s="285" t="s">
        <v>15719</v>
      </c>
      <c r="E197" s="285">
        <v>1</v>
      </c>
      <c r="F197" s="286">
        <v>59.02</v>
      </c>
      <c r="G197" s="286">
        <v>59.02</v>
      </c>
    </row>
    <row r="198" spans="1:7" x14ac:dyDescent="0.25">
      <c r="A198" s="284" t="s">
        <v>25658</v>
      </c>
      <c r="B198" s="284" t="s">
        <v>25659</v>
      </c>
      <c r="C198" s="284" t="s">
        <v>27923</v>
      </c>
      <c r="D198" s="285" t="s">
        <v>15980</v>
      </c>
      <c r="E198" s="285">
        <v>1</v>
      </c>
      <c r="F198" s="286">
        <v>3.83</v>
      </c>
      <c r="G198" s="286">
        <v>3.83</v>
      </c>
    </row>
    <row r="199" spans="1:7" ht="75" x14ac:dyDescent="0.25">
      <c r="A199" s="284" t="s">
        <v>25660</v>
      </c>
      <c r="B199" s="284" t="s">
        <v>25661</v>
      </c>
      <c r="C199" s="284" t="s">
        <v>27924</v>
      </c>
      <c r="D199" s="285" t="s">
        <v>15719</v>
      </c>
      <c r="E199" s="285">
        <v>1</v>
      </c>
      <c r="F199" s="286">
        <v>289.83</v>
      </c>
      <c r="G199" s="286">
        <v>289.83</v>
      </c>
    </row>
    <row r="200" spans="1:7" ht="60" x14ac:dyDescent="0.25">
      <c r="A200" s="284" t="s">
        <v>25662</v>
      </c>
      <c r="B200" s="284" t="s">
        <v>25663</v>
      </c>
      <c r="C200" s="284" t="s">
        <v>27925</v>
      </c>
      <c r="D200" s="285" t="s">
        <v>15679</v>
      </c>
      <c r="E200" s="285">
        <v>1</v>
      </c>
      <c r="F200" s="287">
        <v>5467.66</v>
      </c>
      <c r="G200" s="287">
        <v>5467.66</v>
      </c>
    </row>
    <row r="201" spans="1:7" ht="30" x14ac:dyDescent="0.25">
      <c r="A201" s="284" t="s">
        <v>25664</v>
      </c>
      <c r="B201" s="284" t="s">
        <v>25665</v>
      </c>
      <c r="C201" s="284" t="s">
        <v>27926</v>
      </c>
      <c r="D201" s="285" t="s">
        <v>15719</v>
      </c>
      <c r="E201" s="285">
        <v>1</v>
      </c>
      <c r="F201" s="286">
        <v>54.69</v>
      </c>
      <c r="G201" s="286">
        <v>54.69</v>
      </c>
    </row>
    <row r="202" spans="1:7" ht="45" x14ac:dyDescent="0.25">
      <c r="A202" s="284" t="s">
        <v>25666</v>
      </c>
      <c r="B202" s="284" t="s">
        <v>25667</v>
      </c>
      <c r="C202" s="284" t="s">
        <v>27927</v>
      </c>
      <c r="D202" s="285" t="s">
        <v>15719</v>
      </c>
      <c r="E202" s="285">
        <v>1</v>
      </c>
      <c r="F202" s="286">
        <v>11.32</v>
      </c>
      <c r="G202" s="286">
        <v>11.32</v>
      </c>
    </row>
    <row r="203" spans="1:7" ht="90" x14ac:dyDescent="0.25">
      <c r="A203" s="284" t="s">
        <v>25668</v>
      </c>
      <c r="B203" s="284" t="s">
        <v>25669</v>
      </c>
      <c r="C203" s="284" t="s">
        <v>27928</v>
      </c>
      <c r="D203" s="285" t="s">
        <v>15679</v>
      </c>
      <c r="E203" s="285">
        <v>1</v>
      </c>
      <c r="F203" s="287">
        <v>2567.3000000000002</v>
      </c>
      <c r="G203" s="287">
        <v>2567.3000000000002</v>
      </c>
    </row>
    <row r="204" spans="1:7" ht="60" x14ac:dyDescent="0.25">
      <c r="A204" s="284" t="s">
        <v>25670</v>
      </c>
      <c r="B204" s="284" t="s">
        <v>25671</v>
      </c>
      <c r="C204" s="284" t="s">
        <v>27929</v>
      </c>
      <c r="D204" s="285" t="s">
        <v>15719</v>
      </c>
      <c r="E204" s="285">
        <v>1</v>
      </c>
      <c r="F204" s="286">
        <v>55.9</v>
      </c>
      <c r="G204" s="286">
        <v>55.9</v>
      </c>
    </row>
    <row r="205" spans="1:7" ht="105" x14ac:dyDescent="0.25">
      <c r="A205" s="283" t="s">
        <v>25672</v>
      </c>
      <c r="B205" s="284"/>
      <c r="C205" s="283" t="s">
        <v>27930</v>
      </c>
      <c r="D205" s="285"/>
      <c r="E205" s="285"/>
      <c r="F205" s="286"/>
      <c r="G205" s="286"/>
    </row>
    <row r="206" spans="1:7" ht="120" x14ac:dyDescent="0.25">
      <c r="A206" s="284" t="s">
        <v>25673</v>
      </c>
      <c r="B206" s="284" t="s">
        <v>25674</v>
      </c>
      <c r="C206" s="284" t="s">
        <v>27931</v>
      </c>
      <c r="D206" s="285" t="s">
        <v>15747</v>
      </c>
      <c r="E206" s="285">
        <v>1</v>
      </c>
      <c r="F206" s="286">
        <v>409.99</v>
      </c>
      <c r="G206" s="286">
        <v>409.99</v>
      </c>
    </row>
    <row r="207" spans="1:7" ht="120" x14ac:dyDescent="0.25">
      <c r="A207" s="284" t="s">
        <v>25675</v>
      </c>
      <c r="B207" s="284" t="s">
        <v>25676</v>
      </c>
      <c r="C207" s="284" t="s">
        <v>27932</v>
      </c>
      <c r="D207" s="285" t="s">
        <v>15747</v>
      </c>
      <c r="E207" s="285">
        <v>1</v>
      </c>
      <c r="F207" s="286">
        <v>667.2</v>
      </c>
      <c r="G207" s="286">
        <v>667.2</v>
      </c>
    </row>
    <row r="208" spans="1:7" ht="120" x14ac:dyDescent="0.25">
      <c r="A208" s="284" t="s">
        <v>25677</v>
      </c>
      <c r="B208" s="284" t="s">
        <v>25678</v>
      </c>
      <c r="C208" s="284" t="s">
        <v>27933</v>
      </c>
      <c r="D208" s="285" t="s">
        <v>15747</v>
      </c>
      <c r="E208" s="285">
        <v>1</v>
      </c>
      <c r="F208" s="286">
        <v>953.99</v>
      </c>
      <c r="G208" s="286">
        <v>953.99</v>
      </c>
    </row>
    <row r="209" spans="1:7" ht="120" x14ac:dyDescent="0.25">
      <c r="A209" s="284" t="s">
        <v>25679</v>
      </c>
      <c r="B209" s="284" t="s">
        <v>25680</v>
      </c>
      <c r="C209" s="284" t="s">
        <v>27934</v>
      </c>
      <c r="D209" s="285" t="s">
        <v>15747</v>
      </c>
      <c r="E209" s="285">
        <v>1</v>
      </c>
      <c r="F209" s="287">
        <v>1266.54</v>
      </c>
      <c r="G209" s="287">
        <v>1266.54</v>
      </c>
    </row>
    <row r="210" spans="1:7" x14ac:dyDescent="0.25">
      <c r="A210" s="283" t="s">
        <v>25681</v>
      </c>
      <c r="B210" s="284"/>
      <c r="C210" s="283" t="s">
        <v>25682</v>
      </c>
      <c r="D210" s="285"/>
      <c r="E210" s="285"/>
      <c r="F210" s="286"/>
      <c r="G210" s="286"/>
    </row>
    <row r="211" spans="1:7" x14ac:dyDescent="0.25">
      <c r="A211" s="283" t="s">
        <v>25683</v>
      </c>
      <c r="B211" s="284"/>
      <c r="C211" s="283" t="s">
        <v>25684</v>
      </c>
      <c r="D211" s="285"/>
      <c r="E211" s="285"/>
      <c r="F211" s="286"/>
      <c r="G211" s="286"/>
    </row>
    <row r="212" spans="1:7" ht="75" x14ac:dyDescent="0.25">
      <c r="A212" s="284" t="s">
        <v>25685</v>
      </c>
      <c r="B212" s="284" t="s">
        <v>25686</v>
      </c>
      <c r="C212" s="284" t="s">
        <v>27935</v>
      </c>
      <c r="D212" s="285" t="s">
        <v>15719</v>
      </c>
      <c r="E212" s="285">
        <v>1</v>
      </c>
      <c r="F212" s="286">
        <v>108.19</v>
      </c>
      <c r="G212" s="286">
        <v>108.19</v>
      </c>
    </row>
    <row r="213" spans="1:7" ht="45" x14ac:dyDescent="0.25">
      <c r="A213" s="284" t="s">
        <v>25687</v>
      </c>
      <c r="B213" s="284" t="s">
        <v>25688</v>
      </c>
      <c r="C213" s="284" t="s">
        <v>27936</v>
      </c>
      <c r="D213" s="285" t="s">
        <v>15679</v>
      </c>
      <c r="E213" s="285">
        <v>1</v>
      </c>
      <c r="F213" s="286">
        <v>362.15</v>
      </c>
      <c r="G213" s="286">
        <v>362.15</v>
      </c>
    </row>
    <row r="214" spans="1:7" ht="90" x14ac:dyDescent="0.25">
      <c r="A214" s="284" t="s">
        <v>25689</v>
      </c>
      <c r="B214" s="284" t="s">
        <v>25690</v>
      </c>
      <c r="C214" s="284" t="s">
        <v>27937</v>
      </c>
      <c r="D214" s="285" t="s">
        <v>15719</v>
      </c>
      <c r="E214" s="285">
        <v>1</v>
      </c>
      <c r="F214" s="286">
        <v>98.95</v>
      </c>
      <c r="G214" s="286">
        <v>98.95</v>
      </c>
    </row>
    <row r="215" spans="1:7" x14ac:dyDescent="0.25">
      <c r="A215" s="283" t="s">
        <v>25691</v>
      </c>
      <c r="B215" s="284"/>
      <c r="C215" s="283" t="s">
        <v>25692</v>
      </c>
      <c r="D215" s="285"/>
      <c r="E215" s="285"/>
      <c r="F215" s="286"/>
      <c r="G215" s="286"/>
    </row>
    <row r="216" spans="1:7" ht="105" x14ac:dyDescent="0.25">
      <c r="A216" s="284" t="s">
        <v>25693</v>
      </c>
      <c r="B216" s="284" t="s">
        <v>25694</v>
      </c>
      <c r="C216" s="284" t="s">
        <v>27938</v>
      </c>
      <c r="D216" s="285" t="s">
        <v>15719</v>
      </c>
      <c r="E216" s="285">
        <v>1</v>
      </c>
      <c r="F216" s="286">
        <v>71.67</v>
      </c>
      <c r="G216" s="286">
        <v>71.67</v>
      </c>
    </row>
    <row r="217" spans="1:7" ht="60" x14ac:dyDescent="0.25">
      <c r="A217" s="284" t="s">
        <v>25695</v>
      </c>
      <c r="B217" s="284" t="s">
        <v>25696</v>
      </c>
      <c r="C217" s="284" t="s">
        <v>27939</v>
      </c>
      <c r="D217" s="285" t="s">
        <v>25342</v>
      </c>
      <c r="E217" s="285">
        <v>1</v>
      </c>
      <c r="F217" s="286">
        <v>277.75</v>
      </c>
      <c r="G217" s="286">
        <v>277.75</v>
      </c>
    </row>
    <row r="218" spans="1:7" ht="60" x14ac:dyDescent="0.25">
      <c r="A218" s="284" t="s">
        <v>25697</v>
      </c>
      <c r="B218" s="284" t="s">
        <v>25698</v>
      </c>
      <c r="C218" s="284" t="s">
        <v>27940</v>
      </c>
      <c r="D218" s="285" t="s">
        <v>15719</v>
      </c>
      <c r="E218" s="285">
        <v>1</v>
      </c>
      <c r="F218" s="286">
        <v>373.71</v>
      </c>
      <c r="G218" s="286">
        <v>373.71</v>
      </c>
    </row>
    <row r="219" spans="1:7" ht="60" x14ac:dyDescent="0.25">
      <c r="A219" s="284" t="s">
        <v>25699</v>
      </c>
      <c r="B219" s="284" t="s">
        <v>25700</v>
      </c>
      <c r="C219" s="284" t="s">
        <v>27941</v>
      </c>
      <c r="D219" s="285" t="s">
        <v>15719</v>
      </c>
      <c r="E219" s="285">
        <v>1</v>
      </c>
      <c r="F219" s="286">
        <v>349.1</v>
      </c>
      <c r="G219" s="286">
        <v>349.1</v>
      </c>
    </row>
    <row r="220" spans="1:7" ht="90" x14ac:dyDescent="0.25">
      <c r="A220" s="284" t="s">
        <v>25701</v>
      </c>
      <c r="B220" s="284" t="s">
        <v>25702</v>
      </c>
      <c r="C220" s="284" t="s">
        <v>27942</v>
      </c>
      <c r="D220" s="285" t="s">
        <v>15719</v>
      </c>
      <c r="E220" s="285">
        <v>1</v>
      </c>
      <c r="F220" s="286">
        <v>105.38</v>
      </c>
      <c r="G220" s="286">
        <v>105.38</v>
      </c>
    </row>
    <row r="221" spans="1:7" x14ac:dyDescent="0.25">
      <c r="A221" s="283" t="s">
        <v>25703</v>
      </c>
      <c r="B221" s="284"/>
      <c r="C221" s="283" t="s">
        <v>25704</v>
      </c>
      <c r="D221" s="285"/>
      <c r="E221" s="285"/>
      <c r="F221" s="286"/>
      <c r="G221" s="286"/>
    </row>
    <row r="222" spans="1:7" ht="60" x14ac:dyDescent="0.25">
      <c r="A222" s="284" t="s">
        <v>25705</v>
      </c>
      <c r="B222" s="284" t="s">
        <v>25706</v>
      </c>
      <c r="C222" s="284" t="s">
        <v>27943</v>
      </c>
      <c r="D222" s="285" t="s">
        <v>15747</v>
      </c>
      <c r="E222" s="285">
        <v>1</v>
      </c>
      <c r="F222" s="286">
        <v>6.06</v>
      </c>
      <c r="G222" s="286">
        <v>6.06</v>
      </c>
    </row>
    <row r="223" spans="1:7" ht="60" x14ac:dyDescent="0.25">
      <c r="A223" s="284" t="s">
        <v>25707</v>
      </c>
      <c r="B223" s="284" t="s">
        <v>25708</v>
      </c>
      <c r="C223" s="284" t="s">
        <v>27944</v>
      </c>
      <c r="D223" s="285" t="s">
        <v>15747</v>
      </c>
      <c r="E223" s="285">
        <v>1</v>
      </c>
      <c r="F223" s="286">
        <v>50.89</v>
      </c>
      <c r="G223" s="286">
        <v>50.89</v>
      </c>
    </row>
    <row r="224" spans="1:7" x14ac:dyDescent="0.25">
      <c r="A224" s="283" t="s">
        <v>25709</v>
      </c>
      <c r="B224" s="284"/>
      <c r="C224" s="283" t="s">
        <v>25710</v>
      </c>
      <c r="D224" s="285"/>
      <c r="E224" s="285"/>
      <c r="F224" s="286"/>
      <c r="G224" s="286"/>
    </row>
    <row r="225" spans="1:7" ht="105" x14ac:dyDescent="0.25">
      <c r="A225" s="284" t="s">
        <v>25711</v>
      </c>
      <c r="B225" s="284" t="s">
        <v>25712</v>
      </c>
      <c r="C225" s="284" t="s">
        <v>27945</v>
      </c>
      <c r="D225" s="285" t="s">
        <v>15719</v>
      </c>
      <c r="E225" s="285">
        <v>1</v>
      </c>
      <c r="F225" s="286">
        <v>81.819999999999993</v>
      </c>
      <c r="G225" s="286">
        <v>81.819999999999993</v>
      </c>
    </row>
    <row r="226" spans="1:7" ht="90" x14ac:dyDescent="0.25">
      <c r="A226" s="284" t="s">
        <v>25713</v>
      </c>
      <c r="B226" s="284" t="s">
        <v>25714</v>
      </c>
      <c r="C226" s="284" t="s">
        <v>27946</v>
      </c>
      <c r="D226" s="285" t="s">
        <v>15719</v>
      </c>
      <c r="E226" s="285">
        <v>1</v>
      </c>
      <c r="F226" s="286">
        <v>152.9</v>
      </c>
      <c r="G226" s="286">
        <v>152.9</v>
      </c>
    </row>
    <row r="227" spans="1:7" ht="105" x14ac:dyDescent="0.25">
      <c r="A227" s="284" t="s">
        <v>25715</v>
      </c>
      <c r="B227" s="284" t="s">
        <v>25716</v>
      </c>
      <c r="C227" s="284" t="s">
        <v>27947</v>
      </c>
      <c r="D227" s="285" t="s">
        <v>15719</v>
      </c>
      <c r="E227" s="285">
        <v>1</v>
      </c>
      <c r="F227" s="286">
        <v>59.16</v>
      </c>
      <c r="G227" s="286">
        <v>59.16</v>
      </c>
    </row>
    <row r="228" spans="1:7" ht="45" x14ac:dyDescent="0.25">
      <c r="A228" s="283" t="s">
        <v>25717</v>
      </c>
      <c r="B228" s="284"/>
      <c r="C228" s="283" t="s">
        <v>25718</v>
      </c>
      <c r="D228" s="285"/>
      <c r="E228" s="285"/>
      <c r="F228" s="286"/>
      <c r="G228" s="286"/>
    </row>
    <row r="229" spans="1:7" ht="105" x14ac:dyDescent="0.25">
      <c r="A229" s="284" t="s">
        <v>25719</v>
      </c>
      <c r="B229" s="284" t="s">
        <v>25720</v>
      </c>
      <c r="C229" s="284" t="s">
        <v>27948</v>
      </c>
      <c r="D229" s="285" t="s">
        <v>15719</v>
      </c>
      <c r="E229" s="285">
        <v>1</v>
      </c>
      <c r="F229" s="286">
        <v>44</v>
      </c>
      <c r="G229" s="286">
        <v>44</v>
      </c>
    </row>
    <row r="230" spans="1:7" ht="105" x14ac:dyDescent="0.25">
      <c r="A230" s="284" t="s">
        <v>25721</v>
      </c>
      <c r="B230" s="284" t="s">
        <v>25722</v>
      </c>
      <c r="C230" s="284" t="s">
        <v>27949</v>
      </c>
      <c r="D230" s="285" t="s">
        <v>15719</v>
      </c>
      <c r="E230" s="285">
        <v>1</v>
      </c>
      <c r="F230" s="286">
        <v>53.17</v>
      </c>
      <c r="G230" s="286">
        <v>53.17</v>
      </c>
    </row>
    <row r="231" spans="1:7" ht="105" x14ac:dyDescent="0.25">
      <c r="A231" s="284" t="s">
        <v>25723</v>
      </c>
      <c r="B231" s="284" t="s">
        <v>25724</v>
      </c>
      <c r="C231" s="284" t="s">
        <v>27950</v>
      </c>
      <c r="D231" s="285" t="s">
        <v>15719</v>
      </c>
      <c r="E231" s="285">
        <v>1</v>
      </c>
      <c r="F231" s="286">
        <v>66.55</v>
      </c>
      <c r="G231" s="286">
        <v>66.55</v>
      </c>
    </row>
    <row r="232" spans="1:7" ht="120" x14ac:dyDescent="0.25">
      <c r="A232" s="284" t="s">
        <v>25725</v>
      </c>
      <c r="B232" s="284" t="s">
        <v>25726</v>
      </c>
      <c r="C232" s="284" t="s">
        <v>27951</v>
      </c>
      <c r="D232" s="285" t="s">
        <v>15719</v>
      </c>
      <c r="E232" s="285">
        <v>1</v>
      </c>
      <c r="F232" s="286">
        <v>48.45</v>
      </c>
      <c r="G232" s="286">
        <v>48.45</v>
      </c>
    </row>
    <row r="233" spans="1:7" ht="120" x14ac:dyDescent="0.25">
      <c r="A233" s="284" t="s">
        <v>25727</v>
      </c>
      <c r="B233" s="284" t="s">
        <v>25728</v>
      </c>
      <c r="C233" s="284" t="s">
        <v>27952</v>
      </c>
      <c r="D233" s="285" t="s">
        <v>15719</v>
      </c>
      <c r="E233" s="285">
        <v>1</v>
      </c>
      <c r="F233" s="286">
        <v>44.7</v>
      </c>
      <c r="G233" s="286">
        <v>44.7</v>
      </c>
    </row>
    <row r="234" spans="1:7" ht="120" x14ac:dyDescent="0.25">
      <c r="A234" s="284" t="s">
        <v>25729</v>
      </c>
      <c r="B234" s="284" t="s">
        <v>25730</v>
      </c>
      <c r="C234" s="284" t="s">
        <v>27953</v>
      </c>
      <c r="D234" s="285" t="s">
        <v>15719</v>
      </c>
      <c r="E234" s="285">
        <v>1</v>
      </c>
      <c r="F234" s="286">
        <v>82.95</v>
      </c>
      <c r="G234" s="286">
        <v>82.95</v>
      </c>
    </row>
    <row r="235" spans="1:7" ht="120" x14ac:dyDescent="0.25">
      <c r="A235" s="284" t="s">
        <v>25731</v>
      </c>
      <c r="B235" s="284" t="s">
        <v>25732</v>
      </c>
      <c r="C235" s="284" t="s">
        <v>27954</v>
      </c>
      <c r="D235" s="285" t="s">
        <v>15719</v>
      </c>
      <c r="E235" s="285">
        <v>1</v>
      </c>
      <c r="F235" s="286">
        <v>75.900000000000006</v>
      </c>
      <c r="G235" s="286">
        <v>75.900000000000006</v>
      </c>
    </row>
    <row r="236" spans="1:7" x14ac:dyDescent="0.25">
      <c r="A236" s="283" t="s">
        <v>25733</v>
      </c>
      <c r="B236" s="284"/>
      <c r="C236" s="283" t="s">
        <v>25734</v>
      </c>
      <c r="D236" s="285"/>
      <c r="E236" s="285"/>
      <c r="F236" s="286"/>
      <c r="G236" s="286"/>
    </row>
    <row r="237" spans="1:7" x14ac:dyDescent="0.25">
      <c r="A237" s="283" t="s">
        <v>25735</v>
      </c>
      <c r="B237" s="284"/>
      <c r="C237" s="283" t="s">
        <v>25736</v>
      </c>
      <c r="D237" s="285"/>
      <c r="E237" s="285"/>
      <c r="F237" s="286"/>
      <c r="G237" s="286"/>
    </row>
    <row r="238" spans="1:7" ht="75" x14ac:dyDescent="0.25">
      <c r="A238" s="284" t="s">
        <v>25737</v>
      </c>
      <c r="B238" s="284" t="s">
        <v>25738</v>
      </c>
      <c r="C238" s="284" t="s">
        <v>27955</v>
      </c>
      <c r="D238" s="285" t="s">
        <v>25342</v>
      </c>
      <c r="E238" s="285">
        <v>1</v>
      </c>
      <c r="F238" s="286">
        <v>219.17</v>
      </c>
      <c r="G238" s="286">
        <v>219.17</v>
      </c>
    </row>
    <row r="239" spans="1:7" ht="75" x14ac:dyDescent="0.25">
      <c r="A239" s="284" t="s">
        <v>25739</v>
      </c>
      <c r="B239" s="284" t="s">
        <v>25740</v>
      </c>
      <c r="C239" s="284" t="s">
        <v>27956</v>
      </c>
      <c r="D239" s="285" t="s">
        <v>25342</v>
      </c>
      <c r="E239" s="285">
        <v>1</v>
      </c>
      <c r="F239" s="286">
        <v>219.17</v>
      </c>
      <c r="G239" s="286">
        <v>219.17</v>
      </c>
    </row>
    <row r="240" spans="1:7" ht="75" x14ac:dyDescent="0.25">
      <c r="A240" s="284" t="s">
        <v>25741</v>
      </c>
      <c r="B240" s="284" t="s">
        <v>25742</v>
      </c>
      <c r="C240" s="284" t="s">
        <v>27957</v>
      </c>
      <c r="D240" s="285" t="s">
        <v>25342</v>
      </c>
      <c r="E240" s="285">
        <v>1</v>
      </c>
      <c r="F240" s="286">
        <v>219.17</v>
      </c>
      <c r="G240" s="286">
        <v>219.17</v>
      </c>
    </row>
    <row r="241" spans="1:7" ht="45" x14ac:dyDescent="0.25">
      <c r="A241" s="284" t="s">
        <v>25743</v>
      </c>
      <c r="B241" s="284" t="s">
        <v>25744</v>
      </c>
      <c r="C241" s="284" t="s">
        <v>27958</v>
      </c>
      <c r="D241" s="285" t="s">
        <v>15747</v>
      </c>
      <c r="E241" s="285">
        <v>1</v>
      </c>
      <c r="F241" s="286">
        <v>11.09</v>
      </c>
      <c r="G241" s="286">
        <v>11.09</v>
      </c>
    </row>
    <row r="242" spans="1:7" ht="75" x14ac:dyDescent="0.25">
      <c r="A242" s="284" t="s">
        <v>25745</v>
      </c>
      <c r="B242" s="284" t="s">
        <v>25746</v>
      </c>
      <c r="C242" s="284" t="s">
        <v>27959</v>
      </c>
      <c r="D242" s="285" t="s">
        <v>25342</v>
      </c>
      <c r="E242" s="285">
        <v>1</v>
      </c>
      <c r="F242" s="286">
        <v>240.54</v>
      </c>
      <c r="G242" s="286">
        <v>240.54</v>
      </c>
    </row>
    <row r="243" spans="1:7" ht="60" x14ac:dyDescent="0.25">
      <c r="A243" s="284" t="s">
        <v>25747</v>
      </c>
      <c r="B243" s="284" t="s">
        <v>25748</v>
      </c>
      <c r="C243" s="284" t="s">
        <v>27960</v>
      </c>
      <c r="D243" s="285" t="s">
        <v>15747</v>
      </c>
      <c r="E243" s="285">
        <v>1</v>
      </c>
      <c r="F243" s="286">
        <v>56.71</v>
      </c>
      <c r="G243" s="286">
        <v>56.71</v>
      </c>
    </row>
    <row r="244" spans="1:7" ht="60" x14ac:dyDescent="0.25">
      <c r="A244" s="284" t="s">
        <v>25749</v>
      </c>
      <c r="B244" s="284" t="s">
        <v>25750</v>
      </c>
      <c r="C244" s="284" t="s">
        <v>27961</v>
      </c>
      <c r="D244" s="285" t="s">
        <v>15747</v>
      </c>
      <c r="E244" s="285">
        <v>1</v>
      </c>
      <c r="F244" s="286">
        <v>40.92</v>
      </c>
      <c r="G244" s="286">
        <v>40.92</v>
      </c>
    </row>
    <row r="245" spans="1:7" ht="45" x14ac:dyDescent="0.25">
      <c r="A245" s="284" t="s">
        <v>25751</v>
      </c>
      <c r="B245" s="284" t="s">
        <v>25752</v>
      </c>
      <c r="C245" s="284" t="s">
        <v>27962</v>
      </c>
      <c r="D245" s="285" t="s">
        <v>15747</v>
      </c>
      <c r="E245" s="285">
        <v>1</v>
      </c>
      <c r="F245" s="286">
        <v>13.38</v>
      </c>
      <c r="G245" s="286">
        <v>13.38</v>
      </c>
    </row>
    <row r="246" spans="1:7" x14ac:dyDescent="0.25">
      <c r="A246" s="283" t="s">
        <v>25753</v>
      </c>
      <c r="B246" s="284"/>
      <c r="C246" s="283" t="s">
        <v>25754</v>
      </c>
      <c r="D246" s="285"/>
      <c r="E246" s="285"/>
      <c r="F246" s="286"/>
      <c r="G246" s="286"/>
    </row>
    <row r="247" spans="1:7" ht="45" x14ac:dyDescent="0.25">
      <c r="A247" s="284" t="s">
        <v>25755</v>
      </c>
      <c r="B247" s="284" t="s">
        <v>25756</v>
      </c>
      <c r="C247" s="284" t="s">
        <v>27963</v>
      </c>
      <c r="D247" s="285" t="s">
        <v>25342</v>
      </c>
      <c r="E247" s="285">
        <v>1</v>
      </c>
      <c r="F247" s="286">
        <v>6.94</v>
      </c>
      <c r="G247" s="286">
        <v>6.94</v>
      </c>
    </row>
    <row r="248" spans="1:7" ht="60" x14ac:dyDescent="0.25">
      <c r="A248" s="284" t="s">
        <v>25757</v>
      </c>
      <c r="B248" s="284" t="s">
        <v>25758</v>
      </c>
      <c r="C248" s="284" t="s">
        <v>27964</v>
      </c>
      <c r="D248" s="285" t="s">
        <v>25342</v>
      </c>
      <c r="E248" s="285">
        <v>1</v>
      </c>
      <c r="F248" s="286">
        <v>83.88</v>
      </c>
      <c r="G248" s="286">
        <v>83.88</v>
      </c>
    </row>
    <row r="249" spans="1:7" ht="60" x14ac:dyDescent="0.25">
      <c r="A249" s="284" t="s">
        <v>25759</v>
      </c>
      <c r="B249" s="284" t="s">
        <v>25760</v>
      </c>
      <c r="C249" s="284" t="s">
        <v>27965</v>
      </c>
      <c r="D249" s="285" t="s">
        <v>25342</v>
      </c>
      <c r="E249" s="285">
        <v>1</v>
      </c>
      <c r="F249" s="286">
        <v>156.68</v>
      </c>
      <c r="G249" s="286">
        <v>156.68</v>
      </c>
    </row>
    <row r="250" spans="1:7" ht="45" x14ac:dyDescent="0.25">
      <c r="A250" s="284" t="s">
        <v>25761</v>
      </c>
      <c r="B250" s="284" t="s">
        <v>25762</v>
      </c>
      <c r="C250" s="284" t="s">
        <v>27966</v>
      </c>
      <c r="D250" s="285" t="s">
        <v>25342</v>
      </c>
      <c r="E250" s="285">
        <v>1</v>
      </c>
      <c r="F250" s="286">
        <v>55.56</v>
      </c>
      <c r="G250" s="286">
        <v>55.56</v>
      </c>
    </row>
    <row r="251" spans="1:7" ht="45" x14ac:dyDescent="0.25">
      <c r="A251" s="284" t="s">
        <v>25763</v>
      </c>
      <c r="B251" s="284" t="s">
        <v>25764</v>
      </c>
      <c r="C251" s="284" t="s">
        <v>27967</v>
      </c>
      <c r="D251" s="285" t="s">
        <v>25342</v>
      </c>
      <c r="E251" s="285">
        <v>1</v>
      </c>
      <c r="F251" s="286">
        <v>130.97999999999999</v>
      </c>
      <c r="G251" s="286">
        <v>130.97999999999999</v>
      </c>
    </row>
    <row r="252" spans="1:7" ht="60" x14ac:dyDescent="0.25">
      <c r="A252" s="284" t="s">
        <v>25765</v>
      </c>
      <c r="B252" s="284" t="s">
        <v>25766</v>
      </c>
      <c r="C252" s="284" t="s">
        <v>27968</v>
      </c>
      <c r="D252" s="285" t="s">
        <v>25342</v>
      </c>
      <c r="E252" s="285">
        <v>1</v>
      </c>
      <c r="F252" s="286">
        <v>104.51</v>
      </c>
      <c r="G252" s="286">
        <v>104.51</v>
      </c>
    </row>
    <row r="253" spans="1:7" ht="60" x14ac:dyDescent="0.25">
      <c r="A253" s="284" t="s">
        <v>25767</v>
      </c>
      <c r="B253" s="284" t="s">
        <v>25768</v>
      </c>
      <c r="C253" s="284" t="s">
        <v>27969</v>
      </c>
      <c r="D253" s="285" t="s">
        <v>25342</v>
      </c>
      <c r="E253" s="285">
        <v>1</v>
      </c>
      <c r="F253" s="286">
        <v>77.13</v>
      </c>
      <c r="G253" s="286">
        <v>77.13</v>
      </c>
    </row>
    <row r="254" spans="1:7" ht="45" x14ac:dyDescent="0.25">
      <c r="A254" s="284" t="s">
        <v>25769</v>
      </c>
      <c r="B254" s="284" t="s">
        <v>25770</v>
      </c>
      <c r="C254" s="284" t="s">
        <v>27970</v>
      </c>
      <c r="D254" s="285" t="s">
        <v>25342</v>
      </c>
      <c r="E254" s="285">
        <v>1</v>
      </c>
      <c r="F254" s="286">
        <v>34.26</v>
      </c>
      <c r="G254" s="286">
        <v>34.26</v>
      </c>
    </row>
    <row r="255" spans="1:7" ht="105" x14ac:dyDescent="0.25">
      <c r="A255" s="283" t="s">
        <v>25771</v>
      </c>
      <c r="B255" s="284"/>
      <c r="C255" s="283" t="s">
        <v>25772</v>
      </c>
      <c r="D255" s="285"/>
      <c r="E255" s="285"/>
      <c r="F255" s="286"/>
      <c r="G255" s="286"/>
    </row>
    <row r="256" spans="1:7" ht="135" x14ac:dyDescent="0.25">
      <c r="A256" s="284" t="s">
        <v>25773</v>
      </c>
      <c r="B256" s="284" t="s">
        <v>25774</v>
      </c>
      <c r="C256" s="284" t="s">
        <v>27971</v>
      </c>
      <c r="D256" s="285" t="s">
        <v>25342</v>
      </c>
      <c r="E256" s="285">
        <v>1</v>
      </c>
      <c r="F256" s="286">
        <v>624.94000000000005</v>
      </c>
      <c r="G256" s="286">
        <v>624.94000000000005</v>
      </c>
    </row>
    <row r="257" spans="1:7" ht="135" x14ac:dyDescent="0.25">
      <c r="A257" s="284" t="s">
        <v>25775</v>
      </c>
      <c r="B257" s="284" t="s">
        <v>25776</v>
      </c>
      <c r="C257" s="284" t="s">
        <v>27972</v>
      </c>
      <c r="D257" s="285" t="s">
        <v>25342</v>
      </c>
      <c r="E257" s="285">
        <v>1</v>
      </c>
      <c r="F257" s="286">
        <v>628.12</v>
      </c>
      <c r="G257" s="286">
        <v>628.12</v>
      </c>
    </row>
    <row r="258" spans="1:7" ht="135" x14ac:dyDescent="0.25">
      <c r="A258" s="284" t="s">
        <v>25777</v>
      </c>
      <c r="B258" s="284" t="s">
        <v>25778</v>
      </c>
      <c r="C258" s="284" t="s">
        <v>27973</v>
      </c>
      <c r="D258" s="285" t="s">
        <v>25342</v>
      </c>
      <c r="E258" s="285">
        <v>1</v>
      </c>
      <c r="F258" s="286">
        <v>631.29999999999995</v>
      </c>
      <c r="G258" s="286">
        <v>631.29999999999995</v>
      </c>
    </row>
    <row r="259" spans="1:7" ht="135" x14ac:dyDescent="0.25">
      <c r="A259" s="284" t="s">
        <v>25779</v>
      </c>
      <c r="B259" s="284" t="s">
        <v>25780</v>
      </c>
      <c r="C259" s="284" t="s">
        <v>27974</v>
      </c>
      <c r="D259" s="285" t="s">
        <v>25342</v>
      </c>
      <c r="E259" s="285">
        <v>1</v>
      </c>
      <c r="F259" s="286">
        <v>663.7</v>
      </c>
      <c r="G259" s="286">
        <v>663.7</v>
      </c>
    </row>
    <row r="260" spans="1:7" ht="90" x14ac:dyDescent="0.25">
      <c r="A260" s="283" t="s">
        <v>25781</v>
      </c>
      <c r="B260" s="284"/>
      <c r="C260" s="283" t="s">
        <v>25782</v>
      </c>
      <c r="D260" s="285"/>
      <c r="E260" s="285"/>
      <c r="F260" s="286"/>
      <c r="G260" s="286"/>
    </row>
    <row r="261" spans="1:7" ht="150" x14ac:dyDescent="0.25">
      <c r="A261" s="284" t="s">
        <v>25783</v>
      </c>
      <c r="B261" s="284" t="s">
        <v>25784</v>
      </c>
      <c r="C261" s="284" t="s">
        <v>27975</v>
      </c>
      <c r="D261" s="285" t="s">
        <v>25342</v>
      </c>
      <c r="E261" s="285">
        <v>1</v>
      </c>
      <c r="F261" s="286">
        <v>526.39</v>
      </c>
      <c r="G261" s="286">
        <v>526.39</v>
      </c>
    </row>
    <row r="262" spans="1:7" ht="150" x14ac:dyDescent="0.25">
      <c r="A262" s="284" t="s">
        <v>25785</v>
      </c>
      <c r="B262" s="284" t="s">
        <v>25786</v>
      </c>
      <c r="C262" s="284" t="s">
        <v>27976</v>
      </c>
      <c r="D262" s="285" t="s">
        <v>25342</v>
      </c>
      <c r="E262" s="285">
        <v>1</v>
      </c>
      <c r="F262" s="286">
        <v>526.39</v>
      </c>
      <c r="G262" s="286">
        <v>526.39</v>
      </c>
    </row>
    <row r="263" spans="1:7" ht="150" x14ac:dyDescent="0.25">
      <c r="A263" s="284" t="s">
        <v>25787</v>
      </c>
      <c r="B263" s="284" t="s">
        <v>25788</v>
      </c>
      <c r="C263" s="284" t="s">
        <v>27977</v>
      </c>
      <c r="D263" s="285" t="s">
        <v>25342</v>
      </c>
      <c r="E263" s="285">
        <v>1</v>
      </c>
      <c r="F263" s="286">
        <v>526.39</v>
      </c>
      <c r="G263" s="286">
        <v>526.39</v>
      </c>
    </row>
    <row r="264" spans="1:7" ht="150" x14ac:dyDescent="0.25">
      <c r="A264" s="284" t="s">
        <v>25789</v>
      </c>
      <c r="B264" s="284" t="s">
        <v>25790</v>
      </c>
      <c r="C264" s="284" t="s">
        <v>27978</v>
      </c>
      <c r="D264" s="285" t="s">
        <v>25342</v>
      </c>
      <c r="E264" s="285">
        <v>1</v>
      </c>
      <c r="F264" s="286">
        <v>526.39</v>
      </c>
      <c r="G264" s="286">
        <v>526.39</v>
      </c>
    </row>
    <row r="265" spans="1:7" ht="60" x14ac:dyDescent="0.25">
      <c r="A265" s="283" t="s">
        <v>25791</v>
      </c>
      <c r="B265" s="284"/>
      <c r="C265" s="283" t="s">
        <v>25792</v>
      </c>
      <c r="D265" s="285"/>
      <c r="E265" s="285"/>
      <c r="F265" s="286"/>
      <c r="G265" s="286"/>
    </row>
    <row r="266" spans="1:7" ht="60" x14ac:dyDescent="0.25">
      <c r="A266" s="284" t="s">
        <v>25793</v>
      </c>
      <c r="B266" s="284" t="s">
        <v>25794</v>
      </c>
      <c r="C266" s="284" t="s">
        <v>27979</v>
      </c>
      <c r="D266" s="285" t="s">
        <v>25342</v>
      </c>
      <c r="E266" s="285">
        <v>1</v>
      </c>
      <c r="F266" s="286">
        <v>641.04</v>
      </c>
      <c r="G266" s="286">
        <v>641.04</v>
      </c>
    </row>
    <row r="267" spans="1:7" ht="60" x14ac:dyDescent="0.25">
      <c r="A267" s="284" t="s">
        <v>25795</v>
      </c>
      <c r="B267" s="284" t="s">
        <v>25796</v>
      </c>
      <c r="C267" s="284" t="s">
        <v>27980</v>
      </c>
      <c r="D267" s="285" t="s">
        <v>25342</v>
      </c>
      <c r="E267" s="285">
        <v>1</v>
      </c>
      <c r="F267" s="286">
        <v>687.68</v>
      </c>
      <c r="G267" s="286">
        <v>687.68</v>
      </c>
    </row>
    <row r="268" spans="1:7" ht="60" x14ac:dyDescent="0.25">
      <c r="A268" s="284" t="s">
        <v>25797</v>
      </c>
      <c r="B268" s="284" t="s">
        <v>25798</v>
      </c>
      <c r="C268" s="284" t="s">
        <v>27981</v>
      </c>
      <c r="D268" s="285" t="s">
        <v>25342</v>
      </c>
      <c r="E268" s="285">
        <v>1</v>
      </c>
      <c r="F268" s="286">
        <v>742.28</v>
      </c>
      <c r="G268" s="286">
        <v>742.28</v>
      </c>
    </row>
    <row r="269" spans="1:7" ht="120" x14ac:dyDescent="0.25">
      <c r="A269" s="283" t="s">
        <v>25799</v>
      </c>
      <c r="B269" s="284"/>
      <c r="C269" s="283" t="s">
        <v>25800</v>
      </c>
      <c r="D269" s="285"/>
      <c r="E269" s="285"/>
      <c r="F269" s="286"/>
      <c r="G269" s="286"/>
    </row>
    <row r="270" spans="1:7" ht="135" x14ac:dyDescent="0.25">
      <c r="A270" s="284" t="s">
        <v>25801</v>
      </c>
      <c r="B270" s="284" t="s">
        <v>25802</v>
      </c>
      <c r="C270" s="284" t="s">
        <v>27982</v>
      </c>
      <c r="D270" s="285" t="s">
        <v>25342</v>
      </c>
      <c r="E270" s="285">
        <v>1</v>
      </c>
      <c r="F270" s="286">
        <v>773.81</v>
      </c>
      <c r="G270" s="286">
        <v>773.81</v>
      </c>
    </row>
    <row r="271" spans="1:7" ht="135" x14ac:dyDescent="0.25">
      <c r="A271" s="284" t="s">
        <v>25803</v>
      </c>
      <c r="B271" s="284" t="s">
        <v>25804</v>
      </c>
      <c r="C271" s="284" t="s">
        <v>27983</v>
      </c>
      <c r="D271" s="285" t="s">
        <v>25342</v>
      </c>
      <c r="E271" s="285">
        <v>1</v>
      </c>
      <c r="F271" s="286">
        <v>776.99</v>
      </c>
      <c r="G271" s="286">
        <v>776.99</v>
      </c>
    </row>
    <row r="272" spans="1:7" ht="135" x14ac:dyDescent="0.25">
      <c r="A272" s="284" t="s">
        <v>25805</v>
      </c>
      <c r="B272" s="284" t="s">
        <v>25806</v>
      </c>
      <c r="C272" s="284" t="s">
        <v>27984</v>
      </c>
      <c r="D272" s="285" t="s">
        <v>25342</v>
      </c>
      <c r="E272" s="285">
        <v>1</v>
      </c>
      <c r="F272" s="286">
        <v>846.32</v>
      </c>
      <c r="G272" s="286">
        <v>846.32</v>
      </c>
    </row>
    <row r="273" spans="1:7" x14ac:dyDescent="0.25">
      <c r="A273" s="283" t="s">
        <v>25807</v>
      </c>
      <c r="B273" s="284"/>
      <c r="C273" s="283" t="s">
        <v>25808</v>
      </c>
      <c r="D273" s="285"/>
      <c r="E273" s="285"/>
      <c r="F273" s="286"/>
      <c r="G273" s="286"/>
    </row>
    <row r="274" spans="1:7" ht="45" x14ac:dyDescent="0.25">
      <c r="A274" s="284" t="s">
        <v>25809</v>
      </c>
      <c r="B274" s="284" t="s">
        <v>25810</v>
      </c>
      <c r="C274" s="284" t="s">
        <v>27985</v>
      </c>
      <c r="D274" s="285" t="s">
        <v>25342</v>
      </c>
      <c r="E274" s="285">
        <v>1</v>
      </c>
      <c r="F274" s="286">
        <v>62.61</v>
      </c>
      <c r="G274" s="286">
        <v>62.61</v>
      </c>
    </row>
    <row r="275" spans="1:7" ht="45" x14ac:dyDescent="0.25">
      <c r="A275" s="284" t="s">
        <v>25811</v>
      </c>
      <c r="B275" s="284" t="s">
        <v>25812</v>
      </c>
      <c r="C275" s="284" t="s">
        <v>27986</v>
      </c>
      <c r="D275" s="285" t="s">
        <v>25342</v>
      </c>
      <c r="E275" s="285">
        <v>1</v>
      </c>
      <c r="F275" s="286">
        <v>135.41</v>
      </c>
      <c r="G275" s="286">
        <v>135.41</v>
      </c>
    </row>
    <row r="276" spans="1:7" ht="45" x14ac:dyDescent="0.25">
      <c r="A276" s="284" t="s">
        <v>25813</v>
      </c>
      <c r="B276" s="284" t="s">
        <v>25814</v>
      </c>
      <c r="C276" s="284" t="s">
        <v>27987</v>
      </c>
      <c r="D276" s="285" t="s">
        <v>25342</v>
      </c>
      <c r="E276" s="285">
        <v>1</v>
      </c>
      <c r="F276" s="286">
        <v>109.71</v>
      </c>
      <c r="G276" s="286">
        <v>109.71</v>
      </c>
    </row>
    <row r="277" spans="1:7" ht="45" x14ac:dyDescent="0.25">
      <c r="A277" s="284" t="s">
        <v>25815</v>
      </c>
      <c r="B277" s="284" t="s">
        <v>25816</v>
      </c>
      <c r="C277" s="284" t="s">
        <v>27988</v>
      </c>
      <c r="D277" s="285" t="s">
        <v>25342</v>
      </c>
      <c r="E277" s="285">
        <v>1</v>
      </c>
      <c r="F277" s="286">
        <v>60.2</v>
      </c>
      <c r="G277" s="286">
        <v>60.2</v>
      </c>
    </row>
    <row r="278" spans="1:7" ht="30" x14ac:dyDescent="0.25">
      <c r="A278" s="284" t="s">
        <v>25817</v>
      </c>
      <c r="B278" s="284" t="s">
        <v>25818</v>
      </c>
      <c r="C278" s="284" t="s">
        <v>27989</v>
      </c>
      <c r="D278" s="285" t="s">
        <v>25342</v>
      </c>
      <c r="E278" s="285">
        <v>1</v>
      </c>
      <c r="F278" s="286">
        <v>45</v>
      </c>
      <c r="G278" s="286">
        <v>45</v>
      </c>
    </row>
    <row r="279" spans="1:7" ht="30" x14ac:dyDescent="0.25">
      <c r="A279" s="284" t="s">
        <v>25819</v>
      </c>
      <c r="B279" s="284" t="s">
        <v>25820</v>
      </c>
      <c r="C279" s="284" t="s">
        <v>27990</v>
      </c>
      <c r="D279" s="285" t="s">
        <v>25342</v>
      </c>
      <c r="E279" s="285">
        <v>1</v>
      </c>
      <c r="F279" s="286">
        <v>6.6</v>
      </c>
      <c r="G279" s="286">
        <v>6.6</v>
      </c>
    </row>
    <row r="280" spans="1:7" ht="30" x14ac:dyDescent="0.25">
      <c r="A280" s="284" t="s">
        <v>25821</v>
      </c>
      <c r="B280" s="284" t="s">
        <v>25822</v>
      </c>
      <c r="C280" s="284" t="s">
        <v>27991</v>
      </c>
      <c r="D280" s="285" t="s">
        <v>25342</v>
      </c>
      <c r="E280" s="285">
        <v>1</v>
      </c>
      <c r="F280" s="286">
        <v>29.89</v>
      </c>
      <c r="G280" s="286">
        <v>29.89</v>
      </c>
    </row>
    <row r="281" spans="1:7" ht="45" x14ac:dyDescent="0.25">
      <c r="A281" s="284" t="s">
        <v>25823</v>
      </c>
      <c r="B281" s="284" t="s">
        <v>25824</v>
      </c>
      <c r="C281" s="284" t="s">
        <v>27992</v>
      </c>
      <c r="D281" s="285" t="s">
        <v>25342</v>
      </c>
      <c r="E281" s="285">
        <v>1</v>
      </c>
      <c r="F281" s="286">
        <v>54.87</v>
      </c>
      <c r="G281" s="286">
        <v>54.87</v>
      </c>
    </row>
    <row r="282" spans="1:7" ht="30" x14ac:dyDescent="0.25">
      <c r="A282" s="284" t="s">
        <v>25825</v>
      </c>
      <c r="B282" s="284" t="s">
        <v>25826</v>
      </c>
      <c r="C282" s="284" t="s">
        <v>27993</v>
      </c>
      <c r="D282" s="285" t="s">
        <v>15747</v>
      </c>
      <c r="E282" s="285">
        <v>1</v>
      </c>
      <c r="F282" s="286">
        <v>2.29</v>
      </c>
      <c r="G282" s="286">
        <v>2.29</v>
      </c>
    </row>
    <row r="283" spans="1:7" ht="30" x14ac:dyDescent="0.25">
      <c r="A283" s="284" t="s">
        <v>25827</v>
      </c>
      <c r="B283" s="284" t="s">
        <v>25828</v>
      </c>
      <c r="C283" s="284" t="s">
        <v>27994</v>
      </c>
      <c r="D283" s="285" t="s">
        <v>15747</v>
      </c>
      <c r="E283" s="285">
        <v>1</v>
      </c>
      <c r="F283" s="286">
        <v>11.08</v>
      </c>
      <c r="G283" s="286">
        <v>11.08</v>
      </c>
    </row>
    <row r="284" spans="1:7" ht="90" x14ac:dyDescent="0.25">
      <c r="A284" s="283" t="s">
        <v>25829</v>
      </c>
      <c r="B284" s="284"/>
      <c r="C284" s="283" t="s">
        <v>25830</v>
      </c>
      <c r="D284" s="285"/>
      <c r="E284" s="285"/>
      <c r="F284" s="286"/>
      <c r="G284" s="286"/>
    </row>
    <row r="285" spans="1:7" ht="120" x14ac:dyDescent="0.25">
      <c r="A285" s="284" t="s">
        <v>25831</v>
      </c>
      <c r="B285" s="284" t="s">
        <v>25832</v>
      </c>
      <c r="C285" s="284" t="s">
        <v>27995</v>
      </c>
      <c r="D285" s="285" t="s">
        <v>25342</v>
      </c>
      <c r="E285" s="285">
        <v>1</v>
      </c>
      <c r="F285" s="286">
        <v>488.15</v>
      </c>
      <c r="G285" s="286">
        <v>488.15</v>
      </c>
    </row>
    <row r="286" spans="1:7" ht="120" x14ac:dyDescent="0.25">
      <c r="A286" s="284" t="s">
        <v>25833</v>
      </c>
      <c r="B286" s="284" t="s">
        <v>25834</v>
      </c>
      <c r="C286" s="284" t="s">
        <v>27996</v>
      </c>
      <c r="D286" s="285" t="s">
        <v>25342</v>
      </c>
      <c r="E286" s="285">
        <v>1</v>
      </c>
      <c r="F286" s="286">
        <v>488.15</v>
      </c>
      <c r="G286" s="286">
        <v>488.15</v>
      </c>
    </row>
    <row r="287" spans="1:7" ht="90" x14ac:dyDescent="0.25">
      <c r="A287" s="283" t="s">
        <v>25835</v>
      </c>
      <c r="B287" s="284"/>
      <c r="C287" s="283" t="s">
        <v>25836</v>
      </c>
      <c r="D287" s="285"/>
      <c r="E287" s="285"/>
      <c r="F287" s="286"/>
      <c r="G287" s="286"/>
    </row>
    <row r="288" spans="1:7" ht="120" x14ac:dyDescent="0.25">
      <c r="A288" s="284" t="s">
        <v>25837</v>
      </c>
      <c r="B288" s="284" t="s">
        <v>25838</v>
      </c>
      <c r="C288" s="284" t="s">
        <v>27997</v>
      </c>
      <c r="D288" s="285" t="s">
        <v>25342</v>
      </c>
      <c r="E288" s="285">
        <v>1</v>
      </c>
      <c r="F288" s="287">
        <v>1134.8699999999999</v>
      </c>
      <c r="G288" s="287">
        <v>1134.8699999999999</v>
      </c>
    </row>
    <row r="289" spans="1:7" ht="120" x14ac:dyDescent="0.25">
      <c r="A289" s="284" t="s">
        <v>25839</v>
      </c>
      <c r="B289" s="284" t="s">
        <v>25840</v>
      </c>
      <c r="C289" s="284" t="s">
        <v>27998</v>
      </c>
      <c r="D289" s="285" t="s">
        <v>25342</v>
      </c>
      <c r="E289" s="285">
        <v>1</v>
      </c>
      <c r="F289" s="287">
        <v>1174.3499999999999</v>
      </c>
      <c r="G289" s="287">
        <v>1174.3499999999999</v>
      </c>
    </row>
    <row r="290" spans="1:7" ht="120" x14ac:dyDescent="0.25">
      <c r="A290" s="284" t="s">
        <v>25841</v>
      </c>
      <c r="B290" s="284" t="s">
        <v>25842</v>
      </c>
      <c r="C290" s="284" t="s">
        <v>27999</v>
      </c>
      <c r="D290" s="285" t="s">
        <v>25342</v>
      </c>
      <c r="E290" s="285">
        <v>1</v>
      </c>
      <c r="F290" s="287">
        <v>1262.9000000000001</v>
      </c>
      <c r="G290" s="287">
        <v>1262.9000000000001</v>
      </c>
    </row>
    <row r="291" spans="1:7" ht="120" x14ac:dyDescent="0.25">
      <c r="A291" s="284" t="s">
        <v>25843</v>
      </c>
      <c r="B291" s="284" t="s">
        <v>25844</v>
      </c>
      <c r="C291" s="284" t="s">
        <v>28000</v>
      </c>
      <c r="D291" s="285" t="s">
        <v>25342</v>
      </c>
      <c r="E291" s="285">
        <v>1</v>
      </c>
      <c r="F291" s="287">
        <v>1425.44</v>
      </c>
      <c r="G291" s="287">
        <v>1425.44</v>
      </c>
    </row>
    <row r="292" spans="1:7" ht="135" x14ac:dyDescent="0.25">
      <c r="A292" s="284" t="s">
        <v>25845</v>
      </c>
      <c r="B292" s="284" t="s">
        <v>25846</v>
      </c>
      <c r="C292" s="284" t="s">
        <v>28001</v>
      </c>
      <c r="D292" s="285" t="s">
        <v>25342</v>
      </c>
      <c r="E292" s="285">
        <v>1</v>
      </c>
      <c r="F292" s="287">
        <v>2335.8200000000002</v>
      </c>
      <c r="G292" s="287">
        <v>2335.8200000000002</v>
      </c>
    </row>
    <row r="293" spans="1:7" x14ac:dyDescent="0.25">
      <c r="A293" s="283" t="s">
        <v>25847</v>
      </c>
      <c r="B293" s="284"/>
      <c r="C293" s="283" t="s">
        <v>25848</v>
      </c>
      <c r="D293" s="285"/>
      <c r="E293" s="285"/>
      <c r="F293" s="286"/>
      <c r="G293" s="286"/>
    </row>
    <row r="294" spans="1:7" x14ac:dyDescent="0.25">
      <c r="A294" s="283" t="s">
        <v>25849</v>
      </c>
      <c r="B294" s="284"/>
      <c r="C294" s="283" t="s">
        <v>25850</v>
      </c>
      <c r="D294" s="285"/>
      <c r="E294" s="285"/>
      <c r="F294" s="286"/>
      <c r="G294" s="286"/>
    </row>
    <row r="295" spans="1:7" ht="90" x14ac:dyDescent="0.25">
      <c r="A295" s="284" t="s">
        <v>25851</v>
      </c>
      <c r="B295" s="284" t="s">
        <v>25852</v>
      </c>
      <c r="C295" s="284" t="s">
        <v>28002</v>
      </c>
      <c r="D295" s="285" t="s">
        <v>15719</v>
      </c>
      <c r="E295" s="285">
        <v>1</v>
      </c>
      <c r="F295" s="286">
        <v>407.22</v>
      </c>
      <c r="G295" s="286">
        <v>407.22</v>
      </c>
    </row>
    <row r="296" spans="1:7" ht="60" x14ac:dyDescent="0.25">
      <c r="A296" s="284" t="s">
        <v>25853</v>
      </c>
      <c r="B296" s="284" t="s">
        <v>25854</v>
      </c>
      <c r="C296" s="284" t="s">
        <v>28003</v>
      </c>
      <c r="D296" s="285" t="s">
        <v>15719</v>
      </c>
      <c r="E296" s="285">
        <v>1</v>
      </c>
      <c r="F296" s="286">
        <v>103</v>
      </c>
      <c r="G296" s="286">
        <v>103</v>
      </c>
    </row>
    <row r="297" spans="1:7" ht="30" x14ac:dyDescent="0.25">
      <c r="A297" s="284" t="s">
        <v>25855</v>
      </c>
      <c r="B297" s="284" t="s">
        <v>25856</v>
      </c>
      <c r="C297" s="284" t="s">
        <v>28004</v>
      </c>
      <c r="D297" s="285" t="s">
        <v>15719</v>
      </c>
      <c r="E297" s="285">
        <v>1</v>
      </c>
      <c r="F297" s="286">
        <v>366.67</v>
      </c>
      <c r="G297" s="286">
        <v>366.67</v>
      </c>
    </row>
    <row r="298" spans="1:7" ht="30" x14ac:dyDescent="0.25">
      <c r="A298" s="284" t="s">
        <v>25857</v>
      </c>
      <c r="B298" s="284" t="s">
        <v>25858</v>
      </c>
      <c r="C298" s="284" t="s">
        <v>28005</v>
      </c>
      <c r="D298" s="285" t="s">
        <v>15719</v>
      </c>
      <c r="E298" s="285">
        <v>1</v>
      </c>
      <c r="F298" s="286">
        <v>230.27</v>
      </c>
      <c r="G298" s="286">
        <v>230.27</v>
      </c>
    </row>
    <row r="299" spans="1:7" ht="45" x14ac:dyDescent="0.25">
      <c r="A299" s="284" t="s">
        <v>25859</v>
      </c>
      <c r="B299" s="284" t="s">
        <v>25860</v>
      </c>
      <c r="C299" s="284" t="s">
        <v>28006</v>
      </c>
      <c r="D299" s="285" t="s">
        <v>15719</v>
      </c>
      <c r="E299" s="285">
        <v>1</v>
      </c>
      <c r="F299" s="286">
        <v>435.65</v>
      </c>
      <c r="G299" s="286">
        <v>435.65</v>
      </c>
    </row>
    <row r="300" spans="1:7" ht="45" x14ac:dyDescent="0.25">
      <c r="A300" s="284" t="s">
        <v>25861</v>
      </c>
      <c r="B300" s="284" t="s">
        <v>25862</v>
      </c>
      <c r="C300" s="284" t="s">
        <v>28007</v>
      </c>
      <c r="D300" s="285" t="s">
        <v>15719</v>
      </c>
      <c r="E300" s="285">
        <v>1</v>
      </c>
      <c r="F300" s="286">
        <v>495.79</v>
      </c>
      <c r="G300" s="286">
        <v>495.79</v>
      </c>
    </row>
    <row r="301" spans="1:7" x14ac:dyDescent="0.25">
      <c r="A301" s="283" t="s">
        <v>25863</v>
      </c>
      <c r="B301" s="284"/>
      <c r="C301" s="283" t="s">
        <v>28008</v>
      </c>
      <c r="D301" s="285"/>
      <c r="E301" s="285"/>
      <c r="F301" s="286"/>
      <c r="G301" s="286"/>
    </row>
    <row r="302" spans="1:7" ht="75" x14ac:dyDescent="0.25">
      <c r="A302" s="284" t="s">
        <v>25864</v>
      </c>
      <c r="B302" s="284" t="s">
        <v>25865</v>
      </c>
      <c r="C302" s="284" t="s">
        <v>28009</v>
      </c>
      <c r="D302" s="285" t="s">
        <v>15719</v>
      </c>
      <c r="E302" s="285">
        <v>1</v>
      </c>
      <c r="F302" s="286">
        <v>361.45</v>
      </c>
      <c r="G302" s="286">
        <v>361.45</v>
      </c>
    </row>
    <row r="303" spans="1:7" ht="75" x14ac:dyDescent="0.25">
      <c r="A303" s="284" t="s">
        <v>25866</v>
      </c>
      <c r="B303" s="284" t="s">
        <v>25867</v>
      </c>
      <c r="C303" s="284" t="s">
        <v>28010</v>
      </c>
      <c r="D303" s="285" t="s">
        <v>15719</v>
      </c>
      <c r="E303" s="285">
        <v>1</v>
      </c>
      <c r="F303" s="286">
        <v>376.83</v>
      </c>
      <c r="G303" s="286">
        <v>376.83</v>
      </c>
    </row>
    <row r="304" spans="1:7" ht="75" x14ac:dyDescent="0.25">
      <c r="A304" s="284" t="s">
        <v>25868</v>
      </c>
      <c r="B304" s="284" t="s">
        <v>25869</v>
      </c>
      <c r="C304" s="284" t="s">
        <v>28011</v>
      </c>
      <c r="D304" s="285" t="s">
        <v>15719</v>
      </c>
      <c r="E304" s="285">
        <v>1</v>
      </c>
      <c r="F304" s="286">
        <v>285.06</v>
      </c>
      <c r="G304" s="286">
        <v>285.06</v>
      </c>
    </row>
    <row r="305" spans="1:7" ht="75" x14ac:dyDescent="0.25">
      <c r="A305" s="284" t="s">
        <v>25870</v>
      </c>
      <c r="B305" s="284" t="s">
        <v>25871</v>
      </c>
      <c r="C305" s="284" t="s">
        <v>28012</v>
      </c>
      <c r="D305" s="285" t="s">
        <v>15719</v>
      </c>
      <c r="E305" s="285">
        <v>1</v>
      </c>
      <c r="F305" s="286">
        <v>581.37</v>
      </c>
      <c r="G305" s="286">
        <v>581.37</v>
      </c>
    </row>
    <row r="306" spans="1:7" ht="60" x14ac:dyDescent="0.25">
      <c r="A306" s="284" t="s">
        <v>25872</v>
      </c>
      <c r="B306" s="284" t="s">
        <v>25873</v>
      </c>
      <c r="C306" s="284" t="s">
        <v>28013</v>
      </c>
      <c r="D306" s="285" t="s">
        <v>15719</v>
      </c>
      <c r="E306" s="285">
        <v>1</v>
      </c>
      <c r="F306" s="286">
        <v>160.04</v>
      </c>
      <c r="G306" s="286">
        <v>160.04</v>
      </c>
    </row>
    <row r="307" spans="1:7" x14ac:dyDescent="0.25">
      <c r="A307" s="283" t="s">
        <v>25874</v>
      </c>
      <c r="B307" s="284"/>
      <c r="C307" s="283" t="s">
        <v>25808</v>
      </c>
      <c r="D307" s="285"/>
      <c r="E307" s="285"/>
      <c r="F307" s="286"/>
      <c r="G307" s="286"/>
    </row>
    <row r="308" spans="1:7" ht="30" x14ac:dyDescent="0.25">
      <c r="A308" s="284" t="s">
        <v>25875</v>
      </c>
      <c r="B308" s="284" t="s">
        <v>25876</v>
      </c>
      <c r="C308" s="284" t="s">
        <v>28014</v>
      </c>
      <c r="D308" s="285" t="s">
        <v>15719</v>
      </c>
      <c r="E308" s="285">
        <v>1</v>
      </c>
      <c r="F308" s="286">
        <v>19.07</v>
      </c>
      <c r="G308" s="286">
        <v>19.07</v>
      </c>
    </row>
    <row r="309" spans="1:7" x14ac:dyDescent="0.25">
      <c r="A309" s="283" t="s">
        <v>25877</v>
      </c>
      <c r="B309" s="284"/>
      <c r="C309" s="283" t="s">
        <v>25878</v>
      </c>
      <c r="D309" s="285"/>
      <c r="E309" s="285"/>
      <c r="F309" s="286"/>
      <c r="G309" s="286"/>
    </row>
    <row r="310" spans="1:7" x14ac:dyDescent="0.25">
      <c r="A310" s="283" t="s">
        <v>25879</v>
      </c>
      <c r="B310" s="284"/>
      <c r="C310" s="283" t="s">
        <v>25880</v>
      </c>
      <c r="D310" s="285"/>
      <c r="E310" s="285"/>
      <c r="F310" s="286"/>
      <c r="G310" s="286"/>
    </row>
    <row r="311" spans="1:7" ht="30" x14ac:dyDescent="0.25">
      <c r="A311" s="284" t="s">
        <v>25881</v>
      </c>
      <c r="B311" s="284" t="s">
        <v>25882</v>
      </c>
      <c r="C311" s="284" t="s">
        <v>28015</v>
      </c>
      <c r="D311" s="285" t="s">
        <v>15719</v>
      </c>
      <c r="E311" s="285">
        <v>1</v>
      </c>
      <c r="F311" s="286">
        <v>96.22</v>
      </c>
      <c r="G311" s="286">
        <v>96.22</v>
      </c>
    </row>
    <row r="312" spans="1:7" ht="30" x14ac:dyDescent="0.25">
      <c r="A312" s="284" t="s">
        <v>25883</v>
      </c>
      <c r="B312" s="284" t="s">
        <v>25884</v>
      </c>
      <c r="C312" s="284" t="s">
        <v>28016</v>
      </c>
      <c r="D312" s="285" t="s">
        <v>15719</v>
      </c>
      <c r="E312" s="285">
        <v>1</v>
      </c>
      <c r="F312" s="286">
        <v>126.61</v>
      </c>
      <c r="G312" s="286">
        <v>126.61</v>
      </c>
    </row>
    <row r="313" spans="1:7" ht="30" x14ac:dyDescent="0.25">
      <c r="A313" s="284" t="s">
        <v>25885</v>
      </c>
      <c r="B313" s="284" t="s">
        <v>25886</v>
      </c>
      <c r="C313" s="284" t="s">
        <v>28017</v>
      </c>
      <c r="D313" s="285" t="s">
        <v>15719</v>
      </c>
      <c r="E313" s="285">
        <v>1</v>
      </c>
      <c r="F313" s="286">
        <v>459.33</v>
      </c>
      <c r="G313" s="286">
        <v>459.33</v>
      </c>
    </row>
    <row r="314" spans="1:7" x14ac:dyDescent="0.25">
      <c r="A314" s="283" t="s">
        <v>25887</v>
      </c>
      <c r="B314" s="284"/>
      <c r="C314" s="283" t="s">
        <v>22576</v>
      </c>
      <c r="D314" s="285"/>
      <c r="E314" s="285"/>
      <c r="F314" s="286"/>
      <c r="G314" s="286"/>
    </row>
    <row r="315" spans="1:7" ht="75" x14ac:dyDescent="0.25">
      <c r="A315" s="284" t="s">
        <v>25888</v>
      </c>
      <c r="B315" s="284" t="s">
        <v>25889</v>
      </c>
      <c r="C315" s="284" t="s">
        <v>28018</v>
      </c>
      <c r="D315" s="285" t="s">
        <v>15719</v>
      </c>
      <c r="E315" s="285">
        <v>1</v>
      </c>
      <c r="F315" s="286">
        <v>398.05</v>
      </c>
      <c r="G315" s="286">
        <v>398.05</v>
      </c>
    </row>
    <row r="316" spans="1:7" ht="75" x14ac:dyDescent="0.25">
      <c r="A316" s="284" t="s">
        <v>25890</v>
      </c>
      <c r="B316" s="284" t="s">
        <v>25891</v>
      </c>
      <c r="C316" s="284" t="s">
        <v>28019</v>
      </c>
      <c r="D316" s="285" t="s">
        <v>15719</v>
      </c>
      <c r="E316" s="285">
        <v>1</v>
      </c>
      <c r="F316" s="286">
        <v>450.94</v>
      </c>
      <c r="G316" s="286">
        <v>450.94</v>
      </c>
    </row>
    <row r="317" spans="1:7" ht="90" x14ac:dyDescent="0.25">
      <c r="A317" s="284" t="s">
        <v>25892</v>
      </c>
      <c r="B317" s="284" t="s">
        <v>25893</v>
      </c>
      <c r="C317" s="284" t="s">
        <v>28020</v>
      </c>
      <c r="D317" s="285" t="s">
        <v>15719</v>
      </c>
      <c r="E317" s="285">
        <v>1</v>
      </c>
      <c r="F317" s="286">
        <v>421.91</v>
      </c>
      <c r="G317" s="286">
        <v>421.91</v>
      </c>
    </row>
    <row r="318" spans="1:7" x14ac:dyDescent="0.25">
      <c r="A318" s="283" t="s">
        <v>25894</v>
      </c>
      <c r="B318" s="284"/>
      <c r="C318" s="283" t="s">
        <v>1824</v>
      </c>
      <c r="D318" s="285"/>
      <c r="E318" s="285"/>
      <c r="F318" s="286"/>
      <c r="G318" s="286"/>
    </row>
    <row r="319" spans="1:7" x14ac:dyDescent="0.25">
      <c r="A319" s="283" t="s">
        <v>25895</v>
      </c>
      <c r="B319" s="284"/>
      <c r="C319" s="283" t="s">
        <v>25896</v>
      </c>
      <c r="D319" s="285"/>
      <c r="E319" s="285"/>
      <c r="F319" s="286"/>
      <c r="G319" s="286"/>
    </row>
    <row r="320" spans="1:7" ht="120" x14ac:dyDescent="0.25">
      <c r="A320" s="284" t="s">
        <v>25897</v>
      </c>
      <c r="B320" s="284" t="s">
        <v>25898</v>
      </c>
      <c r="C320" s="284" t="s">
        <v>28021</v>
      </c>
      <c r="D320" s="285" t="s">
        <v>15719</v>
      </c>
      <c r="E320" s="285">
        <v>1</v>
      </c>
      <c r="F320" s="286">
        <v>159.28</v>
      </c>
      <c r="G320" s="286">
        <v>159.28</v>
      </c>
    </row>
    <row r="321" spans="1:7" ht="120" x14ac:dyDescent="0.25">
      <c r="A321" s="284" t="s">
        <v>25899</v>
      </c>
      <c r="B321" s="284" t="s">
        <v>25900</v>
      </c>
      <c r="C321" s="284" t="s">
        <v>28022</v>
      </c>
      <c r="D321" s="285" t="s">
        <v>15719</v>
      </c>
      <c r="E321" s="285">
        <v>1</v>
      </c>
      <c r="F321" s="286">
        <v>76.53</v>
      </c>
      <c r="G321" s="286">
        <v>76.53</v>
      </c>
    </row>
    <row r="322" spans="1:7" ht="90" x14ac:dyDescent="0.25">
      <c r="A322" s="284" t="s">
        <v>25901</v>
      </c>
      <c r="B322" s="284" t="s">
        <v>25902</v>
      </c>
      <c r="C322" s="284" t="s">
        <v>28023</v>
      </c>
      <c r="D322" s="285" t="s">
        <v>15719</v>
      </c>
      <c r="E322" s="285">
        <v>1</v>
      </c>
      <c r="F322" s="286">
        <v>58.48</v>
      </c>
      <c r="G322" s="286">
        <v>58.48</v>
      </c>
    </row>
    <row r="323" spans="1:7" ht="120" x14ac:dyDescent="0.25">
      <c r="A323" s="284" t="s">
        <v>25903</v>
      </c>
      <c r="B323" s="284" t="s">
        <v>25904</v>
      </c>
      <c r="C323" s="284" t="s">
        <v>28024</v>
      </c>
      <c r="D323" s="285" t="s">
        <v>15719</v>
      </c>
      <c r="E323" s="285">
        <v>1</v>
      </c>
      <c r="F323" s="286">
        <v>255.16</v>
      </c>
      <c r="G323" s="286">
        <v>255.16</v>
      </c>
    </row>
    <row r="324" spans="1:7" ht="120" x14ac:dyDescent="0.25">
      <c r="A324" s="284" t="s">
        <v>25905</v>
      </c>
      <c r="B324" s="284" t="s">
        <v>25906</v>
      </c>
      <c r="C324" s="284" t="s">
        <v>28025</v>
      </c>
      <c r="D324" s="285" t="s">
        <v>15719</v>
      </c>
      <c r="E324" s="285">
        <v>1</v>
      </c>
      <c r="F324" s="286">
        <v>152.91</v>
      </c>
      <c r="G324" s="286">
        <v>152.91</v>
      </c>
    </row>
    <row r="325" spans="1:7" x14ac:dyDescent="0.25">
      <c r="A325" s="283" t="s">
        <v>25907</v>
      </c>
      <c r="B325" s="284"/>
      <c r="C325" s="283" t="s">
        <v>25908</v>
      </c>
      <c r="D325" s="285"/>
      <c r="E325" s="285"/>
      <c r="F325" s="286"/>
      <c r="G325" s="286"/>
    </row>
    <row r="326" spans="1:7" ht="60" x14ac:dyDescent="0.25">
      <c r="A326" s="284" t="s">
        <v>25909</v>
      </c>
      <c r="B326" s="284" t="s">
        <v>25910</v>
      </c>
      <c r="C326" s="284" t="s">
        <v>28026</v>
      </c>
      <c r="D326" s="285" t="s">
        <v>15719</v>
      </c>
      <c r="E326" s="285">
        <v>1</v>
      </c>
      <c r="F326" s="286">
        <v>39.67</v>
      </c>
      <c r="G326" s="286">
        <v>39.67</v>
      </c>
    </row>
    <row r="327" spans="1:7" ht="60" x14ac:dyDescent="0.25">
      <c r="A327" s="284" t="s">
        <v>25911</v>
      </c>
      <c r="B327" s="284" t="s">
        <v>25912</v>
      </c>
      <c r="C327" s="284" t="s">
        <v>28027</v>
      </c>
      <c r="D327" s="285" t="s">
        <v>15719</v>
      </c>
      <c r="E327" s="285">
        <v>1</v>
      </c>
      <c r="F327" s="286">
        <v>53.78</v>
      </c>
      <c r="G327" s="286">
        <v>53.78</v>
      </c>
    </row>
    <row r="328" spans="1:7" ht="60" x14ac:dyDescent="0.25">
      <c r="A328" s="284" t="s">
        <v>25913</v>
      </c>
      <c r="B328" s="284" t="s">
        <v>25914</v>
      </c>
      <c r="C328" s="284" t="s">
        <v>28028</v>
      </c>
      <c r="D328" s="285" t="s">
        <v>15719</v>
      </c>
      <c r="E328" s="285">
        <v>1</v>
      </c>
      <c r="F328" s="286">
        <v>49.84</v>
      </c>
      <c r="G328" s="286">
        <v>49.84</v>
      </c>
    </row>
    <row r="329" spans="1:7" ht="90" x14ac:dyDescent="0.25">
      <c r="A329" s="284" t="s">
        <v>25915</v>
      </c>
      <c r="B329" s="284" t="s">
        <v>25916</v>
      </c>
      <c r="C329" s="284" t="s">
        <v>28029</v>
      </c>
      <c r="D329" s="285" t="s">
        <v>15719</v>
      </c>
      <c r="E329" s="285">
        <v>1</v>
      </c>
      <c r="F329" s="286">
        <v>115.93</v>
      </c>
      <c r="G329" s="286">
        <v>115.93</v>
      </c>
    </row>
    <row r="330" spans="1:7" ht="75" x14ac:dyDescent="0.25">
      <c r="A330" s="284" t="s">
        <v>25917</v>
      </c>
      <c r="B330" s="284" t="s">
        <v>25918</v>
      </c>
      <c r="C330" s="284" t="s">
        <v>28030</v>
      </c>
      <c r="D330" s="285" t="s">
        <v>15719</v>
      </c>
      <c r="E330" s="285">
        <v>1</v>
      </c>
      <c r="F330" s="286">
        <v>94.75</v>
      </c>
      <c r="G330" s="286">
        <v>94.75</v>
      </c>
    </row>
    <row r="331" spans="1:7" ht="30" x14ac:dyDescent="0.25">
      <c r="A331" s="284" t="s">
        <v>25919</v>
      </c>
      <c r="B331" s="284" t="s">
        <v>25920</v>
      </c>
      <c r="C331" s="284" t="s">
        <v>28031</v>
      </c>
      <c r="D331" s="285" t="s">
        <v>15747</v>
      </c>
      <c r="E331" s="285">
        <v>1</v>
      </c>
      <c r="F331" s="286">
        <v>26.68</v>
      </c>
      <c r="G331" s="286">
        <v>26.68</v>
      </c>
    </row>
    <row r="332" spans="1:7" ht="45" x14ac:dyDescent="0.25">
      <c r="A332" s="284" t="s">
        <v>25921</v>
      </c>
      <c r="B332" s="284" t="s">
        <v>25922</v>
      </c>
      <c r="C332" s="284" t="s">
        <v>28032</v>
      </c>
      <c r="D332" s="285" t="s">
        <v>15747</v>
      </c>
      <c r="E332" s="285">
        <v>1</v>
      </c>
      <c r="F332" s="286">
        <v>52.79</v>
      </c>
      <c r="G332" s="286">
        <v>52.79</v>
      </c>
    </row>
    <row r="333" spans="1:7" ht="45" x14ac:dyDescent="0.25">
      <c r="A333" s="284" t="s">
        <v>25923</v>
      </c>
      <c r="B333" s="284" t="s">
        <v>25924</v>
      </c>
      <c r="C333" s="284" t="s">
        <v>28033</v>
      </c>
      <c r="D333" s="285" t="s">
        <v>15719</v>
      </c>
      <c r="E333" s="285">
        <v>1</v>
      </c>
      <c r="F333" s="286">
        <v>49.99</v>
      </c>
      <c r="G333" s="286">
        <v>49.99</v>
      </c>
    </row>
    <row r="334" spans="1:7" ht="90" x14ac:dyDescent="0.25">
      <c r="A334" s="284" t="s">
        <v>25925</v>
      </c>
      <c r="B334" s="284" t="s">
        <v>25926</v>
      </c>
      <c r="C334" s="284" t="s">
        <v>28034</v>
      </c>
      <c r="D334" s="285" t="s">
        <v>15719</v>
      </c>
      <c r="E334" s="285">
        <v>1</v>
      </c>
      <c r="F334" s="286">
        <v>50.84</v>
      </c>
      <c r="G334" s="286">
        <v>50.84</v>
      </c>
    </row>
    <row r="335" spans="1:7" ht="135" x14ac:dyDescent="0.25">
      <c r="A335" s="284" t="s">
        <v>25927</v>
      </c>
      <c r="B335" s="284" t="s">
        <v>25928</v>
      </c>
      <c r="C335" s="284" t="s">
        <v>28035</v>
      </c>
      <c r="D335" s="285" t="s">
        <v>15719</v>
      </c>
      <c r="E335" s="285">
        <v>1</v>
      </c>
      <c r="F335" s="286">
        <v>107.39</v>
      </c>
      <c r="G335" s="286">
        <v>107.39</v>
      </c>
    </row>
    <row r="336" spans="1:7" ht="135" x14ac:dyDescent="0.25">
      <c r="A336" s="284" t="s">
        <v>25929</v>
      </c>
      <c r="B336" s="284" t="s">
        <v>25930</v>
      </c>
      <c r="C336" s="284" t="s">
        <v>28036</v>
      </c>
      <c r="D336" s="285" t="s">
        <v>15719</v>
      </c>
      <c r="E336" s="285">
        <v>1</v>
      </c>
      <c r="F336" s="286">
        <v>124.65</v>
      </c>
      <c r="G336" s="286">
        <v>124.65</v>
      </c>
    </row>
    <row r="337" spans="1:7" x14ac:dyDescent="0.25">
      <c r="A337" s="283" t="s">
        <v>25931</v>
      </c>
      <c r="B337" s="284"/>
      <c r="C337" s="283" t="s">
        <v>25932</v>
      </c>
      <c r="D337" s="285"/>
      <c r="E337" s="285"/>
      <c r="F337" s="286"/>
      <c r="G337" s="286"/>
    </row>
    <row r="338" spans="1:7" ht="45" x14ac:dyDescent="0.25">
      <c r="A338" s="284" t="s">
        <v>25933</v>
      </c>
      <c r="B338" s="284" t="s">
        <v>25934</v>
      </c>
      <c r="C338" s="284" t="s">
        <v>28037</v>
      </c>
      <c r="D338" s="285" t="s">
        <v>15747</v>
      </c>
      <c r="E338" s="285">
        <v>1</v>
      </c>
      <c r="F338" s="286">
        <v>71.680000000000007</v>
      </c>
      <c r="G338" s="286">
        <v>71.680000000000007</v>
      </c>
    </row>
    <row r="339" spans="1:7" ht="30" x14ac:dyDescent="0.25">
      <c r="A339" s="284" t="s">
        <v>25935</v>
      </c>
      <c r="B339" s="284" t="s">
        <v>25936</v>
      </c>
      <c r="C339" s="284" t="s">
        <v>28038</v>
      </c>
      <c r="D339" s="285" t="s">
        <v>15747</v>
      </c>
      <c r="E339" s="285">
        <v>1</v>
      </c>
      <c r="F339" s="286">
        <v>24.8</v>
      </c>
      <c r="G339" s="286">
        <v>24.8</v>
      </c>
    </row>
    <row r="340" spans="1:7" ht="60" x14ac:dyDescent="0.25">
      <c r="A340" s="284" t="s">
        <v>25937</v>
      </c>
      <c r="B340" s="284" t="s">
        <v>25938</v>
      </c>
      <c r="C340" s="284" t="s">
        <v>28039</v>
      </c>
      <c r="D340" s="285" t="s">
        <v>15747</v>
      </c>
      <c r="E340" s="285">
        <v>1</v>
      </c>
      <c r="F340" s="286">
        <v>172.45</v>
      </c>
      <c r="G340" s="286">
        <v>172.45</v>
      </c>
    </row>
    <row r="341" spans="1:7" ht="30" x14ac:dyDescent="0.25">
      <c r="A341" s="284" t="s">
        <v>25939</v>
      </c>
      <c r="B341" s="284" t="s">
        <v>25940</v>
      </c>
      <c r="C341" s="284" t="s">
        <v>28040</v>
      </c>
      <c r="D341" s="285" t="s">
        <v>15747</v>
      </c>
      <c r="E341" s="285">
        <v>1</v>
      </c>
      <c r="F341" s="286">
        <v>128.28</v>
      </c>
      <c r="G341" s="286">
        <v>128.28</v>
      </c>
    </row>
    <row r="342" spans="1:7" ht="30" x14ac:dyDescent="0.25">
      <c r="A342" s="284" t="s">
        <v>25941</v>
      </c>
      <c r="B342" s="284" t="s">
        <v>25942</v>
      </c>
      <c r="C342" s="284" t="s">
        <v>28041</v>
      </c>
      <c r="D342" s="285" t="s">
        <v>15747</v>
      </c>
      <c r="E342" s="285">
        <v>1</v>
      </c>
      <c r="F342" s="286">
        <v>34.1</v>
      </c>
      <c r="G342" s="286">
        <v>34.1</v>
      </c>
    </row>
    <row r="343" spans="1:7" x14ac:dyDescent="0.25">
      <c r="A343" s="283" t="s">
        <v>25943</v>
      </c>
      <c r="B343" s="284"/>
      <c r="C343" s="283" t="s">
        <v>25944</v>
      </c>
      <c r="D343" s="285"/>
      <c r="E343" s="285"/>
      <c r="F343" s="286"/>
      <c r="G343" s="286"/>
    </row>
    <row r="344" spans="1:7" ht="105" x14ac:dyDescent="0.25">
      <c r="A344" s="284" t="s">
        <v>25945</v>
      </c>
      <c r="B344" s="284" t="s">
        <v>25946</v>
      </c>
      <c r="C344" s="284" t="s">
        <v>28042</v>
      </c>
      <c r="D344" s="285" t="s">
        <v>15747</v>
      </c>
      <c r="E344" s="285">
        <v>1</v>
      </c>
      <c r="F344" s="286">
        <v>77.62</v>
      </c>
      <c r="G344" s="286">
        <v>77.62</v>
      </c>
    </row>
    <row r="345" spans="1:7" x14ac:dyDescent="0.25">
      <c r="A345" s="283" t="s">
        <v>25947</v>
      </c>
      <c r="B345" s="284"/>
      <c r="C345" s="283" t="s">
        <v>25808</v>
      </c>
      <c r="D345" s="285"/>
      <c r="E345" s="285"/>
      <c r="F345" s="286"/>
      <c r="G345" s="286"/>
    </row>
    <row r="346" spans="1:7" ht="75" x14ac:dyDescent="0.25">
      <c r="A346" s="284" t="s">
        <v>25948</v>
      </c>
      <c r="B346" s="284" t="s">
        <v>25949</v>
      </c>
      <c r="C346" s="284" t="s">
        <v>28043</v>
      </c>
      <c r="D346" s="285" t="s">
        <v>15719</v>
      </c>
      <c r="E346" s="285">
        <v>1</v>
      </c>
      <c r="F346" s="286">
        <v>48.39</v>
      </c>
      <c r="G346" s="286">
        <v>48.39</v>
      </c>
    </row>
    <row r="347" spans="1:7" ht="90" x14ac:dyDescent="0.25">
      <c r="A347" s="284" t="s">
        <v>25950</v>
      </c>
      <c r="B347" s="284" t="s">
        <v>25951</v>
      </c>
      <c r="C347" s="284" t="s">
        <v>28044</v>
      </c>
      <c r="D347" s="285" t="s">
        <v>15719</v>
      </c>
      <c r="E347" s="285">
        <v>1</v>
      </c>
      <c r="F347" s="286">
        <v>16.600000000000001</v>
      </c>
      <c r="G347" s="286">
        <v>16.600000000000001</v>
      </c>
    </row>
    <row r="348" spans="1:7" ht="45" x14ac:dyDescent="0.25">
      <c r="A348" s="284" t="s">
        <v>25952</v>
      </c>
      <c r="B348" s="284" t="s">
        <v>25953</v>
      </c>
      <c r="C348" s="284" t="s">
        <v>28045</v>
      </c>
      <c r="D348" s="285" t="s">
        <v>15719</v>
      </c>
      <c r="E348" s="285">
        <v>1</v>
      </c>
      <c r="F348" s="286">
        <v>12.74</v>
      </c>
      <c r="G348" s="286">
        <v>12.74</v>
      </c>
    </row>
    <row r="349" spans="1:7" ht="45" x14ac:dyDescent="0.25">
      <c r="A349" s="284" t="s">
        <v>25954</v>
      </c>
      <c r="B349" s="284" t="s">
        <v>25955</v>
      </c>
      <c r="C349" s="284" t="s">
        <v>28046</v>
      </c>
      <c r="D349" s="285" t="s">
        <v>15719</v>
      </c>
      <c r="E349" s="285">
        <v>1</v>
      </c>
      <c r="F349" s="286">
        <v>68.69</v>
      </c>
      <c r="G349" s="286">
        <v>68.69</v>
      </c>
    </row>
    <row r="350" spans="1:7" ht="30" x14ac:dyDescent="0.25">
      <c r="A350" s="284" t="s">
        <v>25956</v>
      </c>
      <c r="B350" s="284" t="s">
        <v>25957</v>
      </c>
      <c r="C350" s="284" t="s">
        <v>28047</v>
      </c>
      <c r="D350" s="285" t="s">
        <v>15719</v>
      </c>
      <c r="E350" s="285">
        <v>1</v>
      </c>
      <c r="F350" s="286">
        <v>34.799999999999997</v>
      </c>
      <c r="G350" s="286">
        <v>34.799999999999997</v>
      </c>
    </row>
    <row r="351" spans="1:7" ht="30" x14ac:dyDescent="0.25">
      <c r="A351" s="284" t="s">
        <v>25958</v>
      </c>
      <c r="B351" s="284" t="s">
        <v>25959</v>
      </c>
      <c r="C351" s="284" t="s">
        <v>28048</v>
      </c>
      <c r="D351" s="285" t="s">
        <v>15679</v>
      </c>
      <c r="E351" s="285">
        <v>1</v>
      </c>
      <c r="F351" s="286">
        <v>17.48</v>
      </c>
      <c r="G351" s="286">
        <v>17.48</v>
      </c>
    </row>
    <row r="352" spans="1:7" x14ac:dyDescent="0.25">
      <c r="A352" s="283" t="s">
        <v>25960</v>
      </c>
      <c r="B352" s="284"/>
      <c r="C352" s="283" t="s">
        <v>25961</v>
      </c>
      <c r="D352" s="285"/>
      <c r="E352" s="285"/>
      <c r="F352" s="286"/>
      <c r="G352" s="286"/>
    </row>
    <row r="353" spans="1:7" ht="30" x14ac:dyDescent="0.25">
      <c r="A353" s="283" t="s">
        <v>25962</v>
      </c>
      <c r="B353" s="284"/>
      <c r="C353" s="283" t="s">
        <v>25963</v>
      </c>
      <c r="D353" s="285"/>
      <c r="E353" s="285"/>
      <c r="F353" s="286"/>
      <c r="G353" s="286"/>
    </row>
    <row r="354" spans="1:7" ht="90" x14ac:dyDescent="0.25">
      <c r="A354" s="284" t="s">
        <v>25964</v>
      </c>
      <c r="B354" s="284" t="s">
        <v>25965</v>
      </c>
      <c r="C354" s="284" t="s">
        <v>28049</v>
      </c>
      <c r="D354" s="285" t="s">
        <v>15719</v>
      </c>
      <c r="E354" s="285">
        <v>1</v>
      </c>
      <c r="F354" s="286">
        <v>58.07</v>
      </c>
      <c r="G354" s="286">
        <v>58.07</v>
      </c>
    </row>
    <row r="355" spans="1:7" ht="105" x14ac:dyDescent="0.25">
      <c r="A355" s="284" t="s">
        <v>25966</v>
      </c>
      <c r="B355" s="284" t="s">
        <v>25967</v>
      </c>
      <c r="C355" s="284" t="s">
        <v>28050</v>
      </c>
      <c r="D355" s="285" t="s">
        <v>15719</v>
      </c>
      <c r="E355" s="285">
        <v>1</v>
      </c>
      <c r="F355" s="286">
        <v>194.32</v>
      </c>
      <c r="G355" s="286">
        <v>194.32</v>
      </c>
    </row>
    <row r="356" spans="1:7" ht="45" x14ac:dyDescent="0.25">
      <c r="A356" s="283" t="s">
        <v>25968</v>
      </c>
      <c r="B356" s="284"/>
      <c r="C356" s="283" t="s">
        <v>25969</v>
      </c>
      <c r="D356" s="285"/>
      <c r="E356" s="285"/>
      <c r="F356" s="286"/>
      <c r="G356" s="286"/>
    </row>
    <row r="357" spans="1:7" ht="45" x14ac:dyDescent="0.25">
      <c r="A357" s="284" t="s">
        <v>25970</v>
      </c>
      <c r="B357" s="284" t="s">
        <v>25971</v>
      </c>
      <c r="C357" s="284" t="s">
        <v>28051</v>
      </c>
      <c r="D357" s="285" t="s">
        <v>15719</v>
      </c>
      <c r="E357" s="285">
        <v>1</v>
      </c>
      <c r="F357" s="286">
        <v>41.03</v>
      </c>
      <c r="G357" s="286">
        <v>41.03</v>
      </c>
    </row>
    <row r="358" spans="1:7" ht="45" x14ac:dyDescent="0.25">
      <c r="A358" s="284" t="s">
        <v>25972</v>
      </c>
      <c r="B358" s="284" t="s">
        <v>25973</v>
      </c>
      <c r="C358" s="284" t="s">
        <v>28052</v>
      </c>
      <c r="D358" s="285" t="s">
        <v>15719</v>
      </c>
      <c r="E358" s="285">
        <v>1</v>
      </c>
      <c r="F358" s="286">
        <v>37.57</v>
      </c>
      <c r="G358" s="286">
        <v>37.57</v>
      </c>
    </row>
    <row r="359" spans="1:7" ht="75" x14ac:dyDescent="0.25">
      <c r="A359" s="284" t="s">
        <v>25974</v>
      </c>
      <c r="B359" s="284" t="s">
        <v>25975</v>
      </c>
      <c r="C359" s="284" t="s">
        <v>28053</v>
      </c>
      <c r="D359" s="285" t="s">
        <v>15719</v>
      </c>
      <c r="E359" s="285">
        <v>1</v>
      </c>
      <c r="F359" s="286">
        <v>31.81</v>
      </c>
      <c r="G359" s="286">
        <v>31.81</v>
      </c>
    </row>
    <row r="360" spans="1:7" ht="105" x14ac:dyDescent="0.25">
      <c r="A360" s="284" t="s">
        <v>25976</v>
      </c>
      <c r="B360" s="284" t="s">
        <v>25977</v>
      </c>
      <c r="C360" s="284" t="s">
        <v>28054</v>
      </c>
      <c r="D360" s="285" t="s">
        <v>15719</v>
      </c>
      <c r="E360" s="285">
        <v>1</v>
      </c>
      <c r="F360" s="286">
        <v>182.76</v>
      </c>
      <c r="G360" s="286">
        <v>182.76</v>
      </c>
    </row>
    <row r="361" spans="1:7" ht="30" x14ac:dyDescent="0.25">
      <c r="A361" s="283" t="s">
        <v>25978</v>
      </c>
      <c r="B361" s="284"/>
      <c r="C361" s="283" t="s">
        <v>25979</v>
      </c>
      <c r="D361" s="285"/>
      <c r="E361" s="285"/>
      <c r="F361" s="286"/>
      <c r="G361" s="286"/>
    </row>
    <row r="362" spans="1:7" ht="105" x14ac:dyDescent="0.25">
      <c r="A362" s="284" t="s">
        <v>25980</v>
      </c>
      <c r="B362" s="284" t="s">
        <v>25981</v>
      </c>
      <c r="C362" s="284" t="s">
        <v>28055</v>
      </c>
      <c r="D362" s="285" t="s">
        <v>15719</v>
      </c>
      <c r="E362" s="285">
        <v>1</v>
      </c>
      <c r="F362" s="286">
        <v>64.97</v>
      </c>
      <c r="G362" s="286">
        <v>64.97</v>
      </c>
    </row>
    <row r="363" spans="1:7" x14ac:dyDescent="0.25">
      <c r="A363" s="283" t="s">
        <v>25982</v>
      </c>
      <c r="B363" s="284"/>
      <c r="C363" s="283" t="s">
        <v>25983</v>
      </c>
      <c r="D363" s="285"/>
      <c r="E363" s="285"/>
      <c r="F363" s="286"/>
      <c r="G363" s="286"/>
    </row>
    <row r="364" spans="1:7" x14ac:dyDescent="0.25">
      <c r="A364" s="283" t="s">
        <v>25984</v>
      </c>
      <c r="B364" s="284"/>
      <c r="C364" s="283" t="s">
        <v>25985</v>
      </c>
      <c r="D364" s="285"/>
      <c r="E364" s="285"/>
      <c r="F364" s="286"/>
      <c r="G364" s="286"/>
    </row>
    <row r="365" spans="1:7" ht="60" x14ac:dyDescent="0.25">
      <c r="A365" s="284" t="s">
        <v>25986</v>
      </c>
      <c r="B365" s="284" t="s">
        <v>25987</v>
      </c>
      <c r="C365" s="284" t="s">
        <v>28056</v>
      </c>
      <c r="D365" s="285" t="s">
        <v>15719</v>
      </c>
      <c r="E365" s="285">
        <v>1</v>
      </c>
      <c r="F365" s="286">
        <v>9.65</v>
      </c>
      <c r="G365" s="286">
        <v>9.65</v>
      </c>
    </row>
    <row r="366" spans="1:7" x14ac:dyDescent="0.25">
      <c r="A366" s="283" t="s">
        <v>25988</v>
      </c>
      <c r="B366" s="284"/>
      <c r="C366" s="283" t="s">
        <v>25989</v>
      </c>
      <c r="D366" s="285"/>
      <c r="E366" s="285"/>
      <c r="F366" s="286"/>
      <c r="G366" s="286"/>
    </row>
    <row r="367" spans="1:7" ht="30" x14ac:dyDescent="0.25">
      <c r="A367" s="284" t="s">
        <v>25990</v>
      </c>
      <c r="B367" s="284" t="s">
        <v>25991</v>
      </c>
      <c r="C367" s="284" t="s">
        <v>28057</v>
      </c>
      <c r="D367" s="285" t="s">
        <v>15719</v>
      </c>
      <c r="E367" s="285">
        <v>1</v>
      </c>
      <c r="F367" s="286">
        <v>30.33</v>
      </c>
      <c r="G367" s="286">
        <v>30.33</v>
      </c>
    </row>
    <row r="368" spans="1:7" ht="30" x14ac:dyDescent="0.25">
      <c r="A368" s="284" t="s">
        <v>25992</v>
      </c>
      <c r="B368" s="284" t="s">
        <v>25993</v>
      </c>
      <c r="C368" s="284" t="s">
        <v>28058</v>
      </c>
      <c r="D368" s="285" t="s">
        <v>15719</v>
      </c>
      <c r="E368" s="285">
        <v>1</v>
      </c>
      <c r="F368" s="286">
        <v>37.43</v>
      </c>
      <c r="G368" s="286">
        <v>37.43</v>
      </c>
    </row>
    <row r="369" spans="1:7" ht="30" x14ac:dyDescent="0.25">
      <c r="A369" s="283" t="s">
        <v>25994</v>
      </c>
      <c r="B369" s="284"/>
      <c r="C369" s="283" t="s">
        <v>25995</v>
      </c>
      <c r="D369" s="285"/>
      <c r="E369" s="285"/>
      <c r="F369" s="286"/>
      <c r="G369" s="286"/>
    </row>
    <row r="370" spans="1:7" ht="45" x14ac:dyDescent="0.25">
      <c r="A370" s="284" t="s">
        <v>25996</v>
      </c>
      <c r="B370" s="284" t="s">
        <v>25997</v>
      </c>
      <c r="C370" s="284" t="s">
        <v>28059</v>
      </c>
      <c r="D370" s="285" t="s">
        <v>15719</v>
      </c>
      <c r="E370" s="285">
        <v>1</v>
      </c>
      <c r="F370" s="286">
        <v>27.24</v>
      </c>
      <c r="G370" s="286">
        <v>27.24</v>
      </c>
    </row>
    <row r="371" spans="1:7" ht="60" x14ac:dyDescent="0.25">
      <c r="A371" s="284" t="s">
        <v>25998</v>
      </c>
      <c r="B371" s="284" t="s">
        <v>25999</v>
      </c>
      <c r="C371" s="284" t="s">
        <v>28060</v>
      </c>
      <c r="D371" s="285" t="s">
        <v>15719</v>
      </c>
      <c r="E371" s="285">
        <v>1</v>
      </c>
      <c r="F371" s="286">
        <v>47.42</v>
      </c>
      <c r="G371" s="286">
        <v>47.42</v>
      </c>
    </row>
    <row r="372" spans="1:7" x14ac:dyDescent="0.25">
      <c r="A372" s="283" t="s">
        <v>26000</v>
      </c>
      <c r="B372" s="284"/>
      <c r="C372" s="283" t="s">
        <v>25808</v>
      </c>
      <c r="D372" s="285"/>
      <c r="E372" s="285"/>
      <c r="F372" s="286"/>
      <c r="G372" s="286"/>
    </row>
    <row r="373" spans="1:7" ht="30" x14ac:dyDescent="0.25">
      <c r="A373" s="284" t="s">
        <v>26001</v>
      </c>
      <c r="B373" s="284" t="s">
        <v>26002</v>
      </c>
      <c r="C373" s="284" t="s">
        <v>28061</v>
      </c>
      <c r="D373" s="285" t="s">
        <v>15719</v>
      </c>
      <c r="E373" s="285">
        <v>1</v>
      </c>
      <c r="F373" s="286">
        <v>42.65</v>
      </c>
      <c r="G373" s="286">
        <v>42.65</v>
      </c>
    </row>
    <row r="374" spans="1:7" x14ac:dyDescent="0.25">
      <c r="A374" s="283" t="s">
        <v>26003</v>
      </c>
      <c r="B374" s="284"/>
      <c r="C374" s="283" t="s">
        <v>26004</v>
      </c>
      <c r="D374" s="285"/>
      <c r="E374" s="285"/>
      <c r="F374" s="286"/>
      <c r="G374" s="286"/>
    </row>
    <row r="375" spans="1:7" x14ac:dyDescent="0.25">
      <c r="A375" s="283" t="s">
        <v>26005</v>
      </c>
      <c r="B375" s="284"/>
      <c r="C375" s="283" t="s">
        <v>25985</v>
      </c>
      <c r="D375" s="285"/>
      <c r="E375" s="285"/>
      <c r="F375" s="286"/>
      <c r="G375" s="286"/>
    </row>
    <row r="376" spans="1:7" ht="60" x14ac:dyDescent="0.25">
      <c r="A376" s="284" t="s">
        <v>26006</v>
      </c>
      <c r="B376" s="284" t="s">
        <v>26007</v>
      </c>
      <c r="C376" s="284" t="s">
        <v>28062</v>
      </c>
      <c r="D376" s="285" t="s">
        <v>15719</v>
      </c>
      <c r="E376" s="285">
        <v>1</v>
      </c>
      <c r="F376" s="286">
        <v>4.8099999999999996</v>
      </c>
      <c r="G376" s="286">
        <v>4.8099999999999996</v>
      </c>
    </row>
    <row r="377" spans="1:7" x14ac:dyDescent="0.25">
      <c r="A377" s="283" t="s">
        <v>26008</v>
      </c>
      <c r="B377" s="284"/>
      <c r="C377" s="283" t="s">
        <v>26009</v>
      </c>
      <c r="D377" s="285"/>
      <c r="E377" s="285"/>
      <c r="F377" s="286"/>
      <c r="G377" s="286"/>
    </row>
    <row r="378" spans="1:7" ht="105" x14ac:dyDescent="0.25">
      <c r="A378" s="284" t="s">
        <v>26010</v>
      </c>
      <c r="B378" s="284" t="s">
        <v>26011</v>
      </c>
      <c r="C378" s="284" t="s">
        <v>28063</v>
      </c>
      <c r="D378" s="285" t="s">
        <v>15719</v>
      </c>
      <c r="E378" s="285">
        <v>1</v>
      </c>
      <c r="F378" s="286">
        <v>55.5</v>
      </c>
      <c r="G378" s="286">
        <v>55.5</v>
      </c>
    </row>
    <row r="379" spans="1:7" ht="60" x14ac:dyDescent="0.25">
      <c r="A379" s="284" t="s">
        <v>26012</v>
      </c>
      <c r="B379" s="284" t="s">
        <v>26013</v>
      </c>
      <c r="C379" s="284" t="s">
        <v>28064</v>
      </c>
      <c r="D379" s="285" t="s">
        <v>15747</v>
      </c>
      <c r="E379" s="285">
        <v>1</v>
      </c>
      <c r="F379" s="286">
        <v>35.79</v>
      </c>
      <c r="G379" s="286">
        <v>35.79</v>
      </c>
    </row>
    <row r="380" spans="1:7" ht="60" x14ac:dyDescent="0.25">
      <c r="A380" s="284" t="s">
        <v>26014</v>
      </c>
      <c r="B380" s="284" t="s">
        <v>26015</v>
      </c>
      <c r="C380" s="284" t="s">
        <v>28065</v>
      </c>
      <c r="D380" s="285" t="s">
        <v>15747</v>
      </c>
      <c r="E380" s="285">
        <v>1</v>
      </c>
      <c r="F380" s="286">
        <v>41.88</v>
      </c>
      <c r="G380" s="286">
        <v>41.88</v>
      </c>
    </row>
    <row r="381" spans="1:7" ht="45" x14ac:dyDescent="0.25">
      <c r="A381" s="284" t="s">
        <v>26016</v>
      </c>
      <c r="B381" s="284" t="s">
        <v>26017</v>
      </c>
      <c r="C381" s="284" t="s">
        <v>28066</v>
      </c>
      <c r="D381" s="285" t="s">
        <v>15747</v>
      </c>
      <c r="E381" s="285">
        <v>1</v>
      </c>
      <c r="F381" s="286">
        <v>13.97</v>
      </c>
      <c r="G381" s="286">
        <v>13.97</v>
      </c>
    </row>
    <row r="382" spans="1:7" ht="30" x14ac:dyDescent="0.25">
      <c r="A382" s="284" t="s">
        <v>26018</v>
      </c>
      <c r="B382" s="284" t="s">
        <v>26019</v>
      </c>
      <c r="C382" s="284" t="s">
        <v>28067</v>
      </c>
      <c r="D382" s="285" t="s">
        <v>15747</v>
      </c>
      <c r="E382" s="285">
        <v>1</v>
      </c>
      <c r="F382" s="286">
        <v>12.97</v>
      </c>
      <c r="G382" s="286">
        <v>12.97</v>
      </c>
    </row>
    <row r="383" spans="1:7" ht="75" x14ac:dyDescent="0.25">
      <c r="A383" s="284" t="s">
        <v>26020</v>
      </c>
      <c r="B383" s="284" t="s">
        <v>26021</v>
      </c>
      <c r="C383" s="284" t="s">
        <v>28068</v>
      </c>
      <c r="D383" s="285" t="s">
        <v>15719</v>
      </c>
      <c r="E383" s="285">
        <v>1</v>
      </c>
      <c r="F383" s="286">
        <v>50.55</v>
      </c>
      <c r="G383" s="286">
        <v>50.55</v>
      </c>
    </row>
    <row r="384" spans="1:7" ht="90" x14ac:dyDescent="0.25">
      <c r="A384" s="284" t="s">
        <v>26022</v>
      </c>
      <c r="B384" s="284" t="s">
        <v>26023</v>
      </c>
      <c r="C384" s="284" t="s">
        <v>28069</v>
      </c>
      <c r="D384" s="285" t="s">
        <v>15719</v>
      </c>
      <c r="E384" s="285">
        <v>1</v>
      </c>
      <c r="F384" s="286">
        <v>177.21</v>
      </c>
      <c r="G384" s="286">
        <v>177.21</v>
      </c>
    </row>
    <row r="385" spans="1:7" ht="45" x14ac:dyDescent="0.25">
      <c r="A385" s="284" t="s">
        <v>26024</v>
      </c>
      <c r="B385" s="284" t="s">
        <v>26025</v>
      </c>
      <c r="C385" s="284" t="s">
        <v>28070</v>
      </c>
      <c r="D385" s="285" t="s">
        <v>15719</v>
      </c>
      <c r="E385" s="285">
        <v>1</v>
      </c>
      <c r="F385" s="286">
        <v>11.7</v>
      </c>
      <c r="G385" s="286">
        <v>11.7</v>
      </c>
    </row>
    <row r="386" spans="1:7" ht="60" x14ac:dyDescent="0.25">
      <c r="A386" s="284" t="s">
        <v>26026</v>
      </c>
      <c r="B386" s="284" t="s">
        <v>26027</v>
      </c>
      <c r="C386" s="284" t="s">
        <v>28071</v>
      </c>
      <c r="D386" s="285" t="s">
        <v>15747</v>
      </c>
      <c r="E386" s="285">
        <v>1</v>
      </c>
      <c r="F386" s="286">
        <v>33.590000000000003</v>
      </c>
      <c r="G386" s="286">
        <v>33.590000000000003</v>
      </c>
    </row>
    <row r="387" spans="1:7" ht="90" x14ac:dyDescent="0.25">
      <c r="A387" s="284" t="s">
        <v>26028</v>
      </c>
      <c r="B387" s="284" t="s">
        <v>26029</v>
      </c>
      <c r="C387" s="284" t="s">
        <v>28072</v>
      </c>
      <c r="D387" s="285" t="s">
        <v>15719</v>
      </c>
      <c r="E387" s="285">
        <v>1</v>
      </c>
      <c r="F387" s="286">
        <v>55.7</v>
      </c>
      <c r="G387" s="286">
        <v>55.7</v>
      </c>
    </row>
    <row r="388" spans="1:7" ht="30" x14ac:dyDescent="0.25">
      <c r="A388" s="283" t="s">
        <v>26030</v>
      </c>
      <c r="B388" s="284"/>
      <c r="C388" s="283" t="s">
        <v>25995</v>
      </c>
      <c r="D388" s="285"/>
      <c r="E388" s="285"/>
      <c r="F388" s="286"/>
      <c r="G388" s="286"/>
    </row>
    <row r="389" spans="1:7" ht="60" x14ac:dyDescent="0.25">
      <c r="A389" s="284" t="s">
        <v>26031</v>
      </c>
      <c r="B389" s="284" t="s">
        <v>26032</v>
      </c>
      <c r="C389" s="284" t="s">
        <v>28073</v>
      </c>
      <c r="D389" s="285" t="s">
        <v>15719</v>
      </c>
      <c r="E389" s="285">
        <v>1</v>
      </c>
      <c r="F389" s="286">
        <v>24.24</v>
      </c>
      <c r="G389" s="286">
        <v>24.24</v>
      </c>
    </row>
    <row r="390" spans="1:7" ht="60" x14ac:dyDescent="0.25">
      <c r="A390" s="284" t="s">
        <v>26033</v>
      </c>
      <c r="B390" s="284" t="s">
        <v>26034</v>
      </c>
      <c r="C390" s="284" t="s">
        <v>28074</v>
      </c>
      <c r="D390" s="285" t="s">
        <v>15719</v>
      </c>
      <c r="E390" s="285">
        <v>1</v>
      </c>
      <c r="F390" s="286">
        <v>17.579999999999998</v>
      </c>
      <c r="G390" s="286">
        <v>17.579999999999998</v>
      </c>
    </row>
    <row r="391" spans="1:7" ht="75" x14ac:dyDescent="0.25">
      <c r="A391" s="284" t="s">
        <v>26035</v>
      </c>
      <c r="B391" s="284" t="s">
        <v>26036</v>
      </c>
      <c r="C391" s="284" t="s">
        <v>28075</v>
      </c>
      <c r="D391" s="285" t="s">
        <v>15719</v>
      </c>
      <c r="E391" s="285">
        <v>1</v>
      </c>
      <c r="F391" s="286">
        <v>41.9</v>
      </c>
      <c r="G391" s="286">
        <v>41.9</v>
      </c>
    </row>
    <row r="392" spans="1:7" ht="90" x14ac:dyDescent="0.25">
      <c r="A392" s="284" t="s">
        <v>26037</v>
      </c>
      <c r="B392" s="284" t="s">
        <v>26038</v>
      </c>
      <c r="C392" s="284" t="s">
        <v>28076</v>
      </c>
      <c r="D392" s="285" t="s">
        <v>15719</v>
      </c>
      <c r="E392" s="285">
        <v>1</v>
      </c>
      <c r="F392" s="286">
        <v>46.04</v>
      </c>
      <c r="G392" s="286">
        <v>46.04</v>
      </c>
    </row>
    <row r="393" spans="1:7" ht="75" x14ac:dyDescent="0.25">
      <c r="A393" s="284" t="s">
        <v>26039</v>
      </c>
      <c r="B393" s="284" t="s">
        <v>26040</v>
      </c>
      <c r="C393" s="284" t="s">
        <v>28077</v>
      </c>
      <c r="D393" s="285" t="s">
        <v>15719</v>
      </c>
      <c r="E393" s="285">
        <v>1</v>
      </c>
      <c r="F393" s="286">
        <v>5.38</v>
      </c>
      <c r="G393" s="286">
        <v>5.38</v>
      </c>
    </row>
    <row r="394" spans="1:7" x14ac:dyDescent="0.25">
      <c r="A394" s="283" t="s">
        <v>26041</v>
      </c>
      <c r="B394" s="284"/>
      <c r="C394" s="283" t="s">
        <v>26042</v>
      </c>
      <c r="D394" s="285"/>
      <c r="E394" s="285"/>
      <c r="F394" s="286"/>
      <c r="G394" s="286"/>
    </row>
    <row r="395" spans="1:7" x14ac:dyDescent="0.25">
      <c r="A395" s="283" t="s">
        <v>26043</v>
      </c>
      <c r="B395" s="284"/>
      <c r="C395" s="283" t="s">
        <v>26044</v>
      </c>
      <c r="D395" s="285"/>
      <c r="E395" s="285"/>
      <c r="F395" s="286"/>
      <c r="G395" s="286"/>
    </row>
    <row r="396" spans="1:7" ht="60" x14ac:dyDescent="0.25">
      <c r="A396" s="284" t="s">
        <v>26045</v>
      </c>
      <c r="B396" s="284" t="s">
        <v>26046</v>
      </c>
      <c r="C396" s="284" t="s">
        <v>28078</v>
      </c>
      <c r="D396" s="285" t="s">
        <v>15719</v>
      </c>
      <c r="E396" s="285">
        <v>1</v>
      </c>
      <c r="F396" s="286">
        <v>16.440000000000001</v>
      </c>
      <c r="G396" s="286">
        <v>16.440000000000001</v>
      </c>
    </row>
    <row r="397" spans="1:7" ht="60" x14ac:dyDescent="0.25">
      <c r="A397" s="284" t="s">
        <v>26047</v>
      </c>
      <c r="B397" s="284" t="s">
        <v>26048</v>
      </c>
      <c r="C397" s="284" t="s">
        <v>28079</v>
      </c>
      <c r="D397" s="285" t="s">
        <v>15719</v>
      </c>
      <c r="E397" s="285">
        <v>1</v>
      </c>
      <c r="F397" s="286">
        <v>25.41</v>
      </c>
      <c r="G397" s="286">
        <v>25.41</v>
      </c>
    </row>
    <row r="398" spans="1:7" ht="45" x14ac:dyDescent="0.25">
      <c r="A398" s="284" t="s">
        <v>26049</v>
      </c>
      <c r="B398" s="284" t="s">
        <v>26050</v>
      </c>
      <c r="C398" s="284" t="s">
        <v>28080</v>
      </c>
      <c r="D398" s="285" t="s">
        <v>15719</v>
      </c>
      <c r="E398" s="285">
        <v>1</v>
      </c>
      <c r="F398" s="286">
        <v>52.22</v>
      </c>
      <c r="G398" s="286">
        <v>52.22</v>
      </c>
    </row>
    <row r="399" spans="1:7" ht="30" x14ac:dyDescent="0.25">
      <c r="A399" s="284" t="s">
        <v>26051</v>
      </c>
      <c r="B399" s="284" t="s">
        <v>26052</v>
      </c>
      <c r="C399" s="284" t="s">
        <v>28081</v>
      </c>
      <c r="D399" s="285" t="s">
        <v>15719</v>
      </c>
      <c r="E399" s="285">
        <v>1</v>
      </c>
      <c r="F399" s="286">
        <v>43.77</v>
      </c>
      <c r="G399" s="286">
        <v>43.77</v>
      </c>
    </row>
    <row r="400" spans="1:7" ht="45" x14ac:dyDescent="0.25">
      <c r="A400" s="284" t="s">
        <v>26053</v>
      </c>
      <c r="B400" s="284" t="s">
        <v>26054</v>
      </c>
      <c r="C400" s="284" t="s">
        <v>28082</v>
      </c>
      <c r="D400" s="285" t="s">
        <v>15719</v>
      </c>
      <c r="E400" s="285">
        <v>1</v>
      </c>
      <c r="F400" s="286">
        <v>39.590000000000003</v>
      </c>
      <c r="G400" s="286">
        <v>39.590000000000003</v>
      </c>
    </row>
    <row r="401" spans="1:7" ht="30" x14ac:dyDescent="0.25">
      <c r="A401" s="284" t="s">
        <v>26055</v>
      </c>
      <c r="B401" s="284" t="s">
        <v>26056</v>
      </c>
      <c r="C401" s="284" t="s">
        <v>28083</v>
      </c>
      <c r="D401" s="285" t="s">
        <v>15719</v>
      </c>
      <c r="E401" s="285">
        <v>1</v>
      </c>
      <c r="F401" s="286">
        <v>33.25</v>
      </c>
      <c r="G401" s="286">
        <v>33.25</v>
      </c>
    </row>
    <row r="402" spans="1:7" ht="45" x14ac:dyDescent="0.25">
      <c r="A402" s="284" t="s">
        <v>26057</v>
      </c>
      <c r="B402" s="284" t="s">
        <v>26058</v>
      </c>
      <c r="C402" s="284" t="s">
        <v>28084</v>
      </c>
      <c r="D402" s="285" t="s">
        <v>15719</v>
      </c>
      <c r="E402" s="285">
        <v>1</v>
      </c>
      <c r="F402" s="286">
        <v>52.66</v>
      </c>
      <c r="G402" s="286">
        <v>52.66</v>
      </c>
    </row>
    <row r="403" spans="1:7" x14ac:dyDescent="0.25">
      <c r="A403" s="283" t="s">
        <v>26059</v>
      </c>
      <c r="B403" s="284"/>
      <c r="C403" s="283" t="s">
        <v>26009</v>
      </c>
      <c r="D403" s="285"/>
      <c r="E403" s="285"/>
      <c r="F403" s="286"/>
      <c r="G403" s="286"/>
    </row>
    <row r="404" spans="1:7" ht="75" x14ac:dyDescent="0.25">
      <c r="A404" s="284" t="s">
        <v>26060</v>
      </c>
      <c r="B404" s="284" t="s">
        <v>26061</v>
      </c>
      <c r="C404" s="284" t="s">
        <v>28085</v>
      </c>
      <c r="D404" s="285" t="s">
        <v>15719</v>
      </c>
      <c r="E404" s="285">
        <v>1</v>
      </c>
      <c r="F404" s="286">
        <v>39.380000000000003</v>
      </c>
      <c r="G404" s="286">
        <v>39.380000000000003</v>
      </c>
    </row>
    <row r="405" spans="1:7" ht="75" x14ac:dyDescent="0.25">
      <c r="A405" s="284" t="s">
        <v>26062</v>
      </c>
      <c r="B405" s="284" t="s">
        <v>26063</v>
      </c>
      <c r="C405" s="284" t="s">
        <v>28086</v>
      </c>
      <c r="D405" s="285" t="s">
        <v>15719</v>
      </c>
      <c r="E405" s="285">
        <v>1</v>
      </c>
      <c r="F405" s="286">
        <v>221.18</v>
      </c>
      <c r="G405" s="286">
        <v>221.18</v>
      </c>
    </row>
    <row r="406" spans="1:7" ht="45" x14ac:dyDescent="0.25">
      <c r="A406" s="284" t="s">
        <v>26064</v>
      </c>
      <c r="B406" s="284" t="s">
        <v>26065</v>
      </c>
      <c r="C406" s="284" t="s">
        <v>28087</v>
      </c>
      <c r="D406" s="285" t="s">
        <v>15747</v>
      </c>
      <c r="E406" s="285">
        <v>1</v>
      </c>
      <c r="F406" s="286">
        <v>6.6</v>
      </c>
      <c r="G406" s="286">
        <v>6.6</v>
      </c>
    </row>
    <row r="407" spans="1:7" ht="60" x14ac:dyDescent="0.25">
      <c r="A407" s="284" t="s">
        <v>26066</v>
      </c>
      <c r="B407" s="284" t="s">
        <v>26067</v>
      </c>
      <c r="C407" s="284" t="s">
        <v>28088</v>
      </c>
      <c r="D407" s="285" t="s">
        <v>15719</v>
      </c>
      <c r="E407" s="285">
        <v>1</v>
      </c>
      <c r="F407" s="286">
        <v>62.8</v>
      </c>
      <c r="G407" s="286">
        <v>62.8</v>
      </c>
    </row>
    <row r="408" spans="1:7" ht="90" x14ac:dyDescent="0.25">
      <c r="A408" s="284" t="s">
        <v>26068</v>
      </c>
      <c r="B408" s="284" t="s">
        <v>26069</v>
      </c>
      <c r="C408" s="284" t="s">
        <v>28089</v>
      </c>
      <c r="D408" s="285" t="s">
        <v>15719</v>
      </c>
      <c r="E408" s="285">
        <v>1</v>
      </c>
      <c r="F408" s="286">
        <v>44.97</v>
      </c>
      <c r="G408" s="286">
        <v>44.97</v>
      </c>
    </row>
    <row r="409" spans="1:7" ht="60" x14ac:dyDescent="0.25">
      <c r="A409" s="284" t="s">
        <v>26070</v>
      </c>
      <c r="B409" s="284" t="s">
        <v>26071</v>
      </c>
      <c r="C409" s="284" t="s">
        <v>28090</v>
      </c>
      <c r="D409" s="285" t="s">
        <v>15719</v>
      </c>
      <c r="E409" s="285">
        <v>1</v>
      </c>
      <c r="F409" s="286">
        <v>142</v>
      </c>
      <c r="G409" s="286">
        <v>142</v>
      </c>
    </row>
    <row r="410" spans="1:7" ht="90" x14ac:dyDescent="0.25">
      <c r="A410" s="284" t="s">
        <v>26072</v>
      </c>
      <c r="B410" s="284" t="s">
        <v>26073</v>
      </c>
      <c r="C410" s="284" t="s">
        <v>28091</v>
      </c>
      <c r="D410" s="285" t="s">
        <v>15719</v>
      </c>
      <c r="E410" s="285">
        <v>1</v>
      </c>
      <c r="F410" s="286">
        <v>64.98</v>
      </c>
      <c r="G410" s="286">
        <v>64.98</v>
      </c>
    </row>
    <row r="411" spans="1:7" ht="60" x14ac:dyDescent="0.25">
      <c r="A411" s="284" t="s">
        <v>26074</v>
      </c>
      <c r="B411" s="284" t="s">
        <v>26075</v>
      </c>
      <c r="C411" s="284" t="s">
        <v>28092</v>
      </c>
      <c r="D411" s="285" t="s">
        <v>15719</v>
      </c>
      <c r="E411" s="285">
        <v>1</v>
      </c>
      <c r="F411" s="286">
        <v>91</v>
      </c>
      <c r="G411" s="286">
        <v>91</v>
      </c>
    </row>
    <row r="412" spans="1:7" ht="60" x14ac:dyDescent="0.25">
      <c r="A412" s="284" t="s">
        <v>26076</v>
      </c>
      <c r="B412" s="284" t="s">
        <v>26077</v>
      </c>
      <c r="C412" s="284" t="s">
        <v>28093</v>
      </c>
      <c r="D412" s="285" t="s">
        <v>15719</v>
      </c>
      <c r="E412" s="285">
        <v>1</v>
      </c>
      <c r="F412" s="286">
        <v>10.41</v>
      </c>
      <c r="G412" s="286">
        <v>10.41</v>
      </c>
    </row>
    <row r="413" spans="1:7" ht="60" x14ac:dyDescent="0.25">
      <c r="A413" s="284" t="s">
        <v>26078</v>
      </c>
      <c r="B413" s="284" t="s">
        <v>26079</v>
      </c>
      <c r="C413" s="284" t="s">
        <v>28094</v>
      </c>
      <c r="D413" s="285" t="s">
        <v>15719</v>
      </c>
      <c r="E413" s="285">
        <v>1</v>
      </c>
      <c r="F413" s="286">
        <v>7.63</v>
      </c>
      <c r="G413" s="286">
        <v>7.63</v>
      </c>
    </row>
    <row r="414" spans="1:7" ht="30" x14ac:dyDescent="0.25">
      <c r="A414" s="284" t="s">
        <v>26080</v>
      </c>
      <c r="B414" s="284" t="s">
        <v>26081</v>
      </c>
      <c r="C414" s="284" t="s">
        <v>28095</v>
      </c>
      <c r="D414" s="285" t="s">
        <v>15719</v>
      </c>
      <c r="E414" s="285">
        <v>1</v>
      </c>
      <c r="F414" s="286">
        <v>11.18</v>
      </c>
      <c r="G414" s="286">
        <v>11.18</v>
      </c>
    </row>
    <row r="415" spans="1:7" ht="105" x14ac:dyDescent="0.25">
      <c r="A415" s="284" t="s">
        <v>26082</v>
      </c>
      <c r="B415" s="284" t="s">
        <v>26083</v>
      </c>
      <c r="C415" s="284" t="s">
        <v>28096</v>
      </c>
      <c r="D415" s="285" t="s">
        <v>15719</v>
      </c>
      <c r="E415" s="285">
        <v>1</v>
      </c>
      <c r="F415" s="286">
        <v>39.159999999999997</v>
      </c>
      <c r="G415" s="286">
        <v>39.159999999999997</v>
      </c>
    </row>
    <row r="416" spans="1:7" ht="120" x14ac:dyDescent="0.25">
      <c r="A416" s="284" t="s">
        <v>26084</v>
      </c>
      <c r="B416" s="284" t="s">
        <v>26085</v>
      </c>
      <c r="C416" s="284" t="s">
        <v>28097</v>
      </c>
      <c r="D416" s="285" t="s">
        <v>15719</v>
      </c>
      <c r="E416" s="285">
        <v>1</v>
      </c>
      <c r="F416" s="286">
        <v>90.08</v>
      </c>
      <c r="G416" s="286">
        <v>90.08</v>
      </c>
    </row>
    <row r="417" spans="1:7" ht="120" x14ac:dyDescent="0.25">
      <c r="A417" s="284" t="s">
        <v>26086</v>
      </c>
      <c r="B417" s="284" t="s">
        <v>26087</v>
      </c>
      <c r="C417" s="284" t="s">
        <v>28098</v>
      </c>
      <c r="D417" s="285" t="s">
        <v>15719</v>
      </c>
      <c r="E417" s="285">
        <v>1</v>
      </c>
      <c r="F417" s="286">
        <v>99.98</v>
      </c>
      <c r="G417" s="286">
        <v>99.98</v>
      </c>
    </row>
    <row r="418" spans="1:7" ht="105" x14ac:dyDescent="0.25">
      <c r="A418" s="284" t="s">
        <v>26088</v>
      </c>
      <c r="B418" s="284" t="s">
        <v>26089</v>
      </c>
      <c r="C418" s="284" t="s">
        <v>28099</v>
      </c>
      <c r="D418" s="285" t="s">
        <v>15719</v>
      </c>
      <c r="E418" s="285">
        <v>1</v>
      </c>
      <c r="F418" s="286">
        <v>122.78</v>
      </c>
      <c r="G418" s="286">
        <v>122.78</v>
      </c>
    </row>
    <row r="419" spans="1:7" ht="105" x14ac:dyDescent="0.25">
      <c r="A419" s="284" t="s">
        <v>26090</v>
      </c>
      <c r="B419" s="284" t="s">
        <v>26091</v>
      </c>
      <c r="C419" s="284" t="s">
        <v>28100</v>
      </c>
      <c r="D419" s="285" t="s">
        <v>15719</v>
      </c>
      <c r="E419" s="285">
        <v>1</v>
      </c>
      <c r="F419" s="286">
        <v>77.209999999999994</v>
      </c>
      <c r="G419" s="286">
        <v>77.209999999999994</v>
      </c>
    </row>
    <row r="420" spans="1:7" ht="105" x14ac:dyDescent="0.25">
      <c r="A420" s="284" t="s">
        <v>26092</v>
      </c>
      <c r="B420" s="284" t="s">
        <v>26093</v>
      </c>
      <c r="C420" s="284" t="s">
        <v>28101</v>
      </c>
      <c r="D420" s="285" t="s">
        <v>15719</v>
      </c>
      <c r="E420" s="285">
        <v>1</v>
      </c>
      <c r="F420" s="286">
        <v>133.6</v>
      </c>
      <c r="G420" s="286">
        <v>133.6</v>
      </c>
    </row>
    <row r="421" spans="1:7" ht="90" x14ac:dyDescent="0.25">
      <c r="A421" s="284" t="s">
        <v>26094</v>
      </c>
      <c r="B421" s="284" t="s">
        <v>26095</v>
      </c>
      <c r="C421" s="284" t="s">
        <v>28102</v>
      </c>
      <c r="D421" s="285" t="s">
        <v>15719</v>
      </c>
      <c r="E421" s="285">
        <v>1</v>
      </c>
      <c r="F421" s="286">
        <v>59.84</v>
      </c>
      <c r="G421" s="286">
        <v>59.84</v>
      </c>
    </row>
    <row r="422" spans="1:7" ht="105" x14ac:dyDescent="0.25">
      <c r="A422" s="284" t="s">
        <v>26096</v>
      </c>
      <c r="B422" s="284" t="s">
        <v>26097</v>
      </c>
      <c r="C422" s="284" t="s">
        <v>28103</v>
      </c>
      <c r="D422" s="285" t="s">
        <v>15719</v>
      </c>
      <c r="E422" s="285">
        <v>1</v>
      </c>
      <c r="F422" s="286">
        <v>39.159999999999997</v>
      </c>
      <c r="G422" s="286">
        <v>39.159999999999997</v>
      </c>
    </row>
    <row r="423" spans="1:7" ht="30" x14ac:dyDescent="0.25">
      <c r="A423" s="283" t="s">
        <v>26098</v>
      </c>
      <c r="B423" s="284"/>
      <c r="C423" s="283" t="s">
        <v>26099</v>
      </c>
      <c r="D423" s="285"/>
      <c r="E423" s="285"/>
      <c r="F423" s="286"/>
      <c r="G423" s="286"/>
    </row>
    <row r="424" spans="1:7" ht="45" x14ac:dyDescent="0.25">
      <c r="A424" s="284" t="s">
        <v>26100</v>
      </c>
      <c r="B424" s="284" t="s">
        <v>26101</v>
      </c>
      <c r="C424" s="284" t="s">
        <v>28104</v>
      </c>
      <c r="D424" s="285" t="s">
        <v>15747</v>
      </c>
      <c r="E424" s="285">
        <v>1</v>
      </c>
      <c r="F424" s="286">
        <v>10.59</v>
      </c>
      <c r="G424" s="286">
        <v>10.59</v>
      </c>
    </row>
    <row r="425" spans="1:7" ht="60" x14ac:dyDescent="0.25">
      <c r="A425" s="284" t="s">
        <v>26102</v>
      </c>
      <c r="B425" s="284" t="s">
        <v>26103</v>
      </c>
      <c r="C425" s="284" t="s">
        <v>28105</v>
      </c>
      <c r="D425" s="285" t="s">
        <v>15747</v>
      </c>
      <c r="E425" s="285">
        <v>1</v>
      </c>
      <c r="F425" s="286">
        <v>11.72</v>
      </c>
      <c r="G425" s="286">
        <v>11.72</v>
      </c>
    </row>
    <row r="426" spans="1:7" ht="45" x14ac:dyDescent="0.25">
      <c r="A426" s="284" t="s">
        <v>26104</v>
      </c>
      <c r="B426" s="284" t="s">
        <v>26105</v>
      </c>
      <c r="C426" s="284" t="s">
        <v>28106</v>
      </c>
      <c r="D426" s="285" t="s">
        <v>15747</v>
      </c>
      <c r="E426" s="285">
        <v>1</v>
      </c>
      <c r="F426" s="286">
        <v>22.44</v>
      </c>
      <c r="G426" s="286">
        <v>22.44</v>
      </c>
    </row>
    <row r="427" spans="1:7" ht="30" x14ac:dyDescent="0.25">
      <c r="A427" s="284" t="s">
        <v>26106</v>
      </c>
      <c r="B427" s="284" t="s">
        <v>26107</v>
      </c>
      <c r="C427" s="284" t="s">
        <v>28107</v>
      </c>
      <c r="D427" s="285" t="s">
        <v>15747</v>
      </c>
      <c r="E427" s="285">
        <v>1</v>
      </c>
      <c r="F427" s="286">
        <v>89.33</v>
      </c>
      <c r="G427" s="286">
        <v>89.33</v>
      </c>
    </row>
    <row r="428" spans="1:7" ht="30" x14ac:dyDescent="0.25">
      <c r="A428" s="284" t="s">
        <v>26108</v>
      </c>
      <c r="B428" s="284" t="s">
        <v>26109</v>
      </c>
      <c r="C428" s="284" t="s">
        <v>28108</v>
      </c>
      <c r="D428" s="285" t="s">
        <v>15747</v>
      </c>
      <c r="E428" s="285">
        <v>1</v>
      </c>
      <c r="F428" s="286">
        <v>38.619999999999997</v>
      </c>
      <c r="G428" s="286">
        <v>38.619999999999997</v>
      </c>
    </row>
    <row r="429" spans="1:7" ht="45" x14ac:dyDescent="0.25">
      <c r="A429" s="284" t="s">
        <v>26110</v>
      </c>
      <c r="B429" s="284" t="s">
        <v>26111</v>
      </c>
      <c r="C429" s="284" t="s">
        <v>28109</v>
      </c>
      <c r="D429" s="285" t="s">
        <v>15747</v>
      </c>
      <c r="E429" s="285">
        <v>1</v>
      </c>
      <c r="F429" s="286">
        <v>13.23</v>
      </c>
      <c r="G429" s="286">
        <v>13.23</v>
      </c>
    </row>
    <row r="430" spans="1:7" ht="90" x14ac:dyDescent="0.25">
      <c r="A430" s="284" t="s">
        <v>26112</v>
      </c>
      <c r="B430" s="284" t="s">
        <v>26113</v>
      </c>
      <c r="C430" s="284" t="s">
        <v>28110</v>
      </c>
      <c r="D430" s="285" t="s">
        <v>15747</v>
      </c>
      <c r="E430" s="285">
        <v>1</v>
      </c>
      <c r="F430" s="286">
        <v>36.67</v>
      </c>
      <c r="G430" s="286">
        <v>36.67</v>
      </c>
    </row>
    <row r="431" spans="1:7" ht="30" x14ac:dyDescent="0.25">
      <c r="A431" s="284" t="s">
        <v>26114</v>
      </c>
      <c r="B431" s="284" t="s">
        <v>26115</v>
      </c>
      <c r="C431" s="284" t="s">
        <v>28111</v>
      </c>
      <c r="D431" s="285" t="s">
        <v>15747</v>
      </c>
      <c r="E431" s="285">
        <v>1</v>
      </c>
      <c r="F431" s="286">
        <v>63.85</v>
      </c>
      <c r="G431" s="286">
        <v>63.85</v>
      </c>
    </row>
    <row r="432" spans="1:7" ht="75" x14ac:dyDescent="0.25">
      <c r="A432" s="284" t="s">
        <v>26116</v>
      </c>
      <c r="B432" s="284" t="s">
        <v>26117</v>
      </c>
      <c r="C432" s="284" t="s">
        <v>28112</v>
      </c>
      <c r="D432" s="285" t="s">
        <v>15747</v>
      </c>
      <c r="E432" s="285">
        <v>1</v>
      </c>
      <c r="F432" s="286">
        <v>24.44</v>
      </c>
      <c r="G432" s="286">
        <v>24.44</v>
      </c>
    </row>
    <row r="433" spans="1:7" ht="90" x14ac:dyDescent="0.25">
      <c r="A433" s="284" t="s">
        <v>26118</v>
      </c>
      <c r="B433" s="284" t="s">
        <v>26119</v>
      </c>
      <c r="C433" s="284" t="s">
        <v>28113</v>
      </c>
      <c r="D433" s="285" t="s">
        <v>15747</v>
      </c>
      <c r="E433" s="285">
        <v>1</v>
      </c>
      <c r="F433" s="286">
        <v>37.409999999999997</v>
      </c>
      <c r="G433" s="286">
        <v>37.409999999999997</v>
      </c>
    </row>
    <row r="434" spans="1:7" ht="120" x14ac:dyDescent="0.25">
      <c r="A434" s="284" t="s">
        <v>26120</v>
      </c>
      <c r="B434" s="284" t="s">
        <v>26121</v>
      </c>
      <c r="C434" s="284" t="s">
        <v>28114</v>
      </c>
      <c r="D434" s="285" t="s">
        <v>15747</v>
      </c>
      <c r="E434" s="285">
        <v>1</v>
      </c>
      <c r="F434" s="286">
        <v>20.83</v>
      </c>
      <c r="G434" s="286">
        <v>20.83</v>
      </c>
    </row>
    <row r="435" spans="1:7" ht="90" x14ac:dyDescent="0.25">
      <c r="A435" s="284" t="s">
        <v>26122</v>
      </c>
      <c r="B435" s="284" t="s">
        <v>26123</v>
      </c>
      <c r="C435" s="284" t="s">
        <v>28115</v>
      </c>
      <c r="D435" s="285" t="s">
        <v>15747</v>
      </c>
      <c r="E435" s="285">
        <v>1</v>
      </c>
      <c r="F435" s="286">
        <v>36.17</v>
      </c>
      <c r="G435" s="286">
        <v>36.17</v>
      </c>
    </row>
    <row r="436" spans="1:7" x14ac:dyDescent="0.25">
      <c r="A436" s="283" t="s">
        <v>26124</v>
      </c>
      <c r="B436" s="284"/>
      <c r="C436" s="283" t="s">
        <v>25808</v>
      </c>
      <c r="D436" s="285"/>
      <c r="E436" s="285"/>
      <c r="F436" s="286"/>
      <c r="G436" s="286"/>
    </row>
    <row r="437" spans="1:7" ht="60" x14ac:dyDescent="0.25">
      <c r="A437" s="284" t="s">
        <v>26125</v>
      </c>
      <c r="B437" s="284" t="s">
        <v>26126</v>
      </c>
      <c r="C437" s="284" t="s">
        <v>28116</v>
      </c>
      <c r="D437" s="285" t="s">
        <v>15719</v>
      </c>
      <c r="E437" s="285">
        <v>1</v>
      </c>
      <c r="F437" s="286">
        <v>89.09</v>
      </c>
      <c r="G437" s="286">
        <v>89.09</v>
      </c>
    </row>
    <row r="438" spans="1:7" x14ac:dyDescent="0.25">
      <c r="A438" s="283" t="s">
        <v>26127</v>
      </c>
      <c r="B438" s="284"/>
      <c r="C438" s="283" t="s">
        <v>26128</v>
      </c>
      <c r="D438" s="285"/>
      <c r="E438" s="285"/>
      <c r="F438" s="286"/>
      <c r="G438" s="286"/>
    </row>
    <row r="439" spans="1:7" ht="30" x14ac:dyDescent="0.25">
      <c r="A439" s="283" t="s">
        <v>26129</v>
      </c>
      <c r="B439" s="284"/>
      <c r="C439" s="283" t="s">
        <v>26130</v>
      </c>
      <c r="D439" s="285"/>
      <c r="E439" s="285"/>
      <c r="F439" s="286"/>
      <c r="G439" s="286"/>
    </row>
    <row r="440" spans="1:7" ht="105" x14ac:dyDescent="0.25">
      <c r="A440" s="284" t="s">
        <v>26131</v>
      </c>
      <c r="B440" s="284" t="s">
        <v>26132</v>
      </c>
      <c r="C440" s="284" t="s">
        <v>28117</v>
      </c>
      <c r="D440" s="285" t="s">
        <v>25342</v>
      </c>
      <c r="E440" s="285">
        <v>1</v>
      </c>
      <c r="F440" s="287">
        <v>1494.63</v>
      </c>
      <c r="G440" s="287">
        <v>1494.63</v>
      </c>
    </row>
    <row r="441" spans="1:7" ht="90" x14ac:dyDescent="0.25">
      <c r="A441" s="284" t="s">
        <v>26133</v>
      </c>
      <c r="B441" s="284" t="s">
        <v>26134</v>
      </c>
      <c r="C441" s="284" t="s">
        <v>28118</v>
      </c>
      <c r="D441" s="285" t="s">
        <v>25342</v>
      </c>
      <c r="E441" s="285">
        <v>1</v>
      </c>
      <c r="F441" s="287">
        <v>1987.05</v>
      </c>
      <c r="G441" s="287">
        <v>1987.05</v>
      </c>
    </row>
    <row r="442" spans="1:7" ht="105" x14ac:dyDescent="0.25">
      <c r="A442" s="284" t="s">
        <v>26135</v>
      </c>
      <c r="B442" s="284" t="s">
        <v>26136</v>
      </c>
      <c r="C442" s="284" t="s">
        <v>28119</v>
      </c>
      <c r="D442" s="285" t="s">
        <v>25342</v>
      </c>
      <c r="E442" s="285">
        <v>1</v>
      </c>
      <c r="F442" s="287">
        <v>3761.47</v>
      </c>
      <c r="G442" s="287">
        <v>3761.47</v>
      </c>
    </row>
    <row r="443" spans="1:7" ht="105" x14ac:dyDescent="0.25">
      <c r="A443" s="284" t="s">
        <v>26137</v>
      </c>
      <c r="B443" s="284" t="s">
        <v>26138</v>
      </c>
      <c r="C443" s="284" t="s">
        <v>28120</v>
      </c>
      <c r="D443" s="285" t="s">
        <v>25342</v>
      </c>
      <c r="E443" s="285">
        <v>1</v>
      </c>
      <c r="F443" s="287">
        <v>3738.53</v>
      </c>
      <c r="G443" s="287">
        <v>3738.53</v>
      </c>
    </row>
    <row r="444" spans="1:7" x14ac:dyDescent="0.25">
      <c r="A444" s="283" t="s">
        <v>26139</v>
      </c>
      <c r="B444" s="284"/>
      <c r="C444" s="283" t="s">
        <v>24091</v>
      </c>
      <c r="D444" s="285"/>
      <c r="E444" s="285"/>
      <c r="F444" s="286"/>
      <c r="G444" s="286"/>
    </row>
    <row r="445" spans="1:7" ht="135" x14ac:dyDescent="0.25">
      <c r="A445" s="284" t="s">
        <v>26140</v>
      </c>
      <c r="B445" s="284" t="s">
        <v>26141</v>
      </c>
      <c r="C445" s="284" t="s">
        <v>28121</v>
      </c>
      <c r="D445" s="285" t="s">
        <v>25342</v>
      </c>
      <c r="E445" s="285">
        <v>1</v>
      </c>
      <c r="F445" s="286">
        <v>243.02</v>
      </c>
      <c r="G445" s="286">
        <v>243.02</v>
      </c>
    </row>
    <row r="446" spans="1:7" ht="120" x14ac:dyDescent="0.25">
      <c r="A446" s="284" t="s">
        <v>26142</v>
      </c>
      <c r="B446" s="284" t="s">
        <v>26143</v>
      </c>
      <c r="C446" s="284" t="s">
        <v>28122</v>
      </c>
      <c r="D446" s="285" t="s">
        <v>25342</v>
      </c>
      <c r="E446" s="285">
        <v>1</v>
      </c>
      <c r="F446" s="286">
        <v>308.37</v>
      </c>
      <c r="G446" s="286">
        <v>308.37</v>
      </c>
    </row>
    <row r="447" spans="1:7" ht="135" x14ac:dyDescent="0.25">
      <c r="A447" s="284" t="s">
        <v>26144</v>
      </c>
      <c r="B447" s="284" t="s">
        <v>26145</v>
      </c>
      <c r="C447" s="284" t="s">
        <v>28123</v>
      </c>
      <c r="D447" s="285" t="s">
        <v>25342</v>
      </c>
      <c r="E447" s="285">
        <v>1</v>
      </c>
      <c r="F447" s="286">
        <v>460.01</v>
      </c>
      <c r="G447" s="286">
        <v>460.01</v>
      </c>
    </row>
    <row r="448" spans="1:7" ht="120" x14ac:dyDescent="0.25">
      <c r="A448" s="284" t="s">
        <v>26146</v>
      </c>
      <c r="B448" s="284" t="s">
        <v>26147</v>
      </c>
      <c r="C448" s="284" t="s">
        <v>28124</v>
      </c>
      <c r="D448" s="285" t="s">
        <v>25342</v>
      </c>
      <c r="E448" s="285">
        <v>1</v>
      </c>
      <c r="F448" s="286">
        <v>184.68</v>
      </c>
      <c r="G448" s="286">
        <v>184.68</v>
      </c>
    </row>
    <row r="449" spans="1:7" x14ac:dyDescent="0.25">
      <c r="A449" s="283" t="s">
        <v>26148</v>
      </c>
      <c r="B449" s="284"/>
      <c r="C449" s="283" t="s">
        <v>26149</v>
      </c>
      <c r="D449" s="285"/>
      <c r="E449" s="285"/>
      <c r="F449" s="286"/>
      <c r="G449" s="286"/>
    </row>
    <row r="450" spans="1:7" ht="30" x14ac:dyDescent="0.25">
      <c r="A450" s="284" t="s">
        <v>26150</v>
      </c>
      <c r="B450" s="284" t="s">
        <v>26151</v>
      </c>
      <c r="C450" s="284" t="s">
        <v>28125</v>
      </c>
      <c r="D450" s="285" t="s">
        <v>26152</v>
      </c>
      <c r="E450" s="285">
        <v>1</v>
      </c>
      <c r="F450" s="286">
        <v>72.16</v>
      </c>
      <c r="G450" s="286">
        <v>72.16</v>
      </c>
    </row>
    <row r="451" spans="1:7" ht="45" x14ac:dyDescent="0.25">
      <c r="A451" s="284" t="s">
        <v>26153</v>
      </c>
      <c r="B451" s="284" t="s">
        <v>26154</v>
      </c>
      <c r="C451" s="284" t="s">
        <v>28126</v>
      </c>
      <c r="D451" s="285" t="s">
        <v>26152</v>
      </c>
      <c r="E451" s="285">
        <v>1</v>
      </c>
      <c r="F451" s="286">
        <v>140.76</v>
      </c>
      <c r="G451" s="286">
        <v>140.76</v>
      </c>
    </row>
    <row r="452" spans="1:7" ht="30" x14ac:dyDescent="0.25">
      <c r="A452" s="284" t="s">
        <v>26155</v>
      </c>
      <c r="B452" s="284" t="s">
        <v>26156</v>
      </c>
      <c r="C452" s="284" t="s">
        <v>28127</v>
      </c>
      <c r="D452" s="285" t="s">
        <v>26152</v>
      </c>
      <c r="E452" s="285">
        <v>1</v>
      </c>
      <c r="F452" s="286">
        <v>259.58</v>
      </c>
      <c r="G452" s="286">
        <v>259.58</v>
      </c>
    </row>
    <row r="453" spans="1:7" ht="45" x14ac:dyDescent="0.25">
      <c r="A453" s="284" t="s">
        <v>26157</v>
      </c>
      <c r="B453" s="284" t="s">
        <v>26158</v>
      </c>
      <c r="C453" s="284" t="s">
        <v>28128</v>
      </c>
      <c r="D453" s="285" t="s">
        <v>26152</v>
      </c>
      <c r="E453" s="285">
        <v>1</v>
      </c>
      <c r="F453" s="286">
        <v>267.54000000000002</v>
      </c>
      <c r="G453" s="286">
        <v>267.54000000000002</v>
      </c>
    </row>
    <row r="454" spans="1:7" ht="30" x14ac:dyDescent="0.25">
      <c r="A454" s="284" t="s">
        <v>26159</v>
      </c>
      <c r="B454" s="284" t="s">
        <v>26160</v>
      </c>
      <c r="C454" s="284" t="s">
        <v>28129</v>
      </c>
      <c r="D454" s="285" t="s">
        <v>26152</v>
      </c>
      <c r="E454" s="285">
        <v>1</v>
      </c>
      <c r="F454" s="286">
        <v>87.49</v>
      </c>
      <c r="G454" s="286">
        <v>87.49</v>
      </c>
    </row>
    <row r="455" spans="1:7" ht="45" x14ac:dyDescent="0.25">
      <c r="A455" s="284" t="s">
        <v>26161</v>
      </c>
      <c r="B455" s="284" t="s">
        <v>26162</v>
      </c>
      <c r="C455" s="284" t="s">
        <v>28130</v>
      </c>
      <c r="D455" s="285" t="s">
        <v>26152</v>
      </c>
      <c r="E455" s="285">
        <v>1</v>
      </c>
      <c r="F455" s="286">
        <v>66.52</v>
      </c>
      <c r="G455" s="286">
        <v>66.52</v>
      </c>
    </row>
    <row r="456" spans="1:7" ht="45" x14ac:dyDescent="0.25">
      <c r="A456" s="284" t="s">
        <v>26163</v>
      </c>
      <c r="B456" s="284" t="s">
        <v>26164</v>
      </c>
      <c r="C456" s="284" t="s">
        <v>28131</v>
      </c>
      <c r="D456" s="285" t="s">
        <v>26152</v>
      </c>
      <c r="E456" s="285">
        <v>1</v>
      </c>
      <c r="F456" s="286">
        <v>120.44</v>
      </c>
      <c r="G456" s="286">
        <v>120.44</v>
      </c>
    </row>
    <row r="457" spans="1:7" ht="45" x14ac:dyDescent="0.25">
      <c r="A457" s="284" t="s">
        <v>26165</v>
      </c>
      <c r="B457" s="284" t="s">
        <v>26166</v>
      </c>
      <c r="C457" s="284" t="s">
        <v>28132</v>
      </c>
      <c r="D457" s="285" t="s">
        <v>26152</v>
      </c>
      <c r="E457" s="285">
        <v>1</v>
      </c>
      <c r="F457" s="286">
        <v>62.86</v>
      </c>
      <c r="G457" s="286">
        <v>62.86</v>
      </c>
    </row>
    <row r="458" spans="1:7" ht="30" x14ac:dyDescent="0.25">
      <c r="A458" s="284" t="s">
        <v>26167</v>
      </c>
      <c r="B458" s="284" t="s">
        <v>26168</v>
      </c>
      <c r="C458" s="284" t="s">
        <v>28133</v>
      </c>
      <c r="D458" s="285" t="s">
        <v>26152</v>
      </c>
      <c r="E458" s="285">
        <v>1</v>
      </c>
      <c r="F458" s="286">
        <v>62.91</v>
      </c>
      <c r="G458" s="286">
        <v>62.91</v>
      </c>
    </row>
    <row r="459" spans="1:7" ht="60" x14ac:dyDescent="0.25">
      <c r="A459" s="284" t="s">
        <v>26169</v>
      </c>
      <c r="B459" s="284" t="s">
        <v>26170</v>
      </c>
      <c r="C459" s="284" t="s">
        <v>28134</v>
      </c>
      <c r="D459" s="285" t="s">
        <v>25342</v>
      </c>
      <c r="E459" s="285">
        <v>1</v>
      </c>
      <c r="F459" s="286">
        <v>144.24</v>
      </c>
      <c r="G459" s="286">
        <v>144.24</v>
      </c>
    </row>
    <row r="460" spans="1:7" ht="45" x14ac:dyDescent="0.25">
      <c r="A460" s="284" t="s">
        <v>26171</v>
      </c>
      <c r="B460" s="284" t="s">
        <v>26172</v>
      </c>
      <c r="C460" s="284" t="s">
        <v>28135</v>
      </c>
      <c r="D460" s="285" t="s">
        <v>25342</v>
      </c>
      <c r="E460" s="285">
        <v>1</v>
      </c>
      <c r="F460" s="286">
        <v>72.45</v>
      </c>
      <c r="G460" s="286">
        <v>72.45</v>
      </c>
    </row>
    <row r="461" spans="1:7" ht="60" x14ac:dyDescent="0.25">
      <c r="A461" s="284" t="s">
        <v>26173</v>
      </c>
      <c r="B461" s="284" t="s">
        <v>26174</v>
      </c>
      <c r="C461" s="284" t="s">
        <v>28136</v>
      </c>
      <c r="D461" s="285" t="s">
        <v>25342</v>
      </c>
      <c r="E461" s="285">
        <v>1</v>
      </c>
      <c r="F461" s="286">
        <v>477.63</v>
      </c>
      <c r="G461" s="286">
        <v>477.63</v>
      </c>
    </row>
    <row r="462" spans="1:7" ht="90" x14ac:dyDescent="0.25">
      <c r="A462" s="284" t="s">
        <v>26175</v>
      </c>
      <c r="B462" s="284" t="s">
        <v>26176</v>
      </c>
      <c r="C462" s="284" t="s">
        <v>28137</v>
      </c>
      <c r="D462" s="285" t="s">
        <v>25342</v>
      </c>
      <c r="E462" s="285">
        <v>1</v>
      </c>
      <c r="F462" s="286">
        <v>711.85</v>
      </c>
      <c r="G462" s="286">
        <v>711.85</v>
      </c>
    </row>
    <row r="463" spans="1:7" ht="120" x14ac:dyDescent="0.25">
      <c r="A463" s="284" t="s">
        <v>26177</v>
      </c>
      <c r="B463" s="284" t="s">
        <v>26178</v>
      </c>
      <c r="C463" s="284" t="s">
        <v>28138</v>
      </c>
      <c r="D463" s="285" t="s">
        <v>25342</v>
      </c>
      <c r="E463" s="285">
        <v>1</v>
      </c>
      <c r="F463" s="286">
        <v>653.83000000000004</v>
      </c>
      <c r="G463" s="286">
        <v>653.83000000000004</v>
      </c>
    </row>
    <row r="464" spans="1:7" x14ac:dyDescent="0.25">
      <c r="A464" s="283" t="s">
        <v>26179</v>
      </c>
      <c r="B464" s="284"/>
      <c r="C464" s="283" t="s">
        <v>26180</v>
      </c>
      <c r="D464" s="285"/>
      <c r="E464" s="285"/>
      <c r="F464" s="286"/>
      <c r="G464" s="286"/>
    </row>
    <row r="465" spans="1:7" ht="105" x14ac:dyDescent="0.25">
      <c r="A465" s="284" t="s">
        <v>26181</v>
      </c>
      <c r="B465" s="284" t="s">
        <v>26182</v>
      </c>
      <c r="C465" s="284" t="s">
        <v>28139</v>
      </c>
      <c r="D465" s="285" t="s">
        <v>15747</v>
      </c>
      <c r="E465" s="285">
        <v>1</v>
      </c>
      <c r="F465" s="286">
        <v>72.77</v>
      </c>
      <c r="G465" s="286">
        <v>72.77</v>
      </c>
    </row>
    <row r="466" spans="1:7" ht="105" x14ac:dyDescent="0.25">
      <c r="A466" s="284" t="s">
        <v>26183</v>
      </c>
      <c r="B466" s="284" t="s">
        <v>26184</v>
      </c>
      <c r="C466" s="284" t="s">
        <v>28140</v>
      </c>
      <c r="D466" s="285" t="s">
        <v>15747</v>
      </c>
      <c r="E466" s="285">
        <v>1</v>
      </c>
      <c r="F466" s="286">
        <v>93.02</v>
      </c>
      <c r="G466" s="286">
        <v>93.02</v>
      </c>
    </row>
    <row r="467" spans="1:7" ht="45" x14ac:dyDescent="0.25">
      <c r="A467" s="284" t="s">
        <v>26185</v>
      </c>
      <c r="B467" s="284" t="s">
        <v>26186</v>
      </c>
      <c r="C467" s="284" t="s">
        <v>28141</v>
      </c>
      <c r="D467" s="285" t="s">
        <v>15747</v>
      </c>
      <c r="E467" s="285">
        <v>1</v>
      </c>
      <c r="F467" s="286">
        <v>41.24</v>
      </c>
      <c r="G467" s="286">
        <v>41.24</v>
      </c>
    </row>
    <row r="468" spans="1:7" ht="45" x14ac:dyDescent="0.25">
      <c r="A468" s="284" t="s">
        <v>26187</v>
      </c>
      <c r="B468" s="284" t="s">
        <v>26188</v>
      </c>
      <c r="C468" s="284" t="s">
        <v>28142</v>
      </c>
      <c r="D468" s="285" t="s">
        <v>15747</v>
      </c>
      <c r="E468" s="285">
        <v>1</v>
      </c>
      <c r="F468" s="286">
        <v>68.48</v>
      </c>
      <c r="G468" s="286">
        <v>68.48</v>
      </c>
    </row>
    <row r="469" spans="1:7" ht="45" x14ac:dyDescent="0.25">
      <c r="A469" s="284" t="s">
        <v>26189</v>
      </c>
      <c r="B469" s="284" t="s">
        <v>26190</v>
      </c>
      <c r="C469" s="284" t="s">
        <v>28143</v>
      </c>
      <c r="D469" s="285" t="s">
        <v>15747</v>
      </c>
      <c r="E469" s="285">
        <v>1</v>
      </c>
      <c r="F469" s="286">
        <v>98.41</v>
      </c>
      <c r="G469" s="286">
        <v>98.41</v>
      </c>
    </row>
    <row r="470" spans="1:7" ht="45" x14ac:dyDescent="0.25">
      <c r="A470" s="284" t="s">
        <v>26191</v>
      </c>
      <c r="B470" s="284" t="s">
        <v>26192</v>
      </c>
      <c r="C470" s="284" t="s">
        <v>28144</v>
      </c>
      <c r="D470" s="285" t="s">
        <v>15747</v>
      </c>
      <c r="E470" s="285">
        <v>1</v>
      </c>
      <c r="F470" s="286">
        <v>37.61</v>
      </c>
      <c r="G470" s="286">
        <v>37.61</v>
      </c>
    </row>
    <row r="471" spans="1:7" ht="30" x14ac:dyDescent="0.25">
      <c r="A471" s="283" t="s">
        <v>26193</v>
      </c>
      <c r="B471" s="284"/>
      <c r="C471" s="283" t="s">
        <v>26194</v>
      </c>
      <c r="D471" s="285"/>
      <c r="E471" s="285"/>
      <c r="F471" s="286"/>
      <c r="G471" s="286"/>
    </row>
    <row r="472" spans="1:7" ht="120" x14ac:dyDescent="0.25">
      <c r="A472" s="284" t="s">
        <v>26195</v>
      </c>
      <c r="B472" s="284" t="s">
        <v>26196</v>
      </c>
      <c r="C472" s="284" t="s">
        <v>28145</v>
      </c>
      <c r="D472" s="285" t="s">
        <v>25342</v>
      </c>
      <c r="E472" s="285">
        <v>1</v>
      </c>
      <c r="F472" s="286">
        <v>396.24</v>
      </c>
      <c r="G472" s="286">
        <v>396.24</v>
      </c>
    </row>
    <row r="473" spans="1:7" ht="120" x14ac:dyDescent="0.25">
      <c r="A473" s="284" t="s">
        <v>26197</v>
      </c>
      <c r="B473" s="284" t="s">
        <v>26198</v>
      </c>
      <c r="C473" s="284" t="s">
        <v>28146</v>
      </c>
      <c r="D473" s="285" t="s">
        <v>25342</v>
      </c>
      <c r="E473" s="285">
        <v>1</v>
      </c>
      <c r="F473" s="286">
        <v>391.08</v>
      </c>
      <c r="G473" s="286">
        <v>391.08</v>
      </c>
    </row>
    <row r="474" spans="1:7" ht="120" x14ac:dyDescent="0.25">
      <c r="A474" s="284" t="s">
        <v>26199</v>
      </c>
      <c r="B474" s="284" t="s">
        <v>26200</v>
      </c>
      <c r="C474" s="284" t="s">
        <v>28147</v>
      </c>
      <c r="D474" s="285" t="s">
        <v>25342</v>
      </c>
      <c r="E474" s="285">
        <v>1</v>
      </c>
      <c r="F474" s="286">
        <v>436.18</v>
      </c>
      <c r="G474" s="286">
        <v>436.18</v>
      </c>
    </row>
    <row r="475" spans="1:7" ht="120" x14ac:dyDescent="0.25">
      <c r="A475" s="284" t="s">
        <v>26201</v>
      </c>
      <c r="B475" s="284" t="s">
        <v>26202</v>
      </c>
      <c r="C475" s="284" t="s">
        <v>28148</v>
      </c>
      <c r="D475" s="285" t="s">
        <v>25342</v>
      </c>
      <c r="E475" s="285">
        <v>1</v>
      </c>
      <c r="F475" s="286">
        <v>421.32</v>
      </c>
      <c r="G475" s="286">
        <v>421.32</v>
      </c>
    </row>
    <row r="476" spans="1:7" ht="120" x14ac:dyDescent="0.25">
      <c r="A476" s="284" t="s">
        <v>26203</v>
      </c>
      <c r="B476" s="284" t="s">
        <v>26204</v>
      </c>
      <c r="C476" s="284" t="s">
        <v>28149</v>
      </c>
      <c r="D476" s="285" t="s">
        <v>25342</v>
      </c>
      <c r="E476" s="285">
        <v>1</v>
      </c>
      <c r="F476" s="286">
        <v>412.91</v>
      </c>
      <c r="G476" s="286">
        <v>412.91</v>
      </c>
    </row>
    <row r="477" spans="1:7" ht="120" x14ac:dyDescent="0.25">
      <c r="A477" s="284" t="s">
        <v>26205</v>
      </c>
      <c r="B477" s="284" t="s">
        <v>26206</v>
      </c>
      <c r="C477" s="284" t="s">
        <v>28150</v>
      </c>
      <c r="D477" s="285" t="s">
        <v>25342</v>
      </c>
      <c r="E477" s="285">
        <v>1</v>
      </c>
      <c r="F477" s="286">
        <v>565.04</v>
      </c>
      <c r="G477" s="286">
        <v>565.04</v>
      </c>
    </row>
    <row r="478" spans="1:7" ht="120" x14ac:dyDescent="0.25">
      <c r="A478" s="284" t="s">
        <v>26207</v>
      </c>
      <c r="B478" s="284" t="s">
        <v>26208</v>
      </c>
      <c r="C478" s="284" t="s">
        <v>28151</v>
      </c>
      <c r="D478" s="285" t="s">
        <v>25342</v>
      </c>
      <c r="E478" s="285">
        <v>1</v>
      </c>
      <c r="F478" s="286">
        <v>551.55999999999995</v>
      </c>
      <c r="G478" s="286">
        <v>551.55999999999995</v>
      </c>
    </row>
    <row r="479" spans="1:7" ht="120" x14ac:dyDescent="0.25">
      <c r="A479" s="284" t="s">
        <v>26209</v>
      </c>
      <c r="B479" s="284" t="s">
        <v>26210</v>
      </c>
      <c r="C479" s="284" t="s">
        <v>28152</v>
      </c>
      <c r="D479" s="285" t="s">
        <v>25342</v>
      </c>
      <c r="E479" s="285">
        <v>1</v>
      </c>
      <c r="F479" s="286">
        <v>793.78</v>
      </c>
      <c r="G479" s="286">
        <v>793.78</v>
      </c>
    </row>
    <row r="480" spans="1:7" ht="75" x14ac:dyDescent="0.25">
      <c r="A480" s="284" t="s">
        <v>26211</v>
      </c>
      <c r="B480" s="284" t="s">
        <v>26212</v>
      </c>
      <c r="C480" s="284" t="s">
        <v>28153</v>
      </c>
      <c r="D480" s="285" t="s">
        <v>15747</v>
      </c>
      <c r="E480" s="285">
        <v>1</v>
      </c>
      <c r="F480" s="286">
        <v>109.13</v>
      </c>
      <c r="G480" s="286">
        <v>109.13</v>
      </c>
    </row>
    <row r="481" spans="1:7" ht="120" x14ac:dyDescent="0.25">
      <c r="A481" s="284" t="s">
        <v>26213</v>
      </c>
      <c r="B481" s="284" t="s">
        <v>26214</v>
      </c>
      <c r="C481" s="284" t="s">
        <v>28154</v>
      </c>
      <c r="D481" s="285" t="s">
        <v>25342</v>
      </c>
      <c r="E481" s="285">
        <v>1</v>
      </c>
      <c r="F481" s="286">
        <v>530.35</v>
      </c>
      <c r="G481" s="286">
        <v>530.35</v>
      </c>
    </row>
    <row r="482" spans="1:7" ht="105" x14ac:dyDescent="0.25">
      <c r="A482" s="284" t="s">
        <v>26215</v>
      </c>
      <c r="B482" s="284" t="s">
        <v>26216</v>
      </c>
      <c r="C482" s="284" t="s">
        <v>28155</v>
      </c>
      <c r="D482" s="285" t="s">
        <v>25342</v>
      </c>
      <c r="E482" s="285">
        <v>1</v>
      </c>
      <c r="F482" s="286">
        <v>525.20000000000005</v>
      </c>
      <c r="G482" s="286">
        <v>525.20000000000005</v>
      </c>
    </row>
    <row r="483" spans="1:7" ht="120" x14ac:dyDescent="0.25">
      <c r="A483" s="284" t="s">
        <v>26217</v>
      </c>
      <c r="B483" s="284" t="s">
        <v>26218</v>
      </c>
      <c r="C483" s="284" t="s">
        <v>28156</v>
      </c>
      <c r="D483" s="285" t="s">
        <v>25342</v>
      </c>
      <c r="E483" s="285">
        <v>1</v>
      </c>
      <c r="F483" s="286">
        <v>570.29999999999995</v>
      </c>
      <c r="G483" s="286">
        <v>570.29999999999995</v>
      </c>
    </row>
    <row r="484" spans="1:7" ht="120" x14ac:dyDescent="0.25">
      <c r="A484" s="284" t="s">
        <v>26219</v>
      </c>
      <c r="B484" s="284" t="s">
        <v>26220</v>
      </c>
      <c r="C484" s="284" t="s">
        <v>28157</v>
      </c>
      <c r="D484" s="285" t="s">
        <v>25342</v>
      </c>
      <c r="E484" s="285">
        <v>1</v>
      </c>
      <c r="F484" s="286">
        <v>555.42999999999995</v>
      </c>
      <c r="G484" s="286">
        <v>555.42999999999995</v>
      </c>
    </row>
    <row r="485" spans="1:7" ht="105" x14ac:dyDescent="0.25">
      <c r="A485" s="284" t="s">
        <v>26221</v>
      </c>
      <c r="B485" s="284" t="s">
        <v>26222</v>
      </c>
      <c r="C485" s="284" t="s">
        <v>28158</v>
      </c>
      <c r="D485" s="285" t="s">
        <v>25342</v>
      </c>
      <c r="E485" s="285">
        <v>1</v>
      </c>
      <c r="F485" s="286">
        <v>540.54999999999995</v>
      </c>
      <c r="G485" s="286">
        <v>540.54999999999995</v>
      </c>
    </row>
    <row r="486" spans="1:7" ht="30" x14ac:dyDescent="0.25">
      <c r="A486" s="283" t="s">
        <v>26223</v>
      </c>
      <c r="B486" s="284"/>
      <c r="C486" s="283" t="s">
        <v>26224</v>
      </c>
      <c r="D486" s="285"/>
      <c r="E486" s="285"/>
      <c r="F486" s="286"/>
      <c r="G486" s="286"/>
    </row>
    <row r="487" spans="1:7" ht="45" x14ac:dyDescent="0.25">
      <c r="A487" s="284" t="s">
        <v>26225</v>
      </c>
      <c r="B487" s="284" t="s">
        <v>26226</v>
      </c>
      <c r="C487" s="284" t="s">
        <v>28159</v>
      </c>
      <c r="D487" s="285" t="s">
        <v>15747</v>
      </c>
      <c r="E487" s="285">
        <v>1</v>
      </c>
      <c r="F487" s="286">
        <v>39.31</v>
      </c>
      <c r="G487" s="286">
        <v>39.31</v>
      </c>
    </row>
    <row r="488" spans="1:7" ht="45" x14ac:dyDescent="0.25">
      <c r="A488" s="284" t="s">
        <v>26227</v>
      </c>
      <c r="B488" s="284" t="s">
        <v>26228</v>
      </c>
      <c r="C488" s="284" t="s">
        <v>28160</v>
      </c>
      <c r="D488" s="285" t="s">
        <v>15747</v>
      </c>
      <c r="E488" s="285">
        <v>1</v>
      </c>
      <c r="F488" s="286">
        <v>46.97</v>
      </c>
      <c r="G488" s="286">
        <v>46.97</v>
      </c>
    </row>
    <row r="489" spans="1:7" ht="45" x14ac:dyDescent="0.25">
      <c r="A489" s="284" t="s">
        <v>26229</v>
      </c>
      <c r="B489" s="284" t="s">
        <v>26230</v>
      </c>
      <c r="C489" s="284" t="s">
        <v>28161</v>
      </c>
      <c r="D489" s="285" t="s">
        <v>15747</v>
      </c>
      <c r="E489" s="285">
        <v>1</v>
      </c>
      <c r="F489" s="286">
        <v>63.15</v>
      </c>
      <c r="G489" s="286">
        <v>63.15</v>
      </c>
    </row>
    <row r="490" spans="1:7" ht="45" x14ac:dyDescent="0.25">
      <c r="A490" s="284" t="s">
        <v>26231</v>
      </c>
      <c r="B490" s="284" t="s">
        <v>26232</v>
      </c>
      <c r="C490" s="284" t="s">
        <v>28162</v>
      </c>
      <c r="D490" s="285" t="s">
        <v>15747</v>
      </c>
      <c r="E490" s="285">
        <v>1</v>
      </c>
      <c r="F490" s="286">
        <v>74.760000000000005</v>
      </c>
      <c r="G490" s="286">
        <v>74.760000000000005</v>
      </c>
    </row>
    <row r="491" spans="1:7" ht="45" x14ac:dyDescent="0.25">
      <c r="A491" s="284" t="s">
        <v>26233</v>
      </c>
      <c r="B491" s="284" t="s">
        <v>26234</v>
      </c>
      <c r="C491" s="284" t="s">
        <v>28163</v>
      </c>
      <c r="D491" s="285" t="s">
        <v>15747</v>
      </c>
      <c r="E491" s="285">
        <v>1</v>
      </c>
      <c r="F491" s="286">
        <v>87.63</v>
      </c>
      <c r="G491" s="286">
        <v>87.63</v>
      </c>
    </row>
    <row r="492" spans="1:7" ht="45" x14ac:dyDescent="0.25">
      <c r="A492" s="284" t="s">
        <v>26235</v>
      </c>
      <c r="B492" s="284" t="s">
        <v>26236</v>
      </c>
      <c r="C492" s="284" t="s">
        <v>28164</v>
      </c>
      <c r="D492" s="285" t="s">
        <v>15747</v>
      </c>
      <c r="E492" s="285">
        <v>1</v>
      </c>
      <c r="F492" s="286">
        <v>106.53</v>
      </c>
      <c r="G492" s="286">
        <v>106.53</v>
      </c>
    </row>
    <row r="493" spans="1:7" ht="45" x14ac:dyDescent="0.25">
      <c r="A493" s="284" t="s">
        <v>26237</v>
      </c>
      <c r="B493" s="284" t="s">
        <v>26238</v>
      </c>
      <c r="C493" s="284" t="s">
        <v>28165</v>
      </c>
      <c r="D493" s="285" t="s">
        <v>15747</v>
      </c>
      <c r="E493" s="285">
        <v>1</v>
      </c>
      <c r="F493" s="286">
        <v>132.28</v>
      </c>
      <c r="G493" s="286">
        <v>132.28</v>
      </c>
    </row>
    <row r="494" spans="1:7" ht="45" x14ac:dyDescent="0.25">
      <c r="A494" s="284" t="s">
        <v>26239</v>
      </c>
      <c r="B494" s="284" t="s">
        <v>26240</v>
      </c>
      <c r="C494" s="284" t="s">
        <v>28166</v>
      </c>
      <c r="D494" s="285" t="s">
        <v>15747</v>
      </c>
      <c r="E494" s="285">
        <v>1</v>
      </c>
      <c r="F494" s="286">
        <v>147.12</v>
      </c>
      <c r="G494" s="286">
        <v>147.12</v>
      </c>
    </row>
    <row r="495" spans="1:7" ht="45" x14ac:dyDescent="0.25">
      <c r="A495" s="284" t="s">
        <v>26241</v>
      </c>
      <c r="B495" s="284" t="s">
        <v>26242</v>
      </c>
      <c r="C495" s="284" t="s">
        <v>28167</v>
      </c>
      <c r="D495" s="285" t="s">
        <v>15747</v>
      </c>
      <c r="E495" s="285">
        <v>1</v>
      </c>
      <c r="F495" s="286">
        <v>185.66</v>
      </c>
      <c r="G495" s="286">
        <v>185.66</v>
      </c>
    </row>
    <row r="496" spans="1:7" ht="30" x14ac:dyDescent="0.25">
      <c r="A496" s="283" t="s">
        <v>26243</v>
      </c>
      <c r="B496" s="284"/>
      <c r="C496" s="283" t="s">
        <v>26244</v>
      </c>
      <c r="D496" s="285"/>
      <c r="E496" s="285"/>
      <c r="F496" s="286"/>
      <c r="G496" s="286"/>
    </row>
    <row r="497" spans="1:7" ht="45" x14ac:dyDescent="0.25">
      <c r="A497" s="284" t="s">
        <v>26245</v>
      </c>
      <c r="B497" s="284" t="s">
        <v>26246</v>
      </c>
      <c r="C497" s="284" t="s">
        <v>28168</v>
      </c>
      <c r="D497" s="285" t="s">
        <v>15747</v>
      </c>
      <c r="E497" s="285">
        <v>1</v>
      </c>
      <c r="F497" s="286">
        <v>14.43</v>
      </c>
      <c r="G497" s="286">
        <v>14.43</v>
      </c>
    </row>
    <row r="498" spans="1:7" ht="45" x14ac:dyDescent="0.25">
      <c r="A498" s="284" t="s">
        <v>26247</v>
      </c>
      <c r="B498" s="284" t="s">
        <v>26248</v>
      </c>
      <c r="C498" s="284" t="s">
        <v>28169</v>
      </c>
      <c r="D498" s="285" t="s">
        <v>15747</v>
      </c>
      <c r="E498" s="285">
        <v>1</v>
      </c>
      <c r="F498" s="286">
        <v>17.27</v>
      </c>
      <c r="G498" s="286">
        <v>17.27</v>
      </c>
    </row>
    <row r="499" spans="1:7" ht="45" x14ac:dyDescent="0.25">
      <c r="A499" s="284" t="s">
        <v>26249</v>
      </c>
      <c r="B499" s="284" t="s">
        <v>26250</v>
      </c>
      <c r="C499" s="284" t="s">
        <v>28170</v>
      </c>
      <c r="D499" s="285" t="s">
        <v>15747</v>
      </c>
      <c r="E499" s="285">
        <v>1</v>
      </c>
      <c r="F499" s="286">
        <v>24.12</v>
      </c>
      <c r="G499" s="286">
        <v>24.12</v>
      </c>
    </row>
    <row r="500" spans="1:7" ht="45" x14ac:dyDescent="0.25">
      <c r="A500" s="284" t="s">
        <v>26251</v>
      </c>
      <c r="B500" s="284" t="s">
        <v>26252</v>
      </c>
      <c r="C500" s="284" t="s">
        <v>28171</v>
      </c>
      <c r="D500" s="285" t="s">
        <v>15747</v>
      </c>
      <c r="E500" s="285">
        <v>1</v>
      </c>
      <c r="F500" s="286">
        <v>29.36</v>
      </c>
      <c r="G500" s="286">
        <v>29.36</v>
      </c>
    </row>
    <row r="501" spans="1:7" ht="45" x14ac:dyDescent="0.25">
      <c r="A501" s="284" t="s">
        <v>26253</v>
      </c>
      <c r="B501" s="284" t="s">
        <v>26254</v>
      </c>
      <c r="C501" s="284" t="s">
        <v>28172</v>
      </c>
      <c r="D501" s="285" t="s">
        <v>15747</v>
      </c>
      <c r="E501" s="285">
        <v>1</v>
      </c>
      <c r="F501" s="286">
        <v>33.409999999999997</v>
      </c>
      <c r="G501" s="286">
        <v>33.409999999999997</v>
      </c>
    </row>
    <row r="502" spans="1:7" ht="45" x14ac:dyDescent="0.25">
      <c r="A502" s="284" t="s">
        <v>26255</v>
      </c>
      <c r="B502" s="284" t="s">
        <v>26256</v>
      </c>
      <c r="C502" s="284" t="s">
        <v>28173</v>
      </c>
      <c r="D502" s="285" t="s">
        <v>15747</v>
      </c>
      <c r="E502" s="285">
        <v>1</v>
      </c>
      <c r="F502" s="286">
        <v>48.93</v>
      </c>
      <c r="G502" s="286">
        <v>48.93</v>
      </c>
    </row>
    <row r="503" spans="1:7" ht="45" x14ac:dyDescent="0.25">
      <c r="A503" s="284" t="s">
        <v>26257</v>
      </c>
      <c r="B503" s="284" t="s">
        <v>26258</v>
      </c>
      <c r="C503" s="284" t="s">
        <v>28174</v>
      </c>
      <c r="D503" s="285" t="s">
        <v>15747</v>
      </c>
      <c r="E503" s="285">
        <v>1</v>
      </c>
      <c r="F503" s="286">
        <v>70.77</v>
      </c>
      <c r="G503" s="286">
        <v>70.77</v>
      </c>
    </row>
    <row r="504" spans="1:7" ht="45" x14ac:dyDescent="0.25">
      <c r="A504" s="284" t="s">
        <v>26259</v>
      </c>
      <c r="B504" s="284" t="s">
        <v>26260</v>
      </c>
      <c r="C504" s="284" t="s">
        <v>28175</v>
      </c>
      <c r="D504" s="285" t="s">
        <v>15747</v>
      </c>
      <c r="E504" s="285">
        <v>1</v>
      </c>
      <c r="F504" s="286">
        <v>73.349999999999994</v>
      </c>
      <c r="G504" s="286">
        <v>73.349999999999994</v>
      </c>
    </row>
    <row r="505" spans="1:7" ht="30" x14ac:dyDescent="0.25">
      <c r="A505" s="283" t="s">
        <v>26261</v>
      </c>
      <c r="B505" s="284"/>
      <c r="C505" s="283" t="s">
        <v>26262</v>
      </c>
      <c r="D505" s="285"/>
      <c r="E505" s="285"/>
      <c r="F505" s="286"/>
      <c r="G505" s="286"/>
    </row>
    <row r="506" spans="1:7" ht="45" x14ac:dyDescent="0.25">
      <c r="A506" s="284" t="s">
        <v>26263</v>
      </c>
      <c r="B506" s="284" t="s">
        <v>26264</v>
      </c>
      <c r="C506" s="284" t="s">
        <v>28176</v>
      </c>
      <c r="D506" s="285" t="s">
        <v>25342</v>
      </c>
      <c r="E506" s="285">
        <v>1</v>
      </c>
      <c r="F506" s="286">
        <v>13.69</v>
      </c>
      <c r="G506" s="286">
        <v>13.69</v>
      </c>
    </row>
    <row r="507" spans="1:7" ht="45" x14ac:dyDescent="0.25">
      <c r="A507" s="284" t="s">
        <v>26265</v>
      </c>
      <c r="B507" s="284" t="s">
        <v>26266</v>
      </c>
      <c r="C507" s="284" t="s">
        <v>28177</v>
      </c>
      <c r="D507" s="285" t="s">
        <v>25342</v>
      </c>
      <c r="E507" s="285">
        <v>1</v>
      </c>
      <c r="F507" s="286">
        <v>27.26</v>
      </c>
      <c r="G507" s="286">
        <v>27.26</v>
      </c>
    </row>
    <row r="508" spans="1:7" ht="45" x14ac:dyDescent="0.25">
      <c r="A508" s="284" t="s">
        <v>26267</v>
      </c>
      <c r="B508" s="284" t="s">
        <v>26268</v>
      </c>
      <c r="C508" s="284" t="s">
        <v>28178</v>
      </c>
      <c r="D508" s="285" t="s">
        <v>25342</v>
      </c>
      <c r="E508" s="285">
        <v>1</v>
      </c>
      <c r="F508" s="286">
        <v>28.65</v>
      </c>
      <c r="G508" s="286">
        <v>28.65</v>
      </c>
    </row>
    <row r="509" spans="1:7" ht="45" x14ac:dyDescent="0.25">
      <c r="A509" s="284" t="s">
        <v>26269</v>
      </c>
      <c r="B509" s="284" t="s">
        <v>26270</v>
      </c>
      <c r="C509" s="284" t="s">
        <v>28179</v>
      </c>
      <c r="D509" s="285" t="s">
        <v>25342</v>
      </c>
      <c r="E509" s="285">
        <v>1</v>
      </c>
      <c r="F509" s="286">
        <v>39.270000000000003</v>
      </c>
      <c r="G509" s="286">
        <v>39.270000000000003</v>
      </c>
    </row>
    <row r="510" spans="1:7" ht="45" x14ac:dyDescent="0.25">
      <c r="A510" s="284" t="s">
        <v>26271</v>
      </c>
      <c r="B510" s="284" t="s">
        <v>26272</v>
      </c>
      <c r="C510" s="284" t="s">
        <v>28180</v>
      </c>
      <c r="D510" s="285" t="s">
        <v>25342</v>
      </c>
      <c r="E510" s="285">
        <v>1</v>
      </c>
      <c r="F510" s="286">
        <v>170.48</v>
      </c>
      <c r="G510" s="286">
        <v>170.48</v>
      </c>
    </row>
    <row r="511" spans="1:7" ht="30" x14ac:dyDescent="0.25">
      <c r="A511" s="284" t="s">
        <v>26273</v>
      </c>
      <c r="B511" s="284" t="s">
        <v>26274</v>
      </c>
      <c r="C511" s="284" t="s">
        <v>28181</v>
      </c>
      <c r="D511" s="285" t="s">
        <v>25342</v>
      </c>
      <c r="E511" s="285">
        <v>1</v>
      </c>
      <c r="F511" s="286">
        <v>6.4</v>
      </c>
      <c r="G511" s="286">
        <v>6.4</v>
      </c>
    </row>
    <row r="512" spans="1:7" x14ac:dyDescent="0.25">
      <c r="A512" s="283" t="s">
        <v>26275</v>
      </c>
      <c r="B512" s="284"/>
      <c r="C512" s="283" t="s">
        <v>26276</v>
      </c>
      <c r="D512" s="285"/>
      <c r="E512" s="285"/>
      <c r="F512" s="286"/>
      <c r="G512" s="286"/>
    </row>
    <row r="513" spans="1:7" ht="45" x14ac:dyDescent="0.25">
      <c r="A513" s="284" t="s">
        <v>26277</v>
      </c>
      <c r="B513" s="284" t="s">
        <v>26278</v>
      </c>
      <c r="C513" s="284" t="s">
        <v>28182</v>
      </c>
      <c r="D513" s="285" t="s">
        <v>15747</v>
      </c>
      <c r="E513" s="285">
        <v>1</v>
      </c>
      <c r="F513" s="286">
        <v>25.42</v>
      </c>
      <c r="G513" s="286">
        <v>25.42</v>
      </c>
    </row>
    <row r="514" spans="1:7" ht="45" x14ac:dyDescent="0.25">
      <c r="A514" s="284" t="s">
        <v>26279</v>
      </c>
      <c r="B514" s="284" t="s">
        <v>26280</v>
      </c>
      <c r="C514" s="284" t="s">
        <v>28183</v>
      </c>
      <c r="D514" s="285" t="s">
        <v>15747</v>
      </c>
      <c r="E514" s="285">
        <v>1</v>
      </c>
      <c r="F514" s="286">
        <v>32.619999999999997</v>
      </c>
      <c r="G514" s="286">
        <v>32.619999999999997</v>
      </c>
    </row>
    <row r="515" spans="1:7" ht="45" x14ac:dyDescent="0.25">
      <c r="A515" s="284" t="s">
        <v>26281</v>
      </c>
      <c r="B515" s="284" t="s">
        <v>26282</v>
      </c>
      <c r="C515" s="284" t="s">
        <v>28184</v>
      </c>
      <c r="D515" s="285" t="s">
        <v>15747</v>
      </c>
      <c r="E515" s="285">
        <v>1</v>
      </c>
      <c r="F515" s="286">
        <v>46.16</v>
      </c>
      <c r="G515" s="286">
        <v>46.16</v>
      </c>
    </row>
    <row r="516" spans="1:7" ht="45" x14ac:dyDescent="0.25">
      <c r="A516" s="284" t="s">
        <v>26283</v>
      </c>
      <c r="B516" s="284" t="s">
        <v>26284</v>
      </c>
      <c r="C516" s="284" t="s">
        <v>28185</v>
      </c>
      <c r="D516" s="285" t="s">
        <v>15747</v>
      </c>
      <c r="E516" s="285">
        <v>1</v>
      </c>
      <c r="F516" s="286">
        <v>52.37</v>
      </c>
      <c r="G516" s="286">
        <v>52.37</v>
      </c>
    </row>
    <row r="517" spans="1:7" ht="45" x14ac:dyDescent="0.25">
      <c r="A517" s="284" t="s">
        <v>26285</v>
      </c>
      <c r="B517" s="284" t="s">
        <v>26286</v>
      </c>
      <c r="C517" s="284" t="s">
        <v>28186</v>
      </c>
      <c r="D517" s="285" t="s">
        <v>15747</v>
      </c>
      <c r="E517" s="285">
        <v>1</v>
      </c>
      <c r="F517" s="286">
        <v>76.91</v>
      </c>
      <c r="G517" s="286">
        <v>76.91</v>
      </c>
    </row>
    <row r="518" spans="1:7" x14ac:dyDescent="0.25">
      <c r="A518" s="283" t="s">
        <v>26287</v>
      </c>
      <c r="B518" s="284"/>
      <c r="C518" s="283" t="s">
        <v>26288</v>
      </c>
      <c r="D518" s="285"/>
      <c r="E518" s="285"/>
      <c r="F518" s="286"/>
      <c r="G518" s="286"/>
    </row>
    <row r="519" spans="1:7" ht="30" x14ac:dyDescent="0.25">
      <c r="A519" s="284" t="s">
        <v>26289</v>
      </c>
      <c r="B519" s="284" t="s">
        <v>26290</v>
      </c>
      <c r="C519" s="284" t="s">
        <v>28187</v>
      </c>
      <c r="D519" s="285" t="s">
        <v>25342</v>
      </c>
      <c r="E519" s="285">
        <v>1</v>
      </c>
      <c r="F519" s="286">
        <v>66.17</v>
      </c>
      <c r="G519" s="286">
        <v>66.17</v>
      </c>
    </row>
    <row r="520" spans="1:7" ht="30" x14ac:dyDescent="0.25">
      <c r="A520" s="284" t="s">
        <v>26291</v>
      </c>
      <c r="B520" s="284" t="s">
        <v>26292</v>
      </c>
      <c r="C520" s="284" t="s">
        <v>28188</v>
      </c>
      <c r="D520" s="285" t="s">
        <v>25342</v>
      </c>
      <c r="E520" s="285">
        <v>1</v>
      </c>
      <c r="F520" s="286">
        <v>26.11</v>
      </c>
      <c r="G520" s="286">
        <v>26.11</v>
      </c>
    </row>
    <row r="521" spans="1:7" x14ac:dyDescent="0.25">
      <c r="A521" s="284" t="s">
        <v>26293</v>
      </c>
      <c r="B521" s="284" t="s">
        <v>26294</v>
      </c>
      <c r="C521" s="284" t="s">
        <v>28189</v>
      </c>
      <c r="D521" s="285" t="s">
        <v>25342</v>
      </c>
      <c r="E521" s="285">
        <v>1</v>
      </c>
      <c r="F521" s="286">
        <v>22.39</v>
      </c>
      <c r="G521" s="286">
        <v>22.39</v>
      </c>
    </row>
    <row r="522" spans="1:7" ht="30" x14ac:dyDescent="0.25">
      <c r="A522" s="284" t="s">
        <v>26295</v>
      </c>
      <c r="B522" s="284" t="s">
        <v>26296</v>
      </c>
      <c r="C522" s="284" t="s">
        <v>28190</v>
      </c>
      <c r="D522" s="285" t="s">
        <v>25342</v>
      </c>
      <c r="E522" s="285">
        <v>1</v>
      </c>
      <c r="F522" s="286">
        <v>40.29</v>
      </c>
      <c r="G522" s="286">
        <v>40.29</v>
      </c>
    </row>
    <row r="523" spans="1:7" ht="30" x14ac:dyDescent="0.25">
      <c r="A523" s="284" t="s">
        <v>26297</v>
      </c>
      <c r="B523" s="284" t="s">
        <v>26298</v>
      </c>
      <c r="C523" s="284" t="s">
        <v>28191</v>
      </c>
      <c r="D523" s="285" t="s">
        <v>25342</v>
      </c>
      <c r="E523" s="285">
        <v>1</v>
      </c>
      <c r="F523" s="286">
        <v>40</v>
      </c>
      <c r="G523" s="286">
        <v>40</v>
      </c>
    </row>
    <row r="524" spans="1:7" ht="45" x14ac:dyDescent="0.25">
      <c r="A524" s="284" t="s">
        <v>26299</v>
      </c>
      <c r="B524" s="284" t="s">
        <v>26300</v>
      </c>
      <c r="C524" s="284" t="s">
        <v>28192</v>
      </c>
      <c r="D524" s="285" t="s">
        <v>25342</v>
      </c>
      <c r="E524" s="285">
        <v>1</v>
      </c>
      <c r="F524" s="286">
        <v>85.41</v>
      </c>
      <c r="G524" s="286">
        <v>85.41</v>
      </c>
    </row>
    <row r="525" spans="1:7" ht="45" x14ac:dyDescent="0.25">
      <c r="A525" s="284" t="s">
        <v>26301</v>
      </c>
      <c r="B525" s="284" t="s">
        <v>26302</v>
      </c>
      <c r="C525" s="284" t="s">
        <v>28193</v>
      </c>
      <c r="D525" s="285" t="s">
        <v>25342</v>
      </c>
      <c r="E525" s="285">
        <v>1</v>
      </c>
      <c r="F525" s="286">
        <v>45.47</v>
      </c>
      <c r="G525" s="286">
        <v>45.47</v>
      </c>
    </row>
    <row r="526" spans="1:7" ht="30" x14ac:dyDescent="0.25">
      <c r="A526" s="284" t="s">
        <v>26303</v>
      </c>
      <c r="B526" s="284" t="s">
        <v>26304</v>
      </c>
      <c r="C526" s="284" t="s">
        <v>28194</v>
      </c>
      <c r="D526" s="285" t="s">
        <v>25342</v>
      </c>
      <c r="E526" s="285">
        <v>1</v>
      </c>
      <c r="F526" s="286">
        <v>5.74</v>
      </c>
      <c r="G526" s="286">
        <v>5.74</v>
      </c>
    </row>
    <row r="527" spans="1:7" ht="30" x14ac:dyDescent="0.25">
      <c r="A527" s="284" t="s">
        <v>26305</v>
      </c>
      <c r="B527" s="284" t="s">
        <v>26306</v>
      </c>
      <c r="C527" s="284" t="s">
        <v>28195</v>
      </c>
      <c r="D527" s="285" t="s">
        <v>25342</v>
      </c>
      <c r="E527" s="285">
        <v>1</v>
      </c>
      <c r="F527" s="286">
        <v>25.17</v>
      </c>
      <c r="G527" s="286">
        <v>25.17</v>
      </c>
    </row>
    <row r="528" spans="1:7" ht="30" x14ac:dyDescent="0.25">
      <c r="A528" s="284" t="s">
        <v>26307</v>
      </c>
      <c r="B528" s="284" t="s">
        <v>26308</v>
      </c>
      <c r="C528" s="284" t="s">
        <v>28196</v>
      </c>
      <c r="D528" s="285" t="s">
        <v>25342</v>
      </c>
      <c r="E528" s="285">
        <v>1</v>
      </c>
      <c r="F528" s="286">
        <v>2.74</v>
      </c>
      <c r="G528" s="286">
        <v>2.74</v>
      </c>
    </row>
    <row r="529" spans="1:7" ht="30" x14ac:dyDescent="0.25">
      <c r="A529" s="284" t="s">
        <v>26309</v>
      </c>
      <c r="B529" s="284" t="s">
        <v>26310</v>
      </c>
      <c r="C529" s="284" t="s">
        <v>28197</v>
      </c>
      <c r="D529" s="285" t="s">
        <v>25342</v>
      </c>
      <c r="E529" s="285">
        <v>1</v>
      </c>
      <c r="F529" s="286">
        <v>17.64</v>
      </c>
      <c r="G529" s="286">
        <v>17.64</v>
      </c>
    </row>
    <row r="530" spans="1:7" ht="30" x14ac:dyDescent="0.25">
      <c r="A530" s="284" t="s">
        <v>26311</v>
      </c>
      <c r="B530" s="284" t="s">
        <v>26312</v>
      </c>
      <c r="C530" s="284" t="s">
        <v>28198</v>
      </c>
      <c r="D530" s="285" t="s">
        <v>25342</v>
      </c>
      <c r="E530" s="285">
        <v>1</v>
      </c>
      <c r="F530" s="286">
        <v>10.63</v>
      </c>
      <c r="G530" s="286">
        <v>10.63</v>
      </c>
    </row>
    <row r="531" spans="1:7" ht="30" x14ac:dyDescent="0.25">
      <c r="A531" s="284" t="s">
        <v>26313</v>
      </c>
      <c r="B531" s="284" t="s">
        <v>26314</v>
      </c>
      <c r="C531" s="284" t="s">
        <v>28199</v>
      </c>
      <c r="D531" s="285" t="s">
        <v>25342</v>
      </c>
      <c r="E531" s="285">
        <v>1</v>
      </c>
      <c r="F531" s="286">
        <v>75.31</v>
      </c>
      <c r="G531" s="286">
        <v>75.31</v>
      </c>
    </row>
    <row r="532" spans="1:7" ht="30" x14ac:dyDescent="0.25">
      <c r="A532" s="284" t="s">
        <v>26315</v>
      </c>
      <c r="B532" s="284" t="s">
        <v>26316</v>
      </c>
      <c r="C532" s="284" t="s">
        <v>28200</v>
      </c>
      <c r="D532" s="285" t="s">
        <v>25342</v>
      </c>
      <c r="E532" s="285">
        <v>1</v>
      </c>
      <c r="F532" s="286">
        <v>91.73</v>
      </c>
      <c r="G532" s="286">
        <v>91.73</v>
      </c>
    </row>
    <row r="533" spans="1:7" ht="30" x14ac:dyDescent="0.25">
      <c r="A533" s="284" t="s">
        <v>26317</v>
      </c>
      <c r="B533" s="284" t="s">
        <v>26318</v>
      </c>
      <c r="C533" s="284" t="s">
        <v>28201</v>
      </c>
      <c r="D533" s="285" t="s">
        <v>25342</v>
      </c>
      <c r="E533" s="285">
        <v>1</v>
      </c>
      <c r="F533" s="286">
        <v>171.98</v>
      </c>
      <c r="G533" s="286">
        <v>171.98</v>
      </c>
    </row>
    <row r="534" spans="1:7" ht="30" x14ac:dyDescent="0.25">
      <c r="A534" s="284" t="s">
        <v>26319</v>
      </c>
      <c r="B534" s="284" t="s">
        <v>26320</v>
      </c>
      <c r="C534" s="284" t="s">
        <v>28202</v>
      </c>
      <c r="D534" s="285" t="s">
        <v>25342</v>
      </c>
      <c r="E534" s="285">
        <v>1</v>
      </c>
      <c r="F534" s="286">
        <v>69.099999999999994</v>
      </c>
      <c r="G534" s="286">
        <v>69.099999999999994</v>
      </c>
    </row>
    <row r="535" spans="1:7" ht="45" x14ac:dyDescent="0.25">
      <c r="A535" s="284" t="s">
        <v>26321</v>
      </c>
      <c r="B535" s="284" t="s">
        <v>26322</v>
      </c>
      <c r="C535" s="284" t="s">
        <v>28203</v>
      </c>
      <c r="D535" s="285" t="s">
        <v>25342</v>
      </c>
      <c r="E535" s="285">
        <v>1</v>
      </c>
      <c r="F535" s="286">
        <v>11.86</v>
      </c>
      <c r="G535" s="286">
        <v>11.86</v>
      </c>
    </row>
    <row r="536" spans="1:7" ht="45" x14ac:dyDescent="0.25">
      <c r="A536" s="284" t="s">
        <v>26323</v>
      </c>
      <c r="B536" s="284" t="s">
        <v>26324</v>
      </c>
      <c r="C536" s="284" t="s">
        <v>28204</v>
      </c>
      <c r="D536" s="285" t="s">
        <v>25342</v>
      </c>
      <c r="E536" s="285">
        <v>1</v>
      </c>
      <c r="F536" s="286">
        <v>13.69</v>
      </c>
      <c r="G536" s="286">
        <v>13.69</v>
      </c>
    </row>
    <row r="537" spans="1:7" ht="45" x14ac:dyDescent="0.25">
      <c r="A537" s="284" t="s">
        <v>26325</v>
      </c>
      <c r="B537" s="284" t="s">
        <v>26326</v>
      </c>
      <c r="C537" s="284" t="s">
        <v>28205</v>
      </c>
      <c r="D537" s="285" t="s">
        <v>25342</v>
      </c>
      <c r="E537" s="285">
        <v>1</v>
      </c>
      <c r="F537" s="286">
        <v>17.34</v>
      </c>
      <c r="G537" s="286">
        <v>17.34</v>
      </c>
    </row>
    <row r="538" spans="1:7" ht="45" x14ac:dyDescent="0.25">
      <c r="A538" s="283" t="s">
        <v>26327</v>
      </c>
      <c r="B538" s="284"/>
      <c r="C538" s="283" t="s">
        <v>28206</v>
      </c>
      <c r="D538" s="285"/>
      <c r="E538" s="285"/>
      <c r="F538" s="286"/>
      <c r="G538" s="286"/>
    </row>
    <row r="539" spans="1:7" ht="45" x14ac:dyDescent="0.25">
      <c r="A539" s="284" t="s">
        <v>26328</v>
      </c>
      <c r="B539" s="284" t="s">
        <v>26329</v>
      </c>
      <c r="C539" s="284" t="s">
        <v>28207</v>
      </c>
      <c r="D539" s="285" t="s">
        <v>15747</v>
      </c>
      <c r="E539" s="285">
        <v>1</v>
      </c>
      <c r="F539" s="286">
        <v>9.2799999999999994</v>
      </c>
      <c r="G539" s="286">
        <v>9.2799999999999994</v>
      </c>
    </row>
    <row r="540" spans="1:7" ht="45" x14ac:dyDescent="0.25">
      <c r="A540" s="284" t="s">
        <v>26330</v>
      </c>
      <c r="B540" s="284" t="s">
        <v>26331</v>
      </c>
      <c r="C540" s="284" t="s">
        <v>28208</v>
      </c>
      <c r="D540" s="285" t="s">
        <v>15747</v>
      </c>
      <c r="E540" s="285">
        <v>1</v>
      </c>
      <c r="F540" s="286">
        <v>13.9</v>
      </c>
      <c r="G540" s="286">
        <v>13.9</v>
      </c>
    </row>
    <row r="541" spans="1:7" ht="45" x14ac:dyDescent="0.25">
      <c r="A541" s="284" t="s">
        <v>26332</v>
      </c>
      <c r="B541" s="284" t="s">
        <v>26333</v>
      </c>
      <c r="C541" s="284" t="s">
        <v>28209</v>
      </c>
      <c r="D541" s="285" t="s">
        <v>15747</v>
      </c>
      <c r="E541" s="285">
        <v>1</v>
      </c>
      <c r="F541" s="286">
        <v>20.89</v>
      </c>
      <c r="G541" s="286">
        <v>20.89</v>
      </c>
    </row>
    <row r="542" spans="1:7" ht="45" x14ac:dyDescent="0.25">
      <c r="A542" s="284" t="s">
        <v>26334</v>
      </c>
      <c r="B542" s="284" t="s">
        <v>26335</v>
      </c>
      <c r="C542" s="284" t="s">
        <v>28210</v>
      </c>
      <c r="D542" s="285" t="s">
        <v>15747</v>
      </c>
      <c r="E542" s="285">
        <v>1</v>
      </c>
      <c r="F542" s="286">
        <v>17.71</v>
      </c>
      <c r="G542" s="286">
        <v>17.71</v>
      </c>
    </row>
    <row r="543" spans="1:7" ht="45" x14ac:dyDescent="0.25">
      <c r="A543" s="284" t="s">
        <v>26336</v>
      </c>
      <c r="B543" s="284" t="s">
        <v>26337</v>
      </c>
      <c r="C543" s="284" t="s">
        <v>28211</v>
      </c>
      <c r="D543" s="285" t="s">
        <v>15747</v>
      </c>
      <c r="E543" s="285">
        <v>1</v>
      </c>
      <c r="F543" s="286">
        <v>26.97</v>
      </c>
      <c r="G543" s="286">
        <v>26.97</v>
      </c>
    </row>
    <row r="544" spans="1:7" ht="45" x14ac:dyDescent="0.25">
      <c r="A544" s="284" t="s">
        <v>26338</v>
      </c>
      <c r="B544" s="284" t="s">
        <v>26339</v>
      </c>
      <c r="C544" s="284" t="s">
        <v>28212</v>
      </c>
      <c r="D544" s="285" t="s">
        <v>15747</v>
      </c>
      <c r="E544" s="285">
        <v>1</v>
      </c>
      <c r="F544" s="286">
        <v>39.21</v>
      </c>
      <c r="G544" s="286">
        <v>39.21</v>
      </c>
    </row>
    <row r="545" spans="1:7" x14ac:dyDescent="0.25">
      <c r="A545" s="283" t="s">
        <v>26340</v>
      </c>
      <c r="B545" s="284"/>
      <c r="C545" s="283" t="s">
        <v>25808</v>
      </c>
      <c r="D545" s="285"/>
      <c r="E545" s="285"/>
      <c r="F545" s="286"/>
      <c r="G545" s="286"/>
    </row>
    <row r="546" spans="1:7" ht="30" x14ac:dyDescent="0.25">
      <c r="A546" s="284" t="s">
        <v>26341</v>
      </c>
      <c r="B546" s="284" t="s">
        <v>26342</v>
      </c>
      <c r="C546" s="284" t="s">
        <v>28213</v>
      </c>
      <c r="D546" s="285" t="s">
        <v>25342</v>
      </c>
      <c r="E546" s="285">
        <v>1</v>
      </c>
      <c r="F546" s="286">
        <v>15.94</v>
      </c>
      <c r="G546" s="286">
        <v>15.94</v>
      </c>
    </row>
    <row r="547" spans="1:7" ht="30" x14ac:dyDescent="0.25">
      <c r="A547" s="284" t="s">
        <v>26343</v>
      </c>
      <c r="B547" s="284" t="s">
        <v>26344</v>
      </c>
      <c r="C547" s="284" t="s">
        <v>28214</v>
      </c>
      <c r="D547" s="285" t="s">
        <v>25342</v>
      </c>
      <c r="E547" s="285">
        <v>1</v>
      </c>
      <c r="F547" s="286">
        <v>22.32</v>
      </c>
      <c r="G547" s="286">
        <v>22.32</v>
      </c>
    </row>
    <row r="548" spans="1:7" ht="30" x14ac:dyDescent="0.25">
      <c r="A548" s="284" t="s">
        <v>26345</v>
      </c>
      <c r="B548" s="284" t="s">
        <v>26346</v>
      </c>
      <c r="C548" s="284" t="s">
        <v>28215</v>
      </c>
      <c r="D548" s="285" t="s">
        <v>25342</v>
      </c>
      <c r="E548" s="285">
        <v>1</v>
      </c>
      <c r="F548" s="286">
        <v>15.94</v>
      </c>
      <c r="G548" s="286">
        <v>15.94</v>
      </c>
    </row>
    <row r="549" spans="1:7" ht="30" x14ac:dyDescent="0.25">
      <c r="A549" s="284" t="s">
        <v>26347</v>
      </c>
      <c r="B549" s="284" t="s">
        <v>26348</v>
      </c>
      <c r="C549" s="284" t="s">
        <v>28216</v>
      </c>
      <c r="D549" s="285" t="s">
        <v>25342</v>
      </c>
      <c r="E549" s="285">
        <v>1</v>
      </c>
      <c r="F549" s="286">
        <v>18.78</v>
      </c>
      <c r="G549" s="286">
        <v>18.78</v>
      </c>
    </row>
    <row r="550" spans="1:7" x14ac:dyDescent="0.25">
      <c r="A550" s="283" t="s">
        <v>26349</v>
      </c>
      <c r="B550" s="284"/>
      <c r="C550" s="283" t="s">
        <v>26350</v>
      </c>
      <c r="D550" s="285"/>
      <c r="E550" s="285"/>
      <c r="F550" s="286"/>
      <c r="G550" s="286"/>
    </row>
    <row r="551" spans="1:7" x14ac:dyDescent="0.25">
      <c r="A551" s="283" t="s">
        <v>26351</v>
      </c>
      <c r="B551" s="284"/>
      <c r="C551" s="283" t="s">
        <v>26352</v>
      </c>
      <c r="D551" s="285"/>
      <c r="E551" s="285"/>
      <c r="F551" s="286"/>
      <c r="G551" s="286"/>
    </row>
    <row r="552" spans="1:7" ht="120" x14ac:dyDescent="0.25">
      <c r="A552" s="284" t="s">
        <v>26353</v>
      </c>
      <c r="B552" s="284" t="s">
        <v>26354</v>
      </c>
      <c r="C552" s="284" t="s">
        <v>28217</v>
      </c>
      <c r="D552" s="285" t="s">
        <v>25342</v>
      </c>
      <c r="E552" s="285">
        <v>1</v>
      </c>
      <c r="F552" s="286">
        <v>965.89</v>
      </c>
      <c r="G552" s="286">
        <v>965.89</v>
      </c>
    </row>
    <row r="553" spans="1:7" ht="105" x14ac:dyDescent="0.25">
      <c r="A553" s="284" t="s">
        <v>26355</v>
      </c>
      <c r="B553" s="284" t="s">
        <v>26356</v>
      </c>
      <c r="C553" s="284" t="s">
        <v>28218</v>
      </c>
      <c r="D553" s="285" t="s">
        <v>25342</v>
      </c>
      <c r="E553" s="285">
        <v>1</v>
      </c>
      <c r="F553" s="287">
        <v>1719.36</v>
      </c>
      <c r="G553" s="287">
        <v>1719.36</v>
      </c>
    </row>
    <row r="554" spans="1:7" x14ac:dyDescent="0.25">
      <c r="A554" s="283" t="s">
        <v>26357</v>
      </c>
      <c r="B554" s="284"/>
      <c r="C554" s="283" t="s">
        <v>26358</v>
      </c>
      <c r="D554" s="285"/>
      <c r="E554" s="285"/>
      <c r="F554" s="286"/>
      <c r="G554" s="286"/>
    </row>
    <row r="555" spans="1:7" ht="45" x14ac:dyDescent="0.25">
      <c r="A555" s="284" t="s">
        <v>26359</v>
      </c>
      <c r="B555" s="284" t="s">
        <v>26360</v>
      </c>
      <c r="C555" s="284" t="s">
        <v>28219</v>
      </c>
      <c r="D555" s="285" t="s">
        <v>25342</v>
      </c>
      <c r="E555" s="285">
        <v>1</v>
      </c>
      <c r="F555" s="286">
        <v>238.05</v>
      </c>
      <c r="G555" s="286">
        <v>238.05</v>
      </c>
    </row>
    <row r="556" spans="1:7" ht="60" x14ac:dyDescent="0.25">
      <c r="A556" s="284" t="s">
        <v>26361</v>
      </c>
      <c r="B556" s="284" t="s">
        <v>26362</v>
      </c>
      <c r="C556" s="284" t="s">
        <v>28220</v>
      </c>
      <c r="D556" s="285" t="s">
        <v>25342</v>
      </c>
      <c r="E556" s="285">
        <v>1</v>
      </c>
      <c r="F556" s="286">
        <v>326.24</v>
      </c>
      <c r="G556" s="286">
        <v>326.24</v>
      </c>
    </row>
    <row r="557" spans="1:7" ht="60" x14ac:dyDescent="0.25">
      <c r="A557" s="284" t="s">
        <v>26363</v>
      </c>
      <c r="B557" s="284" t="s">
        <v>26364</v>
      </c>
      <c r="C557" s="284" t="s">
        <v>28221</v>
      </c>
      <c r="D557" s="285" t="s">
        <v>25342</v>
      </c>
      <c r="E557" s="285">
        <v>1</v>
      </c>
      <c r="F557" s="286">
        <v>352.91</v>
      </c>
      <c r="G557" s="286">
        <v>352.91</v>
      </c>
    </row>
    <row r="558" spans="1:7" ht="60" x14ac:dyDescent="0.25">
      <c r="A558" s="284" t="s">
        <v>26365</v>
      </c>
      <c r="B558" s="284" t="s">
        <v>26366</v>
      </c>
      <c r="C558" s="284" t="s">
        <v>28222</v>
      </c>
      <c r="D558" s="285" t="s">
        <v>25342</v>
      </c>
      <c r="E558" s="285">
        <v>1</v>
      </c>
      <c r="F558" s="286">
        <v>398.39</v>
      </c>
      <c r="G558" s="286">
        <v>398.39</v>
      </c>
    </row>
    <row r="559" spans="1:7" ht="60" x14ac:dyDescent="0.25">
      <c r="A559" s="284" t="s">
        <v>26367</v>
      </c>
      <c r="B559" s="284" t="s">
        <v>26368</v>
      </c>
      <c r="C559" s="284" t="s">
        <v>28223</v>
      </c>
      <c r="D559" s="285" t="s">
        <v>25342</v>
      </c>
      <c r="E559" s="285">
        <v>1</v>
      </c>
      <c r="F559" s="286">
        <v>451.03</v>
      </c>
      <c r="G559" s="286">
        <v>451.03</v>
      </c>
    </row>
    <row r="560" spans="1:7" x14ac:dyDescent="0.25">
      <c r="A560" s="284" t="s">
        <v>26369</v>
      </c>
      <c r="B560" s="284" t="s">
        <v>26370</v>
      </c>
      <c r="C560" s="284" t="s">
        <v>28224</v>
      </c>
      <c r="D560" s="285" t="s">
        <v>25342</v>
      </c>
      <c r="E560" s="285">
        <v>1</v>
      </c>
      <c r="F560" s="286">
        <v>66.849999999999994</v>
      </c>
      <c r="G560" s="286">
        <v>66.849999999999994</v>
      </c>
    </row>
    <row r="561" spans="1:7" ht="60" x14ac:dyDescent="0.25">
      <c r="A561" s="284" t="s">
        <v>26371</v>
      </c>
      <c r="B561" s="284" t="s">
        <v>26372</v>
      </c>
      <c r="C561" s="284" t="s">
        <v>28225</v>
      </c>
      <c r="D561" s="285" t="s">
        <v>25342</v>
      </c>
      <c r="E561" s="285">
        <v>1</v>
      </c>
      <c r="F561" s="286">
        <v>111.58</v>
      </c>
      <c r="G561" s="286">
        <v>111.58</v>
      </c>
    </row>
    <row r="562" spans="1:7" ht="45" x14ac:dyDescent="0.25">
      <c r="A562" s="284" t="s">
        <v>26373</v>
      </c>
      <c r="B562" s="284" t="s">
        <v>26374</v>
      </c>
      <c r="C562" s="284" t="s">
        <v>28226</v>
      </c>
      <c r="D562" s="285" t="s">
        <v>25342</v>
      </c>
      <c r="E562" s="285">
        <v>1</v>
      </c>
      <c r="F562" s="286">
        <v>88.27</v>
      </c>
      <c r="G562" s="286">
        <v>88.27</v>
      </c>
    </row>
    <row r="563" spans="1:7" ht="45" x14ac:dyDescent="0.25">
      <c r="A563" s="284" t="s">
        <v>26375</v>
      </c>
      <c r="B563" s="284" t="s">
        <v>26376</v>
      </c>
      <c r="C563" s="284" t="s">
        <v>28227</v>
      </c>
      <c r="D563" s="285" t="s">
        <v>25342</v>
      </c>
      <c r="E563" s="285">
        <v>1</v>
      </c>
      <c r="F563" s="286">
        <v>145.38999999999999</v>
      </c>
      <c r="G563" s="286">
        <v>145.38999999999999</v>
      </c>
    </row>
    <row r="564" spans="1:7" ht="105" x14ac:dyDescent="0.25">
      <c r="A564" s="284" t="s">
        <v>26377</v>
      </c>
      <c r="B564" s="284" t="s">
        <v>26378</v>
      </c>
      <c r="C564" s="284" t="s">
        <v>28228</v>
      </c>
      <c r="D564" s="285" t="s">
        <v>25342</v>
      </c>
      <c r="E564" s="285">
        <v>1</v>
      </c>
      <c r="F564" s="286">
        <v>751.68</v>
      </c>
      <c r="G564" s="286">
        <v>751.68</v>
      </c>
    </row>
    <row r="565" spans="1:7" ht="105" x14ac:dyDescent="0.25">
      <c r="A565" s="284" t="s">
        <v>26379</v>
      </c>
      <c r="B565" s="284" t="s">
        <v>26380</v>
      </c>
      <c r="C565" s="284" t="s">
        <v>28229</v>
      </c>
      <c r="D565" s="285" t="s">
        <v>25342</v>
      </c>
      <c r="E565" s="285">
        <v>1</v>
      </c>
      <c r="F565" s="286">
        <v>896.28</v>
      </c>
      <c r="G565" s="286">
        <v>896.28</v>
      </c>
    </row>
    <row r="566" spans="1:7" ht="90" x14ac:dyDescent="0.25">
      <c r="A566" s="284" t="s">
        <v>26381</v>
      </c>
      <c r="B566" s="284" t="s">
        <v>26382</v>
      </c>
      <c r="C566" s="284" t="s">
        <v>28230</v>
      </c>
      <c r="D566" s="285" t="s">
        <v>25342</v>
      </c>
      <c r="E566" s="285">
        <v>1</v>
      </c>
      <c r="F566" s="287">
        <v>1139.54</v>
      </c>
      <c r="G566" s="287">
        <v>1139.54</v>
      </c>
    </row>
    <row r="567" spans="1:7" x14ac:dyDescent="0.25">
      <c r="A567" s="283" t="s">
        <v>26383</v>
      </c>
      <c r="B567" s="284"/>
      <c r="C567" s="283" t="s">
        <v>26384</v>
      </c>
      <c r="D567" s="285"/>
      <c r="E567" s="285"/>
      <c r="F567" s="286"/>
      <c r="G567" s="286"/>
    </row>
    <row r="568" spans="1:7" ht="45" x14ac:dyDescent="0.25">
      <c r="A568" s="284" t="s">
        <v>26385</v>
      </c>
      <c r="B568" s="284" t="s">
        <v>26386</v>
      </c>
      <c r="C568" s="284" t="s">
        <v>28231</v>
      </c>
      <c r="D568" s="285" t="s">
        <v>25342</v>
      </c>
      <c r="E568" s="285">
        <v>1</v>
      </c>
      <c r="F568" s="286">
        <v>120.43</v>
      </c>
      <c r="G568" s="286">
        <v>120.43</v>
      </c>
    </row>
    <row r="569" spans="1:7" ht="90" x14ac:dyDescent="0.25">
      <c r="A569" s="284" t="s">
        <v>26387</v>
      </c>
      <c r="B569" s="284" t="s">
        <v>26388</v>
      </c>
      <c r="C569" s="284" t="s">
        <v>28232</v>
      </c>
      <c r="D569" s="285" t="s">
        <v>25342</v>
      </c>
      <c r="E569" s="285">
        <v>1</v>
      </c>
      <c r="F569" s="286">
        <v>160.22999999999999</v>
      </c>
      <c r="G569" s="286">
        <v>160.22999999999999</v>
      </c>
    </row>
    <row r="570" spans="1:7" ht="45" x14ac:dyDescent="0.25">
      <c r="A570" s="284" t="s">
        <v>26389</v>
      </c>
      <c r="B570" s="284" t="s">
        <v>26390</v>
      </c>
      <c r="C570" s="284" t="s">
        <v>28233</v>
      </c>
      <c r="D570" s="285" t="s">
        <v>25342</v>
      </c>
      <c r="E570" s="285">
        <v>1</v>
      </c>
      <c r="F570" s="286">
        <v>27.67</v>
      </c>
      <c r="G570" s="286">
        <v>27.67</v>
      </c>
    </row>
    <row r="571" spans="1:7" ht="90" x14ac:dyDescent="0.25">
      <c r="A571" s="284" t="s">
        <v>26391</v>
      </c>
      <c r="B571" s="284" t="s">
        <v>26392</v>
      </c>
      <c r="C571" s="284" t="s">
        <v>28234</v>
      </c>
      <c r="D571" s="285" t="s">
        <v>25342</v>
      </c>
      <c r="E571" s="285">
        <v>1</v>
      </c>
      <c r="F571" s="286">
        <v>99.02</v>
      </c>
      <c r="G571" s="286">
        <v>99.02</v>
      </c>
    </row>
    <row r="572" spans="1:7" ht="90" x14ac:dyDescent="0.25">
      <c r="A572" s="284" t="s">
        <v>26393</v>
      </c>
      <c r="B572" s="284" t="s">
        <v>26394</v>
      </c>
      <c r="C572" s="284" t="s">
        <v>28235</v>
      </c>
      <c r="D572" s="285" t="s">
        <v>25342</v>
      </c>
      <c r="E572" s="285">
        <v>1</v>
      </c>
      <c r="F572" s="286">
        <v>126.99</v>
      </c>
      <c r="G572" s="286">
        <v>126.99</v>
      </c>
    </row>
    <row r="573" spans="1:7" ht="90" x14ac:dyDescent="0.25">
      <c r="A573" s="284" t="s">
        <v>26395</v>
      </c>
      <c r="B573" s="284" t="s">
        <v>26396</v>
      </c>
      <c r="C573" s="284" t="s">
        <v>28236</v>
      </c>
      <c r="D573" s="285" t="s">
        <v>25342</v>
      </c>
      <c r="E573" s="285">
        <v>1</v>
      </c>
      <c r="F573" s="286">
        <v>178.04</v>
      </c>
      <c r="G573" s="286">
        <v>178.04</v>
      </c>
    </row>
    <row r="574" spans="1:7" x14ac:dyDescent="0.25">
      <c r="A574" s="284" t="s">
        <v>26397</v>
      </c>
      <c r="B574" s="284" t="s">
        <v>26398</v>
      </c>
      <c r="C574" s="284" t="s">
        <v>28237</v>
      </c>
      <c r="D574" s="285" t="s">
        <v>25342</v>
      </c>
      <c r="E574" s="285">
        <v>1</v>
      </c>
      <c r="F574" s="286">
        <v>6.61</v>
      </c>
      <c r="G574" s="286">
        <v>6.61</v>
      </c>
    </row>
    <row r="575" spans="1:7" ht="105" x14ac:dyDescent="0.25">
      <c r="A575" s="284" t="s">
        <v>26399</v>
      </c>
      <c r="B575" s="284" t="s">
        <v>26400</v>
      </c>
      <c r="C575" s="284" t="s">
        <v>28238</v>
      </c>
      <c r="D575" s="285" t="s">
        <v>25342</v>
      </c>
      <c r="E575" s="285">
        <v>1</v>
      </c>
      <c r="F575" s="286">
        <v>91.28</v>
      </c>
      <c r="G575" s="286">
        <v>91.28</v>
      </c>
    </row>
    <row r="576" spans="1:7" ht="30" x14ac:dyDescent="0.25">
      <c r="A576" s="284" t="s">
        <v>26401</v>
      </c>
      <c r="B576" s="284" t="s">
        <v>26402</v>
      </c>
      <c r="C576" s="284" t="s">
        <v>28239</v>
      </c>
      <c r="D576" s="285" t="s">
        <v>25342</v>
      </c>
      <c r="E576" s="285">
        <v>1</v>
      </c>
      <c r="F576" s="286">
        <v>6.35</v>
      </c>
      <c r="G576" s="286">
        <v>6.35</v>
      </c>
    </row>
    <row r="577" spans="1:7" ht="30" x14ac:dyDescent="0.25">
      <c r="A577" s="284" t="s">
        <v>26403</v>
      </c>
      <c r="B577" s="284" t="s">
        <v>26404</v>
      </c>
      <c r="C577" s="284" t="s">
        <v>28240</v>
      </c>
      <c r="D577" s="285" t="s">
        <v>25342</v>
      </c>
      <c r="E577" s="285">
        <v>1</v>
      </c>
      <c r="F577" s="286">
        <v>11.05</v>
      </c>
      <c r="G577" s="286">
        <v>11.05</v>
      </c>
    </row>
    <row r="578" spans="1:7" x14ac:dyDescent="0.25">
      <c r="A578" s="284" t="s">
        <v>26405</v>
      </c>
      <c r="B578" s="284" t="s">
        <v>26406</v>
      </c>
      <c r="C578" s="284" t="s">
        <v>28241</v>
      </c>
      <c r="D578" s="285" t="s">
        <v>25342</v>
      </c>
      <c r="E578" s="285">
        <v>1</v>
      </c>
      <c r="F578" s="286">
        <v>7.73</v>
      </c>
      <c r="G578" s="286">
        <v>7.73</v>
      </c>
    </row>
    <row r="579" spans="1:7" ht="30" x14ac:dyDescent="0.25">
      <c r="A579" s="284" t="s">
        <v>26407</v>
      </c>
      <c r="B579" s="284" t="s">
        <v>26408</v>
      </c>
      <c r="C579" s="284" t="s">
        <v>28242</v>
      </c>
      <c r="D579" s="285" t="s">
        <v>25342</v>
      </c>
      <c r="E579" s="285">
        <v>1</v>
      </c>
      <c r="F579" s="286">
        <v>47.65</v>
      </c>
      <c r="G579" s="286">
        <v>47.65</v>
      </c>
    </row>
    <row r="580" spans="1:7" ht="30" x14ac:dyDescent="0.25">
      <c r="A580" s="284" t="s">
        <v>26409</v>
      </c>
      <c r="B580" s="284" t="s">
        <v>26410</v>
      </c>
      <c r="C580" s="284" t="s">
        <v>28243</v>
      </c>
      <c r="D580" s="285" t="s">
        <v>25342</v>
      </c>
      <c r="E580" s="285">
        <v>1</v>
      </c>
      <c r="F580" s="286">
        <v>69.11</v>
      </c>
      <c r="G580" s="286">
        <v>69.11</v>
      </c>
    </row>
    <row r="581" spans="1:7" ht="30" x14ac:dyDescent="0.25">
      <c r="A581" s="284" t="s">
        <v>26411</v>
      </c>
      <c r="B581" s="284" t="s">
        <v>26412</v>
      </c>
      <c r="C581" s="284" t="s">
        <v>28244</v>
      </c>
      <c r="D581" s="285" t="s">
        <v>25342</v>
      </c>
      <c r="E581" s="285">
        <v>1</v>
      </c>
      <c r="F581" s="286">
        <v>94.76</v>
      </c>
      <c r="G581" s="286">
        <v>94.76</v>
      </c>
    </row>
    <row r="582" spans="1:7" ht="30" x14ac:dyDescent="0.25">
      <c r="A582" s="284" t="s">
        <v>26413</v>
      </c>
      <c r="B582" s="284" t="s">
        <v>26414</v>
      </c>
      <c r="C582" s="284" t="s">
        <v>28245</v>
      </c>
      <c r="D582" s="285" t="s">
        <v>25342</v>
      </c>
      <c r="E582" s="285">
        <v>1</v>
      </c>
      <c r="F582" s="286">
        <v>128.62</v>
      </c>
      <c r="G582" s="286">
        <v>128.62</v>
      </c>
    </row>
    <row r="583" spans="1:7" ht="30" x14ac:dyDescent="0.25">
      <c r="A583" s="284" t="s">
        <v>26415</v>
      </c>
      <c r="B583" s="284" t="s">
        <v>26416</v>
      </c>
      <c r="C583" s="284" t="s">
        <v>28246</v>
      </c>
      <c r="D583" s="285" t="s">
        <v>25342</v>
      </c>
      <c r="E583" s="285">
        <v>1</v>
      </c>
      <c r="F583" s="286">
        <v>8.08</v>
      </c>
      <c r="G583" s="286">
        <v>8.08</v>
      </c>
    </row>
    <row r="584" spans="1:7" x14ac:dyDescent="0.25">
      <c r="A584" s="283" t="s">
        <v>26417</v>
      </c>
      <c r="B584" s="284"/>
      <c r="C584" s="283" t="s">
        <v>26418</v>
      </c>
      <c r="D584" s="285"/>
      <c r="E584" s="285"/>
      <c r="F584" s="286"/>
      <c r="G584" s="286"/>
    </row>
    <row r="585" spans="1:7" ht="90" x14ac:dyDescent="0.25">
      <c r="A585" s="284" t="s">
        <v>26419</v>
      </c>
      <c r="B585" s="284" t="s">
        <v>26420</v>
      </c>
      <c r="C585" s="284" t="s">
        <v>28247</v>
      </c>
      <c r="D585" s="285" t="s">
        <v>15747</v>
      </c>
      <c r="E585" s="285">
        <v>1</v>
      </c>
      <c r="F585" s="286">
        <v>38.67</v>
      </c>
      <c r="G585" s="286">
        <v>38.67</v>
      </c>
    </row>
    <row r="586" spans="1:7" ht="90" x14ac:dyDescent="0.25">
      <c r="A586" s="284" t="s">
        <v>26421</v>
      </c>
      <c r="B586" s="284" t="s">
        <v>26422</v>
      </c>
      <c r="C586" s="284" t="s">
        <v>28248</v>
      </c>
      <c r="D586" s="285" t="s">
        <v>15747</v>
      </c>
      <c r="E586" s="285">
        <v>1</v>
      </c>
      <c r="F586" s="286">
        <v>46.41</v>
      </c>
      <c r="G586" s="286">
        <v>46.41</v>
      </c>
    </row>
    <row r="587" spans="1:7" ht="90" x14ac:dyDescent="0.25">
      <c r="A587" s="284" t="s">
        <v>26423</v>
      </c>
      <c r="B587" s="284" t="s">
        <v>26424</v>
      </c>
      <c r="C587" s="284" t="s">
        <v>28249</v>
      </c>
      <c r="D587" s="285" t="s">
        <v>15747</v>
      </c>
      <c r="E587" s="285">
        <v>1</v>
      </c>
      <c r="F587" s="286">
        <v>119.95</v>
      </c>
      <c r="G587" s="286">
        <v>119.95</v>
      </c>
    </row>
    <row r="588" spans="1:7" ht="90" x14ac:dyDescent="0.25">
      <c r="A588" s="284" t="s">
        <v>26425</v>
      </c>
      <c r="B588" s="284" t="s">
        <v>26426</v>
      </c>
      <c r="C588" s="284" t="s">
        <v>28250</v>
      </c>
      <c r="D588" s="285" t="s">
        <v>15747</v>
      </c>
      <c r="E588" s="285">
        <v>1</v>
      </c>
      <c r="F588" s="286">
        <v>128.13999999999999</v>
      </c>
      <c r="G588" s="286">
        <v>128.13999999999999</v>
      </c>
    </row>
    <row r="589" spans="1:7" x14ac:dyDescent="0.25">
      <c r="A589" s="283" t="s">
        <v>26427</v>
      </c>
      <c r="B589" s="284"/>
      <c r="C589" s="283" t="s">
        <v>26428</v>
      </c>
      <c r="D589" s="285"/>
      <c r="E589" s="285"/>
      <c r="F589" s="286"/>
      <c r="G589" s="286"/>
    </row>
    <row r="590" spans="1:7" ht="45" x14ac:dyDescent="0.25">
      <c r="A590" s="284" t="s">
        <v>26429</v>
      </c>
      <c r="B590" s="284" t="s">
        <v>26430</v>
      </c>
      <c r="C590" s="284" t="s">
        <v>28251</v>
      </c>
      <c r="D590" s="285" t="s">
        <v>15747</v>
      </c>
      <c r="E590" s="285">
        <v>1</v>
      </c>
      <c r="F590" s="286">
        <v>10.77</v>
      </c>
      <c r="G590" s="286">
        <v>10.77</v>
      </c>
    </row>
    <row r="591" spans="1:7" ht="60" x14ac:dyDescent="0.25">
      <c r="A591" s="284" t="s">
        <v>26431</v>
      </c>
      <c r="B591" s="284" t="s">
        <v>26432</v>
      </c>
      <c r="C591" s="284" t="s">
        <v>28252</v>
      </c>
      <c r="D591" s="285" t="s">
        <v>25342</v>
      </c>
      <c r="E591" s="285">
        <v>1</v>
      </c>
      <c r="F591" s="286">
        <v>16.510000000000002</v>
      </c>
      <c r="G591" s="286">
        <v>16.510000000000002</v>
      </c>
    </row>
    <row r="592" spans="1:7" ht="75" x14ac:dyDescent="0.25">
      <c r="A592" s="284" t="s">
        <v>26433</v>
      </c>
      <c r="B592" s="284" t="s">
        <v>26434</v>
      </c>
      <c r="C592" s="284" t="s">
        <v>28253</v>
      </c>
      <c r="D592" s="285" t="s">
        <v>25342</v>
      </c>
      <c r="E592" s="285">
        <v>1</v>
      </c>
      <c r="F592" s="286">
        <v>20.14</v>
      </c>
      <c r="G592" s="286">
        <v>20.14</v>
      </c>
    </row>
    <row r="593" spans="1:7" ht="75" x14ac:dyDescent="0.25">
      <c r="A593" s="284" t="s">
        <v>26435</v>
      </c>
      <c r="B593" s="284" t="s">
        <v>26436</v>
      </c>
      <c r="C593" s="284" t="s">
        <v>28254</v>
      </c>
      <c r="D593" s="285" t="s">
        <v>25342</v>
      </c>
      <c r="E593" s="285">
        <v>1</v>
      </c>
      <c r="F593" s="286">
        <v>18.190000000000001</v>
      </c>
      <c r="G593" s="286">
        <v>18.190000000000001</v>
      </c>
    </row>
    <row r="594" spans="1:7" ht="75" x14ac:dyDescent="0.25">
      <c r="A594" s="284" t="s">
        <v>26437</v>
      </c>
      <c r="B594" s="284" t="s">
        <v>26438</v>
      </c>
      <c r="C594" s="284" t="s">
        <v>28255</v>
      </c>
      <c r="D594" s="285" t="s">
        <v>25342</v>
      </c>
      <c r="E594" s="285">
        <v>1</v>
      </c>
      <c r="F594" s="286">
        <v>19.36</v>
      </c>
      <c r="G594" s="286">
        <v>19.36</v>
      </c>
    </row>
    <row r="595" spans="1:7" ht="45" x14ac:dyDescent="0.25">
      <c r="A595" s="284" t="s">
        <v>26439</v>
      </c>
      <c r="B595" s="284" t="s">
        <v>26440</v>
      </c>
      <c r="C595" s="284" t="s">
        <v>28256</v>
      </c>
      <c r="D595" s="285" t="s">
        <v>15747</v>
      </c>
      <c r="E595" s="285">
        <v>1</v>
      </c>
      <c r="F595" s="286">
        <v>16.57</v>
      </c>
      <c r="G595" s="286">
        <v>16.57</v>
      </c>
    </row>
    <row r="596" spans="1:7" ht="30" x14ac:dyDescent="0.25">
      <c r="A596" s="284" t="s">
        <v>26441</v>
      </c>
      <c r="B596" s="284" t="s">
        <v>26442</v>
      </c>
      <c r="C596" s="284" t="s">
        <v>28257</v>
      </c>
      <c r="D596" s="285" t="s">
        <v>15747</v>
      </c>
      <c r="E596" s="285">
        <v>1</v>
      </c>
      <c r="F596" s="286">
        <v>10.61</v>
      </c>
      <c r="G596" s="286">
        <v>10.61</v>
      </c>
    </row>
    <row r="597" spans="1:7" ht="45" x14ac:dyDescent="0.25">
      <c r="A597" s="284" t="s">
        <v>26443</v>
      </c>
      <c r="B597" s="284" t="s">
        <v>26444</v>
      </c>
      <c r="C597" s="284" t="s">
        <v>28258</v>
      </c>
      <c r="D597" s="285" t="s">
        <v>15747</v>
      </c>
      <c r="E597" s="285">
        <v>1</v>
      </c>
      <c r="F597" s="286">
        <v>49.79</v>
      </c>
      <c r="G597" s="286">
        <v>49.79</v>
      </c>
    </row>
    <row r="598" spans="1:7" ht="45" x14ac:dyDescent="0.25">
      <c r="A598" s="284" t="s">
        <v>26445</v>
      </c>
      <c r="B598" s="284" t="s">
        <v>26446</v>
      </c>
      <c r="C598" s="284" t="s">
        <v>28259</v>
      </c>
      <c r="D598" s="285" t="s">
        <v>15747</v>
      </c>
      <c r="E598" s="285">
        <v>1</v>
      </c>
      <c r="F598" s="286">
        <v>66.459999999999994</v>
      </c>
      <c r="G598" s="286">
        <v>66.459999999999994</v>
      </c>
    </row>
    <row r="599" spans="1:7" ht="45" x14ac:dyDescent="0.25">
      <c r="A599" s="284" t="s">
        <v>26447</v>
      </c>
      <c r="B599" s="284" t="s">
        <v>26448</v>
      </c>
      <c r="C599" s="284" t="s">
        <v>28260</v>
      </c>
      <c r="D599" s="285" t="s">
        <v>15747</v>
      </c>
      <c r="E599" s="285">
        <v>1</v>
      </c>
      <c r="F599" s="286">
        <v>91.05</v>
      </c>
      <c r="G599" s="286">
        <v>91.05</v>
      </c>
    </row>
    <row r="600" spans="1:7" ht="45" x14ac:dyDescent="0.25">
      <c r="A600" s="284" t="s">
        <v>26449</v>
      </c>
      <c r="B600" s="284" t="s">
        <v>26450</v>
      </c>
      <c r="C600" s="284" t="s">
        <v>28261</v>
      </c>
      <c r="D600" s="285" t="s">
        <v>15747</v>
      </c>
      <c r="E600" s="285">
        <v>1</v>
      </c>
      <c r="F600" s="286">
        <v>110.92</v>
      </c>
      <c r="G600" s="286">
        <v>110.92</v>
      </c>
    </row>
    <row r="601" spans="1:7" ht="45" x14ac:dyDescent="0.25">
      <c r="A601" s="284" t="s">
        <v>26451</v>
      </c>
      <c r="B601" s="284" t="s">
        <v>26452</v>
      </c>
      <c r="C601" s="284" t="s">
        <v>28262</v>
      </c>
      <c r="D601" s="285" t="s">
        <v>25342</v>
      </c>
      <c r="E601" s="285">
        <v>1</v>
      </c>
      <c r="F601" s="286">
        <v>39.64</v>
      </c>
      <c r="G601" s="286">
        <v>39.64</v>
      </c>
    </row>
    <row r="602" spans="1:7" ht="45" x14ac:dyDescent="0.25">
      <c r="A602" s="284" t="s">
        <v>26453</v>
      </c>
      <c r="B602" s="284" t="s">
        <v>26454</v>
      </c>
      <c r="C602" s="284" t="s">
        <v>28263</v>
      </c>
      <c r="D602" s="285" t="s">
        <v>25342</v>
      </c>
      <c r="E602" s="285">
        <v>1</v>
      </c>
      <c r="F602" s="286">
        <v>50.13</v>
      </c>
      <c r="G602" s="286">
        <v>50.13</v>
      </c>
    </row>
    <row r="603" spans="1:7" ht="45" x14ac:dyDescent="0.25">
      <c r="A603" s="284" t="s">
        <v>26455</v>
      </c>
      <c r="B603" s="284" t="s">
        <v>26456</v>
      </c>
      <c r="C603" s="284" t="s">
        <v>28264</v>
      </c>
      <c r="D603" s="285" t="s">
        <v>25342</v>
      </c>
      <c r="E603" s="285">
        <v>1</v>
      </c>
      <c r="F603" s="286">
        <v>60.12</v>
      </c>
      <c r="G603" s="286">
        <v>60.12</v>
      </c>
    </row>
    <row r="604" spans="1:7" ht="30" x14ac:dyDescent="0.25">
      <c r="A604" s="284" t="s">
        <v>26457</v>
      </c>
      <c r="B604" s="284" t="s">
        <v>26458</v>
      </c>
      <c r="C604" s="284" t="s">
        <v>28265</v>
      </c>
      <c r="D604" s="285" t="s">
        <v>25342</v>
      </c>
      <c r="E604" s="285">
        <v>1</v>
      </c>
      <c r="F604" s="286">
        <v>6.62</v>
      </c>
      <c r="G604" s="286">
        <v>6.62</v>
      </c>
    </row>
    <row r="605" spans="1:7" ht="30" x14ac:dyDescent="0.25">
      <c r="A605" s="284" t="s">
        <v>26459</v>
      </c>
      <c r="B605" s="284" t="s">
        <v>26460</v>
      </c>
      <c r="C605" s="284" t="s">
        <v>28266</v>
      </c>
      <c r="D605" s="285" t="s">
        <v>25342</v>
      </c>
      <c r="E605" s="285">
        <v>1</v>
      </c>
      <c r="F605" s="286">
        <v>6.62</v>
      </c>
      <c r="G605" s="286">
        <v>6.62</v>
      </c>
    </row>
    <row r="606" spans="1:7" ht="30" x14ac:dyDescent="0.25">
      <c r="A606" s="284" t="s">
        <v>26461</v>
      </c>
      <c r="B606" s="284" t="s">
        <v>26462</v>
      </c>
      <c r="C606" s="284" t="s">
        <v>28267</v>
      </c>
      <c r="D606" s="285" t="s">
        <v>25342</v>
      </c>
      <c r="E606" s="285">
        <v>1</v>
      </c>
      <c r="F606" s="286">
        <v>7.92</v>
      </c>
      <c r="G606" s="286">
        <v>7.92</v>
      </c>
    </row>
    <row r="607" spans="1:7" ht="45" x14ac:dyDescent="0.25">
      <c r="A607" s="284" t="s">
        <v>26463</v>
      </c>
      <c r="B607" s="284" t="s">
        <v>26464</v>
      </c>
      <c r="C607" s="284" t="s">
        <v>28268</v>
      </c>
      <c r="D607" s="285" t="s">
        <v>25342</v>
      </c>
      <c r="E607" s="285">
        <v>1</v>
      </c>
      <c r="F607" s="286">
        <v>24.54</v>
      </c>
      <c r="G607" s="286">
        <v>24.54</v>
      </c>
    </row>
    <row r="608" spans="1:7" ht="45" x14ac:dyDescent="0.25">
      <c r="A608" s="284" t="s">
        <v>26465</v>
      </c>
      <c r="B608" s="284" t="s">
        <v>26466</v>
      </c>
      <c r="C608" s="284" t="s">
        <v>28269</v>
      </c>
      <c r="D608" s="285" t="s">
        <v>25342</v>
      </c>
      <c r="E608" s="285">
        <v>1</v>
      </c>
      <c r="F608" s="286">
        <v>27.6</v>
      </c>
      <c r="G608" s="286">
        <v>27.6</v>
      </c>
    </row>
    <row r="609" spans="1:7" ht="45" x14ac:dyDescent="0.25">
      <c r="A609" s="284" t="s">
        <v>26467</v>
      </c>
      <c r="B609" s="284" t="s">
        <v>26468</v>
      </c>
      <c r="C609" s="284" t="s">
        <v>28270</v>
      </c>
      <c r="D609" s="285" t="s">
        <v>25342</v>
      </c>
      <c r="E609" s="285">
        <v>1</v>
      </c>
      <c r="F609" s="286">
        <v>34.270000000000003</v>
      </c>
      <c r="G609" s="286">
        <v>34.270000000000003</v>
      </c>
    </row>
    <row r="610" spans="1:7" ht="45" x14ac:dyDescent="0.25">
      <c r="A610" s="284" t="s">
        <v>26469</v>
      </c>
      <c r="B610" s="284" t="s">
        <v>26470</v>
      </c>
      <c r="C610" s="284" t="s">
        <v>28271</v>
      </c>
      <c r="D610" s="285" t="s">
        <v>25342</v>
      </c>
      <c r="E610" s="285">
        <v>1</v>
      </c>
      <c r="F610" s="286">
        <v>41.57</v>
      </c>
      <c r="G610" s="286">
        <v>41.57</v>
      </c>
    </row>
    <row r="611" spans="1:7" ht="45" x14ac:dyDescent="0.25">
      <c r="A611" s="284" t="s">
        <v>26471</v>
      </c>
      <c r="B611" s="284" t="s">
        <v>26472</v>
      </c>
      <c r="C611" s="284" t="s">
        <v>28272</v>
      </c>
      <c r="D611" s="285" t="s">
        <v>25342</v>
      </c>
      <c r="E611" s="285">
        <v>1</v>
      </c>
      <c r="F611" s="286">
        <v>9.1300000000000008</v>
      </c>
      <c r="G611" s="286">
        <v>9.1300000000000008</v>
      </c>
    </row>
    <row r="612" spans="1:7" ht="45" x14ac:dyDescent="0.25">
      <c r="A612" s="284" t="s">
        <v>26473</v>
      </c>
      <c r="B612" s="284" t="s">
        <v>26474</v>
      </c>
      <c r="C612" s="284" t="s">
        <v>28273</v>
      </c>
      <c r="D612" s="285" t="s">
        <v>25342</v>
      </c>
      <c r="E612" s="285">
        <v>1</v>
      </c>
      <c r="F612" s="286">
        <v>9.75</v>
      </c>
      <c r="G612" s="286">
        <v>9.75</v>
      </c>
    </row>
    <row r="613" spans="1:7" ht="60" x14ac:dyDescent="0.25">
      <c r="A613" s="284" t="s">
        <v>26475</v>
      </c>
      <c r="B613" s="284" t="s">
        <v>26476</v>
      </c>
      <c r="C613" s="284" t="s">
        <v>28274</v>
      </c>
      <c r="D613" s="285" t="s">
        <v>25342</v>
      </c>
      <c r="E613" s="285">
        <v>1</v>
      </c>
      <c r="F613" s="286">
        <v>83.56</v>
      </c>
      <c r="G613" s="286">
        <v>83.56</v>
      </c>
    </row>
    <row r="614" spans="1:7" ht="60" x14ac:dyDescent="0.25">
      <c r="A614" s="284" t="s">
        <v>26477</v>
      </c>
      <c r="B614" s="284" t="s">
        <v>26478</v>
      </c>
      <c r="C614" s="284" t="s">
        <v>28275</v>
      </c>
      <c r="D614" s="285" t="s">
        <v>25342</v>
      </c>
      <c r="E614" s="285">
        <v>1</v>
      </c>
      <c r="F614" s="286">
        <v>105.54</v>
      </c>
      <c r="G614" s="286">
        <v>105.54</v>
      </c>
    </row>
    <row r="615" spans="1:7" ht="45" x14ac:dyDescent="0.25">
      <c r="A615" s="284" t="s">
        <v>26479</v>
      </c>
      <c r="B615" s="284" t="s">
        <v>26480</v>
      </c>
      <c r="C615" s="284" t="s">
        <v>28276</v>
      </c>
      <c r="D615" s="285" t="s">
        <v>25342</v>
      </c>
      <c r="E615" s="285">
        <v>1</v>
      </c>
      <c r="F615" s="286">
        <v>62.42</v>
      </c>
      <c r="G615" s="286">
        <v>62.42</v>
      </c>
    </row>
    <row r="616" spans="1:7" ht="45" x14ac:dyDescent="0.25">
      <c r="A616" s="284" t="s">
        <v>26481</v>
      </c>
      <c r="B616" s="284" t="s">
        <v>26482</v>
      </c>
      <c r="C616" s="284" t="s">
        <v>28277</v>
      </c>
      <c r="D616" s="285" t="s">
        <v>25342</v>
      </c>
      <c r="E616" s="285">
        <v>1</v>
      </c>
      <c r="F616" s="286">
        <v>81.92</v>
      </c>
      <c r="G616" s="286">
        <v>81.92</v>
      </c>
    </row>
    <row r="617" spans="1:7" ht="90" x14ac:dyDescent="0.25">
      <c r="A617" s="284" t="s">
        <v>26483</v>
      </c>
      <c r="B617" s="284" t="s">
        <v>26484</v>
      </c>
      <c r="C617" s="284" t="s">
        <v>28278</v>
      </c>
      <c r="D617" s="285" t="s">
        <v>25342</v>
      </c>
      <c r="E617" s="285">
        <v>1</v>
      </c>
      <c r="F617" s="286">
        <v>17.55</v>
      </c>
      <c r="G617" s="286">
        <v>17.55</v>
      </c>
    </row>
    <row r="618" spans="1:7" ht="75" x14ac:dyDescent="0.25">
      <c r="A618" s="284" t="s">
        <v>26485</v>
      </c>
      <c r="B618" s="284" t="s">
        <v>26486</v>
      </c>
      <c r="C618" s="284" t="s">
        <v>28279</v>
      </c>
      <c r="D618" s="285" t="s">
        <v>25342</v>
      </c>
      <c r="E618" s="285">
        <v>1</v>
      </c>
      <c r="F618" s="286">
        <v>20.58</v>
      </c>
      <c r="G618" s="286">
        <v>20.58</v>
      </c>
    </row>
    <row r="619" spans="1:7" ht="75" x14ac:dyDescent="0.25">
      <c r="A619" s="284" t="s">
        <v>26487</v>
      </c>
      <c r="B619" s="284" t="s">
        <v>26488</v>
      </c>
      <c r="C619" s="284" t="s">
        <v>28280</v>
      </c>
      <c r="D619" s="285" t="s">
        <v>25342</v>
      </c>
      <c r="E619" s="285">
        <v>1</v>
      </c>
      <c r="F619" s="286">
        <v>38.15</v>
      </c>
      <c r="G619" s="286">
        <v>38.15</v>
      </c>
    </row>
    <row r="620" spans="1:7" ht="75" x14ac:dyDescent="0.25">
      <c r="A620" s="284" t="s">
        <v>26489</v>
      </c>
      <c r="B620" s="284" t="s">
        <v>26490</v>
      </c>
      <c r="C620" s="284" t="s">
        <v>28281</v>
      </c>
      <c r="D620" s="285" t="s">
        <v>25342</v>
      </c>
      <c r="E620" s="285">
        <v>1</v>
      </c>
      <c r="F620" s="286">
        <v>43.41</v>
      </c>
      <c r="G620" s="286">
        <v>43.41</v>
      </c>
    </row>
    <row r="621" spans="1:7" ht="105" x14ac:dyDescent="0.25">
      <c r="A621" s="284" t="s">
        <v>26491</v>
      </c>
      <c r="B621" s="284" t="s">
        <v>26492</v>
      </c>
      <c r="C621" s="284" t="s">
        <v>28282</v>
      </c>
      <c r="D621" s="285" t="s">
        <v>25342</v>
      </c>
      <c r="E621" s="285">
        <v>1</v>
      </c>
      <c r="F621" s="286">
        <v>25.01</v>
      </c>
      <c r="G621" s="286">
        <v>25.01</v>
      </c>
    </row>
    <row r="622" spans="1:7" ht="105" x14ac:dyDescent="0.25">
      <c r="A622" s="284" t="s">
        <v>26493</v>
      </c>
      <c r="B622" s="284" t="s">
        <v>26494</v>
      </c>
      <c r="C622" s="284" t="s">
        <v>28283</v>
      </c>
      <c r="D622" s="285" t="s">
        <v>25342</v>
      </c>
      <c r="E622" s="285">
        <v>1</v>
      </c>
      <c r="F622" s="286">
        <v>35.78</v>
      </c>
      <c r="G622" s="286">
        <v>35.78</v>
      </c>
    </row>
    <row r="623" spans="1:7" ht="105" x14ac:dyDescent="0.25">
      <c r="A623" s="284" t="s">
        <v>26495</v>
      </c>
      <c r="B623" s="284" t="s">
        <v>26496</v>
      </c>
      <c r="C623" s="284" t="s">
        <v>28284</v>
      </c>
      <c r="D623" s="285" t="s">
        <v>25342</v>
      </c>
      <c r="E623" s="285">
        <v>1</v>
      </c>
      <c r="F623" s="286">
        <v>38.19</v>
      </c>
      <c r="G623" s="286">
        <v>38.19</v>
      </c>
    </row>
    <row r="624" spans="1:7" ht="30" x14ac:dyDescent="0.25">
      <c r="A624" s="283" t="s">
        <v>26497</v>
      </c>
      <c r="B624" s="284"/>
      <c r="C624" s="283" t="s">
        <v>26498</v>
      </c>
      <c r="D624" s="285"/>
      <c r="E624" s="285"/>
      <c r="F624" s="286"/>
      <c r="G624" s="286"/>
    </row>
    <row r="625" spans="1:7" ht="30" x14ac:dyDescent="0.25">
      <c r="A625" s="284" t="s">
        <v>26499</v>
      </c>
      <c r="B625" s="284" t="s">
        <v>26500</v>
      </c>
      <c r="C625" s="284" t="s">
        <v>28285</v>
      </c>
      <c r="D625" s="285" t="s">
        <v>15747</v>
      </c>
      <c r="E625" s="285">
        <v>1</v>
      </c>
      <c r="F625" s="286">
        <v>1.37</v>
      </c>
      <c r="G625" s="286">
        <v>1.37</v>
      </c>
    </row>
    <row r="626" spans="1:7" x14ac:dyDescent="0.25">
      <c r="A626" s="284" t="s">
        <v>26501</v>
      </c>
      <c r="B626" s="284" t="s">
        <v>26502</v>
      </c>
      <c r="C626" s="284" t="s">
        <v>28286</v>
      </c>
      <c r="D626" s="285" t="s">
        <v>25342</v>
      </c>
      <c r="E626" s="285">
        <v>1</v>
      </c>
      <c r="F626" s="286">
        <v>9.14</v>
      </c>
      <c r="G626" s="286">
        <v>9.14</v>
      </c>
    </row>
    <row r="627" spans="1:7" ht="45" x14ac:dyDescent="0.25">
      <c r="A627" s="284" t="s">
        <v>26503</v>
      </c>
      <c r="B627" s="284" t="s">
        <v>26504</v>
      </c>
      <c r="C627" s="284" t="s">
        <v>28287</v>
      </c>
      <c r="D627" s="285" t="s">
        <v>25342</v>
      </c>
      <c r="E627" s="285">
        <v>1</v>
      </c>
      <c r="F627" s="286">
        <v>24.81</v>
      </c>
      <c r="G627" s="286">
        <v>24.81</v>
      </c>
    </row>
    <row r="628" spans="1:7" ht="45" x14ac:dyDescent="0.25">
      <c r="A628" s="284" t="s">
        <v>26505</v>
      </c>
      <c r="B628" s="284" t="s">
        <v>26506</v>
      </c>
      <c r="C628" s="284" t="s">
        <v>28288</v>
      </c>
      <c r="D628" s="285" t="s">
        <v>25342</v>
      </c>
      <c r="E628" s="285">
        <v>1</v>
      </c>
      <c r="F628" s="286">
        <v>24.06</v>
      </c>
      <c r="G628" s="286">
        <v>24.06</v>
      </c>
    </row>
    <row r="629" spans="1:7" ht="30" x14ac:dyDescent="0.25">
      <c r="A629" s="284" t="s">
        <v>26507</v>
      </c>
      <c r="B629" s="284" t="s">
        <v>26508</v>
      </c>
      <c r="C629" s="284" t="s">
        <v>28289</v>
      </c>
      <c r="D629" s="285" t="s">
        <v>25342</v>
      </c>
      <c r="E629" s="285">
        <v>1</v>
      </c>
      <c r="F629" s="286">
        <v>5.56</v>
      </c>
      <c r="G629" s="286">
        <v>5.56</v>
      </c>
    </row>
    <row r="630" spans="1:7" x14ac:dyDescent="0.25">
      <c r="A630" s="284" t="s">
        <v>26509</v>
      </c>
      <c r="B630" s="284" t="s">
        <v>26510</v>
      </c>
      <c r="C630" s="284" t="s">
        <v>28290</v>
      </c>
      <c r="D630" s="285" t="s">
        <v>25342</v>
      </c>
      <c r="E630" s="285">
        <v>1</v>
      </c>
      <c r="F630" s="286">
        <v>10.11</v>
      </c>
      <c r="G630" s="286">
        <v>10.11</v>
      </c>
    </row>
    <row r="631" spans="1:7" x14ac:dyDescent="0.25">
      <c r="A631" s="284" t="s">
        <v>26511</v>
      </c>
      <c r="B631" s="284" t="s">
        <v>26512</v>
      </c>
      <c r="C631" s="284" t="s">
        <v>28291</v>
      </c>
      <c r="D631" s="285" t="s">
        <v>15747</v>
      </c>
      <c r="E631" s="285">
        <v>1</v>
      </c>
      <c r="F631" s="286">
        <v>3.44</v>
      </c>
      <c r="G631" s="286">
        <v>3.44</v>
      </c>
    </row>
    <row r="632" spans="1:7" x14ac:dyDescent="0.25">
      <c r="A632" s="284" t="s">
        <v>26513</v>
      </c>
      <c r="B632" s="284" t="s">
        <v>26514</v>
      </c>
      <c r="C632" s="284" t="s">
        <v>28292</v>
      </c>
      <c r="D632" s="285" t="s">
        <v>25342</v>
      </c>
      <c r="E632" s="285">
        <v>1</v>
      </c>
      <c r="F632" s="286">
        <v>10.11</v>
      </c>
      <c r="G632" s="286">
        <v>10.11</v>
      </c>
    </row>
    <row r="633" spans="1:7" ht="30" x14ac:dyDescent="0.25">
      <c r="A633" s="284" t="s">
        <v>26515</v>
      </c>
      <c r="B633" s="284" t="s">
        <v>26516</v>
      </c>
      <c r="C633" s="284" t="s">
        <v>28293</v>
      </c>
      <c r="D633" s="285" t="s">
        <v>25342</v>
      </c>
      <c r="E633" s="285">
        <v>1</v>
      </c>
      <c r="F633" s="286">
        <v>5.14</v>
      </c>
      <c r="G633" s="286">
        <v>5.14</v>
      </c>
    </row>
    <row r="634" spans="1:7" ht="30" x14ac:dyDescent="0.25">
      <c r="A634" s="283" t="s">
        <v>26517</v>
      </c>
      <c r="B634" s="284"/>
      <c r="C634" s="283" t="s">
        <v>26518</v>
      </c>
      <c r="D634" s="285"/>
      <c r="E634" s="285"/>
      <c r="F634" s="286"/>
      <c r="G634" s="286"/>
    </row>
    <row r="635" spans="1:7" ht="105" x14ac:dyDescent="0.25">
      <c r="A635" s="284" t="s">
        <v>26519</v>
      </c>
      <c r="B635" s="284" t="s">
        <v>26520</v>
      </c>
      <c r="C635" s="284" t="s">
        <v>28294</v>
      </c>
      <c r="D635" s="285" t="s">
        <v>25342</v>
      </c>
      <c r="E635" s="285">
        <v>1</v>
      </c>
      <c r="F635" s="286">
        <v>86.28</v>
      </c>
      <c r="G635" s="286">
        <v>86.28</v>
      </c>
    </row>
    <row r="636" spans="1:7" ht="105" x14ac:dyDescent="0.25">
      <c r="A636" s="284" t="s">
        <v>26521</v>
      </c>
      <c r="B636" s="284" t="s">
        <v>26522</v>
      </c>
      <c r="C636" s="284" t="s">
        <v>28295</v>
      </c>
      <c r="D636" s="285" t="s">
        <v>25342</v>
      </c>
      <c r="E636" s="285">
        <v>1</v>
      </c>
      <c r="F636" s="286">
        <v>196.89</v>
      </c>
      <c r="G636" s="286">
        <v>196.89</v>
      </c>
    </row>
    <row r="637" spans="1:7" ht="105" x14ac:dyDescent="0.25">
      <c r="A637" s="284" t="s">
        <v>26523</v>
      </c>
      <c r="B637" s="284" t="s">
        <v>26524</v>
      </c>
      <c r="C637" s="284" t="s">
        <v>28296</v>
      </c>
      <c r="D637" s="285" t="s">
        <v>25342</v>
      </c>
      <c r="E637" s="285">
        <v>1</v>
      </c>
      <c r="F637" s="286">
        <v>85.77</v>
      </c>
      <c r="G637" s="286">
        <v>85.77</v>
      </c>
    </row>
    <row r="638" spans="1:7" ht="120" x14ac:dyDescent="0.25">
      <c r="A638" s="284" t="s">
        <v>26525</v>
      </c>
      <c r="B638" s="284" t="s">
        <v>26526</v>
      </c>
      <c r="C638" s="284" t="s">
        <v>28297</v>
      </c>
      <c r="D638" s="285" t="s">
        <v>25342</v>
      </c>
      <c r="E638" s="285">
        <v>1</v>
      </c>
      <c r="F638" s="286">
        <v>192.79</v>
      </c>
      <c r="G638" s="286">
        <v>192.79</v>
      </c>
    </row>
    <row r="639" spans="1:7" ht="105" x14ac:dyDescent="0.25">
      <c r="A639" s="284" t="s">
        <v>26527</v>
      </c>
      <c r="B639" s="284" t="s">
        <v>26528</v>
      </c>
      <c r="C639" s="284" t="s">
        <v>28298</v>
      </c>
      <c r="D639" s="285" t="s">
        <v>25342</v>
      </c>
      <c r="E639" s="285">
        <v>1</v>
      </c>
      <c r="F639" s="286">
        <v>159.43</v>
      </c>
      <c r="G639" s="286">
        <v>159.43</v>
      </c>
    </row>
    <row r="640" spans="1:7" ht="90" x14ac:dyDescent="0.25">
      <c r="A640" s="284" t="s">
        <v>26529</v>
      </c>
      <c r="B640" s="284" t="s">
        <v>26530</v>
      </c>
      <c r="C640" s="284" t="s">
        <v>28299</v>
      </c>
      <c r="D640" s="285" t="s">
        <v>25342</v>
      </c>
      <c r="E640" s="285">
        <v>1</v>
      </c>
      <c r="F640" s="286">
        <v>476.59</v>
      </c>
      <c r="G640" s="286">
        <v>476.59</v>
      </c>
    </row>
    <row r="641" spans="1:7" ht="90" x14ac:dyDescent="0.25">
      <c r="A641" s="284" t="s">
        <v>26531</v>
      </c>
      <c r="B641" s="284" t="s">
        <v>26532</v>
      </c>
      <c r="C641" s="284" t="s">
        <v>28300</v>
      </c>
      <c r="D641" s="285" t="s">
        <v>25342</v>
      </c>
      <c r="E641" s="285">
        <v>1</v>
      </c>
      <c r="F641" s="286">
        <v>723.89</v>
      </c>
      <c r="G641" s="286">
        <v>723.89</v>
      </c>
    </row>
    <row r="642" spans="1:7" x14ac:dyDescent="0.25">
      <c r="A642" s="283" t="s">
        <v>26533</v>
      </c>
      <c r="B642" s="284"/>
      <c r="C642" s="283" t="s">
        <v>26534</v>
      </c>
      <c r="D642" s="285"/>
      <c r="E642" s="285"/>
      <c r="F642" s="286"/>
      <c r="G642" s="286"/>
    </row>
    <row r="643" spans="1:7" ht="45" x14ac:dyDescent="0.25">
      <c r="A643" s="284" t="s">
        <v>26535</v>
      </c>
      <c r="B643" s="284" t="s">
        <v>26536</v>
      </c>
      <c r="C643" s="284" t="s">
        <v>28301</v>
      </c>
      <c r="D643" s="285" t="s">
        <v>15747</v>
      </c>
      <c r="E643" s="285">
        <v>1</v>
      </c>
      <c r="F643" s="286">
        <v>11.69</v>
      </c>
      <c r="G643" s="286">
        <v>11.69</v>
      </c>
    </row>
    <row r="644" spans="1:7" ht="45" x14ac:dyDescent="0.25">
      <c r="A644" s="284" t="s">
        <v>26537</v>
      </c>
      <c r="B644" s="284" t="s">
        <v>26538</v>
      </c>
      <c r="C644" s="284" t="s">
        <v>28302</v>
      </c>
      <c r="D644" s="285" t="s">
        <v>15747</v>
      </c>
      <c r="E644" s="285">
        <v>1</v>
      </c>
      <c r="F644" s="286">
        <v>12.22</v>
      </c>
      <c r="G644" s="286">
        <v>12.22</v>
      </c>
    </row>
    <row r="645" spans="1:7" ht="45" x14ac:dyDescent="0.25">
      <c r="A645" s="284" t="s">
        <v>26539</v>
      </c>
      <c r="B645" s="284" t="s">
        <v>26540</v>
      </c>
      <c r="C645" s="284" t="s">
        <v>28303</v>
      </c>
      <c r="D645" s="285" t="s">
        <v>15747</v>
      </c>
      <c r="E645" s="285">
        <v>1</v>
      </c>
      <c r="F645" s="286">
        <v>18.27</v>
      </c>
      <c r="G645" s="286">
        <v>18.27</v>
      </c>
    </row>
    <row r="646" spans="1:7" ht="45" x14ac:dyDescent="0.25">
      <c r="A646" s="284" t="s">
        <v>26541</v>
      </c>
      <c r="B646" s="284" t="s">
        <v>26542</v>
      </c>
      <c r="C646" s="284" t="s">
        <v>28304</v>
      </c>
      <c r="D646" s="285" t="s">
        <v>15747</v>
      </c>
      <c r="E646" s="285">
        <v>1</v>
      </c>
      <c r="F646" s="286">
        <v>21.72</v>
      </c>
      <c r="G646" s="286">
        <v>21.72</v>
      </c>
    </row>
    <row r="647" spans="1:7" ht="45" x14ac:dyDescent="0.25">
      <c r="A647" s="284" t="s">
        <v>26543</v>
      </c>
      <c r="B647" s="284" t="s">
        <v>26544</v>
      </c>
      <c r="C647" s="284" t="s">
        <v>28305</v>
      </c>
      <c r="D647" s="285" t="s">
        <v>15747</v>
      </c>
      <c r="E647" s="285">
        <v>1</v>
      </c>
      <c r="F647" s="286">
        <v>26.3</v>
      </c>
      <c r="G647" s="286">
        <v>26.3</v>
      </c>
    </row>
    <row r="648" spans="1:7" ht="45" x14ac:dyDescent="0.25">
      <c r="A648" s="284" t="s">
        <v>26545</v>
      </c>
      <c r="B648" s="284" t="s">
        <v>26546</v>
      </c>
      <c r="C648" s="284" t="s">
        <v>28306</v>
      </c>
      <c r="D648" s="285" t="s">
        <v>15747</v>
      </c>
      <c r="E648" s="285">
        <v>1</v>
      </c>
      <c r="F648" s="286">
        <v>31.59</v>
      </c>
      <c r="G648" s="286">
        <v>31.59</v>
      </c>
    </row>
    <row r="649" spans="1:7" ht="45" x14ac:dyDescent="0.25">
      <c r="A649" s="284" t="s">
        <v>26547</v>
      </c>
      <c r="B649" s="284" t="s">
        <v>26548</v>
      </c>
      <c r="C649" s="284" t="s">
        <v>28307</v>
      </c>
      <c r="D649" s="285" t="s">
        <v>15747</v>
      </c>
      <c r="E649" s="285">
        <v>1</v>
      </c>
      <c r="F649" s="286">
        <v>57.54</v>
      </c>
      <c r="G649" s="286">
        <v>57.54</v>
      </c>
    </row>
    <row r="650" spans="1:7" ht="30" x14ac:dyDescent="0.25">
      <c r="A650" s="284" t="s">
        <v>26549</v>
      </c>
      <c r="B650" s="284" t="s">
        <v>26550</v>
      </c>
      <c r="C650" s="284" t="s">
        <v>28308</v>
      </c>
      <c r="D650" s="285" t="s">
        <v>15747</v>
      </c>
      <c r="E650" s="285">
        <v>1</v>
      </c>
      <c r="F650" s="286">
        <v>6.38</v>
      </c>
      <c r="G650" s="286">
        <v>6.38</v>
      </c>
    </row>
    <row r="651" spans="1:7" ht="30" x14ac:dyDescent="0.25">
      <c r="A651" s="284" t="s">
        <v>26551</v>
      </c>
      <c r="B651" s="284" t="s">
        <v>26552</v>
      </c>
      <c r="C651" s="284" t="s">
        <v>28309</v>
      </c>
      <c r="D651" s="285" t="s">
        <v>15747</v>
      </c>
      <c r="E651" s="285">
        <v>1</v>
      </c>
      <c r="F651" s="286">
        <v>7.54</v>
      </c>
      <c r="G651" s="286">
        <v>7.54</v>
      </c>
    </row>
    <row r="652" spans="1:7" ht="45" x14ac:dyDescent="0.25">
      <c r="A652" s="284" t="s">
        <v>26553</v>
      </c>
      <c r="B652" s="284" t="s">
        <v>26554</v>
      </c>
      <c r="C652" s="284" t="s">
        <v>28310</v>
      </c>
      <c r="D652" s="285" t="s">
        <v>15747</v>
      </c>
      <c r="E652" s="285">
        <v>1</v>
      </c>
      <c r="F652" s="286">
        <v>78.849999999999994</v>
      </c>
      <c r="G652" s="286">
        <v>78.849999999999994</v>
      </c>
    </row>
    <row r="653" spans="1:7" ht="45" x14ac:dyDescent="0.25">
      <c r="A653" s="284" t="s">
        <v>26555</v>
      </c>
      <c r="B653" s="284" t="s">
        <v>26556</v>
      </c>
      <c r="C653" s="284" t="s">
        <v>28311</v>
      </c>
      <c r="D653" s="285" t="s">
        <v>15747</v>
      </c>
      <c r="E653" s="285">
        <v>1</v>
      </c>
      <c r="F653" s="286">
        <v>148.11000000000001</v>
      </c>
      <c r="G653" s="286">
        <v>148.11000000000001</v>
      </c>
    </row>
    <row r="654" spans="1:7" ht="45" x14ac:dyDescent="0.25">
      <c r="A654" s="284" t="s">
        <v>26557</v>
      </c>
      <c r="B654" s="284" t="s">
        <v>26558</v>
      </c>
      <c r="C654" s="284" t="s">
        <v>28312</v>
      </c>
      <c r="D654" s="285" t="s">
        <v>15747</v>
      </c>
      <c r="E654" s="285">
        <v>1</v>
      </c>
      <c r="F654" s="286">
        <v>18.920000000000002</v>
      </c>
      <c r="G654" s="286">
        <v>18.920000000000002</v>
      </c>
    </row>
    <row r="655" spans="1:7" ht="45" x14ac:dyDescent="0.25">
      <c r="A655" s="284" t="s">
        <v>26559</v>
      </c>
      <c r="B655" s="284" t="s">
        <v>26560</v>
      </c>
      <c r="C655" s="284" t="s">
        <v>28313</v>
      </c>
      <c r="D655" s="285" t="s">
        <v>15747</v>
      </c>
      <c r="E655" s="285">
        <v>1</v>
      </c>
      <c r="F655" s="286">
        <v>16.82</v>
      </c>
      <c r="G655" s="286">
        <v>16.82</v>
      </c>
    </row>
    <row r="656" spans="1:7" ht="45" x14ac:dyDescent="0.25">
      <c r="A656" s="284" t="s">
        <v>26561</v>
      </c>
      <c r="B656" s="284" t="s">
        <v>26562</v>
      </c>
      <c r="C656" s="284" t="s">
        <v>28314</v>
      </c>
      <c r="D656" s="285" t="s">
        <v>15747</v>
      </c>
      <c r="E656" s="285">
        <v>1</v>
      </c>
      <c r="F656" s="286">
        <v>20.07</v>
      </c>
      <c r="G656" s="286">
        <v>20.07</v>
      </c>
    </row>
    <row r="657" spans="1:7" ht="45" x14ac:dyDescent="0.25">
      <c r="A657" s="284" t="s">
        <v>26563</v>
      </c>
      <c r="B657" s="284" t="s">
        <v>26564</v>
      </c>
      <c r="C657" s="284" t="s">
        <v>28315</v>
      </c>
      <c r="D657" s="285" t="s">
        <v>15747</v>
      </c>
      <c r="E657" s="285">
        <v>1</v>
      </c>
      <c r="F657" s="286">
        <v>31.86</v>
      </c>
      <c r="G657" s="286">
        <v>31.86</v>
      </c>
    </row>
    <row r="658" spans="1:7" ht="45" x14ac:dyDescent="0.25">
      <c r="A658" s="284" t="s">
        <v>26565</v>
      </c>
      <c r="B658" s="284" t="s">
        <v>26566</v>
      </c>
      <c r="C658" s="284" t="s">
        <v>28316</v>
      </c>
      <c r="D658" s="285" t="s">
        <v>15747</v>
      </c>
      <c r="E658" s="285">
        <v>1</v>
      </c>
      <c r="F658" s="286">
        <v>43.14</v>
      </c>
      <c r="G658" s="286">
        <v>43.14</v>
      </c>
    </row>
    <row r="659" spans="1:7" ht="45" x14ac:dyDescent="0.25">
      <c r="A659" s="284" t="s">
        <v>26567</v>
      </c>
      <c r="B659" s="284" t="s">
        <v>26568</v>
      </c>
      <c r="C659" s="284" t="s">
        <v>28317</v>
      </c>
      <c r="D659" s="285" t="s">
        <v>15747</v>
      </c>
      <c r="E659" s="285">
        <v>1</v>
      </c>
      <c r="F659" s="286">
        <v>74.36</v>
      </c>
      <c r="G659" s="286">
        <v>74.36</v>
      </c>
    </row>
    <row r="660" spans="1:7" x14ac:dyDescent="0.25">
      <c r="A660" s="283" t="s">
        <v>26569</v>
      </c>
      <c r="B660" s="284"/>
      <c r="C660" s="283" t="s">
        <v>26570</v>
      </c>
      <c r="D660" s="285"/>
      <c r="E660" s="285"/>
      <c r="F660" s="286"/>
      <c r="G660" s="286"/>
    </row>
    <row r="661" spans="1:7" ht="60" x14ac:dyDescent="0.25">
      <c r="A661" s="284" t="s">
        <v>26571</v>
      </c>
      <c r="B661" s="284" t="s">
        <v>26572</v>
      </c>
      <c r="C661" s="284" t="s">
        <v>28318</v>
      </c>
      <c r="D661" s="285" t="s">
        <v>25342</v>
      </c>
      <c r="E661" s="285">
        <v>1</v>
      </c>
      <c r="F661" s="286">
        <v>15.43</v>
      </c>
      <c r="G661" s="286">
        <v>15.43</v>
      </c>
    </row>
    <row r="662" spans="1:7" ht="60" x14ac:dyDescent="0.25">
      <c r="A662" s="284" t="s">
        <v>26573</v>
      </c>
      <c r="B662" s="284" t="s">
        <v>26574</v>
      </c>
      <c r="C662" s="284" t="s">
        <v>28319</v>
      </c>
      <c r="D662" s="285" t="s">
        <v>25342</v>
      </c>
      <c r="E662" s="285">
        <v>1</v>
      </c>
      <c r="F662" s="286">
        <v>15.43</v>
      </c>
      <c r="G662" s="286">
        <v>15.43</v>
      </c>
    </row>
    <row r="663" spans="1:7" ht="60" x14ac:dyDescent="0.25">
      <c r="A663" s="284" t="s">
        <v>26575</v>
      </c>
      <c r="B663" s="284" t="s">
        <v>26576</v>
      </c>
      <c r="C663" s="284" t="s">
        <v>28320</v>
      </c>
      <c r="D663" s="285" t="s">
        <v>25342</v>
      </c>
      <c r="E663" s="285">
        <v>1</v>
      </c>
      <c r="F663" s="286">
        <v>15.43</v>
      </c>
      <c r="G663" s="286">
        <v>15.43</v>
      </c>
    </row>
    <row r="664" spans="1:7" ht="60" x14ac:dyDescent="0.25">
      <c r="A664" s="284" t="s">
        <v>26577</v>
      </c>
      <c r="B664" s="284" t="s">
        <v>26578</v>
      </c>
      <c r="C664" s="284" t="s">
        <v>28321</v>
      </c>
      <c r="D664" s="285" t="s">
        <v>25342</v>
      </c>
      <c r="E664" s="285">
        <v>1</v>
      </c>
      <c r="F664" s="286">
        <v>15.43</v>
      </c>
      <c r="G664" s="286">
        <v>15.43</v>
      </c>
    </row>
    <row r="665" spans="1:7" ht="60" x14ac:dyDescent="0.25">
      <c r="A665" s="284" t="s">
        <v>26579</v>
      </c>
      <c r="B665" s="284" t="s">
        <v>26580</v>
      </c>
      <c r="C665" s="284" t="s">
        <v>28322</v>
      </c>
      <c r="D665" s="285" t="s">
        <v>25342</v>
      </c>
      <c r="E665" s="285">
        <v>1</v>
      </c>
      <c r="F665" s="286">
        <v>18.93</v>
      </c>
      <c r="G665" s="286">
        <v>18.93</v>
      </c>
    </row>
    <row r="666" spans="1:7" ht="60" x14ac:dyDescent="0.25">
      <c r="A666" s="284" t="s">
        <v>26581</v>
      </c>
      <c r="B666" s="284" t="s">
        <v>26582</v>
      </c>
      <c r="C666" s="284" t="s">
        <v>28323</v>
      </c>
      <c r="D666" s="285" t="s">
        <v>25342</v>
      </c>
      <c r="E666" s="285">
        <v>1</v>
      </c>
      <c r="F666" s="286">
        <v>42.46</v>
      </c>
      <c r="G666" s="286">
        <v>42.46</v>
      </c>
    </row>
    <row r="667" spans="1:7" ht="60" x14ac:dyDescent="0.25">
      <c r="A667" s="284" t="s">
        <v>26583</v>
      </c>
      <c r="B667" s="284" t="s">
        <v>26584</v>
      </c>
      <c r="C667" s="284" t="s">
        <v>28324</v>
      </c>
      <c r="D667" s="285" t="s">
        <v>25342</v>
      </c>
      <c r="E667" s="285">
        <v>1</v>
      </c>
      <c r="F667" s="286">
        <v>42.46</v>
      </c>
      <c r="G667" s="286">
        <v>42.46</v>
      </c>
    </row>
    <row r="668" spans="1:7" ht="60" x14ac:dyDescent="0.25">
      <c r="A668" s="284" t="s">
        <v>26585</v>
      </c>
      <c r="B668" s="284" t="s">
        <v>26586</v>
      </c>
      <c r="C668" s="284" t="s">
        <v>28325</v>
      </c>
      <c r="D668" s="285" t="s">
        <v>25342</v>
      </c>
      <c r="E668" s="285">
        <v>1</v>
      </c>
      <c r="F668" s="286">
        <v>43.92</v>
      </c>
      <c r="G668" s="286">
        <v>43.92</v>
      </c>
    </row>
    <row r="669" spans="1:7" ht="60" x14ac:dyDescent="0.25">
      <c r="A669" s="284" t="s">
        <v>26587</v>
      </c>
      <c r="B669" s="284" t="s">
        <v>26588</v>
      </c>
      <c r="C669" s="284" t="s">
        <v>28326</v>
      </c>
      <c r="D669" s="285" t="s">
        <v>25342</v>
      </c>
      <c r="E669" s="285">
        <v>1</v>
      </c>
      <c r="F669" s="286">
        <v>60.1</v>
      </c>
      <c r="G669" s="286">
        <v>60.1</v>
      </c>
    </row>
    <row r="670" spans="1:7" ht="60" x14ac:dyDescent="0.25">
      <c r="A670" s="284" t="s">
        <v>26589</v>
      </c>
      <c r="B670" s="284" t="s">
        <v>26590</v>
      </c>
      <c r="C670" s="284" t="s">
        <v>28327</v>
      </c>
      <c r="D670" s="285" t="s">
        <v>25342</v>
      </c>
      <c r="E670" s="285">
        <v>1</v>
      </c>
      <c r="F670" s="286">
        <v>74.06</v>
      </c>
      <c r="G670" s="286">
        <v>74.06</v>
      </c>
    </row>
    <row r="671" spans="1:7" ht="60" x14ac:dyDescent="0.25">
      <c r="A671" s="284" t="s">
        <v>26591</v>
      </c>
      <c r="B671" s="284" t="s">
        <v>26592</v>
      </c>
      <c r="C671" s="284" t="s">
        <v>28328</v>
      </c>
      <c r="D671" s="285" t="s">
        <v>25342</v>
      </c>
      <c r="E671" s="285">
        <v>1</v>
      </c>
      <c r="F671" s="286">
        <v>74.06</v>
      </c>
      <c r="G671" s="286">
        <v>74.06</v>
      </c>
    </row>
    <row r="672" spans="1:7" ht="60" x14ac:dyDescent="0.25">
      <c r="A672" s="284" t="s">
        <v>26593</v>
      </c>
      <c r="B672" s="284" t="s">
        <v>26594</v>
      </c>
      <c r="C672" s="284" t="s">
        <v>28329</v>
      </c>
      <c r="D672" s="285" t="s">
        <v>25342</v>
      </c>
      <c r="E672" s="285">
        <v>1</v>
      </c>
      <c r="F672" s="286">
        <v>139.93</v>
      </c>
      <c r="G672" s="286">
        <v>139.93</v>
      </c>
    </row>
    <row r="673" spans="1:7" ht="75" x14ac:dyDescent="0.25">
      <c r="A673" s="284" t="s">
        <v>26595</v>
      </c>
      <c r="B673" s="284" t="s">
        <v>26596</v>
      </c>
      <c r="C673" s="284" t="s">
        <v>28330</v>
      </c>
      <c r="D673" s="285" t="s">
        <v>25342</v>
      </c>
      <c r="E673" s="285">
        <v>1</v>
      </c>
      <c r="F673" s="286">
        <v>241.84</v>
      </c>
      <c r="G673" s="286">
        <v>241.84</v>
      </c>
    </row>
    <row r="674" spans="1:7" ht="30" x14ac:dyDescent="0.25">
      <c r="A674" s="284" t="s">
        <v>26597</v>
      </c>
      <c r="B674" s="284" t="s">
        <v>26598</v>
      </c>
      <c r="C674" s="284" t="s">
        <v>28331</v>
      </c>
      <c r="D674" s="285" t="s">
        <v>25342</v>
      </c>
      <c r="E674" s="285">
        <v>1</v>
      </c>
      <c r="F674" s="287">
        <v>1960.93</v>
      </c>
      <c r="G674" s="287">
        <v>1960.93</v>
      </c>
    </row>
    <row r="675" spans="1:7" ht="60" x14ac:dyDescent="0.25">
      <c r="A675" s="284" t="s">
        <v>26599</v>
      </c>
      <c r="B675" s="284" t="s">
        <v>26600</v>
      </c>
      <c r="C675" s="284" t="s">
        <v>28332</v>
      </c>
      <c r="D675" s="285" t="s">
        <v>25342</v>
      </c>
      <c r="E675" s="285">
        <v>1</v>
      </c>
      <c r="F675" s="286">
        <v>139.93</v>
      </c>
      <c r="G675" s="286">
        <v>139.93</v>
      </c>
    </row>
    <row r="676" spans="1:7" ht="60" x14ac:dyDescent="0.25">
      <c r="A676" s="284" t="s">
        <v>26601</v>
      </c>
      <c r="B676" s="284" t="s">
        <v>26602</v>
      </c>
      <c r="C676" s="284" t="s">
        <v>28333</v>
      </c>
      <c r="D676" s="285" t="s">
        <v>25342</v>
      </c>
      <c r="E676" s="285">
        <v>1</v>
      </c>
      <c r="F676" s="286">
        <v>18.93</v>
      </c>
      <c r="G676" s="286">
        <v>18.93</v>
      </c>
    </row>
    <row r="677" spans="1:7" ht="60" x14ac:dyDescent="0.25">
      <c r="A677" s="284" t="s">
        <v>26603</v>
      </c>
      <c r="B677" s="284" t="s">
        <v>26604</v>
      </c>
      <c r="C677" s="284" t="s">
        <v>28334</v>
      </c>
      <c r="D677" s="285" t="s">
        <v>25342</v>
      </c>
      <c r="E677" s="285">
        <v>1</v>
      </c>
      <c r="F677" s="286">
        <v>19.25</v>
      </c>
      <c r="G677" s="286">
        <v>19.25</v>
      </c>
    </row>
    <row r="678" spans="1:7" ht="60" x14ac:dyDescent="0.25">
      <c r="A678" s="284" t="s">
        <v>26605</v>
      </c>
      <c r="B678" s="284" t="s">
        <v>26606</v>
      </c>
      <c r="C678" s="284" t="s">
        <v>28335</v>
      </c>
      <c r="D678" s="285" t="s">
        <v>25342</v>
      </c>
      <c r="E678" s="285">
        <v>1</v>
      </c>
      <c r="F678" s="286">
        <v>19.91</v>
      </c>
      <c r="G678" s="286">
        <v>19.91</v>
      </c>
    </row>
    <row r="679" spans="1:7" ht="60" x14ac:dyDescent="0.25">
      <c r="A679" s="284" t="s">
        <v>26607</v>
      </c>
      <c r="B679" s="284" t="s">
        <v>26608</v>
      </c>
      <c r="C679" s="284" t="s">
        <v>28336</v>
      </c>
      <c r="D679" s="285" t="s">
        <v>25342</v>
      </c>
      <c r="E679" s="285">
        <v>1</v>
      </c>
      <c r="F679" s="286">
        <v>22.21</v>
      </c>
      <c r="G679" s="286">
        <v>22.21</v>
      </c>
    </row>
    <row r="680" spans="1:7" ht="60" x14ac:dyDescent="0.25">
      <c r="A680" s="284" t="s">
        <v>26609</v>
      </c>
      <c r="B680" s="284" t="s">
        <v>26610</v>
      </c>
      <c r="C680" s="284" t="s">
        <v>28337</v>
      </c>
      <c r="D680" s="285" t="s">
        <v>25342</v>
      </c>
      <c r="E680" s="285">
        <v>1</v>
      </c>
      <c r="F680" s="286">
        <v>42.46</v>
      </c>
      <c r="G680" s="286">
        <v>42.46</v>
      </c>
    </row>
    <row r="681" spans="1:7" ht="60" x14ac:dyDescent="0.25">
      <c r="A681" s="284" t="s">
        <v>26611</v>
      </c>
      <c r="B681" s="284" t="s">
        <v>26612</v>
      </c>
      <c r="C681" s="284" t="s">
        <v>28338</v>
      </c>
      <c r="D681" s="285" t="s">
        <v>25342</v>
      </c>
      <c r="E681" s="285">
        <v>1</v>
      </c>
      <c r="F681" s="286">
        <v>42.46</v>
      </c>
      <c r="G681" s="286">
        <v>42.46</v>
      </c>
    </row>
    <row r="682" spans="1:7" ht="60" x14ac:dyDescent="0.25">
      <c r="A682" s="284" t="s">
        <v>26613</v>
      </c>
      <c r="B682" s="284" t="s">
        <v>26614</v>
      </c>
      <c r="C682" s="284" t="s">
        <v>28339</v>
      </c>
      <c r="D682" s="285" t="s">
        <v>25342</v>
      </c>
      <c r="E682" s="285">
        <v>1</v>
      </c>
      <c r="F682" s="286">
        <v>43.92</v>
      </c>
      <c r="G682" s="286">
        <v>43.92</v>
      </c>
    </row>
    <row r="683" spans="1:7" ht="60" x14ac:dyDescent="0.25">
      <c r="A683" s="284" t="s">
        <v>26615</v>
      </c>
      <c r="B683" s="284" t="s">
        <v>26616</v>
      </c>
      <c r="C683" s="284" t="s">
        <v>28340</v>
      </c>
      <c r="D683" s="285" t="s">
        <v>25342</v>
      </c>
      <c r="E683" s="285">
        <v>1</v>
      </c>
      <c r="F683" s="286">
        <v>68.33</v>
      </c>
      <c r="G683" s="286">
        <v>68.33</v>
      </c>
    </row>
    <row r="684" spans="1:7" ht="60" x14ac:dyDescent="0.25">
      <c r="A684" s="284" t="s">
        <v>26617</v>
      </c>
      <c r="B684" s="284" t="s">
        <v>26618</v>
      </c>
      <c r="C684" s="284" t="s">
        <v>28341</v>
      </c>
      <c r="D684" s="285" t="s">
        <v>25342</v>
      </c>
      <c r="E684" s="285">
        <v>1</v>
      </c>
      <c r="F684" s="286">
        <v>91.08</v>
      </c>
      <c r="G684" s="286">
        <v>91.08</v>
      </c>
    </row>
    <row r="685" spans="1:7" ht="60" x14ac:dyDescent="0.25">
      <c r="A685" s="284" t="s">
        <v>26619</v>
      </c>
      <c r="B685" s="284" t="s">
        <v>26620</v>
      </c>
      <c r="C685" s="284" t="s">
        <v>28342</v>
      </c>
      <c r="D685" s="285" t="s">
        <v>25342</v>
      </c>
      <c r="E685" s="285">
        <v>1</v>
      </c>
      <c r="F685" s="286">
        <v>94.58</v>
      </c>
      <c r="G685" s="286">
        <v>94.58</v>
      </c>
    </row>
    <row r="686" spans="1:7" ht="60" x14ac:dyDescent="0.25">
      <c r="A686" s="284" t="s">
        <v>26621</v>
      </c>
      <c r="B686" s="284" t="s">
        <v>26622</v>
      </c>
      <c r="C686" s="284" t="s">
        <v>28343</v>
      </c>
      <c r="D686" s="285" t="s">
        <v>25342</v>
      </c>
      <c r="E686" s="285">
        <v>1</v>
      </c>
      <c r="F686" s="286">
        <v>60.1</v>
      </c>
      <c r="G686" s="286">
        <v>60.1</v>
      </c>
    </row>
    <row r="687" spans="1:7" ht="60" x14ac:dyDescent="0.25">
      <c r="A687" s="284" t="s">
        <v>26623</v>
      </c>
      <c r="B687" s="284" t="s">
        <v>26624</v>
      </c>
      <c r="C687" s="284" t="s">
        <v>28344</v>
      </c>
      <c r="D687" s="285" t="s">
        <v>25342</v>
      </c>
      <c r="E687" s="285">
        <v>1</v>
      </c>
      <c r="F687" s="286">
        <v>60.1</v>
      </c>
      <c r="G687" s="286">
        <v>60.1</v>
      </c>
    </row>
    <row r="688" spans="1:7" ht="60" x14ac:dyDescent="0.25">
      <c r="A688" s="284" t="s">
        <v>26625</v>
      </c>
      <c r="B688" s="284" t="s">
        <v>26626</v>
      </c>
      <c r="C688" s="284" t="s">
        <v>28345</v>
      </c>
      <c r="D688" s="285" t="s">
        <v>25342</v>
      </c>
      <c r="E688" s="285">
        <v>1</v>
      </c>
      <c r="F688" s="286">
        <v>60.1</v>
      </c>
      <c r="G688" s="286">
        <v>60.1</v>
      </c>
    </row>
    <row r="689" spans="1:7" ht="60" x14ac:dyDescent="0.25">
      <c r="A689" s="664" t="s">
        <v>32997</v>
      </c>
      <c r="B689" s="284" t="s">
        <v>26627</v>
      </c>
      <c r="C689" s="284" t="s">
        <v>28346</v>
      </c>
      <c r="D689" s="285" t="s">
        <v>25342</v>
      </c>
      <c r="E689" s="285">
        <v>1</v>
      </c>
      <c r="F689" s="286">
        <v>84.6</v>
      </c>
      <c r="G689" s="286">
        <v>84.6</v>
      </c>
    </row>
    <row r="690" spans="1:7" ht="60" x14ac:dyDescent="0.25">
      <c r="A690" s="284" t="s">
        <v>26628</v>
      </c>
      <c r="B690" s="284" t="s">
        <v>26629</v>
      </c>
      <c r="C690" s="284" t="s">
        <v>28347</v>
      </c>
      <c r="D690" s="285" t="s">
        <v>25342</v>
      </c>
      <c r="E690" s="285">
        <v>1</v>
      </c>
      <c r="F690" s="286">
        <v>139.93</v>
      </c>
      <c r="G690" s="286">
        <v>139.93</v>
      </c>
    </row>
    <row r="691" spans="1:7" ht="30" x14ac:dyDescent="0.25">
      <c r="A691" s="284" t="s">
        <v>26630</v>
      </c>
      <c r="B691" s="284" t="s">
        <v>26631</v>
      </c>
      <c r="C691" s="284" t="s">
        <v>28348</v>
      </c>
      <c r="D691" s="285" t="s">
        <v>25342</v>
      </c>
      <c r="E691" s="285">
        <v>1</v>
      </c>
      <c r="F691" s="286">
        <v>275.93</v>
      </c>
      <c r="G691" s="286">
        <v>275.93</v>
      </c>
    </row>
    <row r="692" spans="1:7" ht="75" x14ac:dyDescent="0.25">
      <c r="A692" s="284" t="s">
        <v>26632</v>
      </c>
      <c r="B692" s="284" t="s">
        <v>26633</v>
      </c>
      <c r="C692" s="284" t="s">
        <v>28349</v>
      </c>
      <c r="D692" s="285" t="s">
        <v>25342</v>
      </c>
      <c r="E692" s="285">
        <v>1</v>
      </c>
      <c r="F692" s="286">
        <v>479.91</v>
      </c>
      <c r="G692" s="286">
        <v>479.91</v>
      </c>
    </row>
    <row r="693" spans="1:7" ht="75" x14ac:dyDescent="0.25">
      <c r="A693" s="284" t="s">
        <v>26634</v>
      </c>
      <c r="B693" s="284" t="s">
        <v>26635</v>
      </c>
      <c r="C693" s="284" t="s">
        <v>28350</v>
      </c>
      <c r="D693" s="285" t="s">
        <v>25342</v>
      </c>
      <c r="E693" s="285">
        <v>1</v>
      </c>
      <c r="F693" s="287">
        <v>1156.79</v>
      </c>
      <c r="G693" s="287">
        <v>1156.79</v>
      </c>
    </row>
    <row r="694" spans="1:7" ht="90" x14ac:dyDescent="0.25">
      <c r="A694" s="284" t="s">
        <v>26636</v>
      </c>
      <c r="B694" s="284" t="s">
        <v>26637</v>
      </c>
      <c r="C694" s="284" t="s">
        <v>28351</v>
      </c>
      <c r="D694" s="285" t="s">
        <v>25342</v>
      </c>
      <c r="E694" s="285">
        <v>1</v>
      </c>
      <c r="F694" s="287">
        <v>2283.58</v>
      </c>
      <c r="G694" s="287">
        <v>2283.58</v>
      </c>
    </row>
    <row r="695" spans="1:7" ht="30" x14ac:dyDescent="0.25">
      <c r="A695" s="284" t="s">
        <v>26638</v>
      </c>
      <c r="B695" s="284" t="s">
        <v>26639</v>
      </c>
      <c r="C695" s="284" t="s">
        <v>28352</v>
      </c>
      <c r="D695" s="285" t="s">
        <v>25342</v>
      </c>
      <c r="E695" s="285">
        <v>1</v>
      </c>
      <c r="F695" s="286">
        <v>113.14</v>
      </c>
      <c r="G695" s="286">
        <v>113.14</v>
      </c>
    </row>
    <row r="696" spans="1:7" ht="60" x14ac:dyDescent="0.25">
      <c r="A696" s="663" t="s">
        <v>32998</v>
      </c>
      <c r="B696" s="284" t="s">
        <v>26640</v>
      </c>
      <c r="C696" s="284" t="s">
        <v>28353</v>
      </c>
      <c r="D696" s="285" t="s">
        <v>25342</v>
      </c>
      <c r="E696" s="285">
        <v>1</v>
      </c>
      <c r="F696" s="286">
        <v>131.9</v>
      </c>
      <c r="G696" s="286">
        <v>131.9</v>
      </c>
    </row>
    <row r="697" spans="1:7" ht="60" x14ac:dyDescent="0.25">
      <c r="A697" s="284" t="s">
        <v>26641</v>
      </c>
      <c r="B697" s="284" t="s">
        <v>26642</v>
      </c>
      <c r="C697" s="284" t="s">
        <v>28354</v>
      </c>
      <c r="D697" s="285" t="s">
        <v>25342</v>
      </c>
      <c r="E697" s="285">
        <v>1</v>
      </c>
      <c r="F697" s="286">
        <v>15.43</v>
      </c>
      <c r="G697" s="286">
        <v>15.43</v>
      </c>
    </row>
    <row r="698" spans="1:7" ht="60" x14ac:dyDescent="0.25">
      <c r="A698" s="284" t="s">
        <v>26643</v>
      </c>
      <c r="B698" s="284" t="s">
        <v>26644</v>
      </c>
      <c r="C698" s="284" t="s">
        <v>28355</v>
      </c>
      <c r="D698" s="285" t="s">
        <v>25342</v>
      </c>
      <c r="E698" s="285">
        <v>1</v>
      </c>
      <c r="F698" s="286">
        <v>266.52</v>
      </c>
      <c r="G698" s="286">
        <v>266.52</v>
      </c>
    </row>
    <row r="699" spans="1:7" x14ac:dyDescent="0.25">
      <c r="A699" s="284" t="s">
        <v>26645</v>
      </c>
      <c r="B699" s="284" t="s">
        <v>26646</v>
      </c>
      <c r="C699" s="284" t="s">
        <v>28356</v>
      </c>
      <c r="D699" s="285" t="s">
        <v>25342</v>
      </c>
      <c r="E699" s="285">
        <v>1</v>
      </c>
      <c r="F699" s="286">
        <v>790.5</v>
      </c>
      <c r="G699" s="286">
        <v>790.5</v>
      </c>
    </row>
    <row r="700" spans="1:7" x14ac:dyDescent="0.25">
      <c r="A700" s="284" t="s">
        <v>26647</v>
      </c>
      <c r="B700" s="284" t="s">
        <v>26648</v>
      </c>
      <c r="C700" s="284" t="s">
        <v>28357</v>
      </c>
      <c r="D700" s="285" t="s">
        <v>25342</v>
      </c>
      <c r="E700" s="285">
        <v>1</v>
      </c>
      <c r="F700" s="287">
        <v>2091.02</v>
      </c>
      <c r="G700" s="287">
        <v>2091.02</v>
      </c>
    </row>
    <row r="701" spans="1:7" x14ac:dyDescent="0.25">
      <c r="A701" s="284" t="s">
        <v>26649</v>
      </c>
      <c r="B701" s="284" t="s">
        <v>26650</v>
      </c>
      <c r="C701" s="284" t="s">
        <v>28358</v>
      </c>
      <c r="D701" s="285" t="s">
        <v>25342</v>
      </c>
      <c r="E701" s="285">
        <v>1</v>
      </c>
      <c r="F701" s="287">
        <v>2709.26</v>
      </c>
      <c r="G701" s="287">
        <v>2709.26</v>
      </c>
    </row>
    <row r="702" spans="1:7" x14ac:dyDescent="0.25">
      <c r="A702" s="284" t="s">
        <v>26651</v>
      </c>
      <c r="B702" s="284" t="s">
        <v>26652</v>
      </c>
      <c r="C702" s="284" t="s">
        <v>28359</v>
      </c>
      <c r="D702" s="285" t="s">
        <v>25342</v>
      </c>
      <c r="E702" s="285">
        <v>1</v>
      </c>
      <c r="F702" s="287">
        <v>6179.49</v>
      </c>
      <c r="G702" s="287">
        <v>6179.49</v>
      </c>
    </row>
    <row r="703" spans="1:7" x14ac:dyDescent="0.25">
      <c r="A703" s="284" t="s">
        <v>26653</v>
      </c>
      <c r="B703" s="284" t="s">
        <v>26654</v>
      </c>
      <c r="C703" s="284" t="s">
        <v>28360</v>
      </c>
      <c r="D703" s="285" t="s">
        <v>25342</v>
      </c>
      <c r="E703" s="285">
        <v>1</v>
      </c>
      <c r="F703" s="286">
        <v>42.37</v>
      </c>
      <c r="G703" s="286">
        <v>42.37</v>
      </c>
    </row>
    <row r="704" spans="1:7" x14ac:dyDescent="0.25">
      <c r="A704" s="284" t="s">
        <v>26655</v>
      </c>
      <c r="B704" s="284" t="s">
        <v>26656</v>
      </c>
      <c r="C704" s="284" t="s">
        <v>28361</v>
      </c>
      <c r="D704" s="285" t="s">
        <v>25342</v>
      </c>
      <c r="E704" s="285">
        <v>1</v>
      </c>
      <c r="F704" s="286">
        <v>42.37</v>
      </c>
      <c r="G704" s="286">
        <v>42.37</v>
      </c>
    </row>
    <row r="705" spans="1:7" x14ac:dyDescent="0.25">
      <c r="A705" s="284" t="s">
        <v>26657</v>
      </c>
      <c r="B705" s="284" t="s">
        <v>26658</v>
      </c>
      <c r="C705" s="284" t="s">
        <v>28362</v>
      </c>
      <c r="D705" s="285" t="s">
        <v>25342</v>
      </c>
      <c r="E705" s="285">
        <v>1</v>
      </c>
      <c r="F705" s="286">
        <v>74.14</v>
      </c>
      <c r="G705" s="286">
        <v>74.14</v>
      </c>
    </row>
    <row r="706" spans="1:7" x14ac:dyDescent="0.25">
      <c r="A706" s="284" t="s">
        <v>26659</v>
      </c>
      <c r="B706" s="284" t="s">
        <v>26660</v>
      </c>
      <c r="C706" s="284" t="s">
        <v>28363</v>
      </c>
      <c r="D706" s="285" t="s">
        <v>25342</v>
      </c>
      <c r="E706" s="285">
        <v>1</v>
      </c>
      <c r="F706" s="286">
        <v>74.14</v>
      </c>
      <c r="G706" s="286">
        <v>74.14</v>
      </c>
    </row>
    <row r="707" spans="1:7" x14ac:dyDescent="0.25">
      <c r="A707" s="284" t="s">
        <v>26661</v>
      </c>
      <c r="B707" s="284" t="s">
        <v>26662</v>
      </c>
      <c r="C707" s="284" t="s">
        <v>28364</v>
      </c>
      <c r="D707" s="285" t="s">
        <v>25342</v>
      </c>
      <c r="E707" s="285">
        <v>1</v>
      </c>
      <c r="F707" s="286">
        <v>74.14</v>
      </c>
      <c r="G707" s="286">
        <v>74.14</v>
      </c>
    </row>
    <row r="708" spans="1:7" x14ac:dyDescent="0.25">
      <c r="A708" s="284" t="s">
        <v>26663</v>
      </c>
      <c r="B708" s="284" t="s">
        <v>26664</v>
      </c>
      <c r="C708" s="284" t="s">
        <v>28365</v>
      </c>
      <c r="D708" s="285" t="s">
        <v>25342</v>
      </c>
      <c r="E708" s="285">
        <v>1</v>
      </c>
      <c r="F708" s="286">
        <v>42.37</v>
      </c>
      <c r="G708" s="286">
        <v>42.37</v>
      </c>
    </row>
    <row r="709" spans="1:7" ht="30" x14ac:dyDescent="0.25">
      <c r="A709" s="284" t="s">
        <v>26665</v>
      </c>
      <c r="B709" s="284" t="s">
        <v>26666</v>
      </c>
      <c r="C709" s="284" t="s">
        <v>28366</v>
      </c>
      <c r="D709" s="285" t="s">
        <v>25342</v>
      </c>
      <c r="E709" s="285">
        <v>1</v>
      </c>
      <c r="F709" s="286">
        <v>113.14</v>
      </c>
      <c r="G709" s="286">
        <v>113.14</v>
      </c>
    </row>
    <row r="710" spans="1:7" ht="30" x14ac:dyDescent="0.25">
      <c r="A710" s="284" t="s">
        <v>26667</v>
      </c>
      <c r="B710" s="284" t="s">
        <v>26668</v>
      </c>
      <c r="C710" s="284" t="s">
        <v>28367</v>
      </c>
      <c r="D710" s="285" t="s">
        <v>25342</v>
      </c>
      <c r="E710" s="285">
        <v>1</v>
      </c>
      <c r="F710" s="286">
        <v>113.14</v>
      </c>
      <c r="G710" s="286">
        <v>113.14</v>
      </c>
    </row>
    <row r="711" spans="1:7" x14ac:dyDescent="0.25">
      <c r="A711" s="283" t="s">
        <v>26669</v>
      </c>
      <c r="B711" s="284"/>
      <c r="C711" s="283" t="s">
        <v>26670</v>
      </c>
      <c r="D711" s="285"/>
      <c r="E711" s="285"/>
      <c r="F711" s="286"/>
      <c r="G711" s="286"/>
    </row>
    <row r="712" spans="1:7" ht="45" x14ac:dyDescent="0.25">
      <c r="A712" s="284" t="s">
        <v>26671</v>
      </c>
      <c r="B712" s="284" t="s">
        <v>26672</v>
      </c>
      <c r="C712" s="284" t="s">
        <v>28368</v>
      </c>
      <c r="D712" s="285" t="s">
        <v>15747</v>
      </c>
      <c r="E712" s="285">
        <v>1</v>
      </c>
      <c r="F712" s="286">
        <v>3.85</v>
      </c>
      <c r="G712" s="286">
        <v>3.85</v>
      </c>
    </row>
    <row r="713" spans="1:7" ht="45" x14ac:dyDescent="0.25">
      <c r="A713" s="284" t="s">
        <v>26673</v>
      </c>
      <c r="B713" s="284" t="s">
        <v>26674</v>
      </c>
      <c r="C713" s="284" t="s">
        <v>28369</v>
      </c>
      <c r="D713" s="285" t="s">
        <v>15747</v>
      </c>
      <c r="E713" s="285">
        <v>1</v>
      </c>
      <c r="F713" s="286">
        <v>4.5199999999999996</v>
      </c>
      <c r="G713" s="286">
        <v>4.5199999999999996</v>
      </c>
    </row>
    <row r="714" spans="1:7" ht="45" x14ac:dyDescent="0.25">
      <c r="A714" s="284" t="s">
        <v>26675</v>
      </c>
      <c r="B714" s="284" t="s">
        <v>26676</v>
      </c>
      <c r="C714" s="284" t="s">
        <v>28370</v>
      </c>
      <c r="D714" s="285" t="s">
        <v>15747</v>
      </c>
      <c r="E714" s="285">
        <v>1</v>
      </c>
      <c r="F714" s="286">
        <v>5.51</v>
      </c>
      <c r="G714" s="286">
        <v>5.51</v>
      </c>
    </row>
    <row r="715" spans="1:7" ht="45" x14ac:dyDescent="0.25">
      <c r="A715" s="284" t="s">
        <v>26677</v>
      </c>
      <c r="B715" s="284" t="s">
        <v>26678</v>
      </c>
      <c r="C715" s="284" t="s">
        <v>28371</v>
      </c>
      <c r="D715" s="285" t="s">
        <v>15747</v>
      </c>
      <c r="E715" s="285">
        <v>1</v>
      </c>
      <c r="F715" s="286">
        <v>6.66</v>
      </c>
      <c r="G715" s="286">
        <v>6.66</v>
      </c>
    </row>
    <row r="716" spans="1:7" ht="45" x14ac:dyDescent="0.25">
      <c r="A716" s="284" t="s">
        <v>26679</v>
      </c>
      <c r="B716" s="284" t="s">
        <v>26680</v>
      </c>
      <c r="C716" s="284" t="s">
        <v>28372</v>
      </c>
      <c r="D716" s="285" t="s">
        <v>15747</v>
      </c>
      <c r="E716" s="285">
        <v>1</v>
      </c>
      <c r="F716" s="286">
        <v>8.81</v>
      </c>
      <c r="G716" s="286">
        <v>8.81</v>
      </c>
    </row>
    <row r="717" spans="1:7" ht="45" x14ac:dyDescent="0.25">
      <c r="A717" s="284" t="s">
        <v>26681</v>
      </c>
      <c r="B717" s="284" t="s">
        <v>26682</v>
      </c>
      <c r="C717" s="284" t="s">
        <v>28373</v>
      </c>
      <c r="D717" s="285" t="s">
        <v>15747</v>
      </c>
      <c r="E717" s="285">
        <v>1</v>
      </c>
      <c r="F717" s="286">
        <v>11.83</v>
      </c>
      <c r="G717" s="286">
        <v>11.83</v>
      </c>
    </row>
    <row r="718" spans="1:7" ht="45" x14ac:dyDescent="0.25">
      <c r="A718" s="284" t="s">
        <v>26683</v>
      </c>
      <c r="B718" s="284" t="s">
        <v>26684</v>
      </c>
      <c r="C718" s="284" t="s">
        <v>28374</v>
      </c>
      <c r="D718" s="285" t="s">
        <v>15747</v>
      </c>
      <c r="E718" s="285">
        <v>1</v>
      </c>
      <c r="F718" s="286">
        <v>15.77</v>
      </c>
      <c r="G718" s="286">
        <v>15.77</v>
      </c>
    </row>
    <row r="719" spans="1:7" ht="30" x14ac:dyDescent="0.25">
      <c r="A719" s="284" t="s">
        <v>26685</v>
      </c>
      <c r="B719" s="284" t="s">
        <v>26686</v>
      </c>
      <c r="C719" s="284" t="s">
        <v>28375</v>
      </c>
      <c r="D719" s="285" t="s">
        <v>15747</v>
      </c>
      <c r="E719" s="285">
        <v>1</v>
      </c>
      <c r="F719" s="286">
        <v>15.28</v>
      </c>
      <c r="G719" s="286">
        <v>15.28</v>
      </c>
    </row>
    <row r="720" spans="1:7" ht="30" x14ac:dyDescent="0.25">
      <c r="A720" s="284" t="s">
        <v>26687</v>
      </c>
      <c r="B720" s="284" t="s">
        <v>26688</v>
      </c>
      <c r="C720" s="284" t="s">
        <v>28376</v>
      </c>
      <c r="D720" s="285" t="s">
        <v>15747</v>
      </c>
      <c r="E720" s="285">
        <v>1</v>
      </c>
      <c r="F720" s="286">
        <v>9.98</v>
      </c>
      <c r="G720" s="286">
        <v>9.98</v>
      </c>
    </row>
    <row r="721" spans="1:7" ht="45" x14ac:dyDescent="0.25">
      <c r="A721" s="284" t="s">
        <v>26689</v>
      </c>
      <c r="B721" s="284" t="s">
        <v>26690</v>
      </c>
      <c r="C721" s="284" t="s">
        <v>28377</v>
      </c>
      <c r="D721" s="285" t="s">
        <v>15747</v>
      </c>
      <c r="E721" s="285">
        <v>1</v>
      </c>
      <c r="F721" s="286">
        <v>4.9800000000000004</v>
      </c>
      <c r="G721" s="286">
        <v>4.9800000000000004</v>
      </c>
    </row>
    <row r="722" spans="1:7" ht="45" x14ac:dyDescent="0.25">
      <c r="A722" s="284" t="s">
        <v>26691</v>
      </c>
      <c r="B722" s="284" t="s">
        <v>26692</v>
      </c>
      <c r="C722" s="284" t="s">
        <v>28378</v>
      </c>
      <c r="D722" s="285" t="s">
        <v>15747</v>
      </c>
      <c r="E722" s="285">
        <v>1</v>
      </c>
      <c r="F722" s="286">
        <v>5.74</v>
      </c>
      <c r="G722" s="286">
        <v>5.74</v>
      </c>
    </row>
    <row r="723" spans="1:7" ht="45" x14ac:dyDescent="0.25">
      <c r="A723" s="284" t="s">
        <v>26693</v>
      </c>
      <c r="B723" s="284" t="s">
        <v>26694</v>
      </c>
      <c r="C723" s="284" t="s">
        <v>28379</v>
      </c>
      <c r="D723" s="285" t="s">
        <v>15747</v>
      </c>
      <c r="E723" s="285">
        <v>1</v>
      </c>
      <c r="F723" s="286">
        <v>6.98</v>
      </c>
      <c r="G723" s="286">
        <v>6.98</v>
      </c>
    </row>
    <row r="724" spans="1:7" ht="45" x14ac:dyDescent="0.25">
      <c r="A724" s="284" t="s">
        <v>26695</v>
      </c>
      <c r="B724" s="284" t="s">
        <v>26696</v>
      </c>
      <c r="C724" s="284" t="s">
        <v>28380</v>
      </c>
      <c r="D724" s="285" t="s">
        <v>15747</v>
      </c>
      <c r="E724" s="285">
        <v>1</v>
      </c>
      <c r="F724" s="286">
        <v>9.0399999999999991</v>
      </c>
      <c r="G724" s="286">
        <v>9.0399999999999991</v>
      </c>
    </row>
    <row r="725" spans="1:7" ht="45" x14ac:dyDescent="0.25">
      <c r="A725" s="284" t="s">
        <v>26697</v>
      </c>
      <c r="B725" s="284" t="s">
        <v>26698</v>
      </c>
      <c r="C725" s="284" t="s">
        <v>28381</v>
      </c>
      <c r="D725" s="285" t="s">
        <v>15747</v>
      </c>
      <c r="E725" s="285">
        <v>1</v>
      </c>
      <c r="F725" s="286">
        <v>12.05</v>
      </c>
      <c r="G725" s="286">
        <v>12.05</v>
      </c>
    </row>
    <row r="726" spans="1:7" ht="45" x14ac:dyDescent="0.25">
      <c r="A726" s="284" t="s">
        <v>26699</v>
      </c>
      <c r="B726" s="284" t="s">
        <v>26700</v>
      </c>
      <c r="C726" s="284" t="s">
        <v>28382</v>
      </c>
      <c r="D726" s="285" t="s">
        <v>15747</v>
      </c>
      <c r="E726" s="285">
        <v>1</v>
      </c>
      <c r="F726" s="286">
        <v>16.760000000000002</v>
      </c>
      <c r="G726" s="286">
        <v>16.760000000000002</v>
      </c>
    </row>
    <row r="727" spans="1:7" ht="45" x14ac:dyDescent="0.25">
      <c r="A727" s="284" t="s">
        <v>26701</v>
      </c>
      <c r="B727" s="284" t="s">
        <v>26702</v>
      </c>
      <c r="C727" s="284" t="s">
        <v>28383</v>
      </c>
      <c r="D727" s="285" t="s">
        <v>15747</v>
      </c>
      <c r="E727" s="285">
        <v>1</v>
      </c>
      <c r="F727" s="286">
        <v>21.6</v>
      </c>
      <c r="G727" s="286">
        <v>21.6</v>
      </c>
    </row>
    <row r="728" spans="1:7" ht="45" x14ac:dyDescent="0.25">
      <c r="A728" s="284" t="s">
        <v>26703</v>
      </c>
      <c r="B728" s="284" t="s">
        <v>26704</v>
      </c>
      <c r="C728" s="284" t="s">
        <v>28384</v>
      </c>
      <c r="D728" s="285" t="s">
        <v>15747</v>
      </c>
      <c r="E728" s="285">
        <v>1</v>
      </c>
      <c r="F728" s="286">
        <v>6.96</v>
      </c>
      <c r="G728" s="286">
        <v>6.96</v>
      </c>
    </row>
    <row r="729" spans="1:7" ht="45" x14ac:dyDescent="0.25">
      <c r="A729" s="284" t="s">
        <v>26705</v>
      </c>
      <c r="B729" s="284" t="s">
        <v>26706</v>
      </c>
      <c r="C729" s="284" t="s">
        <v>28385</v>
      </c>
      <c r="D729" s="285" t="s">
        <v>15747</v>
      </c>
      <c r="E729" s="285">
        <v>1</v>
      </c>
      <c r="F729" s="286">
        <v>31.93</v>
      </c>
      <c r="G729" s="286">
        <v>31.93</v>
      </c>
    </row>
    <row r="730" spans="1:7" ht="45" x14ac:dyDescent="0.25">
      <c r="A730" s="284" t="s">
        <v>26707</v>
      </c>
      <c r="B730" s="284" t="s">
        <v>26708</v>
      </c>
      <c r="C730" s="284" t="s">
        <v>28386</v>
      </c>
      <c r="D730" s="285" t="s">
        <v>15747</v>
      </c>
      <c r="E730" s="285">
        <v>1</v>
      </c>
      <c r="F730" s="286">
        <v>52.47</v>
      </c>
      <c r="G730" s="286">
        <v>52.47</v>
      </c>
    </row>
    <row r="731" spans="1:7" ht="45" x14ac:dyDescent="0.25">
      <c r="A731" s="284" t="s">
        <v>26709</v>
      </c>
      <c r="B731" s="284" t="s">
        <v>26710</v>
      </c>
      <c r="C731" s="284" t="s">
        <v>28387</v>
      </c>
      <c r="D731" s="285" t="s">
        <v>15747</v>
      </c>
      <c r="E731" s="285">
        <v>1</v>
      </c>
      <c r="F731" s="286">
        <v>69.47</v>
      </c>
      <c r="G731" s="286">
        <v>69.47</v>
      </c>
    </row>
    <row r="732" spans="1:7" ht="45" x14ac:dyDescent="0.25">
      <c r="A732" s="284" t="s">
        <v>26711</v>
      </c>
      <c r="B732" s="284" t="s">
        <v>26712</v>
      </c>
      <c r="C732" s="284" t="s">
        <v>28388</v>
      </c>
      <c r="D732" s="285" t="s">
        <v>15747</v>
      </c>
      <c r="E732" s="285">
        <v>1</v>
      </c>
      <c r="F732" s="286">
        <v>181.98</v>
      </c>
      <c r="G732" s="286">
        <v>181.98</v>
      </c>
    </row>
    <row r="733" spans="1:7" ht="45" x14ac:dyDescent="0.25">
      <c r="A733" s="284" t="s">
        <v>26713</v>
      </c>
      <c r="B733" s="284" t="s">
        <v>26714</v>
      </c>
      <c r="C733" s="284" t="s">
        <v>28389</v>
      </c>
      <c r="D733" s="285" t="s">
        <v>15747</v>
      </c>
      <c r="E733" s="285">
        <v>1</v>
      </c>
      <c r="F733" s="286">
        <v>43.15</v>
      </c>
      <c r="G733" s="286">
        <v>43.15</v>
      </c>
    </row>
    <row r="734" spans="1:7" ht="45" x14ac:dyDescent="0.25">
      <c r="A734" s="284" t="s">
        <v>26715</v>
      </c>
      <c r="B734" s="284" t="s">
        <v>26716</v>
      </c>
      <c r="C734" s="284" t="s">
        <v>28390</v>
      </c>
      <c r="D734" s="285" t="s">
        <v>15747</v>
      </c>
      <c r="E734" s="285">
        <v>1</v>
      </c>
      <c r="F734" s="286">
        <v>86.28</v>
      </c>
      <c r="G734" s="286">
        <v>86.28</v>
      </c>
    </row>
    <row r="735" spans="1:7" ht="45" x14ac:dyDescent="0.25">
      <c r="A735" s="284" t="s">
        <v>26717</v>
      </c>
      <c r="B735" s="284" t="s">
        <v>26718</v>
      </c>
      <c r="C735" s="284" t="s">
        <v>28391</v>
      </c>
      <c r="D735" s="285" t="s">
        <v>15747</v>
      </c>
      <c r="E735" s="285">
        <v>1</v>
      </c>
      <c r="F735" s="286">
        <v>101.75</v>
      </c>
      <c r="G735" s="286">
        <v>101.75</v>
      </c>
    </row>
    <row r="736" spans="1:7" ht="45" x14ac:dyDescent="0.25">
      <c r="A736" s="284" t="s">
        <v>26719</v>
      </c>
      <c r="B736" s="284" t="s">
        <v>26720</v>
      </c>
      <c r="C736" s="284" t="s">
        <v>28392</v>
      </c>
      <c r="D736" s="285" t="s">
        <v>15747</v>
      </c>
      <c r="E736" s="285">
        <v>1</v>
      </c>
      <c r="F736" s="286">
        <v>130.71</v>
      </c>
      <c r="G736" s="286">
        <v>130.71</v>
      </c>
    </row>
    <row r="737" spans="1:7" ht="45" x14ac:dyDescent="0.25">
      <c r="A737" s="284" t="s">
        <v>26721</v>
      </c>
      <c r="B737" s="284" t="s">
        <v>26722</v>
      </c>
      <c r="C737" s="284" t="s">
        <v>28393</v>
      </c>
      <c r="D737" s="285" t="s">
        <v>15747</v>
      </c>
      <c r="E737" s="285">
        <v>1</v>
      </c>
      <c r="F737" s="286">
        <v>32.9</v>
      </c>
      <c r="G737" s="286">
        <v>32.9</v>
      </c>
    </row>
    <row r="738" spans="1:7" ht="45" x14ac:dyDescent="0.25">
      <c r="A738" s="284" t="s">
        <v>26723</v>
      </c>
      <c r="B738" s="284" t="s">
        <v>26724</v>
      </c>
      <c r="C738" s="284" t="s">
        <v>28394</v>
      </c>
      <c r="D738" s="285" t="s">
        <v>15747</v>
      </c>
      <c r="E738" s="285">
        <v>1</v>
      </c>
      <c r="F738" s="286">
        <v>44.24</v>
      </c>
      <c r="G738" s="286">
        <v>44.24</v>
      </c>
    </row>
    <row r="739" spans="1:7" ht="45" x14ac:dyDescent="0.25">
      <c r="A739" s="284" t="s">
        <v>26725</v>
      </c>
      <c r="B739" s="284" t="s">
        <v>26726</v>
      </c>
      <c r="C739" s="284" t="s">
        <v>28395</v>
      </c>
      <c r="D739" s="285" t="s">
        <v>15747</v>
      </c>
      <c r="E739" s="285">
        <v>1</v>
      </c>
      <c r="F739" s="286">
        <v>7.83</v>
      </c>
      <c r="G739" s="286">
        <v>7.83</v>
      </c>
    </row>
    <row r="740" spans="1:7" ht="45" x14ac:dyDescent="0.25">
      <c r="A740" s="284" t="s">
        <v>26727</v>
      </c>
      <c r="B740" s="284" t="s">
        <v>26728</v>
      </c>
      <c r="C740" s="284" t="s">
        <v>28396</v>
      </c>
      <c r="D740" s="285" t="s">
        <v>15747</v>
      </c>
      <c r="E740" s="285">
        <v>1</v>
      </c>
      <c r="F740" s="286">
        <v>10.029999999999999</v>
      </c>
      <c r="G740" s="286">
        <v>10.029999999999999</v>
      </c>
    </row>
    <row r="741" spans="1:7" x14ac:dyDescent="0.25">
      <c r="A741" s="283" t="s">
        <v>26729</v>
      </c>
      <c r="B741" s="284"/>
      <c r="C741" s="283" t="s">
        <v>26730</v>
      </c>
      <c r="D741" s="285"/>
      <c r="E741" s="285"/>
      <c r="F741" s="286"/>
      <c r="G741" s="286"/>
    </row>
    <row r="742" spans="1:7" x14ac:dyDescent="0.25">
      <c r="A742" s="284" t="s">
        <v>26731</v>
      </c>
      <c r="B742" s="284" t="s">
        <v>26732</v>
      </c>
      <c r="C742" s="284" t="s">
        <v>28397</v>
      </c>
      <c r="D742" s="285" t="s">
        <v>25342</v>
      </c>
      <c r="E742" s="285">
        <v>1</v>
      </c>
      <c r="F742" s="286">
        <v>12.1</v>
      </c>
      <c r="G742" s="286">
        <v>12.1</v>
      </c>
    </row>
    <row r="743" spans="1:7" x14ac:dyDescent="0.25">
      <c r="A743" s="284" t="s">
        <v>26733</v>
      </c>
      <c r="B743" s="284" t="s">
        <v>26734</v>
      </c>
      <c r="C743" s="284" t="s">
        <v>28398</v>
      </c>
      <c r="D743" s="285" t="s">
        <v>25342</v>
      </c>
      <c r="E743" s="285">
        <v>1</v>
      </c>
      <c r="F743" s="286">
        <v>12.58</v>
      </c>
      <c r="G743" s="286">
        <v>12.58</v>
      </c>
    </row>
    <row r="744" spans="1:7" ht="30" x14ac:dyDescent="0.25">
      <c r="A744" s="284" t="s">
        <v>26735</v>
      </c>
      <c r="B744" s="284" t="s">
        <v>26736</v>
      </c>
      <c r="C744" s="284" t="s">
        <v>28399</v>
      </c>
      <c r="D744" s="285" t="s">
        <v>25342</v>
      </c>
      <c r="E744" s="285">
        <v>1</v>
      </c>
      <c r="F744" s="286">
        <v>97.72</v>
      </c>
      <c r="G744" s="286">
        <v>97.72</v>
      </c>
    </row>
    <row r="745" spans="1:7" x14ac:dyDescent="0.25">
      <c r="A745" s="284" t="s">
        <v>26737</v>
      </c>
      <c r="B745" s="284" t="s">
        <v>26738</v>
      </c>
      <c r="C745" s="284" t="s">
        <v>28400</v>
      </c>
      <c r="D745" s="285" t="s">
        <v>25342</v>
      </c>
      <c r="E745" s="285">
        <v>1</v>
      </c>
      <c r="F745" s="286">
        <v>9.19</v>
      </c>
      <c r="G745" s="286">
        <v>9.19</v>
      </c>
    </row>
    <row r="746" spans="1:7" ht="30" x14ac:dyDescent="0.25">
      <c r="A746" s="284" t="s">
        <v>26739</v>
      </c>
      <c r="B746" s="284" t="s">
        <v>26740</v>
      </c>
      <c r="C746" s="284" t="s">
        <v>28401</v>
      </c>
      <c r="D746" s="285" t="s">
        <v>25342</v>
      </c>
      <c r="E746" s="285">
        <v>1</v>
      </c>
      <c r="F746" s="286">
        <v>1.52</v>
      </c>
      <c r="G746" s="286">
        <v>1.52</v>
      </c>
    </row>
    <row r="747" spans="1:7" ht="30" x14ac:dyDescent="0.25">
      <c r="A747" s="284" t="s">
        <v>26741</v>
      </c>
      <c r="B747" s="284" t="s">
        <v>26742</v>
      </c>
      <c r="C747" s="284" t="s">
        <v>28402</v>
      </c>
      <c r="D747" s="285" t="s">
        <v>25342</v>
      </c>
      <c r="E747" s="285">
        <v>1</v>
      </c>
      <c r="F747" s="286">
        <v>2.0299999999999998</v>
      </c>
      <c r="G747" s="286">
        <v>2.0299999999999998</v>
      </c>
    </row>
    <row r="748" spans="1:7" ht="30" x14ac:dyDescent="0.25">
      <c r="A748" s="284" t="s">
        <v>26743</v>
      </c>
      <c r="B748" s="284" t="s">
        <v>26744</v>
      </c>
      <c r="C748" s="284" t="s">
        <v>28403</v>
      </c>
      <c r="D748" s="285" t="s">
        <v>25342</v>
      </c>
      <c r="E748" s="285">
        <v>1</v>
      </c>
      <c r="F748" s="286">
        <v>4.51</v>
      </c>
      <c r="G748" s="286">
        <v>4.51</v>
      </c>
    </row>
    <row r="749" spans="1:7" ht="30" x14ac:dyDescent="0.25">
      <c r="A749" s="284" t="s">
        <v>26745</v>
      </c>
      <c r="B749" s="284" t="s">
        <v>26746</v>
      </c>
      <c r="C749" s="284" t="s">
        <v>28404</v>
      </c>
      <c r="D749" s="285" t="s">
        <v>25342</v>
      </c>
      <c r="E749" s="285">
        <v>1</v>
      </c>
      <c r="F749" s="286">
        <v>15.54</v>
      </c>
      <c r="G749" s="286">
        <v>15.54</v>
      </c>
    </row>
    <row r="750" spans="1:7" x14ac:dyDescent="0.25">
      <c r="A750" s="284" t="s">
        <v>26747</v>
      </c>
      <c r="B750" s="284" t="s">
        <v>26748</v>
      </c>
      <c r="C750" s="284" t="s">
        <v>28405</v>
      </c>
      <c r="D750" s="285" t="s">
        <v>25342</v>
      </c>
      <c r="E750" s="285">
        <v>1</v>
      </c>
      <c r="F750" s="286">
        <v>69.099999999999994</v>
      </c>
      <c r="G750" s="286">
        <v>69.099999999999994</v>
      </c>
    </row>
    <row r="751" spans="1:7" ht="30" x14ac:dyDescent="0.25">
      <c r="A751" s="665" t="s">
        <v>32999</v>
      </c>
      <c r="B751" s="284" t="s">
        <v>26749</v>
      </c>
      <c r="C751" s="284" t="s">
        <v>28406</v>
      </c>
      <c r="D751" s="285" t="s">
        <v>25342</v>
      </c>
      <c r="E751" s="285">
        <v>1</v>
      </c>
      <c r="F751" s="286">
        <v>10.210000000000001</v>
      </c>
      <c r="G751" s="286">
        <v>10.210000000000001</v>
      </c>
    </row>
    <row r="752" spans="1:7" ht="45" x14ac:dyDescent="0.25">
      <c r="A752" s="283" t="s">
        <v>26750</v>
      </c>
      <c r="B752" s="284"/>
      <c r="C752" s="283" t="s">
        <v>28206</v>
      </c>
      <c r="D752" s="285"/>
      <c r="E752" s="285"/>
      <c r="F752" s="286"/>
      <c r="G752" s="286"/>
    </row>
    <row r="753" spans="1:7" ht="45" x14ac:dyDescent="0.25">
      <c r="A753" s="284" t="s">
        <v>26751</v>
      </c>
      <c r="B753" s="284" t="s">
        <v>26752</v>
      </c>
      <c r="C753" s="284" t="s">
        <v>28407</v>
      </c>
      <c r="D753" s="285" t="s">
        <v>15747</v>
      </c>
      <c r="E753" s="285">
        <v>1</v>
      </c>
      <c r="F753" s="286">
        <v>9.2899999999999991</v>
      </c>
      <c r="G753" s="286">
        <v>9.2899999999999991</v>
      </c>
    </row>
    <row r="754" spans="1:7" ht="45" x14ac:dyDescent="0.25">
      <c r="A754" s="284" t="s">
        <v>26753</v>
      </c>
      <c r="B754" s="284" t="s">
        <v>26754</v>
      </c>
      <c r="C754" s="284" t="s">
        <v>28408</v>
      </c>
      <c r="D754" s="285" t="s">
        <v>15747</v>
      </c>
      <c r="E754" s="285">
        <v>1</v>
      </c>
      <c r="F754" s="286">
        <v>13.9</v>
      </c>
      <c r="G754" s="286">
        <v>13.9</v>
      </c>
    </row>
    <row r="755" spans="1:7" ht="45" x14ac:dyDescent="0.25">
      <c r="A755" s="284" t="s">
        <v>26755</v>
      </c>
      <c r="B755" s="284" t="s">
        <v>26756</v>
      </c>
      <c r="C755" s="284" t="s">
        <v>28409</v>
      </c>
      <c r="D755" s="285" t="s">
        <v>15747</v>
      </c>
      <c r="E755" s="285">
        <v>1</v>
      </c>
      <c r="F755" s="286">
        <v>20.89</v>
      </c>
      <c r="G755" s="286">
        <v>20.89</v>
      </c>
    </row>
    <row r="756" spans="1:7" ht="45" x14ac:dyDescent="0.25">
      <c r="A756" s="284" t="s">
        <v>26757</v>
      </c>
      <c r="B756" s="284" t="s">
        <v>26758</v>
      </c>
      <c r="C756" s="284" t="s">
        <v>28410</v>
      </c>
      <c r="D756" s="285" t="s">
        <v>15747</v>
      </c>
      <c r="E756" s="285">
        <v>1</v>
      </c>
      <c r="F756" s="286">
        <v>17.72</v>
      </c>
      <c r="G756" s="286">
        <v>17.72</v>
      </c>
    </row>
    <row r="757" spans="1:7" ht="45" x14ac:dyDescent="0.25">
      <c r="A757" s="284" t="s">
        <v>26759</v>
      </c>
      <c r="B757" s="284" t="s">
        <v>26760</v>
      </c>
      <c r="C757" s="284" t="s">
        <v>28411</v>
      </c>
      <c r="D757" s="285" t="s">
        <v>15747</v>
      </c>
      <c r="E757" s="285">
        <v>1</v>
      </c>
      <c r="F757" s="286">
        <v>26.97</v>
      </c>
      <c r="G757" s="286">
        <v>26.97</v>
      </c>
    </row>
    <row r="758" spans="1:7" ht="45" x14ac:dyDescent="0.25">
      <c r="A758" s="284" t="s">
        <v>26761</v>
      </c>
      <c r="B758" s="284" t="s">
        <v>26762</v>
      </c>
      <c r="C758" s="284" t="s">
        <v>28412</v>
      </c>
      <c r="D758" s="285" t="s">
        <v>15747</v>
      </c>
      <c r="E758" s="285">
        <v>1</v>
      </c>
      <c r="F758" s="286">
        <v>39.21</v>
      </c>
      <c r="G758" s="286">
        <v>39.21</v>
      </c>
    </row>
    <row r="759" spans="1:7" ht="30" x14ac:dyDescent="0.25">
      <c r="A759" s="283" t="s">
        <v>26763</v>
      </c>
      <c r="B759" s="284"/>
      <c r="C759" s="283" t="s">
        <v>26764</v>
      </c>
      <c r="D759" s="285"/>
      <c r="E759" s="285"/>
      <c r="F759" s="286"/>
      <c r="G759" s="286"/>
    </row>
    <row r="760" spans="1:7" ht="60" x14ac:dyDescent="0.25">
      <c r="A760" s="284" t="s">
        <v>26765</v>
      </c>
      <c r="B760" s="284" t="s">
        <v>26766</v>
      </c>
      <c r="C760" s="284" t="s">
        <v>28413</v>
      </c>
      <c r="D760" s="285" t="s">
        <v>25342</v>
      </c>
      <c r="E760" s="285">
        <v>1</v>
      </c>
      <c r="F760" s="287">
        <v>1284.44</v>
      </c>
      <c r="G760" s="287">
        <v>1284.44</v>
      </c>
    </row>
    <row r="761" spans="1:7" ht="60" x14ac:dyDescent="0.25">
      <c r="A761" s="284" t="s">
        <v>26767</v>
      </c>
      <c r="B761" s="284" t="s">
        <v>26768</v>
      </c>
      <c r="C761" s="284" t="s">
        <v>28414</v>
      </c>
      <c r="D761" s="285" t="s">
        <v>25342</v>
      </c>
      <c r="E761" s="285">
        <v>1</v>
      </c>
      <c r="F761" s="287">
        <v>1682.02</v>
      </c>
      <c r="G761" s="287">
        <v>1682.02</v>
      </c>
    </row>
    <row r="762" spans="1:7" ht="60" x14ac:dyDescent="0.25">
      <c r="A762" s="284" t="s">
        <v>26769</v>
      </c>
      <c r="B762" s="284" t="s">
        <v>26770</v>
      </c>
      <c r="C762" s="284" t="s">
        <v>28415</v>
      </c>
      <c r="D762" s="285" t="s">
        <v>25342</v>
      </c>
      <c r="E762" s="285">
        <v>1</v>
      </c>
      <c r="F762" s="287">
        <v>1822.46</v>
      </c>
      <c r="G762" s="287">
        <v>1822.46</v>
      </c>
    </row>
    <row r="763" spans="1:7" ht="60" x14ac:dyDescent="0.25">
      <c r="A763" s="284" t="s">
        <v>26771</v>
      </c>
      <c r="B763" s="284" t="s">
        <v>26772</v>
      </c>
      <c r="C763" s="284" t="s">
        <v>28416</v>
      </c>
      <c r="D763" s="285" t="s">
        <v>25342</v>
      </c>
      <c r="E763" s="285">
        <v>1</v>
      </c>
      <c r="F763" s="287">
        <v>1948.53</v>
      </c>
      <c r="G763" s="287">
        <v>1948.53</v>
      </c>
    </row>
    <row r="764" spans="1:7" ht="60" x14ac:dyDescent="0.25">
      <c r="A764" s="284" t="s">
        <v>26773</v>
      </c>
      <c r="B764" s="284" t="s">
        <v>26774</v>
      </c>
      <c r="C764" s="284" t="s">
        <v>28417</v>
      </c>
      <c r="D764" s="285" t="s">
        <v>25342</v>
      </c>
      <c r="E764" s="285">
        <v>1</v>
      </c>
      <c r="F764" s="287">
        <v>2113.94</v>
      </c>
      <c r="G764" s="287">
        <v>2113.94</v>
      </c>
    </row>
    <row r="765" spans="1:7" ht="60" x14ac:dyDescent="0.25">
      <c r="A765" s="284" t="s">
        <v>26775</v>
      </c>
      <c r="B765" s="284" t="s">
        <v>26776</v>
      </c>
      <c r="C765" s="284" t="s">
        <v>28418</v>
      </c>
      <c r="D765" s="285" t="s">
        <v>25342</v>
      </c>
      <c r="E765" s="285">
        <v>1</v>
      </c>
      <c r="F765" s="287">
        <v>4265.66</v>
      </c>
      <c r="G765" s="287">
        <v>4265.66</v>
      </c>
    </row>
    <row r="766" spans="1:7" ht="105" x14ac:dyDescent="0.25">
      <c r="A766" s="284" t="s">
        <v>26777</v>
      </c>
      <c r="B766" s="284" t="s">
        <v>26778</v>
      </c>
      <c r="C766" s="284" t="s">
        <v>28419</v>
      </c>
      <c r="D766" s="285" t="s">
        <v>25342</v>
      </c>
      <c r="E766" s="285">
        <v>1</v>
      </c>
      <c r="F766" s="287">
        <v>3124.23</v>
      </c>
      <c r="G766" s="287">
        <v>3124.23</v>
      </c>
    </row>
    <row r="767" spans="1:7" ht="60" x14ac:dyDescent="0.25">
      <c r="A767" s="284" t="s">
        <v>26779</v>
      </c>
      <c r="B767" s="284" t="s">
        <v>26780</v>
      </c>
      <c r="C767" s="284" t="s">
        <v>28420</v>
      </c>
      <c r="D767" s="285" t="s">
        <v>25342</v>
      </c>
      <c r="E767" s="285">
        <v>1</v>
      </c>
      <c r="F767" s="287">
        <v>5718.4</v>
      </c>
      <c r="G767" s="287">
        <v>5718.4</v>
      </c>
    </row>
    <row r="768" spans="1:7" ht="105" x14ac:dyDescent="0.25">
      <c r="A768" s="284" t="s">
        <v>26781</v>
      </c>
      <c r="B768" s="284" t="s">
        <v>26782</v>
      </c>
      <c r="C768" s="284" t="s">
        <v>28421</v>
      </c>
      <c r="D768" s="285" t="s">
        <v>25342</v>
      </c>
      <c r="E768" s="285">
        <v>1</v>
      </c>
      <c r="F768" s="287">
        <v>4762.22</v>
      </c>
      <c r="G768" s="287">
        <v>4762.22</v>
      </c>
    </row>
    <row r="769" spans="1:7" ht="60" x14ac:dyDescent="0.25">
      <c r="A769" s="284" t="s">
        <v>26783</v>
      </c>
      <c r="B769" s="284" t="s">
        <v>26784</v>
      </c>
      <c r="C769" s="284" t="s">
        <v>28422</v>
      </c>
      <c r="D769" s="285" t="s">
        <v>25342</v>
      </c>
      <c r="E769" s="285">
        <v>1</v>
      </c>
      <c r="F769" s="287">
        <v>6306.63</v>
      </c>
      <c r="G769" s="287">
        <v>6306.63</v>
      </c>
    </row>
    <row r="770" spans="1:7" ht="105" x14ac:dyDescent="0.25">
      <c r="A770" s="284" t="s">
        <v>26785</v>
      </c>
      <c r="B770" s="284" t="s">
        <v>26786</v>
      </c>
      <c r="C770" s="284" t="s">
        <v>28423</v>
      </c>
      <c r="D770" s="285" t="s">
        <v>25342</v>
      </c>
      <c r="E770" s="285">
        <v>1</v>
      </c>
      <c r="F770" s="287">
        <v>5240.5200000000004</v>
      </c>
      <c r="G770" s="287">
        <v>5240.5200000000004</v>
      </c>
    </row>
    <row r="771" spans="1:7" ht="105" x14ac:dyDescent="0.25">
      <c r="A771" s="284" t="s">
        <v>26787</v>
      </c>
      <c r="B771" s="284" t="s">
        <v>26788</v>
      </c>
      <c r="C771" s="284" t="s">
        <v>28424</v>
      </c>
      <c r="D771" s="285" t="s">
        <v>25342</v>
      </c>
      <c r="E771" s="285">
        <v>1</v>
      </c>
      <c r="F771" s="287">
        <v>22348.09</v>
      </c>
      <c r="G771" s="287">
        <v>22348.09</v>
      </c>
    </row>
    <row r="772" spans="1:7" ht="105" x14ac:dyDescent="0.25">
      <c r="A772" s="284" t="s">
        <v>26789</v>
      </c>
      <c r="B772" s="284" t="s">
        <v>26790</v>
      </c>
      <c r="C772" s="284" t="s">
        <v>28425</v>
      </c>
      <c r="D772" s="285" t="s">
        <v>25342</v>
      </c>
      <c r="E772" s="285">
        <v>1</v>
      </c>
      <c r="F772" s="287">
        <v>26554.18</v>
      </c>
      <c r="G772" s="287">
        <v>26554.18</v>
      </c>
    </row>
    <row r="773" spans="1:7" ht="105" x14ac:dyDescent="0.25">
      <c r="A773" s="284" t="s">
        <v>26791</v>
      </c>
      <c r="B773" s="284" t="s">
        <v>26792</v>
      </c>
      <c r="C773" s="284" t="s">
        <v>28426</v>
      </c>
      <c r="D773" s="285" t="s">
        <v>25342</v>
      </c>
      <c r="E773" s="285">
        <v>1</v>
      </c>
      <c r="F773" s="287">
        <v>38459.79</v>
      </c>
      <c r="G773" s="287">
        <v>38459.79</v>
      </c>
    </row>
    <row r="774" spans="1:7" ht="105" x14ac:dyDescent="0.25">
      <c r="A774" s="284" t="s">
        <v>26793</v>
      </c>
      <c r="B774" s="284" t="s">
        <v>26794</v>
      </c>
      <c r="C774" s="284" t="s">
        <v>28427</v>
      </c>
      <c r="D774" s="285" t="s">
        <v>25342</v>
      </c>
      <c r="E774" s="285">
        <v>1</v>
      </c>
      <c r="F774" s="287">
        <v>49495.47</v>
      </c>
      <c r="G774" s="287">
        <v>49495.47</v>
      </c>
    </row>
    <row r="775" spans="1:7" x14ac:dyDescent="0.25">
      <c r="A775" s="283" t="s">
        <v>26795</v>
      </c>
      <c r="B775" s="284"/>
      <c r="C775" s="283" t="s">
        <v>26796</v>
      </c>
      <c r="D775" s="285"/>
      <c r="E775" s="285"/>
      <c r="F775" s="286"/>
      <c r="G775" s="286"/>
    </row>
    <row r="776" spans="1:7" ht="90" x14ac:dyDescent="0.25">
      <c r="A776" s="284" t="s">
        <v>26797</v>
      </c>
      <c r="B776" s="284" t="s">
        <v>26798</v>
      </c>
      <c r="C776" s="284" t="s">
        <v>28428</v>
      </c>
      <c r="D776" s="285" t="s">
        <v>25342</v>
      </c>
      <c r="E776" s="285">
        <v>1</v>
      </c>
      <c r="F776" s="286">
        <v>142.15</v>
      </c>
      <c r="G776" s="286">
        <v>142.15</v>
      </c>
    </row>
    <row r="777" spans="1:7" ht="90" x14ac:dyDescent="0.25">
      <c r="A777" s="284" t="s">
        <v>26799</v>
      </c>
      <c r="B777" s="284" t="s">
        <v>26800</v>
      </c>
      <c r="C777" s="284" t="s">
        <v>28429</v>
      </c>
      <c r="D777" s="285" t="s">
        <v>25342</v>
      </c>
      <c r="E777" s="285">
        <v>1</v>
      </c>
      <c r="F777" s="286">
        <v>126.35</v>
      </c>
      <c r="G777" s="286">
        <v>126.35</v>
      </c>
    </row>
    <row r="778" spans="1:7" ht="90" x14ac:dyDescent="0.25">
      <c r="A778" s="284" t="s">
        <v>26801</v>
      </c>
      <c r="B778" s="284" t="s">
        <v>26802</v>
      </c>
      <c r="C778" s="284" t="s">
        <v>28430</v>
      </c>
      <c r="D778" s="285" t="s">
        <v>25342</v>
      </c>
      <c r="E778" s="285">
        <v>1</v>
      </c>
      <c r="F778" s="286">
        <v>145.30000000000001</v>
      </c>
      <c r="G778" s="286">
        <v>145.30000000000001</v>
      </c>
    </row>
    <row r="779" spans="1:7" ht="90" x14ac:dyDescent="0.25">
      <c r="A779" s="284" t="s">
        <v>26803</v>
      </c>
      <c r="B779" s="284" t="s">
        <v>26804</v>
      </c>
      <c r="C779" s="284" t="s">
        <v>28431</v>
      </c>
      <c r="D779" s="285" t="s">
        <v>25342</v>
      </c>
      <c r="E779" s="285">
        <v>1</v>
      </c>
      <c r="F779" s="286">
        <v>335.93</v>
      </c>
      <c r="G779" s="286">
        <v>335.93</v>
      </c>
    </row>
    <row r="780" spans="1:7" ht="90" x14ac:dyDescent="0.25">
      <c r="A780" s="284" t="s">
        <v>26805</v>
      </c>
      <c r="B780" s="284" t="s">
        <v>26806</v>
      </c>
      <c r="C780" s="284" t="s">
        <v>28432</v>
      </c>
      <c r="D780" s="285" t="s">
        <v>25342</v>
      </c>
      <c r="E780" s="285">
        <v>1</v>
      </c>
      <c r="F780" s="286">
        <v>202</v>
      </c>
      <c r="G780" s="286">
        <v>202</v>
      </c>
    </row>
    <row r="781" spans="1:7" ht="90" x14ac:dyDescent="0.25">
      <c r="A781" s="284" t="s">
        <v>26807</v>
      </c>
      <c r="B781" s="284" t="s">
        <v>26808</v>
      </c>
      <c r="C781" s="284" t="s">
        <v>28433</v>
      </c>
      <c r="D781" s="285" t="s">
        <v>25342</v>
      </c>
      <c r="E781" s="285">
        <v>1</v>
      </c>
      <c r="F781" s="286">
        <v>166.53</v>
      </c>
      <c r="G781" s="286">
        <v>166.53</v>
      </c>
    </row>
    <row r="782" spans="1:7" ht="90" x14ac:dyDescent="0.25">
      <c r="A782" s="284" t="s">
        <v>26809</v>
      </c>
      <c r="B782" s="284" t="s">
        <v>26810</v>
      </c>
      <c r="C782" s="284" t="s">
        <v>28434</v>
      </c>
      <c r="D782" s="285" t="s">
        <v>25342</v>
      </c>
      <c r="E782" s="285">
        <v>1</v>
      </c>
      <c r="F782" s="286">
        <v>127.68</v>
      </c>
      <c r="G782" s="286">
        <v>127.68</v>
      </c>
    </row>
    <row r="783" spans="1:7" ht="90" x14ac:dyDescent="0.25">
      <c r="A783" s="284" t="s">
        <v>26811</v>
      </c>
      <c r="B783" s="284" t="s">
        <v>26812</v>
      </c>
      <c r="C783" s="284" t="s">
        <v>28435</v>
      </c>
      <c r="D783" s="285" t="s">
        <v>25342</v>
      </c>
      <c r="E783" s="285">
        <v>1</v>
      </c>
      <c r="F783" s="286">
        <v>243.65</v>
      </c>
      <c r="G783" s="286">
        <v>243.65</v>
      </c>
    </row>
    <row r="784" spans="1:7" ht="120" x14ac:dyDescent="0.25">
      <c r="A784" s="284" t="s">
        <v>26813</v>
      </c>
      <c r="B784" s="284" t="s">
        <v>26814</v>
      </c>
      <c r="C784" s="284" t="s">
        <v>28436</v>
      </c>
      <c r="D784" s="285" t="s">
        <v>25342</v>
      </c>
      <c r="E784" s="285">
        <v>1</v>
      </c>
      <c r="F784" s="286">
        <v>152.07</v>
      </c>
      <c r="G784" s="286">
        <v>152.07</v>
      </c>
    </row>
    <row r="785" spans="1:7" ht="120" x14ac:dyDescent="0.25">
      <c r="A785" s="284" t="s">
        <v>26815</v>
      </c>
      <c r="B785" s="284" t="s">
        <v>26816</v>
      </c>
      <c r="C785" s="284" t="s">
        <v>28437</v>
      </c>
      <c r="D785" s="285" t="s">
        <v>25342</v>
      </c>
      <c r="E785" s="285">
        <v>1</v>
      </c>
      <c r="F785" s="286">
        <v>167.87</v>
      </c>
      <c r="G785" s="286">
        <v>167.87</v>
      </c>
    </row>
    <row r="786" spans="1:7" ht="90" x14ac:dyDescent="0.25">
      <c r="A786" s="284" t="s">
        <v>26817</v>
      </c>
      <c r="B786" s="284" t="s">
        <v>26818</v>
      </c>
      <c r="C786" s="284" t="s">
        <v>28438</v>
      </c>
      <c r="D786" s="285" t="s">
        <v>25342</v>
      </c>
      <c r="E786" s="285">
        <v>1</v>
      </c>
      <c r="F786" s="286">
        <v>134.78</v>
      </c>
      <c r="G786" s="286">
        <v>134.78</v>
      </c>
    </row>
    <row r="787" spans="1:7" ht="90" x14ac:dyDescent="0.25">
      <c r="A787" s="284" t="s">
        <v>26819</v>
      </c>
      <c r="B787" s="284" t="s">
        <v>26820</v>
      </c>
      <c r="C787" s="284" t="s">
        <v>28439</v>
      </c>
      <c r="D787" s="285" t="s">
        <v>25342</v>
      </c>
      <c r="E787" s="285">
        <v>1</v>
      </c>
      <c r="F787" s="286">
        <v>211.57</v>
      </c>
      <c r="G787" s="286">
        <v>211.57</v>
      </c>
    </row>
    <row r="788" spans="1:7" ht="90" x14ac:dyDescent="0.25">
      <c r="A788" s="284" t="s">
        <v>26821</v>
      </c>
      <c r="B788" s="284" t="s">
        <v>26822</v>
      </c>
      <c r="C788" s="284" t="s">
        <v>28440</v>
      </c>
      <c r="D788" s="285" t="s">
        <v>25342</v>
      </c>
      <c r="E788" s="285">
        <v>1</v>
      </c>
      <c r="F788" s="286">
        <v>104.19</v>
      </c>
      <c r="G788" s="286">
        <v>104.19</v>
      </c>
    </row>
    <row r="789" spans="1:7" ht="90" x14ac:dyDescent="0.25">
      <c r="A789" s="284" t="s">
        <v>26823</v>
      </c>
      <c r="B789" s="284" t="s">
        <v>26824</v>
      </c>
      <c r="C789" s="284" t="s">
        <v>28441</v>
      </c>
      <c r="D789" s="285" t="s">
        <v>25342</v>
      </c>
      <c r="E789" s="285">
        <v>1</v>
      </c>
      <c r="F789" s="286">
        <v>181.19</v>
      </c>
      <c r="G789" s="286">
        <v>181.19</v>
      </c>
    </row>
    <row r="790" spans="1:7" ht="90" x14ac:dyDescent="0.25">
      <c r="A790" s="284" t="s">
        <v>26825</v>
      </c>
      <c r="B790" s="284" t="s">
        <v>26826</v>
      </c>
      <c r="C790" s="284" t="s">
        <v>28442</v>
      </c>
      <c r="D790" s="285" t="s">
        <v>25342</v>
      </c>
      <c r="E790" s="285">
        <v>1</v>
      </c>
      <c r="F790" s="286">
        <v>168.01</v>
      </c>
      <c r="G790" s="286">
        <v>168.01</v>
      </c>
    </row>
    <row r="791" spans="1:7" ht="75" x14ac:dyDescent="0.25">
      <c r="A791" s="284" t="s">
        <v>26827</v>
      </c>
      <c r="B791" s="284" t="s">
        <v>26828</v>
      </c>
      <c r="C791" s="284" t="s">
        <v>28443</v>
      </c>
      <c r="D791" s="285" t="s">
        <v>25342</v>
      </c>
      <c r="E791" s="285">
        <v>1</v>
      </c>
      <c r="F791" s="286">
        <v>71.930000000000007</v>
      </c>
      <c r="G791" s="286">
        <v>71.930000000000007</v>
      </c>
    </row>
    <row r="792" spans="1:7" ht="105" x14ac:dyDescent="0.25">
      <c r="A792" s="284" t="s">
        <v>26829</v>
      </c>
      <c r="B792" s="284" t="s">
        <v>26830</v>
      </c>
      <c r="C792" s="284" t="s">
        <v>28444</v>
      </c>
      <c r="D792" s="285" t="s">
        <v>25342</v>
      </c>
      <c r="E792" s="285">
        <v>1</v>
      </c>
      <c r="F792" s="286">
        <v>121.36</v>
      </c>
      <c r="G792" s="286">
        <v>121.36</v>
      </c>
    </row>
    <row r="793" spans="1:7" ht="30" x14ac:dyDescent="0.25">
      <c r="A793" s="283" t="s">
        <v>26831</v>
      </c>
      <c r="B793" s="284"/>
      <c r="C793" s="283" t="s">
        <v>26832</v>
      </c>
      <c r="D793" s="285"/>
      <c r="E793" s="285"/>
      <c r="F793" s="286"/>
      <c r="G793" s="286"/>
    </row>
    <row r="794" spans="1:7" ht="105" x14ac:dyDescent="0.25">
      <c r="A794" s="284" t="s">
        <v>26833</v>
      </c>
      <c r="B794" s="284" t="s">
        <v>26834</v>
      </c>
      <c r="C794" s="284" t="s">
        <v>28445</v>
      </c>
      <c r="D794" s="285" t="s">
        <v>25342</v>
      </c>
      <c r="E794" s="285">
        <v>1</v>
      </c>
      <c r="F794" s="286">
        <v>348.83</v>
      </c>
      <c r="G794" s="286">
        <v>348.83</v>
      </c>
    </row>
    <row r="795" spans="1:7" ht="105" x14ac:dyDescent="0.25">
      <c r="A795" s="284" t="s">
        <v>26835</v>
      </c>
      <c r="B795" s="284" t="s">
        <v>26836</v>
      </c>
      <c r="C795" s="284" t="s">
        <v>28446</v>
      </c>
      <c r="D795" s="285" t="s">
        <v>25342</v>
      </c>
      <c r="E795" s="285">
        <v>1</v>
      </c>
      <c r="F795" s="286">
        <v>416.68</v>
      </c>
      <c r="G795" s="286">
        <v>416.68</v>
      </c>
    </row>
    <row r="796" spans="1:7" ht="105" x14ac:dyDescent="0.25">
      <c r="A796" s="284" t="s">
        <v>26837</v>
      </c>
      <c r="B796" s="284" t="s">
        <v>26838</v>
      </c>
      <c r="C796" s="284" t="s">
        <v>28447</v>
      </c>
      <c r="D796" s="285" t="s">
        <v>25342</v>
      </c>
      <c r="E796" s="285">
        <v>1</v>
      </c>
      <c r="F796" s="286">
        <v>453.88</v>
      </c>
      <c r="G796" s="286">
        <v>453.88</v>
      </c>
    </row>
    <row r="797" spans="1:7" ht="105" x14ac:dyDescent="0.25">
      <c r="A797" s="284" t="s">
        <v>26839</v>
      </c>
      <c r="B797" s="284" t="s">
        <v>26840</v>
      </c>
      <c r="C797" s="284" t="s">
        <v>28448</v>
      </c>
      <c r="D797" s="285" t="s">
        <v>25342</v>
      </c>
      <c r="E797" s="285">
        <v>1</v>
      </c>
      <c r="F797" s="286">
        <v>570.16999999999996</v>
      </c>
      <c r="G797" s="286">
        <v>570.16999999999996</v>
      </c>
    </row>
    <row r="798" spans="1:7" ht="105" x14ac:dyDescent="0.25">
      <c r="A798" s="284" t="s">
        <v>26841</v>
      </c>
      <c r="B798" s="284" t="s">
        <v>26842</v>
      </c>
      <c r="C798" s="284" t="s">
        <v>28449</v>
      </c>
      <c r="D798" s="285" t="s">
        <v>25342</v>
      </c>
      <c r="E798" s="285">
        <v>1</v>
      </c>
      <c r="F798" s="287">
        <v>1149.3599999999999</v>
      </c>
      <c r="G798" s="287">
        <v>1149.3599999999999</v>
      </c>
    </row>
    <row r="799" spans="1:7" ht="30" x14ac:dyDescent="0.25">
      <c r="A799" s="283" t="s">
        <v>26843</v>
      </c>
      <c r="B799" s="284"/>
      <c r="C799" s="283" t="s">
        <v>26844</v>
      </c>
      <c r="D799" s="285"/>
      <c r="E799" s="285"/>
      <c r="F799" s="286"/>
      <c r="G799" s="286"/>
    </row>
    <row r="800" spans="1:7" ht="30" x14ac:dyDescent="0.25">
      <c r="A800" s="284" t="s">
        <v>26845</v>
      </c>
      <c r="B800" s="284" t="s">
        <v>26846</v>
      </c>
      <c r="C800" s="284" t="s">
        <v>28450</v>
      </c>
      <c r="D800" s="285" t="s">
        <v>25342</v>
      </c>
      <c r="E800" s="285">
        <v>1</v>
      </c>
      <c r="F800" s="286">
        <v>8.42</v>
      </c>
      <c r="G800" s="286">
        <v>8.42</v>
      </c>
    </row>
    <row r="801" spans="1:7" ht="30" x14ac:dyDescent="0.25">
      <c r="A801" s="284" t="s">
        <v>26847</v>
      </c>
      <c r="B801" s="284" t="s">
        <v>26848</v>
      </c>
      <c r="C801" s="284" t="s">
        <v>28451</v>
      </c>
      <c r="D801" s="285" t="s">
        <v>25342</v>
      </c>
      <c r="E801" s="285">
        <v>1</v>
      </c>
      <c r="F801" s="286">
        <v>10.47</v>
      </c>
      <c r="G801" s="286">
        <v>10.47</v>
      </c>
    </row>
    <row r="802" spans="1:7" ht="30" x14ac:dyDescent="0.25">
      <c r="A802" s="284" t="s">
        <v>26849</v>
      </c>
      <c r="B802" s="284" t="s">
        <v>26850</v>
      </c>
      <c r="C802" s="284" t="s">
        <v>28452</v>
      </c>
      <c r="D802" s="285" t="s">
        <v>25342</v>
      </c>
      <c r="E802" s="285">
        <v>1</v>
      </c>
      <c r="F802" s="286">
        <v>15.1</v>
      </c>
      <c r="G802" s="286">
        <v>15.1</v>
      </c>
    </row>
    <row r="803" spans="1:7" ht="30" x14ac:dyDescent="0.25">
      <c r="A803" s="284" t="s">
        <v>26851</v>
      </c>
      <c r="B803" s="284" t="s">
        <v>26852</v>
      </c>
      <c r="C803" s="284" t="s">
        <v>28453</v>
      </c>
      <c r="D803" s="285" t="s">
        <v>25342</v>
      </c>
      <c r="E803" s="285">
        <v>1</v>
      </c>
      <c r="F803" s="286">
        <v>15.48</v>
      </c>
      <c r="G803" s="286">
        <v>15.48</v>
      </c>
    </row>
    <row r="804" spans="1:7" ht="30" x14ac:dyDescent="0.25">
      <c r="A804" s="284" t="s">
        <v>26853</v>
      </c>
      <c r="B804" s="284" t="s">
        <v>26854</v>
      </c>
      <c r="C804" s="284" t="s">
        <v>28454</v>
      </c>
      <c r="D804" s="285" t="s">
        <v>25342</v>
      </c>
      <c r="E804" s="285">
        <v>1</v>
      </c>
      <c r="F804" s="286">
        <v>15.69</v>
      </c>
      <c r="G804" s="286">
        <v>15.69</v>
      </c>
    </row>
    <row r="805" spans="1:7" ht="30" x14ac:dyDescent="0.25">
      <c r="A805" s="284" t="s">
        <v>26855</v>
      </c>
      <c r="B805" s="284" t="s">
        <v>26856</v>
      </c>
      <c r="C805" s="284" t="s">
        <v>28455</v>
      </c>
      <c r="D805" s="285" t="s">
        <v>25342</v>
      </c>
      <c r="E805" s="285">
        <v>1</v>
      </c>
      <c r="F805" s="286">
        <v>18.11</v>
      </c>
      <c r="G805" s="286">
        <v>18.11</v>
      </c>
    </row>
    <row r="806" spans="1:7" ht="30" x14ac:dyDescent="0.25">
      <c r="A806" s="284" t="s">
        <v>26857</v>
      </c>
      <c r="B806" s="284" t="s">
        <v>26858</v>
      </c>
      <c r="C806" s="284" t="s">
        <v>28456</v>
      </c>
      <c r="D806" s="285" t="s">
        <v>25342</v>
      </c>
      <c r="E806" s="285">
        <v>1</v>
      </c>
      <c r="F806" s="286">
        <v>25.73</v>
      </c>
      <c r="G806" s="286">
        <v>25.73</v>
      </c>
    </row>
    <row r="807" spans="1:7" ht="30" x14ac:dyDescent="0.25">
      <c r="A807" s="284" t="s">
        <v>26859</v>
      </c>
      <c r="B807" s="284" t="s">
        <v>26860</v>
      </c>
      <c r="C807" s="284" t="s">
        <v>28457</v>
      </c>
      <c r="D807" s="285" t="s">
        <v>25342</v>
      </c>
      <c r="E807" s="285">
        <v>1</v>
      </c>
      <c r="F807" s="286">
        <v>25.77</v>
      </c>
      <c r="G807" s="286">
        <v>25.77</v>
      </c>
    </row>
    <row r="808" spans="1:7" ht="30" x14ac:dyDescent="0.25">
      <c r="A808" s="284" t="s">
        <v>26861</v>
      </c>
      <c r="B808" s="284" t="s">
        <v>26862</v>
      </c>
      <c r="C808" s="284" t="s">
        <v>28458</v>
      </c>
      <c r="D808" s="285" t="s">
        <v>25342</v>
      </c>
      <c r="E808" s="285">
        <v>1</v>
      </c>
      <c r="F808" s="286">
        <v>31.01</v>
      </c>
      <c r="G808" s="286">
        <v>31.01</v>
      </c>
    </row>
    <row r="809" spans="1:7" ht="30" x14ac:dyDescent="0.25">
      <c r="A809" s="284" t="s">
        <v>26863</v>
      </c>
      <c r="B809" s="284" t="s">
        <v>26864</v>
      </c>
      <c r="C809" s="284" t="s">
        <v>28459</v>
      </c>
      <c r="D809" s="285" t="s">
        <v>25342</v>
      </c>
      <c r="E809" s="285">
        <v>1</v>
      </c>
      <c r="F809" s="286">
        <v>44.68</v>
      </c>
      <c r="G809" s="286">
        <v>44.68</v>
      </c>
    </row>
    <row r="810" spans="1:7" ht="30" x14ac:dyDescent="0.25">
      <c r="A810" s="284" t="s">
        <v>26865</v>
      </c>
      <c r="B810" s="284" t="s">
        <v>26866</v>
      </c>
      <c r="C810" s="284" t="s">
        <v>28460</v>
      </c>
      <c r="D810" s="285" t="s">
        <v>25342</v>
      </c>
      <c r="E810" s="285">
        <v>1</v>
      </c>
      <c r="F810" s="286">
        <v>45.33</v>
      </c>
      <c r="G810" s="286">
        <v>45.33</v>
      </c>
    </row>
    <row r="811" spans="1:7" ht="30" x14ac:dyDescent="0.25">
      <c r="A811" s="284" t="s">
        <v>26867</v>
      </c>
      <c r="B811" s="284" t="s">
        <v>26868</v>
      </c>
      <c r="C811" s="284" t="s">
        <v>28461</v>
      </c>
      <c r="D811" s="285" t="s">
        <v>25342</v>
      </c>
      <c r="E811" s="285">
        <v>1</v>
      </c>
      <c r="F811" s="286">
        <v>50.64</v>
      </c>
      <c r="G811" s="286">
        <v>50.64</v>
      </c>
    </row>
    <row r="812" spans="1:7" ht="30" x14ac:dyDescent="0.25">
      <c r="A812" s="284" t="s">
        <v>26869</v>
      </c>
      <c r="B812" s="284" t="s">
        <v>26870</v>
      </c>
      <c r="C812" s="284" t="s">
        <v>28462</v>
      </c>
      <c r="D812" s="285" t="s">
        <v>25342</v>
      </c>
      <c r="E812" s="285">
        <v>1</v>
      </c>
      <c r="F812" s="286">
        <v>54.1</v>
      </c>
      <c r="G812" s="286">
        <v>54.1</v>
      </c>
    </row>
    <row r="813" spans="1:7" ht="30" x14ac:dyDescent="0.25">
      <c r="A813" s="284" t="s">
        <v>26871</v>
      </c>
      <c r="B813" s="284" t="s">
        <v>26872</v>
      </c>
      <c r="C813" s="284" t="s">
        <v>28463</v>
      </c>
      <c r="D813" s="285" t="s">
        <v>25342</v>
      </c>
      <c r="E813" s="285">
        <v>1</v>
      </c>
      <c r="F813" s="286">
        <v>56.62</v>
      </c>
      <c r="G813" s="286">
        <v>56.62</v>
      </c>
    </row>
    <row r="814" spans="1:7" ht="30" x14ac:dyDescent="0.25">
      <c r="A814" s="284" t="s">
        <v>26873</v>
      </c>
      <c r="B814" s="284" t="s">
        <v>26874</v>
      </c>
      <c r="C814" s="284" t="s">
        <v>28464</v>
      </c>
      <c r="D814" s="285" t="s">
        <v>25342</v>
      </c>
      <c r="E814" s="285">
        <v>1</v>
      </c>
      <c r="F814" s="286">
        <v>191.25</v>
      </c>
      <c r="G814" s="286">
        <v>191.25</v>
      </c>
    </row>
    <row r="815" spans="1:7" ht="30" x14ac:dyDescent="0.25">
      <c r="A815" s="284" t="s">
        <v>26875</v>
      </c>
      <c r="B815" s="284" t="s">
        <v>26876</v>
      </c>
      <c r="C815" s="284" t="s">
        <v>28465</v>
      </c>
      <c r="D815" s="285" t="s">
        <v>25342</v>
      </c>
      <c r="E815" s="285">
        <v>1</v>
      </c>
      <c r="F815" s="286">
        <v>197.58</v>
      </c>
      <c r="G815" s="286">
        <v>197.58</v>
      </c>
    </row>
    <row r="816" spans="1:7" ht="30" x14ac:dyDescent="0.25">
      <c r="A816" s="284" t="s">
        <v>26877</v>
      </c>
      <c r="B816" s="284" t="s">
        <v>26878</v>
      </c>
      <c r="C816" s="284" t="s">
        <v>28466</v>
      </c>
      <c r="D816" s="285" t="s">
        <v>25342</v>
      </c>
      <c r="E816" s="285">
        <v>1</v>
      </c>
      <c r="F816" s="286">
        <v>247.28</v>
      </c>
      <c r="G816" s="286">
        <v>247.28</v>
      </c>
    </row>
    <row r="817" spans="1:7" ht="30" x14ac:dyDescent="0.25">
      <c r="A817" s="284" t="s">
        <v>26879</v>
      </c>
      <c r="B817" s="284" t="s">
        <v>26880</v>
      </c>
      <c r="C817" s="284" t="s">
        <v>28467</v>
      </c>
      <c r="D817" s="285" t="s">
        <v>25342</v>
      </c>
      <c r="E817" s="285">
        <v>1</v>
      </c>
      <c r="F817" s="286">
        <v>9.49</v>
      </c>
      <c r="G817" s="286">
        <v>9.49</v>
      </c>
    </row>
    <row r="818" spans="1:7" ht="30" x14ac:dyDescent="0.25">
      <c r="A818" s="284" t="s">
        <v>26881</v>
      </c>
      <c r="B818" s="284" t="s">
        <v>26882</v>
      </c>
      <c r="C818" s="284" t="s">
        <v>28468</v>
      </c>
      <c r="D818" s="285" t="s">
        <v>25342</v>
      </c>
      <c r="E818" s="285">
        <v>1</v>
      </c>
      <c r="F818" s="286">
        <v>15.05</v>
      </c>
      <c r="G818" s="286">
        <v>15.05</v>
      </c>
    </row>
    <row r="819" spans="1:7" ht="30" x14ac:dyDescent="0.25">
      <c r="A819" s="284" t="s">
        <v>26883</v>
      </c>
      <c r="B819" s="284" t="s">
        <v>26884</v>
      </c>
      <c r="C819" s="284" t="s">
        <v>28469</v>
      </c>
      <c r="D819" s="285" t="s">
        <v>25342</v>
      </c>
      <c r="E819" s="285">
        <v>1</v>
      </c>
      <c r="F819" s="286">
        <v>12.22</v>
      </c>
      <c r="G819" s="286">
        <v>12.22</v>
      </c>
    </row>
    <row r="820" spans="1:7" ht="30" x14ac:dyDescent="0.25">
      <c r="A820" s="284" t="s">
        <v>26885</v>
      </c>
      <c r="B820" s="284" t="s">
        <v>26886</v>
      </c>
      <c r="C820" s="284" t="s">
        <v>28470</v>
      </c>
      <c r="D820" s="285" t="s">
        <v>25342</v>
      </c>
      <c r="E820" s="285">
        <v>1</v>
      </c>
      <c r="F820" s="286">
        <v>12.29</v>
      </c>
      <c r="G820" s="286">
        <v>12.29</v>
      </c>
    </row>
    <row r="821" spans="1:7" ht="30" x14ac:dyDescent="0.25">
      <c r="A821" s="284" t="s">
        <v>26887</v>
      </c>
      <c r="B821" s="284" t="s">
        <v>26888</v>
      </c>
      <c r="C821" s="284" t="s">
        <v>28471</v>
      </c>
      <c r="D821" s="285" t="s">
        <v>25342</v>
      </c>
      <c r="E821" s="285">
        <v>1</v>
      </c>
      <c r="F821" s="286">
        <v>13.8</v>
      </c>
      <c r="G821" s="286">
        <v>13.8</v>
      </c>
    </row>
    <row r="822" spans="1:7" x14ac:dyDescent="0.25">
      <c r="A822" s="284" t="s">
        <v>26889</v>
      </c>
      <c r="B822" s="284" t="s">
        <v>26890</v>
      </c>
      <c r="C822" s="284" t="s">
        <v>28472</v>
      </c>
      <c r="D822" s="285" t="s">
        <v>25342</v>
      </c>
      <c r="E822" s="285">
        <v>1</v>
      </c>
      <c r="F822" s="286">
        <v>23.04</v>
      </c>
      <c r="G822" s="286">
        <v>23.04</v>
      </c>
    </row>
    <row r="823" spans="1:7" x14ac:dyDescent="0.25">
      <c r="A823" s="284" t="s">
        <v>26891</v>
      </c>
      <c r="B823" s="284" t="s">
        <v>26892</v>
      </c>
      <c r="C823" s="284" t="s">
        <v>28473</v>
      </c>
      <c r="D823" s="285" t="s">
        <v>25342</v>
      </c>
      <c r="E823" s="285">
        <v>1</v>
      </c>
      <c r="F823" s="286">
        <v>24.68</v>
      </c>
      <c r="G823" s="286">
        <v>24.68</v>
      </c>
    </row>
    <row r="824" spans="1:7" ht="30" x14ac:dyDescent="0.25">
      <c r="A824" s="284" t="s">
        <v>26893</v>
      </c>
      <c r="B824" s="284" t="s">
        <v>26894</v>
      </c>
      <c r="C824" s="284" t="s">
        <v>28474</v>
      </c>
      <c r="D824" s="285" t="s">
        <v>25342</v>
      </c>
      <c r="E824" s="285">
        <v>1</v>
      </c>
      <c r="F824" s="286">
        <v>28.34</v>
      </c>
      <c r="G824" s="286">
        <v>28.34</v>
      </c>
    </row>
    <row r="825" spans="1:7" x14ac:dyDescent="0.25">
      <c r="A825" s="283" t="s">
        <v>26895</v>
      </c>
      <c r="B825" s="284"/>
      <c r="C825" s="283" t="s">
        <v>26896</v>
      </c>
      <c r="D825" s="285"/>
      <c r="E825" s="285"/>
      <c r="F825" s="286"/>
      <c r="G825" s="286"/>
    </row>
    <row r="826" spans="1:7" x14ac:dyDescent="0.25">
      <c r="A826" s="283" t="s">
        <v>26897</v>
      </c>
      <c r="B826" s="284"/>
      <c r="C826" s="283" t="s">
        <v>26898</v>
      </c>
      <c r="D826" s="285"/>
      <c r="E826" s="285"/>
      <c r="F826" s="286"/>
      <c r="G826" s="286"/>
    </row>
    <row r="827" spans="1:7" ht="45" x14ac:dyDescent="0.25">
      <c r="A827" s="284" t="s">
        <v>26899</v>
      </c>
      <c r="B827" s="284" t="s">
        <v>26900</v>
      </c>
      <c r="C827" s="284" t="s">
        <v>28475</v>
      </c>
      <c r="D827" s="285" t="s">
        <v>25342</v>
      </c>
      <c r="E827" s="285">
        <v>1</v>
      </c>
      <c r="F827" s="286">
        <v>909.2</v>
      </c>
      <c r="G827" s="286">
        <v>909.2</v>
      </c>
    </row>
    <row r="828" spans="1:7" ht="60" x14ac:dyDescent="0.25">
      <c r="A828" s="284" t="s">
        <v>26901</v>
      </c>
      <c r="B828" s="284" t="s">
        <v>26902</v>
      </c>
      <c r="C828" s="284" t="s">
        <v>28476</v>
      </c>
      <c r="D828" s="285" t="s">
        <v>25342</v>
      </c>
      <c r="E828" s="285">
        <v>1</v>
      </c>
      <c r="F828" s="286">
        <v>252.06</v>
      </c>
      <c r="G828" s="286">
        <v>252.06</v>
      </c>
    </row>
    <row r="829" spans="1:7" ht="45" x14ac:dyDescent="0.25">
      <c r="A829" s="284" t="s">
        <v>26903</v>
      </c>
      <c r="B829" s="284" t="s">
        <v>26904</v>
      </c>
      <c r="C829" s="284" t="s">
        <v>28477</v>
      </c>
      <c r="D829" s="285" t="s">
        <v>25342</v>
      </c>
      <c r="E829" s="285">
        <v>1</v>
      </c>
      <c r="F829" s="286">
        <v>93.64</v>
      </c>
      <c r="G829" s="286">
        <v>93.64</v>
      </c>
    </row>
    <row r="830" spans="1:7" ht="45" x14ac:dyDescent="0.25">
      <c r="A830" s="284" t="s">
        <v>26905</v>
      </c>
      <c r="B830" s="284" t="s">
        <v>26906</v>
      </c>
      <c r="C830" s="284" t="s">
        <v>28478</v>
      </c>
      <c r="D830" s="285" t="s">
        <v>25342</v>
      </c>
      <c r="E830" s="285">
        <v>1</v>
      </c>
      <c r="F830" s="286">
        <v>276.81</v>
      </c>
      <c r="G830" s="286">
        <v>276.81</v>
      </c>
    </row>
    <row r="831" spans="1:7" ht="75" x14ac:dyDescent="0.25">
      <c r="A831" s="284" t="s">
        <v>26907</v>
      </c>
      <c r="B831" s="284" t="s">
        <v>26908</v>
      </c>
      <c r="C831" s="284" t="s">
        <v>28479</v>
      </c>
      <c r="D831" s="285" t="s">
        <v>25342</v>
      </c>
      <c r="E831" s="285">
        <v>1</v>
      </c>
      <c r="F831" s="286">
        <v>844.6</v>
      </c>
      <c r="G831" s="286">
        <v>844.6</v>
      </c>
    </row>
    <row r="832" spans="1:7" ht="30" x14ac:dyDescent="0.25">
      <c r="A832" s="284" t="s">
        <v>26909</v>
      </c>
      <c r="B832" s="284" t="s">
        <v>26910</v>
      </c>
      <c r="C832" s="284" t="s">
        <v>28480</v>
      </c>
      <c r="D832" s="285" t="s">
        <v>15747</v>
      </c>
      <c r="E832" s="285">
        <v>1</v>
      </c>
      <c r="F832" s="286">
        <v>13.4</v>
      </c>
      <c r="G832" s="286">
        <v>13.4</v>
      </c>
    </row>
    <row r="833" spans="1:7" ht="30" x14ac:dyDescent="0.25">
      <c r="A833" s="284" t="s">
        <v>26911</v>
      </c>
      <c r="B833" s="284" t="s">
        <v>26912</v>
      </c>
      <c r="C833" s="284" t="s">
        <v>28481</v>
      </c>
      <c r="D833" s="285" t="s">
        <v>25342</v>
      </c>
      <c r="E833" s="285">
        <v>1</v>
      </c>
      <c r="F833" s="286">
        <v>28.08</v>
      </c>
      <c r="G833" s="286">
        <v>28.08</v>
      </c>
    </row>
    <row r="834" spans="1:7" x14ac:dyDescent="0.25">
      <c r="A834" s="283" t="s">
        <v>26913</v>
      </c>
      <c r="B834" s="284"/>
      <c r="C834" s="283" t="s">
        <v>26914</v>
      </c>
      <c r="D834" s="285"/>
      <c r="E834" s="285"/>
      <c r="F834" s="286"/>
      <c r="G834" s="286"/>
    </row>
    <row r="835" spans="1:7" ht="105" x14ac:dyDescent="0.25">
      <c r="A835" s="284" t="s">
        <v>26915</v>
      </c>
      <c r="B835" s="284" t="s">
        <v>26916</v>
      </c>
      <c r="C835" s="284" t="s">
        <v>28482</v>
      </c>
      <c r="D835" s="285" t="s">
        <v>25342</v>
      </c>
      <c r="E835" s="285">
        <v>1</v>
      </c>
      <c r="F835" s="287">
        <v>5339.72</v>
      </c>
      <c r="G835" s="287">
        <v>5339.72</v>
      </c>
    </row>
    <row r="836" spans="1:7" ht="105" x14ac:dyDescent="0.25">
      <c r="A836" s="284" t="s">
        <v>26917</v>
      </c>
      <c r="B836" s="284" t="s">
        <v>26918</v>
      </c>
      <c r="C836" s="284" t="s">
        <v>28483</v>
      </c>
      <c r="D836" s="285" t="s">
        <v>25342</v>
      </c>
      <c r="E836" s="285">
        <v>1</v>
      </c>
      <c r="F836" s="287">
        <v>9497.27</v>
      </c>
      <c r="G836" s="287">
        <v>9497.27</v>
      </c>
    </row>
    <row r="837" spans="1:7" x14ac:dyDescent="0.25">
      <c r="A837" s="283" t="s">
        <v>26919</v>
      </c>
      <c r="B837" s="284"/>
      <c r="C837" s="283" t="s">
        <v>26920</v>
      </c>
      <c r="D837" s="285"/>
      <c r="E837" s="285"/>
      <c r="F837" s="286"/>
      <c r="G837" s="286"/>
    </row>
    <row r="838" spans="1:7" ht="60" x14ac:dyDescent="0.25">
      <c r="A838" s="284" t="s">
        <v>26921</v>
      </c>
      <c r="B838" s="284" t="s">
        <v>26922</v>
      </c>
      <c r="C838" s="284" t="s">
        <v>28484</v>
      </c>
      <c r="D838" s="285" t="s">
        <v>25342</v>
      </c>
      <c r="E838" s="285">
        <v>1</v>
      </c>
      <c r="F838" s="286">
        <v>235.06</v>
      </c>
      <c r="G838" s="286">
        <v>235.06</v>
      </c>
    </row>
    <row r="839" spans="1:7" ht="105" x14ac:dyDescent="0.25">
      <c r="A839" s="284" t="s">
        <v>26923</v>
      </c>
      <c r="B839" s="284" t="s">
        <v>26924</v>
      </c>
      <c r="C839" s="284" t="s">
        <v>28485</v>
      </c>
      <c r="D839" s="285" t="s">
        <v>25342</v>
      </c>
      <c r="E839" s="285">
        <v>1</v>
      </c>
      <c r="F839" s="286">
        <v>650.82000000000005</v>
      </c>
      <c r="G839" s="286">
        <v>650.82000000000005</v>
      </c>
    </row>
    <row r="840" spans="1:7" ht="60" x14ac:dyDescent="0.25">
      <c r="A840" s="284" t="s">
        <v>26925</v>
      </c>
      <c r="B840" s="284" t="s">
        <v>26926</v>
      </c>
      <c r="C840" s="284" t="s">
        <v>28486</v>
      </c>
      <c r="D840" s="285" t="s">
        <v>15747</v>
      </c>
      <c r="E840" s="285">
        <v>1</v>
      </c>
      <c r="F840" s="286">
        <v>56.92</v>
      </c>
      <c r="G840" s="286">
        <v>56.92</v>
      </c>
    </row>
    <row r="841" spans="1:7" ht="60" x14ac:dyDescent="0.25">
      <c r="A841" s="284" t="s">
        <v>26927</v>
      </c>
      <c r="B841" s="284" t="s">
        <v>26928</v>
      </c>
      <c r="C841" s="284" t="s">
        <v>28487</v>
      </c>
      <c r="D841" s="285" t="s">
        <v>15747</v>
      </c>
      <c r="E841" s="285">
        <v>1</v>
      </c>
      <c r="F841" s="286">
        <v>28.38</v>
      </c>
      <c r="G841" s="286">
        <v>28.38</v>
      </c>
    </row>
    <row r="842" spans="1:7" ht="105" x14ac:dyDescent="0.25">
      <c r="A842" s="284" t="s">
        <v>26929</v>
      </c>
      <c r="B842" s="284" t="s">
        <v>26930</v>
      </c>
      <c r="C842" s="284" t="s">
        <v>28488</v>
      </c>
      <c r="D842" s="285" t="s">
        <v>25342</v>
      </c>
      <c r="E842" s="285">
        <v>1</v>
      </c>
      <c r="F842" s="286">
        <v>41.25</v>
      </c>
      <c r="G842" s="286">
        <v>41.25</v>
      </c>
    </row>
    <row r="843" spans="1:7" ht="60" x14ac:dyDescent="0.25">
      <c r="A843" s="284" t="s">
        <v>26931</v>
      </c>
      <c r="B843" s="284" t="s">
        <v>26932</v>
      </c>
      <c r="C843" s="284" t="s">
        <v>28489</v>
      </c>
      <c r="D843" s="285" t="s">
        <v>25342</v>
      </c>
      <c r="E843" s="285">
        <v>1</v>
      </c>
      <c r="F843" s="286">
        <v>48.22</v>
      </c>
      <c r="G843" s="286">
        <v>48.22</v>
      </c>
    </row>
    <row r="844" spans="1:7" ht="30" x14ac:dyDescent="0.25">
      <c r="A844" s="284" t="s">
        <v>26933</v>
      </c>
      <c r="B844" s="284" t="s">
        <v>26934</v>
      </c>
      <c r="C844" s="284" t="s">
        <v>28399</v>
      </c>
      <c r="D844" s="285" t="s">
        <v>25342</v>
      </c>
      <c r="E844" s="285">
        <v>1</v>
      </c>
      <c r="F844" s="286">
        <v>97.72</v>
      </c>
      <c r="G844" s="286">
        <v>97.72</v>
      </c>
    </row>
    <row r="845" spans="1:7" ht="90" x14ac:dyDescent="0.25">
      <c r="A845" s="663" t="s">
        <v>33000</v>
      </c>
      <c r="B845" s="284" t="s">
        <v>26935</v>
      </c>
      <c r="C845" s="284" t="s">
        <v>28490</v>
      </c>
      <c r="D845" s="285" t="s">
        <v>25342</v>
      </c>
      <c r="E845" s="285">
        <v>1</v>
      </c>
      <c r="F845" s="286">
        <v>35.76</v>
      </c>
      <c r="G845" s="286">
        <v>35.76</v>
      </c>
    </row>
    <row r="846" spans="1:7" ht="105" x14ac:dyDescent="0.25">
      <c r="A846" s="284" t="s">
        <v>26936</v>
      </c>
      <c r="B846" s="284" t="s">
        <v>26937</v>
      </c>
      <c r="C846" s="284" t="s">
        <v>28491</v>
      </c>
      <c r="D846" s="285" t="s">
        <v>25342</v>
      </c>
      <c r="E846" s="285">
        <v>1</v>
      </c>
      <c r="F846" s="286">
        <v>42.37</v>
      </c>
      <c r="G846" s="286">
        <v>42.37</v>
      </c>
    </row>
    <row r="847" spans="1:7" ht="120" x14ac:dyDescent="0.25">
      <c r="A847" s="284" t="s">
        <v>26938</v>
      </c>
      <c r="B847" s="284" t="s">
        <v>26939</v>
      </c>
      <c r="C847" s="284" t="s">
        <v>28492</v>
      </c>
      <c r="D847" s="285" t="s">
        <v>25342</v>
      </c>
      <c r="E847" s="285">
        <v>1</v>
      </c>
      <c r="F847" s="286">
        <v>632.71</v>
      </c>
      <c r="G847" s="286">
        <v>632.71</v>
      </c>
    </row>
    <row r="848" spans="1:7" ht="120" x14ac:dyDescent="0.25">
      <c r="A848" s="284" t="s">
        <v>26940</v>
      </c>
      <c r="B848" s="284" t="s">
        <v>26941</v>
      </c>
      <c r="C848" s="284" t="s">
        <v>28493</v>
      </c>
      <c r="D848" s="285" t="s">
        <v>25342</v>
      </c>
      <c r="E848" s="285">
        <v>1</v>
      </c>
      <c r="F848" s="286">
        <v>996.9</v>
      </c>
      <c r="G848" s="286">
        <v>996.9</v>
      </c>
    </row>
    <row r="849" spans="1:7" ht="75" x14ac:dyDescent="0.25">
      <c r="A849" s="284" t="s">
        <v>26942</v>
      </c>
      <c r="B849" s="284" t="s">
        <v>26943</v>
      </c>
      <c r="C849" s="284" t="s">
        <v>28494</v>
      </c>
      <c r="D849" s="285" t="s">
        <v>25342</v>
      </c>
      <c r="E849" s="285">
        <v>1</v>
      </c>
      <c r="F849" s="286">
        <v>73.61</v>
      </c>
      <c r="G849" s="286">
        <v>73.61</v>
      </c>
    </row>
    <row r="850" spans="1:7" ht="45" x14ac:dyDescent="0.25">
      <c r="A850" s="284" t="s">
        <v>26944</v>
      </c>
      <c r="B850" s="284" t="s">
        <v>26945</v>
      </c>
      <c r="C850" s="284" t="s">
        <v>28495</v>
      </c>
      <c r="D850" s="285" t="s">
        <v>15747</v>
      </c>
      <c r="E850" s="285">
        <v>1</v>
      </c>
      <c r="F850" s="286">
        <v>28.38</v>
      </c>
      <c r="G850" s="286">
        <v>28.38</v>
      </c>
    </row>
    <row r="851" spans="1:7" ht="45" x14ac:dyDescent="0.25">
      <c r="A851" s="284" t="s">
        <v>26946</v>
      </c>
      <c r="B851" s="284" t="s">
        <v>26947</v>
      </c>
      <c r="C851" s="284" t="s">
        <v>28496</v>
      </c>
      <c r="D851" s="285" t="s">
        <v>15747</v>
      </c>
      <c r="E851" s="285">
        <v>1</v>
      </c>
      <c r="F851" s="286">
        <v>21.36</v>
      </c>
      <c r="G851" s="286">
        <v>21.36</v>
      </c>
    </row>
    <row r="852" spans="1:7" ht="90" x14ac:dyDescent="0.25">
      <c r="A852" s="284" t="s">
        <v>26948</v>
      </c>
      <c r="B852" s="284" t="s">
        <v>26949</v>
      </c>
      <c r="C852" s="284" t="s">
        <v>28497</v>
      </c>
      <c r="D852" s="285" t="s">
        <v>25342</v>
      </c>
      <c r="E852" s="285">
        <v>1</v>
      </c>
      <c r="F852" s="286">
        <v>8.39</v>
      </c>
      <c r="G852" s="286">
        <v>8.39</v>
      </c>
    </row>
    <row r="853" spans="1:7" ht="75" x14ac:dyDescent="0.25">
      <c r="A853" s="284" t="s">
        <v>26950</v>
      </c>
      <c r="B853" s="284" t="s">
        <v>26951</v>
      </c>
      <c r="C853" s="284" t="s">
        <v>28498</v>
      </c>
      <c r="D853" s="285" t="s">
        <v>25342</v>
      </c>
      <c r="E853" s="285">
        <v>1</v>
      </c>
      <c r="F853" s="286">
        <v>105.24</v>
      </c>
      <c r="G853" s="286">
        <v>105.24</v>
      </c>
    </row>
    <row r="854" spans="1:7" ht="60" x14ac:dyDescent="0.25">
      <c r="A854" s="284" t="s">
        <v>26952</v>
      </c>
      <c r="B854" s="284" t="s">
        <v>26953</v>
      </c>
      <c r="C854" s="284" t="s">
        <v>28499</v>
      </c>
      <c r="D854" s="285" t="s">
        <v>25342</v>
      </c>
      <c r="E854" s="285">
        <v>1</v>
      </c>
      <c r="F854" s="286">
        <v>6.04</v>
      </c>
      <c r="G854" s="286">
        <v>6.04</v>
      </c>
    </row>
    <row r="855" spans="1:7" ht="45" x14ac:dyDescent="0.25">
      <c r="A855" s="284" t="s">
        <v>26954</v>
      </c>
      <c r="B855" s="284" t="s">
        <v>26955</v>
      </c>
      <c r="C855" s="284" t="s">
        <v>28500</v>
      </c>
      <c r="D855" s="285" t="s">
        <v>25342</v>
      </c>
      <c r="E855" s="285">
        <v>1</v>
      </c>
      <c r="F855" s="286">
        <v>7.96</v>
      </c>
      <c r="G855" s="286">
        <v>7.96</v>
      </c>
    </row>
    <row r="856" spans="1:7" ht="105" x14ac:dyDescent="0.25">
      <c r="A856" s="284" t="s">
        <v>26956</v>
      </c>
      <c r="B856" s="284" t="s">
        <v>26957</v>
      </c>
      <c r="C856" s="284" t="s">
        <v>28501</v>
      </c>
      <c r="D856" s="285" t="s">
        <v>25342</v>
      </c>
      <c r="E856" s="285">
        <v>1</v>
      </c>
      <c r="F856" s="286">
        <v>170.01</v>
      </c>
      <c r="G856" s="286">
        <v>170.01</v>
      </c>
    </row>
    <row r="857" spans="1:7" ht="120" x14ac:dyDescent="0.25">
      <c r="A857" s="284" t="s">
        <v>26958</v>
      </c>
      <c r="B857" s="284" t="s">
        <v>26959</v>
      </c>
      <c r="C857" s="284" t="s">
        <v>28502</v>
      </c>
      <c r="D857" s="285" t="s">
        <v>25342</v>
      </c>
      <c r="E857" s="285">
        <v>1</v>
      </c>
      <c r="F857" s="286">
        <v>371.94</v>
      </c>
      <c r="G857" s="286">
        <v>371.94</v>
      </c>
    </row>
    <row r="858" spans="1:7" ht="60" x14ac:dyDescent="0.25">
      <c r="A858" s="284" t="s">
        <v>26960</v>
      </c>
      <c r="B858" s="284" t="s">
        <v>26961</v>
      </c>
      <c r="C858" s="284" t="s">
        <v>28503</v>
      </c>
      <c r="D858" s="285" t="s">
        <v>15747</v>
      </c>
      <c r="E858" s="285">
        <v>1</v>
      </c>
      <c r="F858" s="286">
        <v>27.86</v>
      </c>
      <c r="G858" s="286">
        <v>27.86</v>
      </c>
    </row>
    <row r="859" spans="1:7" ht="75" x14ac:dyDescent="0.25">
      <c r="A859" s="284" t="s">
        <v>26962</v>
      </c>
      <c r="B859" s="284" t="s">
        <v>26963</v>
      </c>
      <c r="C859" s="284" t="s">
        <v>28504</v>
      </c>
      <c r="D859" s="285" t="s">
        <v>15747</v>
      </c>
      <c r="E859" s="285">
        <v>1</v>
      </c>
      <c r="F859" s="286">
        <v>28.98</v>
      </c>
      <c r="G859" s="286">
        <v>28.98</v>
      </c>
    </row>
    <row r="860" spans="1:7" ht="60" x14ac:dyDescent="0.25">
      <c r="A860" s="284" t="s">
        <v>26964</v>
      </c>
      <c r="B860" s="284" t="s">
        <v>26965</v>
      </c>
      <c r="C860" s="284" t="s">
        <v>28505</v>
      </c>
      <c r="D860" s="285" t="s">
        <v>25342</v>
      </c>
      <c r="E860" s="285">
        <v>1</v>
      </c>
      <c r="F860" s="286">
        <v>17.48</v>
      </c>
      <c r="G860" s="286">
        <v>17.48</v>
      </c>
    </row>
    <row r="861" spans="1:7" ht="60" x14ac:dyDescent="0.25">
      <c r="A861" s="284" t="s">
        <v>26966</v>
      </c>
      <c r="B861" s="284" t="s">
        <v>26967</v>
      </c>
      <c r="C861" s="284" t="s">
        <v>28506</v>
      </c>
      <c r="D861" s="285" t="s">
        <v>25342</v>
      </c>
      <c r="E861" s="285">
        <v>1</v>
      </c>
      <c r="F861" s="286">
        <v>12.83</v>
      </c>
      <c r="G861" s="286">
        <v>12.83</v>
      </c>
    </row>
    <row r="862" spans="1:7" ht="90" x14ac:dyDescent="0.25">
      <c r="A862" s="284" t="s">
        <v>26968</v>
      </c>
      <c r="B862" s="284" t="s">
        <v>26969</v>
      </c>
      <c r="C862" s="284" t="s">
        <v>28507</v>
      </c>
      <c r="D862" s="285" t="s">
        <v>25342</v>
      </c>
      <c r="E862" s="285">
        <v>1</v>
      </c>
      <c r="F862" s="286">
        <v>9.2100000000000009</v>
      </c>
      <c r="G862" s="286">
        <v>9.2100000000000009</v>
      </c>
    </row>
    <row r="863" spans="1:7" ht="60" x14ac:dyDescent="0.25">
      <c r="A863" s="284" t="s">
        <v>26970</v>
      </c>
      <c r="B863" s="284" t="s">
        <v>26971</v>
      </c>
      <c r="C863" s="284" t="s">
        <v>28508</v>
      </c>
      <c r="D863" s="285" t="s">
        <v>25342</v>
      </c>
      <c r="E863" s="285">
        <v>1</v>
      </c>
      <c r="F863" s="286">
        <v>25.82</v>
      </c>
      <c r="G863" s="286">
        <v>25.82</v>
      </c>
    </row>
    <row r="864" spans="1:7" ht="75" x14ac:dyDescent="0.25">
      <c r="A864" s="284" t="s">
        <v>26972</v>
      </c>
      <c r="B864" s="284" t="s">
        <v>26973</v>
      </c>
      <c r="C864" s="284" t="s">
        <v>28509</v>
      </c>
      <c r="D864" s="285" t="s">
        <v>15747</v>
      </c>
      <c r="E864" s="285">
        <v>1</v>
      </c>
      <c r="F864" s="286">
        <v>26.17</v>
      </c>
      <c r="G864" s="286">
        <v>26.17</v>
      </c>
    </row>
    <row r="865" spans="1:7" ht="90" x14ac:dyDescent="0.25">
      <c r="A865" s="284" t="s">
        <v>26974</v>
      </c>
      <c r="B865" s="284" t="s">
        <v>26975</v>
      </c>
      <c r="C865" s="284" t="s">
        <v>28510</v>
      </c>
      <c r="D865" s="285" t="s">
        <v>15747</v>
      </c>
      <c r="E865" s="285">
        <v>1</v>
      </c>
      <c r="F865" s="286">
        <v>38.119999999999997</v>
      </c>
      <c r="G865" s="286">
        <v>38.119999999999997</v>
      </c>
    </row>
    <row r="866" spans="1:7" ht="60" x14ac:dyDescent="0.25">
      <c r="A866" s="284" t="s">
        <v>26976</v>
      </c>
      <c r="B866" s="284" t="s">
        <v>26977</v>
      </c>
      <c r="C866" s="284" t="s">
        <v>28511</v>
      </c>
      <c r="D866" s="285" t="s">
        <v>25342</v>
      </c>
      <c r="E866" s="285">
        <v>1</v>
      </c>
      <c r="F866" s="286">
        <v>25.22</v>
      </c>
      <c r="G866" s="286">
        <v>25.22</v>
      </c>
    </row>
    <row r="867" spans="1:7" ht="75" x14ac:dyDescent="0.25">
      <c r="A867" s="284" t="s">
        <v>26978</v>
      </c>
      <c r="B867" s="284" t="s">
        <v>26979</v>
      </c>
      <c r="C867" s="284" t="s">
        <v>28512</v>
      </c>
      <c r="D867" s="285" t="s">
        <v>15747</v>
      </c>
      <c r="E867" s="285">
        <v>1</v>
      </c>
      <c r="F867" s="286">
        <v>39.49</v>
      </c>
      <c r="G867" s="286">
        <v>39.49</v>
      </c>
    </row>
    <row r="868" spans="1:7" x14ac:dyDescent="0.25">
      <c r="A868" s="283" t="s">
        <v>26980</v>
      </c>
      <c r="B868" s="284"/>
      <c r="C868" s="283" t="s">
        <v>26981</v>
      </c>
      <c r="D868" s="285"/>
      <c r="E868" s="285"/>
      <c r="F868" s="286"/>
      <c r="G868" s="286"/>
    </row>
    <row r="869" spans="1:7" ht="90" x14ac:dyDescent="0.25">
      <c r="A869" s="284" t="s">
        <v>26982</v>
      </c>
      <c r="B869" s="284" t="s">
        <v>26983</v>
      </c>
      <c r="C869" s="284" t="s">
        <v>28513</v>
      </c>
      <c r="D869" s="285" t="s">
        <v>25342</v>
      </c>
      <c r="E869" s="285">
        <v>1</v>
      </c>
      <c r="F869" s="287">
        <v>1252.04</v>
      </c>
      <c r="G869" s="287">
        <v>1252.04</v>
      </c>
    </row>
    <row r="870" spans="1:7" ht="75" x14ac:dyDescent="0.25">
      <c r="A870" s="284" t="s">
        <v>26984</v>
      </c>
      <c r="B870" s="284" t="s">
        <v>26985</v>
      </c>
      <c r="C870" s="284" t="s">
        <v>28514</v>
      </c>
      <c r="D870" s="285" t="s">
        <v>25342</v>
      </c>
      <c r="E870" s="285">
        <v>1</v>
      </c>
      <c r="F870" s="286">
        <v>550.41999999999996</v>
      </c>
      <c r="G870" s="286">
        <v>550.41999999999996</v>
      </c>
    </row>
    <row r="871" spans="1:7" ht="75" x14ac:dyDescent="0.25">
      <c r="A871" s="284" t="s">
        <v>26986</v>
      </c>
      <c r="B871" s="284" t="s">
        <v>26987</v>
      </c>
      <c r="C871" s="284" t="s">
        <v>28515</v>
      </c>
      <c r="D871" s="285" t="s">
        <v>25342</v>
      </c>
      <c r="E871" s="285">
        <v>1</v>
      </c>
      <c r="F871" s="286">
        <v>124.01</v>
      </c>
      <c r="G871" s="286">
        <v>124.01</v>
      </c>
    </row>
    <row r="872" spans="1:7" ht="90" x14ac:dyDescent="0.25">
      <c r="A872" s="284" t="s">
        <v>26988</v>
      </c>
      <c r="B872" s="284" t="s">
        <v>26989</v>
      </c>
      <c r="C872" s="284" t="s">
        <v>28516</v>
      </c>
      <c r="D872" s="285" t="s">
        <v>25342</v>
      </c>
      <c r="E872" s="285">
        <v>1</v>
      </c>
      <c r="F872" s="286">
        <v>173.9</v>
      </c>
      <c r="G872" s="286">
        <v>173.9</v>
      </c>
    </row>
    <row r="873" spans="1:7" ht="75" x14ac:dyDescent="0.25">
      <c r="A873" s="284" t="s">
        <v>26990</v>
      </c>
      <c r="B873" s="284" t="s">
        <v>26991</v>
      </c>
      <c r="C873" s="284" t="s">
        <v>28517</v>
      </c>
      <c r="D873" s="285" t="s">
        <v>25342</v>
      </c>
      <c r="E873" s="285">
        <v>1</v>
      </c>
      <c r="F873" s="286">
        <v>428.78</v>
      </c>
      <c r="G873" s="286">
        <v>428.78</v>
      </c>
    </row>
    <row r="874" spans="1:7" ht="90" x14ac:dyDescent="0.25">
      <c r="A874" s="284" t="s">
        <v>26992</v>
      </c>
      <c r="B874" s="284" t="s">
        <v>26993</v>
      </c>
      <c r="C874" s="284" t="s">
        <v>28518</v>
      </c>
      <c r="D874" s="285" t="s">
        <v>25342</v>
      </c>
      <c r="E874" s="285">
        <v>1</v>
      </c>
      <c r="F874" s="286">
        <v>151.79</v>
      </c>
      <c r="G874" s="286">
        <v>151.79</v>
      </c>
    </row>
    <row r="875" spans="1:7" ht="120" x14ac:dyDescent="0.25">
      <c r="A875" s="284" t="s">
        <v>26994</v>
      </c>
      <c r="B875" s="284" t="s">
        <v>26995</v>
      </c>
      <c r="C875" s="284" t="s">
        <v>28519</v>
      </c>
      <c r="D875" s="285" t="s">
        <v>25342</v>
      </c>
      <c r="E875" s="285">
        <v>1</v>
      </c>
      <c r="F875" s="286">
        <v>272.64999999999998</v>
      </c>
      <c r="G875" s="286">
        <v>272.64999999999998</v>
      </c>
    </row>
    <row r="876" spans="1:7" ht="60" x14ac:dyDescent="0.25">
      <c r="A876" s="284" t="s">
        <v>26996</v>
      </c>
      <c r="B876" s="284" t="s">
        <v>26997</v>
      </c>
      <c r="C876" s="284" t="s">
        <v>28520</v>
      </c>
      <c r="D876" s="285" t="s">
        <v>25342</v>
      </c>
      <c r="E876" s="285">
        <v>1</v>
      </c>
      <c r="F876" s="286">
        <v>25.48</v>
      </c>
      <c r="G876" s="286">
        <v>25.48</v>
      </c>
    </row>
    <row r="877" spans="1:7" ht="60" x14ac:dyDescent="0.25">
      <c r="A877" s="284" t="s">
        <v>26998</v>
      </c>
      <c r="B877" s="284" t="s">
        <v>26999</v>
      </c>
      <c r="C877" s="284" t="s">
        <v>28521</v>
      </c>
      <c r="D877" s="285" t="s">
        <v>25342</v>
      </c>
      <c r="E877" s="285">
        <v>1</v>
      </c>
      <c r="F877" s="286">
        <v>167.92</v>
      </c>
      <c r="G877" s="286">
        <v>167.92</v>
      </c>
    </row>
    <row r="878" spans="1:7" ht="105" x14ac:dyDescent="0.25">
      <c r="A878" s="284" t="s">
        <v>27000</v>
      </c>
      <c r="B878" s="284" t="s">
        <v>27001</v>
      </c>
      <c r="C878" s="284" t="s">
        <v>28522</v>
      </c>
      <c r="D878" s="285" t="s">
        <v>25342</v>
      </c>
      <c r="E878" s="285">
        <v>1</v>
      </c>
      <c r="F878" s="286">
        <v>564.42999999999995</v>
      </c>
      <c r="G878" s="286">
        <v>564.42999999999995</v>
      </c>
    </row>
    <row r="879" spans="1:7" ht="60" x14ac:dyDescent="0.25">
      <c r="A879" s="284" t="s">
        <v>27002</v>
      </c>
      <c r="B879" s="284" t="s">
        <v>27003</v>
      </c>
      <c r="C879" s="284" t="s">
        <v>28523</v>
      </c>
      <c r="D879" s="285" t="s">
        <v>25342</v>
      </c>
      <c r="E879" s="285">
        <v>1</v>
      </c>
      <c r="F879" s="286">
        <v>459.84</v>
      </c>
      <c r="G879" s="286">
        <v>459.84</v>
      </c>
    </row>
    <row r="880" spans="1:7" ht="120" x14ac:dyDescent="0.25">
      <c r="A880" s="284" t="s">
        <v>27004</v>
      </c>
      <c r="B880" s="284" t="s">
        <v>27005</v>
      </c>
      <c r="C880" s="284" t="s">
        <v>28524</v>
      </c>
      <c r="D880" s="285" t="s">
        <v>25342</v>
      </c>
      <c r="E880" s="285">
        <v>1</v>
      </c>
      <c r="F880" s="287">
        <v>2009.62</v>
      </c>
      <c r="G880" s="287">
        <v>2009.62</v>
      </c>
    </row>
    <row r="881" spans="1:7" ht="105" x14ac:dyDescent="0.25">
      <c r="A881" s="284" t="s">
        <v>27006</v>
      </c>
      <c r="B881" s="284" t="s">
        <v>27007</v>
      </c>
      <c r="C881" s="284" t="s">
        <v>28525</v>
      </c>
      <c r="D881" s="285" t="s">
        <v>25342</v>
      </c>
      <c r="E881" s="285">
        <v>1</v>
      </c>
      <c r="F881" s="287">
        <v>1722.72</v>
      </c>
      <c r="G881" s="287">
        <v>1722.72</v>
      </c>
    </row>
    <row r="882" spans="1:7" ht="90" x14ac:dyDescent="0.25">
      <c r="A882" s="284" t="s">
        <v>27008</v>
      </c>
      <c r="B882" s="284" t="s">
        <v>27009</v>
      </c>
      <c r="C882" s="284" t="s">
        <v>28526</v>
      </c>
      <c r="D882" s="285" t="s">
        <v>25342</v>
      </c>
      <c r="E882" s="285">
        <v>1</v>
      </c>
      <c r="F882" s="287">
        <v>1979.48</v>
      </c>
      <c r="G882" s="287">
        <v>1979.48</v>
      </c>
    </row>
    <row r="883" spans="1:7" ht="60" x14ac:dyDescent="0.25">
      <c r="A883" s="284" t="s">
        <v>27010</v>
      </c>
      <c r="B883" s="284" t="s">
        <v>27011</v>
      </c>
      <c r="C883" s="284" t="s">
        <v>28527</v>
      </c>
      <c r="D883" s="285" t="s">
        <v>25342</v>
      </c>
      <c r="E883" s="285">
        <v>1</v>
      </c>
      <c r="F883" s="286">
        <v>124.82</v>
      </c>
      <c r="G883" s="286">
        <v>124.82</v>
      </c>
    </row>
    <row r="884" spans="1:7" ht="60" x14ac:dyDescent="0.25">
      <c r="A884" s="284" t="s">
        <v>27012</v>
      </c>
      <c r="B884" s="284" t="s">
        <v>27013</v>
      </c>
      <c r="C884" s="284" t="s">
        <v>28528</v>
      </c>
      <c r="D884" s="285" t="s">
        <v>25342</v>
      </c>
      <c r="E884" s="285">
        <v>1</v>
      </c>
      <c r="F884" s="286">
        <v>135.28</v>
      </c>
      <c r="G884" s="286">
        <v>135.28</v>
      </c>
    </row>
    <row r="885" spans="1:7" ht="45" x14ac:dyDescent="0.25">
      <c r="A885" s="284" t="s">
        <v>27014</v>
      </c>
      <c r="B885" s="284" t="s">
        <v>27015</v>
      </c>
      <c r="C885" s="284" t="s">
        <v>28529</v>
      </c>
      <c r="D885" s="285" t="s">
        <v>25342</v>
      </c>
      <c r="E885" s="285">
        <v>1</v>
      </c>
      <c r="F885" s="286">
        <v>84.92</v>
      </c>
      <c r="G885" s="286">
        <v>84.92</v>
      </c>
    </row>
    <row r="886" spans="1:7" x14ac:dyDescent="0.25">
      <c r="A886" s="283" t="s">
        <v>27016</v>
      </c>
      <c r="B886" s="284"/>
      <c r="C886" s="283" t="s">
        <v>27017</v>
      </c>
      <c r="D886" s="285"/>
      <c r="E886" s="285"/>
      <c r="F886" s="286"/>
      <c r="G886" s="286"/>
    </row>
    <row r="887" spans="1:7" ht="60" x14ac:dyDescent="0.25">
      <c r="A887" s="284" t="s">
        <v>27018</v>
      </c>
      <c r="B887" s="284" t="s">
        <v>27019</v>
      </c>
      <c r="C887" s="284" t="s">
        <v>28530</v>
      </c>
      <c r="D887" s="285" t="s">
        <v>15719</v>
      </c>
      <c r="E887" s="285">
        <v>1</v>
      </c>
      <c r="F887" s="286">
        <v>4.8099999999999996</v>
      </c>
      <c r="G887" s="286">
        <v>4.8099999999999996</v>
      </c>
    </row>
    <row r="888" spans="1:7" ht="75" x14ac:dyDescent="0.25">
      <c r="A888" s="284" t="s">
        <v>27020</v>
      </c>
      <c r="B888" s="284" t="s">
        <v>27021</v>
      </c>
      <c r="C888" s="284" t="s">
        <v>28531</v>
      </c>
      <c r="D888" s="285" t="s">
        <v>15679</v>
      </c>
      <c r="E888" s="285">
        <v>1</v>
      </c>
      <c r="F888" s="287">
        <v>1629</v>
      </c>
      <c r="G888" s="287">
        <v>1629</v>
      </c>
    </row>
    <row r="889" spans="1:7" ht="60" x14ac:dyDescent="0.25">
      <c r="A889" s="284" t="s">
        <v>27022</v>
      </c>
      <c r="B889" s="284" t="s">
        <v>27023</v>
      </c>
      <c r="C889" s="284" t="s">
        <v>28532</v>
      </c>
      <c r="D889" s="285" t="s">
        <v>15719</v>
      </c>
      <c r="E889" s="285">
        <v>1</v>
      </c>
      <c r="F889" s="286">
        <v>18.16</v>
      </c>
      <c r="G889" s="286">
        <v>18.16</v>
      </c>
    </row>
    <row r="890" spans="1:7" ht="60" x14ac:dyDescent="0.25">
      <c r="A890" s="284" t="s">
        <v>27024</v>
      </c>
      <c r="B890" s="284" t="s">
        <v>27025</v>
      </c>
      <c r="C890" s="284" t="s">
        <v>28533</v>
      </c>
      <c r="D890" s="285" t="s">
        <v>15719</v>
      </c>
      <c r="E890" s="285">
        <v>1</v>
      </c>
      <c r="F890" s="286">
        <v>19.13</v>
      </c>
      <c r="G890" s="286">
        <v>19.13</v>
      </c>
    </row>
    <row r="891" spans="1:7" ht="45" x14ac:dyDescent="0.25">
      <c r="A891" s="284" t="s">
        <v>27026</v>
      </c>
      <c r="B891" s="284" t="s">
        <v>27027</v>
      </c>
      <c r="C891" s="284" t="s">
        <v>28534</v>
      </c>
      <c r="D891" s="285" t="s">
        <v>15719</v>
      </c>
      <c r="E891" s="285">
        <v>1</v>
      </c>
      <c r="F891" s="286">
        <v>491.93</v>
      </c>
      <c r="G891" s="286">
        <v>491.93</v>
      </c>
    </row>
    <row r="892" spans="1:7" ht="105" x14ac:dyDescent="0.25">
      <c r="A892" s="284" t="s">
        <v>27028</v>
      </c>
      <c r="B892" s="284" t="s">
        <v>27029</v>
      </c>
      <c r="C892" s="284" t="s">
        <v>28535</v>
      </c>
      <c r="D892" s="285" t="s">
        <v>15719</v>
      </c>
      <c r="E892" s="285">
        <v>1</v>
      </c>
      <c r="F892" s="286">
        <v>44</v>
      </c>
      <c r="G892" s="286">
        <v>44</v>
      </c>
    </row>
    <row r="893" spans="1:7" ht="60" x14ac:dyDescent="0.25">
      <c r="A893" s="284" t="s">
        <v>27030</v>
      </c>
      <c r="B893" s="284" t="s">
        <v>27031</v>
      </c>
      <c r="C893" s="284" t="s">
        <v>28536</v>
      </c>
      <c r="D893" s="285" t="s">
        <v>15719</v>
      </c>
      <c r="E893" s="285">
        <v>1</v>
      </c>
      <c r="F893" s="286">
        <v>41.9</v>
      </c>
      <c r="G893" s="286">
        <v>41.9</v>
      </c>
    </row>
    <row r="894" spans="1:7" ht="60" x14ac:dyDescent="0.25">
      <c r="A894" s="284" t="s">
        <v>27032</v>
      </c>
      <c r="B894" s="284" t="s">
        <v>27033</v>
      </c>
      <c r="C894" s="284" t="s">
        <v>28537</v>
      </c>
      <c r="D894" s="285" t="s">
        <v>15719</v>
      </c>
      <c r="E894" s="285">
        <v>1</v>
      </c>
      <c r="F894" s="286">
        <v>139.65</v>
      </c>
      <c r="G894" s="286">
        <v>139.65</v>
      </c>
    </row>
    <row r="895" spans="1:7" ht="75" x14ac:dyDescent="0.25">
      <c r="A895" s="284" t="s">
        <v>27034</v>
      </c>
      <c r="B895" s="284" t="s">
        <v>27035</v>
      </c>
      <c r="C895" s="284" t="s">
        <v>28538</v>
      </c>
      <c r="D895" s="285" t="s">
        <v>15719</v>
      </c>
      <c r="E895" s="285">
        <v>1</v>
      </c>
      <c r="F895" s="286">
        <v>280.35000000000002</v>
      </c>
      <c r="G895" s="286">
        <v>280.35000000000002</v>
      </c>
    </row>
    <row r="896" spans="1:7" ht="45" x14ac:dyDescent="0.25">
      <c r="A896" s="284" t="s">
        <v>27036</v>
      </c>
      <c r="B896" s="284" t="s">
        <v>27037</v>
      </c>
      <c r="C896" s="284" t="s">
        <v>28539</v>
      </c>
      <c r="D896" s="285" t="s">
        <v>15719</v>
      </c>
      <c r="E896" s="285">
        <v>1</v>
      </c>
      <c r="F896" s="286">
        <v>52.22</v>
      </c>
      <c r="G896" s="286">
        <v>52.22</v>
      </c>
    </row>
    <row r="897" spans="1:7" ht="105" x14ac:dyDescent="0.25">
      <c r="A897" s="284" t="s">
        <v>27038</v>
      </c>
      <c r="B897" s="284" t="s">
        <v>27039</v>
      </c>
      <c r="C897" s="284" t="s">
        <v>28540</v>
      </c>
      <c r="D897" s="285" t="s">
        <v>15719</v>
      </c>
      <c r="E897" s="285">
        <v>1</v>
      </c>
      <c r="F897" s="286">
        <v>182.76</v>
      </c>
      <c r="G897" s="286">
        <v>182.76</v>
      </c>
    </row>
    <row r="898" spans="1:7" ht="45" x14ac:dyDescent="0.25">
      <c r="A898" s="284" t="s">
        <v>27040</v>
      </c>
      <c r="B898" s="284" t="s">
        <v>27041</v>
      </c>
      <c r="C898" s="284" t="s">
        <v>28541</v>
      </c>
      <c r="D898" s="285" t="s">
        <v>15679</v>
      </c>
      <c r="E898" s="285">
        <v>1</v>
      </c>
      <c r="F898" s="286">
        <v>435.13</v>
      </c>
      <c r="G898" s="286">
        <v>435.13</v>
      </c>
    </row>
    <row r="899" spans="1:7" ht="75" x14ac:dyDescent="0.25">
      <c r="A899" s="284" t="s">
        <v>27042</v>
      </c>
      <c r="B899" s="284" t="s">
        <v>27043</v>
      </c>
      <c r="C899" s="284" t="s">
        <v>28542</v>
      </c>
      <c r="D899" s="285" t="s">
        <v>15719</v>
      </c>
      <c r="E899" s="285">
        <v>1</v>
      </c>
      <c r="F899" s="286">
        <v>16.63</v>
      </c>
      <c r="G899" s="286">
        <v>16.63</v>
      </c>
    </row>
    <row r="900" spans="1:7" x14ac:dyDescent="0.25">
      <c r="A900" s="283" t="s">
        <v>27044</v>
      </c>
      <c r="B900" s="284"/>
      <c r="C900" s="283" t="s">
        <v>27045</v>
      </c>
      <c r="D900" s="285"/>
      <c r="E900" s="285"/>
      <c r="F900" s="286"/>
      <c r="G900" s="286"/>
    </row>
    <row r="901" spans="1:7" ht="30" x14ac:dyDescent="0.25">
      <c r="A901" s="284" t="s">
        <v>27046</v>
      </c>
      <c r="B901" s="284" t="s">
        <v>27047</v>
      </c>
      <c r="C901" s="284" t="s">
        <v>28543</v>
      </c>
      <c r="D901" s="285" t="s">
        <v>25342</v>
      </c>
      <c r="E901" s="285">
        <v>1</v>
      </c>
      <c r="F901" s="286">
        <v>20.71</v>
      </c>
      <c r="G901" s="286">
        <v>20.71</v>
      </c>
    </row>
    <row r="902" spans="1:7" x14ac:dyDescent="0.25">
      <c r="A902" s="284" t="s">
        <v>27048</v>
      </c>
      <c r="B902" s="284" t="s">
        <v>27049</v>
      </c>
      <c r="C902" s="284" t="s">
        <v>28544</v>
      </c>
      <c r="D902" s="285" t="s">
        <v>25342</v>
      </c>
      <c r="E902" s="285">
        <v>1</v>
      </c>
      <c r="F902" s="286">
        <v>9.2200000000000006</v>
      </c>
      <c r="G902" s="286">
        <v>9.2200000000000006</v>
      </c>
    </row>
    <row r="903" spans="1:7" ht="45" x14ac:dyDescent="0.25">
      <c r="A903" s="284" t="s">
        <v>27050</v>
      </c>
      <c r="B903" s="284" t="s">
        <v>27051</v>
      </c>
      <c r="C903" s="284" t="s">
        <v>28545</v>
      </c>
      <c r="D903" s="285" t="s">
        <v>15747</v>
      </c>
      <c r="E903" s="285">
        <v>1</v>
      </c>
      <c r="F903" s="286">
        <v>2.44</v>
      </c>
      <c r="G903" s="286">
        <v>2.44</v>
      </c>
    </row>
    <row r="904" spans="1:7" x14ac:dyDescent="0.25">
      <c r="A904" s="283" t="s">
        <v>27052</v>
      </c>
      <c r="B904" s="284"/>
      <c r="C904" s="283" t="s">
        <v>27053</v>
      </c>
      <c r="D904" s="285"/>
      <c r="E904" s="285"/>
      <c r="F904" s="286"/>
      <c r="G904" s="286"/>
    </row>
    <row r="905" spans="1:7" x14ac:dyDescent="0.25">
      <c r="A905" s="283" t="s">
        <v>27054</v>
      </c>
      <c r="B905" s="284"/>
      <c r="C905" s="283" t="s">
        <v>27055</v>
      </c>
      <c r="D905" s="285"/>
      <c r="E905" s="285"/>
      <c r="F905" s="286"/>
      <c r="G905" s="286"/>
    </row>
    <row r="906" spans="1:7" ht="75" x14ac:dyDescent="0.25">
      <c r="A906" s="284" t="s">
        <v>27056</v>
      </c>
      <c r="B906" s="284" t="s">
        <v>27057</v>
      </c>
      <c r="C906" s="284" t="s">
        <v>28546</v>
      </c>
      <c r="D906" s="285" t="s">
        <v>25342</v>
      </c>
      <c r="E906" s="285">
        <v>1</v>
      </c>
      <c r="F906" s="286">
        <v>463.82</v>
      </c>
      <c r="G906" s="286">
        <v>463.82</v>
      </c>
    </row>
    <row r="907" spans="1:7" ht="60" x14ac:dyDescent="0.25">
      <c r="A907" s="284" t="s">
        <v>27058</v>
      </c>
      <c r="B907" s="284" t="s">
        <v>27059</v>
      </c>
      <c r="C907" s="284" t="s">
        <v>28547</v>
      </c>
      <c r="D907" s="285" t="s">
        <v>25342</v>
      </c>
      <c r="E907" s="285">
        <v>1</v>
      </c>
      <c r="F907" s="286">
        <v>377.94</v>
      </c>
      <c r="G907" s="286">
        <v>377.94</v>
      </c>
    </row>
    <row r="908" spans="1:7" ht="45" x14ac:dyDescent="0.25">
      <c r="A908" s="284" t="s">
        <v>27060</v>
      </c>
      <c r="B908" s="284" t="s">
        <v>27061</v>
      </c>
      <c r="C908" s="284" t="s">
        <v>28548</v>
      </c>
      <c r="D908" s="285" t="s">
        <v>25342</v>
      </c>
      <c r="E908" s="285">
        <v>1</v>
      </c>
      <c r="F908" s="286">
        <v>63.56</v>
      </c>
      <c r="G908" s="286">
        <v>63.56</v>
      </c>
    </row>
    <row r="909" spans="1:7" ht="45" x14ac:dyDescent="0.25">
      <c r="A909" s="284" t="s">
        <v>27062</v>
      </c>
      <c r="B909" s="284" t="s">
        <v>27063</v>
      </c>
      <c r="C909" s="284" t="s">
        <v>28549</v>
      </c>
      <c r="D909" s="285" t="s">
        <v>25342</v>
      </c>
      <c r="E909" s="285">
        <v>1</v>
      </c>
      <c r="F909" s="286">
        <v>54.69</v>
      </c>
      <c r="G909" s="286">
        <v>54.69</v>
      </c>
    </row>
    <row r="910" spans="1:7" ht="45" x14ac:dyDescent="0.25">
      <c r="A910" s="284" t="s">
        <v>27064</v>
      </c>
      <c r="B910" s="284" t="s">
        <v>27065</v>
      </c>
      <c r="C910" s="284" t="s">
        <v>28550</v>
      </c>
      <c r="D910" s="285" t="s">
        <v>25342</v>
      </c>
      <c r="E910" s="285">
        <v>1</v>
      </c>
      <c r="F910" s="286">
        <v>69.59</v>
      </c>
      <c r="G910" s="286">
        <v>69.59</v>
      </c>
    </row>
    <row r="911" spans="1:7" ht="60" x14ac:dyDescent="0.25">
      <c r="A911" s="284" t="s">
        <v>27066</v>
      </c>
      <c r="B911" s="284" t="s">
        <v>27067</v>
      </c>
      <c r="C911" s="284" t="s">
        <v>28551</v>
      </c>
      <c r="D911" s="285" t="s">
        <v>25342</v>
      </c>
      <c r="E911" s="285">
        <v>1</v>
      </c>
      <c r="F911" s="286">
        <v>460.79</v>
      </c>
      <c r="G911" s="286">
        <v>460.79</v>
      </c>
    </row>
    <row r="912" spans="1:7" ht="75" x14ac:dyDescent="0.25">
      <c r="A912" s="284" t="s">
        <v>27068</v>
      </c>
      <c r="B912" s="284" t="s">
        <v>27069</v>
      </c>
      <c r="C912" s="284" t="s">
        <v>28552</v>
      </c>
      <c r="D912" s="285" t="s">
        <v>25342</v>
      </c>
      <c r="E912" s="285">
        <v>1</v>
      </c>
      <c r="F912" s="286">
        <v>264.55</v>
      </c>
      <c r="G912" s="286">
        <v>264.55</v>
      </c>
    </row>
    <row r="913" spans="1:7" ht="75" x14ac:dyDescent="0.25">
      <c r="A913" s="284" t="s">
        <v>27070</v>
      </c>
      <c r="B913" s="284" t="s">
        <v>27071</v>
      </c>
      <c r="C913" s="284" t="s">
        <v>28553</v>
      </c>
      <c r="D913" s="285" t="s">
        <v>25342</v>
      </c>
      <c r="E913" s="285">
        <v>1</v>
      </c>
      <c r="F913" s="286">
        <v>319.49</v>
      </c>
      <c r="G913" s="286">
        <v>319.49</v>
      </c>
    </row>
    <row r="914" spans="1:7" ht="75" x14ac:dyDescent="0.25">
      <c r="A914" s="284" t="s">
        <v>27072</v>
      </c>
      <c r="B914" s="284" t="s">
        <v>27073</v>
      </c>
      <c r="C914" s="284" t="s">
        <v>28554</v>
      </c>
      <c r="D914" s="285" t="s">
        <v>25342</v>
      </c>
      <c r="E914" s="285">
        <v>1</v>
      </c>
      <c r="F914" s="286">
        <v>152.25</v>
      </c>
      <c r="G914" s="286">
        <v>152.25</v>
      </c>
    </row>
    <row r="915" spans="1:7" ht="45" x14ac:dyDescent="0.25">
      <c r="A915" s="284" t="s">
        <v>27074</v>
      </c>
      <c r="B915" s="284" t="s">
        <v>27075</v>
      </c>
      <c r="C915" s="284" t="s">
        <v>28555</v>
      </c>
      <c r="D915" s="285" t="s">
        <v>25342</v>
      </c>
      <c r="E915" s="285">
        <v>1</v>
      </c>
      <c r="F915" s="286">
        <v>51.16</v>
      </c>
      <c r="G915" s="286">
        <v>51.16</v>
      </c>
    </row>
    <row r="916" spans="1:7" ht="45" x14ac:dyDescent="0.25">
      <c r="A916" s="284" t="s">
        <v>27076</v>
      </c>
      <c r="B916" s="284" t="s">
        <v>27077</v>
      </c>
      <c r="C916" s="284" t="s">
        <v>28556</v>
      </c>
      <c r="D916" s="285" t="s">
        <v>25342</v>
      </c>
      <c r="E916" s="285">
        <v>1</v>
      </c>
      <c r="F916" s="286">
        <v>46.87</v>
      </c>
      <c r="G916" s="286">
        <v>46.87</v>
      </c>
    </row>
    <row r="917" spans="1:7" ht="75" x14ac:dyDescent="0.25">
      <c r="A917" s="284" t="s">
        <v>27078</v>
      </c>
      <c r="B917" s="284" t="s">
        <v>27079</v>
      </c>
      <c r="C917" s="284" t="s">
        <v>28557</v>
      </c>
      <c r="D917" s="285" t="s">
        <v>25342</v>
      </c>
      <c r="E917" s="285">
        <v>1</v>
      </c>
      <c r="F917" s="286">
        <v>245.68</v>
      </c>
      <c r="G917" s="286">
        <v>245.68</v>
      </c>
    </row>
    <row r="918" spans="1:7" ht="90" x14ac:dyDescent="0.25">
      <c r="A918" s="284" t="s">
        <v>27080</v>
      </c>
      <c r="B918" s="284" t="s">
        <v>27081</v>
      </c>
      <c r="C918" s="284" t="s">
        <v>28558</v>
      </c>
      <c r="D918" s="285" t="s">
        <v>25342</v>
      </c>
      <c r="E918" s="285">
        <v>1</v>
      </c>
      <c r="F918" s="286">
        <v>148.75</v>
      </c>
      <c r="G918" s="286">
        <v>148.75</v>
      </c>
    </row>
    <row r="919" spans="1:7" ht="60" x14ac:dyDescent="0.25">
      <c r="A919" s="284" t="s">
        <v>27082</v>
      </c>
      <c r="B919" s="284" t="s">
        <v>27083</v>
      </c>
      <c r="C919" s="284" t="s">
        <v>28559</v>
      </c>
      <c r="D919" s="285" t="s">
        <v>25342</v>
      </c>
      <c r="E919" s="285">
        <v>1</v>
      </c>
      <c r="F919" s="286">
        <v>243.53</v>
      </c>
      <c r="G919" s="286">
        <v>243.53</v>
      </c>
    </row>
    <row r="920" spans="1:7" ht="60" x14ac:dyDescent="0.25">
      <c r="A920" s="284" t="s">
        <v>27084</v>
      </c>
      <c r="B920" s="284" t="s">
        <v>27085</v>
      </c>
      <c r="C920" s="284" t="s">
        <v>28560</v>
      </c>
      <c r="D920" s="285" t="s">
        <v>25342</v>
      </c>
      <c r="E920" s="285">
        <v>1</v>
      </c>
      <c r="F920" s="286">
        <v>96.7</v>
      </c>
      <c r="G920" s="286">
        <v>96.7</v>
      </c>
    </row>
    <row r="921" spans="1:7" ht="60" x14ac:dyDescent="0.25">
      <c r="A921" s="284" t="s">
        <v>27086</v>
      </c>
      <c r="B921" s="284" t="s">
        <v>27087</v>
      </c>
      <c r="C921" s="284" t="s">
        <v>28561</v>
      </c>
      <c r="D921" s="285" t="s">
        <v>25342</v>
      </c>
      <c r="E921" s="285">
        <v>1</v>
      </c>
      <c r="F921" s="286">
        <v>372.35</v>
      </c>
      <c r="G921" s="286">
        <v>372.35</v>
      </c>
    </row>
    <row r="922" spans="1:7" ht="120" x14ac:dyDescent="0.25">
      <c r="A922" s="284" t="s">
        <v>27088</v>
      </c>
      <c r="B922" s="284" t="s">
        <v>27089</v>
      </c>
      <c r="C922" s="284" t="s">
        <v>28562</v>
      </c>
      <c r="D922" s="285" t="s">
        <v>25342</v>
      </c>
      <c r="E922" s="285">
        <v>1</v>
      </c>
      <c r="F922" s="287">
        <v>1417.14</v>
      </c>
      <c r="G922" s="287">
        <v>1417.14</v>
      </c>
    </row>
    <row r="923" spans="1:7" ht="105" x14ac:dyDescent="0.25">
      <c r="A923" s="284" t="s">
        <v>27090</v>
      </c>
      <c r="B923" s="284" t="s">
        <v>27091</v>
      </c>
      <c r="C923" s="284" t="s">
        <v>28563</v>
      </c>
      <c r="D923" s="285" t="s">
        <v>25342</v>
      </c>
      <c r="E923" s="285">
        <v>1</v>
      </c>
      <c r="F923" s="286">
        <v>772.23</v>
      </c>
      <c r="G923" s="286">
        <v>772.23</v>
      </c>
    </row>
    <row r="924" spans="1:7" ht="105" x14ac:dyDescent="0.25">
      <c r="A924" s="284" t="s">
        <v>27092</v>
      </c>
      <c r="B924" s="284" t="s">
        <v>27093</v>
      </c>
      <c r="C924" s="284" t="s">
        <v>28564</v>
      </c>
      <c r="D924" s="285" t="s">
        <v>25342</v>
      </c>
      <c r="E924" s="285">
        <v>1</v>
      </c>
      <c r="F924" s="286">
        <v>754.93</v>
      </c>
      <c r="G924" s="286">
        <v>754.93</v>
      </c>
    </row>
    <row r="925" spans="1:7" ht="45" x14ac:dyDescent="0.25">
      <c r="A925" s="284" t="s">
        <v>27094</v>
      </c>
      <c r="B925" s="284" t="s">
        <v>27095</v>
      </c>
      <c r="C925" s="284" t="s">
        <v>28565</v>
      </c>
      <c r="D925" s="285" t="s">
        <v>25342</v>
      </c>
      <c r="E925" s="285">
        <v>1</v>
      </c>
      <c r="F925" s="286">
        <v>417.75</v>
      </c>
      <c r="G925" s="286">
        <v>417.75</v>
      </c>
    </row>
    <row r="926" spans="1:7" ht="60" x14ac:dyDescent="0.25">
      <c r="A926" s="284" t="s">
        <v>27096</v>
      </c>
      <c r="B926" s="284" t="s">
        <v>27097</v>
      </c>
      <c r="C926" s="284" t="s">
        <v>28566</v>
      </c>
      <c r="D926" s="285" t="s">
        <v>25342</v>
      </c>
      <c r="E926" s="285">
        <v>1</v>
      </c>
      <c r="F926" s="286">
        <v>486.65</v>
      </c>
      <c r="G926" s="286">
        <v>486.65</v>
      </c>
    </row>
    <row r="927" spans="1:7" ht="75" x14ac:dyDescent="0.25">
      <c r="A927" s="284" t="s">
        <v>27098</v>
      </c>
      <c r="B927" s="284" t="s">
        <v>27099</v>
      </c>
      <c r="C927" s="284" t="s">
        <v>28567</v>
      </c>
      <c r="D927" s="285" t="s">
        <v>25342</v>
      </c>
      <c r="E927" s="285">
        <v>1</v>
      </c>
      <c r="F927" s="286">
        <v>754.98</v>
      </c>
      <c r="G927" s="286">
        <v>754.98</v>
      </c>
    </row>
    <row r="928" spans="1:7" ht="75" x14ac:dyDescent="0.25">
      <c r="A928" s="284" t="s">
        <v>27100</v>
      </c>
      <c r="B928" s="284" t="s">
        <v>27101</v>
      </c>
      <c r="C928" s="284" t="s">
        <v>28568</v>
      </c>
      <c r="D928" s="285" t="s">
        <v>25342</v>
      </c>
      <c r="E928" s="285">
        <v>1</v>
      </c>
      <c r="F928" s="287">
        <v>1105.46</v>
      </c>
      <c r="G928" s="287">
        <v>1105.46</v>
      </c>
    </row>
    <row r="929" spans="1:7" ht="60" x14ac:dyDescent="0.25">
      <c r="A929" s="284" t="s">
        <v>27102</v>
      </c>
      <c r="B929" s="284" t="s">
        <v>27103</v>
      </c>
      <c r="C929" s="284" t="s">
        <v>28569</v>
      </c>
      <c r="D929" s="285" t="s">
        <v>25342</v>
      </c>
      <c r="E929" s="285">
        <v>1</v>
      </c>
      <c r="F929" s="286">
        <v>271.67</v>
      </c>
      <c r="G929" s="286">
        <v>271.67</v>
      </c>
    </row>
    <row r="930" spans="1:7" ht="75" x14ac:dyDescent="0.25">
      <c r="A930" s="284" t="s">
        <v>27104</v>
      </c>
      <c r="B930" s="284" t="s">
        <v>27105</v>
      </c>
      <c r="C930" s="284" t="s">
        <v>28570</v>
      </c>
      <c r="D930" s="285" t="s">
        <v>25342</v>
      </c>
      <c r="E930" s="285">
        <v>1</v>
      </c>
      <c r="F930" s="286">
        <v>412.63</v>
      </c>
      <c r="G930" s="286">
        <v>412.63</v>
      </c>
    </row>
    <row r="931" spans="1:7" ht="105" x14ac:dyDescent="0.25">
      <c r="A931" s="284" t="s">
        <v>27106</v>
      </c>
      <c r="B931" s="284" t="s">
        <v>27107</v>
      </c>
      <c r="C931" s="284" t="s">
        <v>28571</v>
      </c>
      <c r="D931" s="285" t="s">
        <v>25342</v>
      </c>
      <c r="E931" s="285">
        <v>1</v>
      </c>
      <c r="F931" s="287">
        <v>1447.17</v>
      </c>
      <c r="G931" s="287">
        <v>1447.17</v>
      </c>
    </row>
    <row r="932" spans="1:7" ht="90" x14ac:dyDescent="0.25">
      <c r="A932" s="284" t="s">
        <v>27108</v>
      </c>
      <c r="B932" s="284" t="s">
        <v>27109</v>
      </c>
      <c r="C932" s="284" t="s">
        <v>28572</v>
      </c>
      <c r="D932" s="285" t="s">
        <v>25342</v>
      </c>
      <c r="E932" s="285">
        <v>1</v>
      </c>
      <c r="F932" s="286">
        <v>713.18</v>
      </c>
      <c r="G932" s="286">
        <v>713.18</v>
      </c>
    </row>
    <row r="933" spans="1:7" ht="60" x14ac:dyDescent="0.25">
      <c r="A933" s="284" t="s">
        <v>27110</v>
      </c>
      <c r="B933" s="284" t="s">
        <v>27111</v>
      </c>
      <c r="C933" s="284" t="s">
        <v>28573</v>
      </c>
      <c r="D933" s="285" t="s">
        <v>25342</v>
      </c>
      <c r="E933" s="285">
        <v>1</v>
      </c>
      <c r="F933" s="286">
        <v>746.68</v>
      </c>
      <c r="G933" s="286">
        <v>746.68</v>
      </c>
    </row>
    <row r="934" spans="1:7" x14ac:dyDescent="0.25">
      <c r="A934" s="283" t="s">
        <v>27112</v>
      </c>
      <c r="B934" s="284"/>
      <c r="C934" s="283" t="s">
        <v>27113</v>
      </c>
      <c r="D934" s="285"/>
      <c r="E934" s="285"/>
      <c r="F934" s="286"/>
      <c r="G934" s="286"/>
    </row>
    <row r="935" spans="1:7" x14ac:dyDescent="0.25">
      <c r="A935" s="284" t="s">
        <v>27114</v>
      </c>
      <c r="B935" s="284" t="s">
        <v>27115</v>
      </c>
      <c r="C935" s="284" t="s">
        <v>28574</v>
      </c>
      <c r="D935" s="285" t="s">
        <v>15719</v>
      </c>
      <c r="E935" s="285">
        <v>1</v>
      </c>
      <c r="F935" s="286">
        <v>377.13</v>
      </c>
      <c r="G935" s="286">
        <v>377.13</v>
      </c>
    </row>
    <row r="936" spans="1:7" ht="30" x14ac:dyDescent="0.25">
      <c r="A936" s="284" t="s">
        <v>27116</v>
      </c>
      <c r="B936" s="284" t="s">
        <v>27117</v>
      </c>
      <c r="C936" s="284" t="s">
        <v>28575</v>
      </c>
      <c r="D936" s="285" t="s">
        <v>15719</v>
      </c>
      <c r="E936" s="285">
        <v>1</v>
      </c>
      <c r="F936" s="286">
        <v>301.83999999999997</v>
      </c>
      <c r="G936" s="286">
        <v>301.83999999999997</v>
      </c>
    </row>
    <row r="937" spans="1:7" ht="45" x14ac:dyDescent="0.25">
      <c r="A937" s="284" t="s">
        <v>27118</v>
      </c>
      <c r="B937" s="284" t="s">
        <v>27119</v>
      </c>
      <c r="C937" s="284" t="s">
        <v>28576</v>
      </c>
      <c r="D937" s="285" t="s">
        <v>15719</v>
      </c>
      <c r="E937" s="285">
        <v>1</v>
      </c>
      <c r="F937" s="286">
        <v>14.43</v>
      </c>
      <c r="G937" s="286">
        <v>14.43</v>
      </c>
    </row>
    <row r="938" spans="1:7" ht="105" x14ac:dyDescent="0.25">
      <c r="A938" s="284" t="s">
        <v>27120</v>
      </c>
      <c r="B938" s="284" t="s">
        <v>27121</v>
      </c>
      <c r="C938" s="284" t="s">
        <v>28577</v>
      </c>
      <c r="D938" s="285" t="s">
        <v>25342</v>
      </c>
      <c r="E938" s="285">
        <v>1</v>
      </c>
      <c r="F938" s="287">
        <v>1366.9</v>
      </c>
      <c r="G938" s="287">
        <v>1366.9</v>
      </c>
    </row>
    <row r="939" spans="1:7" ht="30" x14ac:dyDescent="0.25">
      <c r="A939" s="283" t="s">
        <v>27122</v>
      </c>
      <c r="B939" s="284"/>
      <c r="C939" s="283" t="s">
        <v>27123</v>
      </c>
      <c r="D939" s="285"/>
      <c r="E939" s="285"/>
      <c r="F939" s="286"/>
      <c r="G939" s="286"/>
    </row>
    <row r="940" spans="1:7" ht="60" x14ac:dyDescent="0.25">
      <c r="A940" s="284" t="s">
        <v>27124</v>
      </c>
      <c r="B940" s="284" t="s">
        <v>27125</v>
      </c>
      <c r="C940" s="284" t="s">
        <v>28578</v>
      </c>
      <c r="D940" s="285" t="s">
        <v>25342</v>
      </c>
      <c r="E940" s="285">
        <v>1</v>
      </c>
      <c r="F940" s="286">
        <v>104.17</v>
      </c>
      <c r="G940" s="286">
        <v>104.17</v>
      </c>
    </row>
    <row r="941" spans="1:7" ht="45" x14ac:dyDescent="0.25">
      <c r="A941" s="284" t="s">
        <v>27126</v>
      </c>
      <c r="B941" s="284" t="s">
        <v>27127</v>
      </c>
      <c r="C941" s="284" t="s">
        <v>28579</v>
      </c>
      <c r="D941" s="285" t="s">
        <v>25342</v>
      </c>
      <c r="E941" s="285">
        <v>1</v>
      </c>
      <c r="F941" s="286">
        <v>73.599999999999994</v>
      </c>
      <c r="G941" s="286">
        <v>73.599999999999994</v>
      </c>
    </row>
    <row r="942" spans="1:7" ht="45" x14ac:dyDescent="0.25">
      <c r="A942" s="284" t="s">
        <v>27128</v>
      </c>
      <c r="B942" s="284" t="s">
        <v>27129</v>
      </c>
      <c r="C942" s="284" t="s">
        <v>28580</v>
      </c>
      <c r="D942" s="285" t="s">
        <v>25342</v>
      </c>
      <c r="E942" s="285">
        <v>1</v>
      </c>
      <c r="F942" s="286">
        <v>71.05</v>
      </c>
      <c r="G942" s="286">
        <v>71.05</v>
      </c>
    </row>
    <row r="943" spans="1:7" ht="60" x14ac:dyDescent="0.25">
      <c r="A943" s="284" t="s">
        <v>27130</v>
      </c>
      <c r="B943" s="284" t="s">
        <v>27131</v>
      </c>
      <c r="C943" s="284" t="s">
        <v>28581</v>
      </c>
      <c r="D943" s="285" t="s">
        <v>25342</v>
      </c>
      <c r="E943" s="285">
        <v>1</v>
      </c>
      <c r="F943" s="286">
        <v>92.7</v>
      </c>
      <c r="G943" s="286">
        <v>92.7</v>
      </c>
    </row>
    <row r="944" spans="1:7" ht="45" x14ac:dyDescent="0.25">
      <c r="A944" s="284" t="s">
        <v>27132</v>
      </c>
      <c r="B944" s="284" t="s">
        <v>27133</v>
      </c>
      <c r="C944" s="284" t="s">
        <v>28582</v>
      </c>
      <c r="D944" s="285" t="s">
        <v>25342</v>
      </c>
      <c r="E944" s="285">
        <v>1</v>
      </c>
      <c r="F944" s="286">
        <v>29.17</v>
      </c>
      <c r="G944" s="286">
        <v>29.17</v>
      </c>
    </row>
    <row r="945" spans="1:7" ht="45" x14ac:dyDescent="0.25">
      <c r="A945" s="284" t="s">
        <v>27134</v>
      </c>
      <c r="B945" s="284" t="s">
        <v>27135</v>
      </c>
      <c r="C945" s="284" t="s">
        <v>28583</v>
      </c>
      <c r="D945" s="285" t="s">
        <v>25342</v>
      </c>
      <c r="E945" s="285">
        <v>1</v>
      </c>
      <c r="F945" s="286">
        <v>79.05</v>
      </c>
      <c r="G945" s="286">
        <v>79.05</v>
      </c>
    </row>
    <row r="946" spans="1:7" ht="60" x14ac:dyDescent="0.25">
      <c r="A946" s="284" t="s">
        <v>27136</v>
      </c>
      <c r="B946" s="284" t="s">
        <v>27137</v>
      </c>
      <c r="C946" s="284" t="s">
        <v>28584</v>
      </c>
      <c r="D946" s="285" t="s">
        <v>25342</v>
      </c>
      <c r="E946" s="285">
        <v>1</v>
      </c>
      <c r="F946" s="286">
        <v>71.94</v>
      </c>
      <c r="G946" s="286">
        <v>71.94</v>
      </c>
    </row>
    <row r="947" spans="1:7" ht="60" x14ac:dyDescent="0.25">
      <c r="A947" s="284" t="s">
        <v>27138</v>
      </c>
      <c r="B947" s="284" t="s">
        <v>27139</v>
      </c>
      <c r="C947" s="284" t="s">
        <v>28585</v>
      </c>
      <c r="D947" s="285" t="s">
        <v>25342</v>
      </c>
      <c r="E947" s="285">
        <v>1</v>
      </c>
      <c r="F947" s="286">
        <v>91.02</v>
      </c>
      <c r="G947" s="286">
        <v>91.02</v>
      </c>
    </row>
    <row r="948" spans="1:7" ht="60" x14ac:dyDescent="0.25">
      <c r="A948" s="284" t="s">
        <v>27140</v>
      </c>
      <c r="B948" s="284" t="s">
        <v>27141</v>
      </c>
      <c r="C948" s="284" t="s">
        <v>28586</v>
      </c>
      <c r="D948" s="285" t="s">
        <v>25342</v>
      </c>
      <c r="E948" s="285">
        <v>1</v>
      </c>
      <c r="F948" s="286">
        <v>60.35</v>
      </c>
      <c r="G948" s="286">
        <v>60.35</v>
      </c>
    </row>
    <row r="949" spans="1:7" ht="60" x14ac:dyDescent="0.25">
      <c r="A949" s="284" t="s">
        <v>27142</v>
      </c>
      <c r="B949" s="284" t="s">
        <v>27143</v>
      </c>
      <c r="C949" s="284" t="s">
        <v>28587</v>
      </c>
      <c r="D949" s="285" t="s">
        <v>25342</v>
      </c>
      <c r="E949" s="285">
        <v>1</v>
      </c>
      <c r="F949" s="286">
        <v>68.180000000000007</v>
      </c>
      <c r="G949" s="286">
        <v>68.180000000000007</v>
      </c>
    </row>
    <row r="950" spans="1:7" ht="30" x14ac:dyDescent="0.25">
      <c r="A950" s="284" t="s">
        <v>27144</v>
      </c>
      <c r="B950" s="284" t="s">
        <v>27145</v>
      </c>
      <c r="C950" s="284" t="s">
        <v>28588</v>
      </c>
      <c r="D950" s="285" t="s">
        <v>25342</v>
      </c>
      <c r="E950" s="285">
        <v>1</v>
      </c>
      <c r="F950" s="286">
        <v>52.95</v>
      </c>
      <c r="G950" s="286">
        <v>52.95</v>
      </c>
    </row>
    <row r="951" spans="1:7" ht="30" x14ac:dyDescent="0.25">
      <c r="A951" s="284" t="s">
        <v>27146</v>
      </c>
      <c r="B951" s="284" t="s">
        <v>27147</v>
      </c>
      <c r="C951" s="284" t="s">
        <v>28589</v>
      </c>
      <c r="D951" s="285" t="s">
        <v>25342</v>
      </c>
      <c r="E951" s="285">
        <v>1</v>
      </c>
      <c r="F951" s="286">
        <v>36.450000000000003</v>
      </c>
      <c r="G951" s="286">
        <v>36.450000000000003</v>
      </c>
    </row>
    <row r="952" spans="1:7" ht="30" x14ac:dyDescent="0.25">
      <c r="A952" s="284" t="s">
        <v>27148</v>
      </c>
      <c r="B952" s="284" t="s">
        <v>27149</v>
      </c>
      <c r="C952" s="284" t="s">
        <v>28590</v>
      </c>
      <c r="D952" s="285" t="s">
        <v>25342</v>
      </c>
      <c r="E952" s="285">
        <v>1</v>
      </c>
      <c r="F952" s="286">
        <v>40.83</v>
      </c>
      <c r="G952" s="286">
        <v>40.83</v>
      </c>
    </row>
    <row r="953" spans="1:7" ht="30" x14ac:dyDescent="0.25">
      <c r="A953" s="284" t="s">
        <v>27150</v>
      </c>
      <c r="B953" s="284" t="s">
        <v>27151</v>
      </c>
      <c r="C953" s="284" t="s">
        <v>28591</v>
      </c>
      <c r="D953" s="285" t="s">
        <v>25342</v>
      </c>
      <c r="E953" s="285">
        <v>1</v>
      </c>
      <c r="F953" s="286">
        <v>47.97</v>
      </c>
      <c r="G953" s="286">
        <v>47.97</v>
      </c>
    </row>
    <row r="954" spans="1:7" ht="30" x14ac:dyDescent="0.25">
      <c r="A954" s="284" t="s">
        <v>27152</v>
      </c>
      <c r="B954" s="284" t="s">
        <v>27153</v>
      </c>
      <c r="C954" s="284" t="s">
        <v>28592</v>
      </c>
      <c r="D954" s="285" t="s">
        <v>25342</v>
      </c>
      <c r="E954" s="285">
        <v>1</v>
      </c>
      <c r="F954" s="286">
        <v>66.11</v>
      </c>
      <c r="G954" s="286">
        <v>66.11</v>
      </c>
    </row>
    <row r="955" spans="1:7" ht="30" x14ac:dyDescent="0.25">
      <c r="A955" s="284" t="s">
        <v>27154</v>
      </c>
      <c r="B955" s="284" t="s">
        <v>27155</v>
      </c>
      <c r="C955" s="284" t="s">
        <v>28593</v>
      </c>
      <c r="D955" s="285" t="s">
        <v>25342</v>
      </c>
      <c r="E955" s="285">
        <v>1</v>
      </c>
      <c r="F955" s="286">
        <v>81.42</v>
      </c>
      <c r="G955" s="286">
        <v>81.42</v>
      </c>
    </row>
    <row r="956" spans="1:7" ht="30" x14ac:dyDescent="0.25">
      <c r="A956" s="284" t="s">
        <v>27156</v>
      </c>
      <c r="B956" s="284" t="s">
        <v>27157</v>
      </c>
      <c r="C956" s="284" t="s">
        <v>28594</v>
      </c>
      <c r="D956" s="285" t="s">
        <v>25342</v>
      </c>
      <c r="E956" s="285">
        <v>1</v>
      </c>
      <c r="F956" s="286">
        <v>117.04</v>
      </c>
      <c r="G956" s="286">
        <v>117.04</v>
      </c>
    </row>
    <row r="957" spans="1:7" ht="30" x14ac:dyDescent="0.25">
      <c r="A957" s="284" t="s">
        <v>27158</v>
      </c>
      <c r="B957" s="284" t="s">
        <v>27159</v>
      </c>
      <c r="C957" s="284" t="s">
        <v>28595</v>
      </c>
      <c r="D957" s="285" t="s">
        <v>25342</v>
      </c>
      <c r="E957" s="285">
        <v>1</v>
      </c>
      <c r="F957" s="286">
        <v>255.21</v>
      </c>
      <c r="G957" s="286">
        <v>255.21</v>
      </c>
    </row>
    <row r="958" spans="1:7" ht="30" x14ac:dyDescent="0.25">
      <c r="A958" s="284" t="s">
        <v>27160</v>
      </c>
      <c r="B958" s="284" t="s">
        <v>27161</v>
      </c>
      <c r="C958" s="284" t="s">
        <v>28596</v>
      </c>
      <c r="D958" s="285" t="s">
        <v>25342</v>
      </c>
      <c r="E958" s="285">
        <v>1</v>
      </c>
      <c r="F958" s="286">
        <v>386.99</v>
      </c>
      <c r="G958" s="286">
        <v>386.99</v>
      </c>
    </row>
    <row r="959" spans="1:7" ht="60" x14ac:dyDescent="0.25">
      <c r="A959" s="284" t="s">
        <v>27162</v>
      </c>
      <c r="B959" s="284" t="s">
        <v>27163</v>
      </c>
      <c r="C959" s="284" t="s">
        <v>28597</v>
      </c>
      <c r="D959" s="285" t="s">
        <v>25342</v>
      </c>
      <c r="E959" s="285">
        <v>1</v>
      </c>
      <c r="F959" s="286">
        <v>79.790000000000006</v>
      </c>
      <c r="G959" s="286">
        <v>79.790000000000006</v>
      </c>
    </row>
    <row r="960" spans="1:7" ht="60" x14ac:dyDescent="0.25">
      <c r="A960" s="284" t="s">
        <v>27164</v>
      </c>
      <c r="B960" s="284" t="s">
        <v>27165</v>
      </c>
      <c r="C960" s="284" t="s">
        <v>28598</v>
      </c>
      <c r="D960" s="285" t="s">
        <v>25342</v>
      </c>
      <c r="E960" s="285">
        <v>1</v>
      </c>
      <c r="F960" s="286">
        <v>92.58</v>
      </c>
      <c r="G960" s="286">
        <v>92.58</v>
      </c>
    </row>
    <row r="961" spans="1:7" ht="60" x14ac:dyDescent="0.25">
      <c r="A961" s="284" t="s">
        <v>27166</v>
      </c>
      <c r="B961" s="284" t="s">
        <v>27167</v>
      </c>
      <c r="C961" s="284" t="s">
        <v>28599</v>
      </c>
      <c r="D961" s="285" t="s">
        <v>25342</v>
      </c>
      <c r="E961" s="285">
        <v>1</v>
      </c>
      <c r="F961" s="286">
        <v>110.21</v>
      </c>
      <c r="G961" s="286">
        <v>110.21</v>
      </c>
    </row>
    <row r="962" spans="1:7" ht="60" x14ac:dyDescent="0.25">
      <c r="A962" s="284" t="s">
        <v>27168</v>
      </c>
      <c r="B962" s="284" t="s">
        <v>27169</v>
      </c>
      <c r="C962" s="284" t="s">
        <v>28600</v>
      </c>
      <c r="D962" s="285" t="s">
        <v>25342</v>
      </c>
      <c r="E962" s="285">
        <v>1</v>
      </c>
      <c r="F962" s="286">
        <v>155.71</v>
      </c>
      <c r="G962" s="286">
        <v>155.71</v>
      </c>
    </row>
    <row r="963" spans="1:7" ht="60" x14ac:dyDescent="0.25">
      <c r="A963" s="284" t="s">
        <v>27170</v>
      </c>
      <c r="B963" s="284" t="s">
        <v>27171</v>
      </c>
      <c r="C963" s="284" t="s">
        <v>28601</v>
      </c>
      <c r="D963" s="285" t="s">
        <v>25342</v>
      </c>
      <c r="E963" s="285">
        <v>1</v>
      </c>
      <c r="F963" s="286">
        <v>162.74</v>
      </c>
      <c r="G963" s="286">
        <v>162.74</v>
      </c>
    </row>
    <row r="964" spans="1:7" ht="30" x14ac:dyDescent="0.25">
      <c r="A964" s="284" t="s">
        <v>27172</v>
      </c>
      <c r="B964" s="284" t="s">
        <v>27173</v>
      </c>
      <c r="C964" s="284" t="s">
        <v>28602</v>
      </c>
      <c r="D964" s="285" t="s">
        <v>25342</v>
      </c>
      <c r="E964" s="285">
        <v>1</v>
      </c>
      <c r="F964" s="286">
        <v>60</v>
      </c>
      <c r="G964" s="286">
        <v>60</v>
      </c>
    </row>
    <row r="965" spans="1:7" ht="30" x14ac:dyDescent="0.25">
      <c r="A965" s="284" t="s">
        <v>27174</v>
      </c>
      <c r="B965" s="284" t="s">
        <v>27175</v>
      </c>
      <c r="C965" s="284" t="s">
        <v>28603</v>
      </c>
      <c r="D965" s="285" t="s">
        <v>25342</v>
      </c>
      <c r="E965" s="285">
        <v>1</v>
      </c>
      <c r="F965" s="286">
        <v>64.95</v>
      </c>
      <c r="G965" s="286">
        <v>64.95</v>
      </c>
    </row>
    <row r="966" spans="1:7" ht="30" x14ac:dyDescent="0.25">
      <c r="A966" s="284" t="s">
        <v>27176</v>
      </c>
      <c r="B966" s="284" t="s">
        <v>27177</v>
      </c>
      <c r="C966" s="284" t="s">
        <v>28604</v>
      </c>
      <c r="D966" s="285" t="s">
        <v>25342</v>
      </c>
      <c r="E966" s="285">
        <v>1</v>
      </c>
      <c r="F966" s="286">
        <v>79.55</v>
      </c>
      <c r="G966" s="286">
        <v>79.55</v>
      </c>
    </row>
    <row r="967" spans="1:7" ht="30" x14ac:dyDescent="0.25">
      <c r="A967" s="284" t="s">
        <v>27178</v>
      </c>
      <c r="B967" s="284" t="s">
        <v>27179</v>
      </c>
      <c r="C967" s="284" t="s">
        <v>28605</v>
      </c>
      <c r="D967" s="285" t="s">
        <v>25342</v>
      </c>
      <c r="E967" s="285">
        <v>1</v>
      </c>
      <c r="F967" s="286">
        <v>128.29</v>
      </c>
      <c r="G967" s="286">
        <v>128.29</v>
      </c>
    </row>
    <row r="968" spans="1:7" ht="30" x14ac:dyDescent="0.25">
      <c r="A968" s="284" t="s">
        <v>27180</v>
      </c>
      <c r="B968" s="284" t="s">
        <v>27181</v>
      </c>
      <c r="C968" s="284" t="s">
        <v>28606</v>
      </c>
      <c r="D968" s="285" t="s">
        <v>25342</v>
      </c>
      <c r="E968" s="285">
        <v>1</v>
      </c>
      <c r="F968" s="286">
        <v>134.44</v>
      </c>
      <c r="G968" s="286">
        <v>134.44</v>
      </c>
    </row>
    <row r="969" spans="1:7" ht="30" x14ac:dyDescent="0.25">
      <c r="A969" s="284" t="s">
        <v>27182</v>
      </c>
      <c r="B969" s="284" t="s">
        <v>27183</v>
      </c>
      <c r="C969" s="284" t="s">
        <v>28607</v>
      </c>
      <c r="D969" s="285" t="s">
        <v>25342</v>
      </c>
      <c r="E969" s="285">
        <v>1</v>
      </c>
      <c r="F969" s="286">
        <v>177.01</v>
      </c>
      <c r="G969" s="286">
        <v>177.01</v>
      </c>
    </row>
    <row r="970" spans="1:7" ht="30" x14ac:dyDescent="0.25">
      <c r="A970" s="284" t="s">
        <v>27184</v>
      </c>
      <c r="B970" s="284" t="s">
        <v>27185</v>
      </c>
      <c r="C970" s="284" t="s">
        <v>28608</v>
      </c>
      <c r="D970" s="285" t="s">
        <v>25342</v>
      </c>
      <c r="E970" s="285">
        <v>1</v>
      </c>
      <c r="F970" s="286">
        <v>308.06</v>
      </c>
      <c r="G970" s="286">
        <v>308.06</v>
      </c>
    </row>
    <row r="971" spans="1:7" ht="30" x14ac:dyDescent="0.25">
      <c r="A971" s="284" t="s">
        <v>27186</v>
      </c>
      <c r="B971" s="284" t="s">
        <v>27187</v>
      </c>
      <c r="C971" s="284" t="s">
        <v>28609</v>
      </c>
      <c r="D971" s="285" t="s">
        <v>25342</v>
      </c>
      <c r="E971" s="285">
        <v>1</v>
      </c>
      <c r="F971" s="286">
        <v>387.41</v>
      </c>
      <c r="G971" s="286">
        <v>387.41</v>
      </c>
    </row>
    <row r="972" spans="1:7" ht="60" x14ac:dyDescent="0.25">
      <c r="A972" s="284" t="s">
        <v>27188</v>
      </c>
      <c r="B972" s="284" t="s">
        <v>27189</v>
      </c>
      <c r="C972" s="284" t="s">
        <v>28610</v>
      </c>
      <c r="D972" s="285" t="s">
        <v>25342</v>
      </c>
      <c r="E972" s="285">
        <v>1</v>
      </c>
      <c r="F972" s="286">
        <v>282.85000000000002</v>
      </c>
      <c r="G972" s="286">
        <v>282.85000000000002</v>
      </c>
    </row>
    <row r="973" spans="1:7" ht="60" x14ac:dyDescent="0.25">
      <c r="A973" s="284" t="s">
        <v>27190</v>
      </c>
      <c r="B973" s="284" t="s">
        <v>27191</v>
      </c>
      <c r="C973" s="284" t="s">
        <v>28611</v>
      </c>
      <c r="D973" s="285" t="s">
        <v>25342</v>
      </c>
      <c r="E973" s="285">
        <v>1</v>
      </c>
      <c r="F973" s="286">
        <v>277.18</v>
      </c>
      <c r="G973" s="286">
        <v>277.18</v>
      </c>
    </row>
    <row r="974" spans="1:7" ht="45" x14ac:dyDescent="0.25">
      <c r="A974" s="284" t="s">
        <v>27192</v>
      </c>
      <c r="B974" s="284" t="s">
        <v>27193</v>
      </c>
      <c r="C974" s="284" t="s">
        <v>28612</v>
      </c>
      <c r="D974" s="285" t="s">
        <v>25342</v>
      </c>
      <c r="E974" s="285">
        <v>1</v>
      </c>
      <c r="F974" s="286">
        <v>7.83</v>
      </c>
      <c r="G974" s="286">
        <v>7.83</v>
      </c>
    </row>
    <row r="975" spans="1:7" ht="45" x14ac:dyDescent="0.25">
      <c r="A975" s="284" t="s">
        <v>27194</v>
      </c>
      <c r="B975" s="284" t="s">
        <v>27195</v>
      </c>
      <c r="C975" s="284" t="s">
        <v>28613</v>
      </c>
      <c r="D975" s="285" t="s">
        <v>25342</v>
      </c>
      <c r="E975" s="285">
        <v>1</v>
      </c>
      <c r="F975" s="286">
        <v>8.25</v>
      </c>
      <c r="G975" s="286">
        <v>8.25</v>
      </c>
    </row>
    <row r="976" spans="1:7" ht="45" x14ac:dyDescent="0.25">
      <c r="A976" s="284" t="s">
        <v>27196</v>
      </c>
      <c r="B976" s="284" t="s">
        <v>27197</v>
      </c>
      <c r="C976" s="284" t="s">
        <v>28614</v>
      </c>
      <c r="D976" s="285" t="s">
        <v>25342</v>
      </c>
      <c r="E976" s="285">
        <v>1</v>
      </c>
      <c r="F976" s="286">
        <v>51.42</v>
      </c>
      <c r="G976" s="286">
        <v>51.42</v>
      </c>
    </row>
    <row r="977" spans="1:7" ht="45" x14ac:dyDescent="0.25">
      <c r="A977" s="284" t="s">
        <v>27198</v>
      </c>
      <c r="B977" s="284" t="s">
        <v>27199</v>
      </c>
      <c r="C977" s="284" t="s">
        <v>28615</v>
      </c>
      <c r="D977" s="285" t="s">
        <v>25342</v>
      </c>
      <c r="E977" s="285">
        <v>1</v>
      </c>
      <c r="F977" s="286">
        <v>12.79</v>
      </c>
      <c r="G977" s="286">
        <v>12.79</v>
      </c>
    </row>
    <row r="978" spans="1:7" ht="60" x14ac:dyDescent="0.25">
      <c r="A978" s="284" t="s">
        <v>27200</v>
      </c>
      <c r="B978" s="284" t="s">
        <v>27201</v>
      </c>
      <c r="C978" s="284" t="s">
        <v>28616</v>
      </c>
      <c r="D978" s="285" t="s">
        <v>25342</v>
      </c>
      <c r="E978" s="285">
        <v>1</v>
      </c>
      <c r="F978" s="286">
        <v>227.51</v>
      </c>
      <c r="G978" s="286">
        <v>227.51</v>
      </c>
    </row>
    <row r="979" spans="1:7" ht="60" x14ac:dyDescent="0.25">
      <c r="A979" s="284" t="s">
        <v>27202</v>
      </c>
      <c r="B979" s="284" t="s">
        <v>27203</v>
      </c>
      <c r="C979" s="284" t="s">
        <v>28617</v>
      </c>
      <c r="D979" s="285" t="s">
        <v>25342</v>
      </c>
      <c r="E979" s="285">
        <v>1</v>
      </c>
      <c r="F979" s="286">
        <v>369.7</v>
      </c>
      <c r="G979" s="286">
        <v>369.7</v>
      </c>
    </row>
    <row r="980" spans="1:7" ht="60" x14ac:dyDescent="0.25">
      <c r="A980" s="284" t="s">
        <v>27204</v>
      </c>
      <c r="B980" s="284" t="s">
        <v>27205</v>
      </c>
      <c r="C980" s="284" t="s">
        <v>28618</v>
      </c>
      <c r="D980" s="285" t="s">
        <v>25342</v>
      </c>
      <c r="E980" s="285">
        <v>1</v>
      </c>
      <c r="F980" s="286">
        <v>319.05</v>
      </c>
      <c r="G980" s="286">
        <v>319.05</v>
      </c>
    </row>
    <row r="981" spans="1:7" ht="45" x14ac:dyDescent="0.25">
      <c r="A981" s="284" t="s">
        <v>27206</v>
      </c>
      <c r="B981" s="284" t="s">
        <v>27207</v>
      </c>
      <c r="C981" s="284" t="s">
        <v>28619</v>
      </c>
      <c r="D981" s="285" t="s">
        <v>25342</v>
      </c>
      <c r="E981" s="285">
        <v>1</v>
      </c>
      <c r="F981" s="286">
        <v>616.04</v>
      </c>
      <c r="G981" s="286">
        <v>616.04</v>
      </c>
    </row>
    <row r="982" spans="1:7" ht="45" x14ac:dyDescent="0.25">
      <c r="A982" s="284" t="s">
        <v>27208</v>
      </c>
      <c r="B982" s="284" t="s">
        <v>27209</v>
      </c>
      <c r="C982" s="284" t="s">
        <v>28620</v>
      </c>
      <c r="D982" s="285" t="s">
        <v>25342</v>
      </c>
      <c r="E982" s="285">
        <v>1</v>
      </c>
      <c r="F982" s="286">
        <v>580.91999999999996</v>
      </c>
      <c r="G982" s="286">
        <v>580.91999999999996</v>
      </c>
    </row>
    <row r="983" spans="1:7" x14ac:dyDescent="0.25">
      <c r="A983" s="283" t="s">
        <v>27210</v>
      </c>
      <c r="B983" s="284"/>
      <c r="C983" s="283" t="s">
        <v>27211</v>
      </c>
      <c r="D983" s="285"/>
      <c r="E983" s="285"/>
      <c r="F983" s="286"/>
      <c r="G983" s="286"/>
    </row>
    <row r="984" spans="1:7" ht="45" x14ac:dyDescent="0.25">
      <c r="A984" s="284" t="s">
        <v>27212</v>
      </c>
      <c r="B984" s="284" t="s">
        <v>27213</v>
      </c>
      <c r="C984" s="284" t="s">
        <v>28621</v>
      </c>
      <c r="D984" s="285" t="s">
        <v>25342</v>
      </c>
      <c r="E984" s="285">
        <v>1</v>
      </c>
      <c r="F984" s="286">
        <v>123.01</v>
      </c>
      <c r="G984" s="286">
        <v>123.01</v>
      </c>
    </row>
    <row r="985" spans="1:7" ht="60" x14ac:dyDescent="0.25">
      <c r="A985" s="284" t="s">
        <v>27214</v>
      </c>
      <c r="B985" s="284" t="s">
        <v>27215</v>
      </c>
      <c r="C985" s="284" t="s">
        <v>28622</v>
      </c>
      <c r="D985" s="285" t="s">
        <v>25342</v>
      </c>
      <c r="E985" s="285">
        <v>1</v>
      </c>
      <c r="F985" s="286">
        <v>488.76</v>
      </c>
      <c r="G985" s="286">
        <v>488.76</v>
      </c>
    </row>
    <row r="986" spans="1:7" ht="120" x14ac:dyDescent="0.25">
      <c r="A986" s="284" t="s">
        <v>27216</v>
      </c>
      <c r="B986" s="284" t="s">
        <v>27217</v>
      </c>
      <c r="C986" s="284" t="s">
        <v>28623</v>
      </c>
      <c r="D986" s="285" t="s">
        <v>15747</v>
      </c>
      <c r="E986" s="285">
        <v>1</v>
      </c>
      <c r="F986" s="287">
        <v>1174.2</v>
      </c>
      <c r="G986" s="287">
        <v>1174.2</v>
      </c>
    </row>
    <row r="987" spans="1:7" ht="120" x14ac:dyDescent="0.25">
      <c r="A987" s="284" t="s">
        <v>27218</v>
      </c>
      <c r="B987" s="284" t="s">
        <v>27219</v>
      </c>
      <c r="C987" s="284" t="s">
        <v>28624</v>
      </c>
      <c r="D987" s="285" t="s">
        <v>15747</v>
      </c>
      <c r="E987" s="285">
        <v>1</v>
      </c>
      <c r="F987" s="287">
        <v>1174.2</v>
      </c>
      <c r="G987" s="287">
        <v>1174.2</v>
      </c>
    </row>
    <row r="988" spans="1:7" ht="60" x14ac:dyDescent="0.25">
      <c r="A988" s="284" t="s">
        <v>27220</v>
      </c>
      <c r="B988" s="284" t="s">
        <v>27221</v>
      </c>
      <c r="C988" s="284" t="s">
        <v>28625</v>
      </c>
      <c r="D988" s="285" t="s">
        <v>25342</v>
      </c>
      <c r="E988" s="285">
        <v>1</v>
      </c>
      <c r="F988" s="287">
        <v>1286.42</v>
      </c>
      <c r="G988" s="287">
        <v>1286.42</v>
      </c>
    </row>
    <row r="989" spans="1:7" ht="90" x14ac:dyDescent="0.25">
      <c r="A989" s="284" t="s">
        <v>27222</v>
      </c>
      <c r="B989" s="284" t="s">
        <v>27223</v>
      </c>
      <c r="C989" s="284" t="s">
        <v>28626</v>
      </c>
      <c r="D989" s="285" t="s">
        <v>25342</v>
      </c>
      <c r="E989" s="285">
        <v>1</v>
      </c>
      <c r="F989" s="287">
        <v>3864.87</v>
      </c>
      <c r="G989" s="287">
        <v>3864.87</v>
      </c>
    </row>
    <row r="990" spans="1:7" ht="75" x14ac:dyDescent="0.25">
      <c r="A990" s="284" t="s">
        <v>27224</v>
      </c>
      <c r="B990" s="284" t="s">
        <v>27225</v>
      </c>
      <c r="C990" s="284" t="s">
        <v>28627</v>
      </c>
      <c r="D990" s="285" t="s">
        <v>25342</v>
      </c>
      <c r="E990" s="285">
        <v>1</v>
      </c>
      <c r="F990" s="287">
        <v>1840.03</v>
      </c>
      <c r="G990" s="287">
        <v>1840.03</v>
      </c>
    </row>
    <row r="991" spans="1:7" ht="90" x14ac:dyDescent="0.25">
      <c r="A991" s="284" t="s">
        <v>27226</v>
      </c>
      <c r="B991" s="284" t="s">
        <v>27227</v>
      </c>
      <c r="C991" s="284" t="s">
        <v>28628</v>
      </c>
      <c r="D991" s="285" t="s">
        <v>25342</v>
      </c>
      <c r="E991" s="285">
        <v>1</v>
      </c>
      <c r="F991" s="286">
        <v>391.62</v>
      </c>
      <c r="G991" s="286">
        <v>391.62</v>
      </c>
    </row>
    <row r="992" spans="1:7" ht="90" x14ac:dyDescent="0.25">
      <c r="A992" s="284" t="s">
        <v>27228</v>
      </c>
      <c r="B992" s="284" t="s">
        <v>27229</v>
      </c>
      <c r="C992" s="284" t="s">
        <v>28629</v>
      </c>
      <c r="D992" s="285" t="s">
        <v>25342</v>
      </c>
      <c r="E992" s="285">
        <v>1</v>
      </c>
      <c r="F992" s="287">
        <v>1179.93</v>
      </c>
      <c r="G992" s="287">
        <v>1179.93</v>
      </c>
    </row>
    <row r="993" spans="1:7" ht="90" x14ac:dyDescent="0.25">
      <c r="A993" s="284" t="s">
        <v>27230</v>
      </c>
      <c r="B993" s="284" t="s">
        <v>27231</v>
      </c>
      <c r="C993" s="284" t="s">
        <v>28630</v>
      </c>
      <c r="D993" s="285" t="s">
        <v>25342</v>
      </c>
      <c r="E993" s="285">
        <v>1</v>
      </c>
      <c r="F993" s="287">
        <v>1451.61</v>
      </c>
      <c r="G993" s="287">
        <v>1451.61</v>
      </c>
    </row>
    <row r="994" spans="1:7" ht="75" x14ac:dyDescent="0.25">
      <c r="A994" s="284" t="s">
        <v>27232</v>
      </c>
      <c r="B994" s="284" t="s">
        <v>27233</v>
      </c>
      <c r="C994" s="284" t="s">
        <v>28631</v>
      </c>
      <c r="D994" s="285" t="s">
        <v>25342</v>
      </c>
      <c r="E994" s="285">
        <v>1</v>
      </c>
      <c r="F994" s="287">
        <v>1888.36</v>
      </c>
      <c r="G994" s="287">
        <v>1888.36</v>
      </c>
    </row>
    <row r="995" spans="1:7" ht="60" x14ac:dyDescent="0.25">
      <c r="A995" s="284" t="s">
        <v>27234</v>
      </c>
      <c r="B995" s="284" t="s">
        <v>27235</v>
      </c>
      <c r="C995" s="284" t="s">
        <v>28632</v>
      </c>
      <c r="D995" s="285" t="s">
        <v>25342</v>
      </c>
      <c r="E995" s="285">
        <v>1</v>
      </c>
      <c r="F995" s="286">
        <v>207.49</v>
      </c>
      <c r="G995" s="286">
        <v>207.49</v>
      </c>
    </row>
    <row r="996" spans="1:7" ht="60" x14ac:dyDescent="0.25">
      <c r="A996" s="284" t="s">
        <v>27236</v>
      </c>
      <c r="B996" s="284" t="s">
        <v>27237</v>
      </c>
      <c r="C996" s="284" t="s">
        <v>28633</v>
      </c>
      <c r="D996" s="285" t="s">
        <v>25342</v>
      </c>
      <c r="E996" s="285">
        <v>1</v>
      </c>
      <c r="F996" s="286">
        <v>56.27</v>
      </c>
      <c r="G996" s="286">
        <v>56.27</v>
      </c>
    </row>
    <row r="997" spans="1:7" ht="60" x14ac:dyDescent="0.25">
      <c r="A997" s="284" t="s">
        <v>27238</v>
      </c>
      <c r="B997" s="284" t="s">
        <v>27239</v>
      </c>
      <c r="C997" s="284" t="s">
        <v>28634</v>
      </c>
      <c r="D997" s="285" t="s">
        <v>25342</v>
      </c>
      <c r="E997" s="285">
        <v>1</v>
      </c>
      <c r="F997" s="287">
        <v>2686.23</v>
      </c>
      <c r="G997" s="287">
        <v>2686.23</v>
      </c>
    </row>
    <row r="998" spans="1:7" ht="90" x14ac:dyDescent="0.25">
      <c r="A998" s="284" t="s">
        <v>27240</v>
      </c>
      <c r="B998" s="284" t="s">
        <v>27241</v>
      </c>
      <c r="C998" s="284" t="s">
        <v>28635</v>
      </c>
      <c r="D998" s="285" t="s">
        <v>25342</v>
      </c>
      <c r="E998" s="285">
        <v>1</v>
      </c>
      <c r="F998" s="286">
        <v>283.95</v>
      </c>
      <c r="G998" s="286">
        <v>283.95</v>
      </c>
    </row>
    <row r="999" spans="1:7" ht="60" x14ac:dyDescent="0.25">
      <c r="A999" s="284" t="s">
        <v>27242</v>
      </c>
      <c r="B999" s="284" t="s">
        <v>27243</v>
      </c>
      <c r="C999" s="284" t="s">
        <v>28636</v>
      </c>
      <c r="D999" s="285" t="s">
        <v>25342</v>
      </c>
      <c r="E999" s="285">
        <v>1</v>
      </c>
      <c r="F999" s="287">
        <v>1534.99</v>
      </c>
      <c r="G999" s="287">
        <v>1534.99</v>
      </c>
    </row>
    <row r="1000" spans="1:7" ht="60" x14ac:dyDescent="0.25">
      <c r="A1000" s="284" t="s">
        <v>27244</v>
      </c>
      <c r="B1000" s="284" t="s">
        <v>27245</v>
      </c>
      <c r="C1000" s="284" t="s">
        <v>28637</v>
      </c>
      <c r="D1000" s="285" t="s">
        <v>25342</v>
      </c>
      <c r="E1000" s="285">
        <v>1</v>
      </c>
      <c r="F1000" s="287">
        <v>2499.1999999999998</v>
      </c>
      <c r="G1000" s="287">
        <v>2499.1999999999998</v>
      </c>
    </row>
    <row r="1001" spans="1:7" ht="60" x14ac:dyDescent="0.25">
      <c r="A1001" s="284" t="s">
        <v>27246</v>
      </c>
      <c r="B1001" s="284" t="s">
        <v>27247</v>
      </c>
      <c r="C1001" s="284" t="s">
        <v>28638</v>
      </c>
      <c r="D1001" s="285" t="s">
        <v>25342</v>
      </c>
      <c r="E1001" s="285">
        <v>1</v>
      </c>
      <c r="F1001" s="287">
        <v>1690.76</v>
      </c>
      <c r="G1001" s="287">
        <v>1690.76</v>
      </c>
    </row>
    <row r="1002" spans="1:7" ht="60" x14ac:dyDescent="0.25">
      <c r="A1002" s="284" t="s">
        <v>27248</v>
      </c>
      <c r="B1002" s="284" t="s">
        <v>27249</v>
      </c>
      <c r="C1002" s="284" t="s">
        <v>28639</v>
      </c>
      <c r="D1002" s="285" t="s">
        <v>25342</v>
      </c>
      <c r="E1002" s="285">
        <v>1</v>
      </c>
      <c r="F1002" s="287">
        <v>2319.0100000000002</v>
      </c>
      <c r="G1002" s="287">
        <v>2319.0100000000002</v>
      </c>
    </row>
    <row r="1003" spans="1:7" ht="45" x14ac:dyDescent="0.25">
      <c r="A1003" s="284" t="s">
        <v>27250</v>
      </c>
      <c r="B1003" s="284" t="s">
        <v>27251</v>
      </c>
      <c r="C1003" s="284" t="s">
        <v>28640</v>
      </c>
      <c r="D1003" s="285" t="s">
        <v>25342</v>
      </c>
      <c r="E1003" s="285">
        <v>1</v>
      </c>
      <c r="F1003" s="286">
        <v>49.5</v>
      </c>
      <c r="G1003" s="286">
        <v>49.5</v>
      </c>
    </row>
    <row r="1004" spans="1:7" ht="30" x14ac:dyDescent="0.25">
      <c r="A1004" s="284" t="s">
        <v>27252</v>
      </c>
      <c r="B1004" s="284" t="s">
        <v>27253</v>
      </c>
      <c r="C1004" s="284" t="s">
        <v>28641</v>
      </c>
      <c r="D1004" s="285" t="s">
        <v>25342</v>
      </c>
      <c r="E1004" s="285">
        <v>1</v>
      </c>
      <c r="F1004" s="286">
        <v>19.55</v>
      </c>
      <c r="G1004" s="286">
        <v>19.55</v>
      </c>
    </row>
    <row r="1005" spans="1:7" ht="60" x14ac:dyDescent="0.25">
      <c r="A1005" s="284" t="s">
        <v>27254</v>
      </c>
      <c r="B1005" s="284" t="s">
        <v>27255</v>
      </c>
      <c r="C1005" s="284" t="s">
        <v>28642</v>
      </c>
      <c r="D1005" s="285" t="s">
        <v>25342</v>
      </c>
      <c r="E1005" s="285">
        <v>1</v>
      </c>
      <c r="F1005" s="286">
        <v>496.73</v>
      </c>
      <c r="G1005" s="286">
        <v>496.73</v>
      </c>
    </row>
    <row r="1006" spans="1:7" ht="60" x14ac:dyDescent="0.25">
      <c r="A1006" s="284" t="s">
        <v>27256</v>
      </c>
      <c r="B1006" s="284" t="s">
        <v>27257</v>
      </c>
      <c r="C1006" s="284" t="s">
        <v>28643</v>
      </c>
      <c r="D1006" s="285" t="s">
        <v>25342</v>
      </c>
      <c r="E1006" s="285">
        <v>1</v>
      </c>
      <c r="F1006" s="286">
        <v>571.37</v>
      </c>
      <c r="G1006" s="286">
        <v>571.37</v>
      </c>
    </row>
    <row r="1007" spans="1:7" ht="45" x14ac:dyDescent="0.25">
      <c r="A1007" s="284" t="s">
        <v>27258</v>
      </c>
      <c r="B1007" s="284" t="s">
        <v>27259</v>
      </c>
      <c r="C1007" s="284" t="s">
        <v>28644</v>
      </c>
      <c r="D1007" s="285" t="s">
        <v>25342</v>
      </c>
      <c r="E1007" s="285">
        <v>1</v>
      </c>
      <c r="F1007" s="286">
        <v>156.47</v>
      </c>
      <c r="G1007" s="286">
        <v>156.47</v>
      </c>
    </row>
    <row r="1008" spans="1:7" ht="120" x14ac:dyDescent="0.25">
      <c r="A1008" s="284" t="s">
        <v>27260</v>
      </c>
      <c r="B1008" s="284" t="s">
        <v>27261</v>
      </c>
      <c r="C1008" s="284" t="s">
        <v>28645</v>
      </c>
      <c r="D1008" s="285" t="s">
        <v>15747</v>
      </c>
      <c r="E1008" s="285">
        <v>1</v>
      </c>
      <c r="F1008" s="287">
        <v>1188.76</v>
      </c>
      <c r="G1008" s="287">
        <v>1188.76</v>
      </c>
    </row>
    <row r="1009" spans="1:7" ht="45" x14ac:dyDescent="0.25">
      <c r="A1009" s="284" t="s">
        <v>27262</v>
      </c>
      <c r="B1009" s="284" t="s">
        <v>27263</v>
      </c>
      <c r="C1009" s="284" t="s">
        <v>28646</v>
      </c>
      <c r="D1009" s="285" t="s">
        <v>25342</v>
      </c>
      <c r="E1009" s="285">
        <v>1</v>
      </c>
      <c r="F1009" s="286">
        <v>260.95</v>
      </c>
      <c r="G1009" s="286">
        <v>260.95</v>
      </c>
    </row>
    <row r="1010" spans="1:7" ht="60" x14ac:dyDescent="0.25">
      <c r="A1010" s="284" t="s">
        <v>27264</v>
      </c>
      <c r="B1010" s="284" t="s">
        <v>27265</v>
      </c>
      <c r="C1010" s="284" t="s">
        <v>28647</v>
      </c>
      <c r="D1010" s="285" t="s">
        <v>25342</v>
      </c>
      <c r="E1010" s="285">
        <v>1</v>
      </c>
      <c r="F1010" s="286">
        <v>466.74</v>
      </c>
      <c r="G1010" s="286">
        <v>466.74</v>
      </c>
    </row>
    <row r="1011" spans="1:7" ht="60" x14ac:dyDescent="0.25">
      <c r="A1011" s="284" t="s">
        <v>27266</v>
      </c>
      <c r="B1011" s="284" t="s">
        <v>27267</v>
      </c>
      <c r="C1011" s="284" t="s">
        <v>28648</v>
      </c>
      <c r="D1011" s="285" t="s">
        <v>25342</v>
      </c>
      <c r="E1011" s="285">
        <v>1</v>
      </c>
      <c r="F1011" s="286">
        <v>983.42</v>
      </c>
      <c r="G1011" s="286">
        <v>983.42</v>
      </c>
    </row>
    <row r="1012" spans="1:7" ht="60" x14ac:dyDescent="0.25">
      <c r="A1012" s="284" t="s">
        <v>27268</v>
      </c>
      <c r="B1012" s="284" t="s">
        <v>27269</v>
      </c>
      <c r="C1012" s="284" t="s">
        <v>28649</v>
      </c>
      <c r="D1012" s="285" t="s">
        <v>25342</v>
      </c>
      <c r="E1012" s="285">
        <v>1</v>
      </c>
      <c r="F1012" s="287">
        <v>1766.72</v>
      </c>
      <c r="G1012" s="287">
        <v>1766.72</v>
      </c>
    </row>
    <row r="1013" spans="1:7" ht="60" x14ac:dyDescent="0.25">
      <c r="A1013" s="284" t="s">
        <v>27270</v>
      </c>
      <c r="B1013" s="284" t="s">
        <v>27271</v>
      </c>
      <c r="C1013" s="284" t="s">
        <v>28650</v>
      </c>
      <c r="D1013" s="285" t="s">
        <v>25342</v>
      </c>
      <c r="E1013" s="285">
        <v>1</v>
      </c>
      <c r="F1013" s="287">
        <v>1344.95</v>
      </c>
      <c r="G1013" s="287">
        <v>1344.95</v>
      </c>
    </row>
    <row r="1014" spans="1:7" ht="45" x14ac:dyDescent="0.25">
      <c r="A1014" s="284" t="s">
        <v>27272</v>
      </c>
      <c r="B1014" s="284" t="s">
        <v>27273</v>
      </c>
      <c r="C1014" s="284" t="s">
        <v>28651</v>
      </c>
      <c r="D1014" s="285" t="s">
        <v>25342</v>
      </c>
      <c r="E1014" s="285">
        <v>1</v>
      </c>
      <c r="F1014" s="286">
        <v>161.11000000000001</v>
      </c>
      <c r="G1014" s="286">
        <v>161.11000000000001</v>
      </c>
    </row>
    <row r="1015" spans="1:7" ht="120" x14ac:dyDescent="0.25">
      <c r="A1015" s="284" t="s">
        <v>27274</v>
      </c>
      <c r="B1015" s="284" t="s">
        <v>27275</v>
      </c>
      <c r="C1015" s="284" t="s">
        <v>28652</v>
      </c>
      <c r="D1015" s="285" t="s">
        <v>15747</v>
      </c>
      <c r="E1015" s="285">
        <v>1</v>
      </c>
      <c r="F1015" s="287">
        <v>1415.69</v>
      </c>
      <c r="G1015" s="287">
        <v>1415.69</v>
      </c>
    </row>
    <row r="1016" spans="1:7" ht="60" x14ac:dyDescent="0.25">
      <c r="A1016" s="284" t="s">
        <v>27276</v>
      </c>
      <c r="B1016" s="284" t="s">
        <v>27277</v>
      </c>
      <c r="C1016" s="284" t="s">
        <v>28653</v>
      </c>
      <c r="D1016" s="285" t="s">
        <v>25342</v>
      </c>
      <c r="E1016" s="285">
        <v>1</v>
      </c>
      <c r="F1016" s="287">
        <v>8813.43</v>
      </c>
      <c r="G1016" s="287">
        <v>8813.43</v>
      </c>
    </row>
    <row r="1017" spans="1:7" ht="60" x14ac:dyDescent="0.25">
      <c r="A1017" s="284" t="s">
        <v>27278</v>
      </c>
      <c r="B1017" s="284" t="s">
        <v>27279</v>
      </c>
      <c r="C1017" s="284" t="s">
        <v>28654</v>
      </c>
      <c r="D1017" s="285" t="s">
        <v>25342</v>
      </c>
      <c r="E1017" s="285">
        <v>1</v>
      </c>
      <c r="F1017" s="287">
        <v>2400.67</v>
      </c>
      <c r="G1017" s="287">
        <v>2400.67</v>
      </c>
    </row>
    <row r="1018" spans="1:7" x14ac:dyDescent="0.25">
      <c r="A1018" s="283" t="s">
        <v>27280</v>
      </c>
      <c r="B1018" s="284"/>
      <c r="C1018" s="283" t="s">
        <v>27281</v>
      </c>
      <c r="D1018" s="285"/>
      <c r="E1018" s="285"/>
      <c r="F1018" s="286"/>
      <c r="G1018" s="286"/>
    </row>
    <row r="1019" spans="1:7" x14ac:dyDescent="0.25">
      <c r="A1019" s="283" t="s">
        <v>27282</v>
      </c>
      <c r="B1019" s="284"/>
      <c r="C1019" s="283" t="s">
        <v>27283</v>
      </c>
      <c r="D1019" s="285"/>
      <c r="E1019" s="285"/>
      <c r="F1019" s="286"/>
      <c r="G1019" s="286"/>
    </row>
    <row r="1020" spans="1:7" ht="90" x14ac:dyDescent="0.25">
      <c r="A1020" s="284" t="s">
        <v>27284</v>
      </c>
      <c r="B1020" s="284" t="s">
        <v>27285</v>
      </c>
      <c r="C1020" s="284" t="s">
        <v>28655</v>
      </c>
      <c r="D1020" s="285" t="s">
        <v>25342</v>
      </c>
      <c r="E1020" s="285">
        <v>1</v>
      </c>
      <c r="F1020" s="286">
        <v>87.68</v>
      </c>
      <c r="G1020" s="286">
        <v>87.68</v>
      </c>
    </row>
    <row r="1021" spans="1:7" ht="90" x14ac:dyDescent="0.25">
      <c r="A1021" s="284" t="s">
        <v>27286</v>
      </c>
      <c r="B1021" s="284" t="s">
        <v>27287</v>
      </c>
      <c r="C1021" s="284" t="s">
        <v>28656</v>
      </c>
      <c r="D1021" s="285" t="s">
        <v>25342</v>
      </c>
      <c r="E1021" s="285">
        <v>1</v>
      </c>
      <c r="F1021" s="286">
        <v>106.14</v>
      </c>
      <c r="G1021" s="286">
        <v>106.14</v>
      </c>
    </row>
    <row r="1022" spans="1:7" ht="90" x14ac:dyDescent="0.25">
      <c r="A1022" s="284" t="s">
        <v>27288</v>
      </c>
      <c r="B1022" s="284" t="s">
        <v>27289</v>
      </c>
      <c r="C1022" s="284" t="s">
        <v>28657</v>
      </c>
      <c r="D1022" s="285" t="s">
        <v>25342</v>
      </c>
      <c r="E1022" s="285">
        <v>1</v>
      </c>
      <c r="F1022" s="286">
        <v>174.84</v>
      </c>
      <c r="G1022" s="286">
        <v>174.84</v>
      </c>
    </row>
    <row r="1023" spans="1:7" ht="90" x14ac:dyDescent="0.25">
      <c r="A1023" s="284" t="s">
        <v>27290</v>
      </c>
      <c r="B1023" s="284" t="s">
        <v>27291</v>
      </c>
      <c r="C1023" s="284" t="s">
        <v>28658</v>
      </c>
      <c r="D1023" s="285" t="s">
        <v>25342</v>
      </c>
      <c r="E1023" s="285">
        <v>1</v>
      </c>
      <c r="F1023" s="286">
        <v>211.23</v>
      </c>
      <c r="G1023" s="286">
        <v>211.23</v>
      </c>
    </row>
    <row r="1024" spans="1:7" ht="60" x14ac:dyDescent="0.25">
      <c r="A1024" s="284" t="s">
        <v>27292</v>
      </c>
      <c r="B1024" s="284" t="s">
        <v>27293</v>
      </c>
      <c r="C1024" s="284" t="s">
        <v>28659</v>
      </c>
      <c r="D1024" s="285" t="s">
        <v>25342</v>
      </c>
      <c r="E1024" s="285">
        <v>1</v>
      </c>
      <c r="F1024" s="286">
        <v>372.72</v>
      </c>
      <c r="G1024" s="286">
        <v>372.72</v>
      </c>
    </row>
    <row r="1025" spans="1:7" ht="90" x14ac:dyDescent="0.25">
      <c r="A1025" s="284" t="s">
        <v>27294</v>
      </c>
      <c r="B1025" s="284" t="s">
        <v>27295</v>
      </c>
      <c r="C1025" s="284" t="s">
        <v>28660</v>
      </c>
      <c r="D1025" s="285" t="s">
        <v>25342</v>
      </c>
      <c r="E1025" s="285">
        <v>1</v>
      </c>
      <c r="F1025" s="286">
        <v>66.150000000000006</v>
      </c>
      <c r="G1025" s="286">
        <v>66.150000000000006</v>
      </c>
    </row>
    <row r="1026" spans="1:7" ht="90" x14ac:dyDescent="0.25">
      <c r="A1026" s="284" t="s">
        <v>27296</v>
      </c>
      <c r="B1026" s="284" t="s">
        <v>27297</v>
      </c>
      <c r="C1026" s="284" t="s">
        <v>28661</v>
      </c>
      <c r="D1026" s="285" t="s">
        <v>25342</v>
      </c>
      <c r="E1026" s="285">
        <v>1</v>
      </c>
      <c r="F1026" s="286">
        <v>73.650000000000006</v>
      </c>
      <c r="G1026" s="286">
        <v>73.650000000000006</v>
      </c>
    </row>
    <row r="1027" spans="1:7" ht="30" x14ac:dyDescent="0.25">
      <c r="A1027" s="284" t="s">
        <v>27298</v>
      </c>
      <c r="B1027" s="284" t="s">
        <v>27299</v>
      </c>
      <c r="C1027" s="284" t="s">
        <v>28662</v>
      </c>
      <c r="D1027" s="285" t="s">
        <v>25342</v>
      </c>
      <c r="E1027" s="285">
        <v>1</v>
      </c>
      <c r="F1027" s="286">
        <v>90.28</v>
      </c>
      <c r="G1027" s="286">
        <v>90.28</v>
      </c>
    </row>
    <row r="1028" spans="1:7" ht="105" x14ac:dyDescent="0.25">
      <c r="A1028" s="284" t="s">
        <v>27300</v>
      </c>
      <c r="B1028" s="284" t="s">
        <v>27301</v>
      </c>
      <c r="C1028" s="284" t="s">
        <v>28663</v>
      </c>
      <c r="D1028" s="285" t="s">
        <v>25342</v>
      </c>
      <c r="E1028" s="285">
        <v>1</v>
      </c>
      <c r="F1028" s="286">
        <v>203.33</v>
      </c>
      <c r="G1028" s="286">
        <v>203.33</v>
      </c>
    </row>
    <row r="1029" spans="1:7" ht="90" x14ac:dyDescent="0.25">
      <c r="A1029" s="284" t="s">
        <v>27302</v>
      </c>
      <c r="B1029" s="284" t="s">
        <v>27303</v>
      </c>
      <c r="C1029" s="284" t="s">
        <v>28664</v>
      </c>
      <c r="D1029" s="285" t="s">
        <v>25342</v>
      </c>
      <c r="E1029" s="285">
        <v>1</v>
      </c>
      <c r="F1029" s="286">
        <v>152.08000000000001</v>
      </c>
      <c r="G1029" s="286">
        <v>152.08000000000001</v>
      </c>
    </row>
    <row r="1030" spans="1:7" ht="30" x14ac:dyDescent="0.25">
      <c r="A1030" s="284" t="s">
        <v>27304</v>
      </c>
      <c r="B1030" s="284" t="s">
        <v>27305</v>
      </c>
      <c r="C1030" s="284" t="s">
        <v>28665</v>
      </c>
      <c r="D1030" s="285" t="s">
        <v>25342</v>
      </c>
      <c r="E1030" s="285">
        <v>1</v>
      </c>
      <c r="F1030" s="286">
        <v>55.13</v>
      </c>
      <c r="G1030" s="286">
        <v>55.13</v>
      </c>
    </row>
    <row r="1031" spans="1:7" ht="150" x14ac:dyDescent="0.25">
      <c r="A1031" s="284" t="s">
        <v>27306</v>
      </c>
      <c r="B1031" s="284" t="s">
        <v>27307</v>
      </c>
      <c r="C1031" s="284" t="s">
        <v>28666</v>
      </c>
      <c r="D1031" s="285" t="s">
        <v>25342</v>
      </c>
      <c r="E1031" s="285">
        <v>1</v>
      </c>
      <c r="F1031" s="286">
        <v>193.12</v>
      </c>
      <c r="G1031" s="286">
        <v>193.12</v>
      </c>
    </row>
    <row r="1032" spans="1:7" ht="120" x14ac:dyDescent="0.25">
      <c r="A1032" s="284" t="s">
        <v>27308</v>
      </c>
      <c r="B1032" s="284" t="s">
        <v>27309</v>
      </c>
      <c r="C1032" s="284" t="s">
        <v>28667</v>
      </c>
      <c r="D1032" s="285" t="s">
        <v>25342</v>
      </c>
      <c r="E1032" s="285">
        <v>1</v>
      </c>
      <c r="F1032" s="286">
        <v>252.43</v>
      </c>
      <c r="G1032" s="286">
        <v>252.43</v>
      </c>
    </row>
    <row r="1033" spans="1:7" ht="120" x14ac:dyDescent="0.25">
      <c r="A1033" s="284" t="s">
        <v>27310</v>
      </c>
      <c r="B1033" s="284" t="s">
        <v>27311</v>
      </c>
      <c r="C1033" s="284" t="s">
        <v>28668</v>
      </c>
      <c r="D1033" s="285" t="s">
        <v>25342</v>
      </c>
      <c r="E1033" s="285">
        <v>1</v>
      </c>
      <c r="F1033" s="286">
        <v>175.68</v>
      </c>
      <c r="G1033" s="286">
        <v>175.68</v>
      </c>
    </row>
    <row r="1034" spans="1:7" ht="120" x14ac:dyDescent="0.25">
      <c r="A1034" s="284" t="s">
        <v>27312</v>
      </c>
      <c r="B1034" s="284" t="s">
        <v>27313</v>
      </c>
      <c r="C1034" s="284" t="s">
        <v>28669</v>
      </c>
      <c r="D1034" s="285" t="s">
        <v>25342</v>
      </c>
      <c r="E1034" s="285">
        <v>1</v>
      </c>
      <c r="F1034" s="286">
        <v>231.67</v>
      </c>
      <c r="G1034" s="286">
        <v>231.67</v>
      </c>
    </row>
    <row r="1035" spans="1:7" ht="150" x14ac:dyDescent="0.25">
      <c r="A1035" s="284" t="s">
        <v>27314</v>
      </c>
      <c r="B1035" s="284" t="s">
        <v>27315</v>
      </c>
      <c r="C1035" s="284" t="s">
        <v>28670</v>
      </c>
      <c r="D1035" s="285" t="s">
        <v>25342</v>
      </c>
      <c r="E1035" s="285">
        <v>1</v>
      </c>
      <c r="F1035" s="286">
        <v>285.24</v>
      </c>
      <c r="G1035" s="286">
        <v>285.24</v>
      </c>
    </row>
    <row r="1036" spans="1:7" ht="150" x14ac:dyDescent="0.25">
      <c r="A1036" s="284" t="s">
        <v>27316</v>
      </c>
      <c r="B1036" s="284" t="s">
        <v>27317</v>
      </c>
      <c r="C1036" s="284" t="s">
        <v>28671</v>
      </c>
      <c r="D1036" s="285" t="s">
        <v>25342</v>
      </c>
      <c r="E1036" s="285">
        <v>1</v>
      </c>
      <c r="F1036" s="286">
        <v>260.75</v>
      </c>
      <c r="G1036" s="286">
        <v>260.75</v>
      </c>
    </row>
    <row r="1037" spans="1:7" x14ac:dyDescent="0.25">
      <c r="A1037" s="283" t="s">
        <v>27318</v>
      </c>
      <c r="B1037" s="284"/>
      <c r="C1037" s="283" t="s">
        <v>27319</v>
      </c>
      <c r="D1037" s="285"/>
      <c r="E1037" s="285"/>
      <c r="F1037" s="286"/>
      <c r="G1037" s="286"/>
    </row>
    <row r="1038" spans="1:7" ht="45" x14ac:dyDescent="0.25">
      <c r="A1038" s="284" t="s">
        <v>27320</v>
      </c>
      <c r="B1038" s="284" t="s">
        <v>27321</v>
      </c>
      <c r="C1038" s="284" t="s">
        <v>28672</v>
      </c>
      <c r="D1038" s="285" t="s">
        <v>25342</v>
      </c>
      <c r="E1038" s="285">
        <v>1</v>
      </c>
      <c r="F1038" s="286">
        <v>24.84</v>
      </c>
      <c r="G1038" s="286">
        <v>24.84</v>
      </c>
    </row>
    <row r="1039" spans="1:7" ht="45" x14ac:dyDescent="0.25">
      <c r="A1039" s="284" t="s">
        <v>27322</v>
      </c>
      <c r="B1039" s="284" t="s">
        <v>27323</v>
      </c>
      <c r="C1039" s="284" t="s">
        <v>28673</v>
      </c>
      <c r="D1039" s="285" t="s">
        <v>25342</v>
      </c>
      <c r="E1039" s="285">
        <v>1</v>
      </c>
      <c r="F1039" s="286">
        <v>29.82</v>
      </c>
      <c r="G1039" s="286">
        <v>29.82</v>
      </c>
    </row>
    <row r="1040" spans="1:7" ht="30" x14ac:dyDescent="0.25">
      <c r="A1040" s="284" t="s">
        <v>27324</v>
      </c>
      <c r="B1040" s="284" t="s">
        <v>27325</v>
      </c>
      <c r="C1040" s="284" t="s">
        <v>28674</v>
      </c>
      <c r="D1040" s="285" t="s">
        <v>25342</v>
      </c>
      <c r="E1040" s="285">
        <v>1</v>
      </c>
      <c r="F1040" s="286">
        <v>22.11</v>
      </c>
      <c r="G1040" s="286">
        <v>22.11</v>
      </c>
    </row>
    <row r="1041" spans="1:7" ht="30" x14ac:dyDescent="0.25">
      <c r="A1041" s="284" t="s">
        <v>27326</v>
      </c>
      <c r="B1041" s="284" t="s">
        <v>27327</v>
      </c>
      <c r="C1041" s="284" t="s">
        <v>28675</v>
      </c>
      <c r="D1041" s="285" t="s">
        <v>25342</v>
      </c>
      <c r="E1041" s="285">
        <v>1</v>
      </c>
      <c r="F1041" s="286">
        <v>35.28</v>
      </c>
      <c r="G1041" s="286">
        <v>35.28</v>
      </c>
    </row>
    <row r="1042" spans="1:7" ht="30" x14ac:dyDescent="0.25">
      <c r="A1042" s="284" t="s">
        <v>27328</v>
      </c>
      <c r="B1042" s="284" t="s">
        <v>27329</v>
      </c>
      <c r="C1042" s="284" t="s">
        <v>28676</v>
      </c>
      <c r="D1042" s="285" t="s">
        <v>25342</v>
      </c>
      <c r="E1042" s="285">
        <v>1</v>
      </c>
      <c r="F1042" s="286">
        <v>26.05</v>
      </c>
      <c r="G1042" s="286">
        <v>26.05</v>
      </c>
    </row>
    <row r="1043" spans="1:7" ht="75" x14ac:dyDescent="0.25">
      <c r="A1043" s="284" t="s">
        <v>27330</v>
      </c>
      <c r="B1043" s="284" t="s">
        <v>27331</v>
      </c>
      <c r="C1043" s="284" t="s">
        <v>28677</v>
      </c>
      <c r="D1043" s="285" t="s">
        <v>25342</v>
      </c>
      <c r="E1043" s="285">
        <v>1</v>
      </c>
      <c r="F1043" s="286">
        <v>38.01</v>
      </c>
      <c r="G1043" s="286">
        <v>38.01</v>
      </c>
    </row>
    <row r="1044" spans="1:7" ht="45" x14ac:dyDescent="0.25">
      <c r="A1044" s="284" t="s">
        <v>27332</v>
      </c>
      <c r="B1044" s="284" t="s">
        <v>27333</v>
      </c>
      <c r="C1044" s="284" t="s">
        <v>28678</v>
      </c>
      <c r="D1044" s="285" t="s">
        <v>25342</v>
      </c>
      <c r="E1044" s="285">
        <v>1</v>
      </c>
      <c r="F1044" s="286">
        <v>51.18</v>
      </c>
      <c r="G1044" s="286">
        <v>51.18</v>
      </c>
    </row>
    <row r="1045" spans="1:7" ht="45" x14ac:dyDescent="0.25">
      <c r="A1045" s="284" t="s">
        <v>27334</v>
      </c>
      <c r="B1045" s="284" t="s">
        <v>27335</v>
      </c>
      <c r="C1045" s="284" t="s">
        <v>28679</v>
      </c>
      <c r="D1045" s="285" t="s">
        <v>25342</v>
      </c>
      <c r="E1045" s="285">
        <v>1</v>
      </c>
      <c r="F1045" s="286">
        <v>22.62</v>
      </c>
      <c r="G1045" s="286">
        <v>22.62</v>
      </c>
    </row>
    <row r="1046" spans="1:7" ht="30" x14ac:dyDescent="0.25">
      <c r="A1046" s="284" t="s">
        <v>27336</v>
      </c>
      <c r="B1046" s="284" t="s">
        <v>27337</v>
      </c>
      <c r="C1046" s="284" t="s">
        <v>28680</v>
      </c>
      <c r="D1046" s="285" t="s">
        <v>25342</v>
      </c>
      <c r="E1046" s="285">
        <v>1</v>
      </c>
      <c r="F1046" s="286">
        <v>28.26</v>
      </c>
      <c r="G1046" s="286">
        <v>28.26</v>
      </c>
    </row>
    <row r="1047" spans="1:7" ht="45" x14ac:dyDescent="0.25">
      <c r="A1047" s="284" t="s">
        <v>27338</v>
      </c>
      <c r="B1047" s="284" t="s">
        <v>27339</v>
      </c>
      <c r="C1047" s="284" t="s">
        <v>28681</v>
      </c>
      <c r="D1047" s="285" t="s">
        <v>25342</v>
      </c>
      <c r="E1047" s="285">
        <v>1</v>
      </c>
      <c r="F1047" s="286">
        <v>80.02</v>
      </c>
      <c r="G1047" s="286">
        <v>80.02</v>
      </c>
    </row>
    <row r="1048" spans="1:7" ht="30" x14ac:dyDescent="0.25">
      <c r="A1048" s="284" t="s">
        <v>27340</v>
      </c>
      <c r="B1048" s="284" t="s">
        <v>27341</v>
      </c>
      <c r="C1048" s="284" t="s">
        <v>28682</v>
      </c>
      <c r="D1048" s="285" t="s">
        <v>25342</v>
      </c>
      <c r="E1048" s="285">
        <v>1</v>
      </c>
      <c r="F1048" s="286">
        <v>48.45</v>
      </c>
      <c r="G1048" s="286">
        <v>48.45</v>
      </c>
    </row>
    <row r="1049" spans="1:7" ht="30" x14ac:dyDescent="0.25">
      <c r="A1049" s="284" t="s">
        <v>27342</v>
      </c>
      <c r="B1049" s="284" t="s">
        <v>27343</v>
      </c>
      <c r="C1049" s="284" t="s">
        <v>28683</v>
      </c>
      <c r="D1049" s="285" t="s">
        <v>25342</v>
      </c>
      <c r="E1049" s="285">
        <v>1</v>
      </c>
      <c r="F1049" s="286">
        <v>7.35</v>
      </c>
      <c r="G1049" s="286">
        <v>7.35</v>
      </c>
    </row>
    <row r="1050" spans="1:7" ht="30" x14ac:dyDescent="0.25">
      <c r="A1050" s="284" t="s">
        <v>27344</v>
      </c>
      <c r="B1050" s="284" t="s">
        <v>27345</v>
      </c>
      <c r="C1050" s="284" t="s">
        <v>28684</v>
      </c>
      <c r="D1050" s="285" t="s">
        <v>25342</v>
      </c>
      <c r="E1050" s="285">
        <v>1</v>
      </c>
      <c r="F1050" s="286">
        <v>10.98</v>
      </c>
      <c r="G1050" s="286">
        <v>10.98</v>
      </c>
    </row>
    <row r="1051" spans="1:7" x14ac:dyDescent="0.25">
      <c r="A1051" s="284" t="s">
        <v>27346</v>
      </c>
      <c r="B1051" s="284" t="s">
        <v>27347</v>
      </c>
      <c r="C1051" s="284" t="s">
        <v>28685</v>
      </c>
      <c r="D1051" s="285" t="s">
        <v>25342</v>
      </c>
      <c r="E1051" s="285">
        <v>1</v>
      </c>
      <c r="F1051" s="286">
        <v>21.1</v>
      </c>
      <c r="G1051" s="286">
        <v>21.1</v>
      </c>
    </row>
    <row r="1052" spans="1:7" x14ac:dyDescent="0.25">
      <c r="A1052" s="283" t="s">
        <v>27348</v>
      </c>
      <c r="B1052" s="284"/>
      <c r="C1052" s="283" t="s">
        <v>27349</v>
      </c>
      <c r="D1052" s="285"/>
      <c r="E1052" s="285"/>
      <c r="F1052" s="286"/>
      <c r="G1052" s="286"/>
    </row>
    <row r="1053" spans="1:7" ht="45" x14ac:dyDescent="0.25">
      <c r="A1053" s="284" t="s">
        <v>27350</v>
      </c>
      <c r="B1053" s="284" t="s">
        <v>27351</v>
      </c>
      <c r="C1053" s="284" t="s">
        <v>28686</v>
      </c>
      <c r="D1053" s="285" t="s">
        <v>25342</v>
      </c>
      <c r="E1053" s="285">
        <v>1</v>
      </c>
      <c r="F1053" s="287">
        <v>2777.55</v>
      </c>
      <c r="G1053" s="287">
        <v>2777.55</v>
      </c>
    </row>
    <row r="1054" spans="1:7" ht="30" x14ac:dyDescent="0.25">
      <c r="A1054" s="284" t="s">
        <v>27352</v>
      </c>
      <c r="B1054" s="284" t="s">
        <v>27353</v>
      </c>
      <c r="C1054" s="284" t="s">
        <v>28687</v>
      </c>
      <c r="D1054" s="285" t="s">
        <v>25342</v>
      </c>
      <c r="E1054" s="285">
        <v>1</v>
      </c>
      <c r="F1054" s="286">
        <v>698.99</v>
      </c>
      <c r="G1054" s="286">
        <v>698.99</v>
      </c>
    </row>
    <row r="1055" spans="1:7" ht="30" x14ac:dyDescent="0.25">
      <c r="A1055" s="284" t="s">
        <v>27354</v>
      </c>
      <c r="B1055" s="284" t="s">
        <v>27355</v>
      </c>
      <c r="C1055" s="284" t="s">
        <v>28688</v>
      </c>
      <c r="D1055" s="285" t="s">
        <v>25342</v>
      </c>
      <c r="E1055" s="285">
        <v>1</v>
      </c>
      <c r="F1055" s="287">
        <v>1034.1099999999999</v>
      </c>
      <c r="G1055" s="287">
        <v>1034.1099999999999</v>
      </c>
    </row>
    <row r="1056" spans="1:7" x14ac:dyDescent="0.25">
      <c r="A1056" s="284" t="s">
        <v>27356</v>
      </c>
      <c r="B1056" s="284" t="s">
        <v>27357</v>
      </c>
      <c r="C1056" s="284" t="s">
        <v>28689</v>
      </c>
      <c r="D1056" s="285" t="s">
        <v>25342</v>
      </c>
      <c r="E1056" s="285">
        <v>1</v>
      </c>
      <c r="F1056" s="287">
        <v>1215.79</v>
      </c>
      <c r="G1056" s="287">
        <v>1215.79</v>
      </c>
    </row>
    <row r="1057" spans="1:7" ht="30" x14ac:dyDescent="0.25">
      <c r="A1057" s="284" t="s">
        <v>27358</v>
      </c>
      <c r="B1057" s="284" t="s">
        <v>27359</v>
      </c>
      <c r="C1057" s="284" t="s">
        <v>28690</v>
      </c>
      <c r="D1057" s="285" t="s">
        <v>25342</v>
      </c>
      <c r="E1057" s="285">
        <v>1</v>
      </c>
      <c r="F1057" s="287">
        <v>1083.4000000000001</v>
      </c>
      <c r="G1057" s="287">
        <v>1083.4000000000001</v>
      </c>
    </row>
    <row r="1058" spans="1:7" x14ac:dyDescent="0.25">
      <c r="A1058" s="283" t="s">
        <v>27360</v>
      </c>
      <c r="B1058" s="284"/>
      <c r="C1058" s="283" t="s">
        <v>27361</v>
      </c>
      <c r="D1058" s="285"/>
      <c r="E1058" s="285"/>
      <c r="F1058" s="286"/>
      <c r="G1058" s="286"/>
    </row>
    <row r="1059" spans="1:7" ht="105" x14ac:dyDescent="0.25">
      <c r="A1059" s="284" t="s">
        <v>27362</v>
      </c>
      <c r="B1059" s="284" t="s">
        <v>27363</v>
      </c>
      <c r="C1059" s="284" t="s">
        <v>28691</v>
      </c>
      <c r="D1059" s="285" t="s">
        <v>25342</v>
      </c>
      <c r="E1059" s="285">
        <v>1</v>
      </c>
      <c r="F1059" s="287">
        <v>2632.98</v>
      </c>
      <c r="G1059" s="287">
        <v>2632.98</v>
      </c>
    </row>
    <row r="1060" spans="1:7" ht="90" x14ac:dyDescent="0.25">
      <c r="A1060" s="284" t="s">
        <v>27364</v>
      </c>
      <c r="B1060" s="284" t="s">
        <v>27365</v>
      </c>
      <c r="C1060" s="284" t="s">
        <v>28692</v>
      </c>
      <c r="D1060" s="285" t="s">
        <v>25342</v>
      </c>
      <c r="E1060" s="285">
        <v>1</v>
      </c>
      <c r="F1060" s="287">
        <v>3344.32</v>
      </c>
      <c r="G1060" s="287">
        <v>3344.32</v>
      </c>
    </row>
    <row r="1061" spans="1:7" x14ac:dyDescent="0.25">
      <c r="A1061" s="283" t="s">
        <v>27366</v>
      </c>
      <c r="B1061" s="284"/>
      <c r="C1061" s="283" t="s">
        <v>27367</v>
      </c>
      <c r="D1061" s="285"/>
      <c r="E1061" s="285"/>
      <c r="F1061" s="286"/>
      <c r="G1061" s="286"/>
    </row>
    <row r="1062" spans="1:7" ht="90" x14ac:dyDescent="0.25">
      <c r="A1062" s="284" t="s">
        <v>27368</v>
      </c>
      <c r="B1062" s="284" t="s">
        <v>27369</v>
      </c>
      <c r="C1062" s="284" t="s">
        <v>28693</v>
      </c>
      <c r="D1062" s="285" t="s">
        <v>25342</v>
      </c>
      <c r="E1062" s="285">
        <v>1</v>
      </c>
      <c r="F1062" s="286">
        <v>163.29</v>
      </c>
      <c r="G1062" s="286">
        <v>163.29</v>
      </c>
    </row>
    <row r="1063" spans="1:7" x14ac:dyDescent="0.25">
      <c r="A1063" s="283" t="s">
        <v>27370</v>
      </c>
      <c r="B1063" s="284"/>
      <c r="C1063" s="283" t="s">
        <v>27211</v>
      </c>
      <c r="D1063" s="285"/>
      <c r="E1063" s="285"/>
      <c r="F1063" s="286"/>
      <c r="G1063" s="286"/>
    </row>
    <row r="1064" spans="1:7" ht="30" x14ac:dyDescent="0.25">
      <c r="A1064" s="284" t="s">
        <v>27371</v>
      </c>
      <c r="B1064" s="284" t="s">
        <v>27372</v>
      </c>
      <c r="C1064" s="284" t="s">
        <v>28694</v>
      </c>
      <c r="D1064" s="285" t="s">
        <v>25342</v>
      </c>
      <c r="E1064" s="285">
        <v>1</v>
      </c>
      <c r="F1064" s="286">
        <v>128.16</v>
      </c>
      <c r="G1064" s="286">
        <v>128.16</v>
      </c>
    </row>
    <row r="1065" spans="1:7" ht="30" x14ac:dyDescent="0.25">
      <c r="A1065" s="284" t="s">
        <v>27373</v>
      </c>
      <c r="B1065" s="284" t="s">
        <v>27374</v>
      </c>
      <c r="C1065" s="284" t="s">
        <v>28695</v>
      </c>
      <c r="D1065" s="285" t="s">
        <v>25342</v>
      </c>
      <c r="E1065" s="285">
        <v>1</v>
      </c>
      <c r="F1065" s="286">
        <v>635.84</v>
      </c>
      <c r="G1065" s="286">
        <v>635.84</v>
      </c>
    </row>
    <row r="1066" spans="1:7" ht="30" x14ac:dyDescent="0.25">
      <c r="A1066" s="284" t="s">
        <v>27375</v>
      </c>
      <c r="B1066" s="284" t="s">
        <v>27376</v>
      </c>
      <c r="C1066" s="284" t="s">
        <v>28696</v>
      </c>
      <c r="D1066" s="285" t="s">
        <v>25342</v>
      </c>
      <c r="E1066" s="285">
        <v>1</v>
      </c>
      <c r="F1066" s="286">
        <v>76.900000000000006</v>
      </c>
      <c r="G1066" s="286">
        <v>76.900000000000006</v>
      </c>
    </row>
    <row r="1067" spans="1:7" x14ac:dyDescent="0.25">
      <c r="A1067" s="283" t="s">
        <v>27377</v>
      </c>
      <c r="B1067" s="284"/>
      <c r="C1067" s="283" t="s">
        <v>17429</v>
      </c>
      <c r="D1067" s="285"/>
      <c r="E1067" s="285"/>
      <c r="F1067" s="286"/>
      <c r="G1067" s="286"/>
    </row>
    <row r="1068" spans="1:7" x14ac:dyDescent="0.25">
      <c r="A1068" s="283" t="s">
        <v>27378</v>
      </c>
      <c r="B1068" s="284"/>
      <c r="C1068" s="283" t="s">
        <v>27379</v>
      </c>
      <c r="D1068" s="285"/>
      <c r="E1068" s="285"/>
      <c r="F1068" s="286"/>
      <c r="G1068" s="286"/>
    </row>
    <row r="1069" spans="1:7" ht="60" x14ac:dyDescent="0.25">
      <c r="A1069" s="284" t="s">
        <v>27380</v>
      </c>
      <c r="B1069" s="284" t="s">
        <v>27381</v>
      </c>
      <c r="C1069" s="284" t="s">
        <v>28697</v>
      </c>
      <c r="D1069" s="285" t="s">
        <v>15719</v>
      </c>
      <c r="E1069" s="285">
        <v>1</v>
      </c>
      <c r="F1069" s="286">
        <v>10.130000000000001</v>
      </c>
      <c r="G1069" s="286">
        <v>10.130000000000001</v>
      </c>
    </row>
    <row r="1070" spans="1:7" ht="60" x14ac:dyDescent="0.25">
      <c r="A1070" s="284" t="s">
        <v>27382</v>
      </c>
      <c r="B1070" s="284" t="s">
        <v>27383</v>
      </c>
      <c r="C1070" s="284" t="s">
        <v>28698</v>
      </c>
      <c r="D1070" s="285" t="s">
        <v>15719</v>
      </c>
      <c r="E1070" s="285">
        <v>1</v>
      </c>
      <c r="F1070" s="286">
        <v>16.57</v>
      </c>
      <c r="G1070" s="286">
        <v>16.57</v>
      </c>
    </row>
    <row r="1071" spans="1:7" ht="60" x14ac:dyDescent="0.25">
      <c r="A1071" s="284" t="s">
        <v>27384</v>
      </c>
      <c r="B1071" s="284" t="s">
        <v>27385</v>
      </c>
      <c r="C1071" s="284" t="s">
        <v>28699</v>
      </c>
      <c r="D1071" s="285" t="s">
        <v>15719</v>
      </c>
      <c r="E1071" s="285">
        <v>1</v>
      </c>
      <c r="F1071" s="286">
        <v>12.94</v>
      </c>
      <c r="G1071" s="286">
        <v>12.94</v>
      </c>
    </row>
    <row r="1072" spans="1:7" ht="75" x14ac:dyDescent="0.25">
      <c r="A1072" s="284" t="s">
        <v>27386</v>
      </c>
      <c r="B1072" s="284" t="s">
        <v>27387</v>
      </c>
      <c r="C1072" s="284" t="s">
        <v>28700</v>
      </c>
      <c r="D1072" s="285" t="s">
        <v>15719</v>
      </c>
      <c r="E1072" s="285">
        <v>1</v>
      </c>
      <c r="F1072" s="286">
        <v>18.16</v>
      </c>
      <c r="G1072" s="286">
        <v>18.16</v>
      </c>
    </row>
    <row r="1073" spans="1:7" ht="75" x14ac:dyDescent="0.25">
      <c r="A1073" s="284" t="s">
        <v>27388</v>
      </c>
      <c r="B1073" s="284" t="s">
        <v>27389</v>
      </c>
      <c r="C1073" s="284" t="s">
        <v>28701</v>
      </c>
      <c r="D1073" s="285" t="s">
        <v>15719</v>
      </c>
      <c r="E1073" s="285">
        <v>1</v>
      </c>
      <c r="F1073" s="286">
        <v>21.68</v>
      </c>
      <c r="G1073" s="286">
        <v>21.68</v>
      </c>
    </row>
    <row r="1074" spans="1:7" ht="75" x14ac:dyDescent="0.25">
      <c r="A1074" s="284" t="s">
        <v>27390</v>
      </c>
      <c r="B1074" s="284" t="s">
        <v>27391</v>
      </c>
      <c r="C1074" s="284" t="s">
        <v>28702</v>
      </c>
      <c r="D1074" s="285" t="s">
        <v>15719</v>
      </c>
      <c r="E1074" s="285">
        <v>1</v>
      </c>
      <c r="F1074" s="286">
        <v>19.13</v>
      </c>
      <c r="G1074" s="286">
        <v>19.13</v>
      </c>
    </row>
    <row r="1075" spans="1:7" ht="45" x14ac:dyDescent="0.25">
      <c r="A1075" s="284" t="s">
        <v>27392</v>
      </c>
      <c r="B1075" s="284" t="s">
        <v>27393</v>
      </c>
      <c r="C1075" s="284" t="s">
        <v>28703</v>
      </c>
      <c r="D1075" s="285" t="s">
        <v>15719</v>
      </c>
      <c r="E1075" s="285">
        <v>1</v>
      </c>
      <c r="F1075" s="286">
        <v>2.86</v>
      </c>
      <c r="G1075" s="286">
        <v>2.86</v>
      </c>
    </row>
    <row r="1076" spans="1:7" ht="30" x14ac:dyDescent="0.25">
      <c r="A1076" s="284" t="s">
        <v>27394</v>
      </c>
      <c r="B1076" s="284" t="s">
        <v>27395</v>
      </c>
      <c r="C1076" s="284" t="s">
        <v>28704</v>
      </c>
      <c r="D1076" s="285" t="s">
        <v>15719</v>
      </c>
      <c r="E1076" s="285">
        <v>1</v>
      </c>
      <c r="F1076" s="286">
        <v>10.51</v>
      </c>
      <c r="G1076" s="286">
        <v>10.51</v>
      </c>
    </row>
    <row r="1077" spans="1:7" ht="60" x14ac:dyDescent="0.25">
      <c r="A1077" s="284" t="s">
        <v>27396</v>
      </c>
      <c r="B1077" s="284" t="s">
        <v>27397</v>
      </c>
      <c r="C1077" s="284" t="s">
        <v>28705</v>
      </c>
      <c r="D1077" s="285" t="s">
        <v>25342</v>
      </c>
      <c r="E1077" s="285">
        <v>1</v>
      </c>
      <c r="F1077" s="286">
        <v>23</v>
      </c>
      <c r="G1077" s="286">
        <v>23</v>
      </c>
    </row>
    <row r="1078" spans="1:7" ht="45" x14ac:dyDescent="0.25">
      <c r="A1078" s="284" t="s">
        <v>27398</v>
      </c>
      <c r="B1078" s="284" t="s">
        <v>27399</v>
      </c>
      <c r="C1078" s="284" t="s">
        <v>28706</v>
      </c>
      <c r="D1078" s="285" t="s">
        <v>15719</v>
      </c>
      <c r="E1078" s="285">
        <v>1</v>
      </c>
      <c r="F1078" s="286">
        <v>4.3600000000000003</v>
      </c>
      <c r="G1078" s="286">
        <v>4.3600000000000003</v>
      </c>
    </row>
    <row r="1079" spans="1:7" ht="75" x14ac:dyDescent="0.25">
      <c r="A1079" s="284" t="s">
        <v>27400</v>
      </c>
      <c r="B1079" s="284" t="s">
        <v>27401</v>
      </c>
      <c r="C1079" s="284" t="s">
        <v>28707</v>
      </c>
      <c r="D1079" s="285" t="s">
        <v>15719</v>
      </c>
      <c r="E1079" s="285">
        <v>1</v>
      </c>
      <c r="F1079" s="286">
        <v>14.86</v>
      </c>
      <c r="G1079" s="286">
        <v>14.86</v>
      </c>
    </row>
    <row r="1080" spans="1:7" ht="75" x14ac:dyDescent="0.25">
      <c r="A1080" s="284" t="s">
        <v>27402</v>
      </c>
      <c r="B1080" s="284" t="s">
        <v>27403</v>
      </c>
      <c r="C1080" s="284" t="s">
        <v>28708</v>
      </c>
      <c r="D1080" s="285" t="s">
        <v>15719</v>
      </c>
      <c r="E1080" s="285">
        <v>1</v>
      </c>
      <c r="F1080" s="286">
        <v>17.52</v>
      </c>
      <c r="G1080" s="286">
        <v>17.52</v>
      </c>
    </row>
    <row r="1081" spans="1:7" ht="75" x14ac:dyDescent="0.25">
      <c r="A1081" s="284" t="s">
        <v>27404</v>
      </c>
      <c r="B1081" s="284" t="s">
        <v>27405</v>
      </c>
      <c r="C1081" s="284" t="s">
        <v>28709</v>
      </c>
      <c r="D1081" s="285" t="s">
        <v>15719</v>
      </c>
      <c r="E1081" s="285">
        <v>1</v>
      </c>
      <c r="F1081" s="286">
        <v>15.54</v>
      </c>
      <c r="G1081" s="286">
        <v>15.54</v>
      </c>
    </row>
    <row r="1082" spans="1:7" ht="45" x14ac:dyDescent="0.25">
      <c r="A1082" s="284" t="s">
        <v>27406</v>
      </c>
      <c r="B1082" s="284" t="s">
        <v>27407</v>
      </c>
      <c r="C1082" s="284" t="s">
        <v>28710</v>
      </c>
      <c r="D1082" s="285" t="s">
        <v>15719</v>
      </c>
      <c r="E1082" s="285">
        <v>1</v>
      </c>
      <c r="F1082" s="286">
        <v>1.92</v>
      </c>
      <c r="G1082" s="286">
        <v>1.92</v>
      </c>
    </row>
    <row r="1083" spans="1:7" ht="30" x14ac:dyDescent="0.25">
      <c r="A1083" s="283" t="s">
        <v>27408</v>
      </c>
      <c r="B1083" s="284"/>
      <c r="C1083" s="283" t="s">
        <v>27409</v>
      </c>
      <c r="D1083" s="285"/>
      <c r="E1083" s="285"/>
      <c r="F1083" s="286"/>
      <c r="G1083" s="286"/>
    </row>
    <row r="1084" spans="1:7" ht="75" x14ac:dyDescent="0.25">
      <c r="A1084" s="284" t="s">
        <v>27410</v>
      </c>
      <c r="B1084" s="284" t="s">
        <v>27411</v>
      </c>
      <c r="C1084" s="284" t="s">
        <v>28711</v>
      </c>
      <c r="D1084" s="285" t="s">
        <v>15719</v>
      </c>
      <c r="E1084" s="285">
        <v>1</v>
      </c>
      <c r="F1084" s="286">
        <v>8.18</v>
      </c>
      <c r="G1084" s="286">
        <v>8.18</v>
      </c>
    </row>
    <row r="1085" spans="1:7" ht="75" x14ac:dyDescent="0.25">
      <c r="A1085" s="284" t="s">
        <v>27412</v>
      </c>
      <c r="B1085" s="284" t="s">
        <v>27413</v>
      </c>
      <c r="C1085" s="284" t="s">
        <v>28712</v>
      </c>
      <c r="D1085" s="285" t="s">
        <v>15719</v>
      </c>
      <c r="E1085" s="285">
        <v>1</v>
      </c>
      <c r="F1085" s="286">
        <v>18.350000000000001</v>
      </c>
      <c r="G1085" s="286">
        <v>18.350000000000001</v>
      </c>
    </row>
    <row r="1086" spans="1:7" ht="90" x14ac:dyDescent="0.25">
      <c r="A1086" s="284" t="s">
        <v>27414</v>
      </c>
      <c r="B1086" s="284" t="s">
        <v>27415</v>
      </c>
      <c r="C1086" s="284" t="s">
        <v>28713</v>
      </c>
      <c r="D1086" s="285" t="s">
        <v>15719</v>
      </c>
      <c r="E1086" s="285">
        <v>1</v>
      </c>
      <c r="F1086" s="286">
        <v>17.87</v>
      </c>
      <c r="G1086" s="286">
        <v>17.87</v>
      </c>
    </row>
    <row r="1087" spans="1:7" ht="75" x14ac:dyDescent="0.25">
      <c r="A1087" s="284" t="s">
        <v>27416</v>
      </c>
      <c r="B1087" s="284" t="s">
        <v>27417</v>
      </c>
      <c r="C1087" s="284" t="s">
        <v>28714</v>
      </c>
      <c r="D1087" s="285" t="s">
        <v>15719</v>
      </c>
      <c r="E1087" s="285">
        <v>1</v>
      </c>
      <c r="F1087" s="286">
        <v>23.51</v>
      </c>
      <c r="G1087" s="286">
        <v>23.51</v>
      </c>
    </row>
    <row r="1088" spans="1:7" x14ac:dyDescent="0.25">
      <c r="A1088" s="284" t="s">
        <v>27418</v>
      </c>
      <c r="B1088" s="284" t="s">
        <v>27419</v>
      </c>
      <c r="C1088" s="284" t="s">
        <v>28715</v>
      </c>
      <c r="D1088" s="285" t="s">
        <v>15719</v>
      </c>
      <c r="E1088" s="285">
        <v>1</v>
      </c>
      <c r="F1088" s="286">
        <v>8.23</v>
      </c>
      <c r="G1088" s="286">
        <v>8.23</v>
      </c>
    </row>
    <row r="1089" spans="1:7" ht="75" x14ac:dyDescent="0.25">
      <c r="A1089" s="284" t="s">
        <v>27420</v>
      </c>
      <c r="B1089" s="284" t="s">
        <v>27421</v>
      </c>
      <c r="C1089" s="284" t="s">
        <v>28716</v>
      </c>
      <c r="D1089" s="285" t="s">
        <v>15719</v>
      </c>
      <c r="E1089" s="285">
        <v>1</v>
      </c>
      <c r="F1089" s="286">
        <v>14.86</v>
      </c>
      <c r="G1089" s="286">
        <v>14.86</v>
      </c>
    </row>
    <row r="1090" spans="1:7" x14ac:dyDescent="0.25">
      <c r="A1090" s="283" t="s">
        <v>27422</v>
      </c>
      <c r="B1090" s="284"/>
      <c r="C1090" s="283" t="s">
        <v>27423</v>
      </c>
      <c r="D1090" s="285"/>
      <c r="E1090" s="285"/>
      <c r="F1090" s="286"/>
      <c r="G1090" s="286"/>
    </row>
    <row r="1091" spans="1:7" ht="75" x14ac:dyDescent="0.25">
      <c r="A1091" s="284" t="s">
        <v>27424</v>
      </c>
      <c r="B1091" s="284" t="s">
        <v>27425</v>
      </c>
      <c r="C1091" s="284" t="s">
        <v>28717</v>
      </c>
      <c r="D1091" s="285" t="s">
        <v>15719</v>
      </c>
      <c r="E1091" s="285">
        <v>1</v>
      </c>
      <c r="F1091" s="286">
        <v>15.84</v>
      </c>
      <c r="G1091" s="286">
        <v>15.84</v>
      </c>
    </row>
    <row r="1092" spans="1:7" ht="90" x14ac:dyDescent="0.25">
      <c r="A1092" s="284" t="s">
        <v>27426</v>
      </c>
      <c r="B1092" s="284" t="s">
        <v>27427</v>
      </c>
      <c r="C1092" s="284" t="s">
        <v>28718</v>
      </c>
      <c r="D1092" s="285" t="s">
        <v>15719</v>
      </c>
      <c r="E1092" s="285">
        <v>1</v>
      </c>
      <c r="F1092" s="286">
        <v>19.440000000000001</v>
      </c>
      <c r="G1092" s="286">
        <v>19.440000000000001</v>
      </c>
    </row>
    <row r="1093" spans="1:7" ht="75" x14ac:dyDescent="0.25">
      <c r="A1093" s="284" t="s">
        <v>27428</v>
      </c>
      <c r="B1093" s="284" t="s">
        <v>27429</v>
      </c>
      <c r="C1093" s="284" t="s">
        <v>28719</v>
      </c>
      <c r="D1093" s="285" t="s">
        <v>15719</v>
      </c>
      <c r="E1093" s="285">
        <v>1</v>
      </c>
      <c r="F1093" s="286">
        <v>19.97</v>
      </c>
      <c r="G1093" s="286">
        <v>19.97</v>
      </c>
    </row>
    <row r="1094" spans="1:7" ht="75" x14ac:dyDescent="0.25">
      <c r="A1094" s="284" t="s">
        <v>27430</v>
      </c>
      <c r="B1094" s="284" t="s">
        <v>27431</v>
      </c>
      <c r="C1094" s="284" t="s">
        <v>28720</v>
      </c>
      <c r="D1094" s="285" t="s">
        <v>15719</v>
      </c>
      <c r="E1094" s="285">
        <v>1</v>
      </c>
      <c r="F1094" s="286">
        <v>19.09</v>
      </c>
      <c r="G1094" s="286">
        <v>19.09</v>
      </c>
    </row>
    <row r="1095" spans="1:7" x14ac:dyDescent="0.25">
      <c r="A1095" s="283" t="s">
        <v>27432</v>
      </c>
      <c r="B1095" s="284"/>
      <c r="C1095" s="283" t="s">
        <v>27433</v>
      </c>
      <c r="D1095" s="285"/>
      <c r="E1095" s="285"/>
      <c r="F1095" s="286"/>
      <c r="G1095" s="286"/>
    </row>
    <row r="1096" spans="1:7" ht="90" x14ac:dyDescent="0.25">
      <c r="A1096" s="284" t="s">
        <v>27434</v>
      </c>
      <c r="B1096" s="284" t="s">
        <v>27435</v>
      </c>
      <c r="C1096" s="284" t="s">
        <v>28721</v>
      </c>
      <c r="D1096" s="285" t="s">
        <v>15719</v>
      </c>
      <c r="E1096" s="285">
        <v>1</v>
      </c>
      <c r="F1096" s="286">
        <v>16.63</v>
      </c>
      <c r="G1096" s="286">
        <v>16.63</v>
      </c>
    </row>
    <row r="1097" spans="1:7" ht="60" x14ac:dyDescent="0.25">
      <c r="A1097" s="284" t="s">
        <v>27436</v>
      </c>
      <c r="B1097" s="284" t="s">
        <v>27437</v>
      </c>
      <c r="C1097" s="284" t="s">
        <v>28722</v>
      </c>
      <c r="D1097" s="285" t="s">
        <v>15719</v>
      </c>
      <c r="E1097" s="285">
        <v>1</v>
      </c>
      <c r="F1097" s="286">
        <v>28.11</v>
      </c>
      <c r="G1097" s="286">
        <v>28.11</v>
      </c>
    </row>
    <row r="1098" spans="1:7" x14ac:dyDescent="0.25">
      <c r="A1098" s="283" t="s">
        <v>27438</v>
      </c>
      <c r="B1098" s="284"/>
      <c r="C1098" s="283" t="s">
        <v>27439</v>
      </c>
      <c r="D1098" s="285"/>
      <c r="E1098" s="285"/>
      <c r="F1098" s="286"/>
      <c r="G1098" s="286"/>
    </row>
    <row r="1099" spans="1:7" ht="75" x14ac:dyDescent="0.25">
      <c r="A1099" s="284" t="s">
        <v>27440</v>
      </c>
      <c r="B1099" s="284" t="s">
        <v>27441</v>
      </c>
      <c r="C1099" s="284" t="s">
        <v>28723</v>
      </c>
      <c r="D1099" s="285" t="s">
        <v>25342</v>
      </c>
      <c r="E1099" s="285">
        <v>1</v>
      </c>
      <c r="F1099" s="286">
        <v>4.07</v>
      </c>
      <c r="G1099" s="286">
        <v>4.07</v>
      </c>
    </row>
    <row r="1100" spans="1:7" x14ac:dyDescent="0.25">
      <c r="A1100" s="283" t="s">
        <v>27442</v>
      </c>
      <c r="B1100" s="284"/>
      <c r="C1100" s="283" t="s">
        <v>27443</v>
      </c>
      <c r="D1100" s="285"/>
      <c r="E1100" s="285"/>
      <c r="F1100" s="286"/>
      <c r="G1100" s="286"/>
    </row>
    <row r="1101" spans="1:7" ht="75" x14ac:dyDescent="0.25">
      <c r="A1101" s="284" t="s">
        <v>27444</v>
      </c>
      <c r="B1101" s="284" t="s">
        <v>27445</v>
      </c>
      <c r="C1101" s="284" t="s">
        <v>28724</v>
      </c>
      <c r="D1101" s="285" t="s">
        <v>15747</v>
      </c>
      <c r="E1101" s="285">
        <v>1</v>
      </c>
      <c r="F1101" s="286">
        <v>26.52</v>
      </c>
      <c r="G1101" s="286">
        <v>26.52</v>
      </c>
    </row>
    <row r="1102" spans="1:7" ht="75" x14ac:dyDescent="0.25">
      <c r="A1102" s="284" t="s">
        <v>27446</v>
      </c>
      <c r="B1102" s="284" t="s">
        <v>27447</v>
      </c>
      <c r="C1102" s="284" t="s">
        <v>28725</v>
      </c>
      <c r="D1102" s="285" t="s">
        <v>15719</v>
      </c>
      <c r="E1102" s="285">
        <v>1</v>
      </c>
      <c r="F1102" s="286">
        <v>28.64</v>
      </c>
      <c r="G1102" s="286">
        <v>28.64</v>
      </c>
    </row>
    <row r="1103" spans="1:7" ht="60" x14ac:dyDescent="0.25">
      <c r="A1103" s="284" t="s">
        <v>27448</v>
      </c>
      <c r="B1103" s="284" t="s">
        <v>27449</v>
      </c>
      <c r="C1103" s="284" t="s">
        <v>28726</v>
      </c>
      <c r="D1103" s="285" t="s">
        <v>15719</v>
      </c>
      <c r="E1103" s="285">
        <v>1</v>
      </c>
      <c r="F1103" s="286">
        <v>16.079999999999998</v>
      </c>
      <c r="G1103" s="286">
        <v>16.079999999999998</v>
      </c>
    </row>
    <row r="1104" spans="1:7" ht="75" x14ac:dyDescent="0.25">
      <c r="A1104" s="284" t="s">
        <v>27450</v>
      </c>
      <c r="B1104" s="284" t="s">
        <v>27451</v>
      </c>
      <c r="C1104" s="284" t="s">
        <v>28727</v>
      </c>
      <c r="D1104" s="285" t="s">
        <v>15747</v>
      </c>
      <c r="E1104" s="285">
        <v>1</v>
      </c>
      <c r="F1104" s="286">
        <v>42.44</v>
      </c>
      <c r="G1104" s="286">
        <v>42.44</v>
      </c>
    </row>
    <row r="1105" spans="1:7" ht="90" x14ac:dyDescent="0.25">
      <c r="A1105" s="284" t="s">
        <v>27452</v>
      </c>
      <c r="B1105" s="284" t="s">
        <v>27453</v>
      </c>
      <c r="C1105" s="284" t="s">
        <v>28728</v>
      </c>
      <c r="D1105" s="285" t="s">
        <v>15719</v>
      </c>
      <c r="E1105" s="285">
        <v>1</v>
      </c>
      <c r="F1105" s="286">
        <v>42.67</v>
      </c>
      <c r="G1105" s="286">
        <v>42.67</v>
      </c>
    </row>
    <row r="1106" spans="1:7" ht="30" x14ac:dyDescent="0.25">
      <c r="A1106" s="283" t="s">
        <v>27454</v>
      </c>
      <c r="B1106" s="284"/>
      <c r="C1106" s="283" t="s">
        <v>27455</v>
      </c>
      <c r="D1106" s="285"/>
      <c r="E1106" s="285"/>
      <c r="F1106" s="286"/>
      <c r="G1106" s="286"/>
    </row>
    <row r="1107" spans="1:7" x14ac:dyDescent="0.25">
      <c r="A1107" s="283" t="s">
        <v>27456</v>
      </c>
      <c r="B1107" s="284"/>
      <c r="C1107" s="283" t="s">
        <v>27457</v>
      </c>
      <c r="D1107" s="285"/>
      <c r="E1107" s="285"/>
      <c r="F1107" s="286"/>
      <c r="G1107" s="286"/>
    </row>
    <row r="1108" spans="1:7" ht="105" x14ac:dyDescent="0.25">
      <c r="A1108" s="284" t="s">
        <v>27458</v>
      </c>
      <c r="B1108" s="284" t="s">
        <v>27459</v>
      </c>
      <c r="C1108" s="284" t="s">
        <v>28729</v>
      </c>
      <c r="D1108" s="285" t="s">
        <v>15719</v>
      </c>
      <c r="E1108" s="285">
        <v>1</v>
      </c>
      <c r="F1108" s="286">
        <v>133.35</v>
      </c>
      <c r="G1108" s="286">
        <v>133.35</v>
      </c>
    </row>
    <row r="1109" spans="1:7" ht="60" x14ac:dyDescent="0.25">
      <c r="A1109" s="284" t="s">
        <v>27460</v>
      </c>
      <c r="B1109" s="284" t="s">
        <v>27461</v>
      </c>
      <c r="C1109" s="284" t="s">
        <v>28730</v>
      </c>
      <c r="D1109" s="285" t="s">
        <v>15747</v>
      </c>
      <c r="E1109" s="285">
        <v>1</v>
      </c>
      <c r="F1109" s="286">
        <v>183.14</v>
      </c>
      <c r="G1109" s="286">
        <v>183.14</v>
      </c>
    </row>
    <row r="1110" spans="1:7" ht="105" x14ac:dyDescent="0.25">
      <c r="A1110" s="284" t="s">
        <v>27462</v>
      </c>
      <c r="B1110" s="284" t="s">
        <v>27463</v>
      </c>
      <c r="C1110" s="284" t="s">
        <v>28731</v>
      </c>
      <c r="D1110" s="285" t="s">
        <v>15747</v>
      </c>
      <c r="E1110" s="285">
        <v>1</v>
      </c>
      <c r="F1110" s="286">
        <v>134.44999999999999</v>
      </c>
      <c r="G1110" s="286">
        <v>134.44999999999999</v>
      </c>
    </row>
    <row r="1111" spans="1:7" ht="75" x14ac:dyDescent="0.25">
      <c r="A1111" s="284" t="s">
        <v>27464</v>
      </c>
      <c r="B1111" s="284" t="s">
        <v>27465</v>
      </c>
      <c r="C1111" s="284" t="s">
        <v>28732</v>
      </c>
      <c r="D1111" s="285" t="s">
        <v>15747</v>
      </c>
      <c r="E1111" s="285">
        <v>1</v>
      </c>
      <c r="F1111" s="286">
        <v>74.62</v>
      </c>
      <c r="G1111" s="286">
        <v>74.62</v>
      </c>
    </row>
    <row r="1112" spans="1:7" ht="60" x14ac:dyDescent="0.25">
      <c r="A1112" s="284" t="s">
        <v>27466</v>
      </c>
      <c r="B1112" s="284" t="s">
        <v>27467</v>
      </c>
      <c r="C1112" s="284" t="s">
        <v>28733</v>
      </c>
      <c r="D1112" s="285" t="s">
        <v>15679</v>
      </c>
      <c r="E1112" s="285">
        <v>1</v>
      </c>
      <c r="F1112" s="286">
        <v>661.71</v>
      </c>
      <c r="G1112" s="286">
        <v>661.71</v>
      </c>
    </row>
    <row r="1113" spans="1:7" ht="120" x14ac:dyDescent="0.25">
      <c r="A1113" s="284" t="s">
        <v>27468</v>
      </c>
      <c r="B1113" s="284" t="s">
        <v>27469</v>
      </c>
      <c r="C1113" s="284" t="s">
        <v>28734</v>
      </c>
      <c r="D1113" s="285" t="s">
        <v>15747</v>
      </c>
      <c r="E1113" s="285">
        <v>1</v>
      </c>
      <c r="F1113" s="286">
        <v>150.15</v>
      </c>
      <c r="G1113" s="286">
        <v>150.15</v>
      </c>
    </row>
    <row r="1114" spans="1:7" ht="120" x14ac:dyDescent="0.25">
      <c r="A1114" s="284" t="s">
        <v>27470</v>
      </c>
      <c r="B1114" s="284" t="s">
        <v>27471</v>
      </c>
      <c r="C1114" s="284" t="s">
        <v>28735</v>
      </c>
      <c r="D1114" s="285" t="s">
        <v>15747</v>
      </c>
      <c r="E1114" s="285">
        <v>1</v>
      </c>
      <c r="F1114" s="286">
        <v>617.5</v>
      </c>
      <c r="G1114" s="286">
        <v>617.5</v>
      </c>
    </row>
    <row r="1115" spans="1:7" ht="90" x14ac:dyDescent="0.25">
      <c r="A1115" s="284" t="s">
        <v>27472</v>
      </c>
      <c r="B1115" s="284" t="s">
        <v>27473</v>
      </c>
      <c r="C1115" s="284" t="s">
        <v>28736</v>
      </c>
      <c r="D1115" s="285" t="s">
        <v>15719</v>
      </c>
      <c r="E1115" s="285">
        <v>1</v>
      </c>
      <c r="F1115" s="286">
        <v>155.63999999999999</v>
      </c>
      <c r="G1115" s="286">
        <v>155.63999999999999</v>
      </c>
    </row>
    <row r="1116" spans="1:7" ht="75" x14ac:dyDescent="0.25">
      <c r="A1116" s="284" t="s">
        <v>27474</v>
      </c>
      <c r="B1116" s="284" t="s">
        <v>27475</v>
      </c>
      <c r="C1116" s="284" t="s">
        <v>28737</v>
      </c>
      <c r="D1116" s="285" t="s">
        <v>15747</v>
      </c>
      <c r="E1116" s="285">
        <v>1</v>
      </c>
      <c r="F1116" s="286">
        <v>73.81</v>
      </c>
      <c r="G1116" s="286">
        <v>73.81</v>
      </c>
    </row>
    <row r="1117" spans="1:7" ht="75" x14ac:dyDescent="0.25">
      <c r="A1117" s="284" t="s">
        <v>27476</v>
      </c>
      <c r="B1117" s="284" t="s">
        <v>27477</v>
      </c>
      <c r="C1117" s="284" t="s">
        <v>28738</v>
      </c>
      <c r="D1117" s="285" t="s">
        <v>15747</v>
      </c>
      <c r="E1117" s="285">
        <v>1</v>
      </c>
      <c r="F1117" s="286">
        <v>566.69000000000005</v>
      </c>
      <c r="G1117" s="286">
        <v>566.69000000000005</v>
      </c>
    </row>
    <row r="1118" spans="1:7" ht="75" x14ac:dyDescent="0.25">
      <c r="A1118" s="284" t="s">
        <v>27478</v>
      </c>
      <c r="B1118" s="284" t="s">
        <v>27479</v>
      </c>
      <c r="C1118" s="284" t="s">
        <v>28739</v>
      </c>
      <c r="D1118" s="285" t="s">
        <v>15747</v>
      </c>
      <c r="E1118" s="285">
        <v>1</v>
      </c>
      <c r="F1118" s="287">
        <v>1017.77</v>
      </c>
      <c r="G1118" s="287">
        <v>1017.77</v>
      </c>
    </row>
    <row r="1119" spans="1:7" x14ac:dyDescent="0.25">
      <c r="A1119" s="283" t="s">
        <v>27480</v>
      </c>
      <c r="B1119" s="284"/>
      <c r="C1119" s="283" t="s">
        <v>20116</v>
      </c>
      <c r="D1119" s="285"/>
      <c r="E1119" s="285"/>
      <c r="F1119" s="286"/>
      <c r="G1119" s="286"/>
    </row>
    <row r="1120" spans="1:7" ht="75" x14ac:dyDescent="0.25">
      <c r="A1120" s="284" t="s">
        <v>27481</v>
      </c>
      <c r="B1120" s="284" t="s">
        <v>27482</v>
      </c>
      <c r="C1120" s="284" t="s">
        <v>28740</v>
      </c>
      <c r="D1120" s="285" t="s">
        <v>15747</v>
      </c>
      <c r="E1120" s="285">
        <v>1</v>
      </c>
      <c r="F1120" s="286">
        <v>40.590000000000003</v>
      </c>
      <c r="G1120" s="286">
        <v>40.590000000000003</v>
      </c>
    </row>
    <row r="1121" spans="1:7" ht="90" x14ac:dyDescent="0.25">
      <c r="A1121" s="284" t="s">
        <v>27483</v>
      </c>
      <c r="B1121" s="284" t="s">
        <v>27484</v>
      </c>
      <c r="C1121" s="284" t="s">
        <v>28741</v>
      </c>
      <c r="D1121" s="285" t="s">
        <v>15719</v>
      </c>
      <c r="E1121" s="285">
        <v>1</v>
      </c>
      <c r="F1121" s="286">
        <v>58.62</v>
      </c>
      <c r="G1121" s="286">
        <v>58.62</v>
      </c>
    </row>
    <row r="1122" spans="1:7" ht="75" x14ac:dyDescent="0.25">
      <c r="A1122" s="284" t="s">
        <v>27485</v>
      </c>
      <c r="B1122" s="284" t="s">
        <v>27486</v>
      </c>
      <c r="C1122" s="284" t="s">
        <v>28742</v>
      </c>
      <c r="D1122" s="285" t="s">
        <v>15719</v>
      </c>
      <c r="E1122" s="285">
        <v>1</v>
      </c>
      <c r="F1122" s="286">
        <v>103.27</v>
      </c>
      <c r="G1122" s="286">
        <v>103.27</v>
      </c>
    </row>
    <row r="1123" spans="1:7" ht="90" x14ac:dyDescent="0.25">
      <c r="A1123" s="284" t="s">
        <v>27487</v>
      </c>
      <c r="B1123" s="284" t="s">
        <v>27488</v>
      </c>
      <c r="C1123" s="284" t="s">
        <v>28743</v>
      </c>
      <c r="D1123" s="285" t="s">
        <v>15719</v>
      </c>
      <c r="E1123" s="285">
        <v>1</v>
      </c>
      <c r="F1123" s="286">
        <v>72.06</v>
      </c>
      <c r="G1123" s="286">
        <v>72.06</v>
      </c>
    </row>
    <row r="1124" spans="1:7" ht="45" x14ac:dyDescent="0.25">
      <c r="A1124" s="284" t="s">
        <v>27489</v>
      </c>
      <c r="B1124" s="284" t="s">
        <v>27490</v>
      </c>
      <c r="C1124" s="284" t="s">
        <v>28744</v>
      </c>
      <c r="D1124" s="285" t="s">
        <v>15679</v>
      </c>
      <c r="E1124" s="285">
        <v>1</v>
      </c>
      <c r="F1124" s="286">
        <v>158.44999999999999</v>
      </c>
      <c r="G1124" s="286">
        <v>158.44999999999999</v>
      </c>
    </row>
    <row r="1125" spans="1:7" ht="75" x14ac:dyDescent="0.25">
      <c r="A1125" s="284" t="s">
        <v>27491</v>
      </c>
      <c r="B1125" s="284" t="s">
        <v>27492</v>
      </c>
      <c r="C1125" s="284" t="s">
        <v>28745</v>
      </c>
      <c r="D1125" s="285" t="s">
        <v>15747</v>
      </c>
      <c r="E1125" s="285">
        <v>1</v>
      </c>
      <c r="F1125" s="286">
        <v>58.95</v>
      </c>
      <c r="G1125" s="286">
        <v>58.95</v>
      </c>
    </row>
    <row r="1126" spans="1:7" ht="90" x14ac:dyDescent="0.25">
      <c r="A1126" s="284" t="s">
        <v>27493</v>
      </c>
      <c r="B1126" s="284" t="s">
        <v>27494</v>
      </c>
      <c r="C1126" s="284" t="s">
        <v>28746</v>
      </c>
      <c r="D1126" s="285" t="s">
        <v>15719</v>
      </c>
      <c r="E1126" s="285">
        <v>1</v>
      </c>
      <c r="F1126" s="286">
        <v>50.46</v>
      </c>
      <c r="G1126" s="286">
        <v>50.46</v>
      </c>
    </row>
    <row r="1127" spans="1:7" ht="105" x14ac:dyDescent="0.25">
      <c r="A1127" s="284" t="s">
        <v>27495</v>
      </c>
      <c r="B1127" s="284" t="s">
        <v>27496</v>
      </c>
      <c r="C1127" s="284" t="s">
        <v>28747</v>
      </c>
      <c r="D1127" s="285" t="s">
        <v>15747</v>
      </c>
      <c r="E1127" s="285">
        <v>1</v>
      </c>
      <c r="F1127" s="286">
        <v>161.5</v>
      </c>
      <c r="G1127" s="286">
        <v>161.5</v>
      </c>
    </row>
    <row r="1128" spans="1:7" ht="90" x14ac:dyDescent="0.25">
      <c r="A1128" s="284" t="s">
        <v>27497</v>
      </c>
      <c r="B1128" s="284" t="s">
        <v>27498</v>
      </c>
      <c r="C1128" s="284" t="s">
        <v>28748</v>
      </c>
      <c r="D1128" s="285" t="s">
        <v>15719</v>
      </c>
      <c r="E1128" s="285">
        <v>1</v>
      </c>
      <c r="F1128" s="286">
        <v>50.95</v>
      </c>
      <c r="G1128" s="286">
        <v>50.95</v>
      </c>
    </row>
    <row r="1129" spans="1:7" ht="90" x14ac:dyDescent="0.25">
      <c r="A1129" s="284" t="s">
        <v>27499</v>
      </c>
      <c r="B1129" s="284" t="s">
        <v>27500</v>
      </c>
      <c r="C1129" s="284" t="s">
        <v>28749</v>
      </c>
      <c r="D1129" s="285" t="s">
        <v>15719</v>
      </c>
      <c r="E1129" s="285">
        <v>1</v>
      </c>
      <c r="F1129" s="286">
        <v>50.95</v>
      </c>
      <c r="G1129" s="286">
        <v>50.95</v>
      </c>
    </row>
    <row r="1130" spans="1:7" x14ac:dyDescent="0.25">
      <c r="A1130" s="283" t="s">
        <v>27501</v>
      </c>
      <c r="B1130" s="284"/>
      <c r="C1130" s="283" t="s">
        <v>27502</v>
      </c>
      <c r="D1130" s="285"/>
      <c r="E1130" s="285"/>
      <c r="F1130" s="286"/>
      <c r="G1130" s="286"/>
    </row>
    <row r="1131" spans="1:7" ht="60" x14ac:dyDescent="0.25">
      <c r="A1131" s="284" t="s">
        <v>27503</v>
      </c>
      <c r="B1131" s="284" t="s">
        <v>27504</v>
      </c>
      <c r="C1131" s="284" t="s">
        <v>28750</v>
      </c>
      <c r="D1131" s="285" t="s">
        <v>15719</v>
      </c>
      <c r="E1131" s="285">
        <v>1</v>
      </c>
      <c r="F1131" s="286">
        <v>6.8</v>
      </c>
      <c r="G1131" s="286">
        <v>6.8</v>
      </c>
    </row>
    <row r="1132" spans="1:7" ht="30" x14ac:dyDescent="0.25">
      <c r="A1132" s="284" t="s">
        <v>27505</v>
      </c>
      <c r="B1132" s="284" t="s">
        <v>27506</v>
      </c>
      <c r="C1132" s="284" t="s">
        <v>28751</v>
      </c>
      <c r="D1132" s="285" t="s">
        <v>15679</v>
      </c>
      <c r="E1132" s="285">
        <v>1</v>
      </c>
      <c r="F1132" s="286">
        <v>117.8</v>
      </c>
      <c r="G1132" s="286">
        <v>117.8</v>
      </c>
    </row>
    <row r="1133" spans="1:7" ht="30" x14ac:dyDescent="0.25">
      <c r="A1133" s="284" t="s">
        <v>27507</v>
      </c>
      <c r="B1133" s="284" t="s">
        <v>27508</v>
      </c>
      <c r="C1133" s="284" t="s">
        <v>28752</v>
      </c>
      <c r="D1133" s="285" t="s">
        <v>15679</v>
      </c>
      <c r="E1133" s="285">
        <v>1</v>
      </c>
      <c r="F1133" s="286">
        <v>128.13999999999999</v>
      </c>
      <c r="G1133" s="286">
        <v>128.13999999999999</v>
      </c>
    </row>
    <row r="1134" spans="1:7" ht="30" x14ac:dyDescent="0.25">
      <c r="A1134" s="284" t="s">
        <v>27509</v>
      </c>
      <c r="B1134" s="284" t="s">
        <v>27510</v>
      </c>
      <c r="C1134" s="284" t="s">
        <v>28753</v>
      </c>
      <c r="D1134" s="285" t="s">
        <v>15679</v>
      </c>
      <c r="E1134" s="285">
        <v>1</v>
      </c>
      <c r="F1134" s="286">
        <v>104.72</v>
      </c>
      <c r="G1134" s="286">
        <v>104.72</v>
      </c>
    </row>
    <row r="1135" spans="1:7" ht="30" x14ac:dyDescent="0.25">
      <c r="A1135" s="284" t="s">
        <v>27511</v>
      </c>
      <c r="B1135" s="284" t="s">
        <v>27512</v>
      </c>
      <c r="C1135" s="284" t="s">
        <v>28754</v>
      </c>
      <c r="D1135" s="285" t="s">
        <v>15679</v>
      </c>
      <c r="E1135" s="285">
        <v>1</v>
      </c>
      <c r="F1135" s="286">
        <v>104.49</v>
      </c>
      <c r="G1135" s="286">
        <v>104.49</v>
      </c>
    </row>
    <row r="1136" spans="1:7" ht="60" x14ac:dyDescent="0.25">
      <c r="A1136" s="284" t="s">
        <v>27513</v>
      </c>
      <c r="B1136" s="284" t="s">
        <v>27514</v>
      </c>
      <c r="C1136" s="284" t="s">
        <v>28755</v>
      </c>
      <c r="D1136" s="285" t="s">
        <v>15719</v>
      </c>
      <c r="E1136" s="285">
        <v>1</v>
      </c>
      <c r="F1136" s="286">
        <v>13.56</v>
      </c>
      <c r="G1136" s="286">
        <v>13.56</v>
      </c>
    </row>
    <row r="1137" spans="1:7" ht="30" x14ac:dyDescent="0.25">
      <c r="A1137" s="283" t="s">
        <v>27515</v>
      </c>
      <c r="B1137" s="284"/>
      <c r="C1137" s="283" t="s">
        <v>27516</v>
      </c>
      <c r="D1137" s="285"/>
      <c r="E1137" s="285"/>
      <c r="F1137" s="286"/>
      <c r="G1137" s="286"/>
    </row>
    <row r="1138" spans="1:7" x14ac:dyDescent="0.25">
      <c r="A1138" s="284" t="s">
        <v>27517</v>
      </c>
      <c r="B1138" s="284" t="s">
        <v>27518</v>
      </c>
      <c r="C1138" s="284" t="s">
        <v>28756</v>
      </c>
      <c r="D1138" s="285" t="s">
        <v>15719</v>
      </c>
      <c r="E1138" s="285">
        <v>1</v>
      </c>
      <c r="F1138" s="286">
        <v>8.9</v>
      </c>
      <c r="G1138" s="286">
        <v>8.9</v>
      </c>
    </row>
    <row r="1139" spans="1:7" ht="30" x14ac:dyDescent="0.25">
      <c r="A1139" s="284" t="s">
        <v>27519</v>
      </c>
      <c r="B1139" s="284" t="s">
        <v>27520</v>
      </c>
      <c r="C1139" s="284" t="s">
        <v>28757</v>
      </c>
      <c r="D1139" s="285" t="s">
        <v>15719</v>
      </c>
      <c r="E1139" s="285">
        <v>1</v>
      </c>
      <c r="F1139" s="286">
        <v>0.89</v>
      </c>
      <c r="G1139" s="286">
        <v>0.89</v>
      </c>
    </row>
    <row r="1140" spans="1:7" ht="30" x14ac:dyDescent="0.25">
      <c r="A1140" s="284" t="s">
        <v>27521</v>
      </c>
      <c r="B1140" s="284" t="s">
        <v>27522</v>
      </c>
      <c r="C1140" s="284" t="s">
        <v>28758</v>
      </c>
      <c r="D1140" s="285" t="s">
        <v>15719</v>
      </c>
      <c r="E1140" s="285">
        <v>1</v>
      </c>
      <c r="F1140" s="286">
        <v>17.239999999999998</v>
      </c>
      <c r="G1140" s="286">
        <v>17.239999999999998</v>
      </c>
    </row>
    <row r="1141" spans="1:7" x14ac:dyDescent="0.25">
      <c r="A1141" s="283" t="s">
        <v>27523</v>
      </c>
      <c r="B1141" s="284"/>
      <c r="C1141" s="283" t="s">
        <v>27524</v>
      </c>
      <c r="D1141" s="285"/>
      <c r="E1141" s="285"/>
      <c r="F1141" s="286"/>
      <c r="G1141" s="286"/>
    </row>
    <row r="1142" spans="1:7" ht="60" x14ac:dyDescent="0.25">
      <c r="A1142" s="284" t="s">
        <v>27525</v>
      </c>
      <c r="B1142" s="284" t="s">
        <v>27526</v>
      </c>
      <c r="C1142" s="284" t="s">
        <v>28759</v>
      </c>
      <c r="D1142" s="285" t="s">
        <v>25342</v>
      </c>
      <c r="E1142" s="285">
        <v>1</v>
      </c>
      <c r="F1142" s="286">
        <v>99.64</v>
      </c>
      <c r="G1142" s="286">
        <v>99.64</v>
      </c>
    </row>
    <row r="1143" spans="1:7" ht="105" x14ac:dyDescent="0.25">
      <c r="A1143" s="284" t="s">
        <v>27527</v>
      </c>
      <c r="B1143" s="284" t="s">
        <v>27528</v>
      </c>
      <c r="C1143" s="284" t="s">
        <v>28760</v>
      </c>
      <c r="D1143" s="285" t="s">
        <v>25342</v>
      </c>
      <c r="E1143" s="285">
        <v>1</v>
      </c>
      <c r="F1143" s="286">
        <v>278.97000000000003</v>
      </c>
      <c r="G1143" s="286">
        <v>278.97000000000003</v>
      </c>
    </row>
    <row r="1144" spans="1:7" ht="75" x14ac:dyDescent="0.25">
      <c r="A1144" s="284" t="s">
        <v>27529</v>
      </c>
      <c r="B1144" s="284" t="s">
        <v>27530</v>
      </c>
      <c r="C1144" s="284" t="s">
        <v>28761</v>
      </c>
      <c r="D1144" s="285" t="s">
        <v>25342</v>
      </c>
      <c r="E1144" s="285">
        <v>1</v>
      </c>
      <c r="F1144" s="286">
        <v>941.28</v>
      </c>
      <c r="G1144" s="286">
        <v>941.28</v>
      </c>
    </row>
    <row r="1145" spans="1:7" ht="75" x14ac:dyDescent="0.25">
      <c r="A1145" s="284" t="s">
        <v>27531</v>
      </c>
      <c r="B1145" s="284" t="s">
        <v>27532</v>
      </c>
      <c r="C1145" s="284" t="s">
        <v>28762</v>
      </c>
      <c r="D1145" s="285" t="s">
        <v>25342</v>
      </c>
      <c r="E1145" s="285">
        <v>1</v>
      </c>
      <c r="F1145" s="286">
        <v>47.16</v>
      </c>
      <c r="G1145" s="286">
        <v>47.16</v>
      </c>
    </row>
    <row r="1146" spans="1:7" ht="45" x14ac:dyDescent="0.25">
      <c r="A1146" s="284" t="s">
        <v>27533</v>
      </c>
      <c r="B1146" s="284" t="s">
        <v>27534</v>
      </c>
      <c r="C1146" s="284" t="s">
        <v>28763</v>
      </c>
      <c r="D1146" s="285" t="s">
        <v>25342</v>
      </c>
      <c r="E1146" s="285">
        <v>1</v>
      </c>
      <c r="F1146" s="286">
        <v>299.70999999999998</v>
      </c>
      <c r="G1146" s="286">
        <v>299.70999999999998</v>
      </c>
    </row>
    <row r="1147" spans="1:7" ht="75" x14ac:dyDescent="0.25">
      <c r="A1147" s="284" t="s">
        <v>27535</v>
      </c>
      <c r="B1147" s="284" t="s">
        <v>27536</v>
      </c>
      <c r="C1147" s="284" t="s">
        <v>28764</v>
      </c>
      <c r="D1147" s="285" t="s">
        <v>15747</v>
      </c>
      <c r="E1147" s="285">
        <v>1</v>
      </c>
      <c r="F1147" s="286">
        <v>107.07</v>
      </c>
      <c r="G1147" s="286">
        <v>107.07</v>
      </c>
    </row>
    <row r="1148" spans="1:7" ht="45" x14ac:dyDescent="0.25">
      <c r="A1148" s="284" t="s">
        <v>27537</v>
      </c>
      <c r="B1148" s="284" t="s">
        <v>27538</v>
      </c>
      <c r="C1148" s="284" t="s">
        <v>28765</v>
      </c>
      <c r="D1148" s="285" t="s">
        <v>25342</v>
      </c>
      <c r="E1148" s="285">
        <v>1</v>
      </c>
      <c r="F1148" s="287">
        <v>1748.24</v>
      </c>
      <c r="G1148" s="287">
        <v>1748.24</v>
      </c>
    </row>
    <row r="1149" spans="1:7" ht="60" x14ac:dyDescent="0.25">
      <c r="A1149" s="284" t="s">
        <v>27539</v>
      </c>
      <c r="B1149" s="284" t="s">
        <v>27540</v>
      </c>
      <c r="C1149" s="284" t="s">
        <v>28766</v>
      </c>
      <c r="D1149" s="285" t="s">
        <v>15747</v>
      </c>
      <c r="E1149" s="285">
        <v>1</v>
      </c>
      <c r="F1149" s="286">
        <v>135.29</v>
      </c>
      <c r="G1149" s="286">
        <v>135.29</v>
      </c>
    </row>
    <row r="1150" spans="1:7" ht="75" x14ac:dyDescent="0.25">
      <c r="A1150" s="284" t="s">
        <v>27541</v>
      </c>
      <c r="B1150" s="284" t="s">
        <v>27542</v>
      </c>
      <c r="C1150" s="284" t="s">
        <v>28767</v>
      </c>
      <c r="D1150" s="285" t="s">
        <v>25342</v>
      </c>
      <c r="E1150" s="285">
        <v>1</v>
      </c>
      <c r="F1150" s="286">
        <v>585.75</v>
      </c>
      <c r="G1150" s="286">
        <v>585.75</v>
      </c>
    </row>
    <row r="1151" spans="1:7" ht="30" x14ac:dyDescent="0.25">
      <c r="A1151" s="283" t="s">
        <v>27543</v>
      </c>
      <c r="B1151" s="284"/>
      <c r="C1151" s="283" t="s">
        <v>28768</v>
      </c>
      <c r="D1151" s="285"/>
      <c r="E1151" s="285"/>
      <c r="F1151" s="286"/>
      <c r="G1151" s="286"/>
    </row>
    <row r="1152" spans="1:7" ht="120" x14ac:dyDescent="0.25">
      <c r="A1152" s="284" t="s">
        <v>27544</v>
      </c>
      <c r="B1152" s="284" t="s">
        <v>27545</v>
      </c>
      <c r="C1152" s="284" t="s">
        <v>28769</v>
      </c>
      <c r="D1152" s="285" t="s">
        <v>15719</v>
      </c>
      <c r="E1152" s="285">
        <v>1</v>
      </c>
      <c r="F1152" s="286">
        <v>86.31</v>
      </c>
      <c r="G1152" s="286">
        <v>86.31</v>
      </c>
    </row>
    <row r="1153" spans="1:7" ht="75" x14ac:dyDescent="0.25">
      <c r="A1153" s="284" t="s">
        <v>27546</v>
      </c>
      <c r="B1153" s="284" t="s">
        <v>27547</v>
      </c>
      <c r="C1153" s="284" t="s">
        <v>28770</v>
      </c>
      <c r="D1153" s="285" t="s">
        <v>15747</v>
      </c>
      <c r="E1153" s="285">
        <v>1</v>
      </c>
      <c r="F1153" s="286">
        <v>26.52</v>
      </c>
      <c r="G1153" s="286">
        <v>26.52</v>
      </c>
    </row>
    <row r="1154" spans="1:7" ht="75" x14ac:dyDescent="0.25">
      <c r="A1154" s="284" t="s">
        <v>27548</v>
      </c>
      <c r="B1154" s="284" t="s">
        <v>27549</v>
      </c>
      <c r="C1154" s="284" t="s">
        <v>28771</v>
      </c>
      <c r="D1154" s="285" t="s">
        <v>15719</v>
      </c>
      <c r="E1154" s="285">
        <v>1</v>
      </c>
      <c r="F1154" s="286">
        <v>28.64</v>
      </c>
      <c r="G1154" s="286">
        <v>28.64</v>
      </c>
    </row>
    <row r="1155" spans="1:7" ht="45" x14ac:dyDescent="0.25">
      <c r="A1155" s="284" t="s">
        <v>27550</v>
      </c>
      <c r="B1155" s="284" t="s">
        <v>27551</v>
      </c>
      <c r="C1155" s="284" t="s">
        <v>28772</v>
      </c>
      <c r="D1155" s="285" t="s">
        <v>25342</v>
      </c>
      <c r="E1155" s="285">
        <v>1</v>
      </c>
      <c r="F1155" s="286">
        <v>223</v>
      </c>
      <c r="G1155" s="286">
        <v>223</v>
      </c>
    </row>
    <row r="1156" spans="1:7" ht="60" x14ac:dyDescent="0.25">
      <c r="A1156" s="284" t="s">
        <v>27552</v>
      </c>
      <c r="B1156" s="284" t="s">
        <v>27553</v>
      </c>
      <c r="C1156" s="284" t="s">
        <v>28773</v>
      </c>
      <c r="D1156" s="285" t="s">
        <v>25342</v>
      </c>
      <c r="E1156" s="285">
        <v>1</v>
      </c>
      <c r="F1156" s="287">
        <v>2339.37</v>
      </c>
      <c r="G1156" s="287">
        <v>2339.37</v>
      </c>
    </row>
    <row r="1157" spans="1:7" ht="60" x14ac:dyDescent="0.25">
      <c r="A1157" s="284" t="s">
        <v>27554</v>
      </c>
      <c r="B1157" s="284" t="s">
        <v>27555</v>
      </c>
      <c r="C1157" s="284" t="s">
        <v>28774</v>
      </c>
      <c r="D1157" s="285" t="s">
        <v>25342</v>
      </c>
      <c r="E1157" s="285">
        <v>1</v>
      </c>
      <c r="F1157" s="286">
        <v>924.87</v>
      </c>
      <c r="G1157" s="286">
        <v>924.87</v>
      </c>
    </row>
    <row r="1158" spans="1:7" ht="90" x14ac:dyDescent="0.25">
      <c r="A1158" s="284" t="s">
        <v>27556</v>
      </c>
      <c r="B1158" s="284" t="s">
        <v>27557</v>
      </c>
      <c r="C1158" s="284" t="s">
        <v>28775</v>
      </c>
      <c r="D1158" s="285" t="s">
        <v>25342</v>
      </c>
      <c r="E1158" s="285">
        <v>1</v>
      </c>
      <c r="F1158" s="286">
        <v>857.63</v>
      </c>
      <c r="G1158" s="286">
        <v>857.63</v>
      </c>
    </row>
    <row r="1159" spans="1:7" ht="30" x14ac:dyDescent="0.25">
      <c r="A1159" s="284" t="s">
        <v>27558</v>
      </c>
      <c r="B1159" s="284" t="s">
        <v>27559</v>
      </c>
      <c r="C1159" s="284" t="s">
        <v>28776</v>
      </c>
      <c r="D1159" s="285" t="s">
        <v>25342</v>
      </c>
      <c r="E1159" s="285">
        <v>1</v>
      </c>
      <c r="F1159" s="286">
        <v>603.55999999999995</v>
      </c>
      <c r="G1159" s="286">
        <v>603.55999999999995</v>
      </c>
    </row>
    <row r="1160" spans="1:7" ht="90" x14ac:dyDescent="0.25">
      <c r="A1160" s="284" t="s">
        <v>27560</v>
      </c>
      <c r="B1160" s="284" t="s">
        <v>27561</v>
      </c>
      <c r="C1160" s="284" t="s">
        <v>28777</v>
      </c>
      <c r="D1160" s="285" t="s">
        <v>15719</v>
      </c>
      <c r="E1160" s="285">
        <v>1</v>
      </c>
      <c r="F1160" s="286">
        <v>162.52000000000001</v>
      </c>
      <c r="G1160" s="286">
        <v>162.52000000000001</v>
      </c>
    </row>
    <row r="1161" spans="1:7" x14ac:dyDescent="0.25">
      <c r="A1161" s="284" t="s">
        <v>27562</v>
      </c>
      <c r="B1161" s="284" t="s">
        <v>27563</v>
      </c>
      <c r="C1161" s="284" t="s">
        <v>28778</v>
      </c>
      <c r="D1161" s="285" t="s">
        <v>25342</v>
      </c>
      <c r="E1161" s="285">
        <v>1</v>
      </c>
      <c r="F1161" s="286">
        <v>141.68</v>
      </c>
      <c r="G1161" s="286">
        <v>141.68</v>
      </c>
    </row>
    <row r="1162" spans="1:7" ht="60" x14ac:dyDescent="0.25">
      <c r="A1162" s="284" t="s">
        <v>27564</v>
      </c>
      <c r="B1162" s="284" t="s">
        <v>27565</v>
      </c>
      <c r="C1162" s="284" t="s">
        <v>28779</v>
      </c>
      <c r="D1162" s="285" t="s">
        <v>15719</v>
      </c>
      <c r="E1162" s="285">
        <v>1</v>
      </c>
      <c r="F1162" s="286">
        <v>11.7</v>
      </c>
      <c r="G1162" s="286">
        <v>11.7</v>
      </c>
    </row>
    <row r="1163" spans="1:7" ht="90" x14ac:dyDescent="0.25">
      <c r="A1163" s="284" t="s">
        <v>27566</v>
      </c>
      <c r="B1163" s="284" t="s">
        <v>27567</v>
      </c>
      <c r="C1163" s="284" t="s">
        <v>28780</v>
      </c>
      <c r="D1163" s="285" t="s">
        <v>15719</v>
      </c>
      <c r="E1163" s="285">
        <v>1</v>
      </c>
      <c r="F1163" s="286">
        <v>123.23</v>
      </c>
      <c r="G1163" s="286">
        <v>123.23</v>
      </c>
    </row>
    <row r="1164" spans="1:7" ht="90" x14ac:dyDescent="0.25">
      <c r="A1164" s="284" t="s">
        <v>27568</v>
      </c>
      <c r="B1164" s="284" t="s">
        <v>27569</v>
      </c>
      <c r="C1164" s="284" t="s">
        <v>28781</v>
      </c>
      <c r="D1164" s="285" t="s">
        <v>15719</v>
      </c>
      <c r="E1164" s="285">
        <v>1</v>
      </c>
      <c r="F1164" s="286">
        <v>99.38</v>
      </c>
      <c r="G1164" s="286">
        <v>99.38</v>
      </c>
    </row>
    <row r="1165" spans="1:7" ht="45" x14ac:dyDescent="0.25">
      <c r="A1165" s="284" t="s">
        <v>27570</v>
      </c>
      <c r="B1165" s="284" t="s">
        <v>27571</v>
      </c>
      <c r="C1165" s="284" t="s">
        <v>28782</v>
      </c>
      <c r="D1165" s="285" t="s">
        <v>15747</v>
      </c>
      <c r="E1165" s="285">
        <v>1</v>
      </c>
      <c r="F1165" s="286">
        <v>4.13</v>
      </c>
      <c r="G1165" s="286">
        <v>4.13</v>
      </c>
    </row>
    <row r="1166" spans="1:7" ht="120" x14ac:dyDescent="0.25">
      <c r="A1166" s="284" t="s">
        <v>27572</v>
      </c>
      <c r="B1166" s="284" t="s">
        <v>27573</v>
      </c>
      <c r="C1166" s="284" t="s">
        <v>28783</v>
      </c>
      <c r="D1166" s="285" t="s">
        <v>15719</v>
      </c>
      <c r="E1166" s="285">
        <v>1</v>
      </c>
      <c r="F1166" s="286">
        <v>35.6</v>
      </c>
      <c r="G1166" s="286">
        <v>35.6</v>
      </c>
    </row>
    <row r="1167" spans="1:7" ht="45" x14ac:dyDescent="0.25">
      <c r="A1167" s="284" t="s">
        <v>27574</v>
      </c>
      <c r="B1167" s="284" t="s">
        <v>27575</v>
      </c>
      <c r="C1167" s="284" t="s">
        <v>28784</v>
      </c>
      <c r="D1167" s="285" t="s">
        <v>15719</v>
      </c>
      <c r="E1167" s="285">
        <v>1</v>
      </c>
      <c r="F1167" s="286">
        <v>13.96</v>
      </c>
      <c r="G1167" s="286">
        <v>13.96</v>
      </c>
    </row>
    <row r="1168" spans="1:7" ht="45" x14ac:dyDescent="0.25">
      <c r="A1168" s="284" t="s">
        <v>27576</v>
      </c>
      <c r="B1168" s="284" t="s">
        <v>27577</v>
      </c>
      <c r="C1168" s="284" t="s">
        <v>28785</v>
      </c>
      <c r="D1168" s="285" t="s">
        <v>25342</v>
      </c>
      <c r="E1168" s="285">
        <v>1</v>
      </c>
      <c r="F1168" s="286">
        <v>350.1</v>
      </c>
      <c r="G1168" s="286">
        <v>350.1</v>
      </c>
    </row>
    <row r="1169" spans="1:7" ht="75" x14ac:dyDescent="0.25">
      <c r="A1169" s="284" t="s">
        <v>27578</v>
      </c>
      <c r="B1169" s="284" t="s">
        <v>27579</v>
      </c>
      <c r="C1169" s="284" t="s">
        <v>28786</v>
      </c>
      <c r="D1169" s="285" t="s">
        <v>15747</v>
      </c>
      <c r="E1169" s="285">
        <v>1</v>
      </c>
      <c r="F1169" s="286">
        <v>42.44</v>
      </c>
      <c r="G1169" s="286">
        <v>42.44</v>
      </c>
    </row>
    <row r="1170" spans="1:7" ht="60" x14ac:dyDescent="0.25">
      <c r="A1170" s="284" t="s">
        <v>27580</v>
      </c>
      <c r="B1170" s="284" t="s">
        <v>27581</v>
      </c>
      <c r="C1170" s="284" t="s">
        <v>28787</v>
      </c>
      <c r="D1170" s="285" t="s">
        <v>15719</v>
      </c>
      <c r="E1170" s="285">
        <v>1</v>
      </c>
      <c r="F1170" s="286">
        <v>115.19</v>
      </c>
      <c r="G1170" s="286">
        <v>115.19</v>
      </c>
    </row>
    <row r="1171" spans="1:7" ht="105" x14ac:dyDescent="0.25">
      <c r="A1171" s="284" t="s">
        <v>27582</v>
      </c>
      <c r="B1171" s="284" t="s">
        <v>27583</v>
      </c>
      <c r="C1171" s="284" t="s">
        <v>28788</v>
      </c>
      <c r="D1171" s="285" t="s">
        <v>15719</v>
      </c>
      <c r="E1171" s="285">
        <v>1</v>
      </c>
      <c r="F1171" s="286">
        <v>120.12</v>
      </c>
      <c r="G1171" s="286">
        <v>120.12</v>
      </c>
    </row>
    <row r="1172" spans="1:7" ht="105" x14ac:dyDescent="0.25">
      <c r="A1172" s="284" t="s">
        <v>27584</v>
      </c>
      <c r="B1172" s="284" t="s">
        <v>27585</v>
      </c>
      <c r="C1172" s="284" t="s">
        <v>28789</v>
      </c>
      <c r="D1172" s="285" t="s">
        <v>15980</v>
      </c>
      <c r="E1172" s="285">
        <v>1</v>
      </c>
      <c r="F1172" s="286">
        <v>20.23</v>
      </c>
      <c r="G1172" s="286">
        <v>20.23</v>
      </c>
    </row>
    <row r="1173" spans="1:7" ht="30" x14ac:dyDescent="0.25">
      <c r="A1173" s="283" t="s">
        <v>27586</v>
      </c>
      <c r="B1173" s="284"/>
      <c r="C1173" s="283" t="s">
        <v>27587</v>
      </c>
      <c r="D1173" s="285"/>
      <c r="E1173" s="285"/>
      <c r="F1173" s="286"/>
      <c r="G1173" s="286"/>
    </row>
    <row r="1174" spans="1:7" x14ac:dyDescent="0.25">
      <c r="A1174" s="283" t="s">
        <v>27588</v>
      </c>
      <c r="B1174" s="284"/>
      <c r="C1174" s="283" t="s">
        <v>27589</v>
      </c>
      <c r="D1174" s="285"/>
      <c r="E1174" s="285"/>
      <c r="F1174" s="286"/>
      <c r="G1174" s="286"/>
    </row>
    <row r="1175" spans="1:7" ht="60" x14ac:dyDescent="0.25">
      <c r="A1175" s="284" t="s">
        <v>27590</v>
      </c>
      <c r="B1175" s="284" t="s">
        <v>27591</v>
      </c>
      <c r="C1175" s="284" t="s">
        <v>28790</v>
      </c>
      <c r="D1175" s="285" t="s">
        <v>15719</v>
      </c>
      <c r="E1175" s="285">
        <v>1</v>
      </c>
      <c r="F1175" s="286">
        <v>222.42</v>
      </c>
      <c r="G1175" s="286">
        <v>222.42</v>
      </c>
    </row>
    <row r="1176" spans="1:7" ht="30" x14ac:dyDescent="0.25">
      <c r="A1176" s="284" t="s">
        <v>27592</v>
      </c>
      <c r="B1176" s="284" t="s">
        <v>27593</v>
      </c>
      <c r="C1176" s="284" t="s">
        <v>28791</v>
      </c>
      <c r="D1176" s="285" t="s">
        <v>15719</v>
      </c>
      <c r="E1176" s="285">
        <v>1</v>
      </c>
      <c r="F1176" s="286">
        <v>74.930000000000007</v>
      </c>
      <c r="G1176" s="286">
        <v>74.930000000000007</v>
      </c>
    </row>
    <row r="1177" spans="1:7" ht="75" x14ac:dyDescent="0.25">
      <c r="A1177" s="284" t="s">
        <v>27594</v>
      </c>
      <c r="B1177" s="284" t="s">
        <v>27595</v>
      </c>
      <c r="C1177" s="284" t="s">
        <v>28792</v>
      </c>
      <c r="D1177" s="285" t="s">
        <v>25342</v>
      </c>
      <c r="E1177" s="285">
        <v>1</v>
      </c>
      <c r="F1177" s="287">
        <v>3287.87</v>
      </c>
      <c r="G1177" s="287">
        <v>3287.87</v>
      </c>
    </row>
    <row r="1178" spans="1:7" ht="60" x14ac:dyDescent="0.25">
      <c r="A1178" s="284" t="s">
        <v>27596</v>
      </c>
      <c r="B1178" s="284" t="s">
        <v>27597</v>
      </c>
      <c r="C1178" s="284" t="s">
        <v>28793</v>
      </c>
      <c r="D1178" s="285" t="s">
        <v>25342</v>
      </c>
      <c r="E1178" s="285">
        <v>1</v>
      </c>
      <c r="F1178" s="286">
        <v>335.22</v>
      </c>
      <c r="G1178" s="286">
        <v>335.22</v>
      </c>
    </row>
    <row r="1179" spans="1:7" ht="75" x14ac:dyDescent="0.25">
      <c r="A1179" s="284" t="s">
        <v>27598</v>
      </c>
      <c r="B1179" s="284" t="s">
        <v>27599</v>
      </c>
      <c r="C1179" s="284" t="s">
        <v>28794</v>
      </c>
      <c r="D1179" s="285" t="s">
        <v>25342</v>
      </c>
      <c r="E1179" s="285">
        <v>1</v>
      </c>
      <c r="F1179" s="287">
        <v>2807.06</v>
      </c>
      <c r="G1179" s="287">
        <v>2807.06</v>
      </c>
    </row>
    <row r="1180" spans="1:7" x14ac:dyDescent="0.25">
      <c r="A1180" s="283" t="s">
        <v>27600</v>
      </c>
      <c r="B1180" s="284"/>
      <c r="C1180" s="283" t="s">
        <v>27601</v>
      </c>
      <c r="D1180" s="285"/>
      <c r="E1180" s="285"/>
      <c r="F1180" s="286"/>
      <c r="G1180" s="286"/>
    </row>
    <row r="1181" spans="1:7" ht="30" x14ac:dyDescent="0.25">
      <c r="A1181" s="284" t="s">
        <v>27602</v>
      </c>
      <c r="B1181" s="284" t="s">
        <v>27603</v>
      </c>
      <c r="C1181" s="284" t="s">
        <v>28795</v>
      </c>
      <c r="D1181" s="285" t="s">
        <v>15719</v>
      </c>
      <c r="E1181" s="285">
        <v>1</v>
      </c>
      <c r="F1181" s="286">
        <v>337.31</v>
      </c>
      <c r="G1181" s="286">
        <v>337.31</v>
      </c>
    </row>
    <row r="1182" spans="1:7" x14ac:dyDescent="0.25">
      <c r="A1182" s="283" t="s">
        <v>27604</v>
      </c>
      <c r="B1182" s="284"/>
      <c r="C1182" s="283" t="s">
        <v>27605</v>
      </c>
      <c r="D1182" s="285"/>
      <c r="E1182" s="285"/>
      <c r="F1182" s="286"/>
      <c r="G1182" s="286"/>
    </row>
    <row r="1183" spans="1:7" ht="60" x14ac:dyDescent="0.25">
      <c r="A1183" s="284" t="s">
        <v>27606</v>
      </c>
      <c r="B1183" s="284" t="s">
        <v>27607</v>
      </c>
      <c r="C1183" s="284" t="s">
        <v>28796</v>
      </c>
      <c r="D1183" s="285" t="s">
        <v>15747</v>
      </c>
      <c r="E1183" s="285">
        <v>1</v>
      </c>
      <c r="F1183" s="286">
        <v>204.74</v>
      </c>
      <c r="G1183" s="286">
        <v>204.74</v>
      </c>
    </row>
    <row r="1184" spans="1:7" ht="75" x14ac:dyDescent="0.25">
      <c r="A1184" s="284" t="s">
        <v>27608</v>
      </c>
      <c r="B1184" s="284" t="s">
        <v>27609</v>
      </c>
      <c r="C1184" s="284" t="s">
        <v>28797</v>
      </c>
      <c r="D1184" s="285" t="s">
        <v>15747</v>
      </c>
      <c r="E1184" s="285">
        <v>1</v>
      </c>
      <c r="F1184" s="286">
        <v>153.29</v>
      </c>
      <c r="G1184" s="286">
        <v>153.29</v>
      </c>
    </row>
    <row r="1185" spans="1:7" ht="60" x14ac:dyDescent="0.25">
      <c r="A1185" s="284" t="s">
        <v>27610</v>
      </c>
      <c r="B1185" s="284" t="s">
        <v>27611</v>
      </c>
      <c r="C1185" s="284" t="s">
        <v>28798</v>
      </c>
      <c r="D1185" s="285" t="s">
        <v>15747</v>
      </c>
      <c r="E1185" s="285">
        <v>1</v>
      </c>
      <c r="F1185" s="286">
        <v>142.16999999999999</v>
      </c>
      <c r="G1185" s="286">
        <v>142.16999999999999</v>
      </c>
    </row>
    <row r="1186" spans="1:7" ht="75" x14ac:dyDescent="0.25">
      <c r="A1186" s="284" t="s">
        <v>27612</v>
      </c>
      <c r="B1186" s="284" t="s">
        <v>27613</v>
      </c>
      <c r="C1186" s="284" t="s">
        <v>28799</v>
      </c>
      <c r="D1186" s="285" t="s">
        <v>25342</v>
      </c>
      <c r="E1186" s="285">
        <v>1</v>
      </c>
      <c r="F1186" s="286">
        <v>386.87</v>
      </c>
      <c r="G1186" s="286">
        <v>386.87</v>
      </c>
    </row>
    <row r="1187" spans="1:7" ht="60" x14ac:dyDescent="0.25">
      <c r="A1187" s="284" t="s">
        <v>27614</v>
      </c>
      <c r="B1187" s="284" t="s">
        <v>27615</v>
      </c>
      <c r="C1187" s="284" t="s">
        <v>28800</v>
      </c>
      <c r="D1187" s="285" t="s">
        <v>25342</v>
      </c>
      <c r="E1187" s="285">
        <v>1</v>
      </c>
      <c r="F1187" s="286">
        <v>108.22</v>
      </c>
      <c r="G1187" s="286">
        <v>108.22</v>
      </c>
    </row>
    <row r="1188" spans="1:7" ht="45" x14ac:dyDescent="0.25">
      <c r="A1188" s="284" t="s">
        <v>27616</v>
      </c>
      <c r="B1188" s="284" t="s">
        <v>27617</v>
      </c>
      <c r="C1188" s="284" t="s">
        <v>28801</v>
      </c>
      <c r="D1188" s="285" t="s">
        <v>15747</v>
      </c>
      <c r="E1188" s="285">
        <v>1</v>
      </c>
      <c r="F1188" s="286">
        <v>80.040000000000006</v>
      </c>
      <c r="G1188" s="286">
        <v>80.040000000000006</v>
      </c>
    </row>
    <row r="1189" spans="1:7" x14ac:dyDescent="0.25">
      <c r="A1189" s="283" t="s">
        <v>27618</v>
      </c>
      <c r="B1189" s="284"/>
      <c r="C1189" s="283" t="s">
        <v>27619</v>
      </c>
      <c r="D1189" s="285"/>
      <c r="E1189" s="285"/>
      <c r="F1189" s="286"/>
      <c r="G1189" s="286"/>
    </row>
    <row r="1190" spans="1:7" ht="60" x14ac:dyDescent="0.25">
      <c r="A1190" s="283" t="s">
        <v>27620</v>
      </c>
      <c r="B1190" s="284"/>
      <c r="C1190" s="283" t="s">
        <v>28802</v>
      </c>
      <c r="D1190" s="285"/>
      <c r="E1190" s="285"/>
      <c r="F1190" s="286"/>
      <c r="G1190" s="286"/>
    </row>
    <row r="1191" spans="1:7" ht="120" x14ac:dyDescent="0.25">
      <c r="A1191" s="284" t="s">
        <v>27621</v>
      </c>
      <c r="B1191" s="284" t="s">
        <v>27622</v>
      </c>
      <c r="C1191" s="284" t="s">
        <v>28803</v>
      </c>
      <c r="D1191" s="285" t="s">
        <v>25441</v>
      </c>
      <c r="E1191" s="285">
        <v>1</v>
      </c>
      <c r="F1191" s="287">
        <v>2793.88</v>
      </c>
      <c r="G1191" s="287">
        <v>2793.88</v>
      </c>
    </row>
    <row r="1192" spans="1:7" x14ac:dyDescent="0.25">
      <c r="A1192" s="283" t="s">
        <v>27623</v>
      </c>
      <c r="B1192" s="284"/>
      <c r="C1192" s="283" t="s">
        <v>27624</v>
      </c>
      <c r="D1192" s="285"/>
      <c r="E1192" s="285"/>
      <c r="F1192" s="286"/>
      <c r="G1192" s="286"/>
    </row>
    <row r="1193" spans="1:7" ht="30" x14ac:dyDescent="0.25">
      <c r="A1193" s="283" t="s">
        <v>27625</v>
      </c>
      <c r="B1193" s="284"/>
      <c r="C1193" s="283" t="s">
        <v>27626</v>
      </c>
      <c r="D1193" s="285"/>
      <c r="E1193" s="285"/>
      <c r="F1193" s="286"/>
      <c r="G1193" s="286"/>
    </row>
    <row r="1194" spans="1:7" ht="30" x14ac:dyDescent="0.25">
      <c r="A1194" s="284" t="s">
        <v>27627</v>
      </c>
      <c r="B1194" s="284" t="s">
        <v>27628</v>
      </c>
      <c r="C1194" s="284" t="s">
        <v>28804</v>
      </c>
      <c r="D1194" s="285" t="s">
        <v>27629</v>
      </c>
      <c r="E1194" s="285">
        <v>1</v>
      </c>
      <c r="F1194" s="287">
        <v>1090.95</v>
      </c>
      <c r="G1194" s="287">
        <v>1090.95</v>
      </c>
    </row>
    <row r="1195" spans="1:7" ht="45" x14ac:dyDescent="0.25">
      <c r="A1195" s="283" t="s">
        <v>27630</v>
      </c>
      <c r="B1195" s="284"/>
      <c r="C1195" s="283" t="s">
        <v>27631</v>
      </c>
      <c r="D1195" s="285"/>
      <c r="E1195" s="285"/>
      <c r="F1195" s="286"/>
      <c r="G1195" s="286"/>
    </row>
    <row r="1196" spans="1:7" x14ac:dyDescent="0.25">
      <c r="A1196" s="284" t="s">
        <v>27632</v>
      </c>
      <c r="B1196" s="284" t="s">
        <v>27633</v>
      </c>
      <c r="C1196" s="284" t="s">
        <v>28805</v>
      </c>
      <c r="D1196" s="285" t="s">
        <v>25342</v>
      </c>
      <c r="E1196" s="285">
        <v>1</v>
      </c>
      <c r="F1196" s="286">
        <v>8.34</v>
      </c>
      <c r="G1196" s="286">
        <v>8.34</v>
      </c>
    </row>
    <row r="1197" spans="1:7" x14ac:dyDescent="0.25">
      <c r="A1197" s="284" t="s">
        <v>27634</v>
      </c>
      <c r="B1197" s="284" t="s">
        <v>27635</v>
      </c>
      <c r="C1197" s="284" t="s">
        <v>28806</v>
      </c>
      <c r="D1197" s="285" t="s">
        <v>25342</v>
      </c>
      <c r="E1197" s="285">
        <v>1</v>
      </c>
      <c r="F1197" s="286">
        <v>83.62</v>
      </c>
      <c r="G1197" s="286">
        <v>83.62</v>
      </c>
    </row>
    <row r="1198" spans="1:7" x14ac:dyDescent="0.25">
      <c r="A1198" s="284" t="s">
        <v>27636</v>
      </c>
      <c r="B1198" s="284" t="s">
        <v>27637</v>
      </c>
      <c r="C1198" s="284" t="s">
        <v>28807</v>
      </c>
      <c r="D1198" s="285" t="s">
        <v>25342</v>
      </c>
      <c r="E1198" s="285">
        <v>1</v>
      </c>
      <c r="F1198" s="286">
        <v>19.72</v>
      </c>
      <c r="G1198" s="286">
        <v>19.72</v>
      </c>
    </row>
    <row r="1199" spans="1:7" x14ac:dyDescent="0.25">
      <c r="A1199" s="284" t="s">
        <v>27638</v>
      </c>
      <c r="B1199" s="284" t="s">
        <v>27639</v>
      </c>
      <c r="C1199" s="284" t="s">
        <v>28808</v>
      </c>
      <c r="D1199" s="285" t="s">
        <v>25342</v>
      </c>
      <c r="E1199" s="285">
        <v>1</v>
      </c>
      <c r="F1199" s="286">
        <v>39.159999999999997</v>
      </c>
      <c r="G1199" s="286">
        <v>39.159999999999997</v>
      </c>
    </row>
    <row r="1200" spans="1:7" x14ac:dyDescent="0.25">
      <c r="A1200" s="284" t="s">
        <v>27640</v>
      </c>
      <c r="B1200" s="284" t="s">
        <v>27641</v>
      </c>
      <c r="C1200" s="284" t="s">
        <v>28809</v>
      </c>
      <c r="D1200" s="285" t="s">
        <v>25342</v>
      </c>
      <c r="E1200" s="285">
        <v>1</v>
      </c>
      <c r="F1200" s="286">
        <v>3.04</v>
      </c>
      <c r="G1200" s="286">
        <v>3.04</v>
      </c>
    </row>
    <row r="1201" spans="1:7" x14ac:dyDescent="0.25">
      <c r="A1201" s="284" t="s">
        <v>27642</v>
      </c>
      <c r="B1201" s="284" t="s">
        <v>27643</v>
      </c>
      <c r="C1201" s="284" t="s">
        <v>28810</v>
      </c>
      <c r="D1201" s="285" t="s">
        <v>25342</v>
      </c>
      <c r="E1201" s="285">
        <v>1</v>
      </c>
      <c r="F1201" s="286">
        <v>8.0299999999999994</v>
      </c>
      <c r="G1201" s="286">
        <v>8.0299999999999994</v>
      </c>
    </row>
    <row r="1202" spans="1:7" x14ac:dyDescent="0.25">
      <c r="A1202" s="284" t="s">
        <v>27644</v>
      </c>
      <c r="B1202" s="284" t="s">
        <v>27645</v>
      </c>
      <c r="C1202" s="284" t="s">
        <v>28811</v>
      </c>
      <c r="D1202" s="285" t="s">
        <v>25342</v>
      </c>
      <c r="E1202" s="285">
        <v>1</v>
      </c>
      <c r="F1202" s="286">
        <v>12.09</v>
      </c>
      <c r="G1202" s="286">
        <v>12.09</v>
      </c>
    </row>
    <row r="1203" spans="1:7" x14ac:dyDescent="0.25">
      <c r="A1203" s="284" t="s">
        <v>27646</v>
      </c>
      <c r="B1203" s="284" t="s">
        <v>27647</v>
      </c>
      <c r="C1203" s="284" t="s">
        <v>28812</v>
      </c>
      <c r="D1203" s="285" t="s">
        <v>25342</v>
      </c>
      <c r="E1203" s="285">
        <v>1</v>
      </c>
      <c r="F1203" s="286">
        <v>1.18</v>
      </c>
      <c r="G1203" s="286">
        <v>1.18</v>
      </c>
    </row>
    <row r="1204" spans="1:7" x14ac:dyDescent="0.25">
      <c r="A1204" s="284" t="s">
        <v>27648</v>
      </c>
      <c r="B1204" s="284" t="s">
        <v>27649</v>
      </c>
      <c r="C1204" s="284" t="s">
        <v>28813</v>
      </c>
      <c r="D1204" s="285" t="s">
        <v>25342</v>
      </c>
      <c r="E1204" s="285">
        <v>1</v>
      </c>
      <c r="F1204" s="286">
        <v>56.33</v>
      </c>
      <c r="G1204" s="286">
        <v>56.33</v>
      </c>
    </row>
    <row r="1205" spans="1:7" ht="30" x14ac:dyDescent="0.25">
      <c r="A1205" s="283" t="s">
        <v>27650</v>
      </c>
      <c r="B1205" s="284"/>
      <c r="C1205" s="283" t="s">
        <v>27651</v>
      </c>
      <c r="D1205" s="285"/>
      <c r="E1205" s="285"/>
      <c r="F1205" s="286"/>
      <c r="G1205" s="286"/>
    </row>
    <row r="1206" spans="1:7" x14ac:dyDescent="0.25">
      <c r="A1206" s="284" t="s">
        <v>27652</v>
      </c>
      <c r="B1206" s="284" t="s">
        <v>27653</v>
      </c>
      <c r="C1206" s="284" t="s">
        <v>28814</v>
      </c>
      <c r="D1206" s="285" t="s">
        <v>25342</v>
      </c>
      <c r="E1206" s="285">
        <v>1</v>
      </c>
      <c r="F1206" s="286">
        <v>58.06</v>
      </c>
      <c r="G1206" s="286">
        <v>58.06</v>
      </c>
    </row>
    <row r="1207" spans="1:7" x14ac:dyDescent="0.25">
      <c r="A1207" s="284" t="s">
        <v>27654</v>
      </c>
      <c r="B1207" s="284" t="s">
        <v>27655</v>
      </c>
      <c r="C1207" s="284" t="s">
        <v>28815</v>
      </c>
      <c r="D1207" s="285" t="s">
        <v>25342</v>
      </c>
      <c r="E1207" s="285">
        <v>1</v>
      </c>
      <c r="F1207" s="286">
        <v>21.93</v>
      </c>
      <c r="G1207" s="286">
        <v>21.93</v>
      </c>
    </row>
    <row r="1208" spans="1:7" x14ac:dyDescent="0.25">
      <c r="A1208" s="284" t="s">
        <v>27656</v>
      </c>
      <c r="B1208" s="284" t="s">
        <v>27657</v>
      </c>
      <c r="C1208" s="284" t="s">
        <v>28816</v>
      </c>
      <c r="D1208" s="285" t="s">
        <v>25342</v>
      </c>
      <c r="E1208" s="285">
        <v>1</v>
      </c>
      <c r="F1208" s="286">
        <v>38.119999999999997</v>
      </c>
      <c r="G1208" s="286">
        <v>38.119999999999997</v>
      </c>
    </row>
    <row r="1209" spans="1:7" x14ac:dyDescent="0.25">
      <c r="A1209" s="284" t="s">
        <v>27658</v>
      </c>
      <c r="B1209" s="284" t="s">
        <v>27659</v>
      </c>
      <c r="C1209" s="284" t="s">
        <v>28817</v>
      </c>
      <c r="D1209" s="285" t="s">
        <v>25342</v>
      </c>
      <c r="E1209" s="285">
        <v>1</v>
      </c>
      <c r="F1209" s="286">
        <v>52.04</v>
      </c>
      <c r="G1209" s="286">
        <v>52.04</v>
      </c>
    </row>
    <row r="1210" spans="1:7" x14ac:dyDescent="0.25">
      <c r="A1210" s="284" t="s">
        <v>27660</v>
      </c>
      <c r="B1210" s="284" t="s">
        <v>27661</v>
      </c>
      <c r="C1210" s="284" t="s">
        <v>28818</v>
      </c>
      <c r="D1210" s="285" t="s">
        <v>25342</v>
      </c>
      <c r="E1210" s="285">
        <v>1</v>
      </c>
      <c r="F1210" s="286">
        <v>24</v>
      </c>
      <c r="G1210" s="286">
        <v>24</v>
      </c>
    </row>
    <row r="1211" spans="1:7" x14ac:dyDescent="0.25">
      <c r="A1211" s="284" t="s">
        <v>27662</v>
      </c>
      <c r="B1211" s="284" t="s">
        <v>27663</v>
      </c>
      <c r="C1211" s="284" t="s">
        <v>28819</v>
      </c>
      <c r="D1211" s="285" t="s">
        <v>25342</v>
      </c>
      <c r="E1211" s="285">
        <v>1</v>
      </c>
      <c r="F1211" s="286">
        <v>27.55</v>
      </c>
      <c r="G1211" s="286">
        <v>27.55</v>
      </c>
    </row>
    <row r="1212" spans="1:7" x14ac:dyDescent="0.25">
      <c r="A1212" s="284" t="s">
        <v>27664</v>
      </c>
      <c r="B1212" s="284" t="s">
        <v>27665</v>
      </c>
      <c r="C1212" s="284" t="s">
        <v>28820</v>
      </c>
      <c r="D1212" s="285" t="s">
        <v>25342</v>
      </c>
      <c r="E1212" s="285">
        <v>1</v>
      </c>
      <c r="F1212" s="286">
        <v>28.63</v>
      </c>
      <c r="G1212" s="286">
        <v>28.63</v>
      </c>
    </row>
    <row r="1213" spans="1:7" x14ac:dyDescent="0.25">
      <c r="A1213" s="284" t="s">
        <v>27666</v>
      </c>
      <c r="B1213" s="284" t="s">
        <v>27667</v>
      </c>
      <c r="C1213" s="284" t="s">
        <v>28821</v>
      </c>
      <c r="D1213" s="285" t="s">
        <v>25342</v>
      </c>
      <c r="E1213" s="285">
        <v>1</v>
      </c>
      <c r="F1213" s="286">
        <v>88.79</v>
      </c>
      <c r="G1213" s="286">
        <v>88.79</v>
      </c>
    </row>
    <row r="1214" spans="1:7" x14ac:dyDescent="0.25">
      <c r="A1214" s="284" t="s">
        <v>27668</v>
      </c>
      <c r="B1214" s="284" t="s">
        <v>27669</v>
      </c>
      <c r="C1214" s="284" t="s">
        <v>28822</v>
      </c>
      <c r="D1214" s="285" t="s">
        <v>25342</v>
      </c>
      <c r="E1214" s="285">
        <v>1</v>
      </c>
      <c r="F1214" s="286">
        <v>46.99</v>
      </c>
      <c r="G1214" s="286">
        <v>46.99</v>
      </c>
    </row>
    <row r="1215" spans="1:7" x14ac:dyDescent="0.25">
      <c r="A1215" s="284" t="s">
        <v>27670</v>
      </c>
      <c r="B1215" s="284" t="s">
        <v>27671</v>
      </c>
      <c r="C1215" s="284" t="s">
        <v>28823</v>
      </c>
      <c r="D1215" s="285" t="s">
        <v>25342</v>
      </c>
      <c r="E1215" s="285">
        <v>1</v>
      </c>
      <c r="F1215" s="286">
        <v>38.99</v>
      </c>
      <c r="G1215" s="286">
        <v>38.99</v>
      </c>
    </row>
    <row r="1216" spans="1:7" x14ac:dyDescent="0.25">
      <c r="A1216" s="284" t="s">
        <v>27672</v>
      </c>
      <c r="B1216" s="284" t="s">
        <v>27673</v>
      </c>
      <c r="C1216" s="284" t="s">
        <v>28824</v>
      </c>
      <c r="D1216" s="285" t="s">
        <v>25342</v>
      </c>
      <c r="E1216" s="285">
        <v>1</v>
      </c>
      <c r="F1216" s="286">
        <v>37.26</v>
      </c>
      <c r="G1216" s="286">
        <v>37.26</v>
      </c>
    </row>
    <row r="1217" spans="1:7" x14ac:dyDescent="0.25">
      <c r="A1217" s="284" t="s">
        <v>27674</v>
      </c>
      <c r="B1217" s="284" t="s">
        <v>27675</v>
      </c>
      <c r="C1217" s="284" t="s">
        <v>28825</v>
      </c>
      <c r="D1217" s="285" t="s">
        <v>25342</v>
      </c>
      <c r="E1217" s="285">
        <v>1</v>
      </c>
      <c r="F1217" s="286">
        <v>360.93</v>
      </c>
      <c r="G1217" s="286">
        <v>360.93</v>
      </c>
    </row>
    <row r="1218" spans="1:7" x14ac:dyDescent="0.25">
      <c r="A1218" s="284" t="s">
        <v>27676</v>
      </c>
      <c r="B1218" s="284" t="s">
        <v>27677</v>
      </c>
      <c r="C1218" s="284" t="s">
        <v>28826</v>
      </c>
      <c r="D1218" s="285" t="s">
        <v>25342</v>
      </c>
      <c r="E1218" s="285">
        <v>1</v>
      </c>
      <c r="F1218" s="286">
        <v>612.66999999999996</v>
      </c>
      <c r="G1218" s="286">
        <v>612.66999999999996</v>
      </c>
    </row>
    <row r="1219" spans="1:7" x14ac:dyDescent="0.25">
      <c r="A1219" s="284" t="s">
        <v>27678</v>
      </c>
      <c r="B1219" s="284" t="s">
        <v>27679</v>
      </c>
      <c r="C1219" s="284" t="s">
        <v>28827</v>
      </c>
      <c r="D1219" s="285" t="s">
        <v>25342</v>
      </c>
      <c r="E1219" s="285">
        <v>1</v>
      </c>
      <c r="F1219" s="286">
        <v>134.44999999999999</v>
      </c>
      <c r="G1219" s="286">
        <v>134.44999999999999</v>
      </c>
    </row>
    <row r="1220" spans="1:7" ht="30" x14ac:dyDescent="0.25">
      <c r="A1220" s="283" t="s">
        <v>27680</v>
      </c>
      <c r="B1220" s="284"/>
      <c r="C1220" s="283" t="s">
        <v>27681</v>
      </c>
      <c r="D1220" s="285"/>
      <c r="E1220" s="285"/>
      <c r="F1220" s="286"/>
      <c r="G1220" s="286"/>
    </row>
    <row r="1221" spans="1:7" ht="30" x14ac:dyDescent="0.25">
      <c r="A1221" s="284" t="s">
        <v>27682</v>
      </c>
      <c r="B1221" s="284" t="s">
        <v>27683</v>
      </c>
      <c r="C1221" s="284" t="s">
        <v>28828</v>
      </c>
      <c r="D1221" s="285" t="s">
        <v>27684</v>
      </c>
      <c r="E1221" s="285">
        <v>1</v>
      </c>
      <c r="F1221" s="287">
        <v>5195.5</v>
      </c>
      <c r="G1221" s="287">
        <v>5195.5</v>
      </c>
    </row>
    <row r="1222" spans="1:7" ht="30" x14ac:dyDescent="0.25">
      <c r="A1222" s="284" t="s">
        <v>27685</v>
      </c>
      <c r="B1222" s="284" t="s">
        <v>27686</v>
      </c>
      <c r="C1222" s="284" t="s">
        <v>28829</v>
      </c>
      <c r="D1222" s="285" t="s">
        <v>27684</v>
      </c>
      <c r="E1222" s="285">
        <v>1</v>
      </c>
      <c r="F1222" s="287">
        <v>19489.79</v>
      </c>
      <c r="G1222" s="287">
        <v>19489.79</v>
      </c>
    </row>
    <row r="1223" spans="1:7" ht="30" x14ac:dyDescent="0.25">
      <c r="A1223" s="284" t="s">
        <v>27687</v>
      </c>
      <c r="B1223" s="284" t="s">
        <v>27688</v>
      </c>
      <c r="C1223" s="284" t="s">
        <v>28830</v>
      </c>
      <c r="D1223" s="285" t="s">
        <v>27684</v>
      </c>
      <c r="E1223" s="285">
        <v>1</v>
      </c>
      <c r="F1223" s="287">
        <v>8141.1</v>
      </c>
      <c r="G1223" s="287">
        <v>8141.1</v>
      </c>
    </row>
    <row r="1224" spans="1:7" ht="30" x14ac:dyDescent="0.25">
      <c r="A1224" s="284" t="s">
        <v>27689</v>
      </c>
      <c r="B1224" s="284" t="s">
        <v>27690</v>
      </c>
      <c r="C1224" s="284" t="s">
        <v>28831</v>
      </c>
      <c r="D1224" s="285" t="s">
        <v>27684</v>
      </c>
      <c r="E1224" s="285">
        <v>1</v>
      </c>
      <c r="F1224" s="287">
        <v>2489.6999999999998</v>
      </c>
      <c r="G1224" s="287">
        <v>2489.6999999999998</v>
      </c>
    </row>
    <row r="1225" spans="1:7" ht="30" x14ac:dyDescent="0.25">
      <c r="A1225" s="284" t="s">
        <v>27691</v>
      </c>
      <c r="B1225" s="284" t="s">
        <v>27692</v>
      </c>
      <c r="C1225" s="284" t="s">
        <v>28832</v>
      </c>
      <c r="D1225" s="285" t="s">
        <v>27684</v>
      </c>
      <c r="E1225" s="285">
        <v>1</v>
      </c>
      <c r="F1225" s="287">
        <v>13921.28</v>
      </c>
      <c r="G1225" s="287">
        <v>13921.28</v>
      </c>
    </row>
    <row r="1226" spans="1:7" ht="30" x14ac:dyDescent="0.25">
      <c r="A1226" s="284" t="s">
        <v>27693</v>
      </c>
      <c r="B1226" s="284" t="s">
        <v>27694</v>
      </c>
      <c r="C1226" s="284" t="s">
        <v>28833</v>
      </c>
      <c r="D1226" s="285" t="s">
        <v>27684</v>
      </c>
      <c r="E1226" s="285">
        <v>1</v>
      </c>
      <c r="F1226" s="287">
        <v>4151.96</v>
      </c>
      <c r="G1226" s="287">
        <v>4151.96</v>
      </c>
    </row>
    <row r="1227" spans="1:7" ht="30" x14ac:dyDescent="0.25">
      <c r="A1227" s="284" t="s">
        <v>27695</v>
      </c>
      <c r="B1227" s="284" t="s">
        <v>27696</v>
      </c>
      <c r="C1227" s="284" t="s">
        <v>28834</v>
      </c>
      <c r="D1227" s="285" t="s">
        <v>27684</v>
      </c>
      <c r="E1227" s="285">
        <v>1</v>
      </c>
      <c r="F1227" s="287">
        <v>3759.71</v>
      </c>
      <c r="G1227" s="287">
        <v>3759.71</v>
      </c>
    </row>
    <row r="1228" spans="1:7" ht="30" x14ac:dyDescent="0.25">
      <c r="A1228" s="284" t="s">
        <v>27697</v>
      </c>
      <c r="B1228" s="284" t="s">
        <v>27698</v>
      </c>
      <c r="C1228" s="284" t="s">
        <v>28835</v>
      </c>
      <c r="D1228" s="285" t="s">
        <v>27684</v>
      </c>
      <c r="E1228" s="285">
        <v>1</v>
      </c>
      <c r="F1228" s="287">
        <v>11264.32</v>
      </c>
      <c r="G1228" s="287">
        <v>11264.32</v>
      </c>
    </row>
    <row r="1229" spans="1:7" ht="30" x14ac:dyDescent="0.25">
      <c r="A1229" s="284" t="s">
        <v>27699</v>
      </c>
      <c r="B1229" s="284" t="s">
        <v>27700</v>
      </c>
      <c r="C1229" s="284" t="s">
        <v>28836</v>
      </c>
      <c r="D1229" s="285" t="s">
        <v>27684</v>
      </c>
      <c r="E1229" s="285">
        <v>1</v>
      </c>
      <c r="F1229" s="287">
        <v>9251.25</v>
      </c>
      <c r="G1229" s="287">
        <v>9251.25</v>
      </c>
    </row>
    <row r="1230" spans="1:7" ht="30" x14ac:dyDescent="0.25">
      <c r="A1230" s="284" t="s">
        <v>27701</v>
      </c>
      <c r="B1230" s="284" t="s">
        <v>27702</v>
      </c>
      <c r="C1230" s="284" t="s">
        <v>28837</v>
      </c>
      <c r="D1230" s="285" t="s">
        <v>27684</v>
      </c>
      <c r="E1230" s="285">
        <v>1</v>
      </c>
      <c r="F1230" s="287">
        <v>9251.25</v>
      </c>
      <c r="G1230" s="287">
        <v>9251.25</v>
      </c>
    </row>
    <row r="1231" spans="1:7" ht="30" x14ac:dyDescent="0.25">
      <c r="A1231" s="284" t="s">
        <v>27703</v>
      </c>
      <c r="B1231" s="284" t="s">
        <v>27704</v>
      </c>
      <c r="C1231" s="284" t="s">
        <v>28838</v>
      </c>
      <c r="D1231" s="285" t="s">
        <v>27684</v>
      </c>
      <c r="E1231" s="285">
        <v>1</v>
      </c>
      <c r="F1231" s="287">
        <v>9502.8799999999992</v>
      </c>
      <c r="G1231" s="287">
        <v>9502.8799999999992</v>
      </c>
    </row>
    <row r="1232" spans="1:7" ht="30" x14ac:dyDescent="0.25">
      <c r="A1232" s="284" t="s">
        <v>27705</v>
      </c>
      <c r="B1232" s="284" t="s">
        <v>27706</v>
      </c>
      <c r="C1232" s="284" t="s">
        <v>28839</v>
      </c>
      <c r="D1232" s="285" t="s">
        <v>27684</v>
      </c>
      <c r="E1232" s="285">
        <v>1</v>
      </c>
      <c r="F1232" s="287">
        <v>8662.1299999999992</v>
      </c>
      <c r="G1232" s="287">
        <v>8662.1299999999992</v>
      </c>
    </row>
    <row r="1233" spans="1:7" ht="30" x14ac:dyDescent="0.25">
      <c r="A1233" s="284" t="s">
        <v>27707</v>
      </c>
      <c r="B1233" s="284" t="s">
        <v>27708</v>
      </c>
      <c r="C1233" s="284" t="s">
        <v>28840</v>
      </c>
      <c r="D1233" s="285" t="s">
        <v>27684</v>
      </c>
      <c r="E1233" s="285">
        <v>1</v>
      </c>
      <c r="F1233" s="287">
        <v>9251.25</v>
      </c>
      <c r="G1233" s="287">
        <v>9251.25</v>
      </c>
    </row>
    <row r="1234" spans="1:7" ht="30" x14ac:dyDescent="0.25">
      <c r="A1234" s="284" t="s">
        <v>27709</v>
      </c>
      <c r="B1234" s="284" t="s">
        <v>27710</v>
      </c>
      <c r="C1234" s="284" t="s">
        <v>28841</v>
      </c>
      <c r="D1234" s="285" t="s">
        <v>27684</v>
      </c>
      <c r="E1234" s="285">
        <v>1</v>
      </c>
      <c r="F1234" s="287">
        <v>19964.28</v>
      </c>
      <c r="G1234" s="287">
        <v>19964.28</v>
      </c>
    </row>
    <row r="1235" spans="1:7" x14ac:dyDescent="0.25">
      <c r="A1235" s="284" t="s">
        <v>27711</v>
      </c>
      <c r="B1235" s="284" t="s">
        <v>27712</v>
      </c>
      <c r="C1235" s="284" t="s">
        <v>28842</v>
      </c>
      <c r="D1235" s="285" t="s">
        <v>27684</v>
      </c>
      <c r="E1235" s="285">
        <v>1</v>
      </c>
      <c r="F1235" s="287">
        <v>5195.5</v>
      </c>
      <c r="G1235" s="287">
        <v>5195.5</v>
      </c>
    </row>
    <row r="1236" spans="1:7" ht="30" x14ac:dyDescent="0.25">
      <c r="A1236" s="284" t="s">
        <v>27713</v>
      </c>
      <c r="B1236" s="284" t="s">
        <v>27714</v>
      </c>
      <c r="C1236" s="284" t="s">
        <v>28843</v>
      </c>
      <c r="D1236" s="285" t="s">
        <v>27684</v>
      </c>
      <c r="E1236" s="285">
        <v>1</v>
      </c>
      <c r="F1236" s="287">
        <v>11197.71</v>
      </c>
      <c r="G1236" s="287">
        <v>11197.71</v>
      </c>
    </row>
    <row r="1237" spans="1:7" ht="30" x14ac:dyDescent="0.25">
      <c r="A1237" s="284" t="s">
        <v>27715</v>
      </c>
      <c r="B1237" s="284" t="s">
        <v>27716</v>
      </c>
      <c r="C1237" s="284" t="s">
        <v>28844</v>
      </c>
      <c r="D1237" s="285" t="s">
        <v>27684</v>
      </c>
      <c r="E1237" s="285">
        <v>1</v>
      </c>
      <c r="F1237" s="287">
        <v>16705.64</v>
      </c>
      <c r="G1237" s="287">
        <v>16705.64</v>
      </c>
    </row>
    <row r="1238" spans="1:7" x14ac:dyDescent="0.25">
      <c r="A1238" s="284" t="s">
        <v>27717</v>
      </c>
      <c r="B1238" s="284" t="s">
        <v>27718</v>
      </c>
      <c r="C1238" s="284" t="s">
        <v>28845</v>
      </c>
      <c r="D1238" s="285" t="s">
        <v>27684</v>
      </c>
      <c r="E1238" s="285">
        <v>1</v>
      </c>
      <c r="F1238" s="287">
        <v>2188.13</v>
      </c>
      <c r="G1238" s="287">
        <v>2188.13</v>
      </c>
    </row>
    <row r="1239" spans="1:7" ht="30" x14ac:dyDescent="0.25">
      <c r="A1239" s="284" t="s">
        <v>27719</v>
      </c>
      <c r="B1239" s="284" t="s">
        <v>27720</v>
      </c>
      <c r="C1239" s="284" t="s">
        <v>28846</v>
      </c>
      <c r="D1239" s="285" t="s">
        <v>27684</v>
      </c>
      <c r="E1239" s="285">
        <v>1</v>
      </c>
      <c r="F1239" s="287">
        <v>3962.44</v>
      </c>
      <c r="G1239" s="287">
        <v>3962.44</v>
      </c>
    </row>
    <row r="1240" spans="1:7" x14ac:dyDescent="0.25">
      <c r="A1240" s="284" t="s">
        <v>27721</v>
      </c>
      <c r="B1240" s="284" t="s">
        <v>27722</v>
      </c>
      <c r="C1240" s="284" t="s">
        <v>28847</v>
      </c>
      <c r="D1240" s="285" t="s">
        <v>27684</v>
      </c>
      <c r="E1240" s="285">
        <v>1</v>
      </c>
      <c r="F1240" s="287">
        <v>1608.68</v>
      </c>
      <c r="G1240" s="287">
        <v>1608.68</v>
      </c>
    </row>
    <row r="1241" spans="1:7" ht="30" x14ac:dyDescent="0.25">
      <c r="A1241" s="284" t="s">
        <v>27723</v>
      </c>
      <c r="B1241" s="284" t="s">
        <v>27724</v>
      </c>
      <c r="C1241" s="284" t="s">
        <v>28848</v>
      </c>
      <c r="D1241" s="285" t="s">
        <v>27684</v>
      </c>
      <c r="E1241" s="285">
        <v>1</v>
      </c>
      <c r="F1241" s="287">
        <v>1608.68</v>
      </c>
      <c r="G1241" s="287">
        <v>1608.68</v>
      </c>
    </row>
    <row r="1242" spans="1:7" ht="30" x14ac:dyDescent="0.25">
      <c r="A1242" s="284" t="s">
        <v>27725</v>
      </c>
      <c r="B1242" s="284" t="s">
        <v>27726</v>
      </c>
      <c r="C1242" s="284" t="s">
        <v>28849</v>
      </c>
      <c r="D1242" s="285" t="s">
        <v>27684</v>
      </c>
      <c r="E1242" s="285">
        <v>1</v>
      </c>
      <c r="F1242" s="287">
        <v>3048.03</v>
      </c>
      <c r="G1242" s="287">
        <v>3048.03</v>
      </c>
    </row>
    <row r="1243" spans="1:7" ht="30" x14ac:dyDescent="0.25">
      <c r="A1243" s="283" t="s">
        <v>27727</v>
      </c>
      <c r="B1243" s="284"/>
      <c r="C1243" s="283" t="s">
        <v>27728</v>
      </c>
      <c r="D1243" s="285"/>
      <c r="E1243" s="285"/>
      <c r="F1243" s="286"/>
      <c r="G1243" s="286"/>
    </row>
    <row r="1244" spans="1:7" ht="30" x14ac:dyDescent="0.25">
      <c r="A1244" s="284" t="s">
        <v>27729</v>
      </c>
      <c r="B1244" s="284" t="s">
        <v>27730</v>
      </c>
      <c r="C1244" s="284" t="s">
        <v>28850</v>
      </c>
      <c r="D1244" s="285" t="s">
        <v>27684</v>
      </c>
      <c r="E1244" s="285">
        <v>1</v>
      </c>
      <c r="F1244" s="287">
        <v>6016.49</v>
      </c>
      <c r="G1244" s="287">
        <v>6016.49</v>
      </c>
    </row>
    <row r="1245" spans="1:7" ht="30" x14ac:dyDescent="0.25">
      <c r="A1245" s="284" t="s">
        <v>27731</v>
      </c>
      <c r="B1245" s="284" t="s">
        <v>27732</v>
      </c>
      <c r="C1245" s="284" t="s">
        <v>28851</v>
      </c>
      <c r="D1245" s="285" t="s">
        <v>27684</v>
      </c>
      <c r="E1245" s="285">
        <v>1</v>
      </c>
      <c r="F1245" s="287">
        <v>22569.55</v>
      </c>
      <c r="G1245" s="287">
        <v>22569.55</v>
      </c>
    </row>
    <row r="1246" spans="1:7" ht="30" x14ac:dyDescent="0.25">
      <c r="A1246" s="284" t="s">
        <v>27733</v>
      </c>
      <c r="B1246" s="284" t="s">
        <v>27734</v>
      </c>
      <c r="C1246" s="284" t="s">
        <v>28852</v>
      </c>
      <c r="D1246" s="285" t="s">
        <v>27684</v>
      </c>
      <c r="E1246" s="285">
        <v>1</v>
      </c>
      <c r="F1246" s="287">
        <v>9427.5499999999993</v>
      </c>
      <c r="G1246" s="287">
        <v>9427.5499999999993</v>
      </c>
    </row>
    <row r="1247" spans="1:7" ht="30" x14ac:dyDescent="0.25">
      <c r="A1247" s="284" t="s">
        <v>27735</v>
      </c>
      <c r="B1247" s="284" t="s">
        <v>27736</v>
      </c>
      <c r="C1247" s="284" t="s">
        <v>28853</v>
      </c>
      <c r="D1247" s="285" t="s">
        <v>27684</v>
      </c>
      <c r="E1247" s="285">
        <v>1</v>
      </c>
      <c r="F1247" s="287">
        <v>2883.12</v>
      </c>
      <c r="G1247" s="287">
        <v>2883.12</v>
      </c>
    </row>
    <row r="1248" spans="1:7" ht="30" x14ac:dyDescent="0.25">
      <c r="A1248" s="284" t="s">
        <v>27737</v>
      </c>
      <c r="B1248" s="284" t="s">
        <v>27738</v>
      </c>
      <c r="C1248" s="284" t="s">
        <v>28854</v>
      </c>
      <c r="D1248" s="285" t="s">
        <v>27684</v>
      </c>
      <c r="E1248" s="285">
        <v>1</v>
      </c>
      <c r="F1248" s="287">
        <v>16121.11</v>
      </c>
      <c r="G1248" s="287">
        <v>16121.11</v>
      </c>
    </row>
    <row r="1249" spans="1:7" ht="30" x14ac:dyDescent="0.25">
      <c r="A1249" s="284" t="s">
        <v>27739</v>
      </c>
      <c r="B1249" s="284" t="s">
        <v>27740</v>
      </c>
      <c r="C1249" s="284" t="s">
        <v>28855</v>
      </c>
      <c r="D1249" s="285" t="s">
        <v>27684</v>
      </c>
      <c r="E1249" s="285">
        <v>1</v>
      </c>
      <c r="F1249" s="287">
        <v>4808.05</v>
      </c>
      <c r="G1249" s="287">
        <v>4808.05</v>
      </c>
    </row>
    <row r="1250" spans="1:7" ht="30" x14ac:dyDescent="0.25">
      <c r="A1250" s="284" t="s">
        <v>27741</v>
      </c>
      <c r="B1250" s="284" t="s">
        <v>27742</v>
      </c>
      <c r="C1250" s="284" t="s">
        <v>28856</v>
      </c>
      <c r="D1250" s="285" t="s">
        <v>27684</v>
      </c>
      <c r="E1250" s="285">
        <v>1</v>
      </c>
      <c r="F1250" s="287">
        <v>4353.8100000000004</v>
      </c>
      <c r="G1250" s="287">
        <v>4353.8100000000004</v>
      </c>
    </row>
    <row r="1251" spans="1:7" ht="30" x14ac:dyDescent="0.25">
      <c r="A1251" s="284" t="s">
        <v>27743</v>
      </c>
      <c r="B1251" s="284" t="s">
        <v>27744</v>
      </c>
      <c r="C1251" s="284" t="s">
        <v>28857</v>
      </c>
      <c r="D1251" s="285" t="s">
        <v>27684</v>
      </c>
      <c r="E1251" s="285">
        <v>1</v>
      </c>
      <c r="F1251" s="287">
        <v>13044.3</v>
      </c>
      <c r="G1251" s="287">
        <v>13044.3</v>
      </c>
    </row>
    <row r="1252" spans="1:7" ht="30" x14ac:dyDescent="0.25">
      <c r="A1252" s="284" t="s">
        <v>27745</v>
      </c>
      <c r="B1252" s="284" t="s">
        <v>27746</v>
      </c>
      <c r="C1252" s="284" t="s">
        <v>28858</v>
      </c>
      <c r="D1252" s="285" t="s">
        <v>27684</v>
      </c>
      <c r="E1252" s="285">
        <v>1</v>
      </c>
      <c r="F1252" s="287">
        <v>10713.13</v>
      </c>
      <c r="G1252" s="287">
        <v>10713.13</v>
      </c>
    </row>
    <row r="1253" spans="1:7" ht="30" x14ac:dyDescent="0.25">
      <c r="A1253" s="284" t="s">
        <v>27747</v>
      </c>
      <c r="B1253" s="284" t="s">
        <v>27748</v>
      </c>
      <c r="C1253" s="284" t="s">
        <v>28859</v>
      </c>
      <c r="D1253" s="285" t="s">
        <v>27684</v>
      </c>
      <c r="E1253" s="285">
        <v>1</v>
      </c>
      <c r="F1253" s="287">
        <v>10713.13</v>
      </c>
      <c r="G1253" s="287">
        <v>10713.13</v>
      </c>
    </row>
    <row r="1254" spans="1:7" ht="30" x14ac:dyDescent="0.25">
      <c r="A1254" s="284" t="s">
        <v>27749</v>
      </c>
      <c r="B1254" s="284" t="s">
        <v>27750</v>
      </c>
      <c r="C1254" s="284" t="s">
        <v>28860</v>
      </c>
      <c r="D1254" s="285" t="s">
        <v>27684</v>
      </c>
      <c r="E1254" s="285">
        <v>1</v>
      </c>
      <c r="F1254" s="287">
        <v>11004.52</v>
      </c>
      <c r="G1254" s="287">
        <v>11004.52</v>
      </c>
    </row>
    <row r="1255" spans="1:7" ht="30" x14ac:dyDescent="0.25">
      <c r="A1255" s="284" t="s">
        <v>27751</v>
      </c>
      <c r="B1255" s="284" t="s">
        <v>27752</v>
      </c>
      <c r="C1255" s="284" t="s">
        <v>28861</v>
      </c>
      <c r="D1255" s="285" t="s">
        <v>27684</v>
      </c>
      <c r="E1255" s="285">
        <v>1</v>
      </c>
      <c r="F1255" s="287">
        <v>10030.91</v>
      </c>
      <c r="G1255" s="287">
        <v>10030.91</v>
      </c>
    </row>
    <row r="1256" spans="1:7" ht="30" x14ac:dyDescent="0.25">
      <c r="A1256" s="284" t="s">
        <v>27753</v>
      </c>
      <c r="B1256" s="284" t="s">
        <v>27754</v>
      </c>
      <c r="C1256" s="284" t="s">
        <v>28862</v>
      </c>
      <c r="D1256" s="285" t="s">
        <v>27684</v>
      </c>
      <c r="E1256" s="285">
        <v>1</v>
      </c>
      <c r="F1256" s="287">
        <v>10713.13</v>
      </c>
      <c r="G1256" s="287">
        <v>10713.13</v>
      </c>
    </row>
    <row r="1257" spans="1:7" ht="30" x14ac:dyDescent="0.25">
      <c r="A1257" s="284" t="s">
        <v>27755</v>
      </c>
      <c r="B1257" s="284" t="s">
        <v>27756</v>
      </c>
      <c r="C1257" s="284" t="s">
        <v>28863</v>
      </c>
      <c r="D1257" s="285" t="s">
        <v>27684</v>
      </c>
      <c r="E1257" s="285">
        <v>1</v>
      </c>
      <c r="F1257" s="287">
        <v>23003.22</v>
      </c>
      <c r="G1257" s="287">
        <v>23003.22</v>
      </c>
    </row>
    <row r="1258" spans="1:7" x14ac:dyDescent="0.25">
      <c r="A1258" s="284" t="s">
        <v>27757</v>
      </c>
      <c r="B1258" s="284" t="s">
        <v>27758</v>
      </c>
      <c r="C1258" s="284" t="s">
        <v>28864</v>
      </c>
      <c r="D1258" s="285" t="s">
        <v>27684</v>
      </c>
      <c r="E1258" s="285">
        <v>1</v>
      </c>
      <c r="F1258" s="287">
        <v>6016.49</v>
      </c>
      <c r="G1258" s="287">
        <v>6016.49</v>
      </c>
    </row>
    <row r="1259" spans="1:7" ht="30" x14ac:dyDescent="0.25">
      <c r="A1259" s="284" t="s">
        <v>27759</v>
      </c>
      <c r="B1259" s="284" t="s">
        <v>27760</v>
      </c>
      <c r="C1259" s="284" t="s">
        <v>28865</v>
      </c>
      <c r="D1259" s="285" t="s">
        <v>27684</v>
      </c>
      <c r="E1259" s="285">
        <v>1</v>
      </c>
      <c r="F1259" s="287">
        <v>12967.17</v>
      </c>
      <c r="G1259" s="287">
        <v>12967.17</v>
      </c>
    </row>
    <row r="1260" spans="1:7" ht="30" x14ac:dyDescent="0.25">
      <c r="A1260" s="284" t="s">
        <v>27761</v>
      </c>
      <c r="B1260" s="284" t="s">
        <v>27762</v>
      </c>
      <c r="C1260" s="284" t="s">
        <v>28866</v>
      </c>
      <c r="D1260" s="285" t="s">
        <v>27684</v>
      </c>
      <c r="E1260" s="285">
        <v>1</v>
      </c>
      <c r="F1260" s="287">
        <v>19345.330000000002</v>
      </c>
      <c r="G1260" s="287">
        <v>19345.330000000002</v>
      </c>
    </row>
    <row r="1261" spans="1:7" x14ac:dyDescent="0.25">
      <c r="A1261" s="284" t="s">
        <v>27763</v>
      </c>
      <c r="B1261" s="284" t="s">
        <v>27764</v>
      </c>
      <c r="C1261" s="284" t="s">
        <v>28867</v>
      </c>
      <c r="D1261" s="285" t="s">
        <v>27684</v>
      </c>
      <c r="E1261" s="285">
        <v>1</v>
      </c>
      <c r="F1261" s="287">
        <v>2534.13</v>
      </c>
      <c r="G1261" s="287">
        <v>2534.13</v>
      </c>
    </row>
    <row r="1262" spans="1:7" ht="30" x14ac:dyDescent="0.25">
      <c r="A1262" s="284" t="s">
        <v>27765</v>
      </c>
      <c r="B1262" s="284" t="s">
        <v>27766</v>
      </c>
      <c r="C1262" s="284" t="s">
        <v>28868</v>
      </c>
      <c r="D1262" s="285" t="s">
        <v>27684</v>
      </c>
      <c r="E1262" s="285">
        <v>1</v>
      </c>
      <c r="F1262" s="287">
        <v>4588.58</v>
      </c>
      <c r="G1262" s="287">
        <v>4588.58</v>
      </c>
    </row>
    <row r="1263" spans="1:7" x14ac:dyDescent="0.25">
      <c r="A1263" s="284" t="s">
        <v>27767</v>
      </c>
      <c r="B1263" s="284" t="s">
        <v>27768</v>
      </c>
      <c r="C1263" s="284" t="s">
        <v>28869</v>
      </c>
      <c r="D1263" s="285" t="s">
        <v>27684</v>
      </c>
      <c r="E1263" s="285">
        <v>1</v>
      </c>
      <c r="F1263" s="287">
        <v>1862.88</v>
      </c>
      <c r="G1263" s="287">
        <v>1862.88</v>
      </c>
    </row>
    <row r="1264" spans="1:7" ht="30" x14ac:dyDescent="0.25">
      <c r="A1264" s="284" t="s">
        <v>27769</v>
      </c>
      <c r="B1264" s="284" t="s">
        <v>27770</v>
      </c>
      <c r="C1264" s="284" t="s">
        <v>28870</v>
      </c>
      <c r="D1264" s="285" t="s">
        <v>27684</v>
      </c>
      <c r="E1264" s="285">
        <v>1</v>
      </c>
      <c r="F1264" s="287">
        <v>1862.88</v>
      </c>
      <c r="G1264" s="287">
        <v>1862.88</v>
      </c>
    </row>
    <row r="1265" spans="1:7" ht="30" x14ac:dyDescent="0.25">
      <c r="A1265" s="284" t="s">
        <v>27771</v>
      </c>
      <c r="B1265" s="284" t="s">
        <v>27772</v>
      </c>
      <c r="C1265" s="284" t="s">
        <v>28871</v>
      </c>
      <c r="D1265" s="285" t="s">
        <v>27684</v>
      </c>
      <c r="E1265" s="285">
        <v>1</v>
      </c>
      <c r="F1265" s="287">
        <v>3529.67</v>
      </c>
      <c r="G1265" s="287">
        <v>3529.67</v>
      </c>
    </row>
  </sheetData>
  <mergeCells count="14">
    <mergeCell ref="A11:G11"/>
    <mergeCell ref="A7:E7"/>
    <mergeCell ref="F7:G7"/>
    <mergeCell ref="A8:G8"/>
    <mergeCell ref="A9:E9"/>
    <mergeCell ref="F9:G9"/>
    <mergeCell ref="A10:G10"/>
    <mergeCell ref="A6:E6"/>
    <mergeCell ref="F6:G6"/>
    <mergeCell ref="A1:G1"/>
    <mergeCell ref="A2:G2"/>
    <mergeCell ref="A3:G3"/>
    <mergeCell ref="A4:G4"/>
    <mergeCell ref="A5:G5"/>
  </mergeCells>
  <pageMargins left="0.78740157499999996" right="0.78740157499999996" top="0.984251969" bottom="0.984251969" header="0.4921259845" footer="0.492125984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tabColor theme="5"/>
  </sheetPr>
  <dimension ref="A1:I70"/>
  <sheetViews>
    <sheetView showGridLines="0" topLeftCell="A32" zoomScaleNormal="100" workbookViewId="0">
      <selection activeCell="A42" sqref="A42:C42"/>
    </sheetView>
  </sheetViews>
  <sheetFormatPr defaultRowHeight="15" x14ac:dyDescent="0.25"/>
  <cols>
    <col min="1" max="1" width="10.28515625" style="24" customWidth="1"/>
    <col min="2" max="2" width="83.85546875" style="24" customWidth="1"/>
    <col min="3" max="3" width="11.28515625" style="24" customWidth="1"/>
    <col min="4" max="4" width="22.28515625" style="24" customWidth="1"/>
  </cols>
  <sheetData>
    <row r="1" spans="1:9" x14ac:dyDescent="0.25">
      <c r="A1" s="24" t="s">
        <v>15673</v>
      </c>
      <c r="B1" s="24" t="s">
        <v>15674</v>
      </c>
      <c r="D1" s="24" t="s">
        <v>15675</v>
      </c>
    </row>
    <row r="2" spans="1:9" x14ac:dyDescent="0.25">
      <c r="A2" s="24" t="s">
        <v>15672</v>
      </c>
      <c r="E2" s="25"/>
      <c r="F2" s="25"/>
      <c r="G2" s="25"/>
      <c r="H2" s="25"/>
      <c r="I2" s="25"/>
    </row>
    <row r="3" spans="1:9" x14ac:dyDescent="0.25">
      <c r="A3" s="1066" t="s">
        <v>15680</v>
      </c>
      <c r="B3" s="1066"/>
      <c r="C3" s="1066"/>
      <c r="D3" s="1066"/>
    </row>
    <row r="4" spans="1:9" x14ac:dyDescent="0.25">
      <c r="A4" s="24" t="s">
        <v>15676</v>
      </c>
      <c r="B4" s="24" t="s">
        <v>15677</v>
      </c>
      <c r="C4" s="26" t="s">
        <v>13</v>
      </c>
      <c r="D4" s="27" t="s">
        <v>15678</v>
      </c>
    </row>
    <row r="5" spans="1:9" x14ac:dyDescent="0.25">
      <c r="A5" s="405">
        <v>4816119</v>
      </c>
      <c r="B5" s="450" t="s">
        <v>15681</v>
      </c>
      <c r="C5" s="405" t="s">
        <v>15679</v>
      </c>
      <c r="D5" s="405">
        <v>30.72</v>
      </c>
    </row>
    <row r="6" spans="1:9" x14ac:dyDescent="0.25">
      <c r="A6" s="405">
        <v>4413942</v>
      </c>
      <c r="B6" s="450" t="s">
        <v>20685</v>
      </c>
      <c r="C6" s="405" t="s">
        <v>15679</v>
      </c>
      <c r="D6" s="405">
        <v>1.38</v>
      </c>
    </row>
    <row r="7" spans="1:9" ht="30" x14ac:dyDescent="0.25">
      <c r="A7" s="405">
        <v>3117750</v>
      </c>
      <c r="B7" s="450" t="s">
        <v>25170</v>
      </c>
      <c r="C7" s="405" t="s">
        <v>15719</v>
      </c>
      <c r="D7" s="405">
        <v>11.38</v>
      </c>
    </row>
    <row r="8" spans="1:9" ht="30" x14ac:dyDescent="0.25">
      <c r="A8" s="405">
        <v>1108055</v>
      </c>
      <c r="B8" s="450" t="s">
        <v>25178</v>
      </c>
      <c r="C8" s="405" t="s">
        <v>15679</v>
      </c>
      <c r="D8" s="405">
        <v>2103.41</v>
      </c>
    </row>
    <row r="9" spans="1:9" ht="30" customHeight="1" x14ac:dyDescent="0.25">
      <c r="A9" s="407">
        <v>1109669</v>
      </c>
      <c r="B9" s="408" t="s">
        <v>25259</v>
      </c>
      <c r="C9" s="405" t="s">
        <v>15679</v>
      </c>
      <c r="D9" s="405">
        <v>327.11</v>
      </c>
      <c r="E9" s="276"/>
      <c r="F9" s="276"/>
    </row>
    <row r="10" spans="1:9" ht="30" customHeight="1" x14ac:dyDescent="0.25">
      <c r="A10" s="407">
        <v>407819</v>
      </c>
      <c r="B10" s="408" t="s">
        <v>25256</v>
      </c>
      <c r="C10" s="405" t="s">
        <v>15980</v>
      </c>
      <c r="D10" s="405">
        <v>9.34</v>
      </c>
      <c r="E10" s="276"/>
      <c r="F10" s="276"/>
    </row>
    <row r="11" spans="1:9" ht="30" customHeight="1" x14ac:dyDescent="0.25">
      <c r="A11" s="407">
        <v>1107892</v>
      </c>
      <c r="B11" s="408" t="s">
        <v>25258</v>
      </c>
      <c r="C11" s="405" t="s">
        <v>15679</v>
      </c>
      <c r="D11" s="405">
        <v>288.08999999999997</v>
      </c>
      <c r="E11" s="276"/>
      <c r="F11" s="276"/>
    </row>
    <row r="12" spans="1:9" ht="30" customHeight="1" x14ac:dyDescent="0.25">
      <c r="A12" s="407">
        <v>1106057</v>
      </c>
      <c r="B12" s="408" t="s">
        <v>25260</v>
      </c>
      <c r="C12" s="405" t="s">
        <v>15679</v>
      </c>
      <c r="D12" s="405">
        <v>277.08</v>
      </c>
      <c r="E12" s="276"/>
      <c r="F12" s="276"/>
    </row>
    <row r="13" spans="1:9" ht="30" customHeight="1" x14ac:dyDescent="0.25">
      <c r="A13" s="407">
        <v>2105605</v>
      </c>
      <c r="B13" s="408" t="s">
        <v>25261</v>
      </c>
      <c r="C13" s="405" t="s">
        <v>15679</v>
      </c>
      <c r="D13" s="405">
        <v>44.58</v>
      </c>
      <c r="E13" s="276"/>
      <c r="F13" s="276"/>
    </row>
    <row r="14" spans="1:9" ht="30" customHeight="1" x14ac:dyDescent="0.25">
      <c r="A14" s="407">
        <v>3108005</v>
      </c>
      <c r="B14" s="408" t="s">
        <v>25262</v>
      </c>
      <c r="C14" s="405" t="s">
        <v>15719</v>
      </c>
      <c r="D14" s="405">
        <v>67.36</v>
      </c>
      <c r="E14" s="276"/>
      <c r="F14" s="276"/>
    </row>
    <row r="15" spans="1:9" x14ac:dyDescent="0.25">
      <c r="A15" s="407" t="s">
        <v>25271</v>
      </c>
      <c r="B15" s="408" t="s">
        <v>25272</v>
      </c>
      <c r="C15" s="405" t="s">
        <v>25192</v>
      </c>
      <c r="D15" s="405">
        <v>432.62</v>
      </c>
      <c r="E15" s="277"/>
      <c r="F15" s="277"/>
    </row>
    <row r="16" spans="1:9" x14ac:dyDescent="0.25">
      <c r="A16" s="407">
        <v>1600438</v>
      </c>
      <c r="B16" s="408" t="s">
        <v>20470</v>
      </c>
      <c r="C16" s="405" t="s">
        <v>15679</v>
      </c>
      <c r="D16" s="405">
        <v>470.7</v>
      </c>
      <c r="F16" s="252"/>
      <c r="G16" s="252"/>
    </row>
    <row r="17" spans="1:7" x14ac:dyDescent="0.25">
      <c r="A17" s="407">
        <v>1600402</v>
      </c>
      <c r="B17" s="408" t="s">
        <v>25273</v>
      </c>
      <c r="C17" s="405" t="s">
        <v>15747</v>
      </c>
      <c r="D17" s="405">
        <v>7.44</v>
      </c>
      <c r="F17" s="252"/>
      <c r="G17" s="252"/>
    </row>
    <row r="18" spans="1:7" x14ac:dyDescent="0.25">
      <c r="A18" s="407">
        <v>1600403</v>
      </c>
      <c r="B18" s="408" t="s">
        <v>25274</v>
      </c>
      <c r="C18" s="405" t="s">
        <v>15747</v>
      </c>
      <c r="D18" s="405">
        <v>7.44</v>
      </c>
      <c r="F18" s="252"/>
      <c r="G18" s="252"/>
    </row>
    <row r="19" spans="1:7" x14ac:dyDescent="0.25">
      <c r="A19" s="407">
        <v>1600406</v>
      </c>
      <c r="B19" s="408" t="s">
        <v>25275</v>
      </c>
      <c r="C19" s="405" t="s">
        <v>15747</v>
      </c>
      <c r="D19" s="405">
        <v>8.5299999999999994</v>
      </c>
      <c r="F19" s="252"/>
      <c r="G19" s="252"/>
    </row>
    <row r="20" spans="1:7" ht="25.5" x14ac:dyDescent="0.25">
      <c r="A20" s="407">
        <v>2003636</v>
      </c>
      <c r="B20" s="408" t="s">
        <v>25276</v>
      </c>
      <c r="C20" s="405" t="s">
        <v>25192</v>
      </c>
      <c r="D20" s="405">
        <v>1707.17</v>
      </c>
      <c r="F20" s="252"/>
      <c r="G20" s="252"/>
    </row>
    <row r="21" spans="1:7" x14ac:dyDescent="0.25">
      <c r="A21" s="407">
        <v>2003618</v>
      </c>
      <c r="B21" s="408" t="s">
        <v>25277</v>
      </c>
      <c r="C21" s="405" t="s">
        <v>25192</v>
      </c>
      <c r="D21" s="405">
        <v>700.74</v>
      </c>
      <c r="F21" s="252"/>
      <c r="G21" s="252"/>
    </row>
    <row r="22" spans="1:7" ht="25.5" x14ac:dyDescent="0.25">
      <c r="A22" s="407">
        <v>2003477</v>
      </c>
      <c r="B22" s="408" t="s">
        <v>25278</v>
      </c>
      <c r="C22" s="405" t="s">
        <v>25192</v>
      </c>
      <c r="D22" s="405">
        <v>2893.64</v>
      </c>
      <c r="F22" s="252"/>
      <c r="G22" s="252"/>
    </row>
    <row r="23" spans="1:7" ht="25.5" x14ac:dyDescent="0.25">
      <c r="A23" s="407">
        <v>2003813</v>
      </c>
      <c r="B23" s="408" t="s">
        <v>25279</v>
      </c>
      <c r="C23" s="405" t="s">
        <v>15747</v>
      </c>
      <c r="D23" s="405">
        <v>144.56</v>
      </c>
      <c r="F23" s="252"/>
    </row>
    <row r="24" spans="1:7" ht="25.5" x14ac:dyDescent="0.25">
      <c r="A24" s="407">
        <v>605671</v>
      </c>
      <c r="B24" s="408" t="s">
        <v>25280</v>
      </c>
      <c r="C24" s="405" t="s">
        <v>15747</v>
      </c>
      <c r="D24" s="405">
        <v>4800.43</v>
      </c>
      <c r="F24" s="252"/>
    </row>
    <row r="25" spans="1:7" x14ac:dyDescent="0.25">
      <c r="A25" s="407">
        <v>1600441</v>
      </c>
      <c r="B25" s="408" t="s">
        <v>25281</v>
      </c>
      <c r="C25" s="405" t="s">
        <v>15719</v>
      </c>
      <c r="D25" s="405">
        <v>13.76</v>
      </c>
    </row>
    <row r="26" spans="1:7" x14ac:dyDescent="0.25">
      <c r="A26" s="407">
        <v>1600436</v>
      </c>
      <c r="B26" s="408" t="s">
        <v>20468</v>
      </c>
      <c r="C26" s="405" t="s">
        <v>15679</v>
      </c>
      <c r="D26" s="405">
        <v>313.72000000000003</v>
      </c>
    </row>
    <row r="27" spans="1:7" x14ac:dyDescent="0.25">
      <c r="A27" s="407" t="s">
        <v>28876</v>
      </c>
      <c r="B27" s="408" t="s">
        <v>28877</v>
      </c>
      <c r="C27" s="405" t="s">
        <v>25192</v>
      </c>
      <c r="D27" s="405">
        <v>43.07</v>
      </c>
    </row>
    <row r="28" spans="1:7" ht="25.5" x14ac:dyDescent="0.25">
      <c r="A28" s="407">
        <v>6817853</v>
      </c>
      <c r="B28" s="408" t="s">
        <v>28896</v>
      </c>
      <c r="C28" s="405" t="s">
        <v>15747</v>
      </c>
      <c r="D28" s="405">
        <v>2144.08</v>
      </c>
    </row>
    <row r="29" spans="1:7" x14ac:dyDescent="0.25">
      <c r="A29" s="407">
        <v>705427</v>
      </c>
      <c r="B29" s="408" t="s">
        <v>28897</v>
      </c>
      <c r="C29" s="405" t="s">
        <v>25192</v>
      </c>
      <c r="D29" s="405">
        <v>36565.93</v>
      </c>
    </row>
    <row r="30" spans="1:7" x14ac:dyDescent="0.25">
      <c r="A30" s="407">
        <v>2003684</v>
      </c>
      <c r="B30" s="408" t="s">
        <v>28898</v>
      </c>
      <c r="C30" s="405" t="s">
        <v>25192</v>
      </c>
      <c r="D30" s="405">
        <v>2106.02</v>
      </c>
    </row>
    <row r="31" spans="1:7" x14ac:dyDescent="0.25">
      <c r="A31" s="405">
        <v>2003844</v>
      </c>
      <c r="B31" s="450" t="s">
        <v>28899</v>
      </c>
      <c r="C31" s="405" t="s">
        <v>15679</v>
      </c>
      <c r="D31" s="405">
        <v>81.739999999999995</v>
      </c>
    </row>
    <row r="32" spans="1:7" x14ac:dyDescent="0.25">
      <c r="A32" s="405">
        <v>4011209</v>
      </c>
      <c r="B32" s="450" t="s">
        <v>28900</v>
      </c>
      <c r="C32" s="405" t="s">
        <v>15679</v>
      </c>
      <c r="D32" s="405">
        <v>0.69</v>
      </c>
    </row>
    <row r="33" spans="1:6" x14ac:dyDescent="0.25">
      <c r="A33" s="405">
        <v>2003369</v>
      </c>
      <c r="B33" s="450" t="s">
        <v>28901</v>
      </c>
      <c r="C33" s="405" t="s">
        <v>15747</v>
      </c>
      <c r="D33" s="405">
        <v>48.02</v>
      </c>
      <c r="F33" s="368"/>
    </row>
    <row r="34" spans="1:6" x14ac:dyDescent="0.25">
      <c r="A34" s="24">
        <v>804457</v>
      </c>
      <c r="B34" s="450" t="s">
        <v>28902</v>
      </c>
      <c r="C34" s="24" t="s">
        <v>25192</v>
      </c>
      <c r="D34" s="24">
        <v>8721.57</v>
      </c>
    </row>
    <row r="35" spans="1:6" ht="45" x14ac:dyDescent="0.25">
      <c r="A35" s="24">
        <v>3108072</v>
      </c>
      <c r="B35" s="450" t="s">
        <v>28903</v>
      </c>
      <c r="C35" s="24" t="s">
        <v>15719</v>
      </c>
      <c r="D35" s="24">
        <v>9.99</v>
      </c>
      <c r="F35" s="554" t="s">
        <v>30432</v>
      </c>
    </row>
    <row r="36" spans="1:6" ht="30" x14ac:dyDescent="0.25">
      <c r="A36" s="24">
        <v>1106109</v>
      </c>
      <c r="B36" s="450" t="s">
        <v>28907</v>
      </c>
      <c r="C36" s="24" t="s">
        <v>15679</v>
      </c>
      <c r="D36" s="24">
        <v>213.85</v>
      </c>
      <c r="F36" s="482" t="str">
        <f>+UPPER(F35)</f>
        <v>ALVENARIA DE BLOCOS DE CONCRETO 19 X 19 X 39 CM COM ESPESSURA DE 20 CM COM ARGAMASSA TRAÇO 1:0,5:3,5 - AREIA COMERCIAL</v>
      </c>
    </row>
    <row r="37" spans="1:6" ht="30" x14ac:dyDescent="0.25">
      <c r="A37" s="24">
        <v>5914351</v>
      </c>
      <c r="B37" s="450" t="s">
        <v>30334</v>
      </c>
      <c r="C37" s="24" t="s">
        <v>16174</v>
      </c>
      <c r="D37" s="24">
        <v>1.36</v>
      </c>
    </row>
    <row r="38" spans="1:6" x14ac:dyDescent="0.25">
      <c r="A38" s="24">
        <v>5915321</v>
      </c>
      <c r="B38" s="450" t="s">
        <v>30335</v>
      </c>
      <c r="C38" s="24" t="s">
        <v>25167</v>
      </c>
      <c r="D38" s="24">
        <v>0.3</v>
      </c>
    </row>
    <row r="39" spans="1:6" x14ac:dyDescent="0.25">
      <c r="A39" s="24">
        <v>4011454</v>
      </c>
      <c r="B39" s="450" t="s">
        <v>30337</v>
      </c>
      <c r="C39" s="24" t="s">
        <v>16174</v>
      </c>
      <c r="D39" s="24">
        <v>116.02</v>
      </c>
    </row>
    <row r="40" spans="1:6" x14ac:dyDescent="0.25">
      <c r="A40" s="24">
        <v>4011353</v>
      </c>
      <c r="B40" s="450" t="s">
        <v>30338</v>
      </c>
      <c r="C40" s="24" t="s">
        <v>15719</v>
      </c>
      <c r="D40" s="24">
        <v>0.15</v>
      </c>
    </row>
    <row r="41" spans="1:6" x14ac:dyDescent="0.25">
      <c r="A41" s="24">
        <v>4011276</v>
      </c>
      <c r="B41" s="450" t="s">
        <v>30339</v>
      </c>
      <c r="C41" s="24" t="s">
        <v>15679</v>
      </c>
      <c r="D41" s="24">
        <v>122.9</v>
      </c>
    </row>
    <row r="42" spans="1:6" x14ac:dyDescent="0.25">
      <c r="A42" s="405">
        <v>4011279</v>
      </c>
      <c r="B42" s="450" t="s">
        <v>33059</v>
      </c>
      <c r="C42" s="405" t="s">
        <v>15679</v>
      </c>
      <c r="D42" s="24">
        <v>98.5</v>
      </c>
    </row>
    <row r="43" spans="1:6" x14ac:dyDescent="0.25">
      <c r="A43" s="24">
        <v>2306019</v>
      </c>
      <c r="B43" s="450" t="s">
        <v>30345</v>
      </c>
      <c r="C43" s="24" t="s">
        <v>15980</v>
      </c>
      <c r="D43" s="24">
        <v>8.49</v>
      </c>
    </row>
    <row r="44" spans="1:6" ht="30" x14ac:dyDescent="0.25">
      <c r="A44" s="24">
        <v>1106165</v>
      </c>
      <c r="B44" s="450" t="s">
        <v>30346</v>
      </c>
      <c r="C44" s="24" t="s">
        <v>15679</v>
      </c>
      <c r="D44" s="24">
        <v>246.66</v>
      </c>
    </row>
    <row r="45" spans="1:6" x14ac:dyDescent="0.25">
      <c r="A45" s="24">
        <v>2003680</v>
      </c>
      <c r="B45" s="450" t="s">
        <v>30396</v>
      </c>
      <c r="C45" s="24" t="s">
        <v>25192</v>
      </c>
      <c r="D45" s="24">
        <v>1452.13</v>
      </c>
    </row>
    <row r="46" spans="1:6" x14ac:dyDescent="0.25">
      <c r="A46" s="24">
        <v>2003626</v>
      </c>
      <c r="B46" s="450" t="s">
        <v>30397</v>
      </c>
      <c r="C46" s="24" t="s">
        <v>25192</v>
      </c>
      <c r="D46" s="24">
        <v>736.06</v>
      </c>
    </row>
    <row r="47" spans="1:6" x14ac:dyDescent="0.25">
      <c r="A47" s="405">
        <v>2003983</v>
      </c>
      <c r="B47" s="450" t="s">
        <v>30398</v>
      </c>
      <c r="C47" s="24" t="s">
        <v>15747</v>
      </c>
      <c r="D47" s="24">
        <v>191.57</v>
      </c>
    </row>
    <row r="48" spans="1:6" x14ac:dyDescent="0.25">
      <c r="A48" s="24">
        <v>2003985</v>
      </c>
      <c r="B48" s="450" t="s">
        <v>30399</v>
      </c>
      <c r="C48" s="405" t="s">
        <v>15747</v>
      </c>
      <c r="D48" s="24">
        <v>229.12</v>
      </c>
    </row>
    <row r="49" spans="1:4" x14ac:dyDescent="0.25">
      <c r="A49" s="24">
        <v>2003986</v>
      </c>
      <c r="B49" s="450" t="s">
        <v>30400</v>
      </c>
      <c r="C49" s="405" t="s">
        <v>15747</v>
      </c>
      <c r="D49" s="24">
        <v>338.64</v>
      </c>
    </row>
    <row r="50" spans="1:4" ht="30" x14ac:dyDescent="0.25">
      <c r="A50" s="24">
        <v>2305997</v>
      </c>
      <c r="B50" s="450" t="s">
        <v>30402</v>
      </c>
      <c r="C50" s="24" t="s">
        <v>15747</v>
      </c>
      <c r="D50" s="24">
        <v>149.78</v>
      </c>
    </row>
    <row r="51" spans="1:4" ht="30" x14ac:dyDescent="0.25">
      <c r="A51" s="24">
        <v>1116266</v>
      </c>
      <c r="B51" s="450" t="s">
        <v>30406</v>
      </c>
      <c r="C51" s="24" t="s">
        <v>15679</v>
      </c>
      <c r="D51" s="24">
        <v>263.57</v>
      </c>
    </row>
    <row r="52" spans="1:4" ht="30" x14ac:dyDescent="0.25">
      <c r="A52" s="24">
        <v>909620</v>
      </c>
      <c r="B52" s="450" t="s">
        <v>30433</v>
      </c>
      <c r="C52" s="24" t="s">
        <v>15719</v>
      </c>
      <c r="D52" s="24">
        <v>84.42</v>
      </c>
    </row>
    <row r="53" spans="1:4" x14ac:dyDescent="0.25">
      <c r="B53" s="450"/>
    </row>
    <row r="54" spans="1:4" x14ac:dyDescent="0.25">
      <c r="B54" s="450"/>
    </row>
    <row r="55" spans="1:4" x14ac:dyDescent="0.25">
      <c r="B55" s="450"/>
    </row>
    <row r="56" spans="1:4" x14ac:dyDescent="0.25">
      <c r="B56" s="450"/>
    </row>
    <row r="57" spans="1:4" x14ac:dyDescent="0.25">
      <c r="B57" s="450"/>
    </row>
    <row r="58" spans="1:4" x14ac:dyDescent="0.25">
      <c r="B58" s="450"/>
    </row>
    <row r="59" spans="1:4" x14ac:dyDescent="0.25">
      <c r="B59" s="450"/>
    </row>
    <row r="60" spans="1:4" x14ac:dyDescent="0.25">
      <c r="B60" s="450"/>
    </row>
    <row r="61" spans="1:4" x14ac:dyDescent="0.25">
      <c r="B61" s="450"/>
    </row>
    <row r="62" spans="1:4" x14ac:dyDescent="0.25">
      <c r="B62" s="450"/>
    </row>
    <row r="63" spans="1:4" x14ac:dyDescent="0.25">
      <c r="B63" s="450"/>
    </row>
    <row r="64" spans="1:4" x14ac:dyDescent="0.25">
      <c r="B64" s="450"/>
    </row>
    <row r="65" spans="2:2" x14ac:dyDescent="0.25">
      <c r="B65" s="450"/>
    </row>
    <row r="66" spans="2:2" x14ac:dyDescent="0.25">
      <c r="B66" s="450"/>
    </row>
    <row r="67" spans="2:2" x14ac:dyDescent="0.25">
      <c r="B67" s="450"/>
    </row>
    <row r="68" spans="2:2" x14ac:dyDescent="0.25">
      <c r="B68" s="450"/>
    </row>
    <row r="69" spans="2:2" x14ac:dyDescent="0.25">
      <c r="B69" s="450"/>
    </row>
    <row r="70" spans="2:2" x14ac:dyDescent="0.25">
      <c r="B70" s="450"/>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tabColor theme="5"/>
  </sheetPr>
  <dimension ref="A1:M6678"/>
  <sheetViews>
    <sheetView topLeftCell="G4863" workbookViewId="0">
      <selection activeCell="G4882" sqref="G4882"/>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2"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67" t="s">
        <v>12822</v>
      </c>
      <c r="B1" s="1068"/>
      <c r="C1" s="1068"/>
      <c r="D1" s="1068"/>
      <c r="E1" s="1068"/>
      <c r="F1" s="1068"/>
      <c r="G1" s="1068"/>
      <c r="H1" s="1068"/>
      <c r="I1" s="1068"/>
      <c r="J1" s="1068"/>
      <c r="K1" s="1068"/>
      <c r="L1" s="1068"/>
      <c r="M1" s="1068"/>
    </row>
    <row r="2" spans="1:13" x14ac:dyDescent="0.25">
      <c r="A2" s="1067" t="s">
        <v>12823</v>
      </c>
      <c r="B2" s="1068"/>
      <c r="C2" s="1068"/>
      <c r="D2" s="1068"/>
      <c r="E2" s="1068"/>
      <c r="F2" s="1068"/>
      <c r="G2" s="1068"/>
      <c r="H2" s="1068"/>
      <c r="I2" s="1068"/>
      <c r="J2" s="1068"/>
      <c r="K2" s="1068"/>
      <c r="L2" s="1068"/>
      <c r="M2" s="1068"/>
    </row>
    <row r="3" spans="1:13" x14ac:dyDescent="0.25">
      <c r="A3" s="1067" t="s">
        <v>9253</v>
      </c>
      <c r="B3" s="1068"/>
      <c r="C3" s="1068"/>
      <c r="D3" s="1068"/>
      <c r="E3" s="1068"/>
      <c r="F3" s="1068"/>
      <c r="G3" s="1068"/>
      <c r="H3" s="1068"/>
      <c r="I3" s="1068"/>
      <c r="J3" s="1068"/>
      <c r="K3" s="1068"/>
      <c r="L3" s="1068"/>
      <c r="M3" s="1068"/>
    </row>
    <row r="5" spans="1:13" x14ac:dyDescent="0.25">
      <c r="A5" s="19" t="s">
        <v>5</v>
      </c>
      <c r="B5" s="19" t="s">
        <v>6</v>
      </c>
      <c r="C5" s="19" t="s">
        <v>7</v>
      </c>
      <c r="D5" s="19" t="s">
        <v>8</v>
      </c>
      <c r="E5" s="19" t="s">
        <v>9</v>
      </c>
      <c r="F5" s="19" t="s">
        <v>10</v>
      </c>
      <c r="G5" s="19" t="s">
        <v>11</v>
      </c>
      <c r="H5" s="21"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21" t="s">
        <v>22</v>
      </c>
      <c r="I6" s="19" t="s">
        <v>15747</v>
      </c>
      <c r="J6" s="19" t="s">
        <v>23</v>
      </c>
      <c r="K6" s="20" t="s">
        <v>9516</v>
      </c>
      <c r="L6" s="19" t="s">
        <v>25</v>
      </c>
    </row>
    <row r="7" spans="1:13" x14ac:dyDescent="0.25">
      <c r="A7" s="19" t="s">
        <v>17</v>
      </c>
      <c r="B7" s="19" t="s">
        <v>18</v>
      </c>
      <c r="C7" s="19" t="s">
        <v>19</v>
      </c>
      <c r="D7" s="19" t="s">
        <v>20</v>
      </c>
      <c r="E7" s="20" t="s">
        <v>21</v>
      </c>
      <c r="F7" s="19" t="s">
        <v>21</v>
      </c>
      <c r="G7" s="180">
        <v>97142</v>
      </c>
      <c r="H7" s="21" t="s">
        <v>26</v>
      </c>
      <c r="I7" s="19" t="s">
        <v>15747</v>
      </c>
      <c r="J7" s="19" t="s">
        <v>23</v>
      </c>
      <c r="K7" s="20" t="s">
        <v>3114</v>
      </c>
      <c r="L7" s="19" t="s">
        <v>25</v>
      </c>
    </row>
    <row r="8" spans="1:13" x14ac:dyDescent="0.25">
      <c r="A8" s="19" t="s">
        <v>17</v>
      </c>
      <c r="B8" s="19" t="s">
        <v>18</v>
      </c>
      <c r="C8" s="19" t="s">
        <v>19</v>
      </c>
      <c r="D8" s="19" t="s">
        <v>20</v>
      </c>
      <c r="E8" s="20" t="s">
        <v>21</v>
      </c>
      <c r="F8" s="19" t="s">
        <v>21</v>
      </c>
      <c r="G8" s="180">
        <v>97143</v>
      </c>
      <c r="H8" s="21" t="s">
        <v>28</v>
      </c>
      <c r="I8" s="19" t="s">
        <v>15747</v>
      </c>
      <c r="J8" s="19" t="s">
        <v>23</v>
      </c>
      <c r="K8" s="20" t="s">
        <v>1594</v>
      </c>
      <c r="L8" s="19" t="s">
        <v>25</v>
      </c>
    </row>
    <row r="9" spans="1:13" x14ac:dyDescent="0.25">
      <c r="A9" s="19" t="s">
        <v>17</v>
      </c>
      <c r="B9" s="19" t="s">
        <v>18</v>
      </c>
      <c r="C9" s="19" t="s">
        <v>19</v>
      </c>
      <c r="D9" s="19" t="s">
        <v>20</v>
      </c>
      <c r="E9" s="20" t="s">
        <v>21</v>
      </c>
      <c r="F9" s="19" t="s">
        <v>21</v>
      </c>
      <c r="G9" s="180">
        <v>97144</v>
      </c>
      <c r="H9" s="21" t="s">
        <v>30</v>
      </c>
      <c r="I9" s="19" t="s">
        <v>15747</v>
      </c>
      <c r="J9" s="19" t="s">
        <v>23</v>
      </c>
      <c r="K9" s="20" t="s">
        <v>9754</v>
      </c>
      <c r="L9" s="19" t="s">
        <v>25</v>
      </c>
    </row>
    <row r="10" spans="1:13" x14ac:dyDescent="0.25">
      <c r="A10" s="19" t="s">
        <v>17</v>
      </c>
      <c r="B10" s="19" t="s">
        <v>18</v>
      </c>
      <c r="C10" s="19" t="s">
        <v>19</v>
      </c>
      <c r="D10" s="19" t="s">
        <v>20</v>
      </c>
      <c r="E10" s="20" t="s">
        <v>21</v>
      </c>
      <c r="F10" s="19" t="s">
        <v>21</v>
      </c>
      <c r="G10" s="180">
        <v>97145</v>
      </c>
      <c r="H10" s="21" t="s">
        <v>32</v>
      </c>
      <c r="I10" s="19" t="s">
        <v>15747</v>
      </c>
      <c r="J10" s="19" t="s">
        <v>23</v>
      </c>
      <c r="K10" s="20" t="s">
        <v>2860</v>
      </c>
      <c r="L10" s="19" t="s">
        <v>25</v>
      </c>
    </row>
    <row r="11" spans="1:13" x14ac:dyDescent="0.25">
      <c r="A11" s="19" t="s">
        <v>17</v>
      </c>
      <c r="B11" s="19" t="s">
        <v>18</v>
      </c>
      <c r="C11" s="19" t="s">
        <v>19</v>
      </c>
      <c r="D11" s="19" t="s">
        <v>20</v>
      </c>
      <c r="E11" s="20" t="s">
        <v>21</v>
      </c>
      <c r="F11" s="19" t="s">
        <v>21</v>
      </c>
      <c r="G11" s="180">
        <v>97146</v>
      </c>
      <c r="H11" s="21" t="s">
        <v>34</v>
      </c>
      <c r="I11" s="19" t="s">
        <v>15747</v>
      </c>
      <c r="J11" s="19" t="s">
        <v>23</v>
      </c>
      <c r="K11" s="20" t="s">
        <v>5147</v>
      </c>
      <c r="L11" s="19" t="s">
        <v>25</v>
      </c>
    </row>
    <row r="12" spans="1:13" x14ac:dyDescent="0.25">
      <c r="A12" s="19" t="s">
        <v>17</v>
      </c>
      <c r="B12" s="19" t="s">
        <v>18</v>
      </c>
      <c r="C12" s="19" t="s">
        <v>19</v>
      </c>
      <c r="D12" s="19" t="s">
        <v>20</v>
      </c>
      <c r="E12" s="20" t="s">
        <v>21</v>
      </c>
      <c r="F12" s="19" t="s">
        <v>21</v>
      </c>
      <c r="G12" s="180">
        <v>97147</v>
      </c>
      <c r="H12" s="21" t="s">
        <v>36</v>
      </c>
      <c r="I12" s="19" t="s">
        <v>15747</v>
      </c>
      <c r="J12" s="19" t="s">
        <v>23</v>
      </c>
      <c r="K12" s="20" t="s">
        <v>5925</v>
      </c>
      <c r="L12" s="19" t="s">
        <v>25</v>
      </c>
    </row>
    <row r="13" spans="1:13" x14ac:dyDescent="0.25">
      <c r="A13" s="19" t="s">
        <v>17</v>
      </c>
      <c r="B13" s="19" t="s">
        <v>18</v>
      </c>
      <c r="C13" s="19" t="s">
        <v>19</v>
      </c>
      <c r="D13" s="19" t="s">
        <v>20</v>
      </c>
      <c r="E13" s="20" t="s">
        <v>21</v>
      </c>
      <c r="F13" s="19" t="s">
        <v>21</v>
      </c>
      <c r="G13" s="180">
        <v>97148</v>
      </c>
      <c r="H13" s="21" t="s">
        <v>38</v>
      </c>
      <c r="I13" s="19" t="s">
        <v>15747</v>
      </c>
      <c r="J13" s="19" t="s">
        <v>23</v>
      </c>
      <c r="K13" s="20" t="s">
        <v>8904</v>
      </c>
      <c r="L13" s="19" t="s">
        <v>25</v>
      </c>
    </row>
    <row r="14" spans="1:13" x14ac:dyDescent="0.25">
      <c r="A14" s="19" t="s">
        <v>17</v>
      </c>
      <c r="B14" s="19" t="s">
        <v>18</v>
      </c>
      <c r="C14" s="19" t="s">
        <v>19</v>
      </c>
      <c r="D14" s="19" t="s">
        <v>20</v>
      </c>
      <c r="E14" s="20" t="s">
        <v>21</v>
      </c>
      <c r="F14" s="19" t="s">
        <v>21</v>
      </c>
      <c r="G14" s="180">
        <v>97149</v>
      </c>
      <c r="H14" s="21" t="s">
        <v>40</v>
      </c>
      <c r="I14" s="19" t="s">
        <v>15747</v>
      </c>
      <c r="J14" s="19" t="s">
        <v>23</v>
      </c>
      <c r="K14" s="20" t="s">
        <v>12721</v>
      </c>
      <c r="L14" s="19" t="s">
        <v>25</v>
      </c>
    </row>
    <row r="15" spans="1:13" x14ac:dyDescent="0.25">
      <c r="A15" s="19" t="s">
        <v>17</v>
      </c>
      <c r="B15" s="19" t="s">
        <v>18</v>
      </c>
      <c r="C15" s="19" t="s">
        <v>19</v>
      </c>
      <c r="D15" s="19" t="s">
        <v>20</v>
      </c>
      <c r="E15" s="20" t="s">
        <v>21</v>
      </c>
      <c r="F15" s="19" t="s">
        <v>21</v>
      </c>
      <c r="G15" s="180">
        <v>97150</v>
      </c>
      <c r="H15" s="21" t="s">
        <v>42</v>
      </c>
      <c r="I15" s="19" t="s">
        <v>15747</v>
      </c>
      <c r="J15" s="19" t="s">
        <v>23</v>
      </c>
      <c r="K15" s="20" t="s">
        <v>11359</v>
      </c>
      <c r="L15" s="19" t="s">
        <v>25</v>
      </c>
    </row>
    <row r="16" spans="1:13" x14ac:dyDescent="0.25">
      <c r="A16" s="19" t="s">
        <v>17</v>
      </c>
      <c r="B16" s="19" t="s">
        <v>18</v>
      </c>
      <c r="C16" s="19" t="s">
        <v>19</v>
      </c>
      <c r="D16" s="19" t="s">
        <v>20</v>
      </c>
      <c r="E16" s="20" t="s">
        <v>21</v>
      </c>
      <c r="F16" s="19" t="s">
        <v>21</v>
      </c>
      <c r="G16" s="180">
        <v>97151</v>
      </c>
      <c r="H16" s="21" t="s">
        <v>44</v>
      </c>
      <c r="I16" s="19" t="s">
        <v>15747</v>
      </c>
      <c r="J16" s="19" t="s">
        <v>23</v>
      </c>
      <c r="K16" s="20" t="s">
        <v>12824</v>
      </c>
      <c r="L16" s="19" t="s">
        <v>25</v>
      </c>
    </row>
    <row r="17" spans="1:12" x14ac:dyDescent="0.25">
      <c r="A17" s="19" t="s">
        <v>17</v>
      </c>
      <c r="B17" s="19" t="s">
        <v>18</v>
      </c>
      <c r="C17" s="19" t="s">
        <v>19</v>
      </c>
      <c r="D17" s="19" t="s">
        <v>20</v>
      </c>
      <c r="E17" s="20" t="s">
        <v>21</v>
      </c>
      <c r="F17" s="19" t="s">
        <v>21</v>
      </c>
      <c r="G17" s="180">
        <v>97152</v>
      </c>
      <c r="H17" s="21" t="s">
        <v>45</v>
      </c>
      <c r="I17" s="19" t="s">
        <v>15747</v>
      </c>
      <c r="J17" s="19" t="s">
        <v>23</v>
      </c>
      <c r="K17" s="20" t="s">
        <v>2875</v>
      </c>
      <c r="L17" s="19" t="s">
        <v>25</v>
      </c>
    </row>
    <row r="18" spans="1:12" x14ac:dyDescent="0.25">
      <c r="A18" s="19" t="s">
        <v>17</v>
      </c>
      <c r="B18" s="19" t="s">
        <v>18</v>
      </c>
      <c r="C18" s="19" t="s">
        <v>19</v>
      </c>
      <c r="D18" s="19" t="s">
        <v>20</v>
      </c>
      <c r="E18" s="20" t="s">
        <v>21</v>
      </c>
      <c r="F18" s="19" t="s">
        <v>21</v>
      </c>
      <c r="G18" s="180">
        <v>97153</v>
      </c>
      <c r="H18" s="21" t="s">
        <v>47</v>
      </c>
      <c r="I18" s="19" t="s">
        <v>15747</v>
      </c>
      <c r="J18" s="19" t="s">
        <v>23</v>
      </c>
      <c r="K18" s="20" t="s">
        <v>11627</v>
      </c>
      <c r="L18" s="19" t="s">
        <v>25</v>
      </c>
    </row>
    <row r="19" spans="1:12" x14ac:dyDescent="0.25">
      <c r="A19" s="19" t="s">
        <v>17</v>
      </c>
      <c r="B19" s="19" t="s">
        <v>18</v>
      </c>
      <c r="C19" s="19" t="s">
        <v>19</v>
      </c>
      <c r="D19" s="19" t="s">
        <v>20</v>
      </c>
      <c r="E19" s="20" t="s">
        <v>21</v>
      </c>
      <c r="F19" s="19" t="s">
        <v>21</v>
      </c>
      <c r="G19" s="180">
        <v>97154</v>
      </c>
      <c r="H19" s="21" t="s">
        <v>49</v>
      </c>
      <c r="I19" s="19" t="s">
        <v>15747</v>
      </c>
      <c r="J19" s="19" t="s">
        <v>23</v>
      </c>
      <c r="K19" s="20" t="s">
        <v>12825</v>
      </c>
      <c r="L19" s="19" t="s">
        <v>25</v>
      </c>
    </row>
    <row r="20" spans="1:12" x14ac:dyDescent="0.25">
      <c r="A20" s="19" t="s">
        <v>17</v>
      </c>
      <c r="B20" s="19" t="s">
        <v>18</v>
      </c>
      <c r="C20" s="19" t="s">
        <v>19</v>
      </c>
      <c r="D20" s="19" t="s">
        <v>20</v>
      </c>
      <c r="E20" s="20" t="s">
        <v>21</v>
      </c>
      <c r="F20" s="19" t="s">
        <v>21</v>
      </c>
      <c r="G20" s="180">
        <v>97155</v>
      </c>
      <c r="H20" s="21" t="s">
        <v>51</v>
      </c>
      <c r="I20" s="19" t="s">
        <v>15747</v>
      </c>
      <c r="J20" s="19" t="s">
        <v>23</v>
      </c>
      <c r="K20" s="20" t="s">
        <v>12826</v>
      </c>
      <c r="L20" s="19" t="s">
        <v>25</v>
      </c>
    </row>
    <row r="21" spans="1:12" x14ac:dyDescent="0.25">
      <c r="A21" s="19" t="s">
        <v>17</v>
      </c>
      <c r="B21" s="19" t="s">
        <v>18</v>
      </c>
      <c r="C21" s="19" t="s">
        <v>19</v>
      </c>
      <c r="D21" s="19" t="s">
        <v>20</v>
      </c>
      <c r="E21" s="20" t="s">
        <v>21</v>
      </c>
      <c r="F21" s="19" t="s">
        <v>21</v>
      </c>
      <c r="G21" s="180">
        <v>97156</v>
      </c>
      <c r="H21" s="21" t="s">
        <v>52</v>
      </c>
      <c r="I21" s="19" t="s">
        <v>15747</v>
      </c>
      <c r="J21" s="19" t="s">
        <v>23</v>
      </c>
      <c r="K21" s="20" t="s">
        <v>9291</v>
      </c>
      <c r="L21" s="19" t="s">
        <v>25</v>
      </c>
    </row>
    <row r="22" spans="1:12" x14ac:dyDescent="0.25">
      <c r="A22" s="19" t="s">
        <v>17</v>
      </c>
      <c r="B22" s="19" t="s">
        <v>18</v>
      </c>
      <c r="C22" s="19" t="s">
        <v>19</v>
      </c>
      <c r="D22" s="19" t="s">
        <v>20</v>
      </c>
      <c r="E22" s="20" t="s">
        <v>21</v>
      </c>
      <c r="F22" s="19" t="s">
        <v>21</v>
      </c>
      <c r="G22" s="180">
        <v>97157</v>
      </c>
      <c r="H22" s="21" t="s">
        <v>53</v>
      </c>
      <c r="I22" s="19" t="s">
        <v>15747</v>
      </c>
      <c r="J22" s="19" t="s">
        <v>23</v>
      </c>
      <c r="K22" s="20" t="s">
        <v>8498</v>
      </c>
      <c r="L22" s="19" t="s">
        <v>25</v>
      </c>
    </row>
    <row r="23" spans="1:12" x14ac:dyDescent="0.25">
      <c r="A23" s="19" t="s">
        <v>17</v>
      </c>
      <c r="B23" s="19" t="s">
        <v>18</v>
      </c>
      <c r="C23" s="19" t="s">
        <v>19</v>
      </c>
      <c r="D23" s="19" t="s">
        <v>20</v>
      </c>
      <c r="E23" s="20" t="s">
        <v>21</v>
      </c>
      <c r="F23" s="19" t="s">
        <v>21</v>
      </c>
      <c r="G23" s="180">
        <v>97158</v>
      </c>
      <c r="H23" s="21" t="s">
        <v>55</v>
      </c>
      <c r="I23" s="19" t="s">
        <v>15747</v>
      </c>
      <c r="J23" s="19" t="s">
        <v>23</v>
      </c>
      <c r="K23" s="20" t="s">
        <v>11464</v>
      </c>
      <c r="L23" s="19" t="s">
        <v>25</v>
      </c>
    </row>
    <row r="24" spans="1:12" x14ac:dyDescent="0.25">
      <c r="A24" s="19" t="s">
        <v>17</v>
      </c>
      <c r="B24" s="19" t="s">
        <v>18</v>
      </c>
      <c r="C24" s="19" t="s">
        <v>19</v>
      </c>
      <c r="D24" s="19" t="s">
        <v>20</v>
      </c>
      <c r="E24" s="20" t="s">
        <v>21</v>
      </c>
      <c r="F24" s="19" t="s">
        <v>21</v>
      </c>
      <c r="G24" s="180">
        <v>97159</v>
      </c>
      <c r="H24" s="21" t="s">
        <v>57</v>
      </c>
      <c r="I24" s="19" t="s">
        <v>15747</v>
      </c>
      <c r="J24" s="19" t="s">
        <v>23</v>
      </c>
      <c r="K24" s="20" t="s">
        <v>11000</v>
      </c>
      <c r="L24" s="19" t="s">
        <v>25</v>
      </c>
    </row>
    <row r="25" spans="1:12" x14ac:dyDescent="0.25">
      <c r="A25" s="19" t="s">
        <v>17</v>
      </c>
      <c r="B25" s="19" t="s">
        <v>18</v>
      </c>
      <c r="C25" s="19" t="s">
        <v>19</v>
      </c>
      <c r="D25" s="19" t="s">
        <v>20</v>
      </c>
      <c r="E25" s="20" t="s">
        <v>21</v>
      </c>
      <c r="F25" s="19" t="s">
        <v>21</v>
      </c>
      <c r="G25" s="180">
        <v>97160</v>
      </c>
      <c r="H25" s="21" t="s">
        <v>59</v>
      </c>
      <c r="I25" s="19" t="s">
        <v>15747</v>
      </c>
      <c r="J25" s="19" t="s">
        <v>23</v>
      </c>
      <c r="K25" s="20" t="s">
        <v>3144</v>
      </c>
      <c r="L25" s="19" t="s">
        <v>25</v>
      </c>
    </row>
    <row r="26" spans="1:12" x14ac:dyDescent="0.25">
      <c r="A26" s="19" t="s">
        <v>17</v>
      </c>
      <c r="B26" s="19" t="s">
        <v>18</v>
      </c>
      <c r="C26" s="19" t="s">
        <v>19</v>
      </c>
      <c r="D26" s="19" t="s">
        <v>20</v>
      </c>
      <c r="E26" s="20" t="s">
        <v>21</v>
      </c>
      <c r="F26" s="19" t="s">
        <v>21</v>
      </c>
      <c r="G26" s="180">
        <v>97161</v>
      </c>
      <c r="H26" s="21" t="s">
        <v>61</v>
      </c>
      <c r="I26" s="19" t="s">
        <v>15747</v>
      </c>
      <c r="J26" s="19" t="s">
        <v>23</v>
      </c>
      <c r="K26" s="20" t="s">
        <v>371</v>
      </c>
      <c r="L26" s="19" t="s">
        <v>25</v>
      </c>
    </row>
    <row r="27" spans="1:12" x14ac:dyDescent="0.25">
      <c r="A27" s="19" t="s">
        <v>17</v>
      </c>
      <c r="B27" s="19" t="s">
        <v>18</v>
      </c>
      <c r="C27" s="19" t="s">
        <v>19</v>
      </c>
      <c r="D27" s="19" t="s">
        <v>20</v>
      </c>
      <c r="E27" s="20" t="s">
        <v>21</v>
      </c>
      <c r="F27" s="19" t="s">
        <v>21</v>
      </c>
      <c r="G27" s="180">
        <v>97162</v>
      </c>
      <c r="H27" s="21" t="s">
        <v>63</v>
      </c>
      <c r="I27" s="19" t="s">
        <v>15747</v>
      </c>
      <c r="J27" s="19" t="s">
        <v>23</v>
      </c>
      <c r="K27" s="20" t="s">
        <v>1228</v>
      </c>
      <c r="L27" s="19" t="s">
        <v>25</v>
      </c>
    </row>
    <row r="28" spans="1:12" x14ac:dyDescent="0.25">
      <c r="A28" s="19" t="s">
        <v>17</v>
      </c>
      <c r="B28" s="19" t="s">
        <v>18</v>
      </c>
      <c r="C28" s="19" t="s">
        <v>19</v>
      </c>
      <c r="D28" s="19" t="s">
        <v>20</v>
      </c>
      <c r="E28" s="20" t="s">
        <v>21</v>
      </c>
      <c r="F28" s="19" t="s">
        <v>21</v>
      </c>
      <c r="G28" s="180">
        <v>97163</v>
      </c>
      <c r="H28" s="21" t="s">
        <v>65</v>
      </c>
      <c r="I28" s="19" t="s">
        <v>15747</v>
      </c>
      <c r="J28" s="19" t="s">
        <v>23</v>
      </c>
      <c r="K28" s="20" t="s">
        <v>12827</v>
      </c>
      <c r="L28" s="19" t="s">
        <v>25</v>
      </c>
    </row>
    <row r="29" spans="1:12" x14ac:dyDescent="0.25">
      <c r="A29" s="19" t="s">
        <v>17</v>
      </c>
      <c r="B29" s="19" t="s">
        <v>18</v>
      </c>
      <c r="C29" s="19" t="s">
        <v>19</v>
      </c>
      <c r="D29" s="19" t="s">
        <v>20</v>
      </c>
      <c r="E29" s="20" t="s">
        <v>21</v>
      </c>
      <c r="F29" s="19" t="s">
        <v>21</v>
      </c>
      <c r="G29" s="180">
        <v>97164</v>
      </c>
      <c r="H29" s="21" t="s">
        <v>67</v>
      </c>
      <c r="I29" s="19" t="s">
        <v>15747</v>
      </c>
      <c r="J29" s="19" t="s">
        <v>23</v>
      </c>
      <c r="K29" s="20" t="s">
        <v>12828</v>
      </c>
      <c r="L29" s="19" t="s">
        <v>25</v>
      </c>
    </row>
    <row r="30" spans="1:12" x14ac:dyDescent="0.25">
      <c r="A30" s="19" t="s">
        <v>17</v>
      </c>
      <c r="B30" s="19" t="s">
        <v>18</v>
      </c>
      <c r="C30" s="19" t="s">
        <v>19</v>
      </c>
      <c r="D30" s="19" t="s">
        <v>20</v>
      </c>
      <c r="E30" s="20" t="s">
        <v>21</v>
      </c>
      <c r="F30" s="19" t="s">
        <v>21</v>
      </c>
      <c r="G30" s="180">
        <v>97165</v>
      </c>
      <c r="H30" s="21" t="s">
        <v>69</v>
      </c>
      <c r="I30" s="19" t="s">
        <v>15747</v>
      </c>
      <c r="J30" s="19" t="s">
        <v>23</v>
      </c>
      <c r="K30" s="20" t="s">
        <v>5815</v>
      </c>
      <c r="L30" s="19" t="s">
        <v>25</v>
      </c>
    </row>
    <row r="31" spans="1:12" x14ac:dyDescent="0.25">
      <c r="A31" s="19" t="s">
        <v>17</v>
      </c>
      <c r="B31" s="19" t="s">
        <v>18</v>
      </c>
      <c r="C31" s="19" t="s">
        <v>19</v>
      </c>
      <c r="D31" s="19" t="s">
        <v>20</v>
      </c>
      <c r="E31" s="20" t="s">
        <v>21</v>
      </c>
      <c r="F31" s="19" t="s">
        <v>21</v>
      </c>
      <c r="G31" s="180">
        <v>97166</v>
      </c>
      <c r="H31" s="21" t="s">
        <v>71</v>
      </c>
      <c r="I31" s="19" t="s">
        <v>15747</v>
      </c>
      <c r="J31" s="19" t="s">
        <v>23</v>
      </c>
      <c r="K31" s="20" t="s">
        <v>5099</v>
      </c>
      <c r="L31" s="19" t="s">
        <v>25</v>
      </c>
    </row>
    <row r="32" spans="1:12" x14ac:dyDescent="0.25">
      <c r="A32" s="19" t="s">
        <v>17</v>
      </c>
      <c r="B32" s="19" t="s">
        <v>18</v>
      </c>
      <c r="C32" s="19" t="s">
        <v>19</v>
      </c>
      <c r="D32" s="19" t="s">
        <v>20</v>
      </c>
      <c r="E32" s="20" t="s">
        <v>21</v>
      </c>
      <c r="F32" s="19" t="s">
        <v>21</v>
      </c>
      <c r="G32" s="180">
        <v>97167</v>
      </c>
      <c r="H32" s="21" t="s">
        <v>73</v>
      </c>
      <c r="I32" s="19" t="s">
        <v>15747</v>
      </c>
      <c r="J32" s="19" t="s">
        <v>23</v>
      </c>
      <c r="K32" s="20" t="s">
        <v>7515</v>
      </c>
      <c r="L32" s="19" t="s">
        <v>25</v>
      </c>
    </row>
    <row r="33" spans="1:12" x14ac:dyDescent="0.25">
      <c r="A33" s="19" t="s">
        <v>17</v>
      </c>
      <c r="B33" s="19" t="s">
        <v>18</v>
      </c>
      <c r="C33" s="19" t="s">
        <v>19</v>
      </c>
      <c r="D33" s="19" t="s">
        <v>20</v>
      </c>
      <c r="E33" s="20" t="s">
        <v>21</v>
      </c>
      <c r="F33" s="19" t="s">
        <v>21</v>
      </c>
      <c r="G33" s="180">
        <v>97168</v>
      </c>
      <c r="H33" s="21" t="s">
        <v>74</v>
      </c>
      <c r="I33" s="19" t="s">
        <v>15747</v>
      </c>
      <c r="J33" s="19" t="s">
        <v>23</v>
      </c>
      <c r="K33" s="20" t="s">
        <v>4947</v>
      </c>
      <c r="L33" s="19" t="s">
        <v>25</v>
      </c>
    </row>
    <row r="34" spans="1:12" x14ac:dyDescent="0.25">
      <c r="A34" s="19" t="s">
        <v>17</v>
      </c>
      <c r="B34" s="19" t="s">
        <v>18</v>
      </c>
      <c r="C34" s="19" t="s">
        <v>19</v>
      </c>
      <c r="D34" s="19" t="s">
        <v>20</v>
      </c>
      <c r="E34" s="20" t="s">
        <v>21</v>
      </c>
      <c r="F34" s="19" t="s">
        <v>21</v>
      </c>
      <c r="G34" s="180">
        <v>97169</v>
      </c>
      <c r="H34" s="21" t="s">
        <v>75</v>
      </c>
      <c r="I34" s="19" t="s">
        <v>15747</v>
      </c>
      <c r="J34" s="19" t="s">
        <v>23</v>
      </c>
      <c r="K34" s="20" t="s">
        <v>10666</v>
      </c>
      <c r="L34" s="19" t="s">
        <v>25</v>
      </c>
    </row>
    <row r="35" spans="1:12" x14ac:dyDescent="0.25">
      <c r="A35" s="19" t="s">
        <v>17</v>
      </c>
      <c r="B35" s="19" t="s">
        <v>18</v>
      </c>
      <c r="C35" s="19" t="s">
        <v>19</v>
      </c>
      <c r="D35" s="19" t="s">
        <v>20</v>
      </c>
      <c r="E35" s="20" t="s">
        <v>21</v>
      </c>
      <c r="F35" s="19" t="s">
        <v>21</v>
      </c>
      <c r="G35" s="180">
        <v>97170</v>
      </c>
      <c r="H35" s="21" t="s">
        <v>77</v>
      </c>
      <c r="I35" s="19" t="s">
        <v>15747</v>
      </c>
      <c r="J35" s="19" t="s">
        <v>23</v>
      </c>
      <c r="K35" s="20" t="s">
        <v>12829</v>
      </c>
      <c r="L35" s="19" t="s">
        <v>25</v>
      </c>
    </row>
    <row r="36" spans="1:12" x14ac:dyDescent="0.25">
      <c r="A36" s="19" t="s">
        <v>17</v>
      </c>
      <c r="B36" s="19" t="s">
        <v>18</v>
      </c>
      <c r="C36" s="19" t="s">
        <v>19</v>
      </c>
      <c r="D36" s="19" t="s">
        <v>20</v>
      </c>
      <c r="E36" s="20" t="s">
        <v>21</v>
      </c>
      <c r="F36" s="19" t="s">
        <v>21</v>
      </c>
      <c r="G36" s="180">
        <v>97171</v>
      </c>
      <c r="H36" s="21" t="s">
        <v>79</v>
      </c>
      <c r="I36" s="19" t="s">
        <v>15747</v>
      </c>
      <c r="J36" s="19" t="s">
        <v>23</v>
      </c>
      <c r="K36" s="20" t="s">
        <v>3350</v>
      </c>
      <c r="L36" s="19" t="s">
        <v>25</v>
      </c>
    </row>
    <row r="37" spans="1:12" x14ac:dyDescent="0.25">
      <c r="A37" s="19" t="s">
        <v>17</v>
      </c>
      <c r="B37" s="19" t="s">
        <v>18</v>
      </c>
      <c r="C37" s="19" t="s">
        <v>19</v>
      </c>
      <c r="D37" s="19" t="s">
        <v>20</v>
      </c>
      <c r="E37" s="20" t="s">
        <v>21</v>
      </c>
      <c r="F37" s="19" t="s">
        <v>21</v>
      </c>
      <c r="G37" s="180">
        <v>97172</v>
      </c>
      <c r="H37" s="21" t="s">
        <v>80</v>
      </c>
      <c r="I37" s="19" t="s">
        <v>15747</v>
      </c>
      <c r="J37" s="19" t="s">
        <v>23</v>
      </c>
      <c r="K37" s="20" t="s">
        <v>12830</v>
      </c>
      <c r="L37" s="19" t="s">
        <v>25</v>
      </c>
    </row>
    <row r="38" spans="1:12" x14ac:dyDescent="0.25">
      <c r="A38" s="19" t="s">
        <v>17</v>
      </c>
      <c r="B38" s="19" t="s">
        <v>18</v>
      </c>
      <c r="C38" s="19" t="s">
        <v>81</v>
      </c>
      <c r="D38" s="19" t="s">
        <v>82</v>
      </c>
      <c r="E38" s="20" t="s">
        <v>21</v>
      </c>
      <c r="F38" s="19" t="s">
        <v>21</v>
      </c>
      <c r="G38" s="180">
        <v>97173</v>
      </c>
      <c r="H38" s="21" t="s">
        <v>83</v>
      </c>
      <c r="I38" s="19" t="s">
        <v>15747</v>
      </c>
      <c r="J38" s="19" t="s">
        <v>23</v>
      </c>
      <c r="K38" s="20" t="s">
        <v>6133</v>
      </c>
      <c r="L38" s="19" t="s">
        <v>25</v>
      </c>
    </row>
    <row r="39" spans="1:12" x14ac:dyDescent="0.25">
      <c r="A39" s="19" t="s">
        <v>17</v>
      </c>
      <c r="B39" s="19" t="s">
        <v>18</v>
      </c>
      <c r="C39" s="19" t="s">
        <v>81</v>
      </c>
      <c r="D39" s="19" t="s">
        <v>82</v>
      </c>
      <c r="E39" s="20" t="s">
        <v>21</v>
      </c>
      <c r="F39" s="19" t="s">
        <v>21</v>
      </c>
      <c r="G39" s="180">
        <v>97174</v>
      </c>
      <c r="H39" s="21" t="s">
        <v>85</v>
      </c>
      <c r="I39" s="19" t="s">
        <v>15747</v>
      </c>
      <c r="J39" s="19" t="s">
        <v>23</v>
      </c>
      <c r="K39" s="20" t="s">
        <v>12831</v>
      </c>
      <c r="L39" s="19" t="s">
        <v>25</v>
      </c>
    </row>
    <row r="40" spans="1:12" x14ac:dyDescent="0.25">
      <c r="A40" s="19" t="s">
        <v>17</v>
      </c>
      <c r="B40" s="19" t="s">
        <v>18</v>
      </c>
      <c r="C40" s="19" t="s">
        <v>81</v>
      </c>
      <c r="D40" s="19" t="s">
        <v>82</v>
      </c>
      <c r="E40" s="20" t="s">
        <v>21</v>
      </c>
      <c r="F40" s="19" t="s">
        <v>21</v>
      </c>
      <c r="G40" s="180">
        <v>97175</v>
      </c>
      <c r="H40" s="21" t="s">
        <v>86</v>
      </c>
      <c r="I40" s="19" t="s">
        <v>15747</v>
      </c>
      <c r="J40" s="19" t="s">
        <v>23</v>
      </c>
      <c r="K40" s="20" t="s">
        <v>4797</v>
      </c>
      <c r="L40" s="19" t="s">
        <v>25</v>
      </c>
    </row>
    <row r="41" spans="1:12" x14ac:dyDescent="0.25">
      <c r="A41" s="19" t="s">
        <v>17</v>
      </c>
      <c r="B41" s="19" t="s">
        <v>18</v>
      </c>
      <c r="C41" s="19" t="s">
        <v>81</v>
      </c>
      <c r="D41" s="19" t="s">
        <v>82</v>
      </c>
      <c r="E41" s="20" t="s">
        <v>21</v>
      </c>
      <c r="F41" s="19" t="s">
        <v>21</v>
      </c>
      <c r="G41" s="180">
        <v>97176</v>
      </c>
      <c r="H41" s="21" t="s">
        <v>88</v>
      </c>
      <c r="I41" s="19" t="s">
        <v>15747</v>
      </c>
      <c r="J41" s="19" t="s">
        <v>23</v>
      </c>
      <c r="K41" s="20" t="s">
        <v>12832</v>
      </c>
      <c r="L41" s="19" t="s">
        <v>25</v>
      </c>
    </row>
    <row r="42" spans="1:12" ht="27" x14ac:dyDescent="0.25">
      <c r="A42" s="19" t="s">
        <v>17</v>
      </c>
      <c r="B42" s="19" t="s">
        <v>18</v>
      </c>
      <c r="C42" s="19" t="s">
        <v>81</v>
      </c>
      <c r="D42" s="19" t="s">
        <v>82</v>
      </c>
      <c r="E42" s="20" t="s">
        <v>21</v>
      </c>
      <c r="F42" s="19" t="s">
        <v>21</v>
      </c>
      <c r="G42" s="180">
        <v>97177</v>
      </c>
      <c r="H42" s="21" t="s">
        <v>89</v>
      </c>
      <c r="I42" s="19" t="s">
        <v>15747</v>
      </c>
      <c r="J42" s="19" t="s">
        <v>23</v>
      </c>
      <c r="K42" s="20" t="s">
        <v>12833</v>
      </c>
      <c r="L42" s="19" t="s">
        <v>25</v>
      </c>
    </row>
    <row r="43" spans="1:12" ht="27" x14ac:dyDescent="0.25">
      <c r="A43" s="19" t="s">
        <v>17</v>
      </c>
      <c r="B43" s="19" t="s">
        <v>18</v>
      </c>
      <c r="C43" s="19" t="s">
        <v>81</v>
      </c>
      <c r="D43" s="19" t="s">
        <v>82</v>
      </c>
      <c r="E43" s="20" t="s">
        <v>21</v>
      </c>
      <c r="F43" s="19" t="s">
        <v>21</v>
      </c>
      <c r="G43" s="180">
        <v>97178</v>
      </c>
      <c r="H43" s="21" t="s">
        <v>91</v>
      </c>
      <c r="I43" s="19" t="s">
        <v>15747</v>
      </c>
      <c r="J43" s="19" t="s">
        <v>23</v>
      </c>
      <c r="K43" s="20" t="s">
        <v>12834</v>
      </c>
      <c r="L43" s="19" t="s">
        <v>25</v>
      </c>
    </row>
    <row r="44" spans="1:12" ht="27" x14ac:dyDescent="0.25">
      <c r="A44" s="19" t="s">
        <v>17</v>
      </c>
      <c r="B44" s="19" t="s">
        <v>18</v>
      </c>
      <c r="C44" s="19" t="s">
        <v>81</v>
      </c>
      <c r="D44" s="19" t="s">
        <v>82</v>
      </c>
      <c r="E44" s="20" t="s">
        <v>21</v>
      </c>
      <c r="F44" s="19" t="s">
        <v>21</v>
      </c>
      <c r="G44" s="180">
        <v>97179</v>
      </c>
      <c r="H44" s="21" t="s">
        <v>92</v>
      </c>
      <c r="I44" s="19" t="s">
        <v>15747</v>
      </c>
      <c r="J44" s="19" t="s">
        <v>23</v>
      </c>
      <c r="K44" s="20" t="s">
        <v>12835</v>
      </c>
      <c r="L44" s="19" t="s">
        <v>25</v>
      </c>
    </row>
    <row r="45" spans="1:12" ht="27" x14ac:dyDescent="0.25">
      <c r="A45" s="19" t="s">
        <v>17</v>
      </c>
      <c r="B45" s="19" t="s">
        <v>18</v>
      </c>
      <c r="C45" s="19" t="s">
        <v>81</v>
      </c>
      <c r="D45" s="19" t="s">
        <v>82</v>
      </c>
      <c r="E45" s="20" t="s">
        <v>21</v>
      </c>
      <c r="F45" s="19" t="s">
        <v>21</v>
      </c>
      <c r="G45" s="180">
        <v>97180</v>
      </c>
      <c r="H45" s="21" t="s">
        <v>93</v>
      </c>
      <c r="I45" s="19" t="s">
        <v>15747</v>
      </c>
      <c r="J45" s="19" t="s">
        <v>23</v>
      </c>
      <c r="K45" s="20" t="s">
        <v>7285</v>
      </c>
      <c r="L45" s="19" t="s">
        <v>25</v>
      </c>
    </row>
    <row r="46" spans="1:12" ht="27" x14ac:dyDescent="0.25">
      <c r="A46" s="19" t="s">
        <v>17</v>
      </c>
      <c r="B46" s="19" t="s">
        <v>18</v>
      </c>
      <c r="C46" s="19" t="s">
        <v>81</v>
      </c>
      <c r="D46" s="19" t="s">
        <v>82</v>
      </c>
      <c r="E46" s="20" t="s">
        <v>21</v>
      </c>
      <c r="F46" s="19" t="s">
        <v>21</v>
      </c>
      <c r="G46" s="180">
        <v>97181</v>
      </c>
      <c r="H46" s="21" t="s">
        <v>94</v>
      </c>
      <c r="I46" s="19" t="s">
        <v>15747</v>
      </c>
      <c r="J46" s="19" t="s">
        <v>23</v>
      </c>
      <c r="K46" s="20" t="s">
        <v>7254</v>
      </c>
      <c r="L46" s="19" t="s">
        <v>25</v>
      </c>
    </row>
    <row r="47" spans="1:12" ht="27" x14ac:dyDescent="0.25">
      <c r="A47" s="19" t="s">
        <v>17</v>
      </c>
      <c r="B47" s="19" t="s">
        <v>18</v>
      </c>
      <c r="C47" s="19" t="s">
        <v>81</v>
      </c>
      <c r="D47" s="19" t="s">
        <v>82</v>
      </c>
      <c r="E47" s="20" t="s">
        <v>21</v>
      </c>
      <c r="F47" s="19" t="s">
        <v>21</v>
      </c>
      <c r="G47" s="180">
        <v>97182</v>
      </c>
      <c r="H47" s="21" t="s">
        <v>95</v>
      </c>
      <c r="I47" s="19" t="s">
        <v>15747</v>
      </c>
      <c r="J47" s="19" t="s">
        <v>23</v>
      </c>
      <c r="K47" s="20" t="s">
        <v>12836</v>
      </c>
      <c r="L47" s="19" t="s">
        <v>25</v>
      </c>
    </row>
    <row r="48" spans="1:12" x14ac:dyDescent="0.25">
      <c r="A48" s="19" t="s">
        <v>17</v>
      </c>
      <c r="B48" s="19" t="s">
        <v>18</v>
      </c>
      <c r="C48" s="19" t="s">
        <v>81</v>
      </c>
      <c r="D48" s="19" t="s">
        <v>82</v>
      </c>
      <c r="E48" s="20" t="s">
        <v>21</v>
      </c>
      <c r="F48" s="19" t="s">
        <v>21</v>
      </c>
      <c r="G48" s="180">
        <v>97183</v>
      </c>
      <c r="H48" s="21" t="s">
        <v>96</v>
      </c>
      <c r="I48" s="19" t="s">
        <v>15747</v>
      </c>
      <c r="J48" s="19" t="s">
        <v>23</v>
      </c>
      <c r="K48" s="20" t="s">
        <v>12181</v>
      </c>
      <c r="L48" s="19" t="s">
        <v>25</v>
      </c>
    </row>
    <row r="49" spans="1:12" x14ac:dyDescent="0.25">
      <c r="A49" s="19" t="s">
        <v>17</v>
      </c>
      <c r="B49" s="19" t="s">
        <v>18</v>
      </c>
      <c r="C49" s="19" t="s">
        <v>81</v>
      </c>
      <c r="D49" s="19" t="s">
        <v>82</v>
      </c>
      <c r="E49" s="20" t="s">
        <v>21</v>
      </c>
      <c r="F49" s="19" t="s">
        <v>21</v>
      </c>
      <c r="G49" s="180">
        <v>97184</v>
      </c>
      <c r="H49" s="21" t="s">
        <v>98</v>
      </c>
      <c r="I49" s="19" t="s">
        <v>15747</v>
      </c>
      <c r="J49" s="19" t="s">
        <v>23</v>
      </c>
      <c r="K49" s="20" t="s">
        <v>9053</v>
      </c>
      <c r="L49" s="19" t="s">
        <v>25</v>
      </c>
    </row>
    <row r="50" spans="1:12" x14ac:dyDescent="0.25">
      <c r="A50" s="19" t="s">
        <v>17</v>
      </c>
      <c r="B50" s="19" t="s">
        <v>18</v>
      </c>
      <c r="C50" s="19" t="s">
        <v>81</v>
      </c>
      <c r="D50" s="19" t="s">
        <v>82</v>
      </c>
      <c r="E50" s="20" t="s">
        <v>21</v>
      </c>
      <c r="F50" s="19" t="s">
        <v>21</v>
      </c>
      <c r="G50" s="180">
        <v>97185</v>
      </c>
      <c r="H50" s="21" t="s">
        <v>99</v>
      </c>
      <c r="I50" s="19" t="s">
        <v>15747</v>
      </c>
      <c r="J50" s="19" t="s">
        <v>23</v>
      </c>
      <c r="K50" s="20" t="s">
        <v>12837</v>
      </c>
      <c r="L50" s="19" t="s">
        <v>25</v>
      </c>
    </row>
    <row r="51" spans="1:12" x14ac:dyDescent="0.25">
      <c r="A51" s="19" t="s">
        <v>17</v>
      </c>
      <c r="B51" s="19" t="s">
        <v>18</v>
      </c>
      <c r="C51" s="19" t="s">
        <v>81</v>
      </c>
      <c r="D51" s="19" t="s">
        <v>82</v>
      </c>
      <c r="E51" s="20" t="s">
        <v>21</v>
      </c>
      <c r="F51" s="19" t="s">
        <v>21</v>
      </c>
      <c r="G51" s="180">
        <v>97186</v>
      </c>
      <c r="H51" s="21" t="s">
        <v>101</v>
      </c>
      <c r="I51" s="19" t="s">
        <v>15747</v>
      </c>
      <c r="J51" s="19" t="s">
        <v>23</v>
      </c>
      <c r="K51" s="20" t="s">
        <v>11311</v>
      </c>
      <c r="L51" s="19" t="s">
        <v>25</v>
      </c>
    </row>
    <row r="52" spans="1:12" ht="27" x14ac:dyDescent="0.25">
      <c r="A52" s="19" t="s">
        <v>17</v>
      </c>
      <c r="B52" s="19" t="s">
        <v>18</v>
      </c>
      <c r="C52" s="19" t="s">
        <v>81</v>
      </c>
      <c r="D52" s="19" t="s">
        <v>82</v>
      </c>
      <c r="E52" s="20" t="s">
        <v>21</v>
      </c>
      <c r="F52" s="19" t="s">
        <v>21</v>
      </c>
      <c r="G52" s="180">
        <v>97187</v>
      </c>
      <c r="H52" s="21" t="s">
        <v>103</v>
      </c>
      <c r="I52" s="19" t="s">
        <v>15747</v>
      </c>
      <c r="J52" s="19" t="s">
        <v>23</v>
      </c>
      <c r="K52" s="20" t="s">
        <v>12838</v>
      </c>
      <c r="L52" s="19" t="s">
        <v>25</v>
      </c>
    </row>
    <row r="53" spans="1:12" ht="27" x14ac:dyDescent="0.25">
      <c r="A53" s="19" t="s">
        <v>17</v>
      </c>
      <c r="B53" s="19" t="s">
        <v>18</v>
      </c>
      <c r="C53" s="19" t="s">
        <v>81</v>
      </c>
      <c r="D53" s="19" t="s">
        <v>82</v>
      </c>
      <c r="E53" s="20" t="s">
        <v>21</v>
      </c>
      <c r="F53" s="19" t="s">
        <v>21</v>
      </c>
      <c r="G53" s="180">
        <v>97188</v>
      </c>
      <c r="H53" s="21" t="s">
        <v>104</v>
      </c>
      <c r="I53" s="19" t="s">
        <v>15747</v>
      </c>
      <c r="J53" s="19" t="s">
        <v>23</v>
      </c>
      <c r="K53" s="20" t="s">
        <v>12839</v>
      </c>
      <c r="L53" s="19" t="s">
        <v>25</v>
      </c>
    </row>
    <row r="54" spans="1:12" ht="27" x14ac:dyDescent="0.25">
      <c r="A54" s="19" t="s">
        <v>17</v>
      </c>
      <c r="B54" s="19" t="s">
        <v>18</v>
      </c>
      <c r="C54" s="19" t="s">
        <v>81</v>
      </c>
      <c r="D54" s="19" t="s">
        <v>82</v>
      </c>
      <c r="E54" s="20" t="s">
        <v>21</v>
      </c>
      <c r="F54" s="19" t="s">
        <v>21</v>
      </c>
      <c r="G54" s="180">
        <v>97189</v>
      </c>
      <c r="H54" s="21" t="s">
        <v>105</v>
      </c>
      <c r="I54" s="19" t="s">
        <v>15747</v>
      </c>
      <c r="J54" s="19" t="s">
        <v>23</v>
      </c>
      <c r="K54" s="20" t="s">
        <v>8062</v>
      </c>
      <c r="L54" s="19" t="s">
        <v>25</v>
      </c>
    </row>
    <row r="55" spans="1:12" ht="27" x14ac:dyDescent="0.25">
      <c r="A55" s="19" t="s">
        <v>17</v>
      </c>
      <c r="B55" s="19" t="s">
        <v>18</v>
      </c>
      <c r="C55" s="19" t="s">
        <v>81</v>
      </c>
      <c r="D55" s="19" t="s">
        <v>82</v>
      </c>
      <c r="E55" s="20" t="s">
        <v>21</v>
      </c>
      <c r="F55" s="19" t="s">
        <v>21</v>
      </c>
      <c r="G55" s="180">
        <v>97190</v>
      </c>
      <c r="H55" s="21" t="s">
        <v>106</v>
      </c>
      <c r="I55" s="19" t="s">
        <v>15747</v>
      </c>
      <c r="J55" s="19" t="s">
        <v>23</v>
      </c>
      <c r="K55" s="20" t="s">
        <v>9286</v>
      </c>
      <c r="L55" s="19" t="s">
        <v>25</v>
      </c>
    </row>
    <row r="56" spans="1:12" ht="27" x14ac:dyDescent="0.25">
      <c r="A56" s="19" t="s">
        <v>17</v>
      </c>
      <c r="B56" s="19" t="s">
        <v>18</v>
      </c>
      <c r="C56" s="19" t="s">
        <v>81</v>
      </c>
      <c r="D56" s="19" t="s">
        <v>82</v>
      </c>
      <c r="E56" s="20" t="s">
        <v>21</v>
      </c>
      <c r="F56" s="19" t="s">
        <v>21</v>
      </c>
      <c r="G56" s="180">
        <v>97191</v>
      </c>
      <c r="H56" s="21" t="s">
        <v>107</v>
      </c>
      <c r="I56" s="19" t="s">
        <v>15747</v>
      </c>
      <c r="J56" s="19" t="s">
        <v>23</v>
      </c>
      <c r="K56" s="20" t="s">
        <v>12840</v>
      </c>
      <c r="L56" s="19" t="s">
        <v>25</v>
      </c>
    </row>
    <row r="57" spans="1:12" ht="27" x14ac:dyDescent="0.25">
      <c r="A57" s="19" t="s">
        <v>17</v>
      </c>
      <c r="B57" s="19" t="s">
        <v>18</v>
      </c>
      <c r="C57" s="19" t="s">
        <v>81</v>
      </c>
      <c r="D57" s="19" t="s">
        <v>82</v>
      </c>
      <c r="E57" s="20" t="s">
        <v>21</v>
      </c>
      <c r="F57" s="19" t="s">
        <v>21</v>
      </c>
      <c r="G57" s="180">
        <v>97192</v>
      </c>
      <c r="H57" s="21" t="s">
        <v>109</v>
      </c>
      <c r="I57" s="19" t="s">
        <v>15747</v>
      </c>
      <c r="J57" s="19" t="s">
        <v>23</v>
      </c>
      <c r="K57" s="20" t="s">
        <v>1656</v>
      </c>
      <c r="L57" s="19" t="s">
        <v>25</v>
      </c>
    </row>
    <row r="58" spans="1:12" x14ac:dyDescent="0.25">
      <c r="A58" s="19" t="s">
        <v>17</v>
      </c>
      <c r="B58" s="19" t="s">
        <v>18</v>
      </c>
      <c r="C58" s="19" t="s">
        <v>110</v>
      </c>
      <c r="D58" s="19" t="s">
        <v>111</v>
      </c>
      <c r="E58" s="20" t="s">
        <v>21</v>
      </c>
      <c r="F58" s="19" t="s">
        <v>21</v>
      </c>
      <c r="G58" s="180">
        <v>90694</v>
      </c>
      <c r="H58" s="21" t="s">
        <v>112</v>
      </c>
      <c r="I58" s="19" t="s">
        <v>15747</v>
      </c>
      <c r="J58" s="19" t="s">
        <v>9283</v>
      </c>
      <c r="K58" s="20" t="s">
        <v>10387</v>
      </c>
      <c r="L58" s="19" t="s">
        <v>25</v>
      </c>
    </row>
    <row r="59" spans="1:12" x14ac:dyDescent="0.25">
      <c r="A59" s="19" t="s">
        <v>17</v>
      </c>
      <c r="B59" s="19" t="s">
        <v>18</v>
      </c>
      <c r="C59" s="19" t="s">
        <v>110</v>
      </c>
      <c r="D59" s="19" t="s">
        <v>111</v>
      </c>
      <c r="E59" s="20" t="s">
        <v>21</v>
      </c>
      <c r="F59" s="19" t="s">
        <v>21</v>
      </c>
      <c r="G59" s="180">
        <v>90695</v>
      </c>
      <c r="H59" s="21" t="s">
        <v>114</v>
      </c>
      <c r="I59" s="19" t="s">
        <v>15747</v>
      </c>
      <c r="J59" s="19" t="s">
        <v>9283</v>
      </c>
      <c r="K59" s="20" t="s">
        <v>9094</v>
      </c>
      <c r="L59" s="19" t="s">
        <v>25</v>
      </c>
    </row>
    <row r="60" spans="1:12" x14ac:dyDescent="0.25">
      <c r="A60" s="19" t="s">
        <v>17</v>
      </c>
      <c r="B60" s="19" t="s">
        <v>18</v>
      </c>
      <c r="C60" s="19" t="s">
        <v>110</v>
      </c>
      <c r="D60" s="19" t="s">
        <v>111</v>
      </c>
      <c r="E60" s="20" t="s">
        <v>21</v>
      </c>
      <c r="F60" s="19" t="s">
        <v>21</v>
      </c>
      <c r="G60" s="180">
        <v>90696</v>
      </c>
      <c r="H60" s="21" t="s">
        <v>116</v>
      </c>
      <c r="I60" s="19" t="s">
        <v>15747</v>
      </c>
      <c r="J60" s="19" t="s">
        <v>9283</v>
      </c>
      <c r="K60" s="20" t="s">
        <v>12841</v>
      </c>
      <c r="L60" s="19" t="s">
        <v>25</v>
      </c>
    </row>
    <row r="61" spans="1:12" x14ac:dyDescent="0.25">
      <c r="A61" s="19" t="s">
        <v>17</v>
      </c>
      <c r="B61" s="19" t="s">
        <v>18</v>
      </c>
      <c r="C61" s="19" t="s">
        <v>110</v>
      </c>
      <c r="D61" s="19" t="s">
        <v>111</v>
      </c>
      <c r="E61" s="20" t="s">
        <v>21</v>
      </c>
      <c r="F61" s="19" t="s">
        <v>21</v>
      </c>
      <c r="G61" s="180">
        <v>90697</v>
      </c>
      <c r="H61" s="21" t="s">
        <v>118</v>
      </c>
      <c r="I61" s="19" t="s">
        <v>15747</v>
      </c>
      <c r="J61" s="19" t="s">
        <v>9283</v>
      </c>
      <c r="K61" s="20" t="s">
        <v>11455</v>
      </c>
      <c r="L61" s="19" t="s">
        <v>25</v>
      </c>
    </row>
    <row r="62" spans="1:12" x14ac:dyDescent="0.25">
      <c r="A62" s="19" t="s">
        <v>17</v>
      </c>
      <c r="B62" s="19" t="s">
        <v>18</v>
      </c>
      <c r="C62" s="19" t="s">
        <v>110</v>
      </c>
      <c r="D62" s="19" t="s">
        <v>111</v>
      </c>
      <c r="E62" s="20" t="s">
        <v>21</v>
      </c>
      <c r="F62" s="19" t="s">
        <v>21</v>
      </c>
      <c r="G62" s="180">
        <v>90698</v>
      </c>
      <c r="H62" s="21" t="s">
        <v>119</v>
      </c>
      <c r="I62" s="19" t="s">
        <v>15747</v>
      </c>
      <c r="J62" s="19" t="s">
        <v>9283</v>
      </c>
      <c r="K62" s="20" t="s">
        <v>12842</v>
      </c>
      <c r="L62" s="19" t="s">
        <v>25</v>
      </c>
    </row>
    <row r="63" spans="1:12" x14ac:dyDescent="0.25">
      <c r="A63" s="19" t="s">
        <v>17</v>
      </c>
      <c r="B63" s="19" t="s">
        <v>18</v>
      </c>
      <c r="C63" s="19" t="s">
        <v>110</v>
      </c>
      <c r="D63" s="19" t="s">
        <v>111</v>
      </c>
      <c r="E63" s="20" t="s">
        <v>21</v>
      </c>
      <c r="F63" s="19" t="s">
        <v>21</v>
      </c>
      <c r="G63" s="180">
        <v>90699</v>
      </c>
      <c r="H63" s="21" t="s">
        <v>121</v>
      </c>
      <c r="I63" s="19" t="s">
        <v>15747</v>
      </c>
      <c r="J63" s="19" t="s">
        <v>9283</v>
      </c>
      <c r="K63" s="20" t="s">
        <v>12843</v>
      </c>
      <c r="L63" s="19" t="s">
        <v>25</v>
      </c>
    </row>
    <row r="64" spans="1:12" x14ac:dyDescent="0.25">
      <c r="A64" s="19" t="s">
        <v>17</v>
      </c>
      <c r="B64" s="19" t="s">
        <v>18</v>
      </c>
      <c r="C64" s="19" t="s">
        <v>110</v>
      </c>
      <c r="D64" s="19" t="s">
        <v>111</v>
      </c>
      <c r="E64" s="20" t="s">
        <v>21</v>
      </c>
      <c r="F64" s="19" t="s">
        <v>21</v>
      </c>
      <c r="G64" s="180">
        <v>90700</v>
      </c>
      <c r="H64" s="21" t="s">
        <v>122</v>
      </c>
      <c r="I64" s="19" t="s">
        <v>15747</v>
      </c>
      <c r="J64" s="19" t="s">
        <v>9283</v>
      </c>
      <c r="K64" s="20" t="s">
        <v>12844</v>
      </c>
      <c r="L64" s="19" t="s">
        <v>25</v>
      </c>
    </row>
    <row r="65" spans="1:12" ht="27" x14ac:dyDescent="0.25">
      <c r="A65" s="19" t="s">
        <v>17</v>
      </c>
      <c r="B65" s="19" t="s">
        <v>18</v>
      </c>
      <c r="C65" s="19" t="s">
        <v>110</v>
      </c>
      <c r="D65" s="19" t="s">
        <v>111</v>
      </c>
      <c r="E65" s="20" t="s">
        <v>21</v>
      </c>
      <c r="F65" s="19" t="s">
        <v>21</v>
      </c>
      <c r="G65" s="180">
        <v>90701</v>
      </c>
      <c r="H65" s="21" t="s">
        <v>123</v>
      </c>
      <c r="I65" s="19" t="s">
        <v>15747</v>
      </c>
      <c r="J65" s="19" t="s">
        <v>9283</v>
      </c>
      <c r="K65" s="20" t="s">
        <v>12845</v>
      </c>
      <c r="L65" s="19" t="s">
        <v>25</v>
      </c>
    </row>
    <row r="66" spans="1:12" ht="27" x14ac:dyDescent="0.25">
      <c r="A66" s="19" t="s">
        <v>17</v>
      </c>
      <c r="B66" s="19" t="s">
        <v>18</v>
      </c>
      <c r="C66" s="19" t="s">
        <v>110</v>
      </c>
      <c r="D66" s="19" t="s">
        <v>111</v>
      </c>
      <c r="E66" s="20" t="s">
        <v>21</v>
      </c>
      <c r="F66" s="19" t="s">
        <v>21</v>
      </c>
      <c r="G66" s="180">
        <v>90702</v>
      </c>
      <c r="H66" s="21" t="s">
        <v>125</v>
      </c>
      <c r="I66" s="19" t="s">
        <v>15747</v>
      </c>
      <c r="J66" s="19" t="s">
        <v>9283</v>
      </c>
      <c r="K66" s="20" t="s">
        <v>6244</v>
      </c>
      <c r="L66" s="19" t="s">
        <v>25</v>
      </c>
    </row>
    <row r="67" spans="1:12" ht="27" x14ac:dyDescent="0.25">
      <c r="A67" s="19" t="s">
        <v>17</v>
      </c>
      <c r="B67" s="19" t="s">
        <v>18</v>
      </c>
      <c r="C67" s="19" t="s">
        <v>110</v>
      </c>
      <c r="D67" s="19" t="s">
        <v>111</v>
      </c>
      <c r="E67" s="20" t="s">
        <v>21</v>
      </c>
      <c r="F67" s="19" t="s">
        <v>21</v>
      </c>
      <c r="G67" s="180">
        <v>90703</v>
      </c>
      <c r="H67" s="21" t="s">
        <v>126</v>
      </c>
      <c r="I67" s="19" t="s">
        <v>15747</v>
      </c>
      <c r="J67" s="19" t="s">
        <v>9283</v>
      </c>
      <c r="K67" s="20" t="s">
        <v>12846</v>
      </c>
      <c r="L67" s="19" t="s">
        <v>25</v>
      </c>
    </row>
    <row r="68" spans="1:12" ht="27" x14ac:dyDescent="0.25">
      <c r="A68" s="19" t="s">
        <v>17</v>
      </c>
      <c r="B68" s="19" t="s">
        <v>18</v>
      </c>
      <c r="C68" s="19" t="s">
        <v>110</v>
      </c>
      <c r="D68" s="19" t="s">
        <v>111</v>
      </c>
      <c r="E68" s="20" t="s">
        <v>21</v>
      </c>
      <c r="F68" s="19" t="s">
        <v>21</v>
      </c>
      <c r="G68" s="180">
        <v>90704</v>
      </c>
      <c r="H68" s="21" t="s">
        <v>127</v>
      </c>
      <c r="I68" s="19" t="s">
        <v>15747</v>
      </c>
      <c r="J68" s="19" t="s">
        <v>9283</v>
      </c>
      <c r="K68" s="20" t="s">
        <v>12847</v>
      </c>
      <c r="L68" s="19" t="s">
        <v>25</v>
      </c>
    </row>
    <row r="69" spans="1:12" ht="27" x14ac:dyDescent="0.25">
      <c r="A69" s="19" t="s">
        <v>17</v>
      </c>
      <c r="B69" s="19" t="s">
        <v>18</v>
      </c>
      <c r="C69" s="19" t="s">
        <v>110</v>
      </c>
      <c r="D69" s="19" t="s">
        <v>111</v>
      </c>
      <c r="E69" s="20" t="s">
        <v>21</v>
      </c>
      <c r="F69" s="19" t="s">
        <v>21</v>
      </c>
      <c r="G69" s="180">
        <v>90705</v>
      </c>
      <c r="H69" s="21" t="s">
        <v>128</v>
      </c>
      <c r="I69" s="19" t="s">
        <v>15747</v>
      </c>
      <c r="J69" s="19" t="s">
        <v>9283</v>
      </c>
      <c r="K69" s="20" t="s">
        <v>12848</v>
      </c>
      <c r="L69" s="19" t="s">
        <v>25</v>
      </c>
    </row>
    <row r="70" spans="1:12" ht="27" x14ac:dyDescent="0.25">
      <c r="A70" s="19" t="s">
        <v>17</v>
      </c>
      <c r="B70" s="19" t="s">
        <v>18</v>
      </c>
      <c r="C70" s="19" t="s">
        <v>110</v>
      </c>
      <c r="D70" s="19" t="s">
        <v>111</v>
      </c>
      <c r="E70" s="20" t="s">
        <v>21</v>
      </c>
      <c r="F70" s="19" t="s">
        <v>21</v>
      </c>
      <c r="G70" s="180">
        <v>90706</v>
      </c>
      <c r="H70" s="21" t="s">
        <v>129</v>
      </c>
      <c r="I70" s="19" t="s">
        <v>15747</v>
      </c>
      <c r="J70" s="19" t="s">
        <v>9283</v>
      </c>
      <c r="K70" s="20" t="s">
        <v>12849</v>
      </c>
      <c r="L70" s="19" t="s">
        <v>25</v>
      </c>
    </row>
    <row r="71" spans="1:12" ht="27" x14ac:dyDescent="0.25">
      <c r="A71" s="19" t="s">
        <v>17</v>
      </c>
      <c r="B71" s="19" t="s">
        <v>18</v>
      </c>
      <c r="C71" s="19" t="s">
        <v>110</v>
      </c>
      <c r="D71" s="19" t="s">
        <v>111</v>
      </c>
      <c r="E71" s="20" t="s">
        <v>21</v>
      </c>
      <c r="F71" s="19" t="s">
        <v>21</v>
      </c>
      <c r="G71" s="180">
        <v>90708</v>
      </c>
      <c r="H71" s="21" t="s">
        <v>130</v>
      </c>
      <c r="I71" s="19" t="s">
        <v>15747</v>
      </c>
      <c r="J71" s="19" t="s">
        <v>9283</v>
      </c>
      <c r="K71" s="20" t="s">
        <v>12850</v>
      </c>
      <c r="L71" s="19" t="s">
        <v>25</v>
      </c>
    </row>
    <row r="72" spans="1:12" x14ac:dyDescent="0.25">
      <c r="A72" s="19" t="s">
        <v>17</v>
      </c>
      <c r="B72" s="19" t="s">
        <v>18</v>
      </c>
      <c r="C72" s="19" t="s">
        <v>110</v>
      </c>
      <c r="D72" s="19" t="s">
        <v>111</v>
      </c>
      <c r="E72" s="20" t="s">
        <v>21</v>
      </c>
      <c r="F72" s="19" t="s">
        <v>21</v>
      </c>
      <c r="G72" s="180">
        <v>90709</v>
      </c>
      <c r="H72" s="21" t="s">
        <v>131</v>
      </c>
      <c r="I72" s="19" t="s">
        <v>15747</v>
      </c>
      <c r="J72" s="19" t="s">
        <v>9283</v>
      </c>
      <c r="K72" s="20" t="s">
        <v>8863</v>
      </c>
      <c r="L72" s="19" t="s">
        <v>25</v>
      </c>
    </row>
    <row r="73" spans="1:12" x14ac:dyDescent="0.25">
      <c r="A73" s="19" t="s">
        <v>17</v>
      </c>
      <c r="B73" s="19" t="s">
        <v>18</v>
      </c>
      <c r="C73" s="19" t="s">
        <v>110</v>
      </c>
      <c r="D73" s="19" t="s">
        <v>111</v>
      </c>
      <c r="E73" s="20" t="s">
        <v>21</v>
      </c>
      <c r="F73" s="19" t="s">
        <v>21</v>
      </c>
      <c r="G73" s="180">
        <v>90710</v>
      </c>
      <c r="H73" s="21" t="s">
        <v>132</v>
      </c>
      <c r="I73" s="19" t="s">
        <v>15747</v>
      </c>
      <c r="J73" s="19" t="s">
        <v>9283</v>
      </c>
      <c r="K73" s="20" t="s">
        <v>12851</v>
      </c>
      <c r="L73" s="19" t="s">
        <v>25</v>
      </c>
    </row>
    <row r="74" spans="1:12" x14ac:dyDescent="0.25">
      <c r="A74" s="19" t="s">
        <v>17</v>
      </c>
      <c r="B74" s="19" t="s">
        <v>18</v>
      </c>
      <c r="C74" s="19" t="s">
        <v>110</v>
      </c>
      <c r="D74" s="19" t="s">
        <v>111</v>
      </c>
      <c r="E74" s="20" t="s">
        <v>21</v>
      </c>
      <c r="F74" s="19" t="s">
        <v>21</v>
      </c>
      <c r="G74" s="180">
        <v>90711</v>
      </c>
      <c r="H74" s="21" t="s">
        <v>134</v>
      </c>
      <c r="I74" s="19" t="s">
        <v>15747</v>
      </c>
      <c r="J74" s="19" t="s">
        <v>9283</v>
      </c>
      <c r="K74" s="20" t="s">
        <v>6193</v>
      </c>
      <c r="L74" s="19" t="s">
        <v>25</v>
      </c>
    </row>
    <row r="75" spans="1:12" x14ac:dyDescent="0.25">
      <c r="A75" s="19" t="s">
        <v>17</v>
      </c>
      <c r="B75" s="19" t="s">
        <v>18</v>
      </c>
      <c r="C75" s="19" t="s">
        <v>110</v>
      </c>
      <c r="D75" s="19" t="s">
        <v>111</v>
      </c>
      <c r="E75" s="20" t="s">
        <v>21</v>
      </c>
      <c r="F75" s="19" t="s">
        <v>21</v>
      </c>
      <c r="G75" s="180">
        <v>90712</v>
      </c>
      <c r="H75" s="21" t="s">
        <v>135</v>
      </c>
      <c r="I75" s="19" t="s">
        <v>15747</v>
      </c>
      <c r="J75" s="19" t="s">
        <v>9283</v>
      </c>
      <c r="K75" s="20" t="s">
        <v>12852</v>
      </c>
      <c r="L75" s="19" t="s">
        <v>25</v>
      </c>
    </row>
    <row r="76" spans="1:12" x14ac:dyDescent="0.25">
      <c r="A76" s="19" t="s">
        <v>17</v>
      </c>
      <c r="B76" s="19" t="s">
        <v>18</v>
      </c>
      <c r="C76" s="19" t="s">
        <v>110</v>
      </c>
      <c r="D76" s="19" t="s">
        <v>111</v>
      </c>
      <c r="E76" s="20" t="s">
        <v>21</v>
      </c>
      <c r="F76" s="19" t="s">
        <v>21</v>
      </c>
      <c r="G76" s="180">
        <v>90713</v>
      </c>
      <c r="H76" s="21" t="s">
        <v>137</v>
      </c>
      <c r="I76" s="19" t="s">
        <v>15747</v>
      </c>
      <c r="J76" s="19" t="s">
        <v>9283</v>
      </c>
      <c r="K76" s="20" t="s">
        <v>8515</v>
      </c>
      <c r="L76" s="19" t="s">
        <v>25</v>
      </c>
    </row>
    <row r="77" spans="1:12" x14ac:dyDescent="0.25">
      <c r="A77" s="19" t="s">
        <v>17</v>
      </c>
      <c r="B77" s="19" t="s">
        <v>18</v>
      </c>
      <c r="C77" s="19" t="s">
        <v>110</v>
      </c>
      <c r="D77" s="19" t="s">
        <v>111</v>
      </c>
      <c r="E77" s="20" t="s">
        <v>21</v>
      </c>
      <c r="F77" s="19" t="s">
        <v>21</v>
      </c>
      <c r="G77" s="180">
        <v>90714</v>
      </c>
      <c r="H77" s="21" t="s">
        <v>138</v>
      </c>
      <c r="I77" s="19" t="s">
        <v>15747</v>
      </c>
      <c r="J77" s="19" t="s">
        <v>9283</v>
      </c>
      <c r="K77" s="20" t="s">
        <v>12853</v>
      </c>
      <c r="L77" s="19" t="s">
        <v>25</v>
      </c>
    </row>
    <row r="78" spans="1:12" x14ac:dyDescent="0.25">
      <c r="A78" s="19" t="s">
        <v>17</v>
      </c>
      <c r="B78" s="19" t="s">
        <v>18</v>
      </c>
      <c r="C78" s="19" t="s">
        <v>110</v>
      </c>
      <c r="D78" s="19" t="s">
        <v>111</v>
      </c>
      <c r="E78" s="20" t="s">
        <v>21</v>
      </c>
      <c r="F78" s="19" t="s">
        <v>21</v>
      </c>
      <c r="G78" s="180">
        <v>90715</v>
      </c>
      <c r="H78" s="21" t="s">
        <v>139</v>
      </c>
      <c r="I78" s="19" t="s">
        <v>15747</v>
      </c>
      <c r="J78" s="19" t="s">
        <v>9283</v>
      </c>
      <c r="K78" s="20" t="s">
        <v>12854</v>
      </c>
      <c r="L78" s="19" t="s">
        <v>25</v>
      </c>
    </row>
    <row r="79" spans="1:12" x14ac:dyDescent="0.25">
      <c r="A79" s="19" t="s">
        <v>17</v>
      </c>
      <c r="B79" s="19" t="s">
        <v>18</v>
      </c>
      <c r="C79" s="19" t="s">
        <v>110</v>
      </c>
      <c r="D79" s="19" t="s">
        <v>111</v>
      </c>
      <c r="E79" s="20" t="s">
        <v>21</v>
      </c>
      <c r="F79" s="19" t="s">
        <v>21</v>
      </c>
      <c r="G79" s="180">
        <v>90716</v>
      </c>
      <c r="H79" s="21" t="s">
        <v>140</v>
      </c>
      <c r="I79" s="19" t="s">
        <v>15747</v>
      </c>
      <c r="J79" s="19" t="s">
        <v>9283</v>
      </c>
      <c r="K79" s="20" t="s">
        <v>12855</v>
      </c>
      <c r="L79" s="19" t="s">
        <v>25</v>
      </c>
    </row>
    <row r="80" spans="1:12" x14ac:dyDescent="0.25">
      <c r="A80" s="19" t="s">
        <v>17</v>
      </c>
      <c r="B80" s="19" t="s">
        <v>18</v>
      </c>
      <c r="C80" s="19" t="s">
        <v>110</v>
      </c>
      <c r="D80" s="19" t="s">
        <v>111</v>
      </c>
      <c r="E80" s="20" t="s">
        <v>21</v>
      </c>
      <c r="F80" s="19" t="s">
        <v>21</v>
      </c>
      <c r="G80" s="180">
        <v>90717</v>
      </c>
      <c r="H80" s="21" t="s">
        <v>142</v>
      </c>
      <c r="I80" s="19" t="s">
        <v>15747</v>
      </c>
      <c r="J80" s="19" t="s">
        <v>9283</v>
      </c>
      <c r="K80" s="20" t="s">
        <v>848</v>
      </c>
      <c r="L80" s="19" t="s">
        <v>25</v>
      </c>
    </row>
    <row r="81" spans="1:12" x14ac:dyDescent="0.25">
      <c r="A81" s="19" t="s">
        <v>17</v>
      </c>
      <c r="B81" s="19" t="s">
        <v>18</v>
      </c>
      <c r="C81" s="19" t="s">
        <v>110</v>
      </c>
      <c r="D81" s="19" t="s">
        <v>111</v>
      </c>
      <c r="E81" s="20" t="s">
        <v>21</v>
      </c>
      <c r="F81" s="19" t="s">
        <v>21</v>
      </c>
      <c r="G81" s="180">
        <v>90718</v>
      </c>
      <c r="H81" s="21" t="s">
        <v>143</v>
      </c>
      <c r="I81" s="19" t="s">
        <v>15747</v>
      </c>
      <c r="J81" s="19" t="s">
        <v>9283</v>
      </c>
      <c r="K81" s="20" t="s">
        <v>5066</v>
      </c>
      <c r="L81" s="19" t="s">
        <v>25</v>
      </c>
    </row>
    <row r="82" spans="1:12" x14ac:dyDescent="0.25">
      <c r="A82" s="19" t="s">
        <v>17</v>
      </c>
      <c r="B82" s="19" t="s">
        <v>18</v>
      </c>
      <c r="C82" s="19" t="s">
        <v>110</v>
      </c>
      <c r="D82" s="19" t="s">
        <v>111</v>
      </c>
      <c r="E82" s="20" t="s">
        <v>21</v>
      </c>
      <c r="F82" s="19" t="s">
        <v>21</v>
      </c>
      <c r="G82" s="180">
        <v>90719</v>
      </c>
      <c r="H82" s="21" t="s">
        <v>144</v>
      </c>
      <c r="I82" s="19" t="s">
        <v>15747</v>
      </c>
      <c r="J82" s="19" t="s">
        <v>9283</v>
      </c>
      <c r="K82" s="20" t="s">
        <v>12856</v>
      </c>
      <c r="L82" s="19" t="s">
        <v>25</v>
      </c>
    </row>
    <row r="83" spans="1:12" x14ac:dyDescent="0.25">
      <c r="A83" s="19" t="s">
        <v>17</v>
      </c>
      <c r="B83" s="19" t="s">
        <v>18</v>
      </c>
      <c r="C83" s="19" t="s">
        <v>110</v>
      </c>
      <c r="D83" s="19" t="s">
        <v>111</v>
      </c>
      <c r="E83" s="20" t="s">
        <v>21</v>
      </c>
      <c r="F83" s="19" t="s">
        <v>21</v>
      </c>
      <c r="G83" s="180">
        <v>90720</v>
      </c>
      <c r="H83" s="21" t="s">
        <v>145</v>
      </c>
      <c r="I83" s="19" t="s">
        <v>15747</v>
      </c>
      <c r="J83" s="19" t="s">
        <v>9283</v>
      </c>
      <c r="K83" s="20" t="s">
        <v>12857</v>
      </c>
      <c r="L83" s="19" t="s">
        <v>25</v>
      </c>
    </row>
    <row r="84" spans="1:12" ht="27" x14ac:dyDescent="0.25">
      <c r="A84" s="19" t="s">
        <v>17</v>
      </c>
      <c r="B84" s="19" t="s">
        <v>18</v>
      </c>
      <c r="C84" s="19" t="s">
        <v>110</v>
      </c>
      <c r="D84" s="19" t="s">
        <v>111</v>
      </c>
      <c r="E84" s="20" t="s">
        <v>21</v>
      </c>
      <c r="F84" s="19" t="s">
        <v>21</v>
      </c>
      <c r="G84" s="180">
        <v>90721</v>
      </c>
      <c r="H84" s="21" t="s">
        <v>146</v>
      </c>
      <c r="I84" s="19" t="s">
        <v>15747</v>
      </c>
      <c r="J84" s="19" t="s">
        <v>9283</v>
      </c>
      <c r="K84" s="20" t="s">
        <v>12858</v>
      </c>
      <c r="L84" s="19" t="s">
        <v>25</v>
      </c>
    </row>
    <row r="85" spans="1:12" ht="27" x14ac:dyDescent="0.25">
      <c r="A85" s="19" t="s">
        <v>17</v>
      </c>
      <c r="B85" s="19" t="s">
        <v>18</v>
      </c>
      <c r="C85" s="19" t="s">
        <v>110</v>
      </c>
      <c r="D85" s="19" t="s">
        <v>111</v>
      </c>
      <c r="E85" s="20" t="s">
        <v>21</v>
      </c>
      <c r="F85" s="19" t="s">
        <v>21</v>
      </c>
      <c r="G85" s="180">
        <v>90723</v>
      </c>
      <c r="H85" s="21" t="s">
        <v>147</v>
      </c>
      <c r="I85" s="19" t="s">
        <v>15747</v>
      </c>
      <c r="J85" s="19" t="s">
        <v>9283</v>
      </c>
      <c r="K85" s="20" t="s">
        <v>12859</v>
      </c>
      <c r="L85" s="19" t="s">
        <v>25</v>
      </c>
    </row>
    <row r="86" spans="1:12" x14ac:dyDescent="0.25">
      <c r="A86" s="19" t="s">
        <v>17</v>
      </c>
      <c r="B86" s="19" t="s">
        <v>18</v>
      </c>
      <c r="C86" s="19" t="s">
        <v>110</v>
      </c>
      <c r="D86" s="19" t="s">
        <v>111</v>
      </c>
      <c r="E86" s="20" t="s">
        <v>21</v>
      </c>
      <c r="F86" s="19" t="s">
        <v>21</v>
      </c>
      <c r="G86" s="180">
        <v>90724</v>
      </c>
      <c r="H86" s="21" t="s">
        <v>148</v>
      </c>
      <c r="I86" s="19" t="s">
        <v>15692</v>
      </c>
      <c r="J86" s="19" t="s">
        <v>23</v>
      </c>
      <c r="K86" s="20" t="s">
        <v>12174</v>
      </c>
      <c r="L86" s="19" t="s">
        <v>25</v>
      </c>
    </row>
    <row r="87" spans="1:12" x14ac:dyDescent="0.25">
      <c r="A87" s="19" t="s">
        <v>17</v>
      </c>
      <c r="B87" s="19" t="s">
        <v>18</v>
      </c>
      <c r="C87" s="19" t="s">
        <v>110</v>
      </c>
      <c r="D87" s="19" t="s">
        <v>111</v>
      </c>
      <c r="E87" s="20" t="s">
        <v>21</v>
      </c>
      <c r="F87" s="19" t="s">
        <v>21</v>
      </c>
      <c r="G87" s="180">
        <v>90725</v>
      </c>
      <c r="H87" s="21" t="s">
        <v>149</v>
      </c>
      <c r="I87" s="19" t="s">
        <v>15692</v>
      </c>
      <c r="J87" s="19" t="s">
        <v>23</v>
      </c>
      <c r="K87" s="20" t="s">
        <v>12860</v>
      </c>
      <c r="L87" s="19" t="s">
        <v>25</v>
      </c>
    </row>
    <row r="88" spans="1:12" x14ac:dyDescent="0.25">
      <c r="A88" s="19" t="s">
        <v>17</v>
      </c>
      <c r="B88" s="19" t="s">
        <v>18</v>
      </c>
      <c r="C88" s="19" t="s">
        <v>110</v>
      </c>
      <c r="D88" s="19" t="s">
        <v>111</v>
      </c>
      <c r="E88" s="20" t="s">
        <v>21</v>
      </c>
      <c r="F88" s="19" t="s">
        <v>21</v>
      </c>
      <c r="G88" s="180">
        <v>90726</v>
      </c>
      <c r="H88" s="21" t="s">
        <v>151</v>
      </c>
      <c r="I88" s="19" t="s">
        <v>15692</v>
      </c>
      <c r="J88" s="19" t="s">
        <v>23</v>
      </c>
      <c r="K88" s="20" t="s">
        <v>12861</v>
      </c>
      <c r="L88" s="19" t="s">
        <v>25</v>
      </c>
    </row>
    <row r="89" spans="1:12" x14ac:dyDescent="0.25">
      <c r="A89" s="19" t="s">
        <v>17</v>
      </c>
      <c r="B89" s="19" t="s">
        <v>18</v>
      </c>
      <c r="C89" s="19" t="s">
        <v>110</v>
      </c>
      <c r="D89" s="19" t="s">
        <v>111</v>
      </c>
      <c r="E89" s="20" t="s">
        <v>21</v>
      </c>
      <c r="F89" s="19" t="s">
        <v>21</v>
      </c>
      <c r="G89" s="180">
        <v>90727</v>
      </c>
      <c r="H89" s="21" t="s">
        <v>153</v>
      </c>
      <c r="I89" s="19" t="s">
        <v>15692</v>
      </c>
      <c r="J89" s="19" t="s">
        <v>23</v>
      </c>
      <c r="K89" s="20" t="s">
        <v>1662</v>
      </c>
      <c r="L89" s="19" t="s">
        <v>25</v>
      </c>
    </row>
    <row r="90" spans="1:12" x14ac:dyDescent="0.25">
      <c r="A90" s="19" t="s">
        <v>17</v>
      </c>
      <c r="B90" s="19" t="s">
        <v>18</v>
      </c>
      <c r="C90" s="19" t="s">
        <v>110</v>
      </c>
      <c r="D90" s="19" t="s">
        <v>111</v>
      </c>
      <c r="E90" s="20" t="s">
        <v>21</v>
      </c>
      <c r="F90" s="19" t="s">
        <v>21</v>
      </c>
      <c r="G90" s="180">
        <v>90728</v>
      </c>
      <c r="H90" s="21" t="s">
        <v>154</v>
      </c>
      <c r="I90" s="19" t="s">
        <v>15692</v>
      </c>
      <c r="J90" s="19" t="s">
        <v>23</v>
      </c>
      <c r="K90" s="20" t="s">
        <v>12862</v>
      </c>
      <c r="L90" s="19" t="s">
        <v>25</v>
      </c>
    </row>
    <row r="91" spans="1:12" x14ac:dyDescent="0.25">
      <c r="A91" s="19" t="s">
        <v>17</v>
      </c>
      <c r="B91" s="19" t="s">
        <v>18</v>
      </c>
      <c r="C91" s="19" t="s">
        <v>110</v>
      </c>
      <c r="D91" s="19" t="s">
        <v>111</v>
      </c>
      <c r="E91" s="20" t="s">
        <v>21</v>
      </c>
      <c r="F91" s="19" t="s">
        <v>21</v>
      </c>
      <c r="G91" s="180">
        <v>90729</v>
      </c>
      <c r="H91" s="21" t="s">
        <v>156</v>
      </c>
      <c r="I91" s="19" t="s">
        <v>15692</v>
      </c>
      <c r="J91" s="19" t="s">
        <v>23</v>
      </c>
      <c r="K91" s="20" t="s">
        <v>7079</v>
      </c>
      <c r="L91" s="19" t="s">
        <v>25</v>
      </c>
    </row>
    <row r="92" spans="1:12" x14ac:dyDescent="0.25">
      <c r="A92" s="19" t="s">
        <v>17</v>
      </c>
      <c r="B92" s="19" t="s">
        <v>18</v>
      </c>
      <c r="C92" s="19" t="s">
        <v>110</v>
      </c>
      <c r="D92" s="19" t="s">
        <v>111</v>
      </c>
      <c r="E92" s="20" t="s">
        <v>21</v>
      </c>
      <c r="F92" s="19" t="s">
        <v>21</v>
      </c>
      <c r="G92" s="180">
        <v>90730</v>
      </c>
      <c r="H92" s="21" t="s">
        <v>157</v>
      </c>
      <c r="I92" s="19" t="s">
        <v>15692</v>
      </c>
      <c r="J92" s="19" t="s">
        <v>23</v>
      </c>
      <c r="K92" s="20" t="s">
        <v>8389</v>
      </c>
      <c r="L92" s="19" t="s">
        <v>25</v>
      </c>
    </row>
    <row r="93" spans="1:12" x14ac:dyDescent="0.25">
      <c r="A93" s="19" t="s">
        <v>17</v>
      </c>
      <c r="B93" s="19" t="s">
        <v>18</v>
      </c>
      <c r="C93" s="19" t="s">
        <v>110</v>
      </c>
      <c r="D93" s="19" t="s">
        <v>111</v>
      </c>
      <c r="E93" s="20" t="s">
        <v>21</v>
      </c>
      <c r="F93" s="19" t="s">
        <v>21</v>
      </c>
      <c r="G93" s="180">
        <v>90731</v>
      </c>
      <c r="H93" s="21" t="s">
        <v>158</v>
      </c>
      <c r="I93" s="19" t="s">
        <v>15692</v>
      </c>
      <c r="J93" s="19" t="s">
        <v>23</v>
      </c>
      <c r="K93" s="20" t="s">
        <v>12863</v>
      </c>
      <c r="L93" s="19" t="s">
        <v>25</v>
      </c>
    </row>
    <row r="94" spans="1:12" x14ac:dyDescent="0.25">
      <c r="A94" s="19" t="s">
        <v>17</v>
      </c>
      <c r="B94" s="19" t="s">
        <v>18</v>
      </c>
      <c r="C94" s="19" t="s">
        <v>110</v>
      </c>
      <c r="D94" s="19" t="s">
        <v>111</v>
      </c>
      <c r="E94" s="20" t="s">
        <v>21</v>
      </c>
      <c r="F94" s="19" t="s">
        <v>21</v>
      </c>
      <c r="G94" s="180">
        <v>90732</v>
      </c>
      <c r="H94" s="21" t="s">
        <v>160</v>
      </c>
      <c r="I94" s="19" t="s">
        <v>15692</v>
      </c>
      <c r="J94" s="19" t="s">
        <v>23</v>
      </c>
      <c r="K94" s="20" t="s">
        <v>12864</v>
      </c>
      <c r="L94" s="19" t="s">
        <v>25</v>
      </c>
    </row>
    <row r="95" spans="1:12" ht="27" x14ac:dyDescent="0.25">
      <c r="A95" s="19" t="s">
        <v>17</v>
      </c>
      <c r="B95" s="19" t="s">
        <v>18</v>
      </c>
      <c r="C95" s="19" t="s">
        <v>110</v>
      </c>
      <c r="D95" s="19" t="s">
        <v>111</v>
      </c>
      <c r="E95" s="20" t="s">
        <v>21</v>
      </c>
      <c r="F95" s="19" t="s">
        <v>21</v>
      </c>
      <c r="G95" s="180">
        <v>90733</v>
      </c>
      <c r="H95" s="21" t="s">
        <v>161</v>
      </c>
      <c r="I95" s="19" t="s">
        <v>15747</v>
      </c>
      <c r="J95" s="19" t="s">
        <v>23</v>
      </c>
      <c r="K95" s="20" t="s">
        <v>1092</v>
      </c>
      <c r="L95" s="19" t="s">
        <v>25</v>
      </c>
    </row>
    <row r="96" spans="1:12" ht="27" x14ac:dyDescent="0.25">
      <c r="A96" s="19" t="s">
        <v>17</v>
      </c>
      <c r="B96" s="19" t="s">
        <v>18</v>
      </c>
      <c r="C96" s="19" t="s">
        <v>110</v>
      </c>
      <c r="D96" s="19" t="s">
        <v>111</v>
      </c>
      <c r="E96" s="20" t="s">
        <v>21</v>
      </c>
      <c r="F96" s="19" t="s">
        <v>21</v>
      </c>
      <c r="G96" s="180">
        <v>90734</v>
      </c>
      <c r="H96" s="21" t="s">
        <v>163</v>
      </c>
      <c r="I96" s="19" t="s">
        <v>15747</v>
      </c>
      <c r="J96" s="19" t="s">
        <v>23</v>
      </c>
      <c r="K96" s="20" t="s">
        <v>12865</v>
      </c>
      <c r="L96" s="19" t="s">
        <v>25</v>
      </c>
    </row>
    <row r="97" spans="1:12" ht="27" x14ac:dyDescent="0.25">
      <c r="A97" s="19" t="s">
        <v>17</v>
      </c>
      <c r="B97" s="19" t="s">
        <v>18</v>
      </c>
      <c r="C97" s="19" t="s">
        <v>110</v>
      </c>
      <c r="D97" s="19" t="s">
        <v>111</v>
      </c>
      <c r="E97" s="20" t="s">
        <v>21</v>
      </c>
      <c r="F97" s="19" t="s">
        <v>21</v>
      </c>
      <c r="G97" s="180">
        <v>90735</v>
      </c>
      <c r="H97" s="21" t="s">
        <v>165</v>
      </c>
      <c r="I97" s="19" t="s">
        <v>15747</v>
      </c>
      <c r="J97" s="19" t="s">
        <v>23</v>
      </c>
      <c r="K97" s="20" t="s">
        <v>1080</v>
      </c>
      <c r="L97" s="19" t="s">
        <v>25</v>
      </c>
    </row>
    <row r="98" spans="1:12" ht="27" x14ac:dyDescent="0.25">
      <c r="A98" s="19" t="s">
        <v>17</v>
      </c>
      <c r="B98" s="19" t="s">
        <v>18</v>
      </c>
      <c r="C98" s="19" t="s">
        <v>110</v>
      </c>
      <c r="D98" s="19" t="s">
        <v>111</v>
      </c>
      <c r="E98" s="20" t="s">
        <v>21</v>
      </c>
      <c r="F98" s="19" t="s">
        <v>21</v>
      </c>
      <c r="G98" s="180">
        <v>90736</v>
      </c>
      <c r="H98" s="21" t="s">
        <v>167</v>
      </c>
      <c r="I98" s="19" t="s">
        <v>15747</v>
      </c>
      <c r="J98" s="19" t="s">
        <v>23</v>
      </c>
      <c r="K98" s="20" t="s">
        <v>12400</v>
      </c>
      <c r="L98" s="19" t="s">
        <v>25</v>
      </c>
    </row>
    <row r="99" spans="1:12" ht="27" x14ac:dyDescent="0.25">
      <c r="A99" s="19" t="s">
        <v>17</v>
      </c>
      <c r="B99" s="19" t="s">
        <v>18</v>
      </c>
      <c r="C99" s="19" t="s">
        <v>110</v>
      </c>
      <c r="D99" s="19" t="s">
        <v>111</v>
      </c>
      <c r="E99" s="20" t="s">
        <v>21</v>
      </c>
      <c r="F99" s="19" t="s">
        <v>21</v>
      </c>
      <c r="G99" s="180">
        <v>90737</v>
      </c>
      <c r="H99" s="21" t="s">
        <v>169</v>
      </c>
      <c r="I99" s="19" t="s">
        <v>15747</v>
      </c>
      <c r="J99" s="19" t="s">
        <v>23</v>
      </c>
      <c r="K99" s="20" t="s">
        <v>1373</v>
      </c>
      <c r="L99" s="19" t="s">
        <v>25</v>
      </c>
    </row>
    <row r="100" spans="1:12" ht="27" x14ac:dyDescent="0.25">
      <c r="A100" s="19" t="s">
        <v>17</v>
      </c>
      <c r="B100" s="19" t="s">
        <v>18</v>
      </c>
      <c r="C100" s="19" t="s">
        <v>110</v>
      </c>
      <c r="D100" s="19" t="s">
        <v>111</v>
      </c>
      <c r="E100" s="20" t="s">
        <v>21</v>
      </c>
      <c r="F100" s="19" t="s">
        <v>21</v>
      </c>
      <c r="G100" s="180">
        <v>90738</v>
      </c>
      <c r="H100" s="21" t="s">
        <v>171</v>
      </c>
      <c r="I100" s="19" t="s">
        <v>15747</v>
      </c>
      <c r="J100" s="19" t="s">
        <v>23</v>
      </c>
      <c r="K100" s="20" t="s">
        <v>11930</v>
      </c>
      <c r="L100" s="19" t="s">
        <v>25</v>
      </c>
    </row>
    <row r="101" spans="1:12" ht="27" x14ac:dyDescent="0.25">
      <c r="A101" s="19" t="s">
        <v>17</v>
      </c>
      <c r="B101" s="19" t="s">
        <v>18</v>
      </c>
      <c r="C101" s="19" t="s">
        <v>110</v>
      </c>
      <c r="D101" s="19" t="s">
        <v>111</v>
      </c>
      <c r="E101" s="20" t="s">
        <v>21</v>
      </c>
      <c r="F101" s="19" t="s">
        <v>21</v>
      </c>
      <c r="G101" s="180">
        <v>90739</v>
      </c>
      <c r="H101" s="21" t="s">
        <v>173</v>
      </c>
      <c r="I101" s="19" t="s">
        <v>15747</v>
      </c>
      <c r="J101" s="19" t="s">
        <v>23</v>
      </c>
      <c r="K101" s="20" t="s">
        <v>5349</v>
      </c>
      <c r="L101" s="19" t="s">
        <v>25</v>
      </c>
    </row>
    <row r="102" spans="1:12" ht="27" x14ac:dyDescent="0.25">
      <c r="A102" s="19" t="s">
        <v>17</v>
      </c>
      <c r="B102" s="19" t="s">
        <v>18</v>
      </c>
      <c r="C102" s="19" t="s">
        <v>110</v>
      </c>
      <c r="D102" s="19" t="s">
        <v>111</v>
      </c>
      <c r="E102" s="20" t="s">
        <v>21</v>
      </c>
      <c r="F102" s="19" t="s">
        <v>21</v>
      </c>
      <c r="G102" s="180">
        <v>90740</v>
      </c>
      <c r="H102" s="21" t="s">
        <v>175</v>
      </c>
      <c r="I102" s="19" t="s">
        <v>15747</v>
      </c>
      <c r="J102" s="19" t="s">
        <v>23</v>
      </c>
      <c r="K102" s="20" t="s">
        <v>11182</v>
      </c>
      <c r="L102" s="19" t="s">
        <v>25</v>
      </c>
    </row>
    <row r="103" spans="1:12" ht="27" x14ac:dyDescent="0.25">
      <c r="A103" s="19" t="s">
        <v>17</v>
      </c>
      <c r="B103" s="19" t="s">
        <v>18</v>
      </c>
      <c r="C103" s="19" t="s">
        <v>110</v>
      </c>
      <c r="D103" s="19" t="s">
        <v>111</v>
      </c>
      <c r="E103" s="20" t="s">
        <v>21</v>
      </c>
      <c r="F103" s="19" t="s">
        <v>21</v>
      </c>
      <c r="G103" s="180">
        <v>90741</v>
      </c>
      <c r="H103" s="21" t="s">
        <v>177</v>
      </c>
      <c r="I103" s="19" t="s">
        <v>15747</v>
      </c>
      <c r="J103" s="19" t="s">
        <v>23</v>
      </c>
      <c r="K103" s="20" t="s">
        <v>12866</v>
      </c>
      <c r="L103" s="19" t="s">
        <v>25</v>
      </c>
    </row>
    <row r="104" spans="1:12" ht="27" x14ac:dyDescent="0.25">
      <c r="A104" s="19" t="s">
        <v>17</v>
      </c>
      <c r="B104" s="19" t="s">
        <v>18</v>
      </c>
      <c r="C104" s="19" t="s">
        <v>110</v>
      </c>
      <c r="D104" s="19" t="s">
        <v>111</v>
      </c>
      <c r="E104" s="20" t="s">
        <v>21</v>
      </c>
      <c r="F104" s="19" t="s">
        <v>21</v>
      </c>
      <c r="G104" s="180">
        <v>90742</v>
      </c>
      <c r="H104" s="21" t="s">
        <v>179</v>
      </c>
      <c r="I104" s="19" t="s">
        <v>15747</v>
      </c>
      <c r="J104" s="19" t="s">
        <v>23</v>
      </c>
      <c r="K104" s="20" t="s">
        <v>5710</v>
      </c>
      <c r="L104" s="19" t="s">
        <v>25</v>
      </c>
    </row>
    <row r="105" spans="1:12" ht="27" x14ac:dyDescent="0.25">
      <c r="A105" s="19" t="s">
        <v>17</v>
      </c>
      <c r="B105" s="19" t="s">
        <v>18</v>
      </c>
      <c r="C105" s="19" t="s">
        <v>110</v>
      </c>
      <c r="D105" s="19" t="s">
        <v>111</v>
      </c>
      <c r="E105" s="20" t="s">
        <v>21</v>
      </c>
      <c r="F105" s="19" t="s">
        <v>21</v>
      </c>
      <c r="G105" s="180">
        <v>90743</v>
      </c>
      <c r="H105" s="21" t="s">
        <v>181</v>
      </c>
      <c r="I105" s="19" t="s">
        <v>15747</v>
      </c>
      <c r="J105" s="19" t="s">
        <v>23</v>
      </c>
      <c r="K105" s="20" t="s">
        <v>10431</v>
      </c>
      <c r="L105" s="19" t="s">
        <v>25</v>
      </c>
    </row>
    <row r="106" spans="1:12" ht="27" x14ac:dyDescent="0.25">
      <c r="A106" s="19" t="s">
        <v>17</v>
      </c>
      <c r="B106" s="19" t="s">
        <v>18</v>
      </c>
      <c r="C106" s="19" t="s">
        <v>110</v>
      </c>
      <c r="D106" s="19" t="s">
        <v>111</v>
      </c>
      <c r="E106" s="20" t="s">
        <v>21</v>
      </c>
      <c r="F106" s="19" t="s">
        <v>21</v>
      </c>
      <c r="G106" s="180">
        <v>90744</v>
      </c>
      <c r="H106" s="21" t="s">
        <v>183</v>
      </c>
      <c r="I106" s="19" t="s">
        <v>15747</v>
      </c>
      <c r="J106" s="19" t="s">
        <v>23</v>
      </c>
      <c r="K106" s="20" t="s">
        <v>8409</v>
      </c>
      <c r="L106" s="19" t="s">
        <v>25</v>
      </c>
    </row>
    <row r="107" spans="1:12" ht="27" x14ac:dyDescent="0.25">
      <c r="A107" s="19" t="s">
        <v>17</v>
      </c>
      <c r="B107" s="19" t="s">
        <v>18</v>
      </c>
      <c r="C107" s="19" t="s">
        <v>110</v>
      </c>
      <c r="D107" s="19" t="s">
        <v>111</v>
      </c>
      <c r="E107" s="20" t="s">
        <v>21</v>
      </c>
      <c r="F107" s="19" t="s">
        <v>21</v>
      </c>
      <c r="G107" s="180">
        <v>90745</v>
      </c>
      <c r="H107" s="21" t="s">
        <v>185</v>
      </c>
      <c r="I107" s="19" t="s">
        <v>15747</v>
      </c>
      <c r="J107" s="19" t="s">
        <v>23</v>
      </c>
      <c r="K107" s="20" t="s">
        <v>4003</v>
      </c>
      <c r="L107" s="19" t="s">
        <v>25</v>
      </c>
    </row>
    <row r="108" spans="1:12" ht="27" x14ac:dyDescent="0.25">
      <c r="A108" s="19" t="s">
        <v>17</v>
      </c>
      <c r="B108" s="19" t="s">
        <v>18</v>
      </c>
      <c r="C108" s="19" t="s">
        <v>110</v>
      </c>
      <c r="D108" s="19" t="s">
        <v>111</v>
      </c>
      <c r="E108" s="20" t="s">
        <v>21</v>
      </c>
      <c r="F108" s="19" t="s">
        <v>21</v>
      </c>
      <c r="G108" s="180">
        <v>90746</v>
      </c>
      <c r="H108" s="21" t="s">
        <v>187</v>
      </c>
      <c r="I108" s="19" t="s">
        <v>15747</v>
      </c>
      <c r="J108" s="19" t="s">
        <v>23</v>
      </c>
      <c r="K108" s="20" t="s">
        <v>949</v>
      </c>
      <c r="L108" s="19" t="s">
        <v>25</v>
      </c>
    </row>
    <row r="109" spans="1:12" ht="27" x14ac:dyDescent="0.25">
      <c r="A109" s="19" t="s">
        <v>17</v>
      </c>
      <c r="B109" s="19" t="s">
        <v>18</v>
      </c>
      <c r="C109" s="19" t="s">
        <v>110</v>
      </c>
      <c r="D109" s="19" t="s">
        <v>111</v>
      </c>
      <c r="E109" s="20" t="s">
        <v>21</v>
      </c>
      <c r="F109" s="19" t="s">
        <v>21</v>
      </c>
      <c r="G109" s="180">
        <v>90747</v>
      </c>
      <c r="H109" s="21" t="s">
        <v>189</v>
      </c>
      <c r="I109" s="19" t="s">
        <v>15747</v>
      </c>
      <c r="J109" s="19" t="s">
        <v>23</v>
      </c>
      <c r="K109" s="20" t="s">
        <v>3547</v>
      </c>
      <c r="L109" s="19" t="s">
        <v>25</v>
      </c>
    </row>
    <row r="110" spans="1:12" ht="27" x14ac:dyDescent="0.25">
      <c r="A110" s="19" t="s">
        <v>17</v>
      </c>
      <c r="B110" s="19" t="s">
        <v>18</v>
      </c>
      <c r="C110" s="19" t="s">
        <v>110</v>
      </c>
      <c r="D110" s="19" t="s">
        <v>111</v>
      </c>
      <c r="E110" s="20" t="s">
        <v>21</v>
      </c>
      <c r="F110" s="19" t="s">
        <v>21</v>
      </c>
      <c r="G110" s="180">
        <v>90748</v>
      </c>
      <c r="H110" s="21" t="s">
        <v>191</v>
      </c>
      <c r="I110" s="19" t="s">
        <v>15747</v>
      </c>
      <c r="J110" s="19" t="s">
        <v>23</v>
      </c>
      <c r="K110" s="20" t="s">
        <v>56</v>
      </c>
      <c r="L110" s="19" t="s">
        <v>25</v>
      </c>
    </row>
    <row r="111" spans="1:12" ht="27" x14ac:dyDescent="0.25">
      <c r="A111" s="19" t="s">
        <v>17</v>
      </c>
      <c r="B111" s="19" t="s">
        <v>18</v>
      </c>
      <c r="C111" s="19" t="s">
        <v>110</v>
      </c>
      <c r="D111" s="19" t="s">
        <v>111</v>
      </c>
      <c r="E111" s="20" t="s">
        <v>21</v>
      </c>
      <c r="F111" s="19" t="s">
        <v>21</v>
      </c>
      <c r="G111" s="180">
        <v>90749</v>
      </c>
      <c r="H111" s="21" t="s">
        <v>192</v>
      </c>
      <c r="I111" s="19" t="s">
        <v>15747</v>
      </c>
      <c r="J111" s="19" t="s">
        <v>23</v>
      </c>
      <c r="K111" s="20" t="s">
        <v>10635</v>
      </c>
      <c r="L111" s="19" t="s">
        <v>25</v>
      </c>
    </row>
    <row r="112" spans="1:12" ht="27" x14ac:dyDescent="0.25">
      <c r="A112" s="19" t="s">
        <v>17</v>
      </c>
      <c r="B112" s="19" t="s">
        <v>18</v>
      </c>
      <c r="C112" s="19" t="s">
        <v>110</v>
      </c>
      <c r="D112" s="19" t="s">
        <v>111</v>
      </c>
      <c r="E112" s="20" t="s">
        <v>21</v>
      </c>
      <c r="F112" s="19" t="s">
        <v>21</v>
      </c>
      <c r="G112" s="180">
        <v>90750</v>
      </c>
      <c r="H112" s="21" t="s">
        <v>194</v>
      </c>
      <c r="I112" s="19" t="s">
        <v>15747</v>
      </c>
      <c r="J112" s="19" t="s">
        <v>23</v>
      </c>
      <c r="K112" s="20" t="s">
        <v>6657</v>
      </c>
      <c r="L112" s="19" t="s">
        <v>25</v>
      </c>
    </row>
    <row r="113" spans="1:12" ht="27" x14ac:dyDescent="0.25">
      <c r="A113" s="19" t="s">
        <v>17</v>
      </c>
      <c r="B113" s="19" t="s">
        <v>18</v>
      </c>
      <c r="C113" s="19" t="s">
        <v>110</v>
      </c>
      <c r="D113" s="19" t="s">
        <v>111</v>
      </c>
      <c r="E113" s="20" t="s">
        <v>21</v>
      </c>
      <c r="F113" s="19" t="s">
        <v>21</v>
      </c>
      <c r="G113" s="180">
        <v>90751</v>
      </c>
      <c r="H113" s="21" t="s">
        <v>196</v>
      </c>
      <c r="I113" s="19" t="s">
        <v>15747</v>
      </c>
      <c r="J113" s="19" t="s">
        <v>23</v>
      </c>
      <c r="K113" s="20" t="s">
        <v>493</v>
      </c>
      <c r="L113" s="19" t="s">
        <v>25</v>
      </c>
    </row>
    <row r="114" spans="1:12" ht="27" x14ac:dyDescent="0.25">
      <c r="A114" s="19" t="s">
        <v>17</v>
      </c>
      <c r="B114" s="19" t="s">
        <v>18</v>
      </c>
      <c r="C114" s="19" t="s">
        <v>110</v>
      </c>
      <c r="D114" s="19" t="s">
        <v>111</v>
      </c>
      <c r="E114" s="20" t="s">
        <v>21</v>
      </c>
      <c r="F114" s="19" t="s">
        <v>21</v>
      </c>
      <c r="G114" s="180">
        <v>90752</v>
      </c>
      <c r="H114" s="21" t="s">
        <v>198</v>
      </c>
      <c r="I114" s="19" t="s">
        <v>15747</v>
      </c>
      <c r="J114" s="19" t="s">
        <v>23</v>
      </c>
      <c r="K114" s="20" t="s">
        <v>7877</v>
      </c>
      <c r="L114" s="19" t="s">
        <v>25</v>
      </c>
    </row>
    <row r="115" spans="1:12" ht="27" x14ac:dyDescent="0.25">
      <c r="A115" s="19" t="s">
        <v>17</v>
      </c>
      <c r="B115" s="19" t="s">
        <v>18</v>
      </c>
      <c r="C115" s="19" t="s">
        <v>110</v>
      </c>
      <c r="D115" s="19" t="s">
        <v>111</v>
      </c>
      <c r="E115" s="20" t="s">
        <v>21</v>
      </c>
      <c r="F115" s="19" t="s">
        <v>21</v>
      </c>
      <c r="G115" s="180">
        <v>90753</v>
      </c>
      <c r="H115" s="21" t="s">
        <v>200</v>
      </c>
      <c r="I115" s="19" t="s">
        <v>15747</v>
      </c>
      <c r="J115" s="19" t="s">
        <v>23</v>
      </c>
      <c r="K115" s="20" t="s">
        <v>4963</v>
      </c>
      <c r="L115" s="19" t="s">
        <v>25</v>
      </c>
    </row>
    <row r="116" spans="1:12" ht="27" x14ac:dyDescent="0.25">
      <c r="A116" s="19" t="s">
        <v>17</v>
      </c>
      <c r="B116" s="19" t="s">
        <v>18</v>
      </c>
      <c r="C116" s="19" t="s">
        <v>110</v>
      </c>
      <c r="D116" s="19" t="s">
        <v>111</v>
      </c>
      <c r="E116" s="20" t="s">
        <v>21</v>
      </c>
      <c r="F116" s="19" t="s">
        <v>21</v>
      </c>
      <c r="G116" s="180">
        <v>90754</v>
      </c>
      <c r="H116" s="21" t="s">
        <v>202</v>
      </c>
      <c r="I116" s="19" t="s">
        <v>15747</v>
      </c>
      <c r="J116" s="19" t="s">
        <v>23</v>
      </c>
      <c r="K116" s="20" t="s">
        <v>4706</v>
      </c>
      <c r="L116" s="19" t="s">
        <v>25</v>
      </c>
    </row>
    <row r="117" spans="1:12" ht="27" x14ac:dyDescent="0.25">
      <c r="A117" s="19" t="s">
        <v>17</v>
      </c>
      <c r="B117" s="19" t="s">
        <v>18</v>
      </c>
      <c r="C117" s="19" t="s">
        <v>110</v>
      </c>
      <c r="D117" s="19" t="s">
        <v>111</v>
      </c>
      <c r="E117" s="20" t="s">
        <v>21</v>
      </c>
      <c r="F117" s="19" t="s">
        <v>21</v>
      </c>
      <c r="G117" s="180">
        <v>90755</v>
      </c>
      <c r="H117" s="21" t="s">
        <v>204</v>
      </c>
      <c r="I117" s="19" t="s">
        <v>15747</v>
      </c>
      <c r="J117" s="19" t="s">
        <v>23</v>
      </c>
      <c r="K117" s="20" t="s">
        <v>6779</v>
      </c>
      <c r="L117" s="19" t="s">
        <v>25</v>
      </c>
    </row>
    <row r="118" spans="1:12" ht="27" x14ac:dyDescent="0.25">
      <c r="A118" s="19" t="s">
        <v>17</v>
      </c>
      <c r="B118" s="19" t="s">
        <v>18</v>
      </c>
      <c r="C118" s="19" t="s">
        <v>110</v>
      </c>
      <c r="D118" s="19" t="s">
        <v>111</v>
      </c>
      <c r="E118" s="20" t="s">
        <v>21</v>
      </c>
      <c r="F118" s="19" t="s">
        <v>21</v>
      </c>
      <c r="G118" s="180">
        <v>90756</v>
      </c>
      <c r="H118" s="21" t="s">
        <v>205</v>
      </c>
      <c r="I118" s="19" t="s">
        <v>15747</v>
      </c>
      <c r="J118" s="19" t="s">
        <v>23</v>
      </c>
      <c r="K118" s="20" t="s">
        <v>3205</v>
      </c>
      <c r="L118" s="19" t="s">
        <v>25</v>
      </c>
    </row>
    <row r="119" spans="1:12" ht="27" x14ac:dyDescent="0.25">
      <c r="A119" s="19" t="s">
        <v>17</v>
      </c>
      <c r="B119" s="19" t="s">
        <v>18</v>
      </c>
      <c r="C119" s="19" t="s">
        <v>110</v>
      </c>
      <c r="D119" s="19" t="s">
        <v>111</v>
      </c>
      <c r="E119" s="20" t="s">
        <v>21</v>
      </c>
      <c r="F119" s="19" t="s">
        <v>21</v>
      </c>
      <c r="G119" s="180">
        <v>90757</v>
      </c>
      <c r="H119" s="21" t="s">
        <v>207</v>
      </c>
      <c r="I119" s="19" t="s">
        <v>15747</v>
      </c>
      <c r="J119" s="19" t="s">
        <v>23</v>
      </c>
      <c r="K119" s="20" t="s">
        <v>5239</v>
      </c>
      <c r="L119" s="19" t="s">
        <v>25</v>
      </c>
    </row>
    <row r="120" spans="1:12" ht="27" x14ac:dyDescent="0.25">
      <c r="A120" s="19" t="s">
        <v>17</v>
      </c>
      <c r="B120" s="19" t="s">
        <v>18</v>
      </c>
      <c r="C120" s="19" t="s">
        <v>110</v>
      </c>
      <c r="D120" s="19" t="s">
        <v>111</v>
      </c>
      <c r="E120" s="20" t="s">
        <v>21</v>
      </c>
      <c r="F120" s="19" t="s">
        <v>21</v>
      </c>
      <c r="G120" s="180">
        <v>90758</v>
      </c>
      <c r="H120" s="21" t="s">
        <v>209</v>
      </c>
      <c r="I120" s="19" t="s">
        <v>15747</v>
      </c>
      <c r="J120" s="19" t="s">
        <v>23</v>
      </c>
      <c r="K120" s="20" t="s">
        <v>4730</v>
      </c>
      <c r="L120" s="19" t="s">
        <v>25</v>
      </c>
    </row>
    <row r="121" spans="1:12" ht="27" x14ac:dyDescent="0.25">
      <c r="A121" s="19" t="s">
        <v>17</v>
      </c>
      <c r="B121" s="19" t="s">
        <v>18</v>
      </c>
      <c r="C121" s="19" t="s">
        <v>110</v>
      </c>
      <c r="D121" s="19" t="s">
        <v>111</v>
      </c>
      <c r="E121" s="20" t="s">
        <v>21</v>
      </c>
      <c r="F121" s="19" t="s">
        <v>21</v>
      </c>
      <c r="G121" s="180">
        <v>90759</v>
      </c>
      <c r="H121" s="21" t="s">
        <v>211</v>
      </c>
      <c r="I121" s="19" t="s">
        <v>15747</v>
      </c>
      <c r="J121" s="19" t="s">
        <v>23</v>
      </c>
      <c r="K121" s="20" t="s">
        <v>11184</v>
      </c>
      <c r="L121" s="19" t="s">
        <v>25</v>
      </c>
    </row>
    <row r="122" spans="1:12" ht="27" x14ac:dyDescent="0.25">
      <c r="A122" s="19" t="s">
        <v>17</v>
      </c>
      <c r="B122" s="19" t="s">
        <v>18</v>
      </c>
      <c r="C122" s="19" t="s">
        <v>110</v>
      </c>
      <c r="D122" s="19" t="s">
        <v>111</v>
      </c>
      <c r="E122" s="20" t="s">
        <v>21</v>
      </c>
      <c r="F122" s="19" t="s">
        <v>21</v>
      </c>
      <c r="G122" s="180">
        <v>90760</v>
      </c>
      <c r="H122" s="21" t="s">
        <v>213</v>
      </c>
      <c r="I122" s="19" t="s">
        <v>15747</v>
      </c>
      <c r="J122" s="19" t="s">
        <v>23</v>
      </c>
      <c r="K122" s="20" t="s">
        <v>7561</v>
      </c>
      <c r="L122" s="19" t="s">
        <v>25</v>
      </c>
    </row>
    <row r="123" spans="1:12" ht="27" x14ac:dyDescent="0.25">
      <c r="A123" s="19" t="s">
        <v>17</v>
      </c>
      <c r="B123" s="19" t="s">
        <v>18</v>
      </c>
      <c r="C123" s="19" t="s">
        <v>110</v>
      </c>
      <c r="D123" s="19" t="s">
        <v>111</v>
      </c>
      <c r="E123" s="20" t="s">
        <v>21</v>
      </c>
      <c r="F123" s="19" t="s">
        <v>21</v>
      </c>
      <c r="G123" s="180">
        <v>90761</v>
      </c>
      <c r="H123" s="21" t="s">
        <v>214</v>
      </c>
      <c r="I123" s="19" t="s">
        <v>15747</v>
      </c>
      <c r="J123" s="19" t="s">
        <v>23</v>
      </c>
      <c r="K123" s="20" t="s">
        <v>8498</v>
      </c>
      <c r="L123" s="19" t="s">
        <v>25</v>
      </c>
    </row>
    <row r="124" spans="1:12" ht="27" x14ac:dyDescent="0.25">
      <c r="A124" s="19" t="s">
        <v>17</v>
      </c>
      <c r="B124" s="19" t="s">
        <v>18</v>
      </c>
      <c r="C124" s="19" t="s">
        <v>110</v>
      </c>
      <c r="D124" s="19" t="s">
        <v>111</v>
      </c>
      <c r="E124" s="20" t="s">
        <v>21</v>
      </c>
      <c r="F124" s="19" t="s">
        <v>21</v>
      </c>
      <c r="G124" s="180">
        <v>90762</v>
      </c>
      <c r="H124" s="21" t="s">
        <v>216</v>
      </c>
      <c r="I124" s="19" t="s">
        <v>15747</v>
      </c>
      <c r="J124" s="19" t="s">
        <v>23</v>
      </c>
      <c r="K124" s="20" t="s">
        <v>4409</v>
      </c>
      <c r="L124" s="19" t="s">
        <v>25</v>
      </c>
    </row>
    <row r="125" spans="1:12" ht="27" x14ac:dyDescent="0.25">
      <c r="A125" s="19" t="s">
        <v>17</v>
      </c>
      <c r="B125" s="19" t="s">
        <v>18</v>
      </c>
      <c r="C125" s="19" t="s">
        <v>110</v>
      </c>
      <c r="D125" s="19" t="s">
        <v>111</v>
      </c>
      <c r="E125" s="20" t="s">
        <v>21</v>
      </c>
      <c r="F125" s="19" t="s">
        <v>21</v>
      </c>
      <c r="G125" s="180">
        <v>94869</v>
      </c>
      <c r="H125" s="21" t="s">
        <v>217</v>
      </c>
      <c r="I125" s="19" t="s">
        <v>15747</v>
      </c>
      <c r="J125" s="19" t="s">
        <v>9283</v>
      </c>
      <c r="K125" s="20" t="s">
        <v>12867</v>
      </c>
      <c r="L125" s="19" t="s">
        <v>25</v>
      </c>
    </row>
    <row r="126" spans="1:12" ht="27" x14ac:dyDescent="0.25">
      <c r="A126" s="19" t="s">
        <v>17</v>
      </c>
      <c r="B126" s="19" t="s">
        <v>18</v>
      </c>
      <c r="C126" s="19" t="s">
        <v>110</v>
      </c>
      <c r="D126" s="19" t="s">
        <v>111</v>
      </c>
      <c r="E126" s="20" t="s">
        <v>21</v>
      </c>
      <c r="F126" s="19" t="s">
        <v>21</v>
      </c>
      <c r="G126" s="180">
        <v>94870</v>
      </c>
      <c r="H126" s="21" t="s">
        <v>218</v>
      </c>
      <c r="I126" s="19" t="s">
        <v>15747</v>
      </c>
      <c r="J126" s="19" t="s">
        <v>23</v>
      </c>
      <c r="K126" s="20" t="s">
        <v>8323</v>
      </c>
      <c r="L126" s="19" t="s">
        <v>25</v>
      </c>
    </row>
    <row r="127" spans="1:12" ht="27" x14ac:dyDescent="0.25">
      <c r="A127" s="19" t="s">
        <v>17</v>
      </c>
      <c r="B127" s="19" t="s">
        <v>18</v>
      </c>
      <c r="C127" s="19" t="s">
        <v>110</v>
      </c>
      <c r="D127" s="19" t="s">
        <v>111</v>
      </c>
      <c r="E127" s="20" t="s">
        <v>21</v>
      </c>
      <c r="F127" s="19" t="s">
        <v>21</v>
      </c>
      <c r="G127" s="180">
        <v>94871</v>
      </c>
      <c r="H127" s="21" t="s">
        <v>220</v>
      </c>
      <c r="I127" s="19" t="s">
        <v>15747</v>
      </c>
      <c r="J127" s="19" t="s">
        <v>9283</v>
      </c>
      <c r="K127" s="20" t="s">
        <v>12868</v>
      </c>
      <c r="L127" s="19" t="s">
        <v>25</v>
      </c>
    </row>
    <row r="128" spans="1:12" ht="27" x14ac:dyDescent="0.25">
      <c r="A128" s="19" t="s">
        <v>17</v>
      </c>
      <c r="B128" s="19" t="s">
        <v>18</v>
      </c>
      <c r="C128" s="19" t="s">
        <v>110</v>
      </c>
      <c r="D128" s="19" t="s">
        <v>111</v>
      </c>
      <c r="E128" s="20" t="s">
        <v>21</v>
      </c>
      <c r="F128" s="19" t="s">
        <v>21</v>
      </c>
      <c r="G128" s="180">
        <v>94872</v>
      </c>
      <c r="H128" s="21" t="s">
        <v>221</v>
      </c>
      <c r="I128" s="19" t="s">
        <v>15747</v>
      </c>
      <c r="J128" s="19" t="s">
        <v>23</v>
      </c>
      <c r="K128" s="20" t="s">
        <v>6765</v>
      </c>
      <c r="L128" s="19" t="s">
        <v>25</v>
      </c>
    </row>
    <row r="129" spans="1:12" ht="27" x14ac:dyDescent="0.25">
      <c r="A129" s="19" t="s">
        <v>17</v>
      </c>
      <c r="B129" s="19" t="s">
        <v>18</v>
      </c>
      <c r="C129" s="19" t="s">
        <v>110</v>
      </c>
      <c r="D129" s="19" t="s">
        <v>111</v>
      </c>
      <c r="E129" s="20" t="s">
        <v>21</v>
      </c>
      <c r="F129" s="19" t="s">
        <v>21</v>
      </c>
      <c r="G129" s="180">
        <v>94875</v>
      </c>
      <c r="H129" s="21" t="s">
        <v>223</v>
      </c>
      <c r="I129" s="19" t="s">
        <v>15747</v>
      </c>
      <c r="J129" s="19" t="s">
        <v>9283</v>
      </c>
      <c r="K129" s="20" t="s">
        <v>12869</v>
      </c>
      <c r="L129" s="19" t="s">
        <v>25</v>
      </c>
    </row>
    <row r="130" spans="1:12" ht="27" x14ac:dyDescent="0.25">
      <c r="A130" s="19" t="s">
        <v>17</v>
      </c>
      <c r="B130" s="19" t="s">
        <v>18</v>
      </c>
      <c r="C130" s="19" t="s">
        <v>110</v>
      </c>
      <c r="D130" s="19" t="s">
        <v>111</v>
      </c>
      <c r="E130" s="20" t="s">
        <v>21</v>
      </c>
      <c r="F130" s="19" t="s">
        <v>21</v>
      </c>
      <c r="G130" s="180">
        <v>94876</v>
      </c>
      <c r="H130" s="21" t="s">
        <v>224</v>
      </c>
      <c r="I130" s="19" t="s">
        <v>15747</v>
      </c>
      <c r="J130" s="19" t="s">
        <v>23</v>
      </c>
      <c r="K130" s="20" t="s">
        <v>12870</v>
      </c>
      <c r="L130" s="19" t="s">
        <v>25</v>
      </c>
    </row>
    <row r="131" spans="1:12" ht="27" x14ac:dyDescent="0.25">
      <c r="A131" s="19" t="s">
        <v>17</v>
      </c>
      <c r="B131" s="19" t="s">
        <v>18</v>
      </c>
      <c r="C131" s="19" t="s">
        <v>110</v>
      </c>
      <c r="D131" s="19" t="s">
        <v>111</v>
      </c>
      <c r="E131" s="20" t="s">
        <v>21</v>
      </c>
      <c r="F131" s="19" t="s">
        <v>21</v>
      </c>
      <c r="G131" s="180">
        <v>94878</v>
      </c>
      <c r="H131" s="21" t="s">
        <v>226</v>
      </c>
      <c r="I131" s="19" t="s">
        <v>15747</v>
      </c>
      <c r="J131" s="19" t="s">
        <v>23</v>
      </c>
      <c r="K131" s="20" t="s">
        <v>7608</v>
      </c>
      <c r="L131" s="19" t="s">
        <v>25</v>
      </c>
    </row>
    <row r="132" spans="1:12" ht="27" x14ac:dyDescent="0.25">
      <c r="A132" s="19" t="s">
        <v>17</v>
      </c>
      <c r="B132" s="19" t="s">
        <v>18</v>
      </c>
      <c r="C132" s="19" t="s">
        <v>110</v>
      </c>
      <c r="D132" s="19" t="s">
        <v>111</v>
      </c>
      <c r="E132" s="20" t="s">
        <v>21</v>
      </c>
      <c r="F132" s="19" t="s">
        <v>21</v>
      </c>
      <c r="G132" s="180">
        <v>94879</v>
      </c>
      <c r="H132" s="21" t="s">
        <v>227</v>
      </c>
      <c r="I132" s="19" t="s">
        <v>15747</v>
      </c>
      <c r="J132" s="19" t="s">
        <v>9283</v>
      </c>
      <c r="K132" s="20" t="s">
        <v>12871</v>
      </c>
      <c r="L132" s="19" t="s">
        <v>25</v>
      </c>
    </row>
    <row r="133" spans="1:12" ht="27" x14ac:dyDescent="0.25">
      <c r="A133" s="19" t="s">
        <v>17</v>
      </c>
      <c r="B133" s="19" t="s">
        <v>18</v>
      </c>
      <c r="C133" s="19" t="s">
        <v>110</v>
      </c>
      <c r="D133" s="19" t="s">
        <v>111</v>
      </c>
      <c r="E133" s="20" t="s">
        <v>21</v>
      </c>
      <c r="F133" s="19" t="s">
        <v>21</v>
      </c>
      <c r="G133" s="180">
        <v>94880</v>
      </c>
      <c r="H133" s="21" t="s">
        <v>228</v>
      </c>
      <c r="I133" s="19" t="s">
        <v>15747</v>
      </c>
      <c r="J133" s="19" t="s">
        <v>23</v>
      </c>
      <c r="K133" s="20" t="s">
        <v>12872</v>
      </c>
      <c r="L133" s="19" t="s">
        <v>25</v>
      </c>
    </row>
    <row r="134" spans="1:12" ht="27" x14ac:dyDescent="0.25">
      <c r="A134" s="19" t="s">
        <v>17</v>
      </c>
      <c r="B134" s="19" t="s">
        <v>18</v>
      </c>
      <c r="C134" s="19" t="s">
        <v>110</v>
      </c>
      <c r="D134" s="19" t="s">
        <v>111</v>
      </c>
      <c r="E134" s="20" t="s">
        <v>21</v>
      </c>
      <c r="F134" s="19" t="s">
        <v>21</v>
      </c>
      <c r="G134" s="180">
        <v>94881</v>
      </c>
      <c r="H134" s="21" t="s">
        <v>230</v>
      </c>
      <c r="I134" s="19" t="s">
        <v>15747</v>
      </c>
      <c r="J134" s="19" t="s">
        <v>9283</v>
      </c>
      <c r="K134" s="20" t="s">
        <v>12873</v>
      </c>
      <c r="L134" s="19" t="s">
        <v>25</v>
      </c>
    </row>
    <row r="135" spans="1:12" ht="27" x14ac:dyDescent="0.25">
      <c r="A135" s="19" t="s">
        <v>17</v>
      </c>
      <c r="B135" s="19" t="s">
        <v>18</v>
      </c>
      <c r="C135" s="19" t="s">
        <v>110</v>
      </c>
      <c r="D135" s="19" t="s">
        <v>111</v>
      </c>
      <c r="E135" s="20" t="s">
        <v>21</v>
      </c>
      <c r="F135" s="19" t="s">
        <v>21</v>
      </c>
      <c r="G135" s="180">
        <v>94882</v>
      </c>
      <c r="H135" s="21" t="s">
        <v>231</v>
      </c>
      <c r="I135" s="19" t="s">
        <v>15747</v>
      </c>
      <c r="J135" s="19" t="s">
        <v>23</v>
      </c>
      <c r="K135" s="20" t="s">
        <v>11405</v>
      </c>
      <c r="L135" s="19" t="s">
        <v>25</v>
      </c>
    </row>
    <row r="136" spans="1:12" ht="27" x14ac:dyDescent="0.25">
      <c r="A136" s="19" t="s">
        <v>17</v>
      </c>
      <c r="B136" s="19" t="s">
        <v>18</v>
      </c>
      <c r="C136" s="19" t="s">
        <v>110</v>
      </c>
      <c r="D136" s="19" t="s">
        <v>111</v>
      </c>
      <c r="E136" s="20" t="s">
        <v>21</v>
      </c>
      <c r="F136" s="19" t="s">
        <v>21</v>
      </c>
      <c r="G136" s="180">
        <v>94884</v>
      </c>
      <c r="H136" s="21" t="s">
        <v>233</v>
      </c>
      <c r="I136" s="19" t="s">
        <v>15747</v>
      </c>
      <c r="J136" s="19" t="s">
        <v>23</v>
      </c>
      <c r="K136" s="20" t="s">
        <v>10799</v>
      </c>
      <c r="L136" s="19" t="s">
        <v>25</v>
      </c>
    </row>
    <row r="137" spans="1:12" ht="27" x14ac:dyDescent="0.25">
      <c r="A137" s="19" t="s">
        <v>17</v>
      </c>
      <c r="B137" s="19" t="s">
        <v>18</v>
      </c>
      <c r="C137" s="19" t="s">
        <v>110</v>
      </c>
      <c r="D137" s="19" t="s">
        <v>111</v>
      </c>
      <c r="E137" s="20" t="s">
        <v>21</v>
      </c>
      <c r="F137" s="19" t="s">
        <v>21</v>
      </c>
      <c r="G137" s="180">
        <v>94885</v>
      </c>
      <c r="H137" s="21" t="s">
        <v>234</v>
      </c>
      <c r="I137" s="19" t="s">
        <v>15747</v>
      </c>
      <c r="J137" s="19" t="s">
        <v>9283</v>
      </c>
      <c r="K137" s="20" t="s">
        <v>12874</v>
      </c>
      <c r="L137" s="19" t="s">
        <v>25</v>
      </c>
    </row>
    <row r="138" spans="1:12" ht="27" x14ac:dyDescent="0.25">
      <c r="A138" s="19" t="s">
        <v>17</v>
      </c>
      <c r="B138" s="19" t="s">
        <v>18</v>
      </c>
      <c r="C138" s="19" t="s">
        <v>110</v>
      </c>
      <c r="D138" s="19" t="s">
        <v>111</v>
      </c>
      <c r="E138" s="20" t="s">
        <v>21</v>
      </c>
      <c r="F138" s="19" t="s">
        <v>21</v>
      </c>
      <c r="G138" s="180">
        <v>94886</v>
      </c>
      <c r="H138" s="21" t="s">
        <v>235</v>
      </c>
      <c r="I138" s="19" t="s">
        <v>15747</v>
      </c>
      <c r="J138" s="19" t="s">
        <v>23</v>
      </c>
      <c r="K138" s="20" t="s">
        <v>1049</v>
      </c>
      <c r="L138" s="19" t="s">
        <v>25</v>
      </c>
    </row>
    <row r="139" spans="1:12" ht="27" x14ac:dyDescent="0.25">
      <c r="A139" s="19" t="s">
        <v>17</v>
      </c>
      <c r="B139" s="19" t="s">
        <v>18</v>
      </c>
      <c r="C139" s="19" t="s">
        <v>110</v>
      </c>
      <c r="D139" s="19" t="s">
        <v>111</v>
      </c>
      <c r="E139" s="20" t="s">
        <v>21</v>
      </c>
      <c r="F139" s="19" t="s">
        <v>21</v>
      </c>
      <c r="G139" s="180">
        <v>94887</v>
      </c>
      <c r="H139" s="21" t="s">
        <v>236</v>
      </c>
      <c r="I139" s="19" t="s">
        <v>15747</v>
      </c>
      <c r="J139" s="19" t="s">
        <v>9283</v>
      </c>
      <c r="K139" s="20" t="s">
        <v>12875</v>
      </c>
      <c r="L139" s="19" t="s">
        <v>25</v>
      </c>
    </row>
    <row r="140" spans="1:12" ht="27" x14ac:dyDescent="0.25">
      <c r="A140" s="19" t="s">
        <v>17</v>
      </c>
      <c r="B140" s="19" t="s">
        <v>18</v>
      </c>
      <c r="C140" s="19" t="s">
        <v>110</v>
      </c>
      <c r="D140" s="19" t="s">
        <v>111</v>
      </c>
      <c r="E140" s="20" t="s">
        <v>21</v>
      </c>
      <c r="F140" s="19" t="s">
        <v>21</v>
      </c>
      <c r="G140" s="180">
        <v>94888</v>
      </c>
      <c r="H140" s="21" t="s">
        <v>237</v>
      </c>
      <c r="I140" s="19" t="s">
        <v>15747</v>
      </c>
      <c r="J140" s="19" t="s">
        <v>23</v>
      </c>
      <c r="K140" s="20" t="s">
        <v>8578</v>
      </c>
      <c r="L140" s="19" t="s">
        <v>25</v>
      </c>
    </row>
    <row r="141" spans="1:12" ht="27" x14ac:dyDescent="0.25">
      <c r="A141" s="19" t="s">
        <v>17</v>
      </c>
      <c r="B141" s="19" t="s">
        <v>18</v>
      </c>
      <c r="C141" s="19" t="s">
        <v>110</v>
      </c>
      <c r="D141" s="19" t="s">
        <v>111</v>
      </c>
      <c r="E141" s="20" t="s">
        <v>21</v>
      </c>
      <c r="F141" s="19" t="s">
        <v>21</v>
      </c>
      <c r="G141" s="180">
        <v>94891</v>
      </c>
      <c r="H141" s="21" t="s">
        <v>239</v>
      </c>
      <c r="I141" s="19" t="s">
        <v>15747</v>
      </c>
      <c r="J141" s="19" t="s">
        <v>9283</v>
      </c>
      <c r="K141" s="20" t="s">
        <v>12876</v>
      </c>
      <c r="L141" s="19" t="s">
        <v>25</v>
      </c>
    </row>
    <row r="142" spans="1:12" ht="27" x14ac:dyDescent="0.25">
      <c r="A142" s="19" t="s">
        <v>17</v>
      </c>
      <c r="B142" s="19" t="s">
        <v>18</v>
      </c>
      <c r="C142" s="19" t="s">
        <v>110</v>
      </c>
      <c r="D142" s="19" t="s">
        <v>111</v>
      </c>
      <c r="E142" s="20" t="s">
        <v>21</v>
      </c>
      <c r="F142" s="19" t="s">
        <v>21</v>
      </c>
      <c r="G142" s="180">
        <v>94892</v>
      </c>
      <c r="H142" s="21" t="s">
        <v>240</v>
      </c>
      <c r="I142" s="19" t="s">
        <v>15747</v>
      </c>
      <c r="J142" s="19" t="s">
        <v>23</v>
      </c>
      <c r="K142" s="20" t="s">
        <v>5652</v>
      </c>
      <c r="L142" s="19" t="s">
        <v>25</v>
      </c>
    </row>
    <row r="143" spans="1:12" ht="27" x14ac:dyDescent="0.25">
      <c r="A143" s="19" t="s">
        <v>17</v>
      </c>
      <c r="B143" s="19" t="s">
        <v>18</v>
      </c>
      <c r="C143" s="19" t="s">
        <v>110</v>
      </c>
      <c r="D143" s="19" t="s">
        <v>111</v>
      </c>
      <c r="E143" s="20" t="s">
        <v>21</v>
      </c>
      <c r="F143" s="19" t="s">
        <v>21</v>
      </c>
      <c r="G143" s="180">
        <v>94894</v>
      </c>
      <c r="H143" s="21" t="s">
        <v>242</v>
      </c>
      <c r="I143" s="19" t="s">
        <v>15747</v>
      </c>
      <c r="J143" s="19" t="s">
        <v>23</v>
      </c>
      <c r="K143" s="20" t="s">
        <v>6036</v>
      </c>
      <c r="L143" s="19" t="s">
        <v>25</v>
      </c>
    </row>
    <row r="144" spans="1:12" ht="27" x14ac:dyDescent="0.25">
      <c r="A144" s="19" t="s">
        <v>17</v>
      </c>
      <c r="B144" s="19" t="s">
        <v>18</v>
      </c>
      <c r="C144" s="19" t="s">
        <v>110</v>
      </c>
      <c r="D144" s="19" t="s">
        <v>111</v>
      </c>
      <c r="E144" s="20" t="s">
        <v>21</v>
      </c>
      <c r="F144" s="19" t="s">
        <v>21</v>
      </c>
      <c r="G144" s="180">
        <v>94895</v>
      </c>
      <c r="H144" s="21" t="s">
        <v>244</v>
      </c>
      <c r="I144" s="19" t="s">
        <v>15747</v>
      </c>
      <c r="J144" s="19" t="s">
        <v>9283</v>
      </c>
      <c r="K144" s="20" t="s">
        <v>12877</v>
      </c>
      <c r="L144" s="19" t="s">
        <v>25</v>
      </c>
    </row>
    <row r="145" spans="1:12" ht="27" x14ac:dyDescent="0.25">
      <c r="A145" s="19" t="s">
        <v>17</v>
      </c>
      <c r="B145" s="19" t="s">
        <v>18</v>
      </c>
      <c r="C145" s="19" t="s">
        <v>110</v>
      </c>
      <c r="D145" s="19" t="s">
        <v>111</v>
      </c>
      <c r="E145" s="20" t="s">
        <v>21</v>
      </c>
      <c r="F145" s="19" t="s">
        <v>21</v>
      </c>
      <c r="G145" s="180">
        <v>94896</v>
      </c>
      <c r="H145" s="21" t="s">
        <v>245</v>
      </c>
      <c r="I145" s="19" t="s">
        <v>15747</v>
      </c>
      <c r="J145" s="19" t="s">
        <v>23</v>
      </c>
      <c r="K145" s="20" t="s">
        <v>4413</v>
      </c>
      <c r="L145" s="19" t="s">
        <v>25</v>
      </c>
    </row>
    <row r="146" spans="1:12" ht="27" x14ac:dyDescent="0.25">
      <c r="A146" s="19" t="s">
        <v>17</v>
      </c>
      <c r="B146" s="19" t="s">
        <v>18</v>
      </c>
      <c r="C146" s="19" t="s">
        <v>110</v>
      </c>
      <c r="D146" s="19" t="s">
        <v>111</v>
      </c>
      <c r="E146" s="20" t="s">
        <v>21</v>
      </c>
      <c r="F146" s="19" t="s">
        <v>21</v>
      </c>
      <c r="G146" s="180">
        <v>94897</v>
      </c>
      <c r="H146" s="21" t="s">
        <v>247</v>
      </c>
      <c r="I146" s="19" t="s">
        <v>15747</v>
      </c>
      <c r="J146" s="19" t="s">
        <v>9283</v>
      </c>
      <c r="K146" s="20" t="s">
        <v>12878</v>
      </c>
      <c r="L146" s="19" t="s">
        <v>25</v>
      </c>
    </row>
    <row r="147" spans="1:12" ht="27" x14ac:dyDescent="0.25">
      <c r="A147" s="19" t="s">
        <v>17</v>
      </c>
      <c r="B147" s="19" t="s">
        <v>18</v>
      </c>
      <c r="C147" s="19" t="s">
        <v>110</v>
      </c>
      <c r="D147" s="19" t="s">
        <v>111</v>
      </c>
      <c r="E147" s="20" t="s">
        <v>21</v>
      </c>
      <c r="F147" s="19" t="s">
        <v>21</v>
      </c>
      <c r="G147" s="180">
        <v>94898</v>
      </c>
      <c r="H147" s="21" t="s">
        <v>248</v>
      </c>
      <c r="I147" s="19" t="s">
        <v>15747</v>
      </c>
      <c r="J147" s="19" t="s">
        <v>23</v>
      </c>
      <c r="K147" s="20" t="s">
        <v>9536</v>
      </c>
      <c r="L147" s="19" t="s">
        <v>25</v>
      </c>
    </row>
    <row r="148" spans="1:12" ht="27" x14ac:dyDescent="0.25">
      <c r="A148" s="19" t="s">
        <v>17</v>
      </c>
      <c r="B148" s="19" t="s">
        <v>18</v>
      </c>
      <c r="C148" s="19" t="s">
        <v>110</v>
      </c>
      <c r="D148" s="19" t="s">
        <v>111</v>
      </c>
      <c r="E148" s="20" t="s">
        <v>21</v>
      </c>
      <c r="F148" s="19" t="s">
        <v>21</v>
      </c>
      <c r="G148" s="180">
        <v>94900</v>
      </c>
      <c r="H148" s="21" t="s">
        <v>250</v>
      </c>
      <c r="I148" s="19" t="s">
        <v>15747</v>
      </c>
      <c r="J148" s="19" t="s">
        <v>23</v>
      </c>
      <c r="K148" s="20" t="s">
        <v>9824</v>
      </c>
      <c r="L148" s="19" t="s">
        <v>25</v>
      </c>
    </row>
    <row r="149" spans="1:12" x14ac:dyDescent="0.25">
      <c r="A149" s="19" t="s">
        <v>17</v>
      </c>
      <c r="B149" s="19" t="s">
        <v>18</v>
      </c>
      <c r="C149" s="19" t="s">
        <v>110</v>
      </c>
      <c r="D149" s="19" t="s">
        <v>111</v>
      </c>
      <c r="E149" s="20" t="s">
        <v>21</v>
      </c>
      <c r="F149" s="19" t="s">
        <v>21</v>
      </c>
      <c r="G149" s="180">
        <v>97121</v>
      </c>
      <c r="H149" s="21" t="s">
        <v>252</v>
      </c>
      <c r="I149" s="19" t="s">
        <v>15747</v>
      </c>
      <c r="J149" s="19" t="s">
        <v>23</v>
      </c>
      <c r="K149" s="20" t="s">
        <v>8578</v>
      </c>
      <c r="L149" s="19" t="s">
        <v>25</v>
      </c>
    </row>
    <row r="150" spans="1:12" x14ac:dyDescent="0.25">
      <c r="A150" s="19" t="s">
        <v>17</v>
      </c>
      <c r="B150" s="19" t="s">
        <v>18</v>
      </c>
      <c r="C150" s="19" t="s">
        <v>110</v>
      </c>
      <c r="D150" s="19" t="s">
        <v>111</v>
      </c>
      <c r="E150" s="20" t="s">
        <v>21</v>
      </c>
      <c r="F150" s="19" t="s">
        <v>21</v>
      </c>
      <c r="G150" s="180">
        <v>97122</v>
      </c>
      <c r="H150" s="21" t="s">
        <v>254</v>
      </c>
      <c r="I150" s="19" t="s">
        <v>15747</v>
      </c>
      <c r="J150" s="19" t="s">
        <v>23</v>
      </c>
      <c r="K150" s="20" t="s">
        <v>999</v>
      </c>
      <c r="L150" s="19" t="s">
        <v>25</v>
      </c>
    </row>
    <row r="151" spans="1:12" x14ac:dyDescent="0.25">
      <c r="A151" s="19" t="s">
        <v>17</v>
      </c>
      <c r="B151" s="19" t="s">
        <v>18</v>
      </c>
      <c r="C151" s="19" t="s">
        <v>110</v>
      </c>
      <c r="D151" s="19" t="s">
        <v>111</v>
      </c>
      <c r="E151" s="20" t="s">
        <v>21</v>
      </c>
      <c r="F151" s="19" t="s">
        <v>21</v>
      </c>
      <c r="G151" s="180">
        <v>97123</v>
      </c>
      <c r="H151" s="21" t="s">
        <v>256</v>
      </c>
      <c r="I151" s="19" t="s">
        <v>15747</v>
      </c>
      <c r="J151" s="19" t="s">
        <v>23</v>
      </c>
      <c r="K151" s="20" t="s">
        <v>450</v>
      </c>
      <c r="L151" s="19" t="s">
        <v>25</v>
      </c>
    </row>
    <row r="152" spans="1:12" x14ac:dyDescent="0.25">
      <c r="A152" s="19" t="s">
        <v>17</v>
      </c>
      <c r="B152" s="19" t="s">
        <v>18</v>
      </c>
      <c r="C152" s="19" t="s">
        <v>110</v>
      </c>
      <c r="D152" s="19" t="s">
        <v>111</v>
      </c>
      <c r="E152" s="20" t="s">
        <v>21</v>
      </c>
      <c r="F152" s="19" t="s">
        <v>21</v>
      </c>
      <c r="G152" s="180">
        <v>97124</v>
      </c>
      <c r="H152" s="21" t="s">
        <v>258</v>
      </c>
      <c r="I152" s="19" t="s">
        <v>15747</v>
      </c>
      <c r="J152" s="19" t="s">
        <v>23</v>
      </c>
      <c r="K152" s="20" t="s">
        <v>1429</v>
      </c>
      <c r="L152" s="19" t="s">
        <v>25</v>
      </c>
    </row>
    <row r="153" spans="1:12" x14ac:dyDescent="0.25">
      <c r="A153" s="19" t="s">
        <v>17</v>
      </c>
      <c r="B153" s="19" t="s">
        <v>18</v>
      </c>
      <c r="C153" s="19" t="s">
        <v>110</v>
      </c>
      <c r="D153" s="19" t="s">
        <v>111</v>
      </c>
      <c r="E153" s="20" t="s">
        <v>21</v>
      </c>
      <c r="F153" s="19" t="s">
        <v>21</v>
      </c>
      <c r="G153" s="180">
        <v>97125</v>
      </c>
      <c r="H153" s="21" t="s">
        <v>260</v>
      </c>
      <c r="I153" s="19" t="s">
        <v>15747</v>
      </c>
      <c r="J153" s="19" t="s">
        <v>23</v>
      </c>
      <c r="K153" s="20" t="s">
        <v>12601</v>
      </c>
      <c r="L153" s="19" t="s">
        <v>25</v>
      </c>
    </row>
    <row r="154" spans="1:12" x14ac:dyDescent="0.25">
      <c r="A154" s="19" t="s">
        <v>17</v>
      </c>
      <c r="B154" s="19" t="s">
        <v>18</v>
      </c>
      <c r="C154" s="19" t="s">
        <v>110</v>
      </c>
      <c r="D154" s="19" t="s">
        <v>111</v>
      </c>
      <c r="E154" s="20" t="s">
        <v>21</v>
      </c>
      <c r="F154" s="19" t="s">
        <v>21</v>
      </c>
      <c r="G154" s="180">
        <v>97126</v>
      </c>
      <c r="H154" s="21" t="s">
        <v>262</v>
      </c>
      <c r="I154" s="19" t="s">
        <v>15747</v>
      </c>
      <c r="J154" s="19" t="s">
        <v>23</v>
      </c>
      <c r="K154" s="20" t="s">
        <v>8549</v>
      </c>
      <c r="L154" s="19" t="s">
        <v>25</v>
      </c>
    </row>
    <row r="155" spans="1:12" ht="27" x14ac:dyDescent="0.25">
      <c r="A155" s="19" t="s">
        <v>17</v>
      </c>
      <c r="B155" s="19" t="s">
        <v>18</v>
      </c>
      <c r="C155" s="19" t="s">
        <v>263</v>
      </c>
      <c r="D155" s="19" t="s">
        <v>264</v>
      </c>
      <c r="E155" s="20" t="s">
        <v>21</v>
      </c>
      <c r="F155" s="19" t="s">
        <v>21</v>
      </c>
      <c r="G155" s="180">
        <v>92833</v>
      </c>
      <c r="H155" s="21" t="s">
        <v>265</v>
      </c>
      <c r="I155" s="19" t="s">
        <v>15747</v>
      </c>
      <c r="J155" s="19" t="s">
        <v>23</v>
      </c>
      <c r="K155" s="20" t="s">
        <v>4357</v>
      </c>
      <c r="L155" s="19" t="s">
        <v>25</v>
      </c>
    </row>
    <row r="156" spans="1:12" ht="27" x14ac:dyDescent="0.25">
      <c r="A156" s="19" t="s">
        <v>17</v>
      </c>
      <c r="B156" s="19" t="s">
        <v>18</v>
      </c>
      <c r="C156" s="19" t="s">
        <v>263</v>
      </c>
      <c r="D156" s="19" t="s">
        <v>264</v>
      </c>
      <c r="E156" s="20" t="s">
        <v>21</v>
      </c>
      <c r="F156" s="19" t="s">
        <v>21</v>
      </c>
      <c r="G156" s="180">
        <v>92834</v>
      </c>
      <c r="H156" s="21" t="s">
        <v>266</v>
      </c>
      <c r="I156" s="19" t="s">
        <v>15747</v>
      </c>
      <c r="J156" s="19" t="s">
        <v>23</v>
      </c>
      <c r="K156" s="20" t="s">
        <v>3112</v>
      </c>
      <c r="L156" s="19" t="s">
        <v>25</v>
      </c>
    </row>
    <row r="157" spans="1:12" ht="27" x14ac:dyDescent="0.25">
      <c r="A157" s="19" t="s">
        <v>17</v>
      </c>
      <c r="B157" s="19" t="s">
        <v>18</v>
      </c>
      <c r="C157" s="19" t="s">
        <v>263</v>
      </c>
      <c r="D157" s="19" t="s">
        <v>264</v>
      </c>
      <c r="E157" s="20" t="s">
        <v>21</v>
      </c>
      <c r="F157" s="19" t="s">
        <v>21</v>
      </c>
      <c r="G157" s="180">
        <v>92835</v>
      </c>
      <c r="H157" s="21" t="s">
        <v>268</v>
      </c>
      <c r="I157" s="19" t="s">
        <v>15747</v>
      </c>
      <c r="J157" s="19" t="s">
        <v>23</v>
      </c>
      <c r="K157" s="20" t="s">
        <v>12879</v>
      </c>
      <c r="L157" s="19" t="s">
        <v>25</v>
      </c>
    </row>
    <row r="158" spans="1:12" ht="27" x14ac:dyDescent="0.25">
      <c r="A158" s="19" t="s">
        <v>17</v>
      </c>
      <c r="B158" s="19" t="s">
        <v>18</v>
      </c>
      <c r="C158" s="19" t="s">
        <v>263</v>
      </c>
      <c r="D158" s="19" t="s">
        <v>264</v>
      </c>
      <c r="E158" s="20" t="s">
        <v>21</v>
      </c>
      <c r="F158" s="19" t="s">
        <v>21</v>
      </c>
      <c r="G158" s="180">
        <v>92836</v>
      </c>
      <c r="H158" s="21" t="s">
        <v>269</v>
      </c>
      <c r="I158" s="19" t="s">
        <v>15747</v>
      </c>
      <c r="J158" s="19" t="s">
        <v>23</v>
      </c>
      <c r="K158" s="20" t="s">
        <v>3532</v>
      </c>
      <c r="L158" s="19" t="s">
        <v>25</v>
      </c>
    </row>
    <row r="159" spans="1:12" ht="27" x14ac:dyDescent="0.25">
      <c r="A159" s="19" t="s">
        <v>17</v>
      </c>
      <c r="B159" s="19" t="s">
        <v>18</v>
      </c>
      <c r="C159" s="19" t="s">
        <v>263</v>
      </c>
      <c r="D159" s="19" t="s">
        <v>264</v>
      </c>
      <c r="E159" s="20" t="s">
        <v>21</v>
      </c>
      <c r="F159" s="19" t="s">
        <v>21</v>
      </c>
      <c r="G159" s="180">
        <v>92837</v>
      </c>
      <c r="H159" s="21" t="s">
        <v>271</v>
      </c>
      <c r="I159" s="19" t="s">
        <v>15747</v>
      </c>
      <c r="J159" s="19" t="s">
        <v>23</v>
      </c>
      <c r="K159" s="20" t="s">
        <v>12880</v>
      </c>
      <c r="L159" s="19" t="s">
        <v>25</v>
      </c>
    </row>
    <row r="160" spans="1:12" ht="27" x14ac:dyDescent="0.25">
      <c r="A160" s="19" t="s">
        <v>17</v>
      </c>
      <c r="B160" s="19" t="s">
        <v>18</v>
      </c>
      <c r="C160" s="19" t="s">
        <v>263</v>
      </c>
      <c r="D160" s="19" t="s">
        <v>264</v>
      </c>
      <c r="E160" s="20" t="s">
        <v>21</v>
      </c>
      <c r="F160" s="19" t="s">
        <v>21</v>
      </c>
      <c r="G160" s="180">
        <v>92838</v>
      </c>
      <c r="H160" s="21" t="s">
        <v>272</v>
      </c>
      <c r="I160" s="19" t="s">
        <v>15747</v>
      </c>
      <c r="J160" s="19" t="s">
        <v>23</v>
      </c>
      <c r="K160" s="20" t="s">
        <v>3062</v>
      </c>
      <c r="L160" s="19" t="s">
        <v>25</v>
      </c>
    </row>
    <row r="161" spans="1:12" ht="27" x14ac:dyDescent="0.25">
      <c r="A161" s="19" t="s">
        <v>17</v>
      </c>
      <c r="B161" s="19" t="s">
        <v>18</v>
      </c>
      <c r="C161" s="19" t="s">
        <v>263</v>
      </c>
      <c r="D161" s="19" t="s">
        <v>264</v>
      </c>
      <c r="E161" s="20" t="s">
        <v>21</v>
      </c>
      <c r="F161" s="19" t="s">
        <v>21</v>
      </c>
      <c r="G161" s="180">
        <v>92839</v>
      </c>
      <c r="H161" s="21" t="s">
        <v>274</v>
      </c>
      <c r="I161" s="19" t="s">
        <v>15747</v>
      </c>
      <c r="J161" s="19" t="s">
        <v>23</v>
      </c>
      <c r="K161" s="20" t="s">
        <v>12881</v>
      </c>
      <c r="L161" s="19" t="s">
        <v>25</v>
      </c>
    </row>
    <row r="162" spans="1:12" ht="27" x14ac:dyDescent="0.25">
      <c r="A162" s="19" t="s">
        <v>17</v>
      </c>
      <c r="B162" s="19" t="s">
        <v>18</v>
      </c>
      <c r="C162" s="19" t="s">
        <v>263</v>
      </c>
      <c r="D162" s="19" t="s">
        <v>264</v>
      </c>
      <c r="E162" s="20" t="s">
        <v>21</v>
      </c>
      <c r="F162" s="19" t="s">
        <v>21</v>
      </c>
      <c r="G162" s="180">
        <v>92840</v>
      </c>
      <c r="H162" s="21" t="s">
        <v>275</v>
      </c>
      <c r="I162" s="19" t="s">
        <v>15747</v>
      </c>
      <c r="J162" s="19" t="s">
        <v>23</v>
      </c>
      <c r="K162" s="20" t="s">
        <v>4647</v>
      </c>
      <c r="L162" s="19" t="s">
        <v>25</v>
      </c>
    </row>
    <row r="163" spans="1:12" ht="27" x14ac:dyDescent="0.25">
      <c r="A163" s="19" t="s">
        <v>17</v>
      </c>
      <c r="B163" s="19" t="s">
        <v>18</v>
      </c>
      <c r="C163" s="19" t="s">
        <v>263</v>
      </c>
      <c r="D163" s="19" t="s">
        <v>264</v>
      </c>
      <c r="E163" s="20" t="s">
        <v>21</v>
      </c>
      <c r="F163" s="19" t="s">
        <v>21</v>
      </c>
      <c r="G163" s="180">
        <v>92841</v>
      </c>
      <c r="H163" s="21" t="s">
        <v>277</v>
      </c>
      <c r="I163" s="19" t="s">
        <v>15747</v>
      </c>
      <c r="J163" s="19" t="s">
        <v>23</v>
      </c>
      <c r="K163" s="20" t="s">
        <v>12882</v>
      </c>
      <c r="L163" s="19" t="s">
        <v>25</v>
      </c>
    </row>
    <row r="164" spans="1:12" ht="27" x14ac:dyDescent="0.25">
      <c r="A164" s="19" t="s">
        <v>17</v>
      </c>
      <c r="B164" s="19" t="s">
        <v>18</v>
      </c>
      <c r="C164" s="19" t="s">
        <v>263</v>
      </c>
      <c r="D164" s="19" t="s">
        <v>264</v>
      </c>
      <c r="E164" s="20" t="s">
        <v>21</v>
      </c>
      <c r="F164" s="19" t="s">
        <v>21</v>
      </c>
      <c r="G164" s="180">
        <v>92842</v>
      </c>
      <c r="H164" s="21" t="s">
        <v>278</v>
      </c>
      <c r="I164" s="19" t="s">
        <v>15747</v>
      </c>
      <c r="J164" s="19" t="s">
        <v>23</v>
      </c>
      <c r="K164" s="20" t="s">
        <v>12883</v>
      </c>
      <c r="L164" s="19" t="s">
        <v>25</v>
      </c>
    </row>
    <row r="165" spans="1:12" ht="27" x14ac:dyDescent="0.25">
      <c r="A165" s="19" t="s">
        <v>17</v>
      </c>
      <c r="B165" s="19" t="s">
        <v>18</v>
      </c>
      <c r="C165" s="19" t="s">
        <v>263</v>
      </c>
      <c r="D165" s="19" t="s">
        <v>264</v>
      </c>
      <c r="E165" s="20" t="s">
        <v>21</v>
      </c>
      <c r="F165" s="19" t="s">
        <v>21</v>
      </c>
      <c r="G165" s="180">
        <v>92843</v>
      </c>
      <c r="H165" s="21" t="s">
        <v>279</v>
      </c>
      <c r="I165" s="19" t="s">
        <v>15747</v>
      </c>
      <c r="J165" s="19" t="s">
        <v>23</v>
      </c>
      <c r="K165" s="20" t="s">
        <v>12884</v>
      </c>
      <c r="L165" s="19" t="s">
        <v>25</v>
      </c>
    </row>
    <row r="166" spans="1:12" ht="27" x14ac:dyDescent="0.25">
      <c r="A166" s="19" t="s">
        <v>17</v>
      </c>
      <c r="B166" s="19" t="s">
        <v>18</v>
      </c>
      <c r="C166" s="19" t="s">
        <v>263</v>
      </c>
      <c r="D166" s="19" t="s">
        <v>264</v>
      </c>
      <c r="E166" s="20" t="s">
        <v>21</v>
      </c>
      <c r="F166" s="19" t="s">
        <v>21</v>
      </c>
      <c r="G166" s="180">
        <v>92844</v>
      </c>
      <c r="H166" s="21" t="s">
        <v>280</v>
      </c>
      <c r="I166" s="19" t="s">
        <v>15747</v>
      </c>
      <c r="J166" s="19" t="s">
        <v>23</v>
      </c>
      <c r="K166" s="20" t="s">
        <v>1865</v>
      </c>
      <c r="L166" s="19" t="s">
        <v>25</v>
      </c>
    </row>
    <row r="167" spans="1:12" ht="27" x14ac:dyDescent="0.25">
      <c r="A167" s="19" t="s">
        <v>17</v>
      </c>
      <c r="B167" s="19" t="s">
        <v>18</v>
      </c>
      <c r="C167" s="19" t="s">
        <v>263</v>
      </c>
      <c r="D167" s="19" t="s">
        <v>264</v>
      </c>
      <c r="E167" s="20" t="s">
        <v>21</v>
      </c>
      <c r="F167" s="19" t="s">
        <v>21</v>
      </c>
      <c r="G167" s="180">
        <v>92845</v>
      </c>
      <c r="H167" s="21" t="s">
        <v>282</v>
      </c>
      <c r="I167" s="19" t="s">
        <v>15747</v>
      </c>
      <c r="J167" s="19" t="s">
        <v>23</v>
      </c>
      <c r="K167" s="20" t="s">
        <v>12885</v>
      </c>
      <c r="L167" s="19" t="s">
        <v>25</v>
      </c>
    </row>
    <row r="168" spans="1:12" ht="27" x14ac:dyDescent="0.25">
      <c r="A168" s="19" t="s">
        <v>17</v>
      </c>
      <c r="B168" s="19" t="s">
        <v>18</v>
      </c>
      <c r="C168" s="19" t="s">
        <v>263</v>
      </c>
      <c r="D168" s="19" t="s">
        <v>264</v>
      </c>
      <c r="E168" s="20" t="s">
        <v>21</v>
      </c>
      <c r="F168" s="19" t="s">
        <v>21</v>
      </c>
      <c r="G168" s="180">
        <v>92846</v>
      </c>
      <c r="H168" s="21" t="s">
        <v>283</v>
      </c>
      <c r="I168" s="19" t="s">
        <v>15747</v>
      </c>
      <c r="J168" s="19" t="s">
        <v>23</v>
      </c>
      <c r="K168" s="20" t="s">
        <v>4870</v>
      </c>
      <c r="L168" s="19" t="s">
        <v>25</v>
      </c>
    </row>
    <row r="169" spans="1:12" ht="27" x14ac:dyDescent="0.25">
      <c r="A169" s="19" t="s">
        <v>17</v>
      </c>
      <c r="B169" s="19" t="s">
        <v>18</v>
      </c>
      <c r="C169" s="19" t="s">
        <v>263</v>
      </c>
      <c r="D169" s="19" t="s">
        <v>264</v>
      </c>
      <c r="E169" s="20" t="s">
        <v>21</v>
      </c>
      <c r="F169" s="19" t="s">
        <v>21</v>
      </c>
      <c r="G169" s="180">
        <v>92847</v>
      </c>
      <c r="H169" s="21" t="s">
        <v>285</v>
      </c>
      <c r="I169" s="19" t="s">
        <v>15747</v>
      </c>
      <c r="J169" s="19" t="s">
        <v>23</v>
      </c>
      <c r="K169" s="20" t="s">
        <v>12886</v>
      </c>
      <c r="L169" s="19" t="s">
        <v>25</v>
      </c>
    </row>
    <row r="170" spans="1:12" ht="27" x14ac:dyDescent="0.25">
      <c r="A170" s="19" t="s">
        <v>17</v>
      </c>
      <c r="B170" s="19" t="s">
        <v>18</v>
      </c>
      <c r="C170" s="19" t="s">
        <v>263</v>
      </c>
      <c r="D170" s="19" t="s">
        <v>264</v>
      </c>
      <c r="E170" s="20" t="s">
        <v>21</v>
      </c>
      <c r="F170" s="19" t="s">
        <v>21</v>
      </c>
      <c r="G170" s="180">
        <v>92848</v>
      </c>
      <c r="H170" s="21" t="s">
        <v>286</v>
      </c>
      <c r="I170" s="19" t="s">
        <v>15747</v>
      </c>
      <c r="J170" s="19" t="s">
        <v>23</v>
      </c>
      <c r="K170" s="20" t="s">
        <v>12887</v>
      </c>
      <c r="L170" s="19" t="s">
        <v>25</v>
      </c>
    </row>
    <row r="171" spans="1:12" x14ac:dyDescent="0.25">
      <c r="A171" s="19" t="s">
        <v>17</v>
      </c>
      <c r="B171" s="19" t="s">
        <v>18</v>
      </c>
      <c r="C171" s="19" t="s">
        <v>263</v>
      </c>
      <c r="D171" s="19" t="s">
        <v>264</v>
      </c>
      <c r="E171" s="20" t="s">
        <v>21</v>
      </c>
      <c r="F171" s="19" t="s">
        <v>21</v>
      </c>
      <c r="G171" s="180">
        <v>92849</v>
      </c>
      <c r="H171" s="21" t="s">
        <v>288</v>
      </c>
      <c r="I171" s="19" t="s">
        <v>15747</v>
      </c>
      <c r="J171" s="19" t="s">
        <v>23</v>
      </c>
      <c r="K171" s="20" t="s">
        <v>12888</v>
      </c>
      <c r="L171" s="19" t="s">
        <v>25</v>
      </c>
    </row>
    <row r="172" spans="1:12" ht="27" x14ac:dyDescent="0.25">
      <c r="A172" s="19" t="s">
        <v>17</v>
      </c>
      <c r="B172" s="19" t="s">
        <v>18</v>
      </c>
      <c r="C172" s="19" t="s">
        <v>263</v>
      </c>
      <c r="D172" s="19" t="s">
        <v>264</v>
      </c>
      <c r="E172" s="20" t="s">
        <v>21</v>
      </c>
      <c r="F172" s="19" t="s">
        <v>21</v>
      </c>
      <c r="G172" s="180">
        <v>92850</v>
      </c>
      <c r="H172" s="21" t="s">
        <v>289</v>
      </c>
      <c r="I172" s="19" t="s">
        <v>15747</v>
      </c>
      <c r="J172" s="19" t="s">
        <v>23</v>
      </c>
      <c r="K172" s="20" t="s">
        <v>1882</v>
      </c>
      <c r="L172" s="19" t="s">
        <v>25</v>
      </c>
    </row>
    <row r="173" spans="1:12" x14ac:dyDescent="0.25">
      <c r="A173" s="19" t="s">
        <v>17</v>
      </c>
      <c r="B173" s="19" t="s">
        <v>18</v>
      </c>
      <c r="C173" s="19" t="s">
        <v>263</v>
      </c>
      <c r="D173" s="19" t="s">
        <v>264</v>
      </c>
      <c r="E173" s="20" t="s">
        <v>21</v>
      </c>
      <c r="F173" s="19" t="s">
        <v>21</v>
      </c>
      <c r="G173" s="180">
        <v>92851</v>
      </c>
      <c r="H173" s="21" t="s">
        <v>291</v>
      </c>
      <c r="I173" s="19" t="s">
        <v>15747</v>
      </c>
      <c r="J173" s="19" t="s">
        <v>23</v>
      </c>
      <c r="K173" s="20" t="s">
        <v>12889</v>
      </c>
      <c r="L173" s="19" t="s">
        <v>25</v>
      </c>
    </row>
    <row r="174" spans="1:12" ht="27" x14ac:dyDescent="0.25">
      <c r="A174" s="19" t="s">
        <v>17</v>
      </c>
      <c r="B174" s="19" t="s">
        <v>18</v>
      </c>
      <c r="C174" s="19" t="s">
        <v>263</v>
      </c>
      <c r="D174" s="19" t="s">
        <v>264</v>
      </c>
      <c r="E174" s="20" t="s">
        <v>21</v>
      </c>
      <c r="F174" s="19" t="s">
        <v>21</v>
      </c>
      <c r="G174" s="180">
        <v>92852</v>
      </c>
      <c r="H174" s="21" t="s">
        <v>292</v>
      </c>
      <c r="I174" s="19" t="s">
        <v>15747</v>
      </c>
      <c r="J174" s="19" t="s">
        <v>23</v>
      </c>
      <c r="K174" s="20" t="s">
        <v>3659</v>
      </c>
      <c r="L174" s="19" t="s">
        <v>25</v>
      </c>
    </row>
    <row r="175" spans="1:12" x14ac:dyDescent="0.25">
      <c r="A175" s="19" t="s">
        <v>17</v>
      </c>
      <c r="B175" s="19" t="s">
        <v>18</v>
      </c>
      <c r="C175" s="19" t="s">
        <v>263</v>
      </c>
      <c r="D175" s="19" t="s">
        <v>264</v>
      </c>
      <c r="E175" s="20" t="s">
        <v>21</v>
      </c>
      <c r="F175" s="19" t="s">
        <v>21</v>
      </c>
      <c r="G175" s="180">
        <v>92853</v>
      </c>
      <c r="H175" s="21" t="s">
        <v>294</v>
      </c>
      <c r="I175" s="19" t="s">
        <v>15747</v>
      </c>
      <c r="J175" s="19" t="s">
        <v>23</v>
      </c>
      <c r="K175" s="20" t="s">
        <v>12890</v>
      </c>
      <c r="L175" s="19" t="s">
        <v>25</v>
      </c>
    </row>
    <row r="176" spans="1:12" ht="27" x14ac:dyDescent="0.25">
      <c r="A176" s="19" t="s">
        <v>17</v>
      </c>
      <c r="B176" s="19" t="s">
        <v>18</v>
      </c>
      <c r="C176" s="19" t="s">
        <v>263</v>
      </c>
      <c r="D176" s="19" t="s">
        <v>264</v>
      </c>
      <c r="E176" s="20" t="s">
        <v>21</v>
      </c>
      <c r="F176" s="19" t="s">
        <v>21</v>
      </c>
      <c r="G176" s="180">
        <v>92854</v>
      </c>
      <c r="H176" s="21" t="s">
        <v>295</v>
      </c>
      <c r="I176" s="19" t="s">
        <v>15747</v>
      </c>
      <c r="J176" s="19" t="s">
        <v>23</v>
      </c>
      <c r="K176" s="20" t="s">
        <v>12891</v>
      </c>
      <c r="L176" s="19" t="s">
        <v>25</v>
      </c>
    </row>
    <row r="177" spans="1:12" x14ac:dyDescent="0.25">
      <c r="A177" s="19" t="s">
        <v>17</v>
      </c>
      <c r="B177" s="19" t="s">
        <v>18</v>
      </c>
      <c r="C177" s="19" t="s">
        <v>263</v>
      </c>
      <c r="D177" s="19" t="s">
        <v>264</v>
      </c>
      <c r="E177" s="20" t="s">
        <v>21</v>
      </c>
      <c r="F177" s="19" t="s">
        <v>21</v>
      </c>
      <c r="G177" s="180">
        <v>92855</v>
      </c>
      <c r="H177" s="21" t="s">
        <v>297</v>
      </c>
      <c r="I177" s="19" t="s">
        <v>15747</v>
      </c>
      <c r="J177" s="19" t="s">
        <v>23</v>
      </c>
      <c r="K177" s="20" t="s">
        <v>12892</v>
      </c>
      <c r="L177" s="19" t="s">
        <v>25</v>
      </c>
    </row>
    <row r="178" spans="1:12" ht="27" x14ac:dyDescent="0.25">
      <c r="A178" s="19" t="s">
        <v>17</v>
      </c>
      <c r="B178" s="19" t="s">
        <v>18</v>
      </c>
      <c r="C178" s="19" t="s">
        <v>263</v>
      </c>
      <c r="D178" s="19" t="s">
        <v>264</v>
      </c>
      <c r="E178" s="20" t="s">
        <v>21</v>
      </c>
      <c r="F178" s="19" t="s">
        <v>21</v>
      </c>
      <c r="G178" s="180">
        <v>92856</v>
      </c>
      <c r="H178" s="21" t="s">
        <v>298</v>
      </c>
      <c r="I178" s="19" t="s">
        <v>15747</v>
      </c>
      <c r="J178" s="19" t="s">
        <v>23</v>
      </c>
      <c r="K178" s="20" t="s">
        <v>6108</v>
      </c>
      <c r="L178" s="19" t="s">
        <v>25</v>
      </c>
    </row>
    <row r="179" spans="1:12" x14ac:dyDescent="0.25">
      <c r="A179" s="19" t="s">
        <v>17</v>
      </c>
      <c r="B179" s="19" t="s">
        <v>18</v>
      </c>
      <c r="C179" s="19" t="s">
        <v>263</v>
      </c>
      <c r="D179" s="19" t="s">
        <v>264</v>
      </c>
      <c r="E179" s="20" t="s">
        <v>21</v>
      </c>
      <c r="F179" s="19" t="s">
        <v>21</v>
      </c>
      <c r="G179" s="180">
        <v>92857</v>
      </c>
      <c r="H179" s="21" t="s">
        <v>299</v>
      </c>
      <c r="I179" s="19" t="s">
        <v>15747</v>
      </c>
      <c r="J179" s="19" t="s">
        <v>23</v>
      </c>
      <c r="K179" s="20" t="s">
        <v>12893</v>
      </c>
      <c r="L179" s="19" t="s">
        <v>25</v>
      </c>
    </row>
    <row r="180" spans="1:12" ht="27" x14ac:dyDescent="0.25">
      <c r="A180" s="19" t="s">
        <v>17</v>
      </c>
      <c r="B180" s="19" t="s">
        <v>18</v>
      </c>
      <c r="C180" s="19" t="s">
        <v>263</v>
      </c>
      <c r="D180" s="19" t="s">
        <v>264</v>
      </c>
      <c r="E180" s="20" t="s">
        <v>21</v>
      </c>
      <c r="F180" s="19" t="s">
        <v>21</v>
      </c>
      <c r="G180" s="180">
        <v>92858</v>
      </c>
      <c r="H180" s="21" t="s">
        <v>301</v>
      </c>
      <c r="I180" s="19" t="s">
        <v>15747</v>
      </c>
      <c r="J180" s="19" t="s">
        <v>23</v>
      </c>
      <c r="K180" s="20" t="s">
        <v>9120</v>
      </c>
      <c r="L180" s="19" t="s">
        <v>25</v>
      </c>
    </row>
    <row r="181" spans="1:12" x14ac:dyDescent="0.25">
      <c r="A181" s="19" t="s">
        <v>17</v>
      </c>
      <c r="B181" s="19" t="s">
        <v>18</v>
      </c>
      <c r="C181" s="19" t="s">
        <v>263</v>
      </c>
      <c r="D181" s="19" t="s">
        <v>264</v>
      </c>
      <c r="E181" s="20" t="s">
        <v>21</v>
      </c>
      <c r="F181" s="19" t="s">
        <v>21</v>
      </c>
      <c r="G181" s="180">
        <v>92859</v>
      </c>
      <c r="H181" s="21" t="s">
        <v>303</v>
      </c>
      <c r="I181" s="19" t="s">
        <v>15747</v>
      </c>
      <c r="J181" s="19" t="s">
        <v>23</v>
      </c>
      <c r="K181" s="20" t="s">
        <v>12450</v>
      </c>
      <c r="L181" s="19" t="s">
        <v>25</v>
      </c>
    </row>
    <row r="182" spans="1:12" ht="27" x14ac:dyDescent="0.25">
      <c r="A182" s="19" t="s">
        <v>17</v>
      </c>
      <c r="B182" s="19" t="s">
        <v>18</v>
      </c>
      <c r="C182" s="19" t="s">
        <v>263</v>
      </c>
      <c r="D182" s="19" t="s">
        <v>264</v>
      </c>
      <c r="E182" s="20" t="s">
        <v>21</v>
      </c>
      <c r="F182" s="19" t="s">
        <v>21</v>
      </c>
      <c r="G182" s="180">
        <v>92860</v>
      </c>
      <c r="H182" s="21" t="s">
        <v>304</v>
      </c>
      <c r="I182" s="19" t="s">
        <v>15747</v>
      </c>
      <c r="J182" s="19" t="s">
        <v>23</v>
      </c>
      <c r="K182" s="20" t="s">
        <v>11093</v>
      </c>
      <c r="L182" s="19" t="s">
        <v>25</v>
      </c>
    </row>
    <row r="183" spans="1:12" x14ac:dyDescent="0.25">
      <c r="A183" s="19" t="s">
        <v>17</v>
      </c>
      <c r="B183" s="19" t="s">
        <v>18</v>
      </c>
      <c r="C183" s="19" t="s">
        <v>263</v>
      </c>
      <c r="D183" s="19" t="s">
        <v>264</v>
      </c>
      <c r="E183" s="20" t="s">
        <v>21</v>
      </c>
      <c r="F183" s="19" t="s">
        <v>21</v>
      </c>
      <c r="G183" s="180">
        <v>92861</v>
      </c>
      <c r="H183" s="21" t="s">
        <v>305</v>
      </c>
      <c r="I183" s="19" t="s">
        <v>15747</v>
      </c>
      <c r="J183" s="19" t="s">
        <v>23</v>
      </c>
      <c r="K183" s="20" t="s">
        <v>12894</v>
      </c>
      <c r="L183" s="19" t="s">
        <v>25</v>
      </c>
    </row>
    <row r="184" spans="1:12" ht="27" x14ac:dyDescent="0.25">
      <c r="A184" s="19" t="s">
        <v>17</v>
      </c>
      <c r="B184" s="19" t="s">
        <v>18</v>
      </c>
      <c r="C184" s="19" t="s">
        <v>263</v>
      </c>
      <c r="D184" s="19" t="s">
        <v>264</v>
      </c>
      <c r="E184" s="20" t="s">
        <v>21</v>
      </c>
      <c r="F184" s="19" t="s">
        <v>21</v>
      </c>
      <c r="G184" s="180">
        <v>92862</v>
      </c>
      <c r="H184" s="21" t="s">
        <v>306</v>
      </c>
      <c r="I184" s="19" t="s">
        <v>15747</v>
      </c>
      <c r="J184" s="19" t="s">
        <v>23</v>
      </c>
      <c r="K184" s="20" t="s">
        <v>11811</v>
      </c>
      <c r="L184" s="19" t="s">
        <v>25</v>
      </c>
    </row>
    <row r="185" spans="1:12" ht="27" x14ac:dyDescent="0.25">
      <c r="A185" s="19" t="s">
        <v>17</v>
      </c>
      <c r="B185" s="19" t="s">
        <v>18</v>
      </c>
      <c r="C185" s="19" t="s">
        <v>263</v>
      </c>
      <c r="D185" s="19" t="s">
        <v>264</v>
      </c>
      <c r="E185" s="20" t="s">
        <v>21</v>
      </c>
      <c r="F185" s="19" t="s">
        <v>21</v>
      </c>
      <c r="G185" s="180">
        <v>92863</v>
      </c>
      <c r="H185" s="21" t="s">
        <v>308</v>
      </c>
      <c r="I185" s="19" t="s">
        <v>15747</v>
      </c>
      <c r="J185" s="19" t="s">
        <v>23</v>
      </c>
      <c r="K185" s="20" t="s">
        <v>12895</v>
      </c>
      <c r="L185" s="19" t="s">
        <v>25</v>
      </c>
    </row>
    <row r="186" spans="1:12" ht="27" x14ac:dyDescent="0.25">
      <c r="A186" s="19" t="s">
        <v>17</v>
      </c>
      <c r="B186" s="19" t="s">
        <v>18</v>
      </c>
      <c r="C186" s="19" t="s">
        <v>263</v>
      </c>
      <c r="D186" s="19" t="s">
        <v>264</v>
      </c>
      <c r="E186" s="20" t="s">
        <v>21</v>
      </c>
      <c r="F186" s="19" t="s">
        <v>21</v>
      </c>
      <c r="G186" s="180">
        <v>92864</v>
      </c>
      <c r="H186" s="21" t="s">
        <v>309</v>
      </c>
      <c r="I186" s="19" t="s">
        <v>15747</v>
      </c>
      <c r="J186" s="19" t="s">
        <v>23</v>
      </c>
      <c r="K186" s="20" t="s">
        <v>12896</v>
      </c>
      <c r="L186" s="19" t="s">
        <v>25</v>
      </c>
    </row>
    <row r="187" spans="1:12" x14ac:dyDescent="0.25">
      <c r="A187" s="19" t="s">
        <v>17</v>
      </c>
      <c r="B187" s="19" t="s">
        <v>18</v>
      </c>
      <c r="C187" s="19" t="s">
        <v>311</v>
      </c>
      <c r="D187" s="19" t="s">
        <v>312</v>
      </c>
      <c r="E187" s="20" t="s">
        <v>21</v>
      </c>
      <c r="F187" s="19" t="s">
        <v>21</v>
      </c>
      <c r="G187" s="180">
        <v>92210</v>
      </c>
      <c r="H187" s="21" t="s">
        <v>313</v>
      </c>
      <c r="I187" s="19" t="s">
        <v>15747</v>
      </c>
      <c r="J187" s="19" t="s">
        <v>23</v>
      </c>
      <c r="K187" s="20" t="s">
        <v>12897</v>
      </c>
      <c r="L187" s="19" t="s">
        <v>25</v>
      </c>
    </row>
    <row r="188" spans="1:12" x14ac:dyDescent="0.25">
      <c r="A188" s="19" t="s">
        <v>17</v>
      </c>
      <c r="B188" s="19" t="s">
        <v>18</v>
      </c>
      <c r="C188" s="19" t="s">
        <v>311</v>
      </c>
      <c r="D188" s="19" t="s">
        <v>312</v>
      </c>
      <c r="E188" s="20" t="s">
        <v>21</v>
      </c>
      <c r="F188" s="19" t="s">
        <v>21</v>
      </c>
      <c r="G188" s="180">
        <v>92211</v>
      </c>
      <c r="H188" s="21" t="s">
        <v>315</v>
      </c>
      <c r="I188" s="19" t="s">
        <v>15747</v>
      </c>
      <c r="J188" s="19" t="s">
        <v>23</v>
      </c>
      <c r="K188" s="20" t="s">
        <v>12898</v>
      </c>
      <c r="L188" s="19" t="s">
        <v>25</v>
      </c>
    </row>
    <row r="189" spans="1:12" x14ac:dyDescent="0.25">
      <c r="A189" s="19" t="s">
        <v>17</v>
      </c>
      <c r="B189" s="19" t="s">
        <v>18</v>
      </c>
      <c r="C189" s="19" t="s">
        <v>311</v>
      </c>
      <c r="D189" s="19" t="s">
        <v>312</v>
      </c>
      <c r="E189" s="20" t="s">
        <v>21</v>
      </c>
      <c r="F189" s="19" t="s">
        <v>21</v>
      </c>
      <c r="G189" s="180">
        <v>92212</v>
      </c>
      <c r="H189" s="21" t="s">
        <v>316</v>
      </c>
      <c r="I189" s="19" t="s">
        <v>15747</v>
      </c>
      <c r="J189" s="19" t="s">
        <v>23</v>
      </c>
      <c r="K189" s="20" t="s">
        <v>12899</v>
      </c>
      <c r="L189" s="19" t="s">
        <v>25</v>
      </c>
    </row>
    <row r="190" spans="1:12" x14ac:dyDescent="0.25">
      <c r="A190" s="19" t="s">
        <v>17</v>
      </c>
      <c r="B190" s="19" t="s">
        <v>18</v>
      </c>
      <c r="C190" s="19" t="s">
        <v>311</v>
      </c>
      <c r="D190" s="19" t="s">
        <v>312</v>
      </c>
      <c r="E190" s="20" t="s">
        <v>21</v>
      </c>
      <c r="F190" s="19" t="s">
        <v>21</v>
      </c>
      <c r="G190" s="180">
        <v>92213</v>
      </c>
      <c r="H190" s="21" t="s">
        <v>318</v>
      </c>
      <c r="I190" s="19" t="s">
        <v>15747</v>
      </c>
      <c r="J190" s="19" t="s">
        <v>23</v>
      </c>
      <c r="K190" s="20" t="s">
        <v>6430</v>
      </c>
      <c r="L190" s="19" t="s">
        <v>25</v>
      </c>
    </row>
    <row r="191" spans="1:12" x14ac:dyDescent="0.25">
      <c r="A191" s="19" t="s">
        <v>17</v>
      </c>
      <c r="B191" s="19" t="s">
        <v>18</v>
      </c>
      <c r="C191" s="19" t="s">
        <v>311</v>
      </c>
      <c r="D191" s="19" t="s">
        <v>312</v>
      </c>
      <c r="E191" s="20" t="s">
        <v>21</v>
      </c>
      <c r="F191" s="19" t="s">
        <v>21</v>
      </c>
      <c r="G191" s="180">
        <v>92214</v>
      </c>
      <c r="H191" s="21" t="s">
        <v>319</v>
      </c>
      <c r="I191" s="19" t="s">
        <v>15747</v>
      </c>
      <c r="J191" s="19" t="s">
        <v>23</v>
      </c>
      <c r="K191" s="20" t="s">
        <v>12900</v>
      </c>
      <c r="L191" s="19" t="s">
        <v>25</v>
      </c>
    </row>
    <row r="192" spans="1:12" x14ac:dyDescent="0.25">
      <c r="A192" s="19" t="s">
        <v>17</v>
      </c>
      <c r="B192" s="19" t="s">
        <v>18</v>
      </c>
      <c r="C192" s="19" t="s">
        <v>311</v>
      </c>
      <c r="D192" s="19" t="s">
        <v>312</v>
      </c>
      <c r="E192" s="20" t="s">
        <v>21</v>
      </c>
      <c r="F192" s="19" t="s">
        <v>21</v>
      </c>
      <c r="G192" s="180">
        <v>92215</v>
      </c>
      <c r="H192" s="21" t="s">
        <v>320</v>
      </c>
      <c r="I192" s="19" t="s">
        <v>15747</v>
      </c>
      <c r="J192" s="19" t="s">
        <v>23</v>
      </c>
      <c r="K192" s="20" t="s">
        <v>12901</v>
      </c>
      <c r="L192" s="19" t="s">
        <v>25</v>
      </c>
    </row>
    <row r="193" spans="1:12" x14ac:dyDescent="0.25">
      <c r="A193" s="19" t="s">
        <v>17</v>
      </c>
      <c r="B193" s="19" t="s">
        <v>18</v>
      </c>
      <c r="C193" s="19" t="s">
        <v>311</v>
      </c>
      <c r="D193" s="19" t="s">
        <v>312</v>
      </c>
      <c r="E193" s="20" t="s">
        <v>21</v>
      </c>
      <c r="F193" s="19" t="s">
        <v>21</v>
      </c>
      <c r="G193" s="180">
        <v>92216</v>
      </c>
      <c r="H193" s="21" t="s">
        <v>321</v>
      </c>
      <c r="I193" s="19" t="s">
        <v>15747</v>
      </c>
      <c r="J193" s="19" t="s">
        <v>23</v>
      </c>
      <c r="K193" s="20" t="s">
        <v>12902</v>
      </c>
      <c r="L193" s="19" t="s">
        <v>25</v>
      </c>
    </row>
    <row r="194" spans="1:12" x14ac:dyDescent="0.25">
      <c r="A194" s="19" t="s">
        <v>17</v>
      </c>
      <c r="B194" s="19" t="s">
        <v>18</v>
      </c>
      <c r="C194" s="19" t="s">
        <v>311</v>
      </c>
      <c r="D194" s="19" t="s">
        <v>312</v>
      </c>
      <c r="E194" s="20" t="s">
        <v>21</v>
      </c>
      <c r="F194" s="19" t="s">
        <v>21</v>
      </c>
      <c r="G194" s="180">
        <v>92219</v>
      </c>
      <c r="H194" s="21" t="s">
        <v>322</v>
      </c>
      <c r="I194" s="19" t="s">
        <v>15747</v>
      </c>
      <c r="J194" s="19" t="s">
        <v>23</v>
      </c>
      <c r="K194" s="20" t="s">
        <v>12903</v>
      </c>
      <c r="L194" s="19" t="s">
        <v>25</v>
      </c>
    </row>
    <row r="195" spans="1:12" x14ac:dyDescent="0.25">
      <c r="A195" s="19" t="s">
        <v>17</v>
      </c>
      <c r="B195" s="19" t="s">
        <v>18</v>
      </c>
      <c r="C195" s="19" t="s">
        <v>311</v>
      </c>
      <c r="D195" s="19" t="s">
        <v>312</v>
      </c>
      <c r="E195" s="20" t="s">
        <v>21</v>
      </c>
      <c r="F195" s="19" t="s">
        <v>21</v>
      </c>
      <c r="G195" s="180">
        <v>92220</v>
      </c>
      <c r="H195" s="21" t="s">
        <v>323</v>
      </c>
      <c r="I195" s="19" t="s">
        <v>15747</v>
      </c>
      <c r="J195" s="19" t="s">
        <v>23</v>
      </c>
      <c r="K195" s="20" t="s">
        <v>12904</v>
      </c>
      <c r="L195" s="19" t="s">
        <v>25</v>
      </c>
    </row>
    <row r="196" spans="1:12" x14ac:dyDescent="0.25">
      <c r="A196" s="19" t="s">
        <v>17</v>
      </c>
      <c r="B196" s="19" t="s">
        <v>18</v>
      </c>
      <c r="C196" s="19" t="s">
        <v>311</v>
      </c>
      <c r="D196" s="19" t="s">
        <v>312</v>
      </c>
      <c r="E196" s="20" t="s">
        <v>21</v>
      </c>
      <c r="F196" s="19" t="s">
        <v>21</v>
      </c>
      <c r="G196" s="180">
        <v>92221</v>
      </c>
      <c r="H196" s="21" t="s">
        <v>324</v>
      </c>
      <c r="I196" s="19" t="s">
        <v>15747</v>
      </c>
      <c r="J196" s="19" t="s">
        <v>23</v>
      </c>
      <c r="K196" s="20" t="s">
        <v>12905</v>
      </c>
      <c r="L196" s="19" t="s">
        <v>25</v>
      </c>
    </row>
    <row r="197" spans="1:12" x14ac:dyDescent="0.25">
      <c r="A197" s="19" t="s">
        <v>17</v>
      </c>
      <c r="B197" s="19" t="s">
        <v>18</v>
      </c>
      <c r="C197" s="19" t="s">
        <v>311</v>
      </c>
      <c r="D197" s="19" t="s">
        <v>312</v>
      </c>
      <c r="E197" s="20" t="s">
        <v>21</v>
      </c>
      <c r="F197" s="19" t="s">
        <v>21</v>
      </c>
      <c r="G197" s="180">
        <v>92222</v>
      </c>
      <c r="H197" s="21" t="s">
        <v>325</v>
      </c>
      <c r="I197" s="19" t="s">
        <v>15747</v>
      </c>
      <c r="J197" s="19" t="s">
        <v>23</v>
      </c>
      <c r="K197" s="20" t="s">
        <v>12906</v>
      </c>
      <c r="L197" s="19" t="s">
        <v>25</v>
      </c>
    </row>
    <row r="198" spans="1:12" x14ac:dyDescent="0.25">
      <c r="A198" s="19" t="s">
        <v>17</v>
      </c>
      <c r="B198" s="19" t="s">
        <v>18</v>
      </c>
      <c r="C198" s="19" t="s">
        <v>311</v>
      </c>
      <c r="D198" s="19" t="s">
        <v>312</v>
      </c>
      <c r="E198" s="20" t="s">
        <v>21</v>
      </c>
      <c r="F198" s="19" t="s">
        <v>21</v>
      </c>
      <c r="G198" s="180">
        <v>92223</v>
      </c>
      <c r="H198" s="21" t="s">
        <v>326</v>
      </c>
      <c r="I198" s="19" t="s">
        <v>15747</v>
      </c>
      <c r="J198" s="19" t="s">
        <v>23</v>
      </c>
      <c r="K198" s="20" t="s">
        <v>12907</v>
      </c>
      <c r="L198" s="19" t="s">
        <v>25</v>
      </c>
    </row>
    <row r="199" spans="1:12" x14ac:dyDescent="0.25">
      <c r="A199" s="19" t="s">
        <v>17</v>
      </c>
      <c r="B199" s="19" t="s">
        <v>18</v>
      </c>
      <c r="C199" s="19" t="s">
        <v>311</v>
      </c>
      <c r="D199" s="19" t="s">
        <v>312</v>
      </c>
      <c r="E199" s="20" t="s">
        <v>21</v>
      </c>
      <c r="F199" s="19" t="s">
        <v>21</v>
      </c>
      <c r="G199" s="180">
        <v>92224</v>
      </c>
      <c r="H199" s="21" t="s">
        <v>327</v>
      </c>
      <c r="I199" s="19" t="s">
        <v>15747</v>
      </c>
      <c r="J199" s="19" t="s">
        <v>23</v>
      </c>
      <c r="K199" s="20" t="s">
        <v>12908</v>
      </c>
      <c r="L199" s="19" t="s">
        <v>25</v>
      </c>
    </row>
    <row r="200" spans="1:12" x14ac:dyDescent="0.25">
      <c r="A200" s="19" t="s">
        <v>17</v>
      </c>
      <c r="B200" s="19" t="s">
        <v>18</v>
      </c>
      <c r="C200" s="19" t="s">
        <v>311</v>
      </c>
      <c r="D200" s="19" t="s">
        <v>312</v>
      </c>
      <c r="E200" s="20" t="s">
        <v>21</v>
      </c>
      <c r="F200" s="19" t="s">
        <v>21</v>
      </c>
      <c r="G200" s="180">
        <v>92226</v>
      </c>
      <c r="H200" s="21" t="s">
        <v>328</v>
      </c>
      <c r="I200" s="19" t="s">
        <v>15747</v>
      </c>
      <c r="J200" s="19" t="s">
        <v>23</v>
      </c>
      <c r="K200" s="20" t="s">
        <v>12909</v>
      </c>
      <c r="L200" s="19" t="s">
        <v>25</v>
      </c>
    </row>
    <row r="201" spans="1:12" ht="27" x14ac:dyDescent="0.25">
      <c r="A201" s="19" t="s">
        <v>17</v>
      </c>
      <c r="B201" s="19" t="s">
        <v>18</v>
      </c>
      <c r="C201" s="19" t="s">
        <v>311</v>
      </c>
      <c r="D201" s="19" t="s">
        <v>312</v>
      </c>
      <c r="E201" s="20" t="s">
        <v>21</v>
      </c>
      <c r="F201" s="19" t="s">
        <v>21</v>
      </c>
      <c r="G201" s="180">
        <v>92808</v>
      </c>
      <c r="H201" s="21" t="s">
        <v>329</v>
      </c>
      <c r="I201" s="19" t="s">
        <v>15747</v>
      </c>
      <c r="J201" s="19" t="s">
        <v>23</v>
      </c>
      <c r="K201" s="20" t="s">
        <v>12261</v>
      </c>
      <c r="L201" s="19" t="s">
        <v>25</v>
      </c>
    </row>
    <row r="202" spans="1:12" ht="27" x14ac:dyDescent="0.25">
      <c r="A202" s="19" t="s">
        <v>17</v>
      </c>
      <c r="B202" s="19" t="s">
        <v>18</v>
      </c>
      <c r="C202" s="19" t="s">
        <v>311</v>
      </c>
      <c r="D202" s="19" t="s">
        <v>312</v>
      </c>
      <c r="E202" s="20" t="s">
        <v>21</v>
      </c>
      <c r="F202" s="19" t="s">
        <v>21</v>
      </c>
      <c r="G202" s="180">
        <v>92809</v>
      </c>
      <c r="H202" s="21" t="s">
        <v>330</v>
      </c>
      <c r="I202" s="19" t="s">
        <v>15747</v>
      </c>
      <c r="J202" s="19" t="s">
        <v>23</v>
      </c>
      <c r="K202" s="20" t="s">
        <v>652</v>
      </c>
      <c r="L202" s="19" t="s">
        <v>25</v>
      </c>
    </row>
    <row r="203" spans="1:12" ht="27" x14ac:dyDescent="0.25">
      <c r="A203" s="19" t="s">
        <v>17</v>
      </c>
      <c r="B203" s="19" t="s">
        <v>18</v>
      </c>
      <c r="C203" s="19" t="s">
        <v>311</v>
      </c>
      <c r="D203" s="19" t="s">
        <v>312</v>
      </c>
      <c r="E203" s="20" t="s">
        <v>21</v>
      </c>
      <c r="F203" s="19" t="s">
        <v>21</v>
      </c>
      <c r="G203" s="180">
        <v>92810</v>
      </c>
      <c r="H203" s="21" t="s">
        <v>332</v>
      </c>
      <c r="I203" s="19" t="s">
        <v>15747</v>
      </c>
      <c r="J203" s="19" t="s">
        <v>23</v>
      </c>
      <c r="K203" s="20" t="s">
        <v>12910</v>
      </c>
      <c r="L203" s="19" t="s">
        <v>25</v>
      </c>
    </row>
    <row r="204" spans="1:12" ht="27" x14ac:dyDescent="0.25">
      <c r="A204" s="19" t="s">
        <v>17</v>
      </c>
      <c r="B204" s="19" t="s">
        <v>18</v>
      </c>
      <c r="C204" s="19" t="s">
        <v>311</v>
      </c>
      <c r="D204" s="19" t="s">
        <v>312</v>
      </c>
      <c r="E204" s="20" t="s">
        <v>21</v>
      </c>
      <c r="F204" s="19" t="s">
        <v>21</v>
      </c>
      <c r="G204" s="180">
        <v>92811</v>
      </c>
      <c r="H204" s="21" t="s">
        <v>333</v>
      </c>
      <c r="I204" s="19" t="s">
        <v>15747</v>
      </c>
      <c r="J204" s="19" t="s">
        <v>23</v>
      </c>
      <c r="K204" s="20" t="s">
        <v>7149</v>
      </c>
      <c r="L204" s="19" t="s">
        <v>25</v>
      </c>
    </row>
    <row r="205" spans="1:12" ht="27" x14ac:dyDescent="0.25">
      <c r="A205" s="19" t="s">
        <v>17</v>
      </c>
      <c r="B205" s="19" t="s">
        <v>18</v>
      </c>
      <c r="C205" s="19" t="s">
        <v>311</v>
      </c>
      <c r="D205" s="19" t="s">
        <v>312</v>
      </c>
      <c r="E205" s="20" t="s">
        <v>21</v>
      </c>
      <c r="F205" s="19" t="s">
        <v>21</v>
      </c>
      <c r="G205" s="180">
        <v>92812</v>
      </c>
      <c r="H205" s="21" t="s">
        <v>334</v>
      </c>
      <c r="I205" s="19" t="s">
        <v>15747</v>
      </c>
      <c r="J205" s="19" t="s">
        <v>23</v>
      </c>
      <c r="K205" s="20" t="s">
        <v>7116</v>
      </c>
      <c r="L205" s="19" t="s">
        <v>25</v>
      </c>
    </row>
    <row r="206" spans="1:12" ht="27" x14ac:dyDescent="0.25">
      <c r="A206" s="19" t="s">
        <v>17</v>
      </c>
      <c r="B206" s="19" t="s">
        <v>18</v>
      </c>
      <c r="C206" s="19" t="s">
        <v>311</v>
      </c>
      <c r="D206" s="19" t="s">
        <v>312</v>
      </c>
      <c r="E206" s="20" t="s">
        <v>21</v>
      </c>
      <c r="F206" s="19" t="s">
        <v>21</v>
      </c>
      <c r="G206" s="180">
        <v>92813</v>
      </c>
      <c r="H206" s="21" t="s">
        <v>336</v>
      </c>
      <c r="I206" s="19" t="s">
        <v>15747</v>
      </c>
      <c r="J206" s="19" t="s">
        <v>23</v>
      </c>
      <c r="K206" s="20" t="s">
        <v>10368</v>
      </c>
      <c r="L206" s="19" t="s">
        <v>25</v>
      </c>
    </row>
    <row r="207" spans="1:12" ht="27" x14ac:dyDescent="0.25">
      <c r="A207" s="19" t="s">
        <v>17</v>
      </c>
      <c r="B207" s="19" t="s">
        <v>18</v>
      </c>
      <c r="C207" s="19" t="s">
        <v>311</v>
      </c>
      <c r="D207" s="19" t="s">
        <v>312</v>
      </c>
      <c r="E207" s="20" t="s">
        <v>21</v>
      </c>
      <c r="F207" s="19" t="s">
        <v>21</v>
      </c>
      <c r="G207" s="180">
        <v>92814</v>
      </c>
      <c r="H207" s="21" t="s">
        <v>337</v>
      </c>
      <c r="I207" s="19" t="s">
        <v>15747</v>
      </c>
      <c r="J207" s="19" t="s">
        <v>23</v>
      </c>
      <c r="K207" s="20" t="s">
        <v>12911</v>
      </c>
      <c r="L207" s="19" t="s">
        <v>25</v>
      </c>
    </row>
    <row r="208" spans="1:12" ht="27" x14ac:dyDescent="0.25">
      <c r="A208" s="19" t="s">
        <v>17</v>
      </c>
      <c r="B208" s="19" t="s">
        <v>18</v>
      </c>
      <c r="C208" s="19" t="s">
        <v>311</v>
      </c>
      <c r="D208" s="19" t="s">
        <v>312</v>
      </c>
      <c r="E208" s="20" t="s">
        <v>21</v>
      </c>
      <c r="F208" s="19" t="s">
        <v>21</v>
      </c>
      <c r="G208" s="180">
        <v>92815</v>
      </c>
      <c r="H208" s="21" t="s">
        <v>338</v>
      </c>
      <c r="I208" s="19" t="s">
        <v>15747</v>
      </c>
      <c r="J208" s="19" t="s">
        <v>23</v>
      </c>
      <c r="K208" s="20" t="s">
        <v>12912</v>
      </c>
      <c r="L208" s="19" t="s">
        <v>25</v>
      </c>
    </row>
    <row r="209" spans="1:12" x14ac:dyDescent="0.25">
      <c r="A209" s="19" t="s">
        <v>17</v>
      </c>
      <c r="B209" s="19" t="s">
        <v>18</v>
      </c>
      <c r="C209" s="19" t="s">
        <v>311</v>
      </c>
      <c r="D209" s="19" t="s">
        <v>312</v>
      </c>
      <c r="E209" s="20" t="s">
        <v>21</v>
      </c>
      <c r="F209" s="19" t="s">
        <v>21</v>
      </c>
      <c r="G209" s="180">
        <v>92816</v>
      </c>
      <c r="H209" s="21" t="s">
        <v>339</v>
      </c>
      <c r="I209" s="19" t="s">
        <v>15747</v>
      </c>
      <c r="J209" s="19" t="s">
        <v>23</v>
      </c>
      <c r="K209" s="20" t="s">
        <v>12913</v>
      </c>
      <c r="L209" s="19" t="s">
        <v>25</v>
      </c>
    </row>
    <row r="210" spans="1:12" ht="27" x14ac:dyDescent="0.25">
      <c r="A210" s="19" t="s">
        <v>17</v>
      </c>
      <c r="B210" s="19" t="s">
        <v>18</v>
      </c>
      <c r="C210" s="19" t="s">
        <v>311</v>
      </c>
      <c r="D210" s="19" t="s">
        <v>312</v>
      </c>
      <c r="E210" s="20" t="s">
        <v>21</v>
      </c>
      <c r="F210" s="19" t="s">
        <v>21</v>
      </c>
      <c r="G210" s="180">
        <v>92817</v>
      </c>
      <c r="H210" s="21" t="s">
        <v>340</v>
      </c>
      <c r="I210" s="19" t="s">
        <v>15747</v>
      </c>
      <c r="J210" s="19" t="s">
        <v>23</v>
      </c>
      <c r="K210" s="20" t="s">
        <v>12914</v>
      </c>
      <c r="L210" s="19" t="s">
        <v>25</v>
      </c>
    </row>
    <row r="211" spans="1:12" x14ac:dyDescent="0.25">
      <c r="A211" s="19" t="s">
        <v>17</v>
      </c>
      <c r="B211" s="19" t="s">
        <v>18</v>
      </c>
      <c r="C211" s="19" t="s">
        <v>311</v>
      </c>
      <c r="D211" s="19" t="s">
        <v>312</v>
      </c>
      <c r="E211" s="20" t="s">
        <v>21</v>
      </c>
      <c r="F211" s="19" t="s">
        <v>21</v>
      </c>
      <c r="G211" s="180">
        <v>92818</v>
      </c>
      <c r="H211" s="21" t="s">
        <v>341</v>
      </c>
      <c r="I211" s="19" t="s">
        <v>15747</v>
      </c>
      <c r="J211" s="19" t="s">
        <v>23</v>
      </c>
      <c r="K211" s="20" t="s">
        <v>12915</v>
      </c>
      <c r="L211" s="19" t="s">
        <v>25</v>
      </c>
    </row>
    <row r="212" spans="1:12" ht="27" x14ac:dyDescent="0.25">
      <c r="A212" s="19" t="s">
        <v>17</v>
      </c>
      <c r="B212" s="19" t="s">
        <v>18</v>
      </c>
      <c r="C212" s="19" t="s">
        <v>311</v>
      </c>
      <c r="D212" s="19" t="s">
        <v>312</v>
      </c>
      <c r="E212" s="20" t="s">
        <v>21</v>
      </c>
      <c r="F212" s="19" t="s">
        <v>21</v>
      </c>
      <c r="G212" s="180">
        <v>92819</v>
      </c>
      <c r="H212" s="21" t="s">
        <v>342</v>
      </c>
      <c r="I212" s="19" t="s">
        <v>15747</v>
      </c>
      <c r="J212" s="19" t="s">
        <v>23</v>
      </c>
      <c r="K212" s="20" t="s">
        <v>12916</v>
      </c>
      <c r="L212" s="19" t="s">
        <v>25</v>
      </c>
    </row>
    <row r="213" spans="1:12" ht="27" x14ac:dyDescent="0.25">
      <c r="A213" s="19" t="s">
        <v>17</v>
      </c>
      <c r="B213" s="19" t="s">
        <v>18</v>
      </c>
      <c r="C213" s="19" t="s">
        <v>311</v>
      </c>
      <c r="D213" s="19" t="s">
        <v>312</v>
      </c>
      <c r="E213" s="20" t="s">
        <v>21</v>
      </c>
      <c r="F213" s="19" t="s">
        <v>21</v>
      </c>
      <c r="G213" s="180">
        <v>92820</v>
      </c>
      <c r="H213" s="21" t="s">
        <v>343</v>
      </c>
      <c r="I213" s="19" t="s">
        <v>15747</v>
      </c>
      <c r="J213" s="19" t="s">
        <v>23</v>
      </c>
      <c r="K213" s="20" t="s">
        <v>12917</v>
      </c>
      <c r="L213" s="19" t="s">
        <v>25</v>
      </c>
    </row>
    <row r="214" spans="1:12" ht="27" x14ac:dyDescent="0.25">
      <c r="A214" s="19" t="s">
        <v>17</v>
      </c>
      <c r="B214" s="19" t="s">
        <v>18</v>
      </c>
      <c r="C214" s="19" t="s">
        <v>311</v>
      </c>
      <c r="D214" s="19" t="s">
        <v>312</v>
      </c>
      <c r="E214" s="20" t="s">
        <v>21</v>
      </c>
      <c r="F214" s="19" t="s">
        <v>21</v>
      </c>
      <c r="G214" s="180">
        <v>92821</v>
      </c>
      <c r="H214" s="21" t="s">
        <v>345</v>
      </c>
      <c r="I214" s="19" t="s">
        <v>15747</v>
      </c>
      <c r="J214" s="19" t="s">
        <v>23</v>
      </c>
      <c r="K214" s="20" t="s">
        <v>12918</v>
      </c>
      <c r="L214" s="19" t="s">
        <v>25</v>
      </c>
    </row>
    <row r="215" spans="1:12" ht="27" x14ac:dyDescent="0.25">
      <c r="A215" s="19" t="s">
        <v>17</v>
      </c>
      <c r="B215" s="19" t="s">
        <v>18</v>
      </c>
      <c r="C215" s="19" t="s">
        <v>311</v>
      </c>
      <c r="D215" s="19" t="s">
        <v>312</v>
      </c>
      <c r="E215" s="20" t="s">
        <v>21</v>
      </c>
      <c r="F215" s="19" t="s">
        <v>21</v>
      </c>
      <c r="G215" s="180">
        <v>92822</v>
      </c>
      <c r="H215" s="21" t="s">
        <v>347</v>
      </c>
      <c r="I215" s="19" t="s">
        <v>15747</v>
      </c>
      <c r="J215" s="19" t="s">
        <v>23</v>
      </c>
      <c r="K215" s="20" t="s">
        <v>12919</v>
      </c>
      <c r="L215" s="19" t="s">
        <v>25</v>
      </c>
    </row>
    <row r="216" spans="1:12" ht="27" x14ac:dyDescent="0.25">
      <c r="A216" s="19" t="s">
        <v>17</v>
      </c>
      <c r="B216" s="19" t="s">
        <v>18</v>
      </c>
      <c r="C216" s="19" t="s">
        <v>311</v>
      </c>
      <c r="D216" s="19" t="s">
        <v>312</v>
      </c>
      <c r="E216" s="20" t="s">
        <v>21</v>
      </c>
      <c r="F216" s="19" t="s">
        <v>21</v>
      </c>
      <c r="G216" s="180">
        <v>92824</v>
      </c>
      <c r="H216" s="21" t="s">
        <v>348</v>
      </c>
      <c r="I216" s="19" t="s">
        <v>15747</v>
      </c>
      <c r="J216" s="19" t="s">
        <v>23</v>
      </c>
      <c r="K216" s="20" t="s">
        <v>12920</v>
      </c>
      <c r="L216" s="19" t="s">
        <v>25</v>
      </c>
    </row>
    <row r="217" spans="1:12" ht="27" x14ac:dyDescent="0.25">
      <c r="A217" s="19" t="s">
        <v>17</v>
      </c>
      <c r="B217" s="19" t="s">
        <v>18</v>
      </c>
      <c r="C217" s="19" t="s">
        <v>311</v>
      </c>
      <c r="D217" s="19" t="s">
        <v>312</v>
      </c>
      <c r="E217" s="20" t="s">
        <v>21</v>
      </c>
      <c r="F217" s="19" t="s">
        <v>21</v>
      </c>
      <c r="G217" s="180">
        <v>92825</v>
      </c>
      <c r="H217" s="21" t="s">
        <v>349</v>
      </c>
      <c r="I217" s="19" t="s">
        <v>15747</v>
      </c>
      <c r="J217" s="19" t="s">
        <v>23</v>
      </c>
      <c r="K217" s="20" t="s">
        <v>4452</v>
      </c>
      <c r="L217" s="19" t="s">
        <v>25</v>
      </c>
    </row>
    <row r="218" spans="1:12" ht="27" x14ac:dyDescent="0.25">
      <c r="A218" s="19" t="s">
        <v>17</v>
      </c>
      <c r="B218" s="19" t="s">
        <v>18</v>
      </c>
      <c r="C218" s="19" t="s">
        <v>311</v>
      </c>
      <c r="D218" s="19" t="s">
        <v>312</v>
      </c>
      <c r="E218" s="20" t="s">
        <v>21</v>
      </c>
      <c r="F218" s="19" t="s">
        <v>21</v>
      </c>
      <c r="G218" s="180">
        <v>92826</v>
      </c>
      <c r="H218" s="21" t="s">
        <v>350</v>
      </c>
      <c r="I218" s="19" t="s">
        <v>15747</v>
      </c>
      <c r="J218" s="19" t="s">
        <v>23</v>
      </c>
      <c r="K218" s="20" t="s">
        <v>12921</v>
      </c>
      <c r="L218" s="19" t="s">
        <v>25</v>
      </c>
    </row>
    <row r="219" spans="1:12" ht="27" x14ac:dyDescent="0.25">
      <c r="A219" s="19" t="s">
        <v>17</v>
      </c>
      <c r="B219" s="19" t="s">
        <v>18</v>
      </c>
      <c r="C219" s="19" t="s">
        <v>311</v>
      </c>
      <c r="D219" s="19" t="s">
        <v>312</v>
      </c>
      <c r="E219" s="20" t="s">
        <v>21</v>
      </c>
      <c r="F219" s="19" t="s">
        <v>21</v>
      </c>
      <c r="G219" s="180">
        <v>92827</v>
      </c>
      <c r="H219" s="21" t="s">
        <v>351</v>
      </c>
      <c r="I219" s="19" t="s">
        <v>15747</v>
      </c>
      <c r="J219" s="19" t="s">
        <v>23</v>
      </c>
      <c r="K219" s="20" t="s">
        <v>11327</v>
      </c>
      <c r="L219" s="19" t="s">
        <v>25</v>
      </c>
    </row>
    <row r="220" spans="1:12" ht="27" x14ac:dyDescent="0.25">
      <c r="A220" s="19" t="s">
        <v>17</v>
      </c>
      <c r="B220" s="19" t="s">
        <v>18</v>
      </c>
      <c r="C220" s="19" t="s">
        <v>311</v>
      </c>
      <c r="D220" s="19" t="s">
        <v>312</v>
      </c>
      <c r="E220" s="20" t="s">
        <v>21</v>
      </c>
      <c r="F220" s="19" t="s">
        <v>21</v>
      </c>
      <c r="G220" s="180">
        <v>92828</v>
      </c>
      <c r="H220" s="21" t="s">
        <v>352</v>
      </c>
      <c r="I220" s="19" t="s">
        <v>15747</v>
      </c>
      <c r="J220" s="19" t="s">
        <v>23</v>
      </c>
      <c r="K220" s="20" t="s">
        <v>12922</v>
      </c>
      <c r="L220" s="19" t="s">
        <v>25</v>
      </c>
    </row>
    <row r="221" spans="1:12" x14ac:dyDescent="0.25">
      <c r="A221" s="19" t="s">
        <v>17</v>
      </c>
      <c r="B221" s="19" t="s">
        <v>18</v>
      </c>
      <c r="C221" s="19" t="s">
        <v>311</v>
      </c>
      <c r="D221" s="19" t="s">
        <v>312</v>
      </c>
      <c r="E221" s="20" t="s">
        <v>21</v>
      </c>
      <c r="F221" s="19" t="s">
        <v>21</v>
      </c>
      <c r="G221" s="180">
        <v>92829</v>
      </c>
      <c r="H221" s="21" t="s">
        <v>353</v>
      </c>
      <c r="I221" s="19" t="s">
        <v>15747</v>
      </c>
      <c r="J221" s="19" t="s">
        <v>23</v>
      </c>
      <c r="K221" s="20" t="s">
        <v>12923</v>
      </c>
      <c r="L221" s="19" t="s">
        <v>25</v>
      </c>
    </row>
    <row r="222" spans="1:12" ht="27" x14ac:dyDescent="0.25">
      <c r="A222" s="19" t="s">
        <v>17</v>
      </c>
      <c r="B222" s="19" t="s">
        <v>18</v>
      </c>
      <c r="C222" s="19" t="s">
        <v>311</v>
      </c>
      <c r="D222" s="19" t="s">
        <v>312</v>
      </c>
      <c r="E222" s="20" t="s">
        <v>21</v>
      </c>
      <c r="F222" s="19" t="s">
        <v>21</v>
      </c>
      <c r="G222" s="180">
        <v>92830</v>
      </c>
      <c r="H222" s="21" t="s">
        <v>354</v>
      </c>
      <c r="I222" s="19" t="s">
        <v>15747</v>
      </c>
      <c r="J222" s="19" t="s">
        <v>23</v>
      </c>
      <c r="K222" s="20" t="s">
        <v>12924</v>
      </c>
      <c r="L222" s="19" t="s">
        <v>25</v>
      </c>
    </row>
    <row r="223" spans="1:12" x14ac:dyDescent="0.25">
      <c r="A223" s="19" t="s">
        <v>17</v>
      </c>
      <c r="B223" s="19" t="s">
        <v>18</v>
      </c>
      <c r="C223" s="19" t="s">
        <v>311</v>
      </c>
      <c r="D223" s="19" t="s">
        <v>312</v>
      </c>
      <c r="E223" s="20" t="s">
        <v>21</v>
      </c>
      <c r="F223" s="19" t="s">
        <v>21</v>
      </c>
      <c r="G223" s="180">
        <v>92831</v>
      </c>
      <c r="H223" s="21" t="s">
        <v>355</v>
      </c>
      <c r="I223" s="19" t="s">
        <v>15747</v>
      </c>
      <c r="J223" s="19" t="s">
        <v>23</v>
      </c>
      <c r="K223" s="20" t="s">
        <v>12925</v>
      </c>
      <c r="L223" s="19" t="s">
        <v>25</v>
      </c>
    </row>
    <row r="224" spans="1:12" ht="27" x14ac:dyDescent="0.25">
      <c r="A224" s="19" t="s">
        <v>17</v>
      </c>
      <c r="B224" s="19" t="s">
        <v>18</v>
      </c>
      <c r="C224" s="19" t="s">
        <v>311</v>
      </c>
      <c r="D224" s="19" t="s">
        <v>312</v>
      </c>
      <c r="E224" s="20" t="s">
        <v>21</v>
      </c>
      <c r="F224" s="19" t="s">
        <v>21</v>
      </c>
      <c r="G224" s="180">
        <v>92832</v>
      </c>
      <c r="H224" s="21" t="s">
        <v>356</v>
      </c>
      <c r="I224" s="19" t="s">
        <v>15747</v>
      </c>
      <c r="J224" s="19" t="s">
        <v>23</v>
      </c>
      <c r="K224" s="20" t="s">
        <v>12926</v>
      </c>
      <c r="L224" s="19" t="s">
        <v>25</v>
      </c>
    </row>
    <row r="225" spans="1:12" x14ac:dyDescent="0.25">
      <c r="A225" s="19" t="s">
        <v>17</v>
      </c>
      <c r="B225" s="19" t="s">
        <v>18</v>
      </c>
      <c r="C225" s="19" t="s">
        <v>311</v>
      </c>
      <c r="D225" s="19" t="s">
        <v>312</v>
      </c>
      <c r="E225" s="20" t="s">
        <v>21</v>
      </c>
      <c r="F225" s="19" t="s">
        <v>21</v>
      </c>
      <c r="G225" s="180">
        <v>95565</v>
      </c>
      <c r="H225" s="21" t="s">
        <v>357</v>
      </c>
      <c r="I225" s="19" t="s">
        <v>15747</v>
      </c>
      <c r="J225" s="19" t="s">
        <v>23</v>
      </c>
      <c r="K225" s="20" t="s">
        <v>12927</v>
      </c>
      <c r="L225" s="19" t="s">
        <v>25</v>
      </c>
    </row>
    <row r="226" spans="1:12" x14ac:dyDescent="0.25">
      <c r="A226" s="19" t="s">
        <v>17</v>
      </c>
      <c r="B226" s="19" t="s">
        <v>18</v>
      </c>
      <c r="C226" s="19" t="s">
        <v>311</v>
      </c>
      <c r="D226" s="19" t="s">
        <v>312</v>
      </c>
      <c r="E226" s="20" t="s">
        <v>21</v>
      </c>
      <c r="F226" s="19" t="s">
        <v>21</v>
      </c>
      <c r="G226" s="180">
        <v>95566</v>
      </c>
      <c r="H226" s="21" t="s">
        <v>358</v>
      </c>
      <c r="I226" s="19" t="s">
        <v>15747</v>
      </c>
      <c r="J226" s="19" t="s">
        <v>23</v>
      </c>
      <c r="K226" s="20" t="s">
        <v>12042</v>
      </c>
      <c r="L226" s="19" t="s">
        <v>25</v>
      </c>
    </row>
    <row r="227" spans="1:12" ht="27" x14ac:dyDescent="0.25">
      <c r="A227" s="19" t="s">
        <v>17</v>
      </c>
      <c r="B227" s="19" t="s">
        <v>18</v>
      </c>
      <c r="C227" s="19" t="s">
        <v>311</v>
      </c>
      <c r="D227" s="19" t="s">
        <v>312</v>
      </c>
      <c r="E227" s="20" t="s">
        <v>21</v>
      </c>
      <c r="F227" s="19" t="s">
        <v>21</v>
      </c>
      <c r="G227" s="180">
        <v>95567</v>
      </c>
      <c r="H227" s="21" t="s">
        <v>359</v>
      </c>
      <c r="I227" s="19" t="s">
        <v>15747</v>
      </c>
      <c r="J227" s="19" t="s">
        <v>9283</v>
      </c>
      <c r="K227" s="20" t="s">
        <v>10539</v>
      </c>
      <c r="L227" s="19" t="s">
        <v>25</v>
      </c>
    </row>
    <row r="228" spans="1:12" ht="27" x14ac:dyDescent="0.25">
      <c r="A228" s="19" t="s">
        <v>17</v>
      </c>
      <c r="B228" s="19" t="s">
        <v>18</v>
      </c>
      <c r="C228" s="19" t="s">
        <v>311</v>
      </c>
      <c r="D228" s="19" t="s">
        <v>312</v>
      </c>
      <c r="E228" s="20" t="s">
        <v>21</v>
      </c>
      <c r="F228" s="19" t="s">
        <v>21</v>
      </c>
      <c r="G228" s="180">
        <v>95568</v>
      </c>
      <c r="H228" s="21" t="s">
        <v>361</v>
      </c>
      <c r="I228" s="19" t="s">
        <v>15747</v>
      </c>
      <c r="J228" s="19" t="s">
        <v>9283</v>
      </c>
      <c r="K228" s="20" t="s">
        <v>12928</v>
      </c>
      <c r="L228" s="19" t="s">
        <v>25</v>
      </c>
    </row>
    <row r="229" spans="1:12" ht="27" x14ac:dyDescent="0.25">
      <c r="A229" s="19" t="s">
        <v>17</v>
      </c>
      <c r="B229" s="19" t="s">
        <v>18</v>
      </c>
      <c r="C229" s="19" t="s">
        <v>311</v>
      </c>
      <c r="D229" s="19" t="s">
        <v>312</v>
      </c>
      <c r="E229" s="20" t="s">
        <v>21</v>
      </c>
      <c r="F229" s="19" t="s">
        <v>21</v>
      </c>
      <c r="G229" s="180">
        <v>95569</v>
      </c>
      <c r="H229" s="21" t="s">
        <v>362</v>
      </c>
      <c r="I229" s="19" t="s">
        <v>15747</v>
      </c>
      <c r="J229" s="19" t="s">
        <v>9283</v>
      </c>
      <c r="K229" s="20" t="s">
        <v>12929</v>
      </c>
      <c r="L229" s="19" t="s">
        <v>25</v>
      </c>
    </row>
    <row r="230" spans="1:12" ht="27" x14ac:dyDescent="0.25">
      <c r="A230" s="19" t="s">
        <v>17</v>
      </c>
      <c r="B230" s="19" t="s">
        <v>18</v>
      </c>
      <c r="C230" s="19" t="s">
        <v>311</v>
      </c>
      <c r="D230" s="19" t="s">
        <v>312</v>
      </c>
      <c r="E230" s="20" t="s">
        <v>21</v>
      </c>
      <c r="F230" s="19" t="s">
        <v>21</v>
      </c>
      <c r="G230" s="180">
        <v>95570</v>
      </c>
      <c r="H230" s="21" t="s">
        <v>363</v>
      </c>
      <c r="I230" s="19" t="s">
        <v>15747</v>
      </c>
      <c r="J230" s="19" t="s">
        <v>9283</v>
      </c>
      <c r="K230" s="20" t="s">
        <v>12930</v>
      </c>
      <c r="L230" s="19" t="s">
        <v>25</v>
      </c>
    </row>
    <row r="231" spans="1:12" ht="27" x14ac:dyDescent="0.25">
      <c r="A231" s="19" t="s">
        <v>17</v>
      </c>
      <c r="B231" s="19" t="s">
        <v>18</v>
      </c>
      <c r="C231" s="19" t="s">
        <v>311</v>
      </c>
      <c r="D231" s="19" t="s">
        <v>312</v>
      </c>
      <c r="E231" s="20" t="s">
        <v>21</v>
      </c>
      <c r="F231" s="19" t="s">
        <v>21</v>
      </c>
      <c r="G231" s="180">
        <v>95571</v>
      </c>
      <c r="H231" s="21" t="s">
        <v>364</v>
      </c>
      <c r="I231" s="19" t="s">
        <v>15747</v>
      </c>
      <c r="J231" s="19" t="s">
        <v>9283</v>
      </c>
      <c r="K231" s="20" t="s">
        <v>12931</v>
      </c>
      <c r="L231" s="19" t="s">
        <v>25</v>
      </c>
    </row>
    <row r="232" spans="1:12" ht="27" x14ac:dyDescent="0.25">
      <c r="A232" s="19" t="s">
        <v>17</v>
      </c>
      <c r="B232" s="19" t="s">
        <v>18</v>
      </c>
      <c r="C232" s="19" t="s">
        <v>311</v>
      </c>
      <c r="D232" s="19" t="s">
        <v>312</v>
      </c>
      <c r="E232" s="20" t="s">
        <v>21</v>
      </c>
      <c r="F232" s="19" t="s">
        <v>21</v>
      </c>
      <c r="G232" s="180">
        <v>95572</v>
      </c>
      <c r="H232" s="21" t="s">
        <v>365</v>
      </c>
      <c r="I232" s="19" t="s">
        <v>15747</v>
      </c>
      <c r="J232" s="19" t="s">
        <v>9283</v>
      </c>
      <c r="K232" s="20" t="s">
        <v>12932</v>
      </c>
      <c r="L232" s="19" t="s">
        <v>25</v>
      </c>
    </row>
    <row r="233" spans="1:12" ht="27" x14ac:dyDescent="0.25">
      <c r="A233" s="19" t="s">
        <v>17</v>
      </c>
      <c r="B233" s="19" t="s">
        <v>18</v>
      </c>
      <c r="C233" s="19" t="s">
        <v>366</v>
      </c>
      <c r="D233" s="19" t="s">
        <v>367</v>
      </c>
      <c r="E233" s="20" t="s">
        <v>21</v>
      </c>
      <c r="F233" s="19" t="s">
        <v>21</v>
      </c>
      <c r="G233" s="180">
        <v>97127</v>
      </c>
      <c r="H233" s="21" t="s">
        <v>368</v>
      </c>
      <c r="I233" s="19" t="s">
        <v>15747</v>
      </c>
      <c r="J233" s="19" t="s">
        <v>23</v>
      </c>
      <c r="K233" s="20" t="s">
        <v>1260</v>
      </c>
      <c r="L233" s="19" t="s">
        <v>25</v>
      </c>
    </row>
    <row r="234" spans="1:12" ht="27" x14ac:dyDescent="0.25">
      <c r="A234" s="19" t="s">
        <v>17</v>
      </c>
      <c r="B234" s="19" t="s">
        <v>18</v>
      </c>
      <c r="C234" s="19" t="s">
        <v>366</v>
      </c>
      <c r="D234" s="19" t="s">
        <v>367</v>
      </c>
      <c r="E234" s="20" t="s">
        <v>21</v>
      </c>
      <c r="F234" s="19" t="s">
        <v>21</v>
      </c>
      <c r="G234" s="180">
        <v>97128</v>
      </c>
      <c r="H234" s="21" t="s">
        <v>370</v>
      </c>
      <c r="I234" s="19" t="s">
        <v>15747</v>
      </c>
      <c r="J234" s="19" t="s">
        <v>23</v>
      </c>
      <c r="K234" s="20" t="s">
        <v>5088</v>
      </c>
      <c r="L234" s="19" t="s">
        <v>25</v>
      </c>
    </row>
    <row r="235" spans="1:12" ht="27" x14ac:dyDescent="0.25">
      <c r="A235" s="19" t="s">
        <v>17</v>
      </c>
      <c r="B235" s="19" t="s">
        <v>18</v>
      </c>
      <c r="C235" s="19" t="s">
        <v>366</v>
      </c>
      <c r="D235" s="19" t="s">
        <v>367</v>
      </c>
      <c r="E235" s="20" t="s">
        <v>21</v>
      </c>
      <c r="F235" s="19" t="s">
        <v>21</v>
      </c>
      <c r="G235" s="180">
        <v>97129</v>
      </c>
      <c r="H235" s="21" t="s">
        <v>372</v>
      </c>
      <c r="I235" s="19" t="s">
        <v>15747</v>
      </c>
      <c r="J235" s="19" t="s">
        <v>23</v>
      </c>
      <c r="K235" s="20" t="s">
        <v>1041</v>
      </c>
      <c r="L235" s="19" t="s">
        <v>25</v>
      </c>
    </row>
    <row r="236" spans="1:12" ht="27" x14ac:dyDescent="0.25">
      <c r="A236" s="19" t="s">
        <v>17</v>
      </c>
      <c r="B236" s="19" t="s">
        <v>18</v>
      </c>
      <c r="C236" s="19" t="s">
        <v>366</v>
      </c>
      <c r="D236" s="19" t="s">
        <v>367</v>
      </c>
      <c r="E236" s="20" t="s">
        <v>21</v>
      </c>
      <c r="F236" s="19" t="s">
        <v>21</v>
      </c>
      <c r="G236" s="180">
        <v>97130</v>
      </c>
      <c r="H236" s="21" t="s">
        <v>374</v>
      </c>
      <c r="I236" s="19" t="s">
        <v>15747</v>
      </c>
      <c r="J236" s="19" t="s">
        <v>23</v>
      </c>
      <c r="K236" s="20" t="s">
        <v>6992</v>
      </c>
      <c r="L236" s="19" t="s">
        <v>25</v>
      </c>
    </row>
    <row r="237" spans="1:12" ht="27" x14ac:dyDescent="0.25">
      <c r="A237" s="19" t="s">
        <v>17</v>
      </c>
      <c r="B237" s="19" t="s">
        <v>18</v>
      </c>
      <c r="C237" s="19" t="s">
        <v>366</v>
      </c>
      <c r="D237" s="19" t="s">
        <v>367</v>
      </c>
      <c r="E237" s="20" t="s">
        <v>21</v>
      </c>
      <c r="F237" s="19" t="s">
        <v>21</v>
      </c>
      <c r="G237" s="180">
        <v>97131</v>
      </c>
      <c r="H237" s="21" t="s">
        <v>376</v>
      </c>
      <c r="I237" s="19" t="s">
        <v>15747</v>
      </c>
      <c r="J237" s="19" t="s">
        <v>23</v>
      </c>
      <c r="K237" s="20" t="s">
        <v>11961</v>
      </c>
      <c r="L237" s="19" t="s">
        <v>25</v>
      </c>
    </row>
    <row r="238" spans="1:12" ht="27" x14ac:dyDescent="0.25">
      <c r="A238" s="19" t="s">
        <v>17</v>
      </c>
      <c r="B238" s="19" t="s">
        <v>18</v>
      </c>
      <c r="C238" s="19" t="s">
        <v>366</v>
      </c>
      <c r="D238" s="19" t="s">
        <v>367</v>
      </c>
      <c r="E238" s="20" t="s">
        <v>21</v>
      </c>
      <c r="F238" s="19" t="s">
        <v>21</v>
      </c>
      <c r="G238" s="180">
        <v>97132</v>
      </c>
      <c r="H238" s="21" t="s">
        <v>378</v>
      </c>
      <c r="I238" s="19" t="s">
        <v>15747</v>
      </c>
      <c r="J238" s="19" t="s">
        <v>23</v>
      </c>
      <c r="K238" s="20" t="s">
        <v>7913</v>
      </c>
      <c r="L238" s="19" t="s">
        <v>25</v>
      </c>
    </row>
    <row r="239" spans="1:12" ht="27" x14ac:dyDescent="0.25">
      <c r="A239" s="19" t="s">
        <v>17</v>
      </c>
      <c r="B239" s="19" t="s">
        <v>18</v>
      </c>
      <c r="C239" s="19" t="s">
        <v>366</v>
      </c>
      <c r="D239" s="19" t="s">
        <v>367</v>
      </c>
      <c r="E239" s="20" t="s">
        <v>21</v>
      </c>
      <c r="F239" s="19" t="s">
        <v>21</v>
      </c>
      <c r="G239" s="180">
        <v>97133</v>
      </c>
      <c r="H239" s="21" t="s">
        <v>380</v>
      </c>
      <c r="I239" s="19" t="s">
        <v>15747</v>
      </c>
      <c r="J239" s="19" t="s">
        <v>23</v>
      </c>
      <c r="K239" s="20" t="s">
        <v>12933</v>
      </c>
      <c r="L239" s="19" t="s">
        <v>25</v>
      </c>
    </row>
    <row r="240" spans="1:12" ht="27" x14ac:dyDescent="0.25">
      <c r="A240" s="19" t="s">
        <v>17</v>
      </c>
      <c r="B240" s="19" t="s">
        <v>18</v>
      </c>
      <c r="C240" s="19" t="s">
        <v>366</v>
      </c>
      <c r="D240" s="19" t="s">
        <v>367</v>
      </c>
      <c r="E240" s="20" t="s">
        <v>21</v>
      </c>
      <c r="F240" s="19" t="s">
        <v>21</v>
      </c>
      <c r="G240" s="180">
        <v>97134</v>
      </c>
      <c r="H240" s="21" t="s">
        <v>382</v>
      </c>
      <c r="I240" s="19" t="s">
        <v>15747</v>
      </c>
      <c r="J240" s="19" t="s">
        <v>23</v>
      </c>
      <c r="K240" s="20" t="s">
        <v>12934</v>
      </c>
      <c r="L240" s="19" t="s">
        <v>25</v>
      </c>
    </row>
    <row r="241" spans="1:12" ht="27" x14ac:dyDescent="0.25">
      <c r="A241" s="19" t="s">
        <v>17</v>
      </c>
      <c r="B241" s="19" t="s">
        <v>18</v>
      </c>
      <c r="C241" s="19" t="s">
        <v>366</v>
      </c>
      <c r="D241" s="19" t="s">
        <v>367</v>
      </c>
      <c r="E241" s="20" t="s">
        <v>21</v>
      </c>
      <c r="F241" s="19" t="s">
        <v>21</v>
      </c>
      <c r="G241" s="180">
        <v>97135</v>
      </c>
      <c r="H241" s="21" t="s">
        <v>384</v>
      </c>
      <c r="I241" s="19" t="s">
        <v>15747</v>
      </c>
      <c r="J241" s="19" t="s">
        <v>23</v>
      </c>
      <c r="K241" s="20" t="s">
        <v>8655</v>
      </c>
      <c r="L241" s="19" t="s">
        <v>25</v>
      </c>
    </row>
    <row r="242" spans="1:12" ht="27" x14ac:dyDescent="0.25">
      <c r="A242" s="19" t="s">
        <v>17</v>
      </c>
      <c r="B242" s="19" t="s">
        <v>18</v>
      </c>
      <c r="C242" s="19" t="s">
        <v>366</v>
      </c>
      <c r="D242" s="19" t="s">
        <v>367</v>
      </c>
      <c r="E242" s="20" t="s">
        <v>21</v>
      </c>
      <c r="F242" s="19" t="s">
        <v>21</v>
      </c>
      <c r="G242" s="180">
        <v>97136</v>
      </c>
      <c r="H242" s="21" t="s">
        <v>386</v>
      </c>
      <c r="I242" s="19" t="s">
        <v>15747</v>
      </c>
      <c r="J242" s="19" t="s">
        <v>23</v>
      </c>
      <c r="K242" s="20" t="s">
        <v>12935</v>
      </c>
      <c r="L242" s="19" t="s">
        <v>25</v>
      </c>
    </row>
    <row r="243" spans="1:12" ht="27" x14ac:dyDescent="0.25">
      <c r="A243" s="19" t="s">
        <v>17</v>
      </c>
      <c r="B243" s="19" t="s">
        <v>18</v>
      </c>
      <c r="C243" s="19" t="s">
        <v>366</v>
      </c>
      <c r="D243" s="19" t="s">
        <v>367</v>
      </c>
      <c r="E243" s="20" t="s">
        <v>21</v>
      </c>
      <c r="F243" s="19" t="s">
        <v>21</v>
      </c>
      <c r="G243" s="180">
        <v>97137</v>
      </c>
      <c r="H243" s="21" t="s">
        <v>388</v>
      </c>
      <c r="I243" s="19" t="s">
        <v>15747</v>
      </c>
      <c r="J243" s="19" t="s">
        <v>23</v>
      </c>
      <c r="K243" s="20" t="s">
        <v>11936</v>
      </c>
      <c r="L243" s="19" t="s">
        <v>25</v>
      </c>
    </row>
    <row r="244" spans="1:12" ht="27" x14ac:dyDescent="0.25">
      <c r="A244" s="19" t="s">
        <v>17</v>
      </c>
      <c r="B244" s="19" t="s">
        <v>18</v>
      </c>
      <c r="C244" s="19" t="s">
        <v>366</v>
      </c>
      <c r="D244" s="19" t="s">
        <v>367</v>
      </c>
      <c r="E244" s="20" t="s">
        <v>21</v>
      </c>
      <c r="F244" s="19" t="s">
        <v>21</v>
      </c>
      <c r="G244" s="180">
        <v>97138</v>
      </c>
      <c r="H244" s="21" t="s">
        <v>390</v>
      </c>
      <c r="I244" s="19" t="s">
        <v>15747</v>
      </c>
      <c r="J244" s="19" t="s">
        <v>23</v>
      </c>
      <c r="K244" s="20" t="s">
        <v>10431</v>
      </c>
      <c r="L244" s="19" t="s">
        <v>25</v>
      </c>
    </row>
    <row r="245" spans="1:12" ht="27" x14ac:dyDescent="0.25">
      <c r="A245" s="19" t="s">
        <v>17</v>
      </c>
      <c r="B245" s="19" t="s">
        <v>18</v>
      </c>
      <c r="C245" s="19" t="s">
        <v>366</v>
      </c>
      <c r="D245" s="19" t="s">
        <v>367</v>
      </c>
      <c r="E245" s="20" t="s">
        <v>21</v>
      </c>
      <c r="F245" s="19" t="s">
        <v>21</v>
      </c>
      <c r="G245" s="180">
        <v>97139</v>
      </c>
      <c r="H245" s="21" t="s">
        <v>392</v>
      </c>
      <c r="I245" s="19" t="s">
        <v>15747</v>
      </c>
      <c r="J245" s="19" t="s">
        <v>23</v>
      </c>
      <c r="K245" s="20" t="s">
        <v>3082</v>
      </c>
      <c r="L245" s="19" t="s">
        <v>25</v>
      </c>
    </row>
    <row r="246" spans="1:12" ht="27" x14ac:dyDescent="0.25">
      <c r="A246" s="19" t="s">
        <v>17</v>
      </c>
      <c r="B246" s="19" t="s">
        <v>18</v>
      </c>
      <c r="C246" s="19" t="s">
        <v>366</v>
      </c>
      <c r="D246" s="19" t="s">
        <v>367</v>
      </c>
      <c r="E246" s="20" t="s">
        <v>21</v>
      </c>
      <c r="F246" s="19" t="s">
        <v>21</v>
      </c>
      <c r="G246" s="180">
        <v>97140</v>
      </c>
      <c r="H246" s="21" t="s">
        <v>394</v>
      </c>
      <c r="I246" s="19" t="s">
        <v>15747</v>
      </c>
      <c r="J246" s="19" t="s">
        <v>23</v>
      </c>
      <c r="K246" s="20" t="s">
        <v>3597</v>
      </c>
      <c r="L246" s="19" t="s">
        <v>25</v>
      </c>
    </row>
    <row r="247" spans="1:12" x14ac:dyDescent="0.25">
      <c r="A247" s="19" t="s">
        <v>396</v>
      </c>
      <c r="B247" s="19" t="s">
        <v>397</v>
      </c>
      <c r="C247" s="19" t="s">
        <v>398</v>
      </c>
      <c r="D247" s="19" t="s">
        <v>399</v>
      </c>
      <c r="E247" s="20" t="s">
        <v>21</v>
      </c>
      <c r="F247" s="19" t="s">
        <v>21</v>
      </c>
      <c r="G247" s="180">
        <v>93206</v>
      </c>
      <c r="H247" s="21" t="s">
        <v>400</v>
      </c>
      <c r="I247" s="19" t="s">
        <v>15719</v>
      </c>
      <c r="J247" s="19" t="s">
        <v>9283</v>
      </c>
      <c r="K247" s="20" t="s">
        <v>12936</v>
      </c>
      <c r="L247" s="19" t="s">
        <v>25</v>
      </c>
    </row>
    <row r="248" spans="1:12" x14ac:dyDescent="0.25">
      <c r="A248" s="19" t="s">
        <v>396</v>
      </c>
      <c r="B248" s="19" t="s">
        <v>397</v>
      </c>
      <c r="C248" s="19" t="s">
        <v>398</v>
      </c>
      <c r="D248" s="19" t="s">
        <v>399</v>
      </c>
      <c r="E248" s="20" t="s">
        <v>21</v>
      </c>
      <c r="F248" s="19" t="s">
        <v>21</v>
      </c>
      <c r="G248" s="180">
        <v>93207</v>
      </c>
      <c r="H248" s="21" t="s">
        <v>401</v>
      </c>
      <c r="I248" s="19" t="s">
        <v>15719</v>
      </c>
      <c r="J248" s="19" t="s">
        <v>9283</v>
      </c>
      <c r="K248" s="20" t="s">
        <v>12937</v>
      </c>
      <c r="L248" s="19" t="s">
        <v>25</v>
      </c>
    </row>
    <row r="249" spans="1:12" x14ac:dyDescent="0.25">
      <c r="A249" s="19" t="s">
        <v>396</v>
      </c>
      <c r="B249" s="19" t="s">
        <v>397</v>
      </c>
      <c r="C249" s="19" t="s">
        <v>398</v>
      </c>
      <c r="D249" s="19" t="s">
        <v>399</v>
      </c>
      <c r="E249" s="20" t="s">
        <v>21</v>
      </c>
      <c r="F249" s="19" t="s">
        <v>21</v>
      </c>
      <c r="G249" s="180">
        <v>93208</v>
      </c>
      <c r="H249" s="21" t="s">
        <v>402</v>
      </c>
      <c r="I249" s="19" t="s">
        <v>15719</v>
      </c>
      <c r="J249" s="19" t="s">
        <v>9283</v>
      </c>
      <c r="K249" s="20" t="s">
        <v>12938</v>
      </c>
      <c r="L249" s="19" t="s">
        <v>25</v>
      </c>
    </row>
    <row r="250" spans="1:12" x14ac:dyDescent="0.25">
      <c r="A250" s="19" t="s">
        <v>396</v>
      </c>
      <c r="B250" s="19" t="s">
        <v>397</v>
      </c>
      <c r="C250" s="19" t="s">
        <v>398</v>
      </c>
      <c r="D250" s="19" t="s">
        <v>399</v>
      </c>
      <c r="E250" s="20" t="s">
        <v>21</v>
      </c>
      <c r="F250" s="19" t="s">
        <v>21</v>
      </c>
      <c r="G250" s="180">
        <v>93209</v>
      </c>
      <c r="H250" s="21" t="s">
        <v>403</v>
      </c>
      <c r="I250" s="19" t="s">
        <v>15719</v>
      </c>
      <c r="J250" s="19" t="s">
        <v>9283</v>
      </c>
      <c r="K250" s="20" t="s">
        <v>12939</v>
      </c>
      <c r="L250" s="19" t="s">
        <v>25</v>
      </c>
    </row>
    <row r="251" spans="1:12" x14ac:dyDescent="0.25">
      <c r="A251" s="19" t="s">
        <v>396</v>
      </c>
      <c r="B251" s="19" t="s">
        <v>397</v>
      </c>
      <c r="C251" s="19" t="s">
        <v>398</v>
      </c>
      <c r="D251" s="19" t="s">
        <v>399</v>
      </c>
      <c r="E251" s="20" t="s">
        <v>21</v>
      </c>
      <c r="F251" s="19" t="s">
        <v>21</v>
      </c>
      <c r="G251" s="180">
        <v>93210</v>
      </c>
      <c r="H251" s="21" t="s">
        <v>404</v>
      </c>
      <c r="I251" s="19" t="s">
        <v>15719</v>
      </c>
      <c r="J251" s="19" t="s">
        <v>9283</v>
      </c>
      <c r="K251" s="20" t="s">
        <v>12940</v>
      </c>
      <c r="L251" s="19" t="s">
        <v>25</v>
      </c>
    </row>
    <row r="252" spans="1:12" x14ac:dyDescent="0.25">
      <c r="A252" s="19" t="s">
        <v>396</v>
      </c>
      <c r="B252" s="19" t="s">
        <v>397</v>
      </c>
      <c r="C252" s="19" t="s">
        <v>398</v>
      </c>
      <c r="D252" s="19" t="s">
        <v>399</v>
      </c>
      <c r="E252" s="20" t="s">
        <v>21</v>
      </c>
      <c r="F252" s="19" t="s">
        <v>21</v>
      </c>
      <c r="G252" s="180">
        <v>93211</v>
      </c>
      <c r="H252" s="21" t="s">
        <v>405</v>
      </c>
      <c r="I252" s="19" t="s">
        <v>15719</v>
      </c>
      <c r="J252" s="19" t="s">
        <v>9283</v>
      </c>
      <c r="K252" s="20" t="s">
        <v>12941</v>
      </c>
      <c r="L252" s="19" t="s">
        <v>25</v>
      </c>
    </row>
    <row r="253" spans="1:12" x14ac:dyDescent="0.25">
      <c r="A253" s="19" t="s">
        <v>396</v>
      </c>
      <c r="B253" s="19" t="s">
        <v>397</v>
      </c>
      <c r="C253" s="19" t="s">
        <v>398</v>
      </c>
      <c r="D253" s="19" t="s">
        <v>399</v>
      </c>
      <c r="E253" s="20" t="s">
        <v>21</v>
      </c>
      <c r="F253" s="19" t="s">
        <v>21</v>
      </c>
      <c r="G253" s="180">
        <v>93212</v>
      </c>
      <c r="H253" s="21" t="s">
        <v>406</v>
      </c>
      <c r="I253" s="19" t="s">
        <v>15719</v>
      </c>
      <c r="J253" s="19" t="s">
        <v>9283</v>
      </c>
      <c r="K253" s="20" t="s">
        <v>12942</v>
      </c>
      <c r="L253" s="19" t="s">
        <v>25</v>
      </c>
    </row>
    <row r="254" spans="1:12" x14ac:dyDescent="0.25">
      <c r="A254" s="19" t="s">
        <v>396</v>
      </c>
      <c r="B254" s="19" t="s">
        <v>397</v>
      </c>
      <c r="C254" s="19" t="s">
        <v>398</v>
      </c>
      <c r="D254" s="19" t="s">
        <v>399</v>
      </c>
      <c r="E254" s="20" t="s">
        <v>21</v>
      </c>
      <c r="F254" s="19" t="s">
        <v>21</v>
      </c>
      <c r="G254" s="180">
        <v>93213</v>
      </c>
      <c r="H254" s="21" t="s">
        <v>407</v>
      </c>
      <c r="I254" s="19" t="s">
        <v>15719</v>
      </c>
      <c r="J254" s="19" t="s">
        <v>9283</v>
      </c>
      <c r="K254" s="20" t="s">
        <v>12943</v>
      </c>
      <c r="L254" s="19" t="s">
        <v>25</v>
      </c>
    </row>
    <row r="255" spans="1:12" x14ac:dyDescent="0.25">
      <c r="A255" s="19" t="s">
        <v>396</v>
      </c>
      <c r="B255" s="19" t="s">
        <v>397</v>
      </c>
      <c r="C255" s="19" t="s">
        <v>398</v>
      </c>
      <c r="D255" s="19" t="s">
        <v>399</v>
      </c>
      <c r="E255" s="20" t="s">
        <v>21</v>
      </c>
      <c r="F255" s="19" t="s">
        <v>21</v>
      </c>
      <c r="G255" s="180">
        <v>93214</v>
      </c>
      <c r="H255" s="21" t="s">
        <v>408</v>
      </c>
      <c r="I255" s="19" t="s">
        <v>15692</v>
      </c>
      <c r="J255" s="19" t="s">
        <v>23</v>
      </c>
      <c r="K255" s="20" t="s">
        <v>12944</v>
      </c>
      <c r="L255" s="19" t="s">
        <v>25</v>
      </c>
    </row>
    <row r="256" spans="1:12" x14ac:dyDescent="0.25">
      <c r="A256" s="19" t="s">
        <v>396</v>
      </c>
      <c r="B256" s="19" t="s">
        <v>397</v>
      </c>
      <c r="C256" s="19" t="s">
        <v>398</v>
      </c>
      <c r="D256" s="19" t="s">
        <v>399</v>
      </c>
      <c r="E256" s="20" t="s">
        <v>21</v>
      </c>
      <c r="F256" s="19" t="s">
        <v>21</v>
      </c>
      <c r="G256" s="180">
        <v>93243</v>
      </c>
      <c r="H256" s="21" t="s">
        <v>409</v>
      </c>
      <c r="I256" s="19" t="s">
        <v>15692</v>
      </c>
      <c r="J256" s="19" t="s">
        <v>23</v>
      </c>
      <c r="K256" s="20" t="s">
        <v>12945</v>
      </c>
      <c r="L256" s="19" t="s">
        <v>25</v>
      </c>
    </row>
    <row r="257" spans="1:12" x14ac:dyDescent="0.25">
      <c r="A257" s="19" t="s">
        <v>396</v>
      </c>
      <c r="B257" s="19" t="s">
        <v>397</v>
      </c>
      <c r="C257" s="19" t="s">
        <v>398</v>
      </c>
      <c r="D257" s="19" t="s">
        <v>399</v>
      </c>
      <c r="E257" s="20" t="s">
        <v>21</v>
      </c>
      <c r="F257" s="19" t="s">
        <v>21</v>
      </c>
      <c r="G257" s="180">
        <v>93582</v>
      </c>
      <c r="H257" s="21" t="s">
        <v>410</v>
      </c>
      <c r="I257" s="19" t="s">
        <v>15719</v>
      </c>
      <c r="J257" s="19" t="s">
        <v>9283</v>
      </c>
      <c r="K257" s="20" t="s">
        <v>12946</v>
      </c>
      <c r="L257" s="19" t="s">
        <v>25</v>
      </c>
    </row>
    <row r="258" spans="1:12" x14ac:dyDescent="0.25">
      <c r="A258" s="19" t="s">
        <v>396</v>
      </c>
      <c r="B258" s="19" t="s">
        <v>397</v>
      </c>
      <c r="C258" s="19" t="s">
        <v>398</v>
      </c>
      <c r="D258" s="19" t="s">
        <v>399</v>
      </c>
      <c r="E258" s="20" t="s">
        <v>21</v>
      </c>
      <c r="F258" s="19" t="s">
        <v>21</v>
      </c>
      <c r="G258" s="180">
        <v>93583</v>
      </c>
      <c r="H258" s="21" t="s">
        <v>411</v>
      </c>
      <c r="I258" s="19" t="s">
        <v>15719</v>
      </c>
      <c r="J258" s="19" t="s">
        <v>9283</v>
      </c>
      <c r="K258" s="20" t="s">
        <v>12947</v>
      </c>
      <c r="L258" s="19" t="s">
        <v>25</v>
      </c>
    </row>
    <row r="259" spans="1:12" x14ac:dyDescent="0.25">
      <c r="A259" s="19" t="s">
        <v>396</v>
      </c>
      <c r="B259" s="19" t="s">
        <v>397</v>
      </c>
      <c r="C259" s="19" t="s">
        <v>398</v>
      </c>
      <c r="D259" s="19" t="s">
        <v>399</v>
      </c>
      <c r="E259" s="20" t="s">
        <v>21</v>
      </c>
      <c r="F259" s="19" t="s">
        <v>21</v>
      </c>
      <c r="G259" s="180">
        <v>93584</v>
      </c>
      <c r="H259" s="21" t="s">
        <v>412</v>
      </c>
      <c r="I259" s="19" t="s">
        <v>15719</v>
      </c>
      <c r="J259" s="19" t="s">
        <v>9283</v>
      </c>
      <c r="K259" s="20" t="s">
        <v>12948</v>
      </c>
      <c r="L259" s="19" t="s">
        <v>25</v>
      </c>
    </row>
    <row r="260" spans="1:12" x14ac:dyDescent="0.25">
      <c r="A260" s="19" t="s">
        <v>396</v>
      </c>
      <c r="B260" s="19" t="s">
        <v>397</v>
      </c>
      <c r="C260" s="19" t="s">
        <v>398</v>
      </c>
      <c r="D260" s="19" t="s">
        <v>399</v>
      </c>
      <c r="E260" s="20" t="s">
        <v>21</v>
      </c>
      <c r="F260" s="19" t="s">
        <v>21</v>
      </c>
      <c r="G260" s="180">
        <v>93585</v>
      </c>
      <c r="H260" s="21" t="s">
        <v>413</v>
      </c>
      <c r="I260" s="19" t="s">
        <v>15719</v>
      </c>
      <c r="J260" s="19" t="s">
        <v>9283</v>
      </c>
      <c r="K260" s="20" t="s">
        <v>12949</v>
      </c>
      <c r="L260" s="19" t="s">
        <v>25</v>
      </c>
    </row>
    <row r="261" spans="1:12" x14ac:dyDescent="0.25">
      <c r="A261" s="19" t="s">
        <v>396</v>
      </c>
      <c r="B261" s="19" t="s">
        <v>397</v>
      </c>
      <c r="C261" s="19" t="s">
        <v>398</v>
      </c>
      <c r="D261" s="19" t="s">
        <v>399</v>
      </c>
      <c r="E261" s="20" t="s">
        <v>21</v>
      </c>
      <c r="F261" s="19" t="s">
        <v>21</v>
      </c>
      <c r="G261" s="180">
        <v>98441</v>
      </c>
      <c r="H261" s="21" t="s">
        <v>414</v>
      </c>
      <c r="I261" s="19" t="s">
        <v>15719</v>
      </c>
      <c r="J261" s="19" t="s">
        <v>23</v>
      </c>
      <c r="K261" s="20" t="s">
        <v>12950</v>
      </c>
      <c r="L261" s="19" t="s">
        <v>25</v>
      </c>
    </row>
    <row r="262" spans="1:12" x14ac:dyDescent="0.25">
      <c r="A262" s="19" t="s">
        <v>396</v>
      </c>
      <c r="B262" s="19" t="s">
        <v>397</v>
      </c>
      <c r="C262" s="19" t="s">
        <v>398</v>
      </c>
      <c r="D262" s="19" t="s">
        <v>399</v>
      </c>
      <c r="E262" s="20" t="s">
        <v>21</v>
      </c>
      <c r="F262" s="19" t="s">
        <v>21</v>
      </c>
      <c r="G262" s="180">
        <v>98442</v>
      </c>
      <c r="H262" s="21" t="s">
        <v>416</v>
      </c>
      <c r="I262" s="19" t="s">
        <v>15719</v>
      </c>
      <c r="J262" s="19" t="s">
        <v>23</v>
      </c>
      <c r="K262" s="20" t="s">
        <v>11808</v>
      </c>
      <c r="L262" s="19" t="s">
        <v>25</v>
      </c>
    </row>
    <row r="263" spans="1:12" x14ac:dyDescent="0.25">
      <c r="A263" s="19" t="s">
        <v>396</v>
      </c>
      <c r="B263" s="19" t="s">
        <v>397</v>
      </c>
      <c r="C263" s="19" t="s">
        <v>398</v>
      </c>
      <c r="D263" s="19" t="s">
        <v>399</v>
      </c>
      <c r="E263" s="20" t="s">
        <v>21</v>
      </c>
      <c r="F263" s="19" t="s">
        <v>21</v>
      </c>
      <c r="G263" s="180">
        <v>98443</v>
      </c>
      <c r="H263" s="21" t="s">
        <v>417</v>
      </c>
      <c r="I263" s="19" t="s">
        <v>15719</v>
      </c>
      <c r="J263" s="19" t="s">
        <v>23</v>
      </c>
      <c r="K263" s="20" t="s">
        <v>447</v>
      </c>
      <c r="L263" s="19" t="s">
        <v>25</v>
      </c>
    </row>
    <row r="264" spans="1:12" x14ac:dyDescent="0.25">
      <c r="A264" s="19" t="s">
        <v>396</v>
      </c>
      <c r="B264" s="19" t="s">
        <v>397</v>
      </c>
      <c r="C264" s="19" t="s">
        <v>398</v>
      </c>
      <c r="D264" s="19" t="s">
        <v>399</v>
      </c>
      <c r="E264" s="20" t="s">
        <v>21</v>
      </c>
      <c r="F264" s="19" t="s">
        <v>21</v>
      </c>
      <c r="G264" s="180">
        <v>98444</v>
      </c>
      <c r="H264" s="21" t="s">
        <v>418</v>
      </c>
      <c r="I264" s="19" t="s">
        <v>15719</v>
      </c>
      <c r="J264" s="19" t="s">
        <v>23</v>
      </c>
      <c r="K264" s="20" t="s">
        <v>12951</v>
      </c>
      <c r="L264" s="19" t="s">
        <v>25</v>
      </c>
    </row>
    <row r="265" spans="1:12" x14ac:dyDescent="0.25">
      <c r="A265" s="19" t="s">
        <v>396</v>
      </c>
      <c r="B265" s="19" t="s">
        <v>397</v>
      </c>
      <c r="C265" s="19" t="s">
        <v>398</v>
      </c>
      <c r="D265" s="19" t="s">
        <v>399</v>
      </c>
      <c r="E265" s="20" t="s">
        <v>21</v>
      </c>
      <c r="F265" s="19" t="s">
        <v>21</v>
      </c>
      <c r="G265" s="180">
        <v>98445</v>
      </c>
      <c r="H265" s="21" t="s">
        <v>419</v>
      </c>
      <c r="I265" s="19" t="s">
        <v>15719</v>
      </c>
      <c r="J265" s="19" t="s">
        <v>23</v>
      </c>
      <c r="K265" s="20" t="s">
        <v>12952</v>
      </c>
      <c r="L265" s="19" t="s">
        <v>25</v>
      </c>
    </row>
    <row r="266" spans="1:12" x14ac:dyDescent="0.25">
      <c r="A266" s="19" t="s">
        <v>396</v>
      </c>
      <c r="B266" s="19" t="s">
        <v>397</v>
      </c>
      <c r="C266" s="19" t="s">
        <v>398</v>
      </c>
      <c r="D266" s="19" t="s">
        <v>399</v>
      </c>
      <c r="E266" s="20" t="s">
        <v>21</v>
      </c>
      <c r="F266" s="19" t="s">
        <v>21</v>
      </c>
      <c r="G266" s="180">
        <v>98446</v>
      </c>
      <c r="H266" s="21" t="s">
        <v>420</v>
      </c>
      <c r="I266" s="19" t="s">
        <v>15719</v>
      </c>
      <c r="J266" s="19" t="s">
        <v>23</v>
      </c>
      <c r="K266" s="20" t="s">
        <v>12953</v>
      </c>
      <c r="L266" s="19" t="s">
        <v>25</v>
      </c>
    </row>
    <row r="267" spans="1:12" x14ac:dyDescent="0.25">
      <c r="A267" s="19" t="s">
        <v>396</v>
      </c>
      <c r="B267" s="19" t="s">
        <v>397</v>
      </c>
      <c r="C267" s="19" t="s">
        <v>398</v>
      </c>
      <c r="D267" s="19" t="s">
        <v>399</v>
      </c>
      <c r="E267" s="20" t="s">
        <v>21</v>
      </c>
      <c r="F267" s="19" t="s">
        <v>21</v>
      </c>
      <c r="G267" s="180">
        <v>98447</v>
      </c>
      <c r="H267" s="21" t="s">
        <v>421</v>
      </c>
      <c r="I267" s="19" t="s">
        <v>15719</v>
      </c>
      <c r="J267" s="19" t="s">
        <v>23</v>
      </c>
      <c r="K267" s="20" t="s">
        <v>12954</v>
      </c>
      <c r="L267" s="19" t="s">
        <v>25</v>
      </c>
    </row>
    <row r="268" spans="1:12" x14ac:dyDescent="0.25">
      <c r="A268" s="19" t="s">
        <v>396</v>
      </c>
      <c r="B268" s="19" t="s">
        <v>397</v>
      </c>
      <c r="C268" s="19" t="s">
        <v>398</v>
      </c>
      <c r="D268" s="19" t="s">
        <v>399</v>
      </c>
      <c r="E268" s="20" t="s">
        <v>21</v>
      </c>
      <c r="F268" s="19" t="s">
        <v>21</v>
      </c>
      <c r="G268" s="180">
        <v>98448</v>
      </c>
      <c r="H268" s="21" t="s">
        <v>422</v>
      </c>
      <c r="I268" s="19" t="s">
        <v>15719</v>
      </c>
      <c r="J268" s="19" t="s">
        <v>23</v>
      </c>
      <c r="K268" s="20" t="s">
        <v>12955</v>
      </c>
      <c r="L268" s="19" t="s">
        <v>25</v>
      </c>
    </row>
    <row r="269" spans="1:12" x14ac:dyDescent="0.25">
      <c r="A269" s="19" t="s">
        <v>396</v>
      </c>
      <c r="B269" s="19" t="s">
        <v>397</v>
      </c>
      <c r="C269" s="19" t="s">
        <v>398</v>
      </c>
      <c r="D269" s="19" t="s">
        <v>399</v>
      </c>
      <c r="E269" s="20" t="s">
        <v>21</v>
      </c>
      <c r="F269" s="19" t="s">
        <v>21</v>
      </c>
      <c r="G269" s="180">
        <v>98449</v>
      </c>
      <c r="H269" s="21" t="s">
        <v>423</v>
      </c>
      <c r="I269" s="19" t="s">
        <v>15719</v>
      </c>
      <c r="J269" s="19" t="s">
        <v>23</v>
      </c>
      <c r="K269" s="20" t="s">
        <v>11622</v>
      </c>
      <c r="L269" s="19" t="s">
        <v>25</v>
      </c>
    </row>
    <row r="270" spans="1:12" x14ac:dyDescent="0.25">
      <c r="A270" s="19" t="s">
        <v>396</v>
      </c>
      <c r="B270" s="19" t="s">
        <v>397</v>
      </c>
      <c r="C270" s="19" t="s">
        <v>398</v>
      </c>
      <c r="D270" s="19" t="s">
        <v>399</v>
      </c>
      <c r="E270" s="20" t="s">
        <v>21</v>
      </c>
      <c r="F270" s="19" t="s">
        <v>21</v>
      </c>
      <c r="G270" s="180">
        <v>98450</v>
      </c>
      <c r="H270" s="21" t="s">
        <v>424</v>
      </c>
      <c r="I270" s="19" t="s">
        <v>15719</v>
      </c>
      <c r="J270" s="19" t="s">
        <v>23</v>
      </c>
      <c r="K270" s="20" t="s">
        <v>12956</v>
      </c>
      <c r="L270" s="19" t="s">
        <v>25</v>
      </c>
    </row>
    <row r="271" spans="1:12" x14ac:dyDescent="0.25">
      <c r="A271" s="19" t="s">
        <v>396</v>
      </c>
      <c r="B271" s="19" t="s">
        <v>397</v>
      </c>
      <c r="C271" s="19" t="s">
        <v>398</v>
      </c>
      <c r="D271" s="19" t="s">
        <v>399</v>
      </c>
      <c r="E271" s="20" t="s">
        <v>21</v>
      </c>
      <c r="F271" s="19" t="s">
        <v>21</v>
      </c>
      <c r="G271" s="180">
        <v>98451</v>
      </c>
      <c r="H271" s="21" t="s">
        <v>425</v>
      </c>
      <c r="I271" s="19" t="s">
        <v>15719</v>
      </c>
      <c r="J271" s="19" t="s">
        <v>23</v>
      </c>
      <c r="K271" s="20" t="s">
        <v>12957</v>
      </c>
      <c r="L271" s="19" t="s">
        <v>25</v>
      </c>
    </row>
    <row r="272" spans="1:12" x14ac:dyDescent="0.25">
      <c r="A272" s="19" t="s">
        <v>396</v>
      </c>
      <c r="B272" s="19" t="s">
        <v>397</v>
      </c>
      <c r="C272" s="19" t="s">
        <v>398</v>
      </c>
      <c r="D272" s="19" t="s">
        <v>399</v>
      </c>
      <c r="E272" s="20" t="s">
        <v>21</v>
      </c>
      <c r="F272" s="19" t="s">
        <v>21</v>
      </c>
      <c r="G272" s="180">
        <v>98452</v>
      </c>
      <c r="H272" s="21" t="s">
        <v>426</v>
      </c>
      <c r="I272" s="19" t="s">
        <v>15719</v>
      </c>
      <c r="J272" s="19" t="s">
        <v>23</v>
      </c>
      <c r="K272" s="20" t="s">
        <v>12958</v>
      </c>
      <c r="L272" s="19" t="s">
        <v>25</v>
      </c>
    </row>
    <row r="273" spans="1:12" x14ac:dyDescent="0.25">
      <c r="A273" s="19" t="s">
        <v>396</v>
      </c>
      <c r="B273" s="19" t="s">
        <v>397</v>
      </c>
      <c r="C273" s="19" t="s">
        <v>398</v>
      </c>
      <c r="D273" s="19" t="s">
        <v>399</v>
      </c>
      <c r="E273" s="20" t="s">
        <v>21</v>
      </c>
      <c r="F273" s="19" t="s">
        <v>21</v>
      </c>
      <c r="G273" s="180">
        <v>98453</v>
      </c>
      <c r="H273" s="21" t="s">
        <v>428</v>
      </c>
      <c r="I273" s="19" t="s">
        <v>15719</v>
      </c>
      <c r="J273" s="19" t="s">
        <v>23</v>
      </c>
      <c r="K273" s="20" t="s">
        <v>12959</v>
      </c>
      <c r="L273" s="19" t="s">
        <v>25</v>
      </c>
    </row>
    <row r="274" spans="1:12" x14ac:dyDescent="0.25">
      <c r="A274" s="19" t="s">
        <v>396</v>
      </c>
      <c r="B274" s="19" t="s">
        <v>397</v>
      </c>
      <c r="C274" s="19" t="s">
        <v>398</v>
      </c>
      <c r="D274" s="19" t="s">
        <v>399</v>
      </c>
      <c r="E274" s="20" t="s">
        <v>21</v>
      </c>
      <c r="F274" s="19" t="s">
        <v>21</v>
      </c>
      <c r="G274" s="180">
        <v>98454</v>
      </c>
      <c r="H274" s="21" t="s">
        <v>430</v>
      </c>
      <c r="I274" s="19" t="s">
        <v>15719</v>
      </c>
      <c r="J274" s="19" t="s">
        <v>23</v>
      </c>
      <c r="K274" s="20" t="s">
        <v>12960</v>
      </c>
      <c r="L274" s="19" t="s">
        <v>25</v>
      </c>
    </row>
    <row r="275" spans="1:12" x14ac:dyDescent="0.25">
      <c r="A275" s="19" t="s">
        <v>396</v>
      </c>
      <c r="B275" s="19" t="s">
        <v>397</v>
      </c>
      <c r="C275" s="19" t="s">
        <v>398</v>
      </c>
      <c r="D275" s="19" t="s">
        <v>399</v>
      </c>
      <c r="E275" s="20" t="s">
        <v>21</v>
      </c>
      <c r="F275" s="19" t="s">
        <v>21</v>
      </c>
      <c r="G275" s="180">
        <v>98455</v>
      </c>
      <c r="H275" s="21" t="s">
        <v>431</v>
      </c>
      <c r="I275" s="19" t="s">
        <v>15719</v>
      </c>
      <c r="J275" s="19" t="s">
        <v>23</v>
      </c>
      <c r="K275" s="20" t="s">
        <v>12961</v>
      </c>
      <c r="L275" s="19" t="s">
        <v>25</v>
      </c>
    </row>
    <row r="276" spans="1:12" x14ac:dyDescent="0.25">
      <c r="A276" s="19" t="s">
        <v>396</v>
      </c>
      <c r="B276" s="19" t="s">
        <v>397</v>
      </c>
      <c r="C276" s="19" t="s">
        <v>398</v>
      </c>
      <c r="D276" s="19" t="s">
        <v>399</v>
      </c>
      <c r="E276" s="20" t="s">
        <v>21</v>
      </c>
      <c r="F276" s="19" t="s">
        <v>21</v>
      </c>
      <c r="G276" s="180">
        <v>98456</v>
      </c>
      <c r="H276" s="21" t="s">
        <v>432</v>
      </c>
      <c r="I276" s="19" t="s">
        <v>15719</v>
      </c>
      <c r="J276" s="19" t="s">
        <v>23</v>
      </c>
      <c r="K276" s="20" t="s">
        <v>12962</v>
      </c>
      <c r="L276" s="19" t="s">
        <v>25</v>
      </c>
    </row>
    <row r="277" spans="1:12" x14ac:dyDescent="0.25">
      <c r="A277" s="19" t="s">
        <v>396</v>
      </c>
      <c r="B277" s="19" t="s">
        <v>397</v>
      </c>
      <c r="C277" s="19" t="s">
        <v>398</v>
      </c>
      <c r="D277" s="19" t="s">
        <v>399</v>
      </c>
      <c r="E277" s="20" t="s">
        <v>21</v>
      </c>
      <c r="F277" s="19" t="s">
        <v>21</v>
      </c>
      <c r="G277" s="180">
        <v>98458</v>
      </c>
      <c r="H277" s="21" t="s">
        <v>433</v>
      </c>
      <c r="I277" s="19" t="s">
        <v>15719</v>
      </c>
      <c r="J277" s="19" t="s">
        <v>23</v>
      </c>
      <c r="K277" s="20" t="s">
        <v>11397</v>
      </c>
      <c r="L277" s="19" t="s">
        <v>25</v>
      </c>
    </row>
    <row r="278" spans="1:12" x14ac:dyDescent="0.25">
      <c r="A278" s="19" t="s">
        <v>396</v>
      </c>
      <c r="B278" s="19" t="s">
        <v>397</v>
      </c>
      <c r="C278" s="19" t="s">
        <v>398</v>
      </c>
      <c r="D278" s="19" t="s">
        <v>399</v>
      </c>
      <c r="E278" s="20" t="s">
        <v>21</v>
      </c>
      <c r="F278" s="19" t="s">
        <v>21</v>
      </c>
      <c r="G278" s="180">
        <v>98459</v>
      </c>
      <c r="H278" s="21" t="s">
        <v>434</v>
      </c>
      <c r="I278" s="19" t="s">
        <v>15719</v>
      </c>
      <c r="J278" s="19" t="s">
        <v>9283</v>
      </c>
      <c r="K278" s="20" t="s">
        <v>3006</v>
      </c>
      <c r="L278" s="19" t="s">
        <v>25</v>
      </c>
    </row>
    <row r="279" spans="1:12" x14ac:dyDescent="0.25">
      <c r="A279" s="19" t="s">
        <v>396</v>
      </c>
      <c r="B279" s="19" t="s">
        <v>397</v>
      </c>
      <c r="C279" s="19" t="s">
        <v>398</v>
      </c>
      <c r="D279" s="19" t="s">
        <v>399</v>
      </c>
      <c r="E279" s="20" t="s">
        <v>21</v>
      </c>
      <c r="F279" s="19" t="s">
        <v>21</v>
      </c>
      <c r="G279" s="180">
        <v>98460</v>
      </c>
      <c r="H279" s="21" t="s">
        <v>435</v>
      </c>
      <c r="I279" s="19" t="s">
        <v>15719</v>
      </c>
      <c r="J279" s="19" t="s">
        <v>23</v>
      </c>
      <c r="K279" s="20" t="s">
        <v>12963</v>
      </c>
      <c r="L279" s="19" t="s">
        <v>25</v>
      </c>
    </row>
    <row r="280" spans="1:12" x14ac:dyDescent="0.25">
      <c r="A280" s="19" t="s">
        <v>396</v>
      </c>
      <c r="B280" s="19" t="s">
        <v>397</v>
      </c>
      <c r="C280" s="19" t="s">
        <v>398</v>
      </c>
      <c r="D280" s="19" t="s">
        <v>399</v>
      </c>
      <c r="E280" s="20" t="s">
        <v>21</v>
      </c>
      <c r="F280" s="19" t="s">
        <v>21</v>
      </c>
      <c r="G280" s="180">
        <v>98461</v>
      </c>
      <c r="H280" s="21" t="s">
        <v>436</v>
      </c>
      <c r="I280" s="19" t="s">
        <v>15692</v>
      </c>
      <c r="J280" s="19" t="s">
        <v>23</v>
      </c>
      <c r="K280" s="20" t="s">
        <v>12964</v>
      </c>
      <c r="L280" s="19" t="s">
        <v>25</v>
      </c>
    </row>
    <row r="281" spans="1:12" x14ac:dyDescent="0.25">
      <c r="A281" s="19" t="s">
        <v>396</v>
      </c>
      <c r="B281" s="19" t="s">
        <v>397</v>
      </c>
      <c r="C281" s="19" t="s">
        <v>398</v>
      </c>
      <c r="D281" s="19" t="s">
        <v>399</v>
      </c>
      <c r="E281" s="20" t="s">
        <v>21</v>
      </c>
      <c r="F281" s="19" t="s">
        <v>21</v>
      </c>
      <c r="G281" s="180">
        <v>98462</v>
      </c>
      <c r="H281" s="21" t="s">
        <v>437</v>
      </c>
      <c r="I281" s="19" t="s">
        <v>15692</v>
      </c>
      <c r="J281" s="19" t="s">
        <v>23</v>
      </c>
      <c r="K281" s="20" t="s">
        <v>12965</v>
      </c>
      <c r="L281" s="19" t="s">
        <v>25</v>
      </c>
    </row>
    <row r="282" spans="1:12" x14ac:dyDescent="0.25">
      <c r="A282" s="19" t="s">
        <v>438</v>
      </c>
      <c r="B282" s="19" t="s">
        <v>439</v>
      </c>
      <c r="C282" s="19" t="s">
        <v>440</v>
      </c>
      <c r="D282" s="19" t="s">
        <v>441</v>
      </c>
      <c r="E282" s="20" t="s">
        <v>21</v>
      </c>
      <c r="F282" s="19" t="s">
        <v>21</v>
      </c>
      <c r="G282" s="180">
        <v>5631</v>
      </c>
      <c r="H282" s="21" t="s">
        <v>20686</v>
      </c>
      <c r="I282" s="19" t="s">
        <v>443</v>
      </c>
      <c r="J282" s="19" t="s">
        <v>444</v>
      </c>
      <c r="K282" s="20" t="s">
        <v>12966</v>
      </c>
      <c r="L282" s="19" t="s">
        <v>25</v>
      </c>
    </row>
    <row r="283" spans="1:12" ht="27" x14ac:dyDescent="0.25">
      <c r="A283" s="19" t="s">
        <v>438</v>
      </c>
      <c r="B283" s="19" t="s">
        <v>439</v>
      </c>
      <c r="C283" s="19" t="s">
        <v>440</v>
      </c>
      <c r="D283" s="19" t="s">
        <v>441</v>
      </c>
      <c r="E283" s="20" t="s">
        <v>21</v>
      </c>
      <c r="F283" s="19" t="s">
        <v>21</v>
      </c>
      <c r="G283" s="180">
        <v>5678</v>
      </c>
      <c r="H283" s="21" t="s">
        <v>20687</v>
      </c>
      <c r="I283" s="19" t="s">
        <v>443</v>
      </c>
      <c r="J283" s="19" t="s">
        <v>23</v>
      </c>
      <c r="K283" s="20" t="s">
        <v>415</v>
      </c>
      <c r="L283" s="19" t="s">
        <v>25</v>
      </c>
    </row>
    <row r="284" spans="1:12" ht="27" x14ac:dyDescent="0.25">
      <c r="A284" s="19" t="s">
        <v>438</v>
      </c>
      <c r="B284" s="19" t="s">
        <v>439</v>
      </c>
      <c r="C284" s="19" t="s">
        <v>440</v>
      </c>
      <c r="D284" s="19" t="s">
        <v>441</v>
      </c>
      <c r="E284" s="20" t="s">
        <v>21</v>
      </c>
      <c r="F284" s="19" t="s">
        <v>21</v>
      </c>
      <c r="G284" s="180">
        <v>5680</v>
      </c>
      <c r="H284" s="21" t="s">
        <v>20688</v>
      </c>
      <c r="I284" s="19" t="s">
        <v>443</v>
      </c>
      <c r="J284" s="19" t="s">
        <v>23</v>
      </c>
      <c r="K284" s="20" t="s">
        <v>9868</v>
      </c>
      <c r="L284" s="19" t="s">
        <v>25</v>
      </c>
    </row>
    <row r="285" spans="1:12" x14ac:dyDescent="0.25">
      <c r="A285" s="19" t="s">
        <v>438</v>
      </c>
      <c r="B285" s="19" t="s">
        <v>439</v>
      </c>
      <c r="C285" s="19" t="s">
        <v>440</v>
      </c>
      <c r="D285" s="19" t="s">
        <v>441</v>
      </c>
      <c r="E285" s="20" t="s">
        <v>21</v>
      </c>
      <c r="F285" s="19" t="s">
        <v>21</v>
      </c>
      <c r="G285" s="180">
        <v>5684</v>
      </c>
      <c r="H285" s="21" t="s">
        <v>448</v>
      </c>
      <c r="I285" s="19" t="s">
        <v>443</v>
      </c>
      <c r="J285" s="19" t="s">
        <v>9283</v>
      </c>
      <c r="K285" s="20" t="s">
        <v>12967</v>
      </c>
      <c r="L285" s="19" t="s">
        <v>25</v>
      </c>
    </row>
    <row r="286" spans="1:12" x14ac:dyDescent="0.25">
      <c r="A286" s="19" t="s">
        <v>438</v>
      </c>
      <c r="B286" s="19" t="s">
        <v>439</v>
      </c>
      <c r="C286" s="19" t="s">
        <v>440</v>
      </c>
      <c r="D286" s="19" t="s">
        <v>441</v>
      </c>
      <c r="E286" s="20" t="s">
        <v>21</v>
      </c>
      <c r="F286" s="19" t="s">
        <v>21</v>
      </c>
      <c r="G286" s="180">
        <v>5689</v>
      </c>
      <c r="H286" s="21"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21" t="s">
        <v>451</v>
      </c>
      <c r="I287" s="19" t="s">
        <v>443</v>
      </c>
      <c r="J287" s="19" t="s">
        <v>9283</v>
      </c>
      <c r="K287" s="20" t="s">
        <v>9125</v>
      </c>
      <c r="L287" s="19" t="s">
        <v>25</v>
      </c>
    </row>
    <row r="288" spans="1:12" x14ac:dyDescent="0.25">
      <c r="A288" s="19" t="s">
        <v>438</v>
      </c>
      <c r="B288" s="19" t="s">
        <v>439</v>
      </c>
      <c r="C288" s="19" t="s">
        <v>440</v>
      </c>
      <c r="D288" s="19" t="s">
        <v>441</v>
      </c>
      <c r="E288" s="20" t="s">
        <v>21</v>
      </c>
      <c r="F288" s="19" t="s">
        <v>21</v>
      </c>
      <c r="G288" s="180">
        <v>5811</v>
      </c>
      <c r="H288" s="21" t="s">
        <v>20689</v>
      </c>
      <c r="I288" s="19" t="s">
        <v>443</v>
      </c>
      <c r="J288" s="19" t="s">
        <v>9283</v>
      </c>
      <c r="K288" s="20" t="s">
        <v>12968</v>
      </c>
      <c r="L288" s="19" t="s">
        <v>25</v>
      </c>
    </row>
    <row r="289" spans="1:12" x14ac:dyDescent="0.25">
      <c r="A289" s="19" t="s">
        <v>438</v>
      </c>
      <c r="B289" s="19" t="s">
        <v>439</v>
      </c>
      <c r="C289" s="19" t="s">
        <v>440</v>
      </c>
      <c r="D289" s="19" t="s">
        <v>441</v>
      </c>
      <c r="E289" s="20" t="s">
        <v>21</v>
      </c>
      <c r="F289" s="19" t="s">
        <v>21</v>
      </c>
      <c r="G289" s="180">
        <v>5823</v>
      </c>
      <c r="H289" s="21" t="s">
        <v>20690</v>
      </c>
      <c r="I289" s="19" t="s">
        <v>443</v>
      </c>
      <c r="J289" s="19" t="s">
        <v>9283</v>
      </c>
      <c r="K289" s="20" t="s">
        <v>12969</v>
      </c>
      <c r="L289" s="19" t="s">
        <v>25</v>
      </c>
    </row>
    <row r="290" spans="1:12" ht="27" x14ac:dyDescent="0.25">
      <c r="A290" s="19" t="s">
        <v>438</v>
      </c>
      <c r="B290" s="19" t="s">
        <v>439</v>
      </c>
      <c r="C290" s="19" t="s">
        <v>440</v>
      </c>
      <c r="D290" s="19" t="s">
        <v>441</v>
      </c>
      <c r="E290" s="20" t="s">
        <v>21</v>
      </c>
      <c r="F290" s="19" t="s">
        <v>21</v>
      </c>
      <c r="G290" s="180">
        <v>5824</v>
      </c>
      <c r="H290" s="21" t="s">
        <v>454</v>
      </c>
      <c r="I290" s="19" t="s">
        <v>443</v>
      </c>
      <c r="J290" s="19" t="s">
        <v>9283</v>
      </c>
      <c r="K290" s="20" t="s">
        <v>12970</v>
      </c>
      <c r="L290" s="19" t="s">
        <v>25</v>
      </c>
    </row>
    <row r="291" spans="1:12" x14ac:dyDescent="0.25">
      <c r="A291" s="19" t="s">
        <v>438</v>
      </c>
      <c r="B291" s="19" t="s">
        <v>439</v>
      </c>
      <c r="C291" s="19" t="s">
        <v>440</v>
      </c>
      <c r="D291" s="19" t="s">
        <v>441</v>
      </c>
      <c r="E291" s="20" t="s">
        <v>21</v>
      </c>
      <c r="F291" s="19" t="s">
        <v>21</v>
      </c>
      <c r="G291" s="180">
        <v>5835</v>
      </c>
      <c r="H291" s="21" t="s">
        <v>455</v>
      </c>
      <c r="I291" s="19" t="s">
        <v>443</v>
      </c>
      <c r="J291" s="19" t="s">
        <v>9283</v>
      </c>
      <c r="K291" s="20" t="s">
        <v>12971</v>
      </c>
      <c r="L291" s="19" t="s">
        <v>25</v>
      </c>
    </row>
    <row r="292" spans="1:12" x14ac:dyDescent="0.25">
      <c r="A292" s="19" t="s">
        <v>438</v>
      </c>
      <c r="B292" s="19" t="s">
        <v>439</v>
      </c>
      <c r="C292" s="19" t="s">
        <v>440</v>
      </c>
      <c r="D292" s="19" t="s">
        <v>441</v>
      </c>
      <c r="E292" s="20" t="s">
        <v>21</v>
      </c>
      <c r="F292" s="19" t="s">
        <v>21</v>
      </c>
      <c r="G292" s="180">
        <v>5839</v>
      </c>
      <c r="H292" s="21"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21" t="s">
        <v>458</v>
      </c>
      <c r="I293" s="19" t="s">
        <v>443</v>
      </c>
      <c r="J293" s="19" t="s">
        <v>9283</v>
      </c>
      <c r="K293" s="20" t="s">
        <v>12972</v>
      </c>
      <c r="L293" s="19" t="s">
        <v>25</v>
      </c>
    </row>
    <row r="294" spans="1:12" x14ac:dyDescent="0.25">
      <c r="A294" s="19" t="s">
        <v>438</v>
      </c>
      <c r="B294" s="19" t="s">
        <v>439</v>
      </c>
      <c r="C294" s="19" t="s">
        <v>440</v>
      </c>
      <c r="D294" s="19" t="s">
        <v>441</v>
      </c>
      <c r="E294" s="20" t="s">
        <v>21</v>
      </c>
      <c r="F294" s="19" t="s">
        <v>21</v>
      </c>
      <c r="G294" s="180">
        <v>5847</v>
      </c>
      <c r="H294" s="21" t="s">
        <v>20691</v>
      </c>
      <c r="I294" s="19" t="s">
        <v>443</v>
      </c>
      <c r="J294" s="19" t="s">
        <v>9283</v>
      </c>
      <c r="K294" s="20" t="s">
        <v>12973</v>
      </c>
      <c r="L294" s="19" t="s">
        <v>25</v>
      </c>
    </row>
    <row r="295" spans="1:12" x14ac:dyDescent="0.25">
      <c r="A295" s="19" t="s">
        <v>438</v>
      </c>
      <c r="B295" s="19" t="s">
        <v>439</v>
      </c>
      <c r="C295" s="19" t="s">
        <v>440</v>
      </c>
      <c r="D295" s="19" t="s">
        <v>441</v>
      </c>
      <c r="E295" s="20" t="s">
        <v>21</v>
      </c>
      <c r="F295" s="19" t="s">
        <v>21</v>
      </c>
      <c r="G295" s="180">
        <v>5851</v>
      </c>
      <c r="H295" s="21" t="s">
        <v>20692</v>
      </c>
      <c r="I295" s="19" t="s">
        <v>443</v>
      </c>
      <c r="J295" s="19" t="s">
        <v>9283</v>
      </c>
      <c r="K295" s="20" t="s">
        <v>12974</v>
      </c>
      <c r="L295" s="19" t="s">
        <v>25</v>
      </c>
    </row>
    <row r="296" spans="1:12" x14ac:dyDescent="0.25">
      <c r="A296" s="19" t="s">
        <v>438</v>
      </c>
      <c r="B296" s="19" t="s">
        <v>439</v>
      </c>
      <c r="C296" s="19" t="s">
        <v>440</v>
      </c>
      <c r="D296" s="19" t="s">
        <v>441</v>
      </c>
      <c r="E296" s="20" t="s">
        <v>21</v>
      </c>
      <c r="F296" s="19" t="s">
        <v>21</v>
      </c>
      <c r="G296" s="180">
        <v>5855</v>
      </c>
      <c r="H296" s="21" t="s">
        <v>20693</v>
      </c>
      <c r="I296" s="19" t="s">
        <v>443</v>
      </c>
      <c r="J296" s="19" t="s">
        <v>9283</v>
      </c>
      <c r="K296" s="20" t="s">
        <v>12975</v>
      </c>
      <c r="L296" s="19" t="s">
        <v>25</v>
      </c>
    </row>
    <row r="297" spans="1:12" x14ac:dyDescent="0.25">
      <c r="A297" s="19" t="s">
        <v>438</v>
      </c>
      <c r="B297" s="19" t="s">
        <v>439</v>
      </c>
      <c r="C297" s="19" t="s">
        <v>440</v>
      </c>
      <c r="D297" s="19" t="s">
        <v>441</v>
      </c>
      <c r="E297" s="20" t="s">
        <v>21</v>
      </c>
      <c r="F297" s="19" t="s">
        <v>21</v>
      </c>
      <c r="G297" s="180">
        <v>5863</v>
      </c>
      <c r="H297" s="21"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21" t="s">
        <v>464</v>
      </c>
      <c r="I298" s="19" t="s">
        <v>443</v>
      </c>
      <c r="J298" s="19" t="s">
        <v>9283</v>
      </c>
      <c r="K298" s="20" t="s">
        <v>12976</v>
      </c>
      <c r="L298" s="19" t="s">
        <v>25</v>
      </c>
    </row>
    <row r="299" spans="1:12" ht="27" x14ac:dyDescent="0.25">
      <c r="A299" s="19" t="s">
        <v>438</v>
      </c>
      <c r="B299" s="19" t="s">
        <v>439</v>
      </c>
      <c r="C299" s="19" t="s">
        <v>440</v>
      </c>
      <c r="D299" s="19" t="s">
        <v>441</v>
      </c>
      <c r="E299" s="20" t="s">
        <v>21</v>
      </c>
      <c r="F299" s="19" t="s">
        <v>21</v>
      </c>
      <c r="G299" s="180">
        <v>5875</v>
      </c>
      <c r="H299" s="21" t="s">
        <v>20694</v>
      </c>
      <c r="I299" s="19" t="s">
        <v>443</v>
      </c>
      <c r="J299" s="19" t="s">
        <v>444</v>
      </c>
      <c r="K299" s="20" t="s">
        <v>12977</v>
      </c>
      <c r="L299" s="19" t="s">
        <v>25</v>
      </c>
    </row>
    <row r="300" spans="1:12" x14ac:dyDescent="0.25">
      <c r="A300" s="19" t="s">
        <v>438</v>
      </c>
      <c r="B300" s="19" t="s">
        <v>439</v>
      </c>
      <c r="C300" s="19" t="s">
        <v>440</v>
      </c>
      <c r="D300" s="19" t="s">
        <v>441</v>
      </c>
      <c r="E300" s="20" t="s">
        <v>21</v>
      </c>
      <c r="F300" s="19" t="s">
        <v>21</v>
      </c>
      <c r="G300" s="180">
        <v>5879</v>
      </c>
      <c r="H300" s="21" t="s">
        <v>467</v>
      </c>
      <c r="I300" s="19" t="s">
        <v>443</v>
      </c>
      <c r="J300" s="19" t="s">
        <v>9283</v>
      </c>
      <c r="K300" s="20" t="s">
        <v>11995</v>
      </c>
      <c r="L300" s="19" t="s">
        <v>25</v>
      </c>
    </row>
    <row r="301" spans="1:12" ht="27" x14ac:dyDescent="0.25">
      <c r="A301" s="19" t="s">
        <v>438</v>
      </c>
      <c r="B301" s="19" t="s">
        <v>439</v>
      </c>
      <c r="C301" s="19" t="s">
        <v>440</v>
      </c>
      <c r="D301" s="19" t="s">
        <v>441</v>
      </c>
      <c r="E301" s="20" t="s">
        <v>21</v>
      </c>
      <c r="F301" s="19" t="s">
        <v>21</v>
      </c>
      <c r="G301" s="180">
        <v>5882</v>
      </c>
      <c r="H301" s="21" t="s">
        <v>20695</v>
      </c>
      <c r="I301" s="19" t="s">
        <v>443</v>
      </c>
      <c r="J301" s="19" t="s">
        <v>9283</v>
      </c>
      <c r="K301" s="20" t="s">
        <v>12978</v>
      </c>
      <c r="L301" s="19" t="s">
        <v>25</v>
      </c>
    </row>
    <row r="302" spans="1:12" x14ac:dyDescent="0.25">
      <c r="A302" s="19" t="s">
        <v>438</v>
      </c>
      <c r="B302" s="19" t="s">
        <v>439</v>
      </c>
      <c r="C302" s="19" t="s">
        <v>440</v>
      </c>
      <c r="D302" s="19" t="s">
        <v>441</v>
      </c>
      <c r="E302" s="20" t="s">
        <v>21</v>
      </c>
      <c r="F302" s="19" t="s">
        <v>21</v>
      </c>
      <c r="G302" s="180">
        <v>5890</v>
      </c>
      <c r="H302" s="21" t="s">
        <v>469</v>
      </c>
      <c r="I302" s="19" t="s">
        <v>443</v>
      </c>
      <c r="J302" s="19" t="s">
        <v>9283</v>
      </c>
      <c r="K302" s="20" t="s">
        <v>12979</v>
      </c>
      <c r="L302" s="19" t="s">
        <v>25</v>
      </c>
    </row>
    <row r="303" spans="1:12" x14ac:dyDescent="0.25">
      <c r="A303" s="19" t="s">
        <v>438</v>
      </c>
      <c r="B303" s="19" t="s">
        <v>439</v>
      </c>
      <c r="C303" s="19" t="s">
        <v>440</v>
      </c>
      <c r="D303" s="19" t="s">
        <v>441</v>
      </c>
      <c r="E303" s="20" t="s">
        <v>21</v>
      </c>
      <c r="F303" s="19" t="s">
        <v>21</v>
      </c>
      <c r="G303" s="180">
        <v>5894</v>
      </c>
      <c r="H303" s="21" t="s">
        <v>470</v>
      </c>
      <c r="I303" s="19" t="s">
        <v>443</v>
      </c>
      <c r="J303" s="19" t="s">
        <v>9283</v>
      </c>
      <c r="K303" s="20" t="s">
        <v>12980</v>
      </c>
      <c r="L303" s="19" t="s">
        <v>25</v>
      </c>
    </row>
    <row r="304" spans="1:12" ht="27" x14ac:dyDescent="0.25">
      <c r="A304" s="19" t="s">
        <v>438</v>
      </c>
      <c r="B304" s="19" t="s">
        <v>439</v>
      </c>
      <c r="C304" s="19" t="s">
        <v>440</v>
      </c>
      <c r="D304" s="19" t="s">
        <v>441</v>
      </c>
      <c r="E304" s="20" t="s">
        <v>21</v>
      </c>
      <c r="F304" s="19" t="s">
        <v>21</v>
      </c>
      <c r="G304" s="180">
        <v>5901</v>
      </c>
      <c r="H304" s="21" t="s">
        <v>471</v>
      </c>
      <c r="I304" s="19" t="s">
        <v>443</v>
      </c>
      <c r="J304" s="19" t="s">
        <v>9283</v>
      </c>
      <c r="K304" s="20" t="s">
        <v>12981</v>
      </c>
      <c r="L304" s="19" t="s">
        <v>25</v>
      </c>
    </row>
    <row r="305" spans="1:12" x14ac:dyDescent="0.25">
      <c r="A305" s="19" t="s">
        <v>438</v>
      </c>
      <c r="B305" s="19" t="s">
        <v>439</v>
      </c>
      <c r="C305" s="19" t="s">
        <v>440</v>
      </c>
      <c r="D305" s="19" t="s">
        <v>441</v>
      </c>
      <c r="E305" s="20" t="s">
        <v>21</v>
      </c>
      <c r="F305" s="19" t="s">
        <v>21</v>
      </c>
      <c r="G305" s="180">
        <v>5909</v>
      </c>
      <c r="H305" s="21" t="s">
        <v>472</v>
      </c>
      <c r="I305" s="19" t="s">
        <v>443</v>
      </c>
      <c r="J305" s="19" t="s">
        <v>9283</v>
      </c>
      <c r="K305" s="20" t="s">
        <v>1906</v>
      </c>
      <c r="L305" s="19" t="s">
        <v>25</v>
      </c>
    </row>
    <row r="306" spans="1:12" x14ac:dyDescent="0.25">
      <c r="A306" s="19" t="s">
        <v>438</v>
      </c>
      <c r="B306" s="19" t="s">
        <v>439</v>
      </c>
      <c r="C306" s="19" t="s">
        <v>440</v>
      </c>
      <c r="D306" s="19" t="s">
        <v>441</v>
      </c>
      <c r="E306" s="20" t="s">
        <v>21</v>
      </c>
      <c r="F306" s="19" t="s">
        <v>21</v>
      </c>
      <c r="G306" s="180">
        <v>5921</v>
      </c>
      <c r="H306" s="21" t="s">
        <v>474</v>
      </c>
      <c r="I306" s="19" t="s">
        <v>443</v>
      </c>
      <c r="J306" s="19" t="s">
        <v>9283</v>
      </c>
      <c r="K306" s="20" t="s">
        <v>475</v>
      </c>
      <c r="L306" s="19" t="s">
        <v>25</v>
      </c>
    </row>
    <row r="307" spans="1:12" ht="27" x14ac:dyDescent="0.25">
      <c r="A307" s="19" t="s">
        <v>438</v>
      </c>
      <c r="B307" s="19" t="s">
        <v>439</v>
      </c>
      <c r="C307" s="19" t="s">
        <v>440</v>
      </c>
      <c r="D307" s="19" t="s">
        <v>441</v>
      </c>
      <c r="E307" s="20" t="s">
        <v>21</v>
      </c>
      <c r="F307" s="19" t="s">
        <v>21</v>
      </c>
      <c r="G307" s="180">
        <v>5928</v>
      </c>
      <c r="H307" s="21" t="s">
        <v>476</v>
      </c>
      <c r="I307" s="19" t="s">
        <v>443</v>
      </c>
      <c r="J307" s="19" t="s">
        <v>9283</v>
      </c>
      <c r="K307" s="20" t="s">
        <v>12982</v>
      </c>
      <c r="L307" s="19" t="s">
        <v>25</v>
      </c>
    </row>
    <row r="308" spans="1:12" x14ac:dyDescent="0.25">
      <c r="A308" s="19" t="s">
        <v>438</v>
      </c>
      <c r="B308" s="19" t="s">
        <v>439</v>
      </c>
      <c r="C308" s="19" t="s">
        <v>440</v>
      </c>
      <c r="D308" s="19" t="s">
        <v>441</v>
      </c>
      <c r="E308" s="20" t="s">
        <v>21</v>
      </c>
      <c r="F308" s="19" t="s">
        <v>21</v>
      </c>
      <c r="G308" s="180">
        <v>5932</v>
      </c>
      <c r="H308" s="21" t="s">
        <v>477</v>
      </c>
      <c r="I308" s="19" t="s">
        <v>443</v>
      </c>
      <c r="J308" s="19" t="s">
        <v>23</v>
      </c>
      <c r="K308" s="20" t="s">
        <v>12983</v>
      </c>
      <c r="L308" s="19" t="s">
        <v>25</v>
      </c>
    </row>
    <row r="309" spans="1:12" x14ac:dyDescent="0.25">
      <c r="A309" s="19" t="s">
        <v>438</v>
      </c>
      <c r="B309" s="19" t="s">
        <v>439</v>
      </c>
      <c r="C309" s="19" t="s">
        <v>440</v>
      </c>
      <c r="D309" s="19" t="s">
        <v>441</v>
      </c>
      <c r="E309" s="20" t="s">
        <v>21</v>
      </c>
      <c r="F309" s="19" t="s">
        <v>21</v>
      </c>
      <c r="G309" s="180">
        <v>5940</v>
      </c>
      <c r="H309" s="21" t="s">
        <v>20696</v>
      </c>
      <c r="I309" s="19" t="s">
        <v>443</v>
      </c>
      <c r="J309" s="19" t="s">
        <v>23</v>
      </c>
      <c r="K309" s="20" t="s">
        <v>12984</v>
      </c>
      <c r="L309" s="19" t="s">
        <v>25</v>
      </c>
    </row>
    <row r="310" spans="1:12" x14ac:dyDescent="0.25">
      <c r="A310" s="19" t="s">
        <v>438</v>
      </c>
      <c r="B310" s="19" t="s">
        <v>439</v>
      </c>
      <c r="C310" s="19" t="s">
        <v>440</v>
      </c>
      <c r="D310" s="19" t="s">
        <v>441</v>
      </c>
      <c r="E310" s="20" t="s">
        <v>21</v>
      </c>
      <c r="F310" s="19" t="s">
        <v>21</v>
      </c>
      <c r="G310" s="180">
        <v>5944</v>
      </c>
      <c r="H310" s="21" t="s">
        <v>20697</v>
      </c>
      <c r="I310" s="19" t="s">
        <v>443</v>
      </c>
      <c r="J310" s="19" t="s">
        <v>23</v>
      </c>
      <c r="K310" s="20" t="s">
        <v>12985</v>
      </c>
      <c r="L310" s="19" t="s">
        <v>25</v>
      </c>
    </row>
    <row r="311" spans="1:12" x14ac:dyDescent="0.25">
      <c r="A311" s="19" t="s">
        <v>438</v>
      </c>
      <c r="B311" s="19" t="s">
        <v>439</v>
      </c>
      <c r="C311" s="19" t="s">
        <v>440</v>
      </c>
      <c r="D311" s="19" t="s">
        <v>441</v>
      </c>
      <c r="E311" s="20" t="s">
        <v>21</v>
      </c>
      <c r="F311" s="19" t="s">
        <v>21</v>
      </c>
      <c r="G311" s="180">
        <v>5953</v>
      </c>
      <c r="H311" s="21"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21" t="s">
        <v>20698</v>
      </c>
      <c r="I312" s="19" t="s">
        <v>443</v>
      </c>
      <c r="J312" s="19" t="s">
        <v>9283</v>
      </c>
      <c r="K312" s="20" t="s">
        <v>7673</v>
      </c>
      <c r="L312" s="19" t="s">
        <v>25</v>
      </c>
    </row>
    <row r="313" spans="1:12" x14ac:dyDescent="0.25">
      <c r="A313" s="19" t="s">
        <v>438</v>
      </c>
      <c r="B313" s="19" t="s">
        <v>439</v>
      </c>
      <c r="C313" s="19" t="s">
        <v>440</v>
      </c>
      <c r="D313" s="19" t="s">
        <v>441</v>
      </c>
      <c r="E313" s="20" t="s">
        <v>21</v>
      </c>
      <c r="F313" s="19" t="s">
        <v>21</v>
      </c>
      <c r="G313" s="180">
        <v>6879</v>
      </c>
      <c r="H313" s="21" t="s">
        <v>483</v>
      </c>
      <c r="I313" s="19" t="s">
        <v>443</v>
      </c>
      <c r="J313" s="19" t="s">
        <v>9283</v>
      </c>
      <c r="K313" s="20" t="s">
        <v>12986</v>
      </c>
      <c r="L313" s="19" t="s">
        <v>25</v>
      </c>
    </row>
    <row r="314" spans="1:12" x14ac:dyDescent="0.25">
      <c r="A314" s="19" t="s">
        <v>438</v>
      </c>
      <c r="B314" s="19" t="s">
        <v>439</v>
      </c>
      <c r="C314" s="19" t="s">
        <v>440</v>
      </c>
      <c r="D314" s="19" t="s">
        <v>441</v>
      </c>
      <c r="E314" s="20" t="s">
        <v>21</v>
      </c>
      <c r="F314" s="19" t="s">
        <v>21</v>
      </c>
      <c r="G314" s="180">
        <v>7030</v>
      </c>
      <c r="H314" s="21"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21" t="s">
        <v>20699</v>
      </c>
      <c r="I315" s="19" t="s">
        <v>443</v>
      </c>
      <c r="J315" s="19" t="s">
        <v>23</v>
      </c>
      <c r="K315" s="20" t="s">
        <v>3147</v>
      </c>
      <c r="L315" s="19" t="s">
        <v>25</v>
      </c>
    </row>
    <row r="316" spans="1:12" ht="27" x14ac:dyDescent="0.25">
      <c r="A316" s="19" t="s">
        <v>438</v>
      </c>
      <c r="B316" s="19" t="s">
        <v>439</v>
      </c>
      <c r="C316" s="19" t="s">
        <v>440</v>
      </c>
      <c r="D316" s="19" t="s">
        <v>441</v>
      </c>
      <c r="E316" s="20" t="s">
        <v>21</v>
      </c>
      <c r="F316" s="19" t="s">
        <v>21</v>
      </c>
      <c r="G316" s="180">
        <v>7049</v>
      </c>
      <c r="H316" s="21" t="s">
        <v>487</v>
      </c>
      <c r="I316" s="19" t="s">
        <v>443</v>
      </c>
      <c r="J316" s="19" t="s">
        <v>9283</v>
      </c>
      <c r="K316" s="20" t="s">
        <v>6760</v>
      </c>
      <c r="L316" s="19" t="s">
        <v>25</v>
      </c>
    </row>
    <row r="317" spans="1:12" x14ac:dyDescent="0.25">
      <c r="A317" s="19" t="s">
        <v>438</v>
      </c>
      <c r="B317" s="19" t="s">
        <v>439</v>
      </c>
      <c r="C317" s="19" t="s">
        <v>440</v>
      </c>
      <c r="D317" s="19" t="s">
        <v>441</v>
      </c>
      <c r="E317" s="20" t="s">
        <v>21</v>
      </c>
      <c r="F317" s="19" t="s">
        <v>21</v>
      </c>
      <c r="G317" s="180">
        <v>67826</v>
      </c>
      <c r="H317" s="21" t="s">
        <v>20700</v>
      </c>
      <c r="I317" s="19" t="s">
        <v>443</v>
      </c>
      <c r="J317" s="19" t="s">
        <v>9283</v>
      </c>
      <c r="K317" s="20" t="s">
        <v>12987</v>
      </c>
      <c r="L317" s="19" t="s">
        <v>25</v>
      </c>
    </row>
    <row r="318" spans="1:12" x14ac:dyDescent="0.25">
      <c r="A318" s="19" t="s">
        <v>438</v>
      </c>
      <c r="B318" s="19" t="s">
        <v>439</v>
      </c>
      <c r="C318" s="19" t="s">
        <v>440</v>
      </c>
      <c r="D318" s="19" t="s">
        <v>441</v>
      </c>
      <c r="E318" s="20" t="s">
        <v>21</v>
      </c>
      <c r="F318" s="19" t="s">
        <v>21</v>
      </c>
      <c r="G318" s="180">
        <v>73417</v>
      </c>
      <c r="H318" s="21"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21" t="s">
        <v>490</v>
      </c>
      <c r="I319" s="19" t="s">
        <v>443</v>
      </c>
      <c r="J319" s="19" t="s">
        <v>9283</v>
      </c>
      <c r="K319" s="20" t="s">
        <v>11598</v>
      </c>
      <c r="L319" s="19" t="s">
        <v>25</v>
      </c>
    </row>
    <row r="320" spans="1:12" ht="27" x14ac:dyDescent="0.25">
      <c r="A320" s="19" t="s">
        <v>438</v>
      </c>
      <c r="B320" s="19" t="s">
        <v>439</v>
      </c>
      <c r="C320" s="19" t="s">
        <v>440</v>
      </c>
      <c r="D320" s="19" t="s">
        <v>441</v>
      </c>
      <c r="E320" s="20" t="s">
        <v>21</v>
      </c>
      <c r="F320" s="19" t="s">
        <v>21</v>
      </c>
      <c r="G320" s="180">
        <v>73467</v>
      </c>
      <c r="H320" s="21" t="s">
        <v>491</v>
      </c>
      <c r="I320" s="19" t="s">
        <v>443</v>
      </c>
      <c r="J320" s="19" t="s">
        <v>9283</v>
      </c>
      <c r="K320" s="20" t="s">
        <v>12988</v>
      </c>
      <c r="L320" s="19" t="s">
        <v>25</v>
      </c>
    </row>
    <row r="321" spans="1:12" x14ac:dyDescent="0.25">
      <c r="A321" s="19" t="s">
        <v>438</v>
      </c>
      <c r="B321" s="19" t="s">
        <v>439</v>
      </c>
      <c r="C321" s="19" t="s">
        <v>440</v>
      </c>
      <c r="D321" s="19" t="s">
        <v>441</v>
      </c>
      <c r="E321" s="20" t="s">
        <v>21</v>
      </c>
      <c r="F321" s="19" t="s">
        <v>21</v>
      </c>
      <c r="G321" s="180">
        <v>73536</v>
      </c>
      <c r="H321" s="21" t="s">
        <v>20701</v>
      </c>
      <c r="I321" s="19" t="s">
        <v>443</v>
      </c>
      <c r="J321" s="19" t="s">
        <v>23</v>
      </c>
      <c r="K321" s="20" t="s">
        <v>180</v>
      </c>
      <c r="L321" s="19" t="s">
        <v>25</v>
      </c>
    </row>
    <row r="322" spans="1:12" ht="27" x14ac:dyDescent="0.25">
      <c r="A322" s="19" t="s">
        <v>438</v>
      </c>
      <c r="B322" s="19" t="s">
        <v>439</v>
      </c>
      <c r="C322" s="19" t="s">
        <v>440</v>
      </c>
      <c r="D322" s="19" t="s">
        <v>441</v>
      </c>
      <c r="E322" s="20" t="s">
        <v>21</v>
      </c>
      <c r="F322" s="19" t="s">
        <v>21</v>
      </c>
      <c r="G322" s="180">
        <v>83362</v>
      </c>
      <c r="H322" s="21" t="s">
        <v>20702</v>
      </c>
      <c r="I322" s="19" t="s">
        <v>443</v>
      </c>
      <c r="J322" s="19" t="s">
        <v>9283</v>
      </c>
      <c r="K322" s="20" t="s">
        <v>12989</v>
      </c>
      <c r="L322" s="19" t="s">
        <v>25</v>
      </c>
    </row>
    <row r="323" spans="1:12" x14ac:dyDescent="0.25">
      <c r="A323" s="19" t="s">
        <v>438</v>
      </c>
      <c r="B323" s="19" t="s">
        <v>439</v>
      </c>
      <c r="C323" s="19" t="s">
        <v>440</v>
      </c>
      <c r="D323" s="19" t="s">
        <v>441</v>
      </c>
      <c r="E323" s="20" t="s">
        <v>21</v>
      </c>
      <c r="F323" s="19" t="s">
        <v>21</v>
      </c>
      <c r="G323" s="180">
        <v>83765</v>
      </c>
      <c r="H323" s="21" t="s">
        <v>495</v>
      </c>
      <c r="I323" s="19" t="s">
        <v>443</v>
      </c>
      <c r="J323" s="19" t="s">
        <v>9283</v>
      </c>
      <c r="K323" s="20" t="s">
        <v>12990</v>
      </c>
      <c r="L323" s="19" t="s">
        <v>25</v>
      </c>
    </row>
    <row r="324" spans="1:12" x14ac:dyDescent="0.25">
      <c r="A324" s="19" t="s">
        <v>438</v>
      </c>
      <c r="B324" s="19" t="s">
        <v>439</v>
      </c>
      <c r="C324" s="19" t="s">
        <v>440</v>
      </c>
      <c r="D324" s="19" t="s">
        <v>441</v>
      </c>
      <c r="E324" s="20" t="s">
        <v>21</v>
      </c>
      <c r="F324" s="19" t="s">
        <v>21</v>
      </c>
      <c r="G324" s="180">
        <v>87445</v>
      </c>
      <c r="H324" s="21"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21"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21"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21"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21" t="s">
        <v>20703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21" t="s">
        <v>20704</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21"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21" t="s">
        <v>20705</v>
      </c>
      <c r="I331" s="19" t="s">
        <v>443</v>
      </c>
      <c r="J331" s="19" t="s">
        <v>9283</v>
      </c>
      <c r="K331" s="20" t="s">
        <v>12991</v>
      </c>
      <c r="L331" s="19" t="s">
        <v>25</v>
      </c>
    </row>
    <row r="332" spans="1:12" x14ac:dyDescent="0.25">
      <c r="A332" s="19" t="s">
        <v>438</v>
      </c>
      <c r="B332" s="19" t="s">
        <v>439</v>
      </c>
      <c r="C332" s="19" t="s">
        <v>440</v>
      </c>
      <c r="D332" s="19" t="s">
        <v>441</v>
      </c>
      <c r="E332" s="20" t="s">
        <v>21</v>
      </c>
      <c r="F332" s="19" t="s">
        <v>21</v>
      </c>
      <c r="G332" s="180">
        <v>88907</v>
      </c>
      <c r="H332" s="21" t="s">
        <v>20706</v>
      </c>
      <c r="I332" s="19" t="s">
        <v>443</v>
      </c>
      <c r="J332" s="19" t="s">
        <v>23</v>
      </c>
      <c r="K332" s="20" t="s">
        <v>12992</v>
      </c>
      <c r="L332" s="19" t="s">
        <v>25</v>
      </c>
    </row>
    <row r="333" spans="1:12" x14ac:dyDescent="0.25">
      <c r="A333" s="19" t="s">
        <v>438</v>
      </c>
      <c r="B333" s="19" t="s">
        <v>439</v>
      </c>
      <c r="C333" s="19" t="s">
        <v>440</v>
      </c>
      <c r="D333" s="19" t="s">
        <v>441</v>
      </c>
      <c r="E333" s="20" t="s">
        <v>21</v>
      </c>
      <c r="F333" s="19" t="s">
        <v>21</v>
      </c>
      <c r="G333" s="180">
        <v>89021</v>
      </c>
      <c r="H333" s="21" t="s">
        <v>20707</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21"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21" t="s">
        <v>20708</v>
      </c>
      <c r="I335" s="19" t="s">
        <v>443</v>
      </c>
      <c r="J335" s="19" t="s">
        <v>9283</v>
      </c>
      <c r="K335" s="20" t="s">
        <v>12993</v>
      </c>
      <c r="L335" s="19" t="s">
        <v>25</v>
      </c>
    </row>
    <row r="336" spans="1:12" x14ac:dyDescent="0.25">
      <c r="A336" s="19" t="s">
        <v>438</v>
      </c>
      <c r="B336" s="19" t="s">
        <v>439</v>
      </c>
      <c r="C336" s="19" t="s">
        <v>440</v>
      </c>
      <c r="D336" s="19" t="s">
        <v>441</v>
      </c>
      <c r="E336" s="20" t="s">
        <v>21</v>
      </c>
      <c r="F336" s="19" t="s">
        <v>21</v>
      </c>
      <c r="G336" s="180">
        <v>89035</v>
      </c>
      <c r="H336" s="21" t="s">
        <v>513</v>
      </c>
      <c r="I336" s="19" t="s">
        <v>443</v>
      </c>
      <c r="J336" s="19" t="s">
        <v>9283</v>
      </c>
      <c r="K336" s="20" t="s">
        <v>12994</v>
      </c>
      <c r="L336" s="19" t="s">
        <v>25</v>
      </c>
    </row>
    <row r="337" spans="1:12" x14ac:dyDescent="0.25">
      <c r="A337" s="19" t="s">
        <v>438</v>
      </c>
      <c r="B337" s="19" t="s">
        <v>439</v>
      </c>
      <c r="C337" s="19" t="s">
        <v>440</v>
      </c>
      <c r="D337" s="19" t="s">
        <v>441</v>
      </c>
      <c r="E337" s="20" t="s">
        <v>21</v>
      </c>
      <c r="F337" s="19" t="s">
        <v>21</v>
      </c>
      <c r="G337" s="180">
        <v>89225</v>
      </c>
      <c r="H337" s="21"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21" t="s">
        <v>516</v>
      </c>
      <c r="I338" s="19" t="s">
        <v>443</v>
      </c>
      <c r="J338" s="19" t="s">
        <v>9283</v>
      </c>
      <c r="K338" s="20" t="s">
        <v>12995</v>
      </c>
      <c r="L338" s="19" t="s">
        <v>25</v>
      </c>
    </row>
    <row r="339" spans="1:12" x14ac:dyDescent="0.25">
      <c r="A339" s="19" t="s">
        <v>438</v>
      </c>
      <c r="B339" s="19" t="s">
        <v>439</v>
      </c>
      <c r="C339" s="19" t="s">
        <v>440</v>
      </c>
      <c r="D339" s="19" t="s">
        <v>441</v>
      </c>
      <c r="E339" s="20" t="s">
        <v>21</v>
      </c>
      <c r="F339" s="19" t="s">
        <v>21</v>
      </c>
      <c r="G339" s="180">
        <v>89242</v>
      </c>
      <c r="H339" s="21" t="s">
        <v>517</v>
      </c>
      <c r="I339" s="19" t="s">
        <v>443</v>
      </c>
      <c r="J339" s="19" t="s">
        <v>9283</v>
      </c>
      <c r="K339" s="20" t="s">
        <v>12996</v>
      </c>
      <c r="L339" s="19" t="s">
        <v>25</v>
      </c>
    </row>
    <row r="340" spans="1:12" x14ac:dyDescent="0.25">
      <c r="A340" s="19" t="s">
        <v>438</v>
      </c>
      <c r="B340" s="19" t="s">
        <v>439</v>
      </c>
      <c r="C340" s="19" t="s">
        <v>440</v>
      </c>
      <c r="D340" s="19" t="s">
        <v>441</v>
      </c>
      <c r="E340" s="20" t="s">
        <v>21</v>
      </c>
      <c r="F340" s="19" t="s">
        <v>21</v>
      </c>
      <c r="G340" s="180">
        <v>89250</v>
      </c>
      <c r="H340" s="21" t="s">
        <v>518</v>
      </c>
      <c r="I340" s="19" t="s">
        <v>443</v>
      </c>
      <c r="J340" s="19" t="s">
        <v>9283</v>
      </c>
      <c r="K340" s="20" t="s">
        <v>12997</v>
      </c>
      <c r="L340" s="19" t="s">
        <v>25</v>
      </c>
    </row>
    <row r="341" spans="1:12" x14ac:dyDescent="0.25">
      <c r="A341" s="19" t="s">
        <v>438</v>
      </c>
      <c r="B341" s="19" t="s">
        <v>439</v>
      </c>
      <c r="C341" s="19" t="s">
        <v>440</v>
      </c>
      <c r="D341" s="19" t="s">
        <v>441</v>
      </c>
      <c r="E341" s="20" t="s">
        <v>21</v>
      </c>
      <c r="F341" s="19" t="s">
        <v>21</v>
      </c>
      <c r="G341" s="180">
        <v>89257</v>
      </c>
      <c r="H341" s="21" t="s">
        <v>519</v>
      </c>
      <c r="I341" s="19" t="s">
        <v>443</v>
      </c>
      <c r="J341" s="19" t="s">
        <v>9283</v>
      </c>
      <c r="K341" s="20" t="s">
        <v>12998</v>
      </c>
      <c r="L341" s="19" t="s">
        <v>25</v>
      </c>
    </row>
    <row r="342" spans="1:12" x14ac:dyDescent="0.25">
      <c r="A342" s="19" t="s">
        <v>438</v>
      </c>
      <c r="B342" s="19" t="s">
        <v>439</v>
      </c>
      <c r="C342" s="19" t="s">
        <v>440</v>
      </c>
      <c r="D342" s="19" t="s">
        <v>441</v>
      </c>
      <c r="E342" s="20" t="s">
        <v>21</v>
      </c>
      <c r="F342" s="19" t="s">
        <v>21</v>
      </c>
      <c r="G342" s="180">
        <v>89272</v>
      </c>
      <c r="H342" s="21" t="s">
        <v>520</v>
      </c>
      <c r="I342" s="19" t="s">
        <v>443</v>
      </c>
      <c r="J342" s="19" t="s">
        <v>9283</v>
      </c>
      <c r="K342" s="20" t="s">
        <v>12999</v>
      </c>
      <c r="L342" s="19" t="s">
        <v>25</v>
      </c>
    </row>
    <row r="343" spans="1:12" x14ac:dyDescent="0.25">
      <c r="A343" s="19" t="s">
        <v>438</v>
      </c>
      <c r="B343" s="19" t="s">
        <v>439</v>
      </c>
      <c r="C343" s="19" t="s">
        <v>440</v>
      </c>
      <c r="D343" s="19" t="s">
        <v>441</v>
      </c>
      <c r="E343" s="20" t="s">
        <v>21</v>
      </c>
      <c r="F343" s="19" t="s">
        <v>21</v>
      </c>
      <c r="G343" s="180">
        <v>89278</v>
      </c>
      <c r="H343" s="21"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21" t="s">
        <v>523</v>
      </c>
      <c r="I344" s="19" t="s">
        <v>443</v>
      </c>
      <c r="J344" s="19" t="s">
        <v>9283</v>
      </c>
      <c r="K344" s="20" t="s">
        <v>13000</v>
      </c>
      <c r="L344" s="19" t="s">
        <v>25</v>
      </c>
    </row>
    <row r="345" spans="1:12" x14ac:dyDescent="0.25">
      <c r="A345" s="19" t="s">
        <v>438</v>
      </c>
      <c r="B345" s="19" t="s">
        <v>439</v>
      </c>
      <c r="C345" s="19" t="s">
        <v>440</v>
      </c>
      <c r="D345" s="19" t="s">
        <v>441</v>
      </c>
      <c r="E345" s="20" t="s">
        <v>21</v>
      </c>
      <c r="F345" s="19" t="s">
        <v>21</v>
      </c>
      <c r="G345" s="180">
        <v>89876</v>
      </c>
      <c r="H345" s="21" t="s">
        <v>20709</v>
      </c>
      <c r="I345" s="19" t="s">
        <v>443</v>
      </c>
      <c r="J345" s="19" t="s">
        <v>9283</v>
      </c>
      <c r="K345" s="20" t="s">
        <v>13001</v>
      </c>
      <c r="L345" s="19" t="s">
        <v>25</v>
      </c>
    </row>
    <row r="346" spans="1:12" x14ac:dyDescent="0.25">
      <c r="A346" s="19" t="s">
        <v>438</v>
      </c>
      <c r="B346" s="19" t="s">
        <v>439</v>
      </c>
      <c r="C346" s="19" t="s">
        <v>440</v>
      </c>
      <c r="D346" s="19" t="s">
        <v>441</v>
      </c>
      <c r="E346" s="20" t="s">
        <v>21</v>
      </c>
      <c r="F346" s="19" t="s">
        <v>21</v>
      </c>
      <c r="G346" s="180">
        <v>89883</v>
      </c>
      <c r="H346" s="21" t="s">
        <v>20710</v>
      </c>
      <c r="I346" s="19" t="s">
        <v>443</v>
      </c>
      <c r="J346" s="19" t="s">
        <v>9283</v>
      </c>
      <c r="K346" s="20" t="s">
        <v>13002</v>
      </c>
      <c r="L346" s="19" t="s">
        <v>25</v>
      </c>
    </row>
    <row r="347" spans="1:12" x14ac:dyDescent="0.25">
      <c r="A347" s="19" t="s">
        <v>438</v>
      </c>
      <c r="B347" s="19" t="s">
        <v>439</v>
      </c>
      <c r="C347" s="19" t="s">
        <v>440</v>
      </c>
      <c r="D347" s="19" t="s">
        <v>441</v>
      </c>
      <c r="E347" s="20" t="s">
        <v>21</v>
      </c>
      <c r="F347" s="19" t="s">
        <v>21</v>
      </c>
      <c r="G347" s="180">
        <v>90586</v>
      </c>
      <c r="H347" s="21"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21"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21" t="s">
        <v>529</v>
      </c>
      <c r="I349" s="19" t="s">
        <v>443</v>
      </c>
      <c r="J349" s="19" t="s">
        <v>23</v>
      </c>
      <c r="K349" s="20" t="s">
        <v>13003</v>
      </c>
      <c r="L349" s="19" t="s">
        <v>25</v>
      </c>
    </row>
    <row r="350" spans="1:12" x14ac:dyDescent="0.25">
      <c r="A350" s="19" t="s">
        <v>438</v>
      </c>
      <c r="B350" s="19" t="s">
        <v>439</v>
      </c>
      <c r="C350" s="19" t="s">
        <v>440</v>
      </c>
      <c r="D350" s="19" t="s">
        <v>441</v>
      </c>
      <c r="E350" s="20" t="s">
        <v>21</v>
      </c>
      <c r="F350" s="19" t="s">
        <v>21</v>
      </c>
      <c r="G350" s="180">
        <v>90637</v>
      </c>
      <c r="H350" s="21"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21"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21" t="s">
        <v>20711</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21" t="s">
        <v>20712</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21" t="s">
        <v>20713</v>
      </c>
      <c r="I354" s="19" t="s">
        <v>443</v>
      </c>
      <c r="J354" s="19" t="s">
        <v>23</v>
      </c>
      <c r="K354" s="20" t="s">
        <v>4840</v>
      </c>
      <c r="L354" s="19" t="s">
        <v>25</v>
      </c>
    </row>
    <row r="355" spans="1:12" ht="27" x14ac:dyDescent="0.25">
      <c r="A355" s="19" t="s">
        <v>438</v>
      </c>
      <c r="B355" s="19" t="s">
        <v>439</v>
      </c>
      <c r="C355" s="19" t="s">
        <v>440</v>
      </c>
      <c r="D355" s="19" t="s">
        <v>441</v>
      </c>
      <c r="E355" s="20" t="s">
        <v>21</v>
      </c>
      <c r="F355" s="19" t="s">
        <v>21</v>
      </c>
      <c r="G355" s="180">
        <v>90668</v>
      </c>
      <c r="H355" s="21" t="s">
        <v>540</v>
      </c>
      <c r="I355" s="19" t="s">
        <v>443</v>
      </c>
      <c r="J355" s="19" t="s">
        <v>9283</v>
      </c>
      <c r="K355" s="20" t="s">
        <v>5038</v>
      </c>
      <c r="L355" s="19" t="s">
        <v>25</v>
      </c>
    </row>
    <row r="356" spans="1:12" ht="27" x14ac:dyDescent="0.25">
      <c r="A356" s="19" t="s">
        <v>438</v>
      </c>
      <c r="B356" s="19" t="s">
        <v>439</v>
      </c>
      <c r="C356" s="19" t="s">
        <v>440</v>
      </c>
      <c r="D356" s="19" t="s">
        <v>441</v>
      </c>
      <c r="E356" s="20" t="s">
        <v>21</v>
      </c>
      <c r="F356" s="19" t="s">
        <v>21</v>
      </c>
      <c r="G356" s="180">
        <v>90674</v>
      </c>
      <c r="H356" s="21" t="s">
        <v>542</v>
      </c>
      <c r="I356" s="19" t="s">
        <v>443</v>
      </c>
      <c r="J356" s="19" t="s">
        <v>23</v>
      </c>
      <c r="K356" s="20" t="s">
        <v>13004</v>
      </c>
      <c r="L356" s="19" t="s">
        <v>25</v>
      </c>
    </row>
    <row r="357" spans="1:12" ht="27" x14ac:dyDescent="0.25">
      <c r="A357" s="19" t="s">
        <v>438</v>
      </c>
      <c r="B357" s="19" t="s">
        <v>439</v>
      </c>
      <c r="C357" s="19" t="s">
        <v>440</v>
      </c>
      <c r="D357" s="19" t="s">
        <v>441</v>
      </c>
      <c r="E357" s="20" t="s">
        <v>21</v>
      </c>
      <c r="F357" s="19" t="s">
        <v>21</v>
      </c>
      <c r="G357" s="180">
        <v>90680</v>
      </c>
      <c r="H357" s="21" t="s">
        <v>543</v>
      </c>
      <c r="I357" s="19" t="s">
        <v>443</v>
      </c>
      <c r="J357" s="19" t="s">
        <v>9283</v>
      </c>
      <c r="K357" s="20" t="s">
        <v>13005</v>
      </c>
      <c r="L357" s="19" t="s">
        <v>25</v>
      </c>
    </row>
    <row r="358" spans="1:12" x14ac:dyDescent="0.25">
      <c r="A358" s="19" t="s">
        <v>438</v>
      </c>
      <c r="B358" s="19" t="s">
        <v>439</v>
      </c>
      <c r="C358" s="19" t="s">
        <v>440</v>
      </c>
      <c r="D358" s="19" t="s">
        <v>441</v>
      </c>
      <c r="E358" s="20" t="s">
        <v>21</v>
      </c>
      <c r="F358" s="19" t="s">
        <v>21</v>
      </c>
      <c r="G358" s="180">
        <v>90686</v>
      </c>
      <c r="H358" s="21" t="s">
        <v>544</v>
      </c>
      <c r="I358" s="19" t="s">
        <v>443</v>
      </c>
      <c r="J358" s="19" t="s">
        <v>9283</v>
      </c>
      <c r="K358" s="20" t="s">
        <v>13006</v>
      </c>
      <c r="L358" s="19" t="s">
        <v>25</v>
      </c>
    </row>
    <row r="359" spans="1:12" x14ac:dyDescent="0.25">
      <c r="A359" s="19" t="s">
        <v>438</v>
      </c>
      <c r="B359" s="19" t="s">
        <v>439</v>
      </c>
      <c r="C359" s="19" t="s">
        <v>440</v>
      </c>
      <c r="D359" s="19" t="s">
        <v>441</v>
      </c>
      <c r="E359" s="20" t="s">
        <v>21</v>
      </c>
      <c r="F359" s="19" t="s">
        <v>21</v>
      </c>
      <c r="G359" s="180">
        <v>90692</v>
      </c>
      <c r="H359" s="21" t="s">
        <v>545</v>
      </c>
      <c r="I359" s="19" t="s">
        <v>443</v>
      </c>
      <c r="J359" s="19" t="s">
        <v>9283</v>
      </c>
      <c r="K359" s="20" t="s">
        <v>13007</v>
      </c>
      <c r="L359" s="19" t="s">
        <v>25</v>
      </c>
    </row>
    <row r="360" spans="1:12" x14ac:dyDescent="0.25">
      <c r="A360" s="19" t="s">
        <v>438</v>
      </c>
      <c r="B360" s="19" t="s">
        <v>439</v>
      </c>
      <c r="C360" s="19" t="s">
        <v>440</v>
      </c>
      <c r="D360" s="19" t="s">
        <v>441</v>
      </c>
      <c r="E360" s="20" t="s">
        <v>21</v>
      </c>
      <c r="F360" s="19" t="s">
        <v>21</v>
      </c>
      <c r="G360" s="180">
        <v>90964</v>
      </c>
      <c r="H360" s="21"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21"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21"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21" t="s">
        <v>20714</v>
      </c>
      <c r="I363" s="19" t="s">
        <v>443</v>
      </c>
      <c r="J363" s="19" t="s">
        <v>23</v>
      </c>
      <c r="K363" s="20" t="s">
        <v>13008</v>
      </c>
      <c r="L363" s="19" t="s">
        <v>25</v>
      </c>
    </row>
    <row r="364" spans="1:12" x14ac:dyDescent="0.25">
      <c r="A364" s="19" t="s">
        <v>438</v>
      </c>
      <c r="B364" s="19" t="s">
        <v>439</v>
      </c>
      <c r="C364" s="19" t="s">
        <v>440</v>
      </c>
      <c r="D364" s="19" t="s">
        <v>441</v>
      </c>
      <c r="E364" s="20" t="s">
        <v>21</v>
      </c>
      <c r="F364" s="19" t="s">
        <v>21</v>
      </c>
      <c r="G364" s="180">
        <v>90999</v>
      </c>
      <c r="H364" s="21"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21" t="s">
        <v>553</v>
      </c>
      <c r="I365" s="19" t="s">
        <v>443</v>
      </c>
      <c r="J365" s="19" t="s">
        <v>9283</v>
      </c>
      <c r="K365" s="20" t="s">
        <v>11859</v>
      </c>
      <c r="L365" s="19" t="s">
        <v>25</v>
      </c>
    </row>
    <row r="366" spans="1:12" x14ac:dyDescent="0.25">
      <c r="A366" s="19" t="s">
        <v>438</v>
      </c>
      <c r="B366" s="19" t="s">
        <v>439</v>
      </c>
      <c r="C366" s="19" t="s">
        <v>440</v>
      </c>
      <c r="D366" s="19" t="s">
        <v>441</v>
      </c>
      <c r="E366" s="20" t="s">
        <v>21</v>
      </c>
      <c r="F366" s="19" t="s">
        <v>21</v>
      </c>
      <c r="G366" s="180">
        <v>91277</v>
      </c>
      <c r="H366" s="21" t="s">
        <v>555</v>
      </c>
      <c r="I366" s="19" t="s">
        <v>443</v>
      </c>
      <c r="J366" s="19" t="s">
        <v>9283</v>
      </c>
      <c r="K366" s="20" t="s">
        <v>3112</v>
      </c>
      <c r="L366" s="19" t="s">
        <v>25</v>
      </c>
    </row>
    <row r="367" spans="1:12" ht="27" x14ac:dyDescent="0.25">
      <c r="A367" s="19" t="s">
        <v>438</v>
      </c>
      <c r="B367" s="19" t="s">
        <v>439</v>
      </c>
      <c r="C367" s="19" t="s">
        <v>440</v>
      </c>
      <c r="D367" s="19" t="s">
        <v>441</v>
      </c>
      <c r="E367" s="20" t="s">
        <v>21</v>
      </c>
      <c r="F367" s="19" t="s">
        <v>21</v>
      </c>
      <c r="G367" s="180">
        <v>91283</v>
      </c>
      <c r="H367" s="21" t="s">
        <v>556</v>
      </c>
      <c r="I367" s="19" t="s">
        <v>443</v>
      </c>
      <c r="J367" s="19" t="s">
        <v>23</v>
      </c>
      <c r="K367" s="20" t="s">
        <v>9492</v>
      </c>
      <c r="L367" s="19" t="s">
        <v>25</v>
      </c>
    </row>
    <row r="368" spans="1:12" ht="27" x14ac:dyDescent="0.25">
      <c r="A368" s="19" t="s">
        <v>438</v>
      </c>
      <c r="B368" s="19" t="s">
        <v>439</v>
      </c>
      <c r="C368" s="19" t="s">
        <v>440</v>
      </c>
      <c r="D368" s="19" t="s">
        <v>441</v>
      </c>
      <c r="E368" s="20" t="s">
        <v>21</v>
      </c>
      <c r="F368" s="19" t="s">
        <v>21</v>
      </c>
      <c r="G368" s="180">
        <v>91386</v>
      </c>
      <c r="H368" s="21" t="s">
        <v>20715</v>
      </c>
      <c r="I368" s="19" t="s">
        <v>443</v>
      </c>
      <c r="J368" s="19" t="s">
        <v>9283</v>
      </c>
      <c r="K368" s="20" t="s">
        <v>13009</v>
      </c>
      <c r="L368" s="19" t="s">
        <v>25</v>
      </c>
    </row>
    <row r="369" spans="1:12" x14ac:dyDescent="0.25">
      <c r="A369" s="19" t="s">
        <v>438</v>
      </c>
      <c r="B369" s="19" t="s">
        <v>439</v>
      </c>
      <c r="C369" s="19" t="s">
        <v>440</v>
      </c>
      <c r="D369" s="19" t="s">
        <v>441</v>
      </c>
      <c r="E369" s="20" t="s">
        <v>21</v>
      </c>
      <c r="F369" s="19" t="s">
        <v>21</v>
      </c>
      <c r="G369" s="180">
        <v>91533</v>
      </c>
      <c r="H369" s="21" t="s">
        <v>559</v>
      </c>
      <c r="I369" s="19" t="s">
        <v>443</v>
      </c>
      <c r="J369" s="19" t="s">
        <v>9283</v>
      </c>
      <c r="K369" s="20" t="s">
        <v>12249</v>
      </c>
      <c r="L369" s="19" t="s">
        <v>25</v>
      </c>
    </row>
    <row r="370" spans="1:12" ht="27" x14ac:dyDescent="0.25">
      <c r="A370" s="19" t="s">
        <v>438</v>
      </c>
      <c r="B370" s="19" t="s">
        <v>439</v>
      </c>
      <c r="C370" s="19" t="s">
        <v>440</v>
      </c>
      <c r="D370" s="19" t="s">
        <v>441</v>
      </c>
      <c r="E370" s="20" t="s">
        <v>21</v>
      </c>
      <c r="F370" s="19" t="s">
        <v>21</v>
      </c>
      <c r="G370" s="180">
        <v>91634</v>
      </c>
      <c r="H370" s="21" t="s">
        <v>561</v>
      </c>
      <c r="I370" s="19" t="s">
        <v>443</v>
      </c>
      <c r="J370" s="19" t="s">
        <v>9283</v>
      </c>
      <c r="K370" s="20" t="s">
        <v>13010</v>
      </c>
      <c r="L370" s="19" t="s">
        <v>25</v>
      </c>
    </row>
    <row r="371" spans="1:12" ht="27" x14ac:dyDescent="0.25">
      <c r="A371" s="19" t="s">
        <v>438</v>
      </c>
      <c r="B371" s="19" t="s">
        <v>439</v>
      </c>
      <c r="C371" s="19" t="s">
        <v>440</v>
      </c>
      <c r="D371" s="19" t="s">
        <v>441</v>
      </c>
      <c r="E371" s="20" t="s">
        <v>21</v>
      </c>
      <c r="F371" s="19" t="s">
        <v>21</v>
      </c>
      <c r="G371" s="180">
        <v>91645</v>
      </c>
      <c r="H371" s="21" t="s">
        <v>562</v>
      </c>
      <c r="I371" s="19" t="s">
        <v>443</v>
      </c>
      <c r="J371" s="19" t="s">
        <v>9283</v>
      </c>
      <c r="K371" s="20" t="s">
        <v>13011</v>
      </c>
      <c r="L371" s="19" t="s">
        <v>25</v>
      </c>
    </row>
    <row r="372" spans="1:12" x14ac:dyDescent="0.25">
      <c r="A372" s="19" t="s">
        <v>438</v>
      </c>
      <c r="B372" s="19" t="s">
        <v>439</v>
      </c>
      <c r="C372" s="19" t="s">
        <v>440</v>
      </c>
      <c r="D372" s="19" t="s">
        <v>441</v>
      </c>
      <c r="E372" s="20" t="s">
        <v>21</v>
      </c>
      <c r="F372" s="19" t="s">
        <v>21</v>
      </c>
      <c r="G372" s="180">
        <v>91692</v>
      </c>
      <c r="H372" s="21" t="s">
        <v>563</v>
      </c>
      <c r="I372" s="19" t="s">
        <v>443</v>
      </c>
      <c r="J372" s="19" t="s">
        <v>23</v>
      </c>
      <c r="K372" s="20" t="s">
        <v>13012</v>
      </c>
      <c r="L372" s="19" t="s">
        <v>25</v>
      </c>
    </row>
    <row r="373" spans="1:12" x14ac:dyDescent="0.25">
      <c r="A373" s="19" t="s">
        <v>438</v>
      </c>
      <c r="B373" s="19" t="s">
        <v>439</v>
      </c>
      <c r="C373" s="19" t="s">
        <v>440</v>
      </c>
      <c r="D373" s="19" t="s">
        <v>441</v>
      </c>
      <c r="E373" s="20" t="s">
        <v>21</v>
      </c>
      <c r="F373" s="19" t="s">
        <v>21</v>
      </c>
      <c r="G373" s="180">
        <v>92043</v>
      </c>
      <c r="H373" s="21" t="s">
        <v>565</v>
      </c>
      <c r="I373" s="19" t="s">
        <v>443</v>
      </c>
      <c r="J373" s="19" t="s">
        <v>9283</v>
      </c>
      <c r="K373" s="20" t="s">
        <v>566</v>
      </c>
      <c r="L373" s="19" t="s">
        <v>25</v>
      </c>
    </row>
    <row r="374" spans="1:12" ht="27" x14ac:dyDescent="0.25">
      <c r="A374" s="19" t="s">
        <v>438</v>
      </c>
      <c r="B374" s="19" t="s">
        <v>439</v>
      </c>
      <c r="C374" s="19" t="s">
        <v>440</v>
      </c>
      <c r="D374" s="19" t="s">
        <v>441</v>
      </c>
      <c r="E374" s="20" t="s">
        <v>21</v>
      </c>
      <c r="F374" s="19" t="s">
        <v>21</v>
      </c>
      <c r="G374" s="180">
        <v>92106</v>
      </c>
      <c r="H374" s="21" t="s">
        <v>567</v>
      </c>
      <c r="I374" s="19" t="s">
        <v>443</v>
      </c>
      <c r="J374" s="19" t="s">
        <v>9283</v>
      </c>
      <c r="K374" s="20" t="s">
        <v>13013</v>
      </c>
      <c r="L374" s="19" t="s">
        <v>25</v>
      </c>
    </row>
    <row r="375" spans="1:12" x14ac:dyDescent="0.25">
      <c r="A375" s="19" t="s">
        <v>438</v>
      </c>
      <c r="B375" s="19" t="s">
        <v>439</v>
      </c>
      <c r="C375" s="19" t="s">
        <v>440</v>
      </c>
      <c r="D375" s="19" t="s">
        <v>441</v>
      </c>
      <c r="E375" s="20" t="s">
        <v>21</v>
      </c>
      <c r="F375" s="19" t="s">
        <v>21</v>
      </c>
      <c r="G375" s="180">
        <v>92112</v>
      </c>
      <c r="H375" s="21"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21"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21" t="s">
        <v>572</v>
      </c>
      <c r="I377" s="19" t="s">
        <v>443</v>
      </c>
      <c r="J377" s="19" t="s">
        <v>23</v>
      </c>
      <c r="K377" s="20" t="s">
        <v>6560</v>
      </c>
      <c r="L377" s="19" t="s">
        <v>25</v>
      </c>
    </row>
    <row r="378" spans="1:12" x14ac:dyDescent="0.25">
      <c r="A378" s="19" t="s">
        <v>438</v>
      </c>
      <c r="B378" s="19" t="s">
        <v>439</v>
      </c>
      <c r="C378" s="19" t="s">
        <v>440</v>
      </c>
      <c r="D378" s="19" t="s">
        <v>441</v>
      </c>
      <c r="E378" s="20" t="s">
        <v>21</v>
      </c>
      <c r="F378" s="19" t="s">
        <v>21</v>
      </c>
      <c r="G378" s="180">
        <v>92145</v>
      </c>
      <c r="H378" s="21" t="s">
        <v>573</v>
      </c>
      <c r="I378" s="19" t="s">
        <v>443</v>
      </c>
      <c r="J378" s="19" t="s">
        <v>23</v>
      </c>
      <c r="K378" s="20" t="s">
        <v>13014</v>
      </c>
      <c r="L378" s="19" t="s">
        <v>25</v>
      </c>
    </row>
    <row r="379" spans="1:12" ht="27" x14ac:dyDescent="0.25">
      <c r="A379" s="19" t="s">
        <v>438</v>
      </c>
      <c r="B379" s="19" t="s">
        <v>439</v>
      </c>
      <c r="C379" s="19" t="s">
        <v>440</v>
      </c>
      <c r="D379" s="19" t="s">
        <v>441</v>
      </c>
      <c r="E379" s="20" t="s">
        <v>21</v>
      </c>
      <c r="F379" s="19" t="s">
        <v>21</v>
      </c>
      <c r="G379" s="180">
        <v>92242</v>
      </c>
      <c r="H379" s="21" t="s">
        <v>574</v>
      </c>
      <c r="I379" s="19" t="s">
        <v>443</v>
      </c>
      <c r="J379" s="19" t="s">
        <v>9283</v>
      </c>
      <c r="K379" s="20" t="s">
        <v>13015</v>
      </c>
      <c r="L379" s="19" t="s">
        <v>25</v>
      </c>
    </row>
    <row r="380" spans="1:12" x14ac:dyDescent="0.25">
      <c r="A380" s="19" t="s">
        <v>438</v>
      </c>
      <c r="B380" s="19" t="s">
        <v>439</v>
      </c>
      <c r="C380" s="19" t="s">
        <v>440</v>
      </c>
      <c r="D380" s="19" t="s">
        <v>441</v>
      </c>
      <c r="E380" s="20" t="s">
        <v>21</v>
      </c>
      <c r="F380" s="19" t="s">
        <v>21</v>
      </c>
      <c r="G380" s="180">
        <v>92716</v>
      </c>
      <c r="H380" s="21"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21"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21" t="s">
        <v>579</v>
      </c>
      <c r="I382" s="19" t="s">
        <v>443</v>
      </c>
      <c r="J382" s="19" t="s">
        <v>9283</v>
      </c>
      <c r="K382" s="20" t="s">
        <v>13016</v>
      </c>
      <c r="L382" s="19" t="s">
        <v>25</v>
      </c>
    </row>
    <row r="383" spans="1:12" ht="27" x14ac:dyDescent="0.25">
      <c r="A383" s="19" t="s">
        <v>438</v>
      </c>
      <c r="B383" s="19" t="s">
        <v>439</v>
      </c>
      <c r="C383" s="19" t="s">
        <v>440</v>
      </c>
      <c r="D383" s="19" t="s">
        <v>441</v>
      </c>
      <c r="E383" s="20" t="s">
        <v>21</v>
      </c>
      <c r="F383" s="19" t="s">
        <v>21</v>
      </c>
      <c r="G383" s="180">
        <v>93224</v>
      </c>
      <c r="H383" s="21" t="s">
        <v>581</v>
      </c>
      <c r="I383" s="19" t="s">
        <v>443</v>
      </c>
      <c r="J383" s="19" t="s">
        <v>23</v>
      </c>
      <c r="K383" s="20" t="s">
        <v>13017</v>
      </c>
      <c r="L383" s="19" t="s">
        <v>25</v>
      </c>
    </row>
    <row r="384" spans="1:12" x14ac:dyDescent="0.25">
      <c r="A384" s="19" t="s">
        <v>438</v>
      </c>
      <c r="B384" s="19" t="s">
        <v>439</v>
      </c>
      <c r="C384" s="19" t="s">
        <v>440</v>
      </c>
      <c r="D384" s="19" t="s">
        <v>441</v>
      </c>
      <c r="E384" s="20" t="s">
        <v>21</v>
      </c>
      <c r="F384" s="19" t="s">
        <v>21</v>
      </c>
      <c r="G384" s="180">
        <v>93233</v>
      </c>
      <c r="H384" s="21"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21" t="s">
        <v>584</v>
      </c>
      <c r="I385" s="19" t="s">
        <v>443</v>
      </c>
      <c r="J385" s="19" t="s">
        <v>9283</v>
      </c>
      <c r="K385" s="20" t="s">
        <v>13018</v>
      </c>
      <c r="L385" s="19" t="s">
        <v>25</v>
      </c>
    </row>
    <row r="386" spans="1:12" x14ac:dyDescent="0.25">
      <c r="A386" s="19" t="s">
        <v>438</v>
      </c>
      <c r="B386" s="19" t="s">
        <v>439</v>
      </c>
      <c r="C386" s="19" t="s">
        <v>440</v>
      </c>
      <c r="D386" s="19" t="s">
        <v>441</v>
      </c>
      <c r="E386" s="20" t="s">
        <v>21</v>
      </c>
      <c r="F386" s="19" t="s">
        <v>21</v>
      </c>
      <c r="G386" s="180">
        <v>93281</v>
      </c>
      <c r="H386" s="21" t="s">
        <v>585</v>
      </c>
      <c r="I386" s="19" t="s">
        <v>443</v>
      </c>
      <c r="J386" s="19" t="s">
        <v>9283</v>
      </c>
      <c r="K386" s="20" t="s">
        <v>12729</v>
      </c>
      <c r="L386" s="19" t="s">
        <v>25</v>
      </c>
    </row>
    <row r="387" spans="1:12" x14ac:dyDescent="0.25">
      <c r="A387" s="19" t="s">
        <v>438</v>
      </c>
      <c r="B387" s="19" t="s">
        <v>439</v>
      </c>
      <c r="C387" s="19" t="s">
        <v>440</v>
      </c>
      <c r="D387" s="19" t="s">
        <v>441</v>
      </c>
      <c r="E387" s="20" t="s">
        <v>21</v>
      </c>
      <c r="F387" s="19" t="s">
        <v>21</v>
      </c>
      <c r="G387" s="180">
        <v>93287</v>
      </c>
      <c r="H387" s="21" t="s">
        <v>587</v>
      </c>
      <c r="I387" s="19" t="s">
        <v>443</v>
      </c>
      <c r="J387" s="19" t="s">
        <v>9283</v>
      </c>
      <c r="K387" s="20" t="s">
        <v>13019</v>
      </c>
      <c r="L387" s="19" t="s">
        <v>25</v>
      </c>
    </row>
    <row r="388" spans="1:12" ht="27" x14ac:dyDescent="0.25">
      <c r="A388" s="19" t="s">
        <v>438</v>
      </c>
      <c r="B388" s="19" t="s">
        <v>439</v>
      </c>
      <c r="C388" s="19" t="s">
        <v>440</v>
      </c>
      <c r="D388" s="19" t="s">
        <v>441</v>
      </c>
      <c r="E388" s="20" t="s">
        <v>21</v>
      </c>
      <c r="F388" s="19" t="s">
        <v>21</v>
      </c>
      <c r="G388" s="180">
        <v>93402</v>
      </c>
      <c r="H388" s="21" t="s">
        <v>588</v>
      </c>
      <c r="I388" s="19" t="s">
        <v>443</v>
      </c>
      <c r="J388" s="19" t="s">
        <v>9283</v>
      </c>
      <c r="K388" s="20" t="s">
        <v>13020</v>
      </c>
      <c r="L388" s="19" t="s">
        <v>25</v>
      </c>
    </row>
    <row r="389" spans="1:12" ht="27" x14ac:dyDescent="0.25">
      <c r="A389" s="19" t="s">
        <v>438</v>
      </c>
      <c r="B389" s="19" t="s">
        <v>439</v>
      </c>
      <c r="C389" s="19" t="s">
        <v>440</v>
      </c>
      <c r="D389" s="19" t="s">
        <v>441</v>
      </c>
      <c r="E389" s="20" t="s">
        <v>21</v>
      </c>
      <c r="F389" s="19" t="s">
        <v>21</v>
      </c>
      <c r="G389" s="180">
        <v>93408</v>
      </c>
      <c r="H389" s="21" t="s">
        <v>589</v>
      </c>
      <c r="I389" s="19" t="s">
        <v>443</v>
      </c>
      <c r="J389" s="19" t="s">
        <v>9283</v>
      </c>
      <c r="K389" s="20" t="s">
        <v>13021</v>
      </c>
      <c r="L389" s="19" t="s">
        <v>25</v>
      </c>
    </row>
    <row r="390" spans="1:12" x14ac:dyDescent="0.25">
      <c r="A390" s="19" t="s">
        <v>438</v>
      </c>
      <c r="B390" s="19" t="s">
        <v>439</v>
      </c>
      <c r="C390" s="19" t="s">
        <v>440</v>
      </c>
      <c r="D390" s="19" t="s">
        <v>441</v>
      </c>
      <c r="E390" s="20" t="s">
        <v>21</v>
      </c>
      <c r="F390" s="19" t="s">
        <v>21</v>
      </c>
      <c r="G390" s="180">
        <v>93415</v>
      </c>
      <c r="H390" s="21"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21"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21"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21" t="s">
        <v>597</v>
      </c>
      <c r="I393" s="19" t="s">
        <v>443</v>
      </c>
      <c r="J393" s="19" t="s">
        <v>9283</v>
      </c>
      <c r="K393" s="20" t="s">
        <v>13022</v>
      </c>
      <c r="L393" s="19" t="s">
        <v>25</v>
      </c>
    </row>
    <row r="394" spans="1:12" x14ac:dyDescent="0.25">
      <c r="A394" s="19" t="s">
        <v>438</v>
      </c>
      <c r="B394" s="19" t="s">
        <v>439</v>
      </c>
      <c r="C394" s="19" t="s">
        <v>440</v>
      </c>
      <c r="D394" s="19" t="s">
        <v>441</v>
      </c>
      <c r="E394" s="20" t="s">
        <v>21</v>
      </c>
      <c r="F394" s="19" t="s">
        <v>21</v>
      </c>
      <c r="G394" s="180">
        <v>93439</v>
      </c>
      <c r="H394" s="21" t="s">
        <v>598</v>
      </c>
      <c r="I394" s="19" t="s">
        <v>443</v>
      </c>
      <c r="J394" s="19" t="s">
        <v>9283</v>
      </c>
      <c r="K394" s="20" t="s">
        <v>11140</v>
      </c>
      <c r="L394" s="19" t="s">
        <v>25</v>
      </c>
    </row>
    <row r="395" spans="1:12" x14ac:dyDescent="0.25">
      <c r="A395" s="19" t="s">
        <v>438</v>
      </c>
      <c r="B395" s="19" t="s">
        <v>439</v>
      </c>
      <c r="C395" s="19" t="s">
        <v>440</v>
      </c>
      <c r="D395" s="19" t="s">
        <v>441</v>
      </c>
      <c r="E395" s="20" t="s">
        <v>21</v>
      </c>
      <c r="F395" s="19" t="s">
        <v>21</v>
      </c>
      <c r="G395" s="180">
        <v>95121</v>
      </c>
      <c r="H395" s="21" t="s">
        <v>599</v>
      </c>
      <c r="I395" s="19" t="s">
        <v>443</v>
      </c>
      <c r="J395" s="19" t="s">
        <v>9283</v>
      </c>
      <c r="K395" s="20" t="s">
        <v>13023</v>
      </c>
      <c r="L395" s="19" t="s">
        <v>25</v>
      </c>
    </row>
    <row r="396" spans="1:12" x14ac:dyDescent="0.25">
      <c r="A396" s="19" t="s">
        <v>438</v>
      </c>
      <c r="B396" s="19" t="s">
        <v>439</v>
      </c>
      <c r="C396" s="19" t="s">
        <v>440</v>
      </c>
      <c r="D396" s="19" t="s">
        <v>441</v>
      </c>
      <c r="E396" s="20" t="s">
        <v>21</v>
      </c>
      <c r="F396" s="19" t="s">
        <v>21</v>
      </c>
      <c r="G396" s="180">
        <v>95127</v>
      </c>
      <c r="H396" s="21" t="s">
        <v>20716</v>
      </c>
      <c r="I396" s="19" t="s">
        <v>443</v>
      </c>
      <c r="J396" s="19" t="s">
        <v>9283</v>
      </c>
      <c r="K396" s="20" t="s">
        <v>13024</v>
      </c>
      <c r="L396" s="19" t="s">
        <v>25</v>
      </c>
    </row>
    <row r="397" spans="1:12" x14ac:dyDescent="0.25">
      <c r="A397" s="19" t="s">
        <v>438</v>
      </c>
      <c r="B397" s="19" t="s">
        <v>439</v>
      </c>
      <c r="C397" s="19" t="s">
        <v>440</v>
      </c>
      <c r="D397" s="19" t="s">
        <v>441</v>
      </c>
      <c r="E397" s="20" t="s">
        <v>21</v>
      </c>
      <c r="F397" s="19" t="s">
        <v>21</v>
      </c>
      <c r="G397" s="180">
        <v>95133</v>
      </c>
      <c r="H397" s="21" t="s">
        <v>601</v>
      </c>
      <c r="I397" s="19" t="s">
        <v>443</v>
      </c>
      <c r="J397" s="19" t="s">
        <v>9283</v>
      </c>
      <c r="K397" s="20" t="s">
        <v>11390</v>
      </c>
      <c r="L397" s="19" t="s">
        <v>25</v>
      </c>
    </row>
    <row r="398" spans="1:12" x14ac:dyDescent="0.25">
      <c r="A398" s="19" t="s">
        <v>438</v>
      </c>
      <c r="B398" s="19" t="s">
        <v>439</v>
      </c>
      <c r="C398" s="19" t="s">
        <v>440</v>
      </c>
      <c r="D398" s="19" t="s">
        <v>441</v>
      </c>
      <c r="E398" s="20" t="s">
        <v>21</v>
      </c>
      <c r="F398" s="19" t="s">
        <v>21</v>
      </c>
      <c r="G398" s="180">
        <v>95139</v>
      </c>
      <c r="H398" s="21"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21" t="s">
        <v>604</v>
      </c>
      <c r="I399" s="19" t="s">
        <v>443</v>
      </c>
      <c r="J399" s="19" t="s">
        <v>9283</v>
      </c>
      <c r="K399" s="20" t="s">
        <v>13025</v>
      </c>
      <c r="L399" s="19" t="s">
        <v>25</v>
      </c>
    </row>
    <row r="400" spans="1:12" x14ac:dyDescent="0.25">
      <c r="A400" s="19" t="s">
        <v>438</v>
      </c>
      <c r="B400" s="19" t="s">
        <v>439</v>
      </c>
      <c r="C400" s="19" t="s">
        <v>440</v>
      </c>
      <c r="D400" s="19" t="s">
        <v>441</v>
      </c>
      <c r="E400" s="20" t="s">
        <v>21</v>
      </c>
      <c r="F400" s="19" t="s">
        <v>21</v>
      </c>
      <c r="G400" s="180">
        <v>95218</v>
      </c>
      <c r="H400" s="21" t="s">
        <v>605</v>
      </c>
      <c r="I400" s="19" t="s">
        <v>443</v>
      </c>
      <c r="J400" s="19" t="s">
        <v>23</v>
      </c>
      <c r="K400" s="20" t="s">
        <v>5336</v>
      </c>
      <c r="L400" s="19" t="s">
        <v>25</v>
      </c>
    </row>
    <row r="401" spans="1:12" x14ac:dyDescent="0.25">
      <c r="A401" s="19" t="s">
        <v>438</v>
      </c>
      <c r="B401" s="19" t="s">
        <v>439</v>
      </c>
      <c r="C401" s="19" t="s">
        <v>440</v>
      </c>
      <c r="D401" s="19" t="s">
        <v>441</v>
      </c>
      <c r="E401" s="20" t="s">
        <v>21</v>
      </c>
      <c r="F401" s="19" t="s">
        <v>21</v>
      </c>
      <c r="G401" s="180">
        <v>95258</v>
      </c>
      <c r="H401" s="21" t="s">
        <v>607</v>
      </c>
      <c r="I401" s="19" t="s">
        <v>443</v>
      </c>
      <c r="J401" s="19" t="s">
        <v>9283</v>
      </c>
      <c r="K401" s="20" t="s">
        <v>3661</v>
      </c>
      <c r="L401" s="19" t="s">
        <v>25</v>
      </c>
    </row>
    <row r="402" spans="1:12" x14ac:dyDescent="0.25">
      <c r="A402" s="19" t="s">
        <v>438</v>
      </c>
      <c r="B402" s="19" t="s">
        <v>439</v>
      </c>
      <c r="C402" s="19" t="s">
        <v>440</v>
      </c>
      <c r="D402" s="19" t="s">
        <v>441</v>
      </c>
      <c r="E402" s="20" t="s">
        <v>21</v>
      </c>
      <c r="F402" s="19" t="s">
        <v>21</v>
      </c>
      <c r="G402" s="180">
        <v>95264</v>
      </c>
      <c r="H402" s="21"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21"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21"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21"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21" t="s">
        <v>616</v>
      </c>
      <c r="I406" s="19" t="s">
        <v>443</v>
      </c>
      <c r="J406" s="19" t="s">
        <v>9283</v>
      </c>
      <c r="K406" s="20" t="s">
        <v>12171</v>
      </c>
      <c r="L406" s="19" t="s">
        <v>25</v>
      </c>
    </row>
    <row r="407" spans="1:12" x14ac:dyDescent="0.25">
      <c r="A407" s="19" t="s">
        <v>438</v>
      </c>
      <c r="B407" s="19" t="s">
        <v>439</v>
      </c>
      <c r="C407" s="19" t="s">
        <v>440</v>
      </c>
      <c r="D407" s="19" t="s">
        <v>441</v>
      </c>
      <c r="E407" s="20" t="s">
        <v>21</v>
      </c>
      <c r="F407" s="19" t="s">
        <v>21</v>
      </c>
      <c r="G407" s="180">
        <v>95631</v>
      </c>
      <c r="H407" s="21" t="s">
        <v>618</v>
      </c>
      <c r="I407" s="19" t="s">
        <v>443</v>
      </c>
      <c r="J407" s="19" t="s">
        <v>9283</v>
      </c>
      <c r="K407" s="20" t="s">
        <v>13026</v>
      </c>
      <c r="L407" s="19" t="s">
        <v>25</v>
      </c>
    </row>
    <row r="408" spans="1:12" x14ac:dyDescent="0.25">
      <c r="A408" s="19" t="s">
        <v>438</v>
      </c>
      <c r="B408" s="19" t="s">
        <v>439</v>
      </c>
      <c r="C408" s="19" t="s">
        <v>440</v>
      </c>
      <c r="D408" s="19" t="s">
        <v>441</v>
      </c>
      <c r="E408" s="20" t="s">
        <v>21</v>
      </c>
      <c r="F408" s="19" t="s">
        <v>21</v>
      </c>
      <c r="G408" s="180">
        <v>95702</v>
      </c>
      <c r="H408" s="21" t="s">
        <v>619</v>
      </c>
      <c r="I408" s="19" t="s">
        <v>443</v>
      </c>
      <c r="J408" s="19" t="s">
        <v>9283</v>
      </c>
      <c r="K408" s="20" t="s">
        <v>5225</v>
      </c>
      <c r="L408" s="19" t="s">
        <v>25</v>
      </c>
    </row>
    <row r="409" spans="1:12" x14ac:dyDescent="0.25">
      <c r="A409" s="19" t="s">
        <v>438</v>
      </c>
      <c r="B409" s="19" t="s">
        <v>439</v>
      </c>
      <c r="C409" s="19" t="s">
        <v>440</v>
      </c>
      <c r="D409" s="19" t="s">
        <v>441</v>
      </c>
      <c r="E409" s="20" t="s">
        <v>21</v>
      </c>
      <c r="F409" s="19" t="s">
        <v>21</v>
      </c>
      <c r="G409" s="180">
        <v>95708</v>
      </c>
      <c r="H409" s="21" t="s">
        <v>620</v>
      </c>
      <c r="I409" s="19" t="s">
        <v>443</v>
      </c>
      <c r="J409" s="19" t="s">
        <v>23</v>
      </c>
      <c r="K409" s="20" t="s">
        <v>13027</v>
      </c>
      <c r="L409" s="19" t="s">
        <v>25</v>
      </c>
    </row>
    <row r="410" spans="1:12" x14ac:dyDescent="0.25">
      <c r="A410" s="19" t="s">
        <v>438</v>
      </c>
      <c r="B410" s="19" t="s">
        <v>439</v>
      </c>
      <c r="C410" s="19" t="s">
        <v>440</v>
      </c>
      <c r="D410" s="19" t="s">
        <v>441</v>
      </c>
      <c r="E410" s="20" t="s">
        <v>21</v>
      </c>
      <c r="F410" s="19" t="s">
        <v>21</v>
      </c>
      <c r="G410" s="180">
        <v>95714</v>
      </c>
      <c r="H410" s="21" t="s">
        <v>621</v>
      </c>
      <c r="I410" s="19" t="s">
        <v>443</v>
      </c>
      <c r="J410" s="19" t="s">
        <v>23</v>
      </c>
      <c r="K410" s="20" t="s">
        <v>13028</v>
      </c>
      <c r="L410" s="19" t="s">
        <v>25</v>
      </c>
    </row>
    <row r="411" spans="1:12" ht="27" x14ac:dyDescent="0.25">
      <c r="A411" s="19" t="s">
        <v>438</v>
      </c>
      <c r="B411" s="19" t="s">
        <v>439</v>
      </c>
      <c r="C411" s="19" t="s">
        <v>440</v>
      </c>
      <c r="D411" s="19" t="s">
        <v>441</v>
      </c>
      <c r="E411" s="20" t="s">
        <v>21</v>
      </c>
      <c r="F411" s="19" t="s">
        <v>21</v>
      </c>
      <c r="G411" s="180">
        <v>95720</v>
      </c>
      <c r="H411" s="21" t="s">
        <v>20717</v>
      </c>
      <c r="I411" s="19" t="s">
        <v>443</v>
      </c>
      <c r="J411" s="19" t="s">
        <v>23</v>
      </c>
      <c r="K411" s="20" t="s">
        <v>13029</v>
      </c>
      <c r="L411" s="19" t="s">
        <v>25</v>
      </c>
    </row>
    <row r="412" spans="1:12" x14ac:dyDescent="0.25">
      <c r="A412" s="19" t="s">
        <v>438</v>
      </c>
      <c r="B412" s="19" t="s">
        <v>439</v>
      </c>
      <c r="C412" s="19" t="s">
        <v>440</v>
      </c>
      <c r="D412" s="19" t="s">
        <v>441</v>
      </c>
      <c r="E412" s="20" t="s">
        <v>21</v>
      </c>
      <c r="F412" s="19" t="s">
        <v>21</v>
      </c>
      <c r="G412" s="180">
        <v>95872</v>
      </c>
      <c r="H412" s="21"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21" t="s">
        <v>625</v>
      </c>
      <c r="I413" s="19" t="s">
        <v>443</v>
      </c>
      <c r="J413" s="19" t="s">
        <v>9283</v>
      </c>
      <c r="K413" s="20" t="s">
        <v>13030</v>
      </c>
      <c r="L413" s="19" t="s">
        <v>25</v>
      </c>
    </row>
    <row r="414" spans="1:12" x14ac:dyDescent="0.25">
      <c r="A414" s="19" t="s">
        <v>438</v>
      </c>
      <c r="B414" s="19" t="s">
        <v>439</v>
      </c>
      <c r="C414" s="19" t="s">
        <v>440</v>
      </c>
      <c r="D414" s="19" t="s">
        <v>441</v>
      </c>
      <c r="E414" s="20" t="s">
        <v>21</v>
      </c>
      <c r="F414" s="19" t="s">
        <v>21</v>
      </c>
      <c r="G414" s="180">
        <v>96020</v>
      </c>
      <c r="H414" s="21" t="s">
        <v>626</v>
      </c>
      <c r="I414" s="19" t="s">
        <v>443</v>
      </c>
      <c r="J414" s="19" t="s">
        <v>9283</v>
      </c>
      <c r="K414" s="20" t="s">
        <v>13031</v>
      </c>
      <c r="L414" s="19" t="s">
        <v>25</v>
      </c>
    </row>
    <row r="415" spans="1:12" x14ac:dyDescent="0.25">
      <c r="A415" s="19" t="s">
        <v>438</v>
      </c>
      <c r="B415" s="19" t="s">
        <v>439</v>
      </c>
      <c r="C415" s="19" t="s">
        <v>440</v>
      </c>
      <c r="D415" s="19" t="s">
        <v>441</v>
      </c>
      <c r="E415" s="20" t="s">
        <v>21</v>
      </c>
      <c r="F415" s="19" t="s">
        <v>21</v>
      </c>
      <c r="G415" s="180">
        <v>96028</v>
      </c>
      <c r="H415" s="21" t="s">
        <v>627</v>
      </c>
      <c r="I415" s="19" t="s">
        <v>443</v>
      </c>
      <c r="J415" s="19" t="s">
        <v>9283</v>
      </c>
      <c r="K415" s="20" t="s">
        <v>4639</v>
      </c>
      <c r="L415" s="19" t="s">
        <v>25</v>
      </c>
    </row>
    <row r="416" spans="1:12" x14ac:dyDescent="0.25">
      <c r="A416" s="19" t="s">
        <v>438</v>
      </c>
      <c r="B416" s="19" t="s">
        <v>439</v>
      </c>
      <c r="C416" s="19" t="s">
        <v>440</v>
      </c>
      <c r="D416" s="19" t="s">
        <v>441</v>
      </c>
      <c r="E416" s="20" t="s">
        <v>21</v>
      </c>
      <c r="F416" s="19" t="s">
        <v>21</v>
      </c>
      <c r="G416" s="180">
        <v>96035</v>
      </c>
      <c r="H416" s="21" t="s">
        <v>20718</v>
      </c>
      <c r="I416" s="19" t="s">
        <v>443</v>
      </c>
      <c r="J416" s="19" t="s">
        <v>9283</v>
      </c>
      <c r="K416" s="20" t="s">
        <v>13032</v>
      </c>
      <c r="L416" s="19" t="s">
        <v>25</v>
      </c>
    </row>
    <row r="417" spans="1:12" x14ac:dyDescent="0.25">
      <c r="A417" s="19" t="s">
        <v>438</v>
      </c>
      <c r="B417" s="19" t="s">
        <v>439</v>
      </c>
      <c r="C417" s="19" t="s">
        <v>440</v>
      </c>
      <c r="D417" s="19" t="s">
        <v>441</v>
      </c>
      <c r="E417" s="20" t="s">
        <v>21</v>
      </c>
      <c r="F417" s="19" t="s">
        <v>21</v>
      </c>
      <c r="G417" s="180">
        <v>96157</v>
      </c>
      <c r="H417" s="21" t="s">
        <v>629</v>
      </c>
      <c r="I417" s="19" t="s">
        <v>443</v>
      </c>
      <c r="J417" s="19" t="s">
        <v>9283</v>
      </c>
      <c r="K417" s="20" t="s">
        <v>13033</v>
      </c>
      <c r="L417" s="19" t="s">
        <v>25</v>
      </c>
    </row>
    <row r="418" spans="1:12" x14ac:dyDescent="0.25">
      <c r="A418" s="19" t="s">
        <v>438</v>
      </c>
      <c r="B418" s="19" t="s">
        <v>439</v>
      </c>
      <c r="C418" s="19" t="s">
        <v>440</v>
      </c>
      <c r="D418" s="19" t="s">
        <v>441</v>
      </c>
      <c r="E418" s="20" t="s">
        <v>21</v>
      </c>
      <c r="F418" s="19" t="s">
        <v>21</v>
      </c>
      <c r="G418" s="180">
        <v>96158</v>
      </c>
      <c r="H418" s="21" t="s">
        <v>630</v>
      </c>
      <c r="I418" s="19" t="s">
        <v>443</v>
      </c>
      <c r="J418" s="19" t="s">
        <v>9283</v>
      </c>
      <c r="K418" s="20" t="s">
        <v>13034</v>
      </c>
      <c r="L418" s="19" t="s">
        <v>25</v>
      </c>
    </row>
    <row r="419" spans="1:12" x14ac:dyDescent="0.25">
      <c r="A419" s="19" t="s">
        <v>438</v>
      </c>
      <c r="B419" s="19" t="s">
        <v>439</v>
      </c>
      <c r="C419" s="19" t="s">
        <v>440</v>
      </c>
      <c r="D419" s="19" t="s">
        <v>441</v>
      </c>
      <c r="E419" s="20" t="s">
        <v>21</v>
      </c>
      <c r="F419" s="19" t="s">
        <v>21</v>
      </c>
      <c r="G419" s="180">
        <v>96245</v>
      </c>
      <c r="H419" s="21" t="s">
        <v>631</v>
      </c>
      <c r="I419" s="19" t="s">
        <v>443</v>
      </c>
      <c r="J419" s="19" t="s">
        <v>9283</v>
      </c>
      <c r="K419" s="20" t="s">
        <v>13035</v>
      </c>
      <c r="L419" s="19" t="s">
        <v>25</v>
      </c>
    </row>
    <row r="420" spans="1:12" x14ac:dyDescent="0.25">
      <c r="A420" s="19" t="s">
        <v>438</v>
      </c>
      <c r="B420" s="19" t="s">
        <v>439</v>
      </c>
      <c r="C420" s="19" t="s">
        <v>440</v>
      </c>
      <c r="D420" s="19" t="s">
        <v>441</v>
      </c>
      <c r="E420" s="20" t="s">
        <v>21</v>
      </c>
      <c r="F420" s="19" t="s">
        <v>21</v>
      </c>
      <c r="G420" s="180">
        <v>96303</v>
      </c>
      <c r="H420" s="21" t="s">
        <v>633</v>
      </c>
      <c r="I420" s="19" t="s">
        <v>443</v>
      </c>
      <c r="J420" s="19" t="s">
        <v>23</v>
      </c>
      <c r="K420" s="20" t="s">
        <v>13036</v>
      </c>
      <c r="L420" s="19" t="s">
        <v>25</v>
      </c>
    </row>
    <row r="421" spans="1:12" x14ac:dyDescent="0.25">
      <c r="A421" s="19" t="s">
        <v>438</v>
      </c>
      <c r="B421" s="19" t="s">
        <v>439</v>
      </c>
      <c r="C421" s="19" t="s">
        <v>440</v>
      </c>
      <c r="D421" s="19" t="s">
        <v>441</v>
      </c>
      <c r="E421" s="20" t="s">
        <v>21</v>
      </c>
      <c r="F421" s="19" t="s">
        <v>21</v>
      </c>
      <c r="G421" s="180">
        <v>96309</v>
      </c>
      <c r="H421" s="21"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21" t="s">
        <v>636</v>
      </c>
      <c r="I422" s="19" t="s">
        <v>443</v>
      </c>
      <c r="J422" s="19" t="s">
        <v>9283</v>
      </c>
      <c r="K422" s="20" t="s">
        <v>13037</v>
      </c>
      <c r="L422" s="19" t="s">
        <v>25</v>
      </c>
    </row>
    <row r="423" spans="1:12" x14ac:dyDescent="0.25">
      <c r="A423" s="19" t="s">
        <v>438</v>
      </c>
      <c r="B423" s="19" t="s">
        <v>439</v>
      </c>
      <c r="C423" s="19" t="s">
        <v>440</v>
      </c>
      <c r="D423" s="19" t="s">
        <v>441</v>
      </c>
      <c r="E423" s="20" t="s">
        <v>21</v>
      </c>
      <c r="F423" s="19" t="s">
        <v>21</v>
      </c>
      <c r="G423" s="180">
        <v>98764</v>
      </c>
      <c r="H423" s="21"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21"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21" t="s">
        <v>641</v>
      </c>
      <c r="I425" s="19" t="s">
        <v>443</v>
      </c>
      <c r="J425" s="19" t="s">
        <v>9283</v>
      </c>
      <c r="K425" s="20" t="s">
        <v>13038</v>
      </c>
      <c r="L425" s="19" t="s">
        <v>25</v>
      </c>
    </row>
    <row r="426" spans="1:12" x14ac:dyDescent="0.25">
      <c r="A426" s="19" t="s">
        <v>438</v>
      </c>
      <c r="B426" s="19" t="s">
        <v>439</v>
      </c>
      <c r="C426" s="19" t="s">
        <v>440</v>
      </c>
      <c r="D426" s="19" t="s">
        <v>441</v>
      </c>
      <c r="E426" s="20" t="s">
        <v>21</v>
      </c>
      <c r="F426" s="19" t="s">
        <v>21</v>
      </c>
      <c r="G426" s="180">
        <v>100647</v>
      </c>
      <c r="H426" s="21" t="s">
        <v>642</v>
      </c>
      <c r="I426" s="19" t="s">
        <v>443</v>
      </c>
      <c r="J426" s="19" t="s">
        <v>9283</v>
      </c>
      <c r="K426" s="20" t="s">
        <v>13039</v>
      </c>
      <c r="L426" s="19" t="s">
        <v>25</v>
      </c>
    </row>
    <row r="427" spans="1:12" x14ac:dyDescent="0.25">
      <c r="A427" s="19" t="s">
        <v>438</v>
      </c>
      <c r="B427" s="19" t="s">
        <v>439</v>
      </c>
      <c r="C427" s="19" t="s">
        <v>643</v>
      </c>
      <c r="D427" s="19" t="s">
        <v>644</v>
      </c>
      <c r="E427" s="20" t="s">
        <v>21</v>
      </c>
      <c r="F427" s="19" t="s">
        <v>21</v>
      </c>
      <c r="G427" s="180">
        <v>5632</v>
      </c>
      <c r="H427" s="21" t="s">
        <v>20719</v>
      </c>
      <c r="I427" s="19" t="s">
        <v>646</v>
      </c>
      <c r="J427" s="19" t="s">
        <v>444</v>
      </c>
      <c r="K427" s="20" t="s">
        <v>13040</v>
      </c>
      <c r="L427" s="19" t="s">
        <v>25</v>
      </c>
    </row>
    <row r="428" spans="1:12" ht="27" x14ac:dyDescent="0.25">
      <c r="A428" s="19" t="s">
        <v>438</v>
      </c>
      <c r="B428" s="19" t="s">
        <v>439</v>
      </c>
      <c r="C428" s="19" t="s">
        <v>643</v>
      </c>
      <c r="D428" s="19" t="s">
        <v>644</v>
      </c>
      <c r="E428" s="20" t="s">
        <v>21</v>
      </c>
      <c r="F428" s="19" t="s">
        <v>21</v>
      </c>
      <c r="G428" s="180">
        <v>5679</v>
      </c>
      <c r="H428" s="21" t="s">
        <v>20720</v>
      </c>
      <c r="I428" s="19" t="s">
        <v>646</v>
      </c>
      <c r="J428" s="19" t="s">
        <v>23</v>
      </c>
      <c r="K428" s="20" t="s">
        <v>13041</v>
      </c>
      <c r="L428" s="19" t="s">
        <v>25</v>
      </c>
    </row>
    <row r="429" spans="1:12" ht="27" x14ac:dyDescent="0.25">
      <c r="A429" s="19" t="s">
        <v>438</v>
      </c>
      <c r="B429" s="19" t="s">
        <v>439</v>
      </c>
      <c r="C429" s="19" t="s">
        <v>643</v>
      </c>
      <c r="D429" s="19" t="s">
        <v>644</v>
      </c>
      <c r="E429" s="20" t="s">
        <v>21</v>
      </c>
      <c r="F429" s="19" t="s">
        <v>21</v>
      </c>
      <c r="G429" s="180">
        <v>5681</v>
      </c>
      <c r="H429" s="21" t="s">
        <v>20721</v>
      </c>
      <c r="I429" s="19" t="s">
        <v>646</v>
      </c>
      <c r="J429" s="19" t="s">
        <v>23</v>
      </c>
      <c r="K429" s="20" t="s">
        <v>594</v>
      </c>
      <c r="L429" s="19" t="s">
        <v>25</v>
      </c>
    </row>
    <row r="430" spans="1:12" x14ac:dyDescent="0.25">
      <c r="A430" s="19" t="s">
        <v>438</v>
      </c>
      <c r="B430" s="19" t="s">
        <v>439</v>
      </c>
      <c r="C430" s="19" t="s">
        <v>643</v>
      </c>
      <c r="D430" s="19" t="s">
        <v>644</v>
      </c>
      <c r="E430" s="20" t="s">
        <v>21</v>
      </c>
      <c r="F430" s="19" t="s">
        <v>21</v>
      </c>
      <c r="G430" s="180">
        <v>5685</v>
      </c>
      <c r="H430" s="21" t="s">
        <v>651</v>
      </c>
      <c r="I430" s="19" t="s">
        <v>646</v>
      </c>
      <c r="J430" s="19" t="s">
        <v>9283</v>
      </c>
      <c r="K430" s="20" t="s">
        <v>12598</v>
      </c>
      <c r="L430" s="19" t="s">
        <v>25</v>
      </c>
    </row>
    <row r="431" spans="1:12" x14ac:dyDescent="0.25">
      <c r="A431" s="19" t="s">
        <v>438</v>
      </c>
      <c r="B431" s="19" t="s">
        <v>439</v>
      </c>
      <c r="C431" s="19" t="s">
        <v>643</v>
      </c>
      <c r="D431" s="19" t="s">
        <v>644</v>
      </c>
      <c r="E431" s="20" t="s">
        <v>21</v>
      </c>
      <c r="F431" s="19" t="s">
        <v>21</v>
      </c>
      <c r="G431" s="180">
        <v>5690</v>
      </c>
      <c r="H431" s="21"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21" t="s">
        <v>20722</v>
      </c>
      <c r="I432" s="19" t="s">
        <v>646</v>
      </c>
      <c r="J432" s="19" t="s">
        <v>23</v>
      </c>
      <c r="K432" s="20" t="s">
        <v>1119</v>
      </c>
      <c r="L432" s="19" t="s">
        <v>25</v>
      </c>
    </row>
    <row r="433" spans="1:12" ht="27" x14ac:dyDescent="0.25">
      <c r="A433" s="19" t="s">
        <v>438</v>
      </c>
      <c r="B433" s="19" t="s">
        <v>439</v>
      </c>
      <c r="C433" s="19" t="s">
        <v>643</v>
      </c>
      <c r="D433" s="19" t="s">
        <v>644</v>
      </c>
      <c r="E433" s="20" t="s">
        <v>21</v>
      </c>
      <c r="F433" s="19" t="s">
        <v>21</v>
      </c>
      <c r="G433" s="180">
        <v>5826</v>
      </c>
      <c r="H433" s="21" t="s">
        <v>657</v>
      </c>
      <c r="I433" s="19" t="s">
        <v>646</v>
      </c>
      <c r="J433" s="19" t="s">
        <v>9283</v>
      </c>
      <c r="K433" s="20" t="s">
        <v>10804</v>
      </c>
      <c r="L433" s="19" t="s">
        <v>25</v>
      </c>
    </row>
    <row r="434" spans="1:12" x14ac:dyDescent="0.25">
      <c r="A434" s="19" t="s">
        <v>438</v>
      </c>
      <c r="B434" s="19" t="s">
        <v>439</v>
      </c>
      <c r="C434" s="19" t="s">
        <v>643</v>
      </c>
      <c r="D434" s="19" t="s">
        <v>644</v>
      </c>
      <c r="E434" s="20" t="s">
        <v>21</v>
      </c>
      <c r="F434" s="19" t="s">
        <v>21</v>
      </c>
      <c r="G434" s="180">
        <v>5829</v>
      </c>
      <c r="H434" s="21" t="s">
        <v>20723</v>
      </c>
      <c r="I434" s="19" t="s">
        <v>646</v>
      </c>
      <c r="J434" s="19" t="s">
        <v>9283</v>
      </c>
      <c r="K434" s="20" t="s">
        <v>13042</v>
      </c>
      <c r="L434" s="19" t="s">
        <v>25</v>
      </c>
    </row>
    <row r="435" spans="1:12" x14ac:dyDescent="0.25">
      <c r="A435" s="19" t="s">
        <v>438</v>
      </c>
      <c r="B435" s="19" t="s">
        <v>439</v>
      </c>
      <c r="C435" s="19" t="s">
        <v>643</v>
      </c>
      <c r="D435" s="19" t="s">
        <v>644</v>
      </c>
      <c r="E435" s="20" t="s">
        <v>21</v>
      </c>
      <c r="F435" s="19" t="s">
        <v>21</v>
      </c>
      <c r="G435" s="180">
        <v>5837</v>
      </c>
      <c r="H435" s="21" t="s">
        <v>660</v>
      </c>
      <c r="I435" s="19" t="s">
        <v>646</v>
      </c>
      <c r="J435" s="19" t="s">
        <v>9283</v>
      </c>
      <c r="K435" s="20" t="s">
        <v>6164</v>
      </c>
      <c r="L435" s="19" t="s">
        <v>25</v>
      </c>
    </row>
    <row r="436" spans="1:12" x14ac:dyDescent="0.25">
      <c r="A436" s="19" t="s">
        <v>438</v>
      </c>
      <c r="B436" s="19" t="s">
        <v>439</v>
      </c>
      <c r="C436" s="19" t="s">
        <v>643</v>
      </c>
      <c r="D436" s="19" t="s">
        <v>644</v>
      </c>
      <c r="E436" s="20" t="s">
        <v>21</v>
      </c>
      <c r="F436" s="19" t="s">
        <v>21</v>
      </c>
      <c r="G436" s="180">
        <v>5841</v>
      </c>
      <c r="H436" s="21"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21" t="s">
        <v>663</v>
      </c>
      <c r="I437" s="19" t="s">
        <v>646</v>
      </c>
      <c r="J437" s="19" t="s">
        <v>9283</v>
      </c>
      <c r="K437" s="20" t="s">
        <v>6125</v>
      </c>
      <c r="L437" s="19" t="s">
        <v>25</v>
      </c>
    </row>
    <row r="438" spans="1:12" x14ac:dyDescent="0.25">
      <c r="A438" s="19" t="s">
        <v>438</v>
      </c>
      <c r="B438" s="19" t="s">
        <v>439</v>
      </c>
      <c r="C438" s="19" t="s">
        <v>643</v>
      </c>
      <c r="D438" s="19" t="s">
        <v>644</v>
      </c>
      <c r="E438" s="20" t="s">
        <v>21</v>
      </c>
      <c r="F438" s="19" t="s">
        <v>21</v>
      </c>
      <c r="G438" s="180">
        <v>5849</v>
      </c>
      <c r="H438" s="21" t="s">
        <v>20724</v>
      </c>
      <c r="I438" s="19" t="s">
        <v>646</v>
      </c>
      <c r="J438" s="19" t="s">
        <v>9283</v>
      </c>
      <c r="K438" s="20" t="s">
        <v>13043</v>
      </c>
      <c r="L438" s="19" t="s">
        <v>25</v>
      </c>
    </row>
    <row r="439" spans="1:12" x14ac:dyDescent="0.25">
      <c r="A439" s="19" t="s">
        <v>438</v>
      </c>
      <c r="B439" s="19" t="s">
        <v>439</v>
      </c>
      <c r="C439" s="19" t="s">
        <v>643</v>
      </c>
      <c r="D439" s="19" t="s">
        <v>644</v>
      </c>
      <c r="E439" s="20" t="s">
        <v>21</v>
      </c>
      <c r="F439" s="19" t="s">
        <v>21</v>
      </c>
      <c r="G439" s="180">
        <v>5853</v>
      </c>
      <c r="H439" s="21" t="s">
        <v>20725</v>
      </c>
      <c r="I439" s="19" t="s">
        <v>646</v>
      </c>
      <c r="J439" s="19" t="s">
        <v>9283</v>
      </c>
      <c r="K439" s="20" t="s">
        <v>7969</v>
      </c>
      <c r="L439" s="19" t="s">
        <v>25</v>
      </c>
    </row>
    <row r="440" spans="1:12" x14ac:dyDescent="0.25">
      <c r="A440" s="19" t="s">
        <v>438</v>
      </c>
      <c r="B440" s="19" t="s">
        <v>439</v>
      </c>
      <c r="C440" s="19" t="s">
        <v>643</v>
      </c>
      <c r="D440" s="19" t="s">
        <v>644</v>
      </c>
      <c r="E440" s="20" t="s">
        <v>21</v>
      </c>
      <c r="F440" s="19" t="s">
        <v>21</v>
      </c>
      <c r="G440" s="180">
        <v>5857</v>
      </c>
      <c r="H440" s="21" t="s">
        <v>20726</v>
      </c>
      <c r="I440" s="19" t="s">
        <v>646</v>
      </c>
      <c r="J440" s="19" t="s">
        <v>9283</v>
      </c>
      <c r="K440" s="20" t="s">
        <v>13044</v>
      </c>
      <c r="L440" s="19" t="s">
        <v>25</v>
      </c>
    </row>
    <row r="441" spans="1:12" x14ac:dyDescent="0.25">
      <c r="A441" s="19" t="s">
        <v>438</v>
      </c>
      <c r="B441" s="19" t="s">
        <v>439</v>
      </c>
      <c r="C441" s="19" t="s">
        <v>643</v>
      </c>
      <c r="D441" s="19" t="s">
        <v>644</v>
      </c>
      <c r="E441" s="20" t="s">
        <v>21</v>
      </c>
      <c r="F441" s="19" t="s">
        <v>21</v>
      </c>
      <c r="G441" s="180">
        <v>5865</v>
      </c>
      <c r="H441" s="21"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21" t="s">
        <v>670</v>
      </c>
      <c r="I442" s="19" t="s">
        <v>646</v>
      </c>
      <c r="J442" s="19" t="s">
        <v>9283</v>
      </c>
      <c r="K442" s="20" t="s">
        <v>13045</v>
      </c>
      <c r="L442" s="19" t="s">
        <v>25</v>
      </c>
    </row>
    <row r="443" spans="1:12" ht="27" x14ac:dyDescent="0.25">
      <c r="A443" s="19" t="s">
        <v>438</v>
      </c>
      <c r="B443" s="19" t="s">
        <v>439</v>
      </c>
      <c r="C443" s="19" t="s">
        <v>643</v>
      </c>
      <c r="D443" s="19" t="s">
        <v>644</v>
      </c>
      <c r="E443" s="20" t="s">
        <v>21</v>
      </c>
      <c r="F443" s="19" t="s">
        <v>21</v>
      </c>
      <c r="G443" s="180">
        <v>5877</v>
      </c>
      <c r="H443" s="21" t="s">
        <v>20727</v>
      </c>
      <c r="I443" s="19" t="s">
        <v>646</v>
      </c>
      <c r="J443" s="19" t="s">
        <v>444</v>
      </c>
      <c r="K443" s="20" t="s">
        <v>13046</v>
      </c>
      <c r="L443" s="19" t="s">
        <v>25</v>
      </c>
    </row>
    <row r="444" spans="1:12" x14ac:dyDescent="0.25">
      <c r="A444" s="19" t="s">
        <v>438</v>
      </c>
      <c r="B444" s="19" t="s">
        <v>439</v>
      </c>
      <c r="C444" s="19" t="s">
        <v>643</v>
      </c>
      <c r="D444" s="19" t="s">
        <v>644</v>
      </c>
      <c r="E444" s="20" t="s">
        <v>21</v>
      </c>
      <c r="F444" s="19" t="s">
        <v>21</v>
      </c>
      <c r="G444" s="180">
        <v>5881</v>
      </c>
      <c r="H444" s="21" t="s">
        <v>673</v>
      </c>
      <c r="I444" s="19" t="s">
        <v>646</v>
      </c>
      <c r="J444" s="19" t="s">
        <v>9283</v>
      </c>
      <c r="K444" s="20" t="s">
        <v>11468</v>
      </c>
      <c r="L444" s="19" t="s">
        <v>25</v>
      </c>
    </row>
    <row r="445" spans="1:12" ht="27" x14ac:dyDescent="0.25">
      <c r="A445" s="19" t="s">
        <v>438</v>
      </c>
      <c r="B445" s="19" t="s">
        <v>439</v>
      </c>
      <c r="C445" s="19" t="s">
        <v>643</v>
      </c>
      <c r="D445" s="19" t="s">
        <v>644</v>
      </c>
      <c r="E445" s="20" t="s">
        <v>21</v>
      </c>
      <c r="F445" s="19" t="s">
        <v>21</v>
      </c>
      <c r="G445" s="180">
        <v>5884</v>
      </c>
      <c r="H445" s="21" t="s">
        <v>20728</v>
      </c>
      <c r="I445" s="19" t="s">
        <v>646</v>
      </c>
      <c r="J445" s="19" t="s">
        <v>9283</v>
      </c>
      <c r="K445" s="20" t="s">
        <v>9743</v>
      </c>
      <c r="L445" s="19" t="s">
        <v>25</v>
      </c>
    </row>
    <row r="446" spans="1:12" x14ac:dyDescent="0.25">
      <c r="A446" s="19" t="s">
        <v>438</v>
      </c>
      <c r="B446" s="19" t="s">
        <v>439</v>
      </c>
      <c r="C446" s="19" t="s">
        <v>643</v>
      </c>
      <c r="D446" s="19" t="s">
        <v>644</v>
      </c>
      <c r="E446" s="20" t="s">
        <v>21</v>
      </c>
      <c r="F446" s="19" t="s">
        <v>21</v>
      </c>
      <c r="G446" s="180">
        <v>5892</v>
      </c>
      <c r="H446" s="21" t="s">
        <v>676</v>
      </c>
      <c r="I446" s="19" t="s">
        <v>646</v>
      </c>
      <c r="J446" s="19" t="s">
        <v>9283</v>
      </c>
      <c r="K446" s="20" t="s">
        <v>13047</v>
      </c>
      <c r="L446" s="19" t="s">
        <v>25</v>
      </c>
    </row>
    <row r="447" spans="1:12" x14ac:dyDescent="0.25">
      <c r="A447" s="19" t="s">
        <v>438</v>
      </c>
      <c r="B447" s="19" t="s">
        <v>439</v>
      </c>
      <c r="C447" s="19" t="s">
        <v>643</v>
      </c>
      <c r="D447" s="19" t="s">
        <v>644</v>
      </c>
      <c r="E447" s="20" t="s">
        <v>21</v>
      </c>
      <c r="F447" s="19" t="s">
        <v>21</v>
      </c>
      <c r="G447" s="180">
        <v>5896</v>
      </c>
      <c r="H447" s="21" t="s">
        <v>677</v>
      </c>
      <c r="I447" s="19" t="s">
        <v>646</v>
      </c>
      <c r="J447" s="19" t="s">
        <v>9283</v>
      </c>
      <c r="K447" s="20" t="s">
        <v>9572</v>
      </c>
      <c r="L447" s="19" t="s">
        <v>25</v>
      </c>
    </row>
    <row r="448" spans="1:12" ht="27" x14ac:dyDescent="0.25">
      <c r="A448" s="19" t="s">
        <v>438</v>
      </c>
      <c r="B448" s="19" t="s">
        <v>439</v>
      </c>
      <c r="C448" s="19" t="s">
        <v>643</v>
      </c>
      <c r="D448" s="19" t="s">
        <v>644</v>
      </c>
      <c r="E448" s="20" t="s">
        <v>21</v>
      </c>
      <c r="F448" s="19" t="s">
        <v>21</v>
      </c>
      <c r="G448" s="180">
        <v>5903</v>
      </c>
      <c r="H448" s="21" t="s">
        <v>678</v>
      </c>
      <c r="I448" s="19" t="s">
        <v>646</v>
      </c>
      <c r="J448" s="19" t="s">
        <v>9283</v>
      </c>
      <c r="K448" s="20" t="s">
        <v>13048</v>
      </c>
      <c r="L448" s="19" t="s">
        <v>25</v>
      </c>
    </row>
    <row r="449" spans="1:12" x14ac:dyDescent="0.25">
      <c r="A449" s="19" t="s">
        <v>438</v>
      </c>
      <c r="B449" s="19" t="s">
        <v>439</v>
      </c>
      <c r="C449" s="19" t="s">
        <v>643</v>
      </c>
      <c r="D449" s="19" t="s">
        <v>644</v>
      </c>
      <c r="E449" s="20" t="s">
        <v>21</v>
      </c>
      <c r="F449" s="19" t="s">
        <v>21</v>
      </c>
      <c r="G449" s="180">
        <v>5911</v>
      </c>
      <c r="H449" s="21" t="s">
        <v>679</v>
      </c>
      <c r="I449" s="19" t="s">
        <v>646</v>
      </c>
      <c r="J449" s="19" t="s">
        <v>9283</v>
      </c>
      <c r="K449" s="20" t="s">
        <v>5385</v>
      </c>
      <c r="L449" s="19" t="s">
        <v>25</v>
      </c>
    </row>
    <row r="450" spans="1:12" x14ac:dyDescent="0.25">
      <c r="A450" s="19" t="s">
        <v>438</v>
      </c>
      <c r="B450" s="19" t="s">
        <v>439</v>
      </c>
      <c r="C450" s="19" t="s">
        <v>643</v>
      </c>
      <c r="D450" s="19" t="s">
        <v>644</v>
      </c>
      <c r="E450" s="20" t="s">
        <v>21</v>
      </c>
      <c r="F450" s="19" t="s">
        <v>21</v>
      </c>
      <c r="G450" s="180">
        <v>5923</v>
      </c>
      <c r="H450" s="21" t="s">
        <v>680</v>
      </c>
      <c r="I450" s="19" t="s">
        <v>646</v>
      </c>
      <c r="J450" s="19" t="s">
        <v>9283</v>
      </c>
      <c r="K450" s="20" t="s">
        <v>681</v>
      </c>
      <c r="L450" s="19" t="s">
        <v>25</v>
      </c>
    </row>
    <row r="451" spans="1:12" ht="27" x14ac:dyDescent="0.25">
      <c r="A451" s="19" t="s">
        <v>438</v>
      </c>
      <c r="B451" s="19" t="s">
        <v>439</v>
      </c>
      <c r="C451" s="19" t="s">
        <v>643</v>
      </c>
      <c r="D451" s="19" t="s">
        <v>644</v>
      </c>
      <c r="E451" s="20" t="s">
        <v>21</v>
      </c>
      <c r="F451" s="19" t="s">
        <v>21</v>
      </c>
      <c r="G451" s="180">
        <v>5930</v>
      </c>
      <c r="H451" s="21" t="s">
        <v>682</v>
      </c>
      <c r="I451" s="19" t="s">
        <v>646</v>
      </c>
      <c r="J451" s="19" t="s">
        <v>9283</v>
      </c>
      <c r="K451" s="20" t="s">
        <v>10537</v>
      </c>
      <c r="L451" s="19" t="s">
        <v>25</v>
      </c>
    </row>
    <row r="452" spans="1:12" x14ac:dyDescent="0.25">
      <c r="A452" s="19" t="s">
        <v>438</v>
      </c>
      <c r="B452" s="19" t="s">
        <v>439</v>
      </c>
      <c r="C452" s="19" t="s">
        <v>643</v>
      </c>
      <c r="D452" s="19" t="s">
        <v>644</v>
      </c>
      <c r="E452" s="20" t="s">
        <v>21</v>
      </c>
      <c r="F452" s="19" t="s">
        <v>21</v>
      </c>
      <c r="G452" s="180">
        <v>5934</v>
      </c>
      <c r="H452" s="21" t="s">
        <v>684</v>
      </c>
      <c r="I452" s="19" t="s">
        <v>646</v>
      </c>
      <c r="J452" s="19" t="s">
        <v>23</v>
      </c>
      <c r="K452" s="20" t="s">
        <v>13049</v>
      </c>
      <c r="L452" s="19" t="s">
        <v>25</v>
      </c>
    </row>
    <row r="453" spans="1:12" x14ac:dyDescent="0.25">
      <c r="A453" s="19" t="s">
        <v>438</v>
      </c>
      <c r="B453" s="19" t="s">
        <v>439</v>
      </c>
      <c r="C453" s="19" t="s">
        <v>643</v>
      </c>
      <c r="D453" s="19" t="s">
        <v>644</v>
      </c>
      <c r="E453" s="20" t="s">
        <v>21</v>
      </c>
      <c r="F453" s="19" t="s">
        <v>21</v>
      </c>
      <c r="G453" s="180">
        <v>5942</v>
      </c>
      <c r="H453" s="21" t="s">
        <v>20729</v>
      </c>
      <c r="I453" s="19" t="s">
        <v>646</v>
      </c>
      <c r="J453" s="19" t="s">
        <v>23</v>
      </c>
      <c r="K453" s="20" t="s">
        <v>13050</v>
      </c>
      <c r="L453" s="19" t="s">
        <v>25</v>
      </c>
    </row>
    <row r="454" spans="1:12" x14ac:dyDescent="0.25">
      <c r="A454" s="19" t="s">
        <v>438</v>
      </c>
      <c r="B454" s="19" t="s">
        <v>439</v>
      </c>
      <c r="C454" s="19" t="s">
        <v>643</v>
      </c>
      <c r="D454" s="19" t="s">
        <v>644</v>
      </c>
      <c r="E454" s="20" t="s">
        <v>21</v>
      </c>
      <c r="F454" s="19" t="s">
        <v>21</v>
      </c>
      <c r="G454" s="180">
        <v>5946</v>
      </c>
      <c r="H454" s="21" t="s">
        <v>20730</v>
      </c>
      <c r="I454" s="19" t="s">
        <v>646</v>
      </c>
      <c r="J454" s="19" t="s">
        <v>23</v>
      </c>
      <c r="K454" s="20" t="s">
        <v>11469</v>
      </c>
      <c r="L454" s="19" t="s">
        <v>25</v>
      </c>
    </row>
    <row r="455" spans="1:12" x14ac:dyDescent="0.25">
      <c r="A455" s="19" t="s">
        <v>438</v>
      </c>
      <c r="B455" s="19" t="s">
        <v>439</v>
      </c>
      <c r="C455" s="19" t="s">
        <v>643</v>
      </c>
      <c r="D455" s="19" t="s">
        <v>644</v>
      </c>
      <c r="E455" s="20" t="s">
        <v>21</v>
      </c>
      <c r="F455" s="19" t="s">
        <v>21</v>
      </c>
      <c r="G455" s="180">
        <v>5952</v>
      </c>
      <c r="H455" s="21" t="s">
        <v>689</v>
      </c>
      <c r="I455" s="19" t="s">
        <v>646</v>
      </c>
      <c r="J455" s="19" t="s">
        <v>9283</v>
      </c>
      <c r="K455" s="20" t="s">
        <v>9167</v>
      </c>
      <c r="L455" s="19" t="s">
        <v>25</v>
      </c>
    </row>
    <row r="456" spans="1:12" x14ac:dyDescent="0.25">
      <c r="A456" s="19" t="s">
        <v>438</v>
      </c>
      <c r="B456" s="19" t="s">
        <v>439</v>
      </c>
      <c r="C456" s="19" t="s">
        <v>643</v>
      </c>
      <c r="D456" s="19" t="s">
        <v>644</v>
      </c>
      <c r="E456" s="20" t="s">
        <v>21</v>
      </c>
      <c r="F456" s="19" t="s">
        <v>21</v>
      </c>
      <c r="G456" s="180">
        <v>5954</v>
      </c>
      <c r="H456" s="21"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21" t="s">
        <v>20731</v>
      </c>
      <c r="I457" s="19" t="s">
        <v>646</v>
      </c>
      <c r="J457" s="19" t="s">
        <v>9283</v>
      </c>
      <c r="K457" s="20" t="s">
        <v>7506</v>
      </c>
      <c r="L457" s="19" t="s">
        <v>25</v>
      </c>
    </row>
    <row r="458" spans="1:12" x14ac:dyDescent="0.25">
      <c r="A458" s="19" t="s">
        <v>438</v>
      </c>
      <c r="B458" s="19" t="s">
        <v>439</v>
      </c>
      <c r="C458" s="19" t="s">
        <v>643</v>
      </c>
      <c r="D458" s="19" t="s">
        <v>644</v>
      </c>
      <c r="E458" s="20" t="s">
        <v>21</v>
      </c>
      <c r="F458" s="19" t="s">
        <v>21</v>
      </c>
      <c r="G458" s="180">
        <v>6260</v>
      </c>
      <c r="H458" s="21" t="s">
        <v>20732</v>
      </c>
      <c r="I458" s="19" t="s">
        <v>646</v>
      </c>
      <c r="J458" s="19" t="s">
        <v>9283</v>
      </c>
      <c r="K458" s="20" t="s">
        <v>13051</v>
      </c>
      <c r="L458" s="19" t="s">
        <v>25</v>
      </c>
    </row>
    <row r="459" spans="1:12" x14ac:dyDescent="0.25">
      <c r="A459" s="19" t="s">
        <v>438</v>
      </c>
      <c r="B459" s="19" t="s">
        <v>439</v>
      </c>
      <c r="C459" s="19" t="s">
        <v>643</v>
      </c>
      <c r="D459" s="19" t="s">
        <v>644</v>
      </c>
      <c r="E459" s="20" t="s">
        <v>21</v>
      </c>
      <c r="F459" s="19" t="s">
        <v>21</v>
      </c>
      <c r="G459" s="180">
        <v>6880</v>
      </c>
      <c r="H459" s="21" t="s">
        <v>697</v>
      </c>
      <c r="I459" s="19" t="s">
        <v>646</v>
      </c>
      <c r="J459" s="19" t="s">
        <v>9283</v>
      </c>
      <c r="K459" s="20" t="s">
        <v>2429</v>
      </c>
      <c r="L459" s="19" t="s">
        <v>25</v>
      </c>
    </row>
    <row r="460" spans="1:12" x14ac:dyDescent="0.25">
      <c r="A460" s="19" t="s">
        <v>438</v>
      </c>
      <c r="B460" s="19" t="s">
        <v>439</v>
      </c>
      <c r="C460" s="19" t="s">
        <v>643</v>
      </c>
      <c r="D460" s="19" t="s">
        <v>644</v>
      </c>
      <c r="E460" s="20" t="s">
        <v>21</v>
      </c>
      <c r="F460" s="19" t="s">
        <v>21</v>
      </c>
      <c r="G460" s="180">
        <v>7031</v>
      </c>
      <c r="H460" s="21"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21" t="s">
        <v>20733</v>
      </c>
      <c r="I461" s="19" t="s">
        <v>646</v>
      </c>
      <c r="J461" s="19" t="s">
        <v>23</v>
      </c>
      <c r="K461" s="20" t="s">
        <v>962</v>
      </c>
      <c r="L461" s="19" t="s">
        <v>25</v>
      </c>
    </row>
    <row r="462" spans="1:12" ht="27" x14ac:dyDescent="0.25">
      <c r="A462" s="19" t="s">
        <v>438</v>
      </c>
      <c r="B462" s="19" t="s">
        <v>439</v>
      </c>
      <c r="C462" s="19" t="s">
        <v>643</v>
      </c>
      <c r="D462" s="19" t="s">
        <v>644</v>
      </c>
      <c r="E462" s="20" t="s">
        <v>21</v>
      </c>
      <c r="F462" s="19" t="s">
        <v>21</v>
      </c>
      <c r="G462" s="180">
        <v>7050</v>
      </c>
      <c r="H462" s="21" t="s">
        <v>701</v>
      </c>
      <c r="I462" s="19" t="s">
        <v>646</v>
      </c>
      <c r="J462" s="19" t="s">
        <v>9283</v>
      </c>
      <c r="K462" s="20" t="s">
        <v>13052</v>
      </c>
      <c r="L462" s="19" t="s">
        <v>25</v>
      </c>
    </row>
    <row r="463" spans="1:12" x14ac:dyDescent="0.25">
      <c r="A463" s="19" t="s">
        <v>438</v>
      </c>
      <c r="B463" s="19" t="s">
        <v>439</v>
      </c>
      <c r="C463" s="19" t="s">
        <v>643</v>
      </c>
      <c r="D463" s="19" t="s">
        <v>644</v>
      </c>
      <c r="E463" s="20" t="s">
        <v>21</v>
      </c>
      <c r="F463" s="19" t="s">
        <v>21</v>
      </c>
      <c r="G463" s="180">
        <v>67827</v>
      </c>
      <c r="H463" s="21" t="s">
        <v>20734</v>
      </c>
      <c r="I463" s="19" t="s">
        <v>646</v>
      </c>
      <c r="J463" s="19" t="s">
        <v>9283</v>
      </c>
      <c r="K463" s="20" t="s">
        <v>13053</v>
      </c>
      <c r="L463" s="19" t="s">
        <v>25</v>
      </c>
    </row>
    <row r="464" spans="1:12" x14ac:dyDescent="0.25">
      <c r="A464" s="19" t="s">
        <v>438</v>
      </c>
      <c r="B464" s="19" t="s">
        <v>439</v>
      </c>
      <c r="C464" s="19" t="s">
        <v>643</v>
      </c>
      <c r="D464" s="19" t="s">
        <v>644</v>
      </c>
      <c r="E464" s="20" t="s">
        <v>21</v>
      </c>
      <c r="F464" s="19" t="s">
        <v>21</v>
      </c>
      <c r="G464" s="180">
        <v>73395</v>
      </c>
      <c r="H464" s="21"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21" t="s">
        <v>707</v>
      </c>
      <c r="I465" s="19" t="s">
        <v>646</v>
      </c>
      <c r="J465" s="19" t="s">
        <v>9283</v>
      </c>
      <c r="K465" s="20" t="s">
        <v>13054</v>
      </c>
      <c r="L465" s="19" t="s">
        <v>25</v>
      </c>
    </row>
    <row r="466" spans="1:12" x14ac:dyDescent="0.25">
      <c r="A466" s="19" t="s">
        <v>438</v>
      </c>
      <c r="B466" s="19" t="s">
        <v>439</v>
      </c>
      <c r="C466" s="19" t="s">
        <v>643</v>
      </c>
      <c r="D466" s="19" t="s">
        <v>644</v>
      </c>
      <c r="E466" s="20" t="s">
        <v>21</v>
      </c>
      <c r="F466" s="19" t="s">
        <v>21</v>
      </c>
      <c r="G466" s="180">
        <v>84013</v>
      </c>
      <c r="H466" s="21" t="s">
        <v>20735</v>
      </c>
      <c r="I466" s="19" t="s">
        <v>646</v>
      </c>
      <c r="J466" s="19" t="s">
        <v>23</v>
      </c>
      <c r="K466" s="20" t="s">
        <v>13055</v>
      </c>
      <c r="L466" s="19" t="s">
        <v>25</v>
      </c>
    </row>
    <row r="467" spans="1:12" x14ac:dyDescent="0.25">
      <c r="A467" s="19" t="s">
        <v>438</v>
      </c>
      <c r="B467" s="19" t="s">
        <v>439</v>
      </c>
      <c r="C467" s="19" t="s">
        <v>643</v>
      </c>
      <c r="D467" s="19" t="s">
        <v>644</v>
      </c>
      <c r="E467" s="20" t="s">
        <v>21</v>
      </c>
      <c r="F467" s="19" t="s">
        <v>21</v>
      </c>
      <c r="G467" s="180">
        <v>87446</v>
      </c>
      <c r="H467" s="21"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21"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21"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21"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21" t="s">
        <v>20736</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21" t="s">
        <v>20737</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21"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21" t="s">
        <v>20738</v>
      </c>
      <c r="I474" s="19" t="s">
        <v>646</v>
      </c>
      <c r="J474" s="19" t="s">
        <v>9283</v>
      </c>
      <c r="K474" s="20" t="s">
        <v>5543</v>
      </c>
      <c r="L474" s="19" t="s">
        <v>25</v>
      </c>
    </row>
    <row r="475" spans="1:12" x14ac:dyDescent="0.25">
      <c r="A475" s="19" t="s">
        <v>438</v>
      </c>
      <c r="B475" s="19" t="s">
        <v>439</v>
      </c>
      <c r="C475" s="19" t="s">
        <v>643</v>
      </c>
      <c r="D475" s="19" t="s">
        <v>644</v>
      </c>
      <c r="E475" s="20" t="s">
        <v>21</v>
      </c>
      <c r="F475" s="19" t="s">
        <v>21</v>
      </c>
      <c r="G475" s="180">
        <v>88908</v>
      </c>
      <c r="H475" s="21" t="s">
        <v>20739</v>
      </c>
      <c r="I475" s="19" t="s">
        <v>646</v>
      </c>
      <c r="J475" s="19" t="s">
        <v>23</v>
      </c>
      <c r="K475" s="20" t="s">
        <v>13056</v>
      </c>
      <c r="L475" s="19" t="s">
        <v>25</v>
      </c>
    </row>
    <row r="476" spans="1:12" x14ac:dyDescent="0.25">
      <c r="A476" s="19" t="s">
        <v>438</v>
      </c>
      <c r="B476" s="19" t="s">
        <v>439</v>
      </c>
      <c r="C476" s="19" t="s">
        <v>643</v>
      </c>
      <c r="D476" s="19" t="s">
        <v>644</v>
      </c>
      <c r="E476" s="20" t="s">
        <v>21</v>
      </c>
      <c r="F476" s="19" t="s">
        <v>21</v>
      </c>
      <c r="G476" s="180">
        <v>89022</v>
      </c>
      <c r="H476" s="21" t="s">
        <v>20740</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21"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21" t="s">
        <v>20741</v>
      </c>
      <c r="I478" s="19" t="s">
        <v>646</v>
      </c>
      <c r="J478" s="19" t="s">
        <v>9283</v>
      </c>
      <c r="K478" s="20" t="s">
        <v>11124</v>
      </c>
      <c r="L478" s="19" t="s">
        <v>25</v>
      </c>
    </row>
    <row r="479" spans="1:12" x14ac:dyDescent="0.25">
      <c r="A479" s="19" t="s">
        <v>438</v>
      </c>
      <c r="B479" s="19" t="s">
        <v>439</v>
      </c>
      <c r="C479" s="19" t="s">
        <v>643</v>
      </c>
      <c r="D479" s="19" t="s">
        <v>644</v>
      </c>
      <c r="E479" s="20" t="s">
        <v>21</v>
      </c>
      <c r="F479" s="19" t="s">
        <v>21</v>
      </c>
      <c r="G479" s="180">
        <v>89036</v>
      </c>
      <c r="H479" s="21" t="s">
        <v>730</v>
      </c>
      <c r="I479" s="19" t="s">
        <v>646</v>
      </c>
      <c r="J479" s="19" t="s">
        <v>9283</v>
      </c>
      <c r="K479" s="20" t="s">
        <v>10067</v>
      </c>
      <c r="L479" s="19" t="s">
        <v>25</v>
      </c>
    </row>
    <row r="480" spans="1:12" x14ac:dyDescent="0.25">
      <c r="A480" s="19" t="s">
        <v>438</v>
      </c>
      <c r="B480" s="19" t="s">
        <v>439</v>
      </c>
      <c r="C480" s="19" t="s">
        <v>643</v>
      </c>
      <c r="D480" s="19" t="s">
        <v>644</v>
      </c>
      <c r="E480" s="20" t="s">
        <v>21</v>
      </c>
      <c r="F480" s="19" t="s">
        <v>21</v>
      </c>
      <c r="G480" s="180">
        <v>89218</v>
      </c>
      <c r="H480" s="21" t="s">
        <v>732</v>
      </c>
      <c r="I480" s="19" t="s">
        <v>646</v>
      </c>
      <c r="J480" s="19" t="s">
        <v>9283</v>
      </c>
      <c r="K480" s="20" t="s">
        <v>12044</v>
      </c>
      <c r="L480" s="19" t="s">
        <v>25</v>
      </c>
    </row>
    <row r="481" spans="1:12" x14ac:dyDescent="0.25">
      <c r="A481" s="19" t="s">
        <v>438</v>
      </c>
      <c r="B481" s="19" t="s">
        <v>439</v>
      </c>
      <c r="C481" s="19" t="s">
        <v>643</v>
      </c>
      <c r="D481" s="19" t="s">
        <v>644</v>
      </c>
      <c r="E481" s="20" t="s">
        <v>21</v>
      </c>
      <c r="F481" s="19" t="s">
        <v>21</v>
      </c>
      <c r="G481" s="180">
        <v>89226</v>
      </c>
      <c r="H481" s="21"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21" t="s">
        <v>735</v>
      </c>
      <c r="I482" s="19" t="s">
        <v>646</v>
      </c>
      <c r="J482" s="19" t="s">
        <v>9283</v>
      </c>
      <c r="K482" s="20" t="s">
        <v>13057</v>
      </c>
      <c r="L482" s="19" t="s">
        <v>25</v>
      </c>
    </row>
    <row r="483" spans="1:12" x14ac:dyDescent="0.25">
      <c r="A483" s="19" t="s">
        <v>438</v>
      </c>
      <c r="B483" s="19" t="s">
        <v>439</v>
      </c>
      <c r="C483" s="19" t="s">
        <v>643</v>
      </c>
      <c r="D483" s="19" t="s">
        <v>644</v>
      </c>
      <c r="E483" s="20" t="s">
        <v>21</v>
      </c>
      <c r="F483" s="19" t="s">
        <v>21</v>
      </c>
      <c r="G483" s="180">
        <v>89243</v>
      </c>
      <c r="H483" s="21" t="s">
        <v>736</v>
      </c>
      <c r="I483" s="19" t="s">
        <v>646</v>
      </c>
      <c r="J483" s="19" t="s">
        <v>9283</v>
      </c>
      <c r="K483" s="20" t="s">
        <v>13058</v>
      </c>
      <c r="L483" s="19" t="s">
        <v>25</v>
      </c>
    </row>
    <row r="484" spans="1:12" x14ac:dyDescent="0.25">
      <c r="A484" s="19" t="s">
        <v>438</v>
      </c>
      <c r="B484" s="19" t="s">
        <v>439</v>
      </c>
      <c r="C484" s="19" t="s">
        <v>643</v>
      </c>
      <c r="D484" s="19" t="s">
        <v>644</v>
      </c>
      <c r="E484" s="20" t="s">
        <v>21</v>
      </c>
      <c r="F484" s="19" t="s">
        <v>21</v>
      </c>
      <c r="G484" s="180">
        <v>89251</v>
      </c>
      <c r="H484" s="21" t="s">
        <v>737</v>
      </c>
      <c r="I484" s="19" t="s">
        <v>646</v>
      </c>
      <c r="J484" s="19" t="s">
        <v>9283</v>
      </c>
      <c r="K484" s="20" t="s">
        <v>13059</v>
      </c>
      <c r="L484" s="19" t="s">
        <v>25</v>
      </c>
    </row>
    <row r="485" spans="1:12" x14ac:dyDescent="0.25">
      <c r="A485" s="19" t="s">
        <v>438</v>
      </c>
      <c r="B485" s="19" t="s">
        <v>439</v>
      </c>
      <c r="C485" s="19" t="s">
        <v>643</v>
      </c>
      <c r="D485" s="19" t="s">
        <v>644</v>
      </c>
      <c r="E485" s="20" t="s">
        <v>21</v>
      </c>
      <c r="F485" s="19" t="s">
        <v>21</v>
      </c>
      <c r="G485" s="180">
        <v>89258</v>
      </c>
      <c r="H485" s="21" t="s">
        <v>738</v>
      </c>
      <c r="I485" s="19" t="s">
        <v>646</v>
      </c>
      <c r="J485" s="19" t="s">
        <v>9283</v>
      </c>
      <c r="K485" s="20" t="s">
        <v>13060</v>
      </c>
      <c r="L485" s="19" t="s">
        <v>25</v>
      </c>
    </row>
    <row r="486" spans="1:12" x14ac:dyDescent="0.25">
      <c r="A486" s="19" t="s">
        <v>438</v>
      </c>
      <c r="B486" s="19" t="s">
        <v>439</v>
      </c>
      <c r="C486" s="19" t="s">
        <v>643</v>
      </c>
      <c r="D486" s="19" t="s">
        <v>644</v>
      </c>
      <c r="E486" s="20" t="s">
        <v>21</v>
      </c>
      <c r="F486" s="19" t="s">
        <v>21</v>
      </c>
      <c r="G486" s="180">
        <v>89273</v>
      </c>
      <c r="H486" s="21" t="s">
        <v>739</v>
      </c>
      <c r="I486" s="19" t="s">
        <v>646</v>
      </c>
      <c r="J486" s="19" t="s">
        <v>9283</v>
      </c>
      <c r="K486" s="20" t="s">
        <v>7162</v>
      </c>
      <c r="L486" s="19" t="s">
        <v>25</v>
      </c>
    </row>
    <row r="487" spans="1:12" x14ac:dyDescent="0.25">
      <c r="A487" s="19" t="s">
        <v>438</v>
      </c>
      <c r="B487" s="19" t="s">
        <v>439</v>
      </c>
      <c r="C487" s="19" t="s">
        <v>643</v>
      </c>
      <c r="D487" s="19" t="s">
        <v>644</v>
      </c>
      <c r="E487" s="20" t="s">
        <v>21</v>
      </c>
      <c r="F487" s="19" t="s">
        <v>21</v>
      </c>
      <c r="G487" s="180">
        <v>89279</v>
      </c>
      <c r="H487" s="21"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21" t="s">
        <v>20742</v>
      </c>
      <c r="I488" s="19" t="s">
        <v>646</v>
      </c>
      <c r="J488" s="19" t="s">
        <v>9283</v>
      </c>
      <c r="K488" s="20" t="s">
        <v>10671</v>
      </c>
      <c r="L488" s="19" t="s">
        <v>25</v>
      </c>
    </row>
    <row r="489" spans="1:12" x14ac:dyDescent="0.25">
      <c r="A489" s="19" t="s">
        <v>438</v>
      </c>
      <c r="B489" s="19" t="s">
        <v>439</v>
      </c>
      <c r="C489" s="19" t="s">
        <v>643</v>
      </c>
      <c r="D489" s="19" t="s">
        <v>644</v>
      </c>
      <c r="E489" s="20" t="s">
        <v>21</v>
      </c>
      <c r="F489" s="19" t="s">
        <v>21</v>
      </c>
      <c r="G489" s="180">
        <v>89884</v>
      </c>
      <c r="H489" s="21" t="s">
        <v>20743</v>
      </c>
      <c r="I489" s="19" t="s">
        <v>646</v>
      </c>
      <c r="J489" s="19" t="s">
        <v>9283</v>
      </c>
      <c r="K489" s="20" t="s">
        <v>2439</v>
      </c>
      <c r="L489" s="19" t="s">
        <v>25</v>
      </c>
    </row>
    <row r="490" spans="1:12" x14ac:dyDescent="0.25">
      <c r="A490" s="19" t="s">
        <v>438</v>
      </c>
      <c r="B490" s="19" t="s">
        <v>439</v>
      </c>
      <c r="C490" s="19" t="s">
        <v>643</v>
      </c>
      <c r="D490" s="19" t="s">
        <v>644</v>
      </c>
      <c r="E490" s="20" t="s">
        <v>21</v>
      </c>
      <c r="F490" s="19" t="s">
        <v>21</v>
      </c>
      <c r="G490" s="180">
        <v>90587</v>
      </c>
      <c r="H490" s="21"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21"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21" t="s">
        <v>748</v>
      </c>
      <c r="I492" s="19" t="s">
        <v>646</v>
      </c>
      <c r="J492" s="19" t="s">
        <v>23</v>
      </c>
      <c r="K492" s="20" t="s">
        <v>13061</v>
      </c>
      <c r="L492" s="19" t="s">
        <v>25</v>
      </c>
    </row>
    <row r="493" spans="1:12" x14ac:dyDescent="0.25">
      <c r="A493" s="19" t="s">
        <v>438</v>
      </c>
      <c r="B493" s="19" t="s">
        <v>439</v>
      </c>
      <c r="C493" s="19" t="s">
        <v>643</v>
      </c>
      <c r="D493" s="19" t="s">
        <v>644</v>
      </c>
      <c r="E493" s="20" t="s">
        <v>21</v>
      </c>
      <c r="F493" s="19" t="s">
        <v>21</v>
      </c>
      <c r="G493" s="180">
        <v>90638</v>
      </c>
      <c r="H493" s="21"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21"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21" t="s">
        <v>20744</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21" t="s">
        <v>20745</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21" t="s">
        <v>20746</v>
      </c>
      <c r="I497" s="19" t="s">
        <v>646</v>
      </c>
      <c r="J497" s="19" t="s">
        <v>23</v>
      </c>
      <c r="K497" s="20" t="s">
        <v>9568</v>
      </c>
      <c r="L497" s="19" t="s">
        <v>25</v>
      </c>
    </row>
    <row r="498" spans="1:12" ht="27" x14ac:dyDescent="0.25">
      <c r="A498" s="19" t="s">
        <v>438</v>
      </c>
      <c r="B498" s="19" t="s">
        <v>439</v>
      </c>
      <c r="C498" s="19" t="s">
        <v>643</v>
      </c>
      <c r="D498" s="19" t="s">
        <v>644</v>
      </c>
      <c r="E498" s="20" t="s">
        <v>21</v>
      </c>
      <c r="F498" s="19" t="s">
        <v>21</v>
      </c>
      <c r="G498" s="180">
        <v>90669</v>
      </c>
      <c r="H498" s="21" t="s">
        <v>756</v>
      </c>
      <c r="I498" s="19" t="s">
        <v>646</v>
      </c>
      <c r="J498" s="19" t="s">
        <v>9283</v>
      </c>
      <c r="K498" s="20" t="s">
        <v>757</v>
      </c>
      <c r="L498" s="19" t="s">
        <v>25</v>
      </c>
    </row>
    <row r="499" spans="1:12" ht="27" x14ac:dyDescent="0.25">
      <c r="A499" s="19" t="s">
        <v>438</v>
      </c>
      <c r="B499" s="19" t="s">
        <v>439</v>
      </c>
      <c r="C499" s="19" t="s">
        <v>643</v>
      </c>
      <c r="D499" s="19" t="s">
        <v>644</v>
      </c>
      <c r="E499" s="20" t="s">
        <v>21</v>
      </c>
      <c r="F499" s="19" t="s">
        <v>21</v>
      </c>
      <c r="G499" s="180">
        <v>90675</v>
      </c>
      <c r="H499" s="21" t="s">
        <v>758</v>
      </c>
      <c r="I499" s="19" t="s">
        <v>646</v>
      </c>
      <c r="J499" s="19" t="s">
        <v>23</v>
      </c>
      <c r="K499" s="20" t="s">
        <v>13062</v>
      </c>
      <c r="L499" s="19" t="s">
        <v>25</v>
      </c>
    </row>
    <row r="500" spans="1:12" ht="27" x14ac:dyDescent="0.25">
      <c r="A500" s="19" t="s">
        <v>438</v>
      </c>
      <c r="B500" s="19" t="s">
        <v>439</v>
      </c>
      <c r="C500" s="19" t="s">
        <v>643</v>
      </c>
      <c r="D500" s="19" t="s">
        <v>644</v>
      </c>
      <c r="E500" s="20" t="s">
        <v>21</v>
      </c>
      <c r="F500" s="19" t="s">
        <v>21</v>
      </c>
      <c r="G500" s="180">
        <v>90681</v>
      </c>
      <c r="H500" s="21" t="s">
        <v>759</v>
      </c>
      <c r="I500" s="19" t="s">
        <v>646</v>
      </c>
      <c r="J500" s="19" t="s">
        <v>9283</v>
      </c>
      <c r="K500" s="20" t="s">
        <v>13063</v>
      </c>
      <c r="L500" s="19" t="s">
        <v>25</v>
      </c>
    </row>
    <row r="501" spans="1:12" x14ac:dyDescent="0.25">
      <c r="A501" s="19" t="s">
        <v>438</v>
      </c>
      <c r="B501" s="19" t="s">
        <v>439</v>
      </c>
      <c r="C501" s="19" t="s">
        <v>643</v>
      </c>
      <c r="D501" s="19" t="s">
        <v>644</v>
      </c>
      <c r="E501" s="20" t="s">
        <v>21</v>
      </c>
      <c r="F501" s="19" t="s">
        <v>21</v>
      </c>
      <c r="G501" s="180">
        <v>90687</v>
      </c>
      <c r="H501" s="21" t="s">
        <v>760</v>
      </c>
      <c r="I501" s="19" t="s">
        <v>646</v>
      </c>
      <c r="J501" s="19" t="s">
        <v>9283</v>
      </c>
      <c r="K501" s="20" t="s">
        <v>13064</v>
      </c>
      <c r="L501" s="19" t="s">
        <v>25</v>
      </c>
    </row>
    <row r="502" spans="1:12" x14ac:dyDescent="0.25">
      <c r="A502" s="19" t="s">
        <v>438</v>
      </c>
      <c r="B502" s="19" t="s">
        <v>439</v>
      </c>
      <c r="C502" s="19" t="s">
        <v>643</v>
      </c>
      <c r="D502" s="19" t="s">
        <v>644</v>
      </c>
      <c r="E502" s="20" t="s">
        <v>21</v>
      </c>
      <c r="F502" s="19" t="s">
        <v>21</v>
      </c>
      <c r="G502" s="180">
        <v>90693</v>
      </c>
      <c r="H502" s="21" t="s">
        <v>762</v>
      </c>
      <c r="I502" s="19" t="s">
        <v>646</v>
      </c>
      <c r="J502" s="19" t="s">
        <v>9283</v>
      </c>
      <c r="K502" s="20" t="s">
        <v>5380</v>
      </c>
      <c r="L502" s="19" t="s">
        <v>25</v>
      </c>
    </row>
    <row r="503" spans="1:12" x14ac:dyDescent="0.25">
      <c r="A503" s="19" t="s">
        <v>438</v>
      </c>
      <c r="B503" s="19" t="s">
        <v>439</v>
      </c>
      <c r="C503" s="19" t="s">
        <v>643</v>
      </c>
      <c r="D503" s="19" t="s">
        <v>644</v>
      </c>
      <c r="E503" s="20" t="s">
        <v>21</v>
      </c>
      <c r="F503" s="19" t="s">
        <v>21</v>
      </c>
      <c r="G503" s="180">
        <v>90965</v>
      </c>
      <c r="H503" s="21"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21"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21"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21"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21" t="s">
        <v>772</v>
      </c>
      <c r="I507" s="19" t="s">
        <v>646</v>
      </c>
      <c r="J507" s="19" t="s">
        <v>9283</v>
      </c>
      <c r="K507" s="20" t="s">
        <v>13065</v>
      </c>
      <c r="L507" s="19" t="s">
        <v>25</v>
      </c>
    </row>
    <row r="508" spans="1:12" x14ac:dyDescent="0.25">
      <c r="A508" s="19" t="s">
        <v>438</v>
      </c>
      <c r="B508" s="19" t="s">
        <v>439</v>
      </c>
      <c r="C508" s="19" t="s">
        <v>643</v>
      </c>
      <c r="D508" s="19" t="s">
        <v>644</v>
      </c>
      <c r="E508" s="20" t="s">
        <v>21</v>
      </c>
      <c r="F508" s="19" t="s">
        <v>21</v>
      </c>
      <c r="G508" s="180">
        <v>91278</v>
      </c>
      <c r="H508" s="21" t="s">
        <v>774</v>
      </c>
      <c r="I508" s="19" t="s">
        <v>646</v>
      </c>
      <c r="J508" s="19" t="s">
        <v>9283</v>
      </c>
      <c r="K508" s="20" t="s">
        <v>775</v>
      </c>
      <c r="L508" s="19" t="s">
        <v>25</v>
      </c>
    </row>
    <row r="509" spans="1:12" ht="27" x14ac:dyDescent="0.25">
      <c r="A509" s="19" t="s">
        <v>438</v>
      </c>
      <c r="B509" s="19" t="s">
        <v>439</v>
      </c>
      <c r="C509" s="19" t="s">
        <v>643</v>
      </c>
      <c r="D509" s="19" t="s">
        <v>644</v>
      </c>
      <c r="E509" s="20" t="s">
        <v>21</v>
      </c>
      <c r="F509" s="19" t="s">
        <v>21</v>
      </c>
      <c r="G509" s="180">
        <v>91285</v>
      </c>
      <c r="H509" s="21" t="s">
        <v>776</v>
      </c>
      <c r="I509" s="19" t="s">
        <v>646</v>
      </c>
      <c r="J509" s="19" t="s">
        <v>23</v>
      </c>
      <c r="K509" s="20" t="s">
        <v>1189</v>
      </c>
      <c r="L509" s="19" t="s">
        <v>25</v>
      </c>
    </row>
    <row r="510" spans="1:12" ht="27" x14ac:dyDescent="0.25">
      <c r="A510" s="19" t="s">
        <v>438</v>
      </c>
      <c r="B510" s="19" t="s">
        <v>439</v>
      </c>
      <c r="C510" s="19" t="s">
        <v>643</v>
      </c>
      <c r="D510" s="19" t="s">
        <v>644</v>
      </c>
      <c r="E510" s="20" t="s">
        <v>21</v>
      </c>
      <c r="F510" s="19" t="s">
        <v>21</v>
      </c>
      <c r="G510" s="180">
        <v>91387</v>
      </c>
      <c r="H510" s="21" t="s">
        <v>20747</v>
      </c>
      <c r="I510" s="19" t="s">
        <v>646</v>
      </c>
      <c r="J510" s="19" t="s">
        <v>9283</v>
      </c>
      <c r="K510" s="20" t="s">
        <v>13066</v>
      </c>
      <c r="L510" s="19" t="s">
        <v>25</v>
      </c>
    </row>
    <row r="511" spans="1:12" ht="27" x14ac:dyDescent="0.25">
      <c r="A511" s="19" t="s">
        <v>438</v>
      </c>
      <c r="B511" s="19" t="s">
        <v>439</v>
      </c>
      <c r="C511" s="19" t="s">
        <v>643</v>
      </c>
      <c r="D511" s="19" t="s">
        <v>644</v>
      </c>
      <c r="E511" s="20" t="s">
        <v>21</v>
      </c>
      <c r="F511" s="19" t="s">
        <v>21</v>
      </c>
      <c r="G511" s="180">
        <v>91395</v>
      </c>
      <c r="H511" s="21" t="s">
        <v>779</v>
      </c>
      <c r="I511" s="19" t="s">
        <v>646</v>
      </c>
      <c r="J511" s="19" t="s">
        <v>9283</v>
      </c>
      <c r="K511" s="20" t="s">
        <v>11311</v>
      </c>
      <c r="L511" s="19" t="s">
        <v>25</v>
      </c>
    </row>
    <row r="512" spans="1:12" ht="27" x14ac:dyDescent="0.25">
      <c r="A512" s="19" t="s">
        <v>438</v>
      </c>
      <c r="B512" s="19" t="s">
        <v>439</v>
      </c>
      <c r="C512" s="19" t="s">
        <v>643</v>
      </c>
      <c r="D512" s="19" t="s">
        <v>644</v>
      </c>
      <c r="E512" s="20" t="s">
        <v>21</v>
      </c>
      <c r="F512" s="19" t="s">
        <v>21</v>
      </c>
      <c r="G512" s="180">
        <v>91486</v>
      </c>
      <c r="H512" s="21" t="s">
        <v>20748</v>
      </c>
      <c r="I512" s="19" t="s">
        <v>646</v>
      </c>
      <c r="J512" s="19" t="s">
        <v>9283</v>
      </c>
      <c r="K512" s="20" t="s">
        <v>13067</v>
      </c>
      <c r="L512" s="19" t="s">
        <v>25</v>
      </c>
    </row>
    <row r="513" spans="1:12" x14ac:dyDescent="0.25">
      <c r="A513" s="19" t="s">
        <v>438</v>
      </c>
      <c r="B513" s="19" t="s">
        <v>439</v>
      </c>
      <c r="C513" s="19" t="s">
        <v>643</v>
      </c>
      <c r="D513" s="19" t="s">
        <v>644</v>
      </c>
      <c r="E513" s="20" t="s">
        <v>21</v>
      </c>
      <c r="F513" s="19" t="s">
        <v>21</v>
      </c>
      <c r="G513" s="180">
        <v>91534</v>
      </c>
      <c r="H513" s="21" t="s">
        <v>783</v>
      </c>
      <c r="I513" s="19" t="s">
        <v>646</v>
      </c>
      <c r="J513" s="19" t="s">
        <v>9283</v>
      </c>
      <c r="K513" s="20" t="s">
        <v>13068</v>
      </c>
      <c r="L513" s="19" t="s">
        <v>25</v>
      </c>
    </row>
    <row r="514" spans="1:12" ht="27" x14ac:dyDescent="0.25">
      <c r="A514" s="19" t="s">
        <v>438</v>
      </c>
      <c r="B514" s="19" t="s">
        <v>439</v>
      </c>
      <c r="C514" s="19" t="s">
        <v>643</v>
      </c>
      <c r="D514" s="19" t="s">
        <v>644</v>
      </c>
      <c r="E514" s="20" t="s">
        <v>21</v>
      </c>
      <c r="F514" s="19" t="s">
        <v>21</v>
      </c>
      <c r="G514" s="180">
        <v>91635</v>
      </c>
      <c r="H514" s="21" t="s">
        <v>784</v>
      </c>
      <c r="I514" s="19" t="s">
        <v>646</v>
      </c>
      <c r="J514" s="19" t="s">
        <v>9283</v>
      </c>
      <c r="K514" s="20" t="s">
        <v>704</v>
      </c>
      <c r="L514" s="19" t="s">
        <v>25</v>
      </c>
    </row>
    <row r="515" spans="1:12" ht="27" x14ac:dyDescent="0.25">
      <c r="A515" s="19" t="s">
        <v>438</v>
      </c>
      <c r="B515" s="19" t="s">
        <v>439</v>
      </c>
      <c r="C515" s="19" t="s">
        <v>643</v>
      </c>
      <c r="D515" s="19" t="s">
        <v>644</v>
      </c>
      <c r="E515" s="20" t="s">
        <v>21</v>
      </c>
      <c r="F515" s="19" t="s">
        <v>21</v>
      </c>
      <c r="G515" s="180">
        <v>91646</v>
      </c>
      <c r="H515" s="21" t="s">
        <v>785</v>
      </c>
      <c r="I515" s="19" t="s">
        <v>646</v>
      </c>
      <c r="J515" s="19" t="s">
        <v>9283</v>
      </c>
      <c r="K515" s="20" t="s">
        <v>13069</v>
      </c>
      <c r="L515" s="19" t="s">
        <v>25</v>
      </c>
    </row>
    <row r="516" spans="1:12" x14ac:dyDescent="0.25">
      <c r="A516" s="19" t="s">
        <v>438</v>
      </c>
      <c r="B516" s="19" t="s">
        <v>439</v>
      </c>
      <c r="C516" s="19" t="s">
        <v>643</v>
      </c>
      <c r="D516" s="19" t="s">
        <v>644</v>
      </c>
      <c r="E516" s="20" t="s">
        <v>21</v>
      </c>
      <c r="F516" s="19" t="s">
        <v>21</v>
      </c>
      <c r="G516" s="180">
        <v>91693</v>
      </c>
      <c r="H516" s="21" t="s">
        <v>786</v>
      </c>
      <c r="I516" s="19" t="s">
        <v>646</v>
      </c>
      <c r="J516" s="19" t="s">
        <v>23</v>
      </c>
      <c r="K516" s="20" t="s">
        <v>8866</v>
      </c>
      <c r="L516" s="19" t="s">
        <v>25</v>
      </c>
    </row>
    <row r="517" spans="1:12" x14ac:dyDescent="0.25">
      <c r="A517" s="19" t="s">
        <v>438</v>
      </c>
      <c r="B517" s="19" t="s">
        <v>439</v>
      </c>
      <c r="C517" s="19" t="s">
        <v>643</v>
      </c>
      <c r="D517" s="19" t="s">
        <v>644</v>
      </c>
      <c r="E517" s="20" t="s">
        <v>21</v>
      </c>
      <c r="F517" s="19" t="s">
        <v>21</v>
      </c>
      <c r="G517" s="180">
        <v>92044</v>
      </c>
      <c r="H517" s="21" t="s">
        <v>787</v>
      </c>
      <c r="I517" s="19" t="s">
        <v>646</v>
      </c>
      <c r="J517" s="19" t="s">
        <v>9283</v>
      </c>
      <c r="K517" s="20" t="s">
        <v>788</v>
      </c>
      <c r="L517" s="19" t="s">
        <v>25</v>
      </c>
    </row>
    <row r="518" spans="1:12" ht="27" x14ac:dyDescent="0.25">
      <c r="A518" s="19" t="s">
        <v>438</v>
      </c>
      <c r="B518" s="19" t="s">
        <v>439</v>
      </c>
      <c r="C518" s="19" t="s">
        <v>643</v>
      </c>
      <c r="D518" s="19" t="s">
        <v>644</v>
      </c>
      <c r="E518" s="20" t="s">
        <v>21</v>
      </c>
      <c r="F518" s="19" t="s">
        <v>21</v>
      </c>
      <c r="G518" s="180">
        <v>92107</v>
      </c>
      <c r="H518" s="21" t="s">
        <v>789</v>
      </c>
      <c r="I518" s="19" t="s">
        <v>646</v>
      </c>
      <c r="J518" s="19" t="s">
        <v>9283</v>
      </c>
      <c r="K518" s="20" t="s">
        <v>8448</v>
      </c>
      <c r="L518" s="19" t="s">
        <v>25</v>
      </c>
    </row>
    <row r="519" spans="1:12" x14ac:dyDescent="0.25">
      <c r="A519" s="19" t="s">
        <v>438</v>
      </c>
      <c r="B519" s="19" t="s">
        <v>439</v>
      </c>
      <c r="C519" s="19" t="s">
        <v>643</v>
      </c>
      <c r="D519" s="19" t="s">
        <v>644</v>
      </c>
      <c r="E519" s="20" t="s">
        <v>21</v>
      </c>
      <c r="F519" s="19" t="s">
        <v>21</v>
      </c>
      <c r="G519" s="180">
        <v>92113</v>
      </c>
      <c r="H519" s="21"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21"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21" t="s">
        <v>795</v>
      </c>
      <c r="I521" s="19" t="s">
        <v>646</v>
      </c>
      <c r="J521" s="19" t="s">
        <v>23</v>
      </c>
      <c r="K521" s="20" t="s">
        <v>10796</v>
      </c>
      <c r="L521" s="19" t="s">
        <v>25</v>
      </c>
    </row>
    <row r="522" spans="1:12" x14ac:dyDescent="0.25">
      <c r="A522" s="19" t="s">
        <v>438</v>
      </c>
      <c r="B522" s="19" t="s">
        <v>439</v>
      </c>
      <c r="C522" s="19" t="s">
        <v>643</v>
      </c>
      <c r="D522" s="19" t="s">
        <v>644</v>
      </c>
      <c r="E522" s="20" t="s">
        <v>21</v>
      </c>
      <c r="F522" s="19" t="s">
        <v>21</v>
      </c>
      <c r="G522" s="180">
        <v>92146</v>
      </c>
      <c r="H522" s="21" t="s">
        <v>797</v>
      </c>
      <c r="I522" s="19" t="s">
        <v>646</v>
      </c>
      <c r="J522" s="19" t="s">
        <v>23</v>
      </c>
      <c r="K522" s="20" t="s">
        <v>8891</v>
      </c>
      <c r="L522" s="19" t="s">
        <v>25</v>
      </c>
    </row>
    <row r="523" spans="1:12" ht="27" x14ac:dyDescent="0.25">
      <c r="A523" s="19" t="s">
        <v>438</v>
      </c>
      <c r="B523" s="19" t="s">
        <v>439</v>
      </c>
      <c r="C523" s="19" t="s">
        <v>643</v>
      </c>
      <c r="D523" s="19" t="s">
        <v>644</v>
      </c>
      <c r="E523" s="20" t="s">
        <v>21</v>
      </c>
      <c r="F523" s="19" t="s">
        <v>21</v>
      </c>
      <c r="G523" s="180">
        <v>92243</v>
      </c>
      <c r="H523" s="21" t="s">
        <v>799</v>
      </c>
      <c r="I523" s="19" t="s">
        <v>646</v>
      </c>
      <c r="J523" s="19" t="s">
        <v>9283</v>
      </c>
      <c r="K523" s="20" t="s">
        <v>13070</v>
      </c>
      <c r="L523" s="19" t="s">
        <v>25</v>
      </c>
    </row>
    <row r="524" spans="1:12" x14ac:dyDescent="0.25">
      <c r="A524" s="19" t="s">
        <v>438</v>
      </c>
      <c r="B524" s="19" t="s">
        <v>439</v>
      </c>
      <c r="C524" s="19" t="s">
        <v>643</v>
      </c>
      <c r="D524" s="19" t="s">
        <v>644</v>
      </c>
      <c r="E524" s="20" t="s">
        <v>21</v>
      </c>
      <c r="F524" s="19" t="s">
        <v>21</v>
      </c>
      <c r="G524" s="180">
        <v>92717</v>
      </c>
      <c r="H524" s="21"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21"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21" t="s">
        <v>805</v>
      </c>
      <c r="I526" s="19" t="s">
        <v>646</v>
      </c>
      <c r="J526" s="19" t="s">
        <v>9283</v>
      </c>
      <c r="K526" s="20" t="s">
        <v>10450</v>
      </c>
      <c r="L526" s="19" t="s">
        <v>25</v>
      </c>
    </row>
    <row r="527" spans="1:12" ht="27" x14ac:dyDescent="0.25">
      <c r="A527" s="19" t="s">
        <v>438</v>
      </c>
      <c r="B527" s="19" t="s">
        <v>439</v>
      </c>
      <c r="C527" s="19" t="s">
        <v>643</v>
      </c>
      <c r="D527" s="19" t="s">
        <v>644</v>
      </c>
      <c r="E527" s="20" t="s">
        <v>21</v>
      </c>
      <c r="F527" s="19" t="s">
        <v>21</v>
      </c>
      <c r="G527" s="180">
        <v>93225</v>
      </c>
      <c r="H527" s="21" t="s">
        <v>806</v>
      </c>
      <c r="I527" s="19" t="s">
        <v>646</v>
      </c>
      <c r="J527" s="19" t="s">
        <v>23</v>
      </c>
      <c r="K527" s="20" t="s">
        <v>13071</v>
      </c>
      <c r="L527" s="19" t="s">
        <v>25</v>
      </c>
    </row>
    <row r="528" spans="1:12" x14ac:dyDescent="0.25">
      <c r="A528" s="19" t="s">
        <v>438</v>
      </c>
      <c r="B528" s="19" t="s">
        <v>439</v>
      </c>
      <c r="C528" s="19" t="s">
        <v>643</v>
      </c>
      <c r="D528" s="19" t="s">
        <v>644</v>
      </c>
      <c r="E528" s="20" t="s">
        <v>21</v>
      </c>
      <c r="F528" s="19" t="s">
        <v>21</v>
      </c>
      <c r="G528" s="180">
        <v>93234</v>
      </c>
      <c r="H528" s="21"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21" t="s">
        <v>808</v>
      </c>
      <c r="I529" s="19" t="s">
        <v>646</v>
      </c>
      <c r="J529" s="19" t="s">
        <v>9283</v>
      </c>
      <c r="K529" s="20" t="s">
        <v>13072</v>
      </c>
      <c r="L529" s="19" t="s">
        <v>25</v>
      </c>
    </row>
    <row r="530" spans="1:12" x14ac:dyDescent="0.25">
      <c r="A530" s="19" t="s">
        <v>438</v>
      </c>
      <c r="B530" s="19" t="s">
        <v>439</v>
      </c>
      <c r="C530" s="19" t="s">
        <v>643</v>
      </c>
      <c r="D530" s="19" t="s">
        <v>644</v>
      </c>
      <c r="E530" s="20" t="s">
        <v>21</v>
      </c>
      <c r="F530" s="19" t="s">
        <v>21</v>
      </c>
      <c r="G530" s="180">
        <v>93274</v>
      </c>
      <c r="H530" s="21" t="s">
        <v>810</v>
      </c>
      <c r="I530" s="19" t="s">
        <v>646</v>
      </c>
      <c r="J530" s="19" t="s">
        <v>9283</v>
      </c>
      <c r="K530" s="20" t="s">
        <v>13073</v>
      </c>
      <c r="L530" s="19" t="s">
        <v>25</v>
      </c>
    </row>
    <row r="531" spans="1:12" x14ac:dyDescent="0.25">
      <c r="A531" s="19" t="s">
        <v>438</v>
      </c>
      <c r="B531" s="19" t="s">
        <v>439</v>
      </c>
      <c r="C531" s="19" t="s">
        <v>643</v>
      </c>
      <c r="D531" s="19" t="s">
        <v>644</v>
      </c>
      <c r="E531" s="20" t="s">
        <v>21</v>
      </c>
      <c r="F531" s="19" t="s">
        <v>21</v>
      </c>
      <c r="G531" s="180">
        <v>93282</v>
      </c>
      <c r="H531" s="21" t="s">
        <v>811</v>
      </c>
      <c r="I531" s="19" t="s">
        <v>646</v>
      </c>
      <c r="J531" s="19" t="s">
        <v>9283</v>
      </c>
      <c r="K531" s="20" t="s">
        <v>7934</v>
      </c>
      <c r="L531" s="19" t="s">
        <v>25</v>
      </c>
    </row>
    <row r="532" spans="1:12" x14ac:dyDescent="0.25">
      <c r="A532" s="19" t="s">
        <v>438</v>
      </c>
      <c r="B532" s="19" t="s">
        <v>439</v>
      </c>
      <c r="C532" s="19" t="s">
        <v>643</v>
      </c>
      <c r="D532" s="19" t="s">
        <v>644</v>
      </c>
      <c r="E532" s="20" t="s">
        <v>21</v>
      </c>
      <c r="F532" s="19" t="s">
        <v>21</v>
      </c>
      <c r="G532" s="180">
        <v>93288</v>
      </c>
      <c r="H532" s="21" t="s">
        <v>813</v>
      </c>
      <c r="I532" s="19" t="s">
        <v>646</v>
      </c>
      <c r="J532" s="19" t="s">
        <v>9283</v>
      </c>
      <c r="K532" s="20" t="s">
        <v>7130</v>
      </c>
      <c r="L532" s="19" t="s">
        <v>25</v>
      </c>
    </row>
    <row r="533" spans="1:12" ht="27" x14ac:dyDescent="0.25">
      <c r="A533" s="19" t="s">
        <v>438</v>
      </c>
      <c r="B533" s="19" t="s">
        <v>439</v>
      </c>
      <c r="C533" s="19" t="s">
        <v>643</v>
      </c>
      <c r="D533" s="19" t="s">
        <v>644</v>
      </c>
      <c r="E533" s="20" t="s">
        <v>21</v>
      </c>
      <c r="F533" s="19" t="s">
        <v>21</v>
      </c>
      <c r="G533" s="180">
        <v>93403</v>
      </c>
      <c r="H533" s="21" t="s">
        <v>815</v>
      </c>
      <c r="I533" s="19" t="s">
        <v>646</v>
      </c>
      <c r="J533" s="19" t="s">
        <v>9283</v>
      </c>
      <c r="K533" s="20" t="s">
        <v>704</v>
      </c>
      <c r="L533" s="19" t="s">
        <v>25</v>
      </c>
    </row>
    <row r="534" spans="1:12" ht="27" x14ac:dyDescent="0.25">
      <c r="A534" s="19" t="s">
        <v>438</v>
      </c>
      <c r="B534" s="19" t="s">
        <v>439</v>
      </c>
      <c r="C534" s="19" t="s">
        <v>643</v>
      </c>
      <c r="D534" s="19" t="s">
        <v>644</v>
      </c>
      <c r="E534" s="20" t="s">
        <v>21</v>
      </c>
      <c r="F534" s="19" t="s">
        <v>21</v>
      </c>
      <c r="G534" s="180">
        <v>93409</v>
      </c>
      <c r="H534" s="21" t="s">
        <v>816</v>
      </c>
      <c r="I534" s="19" t="s">
        <v>646</v>
      </c>
      <c r="J534" s="19" t="s">
        <v>9283</v>
      </c>
      <c r="K534" s="20" t="s">
        <v>13074</v>
      </c>
      <c r="L534" s="19" t="s">
        <v>25</v>
      </c>
    </row>
    <row r="535" spans="1:12" x14ac:dyDescent="0.25">
      <c r="A535" s="19" t="s">
        <v>438</v>
      </c>
      <c r="B535" s="19" t="s">
        <v>439</v>
      </c>
      <c r="C535" s="19" t="s">
        <v>643</v>
      </c>
      <c r="D535" s="19" t="s">
        <v>644</v>
      </c>
      <c r="E535" s="20" t="s">
        <v>21</v>
      </c>
      <c r="F535" s="19" t="s">
        <v>21</v>
      </c>
      <c r="G535" s="180">
        <v>93416</v>
      </c>
      <c r="H535" s="21"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21"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21"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21" t="s">
        <v>822</v>
      </c>
      <c r="I538" s="19" t="s">
        <v>646</v>
      </c>
      <c r="J538" s="19" t="s">
        <v>9283</v>
      </c>
      <c r="K538" s="20" t="s">
        <v>13075</v>
      </c>
      <c r="L538" s="19" t="s">
        <v>25</v>
      </c>
    </row>
    <row r="539" spans="1:12" x14ac:dyDescent="0.25">
      <c r="A539" s="19" t="s">
        <v>438</v>
      </c>
      <c r="B539" s="19" t="s">
        <v>439</v>
      </c>
      <c r="C539" s="19" t="s">
        <v>643</v>
      </c>
      <c r="D539" s="19" t="s">
        <v>644</v>
      </c>
      <c r="E539" s="20" t="s">
        <v>21</v>
      </c>
      <c r="F539" s="19" t="s">
        <v>21</v>
      </c>
      <c r="G539" s="180">
        <v>93440</v>
      </c>
      <c r="H539" s="21" t="s">
        <v>823</v>
      </c>
      <c r="I539" s="19" t="s">
        <v>646</v>
      </c>
      <c r="J539" s="19" t="s">
        <v>9283</v>
      </c>
      <c r="K539" s="20" t="s">
        <v>13076</v>
      </c>
      <c r="L539" s="19" t="s">
        <v>25</v>
      </c>
    </row>
    <row r="540" spans="1:12" x14ac:dyDescent="0.25">
      <c r="A540" s="19" t="s">
        <v>438</v>
      </c>
      <c r="B540" s="19" t="s">
        <v>439</v>
      </c>
      <c r="C540" s="19" t="s">
        <v>643</v>
      </c>
      <c r="D540" s="19" t="s">
        <v>644</v>
      </c>
      <c r="E540" s="20" t="s">
        <v>21</v>
      </c>
      <c r="F540" s="19" t="s">
        <v>21</v>
      </c>
      <c r="G540" s="180">
        <v>95122</v>
      </c>
      <c r="H540" s="21" t="s">
        <v>824</v>
      </c>
      <c r="I540" s="19" t="s">
        <v>646</v>
      </c>
      <c r="J540" s="19" t="s">
        <v>9283</v>
      </c>
      <c r="K540" s="20" t="s">
        <v>6028</v>
      </c>
      <c r="L540" s="19" t="s">
        <v>25</v>
      </c>
    </row>
    <row r="541" spans="1:12" x14ac:dyDescent="0.25">
      <c r="A541" s="19" t="s">
        <v>438</v>
      </c>
      <c r="B541" s="19" t="s">
        <v>439</v>
      </c>
      <c r="C541" s="19" t="s">
        <v>643</v>
      </c>
      <c r="D541" s="19" t="s">
        <v>644</v>
      </c>
      <c r="E541" s="20" t="s">
        <v>21</v>
      </c>
      <c r="F541" s="19" t="s">
        <v>21</v>
      </c>
      <c r="G541" s="180">
        <v>95128</v>
      </c>
      <c r="H541" s="21" t="s">
        <v>20749</v>
      </c>
      <c r="I541" s="19" t="s">
        <v>646</v>
      </c>
      <c r="J541" s="19" t="s">
        <v>9283</v>
      </c>
      <c r="K541" s="20" t="s">
        <v>13077</v>
      </c>
      <c r="L541" s="19" t="s">
        <v>25</v>
      </c>
    </row>
    <row r="542" spans="1:12" x14ac:dyDescent="0.25">
      <c r="A542" s="19" t="s">
        <v>438</v>
      </c>
      <c r="B542" s="19" t="s">
        <v>439</v>
      </c>
      <c r="C542" s="19" t="s">
        <v>643</v>
      </c>
      <c r="D542" s="19" t="s">
        <v>644</v>
      </c>
      <c r="E542" s="20" t="s">
        <v>21</v>
      </c>
      <c r="F542" s="19" t="s">
        <v>21</v>
      </c>
      <c r="G542" s="180">
        <v>95140</v>
      </c>
      <c r="H542" s="21"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21" t="s">
        <v>828</v>
      </c>
      <c r="I543" s="19" t="s">
        <v>646</v>
      </c>
      <c r="J543" s="19" t="s">
        <v>9283</v>
      </c>
      <c r="K543" s="20" t="s">
        <v>13078</v>
      </c>
      <c r="L543" s="19" t="s">
        <v>25</v>
      </c>
    </row>
    <row r="544" spans="1:12" x14ac:dyDescent="0.25">
      <c r="A544" s="19" t="s">
        <v>438</v>
      </c>
      <c r="B544" s="19" t="s">
        <v>439</v>
      </c>
      <c r="C544" s="19" t="s">
        <v>643</v>
      </c>
      <c r="D544" s="19" t="s">
        <v>644</v>
      </c>
      <c r="E544" s="20" t="s">
        <v>21</v>
      </c>
      <c r="F544" s="19" t="s">
        <v>21</v>
      </c>
      <c r="G544" s="180">
        <v>95219</v>
      </c>
      <c r="H544" s="21" t="s">
        <v>829</v>
      </c>
      <c r="I544" s="19" t="s">
        <v>646</v>
      </c>
      <c r="J544" s="19" t="s">
        <v>23</v>
      </c>
      <c r="K544" s="20" t="s">
        <v>11962</v>
      </c>
      <c r="L544" s="19" t="s">
        <v>25</v>
      </c>
    </row>
    <row r="545" spans="1:12" x14ac:dyDescent="0.25">
      <c r="A545" s="19" t="s">
        <v>438</v>
      </c>
      <c r="B545" s="19" t="s">
        <v>439</v>
      </c>
      <c r="C545" s="19" t="s">
        <v>643</v>
      </c>
      <c r="D545" s="19" t="s">
        <v>644</v>
      </c>
      <c r="E545" s="20" t="s">
        <v>21</v>
      </c>
      <c r="F545" s="19" t="s">
        <v>21</v>
      </c>
      <c r="G545" s="180">
        <v>95259</v>
      </c>
      <c r="H545" s="21" t="s">
        <v>830</v>
      </c>
      <c r="I545" s="19" t="s">
        <v>646</v>
      </c>
      <c r="J545" s="19" t="s">
        <v>9283</v>
      </c>
      <c r="K545" s="20" t="s">
        <v>11558</v>
      </c>
      <c r="L545" s="19" t="s">
        <v>25</v>
      </c>
    </row>
    <row r="546" spans="1:12" x14ac:dyDescent="0.25">
      <c r="A546" s="19" t="s">
        <v>438</v>
      </c>
      <c r="B546" s="19" t="s">
        <v>439</v>
      </c>
      <c r="C546" s="19" t="s">
        <v>643</v>
      </c>
      <c r="D546" s="19" t="s">
        <v>644</v>
      </c>
      <c r="E546" s="20" t="s">
        <v>21</v>
      </c>
      <c r="F546" s="19" t="s">
        <v>21</v>
      </c>
      <c r="G546" s="180">
        <v>95265</v>
      </c>
      <c r="H546" s="21"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21"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21"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21"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21" t="s">
        <v>839</v>
      </c>
      <c r="I550" s="19" t="s">
        <v>646</v>
      </c>
      <c r="J550" s="19" t="s">
        <v>9283</v>
      </c>
      <c r="K550" s="20" t="s">
        <v>7396</v>
      </c>
      <c r="L550" s="19" t="s">
        <v>25</v>
      </c>
    </row>
    <row r="551" spans="1:12" x14ac:dyDescent="0.25">
      <c r="A551" s="19" t="s">
        <v>438</v>
      </c>
      <c r="B551" s="19" t="s">
        <v>439</v>
      </c>
      <c r="C551" s="19" t="s">
        <v>643</v>
      </c>
      <c r="D551" s="19" t="s">
        <v>644</v>
      </c>
      <c r="E551" s="20" t="s">
        <v>21</v>
      </c>
      <c r="F551" s="19" t="s">
        <v>21</v>
      </c>
      <c r="G551" s="180">
        <v>95632</v>
      </c>
      <c r="H551" s="21" t="s">
        <v>841</v>
      </c>
      <c r="I551" s="19" t="s">
        <v>646</v>
      </c>
      <c r="J551" s="19" t="s">
        <v>9283</v>
      </c>
      <c r="K551" s="20" t="s">
        <v>13079</v>
      </c>
      <c r="L551" s="19" t="s">
        <v>25</v>
      </c>
    </row>
    <row r="552" spans="1:12" x14ac:dyDescent="0.25">
      <c r="A552" s="19" t="s">
        <v>438</v>
      </c>
      <c r="B552" s="19" t="s">
        <v>439</v>
      </c>
      <c r="C552" s="19" t="s">
        <v>643</v>
      </c>
      <c r="D552" s="19" t="s">
        <v>644</v>
      </c>
      <c r="E552" s="20" t="s">
        <v>21</v>
      </c>
      <c r="F552" s="19" t="s">
        <v>21</v>
      </c>
      <c r="G552" s="180">
        <v>95703</v>
      </c>
      <c r="H552" s="21" t="s">
        <v>842</v>
      </c>
      <c r="I552" s="19" t="s">
        <v>646</v>
      </c>
      <c r="J552" s="19" t="s">
        <v>9283</v>
      </c>
      <c r="K552" s="20" t="s">
        <v>13080</v>
      </c>
      <c r="L552" s="19" t="s">
        <v>25</v>
      </c>
    </row>
    <row r="553" spans="1:12" x14ac:dyDescent="0.25">
      <c r="A553" s="19" t="s">
        <v>438</v>
      </c>
      <c r="B553" s="19" t="s">
        <v>439</v>
      </c>
      <c r="C553" s="19" t="s">
        <v>643</v>
      </c>
      <c r="D553" s="19" t="s">
        <v>644</v>
      </c>
      <c r="E553" s="20" t="s">
        <v>21</v>
      </c>
      <c r="F553" s="19" t="s">
        <v>21</v>
      </c>
      <c r="G553" s="180">
        <v>95709</v>
      </c>
      <c r="H553" s="21" t="s">
        <v>843</v>
      </c>
      <c r="I553" s="19" t="s">
        <v>646</v>
      </c>
      <c r="J553" s="19" t="s">
        <v>23</v>
      </c>
      <c r="K553" s="20" t="s">
        <v>13081</v>
      </c>
      <c r="L553" s="19" t="s">
        <v>25</v>
      </c>
    </row>
    <row r="554" spans="1:12" x14ac:dyDescent="0.25">
      <c r="A554" s="19" t="s">
        <v>438</v>
      </c>
      <c r="B554" s="19" t="s">
        <v>439</v>
      </c>
      <c r="C554" s="19" t="s">
        <v>643</v>
      </c>
      <c r="D554" s="19" t="s">
        <v>644</v>
      </c>
      <c r="E554" s="20" t="s">
        <v>21</v>
      </c>
      <c r="F554" s="19" t="s">
        <v>21</v>
      </c>
      <c r="G554" s="180">
        <v>95715</v>
      </c>
      <c r="H554" s="21" t="s">
        <v>845</v>
      </c>
      <c r="I554" s="19" t="s">
        <v>646</v>
      </c>
      <c r="J554" s="19" t="s">
        <v>23</v>
      </c>
      <c r="K554" s="20" t="s">
        <v>13082</v>
      </c>
      <c r="L554" s="19" t="s">
        <v>25</v>
      </c>
    </row>
    <row r="555" spans="1:12" ht="27" x14ac:dyDescent="0.25">
      <c r="A555" s="19" t="s">
        <v>438</v>
      </c>
      <c r="B555" s="19" t="s">
        <v>439</v>
      </c>
      <c r="C555" s="19" t="s">
        <v>643</v>
      </c>
      <c r="D555" s="19" t="s">
        <v>644</v>
      </c>
      <c r="E555" s="20" t="s">
        <v>21</v>
      </c>
      <c r="F555" s="19" t="s">
        <v>21</v>
      </c>
      <c r="G555" s="180">
        <v>95721</v>
      </c>
      <c r="H555" s="21" t="s">
        <v>20750</v>
      </c>
      <c r="I555" s="19" t="s">
        <v>646</v>
      </c>
      <c r="J555" s="19" t="s">
        <v>23</v>
      </c>
      <c r="K555" s="20" t="s">
        <v>7119</v>
      </c>
      <c r="L555" s="19" t="s">
        <v>25</v>
      </c>
    </row>
    <row r="556" spans="1:12" x14ac:dyDescent="0.25">
      <c r="A556" s="19" t="s">
        <v>438</v>
      </c>
      <c r="B556" s="19" t="s">
        <v>439</v>
      </c>
      <c r="C556" s="19" t="s">
        <v>643</v>
      </c>
      <c r="D556" s="19" t="s">
        <v>644</v>
      </c>
      <c r="E556" s="20" t="s">
        <v>21</v>
      </c>
      <c r="F556" s="19" t="s">
        <v>21</v>
      </c>
      <c r="G556" s="180">
        <v>95873</v>
      </c>
      <c r="H556" s="21"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21" t="s">
        <v>851</v>
      </c>
      <c r="I557" s="19" t="s">
        <v>646</v>
      </c>
      <c r="J557" s="19" t="s">
        <v>9283</v>
      </c>
      <c r="K557" s="20" t="s">
        <v>7985</v>
      </c>
      <c r="L557" s="19" t="s">
        <v>25</v>
      </c>
    </row>
    <row r="558" spans="1:12" x14ac:dyDescent="0.25">
      <c r="A558" s="19" t="s">
        <v>438</v>
      </c>
      <c r="B558" s="19" t="s">
        <v>439</v>
      </c>
      <c r="C558" s="19" t="s">
        <v>643</v>
      </c>
      <c r="D558" s="19" t="s">
        <v>644</v>
      </c>
      <c r="E558" s="20" t="s">
        <v>21</v>
      </c>
      <c r="F558" s="19" t="s">
        <v>21</v>
      </c>
      <c r="G558" s="180">
        <v>96021</v>
      </c>
      <c r="H558" s="21" t="s">
        <v>853</v>
      </c>
      <c r="I558" s="19" t="s">
        <v>646</v>
      </c>
      <c r="J558" s="19" t="s">
        <v>9283</v>
      </c>
      <c r="K558" s="20" t="s">
        <v>1944</v>
      </c>
      <c r="L558" s="19" t="s">
        <v>25</v>
      </c>
    </row>
    <row r="559" spans="1:12" x14ac:dyDescent="0.25">
      <c r="A559" s="19" t="s">
        <v>438</v>
      </c>
      <c r="B559" s="19" t="s">
        <v>439</v>
      </c>
      <c r="C559" s="19" t="s">
        <v>643</v>
      </c>
      <c r="D559" s="19" t="s">
        <v>644</v>
      </c>
      <c r="E559" s="20" t="s">
        <v>21</v>
      </c>
      <c r="F559" s="19" t="s">
        <v>21</v>
      </c>
      <c r="G559" s="180">
        <v>96029</v>
      </c>
      <c r="H559" s="21" t="s">
        <v>854</v>
      </c>
      <c r="I559" s="19" t="s">
        <v>646</v>
      </c>
      <c r="J559" s="19" t="s">
        <v>9283</v>
      </c>
      <c r="K559" s="20" t="s">
        <v>13083</v>
      </c>
      <c r="L559" s="19" t="s">
        <v>25</v>
      </c>
    </row>
    <row r="560" spans="1:12" x14ac:dyDescent="0.25">
      <c r="A560" s="19" t="s">
        <v>438</v>
      </c>
      <c r="B560" s="19" t="s">
        <v>439</v>
      </c>
      <c r="C560" s="19" t="s">
        <v>643</v>
      </c>
      <c r="D560" s="19" t="s">
        <v>644</v>
      </c>
      <c r="E560" s="20" t="s">
        <v>21</v>
      </c>
      <c r="F560" s="19" t="s">
        <v>21</v>
      </c>
      <c r="G560" s="180">
        <v>96036</v>
      </c>
      <c r="H560" s="21" t="s">
        <v>20751</v>
      </c>
      <c r="I560" s="19" t="s">
        <v>646</v>
      </c>
      <c r="J560" s="19" t="s">
        <v>9283</v>
      </c>
      <c r="K560" s="20" t="s">
        <v>13084</v>
      </c>
      <c r="L560" s="19" t="s">
        <v>25</v>
      </c>
    </row>
    <row r="561" spans="1:12" x14ac:dyDescent="0.25">
      <c r="A561" s="19" t="s">
        <v>438</v>
      </c>
      <c r="B561" s="19" t="s">
        <v>439</v>
      </c>
      <c r="C561" s="19" t="s">
        <v>643</v>
      </c>
      <c r="D561" s="19" t="s">
        <v>644</v>
      </c>
      <c r="E561" s="20" t="s">
        <v>21</v>
      </c>
      <c r="F561" s="19" t="s">
        <v>21</v>
      </c>
      <c r="G561" s="180">
        <v>96155</v>
      </c>
      <c r="H561" s="21" t="s">
        <v>857</v>
      </c>
      <c r="I561" s="19" t="s">
        <v>646</v>
      </c>
      <c r="J561" s="19" t="s">
        <v>9283</v>
      </c>
      <c r="K561" s="20" t="s">
        <v>13085</v>
      </c>
      <c r="L561" s="19" t="s">
        <v>25</v>
      </c>
    </row>
    <row r="562" spans="1:12" x14ac:dyDescent="0.25">
      <c r="A562" s="19" t="s">
        <v>438</v>
      </c>
      <c r="B562" s="19" t="s">
        <v>439</v>
      </c>
      <c r="C562" s="19" t="s">
        <v>643</v>
      </c>
      <c r="D562" s="19" t="s">
        <v>644</v>
      </c>
      <c r="E562" s="20" t="s">
        <v>21</v>
      </c>
      <c r="F562" s="19" t="s">
        <v>21</v>
      </c>
      <c r="G562" s="180">
        <v>96156</v>
      </c>
      <c r="H562" s="21" t="s">
        <v>858</v>
      </c>
      <c r="I562" s="19" t="s">
        <v>646</v>
      </c>
      <c r="J562" s="19" t="s">
        <v>9283</v>
      </c>
      <c r="K562" s="20" t="s">
        <v>7062</v>
      </c>
      <c r="L562" s="19" t="s">
        <v>25</v>
      </c>
    </row>
    <row r="563" spans="1:12" x14ac:dyDescent="0.25">
      <c r="A563" s="19" t="s">
        <v>438</v>
      </c>
      <c r="B563" s="19" t="s">
        <v>439</v>
      </c>
      <c r="C563" s="19" t="s">
        <v>643</v>
      </c>
      <c r="D563" s="19" t="s">
        <v>644</v>
      </c>
      <c r="E563" s="20" t="s">
        <v>21</v>
      </c>
      <c r="F563" s="19" t="s">
        <v>21</v>
      </c>
      <c r="G563" s="180">
        <v>96159</v>
      </c>
      <c r="H563" s="21" t="s">
        <v>860</v>
      </c>
      <c r="I563" s="19" t="s">
        <v>646</v>
      </c>
      <c r="J563" s="19" t="s">
        <v>9283</v>
      </c>
      <c r="K563" s="20" t="s">
        <v>13086</v>
      </c>
      <c r="L563" s="19" t="s">
        <v>25</v>
      </c>
    </row>
    <row r="564" spans="1:12" x14ac:dyDescent="0.25">
      <c r="A564" s="19" t="s">
        <v>438</v>
      </c>
      <c r="B564" s="19" t="s">
        <v>439</v>
      </c>
      <c r="C564" s="19" t="s">
        <v>643</v>
      </c>
      <c r="D564" s="19" t="s">
        <v>644</v>
      </c>
      <c r="E564" s="20" t="s">
        <v>21</v>
      </c>
      <c r="F564" s="19" t="s">
        <v>21</v>
      </c>
      <c r="G564" s="180">
        <v>96246</v>
      </c>
      <c r="H564" s="21" t="s">
        <v>861</v>
      </c>
      <c r="I564" s="19" t="s">
        <v>646</v>
      </c>
      <c r="J564" s="19" t="s">
        <v>9283</v>
      </c>
      <c r="K564" s="20" t="s">
        <v>2964</v>
      </c>
      <c r="L564" s="19" t="s">
        <v>25</v>
      </c>
    </row>
    <row r="565" spans="1:12" x14ac:dyDescent="0.25">
      <c r="A565" s="19" t="s">
        <v>438</v>
      </c>
      <c r="B565" s="19" t="s">
        <v>439</v>
      </c>
      <c r="C565" s="19" t="s">
        <v>643</v>
      </c>
      <c r="D565" s="19" t="s">
        <v>644</v>
      </c>
      <c r="E565" s="20" t="s">
        <v>21</v>
      </c>
      <c r="F565" s="19" t="s">
        <v>21</v>
      </c>
      <c r="G565" s="180">
        <v>96302</v>
      </c>
      <c r="H565" s="21" t="s">
        <v>862</v>
      </c>
      <c r="I565" s="19" t="s">
        <v>646</v>
      </c>
      <c r="J565" s="19" t="s">
        <v>23</v>
      </c>
      <c r="K565" s="20" t="s">
        <v>13087</v>
      </c>
      <c r="L565" s="19" t="s">
        <v>25</v>
      </c>
    </row>
    <row r="566" spans="1:12" x14ac:dyDescent="0.25">
      <c r="A566" s="19" t="s">
        <v>438</v>
      </c>
      <c r="B566" s="19" t="s">
        <v>439</v>
      </c>
      <c r="C566" s="19" t="s">
        <v>643</v>
      </c>
      <c r="D566" s="19" t="s">
        <v>644</v>
      </c>
      <c r="E566" s="20" t="s">
        <v>21</v>
      </c>
      <c r="F566" s="19" t="s">
        <v>21</v>
      </c>
      <c r="G566" s="180">
        <v>96308</v>
      </c>
      <c r="H566" s="21"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21" t="s">
        <v>866</v>
      </c>
      <c r="I567" s="19" t="s">
        <v>646</v>
      </c>
      <c r="J567" s="19" t="s">
        <v>9283</v>
      </c>
      <c r="K567" s="20" t="s">
        <v>13088</v>
      </c>
      <c r="L567" s="19" t="s">
        <v>25</v>
      </c>
    </row>
    <row r="568" spans="1:12" x14ac:dyDescent="0.25">
      <c r="A568" s="19" t="s">
        <v>438</v>
      </c>
      <c r="B568" s="19" t="s">
        <v>439</v>
      </c>
      <c r="C568" s="19" t="s">
        <v>643</v>
      </c>
      <c r="D568" s="19" t="s">
        <v>644</v>
      </c>
      <c r="E568" s="20" t="s">
        <v>21</v>
      </c>
      <c r="F568" s="19" t="s">
        <v>21</v>
      </c>
      <c r="G568" s="180">
        <v>98765</v>
      </c>
      <c r="H568" s="21"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21"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21" t="s">
        <v>871</v>
      </c>
      <c r="I570" s="19" t="s">
        <v>646</v>
      </c>
      <c r="J570" s="19" t="s">
        <v>9283</v>
      </c>
      <c r="K570" s="20" t="s">
        <v>13089</v>
      </c>
      <c r="L570" s="19" t="s">
        <v>25</v>
      </c>
    </row>
    <row r="571" spans="1:12" x14ac:dyDescent="0.25">
      <c r="A571" s="19" t="s">
        <v>438</v>
      </c>
      <c r="B571" s="19" t="s">
        <v>439</v>
      </c>
      <c r="C571" s="19" t="s">
        <v>643</v>
      </c>
      <c r="D571" s="19" t="s">
        <v>644</v>
      </c>
      <c r="E571" s="20" t="s">
        <v>21</v>
      </c>
      <c r="F571" s="19" t="s">
        <v>21</v>
      </c>
      <c r="G571" s="180">
        <v>100648</v>
      </c>
      <c r="H571" s="21" t="s">
        <v>872</v>
      </c>
      <c r="I571" s="19" t="s">
        <v>646</v>
      </c>
      <c r="J571" s="19" t="s">
        <v>9283</v>
      </c>
      <c r="K571" s="20" t="s">
        <v>13090</v>
      </c>
      <c r="L571" s="19" t="s">
        <v>25</v>
      </c>
    </row>
    <row r="572" spans="1:12" x14ac:dyDescent="0.25">
      <c r="A572" s="19" t="s">
        <v>438</v>
      </c>
      <c r="B572" s="19" t="s">
        <v>439</v>
      </c>
      <c r="C572" s="19" t="s">
        <v>873</v>
      </c>
      <c r="D572" s="19" t="s">
        <v>874</v>
      </c>
      <c r="E572" s="20" t="s">
        <v>21</v>
      </c>
      <c r="F572" s="19" t="s">
        <v>21</v>
      </c>
      <c r="G572" s="180">
        <v>5089</v>
      </c>
      <c r="H572" s="21"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21" t="s">
        <v>20752</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21" t="s">
        <v>20753</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21" t="s">
        <v>20754</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21" t="s">
        <v>20755</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21" t="s">
        <v>885</v>
      </c>
      <c r="I577" s="19" t="s">
        <v>876</v>
      </c>
      <c r="J577" s="19" t="s">
        <v>9283</v>
      </c>
      <c r="K577" s="20" t="s">
        <v>886</v>
      </c>
      <c r="L577" s="19" t="s">
        <v>25</v>
      </c>
    </row>
    <row r="578" spans="1:12" ht="27" x14ac:dyDescent="0.25">
      <c r="A578" s="19" t="s">
        <v>438</v>
      </c>
      <c r="B578" s="19" t="s">
        <v>439</v>
      </c>
      <c r="C578" s="19" t="s">
        <v>873</v>
      </c>
      <c r="D578" s="19" t="s">
        <v>874</v>
      </c>
      <c r="E578" s="20" t="s">
        <v>21</v>
      </c>
      <c r="F578" s="19" t="s">
        <v>21</v>
      </c>
      <c r="G578" s="180">
        <v>5664</v>
      </c>
      <c r="H578" s="21" t="s">
        <v>20756</v>
      </c>
      <c r="I578" s="19" t="s">
        <v>876</v>
      </c>
      <c r="J578" s="19" t="s">
        <v>23</v>
      </c>
      <c r="K578" s="20" t="s">
        <v>3568</v>
      </c>
      <c r="L578" s="19" t="s">
        <v>25</v>
      </c>
    </row>
    <row r="579" spans="1:12" ht="27" x14ac:dyDescent="0.25">
      <c r="A579" s="19" t="s">
        <v>438</v>
      </c>
      <c r="B579" s="19" t="s">
        <v>439</v>
      </c>
      <c r="C579" s="19" t="s">
        <v>873</v>
      </c>
      <c r="D579" s="19" t="s">
        <v>874</v>
      </c>
      <c r="E579" s="20" t="s">
        <v>21</v>
      </c>
      <c r="F579" s="19" t="s">
        <v>21</v>
      </c>
      <c r="G579" s="180">
        <v>5667</v>
      </c>
      <c r="H579" s="21" t="s">
        <v>20757</v>
      </c>
      <c r="I579" s="19" t="s">
        <v>876</v>
      </c>
      <c r="J579" s="19" t="s">
        <v>23</v>
      </c>
      <c r="K579" s="20" t="s">
        <v>284</v>
      </c>
      <c r="L579" s="19" t="s">
        <v>25</v>
      </c>
    </row>
    <row r="580" spans="1:12" ht="27" x14ac:dyDescent="0.25">
      <c r="A580" s="19" t="s">
        <v>438</v>
      </c>
      <c r="B580" s="19" t="s">
        <v>439</v>
      </c>
      <c r="C580" s="19" t="s">
        <v>873</v>
      </c>
      <c r="D580" s="19" t="s">
        <v>874</v>
      </c>
      <c r="E580" s="20" t="s">
        <v>21</v>
      </c>
      <c r="F580" s="19" t="s">
        <v>21</v>
      </c>
      <c r="G580" s="180">
        <v>5668</v>
      </c>
      <c r="H580" s="21" t="s">
        <v>20758</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21"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21" t="s">
        <v>20759</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21" t="s">
        <v>20760</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21" t="s">
        <v>20761</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21" t="s">
        <v>20762</v>
      </c>
      <c r="I585" s="19" t="s">
        <v>876</v>
      </c>
      <c r="J585" s="19" t="s">
        <v>23</v>
      </c>
      <c r="K585" s="20" t="s">
        <v>9599</v>
      </c>
      <c r="L585" s="19" t="s">
        <v>25</v>
      </c>
    </row>
    <row r="586" spans="1:12" ht="27" x14ac:dyDescent="0.25">
      <c r="A586" s="19" t="s">
        <v>438</v>
      </c>
      <c r="B586" s="19" t="s">
        <v>439</v>
      </c>
      <c r="C586" s="19" t="s">
        <v>873</v>
      </c>
      <c r="D586" s="19" t="s">
        <v>874</v>
      </c>
      <c r="E586" s="20" t="s">
        <v>21</v>
      </c>
      <c r="F586" s="19" t="s">
        <v>21</v>
      </c>
      <c r="G586" s="180">
        <v>5705</v>
      </c>
      <c r="H586" s="21"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21"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21"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21"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21"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21"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21" t="s">
        <v>20763</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21" t="s">
        <v>20764</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21" t="s">
        <v>20765</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21" t="s">
        <v>20766</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21"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21"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21" t="s">
        <v>918</v>
      </c>
      <c r="I598" s="19" t="s">
        <v>876</v>
      </c>
      <c r="J598" s="19" t="s">
        <v>444</v>
      </c>
      <c r="K598" s="20" t="s">
        <v>1951</v>
      </c>
      <c r="L598" s="19" t="s">
        <v>25</v>
      </c>
    </row>
    <row r="599" spans="1:12" ht="27" x14ac:dyDescent="0.25">
      <c r="A599" s="19" t="s">
        <v>438</v>
      </c>
      <c r="B599" s="19" t="s">
        <v>439</v>
      </c>
      <c r="C599" s="19" t="s">
        <v>873</v>
      </c>
      <c r="D599" s="19" t="s">
        <v>874</v>
      </c>
      <c r="E599" s="20" t="s">
        <v>21</v>
      </c>
      <c r="F599" s="19" t="s">
        <v>21</v>
      </c>
      <c r="G599" s="180">
        <v>5735</v>
      </c>
      <c r="H599" s="21" t="s">
        <v>20767</v>
      </c>
      <c r="I599" s="19" t="s">
        <v>876</v>
      </c>
      <c r="J599" s="19" t="s">
        <v>444</v>
      </c>
      <c r="K599" s="20" t="s">
        <v>5385</v>
      </c>
      <c r="L599" s="19" t="s">
        <v>25</v>
      </c>
    </row>
    <row r="600" spans="1:12" ht="27" x14ac:dyDescent="0.25">
      <c r="A600" s="19" t="s">
        <v>438</v>
      </c>
      <c r="B600" s="19" t="s">
        <v>439</v>
      </c>
      <c r="C600" s="19" t="s">
        <v>873</v>
      </c>
      <c r="D600" s="19" t="s">
        <v>874</v>
      </c>
      <c r="E600" s="20" t="s">
        <v>21</v>
      </c>
      <c r="F600" s="19" t="s">
        <v>21</v>
      </c>
      <c r="G600" s="180">
        <v>5736</v>
      </c>
      <c r="H600" s="21" t="s">
        <v>20768</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21"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21" t="s">
        <v>926</v>
      </c>
      <c r="I602" s="19" t="s">
        <v>876</v>
      </c>
      <c r="J602" s="19" t="s">
        <v>9283</v>
      </c>
      <c r="K602" s="20" t="s">
        <v>927</v>
      </c>
      <c r="L602" s="19" t="s">
        <v>25</v>
      </c>
    </row>
    <row r="603" spans="1:12" ht="27" x14ac:dyDescent="0.25">
      <c r="A603" s="19" t="s">
        <v>438</v>
      </c>
      <c r="B603" s="19" t="s">
        <v>439</v>
      </c>
      <c r="C603" s="19" t="s">
        <v>873</v>
      </c>
      <c r="D603" s="19" t="s">
        <v>874</v>
      </c>
      <c r="E603" s="20" t="s">
        <v>21</v>
      </c>
      <c r="F603" s="19" t="s">
        <v>21</v>
      </c>
      <c r="G603" s="180">
        <v>5741</v>
      </c>
      <c r="H603" s="21" t="s">
        <v>20769</v>
      </c>
      <c r="I603" s="19" t="s">
        <v>876</v>
      </c>
      <c r="J603" s="19" t="s">
        <v>9283</v>
      </c>
      <c r="K603" s="20" t="s">
        <v>929</v>
      </c>
      <c r="L603" s="19" t="s">
        <v>25</v>
      </c>
    </row>
    <row r="604" spans="1:12" ht="27" x14ac:dyDescent="0.25">
      <c r="A604" s="19" t="s">
        <v>438</v>
      </c>
      <c r="B604" s="19" t="s">
        <v>439</v>
      </c>
      <c r="C604" s="19" t="s">
        <v>873</v>
      </c>
      <c r="D604" s="19" t="s">
        <v>874</v>
      </c>
      <c r="E604" s="20" t="s">
        <v>21</v>
      </c>
      <c r="F604" s="19" t="s">
        <v>21</v>
      </c>
      <c r="G604" s="180">
        <v>5742</v>
      </c>
      <c r="H604" s="21" t="s">
        <v>20770</v>
      </c>
      <c r="I604" s="19" t="s">
        <v>876</v>
      </c>
      <c r="J604" s="19" t="s">
        <v>444</v>
      </c>
      <c r="K604" s="20" t="s">
        <v>3666</v>
      </c>
      <c r="L604" s="19" t="s">
        <v>25</v>
      </c>
    </row>
    <row r="605" spans="1:12" ht="27" x14ac:dyDescent="0.25">
      <c r="A605" s="19" t="s">
        <v>438</v>
      </c>
      <c r="B605" s="19" t="s">
        <v>439</v>
      </c>
      <c r="C605" s="19" t="s">
        <v>873</v>
      </c>
      <c r="D605" s="19" t="s">
        <v>874</v>
      </c>
      <c r="E605" s="20" t="s">
        <v>21</v>
      </c>
      <c r="F605" s="19" t="s">
        <v>21</v>
      </c>
      <c r="G605" s="180">
        <v>5747</v>
      </c>
      <c r="H605" s="21" t="s">
        <v>20771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21"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21" t="s">
        <v>934</v>
      </c>
      <c r="I607" s="19" t="s">
        <v>876</v>
      </c>
      <c r="J607" s="19" t="s">
        <v>9283</v>
      </c>
      <c r="K607" s="20" t="s">
        <v>935</v>
      </c>
      <c r="L607" s="19" t="s">
        <v>25</v>
      </c>
    </row>
    <row r="608" spans="1:12" ht="27" x14ac:dyDescent="0.25">
      <c r="A608" s="19" t="s">
        <v>438</v>
      </c>
      <c r="B608" s="19" t="s">
        <v>439</v>
      </c>
      <c r="C608" s="19" t="s">
        <v>873</v>
      </c>
      <c r="D608" s="19" t="s">
        <v>874</v>
      </c>
      <c r="E608" s="20" t="s">
        <v>21</v>
      </c>
      <c r="F608" s="19" t="s">
        <v>21</v>
      </c>
      <c r="G608" s="180">
        <v>5763</v>
      </c>
      <c r="H608" s="21"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21"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21"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21"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21" t="s">
        <v>20772</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21"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21" t="s">
        <v>20773</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21"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21"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21"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21"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21"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21"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21"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21" t="s">
        <v>20774</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21" t="s">
        <v>20775</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21" t="s">
        <v>20776</v>
      </c>
      <c r="I624" s="19" t="s">
        <v>876</v>
      </c>
      <c r="J624" s="19" t="s">
        <v>23</v>
      </c>
      <c r="K624" s="20" t="s">
        <v>962</v>
      </c>
      <c r="L624" s="19" t="s">
        <v>25</v>
      </c>
    </row>
    <row r="625" spans="1:12" ht="27" x14ac:dyDescent="0.25">
      <c r="A625" s="19" t="s">
        <v>438</v>
      </c>
      <c r="B625" s="19" t="s">
        <v>439</v>
      </c>
      <c r="C625" s="19" t="s">
        <v>873</v>
      </c>
      <c r="D625" s="19" t="s">
        <v>874</v>
      </c>
      <c r="E625" s="20" t="s">
        <v>21</v>
      </c>
      <c r="F625" s="19" t="s">
        <v>21</v>
      </c>
      <c r="G625" s="180">
        <v>7047</v>
      </c>
      <c r="H625" s="21" t="s">
        <v>20777</v>
      </c>
      <c r="I625" s="19" t="s">
        <v>876</v>
      </c>
      <c r="J625" s="19" t="s">
        <v>444</v>
      </c>
      <c r="K625" s="20" t="s">
        <v>3579</v>
      </c>
      <c r="L625" s="19" t="s">
        <v>25</v>
      </c>
    </row>
    <row r="626" spans="1:12" ht="27" x14ac:dyDescent="0.25">
      <c r="A626" s="19" t="s">
        <v>438</v>
      </c>
      <c r="B626" s="19" t="s">
        <v>439</v>
      </c>
      <c r="C626" s="19" t="s">
        <v>873</v>
      </c>
      <c r="D626" s="19" t="s">
        <v>874</v>
      </c>
      <c r="E626" s="20" t="s">
        <v>21</v>
      </c>
      <c r="F626" s="19" t="s">
        <v>21</v>
      </c>
      <c r="G626" s="180">
        <v>7051</v>
      </c>
      <c r="H626" s="21"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21" t="s">
        <v>970</v>
      </c>
      <c r="I627" s="19" t="s">
        <v>876</v>
      </c>
      <c r="J627" s="19" t="s">
        <v>9283</v>
      </c>
      <c r="K627" s="20" t="s">
        <v>257</v>
      </c>
      <c r="L627" s="19" t="s">
        <v>25</v>
      </c>
    </row>
    <row r="628" spans="1:12" ht="27" x14ac:dyDescent="0.25">
      <c r="A628" s="19" t="s">
        <v>438</v>
      </c>
      <c r="B628" s="19" t="s">
        <v>439</v>
      </c>
      <c r="C628" s="19" t="s">
        <v>873</v>
      </c>
      <c r="D628" s="19" t="s">
        <v>874</v>
      </c>
      <c r="E628" s="20" t="s">
        <v>21</v>
      </c>
      <c r="F628" s="19" t="s">
        <v>21</v>
      </c>
      <c r="G628" s="180">
        <v>7053</v>
      </c>
      <c r="H628" s="21" t="s">
        <v>971</v>
      </c>
      <c r="I628" s="19" t="s">
        <v>876</v>
      </c>
      <c r="J628" s="19" t="s">
        <v>9283</v>
      </c>
      <c r="K628" s="20" t="s">
        <v>972</v>
      </c>
      <c r="L628" s="19" t="s">
        <v>25</v>
      </c>
    </row>
    <row r="629" spans="1:12" ht="27" x14ac:dyDescent="0.25">
      <c r="A629" s="19" t="s">
        <v>438</v>
      </c>
      <c r="B629" s="19" t="s">
        <v>439</v>
      </c>
      <c r="C629" s="19" t="s">
        <v>873</v>
      </c>
      <c r="D629" s="19" t="s">
        <v>874</v>
      </c>
      <c r="E629" s="20" t="s">
        <v>21</v>
      </c>
      <c r="F629" s="19" t="s">
        <v>21</v>
      </c>
      <c r="G629" s="180">
        <v>7054</v>
      </c>
      <c r="H629" s="21"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21" t="s">
        <v>20778</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21" t="s">
        <v>20779</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21" t="s">
        <v>20780</v>
      </c>
      <c r="I632" s="19" t="s">
        <v>876</v>
      </c>
      <c r="J632" s="19" t="s">
        <v>9283</v>
      </c>
      <c r="K632" s="20" t="s">
        <v>9612</v>
      </c>
      <c r="L632" s="19" t="s">
        <v>25</v>
      </c>
    </row>
    <row r="633" spans="1:12" ht="27" x14ac:dyDescent="0.25">
      <c r="A633" s="19" t="s">
        <v>438</v>
      </c>
      <c r="B633" s="19" t="s">
        <v>439</v>
      </c>
      <c r="C633" s="19" t="s">
        <v>873</v>
      </c>
      <c r="D633" s="19" t="s">
        <v>874</v>
      </c>
      <c r="E633" s="20" t="s">
        <v>21</v>
      </c>
      <c r="F633" s="19" t="s">
        <v>21</v>
      </c>
      <c r="G633" s="180">
        <v>7061</v>
      </c>
      <c r="H633" s="21" t="s">
        <v>20781</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21"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21"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21"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21" t="s">
        <v>987</v>
      </c>
      <c r="I637" s="19" t="s">
        <v>876</v>
      </c>
      <c r="J637" s="19" t="s">
        <v>444</v>
      </c>
      <c r="K637" s="20" t="s">
        <v>9613</v>
      </c>
      <c r="L637" s="19" t="s">
        <v>25</v>
      </c>
    </row>
    <row r="638" spans="1:12" ht="27" x14ac:dyDescent="0.25">
      <c r="A638" s="19" t="s">
        <v>438</v>
      </c>
      <c r="B638" s="19" t="s">
        <v>439</v>
      </c>
      <c r="C638" s="19" t="s">
        <v>873</v>
      </c>
      <c r="D638" s="19" t="s">
        <v>874</v>
      </c>
      <c r="E638" s="20" t="s">
        <v>21</v>
      </c>
      <c r="F638" s="19" t="s">
        <v>21</v>
      </c>
      <c r="G638" s="180">
        <v>53786</v>
      </c>
      <c r="H638" s="21" t="s">
        <v>20782</v>
      </c>
      <c r="I638" s="19" t="s">
        <v>876</v>
      </c>
      <c r="J638" s="19" t="s">
        <v>444</v>
      </c>
      <c r="K638" s="20" t="s">
        <v>9614</v>
      </c>
      <c r="L638" s="19" t="s">
        <v>25</v>
      </c>
    </row>
    <row r="639" spans="1:12" ht="27" x14ac:dyDescent="0.25">
      <c r="A639" s="19" t="s">
        <v>438</v>
      </c>
      <c r="B639" s="19" t="s">
        <v>439</v>
      </c>
      <c r="C639" s="19" t="s">
        <v>873</v>
      </c>
      <c r="D639" s="19" t="s">
        <v>874</v>
      </c>
      <c r="E639" s="20" t="s">
        <v>21</v>
      </c>
      <c r="F639" s="19" t="s">
        <v>21</v>
      </c>
      <c r="G639" s="180">
        <v>53788</v>
      </c>
      <c r="H639" s="21" t="s">
        <v>991</v>
      </c>
      <c r="I639" s="19" t="s">
        <v>876</v>
      </c>
      <c r="J639" s="19" t="s">
        <v>444</v>
      </c>
      <c r="K639" s="20" t="s">
        <v>9615</v>
      </c>
      <c r="L639" s="19" t="s">
        <v>25</v>
      </c>
    </row>
    <row r="640" spans="1:12" ht="27" x14ac:dyDescent="0.25">
      <c r="A640" s="19" t="s">
        <v>438</v>
      </c>
      <c r="B640" s="19" t="s">
        <v>439</v>
      </c>
      <c r="C640" s="19" t="s">
        <v>873</v>
      </c>
      <c r="D640" s="19" t="s">
        <v>874</v>
      </c>
      <c r="E640" s="20" t="s">
        <v>21</v>
      </c>
      <c r="F640" s="19" t="s">
        <v>21</v>
      </c>
      <c r="G640" s="180">
        <v>53792</v>
      </c>
      <c r="H640" s="21" t="s">
        <v>20783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21" t="s">
        <v>20784</v>
      </c>
      <c r="I641" s="19" t="s">
        <v>876</v>
      </c>
      <c r="J641" s="19" t="s">
        <v>9283</v>
      </c>
      <c r="K641" s="20" t="s">
        <v>995</v>
      </c>
      <c r="L641" s="19" t="s">
        <v>25</v>
      </c>
    </row>
    <row r="642" spans="1:12" ht="27" x14ac:dyDescent="0.25">
      <c r="A642" s="19" t="s">
        <v>438</v>
      </c>
      <c r="B642" s="19" t="s">
        <v>439</v>
      </c>
      <c r="C642" s="19" t="s">
        <v>873</v>
      </c>
      <c r="D642" s="19" t="s">
        <v>874</v>
      </c>
      <c r="E642" s="20" t="s">
        <v>21</v>
      </c>
      <c r="F642" s="19" t="s">
        <v>21</v>
      </c>
      <c r="G642" s="180">
        <v>53797</v>
      </c>
      <c r="H642" s="21"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21"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21" t="s">
        <v>20785</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21" t="s">
        <v>20786</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21" t="s">
        <v>20787</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21" t="s">
        <v>20788</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21"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21"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21" t="s">
        <v>1010</v>
      </c>
      <c r="I650" s="19" t="s">
        <v>876</v>
      </c>
      <c r="J650" s="19" t="s">
        <v>444</v>
      </c>
      <c r="K650" s="20" t="s">
        <v>9616</v>
      </c>
      <c r="L650" s="19" t="s">
        <v>25</v>
      </c>
    </row>
    <row r="651" spans="1:12" ht="27" x14ac:dyDescent="0.25">
      <c r="A651" s="19" t="s">
        <v>438</v>
      </c>
      <c r="B651" s="19" t="s">
        <v>439</v>
      </c>
      <c r="C651" s="19" t="s">
        <v>873</v>
      </c>
      <c r="D651" s="19" t="s">
        <v>874</v>
      </c>
      <c r="E651" s="20" t="s">
        <v>21</v>
      </c>
      <c r="F651" s="19" t="s">
        <v>21</v>
      </c>
      <c r="G651" s="180">
        <v>53831</v>
      </c>
      <c r="H651" s="21"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21"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21"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21"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21" t="s">
        <v>20789</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21" t="s">
        <v>20790</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21" t="s">
        <v>20791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21"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21"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21" t="s">
        <v>20792</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21" t="s">
        <v>20793</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21"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21"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21"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21"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21"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21"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21" t="s">
        <v>1036</v>
      </c>
      <c r="I668" s="19" t="s">
        <v>876</v>
      </c>
      <c r="J668" s="19" t="s">
        <v>444</v>
      </c>
      <c r="K668" s="20" t="s">
        <v>9615</v>
      </c>
      <c r="L668" s="19" t="s">
        <v>25</v>
      </c>
    </row>
    <row r="669" spans="1:12" ht="27" x14ac:dyDescent="0.25">
      <c r="A669" s="19" t="s">
        <v>438</v>
      </c>
      <c r="B669" s="19" t="s">
        <v>439</v>
      </c>
      <c r="C669" s="19" t="s">
        <v>873</v>
      </c>
      <c r="D669" s="19" t="s">
        <v>874</v>
      </c>
      <c r="E669" s="20" t="s">
        <v>21</v>
      </c>
      <c r="F669" s="19" t="s">
        <v>21</v>
      </c>
      <c r="G669" s="180">
        <v>73335</v>
      </c>
      <c r="H669" s="21" t="s">
        <v>1037</v>
      </c>
      <c r="I669" s="19" t="s">
        <v>876</v>
      </c>
      <c r="J669" s="19" t="s">
        <v>9283</v>
      </c>
      <c r="K669" s="20" t="s">
        <v>5684</v>
      </c>
      <c r="L669" s="19" t="s">
        <v>25</v>
      </c>
    </row>
    <row r="670" spans="1:12" ht="27" x14ac:dyDescent="0.25">
      <c r="A670" s="19" t="s">
        <v>438</v>
      </c>
      <c r="B670" s="19" t="s">
        <v>439</v>
      </c>
      <c r="C670" s="19" t="s">
        <v>873</v>
      </c>
      <c r="D670" s="19" t="s">
        <v>874</v>
      </c>
      <c r="E670" s="20" t="s">
        <v>21</v>
      </c>
      <c r="F670" s="19" t="s">
        <v>21</v>
      </c>
      <c r="G670" s="180">
        <v>73340</v>
      </c>
      <c r="H670" s="21" t="s">
        <v>1039</v>
      </c>
      <c r="I670" s="19" t="s">
        <v>876</v>
      </c>
      <c r="J670" s="19" t="s">
        <v>444</v>
      </c>
      <c r="K670" s="20" t="s">
        <v>4219</v>
      </c>
      <c r="L670" s="19" t="s">
        <v>25</v>
      </c>
    </row>
    <row r="671" spans="1:12" ht="27" x14ac:dyDescent="0.25">
      <c r="A671" s="19" t="s">
        <v>438</v>
      </c>
      <c r="B671" s="19" t="s">
        <v>439</v>
      </c>
      <c r="C671" s="19" t="s">
        <v>873</v>
      </c>
      <c r="D671" s="19" t="s">
        <v>874</v>
      </c>
      <c r="E671" s="20" t="s">
        <v>21</v>
      </c>
      <c r="F671" s="19" t="s">
        <v>21</v>
      </c>
      <c r="G671" s="180">
        <v>83361</v>
      </c>
      <c r="H671" s="21" t="s">
        <v>20794</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21"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21"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21"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21"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21"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21"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21"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21"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21"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21"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21"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21"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21"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21"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21"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21"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21"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21"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21"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21"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21"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21" t="s">
        <v>20795</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21" t="s">
        <v>20796</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21" t="s">
        <v>20797</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21" t="s">
        <v>20798</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21" t="s">
        <v>20799</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21" t="s">
        <v>20800</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21" t="s">
        <v>20801</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21" t="s">
        <v>20802</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21"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21"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21"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21"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21"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21"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21" t="s">
        <v>20803</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21" t="s">
        <v>20804</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21" t="s">
        <v>20805</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21" t="s">
        <v>20806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21" t="s">
        <v>20807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21" t="s">
        <v>20808</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21" t="s">
        <v>20809</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21" t="s">
        <v>20810</v>
      </c>
      <c r="I714" s="19" t="s">
        <v>876</v>
      </c>
      <c r="J714" s="19" t="s">
        <v>444</v>
      </c>
      <c r="K714" s="20" t="s">
        <v>2964</v>
      </c>
      <c r="L714" s="19" t="s">
        <v>25</v>
      </c>
    </row>
    <row r="715" spans="1:12" ht="27" x14ac:dyDescent="0.25">
      <c r="A715" s="19" t="s">
        <v>438</v>
      </c>
      <c r="B715" s="19" t="s">
        <v>439</v>
      </c>
      <c r="C715" s="19" t="s">
        <v>873</v>
      </c>
      <c r="D715" s="19" t="s">
        <v>874</v>
      </c>
      <c r="E715" s="20" t="s">
        <v>21</v>
      </c>
      <c r="F715" s="19" t="s">
        <v>21</v>
      </c>
      <c r="G715" s="180">
        <v>88847</v>
      </c>
      <c r="H715" s="21" t="s">
        <v>20811</v>
      </c>
      <c r="I715" s="19" t="s">
        <v>876</v>
      </c>
      <c r="J715" s="19" t="s">
        <v>9283</v>
      </c>
      <c r="K715" s="20" t="s">
        <v>1115</v>
      </c>
      <c r="L715" s="19" t="s">
        <v>25</v>
      </c>
    </row>
    <row r="716" spans="1:12" ht="27" x14ac:dyDescent="0.25">
      <c r="A716" s="19" t="s">
        <v>438</v>
      </c>
      <c r="B716" s="19" t="s">
        <v>439</v>
      </c>
      <c r="C716" s="19" t="s">
        <v>873</v>
      </c>
      <c r="D716" s="19" t="s">
        <v>874</v>
      </c>
      <c r="E716" s="20" t="s">
        <v>21</v>
      </c>
      <c r="F716" s="19" t="s">
        <v>21</v>
      </c>
      <c r="G716" s="180">
        <v>88848</v>
      </c>
      <c r="H716" s="21" t="s">
        <v>20812</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21" t="s">
        <v>20813</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21" t="s">
        <v>20814</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21"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21" t="s">
        <v>1123</v>
      </c>
      <c r="I720" s="19" t="s">
        <v>876</v>
      </c>
      <c r="J720" s="19" t="s">
        <v>9283</v>
      </c>
      <c r="K720" s="20" t="s">
        <v>818</v>
      </c>
      <c r="L720" s="19" t="s">
        <v>25</v>
      </c>
    </row>
    <row r="721" spans="1:12" ht="27" x14ac:dyDescent="0.25">
      <c r="A721" s="19" t="s">
        <v>438</v>
      </c>
      <c r="B721" s="19" t="s">
        <v>439</v>
      </c>
      <c r="C721" s="19" t="s">
        <v>873</v>
      </c>
      <c r="D721" s="19" t="s">
        <v>874</v>
      </c>
      <c r="E721" s="20" t="s">
        <v>21</v>
      </c>
      <c r="F721" s="19" t="s">
        <v>21</v>
      </c>
      <c r="G721" s="180">
        <v>88857</v>
      </c>
      <c r="H721" s="21" t="s">
        <v>20815</v>
      </c>
      <c r="I721" s="19" t="s">
        <v>876</v>
      </c>
      <c r="J721" s="19" t="s">
        <v>23</v>
      </c>
      <c r="K721" s="20" t="s">
        <v>1253</v>
      </c>
      <c r="L721" s="19" t="s">
        <v>25</v>
      </c>
    </row>
    <row r="722" spans="1:12" ht="27" x14ac:dyDescent="0.25">
      <c r="A722" s="19" t="s">
        <v>438</v>
      </c>
      <c r="B722" s="19" t="s">
        <v>439</v>
      </c>
      <c r="C722" s="19" t="s">
        <v>873</v>
      </c>
      <c r="D722" s="19" t="s">
        <v>874</v>
      </c>
      <c r="E722" s="20" t="s">
        <v>21</v>
      </c>
      <c r="F722" s="19" t="s">
        <v>21</v>
      </c>
      <c r="G722" s="180">
        <v>88858</v>
      </c>
      <c r="H722" s="21" t="s">
        <v>20816</v>
      </c>
      <c r="I722" s="19" t="s">
        <v>876</v>
      </c>
      <c r="J722" s="19" t="s">
        <v>23</v>
      </c>
      <c r="K722" s="20" t="s">
        <v>8488</v>
      </c>
      <c r="L722" s="19" t="s">
        <v>25</v>
      </c>
    </row>
    <row r="723" spans="1:12" ht="27" x14ac:dyDescent="0.25">
      <c r="A723" s="19" t="s">
        <v>438</v>
      </c>
      <c r="B723" s="19" t="s">
        <v>439</v>
      </c>
      <c r="C723" s="19" t="s">
        <v>873</v>
      </c>
      <c r="D723" s="19" t="s">
        <v>874</v>
      </c>
      <c r="E723" s="20" t="s">
        <v>21</v>
      </c>
      <c r="F723" s="19" t="s">
        <v>21</v>
      </c>
      <c r="G723" s="180">
        <v>88859</v>
      </c>
      <c r="H723" s="21" t="s">
        <v>20817</v>
      </c>
      <c r="I723" s="19" t="s">
        <v>876</v>
      </c>
      <c r="J723" s="19" t="s">
        <v>23</v>
      </c>
      <c r="K723" s="20" t="s">
        <v>533</v>
      </c>
      <c r="L723" s="19" t="s">
        <v>25</v>
      </c>
    </row>
    <row r="724" spans="1:12" ht="27" x14ac:dyDescent="0.25">
      <c r="A724" s="19" t="s">
        <v>438</v>
      </c>
      <c r="B724" s="19" t="s">
        <v>439</v>
      </c>
      <c r="C724" s="19" t="s">
        <v>873</v>
      </c>
      <c r="D724" s="19" t="s">
        <v>874</v>
      </c>
      <c r="E724" s="20" t="s">
        <v>21</v>
      </c>
      <c r="F724" s="19" t="s">
        <v>21</v>
      </c>
      <c r="G724" s="180">
        <v>88860</v>
      </c>
      <c r="H724" s="21" t="s">
        <v>20818</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21" t="s">
        <v>20819</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21" t="s">
        <v>20820</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21" t="s">
        <v>20821</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21" t="s">
        <v>20822</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21" t="s">
        <v>20823</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21" t="s">
        <v>20824</v>
      </c>
      <c r="I730" s="19" t="s">
        <v>876</v>
      </c>
      <c r="J730" s="19" t="s">
        <v>9283</v>
      </c>
      <c r="K730" s="20" t="s">
        <v>1139</v>
      </c>
      <c r="L730" s="19" t="s">
        <v>25</v>
      </c>
    </row>
    <row r="731" spans="1:12" ht="27" x14ac:dyDescent="0.25">
      <c r="A731" s="19" t="s">
        <v>438</v>
      </c>
      <c r="B731" s="19" t="s">
        <v>439</v>
      </c>
      <c r="C731" s="19" t="s">
        <v>873</v>
      </c>
      <c r="D731" s="19" t="s">
        <v>874</v>
      </c>
      <c r="E731" s="20" t="s">
        <v>21</v>
      </c>
      <c r="F731" s="19" t="s">
        <v>21</v>
      </c>
      <c r="G731" s="180">
        <v>89011</v>
      </c>
      <c r="H731" s="21" t="s">
        <v>20825</v>
      </c>
      <c r="I731" s="19" t="s">
        <v>876</v>
      </c>
      <c r="J731" s="19" t="s">
        <v>444</v>
      </c>
      <c r="K731" s="20" t="s">
        <v>9632</v>
      </c>
      <c r="L731" s="19" t="s">
        <v>25</v>
      </c>
    </row>
    <row r="732" spans="1:12" ht="27" x14ac:dyDescent="0.25">
      <c r="A732" s="19" t="s">
        <v>438</v>
      </c>
      <c r="B732" s="19" t="s">
        <v>439</v>
      </c>
      <c r="C732" s="19" t="s">
        <v>873</v>
      </c>
      <c r="D732" s="19" t="s">
        <v>874</v>
      </c>
      <c r="E732" s="20" t="s">
        <v>21</v>
      </c>
      <c r="F732" s="19" t="s">
        <v>21</v>
      </c>
      <c r="G732" s="180">
        <v>89012</v>
      </c>
      <c r="H732" s="21" t="s">
        <v>20826</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21" t="s">
        <v>20827</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21" t="s">
        <v>20828</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21"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21"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21" t="s">
        <v>20829</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21" t="s">
        <v>20830</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21" t="s">
        <v>20831</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21" t="s">
        <v>20832</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21"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21"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21"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21"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21" t="s">
        <v>20833</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21" t="s">
        <v>20834</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21"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21"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21" t="s">
        <v>20835</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21" t="s">
        <v>20836</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21" t="s">
        <v>20837</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21" t="s">
        <v>20838</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21"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21"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21"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21"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21"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21"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21"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21"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21"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21"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21"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21"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21"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21"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21"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21"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21"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21"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21"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21"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21"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21"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21"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21"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21"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21"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21"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21"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21"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21" t="s">
        <v>1231</v>
      </c>
      <c r="I782" s="19" t="s">
        <v>876</v>
      </c>
      <c r="J782" s="19" t="s">
        <v>444</v>
      </c>
      <c r="K782" s="20" t="s">
        <v>3740</v>
      </c>
      <c r="L782" s="19" t="s">
        <v>25</v>
      </c>
    </row>
    <row r="783" spans="1:12" ht="27" x14ac:dyDescent="0.25">
      <c r="A783" s="19" t="s">
        <v>438</v>
      </c>
      <c r="B783" s="19" t="s">
        <v>439</v>
      </c>
      <c r="C783" s="19" t="s">
        <v>873</v>
      </c>
      <c r="D783" s="19" t="s">
        <v>874</v>
      </c>
      <c r="E783" s="20" t="s">
        <v>21</v>
      </c>
      <c r="F783" s="19" t="s">
        <v>21</v>
      </c>
      <c r="G783" s="180">
        <v>89259</v>
      </c>
      <c r="H783" s="21" t="s">
        <v>1233</v>
      </c>
      <c r="I783" s="19" t="s">
        <v>876</v>
      </c>
      <c r="J783" s="19" t="s">
        <v>9283</v>
      </c>
      <c r="K783" s="20" t="s">
        <v>1234</v>
      </c>
      <c r="L783" s="19" t="s">
        <v>25</v>
      </c>
    </row>
    <row r="784" spans="1:12" ht="27" x14ac:dyDescent="0.25">
      <c r="A784" s="19" t="s">
        <v>438</v>
      </c>
      <c r="B784" s="19" t="s">
        <v>439</v>
      </c>
      <c r="C784" s="19" t="s">
        <v>873</v>
      </c>
      <c r="D784" s="19" t="s">
        <v>874</v>
      </c>
      <c r="E784" s="20" t="s">
        <v>21</v>
      </c>
      <c r="F784" s="19" t="s">
        <v>21</v>
      </c>
      <c r="G784" s="180">
        <v>89260</v>
      </c>
      <c r="H784" s="21" t="s">
        <v>1235</v>
      </c>
      <c r="I784" s="19" t="s">
        <v>876</v>
      </c>
      <c r="J784" s="19" t="s">
        <v>9283</v>
      </c>
      <c r="K784" s="20" t="s">
        <v>1236</v>
      </c>
      <c r="L784" s="19" t="s">
        <v>25</v>
      </c>
    </row>
    <row r="785" spans="1:12" ht="27" x14ac:dyDescent="0.25">
      <c r="A785" s="19" t="s">
        <v>438</v>
      </c>
      <c r="B785" s="19" t="s">
        <v>439</v>
      </c>
      <c r="C785" s="19" t="s">
        <v>873</v>
      </c>
      <c r="D785" s="19" t="s">
        <v>874</v>
      </c>
      <c r="E785" s="20" t="s">
        <v>21</v>
      </c>
      <c r="F785" s="19" t="s">
        <v>21</v>
      </c>
      <c r="G785" s="180">
        <v>89262</v>
      </c>
      <c r="H785" s="21" t="s">
        <v>1237</v>
      </c>
      <c r="I785" s="19" t="s">
        <v>876</v>
      </c>
      <c r="J785" s="19" t="s">
        <v>9283</v>
      </c>
      <c r="K785" s="20" t="s">
        <v>1238</v>
      </c>
      <c r="L785" s="19" t="s">
        <v>25</v>
      </c>
    </row>
    <row r="786" spans="1:12" ht="27" x14ac:dyDescent="0.25">
      <c r="A786" s="19" t="s">
        <v>438</v>
      </c>
      <c r="B786" s="19" t="s">
        <v>439</v>
      </c>
      <c r="C786" s="19" t="s">
        <v>873</v>
      </c>
      <c r="D786" s="19" t="s">
        <v>874</v>
      </c>
      <c r="E786" s="20" t="s">
        <v>21</v>
      </c>
      <c r="F786" s="19" t="s">
        <v>21</v>
      </c>
      <c r="G786" s="180">
        <v>89264</v>
      </c>
      <c r="H786" s="21" t="s">
        <v>1239</v>
      </c>
      <c r="I786" s="19" t="s">
        <v>876</v>
      </c>
      <c r="J786" s="19" t="s">
        <v>9283</v>
      </c>
      <c r="K786" s="20" t="s">
        <v>3071</v>
      </c>
      <c r="L786" s="19" t="s">
        <v>25</v>
      </c>
    </row>
    <row r="787" spans="1:12" ht="27" x14ac:dyDescent="0.25">
      <c r="A787" s="19" t="s">
        <v>438</v>
      </c>
      <c r="B787" s="19" t="s">
        <v>439</v>
      </c>
      <c r="C787" s="19" t="s">
        <v>873</v>
      </c>
      <c r="D787" s="19" t="s">
        <v>874</v>
      </c>
      <c r="E787" s="20" t="s">
        <v>21</v>
      </c>
      <c r="F787" s="19" t="s">
        <v>21</v>
      </c>
      <c r="G787" s="180">
        <v>89265</v>
      </c>
      <c r="H787" s="21" t="s">
        <v>1241</v>
      </c>
      <c r="I787" s="19" t="s">
        <v>876</v>
      </c>
      <c r="J787" s="19" t="s">
        <v>9283</v>
      </c>
      <c r="K787" s="20" t="s">
        <v>1277</v>
      </c>
      <c r="L787" s="19" t="s">
        <v>25</v>
      </c>
    </row>
    <row r="788" spans="1:12" ht="27" x14ac:dyDescent="0.25">
      <c r="A788" s="19" t="s">
        <v>438</v>
      </c>
      <c r="B788" s="19" t="s">
        <v>439</v>
      </c>
      <c r="C788" s="19" t="s">
        <v>873</v>
      </c>
      <c r="D788" s="19" t="s">
        <v>874</v>
      </c>
      <c r="E788" s="20" t="s">
        <v>21</v>
      </c>
      <c r="F788" s="19" t="s">
        <v>21</v>
      </c>
      <c r="G788" s="180">
        <v>89266</v>
      </c>
      <c r="H788" s="21"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21"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21"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21"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21"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21"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21"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21"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21"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21"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21"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21"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21" t="s">
        <v>20839</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21" t="s">
        <v>20840</v>
      </c>
      <c r="I801" s="19" t="s">
        <v>876</v>
      </c>
      <c r="J801" s="19" t="s">
        <v>9283</v>
      </c>
      <c r="K801" s="20" t="s">
        <v>9642</v>
      </c>
      <c r="L801" s="19" t="s">
        <v>25</v>
      </c>
    </row>
    <row r="802" spans="1:12" ht="27" x14ac:dyDescent="0.25">
      <c r="A802" s="19" t="s">
        <v>438</v>
      </c>
      <c r="B802" s="19" t="s">
        <v>439</v>
      </c>
      <c r="C802" s="19" t="s">
        <v>873</v>
      </c>
      <c r="D802" s="19" t="s">
        <v>874</v>
      </c>
      <c r="E802" s="20" t="s">
        <v>21</v>
      </c>
      <c r="F802" s="19" t="s">
        <v>21</v>
      </c>
      <c r="G802" s="180">
        <v>89872</v>
      </c>
      <c r="H802" s="21" t="s">
        <v>20841</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21" t="s">
        <v>20842</v>
      </c>
      <c r="I803" s="19" t="s">
        <v>876</v>
      </c>
      <c r="J803" s="19" t="s">
        <v>9283</v>
      </c>
      <c r="K803" s="20" t="s">
        <v>5988</v>
      </c>
      <c r="L803" s="19" t="s">
        <v>25</v>
      </c>
    </row>
    <row r="804" spans="1:12" ht="27" x14ac:dyDescent="0.25">
      <c r="A804" s="19" t="s">
        <v>438</v>
      </c>
      <c r="B804" s="19" t="s">
        <v>439</v>
      </c>
      <c r="C804" s="19" t="s">
        <v>873</v>
      </c>
      <c r="D804" s="19" t="s">
        <v>874</v>
      </c>
      <c r="E804" s="20" t="s">
        <v>21</v>
      </c>
      <c r="F804" s="19" t="s">
        <v>21</v>
      </c>
      <c r="G804" s="180">
        <v>89874</v>
      </c>
      <c r="H804" s="21" t="s">
        <v>20843</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21" t="s">
        <v>20844</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21" t="s">
        <v>20845</v>
      </c>
      <c r="I806" s="19" t="s">
        <v>876</v>
      </c>
      <c r="J806" s="19" t="s">
        <v>9283</v>
      </c>
      <c r="K806" s="20" t="s">
        <v>1370</v>
      </c>
      <c r="L806" s="19" t="s">
        <v>25</v>
      </c>
    </row>
    <row r="807" spans="1:12" ht="27" x14ac:dyDescent="0.25">
      <c r="A807" s="19" t="s">
        <v>438</v>
      </c>
      <c r="B807" s="19" t="s">
        <v>439</v>
      </c>
      <c r="C807" s="19" t="s">
        <v>873</v>
      </c>
      <c r="D807" s="19" t="s">
        <v>874</v>
      </c>
      <c r="E807" s="20" t="s">
        <v>21</v>
      </c>
      <c r="F807" s="19" t="s">
        <v>21</v>
      </c>
      <c r="G807" s="180">
        <v>89880</v>
      </c>
      <c r="H807" s="21" t="s">
        <v>20846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21" t="s">
        <v>20847</v>
      </c>
      <c r="I808" s="19" t="s">
        <v>876</v>
      </c>
      <c r="J808" s="19" t="s">
        <v>9283</v>
      </c>
      <c r="K808" s="20" t="s">
        <v>1662</v>
      </c>
      <c r="L808" s="19" t="s">
        <v>25</v>
      </c>
    </row>
    <row r="809" spans="1:12" ht="27" x14ac:dyDescent="0.25">
      <c r="A809" s="19" t="s">
        <v>438</v>
      </c>
      <c r="B809" s="19" t="s">
        <v>439</v>
      </c>
      <c r="C809" s="19" t="s">
        <v>873</v>
      </c>
      <c r="D809" s="19" t="s">
        <v>874</v>
      </c>
      <c r="E809" s="20" t="s">
        <v>21</v>
      </c>
      <c r="F809" s="19" t="s">
        <v>21</v>
      </c>
      <c r="G809" s="180">
        <v>89882</v>
      </c>
      <c r="H809" s="21" t="s">
        <v>20848</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21"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21"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21"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21"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21"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21"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21"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21"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21"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21"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21"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21"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21"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21"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21" t="s">
        <v>1301</v>
      </c>
      <c r="I824" s="19" t="s">
        <v>876</v>
      </c>
      <c r="J824" s="19" t="s">
        <v>23</v>
      </c>
      <c r="K824" s="20" t="s">
        <v>1299</v>
      </c>
      <c r="L824" s="19" t="s">
        <v>25</v>
      </c>
    </row>
    <row r="825" spans="1:12" ht="27" x14ac:dyDescent="0.25">
      <c r="A825" s="19" t="s">
        <v>438</v>
      </c>
      <c r="B825" s="19" t="s">
        <v>439</v>
      </c>
      <c r="C825" s="19" t="s">
        <v>873</v>
      </c>
      <c r="D825" s="19" t="s">
        <v>874</v>
      </c>
      <c r="E825" s="20" t="s">
        <v>21</v>
      </c>
      <c r="F825" s="19" t="s">
        <v>21</v>
      </c>
      <c r="G825" s="180">
        <v>90636</v>
      </c>
      <c r="H825" s="21"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21"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21"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21"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21"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21" t="s">
        <v>20849</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21" t="s">
        <v>20850</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21" t="s">
        <v>20851</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21" t="s">
        <v>20852</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21" t="s">
        <v>20853</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21" t="s">
        <v>20854</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21" t="s">
        <v>20855</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21" t="s">
        <v>20856</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21" t="s">
        <v>20857</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21" t="s">
        <v>20858</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21" t="s">
        <v>20859</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21" t="s">
        <v>20860</v>
      </c>
      <c r="I841" s="19" t="s">
        <v>876</v>
      </c>
      <c r="J841" s="19" t="s">
        <v>444</v>
      </c>
      <c r="K841" s="20" t="s">
        <v>1247</v>
      </c>
      <c r="L841" s="19" t="s">
        <v>25</v>
      </c>
    </row>
    <row r="842" spans="1:12" ht="27" x14ac:dyDescent="0.25">
      <c r="A842" s="19" t="s">
        <v>438</v>
      </c>
      <c r="B842" s="19" t="s">
        <v>439</v>
      </c>
      <c r="C842" s="19" t="s">
        <v>873</v>
      </c>
      <c r="D842" s="19" t="s">
        <v>874</v>
      </c>
      <c r="E842" s="20" t="s">
        <v>21</v>
      </c>
      <c r="F842" s="19" t="s">
        <v>21</v>
      </c>
      <c r="G842" s="180">
        <v>90664</v>
      </c>
      <c r="H842" s="21"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21" t="s">
        <v>1332</v>
      </c>
      <c r="I843" s="19" t="s">
        <v>876</v>
      </c>
      <c r="J843" s="19" t="s">
        <v>9283</v>
      </c>
      <c r="K843" s="20" t="s">
        <v>1333</v>
      </c>
      <c r="L843" s="19" t="s">
        <v>25</v>
      </c>
    </row>
    <row r="844" spans="1:12" ht="27" x14ac:dyDescent="0.25">
      <c r="A844" s="19" t="s">
        <v>438</v>
      </c>
      <c r="B844" s="19" t="s">
        <v>439</v>
      </c>
      <c r="C844" s="19" t="s">
        <v>873</v>
      </c>
      <c r="D844" s="19" t="s">
        <v>874</v>
      </c>
      <c r="E844" s="20" t="s">
        <v>21</v>
      </c>
      <c r="F844" s="19" t="s">
        <v>21</v>
      </c>
      <c r="G844" s="180">
        <v>90666</v>
      </c>
      <c r="H844" s="21" t="s">
        <v>1334</v>
      </c>
      <c r="I844" s="19" t="s">
        <v>876</v>
      </c>
      <c r="J844" s="19" t="s">
        <v>9283</v>
      </c>
      <c r="K844" s="20" t="s">
        <v>9652</v>
      </c>
      <c r="L844" s="19" t="s">
        <v>25</v>
      </c>
    </row>
    <row r="845" spans="1:12" ht="27" x14ac:dyDescent="0.25">
      <c r="A845" s="19" t="s">
        <v>438</v>
      </c>
      <c r="B845" s="19" t="s">
        <v>439</v>
      </c>
      <c r="C845" s="19" t="s">
        <v>873</v>
      </c>
      <c r="D845" s="19" t="s">
        <v>874</v>
      </c>
      <c r="E845" s="20" t="s">
        <v>21</v>
      </c>
      <c r="F845" s="19" t="s">
        <v>21</v>
      </c>
      <c r="G845" s="180">
        <v>90667</v>
      </c>
      <c r="H845" s="21" t="s">
        <v>1336</v>
      </c>
      <c r="I845" s="19" t="s">
        <v>876</v>
      </c>
      <c r="J845" s="19" t="s">
        <v>444</v>
      </c>
      <c r="K845" s="20" t="s">
        <v>9323</v>
      </c>
      <c r="L845" s="19" t="s">
        <v>25</v>
      </c>
    </row>
    <row r="846" spans="1:12" ht="27" x14ac:dyDescent="0.25">
      <c r="A846" s="19" t="s">
        <v>438</v>
      </c>
      <c r="B846" s="19" t="s">
        <v>439</v>
      </c>
      <c r="C846" s="19" t="s">
        <v>873</v>
      </c>
      <c r="D846" s="19" t="s">
        <v>874</v>
      </c>
      <c r="E846" s="20" t="s">
        <v>21</v>
      </c>
      <c r="F846" s="19" t="s">
        <v>21</v>
      </c>
      <c r="G846" s="180">
        <v>90670</v>
      </c>
      <c r="H846" s="21" t="s">
        <v>1338</v>
      </c>
      <c r="I846" s="19" t="s">
        <v>876</v>
      </c>
      <c r="J846" s="19" t="s">
        <v>23</v>
      </c>
      <c r="K846" s="20" t="s">
        <v>9653</v>
      </c>
      <c r="L846" s="19" t="s">
        <v>25</v>
      </c>
    </row>
    <row r="847" spans="1:12" ht="27" x14ac:dyDescent="0.25">
      <c r="A847" s="19" t="s">
        <v>438</v>
      </c>
      <c r="B847" s="19" t="s">
        <v>439</v>
      </c>
      <c r="C847" s="19" t="s">
        <v>873</v>
      </c>
      <c r="D847" s="19" t="s">
        <v>874</v>
      </c>
      <c r="E847" s="20" t="s">
        <v>21</v>
      </c>
      <c r="F847" s="19" t="s">
        <v>21</v>
      </c>
      <c r="G847" s="180">
        <v>90671</v>
      </c>
      <c r="H847" s="21" t="s">
        <v>1339</v>
      </c>
      <c r="I847" s="19" t="s">
        <v>876</v>
      </c>
      <c r="J847" s="19" t="s">
        <v>23</v>
      </c>
      <c r="K847" s="20" t="s">
        <v>4719</v>
      </c>
      <c r="L847" s="19" t="s">
        <v>25</v>
      </c>
    </row>
    <row r="848" spans="1:12" ht="27" x14ac:dyDescent="0.25">
      <c r="A848" s="19" t="s">
        <v>438</v>
      </c>
      <c r="B848" s="19" t="s">
        <v>439</v>
      </c>
      <c r="C848" s="19" t="s">
        <v>873</v>
      </c>
      <c r="D848" s="19" t="s">
        <v>874</v>
      </c>
      <c r="E848" s="20" t="s">
        <v>21</v>
      </c>
      <c r="F848" s="19" t="s">
        <v>21</v>
      </c>
      <c r="G848" s="180">
        <v>90672</v>
      </c>
      <c r="H848" s="21" t="s">
        <v>1341</v>
      </c>
      <c r="I848" s="19" t="s">
        <v>876</v>
      </c>
      <c r="J848" s="19" t="s">
        <v>23</v>
      </c>
      <c r="K848" s="20" t="s">
        <v>9654</v>
      </c>
      <c r="L848" s="19" t="s">
        <v>25</v>
      </c>
    </row>
    <row r="849" spans="1:12" ht="27" x14ac:dyDescent="0.25">
      <c r="A849" s="19" t="s">
        <v>438</v>
      </c>
      <c r="B849" s="19" t="s">
        <v>439</v>
      </c>
      <c r="C849" s="19" t="s">
        <v>873</v>
      </c>
      <c r="D849" s="19" t="s">
        <v>874</v>
      </c>
      <c r="E849" s="20" t="s">
        <v>21</v>
      </c>
      <c r="F849" s="19" t="s">
        <v>21</v>
      </c>
      <c r="G849" s="180">
        <v>90673</v>
      </c>
      <c r="H849" s="21" t="s">
        <v>1342</v>
      </c>
      <c r="I849" s="19" t="s">
        <v>876</v>
      </c>
      <c r="J849" s="19" t="s">
        <v>444</v>
      </c>
      <c r="K849" s="20" t="s">
        <v>9655</v>
      </c>
      <c r="L849" s="19" t="s">
        <v>25</v>
      </c>
    </row>
    <row r="850" spans="1:12" ht="27" x14ac:dyDescent="0.25">
      <c r="A850" s="19" t="s">
        <v>438</v>
      </c>
      <c r="B850" s="19" t="s">
        <v>439</v>
      </c>
      <c r="C850" s="19" t="s">
        <v>873</v>
      </c>
      <c r="D850" s="19" t="s">
        <v>874</v>
      </c>
      <c r="E850" s="20" t="s">
        <v>21</v>
      </c>
      <c r="F850" s="19" t="s">
        <v>21</v>
      </c>
      <c r="G850" s="180">
        <v>90676</v>
      </c>
      <c r="H850" s="21" t="s">
        <v>1344</v>
      </c>
      <c r="I850" s="19" t="s">
        <v>876</v>
      </c>
      <c r="J850" s="19" t="s">
        <v>9283</v>
      </c>
      <c r="K850" s="20" t="s">
        <v>9656</v>
      </c>
      <c r="L850" s="19" t="s">
        <v>25</v>
      </c>
    </row>
    <row r="851" spans="1:12" ht="27" x14ac:dyDescent="0.25">
      <c r="A851" s="19" t="s">
        <v>438</v>
      </c>
      <c r="B851" s="19" t="s">
        <v>439</v>
      </c>
      <c r="C851" s="19" t="s">
        <v>873</v>
      </c>
      <c r="D851" s="19" t="s">
        <v>874</v>
      </c>
      <c r="E851" s="20" t="s">
        <v>21</v>
      </c>
      <c r="F851" s="19" t="s">
        <v>21</v>
      </c>
      <c r="G851" s="180">
        <v>90677</v>
      </c>
      <c r="H851" s="21" t="s">
        <v>1345</v>
      </c>
      <c r="I851" s="19" t="s">
        <v>876</v>
      </c>
      <c r="J851" s="19" t="s">
        <v>9283</v>
      </c>
      <c r="K851" s="20" t="s">
        <v>9657</v>
      </c>
      <c r="L851" s="19" t="s">
        <v>25</v>
      </c>
    </row>
    <row r="852" spans="1:12" ht="27" x14ac:dyDescent="0.25">
      <c r="A852" s="19" t="s">
        <v>438</v>
      </c>
      <c r="B852" s="19" t="s">
        <v>439</v>
      </c>
      <c r="C852" s="19" t="s">
        <v>873</v>
      </c>
      <c r="D852" s="19" t="s">
        <v>874</v>
      </c>
      <c r="E852" s="20" t="s">
        <v>21</v>
      </c>
      <c r="F852" s="19" t="s">
        <v>21</v>
      </c>
      <c r="G852" s="180">
        <v>90678</v>
      </c>
      <c r="H852" s="21" t="s">
        <v>1347</v>
      </c>
      <c r="I852" s="19" t="s">
        <v>876</v>
      </c>
      <c r="J852" s="19" t="s">
        <v>9283</v>
      </c>
      <c r="K852" s="20" t="s">
        <v>9658</v>
      </c>
      <c r="L852" s="19" t="s">
        <v>25</v>
      </c>
    </row>
    <row r="853" spans="1:12" ht="27" x14ac:dyDescent="0.25">
      <c r="A853" s="19" t="s">
        <v>438</v>
      </c>
      <c r="B853" s="19" t="s">
        <v>439</v>
      </c>
      <c r="C853" s="19" t="s">
        <v>873</v>
      </c>
      <c r="D853" s="19" t="s">
        <v>874</v>
      </c>
      <c r="E853" s="20" t="s">
        <v>21</v>
      </c>
      <c r="F853" s="19" t="s">
        <v>21</v>
      </c>
      <c r="G853" s="180">
        <v>90679</v>
      </c>
      <c r="H853" s="21"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21"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21"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21"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21"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21"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21"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21"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21"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21"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21"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21"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21"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21"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21"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21"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21"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21"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21"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21"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21"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21"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21"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21"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21"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21"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21" t="s">
        <v>1393</v>
      </c>
      <c r="I879" s="19" t="s">
        <v>876</v>
      </c>
      <c r="J879" s="19" t="s">
        <v>444</v>
      </c>
      <c r="K879" s="20" t="s">
        <v>9661</v>
      </c>
      <c r="L879" s="19" t="s">
        <v>25</v>
      </c>
    </row>
    <row r="880" spans="1:12" ht="27" x14ac:dyDescent="0.25">
      <c r="A880" s="19" t="s">
        <v>438</v>
      </c>
      <c r="B880" s="19" t="s">
        <v>439</v>
      </c>
      <c r="C880" s="19" t="s">
        <v>873</v>
      </c>
      <c r="D880" s="19" t="s">
        <v>874</v>
      </c>
      <c r="E880" s="20" t="s">
        <v>21</v>
      </c>
      <c r="F880" s="19" t="s">
        <v>21</v>
      </c>
      <c r="G880" s="180">
        <v>91021</v>
      </c>
      <c r="H880" s="21"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21"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21"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21"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21"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21"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21"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21"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21"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21" t="s">
        <v>1411</v>
      </c>
      <c r="I889" s="19" t="s">
        <v>876</v>
      </c>
      <c r="J889" s="19" t="s">
        <v>444</v>
      </c>
      <c r="K889" s="20" t="s">
        <v>3047</v>
      </c>
      <c r="L889" s="19" t="s">
        <v>25</v>
      </c>
    </row>
    <row r="890" spans="1:12" ht="27" x14ac:dyDescent="0.25">
      <c r="A890" s="19" t="s">
        <v>438</v>
      </c>
      <c r="B890" s="19" t="s">
        <v>439</v>
      </c>
      <c r="C890" s="19" t="s">
        <v>873</v>
      </c>
      <c r="D890" s="19" t="s">
        <v>874</v>
      </c>
      <c r="E890" s="20" t="s">
        <v>21</v>
      </c>
      <c r="F890" s="19" t="s">
        <v>21</v>
      </c>
      <c r="G890" s="180">
        <v>91279</v>
      </c>
      <c r="H890" s="21"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21" t="s">
        <v>1414</v>
      </c>
      <c r="I891" s="19" t="s">
        <v>876</v>
      </c>
      <c r="J891" s="19" t="s">
        <v>23</v>
      </c>
      <c r="K891" s="20" t="s">
        <v>1518</v>
      </c>
      <c r="L891" s="19" t="s">
        <v>25</v>
      </c>
    </row>
    <row r="892" spans="1:12" ht="27" x14ac:dyDescent="0.25">
      <c r="A892" s="19" t="s">
        <v>438</v>
      </c>
      <c r="B892" s="19" t="s">
        <v>439</v>
      </c>
      <c r="C892" s="19" t="s">
        <v>873</v>
      </c>
      <c r="D892" s="19" t="s">
        <v>874</v>
      </c>
      <c r="E892" s="20" t="s">
        <v>21</v>
      </c>
      <c r="F892" s="19" t="s">
        <v>21</v>
      </c>
      <c r="G892" s="180">
        <v>91281</v>
      </c>
      <c r="H892" s="21" t="s">
        <v>1415</v>
      </c>
      <c r="I892" s="19" t="s">
        <v>876</v>
      </c>
      <c r="J892" s="19" t="s">
        <v>23</v>
      </c>
      <c r="K892" s="20" t="s">
        <v>734</v>
      </c>
      <c r="L892" s="19" t="s">
        <v>25</v>
      </c>
    </row>
    <row r="893" spans="1:12" ht="27" x14ac:dyDescent="0.25">
      <c r="A893" s="19" t="s">
        <v>438</v>
      </c>
      <c r="B893" s="19" t="s">
        <v>439</v>
      </c>
      <c r="C893" s="19" t="s">
        <v>873</v>
      </c>
      <c r="D893" s="19" t="s">
        <v>874</v>
      </c>
      <c r="E893" s="20" t="s">
        <v>21</v>
      </c>
      <c r="F893" s="19" t="s">
        <v>21</v>
      </c>
      <c r="G893" s="180">
        <v>91282</v>
      </c>
      <c r="H893" s="21"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21"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21"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21"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21" t="s">
        <v>20861</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21" t="s">
        <v>20862</v>
      </c>
      <c r="I898" s="19" t="s">
        <v>876</v>
      </c>
      <c r="J898" s="19" t="s">
        <v>9283</v>
      </c>
      <c r="K898" s="20" t="s">
        <v>1427</v>
      </c>
      <c r="L898" s="19" t="s">
        <v>25</v>
      </c>
    </row>
    <row r="899" spans="1:12" ht="27" x14ac:dyDescent="0.25">
      <c r="A899" s="19" t="s">
        <v>438</v>
      </c>
      <c r="B899" s="19" t="s">
        <v>439</v>
      </c>
      <c r="C899" s="19" t="s">
        <v>873</v>
      </c>
      <c r="D899" s="19" t="s">
        <v>874</v>
      </c>
      <c r="E899" s="20" t="s">
        <v>21</v>
      </c>
      <c r="F899" s="19" t="s">
        <v>21</v>
      </c>
      <c r="G899" s="180">
        <v>91361</v>
      </c>
      <c r="H899" s="21" t="s">
        <v>20863</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21" t="s">
        <v>20864</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21" t="s">
        <v>20865</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21" t="s">
        <v>20866</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21"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21"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21" t="s">
        <v>1437</v>
      </c>
      <c r="I905" s="19" t="s">
        <v>876</v>
      </c>
      <c r="J905" s="19" t="s">
        <v>9283</v>
      </c>
      <c r="K905" s="20" t="s">
        <v>1438</v>
      </c>
      <c r="L905" s="19" t="s">
        <v>25</v>
      </c>
    </row>
    <row r="906" spans="1:12" ht="27" x14ac:dyDescent="0.25">
      <c r="A906" s="19" t="s">
        <v>438</v>
      </c>
      <c r="B906" s="19" t="s">
        <v>439</v>
      </c>
      <c r="C906" s="19" t="s">
        <v>873</v>
      </c>
      <c r="D906" s="19" t="s">
        <v>874</v>
      </c>
      <c r="E906" s="20" t="s">
        <v>21</v>
      </c>
      <c r="F906" s="19" t="s">
        <v>21</v>
      </c>
      <c r="G906" s="180">
        <v>91380</v>
      </c>
      <c r="H906" s="21" t="s">
        <v>20867</v>
      </c>
      <c r="I906" s="19" t="s">
        <v>876</v>
      </c>
      <c r="J906" s="19" t="s">
        <v>9283</v>
      </c>
      <c r="K906" s="20" t="s">
        <v>3021</v>
      </c>
      <c r="L906" s="19" t="s">
        <v>25</v>
      </c>
    </row>
    <row r="907" spans="1:12" ht="27" x14ac:dyDescent="0.25">
      <c r="A907" s="19" t="s">
        <v>438</v>
      </c>
      <c r="B907" s="19" t="s">
        <v>439</v>
      </c>
      <c r="C907" s="19" t="s">
        <v>873</v>
      </c>
      <c r="D907" s="19" t="s">
        <v>874</v>
      </c>
      <c r="E907" s="20" t="s">
        <v>21</v>
      </c>
      <c r="F907" s="19" t="s">
        <v>21</v>
      </c>
      <c r="G907" s="180">
        <v>91381</v>
      </c>
      <c r="H907" s="21" t="s">
        <v>20868</v>
      </c>
      <c r="I907" s="19" t="s">
        <v>876</v>
      </c>
      <c r="J907" s="19" t="s">
        <v>9283</v>
      </c>
      <c r="K907" s="20" t="s">
        <v>475</v>
      </c>
      <c r="L907" s="19" t="s">
        <v>25</v>
      </c>
    </row>
    <row r="908" spans="1:12" ht="27" x14ac:dyDescent="0.25">
      <c r="A908" s="19" t="s">
        <v>438</v>
      </c>
      <c r="B908" s="19" t="s">
        <v>439</v>
      </c>
      <c r="C908" s="19" t="s">
        <v>873</v>
      </c>
      <c r="D908" s="19" t="s">
        <v>874</v>
      </c>
      <c r="E908" s="20" t="s">
        <v>21</v>
      </c>
      <c r="F908" s="19" t="s">
        <v>21</v>
      </c>
      <c r="G908" s="180">
        <v>91382</v>
      </c>
      <c r="H908" s="21" t="s">
        <v>20869</v>
      </c>
      <c r="I908" s="19" t="s">
        <v>876</v>
      </c>
      <c r="J908" s="19" t="s">
        <v>9283</v>
      </c>
      <c r="K908" s="20" t="s">
        <v>6624</v>
      </c>
      <c r="L908" s="19" t="s">
        <v>25</v>
      </c>
    </row>
    <row r="909" spans="1:12" ht="27" x14ac:dyDescent="0.25">
      <c r="A909" s="19" t="s">
        <v>438</v>
      </c>
      <c r="B909" s="19" t="s">
        <v>439</v>
      </c>
      <c r="C909" s="19" t="s">
        <v>873</v>
      </c>
      <c r="D909" s="19" t="s">
        <v>874</v>
      </c>
      <c r="E909" s="20" t="s">
        <v>21</v>
      </c>
      <c r="F909" s="19" t="s">
        <v>21</v>
      </c>
      <c r="G909" s="180">
        <v>91383</v>
      </c>
      <c r="H909" s="21" t="s">
        <v>20870</v>
      </c>
      <c r="I909" s="19" t="s">
        <v>876</v>
      </c>
      <c r="J909" s="19" t="s">
        <v>9283</v>
      </c>
      <c r="K909" s="20" t="s">
        <v>9666</v>
      </c>
      <c r="L909" s="19" t="s">
        <v>25</v>
      </c>
    </row>
    <row r="910" spans="1:12" ht="27" x14ac:dyDescent="0.25">
      <c r="A910" s="19" t="s">
        <v>438</v>
      </c>
      <c r="B910" s="19" t="s">
        <v>439</v>
      </c>
      <c r="C910" s="19" t="s">
        <v>873</v>
      </c>
      <c r="D910" s="19" t="s">
        <v>874</v>
      </c>
      <c r="E910" s="20" t="s">
        <v>21</v>
      </c>
      <c r="F910" s="19" t="s">
        <v>21</v>
      </c>
      <c r="G910" s="180">
        <v>91384</v>
      </c>
      <c r="H910" s="21" t="s">
        <v>20871</v>
      </c>
      <c r="I910" s="19" t="s">
        <v>876</v>
      </c>
      <c r="J910" s="19" t="s">
        <v>444</v>
      </c>
      <c r="K910" s="20" t="s">
        <v>9667</v>
      </c>
      <c r="L910" s="19" t="s">
        <v>25</v>
      </c>
    </row>
    <row r="911" spans="1:12" ht="27" x14ac:dyDescent="0.25">
      <c r="A911" s="19" t="s">
        <v>438</v>
      </c>
      <c r="B911" s="19" t="s">
        <v>439</v>
      </c>
      <c r="C911" s="19" t="s">
        <v>873</v>
      </c>
      <c r="D911" s="19" t="s">
        <v>874</v>
      </c>
      <c r="E911" s="20" t="s">
        <v>21</v>
      </c>
      <c r="F911" s="19" t="s">
        <v>21</v>
      </c>
      <c r="G911" s="180">
        <v>91390</v>
      </c>
      <c r="H911" s="21" t="s">
        <v>1448</v>
      </c>
      <c r="I911" s="19" t="s">
        <v>876</v>
      </c>
      <c r="J911" s="19" t="s">
        <v>9283</v>
      </c>
      <c r="K911" s="20" t="s">
        <v>9668</v>
      </c>
      <c r="L911" s="19" t="s">
        <v>25</v>
      </c>
    </row>
    <row r="912" spans="1:12" ht="27" x14ac:dyDescent="0.25">
      <c r="A912" s="19" t="s">
        <v>438</v>
      </c>
      <c r="B912" s="19" t="s">
        <v>439</v>
      </c>
      <c r="C912" s="19" t="s">
        <v>873</v>
      </c>
      <c r="D912" s="19" t="s">
        <v>874</v>
      </c>
      <c r="E912" s="20" t="s">
        <v>21</v>
      </c>
      <c r="F912" s="19" t="s">
        <v>21</v>
      </c>
      <c r="G912" s="180">
        <v>91391</v>
      </c>
      <c r="H912" s="21" t="s">
        <v>1450</v>
      </c>
      <c r="I912" s="19" t="s">
        <v>876</v>
      </c>
      <c r="J912" s="19" t="s">
        <v>9283</v>
      </c>
      <c r="K912" s="20" t="s">
        <v>9669</v>
      </c>
      <c r="L912" s="19" t="s">
        <v>25</v>
      </c>
    </row>
    <row r="913" spans="1:12" ht="27" x14ac:dyDescent="0.25">
      <c r="A913" s="19" t="s">
        <v>438</v>
      </c>
      <c r="B913" s="19" t="s">
        <v>439</v>
      </c>
      <c r="C913" s="19" t="s">
        <v>873</v>
      </c>
      <c r="D913" s="19" t="s">
        <v>874</v>
      </c>
      <c r="E913" s="20" t="s">
        <v>21</v>
      </c>
      <c r="F913" s="19" t="s">
        <v>21</v>
      </c>
      <c r="G913" s="180">
        <v>91392</v>
      </c>
      <c r="H913" s="21" t="s">
        <v>1451</v>
      </c>
      <c r="I913" s="19" t="s">
        <v>876</v>
      </c>
      <c r="J913" s="19" t="s">
        <v>9283</v>
      </c>
      <c r="K913" s="20" t="s">
        <v>777</v>
      </c>
      <c r="L913" s="19" t="s">
        <v>25</v>
      </c>
    </row>
    <row r="914" spans="1:12" ht="27" x14ac:dyDescent="0.25">
      <c r="A914" s="19" t="s">
        <v>438</v>
      </c>
      <c r="B914" s="19" t="s">
        <v>439</v>
      </c>
      <c r="C914" s="19" t="s">
        <v>873</v>
      </c>
      <c r="D914" s="19" t="s">
        <v>874</v>
      </c>
      <c r="E914" s="20" t="s">
        <v>21</v>
      </c>
      <c r="F914" s="19" t="s">
        <v>21</v>
      </c>
      <c r="G914" s="180">
        <v>91396</v>
      </c>
      <c r="H914" s="21" t="s">
        <v>1453</v>
      </c>
      <c r="I914" s="19" t="s">
        <v>876</v>
      </c>
      <c r="J914" s="19" t="s">
        <v>9283</v>
      </c>
      <c r="K914" s="20" t="s">
        <v>1454</v>
      </c>
      <c r="L914" s="19" t="s">
        <v>25</v>
      </c>
    </row>
    <row r="915" spans="1:12" ht="27" x14ac:dyDescent="0.25">
      <c r="A915" s="19" t="s">
        <v>438</v>
      </c>
      <c r="B915" s="19" t="s">
        <v>439</v>
      </c>
      <c r="C915" s="19" t="s">
        <v>873</v>
      </c>
      <c r="D915" s="19" t="s">
        <v>874</v>
      </c>
      <c r="E915" s="20" t="s">
        <v>21</v>
      </c>
      <c r="F915" s="19" t="s">
        <v>21</v>
      </c>
      <c r="G915" s="180">
        <v>91397</v>
      </c>
      <c r="H915" s="21" t="s">
        <v>1455</v>
      </c>
      <c r="I915" s="19" t="s">
        <v>876</v>
      </c>
      <c r="J915" s="19" t="s">
        <v>9283</v>
      </c>
      <c r="K915" s="20" t="s">
        <v>1442</v>
      </c>
      <c r="L915" s="19" t="s">
        <v>25</v>
      </c>
    </row>
    <row r="916" spans="1:12" ht="27" x14ac:dyDescent="0.25">
      <c r="A916" s="19" t="s">
        <v>438</v>
      </c>
      <c r="B916" s="19" t="s">
        <v>439</v>
      </c>
      <c r="C916" s="19" t="s">
        <v>873</v>
      </c>
      <c r="D916" s="19" t="s">
        <v>874</v>
      </c>
      <c r="E916" s="20" t="s">
        <v>21</v>
      </c>
      <c r="F916" s="19" t="s">
        <v>21</v>
      </c>
      <c r="G916" s="180">
        <v>91398</v>
      </c>
      <c r="H916" s="21" t="s">
        <v>1456</v>
      </c>
      <c r="I916" s="19" t="s">
        <v>876</v>
      </c>
      <c r="J916" s="19" t="s">
        <v>9283</v>
      </c>
      <c r="K916" s="20" t="s">
        <v>640</v>
      </c>
      <c r="L916" s="19" t="s">
        <v>25</v>
      </c>
    </row>
    <row r="917" spans="1:12" ht="27" x14ac:dyDescent="0.25">
      <c r="A917" s="19" t="s">
        <v>438</v>
      </c>
      <c r="B917" s="19" t="s">
        <v>439</v>
      </c>
      <c r="C917" s="19" t="s">
        <v>873</v>
      </c>
      <c r="D917" s="19" t="s">
        <v>874</v>
      </c>
      <c r="E917" s="20" t="s">
        <v>21</v>
      </c>
      <c r="F917" s="19" t="s">
        <v>21</v>
      </c>
      <c r="G917" s="180">
        <v>91402</v>
      </c>
      <c r="H917" s="21" t="s">
        <v>20872</v>
      </c>
      <c r="I917" s="19" t="s">
        <v>876</v>
      </c>
      <c r="J917" s="19" t="s">
        <v>9283</v>
      </c>
      <c r="K917" s="20" t="s">
        <v>1193</v>
      </c>
      <c r="L917" s="19" t="s">
        <v>25</v>
      </c>
    </row>
    <row r="918" spans="1:12" ht="27" x14ac:dyDescent="0.25">
      <c r="A918" s="19" t="s">
        <v>438</v>
      </c>
      <c r="B918" s="19" t="s">
        <v>439</v>
      </c>
      <c r="C918" s="19" t="s">
        <v>873</v>
      </c>
      <c r="D918" s="19" t="s">
        <v>874</v>
      </c>
      <c r="E918" s="20" t="s">
        <v>21</v>
      </c>
      <c r="F918" s="19" t="s">
        <v>21</v>
      </c>
      <c r="G918" s="180">
        <v>91466</v>
      </c>
      <c r="H918" s="21" t="s">
        <v>1459</v>
      </c>
      <c r="I918" s="19" t="s">
        <v>876</v>
      </c>
      <c r="J918" s="19" t="s">
        <v>9283</v>
      </c>
      <c r="K918" s="20" t="s">
        <v>1460</v>
      </c>
      <c r="L918" s="19" t="s">
        <v>25</v>
      </c>
    </row>
    <row r="919" spans="1:12" ht="27" x14ac:dyDescent="0.25">
      <c r="A919" s="19" t="s">
        <v>438</v>
      </c>
      <c r="B919" s="19" t="s">
        <v>439</v>
      </c>
      <c r="C919" s="19" t="s">
        <v>873</v>
      </c>
      <c r="D919" s="19" t="s">
        <v>874</v>
      </c>
      <c r="E919" s="20" t="s">
        <v>21</v>
      </c>
      <c r="F919" s="19" t="s">
        <v>21</v>
      </c>
      <c r="G919" s="180">
        <v>91467</v>
      </c>
      <c r="H919" s="21" t="s">
        <v>1461</v>
      </c>
      <c r="I919" s="19" t="s">
        <v>876</v>
      </c>
      <c r="J919" s="19" t="s">
        <v>444</v>
      </c>
      <c r="K919" s="20" t="s">
        <v>9606</v>
      </c>
      <c r="L919" s="19" t="s">
        <v>25</v>
      </c>
    </row>
    <row r="920" spans="1:12" ht="27" x14ac:dyDescent="0.25">
      <c r="A920" s="19" t="s">
        <v>438</v>
      </c>
      <c r="B920" s="19" t="s">
        <v>439</v>
      </c>
      <c r="C920" s="19" t="s">
        <v>873</v>
      </c>
      <c r="D920" s="19" t="s">
        <v>874</v>
      </c>
      <c r="E920" s="20" t="s">
        <v>21</v>
      </c>
      <c r="F920" s="19" t="s">
        <v>21</v>
      </c>
      <c r="G920" s="180">
        <v>91468</v>
      </c>
      <c r="H920" s="21" t="s">
        <v>20873</v>
      </c>
      <c r="I920" s="19" t="s">
        <v>876</v>
      </c>
      <c r="J920" s="19" t="s">
        <v>9283</v>
      </c>
      <c r="K920" s="20" t="s">
        <v>1463</v>
      </c>
      <c r="L920" s="19" t="s">
        <v>25</v>
      </c>
    </row>
    <row r="921" spans="1:12" ht="27" x14ac:dyDescent="0.25">
      <c r="A921" s="19" t="s">
        <v>438</v>
      </c>
      <c r="B921" s="19" t="s">
        <v>439</v>
      </c>
      <c r="C921" s="19" t="s">
        <v>873</v>
      </c>
      <c r="D921" s="19" t="s">
        <v>874</v>
      </c>
      <c r="E921" s="20" t="s">
        <v>21</v>
      </c>
      <c r="F921" s="19" t="s">
        <v>21</v>
      </c>
      <c r="G921" s="180">
        <v>91469</v>
      </c>
      <c r="H921" s="21" t="s">
        <v>20874</v>
      </c>
      <c r="I921" s="19" t="s">
        <v>876</v>
      </c>
      <c r="J921" s="19" t="s">
        <v>9283</v>
      </c>
      <c r="K921" s="20" t="s">
        <v>1465</v>
      </c>
      <c r="L921" s="19" t="s">
        <v>25</v>
      </c>
    </row>
    <row r="922" spans="1:12" ht="27" x14ac:dyDescent="0.25">
      <c r="A922" s="19" t="s">
        <v>438</v>
      </c>
      <c r="B922" s="19" t="s">
        <v>439</v>
      </c>
      <c r="C922" s="19" t="s">
        <v>873</v>
      </c>
      <c r="D922" s="19" t="s">
        <v>874</v>
      </c>
      <c r="E922" s="20" t="s">
        <v>21</v>
      </c>
      <c r="F922" s="19" t="s">
        <v>21</v>
      </c>
      <c r="G922" s="180">
        <v>91484</v>
      </c>
      <c r="H922" s="21" t="s">
        <v>20875</v>
      </c>
      <c r="I922" s="19" t="s">
        <v>876</v>
      </c>
      <c r="J922" s="19" t="s">
        <v>9283</v>
      </c>
      <c r="K922" s="20" t="s">
        <v>1467</v>
      </c>
      <c r="L922" s="19" t="s">
        <v>25</v>
      </c>
    </row>
    <row r="923" spans="1:12" ht="27" x14ac:dyDescent="0.25">
      <c r="A923" s="19" t="s">
        <v>438</v>
      </c>
      <c r="B923" s="19" t="s">
        <v>439</v>
      </c>
      <c r="C923" s="19" t="s">
        <v>873</v>
      </c>
      <c r="D923" s="19" t="s">
        <v>874</v>
      </c>
      <c r="E923" s="20" t="s">
        <v>21</v>
      </c>
      <c r="F923" s="19" t="s">
        <v>21</v>
      </c>
      <c r="G923" s="180">
        <v>91485</v>
      </c>
      <c r="H923" s="21" t="s">
        <v>20876</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21"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21"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21"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21" t="s">
        <v>1472</v>
      </c>
      <c r="I927" s="19" t="s">
        <v>876</v>
      </c>
      <c r="J927" s="19" t="s">
        <v>444</v>
      </c>
      <c r="K927" s="20" t="s">
        <v>7446</v>
      </c>
      <c r="L927" s="19" t="s">
        <v>25</v>
      </c>
    </row>
    <row r="928" spans="1:12" ht="27" x14ac:dyDescent="0.25">
      <c r="A928" s="19" t="s">
        <v>438</v>
      </c>
      <c r="B928" s="19" t="s">
        <v>439</v>
      </c>
      <c r="C928" s="19" t="s">
        <v>873</v>
      </c>
      <c r="D928" s="19" t="s">
        <v>874</v>
      </c>
      <c r="E928" s="20" t="s">
        <v>21</v>
      </c>
      <c r="F928" s="19" t="s">
        <v>21</v>
      </c>
      <c r="G928" s="180">
        <v>91629</v>
      </c>
      <c r="H928" s="21" t="s">
        <v>1474</v>
      </c>
      <c r="I928" s="19" t="s">
        <v>876</v>
      </c>
      <c r="J928" s="19" t="s">
        <v>9283</v>
      </c>
      <c r="K928" s="20" t="s">
        <v>1475</v>
      </c>
      <c r="L928" s="19" t="s">
        <v>25</v>
      </c>
    </row>
    <row r="929" spans="1:12" ht="27" x14ac:dyDescent="0.25">
      <c r="A929" s="19" t="s">
        <v>438</v>
      </c>
      <c r="B929" s="19" t="s">
        <v>439</v>
      </c>
      <c r="C929" s="19" t="s">
        <v>873</v>
      </c>
      <c r="D929" s="19" t="s">
        <v>874</v>
      </c>
      <c r="E929" s="20" t="s">
        <v>21</v>
      </c>
      <c r="F929" s="19" t="s">
        <v>21</v>
      </c>
      <c r="G929" s="180">
        <v>91630</v>
      </c>
      <c r="H929" s="21" t="s">
        <v>1476</v>
      </c>
      <c r="I929" s="19" t="s">
        <v>876</v>
      </c>
      <c r="J929" s="19" t="s">
        <v>9283</v>
      </c>
      <c r="K929" s="20" t="s">
        <v>1477</v>
      </c>
      <c r="L929" s="19" t="s">
        <v>25</v>
      </c>
    </row>
    <row r="930" spans="1:12" ht="27" x14ac:dyDescent="0.25">
      <c r="A930" s="19" t="s">
        <v>438</v>
      </c>
      <c r="B930" s="19" t="s">
        <v>439</v>
      </c>
      <c r="C930" s="19" t="s">
        <v>873</v>
      </c>
      <c r="D930" s="19" t="s">
        <v>874</v>
      </c>
      <c r="E930" s="20" t="s">
        <v>21</v>
      </c>
      <c r="F930" s="19" t="s">
        <v>21</v>
      </c>
      <c r="G930" s="180">
        <v>91631</v>
      </c>
      <c r="H930" s="21" t="s">
        <v>1478</v>
      </c>
      <c r="I930" s="19" t="s">
        <v>876</v>
      </c>
      <c r="J930" s="19" t="s">
        <v>9283</v>
      </c>
      <c r="K930" s="20" t="s">
        <v>1479</v>
      </c>
      <c r="L930" s="19" t="s">
        <v>25</v>
      </c>
    </row>
    <row r="931" spans="1:12" ht="27" x14ac:dyDescent="0.25">
      <c r="A931" s="19" t="s">
        <v>438</v>
      </c>
      <c r="B931" s="19" t="s">
        <v>439</v>
      </c>
      <c r="C931" s="19" t="s">
        <v>873</v>
      </c>
      <c r="D931" s="19" t="s">
        <v>874</v>
      </c>
      <c r="E931" s="20" t="s">
        <v>21</v>
      </c>
      <c r="F931" s="19" t="s">
        <v>21</v>
      </c>
      <c r="G931" s="180">
        <v>91632</v>
      </c>
      <c r="H931" s="21" t="s">
        <v>1480</v>
      </c>
      <c r="I931" s="19" t="s">
        <v>876</v>
      </c>
      <c r="J931" s="19" t="s">
        <v>9283</v>
      </c>
      <c r="K931" s="20" t="s">
        <v>1481</v>
      </c>
      <c r="L931" s="19" t="s">
        <v>25</v>
      </c>
    </row>
    <row r="932" spans="1:12" ht="27" x14ac:dyDescent="0.25">
      <c r="A932" s="19" t="s">
        <v>438</v>
      </c>
      <c r="B932" s="19" t="s">
        <v>439</v>
      </c>
      <c r="C932" s="19" t="s">
        <v>873</v>
      </c>
      <c r="D932" s="19" t="s">
        <v>874</v>
      </c>
      <c r="E932" s="20" t="s">
        <v>21</v>
      </c>
      <c r="F932" s="19" t="s">
        <v>21</v>
      </c>
      <c r="G932" s="180">
        <v>91633</v>
      </c>
      <c r="H932" s="21" t="s">
        <v>1482</v>
      </c>
      <c r="I932" s="19" t="s">
        <v>876</v>
      </c>
      <c r="J932" s="19" t="s">
        <v>444</v>
      </c>
      <c r="K932" s="20" t="s">
        <v>9671</v>
      </c>
      <c r="L932" s="19" t="s">
        <v>25</v>
      </c>
    </row>
    <row r="933" spans="1:12" ht="27" x14ac:dyDescent="0.25">
      <c r="A933" s="19" t="s">
        <v>438</v>
      </c>
      <c r="B933" s="19" t="s">
        <v>439</v>
      </c>
      <c r="C933" s="19" t="s">
        <v>873</v>
      </c>
      <c r="D933" s="19" t="s">
        <v>874</v>
      </c>
      <c r="E933" s="20" t="s">
        <v>21</v>
      </c>
      <c r="F933" s="19" t="s">
        <v>21</v>
      </c>
      <c r="G933" s="180">
        <v>91640</v>
      </c>
      <c r="H933" s="21" t="s">
        <v>1484</v>
      </c>
      <c r="I933" s="19" t="s">
        <v>876</v>
      </c>
      <c r="J933" s="19" t="s">
        <v>9283</v>
      </c>
      <c r="K933" s="20" t="s">
        <v>1485</v>
      </c>
      <c r="L933" s="19" t="s">
        <v>25</v>
      </c>
    </row>
    <row r="934" spans="1:12" ht="27" x14ac:dyDescent="0.25">
      <c r="A934" s="19" t="s">
        <v>438</v>
      </c>
      <c r="B934" s="19" t="s">
        <v>439</v>
      </c>
      <c r="C934" s="19" t="s">
        <v>873</v>
      </c>
      <c r="D934" s="19" t="s">
        <v>874</v>
      </c>
      <c r="E934" s="20" t="s">
        <v>21</v>
      </c>
      <c r="F934" s="19" t="s">
        <v>21</v>
      </c>
      <c r="G934" s="180">
        <v>91641</v>
      </c>
      <c r="H934" s="21" t="s">
        <v>1486</v>
      </c>
      <c r="I934" s="19" t="s">
        <v>876</v>
      </c>
      <c r="J934" s="19" t="s">
        <v>9283</v>
      </c>
      <c r="K934" s="20" t="s">
        <v>1487</v>
      </c>
      <c r="L934" s="19" t="s">
        <v>25</v>
      </c>
    </row>
    <row r="935" spans="1:12" ht="27" x14ac:dyDescent="0.25">
      <c r="A935" s="19" t="s">
        <v>438</v>
      </c>
      <c r="B935" s="19" t="s">
        <v>439</v>
      </c>
      <c r="C935" s="19" t="s">
        <v>873</v>
      </c>
      <c r="D935" s="19" t="s">
        <v>874</v>
      </c>
      <c r="E935" s="20" t="s">
        <v>21</v>
      </c>
      <c r="F935" s="19" t="s">
        <v>21</v>
      </c>
      <c r="G935" s="180">
        <v>91642</v>
      </c>
      <c r="H935" s="21" t="s">
        <v>1488</v>
      </c>
      <c r="I935" s="19" t="s">
        <v>876</v>
      </c>
      <c r="J935" s="19" t="s">
        <v>9283</v>
      </c>
      <c r="K935" s="20" t="s">
        <v>1489</v>
      </c>
      <c r="L935" s="19" t="s">
        <v>25</v>
      </c>
    </row>
    <row r="936" spans="1:12" ht="27" x14ac:dyDescent="0.25">
      <c r="A936" s="19" t="s">
        <v>438</v>
      </c>
      <c r="B936" s="19" t="s">
        <v>439</v>
      </c>
      <c r="C936" s="19" t="s">
        <v>873</v>
      </c>
      <c r="D936" s="19" t="s">
        <v>874</v>
      </c>
      <c r="E936" s="20" t="s">
        <v>21</v>
      </c>
      <c r="F936" s="19" t="s">
        <v>21</v>
      </c>
      <c r="G936" s="180">
        <v>91643</v>
      </c>
      <c r="H936" s="21" t="s">
        <v>1490</v>
      </c>
      <c r="I936" s="19" t="s">
        <v>876</v>
      </c>
      <c r="J936" s="19" t="s">
        <v>9283</v>
      </c>
      <c r="K936" s="20" t="s">
        <v>1491</v>
      </c>
      <c r="L936" s="19" t="s">
        <v>25</v>
      </c>
    </row>
    <row r="937" spans="1:12" ht="27" x14ac:dyDescent="0.25">
      <c r="A937" s="19" t="s">
        <v>438</v>
      </c>
      <c r="B937" s="19" t="s">
        <v>439</v>
      </c>
      <c r="C937" s="19" t="s">
        <v>873</v>
      </c>
      <c r="D937" s="19" t="s">
        <v>874</v>
      </c>
      <c r="E937" s="20" t="s">
        <v>21</v>
      </c>
      <c r="F937" s="19" t="s">
        <v>21</v>
      </c>
      <c r="G937" s="180">
        <v>91644</v>
      </c>
      <c r="H937" s="21"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21"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21"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21"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21"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21"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21"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21" t="s">
        <v>1502</v>
      </c>
      <c r="I944" s="19" t="s">
        <v>876</v>
      </c>
      <c r="J944" s="19" t="s">
        <v>9283</v>
      </c>
      <c r="K944" s="20" t="s">
        <v>1503</v>
      </c>
      <c r="L944" s="19" t="s">
        <v>25</v>
      </c>
    </row>
    <row r="945" spans="1:12" ht="27" x14ac:dyDescent="0.25">
      <c r="A945" s="19" t="s">
        <v>438</v>
      </c>
      <c r="B945" s="19" t="s">
        <v>439</v>
      </c>
      <c r="C945" s="19" t="s">
        <v>873</v>
      </c>
      <c r="D945" s="19" t="s">
        <v>874</v>
      </c>
      <c r="E945" s="20" t="s">
        <v>21</v>
      </c>
      <c r="F945" s="19" t="s">
        <v>21</v>
      </c>
      <c r="G945" s="180">
        <v>92101</v>
      </c>
      <c r="H945" s="21" t="s">
        <v>1504</v>
      </c>
      <c r="I945" s="19" t="s">
        <v>876</v>
      </c>
      <c r="J945" s="19" t="s">
        <v>9283</v>
      </c>
      <c r="K945" s="20" t="s">
        <v>533</v>
      </c>
      <c r="L945" s="19" t="s">
        <v>25</v>
      </c>
    </row>
    <row r="946" spans="1:12" ht="27" x14ac:dyDescent="0.25">
      <c r="A946" s="19" t="s">
        <v>438</v>
      </c>
      <c r="B946" s="19" t="s">
        <v>439</v>
      </c>
      <c r="C946" s="19" t="s">
        <v>873</v>
      </c>
      <c r="D946" s="19" t="s">
        <v>874</v>
      </c>
      <c r="E946" s="20" t="s">
        <v>21</v>
      </c>
      <c r="F946" s="19" t="s">
        <v>21</v>
      </c>
      <c r="G946" s="180">
        <v>92102</v>
      </c>
      <c r="H946" s="21" t="s">
        <v>1505</v>
      </c>
      <c r="I946" s="19" t="s">
        <v>876</v>
      </c>
      <c r="J946" s="19" t="s">
        <v>9283</v>
      </c>
      <c r="K946" s="20" t="s">
        <v>638</v>
      </c>
      <c r="L946" s="19" t="s">
        <v>25</v>
      </c>
    </row>
    <row r="947" spans="1:12" ht="27" x14ac:dyDescent="0.25">
      <c r="A947" s="19" t="s">
        <v>438</v>
      </c>
      <c r="B947" s="19" t="s">
        <v>439</v>
      </c>
      <c r="C947" s="19" t="s">
        <v>873</v>
      </c>
      <c r="D947" s="19" t="s">
        <v>874</v>
      </c>
      <c r="E947" s="20" t="s">
        <v>21</v>
      </c>
      <c r="F947" s="19" t="s">
        <v>21</v>
      </c>
      <c r="G947" s="180">
        <v>92103</v>
      </c>
      <c r="H947" s="21" t="s">
        <v>1506</v>
      </c>
      <c r="I947" s="19" t="s">
        <v>876</v>
      </c>
      <c r="J947" s="19" t="s">
        <v>9283</v>
      </c>
      <c r="K947" s="20" t="s">
        <v>1078</v>
      </c>
      <c r="L947" s="19" t="s">
        <v>25</v>
      </c>
    </row>
    <row r="948" spans="1:12" ht="27" x14ac:dyDescent="0.25">
      <c r="A948" s="19" t="s">
        <v>438</v>
      </c>
      <c r="B948" s="19" t="s">
        <v>439</v>
      </c>
      <c r="C948" s="19" t="s">
        <v>873</v>
      </c>
      <c r="D948" s="19" t="s">
        <v>874</v>
      </c>
      <c r="E948" s="20" t="s">
        <v>21</v>
      </c>
      <c r="F948" s="19" t="s">
        <v>21</v>
      </c>
      <c r="G948" s="180">
        <v>92104</v>
      </c>
      <c r="H948" s="21" t="s">
        <v>1507</v>
      </c>
      <c r="I948" s="19" t="s">
        <v>876</v>
      </c>
      <c r="J948" s="19" t="s">
        <v>9283</v>
      </c>
      <c r="K948" s="20" t="s">
        <v>1508</v>
      </c>
      <c r="L948" s="19" t="s">
        <v>25</v>
      </c>
    </row>
    <row r="949" spans="1:12" ht="27" x14ac:dyDescent="0.25">
      <c r="A949" s="19" t="s">
        <v>438</v>
      </c>
      <c r="B949" s="19" t="s">
        <v>439</v>
      </c>
      <c r="C949" s="19" t="s">
        <v>873</v>
      </c>
      <c r="D949" s="19" t="s">
        <v>874</v>
      </c>
      <c r="E949" s="20" t="s">
        <v>21</v>
      </c>
      <c r="F949" s="19" t="s">
        <v>21</v>
      </c>
      <c r="G949" s="180">
        <v>92105</v>
      </c>
      <c r="H949" s="21"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21"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21"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21"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21"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21"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21"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21"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21"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21"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21"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21"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21"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21"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21"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21"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21"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21" t="s">
        <v>1533</v>
      </c>
      <c r="I966" s="19" t="s">
        <v>876</v>
      </c>
      <c r="J966" s="19" t="s">
        <v>444</v>
      </c>
      <c r="K966" s="20" t="s">
        <v>9674</v>
      </c>
      <c r="L966" s="19" t="s">
        <v>25</v>
      </c>
    </row>
    <row r="967" spans="1:12" ht="27" x14ac:dyDescent="0.25">
      <c r="A967" s="19" t="s">
        <v>438</v>
      </c>
      <c r="B967" s="19" t="s">
        <v>439</v>
      </c>
      <c r="C967" s="19" t="s">
        <v>873</v>
      </c>
      <c r="D967" s="19" t="s">
        <v>874</v>
      </c>
      <c r="E967" s="20" t="s">
        <v>21</v>
      </c>
      <c r="F967" s="19" t="s">
        <v>21</v>
      </c>
      <c r="G967" s="180">
        <v>92237</v>
      </c>
      <c r="H967" s="21" t="s">
        <v>1535</v>
      </c>
      <c r="I967" s="19" t="s">
        <v>876</v>
      </c>
      <c r="J967" s="19" t="s">
        <v>9283</v>
      </c>
      <c r="K967" s="20" t="s">
        <v>1536</v>
      </c>
      <c r="L967" s="19" t="s">
        <v>25</v>
      </c>
    </row>
    <row r="968" spans="1:12" ht="27" x14ac:dyDescent="0.25">
      <c r="A968" s="19" t="s">
        <v>438</v>
      </c>
      <c r="B968" s="19" t="s">
        <v>439</v>
      </c>
      <c r="C968" s="19" t="s">
        <v>873</v>
      </c>
      <c r="D968" s="19" t="s">
        <v>874</v>
      </c>
      <c r="E968" s="20" t="s">
        <v>21</v>
      </c>
      <c r="F968" s="19" t="s">
        <v>21</v>
      </c>
      <c r="G968" s="180">
        <v>92238</v>
      </c>
      <c r="H968" s="21" t="s">
        <v>1537</v>
      </c>
      <c r="I968" s="19" t="s">
        <v>876</v>
      </c>
      <c r="J968" s="19" t="s">
        <v>9283</v>
      </c>
      <c r="K968" s="20" t="s">
        <v>1538</v>
      </c>
      <c r="L968" s="19" t="s">
        <v>25</v>
      </c>
    </row>
    <row r="969" spans="1:12" ht="27" x14ac:dyDescent="0.25">
      <c r="A969" s="19" t="s">
        <v>438</v>
      </c>
      <c r="B969" s="19" t="s">
        <v>439</v>
      </c>
      <c r="C969" s="19" t="s">
        <v>873</v>
      </c>
      <c r="D969" s="19" t="s">
        <v>874</v>
      </c>
      <c r="E969" s="20" t="s">
        <v>21</v>
      </c>
      <c r="F969" s="19" t="s">
        <v>21</v>
      </c>
      <c r="G969" s="180">
        <v>92239</v>
      </c>
      <c r="H969" s="21" t="s">
        <v>1539</v>
      </c>
      <c r="I969" s="19" t="s">
        <v>876</v>
      </c>
      <c r="J969" s="19" t="s">
        <v>9283</v>
      </c>
      <c r="K969" s="20" t="s">
        <v>1540</v>
      </c>
      <c r="L969" s="19" t="s">
        <v>25</v>
      </c>
    </row>
    <row r="970" spans="1:12" ht="27" x14ac:dyDescent="0.25">
      <c r="A970" s="19" t="s">
        <v>438</v>
      </c>
      <c r="B970" s="19" t="s">
        <v>439</v>
      </c>
      <c r="C970" s="19" t="s">
        <v>873</v>
      </c>
      <c r="D970" s="19" t="s">
        <v>874</v>
      </c>
      <c r="E970" s="20" t="s">
        <v>21</v>
      </c>
      <c r="F970" s="19" t="s">
        <v>21</v>
      </c>
      <c r="G970" s="180">
        <v>92240</v>
      </c>
      <c r="H970" s="21" t="s">
        <v>1541</v>
      </c>
      <c r="I970" s="19" t="s">
        <v>876</v>
      </c>
      <c r="J970" s="19" t="s">
        <v>9283</v>
      </c>
      <c r="K970" s="20" t="s">
        <v>1542</v>
      </c>
      <c r="L970" s="19" t="s">
        <v>25</v>
      </c>
    </row>
    <row r="971" spans="1:12" ht="27" x14ac:dyDescent="0.25">
      <c r="A971" s="19" t="s">
        <v>438</v>
      </c>
      <c r="B971" s="19" t="s">
        <v>439</v>
      </c>
      <c r="C971" s="19" t="s">
        <v>873</v>
      </c>
      <c r="D971" s="19" t="s">
        <v>874</v>
      </c>
      <c r="E971" s="20" t="s">
        <v>21</v>
      </c>
      <c r="F971" s="19" t="s">
        <v>21</v>
      </c>
      <c r="G971" s="180">
        <v>92241</v>
      </c>
      <c r="H971" s="21"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21"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21"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21"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21"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21"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21"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21"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21"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21"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21"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21" t="s">
        <v>1557</v>
      </c>
      <c r="I982" s="19" t="s">
        <v>876</v>
      </c>
      <c r="J982" s="19" t="s">
        <v>9283</v>
      </c>
      <c r="K982" s="20" t="s">
        <v>1558</v>
      </c>
      <c r="L982" s="19" t="s">
        <v>25</v>
      </c>
    </row>
    <row r="983" spans="1:12" ht="27" x14ac:dyDescent="0.25">
      <c r="A983" s="19" t="s">
        <v>438</v>
      </c>
      <c r="B983" s="19" t="s">
        <v>439</v>
      </c>
      <c r="C983" s="19" t="s">
        <v>873</v>
      </c>
      <c r="D983" s="19" t="s">
        <v>874</v>
      </c>
      <c r="E983" s="20" t="s">
        <v>21</v>
      </c>
      <c r="F983" s="19" t="s">
        <v>21</v>
      </c>
      <c r="G983" s="180">
        <v>93220</v>
      </c>
      <c r="H983" s="21" t="s">
        <v>1559</v>
      </c>
      <c r="I983" s="19" t="s">
        <v>876</v>
      </c>
      <c r="J983" s="19" t="s">
        <v>23</v>
      </c>
      <c r="K983" s="20" t="s">
        <v>9678</v>
      </c>
      <c r="L983" s="19" t="s">
        <v>25</v>
      </c>
    </row>
    <row r="984" spans="1:12" ht="27" x14ac:dyDescent="0.25">
      <c r="A984" s="19" t="s">
        <v>438</v>
      </c>
      <c r="B984" s="19" t="s">
        <v>439</v>
      </c>
      <c r="C984" s="19" t="s">
        <v>873</v>
      </c>
      <c r="D984" s="19" t="s">
        <v>874</v>
      </c>
      <c r="E984" s="20" t="s">
        <v>21</v>
      </c>
      <c r="F984" s="19" t="s">
        <v>21</v>
      </c>
      <c r="G984" s="180">
        <v>93221</v>
      </c>
      <c r="H984" s="21" t="s">
        <v>1560</v>
      </c>
      <c r="I984" s="19" t="s">
        <v>876</v>
      </c>
      <c r="J984" s="19" t="s">
        <v>23</v>
      </c>
      <c r="K984" s="20" t="s">
        <v>4674</v>
      </c>
      <c r="L984" s="19" t="s">
        <v>25</v>
      </c>
    </row>
    <row r="985" spans="1:12" ht="27" x14ac:dyDescent="0.25">
      <c r="A985" s="19" t="s">
        <v>438</v>
      </c>
      <c r="B985" s="19" t="s">
        <v>439</v>
      </c>
      <c r="C985" s="19" t="s">
        <v>873</v>
      </c>
      <c r="D985" s="19" t="s">
        <v>874</v>
      </c>
      <c r="E985" s="20" t="s">
        <v>21</v>
      </c>
      <c r="F985" s="19" t="s">
        <v>21</v>
      </c>
      <c r="G985" s="180">
        <v>93222</v>
      </c>
      <c r="H985" s="21" t="s">
        <v>1562</v>
      </c>
      <c r="I985" s="19" t="s">
        <v>876</v>
      </c>
      <c r="J985" s="19" t="s">
        <v>23</v>
      </c>
      <c r="K985" s="20" t="s">
        <v>9679</v>
      </c>
      <c r="L985" s="19" t="s">
        <v>25</v>
      </c>
    </row>
    <row r="986" spans="1:12" ht="27" x14ac:dyDescent="0.25">
      <c r="A986" s="19" t="s">
        <v>438</v>
      </c>
      <c r="B986" s="19" t="s">
        <v>439</v>
      </c>
      <c r="C986" s="19" t="s">
        <v>873</v>
      </c>
      <c r="D986" s="19" t="s">
        <v>874</v>
      </c>
      <c r="E986" s="20" t="s">
        <v>21</v>
      </c>
      <c r="F986" s="19" t="s">
        <v>21</v>
      </c>
      <c r="G986" s="180">
        <v>93223</v>
      </c>
      <c r="H986" s="21"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21"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21"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21"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21"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21"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21"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21"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21"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21"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21"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21"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21"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21"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21"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21"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21"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21"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21"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21"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21"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21" t="s">
        <v>1598</v>
      </c>
      <c r="I1007" s="19" t="s">
        <v>876</v>
      </c>
      <c r="J1007" s="19" t="s">
        <v>9283</v>
      </c>
      <c r="K1007" s="20" t="s">
        <v>1599</v>
      </c>
      <c r="L1007" s="19" t="s">
        <v>25</v>
      </c>
    </row>
    <row r="1008" spans="1:12" ht="27" x14ac:dyDescent="0.25">
      <c r="A1008" s="19" t="s">
        <v>438</v>
      </c>
      <c r="B1008" s="19" t="s">
        <v>439</v>
      </c>
      <c r="C1008" s="19" t="s">
        <v>873</v>
      </c>
      <c r="D1008" s="19" t="s">
        <v>874</v>
      </c>
      <c r="E1008" s="20" t="s">
        <v>21</v>
      </c>
      <c r="F1008" s="19" t="s">
        <v>21</v>
      </c>
      <c r="G1008" s="180">
        <v>93397</v>
      </c>
      <c r="H1008" s="21" t="s">
        <v>1600</v>
      </c>
      <c r="I1008" s="19" t="s">
        <v>876</v>
      </c>
      <c r="J1008" s="19" t="s">
        <v>9283</v>
      </c>
      <c r="K1008" s="20" t="s">
        <v>1475</v>
      </c>
      <c r="L1008" s="19" t="s">
        <v>25</v>
      </c>
    </row>
    <row r="1009" spans="1:12" ht="27" x14ac:dyDescent="0.25">
      <c r="A1009" s="19" t="s">
        <v>438</v>
      </c>
      <c r="B1009" s="19" t="s">
        <v>439</v>
      </c>
      <c r="C1009" s="19" t="s">
        <v>873</v>
      </c>
      <c r="D1009" s="19" t="s">
        <v>874</v>
      </c>
      <c r="E1009" s="20" t="s">
        <v>21</v>
      </c>
      <c r="F1009" s="19" t="s">
        <v>21</v>
      </c>
      <c r="G1009" s="180">
        <v>93398</v>
      </c>
      <c r="H1009" s="21" t="s">
        <v>1601</v>
      </c>
      <c r="I1009" s="19" t="s">
        <v>876</v>
      </c>
      <c r="J1009" s="19" t="s">
        <v>9283</v>
      </c>
      <c r="K1009" s="20" t="s">
        <v>1477</v>
      </c>
      <c r="L1009" s="19" t="s">
        <v>25</v>
      </c>
    </row>
    <row r="1010" spans="1:12" ht="27" x14ac:dyDescent="0.25">
      <c r="A1010" s="19" t="s">
        <v>438</v>
      </c>
      <c r="B1010" s="19" t="s">
        <v>439</v>
      </c>
      <c r="C1010" s="19" t="s">
        <v>873</v>
      </c>
      <c r="D1010" s="19" t="s">
        <v>874</v>
      </c>
      <c r="E1010" s="20" t="s">
        <v>21</v>
      </c>
      <c r="F1010" s="19" t="s">
        <v>21</v>
      </c>
      <c r="G1010" s="180">
        <v>93399</v>
      </c>
      <c r="H1010" s="21" t="s">
        <v>1602</v>
      </c>
      <c r="I1010" s="19" t="s">
        <v>876</v>
      </c>
      <c r="J1010" s="19" t="s">
        <v>9283</v>
      </c>
      <c r="K1010" s="20" t="s">
        <v>1479</v>
      </c>
      <c r="L1010" s="19" t="s">
        <v>25</v>
      </c>
    </row>
    <row r="1011" spans="1:12" ht="27" x14ac:dyDescent="0.25">
      <c r="A1011" s="19" t="s">
        <v>438</v>
      </c>
      <c r="B1011" s="19" t="s">
        <v>439</v>
      </c>
      <c r="C1011" s="19" t="s">
        <v>873</v>
      </c>
      <c r="D1011" s="19" t="s">
        <v>874</v>
      </c>
      <c r="E1011" s="20" t="s">
        <v>21</v>
      </c>
      <c r="F1011" s="19" t="s">
        <v>21</v>
      </c>
      <c r="G1011" s="180">
        <v>93400</v>
      </c>
      <c r="H1011" s="21" t="s">
        <v>1603</v>
      </c>
      <c r="I1011" s="19" t="s">
        <v>876</v>
      </c>
      <c r="J1011" s="19" t="s">
        <v>9283</v>
      </c>
      <c r="K1011" s="20" t="s">
        <v>1481</v>
      </c>
      <c r="L1011" s="19" t="s">
        <v>25</v>
      </c>
    </row>
    <row r="1012" spans="1:12" ht="27" x14ac:dyDescent="0.25">
      <c r="A1012" s="19" t="s">
        <v>438</v>
      </c>
      <c r="B1012" s="19" t="s">
        <v>439</v>
      </c>
      <c r="C1012" s="19" t="s">
        <v>873</v>
      </c>
      <c r="D1012" s="19" t="s">
        <v>874</v>
      </c>
      <c r="E1012" s="20" t="s">
        <v>21</v>
      </c>
      <c r="F1012" s="19" t="s">
        <v>21</v>
      </c>
      <c r="G1012" s="180">
        <v>93401</v>
      </c>
      <c r="H1012" s="21" t="s">
        <v>1604</v>
      </c>
      <c r="I1012" s="19" t="s">
        <v>876</v>
      </c>
      <c r="J1012" s="19" t="s">
        <v>444</v>
      </c>
      <c r="K1012" s="20" t="s">
        <v>9606</v>
      </c>
      <c r="L1012" s="19" t="s">
        <v>25</v>
      </c>
    </row>
    <row r="1013" spans="1:12" ht="27" x14ac:dyDescent="0.25">
      <c r="A1013" s="19" t="s">
        <v>438</v>
      </c>
      <c r="B1013" s="19" t="s">
        <v>439</v>
      </c>
      <c r="C1013" s="19" t="s">
        <v>873</v>
      </c>
      <c r="D1013" s="19" t="s">
        <v>874</v>
      </c>
      <c r="E1013" s="20" t="s">
        <v>21</v>
      </c>
      <c r="F1013" s="19" t="s">
        <v>21</v>
      </c>
      <c r="G1013" s="180">
        <v>93404</v>
      </c>
      <c r="H1013" s="21" t="s">
        <v>1605</v>
      </c>
      <c r="I1013" s="19" t="s">
        <v>876</v>
      </c>
      <c r="J1013" s="19" t="s">
        <v>9283</v>
      </c>
      <c r="K1013" s="20" t="s">
        <v>1606</v>
      </c>
      <c r="L1013" s="19" t="s">
        <v>25</v>
      </c>
    </row>
    <row r="1014" spans="1:12" ht="27" x14ac:dyDescent="0.25">
      <c r="A1014" s="19" t="s">
        <v>438</v>
      </c>
      <c r="B1014" s="19" t="s">
        <v>439</v>
      </c>
      <c r="C1014" s="19" t="s">
        <v>873</v>
      </c>
      <c r="D1014" s="19" t="s">
        <v>874</v>
      </c>
      <c r="E1014" s="20" t="s">
        <v>21</v>
      </c>
      <c r="F1014" s="19" t="s">
        <v>21</v>
      </c>
      <c r="G1014" s="180">
        <v>93405</v>
      </c>
      <c r="H1014" s="21" t="s">
        <v>1607</v>
      </c>
      <c r="I1014" s="19" t="s">
        <v>876</v>
      </c>
      <c r="J1014" s="19" t="s">
        <v>9283</v>
      </c>
      <c r="K1014" s="20" t="s">
        <v>1094</v>
      </c>
      <c r="L1014" s="19" t="s">
        <v>25</v>
      </c>
    </row>
    <row r="1015" spans="1:12" ht="27" x14ac:dyDescent="0.25">
      <c r="A1015" s="19" t="s">
        <v>438</v>
      </c>
      <c r="B1015" s="19" t="s">
        <v>439</v>
      </c>
      <c r="C1015" s="19" t="s">
        <v>873</v>
      </c>
      <c r="D1015" s="19" t="s">
        <v>874</v>
      </c>
      <c r="E1015" s="20" t="s">
        <v>21</v>
      </c>
      <c r="F1015" s="19" t="s">
        <v>21</v>
      </c>
      <c r="G1015" s="180">
        <v>93406</v>
      </c>
      <c r="H1015" s="21" t="s">
        <v>1608</v>
      </c>
      <c r="I1015" s="19" t="s">
        <v>876</v>
      </c>
      <c r="J1015" s="19" t="s">
        <v>9283</v>
      </c>
      <c r="K1015" s="20" t="s">
        <v>1609</v>
      </c>
      <c r="L1015" s="19" t="s">
        <v>25</v>
      </c>
    </row>
    <row r="1016" spans="1:12" ht="27" x14ac:dyDescent="0.25">
      <c r="A1016" s="19" t="s">
        <v>438</v>
      </c>
      <c r="B1016" s="19" t="s">
        <v>439</v>
      </c>
      <c r="C1016" s="19" t="s">
        <v>873</v>
      </c>
      <c r="D1016" s="19" t="s">
        <v>874</v>
      </c>
      <c r="E1016" s="20" t="s">
        <v>21</v>
      </c>
      <c r="F1016" s="19" t="s">
        <v>21</v>
      </c>
      <c r="G1016" s="180">
        <v>93407</v>
      </c>
      <c r="H1016" s="21"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21"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21"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21"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21"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21"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21"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21"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21"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21"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21"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21"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21"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21"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21"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21"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21"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21"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21"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21"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21"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21"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21"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21" t="s">
        <v>20877</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21" t="s">
        <v>20878</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21"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21"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21"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21" t="s">
        <v>20879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21" t="s">
        <v>20880</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21" t="s">
        <v>20881</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21" t="s">
        <v>20882</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21"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21"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21"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21"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21"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21"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21"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21"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21"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21"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21"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21"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21"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21"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21"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21"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21"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21"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21"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21"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21"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21"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21"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21"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21"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21"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21"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21"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21"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21"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21"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21"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21"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21"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21"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21"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21"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21"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21"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21"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21"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21"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21"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21"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21"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21"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21"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21"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21"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21"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21"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21"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21" t="s">
        <v>1729</v>
      </c>
      <c r="I1100" s="19" t="s">
        <v>876</v>
      </c>
      <c r="J1100" s="19" t="s">
        <v>444</v>
      </c>
      <c r="K1100" s="20" t="s">
        <v>9631</v>
      </c>
      <c r="L1100" s="19" t="s">
        <v>25</v>
      </c>
    </row>
    <row r="1101" spans="1:12" ht="27" x14ac:dyDescent="0.25">
      <c r="A1101" s="19" t="s">
        <v>438</v>
      </c>
      <c r="B1101" s="19" t="s">
        <v>439</v>
      </c>
      <c r="C1101" s="19" t="s">
        <v>873</v>
      </c>
      <c r="D1101" s="19" t="s">
        <v>874</v>
      </c>
      <c r="E1101" s="20" t="s">
        <v>21</v>
      </c>
      <c r="F1101" s="19" t="s">
        <v>21</v>
      </c>
      <c r="G1101" s="180">
        <v>95716</v>
      </c>
      <c r="H1101" s="21" t="s">
        <v>20883</v>
      </c>
      <c r="I1101" s="19" t="s">
        <v>876</v>
      </c>
      <c r="J1101" s="19" t="s">
        <v>23</v>
      </c>
      <c r="K1101" s="20" t="s">
        <v>9691</v>
      </c>
      <c r="L1101" s="19" t="s">
        <v>25</v>
      </c>
    </row>
    <row r="1102" spans="1:12" ht="27" x14ac:dyDescent="0.25">
      <c r="A1102" s="19" t="s">
        <v>438</v>
      </c>
      <c r="B1102" s="19" t="s">
        <v>439</v>
      </c>
      <c r="C1102" s="19" t="s">
        <v>873</v>
      </c>
      <c r="D1102" s="19" t="s">
        <v>874</v>
      </c>
      <c r="E1102" s="20" t="s">
        <v>21</v>
      </c>
      <c r="F1102" s="19" t="s">
        <v>21</v>
      </c>
      <c r="G1102" s="180">
        <v>95717</v>
      </c>
      <c r="H1102" s="21" t="s">
        <v>20884</v>
      </c>
      <c r="I1102" s="19" t="s">
        <v>876</v>
      </c>
      <c r="J1102" s="19" t="s">
        <v>23</v>
      </c>
      <c r="K1102" s="20" t="s">
        <v>9692</v>
      </c>
      <c r="L1102" s="19" t="s">
        <v>25</v>
      </c>
    </row>
    <row r="1103" spans="1:12" ht="27" x14ac:dyDescent="0.25">
      <c r="A1103" s="19" t="s">
        <v>438</v>
      </c>
      <c r="B1103" s="19" t="s">
        <v>439</v>
      </c>
      <c r="C1103" s="19" t="s">
        <v>873</v>
      </c>
      <c r="D1103" s="19" t="s">
        <v>874</v>
      </c>
      <c r="E1103" s="20" t="s">
        <v>21</v>
      </c>
      <c r="F1103" s="19" t="s">
        <v>21</v>
      </c>
      <c r="G1103" s="180">
        <v>95718</v>
      </c>
      <c r="H1103" s="21" t="s">
        <v>20885</v>
      </c>
      <c r="I1103" s="19" t="s">
        <v>876</v>
      </c>
      <c r="J1103" s="19" t="s">
        <v>23</v>
      </c>
      <c r="K1103" s="20" t="s">
        <v>7062</v>
      </c>
      <c r="L1103" s="19" t="s">
        <v>25</v>
      </c>
    </row>
    <row r="1104" spans="1:12" ht="27" x14ac:dyDescent="0.25">
      <c r="A1104" s="19" t="s">
        <v>438</v>
      </c>
      <c r="B1104" s="19" t="s">
        <v>439</v>
      </c>
      <c r="C1104" s="19" t="s">
        <v>873</v>
      </c>
      <c r="D1104" s="19" t="s">
        <v>874</v>
      </c>
      <c r="E1104" s="20" t="s">
        <v>21</v>
      </c>
      <c r="F1104" s="19" t="s">
        <v>21</v>
      </c>
      <c r="G1104" s="180">
        <v>95719</v>
      </c>
      <c r="H1104" s="21" t="s">
        <v>20886</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21"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21"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21"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21"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21"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21"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21"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21"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21"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21"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21"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21"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21"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21"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21"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21"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21" t="s">
        <v>20887</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21" t="s">
        <v>20888</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21" t="s">
        <v>20889</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21" t="s">
        <v>20890</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21" t="s">
        <v>20891</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21"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21"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21"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21"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21"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21"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21"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21"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21"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21"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21"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21"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21"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21"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21"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21"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21"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21"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21"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21"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21"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21"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21"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21"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21"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21"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21"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21"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21"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21"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21"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21"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21"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21"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21"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21"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21"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21"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21"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21"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21" t="s">
        <v>1828</v>
      </c>
      <c r="I1166" s="19" t="s">
        <v>15719</v>
      </c>
      <c r="J1166" s="19" t="s">
        <v>23</v>
      </c>
      <c r="K1166" s="20" t="s">
        <v>1335</v>
      </c>
      <c r="L1166" s="19" t="s">
        <v>25</v>
      </c>
    </row>
    <row r="1167" spans="1:12" x14ac:dyDescent="0.25">
      <c r="A1167" s="19" t="s">
        <v>1824</v>
      </c>
      <c r="B1167" s="19" t="s">
        <v>1825</v>
      </c>
      <c r="C1167" s="19" t="s">
        <v>1826</v>
      </c>
      <c r="D1167" s="19" t="s">
        <v>1827</v>
      </c>
      <c r="E1167" s="20" t="s">
        <v>21</v>
      </c>
      <c r="F1167" s="19" t="s">
        <v>21</v>
      </c>
      <c r="G1167" s="180">
        <v>92259</v>
      </c>
      <c r="H1167" s="21" t="s">
        <v>1829</v>
      </c>
      <c r="I1167" s="19" t="s">
        <v>15692</v>
      </c>
      <c r="J1167" s="19" t="s">
        <v>9283</v>
      </c>
      <c r="K1167" s="20" t="s">
        <v>13091</v>
      </c>
      <c r="L1167" s="19" t="s">
        <v>25</v>
      </c>
    </row>
    <row r="1168" spans="1:12" x14ac:dyDescent="0.25">
      <c r="A1168" s="19" t="s">
        <v>1824</v>
      </c>
      <c r="B1168" s="19" t="s">
        <v>1825</v>
      </c>
      <c r="C1168" s="19" t="s">
        <v>1826</v>
      </c>
      <c r="D1168" s="19" t="s">
        <v>1827</v>
      </c>
      <c r="E1168" s="20" t="s">
        <v>21</v>
      </c>
      <c r="F1168" s="19" t="s">
        <v>21</v>
      </c>
      <c r="G1168" s="180">
        <v>92260</v>
      </c>
      <c r="H1168" s="21" t="s">
        <v>1830</v>
      </c>
      <c r="I1168" s="19" t="s">
        <v>15692</v>
      </c>
      <c r="J1168" s="19" t="s">
        <v>9283</v>
      </c>
      <c r="K1168" s="20" t="s">
        <v>13092</v>
      </c>
      <c r="L1168" s="19" t="s">
        <v>25</v>
      </c>
    </row>
    <row r="1169" spans="1:12" x14ac:dyDescent="0.25">
      <c r="A1169" s="19" t="s">
        <v>1824</v>
      </c>
      <c r="B1169" s="19" t="s">
        <v>1825</v>
      </c>
      <c r="C1169" s="19" t="s">
        <v>1826</v>
      </c>
      <c r="D1169" s="19" t="s">
        <v>1827</v>
      </c>
      <c r="E1169" s="20" t="s">
        <v>21</v>
      </c>
      <c r="F1169" s="19" t="s">
        <v>21</v>
      </c>
      <c r="G1169" s="180">
        <v>92261</v>
      </c>
      <c r="H1169" s="21" t="s">
        <v>1832</v>
      </c>
      <c r="I1169" s="19" t="s">
        <v>15692</v>
      </c>
      <c r="J1169" s="19" t="s">
        <v>9283</v>
      </c>
      <c r="K1169" s="20" t="s">
        <v>13093</v>
      </c>
      <c r="L1169" s="19" t="s">
        <v>25</v>
      </c>
    </row>
    <row r="1170" spans="1:12" x14ac:dyDescent="0.25">
      <c r="A1170" s="19" t="s">
        <v>1824</v>
      </c>
      <c r="B1170" s="19" t="s">
        <v>1825</v>
      </c>
      <c r="C1170" s="19" t="s">
        <v>1826</v>
      </c>
      <c r="D1170" s="19" t="s">
        <v>1827</v>
      </c>
      <c r="E1170" s="20" t="s">
        <v>21</v>
      </c>
      <c r="F1170" s="19" t="s">
        <v>21</v>
      </c>
      <c r="G1170" s="180">
        <v>92262</v>
      </c>
      <c r="H1170" s="21" t="s">
        <v>1833</v>
      </c>
      <c r="I1170" s="19" t="s">
        <v>15692</v>
      </c>
      <c r="J1170" s="19" t="s">
        <v>9283</v>
      </c>
      <c r="K1170" s="20" t="s">
        <v>13094</v>
      </c>
      <c r="L1170" s="19" t="s">
        <v>25</v>
      </c>
    </row>
    <row r="1171" spans="1:12" x14ac:dyDescent="0.25">
      <c r="A1171" s="19" t="s">
        <v>1824</v>
      </c>
      <c r="B1171" s="19" t="s">
        <v>1825</v>
      </c>
      <c r="C1171" s="19" t="s">
        <v>1826</v>
      </c>
      <c r="D1171" s="19" t="s">
        <v>1827</v>
      </c>
      <c r="E1171" s="20" t="s">
        <v>21</v>
      </c>
      <c r="F1171" s="19" t="s">
        <v>21</v>
      </c>
      <c r="G1171" s="180">
        <v>92539</v>
      </c>
      <c r="H1171" s="21" t="s">
        <v>1834</v>
      </c>
      <c r="I1171" s="19" t="s">
        <v>15719</v>
      </c>
      <c r="J1171" s="19" t="s">
        <v>9283</v>
      </c>
      <c r="K1171" s="20" t="s">
        <v>13095</v>
      </c>
      <c r="L1171" s="19" t="s">
        <v>25</v>
      </c>
    </row>
    <row r="1172" spans="1:12" x14ac:dyDescent="0.25">
      <c r="A1172" s="19" t="s">
        <v>1824</v>
      </c>
      <c r="B1172" s="19" t="s">
        <v>1825</v>
      </c>
      <c r="C1172" s="19" t="s">
        <v>1826</v>
      </c>
      <c r="D1172" s="19" t="s">
        <v>1827</v>
      </c>
      <c r="E1172" s="20" t="s">
        <v>21</v>
      </c>
      <c r="F1172" s="19" t="s">
        <v>21</v>
      </c>
      <c r="G1172" s="180">
        <v>92540</v>
      </c>
      <c r="H1172" s="21" t="s">
        <v>1835</v>
      </c>
      <c r="I1172" s="19" t="s">
        <v>15719</v>
      </c>
      <c r="J1172" s="19" t="s">
        <v>9283</v>
      </c>
      <c r="K1172" s="20" t="s">
        <v>13096</v>
      </c>
      <c r="L1172" s="19" t="s">
        <v>25</v>
      </c>
    </row>
    <row r="1173" spans="1:12" x14ac:dyDescent="0.25">
      <c r="A1173" s="19" t="s">
        <v>1824</v>
      </c>
      <c r="B1173" s="19" t="s">
        <v>1825</v>
      </c>
      <c r="C1173" s="19" t="s">
        <v>1826</v>
      </c>
      <c r="D1173" s="19" t="s">
        <v>1827</v>
      </c>
      <c r="E1173" s="20" t="s">
        <v>21</v>
      </c>
      <c r="F1173" s="19" t="s">
        <v>21</v>
      </c>
      <c r="G1173" s="180">
        <v>92541</v>
      </c>
      <c r="H1173" s="21" t="s">
        <v>1836</v>
      </c>
      <c r="I1173" s="19" t="s">
        <v>15719</v>
      </c>
      <c r="J1173" s="19" t="s">
        <v>9283</v>
      </c>
      <c r="K1173" s="20" t="s">
        <v>7146</v>
      </c>
      <c r="L1173" s="19" t="s">
        <v>25</v>
      </c>
    </row>
    <row r="1174" spans="1:12" x14ac:dyDescent="0.25">
      <c r="A1174" s="19" t="s">
        <v>1824</v>
      </c>
      <c r="B1174" s="19" t="s">
        <v>1825</v>
      </c>
      <c r="C1174" s="19" t="s">
        <v>1826</v>
      </c>
      <c r="D1174" s="19" t="s">
        <v>1827</v>
      </c>
      <c r="E1174" s="20" t="s">
        <v>21</v>
      </c>
      <c r="F1174" s="19" t="s">
        <v>21</v>
      </c>
      <c r="G1174" s="180">
        <v>92542</v>
      </c>
      <c r="H1174" s="21" t="s">
        <v>1838</v>
      </c>
      <c r="I1174" s="19" t="s">
        <v>15719</v>
      </c>
      <c r="J1174" s="19" t="s">
        <v>9283</v>
      </c>
      <c r="K1174" s="20" t="s">
        <v>11874</v>
      </c>
      <c r="L1174" s="19" t="s">
        <v>25</v>
      </c>
    </row>
    <row r="1175" spans="1:12" x14ac:dyDescent="0.25">
      <c r="A1175" s="19" t="s">
        <v>1824</v>
      </c>
      <c r="B1175" s="19" t="s">
        <v>1825</v>
      </c>
      <c r="C1175" s="19" t="s">
        <v>1826</v>
      </c>
      <c r="D1175" s="19" t="s">
        <v>1827</v>
      </c>
      <c r="E1175" s="20" t="s">
        <v>21</v>
      </c>
      <c r="F1175" s="19" t="s">
        <v>21</v>
      </c>
      <c r="G1175" s="180">
        <v>92543</v>
      </c>
      <c r="H1175" s="21" t="s">
        <v>1839</v>
      </c>
      <c r="I1175" s="19" t="s">
        <v>15719</v>
      </c>
      <c r="J1175" s="19" t="s">
        <v>9283</v>
      </c>
      <c r="K1175" s="20" t="s">
        <v>7495</v>
      </c>
      <c r="L1175" s="19" t="s">
        <v>25</v>
      </c>
    </row>
    <row r="1176" spans="1:12" x14ac:dyDescent="0.25">
      <c r="A1176" s="19" t="s">
        <v>1824</v>
      </c>
      <c r="B1176" s="19" t="s">
        <v>1825</v>
      </c>
      <c r="C1176" s="19" t="s">
        <v>1826</v>
      </c>
      <c r="D1176" s="19" t="s">
        <v>1827</v>
      </c>
      <c r="E1176" s="20" t="s">
        <v>21</v>
      </c>
      <c r="F1176" s="19" t="s">
        <v>21</v>
      </c>
      <c r="G1176" s="180">
        <v>92544</v>
      </c>
      <c r="H1176" s="21" t="s">
        <v>1841</v>
      </c>
      <c r="I1176" s="19" t="s">
        <v>15719</v>
      </c>
      <c r="J1176" s="19" t="s">
        <v>9283</v>
      </c>
      <c r="K1176" s="20" t="s">
        <v>13097</v>
      </c>
      <c r="L1176" s="19" t="s">
        <v>25</v>
      </c>
    </row>
    <row r="1177" spans="1:12" x14ac:dyDescent="0.25">
      <c r="A1177" s="19" t="s">
        <v>1824</v>
      </c>
      <c r="B1177" s="19" t="s">
        <v>1825</v>
      </c>
      <c r="C1177" s="19" t="s">
        <v>1826</v>
      </c>
      <c r="D1177" s="19" t="s">
        <v>1827</v>
      </c>
      <c r="E1177" s="20" t="s">
        <v>21</v>
      </c>
      <c r="F1177" s="19" t="s">
        <v>21</v>
      </c>
      <c r="G1177" s="180">
        <v>92545</v>
      </c>
      <c r="H1177" s="21" t="s">
        <v>1842</v>
      </c>
      <c r="I1177" s="19" t="s">
        <v>15692</v>
      </c>
      <c r="J1177" s="19" t="s">
        <v>9283</v>
      </c>
      <c r="K1177" s="20" t="s">
        <v>13098</v>
      </c>
      <c r="L1177" s="19" t="s">
        <v>25</v>
      </c>
    </row>
    <row r="1178" spans="1:12" x14ac:dyDescent="0.25">
      <c r="A1178" s="19" t="s">
        <v>1824</v>
      </c>
      <c r="B1178" s="19" t="s">
        <v>1825</v>
      </c>
      <c r="C1178" s="19" t="s">
        <v>1826</v>
      </c>
      <c r="D1178" s="19" t="s">
        <v>1827</v>
      </c>
      <c r="E1178" s="20" t="s">
        <v>21</v>
      </c>
      <c r="F1178" s="19" t="s">
        <v>21</v>
      </c>
      <c r="G1178" s="180">
        <v>92546</v>
      </c>
      <c r="H1178" s="21" t="s">
        <v>1843</v>
      </c>
      <c r="I1178" s="19" t="s">
        <v>15692</v>
      </c>
      <c r="J1178" s="19" t="s">
        <v>9283</v>
      </c>
      <c r="K1178" s="20" t="s">
        <v>13099</v>
      </c>
      <c r="L1178" s="19" t="s">
        <v>25</v>
      </c>
    </row>
    <row r="1179" spans="1:12" x14ac:dyDescent="0.25">
      <c r="A1179" s="19" t="s">
        <v>1824</v>
      </c>
      <c r="B1179" s="19" t="s">
        <v>1825</v>
      </c>
      <c r="C1179" s="19" t="s">
        <v>1826</v>
      </c>
      <c r="D1179" s="19" t="s">
        <v>1827</v>
      </c>
      <c r="E1179" s="20" t="s">
        <v>21</v>
      </c>
      <c r="F1179" s="19" t="s">
        <v>21</v>
      </c>
      <c r="G1179" s="180">
        <v>92547</v>
      </c>
      <c r="H1179" s="21" t="s">
        <v>1844</v>
      </c>
      <c r="I1179" s="19" t="s">
        <v>15692</v>
      </c>
      <c r="J1179" s="19" t="s">
        <v>9283</v>
      </c>
      <c r="K1179" s="20" t="s">
        <v>13100</v>
      </c>
      <c r="L1179" s="19" t="s">
        <v>25</v>
      </c>
    </row>
    <row r="1180" spans="1:12" x14ac:dyDescent="0.25">
      <c r="A1180" s="19" t="s">
        <v>1824</v>
      </c>
      <c r="B1180" s="19" t="s">
        <v>1825</v>
      </c>
      <c r="C1180" s="19" t="s">
        <v>1826</v>
      </c>
      <c r="D1180" s="19" t="s">
        <v>1827</v>
      </c>
      <c r="E1180" s="20" t="s">
        <v>21</v>
      </c>
      <c r="F1180" s="19" t="s">
        <v>21</v>
      </c>
      <c r="G1180" s="180">
        <v>92548</v>
      </c>
      <c r="H1180" s="21" t="s">
        <v>1845</v>
      </c>
      <c r="I1180" s="19" t="s">
        <v>15692</v>
      </c>
      <c r="J1180" s="19" t="s">
        <v>9283</v>
      </c>
      <c r="K1180" s="20" t="s">
        <v>13101</v>
      </c>
      <c r="L1180" s="19" t="s">
        <v>25</v>
      </c>
    </row>
    <row r="1181" spans="1:12" x14ac:dyDescent="0.25">
      <c r="A1181" s="19" t="s">
        <v>1824</v>
      </c>
      <c r="B1181" s="19" t="s">
        <v>1825</v>
      </c>
      <c r="C1181" s="19" t="s">
        <v>1826</v>
      </c>
      <c r="D1181" s="19" t="s">
        <v>1827</v>
      </c>
      <c r="E1181" s="20" t="s">
        <v>21</v>
      </c>
      <c r="F1181" s="19" t="s">
        <v>21</v>
      </c>
      <c r="G1181" s="180">
        <v>92549</v>
      </c>
      <c r="H1181" s="21" t="s">
        <v>1846</v>
      </c>
      <c r="I1181" s="19" t="s">
        <v>15692</v>
      </c>
      <c r="J1181" s="19" t="s">
        <v>9283</v>
      </c>
      <c r="K1181" s="20" t="s">
        <v>13102</v>
      </c>
      <c r="L1181" s="19" t="s">
        <v>25</v>
      </c>
    </row>
    <row r="1182" spans="1:12" x14ac:dyDescent="0.25">
      <c r="A1182" s="19" t="s">
        <v>1824</v>
      </c>
      <c r="B1182" s="19" t="s">
        <v>1825</v>
      </c>
      <c r="C1182" s="19" t="s">
        <v>1826</v>
      </c>
      <c r="D1182" s="19" t="s">
        <v>1827</v>
      </c>
      <c r="E1182" s="20" t="s">
        <v>21</v>
      </c>
      <c r="F1182" s="19" t="s">
        <v>21</v>
      </c>
      <c r="G1182" s="180">
        <v>92550</v>
      </c>
      <c r="H1182" s="21" t="s">
        <v>1847</v>
      </c>
      <c r="I1182" s="19" t="s">
        <v>15692</v>
      </c>
      <c r="J1182" s="19" t="s">
        <v>9283</v>
      </c>
      <c r="K1182" s="20" t="s">
        <v>13103</v>
      </c>
      <c r="L1182" s="19" t="s">
        <v>25</v>
      </c>
    </row>
    <row r="1183" spans="1:12" x14ac:dyDescent="0.25">
      <c r="A1183" s="19" t="s">
        <v>1824</v>
      </c>
      <c r="B1183" s="19" t="s">
        <v>1825</v>
      </c>
      <c r="C1183" s="19" t="s">
        <v>1826</v>
      </c>
      <c r="D1183" s="19" t="s">
        <v>1827</v>
      </c>
      <c r="E1183" s="20" t="s">
        <v>21</v>
      </c>
      <c r="F1183" s="19" t="s">
        <v>21</v>
      </c>
      <c r="G1183" s="180">
        <v>92551</v>
      </c>
      <c r="H1183" s="21" t="s">
        <v>1848</v>
      </c>
      <c r="I1183" s="19" t="s">
        <v>15692</v>
      </c>
      <c r="J1183" s="19" t="s">
        <v>9283</v>
      </c>
      <c r="K1183" s="20" t="s">
        <v>13104</v>
      </c>
      <c r="L1183" s="19" t="s">
        <v>25</v>
      </c>
    </row>
    <row r="1184" spans="1:12" x14ac:dyDescent="0.25">
      <c r="A1184" s="19" t="s">
        <v>1824</v>
      </c>
      <c r="B1184" s="19" t="s">
        <v>1825</v>
      </c>
      <c r="C1184" s="19" t="s">
        <v>1826</v>
      </c>
      <c r="D1184" s="19" t="s">
        <v>1827</v>
      </c>
      <c r="E1184" s="20" t="s">
        <v>21</v>
      </c>
      <c r="F1184" s="19" t="s">
        <v>21</v>
      </c>
      <c r="G1184" s="180">
        <v>92552</v>
      </c>
      <c r="H1184" s="21" t="s">
        <v>1849</v>
      </c>
      <c r="I1184" s="19" t="s">
        <v>15692</v>
      </c>
      <c r="J1184" s="19" t="s">
        <v>9283</v>
      </c>
      <c r="K1184" s="20" t="s">
        <v>13105</v>
      </c>
      <c r="L1184" s="19" t="s">
        <v>25</v>
      </c>
    </row>
    <row r="1185" spans="1:12" x14ac:dyDescent="0.25">
      <c r="A1185" s="19" t="s">
        <v>1824</v>
      </c>
      <c r="B1185" s="19" t="s">
        <v>1825</v>
      </c>
      <c r="C1185" s="19" t="s">
        <v>1826</v>
      </c>
      <c r="D1185" s="19" t="s">
        <v>1827</v>
      </c>
      <c r="E1185" s="20" t="s">
        <v>21</v>
      </c>
      <c r="F1185" s="19" t="s">
        <v>21</v>
      </c>
      <c r="G1185" s="180">
        <v>92553</v>
      </c>
      <c r="H1185" s="21" t="s">
        <v>1850</v>
      </c>
      <c r="I1185" s="19" t="s">
        <v>15692</v>
      </c>
      <c r="J1185" s="19" t="s">
        <v>9283</v>
      </c>
      <c r="K1185" s="20" t="s">
        <v>13106</v>
      </c>
      <c r="L1185" s="19" t="s">
        <v>25</v>
      </c>
    </row>
    <row r="1186" spans="1:12" x14ac:dyDescent="0.25">
      <c r="A1186" s="19" t="s">
        <v>1824</v>
      </c>
      <c r="B1186" s="19" t="s">
        <v>1825</v>
      </c>
      <c r="C1186" s="19" t="s">
        <v>1826</v>
      </c>
      <c r="D1186" s="19" t="s">
        <v>1827</v>
      </c>
      <c r="E1186" s="20" t="s">
        <v>21</v>
      </c>
      <c r="F1186" s="19" t="s">
        <v>21</v>
      </c>
      <c r="G1186" s="180">
        <v>92554</v>
      </c>
      <c r="H1186" s="21" t="s">
        <v>1851</v>
      </c>
      <c r="I1186" s="19" t="s">
        <v>15692</v>
      </c>
      <c r="J1186" s="19" t="s">
        <v>9283</v>
      </c>
      <c r="K1186" s="20" t="s">
        <v>13107</v>
      </c>
      <c r="L1186" s="19" t="s">
        <v>25</v>
      </c>
    </row>
    <row r="1187" spans="1:12" x14ac:dyDescent="0.25">
      <c r="A1187" s="19" t="s">
        <v>1824</v>
      </c>
      <c r="B1187" s="19" t="s">
        <v>1825</v>
      </c>
      <c r="C1187" s="19" t="s">
        <v>1826</v>
      </c>
      <c r="D1187" s="19" t="s">
        <v>1827</v>
      </c>
      <c r="E1187" s="20" t="s">
        <v>21</v>
      </c>
      <c r="F1187" s="19" t="s">
        <v>21</v>
      </c>
      <c r="G1187" s="180">
        <v>92555</v>
      </c>
      <c r="H1187" s="21" t="s">
        <v>1852</v>
      </c>
      <c r="I1187" s="19" t="s">
        <v>15692</v>
      </c>
      <c r="J1187" s="19" t="s">
        <v>9283</v>
      </c>
      <c r="K1187" s="20" t="s">
        <v>13108</v>
      </c>
      <c r="L1187" s="19" t="s">
        <v>25</v>
      </c>
    </row>
    <row r="1188" spans="1:12" x14ac:dyDescent="0.25">
      <c r="A1188" s="19" t="s">
        <v>1824</v>
      </c>
      <c r="B1188" s="19" t="s">
        <v>1825</v>
      </c>
      <c r="C1188" s="19" t="s">
        <v>1826</v>
      </c>
      <c r="D1188" s="19" t="s">
        <v>1827</v>
      </c>
      <c r="E1188" s="20" t="s">
        <v>21</v>
      </c>
      <c r="F1188" s="19" t="s">
        <v>21</v>
      </c>
      <c r="G1188" s="180">
        <v>92556</v>
      </c>
      <c r="H1188" s="21" t="s">
        <v>1853</v>
      </c>
      <c r="I1188" s="19" t="s">
        <v>15692</v>
      </c>
      <c r="J1188" s="19" t="s">
        <v>9283</v>
      </c>
      <c r="K1188" s="20" t="s">
        <v>13109</v>
      </c>
      <c r="L1188" s="19" t="s">
        <v>25</v>
      </c>
    </row>
    <row r="1189" spans="1:12" x14ac:dyDescent="0.25">
      <c r="A1189" s="19" t="s">
        <v>1824</v>
      </c>
      <c r="B1189" s="19" t="s">
        <v>1825</v>
      </c>
      <c r="C1189" s="19" t="s">
        <v>1826</v>
      </c>
      <c r="D1189" s="19" t="s">
        <v>1827</v>
      </c>
      <c r="E1189" s="20" t="s">
        <v>21</v>
      </c>
      <c r="F1189" s="19" t="s">
        <v>21</v>
      </c>
      <c r="G1189" s="180">
        <v>92557</v>
      </c>
      <c r="H1189" s="21" t="s">
        <v>1854</v>
      </c>
      <c r="I1189" s="19" t="s">
        <v>15692</v>
      </c>
      <c r="J1189" s="19" t="s">
        <v>9283</v>
      </c>
      <c r="K1189" s="20" t="s">
        <v>13110</v>
      </c>
      <c r="L1189" s="19" t="s">
        <v>25</v>
      </c>
    </row>
    <row r="1190" spans="1:12" x14ac:dyDescent="0.25">
      <c r="A1190" s="19" t="s">
        <v>1824</v>
      </c>
      <c r="B1190" s="19" t="s">
        <v>1825</v>
      </c>
      <c r="C1190" s="19" t="s">
        <v>1826</v>
      </c>
      <c r="D1190" s="19" t="s">
        <v>1827</v>
      </c>
      <c r="E1190" s="20" t="s">
        <v>21</v>
      </c>
      <c r="F1190" s="19" t="s">
        <v>21</v>
      </c>
      <c r="G1190" s="180">
        <v>92558</v>
      </c>
      <c r="H1190" s="21" t="s">
        <v>1855</v>
      </c>
      <c r="I1190" s="19" t="s">
        <v>15692</v>
      </c>
      <c r="J1190" s="19" t="s">
        <v>9283</v>
      </c>
      <c r="K1190" s="20" t="s">
        <v>13111</v>
      </c>
      <c r="L1190" s="19" t="s">
        <v>25</v>
      </c>
    </row>
    <row r="1191" spans="1:12" x14ac:dyDescent="0.25">
      <c r="A1191" s="19" t="s">
        <v>1824</v>
      </c>
      <c r="B1191" s="19" t="s">
        <v>1825</v>
      </c>
      <c r="C1191" s="19" t="s">
        <v>1826</v>
      </c>
      <c r="D1191" s="19" t="s">
        <v>1827</v>
      </c>
      <c r="E1191" s="20" t="s">
        <v>21</v>
      </c>
      <c r="F1191" s="19" t="s">
        <v>21</v>
      </c>
      <c r="G1191" s="180">
        <v>92559</v>
      </c>
      <c r="H1191" s="21" t="s">
        <v>1856</v>
      </c>
      <c r="I1191" s="19" t="s">
        <v>15692</v>
      </c>
      <c r="J1191" s="19" t="s">
        <v>9283</v>
      </c>
      <c r="K1191" s="20" t="s">
        <v>13112</v>
      </c>
      <c r="L1191" s="19" t="s">
        <v>25</v>
      </c>
    </row>
    <row r="1192" spans="1:12" x14ac:dyDescent="0.25">
      <c r="A1192" s="19" t="s">
        <v>1824</v>
      </c>
      <c r="B1192" s="19" t="s">
        <v>1825</v>
      </c>
      <c r="C1192" s="19" t="s">
        <v>1826</v>
      </c>
      <c r="D1192" s="19" t="s">
        <v>1827</v>
      </c>
      <c r="E1192" s="20" t="s">
        <v>21</v>
      </c>
      <c r="F1192" s="19" t="s">
        <v>21</v>
      </c>
      <c r="G1192" s="180">
        <v>92560</v>
      </c>
      <c r="H1192" s="21" t="s">
        <v>1857</v>
      </c>
      <c r="I1192" s="19" t="s">
        <v>15692</v>
      </c>
      <c r="J1192" s="19" t="s">
        <v>9283</v>
      </c>
      <c r="K1192" s="20" t="s">
        <v>13113</v>
      </c>
      <c r="L1192" s="19" t="s">
        <v>25</v>
      </c>
    </row>
    <row r="1193" spans="1:12" x14ac:dyDescent="0.25">
      <c r="A1193" s="19" t="s">
        <v>1824</v>
      </c>
      <c r="B1193" s="19" t="s">
        <v>1825</v>
      </c>
      <c r="C1193" s="19" t="s">
        <v>1826</v>
      </c>
      <c r="D1193" s="19" t="s">
        <v>1827</v>
      </c>
      <c r="E1193" s="20" t="s">
        <v>21</v>
      </c>
      <c r="F1193" s="19" t="s">
        <v>21</v>
      </c>
      <c r="G1193" s="180">
        <v>92561</v>
      </c>
      <c r="H1193" s="21" t="s">
        <v>1858</v>
      </c>
      <c r="I1193" s="19" t="s">
        <v>15692</v>
      </c>
      <c r="J1193" s="19" t="s">
        <v>9283</v>
      </c>
      <c r="K1193" s="20" t="s">
        <v>13114</v>
      </c>
      <c r="L1193" s="19" t="s">
        <v>25</v>
      </c>
    </row>
    <row r="1194" spans="1:12" x14ac:dyDescent="0.25">
      <c r="A1194" s="19" t="s">
        <v>1824</v>
      </c>
      <c r="B1194" s="19" t="s">
        <v>1825</v>
      </c>
      <c r="C1194" s="19" t="s">
        <v>1826</v>
      </c>
      <c r="D1194" s="19" t="s">
        <v>1827</v>
      </c>
      <c r="E1194" s="20" t="s">
        <v>21</v>
      </c>
      <c r="F1194" s="19" t="s">
        <v>21</v>
      </c>
      <c r="G1194" s="180">
        <v>92562</v>
      </c>
      <c r="H1194" s="21" t="s">
        <v>1859</v>
      </c>
      <c r="I1194" s="19" t="s">
        <v>15692</v>
      </c>
      <c r="J1194" s="19" t="s">
        <v>9283</v>
      </c>
      <c r="K1194" s="20" t="s">
        <v>13115</v>
      </c>
      <c r="L1194" s="19" t="s">
        <v>25</v>
      </c>
    </row>
    <row r="1195" spans="1:12" x14ac:dyDescent="0.25">
      <c r="A1195" s="19" t="s">
        <v>1824</v>
      </c>
      <c r="B1195" s="19" t="s">
        <v>1825</v>
      </c>
      <c r="C1195" s="19" t="s">
        <v>1826</v>
      </c>
      <c r="D1195" s="19" t="s">
        <v>1827</v>
      </c>
      <c r="E1195" s="20" t="s">
        <v>21</v>
      </c>
      <c r="F1195" s="19" t="s">
        <v>21</v>
      </c>
      <c r="G1195" s="180">
        <v>92563</v>
      </c>
      <c r="H1195" s="21" t="s">
        <v>1860</v>
      </c>
      <c r="I1195" s="19" t="s">
        <v>15692</v>
      </c>
      <c r="J1195" s="19" t="s">
        <v>9283</v>
      </c>
      <c r="K1195" s="20" t="s">
        <v>13116</v>
      </c>
      <c r="L1195" s="19" t="s">
        <v>25</v>
      </c>
    </row>
    <row r="1196" spans="1:12" x14ac:dyDescent="0.25">
      <c r="A1196" s="19" t="s">
        <v>1824</v>
      </c>
      <c r="B1196" s="19" t="s">
        <v>1825</v>
      </c>
      <c r="C1196" s="19" t="s">
        <v>1826</v>
      </c>
      <c r="D1196" s="19" t="s">
        <v>1827</v>
      </c>
      <c r="E1196" s="20" t="s">
        <v>21</v>
      </c>
      <c r="F1196" s="19" t="s">
        <v>21</v>
      </c>
      <c r="G1196" s="180">
        <v>92564</v>
      </c>
      <c r="H1196" s="21" t="s">
        <v>1861</v>
      </c>
      <c r="I1196" s="19" t="s">
        <v>15692</v>
      </c>
      <c r="J1196" s="19" t="s">
        <v>9283</v>
      </c>
      <c r="K1196" s="20" t="s">
        <v>13117</v>
      </c>
      <c r="L1196" s="19" t="s">
        <v>25</v>
      </c>
    </row>
    <row r="1197" spans="1:12" x14ac:dyDescent="0.25">
      <c r="A1197" s="19" t="s">
        <v>1824</v>
      </c>
      <c r="B1197" s="19" t="s">
        <v>1825</v>
      </c>
      <c r="C1197" s="19" t="s">
        <v>1826</v>
      </c>
      <c r="D1197" s="19" t="s">
        <v>1827</v>
      </c>
      <c r="E1197" s="20" t="s">
        <v>21</v>
      </c>
      <c r="F1197" s="19" t="s">
        <v>21</v>
      </c>
      <c r="G1197" s="180">
        <v>92565</v>
      </c>
      <c r="H1197" s="21" t="s">
        <v>1862</v>
      </c>
      <c r="I1197" s="19" t="s">
        <v>15719</v>
      </c>
      <c r="J1197" s="19" t="s">
        <v>9283</v>
      </c>
      <c r="K1197" s="20" t="s">
        <v>13118</v>
      </c>
      <c r="L1197" s="19" t="s">
        <v>25</v>
      </c>
    </row>
    <row r="1198" spans="1:12" ht="27" x14ac:dyDescent="0.25">
      <c r="A1198" s="19" t="s">
        <v>1824</v>
      </c>
      <c r="B1198" s="19" t="s">
        <v>1825</v>
      </c>
      <c r="C1198" s="19" t="s">
        <v>1826</v>
      </c>
      <c r="D1198" s="19" t="s">
        <v>1827</v>
      </c>
      <c r="E1198" s="20" t="s">
        <v>21</v>
      </c>
      <c r="F1198" s="19" t="s">
        <v>21</v>
      </c>
      <c r="G1198" s="180">
        <v>92566</v>
      </c>
      <c r="H1198" s="21" t="s">
        <v>1864</v>
      </c>
      <c r="I1198" s="19" t="s">
        <v>15719</v>
      </c>
      <c r="J1198" s="19" t="s">
        <v>9283</v>
      </c>
      <c r="K1198" s="20" t="s">
        <v>9125</v>
      </c>
      <c r="L1198" s="19" t="s">
        <v>25</v>
      </c>
    </row>
    <row r="1199" spans="1:12" x14ac:dyDescent="0.25">
      <c r="A1199" s="19" t="s">
        <v>1824</v>
      </c>
      <c r="B1199" s="19" t="s">
        <v>1825</v>
      </c>
      <c r="C1199" s="19" t="s">
        <v>1826</v>
      </c>
      <c r="D1199" s="19" t="s">
        <v>1827</v>
      </c>
      <c r="E1199" s="20" t="s">
        <v>21</v>
      </c>
      <c r="F1199" s="19" t="s">
        <v>21</v>
      </c>
      <c r="G1199" s="180">
        <v>92567</v>
      </c>
      <c r="H1199" s="21" t="s">
        <v>1866</v>
      </c>
      <c r="I1199" s="19" t="s">
        <v>15719</v>
      </c>
      <c r="J1199" s="19" t="s">
        <v>9283</v>
      </c>
      <c r="K1199" s="20" t="s">
        <v>8695</v>
      </c>
      <c r="L1199" s="19" t="s">
        <v>25</v>
      </c>
    </row>
    <row r="1200" spans="1:12" ht="27" x14ac:dyDescent="0.25">
      <c r="A1200" s="19" t="s">
        <v>1824</v>
      </c>
      <c r="B1200" s="19" t="s">
        <v>1825</v>
      </c>
      <c r="C1200" s="19" t="s">
        <v>1826</v>
      </c>
      <c r="D1200" s="19" t="s">
        <v>1827</v>
      </c>
      <c r="E1200" s="20" t="s">
        <v>21</v>
      </c>
      <c r="F1200" s="19" t="s">
        <v>21</v>
      </c>
      <c r="G1200" s="180">
        <v>100379</v>
      </c>
      <c r="H1200" s="21" t="s">
        <v>1868</v>
      </c>
      <c r="I1200" s="19" t="s">
        <v>15719</v>
      </c>
      <c r="J1200" s="19" t="s">
        <v>9283</v>
      </c>
      <c r="K1200" s="20" t="s">
        <v>13118</v>
      </c>
      <c r="L1200" s="19" t="s">
        <v>25</v>
      </c>
    </row>
    <row r="1201" spans="1:12" ht="27" x14ac:dyDescent="0.25">
      <c r="A1201" s="19" t="s">
        <v>1824</v>
      </c>
      <c r="B1201" s="19" t="s">
        <v>1825</v>
      </c>
      <c r="C1201" s="19" t="s">
        <v>1826</v>
      </c>
      <c r="D1201" s="19" t="s">
        <v>1827</v>
      </c>
      <c r="E1201" s="20" t="s">
        <v>21</v>
      </c>
      <c r="F1201" s="19" t="s">
        <v>21</v>
      </c>
      <c r="G1201" s="180">
        <v>100380</v>
      </c>
      <c r="H1201" s="21" t="s">
        <v>1869</v>
      </c>
      <c r="I1201" s="19" t="s">
        <v>15719</v>
      </c>
      <c r="J1201" s="19" t="s">
        <v>9283</v>
      </c>
      <c r="K1201" s="20" t="s">
        <v>5358</v>
      </c>
      <c r="L1201" s="19" t="s">
        <v>25</v>
      </c>
    </row>
    <row r="1202" spans="1:12" ht="27" x14ac:dyDescent="0.25">
      <c r="A1202" s="19" t="s">
        <v>1824</v>
      </c>
      <c r="B1202" s="19" t="s">
        <v>1825</v>
      </c>
      <c r="C1202" s="19" t="s">
        <v>1826</v>
      </c>
      <c r="D1202" s="19" t="s">
        <v>1827</v>
      </c>
      <c r="E1202" s="20" t="s">
        <v>21</v>
      </c>
      <c r="F1202" s="19" t="s">
        <v>21</v>
      </c>
      <c r="G1202" s="180">
        <v>100381</v>
      </c>
      <c r="H1202" s="21" t="s">
        <v>1870</v>
      </c>
      <c r="I1202" s="19" t="s">
        <v>15719</v>
      </c>
      <c r="J1202" s="19" t="s">
        <v>9283</v>
      </c>
      <c r="K1202" s="20" t="s">
        <v>13119</v>
      </c>
      <c r="L1202" s="19" t="s">
        <v>25</v>
      </c>
    </row>
    <row r="1203" spans="1:12" ht="27" x14ac:dyDescent="0.25">
      <c r="A1203" s="19" t="s">
        <v>1824</v>
      </c>
      <c r="B1203" s="19" t="s">
        <v>1825</v>
      </c>
      <c r="C1203" s="19" t="s">
        <v>1826</v>
      </c>
      <c r="D1203" s="19" t="s">
        <v>1827</v>
      </c>
      <c r="E1203" s="20" t="s">
        <v>21</v>
      </c>
      <c r="F1203" s="19" t="s">
        <v>21</v>
      </c>
      <c r="G1203" s="180">
        <v>100383</v>
      </c>
      <c r="H1203" s="21" t="s">
        <v>1872</v>
      </c>
      <c r="I1203" s="19" t="s">
        <v>15719</v>
      </c>
      <c r="J1203" s="19" t="s">
        <v>9283</v>
      </c>
      <c r="K1203" s="20" t="s">
        <v>13120</v>
      </c>
      <c r="L1203" s="19" t="s">
        <v>25</v>
      </c>
    </row>
    <row r="1204" spans="1:12" ht="27" x14ac:dyDescent="0.25">
      <c r="A1204" s="19" t="s">
        <v>1824</v>
      </c>
      <c r="B1204" s="19" t="s">
        <v>1825</v>
      </c>
      <c r="C1204" s="19" t="s">
        <v>1826</v>
      </c>
      <c r="D1204" s="19" t="s">
        <v>1827</v>
      </c>
      <c r="E1204" s="20" t="s">
        <v>21</v>
      </c>
      <c r="F1204" s="19" t="s">
        <v>21</v>
      </c>
      <c r="G1204" s="180">
        <v>100384</v>
      </c>
      <c r="H1204" s="21" t="s">
        <v>1874</v>
      </c>
      <c r="I1204" s="19" t="s">
        <v>15719</v>
      </c>
      <c r="J1204" s="19" t="s">
        <v>9283</v>
      </c>
      <c r="K1204" s="20" t="s">
        <v>13121</v>
      </c>
      <c r="L1204" s="19" t="s">
        <v>25</v>
      </c>
    </row>
    <row r="1205" spans="1:12" ht="27" x14ac:dyDescent="0.25">
      <c r="A1205" s="19" t="s">
        <v>1824</v>
      </c>
      <c r="B1205" s="19" t="s">
        <v>1825</v>
      </c>
      <c r="C1205" s="19" t="s">
        <v>1826</v>
      </c>
      <c r="D1205" s="19" t="s">
        <v>1827</v>
      </c>
      <c r="E1205" s="20" t="s">
        <v>21</v>
      </c>
      <c r="F1205" s="19" t="s">
        <v>21</v>
      </c>
      <c r="G1205" s="180">
        <v>100385</v>
      </c>
      <c r="H1205" s="21" t="s">
        <v>1876</v>
      </c>
      <c r="I1205" s="19" t="s">
        <v>15719</v>
      </c>
      <c r="J1205" s="19" t="s">
        <v>9283</v>
      </c>
      <c r="K1205" s="20" t="s">
        <v>8695</v>
      </c>
      <c r="L1205" s="19" t="s">
        <v>25</v>
      </c>
    </row>
    <row r="1206" spans="1:12" ht="27" x14ac:dyDescent="0.25">
      <c r="A1206" s="19" t="s">
        <v>1824</v>
      </c>
      <c r="B1206" s="19" t="s">
        <v>1825</v>
      </c>
      <c r="C1206" s="19" t="s">
        <v>1826</v>
      </c>
      <c r="D1206" s="19" t="s">
        <v>1827</v>
      </c>
      <c r="E1206" s="20" t="s">
        <v>21</v>
      </c>
      <c r="F1206" s="19" t="s">
        <v>21</v>
      </c>
      <c r="G1206" s="180">
        <v>100386</v>
      </c>
      <c r="H1206" s="21" t="s">
        <v>1877</v>
      </c>
      <c r="I1206" s="19" t="s">
        <v>15719</v>
      </c>
      <c r="J1206" s="19" t="s">
        <v>9283</v>
      </c>
      <c r="K1206" s="20" t="s">
        <v>13122</v>
      </c>
      <c r="L1206" s="19" t="s">
        <v>25</v>
      </c>
    </row>
    <row r="1207" spans="1:12" ht="27" x14ac:dyDescent="0.25">
      <c r="A1207" s="19" t="s">
        <v>1824</v>
      </c>
      <c r="B1207" s="19" t="s">
        <v>1825</v>
      </c>
      <c r="C1207" s="19" t="s">
        <v>1826</v>
      </c>
      <c r="D1207" s="19" t="s">
        <v>1827</v>
      </c>
      <c r="E1207" s="20" t="s">
        <v>21</v>
      </c>
      <c r="F1207" s="19" t="s">
        <v>21</v>
      </c>
      <c r="G1207" s="180">
        <v>100387</v>
      </c>
      <c r="H1207" s="21" t="s">
        <v>1878</v>
      </c>
      <c r="I1207" s="19" t="s">
        <v>15719</v>
      </c>
      <c r="J1207" s="19" t="s">
        <v>9283</v>
      </c>
      <c r="K1207" s="20" t="s">
        <v>2415</v>
      </c>
      <c r="L1207" s="19" t="s">
        <v>25</v>
      </c>
    </row>
    <row r="1208" spans="1:12" x14ac:dyDescent="0.25">
      <c r="A1208" s="19" t="s">
        <v>1824</v>
      </c>
      <c r="B1208" s="19" t="s">
        <v>1825</v>
      </c>
      <c r="C1208" s="19" t="s">
        <v>1826</v>
      </c>
      <c r="D1208" s="19" t="s">
        <v>1827</v>
      </c>
      <c r="E1208" s="20" t="s">
        <v>21</v>
      </c>
      <c r="F1208" s="19" t="s">
        <v>21</v>
      </c>
      <c r="G1208" s="180">
        <v>100388</v>
      </c>
      <c r="H1208" s="21" t="s">
        <v>1879</v>
      </c>
      <c r="I1208" s="19" t="s">
        <v>15719</v>
      </c>
      <c r="J1208" s="19" t="s">
        <v>9283</v>
      </c>
      <c r="K1208" s="20" t="s">
        <v>4885</v>
      </c>
      <c r="L1208" s="19" t="s">
        <v>25</v>
      </c>
    </row>
    <row r="1209" spans="1:12" x14ac:dyDescent="0.25">
      <c r="A1209" s="19" t="s">
        <v>1824</v>
      </c>
      <c r="B1209" s="19" t="s">
        <v>1825</v>
      </c>
      <c r="C1209" s="19" t="s">
        <v>1826</v>
      </c>
      <c r="D1209" s="19" t="s">
        <v>1827</v>
      </c>
      <c r="E1209" s="20" t="s">
        <v>21</v>
      </c>
      <c r="F1209" s="19" t="s">
        <v>21</v>
      </c>
      <c r="G1209" s="180">
        <v>100389</v>
      </c>
      <c r="H1209" s="21" t="s">
        <v>1881</v>
      </c>
      <c r="I1209" s="19" t="s">
        <v>15719</v>
      </c>
      <c r="J1209" s="19" t="s">
        <v>9283</v>
      </c>
      <c r="K1209" s="20" t="s">
        <v>6052</v>
      </c>
      <c r="L1209" s="19" t="s">
        <v>25</v>
      </c>
    </row>
    <row r="1210" spans="1:12" x14ac:dyDescent="0.25">
      <c r="A1210" s="19" t="s">
        <v>1824</v>
      </c>
      <c r="B1210" s="19" t="s">
        <v>1825</v>
      </c>
      <c r="C1210" s="19" t="s">
        <v>1826</v>
      </c>
      <c r="D1210" s="19" t="s">
        <v>1827</v>
      </c>
      <c r="E1210" s="20" t="s">
        <v>21</v>
      </c>
      <c r="F1210" s="19" t="s">
        <v>21</v>
      </c>
      <c r="G1210" s="180">
        <v>100390</v>
      </c>
      <c r="H1210" s="21" t="s">
        <v>1883</v>
      </c>
      <c r="I1210" s="19" t="s">
        <v>15719</v>
      </c>
      <c r="J1210" s="19" t="s">
        <v>9283</v>
      </c>
      <c r="K1210" s="20" t="s">
        <v>7948</v>
      </c>
      <c r="L1210" s="19" t="s">
        <v>25</v>
      </c>
    </row>
    <row r="1211" spans="1:12" x14ac:dyDescent="0.25">
      <c r="A1211" s="19" t="s">
        <v>1824</v>
      </c>
      <c r="B1211" s="19" t="s">
        <v>1825</v>
      </c>
      <c r="C1211" s="19" t="s">
        <v>1826</v>
      </c>
      <c r="D1211" s="19" t="s">
        <v>1827</v>
      </c>
      <c r="E1211" s="20" t="s">
        <v>21</v>
      </c>
      <c r="F1211" s="19" t="s">
        <v>21</v>
      </c>
      <c r="G1211" s="180">
        <v>100391</v>
      </c>
      <c r="H1211" s="21" t="s">
        <v>1885</v>
      </c>
      <c r="I1211" s="19" t="s">
        <v>15719</v>
      </c>
      <c r="J1211" s="19" t="s">
        <v>9283</v>
      </c>
      <c r="K1211" s="20" t="s">
        <v>10535</v>
      </c>
      <c r="L1211" s="19" t="s">
        <v>25</v>
      </c>
    </row>
    <row r="1212" spans="1:12" x14ac:dyDescent="0.25">
      <c r="A1212" s="19" t="s">
        <v>1824</v>
      </c>
      <c r="B1212" s="19" t="s">
        <v>1825</v>
      </c>
      <c r="C1212" s="19" t="s">
        <v>1826</v>
      </c>
      <c r="D1212" s="19" t="s">
        <v>1827</v>
      </c>
      <c r="E1212" s="20" t="s">
        <v>21</v>
      </c>
      <c r="F1212" s="19" t="s">
        <v>21</v>
      </c>
      <c r="G1212" s="180">
        <v>100392</v>
      </c>
      <c r="H1212" s="21" t="s">
        <v>1887</v>
      </c>
      <c r="I1212" s="19" t="s">
        <v>15719</v>
      </c>
      <c r="J1212" s="19" t="s">
        <v>9283</v>
      </c>
      <c r="K1212" s="20" t="s">
        <v>11934</v>
      </c>
      <c r="L1212" s="19" t="s">
        <v>25</v>
      </c>
    </row>
    <row r="1213" spans="1:12" x14ac:dyDescent="0.25">
      <c r="A1213" s="19" t="s">
        <v>1824</v>
      </c>
      <c r="B1213" s="19" t="s">
        <v>1825</v>
      </c>
      <c r="C1213" s="19" t="s">
        <v>1826</v>
      </c>
      <c r="D1213" s="19" t="s">
        <v>1827</v>
      </c>
      <c r="E1213" s="20" t="s">
        <v>21</v>
      </c>
      <c r="F1213" s="19" t="s">
        <v>21</v>
      </c>
      <c r="G1213" s="180">
        <v>100393</v>
      </c>
      <c r="H1213" s="21" t="s">
        <v>1888</v>
      </c>
      <c r="I1213" s="19" t="s">
        <v>15719</v>
      </c>
      <c r="J1213" s="19" t="s">
        <v>9283</v>
      </c>
      <c r="K1213" s="20" t="s">
        <v>13123</v>
      </c>
      <c r="L1213" s="19" t="s">
        <v>25</v>
      </c>
    </row>
    <row r="1214" spans="1:12" x14ac:dyDescent="0.25">
      <c r="A1214" s="19" t="s">
        <v>1824</v>
      </c>
      <c r="B1214" s="19" t="s">
        <v>1825</v>
      </c>
      <c r="C1214" s="19" t="s">
        <v>1826</v>
      </c>
      <c r="D1214" s="19" t="s">
        <v>1827</v>
      </c>
      <c r="E1214" s="20" t="s">
        <v>21</v>
      </c>
      <c r="F1214" s="19" t="s">
        <v>21</v>
      </c>
      <c r="G1214" s="180">
        <v>100394</v>
      </c>
      <c r="H1214" s="21" t="s">
        <v>1889</v>
      </c>
      <c r="I1214" s="19" t="s">
        <v>15719</v>
      </c>
      <c r="J1214" s="19" t="s">
        <v>9283</v>
      </c>
      <c r="K1214" s="20" t="s">
        <v>1880</v>
      </c>
      <c r="L1214" s="19" t="s">
        <v>25</v>
      </c>
    </row>
    <row r="1215" spans="1:12" x14ac:dyDescent="0.25">
      <c r="A1215" s="19" t="s">
        <v>1824</v>
      </c>
      <c r="B1215" s="19" t="s">
        <v>1825</v>
      </c>
      <c r="C1215" s="19" t="s">
        <v>1826</v>
      </c>
      <c r="D1215" s="19" t="s">
        <v>1827</v>
      </c>
      <c r="E1215" s="20" t="s">
        <v>21</v>
      </c>
      <c r="F1215" s="19" t="s">
        <v>21</v>
      </c>
      <c r="G1215" s="180">
        <v>100395</v>
      </c>
      <c r="H1215" s="21" t="s">
        <v>1891</v>
      </c>
      <c r="I1215" s="19" t="s">
        <v>15719</v>
      </c>
      <c r="J1215" s="19" t="s">
        <v>9283</v>
      </c>
      <c r="K1215" s="20" t="s">
        <v>5385</v>
      </c>
      <c r="L1215" s="19" t="s">
        <v>25</v>
      </c>
    </row>
    <row r="1216" spans="1:12" x14ac:dyDescent="0.25">
      <c r="A1216" s="19" t="s">
        <v>1824</v>
      </c>
      <c r="B1216" s="19" t="s">
        <v>1825</v>
      </c>
      <c r="C1216" s="19" t="s">
        <v>1893</v>
      </c>
      <c r="D1216" s="19" t="s">
        <v>1894</v>
      </c>
      <c r="E1216" s="20" t="s">
        <v>21</v>
      </c>
      <c r="F1216" s="19" t="s">
        <v>21</v>
      </c>
      <c r="G1216" s="180">
        <v>94189</v>
      </c>
      <c r="H1216" s="21" t="s">
        <v>1895</v>
      </c>
      <c r="I1216" s="19" t="s">
        <v>15719</v>
      </c>
      <c r="J1216" s="19" t="s">
        <v>9283</v>
      </c>
      <c r="K1216" s="20" t="s">
        <v>13124</v>
      </c>
      <c r="L1216" s="19" t="s">
        <v>25</v>
      </c>
    </row>
    <row r="1217" spans="1:12" x14ac:dyDescent="0.25">
      <c r="A1217" s="19" t="s">
        <v>1824</v>
      </c>
      <c r="B1217" s="19" t="s">
        <v>1825</v>
      </c>
      <c r="C1217" s="19" t="s">
        <v>1893</v>
      </c>
      <c r="D1217" s="19" t="s">
        <v>1894</v>
      </c>
      <c r="E1217" s="20" t="s">
        <v>21</v>
      </c>
      <c r="F1217" s="19" t="s">
        <v>21</v>
      </c>
      <c r="G1217" s="180">
        <v>94192</v>
      </c>
      <c r="H1217" s="21" t="s">
        <v>1896</v>
      </c>
      <c r="I1217" s="19" t="s">
        <v>15719</v>
      </c>
      <c r="J1217" s="19" t="s">
        <v>9283</v>
      </c>
      <c r="K1217" s="20" t="s">
        <v>13125</v>
      </c>
      <c r="L1217" s="19" t="s">
        <v>25</v>
      </c>
    </row>
    <row r="1218" spans="1:12" x14ac:dyDescent="0.25">
      <c r="A1218" s="19" t="s">
        <v>1824</v>
      </c>
      <c r="B1218" s="19" t="s">
        <v>1825</v>
      </c>
      <c r="C1218" s="19" t="s">
        <v>1893</v>
      </c>
      <c r="D1218" s="19" t="s">
        <v>1894</v>
      </c>
      <c r="E1218" s="20" t="s">
        <v>21</v>
      </c>
      <c r="F1218" s="19" t="s">
        <v>21</v>
      </c>
      <c r="G1218" s="180">
        <v>94195</v>
      </c>
      <c r="H1218" s="21" t="s">
        <v>1897</v>
      </c>
      <c r="I1218" s="19" t="s">
        <v>15719</v>
      </c>
      <c r="J1218" s="19" t="s">
        <v>9283</v>
      </c>
      <c r="K1218" s="20" t="s">
        <v>4163</v>
      </c>
      <c r="L1218" s="19" t="s">
        <v>25</v>
      </c>
    </row>
    <row r="1219" spans="1:12" x14ac:dyDescent="0.25">
      <c r="A1219" s="19" t="s">
        <v>1824</v>
      </c>
      <c r="B1219" s="19" t="s">
        <v>1825</v>
      </c>
      <c r="C1219" s="19" t="s">
        <v>1893</v>
      </c>
      <c r="D1219" s="19" t="s">
        <v>1894</v>
      </c>
      <c r="E1219" s="20" t="s">
        <v>21</v>
      </c>
      <c r="F1219" s="19" t="s">
        <v>21</v>
      </c>
      <c r="G1219" s="180">
        <v>94198</v>
      </c>
      <c r="H1219" s="21" t="s">
        <v>1898</v>
      </c>
      <c r="I1219" s="19" t="s">
        <v>15719</v>
      </c>
      <c r="J1219" s="19" t="s">
        <v>9283</v>
      </c>
      <c r="K1219" s="20" t="s">
        <v>13126</v>
      </c>
      <c r="L1219" s="19" t="s">
        <v>25</v>
      </c>
    </row>
    <row r="1220" spans="1:12" x14ac:dyDescent="0.25">
      <c r="A1220" s="19" t="s">
        <v>1824</v>
      </c>
      <c r="B1220" s="19" t="s">
        <v>1825</v>
      </c>
      <c r="C1220" s="19" t="s">
        <v>1893</v>
      </c>
      <c r="D1220" s="19" t="s">
        <v>1894</v>
      </c>
      <c r="E1220" s="20" t="s">
        <v>21</v>
      </c>
      <c r="F1220" s="19" t="s">
        <v>21</v>
      </c>
      <c r="G1220" s="180">
        <v>94201</v>
      </c>
      <c r="H1220" s="21" t="s">
        <v>1900</v>
      </c>
      <c r="I1220" s="19" t="s">
        <v>15719</v>
      </c>
      <c r="J1220" s="19" t="s">
        <v>9283</v>
      </c>
      <c r="K1220" s="20" t="s">
        <v>13127</v>
      </c>
      <c r="L1220" s="19" t="s">
        <v>25</v>
      </c>
    </row>
    <row r="1221" spans="1:12" x14ac:dyDescent="0.25">
      <c r="A1221" s="19" t="s">
        <v>1824</v>
      </c>
      <c r="B1221" s="19" t="s">
        <v>1825</v>
      </c>
      <c r="C1221" s="19" t="s">
        <v>1893</v>
      </c>
      <c r="D1221" s="19" t="s">
        <v>1894</v>
      </c>
      <c r="E1221" s="20" t="s">
        <v>21</v>
      </c>
      <c r="F1221" s="19" t="s">
        <v>21</v>
      </c>
      <c r="G1221" s="180">
        <v>94204</v>
      </c>
      <c r="H1221" s="21" t="s">
        <v>1901</v>
      </c>
      <c r="I1221" s="19" t="s">
        <v>15719</v>
      </c>
      <c r="J1221" s="19" t="s">
        <v>9283</v>
      </c>
      <c r="K1221" s="20" t="s">
        <v>13128</v>
      </c>
      <c r="L1221" s="19" t="s">
        <v>25</v>
      </c>
    </row>
    <row r="1222" spans="1:12" x14ac:dyDescent="0.25">
      <c r="A1222" s="19" t="s">
        <v>1824</v>
      </c>
      <c r="B1222" s="19" t="s">
        <v>1825</v>
      </c>
      <c r="C1222" s="19" t="s">
        <v>1893</v>
      </c>
      <c r="D1222" s="19" t="s">
        <v>1894</v>
      </c>
      <c r="E1222" s="20" t="s">
        <v>21</v>
      </c>
      <c r="F1222" s="19" t="s">
        <v>21</v>
      </c>
      <c r="G1222" s="180">
        <v>94224</v>
      </c>
      <c r="H1222" s="21" t="s">
        <v>1903</v>
      </c>
      <c r="I1222" s="19" t="s">
        <v>15747</v>
      </c>
      <c r="J1222" s="19" t="s">
        <v>23</v>
      </c>
      <c r="K1222" s="20" t="s">
        <v>10755</v>
      </c>
      <c r="L1222" s="19" t="s">
        <v>25</v>
      </c>
    </row>
    <row r="1223" spans="1:12" x14ac:dyDescent="0.25">
      <c r="A1223" s="19" t="s">
        <v>1824</v>
      </c>
      <c r="B1223" s="19" t="s">
        <v>1825</v>
      </c>
      <c r="C1223" s="19" t="s">
        <v>1893</v>
      </c>
      <c r="D1223" s="19" t="s">
        <v>1894</v>
      </c>
      <c r="E1223" s="20" t="s">
        <v>21</v>
      </c>
      <c r="F1223" s="19" t="s">
        <v>21</v>
      </c>
      <c r="G1223" s="180">
        <v>94225</v>
      </c>
      <c r="H1223" s="21" t="s">
        <v>1905</v>
      </c>
      <c r="I1223" s="19" t="s">
        <v>15719</v>
      </c>
      <c r="J1223" s="19" t="s">
        <v>9283</v>
      </c>
      <c r="K1223" s="20" t="s">
        <v>5432</v>
      </c>
      <c r="L1223" s="19" t="s">
        <v>25</v>
      </c>
    </row>
    <row r="1224" spans="1:12" x14ac:dyDescent="0.25">
      <c r="A1224" s="19" t="s">
        <v>1824</v>
      </c>
      <c r="B1224" s="19" t="s">
        <v>1825</v>
      </c>
      <c r="C1224" s="19" t="s">
        <v>1893</v>
      </c>
      <c r="D1224" s="19" t="s">
        <v>1894</v>
      </c>
      <c r="E1224" s="20" t="s">
        <v>21</v>
      </c>
      <c r="F1224" s="19" t="s">
        <v>21</v>
      </c>
      <c r="G1224" s="180">
        <v>94226</v>
      </c>
      <c r="H1224" s="21" t="s">
        <v>1907</v>
      </c>
      <c r="I1224" s="19" t="s">
        <v>15719</v>
      </c>
      <c r="J1224" s="19" t="s">
        <v>9283</v>
      </c>
      <c r="K1224" s="20" t="s">
        <v>7567</v>
      </c>
      <c r="L1224" s="19" t="s">
        <v>25</v>
      </c>
    </row>
    <row r="1225" spans="1:12" x14ac:dyDescent="0.25">
      <c r="A1225" s="19" t="s">
        <v>1824</v>
      </c>
      <c r="B1225" s="19" t="s">
        <v>1825</v>
      </c>
      <c r="C1225" s="19" t="s">
        <v>1893</v>
      </c>
      <c r="D1225" s="19" t="s">
        <v>1894</v>
      </c>
      <c r="E1225" s="20" t="s">
        <v>21</v>
      </c>
      <c r="F1225" s="19" t="s">
        <v>21</v>
      </c>
      <c r="G1225" s="180">
        <v>94232</v>
      </c>
      <c r="H1225" s="21" t="s">
        <v>1908</v>
      </c>
      <c r="I1225" s="19" t="s">
        <v>15692</v>
      </c>
      <c r="J1225" s="19" t="s">
        <v>23</v>
      </c>
      <c r="K1225" s="20" t="s">
        <v>1180</v>
      </c>
      <c r="L1225" s="19" t="s">
        <v>25</v>
      </c>
    </row>
    <row r="1226" spans="1:12" x14ac:dyDescent="0.25">
      <c r="A1226" s="19" t="s">
        <v>1824</v>
      </c>
      <c r="B1226" s="19" t="s">
        <v>1825</v>
      </c>
      <c r="C1226" s="19" t="s">
        <v>1893</v>
      </c>
      <c r="D1226" s="19" t="s">
        <v>1894</v>
      </c>
      <c r="E1226" s="20" t="s">
        <v>21</v>
      </c>
      <c r="F1226" s="19" t="s">
        <v>21</v>
      </c>
      <c r="G1226" s="180">
        <v>94440</v>
      </c>
      <c r="H1226" s="21" t="s">
        <v>1909</v>
      </c>
      <c r="I1226" s="19" t="s">
        <v>15719</v>
      </c>
      <c r="J1226" s="19" t="s">
        <v>9283</v>
      </c>
      <c r="K1226" s="20" t="s">
        <v>4163</v>
      </c>
      <c r="L1226" s="19" t="s">
        <v>25</v>
      </c>
    </row>
    <row r="1227" spans="1:12" x14ac:dyDescent="0.25">
      <c r="A1227" s="19" t="s">
        <v>1824</v>
      </c>
      <c r="B1227" s="19" t="s">
        <v>1825</v>
      </c>
      <c r="C1227" s="19" t="s">
        <v>1893</v>
      </c>
      <c r="D1227" s="19" t="s">
        <v>1894</v>
      </c>
      <c r="E1227" s="20" t="s">
        <v>21</v>
      </c>
      <c r="F1227" s="19" t="s">
        <v>21</v>
      </c>
      <c r="G1227" s="180">
        <v>94441</v>
      </c>
      <c r="H1227" s="21" t="s">
        <v>1910</v>
      </c>
      <c r="I1227" s="19" t="s">
        <v>15719</v>
      </c>
      <c r="J1227" s="19" t="s">
        <v>9283</v>
      </c>
      <c r="K1227" s="20" t="s">
        <v>13126</v>
      </c>
      <c r="L1227" s="19" t="s">
        <v>25</v>
      </c>
    </row>
    <row r="1228" spans="1:12" x14ac:dyDescent="0.25">
      <c r="A1228" s="19" t="s">
        <v>1824</v>
      </c>
      <c r="B1228" s="19" t="s">
        <v>1825</v>
      </c>
      <c r="C1228" s="19" t="s">
        <v>1893</v>
      </c>
      <c r="D1228" s="19" t="s">
        <v>1894</v>
      </c>
      <c r="E1228" s="20" t="s">
        <v>21</v>
      </c>
      <c r="F1228" s="19" t="s">
        <v>21</v>
      </c>
      <c r="G1228" s="180">
        <v>94442</v>
      </c>
      <c r="H1228" s="21" t="s">
        <v>1911</v>
      </c>
      <c r="I1228" s="19" t="s">
        <v>15719</v>
      </c>
      <c r="J1228" s="19" t="s">
        <v>9283</v>
      </c>
      <c r="K1228" s="20" t="s">
        <v>4163</v>
      </c>
      <c r="L1228" s="19" t="s">
        <v>25</v>
      </c>
    </row>
    <row r="1229" spans="1:12" x14ac:dyDescent="0.25">
      <c r="A1229" s="19" t="s">
        <v>1824</v>
      </c>
      <c r="B1229" s="19" t="s">
        <v>1825</v>
      </c>
      <c r="C1229" s="19" t="s">
        <v>1893</v>
      </c>
      <c r="D1229" s="19" t="s">
        <v>1894</v>
      </c>
      <c r="E1229" s="20" t="s">
        <v>21</v>
      </c>
      <c r="F1229" s="19" t="s">
        <v>21</v>
      </c>
      <c r="G1229" s="180">
        <v>94443</v>
      </c>
      <c r="H1229" s="21" t="s">
        <v>1912</v>
      </c>
      <c r="I1229" s="19" t="s">
        <v>15719</v>
      </c>
      <c r="J1229" s="19" t="s">
        <v>9283</v>
      </c>
      <c r="K1229" s="20" t="s">
        <v>13126</v>
      </c>
      <c r="L1229" s="19" t="s">
        <v>25</v>
      </c>
    </row>
    <row r="1230" spans="1:12" x14ac:dyDescent="0.25">
      <c r="A1230" s="19" t="s">
        <v>1824</v>
      </c>
      <c r="B1230" s="19" t="s">
        <v>1825</v>
      </c>
      <c r="C1230" s="19" t="s">
        <v>1893</v>
      </c>
      <c r="D1230" s="19" t="s">
        <v>1894</v>
      </c>
      <c r="E1230" s="20" t="s">
        <v>21</v>
      </c>
      <c r="F1230" s="19" t="s">
        <v>21</v>
      </c>
      <c r="G1230" s="180">
        <v>94445</v>
      </c>
      <c r="H1230" s="21" t="s">
        <v>1913</v>
      </c>
      <c r="I1230" s="19" t="s">
        <v>15719</v>
      </c>
      <c r="J1230" s="19" t="s">
        <v>9283</v>
      </c>
      <c r="K1230" s="20" t="s">
        <v>13127</v>
      </c>
      <c r="L1230" s="19" t="s">
        <v>25</v>
      </c>
    </row>
    <row r="1231" spans="1:12" x14ac:dyDescent="0.25">
      <c r="A1231" s="19" t="s">
        <v>1824</v>
      </c>
      <c r="B1231" s="19" t="s">
        <v>1825</v>
      </c>
      <c r="C1231" s="19" t="s">
        <v>1893</v>
      </c>
      <c r="D1231" s="19" t="s">
        <v>1894</v>
      </c>
      <c r="E1231" s="20" t="s">
        <v>21</v>
      </c>
      <c r="F1231" s="19" t="s">
        <v>21</v>
      </c>
      <c r="G1231" s="180">
        <v>94446</v>
      </c>
      <c r="H1231" s="21" t="s">
        <v>1914</v>
      </c>
      <c r="I1231" s="19" t="s">
        <v>15719</v>
      </c>
      <c r="J1231" s="19" t="s">
        <v>9283</v>
      </c>
      <c r="K1231" s="20" t="s">
        <v>13128</v>
      </c>
      <c r="L1231" s="19" t="s">
        <v>25</v>
      </c>
    </row>
    <row r="1232" spans="1:12" x14ac:dyDescent="0.25">
      <c r="A1232" s="19" t="s">
        <v>1824</v>
      </c>
      <c r="B1232" s="19" t="s">
        <v>1825</v>
      </c>
      <c r="C1232" s="19" t="s">
        <v>1893</v>
      </c>
      <c r="D1232" s="19" t="s">
        <v>1894</v>
      </c>
      <c r="E1232" s="20" t="s">
        <v>21</v>
      </c>
      <c r="F1232" s="19" t="s">
        <v>21</v>
      </c>
      <c r="G1232" s="180">
        <v>94447</v>
      </c>
      <c r="H1232" s="21" t="s">
        <v>1915</v>
      </c>
      <c r="I1232" s="19" t="s">
        <v>15719</v>
      </c>
      <c r="J1232" s="19" t="s">
        <v>9283</v>
      </c>
      <c r="K1232" s="20" t="s">
        <v>13127</v>
      </c>
      <c r="L1232" s="19" t="s">
        <v>25</v>
      </c>
    </row>
    <row r="1233" spans="1:12" x14ac:dyDescent="0.25">
      <c r="A1233" s="19" t="s">
        <v>1824</v>
      </c>
      <c r="B1233" s="19" t="s">
        <v>1825</v>
      </c>
      <c r="C1233" s="19" t="s">
        <v>1893</v>
      </c>
      <c r="D1233" s="19" t="s">
        <v>1894</v>
      </c>
      <c r="E1233" s="20" t="s">
        <v>21</v>
      </c>
      <c r="F1233" s="19" t="s">
        <v>21</v>
      </c>
      <c r="G1233" s="180">
        <v>94448</v>
      </c>
      <c r="H1233" s="21" t="s">
        <v>1916</v>
      </c>
      <c r="I1233" s="19" t="s">
        <v>15719</v>
      </c>
      <c r="J1233" s="19" t="s">
        <v>9283</v>
      </c>
      <c r="K1233" s="20" t="s">
        <v>13128</v>
      </c>
      <c r="L1233" s="19" t="s">
        <v>25</v>
      </c>
    </row>
    <row r="1234" spans="1:12" x14ac:dyDescent="0.25">
      <c r="A1234" s="19" t="s">
        <v>1824</v>
      </c>
      <c r="B1234" s="19" t="s">
        <v>1825</v>
      </c>
      <c r="C1234" s="19" t="s">
        <v>1917</v>
      </c>
      <c r="D1234" s="19" t="s">
        <v>1918</v>
      </c>
      <c r="E1234" s="20" t="s">
        <v>21</v>
      </c>
      <c r="F1234" s="19" t="s">
        <v>21</v>
      </c>
      <c r="G1234" s="180">
        <v>94207</v>
      </c>
      <c r="H1234" s="21" t="s">
        <v>1919</v>
      </c>
      <c r="I1234" s="19" t="s">
        <v>15719</v>
      </c>
      <c r="J1234" s="19" t="s">
        <v>9283</v>
      </c>
      <c r="K1234" s="20" t="s">
        <v>13129</v>
      </c>
      <c r="L1234" s="19" t="s">
        <v>25</v>
      </c>
    </row>
    <row r="1235" spans="1:12" x14ac:dyDescent="0.25">
      <c r="A1235" s="19" t="s">
        <v>1824</v>
      </c>
      <c r="B1235" s="19" t="s">
        <v>1825</v>
      </c>
      <c r="C1235" s="19" t="s">
        <v>1917</v>
      </c>
      <c r="D1235" s="19" t="s">
        <v>1918</v>
      </c>
      <c r="E1235" s="20" t="s">
        <v>21</v>
      </c>
      <c r="F1235" s="19" t="s">
        <v>21</v>
      </c>
      <c r="G1235" s="180">
        <v>94210</v>
      </c>
      <c r="H1235" s="21" t="s">
        <v>1920</v>
      </c>
      <c r="I1235" s="19" t="s">
        <v>15719</v>
      </c>
      <c r="J1235" s="19" t="s">
        <v>9283</v>
      </c>
      <c r="K1235" s="20" t="s">
        <v>780</v>
      </c>
      <c r="L1235" s="19" t="s">
        <v>25</v>
      </c>
    </row>
    <row r="1236" spans="1:12" x14ac:dyDescent="0.25">
      <c r="A1236" s="19" t="s">
        <v>1824</v>
      </c>
      <c r="B1236" s="19" t="s">
        <v>1825</v>
      </c>
      <c r="C1236" s="19" t="s">
        <v>1917</v>
      </c>
      <c r="D1236" s="19" t="s">
        <v>1918</v>
      </c>
      <c r="E1236" s="20" t="s">
        <v>21</v>
      </c>
      <c r="F1236" s="19" t="s">
        <v>21</v>
      </c>
      <c r="G1236" s="180">
        <v>94218</v>
      </c>
      <c r="H1236" s="21" t="s">
        <v>1922</v>
      </c>
      <c r="I1236" s="19" t="s">
        <v>15719</v>
      </c>
      <c r="J1236" s="19" t="s">
        <v>9283</v>
      </c>
      <c r="K1236" s="20" t="s">
        <v>6401</v>
      </c>
      <c r="L1236" s="19" t="s">
        <v>25</v>
      </c>
    </row>
    <row r="1237" spans="1:12" x14ac:dyDescent="0.25">
      <c r="A1237" s="19" t="s">
        <v>1824</v>
      </c>
      <c r="B1237" s="19" t="s">
        <v>1825</v>
      </c>
      <c r="C1237" s="19" t="s">
        <v>1924</v>
      </c>
      <c r="D1237" s="19" t="s">
        <v>1925</v>
      </c>
      <c r="E1237" s="20" t="s">
        <v>21</v>
      </c>
      <c r="F1237" s="19" t="s">
        <v>21</v>
      </c>
      <c r="G1237" s="180">
        <v>94213</v>
      </c>
      <c r="H1237" s="21" t="s">
        <v>1926</v>
      </c>
      <c r="I1237" s="19" t="s">
        <v>15719</v>
      </c>
      <c r="J1237" s="19" t="s">
        <v>9283</v>
      </c>
      <c r="K1237" s="20" t="s">
        <v>12372</v>
      </c>
      <c r="L1237" s="19" t="s">
        <v>25</v>
      </c>
    </row>
    <row r="1238" spans="1:12" x14ac:dyDescent="0.25">
      <c r="A1238" s="19" t="s">
        <v>1824</v>
      </c>
      <c r="B1238" s="19" t="s">
        <v>1825</v>
      </c>
      <c r="C1238" s="19" t="s">
        <v>1924</v>
      </c>
      <c r="D1238" s="19" t="s">
        <v>1925</v>
      </c>
      <c r="E1238" s="20" t="s">
        <v>21</v>
      </c>
      <c r="F1238" s="19" t="s">
        <v>21</v>
      </c>
      <c r="G1238" s="180">
        <v>94216</v>
      </c>
      <c r="H1238" s="21" t="s">
        <v>1927</v>
      </c>
      <c r="I1238" s="19" t="s">
        <v>15719</v>
      </c>
      <c r="J1238" s="19" t="s">
        <v>9283</v>
      </c>
      <c r="K1238" s="20" t="s">
        <v>13130</v>
      </c>
      <c r="L1238" s="19" t="s">
        <v>25</v>
      </c>
    </row>
    <row r="1239" spans="1:12" x14ac:dyDescent="0.25">
      <c r="A1239" s="19" t="s">
        <v>1824</v>
      </c>
      <c r="B1239" s="19" t="s">
        <v>1825</v>
      </c>
      <c r="C1239" s="19" t="s">
        <v>1928</v>
      </c>
      <c r="D1239" s="19" t="s">
        <v>1929</v>
      </c>
      <c r="E1239" s="20" t="s">
        <v>21</v>
      </c>
      <c r="F1239" s="19" t="s">
        <v>21</v>
      </c>
      <c r="G1239" s="180">
        <v>94219</v>
      </c>
      <c r="H1239" s="21" t="s">
        <v>1930</v>
      </c>
      <c r="I1239" s="19" t="s">
        <v>15747</v>
      </c>
      <c r="J1239" s="19" t="s">
        <v>9283</v>
      </c>
      <c r="K1239" s="20" t="s">
        <v>12177</v>
      </c>
      <c r="L1239" s="19" t="s">
        <v>25</v>
      </c>
    </row>
    <row r="1240" spans="1:12" x14ac:dyDescent="0.25">
      <c r="A1240" s="19" t="s">
        <v>1824</v>
      </c>
      <c r="B1240" s="19" t="s">
        <v>1825</v>
      </c>
      <c r="C1240" s="19" t="s">
        <v>1928</v>
      </c>
      <c r="D1240" s="19" t="s">
        <v>1929</v>
      </c>
      <c r="E1240" s="20" t="s">
        <v>21</v>
      </c>
      <c r="F1240" s="19" t="s">
        <v>21</v>
      </c>
      <c r="G1240" s="180">
        <v>94220</v>
      </c>
      <c r="H1240" s="21" t="s">
        <v>1932</v>
      </c>
      <c r="I1240" s="19" t="s">
        <v>15747</v>
      </c>
      <c r="J1240" s="19" t="s">
        <v>9283</v>
      </c>
      <c r="K1240" s="20" t="s">
        <v>13131</v>
      </c>
      <c r="L1240" s="19" t="s">
        <v>25</v>
      </c>
    </row>
    <row r="1241" spans="1:12" x14ac:dyDescent="0.25">
      <c r="A1241" s="19" t="s">
        <v>1824</v>
      </c>
      <c r="B1241" s="19" t="s">
        <v>1825</v>
      </c>
      <c r="C1241" s="19" t="s">
        <v>1928</v>
      </c>
      <c r="D1241" s="19" t="s">
        <v>1929</v>
      </c>
      <c r="E1241" s="20" t="s">
        <v>21</v>
      </c>
      <c r="F1241" s="19" t="s">
        <v>21</v>
      </c>
      <c r="G1241" s="180">
        <v>94221</v>
      </c>
      <c r="H1241" s="21" t="s">
        <v>1933</v>
      </c>
      <c r="I1241" s="19" t="s">
        <v>15747</v>
      </c>
      <c r="J1241" s="19" t="s">
        <v>9283</v>
      </c>
      <c r="K1241" s="20" t="s">
        <v>12187</v>
      </c>
      <c r="L1241" s="19" t="s">
        <v>25</v>
      </c>
    </row>
    <row r="1242" spans="1:12" x14ac:dyDescent="0.25">
      <c r="A1242" s="19" t="s">
        <v>1824</v>
      </c>
      <c r="B1242" s="19" t="s">
        <v>1825</v>
      </c>
      <c r="C1242" s="19" t="s">
        <v>1928</v>
      </c>
      <c r="D1242" s="19" t="s">
        <v>1929</v>
      </c>
      <c r="E1242" s="20" t="s">
        <v>21</v>
      </c>
      <c r="F1242" s="19" t="s">
        <v>21</v>
      </c>
      <c r="G1242" s="180">
        <v>94222</v>
      </c>
      <c r="H1242" s="21" t="s">
        <v>1935</v>
      </c>
      <c r="I1242" s="19" t="s">
        <v>15747</v>
      </c>
      <c r="J1242" s="19" t="s">
        <v>9283</v>
      </c>
      <c r="K1242" s="20" t="s">
        <v>12572</v>
      </c>
      <c r="L1242" s="19" t="s">
        <v>25</v>
      </c>
    </row>
    <row r="1243" spans="1:12" x14ac:dyDescent="0.25">
      <c r="A1243" s="19" t="s">
        <v>1824</v>
      </c>
      <c r="B1243" s="19" t="s">
        <v>1825</v>
      </c>
      <c r="C1243" s="19" t="s">
        <v>1937</v>
      </c>
      <c r="D1243" s="19" t="s">
        <v>1938</v>
      </c>
      <c r="E1243" s="20" t="s">
        <v>21</v>
      </c>
      <c r="F1243" s="19" t="s">
        <v>21</v>
      </c>
      <c r="G1243" s="180">
        <v>94223</v>
      </c>
      <c r="H1243" s="21" t="s">
        <v>1939</v>
      </c>
      <c r="I1243" s="19" t="s">
        <v>15747</v>
      </c>
      <c r="J1243" s="19" t="s">
        <v>9283</v>
      </c>
      <c r="K1243" s="20" t="s">
        <v>12141</v>
      </c>
      <c r="L1243" s="19" t="s">
        <v>25</v>
      </c>
    </row>
    <row r="1244" spans="1:12" x14ac:dyDescent="0.25">
      <c r="A1244" s="19" t="s">
        <v>1824</v>
      </c>
      <c r="B1244" s="19" t="s">
        <v>1825</v>
      </c>
      <c r="C1244" s="19" t="s">
        <v>1937</v>
      </c>
      <c r="D1244" s="19" t="s">
        <v>1938</v>
      </c>
      <c r="E1244" s="20" t="s">
        <v>21</v>
      </c>
      <c r="F1244" s="19" t="s">
        <v>21</v>
      </c>
      <c r="G1244" s="180">
        <v>94451</v>
      </c>
      <c r="H1244" s="21" t="s">
        <v>1940</v>
      </c>
      <c r="I1244" s="19" t="s">
        <v>15747</v>
      </c>
      <c r="J1244" s="19" t="s">
        <v>9283</v>
      </c>
      <c r="K1244" s="20" t="s">
        <v>7757</v>
      </c>
      <c r="L1244" s="19" t="s">
        <v>25</v>
      </c>
    </row>
    <row r="1245" spans="1:12" x14ac:dyDescent="0.25">
      <c r="A1245" s="19" t="s">
        <v>1824</v>
      </c>
      <c r="B1245" s="19" t="s">
        <v>1825</v>
      </c>
      <c r="C1245" s="19" t="s">
        <v>1937</v>
      </c>
      <c r="D1245" s="19" t="s">
        <v>1938</v>
      </c>
      <c r="E1245" s="20" t="s">
        <v>21</v>
      </c>
      <c r="F1245" s="19" t="s">
        <v>21</v>
      </c>
      <c r="G1245" s="180">
        <v>100325</v>
      </c>
      <c r="H1245" s="21" t="s">
        <v>1941</v>
      </c>
      <c r="I1245" s="19" t="s">
        <v>15747</v>
      </c>
      <c r="J1245" s="19" t="s">
        <v>9283</v>
      </c>
      <c r="K1245" s="20" t="s">
        <v>6539</v>
      </c>
      <c r="L1245" s="19" t="s">
        <v>25</v>
      </c>
    </row>
    <row r="1246" spans="1:12" x14ac:dyDescent="0.25">
      <c r="A1246" s="19" t="s">
        <v>1824</v>
      </c>
      <c r="B1246" s="19" t="s">
        <v>1825</v>
      </c>
      <c r="C1246" s="19" t="s">
        <v>1937</v>
      </c>
      <c r="D1246" s="19" t="s">
        <v>1938</v>
      </c>
      <c r="E1246" s="20" t="s">
        <v>21</v>
      </c>
      <c r="F1246" s="19" t="s">
        <v>21</v>
      </c>
      <c r="G1246" s="180">
        <v>100327</v>
      </c>
      <c r="H1246" s="21" t="s">
        <v>1943</v>
      </c>
      <c r="I1246" s="19" t="s">
        <v>15747</v>
      </c>
      <c r="J1246" s="19" t="s">
        <v>9283</v>
      </c>
      <c r="K1246" s="20" t="s">
        <v>13132</v>
      </c>
      <c r="L1246" s="19" t="s">
        <v>25</v>
      </c>
    </row>
    <row r="1247" spans="1:12" x14ac:dyDescent="0.25">
      <c r="A1247" s="19" t="s">
        <v>1824</v>
      </c>
      <c r="B1247" s="19" t="s">
        <v>1825</v>
      </c>
      <c r="C1247" s="19" t="s">
        <v>1937</v>
      </c>
      <c r="D1247" s="19" t="s">
        <v>1938</v>
      </c>
      <c r="E1247" s="20" t="s">
        <v>21</v>
      </c>
      <c r="F1247" s="19" t="s">
        <v>21</v>
      </c>
      <c r="G1247" s="180">
        <v>100328</v>
      </c>
      <c r="H1247" s="21" t="s">
        <v>1945</v>
      </c>
      <c r="I1247" s="19" t="s">
        <v>15719</v>
      </c>
      <c r="J1247" s="19" t="s">
        <v>9283</v>
      </c>
      <c r="K1247" s="20" t="s">
        <v>6876</v>
      </c>
      <c r="L1247" s="19" t="s">
        <v>25</v>
      </c>
    </row>
    <row r="1248" spans="1:12" x14ac:dyDescent="0.25">
      <c r="A1248" s="19" t="s">
        <v>1824</v>
      </c>
      <c r="B1248" s="19" t="s">
        <v>1825</v>
      </c>
      <c r="C1248" s="19" t="s">
        <v>1937</v>
      </c>
      <c r="D1248" s="19" t="s">
        <v>1938</v>
      </c>
      <c r="E1248" s="20" t="s">
        <v>21</v>
      </c>
      <c r="F1248" s="19" t="s">
        <v>21</v>
      </c>
      <c r="G1248" s="180">
        <v>100329</v>
      </c>
      <c r="H1248" s="21" t="s">
        <v>1947</v>
      </c>
      <c r="I1248" s="19" t="s">
        <v>15719</v>
      </c>
      <c r="J1248" s="19" t="s">
        <v>9283</v>
      </c>
      <c r="K1248" s="20" t="s">
        <v>6824</v>
      </c>
      <c r="L1248" s="19" t="s">
        <v>25</v>
      </c>
    </row>
    <row r="1249" spans="1:12" x14ac:dyDescent="0.25">
      <c r="A1249" s="19" t="s">
        <v>1824</v>
      </c>
      <c r="B1249" s="19" t="s">
        <v>1825</v>
      </c>
      <c r="C1249" s="19" t="s">
        <v>1937</v>
      </c>
      <c r="D1249" s="19" t="s">
        <v>1938</v>
      </c>
      <c r="E1249" s="20" t="s">
        <v>21</v>
      </c>
      <c r="F1249" s="19" t="s">
        <v>21</v>
      </c>
      <c r="G1249" s="180">
        <v>100330</v>
      </c>
      <c r="H1249" s="21" t="s">
        <v>1949</v>
      </c>
      <c r="I1249" s="19" t="s">
        <v>15719</v>
      </c>
      <c r="J1249" s="19" t="s">
        <v>9283</v>
      </c>
      <c r="K1249" s="20" t="s">
        <v>11416</v>
      </c>
      <c r="L1249" s="19" t="s">
        <v>25</v>
      </c>
    </row>
    <row r="1250" spans="1:12" x14ac:dyDescent="0.25">
      <c r="A1250" s="19" t="s">
        <v>1824</v>
      </c>
      <c r="B1250" s="19" t="s">
        <v>1825</v>
      </c>
      <c r="C1250" s="19" t="s">
        <v>1937</v>
      </c>
      <c r="D1250" s="19" t="s">
        <v>1938</v>
      </c>
      <c r="E1250" s="20" t="s">
        <v>21</v>
      </c>
      <c r="F1250" s="19" t="s">
        <v>21</v>
      </c>
      <c r="G1250" s="180">
        <v>100331</v>
      </c>
      <c r="H1250" s="21" t="s">
        <v>1950</v>
      </c>
      <c r="I1250" s="19" t="s">
        <v>15719</v>
      </c>
      <c r="J1250" s="19" t="s">
        <v>9283</v>
      </c>
      <c r="K1250" s="20" t="s">
        <v>13133</v>
      </c>
      <c r="L1250" s="19" t="s">
        <v>25</v>
      </c>
    </row>
    <row r="1251" spans="1:12" x14ac:dyDescent="0.25">
      <c r="A1251" s="19" t="s">
        <v>1824</v>
      </c>
      <c r="B1251" s="19" t="s">
        <v>1825</v>
      </c>
      <c r="C1251" s="19" t="s">
        <v>1952</v>
      </c>
      <c r="D1251" s="19" t="s">
        <v>1953</v>
      </c>
      <c r="E1251" s="20" t="s">
        <v>21</v>
      </c>
      <c r="F1251" s="19" t="s">
        <v>21</v>
      </c>
      <c r="G1251" s="180">
        <v>100434</v>
      </c>
      <c r="H1251" s="21" t="s">
        <v>1954</v>
      </c>
      <c r="I1251" s="19" t="s">
        <v>15747</v>
      </c>
      <c r="J1251" s="19" t="s">
        <v>9283</v>
      </c>
      <c r="K1251" s="20" t="s">
        <v>12136</v>
      </c>
      <c r="L1251" s="19" t="s">
        <v>25</v>
      </c>
    </row>
    <row r="1252" spans="1:12" x14ac:dyDescent="0.25">
      <c r="A1252" s="19" t="s">
        <v>1824</v>
      </c>
      <c r="B1252" s="19" t="s">
        <v>1825</v>
      </c>
      <c r="C1252" s="19" t="s">
        <v>1952</v>
      </c>
      <c r="D1252" s="19" t="s">
        <v>1953</v>
      </c>
      <c r="E1252" s="20" t="s">
        <v>21</v>
      </c>
      <c r="F1252" s="19" t="s">
        <v>21</v>
      </c>
      <c r="G1252" s="180">
        <v>100435</v>
      </c>
      <c r="H1252" s="21" t="s">
        <v>1955</v>
      </c>
      <c r="I1252" s="19" t="s">
        <v>15747</v>
      </c>
      <c r="J1252" s="19" t="s">
        <v>9283</v>
      </c>
      <c r="K1252" s="20" t="s">
        <v>7934</v>
      </c>
      <c r="L1252" s="19" t="s">
        <v>25</v>
      </c>
    </row>
    <row r="1253" spans="1:12" x14ac:dyDescent="0.25">
      <c r="A1253" s="19" t="s">
        <v>1824</v>
      </c>
      <c r="B1253" s="19" t="s">
        <v>1825</v>
      </c>
      <c r="C1253" s="19" t="s">
        <v>1957</v>
      </c>
      <c r="D1253" s="19" t="s">
        <v>1958</v>
      </c>
      <c r="E1253" s="20" t="s">
        <v>21</v>
      </c>
      <c r="F1253" s="19" t="s">
        <v>21</v>
      </c>
      <c r="G1253" s="180">
        <v>94227</v>
      </c>
      <c r="H1253" s="21" t="s">
        <v>1959</v>
      </c>
      <c r="I1253" s="19" t="s">
        <v>15747</v>
      </c>
      <c r="J1253" s="19" t="s">
        <v>9283</v>
      </c>
      <c r="K1253" s="20" t="s">
        <v>7136</v>
      </c>
      <c r="L1253" s="19" t="s">
        <v>25</v>
      </c>
    </row>
    <row r="1254" spans="1:12" x14ac:dyDescent="0.25">
      <c r="A1254" s="19" t="s">
        <v>1824</v>
      </c>
      <c r="B1254" s="19" t="s">
        <v>1825</v>
      </c>
      <c r="C1254" s="19" t="s">
        <v>1957</v>
      </c>
      <c r="D1254" s="19" t="s">
        <v>1958</v>
      </c>
      <c r="E1254" s="20" t="s">
        <v>21</v>
      </c>
      <c r="F1254" s="19" t="s">
        <v>21</v>
      </c>
      <c r="G1254" s="180">
        <v>94228</v>
      </c>
      <c r="H1254" s="21" t="s">
        <v>1960</v>
      </c>
      <c r="I1254" s="19" t="s">
        <v>15747</v>
      </c>
      <c r="J1254" s="19" t="s">
        <v>9283</v>
      </c>
      <c r="K1254" s="20" t="s">
        <v>12012</v>
      </c>
      <c r="L1254" s="19" t="s">
        <v>25</v>
      </c>
    </row>
    <row r="1255" spans="1:12" x14ac:dyDescent="0.25">
      <c r="A1255" s="19" t="s">
        <v>1824</v>
      </c>
      <c r="B1255" s="19" t="s">
        <v>1825</v>
      </c>
      <c r="C1255" s="19" t="s">
        <v>1957</v>
      </c>
      <c r="D1255" s="19" t="s">
        <v>1958</v>
      </c>
      <c r="E1255" s="20" t="s">
        <v>21</v>
      </c>
      <c r="F1255" s="19" t="s">
        <v>21</v>
      </c>
      <c r="G1255" s="180">
        <v>94229</v>
      </c>
      <c r="H1255" s="21" t="s">
        <v>1961</v>
      </c>
      <c r="I1255" s="19" t="s">
        <v>15747</v>
      </c>
      <c r="J1255" s="19" t="s">
        <v>9283</v>
      </c>
      <c r="K1255" s="20" t="s">
        <v>13134</v>
      </c>
      <c r="L1255" s="19" t="s">
        <v>25</v>
      </c>
    </row>
    <row r="1256" spans="1:12" x14ac:dyDescent="0.25">
      <c r="A1256" s="19" t="s">
        <v>1824</v>
      </c>
      <c r="B1256" s="19" t="s">
        <v>1825</v>
      </c>
      <c r="C1256" s="19" t="s">
        <v>1962</v>
      </c>
      <c r="D1256" s="19" t="s">
        <v>1963</v>
      </c>
      <c r="E1256" s="20" t="s">
        <v>21</v>
      </c>
      <c r="F1256" s="19" t="s">
        <v>21</v>
      </c>
      <c r="G1256" s="180">
        <v>94231</v>
      </c>
      <c r="H1256" s="21" t="s">
        <v>1964</v>
      </c>
      <c r="I1256" s="19" t="s">
        <v>15747</v>
      </c>
      <c r="J1256" s="19" t="s">
        <v>9283</v>
      </c>
      <c r="K1256" s="20" t="s">
        <v>3945</v>
      </c>
      <c r="L1256" s="19" t="s">
        <v>25</v>
      </c>
    </row>
    <row r="1257" spans="1:12" x14ac:dyDescent="0.25">
      <c r="A1257" s="19" t="s">
        <v>1824</v>
      </c>
      <c r="B1257" s="19" t="s">
        <v>1825</v>
      </c>
      <c r="C1257" s="19" t="s">
        <v>1966</v>
      </c>
      <c r="D1257" s="19" t="s">
        <v>1967</v>
      </c>
      <c r="E1257" s="20" t="s">
        <v>21</v>
      </c>
      <c r="F1257" s="19" t="s">
        <v>21</v>
      </c>
      <c r="G1257" s="180">
        <v>94449</v>
      </c>
      <c r="H1257" s="21" t="s">
        <v>1968</v>
      </c>
      <c r="I1257" s="19" t="s">
        <v>15719</v>
      </c>
      <c r="J1257" s="19" t="s">
        <v>9283</v>
      </c>
      <c r="K1257" s="20" t="s">
        <v>1001</v>
      </c>
      <c r="L1257" s="19" t="s">
        <v>25</v>
      </c>
    </row>
    <row r="1258" spans="1:12" x14ac:dyDescent="0.25">
      <c r="A1258" s="19" t="s">
        <v>1824</v>
      </c>
      <c r="B1258" s="19" t="s">
        <v>1825</v>
      </c>
      <c r="C1258" s="19" t="s">
        <v>1969</v>
      </c>
      <c r="D1258" s="19" t="s">
        <v>1970</v>
      </c>
      <c r="E1258" s="20" t="s">
        <v>21</v>
      </c>
      <c r="F1258" s="19" t="s">
        <v>21</v>
      </c>
      <c r="G1258" s="180">
        <v>92255</v>
      </c>
      <c r="H1258" s="21" t="s">
        <v>1971</v>
      </c>
      <c r="I1258" s="19" t="s">
        <v>15692</v>
      </c>
      <c r="J1258" s="19" t="s">
        <v>9283</v>
      </c>
      <c r="K1258" s="20" t="s">
        <v>13135</v>
      </c>
      <c r="L1258" s="19" t="s">
        <v>25</v>
      </c>
    </row>
    <row r="1259" spans="1:12" x14ac:dyDescent="0.25">
      <c r="A1259" s="19" t="s">
        <v>1824</v>
      </c>
      <c r="B1259" s="19" t="s">
        <v>1825</v>
      </c>
      <c r="C1259" s="19" t="s">
        <v>1969</v>
      </c>
      <c r="D1259" s="19" t="s">
        <v>1970</v>
      </c>
      <c r="E1259" s="20" t="s">
        <v>21</v>
      </c>
      <c r="F1259" s="19" t="s">
        <v>21</v>
      </c>
      <c r="G1259" s="180">
        <v>92256</v>
      </c>
      <c r="H1259" s="21" t="s">
        <v>1972</v>
      </c>
      <c r="I1259" s="19" t="s">
        <v>15692</v>
      </c>
      <c r="J1259" s="19" t="s">
        <v>9283</v>
      </c>
      <c r="K1259" s="20" t="s">
        <v>13136</v>
      </c>
      <c r="L1259" s="19" t="s">
        <v>25</v>
      </c>
    </row>
    <row r="1260" spans="1:12" x14ac:dyDescent="0.25">
      <c r="A1260" s="19" t="s">
        <v>1824</v>
      </c>
      <c r="B1260" s="19" t="s">
        <v>1825</v>
      </c>
      <c r="C1260" s="19" t="s">
        <v>1969</v>
      </c>
      <c r="D1260" s="19" t="s">
        <v>1970</v>
      </c>
      <c r="E1260" s="20" t="s">
        <v>21</v>
      </c>
      <c r="F1260" s="19" t="s">
        <v>21</v>
      </c>
      <c r="G1260" s="180">
        <v>92257</v>
      </c>
      <c r="H1260" s="21" t="s">
        <v>1973</v>
      </c>
      <c r="I1260" s="19" t="s">
        <v>15692</v>
      </c>
      <c r="J1260" s="19" t="s">
        <v>9283</v>
      </c>
      <c r="K1260" s="20" t="s">
        <v>13137</v>
      </c>
      <c r="L1260" s="19" t="s">
        <v>25</v>
      </c>
    </row>
    <row r="1261" spans="1:12" x14ac:dyDescent="0.25">
      <c r="A1261" s="19" t="s">
        <v>1824</v>
      </c>
      <c r="B1261" s="19" t="s">
        <v>1825</v>
      </c>
      <c r="C1261" s="19" t="s">
        <v>1969</v>
      </c>
      <c r="D1261" s="19" t="s">
        <v>1970</v>
      </c>
      <c r="E1261" s="20" t="s">
        <v>21</v>
      </c>
      <c r="F1261" s="19" t="s">
        <v>21</v>
      </c>
      <c r="G1261" s="180">
        <v>92258</v>
      </c>
      <c r="H1261" s="21" t="s">
        <v>1974</v>
      </c>
      <c r="I1261" s="19" t="s">
        <v>15692</v>
      </c>
      <c r="J1261" s="19" t="s">
        <v>9283</v>
      </c>
      <c r="K1261" s="20" t="s">
        <v>13138</v>
      </c>
      <c r="L1261" s="19" t="s">
        <v>25</v>
      </c>
    </row>
    <row r="1262" spans="1:12" x14ac:dyDescent="0.25">
      <c r="A1262" s="19" t="s">
        <v>1824</v>
      </c>
      <c r="B1262" s="19" t="s">
        <v>1825</v>
      </c>
      <c r="C1262" s="19" t="s">
        <v>1969</v>
      </c>
      <c r="D1262" s="19" t="s">
        <v>1970</v>
      </c>
      <c r="E1262" s="20" t="s">
        <v>21</v>
      </c>
      <c r="F1262" s="19" t="s">
        <v>21</v>
      </c>
      <c r="G1262" s="180">
        <v>92568</v>
      </c>
      <c r="H1262" s="21" t="s">
        <v>1975</v>
      </c>
      <c r="I1262" s="19" t="s">
        <v>15719</v>
      </c>
      <c r="J1262" s="19" t="s">
        <v>9283</v>
      </c>
      <c r="K1262" s="20" t="s">
        <v>13006</v>
      </c>
      <c r="L1262" s="19" t="s">
        <v>25</v>
      </c>
    </row>
    <row r="1263" spans="1:12" x14ac:dyDescent="0.25">
      <c r="A1263" s="19" t="s">
        <v>1824</v>
      </c>
      <c r="B1263" s="19" t="s">
        <v>1825</v>
      </c>
      <c r="C1263" s="19" t="s">
        <v>1969</v>
      </c>
      <c r="D1263" s="19" t="s">
        <v>1970</v>
      </c>
      <c r="E1263" s="20" t="s">
        <v>21</v>
      </c>
      <c r="F1263" s="19" t="s">
        <v>21</v>
      </c>
      <c r="G1263" s="180">
        <v>92569</v>
      </c>
      <c r="H1263" s="21" t="s">
        <v>1976</v>
      </c>
      <c r="I1263" s="19" t="s">
        <v>15719</v>
      </c>
      <c r="J1263" s="19" t="s">
        <v>9283</v>
      </c>
      <c r="K1263" s="20" t="s">
        <v>13139</v>
      </c>
      <c r="L1263" s="19" t="s">
        <v>25</v>
      </c>
    </row>
    <row r="1264" spans="1:12" x14ac:dyDescent="0.25">
      <c r="A1264" s="19" t="s">
        <v>1824</v>
      </c>
      <c r="B1264" s="19" t="s">
        <v>1825</v>
      </c>
      <c r="C1264" s="19" t="s">
        <v>1969</v>
      </c>
      <c r="D1264" s="19" t="s">
        <v>1970</v>
      </c>
      <c r="E1264" s="20" t="s">
        <v>21</v>
      </c>
      <c r="F1264" s="19" t="s">
        <v>21</v>
      </c>
      <c r="G1264" s="180">
        <v>92570</v>
      </c>
      <c r="H1264" s="21" t="s">
        <v>1977</v>
      </c>
      <c r="I1264" s="19" t="s">
        <v>15719</v>
      </c>
      <c r="J1264" s="19" t="s">
        <v>9283</v>
      </c>
      <c r="K1264" s="20" t="s">
        <v>310</v>
      </c>
      <c r="L1264" s="19" t="s">
        <v>25</v>
      </c>
    </row>
    <row r="1265" spans="1:12" x14ac:dyDescent="0.25">
      <c r="A1265" s="19" t="s">
        <v>1824</v>
      </c>
      <c r="B1265" s="19" t="s">
        <v>1825</v>
      </c>
      <c r="C1265" s="19" t="s">
        <v>1969</v>
      </c>
      <c r="D1265" s="19" t="s">
        <v>1970</v>
      </c>
      <c r="E1265" s="20" t="s">
        <v>21</v>
      </c>
      <c r="F1265" s="19" t="s">
        <v>21</v>
      </c>
      <c r="G1265" s="180">
        <v>92571</v>
      </c>
      <c r="H1265" s="21" t="s">
        <v>1978</v>
      </c>
      <c r="I1265" s="19" t="s">
        <v>15719</v>
      </c>
      <c r="J1265" s="19" t="s">
        <v>9283</v>
      </c>
      <c r="K1265" s="20" t="s">
        <v>13140</v>
      </c>
      <c r="L1265" s="19" t="s">
        <v>25</v>
      </c>
    </row>
    <row r="1266" spans="1:12" x14ac:dyDescent="0.25">
      <c r="A1266" s="19" t="s">
        <v>1824</v>
      </c>
      <c r="B1266" s="19" t="s">
        <v>1825</v>
      </c>
      <c r="C1266" s="19" t="s">
        <v>1969</v>
      </c>
      <c r="D1266" s="19" t="s">
        <v>1970</v>
      </c>
      <c r="E1266" s="20" t="s">
        <v>21</v>
      </c>
      <c r="F1266" s="19" t="s">
        <v>21</v>
      </c>
      <c r="G1266" s="180">
        <v>92572</v>
      </c>
      <c r="H1266" s="21" t="s">
        <v>1980</v>
      </c>
      <c r="I1266" s="19" t="s">
        <v>15719</v>
      </c>
      <c r="J1266" s="19" t="s">
        <v>9283</v>
      </c>
      <c r="K1266" s="20" t="s">
        <v>13141</v>
      </c>
      <c r="L1266" s="19" t="s">
        <v>25</v>
      </c>
    </row>
    <row r="1267" spans="1:12" x14ac:dyDescent="0.25">
      <c r="A1267" s="19" t="s">
        <v>1824</v>
      </c>
      <c r="B1267" s="19" t="s">
        <v>1825</v>
      </c>
      <c r="C1267" s="19" t="s">
        <v>1969</v>
      </c>
      <c r="D1267" s="19" t="s">
        <v>1970</v>
      </c>
      <c r="E1267" s="20" t="s">
        <v>21</v>
      </c>
      <c r="F1267" s="19" t="s">
        <v>21</v>
      </c>
      <c r="G1267" s="180">
        <v>92573</v>
      </c>
      <c r="H1267" s="21" t="s">
        <v>1981</v>
      </c>
      <c r="I1267" s="19" t="s">
        <v>15719</v>
      </c>
      <c r="J1267" s="19" t="s">
        <v>9283</v>
      </c>
      <c r="K1267" s="20" t="s">
        <v>782</v>
      </c>
      <c r="L1267" s="19" t="s">
        <v>25</v>
      </c>
    </row>
    <row r="1268" spans="1:12" x14ac:dyDescent="0.25">
      <c r="A1268" s="19" t="s">
        <v>1824</v>
      </c>
      <c r="B1268" s="19" t="s">
        <v>1825</v>
      </c>
      <c r="C1268" s="19" t="s">
        <v>1969</v>
      </c>
      <c r="D1268" s="19" t="s">
        <v>1970</v>
      </c>
      <c r="E1268" s="20" t="s">
        <v>21</v>
      </c>
      <c r="F1268" s="19" t="s">
        <v>21</v>
      </c>
      <c r="G1268" s="180">
        <v>92574</v>
      </c>
      <c r="H1268" s="21" t="s">
        <v>1983</v>
      </c>
      <c r="I1268" s="19" t="s">
        <v>15719</v>
      </c>
      <c r="J1268" s="19" t="s">
        <v>9283</v>
      </c>
      <c r="K1268" s="20" t="s">
        <v>13142</v>
      </c>
      <c r="L1268" s="19" t="s">
        <v>25</v>
      </c>
    </row>
    <row r="1269" spans="1:12" x14ac:dyDescent="0.25">
      <c r="A1269" s="19" t="s">
        <v>1824</v>
      </c>
      <c r="B1269" s="19" t="s">
        <v>1825</v>
      </c>
      <c r="C1269" s="19" t="s">
        <v>1969</v>
      </c>
      <c r="D1269" s="19" t="s">
        <v>1970</v>
      </c>
      <c r="E1269" s="20" t="s">
        <v>21</v>
      </c>
      <c r="F1269" s="19" t="s">
        <v>21</v>
      </c>
      <c r="G1269" s="180">
        <v>92575</v>
      </c>
      <c r="H1269" s="21" t="s">
        <v>1984</v>
      </c>
      <c r="I1269" s="19" t="s">
        <v>15719</v>
      </c>
      <c r="J1269" s="19" t="s">
        <v>9283</v>
      </c>
      <c r="K1269" s="20" t="s">
        <v>10740</v>
      </c>
      <c r="L1269" s="19" t="s">
        <v>25</v>
      </c>
    </row>
    <row r="1270" spans="1:12" x14ac:dyDescent="0.25">
      <c r="A1270" s="19" t="s">
        <v>1824</v>
      </c>
      <c r="B1270" s="19" t="s">
        <v>1825</v>
      </c>
      <c r="C1270" s="19" t="s">
        <v>1969</v>
      </c>
      <c r="D1270" s="19" t="s">
        <v>1970</v>
      </c>
      <c r="E1270" s="20" t="s">
        <v>21</v>
      </c>
      <c r="F1270" s="19" t="s">
        <v>21</v>
      </c>
      <c r="G1270" s="180">
        <v>92576</v>
      </c>
      <c r="H1270" s="21" t="s">
        <v>1986</v>
      </c>
      <c r="I1270" s="19" t="s">
        <v>15719</v>
      </c>
      <c r="J1270" s="19" t="s">
        <v>9283</v>
      </c>
      <c r="K1270" s="20" t="s">
        <v>7932</v>
      </c>
      <c r="L1270" s="19" t="s">
        <v>25</v>
      </c>
    </row>
    <row r="1271" spans="1:12" x14ac:dyDescent="0.25">
      <c r="A1271" s="19" t="s">
        <v>1824</v>
      </c>
      <c r="B1271" s="19" t="s">
        <v>1825</v>
      </c>
      <c r="C1271" s="19" t="s">
        <v>1969</v>
      </c>
      <c r="D1271" s="19" t="s">
        <v>1970</v>
      </c>
      <c r="E1271" s="20" t="s">
        <v>21</v>
      </c>
      <c r="F1271" s="19" t="s">
        <v>21</v>
      </c>
      <c r="G1271" s="180">
        <v>92577</v>
      </c>
      <c r="H1271" s="21" t="s">
        <v>1987</v>
      </c>
      <c r="I1271" s="19" t="s">
        <v>15719</v>
      </c>
      <c r="J1271" s="19" t="s">
        <v>9283</v>
      </c>
      <c r="K1271" s="20" t="s">
        <v>13143</v>
      </c>
      <c r="L1271" s="19" t="s">
        <v>25</v>
      </c>
    </row>
    <row r="1272" spans="1:12" x14ac:dyDescent="0.25">
      <c r="A1272" s="19" t="s">
        <v>1824</v>
      </c>
      <c r="B1272" s="19" t="s">
        <v>1825</v>
      </c>
      <c r="C1272" s="19" t="s">
        <v>1969</v>
      </c>
      <c r="D1272" s="19" t="s">
        <v>1970</v>
      </c>
      <c r="E1272" s="20" t="s">
        <v>21</v>
      </c>
      <c r="F1272" s="19" t="s">
        <v>21</v>
      </c>
      <c r="G1272" s="180">
        <v>92578</v>
      </c>
      <c r="H1272" s="21" t="s">
        <v>1988</v>
      </c>
      <c r="I1272" s="19" t="s">
        <v>15719</v>
      </c>
      <c r="J1272" s="19" t="s">
        <v>9283</v>
      </c>
      <c r="K1272" s="20" t="s">
        <v>1902</v>
      </c>
      <c r="L1272" s="19" t="s">
        <v>25</v>
      </c>
    </row>
    <row r="1273" spans="1:12" x14ac:dyDescent="0.25">
      <c r="A1273" s="19" t="s">
        <v>1824</v>
      </c>
      <c r="B1273" s="19" t="s">
        <v>1825</v>
      </c>
      <c r="C1273" s="19" t="s">
        <v>1969</v>
      </c>
      <c r="D1273" s="19" t="s">
        <v>1970</v>
      </c>
      <c r="E1273" s="20" t="s">
        <v>21</v>
      </c>
      <c r="F1273" s="19" t="s">
        <v>21</v>
      </c>
      <c r="G1273" s="180">
        <v>92579</v>
      </c>
      <c r="H1273" s="21" t="s">
        <v>1989</v>
      </c>
      <c r="I1273" s="19" t="s">
        <v>15719</v>
      </c>
      <c r="J1273" s="19" t="s">
        <v>9283</v>
      </c>
      <c r="K1273" s="20" t="s">
        <v>13144</v>
      </c>
      <c r="L1273" s="19" t="s">
        <v>25</v>
      </c>
    </row>
    <row r="1274" spans="1:12" x14ac:dyDescent="0.25">
      <c r="A1274" s="19" t="s">
        <v>1824</v>
      </c>
      <c r="B1274" s="19" t="s">
        <v>1825</v>
      </c>
      <c r="C1274" s="19" t="s">
        <v>1969</v>
      </c>
      <c r="D1274" s="19" t="s">
        <v>1970</v>
      </c>
      <c r="E1274" s="20" t="s">
        <v>21</v>
      </c>
      <c r="F1274" s="19" t="s">
        <v>21</v>
      </c>
      <c r="G1274" s="180">
        <v>92580</v>
      </c>
      <c r="H1274" s="21" t="s">
        <v>1990</v>
      </c>
      <c r="I1274" s="19" t="s">
        <v>15719</v>
      </c>
      <c r="J1274" s="19" t="s">
        <v>9283</v>
      </c>
      <c r="K1274" s="20" t="s">
        <v>13145</v>
      </c>
      <c r="L1274" s="19" t="s">
        <v>25</v>
      </c>
    </row>
    <row r="1275" spans="1:12" x14ac:dyDescent="0.25">
      <c r="A1275" s="19" t="s">
        <v>1824</v>
      </c>
      <c r="B1275" s="19" t="s">
        <v>1825</v>
      </c>
      <c r="C1275" s="19" t="s">
        <v>1969</v>
      </c>
      <c r="D1275" s="19" t="s">
        <v>1970</v>
      </c>
      <c r="E1275" s="20" t="s">
        <v>21</v>
      </c>
      <c r="F1275" s="19" t="s">
        <v>21</v>
      </c>
      <c r="G1275" s="180">
        <v>92581</v>
      </c>
      <c r="H1275" s="21" t="s">
        <v>1991</v>
      </c>
      <c r="I1275" s="19" t="s">
        <v>15719</v>
      </c>
      <c r="J1275" s="19" t="s">
        <v>9283</v>
      </c>
      <c r="K1275" s="20" t="s">
        <v>13146</v>
      </c>
      <c r="L1275" s="19" t="s">
        <v>25</v>
      </c>
    </row>
    <row r="1276" spans="1:12" x14ac:dyDescent="0.25">
      <c r="A1276" s="19" t="s">
        <v>1824</v>
      </c>
      <c r="B1276" s="19" t="s">
        <v>1825</v>
      </c>
      <c r="C1276" s="19" t="s">
        <v>1969</v>
      </c>
      <c r="D1276" s="19" t="s">
        <v>1970</v>
      </c>
      <c r="E1276" s="20" t="s">
        <v>21</v>
      </c>
      <c r="F1276" s="19" t="s">
        <v>21</v>
      </c>
      <c r="G1276" s="180">
        <v>92582</v>
      </c>
      <c r="H1276" s="21" t="s">
        <v>1993</v>
      </c>
      <c r="I1276" s="19" t="s">
        <v>15692</v>
      </c>
      <c r="J1276" s="19" t="s">
        <v>9283</v>
      </c>
      <c r="K1276" s="20" t="s">
        <v>13147</v>
      </c>
      <c r="L1276" s="19" t="s">
        <v>25</v>
      </c>
    </row>
    <row r="1277" spans="1:12" x14ac:dyDescent="0.25">
      <c r="A1277" s="19" t="s">
        <v>1824</v>
      </c>
      <c r="B1277" s="19" t="s">
        <v>1825</v>
      </c>
      <c r="C1277" s="19" t="s">
        <v>1969</v>
      </c>
      <c r="D1277" s="19" t="s">
        <v>1970</v>
      </c>
      <c r="E1277" s="20" t="s">
        <v>21</v>
      </c>
      <c r="F1277" s="19" t="s">
        <v>21</v>
      </c>
      <c r="G1277" s="180">
        <v>92584</v>
      </c>
      <c r="H1277" s="21" t="s">
        <v>1994</v>
      </c>
      <c r="I1277" s="19" t="s">
        <v>15692</v>
      </c>
      <c r="J1277" s="19" t="s">
        <v>9283</v>
      </c>
      <c r="K1277" s="20" t="s">
        <v>13148</v>
      </c>
      <c r="L1277" s="19" t="s">
        <v>25</v>
      </c>
    </row>
    <row r="1278" spans="1:12" x14ac:dyDescent="0.25">
      <c r="A1278" s="19" t="s">
        <v>1824</v>
      </c>
      <c r="B1278" s="19" t="s">
        <v>1825</v>
      </c>
      <c r="C1278" s="19" t="s">
        <v>1969</v>
      </c>
      <c r="D1278" s="19" t="s">
        <v>1970</v>
      </c>
      <c r="E1278" s="20" t="s">
        <v>21</v>
      </c>
      <c r="F1278" s="19" t="s">
        <v>21</v>
      </c>
      <c r="G1278" s="180">
        <v>92586</v>
      </c>
      <c r="H1278" s="21" t="s">
        <v>1995</v>
      </c>
      <c r="I1278" s="19" t="s">
        <v>15692</v>
      </c>
      <c r="J1278" s="19" t="s">
        <v>9283</v>
      </c>
      <c r="K1278" s="20" t="s">
        <v>13149</v>
      </c>
      <c r="L1278" s="19" t="s">
        <v>25</v>
      </c>
    </row>
    <row r="1279" spans="1:12" x14ac:dyDescent="0.25">
      <c r="A1279" s="19" t="s">
        <v>1824</v>
      </c>
      <c r="B1279" s="19" t="s">
        <v>1825</v>
      </c>
      <c r="C1279" s="19" t="s">
        <v>1969</v>
      </c>
      <c r="D1279" s="19" t="s">
        <v>1970</v>
      </c>
      <c r="E1279" s="20" t="s">
        <v>21</v>
      </c>
      <c r="F1279" s="19" t="s">
        <v>21</v>
      </c>
      <c r="G1279" s="180">
        <v>92588</v>
      </c>
      <c r="H1279" s="21" t="s">
        <v>1996</v>
      </c>
      <c r="I1279" s="19" t="s">
        <v>15692</v>
      </c>
      <c r="J1279" s="19" t="s">
        <v>9283</v>
      </c>
      <c r="K1279" s="20" t="s">
        <v>13150</v>
      </c>
      <c r="L1279" s="19" t="s">
        <v>25</v>
      </c>
    </row>
    <row r="1280" spans="1:12" x14ac:dyDescent="0.25">
      <c r="A1280" s="19" t="s">
        <v>1824</v>
      </c>
      <c r="B1280" s="19" t="s">
        <v>1825</v>
      </c>
      <c r="C1280" s="19" t="s">
        <v>1969</v>
      </c>
      <c r="D1280" s="19" t="s">
        <v>1970</v>
      </c>
      <c r="E1280" s="20" t="s">
        <v>21</v>
      </c>
      <c r="F1280" s="19" t="s">
        <v>21</v>
      </c>
      <c r="G1280" s="180">
        <v>92590</v>
      </c>
      <c r="H1280" s="21" t="s">
        <v>1997</v>
      </c>
      <c r="I1280" s="19" t="s">
        <v>15692</v>
      </c>
      <c r="J1280" s="19" t="s">
        <v>9283</v>
      </c>
      <c r="K1280" s="20" t="s">
        <v>13151</v>
      </c>
      <c r="L1280" s="19" t="s">
        <v>25</v>
      </c>
    </row>
    <row r="1281" spans="1:12" x14ac:dyDescent="0.25">
      <c r="A1281" s="19" t="s">
        <v>1824</v>
      </c>
      <c r="B1281" s="19" t="s">
        <v>1825</v>
      </c>
      <c r="C1281" s="19" t="s">
        <v>1969</v>
      </c>
      <c r="D1281" s="19" t="s">
        <v>1970</v>
      </c>
      <c r="E1281" s="20" t="s">
        <v>21</v>
      </c>
      <c r="F1281" s="19" t="s">
        <v>21</v>
      </c>
      <c r="G1281" s="180">
        <v>92592</v>
      </c>
      <c r="H1281" s="21" t="s">
        <v>1998</v>
      </c>
      <c r="I1281" s="19" t="s">
        <v>15692</v>
      </c>
      <c r="J1281" s="19" t="s">
        <v>9283</v>
      </c>
      <c r="K1281" s="20" t="s">
        <v>13152</v>
      </c>
      <c r="L1281" s="19" t="s">
        <v>25</v>
      </c>
    </row>
    <row r="1282" spans="1:12" x14ac:dyDescent="0.25">
      <c r="A1282" s="19" t="s">
        <v>1824</v>
      </c>
      <c r="B1282" s="19" t="s">
        <v>1825</v>
      </c>
      <c r="C1282" s="19" t="s">
        <v>1969</v>
      </c>
      <c r="D1282" s="19" t="s">
        <v>1970</v>
      </c>
      <c r="E1282" s="20" t="s">
        <v>21</v>
      </c>
      <c r="F1282" s="19" t="s">
        <v>21</v>
      </c>
      <c r="G1282" s="180">
        <v>92593</v>
      </c>
      <c r="H1282" s="21" t="s">
        <v>1999</v>
      </c>
      <c r="I1282" s="19" t="s">
        <v>15980</v>
      </c>
      <c r="J1282" s="19" t="s">
        <v>9283</v>
      </c>
      <c r="K1282" s="20" t="s">
        <v>13153</v>
      </c>
      <c r="L1282" s="19" t="s">
        <v>25</v>
      </c>
    </row>
    <row r="1283" spans="1:12" x14ac:dyDescent="0.25">
      <c r="A1283" s="19" t="s">
        <v>1824</v>
      </c>
      <c r="B1283" s="19" t="s">
        <v>1825</v>
      </c>
      <c r="C1283" s="19" t="s">
        <v>1969</v>
      </c>
      <c r="D1283" s="19" t="s">
        <v>1970</v>
      </c>
      <c r="E1283" s="20" t="s">
        <v>21</v>
      </c>
      <c r="F1283" s="19" t="s">
        <v>21</v>
      </c>
      <c r="G1283" s="180">
        <v>92594</v>
      </c>
      <c r="H1283" s="21" t="s">
        <v>2001</v>
      </c>
      <c r="I1283" s="19" t="s">
        <v>15692</v>
      </c>
      <c r="J1283" s="19" t="s">
        <v>9283</v>
      </c>
      <c r="K1283" s="20" t="s">
        <v>13154</v>
      </c>
      <c r="L1283" s="19" t="s">
        <v>25</v>
      </c>
    </row>
    <row r="1284" spans="1:12" x14ac:dyDescent="0.25">
      <c r="A1284" s="19" t="s">
        <v>1824</v>
      </c>
      <c r="B1284" s="19" t="s">
        <v>1825</v>
      </c>
      <c r="C1284" s="19" t="s">
        <v>1969</v>
      </c>
      <c r="D1284" s="19" t="s">
        <v>1970</v>
      </c>
      <c r="E1284" s="20" t="s">
        <v>21</v>
      </c>
      <c r="F1284" s="19" t="s">
        <v>21</v>
      </c>
      <c r="G1284" s="180">
        <v>92596</v>
      </c>
      <c r="H1284" s="21" t="s">
        <v>2002</v>
      </c>
      <c r="I1284" s="19" t="s">
        <v>15692</v>
      </c>
      <c r="J1284" s="19" t="s">
        <v>9283</v>
      </c>
      <c r="K1284" s="20" t="s">
        <v>13155</v>
      </c>
      <c r="L1284" s="19" t="s">
        <v>25</v>
      </c>
    </row>
    <row r="1285" spans="1:12" x14ac:dyDescent="0.25">
      <c r="A1285" s="19" t="s">
        <v>1824</v>
      </c>
      <c r="B1285" s="19" t="s">
        <v>1825</v>
      </c>
      <c r="C1285" s="19" t="s">
        <v>1969</v>
      </c>
      <c r="D1285" s="19" t="s">
        <v>1970</v>
      </c>
      <c r="E1285" s="20" t="s">
        <v>21</v>
      </c>
      <c r="F1285" s="19" t="s">
        <v>21</v>
      </c>
      <c r="G1285" s="180">
        <v>92598</v>
      </c>
      <c r="H1285" s="21" t="s">
        <v>2003</v>
      </c>
      <c r="I1285" s="19" t="s">
        <v>15692</v>
      </c>
      <c r="J1285" s="19" t="s">
        <v>9283</v>
      </c>
      <c r="K1285" s="20" t="s">
        <v>13156</v>
      </c>
      <c r="L1285" s="19" t="s">
        <v>25</v>
      </c>
    </row>
    <row r="1286" spans="1:12" x14ac:dyDescent="0.25">
      <c r="A1286" s="19" t="s">
        <v>1824</v>
      </c>
      <c r="B1286" s="19" t="s">
        <v>1825</v>
      </c>
      <c r="C1286" s="19" t="s">
        <v>1969</v>
      </c>
      <c r="D1286" s="19" t="s">
        <v>1970</v>
      </c>
      <c r="E1286" s="20" t="s">
        <v>21</v>
      </c>
      <c r="F1286" s="19" t="s">
        <v>21</v>
      </c>
      <c r="G1286" s="180">
        <v>92600</v>
      </c>
      <c r="H1286" s="21" t="s">
        <v>2004</v>
      </c>
      <c r="I1286" s="19" t="s">
        <v>15692</v>
      </c>
      <c r="J1286" s="19" t="s">
        <v>9283</v>
      </c>
      <c r="K1286" s="20" t="s">
        <v>13157</v>
      </c>
      <c r="L1286" s="19" t="s">
        <v>25</v>
      </c>
    </row>
    <row r="1287" spans="1:12" x14ac:dyDescent="0.25">
      <c r="A1287" s="19" t="s">
        <v>1824</v>
      </c>
      <c r="B1287" s="19" t="s">
        <v>1825</v>
      </c>
      <c r="C1287" s="19" t="s">
        <v>1969</v>
      </c>
      <c r="D1287" s="19" t="s">
        <v>1970</v>
      </c>
      <c r="E1287" s="20" t="s">
        <v>21</v>
      </c>
      <c r="F1287" s="19" t="s">
        <v>21</v>
      </c>
      <c r="G1287" s="180">
        <v>92602</v>
      </c>
      <c r="H1287" s="21" t="s">
        <v>2005</v>
      </c>
      <c r="I1287" s="19" t="s">
        <v>15692</v>
      </c>
      <c r="J1287" s="19" t="s">
        <v>9283</v>
      </c>
      <c r="K1287" s="20" t="s">
        <v>13147</v>
      </c>
      <c r="L1287" s="19" t="s">
        <v>25</v>
      </c>
    </row>
    <row r="1288" spans="1:12" x14ac:dyDescent="0.25">
      <c r="A1288" s="19" t="s">
        <v>1824</v>
      </c>
      <c r="B1288" s="19" t="s">
        <v>1825</v>
      </c>
      <c r="C1288" s="19" t="s">
        <v>1969</v>
      </c>
      <c r="D1288" s="19" t="s">
        <v>1970</v>
      </c>
      <c r="E1288" s="20" t="s">
        <v>21</v>
      </c>
      <c r="F1288" s="19" t="s">
        <v>21</v>
      </c>
      <c r="G1288" s="180">
        <v>92604</v>
      </c>
      <c r="H1288" s="21" t="s">
        <v>2006</v>
      </c>
      <c r="I1288" s="19" t="s">
        <v>15692</v>
      </c>
      <c r="J1288" s="19" t="s">
        <v>9283</v>
      </c>
      <c r="K1288" s="20" t="s">
        <v>13158</v>
      </c>
      <c r="L1288" s="19" t="s">
        <v>25</v>
      </c>
    </row>
    <row r="1289" spans="1:12" x14ac:dyDescent="0.25">
      <c r="A1289" s="19" t="s">
        <v>1824</v>
      </c>
      <c r="B1289" s="19" t="s">
        <v>1825</v>
      </c>
      <c r="C1289" s="19" t="s">
        <v>1969</v>
      </c>
      <c r="D1289" s="19" t="s">
        <v>1970</v>
      </c>
      <c r="E1289" s="20" t="s">
        <v>21</v>
      </c>
      <c r="F1289" s="19" t="s">
        <v>21</v>
      </c>
      <c r="G1289" s="180">
        <v>92606</v>
      </c>
      <c r="H1289" s="21" t="s">
        <v>2007</v>
      </c>
      <c r="I1289" s="19" t="s">
        <v>15692</v>
      </c>
      <c r="J1289" s="19" t="s">
        <v>9283</v>
      </c>
      <c r="K1289" s="20" t="s">
        <v>13159</v>
      </c>
      <c r="L1289" s="19" t="s">
        <v>25</v>
      </c>
    </row>
    <row r="1290" spans="1:12" x14ac:dyDescent="0.25">
      <c r="A1290" s="19" t="s">
        <v>1824</v>
      </c>
      <c r="B1290" s="19" t="s">
        <v>1825</v>
      </c>
      <c r="C1290" s="19" t="s">
        <v>1969</v>
      </c>
      <c r="D1290" s="19" t="s">
        <v>1970</v>
      </c>
      <c r="E1290" s="20" t="s">
        <v>21</v>
      </c>
      <c r="F1290" s="19" t="s">
        <v>21</v>
      </c>
      <c r="G1290" s="180">
        <v>92608</v>
      </c>
      <c r="H1290" s="21" t="s">
        <v>2008</v>
      </c>
      <c r="I1290" s="19" t="s">
        <v>15692</v>
      </c>
      <c r="J1290" s="19" t="s">
        <v>9283</v>
      </c>
      <c r="K1290" s="20" t="s">
        <v>13160</v>
      </c>
      <c r="L1290" s="19" t="s">
        <v>25</v>
      </c>
    </row>
    <row r="1291" spans="1:12" x14ac:dyDescent="0.25">
      <c r="A1291" s="19" t="s">
        <v>1824</v>
      </c>
      <c r="B1291" s="19" t="s">
        <v>1825</v>
      </c>
      <c r="C1291" s="19" t="s">
        <v>1969</v>
      </c>
      <c r="D1291" s="19" t="s">
        <v>1970</v>
      </c>
      <c r="E1291" s="20" t="s">
        <v>21</v>
      </c>
      <c r="F1291" s="19" t="s">
        <v>21</v>
      </c>
      <c r="G1291" s="180">
        <v>92610</v>
      </c>
      <c r="H1291" s="21" t="s">
        <v>2009</v>
      </c>
      <c r="I1291" s="19" t="s">
        <v>15692</v>
      </c>
      <c r="J1291" s="19" t="s">
        <v>9283</v>
      </c>
      <c r="K1291" s="20" t="s">
        <v>13161</v>
      </c>
      <c r="L1291" s="19" t="s">
        <v>25</v>
      </c>
    </row>
    <row r="1292" spans="1:12" x14ac:dyDescent="0.25">
      <c r="A1292" s="19" t="s">
        <v>1824</v>
      </c>
      <c r="B1292" s="19" t="s">
        <v>1825</v>
      </c>
      <c r="C1292" s="19" t="s">
        <v>1969</v>
      </c>
      <c r="D1292" s="19" t="s">
        <v>1970</v>
      </c>
      <c r="E1292" s="20" t="s">
        <v>21</v>
      </c>
      <c r="F1292" s="19" t="s">
        <v>21</v>
      </c>
      <c r="G1292" s="180">
        <v>92612</v>
      </c>
      <c r="H1292" s="21" t="s">
        <v>2010</v>
      </c>
      <c r="I1292" s="19" t="s">
        <v>15692</v>
      </c>
      <c r="J1292" s="19" t="s">
        <v>9283</v>
      </c>
      <c r="K1292" s="20" t="s">
        <v>13162</v>
      </c>
      <c r="L1292" s="19" t="s">
        <v>25</v>
      </c>
    </row>
    <row r="1293" spans="1:12" x14ac:dyDescent="0.25">
      <c r="A1293" s="19" t="s">
        <v>1824</v>
      </c>
      <c r="B1293" s="19" t="s">
        <v>1825</v>
      </c>
      <c r="C1293" s="19" t="s">
        <v>1969</v>
      </c>
      <c r="D1293" s="19" t="s">
        <v>1970</v>
      </c>
      <c r="E1293" s="20" t="s">
        <v>21</v>
      </c>
      <c r="F1293" s="19" t="s">
        <v>21</v>
      </c>
      <c r="G1293" s="180">
        <v>92614</v>
      </c>
      <c r="H1293" s="21" t="s">
        <v>2011</v>
      </c>
      <c r="I1293" s="19" t="s">
        <v>15692</v>
      </c>
      <c r="J1293" s="19" t="s">
        <v>9283</v>
      </c>
      <c r="K1293" s="20" t="s">
        <v>13163</v>
      </c>
      <c r="L1293" s="19" t="s">
        <v>25</v>
      </c>
    </row>
    <row r="1294" spans="1:12" x14ac:dyDescent="0.25">
      <c r="A1294" s="19" t="s">
        <v>1824</v>
      </c>
      <c r="B1294" s="19" t="s">
        <v>1825</v>
      </c>
      <c r="C1294" s="19" t="s">
        <v>1969</v>
      </c>
      <c r="D1294" s="19" t="s">
        <v>1970</v>
      </c>
      <c r="E1294" s="20" t="s">
        <v>21</v>
      </c>
      <c r="F1294" s="19" t="s">
        <v>21</v>
      </c>
      <c r="G1294" s="180">
        <v>92616</v>
      </c>
      <c r="H1294" s="21" t="s">
        <v>2012</v>
      </c>
      <c r="I1294" s="19" t="s">
        <v>15692</v>
      </c>
      <c r="J1294" s="19" t="s">
        <v>9283</v>
      </c>
      <c r="K1294" s="20" t="s">
        <v>13164</v>
      </c>
      <c r="L1294" s="19" t="s">
        <v>25</v>
      </c>
    </row>
    <row r="1295" spans="1:12" x14ac:dyDescent="0.25">
      <c r="A1295" s="19" t="s">
        <v>1824</v>
      </c>
      <c r="B1295" s="19" t="s">
        <v>1825</v>
      </c>
      <c r="C1295" s="19" t="s">
        <v>1969</v>
      </c>
      <c r="D1295" s="19" t="s">
        <v>1970</v>
      </c>
      <c r="E1295" s="20" t="s">
        <v>21</v>
      </c>
      <c r="F1295" s="19" t="s">
        <v>21</v>
      </c>
      <c r="G1295" s="180">
        <v>92618</v>
      </c>
      <c r="H1295" s="21" t="s">
        <v>2013</v>
      </c>
      <c r="I1295" s="19" t="s">
        <v>15692</v>
      </c>
      <c r="J1295" s="19" t="s">
        <v>9283</v>
      </c>
      <c r="K1295" s="20" t="s">
        <v>13165</v>
      </c>
      <c r="L1295" s="19" t="s">
        <v>25</v>
      </c>
    </row>
    <row r="1296" spans="1:12" x14ac:dyDescent="0.25">
      <c r="A1296" s="19" t="s">
        <v>1824</v>
      </c>
      <c r="B1296" s="19" t="s">
        <v>1825</v>
      </c>
      <c r="C1296" s="19" t="s">
        <v>1969</v>
      </c>
      <c r="D1296" s="19" t="s">
        <v>1970</v>
      </c>
      <c r="E1296" s="20" t="s">
        <v>21</v>
      </c>
      <c r="F1296" s="19" t="s">
        <v>21</v>
      </c>
      <c r="G1296" s="180">
        <v>92620</v>
      </c>
      <c r="H1296" s="21" t="s">
        <v>2014</v>
      </c>
      <c r="I1296" s="19" t="s">
        <v>15692</v>
      </c>
      <c r="J1296" s="19" t="s">
        <v>9283</v>
      </c>
      <c r="K1296" s="20" t="s">
        <v>13166</v>
      </c>
      <c r="L1296" s="19" t="s">
        <v>25</v>
      </c>
    </row>
    <row r="1297" spans="1:12" x14ac:dyDescent="0.25">
      <c r="A1297" s="19" t="s">
        <v>1824</v>
      </c>
      <c r="B1297" s="19" t="s">
        <v>1825</v>
      </c>
      <c r="C1297" s="19" t="s">
        <v>1969</v>
      </c>
      <c r="D1297" s="19" t="s">
        <v>1970</v>
      </c>
      <c r="E1297" s="20" t="s">
        <v>21</v>
      </c>
      <c r="F1297" s="19" t="s">
        <v>21</v>
      </c>
      <c r="G1297" s="180">
        <v>100357</v>
      </c>
      <c r="H1297" s="21" t="s">
        <v>2015</v>
      </c>
      <c r="I1297" s="19" t="s">
        <v>15692</v>
      </c>
      <c r="J1297" s="19" t="s">
        <v>9283</v>
      </c>
      <c r="K1297" s="20" t="s">
        <v>13167</v>
      </c>
      <c r="L1297" s="19" t="s">
        <v>25</v>
      </c>
    </row>
    <row r="1298" spans="1:12" x14ac:dyDescent="0.25">
      <c r="A1298" s="19" t="s">
        <v>1824</v>
      </c>
      <c r="B1298" s="19" t="s">
        <v>1825</v>
      </c>
      <c r="C1298" s="19" t="s">
        <v>1969</v>
      </c>
      <c r="D1298" s="19" t="s">
        <v>1970</v>
      </c>
      <c r="E1298" s="20" t="s">
        <v>21</v>
      </c>
      <c r="F1298" s="19" t="s">
        <v>21</v>
      </c>
      <c r="G1298" s="180">
        <v>100358</v>
      </c>
      <c r="H1298" s="21" t="s">
        <v>2016</v>
      </c>
      <c r="I1298" s="19" t="s">
        <v>15692</v>
      </c>
      <c r="J1298" s="19" t="s">
        <v>9283</v>
      </c>
      <c r="K1298" s="20" t="s">
        <v>13168</v>
      </c>
      <c r="L1298" s="19" t="s">
        <v>25</v>
      </c>
    </row>
    <row r="1299" spans="1:12" x14ac:dyDescent="0.25">
      <c r="A1299" s="19" t="s">
        <v>1824</v>
      </c>
      <c r="B1299" s="19" t="s">
        <v>1825</v>
      </c>
      <c r="C1299" s="19" t="s">
        <v>1969</v>
      </c>
      <c r="D1299" s="19" t="s">
        <v>1970</v>
      </c>
      <c r="E1299" s="20" t="s">
        <v>21</v>
      </c>
      <c r="F1299" s="19" t="s">
        <v>21</v>
      </c>
      <c r="G1299" s="180">
        <v>100359</v>
      </c>
      <c r="H1299" s="21" t="s">
        <v>2017</v>
      </c>
      <c r="I1299" s="19" t="s">
        <v>15692</v>
      </c>
      <c r="J1299" s="19" t="s">
        <v>9283</v>
      </c>
      <c r="K1299" s="20" t="s">
        <v>13169</v>
      </c>
      <c r="L1299" s="19" t="s">
        <v>25</v>
      </c>
    </row>
    <row r="1300" spans="1:12" x14ac:dyDescent="0.25">
      <c r="A1300" s="19" t="s">
        <v>1824</v>
      </c>
      <c r="B1300" s="19" t="s">
        <v>1825</v>
      </c>
      <c r="C1300" s="19" t="s">
        <v>1969</v>
      </c>
      <c r="D1300" s="19" t="s">
        <v>1970</v>
      </c>
      <c r="E1300" s="20" t="s">
        <v>21</v>
      </c>
      <c r="F1300" s="19" t="s">
        <v>21</v>
      </c>
      <c r="G1300" s="180">
        <v>100360</v>
      </c>
      <c r="H1300" s="21" t="s">
        <v>2018</v>
      </c>
      <c r="I1300" s="19" t="s">
        <v>15692</v>
      </c>
      <c r="J1300" s="19" t="s">
        <v>9283</v>
      </c>
      <c r="K1300" s="20" t="s">
        <v>13170</v>
      </c>
      <c r="L1300" s="19" t="s">
        <v>25</v>
      </c>
    </row>
    <row r="1301" spans="1:12" x14ac:dyDescent="0.25">
      <c r="A1301" s="19" t="s">
        <v>1824</v>
      </c>
      <c r="B1301" s="19" t="s">
        <v>1825</v>
      </c>
      <c r="C1301" s="19" t="s">
        <v>1969</v>
      </c>
      <c r="D1301" s="19" t="s">
        <v>1970</v>
      </c>
      <c r="E1301" s="20" t="s">
        <v>21</v>
      </c>
      <c r="F1301" s="19" t="s">
        <v>21</v>
      </c>
      <c r="G1301" s="180">
        <v>100361</v>
      </c>
      <c r="H1301" s="21" t="s">
        <v>2019</v>
      </c>
      <c r="I1301" s="19" t="s">
        <v>15692</v>
      </c>
      <c r="J1301" s="19" t="s">
        <v>9283</v>
      </c>
      <c r="K1301" s="20" t="s">
        <v>13171</v>
      </c>
      <c r="L1301" s="19" t="s">
        <v>25</v>
      </c>
    </row>
    <row r="1302" spans="1:12" x14ac:dyDescent="0.25">
      <c r="A1302" s="19" t="s">
        <v>1824</v>
      </c>
      <c r="B1302" s="19" t="s">
        <v>1825</v>
      </c>
      <c r="C1302" s="19" t="s">
        <v>1969</v>
      </c>
      <c r="D1302" s="19" t="s">
        <v>1970</v>
      </c>
      <c r="E1302" s="20" t="s">
        <v>21</v>
      </c>
      <c r="F1302" s="19" t="s">
        <v>21</v>
      </c>
      <c r="G1302" s="180">
        <v>100362</v>
      </c>
      <c r="H1302" s="21" t="s">
        <v>2020</v>
      </c>
      <c r="I1302" s="19" t="s">
        <v>15692</v>
      </c>
      <c r="J1302" s="19" t="s">
        <v>9283</v>
      </c>
      <c r="K1302" s="20" t="s">
        <v>13172</v>
      </c>
      <c r="L1302" s="19" t="s">
        <v>25</v>
      </c>
    </row>
    <row r="1303" spans="1:12" x14ac:dyDescent="0.25">
      <c r="A1303" s="19" t="s">
        <v>1824</v>
      </c>
      <c r="B1303" s="19" t="s">
        <v>1825</v>
      </c>
      <c r="C1303" s="19" t="s">
        <v>1969</v>
      </c>
      <c r="D1303" s="19" t="s">
        <v>1970</v>
      </c>
      <c r="E1303" s="20" t="s">
        <v>21</v>
      </c>
      <c r="F1303" s="19" t="s">
        <v>21</v>
      </c>
      <c r="G1303" s="180">
        <v>100363</v>
      </c>
      <c r="H1303" s="21" t="s">
        <v>2021</v>
      </c>
      <c r="I1303" s="19" t="s">
        <v>15692</v>
      </c>
      <c r="J1303" s="19" t="s">
        <v>9283</v>
      </c>
      <c r="K1303" s="20" t="s">
        <v>13173</v>
      </c>
      <c r="L1303" s="19" t="s">
        <v>25</v>
      </c>
    </row>
    <row r="1304" spans="1:12" x14ac:dyDescent="0.25">
      <c r="A1304" s="19" t="s">
        <v>1824</v>
      </c>
      <c r="B1304" s="19" t="s">
        <v>1825</v>
      </c>
      <c r="C1304" s="19" t="s">
        <v>1969</v>
      </c>
      <c r="D1304" s="19" t="s">
        <v>1970</v>
      </c>
      <c r="E1304" s="20" t="s">
        <v>21</v>
      </c>
      <c r="F1304" s="19" t="s">
        <v>21</v>
      </c>
      <c r="G1304" s="180">
        <v>100364</v>
      </c>
      <c r="H1304" s="21" t="s">
        <v>2022</v>
      </c>
      <c r="I1304" s="19" t="s">
        <v>15692</v>
      </c>
      <c r="J1304" s="19" t="s">
        <v>9283</v>
      </c>
      <c r="K1304" s="20" t="s">
        <v>13174</v>
      </c>
      <c r="L1304" s="19" t="s">
        <v>25</v>
      </c>
    </row>
    <row r="1305" spans="1:12" x14ac:dyDescent="0.25">
      <c r="A1305" s="19" t="s">
        <v>1824</v>
      </c>
      <c r="B1305" s="19" t="s">
        <v>1825</v>
      </c>
      <c r="C1305" s="19" t="s">
        <v>1969</v>
      </c>
      <c r="D1305" s="19" t="s">
        <v>1970</v>
      </c>
      <c r="E1305" s="20" t="s">
        <v>21</v>
      </c>
      <c r="F1305" s="19" t="s">
        <v>21</v>
      </c>
      <c r="G1305" s="180">
        <v>100365</v>
      </c>
      <c r="H1305" s="21" t="s">
        <v>2023</v>
      </c>
      <c r="I1305" s="19" t="s">
        <v>15692</v>
      </c>
      <c r="J1305" s="19" t="s">
        <v>9283</v>
      </c>
      <c r="K1305" s="20" t="s">
        <v>13175</v>
      </c>
      <c r="L1305" s="19" t="s">
        <v>25</v>
      </c>
    </row>
    <row r="1306" spans="1:12" x14ac:dyDescent="0.25">
      <c r="A1306" s="19" t="s">
        <v>1824</v>
      </c>
      <c r="B1306" s="19" t="s">
        <v>1825</v>
      </c>
      <c r="C1306" s="19" t="s">
        <v>1969</v>
      </c>
      <c r="D1306" s="19" t="s">
        <v>1970</v>
      </c>
      <c r="E1306" s="20" t="s">
        <v>21</v>
      </c>
      <c r="F1306" s="19" t="s">
        <v>21</v>
      </c>
      <c r="G1306" s="180">
        <v>100366</v>
      </c>
      <c r="H1306" s="21" t="s">
        <v>2024</v>
      </c>
      <c r="I1306" s="19" t="s">
        <v>15692</v>
      </c>
      <c r="J1306" s="19" t="s">
        <v>9283</v>
      </c>
      <c r="K1306" s="20" t="s">
        <v>13176</v>
      </c>
      <c r="L1306" s="19" t="s">
        <v>25</v>
      </c>
    </row>
    <row r="1307" spans="1:12" x14ac:dyDescent="0.25">
      <c r="A1307" s="19" t="s">
        <v>1824</v>
      </c>
      <c r="B1307" s="19" t="s">
        <v>1825</v>
      </c>
      <c r="C1307" s="19" t="s">
        <v>1969</v>
      </c>
      <c r="D1307" s="19" t="s">
        <v>1970</v>
      </c>
      <c r="E1307" s="20" t="s">
        <v>21</v>
      </c>
      <c r="F1307" s="19" t="s">
        <v>21</v>
      </c>
      <c r="G1307" s="180">
        <v>100367</v>
      </c>
      <c r="H1307" s="21" t="s">
        <v>2025</v>
      </c>
      <c r="I1307" s="19" t="s">
        <v>15692</v>
      </c>
      <c r="J1307" s="19" t="s">
        <v>9283</v>
      </c>
      <c r="K1307" s="20" t="s">
        <v>13177</v>
      </c>
      <c r="L1307" s="19" t="s">
        <v>25</v>
      </c>
    </row>
    <row r="1308" spans="1:12" x14ac:dyDescent="0.25">
      <c r="A1308" s="19" t="s">
        <v>1824</v>
      </c>
      <c r="B1308" s="19" t="s">
        <v>1825</v>
      </c>
      <c r="C1308" s="19" t="s">
        <v>1969</v>
      </c>
      <c r="D1308" s="19" t="s">
        <v>1970</v>
      </c>
      <c r="E1308" s="20" t="s">
        <v>21</v>
      </c>
      <c r="F1308" s="19" t="s">
        <v>21</v>
      </c>
      <c r="G1308" s="180">
        <v>100368</v>
      </c>
      <c r="H1308" s="21" t="s">
        <v>2026</v>
      </c>
      <c r="I1308" s="19" t="s">
        <v>15692</v>
      </c>
      <c r="J1308" s="19" t="s">
        <v>9283</v>
      </c>
      <c r="K1308" s="20" t="s">
        <v>13178</v>
      </c>
      <c r="L1308" s="19" t="s">
        <v>25</v>
      </c>
    </row>
    <row r="1309" spans="1:12" x14ac:dyDescent="0.25">
      <c r="A1309" s="19" t="s">
        <v>1824</v>
      </c>
      <c r="B1309" s="19" t="s">
        <v>1825</v>
      </c>
      <c r="C1309" s="19" t="s">
        <v>1969</v>
      </c>
      <c r="D1309" s="19" t="s">
        <v>1970</v>
      </c>
      <c r="E1309" s="20" t="s">
        <v>21</v>
      </c>
      <c r="F1309" s="19" t="s">
        <v>21</v>
      </c>
      <c r="G1309" s="180">
        <v>100369</v>
      </c>
      <c r="H1309" s="21" t="s">
        <v>2027</v>
      </c>
      <c r="I1309" s="19" t="s">
        <v>15692</v>
      </c>
      <c r="J1309" s="19" t="s">
        <v>9283</v>
      </c>
      <c r="K1309" s="20" t="s">
        <v>13179</v>
      </c>
      <c r="L1309" s="19" t="s">
        <v>25</v>
      </c>
    </row>
    <row r="1310" spans="1:12" x14ac:dyDescent="0.25">
      <c r="A1310" s="19" t="s">
        <v>1824</v>
      </c>
      <c r="B1310" s="19" t="s">
        <v>1825</v>
      </c>
      <c r="C1310" s="19" t="s">
        <v>1969</v>
      </c>
      <c r="D1310" s="19" t="s">
        <v>1970</v>
      </c>
      <c r="E1310" s="20" t="s">
        <v>21</v>
      </c>
      <c r="F1310" s="19" t="s">
        <v>21</v>
      </c>
      <c r="G1310" s="180">
        <v>100370</v>
      </c>
      <c r="H1310" s="21" t="s">
        <v>2028</v>
      </c>
      <c r="I1310" s="19" t="s">
        <v>15692</v>
      </c>
      <c r="J1310" s="19" t="s">
        <v>9283</v>
      </c>
      <c r="K1310" s="20" t="s">
        <v>13180</v>
      </c>
      <c r="L1310" s="19" t="s">
        <v>25</v>
      </c>
    </row>
    <row r="1311" spans="1:12" x14ac:dyDescent="0.25">
      <c r="A1311" s="19" t="s">
        <v>1824</v>
      </c>
      <c r="B1311" s="19" t="s">
        <v>1825</v>
      </c>
      <c r="C1311" s="19" t="s">
        <v>1969</v>
      </c>
      <c r="D1311" s="19" t="s">
        <v>1970</v>
      </c>
      <c r="E1311" s="20" t="s">
        <v>21</v>
      </c>
      <c r="F1311" s="19" t="s">
        <v>21</v>
      </c>
      <c r="G1311" s="180">
        <v>100371</v>
      </c>
      <c r="H1311" s="21" t="s">
        <v>2029</v>
      </c>
      <c r="I1311" s="19" t="s">
        <v>15692</v>
      </c>
      <c r="J1311" s="19" t="s">
        <v>9283</v>
      </c>
      <c r="K1311" s="20" t="s">
        <v>13181</v>
      </c>
      <c r="L1311" s="19" t="s">
        <v>25</v>
      </c>
    </row>
    <row r="1312" spans="1:12" x14ac:dyDescent="0.25">
      <c r="A1312" s="19" t="s">
        <v>1824</v>
      </c>
      <c r="B1312" s="19" t="s">
        <v>1825</v>
      </c>
      <c r="C1312" s="19" t="s">
        <v>1969</v>
      </c>
      <c r="D1312" s="19" t="s">
        <v>1970</v>
      </c>
      <c r="E1312" s="20" t="s">
        <v>21</v>
      </c>
      <c r="F1312" s="19" t="s">
        <v>21</v>
      </c>
      <c r="G1312" s="180">
        <v>100372</v>
      </c>
      <c r="H1312" s="21" t="s">
        <v>2030</v>
      </c>
      <c r="I1312" s="19" t="s">
        <v>15692</v>
      </c>
      <c r="J1312" s="19" t="s">
        <v>9283</v>
      </c>
      <c r="K1312" s="20" t="s">
        <v>13182</v>
      </c>
      <c r="L1312" s="19" t="s">
        <v>25</v>
      </c>
    </row>
    <row r="1313" spans="1:12" x14ac:dyDescent="0.25">
      <c r="A1313" s="19" t="s">
        <v>1824</v>
      </c>
      <c r="B1313" s="19" t="s">
        <v>1825</v>
      </c>
      <c r="C1313" s="19" t="s">
        <v>1969</v>
      </c>
      <c r="D1313" s="19" t="s">
        <v>1970</v>
      </c>
      <c r="E1313" s="20" t="s">
        <v>21</v>
      </c>
      <c r="F1313" s="19" t="s">
        <v>21</v>
      </c>
      <c r="G1313" s="180">
        <v>100373</v>
      </c>
      <c r="H1313" s="21" t="s">
        <v>2031</v>
      </c>
      <c r="I1313" s="19" t="s">
        <v>15692</v>
      </c>
      <c r="J1313" s="19" t="s">
        <v>9283</v>
      </c>
      <c r="K1313" s="20" t="s">
        <v>13183</v>
      </c>
      <c r="L1313" s="19" t="s">
        <v>25</v>
      </c>
    </row>
    <row r="1314" spans="1:12" x14ac:dyDescent="0.25">
      <c r="A1314" s="19" t="s">
        <v>1824</v>
      </c>
      <c r="B1314" s="19" t="s">
        <v>1825</v>
      </c>
      <c r="C1314" s="19" t="s">
        <v>1969</v>
      </c>
      <c r="D1314" s="19" t="s">
        <v>1970</v>
      </c>
      <c r="E1314" s="20" t="s">
        <v>21</v>
      </c>
      <c r="F1314" s="19" t="s">
        <v>21</v>
      </c>
      <c r="G1314" s="180">
        <v>100374</v>
      </c>
      <c r="H1314" s="21" t="s">
        <v>2032</v>
      </c>
      <c r="I1314" s="19" t="s">
        <v>15692</v>
      </c>
      <c r="J1314" s="19" t="s">
        <v>9283</v>
      </c>
      <c r="K1314" s="20" t="s">
        <v>13184</v>
      </c>
      <c r="L1314" s="19" t="s">
        <v>25</v>
      </c>
    </row>
    <row r="1315" spans="1:12" x14ac:dyDescent="0.25">
      <c r="A1315" s="19" t="s">
        <v>1824</v>
      </c>
      <c r="B1315" s="19" t="s">
        <v>1825</v>
      </c>
      <c r="C1315" s="19" t="s">
        <v>1969</v>
      </c>
      <c r="D1315" s="19" t="s">
        <v>1970</v>
      </c>
      <c r="E1315" s="20" t="s">
        <v>21</v>
      </c>
      <c r="F1315" s="19" t="s">
        <v>21</v>
      </c>
      <c r="G1315" s="180">
        <v>100375</v>
      </c>
      <c r="H1315" s="21" t="s">
        <v>2033</v>
      </c>
      <c r="I1315" s="19" t="s">
        <v>15692</v>
      </c>
      <c r="J1315" s="19" t="s">
        <v>9283</v>
      </c>
      <c r="K1315" s="20" t="s">
        <v>13185</v>
      </c>
      <c r="L1315" s="19" t="s">
        <v>25</v>
      </c>
    </row>
    <row r="1316" spans="1:12" x14ac:dyDescent="0.25">
      <c r="A1316" s="19" t="s">
        <v>1824</v>
      </c>
      <c r="B1316" s="19" t="s">
        <v>1825</v>
      </c>
      <c r="C1316" s="19" t="s">
        <v>1969</v>
      </c>
      <c r="D1316" s="19" t="s">
        <v>1970</v>
      </c>
      <c r="E1316" s="20" t="s">
        <v>21</v>
      </c>
      <c r="F1316" s="19" t="s">
        <v>21</v>
      </c>
      <c r="G1316" s="180">
        <v>100376</v>
      </c>
      <c r="H1316" s="21" t="s">
        <v>2034</v>
      </c>
      <c r="I1316" s="19" t="s">
        <v>15692</v>
      </c>
      <c r="J1316" s="19" t="s">
        <v>9283</v>
      </c>
      <c r="K1316" s="20" t="s">
        <v>13186</v>
      </c>
      <c r="L1316" s="19" t="s">
        <v>25</v>
      </c>
    </row>
    <row r="1317" spans="1:12" x14ac:dyDescent="0.25">
      <c r="A1317" s="19" t="s">
        <v>1824</v>
      </c>
      <c r="B1317" s="19" t="s">
        <v>1825</v>
      </c>
      <c r="C1317" s="19" t="s">
        <v>1969</v>
      </c>
      <c r="D1317" s="19" t="s">
        <v>1970</v>
      </c>
      <c r="E1317" s="20" t="s">
        <v>21</v>
      </c>
      <c r="F1317" s="19" t="s">
        <v>21</v>
      </c>
      <c r="G1317" s="180">
        <v>100377</v>
      </c>
      <c r="H1317" s="21" t="s">
        <v>2035</v>
      </c>
      <c r="I1317" s="19" t="s">
        <v>15980</v>
      </c>
      <c r="J1317" s="19" t="s">
        <v>9283</v>
      </c>
      <c r="K1317" s="20" t="s">
        <v>3888</v>
      </c>
      <c r="L1317" s="19" t="s">
        <v>25</v>
      </c>
    </row>
    <row r="1318" spans="1:12" x14ac:dyDescent="0.25">
      <c r="A1318" s="19" t="s">
        <v>1824</v>
      </c>
      <c r="B1318" s="19" t="s">
        <v>1825</v>
      </c>
      <c r="C1318" s="19" t="s">
        <v>1969</v>
      </c>
      <c r="D1318" s="19" t="s">
        <v>1970</v>
      </c>
      <c r="E1318" s="20" t="s">
        <v>21</v>
      </c>
      <c r="F1318" s="19" t="s">
        <v>21</v>
      </c>
      <c r="G1318" s="180">
        <v>100378</v>
      </c>
      <c r="H1318" s="21" t="s">
        <v>2037</v>
      </c>
      <c r="I1318" s="19" t="s">
        <v>15980</v>
      </c>
      <c r="J1318" s="19" t="s">
        <v>9283</v>
      </c>
      <c r="K1318" s="20" t="s">
        <v>6866</v>
      </c>
      <c r="L1318" s="19" t="s">
        <v>25</v>
      </c>
    </row>
    <row r="1319" spans="1:12" ht="27" x14ac:dyDescent="0.25">
      <c r="A1319" s="19" t="s">
        <v>1824</v>
      </c>
      <c r="B1319" s="19" t="s">
        <v>1825</v>
      </c>
      <c r="C1319" s="19" t="s">
        <v>1969</v>
      </c>
      <c r="D1319" s="19" t="s">
        <v>1970</v>
      </c>
      <c r="E1319" s="20" t="s">
        <v>21</v>
      </c>
      <c r="F1319" s="19" t="s">
        <v>21</v>
      </c>
      <c r="G1319" s="180">
        <v>100382</v>
      </c>
      <c r="H1319" s="21" t="s">
        <v>2038</v>
      </c>
      <c r="I1319" s="19" t="s">
        <v>15719</v>
      </c>
      <c r="J1319" s="19" t="s">
        <v>9283</v>
      </c>
      <c r="K1319" s="20" t="s">
        <v>9125</v>
      </c>
      <c r="L1319" s="19" t="s">
        <v>25</v>
      </c>
    </row>
    <row r="1320" spans="1:12" x14ac:dyDescent="0.25">
      <c r="A1320" s="19" t="s">
        <v>1824</v>
      </c>
      <c r="B1320" s="19" t="s">
        <v>1825</v>
      </c>
      <c r="C1320" s="19" t="s">
        <v>2039</v>
      </c>
      <c r="D1320" s="19" t="s">
        <v>2040</v>
      </c>
      <c r="E1320" s="20" t="s">
        <v>21</v>
      </c>
      <c r="F1320" s="19" t="s">
        <v>21</v>
      </c>
      <c r="G1320" s="180">
        <v>94444</v>
      </c>
      <c r="H1320" s="21" t="s">
        <v>2041</v>
      </c>
      <c r="I1320" s="19" t="s">
        <v>15719</v>
      </c>
      <c r="J1320" s="19" t="s">
        <v>9283</v>
      </c>
      <c r="K1320" s="20" t="s">
        <v>13187</v>
      </c>
      <c r="L1320" s="19" t="s">
        <v>25</v>
      </c>
    </row>
    <row r="1321" spans="1:12" x14ac:dyDescent="0.25">
      <c r="A1321" s="19" t="s">
        <v>2042</v>
      </c>
      <c r="B1321" s="19" t="s">
        <v>2043</v>
      </c>
      <c r="C1321" s="19" t="s">
        <v>2044</v>
      </c>
      <c r="D1321" s="19" t="s">
        <v>2045</v>
      </c>
      <c r="E1321" s="20">
        <v>73816</v>
      </c>
      <c r="F1321" s="19" t="s">
        <v>2046</v>
      </c>
      <c r="G1321" s="19" t="s">
        <v>2047</v>
      </c>
      <c r="H1321" s="21" t="s">
        <v>2048</v>
      </c>
      <c r="I1321" s="19" t="s">
        <v>15747</v>
      </c>
      <c r="J1321" s="19" t="s">
        <v>9283</v>
      </c>
      <c r="K1321" s="20" t="s">
        <v>13188</v>
      </c>
      <c r="L1321" s="19" t="s">
        <v>25</v>
      </c>
    </row>
    <row r="1322" spans="1:12" x14ac:dyDescent="0.25">
      <c r="A1322" s="19" t="s">
        <v>2042</v>
      </c>
      <c r="B1322" s="19" t="s">
        <v>2043</v>
      </c>
      <c r="C1322" s="19" t="s">
        <v>2044</v>
      </c>
      <c r="D1322" s="19" t="s">
        <v>2045</v>
      </c>
      <c r="E1322" s="20">
        <v>73881</v>
      </c>
      <c r="F1322" s="19" t="s">
        <v>2049</v>
      </c>
      <c r="G1322" s="19" t="s">
        <v>2050</v>
      </c>
      <c r="H1322" s="21" t="s">
        <v>20992</v>
      </c>
      <c r="I1322" s="19" t="s">
        <v>15719</v>
      </c>
      <c r="J1322" s="19" t="s">
        <v>23</v>
      </c>
      <c r="K1322" s="20" t="s">
        <v>389</v>
      </c>
      <c r="L1322" s="19" t="s">
        <v>25</v>
      </c>
    </row>
    <row r="1323" spans="1:12" x14ac:dyDescent="0.25">
      <c r="A1323" s="19" t="s">
        <v>2042</v>
      </c>
      <c r="B1323" s="19" t="s">
        <v>2043</v>
      </c>
      <c r="C1323" s="19" t="s">
        <v>2044</v>
      </c>
      <c r="D1323" s="19" t="s">
        <v>2045</v>
      </c>
      <c r="E1323" s="20">
        <v>73881</v>
      </c>
      <c r="F1323" s="19" t="s">
        <v>2049</v>
      </c>
      <c r="G1323" s="19" t="s">
        <v>2052</v>
      </c>
      <c r="H1323" s="21" t="s">
        <v>20993</v>
      </c>
      <c r="I1323" s="19" t="s">
        <v>15719</v>
      </c>
      <c r="J1323" s="19" t="s">
        <v>23</v>
      </c>
      <c r="K1323" s="20" t="s">
        <v>10430</v>
      </c>
      <c r="L1323" s="19" t="s">
        <v>25</v>
      </c>
    </row>
    <row r="1324" spans="1:12" x14ac:dyDescent="0.25">
      <c r="A1324" s="19" t="s">
        <v>2042</v>
      </c>
      <c r="B1324" s="19" t="s">
        <v>2043</v>
      </c>
      <c r="C1324" s="19" t="s">
        <v>2044</v>
      </c>
      <c r="D1324" s="19" t="s">
        <v>2045</v>
      </c>
      <c r="E1324" s="20">
        <v>73883</v>
      </c>
      <c r="F1324" s="19" t="s">
        <v>2055</v>
      </c>
      <c r="G1324" s="19" t="s">
        <v>2056</v>
      </c>
      <c r="H1324" s="21" t="s">
        <v>2057</v>
      </c>
      <c r="I1324" s="19" t="s">
        <v>15679</v>
      </c>
      <c r="J1324" s="19" t="s">
        <v>444</v>
      </c>
      <c r="K1324" s="20" t="s">
        <v>13189</v>
      </c>
      <c r="L1324" s="19" t="s">
        <v>25</v>
      </c>
    </row>
    <row r="1325" spans="1:12" x14ac:dyDescent="0.25">
      <c r="A1325" s="19" t="s">
        <v>2042</v>
      </c>
      <c r="B1325" s="19" t="s">
        <v>2043</v>
      </c>
      <c r="C1325" s="19" t="s">
        <v>2044</v>
      </c>
      <c r="D1325" s="19" t="s">
        <v>2045</v>
      </c>
      <c r="E1325" s="20">
        <v>73883</v>
      </c>
      <c r="F1325" s="19" t="s">
        <v>2055</v>
      </c>
      <c r="G1325" s="19" t="s">
        <v>2058</v>
      </c>
      <c r="H1325" s="21" t="s">
        <v>2059</v>
      </c>
      <c r="I1325" s="19" t="s">
        <v>15679</v>
      </c>
      <c r="J1325" s="19" t="s">
        <v>444</v>
      </c>
      <c r="K1325" s="20" t="s">
        <v>13190</v>
      </c>
      <c r="L1325" s="19" t="s">
        <v>25</v>
      </c>
    </row>
    <row r="1326" spans="1:12" x14ac:dyDescent="0.25">
      <c r="A1326" s="19" t="s">
        <v>2042</v>
      </c>
      <c r="B1326" s="19" t="s">
        <v>2043</v>
      </c>
      <c r="C1326" s="19" t="s">
        <v>2044</v>
      </c>
      <c r="D1326" s="19" t="s">
        <v>2045</v>
      </c>
      <c r="E1326" s="20">
        <v>73883</v>
      </c>
      <c r="F1326" s="19" t="s">
        <v>2055</v>
      </c>
      <c r="G1326" s="19" t="s">
        <v>2060</v>
      </c>
      <c r="H1326" s="21" t="s">
        <v>2061</v>
      </c>
      <c r="I1326" s="19" t="s">
        <v>15679</v>
      </c>
      <c r="J1326" s="19" t="s">
        <v>23</v>
      </c>
      <c r="K1326" s="20" t="s">
        <v>5755</v>
      </c>
      <c r="L1326" s="19" t="s">
        <v>25</v>
      </c>
    </row>
    <row r="1327" spans="1:12" x14ac:dyDescent="0.25">
      <c r="A1327" s="19" t="s">
        <v>2042</v>
      </c>
      <c r="B1327" s="19" t="s">
        <v>2043</v>
      </c>
      <c r="C1327" s="19" t="s">
        <v>2044</v>
      </c>
      <c r="D1327" s="19" t="s">
        <v>2045</v>
      </c>
      <c r="E1327" s="20">
        <v>73969</v>
      </c>
      <c r="F1327" s="19" t="s">
        <v>2063</v>
      </c>
      <c r="G1327" s="19" t="s">
        <v>2064</v>
      </c>
      <c r="H1327" s="21" t="s">
        <v>2065</v>
      </c>
      <c r="I1327" s="19" t="s">
        <v>15747</v>
      </c>
      <c r="J1327" s="19" t="s">
        <v>9283</v>
      </c>
      <c r="K1327" s="20" t="s">
        <v>1343</v>
      </c>
      <c r="L1327" s="19" t="s">
        <v>25</v>
      </c>
    </row>
    <row r="1328" spans="1:12" x14ac:dyDescent="0.25">
      <c r="A1328" s="19" t="s">
        <v>2042</v>
      </c>
      <c r="B1328" s="19" t="s">
        <v>2043</v>
      </c>
      <c r="C1328" s="19" t="s">
        <v>2044</v>
      </c>
      <c r="D1328" s="19" t="s">
        <v>2045</v>
      </c>
      <c r="E1328" s="20">
        <v>74017</v>
      </c>
      <c r="F1328" s="19" t="s">
        <v>2067</v>
      </c>
      <c r="G1328" s="19" t="s">
        <v>2068</v>
      </c>
      <c r="H1328" s="21" t="s">
        <v>2069</v>
      </c>
      <c r="I1328" s="19" t="s">
        <v>15747</v>
      </c>
      <c r="J1328" s="19" t="s">
        <v>9283</v>
      </c>
      <c r="K1328" s="20" t="s">
        <v>13191</v>
      </c>
      <c r="L1328" s="19" t="s">
        <v>25</v>
      </c>
    </row>
    <row r="1329" spans="1:12" x14ac:dyDescent="0.25">
      <c r="A1329" s="19" t="s">
        <v>2042</v>
      </c>
      <c r="B1329" s="19" t="s">
        <v>2043</v>
      </c>
      <c r="C1329" s="19" t="s">
        <v>2044</v>
      </c>
      <c r="D1329" s="19" t="s">
        <v>2045</v>
      </c>
      <c r="E1329" s="20">
        <v>74017</v>
      </c>
      <c r="F1329" s="19" t="s">
        <v>2067</v>
      </c>
      <c r="G1329" s="19" t="s">
        <v>2071</v>
      </c>
      <c r="H1329" s="21" t="s">
        <v>2072</v>
      </c>
      <c r="I1329" s="19" t="s">
        <v>15747</v>
      </c>
      <c r="J1329" s="19" t="s">
        <v>9283</v>
      </c>
      <c r="K1329" s="20" t="s">
        <v>11491</v>
      </c>
      <c r="L1329" s="19" t="s">
        <v>25</v>
      </c>
    </row>
    <row r="1330" spans="1:12" x14ac:dyDescent="0.25">
      <c r="A1330" s="19" t="s">
        <v>2042</v>
      </c>
      <c r="B1330" s="19" t="s">
        <v>2043</v>
      </c>
      <c r="C1330" s="19" t="s">
        <v>2044</v>
      </c>
      <c r="D1330" s="19" t="s">
        <v>2045</v>
      </c>
      <c r="E1330" s="20">
        <v>75029</v>
      </c>
      <c r="F1330" s="19" t="s">
        <v>2073</v>
      </c>
      <c r="G1330" s="19" t="s">
        <v>2074</v>
      </c>
      <c r="H1330" s="21" t="s">
        <v>2075</v>
      </c>
      <c r="I1330" s="19" t="s">
        <v>15747</v>
      </c>
      <c r="J1330" s="19" t="s">
        <v>9283</v>
      </c>
      <c r="K1330" s="20" t="s">
        <v>115</v>
      </c>
      <c r="L1330" s="19" t="s">
        <v>25</v>
      </c>
    </row>
    <row r="1331" spans="1:12" x14ac:dyDescent="0.25">
      <c r="A1331" s="19" t="s">
        <v>2042</v>
      </c>
      <c r="B1331" s="19" t="s">
        <v>2043</v>
      </c>
      <c r="C1331" s="19" t="s">
        <v>2044</v>
      </c>
      <c r="D1331" s="19" t="s">
        <v>2045</v>
      </c>
      <c r="E1331" s="20" t="s">
        <v>21</v>
      </c>
      <c r="F1331" s="19" t="s">
        <v>21</v>
      </c>
      <c r="G1331" s="180">
        <v>83651</v>
      </c>
      <c r="H1331" s="21" t="s">
        <v>2076</v>
      </c>
      <c r="I1331" s="19" t="s">
        <v>15747</v>
      </c>
      <c r="J1331" s="19" t="s">
        <v>9283</v>
      </c>
      <c r="K1331" s="20" t="s">
        <v>13192</v>
      </c>
      <c r="L1331" s="19" t="s">
        <v>25</v>
      </c>
    </row>
    <row r="1332" spans="1:12" x14ac:dyDescent="0.25">
      <c r="A1332" s="19" t="s">
        <v>2042</v>
      </c>
      <c r="B1332" s="19" t="s">
        <v>2043</v>
      </c>
      <c r="C1332" s="19" t="s">
        <v>2044</v>
      </c>
      <c r="D1332" s="19" t="s">
        <v>2045</v>
      </c>
      <c r="E1332" s="20" t="s">
        <v>21</v>
      </c>
      <c r="F1332" s="19" t="s">
        <v>21</v>
      </c>
      <c r="G1332" s="180">
        <v>83658</v>
      </c>
      <c r="H1332" s="21" t="s">
        <v>2077</v>
      </c>
      <c r="I1332" s="19" t="s">
        <v>15747</v>
      </c>
      <c r="J1332" s="19" t="s">
        <v>23</v>
      </c>
      <c r="K1332" s="20" t="s">
        <v>13193</v>
      </c>
      <c r="L1332" s="19" t="s">
        <v>25</v>
      </c>
    </row>
    <row r="1333" spans="1:12" x14ac:dyDescent="0.25">
      <c r="A1333" s="19" t="s">
        <v>2042</v>
      </c>
      <c r="B1333" s="19" t="s">
        <v>2043</v>
      </c>
      <c r="C1333" s="19" t="s">
        <v>2044</v>
      </c>
      <c r="D1333" s="19" t="s">
        <v>2045</v>
      </c>
      <c r="E1333" s="20" t="s">
        <v>21</v>
      </c>
      <c r="F1333" s="19" t="s">
        <v>21</v>
      </c>
      <c r="G1333" s="180">
        <v>83661</v>
      </c>
      <c r="H1333" s="21" t="s">
        <v>2078</v>
      </c>
      <c r="I1333" s="19" t="s">
        <v>15747</v>
      </c>
      <c r="J1333" s="19" t="s">
        <v>9283</v>
      </c>
      <c r="K1333" s="20" t="s">
        <v>13194</v>
      </c>
      <c r="L1333" s="19" t="s">
        <v>25</v>
      </c>
    </row>
    <row r="1334" spans="1:12" x14ac:dyDescent="0.25">
      <c r="A1334" s="19" t="s">
        <v>2042</v>
      </c>
      <c r="B1334" s="19" t="s">
        <v>2043</v>
      </c>
      <c r="C1334" s="19" t="s">
        <v>2044</v>
      </c>
      <c r="D1334" s="19" t="s">
        <v>2045</v>
      </c>
      <c r="E1334" s="20" t="s">
        <v>21</v>
      </c>
      <c r="F1334" s="19" t="s">
        <v>21</v>
      </c>
      <c r="G1334" s="180">
        <v>83662</v>
      </c>
      <c r="H1334" s="21" t="s">
        <v>2079</v>
      </c>
      <c r="I1334" s="19" t="s">
        <v>15679</v>
      </c>
      <c r="J1334" s="19" t="s">
        <v>23</v>
      </c>
      <c r="K1334" s="20" t="s">
        <v>13195</v>
      </c>
      <c r="L1334" s="19" t="s">
        <v>25</v>
      </c>
    </row>
    <row r="1335" spans="1:12" x14ac:dyDescent="0.25">
      <c r="A1335" s="19" t="s">
        <v>2042</v>
      </c>
      <c r="B1335" s="19" t="s">
        <v>2043</v>
      </c>
      <c r="C1335" s="19" t="s">
        <v>2044</v>
      </c>
      <c r="D1335" s="19" t="s">
        <v>2045</v>
      </c>
      <c r="E1335" s="20" t="s">
        <v>21</v>
      </c>
      <c r="F1335" s="19" t="s">
        <v>21</v>
      </c>
      <c r="G1335" s="180">
        <v>83664</v>
      </c>
      <c r="H1335" s="21" t="s">
        <v>2080</v>
      </c>
      <c r="I1335" s="19" t="s">
        <v>15747</v>
      </c>
      <c r="J1335" s="19" t="s">
        <v>9283</v>
      </c>
      <c r="K1335" s="20" t="s">
        <v>13196</v>
      </c>
      <c r="L1335" s="19" t="s">
        <v>25</v>
      </c>
    </row>
    <row r="1336" spans="1:12" x14ac:dyDescent="0.25">
      <c r="A1336" s="19" t="s">
        <v>2042</v>
      </c>
      <c r="B1336" s="19" t="s">
        <v>2043</v>
      </c>
      <c r="C1336" s="19" t="s">
        <v>2044</v>
      </c>
      <c r="D1336" s="19" t="s">
        <v>2045</v>
      </c>
      <c r="E1336" s="20" t="s">
        <v>21</v>
      </c>
      <c r="F1336" s="19" t="s">
        <v>21</v>
      </c>
      <c r="G1336" s="180">
        <v>83670</v>
      </c>
      <c r="H1336" s="21" t="s">
        <v>2082</v>
      </c>
      <c r="I1336" s="19" t="s">
        <v>15747</v>
      </c>
      <c r="J1336" s="19" t="s">
        <v>23</v>
      </c>
      <c r="K1336" s="20" t="s">
        <v>13197</v>
      </c>
      <c r="L1336" s="19" t="s">
        <v>25</v>
      </c>
    </row>
    <row r="1337" spans="1:12" x14ac:dyDescent="0.25">
      <c r="A1337" s="19" t="s">
        <v>2042</v>
      </c>
      <c r="B1337" s="19" t="s">
        <v>2043</v>
      </c>
      <c r="C1337" s="19" t="s">
        <v>2044</v>
      </c>
      <c r="D1337" s="19" t="s">
        <v>2045</v>
      </c>
      <c r="E1337" s="20" t="s">
        <v>21</v>
      </c>
      <c r="F1337" s="19" t="s">
        <v>21</v>
      </c>
      <c r="G1337" s="180">
        <v>83671</v>
      </c>
      <c r="H1337" s="21" t="s">
        <v>2084</v>
      </c>
      <c r="I1337" s="19" t="s">
        <v>15747</v>
      </c>
      <c r="J1337" s="19" t="s">
        <v>23</v>
      </c>
      <c r="K1337" s="20" t="s">
        <v>11979</v>
      </c>
      <c r="L1337" s="19" t="s">
        <v>25</v>
      </c>
    </row>
    <row r="1338" spans="1:12" x14ac:dyDescent="0.25">
      <c r="A1338" s="19" t="s">
        <v>2042</v>
      </c>
      <c r="B1338" s="19" t="s">
        <v>2043</v>
      </c>
      <c r="C1338" s="19" t="s">
        <v>2044</v>
      </c>
      <c r="D1338" s="19" t="s">
        <v>2045</v>
      </c>
      <c r="E1338" s="20" t="s">
        <v>21</v>
      </c>
      <c r="F1338" s="19" t="s">
        <v>21</v>
      </c>
      <c r="G1338" s="180">
        <v>83679</v>
      </c>
      <c r="H1338" s="21" t="s">
        <v>2086</v>
      </c>
      <c r="I1338" s="19" t="s">
        <v>15747</v>
      </c>
      <c r="J1338" s="19" t="s">
        <v>23</v>
      </c>
      <c r="K1338" s="20" t="s">
        <v>2461</v>
      </c>
      <c r="L1338" s="19" t="s">
        <v>25</v>
      </c>
    </row>
    <row r="1339" spans="1:12" x14ac:dyDescent="0.25">
      <c r="A1339" s="19" t="s">
        <v>2042</v>
      </c>
      <c r="B1339" s="19" t="s">
        <v>2043</v>
      </c>
      <c r="C1339" s="19" t="s">
        <v>2044</v>
      </c>
      <c r="D1339" s="19" t="s">
        <v>2045</v>
      </c>
      <c r="E1339" s="20" t="s">
        <v>21</v>
      </c>
      <c r="F1339" s="19" t="s">
        <v>21</v>
      </c>
      <c r="G1339" s="180">
        <v>83680</v>
      </c>
      <c r="H1339" s="21" t="s">
        <v>2088</v>
      </c>
      <c r="I1339" s="19" t="s">
        <v>15747</v>
      </c>
      <c r="J1339" s="19" t="s">
        <v>23</v>
      </c>
      <c r="K1339" s="20" t="s">
        <v>9662</v>
      </c>
      <c r="L1339" s="19" t="s">
        <v>25</v>
      </c>
    </row>
    <row r="1340" spans="1:12" x14ac:dyDescent="0.25">
      <c r="A1340" s="19" t="s">
        <v>2042</v>
      </c>
      <c r="B1340" s="19" t="s">
        <v>2043</v>
      </c>
      <c r="C1340" s="19" t="s">
        <v>2044</v>
      </c>
      <c r="D1340" s="19" t="s">
        <v>2045</v>
      </c>
      <c r="E1340" s="20" t="s">
        <v>21</v>
      </c>
      <c r="F1340" s="19" t="s">
        <v>21</v>
      </c>
      <c r="G1340" s="180">
        <v>83681</v>
      </c>
      <c r="H1340" s="21" t="s">
        <v>2090</v>
      </c>
      <c r="I1340" s="19" t="s">
        <v>15747</v>
      </c>
      <c r="J1340" s="19" t="s">
        <v>23</v>
      </c>
      <c r="K1340" s="20" t="s">
        <v>13198</v>
      </c>
      <c r="L1340" s="19" t="s">
        <v>25</v>
      </c>
    </row>
    <row r="1341" spans="1:12" ht="27" x14ac:dyDescent="0.25">
      <c r="A1341" s="19" t="s">
        <v>2042</v>
      </c>
      <c r="B1341" s="19" t="s">
        <v>2043</v>
      </c>
      <c r="C1341" s="19" t="s">
        <v>2092</v>
      </c>
      <c r="D1341" s="19" t="s">
        <v>2093</v>
      </c>
      <c r="E1341" s="20" t="s">
        <v>21</v>
      </c>
      <c r="F1341" s="19" t="s">
        <v>21</v>
      </c>
      <c r="G1341" s="180">
        <v>92743</v>
      </c>
      <c r="H1341" s="21" t="s">
        <v>2094</v>
      </c>
      <c r="I1341" s="19" t="s">
        <v>15679</v>
      </c>
      <c r="J1341" s="19" t="s">
        <v>9283</v>
      </c>
      <c r="K1341" s="20" t="s">
        <v>13199</v>
      </c>
      <c r="L1341" s="19" t="s">
        <v>25</v>
      </c>
    </row>
    <row r="1342" spans="1:12" ht="27" x14ac:dyDescent="0.25">
      <c r="A1342" s="19" t="s">
        <v>2042</v>
      </c>
      <c r="B1342" s="19" t="s">
        <v>2043</v>
      </c>
      <c r="C1342" s="19" t="s">
        <v>2092</v>
      </c>
      <c r="D1342" s="19" t="s">
        <v>2093</v>
      </c>
      <c r="E1342" s="20" t="s">
        <v>21</v>
      </c>
      <c r="F1342" s="19" t="s">
        <v>21</v>
      </c>
      <c r="G1342" s="180">
        <v>92744</v>
      </c>
      <c r="H1342" s="21" t="s">
        <v>2095</v>
      </c>
      <c r="I1342" s="19" t="s">
        <v>15679</v>
      </c>
      <c r="J1342" s="19" t="s">
        <v>9283</v>
      </c>
      <c r="K1342" s="20" t="s">
        <v>13200</v>
      </c>
      <c r="L1342" s="19" t="s">
        <v>25</v>
      </c>
    </row>
    <row r="1343" spans="1:12" ht="27" x14ac:dyDescent="0.25">
      <c r="A1343" s="19" t="s">
        <v>2042</v>
      </c>
      <c r="B1343" s="19" t="s">
        <v>2043</v>
      </c>
      <c r="C1343" s="19" t="s">
        <v>2092</v>
      </c>
      <c r="D1343" s="19" t="s">
        <v>2093</v>
      </c>
      <c r="E1343" s="20" t="s">
        <v>21</v>
      </c>
      <c r="F1343" s="19" t="s">
        <v>21</v>
      </c>
      <c r="G1343" s="180">
        <v>92745</v>
      </c>
      <c r="H1343" s="21" t="s">
        <v>2096</v>
      </c>
      <c r="I1343" s="19" t="s">
        <v>15679</v>
      </c>
      <c r="J1343" s="19" t="s">
        <v>9283</v>
      </c>
      <c r="K1343" s="20" t="s">
        <v>13201</v>
      </c>
      <c r="L1343" s="19" t="s">
        <v>25</v>
      </c>
    </row>
    <row r="1344" spans="1:12" ht="27" x14ac:dyDescent="0.25">
      <c r="A1344" s="19" t="s">
        <v>2042</v>
      </c>
      <c r="B1344" s="19" t="s">
        <v>2043</v>
      </c>
      <c r="C1344" s="19" t="s">
        <v>2092</v>
      </c>
      <c r="D1344" s="19" t="s">
        <v>2093</v>
      </c>
      <c r="E1344" s="20" t="s">
        <v>21</v>
      </c>
      <c r="F1344" s="19" t="s">
        <v>21</v>
      </c>
      <c r="G1344" s="180">
        <v>92746</v>
      </c>
      <c r="H1344" s="21" t="s">
        <v>2097</v>
      </c>
      <c r="I1344" s="19" t="s">
        <v>15679</v>
      </c>
      <c r="J1344" s="19" t="s">
        <v>9283</v>
      </c>
      <c r="K1344" s="20" t="s">
        <v>13202</v>
      </c>
      <c r="L1344" s="19" t="s">
        <v>25</v>
      </c>
    </row>
    <row r="1345" spans="1:12" ht="27" x14ac:dyDescent="0.25">
      <c r="A1345" s="19" t="s">
        <v>2042</v>
      </c>
      <c r="B1345" s="19" t="s">
        <v>2043</v>
      </c>
      <c r="C1345" s="19" t="s">
        <v>2092</v>
      </c>
      <c r="D1345" s="19" t="s">
        <v>2093</v>
      </c>
      <c r="E1345" s="20" t="s">
        <v>21</v>
      </c>
      <c r="F1345" s="19" t="s">
        <v>21</v>
      </c>
      <c r="G1345" s="180">
        <v>92747</v>
      </c>
      <c r="H1345" s="21" t="s">
        <v>2098</v>
      </c>
      <c r="I1345" s="19" t="s">
        <v>15679</v>
      </c>
      <c r="J1345" s="19" t="s">
        <v>9283</v>
      </c>
      <c r="K1345" s="20" t="s">
        <v>13203</v>
      </c>
      <c r="L1345" s="19" t="s">
        <v>25</v>
      </c>
    </row>
    <row r="1346" spans="1:12" ht="27" x14ac:dyDescent="0.25">
      <c r="A1346" s="19" t="s">
        <v>2042</v>
      </c>
      <c r="B1346" s="19" t="s">
        <v>2043</v>
      </c>
      <c r="C1346" s="19" t="s">
        <v>2092</v>
      </c>
      <c r="D1346" s="19" t="s">
        <v>2093</v>
      </c>
      <c r="E1346" s="20" t="s">
        <v>21</v>
      </c>
      <c r="F1346" s="19" t="s">
        <v>21</v>
      </c>
      <c r="G1346" s="180">
        <v>92748</v>
      </c>
      <c r="H1346" s="21" t="s">
        <v>2099</v>
      </c>
      <c r="I1346" s="19" t="s">
        <v>15679</v>
      </c>
      <c r="J1346" s="19" t="s">
        <v>9283</v>
      </c>
      <c r="K1346" s="20" t="s">
        <v>13204</v>
      </c>
      <c r="L1346" s="19" t="s">
        <v>25</v>
      </c>
    </row>
    <row r="1347" spans="1:12" x14ac:dyDescent="0.25">
      <c r="A1347" s="19" t="s">
        <v>2042</v>
      </c>
      <c r="B1347" s="19" t="s">
        <v>2043</v>
      </c>
      <c r="C1347" s="19" t="s">
        <v>2092</v>
      </c>
      <c r="D1347" s="19" t="s">
        <v>2093</v>
      </c>
      <c r="E1347" s="20" t="s">
        <v>21</v>
      </c>
      <c r="F1347" s="19" t="s">
        <v>21</v>
      </c>
      <c r="G1347" s="180">
        <v>92749</v>
      </c>
      <c r="H1347" s="21" t="s">
        <v>2100</v>
      </c>
      <c r="I1347" s="19" t="s">
        <v>15679</v>
      </c>
      <c r="J1347" s="19" t="s">
        <v>9283</v>
      </c>
      <c r="K1347" s="20" t="s">
        <v>13205</v>
      </c>
      <c r="L1347" s="19" t="s">
        <v>25</v>
      </c>
    </row>
    <row r="1348" spans="1:12" x14ac:dyDescent="0.25">
      <c r="A1348" s="19" t="s">
        <v>2042</v>
      </c>
      <c r="B1348" s="19" t="s">
        <v>2043</v>
      </c>
      <c r="C1348" s="19" t="s">
        <v>2092</v>
      </c>
      <c r="D1348" s="19" t="s">
        <v>2093</v>
      </c>
      <c r="E1348" s="20" t="s">
        <v>21</v>
      </c>
      <c r="F1348" s="19" t="s">
        <v>21</v>
      </c>
      <c r="G1348" s="180">
        <v>92750</v>
      </c>
      <c r="H1348" s="21" t="s">
        <v>2101</v>
      </c>
      <c r="I1348" s="19" t="s">
        <v>15679</v>
      </c>
      <c r="J1348" s="19" t="s">
        <v>9283</v>
      </c>
      <c r="K1348" s="20" t="s">
        <v>13206</v>
      </c>
      <c r="L1348" s="19" t="s">
        <v>25</v>
      </c>
    </row>
    <row r="1349" spans="1:12" x14ac:dyDescent="0.25">
      <c r="A1349" s="19" t="s">
        <v>2042</v>
      </c>
      <c r="B1349" s="19" t="s">
        <v>2043</v>
      </c>
      <c r="C1349" s="19" t="s">
        <v>2092</v>
      </c>
      <c r="D1349" s="19" t="s">
        <v>2093</v>
      </c>
      <c r="E1349" s="20" t="s">
        <v>21</v>
      </c>
      <c r="F1349" s="19" t="s">
        <v>21</v>
      </c>
      <c r="G1349" s="180">
        <v>92751</v>
      </c>
      <c r="H1349" s="21" t="s">
        <v>2102</v>
      </c>
      <c r="I1349" s="19" t="s">
        <v>15679</v>
      </c>
      <c r="J1349" s="19" t="s">
        <v>9283</v>
      </c>
      <c r="K1349" s="20" t="s">
        <v>13207</v>
      </c>
      <c r="L1349" s="19" t="s">
        <v>25</v>
      </c>
    </row>
    <row r="1350" spans="1:12" x14ac:dyDescent="0.25">
      <c r="A1350" s="19" t="s">
        <v>2042</v>
      </c>
      <c r="B1350" s="19" t="s">
        <v>2043</v>
      </c>
      <c r="C1350" s="19" t="s">
        <v>2092</v>
      </c>
      <c r="D1350" s="19" t="s">
        <v>2093</v>
      </c>
      <c r="E1350" s="20" t="s">
        <v>21</v>
      </c>
      <c r="F1350" s="19" t="s">
        <v>21</v>
      </c>
      <c r="G1350" s="180">
        <v>92752</v>
      </c>
      <c r="H1350" s="21" t="s">
        <v>2103</v>
      </c>
      <c r="I1350" s="19" t="s">
        <v>15679</v>
      </c>
      <c r="J1350" s="19" t="s">
        <v>9283</v>
      </c>
      <c r="K1350" s="20" t="s">
        <v>13208</v>
      </c>
      <c r="L1350" s="19" t="s">
        <v>25</v>
      </c>
    </row>
    <row r="1351" spans="1:12" ht="27" x14ac:dyDescent="0.25">
      <c r="A1351" s="19" t="s">
        <v>2042</v>
      </c>
      <c r="B1351" s="19" t="s">
        <v>2043</v>
      </c>
      <c r="C1351" s="19" t="s">
        <v>2092</v>
      </c>
      <c r="D1351" s="19" t="s">
        <v>2093</v>
      </c>
      <c r="E1351" s="20" t="s">
        <v>21</v>
      </c>
      <c r="F1351" s="19" t="s">
        <v>21</v>
      </c>
      <c r="G1351" s="180">
        <v>92753</v>
      </c>
      <c r="H1351" s="21" t="s">
        <v>2104</v>
      </c>
      <c r="I1351" s="19" t="s">
        <v>15679</v>
      </c>
      <c r="J1351" s="19" t="s">
        <v>9283</v>
      </c>
      <c r="K1351" s="20" t="s">
        <v>13209</v>
      </c>
      <c r="L1351" s="19" t="s">
        <v>25</v>
      </c>
    </row>
    <row r="1352" spans="1:12" ht="27" x14ac:dyDescent="0.25">
      <c r="A1352" s="19" t="s">
        <v>2042</v>
      </c>
      <c r="B1352" s="19" t="s">
        <v>2043</v>
      </c>
      <c r="C1352" s="19" t="s">
        <v>2092</v>
      </c>
      <c r="D1352" s="19" t="s">
        <v>2093</v>
      </c>
      <c r="E1352" s="20" t="s">
        <v>21</v>
      </c>
      <c r="F1352" s="19" t="s">
        <v>21</v>
      </c>
      <c r="G1352" s="180">
        <v>92754</v>
      </c>
      <c r="H1352" s="21" t="s">
        <v>2105</v>
      </c>
      <c r="I1352" s="19" t="s">
        <v>15679</v>
      </c>
      <c r="J1352" s="19" t="s">
        <v>9283</v>
      </c>
      <c r="K1352" s="20" t="s">
        <v>13210</v>
      </c>
      <c r="L1352" s="19" t="s">
        <v>25</v>
      </c>
    </row>
    <row r="1353" spans="1:12" x14ac:dyDescent="0.25">
      <c r="A1353" s="19" t="s">
        <v>2042</v>
      </c>
      <c r="B1353" s="19" t="s">
        <v>2043</v>
      </c>
      <c r="C1353" s="19" t="s">
        <v>2092</v>
      </c>
      <c r="D1353" s="19" t="s">
        <v>2093</v>
      </c>
      <c r="E1353" s="20" t="s">
        <v>21</v>
      </c>
      <c r="F1353" s="19" t="s">
        <v>21</v>
      </c>
      <c r="G1353" s="180">
        <v>92755</v>
      </c>
      <c r="H1353" s="21" t="s">
        <v>2106</v>
      </c>
      <c r="I1353" s="19" t="s">
        <v>15719</v>
      </c>
      <c r="J1353" s="19" t="s">
        <v>9283</v>
      </c>
      <c r="K1353" s="20" t="s">
        <v>13211</v>
      </c>
      <c r="L1353" s="19" t="s">
        <v>25</v>
      </c>
    </row>
    <row r="1354" spans="1:12" x14ac:dyDescent="0.25">
      <c r="A1354" s="19" t="s">
        <v>2042</v>
      </c>
      <c r="B1354" s="19" t="s">
        <v>2043</v>
      </c>
      <c r="C1354" s="19" t="s">
        <v>2092</v>
      </c>
      <c r="D1354" s="19" t="s">
        <v>2093</v>
      </c>
      <c r="E1354" s="20" t="s">
        <v>21</v>
      </c>
      <c r="F1354" s="19" t="s">
        <v>21</v>
      </c>
      <c r="G1354" s="180">
        <v>92756</v>
      </c>
      <c r="H1354" s="21" t="s">
        <v>2107</v>
      </c>
      <c r="I1354" s="19" t="s">
        <v>15719</v>
      </c>
      <c r="J1354" s="19" t="s">
        <v>9283</v>
      </c>
      <c r="K1354" s="20" t="s">
        <v>13212</v>
      </c>
      <c r="L1354" s="19" t="s">
        <v>25</v>
      </c>
    </row>
    <row r="1355" spans="1:12" x14ac:dyDescent="0.25">
      <c r="A1355" s="19" t="s">
        <v>2042</v>
      </c>
      <c r="B1355" s="19" t="s">
        <v>2043</v>
      </c>
      <c r="C1355" s="19" t="s">
        <v>2092</v>
      </c>
      <c r="D1355" s="19" t="s">
        <v>2093</v>
      </c>
      <c r="E1355" s="20" t="s">
        <v>21</v>
      </c>
      <c r="F1355" s="19" t="s">
        <v>21</v>
      </c>
      <c r="G1355" s="180">
        <v>92757</v>
      </c>
      <c r="H1355" s="21" t="s">
        <v>2108</v>
      </c>
      <c r="I1355" s="19" t="s">
        <v>15719</v>
      </c>
      <c r="J1355" s="19" t="s">
        <v>9283</v>
      </c>
      <c r="K1355" s="20" t="s">
        <v>13213</v>
      </c>
      <c r="L1355" s="19" t="s">
        <v>25</v>
      </c>
    </row>
    <row r="1356" spans="1:12" x14ac:dyDescent="0.25">
      <c r="A1356" s="19" t="s">
        <v>2042</v>
      </c>
      <c r="B1356" s="19" t="s">
        <v>2043</v>
      </c>
      <c r="C1356" s="19" t="s">
        <v>2092</v>
      </c>
      <c r="D1356" s="19" t="s">
        <v>2093</v>
      </c>
      <c r="E1356" s="20" t="s">
        <v>21</v>
      </c>
      <c r="F1356" s="19" t="s">
        <v>21</v>
      </c>
      <c r="G1356" s="180">
        <v>92758</v>
      </c>
      <c r="H1356" s="21" t="s">
        <v>2109</v>
      </c>
      <c r="I1356" s="19" t="s">
        <v>15679</v>
      </c>
      <c r="J1356" s="19" t="s">
        <v>9283</v>
      </c>
      <c r="K1356" s="20" t="s">
        <v>13214</v>
      </c>
      <c r="L1356" s="19" t="s">
        <v>25</v>
      </c>
    </row>
    <row r="1357" spans="1:12" ht="27" x14ac:dyDescent="0.25">
      <c r="A1357" s="19" t="s">
        <v>2042</v>
      </c>
      <c r="B1357" s="19" t="s">
        <v>2043</v>
      </c>
      <c r="C1357" s="19" t="s">
        <v>2110</v>
      </c>
      <c r="D1357" s="19" t="s">
        <v>2111</v>
      </c>
      <c r="E1357" s="20" t="s">
        <v>21</v>
      </c>
      <c r="F1357" s="19" t="s">
        <v>21</v>
      </c>
      <c r="G1357" s="180">
        <v>91069</v>
      </c>
      <c r="H1357" s="21" t="s">
        <v>2112</v>
      </c>
      <c r="I1357" s="19" t="s">
        <v>15719</v>
      </c>
      <c r="J1357" s="19" t="s">
        <v>9283</v>
      </c>
      <c r="K1357" s="20" t="s">
        <v>11074</v>
      </c>
      <c r="L1357" s="19" t="s">
        <v>25</v>
      </c>
    </row>
    <row r="1358" spans="1:12" ht="27" x14ac:dyDescent="0.25">
      <c r="A1358" s="19" t="s">
        <v>2042</v>
      </c>
      <c r="B1358" s="19" t="s">
        <v>2043</v>
      </c>
      <c r="C1358" s="19" t="s">
        <v>2110</v>
      </c>
      <c r="D1358" s="19" t="s">
        <v>2111</v>
      </c>
      <c r="E1358" s="20" t="s">
        <v>21</v>
      </c>
      <c r="F1358" s="19" t="s">
        <v>21</v>
      </c>
      <c r="G1358" s="180">
        <v>91070</v>
      </c>
      <c r="H1358" s="21" t="s">
        <v>2114</v>
      </c>
      <c r="I1358" s="19" t="s">
        <v>15719</v>
      </c>
      <c r="J1358" s="19" t="s">
        <v>9283</v>
      </c>
      <c r="K1358" s="20" t="s">
        <v>13215</v>
      </c>
      <c r="L1358" s="19" t="s">
        <v>25</v>
      </c>
    </row>
    <row r="1359" spans="1:12" ht="27" x14ac:dyDescent="0.25">
      <c r="A1359" s="19" t="s">
        <v>2042</v>
      </c>
      <c r="B1359" s="19" t="s">
        <v>2043</v>
      </c>
      <c r="C1359" s="19" t="s">
        <v>2110</v>
      </c>
      <c r="D1359" s="19" t="s">
        <v>2111</v>
      </c>
      <c r="E1359" s="20" t="s">
        <v>21</v>
      </c>
      <c r="F1359" s="19" t="s">
        <v>21</v>
      </c>
      <c r="G1359" s="180">
        <v>91071</v>
      </c>
      <c r="H1359" s="21" t="s">
        <v>2115</v>
      </c>
      <c r="I1359" s="19" t="s">
        <v>15719</v>
      </c>
      <c r="J1359" s="19" t="s">
        <v>9283</v>
      </c>
      <c r="K1359" s="20" t="s">
        <v>13216</v>
      </c>
      <c r="L1359" s="19" t="s">
        <v>25</v>
      </c>
    </row>
    <row r="1360" spans="1:12" ht="27" x14ac:dyDescent="0.25">
      <c r="A1360" s="19" t="s">
        <v>2042</v>
      </c>
      <c r="B1360" s="19" t="s">
        <v>2043</v>
      </c>
      <c r="C1360" s="19" t="s">
        <v>2110</v>
      </c>
      <c r="D1360" s="19" t="s">
        <v>2111</v>
      </c>
      <c r="E1360" s="20" t="s">
        <v>21</v>
      </c>
      <c r="F1360" s="19" t="s">
        <v>21</v>
      </c>
      <c r="G1360" s="180">
        <v>91072</v>
      </c>
      <c r="H1360" s="21" t="s">
        <v>2116</v>
      </c>
      <c r="I1360" s="19" t="s">
        <v>15719</v>
      </c>
      <c r="J1360" s="19" t="s">
        <v>9283</v>
      </c>
      <c r="K1360" s="20" t="s">
        <v>9852</v>
      </c>
      <c r="L1360" s="19" t="s">
        <v>25</v>
      </c>
    </row>
    <row r="1361" spans="1:12" ht="27" x14ac:dyDescent="0.25">
      <c r="A1361" s="19" t="s">
        <v>2042</v>
      </c>
      <c r="B1361" s="19" t="s">
        <v>2043</v>
      </c>
      <c r="C1361" s="19" t="s">
        <v>2110</v>
      </c>
      <c r="D1361" s="19" t="s">
        <v>2111</v>
      </c>
      <c r="E1361" s="20" t="s">
        <v>21</v>
      </c>
      <c r="F1361" s="19" t="s">
        <v>21</v>
      </c>
      <c r="G1361" s="180">
        <v>91073</v>
      </c>
      <c r="H1361" s="21" t="s">
        <v>2117</v>
      </c>
      <c r="I1361" s="19" t="s">
        <v>15719</v>
      </c>
      <c r="J1361" s="19" t="s">
        <v>9283</v>
      </c>
      <c r="K1361" s="20" t="s">
        <v>13217</v>
      </c>
      <c r="L1361" s="19" t="s">
        <v>25</v>
      </c>
    </row>
    <row r="1362" spans="1:12" ht="27" x14ac:dyDescent="0.25">
      <c r="A1362" s="19" t="s">
        <v>2042</v>
      </c>
      <c r="B1362" s="19" t="s">
        <v>2043</v>
      </c>
      <c r="C1362" s="19" t="s">
        <v>2110</v>
      </c>
      <c r="D1362" s="19" t="s">
        <v>2111</v>
      </c>
      <c r="E1362" s="20" t="s">
        <v>21</v>
      </c>
      <c r="F1362" s="19" t="s">
        <v>21</v>
      </c>
      <c r="G1362" s="180">
        <v>91074</v>
      </c>
      <c r="H1362" s="21" t="s">
        <v>2119</v>
      </c>
      <c r="I1362" s="19" t="s">
        <v>15719</v>
      </c>
      <c r="J1362" s="19" t="s">
        <v>9283</v>
      </c>
      <c r="K1362" s="20" t="s">
        <v>2888</v>
      </c>
      <c r="L1362" s="19" t="s">
        <v>25</v>
      </c>
    </row>
    <row r="1363" spans="1:12" ht="27" x14ac:dyDescent="0.25">
      <c r="A1363" s="19" t="s">
        <v>2042</v>
      </c>
      <c r="B1363" s="19" t="s">
        <v>2043</v>
      </c>
      <c r="C1363" s="19" t="s">
        <v>2110</v>
      </c>
      <c r="D1363" s="19" t="s">
        <v>2111</v>
      </c>
      <c r="E1363" s="20" t="s">
        <v>21</v>
      </c>
      <c r="F1363" s="19" t="s">
        <v>21</v>
      </c>
      <c r="G1363" s="180">
        <v>91075</v>
      </c>
      <c r="H1363" s="21" t="s">
        <v>2120</v>
      </c>
      <c r="I1363" s="19" t="s">
        <v>15719</v>
      </c>
      <c r="J1363" s="19" t="s">
        <v>9283</v>
      </c>
      <c r="K1363" s="20" t="s">
        <v>13218</v>
      </c>
      <c r="L1363" s="19" t="s">
        <v>25</v>
      </c>
    </row>
    <row r="1364" spans="1:12" ht="27" x14ac:dyDescent="0.25">
      <c r="A1364" s="19" t="s">
        <v>2042</v>
      </c>
      <c r="B1364" s="19" t="s">
        <v>2043</v>
      </c>
      <c r="C1364" s="19" t="s">
        <v>2110</v>
      </c>
      <c r="D1364" s="19" t="s">
        <v>2111</v>
      </c>
      <c r="E1364" s="20" t="s">
        <v>21</v>
      </c>
      <c r="F1364" s="19" t="s">
        <v>21</v>
      </c>
      <c r="G1364" s="180">
        <v>91076</v>
      </c>
      <c r="H1364" s="21" t="s">
        <v>2121</v>
      </c>
      <c r="I1364" s="19" t="s">
        <v>15719</v>
      </c>
      <c r="J1364" s="19" t="s">
        <v>9283</v>
      </c>
      <c r="K1364" s="20" t="s">
        <v>13219</v>
      </c>
      <c r="L1364" s="19" t="s">
        <v>25</v>
      </c>
    </row>
    <row r="1365" spans="1:12" ht="27" x14ac:dyDescent="0.25">
      <c r="A1365" s="19" t="s">
        <v>2042</v>
      </c>
      <c r="B1365" s="19" t="s">
        <v>2043</v>
      </c>
      <c r="C1365" s="19" t="s">
        <v>2110</v>
      </c>
      <c r="D1365" s="19" t="s">
        <v>2111</v>
      </c>
      <c r="E1365" s="20" t="s">
        <v>21</v>
      </c>
      <c r="F1365" s="19" t="s">
        <v>21</v>
      </c>
      <c r="G1365" s="180">
        <v>91077</v>
      </c>
      <c r="H1365" s="21" t="s">
        <v>2122</v>
      </c>
      <c r="I1365" s="19" t="s">
        <v>15719</v>
      </c>
      <c r="J1365" s="19" t="s">
        <v>9283</v>
      </c>
      <c r="K1365" s="20" t="s">
        <v>4071</v>
      </c>
      <c r="L1365" s="19" t="s">
        <v>25</v>
      </c>
    </row>
    <row r="1366" spans="1:12" ht="27" x14ac:dyDescent="0.25">
      <c r="A1366" s="19" t="s">
        <v>2042</v>
      </c>
      <c r="B1366" s="19" t="s">
        <v>2043</v>
      </c>
      <c r="C1366" s="19" t="s">
        <v>2110</v>
      </c>
      <c r="D1366" s="19" t="s">
        <v>2111</v>
      </c>
      <c r="E1366" s="20" t="s">
        <v>21</v>
      </c>
      <c r="F1366" s="19" t="s">
        <v>21</v>
      </c>
      <c r="G1366" s="180">
        <v>91078</v>
      </c>
      <c r="H1366" s="21" t="s">
        <v>2123</v>
      </c>
      <c r="I1366" s="19" t="s">
        <v>15719</v>
      </c>
      <c r="J1366" s="19" t="s">
        <v>9283</v>
      </c>
      <c r="K1366" s="20" t="s">
        <v>13220</v>
      </c>
      <c r="L1366" s="19" t="s">
        <v>25</v>
      </c>
    </row>
    <row r="1367" spans="1:12" ht="27" x14ac:dyDescent="0.25">
      <c r="A1367" s="19" t="s">
        <v>2042</v>
      </c>
      <c r="B1367" s="19" t="s">
        <v>2043</v>
      </c>
      <c r="C1367" s="19" t="s">
        <v>2110</v>
      </c>
      <c r="D1367" s="19" t="s">
        <v>2111</v>
      </c>
      <c r="E1367" s="20" t="s">
        <v>21</v>
      </c>
      <c r="F1367" s="19" t="s">
        <v>21</v>
      </c>
      <c r="G1367" s="180">
        <v>91079</v>
      </c>
      <c r="H1367" s="21" t="s">
        <v>2124</v>
      </c>
      <c r="I1367" s="19" t="s">
        <v>15719</v>
      </c>
      <c r="J1367" s="19" t="s">
        <v>9283</v>
      </c>
      <c r="K1367" s="20" t="s">
        <v>13221</v>
      </c>
      <c r="L1367" s="19" t="s">
        <v>25</v>
      </c>
    </row>
    <row r="1368" spans="1:12" ht="27" x14ac:dyDescent="0.25">
      <c r="A1368" s="19" t="s">
        <v>2042</v>
      </c>
      <c r="B1368" s="19" t="s">
        <v>2043</v>
      </c>
      <c r="C1368" s="19" t="s">
        <v>2110</v>
      </c>
      <c r="D1368" s="19" t="s">
        <v>2111</v>
      </c>
      <c r="E1368" s="20" t="s">
        <v>21</v>
      </c>
      <c r="F1368" s="19" t="s">
        <v>21</v>
      </c>
      <c r="G1368" s="180">
        <v>91080</v>
      </c>
      <c r="H1368" s="21" t="s">
        <v>2126</v>
      </c>
      <c r="I1368" s="19" t="s">
        <v>15719</v>
      </c>
      <c r="J1368" s="19" t="s">
        <v>9283</v>
      </c>
      <c r="K1368" s="20" t="s">
        <v>13222</v>
      </c>
      <c r="L1368" s="19" t="s">
        <v>25</v>
      </c>
    </row>
    <row r="1369" spans="1:12" ht="27" x14ac:dyDescent="0.25">
      <c r="A1369" s="19" t="s">
        <v>2042</v>
      </c>
      <c r="B1369" s="19" t="s">
        <v>2043</v>
      </c>
      <c r="C1369" s="19" t="s">
        <v>2110</v>
      </c>
      <c r="D1369" s="19" t="s">
        <v>2111</v>
      </c>
      <c r="E1369" s="20" t="s">
        <v>21</v>
      </c>
      <c r="F1369" s="19" t="s">
        <v>21</v>
      </c>
      <c r="G1369" s="180">
        <v>91081</v>
      </c>
      <c r="H1369" s="21" t="s">
        <v>2127</v>
      </c>
      <c r="I1369" s="19" t="s">
        <v>15719</v>
      </c>
      <c r="J1369" s="19" t="s">
        <v>9283</v>
      </c>
      <c r="K1369" s="20" t="s">
        <v>13223</v>
      </c>
      <c r="L1369" s="19" t="s">
        <v>25</v>
      </c>
    </row>
    <row r="1370" spans="1:12" ht="27" x14ac:dyDescent="0.25">
      <c r="A1370" s="19" t="s">
        <v>2042</v>
      </c>
      <c r="B1370" s="19" t="s">
        <v>2043</v>
      </c>
      <c r="C1370" s="19" t="s">
        <v>2110</v>
      </c>
      <c r="D1370" s="19" t="s">
        <v>2111</v>
      </c>
      <c r="E1370" s="20" t="s">
        <v>21</v>
      </c>
      <c r="F1370" s="19" t="s">
        <v>21</v>
      </c>
      <c r="G1370" s="180">
        <v>91082</v>
      </c>
      <c r="H1370" s="21" t="s">
        <v>2128</v>
      </c>
      <c r="I1370" s="19" t="s">
        <v>15719</v>
      </c>
      <c r="J1370" s="19" t="s">
        <v>9283</v>
      </c>
      <c r="K1370" s="20" t="s">
        <v>13224</v>
      </c>
      <c r="L1370" s="19" t="s">
        <v>25</v>
      </c>
    </row>
    <row r="1371" spans="1:12" ht="27" x14ac:dyDescent="0.25">
      <c r="A1371" s="19" t="s">
        <v>2042</v>
      </c>
      <c r="B1371" s="19" t="s">
        <v>2043</v>
      </c>
      <c r="C1371" s="19" t="s">
        <v>2110</v>
      </c>
      <c r="D1371" s="19" t="s">
        <v>2111</v>
      </c>
      <c r="E1371" s="20" t="s">
        <v>21</v>
      </c>
      <c r="F1371" s="19" t="s">
        <v>21</v>
      </c>
      <c r="G1371" s="180">
        <v>91083</v>
      </c>
      <c r="H1371" s="21" t="s">
        <v>2129</v>
      </c>
      <c r="I1371" s="19" t="s">
        <v>15719</v>
      </c>
      <c r="J1371" s="19" t="s">
        <v>9283</v>
      </c>
      <c r="K1371" s="20" t="s">
        <v>13225</v>
      </c>
      <c r="L1371" s="19" t="s">
        <v>25</v>
      </c>
    </row>
    <row r="1372" spans="1:12" ht="27" x14ac:dyDescent="0.25">
      <c r="A1372" s="19" t="s">
        <v>2042</v>
      </c>
      <c r="B1372" s="19" t="s">
        <v>2043</v>
      </c>
      <c r="C1372" s="19" t="s">
        <v>2110</v>
      </c>
      <c r="D1372" s="19" t="s">
        <v>2111</v>
      </c>
      <c r="E1372" s="20" t="s">
        <v>21</v>
      </c>
      <c r="F1372" s="19" t="s">
        <v>21</v>
      </c>
      <c r="G1372" s="180">
        <v>91084</v>
      </c>
      <c r="H1372" s="21" t="s">
        <v>2130</v>
      </c>
      <c r="I1372" s="19" t="s">
        <v>15719</v>
      </c>
      <c r="J1372" s="19" t="s">
        <v>9283</v>
      </c>
      <c r="K1372" s="20" t="s">
        <v>13226</v>
      </c>
      <c r="L1372" s="19" t="s">
        <v>25</v>
      </c>
    </row>
    <row r="1373" spans="1:12" ht="27" x14ac:dyDescent="0.25">
      <c r="A1373" s="19" t="s">
        <v>2042</v>
      </c>
      <c r="B1373" s="19" t="s">
        <v>2043</v>
      </c>
      <c r="C1373" s="19" t="s">
        <v>2110</v>
      </c>
      <c r="D1373" s="19" t="s">
        <v>2111</v>
      </c>
      <c r="E1373" s="20" t="s">
        <v>21</v>
      </c>
      <c r="F1373" s="19" t="s">
        <v>21</v>
      </c>
      <c r="G1373" s="180">
        <v>91086</v>
      </c>
      <c r="H1373" s="21" t="s">
        <v>2131</v>
      </c>
      <c r="I1373" s="19" t="s">
        <v>15719</v>
      </c>
      <c r="J1373" s="19" t="s">
        <v>9283</v>
      </c>
      <c r="K1373" s="20" t="s">
        <v>13227</v>
      </c>
      <c r="L1373" s="19" t="s">
        <v>25</v>
      </c>
    </row>
    <row r="1374" spans="1:12" ht="27" x14ac:dyDescent="0.25">
      <c r="A1374" s="19" t="s">
        <v>2042</v>
      </c>
      <c r="B1374" s="19" t="s">
        <v>2043</v>
      </c>
      <c r="C1374" s="19" t="s">
        <v>2110</v>
      </c>
      <c r="D1374" s="19" t="s">
        <v>2111</v>
      </c>
      <c r="E1374" s="20" t="s">
        <v>21</v>
      </c>
      <c r="F1374" s="19" t="s">
        <v>21</v>
      </c>
      <c r="G1374" s="180">
        <v>91087</v>
      </c>
      <c r="H1374" s="21" t="s">
        <v>2133</v>
      </c>
      <c r="I1374" s="19" t="s">
        <v>15719</v>
      </c>
      <c r="J1374" s="19" t="s">
        <v>9283</v>
      </c>
      <c r="K1374" s="20" t="s">
        <v>13228</v>
      </c>
      <c r="L1374" s="19" t="s">
        <v>25</v>
      </c>
    </row>
    <row r="1375" spans="1:12" ht="27" x14ac:dyDescent="0.25">
      <c r="A1375" s="19" t="s">
        <v>2042</v>
      </c>
      <c r="B1375" s="19" t="s">
        <v>2043</v>
      </c>
      <c r="C1375" s="19" t="s">
        <v>2110</v>
      </c>
      <c r="D1375" s="19" t="s">
        <v>2111</v>
      </c>
      <c r="E1375" s="20" t="s">
        <v>21</v>
      </c>
      <c r="F1375" s="19" t="s">
        <v>21</v>
      </c>
      <c r="G1375" s="180">
        <v>91088</v>
      </c>
      <c r="H1375" s="21" t="s">
        <v>2134</v>
      </c>
      <c r="I1375" s="19" t="s">
        <v>15719</v>
      </c>
      <c r="J1375" s="19" t="s">
        <v>9283</v>
      </c>
      <c r="K1375" s="20" t="s">
        <v>13229</v>
      </c>
      <c r="L1375" s="19" t="s">
        <v>25</v>
      </c>
    </row>
    <row r="1376" spans="1:12" ht="27" x14ac:dyDescent="0.25">
      <c r="A1376" s="19" t="s">
        <v>2042</v>
      </c>
      <c r="B1376" s="19" t="s">
        <v>2043</v>
      </c>
      <c r="C1376" s="19" t="s">
        <v>2110</v>
      </c>
      <c r="D1376" s="19" t="s">
        <v>2111</v>
      </c>
      <c r="E1376" s="20" t="s">
        <v>21</v>
      </c>
      <c r="F1376" s="19" t="s">
        <v>21</v>
      </c>
      <c r="G1376" s="180">
        <v>91089</v>
      </c>
      <c r="H1376" s="21" t="s">
        <v>2136</v>
      </c>
      <c r="I1376" s="19" t="s">
        <v>15719</v>
      </c>
      <c r="J1376" s="19" t="s">
        <v>9283</v>
      </c>
      <c r="K1376" s="20" t="s">
        <v>13230</v>
      </c>
      <c r="L1376" s="19" t="s">
        <v>25</v>
      </c>
    </row>
    <row r="1377" spans="1:12" ht="27" x14ac:dyDescent="0.25">
      <c r="A1377" s="19" t="s">
        <v>2042</v>
      </c>
      <c r="B1377" s="19" t="s">
        <v>2043</v>
      </c>
      <c r="C1377" s="19" t="s">
        <v>2110</v>
      </c>
      <c r="D1377" s="19" t="s">
        <v>2111</v>
      </c>
      <c r="E1377" s="20" t="s">
        <v>21</v>
      </c>
      <c r="F1377" s="19" t="s">
        <v>21</v>
      </c>
      <c r="G1377" s="180">
        <v>91090</v>
      </c>
      <c r="H1377" s="21" t="s">
        <v>2138</v>
      </c>
      <c r="I1377" s="19" t="s">
        <v>15719</v>
      </c>
      <c r="J1377" s="19" t="s">
        <v>9283</v>
      </c>
      <c r="K1377" s="20" t="s">
        <v>13231</v>
      </c>
      <c r="L1377" s="19" t="s">
        <v>25</v>
      </c>
    </row>
    <row r="1378" spans="1:12" ht="27" x14ac:dyDescent="0.25">
      <c r="A1378" s="19" t="s">
        <v>2042</v>
      </c>
      <c r="B1378" s="19" t="s">
        <v>2043</v>
      </c>
      <c r="C1378" s="19" t="s">
        <v>2110</v>
      </c>
      <c r="D1378" s="19" t="s">
        <v>2111</v>
      </c>
      <c r="E1378" s="20" t="s">
        <v>21</v>
      </c>
      <c r="F1378" s="19" t="s">
        <v>21</v>
      </c>
      <c r="G1378" s="180">
        <v>91091</v>
      </c>
      <c r="H1378" s="21" t="s">
        <v>2139</v>
      </c>
      <c r="I1378" s="19" t="s">
        <v>15719</v>
      </c>
      <c r="J1378" s="19" t="s">
        <v>9283</v>
      </c>
      <c r="K1378" s="20" t="s">
        <v>13232</v>
      </c>
      <c r="L1378" s="19" t="s">
        <v>25</v>
      </c>
    </row>
    <row r="1379" spans="1:12" ht="27" x14ac:dyDescent="0.25">
      <c r="A1379" s="19" t="s">
        <v>2042</v>
      </c>
      <c r="B1379" s="19" t="s">
        <v>2043</v>
      </c>
      <c r="C1379" s="19" t="s">
        <v>2110</v>
      </c>
      <c r="D1379" s="19" t="s">
        <v>2111</v>
      </c>
      <c r="E1379" s="20" t="s">
        <v>21</v>
      </c>
      <c r="F1379" s="19" t="s">
        <v>21</v>
      </c>
      <c r="G1379" s="180">
        <v>91092</v>
      </c>
      <c r="H1379" s="21" t="s">
        <v>2140</v>
      </c>
      <c r="I1379" s="19" t="s">
        <v>15719</v>
      </c>
      <c r="J1379" s="19" t="s">
        <v>9283</v>
      </c>
      <c r="K1379" s="20" t="s">
        <v>13233</v>
      </c>
      <c r="L1379" s="19" t="s">
        <v>25</v>
      </c>
    </row>
    <row r="1380" spans="1:12" ht="27" x14ac:dyDescent="0.25">
      <c r="A1380" s="19" t="s">
        <v>2042</v>
      </c>
      <c r="B1380" s="19" t="s">
        <v>2043</v>
      </c>
      <c r="C1380" s="19" t="s">
        <v>2110</v>
      </c>
      <c r="D1380" s="19" t="s">
        <v>2111</v>
      </c>
      <c r="E1380" s="20" t="s">
        <v>21</v>
      </c>
      <c r="F1380" s="19" t="s">
        <v>21</v>
      </c>
      <c r="G1380" s="180">
        <v>91093</v>
      </c>
      <c r="H1380" s="21" t="s">
        <v>2141</v>
      </c>
      <c r="I1380" s="19" t="s">
        <v>15719</v>
      </c>
      <c r="J1380" s="19" t="s">
        <v>9283</v>
      </c>
      <c r="K1380" s="20" t="s">
        <v>13234</v>
      </c>
      <c r="L1380" s="19" t="s">
        <v>25</v>
      </c>
    </row>
    <row r="1381" spans="1:12" ht="27" x14ac:dyDescent="0.25">
      <c r="A1381" s="19" t="s">
        <v>2042</v>
      </c>
      <c r="B1381" s="19" t="s">
        <v>2043</v>
      </c>
      <c r="C1381" s="19" t="s">
        <v>2110</v>
      </c>
      <c r="D1381" s="19" t="s">
        <v>2111</v>
      </c>
      <c r="E1381" s="20" t="s">
        <v>21</v>
      </c>
      <c r="F1381" s="19" t="s">
        <v>21</v>
      </c>
      <c r="G1381" s="180">
        <v>91094</v>
      </c>
      <c r="H1381" s="21" t="s">
        <v>2142</v>
      </c>
      <c r="I1381" s="19" t="s">
        <v>15719</v>
      </c>
      <c r="J1381" s="19" t="s">
        <v>9283</v>
      </c>
      <c r="K1381" s="20" t="s">
        <v>13235</v>
      </c>
      <c r="L1381" s="19" t="s">
        <v>25</v>
      </c>
    </row>
    <row r="1382" spans="1:12" ht="27" x14ac:dyDescent="0.25">
      <c r="A1382" s="19" t="s">
        <v>2042</v>
      </c>
      <c r="B1382" s="19" t="s">
        <v>2043</v>
      </c>
      <c r="C1382" s="19" t="s">
        <v>2110</v>
      </c>
      <c r="D1382" s="19" t="s">
        <v>2111</v>
      </c>
      <c r="E1382" s="20" t="s">
        <v>21</v>
      </c>
      <c r="F1382" s="19" t="s">
        <v>21</v>
      </c>
      <c r="G1382" s="180">
        <v>91095</v>
      </c>
      <c r="H1382" s="21" t="s">
        <v>2143</v>
      </c>
      <c r="I1382" s="19" t="s">
        <v>15719</v>
      </c>
      <c r="J1382" s="19" t="s">
        <v>9283</v>
      </c>
      <c r="K1382" s="20" t="s">
        <v>13236</v>
      </c>
      <c r="L1382" s="19" t="s">
        <v>25</v>
      </c>
    </row>
    <row r="1383" spans="1:12" ht="27" x14ac:dyDescent="0.25">
      <c r="A1383" s="19" t="s">
        <v>2042</v>
      </c>
      <c r="B1383" s="19" t="s">
        <v>2043</v>
      </c>
      <c r="C1383" s="19" t="s">
        <v>2110</v>
      </c>
      <c r="D1383" s="19" t="s">
        <v>2111</v>
      </c>
      <c r="E1383" s="20" t="s">
        <v>21</v>
      </c>
      <c r="F1383" s="19" t="s">
        <v>21</v>
      </c>
      <c r="G1383" s="180">
        <v>91096</v>
      </c>
      <c r="H1383" s="21" t="s">
        <v>2145</v>
      </c>
      <c r="I1383" s="19" t="s">
        <v>15719</v>
      </c>
      <c r="J1383" s="19" t="s">
        <v>9283</v>
      </c>
      <c r="K1383" s="20" t="s">
        <v>11132</v>
      </c>
      <c r="L1383" s="19" t="s">
        <v>25</v>
      </c>
    </row>
    <row r="1384" spans="1:12" ht="27" x14ac:dyDescent="0.25">
      <c r="A1384" s="19" t="s">
        <v>2042</v>
      </c>
      <c r="B1384" s="19" t="s">
        <v>2043</v>
      </c>
      <c r="C1384" s="19" t="s">
        <v>2110</v>
      </c>
      <c r="D1384" s="19" t="s">
        <v>2111</v>
      </c>
      <c r="E1384" s="20" t="s">
        <v>21</v>
      </c>
      <c r="F1384" s="19" t="s">
        <v>21</v>
      </c>
      <c r="G1384" s="180">
        <v>91097</v>
      </c>
      <c r="H1384" s="21" t="s">
        <v>2147</v>
      </c>
      <c r="I1384" s="19" t="s">
        <v>15719</v>
      </c>
      <c r="J1384" s="19" t="s">
        <v>9283</v>
      </c>
      <c r="K1384" s="20" t="s">
        <v>13237</v>
      </c>
      <c r="L1384" s="19" t="s">
        <v>25</v>
      </c>
    </row>
    <row r="1385" spans="1:12" ht="27" x14ac:dyDescent="0.25">
      <c r="A1385" s="19" t="s">
        <v>2042</v>
      </c>
      <c r="B1385" s="19" t="s">
        <v>2043</v>
      </c>
      <c r="C1385" s="19" t="s">
        <v>2110</v>
      </c>
      <c r="D1385" s="19" t="s">
        <v>2111</v>
      </c>
      <c r="E1385" s="20" t="s">
        <v>21</v>
      </c>
      <c r="F1385" s="19" t="s">
        <v>21</v>
      </c>
      <c r="G1385" s="180">
        <v>91098</v>
      </c>
      <c r="H1385" s="21" t="s">
        <v>2148</v>
      </c>
      <c r="I1385" s="19" t="s">
        <v>15719</v>
      </c>
      <c r="J1385" s="19" t="s">
        <v>9283</v>
      </c>
      <c r="K1385" s="20" t="s">
        <v>7404</v>
      </c>
      <c r="L1385" s="19" t="s">
        <v>25</v>
      </c>
    </row>
    <row r="1386" spans="1:12" ht="27" x14ac:dyDescent="0.25">
      <c r="A1386" s="19" t="s">
        <v>2042</v>
      </c>
      <c r="B1386" s="19" t="s">
        <v>2043</v>
      </c>
      <c r="C1386" s="19" t="s">
        <v>2110</v>
      </c>
      <c r="D1386" s="19" t="s">
        <v>2111</v>
      </c>
      <c r="E1386" s="20" t="s">
        <v>21</v>
      </c>
      <c r="F1386" s="19" t="s">
        <v>21</v>
      </c>
      <c r="G1386" s="180">
        <v>91099</v>
      </c>
      <c r="H1386" s="21" t="s">
        <v>2149</v>
      </c>
      <c r="I1386" s="19" t="s">
        <v>15719</v>
      </c>
      <c r="J1386" s="19" t="s">
        <v>9283</v>
      </c>
      <c r="K1386" s="20" t="s">
        <v>13238</v>
      </c>
      <c r="L1386" s="19" t="s">
        <v>25</v>
      </c>
    </row>
    <row r="1387" spans="1:12" ht="27" x14ac:dyDescent="0.25">
      <c r="A1387" s="19" t="s">
        <v>2042</v>
      </c>
      <c r="B1387" s="19" t="s">
        <v>2043</v>
      </c>
      <c r="C1387" s="19" t="s">
        <v>2110</v>
      </c>
      <c r="D1387" s="19" t="s">
        <v>2111</v>
      </c>
      <c r="E1387" s="20" t="s">
        <v>21</v>
      </c>
      <c r="F1387" s="19" t="s">
        <v>21</v>
      </c>
      <c r="G1387" s="180">
        <v>91100</v>
      </c>
      <c r="H1387" s="21" t="s">
        <v>2150</v>
      </c>
      <c r="I1387" s="19" t="s">
        <v>15719</v>
      </c>
      <c r="J1387" s="19" t="s">
        <v>9283</v>
      </c>
      <c r="K1387" s="20" t="s">
        <v>13239</v>
      </c>
      <c r="L1387" s="19" t="s">
        <v>25</v>
      </c>
    </row>
    <row r="1388" spans="1:12" ht="27" x14ac:dyDescent="0.25">
      <c r="A1388" s="19" t="s">
        <v>2042</v>
      </c>
      <c r="B1388" s="19" t="s">
        <v>2043</v>
      </c>
      <c r="C1388" s="19" t="s">
        <v>2110</v>
      </c>
      <c r="D1388" s="19" t="s">
        <v>2111</v>
      </c>
      <c r="E1388" s="20" t="s">
        <v>21</v>
      </c>
      <c r="F1388" s="19" t="s">
        <v>21</v>
      </c>
      <c r="G1388" s="180">
        <v>91101</v>
      </c>
      <c r="H1388" s="21" t="s">
        <v>2151</v>
      </c>
      <c r="I1388" s="19" t="s">
        <v>15719</v>
      </c>
      <c r="J1388" s="19" t="s">
        <v>9283</v>
      </c>
      <c r="K1388" s="20" t="s">
        <v>13240</v>
      </c>
      <c r="L1388" s="19" t="s">
        <v>25</v>
      </c>
    </row>
    <row r="1389" spans="1:12" x14ac:dyDescent="0.25">
      <c r="A1389" s="19" t="s">
        <v>2042</v>
      </c>
      <c r="B1389" s="19" t="s">
        <v>2043</v>
      </c>
      <c r="C1389" s="19" t="s">
        <v>2110</v>
      </c>
      <c r="D1389" s="19" t="s">
        <v>2111</v>
      </c>
      <c r="E1389" s="20" t="s">
        <v>21</v>
      </c>
      <c r="F1389" s="19" t="s">
        <v>21</v>
      </c>
      <c r="G1389" s="180">
        <v>93952</v>
      </c>
      <c r="H1389" s="21" t="s">
        <v>2152</v>
      </c>
      <c r="I1389" s="19" t="s">
        <v>15747</v>
      </c>
      <c r="J1389" s="19" t="s">
        <v>9283</v>
      </c>
      <c r="K1389" s="20" t="s">
        <v>13241</v>
      </c>
      <c r="L1389" s="19" t="s">
        <v>25</v>
      </c>
    </row>
    <row r="1390" spans="1:12" ht="27" x14ac:dyDescent="0.25">
      <c r="A1390" s="19" t="s">
        <v>2042</v>
      </c>
      <c r="B1390" s="19" t="s">
        <v>2043</v>
      </c>
      <c r="C1390" s="19" t="s">
        <v>2110</v>
      </c>
      <c r="D1390" s="19" t="s">
        <v>2111</v>
      </c>
      <c r="E1390" s="20" t="s">
        <v>21</v>
      </c>
      <c r="F1390" s="19" t="s">
        <v>21</v>
      </c>
      <c r="G1390" s="180">
        <v>93953</v>
      </c>
      <c r="H1390" s="21" t="s">
        <v>2153</v>
      </c>
      <c r="I1390" s="19" t="s">
        <v>15747</v>
      </c>
      <c r="J1390" s="19" t="s">
        <v>9283</v>
      </c>
      <c r="K1390" s="20" t="s">
        <v>13242</v>
      </c>
      <c r="L1390" s="19" t="s">
        <v>25</v>
      </c>
    </row>
    <row r="1391" spans="1:12" ht="27" x14ac:dyDescent="0.25">
      <c r="A1391" s="19" t="s">
        <v>2042</v>
      </c>
      <c r="B1391" s="19" t="s">
        <v>2043</v>
      </c>
      <c r="C1391" s="19" t="s">
        <v>2110</v>
      </c>
      <c r="D1391" s="19" t="s">
        <v>2111</v>
      </c>
      <c r="E1391" s="20" t="s">
        <v>21</v>
      </c>
      <c r="F1391" s="19" t="s">
        <v>21</v>
      </c>
      <c r="G1391" s="180">
        <v>93954</v>
      </c>
      <c r="H1391" s="21" t="s">
        <v>2154</v>
      </c>
      <c r="I1391" s="19" t="s">
        <v>15747</v>
      </c>
      <c r="J1391" s="19" t="s">
        <v>9283</v>
      </c>
      <c r="K1391" s="20" t="s">
        <v>13243</v>
      </c>
      <c r="L1391" s="19" t="s">
        <v>25</v>
      </c>
    </row>
    <row r="1392" spans="1:12" ht="27" x14ac:dyDescent="0.25">
      <c r="A1392" s="19" t="s">
        <v>2042</v>
      </c>
      <c r="B1392" s="19" t="s">
        <v>2043</v>
      </c>
      <c r="C1392" s="19" t="s">
        <v>2110</v>
      </c>
      <c r="D1392" s="19" t="s">
        <v>2111</v>
      </c>
      <c r="E1392" s="20" t="s">
        <v>21</v>
      </c>
      <c r="F1392" s="19" t="s">
        <v>21</v>
      </c>
      <c r="G1392" s="180">
        <v>93955</v>
      </c>
      <c r="H1392" s="21" t="s">
        <v>2155</v>
      </c>
      <c r="I1392" s="19" t="s">
        <v>15747</v>
      </c>
      <c r="J1392" s="19" t="s">
        <v>9283</v>
      </c>
      <c r="K1392" s="20" t="s">
        <v>13244</v>
      </c>
      <c r="L1392" s="19" t="s">
        <v>25</v>
      </c>
    </row>
    <row r="1393" spans="1:12" x14ac:dyDescent="0.25">
      <c r="A1393" s="19" t="s">
        <v>2042</v>
      </c>
      <c r="B1393" s="19" t="s">
        <v>2043</v>
      </c>
      <c r="C1393" s="19" t="s">
        <v>2110</v>
      </c>
      <c r="D1393" s="19" t="s">
        <v>2111</v>
      </c>
      <c r="E1393" s="20" t="s">
        <v>21</v>
      </c>
      <c r="F1393" s="19" t="s">
        <v>21</v>
      </c>
      <c r="G1393" s="180">
        <v>93956</v>
      </c>
      <c r="H1393" s="21" t="s">
        <v>2156</v>
      </c>
      <c r="I1393" s="19" t="s">
        <v>15747</v>
      </c>
      <c r="J1393" s="19" t="s">
        <v>9283</v>
      </c>
      <c r="K1393" s="20" t="s">
        <v>12628</v>
      </c>
      <c r="L1393" s="19" t="s">
        <v>25</v>
      </c>
    </row>
    <row r="1394" spans="1:12" x14ac:dyDescent="0.25">
      <c r="A1394" s="19" t="s">
        <v>2042</v>
      </c>
      <c r="B1394" s="19" t="s">
        <v>2043</v>
      </c>
      <c r="C1394" s="19" t="s">
        <v>2110</v>
      </c>
      <c r="D1394" s="19" t="s">
        <v>2111</v>
      </c>
      <c r="E1394" s="20" t="s">
        <v>21</v>
      </c>
      <c r="F1394" s="19" t="s">
        <v>21</v>
      </c>
      <c r="G1394" s="180">
        <v>93957</v>
      </c>
      <c r="H1394" s="21" t="s">
        <v>2157</v>
      </c>
      <c r="I1394" s="19" t="s">
        <v>15747</v>
      </c>
      <c r="J1394" s="19" t="s">
        <v>9283</v>
      </c>
      <c r="K1394" s="20" t="s">
        <v>13245</v>
      </c>
      <c r="L1394" s="19" t="s">
        <v>25</v>
      </c>
    </row>
    <row r="1395" spans="1:12" ht="27" x14ac:dyDescent="0.25">
      <c r="A1395" s="19" t="s">
        <v>2042</v>
      </c>
      <c r="B1395" s="19" t="s">
        <v>2043</v>
      </c>
      <c r="C1395" s="19" t="s">
        <v>2110</v>
      </c>
      <c r="D1395" s="19" t="s">
        <v>2111</v>
      </c>
      <c r="E1395" s="20" t="s">
        <v>21</v>
      </c>
      <c r="F1395" s="19" t="s">
        <v>21</v>
      </c>
      <c r="G1395" s="180">
        <v>93958</v>
      </c>
      <c r="H1395" s="21" t="s">
        <v>2158</v>
      </c>
      <c r="I1395" s="19" t="s">
        <v>15747</v>
      </c>
      <c r="J1395" s="19" t="s">
        <v>9283</v>
      </c>
      <c r="K1395" s="20" t="s">
        <v>13246</v>
      </c>
      <c r="L1395" s="19" t="s">
        <v>25</v>
      </c>
    </row>
    <row r="1396" spans="1:12" ht="27" x14ac:dyDescent="0.25">
      <c r="A1396" s="19" t="s">
        <v>2042</v>
      </c>
      <c r="B1396" s="19" t="s">
        <v>2043</v>
      </c>
      <c r="C1396" s="19" t="s">
        <v>2110</v>
      </c>
      <c r="D1396" s="19" t="s">
        <v>2111</v>
      </c>
      <c r="E1396" s="20" t="s">
        <v>21</v>
      </c>
      <c r="F1396" s="19" t="s">
        <v>21</v>
      </c>
      <c r="G1396" s="180">
        <v>93959</v>
      </c>
      <c r="H1396" s="21" t="s">
        <v>2159</v>
      </c>
      <c r="I1396" s="19" t="s">
        <v>15747</v>
      </c>
      <c r="J1396" s="19" t="s">
        <v>9283</v>
      </c>
      <c r="K1396" s="20" t="s">
        <v>13247</v>
      </c>
      <c r="L1396" s="19" t="s">
        <v>25</v>
      </c>
    </row>
    <row r="1397" spans="1:12" ht="27" x14ac:dyDescent="0.25">
      <c r="A1397" s="19" t="s">
        <v>2042</v>
      </c>
      <c r="B1397" s="19" t="s">
        <v>2043</v>
      </c>
      <c r="C1397" s="19" t="s">
        <v>2110</v>
      </c>
      <c r="D1397" s="19" t="s">
        <v>2111</v>
      </c>
      <c r="E1397" s="20" t="s">
        <v>21</v>
      </c>
      <c r="F1397" s="19" t="s">
        <v>21</v>
      </c>
      <c r="G1397" s="180">
        <v>93960</v>
      </c>
      <c r="H1397" s="21" t="s">
        <v>2160</v>
      </c>
      <c r="I1397" s="19" t="s">
        <v>15747</v>
      </c>
      <c r="J1397" s="19" t="s">
        <v>9283</v>
      </c>
      <c r="K1397" s="20" t="s">
        <v>13248</v>
      </c>
      <c r="L1397" s="19" t="s">
        <v>25</v>
      </c>
    </row>
    <row r="1398" spans="1:12" x14ac:dyDescent="0.25">
      <c r="A1398" s="19" t="s">
        <v>2042</v>
      </c>
      <c r="B1398" s="19" t="s">
        <v>2043</v>
      </c>
      <c r="C1398" s="19" t="s">
        <v>2110</v>
      </c>
      <c r="D1398" s="19" t="s">
        <v>2111</v>
      </c>
      <c r="E1398" s="20" t="s">
        <v>21</v>
      </c>
      <c r="F1398" s="19" t="s">
        <v>21</v>
      </c>
      <c r="G1398" s="180">
        <v>93961</v>
      </c>
      <c r="H1398" s="21" t="s">
        <v>2161</v>
      </c>
      <c r="I1398" s="19" t="s">
        <v>15747</v>
      </c>
      <c r="J1398" s="19" t="s">
        <v>9283</v>
      </c>
      <c r="K1398" s="20" t="s">
        <v>13249</v>
      </c>
      <c r="L1398" s="19" t="s">
        <v>25</v>
      </c>
    </row>
    <row r="1399" spans="1:12" x14ac:dyDescent="0.25">
      <c r="A1399" s="19" t="s">
        <v>2042</v>
      </c>
      <c r="B1399" s="19" t="s">
        <v>2043</v>
      </c>
      <c r="C1399" s="19" t="s">
        <v>2110</v>
      </c>
      <c r="D1399" s="19" t="s">
        <v>2111</v>
      </c>
      <c r="E1399" s="20" t="s">
        <v>21</v>
      </c>
      <c r="F1399" s="19" t="s">
        <v>21</v>
      </c>
      <c r="G1399" s="180">
        <v>93962</v>
      </c>
      <c r="H1399" s="21" t="s">
        <v>2162</v>
      </c>
      <c r="I1399" s="19" t="s">
        <v>15747</v>
      </c>
      <c r="J1399" s="19" t="s">
        <v>9283</v>
      </c>
      <c r="K1399" s="20" t="s">
        <v>13250</v>
      </c>
      <c r="L1399" s="19" t="s">
        <v>25</v>
      </c>
    </row>
    <row r="1400" spans="1:12" x14ac:dyDescent="0.25">
      <c r="A1400" s="19" t="s">
        <v>2042</v>
      </c>
      <c r="B1400" s="19" t="s">
        <v>2043</v>
      </c>
      <c r="C1400" s="19" t="s">
        <v>2110</v>
      </c>
      <c r="D1400" s="19" t="s">
        <v>2111</v>
      </c>
      <c r="E1400" s="20" t="s">
        <v>21</v>
      </c>
      <c r="F1400" s="19" t="s">
        <v>21</v>
      </c>
      <c r="G1400" s="180">
        <v>93963</v>
      </c>
      <c r="H1400" s="21" t="s">
        <v>2163</v>
      </c>
      <c r="I1400" s="19" t="s">
        <v>15747</v>
      </c>
      <c r="J1400" s="19" t="s">
        <v>9283</v>
      </c>
      <c r="K1400" s="20" t="s">
        <v>13251</v>
      </c>
      <c r="L1400" s="19" t="s">
        <v>25</v>
      </c>
    </row>
    <row r="1401" spans="1:12" ht="27" x14ac:dyDescent="0.25">
      <c r="A1401" s="19" t="s">
        <v>2042</v>
      </c>
      <c r="B1401" s="19" t="s">
        <v>2043</v>
      </c>
      <c r="C1401" s="19" t="s">
        <v>2110</v>
      </c>
      <c r="D1401" s="19" t="s">
        <v>2111</v>
      </c>
      <c r="E1401" s="20" t="s">
        <v>21</v>
      </c>
      <c r="F1401" s="19" t="s">
        <v>21</v>
      </c>
      <c r="G1401" s="290">
        <v>93964</v>
      </c>
      <c r="H1401" s="21" t="s">
        <v>2164</v>
      </c>
      <c r="I1401" s="19" t="s">
        <v>15747</v>
      </c>
      <c r="J1401" s="19" t="s">
        <v>9283</v>
      </c>
      <c r="K1401" s="20" t="s">
        <v>13252</v>
      </c>
      <c r="L1401" s="19" t="s">
        <v>25</v>
      </c>
    </row>
    <row r="1402" spans="1:12" ht="27" x14ac:dyDescent="0.25">
      <c r="A1402" s="19" t="s">
        <v>2042</v>
      </c>
      <c r="B1402" s="19" t="s">
        <v>2043</v>
      </c>
      <c r="C1402" s="19" t="s">
        <v>2110</v>
      </c>
      <c r="D1402" s="19" t="s">
        <v>2111</v>
      </c>
      <c r="E1402" s="20" t="s">
        <v>21</v>
      </c>
      <c r="F1402" s="19" t="s">
        <v>21</v>
      </c>
      <c r="G1402" s="180">
        <v>93965</v>
      </c>
      <c r="H1402" s="21" t="s">
        <v>2165</v>
      </c>
      <c r="I1402" s="19" t="s">
        <v>15747</v>
      </c>
      <c r="J1402" s="19" t="s">
        <v>9283</v>
      </c>
      <c r="K1402" s="20" t="s">
        <v>13253</v>
      </c>
      <c r="L1402" s="19" t="s">
        <v>25</v>
      </c>
    </row>
    <row r="1403" spans="1:12" x14ac:dyDescent="0.25">
      <c r="A1403" s="19" t="s">
        <v>2042</v>
      </c>
      <c r="B1403" s="19" t="s">
        <v>2043</v>
      </c>
      <c r="C1403" s="19" t="s">
        <v>2110</v>
      </c>
      <c r="D1403" s="19" t="s">
        <v>2111</v>
      </c>
      <c r="E1403" s="20" t="s">
        <v>21</v>
      </c>
      <c r="F1403" s="19" t="s">
        <v>21</v>
      </c>
      <c r="G1403" s="180">
        <v>93966</v>
      </c>
      <c r="H1403" s="21" t="s">
        <v>2166</v>
      </c>
      <c r="I1403" s="19" t="s">
        <v>15747</v>
      </c>
      <c r="J1403" s="19" t="s">
        <v>9283</v>
      </c>
      <c r="K1403" s="20" t="s">
        <v>13254</v>
      </c>
      <c r="L1403" s="19" t="s">
        <v>25</v>
      </c>
    </row>
    <row r="1404" spans="1:12" x14ac:dyDescent="0.25">
      <c r="A1404" s="19" t="s">
        <v>2042</v>
      </c>
      <c r="B1404" s="19" t="s">
        <v>2043</v>
      </c>
      <c r="C1404" s="19" t="s">
        <v>2110</v>
      </c>
      <c r="D1404" s="19" t="s">
        <v>2111</v>
      </c>
      <c r="E1404" s="20" t="s">
        <v>21</v>
      </c>
      <c r="F1404" s="19" t="s">
        <v>21</v>
      </c>
      <c r="G1404" s="180">
        <v>93967</v>
      </c>
      <c r="H1404" s="21" t="s">
        <v>2167</v>
      </c>
      <c r="I1404" s="19" t="s">
        <v>15747</v>
      </c>
      <c r="J1404" s="19" t="s">
        <v>9283</v>
      </c>
      <c r="K1404" s="20" t="s">
        <v>13255</v>
      </c>
      <c r="L1404" s="19" t="s">
        <v>25</v>
      </c>
    </row>
    <row r="1405" spans="1:12" x14ac:dyDescent="0.25">
      <c r="A1405" s="19" t="s">
        <v>2042</v>
      </c>
      <c r="B1405" s="19" t="s">
        <v>2043</v>
      </c>
      <c r="C1405" s="19" t="s">
        <v>2110</v>
      </c>
      <c r="D1405" s="19" t="s">
        <v>2111</v>
      </c>
      <c r="E1405" s="20" t="s">
        <v>21</v>
      </c>
      <c r="F1405" s="19" t="s">
        <v>21</v>
      </c>
      <c r="G1405" s="180">
        <v>93968</v>
      </c>
      <c r="H1405" s="21" t="s">
        <v>2168</v>
      </c>
      <c r="I1405" s="19" t="s">
        <v>15747</v>
      </c>
      <c r="J1405" s="19" t="s">
        <v>9283</v>
      </c>
      <c r="K1405" s="20" t="s">
        <v>13256</v>
      </c>
      <c r="L1405" s="19" t="s">
        <v>25</v>
      </c>
    </row>
    <row r="1406" spans="1:12" ht="27" x14ac:dyDescent="0.25">
      <c r="A1406" s="19" t="s">
        <v>2042</v>
      </c>
      <c r="B1406" s="19" t="s">
        <v>2043</v>
      </c>
      <c r="C1406" s="19" t="s">
        <v>2110</v>
      </c>
      <c r="D1406" s="19" t="s">
        <v>2111</v>
      </c>
      <c r="E1406" s="20" t="s">
        <v>21</v>
      </c>
      <c r="F1406" s="19" t="s">
        <v>21</v>
      </c>
      <c r="G1406" s="180">
        <v>93969</v>
      </c>
      <c r="H1406" s="21" t="s">
        <v>2169</v>
      </c>
      <c r="I1406" s="19" t="s">
        <v>15747</v>
      </c>
      <c r="J1406" s="19" t="s">
        <v>9283</v>
      </c>
      <c r="K1406" s="20" t="s">
        <v>13257</v>
      </c>
      <c r="L1406" s="19" t="s">
        <v>25</v>
      </c>
    </row>
    <row r="1407" spans="1:12" x14ac:dyDescent="0.25">
      <c r="A1407" s="19" t="s">
        <v>2042</v>
      </c>
      <c r="B1407" s="19" t="s">
        <v>2043</v>
      </c>
      <c r="C1407" s="19" t="s">
        <v>2110</v>
      </c>
      <c r="D1407" s="19" t="s">
        <v>2111</v>
      </c>
      <c r="E1407" s="20" t="s">
        <v>21</v>
      </c>
      <c r="F1407" s="19" t="s">
        <v>21</v>
      </c>
      <c r="G1407" s="180">
        <v>93970</v>
      </c>
      <c r="H1407" s="21" t="s">
        <v>2171</v>
      </c>
      <c r="I1407" s="19" t="s">
        <v>15747</v>
      </c>
      <c r="J1407" s="19" t="s">
        <v>9283</v>
      </c>
      <c r="K1407" s="20" t="s">
        <v>13258</v>
      </c>
      <c r="L1407" s="19" t="s">
        <v>25</v>
      </c>
    </row>
    <row r="1408" spans="1:12" x14ac:dyDescent="0.25">
      <c r="A1408" s="19" t="s">
        <v>2042</v>
      </c>
      <c r="B1408" s="19" t="s">
        <v>2043</v>
      </c>
      <c r="C1408" s="19" t="s">
        <v>2110</v>
      </c>
      <c r="D1408" s="19" t="s">
        <v>2111</v>
      </c>
      <c r="E1408" s="20" t="s">
        <v>21</v>
      </c>
      <c r="F1408" s="19" t="s">
        <v>21</v>
      </c>
      <c r="G1408" s="180">
        <v>93971</v>
      </c>
      <c r="H1408" s="21" t="s">
        <v>2173</v>
      </c>
      <c r="I1408" s="19" t="s">
        <v>15747</v>
      </c>
      <c r="J1408" s="19" t="s">
        <v>9283</v>
      </c>
      <c r="K1408" s="20" t="s">
        <v>13259</v>
      </c>
      <c r="L1408" s="19" t="s">
        <v>25</v>
      </c>
    </row>
    <row r="1409" spans="1:12" x14ac:dyDescent="0.25">
      <c r="A1409" s="19" t="s">
        <v>2042</v>
      </c>
      <c r="B1409" s="19" t="s">
        <v>2043</v>
      </c>
      <c r="C1409" s="19" t="s">
        <v>2110</v>
      </c>
      <c r="D1409" s="19" t="s">
        <v>2111</v>
      </c>
      <c r="E1409" s="20" t="s">
        <v>21</v>
      </c>
      <c r="F1409" s="19" t="s">
        <v>21</v>
      </c>
      <c r="G1409" s="180">
        <v>95108</v>
      </c>
      <c r="H1409" s="21" t="s">
        <v>2174</v>
      </c>
      <c r="I1409" s="19" t="s">
        <v>15692</v>
      </c>
      <c r="J1409" s="19" t="s">
        <v>23</v>
      </c>
      <c r="K1409" s="20" t="s">
        <v>10666</v>
      </c>
      <c r="L1409" s="19" t="s">
        <v>25</v>
      </c>
    </row>
    <row r="1410" spans="1:12" x14ac:dyDescent="0.25">
      <c r="A1410" s="19" t="s">
        <v>2042</v>
      </c>
      <c r="B1410" s="19" t="s">
        <v>2043</v>
      </c>
      <c r="C1410" s="19" t="s">
        <v>2110</v>
      </c>
      <c r="D1410" s="19" t="s">
        <v>2111</v>
      </c>
      <c r="E1410" s="20" t="s">
        <v>21</v>
      </c>
      <c r="F1410" s="19" t="s">
        <v>21</v>
      </c>
      <c r="G1410" s="180">
        <v>100332</v>
      </c>
      <c r="H1410" s="21" t="s">
        <v>2175</v>
      </c>
      <c r="I1410" s="19" t="s">
        <v>15719</v>
      </c>
      <c r="J1410" s="19" t="s">
        <v>9283</v>
      </c>
      <c r="K1410" s="20" t="s">
        <v>13260</v>
      </c>
      <c r="L1410" s="19" t="s">
        <v>25</v>
      </c>
    </row>
    <row r="1411" spans="1:12" x14ac:dyDescent="0.25">
      <c r="A1411" s="19" t="s">
        <v>2042</v>
      </c>
      <c r="B1411" s="19" t="s">
        <v>2043</v>
      </c>
      <c r="C1411" s="19" t="s">
        <v>2110</v>
      </c>
      <c r="D1411" s="19" t="s">
        <v>2111</v>
      </c>
      <c r="E1411" s="20" t="s">
        <v>21</v>
      </c>
      <c r="F1411" s="19" t="s">
        <v>21</v>
      </c>
      <c r="G1411" s="180">
        <v>100333</v>
      </c>
      <c r="H1411" s="21" t="s">
        <v>2176</v>
      </c>
      <c r="I1411" s="19" t="s">
        <v>15719</v>
      </c>
      <c r="J1411" s="19" t="s">
        <v>9283</v>
      </c>
      <c r="K1411" s="20" t="s">
        <v>13261</v>
      </c>
      <c r="L1411" s="19" t="s">
        <v>25</v>
      </c>
    </row>
    <row r="1412" spans="1:12" x14ac:dyDescent="0.25">
      <c r="A1412" s="19" t="s">
        <v>2042</v>
      </c>
      <c r="B1412" s="19" t="s">
        <v>2043</v>
      </c>
      <c r="C1412" s="19" t="s">
        <v>2110</v>
      </c>
      <c r="D1412" s="19" t="s">
        <v>2111</v>
      </c>
      <c r="E1412" s="20" t="s">
        <v>21</v>
      </c>
      <c r="F1412" s="19" t="s">
        <v>21</v>
      </c>
      <c r="G1412" s="180">
        <v>100334</v>
      </c>
      <c r="H1412" s="21" t="s">
        <v>2177</v>
      </c>
      <c r="I1412" s="19" t="s">
        <v>15719</v>
      </c>
      <c r="J1412" s="19" t="s">
        <v>9283</v>
      </c>
      <c r="K1412" s="20" t="s">
        <v>13262</v>
      </c>
      <c r="L1412" s="19" t="s">
        <v>25</v>
      </c>
    </row>
    <row r="1413" spans="1:12" x14ac:dyDescent="0.25">
      <c r="A1413" s="19" t="s">
        <v>2042</v>
      </c>
      <c r="B1413" s="19" t="s">
        <v>2043</v>
      </c>
      <c r="C1413" s="19" t="s">
        <v>2110</v>
      </c>
      <c r="D1413" s="19" t="s">
        <v>2111</v>
      </c>
      <c r="E1413" s="20" t="s">
        <v>21</v>
      </c>
      <c r="F1413" s="19" t="s">
        <v>21</v>
      </c>
      <c r="G1413" s="180">
        <v>100335</v>
      </c>
      <c r="H1413" s="21" t="s">
        <v>2178</v>
      </c>
      <c r="I1413" s="19" t="s">
        <v>15719</v>
      </c>
      <c r="J1413" s="19" t="s">
        <v>9283</v>
      </c>
      <c r="K1413" s="20" t="s">
        <v>13263</v>
      </c>
      <c r="L1413" s="19" t="s">
        <v>25</v>
      </c>
    </row>
    <row r="1414" spans="1:12" x14ac:dyDescent="0.25">
      <c r="A1414" s="19" t="s">
        <v>2042</v>
      </c>
      <c r="B1414" s="19" t="s">
        <v>2043</v>
      </c>
      <c r="C1414" s="19" t="s">
        <v>2110</v>
      </c>
      <c r="D1414" s="19" t="s">
        <v>2111</v>
      </c>
      <c r="E1414" s="20" t="s">
        <v>21</v>
      </c>
      <c r="F1414" s="19" t="s">
        <v>21</v>
      </c>
      <c r="G1414" s="180">
        <v>100341</v>
      </c>
      <c r="H1414" s="21" t="s">
        <v>2179</v>
      </c>
      <c r="I1414" s="19" t="s">
        <v>15719</v>
      </c>
      <c r="J1414" s="19" t="s">
        <v>23</v>
      </c>
      <c r="K1414" s="20" t="s">
        <v>4498</v>
      </c>
      <c r="L1414" s="19" t="s">
        <v>25</v>
      </c>
    </row>
    <row r="1415" spans="1:12" x14ac:dyDescent="0.25">
      <c r="A1415" s="19" t="s">
        <v>2042</v>
      </c>
      <c r="B1415" s="19" t="s">
        <v>2043</v>
      </c>
      <c r="C1415" s="19" t="s">
        <v>2110</v>
      </c>
      <c r="D1415" s="19" t="s">
        <v>2111</v>
      </c>
      <c r="E1415" s="20" t="s">
        <v>21</v>
      </c>
      <c r="F1415" s="19" t="s">
        <v>21</v>
      </c>
      <c r="G1415" s="180">
        <v>100342</v>
      </c>
      <c r="H1415" s="21" t="s">
        <v>2181</v>
      </c>
      <c r="I1415" s="19" t="s">
        <v>15980</v>
      </c>
      <c r="J1415" s="19" t="s">
        <v>23</v>
      </c>
      <c r="K1415" s="20" t="s">
        <v>6336</v>
      </c>
      <c r="L1415" s="19" t="s">
        <v>25</v>
      </c>
    </row>
    <row r="1416" spans="1:12" x14ac:dyDescent="0.25">
      <c r="A1416" s="19" t="s">
        <v>2042</v>
      </c>
      <c r="B1416" s="19" t="s">
        <v>2043</v>
      </c>
      <c r="C1416" s="19" t="s">
        <v>2110</v>
      </c>
      <c r="D1416" s="19" t="s">
        <v>2111</v>
      </c>
      <c r="E1416" s="20" t="s">
        <v>21</v>
      </c>
      <c r="F1416" s="19" t="s">
        <v>21</v>
      </c>
      <c r="G1416" s="180">
        <v>100343</v>
      </c>
      <c r="H1416" s="21" t="s">
        <v>2183</v>
      </c>
      <c r="I1416" s="19" t="s">
        <v>15980</v>
      </c>
      <c r="J1416" s="19" t="s">
        <v>23</v>
      </c>
      <c r="K1416" s="20" t="s">
        <v>13264</v>
      </c>
      <c r="L1416" s="19" t="s">
        <v>25</v>
      </c>
    </row>
    <row r="1417" spans="1:12" x14ac:dyDescent="0.25">
      <c r="A1417" s="19" t="s">
        <v>2042</v>
      </c>
      <c r="B1417" s="19" t="s">
        <v>2043</v>
      </c>
      <c r="C1417" s="19" t="s">
        <v>2110</v>
      </c>
      <c r="D1417" s="19" t="s">
        <v>2111</v>
      </c>
      <c r="E1417" s="20" t="s">
        <v>21</v>
      </c>
      <c r="F1417" s="19" t="s">
        <v>21</v>
      </c>
      <c r="G1417" s="180">
        <v>100344</v>
      </c>
      <c r="H1417" s="21" t="s">
        <v>2185</v>
      </c>
      <c r="I1417" s="19" t="s">
        <v>15980</v>
      </c>
      <c r="J1417" s="19" t="s">
        <v>23</v>
      </c>
      <c r="K1417" s="20" t="s">
        <v>9403</v>
      </c>
      <c r="L1417" s="19" t="s">
        <v>25</v>
      </c>
    </row>
    <row r="1418" spans="1:12" x14ac:dyDescent="0.25">
      <c r="A1418" s="19" t="s">
        <v>2042</v>
      </c>
      <c r="B1418" s="19" t="s">
        <v>2043</v>
      </c>
      <c r="C1418" s="19" t="s">
        <v>2110</v>
      </c>
      <c r="D1418" s="19" t="s">
        <v>2111</v>
      </c>
      <c r="E1418" s="20" t="s">
        <v>21</v>
      </c>
      <c r="F1418" s="19" t="s">
        <v>21</v>
      </c>
      <c r="G1418" s="180">
        <v>100345</v>
      </c>
      <c r="H1418" s="21" t="s">
        <v>2187</v>
      </c>
      <c r="I1418" s="19" t="s">
        <v>15980</v>
      </c>
      <c r="J1418" s="19" t="s">
        <v>23</v>
      </c>
      <c r="K1418" s="20" t="s">
        <v>4822</v>
      </c>
      <c r="L1418" s="19" t="s">
        <v>25</v>
      </c>
    </row>
    <row r="1419" spans="1:12" x14ac:dyDescent="0.25">
      <c r="A1419" s="19" t="s">
        <v>2042</v>
      </c>
      <c r="B1419" s="19" t="s">
        <v>2043</v>
      </c>
      <c r="C1419" s="19" t="s">
        <v>2110</v>
      </c>
      <c r="D1419" s="19" t="s">
        <v>2111</v>
      </c>
      <c r="E1419" s="20" t="s">
        <v>21</v>
      </c>
      <c r="F1419" s="19" t="s">
        <v>21</v>
      </c>
      <c r="G1419" s="180">
        <v>100346</v>
      </c>
      <c r="H1419" s="21" t="s">
        <v>2189</v>
      </c>
      <c r="I1419" s="19" t="s">
        <v>15980</v>
      </c>
      <c r="J1419" s="19" t="s">
        <v>23</v>
      </c>
      <c r="K1419" s="20" t="s">
        <v>184</v>
      </c>
      <c r="L1419" s="19" t="s">
        <v>25</v>
      </c>
    </row>
    <row r="1420" spans="1:12" x14ac:dyDescent="0.25">
      <c r="A1420" s="19" t="s">
        <v>2042</v>
      </c>
      <c r="B1420" s="19" t="s">
        <v>2043</v>
      </c>
      <c r="C1420" s="19" t="s">
        <v>2110</v>
      </c>
      <c r="D1420" s="19" t="s">
        <v>2111</v>
      </c>
      <c r="E1420" s="20" t="s">
        <v>21</v>
      </c>
      <c r="F1420" s="19" t="s">
        <v>21</v>
      </c>
      <c r="G1420" s="180">
        <v>100347</v>
      </c>
      <c r="H1420" s="21" t="s">
        <v>2191</v>
      </c>
      <c r="I1420" s="19" t="s">
        <v>15980</v>
      </c>
      <c r="J1420" s="19" t="s">
        <v>23</v>
      </c>
      <c r="K1420" s="20" t="s">
        <v>9323</v>
      </c>
      <c r="L1420" s="19" t="s">
        <v>25</v>
      </c>
    </row>
    <row r="1421" spans="1:12" x14ac:dyDescent="0.25">
      <c r="A1421" s="19" t="s">
        <v>2042</v>
      </c>
      <c r="B1421" s="19" t="s">
        <v>2043</v>
      </c>
      <c r="C1421" s="19" t="s">
        <v>2110</v>
      </c>
      <c r="D1421" s="19" t="s">
        <v>2111</v>
      </c>
      <c r="E1421" s="20" t="s">
        <v>21</v>
      </c>
      <c r="F1421" s="19" t="s">
        <v>21</v>
      </c>
      <c r="G1421" s="180">
        <v>100348</v>
      </c>
      <c r="H1421" s="21" t="s">
        <v>2193</v>
      </c>
      <c r="I1421" s="19" t="s">
        <v>15980</v>
      </c>
      <c r="J1421" s="19" t="s">
        <v>23</v>
      </c>
      <c r="K1421" s="20" t="s">
        <v>1240</v>
      </c>
      <c r="L1421" s="19" t="s">
        <v>25</v>
      </c>
    </row>
    <row r="1422" spans="1:12" x14ac:dyDescent="0.25">
      <c r="A1422" s="19" t="s">
        <v>2042</v>
      </c>
      <c r="B1422" s="19" t="s">
        <v>2043</v>
      </c>
      <c r="C1422" s="19" t="s">
        <v>2110</v>
      </c>
      <c r="D1422" s="19" t="s">
        <v>2111</v>
      </c>
      <c r="E1422" s="20" t="s">
        <v>21</v>
      </c>
      <c r="F1422" s="19" t="s">
        <v>21</v>
      </c>
      <c r="G1422" s="180">
        <v>100349</v>
      </c>
      <c r="H1422" s="21" t="s">
        <v>2195</v>
      </c>
      <c r="I1422" s="19" t="s">
        <v>15679</v>
      </c>
      <c r="J1422" s="19" t="s">
        <v>23</v>
      </c>
      <c r="K1422" s="20" t="s">
        <v>13265</v>
      </c>
      <c r="L1422" s="19" t="s">
        <v>25</v>
      </c>
    </row>
    <row r="1423" spans="1:12" x14ac:dyDescent="0.25">
      <c r="A1423" s="19" t="s">
        <v>2042</v>
      </c>
      <c r="B1423" s="19" t="s">
        <v>2043</v>
      </c>
      <c r="C1423" s="19" t="s">
        <v>2196</v>
      </c>
      <c r="D1423" s="19" t="s">
        <v>2197</v>
      </c>
      <c r="E1423" s="20">
        <v>73799</v>
      </c>
      <c r="F1423" s="19" t="s">
        <v>2198</v>
      </c>
      <c r="G1423" s="19" t="s">
        <v>2199</v>
      </c>
      <c r="H1423" s="21" t="s">
        <v>2200</v>
      </c>
      <c r="I1423" s="19" t="s">
        <v>15692</v>
      </c>
      <c r="J1423" s="19" t="s">
        <v>9283</v>
      </c>
      <c r="K1423" s="20" t="s">
        <v>13266</v>
      </c>
      <c r="L1423" s="19" t="s">
        <v>25</v>
      </c>
    </row>
    <row r="1424" spans="1:12" x14ac:dyDescent="0.25">
      <c r="A1424" s="19" t="s">
        <v>2042</v>
      </c>
      <c r="B1424" s="19" t="s">
        <v>2043</v>
      </c>
      <c r="C1424" s="19" t="s">
        <v>2196</v>
      </c>
      <c r="D1424" s="19" t="s">
        <v>2197</v>
      </c>
      <c r="E1424" s="20">
        <v>73856</v>
      </c>
      <c r="F1424" s="19" t="s">
        <v>2201</v>
      </c>
      <c r="G1424" s="19" t="s">
        <v>2202</v>
      </c>
      <c r="H1424" s="21" t="s">
        <v>2203</v>
      </c>
      <c r="I1424" s="19" t="s">
        <v>15692</v>
      </c>
      <c r="J1424" s="19" t="s">
        <v>23</v>
      </c>
      <c r="K1424" s="20" t="s">
        <v>13267</v>
      </c>
      <c r="L1424" s="19" t="s">
        <v>25</v>
      </c>
    </row>
    <row r="1425" spans="1:12" x14ac:dyDescent="0.25">
      <c r="A1425" s="19" t="s">
        <v>2042</v>
      </c>
      <c r="B1425" s="19" t="s">
        <v>2043</v>
      </c>
      <c r="C1425" s="19" t="s">
        <v>2196</v>
      </c>
      <c r="D1425" s="19" t="s">
        <v>2197</v>
      </c>
      <c r="E1425" s="20">
        <v>73856</v>
      </c>
      <c r="F1425" s="19" t="s">
        <v>2201</v>
      </c>
      <c r="G1425" s="19" t="s">
        <v>2204</v>
      </c>
      <c r="H1425" s="21" t="s">
        <v>2205</v>
      </c>
      <c r="I1425" s="19" t="s">
        <v>15692</v>
      </c>
      <c r="J1425" s="19" t="s">
        <v>23</v>
      </c>
      <c r="K1425" s="20" t="s">
        <v>13268</v>
      </c>
      <c r="L1425" s="19" t="s">
        <v>25</v>
      </c>
    </row>
    <row r="1426" spans="1:12" x14ac:dyDescent="0.25">
      <c r="A1426" s="19" t="s">
        <v>2042</v>
      </c>
      <c r="B1426" s="19" t="s">
        <v>2043</v>
      </c>
      <c r="C1426" s="19" t="s">
        <v>2196</v>
      </c>
      <c r="D1426" s="19" t="s">
        <v>2197</v>
      </c>
      <c r="E1426" s="20">
        <v>73856</v>
      </c>
      <c r="F1426" s="19" t="s">
        <v>2201</v>
      </c>
      <c r="G1426" s="19" t="s">
        <v>2206</v>
      </c>
      <c r="H1426" s="21" t="s">
        <v>2207</v>
      </c>
      <c r="I1426" s="19" t="s">
        <v>15692</v>
      </c>
      <c r="J1426" s="19" t="s">
        <v>23</v>
      </c>
      <c r="K1426" s="20" t="s">
        <v>13269</v>
      </c>
      <c r="L1426" s="19" t="s">
        <v>25</v>
      </c>
    </row>
    <row r="1427" spans="1:12" x14ac:dyDescent="0.25">
      <c r="A1427" s="19" t="s">
        <v>2042</v>
      </c>
      <c r="B1427" s="19" t="s">
        <v>2043</v>
      </c>
      <c r="C1427" s="19" t="s">
        <v>2196</v>
      </c>
      <c r="D1427" s="19" t="s">
        <v>2197</v>
      </c>
      <c r="E1427" s="20">
        <v>73856</v>
      </c>
      <c r="F1427" s="19" t="s">
        <v>2201</v>
      </c>
      <c r="G1427" s="19" t="s">
        <v>2208</v>
      </c>
      <c r="H1427" s="21" t="s">
        <v>2209</v>
      </c>
      <c r="I1427" s="19" t="s">
        <v>15692</v>
      </c>
      <c r="J1427" s="19" t="s">
        <v>23</v>
      </c>
      <c r="K1427" s="20" t="s">
        <v>13270</v>
      </c>
      <c r="L1427" s="19" t="s">
        <v>25</v>
      </c>
    </row>
    <row r="1428" spans="1:12" x14ac:dyDescent="0.25">
      <c r="A1428" s="19" t="s">
        <v>2042</v>
      </c>
      <c r="B1428" s="19" t="s">
        <v>2043</v>
      </c>
      <c r="C1428" s="19" t="s">
        <v>2196</v>
      </c>
      <c r="D1428" s="19" t="s">
        <v>2197</v>
      </c>
      <c r="E1428" s="20">
        <v>73856</v>
      </c>
      <c r="F1428" s="19" t="s">
        <v>2201</v>
      </c>
      <c r="G1428" s="19" t="s">
        <v>2210</v>
      </c>
      <c r="H1428" s="21" t="s">
        <v>2211</v>
      </c>
      <c r="I1428" s="19" t="s">
        <v>15692</v>
      </c>
      <c r="J1428" s="19" t="s">
        <v>23</v>
      </c>
      <c r="K1428" s="20" t="s">
        <v>13271</v>
      </c>
      <c r="L1428" s="19" t="s">
        <v>25</v>
      </c>
    </row>
    <row r="1429" spans="1:12" x14ac:dyDescent="0.25">
      <c r="A1429" s="19" t="s">
        <v>2042</v>
      </c>
      <c r="B1429" s="19" t="s">
        <v>2043</v>
      </c>
      <c r="C1429" s="19" t="s">
        <v>2196</v>
      </c>
      <c r="D1429" s="19" t="s">
        <v>2197</v>
      </c>
      <c r="E1429" s="20">
        <v>73856</v>
      </c>
      <c r="F1429" s="19" t="s">
        <v>2201</v>
      </c>
      <c r="G1429" s="19" t="s">
        <v>2212</v>
      </c>
      <c r="H1429" s="21" t="s">
        <v>2213</v>
      </c>
      <c r="I1429" s="19" t="s">
        <v>15692</v>
      </c>
      <c r="J1429" s="19" t="s">
        <v>23</v>
      </c>
      <c r="K1429" s="20" t="s">
        <v>13272</v>
      </c>
      <c r="L1429" s="19" t="s">
        <v>25</v>
      </c>
    </row>
    <row r="1430" spans="1:12" x14ac:dyDescent="0.25">
      <c r="A1430" s="19" t="s">
        <v>2042</v>
      </c>
      <c r="B1430" s="19" t="s">
        <v>2043</v>
      </c>
      <c r="C1430" s="19" t="s">
        <v>2196</v>
      </c>
      <c r="D1430" s="19" t="s">
        <v>2197</v>
      </c>
      <c r="E1430" s="20">
        <v>73856</v>
      </c>
      <c r="F1430" s="19" t="s">
        <v>2201</v>
      </c>
      <c r="G1430" s="19" t="s">
        <v>2214</v>
      </c>
      <c r="H1430" s="21" t="s">
        <v>2215</v>
      </c>
      <c r="I1430" s="19" t="s">
        <v>15692</v>
      </c>
      <c r="J1430" s="19" t="s">
        <v>23</v>
      </c>
      <c r="K1430" s="20" t="s">
        <v>13273</v>
      </c>
      <c r="L1430" s="19" t="s">
        <v>25</v>
      </c>
    </row>
    <row r="1431" spans="1:12" x14ac:dyDescent="0.25">
      <c r="A1431" s="19" t="s">
        <v>2042</v>
      </c>
      <c r="B1431" s="19" t="s">
        <v>2043</v>
      </c>
      <c r="C1431" s="19" t="s">
        <v>2196</v>
      </c>
      <c r="D1431" s="19" t="s">
        <v>2197</v>
      </c>
      <c r="E1431" s="20">
        <v>73856</v>
      </c>
      <c r="F1431" s="19" t="s">
        <v>2201</v>
      </c>
      <c r="G1431" s="19" t="s">
        <v>2216</v>
      </c>
      <c r="H1431" s="21" t="s">
        <v>2217</v>
      </c>
      <c r="I1431" s="19" t="s">
        <v>15692</v>
      </c>
      <c r="J1431" s="19" t="s">
        <v>23</v>
      </c>
      <c r="K1431" s="20" t="s">
        <v>13274</v>
      </c>
      <c r="L1431" s="19" t="s">
        <v>25</v>
      </c>
    </row>
    <row r="1432" spans="1:12" x14ac:dyDescent="0.25">
      <c r="A1432" s="19" t="s">
        <v>2042</v>
      </c>
      <c r="B1432" s="19" t="s">
        <v>2043</v>
      </c>
      <c r="C1432" s="19" t="s">
        <v>2196</v>
      </c>
      <c r="D1432" s="19" t="s">
        <v>2197</v>
      </c>
      <c r="E1432" s="20">
        <v>73856</v>
      </c>
      <c r="F1432" s="19" t="s">
        <v>2201</v>
      </c>
      <c r="G1432" s="19" t="s">
        <v>2218</v>
      </c>
      <c r="H1432" s="21" t="s">
        <v>2219</v>
      </c>
      <c r="I1432" s="19" t="s">
        <v>15692</v>
      </c>
      <c r="J1432" s="19" t="s">
        <v>23</v>
      </c>
      <c r="K1432" s="20" t="s">
        <v>13275</v>
      </c>
      <c r="L1432" s="19" t="s">
        <v>25</v>
      </c>
    </row>
    <row r="1433" spans="1:12" x14ac:dyDescent="0.25">
      <c r="A1433" s="19" t="s">
        <v>2042</v>
      </c>
      <c r="B1433" s="19" t="s">
        <v>2043</v>
      </c>
      <c r="C1433" s="19" t="s">
        <v>2196</v>
      </c>
      <c r="D1433" s="19" t="s">
        <v>2197</v>
      </c>
      <c r="E1433" s="20">
        <v>73856</v>
      </c>
      <c r="F1433" s="19" t="s">
        <v>2201</v>
      </c>
      <c r="G1433" s="19" t="s">
        <v>2220</v>
      </c>
      <c r="H1433" s="21" t="s">
        <v>2221</v>
      </c>
      <c r="I1433" s="19" t="s">
        <v>15692</v>
      </c>
      <c r="J1433" s="19" t="s">
        <v>23</v>
      </c>
      <c r="K1433" s="20" t="s">
        <v>13276</v>
      </c>
      <c r="L1433" s="19" t="s">
        <v>25</v>
      </c>
    </row>
    <row r="1434" spans="1:12" x14ac:dyDescent="0.25">
      <c r="A1434" s="19" t="s">
        <v>2042</v>
      </c>
      <c r="B1434" s="19" t="s">
        <v>2043</v>
      </c>
      <c r="C1434" s="19" t="s">
        <v>2196</v>
      </c>
      <c r="D1434" s="19" t="s">
        <v>2197</v>
      </c>
      <c r="E1434" s="20">
        <v>73856</v>
      </c>
      <c r="F1434" s="19" t="s">
        <v>2201</v>
      </c>
      <c r="G1434" s="19" t="s">
        <v>2222</v>
      </c>
      <c r="H1434" s="21" t="s">
        <v>2223</v>
      </c>
      <c r="I1434" s="19" t="s">
        <v>15692</v>
      </c>
      <c r="J1434" s="19" t="s">
        <v>23</v>
      </c>
      <c r="K1434" s="20" t="s">
        <v>13277</v>
      </c>
      <c r="L1434" s="19" t="s">
        <v>25</v>
      </c>
    </row>
    <row r="1435" spans="1:12" x14ac:dyDescent="0.25">
      <c r="A1435" s="19" t="s">
        <v>2042</v>
      </c>
      <c r="B1435" s="19" t="s">
        <v>2043</v>
      </c>
      <c r="C1435" s="19" t="s">
        <v>2196</v>
      </c>
      <c r="D1435" s="19" t="s">
        <v>2197</v>
      </c>
      <c r="E1435" s="20">
        <v>73856</v>
      </c>
      <c r="F1435" s="19" t="s">
        <v>2201</v>
      </c>
      <c r="G1435" s="19" t="s">
        <v>2224</v>
      </c>
      <c r="H1435" s="21" t="s">
        <v>2225</v>
      </c>
      <c r="I1435" s="19" t="s">
        <v>15692</v>
      </c>
      <c r="J1435" s="19" t="s">
        <v>23</v>
      </c>
      <c r="K1435" s="20" t="s">
        <v>13278</v>
      </c>
      <c r="L1435" s="19" t="s">
        <v>25</v>
      </c>
    </row>
    <row r="1436" spans="1:12" x14ac:dyDescent="0.25">
      <c r="A1436" s="19" t="s">
        <v>2042</v>
      </c>
      <c r="B1436" s="19" t="s">
        <v>2043</v>
      </c>
      <c r="C1436" s="19" t="s">
        <v>2196</v>
      </c>
      <c r="D1436" s="19" t="s">
        <v>2197</v>
      </c>
      <c r="E1436" s="20">
        <v>73856</v>
      </c>
      <c r="F1436" s="19" t="s">
        <v>2201</v>
      </c>
      <c r="G1436" s="19" t="s">
        <v>2226</v>
      </c>
      <c r="H1436" s="21" t="s">
        <v>2227</v>
      </c>
      <c r="I1436" s="19" t="s">
        <v>15692</v>
      </c>
      <c r="J1436" s="19" t="s">
        <v>23</v>
      </c>
      <c r="K1436" s="20" t="s">
        <v>13279</v>
      </c>
      <c r="L1436" s="19" t="s">
        <v>25</v>
      </c>
    </row>
    <row r="1437" spans="1:12" x14ac:dyDescent="0.25">
      <c r="A1437" s="19" t="s">
        <v>2042</v>
      </c>
      <c r="B1437" s="19" t="s">
        <v>2043</v>
      </c>
      <c r="C1437" s="19" t="s">
        <v>2196</v>
      </c>
      <c r="D1437" s="19" t="s">
        <v>2197</v>
      </c>
      <c r="E1437" s="20">
        <v>73856</v>
      </c>
      <c r="F1437" s="19" t="s">
        <v>2201</v>
      </c>
      <c r="G1437" s="19" t="s">
        <v>2228</v>
      </c>
      <c r="H1437" s="21" t="s">
        <v>2229</v>
      </c>
      <c r="I1437" s="19" t="s">
        <v>15692</v>
      </c>
      <c r="J1437" s="19" t="s">
        <v>23</v>
      </c>
      <c r="K1437" s="20" t="s">
        <v>13280</v>
      </c>
      <c r="L1437" s="19" t="s">
        <v>25</v>
      </c>
    </row>
    <row r="1438" spans="1:12" x14ac:dyDescent="0.25">
      <c r="A1438" s="19" t="s">
        <v>2042</v>
      </c>
      <c r="B1438" s="19" t="s">
        <v>2043</v>
      </c>
      <c r="C1438" s="19" t="s">
        <v>2196</v>
      </c>
      <c r="D1438" s="19" t="s">
        <v>2197</v>
      </c>
      <c r="E1438" s="20">
        <v>73856</v>
      </c>
      <c r="F1438" s="19" t="s">
        <v>2201</v>
      </c>
      <c r="G1438" s="19" t="s">
        <v>2230</v>
      </c>
      <c r="H1438" s="21" t="s">
        <v>2231</v>
      </c>
      <c r="I1438" s="19" t="s">
        <v>15692</v>
      </c>
      <c r="J1438" s="19" t="s">
        <v>23</v>
      </c>
      <c r="K1438" s="20" t="s">
        <v>13281</v>
      </c>
      <c r="L1438" s="19" t="s">
        <v>25</v>
      </c>
    </row>
    <row r="1439" spans="1:12" x14ac:dyDescent="0.25">
      <c r="A1439" s="19" t="s">
        <v>2042</v>
      </c>
      <c r="B1439" s="19" t="s">
        <v>2043</v>
      </c>
      <c r="C1439" s="19" t="s">
        <v>2196</v>
      </c>
      <c r="D1439" s="19" t="s">
        <v>2197</v>
      </c>
      <c r="E1439" s="20">
        <v>74224</v>
      </c>
      <c r="F1439" s="19" t="s">
        <v>2232</v>
      </c>
      <c r="G1439" s="19" t="s">
        <v>2233</v>
      </c>
      <c r="H1439" s="21" t="s">
        <v>2234</v>
      </c>
      <c r="I1439" s="19" t="s">
        <v>15692</v>
      </c>
      <c r="J1439" s="19" t="s">
        <v>9283</v>
      </c>
      <c r="K1439" s="20" t="s">
        <v>13282</v>
      </c>
      <c r="L1439" s="19" t="s">
        <v>25</v>
      </c>
    </row>
    <row r="1440" spans="1:12" x14ac:dyDescent="0.25">
      <c r="A1440" s="19" t="s">
        <v>2042</v>
      </c>
      <c r="B1440" s="19" t="s">
        <v>2043</v>
      </c>
      <c r="C1440" s="19" t="s">
        <v>2196</v>
      </c>
      <c r="D1440" s="19" t="s">
        <v>2197</v>
      </c>
      <c r="E1440" s="20" t="s">
        <v>21</v>
      </c>
      <c r="F1440" s="19" t="s">
        <v>21</v>
      </c>
      <c r="G1440" s="180">
        <v>83659</v>
      </c>
      <c r="H1440" s="21" t="s">
        <v>2235</v>
      </c>
      <c r="I1440" s="19" t="s">
        <v>15692</v>
      </c>
      <c r="J1440" s="19" t="s">
        <v>23</v>
      </c>
      <c r="K1440" s="20" t="s">
        <v>13283</v>
      </c>
      <c r="L1440" s="19" t="s">
        <v>25</v>
      </c>
    </row>
    <row r="1441" spans="1:12" x14ac:dyDescent="0.25">
      <c r="A1441" s="19" t="s">
        <v>2042</v>
      </c>
      <c r="B1441" s="19" t="s">
        <v>2043</v>
      </c>
      <c r="C1441" s="19" t="s">
        <v>2196</v>
      </c>
      <c r="D1441" s="19" t="s">
        <v>2197</v>
      </c>
      <c r="E1441" s="20" t="s">
        <v>21</v>
      </c>
      <c r="F1441" s="19" t="s">
        <v>21</v>
      </c>
      <c r="G1441" s="180">
        <v>83716</v>
      </c>
      <c r="H1441" s="21" t="s">
        <v>2236</v>
      </c>
      <c r="I1441" s="19" t="s">
        <v>15692</v>
      </c>
      <c r="J1441" s="19" t="s">
        <v>9283</v>
      </c>
      <c r="K1441" s="20" t="s">
        <v>13284</v>
      </c>
      <c r="L1441" s="19" t="s">
        <v>25</v>
      </c>
    </row>
    <row r="1442" spans="1:12" x14ac:dyDescent="0.25">
      <c r="A1442" s="19" t="s">
        <v>2042</v>
      </c>
      <c r="B1442" s="19" t="s">
        <v>2043</v>
      </c>
      <c r="C1442" s="19" t="s">
        <v>2196</v>
      </c>
      <c r="D1442" s="19" t="s">
        <v>2197</v>
      </c>
      <c r="E1442" s="20" t="s">
        <v>21</v>
      </c>
      <c r="F1442" s="19" t="s">
        <v>21</v>
      </c>
      <c r="G1442" s="180">
        <v>97976</v>
      </c>
      <c r="H1442" s="21" t="s">
        <v>2237</v>
      </c>
      <c r="I1442" s="19" t="s">
        <v>15692</v>
      </c>
      <c r="J1442" s="19" t="s">
        <v>9283</v>
      </c>
      <c r="K1442" s="20" t="s">
        <v>13285</v>
      </c>
      <c r="L1442" s="19" t="s">
        <v>25</v>
      </c>
    </row>
    <row r="1443" spans="1:12" x14ac:dyDescent="0.25">
      <c r="A1443" s="19" t="s">
        <v>2042</v>
      </c>
      <c r="B1443" s="19" t="s">
        <v>2043</v>
      </c>
      <c r="C1443" s="19" t="s">
        <v>2196</v>
      </c>
      <c r="D1443" s="19" t="s">
        <v>2197</v>
      </c>
      <c r="E1443" s="20" t="s">
        <v>21</v>
      </c>
      <c r="F1443" s="19" t="s">
        <v>21</v>
      </c>
      <c r="G1443" s="180">
        <v>97977</v>
      </c>
      <c r="H1443" s="21" t="s">
        <v>2238</v>
      </c>
      <c r="I1443" s="19" t="s">
        <v>15692</v>
      </c>
      <c r="J1443" s="19" t="s">
        <v>9283</v>
      </c>
      <c r="K1443" s="20" t="s">
        <v>13286</v>
      </c>
      <c r="L1443" s="19" t="s">
        <v>25</v>
      </c>
    </row>
    <row r="1444" spans="1:12" x14ac:dyDescent="0.25">
      <c r="A1444" s="19" t="s">
        <v>2042</v>
      </c>
      <c r="B1444" s="19" t="s">
        <v>2043</v>
      </c>
      <c r="C1444" s="19" t="s">
        <v>2196</v>
      </c>
      <c r="D1444" s="19" t="s">
        <v>2197</v>
      </c>
      <c r="E1444" s="20" t="s">
        <v>21</v>
      </c>
      <c r="F1444" s="19" t="s">
        <v>21</v>
      </c>
      <c r="G1444" s="180">
        <v>97980</v>
      </c>
      <c r="H1444" s="21" t="s">
        <v>2239</v>
      </c>
      <c r="I1444" s="19" t="s">
        <v>15692</v>
      </c>
      <c r="J1444" s="19" t="s">
        <v>9283</v>
      </c>
      <c r="K1444" s="20" t="s">
        <v>13287</v>
      </c>
      <c r="L1444" s="19" t="s">
        <v>25</v>
      </c>
    </row>
    <row r="1445" spans="1:12" x14ac:dyDescent="0.25">
      <c r="A1445" s="19" t="s">
        <v>2042</v>
      </c>
      <c r="B1445" s="19" t="s">
        <v>2043</v>
      </c>
      <c r="C1445" s="19" t="s">
        <v>2196</v>
      </c>
      <c r="D1445" s="19" t="s">
        <v>2197</v>
      </c>
      <c r="E1445" s="20" t="s">
        <v>21</v>
      </c>
      <c r="F1445" s="19" t="s">
        <v>21</v>
      </c>
      <c r="G1445" s="180">
        <v>97981</v>
      </c>
      <c r="H1445" s="21" t="s">
        <v>2240</v>
      </c>
      <c r="I1445" s="19" t="s">
        <v>15747</v>
      </c>
      <c r="J1445" s="19" t="s">
        <v>23</v>
      </c>
      <c r="K1445" s="20" t="s">
        <v>13288</v>
      </c>
      <c r="L1445" s="19" t="s">
        <v>25</v>
      </c>
    </row>
    <row r="1446" spans="1:12" x14ac:dyDescent="0.25">
      <c r="A1446" s="19" t="s">
        <v>2042</v>
      </c>
      <c r="B1446" s="19" t="s">
        <v>2043</v>
      </c>
      <c r="C1446" s="19" t="s">
        <v>2196</v>
      </c>
      <c r="D1446" s="19" t="s">
        <v>2197</v>
      </c>
      <c r="E1446" s="20" t="s">
        <v>21</v>
      </c>
      <c r="F1446" s="19" t="s">
        <v>21</v>
      </c>
      <c r="G1446" s="180">
        <v>97983</v>
      </c>
      <c r="H1446" s="21" t="s">
        <v>2241</v>
      </c>
      <c r="I1446" s="19" t="s">
        <v>15747</v>
      </c>
      <c r="J1446" s="19" t="s">
        <v>23</v>
      </c>
      <c r="K1446" s="20" t="s">
        <v>13289</v>
      </c>
      <c r="L1446" s="19" t="s">
        <v>25</v>
      </c>
    </row>
    <row r="1447" spans="1:12" x14ac:dyDescent="0.25">
      <c r="A1447" s="19" t="s">
        <v>2042</v>
      </c>
      <c r="B1447" s="19" t="s">
        <v>2043</v>
      </c>
      <c r="C1447" s="19" t="s">
        <v>2196</v>
      </c>
      <c r="D1447" s="19" t="s">
        <v>2197</v>
      </c>
      <c r="E1447" s="20" t="s">
        <v>21</v>
      </c>
      <c r="F1447" s="19" t="s">
        <v>21</v>
      </c>
      <c r="G1447" s="180">
        <v>97985</v>
      </c>
      <c r="H1447" s="21" t="s">
        <v>2242</v>
      </c>
      <c r="I1447" s="19" t="s">
        <v>15747</v>
      </c>
      <c r="J1447" s="19" t="s">
        <v>23</v>
      </c>
      <c r="K1447" s="20" t="s">
        <v>13290</v>
      </c>
      <c r="L1447" s="19" t="s">
        <v>25</v>
      </c>
    </row>
    <row r="1448" spans="1:12" x14ac:dyDescent="0.25">
      <c r="A1448" s="19" t="s">
        <v>2042</v>
      </c>
      <c r="B1448" s="19" t="s">
        <v>2043</v>
      </c>
      <c r="C1448" s="19" t="s">
        <v>2196</v>
      </c>
      <c r="D1448" s="19" t="s">
        <v>2197</v>
      </c>
      <c r="E1448" s="20" t="s">
        <v>21</v>
      </c>
      <c r="F1448" s="19" t="s">
        <v>21</v>
      </c>
      <c r="G1448" s="180">
        <v>97987</v>
      </c>
      <c r="H1448" s="21" t="s">
        <v>2243</v>
      </c>
      <c r="I1448" s="19" t="s">
        <v>15747</v>
      </c>
      <c r="J1448" s="19" t="s">
        <v>23</v>
      </c>
      <c r="K1448" s="20" t="s">
        <v>13291</v>
      </c>
      <c r="L1448" s="19" t="s">
        <v>25</v>
      </c>
    </row>
    <row r="1449" spans="1:12" x14ac:dyDescent="0.25">
      <c r="A1449" s="19" t="s">
        <v>2042</v>
      </c>
      <c r="B1449" s="19" t="s">
        <v>2043</v>
      </c>
      <c r="C1449" s="19" t="s">
        <v>2196</v>
      </c>
      <c r="D1449" s="19" t="s">
        <v>2197</v>
      </c>
      <c r="E1449" s="20" t="s">
        <v>21</v>
      </c>
      <c r="F1449" s="19" t="s">
        <v>21</v>
      </c>
      <c r="G1449" s="180">
        <v>97988</v>
      </c>
      <c r="H1449" s="21" t="s">
        <v>2244</v>
      </c>
      <c r="I1449" s="19" t="s">
        <v>15692</v>
      </c>
      <c r="J1449" s="19" t="s">
        <v>9283</v>
      </c>
      <c r="K1449" s="20" t="s">
        <v>13292</v>
      </c>
      <c r="L1449" s="19" t="s">
        <v>25</v>
      </c>
    </row>
    <row r="1450" spans="1:12" x14ac:dyDescent="0.25">
      <c r="A1450" s="19" t="s">
        <v>2042</v>
      </c>
      <c r="B1450" s="19" t="s">
        <v>2043</v>
      </c>
      <c r="C1450" s="19" t="s">
        <v>2196</v>
      </c>
      <c r="D1450" s="19" t="s">
        <v>2197</v>
      </c>
      <c r="E1450" s="20" t="s">
        <v>21</v>
      </c>
      <c r="F1450" s="19" t="s">
        <v>21</v>
      </c>
      <c r="G1450" s="180">
        <v>97989</v>
      </c>
      <c r="H1450" s="21" t="s">
        <v>2245</v>
      </c>
      <c r="I1450" s="19" t="s">
        <v>15747</v>
      </c>
      <c r="J1450" s="19" t="s">
        <v>23</v>
      </c>
      <c r="K1450" s="20" t="s">
        <v>13293</v>
      </c>
      <c r="L1450" s="19" t="s">
        <v>25</v>
      </c>
    </row>
    <row r="1451" spans="1:12" x14ac:dyDescent="0.25">
      <c r="A1451" s="19" t="s">
        <v>2042</v>
      </c>
      <c r="B1451" s="19" t="s">
        <v>2043</v>
      </c>
      <c r="C1451" s="19" t="s">
        <v>2196</v>
      </c>
      <c r="D1451" s="19" t="s">
        <v>2197</v>
      </c>
      <c r="E1451" s="20" t="s">
        <v>21</v>
      </c>
      <c r="F1451" s="19" t="s">
        <v>21</v>
      </c>
      <c r="G1451" s="180">
        <v>97991</v>
      </c>
      <c r="H1451" s="21" t="s">
        <v>2246</v>
      </c>
      <c r="I1451" s="19" t="s">
        <v>15747</v>
      </c>
      <c r="J1451" s="19" t="s">
        <v>23</v>
      </c>
      <c r="K1451" s="20" t="s">
        <v>13294</v>
      </c>
      <c r="L1451" s="19" t="s">
        <v>25</v>
      </c>
    </row>
    <row r="1452" spans="1:12" x14ac:dyDescent="0.25">
      <c r="A1452" s="19" t="s">
        <v>2042</v>
      </c>
      <c r="B1452" s="19" t="s">
        <v>2043</v>
      </c>
      <c r="C1452" s="19" t="s">
        <v>2196</v>
      </c>
      <c r="D1452" s="19" t="s">
        <v>2197</v>
      </c>
      <c r="E1452" s="20" t="s">
        <v>21</v>
      </c>
      <c r="F1452" s="19" t="s">
        <v>21</v>
      </c>
      <c r="G1452" s="180">
        <v>97992</v>
      </c>
      <c r="H1452" s="21" t="s">
        <v>2247</v>
      </c>
      <c r="I1452" s="19" t="s">
        <v>15692</v>
      </c>
      <c r="J1452" s="19" t="s">
        <v>9283</v>
      </c>
      <c r="K1452" s="20" t="s">
        <v>13295</v>
      </c>
      <c r="L1452" s="19" t="s">
        <v>25</v>
      </c>
    </row>
    <row r="1453" spans="1:12" x14ac:dyDescent="0.25">
      <c r="A1453" s="19" t="s">
        <v>2042</v>
      </c>
      <c r="B1453" s="19" t="s">
        <v>2043</v>
      </c>
      <c r="C1453" s="19" t="s">
        <v>2196</v>
      </c>
      <c r="D1453" s="19" t="s">
        <v>2197</v>
      </c>
      <c r="E1453" s="20" t="s">
        <v>21</v>
      </c>
      <c r="F1453" s="19" t="s">
        <v>21</v>
      </c>
      <c r="G1453" s="180">
        <v>97993</v>
      </c>
      <c r="H1453" s="21" t="s">
        <v>2248</v>
      </c>
      <c r="I1453" s="19" t="s">
        <v>15747</v>
      </c>
      <c r="J1453" s="19" t="s">
        <v>23</v>
      </c>
      <c r="K1453" s="20" t="s">
        <v>13296</v>
      </c>
      <c r="L1453" s="19" t="s">
        <v>25</v>
      </c>
    </row>
    <row r="1454" spans="1:12" x14ac:dyDescent="0.25">
      <c r="A1454" s="19" t="s">
        <v>2042</v>
      </c>
      <c r="B1454" s="19" t="s">
        <v>2043</v>
      </c>
      <c r="C1454" s="19" t="s">
        <v>2196</v>
      </c>
      <c r="D1454" s="19" t="s">
        <v>2197</v>
      </c>
      <c r="E1454" s="20" t="s">
        <v>21</v>
      </c>
      <c r="F1454" s="19" t="s">
        <v>21</v>
      </c>
      <c r="G1454" s="180">
        <v>97994</v>
      </c>
      <c r="H1454" s="21" t="s">
        <v>2249</v>
      </c>
      <c r="I1454" s="19" t="s">
        <v>15692</v>
      </c>
      <c r="J1454" s="19" t="s">
        <v>9283</v>
      </c>
      <c r="K1454" s="20" t="s">
        <v>13297</v>
      </c>
      <c r="L1454" s="19" t="s">
        <v>25</v>
      </c>
    </row>
    <row r="1455" spans="1:12" x14ac:dyDescent="0.25">
      <c r="A1455" s="19" t="s">
        <v>2042</v>
      </c>
      <c r="B1455" s="19" t="s">
        <v>2043</v>
      </c>
      <c r="C1455" s="19" t="s">
        <v>2196</v>
      </c>
      <c r="D1455" s="19" t="s">
        <v>2197</v>
      </c>
      <c r="E1455" s="20" t="s">
        <v>21</v>
      </c>
      <c r="F1455" s="19" t="s">
        <v>21</v>
      </c>
      <c r="G1455" s="180">
        <v>97995</v>
      </c>
      <c r="H1455" s="21" t="s">
        <v>2250</v>
      </c>
      <c r="I1455" s="19" t="s">
        <v>15747</v>
      </c>
      <c r="J1455" s="19" t="s">
        <v>23</v>
      </c>
      <c r="K1455" s="20" t="s">
        <v>13298</v>
      </c>
      <c r="L1455" s="19" t="s">
        <v>25</v>
      </c>
    </row>
    <row r="1456" spans="1:12" x14ac:dyDescent="0.25">
      <c r="A1456" s="19" t="s">
        <v>2042</v>
      </c>
      <c r="B1456" s="19" t="s">
        <v>2043</v>
      </c>
      <c r="C1456" s="19" t="s">
        <v>2196</v>
      </c>
      <c r="D1456" s="19" t="s">
        <v>2197</v>
      </c>
      <c r="E1456" s="20" t="s">
        <v>21</v>
      </c>
      <c r="F1456" s="19" t="s">
        <v>21</v>
      </c>
      <c r="G1456" s="180">
        <v>97996</v>
      </c>
      <c r="H1456" s="21" t="s">
        <v>2251</v>
      </c>
      <c r="I1456" s="19" t="s">
        <v>15692</v>
      </c>
      <c r="J1456" s="19" t="s">
        <v>9283</v>
      </c>
      <c r="K1456" s="20" t="s">
        <v>13299</v>
      </c>
      <c r="L1456" s="19" t="s">
        <v>25</v>
      </c>
    </row>
    <row r="1457" spans="1:12" x14ac:dyDescent="0.25">
      <c r="A1457" s="19" t="s">
        <v>2042</v>
      </c>
      <c r="B1457" s="19" t="s">
        <v>2043</v>
      </c>
      <c r="C1457" s="19" t="s">
        <v>2196</v>
      </c>
      <c r="D1457" s="19" t="s">
        <v>2197</v>
      </c>
      <c r="E1457" s="20" t="s">
        <v>21</v>
      </c>
      <c r="F1457" s="19" t="s">
        <v>21</v>
      </c>
      <c r="G1457" s="180">
        <v>97997</v>
      </c>
      <c r="H1457" s="21" t="s">
        <v>2252</v>
      </c>
      <c r="I1457" s="19" t="s">
        <v>15747</v>
      </c>
      <c r="J1457" s="19" t="s">
        <v>23</v>
      </c>
      <c r="K1457" s="20" t="s">
        <v>13300</v>
      </c>
      <c r="L1457" s="19" t="s">
        <v>25</v>
      </c>
    </row>
    <row r="1458" spans="1:12" x14ac:dyDescent="0.25">
      <c r="A1458" s="19" t="s">
        <v>2042</v>
      </c>
      <c r="B1458" s="19" t="s">
        <v>2043</v>
      </c>
      <c r="C1458" s="19" t="s">
        <v>2196</v>
      </c>
      <c r="D1458" s="19" t="s">
        <v>2197</v>
      </c>
      <c r="E1458" s="20" t="s">
        <v>21</v>
      </c>
      <c r="F1458" s="19" t="s">
        <v>21</v>
      </c>
      <c r="G1458" s="180">
        <v>97999</v>
      </c>
      <c r="H1458" s="21" t="s">
        <v>2253</v>
      </c>
      <c r="I1458" s="19" t="s">
        <v>15747</v>
      </c>
      <c r="J1458" s="19" t="s">
        <v>23</v>
      </c>
      <c r="K1458" s="20" t="s">
        <v>13301</v>
      </c>
      <c r="L1458" s="19" t="s">
        <v>25</v>
      </c>
    </row>
    <row r="1459" spans="1:12" x14ac:dyDescent="0.25">
      <c r="A1459" s="19" t="s">
        <v>2042</v>
      </c>
      <c r="B1459" s="19" t="s">
        <v>2043</v>
      </c>
      <c r="C1459" s="19" t="s">
        <v>2196</v>
      </c>
      <c r="D1459" s="19" t="s">
        <v>2197</v>
      </c>
      <c r="E1459" s="20" t="s">
        <v>21</v>
      </c>
      <c r="F1459" s="19" t="s">
        <v>21</v>
      </c>
      <c r="G1459" s="180">
        <v>98001</v>
      </c>
      <c r="H1459" s="21" t="s">
        <v>2254</v>
      </c>
      <c r="I1459" s="19" t="s">
        <v>15747</v>
      </c>
      <c r="J1459" s="19" t="s">
        <v>23</v>
      </c>
      <c r="K1459" s="20" t="s">
        <v>13302</v>
      </c>
      <c r="L1459" s="19" t="s">
        <v>25</v>
      </c>
    </row>
    <row r="1460" spans="1:12" x14ac:dyDescent="0.25">
      <c r="A1460" s="19" t="s">
        <v>2042</v>
      </c>
      <c r="B1460" s="19" t="s">
        <v>2043</v>
      </c>
      <c r="C1460" s="19" t="s">
        <v>2196</v>
      </c>
      <c r="D1460" s="19" t="s">
        <v>2197</v>
      </c>
      <c r="E1460" s="20" t="s">
        <v>21</v>
      </c>
      <c r="F1460" s="19" t="s">
        <v>21</v>
      </c>
      <c r="G1460" s="180">
        <v>98002</v>
      </c>
      <c r="H1460" s="21" t="s">
        <v>2255</v>
      </c>
      <c r="I1460" s="19" t="s">
        <v>15692</v>
      </c>
      <c r="J1460" s="19" t="s">
        <v>9283</v>
      </c>
      <c r="K1460" s="20" t="s">
        <v>13303</v>
      </c>
      <c r="L1460" s="19" t="s">
        <v>25</v>
      </c>
    </row>
    <row r="1461" spans="1:12" x14ac:dyDescent="0.25">
      <c r="A1461" s="19" t="s">
        <v>2042</v>
      </c>
      <c r="B1461" s="19" t="s">
        <v>2043</v>
      </c>
      <c r="C1461" s="19" t="s">
        <v>2196</v>
      </c>
      <c r="D1461" s="19" t="s">
        <v>2197</v>
      </c>
      <c r="E1461" s="20" t="s">
        <v>21</v>
      </c>
      <c r="F1461" s="19" t="s">
        <v>21</v>
      </c>
      <c r="G1461" s="180">
        <v>98003</v>
      </c>
      <c r="H1461" s="21" t="s">
        <v>2256</v>
      </c>
      <c r="I1461" s="19" t="s">
        <v>15747</v>
      </c>
      <c r="J1461" s="19" t="s">
        <v>23</v>
      </c>
      <c r="K1461" s="20" t="s">
        <v>13304</v>
      </c>
      <c r="L1461" s="19" t="s">
        <v>25</v>
      </c>
    </row>
    <row r="1462" spans="1:12" x14ac:dyDescent="0.25">
      <c r="A1462" s="19" t="s">
        <v>2042</v>
      </c>
      <c r="B1462" s="19" t="s">
        <v>2043</v>
      </c>
      <c r="C1462" s="19" t="s">
        <v>2196</v>
      </c>
      <c r="D1462" s="19" t="s">
        <v>2197</v>
      </c>
      <c r="E1462" s="20" t="s">
        <v>21</v>
      </c>
      <c r="F1462" s="19" t="s">
        <v>21</v>
      </c>
      <c r="G1462" s="180">
        <v>98005</v>
      </c>
      <c r="H1462" s="21" t="s">
        <v>2257</v>
      </c>
      <c r="I1462" s="19" t="s">
        <v>15747</v>
      </c>
      <c r="J1462" s="19" t="s">
        <v>23</v>
      </c>
      <c r="K1462" s="20" t="s">
        <v>13305</v>
      </c>
      <c r="L1462" s="19" t="s">
        <v>25</v>
      </c>
    </row>
    <row r="1463" spans="1:12" x14ac:dyDescent="0.25">
      <c r="A1463" s="19" t="s">
        <v>2042</v>
      </c>
      <c r="B1463" s="19" t="s">
        <v>2043</v>
      </c>
      <c r="C1463" s="19" t="s">
        <v>2196</v>
      </c>
      <c r="D1463" s="19" t="s">
        <v>2197</v>
      </c>
      <c r="E1463" s="20" t="s">
        <v>21</v>
      </c>
      <c r="F1463" s="19" t="s">
        <v>21</v>
      </c>
      <c r="G1463" s="180">
        <v>98006</v>
      </c>
      <c r="H1463" s="21" t="s">
        <v>2258</v>
      </c>
      <c r="I1463" s="19" t="s">
        <v>15692</v>
      </c>
      <c r="J1463" s="19" t="s">
        <v>9283</v>
      </c>
      <c r="K1463" s="20" t="s">
        <v>13306</v>
      </c>
      <c r="L1463" s="19" t="s">
        <v>25</v>
      </c>
    </row>
    <row r="1464" spans="1:12" x14ac:dyDescent="0.25">
      <c r="A1464" s="19" t="s">
        <v>2042</v>
      </c>
      <c r="B1464" s="19" t="s">
        <v>2043</v>
      </c>
      <c r="C1464" s="19" t="s">
        <v>2196</v>
      </c>
      <c r="D1464" s="19" t="s">
        <v>2197</v>
      </c>
      <c r="E1464" s="20" t="s">
        <v>21</v>
      </c>
      <c r="F1464" s="19" t="s">
        <v>21</v>
      </c>
      <c r="G1464" s="180">
        <v>98007</v>
      </c>
      <c r="H1464" s="21" t="s">
        <v>2259</v>
      </c>
      <c r="I1464" s="19" t="s">
        <v>15747</v>
      </c>
      <c r="J1464" s="19" t="s">
        <v>23</v>
      </c>
      <c r="K1464" s="20" t="s">
        <v>13307</v>
      </c>
      <c r="L1464" s="19" t="s">
        <v>25</v>
      </c>
    </row>
    <row r="1465" spans="1:12" x14ac:dyDescent="0.25">
      <c r="A1465" s="19" t="s">
        <v>2042</v>
      </c>
      <c r="B1465" s="19" t="s">
        <v>2043</v>
      </c>
      <c r="C1465" s="19" t="s">
        <v>2196</v>
      </c>
      <c r="D1465" s="19" t="s">
        <v>2197</v>
      </c>
      <c r="E1465" s="20" t="s">
        <v>21</v>
      </c>
      <c r="F1465" s="19" t="s">
        <v>21</v>
      </c>
      <c r="G1465" s="180">
        <v>98008</v>
      </c>
      <c r="H1465" s="21" t="s">
        <v>2260</v>
      </c>
      <c r="I1465" s="19" t="s">
        <v>15692</v>
      </c>
      <c r="J1465" s="19" t="s">
        <v>9283</v>
      </c>
      <c r="K1465" s="20" t="s">
        <v>13308</v>
      </c>
      <c r="L1465" s="19" t="s">
        <v>25</v>
      </c>
    </row>
    <row r="1466" spans="1:12" x14ac:dyDescent="0.25">
      <c r="A1466" s="19" t="s">
        <v>2042</v>
      </c>
      <c r="B1466" s="19" t="s">
        <v>2043</v>
      </c>
      <c r="C1466" s="19" t="s">
        <v>2196</v>
      </c>
      <c r="D1466" s="19" t="s">
        <v>2197</v>
      </c>
      <c r="E1466" s="20" t="s">
        <v>21</v>
      </c>
      <c r="F1466" s="19" t="s">
        <v>21</v>
      </c>
      <c r="G1466" s="180">
        <v>98009</v>
      </c>
      <c r="H1466" s="21" t="s">
        <v>2261</v>
      </c>
      <c r="I1466" s="19" t="s">
        <v>15747</v>
      </c>
      <c r="J1466" s="19" t="s">
        <v>23</v>
      </c>
      <c r="K1466" s="20" t="s">
        <v>13301</v>
      </c>
      <c r="L1466" s="19" t="s">
        <v>25</v>
      </c>
    </row>
    <row r="1467" spans="1:12" x14ac:dyDescent="0.25">
      <c r="A1467" s="19" t="s">
        <v>2042</v>
      </c>
      <c r="B1467" s="19" t="s">
        <v>2043</v>
      </c>
      <c r="C1467" s="19" t="s">
        <v>2196</v>
      </c>
      <c r="D1467" s="19" t="s">
        <v>2197</v>
      </c>
      <c r="E1467" s="20" t="s">
        <v>21</v>
      </c>
      <c r="F1467" s="19" t="s">
        <v>21</v>
      </c>
      <c r="G1467" s="180">
        <v>98010</v>
      </c>
      <c r="H1467" s="21" t="s">
        <v>2262</v>
      </c>
      <c r="I1467" s="19" t="s">
        <v>15692</v>
      </c>
      <c r="J1467" s="19" t="s">
        <v>9283</v>
      </c>
      <c r="K1467" s="20" t="s">
        <v>13309</v>
      </c>
      <c r="L1467" s="19" t="s">
        <v>25</v>
      </c>
    </row>
    <row r="1468" spans="1:12" x14ac:dyDescent="0.25">
      <c r="A1468" s="19" t="s">
        <v>2042</v>
      </c>
      <c r="B1468" s="19" t="s">
        <v>2043</v>
      </c>
      <c r="C1468" s="19" t="s">
        <v>2196</v>
      </c>
      <c r="D1468" s="19" t="s">
        <v>2197</v>
      </c>
      <c r="E1468" s="20" t="s">
        <v>21</v>
      </c>
      <c r="F1468" s="19" t="s">
        <v>21</v>
      </c>
      <c r="G1468" s="180">
        <v>98011</v>
      </c>
      <c r="H1468" s="21" t="s">
        <v>2263</v>
      </c>
      <c r="I1468" s="19" t="s">
        <v>15747</v>
      </c>
      <c r="J1468" s="19" t="s">
        <v>23</v>
      </c>
      <c r="K1468" s="20" t="s">
        <v>13302</v>
      </c>
      <c r="L1468" s="19" t="s">
        <v>25</v>
      </c>
    </row>
    <row r="1469" spans="1:12" x14ac:dyDescent="0.25">
      <c r="A1469" s="19" t="s">
        <v>2042</v>
      </c>
      <c r="B1469" s="19" t="s">
        <v>2043</v>
      </c>
      <c r="C1469" s="19" t="s">
        <v>2196</v>
      </c>
      <c r="D1469" s="19" t="s">
        <v>2197</v>
      </c>
      <c r="E1469" s="20" t="s">
        <v>21</v>
      </c>
      <c r="F1469" s="19" t="s">
        <v>21</v>
      </c>
      <c r="G1469" s="180">
        <v>98012</v>
      </c>
      <c r="H1469" s="21" t="s">
        <v>2264</v>
      </c>
      <c r="I1469" s="19" t="s">
        <v>15692</v>
      </c>
      <c r="J1469" s="19" t="s">
        <v>9283</v>
      </c>
      <c r="K1469" s="20" t="s">
        <v>13310</v>
      </c>
      <c r="L1469" s="19" t="s">
        <v>25</v>
      </c>
    </row>
    <row r="1470" spans="1:12" x14ac:dyDescent="0.25">
      <c r="A1470" s="19" t="s">
        <v>2042</v>
      </c>
      <c r="B1470" s="19" t="s">
        <v>2043</v>
      </c>
      <c r="C1470" s="19" t="s">
        <v>2196</v>
      </c>
      <c r="D1470" s="19" t="s">
        <v>2197</v>
      </c>
      <c r="E1470" s="20" t="s">
        <v>21</v>
      </c>
      <c r="F1470" s="19" t="s">
        <v>21</v>
      </c>
      <c r="G1470" s="180">
        <v>98013</v>
      </c>
      <c r="H1470" s="21" t="s">
        <v>2265</v>
      </c>
      <c r="I1470" s="19" t="s">
        <v>15747</v>
      </c>
      <c r="J1470" s="19" t="s">
        <v>23</v>
      </c>
      <c r="K1470" s="20" t="s">
        <v>13304</v>
      </c>
      <c r="L1470" s="19" t="s">
        <v>25</v>
      </c>
    </row>
    <row r="1471" spans="1:12" x14ac:dyDescent="0.25">
      <c r="A1471" s="19" t="s">
        <v>2042</v>
      </c>
      <c r="B1471" s="19" t="s">
        <v>2043</v>
      </c>
      <c r="C1471" s="19" t="s">
        <v>2196</v>
      </c>
      <c r="D1471" s="19" t="s">
        <v>2197</v>
      </c>
      <c r="E1471" s="20" t="s">
        <v>21</v>
      </c>
      <c r="F1471" s="19" t="s">
        <v>21</v>
      </c>
      <c r="G1471" s="180">
        <v>98014</v>
      </c>
      <c r="H1471" s="21" t="s">
        <v>2266</v>
      </c>
      <c r="I1471" s="19" t="s">
        <v>15692</v>
      </c>
      <c r="J1471" s="19" t="s">
        <v>9283</v>
      </c>
      <c r="K1471" s="20" t="s">
        <v>13311</v>
      </c>
      <c r="L1471" s="19" t="s">
        <v>25</v>
      </c>
    </row>
    <row r="1472" spans="1:12" x14ac:dyDescent="0.25">
      <c r="A1472" s="19" t="s">
        <v>2042</v>
      </c>
      <c r="B1472" s="19" t="s">
        <v>2043</v>
      </c>
      <c r="C1472" s="19" t="s">
        <v>2196</v>
      </c>
      <c r="D1472" s="19" t="s">
        <v>2197</v>
      </c>
      <c r="E1472" s="20" t="s">
        <v>21</v>
      </c>
      <c r="F1472" s="19" t="s">
        <v>21</v>
      </c>
      <c r="G1472" s="180">
        <v>98015</v>
      </c>
      <c r="H1472" s="21" t="s">
        <v>2267</v>
      </c>
      <c r="I1472" s="19" t="s">
        <v>15747</v>
      </c>
      <c r="J1472" s="19" t="s">
        <v>23</v>
      </c>
      <c r="K1472" s="20" t="s">
        <v>13305</v>
      </c>
      <c r="L1472" s="19" t="s">
        <v>25</v>
      </c>
    </row>
    <row r="1473" spans="1:12" x14ac:dyDescent="0.25">
      <c r="A1473" s="19" t="s">
        <v>2042</v>
      </c>
      <c r="B1473" s="19" t="s">
        <v>2043</v>
      </c>
      <c r="C1473" s="19" t="s">
        <v>2196</v>
      </c>
      <c r="D1473" s="19" t="s">
        <v>2197</v>
      </c>
      <c r="E1473" s="20" t="s">
        <v>21</v>
      </c>
      <c r="F1473" s="19" t="s">
        <v>21</v>
      </c>
      <c r="G1473" s="180">
        <v>98016</v>
      </c>
      <c r="H1473" s="21" t="s">
        <v>2268</v>
      </c>
      <c r="I1473" s="19" t="s">
        <v>15692</v>
      </c>
      <c r="J1473" s="19" t="s">
        <v>9283</v>
      </c>
      <c r="K1473" s="20" t="s">
        <v>13312</v>
      </c>
      <c r="L1473" s="19" t="s">
        <v>25</v>
      </c>
    </row>
    <row r="1474" spans="1:12" x14ac:dyDescent="0.25">
      <c r="A1474" s="19" t="s">
        <v>2042</v>
      </c>
      <c r="B1474" s="19" t="s">
        <v>2043</v>
      </c>
      <c r="C1474" s="19" t="s">
        <v>2196</v>
      </c>
      <c r="D1474" s="19" t="s">
        <v>2197</v>
      </c>
      <c r="E1474" s="20" t="s">
        <v>21</v>
      </c>
      <c r="F1474" s="19" t="s">
        <v>21</v>
      </c>
      <c r="G1474" s="180">
        <v>98017</v>
      </c>
      <c r="H1474" s="21" t="s">
        <v>2269</v>
      </c>
      <c r="I1474" s="19" t="s">
        <v>15747</v>
      </c>
      <c r="J1474" s="19" t="s">
        <v>23</v>
      </c>
      <c r="K1474" s="20" t="s">
        <v>13307</v>
      </c>
      <c r="L1474" s="19" t="s">
        <v>25</v>
      </c>
    </row>
    <row r="1475" spans="1:12" x14ac:dyDescent="0.25">
      <c r="A1475" s="19" t="s">
        <v>2042</v>
      </c>
      <c r="B1475" s="19" t="s">
        <v>2043</v>
      </c>
      <c r="C1475" s="19" t="s">
        <v>2196</v>
      </c>
      <c r="D1475" s="19" t="s">
        <v>2197</v>
      </c>
      <c r="E1475" s="20" t="s">
        <v>21</v>
      </c>
      <c r="F1475" s="19" t="s">
        <v>21</v>
      </c>
      <c r="G1475" s="180">
        <v>98018</v>
      </c>
      <c r="H1475" s="21" t="s">
        <v>2270</v>
      </c>
      <c r="I1475" s="19" t="s">
        <v>15692</v>
      </c>
      <c r="J1475" s="19" t="s">
        <v>9283</v>
      </c>
      <c r="K1475" s="20" t="s">
        <v>13313</v>
      </c>
      <c r="L1475" s="19" t="s">
        <v>25</v>
      </c>
    </row>
    <row r="1476" spans="1:12" x14ac:dyDescent="0.25">
      <c r="A1476" s="19" t="s">
        <v>2042</v>
      </c>
      <c r="B1476" s="19" t="s">
        <v>2043</v>
      </c>
      <c r="C1476" s="19" t="s">
        <v>2196</v>
      </c>
      <c r="D1476" s="19" t="s">
        <v>2197</v>
      </c>
      <c r="E1476" s="20" t="s">
        <v>21</v>
      </c>
      <c r="F1476" s="19" t="s">
        <v>21</v>
      </c>
      <c r="G1476" s="180">
        <v>98019</v>
      </c>
      <c r="H1476" s="21" t="s">
        <v>2271</v>
      </c>
      <c r="I1476" s="19" t="s">
        <v>15747</v>
      </c>
      <c r="J1476" s="19" t="s">
        <v>23</v>
      </c>
      <c r="K1476" s="20" t="s">
        <v>13314</v>
      </c>
      <c r="L1476" s="19" t="s">
        <v>25</v>
      </c>
    </row>
    <row r="1477" spans="1:12" x14ac:dyDescent="0.25">
      <c r="A1477" s="19" t="s">
        <v>2042</v>
      </c>
      <c r="B1477" s="19" t="s">
        <v>2043</v>
      </c>
      <c r="C1477" s="19" t="s">
        <v>2196</v>
      </c>
      <c r="D1477" s="19" t="s">
        <v>2197</v>
      </c>
      <c r="E1477" s="20" t="s">
        <v>21</v>
      </c>
      <c r="F1477" s="19" t="s">
        <v>21</v>
      </c>
      <c r="G1477" s="180">
        <v>98020</v>
      </c>
      <c r="H1477" s="21" t="s">
        <v>2272</v>
      </c>
      <c r="I1477" s="19" t="s">
        <v>15692</v>
      </c>
      <c r="J1477" s="19" t="s">
        <v>9283</v>
      </c>
      <c r="K1477" s="20" t="s">
        <v>13315</v>
      </c>
      <c r="L1477" s="19" t="s">
        <v>25</v>
      </c>
    </row>
    <row r="1478" spans="1:12" x14ac:dyDescent="0.25">
      <c r="A1478" s="19" t="s">
        <v>2042</v>
      </c>
      <c r="B1478" s="19" t="s">
        <v>2043</v>
      </c>
      <c r="C1478" s="19" t="s">
        <v>2196</v>
      </c>
      <c r="D1478" s="19" t="s">
        <v>2197</v>
      </c>
      <c r="E1478" s="20" t="s">
        <v>21</v>
      </c>
      <c r="F1478" s="19" t="s">
        <v>21</v>
      </c>
      <c r="G1478" s="180">
        <v>98021</v>
      </c>
      <c r="H1478" s="21" t="s">
        <v>2273</v>
      </c>
      <c r="I1478" s="19" t="s">
        <v>15747</v>
      </c>
      <c r="J1478" s="19" t="s">
        <v>23</v>
      </c>
      <c r="K1478" s="20" t="s">
        <v>13316</v>
      </c>
      <c r="L1478" s="19" t="s">
        <v>25</v>
      </c>
    </row>
    <row r="1479" spans="1:12" x14ac:dyDescent="0.25">
      <c r="A1479" s="19" t="s">
        <v>2042</v>
      </c>
      <c r="B1479" s="19" t="s">
        <v>2043</v>
      </c>
      <c r="C1479" s="19" t="s">
        <v>2196</v>
      </c>
      <c r="D1479" s="19" t="s">
        <v>2197</v>
      </c>
      <c r="E1479" s="20" t="s">
        <v>21</v>
      </c>
      <c r="F1479" s="19" t="s">
        <v>21</v>
      </c>
      <c r="G1479" s="180">
        <v>98022</v>
      </c>
      <c r="H1479" s="21" t="s">
        <v>2274</v>
      </c>
      <c r="I1479" s="19" t="s">
        <v>15692</v>
      </c>
      <c r="J1479" s="19" t="s">
        <v>9283</v>
      </c>
      <c r="K1479" s="20" t="s">
        <v>13317</v>
      </c>
      <c r="L1479" s="19" t="s">
        <v>25</v>
      </c>
    </row>
    <row r="1480" spans="1:12" x14ac:dyDescent="0.25">
      <c r="A1480" s="19" t="s">
        <v>2042</v>
      </c>
      <c r="B1480" s="19" t="s">
        <v>2043</v>
      </c>
      <c r="C1480" s="19" t="s">
        <v>2196</v>
      </c>
      <c r="D1480" s="19" t="s">
        <v>2197</v>
      </c>
      <c r="E1480" s="20" t="s">
        <v>21</v>
      </c>
      <c r="F1480" s="19" t="s">
        <v>21</v>
      </c>
      <c r="G1480" s="180">
        <v>98023</v>
      </c>
      <c r="H1480" s="21" t="s">
        <v>2275</v>
      </c>
      <c r="I1480" s="19" t="s">
        <v>15747</v>
      </c>
      <c r="J1480" s="19" t="s">
        <v>23</v>
      </c>
      <c r="K1480" s="20" t="s">
        <v>13318</v>
      </c>
      <c r="L1480" s="19" t="s">
        <v>25</v>
      </c>
    </row>
    <row r="1481" spans="1:12" x14ac:dyDescent="0.25">
      <c r="A1481" s="19" t="s">
        <v>2042</v>
      </c>
      <c r="B1481" s="19" t="s">
        <v>2043</v>
      </c>
      <c r="C1481" s="19" t="s">
        <v>2196</v>
      </c>
      <c r="D1481" s="19" t="s">
        <v>2197</v>
      </c>
      <c r="E1481" s="20" t="s">
        <v>21</v>
      </c>
      <c r="F1481" s="19" t="s">
        <v>21</v>
      </c>
      <c r="G1481" s="180">
        <v>98024</v>
      </c>
      <c r="H1481" s="21" t="s">
        <v>2276</v>
      </c>
      <c r="I1481" s="19" t="s">
        <v>15692</v>
      </c>
      <c r="J1481" s="19" t="s">
        <v>9283</v>
      </c>
      <c r="K1481" s="20" t="s">
        <v>13319</v>
      </c>
      <c r="L1481" s="19" t="s">
        <v>25</v>
      </c>
    </row>
    <row r="1482" spans="1:12" x14ac:dyDescent="0.25">
      <c r="A1482" s="19" t="s">
        <v>2042</v>
      </c>
      <c r="B1482" s="19" t="s">
        <v>2043</v>
      </c>
      <c r="C1482" s="19" t="s">
        <v>2196</v>
      </c>
      <c r="D1482" s="19" t="s">
        <v>2197</v>
      </c>
      <c r="E1482" s="20" t="s">
        <v>21</v>
      </c>
      <c r="F1482" s="19" t="s">
        <v>21</v>
      </c>
      <c r="G1482" s="180">
        <v>98025</v>
      </c>
      <c r="H1482" s="21" t="s">
        <v>2277</v>
      </c>
      <c r="I1482" s="19" t="s">
        <v>15747</v>
      </c>
      <c r="J1482" s="19" t="s">
        <v>23</v>
      </c>
      <c r="K1482" s="20" t="s">
        <v>13320</v>
      </c>
      <c r="L1482" s="19" t="s">
        <v>25</v>
      </c>
    </row>
    <row r="1483" spans="1:12" x14ac:dyDescent="0.25">
      <c r="A1483" s="19" t="s">
        <v>2042</v>
      </c>
      <c r="B1483" s="19" t="s">
        <v>2043</v>
      </c>
      <c r="C1483" s="19" t="s">
        <v>2196</v>
      </c>
      <c r="D1483" s="19" t="s">
        <v>2197</v>
      </c>
      <c r="E1483" s="20" t="s">
        <v>21</v>
      </c>
      <c r="F1483" s="19" t="s">
        <v>21</v>
      </c>
      <c r="G1483" s="180">
        <v>98026</v>
      </c>
      <c r="H1483" s="21" t="s">
        <v>2278</v>
      </c>
      <c r="I1483" s="19" t="s">
        <v>15692</v>
      </c>
      <c r="J1483" s="19" t="s">
        <v>9283</v>
      </c>
      <c r="K1483" s="20" t="s">
        <v>13321</v>
      </c>
      <c r="L1483" s="19" t="s">
        <v>25</v>
      </c>
    </row>
    <row r="1484" spans="1:12" x14ac:dyDescent="0.25">
      <c r="A1484" s="19" t="s">
        <v>2042</v>
      </c>
      <c r="B1484" s="19" t="s">
        <v>2043</v>
      </c>
      <c r="C1484" s="19" t="s">
        <v>2196</v>
      </c>
      <c r="D1484" s="19" t="s">
        <v>2197</v>
      </c>
      <c r="E1484" s="20" t="s">
        <v>21</v>
      </c>
      <c r="F1484" s="19" t="s">
        <v>21</v>
      </c>
      <c r="G1484" s="180">
        <v>98027</v>
      </c>
      <c r="H1484" s="21" t="s">
        <v>2279</v>
      </c>
      <c r="I1484" s="19" t="s">
        <v>15747</v>
      </c>
      <c r="J1484" s="19" t="s">
        <v>23</v>
      </c>
      <c r="K1484" s="20" t="s">
        <v>13314</v>
      </c>
      <c r="L1484" s="19" t="s">
        <v>25</v>
      </c>
    </row>
    <row r="1485" spans="1:12" x14ac:dyDescent="0.25">
      <c r="A1485" s="19" t="s">
        <v>2042</v>
      </c>
      <c r="B1485" s="19" t="s">
        <v>2043</v>
      </c>
      <c r="C1485" s="19" t="s">
        <v>2196</v>
      </c>
      <c r="D1485" s="19" t="s">
        <v>2197</v>
      </c>
      <c r="E1485" s="20" t="s">
        <v>21</v>
      </c>
      <c r="F1485" s="19" t="s">
        <v>21</v>
      </c>
      <c r="G1485" s="180">
        <v>98028</v>
      </c>
      <c r="H1485" s="21" t="s">
        <v>2280</v>
      </c>
      <c r="I1485" s="19" t="s">
        <v>15692</v>
      </c>
      <c r="J1485" s="19" t="s">
        <v>9283</v>
      </c>
      <c r="K1485" s="20" t="s">
        <v>13322</v>
      </c>
      <c r="L1485" s="19" t="s">
        <v>25</v>
      </c>
    </row>
    <row r="1486" spans="1:12" x14ac:dyDescent="0.25">
      <c r="A1486" s="19" t="s">
        <v>2042</v>
      </c>
      <c r="B1486" s="19" t="s">
        <v>2043</v>
      </c>
      <c r="C1486" s="19" t="s">
        <v>2196</v>
      </c>
      <c r="D1486" s="19" t="s">
        <v>2197</v>
      </c>
      <c r="E1486" s="20" t="s">
        <v>21</v>
      </c>
      <c r="F1486" s="19" t="s">
        <v>21</v>
      </c>
      <c r="G1486" s="180">
        <v>98029</v>
      </c>
      <c r="H1486" s="21" t="s">
        <v>2281</v>
      </c>
      <c r="I1486" s="19" t="s">
        <v>15747</v>
      </c>
      <c r="J1486" s="19" t="s">
        <v>23</v>
      </c>
      <c r="K1486" s="20" t="s">
        <v>13323</v>
      </c>
      <c r="L1486" s="19" t="s">
        <v>25</v>
      </c>
    </row>
    <row r="1487" spans="1:12" x14ac:dyDescent="0.25">
      <c r="A1487" s="19" t="s">
        <v>2042</v>
      </c>
      <c r="B1487" s="19" t="s">
        <v>2043</v>
      </c>
      <c r="C1487" s="19" t="s">
        <v>2196</v>
      </c>
      <c r="D1487" s="19" t="s">
        <v>2197</v>
      </c>
      <c r="E1487" s="20" t="s">
        <v>21</v>
      </c>
      <c r="F1487" s="19" t="s">
        <v>21</v>
      </c>
      <c r="G1487" s="180">
        <v>98030</v>
      </c>
      <c r="H1487" s="21" t="s">
        <v>2282</v>
      </c>
      <c r="I1487" s="19" t="s">
        <v>15692</v>
      </c>
      <c r="J1487" s="19" t="s">
        <v>9283</v>
      </c>
      <c r="K1487" s="20" t="s">
        <v>13324</v>
      </c>
      <c r="L1487" s="19" t="s">
        <v>25</v>
      </c>
    </row>
    <row r="1488" spans="1:12" x14ac:dyDescent="0.25">
      <c r="A1488" s="19" t="s">
        <v>2042</v>
      </c>
      <c r="B1488" s="19" t="s">
        <v>2043</v>
      </c>
      <c r="C1488" s="19" t="s">
        <v>2196</v>
      </c>
      <c r="D1488" s="19" t="s">
        <v>2197</v>
      </c>
      <c r="E1488" s="20" t="s">
        <v>21</v>
      </c>
      <c r="F1488" s="19" t="s">
        <v>21</v>
      </c>
      <c r="G1488" s="180">
        <v>98031</v>
      </c>
      <c r="H1488" s="21" t="s">
        <v>2283</v>
      </c>
      <c r="I1488" s="19" t="s">
        <v>15747</v>
      </c>
      <c r="J1488" s="19" t="s">
        <v>23</v>
      </c>
      <c r="K1488" s="20" t="s">
        <v>13325</v>
      </c>
      <c r="L1488" s="19" t="s">
        <v>25</v>
      </c>
    </row>
    <row r="1489" spans="1:12" x14ac:dyDescent="0.25">
      <c r="A1489" s="19" t="s">
        <v>2042</v>
      </c>
      <c r="B1489" s="19" t="s">
        <v>2043</v>
      </c>
      <c r="C1489" s="19" t="s">
        <v>2196</v>
      </c>
      <c r="D1489" s="19" t="s">
        <v>2197</v>
      </c>
      <c r="E1489" s="20" t="s">
        <v>21</v>
      </c>
      <c r="F1489" s="19" t="s">
        <v>21</v>
      </c>
      <c r="G1489" s="180">
        <v>98032</v>
      </c>
      <c r="H1489" s="21" t="s">
        <v>2284</v>
      </c>
      <c r="I1489" s="19" t="s">
        <v>15692</v>
      </c>
      <c r="J1489" s="19" t="s">
        <v>9283</v>
      </c>
      <c r="K1489" s="20" t="s">
        <v>13326</v>
      </c>
      <c r="L1489" s="19" t="s">
        <v>25</v>
      </c>
    </row>
    <row r="1490" spans="1:12" x14ac:dyDescent="0.25">
      <c r="A1490" s="19" t="s">
        <v>2042</v>
      </c>
      <c r="B1490" s="19" t="s">
        <v>2043</v>
      </c>
      <c r="C1490" s="19" t="s">
        <v>2196</v>
      </c>
      <c r="D1490" s="19" t="s">
        <v>2197</v>
      </c>
      <c r="E1490" s="20" t="s">
        <v>21</v>
      </c>
      <c r="F1490" s="19" t="s">
        <v>21</v>
      </c>
      <c r="G1490" s="180">
        <v>98033</v>
      </c>
      <c r="H1490" s="21" t="s">
        <v>2285</v>
      </c>
      <c r="I1490" s="19" t="s">
        <v>15747</v>
      </c>
      <c r="J1490" s="19" t="s">
        <v>23</v>
      </c>
      <c r="K1490" s="20" t="s">
        <v>13327</v>
      </c>
      <c r="L1490" s="19" t="s">
        <v>25</v>
      </c>
    </row>
    <row r="1491" spans="1:12" x14ac:dyDescent="0.25">
      <c r="A1491" s="19" t="s">
        <v>2042</v>
      </c>
      <c r="B1491" s="19" t="s">
        <v>2043</v>
      </c>
      <c r="C1491" s="19" t="s">
        <v>2196</v>
      </c>
      <c r="D1491" s="19" t="s">
        <v>2197</v>
      </c>
      <c r="E1491" s="20" t="s">
        <v>21</v>
      </c>
      <c r="F1491" s="19" t="s">
        <v>21</v>
      </c>
      <c r="G1491" s="180">
        <v>98034</v>
      </c>
      <c r="H1491" s="21" t="s">
        <v>2286</v>
      </c>
      <c r="I1491" s="19" t="s">
        <v>15692</v>
      </c>
      <c r="J1491" s="19" t="s">
        <v>9283</v>
      </c>
      <c r="K1491" s="20" t="s">
        <v>13328</v>
      </c>
      <c r="L1491" s="19" t="s">
        <v>25</v>
      </c>
    </row>
    <row r="1492" spans="1:12" x14ac:dyDescent="0.25">
      <c r="A1492" s="19" t="s">
        <v>2042</v>
      </c>
      <c r="B1492" s="19" t="s">
        <v>2043</v>
      </c>
      <c r="C1492" s="19" t="s">
        <v>2196</v>
      </c>
      <c r="D1492" s="19" t="s">
        <v>2197</v>
      </c>
      <c r="E1492" s="20" t="s">
        <v>21</v>
      </c>
      <c r="F1492" s="19" t="s">
        <v>21</v>
      </c>
      <c r="G1492" s="180">
        <v>98035</v>
      </c>
      <c r="H1492" s="21" t="s">
        <v>2287</v>
      </c>
      <c r="I1492" s="19" t="s">
        <v>15747</v>
      </c>
      <c r="J1492" s="19" t="s">
        <v>23</v>
      </c>
      <c r="K1492" s="20" t="s">
        <v>13323</v>
      </c>
      <c r="L1492" s="19" t="s">
        <v>25</v>
      </c>
    </row>
    <row r="1493" spans="1:12" x14ac:dyDescent="0.25">
      <c r="A1493" s="19" t="s">
        <v>2042</v>
      </c>
      <c r="B1493" s="19" t="s">
        <v>2043</v>
      </c>
      <c r="C1493" s="19" t="s">
        <v>2196</v>
      </c>
      <c r="D1493" s="19" t="s">
        <v>2197</v>
      </c>
      <c r="E1493" s="20" t="s">
        <v>21</v>
      </c>
      <c r="F1493" s="19" t="s">
        <v>21</v>
      </c>
      <c r="G1493" s="180">
        <v>98036</v>
      </c>
      <c r="H1493" s="21" t="s">
        <v>2288</v>
      </c>
      <c r="I1493" s="19" t="s">
        <v>15692</v>
      </c>
      <c r="J1493" s="19" t="s">
        <v>9283</v>
      </c>
      <c r="K1493" s="20" t="s">
        <v>13329</v>
      </c>
      <c r="L1493" s="19" t="s">
        <v>25</v>
      </c>
    </row>
    <row r="1494" spans="1:12" x14ac:dyDescent="0.25">
      <c r="A1494" s="19" t="s">
        <v>2042</v>
      </c>
      <c r="B1494" s="19" t="s">
        <v>2043</v>
      </c>
      <c r="C1494" s="19" t="s">
        <v>2196</v>
      </c>
      <c r="D1494" s="19" t="s">
        <v>2197</v>
      </c>
      <c r="E1494" s="20" t="s">
        <v>21</v>
      </c>
      <c r="F1494" s="19" t="s">
        <v>21</v>
      </c>
      <c r="G1494" s="180">
        <v>98037</v>
      </c>
      <c r="H1494" s="21" t="s">
        <v>2289</v>
      </c>
      <c r="I1494" s="19" t="s">
        <v>15747</v>
      </c>
      <c r="J1494" s="19" t="s">
        <v>23</v>
      </c>
      <c r="K1494" s="20" t="s">
        <v>13330</v>
      </c>
      <c r="L1494" s="19" t="s">
        <v>25</v>
      </c>
    </row>
    <row r="1495" spans="1:12" x14ac:dyDescent="0.25">
      <c r="A1495" s="19" t="s">
        <v>2042</v>
      </c>
      <c r="B1495" s="19" t="s">
        <v>2043</v>
      </c>
      <c r="C1495" s="19" t="s">
        <v>2196</v>
      </c>
      <c r="D1495" s="19" t="s">
        <v>2197</v>
      </c>
      <c r="E1495" s="20" t="s">
        <v>21</v>
      </c>
      <c r="F1495" s="19" t="s">
        <v>21</v>
      </c>
      <c r="G1495" s="180">
        <v>98038</v>
      </c>
      <c r="H1495" s="21" t="s">
        <v>2290</v>
      </c>
      <c r="I1495" s="19" t="s">
        <v>15692</v>
      </c>
      <c r="J1495" s="19" t="s">
        <v>9283</v>
      </c>
      <c r="K1495" s="20" t="s">
        <v>13331</v>
      </c>
      <c r="L1495" s="19" t="s">
        <v>25</v>
      </c>
    </row>
    <row r="1496" spans="1:12" x14ac:dyDescent="0.25">
      <c r="A1496" s="19" t="s">
        <v>2042</v>
      </c>
      <c r="B1496" s="19" t="s">
        <v>2043</v>
      </c>
      <c r="C1496" s="19" t="s">
        <v>2196</v>
      </c>
      <c r="D1496" s="19" t="s">
        <v>2197</v>
      </c>
      <c r="E1496" s="20" t="s">
        <v>21</v>
      </c>
      <c r="F1496" s="19" t="s">
        <v>21</v>
      </c>
      <c r="G1496" s="180">
        <v>98039</v>
      </c>
      <c r="H1496" s="21" t="s">
        <v>2291</v>
      </c>
      <c r="I1496" s="19" t="s">
        <v>15747</v>
      </c>
      <c r="J1496" s="19" t="s">
        <v>23</v>
      </c>
      <c r="K1496" s="20" t="s">
        <v>13332</v>
      </c>
      <c r="L1496" s="19" t="s">
        <v>25</v>
      </c>
    </row>
    <row r="1497" spans="1:12" x14ac:dyDescent="0.25">
      <c r="A1497" s="19" t="s">
        <v>2042</v>
      </c>
      <c r="B1497" s="19" t="s">
        <v>2043</v>
      </c>
      <c r="C1497" s="19" t="s">
        <v>2196</v>
      </c>
      <c r="D1497" s="19" t="s">
        <v>2197</v>
      </c>
      <c r="E1497" s="20" t="s">
        <v>21</v>
      </c>
      <c r="F1497" s="19" t="s">
        <v>21</v>
      </c>
      <c r="G1497" s="180">
        <v>98040</v>
      </c>
      <c r="H1497" s="21" t="s">
        <v>2292</v>
      </c>
      <c r="I1497" s="19" t="s">
        <v>15692</v>
      </c>
      <c r="J1497" s="19" t="s">
        <v>9283</v>
      </c>
      <c r="K1497" s="20" t="s">
        <v>13333</v>
      </c>
      <c r="L1497" s="19" t="s">
        <v>25</v>
      </c>
    </row>
    <row r="1498" spans="1:12" x14ac:dyDescent="0.25">
      <c r="A1498" s="19" t="s">
        <v>2042</v>
      </c>
      <c r="B1498" s="19" t="s">
        <v>2043</v>
      </c>
      <c r="C1498" s="19" t="s">
        <v>2196</v>
      </c>
      <c r="D1498" s="19" t="s">
        <v>2197</v>
      </c>
      <c r="E1498" s="20" t="s">
        <v>21</v>
      </c>
      <c r="F1498" s="19" t="s">
        <v>21</v>
      </c>
      <c r="G1498" s="180">
        <v>98041</v>
      </c>
      <c r="H1498" s="21" t="s">
        <v>2293</v>
      </c>
      <c r="I1498" s="19" t="s">
        <v>15747</v>
      </c>
      <c r="J1498" s="19" t="s">
        <v>23</v>
      </c>
      <c r="K1498" s="20" t="s">
        <v>13330</v>
      </c>
      <c r="L1498" s="19" t="s">
        <v>25</v>
      </c>
    </row>
    <row r="1499" spans="1:12" x14ac:dyDescent="0.25">
      <c r="A1499" s="19" t="s">
        <v>2042</v>
      </c>
      <c r="B1499" s="19" t="s">
        <v>2043</v>
      </c>
      <c r="C1499" s="19" t="s">
        <v>2196</v>
      </c>
      <c r="D1499" s="19" t="s">
        <v>2197</v>
      </c>
      <c r="E1499" s="20" t="s">
        <v>21</v>
      </c>
      <c r="F1499" s="19" t="s">
        <v>21</v>
      </c>
      <c r="G1499" s="180">
        <v>98042</v>
      </c>
      <c r="H1499" s="21" t="s">
        <v>2294</v>
      </c>
      <c r="I1499" s="19" t="s">
        <v>15692</v>
      </c>
      <c r="J1499" s="19" t="s">
        <v>9283</v>
      </c>
      <c r="K1499" s="20" t="s">
        <v>13334</v>
      </c>
      <c r="L1499" s="19" t="s">
        <v>25</v>
      </c>
    </row>
    <row r="1500" spans="1:12" x14ac:dyDescent="0.25">
      <c r="A1500" s="19" t="s">
        <v>2042</v>
      </c>
      <c r="B1500" s="19" t="s">
        <v>2043</v>
      </c>
      <c r="C1500" s="19" t="s">
        <v>2196</v>
      </c>
      <c r="D1500" s="19" t="s">
        <v>2197</v>
      </c>
      <c r="E1500" s="20" t="s">
        <v>21</v>
      </c>
      <c r="F1500" s="19" t="s">
        <v>21</v>
      </c>
      <c r="G1500" s="180">
        <v>98043</v>
      </c>
      <c r="H1500" s="21" t="s">
        <v>2295</v>
      </c>
      <c r="I1500" s="19" t="s">
        <v>15747</v>
      </c>
      <c r="J1500" s="19" t="s">
        <v>23</v>
      </c>
      <c r="K1500" s="20" t="s">
        <v>13335</v>
      </c>
      <c r="L1500" s="19" t="s">
        <v>25</v>
      </c>
    </row>
    <row r="1501" spans="1:12" x14ac:dyDescent="0.25">
      <c r="A1501" s="19" t="s">
        <v>2042</v>
      </c>
      <c r="B1501" s="19" t="s">
        <v>2043</v>
      </c>
      <c r="C1501" s="19" t="s">
        <v>2196</v>
      </c>
      <c r="D1501" s="19" t="s">
        <v>2197</v>
      </c>
      <c r="E1501" s="20" t="s">
        <v>21</v>
      </c>
      <c r="F1501" s="19" t="s">
        <v>21</v>
      </c>
      <c r="G1501" s="180">
        <v>98044</v>
      </c>
      <c r="H1501" s="21" t="s">
        <v>2296</v>
      </c>
      <c r="I1501" s="19" t="s">
        <v>15692</v>
      </c>
      <c r="J1501" s="19" t="s">
        <v>9283</v>
      </c>
      <c r="K1501" s="20" t="s">
        <v>13336</v>
      </c>
      <c r="L1501" s="19" t="s">
        <v>25</v>
      </c>
    </row>
    <row r="1502" spans="1:12" x14ac:dyDescent="0.25">
      <c r="A1502" s="19" t="s">
        <v>2042</v>
      </c>
      <c r="B1502" s="19" t="s">
        <v>2043</v>
      </c>
      <c r="C1502" s="19" t="s">
        <v>2196</v>
      </c>
      <c r="D1502" s="19" t="s">
        <v>2197</v>
      </c>
      <c r="E1502" s="20" t="s">
        <v>21</v>
      </c>
      <c r="F1502" s="19" t="s">
        <v>21</v>
      </c>
      <c r="G1502" s="180">
        <v>98045</v>
      </c>
      <c r="H1502" s="21" t="s">
        <v>2297</v>
      </c>
      <c r="I1502" s="19" t="s">
        <v>15747</v>
      </c>
      <c r="J1502" s="19" t="s">
        <v>23</v>
      </c>
      <c r="K1502" s="20" t="s">
        <v>13335</v>
      </c>
      <c r="L1502" s="19" t="s">
        <v>25</v>
      </c>
    </row>
    <row r="1503" spans="1:12" x14ac:dyDescent="0.25">
      <c r="A1503" s="19" t="s">
        <v>2042</v>
      </c>
      <c r="B1503" s="19" t="s">
        <v>2043</v>
      </c>
      <c r="C1503" s="19" t="s">
        <v>2196</v>
      </c>
      <c r="D1503" s="19" t="s">
        <v>2197</v>
      </c>
      <c r="E1503" s="20" t="s">
        <v>21</v>
      </c>
      <c r="F1503" s="19" t="s">
        <v>21</v>
      </c>
      <c r="G1503" s="180">
        <v>98046</v>
      </c>
      <c r="H1503" s="21" t="s">
        <v>2298</v>
      </c>
      <c r="I1503" s="19" t="s">
        <v>15692</v>
      </c>
      <c r="J1503" s="19" t="s">
        <v>9283</v>
      </c>
      <c r="K1503" s="20" t="s">
        <v>13337</v>
      </c>
      <c r="L1503" s="19" t="s">
        <v>25</v>
      </c>
    </row>
    <row r="1504" spans="1:12" x14ac:dyDescent="0.25">
      <c r="A1504" s="19" t="s">
        <v>2042</v>
      </c>
      <c r="B1504" s="19" t="s">
        <v>2043</v>
      </c>
      <c r="C1504" s="19" t="s">
        <v>2196</v>
      </c>
      <c r="D1504" s="19" t="s">
        <v>2197</v>
      </c>
      <c r="E1504" s="20" t="s">
        <v>21</v>
      </c>
      <c r="F1504" s="19" t="s">
        <v>21</v>
      </c>
      <c r="G1504" s="180">
        <v>98047</v>
      </c>
      <c r="H1504" s="21" t="s">
        <v>2299</v>
      </c>
      <c r="I1504" s="19" t="s">
        <v>15747</v>
      </c>
      <c r="J1504" s="19" t="s">
        <v>23</v>
      </c>
      <c r="K1504" s="20" t="s">
        <v>13338</v>
      </c>
      <c r="L1504" s="19" t="s">
        <v>25</v>
      </c>
    </row>
    <row r="1505" spans="1:12" x14ac:dyDescent="0.25">
      <c r="A1505" s="19" t="s">
        <v>2042</v>
      </c>
      <c r="B1505" s="19" t="s">
        <v>2043</v>
      </c>
      <c r="C1505" s="19" t="s">
        <v>2196</v>
      </c>
      <c r="D1505" s="19" t="s">
        <v>2197</v>
      </c>
      <c r="E1505" s="20" t="s">
        <v>21</v>
      </c>
      <c r="F1505" s="19" t="s">
        <v>21</v>
      </c>
      <c r="G1505" s="180">
        <v>98048</v>
      </c>
      <c r="H1505" s="21" t="s">
        <v>2300</v>
      </c>
      <c r="I1505" s="19" t="s">
        <v>15692</v>
      </c>
      <c r="J1505" s="19" t="s">
        <v>9283</v>
      </c>
      <c r="K1505" s="20" t="s">
        <v>13339</v>
      </c>
      <c r="L1505" s="19" t="s">
        <v>25</v>
      </c>
    </row>
    <row r="1506" spans="1:12" x14ac:dyDescent="0.25">
      <c r="A1506" s="19" t="s">
        <v>2042</v>
      </c>
      <c r="B1506" s="19" t="s">
        <v>2043</v>
      </c>
      <c r="C1506" s="19" t="s">
        <v>2196</v>
      </c>
      <c r="D1506" s="19" t="s">
        <v>2197</v>
      </c>
      <c r="E1506" s="20" t="s">
        <v>21</v>
      </c>
      <c r="F1506" s="19" t="s">
        <v>21</v>
      </c>
      <c r="G1506" s="180">
        <v>98049</v>
      </c>
      <c r="H1506" s="21" t="s">
        <v>2301</v>
      </c>
      <c r="I1506" s="19" t="s">
        <v>15747</v>
      </c>
      <c r="J1506" s="19" t="s">
        <v>23</v>
      </c>
      <c r="K1506" s="20" t="s">
        <v>13340</v>
      </c>
      <c r="L1506" s="19" t="s">
        <v>25</v>
      </c>
    </row>
    <row r="1507" spans="1:12" x14ac:dyDescent="0.25">
      <c r="A1507" s="19" t="s">
        <v>2042</v>
      </c>
      <c r="B1507" s="19" t="s">
        <v>2043</v>
      </c>
      <c r="C1507" s="19" t="s">
        <v>2196</v>
      </c>
      <c r="D1507" s="19" t="s">
        <v>2197</v>
      </c>
      <c r="E1507" s="20" t="s">
        <v>21</v>
      </c>
      <c r="F1507" s="19" t="s">
        <v>21</v>
      </c>
      <c r="G1507" s="180">
        <v>98050</v>
      </c>
      <c r="H1507" s="21" t="s">
        <v>2302</v>
      </c>
      <c r="I1507" s="19" t="s">
        <v>15747</v>
      </c>
      <c r="J1507" s="19" t="s">
        <v>23</v>
      </c>
      <c r="K1507" s="20" t="s">
        <v>13341</v>
      </c>
      <c r="L1507" s="19" t="s">
        <v>25</v>
      </c>
    </row>
    <row r="1508" spans="1:12" x14ac:dyDescent="0.25">
      <c r="A1508" s="19" t="s">
        <v>2042</v>
      </c>
      <c r="B1508" s="19" t="s">
        <v>2043</v>
      </c>
      <c r="C1508" s="19" t="s">
        <v>2196</v>
      </c>
      <c r="D1508" s="19" t="s">
        <v>2197</v>
      </c>
      <c r="E1508" s="20" t="s">
        <v>21</v>
      </c>
      <c r="F1508" s="19" t="s">
        <v>21</v>
      </c>
      <c r="G1508" s="180">
        <v>98051</v>
      </c>
      <c r="H1508" s="21" t="s">
        <v>2304</v>
      </c>
      <c r="I1508" s="19" t="s">
        <v>15747</v>
      </c>
      <c r="J1508" s="19" t="s">
        <v>23</v>
      </c>
      <c r="K1508" s="20" t="s">
        <v>13342</v>
      </c>
      <c r="L1508" s="19" t="s">
        <v>25</v>
      </c>
    </row>
    <row r="1509" spans="1:12" x14ac:dyDescent="0.25">
      <c r="A1509" s="19" t="s">
        <v>2042</v>
      </c>
      <c r="B1509" s="19" t="s">
        <v>2043</v>
      </c>
      <c r="C1509" s="19" t="s">
        <v>2196</v>
      </c>
      <c r="D1509" s="19" t="s">
        <v>2197</v>
      </c>
      <c r="E1509" s="20" t="s">
        <v>21</v>
      </c>
      <c r="F1509" s="19" t="s">
        <v>21</v>
      </c>
      <c r="G1509" s="180">
        <v>98405</v>
      </c>
      <c r="H1509" s="21" t="s">
        <v>2305</v>
      </c>
      <c r="I1509" s="19" t="s">
        <v>15692</v>
      </c>
      <c r="J1509" s="19" t="s">
        <v>9283</v>
      </c>
      <c r="K1509" s="20" t="s">
        <v>13343</v>
      </c>
      <c r="L1509" s="19" t="s">
        <v>25</v>
      </c>
    </row>
    <row r="1510" spans="1:12" x14ac:dyDescent="0.25">
      <c r="A1510" s="19" t="s">
        <v>2042</v>
      </c>
      <c r="B1510" s="19" t="s">
        <v>2043</v>
      </c>
      <c r="C1510" s="19" t="s">
        <v>2196</v>
      </c>
      <c r="D1510" s="19" t="s">
        <v>2197</v>
      </c>
      <c r="E1510" s="20" t="s">
        <v>21</v>
      </c>
      <c r="F1510" s="19" t="s">
        <v>21</v>
      </c>
      <c r="G1510" s="180">
        <v>98406</v>
      </c>
      <c r="H1510" s="21" t="s">
        <v>2306</v>
      </c>
      <c r="I1510" s="19" t="s">
        <v>15692</v>
      </c>
      <c r="J1510" s="19" t="s">
        <v>9283</v>
      </c>
      <c r="K1510" s="20" t="s">
        <v>13344</v>
      </c>
      <c r="L1510" s="19" t="s">
        <v>25</v>
      </c>
    </row>
    <row r="1511" spans="1:12" x14ac:dyDescent="0.25">
      <c r="A1511" s="19" t="s">
        <v>2042</v>
      </c>
      <c r="B1511" s="19" t="s">
        <v>2043</v>
      </c>
      <c r="C1511" s="19" t="s">
        <v>2196</v>
      </c>
      <c r="D1511" s="19" t="s">
        <v>2197</v>
      </c>
      <c r="E1511" s="20" t="s">
        <v>21</v>
      </c>
      <c r="F1511" s="19" t="s">
        <v>21</v>
      </c>
      <c r="G1511" s="180">
        <v>98407</v>
      </c>
      <c r="H1511" s="21" t="s">
        <v>2307</v>
      </c>
      <c r="I1511" s="19" t="s">
        <v>15692</v>
      </c>
      <c r="J1511" s="19" t="s">
        <v>9283</v>
      </c>
      <c r="K1511" s="20" t="s">
        <v>13345</v>
      </c>
      <c r="L1511" s="19" t="s">
        <v>25</v>
      </c>
    </row>
    <row r="1512" spans="1:12" x14ac:dyDescent="0.25">
      <c r="A1512" s="19" t="s">
        <v>2042</v>
      </c>
      <c r="B1512" s="19" t="s">
        <v>2043</v>
      </c>
      <c r="C1512" s="19" t="s">
        <v>2196</v>
      </c>
      <c r="D1512" s="19" t="s">
        <v>2197</v>
      </c>
      <c r="E1512" s="20" t="s">
        <v>21</v>
      </c>
      <c r="F1512" s="19" t="s">
        <v>21</v>
      </c>
      <c r="G1512" s="180">
        <v>98408</v>
      </c>
      <c r="H1512" s="21" t="s">
        <v>2308</v>
      </c>
      <c r="I1512" s="19" t="s">
        <v>15692</v>
      </c>
      <c r="J1512" s="19" t="s">
        <v>9283</v>
      </c>
      <c r="K1512" s="20" t="s">
        <v>13346</v>
      </c>
      <c r="L1512" s="19" t="s">
        <v>25</v>
      </c>
    </row>
    <row r="1513" spans="1:12" x14ac:dyDescent="0.25">
      <c r="A1513" s="19" t="s">
        <v>2042</v>
      </c>
      <c r="B1513" s="19" t="s">
        <v>2043</v>
      </c>
      <c r="C1513" s="19" t="s">
        <v>2196</v>
      </c>
      <c r="D1513" s="19" t="s">
        <v>2197</v>
      </c>
      <c r="E1513" s="20" t="s">
        <v>21</v>
      </c>
      <c r="F1513" s="19" t="s">
        <v>21</v>
      </c>
      <c r="G1513" s="180">
        <v>98409</v>
      </c>
      <c r="H1513" s="21" t="s">
        <v>2309</v>
      </c>
      <c r="I1513" s="19" t="s">
        <v>15747</v>
      </c>
      <c r="J1513" s="19" t="s">
        <v>23</v>
      </c>
      <c r="K1513" s="20" t="s">
        <v>13347</v>
      </c>
      <c r="L1513" s="19" t="s">
        <v>25</v>
      </c>
    </row>
    <row r="1514" spans="1:12" x14ac:dyDescent="0.25">
      <c r="A1514" s="19" t="s">
        <v>2042</v>
      </c>
      <c r="B1514" s="19" t="s">
        <v>2043</v>
      </c>
      <c r="C1514" s="19" t="s">
        <v>2196</v>
      </c>
      <c r="D1514" s="19" t="s">
        <v>2197</v>
      </c>
      <c r="E1514" s="20" t="s">
        <v>21</v>
      </c>
      <c r="F1514" s="19" t="s">
        <v>21</v>
      </c>
      <c r="G1514" s="180">
        <v>98414</v>
      </c>
      <c r="H1514" s="21" t="s">
        <v>2310</v>
      </c>
      <c r="I1514" s="19" t="s">
        <v>15692</v>
      </c>
      <c r="J1514" s="19" t="s">
        <v>9283</v>
      </c>
      <c r="K1514" s="20" t="s">
        <v>13348</v>
      </c>
      <c r="L1514" s="19" t="s">
        <v>25</v>
      </c>
    </row>
    <row r="1515" spans="1:12" x14ac:dyDescent="0.25">
      <c r="A1515" s="19" t="s">
        <v>2042</v>
      </c>
      <c r="B1515" s="19" t="s">
        <v>2043</v>
      </c>
      <c r="C1515" s="19" t="s">
        <v>2196</v>
      </c>
      <c r="D1515" s="19" t="s">
        <v>2197</v>
      </c>
      <c r="E1515" s="20" t="s">
        <v>21</v>
      </c>
      <c r="F1515" s="19" t="s">
        <v>21</v>
      </c>
      <c r="G1515" s="180">
        <v>98415</v>
      </c>
      <c r="H1515" s="21" t="s">
        <v>2311</v>
      </c>
      <c r="I1515" s="19" t="s">
        <v>15692</v>
      </c>
      <c r="J1515" s="19" t="s">
        <v>9283</v>
      </c>
      <c r="K1515" s="20" t="s">
        <v>13348</v>
      </c>
      <c r="L1515" s="19" t="s">
        <v>25</v>
      </c>
    </row>
    <row r="1516" spans="1:12" x14ac:dyDescent="0.25">
      <c r="A1516" s="19" t="s">
        <v>2042</v>
      </c>
      <c r="B1516" s="19" t="s">
        <v>2043</v>
      </c>
      <c r="C1516" s="19" t="s">
        <v>2196</v>
      </c>
      <c r="D1516" s="19" t="s">
        <v>2197</v>
      </c>
      <c r="E1516" s="20" t="s">
        <v>21</v>
      </c>
      <c r="F1516" s="19" t="s">
        <v>21</v>
      </c>
      <c r="G1516" s="180">
        <v>98416</v>
      </c>
      <c r="H1516" s="21" t="s">
        <v>2312</v>
      </c>
      <c r="I1516" s="19" t="s">
        <v>15692</v>
      </c>
      <c r="J1516" s="19" t="s">
        <v>9283</v>
      </c>
      <c r="K1516" s="20" t="s">
        <v>13349</v>
      </c>
      <c r="L1516" s="19" t="s">
        <v>25</v>
      </c>
    </row>
    <row r="1517" spans="1:12" x14ac:dyDescent="0.25">
      <c r="A1517" s="19" t="s">
        <v>2042</v>
      </c>
      <c r="B1517" s="19" t="s">
        <v>2043</v>
      </c>
      <c r="C1517" s="19" t="s">
        <v>2196</v>
      </c>
      <c r="D1517" s="19" t="s">
        <v>2197</v>
      </c>
      <c r="E1517" s="20" t="s">
        <v>21</v>
      </c>
      <c r="F1517" s="19" t="s">
        <v>21</v>
      </c>
      <c r="G1517" s="180">
        <v>98417</v>
      </c>
      <c r="H1517" s="21" t="s">
        <v>2313</v>
      </c>
      <c r="I1517" s="19" t="s">
        <v>15692</v>
      </c>
      <c r="J1517" s="19" t="s">
        <v>9283</v>
      </c>
      <c r="K1517" s="20" t="s">
        <v>13350</v>
      </c>
      <c r="L1517" s="19" t="s">
        <v>25</v>
      </c>
    </row>
    <row r="1518" spans="1:12" x14ac:dyDescent="0.25">
      <c r="A1518" s="19" t="s">
        <v>2042</v>
      </c>
      <c r="B1518" s="19" t="s">
        <v>2043</v>
      </c>
      <c r="C1518" s="19" t="s">
        <v>2196</v>
      </c>
      <c r="D1518" s="19" t="s">
        <v>2197</v>
      </c>
      <c r="E1518" s="20" t="s">
        <v>21</v>
      </c>
      <c r="F1518" s="19" t="s">
        <v>21</v>
      </c>
      <c r="G1518" s="180">
        <v>98418</v>
      </c>
      <c r="H1518" s="21" t="s">
        <v>2314</v>
      </c>
      <c r="I1518" s="19" t="s">
        <v>15692</v>
      </c>
      <c r="J1518" s="19" t="s">
        <v>9283</v>
      </c>
      <c r="K1518" s="20" t="s">
        <v>13351</v>
      </c>
      <c r="L1518" s="19" t="s">
        <v>25</v>
      </c>
    </row>
    <row r="1519" spans="1:12" x14ac:dyDescent="0.25">
      <c r="A1519" s="19" t="s">
        <v>2042</v>
      </c>
      <c r="B1519" s="19" t="s">
        <v>2043</v>
      </c>
      <c r="C1519" s="19" t="s">
        <v>2196</v>
      </c>
      <c r="D1519" s="19" t="s">
        <v>2197</v>
      </c>
      <c r="E1519" s="20" t="s">
        <v>21</v>
      </c>
      <c r="F1519" s="19" t="s">
        <v>21</v>
      </c>
      <c r="G1519" s="180">
        <v>98419</v>
      </c>
      <c r="H1519" s="21" t="s">
        <v>2315</v>
      </c>
      <c r="I1519" s="19" t="s">
        <v>15692</v>
      </c>
      <c r="J1519" s="19" t="s">
        <v>9283</v>
      </c>
      <c r="K1519" s="20" t="s">
        <v>13352</v>
      </c>
      <c r="L1519" s="19" t="s">
        <v>25</v>
      </c>
    </row>
    <row r="1520" spans="1:12" ht="27" x14ac:dyDescent="0.25">
      <c r="A1520" s="19" t="s">
        <v>2042</v>
      </c>
      <c r="B1520" s="19" t="s">
        <v>2043</v>
      </c>
      <c r="C1520" s="19" t="s">
        <v>2196</v>
      </c>
      <c r="D1520" s="19" t="s">
        <v>2197</v>
      </c>
      <c r="E1520" s="20" t="s">
        <v>21</v>
      </c>
      <c r="F1520" s="19" t="s">
        <v>21</v>
      </c>
      <c r="G1520" s="180">
        <v>98420</v>
      </c>
      <c r="H1520" s="21" t="s">
        <v>2316</v>
      </c>
      <c r="I1520" s="19" t="s">
        <v>15692</v>
      </c>
      <c r="J1520" s="19" t="s">
        <v>9283</v>
      </c>
      <c r="K1520" s="20" t="s">
        <v>13353</v>
      </c>
      <c r="L1520" s="19" t="s">
        <v>25</v>
      </c>
    </row>
    <row r="1521" spans="1:12" ht="27" x14ac:dyDescent="0.25">
      <c r="A1521" s="19" t="s">
        <v>2042</v>
      </c>
      <c r="B1521" s="19" t="s">
        <v>2043</v>
      </c>
      <c r="C1521" s="19" t="s">
        <v>2196</v>
      </c>
      <c r="D1521" s="19" t="s">
        <v>2197</v>
      </c>
      <c r="E1521" s="20" t="s">
        <v>21</v>
      </c>
      <c r="F1521" s="19" t="s">
        <v>21</v>
      </c>
      <c r="G1521" s="180">
        <v>98421</v>
      </c>
      <c r="H1521" s="21" t="s">
        <v>2317</v>
      </c>
      <c r="I1521" s="19" t="s">
        <v>15692</v>
      </c>
      <c r="J1521" s="19" t="s">
        <v>9283</v>
      </c>
      <c r="K1521" s="20" t="s">
        <v>13354</v>
      </c>
      <c r="L1521" s="19" t="s">
        <v>25</v>
      </c>
    </row>
    <row r="1522" spans="1:12" ht="27" x14ac:dyDescent="0.25">
      <c r="A1522" s="19" t="s">
        <v>2042</v>
      </c>
      <c r="B1522" s="19" t="s">
        <v>2043</v>
      </c>
      <c r="C1522" s="19" t="s">
        <v>2196</v>
      </c>
      <c r="D1522" s="19" t="s">
        <v>2197</v>
      </c>
      <c r="E1522" s="20" t="s">
        <v>21</v>
      </c>
      <c r="F1522" s="19" t="s">
        <v>21</v>
      </c>
      <c r="G1522" s="180">
        <v>98422</v>
      </c>
      <c r="H1522" s="21" t="s">
        <v>2318</v>
      </c>
      <c r="I1522" s="19" t="s">
        <v>15692</v>
      </c>
      <c r="J1522" s="19" t="s">
        <v>9283</v>
      </c>
      <c r="K1522" s="20" t="s">
        <v>13355</v>
      </c>
      <c r="L1522" s="19" t="s">
        <v>25</v>
      </c>
    </row>
    <row r="1523" spans="1:12" ht="27" x14ac:dyDescent="0.25">
      <c r="A1523" s="19" t="s">
        <v>2042</v>
      </c>
      <c r="B1523" s="19" t="s">
        <v>2043</v>
      </c>
      <c r="C1523" s="19" t="s">
        <v>2196</v>
      </c>
      <c r="D1523" s="19" t="s">
        <v>2197</v>
      </c>
      <c r="E1523" s="20" t="s">
        <v>21</v>
      </c>
      <c r="F1523" s="19" t="s">
        <v>21</v>
      </c>
      <c r="G1523" s="180">
        <v>98423</v>
      </c>
      <c r="H1523" s="21" t="s">
        <v>2319</v>
      </c>
      <c r="I1523" s="19" t="s">
        <v>15692</v>
      </c>
      <c r="J1523" s="19" t="s">
        <v>9283</v>
      </c>
      <c r="K1523" s="20" t="s">
        <v>13356</v>
      </c>
      <c r="L1523" s="19" t="s">
        <v>25</v>
      </c>
    </row>
    <row r="1524" spans="1:12" ht="27" x14ac:dyDescent="0.25">
      <c r="A1524" s="19" t="s">
        <v>2042</v>
      </c>
      <c r="B1524" s="19" t="s">
        <v>2043</v>
      </c>
      <c r="C1524" s="19" t="s">
        <v>2196</v>
      </c>
      <c r="D1524" s="19" t="s">
        <v>2197</v>
      </c>
      <c r="E1524" s="20" t="s">
        <v>21</v>
      </c>
      <c r="F1524" s="19" t="s">
        <v>21</v>
      </c>
      <c r="G1524" s="180">
        <v>98424</v>
      </c>
      <c r="H1524" s="21" t="s">
        <v>2320</v>
      </c>
      <c r="I1524" s="19" t="s">
        <v>15692</v>
      </c>
      <c r="J1524" s="19" t="s">
        <v>9283</v>
      </c>
      <c r="K1524" s="20" t="s">
        <v>13357</v>
      </c>
      <c r="L1524" s="19" t="s">
        <v>25</v>
      </c>
    </row>
    <row r="1525" spans="1:12" x14ac:dyDescent="0.25">
      <c r="A1525" s="19" t="s">
        <v>2042</v>
      </c>
      <c r="B1525" s="19" t="s">
        <v>2043</v>
      </c>
      <c r="C1525" s="19" t="s">
        <v>2196</v>
      </c>
      <c r="D1525" s="19" t="s">
        <v>2197</v>
      </c>
      <c r="E1525" s="20" t="s">
        <v>21</v>
      </c>
      <c r="F1525" s="19" t="s">
        <v>21</v>
      </c>
      <c r="G1525" s="180">
        <v>98425</v>
      </c>
      <c r="H1525" s="21" t="s">
        <v>2321</v>
      </c>
      <c r="I1525" s="19" t="s">
        <v>15692</v>
      </c>
      <c r="J1525" s="19" t="s">
        <v>9283</v>
      </c>
      <c r="K1525" s="20" t="s">
        <v>13292</v>
      </c>
      <c r="L1525" s="19" t="s">
        <v>25</v>
      </c>
    </row>
    <row r="1526" spans="1:12" ht="27" x14ac:dyDescent="0.25">
      <c r="A1526" s="19" t="s">
        <v>2042</v>
      </c>
      <c r="B1526" s="19" t="s">
        <v>2043</v>
      </c>
      <c r="C1526" s="19" t="s">
        <v>2196</v>
      </c>
      <c r="D1526" s="19" t="s">
        <v>2197</v>
      </c>
      <c r="E1526" s="20" t="s">
        <v>21</v>
      </c>
      <c r="F1526" s="19" t="s">
        <v>21</v>
      </c>
      <c r="G1526" s="180">
        <v>98426</v>
      </c>
      <c r="H1526" s="21" t="s">
        <v>2322</v>
      </c>
      <c r="I1526" s="19" t="s">
        <v>15692</v>
      </c>
      <c r="J1526" s="19" t="s">
        <v>9283</v>
      </c>
      <c r="K1526" s="20" t="s">
        <v>13358</v>
      </c>
      <c r="L1526" s="19" t="s">
        <v>25</v>
      </c>
    </row>
    <row r="1527" spans="1:12" ht="27" x14ac:dyDescent="0.25">
      <c r="A1527" s="19" t="s">
        <v>2042</v>
      </c>
      <c r="B1527" s="19" t="s">
        <v>2043</v>
      </c>
      <c r="C1527" s="19" t="s">
        <v>2196</v>
      </c>
      <c r="D1527" s="19" t="s">
        <v>2197</v>
      </c>
      <c r="E1527" s="20" t="s">
        <v>21</v>
      </c>
      <c r="F1527" s="19" t="s">
        <v>21</v>
      </c>
      <c r="G1527" s="180">
        <v>98427</v>
      </c>
      <c r="H1527" s="21" t="s">
        <v>2323</v>
      </c>
      <c r="I1527" s="19" t="s">
        <v>15692</v>
      </c>
      <c r="J1527" s="19" t="s">
        <v>9283</v>
      </c>
      <c r="K1527" s="20" t="s">
        <v>13359</v>
      </c>
      <c r="L1527" s="19" t="s">
        <v>25</v>
      </c>
    </row>
    <row r="1528" spans="1:12" ht="27" x14ac:dyDescent="0.25">
      <c r="A1528" s="19" t="s">
        <v>2042</v>
      </c>
      <c r="B1528" s="19" t="s">
        <v>2043</v>
      </c>
      <c r="C1528" s="19" t="s">
        <v>2196</v>
      </c>
      <c r="D1528" s="19" t="s">
        <v>2197</v>
      </c>
      <c r="E1528" s="20" t="s">
        <v>21</v>
      </c>
      <c r="F1528" s="19" t="s">
        <v>21</v>
      </c>
      <c r="G1528" s="180">
        <v>98428</v>
      </c>
      <c r="H1528" s="21" t="s">
        <v>2324</v>
      </c>
      <c r="I1528" s="19" t="s">
        <v>15692</v>
      </c>
      <c r="J1528" s="19" t="s">
        <v>9283</v>
      </c>
      <c r="K1528" s="20" t="s">
        <v>13360</v>
      </c>
      <c r="L1528" s="19" t="s">
        <v>25</v>
      </c>
    </row>
    <row r="1529" spans="1:12" ht="27" x14ac:dyDescent="0.25">
      <c r="A1529" s="19" t="s">
        <v>2042</v>
      </c>
      <c r="B1529" s="19" t="s">
        <v>2043</v>
      </c>
      <c r="C1529" s="19" t="s">
        <v>2196</v>
      </c>
      <c r="D1529" s="19" t="s">
        <v>2197</v>
      </c>
      <c r="E1529" s="20" t="s">
        <v>21</v>
      </c>
      <c r="F1529" s="19" t="s">
        <v>21</v>
      </c>
      <c r="G1529" s="180">
        <v>98429</v>
      </c>
      <c r="H1529" s="21" t="s">
        <v>2325</v>
      </c>
      <c r="I1529" s="19" t="s">
        <v>15692</v>
      </c>
      <c r="J1529" s="19" t="s">
        <v>9283</v>
      </c>
      <c r="K1529" s="20" t="s">
        <v>13361</v>
      </c>
      <c r="L1529" s="19" t="s">
        <v>25</v>
      </c>
    </row>
    <row r="1530" spans="1:12" ht="27" x14ac:dyDescent="0.25">
      <c r="A1530" s="19" t="s">
        <v>2042</v>
      </c>
      <c r="B1530" s="19" t="s">
        <v>2043</v>
      </c>
      <c r="C1530" s="19" t="s">
        <v>2196</v>
      </c>
      <c r="D1530" s="19" t="s">
        <v>2197</v>
      </c>
      <c r="E1530" s="20" t="s">
        <v>21</v>
      </c>
      <c r="F1530" s="19" t="s">
        <v>21</v>
      </c>
      <c r="G1530" s="180">
        <v>98430</v>
      </c>
      <c r="H1530" s="21" t="s">
        <v>2326</v>
      </c>
      <c r="I1530" s="19" t="s">
        <v>15692</v>
      </c>
      <c r="J1530" s="19" t="s">
        <v>9283</v>
      </c>
      <c r="K1530" s="20" t="s">
        <v>13362</v>
      </c>
      <c r="L1530" s="19" t="s">
        <v>25</v>
      </c>
    </row>
    <row r="1531" spans="1:12" ht="27" x14ac:dyDescent="0.25">
      <c r="A1531" s="19" t="s">
        <v>2042</v>
      </c>
      <c r="B1531" s="19" t="s">
        <v>2043</v>
      </c>
      <c r="C1531" s="19" t="s">
        <v>2196</v>
      </c>
      <c r="D1531" s="19" t="s">
        <v>2197</v>
      </c>
      <c r="E1531" s="20" t="s">
        <v>21</v>
      </c>
      <c r="F1531" s="19" t="s">
        <v>21</v>
      </c>
      <c r="G1531" s="180">
        <v>98431</v>
      </c>
      <c r="H1531" s="21" t="s">
        <v>2327</v>
      </c>
      <c r="I1531" s="19" t="s">
        <v>15692</v>
      </c>
      <c r="J1531" s="19" t="s">
        <v>9283</v>
      </c>
      <c r="K1531" s="20" t="s">
        <v>13363</v>
      </c>
      <c r="L1531" s="19" t="s">
        <v>25</v>
      </c>
    </row>
    <row r="1532" spans="1:12" ht="27" x14ac:dyDescent="0.25">
      <c r="A1532" s="19" t="s">
        <v>2042</v>
      </c>
      <c r="B1532" s="19" t="s">
        <v>2043</v>
      </c>
      <c r="C1532" s="19" t="s">
        <v>2196</v>
      </c>
      <c r="D1532" s="19" t="s">
        <v>2197</v>
      </c>
      <c r="E1532" s="20" t="s">
        <v>21</v>
      </c>
      <c r="F1532" s="19" t="s">
        <v>21</v>
      </c>
      <c r="G1532" s="180">
        <v>98432</v>
      </c>
      <c r="H1532" s="21" t="s">
        <v>2328</v>
      </c>
      <c r="I1532" s="19" t="s">
        <v>15692</v>
      </c>
      <c r="J1532" s="19" t="s">
        <v>9283</v>
      </c>
      <c r="K1532" s="20" t="s">
        <v>13364</v>
      </c>
      <c r="L1532" s="19" t="s">
        <v>25</v>
      </c>
    </row>
    <row r="1533" spans="1:12" ht="27" x14ac:dyDescent="0.25">
      <c r="A1533" s="19" t="s">
        <v>2042</v>
      </c>
      <c r="B1533" s="19" t="s">
        <v>2043</v>
      </c>
      <c r="C1533" s="19" t="s">
        <v>2196</v>
      </c>
      <c r="D1533" s="19" t="s">
        <v>2197</v>
      </c>
      <c r="E1533" s="20" t="s">
        <v>21</v>
      </c>
      <c r="F1533" s="19" t="s">
        <v>21</v>
      </c>
      <c r="G1533" s="180">
        <v>98433</v>
      </c>
      <c r="H1533" s="21" t="s">
        <v>2329</v>
      </c>
      <c r="I1533" s="19" t="s">
        <v>15692</v>
      </c>
      <c r="J1533" s="19" t="s">
        <v>9283</v>
      </c>
      <c r="K1533" s="20" t="s">
        <v>13365</v>
      </c>
      <c r="L1533" s="19" t="s">
        <v>25</v>
      </c>
    </row>
    <row r="1534" spans="1:12" ht="27" x14ac:dyDescent="0.25">
      <c r="A1534" s="19" t="s">
        <v>2042</v>
      </c>
      <c r="B1534" s="19" t="s">
        <v>2043</v>
      </c>
      <c r="C1534" s="19" t="s">
        <v>2196</v>
      </c>
      <c r="D1534" s="19" t="s">
        <v>2197</v>
      </c>
      <c r="E1534" s="20" t="s">
        <v>21</v>
      </c>
      <c r="F1534" s="19" t="s">
        <v>21</v>
      </c>
      <c r="G1534" s="180">
        <v>98434</v>
      </c>
      <c r="H1534" s="21" t="s">
        <v>2330</v>
      </c>
      <c r="I1534" s="19" t="s">
        <v>15692</v>
      </c>
      <c r="J1534" s="19" t="s">
        <v>9283</v>
      </c>
      <c r="K1534" s="20" t="s">
        <v>2364</v>
      </c>
      <c r="L1534" s="19" t="s">
        <v>25</v>
      </c>
    </row>
    <row r="1535" spans="1:12" x14ac:dyDescent="0.25">
      <c r="A1535" s="19" t="s">
        <v>2042</v>
      </c>
      <c r="B1535" s="19" t="s">
        <v>2043</v>
      </c>
      <c r="C1535" s="19" t="s">
        <v>2196</v>
      </c>
      <c r="D1535" s="19" t="s">
        <v>2197</v>
      </c>
      <c r="E1535" s="20" t="s">
        <v>21</v>
      </c>
      <c r="F1535" s="19" t="s">
        <v>21</v>
      </c>
      <c r="G1535" s="180">
        <v>99240</v>
      </c>
      <c r="H1535" s="21" t="s">
        <v>2331</v>
      </c>
      <c r="I1535" s="19" t="s">
        <v>15747</v>
      </c>
      <c r="J1535" s="19" t="s">
        <v>23</v>
      </c>
      <c r="K1535" s="20" t="s">
        <v>13366</v>
      </c>
      <c r="L1535" s="19" t="s">
        <v>25</v>
      </c>
    </row>
    <row r="1536" spans="1:12" x14ac:dyDescent="0.25">
      <c r="A1536" s="19" t="s">
        <v>2042</v>
      </c>
      <c r="B1536" s="19" t="s">
        <v>2043</v>
      </c>
      <c r="C1536" s="19" t="s">
        <v>2196</v>
      </c>
      <c r="D1536" s="19" t="s">
        <v>2197</v>
      </c>
      <c r="E1536" s="20" t="s">
        <v>21</v>
      </c>
      <c r="F1536" s="19" t="s">
        <v>21</v>
      </c>
      <c r="G1536" s="180">
        <v>99241</v>
      </c>
      <c r="H1536" s="21" t="s">
        <v>2332</v>
      </c>
      <c r="I1536" s="19" t="s">
        <v>15747</v>
      </c>
      <c r="J1536" s="19" t="s">
        <v>23</v>
      </c>
      <c r="K1536" s="20" t="s">
        <v>13367</v>
      </c>
      <c r="L1536" s="19" t="s">
        <v>25</v>
      </c>
    </row>
    <row r="1537" spans="1:12" x14ac:dyDescent="0.25">
      <c r="A1537" s="19" t="s">
        <v>2042</v>
      </c>
      <c r="B1537" s="19" t="s">
        <v>2043</v>
      </c>
      <c r="C1537" s="19" t="s">
        <v>2196</v>
      </c>
      <c r="D1537" s="19" t="s">
        <v>2197</v>
      </c>
      <c r="E1537" s="20" t="s">
        <v>21</v>
      </c>
      <c r="F1537" s="19" t="s">
        <v>21</v>
      </c>
      <c r="G1537" s="180">
        <v>99242</v>
      </c>
      <c r="H1537" s="21" t="s">
        <v>2333</v>
      </c>
      <c r="I1537" s="19" t="s">
        <v>15692</v>
      </c>
      <c r="J1537" s="19" t="s">
        <v>9283</v>
      </c>
      <c r="K1537" s="20" t="s">
        <v>13368</v>
      </c>
      <c r="L1537" s="19" t="s">
        <v>25</v>
      </c>
    </row>
    <row r="1538" spans="1:12" x14ac:dyDescent="0.25">
      <c r="A1538" s="19" t="s">
        <v>2042</v>
      </c>
      <c r="B1538" s="19" t="s">
        <v>2043</v>
      </c>
      <c r="C1538" s="19" t="s">
        <v>2196</v>
      </c>
      <c r="D1538" s="19" t="s">
        <v>2197</v>
      </c>
      <c r="E1538" s="20" t="s">
        <v>21</v>
      </c>
      <c r="F1538" s="19" t="s">
        <v>21</v>
      </c>
      <c r="G1538" s="180">
        <v>99243</v>
      </c>
      <c r="H1538" s="21" t="s">
        <v>2334</v>
      </c>
      <c r="I1538" s="19" t="s">
        <v>15747</v>
      </c>
      <c r="J1538" s="19" t="s">
        <v>23</v>
      </c>
      <c r="K1538" s="20" t="s">
        <v>9985</v>
      </c>
      <c r="L1538" s="19" t="s">
        <v>25</v>
      </c>
    </row>
    <row r="1539" spans="1:12" x14ac:dyDescent="0.25">
      <c r="A1539" s="19" t="s">
        <v>2042</v>
      </c>
      <c r="B1539" s="19" t="s">
        <v>2043</v>
      </c>
      <c r="C1539" s="19" t="s">
        <v>2196</v>
      </c>
      <c r="D1539" s="19" t="s">
        <v>2197</v>
      </c>
      <c r="E1539" s="20" t="s">
        <v>21</v>
      </c>
      <c r="F1539" s="19" t="s">
        <v>21</v>
      </c>
      <c r="G1539" s="180">
        <v>99244</v>
      </c>
      <c r="H1539" s="21" t="s">
        <v>2335</v>
      </c>
      <c r="I1539" s="19" t="s">
        <v>15692</v>
      </c>
      <c r="J1539" s="19" t="s">
        <v>9283</v>
      </c>
      <c r="K1539" s="20" t="s">
        <v>13369</v>
      </c>
      <c r="L1539" s="19" t="s">
        <v>25</v>
      </c>
    </row>
    <row r="1540" spans="1:12" x14ac:dyDescent="0.25">
      <c r="A1540" s="19" t="s">
        <v>2042</v>
      </c>
      <c r="B1540" s="19" t="s">
        <v>2043</v>
      </c>
      <c r="C1540" s="19" t="s">
        <v>2196</v>
      </c>
      <c r="D1540" s="19" t="s">
        <v>2197</v>
      </c>
      <c r="E1540" s="20" t="s">
        <v>21</v>
      </c>
      <c r="F1540" s="19" t="s">
        <v>21</v>
      </c>
      <c r="G1540" s="180">
        <v>99246</v>
      </c>
      <c r="H1540" s="21" t="s">
        <v>2336</v>
      </c>
      <c r="I1540" s="19" t="s">
        <v>15747</v>
      </c>
      <c r="J1540" s="19" t="s">
        <v>23</v>
      </c>
      <c r="K1540" s="20" t="s">
        <v>13370</v>
      </c>
      <c r="L1540" s="19" t="s">
        <v>25</v>
      </c>
    </row>
    <row r="1541" spans="1:12" x14ac:dyDescent="0.25">
      <c r="A1541" s="19" t="s">
        <v>2042</v>
      </c>
      <c r="B1541" s="19" t="s">
        <v>2043</v>
      </c>
      <c r="C1541" s="19" t="s">
        <v>2196</v>
      </c>
      <c r="D1541" s="19" t="s">
        <v>2197</v>
      </c>
      <c r="E1541" s="20" t="s">
        <v>21</v>
      </c>
      <c r="F1541" s="19" t="s">
        <v>21</v>
      </c>
      <c r="G1541" s="180">
        <v>99247</v>
      </c>
      <c r="H1541" s="21" t="s">
        <v>2337</v>
      </c>
      <c r="I1541" s="19" t="s">
        <v>15747</v>
      </c>
      <c r="J1541" s="19" t="s">
        <v>23</v>
      </c>
      <c r="K1541" s="20" t="s">
        <v>13371</v>
      </c>
      <c r="L1541" s="19" t="s">
        <v>25</v>
      </c>
    </row>
    <row r="1542" spans="1:12" x14ac:dyDescent="0.25">
      <c r="A1542" s="19" t="s">
        <v>2042</v>
      </c>
      <c r="B1542" s="19" t="s">
        <v>2043</v>
      </c>
      <c r="C1542" s="19" t="s">
        <v>2196</v>
      </c>
      <c r="D1542" s="19" t="s">
        <v>2197</v>
      </c>
      <c r="E1542" s="20" t="s">
        <v>21</v>
      </c>
      <c r="F1542" s="19" t="s">
        <v>21</v>
      </c>
      <c r="G1542" s="180">
        <v>99248</v>
      </c>
      <c r="H1542" s="21" t="s">
        <v>2338</v>
      </c>
      <c r="I1542" s="19" t="s">
        <v>15692</v>
      </c>
      <c r="J1542" s="19" t="s">
        <v>9283</v>
      </c>
      <c r="K1542" s="20" t="s">
        <v>13372</v>
      </c>
      <c r="L1542" s="19" t="s">
        <v>25</v>
      </c>
    </row>
    <row r="1543" spans="1:12" x14ac:dyDescent="0.25">
      <c r="A1543" s="19" t="s">
        <v>2042</v>
      </c>
      <c r="B1543" s="19" t="s">
        <v>2043</v>
      </c>
      <c r="C1543" s="19" t="s">
        <v>2196</v>
      </c>
      <c r="D1543" s="19" t="s">
        <v>2197</v>
      </c>
      <c r="E1543" s="20" t="s">
        <v>21</v>
      </c>
      <c r="F1543" s="19" t="s">
        <v>21</v>
      </c>
      <c r="G1543" s="180">
        <v>99249</v>
      </c>
      <c r="H1543" s="21" t="s">
        <v>2339</v>
      </c>
      <c r="I1543" s="19" t="s">
        <v>15747</v>
      </c>
      <c r="J1543" s="19" t="s">
        <v>23</v>
      </c>
      <c r="K1543" s="20" t="s">
        <v>13373</v>
      </c>
      <c r="L1543" s="19" t="s">
        <v>25</v>
      </c>
    </row>
    <row r="1544" spans="1:12" x14ac:dyDescent="0.25">
      <c r="A1544" s="19" t="s">
        <v>2042</v>
      </c>
      <c r="B1544" s="19" t="s">
        <v>2043</v>
      </c>
      <c r="C1544" s="19" t="s">
        <v>2196</v>
      </c>
      <c r="D1544" s="19" t="s">
        <v>2197</v>
      </c>
      <c r="E1544" s="20" t="s">
        <v>21</v>
      </c>
      <c r="F1544" s="19" t="s">
        <v>21</v>
      </c>
      <c r="G1544" s="180">
        <v>99252</v>
      </c>
      <c r="H1544" s="21" t="s">
        <v>2340</v>
      </c>
      <c r="I1544" s="19" t="s">
        <v>15692</v>
      </c>
      <c r="J1544" s="19" t="s">
        <v>9283</v>
      </c>
      <c r="K1544" s="20" t="s">
        <v>13374</v>
      </c>
      <c r="L1544" s="19" t="s">
        <v>25</v>
      </c>
    </row>
    <row r="1545" spans="1:12" x14ac:dyDescent="0.25">
      <c r="A1545" s="19" t="s">
        <v>2042</v>
      </c>
      <c r="B1545" s="19" t="s">
        <v>2043</v>
      </c>
      <c r="C1545" s="19" t="s">
        <v>2196</v>
      </c>
      <c r="D1545" s="19" t="s">
        <v>2197</v>
      </c>
      <c r="E1545" s="20" t="s">
        <v>21</v>
      </c>
      <c r="F1545" s="19" t="s">
        <v>21</v>
      </c>
      <c r="G1545" s="180">
        <v>99254</v>
      </c>
      <c r="H1545" s="21" t="s">
        <v>2341</v>
      </c>
      <c r="I1545" s="19" t="s">
        <v>15747</v>
      </c>
      <c r="J1545" s="19" t="s">
        <v>23</v>
      </c>
      <c r="K1545" s="20" t="s">
        <v>13375</v>
      </c>
      <c r="L1545" s="19" t="s">
        <v>25</v>
      </c>
    </row>
    <row r="1546" spans="1:12" x14ac:dyDescent="0.25">
      <c r="A1546" s="19" t="s">
        <v>2042</v>
      </c>
      <c r="B1546" s="19" t="s">
        <v>2043</v>
      </c>
      <c r="C1546" s="19" t="s">
        <v>2196</v>
      </c>
      <c r="D1546" s="19" t="s">
        <v>2197</v>
      </c>
      <c r="E1546" s="20" t="s">
        <v>21</v>
      </c>
      <c r="F1546" s="19" t="s">
        <v>21</v>
      </c>
      <c r="G1546" s="180">
        <v>99256</v>
      </c>
      <c r="H1546" s="21" t="s">
        <v>2342</v>
      </c>
      <c r="I1546" s="19" t="s">
        <v>15692</v>
      </c>
      <c r="J1546" s="19" t="s">
        <v>9283</v>
      </c>
      <c r="K1546" s="20" t="s">
        <v>13376</v>
      </c>
      <c r="L1546" s="19" t="s">
        <v>25</v>
      </c>
    </row>
    <row r="1547" spans="1:12" x14ac:dyDescent="0.25">
      <c r="A1547" s="19" t="s">
        <v>2042</v>
      </c>
      <c r="B1547" s="19" t="s">
        <v>2043</v>
      </c>
      <c r="C1547" s="19" t="s">
        <v>2196</v>
      </c>
      <c r="D1547" s="19" t="s">
        <v>2197</v>
      </c>
      <c r="E1547" s="20" t="s">
        <v>21</v>
      </c>
      <c r="F1547" s="19" t="s">
        <v>21</v>
      </c>
      <c r="G1547" s="180">
        <v>99259</v>
      </c>
      <c r="H1547" s="21" t="s">
        <v>2343</v>
      </c>
      <c r="I1547" s="19" t="s">
        <v>15692</v>
      </c>
      <c r="J1547" s="19" t="s">
        <v>9283</v>
      </c>
      <c r="K1547" s="20" t="s">
        <v>13377</v>
      </c>
      <c r="L1547" s="19" t="s">
        <v>25</v>
      </c>
    </row>
    <row r="1548" spans="1:12" x14ac:dyDescent="0.25">
      <c r="A1548" s="19" t="s">
        <v>2042</v>
      </c>
      <c r="B1548" s="19" t="s">
        <v>2043</v>
      </c>
      <c r="C1548" s="19" t="s">
        <v>2196</v>
      </c>
      <c r="D1548" s="19" t="s">
        <v>2197</v>
      </c>
      <c r="E1548" s="20" t="s">
        <v>21</v>
      </c>
      <c r="F1548" s="19" t="s">
        <v>21</v>
      </c>
      <c r="G1548" s="180">
        <v>99261</v>
      </c>
      <c r="H1548" s="21" t="s">
        <v>2344</v>
      </c>
      <c r="I1548" s="19" t="s">
        <v>15747</v>
      </c>
      <c r="J1548" s="19" t="s">
        <v>23</v>
      </c>
      <c r="K1548" s="20" t="s">
        <v>13378</v>
      </c>
      <c r="L1548" s="19" t="s">
        <v>25</v>
      </c>
    </row>
    <row r="1549" spans="1:12" x14ac:dyDescent="0.25">
      <c r="A1549" s="19" t="s">
        <v>2042</v>
      </c>
      <c r="B1549" s="19" t="s">
        <v>2043</v>
      </c>
      <c r="C1549" s="19" t="s">
        <v>2196</v>
      </c>
      <c r="D1549" s="19" t="s">
        <v>2197</v>
      </c>
      <c r="E1549" s="20" t="s">
        <v>21</v>
      </c>
      <c r="F1549" s="19" t="s">
        <v>21</v>
      </c>
      <c r="G1549" s="180">
        <v>99263</v>
      </c>
      <c r="H1549" s="21" t="s">
        <v>2345</v>
      </c>
      <c r="I1549" s="19" t="s">
        <v>15747</v>
      </c>
      <c r="J1549" s="19" t="s">
        <v>23</v>
      </c>
      <c r="K1549" s="20" t="s">
        <v>13379</v>
      </c>
      <c r="L1549" s="19" t="s">
        <v>25</v>
      </c>
    </row>
    <row r="1550" spans="1:12" x14ac:dyDescent="0.25">
      <c r="A1550" s="19" t="s">
        <v>2042</v>
      </c>
      <c r="B1550" s="19" t="s">
        <v>2043</v>
      </c>
      <c r="C1550" s="19" t="s">
        <v>2196</v>
      </c>
      <c r="D1550" s="19" t="s">
        <v>2197</v>
      </c>
      <c r="E1550" s="20" t="s">
        <v>21</v>
      </c>
      <c r="F1550" s="19" t="s">
        <v>21</v>
      </c>
      <c r="G1550" s="180">
        <v>99265</v>
      </c>
      <c r="H1550" s="21" t="s">
        <v>2346</v>
      </c>
      <c r="I1550" s="19" t="s">
        <v>15692</v>
      </c>
      <c r="J1550" s="19" t="s">
        <v>9283</v>
      </c>
      <c r="K1550" s="20" t="s">
        <v>13380</v>
      </c>
      <c r="L1550" s="19" t="s">
        <v>25</v>
      </c>
    </row>
    <row r="1551" spans="1:12" x14ac:dyDescent="0.25">
      <c r="A1551" s="19" t="s">
        <v>2042</v>
      </c>
      <c r="B1551" s="19" t="s">
        <v>2043</v>
      </c>
      <c r="C1551" s="19" t="s">
        <v>2196</v>
      </c>
      <c r="D1551" s="19" t="s">
        <v>2197</v>
      </c>
      <c r="E1551" s="20" t="s">
        <v>21</v>
      </c>
      <c r="F1551" s="19" t="s">
        <v>21</v>
      </c>
      <c r="G1551" s="180">
        <v>99266</v>
      </c>
      <c r="H1551" s="21" t="s">
        <v>2347</v>
      </c>
      <c r="I1551" s="19" t="s">
        <v>15747</v>
      </c>
      <c r="J1551" s="19" t="s">
        <v>23</v>
      </c>
      <c r="K1551" s="20" t="s">
        <v>13367</v>
      </c>
      <c r="L1551" s="19" t="s">
        <v>25</v>
      </c>
    </row>
    <row r="1552" spans="1:12" x14ac:dyDescent="0.25">
      <c r="A1552" s="19" t="s">
        <v>2042</v>
      </c>
      <c r="B1552" s="19" t="s">
        <v>2043</v>
      </c>
      <c r="C1552" s="19" t="s">
        <v>2196</v>
      </c>
      <c r="D1552" s="19" t="s">
        <v>2197</v>
      </c>
      <c r="E1552" s="20" t="s">
        <v>21</v>
      </c>
      <c r="F1552" s="19" t="s">
        <v>21</v>
      </c>
      <c r="G1552" s="180">
        <v>99267</v>
      </c>
      <c r="H1552" s="21" t="s">
        <v>2348</v>
      </c>
      <c r="I1552" s="19" t="s">
        <v>15692</v>
      </c>
      <c r="J1552" s="19" t="s">
        <v>9283</v>
      </c>
      <c r="K1552" s="20" t="s">
        <v>13381</v>
      </c>
      <c r="L1552" s="19" t="s">
        <v>25</v>
      </c>
    </row>
    <row r="1553" spans="1:12" x14ac:dyDescent="0.25">
      <c r="A1553" s="19" t="s">
        <v>2042</v>
      </c>
      <c r="B1553" s="19" t="s">
        <v>2043</v>
      </c>
      <c r="C1553" s="19" t="s">
        <v>2196</v>
      </c>
      <c r="D1553" s="19" t="s">
        <v>2197</v>
      </c>
      <c r="E1553" s="20" t="s">
        <v>21</v>
      </c>
      <c r="F1553" s="19" t="s">
        <v>21</v>
      </c>
      <c r="G1553" s="180">
        <v>99269</v>
      </c>
      <c r="H1553" s="21" t="s">
        <v>2349</v>
      </c>
      <c r="I1553" s="19" t="s">
        <v>15747</v>
      </c>
      <c r="J1553" s="19" t="s">
        <v>23</v>
      </c>
      <c r="K1553" s="20" t="s">
        <v>13371</v>
      </c>
      <c r="L1553" s="19" t="s">
        <v>25</v>
      </c>
    </row>
    <row r="1554" spans="1:12" x14ac:dyDescent="0.25">
      <c r="A1554" s="19" t="s">
        <v>2042</v>
      </c>
      <c r="B1554" s="19" t="s">
        <v>2043</v>
      </c>
      <c r="C1554" s="19" t="s">
        <v>2196</v>
      </c>
      <c r="D1554" s="19" t="s">
        <v>2197</v>
      </c>
      <c r="E1554" s="20" t="s">
        <v>21</v>
      </c>
      <c r="F1554" s="19" t="s">
        <v>21</v>
      </c>
      <c r="G1554" s="180">
        <v>99271</v>
      </c>
      <c r="H1554" s="21" t="s">
        <v>2350</v>
      </c>
      <c r="I1554" s="19" t="s">
        <v>15692</v>
      </c>
      <c r="J1554" s="19" t="s">
        <v>9283</v>
      </c>
      <c r="K1554" s="20" t="s">
        <v>13382</v>
      </c>
      <c r="L1554" s="19" t="s">
        <v>25</v>
      </c>
    </row>
    <row r="1555" spans="1:12" x14ac:dyDescent="0.25">
      <c r="A1555" s="19" t="s">
        <v>2042</v>
      </c>
      <c r="B1555" s="19" t="s">
        <v>2043</v>
      </c>
      <c r="C1555" s="19" t="s">
        <v>2196</v>
      </c>
      <c r="D1555" s="19" t="s">
        <v>2197</v>
      </c>
      <c r="E1555" s="20" t="s">
        <v>21</v>
      </c>
      <c r="F1555" s="19" t="s">
        <v>21</v>
      </c>
      <c r="G1555" s="180">
        <v>99272</v>
      </c>
      <c r="H1555" s="21" t="s">
        <v>2351</v>
      </c>
      <c r="I1555" s="19" t="s">
        <v>15692</v>
      </c>
      <c r="J1555" s="19" t="s">
        <v>9283</v>
      </c>
      <c r="K1555" s="20" t="s">
        <v>13383</v>
      </c>
      <c r="L1555" s="19" t="s">
        <v>25</v>
      </c>
    </row>
    <row r="1556" spans="1:12" x14ac:dyDescent="0.25">
      <c r="A1556" s="19" t="s">
        <v>2042</v>
      </c>
      <c r="B1556" s="19" t="s">
        <v>2043</v>
      </c>
      <c r="C1556" s="19" t="s">
        <v>2196</v>
      </c>
      <c r="D1556" s="19" t="s">
        <v>2197</v>
      </c>
      <c r="E1556" s="20" t="s">
        <v>21</v>
      </c>
      <c r="F1556" s="19" t="s">
        <v>21</v>
      </c>
      <c r="G1556" s="180">
        <v>99273</v>
      </c>
      <c r="H1556" s="21" t="s">
        <v>2352</v>
      </c>
      <c r="I1556" s="19" t="s">
        <v>15692</v>
      </c>
      <c r="J1556" s="19" t="s">
        <v>9283</v>
      </c>
      <c r="K1556" s="20" t="s">
        <v>13384</v>
      </c>
      <c r="L1556" s="19" t="s">
        <v>25</v>
      </c>
    </row>
    <row r="1557" spans="1:12" x14ac:dyDescent="0.25">
      <c r="A1557" s="19" t="s">
        <v>2042</v>
      </c>
      <c r="B1557" s="19" t="s">
        <v>2043</v>
      </c>
      <c r="C1557" s="19" t="s">
        <v>2196</v>
      </c>
      <c r="D1557" s="19" t="s">
        <v>2197</v>
      </c>
      <c r="E1557" s="20" t="s">
        <v>21</v>
      </c>
      <c r="F1557" s="19" t="s">
        <v>21</v>
      </c>
      <c r="G1557" s="180">
        <v>99274</v>
      </c>
      <c r="H1557" s="21" t="s">
        <v>2353</v>
      </c>
      <c r="I1557" s="19" t="s">
        <v>15692</v>
      </c>
      <c r="J1557" s="19" t="s">
        <v>9283</v>
      </c>
      <c r="K1557" s="20" t="s">
        <v>13385</v>
      </c>
      <c r="L1557" s="19" t="s">
        <v>25</v>
      </c>
    </row>
    <row r="1558" spans="1:12" x14ac:dyDescent="0.25">
      <c r="A1558" s="19" t="s">
        <v>2042</v>
      </c>
      <c r="B1558" s="19" t="s">
        <v>2043</v>
      </c>
      <c r="C1558" s="19" t="s">
        <v>2196</v>
      </c>
      <c r="D1558" s="19" t="s">
        <v>2197</v>
      </c>
      <c r="E1558" s="20" t="s">
        <v>21</v>
      </c>
      <c r="F1558" s="19" t="s">
        <v>21</v>
      </c>
      <c r="G1558" s="180">
        <v>99276</v>
      </c>
      <c r="H1558" s="21" t="s">
        <v>2354</v>
      </c>
      <c r="I1558" s="19" t="s">
        <v>15747</v>
      </c>
      <c r="J1558" s="19" t="s">
        <v>23</v>
      </c>
      <c r="K1558" s="20" t="s">
        <v>13386</v>
      </c>
      <c r="L1558" s="19" t="s">
        <v>25</v>
      </c>
    </row>
    <row r="1559" spans="1:12" x14ac:dyDescent="0.25">
      <c r="A1559" s="19" t="s">
        <v>2042</v>
      </c>
      <c r="B1559" s="19" t="s">
        <v>2043</v>
      </c>
      <c r="C1559" s="19" t="s">
        <v>2196</v>
      </c>
      <c r="D1559" s="19" t="s">
        <v>2197</v>
      </c>
      <c r="E1559" s="20" t="s">
        <v>21</v>
      </c>
      <c r="F1559" s="19" t="s">
        <v>21</v>
      </c>
      <c r="G1559" s="180">
        <v>99277</v>
      </c>
      <c r="H1559" s="21" t="s">
        <v>2355</v>
      </c>
      <c r="I1559" s="19" t="s">
        <v>15747</v>
      </c>
      <c r="J1559" s="19" t="s">
        <v>23</v>
      </c>
      <c r="K1559" s="20" t="s">
        <v>13379</v>
      </c>
      <c r="L1559" s="19" t="s">
        <v>25</v>
      </c>
    </row>
    <row r="1560" spans="1:12" x14ac:dyDescent="0.25">
      <c r="A1560" s="19" t="s">
        <v>2042</v>
      </c>
      <c r="B1560" s="19" t="s">
        <v>2043</v>
      </c>
      <c r="C1560" s="19" t="s">
        <v>2196</v>
      </c>
      <c r="D1560" s="19" t="s">
        <v>2197</v>
      </c>
      <c r="E1560" s="20" t="s">
        <v>21</v>
      </c>
      <c r="F1560" s="19" t="s">
        <v>21</v>
      </c>
      <c r="G1560" s="180">
        <v>99278</v>
      </c>
      <c r="H1560" s="21" t="s">
        <v>2356</v>
      </c>
      <c r="I1560" s="19" t="s">
        <v>15747</v>
      </c>
      <c r="J1560" s="19" t="s">
        <v>23</v>
      </c>
      <c r="K1560" s="20" t="s">
        <v>13387</v>
      </c>
      <c r="L1560" s="19" t="s">
        <v>25</v>
      </c>
    </row>
    <row r="1561" spans="1:12" x14ac:dyDescent="0.25">
      <c r="A1561" s="19" t="s">
        <v>2042</v>
      </c>
      <c r="B1561" s="19" t="s">
        <v>2043</v>
      </c>
      <c r="C1561" s="19" t="s">
        <v>2196</v>
      </c>
      <c r="D1561" s="19" t="s">
        <v>2197</v>
      </c>
      <c r="E1561" s="20" t="s">
        <v>21</v>
      </c>
      <c r="F1561" s="19" t="s">
        <v>21</v>
      </c>
      <c r="G1561" s="180">
        <v>99279</v>
      </c>
      <c r="H1561" s="21" t="s">
        <v>2357</v>
      </c>
      <c r="I1561" s="19" t="s">
        <v>15692</v>
      </c>
      <c r="J1561" s="19" t="s">
        <v>9283</v>
      </c>
      <c r="K1561" s="20" t="s">
        <v>13388</v>
      </c>
      <c r="L1561" s="19" t="s">
        <v>25</v>
      </c>
    </row>
    <row r="1562" spans="1:12" x14ac:dyDescent="0.25">
      <c r="A1562" s="19" t="s">
        <v>2042</v>
      </c>
      <c r="B1562" s="19" t="s">
        <v>2043</v>
      </c>
      <c r="C1562" s="19" t="s">
        <v>2196</v>
      </c>
      <c r="D1562" s="19" t="s">
        <v>2197</v>
      </c>
      <c r="E1562" s="20" t="s">
        <v>21</v>
      </c>
      <c r="F1562" s="19" t="s">
        <v>21</v>
      </c>
      <c r="G1562" s="180">
        <v>99280</v>
      </c>
      <c r="H1562" s="21" t="s">
        <v>2358</v>
      </c>
      <c r="I1562" s="19" t="s">
        <v>15692</v>
      </c>
      <c r="J1562" s="19" t="s">
        <v>9283</v>
      </c>
      <c r="K1562" s="20" t="s">
        <v>13389</v>
      </c>
      <c r="L1562" s="19" t="s">
        <v>25</v>
      </c>
    </row>
    <row r="1563" spans="1:12" x14ac:dyDescent="0.25">
      <c r="A1563" s="19" t="s">
        <v>2042</v>
      </c>
      <c r="B1563" s="19" t="s">
        <v>2043</v>
      </c>
      <c r="C1563" s="19" t="s">
        <v>2196</v>
      </c>
      <c r="D1563" s="19" t="s">
        <v>2197</v>
      </c>
      <c r="E1563" s="20" t="s">
        <v>21</v>
      </c>
      <c r="F1563" s="19" t="s">
        <v>21</v>
      </c>
      <c r="G1563" s="180">
        <v>99281</v>
      </c>
      <c r="H1563" s="21" t="s">
        <v>2359</v>
      </c>
      <c r="I1563" s="19" t="s">
        <v>15747</v>
      </c>
      <c r="J1563" s="19" t="s">
        <v>23</v>
      </c>
      <c r="K1563" s="20" t="s">
        <v>13386</v>
      </c>
      <c r="L1563" s="19" t="s">
        <v>25</v>
      </c>
    </row>
    <row r="1564" spans="1:12" x14ac:dyDescent="0.25">
      <c r="A1564" s="19" t="s">
        <v>2042</v>
      </c>
      <c r="B1564" s="19" t="s">
        <v>2043</v>
      </c>
      <c r="C1564" s="19" t="s">
        <v>2196</v>
      </c>
      <c r="D1564" s="19" t="s">
        <v>2197</v>
      </c>
      <c r="E1564" s="20" t="s">
        <v>21</v>
      </c>
      <c r="F1564" s="19" t="s">
        <v>21</v>
      </c>
      <c r="G1564" s="180">
        <v>99282</v>
      </c>
      <c r="H1564" s="21" t="s">
        <v>2360</v>
      </c>
      <c r="I1564" s="19" t="s">
        <v>15747</v>
      </c>
      <c r="J1564" s="19" t="s">
        <v>23</v>
      </c>
      <c r="K1564" s="20" t="s">
        <v>13390</v>
      </c>
      <c r="L1564" s="19" t="s">
        <v>25</v>
      </c>
    </row>
    <row r="1565" spans="1:12" x14ac:dyDescent="0.25">
      <c r="A1565" s="19" t="s">
        <v>2042</v>
      </c>
      <c r="B1565" s="19" t="s">
        <v>2043</v>
      </c>
      <c r="C1565" s="19" t="s">
        <v>2196</v>
      </c>
      <c r="D1565" s="19" t="s">
        <v>2197</v>
      </c>
      <c r="E1565" s="20" t="s">
        <v>21</v>
      </c>
      <c r="F1565" s="19" t="s">
        <v>21</v>
      </c>
      <c r="G1565" s="180">
        <v>99283</v>
      </c>
      <c r="H1565" s="21" t="s">
        <v>2361</v>
      </c>
      <c r="I1565" s="19" t="s">
        <v>15747</v>
      </c>
      <c r="J1565" s="19" t="s">
        <v>23</v>
      </c>
      <c r="K1565" s="20" t="s">
        <v>13391</v>
      </c>
      <c r="L1565" s="19" t="s">
        <v>25</v>
      </c>
    </row>
    <row r="1566" spans="1:12" x14ac:dyDescent="0.25">
      <c r="A1566" s="19" t="s">
        <v>2042</v>
      </c>
      <c r="B1566" s="19" t="s">
        <v>2043</v>
      </c>
      <c r="C1566" s="19" t="s">
        <v>2196</v>
      </c>
      <c r="D1566" s="19" t="s">
        <v>2197</v>
      </c>
      <c r="E1566" s="20" t="s">
        <v>21</v>
      </c>
      <c r="F1566" s="19" t="s">
        <v>21</v>
      </c>
      <c r="G1566" s="180">
        <v>99284</v>
      </c>
      <c r="H1566" s="21" t="s">
        <v>2362</v>
      </c>
      <c r="I1566" s="19" t="s">
        <v>15692</v>
      </c>
      <c r="J1566" s="19" t="s">
        <v>9283</v>
      </c>
      <c r="K1566" s="20" t="s">
        <v>13392</v>
      </c>
      <c r="L1566" s="19" t="s">
        <v>25</v>
      </c>
    </row>
    <row r="1567" spans="1:12" x14ac:dyDescent="0.25">
      <c r="A1567" s="19" t="s">
        <v>2042</v>
      </c>
      <c r="B1567" s="19" t="s">
        <v>2043</v>
      </c>
      <c r="C1567" s="19" t="s">
        <v>2196</v>
      </c>
      <c r="D1567" s="19" t="s">
        <v>2197</v>
      </c>
      <c r="E1567" s="20" t="s">
        <v>21</v>
      </c>
      <c r="F1567" s="19" t="s">
        <v>21</v>
      </c>
      <c r="G1567" s="180">
        <v>99286</v>
      </c>
      <c r="H1567" s="21" t="s">
        <v>2363</v>
      </c>
      <c r="I1567" s="19" t="s">
        <v>15692</v>
      </c>
      <c r="J1567" s="19" t="s">
        <v>9283</v>
      </c>
      <c r="K1567" s="20" t="s">
        <v>13393</v>
      </c>
      <c r="L1567" s="19" t="s">
        <v>25</v>
      </c>
    </row>
    <row r="1568" spans="1:12" x14ac:dyDescent="0.25">
      <c r="A1568" s="19" t="s">
        <v>2042</v>
      </c>
      <c r="B1568" s="19" t="s">
        <v>2043</v>
      </c>
      <c r="C1568" s="19" t="s">
        <v>2196</v>
      </c>
      <c r="D1568" s="19" t="s">
        <v>2197</v>
      </c>
      <c r="E1568" s="20" t="s">
        <v>21</v>
      </c>
      <c r="F1568" s="19" t="s">
        <v>21</v>
      </c>
      <c r="G1568" s="180">
        <v>99287</v>
      </c>
      <c r="H1568" s="21" t="s">
        <v>2365</v>
      </c>
      <c r="I1568" s="19" t="s">
        <v>15692</v>
      </c>
      <c r="J1568" s="19" t="s">
        <v>9283</v>
      </c>
      <c r="K1568" s="20" t="s">
        <v>13394</v>
      </c>
      <c r="L1568" s="19" t="s">
        <v>25</v>
      </c>
    </row>
    <row r="1569" spans="1:12" x14ac:dyDescent="0.25">
      <c r="A1569" s="19" t="s">
        <v>2042</v>
      </c>
      <c r="B1569" s="19" t="s">
        <v>2043</v>
      </c>
      <c r="C1569" s="19" t="s">
        <v>2196</v>
      </c>
      <c r="D1569" s="19" t="s">
        <v>2197</v>
      </c>
      <c r="E1569" s="20" t="s">
        <v>21</v>
      </c>
      <c r="F1569" s="19" t="s">
        <v>21</v>
      </c>
      <c r="G1569" s="180">
        <v>99288</v>
      </c>
      <c r="H1569" s="21" t="s">
        <v>2366</v>
      </c>
      <c r="I1569" s="19" t="s">
        <v>15747</v>
      </c>
      <c r="J1569" s="19" t="s">
        <v>23</v>
      </c>
      <c r="K1569" s="20" t="s">
        <v>13395</v>
      </c>
      <c r="L1569" s="19" t="s">
        <v>25</v>
      </c>
    </row>
    <row r="1570" spans="1:12" x14ac:dyDescent="0.25">
      <c r="A1570" s="19" t="s">
        <v>2042</v>
      </c>
      <c r="B1570" s="19" t="s">
        <v>2043</v>
      </c>
      <c r="C1570" s="19" t="s">
        <v>2196</v>
      </c>
      <c r="D1570" s="19" t="s">
        <v>2197</v>
      </c>
      <c r="E1570" s="20" t="s">
        <v>21</v>
      </c>
      <c r="F1570" s="19" t="s">
        <v>21</v>
      </c>
      <c r="G1570" s="180">
        <v>99289</v>
      </c>
      <c r="H1570" s="21" t="s">
        <v>2367</v>
      </c>
      <c r="I1570" s="19" t="s">
        <v>15747</v>
      </c>
      <c r="J1570" s="19" t="s">
        <v>23</v>
      </c>
      <c r="K1570" s="20" t="s">
        <v>13396</v>
      </c>
      <c r="L1570" s="19" t="s">
        <v>25</v>
      </c>
    </row>
    <row r="1571" spans="1:12" x14ac:dyDescent="0.25">
      <c r="A1571" s="19" t="s">
        <v>2042</v>
      </c>
      <c r="B1571" s="19" t="s">
        <v>2043</v>
      </c>
      <c r="C1571" s="19" t="s">
        <v>2196</v>
      </c>
      <c r="D1571" s="19" t="s">
        <v>2197</v>
      </c>
      <c r="E1571" s="20" t="s">
        <v>21</v>
      </c>
      <c r="F1571" s="19" t="s">
        <v>21</v>
      </c>
      <c r="G1571" s="180">
        <v>99290</v>
      </c>
      <c r="H1571" s="21" t="s">
        <v>2368</v>
      </c>
      <c r="I1571" s="19" t="s">
        <v>15692</v>
      </c>
      <c r="J1571" s="19" t="s">
        <v>9283</v>
      </c>
      <c r="K1571" s="20" t="s">
        <v>13397</v>
      </c>
      <c r="L1571" s="19" t="s">
        <v>25</v>
      </c>
    </row>
    <row r="1572" spans="1:12" x14ac:dyDescent="0.25">
      <c r="A1572" s="19" t="s">
        <v>2042</v>
      </c>
      <c r="B1572" s="19" t="s">
        <v>2043</v>
      </c>
      <c r="C1572" s="19" t="s">
        <v>2196</v>
      </c>
      <c r="D1572" s="19" t="s">
        <v>2197</v>
      </c>
      <c r="E1572" s="20" t="s">
        <v>21</v>
      </c>
      <c r="F1572" s="19" t="s">
        <v>21</v>
      </c>
      <c r="G1572" s="180">
        <v>99291</v>
      </c>
      <c r="H1572" s="21" t="s">
        <v>2369</v>
      </c>
      <c r="I1572" s="19" t="s">
        <v>15747</v>
      </c>
      <c r="J1572" s="19" t="s">
        <v>23</v>
      </c>
      <c r="K1572" s="20" t="s">
        <v>13396</v>
      </c>
      <c r="L1572" s="19" t="s">
        <v>25</v>
      </c>
    </row>
    <row r="1573" spans="1:12" x14ac:dyDescent="0.25">
      <c r="A1573" s="19" t="s">
        <v>2042</v>
      </c>
      <c r="B1573" s="19" t="s">
        <v>2043</v>
      </c>
      <c r="C1573" s="19" t="s">
        <v>2196</v>
      </c>
      <c r="D1573" s="19" t="s">
        <v>2197</v>
      </c>
      <c r="E1573" s="20" t="s">
        <v>21</v>
      </c>
      <c r="F1573" s="19" t="s">
        <v>21</v>
      </c>
      <c r="G1573" s="180">
        <v>99292</v>
      </c>
      <c r="H1573" s="21" t="s">
        <v>2370</v>
      </c>
      <c r="I1573" s="19" t="s">
        <v>15692</v>
      </c>
      <c r="J1573" s="19" t="s">
        <v>9283</v>
      </c>
      <c r="K1573" s="20" t="s">
        <v>13398</v>
      </c>
      <c r="L1573" s="19" t="s">
        <v>25</v>
      </c>
    </row>
    <row r="1574" spans="1:12" x14ac:dyDescent="0.25">
      <c r="A1574" s="19" t="s">
        <v>2042</v>
      </c>
      <c r="B1574" s="19" t="s">
        <v>2043</v>
      </c>
      <c r="C1574" s="19" t="s">
        <v>2196</v>
      </c>
      <c r="D1574" s="19" t="s">
        <v>2197</v>
      </c>
      <c r="E1574" s="20" t="s">
        <v>21</v>
      </c>
      <c r="F1574" s="19" t="s">
        <v>21</v>
      </c>
      <c r="G1574" s="180">
        <v>99293</v>
      </c>
      <c r="H1574" s="21" t="s">
        <v>2371</v>
      </c>
      <c r="I1574" s="19" t="s">
        <v>15747</v>
      </c>
      <c r="J1574" s="19" t="s">
        <v>23</v>
      </c>
      <c r="K1574" s="20" t="s">
        <v>13399</v>
      </c>
      <c r="L1574" s="19" t="s">
        <v>25</v>
      </c>
    </row>
    <row r="1575" spans="1:12" x14ac:dyDescent="0.25">
      <c r="A1575" s="19" t="s">
        <v>2042</v>
      </c>
      <c r="B1575" s="19" t="s">
        <v>2043</v>
      </c>
      <c r="C1575" s="19" t="s">
        <v>2196</v>
      </c>
      <c r="D1575" s="19" t="s">
        <v>2197</v>
      </c>
      <c r="E1575" s="20" t="s">
        <v>21</v>
      </c>
      <c r="F1575" s="19" t="s">
        <v>21</v>
      </c>
      <c r="G1575" s="180">
        <v>99294</v>
      </c>
      <c r="H1575" s="21" t="s">
        <v>2372</v>
      </c>
      <c r="I1575" s="19" t="s">
        <v>15692</v>
      </c>
      <c r="J1575" s="19" t="s">
        <v>9283</v>
      </c>
      <c r="K1575" s="20" t="s">
        <v>13400</v>
      </c>
      <c r="L1575" s="19" t="s">
        <v>25</v>
      </c>
    </row>
    <row r="1576" spans="1:12" x14ac:dyDescent="0.25">
      <c r="A1576" s="19" t="s">
        <v>2042</v>
      </c>
      <c r="B1576" s="19" t="s">
        <v>2043</v>
      </c>
      <c r="C1576" s="19" t="s">
        <v>2196</v>
      </c>
      <c r="D1576" s="19" t="s">
        <v>2197</v>
      </c>
      <c r="E1576" s="20" t="s">
        <v>21</v>
      </c>
      <c r="F1576" s="19" t="s">
        <v>21</v>
      </c>
      <c r="G1576" s="180">
        <v>99296</v>
      </c>
      <c r="H1576" s="21" t="s">
        <v>2373</v>
      </c>
      <c r="I1576" s="19" t="s">
        <v>15747</v>
      </c>
      <c r="J1576" s="19" t="s">
        <v>23</v>
      </c>
      <c r="K1576" s="20" t="s">
        <v>13401</v>
      </c>
      <c r="L1576" s="19" t="s">
        <v>25</v>
      </c>
    </row>
    <row r="1577" spans="1:12" x14ac:dyDescent="0.25">
      <c r="A1577" s="19" t="s">
        <v>2042</v>
      </c>
      <c r="B1577" s="19" t="s">
        <v>2043</v>
      </c>
      <c r="C1577" s="19" t="s">
        <v>2196</v>
      </c>
      <c r="D1577" s="19" t="s">
        <v>2197</v>
      </c>
      <c r="E1577" s="20" t="s">
        <v>21</v>
      </c>
      <c r="F1577" s="19" t="s">
        <v>21</v>
      </c>
      <c r="G1577" s="180">
        <v>99297</v>
      </c>
      <c r="H1577" s="21" t="s">
        <v>2374</v>
      </c>
      <c r="I1577" s="19" t="s">
        <v>15747</v>
      </c>
      <c r="J1577" s="19" t="s">
        <v>23</v>
      </c>
      <c r="K1577" s="20" t="s">
        <v>13402</v>
      </c>
      <c r="L1577" s="19" t="s">
        <v>25</v>
      </c>
    </row>
    <row r="1578" spans="1:12" x14ac:dyDescent="0.25">
      <c r="A1578" s="19" t="s">
        <v>2042</v>
      </c>
      <c r="B1578" s="19" t="s">
        <v>2043</v>
      </c>
      <c r="C1578" s="19" t="s">
        <v>2196</v>
      </c>
      <c r="D1578" s="19" t="s">
        <v>2197</v>
      </c>
      <c r="E1578" s="20" t="s">
        <v>21</v>
      </c>
      <c r="F1578" s="19" t="s">
        <v>21</v>
      </c>
      <c r="G1578" s="180">
        <v>99298</v>
      </c>
      <c r="H1578" s="21" t="s">
        <v>2375</v>
      </c>
      <c r="I1578" s="19" t="s">
        <v>15692</v>
      </c>
      <c r="J1578" s="19" t="s">
        <v>9283</v>
      </c>
      <c r="K1578" s="20" t="s">
        <v>13403</v>
      </c>
      <c r="L1578" s="19" t="s">
        <v>25</v>
      </c>
    </row>
    <row r="1579" spans="1:12" x14ac:dyDescent="0.25">
      <c r="A1579" s="19" t="s">
        <v>2042</v>
      </c>
      <c r="B1579" s="19" t="s">
        <v>2043</v>
      </c>
      <c r="C1579" s="19" t="s">
        <v>2196</v>
      </c>
      <c r="D1579" s="19" t="s">
        <v>2197</v>
      </c>
      <c r="E1579" s="20" t="s">
        <v>21</v>
      </c>
      <c r="F1579" s="19" t="s">
        <v>21</v>
      </c>
      <c r="G1579" s="180">
        <v>99299</v>
      </c>
      <c r="H1579" s="21" t="s">
        <v>2376</v>
      </c>
      <c r="I1579" s="19" t="s">
        <v>15747</v>
      </c>
      <c r="J1579" s="19" t="s">
        <v>23</v>
      </c>
      <c r="K1579" s="20" t="s">
        <v>13404</v>
      </c>
      <c r="L1579" s="19" t="s">
        <v>25</v>
      </c>
    </row>
    <row r="1580" spans="1:12" x14ac:dyDescent="0.25">
      <c r="A1580" s="19" t="s">
        <v>2042</v>
      </c>
      <c r="B1580" s="19" t="s">
        <v>2043</v>
      </c>
      <c r="C1580" s="19" t="s">
        <v>2196</v>
      </c>
      <c r="D1580" s="19" t="s">
        <v>2197</v>
      </c>
      <c r="E1580" s="20" t="s">
        <v>21</v>
      </c>
      <c r="F1580" s="19" t="s">
        <v>21</v>
      </c>
      <c r="G1580" s="180">
        <v>99300</v>
      </c>
      <c r="H1580" s="21" t="s">
        <v>2377</v>
      </c>
      <c r="I1580" s="19" t="s">
        <v>15692</v>
      </c>
      <c r="J1580" s="19" t="s">
        <v>9283</v>
      </c>
      <c r="K1580" s="20" t="s">
        <v>13405</v>
      </c>
      <c r="L1580" s="19" t="s">
        <v>25</v>
      </c>
    </row>
    <row r="1581" spans="1:12" x14ac:dyDescent="0.25">
      <c r="A1581" s="19" t="s">
        <v>2042</v>
      </c>
      <c r="B1581" s="19" t="s">
        <v>2043</v>
      </c>
      <c r="C1581" s="19" t="s">
        <v>2196</v>
      </c>
      <c r="D1581" s="19" t="s">
        <v>2197</v>
      </c>
      <c r="E1581" s="20" t="s">
        <v>21</v>
      </c>
      <c r="F1581" s="19" t="s">
        <v>21</v>
      </c>
      <c r="G1581" s="180">
        <v>99301</v>
      </c>
      <c r="H1581" s="21" t="s">
        <v>2378</v>
      </c>
      <c r="I1581" s="19" t="s">
        <v>15692</v>
      </c>
      <c r="J1581" s="19" t="s">
        <v>9283</v>
      </c>
      <c r="K1581" s="20" t="s">
        <v>13406</v>
      </c>
      <c r="L1581" s="19" t="s">
        <v>25</v>
      </c>
    </row>
    <row r="1582" spans="1:12" x14ac:dyDescent="0.25">
      <c r="A1582" s="19" t="s">
        <v>2042</v>
      </c>
      <c r="B1582" s="19" t="s">
        <v>2043</v>
      </c>
      <c r="C1582" s="19" t="s">
        <v>2196</v>
      </c>
      <c r="D1582" s="19" t="s">
        <v>2197</v>
      </c>
      <c r="E1582" s="20" t="s">
        <v>21</v>
      </c>
      <c r="F1582" s="19" t="s">
        <v>21</v>
      </c>
      <c r="G1582" s="180">
        <v>99302</v>
      </c>
      <c r="H1582" s="21" t="s">
        <v>2379</v>
      </c>
      <c r="I1582" s="19" t="s">
        <v>15747</v>
      </c>
      <c r="J1582" s="19" t="s">
        <v>23</v>
      </c>
      <c r="K1582" s="20" t="s">
        <v>13407</v>
      </c>
      <c r="L1582" s="19" t="s">
        <v>25</v>
      </c>
    </row>
    <row r="1583" spans="1:12" x14ac:dyDescent="0.25">
      <c r="A1583" s="19" t="s">
        <v>2042</v>
      </c>
      <c r="B1583" s="19" t="s">
        <v>2043</v>
      </c>
      <c r="C1583" s="19" t="s">
        <v>2196</v>
      </c>
      <c r="D1583" s="19" t="s">
        <v>2197</v>
      </c>
      <c r="E1583" s="20" t="s">
        <v>21</v>
      </c>
      <c r="F1583" s="19" t="s">
        <v>21</v>
      </c>
      <c r="G1583" s="180">
        <v>99303</v>
      </c>
      <c r="H1583" s="21" t="s">
        <v>2380</v>
      </c>
      <c r="I1583" s="19" t="s">
        <v>15692</v>
      </c>
      <c r="J1583" s="19" t="s">
        <v>9283</v>
      </c>
      <c r="K1583" s="20" t="s">
        <v>13408</v>
      </c>
      <c r="L1583" s="19" t="s">
        <v>25</v>
      </c>
    </row>
    <row r="1584" spans="1:12" x14ac:dyDescent="0.25">
      <c r="A1584" s="19" t="s">
        <v>2042</v>
      </c>
      <c r="B1584" s="19" t="s">
        <v>2043</v>
      </c>
      <c r="C1584" s="19" t="s">
        <v>2196</v>
      </c>
      <c r="D1584" s="19" t="s">
        <v>2197</v>
      </c>
      <c r="E1584" s="20" t="s">
        <v>21</v>
      </c>
      <c r="F1584" s="19" t="s">
        <v>21</v>
      </c>
      <c r="G1584" s="180">
        <v>99304</v>
      </c>
      <c r="H1584" s="21" t="s">
        <v>2381</v>
      </c>
      <c r="I1584" s="19" t="s">
        <v>15747</v>
      </c>
      <c r="J1584" s="19" t="s">
        <v>23</v>
      </c>
      <c r="K1584" s="20" t="s">
        <v>13409</v>
      </c>
      <c r="L1584" s="19" t="s">
        <v>25</v>
      </c>
    </row>
    <row r="1585" spans="1:12" x14ac:dyDescent="0.25">
      <c r="A1585" s="19" t="s">
        <v>2042</v>
      </c>
      <c r="B1585" s="19" t="s">
        <v>2043</v>
      </c>
      <c r="C1585" s="19" t="s">
        <v>2196</v>
      </c>
      <c r="D1585" s="19" t="s">
        <v>2197</v>
      </c>
      <c r="E1585" s="20" t="s">
        <v>21</v>
      </c>
      <c r="F1585" s="19" t="s">
        <v>21</v>
      </c>
      <c r="G1585" s="180">
        <v>99305</v>
      </c>
      <c r="H1585" s="21" t="s">
        <v>2382</v>
      </c>
      <c r="I1585" s="19" t="s">
        <v>15692</v>
      </c>
      <c r="J1585" s="19" t="s">
        <v>9283</v>
      </c>
      <c r="K1585" s="20" t="s">
        <v>13410</v>
      </c>
      <c r="L1585" s="19" t="s">
        <v>25</v>
      </c>
    </row>
    <row r="1586" spans="1:12" x14ac:dyDescent="0.25">
      <c r="A1586" s="19" t="s">
        <v>2042</v>
      </c>
      <c r="B1586" s="19" t="s">
        <v>2043</v>
      </c>
      <c r="C1586" s="19" t="s">
        <v>2196</v>
      </c>
      <c r="D1586" s="19" t="s">
        <v>2197</v>
      </c>
      <c r="E1586" s="20" t="s">
        <v>21</v>
      </c>
      <c r="F1586" s="19" t="s">
        <v>21</v>
      </c>
      <c r="G1586" s="180">
        <v>99306</v>
      </c>
      <c r="H1586" s="21" t="s">
        <v>2383</v>
      </c>
      <c r="I1586" s="19" t="s">
        <v>15747</v>
      </c>
      <c r="J1586" s="19" t="s">
        <v>23</v>
      </c>
      <c r="K1586" s="20" t="s">
        <v>13407</v>
      </c>
      <c r="L1586" s="19" t="s">
        <v>25</v>
      </c>
    </row>
    <row r="1587" spans="1:12" x14ac:dyDescent="0.25">
      <c r="A1587" s="19" t="s">
        <v>2042</v>
      </c>
      <c r="B1587" s="19" t="s">
        <v>2043</v>
      </c>
      <c r="C1587" s="19" t="s">
        <v>2196</v>
      </c>
      <c r="D1587" s="19" t="s">
        <v>2197</v>
      </c>
      <c r="E1587" s="20" t="s">
        <v>21</v>
      </c>
      <c r="F1587" s="19" t="s">
        <v>21</v>
      </c>
      <c r="G1587" s="180">
        <v>99307</v>
      </c>
      <c r="H1587" s="21" t="s">
        <v>2384</v>
      </c>
      <c r="I1587" s="19" t="s">
        <v>15747</v>
      </c>
      <c r="J1587" s="19" t="s">
        <v>23</v>
      </c>
      <c r="K1587" s="20" t="s">
        <v>13411</v>
      </c>
      <c r="L1587" s="19" t="s">
        <v>25</v>
      </c>
    </row>
    <row r="1588" spans="1:12" x14ac:dyDescent="0.25">
      <c r="A1588" s="19" t="s">
        <v>2042</v>
      </c>
      <c r="B1588" s="19" t="s">
        <v>2043</v>
      </c>
      <c r="C1588" s="19" t="s">
        <v>2196</v>
      </c>
      <c r="D1588" s="19" t="s">
        <v>2197</v>
      </c>
      <c r="E1588" s="20" t="s">
        <v>21</v>
      </c>
      <c r="F1588" s="19" t="s">
        <v>21</v>
      </c>
      <c r="G1588" s="180">
        <v>99308</v>
      </c>
      <c r="H1588" s="21" t="s">
        <v>2385</v>
      </c>
      <c r="I1588" s="19" t="s">
        <v>15692</v>
      </c>
      <c r="J1588" s="19" t="s">
        <v>9283</v>
      </c>
      <c r="K1588" s="20" t="s">
        <v>13412</v>
      </c>
      <c r="L1588" s="19" t="s">
        <v>25</v>
      </c>
    </row>
    <row r="1589" spans="1:12" x14ac:dyDescent="0.25">
      <c r="A1589" s="19" t="s">
        <v>2042</v>
      </c>
      <c r="B1589" s="19" t="s">
        <v>2043</v>
      </c>
      <c r="C1589" s="19" t="s">
        <v>2196</v>
      </c>
      <c r="D1589" s="19" t="s">
        <v>2197</v>
      </c>
      <c r="E1589" s="20" t="s">
        <v>21</v>
      </c>
      <c r="F1589" s="19" t="s">
        <v>21</v>
      </c>
      <c r="G1589" s="180">
        <v>99309</v>
      </c>
      <c r="H1589" s="21" t="s">
        <v>2386</v>
      </c>
      <c r="I1589" s="19" t="s">
        <v>15747</v>
      </c>
      <c r="J1589" s="19" t="s">
        <v>23</v>
      </c>
      <c r="K1589" s="20" t="s">
        <v>13413</v>
      </c>
      <c r="L1589" s="19" t="s">
        <v>25</v>
      </c>
    </row>
    <row r="1590" spans="1:12" x14ac:dyDescent="0.25">
      <c r="A1590" s="19" t="s">
        <v>2042</v>
      </c>
      <c r="B1590" s="19" t="s">
        <v>2043</v>
      </c>
      <c r="C1590" s="19" t="s">
        <v>2196</v>
      </c>
      <c r="D1590" s="19" t="s">
        <v>2197</v>
      </c>
      <c r="E1590" s="20" t="s">
        <v>21</v>
      </c>
      <c r="F1590" s="19" t="s">
        <v>21</v>
      </c>
      <c r="G1590" s="180">
        <v>99310</v>
      </c>
      <c r="H1590" s="21" t="s">
        <v>2387</v>
      </c>
      <c r="I1590" s="19" t="s">
        <v>15692</v>
      </c>
      <c r="J1590" s="19" t="s">
        <v>9283</v>
      </c>
      <c r="K1590" s="20" t="s">
        <v>13414</v>
      </c>
      <c r="L1590" s="19" t="s">
        <v>25</v>
      </c>
    </row>
    <row r="1591" spans="1:12" x14ac:dyDescent="0.25">
      <c r="A1591" s="19" t="s">
        <v>2042</v>
      </c>
      <c r="B1591" s="19" t="s">
        <v>2043</v>
      </c>
      <c r="C1591" s="19" t="s">
        <v>2196</v>
      </c>
      <c r="D1591" s="19" t="s">
        <v>2197</v>
      </c>
      <c r="E1591" s="20" t="s">
        <v>21</v>
      </c>
      <c r="F1591" s="19" t="s">
        <v>21</v>
      </c>
      <c r="G1591" s="180">
        <v>99311</v>
      </c>
      <c r="H1591" s="21" t="s">
        <v>2388</v>
      </c>
      <c r="I1591" s="19" t="s">
        <v>15747</v>
      </c>
      <c r="J1591" s="19" t="s">
        <v>23</v>
      </c>
      <c r="K1591" s="20" t="s">
        <v>13413</v>
      </c>
      <c r="L1591" s="19" t="s">
        <v>25</v>
      </c>
    </row>
    <row r="1592" spans="1:12" x14ac:dyDescent="0.25">
      <c r="A1592" s="19" t="s">
        <v>2042</v>
      </c>
      <c r="B1592" s="19" t="s">
        <v>2043</v>
      </c>
      <c r="C1592" s="19" t="s">
        <v>2196</v>
      </c>
      <c r="D1592" s="19" t="s">
        <v>2197</v>
      </c>
      <c r="E1592" s="20" t="s">
        <v>21</v>
      </c>
      <c r="F1592" s="19" t="s">
        <v>21</v>
      </c>
      <c r="G1592" s="180">
        <v>99312</v>
      </c>
      <c r="H1592" s="21" t="s">
        <v>2389</v>
      </c>
      <c r="I1592" s="19" t="s">
        <v>15692</v>
      </c>
      <c r="J1592" s="19" t="s">
        <v>9283</v>
      </c>
      <c r="K1592" s="20" t="s">
        <v>13415</v>
      </c>
      <c r="L1592" s="19" t="s">
        <v>25</v>
      </c>
    </row>
    <row r="1593" spans="1:12" x14ac:dyDescent="0.25">
      <c r="A1593" s="19" t="s">
        <v>2042</v>
      </c>
      <c r="B1593" s="19" t="s">
        <v>2043</v>
      </c>
      <c r="C1593" s="19" t="s">
        <v>2196</v>
      </c>
      <c r="D1593" s="19" t="s">
        <v>2197</v>
      </c>
      <c r="E1593" s="20" t="s">
        <v>21</v>
      </c>
      <c r="F1593" s="19" t="s">
        <v>21</v>
      </c>
      <c r="G1593" s="180">
        <v>99313</v>
      </c>
      <c r="H1593" s="21" t="s">
        <v>2390</v>
      </c>
      <c r="I1593" s="19" t="s">
        <v>15692</v>
      </c>
      <c r="J1593" s="19" t="s">
        <v>9283</v>
      </c>
      <c r="K1593" s="20" t="s">
        <v>13416</v>
      </c>
      <c r="L1593" s="19" t="s">
        <v>25</v>
      </c>
    </row>
    <row r="1594" spans="1:12" x14ac:dyDescent="0.25">
      <c r="A1594" s="19" t="s">
        <v>2042</v>
      </c>
      <c r="B1594" s="19" t="s">
        <v>2043</v>
      </c>
      <c r="C1594" s="19" t="s">
        <v>2196</v>
      </c>
      <c r="D1594" s="19" t="s">
        <v>2197</v>
      </c>
      <c r="E1594" s="20" t="s">
        <v>21</v>
      </c>
      <c r="F1594" s="19" t="s">
        <v>21</v>
      </c>
      <c r="G1594" s="180">
        <v>99314</v>
      </c>
      <c r="H1594" s="21" t="s">
        <v>2391</v>
      </c>
      <c r="I1594" s="19" t="s">
        <v>15747</v>
      </c>
      <c r="J1594" s="19" t="s">
        <v>23</v>
      </c>
      <c r="K1594" s="20" t="s">
        <v>13417</v>
      </c>
      <c r="L1594" s="19" t="s">
        <v>25</v>
      </c>
    </row>
    <row r="1595" spans="1:12" x14ac:dyDescent="0.25">
      <c r="A1595" s="19" t="s">
        <v>2042</v>
      </c>
      <c r="B1595" s="19" t="s">
        <v>2043</v>
      </c>
      <c r="C1595" s="19" t="s">
        <v>2196</v>
      </c>
      <c r="D1595" s="19" t="s">
        <v>2197</v>
      </c>
      <c r="E1595" s="20" t="s">
        <v>21</v>
      </c>
      <c r="F1595" s="19" t="s">
        <v>21</v>
      </c>
      <c r="G1595" s="180">
        <v>99315</v>
      </c>
      <c r="H1595" s="21" t="s">
        <v>2392</v>
      </c>
      <c r="I1595" s="19" t="s">
        <v>15692</v>
      </c>
      <c r="J1595" s="19" t="s">
        <v>9283</v>
      </c>
      <c r="K1595" s="20" t="s">
        <v>13418</v>
      </c>
      <c r="L1595" s="19" t="s">
        <v>25</v>
      </c>
    </row>
    <row r="1596" spans="1:12" x14ac:dyDescent="0.25">
      <c r="A1596" s="19" t="s">
        <v>2042</v>
      </c>
      <c r="B1596" s="19" t="s">
        <v>2043</v>
      </c>
      <c r="C1596" s="19" t="s">
        <v>2196</v>
      </c>
      <c r="D1596" s="19" t="s">
        <v>2197</v>
      </c>
      <c r="E1596" s="20" t="s">
        <v>21</v>
      </c>
      <c r="F1596" s="19" t="s">
        <v>21</v>
      </c>
      <c r="G1596" s="180">
        <v>99317</v>
      </c>
      <c r="H1596" s="21" t="s">
        <v>2393</v>
      </c>
      <c r="I1596" s="19" t="s">
        <v>15747</v>
      </c>
      <c r="J1596" s="19" t="s">
        <v>23</v>
      </c>
      <c r="K1596" s="20" t="s">
        <v>13419</v>
      </c>
      <c r="L1596" s="19" t="s">
        <v>25</v>
      </c>
    </row>
    <row r="1597" spans="1:12" x14ac:dyDescent="0.25">
      <c r="A1597" s="19" t="s">
        <v>2042</v>
      </c>
      <c r="B1597" s="19" t="s">
        <v>2043</v>
      </c>
      <c r="C1597" s="19" t="s">
        <v>2196</v>
      </c>
      <c r="D1597" s="19" t="s">
        <v>2197</v>
      </c>
      <c r="E1597" s="20" t="s">
        <v>21</v>
      </c>
      <c r="F1597" s="19" t="s">
        <v>21</v>
      </c>
      <c r="G1597" s="180">
        <v>99318</v>
      </c>
      <c r="H1597" s="21" t="s">
        <v>2394</v>
      </c>
      <c r="I1597" s="19" t="s">
        <v>15747</v>
      </c>
      <c r="J1597" s="19" t="s">
        <v>23</v>
      </c>
      <c r="K1597" s="20" t="s">
        <v>13420</v>
      </c>
      <c r="L1597" s="19" t="s">
        <v>25</v>
      </c>
    </row>
    <row r="1598" spans="1:12" x14ac:dyDescent="0.25">
      <c r="A1598" s="19" t="s">
        <v>2042</v>
      </c>
      <c r="B1598" s="19" t="s">
        <v>2043</v>
      </c>
      <c r="C1598" s="19" t="s">
        <v>2196</v>
      </c>
      <c r="D1598" s="19" t="s">
        <v>2197</v>
      </c>
      <c r="E1598" s="20" t="s">
        <v>21</v>
      </c>
      <c r="F1598" s="19" t="s">
        <v>21</v>
      </c>
      <c r="G1598" s="180">
        <v>99319</v>
      </c>
      <c r="H1598" s="21" t="s">
        <v>2396</v>
      </c>
      <c r="I1598" s="19" t="s">
        <v>15747</v>
      </c>
      <c r="J1598" s="19" t="s">
        <v>23</v>
      </c>
      <c r="K1598" s="20" t="s">
        <v>13421</v>
      </c>
      <c r="L1598" s="19" t="s">
        <v>25</v>
      </c>
    </row>
    <row r="1599" spans="1:12" x14ac:dyDescent="0.25">
      <c r="A1599" s="19" t="s">
        <v>2042</v>
      </c>
      <c r="B1599" s="19" t="s">
        <v>2043</v>
      </c>
      <c r="C1599" s="19" t="s">
        <v>2196</v>
      </c>
      <c r="D1599" s="19" t="s">
        <v>2197</v>
      </c>
      <c r="E1599" s="20" t="s">
        <v>21</v>
      </c>
      <c r="F1599" s="19" t="s">
        <v>21</v>
      </c>
      <c r="G1599" s="180">
        <v>99320</v>
      </c>
      <c r="H1599" s="21" t="s">
        <v>2397</v>
      </c>
      <c r="I1599" s="19" t="s">
        <v>15692</v>
      </c>
      <c r="J1599" s="19" t="s">
        <v>9283</v>
      </c>
      <c r="K1599" s="20" t="s">
        <v>13422</v>
      </c>
      <c r="L1599" s="19" t="s">
        <v>25</v>
      </c>
    </row>
    <row r="1600" spans="1:12" x14ac:dyDescent="0.25">
      <c r="A1600" s="19" t="s">
        <v>2042</v>
      </c>
      <c r="B1600" s="19" t="s">
        <v>2043</v>
      </c>
      <c r="C1600" s="19" t="s">
        <v>2196</v>
      </c>
      <c r="D1600" s="19" t="s">
        <v>2197</v>
      </c>
      <c r="E1600" s="20" t="s">
        <v>21</v>
      </c>
      <c r="F1600" s="19" t="s">
        <v>21</v>
      </c>
      <c r="G1600" s="180">
        <v>99321</v>
      </c>
      <c r="H1600" s="21" t="s">
        <v>2398</v>
      </c>
      <c r="I1600" s="19" t="s">
        <v>15747</v>
      </c>
      <c r="J1600" s="19" t="s">
        <v>23</v>
      </c>
      <c r="K1600" s="20" t="s">
        <v>13423</v>
      </c>
      <c r="L1600" s="19" t="s">
        <v>25</v>
      </c>
    </row>
    <row r="1601" spans="1:12" x14ac:dyDescent="0.25">
      <c r="A1601" s="19" t="s">
        <v>2042</v>
      </c>
      <c r="B1601" s="19" t="s">
        <v>2043</v>
      </c>
      <c r="C1601" s="19" t="s">
        <v>2196</v>
      </c>
      <c r="D1601" s="19" t="s">
        <v>2197</v>
      </c>
      <c r="E1601" s="20" t="s">
        <v>21</v>
      </c>
      <c r="F1601" s="19" t="s">
        <v>21</v>
      </c>
      <c r="G1601" s="180">
        <v>99322</v>
      </c>
      <c r="H1601" s="21" t="s">
        <v>2399</v>
      </c>
      <c r="I1601" s="19" t="s">
        <v>15692</v>
      </c>
      <c r="J1601" s="19" t="s">
        <v>9283</v>
      </c>
      <c r="K1601" s="20" t="s">
        <v>13424</v>
      </c>
      <c r="L1601" s="19" t="s">
        <v>25</v>
      </c>
    </row>
    <row r="1602" spans="1:12" x14ac:dyDescent="0.25">
      <c r="A1602" s="19" t="s">
        <v>2042</v>
      </c>
      <c r="B1602" s="19" t="s">
        <v>2043</v>
      </c>
      <c r="C1602" s="19" t="s">
        <v>2196</v>
      </c>
      <c r="D1602" s="19" t="s">
        <v>2197</v>
      </c>
      <c r="E1602" s="20" t="s">
        <v>21</v>
      </c>
      <c r="F1602" s="19" t="s">
        <v>21</v>
      </c>
      <c r="G1602" s="180">
        <v>99323</v>
      </c>
      <c r="H1602" s="21" t="s">
        <v>2400</v>
      </c>
      <c r="I1602" s="19" t="s">
        <v>15747</v>
      </c>
      <c r="J1602" s="19" t="s">
        <v>23</v>
      </c>
      <c r="K1602" s="20" t="s">
        <v>13402</v>
      </c>
      <c r="L1602" s="19" t="s">
        <v>25</v>
      </c>
    </row>
    <row r="1603" spans="1:12" x14ac:dyDescent="0.25">
      <c r="A1603" s="19" t="s">
        <v>2042</v>
      </c>
      <c r="B1603" s="19" t="s">
        <v>2043</v>
      </c>
      <c r="C1603" s="19" t="s">
        <v>2196</v>
      </c>
      <c r="D1603" s="19" t="s">
        <v>2197</v>
      </c>
      <c r="E1603" s="20" t="s">
        <v>21</v>
      </c>
      <c r="F1603" s="19" t="s">
        <v>21</v>
      </c>
      <c r="G1603" s="180">
        <v>99324</v>
      </c>
      <c r="H1603" s="21" t="s">
        <v>2401</v>
      </c>
      <c r="I1603" s="19" t="s">
        <v>15692</v>
      </c>
      <c r="J1603" s="19" t="s">
        <v>9283</v>
      </c>
      <c r="K1603" s="20" t="s">
        <v>13425</v>
      </c>
      <c r="L1603" s="19" t="s">
        <v>25</v>
      </c>
    </row>
    <row r="1604" spans="1:12" x14ac:dyDescent="0.25">
      <c r="A1604" s="19" t="s">
        <v>2042</v>
      </c>
      <c r="B1604" s="19" t="s">
        <v>2043</v>
      </c>
      <c r="C1604" s="19" t="s">
        <v>2196</v>
      </c>
      <c r="D1604" s="19" t="s">
        <v>2197</v>
      </c>
      <c r="E1604" s="20" t="s">
        <v>21</v>
      </c>
      <c r="F1604" s="19" t="s">
        <v>21</v>
      </c>
      <c r="G1604" s="180">
        <v>99325</v>
      </c>
      <c r="H1604" s="21" t="s">
        <v>2402</v>
      </c>
      <c r="I1604" s="19" t="s">
        <v>15747</v>
      </c>
      <c r="J1604" s="19" t="s">
        <v>23</v>
      </c>
      <c r="K1604" s="20" t="s">
        <v>13404</v>
      </c>
      <c r="L1604" s="19" t="s">
        <v>25</v>
      </c>
    </row>
    <row r="1605" spans="1:12" x14ac:dyDescent="0.25">
      <c r="A1605" s="19" t="s">
        <v>2042</v>
      </c>
      <c r="B1605" s="19" t="s">
        <v>2043</v>
      </c>
      <c r="C1605" s="19" t="s">
        <v>2196</v>
      </c>
      <c r="D1605" s="19" t="s">
        <v>2197</v>
      </c>
      <c r="E1605" s="20" t="s">
        <v>21</v>
      </c>
      <c r="F1605" s="19" t="s">
        <v>21</v>
      </c>
      <c r="G1605" s="180">
        <v>99326</v>
      </c>
      <c r="H1605" s="21" t="s">
        <v>2403</v>
      </c>
      <c r="I1605" s="19" t="s">
        <v>15692</v>
      </c>
      <c r="J1605" s="19" t="s">
        <v>9283</v>
      </c>
      <c r="K1605" s="20" t="s">
        <v>13426</v>
      </c>
      <c r="L1605" s="19" t="s">
        <v>25</v>
      </c>
    </row>
    <row r="1606" spans="1:12" x14ac:dyDescent="0.25">
      <c r="A1606" s="19" t="s">
        <v>2042</v>
      </c>
      <c r="B1606" s="19" t="s">
        <v>2043</v>
      </c>
      <c r="C1606" s="19" t="s">
        <v>2196</v>
      </c>
      <c r="D1606" s="19" t="s">
        <v>2197</v>
      </c>
      <c r="E1606" s="20" t="s">
        <v>21</v>
      </c>
      <c r="F1606" s="19" t="s">
        <v>21</v>
      </c>
      <c r="G1606" s="180">
        <v>99327</v>
      </c>
      <c r="H1606" s="21" t="s">
        <v>2404</v>
      </c>
      <c r="I1606" s="19" t="s">
        <v>15747</v>
      </c>
      <c r="J1606" s="19" t="s">
        <v>23</v>
      </c>
      <c r="K1606" s="20" t="s">
        <v>13427</v>
      </c>
      <c r="L1606" s="19" t="s">
        <v>25</v>
      </c>
    </row>
    <row r="1607" spans="1:12" x14ac:dyDescent="0.25">
      <c r="A1607" s="19" t="s">
        <v>2042</v>
      </c>
      <c r="B1607" s="19" t="s">
        <v>2043</v>
      </c>
      <c r="C1607" s="19" t="s">
        <v>2405</v>
      </c>
      <c r="D1607" s="19" t="s">
        <v>2406</v>
      </c>
      <c r="E1607" s="20" t="s">
        <v>21</v>
      </c>
      <c r="F1607" s="19" t="s">
        <v>21</v>
      </c>
      <c r="G1607" s="180">
        <v>94263</v>
      </c>
      <c r="H1607" s="21" t="s">
        <v>2407</v>
      </c>
      <c r="I1607" s="19" t="s">
        <v>15747</v>
      </c>
      <c r="J1607" s="19" t="s">
        <v>9283</v>
      </c>
      <c r="K1607" s="20" t="s">
        <v>6131</v>
      </c>
      <c r="L1607" s="19" t="s">
        <v>25</v>
      </c>
    </row>
    <row r="1608" spans="1:12" x14ac:dyDescent="0.25">
      <c r="A1608" s="19" t="s">
        <v>2042</v>
      </c>
      <c r="B1608" s="19" t="s">
        <v>2043</v>
      </c>
      <c r="C1608" s="19" t="s">
        <v>2405</v>
      </c>
      <c r="D1608" s="19" t="s">
        <v>2406</v>
      </c>
      <c r="E1608" s="20" t="s">
        <v>21</v>
      </c>
      <c r="F1608" s="19" t="s">
        <v>21</v>
      </c>
      <c r="G1608" s="180">
        <v>94264</v>
      </c>
      <c r="H1608" s="21" t="s">
        <v>2409</v>
      </c>
      <c r="I1608" s="19" t="s">
        <v>15747</v>
      </c>
      <c r="J1608" s="19" t="s">
        <v>9283</v>
      </c>
      <c r="K1608" s="20" t="s">
        <v>13126</v>
      </c>
      <c r="L1608" s="19" t="s">
        <v>25</v>
      </c>
    </row>
    <row r="1609" spans="1:12" x14ac:dyDescent="0.25">
      <c r="A1609" s="19" t="s">
        <v>2042</v>
      </c>
      <c r="B1609" s="19" t="s">
        <v>2043</v>
      </c>
      <c r="C1609" s="19" t="s">
        <v>2405</v>
      </c>
      <c r="D1609" s="19" t="s">
        <v>2406</v>
      </c>
      <c r="E1609" s="20" t="s">
        <v>21</v>
      </c>
      <c r="F1609" s="19" t="s">
        <v>21</v>
      </c>
      <c r="G1609" s="180">
        <v>94265</v>
      </c>
      <c r="H1609" s="21" t="s">
        <v>2410</v>
      </c>
      <c r="I1609" s="19" t="s">
        <v>15747</v>
      </c>
      <c r="J1609" s="19" t="s">
        <v>9283</v>
      </c>
      <c r="K1609" s="20" t="s">
        <v>13428</v>
      </c>
      <c r="L1609" s="19" t="s">
        <v>25</v>
      </c>
    </row>
    <row r="1610" spans="1:12" x14ac:dyDescent="0.25">
      <c r="A1610" s="19" t="s">
        <v>2042</v>
      </c>
      <c r="B1610" s="19" t="s">
        <v>2043</v>
      </c>
      <c r="C1610" s="19" t="s">
        <v>2405</v>
      </c>
      <c r="D1610" s="19" t="s">
        <v>2406</v>
      </c>
      <c r="E1610" s="20" t="s">
        <v>21</v>
      </c>
      <c r="F1610" s="19" t="s">
        <v>21</v>
      </c>
      <c r="G1610" s="180">
        <v>94266</v>
      </c>
      <c r="H1610" s="21" t="s">
        <v>2411</v>
      </c>
      <c r="I1610" s="19" t="s">
        <v>15747</v>
      </c>
      <c r="J1610" s="19" t="s">
        <v>9283</v>
      </c>
      <c r="K1610" s="20" t="s">
        <v>1645</v>
      </c>
      <c r="L1610" s="19" t="s">
        <v>25</v>
      </c>
    </row>
    <row r="1611" spans="1:12" x14ac:dyDescent="0.25">
      <c r="A1611" s="19" t="s">
        <v>2042</v>
      </c>
      <c r="B1611" s="19" t="s">
        <v>2043</v>
      </c>
      <c r="C1611" s="19" t="s">
        <v>2405</v>
      </c>
      <c r="D1611" s="19" t="s">
        <v>2406</v>
      </c>
      <c r="E1611" s="20" t="s">
        <v>21</v>
      </c>
      <c r="F1611" s="19" t="s">
        <v>21</v>
      </c>
      <c r="G1611" s="180">
        <v>94267</v>
      </c>
      <c r="H1611" s="21" t="s">
        <v>2412</v>
      </c>
      <c r="I1611" s="19" t="s">
        <v>15747</v>
      </c>
      <c r="J1611" s="19" t="s">
        <v>9283</v>
      </c>
      <c r="K1611" s="20" t="s">
        <v>13429</v>
      </c>
      <c r="L1611" s="19" t="s">
        <v>25</v>
      </c>
    </row>
    <row r="1612" spans="1:12" x14ac:dyDescent="0.25">
      <c r="A1612" s="19" t="s">
        <v>2042</v>
      </c>
      <c r="B1612" s="19" t="s">
        <v>2043</v>
      </c>
      <c r="C1612" s="19" t="s">
        <v>2405</v>
      </c>
      <c r="D1612" s="19" t="s">
        <v>2406</v>
      </c>
      <c r="E1612" s="20" t="s">
        <v>21</v>
      </c>
      <c r="F1612" s="19" t="s">
        <v>21</v>
      </c>
      <c r="G1612" s="180">
        <v>94268</v>
      </c>
      <c r="H1612" s="21" t="s">
        <v>2414</v>
      </c>
      <c r="I1612" s="19" t="s">
        <v>15747</v>
      </c>
      <c r="J1612" s="19" t="s">
        <v>9283</v>
      </c>
      <c r="K1612" s="20" t="s">
        <v>13430</v>
      </c>
      <c r="L1612" s="19" t="s">
        <v>25</v>
      </c>
    </row>
    <row r="1613" spans="1:12" x14ac:dyDescent="0.25">
      <c r="A1613" s="19" t="s">
        <v>2042</v>
      </c>
      <c r="B1613" s="19" t="s">
        <v>2043</v>
      </c>
      <c r="C1613" s="19" t="s">
        <v>2405</v>
      </c>
      <c r="D1613" s="19" t="s">
        <v>2406</v>
      </c>
      <c r="E1613" s="20" t="s">
        <v>21</v>
      </c>
      <c r="F1613" s="19" t="s">
        <v>21</v>
      </c>
      <c r="G1613" s="180">
        <v>94269</v>
      </c>
      <c r="H1613" s="21" t="s">
        <v>2416</v>
      </c>
      <c r="I1613" s="19" t="s">
        <v>15747</v>
      </c>
      <c r="J1613" s="19" t="s">
        <v>9283</v>
      </c>
      <c r="K1613" s="20" t="s">
        <v>13431</v>
      </c>
      <c r="L1613" s="19" t="s">
        <v>25</v>
      </c>
    </row>
    <row r="1614" spans="1:12" x14ac:dyDescent="0.25">
      <c r="A1614" s="19" t="s">
        <v>2042</v>
      </c>
      <c r="B1614" s="19" t="s">
        <v>2043</v>
      </c>
      <c r="C1614" s="19" t="s">
        <v>2405</v>
      </c>
      <c r="D1614" s="19" t="s">
        <v>2406</v>
      </c>
      <c r="E1614" s="20" t="s">
        <v>21</v>
      </c>
      <c r="F1614" s="19" t="s">
        <v>21</v>
      </c>
      <c r="G1614" s="180">
        <v>94270</v>
      </c>
      <c r="H1614" s="21" t="s">
        <v>2417</v>
      </c>
      <c r="I1614" s="19" t="s">
        <v>15747</v>
      </c>
      <c r="J1614" s="19" t="s">
        <v>9283</v>
      </c>
      <c r="K1614" s="20" t="s">
        <v>13432</v>
      </c>
      <c r="L1614" s="19" t="s">
        <v>25</v>
      </c>
    </row>
    <row r="1615" spans="1:12" x14ac:dyDescent="0.25">
      <c r="A1615" s="19" t="s">
        <v>2042</v>
      </c>
      <c r="B1615" s="19" t="s">
        <v>2043</v>
      </c>
      <c r="C1615" s="19" t="s">
        <v>2405</v>
      </c>
      <c r="D1615" s="19" t="s">
        <v>2406</v>
      </c>
      <c r="E1615" s="20" t="s">
        <v>21</v>
      </c>
      <c r="F1615" s="19" t="s">
        <v>21</v>
      </c>
      <c r="G1615" s="180">
        <v>94271</v>
      </c>
      <c r="H1615" s="21" t="s">
        <v>2418</v>
      </c>
      <c r="I1615" s="19" t="s">
        <v>15747</v>
      </c>
      <c r="J1615" s="19" t="s">
        <v>9283</v>
      </c>
      <c r="K1615" s="20" t="s">
        <v>13433</v>
      </c>
      <c r="L1615" s="19" t="s">
        <v>25</v>
      </c>
    </row>
    <row r="1616" spans="1:12" x14ac:dyDescent="0.25">
      <c r="A1616" s="19" t="s">
        <v>2042</v>
      </c>
      <c r="B1616" s="19" t="s">
        <v>2043</v>
      </c>
      <c r="C1616" s="19" t="s">
        <v>2405</v>
      </c>
      <c r="D1616" s="19" t="s">
        <v>2406</v>
      </c>
      <c r="E1616" s="20" t="s">
        <v>21</v>
      </c>
      <c r="F1616" s="19" t="s">
        <v>21</v>
      </c>
      <c r="G1616" s="180">
        <v>94272</v>
      </c>
      <c r="H1616" s="21" t="s">
        <v>2419</v>
      </c>
      <c r="I1616" s="19" t="s">
        <v>15747</v>
      </c>
      <c r="J1616" s="19" t="s">
        <v>9283</v>
      </c>
      <c r="K1616" s="20" t="s">
        <v>2870</v>
      </c>
      <c r="L1616" s="19" t="s">
        <v>25</v>
      </c>
    </row>
    <row r="1617" spans="1:12" ht="27" x14ac:dyDescent="0.25">
      <c r="A1617" s="19" t="s">
        <v>2042</v>
      </c>
      <c r="B1617" s="19" t="s">
        <v>2043</v>
      </c>
      <c r="C1617" s="19" t="s">
        <v>2405</v>
      </c>
      <c r="D1617" s="19" t="s">
        <v>2406</v>
      </c>
      <c r="E1617" s="20" t="s">
        <v>21</v>
      </c>
      <c r="F1617" s="19" t="s">
        <v>21</v>
      </c>
      <c r="G1617" s="180">
        <v>94273</v>
      </c>
      <c r="H1617" s="21" t="s">
        <v>2420</v>
      </c>
      <c r="I1617" s="19" t="s">
        <v>15747</v>
      </c>
      <c r="J1617" s="19" t="s">
        <v>23</v>
      </c>
      <c r="K1617" s="20" t="s">
        <v>4659</v>
      </c>
      <c r="L1617" s="19" t="s">
        <v>25</v>
      </c>
    </row>
    <row r="1618" spans="1:12" ht="27" x14ac:dyDescent="0.25">
      <c r="A1618" s="19" t="s">
        <v>2042</v>
      </c>
      <c r="B1618" s="19" t="s">
        <v>2043</v>
      </c>
      <c r="C1618" s="19" t="s">
        <v>2405</v>
      </c>
      <c r="D1618" s="19" t="s">
        <v>2406</v>
      </c>
      <c r="E1618" s="20" t="s">
        <v>21</v>
      </c>
      <c r="F1618" s="19" t="s">
        <v>21</v>
      </c>
      <c r="G1618" s="180">
        <v>94274</v>
      </c>
      <c r="H1618" s="21" t="s">
        <v>2421</v>
      </c>
      <c r="I1618" s="19" t="s">
        <v>15747</v>
      </c>
      <c r="J1618" s="19" t="s">
        <v>23</v>
      </c>
      <c r="K1618" s="20" t="s">
        <v>11129</v>
      </c>
      <c r="L1618" s="19" t="s">
        <v>25</v>
      </c>
    </row>
    <row r="1619" spans="1:12" ht="27" x14ac:dyDescent="0.25">
      <c r="A1619" s="19" t="s">
        <v>2042</v>
      </c>
      <c r="B1619" s="19" t="s">
        <v>2043</v>
      </c>
      <c r="C1619" s="19" t="s">
        <v>2405</v>
      </c>
      <c r="D1619" s="19" t="s">
        <v>2406</v>
      </c>
      <c r="E1619" s="20" t="s">
        <v>21</v>
      </c>
      <c r="F1619" s="19" t="s">
        <v>21</v>
      </c>
      <c r="G1619" s="180">
        <v>94275</v>
      </c>
      <c r="H1619" s="21" t="s">
        <v>2423</v>
      </c>
      <c r="I1619" s="19" t="s">
        <v>15747</v>
      </c>
      <c r="J1619" s="19" t="s">
        <v>23</v>
      </c>
      <c r="K1619" s="20" t="s">
        <v>6227</v>
      </c>
      <c r="L1619" s="19" t="s">
        <v>25</v>
      </c>
    </row>
    <row r="1620" spans="1:12" ht="27" x14ac:dyDescent="0.25">
      <c r="A1620" s="19" t="s">
        <v>2042</v>
      </c>
      <c r="B1620" s="19" t="s">
        <v>2043</v>
      </c>
      <c r="C1620" s="19" t="s">
        <v>2405</v>
      </c>
      <c r="D1620" s="19" t="s">
        <v>2406</v>
      </c>
      <c r="E1620" s="20" t="s">
        <v>21</v>
      </c>
      <c r="F1620" s="19" t="s">
        <v>21</v>
      </c>
      <c r="G1620" s="180">
        <v>94276</v>
      </c>
      <c r="H1620" s="21" t="s">
        <v>2425</v>
      </c>
      <c r="I1620" s="19" t="s">
        <v>15747</v>
      </c>
      <c r="J1620" s="19" t="s">
        <v>23</v>
      </c>
      <c r="K1620" s="20" t="s">
        <v>4512</v>
      </c>
      <c r="L1620" s="19" t="s">
        <v>25</v>
      </c>
    </row>
    <row r="1621" spans="1:12" x14ac:dyDescent="0.25">
      <c r="A1621" s="19" t="s">
        <v>2042</v>
      </c>
      <c r="B1621" s="19" t="s">
        <v>2043</v>
      </c>
      <c r="C1621" s="19" t="s">
        <v>2405</v>
      </c>
      <c r="D1621" s="19" t="s">
        <v>2406</v>
      </c>
      <c r="E1621" s="20" t="s">
        <v>21</v>
      </c>
      <c r="F1621" s="19" t="s">
        <v>21</v>
      </c>
      <c r="G1621" s="180">
        <v>94281</v>
      </c>
      <c r="H1621" s="21" t="s">
        <v>2426</v>
      </c>
      <c r="I1621" s="19" t="s">
        <v>15747</v>
      </c>
      <c r="J1621" s="19" t="s">
        <v>23</v>
      </c>
      <c r="K1621" s="20" t="s">
        <v>10537</v>
      </c>
      <c r="L1621" s="19" t="s">
        <v>25</v>
      </c>
    </row>
    <row r="1622" spans="1:12" x14ac:dyDescent="0.25">
      <c r="A1622" s="19" t="s">
        <v>2042</v>
      </c>
      <c r="B1622" s="19" t="s">
        <v>2043</v>
      </c>
      <c r="C1622" s="19" t="s">
        <v>2405</v>
      </c>
      <c r="D1622" s="19" t="s">
        <v>2406</v>
      </c>
      <c r="E1622" s="20" t="s">
        <v>21</v>
      </c>
      <c r="F1622" s="19" t="s">
        <v>21</v>
      </c>
      <c r="G1622" s="180">
        <v>94282</v>
      </c>
      <c r="H1622" s="21" t="s">
        <v>2428</v>
      </c>
      <c r="I1622" s="19" t="s">
        <v>15747</v>
      </c>
      <c r="J1622" s="19" t="s">
        <v>23</v>
      </c>
      <c r="K1622" s="20" t="s">
        <v>13434</v>
      </c>
      <c r="L1622" s="19" t="s">
        <v>25</v>
      </c>
    </row>
    <row r="1623" spans="1:12" x14ac:dyDescent="0.25">
      <c r="A1623" s="19" t="s">
        <v>2042</v>
      </c>
      <c r="B1623" s="19" t="s">
        <v>2043</v>
      </c>
      <c r="C1623" s="19" t="s">
        <v>2405</v>
      </c>
      <c r="D1623" s="19" t="s">
        <v>2406</v>
      </c>
      <c r="E1623" s="20" t="s">
        <v>21</v>
      </c>
      <c r="F1623" s="19" t="s">
        <v>21</v>
      </c>
      <c r="G1623" s="180">
        <v>94283</v>
      </c>
      <c r="H1623" s="21" t="s">
        <v>2430</v>
      </c>
      <c r="I1623" s="19" t="s">
        <v>15747</v>
      </c>
      <c r="J1623" s="19" t="s">
        <v>23</v>
      </c>
      <c r="K1623" s="20" t="s">
        <v>4566</v>
      </c>
      <c r="L1623" s="19" t="s">
        <v>25</v>
      </c>
    </row>
    <row r="1624" spans="1:12" x14ac:dyDescent="0.25">
      <c r="A1624" s="19" t="s">
        <v>2042</v>
      </c>
      <c r="B1624" s="19" t="s">
        <v>2043</v>
      </c>
      <c r="C1624" s="19" t="s">
        <v>2405</v>
      </c>
      <c r="D1624" s="19" t="s">
        <v>2406</v>
      </c>
      <c r="E1624" s="20" t="s">
        <v>21</v>
      </c>
      <c r="F1624" s="19" t="s">
        <v>21</v>
      </c>
      <c r="G1624" s="180">
        <v>94284</v>
      </c>
      <c r="H1624" s="21" t="s">
        <v>2431</v>
      </c>
      <c r="I1624" s="19" t="s">
        <v>15747</v>
      </c>
      <c r="J1624" s="19" t="s">
        <v>23</v>
      </c>
      <c r="K1624" s="20" t="s">
        <v>5768</v>
      </c>
      <c r="L1624" s="19" t="s">
        <v>25</v>
      </c>
    </row>
    <row r="1625" spans="1:12" x14ac:dyDescent="0.25">
      <c r="A1625" s="19" t="s">
        <v>2042</v>
      </c>
      <c r="B1625" s="19" t="s">
        <v>2043</v>
      </c>
      <c r="C1625" s="19" t="s">
        <v>2405</v>
      </c>
      <c r="D1625" s="19" t="s">
        <v>2406</v>
      </c>
      <c r="E1625" s="20" t="s">
        <v>21</v>
      </c>
      <c r="F1625" s="19" t="s">
        <v>21</v>
      </c>
      <c r="G1625" s="180">
        <v>94285</v>
      </c>
      <c r="H1625" s="21" t="s">
        <v>2432</v>
      </c>
      <c r="I1625" s="19" t="s">
        <v>15747</v>
      </c>
      <c r="J1625" s="19" t="s">
        <v>23</v>
      </c>
      <c r="K1625" s="20" t="s">
        <v>3959</v>
      </c>
      <c r="L1625" s="19" t="s">
        <v>25</v>
      </c>
    </row>
    <row r="1626" spans="1:12" x14ac:dyDescent="0.25">
      <c r="A1626" s="19" t="s">
        <v>2042</v>
      </c>
      <c r="B1626" s="19" t="s">
        <v>2043</v>
      </c>
      <c r="C1626" s="19" t="s">
        <v>2405</v>
      </c>
      <c r="D1626" s="19" t="s">
        <v>2406</v>
      </c>
      <c r="E1626" s="20" t="s">
        <v>21</v>
      </c>
      <c r="F1626" s="19" t="s">
        <v>21</v>
      </c>
      <c r="G1626" s="180">
        <v>94286</v>
      </c>
      <c r="H1626" s="21" t="s">
        <v>2433</v>
      </c>
      <c r="I1626" s="19" t="s">
        <v>15747</v>
      </c>
      <c r="J1626" s="19" t="s">
        <v>23</v>
      </c>
      <c r="K1626" s="20" t="s">
        <v>13435</v>
      </c>
      <c r="L1626" s="19" t="s">
        <v>25</v>
      </c>
    </row>
    <row r="1627" spans="1:12" x14ac:dyDescent="0.25">
      <c r="A1627" s="19" t="s">
        <v>2042</v>
      </c>
      <c r="B1627" s="19" t="s">
        <v>2043</v>
      </c>
      <c r="C1627" s="19" t="s">
        <v>2405</v>
      </c>
      <c r="D1627" s="19" t="s">
        <v>2406</v>
      </c>
      <c r="E1627" s="20" t="s">
        <v>21</v>
      </c>
      <c r="F1627" s="19" t="s">
        <v>21</v>
      </c>
      <c r="G1627" s="180">
        <v>94287</v>
      </c>
      <c r="H1627" s="21" t="s">
        <v>2434</v>
      </c>
      <c r="I1627" s="19" t="s">
        <v>15747</v>
      </c>
      <c r="J1627" s="19" t="s">
        <v>23</v>
      </c>
      <c r="K1627" s="20" t="s">
        <v>13436</v>
      </c>
      <c r="L1627" s="19" t="s">
        <v>25</v>
      </c>
    </row>
    <row r="1628" spans="1:12" x14ac:dyDescent="0.25">
      <c r="A1628" s="19" t="s">
        <v>2042</v>
      </c>
      <c r="B1628" s="19" t="s">
        <v>2043</v>
      </c>
      <c r="C1628" s="19" t="s">
        <v>2405</v>
      </c>
      <c r="D1628" s="19" t="s">
        <v>2406</v>
      </c>
      <c r="E1628" s="20" t="s">
        <v>21</v>
      </c>
      <c r="F1628" s="19" t="s">
        <v>21</v>
      </c>
      <c r="G1628" s="180">
        <v>94288</v>
      </c>
      <c r="H1628" s="21" t="s">
        <v>2435</v>
      </c>
      <c r="I1628" s="19" t="s">
        <v>15747</v>
      </c>
      <c r="J1628" s="19" t="s">
        <v>23</v>
      </c>
      <c r="K1628" s="20" t="s">
        <v>13437</v>
      </c>
      <c r="L1628" s="19" t="s">
        <v>25</v>
      </c>
    </row>
    <row r="1629" spans="1:12" x14ac:dyDescent="0.25">
      <c r="A1629" s="19" t="s">
        <v>2042</v>
      </c>
      <c r="B1629" s="19" t="s">
        <v>2043</v>
      </c>
      <c r="C1629" s="19" t="s">
        <v>2405</v>
      </c>
      <c r="D1629" s="19" t="s">
        <v>2406</v>
      </c>
      <c r="E1629" s="20" t="s">
        <v>21</v>
      </c>
      <c r="F1629" s="19" t="s">
        <v>21</v>
      </c>
      <c r="G1629" s="180">
        <v>94289</v>
      </c>
      <c r="H1629" s="21" t="s">
        <v>2436</v>
      </c>
      <c r="I1629" s="19" t="s">
        <v>15747</v>
      </c>
      <c r="J1629" s="19" t="s">
        <v>23</v>
      </c>
      <c r="K1629" s="20" t="s">
        <v>2958</v>
      </c>
      <c r="L1629" s="19" t="s">
        <v>25</v>
      </c>
    </row>
    <row r="1630" spans="1:12" x14ac:dyDescent="0.25">
      <c r="A1630" s="19" t="s">
        <v>2042</v>
      </c>
      <c r="B1630" s="19" t="s">
        <v>2043</v>
      </c>
      <c r="C1630" s="19" t="s">
        <v>2405</v>
      </c>
      <c r="D1630" s="19" t="s">
        <v>2406</v>
      </c>
      <c r="E1630" s="20" t="s">
        <v>21</v>
      </c>
      <c r="F1630" s="19" t="s">
        <v>21</v>
      </c>
      <c r="G1630" s="180">
        <v>94290</v>
      </c>
      <c r="H1630" s="21" t="s">
        <v>2438</v>
      </c>
      <c r="I1630" s="19" t="s">
        <v>15747</v>
      </c>
      <c r="J1630" s="19" t="s">
        <v>23</v>
      </c>
      <c r="K1630" s="20" t="s">
        <v>13438</v>
      </c>
      <c r="L1630" s="19" t="s">
        <v>25</v>
      </c>
    </row>
    <row r="1631" spans="1:12" x14ac:dyDescent="0.25">
      <c r="A1631" s="19" t="s">
        <v>2042</v>
      </c>
      <c r="B1631" s="19" t="s">
        <v>2043</v>
      </c>
      <c r="C1631" s="19" t="s">
        <v>2405</v>
      </c>
      <c r="D1631" s="19" t="s">
        <v>2406</v>
      </c>
      <c r="E1631" s="20" t="s">
        <v>21</v>
      </c>
      <c r="F1631" s="19" t="s">
        <v>21</v>
      </c>
      <c r="G1631" s="180">
        <v>94291</v>
      </c>
      <c r="H1631" s="21" t="s">
        <v>2440</v>
      </c>
      <c r="I1631" s="19" t="s">
        <v>15747</v>
      </c>
      <c r="J1631" s="19" t="s">
        <v>23</v>
      </c>
      <c r="K1631" s="20" t="s">
        <v>11220</v>
      </c>
      <c r="L1631" s="19" t="s">
        <v>25</v>
      </c>
    </row>
    <row r="1632" spans="1:12" x14ac:dyDescent="0.25">
      <c r="A1632" s="19" t="s">
        <v>2042</v>
      </c>
      <c r="B1632" s="19" t="s">
        <v>2043</v>
      </c>
      <c r="C1632" s="19" t="s">
        <v>2405</v>
      </c>
      <c r="D1632" s="19" t="s">
        <v>2406</v>
      </c>
      <c r="E1632" s="20" t="s">
        <v>21</v>
      </c>
      <c r="F1632" s="19" t="s">
        <v>21</v>
      </c>
      <c r="G1632" s="180">
        <v>94292</v>
      </c>
      <c r="H1632" s="21" t="s">
        <v>2442</v>
      </c>
      <c r="I1632" s="19" t="s">
        <v>15747</v>
      </c>
      <c r="J1632" s="19" t="s">
        <v>23</v>
      </c>
      <c r="K1632" s="20" t="s">
        <v>13439</v>
      </c>
      <c r="L1632" s="19" t="s">
        <v>25</v>
      </c>
    </row>
    <row r="1633" spans="1:12" x14ac:dyDescent="0.25">
      <c r="A1633" s="19" t="s">
        <v>2042</v>
      </c>
      <c r="B1633" s="19" t="s">
        <v>2043</v>
      </c>
      <c r="C1633" s="19" t="s">
        <v>2405</v>
      </c>
      <c r="D1633" s="19" t="s">
        <v>2406</v>
      </c>
      <c r="E1633" s="20" t="s">
        <v>21</v>
      </c>
      <c r="F1633" s="19" t="s">
        <v>21</v>
      </c>
      <c r="G1633" s="180">
        <v>94293</v>
      </c>
      <c r="H1633" s="21" t="s">
        <v>2443</v>
      </c>
      <c r="I1633" s="19" t="s">
        <v>15747</v>
      </c>
      <c r="J1633" s="19" t="s">
        <v>23</v>
      </c>
      <c r="K1633" s="20" t="s">
        <v>13440</v>
      </c>
      <c r="L1633" s="19" t="s">
        <v>25</v>
      </c>
    </row>
    <row r="1634" spans="1:12" x14ac:dyDescent="0.25">
      <c r="A1634" s="19" t="s">
        <v>2042</v>
      </c>
      <c r="B1634" s="19" t="s">
        <v>2043</v>
      </c>
      <c r="C1634" s="19" t="s">
        <v>2405</v>
      </c>
      <c r="D1634" s="19" t="s">
        <v>2406</v>
      </c>
      <c r="E1634" s="20" t="s">
        <v>21</v>
      </c>
      <c r="F1634" s="19" t="s">
        <v>21</v>
      </c>
      <c r="G1634" s="180">
        <v>94294</v>
      </c>
      <c r="H1634" s="21" t="s">
        <v>2445</v>
      </c>
      <c r="I1634" s="19" t="s">
        <v>15747</v>
      </c>
      <c r="J1634" s="19" t="s">
        <v>23</v>
      </c>
      <c r="K1634" s="20" t="s">
        <v>3443</v>
      </c>
      <c r="L1634" s="19" t="s">
        <v>25</v>
      </c>
    </row>
    <row r="1635" spans="1:12" x14ac:dyDescent="0.25">
      <c r="A1635" s="19" t="s">
        <v>2447</v>
      </c>
      <c r="B1635" s="19" t="s">
        <v>2448</v>
      </c>
      <c r="C1635" s="19" t="s">
        <v>2449</v>
      </c>
      <c r="D1635" s="19" t="s">
        <v>2450</v>
      </c>
      <c r="E1635" s="20" t="s">
        <v>21</v>
      </c>
      <c r="F1635" s="19" t="s">
        <v>21</v>
      </c>
      <c r="G1635" s="180">
        <v>94038</v>
      </c>
      <c r="H1635" s="21" t="s">
        <v>2451</v>
      </c>
      <c r="I1635" s="19" t="s">
        <v>15719</v>
      </c>
      <c r="J1635" s="19" t="s">
        <v>23</v>
      </c>
      <c r="K1635" s="20" t="s">
        <v>13441</v>
      </c>
      <c r="L1635" s="19" t="s">
        <v>25</v>
      </c>
    </row>
    <row r="1636" spans="1:12" x14ac:dyDescent="0.25">
      <c r="A1636" s="19" t="s">
        <v>2447</v>
      </c>
      <c r="B1636" s="19" t="s">
        <v>2448</v>
      </c>
      <c r="C1636" s="19" t="s">
        <v>2449</v>
      </c>
      <c r="D1636" s="19" t="s">
        <v>2450</v>
      </c>
      <c r="E1636" s="20" t="s">
        <v>21</v>
      </c>
      <c r="F1636" s="19" t="s">
        <v>21</v>
      </c>
      <c r="G1636" s="180">
        <v>94039</v>
      </c>
      <c r="H1636" s="21" t="s">
        <v>2453</v>
      </c>
      <c r="I1636" s="19" t="s">
        <v>15719</v>
      </c>
      <c r="J1636" s="19" t="s">
        <v>23</v>
      </c>
      <c r="K1636" s="20" t="s">
        <v>11935</v>
      </c>
      <c r="L1636" s="19" t="s">
        <v>25</v>
      </c>
    </row>
    <row r="1637" spans="1:12" x14ac:dyDescent="0.25">
      <c r="A1637" s="19" t="s">
        <v>2447</v>
      </c>
      <c r="B1637" s="19" t="s">
        <v>2448</v>
      </c>
      <c r="C1637" s="19" t="s">
        <v>2449</v>
      </c>
      <c r="D1637" s="19" t="s">
        <v>2450</v>
      </c>
      <c r="E1637" s="20" t="s">
        <v>21</v>
      </c>
      <c r="F1637" s="19" t="s">
        <v>21</v>
      </c>
      <c r="G1637" s="180">
        <v>94040</v>
      </c>
      <c r="H1637" s="21" t="s">
        <v>2455</v>
      </c>
      <c r="I1637" s="19" t="s">
        <v>15719</v>
      </c>
      <c r="J1637" s="19" t="s">
        <v>23</v>
      </c>
      <c r="K1637" s="20" t="s">
        <v>4200</v>
      </c>
      <c r="L1637" s="19" t="s">
        <v>25</v>
      </c>
    </row>
    <row r="1638" spans="1:12" x14ac:dyDescent="0.25">
      <c r="A1638" s="19" t="s">
        <v>2447</v>
      </c>
      <c r="B1638" s="19" t="s">
        <v>2448</v>
      </c>
      <c r="C1638" s="19" t="s">
        <v>2449</v>
      </c>
      <c r="D1638" s="19" t="s">
        <v>2450</v>
      </c>
      <c r="E1638" s="20" t="s">
        <v>21</v>
      </c>
      <c r="F1638" s="19" t="s">
        <v>21</v>
      </c>
      <c r="G1638" s="180">
        <v>94041</v>
      </c>
      <c r="H1638" s="21" t="s">
        <v>2457</v>
      </c>
      <c r="I1638" s="19" t="s">
        <v>15719</v>
      </c>
      <c r="J1638" s="19" t="s">
        <v>23</v>
      </c>
      <c r="K1638" s="20" t="s">
        <v>174</v>
      </c>
      <c r="L1638" s="19" t="s">
        <v>25</v>
      </c>
    </row>
    <row r="1639" spans="1:12" x14ac:dyDescent="0.25">
      <c r="A1639" s="19" t="s">
        <v>2447</v>
      </c>
      <c r="B1639" s="19" t="s">
        <v>2448</v>
      </c>
      <c r="C1639" s="19" t="s">
        <v>2449</v>
      </c>
      <c r="D1639" s="19" t="s">
        <v>2450</v>
      </c>
      <c r="E1639" s="20" t="s">
        <v>21</v>
      </c>
      <c r="F1639" s="19" t="s">
        <v>21</v>
      </c>
      <c r="G1639" s="180">
        <v>94042</v>
      </c>
      <c r="H1639" s="21" t="s">
        <v>2459</v>
      </c>
      <c r="I1639" s="19" t="s">
        <v>15719</v>
      </c>
      <c r="J1639" s="19" t="s">
        <v>23</v>
      </c>
      <c r="K1639" s="20" t="s">
        <v>13442</v>
      </c>
      <c r="L1639" s="19" t="s">
        <v>25</v>
      </c>
    </row>
    <row r="1640" spans="1:12" x14ac:dyDescent="0.25">
      <c r="A1640" s="19" t="s">
        <v>2447</v>
      </c>
      <c r="B1640" s="19" t="s">
        <v>2448</v>
      </c>
      <c r="C1640" s="19" t="s">
        <v>2449</v>
      </c>
      <c r="D1640" s="19" t="s">
        <v>2450</v>
      </c>
      <c r="E1640" s="20" t="s">
        <v>21</v>
      </c>
      <c r="F1640" s="19" t="s">
        <v>21</v>
      </c>
      <c r="G1640" s="180">
        <v>94043</v>
      </c>
      <c r="H1640" s="21" t="s">
        <v>2460</v>
      </c>
      <c r="I1640" s="19" t="s">
        <v>15719</v>
      </c>
      <c r="J1640" s="19" t="s">
        <v>23</v>
      </c>
      <c r="K1640" s="20" t="s">
        <v>13443</v>
      </c>
      <c r="L1640" s="19" t="s">
        <v>25</v>
      </c>
    </row>
    <row r="1641" spans="1:12" x14ac:dyDescent="0.25">
      <c r="A1641" s="19" t="s">
        <v>2447</v>
      </c>
      <c r="B1641" s="19" t="s">
        <v>2448</v>
      </c>
      <c r="C1641" s="19" t="s">
        <v>2449</v>
      </c>
      <c r="D1641" s="19" t="s">
        <v>2450</v>
      </c>
      <c r="E1641" s="20" t="s">
        <v>21</v>
      </c>
      <c r="F1641" s="19" t="s">
        <v>21</v>
      </c>
      <c r="G1641" s="180">
        <v>94044</v>
      </c>
      <c r="H1641" s="21" t="s">
        <v>2462</v>
      </c>
      <c r="I1641" s="19" t="s">
        <v>15719</v>
      </c>
      <c r="J1641" s="19" t="s">
        <v>23</v>
      </c>
      <c r="K1641" s="20" t="s">
        <v>8395</v>
      </c>
      <c r="L1641" s="19" t="s">
        <v>25</v>
      </c>
    </row>
    <row r="1642" spans="1:12" x14ac:dyDescent="0.25">
      <c r="A1642" s="19" t="s">
        <v>2447</v>
      </c>
      <c r="B1642" s="19" t="s">
        <v>2448</v>
      </c>
      <c r="C1642" s="19" t="s">
        <v>2449</v>
      </c>
      <c r="D1642" s="19" t="s">
        <v>2450</v>
      </c>
      <c r="E1642" s="20" t="s">
        <v>21</v>
      </c>
      <c r="F1642" s="19" t="s">
        <v>21</v>
      </c>
      <c r="G1642" s="180">
        <v>94045</v>
      </c>
      <c r="H1642" s="21" t="s">
        <v>2464</v>
      </c>
      <c r="I1642" s="19" t="s">
        <v>15719</v>
      </c>
      <c r="J1642" s="19" t="s">
        <v>23</v>
      </c>
      <c r="K1642" s="20" t="s">
        <v>11168</v>
      </c>
      <c r="L1642" s="19" t="s">
        <v>25</v>
      </c>
    </row>
    <row r="1643" spans="1:12" x14ac:dyDescent="0.25">
      <c r="A1643" s="19" t="s">
        <v>2447</v>
      </c>
      <c r="B1643" s="19" t="s">
        <v>2448</v>
      </c>
      <c r="C1643" s="19" t="s">
        <v>2449</v>
      </c>
      <c r="D1643" s="19" t="s">
        <v>2450</v>
      </c>
      <c r="E1643" s="20" t="s">
        <v>21</v>
      </c>
      <c r="F1643" s="19" t="s">
        <v>21</v>
      </c>
      <c r="G1643" s="180">
        <v>94046</v>
      </c>
      <c r="H1643" s="21" t="s">
        <v>2465</v>
      </c>
      <c r="I1643" s="19" t="s">
        <v>15719</v>
      </c>
      <c r="J1643" s="19" t="s">
        <v>23</v>
      </c>
      <c r="K1643" s="20" t="s">
        <v>6080</v>
      </c>
      <c r="L1643" s="19" t="s">
        <v>25</v>
      </c>
    </row>
    <row r="1644" spans="1:12" x14ac:dyDescent="0.25">
      <c r="A1644" s="19" t="s">
        <v>2447</v>
      </c>
      <c r="B1644" s="19" t="s">
        <v>2448</v>
      </c>
      <c r="C1644" s="19" t="s">
        <v>2449</v>
      </c>
      <c r="D1644" s="19" t="s">
        <v>2450</v>
      </c>
      <c r="E1644" s="20" t="s">
        <v>21</v>
      </c>
      <c r="F1644" s="19" t="s">
        <v>21</v>
      </c>
      <c r="G1644" s="180">
        <v>94047</v>
      </c>
      <c r="H1644" s="21" t="s">
        <v>2467</v>
      </c>
      <c r="I1644" s="19" t="s">
        <v>15719</v>
      </c>
      <c r="J1644" s="19" t="s">
        <v>23</v>
      </c>
      <c r="K1644" s="20" t="s">
        <v>4961</v>
      </c>
      <c r="L1644" s="19" t="s">
        <v>25</v>
      </c>
    </row>
    <row r="1645" spans="1:12" x14ac:dyDescent="0.25">
      <c r="A1645" s="19" t="s">
        <v>2447</v>
      </c>
      <c r="B1645" s="19" t="s">
        <v>2448</v>
      </c>
      <c r="C1645" s="19" t="s">
        <v>2449</v>
      </c>
      <c r="D1645" s="19" t="s">
        <v>2450</v>
      </c>
      <c r="E1645" s="20" t="s">
        <v>21</v>
      </c>
      <c r="F1645" s="19" t="s">
        <v>21</v>
      </c>
      <c r="G1645" s="180">
        <v>94048</v>
      </c>
      <c r="H1645" s="21" t="s">
        <v>2468</v>
      </c>
      <c r="I1645" s="19" t="s">
        <v>15719</v>
      </c>
      <c r="J1645" s="19" t="s">
        <v>23</v>
      </c>
      <c r="K1645" s="20" t="s">
        <v>11032</v>
      </c>
      <c r="L1645" s="19" t="s">
        <v>25</v>
      </c>
    </row>
    <row r="1646" spans="1:12" x14ac:dyDescent="0.25">
      <c r="A1646" s="19" t="s">
        <v>2447</v>
      </c>
      <c r="B1646" s="19" t="s">
        <v>2448</v>
      </c>
      <c r="C1646" s="19" t="s">
        <v>2449</v>
      </c>
      <c r="D1646" s="19" t="s">
        <v>2450</v>
      </c>
      <c r="E1646" s="20" t="s">
        <v>21</v>
      </c>
      <c r="F1646" s="19" t="s">
        <v>21</v>
      </c>
      <c r="G1646" s="180">
        <v>94049</v>
      </c>
      <c r="H1646" s="21" t="s">
        <v>2470</v>
      </c>
      <c r="I1646" s="19" t="s">
        <v>15719</v>
      </c>
      <c r="J1646" s="19" t="s">
        <v>23</v>
      </c>
      <c r="K1646" s="20" t="s">
        <v>13444</v>
      </c>
      <c r="L1646" s="19" t="s">
        <v>25</v>
      </c>
    </row>
    <row r="1647" spans="1:12" x14ac:dyDescent="0.25">
      <c r="A1647" s="19" t="s">
        <v>2447</v>
      </c>
      <c r="B1647" s="19" t="s">
        <v>2448</v>
      </c>
      <c r="C1647" s="19" t="s">
        <v>2449</v>
      </c>
      <c r="D1647" s="19" t="s">
        <v>2450</v>
      </c>
      <c r="E1647" s="20" t="s">
        <v>21</v>
      </c>
      <c r="F1647" s="19" t="s">
        <v>21</v>
      </c>
      <c r="G1647" s="180">
        <v>94050</v>
      </c>
      <c r="H1647" s="21" t="s">
        <v>2471</v>
      </c>
      <c r="I1647" s="19" t="s">
        <v>15719</v>
      </c>
      <c r="J1647" s="19" t="s">
        <v>23</v>
      </c>
      <c r="K1647" s="20" t="s">
        <v>9776</v>
      </c>
      <c r="L1647" s="19" t="s">
        <v>25</v>
      </c>
    </row>
    <row r="1648" spans="1:12" x14ac:dyDescent="0.25">
      <c r="A1648" s="19" t="s">
        <v>2447</v>
      </c>
      <c r="B1648" s="19" t="s">
        <v>2448</v>
      </c>
      <c r="C1648" s="19" t="s">
        <v>2449</v>
      </c>
      <c r="D1648" s="19" t="s">
        <v>2450</v>
      </c>
      <c r="E1648" s="20" t="s">
        <v>21</v>
      </c>
      <c r="F1648" s="19" t="s">
        <v>21</v>
      </c>
      <c r="G1648" s="180">
        <v>94051</v>
      </c>
      <c r="H1648" s="21" t="s">
        <v>2472</v>
      </c>
      <c r="I1648" s="19" t="s">
        <v>15719</v>
      </c>
      <c r="J1648" s="19" t="s">
        <v>23</v>
      </c>
      <c r="K1648" s="20" t="s">
        <v>13445</v>
      </c>
      <c r="L1648" s="19" t="s">
        <v>25</v>
      </c>
    </row>
    <row r="1649" spans="1:12" x14ac:dyDescent="0.25">
      <c r="A1649" s="19" t="s">
        <v>2447</v>
      </c>
      <c r="B1649" s="19" t="s">
        <v>2448</v>
      </c>
      <c r="C1649" s="19" t="s">
        <v>2449</v>
      </c>
      <c r="D1649" s="19" t="s">
        <v>2450</v>
      </c>
      <c r="E1649" s="20" t="s">
        <v>21</v>
      </c>
      <c r="F1649" s="19" t="s">
        <v>21</v>
      </c>
      <c r="G1649" s="180">
        <v>94052</v>
      </c>
      <c r="H1649" s="21" t="s">
        <v>2473</v>
      </c>
      <c r="I1649" s="19" t="s">
        <v>15719</v>
      </c>
      <c r="J1649" s="19" t="s">
        <v>23</v>
      </c>
      <c r="K1649" s="20" t="s">
        <v>13446</v>
      </c>
      <c r="L1649" s="19" t="s">
        <v>25</v>
      </c>
    </row>
    <row r="1650" spans="1:12" x14ac:dyDescent="0.25">
      <c r="A1650" s="19" t="s">
        <v>2447</v>
      </c>
      <c r="B1650" s="19" t="s">
        <v>2448</v>
      </c>
      <c r="C1650" s="19" t="s">
        <v>2449</v>
      </c>
      <c r="D1650" s="19" t="s">
        <v>2450</v>
      </c>
      <c r="E1650" s="20" t="s">
        <v>21</v>
      </c>
      <c r="F1650" s="19" t="s">
        <v>21</v>
      </c>
      <c r="G1650" s="180">
        <v>94053</v>
      </c>
      <c r="H1650" s="21" t="s">
        <v>2475</v>
      </c>
      <c r="I1650" s="19" t="s">
        <v>15719</v>
      </c>
      <c r="J1650" s="19" t="s">
        <v>23</v>
      </c>
      <c r="K1650" s="20" t="s">
        <v>6313</v>
      </c>
      <c r="L1650" s="19" t="s">
        <v>25</v>
      </c>
    </row>
    <row r="1651" spans="1:12" x14ac:dyDescent="0.25">
      <c r="A1651" s="19" t="s">
        <v>2447</v>
      </c>
      <c r="B1651" s="19" t="s">
        <v>2448</v>
      </c>
      <c r="C1651" s="19" t="s">
        <v>2449</v>
      </c>
      <c r="D1651" s="19" t="s">
        <v>2450</v>
      </c>
      <c r="E1651" s="20" t="s">
        <v>21</v>
      </c>
      <c r="F1651" s="19" t="s">
        <v>21</v>
      </c>
      <c r="G1651" s="180">
        <v>94054</v>
      </c>
      <c r="H1651" s="21" t="s">
        <v>2476</v>
      </c>
      <c r="I1651" s="19" t="s">
        <v>15719</v>
      </c>
      <c r="J1651" s="19" t="s">
        <v>23</v>
      </c>
      <c r="K1651" s="20" t="s">
        <v>6750</v>
      </c>
      <c r="L1651" s="19" t="s">
        <v>25</v>
      </c>
    </row>
    <row r="1652" spans="1:12" x14ac:dyDescent="0.25">
      <c r="A1652" s="19" t="s">
        <v>2447</v>
      </c>
      <c r="B1652" s="19" t="s">
        <v>2448</v>
      </c>
      <c r="C1652" s="19" t="s">
        <v>2449</v>
      </c>
      <c r="D1652" s="19" t="s">
        <v>2450</v>
      </c>
      <c r="E1652" s="20" t="s">
        <v>21</v>
      </c>
      <c r="F1652" s="19" t="s">
        <v>21</v>
      </c>
      <c r="G1652" s="180">
        <v>94055</v>
      </c>
      <c r="H1652" s="21" t="s">
        <v>2478</v>
      </c>
      <c r="I1652" s="19" t="s">
        <v>15719</v>
      </c>
      <c r="J1652" s="19" t="s">
        <v>23</v>
      </c>
      <c r="K1652" s="20" t="s">
        <v>13447</v>
      </c>
      <c r="L1652" s="19" t="s">
        <v>25</v>
      </c>
    </row>
    <row r="1653" spans="1:12" x14ac:dyDescent="0.25">
      <c r="A1653" s="19" t="s">
        <v>2447</v>
      </c>
      <c r="B1653" s="19" t="s">
        <v>2448</v>
      </c>
      <c r="C1653" s="19" t="s">
        <v>2449</v>
      </c>
      <c r="D1653" s="19" t="s">
        <v>2450</v>
      </c>
      <c r="E1653" s="20" t="s">
        <v>21</v>
      </c>
      <c r="F1653" s="19" t="s">
        <v>21</v>
      </c>
      <c r="G1653" s="180">
        <v>94056</v>
      </c>
      <c r="H1653" s="21" t="s">
        <v>2480</v>
      </c>
      <c r="I1653" s="19" t="s">
        <v>15719</v>
      </c>
      <c r="J1653" s="19" t="s">
        <v>23</v>
      </c>
      <c r="K1653" s="20" t="s">
        <v>13448</v>
      </c>
      <c r="L1653" s="19" t="s">
        <v>25</v>
      </c>
    </row>
    <row r="1654" spans="1:12" x14ac:dyDescent="0.25">
      <c r="A1654" s="19" t="s">
        <v>2447</v>
      </c>
      <c r="B1654" s="19" t="s">
        <v>2448</v>
      </c>
      <c r="C1654" s="19" t="s">
        <v>2449</v>
      </c>
      <c r="D1654" s="19" t="s">
        <v>2450</v>
      </c>
      <c r="E1654" s="20" t="s">
        <v>21</v>
      </c>
      <c r="F1654" s="19" t="s">
        <v>21</v>
      </c>
      <c r="G1654" s="180">
        <v>94057</v>
      </c>
      <c r="H1654" s="21" t="s">
        <v>2481</v>
      </c>
      <c r="I1654" s="19" t="s">
        <v>15719</v>
      </c>
      <c r="J1654" s="19" t="s">
        <v>23</v>
      </c>
      <c r="K1654" s="20" t="s">
        <v>10628</v>
      </c>
      <c r="L1654" s="19" t="s">
        <v>25</v>
      </c>
    </row>
    <row r="1655" spans="1:12" x14ac:dyDescent="0.25">
      <c r="A1655" s="19" t="s">
        <v>2447</v>
      </c>
      <c r="B1655" s="19" t="s">
        <v>2448</v>
      </c>
      <c r="C1655" s="19" t="s">
        <v>2449</v>
      </c>
      <c r="D1655" s="19" t="s">
        <v>2450</v>
      </c>
      <c r="E1655" s="20" t="s">
        <v>21</v>
      </c>
      <c r="F1655" s="19" t="s">
        <v>21</v>
      </c>
      <c r="G1655" s="180">
        <v>94058</v>
      </c>
      <c r="H1655" s="21" t="s">
        <v>2482</v>
      </c>
      <c r="I1655" s="19" t="s">
        <v>15719</v>
      </c>
      <c r="J1655" s="19" t="s">
        <v>23</v>
      </c>
      <c r="K1655" s="20" t="s">
        <v>10804</v>
      </c>
      <c r="L1655" s="19" t="s">
        <v>25</v>
      </c>
    </row>
    <row r="1656" spans="1:12" x14ac:dyDescent="0.25">
      <c r="A1656" s="19" t="s">
        <v>2447</v>
      </c>
      <c r="B1656" s="19" t="s">
        <v>2448</v>
      </c>
      <c r="C1656" s="19" t="s">
        <v>2449</v>
      </c>
      <c r="D1656" s="19" t="s">
        <v>2450</v>
      </c>
      <c r="E1656" s="20" t="s">
        <v>21</v>
      </c>
      <c r="F1656" s="19" t="s">
        <v>21</v>
      </c>
      <c r="G1656" s="180">
        <v>94059</v>
      </c>
      <c r="H1656" s="21" t="s">
        <v>2484</v>
      </c>
      <c r="I1656" s="19" t="s">
        <v>15719</v>
      </c>
      <c r="J1656" s="19" t="s">
        <v>23</v>
      </c>
      <c r="K1656" s="20" t="s">
        <v>12891</v>
      </c>
      <c r="L1656" s="19" t="s">
        <v>25</v>
      </c>
    </row>
    <row r="1657" spans="1:12" x14ac:dyDescent="0.25">
      <c r="A1657" s="19" t="s">
        <v>2447</v>
      </c>
      <c r="B1657" s="19" t="s">
        <v>2448</v>
      </c>
      <c r="C1657" s="19" t="s">
        <v>2449</v>
      </c>
      <c r="D1657" s="19" t="s">
        <v>2450</v>
      </c>
      <c r="E1657" s="20" t="s">
        <v>21</v>
      </c>
      <c r="F1657" s="19" t="s">
        <v>21</v>
      </c>
      <c r="G1657" s="180">
        <v>94060</v>
      </c>
      <c r="H1657" s="21" t="s">
        <v>2485</v>
      </c>
      <c r="I1657" s="19" t="s">
        <v>15719</v>
      </c>
      <c r="J1657" s="19" t="s">
        <v>23</v>
      </c>
      <c r="K1657" s="20" t="s">
        <v>13449</v>
      </c>
      <c r="L1657" s="19" t="s">
        <v>25</v>
      </c>
    </row>
    <row r="1658" spans="1:12" x14ac:dyDescent="0.25">
      <c r="A1658" s="19" t="s">
        <v>2447</v>
      </c>
      <c r="B1658" s="19" t="s">
        <v>2448</v>
      </c>
      <c r="C1658" s="19" t="s">
        <v>2449</v>
      </c>
      <c r="D1658" s="19" t="s">
        <v>2450</v>
      </c>
      <c r="E1658" s="20" t="s">
        <v>21</v>
      </c>
      <c r="F1658" s="19" t="s">
        <v>21</v>
      </c>
      <c r="G1658" s="180">
        <v>101570</v>
      </c>
      <c r="H1658" s="21" t="s">
        <v>2486</v>
      </c>
      <c r="I1658" s="19" t="s">
        <v>15719</v>
      </c>
      <c r="J1658" s="19" t="s">
        <v>23</v>
      </c>
      <c r="K1658" s="20" t="s">
        <v>13450</v>
      </c>
      <c r="L1658" s="19" t="s">
        <v>25</v>
      </c>
    </row>
    <row r="1659" spans="1:12" x14ac:dyDescent="0.25">
      <c r="A1659" s="19" t="s">
        <v>2447</v>
      </c>
      <c r="B1659" s="19" t="s">
        <v>2448</v>
      </c>
      <c r="C1659" s="19" t="s">
        <v>2449</v>
      </c>
      <c r="D1659" s="19" t="s">
        <v>2450</v>
      </c>
      <c r="E1659" s="20" t="s">
        <v>21</v>
      </c>
      <c r="F1659" s="19" t="s">
        <v>21</v>
      </c>
      <c r="G1659" s="180">
        <v>101571</v>
      </c>
      <c r="H1659" s="21" t="s">
        <v>2488</v>
      </c>
      <c r="I1659" s="19" t="s">
        <v>15719</v>
      </c>
      <c r="J1659" s="19" t="s">
        <v>23</v>
      </c>
      <c r="K1659" s="20" t="s">
        <v>11819</v>
      </c>
      <c r="L1659" s="19" t="s">
        <v>25</v>
      </c>
    </row>
    <row r="1660" spans="1:12" x14ac:dyDescent="0.25">
      <c r="A1660" s="19" t="s">
        <v>2447</v>
      </c>
      <c r="B1660" s="19" t="s">
        <v>2448</v>
      </c>
      <c r="C1660" s="19" t="s">
        <v>2449</v>
      </c>
      <c r="D1660" s="19" t="s">
        <v>2450</v>
      </c>
      <c r="E1660" s="20" t="s">
        <v>21</v>
      </c>
      <c r="F1660" s="19" t="s">
        <v>21</v>
      </c>
      <c r="G1660" s="180">
        <v>101572</v>
      </c>
      <c r="H1660" s="21" t="s">
        <v>2489</v>
      </c>
      <c r="I1660" s="19" t="s">
        <v>15719</v>
      </c>
      <c r="J1660" s="19" t="s">
        <v>23</v>
      </c>
      <c r="K1660" s="20" t="s">
        <v>5449</v>
      </c>
      <c r="L1660" s="19" t="s">
        <v>25</v>
      </c>
    </row>
    <row r="1661" spans="1:12" x14ac:dyDescent="0.25">
      <c r="A1661" s="19" t="s">
        <v>2447</v>
      </c>
      <c r="B1661" s="19" t="s">
        <v>2448</v>
      </c>
      <c r="C1661" s="19" t="s">
        <v>2449</v>
      </c>
      <c r="D1661" s="19" t="s">
        <v>2450</v>
      </c>
      <c r="E1661" s="20" t="s">
        <v>21</v>
      </c>
      <c r="F1661" s="19" t="s">
        <v>21</v>
      </c>
      <c r="G1661" s="180">
        <v>101573</v>
      </c>
      <c r="H1661" s="21" t="s">
        <v>2491</v>
      </c>
      <c r="I1661" s="19" t="s">
        <v>15719</v>
      </c>
      <c r="J1661" s="19" t="s">
        <v>23</v>
      </c>
      <c r="K1661" s="20" t="s">
        <v>4083</v>
      </c>
      <c r="L1661" s="19" t="s">
        <v>25</v>
      </c>
    </row>
    <row r="1662" spans="1:12" x14ac:dyDescent="0.25">
      <c r="A1662" s="19" t="s">
        <v>2447</v>
      </c>
      <c r="B1662" s="19" t="s">
        <v>2448</v>
      </c>
      <c r="C1662" s="19" t="s">
        <v>2449</v>
      </c>
      <c r="D1662" s="19" t="s">
        <v>2450</v>
      </c>
      <c r="E1662" s="20" t="s">
        <v>21</v>
      </c>
      <c r="F1662" s="19" t="s">
        <v>21</v>
      </c>
      <c r="G1662" s="180">
        <v>101574</v>
      </c>
      <c r="H1662" s="21" t="s">
        <v>2493</v>
      </c>
      <c r="I1662" s="19" t="s">
        <v>15719</v>
      </c>
      <c r="J1662" s="19" t="s">
        <v>23</v>
      </c>
      <c r="K1662" s="20" t="s">
        <v>12692</v>
      </c>
      <c r="L1662" s="19" t="s">
        <v>25</v>
      </c>
    </row>
    <row r="1663" spans="1:12" x14ac:dyDescent="0.25">
      <c r="A1663" s="19" t="s">
        <v>2447</v>
      </c>
      <c r="B1663" s="19" t="s">
        <v>2448</v>
      </c>
      <c r="C1663" s="19" t="s">
        <v>2449</v>
      </c>
      <c r="D1663" s="19" t="s">
        <v>2450</v>
      </c>
      <c r="E1663" s="20" t="s">
        <v>21</v>
      </c>
      <c r="F1663" s="19" t="s">
        <v>21</v>
      </c>
      <c r="G1663" s="180">
        <v>101575</v>
      </c>
      <c r="H1663" s="21" t="s">
        <v>2495</v>
      </c>
      <c r="I1663" s="19" t="s">
        <v>15719</v>
      </c>
      <c r="J1663" s="19" t="s">
        <v>23</v>
      </c>
      <c r="K1663" s="20" t="s">
        <v>11277</v>
      </c>
      <c r="L1663" s="19" t="s">
        <v>25</v>
      </c>
    </row>
    <row r="1664" spans="1:12" x14ac:dyDescent="0.25">
      <c r="A1664" s="19" t="s">
        <v>2447</v>
      </c>
      <c r="B1664" s="19" t="s">
        <v>2448</v>
      </c>
      <c r="C1664" s="19" t="s">
        <v>2449</v>
      </c>
      <c r="D1664" s="19" t="s">
        <v>2450</v>
      </c>
      <c r="E1664" s="20" t="s">
        <v>21</v>
      </c>
      <c r="F1664" s="19" t="s">
        <v>21</v>
      </c>
      <c r="G1664" s="180">
        <v>101576</v>
      </c>
      <c r="H1664" s="21" t="s">
        <v>2496</v>
      </c>
      <c r="I1664" s="19" t="s">
        <v>15719</v>
      </c>
      <c r="J1664" s="19" t="s">
        <v>23</v>
      </c>
      <c r="K1664" s="20" t="s">
        <v>7932</v>
      </c>
      <c r="L1664" s="19" t="s">
        <v>25</v>
      </c>
    </row>
    <row r="1665" spans="1:12" x14ac:dyDescent="0.25">
      <c r="A1665" s="19" t="s">
        <v>2447</v>
      </c>
      <c r="B1665" s="19" t="s">
        <v>2448</v>
      </c>
      <c r="C1665" s="19" t="s">
        <v>2449</v>
      </c>
      <c r="D1665" s="19" t="s">
        <v>2450</v>
      </c>
      <c r="E1665" s="20" t="s">
        <v>21</v>
      </c>
      <c r="F1665" s="19" t="s">
        <v>21</v>
      </c>
      <c r="G1665" s="180">
        <v>101577</v>
      </c>
      <c r="H1665" s="21" t="s">
        <v>2498</v>
      </c>
      <c r="I1665" s="19" t="s">
        <v>15719</v>
      </c>
      <c r="J1665" s="19" t="s">
        <v>23</v>
      </c>
      <c r="K1665" s="20" t="s">
        <v>942</v>
      </c>
      <c r="L1665" s="19" t="s">
        <v>25</v>
      </c>
    </row>
    <row r="1666" spans="1:12" x14ac:dyDescent="0.25">
      <c r="A1666" s="19" t="s">
        <v>2447</v>
      </c>
      <c r="B1666" s="19" t="s">
        <v>2448</v>
      </c>
      <c r="C1666" s="19" t="s">
        <v>2449</v>
      </c>
      <c r="D1666" s="19" t="s">
        <v>2450</v>
      </c>
      <c r="E1666" s="20" t="s">
        <v>21</v>
      </c>
      <c r="F1666" s="19" t="s">
        <v>21</v>
      </c>
      <c r="G1666" s="180">
        <v>101578</v>
      </c>
      <c r="H1666" s="21" t="s">
        <v>2499</v>
      </c>
      <c r="I1666" s="19" t="s">
        <v>15719</v>
      </c>
      <c r="J1666" s="19" t="s">
        <v>23</v>
      </c>
      <c r="K1666" s="20" t="s">
        <v>3989</v>
      </c>
      <c r="L1666" s="19" t="s">
        <v>25</v>
      </c>
    </row>
    <row r="1667" spans="1:12" x14ac:dyDescent="0.25">
      <c r="A1667" s="19" t="s">
        <v>2447</v>
      </c>
      <c r="B1667" s="19" t="s">
        <v>2448</v>
      </c>
      <c r="C1667" s="19" t="s">
        <v>2449</v>
      </c>
      <c r="D1667" s="19" t="s">
        <v>2450</v>
      </c>
      <c r="E1667" s="20" t="s">
        <v>21</v>
      </c>
      <c r="F1667" s="19" t="s">
        <v>21</v>
      </c>
      <c r="G1667" s="180">
        <v>101579</v>
      </c>
      <c r="H1667" s="21" t="s">
        <v>2500</v>
      </c>
      <c r="I1667" s="19" t="s">
        <v>15719</v>
      </c>
      <c r="J1667" s="19" t="s">
        <v>23</v>
      </c>
      <c r="K1667" s="20" t="s">
        <v>12203</v>
      </c>
      <c r="L1667" s="19" t="s">
        <v>25</v>
      </c>
    </row>
    <row r="1668" spans="1:12" x14ac:dyDescent="0.25">
      <c r="A1668" s="19" t="s">
        <v>2447</v>
      </c>
      <c r="B1668" s="19" t="s">
        <v>2448</v>
      </c>
      <c r="C1668" s="19" t="s">
        <v>2449</v>
      </c>
      <c r="D1668" s="19" t="s">
        <v>2450</v>
      </c>
      <c r="E1668" s="20" t="s">
        <v>21</v>
      </c>
      <c r="F1668" s="19" t="s">
        <v>21</v>
      </c>
      <c r="G1668" s="180">
        <v>101580</v>
      </c>
      <c r="H1668" s="21" t="s">
        <v>2501</v>
      </c>
      <c r="I1668" s="19" t="s">
        <v>15719</v>
      </c>
      <c r="J1668" s="19" t="s">
        <v>23</v>
      </c>
      <c r="K1668" s="20" t="s">
        <v>3808</v>
      </c>
      <c r="L1668" s="19" t="s">
        <v>25</v>
      </c>
    </row>
    <row r="1669" spans="1:12" x14ac:dyDescent="0.25">
      <c r="A1669" s="19" t="s">
        <v>2447</v>
      </c>
      <c r="B1669" s="19" t="s">
        <v>2448</v>
      </c>
      <c r="C1669" s="19" t="s">
        <v>2449</v>
      </c>
      <c r="D1669" s="19" t="s">
        <v>2450</v>
      </c>
      <c r="E1669" s="20" t="s">
        <v>21</v>
      </c>
      <c r="F1669" s="19" t="s">
        <v>21</v>
      </c>
      <c r="G1669" s="180">
        <v>101581</v>
      </c>
      <c r="H1669" s="21" t="s">
        <v>2503</v>
      </c>
      <c r="I1669" s="19" t="s">
        <v>15719</v>
      </c>
      <c r="J1669" s="19" t="s">
        <v>23</v>
      </c>
      <c r="K1669" s="20" t="s">
        <v>2477</v>
      </c>
      <c r="L1669" s="19" t="s">
        <v>25</v>
      </c>
    </row>
    <row r="1670" spans="1:12" x14ac:dyDescent="0.25">
      <c r="A1670" s="19" t="s">
        <v>2447</v>
      </c>
      <c r="B1670" s="19" t="s">
        <v>2448</v>
      </c>
      <c r="C1670" s="19" t="s">
        <v>2449</v>
      </c>
      <c r="D1670" s="19" t="s">
        <v>2450</v>
      </c>
      <c r="E1670" s="20" t="s">
        <v>21</v>
      </c>
      <c r="F1670" s="19" t="s">
        <v>21</v>
      </c>
      <c r="G1670" s="180">
        <v>101582</v>
      </c>
      <c r="H1670" s="21" t="s">
        <v>2505</v>
      </c>
      <c r="I1670" s="19" t="s">
        <v>15719</v>
      </c>
      <c r="J1670" s="19" t="s">
        <v>23</v>
      </c>
      <c r="K1670" s="20" t="s">
        <v>13451</v>
      </c>
      <c r="L1670" s="19" t="s">
        <v>25</v>
      </c>
    </row>
    <row r="1671" spans="1:12" x14ac:dyDescent="0.25">
      <c r="A1671" s="19" t="s">
        <v>2447</v>
      </c>
      <c r="B1671" s="19" t="s">
        <v>2448</v>
      </c>
      <c r="C1671" s="19" t="s">
        <v>2449</v>
      </c>
      <c r="D1671" s="19" t="s">
        <v>2450</v>
      </c>
      <c r="E1671" s="20" t="s">
        <v>21</v>
      </c>
      <c r="F1671" s="19" t="s">
        <v>21</v>
      </c>
      <c r="G1671" s="180">
        <v>101583</v>
      </c>
      <c r="H1671" s="21" t="s">
        <v>2507</v>
      </c>
      <c r="I1671" s="19" t="s">
        <v>15719</v>
      </c>
      <c r="J1671" s="19" t="s">
        <v>23</v>
      </c>
      <c r="K1671" s="20" t="s">
        <v>13452</v>
      </c>
      <c r="L1671" s="19" t="s">
        <v>25</v>
      </c>
    </row>
    <row r="1672" spans="1:12" x14ac:dyDescent="0.25">
      <c r="A1672" s="19" t="s">
        <v>2447</v>
      </c>
      <c r="B1672" s="19" t="s">
        <v>2448</v>
      </c>
      <c r="C1672" s="19" t="s">
        <v>2449</v>
      </c>
      <c r="D1672" s="19" t="s">
        <v>2450</v>
      </c>
      <c r="E1672" s="20" t="s">
        <v>21</v>
      </c>
      <c r="F1672" s="19" t="s">
        <v>21</v>
      </c>
      <c r="G1672" s="180">
        <v>101584</v>
      </c>
      <c r="H1672" s="21" t="s">
        <v>2508</v>
      </c>
      <c r="I1672" s="19" t="s">
        <v>15719</v>
      </c>
      <c r="J1672" s="19" t="s">
        <v>23</v>
      </c>
      <c r="K1672" s="20" t="s">
        <v>124</v>
      </c>
      <c r="L1672" s="19" t="s">
        <v>25</v>
      </c>
    </row>
    <row r="1673" spans="1:12" x14ac:dyDescent="0.25">
      <c r="A1673" s="19" t="s">
        <v>2447</v>
      </c>
      <c r="B1673" s="19" t="s">
        <v>2448</v>
      </c>
      <c r="C1673" s="19" t="s">
        <v>2449</v>
      </c>
      <c r="D1673" s="19" t="s">
        <v>2450</v>
      </c>
      <c r="E1673" s="20" t="s">
        <v>21</v>
      </c>
      <c r="F1673" s="19" t="s">
        <v>21</v>
      </c>
      <c r="G1673" s="180">
        <v>101585</v>
      </c>
      <c r="H1673" s="21" t="s">
        <v>2510</v>
      </c>
      <c r="I1673" s="19" t="s">
        <v>15719</v>
      </c>
      <c r="J1673" s="19" t="s">
        <v>23</v>
      </c>
      <c r="K1673" s="20" t="s">
        <v>867</v>
      </c>
      <c r="L1673" s="19" t="s">
        <v>25</v>
      </c>
    </row>
    <row r="1674" spans="1:12" x14ac:dyDescent="0.25">
      <c r="A1674" s="19" t="s">
        <v>2447</v>
      </c>
      <c r="B1674" s="19" t="s">
        <v>2448</v>
      </c>
      <c r="C1674" s="19" t="s">
        <v>2449</v>
      </c>
      <c r="D1674" s="19" t="s">
        <v>2450</v>
      </c>
      <c r="E1674" s="20" t="s">
        <v>21</v>
      </c>
      <c r="F1674" s="19" t="s">
        <v>21</v>
      </c>
      <c r="G1674" s="180">
        <v>101586</v>
      </c>
      <c r="H1674" s="21" t="s">
        <v>2511</v>
      </c>
      <c r="I1674" s="19" t="s">
        <v>15719</v>
      </c>
      <c r="J1674" s="19" t="s">
        <v>23</v>
      </c>
      <c r="K1674" s="20" t="s">
        <v>11004</v>
      </c>
      <c r="L1674" s="19" t="s">
        <v>25</v>
      </c>
    </row>
    <row r="1675" spans="1:12" x14ac:dyDescent="0.25">
      <c r="A1675" s="19" t="s">
        <v>2447</v>
      </c>
      <c r="B1675" s="19" t="s">
        <v>2448</v>
      </c>
      <c r="C1675" s="19" t="s">
        <v>2449</v>
      </c>
      <c r="D1675" s="19" t="s">
        <v>2450</v>
      </c>
      <c r="E1675" s="20" t="s">
        <v>21</v>
      </c>
      <c r="F1675" s="19" t="s">
        <v>21</v>
      </c>
      <c r="G1675" s="180">
        <v>101587</v>
      </c>
      <c r="H1675" s="21" t="s">
        <v>2512</v>
      </c>
      <c r="I1675" s="19" t="s">
        <v>15719</v>
      </c>
      <c r="J1675" s="19" t="s">
        <v>23</v>
      </c>
      <c r="K1675" s="20" t="s">
        <v>13453</v>
      </c>
      <c r="L1675" s="19" t="s">
        <v>25</v>
      </c>
    </row>
    <row r="1676" spans="1:12" x14ac:dyDescent="0.25">
      <c r="A1676" s="19" t="s">
        <v>2447</v>
      </c>
      <c r="B1676" s="19" t="s">
        <v>2448</v>
      </c>
      <c r="C1676" s="19" t="s">
        <v>2513</v>
      </c>
      <c r="D1676" s="19" t="s">
        <v>2514</v>
      </c>
      <c r="E1676" s="20" t="s">
        <v>21</v>
      </c>
      <c r="F1676" s="19" t="s">
        <v>21</v>
      </c>
      <c r="G1676" s="180">
        <v>101588</v>
      </c>
      <c r="H1676" s="21" t="s">
        <v>2515</v>
      </c>
      <c r="I1676" s="19" t="s">
        <v>15719</v>
      </c>
      <c r="J1676" s="19" t="s">
        <v>23</v>
      </c>
      <c r="K1676" s="20" t="s">
        <v>3962</v>
      </c>
      <c r="L1676" s="19" t="s">
        <v>25</v>
      </c>
    </row>
    <row r="1677" spans="1:12" x14ac:dyDescent="0.25">
      <c r="A1677" s="19" t="s">
        <v>2447</v>
      </c>
      <c r="B1677" s="19" t="s">
        <v>2448</v>
      </c>
      <c r="C1677" s="19" t="s">
        <v>2513</v>
      </c>
      <c r="D1677" s="19" t="s">
        <v>2514</v>
      </c>
      <c r="E1677" s="20" t="s">
        <v>21</v>
      </c>
      <c r="F1677" s="19" t="s">
        <v>21</v>
      </c>
      <c r="G1677" s="180">
        <v>101589</v>
      </c>
      <c r="H1677" s="21" t="s">
        <v>2516</v>
      </c>
      <c r="I1677" s="19" t="s">
        <v>15719</v>
      </c>
      <c r="J1677" s="19" t="s">
        <v>23</v>
      </c>
      <c r="K1677" s="20" t="s">
        <v>13454</v>
      </c>
      <c r="L1677" s="19" t="s">
        <v>25</v>
      </c>
    </row>
    <row r="1678" spans="1:12" x14ac:dyDescent="0.25">
      <c r="A1678" s="19" t="s">
        <v>2447</v>
      </c>
      <c r="B1678" s="19" t="s">
        <v>2448</v>
      </c>
      <c r="C1678" s="19" t="s">
        <v>2513</v>
      </c>
      <c r="D1678" s="19" t="s">
        <v>2514</v>
      </c>
      <c r="E1678" s="20" t="s">
        <v>21</v>
      </c>
      <c r="F1678" s="19" t="s">
        <v>21</v>
      </c>
      <c r="G1678" s="180">
        <v>101590</v>
      </c>
      <c r="H1678" s="21" t="s">
        <v>2517</v>
      </c>
      <c r="I1678" s="19" t="s">
        <v>15719</v>
      </c>
      <c r="J1678" s="19" t="s">
        <v>23</v>
      </c>
      <c r="K1678" s="20" t="s">
        <v>13455</v>
      </c>
      <c r="L1678" s="19" t="s">
        <v>25</v>
      </c>
    </row>
    <row r="1679" spans="1:12" x14ac:dyDescent="0.25">
      <c r="A1679" s="19" t="s">
        <v>2447</v>
      </c>
      <c r="B1679" s="19" t="s">
        <v>2448</v>
      </c>
      <c r="C1679" s="19" t="s">
        <v>2513</v>
      </c>
      <c r="D1679" s="19" t="s">
        <v>2514</v>
      </c>
      <c r="E1679" s="20" t="s">
        <v>21</v>
      </c>
      <c r="F1679" s="19" t="s">
        <v>21</v>
      </c>
      <c r="G1679" s="180">
        <v>101591</v>
      </c>
      <c r="H1679" s="21" t="s">
        <v>2518</v>
      </c>
      <c r="I1679" s="19" t="s">
        <v>15719</v>
      </c>
      <c r="J1679" s="19" t="s">
        <v>23</v>
      </c>
      <c r="K1679" s="20" t="s">
        <v>13456</v>
      </c>
      <c r="L1679" s="19" t="s">
        <v>25</v>
      </c>
    </row>
    <row r="1680" spans="1:12" x14ac:dyDescent="0.25">
      <c r="A1680" s="19" t="s">
        <v>2447</v>
      </c>
      <c r="B1680" s="19" t="s">
        <v>2448</v>
      </c>
      <c r="C1680" s="19" t="s">
        <v>2513</v>
      </c>
      <c r="D1680" s="19" t="s">
        <v>2514</v>
      </c>
      <c r="E1680" s="20" t="s">
        <v>21</v>
      </c>
      <c r="F1680" s="19" t="s">
        <v>21</v>
      </c>
      <c r="G1680" s="180">
        <v>101592</v>
      </c>
      <c r="H1680" s="21" t="s">
        <v>2519</v>
      </c>
      <c r="I1680" s="19" t="s">
        <v>15719</v>
      </c>
      <c r="J1680" s="19" t="s">
        <v>23</v>
      </c>
      <c r="K1680" s="20" t="s">
        <v>11105</v>
      </c>
      <c r="L1680" s="19" t="s">
        <v>25</v>
      </c>
    </row>
    <row r="1681" spans="1:12" x14ac:dyDescent="0.25">
      <c r="A1681" s="19" t="s">
        <v>2447</v>
      </c>
      <c r="B1681" s="19" t="s">
        <v>2448</v>
      </c>
      <c r="C1681" s="19" t="s">
        <v>2513</v>
      </c>
      <c r="D1681" s="19" t="s">
        <v>2514</v>
      </c>
      <c r="E1681" s="20" t="s">
        <v>21</v>
      </c>
      <c r="F1681" s="19" t="s">
        <v>21</v>
      </c>
      <c r="G1681" s="180">
        <v>101593</v>
      </c>
      <c r="H1681" s="21" t="s">
        <v>2520</v>
      </c>
      <c r="I1681" s="19" t="s">
        <v>15719</v>
      </c>
      <c r="J1681" s="19" t="s">
        <v>23</v>
      </c>
      <c r="K1681" s="20" t="s">
        <v>13457</v>
      </c>
      <c r="L1681" s="19" t="s">
        <v>25</v>
      </c>
    </row>
    <row r="1682" spans="1:12" x14ac:dyDescent="0.25">
      <c r="A1682" s="19" t="s">
        <v>2447</v>
      </c>
      <c r="B1682" s="19" t="s">
        <v>2448</v>
      </c>
      <c r="C1682" s="19" t="s">
        <v>2513</v>
      </c>
      <c r="D1682" s="19" t="s">
        <v>2514</v>
      </c>
      <c r="E1682" s="20" t="s">
        <v>21</v>
      </c>
      <c r="F1682" s="19" t="s">
        <v>21</v>
      </c>
      <c r="G1682" s="180">
        <v>101600</v>
      </c>
      <c r="H1682" s="21" t="s">
        <v>2521</v>
      </c>
      <c r="I1682" s="19" t="s">
        <v>15719</v>
      </c>
      <c r="J1682" s="19" t="s">
        <v>444</v>
      </c>
      <c r="K1682" s="20" t="s">
        <v>5715</v>
      </c>
      <c r="L1682" s="19" t="s">
        <v>25</v>
      </c>
    </row>
    <row r="1683" spans="1:12" x14ac:dyDescent="0.25">
      <c r="A1683" s="19" t="s">
        <v>2447</v>
      </c>
      <c r="B1683" s="19" t="s">
        <v>2448</v>
      </c>
      <c r="C1683" s="19" t="s">
        <v>2513</v>
      </c>
      <c r="D1683" s="19" t="s">
        <v>2514</v>
      </c>
      <c r="E1683" s="20" t="s">
        <v>21</v>
      </c>
      <c r="F1683" s="19" t="s">
        <v>21</v>
      </c>
      <c r="G1683" s="180">
        <v>101601</v>
      </c>
      <c r="H1683" s="21" t="s">
        <v>2523</v>
      </c>
      <c r="I1683" s="19" t="s">
        <v>15719</v>
      </c>
      <c r="J1683" s="19" t="s">
        <v>444</v>
      </c>
      <c r="K1683" s="20" t="s">
        <v>5432</v>
      </c>
      <c r="L1683" s="19" t="s">
        <v>25</v>
      </c>
    </row>
    <row r="1684" spans="1:12" x14ac:dyDescent="0.25">
      <c r="A1684" s="19" t="s">
        <v>2447</v>
      </c>
      <c r="B1684" s="19" t="s">
        <v>2448</v>
      </c>
      <c r="C1684" s="19" t="s">
        <v>2513</v>
      </c>
      <c r="D1684" s="19" t="s">
        <v>2514</v>
      </c>
      <c r="E1684" s="20" t="s">
        <v>21</v>
      </c>
      <c r="F1684" s="19" t="s">
        <v>21</v>
      </c>
      <c r="G1684" s="180">
        <v>101602</v>
      </c>
      <c r="H1684" s="21" t="s">
        <v>2525</v>
      </c>
      <c r="I1684" s="19" t="s">
        <v>15719</v>
      </c>
      <c r="J1684" s="19" t="s">
        <v>444</v>
      </c>
      <c r="K1684" s="20" t="s">
        <v>3552</v>
      </c>
      <c r="L1684" s="19" t="s">
        <v>25</v>
      </c>
    </row>
    <row r="1685" spans="1:12" x14ac:dyDescent="0.25">
      <c r="A1685" s="19" t="s">
        <v>2447</v>
      </c>
      <c r="B1685" s="19" t="s">
        <v>2448</v>
      </c>
      <c r="C1685" s="19" t="s">
        <v>2513</v>
      </c>
      <c r="D1685" s="19" t="s">
        <v>2514</v>
      </c>
      <c r="E1685" s="20" t="s">
        <v>21</v>
      </c>
      <c r="F1685" s="19" t="s">
        <v>21</v>
      </c>
      <c r="G1685" s="180">
        <v>101603</v>
      </c>
      <c r="H1685" s="21" t="s">
        <v>2527</v>
      </c>
      <c r="I1685" s="19" t="s">
        <v>15719</v>
      </c>
      <c r="J1685" s="19" t="s">
        <v>444</v>
      </c>
      <c r="K1685" s="20" t="s">
        <v>11550</v>
      </c>
      <c r="L1685" s="19" t="s">
        <v>25</v>
      </c>
    </row>
    <row r="1686" spans="1:12" x14ac:dyDescent="0.25">
      <c r="A1686" s="19" t="s">
        <v>2447</v>
      </c>
      <c r="B1686" s="19" t="s">
        <v>2448</v>
      </c>
      <c r="C1686" s="19" t="s">
        <v>2513</v>
      </c>
      <c r="D1686" s="19" t="s">
        <v>2514</v>
      </c>
      <c r="E1686" s="20" t="s">
        <v>21</v>
      </c>
      <c r="F1686" s="19" t="s">
        <v>21</v>
      </c>
      <c r="G1686" s="180">
        <v>101604</v>
      </c>
      <c r="H1686" s="21" t="s">
        <v>2529</v>
      </c>
      <c r="I1686" s="19" t="s">
        <v>15719</v>
      </c>
      <c r="J1686" s="19" t="s">
        <v>444</v>
      </c>
      <c r="K1686" s="20" t="s">
        <v>13458</v>
      </c>
      <c r="L1686" s="19" t="s">
        <v>25</v>
      </c>
    </row>
    <row r="1687" spans="1:12" x14ac:dyDescent="0.25">
      <c r="A1687" s="19" t="s">
        <v>2447</v>
      </c>
      <c r="B1687" s="19" t="s">
        <v>2448</v>
      </c>
      <c r="C1687" s="19" t="s">
        <v>2513</v>
      </c>
      <c r="D1687" s="19" t="s">
        <v>2514</v>
      </c>
      <c r="E1687" s="20" t="s">
        <v>21</v>
      </c>
      <c r="F1687" s="19" t="s">
        <v>21</v>
      </c>
      <c r="G1687" s="180">
        <v>101605</v>
      </c>
      <c r="H1687" s="21" t="s">
        <v>2531</v>
      </c>
      <c r="I1687" s="19" t="s">
        <v>15719</v>
      </c>
      <c r="J1687" s="19" t="s">
        <v>444</v>
      </c>
      <c r="K1687" s="20" t="s">
        <v>8370</v>
      </c>
      <c r="L1687" s="19" t="s">
        <v>25</v>
      </c>
    </row>
    <row r="1688" spans="1:12" ht="27" x14ac:dyDescent="0.25">
      <c r="A1688" s="19" t="s">
        <v>2533</v>
      </c>
      <c r="B1688" s="19" t="s">
        <v>2534</v>
      </c>
      <c r="C1688" s="19" t="s">
        <v>2535</v>
      </c>
      <c r="D1688" s="19" t="s">
        <v>2536</v>
      </c>
      <c r="E1688" s="20" t="s">
        <v>21</v>
      </c>
      <c r="F1688" s="19" t="s">
        <v>21</v>
      </c>
      <c r="G1688" s="180">
        <v>90788</v>
      </c>
      <c r="H1688" s="21" t="s">
        <v>2537</v>
      </c>
      <c r="I1688" s="19" t="s">
        <v>15692</v>
      </c>
      <c r="J1688" s="19" t="s">
        <v>23</v>
      </c>
      <c r="K1688" s="20" t="s">
        <v>13459</v>
      </c>
      <c r="L1688" s="19" t="s">
        <v>25</v>
      </c>
    </row>
    <row r="1689" spans="1:12" ht="27" x14ac:dyDescent="0.25">
      <c r="A1689" s="19" t="s">
        <v>2533</v>
      </c>
      <c r="B1689" s="19" t="s">
        <v>2534</v>
      </c>
      <c r="C1689" s="19" t="s">
        <v>2535</v>
      </c>
      <c r="D1689" s="19" t="s">
        <v>2536</v>
      </c>
      <c r="E1689" s="20" t="s">
        <v>21</v>
      </c>
      <c r="F1689" s="19" t="s">
        <v>21</v>
      </c>
      <c r="G1689" s="180">
        <v>90789</v>
      </c>
      <c r="H1689" s="21" t="s">
        <v>2538</v>
      </c>
      <c r="I1689" s="19" t="s">
        <v>15692</v>
      </c>
      <c r="J1689" s="19" t="s">
        <v>23</v>
      </c>
      <c r="K1689" s="20" t="s">
        <v>13460</v>
      </c>
      <c r="L1689" s="19" t="s">
        <v>25</v>
      </c>
    </row>
    <row r="1690" spans="1:12" ht="27" x14ac:dyDescent="0.25">
      <c r="A1690" s="19" t="s">
        <v>2533</v>
      </c>
      <c r="B1690" s="19" t="s">
        <v>2534</v>
      </c>
      <c r="C1690" s="19" t="s">
        <v>2535</v>
      </c>
      <c r="D1690" s="19" t="s">
        <v>2536</v>
      </c>
      <c r="E1690" s="20" t="s">
        <v>21</v>
      </c>
      <c r="F1690" s="19" t="s">
        <v>21</v>
      </c>
      <c r="G1690" s="180">
        <v>90790</v>
      </c>
      <c r="H1690" s="21" t="s">
        <v>2539</v>
      </c>
      <c r="I1690" s="19" t="s">
        <v>15692</v>
      </c>
      <c r="J1690" s="19" t="s">
        <v>23</v>
      </c>
      <c r="K1690" s="20" t="s">
        <v>13461</v>
      </c>
      <c r="L1690" s="19" t="s">
        <v>25</v>
      </c>
    </row>
    <row r="1691" spans="1:12" ht="27" x14ac:dyDescent="0.25">
      <c r="A1691" s="19" t="s">
        <v>2533</v>
      </c>
      <c r="B1691" s="19" t="s">
        <v>2534</v>
      </c>
      <c r="C1691" s="19" t="s">
        <v>2535</v>
      </c>
      <c r="D1691" s="19" t="s">
        <v>2536</v>
      </c>
      <c r="E1691" s="20" t="s">
        <v>21</v>
      </c>
      <c r="F1691" s="19" t="s">
        <v>21</v>
      </c>
      <c r="G1691" s="180">
        <v>90791</v>
      </c>
      <c r="H1691" s="21" t="s">
        <v>2540</v>
      </c>
      <c r="I1691" s="19" t="s">
        <v>15692</v>
      </c>
      <c r="J1691" s="19" t="s">
        <v>23</v>
      </c>
      <c r="K1691" s="20" t="s">
        <v>13462</v>
      </c>
      <c r="L1691" s="19" t="s">
        <v>25</v>
      </c>
    </row>
    <row r="1692" spans="1:12" ht="27" x14ac:dyDescent="0.25">
      <c r="A1692" s="19" t="s">
        <v>2533</v>
      </c>
      <c r="B1692" s="19" t="s">
        <v>2534</v>
      </c>
      <c r="C1692" s="19" t="s">
        <v>2535</v>
      </c>
      <c r="D1692" s="19" t="s">
        <v>2536</v>
      </c>
      <c r="E1692" s="20" t="s">
        <v>21</v>
      </c>
      <c r="F1692" s="19" t="s">
        <v>21</v>
      </c>
      <c r="G1692" s="180">
        <v>90793</v>
      </c>
      <c r="H1692" s="21" t="s">
        <v>2541</v>
      </c>
      <c r="I1692" s="19" t="s">
        <v>15692</v>
      </c>
      <c r="J1692" s="19" t="s">
        <v>23</v>
      </c>
      <c r="K1692" s="20" t="s">
        <v>13463</v>
      </c>
      <c r="L1692" s="19" t="s">
        <v>25</v>
      </c>
    </row>
    <row r="1693" spans="1:12" x14ac:dyDescent="0.25">
      <c r="A1693" s="19" t="s">
        <v>2533</v>
      </c>
      <c r="B1693" s="19" t="s">
        <v>2534</v>
      </c>
      <c r="C1693" s="19" t="s">
        <v>2535</v>
      </c>
      <c r="D1693" s="19" t="s">
        <v>2536</v>
      </c>
      <c r="E1693" s="20" t="s">
        <v>21</v>
      </c>
      <c r="F1693" s="19" t="s">
        <v>21</v>
      </c>
      <c r="G1693" s="180">
        <v>90794</v>
      </c>
      <c r="H1693" s="21" t="s">
        <v>2542</v>
      </c>
      <c r="I1693" s="19" t="s">
        <v>15692</v>
      </c>
      <c r="J1693" s="19" t="s">
        <v>23</v>
      </c>
      <c r="K1693" s="20" t="s">
        <v>13464</v>
      </c>
      <c r="L1693" s="19" t="s">
        <v>25</v>
      </c>
    </row>
    <row r="1694" spans="1:12" x14ac:dyDescent="0.25">
      <c r="A1694" s="19" t="s">
        <v>2533</v>
      </c>
      <c r="B1694" s="19" t="s">
        <v>2534</v>
      </c>
      <c r="C1694" s="19" t="s">
        <v>2535</v>
      </c>
      <c r="D1694" s="19" t="s">
        <v>2536</v>
      </c>
      <c r="E1694" s="20" t="s">
        <v>21</v>
      </c>
      <c r="F1694" s="19" t="s">
        <v>21</v>
      </c>
      <c r="G1694" s="180">
        <v>90795</v>
      </c>
      <c r="H1694" s="21" t="s">
        <v>2543</v>
      </c>
      <c r="I1694" s="19" t="s">
        <v>15692</v>
      </c>
      <c r="J1694" s="19" t="s">
        <v>23</v>
      </c>
      <c r="K1694" s="20" t="s">
        <v>13465</v>
      </c>
      <c r="L1694" s="19" t="s">
        <v>25</v>
      </c>
    </row>
    <row r="1695" spans="1:12" x14ac:dyDescent="0.25">
      <c r="A1695" s="19" t="s">
        <v>2533</v>
      </c>
      <c r="B1695" s="19" t="s">
        <v>2534</v>
      </c>
      <c r="C1695" s="19" t="s">
        <v>2535</v>
      </c>
      <c r="D1695" s="19" t="s">
        <v>2536</v>
      </c>
      <c r="E1695" s="20" t="s">
        <v>21</v>
      </c>
      <c r="F1695" s="19" t="s">
        <v>21</v>
      </c>
      <c r="G1695" s="180">
        <v>90796</v>
      </c>
      <c r="H1695" s="21" t="s">
        <v>2544</v>
      </c>
      <c r="I1695" s="19" t="s">
        <v>15692</v>
      </c>
      <c r="J1695" s="19" t="s">
        <v>23</v>
      </c>
      <c r="K1695" s="20" t="s">
        <v>13466</v>
      </c>
      <c r="L1695" s="19" t="s">
        <v>25</v>
      </c>
    </row>
    <row r="1696" spans="1:12" x14ac:dyDescent="0.25">
      <c r="A1696" s="19" t="s">
        <v>2533</v>
      </c>
      <c r="B1696" s="19" t="s">
        <v>2534</v>
      </c>
      <c r="C1696" s="19" t="s">
        <v>2535</v>
      </c>
      <c r="D1696" s="19" t="s">
        <v>2536</v>
      </c>
      <c r="E1696" s="20" t="s">
        <v>21</v>
      </c>
      <c r="F1696" s="19" t="s">
        <v>21</v>
      </c>
      <c r="G1696" s="180">
        <v>90797</v>
      </c>
      <c r="H1696" s="21" t="s">
        <v>2545</v>
      </c>
      <c r="I1696" s="19" t="s">
        <v>15692</v>
      </c>
      <c r="J1696" s="19" t="s">
        <v>23</v>
      </c>
      <c r="K1696" s="20" t="s">
        <v>13467</v>
      </c>
      <c r="L1696" s="19" t="s">
        <v>25</v>
      </c>
    </row>
    <row r="1697" spans="1:12" x14ac:dyDescent="0.25">
      <c r="A1697" s="19" t="s">
        <v>2533</v>
      </c>
      <c r="B1697" s="19" t="s">
        <v>2534</v>
      </c>
      <c r="C1697" s="19" t="s">
        <v>2535</v>
      </c>
      <c r="D1697" s="19" t="s">
        <v>2536</v>
      </c>
      <c r="E1697" s="20" t="s">
        <v>21</v>
      </c>
      <c r="F1697" s="19" t="s">
        <v>21</v>
      </c>
      <c r="G1697" s="180">
        <v>90798</v>
      </c>
      <c r="H1697" s="21" t="s">
        <v>2546</v>
      </c>
      <c r="I1697" s="19" t="s">
        <v>15692</v>
      </c>
      <c r="J1697" s="19" t="s">
        <v>23</v>
      </c>
      <c r="K1697" s="20" t="s">
        <v>13468</v>
      </c>
      <c r="L1697" s="19" t="s">
        <v>25</v>
      </c>
    </row>
    <row r="1698" spans="1:12" x14ac:dyDescent="0.25">
      <c r="A1698" s="19" t="s">
        <v>2533</v>
      </c>
      <c r="B1698" s="19" t="s">
        <v>2534</v>
      </c>
      <c r="C1698" s="19" t="s">
        <v>2535</v>
      </c>
      <c r="D1698" s="19" t="s">
        <v>2536</v>
      </c>
      <c r="E1698" s="20" t="s">
        <v>21</v>
      </c>
      <c r="F1698" s="19" t="s">
        <v>21</v>
      </c>
      <c r="G1698" s="180">
        <v>90799</v>
      </c>
      <c r="H1698" s="21" t="s">
        <v>2547</v>
      </c>
      <c r="I1698" s="19" t="s">
        <v>15692</v>
      </c>
      <c r="J1698" s="19" t="s">
        <v>23</v>
      </c>
      <c r="K1698" s="20" t="s">
        <v>13469</v>
      </c>
      <c r="L1698" s="19" t="s">
        <v>25</v>
      </c>
    </row>
    <row r="1699" spans="1:12" x14ac:dyDescent="0.25">
      <c r="A1699" s="19" t="s">
        <v>2533</v>
      </c>
      <c r="B1699" s="19" t="s">
        <v>2534</v>
      </c>
      <c r="C1699" s="19" t="s">
        <v>2535</v>
      </c>
      <c r="D1699" s="19" t="s">
        <v>2536</v>
      </c>
      <c r="E1699" s="20" t="s">
        <v>21</v>
      </c>
      <c r="F1699" s="19" t="s">
        <v>21</v>
      </c>
      <c r="G1699" s="180">
        <v>90801</v>
      </c>
      <c r="H1699" s="21" t="s">
        <v>2548</v>
      </c>
      <c r="I1699" s="19" t="s">
        <v>15692</v>
      </c>
      <c r="J1699" s="19" t="s">
        <v>23</v>
      </c>
      <c r="K1699" s="20" t="s">
        <v>13470</v>
      </c>
      <c r="L1699" s="19" t="s">
        <v>25</v>
      </c>
    </row>
    <row r="1700" spans="1:12" x14ac:dyDescent="0.25">
      <c r="A1700" s="19" t="s">
        <v>2533</v>
      </c>
      <c r="B1700" s="19" t="s">
        <v>2534</v>
      </c>
      <c r="C1700" s="19" t="s">
        <v>2535</v>
      </c>
      <c r="D1700" s="19" t="s">
        <v>2536</v>
      </c>
      <c r="E1700" s="20" t="s">
        <v>21</v>
      </c>
      <c r="F1700" s="19" t="s">
        <v>21</v>
      </c>
      <c r="G1700" s="180">
        <v>90806</v>
      </c>
      <c r="H1700" s="21" t="s">
        <v>2549</v>
      </c>
      <c r="I1700" s="19" t="s">
        <v>15692</v>
      </c>
      <c r="J1700" s="19" t="s">
        <v>23</v>
      </c>
      <c r="K1700" s="20" t="s">
        <v>13471</v>
      </c>
      <c r="L1700" s="19" t="s">
        <v>25</v>
      </c>
    </row>
    <row r="1701" spans="1:12" x14ac:dyDescent="0.25">
      <c r="A1701" s="19" t="s">
        <v>2533</v>
      </c>
      <c r="B1701" s="19" t="s">
        <v>2534</v>
      </c>
      <c r="C1701" s="19" t="s">
        <v>2535</v>
      </c>
      <c r="D1701" s="19" t="s">
        <v>2536</v>
      </c>
      <c r="E1701" s="20" t="s">
        <v>21</v>
      </c>
      <c r="F1701" s="19" t="s">
        <v>21</v>
      </c>
      <c r="G1701" s="180">
        <v>90820</v>
      </c>
      <c r="H1701" s="21" t="s">
        <v>2550</v>
      </c>
      <c r="I1701" s="19" t="s">
        <v>15692</v>
      </c>
      <c r="J1701" s="19" t="s">
        <v>23</v>
      </c>
      <c r="K1701" s="20" t="s">
        <v>13472</v>
      </c>
      <c r="L1701" s="19" t="s">
        <v>25</v>
      </c>
    </row>
    <row r="1702" spans="1:12" x14ac:dyDescent="0.25">
      <c r="A1702" s="19" t="s">
        <v>2533</v>
      </c>
      <c r="B1702" s="19" t="s">
        <v>2534</v>
      </c>
      <c r="C1702" s="19" t="s">
        <v>2535</v>
      </c>
      <c r="D1702" s="19" t="s">
        <v>2536</v>
      </c>
      <c r="E1702" s="20" t="s">
        <v>21</v>
      </c>
      <c r="F1702" s="19" t="s">
        <v>21</v>
      </c>
      <c r="G1702" s="180">
        <v>90821</v>
      </c>
      <c r="H1702" s="21" t="s">
        <v>2551</v>
      </c>
      <c r="I1702" s="19" t="s">
        <v>15692</v>
      </c>
      <c r="J1702" s="19" t="s">
        <v>23</v>
      </c>
      <c r="K1702" s="20" t="s">
        <v>13473</v>
      </c>
      <c r="L1702" s="19" t="s">
        <v>25</v>
      </c>
    </row>
    <row r="1703" spans="1:12" x14ac:dyDescent="0.25">
      <c r="A1703" s="19" t="s">
        <v>2533</v>
      </c>
      <c r="B1703" s="19" t="s">
        <v>2534</v>
      </c>
      <c r="C1703" s="19" t="s">
        <v>2535</v>
      </c>
      <c r="D1703" s="19" t="s">
        <v>2536</v>
      </c>
      <c r="E1703" s="20" t="s">
        <v>21</v>
      </c>
      <c r="F1703" s="19" t="s">
        <v>21</v>
      </c>
      <c r="G1703" s="180">
        <v>90822</v>
      </c>
      <c r="H1703" s="21" t="s">
        <v>2552</v>
      </c>
      <c r="I1703" s="19" t="s">
        <v>15692</v>
      </c>
      <c r="J1703" s="19" t="s">
        <v>23</v>
      </c>
      <c r="K1703" s="20" t="s">
        <v>13474</v>
      </c>
      <c r="L1703" s="19" t="s">
        <v>25</v>
      </c>
    </row>
    <row r="1704" spans="1:12" x14ac:dyDescent="0.25">
      <c r="A1704" s="19" t="s">
        <v>2533</v>
      </c>
      <c r="B1704" s="19" t="s">
        <v>2534</v>
      </c>
      <c r="C1704" s="19" t="s">
        <v>2535</v>
      </c>
      <c r="D1704" s="19" t="s">
        <v>2536</v>
      </c>
      <c r="E1704" s="20" t="s">
        <v>21</v>
      </c>
      <c r="F1704" s="19" t="s">
        <v>21</v>
      </c>
      <c r="G1704" s="180">
        <v>90823</v>
      </c>
      <c r="H1704" s="21" t="s">
        <v>2553</v>
      </c>
      <c r="I1704" s="19" t="s">
        <v>15692</v>
      </c>
      <c r="J1704" s="19" t="s">
        <v>23</v>
      </c>
      <c r="K1704" s="20" t="s">
        <v>13475</v>
      </c>
      <c r="L1704" s="19" t="s">
        <v>25</v>
      </c>
    </row>
    <row r="1705" spans="1:12" x14ac:dyDescent="0.25">
      <c r="A1705" s="19" t="s">
        <v>2533</v>
      </c>
      <c r="B1705" s="19" t="s">
        <v>2534</v>
      </c>
      <c r="C1705" s="19" t="s">
        <v>2535</v>
      </c>
      <c r="D1705" s="19" t="s">
        <v>2536</v>
      </c>
      <c r="E1705" s="20" t="s">
        <v>21</v>
      </c>
      <c r="F1705" s="19" t="s">
        <v>21</v>
      </c>
      <c r="G1705" s="180">
        <v>90824</v>
      </c>
      <c r="H1705" s="21" t="s">
        <v>2554</v>
      </c>
      <c r="I1705" s="19" t="s">
        <v>15692</v>
      </c>
      <c r="J1705" s="19" t="s">
        <v>23</v>
      </c>
      <c r="K1705" s="20" t="s">
        <v>13476</v>
      </c>
      <c r="L1705" s="19" t="s">
        <v>25</v>
      </c>
    </row>
    <row r="1706" spans="1:12" x14ac:dyDescent="0.25">
      <c r="A1706" s="19" t="s">
        <v>2533</v>
      </c>
      <c r="B1706" s="19" t="s">
        <v>2534</v>
      </c>
      <c r="C1706" s="19" t="s">
        <v>2535</v>
      </c>
      <c r="D1706" s="19" t="s">
        <v>2536</v>
      </c>
      <c r="E1706" s="20" t="s">
        <v>21</v>
      </c>
      <c r="F1706" s="19" t="s">
        <v>21</v>
      </c>
      <c r="G1706" s="180">
        <v>90825</v>
      </c>
      <c r="H1706" s="21" t="s">
        <v>2555</v>
      </c>
      <c r="I1706" s="19" t="s">
        <v>15692</v>
      </c>
      <c r="J1706" s="19" t="s">
        <v>23</v>
      </c>
      <c r="K1706" s="20" t="s">
        <v>13477</v>
      </c>
      <c r="L1706" s="19" t="s">
        <v>25</v>
      </c>
    </row>
    <row r="1707" spans="1:12" x14ac:dyDescent="0.25">
      <c r="A1707" s="19" t="s">
        <v>2533</v>
      </c>
      <c r="B1707" s="19" t="s">
        <v>2534</v>
      </c>
      <c r="C1707" s="19" t="s">
        <v>2535</v>
      </c>
      <c r="D1707" s="19" t="s">
        <v>2536</v>
      </c>
      <c r="E1707" s="20" t="s">
        <v>21</v>
      </c>
      <c r="F1707" s="19" t="s">
        <v>21</v>
      </c>
      <c r="G1707" s="180">
        <v>90830</v>
      </c>
      <c r="H1707" s="21" t="s">
        <v>2556</v>
      </c>
      <c r="I1707" s="19" t="s">
        <v>15692</v>
      </c>
      <c r="J1707" s="19" t="s">
        <v>23</v>
      </c>
      <c r="K1707" s="20" t="s">
        <v>6528</v>
      </c>
      <c r="L1707" s="19" t="s">
        <v>25</v>
      </c>
    </row>
    <row r="1708" spans="1:12" x14ac:dyDescent="0.25">
      <c r="A1708" s="19" t="s">
        <v>2533</v>
      </c>
      <c r="B1708" s="19" t="s">
        <v>2534</v>
      </c>
      <c r="C1708" s="19" t="s">
        <v>2535</v>
      </c>
      <c r="D1708" s="19" t="s">
        <v>2536</v>
      </c>
      <c r="E1708" s="20" t="s">
        <v>21</v>
      </c>
      <c r="F1708" s="19" t="s">
        <v>21</v>
      </c>
      <c r="G1708" s="180">
        <v>90831</v>
      </c>
      <c r="H1708" s="21" t="s">
        <v>2557</v>
      </c>
      <c r="I1708" s="19" t="s">
        <v>15692</v>
      </c>
      <c r="J1708" s="19" t="s">
        <v>23</v>
      </c>
      <c r="K1708" s="20" t="s">
        <v>10414</v>
      </c>
      <c r="L1708" s="19" t="s">
        <v>25</v>
      </c>
    </row>
    <row r="1709" spans="1:12" ht="27" x14ac:dyDescent="0.25">
      <c r="A1709" s="19" t="s">
        <v>2533</v>
      </c>
      <c r="B1709" s="19" t="s">
        <v>2534</v>
      </c>
      <c r="C1709" s="19" t="s">
        <v>2535</v>
      </c>
      <c r="D1709" s="19" t="s">
        <v>2536</v>
      </c>
      <c r="E1709" s="20" t="s">
        <v>21</v>
      </c>
      <c r="F1709" s="19" t="s">
        <v>21</v>
      </c>
      <c r="G1709" s="180">
        <v>90841</v>
      </c>
      <c r="H1709" s="21" t="s">
        <v>2559</v>
      </c>
      <c r="I1709" s="19" t="s">
        <v>15692</v>
      </c>
      <c r="J1709" s="19" t="s">
        <v>23</v>
      </c>
      <c r="K1709" s="20" t="s">
        <v>13478</v>
      </c>
      <c r="L1709" s="19" t="s">
        <v>25</v>
      </c>
    </row>
    <row r="1710" spans="1:12" ht="27" x14ac:dyDescent="0.25">
      <c r="A1710" s="19" t="s">
        <v>2533</v>
      </c>
      <c r="B1710" s="19" t="s">
        <v>2534</v>
      </c>
      <c r="C1710" s="19" t="s">
        <v>2535</v>
      </c>
      <c r="D1710" s="19" t="s">
        <v>2536</v>
      </c>
      <c r="E1710" s="20" t="s">
        <v>21</v>
      </c>
      <c r="F1710" s="19" t="s">
        <v>21</v>
      </c>
      <c r="G1710" s="180">
        <v>90842</v>
      </c>
      <c r="H1710" s="21" t="s">
        <v>2560</v>
      </c>
      <c r="I1710" s="19" t="s">
        <v>15692</v>
      </c>
      <c r="J1710" s="19" t="s">
        <v>23</v>
      </c>
      <c r="K1710" s="20" t="s">
        <v>13479</v>
      </c>
      <c r="L1710" s="19" t="s">
        <v>25</v>
      </c>
    </row>
    <row r="1711" spans="1:12" ht="27" x14ac:dyDescent="0.25">
      <c r="A1711" s="19" t="s">
        <v>2533</v>
      </c>
      <c r="B1711" s="19" t="s">
        <v>2534</v>
      </c>
      <c r="C1711" s="19" t="s">
        <v>2535</v>
      </c>
      <c r="D1711" s="19" t="s">
        <v>2536</v>
      </c>
      <c r="E1711" s="20" t="s">
        <v>21</v>
      </c>
      <c r="F1711" s="19" t="s">
        <v>21</v>
      </c>
      <c r="G1711" s="180">
        <v>90843</v>
      </c>
      <c r="H1711" s="21" t="s">
        <v>2561</v>
      </c>
      <c r="I1711" s="19" t="s">
        <v>15692</v>
      </c>
      <c r="J1711" s="19" t="s">
        <v>23</v>
      </c>
      <c r="K1711" s="20" t="s">
        <v>13480</v>
      </c>
      <c r="L1711" s="19" t="s">
        <v>25</v>
      </c>
    </row>
    <row r="1712" spans="1:12" ht="27" x14ac:dyDescent="0.25">
      <c r="A1712" s="19" t="s">
        <v>2533</v>
      </c>
      <c r="B1712" s="19" t="s">
        <v>2534</v>
      </c>
      <c r="C1712" s="19" t="s">
        <v>2535</v>
      </c>
      <c r="D1712" s="19" t="s">
        <v>2536</v>
      </c>
      <c r="E1712" s="20" t="s">
        <v>21</v>
      </c>
      <c r="F1712" s="19" t="s">
        <v>21</v>
      </c>
      <c r="G1712" s="180">
        <v>90844</v>
      </c>
      <c r="H1712" s="21" t="s">
        <v>2562</v>
      </c>
      <c r="I1712" s="19" t="s">
        <v>15692</v>
      </c>
      <c r="J1712" s="19" t="s">
        <v>23</v>
      </c>
      <c r="K1712" s="20" t="s">
        <v>13481</v>
      </c>
      <c r="L1712" s="19" t="s">
        <v>25</v>
      </c>
    </row>
    <row r="1713" spans="1:12" ht="27" x14ac:dyDescent="0.25">
      <c r="A1713" s="19" t="s">
        <v>2533</v>
      </c>
      <c r="B1713" s="19" t="s">
        <v>2534</v>
      </c>
      <c r="C1713" s="19" t="s">
        <v>2535</v>
      </c>
      <c r="D1713" s="19" t="s">
        <v>2536</v>
      </c>
      <c r="E1713" s="20" t="s">
        <v>21</v>
      </c>
      <c r="F1713" s="19" t="s">
        <v>21</v>
      </c>
      <c r="G1713" s="180">
        <v>90845</v>
      </c>
      <c r="H1713" s="21" t="s">
        <v>2563</v>
      </c>
      <c r="I1713" s="19" t="s">
        <v>15692</v>
      </c>
      <c r="J1713" s="19" t="s">
        <v>23</v>
      </c>
      <c r="K1713" s="20" t="s">
        <v>13482</v>
      </c>
      <c r="L1713" s="19" t="s">
        <v>25</v>
      </c>
    </row>
    <row r="1714" spans="1:12" ht="27" x14ac:dyDescent="0.25">
      <c r="A1714" s="19" t="s">
        <v>2533</v>
      </c>
      <c r="B1714" s="19" t="s">
        <v>2534</v>
      </c>
      <c r="C1714" s="19" t="s">
        <v>2535</v>
      </c>
      <c r="D1714" s="19" t="s">
        <v>2536</v>
      </c>
      <c r="E1714" s="20" t="s">
        <v>21</v>
      </c>
      <c r="F1714" s="19" t="s">
        <v>21</v>
      </c>
      <c r="G1714" s="180">
        <v>90846</v>
      </c>
      <c r="H1714" s="21" t="s">
        <v>2564</v>
      </c>
      <c r="I1714" s="19" t="s">
        <v>15692</v>
      </c>
      <c r="J1714" s="19" t="s">
        <v>23</v>
      </c>
      <c r="K1714" s="20" t="s">
        <v>13483</v>
      </c>
      <c r="L1714" s="19" t="s">
        <v>25</v>
      </c>
    </row>
    <row r="1715" spans="1:12" ht="27" x14ac:dyDescent="0.25">
      <c r="A1715" s="19" t="s">
        <v>2533</v>
      </c>
      <c r="B1715" s="19" t="s">
        <v>2534</v>
      </c>
      <c r="C1715" s="19" t="s">
        <v>2535</v>
      </c>
      <c r="D1715" s="19" t="s">
        <v>2536</v>
      </c>
      <c r="E1715" s="20" t="s">
        <v>21</v>
      </c>
      <c r="F1715" s="19" t="s">
        <v>21</v>
      </c>
      <c r="G1715" s="180">
        <v>90847</v>
      </c>
      <c r="H1715" s="21" t="s">
        <v>2565</v>
      </c>
      <c r="I1715" s="19" t="s">
        <v>15692</v>
      </c>
      <c r="J1715" s="19" t="s">
        <v>23</v>
      </c>
      <c r="K1715" s="20" t="s">
        <v>13484</v>
      </c>
      <c r="L1715" s="19" t="s">
        <v>25</v>
      </c>
    </row>
    <row r="1716" spans="1:12" ht="27" x14ac:dyDescent="0.25">
      <c r="A1716" s="19" t="s">
        <v>2533</v>
      </c>
      <c r="B1716" s="19" t="s">
        <v>2534</v>
      </c>
      <c r="C1716" s="19" t="s">
        <v>2535</v>
      </c>
      <c r="D1716" s="19" t="s">
        <v>2536</v>
      </c>
      <c r="E1716" s="20" t="s">
        <v>21</v>
      </c>
      <c r="F1716" s="19" t="s">
        <v>21</v>
      </c>
      <c r="G1716" s="180">
        <v>90848</v>
      </c>
      <c r="H1716" s="21" t="s">
        <v>2566</v>
      </c>
      <c r="I1716" s="19" t="s">
        <v>15692</v>
      </c>
      <c r="J1716" s="19" t="s">
        <v>23</v>
      </c>
      <c r="K1716" s="20" t="s">
        <v>13485</v>
      </c>
      <c r="L1716" s="19" t="s">
        <v>25</v>
      </c>
    </row>
    <row r="1717" spans="1:12" ht="27" x14ac:dyDescent="0.25">
      <c r="A1717" s="19" t="s">
        <v>2533</v>
      </c>
      <c r="B1717" s="19" t="s">
        <v>2534</v>
      </c>
      <c r="C1717" s="19" t="s">
        <v>2535</v>
      </c>
      <c r="D1717" s="19" t="s">
        <v>2536</v>
      </c>
      <c r="E1717" s="20" t="s">
        <v>21</v>
      </c>
      <c r="F1717" s="19" t="s">
        <v>21</v>
      </c>
      <c r="G1717" s="180">
        <v>90849</v>
      </c>
      <c r="H1717" s="21" t="s">
        <v>2567</v>
      </c>
      <c r="I1717" s="19" t="s">
        <v>15692</v>
      </c>
      <c r="J1717" s="19" t="s">
        <v>23</v>
      </c>
      <c r="K1717" s="20" t="s">
        <v>13486</v>
      </c>
      <c r="L1717" s="19" t="s">
        <v>25</v>
      </c>
    </row>
    <row r="1718" spans="1:12" ht="27" x14ac:dyDescent="0.25">
      <c r="A1718" s="19" t="s">
        <v>2533</v>
      </c>
      <c r="B1718" s="19" t="s">
        <v>2534</v>
      </c>
      <c r="C1718" s="19" t="s">
        <v>2535</v>
      </c>
      <c r="D1718" s="19" t="s">
        <v>2536</v>
      </c>
      <c r="E1718" s="20" t="s">
        <v>21</v>
      </c>
      <c r="F1718" s="19" t="s">
        <v>21</v>
      </c>
      <c r="G1718" s="180">
        <v>90850</v>
      </c>
      <c r="H1718" s="21" t="s">
        <v>2568</v>
      </c>
      <c r="I1718" s="19" t="s">
        <v>15692</v>
      </c>
      <c r="J1718" s="19" t="s">
        <v>23</v>
      </c>
      <c r="K1718" s="20" t="s">
        <v>13487</v>
      </c>
      <c r="L1718" s="19" t="s">
        <v>25</v>
      </c>
    </row>
    <row r="1719" spans="1:12" ht="27" x14ac:dyDescent="0.25">
      <c r="A1719" s="19" t="s">
        <v>2533</v>
      </c>
      <c r="B1719" s="19" t="s">
        <v>2534</v>
      </c>
      <c r="C1719" s="19" t="s">
        <v>2535</v>
      </c>
      <c r="D1719" s="19" t="s">
        <v>2536</v>
      </c>
      <c r="E1719" s="20" t="s">
        <v>21</v>
      </c>
      <c r="F1719" s="19" t="s">
        <v>21</v>
      </c>
      <c r="G1719" s="180">
        <v>90851</v>
      </c>
      <c r="H1719" s="21" t="s">
        <v>2569</v>
      </c>
      <c r="I1719" s="19" t="s">
        <v>15692</v>
      </c>
      <c r="J1719" s="19" t="s">
        <v>23</v>
      </c>
      <c r="K1719" s="20" t="s">
        <v>13488</v>
      </c>
      <c r="L1719" s="19" t="s">
        <v>25</v>
      </c>
    </row>
    <row r="1720" spans="1:12" ht="27" x14ac:dyDescent="0.25">
      <c r="A1720" s="19" t="s">
        <v>2533</v>
      </c>
      <c r="B1720" s="19" t="s">
        <v>2534</v>
      </c>
      <c r="C1720" s="19" t="s">
        <v>2535</v>
      </c>
      <c r="D1720" s="19" t="s">
        <v>2536</v>
      </c>
      <c r="E1720" s="20" t="s">
        <v>21</v>
      </c>
      <c r="F1720" s="19" t="s">
        <v>21</v>
      </c>
      <c r="G1720" s="180">
        <v>90852</v>
      </c>
      <c r="H1720" s="21" t="s">
        <v>2570</v>
      </c>
      <c r="I1720" s="19" t="s">
        <v>15692</v>
      </c>
      <c r="J1720" s="19" t="s">
        <v>23</v>
      </c>
      <c r="K1720" s="20" t="s">
        <v>13489</v>
      </c>
      <c r="L1720" s="19" t="s">
        <v>25</v>
      </c>
    </row>
    <row r="1721" spans="1:12" x14ac:dyDescent="0.25">
      <c r="A1721" s="19" t="s">
        <v>2533</v>
      </c>
      <c r="B1721" s="19" t="s">
        <v>2534</v>
      </c>
      <c r="C1721" s="19" t="s">
        <v>2535</v>
      </c>
      <c r="D1721" s="19" t="s">
        <v>2536</v>
      </c>
      <c r="E1721" s="20" t="s">
        <v>21</v>
      </c>
      <c r="F1721" s="19" t="s">
        <v>21</v>
      </c>
      <c r="G1721" s="180">
        <v>91009</v>
      </c>
      <c r="H1721" s="21" t="s">
        <v>2571</v>
      </c>
      <c r="I1721" s="19" t="s">
        <v>15692</v>
      </c>
      <c r="J1721" s="19" t="s">
        <v>23</v>
      </c>
      <c r="K1721" s="20" t="s">
        <v>13490</v>
      </c>
      <c r="L1721" s="19" t="s">
        <v>25</v>
      </c>
    </row>
    <row r="1722" spans="1:12" x14ac:dyDescent="0.25">
      <c r="A1722" s="19" t="s">
        <v>2533</v>
      </c>
      <c r="B1722" s="19" t="s">
        <v>2534</v>
      </c>
      <c r="C1722" s="19" t="s">
        <v>2535</v>
      </c>
      <c r="D1722" s="19" t="s">
        <v>2536</v>
      </c>
      <c r="E1722" s="20" t="s">
        <v>21</v>
      </c>
      <c r="F1722" s="19" t="s">
        <v>21</v>
      </c>
      <c r="G1722" s="180">
        <v>91010</v>
      </c>
      <c r="H1722" s="21" t="s">
        <v>2572</v>
      </c>
      <c r="I1722" s="19" t="s">
        <v>15692</v>
      </c>
      <c r="J1722" s="19" t="s">
        <v>23</v>
      </c>
      <c r="K1722" s="20" t="s">
        <v>13491</v>
      </c>
      <c r="L1722" s="19" t="s">
        <v>25</v>
      </c>
    </row>
    <row r="1723" spans="1:12" x14ac:dyDescent="0.25">
      <c r="A1723" s="19" t="s">
        <v>2533</v>
      </c>
      <c r="B1723" s="19" t="s">
        <v>2534</v>
      </c>
      <c r="C1723" s="19" t="s">
        <v>2535</v>
      </c>
      <c r="D1723" s="19" t="s">
        <v>2536</v>
      </c>
      <c r="E1723" s="20" t="s">
        <v>21</v>
      </c>
      <c r="F1723" s="19" t="s">
        <v>21</v>
      </c>
      <c r="G1723" s="180">
        <v>91011</v>
      </c>
      <c r="H1723" s="21" t="s">
        <v>2573</v>
      </c>
      <c r="I1723" s="19" t="s">
        <v>15692</v>
      </c>
      <c r="J1723" s="19" t="s">
        <v>23</v>
      </c>
      <c r="K1723" s="20" t="s">
        <v>13492</v>
      </c>
      <c r="L1723" s="19" t="s">
        <v>25</v>
      </c>
    </row>
    <row r="1724" spans="1:12" x14ac:dyDescent="0.25">
      <c r="A1724" s="19" t="s">
        <v>2533</v>
      </c>
      <c r="B1724" s="19" t="s">
        <v>2534</v>
      </c>
      <c r="C1724" s="19" t="s">
        <v>2535</v>
      </c>
      <c r="D1724" s="19" t="s">
        <v>2536</v>
      </c>
      <c r="E1724" s="20" t="s">
        <v>21</v>
      </c>
      <c r="F1724" s="19" t="s">
        <v>21</v>
      </c>
      <c r="G1724" s="180">
        <v>91012</v>
      </c>
      <c r="H1724" s="21" t="s">
        <v>2574</v>
      </c>
      <c r="I1724" s="19" t="s">
        <v>15692</v>
      </c>
      <c r="J1724" s="19" t="s">
        <v>23</v>
      </c>
      <c r="K1724" s="20" t="s">
        <v>7659</v>
      </c>
      <c r="L1724" s="19" t="s">
        <v>25</v>
      </c>
    </row>
    <row r="1725" spans="1:12" ht="27" x14ac:dyDescent="0.25">
      <c r="A1725" s="19" t="s">
        <v>2533</v>
      </c>
      <c r="B1725" s="19" t="s">
        <v>2534</v>
      </c>
      <c r="C1725" s="19" t="s">
        <v>2535</v>
      </c>
      <c r="D1725" s="19" t="s">
        <v>2536</v>
      </c>
      <c r="E1725" s="20" t="s">
        <v>21</v>
      </c>
      <c r="F1725" s="19" t="s">
        <v>21</v>
      </c>
      <c r="G1725" s="180">
        <v>91013</v>
      </c>
      <c r="H1725" s="21" t="s">
        <v>2575</v>
      </c>
      <c r="I1725" s="19" t="s">
        <v>15692</v>
      </c>
      <c r="J1725" s="19" t="s">
        <v>23</v>
      </c>
      <c r="K1725" s="20" t="s">
        <v>13493</v>
      </c>
      <c r="L1725" s="19" t="s">
        <v>25</v>
      </c>
    </row>
    <row r="1726" spans="1:12" ht="27" x14ac:dyDescent="0.25">
      <c r="A1726" s="19" t="s">
        <v>2533</v>
      </c>
      <c r="B1726" s="19" t="s">
        <v>2534</v>
      </c>
      <c r="C1726" s="19" t="s">
        <v>2535</v>
      </c>
      <c r="D1726" s="19" t="s">
        <v>2536</v>
      </c>
      <c r="E1726" s="20" t="s">
        <v>21</v>
      </c>
      <c r="F1726" s="19" t="s">
        <v>21</v>
      </c>
      <c r="G1726" s="180">
        <v>91014</v>
      </c>
      <c r="H1726" s="21" t="s">
        <v>2576</v>
      </c>
      <c r="I1726" s="19" t="s">
        <v>15692</v>
      </c>
      <c r="J1726" s="19" t="s">
        <v>23</v>
      </c>
      <c r="K1726" s="20" t="s">
        <v>13494</v>
      </c>
      <c r="L1726" s="19" t="s">
        <v>25</v>
      </c>
    </row>
    <row r="1727" spans="1:12" ht="27" x14ac:dyDescent="0.25">
      <c r="A1727" s="19" t="s">
        <v>2533</v>
      </c>
      <c r="B1727" s="19" t="s">
        <v>2534</v>
      </c>
      <c r="C1727" s="19" t="s">
        <v>2535</v>
      </c>
      <c r="D1727" s="19" t="s">
        <v>2536</v>
      </c>
      <c r="E1727" s="20" t="s">
        <v>21</v>
      </c>
      <c r="F1727" s="19" t="s">
        <v>21</v>
      </c>
      <c r="G1727" s="180">
        <v>91015</v>
      </c>
      <c r="H1727" s="21" t="s">
        <v>2577</v>
      </c>
      <c r="I1727" s="19" t="s">
        <v>15692</v>
      </c>
      <c r="J1727" s="19" t="s">
        <v>23</v>
      </c>
      <c r="K1727" s="20" t="s">
        <v>13495</v>
      </c>
      <c r="L1727" s="19" t="s">
        <v>25</v>
      </c>
    </row>
    <row r="1728" spans="1:12" ht="27" x14ac:dyDescent="0.25">
      <c r="A1728" s="19" t="s">
        <v>2533</v>
      </c>
      <c r="B1728" s="19" t="s">
        <v>2534</v>
      </c>
      <c r="C1728" s="19" t="s">
        <v>2535</v>
      </c>
      <c r="D1728" s="19" t="s">
        <v>2536</v>
      </c>
      <c r="E1728" s="20" t="s">
        <v>21</v>
      </c>
      <c r="F1728" s="19" t="s">
        <v>21</v>
      </c>
      <c r="G1728" s="180">
        <v>91016</v>
      </c>
      <c r="H1728" s="21" t="s">
        <v>2578</v>
      </c>
      <c r="I1728" s="19" t="s">
        <v>15692</v>
      </c>
      <c r="J1728" s="19" t="s">
        <v>23</v>
      </c>
      <c r="K1728" s="20" t="s">
        <v>13496</v>
      </c>
      <c r="L1728" s="19" t="s">
        <v>25</v>
      </c>
    </row>
    <row r="1729" spans="1:12" x14ac:dyDescent="0.25">
      <c r="A1729" s="19" t="s">
        <v>2533</v>
      </c>
      <c r="B1729" s="19" t="s">
        <v>2534</v>
      </c>
      <c r="C1729" s="19" t="s">
        <v>2535</v>
      </c>
      <c r="D1729" s="19" t="s">
        <v>2536</v>
      </c>
      <c r="E1729" s="20" t="s">
        <v>21</v>
      </c>
      <c r="F1729" s="19" t="s">
        <v>21</v>
      </c>
      <c r="G1729" s="180">
        <v>91287</v>
      </c>
      <c r="H1729" s="21" t="s">
        <v>2579</v>
      </c>
      <c r="I1729" s="19" t="s">
        <v>15692</v>
      </c>
      <c r="J1729" s="19" t="s">
        <v>23</v>
      </c>
      <c r="K1729" s="20" t="s">
        <v>12154</v>
      </c>
      <c r="L1729" s="19" t="s">
        <v>25</v>
      </c>
    </row>
    <row r="1730" spans="1:12" x14ac:dyDescent="0.25">
      <c r="A1730" s="19" t="s">
        <v>2533</v>
      </c>
      <c r="B1730" s="19" t="s">
        <v>2534</v>
      </c>
      <c r="C1730" s="19" t="s">
        <v>2535</v>
      </c>
      <c r="D1730" s="19" t="s">
        <v>2536</v>
      </c>
      <c r="E1730" s="20" t="s">
        <v>21</v>
      </c>
      <c r="F1730" s="19" t="s">
        <v>21</v>
      </c>
      <c r="G1730" s="180">
        <v>91292</v>
      </c>
      <c r="H1730" s="21" t="s">
        <v>2580</v>
      </c>
      <c r="I1730" s="19" t="s">
        <v>15692</v>
      </c>
      <c r="J1730" s="19" t="s">
        <v>23</v>
      </c>
      <c r="K1730" s="20" t="s">
        <v>13497</v>
      </c>
      <c r="L1730" s="19" t="s">
        <v>25</v>
      </c>
    </row>
    <row r="1731" spans="1:12" x14ac:dyDescent="0.25">
      <c r="A1731" s="19" t="s">
        <v>2533</v>
      </c>
      <c r="B1731" s="19" t="s">
        <v>2534</v>
      </c>
      <c r="C1731" s="19" t="s">
        <v>2535</v>
      </c>
      <c r="D1731" s="19" t="s">
        <v>2536</v>
      </c>
      <c r="E1731" s="20" t="s">
        <v>21</v>
      </c>
      <c r="F1731" s="19" t="s">
        <v>21</v>
      </c>
      <c r="G1731" s="180">
        <v>91295</v>
      </c>
      <c r="H1731" s="21" t="s">
        <v>2581</v>
      </c>
      <c r="I1731" s="19" t="s">
        <v>15692</v>
      </c>
      <c r="J1731" s="19" t="s">
        <v>23</v>
      </c>
      <c r="K1731" s="20" t="s">
        <v>13498</v>
      </c>
      <c r="L1731" s="19" t="s">
        <v>25</v>
      </c>
    </row>
    <row r="1732" spans="1:12" x14ac:dyDescent="0.25">
      <c r="A1732" s="19" t="s">
        <v>2533</v>
      </c>
      <c r="B1732" s="19" t="s">
        <v>2534</v>
      </c>
      <c r="C1732" s="19" t="s">
        <v>2535</v>
      </c>
      <c r="D1732" s="19" t="s">
        <v>2536</v>
      </c>
      <c r="E1732" s="20" t="s">
        <v>21</v>
      </c>
      <c r="F1732" s="19" t="s">
        <v>21</v>
      </c>
      <c r="G1732" s="180">
        <v>91296</v>
      </c>
      <c r="H1732" s="21" t="s">
        <v>2583</v>
      </c>
      <c r="I1732" s="19" t="s">
        <v>15692</v>
      </c>
      <c r="J1732" s="19" t="s">
        <v>23</v>
      </c>
      <c r="K1732" s="20" t="s">
        <v>13499</v>
      </c>
      <c r="L1732" s="19" t="s">
        <v>25</v>
      </c>
    </row>
    <row r="1733" spans="1:12" x14ac:dyDescent="0.25">
      <c r="A1733" s="19" t="s">
        <v>2533</v>
      </c>
      <c r="B1733" s="19" t="s">
        <v>2534</v>
      </c>
      <c r="C1733" s="19" t="s">
        <v>2535</v>
      </c>
      <c r="D1733" s="19" t="s">
        <v>2536</v>
      </c>
      <c r="E1733" s="20" t="s">
        <v>21</v>
      </c>
      <c r="F1733" s="19" t="s">
        <v>21</v>
      </c>
      <c r="G1733" s="180">
        <v>91297</v>
      </c>
      <c r="H1733" s="21" t="s">
        <v>2584</v>
      </c>
      <c r="I1733" s="19" t="s">
        <v>15692</v>
      </c>
      <c r="J1733" s="19" t="s">
        <v>23</v>
      </c>
      <c r="K1733" s="20" t="s">
        <v>13500</v>
      </c>
      <c r="L1733" s="19" t="s">
        <v>25</v>
      </c>
    </row>
    <row r="1734" spans="1:12" x14ac:dyDescent="0.25">
      <c r="A1734" s="19" t="s">
        <v>2533</v>
      </c>
      <c r="B1734" s="19" t="s">
        <v>2534</v>
      </c>
      <c r="C1734" s="19" t="s">
        <v>2535</v>
      </c>
      <c r="D1734" s="19" t="s">
        <v>2536</v>
      </c>
      <c r="E1734" s="20" t="s">
        <v>21</v>
      </c>
      <c r="F1734" s="19" t="s">
        <v>21</v>
      </c>
      <c r="G1734" s="180">
        <v>91298</v>
      </c>
      <c r="H1734" s="21" t="s">
        <v>2585</v>
      </c>
      <c r="I1734" s="19" t="s">
        <v>15692</v>
      </c>
      <c r="J1734" s="19" t="s">
        <v>9283</v>
      </c>
      <c r="K1734" s="20" t="s">
        <v>13501</v>
      </c>
      <c r="L1734" s="19" t="s">
        <v>25</v>
      </c>
    </row>
    <row r="1735" spans="1:12" x14ac:dyDescent="0.25">
      <c r="A1735" s="19" t="s">
        <v>2533</v>
      </c>
      <c r="B1735" s="19" t="s">
        <v>2534</v>
      </c>
      <c r="C1735" s="19" t="s">
        <v>2535</v>
      </c>
      <c r="D1735" s="19" t="s">
        <v>2536</v>
      </c>
      <c r="E1735" s="20" t="s">
        <v>21</v>
      </c>
      <c r="F1735" s="19" t="s">
        <v>21</v>
      </c>
      <c r="G1735" s="180">
        <v>91299</v>
      </c>
      <c r="H1735" s="21" t="s">
        <v>2586</v>
      </c>
      <c r="I1735" s="19" t="s">
        <v>15692</v>
      </c>
      <c r="J1735" s="19" t="s">
        <v>9283</v>
      </c>
      <c r="K1735" s="20" t="s">
        <v>13502</v>
      </c>
      <c r="L1735" s="19" t="s">
        <v>25</v>
      </c>
    </row>
    <row r="1736" spans="1:12" x14ac:dyDescent="0.25">
      <c r="A1736" s="19" t="s">
        <v>2533</v>
      </c>
      <c r="B1736" s="19" t="s">
        <v>2534</v>
      </c>
      <c r="C1736" s="19" t="s">
        <v>2535</v>
      </c>
      <c r="D1736" s="19" t="s">
        <v>2536</v>
      </c>
      <c r="E1736" s="20" t="s">
        <v>21</v>
      </c>
      <c r="F1736" s="19" t="s">
        <v>21</v>
      </c>
      <c r="G1736" s="180">
        <v>91304</v>
      </c>
      <c r="H1736" s="21" t="s">
        <v>2587</v>
      </c>
      <c r="I1736" s="19" t="s">
        <v>15692</v>
      </c>
      <c r="J1736" s="19" t="s">
        <v>23</v>
      </c>
      <c r="K1736" s="20" t="s">
        <v>11915</v>
      </c>
      <c r="L1736" s="19" t="s">
        <v>25</v>
      </c>
    </row>
    <row r="1737" spans="1:12" x14ac:dyDescent="0.25">
      <c r="A1737" s="19" t="s">
        <v>2533</v>
      </c>
      <c r="B1737" s="19" t="s">
        <v>2534</v>
      </c>
      <c r="C1737" s="19" t="s">
        <v>2535</v>
      </c>
      <c r="D1737" s="19" t="s">
        <v>2536</v>
      </c>
      <c r="E1737" s="20" t="s">
        <v>21</v>
      </c>
      <c r="F1737" s="19" t="s">
        <v>21</v>
      </c>
      <c r="G1737" s="180">
        <v>91305</v>
      </c>
      <c r="H1737" s="21" t="s">
        <v>2588</v>
      </c>
      <c r="I1737" s="19" t="s">
        <v>15692</v>
      </c>
      <c r="J1737" s="19" t="s">
        <v>23</v>
      </c>
      <c r="K1737" s="20" t="s">
        <v>13503</v>
      </c>
      <c r="L1737" s="19" t="s">
        <v>25</v>
      </c>
    </row>
    <row r="1738" spans="1:12" x14ac:dyDescent="0.25">
      <c r="A1738" s="19" t="s">
        <v>2533</v>
      </c>
      <c r="B1738" s="19" t="s">
        <v>2534</v>
      </c>
      <c r="C1738" s="19" t="s">
        <v>2535</v>
      </c>
      <c r="D1738" s="19" t="s">
        <v>2536</v>
      </c>
      <c r="E1738" s="20" t="s">
        <v>21</v>
      </c>
      <c r="F1738" s="19" t="s">
        <v>21</v>
      </c>
      <c r="G1738" s="180">
        <v>91306</v>
      </c>
      <c r="H1738" s="21" t="s">
        <v>2589</v>
      </c>
      <c r="I1738" s="19" t="s">
        <v>15692</v>
      </c>
      <c r="J1738" s="19" t="s">
        <v>23</v>
      </c>
      <c r="K1738" s="20" t="s">
        <v>13504</v>
      </c>
      <c r="L1738" s="19" t="s">
        <v>25</v>
      </c>
    </row>
    <row r="1739" spans="1:12" x14ac:dyDescent="0.25">
      <c r="A1739" s="19" t="s">
        <v>2533</v>
      </c>
      <c r="B1739" s="19" t="s">
        <v>2534</v>
      </c>
      <c r="C1739" s="19" t="s">
        <v>2535</v>
      </c>
      <c r="D1739" s="19" t="s">
        <v>2536</v>
      </c>
      <c r="E1739" s="20" t="s">
        <v>21</v>
      </c>
      <c r="F1739" s="19" t="s">
        <v>21</v>
      </c>
      <c r="G1739" s="180">
        <v>91307</v>
      </c>
      <c r="H1739" s="21" t="s">
        <v>2590</v>
      </c>
      <c r="I1739" s="19" t="s">
        <v>15692</v>
      </c>
      <c r="J1739" s="19" t="s">
        <v>23</v>
      </c>
      <c r="K1739" s="20" t="s">
        <v>10206</v>
      </c>
      <c r="L1739" s="19" t="s">
        <v>25</v>
      </c>
    </row>
    <row r="1740" spans="1:12" ht="27" x14ac:dyDescent="0.25">
      <c r="A1740" s="19" t="s">
        <v>2533</v>
      </c>
      <c r="B1740" s="19" t="s">
        <v>2534</v>
      </c>
      <c r="C1740" s="19" t="s">
        <v>2535</v>
      </c>
      <c r="D1740" s="19" t="s">
        <v>2536</v>
      </c>
      <c r="E1740" s="20" t="s">
        <v>21</v>
      </c>
      <c r="F1740" s="19" t="s">
        <v>21</v>
      </c>
      <c r="G1740" s="180">
        <v>91312</v>
      </c>
      <c r="H1740" s="21" t="s">
        <v>2591</v>
      </c>
      <c r="I1740" s="19" t="s">
        <v>15692</v>
      </c>
      <c r="J1740" s="19" t="s">
        <v>23</v>
      </c>
      <c r="K1740" s="20" t="s">
        <v>13505</v>
      </c>
      <c r="L1740" s="19" t="s">
        <v>25</v>
      </c>
    </row>
    <row r="1741" spans="1:12" ht="27" x14ac:dyDescent="0.25">
      <c r="A1741" s="19" t="s">
        <v>2533</v>
      </c>
      <c r="B1741" s="19" t="s">
        <v>2534</v>
      </c>
      <c r="C1741" s="19" t="s">
        <v>2535</v>
      </c>
      <c r="D1741" s="19" t="s">
        <v>2536</v>
      </c>
      <c r="E1741" s="20" t="s">
        <v>21</v>
      </c>
      <c r="F1741" s="19" t="s">
        <v>21</v>
      </c>
      <c r="G1741" s="180">
        <v>91313</v>
      </c>
      <c r="H1741" s="21" t="s">
        <v>2592</v>
      </c>
      <c r="I1741" s="19" t="s">
        <v>15692</v>
      </c>
      <c r="J1741" s="19" t="s">
        <v>23</v>
      </c>
      <c r="K1741" s="20" t="s">
        <v>13506</v>
      </c>
      <c r="L1741" s="19" t="s">
        <v>25</v>
      </c>
    </row>
    <row r="1742" spans="1:12" ht="27" x14ac:dyDescent="0.25">
      <c r="A1742" s="19" t="s">
        <v>2533</v>
      </c>
      <c r="B1742" s="19" t="s">
        <v>2534</v>
      </c>
      <c r="C1742" s="19" t="s">
        <v>2535</v>
      </c>
      <c r="D1742" s="19" t="s">
        <v>2536</v>
      </c>
      <c r="E1742" s="20" t="s">
        <v>21</v>
      </c>
      <c r="F1742" s="19" t="s">
        <v>21</v>
      </c>
      <c r="G1742" s="180">
        <v>91314</v>
      </c>
      <c r="H1742" s="21" t="s">
        <v>2593</v>
      </c>
      <c r="I1742" s="19" t="s">
        <v>15692</v>
      </c>
      <c r="J1742" s="19" t="s">
        <v>23</v>
      </c>
      <c r="K1742" s="20" t="s">
        <v>13507</v>
      </c>
      <c r="L1742" s="19" t="s">
        <v>25</v>
      </c>
    </row>
    <row r="1743" spans="1:12" ht="27" x14ac:dyDescent="0.25">
      <c r="A1743" s="19" t="s">
        <v>2533</v>
      </c>
      <c r="B1743" s="19" t="s">
        <v>2534</v>
      </c>
      <c r="C1743" s="19" t="s">
        <v>2535</v>
      </c>
      <c r="D1743" s="19" t="s">
        <v>2536</v>
      </c>
      <c r="E1743" s="20" t="s">
        <v>21</v>
      </c>
      <c r="F1743" s="19" t="s">
        <v>21</v>
      </c>
      <c r="G1743" s="180">
        <v>91315</v>
      </c>
      <c r="H1743" s="21" t="s">
        <v>2594</v>
      </c>
      <c r="I1743" s="19" t="s">
        <v>15692</v>
      </c>
      <c r="J1743" s="19" t="s">
        <v>23</v>
      </c>
      <c r="K1743" s="20" t="s">
        <v>13508</v>
      </c>
      <c r="L1743" s="19" t="s">
        <v>25</v>
      </c>
    </row>
    <row r="1744" spans="1:12" ht="27" x14ac:dyDescent="0.25">
      <c r="A1744" s="19" t="s">
        <v>2533</v>
      </c>
      <c r="B1744" s="19" t="s">
        <v>2534</v>
      </c>
      <c r="C1744" s="19" t="s">
        <v>2535</v>
      </c>
      <c r="D1744" s="19" t="s">
        <v>2536</v>
      </c>
      <c r="E1744" s="20" t="s">
        <v>21</v>
      </c>
      <c r="F1744" s="19" t="s">
        <v>21</v>
      </c>
      <c r="G1744" s="180">
        <v>91316</v>
      </c>
      <c r="H1744" s="21" t="s">
        <v>2595</v>
      </c>
      <c r="I1744" s="19" t="s">
        <v>15692</v>
      </c>
      <c r="J1744" s="19" t="s">
        <v>23</v>
      </c>
      <c r="K1744" s="20" t="s">
        <v>13509</v>
      </c>
      <c r="L1744" s="19" t="s">
        <v>25</v>
      </c>
    </row>
    <row r="1745" spans="1:12" ht="27" x14ac:dyDescent="0.25">
      <c r="A1745" s="19" t="s">
        <v>2533</v>
      </c>
      <c r="B1745" s="19" t="s">
        <v>2534</v>
      </c>
      <c r="C1745" s="19" t="s">
        <v>2535</v>
      </c>
      <c r="D1745" s="19" t="s">
        <v>2536</v>
      </c>
      <c r="E1745" s="20" t="s">
        <v>21</v>
      </c>
      <c r="F1745" s="19" t="s">
        <v>21</v>
      </c>
      <c r="G1745" s="180">
        <v>91317</v>
      </c>
      <c r="H1745" s="21" t="s">
        <v>2596</v>
      </c>
      <c r="I1745" s="19" t="s">
        <v>15692</v>
      </c>
      <c r="J1745" s="19" t="s">
        <v>23</v>
      </c>
      <c r="K1745" s="20" t="s">
        <v>13510</v>
      </c>
      <c r="L1745" s="19" t="s">
        <v>25</v>
      </c>
    </row>
    <row r="1746" spans="1:12" ht="27" x14ac:dyDescent="0.25">
      <c r="A1746" s="19" t="s">
        <v>2533</v>
      </c>
      <c r="B1746" s="19" t="s">
        <v>2534</v>
      </c>
      <c r="C1746" s="19" t="s">
        <v>2535</v>
      </c>
      <c r="D1746" s="19" t="s">
        <v>2536</v>
      </c>
      <c r="E1746" s="20" t="s">
        <v>21</v>
      </c>
      <c r="F1746" s="19" t="s">
        <v>21</v>
      </c>
      <c r="G1746" s="180">
        <v>91318</v>
      </c>
      <c r="H1746" s="21" t="s">
        <v>2597</v>
      </c>
      <c r="I1746" s="19" t="s">
        <v>15692</v>
      </c>
      <c r="J1746" s="19" t="s">
        <v>23</v>
      </c>
      <c r="K1746" s="20" t="s">
        <v>13511</v>
      </c>
      <c r="L1746" s="19" t="s">
        <v>25</v>
      </c>
    </row>
    <row r="1747" spans="1:12" ht="27" x14ac:dyDescent="0.25">
      <c r="A1747" s="19" t="s">
        <v>2533</v>
      </c>
      <c r="B1747" s="19" t="s">
        <v>2534</v>
      </c>
      <c r="C1747" s="19" t="s">
        <v>2535</v>
      </c>
      <c r="D1747" s="19" t="s">
        <v>2536</v>
      </c>
      <c r="E1747" s="20" t="s">
        <v>21</v>
      </c>
      <c r="F1747" s="19" t="s">
        <v>21</v>
      </c>
      <c r="G1747" s="180">
        <v>91319</v>
      </c>
      <c r="H1747" s="21" t="s">
        <v>2598</v>
      </c>
      <c r="I1747" s="19" t="s">
        <v>15692</v>
      </c>
      <c r="J1747" s="19" t="s">
        <v>23</v>
      </c>
      <c r="K1747" s="20" t="s">
        <v>13512</v>
      </c>
      <c r="L1747" s="19" t="s">
        <v>25</v>
      </c>
    </row>
    <row r="1748" spans="1:12" ht="27" x14ac:dyDescent="0.25">
      <c r="A1748" s="19" t="s">
        <v>2533</v>
      </c>
      <c r="B1748" s="19" t="s">
        <v>2534</v>
      </c>
      <c r="C1748" s="19" t="s">
        <v>2535</v>
      </c>
      <c r="D1748" s="19" t="s">
        <v>2536</v>
      </c>
      <c r="E1748" s="20" t="s">
        <v>21</v>
      </c>
      <c r="F1748" s="19" t="s">
        <v>21</v>
      </c>
      <c r="G1748" s="180">
        <v>91320</v>
      </c>
      <c r="H1748" s="21" t="s">
        <v>2599</v>
      </c>
      <c r="I1748" s="19" t="s">
        <v>15692</v>
      </c>
      <c r="J1748" s="19" t="s">
        <v>23</v>
      </c>
      <c r="K1748" s="20" t="s">
        <v>13513</v>
      </c>
      <c r="L1748" s="19" t="s">
        <v>25</v>
      </c>
    </row>
    <row r="1749" spans="1:12" ht="27" x14ac:dyDescent="0.25">
      <c r="A1749" s="19" t="s">
        <v>2533</v>
      </c>
      <c r="B1749" s="19" t="s">
        <v>2534</v>
      </c>
      <c r="C1749" s="19" t="s">
        <v>2535</v>
      </c>
      <c r="D1749" s="19" t="s">
        <v>2536</v>
      </c>
      <c r="E1749" s="20" t="s">
        <v>21</v>
      </c>
      <c r="F1749" s="19" t="s">
        <v>21</v>
      </c>
      <c r="G1749" s="180">
        <v>91321</v>
      </c>
      <c r="H1749" s="21" t="s">
        <v>2600</v>
      </c>
      <c r="I1749" s="19" t="s">
        <v>15692</v>
      </c>
      <c r="J1749" s="19" t="s">
        <v>23</v>
      </c>
      <c r="K1749" s="20" t="s">
        <v>13514</v>
      </c>
      <c r="L1749" s="19" t="s">
        <v>25</v>
      </c>
    </row>
    <row r="1750" spans="1:12" ht="27" x14ac:dyDescent="0.25">
      <c r="A1750" s="19" t="s">
        <v>2533</v>
      </c>
      <c r="B1750" s="19" t="s">
        <v>2534</v>
      </c>
      <c r="C1750" s="19" t="s">
        <v>2535</v>
      </c>
      <c r="D1750" s="19" t="s">
        <v>2536</v>
      </c>
      <c r="E1750" s="20" t="s">
        <v>21</v>
      </c>
      <c r="F1750" s="19" t="s">
        <v>21</v>
      </c>
      <c r="G1750" s="180">
        <v>91322</v>
      </c>
      <c r="H1750" s="21" t="s">
        <v>2601</v>
      </c>
      <c r="I1750" s="19" t="s">
        <v>15692</v>
      </c>
      <c r="J1750" s="19" t="s">
        <v>23</v>
      </c>
      <c r="K1750" s="20" t="s">
        <v>13515</v>
      </c>
      <c r="L1750" s="19" t="s">
        <v>25</v>
      </c>
    </row>
    <row r="1751" spans="1:12" ht="27" x14ac:dyDescent="0.25">
      <c r="A1751" s="19" t="s">
        <v>2533</v>
      </c>
      <c r="B1751" s="19" t="s">
        <v>2534</v>
      </c>
      <c r="C1751" s="19" t="s">
        <v>2535</v>
      </c>
      <c r="D1751" s="19" t="s">
        <v>2536</v>
      </c>
      <c r="E1751" s="20" t="s">
        <v>21</v>
      </c>
      <c r="F1751" s="19" t="s">
        <v>21</v>
      </c>
      <c r="G1751" s="180">
        <v>91323</v>
      </c>
      <c r="H1751" s="21" t="s">
        <v>2602</v>
      </c>
      <c r="I1751" s="19" t="s">
        <v>15692</v>
      </c>
      <c r="J1751" s="19" t="s">
        <v>23</v>
      </c>
      <c r="K1751" s="20" t="s">
        <v>13516</v>
      </c>
      <c r="L1751" s="19" t="s">
        <v>25</v>
      </c>
    </row>
    <row r="1752" spans="1:12" ht="27" x14ac:dyDescent="0.25">
      <c r="A1752" s="19" t="s">
        <v>2533</v>
      </c>
      <c r="B1752" s="19" t="s">
        <v>2534</v>
      </c>
      <c r="C1752" s="19" t="s">
        <v>2535</v>
      </c>
      <c r="D1752" s="19" t="s">
        <v>2536</v>
      </c>
      <c r="E1752" s="20" t="s">
        <v>21</v>
      </c>
      <c r="F1752" s="19" t="s">
        <v>21</v>
      </c>
      <c r="G1752" s="180">
        <v>91324</v>
      </c>
      <c r="H1752" s="21" t="s">
        <v>2603</v>
      </c>
      <c r="I1752" s="19" t="s">
        <v>15692</v>
      </c>
      <c r="J1752" s="19" t="s">
        <v>23</v>
      </c>
      <c r="K1752" s="20" t="s">
        <v>13517</v>
      </c>
      <c r="L1752" s="19" t="s">
        <v>25</v>
      </c>
    </row>
    <row r="1753" spans="1:12" ht="27" x14ac:dyDescent="0.25">
      <c r="A1753" s="19" t="s">
        <v>2533</v>
      </c>
      <c r="B1753" s="19" t="s">
        <v>2534</v>
      </c>
      <c r="C1753" s="19" t="s">
        <v>2535</v>
      </c>
      <c r="D1753" s="19" t="s">
        <v>2536</v>
      </c>
      <c r="E1753" s="20" t="s">
        <v>21</v>
      </c>
      <c r="F1753" s="19" t="s">
        <v>21</v>
      </c>
      <c r="G1753" s="180">
        <v>91325</v>
      </c>
      <c r="H1753" s="21" t="s">
        <v>2604</v>
      </c>
      <c r="I1753" s="19" t="s">
        <v>15692</v>
      </c>
      <c r="J1753" s="19" t="s">
        <v>23</v>
      </c>
      <c r="K1753" s="20" t="s">
        <v>13518</v>
      </c>
      <c r="L1753" s="19" t="s">
        <v>25</v>
      </c>
    </row>
    <row r="1754" spans="1:12" ht="27" x14ac:dyDescent="0.25">
      <c r="A1754" s="19" t="s">
        <v>2533</v>
      </c>
      <c r="B1754" s="19" t="s">
        <v>2534</v>
      </c>
      <c r="C1754" s="19" t="s">
        <v>2535</v>
      </c>
      <c r="D1754" s="19" t="s">
        <v>2536</v>
      </c>
      <c r="E1754" s="20" t="s">
        <v>21</v>
      </c>
      <c r="F1754" s="19" t="s">
        <v>21</v>
      </c>
      <c r="G1754" s="180">
        <v>91326</v>
      </c>
      <c r="H1754" s="21" t="s">
        <v>2605</v>
      </c>
      <c r="I1754" s="19" t="s">
        <v>15692</v>
      </c>
      <c r="J1754" s="19" t="s">
        <v>23</v>
      </c>
      <c r="K1754" s="20" t="s">
        <v>13519</v>
      </c>
      <c r="L1754" s="19" t="s">
        <v>25</v>
      </c>
    </row>
    <row r="1755" spans="1:12" ht="27" x14ac:dyDescent="0.25">
      <c r="A1755" s="19" t="s">
        <v>2533</v>
      </c>
      <c r="B1755" s="19" t="s">
        <v>2534</v>
      </c>
      <c r="C1755" s="19" t="s">
        <v>2535</v>
      </c>
      <c r="D1755" s="19" t="s">
        <v>2536</v>
      </c>
      <c r="E1755" s="20" t="s">
        <v>21</v>
      </c>
      <c r="F1755" s="19" t="s">
        <v>21</v>
      </c>
      <c r="G1755" s="180">
        <v>91327</v>
      </c>
      <c r="H1755" s="21" t="s">
        <v>2606</v>
      </c>
      <c r="I1755" s="19" t="s">
        <v>15692</v>
      </c>
      <c r="J1755" s="19" t="s">
        <v>23</v>
      </c>
      <c r="K1755" s="20" t="s">
        <v>13520</v>
      </c>
      <c r="L1755" s="19" t="s">
        <v>25</v>
      </c>
    </row>
    <row r="1756" spans="1:12" ht="27" x14ac:dyDescent="0.25">
      <c r="A1756" s="19" t="s">
        <v>2533</v>
      </c>
      <c r="B1756" s="19" t="s">
        <v>2534</v>
      </c>
      <c r="C1756" s="19" t="s">
        <v>2535</v>
      </c>
      <c r="D1756" s="19" t="s">
        <v>2536</v>
      </c>
      <c r="E1756" s="20" t="s">
        <v>21</v>
      </c>
      <c r="F1756" s="19" t="s">
        <v>21</v>
      </c>
      <c r="G1756" s="180">
        <v>91328</v>
      </c>
      <c r="H1756" s="21" t="s">
        <v>2607</v>
      </c>
      <c r="I1756" s="19" t="s">
        <v>15692</v>
      </c>
      <c r="J1756" s="19" t="s">
        <v>23</v>
      </c>
      <c r="K1756" s="20" t="s">
        <v>13521</v>
      </c>
      <c r="L1756" s="19" t="s">
        <v>25</v>
      </c>
    </row>
    <row r="1757" spans="1:12" ht="27" x14ac:dyDescent="0.25">
      <c r="A1757" s="19" t="s">
        <v>2533</v>
      </c>
      <c r="B1757" s="19" t="s">
        <v>2534</v>
      </c>
      <c r="C1757" s="19" t="s">
        <v>2535</v>
      </c>
      <c r="D1757" s="19" t="s">
        <v>2536</v>
      </c>
      <c r="E1757" s="20" t="s">
        <v>21</v>
      </c>
      <c r="F1757" s="19" t="s">
        <v>21</v>
      </c>
      <c r="G1757" s="180">
        <v>91329</v>
      </c>
      <c r="H1757" s="21" t="s">
        <v>2608</v>
      </c>
      <c r="I1757" s="19" t="s">
        <v>15692</v>
      </c>
      <c r="J1757" s="19" t="s">
        <v>23</v>
      </c>
      <c r="K1757" s="20" t="s">
        <v>13522</v>
      </c>
      <c r="L1757" s="19" t="s">
        <v>25</v>
      </c>
    </row>
    <row r="1758" spans="1:12" ht="27" x14ac:dyDescent="0.25">
      <c r="A1758" s="19" t="s">
        <v>2533</v>
      </c>
      <c r="B1758" s="19" t="s">
        <v>2534</v>
      </c>
      <c r="C1758" s="19" t="s">
        <v>2535</v>
      </c>
      <c r="D1758" s="19" t="s">
        <v>2536</v>
      </c>
      <c r="E1758" s="20" t="s">
        <v>21</v>
      </c>
      <c r="F1758" s="19" t="s">
        <v>21</v>
      </c>
      <c r="G1758" s="180">
        <v>91330</v>
      </c>
      <c r="H1758" s="21" t="s">
        <v>2609</v>
      </c>
      <c r="I1758" s="19" t="s">
        <v>15692</v>
      </c>
      <c r="J1758" s="19" t="s">
        <v>23</v>
      </c>
      <c r="K1758" s="20" t="s">
        <v>13523</v>
      </c>
      <c r="L1758" s="19" t="s">
        <v>25</v>
      </c>
    </row>
    <row r="1759" spans="1:12" ht="27" x14ac:dyDescent="0.25">
      <c r="A1759" s="19" t="s">
        <v>2533</v>
      </c>
      <c r="B1759" s="19" t="s">
        <v>2534</v>
      </c>
      <c r="C1759" s="19" t="s">
        <v>2535</v>
      </c>
      <c r="D1759" s="19" t="s">
        <v>2536</v>
      </c>
      <c r="E1759" s="20" t="s">
        <v>21</v>
      </c>
      <c r="F1759" s="19" t="s">
        <v>21</v>
      </c>
      <c r="G1759" s="180">
        <v>91331</v>
      </c>
      <c r="H1759" s="21" t="s">
        <v>2610</v>
      </c>
      <c r="I1759" s="19" t="s">
        <v>15692</v>
      </c>
      <c r="J1759" s="19" t="s">
        <v>23</v>
      </c>
      <c r="K1759" s="20" t="s">
        <v>13524</v>
      </c>
      <c r="L1759" s="19" t="s">
        <v>25</v>
      </c>
    </row>
    <row r="1760" spans="1:12" ht="27" x14ac:dyDescent="0.25">
      <c r="A1760" s="19" t="s">
        <v>2533</v>
      </c>
      <c r="B1760" s="19" t="s">
        <v>2534</v>
      </c>
      <c r="C1760" s="19" t="s">
        <v>2535</v>
      </c>
      <c r="D1760" s="19" t="s">
        <v>2536</v>
      </c>
      <c r="E1760" s="20" t="s">
        <v>21</v>
      </c>
      <c r="F1760" s="19" t="s">
        <v>21</v>
      </c>
      <c r="G1760" s="180">
        <v>91332</v>
      </c>
      <c r="H1760" s="21" t="s">
        <v>2611</v>
      </c>
      <c r="I1760" s="19" t="s">
        <v>15692</v>
      </c>
      <c r="J1760" s="19" t="s">
        <v>23</v>
      </c>
      <c r="K1760" s="20" t="s">
        <v>10192</v>
      </c>
      <c r="L1760" s="19" t="s">
        <v>25</v>
      </c>
    </row>
    <row r="1761" spans="1:12" ht="27" x14ac:dyDescent="0.25">
      <c r="A1761" s="19" t="s">
        <v>2533</v>
      </c>
      <c r="B1761" s="19" t="s">
        <v>2534</v>
      </c>
      <c r="C1761" s="19" t="s">
        <v>2535</v>
      </c>
      <c r="D1761" s="19" t="s">
        <v>2536</v>
      </c>
      <c r="E1761" s="20" t="s">
        <v>21</v>
      </c>
      <c r="F1761" s="19" t="s">
        <v>21</v>
      </c>
      <c r="G1761" s="180">
        <v>91333</v>
      </c>
      <c r="H1761" s="21" t="s">
        <v>2612</v>
      </c>
      <c r="I1761" s="19" t="s">
        <v>15692</v>
      </c>
      <c r="J1761" s="19" t="s">
        <v>23</v>
      </c>
      <c r="K1761" s="20" t="s">
        <v>2766</v>
      </c>
      <c r="L1761" s="19" t="s">
        <v>25</v>
      </c>
    </row>
    <row r="1762" spans="1:12" ht="27" x14ac:dyDescent="0.25">
      <c r="A1762" s="19" t="s">
        <v>2533</v>
      </c>
      <c r="B1762" s="19" t="s">
        <v>2534</v>
      </c>
      <c r="C1762" s="19" t="s">
        <v>2535</v>
      </c>
      <c r="D1762" s="19" t="s">
        <v>2536</v>
      </c>
      <c r="E1762" s="20" t="s">
        <v>21</v>
      </c>
      <c r="F1762" s="19" t="s">
        <v>21</v>
      </c>
      <c r="G1762" s="180">
        <v>91334</v>
      </c>
      <c r="H1762" s="21" t="s">
        <v>2613</v>
      </c>
      <c r="I1762" s="19" t="s">
        <v>15692</v>
      </c>
      <c r="J1762" s="19" t="s">
        <v>9283</v>
      </c>
      <c r="K1762" s="20" t="s">
        <v>13525</v>
      </c>
      <c r="L1762" s="19" t="s">
        <v>25</v>
      </c>
    </row>
    <row r="1763" spans="1:12" ht="27" x14ac:dyDescent="0.25">
      <c r="A1763" s="19" t="s">
        <v>2533</v>
      </c>
      <c r="B1763" s="19" t="s">
        <v>2534</v>
      </c>
      <c r="C1763" s="19" t="s">
        <v>2535</v>
      </c>
      <c r="D1763" s="19" t="s">
        <v>2536</v>
      </c>
      <c r="E1763" s="20" t="s">
        <v>21</v>
      </c>
      <c r="F1763" s="19" t="s">
        <v>21</v>
      </c>
      <c r="G1763" s="180">
        <v>91335</v>
      </c>
      <c r="H1763" s="21" t="s">
        <v>2614</v>
      </c>
      <c r="I1763" s="19" t="s">
        <v>15692</v>
      </c>
      <c r="J1763" s="19" t="s">
        <v>9283</v>
      </c>
      <c r="K1763" s="20" t="s">
        <v>13526</v>
      </c>
      <c r="L1763" s="19" t="s">
        <v>25</v>
      </c>
    </row>
    <row r="1764" spans="1:12" ht="27" x14ac:dyDescent="0.25">
      <c r="A1764" s="19" t="s">
        <v>2533</v>
      </c>
      <c r="B1764" s="19" t="s">
        <v>2534</v>
      </c>
      <c r="C1764" s="19" t="s">
        <v>2535</v>
      </c>
      <c r="D1764" s="19" t="s">
        <v>2536</v>
      </c>
      <c r="E1764" s="20" t="s">
        <v>21</v>
      </c>
      <c r="F1764" s="19" t="s">
        <v>21</v>
      </c>
      <c r="G1764" s="180">
        <v>91336</v>
      </c>
      <c r="H1764" s="21" t="s">
        <v>2615</v>
      </c>
      <c r="I1764" s="19" t="s">
        <v>15692</v>
      </c>
      <c r="J1764" s="19" t="s">
        <v>9283</v>
      </c>
      <c r="K1764" s="20" t="s">
        <v>13527</v>
      </c>
      <c r="L1764" s="19" t="s">
        <v>25</v>
      </c>
    </row>
    <row r="1765" spans="1:12" ht="27" x14ac:dyDescent="0.25">
      <c r="A1765" s="19" t="s">
        <v>2533</v>
      </c>
      <c r="B1765" s="19" t="s">
        <v>2534</v>
      </c>
      <c r="C1765" s="19" t="s">
        <v>2535</v>
      </c>
      <c r="D1765" s="19" t="s">
        <v>2536</v>
      </c>
      <c r="E1765" s="20" t="s">
        <v>21</v>
      </c>
      <c r="F1765" s="19" t="s">
        <v>21</v>
      </c>
      <c r="G1765" s="180">
        <v>91337</v>
      </c>
      <c r="H1765" s="21" t="s">
        <v>2616</v>
      </c>
      <c r="I1765" s="19" t="s">
        <v>15692</v>
      </c>
      <c r="J1765" s="19" t="s">
        <v>9283</v>
      </c>
      <c r="K1765" s="20" t="s">
        <v>13528</v>
      </c>
      <c r="L1765" s="19" t="s">
        <v>25</v>
      </c>
    </row>
    <row r="1766" spans="1:12" x14ac:dyDescent="0.25">
      <c r="A1766" s="19" t="s">
        <v>2533</v>
      </c>
      <c r="B1766" s="19" t="s">
        <v>2534</v>
      </c>
      <c r="C1766" s="19" t="s">
        <v>2535</v>
      </c>
      <c r="D1766" s="19" t="s">
        <v>2536</v>
      </c>
      <c r="E1766" s="20" t="s">
        <v>21</v>
      </c>
      <c r="F1766" s="19" t="s">
        <v>21</v>
      </c>
      <c r="G1766" s="180">
        <v>100659</v>
      </c>
      <c r="H1766" s="21" t="s">
        <v>2617</v>
      </c>
      <c r="I1766" s="19" t="s">
        <v>15747</v>
      </c>
      <c r="J1766" s="19" t="s">
        <v>23</v>
      </c>
      <c r="K1766" s="20" t="s">
        <v>11000</v>
      </c>
      <c r="L1766" s="19" t="s">
        <v>25</v>
      </c>
    </row>
    <row r="1767" spans="1:12" x14ac:dyDescent="0.25">
      <c r="A1767" s="19" t="s">
        <v>2533</v>
      </c>
      <c r="B1767" s="19" t="s">
        <v>2534</v>
      </c>
      <c r="C1767" s="19" t="s">
        <v>2535</v>
      </c>
      <c r="D1767" s="19" t="s">
        <v>2536</v>
      </c>
      <c r="E1767" s="20" t="s">
        <v>21</v>
      </c>
      <c r="F1767" s="19" t="s">
        <v>21</v>
      </c>
      <c r="G1767" s="180">
        <v>100660</v>
      </c>
      <c r="H1767" s="21" t="s">
        <v>2618</v>
      </c>
      <c r="I1767" s="19" t="s">
        <v>15747</v>
      </c>
      <c r="J1767" s="19" t="s">
        <v>23</v>
      </c>
      <c r="K1767" s="20" t="s">
        <v>9318</v>
      </c>
      <c r="L1767" s="19" t="s">
        <v>25</v>
      </c>
    </row>
    <row r="1768" spans="1:12" ht="27" x14ac:dyDescent="0.25">
      <c r="A1768" s="19" t="s">
        <v>2533</v>
      </c>
      <c r="B1768" s="19" t="s">
        <v>2534</v>
      </c>
      <c r="C1768" s="19" t="s">
        <v>2535</v>
      </c>
      <c r="D1768" s="19" t="s">
        <v>2536</v>
      </c>
      <c r="E1768" s="20" t="s">
        <v>21</v>
      </c>
      <c r="F1768" s="19" t="s">
        <v>21</v>
      </c>
      <c r="G1768" s="180">
        <v>100675</v>
      </c>
      <c r="H1768" s="21" t="s">
        <v>2620</v>
      </c>
      <c r="I1768" s="19" t="s">
        <v>15692</v>
      </c>
      <c r="J1768" s="19" t="s">
        <v>23</v>
      </c>
      <c r="K1768" s="20" t="s">
        <v>13529</v>
      </c>
      <c r="L1768" s="19" t="s">
        <v>25</v>
      </c>
    </row>
    <row r="1769" spans="1:12" x14ac:dyDescent="0.25">
      <c r="A1769" s="19" t="s">
        <v>2533</v>
      </c>
      <c r="B1769" s="19" t="s">
        <v>2534</v>
      </c>
      <c r="C1769" s="19" t="s">
        <v>2535</v>
      </c>
      <c r="D1769" s="19" t="s">
        <v>2536</v>
      </c>
      <c r="E1769" s="20" t="s">
        <v>21</v>
      </c>
      <c r="F1769" s="19" t="s">
        <v>21</v>
      </c>
      <c r="G1769" s="180">
        <v>100676</v>
      </c>
      <c r="H1769" s="21" t="s">
        <v>2621</v>
      </c>
      <c r="I1769" s="19" t="s">
        <v>15692</v>
      </c>
      <c r="J1769" s="19" t="s">
        <v>23</v>
      </c>
      <c r="K1769" s="20" t="s">
        <v>13530</v>
      </c>
      <c r="L1769" s="19" t="s">
        <v>25</v>
      </c>
    </row>
    <row r="1770" spans="1:12" ht="27" x14ac:dyDescent="0.25">
      <c r="A1770" s="19" t="s">
        <v>2533</v>
      </c>
      <c r="B1770" s="19" t="s">
        <v>2534</v>
      </c>
      <c r="C1770" s="19" t="s">
        <v>2535</v>
      </c>
      <c r="D1770" s="19" t="s">
        <v>2536</v>
      </c>
      <c r="E1770" s="20" t="s">
        <v>21</v>
      </c>
      <c r="F1770" s="19" t="s">
        <v>21</v>
      </c>
      <c r="G1770" s="180">
        <v>100678</v>
      </c>
      <c r="H1770" s="21" t="s">
        <v>2622</v>
      </c>
      <c r="I1770" s="19" t="s">
        <v>15692</v>
      </c>
      <c r="J1770" s="19" t="s">
        <v>23</v>
      </c>
      <c r="K1770" s="20" t="s">
        <v>13531</v>
      </c>
      <c r="L1770" s="19" t="s">
        <v>25</v>
      </c>
    </row>
    <row r="1771" spans="1:12" ht="27" x14ac:dyDescent="0.25">
      <c r="A1771" s="19" t="s">
        <v>2533</v>
      </c>
      <c r="B1771" s="19" t="s">
        <v>2534</v>
      </c>
      <c r="C1771" s="19" t="s">
        <v>2535</v>
      </c>
      <c r="D1771" s="19" t="s">
        <v>2536</v>
      </c>
      <c r="E1771" s="20" t="s">
        <v>21</v>
      </c>
      <c r="F1771" s="19" t="s">
        <v>21</v>
      </c>
      <c r="G1771" s="180">
        <v>100679</v>
      </c>
      <c r="H1771" s="21" t="s">
        <v>2623</v>
      </c>
      <c r="I1771" s="19" t="s">
        <v>15692</v>
      </c>
      <c r="J1771" s="19" t="s">
        <v>23</v>
      </c>
      <c r="K1771" s="20" t="s">
        <v>13532</v>
      </c>
      <c r="L1771" s="19" t="s">
        <v>25</v>
      </c>
    </row>
    <row r="1772" spans="1:12" ht="27" x14ac:dyDescent="0.25">
      <c r="A1772" s="19" t="s">
        <v>2533</v>
      </c>
      <c r="B1772" s="19" t="s">
        <v>2534</v>
      </c>
      <c r="C1772" s="19" t="s">
        <v>2535</v>
      </c>
      <c r="D1772" s="19" t="s">
        <v>2536</v>
      </c>
      <c r="E1772" s="20" t="s">
        <v>21</v>
      </c>
      <c r="F1772" s="19" t="s">
        <v>21</v>
      </c>
      <c r="G1772" s="180">
        <v>100680</v>
      </c>
      <c r="H1772" s="21" t="s">
        <v>2624</v>
      </c>
      <c r="I1772" s="19" t="s">
        <v>15692</v>
      </c>
      <c r="J1772" s="19" t="s">
        <v>23</v>
      </c>
      <c r="K1772" s="20" t="s">
        <v>13533</v>
      </c>
      <c r="L1772" s="19" t="s">
        <v>25</v>
      </c>
    </row>
    <row r="1773" spans="1:12" ht="27" x14ac:dyDescent="0.25">
      <c r="A1773" s="19" t="s">
        <v>2533</v>
      </c>
      <c r="B1773" s="19" t="s">
        <v>2534</v>
      </c>
      <c r="C1773" s="19" t="s">
        <v>2535</v>
      </c>
      <c r="D1773" s="19" t="s">
        <v>2536</v>
      </c>
      <c r="E1773" s="20" t="s">
        <v>21</v>
      </c>
      <c r="F1773" s="19" t="s">
        <v>21</v>
      </c>
      <c r="G1773" s="180">
        <v>100681</v>
      </c>
      <c r="H1773" s="21" t="s">
        <v>2625</v>
      </c>
      <c r="I1773" s="19" t="s">
        <v>15692</v>
      </c>
      <c r="J1773" s="19" t="s">
        <v>23</v>
      </c>
      <c r="K1773" s="20" t="s">
        <v>13534</v>
      </c>
      <c r="L1773" s="19" t="s">
        <v>25</v>
      </c>
    </row>
    <row r="1774" spans="1:12" ht="27" x14ac:dyDescent="0.25">
      <c r="A1774" s="19" t="s">
        <v>2533</v>
      </c>
      <c r="B1774" s="19" t="s">
        <v>2534</v>
      </c>
      <c r="C1774" s="19" t="s">
        <v>2535</v>
      </c>
      <c r="D1774" s="19" t="s">
        <v>2536</v>
      </c>
      <c r="E1774" s="20" t="s">
        <v>21</v>
      </c>
      <c r="F1774" s="19" t="s">
        <v>21</v>
      </c>
      <c r="G1774" s="180">
        <v>100682</v>
      </c>
      <c r="H1774" s="21" t="s">
        <v>2626</v>
      </c>
      <c r="I1774" s="19" t="s">
        <v>15692</v>
      </c>
      <c r="J1774" s="19" t="s">
        <v>23</v>
      </c>
      <c r="K1774" s="20" t="s">
        <v>13535</v>
      </c>
      <c r="L1774" s="19" t="s">
        <v>25</v>
      </c>
    </row>
    <row r="1775" spans="1:12" ht="27" x14ac:dyDescent="0.25">
      <c r="A1775" s="19" t="s">
        <v>2533</v>
      </c>
      <c r="B1775" s="19" t="s">
        <v>2534</v>
      </c>
      <c r="C1775" s="19" t="s">
        <v>2535</v>
      </c>
      <c r="D1775" s="19" t="s">
        <v>2536</v>
      </c>
      <c r="E1775" s="20" t="s">
        <v>21</v>
      </c>
      <c r="F1775" s="19" t="s">
        <v>21</v>
      </c>
      <c r="G1775" s="180">
        <v>100683</v>
      </c>
      <c r="H1775" s="21" t="s">
        <v>2627</v>
      </c>
      <c r="I1775" s="19" t="s">
        <v>15692</v>
      </c>
      <c r="J1775" s="19" t="s">
        <v>23</v>
      </c>
      <c r="K1775" s="20" t="s">
        <v>13536</v>
      </c>
      <c r="L1775" s="19" t="s">
        <v>25</v>
      </c>
    </row>
    <row r="1776" spans="1:12" ht="27" x14ac:dyDescent="0.25">
      <c r="A1776" s="19" t="s">
        <v>2533</v>
      </c>
      <c r="B1776" s="19" t="s">
        <v>2534</v>
      </c>
      <c r="C1776" s="19" t="s">
        <v>2535</v>
      </c>
      <c r="D1776" s="19" t="s">
        <v>2536</v>
      </c>
      <c r="E1776" s="20" t="s">
        <v>21</v>
      </c>
      <c r="F1776" s="19" t="s">
        <v>21</v>
      </c>
      <c r="G1776" s="180">
        <v>100684</v>
      </c>
      <c r="H1776" s="21" t="s">
        <v>2628</v>
      </c>
      <c r="I1776" s="19" t="s">
        <v>15692</v>
      </c>
      <c r="J1776" s="19" t="s">
        <v>23</v>
      </c>
      <c r="K1776" s="20" t="s">
        <v>13537</v>
      </c>
      <c r="L1776" s="19" t="s">
        <v>25</v>
      </c>
    </row>
    <row r="1777" spans="1:12" ht="27" x14ac:dyDescent="0.25">
      <c r="A1777" s="19" t="s">
        <v>2533</v>
      </c>
      <c r="B1777" s="19" t="s">
        <v>2534</v>
      </c>
      <c r="C1777" s="19" t="s">
        <v>2535</v>
      </c>
      <c r="D1777" s="19" t="s">
        <v>2536</v>
      </c>
      <c r="E1777" s="20" t="s">
        <v>21</v>
      </c>
      <c r="F1777" s="19" t="s">
        <v>21</v>
      </c>
      <c r="G1777" s="180">
        <v>100685</v>
      </c>
      <c r="H1777" s="21" t="s">
        <v>2629</v>
      </c>
      <c r="I1777" s="19" t="s">
        <v>15692</v>
      </c>
      <c r="J1777" s="19" t="s">
        <v>23</v>
      </c>
      <c r="K1777" s="20" t="s">
        <v>13538</v>
      </c>
      <c r="L1777" s="19" t="s">
        <v>25</v>
      </c>
    </row>
    <row r="1778" spans="1:12" ht="27" x14ac:dyDescent="0.25">
      <c r="A1778" s="19" t="s">
        <v>2533</v>
      </c>
      <c r="B1778" s="19" t="s">
        <v>2534</v>
      </c>
      <c r="C1778" s="19" t="s">
        <v>2535</v>
      </c>
      <c r="D1778" s="19" t="s">
        <v>2536</v>
      </c>
      <c r="E1778" s="20" t="s">
        <v>21</v>
      </c>
      <c r="F1778" s="19" t="s">
        <v>21</v>
      </c>
      <c r="G1778" s="180">
        <v>100686</v>
      </c>
      <c r="H1778" s="21" t="s">
        <v>2630</v>
      </c>
      <c r="I1778" s="19" t="s">
        <v>15692</v>
      </c>
      <c r="J1778" s="19" t="s">
        <v>23</v>
      </c>
      <c r="K1778" s="20" t="s">
        <v>13539</v>
      </c>
      <c r="L1778" s="19" t="s">
        <v>25</v>
      </c>
    </row>
    <row r="1779" spans="1:12" ht="27" x14ac:dyDescent="0.25">
      <c r="A1779" s="19" t="s">
        <v>2533</v>
      </c>
      <c r="B1779" s="19" t="s">
        <v>2534</v>
      </c>
      <c r="C1779" s="19" t="s">
        <v>2535</v>
      </c>
      <c r="D1779" s="19" t="s">
        <v>2536</v>
      </c>
      <c r="E1779" s="20" t="s">
        <v>21</v>
      </c>
      <c r="F1779" s="19" t="s">
        <v>21</v>
      </c>
      <c r="G1779" s="180">
        <v>100687</v>
      </c>
      <c r="H1779" s="21" t="s">
        <v>2631</v>
      </c>
      <c r="I1779" s="19" t="s">
        <v>15692</v>
      </c>
      <c r="J1779" s="19" t="s">
        <v>23</v>
      </c>
      <c r="K1779" s="20" t="s">
        <v>13540</v>
      </c>
      <c r="L1779" s="19" t="s">
        <v>25</v>
      </c>
    </row>
    <row r="1780" spans="1:12" ht="27" x14ac:dyDescent="0.25">
      <c r="A1780" s="19" t="s">
        <v>2533</v>
      </c>
      <c r="B1780" s="19" t="s">
        <v>2534</v>
      </c>
      <c r="C1780" s="19" t="s">
        <v>2535</v>
      </c>
      <c r="D1780" s="19" t="s">
        <v>2536</v>
      </c>
      <c r="E1780" s="20" t="s">
        <v>21</v>
      </c>
      <c r="F1780" s="19" t="s">
        <v>21</v>
      </c>
      <c r="G1780" s="180">
        <v>100688</v>
      </c>
      <c r="H1780" s="21" t="s">
        <v>2632</v>
      </c>
      <c r="I1780" s="19" t="s">
        <v>15692</v>
      </c>
      <c r="J1780" s="19" t="s">
        <v>23</v>
      </c>
      <c r="K1780" s="20" t="s">
        <v>13541</v>
      </c>
      <c r="L1780" s="19" t="s">
        <v>25</v>
      </c>
    </row>
    <row r="1781" spans="1:12" ht="27" x14ac:dyDescent="0.25">
      <c r="A1781" s="19" t="s">
        <v>2533</v>
      </c>
      <c r="B1781" s="19" t="s">
        <v>2534</v>
      </c>
      <c r="C1781" s="19" t="s">
        <v>2535</v>
      </c>
      <c r="D1781" s="19" t="s">
        <v>2536</v>
      </c>
      <c r="E1781" s="20" t="s">
        <v>21</v>
      </c>
      <c r="F1781" s="19" t="s">
        <v>21</v>
      </c>
      <c r="G1781" s="180">
        <v>100689</v>
      </c>
      <c r="H1781" s="21" t="s">
        <v>2633</v>
      </c>
      <c r="I1781" s="19" t="s">
        <v>15692</v>
      </c>
      <c r="J1781" s="19" t="s">
        <v>23</v>
      </c>
      <c r="K1781" s="20" t="s">
        <v>13542</v>
      </c>
      <c r="L1781" s="19" t="s">
        <v>25</v>
      </c>
    </row>
    <row r="1782" spans="1:12" ht="27" x14ac:dyDescent="0.25">
      <c r="A1782" s="19" t="s">
        <v>2533</v>
      </c>
      <c r="B1782" s="19" t="s">
        <v>2534</v>
      </c>
      <c r="C1782" s="19" t="s">
        <v>2535</v>
      </c>
      <c r="D1782" s="19" t="s">
        <v>2536</v>
      </c>
      <c r="E1782" s="20" t="s">
        <v>21</v>
      </c>
      <c r="F1782" s="19" t="s">
        <v>21</v>
      </c>
      <c r="G1782" s="180">
        <v>100690</v>
      </c>
      <c r="H1782" s="21" t="s">
        <v>2634</v>
      </c>
      <c r="I1782" s="19" t="s">
        <v>15692</v>
      </c>
      <c r="J1782" s="19" t="s">
        <v>23</v>
      </c>
      <c r="K1782" s="20" t="s">
        <v>13543</v>
      </c>
      <c r="L1782" s="19" t="s">
        <v>25</v>
      </c>
    </row>
    <row r="1783" spans="1:12" ht="27" x14ac:dyDescent="0.25">
      <c r="A1783" s="19" t="s">
        <v>2533</v>
      </c>
      <c r="B1783" s="19" t="s">
        <v>2534</v>
      </c>
      <c r="C1783" s="19" t="s">
        <v>2535</v>
      </c>
      <c r="D1783" s="19" t="s">
        <v>2536</v>
      </c>
      <c r="E1783" s="20" t="s">
        <v>21</v>
      </c>
      <c r="F1783" s="19" t="s">
        <v>21</v>
      </c>
      <c r="G1783" s="180">
        <v>100691</v>
      </c>
      <c r="H1783" s="21" t="s">
        <v>2635</v>
      </c>
      <c r="I1783" s="19" t="s">
        <v>15692</v>
      </c>
      <c r="J1783" s="19" t="s">
        <v>9283</v>
      </c>
      <c r="K1783" s="20" t="s">
        <v>13544</v>
      </c>
      <c r="L1783" s="19" t="s">
        <v>25</v>
      </c>
    </row>
    <row r="1784" spans="1:12" ht="27" x14ac:dyDescent="0.25">
      <c r="A1784" s="19" t="s">
        <v>2533</v>
      </c>
      <c r="B1784" s="19" t="s">
        <v>2534</v>
      </c>
      <c r="C1784" s="19" t="s">
        <v>2535</v>
      </c>
      <c r="D1784" s="19" t="s">
        <v>2536</v>
      </c>
      <c r="E1784" s="20" t="s">
        <v>21</v>
      </c>
      <c r="F1784" s="19" t="s">
        <v>21</v>
      </c>
      <c r="G1784" s="180">
        <v>100692</v>
      </c>
      <c r="H1784" s="21" t="s">
        <v>2636</v>
      </c>
      <c r="I1784" s="19" t="s">
        <v>15692</v>
      </c>
      <c r="J1784" s="19" t="s">
        <v>9283</v>
      </c>
      <c r="K1784" s="20" t="s">
        <v>13545</v>
      </c>
      <c r="L1784" s="19" t="s">
        <v>25</v>
      </c>
    </row>
    <row r="1785" spans="1:12" ht="27" x14ac:dyDescent="0.25">
      <c r="A1785" s="19" t="s">
        <v>2533</v>
      </c>
      <c r="B1785" s="19" t="s">
        <v>2534</v>
      </c>
      <c r="C1785" s="19" t="s">
        <v>2535</v>
      </c>
      <c r="D1785" s="19" t="s">
        <v>2536</v>
      </c>
      <c r="E1785" s="20" t="s">
        <v>21</v>
      </c>
      <c r="F1785" s="19" t="s">
        <v>21</v>
      </c>
      <c r="G1785" s="180">
        <v>100693</v>
      </c>
      <c r="H1785" s="21" t="s">
        <v>2637</v>
      </c>
      <c r="I1785" s="19" t="s">
        <v>15692</v>
      </c>
      <c r="J1785" s="19" t="s">
        <v>9283</v>
      </c>
      <c r="K1785" s="20" t="s">
        <v>13546</v>
      </c>
      <c r="L1785" s="19" t="s">
        <v>25</v>
      </c>
    </row>
    <row r="1786" spans="1:12" ht="27" x14ac:dyDescent="0.25">
      <c r="A1786" s="19" t="s">
        <v>2533</v>
      </c>
      <c r="B1786" s="19" t="s">
        <v>2534</v>
      </c>
      <c r="C1786" s="19" t="s">
        <v>2535</v>
      </c>
      <c r="D1786" s="19" t="s">
        <v>2536</v>
      </c>
      <c r="E1786" s="20" t="s">
        <v>21</v>
      </c>
      <c r="F1786" s="19" t="s">
        <v>21</v>
      </c>
      <c r="G1786" s="180">
        <v>100694</v>
      </c>
      <c r="H1786" s="21" t="s">
        <v>2638</v>
      </c>
      <c r="I1786" s="19" t="s">
        <v>15692</v>
      </c>
      <c r="J1786" s="19" t="s">
        <v>9283</v>
      </c>
      <c r="K1786" s="20" t="s">
        <v>8237</v>
      </c>
      <c r="L1786" s="19" t="s">
        <v>25</v>
      </c>
    </row>
    <row r="1787" spans="1:12" x14ac:dyDescent="0.25">
      <c r="A1787" s="19" t="s">
        <v>2533</v>
      </c>
      <c r="B1787" s="19" t="s">
        <v>2534</v>
      </c>
      <c r="C1787" s="19" t="s">
        <v>2535</v>
      </c>
      <c r="D1787" s="19" t="s">
        <v>2536</v>
      </c>
      <c r="E1787" s="20" t="s">
        <v>21</v>
      </c>
      <c r="F1787" s="19" t="s">
        <v>21</v>
      </c>
      <c r="G1787" s="180">
        <v>100695</v>
      </c>
      <c r="H1787" s="21" t="s">
        <v>2639</v>
      </c>
      <c r="I1787" s="19" t="s">
        <v>15692</v>
      </c>
      <c r="J1787" s="19" t="s">
        <v>23</v>
      </c>
      <c r="K1787" s="20" t="s">
        <v>13547</v>
      </c>
      <c r="L1787" s="19" t="s">
        <v>25</v>
      </c>
    </row>
    <row r="1788" spans="1:12" x14ac:dyDescent="0.25">
      <c r="A1788" s="19" t="s">
        <v>2533</v>
      </c>
      <c r="B1788" s="19" t="s">
        <v>2534</v>
      </c>
      <c r="C1788" s="19" t="s">
        <v>2535</v>
      </c>
      <c r="D1788" s="19" t="s">
        <v>2536</v>
      </c>
      <c r="E1788" s="20" t="s">
        <v>21</v>
      </c>
      <c r="F1788" s="19" t="s">
        <v>21</v>
      </c>
      <c r="G1788" s="180">
        <v>100696</v>
      </c>
      <c r="H1788" s="21" t="s">
        <v>2640</v>
      </c>
      <c r="I1788" s="19" t="s">
        <v>15692</v>
      </c>
      <c r="J1788" s="19" t="s">
        <v>23</v>
      </c>
      <c r="K1788" s="20" t="s">
        <v>13548</v>
      </c>
      <c r="L1788" s="19" t="s">
        <v>25</v>
      </c>
    </row>
    <row r="1789" spans="1:12" x14ac:dyDescent="0.25">
      <c r="A1789" s="19" t="s">
        <v>2533</v>
      </c>
      <c r="B1789" s="19" t="s">
        <v>2534</v>
      </c>
      <c r="C1789" s="19" t="s">
        <v>2535</v>
      </c>
      <c r="D1789" s="19" t="s">
        <v>2536</v>
      </c>
      <c r="E1789" s="20" t="s">
        <v>21</v>
      </c>
      <c r="F1789" s="19" t="s">
        <v>21</v>
      </c>
      <c r="G1789" s="180">
        <v>100697</v>
      </c>
      <c r="H1789" s="21" t="s">
        <v>2641</v>
      </c>
      <c r="I1789" s="19" t="s">
        <v>15692</v>
      </c>
      <c r="J1789" s="19" t="s">
        <v>23</v>
      </c>
      <c r="K1789" s="20" t="s">
        <v>13549</v>
      </c>
      <c r="L1789" s="19" t="s">
        <v>25</v>
      </c>
    </row>
    <row r="1790" spans="1:12" x14ac:dyDescent="0.25">
      <c r="A1790" s="19" t="s">
        <v>2533</v>
      </c>
      <c r="B1790" s="19" t="s">
        <v>2534</v>
      </c>
      <c r="C1790" s="19" t="s">
        <v>2535</v>
      </c>
      <c r="D1790" s="19" t="s">
        <v>2536</v>
      </c>
      <c r="E1790" s="20" t="s">
        <v>21</v>
      </c>
      <c r="F1790" s="19" t="s">
        <v>21</v>
      </c>
      <c r="G1790" s="180">
        <v>100698</v>
      </c>
      <c r="H1790" s="21" t="s">
        <v>2642</v>
      </c>
      <c r="I1790" s="19" t="s">
        <v>15692</v>
      </c>
      <c r="J1790" s="19" t="s">
        <v>23</v>
      </c>
      <c r="K1790" s="20" t="s">
        <v>13550</v>
      </c>
      <c r="L1790" s="19" t="s">
        <v>25</v>
      </c>
    </row>
    <row r="1791" spans="1:12" x14ac:dyDescent="0.25">
      <c r="A1791" s="19" t="s">
        <v>2533</v>
      </c>
      <c r="B1791" s="19" t="s">
        <v>2534</v>
      </c>
      <c r="C1791" s="19" t="s">
        <v>2535</v>
      </c>
      <c r="D1791" s="19" t="s">
        <v>2536</v>
      </c>
      <c r="E1791" s="20" t="s">
        <v>21</v>
      </c>
      <c r="F1791" s="19" t="s">
        <v>21</v>
      </c>
      <c r="G1791" s="180">
        <v>100699</v>
      </c>
      <c r="H1791" s="21" t="s">
        <v>2643</v>
      </c>
      <c r="I1791" s="19" t="s">
        <v>15692</v>
      </c>
      <c r="J1791" s="19" t="s">
        <v>23</v>
      </c>
      <c r="K1791" s="20" t="s">
        <v>13551</v>
      </c>
      <c r="L1791" s="19" t="s">
        <v>25</v>
      </c>
    </row>
    <row r="1792" spans="1:12" x14ac:dyDescent="0.25">
      <c r="A1792" s="19" t="s">
        <v>2533</v>
      </c>
      <c r="B1792" s="19" t="s">
        <v>2534</v>
      </c>
      <c r="C1792" s="19" t="s">
        <v>2535</v>
      </c>
      <c r="D1792" s="19" t="s">
        <v>2536</v>
      </c>
      <c r="E1792" s="20" t="s">
        <v>21</v>
      </c>
      <c r="F1792" s="19" t="s">
        <v>21</v>
      </c>
      <c r="G1792" s="180">
        <v>100700</v>
      </c>
      <c r="H1792" s="21" t="s">
        <v>2645</v>
      </c>
      <c r="I1792" s="19" t="s">
        <v>15692</v>
      </c>
      <c r="J1792" s="19" t="s">
        <v>23</v>
      </c>
      <c r="K1792" s="20" t="s">
        <v>13552</v>
      </c>
      <c r="L1792" s="19" t="s">
        <v>25</v>
      </c>
    </row>
    <row r="1793" spans="1:12" ht="27" x14ac:dyDescent="0.25">
      <c r="A1793" s="19" t="s">
        <v>2533</v>
      </c>
      <c r="B1793" s="19" t="s">
        <v>2534</v>
      </c>
      <c r="C1793" s="19" t="s">
        <v>2535</v>
      </c>
      <c r="D1793" s="19" t="s">
        <v>2536</v>
      </c>
      <c r="E1793" s="20" t="s">
        <v>21</v>
      </c>
      <c r="F1793" s="19" t="s">
        <v>21</v>
      </c>
      <c r="G1793" s="180">
        <v>100712</v>
      </c>
      <c r="H1793" s="21" t="s">
        <v>2646</v>
      </c>
      <c r="I1793" s="19" t="s">
        <v>15692</v>
      </c>
      <c r="J1793" s="19" t="s">
        <v>23</v>
      </c>
      <c r="K1793" s="20" t="s">
        <v>13553</v>
      </c>
      <c r="L1793" s="19" t="s">
        <v>25</v>
      </c>
    </row>
    <row r="1794" spans="1:12" ht="27" x14ac:dyDescent="0.25">
      <c r="A1794" s="19" t="s">
        <v>2533</v>
      </c>
      <c r="B1794" s="19" t="s">
        <v>2534</v>
      </c>
      <c r="C1794" s="19" t="s">
        <v>2647</v>
      </c>
      <c r="D1794" s="19" t="s">
        <v>2648</v>
      </c>
      <c r="E1794" s="20" t="s">
        <v>21</v>
      </c>
      <c r="F1794" s="19" t="s">
        <v>21</v>
      </c>
      <c r="G1794" s="180">
        <v>100665</v>
      </c>
      <c r="H1794" s="21" t="s">
        <v>2649</v>
      </c>
      <c r="I1794" s="19" t="s">
        <v>15719</v>
      </c>
      <c r="J1794" s="19" t="s">
        <v>9283</v>
      </c>
      <c r="K1794" s="20" t="s">
        <v>13554</v>
      </c>
      <c r="L1794" s="19" t="s">
        <v>25</v>
      </c>
    </row>
    <row r="1795" spans="1:12" ht="27" x14ac:dyDescent="0.25">
      <c r="A1795" s="19" t="s">
        <v>2533</v>
      </c>
      <c r="B1795" s="19" t="s">
        <v>2534</v>
      </c>
      <c r="C1795" s="19" t="s">
        <v>2647</v>
      </c>
      <c r="D1795" s="19" t="s">
        <v>2648</v>
      </c>
      <c r="E1795" s="20" t="s">
        <v>21</v>
      </c>
      <c r="F1795" s="19" t="s">
        <v>21</v>
      </c>
      <c r="G1795" s="180">
        <v>100666</v>
      </c>
      <c r="H1795" s="21" t="s">
        <v>2650</v>
      </c>
      <c r="I1795" s="19" t="s">
        <v>15719</v>
      </c>
      <c r="J1795" s="19" t="s">
        <v>9283</v>
      </c>
      <c r="K1795" s="20" t="s">
        <v>13555</v>
      </c>
      <c r="L1795" s="19" t="s">
        <v>25</v>
      </c>
    </row>
    <row r="1796" spans="1:12" ht="27" x14ac:dyDescent="0.25">
      <c r="A1796" s="19" t="s">
        <v>2533</v>
      </c>
      <c r="B1796" s="19" t="s">
        <v>2534</v>
      </c>
      <c r="C1796" s="19" t="s">
        <v>2647</v>
      </c>
      <c r="D1796" s="19" t="s">
        <v>2648</v>
      </c>
      <c r="E1796" s="20" t="s">
        <v>21</v>
      </c>
      <c r="F1796" s="19" t="s">
        <v>21</v>
      </c>
      <c r="G1796" s="180">
        <v>100667</v>
      </c>
      <c r="H1796" s="21" t="s">
        <v>2651</v>
      </c>
      <c r="I1796" s="19" t="s">
        <v>15719</v>
      </c>
      <c r="J1796" s="19" t="s">
        <v>9283</v>
      </c>
      <c r="K1796" s="20" t="s">
        <v>13556</v>
      </c>
      <c r="L1796" s="19" t="s">
        <v>25</v>
      </c>
    </row>
    <row r="1797" spans="1:12" x14ac:dyDescent="0.25">
      <c r="A1797" s="19" t="s">
        <v>2533</v>
      </c>
      <c r="B1797" s="19" t="s">
        <v>2534</v>
      </c>
      <c r="C1797" s="19" t="s">
        <v>2647</v>
      </c>
      <c r="D1797" s="19" t="s">
        <v>2648</v>
      </c>
      <c r="E1797" s="20" t="s">
        <v>21</v>
      </c>
      <c r="F1797" s="19" t="s">
        <v>21</v>
      </c>
      <c r="G1797" s="180">
        <v>100668</v>
      </c>
      <c r="H1797" s="21" t="s">
        <v>2652</v>
      </c>
      <c r="I1797" s="19" t="s">
        <v>15719</v>
      </c>
      <c r="J1797" s="19" t="s">
        <v>9283</v>
      </c>
      <c r="K1797" s="20" t="s">
        <v>13557</v>
      </c>
      <c r="L1797" s="19" t="s">
        <v>25</v>
      </c>
    </row>
    <row r="1798" spans="1:12" ht="27" x14ac:dyDescent="0.25">
      <c r="A1798" s="19" t="s">
        <v>2533</v>
      </c>
      <c r="B1798" s="19" t="s">
        <v>2534</v>
      </c>
      <c r="C1798" s="19" t="s">
        <v>2647</v>
      </c>
      <c r="D1798" s="19" t="s">
        <v>2648</v>
      </c>
      <c r="E1798" s="20" t="s">
        <v>21</v>
      </c>
      <c r="F1798" s="19" t="s">
        <v>21</v>
      </c>
      <c r="G1798" s="180">
        <v>100669</v>
      </c>
      <c r="H1798" s="21" t="s">
        <v>2653</v>
      </c>
      <c r="I1798" s="19" t="s">
        <v>15719</v>
      </c>
      <c r="J1798" s="19" t="s">
        <v>9283</v>
      </c>
      <c r="K1798" s="20" t="s">
        <v>13558</v>
      </c>
      <c r="L1798" s="19" t="s">
        <v>25</v>
      </c>
    </row>
    <row r="1799" spans="1:12" ht="27" x14ac:dyDescent="0.25">
      <c r="A1799" s="19" t="s">
        <v>2533</v>
      </c>
      <c r="B1799" s="19" t="s">
        <v>2534</v>
      </c>
      <c r="C1799" s="19" t="s">
        <v>2647</v>
      </c>
      <c r="D1799" s="19" t="s">
        <v>2648</v>
      </c>
      <c r="E1799" s="20" t="s">
        <v>21</v>
      </c>
      <c r="F1799" s="19" t="s">
        <v>21</v>
      </c>
      <c r="G1799" s="180">
        <v>100670</v>
      </c>
      <c r="H1799" s="21" t="s">
        <v>2654</v>
      </c>
      <c r="I1799" s="19" t="s">
        <v>15719</v>
      </c>
      <c r="J1799" s="19" t="s">
        <v>9283</v>
      </c>
      <c r="K1799" s="20" t="s">
        <v>13559</v>
      </c>
      <c r="L1799" s="19" t="s">
        <v>25</v>
      </c>
    </row>
    <row r="1800" spans="1:12" ht="27" x14ac:dyDescent="0.25">
      <c r="A1800" s="19" t="s">
        <v>2533</v>
      </c>
      <c r="B1800" s="19" t="s">
        <v>2534</v>
      </c>
      <c r="C1800" s="19" t="s">
        <v>2647</v>
      </c>
      <c r="D1800" s="19" t="s">
        <v>2648</v>
      </c>
      <c r="E1800" s="20" t="s">
        <v>21</v>
      </c>
      <c r="F1800" s="19" t="s">
        <v>21</v>
      </c>
      <c r="G1800" s="180">
        <v>100671</v>
      </c>
      <c r="H1800" s="21" t="s">
        <v>2655</v>
      </c>
      <c r="I1800" s="19" t="s">
        <v>15719</v>
      </c>
      <c r="J1800" s="19" t="s">
        <v>9283</v>
      </c>
      <c r="K1800" s="20" t="s">
        <v>13560</v>
      </c>
      <c r="L1800" s="19" t="s">
        <v>25</v>
      </c>
    </row>
    <row r="1801" spans="1:12" ht="27" x14ac:dyDescent="0.25">
      <c r="A1801" s="19" t="s">
        <v>2533</v>
      </c>
      <c r="B1801" s="19" t="s">
        <v>2534</v>
      </c>
      <c r="C1801" s="19" t="s">
        <v>2647</v>
      </c>
      <c r="D1801" s="19" t="s">
        <v>2648</v>
      </c>
      <c r="E1801" s="20" t="s">
        <v>21</v>
      </c>
      <c r="F1801" s="19" t="s">
        <v>21</v>
      </c>
      <c r="G1801" s="180">
        <v>100672</v>
      </c>
      <c r="H1801" s="21" t="s">
        <v>2656</v>
      </c>
      <c r="I1801" s="19" t="s">
        <v>15719</v>
      </c>
      <c r="J1801" s="19" t="s">
        <v>9283</v>
      </c>
      <c r="K1801" s="20" t="s">
        <v>13561</v>
      </c>
      <c r="L1801" s="19" t="s">
        <v>25</v>
      </c>
    </row>
    <row r="1802" spans="1:12" x14ac:dyDescent="0.25">
      <c r="A1802" s="19" t="s">
        <v>2533</v>
      </c>
      <c r="B1802" s="19" t="s">
        <v>2534</v>
      </c>
      <c r="C1802" s="19" t="s">
        <v>2657</v>
      </c>
      <c r="D1802" s="19" t="s">
        <v>2658</v>
      </c>
      <c r="E1802" s="20" t="s">
        <v>21</v>
      </c>
      <c r="F1802" s="19" t="s">
        <v>21</v>
      </c>
      <c r="G1802" s="180">
        <v>100701</v>
      </c>
      <c r="H1802" s="21" t="s">
        <v>2659</v>
      </c>
      <c r="I1802" s="19" t="s">
        <v>15719</v>
      </c>
      <c r="J1802" s="19" t="s">
        <v>9283</v>
      </c>
      <c r="K1802" s="20" t="s">
        <v>4390</v>
      </c>
      <c r="L1802" s="19" t="s">
        <v>25</v>
      </c>
    </row>
    <row r="1803" spans="1:12" x14ac:dyDescent="0.25">
      <c r="A1803" s="19" t="s">
        <v>2533</v>
      </c>
      <c r="B1803" s="19" t="s">
        <v>2534</v>
      </c>
      <c r="C1803" s="19" t="s">
        <v>2660</v>
      </c>
      <c r="D1803" s="19" t="s">
        <v>2661</v>
      </c>
      <c r="E1803" s="20" t="s">
        <v>21</v>
      </c>
      <c r="F1803" s="19" t="s">
        <v>21</v>
      </c>
      <c r="G1803" s="180">
        <v>94559</v>
      </c>
      <c r="H1803" s="21" t="s">
        <v>2662</v>
      </c>
      <c r="I1803" s="19" t="s">
        <v>15719</v>
      </c>
      <c r="J1803" s="19" t="s">
        <v>9283</v>
      </c>
      <c r="K1803" s="20" t="s">
        <v>13562</v>
      </c>
      <c r="L1803" s="19" t="s">
        <v>25</v>
      </c>
    </row>
    <row r="1804" spans="1:12" ht="27" x14ac:dyDescent="0.25">
      <c r="A1804" s="19" t="s">
        <v>2533</v>
      </c>
      <c r="B1804" s="19" t="s">
        <v>2534</v>
      </c>
      <c r="C1804" s="19" t="s">
        <v>2660</v>
      </c>
      <c r="D1804" s="19" t="s">
        <v>2661</v>
      </c>
      <c r="E1804" s="20" t="s">
        <v>21</v>
      </c>
      <c r="F1804" s="19" t="s">
        <v>21</v>
      </c>
      <c r="G1804" s="180">
        <v>94560</v>
      </c>
      <c r="H1804" s="21" t="s">
        <v>2663</v>
      </c>
      <c r="I1804" s="19" t="s">
        <v>15719</v>
      </c>
      <c r="J1804" s="19" t="s">
        <v>9283</v>
      </c>
      <c r="K1804" s="20" t="s">
        <v>13563</v>
      </c>
      <c r="L1804" s="19" t="s">
        <v>25</v>
      </c>
    </row>
    <row r="1805" spans="1:12" x14ac:dyDescent="0.25">
      <c r="A1805" s="19" t="s">
        <v>2533</v>
      </c>
      <c r="B1805" s="19" t="s">
        <v>2534</v>
      </c>
      <c r="C1805" s="19" t="s">
        <v>2660</v>
      </c>
      <c r="D1805" s="19" t="s">
        <v>2661</v>
      </c>
      <c r="E1805" s="20" t="s">
        <v>21</v>
      </c>
      <c r="F1805" s="19" t="s">
        <v>21</v>
      </c>
      <c r="G1805" s="180">
        <v>94562</v>
      </c>
      <c r="H1805" s="21" t="s">
        <v>2664</v>
      </c>
      <c r="I1805" s="19" t="s">
        <v>15719</v>
      </c>
      <c r="J1805" s="19" t="s">
        <v>9283</v>
      </c>
      <c r="K1805" s="20" t="s">
        <v>13564</v>
      </c>
      <c r="L1805" s="19" t="s">
        <v>25</v>
      </c>
    </row>
    <row r="1806" spans="1:12" ht="27" x14ac:dyDescent="0.25">
      <c r="A1806" s="19" t="s">
        <v>2533</v>
      </c>
      <c r="B1806" s="19" t="s">
        <v>2534</v>
      </c>
      <c r="C1806" s="19" t="s">
        <v>2660</v>
      </c>
      <c r="D1806" s="19" t="s">
        <v>2661</v>
      </c>
      <c r="E1806" s="20" t="s">
        <v>21</v>
      </c>
      <c r="F1806" s="19" t="s">
        <v>21</v>
      </c>
      <c r="G1806" s="180">
        <v>94563</v>
      </c>
      <c r="H1806" s="21" t="s">
        <v>2665</v>
      </c>
      <c r="I1806" s="19" t="s">
        <v>15719</v>
      </c>
      <c r="J1806" s="19" t="s">
        <v>9283</v>
      </c>
      <c r="K1806" s="20" t="s">
        <v>13565</v>
      </c>
      <c r="L1806" s="19" t="s">
        <v>25</v>
      </c>
    </row>
    <row r="1807" spans="1:12" x14ac:dyDescent="0.25">
      <c r="A1807" s="19" t="s">
        <v>2533</v>
      </c>
      <c r="B1807" s="19" t="s">
        <v>2534</v>
      </c>
      <c r="C1807" s="19" t="s">
        <v>2660</v>
      </c>
      <c r="D1807" s="19" t="s">
        <v>2661</v>
      </c>
      <c r="E1807" s="20" t="s">
        <v>21</v>
      </c>
      <c r="F1807" s="19" t="s">
        <v>21</v>
      </c>
      <c r="G1807" s="180">
        <v>94587</v>
      </c>
      <c r="H1807" s="21" t="s">
        <v>2666</v>
      </c>
      <c r="I1807" s="19" t="s">
        <v>15747</v>
      </c>
      <c r="J1807" s="19" t="s">
        <v>23</v>
      </c>
      <c r="K1807" s="20" t="s">
        <v>844</v>
      </c>
      <c r="L1807" s="19" t="s">
        <v>25</v>
      </c>
    </row>
    <row r="1808" spans="1:12" x14ac:dyDescent="0.25">
      <c r="A1808" s="19" t="s">
        <v>2533</v>
      </c>
      <c r="B1808" s="19" t="s">
        <v>2534</v>
      </c>
      <c r="C1808" s="19" t="s">
        <v>2660</v>
      </c>
      <c r="D1808" s="19" t="s">
        <v>2661</v>
      </c>
      <c r="E1808" s="20" t="s">
        <v>21</v>
      </c>
      <c r="F1808" s="19" t="s">
        <v>21</v>
      </c>
      <c r="G1808" s="180">
        <v>94588</v>
      </c>
      <c r="H1808" s="21" t="s">
        <v>2668</v>
      </c>
      <c r="I1808" s="19" t="s">
        <v>15747</v>
      </c>
      <c r="J1808" s="19" t="s">
        <v>23</v>
      </c>
      <c r="K1808" s="20" t="s">
        <v>13566</v>
      </c>
      <c r="L1808" s="19" t="s">
        <v>25</v>
      </c>
    </row>
    <row r="1809" spans="1:12" ht="27" x14ac:dyDescent="0.25">
      <c r="A1809" s="19" t="s">
        <v>2533</v>
      </c>
      <c r="B1809" s="19" t="s">
        <v>2534</v>
      </c>
      <c r="C1809" s="19" t="s">
        <v>2670</v>
      </c>
      <c r="D1809" s="19" t="s">
        <v>2671</v>
      </c>
      <c r="E1809" s="20" t="s">
        <v>21</v>
      </c>
      <c r="F1809" s="19" t="s">
        <v>21</v>
      </c>
      <c r="G1809" s="180">
        <v>99837</v>
      </c>
      <c r="H1809" s="21" t="s">
        <v>2672</v>
      </c>
      <c r="I1809" s="19" t="s">
        <v>15747</v>
      </c>
      <c r="J1809" s="19" t="s">
        <v>9283</v>
      </c>
      <c r="K1809" s="20" t="s">
        <v>13567</v>
      </c>
      <c r="L1809" s="19" t="s">
        <v>25</v>
      </c>
    </row>
    <row r="1810" spans="1:12" ht="27" x14ac:dyDescent="0.25">
      <c r="A1810" s="19" t="s">
        <v>2533</v>
      </c>
      <c r="B1810" s="19" t="s">
        <v>2534</v>
      </c>
      <c r="C1810" s="19" t="s">
        <v>2670</v>
      </c>
      <c r="D1810" s="19" t="s">
        <v>2671</v>
      </c>
      <c r="E1810" s="20" t="s">
        <v>21</v>
      </c>
      <c r="F1810" s="19" t="s">
        <v>21</v>
      </c>
      <c r="G1810" s="180">
        <v>99839</v>
      </c>
      <c r="H1810" s="21" t="s">
        <v>2673</v>
      </c>
      <c r="I1810" s="19" t="s">
        <v>15747</v>
      </c>
      <c r="J1810" s="19" t="s">
        <v>9283</v>
      </c>
      <c r="K1810" s="20" t="s">
        <v>13568</v>
      </c>
      <c r="L1810" s="19" t="s">
        <v>25</v>
      </c>
    </row>
    <row r="1811" spans="1:12" x14ac:dyDescent="0.25">
      <c r="A1811" s="19" t="s">
        <v>2533</v>
      </c>
      <c r="B1811" s="19" t="s">
        <v>2534</v>
      </c>
      <c r="C1811" s="19" t="s">
        <v>2670</v>
      </c>
      <c r="D1811" s="19" t="s">
        <v>2671</v>
      </c>
      <c r="E1811" s="20" t="s">
        <v>21</v>
      </c>
      <c r="F1811" s="19" t="s">
        <v>21</v>
      </c>
      <c r="G1811" s="180">
        <v>99841</v>
      </c>
      <c r="H1811" s="21" t="s">
        <v>2674</v>
      </c>
      <c r="I1811" s="19" t="s">
        <v>15747</v>
      </c>
      <c r="J1811" s="19" t="s">
        <v>9283</v>
      </c>
      <c r="K1811" s="20" t="s">
        <v>13569</v>
      </c>
      <c r="L1811" s="19" t="s">
        <v>25</v>
      </c>
    </row>
    <row r="1812" spans="1:12" x14ac:dyDescent="0.25">
      <c r="A1812" s="19" t="s">
        <v>2533</v>
      </c>
      <c r="B1812" s="19" t="s">
        <v>2534</v>
      </c>
      <c r="C1812" s="19" t="s">
        <v>2670</v>
      </c>
      <c r="D1812" s="19" t="s">
        <v>2671</v>
      </c>
      <c r="E1812" s="20" t="s">
        <v>21</v>
      </c>
      <c r="F1812" s="19" t="s">
        <v>21</v>
      </c>
      <c r="G1812" s="180">
        <v>99855</v>
      </c>
      <c r="H1812" s="21" t="s">
        <v>2675</v>
      </c>
      <c r="I1812" s="19" t="s">
        <v>15747</v>
      </c>
      <c r="J1812" s="19" t="s">
        <v>23</v>
      </c>
      <c r="K1812" s="20" t="s">
        <v>9583</v>
      </c>
      <c r="L1812" s="19" t="s">
        <v>25</v>
      </c>
    </row>
    <row r="1813" spans="1:12" x14ac:dyDescent="0.25">
      <c r="A1813" s="19" t="s">
        <v>2533</v>
      </c>
      <c r="B1813" s="19" t="s">
        <v>2534</v>
      </c>
      <c r="C1813" s="19" t="s">
        <v>2670</v>
      </c>
      <c r="D1813" s="19" t="s">
        <v>2671</v>
      </c>
      <c r="E1813" s="20" t="s">
        <v>21</v>
      </c>
      <c r="F1813" s="19" t="s">
        <v>21</v>
      </c>
      <c r="G1813" s="180">
        <v>99857</v>
      </c>
      <c r="H1813" s="21" t="s">
        <v>2676</v>
      </c>
      <c r="I1813" s="19" t="s">
        <v>15747</v>
      </c>
      <c r="J1813" s="19" t="s">
        <v>9283</v>
      </c>
      <c r="K1813" s="20" t="s">
        <v>13570</v>
      </c>
      <c r="L1813" s="19" t="s">
        <v>25</v>
      </c>
    </row>
    <row r="1814" spans="1:12" x14ac:dyDescent="0.25">
      <c r="A1814" s="19" t="s">
        <v>2533</v>
      </c>
      <c r="B1814" s="19" t="s">
        <v>2534</v>
      </c>
      <c r="C1814" s="19" t="s">
        <v>2670</v>
      </c>
      <c r="D1814" s="19" t="s">
        <v>2671</v>
      </c>
      <c r="E1814" s="20" t="s">
        <v>21</v>
      </c>
      <c r="F1814" s="19" t="s">
        <v>21</v>
      </c>
      <c r="G1814" s="180">
        <v>99861</v>
      </c>
      <c r="H1814" s="21" t="s">
        <v>2677</v>
      </c>
      <c r="I1814" s="19" t="s">
        <v>15719</v>
      </c>
      <c r="J1814" s="19" t="s">
        <v>23</v>
      </c>
      <c r="K1814" s="20" t="s">
        <v>13571</v>
      </c>
      <c r="L1814" s="19" t="s">
        <v>25</v>
      </c>
    </row>
    <row r="1815" spans="1:12" x14ac:dyDescent="0.25">
      <c r="A1815" s="19" t="s">
        <v>2533</v>
      </c>
      <c r="B1815" s="19" t="s">
        <v>2534</v>
      </c>
      <c r="C1815" s="19" t="s">
        <v>2670</v>
      </c>
      <c r="D1815" s="19" t="s">
        <v>2671</v>
      </c>
      <c r="E1815" s="20" t="s">
        <v>21</v>
      </c>
      <c r="F1815" s="19" t="s">
        <v>21</v>
      </c>
      <c r="G1815" s="180">
        <v>99862</v>
      </c>
      <c r="H1815" s="21" t="s">
        <v>2678</v>
      </c>
      <c r="I1815" s="19" t="s">
        <v>15719</v>
      </c>
      <c r="J1815" s="19" t="s">
        <v>9283</v>
      </c>
      <c r="K1815" s="20" t="s">
        <v>13572</v>
      </c>
      <c r="L1815" s="19" t="s">
        <v>25</v>
      </c>
    </row>
    <row r="1816" spans="1:12" x14ac:dyDescent="0.25">
      <c r="A1816" s="19" t="s">
        <v>2533</v>
      </c>
      <c r="B1816" s="19" t="s">
        <v>2534</v>
      </c>
      <c r="C1816" s="19" t="s">
        <v>2679</v>
      </c>
      <c r="D1816" s="19" t="s">
        <v>2680</v>
      </c>
      <c r="E1816" s="20" t="s">
        <v>21</v>
      </c>
      <c r="F1816" s="19" t="s">
        <v>21</v>
      </c>
      <c r="G1816" s="180">
        <v>73665</v>
      </c>
      <c r="H1816" s="21" t="s">
        <v>2681</v>
      </c>
      <c r="I1816" s="19" t="s">
        <v>15747</v>
      </c>
      <c r="J1816" s="19" t="s">
        <v>23</v>
      </c>
      <c r="K1816" s="20" t="s">
        <v>13573</v>
      </c>
      <c r="L1816" s="19" t="s">
        <v>25</v>
      </c>
    </row>
    <row r="1817" spans="1:12" x14ac:dyDescent="0.25">
      <c r="A1817" s="19" t="s">
        <v>2533</v>
      </c>
      <c r="B1817" s="19" t="s">
        <v>2534</v>
      </c>
      <c r="C1817" s="19" t="s">
        <v>2679</v>
      </c>
      <c r="D1817" s="19" t="s">
        <v>2680</v>
      </c>
      <c r="E1817" s="20">
        <v>74194</v>
      </c>
      <c r="F1817" s="19" t="s">
        <v>2683</v>
      </c>
      <c r="G1817" s="19" t="s">
        <v>2684</v>
      </c>
      <c r="H1817" s="21" t="s">
        <v>2685</v>
      </c>
      <c r="I1817" s="19" t="s">
        <v>15747</v>
      </c>
      <c r="J1817" s="19" t="s">
        <v>23</v>
      </c>
      <c r="K1817" s="20" t="s">
        <v>13574</v>
      </c>
      <c r="L1817" s="19" t="s">
        <v>25</v>
      </c>
    </row>
    <row r="1818" spans="1:12" x14ac:dyDescent="0.25">
      <c r="A1818" s="19" t="s">
        <v>2533</v>
      </c>
      <c r="B1818" s="19" t="s">
        <v>2534</v>
      </c>
      <c r="C1818" s="19" t="s">
        <v>2686</v>
      </c>
      <c r="D1818" s="19" t="s">
        <v>2687</v>
      </c>
      <c r="E1818" s="20" t="s">
        <v>21</v>
      </c>
      <c r="F1818" s="19" t="s">
        <v>21</v>
      </c>
      <c r="G1818" s="180">
        <v>90838</v>
      </c>
      <c r="H1818" s="21" t="s">
        <v>2688</v>
      </c>
      <c r="I1818" s="19" t="s">
        <v>15692</v>
      </c>
      <c r="J1818" s="19" t="s">
        <v>9283</v>
      </c>
      <c r="K1818" s="20" t="s">
        <v>13575</v>
      </c>
      <c r="L1818" s="19" t="s">
        <v>25</v>
      </c>
    </row>
    <row r="1819" spans="1:12" x14ac:dyDescent="0.25">
      <c r="A1819" s="19" t="s">
        <v>2533</v>
      </c>
      <c r="B1819" s="19" t="s">
        <v>2534</v>
      </c>
      <c r="C1819" s="19" t="s">
        <v>2686</v>
      </c>
      <c r="D1819" s="19" t="s">
        <v>2687</v>
      </c>
      <c r="E1819" s="20" t="s">
        <v>21</v>
      </c>
      <c r="F1819" s="19" t="s">
        <v>21</v>
      </c>
      <c r="G1819" s="180">
        <v>91338</v>
      </c>
      <c r="H1819" s="21" t="s">
        <v>2689</v>
      </c>
      <c r="I1819" s="19" t="s">
        <v>15719</v>
      </c>
      <c r="J1819" s="19" t="s">
        <v>9283</v>
      </c>
      <c r="K1819" s="20" t="s">
        <v>13576</v>
      </c>
      <c r="L1819" s="19" t="s">
        <v>25</v>
      </c>
    </row>
    <row r="1820" spans="1:12" x14ac:dyDescent="0.25">
      <c r="A1820" s="19" t="s">
        <v>2533</v>
      </c>
      <c r="B1820" s="19" t="s">
        <v>2534</v>
      </c>
      <c r="C1820" s="19" t="s">
        <v>2686</v>
      </c>
      <c r="D1820" s="19" t="s">
        <v>2687</v>
      </c>
      <c r="E1820" s="20" t="s">
        <v>21</v>
      </c>
      <c r="F1820" s="19" t="s">
        <v>21</v>
      </c>
      <c r="G1820" s="180">
        <v>91341</v>
      </c>
      <c r="H1820" s="21" t="s">
        <v>2690</v>
      </c>
      <c r="I1820" s="19" t="s">
        <v>15719</v>
      </c>
      <c r="J1820" s="19" t="s">
        <v>9283</v>
      </c>
      <c r="K1820" s="20" t="s">
        <v>13577</v>
      </c>
      <c r="L1820" s="19" t="s">
        <v>25</v>
      </c>
    </row>
    <row r="1821" spans="1:12" x14ac:dyDescent="0.25">
      <c r="A1821" s="19" t="s">
        <v>2533</v>
      </c>
      <c r="B1821" s="19" t="s">
        <v>2534</v>
      </c>
      <c r="C1821" s="19" t="s">
        <v>2686</v>
      </c>
      <c r="D1821" s="19" t="s">
        <v>2687</v>
      </c>
      <c r="E1821" s="20" t="s">
        <v>21</v>
      </c>
      <c r="F1821" s="19" t="s">
        <v>21</v>
      </c>
      <c r="G1821" s="180">
        <v>94805</v>
      </c>
      <c r="H1821" s="21" t="s">
        <v>2691</v>
      </c>
      <c r="I1821" s="19" t="s">
        <v>15692</v>
      </c>
      <c r="J1821" s="19" t="s">
        <v>9283</v>
      </c>
      <c r="K1821" s="20" t="s">
        <v>13578</v>
      </c>
      <c r="L1821" s="19" t="s">
        <v>25</v>
      </c>
    </row>
    <row r="1822" spans="1:12" x14ac:dyDescent="0.25">
      <c r="A1822" s="19" t="s">
        <v>2533</v>
      </c>
      <c r="B1822" s="19" t="s">
        <v>2534</v>
      </c>
      <c r="C1822" s="19" t="s">
        <v>2686</v>
      </c>
      <c r="D1822" s="19" t="s">
        <v>2687</v>
      </c>
      <c r="E1822" s="20" t="s">
        <v>21</v>
      </c>
      <c r="F1822" s="19" t="s">
        <v>21</v>
      </c>
      <c r="G1822" s="180">
        <v>94806</v>
      </c>
      <c r="H1822" s="21" t="s">
        <v>2692</v>
      </c>
      <c r="I1822" s="19" t="s">
        <v>15692</v>
      </c>
      <c r="J1822" s="19" t="s">
        <v>9283</v>
      </c>
      <c r="K1822" s="20" t="s">
        <v>13579</v>
      </c>
      <c r="L1822" s="19" t="s">
        <v>25</v>
      </c>
    </row>
    <row r="1823" spans="1:12" x14ac:dyDescent="0.25">
      <c r="A1823" s="19" t="s">
        <v>2533</v>
      </c>
      <c r="B1823" s="19" t="s">
        <v>2534</v>
      </c>
      <c r="C1823" s="19" t="s">
        <v>2686</v>
      </c>
      <c r="D1823" s="19" t="s">
        <v>2687</v>
      </c>
      <c r="E1823" s="20" t="s">
        <v>21</v>
      </c>
      <c r="F1823" s="19" t="s">
        <v>21</v>
      </c>
      <c r="G1823" s="180">
        <v>94807</v>
      </c>
      <c r="H1823" s="21" t="s">
        <v>2693</v>
      </c>
      <c r="I1823" s="19" t="s">
        <v>15692</v>
      </c>
      <c r="J1823" s="19" t="s">
        <v>9283</v>
      </c>
      <c r="K1823" s="20" t="s">
        <v>13580</v>
      </c>
      <c r="L1823" s="19" t="s">
        <v>25</v>
      </c>
    </row>
    <row r="1824" spans="1:12" x14ac:dyDescent="0.25">
      <c r="A1824" s="19" t="s">
        <v>2533</v>
      </c>
      <c r="B1824" s="19" t="s">
        <v>2534</v>
      </c>
      <c r="C1824" s="19" t="s">
        <v>2686</v>
      </c>
      <c r="D1824" s="19" t="s">
        <v>2687</v>
      </c>
      <c r="E1824" s="20" t="s">
        <v>21</v>
      </c>
      <c r="F1824" s="19" t="s">
        <v>21</v>
      </c>
      <c r="G1824" s="180">
        <v>100702</v>
      </c>
      <c r="H1824" s="21" t="s">
        <v>2694</v>
      </c>
      <c r="I1824" s="19" t="s">
        <v>15719</v>
      </c>
      <c r="J1824" s="19" t="s">
        <v>9283</v>
      </c>
      <c r="K1824" s="20" t="s">
        <v>13581</v>
      </c>
      <c r="L1824" s="19" t="s">
        <v>25</v>
      </c>
    </row>
    <row r="1825" spans="1:12" x14ac:dyDescent="0.25">
      <c r="A1825" s="19" t="s">
        <v>2533</v>
      </c>
      <c r="B1825" s="19" t="s">
        <v>2534</v>
      </c>
      <c r="C1825" s="19" t="s">
        <v>2695</v>
      </c>
      <c r="D1825" s="19" t="s">
        <v>2696</v>
      </c>
      <c r="E1825" s="20" t="s">
        <v>21</v>
      </c>
      <c r="F1825" s="19" t="s">
        <v>21</v>
      </c>
      <c r="G1825" s="180">
        <v>84885</v>
      </c>
      <c r="H1825" s="21" t="s">
        <v>2697</v>
      </c>
      <c r="I1825" s="19" t="s">
        <v>15692</v>
      </c>
      <c r="J1825" s="19" t="s">
        <v>23</v>
      </c>
      <c r="K1825" s="20" t="s">
        <v>13582</v>
      </c>
      <c r="L1825" s="19" t="s">
        <v>25</v>
      </c>
    </row>
    <row r="1826" spans="1:12" x14ac:dyDescent="0.25">
      <c r="A1826" s="19" t="s">
        <v>2533</v>
      </c>
      <c r="B1826" s="19" t="s">
        <v>2534</v>
      </c>
      <c r="C1826" s="19" t="s">
        <v>2695</v>
      </c>
      <c r="D1826" s="19" t="s">
        <v>2696</v>
      </c>
      <c r="E1826" s="20" t="s">
        <v>21</v>
      </c>
      <c r="F1826" s="19" t="s">
        <v>21</v>
      </c>
      <c r="G1826" s="180">
        <v>84886</v>
      </c>
      <c r="H1826" s="21" t="s">
        <v>2698</v>
      </c>
      <c r="I1826" s="19" t="s">
        <v>15692</v>
      </c>
      <c r="J1826" s="19" t="s">
        <v>23</v>
      </c>
      <c r="K1826" s="20" t="s">
        <v>13583</v>
      </c>
      <c r="L1826" s="19" t="s">
        <v>25</v>
      </c>
    </row>
    <row r="1827" spans="1:12" x14ac:dyDescent="0.25">
      <c r="A1827" s="19" t="s">
        <v>2533</v>
      </c>
      <c r="B1827" s="19" t="s">
        <v>2534</v>
      </c>
      <c r="C1827" s="19" t="s">
        <v>2699</v>
      </c>
      <c r="D1827" s="19" t="s">
        <v>2700</v>
      </c>
      <c r="E1827" s="20" t="s">
        <v>21</v>
      </c>
      <c r="F1827" s="19" t="s">
        <v>21</v>
      </c>
      <c r="G1827" s="180">
        <v>100703</v>
      </c>
      <c r="H1827" s="21" t="s">
        <v>2701</v>
      </c>
      <c r="I1827" s="19" t="s">
        <v>15692</v>
      </c>
      <c r="J1827" s="19" t="s">
        <v>23</v>
      </c>
      <c r="K1827" s="20" t="s">
        <v>9735</v>
      </c>
      <c r="L1827" s="19" t="s">
        <v>25</v>
      </c>
    </row>
    <row r="1828" spans="1:12" x14ac:dyDescent="0.25">
      <c r="A1828" s="19" t="s">
        <v>2533</v>
      </c>
      <c r="B1828" s="19" t="s">
        <v>2534</v>
      </c>
      <c r="C1828" s="19" t="s">
        <v>2699</v>
      </c>
      <c r="D1828" s="19" t="s">
        <v>2700</v>
      </c>
      <c r="E1828" s="20" t="s">
        <v>21</v>
      </c>
      <c r="F1828" s="19" t="s">
        <v>21</v>
      </c>
      <c r="G1828" s="180">
        <v>100704</v>
      </c>
      <c r="H1828" s="21" t="s">
        <v>2703</v>
      </c>
      <c r="I1828" s="19" t="s">
        <v>15692</v>
      </c>
      <c r="J1828" s="19" t="s">
        <v>23</v>
      </c>
      <c r="K1828" s="20" t="s">
        <v>13584</v>
      </c>
      <c r="L1828" s="19" t="s">
        <v>25</v>
      </c>
    </row>
    <row r="1829" spans="1:12" x14ac:dyDescent="0.25">
      <c r="A1829" s="19" t="s">
        <v>2533</v>
      </c>
      <c r="B1829" s="19" t="s">
        <v>2534</v>
      </c>
      <c r="C1829" s="19" t="s">
        <v>2699</v>
      </c>
      <c r="D1829" s="19" t="s">
        <v>2700</v>
      </c>
      <c r="E1829" s="20" t="s">
        <v>21</v>
      </c>
      <c r="F1829" s="19" t="s">
        <v>21</v>
      </c>
      <c r="G1829" s="180">
        <v>100705</v>
      </c>
      <c r="H1829" s="21" t="s">
        <v>2705</v>
      </c>
      <c r="I1829" s="19" t="s">
        <v>15692</v>
      </c>
      <c r="J1829" s="19" t="s">
        <v>23</v>
      </c>
      <c r="K1829" s="20" t="s">
        <v>7990</v>
      </c>
      <c r="L1829" s="19" t="s">
        <v>25</v>
      </c>
    </row>
    <row r="1830" spans="1:12" x14ac:dyDescent="0.25">
      <c r="A1830" s="19" t="s">
        <v>2533</v>
      </c>
      <c r="B1830" s="19" t="s">
        <v>2534</v>
      </c>
      <c r="C1830" s="19" t="s">
        <v>2699</v>
      </c>
      <c r="D1830" s="19" t="s">
        <v>2700</v>
      </c>
      <c r="E1830" s="20" t="s">
        <v>21</v>
      </c>
      <c r="F1830" s="19" t="s">
        <v>21</v>
      </c>
      <c r="G1830" s="180">
        <v>100706</v>
      </c>
      <c r="H1830" s="21" t="s">
        <v>2706</v>
      </c>
      <c r="I1830" s="19" t="s">
        <v>15692</v>
      </c>
      <c r="J1830" s="19" t="s">
        <v>23</v>
      </c>
      <c r="K1830" s="20" t="s">
        <v>5372</v>
      </c>
      <c r="L1830" s="19" t="s">
        <v>25</v>
      </c>
    </row>
    <row r="1831" spans="1:12" x14ac:dyDescent="0.25">
      <c r="A1831" s="19" t="s">
        <v>2533</v>
      </c>
      <c r="B1831" s="19" t="s">
        <v>2534</v>
      </c>
      <c r="C1831" s="19" t="s">
        <v>2699</v>
      </c>
      <c r="D1831" s="19" t="s">
        <v>2700</v>
      </c>
      <c r="E1831" s="20" t="s">
        <v>21</v>
      </c>
      <c r="F1831" s="19" t="s">
        <v>21</v>
      </c>
      <c r="G1831" s="180">
        <v>100707</v>
      </c>
      <c r="H1831" s="21" t="s">
        <v>2707</v>
      </c>
      <c r="I1831" s="19" t="s">
        <v>15692</v>
      </c>
      <c r="J1831" s="19" t="s">
        <v>23</v>
      </c>
      <c r="K1831" s="20" t="s">
        <v>13585</v>
      </c>
      <c r="L1831" s="19" t="s">
        <v>25</v>
      </c>
    </row>
    <row r="1832" spans="1:12" x14ac:dyDescent="0.25">
      <c r="A1832" s="19" t="s">
        <v>2533</v>
      </c>
      <c r="B1832" s="19" t="s">
        <v>2534</v>
      </c>
      <c r="C1832" s="19" t="s">
        <v>2699</v>
      </c>
      <c r="D1832" s="19" t="s">
        <v>2700</v>
      </c>
      <c r="E1832" s="20" t="s">
        <v>21</v>
      </c>
      <c r="F1832" s="19" t="s">
        <v>21</v>
      </c>
      <c r="G1832" s="180">
        <v>100708</v>
      </c>
      <c r="H1832" s="21" t="s">
        <v>2708</v>
      </c>
      <c r="I1832" s="19" t="s">
        <v>15692</v>
      </c>
      <c r="J1832" s="19" t="s">
        <v>23</v>
      </c>
      <c r="K1832" s="20" t="s">
        <v>11396</v>
      </c>
      <c r="L1832" s="19" t="s">
        <v>25</v>
      </c>
    </row>
    <row r="1833" spans="1:12" x14ac:dyDescent="0.25">
      <c r="A1833" s="19" t="s">
        <v>2533</v>
      </c>
      <c r="B1833" s="19" t="s">
        <v>2534</v>
      </c>
      <c r="C1833" s="19" t="s">
        <v>2699</v>
      </c>
      <c r="D1833" s="19" t="s">
        <v>2700</v>
      </c>
      <c r="E1833" s="20" t="s">
        <v>21</v>
      </c>
      <c r="F1833" s="19" t="s">
        <v>21</v>
      </c>
      <c r="G1833" s="180">
        <v>100709</v>
      </c>
      <c r="H1833" s="21" t="s">
        <v>2709</v>
      </c>
      <c r="I1833" s="19" t="s">
        <v>15692</v>
      </c>
      <c r="J1833" s="19" t="s">
        <v>23</v>
      </c>
      <c r="K1833" s="20" t="s">
        <v>13586</v>
      </c>
      <c r="L1833" s="19" t="s">
        <v>25</v>
      </c>
    </row>
    <row r="1834" spans="1:12" x14ac:dyDescent="0.25">
      <c r="A1834" s="19" t="s">
        <v>2533</v>
      </c>
      <c r="B1834" s="19" t="s">
        <v>2534</v>
      </c>
      <c r="C1834" s="19" t="s">
        <v>2699</v>
      </c>
      <c r="D1834" s="19" t="s">
        <v>2700</v>
      </c>
      <c r="E1834" s="20" t="s">
        <v>21</v>
      </c>
      <c r="F1834" s="19" t="s">
        <v>21</v>
      </c>
      <c r="G1834" s="180">
        <v>100710</v>
      </c>
      <c r="H1834" s="21" t="s">
        <v>2710</v>
      </c>
      <c r="I1834" s="19" t="s">
        <v>15692</v>
      </c>
      <c r="J1834" s="19" t="s">
        <v>23</v>
      </c>
      <c r="K1834" s="20" t="s">
        <v>12867</v>
      </c>
      <c r="L1834" s="19" t="s">
        <v>25</v>
      </c>
    </row>
    <row r="1835" spans="1:12" x14ac:dyDescent="0.25">
      <c r="A1835" s="19" t="s">
        <v>2533</v>
      </c>
      <c r="B1835" s="19" t="s">
        <v>2534</v>
      </c>
      <c r="C1835" s="19" t="s">
        <v>2711</v>
      </c>
      <c r="D1835" s="19" t="s">
        <v>2712</v>
      </c>
      <c r="E1835" s="20" t="s">
        <v>21</v>
      </c>
      <c r="F1835" s="19" t="s">
        <v>21</v>
      </c>
      <c r="G1835" s="180">
        <v>72116</v>
      </c>
      <c r="H1835" s="21" t="s">
        <v>2713</v>
      </c>
      <c r="I1835" s="19" t="s">
        <v>15719</v>
      </c>
      <c r="J1835" s="19" t="s">
        <v>23</v>
      </c>
      <c r="K1835" s="20" t="s">
        <v>13587</v>
      </c>
      <c r="L1835" s="19" t="s">
        <v>25</v>
      </c>
    </row>
    <row r="1836" spans="1:12" x14ac:dyDescent="0.25">
      <c r="A1836" s="19" t="s">
        <v>2533</v>
      </c>
      <c r="B1836" s="19" t="s">
        <v>2534</v>
      </c>
      <c r="C1836" s="19" t="s">
        <v>2711</v>
      </c>
      <c r="D1836" s="19" t="s">
        <v>2712</v>
      </c>
      <c r="E1836" s="20" t="s">
        <v>21</v>
      </c>
      <c r="F1836" s="19" t="s">
        <v>21</v>
      </c>
      <c r="G1836" s="180">
        <v>72117</v>
      </c>
      <c r="H1836" s="21" t="s">
        <v>2715</v>
      </c>
      <c r="I1836" s="19" t="s">
        <v>15719</v>
      </c>
      <c r="J1836" s="19" t="s">
        <v>23</v>
      </c>
      <c r="K1836" s="20" t="s">
        <v>13588</v>
      </c>
      <c r="L1836" s="19" t="s">
        <v>25</v>
      </c>
    </row>
    <row r="1837" spans="1:12" x14ac:dyDescent="0.25">
      <c r="A1837" s="19" t="s">
        <v>2533</v>
      </c>
      <c r="B1837" s="19" t="s">
        <v>2534</v>
      </c>
      <c r="C1837" s="19" t="s">
        <v>2711</v>
      </c>
      <c r="D1837" s="19" t="s">
        <v>2712</v>
      </c>
      <c r="E1837" s="20" t="s">
        <v>21</v>
      </c>
      <c r="F1837" s="19" t="s">
        <v>21</v>
      </c>
      <c r="G1837" s="180">
        <v>72118</v>
      </c>
      <c r="H1837" s="21" t="s">
        <v>2716</v>
      </c>
      <c r="I1837" s="19" t="s">
        <v>15719</v>
      </c>
      <c r="J1837" s="19" t="s">
        <v>23</v>
      </c>
      <c r="K1837" s="20" t="s">
        <v>13589</v>
      </c>
      <c r="L1837" s="19" t="s">
        <v>25</v>
      </c>
    </row>
    <row r="1838" spans="1:12" x14ac:dyDescent="0.25">
      <c r="A1838" s="19" t="s">
        <v>2533</v>
      </c>
      <c r="B1838" s="19" t="s">
        <v>2534</v>
      </c>
      <c r="C1838" s="19" t="s">
        <v>2711</v>
      </c>
      <c r="D1838" s="19" t="s">
        <v>2712</v>
      </c>
      <c r="E1838" s="20" t="s">
        <v>21</v>
      </c>
      <c r="F1838" s="19" t="s">
        <v>21</v>
      </c>
      <c r="G1838" s="180">
        <v>72119</v>
      </c>
      <c r="H1838" s="21" t="s">
        <v>2717</v>
      </c>
      <c r="I1838" s="19" t="s">
        <v>15719</v>
      </c>
      <c r="J1838" s="19" t="s">
        <v>23</v>
      </c>
      <c r="K1838" s="20" t="s">
        <v>13590</v>
      </c>
      <c r="L1838" s="19" t="s">
        <v>25</v>
      </c>
    </row>
    <row r="1839" spans="1:12" x14ac:dyDescent="0.25">
      <c r="A1839" s="19" t="s">
        <v>2533</v>
      </c>
      <c r="B1839" s="19" t="s">
        <v>2534</v>
      </c>
      <c r="C1839" s="19" t="s">
        <v>2711</v>
      </c>
      <c r="D1839" s="19" t="s">
        <v>2712</v>
      </c>
      <c r="E1839" s="20" t="s">
        <v>21</v>
      </c>
      <c r="F1839" s="19" t="s">
        <v>21</v>
      </c>
      <c r="G1839" s="180">
        <v>72120</v>
      </c>
      <c r="H1839" s="21" t="s">
        <v>2718</v>
      </c>
      <c r="I1839" s="19" t="s">
        <v>15719</v>
      </c>
      <c r="J1839" s="19" t="s">
        <v>23</v>
      </c>
      <c r="K1839" s="20" t="s">
        <v>13591</v>
      </c>
      <c r="L1839" s="19" t="s">
        <v>25</v>
      </c>
    </row>
    <row r="1840" spans="1:12" x14ac:dyDescent="0.25">
      <c r="A1840" s="19" t="s">
        <v>2533</v>
      </c>
      <c r="B1840" s="19" t="s">
        <v>2534</v>
      </c>
      <c r="C1840" s="19" t="s">
        <v>2711</v>
      </c>
      <c r="D1840" s="19" t="s">
        <v>2712</v>
      </c>
      <c r="E1840" s="20" t="s">
        <v>21</v>
      </c>
      <c r="F1840" s="19" t="s">
        <v>21</v>
      </c>
      <c r="G1840" s="180">
        <v>72122</v>
      </c>
      <c r="H1840" s="21" t="s">
        <v>2719</v>
      </c>
      <c r="I1840" s="19" t="s">
        <v>15719</v>
      </c>
      <c r="J1840" s="19" t="s">
        <v>23</v>
      </c>
      <c r="K1840" s="20" t="s">
        <v>10317</v>
      </c>
      <c r="L1840" s="19" t="s">
        <v>25</v>
      </c>
    </row>
    <row r="1841" spans="1:12" x14ac:dyDescent="0.25">
      <c r="A1841" s="19" t="s">
        <v>2533</v>
      </c>
      <c r="B1841" s="19" t="s">
        <v>2534</v>
      </c>
      <c r="C1841" s="19" t="s">
        <v>2711</v>
      </c>
      <c r="D1841" s="19" t="s">
        <v>2712</v>
      </c>
      <c r="E1841" s="20" t="s">
        <v>21</v>
      </c>
      <c r="F1841" s="19" t="s">
        <v>21</v>
      </c>
      <c r="G1841" s="180">
        <v>72123</v>
      </c>
      <c r="H1841" s="21" t="s">
        <v>2720</v>
      </c>
      <c r="I1841" s="19" t="s">
        <v>15719</v>
      </c>
      <c r="J1841" s="19" t="s">
        <v>23</v>
      </c>
      <c r="K1841" s="20" t="s">
        <v>13592</v>
      </c>
      <c r="L1841" s="19" t="s">
        <v>25</v>
      </c>
    </row>
    <row r="1842" spans="1:12" x14ac:dyDescent="0.25">
      <c r="A1842" s="19" t="s">
        <v>2533</v>
      </c>
      <c r="B1842" s="19" t="s">
        <v>2534</v>
      </c>
      <c r="C1842" s="19" t="s">
        <v>2711</v>
      </c>
      <c r="D1842" s="19" t="s">
        <v>2712</v>
      </c>
      <c r="E1842" s="20">
        <v>73838</v>
      </c>
      <c r="F1842" s="19" t="s">
        <v>2721</v>
      </c>
      <c r="G1842" s="19" t="s">
        <v>2722</v>
      </c>
      <c r="H1842" s="21" t="s">
        <v>2723</v>
      </c>
      <c r="I1842" s="19" t="s">
        <v>15692</v>
      </c>
      <c r="J1842" s="19" t="s">
        <v>23</v>
      </c>
      <c r="K1842" s="20" t="s">
        <v>13593</v>
      </c>
      <c r="L1842" s="19" t="s">
        <v>25</v>
      </c>
    </row>
    <row r="1843" spans="1:12" x14ac:dyDescent="0.25">
      <c r="A1843" s="19" t="s">
        <v>2533</v>
      </c>
      <c r="B1843" s="19" t="s">
        <v>2534</v>
      </c>
      <c r="C1843" s="19" t="s">
        <v>2711</v>
      </c>
      <c r="D1843" s="19" t="s">
        <v>2712</v>
      </c>
      <c r="E1843" s="20">
        <v>74125</v>
      </c>
      <c r="F1843" s="19" t="s">
        <v>2724</v>
      </c>
      <c r="G1843" s="19" t="s">
        <v>2725</v>
      </c>
      <c r="H1843" s="21" t="s">
        <v>2726</v>
      </c>
      <c r="I1843" s="19" t="s">
        <v>15719</v>
      </c>
      <c r="J1843" s="19" t="s">
        <v>23</v>
      </c>
      <c r="K1843" s="20" t="s">
        <v>13594</v>
      </c>
      <c r="L1843" s="19" t="s">
        <v>25</v>
      </c>
    </row>
    <row r="1844" spans="1:12" x14ac:dyDescent="0.25">
      <c r="A1844" s="19" t="s">
        <v>2533</v>
      </c>
      <c r="B1844" s="19" t="s">
        <v>2534</v>
      </c>
      <c r="C1844" s="19" t="s">
        <v>2711</v>
      </c>
      <c r="D1844" s="19" t="s">
        <v>2712</v>
      </c>
      <c r="E1844" s="20">
        <v>74125</v>
      </c>
      <c r="F1844" s="19" t="s">
        <v>2724</v>
      </c>
      <c r="G1844" s="19" t="s">
        <v>2727</v>
      </c>
      <c r="H1844" s="21" t="s">
        <v>2728</v>
      </c>
      <c r="I1844" s="19" t="s">
        <v>15719</v>
      </c>
      <c r="J1844" s="19" t="s">
        <v>9283</v>
      </c>
      <c r="K1844" s="20" t="s">
        <v>13595</v>
      </c>
      <c r="L1844" s="19" t="s">
        <v>25</v>
      </c>
    </row>
    <row r="1845" spans="1:12" x14ac:dyDescent="0.25">
      <c r="A1845" s="19" t="s">
        <v>2533</v>
      </c>
      <c r="B1845" s="19" t="s">
        <v>2534</v>
      </c>
      <c r="C1845" s="19" t="s">
        <v>2711</v>
      </c>
      <c r="D1845" s="19" t="s">
        <v>2712</v>
      </c>
      <c r="E1845" s="20" t="s">
        <v>21</v>
      </c>
      <c r="F1845" s="19" t="s">
        <v>21</v>
      </c>
      <c r="G1845" s="180">
        <v>84957</v>
      </c>
      <c r="H1845" s="21" t="s">
        <v>2729</v>
      </c>
      <c r="I1845" s="19" t="s">
        <v>15719</v>
      </c>
      <c r="J1845" s="19" t="s">
        <v>23</v>
      </c>
      <c r="K1845" s="20" t="s">
        <v>13596</v>
      </c>
      <c r="L1845" s="19" t="s">
        <v>25</v>
      </c>
    </row>
    <row r="1846" spans="1:12" x14ac:dyDescent="0.25">
      <c r="A1846" s="19" t="s">
        <v>2533</v>
      </c>
      <c r="B1846" s="19" t="s">
        <v>2534</v>
      </c>
      <c r="C1846" s="19" t="s">
        <v>2711</v>
      </c>
      <c r="D1846" s="19" t="s">
        <v>2712</v>
      </c>
      <c r="E1846" s="20" t="s">
        <v>21</v>
      </c>
      <c r="F1846" s="19" t="s">
        <v>21</v>
      </c>
      <c r="G1846" s="180">
        <v>84959</v>
      </c>
      <c r="H1846" s="21" t="s">
        <v>2730</v>
      </c>
      <c r="I1846" s="19" t="s">
        <v>15719</v>
      </c>
      <c r="J1846" s="19" t="s">
        <v>23</v>
      </c>
      <c r="K1846" s="20" t="s">
        <v>13597</v>
      </c>
      <c r="L1846" s="19" t="s">
        <v>25</v>
      </c>
    </row>
    <row r="1847" spans="1:12" x14ac:dyDescent="0.25">
      <c r="A1847" s="19" t="s">
        <v>2533</v>
      </c>
      <c r="B1847" s="19" t="s">
        <v>2534</v>
      </c>
      <c r="C1847" s="19" t="s">
        <v>2711</v>
      </c>
      <c r="D1847" s="19" t="s">
        <v>2712</v>
      </c>
      <c r="E1847" s="20" t="s">
        <v>21</v>
      </c>
      <c r="F1847" s="19" t="s">
        <v>21</v>
      </c>
      <c r="G1847" s="180">
        <v>85001</v>
      </c>
      <c r="H1847" s="21" t="s">
        <v>2731</v>
      </c>
      <c r="I1847" s="19" t="s">
        <v>15719</v>
      </c>
      <c r="J1847" s="19" t="s">
        <v>23</v>
      </c>
      <c r="K1847" s="20" t="s">
        <v>13598</v>
      </c>
      <c r="L1847" s="19" t="s">
        <v>25</v>
      </c>
    </row>
    <row r="1848" spans="1:12" x14ac:dyDescent="0.25">
      <c r="A1848" s="19" t="s">
        <v>2533</v>
      </c>
      <c r="B1848" s="19" t="s">
        <v>2534</v>
      </c>
      <c r="C1848" s="19" t="s">
        <v>2711</v>
      </c>
      <c r="D1848" s="19" t="s">
        <v>2712</v>
      </c>
      <c r="E1848" s="20" t="s">
        <v>21</v>
      </c>
      <c r="F1848" s="19" t="s">
        <v>21</v>
      </c>
      <c r="G1848" s="180">
        <v>85002</v>
      </c>
      <c r="H1848" s="21" t="s">
        <v>2732</v>
      </c>
      <c r="I1848" s="19" t="s">
        <v>15719</v>
      </c>
      <c r="J1848" s="19" t="s">
        <v>23</v>
      </c>
      <c r="K1848" s="20" t="s">
        <v>13599</v>
      </c>
      <c r="L1848" s="19" t="s">
        <v>25</v>
      </c>
    </row>
    <row r="1849" spans="1:12" x14ac:dyDescent="0.25">
      <c r="A1849" s="19" t="s">
        <v>2533</v>
      </c>
      <c r="B1849" s="19" t="s">
        <v>2534</v>
      </c>
      <c r="C1849" s="19" t="s">
        <v>2711</v>
      </c>
      <c r="D1849" s="19" t="s">
        <v>2712</v>
      </c>
      <c r="E1849" s="20" t="s">
        <v>21</v>
      </c>
      <c r="F1849" s="19" t="s">
        <v>21</v>
      </c>
      <c r="G1849" s="180">
        <v>85004</v>
      </c>
      <c r="H1849" s="21" t="s">
        <v>2733</v>
      </c>
      <c r="I1849" s="19" t="s">
        <v>15719</v>
      </c>
      <c r="J1849" s="19" t="s">
        <v>23</v>
      </c>
      <c r="K1849" s="20" t="s">
        <v>13600</v>
      </c>
      <c r="L1849" s="19" t="s">
        <v>25</v>
      </c>
    </row>
    <row r="1850" spans="1:12" x14ac:dyDescent="0.25">
      <c r="A1850" s="19" t="s">
        <v>2533</v>
      </c>
      <c r="B1850" s="19" t="s">
        <v>2534</v>
      </c>
      <c r="C1850" s="19" t="s">
        <v>2711</v>
      </c>
      <c r="D1850" s="19" t="s">
        <v>2712</v>
      </c>
      <c r="E1850" s="20" t="s">
        <v>21</v>
      </c>
      <c r="F1850" s="19" t="s">
        <v>21</v>
      </c>
      <c r="G1850" s="180">
        <v>85005</v>
      </c>
      <c r="H1850" s="21" t="s">
        <v>2735</v>
      </c>
      <c r="I1850" s="19" t="s">
        <v>15719</v>
      </c>
      <c r="J1850" s="19" t="s">
        <v>9283</v>
      </c>
      <c r="K1850" s="20" t="s">
        <v>13601</v>
      </c>
      <c r="L1850" s="19" t="s">
        <v>25</v>
      </c>
    </row>
    <row r="1851" spans="1:12" x14ac:dyDescent="0.25">
      <c r="A1851" s="19" t="s">
        <v>2533</v>
      </c>
      <c r="B1851" s="19" t="s">
        <v>2534</v>
      </c>
      <c r="C1851" s="19" t="s">
        <v>2736</v>
      </c>
      <c r="D1851" s="19" t="s">
        <v>2737</v>
      </c>
      <c r="E1851" s="20" t="s">
        <v>21</v>
      </c>
      <c r="F1851" s="19" t="s">
        <v>21</v>
      </c>
      <c r="G1851" s="180">
        <v>94569</v>
      </c>
      <c r="H1851" s="21" t="s">
        <v>2738</v>
      </c>
      <c r="I1851" s="19" t="s">
        <v>15719</v>
      </c>
      <c r="J1851" s="19" t="s">
        <v>9283</v>
      </c>
      <c r="K1851" s="20" t="s">
        <v>13602</v>
      </c>
      <c r="L1851" s="19" t="s">
        <v>25</v>
      </c>
    </row>
    <row r="1852" spans="1:12" ht="27" x14ac:dyDescent="0.25">
      <c r="A1852" s="19" t="s">
        <v>2533</v>
      </c>
      <c r="B1852" s="19" t="s">
        <v>2534</v>
      </c>
      <c r="C1852" s="19" t="s">
        <v>2736</v>
      </c>
      <c r="D1852" s="19" t="s">
        <v>2737</v>
      </c>
      <c r="E1852" s="20" t="s">
        <v>21</v>
      </c>
      <c r="F1852" s="19" t="s">
        <v>21</v>
      </c>
      <c r="G1852" s="180">
        <v>94570</v>
      </c>
      <c r="H1852" s="21" t="s">
        <v>2739</v>
      </c>
      <c r="I1852" s="19" t="s">
        <v>15719</v>
      </c>
      <c r="J1852" s="19" t="s">
        <v>9283</v>
      </c>
      <c r="K1852" s="20" t="s">
        <v>13603</v>
      </c>
      <c r="L1852" s="19" t="s">
        <v>25</v>
      </c>
    </row>
    <row r="1853" spans="1:12" x14ac:dyDescent="0.25">
      <c r="A1853" s="19" t="s">
        <v>2533</v>
      </c>
      <c r="B1853" s="19" t="s">
        <v>2534</v>
      </c>
      <c r="C1853" s="19" t="s">
        <v>2736</v>
      </c>
      <c r="D1853" s="19" t="s">
        <v>2737</v>
      </c>
      <c r="E1853" s="20" t="s">
        <v>21</v>
      </c>
      <c r="F1853" s="19" t="s">
        <v>21</v>
      </c>
      <c r="G1853" s="180">
        <v>94572</v>
      </c>
      <c r="H1853" s="21" t="s">
        <v>2740</v>
      </c>
      <c r="I1853" s="19" t="s">
        <v>15719</v>
      </c>
      <c r="J1853" s="19" t="s">
        <v>9283</v>
      </c>
      <c r="K1853" s="20" t="s">
        <v>13604</v>
      </c>
      <c r="L1853" s="19" t="s">
        <v>25</v>
      </c>
    </row>
    <row r="1854" spans="1:12" ht="27" x14ac:dyDescent="0.25">
      <c r="A1854" s="19" t="s">
        <v>2533</v>
      </c>
      <c r="B1854" s="19" t="s">
        <v>2534</v>
      </c>
      <c r="C1854" s="19" t="s">
        <v>2736</v>
      </c>
      <c r="D1854" s="19" t="s">
        <v>2737</v>
      </c>
      <c r="E1854" s="20" t="s">
        <v>21</v>
      </c>
      <c r="F1854" s="19" t="s">
        <v>21</v>
      </c>
      <c r="G1854" s="180">
        <v>94573</v>
      </c>
      <c r="H1854" s="21" t="s">
        <v>2741</v>
      </c>
      <c r="I1854" s="19" t="s">
        <v>15719</v>
      </c>
      <c r="J1854" s="19" t="s">
        <v>9283</v>
      </c>
      <c r="K1854" s="20" t="s">
        <v>13605</v>
      </c>
      <c r="L1854" s="19" t="s">
        <v>25</v>
      </c>
    </row>
    <row r="1855" spans="1:12" ht="27" x14ac:dyDescent="0.25">
      <c r="A1855" s="19" t="s">
        <v>2533</v>
      </c>
      <c r="B1855" s="19" t="s">
        <v>2534</v>
      </c>
      <c r="C1855" s="19" t="s">
        <v>2736</v>
      </c>
      <c r="D1855" s="19" t="s">
        <v>2737</v>
      </c>
      <c r="E1855" s="20" t="s">
        <v>21</v>
      </c>
      <c r="F1855" s="19" t="s">
        <v>21</v>
      </c>
      <c r="G1855" s="180">
        <v>94580</v>
      </c>
      <c r="H1855" s="21" t="s">
        <v>2742</v>
      </c>
      <c r="I1855" s="19" t="s">
        <v>15719</v>
      </c>
      <c r="J1855" s="19" t="s">
        <v>9283</v>
      </c>
      <c r="K1855" s="20" t="s">
        <v>13606</v>
      </c>
      <c r="L1855" s="19" t="s">
        <v>25</v>
      </c>
    </row>
    <row r="1856" spans="1:12" x14ac:dyDescent="0.25">
      <c r="A1856" s="19" t="s">
        <v>2533</v>
      </c>
      <c r="B1856" s="19" t="s">
        <v>2534</v>
      </c>
      <c r="C1856" s="19" t="s">
        <v>2736</v>
      </c>
      <c r="D1856" s="19" t="s">
        <v>2737</v>
      </c>
      <c r="E1856" s="20" t="s">
        <v>21</v>
      </c>
      <c r="F1856" s="19" t="s">
        <v>21</v>
      </c>
      <c r="G1856" s="180">
        <v>100674</v>
      </c>
      <c r="H1856" s="21" t="s">
        <v>2743</v>
      </c>
      <c r="I1856" s="19" t="s">
        <v>15719</v>
      </c>
      <c r="J1856" s="19" t="s">
        <v>9283</v>
      </c>
      <c r="K1856" s="20" t="s">
        <v>13607</v>
      </c>
      <c r="L1856" s="19" t="s">
        <v>25</v>
      </c>
    </row>
    <row r="1857" spans="1:12" x14ac:dyDescent="0.25">
      <c r="A1857" s="19" t="s">
        <v>2744</v>
      </c>
      <c r="B1857" s="19" t="s">
        <v>2745</v>
      </c>
      <c r="C1857" s="19" t="s">
        <v>2746</v>
      </c>
      <c r="D1857" s="19" t="s">
        <v>2747</v>
      </c>
      <c r="E1857" s="20" t="s">
        <v>21</v>
      </c>
      <c r="F1857" s="19" t="s">
        <v>21</v>
      </c>
      <c r="G1857" s="180">
        <v>101096</v>
      </c>
      <c r="H1857" s="21" t="s">
        <v>2748</v>
      </c>
      <c r="I1857" s="19" t="s">
        <v>15679</v>
      </c>
      <c r="J1857" s="19" t="s">
        <v>9283</v>
      </c>
      <c r="K1857" s="20" t="s">
        <v>13608</v>
      </c>
      <c r="L1857" s="19" t="s">
        <v>25</v>
      </c>
    </row>
    <row r="1858" spans="1:12" x14ac:dyDescent="0.25">
      <c r="A1858" s="19" t="s">
        <v>2744</v>
      </c>
      <c r="B1858" s="19" t="s">
        <v>2745</v>
      </c>
      <c r="C1858" s="19" t="s">
        <v>2746</v>
      </c>
      <c r="D1858" s="19" t="s">
        <v>2747</v>
      </c>
      <c r="E1858" s="20" t="s">
        <v>21</v>
      </c>
      <c r="F1858" s="19" t="s">
        <v>21</v>
      </c>
      <c r="G1858" s="180">
        <v>101097</v>
      </c>
      <c r="H1858" s="21" t="s">
        <v>2749</v>
      </c>
      <c r="I1858" s="19" t="s">
        <v>15679</v>
      </c>
      <c r="J1858" s="19" t="s">
        <v>9283</v>
      </c>
      <c r="K1858" s="20" t="s">
        <v>13609</v>
      </c>
      <c r="L1858" s="19" t="s">
        <v>25</v>
      </c>
    </row>
    <row r="1859" spans="1:12" x14ac:dyDescent="0.25">
      <c r="A1859" s="19" t="s">
        <v>2744</v>
      </c>
      <c r="B1859" s="19" t="s">
        <v>2745</v>
      </c>
      <c r="C1859" s="19" t="s">
        <v>2746</v>
      </c>
      <c r="D1859" s="19" t="s">
        <v>2747</v>
      </c>
      <c r="E1859" s="20" t="s">
        <v>21</v>
      </c>
      <c r="F1859" s="19" t="s">
        <v>21</v>
      </c>
      <c r="G1859" s="180">
        <v>101098</v>
      </c>
      <c r="H1859" s="21" t="s">
        <v>2750</v>
      </c>
      <c r="I1859" s="19" t="s">
        <v>15679</v>
      </c>
      <c r="J1859" s="19" t="s">
        <v>9283</v>
      </c>
      <c r="K1859" s="20" t="s">
        <v>13610</v>
      </c>
      <c r="L1859" s="19" t="s">
        <v>25</v>
      </c>
    </row>
    <row r="1860" spans="1:12" x14ac:dyDescent="0.25">
      <c r="A1860" s="19" t="s">
        <v>2744</v>
      </c>
      <c r="B1860" s="19" t="s">
        <v>2745</v>
      </c>
      <c r="C1860" s="19" t="s">
        <v>2746</v>
      </c>
      <c r="D1860" s="19" t="s">
        <v>2747</v>
      </c>
      <c r="E1860" s="20" t="s">
        <v>21</v>
      </c>
      <c r="F1860" s="19" t="s">
        <v>21</v>
      </c>
      <c r="G1860" s="180">
        <v>101099</v>
      </c>
      <c r="H1860" s="21" t="s">
        <v>2751</v>
      </c>
      <c r="I1860" s="19" t="s">
        <v>15679</v>
      </c>
      <c r="J1860" s="19" t="s">
        <v>9283</v>
      </c>
      <c r="K1860" s="20" t="s">
        <v>13611</v>
      </c>
      <c r="L1860" s="19" t="s">
        <v>25</v>
      </c>
    </row>
    <row r="1861" spans="1:12" x14ac:dyDescent="0.25">
      <c r="A1861" s="19" t="s">
        <v>2744</v>
      </c>
      <c r="B1861" s="19" t="s">
        <v>2745</v>
      </c>
      <c r="C1861" s="19" t="s">
        <v>2746</v>
      </c>
      <c r="D1861" s="19" t="s">
        <v>2747</v>
      </c>
      <c r="E1861" s="20" t="s">
        <v>21</v>
      </c>
      <c r="F1861" s="19" t="s">
        <v>21</v>
      </c>
      <c r="G1861" s="180">
        <v>101100</v>
      </c>
      <c r="H1861" s="21" t="s">
        <v>2752</v>
      </c>
      <c r="I1861" s="19" t="s">
        <v>15679</v>
      </c>
      <c r="J1861" s="19" t="s">
        <v>9283</v>
      </c>
      <c r="K1861" s="20" t="s">
        <v>13612</v>
      </c>
      <c r="L1861" s="19" t="s">
        <v>25</v>
      </c>
    </row>
    <row r="1862" spans="1:12" x14ac:dyDescent="0.25">
      <c r="A1862" s="19" t="s">
        <v>2744</v>
      </c>
      <c r="B1862" s="19" t="s">
        <v>2745</v>
      </c>
      <c r="C1862" s="19" t="s">
        <v>2746</v>
      </c>
      <c r="D1862" s="19" t="s">
        <v>2747</v>
      </c>
      <c r="E1862" s="20" t="s">
        <v>21</v>
      </c>
      <c r="F1862" s="19" t="s">
        <v>21</v>
      </c>
      <c r="G1862" s="180">
        <v>101101</v>
      </c>
      <c r="H1862" s="21" t="s">
        <v>2753</v>
      </c>
      <c r="I1862" s="19" t="s">
        <v>15679</v>
      </c>
      <c r="J1862" s="19" t="s">
        <v>9283</v>
      </c>
      <c r="K1862" s="20" t="s">
        <v>13613</v>
      </c>
      <c r="L1862" s="19" t="s">
        <v>25</v>
      </c>
    </row>
    <row r="1863" spans="1:12" x14ac:dyDescent="0.25">
      <c r="A1863" s="19" t="s">
        <v>2744</v>
      </c>
      <c r="B1863" s="19" t="s">
        <v>2745</v>
      </c>
      <c r="C1863" s="19" t="s">
        <v>2746</v>
      </c>
      <c r="D1863" s="19" t="s">
        <v>2747</v>
      </c>
      <c r="E1863" s="20" t="s">
        <v>21</v>
      </c>
      <c r="F1863" s="19" t="s">
        <v>21</v>
      </c>
      <c r="G1863" s="180">
        <v>101102</v>
      </c>
      <c r="H1863" s="21" t="s">
        <v>2754</v>
      </c>
      <c r="I1863" s="19" t="s">
        <v>15679</v>
      </c>
      <c r="J1863" s="19" t="s">
        <v>9283</v>
      </c>
      <c r="K1863" s="20" t="s">
        <v>13614</v>
      </c>
      <c r="L1863" s="19" t="s">
        <v>25</v>
      </c>
    </row>
    <row r="1864" spans="1:12" x14ac:dyDescent="0.25">
      <c r="A1864" s="19" t="s">
        <v>2744</v>
      </c>
      <c r="B1864" s="19" t="s">
        <v>2745</v>
      </c>
      <c r="C1864" s="19" t="s">
        <v>2746</v>
      </c>
      <c r="D1864" s="19" t="s">
        <v>2747</v>
      </c>
      <c r="E1864" s="20" t="s">
        <v>21</v>
      </c>
      <c r="F1864" s="19" t="s">
        <v>21</v>
      </c>
      <c r="G1864" s="180">
        <v>101103</v>
      </c>
      <c r="H1864" s="21" t="s">
        <v>2755</v>
      </c>
      <c r="I1864" s="19" t="s">
        <v>15679</v>
      </c>
      <c r="J1864" s="19" t="s">
        <v>9283</v>
      </c>
      <c r="K1864" s="20" t="s">
        <v>13615</v>
      </c>
      <c r="L1864" s="19" t="s">
        <v>25</v>
      </c>
    </row>
    <row r="1865" spans="1:12" x14ac:dyDescent="0.25">
      <c r="A1865" s="19" t="s">
        <v>2744</v>
      </c>
      <c r="B1865" s="19" t="s">
        <v>2745</v>
      </c>
      <c r="C1865" s="19" t="s">
        <v>2746</v>
      </c>
      <c r="D1865" s="19" t="s">
        <v>2747</v>
      </c>
      <c r="E1865" s="20" t="s">
        <v>21</v>
      </c>
      <c r="F1865" s="19" t="s">
        <v>21</v>
      </c>
      <c r="G1865" s="180">
        <v>101104</v>
      </c>
      <c r="H1865" s="21" t="s">
        <v>2756</v>
      </c>
      <c r="I1865" s="19" t="s">
        <v>15679</v>
      </c>
      <c r="J1865" s="19" t="s">
        <v>9283</v>
      </c>
      <c r="K1865" s="20" t="s">
        <v>13616</v>
      </c>
      <c r="L1865" s="19" t="s">
        <v>25</v>
      </c>
    </row>
    <row r="1866" spans="1:12" x14ac:dyDescent="0.25">
      <c r="A1866" s="19" t="s">
        <v>2744</v>
      </c>
      <c r="B1866" s="19" t="s">
        <v>2745</v>
      </c>
      <c r="C1866" s="19" t="s">
        <v>2746</v>
      </c>
      <c r="D1866" s="19" t="s">
        <v>2747</v>
      </c>
      <c r="E1866" s="20" t="s">
        <v>21</v>
      </c>
      <c r="F1866" s="19" t="s">
        <v>21</v>
      </c>
      <c r="G1866" s="180">
        <v>101105</v>
      </c>
      <c r="H1866" s="21" t="s">
        <v>2757</v>
      </c>
      <c r="I1866" s="19" t="s">
        <v>15679</v>
      </c>
      <c r="J1866" s="19" t="s">
        <v>9283</v>
      </c>
      <c r="K1866" s="20" t="s">
        <v>13617</v>
      </c>
      <c r="L1866" s="19" t="s">
        <v>25</v>
      </c>
    </row>
    <row r="1867" spans="1:12" x14ac:dyDescent="0.25">
      <c r="A1867" s="19" t="s">
        <v>2744</v>
      </c>
      <c r="B1867" s="19" t="s">
        <v>2745</v>
      </c>
      <c r="C1867" s="19" t="s">
        <v>2746</v>
      </c>
      <c r="D1867" s="19" t="s">
        <v>2747</v>
      </c>
      <c r="E1867" s="20" t="s">
        <v>21</v>
      </c>
      <c r="F1867" s="19" t="s">
        <v>21</v>
      </c>
      <c r="G1867" s="180">
        <v>101106</v>
      </c>
      <c r="H1867" s="21" t="s">
        <v>2758</v>
      </c>
      <c r="I1867" s="19" t="s">
        <v>15679</v>
      </c>
      <c r="J1867" s="19" t="s">
        <v>9283</v>
      </c>
      <c r="K1867" s="20" t="s">
        <v>13618</v>
      </c>
      <c r="L1867" s="19" t="s">
        <v>25</v>
      </c>
    </row>
    <row r="1868" spans="1:12" x14ac:dyDescent="0.25">
      <c r="A1868" s="19" t="s">
        <v>2744</v>
      </c>
      <c r="B1868" s="19" t="s">
        <v>2745</v>
      </c>
      <c r="C1868" s="19" t="s">
        <v>2746</v>
      </c>
      <c r="D1868" s="19" t="s">
        <v>2747</v>
      </c>
      <c r="E1868" s="20" t="s">
        <v>21</v>
      </c>
      <c r="F1868" s="19" t="s">
        <v>21</v>
      </c>
      <c r="G1868" s="180">
        <v>101107</v>
      </c>
      <c r="H1868" s="21" t="s">
        <v>2759</v>
      </c>
      <c r="I1868" s="19" t="s">
        <v>15679</v>
      </c>
      <c r="J1868" s="19" t="s">
        <v>9283</v>
      </c>
      <c r="K1868" s="20" t="s">
        <v>13619</v>
      </c>
      <c r="L1868" s="19" t="s">
        <v>25</v>
      </c>
    </row>
    <row r="1869" spans="1:12" x14ac:dyDescent="0.25">
      <c r="A1869" s="19" t="s">
        <v>2744</v>
      </c>
      <c r="B1869" s="19" t="s">
        <v>2745</v>
      </c>
      <c r="C1869" s="19" t="s">
        <v>2746</v>
      </c>
      <c r="D1869" s="19" t="s">
        <v>2747</v>
      </c>
      <c r="E1869" s="20" t="s">
        <v>21</v>
      </c>
      <c r="F1869" s="19" t="s">
        <v>21</v>
      </c>
      <c r="G1869" s="180">
        <v>101108</v>
      </c>
      <c r="H1869" s="21" t="s">
        <v>2760</v>
      </c>
      <c r="I1869" s="19" t="s">
        <v>15679</v>
      </c>
      <c r="J1869" s="19" t="s">
        <v>9283</v>
      </c>
      <c r="K1869" s="20" t="s">
        <v>13620</v>
      </c>
      <c r="L1869" s="19" t="s">
        <v>25</v>
      </c>
    </row>
    <row r="1870" spans="1:12" x14ac:dyDescent="0.25">
      <c r="A1870" s="19" t="s">
        <v>2744</v>
      </c>
      <c r="B1870" s="19" t="s">
        <v>2745</v>
      </c>
      <c r="C1870" s="19" t="s">
        <v>2746</v>
      </c>
      <c r="D1870" s="19" t="s">
        <v>2747</v>
      </c>
      <c r="E1870" s="20" t="s">
        <v>21</v>
      </c>
      <c r="F1870" s="19" t="s">
        <v>21</v>
      </c>
      <c r="G1870" s="180">
        <v>101109</v>
      </c>
      <c r="H1870" s="21" t="s">
        <v>2761</v>
      </c>
      <c r="I1870" s="19" t="s">
        <v>15679</v>
      </c>
      <c r="J1870" s="19" t="s">
        <v>9283</v>
      </c>
      <c r="K1870" s="20" t="s">
        <v>13621</v>
      </c>
      <c r="L1870" s="19" t="s">
        <v>25</v>
      </c>
    </row>
    <row r="1871" spans="1:12" x14ac:dyDescent="0.25">
      <c r="A1871" s="19" t="s">
        <v>2744</v>
      </c>
      <c r="B1871" s="19" t="s">
        <v>2745</v>
      </c>
      <c r="C1871" s="19" t="s">
        <v>2746</v>
      </c>
      <c r="D1871" s="19" t="s">
        <v>2747</v>
      </c>
      <c r="E1871" s="20" t="s">
        <v>21</v>
      </c>
      <c r="F1871" s="19" t="s">
        <v>21</v>
      </c>
      <c r="G1871" s="180">
        <v>101110</v>
      </c>
      <c r="H1871" s="21" t="s">
        <v>2762</v>
      </c>
      <c r="I1871" s="19" t="s">
        <v>15679</v>
      </c>
      <c r="J1871" s="19" t="s">
        <v>9283</v>
      </c>
      <c r="K1871" s="20" t="s">
        <v>13622</v>
      </c>
      <c r="L1871" s="19" t="s">
        <v>25</v>
      </c>
    </row>
    <row r="1872" spans="1:12" x14ac:dyDescent="0.25">
      <c r="A1872" s="19" t="s">
        <v>2744</v>
      </c>
      <c r="B1872" s="19" t="s">
        <v>2745</v>
      </c>
      <c r="C1872" s="19" t="s">
        <v>2746</v>
      </c>
      <c r="D1872" s="19" t="s">
        <v>2747</v>
      </c>
      <c r="E1872" s="20" t="s">
        <v>21</v>
      </c>
      <c r="F1872" s="19" t="s">
        <v>21</v>
      </c>
      <c r="G1872" s="180">
        <v>101111</v>
      </c>
      <c r="H1872" s="21" t="s">
        <v>2763</v>
      </c>
      <c r="I1872" s="19" t="s">
        <v>15679</v>
      </c>
      <c r="J1872" s="19" t="s">
        <v>9283</v>
      </c>
      <c r="K1872" s="20" t="s">
        <v>13623</v>
      </c>
      <c r="L1872" s="19" t="s">
        <v>25</v>
      </c>
    </row>
    <row r="1873" spans="1:12" x14ac:dyDescent="0.25">
      <c r="A1873" s="19" t="s">
        <v>2744</v>
      </c>
      <c r="B1873" s="19" t="s">
        <v>2745</v>
      </c>
      <c r="C1873" s="19" t="s">
        <v>2746</v>
      </c>
      <c r="D1873" s="19" t="s">
        <v>2747</v>
      </c>
      <c r="E1873" s="20" t="s">
        <v>21</v>
      </c>
      <c r="F1873" s="19" t="s">
        <v>21</v>
      </c>
      <c r="G1873" s="180">
        <v>101112</v>
      </c>
      <c r="H1873" s="21" t="s">
        <v>2764</v>
      </c>
      <c r="I1873" s="19" t="s">
        <v>15679</v>
      </c>
      <c r="J1873" s="19" t="s">
        <v>9283</v>
      </c>
      <c r="K1873" s="20" t="s">
        <v>13624</v>
      </c>
      <c r="L1873" s="19" t="s">
        <v>25</v>
      </c>
    </row>
    <row r="1874" spans="1:12" x14ac:dyDescent="0.25">
      <c r="A1874" s="19" t="s">
        <v>2744</v>
      </c>
      <c r="B1874" s="19" t="s">
        <v>2745</v>
      </c>
      <c r="C1874" s="19" t="s">
        <v>2746</v>
      </c>
      <c r="D1874" s="19" t="s">
        <v>2747</v>
      </c>
      <c r="E1874" s="20" t="s">
        <v>21</v>
      </c>
      <c r="F1874" s="19" t="s">
        <v>21</v>
      </c>
      <c r="G1874" s="180">
        <v>101113</v>
      </c>
      <c r="H1874" s="21" t="s">
        <v>2765</v>
      </c>
      <c r="I1874" s="19" t="s">
        <v>15679</v>
      </c>
      <c r="J1874" s="19" t="s">
        <v>9283</v>
      </c>
      <c r="K1874" s="20" t="s">
        <v>13625</v>
      </c>
      <c r="L1874" s="19" t="s">
        <v>25</v>
      </c>
    </row>
    <row r="1875" spans="1:12" x14ac:dyDescent="0.25">
      <c r="A1875" s="19" t="s">
        <v>2744</v>
      </c>
      <c r="B1875" s="19" t="s">
        <v>2745</v>
      </c>
      <c r="C1875" s="19" t="s">
        <v>2767</v>
      </c>
      <c r="D1875" s="19" t="s">
        <v>2768</v>
      </c>
      <c r="E1875" s="20" t="s">
        <v>21</v>
      </c>
      <c r="F1875" s="19" t="s">
        <v>21</v>
      </c>
      <c r="G1875" s="180">
        <v>95601</v>
      </c>
      <c r="H1875" s="21" t="s">
        <v>2769</v>
      </c>
      <c r="I1875" s="19" t="s">
        <v>15692</v>
      </c>
      <c r="J1875" s="19" t="s">
        <v>9283</v>
      </c>
      <c r="K1875" s="20" t="s">
        <v>13626</v>
      </c>
      <c r="L1875" s="19" t="s">
        <v>25</v>
      </c>
    </row>
    <row r="1876" spans="1:12" x14ac:dyDescent="0.25">
      <c r="A1876" s="19" t="s">
        <v>2744</v>
      </c>
      <c r="B1876" s="19" t="s">
        <v>2745</v>
      </c>
      <c r="C1876" s="19" t="s">
        <v>2767</v>
      </c>
      <c r="D1876" s="19" t="s">
        <v>2768</v>
      </c>
      <c r="E1876" s="20" t="s">
        <v>21</v>
      </c>
      <c r="F1876" s="19" t="s">
        <v>21</v>
      </c>
      <c r="G1876" s="180">
        <v>95602</v>
      </c>
      <c r="H1876" s="21" t="s">
        <v>2771</v>
      </c>
      <c r="I1876" s="19" t="s">
        <v>15692</v>
      </c>
      <c r="J1876" s="19" t="s">
        <v>9283</v>
      </c>
      <c r="K1876" s="20" t="s">
        <v>12575</v>
      </c>
      <c r="L1876" s="19" t="s">
        <v>25</v>
      </c>
    </row>
    <row r="1877" spans="1:12" x14ac:dyDescent="0.25">
      <c r="A1877" s="19" t="s">
        <v>2744</v>
      </c>
      <c r="B1877" s="19" t="s">
        <v>2745</v>
      </c>
      <c r="C1877" s="19" t="s">
        <v>2767</v>
      </c>
      <c r="D1877" s="19" t="s">
        <v>2768</v>
      </c>
      <c r="E1877" s="20" t="s">
        <v>21</v>
      </c>
      <c r="F1877" s="19" t="s">
        <v>21</v>
      </c>
      <c r="G1877" s="180">
        <v>95603</v>
      </c>
      <c r="H1877" s="21" t="s">
        <v>2772</v>
      </c>
      <c r="I1877" s="19" t="s">
        <v>15692</v>
      </c>
      <c r="J1877" s="19" t="s">
        <v>9283</v>
      </c>
      <c r="K1877" s="20" t="s">
        <v>13627</v>
      </c>
      <c r="L1877" s="19" t="s">
        <v>25</v>
      </c>
    </row>
    <row r="1878" spans="1:12" x14ac:dyDescent="0.25">
      <c r="A1878" s="19" t="s">
        <v>2744</v>
      </c>
      <c r="B1878" s="19" t="s">
        <v>2745</v>
      </c>
      <c r="C1878" s="19" t="s">
        <v>2767</v>
      </c>
      <c r="D1878" s="19" t="s">
        <v>2768</v>
      </c>
      <c r="E1878" s="20" t="s">
        <v>21</v>
      </c>
      <c r="F1878" s="19" t="s">
        <v>21</v>
      </c>
      <c r="G1878" s="180">
        <v>95604</v>
      </c>
      <c r="H1878" s="21" t="s">
        <v>2773</v>
      </c>
      <c r="I1878" s="19" t="s">
        <v>15692</v>
      </c>
      <c r="J1878" s="19" t="s">
        <v>9283</v>
      </c>
      <c r="K1878" s="20" t="s">
        <v>8745</v>
      </c>
      <c r="L1878" s="19" t="s">
        <v>25</v>
      </c>
    </row>
    <row r="1879" spans="1:12" x14ac:dyDescent="0.25">
      <c r="A1879" s="19" t="s">
        <v>2744</v>
      </c>
      <c r="B1879" s="19" t="s">
        <v>2745</v>
      </c>
      <c r="C1879" s="19" t="s">
        <v>2767</v>
      </c>
      <c r="D1879" s="19" t="s">
        <v>2768</v>
      </c>
      <c r="E1879" s="20" t="s">
        <v>21</v>
      </c>
      <c r="F1879" s="19" t="s">
        <v>21</v>
      </c>
      <c r="G1879" s="180">
        <v>95605</v>
      </c>
      <c r="H1879" s="21" t="s">
        <v>2775</v>
      </c>
      <c r="I1879" s="19" t="s">
        <v>15692</v>
      </c>
      <c r="J1879" s="19" t="s">
        <v>9283</v>
      </c>
      <c r="K1879" s="20" t="s">
        <v>12067</v>
      </c>
      <c r="L1879" s="19" t="s">
        <v>25</v>
      </c>
    </row>
    <row r="1880" spans="1:12" x14ac:dyDescent="0.25">
      <c r="A1880" s="19" t="s">
        <v>2744</v>
      </c>
      <c r="B1880" s="19" t="s">
        <v>2745</v>
      </c>
      <c r="C1880" s="19" t="s">
        <v>2767</v>
      </c>
      <c r="D1880" s="19" t="s">
        <v>2768</v>
      </c>
      <c r="E1880" s="20" t="s">
        <v>21</v>
      </c>
      <c r="F1880" s="19" t="s">
        <v>21</v>
      </c>
      <c r="G1880" s="180">
        <v>95607</v>
      </c>
      <c r="H1880" s="21" t="s">
        <v>2777</v>
      </c>
      <c r="I1880" s="19" t="s">
        <v>15692</v>
      </c>
      <c r="J1880" s="19" t="s">
        <v>23</v>
      </c>
      <c r="K1880" s="20" t="s">
        <v>11426</v>
      </c>
      <c r="L1880" s="19" t="s">
        <v>25</v>
      </c>
    </row>
    <row r="1881" spans="1:12" x14ac:dyDescent="0.25">
      <c r="A1881" s="19" t="s">
        <v>2744</v>
      </c>
      <c r="B1881" s="19" t="s">
        <v>2745</v>
      </c>
      <c r="C1881" s="19" t="s">
        <v>2767</v>
      </c>
      <c r="D1881" s="19" t="s">
        <v>2768</v>
      </c>
      <c r="E1881" s="20" t="s">
        <v>21</v>
      </c>
      <c r="F1881" s="19" t="s">
        <v>21</v>
      </c>
      <c r="G1881" s="180">
        <v>95608</v>
      </c>
      <c r="H1881" s="21" t="s">
        <v>2779</v>
      </c>
      <c r="I1881" s="19" t="s">
        <v>15692</v>
      </c>
      <c r="J1881" s="19" t="s">
        <v>23</v>
      </c>
      <c r="K1881" s="20" t="s">
        <v>5021</v>
      </c>
      <c r="L1881" s="19" t="s">
        <v>25</v>
      </c>
    </row>
    <row r="1882" spans="1:12" x14ac:dyDescent="0.25">
      <c r="A1882" s="19" t="s">
        <v>2744</v>
      </c>
      <c r="B1882" s="19" t="s">
        <v>2745</v>
      </c>
      <c r="C1882" s="19" t="s">
        <v>2767</v>
      </c>
      <c r="D1882" s="19" t="s">
        <v>2768</v>
      </c>
      <c r="E1882" s="20" t="s">
        <v>21</v>
      </c>
      <c r="F1882" s="19" t="s">
        <v>21</v>
      </c>
      <c r="G1882" s="180">
        <v>95609</v>
      </c>
      <c r="H1882" s="21" t="s">
        <v>2781</v>
      </c>
      <c r="I1882" s="19" t="s">
        <v>15692</v>
      </c>
      <c r="J1882" s="19" t="s">
        <v>23</v>
      </c>
      <c r="K1882" s="20" t="s">
        <v>3134</v>
      </c>
      <c r="L1882" s="19" t="s">
        <v>25</v>
      </c>
    </row>
    <row r="1883" spans="1:12" x14ac:dyDescent="0.25">
      <c r="A1883" s="19" t="s">
        <v>2744</v>
      </c>
      <c r="B1883" s="19" t="s">
        <v>2745</v>
      </c>
      <c r="C1883" s="19" t="s">
        <v>2767</v>
      </c>
      <c r="D1883" s="19" t="s">
        <v>2768</v>
      </c>
      <c r="E1883" s="20" t="s">
        <v>21</v>
      </c>
      <c r="F1883" s="19" t="s">
        <v>21</v>
      </c>
      <c r="G1883" s="180">
        <v>100651</v>
      </c>
      <c r="H1883" s="21" t="s">
        <v>2783</v>
      </c>
      <c r="I1883" s="19" t="s">
        <v>15747</v>
      </c>
      <c r="J1883" s="19" t="s">
        <v>9283</v>
      </c>
      <c r="K1883" s="20" t="s">
        <v>13628</v>
      </c>
      <c r="L1883" s="19" t="s">
        <v>25</v>
      </c>
    </row>
    <row r="1884" spans="1:12" x14ac:dyDescent="0.25">
      <c r="A1884" s="19" t="s">
        <v>2744</v>
      </c>
      <c r="B1884" s="19" t="s">
        <v>2745</v>
      </c>
      <c r="C1884" s="19" t="s">
        <v>2767</v>
      </c>
      <c r="D1884" s="19" t="s">
        <v>2768</v>
      </c>
      <c r="E1884" s="20" t="s">
        <v>21</v>
      </c>
      <c r="F1884" s="19" t="s">
        <v>21</v>
      </c>
      <c r="G1884" s="180">
        <v>100652</v>
      </c>
      <c r="H1884" s="21" t="s">
        <v>2784</v>
      </c>
      <c r="I1884" s="19" t="s">
        <v>15747</v>
      </c>
      <c r="J1884" s="19" t="s">
        <v>9283</v>
      </c>
      <c r="K1884" s="20" t="s">
        <v>13629</v>
      </c>
      <c r="L1884" s="19" t="s">
        <v>25</v>
      </c>
    </row>
    <row r="1885" spans="1:12" x14ac:dyDescent="0.25">
      <c r="A1885" s="19" t="s">
        <v>2744</v>
      </c>
      <c r="B1885" s="19" t="s">
        <v>2745</v>
      </c>
      <c r="C1885" s="19" t="s">
        <v>2767</v>
      </c>
      <c r="D1885" s="19" t="s">
        <v>2768</v>
      </c>
      <c r="E1885" s="20" t="s">
        <v>21</v>
      </c>
      <c r="F1885" s="19" t="s">
        <v>21</v>
      </c>
      <c r="G1885" s="180">
        <v>100653</v>
      </c>
      <c r="H1885" s="21" t="s">
        <v>2785</v>
      </c>
      <c r="I1885" s="19" t="s">
        <v>15747</v>
      </c>
      <c r="J1885" s="19" t="s">
        <v>9283</v>
      </c>
      <c r="K1885" s="20" t="s">
        <v>13630</v>
      </c>
      <c r="L1885" s="19" t="s">
        <v>25</v>
      </c>
    </row>
    <row r="1886" spans="1:12" x14ac:dyDescent="0.25">
      <c r="A1886" s="19" t="s">
        <v>2744</v>
      </c>
      <c r="B1886" s="19" t="s">
        <v>2745</v>
      </c>
      <c r="C1886" s="19" t="s">
        <v>2767</v>
      </c>
      <c r="D1886" s="19" t="s">
        <v>2768</v>
      </c>
      <c r="E1886" s="20" t="s">
        <v>21</v>
      </c>
      <c r="F1886" s="19" t="s">
        <v>21</v>
      </c>
      <c r="G1886" s="180">
        <v>100654</v>
      </c>
      <c r="H1886" s="21" t="s">
        <v>2786</v>
      </c>
      <c r="I1886" s="19" t="s">
        <v>15747</v>
      </c>
      <c r="J1886" s="19" t="s">
        <v>9283</v>
      </c>
      <c r="K1886" s="20" t="s">
        <v>13631</v>
      </c>
      <c r="L1886" s="19" t="s">
        <v>25</v>
      </c>
    </row>
    <row r="1887" spans="1:12" x14ac:dyDescent="0.25">
      <c r="A1887" s="19" t="s">
        <v>2744</v>
      </c>
      <c r="B1887" s="19" t="s">
        <v>2745</v>
      </c>
      <c r="C1887" s="19" t="s">
        <v>2767</v>
      </c>
      <c r="D1887" s="19" t="s">
        <v>2768</v>
      </c>
      <c r="E1887" s="20" t="s">
        <v>21</v>
      </c>
      <c r="F1887" s="19" t="s">
        <v>21</v>
      </c>
      <c r="G1887" s="180">
        <v>100655</v>
      </c>
      <c r="H1887" s="21" t="s">
        <v>2787</v>
      </c>
      <c r="I1887" s="19" t="s">
        <v>15747</v>
      </c>
      <c r="J1887" s="19" t="s">
        <v>9283</v>
      </c>
      <c r="K1887" s="20" t="s">
        <v>13632</v>
      </c>
      <c r="L1887" s="19" t="s">
        <v>25</v>
      </c>
    </row>
    <row r="1888" spans="1:12" x14ac:dyDescent="0.25">
      <c r="A1888" s="19" t="s">
        <v>2744</v>
      </c>
      <c r="B1888" s="19" t="s">
        <v>2745</v>
      </c>
      <c r="C1888" s="19" t="s">
        <v>2767</v>
      </c>
      <c r="D1888" s="19" t="s">
        <v>2768</v>
      </c>
      <c r="E1888" s="20" t="s">
        <v>21</v>
      </c>
      <c r="F1888" s="19" t="s">
        <v>21</v>
      </c>
      <c r="G1888" s="180">
        <v>100656</v>
      </c>
      <c r="H1888" s="21" t="s">
        <v>2788</v>
      </c>
      <c r="I1888" s="19" t="s">
        <v>15747</v>
      </c>
      <c r="J1888" s="19" t="s">
        <v>9283</v>
      </c>
      <c r="K1888" s="20" t="s">
        <v>13633</v>
      </c>
      <c r="L1888" s="19" t="s">
        <v>25</v>
      </c>
    </row>
    <row r="1889" spans="1:12" x14ac:dyDescent="0.25">
      <c r="A1889" s="19" t="s">
        <v>2744</v>
      </c>
      <c r="B1889" s="19" t="s">
        <v>2745</v>
      </c>
      <c r="C1889" s="19" t="s">
        <v>2767</v>
      </c>
      <c r="D1889" s="19" t="s">
        <v>2768</v>
      </c>
      <c r="E1889" s="20" t="s">
        <v>21</v>
      </c>
      <c r="F1889" s="19" t="s">
        <v>21</v>
      </c>
      <c r="G1889" s="180">
        <v>100657</v>
      </c>
      <c r="H1889" s="21" t="s">
        <v>2789</v>
      </c>
      <c r="I1889" s="19" t="s">
        <v>15747</v>
      </c>
      <c r="J1889" s="19" t="s">
        <v>9283</v>
      </c>
      <c r="K1889" s="20" t="s">
        <v>13634</v>
      </c>
      <c r="L1889" s="19" t="s">
        <v>25</v>
      </c>
    </row>
    <row r="1890" spans="1:12" x14ac:dyDescent="0.25">
      <c r="A1890" s="19" t="s">
        <v>2744</v>
      </c>
      <c r="B1890" s="19" t="s">
        <v>2745</v>
      </c>
      <c r="C1890" s="19" t="s">
        <v>2767</v>
      </c>
      <c r="D1890" s="19" t="s">
        <v>2768</v>
      </c>
      <c r="E1890" s="20" t="s">
        <v>21</v>
      </c>
      <c r="F1890" s="19" t="s">
        <v>21</v>
      </c>
      <c r="G1890" s="180">
        <v>100658</v>
      </c>
      <c r="H1890" s="21" t="s">
        <v>2790</v>
      </c>
      <c r="I1890" s="19" t="s">
        <v>15747</v>
      </c>
      <c r="J1890" s="19" t="s">
        <v>9283</v>
      </c>
      <c r="K1890" s="20" t="s">
        <v>13635</v>
      </c>
      <c r="L1890" s="19" t="s">
        <v>25</v>
      </c>
    </row>
    <row r="1891" spans="1:12" x14ac:dyDescent="0.25">
      <c r="A1891" s="19" t="s">
        <v>2744</v>
      </c>
      <c r="B1891" s="19" t="s">
        <v>2745</v>
      </c>
      <c r="C1891" s="19" t="s">
        <v>2767</v>
      </c>
      <c r="D1891" s="19" t="s">
        <v>2768</v>
      </c>
      <c r="E1891" s="20" t="s">
        <v>21</v>
      </c>
      <c r="F1891" s="19" t="s">
        <v>21</v>
      </c>
      <c r="G1891" s="180">
        <v>100889</v>
      </c>
      <c r="H1891" s="21" t="s">
        <v>2791</v>
      </c>
      <c r="I1891" s="19" t="s">
        <v>15980</v>
      </c>
      <c r="J1891" s="19" t="s">
        <v>9283</v>
      </c>
      <c r="K1891" s="20" t="s">
        <v>11283</v>
      </c>
      <c r="L1891" s="19" t="s">
        <v>25</v>
      </c>
    </row>
    <row r="1892" spans="1:12" x14ac:dyDescent="0.25">
      <c r="A1892" s="19" t="s">
        <v>2744</v>
      </c>
      <c r="B1892" s="19" t="s">
        <v>2745</v>
      </c>
      <c r="C1892" s="19" t="s">
        <v>2767</v>
      </c>
      <c r="D1892" s="19" t="s">
        <v>2768</v>
      </c>
      <c r="E1892" s="20" t="s">
        <v>21</v>
      </c>
      <c r="F1892" s="19" t="s">
        <v>21</v>
      </c>
      <c r="G1892" s="180">
        <v>100890</v>
      </c>
      <c r="H1892" s="21" t="s">
        <v>2793</v>
      </c>
      <c r="I1892" s="19" t="s">
        <v>15980</v>
      </c>
      <c r="J1892" s="19" t="s">
        <v>9283</v>
      </c>
      <c r="K1892" s="20" t="s">
        <v>11263</v>
      </c>
      <c r="L1892" s="19" t="s">
        <v>25</v>
      </c>
    </row>
    <row r="1893" spans="1:12" x14ac:dyDescent="0.25">
      <c r="A1893" s="19" t="s">
        <v>2744</v>
      </c>
      <c r="B1893" s="19" t="s">
        <v>2745</v>
      </c>
      <c r="C1893" s="19" t="s">
        <v>2767</v>
      </c>
      <c r="D1893" s="19" t="s">
        <v>2768</v>
      </c>
      <c r="E1893" s="20" t="s">
        <v>21</v>
      </c>
      <c r="F1893" s="19" t="s">
        <v>21</v>
      </c>
      <c r="G1893" s="180">
        <v>100892</v>
      </c>
      <c r="H1893" s="21" t="s">
        <v>2795</v>
      </c>
      <c r="I1893" s="19" t="s">
        <v>15980</v>
      </c>
      <c r="J1893" s="19" t="s">
        <v>9283</v>
      </c>
      <c r="K1893" s="20" t="s">
        <v>5794</v>
      </c>
      <c r="L1893" s="19" t="s">
        <v>25</v>
      </c>
    </row>
    <row r="1894" spans="1:12" x14ac:dyDescent="0.25">
      <c r="A1894" s="19" t="s">
        <v>2744</v>
      </c>
      <c r="B1894" s="19" t="s">
        <v>2745</v>
      </c>
      <c r="C1894" s="19" t="s">
        <v>2767</v>
      </c>
      <c r="D1894" s="19" t="s">
        <v>2768</v>
      </c>
      <c r="E1894" s="20" t="s">
        <v>21</v>
      </c>
      <c r="F1894" s="19" t="s">
        <v>21</v>
      </c>
      <c r="G1894" s="180">
        <v>100893</v>
      </c>
      <c r="H1894" s="21" t="s">
        <v>2796</v>
      </c>
      <c r="I1894" s="19" t="s">
        <v>15980</v>
      </c>
      <c r="J1894" s="19" t="s">
        <v>9283</v>
      </c>
      <c r="K1894" s="20" t="s">
        <v>13636</v>
      </c>
      <c r="L1894" s="19" t="s">
        <v>25</v>
      </c>
    </row>
    <row r="1895" spans="1:12" x14ac:dyDescent="0.25">
      <c r="A1895" s="19" t="s">
        <v>2744</v>
      </c>
      <c r="B1895" s="19" t="s">
        <v>2745</v>
      </c>
      <c r="C1895" s="19" t="s">
        <v>2767</v>
      </c>
      <c r="D1895" s="19" t="s">
        <v>2768</v>
      </c>
      <c r="E1895" s="20" t="s">
        <v>21</v>
      </c>
      <c r="F1895" s="19" t="s">
        <v>21</v>
      </c>
      <c r="G1895" s="180">
        <v>100894</v>
      </c>
      <c r="H1895" s="21" t="s">
        <v>2798</v>
      </c>
      <c r="I1895" s="19" t="s">
        <v>15980</v>
      </c>
      <c r="J1895" s="19" t="s">
        <v>9283</v>
      </c>
      <c r="K1895" s="20" t="s">
        <v>3930</v>
      </c>
      <c r="L1895" s="19" t="s">
        <v>25</v>
      </c>
    </row>
    <row r="1896" spans="1:12" x14ac:dyDescent="0.25">
      <c r="A1896" s="19" t="s">
        <v>2744</v>
      </c>
      <c r="B1896" s="19" t="s">
        <v>2745</v>
      </c>
      <c r="C1896" s="19" t="s">
        <v>2767</v>
      </c>
      <c r="D1896" s="19" t="s">
        <v>2768</v>
      </c>
      <c r="E1896" s="20" t="s">
        <v>21</v>
      </c>
      <c r="F1896" s="19" t="s">
        <v>21</v>
      </c>
      <c r="G1896" s="180">
        <v>100896</v>
      </c>
      <c r="H1896" s="21" t="s">
        <v>2800</v>
      </c>
      <c r="I1896" s="19" t="s">
        <v>15747</v>
      </c>
      <c r="J1896" s="19" t="s">
        <v>9283</v>
      </c>
      <c r="K1896" s="20" t="s">
        <v>13430</v>
      </c>
      <c r="L1896" s="19" t="s">
        <v>25</v>
      </c>
    </row>
    <row r="1897" spans="1:12" x14ac:dyDescent="0.25">
      <c r="A1897" s="19" t="s">
        <v>2744</v>
      </c>
      <c r="B1897" s="19" t="s">
        <v>2745</v>
      </c>
      <c r="C1897" s="19" t="s">
        <v>2767</v>
      </c>
      <c r="D1897" s="19" t="s">
        <v>2768</v>
      </c>
      <c r="E1897" s="20" t="s">
        <v>21</v>
      </c>
      <c r="F1897" s="19" t="s">
        <v>21</v>
      </c>
      <c r="G1897" s="180">
        <v>100897</v>
      </c>
      <c r="H1897" s="21" t="s">
        <v>2801</v>
      </c>
      <c r="I1897" s="19" t="s">
        <v>15747</v>
      </c>
      <c r="J1897" s="19" t="s">
        <v>9283</v>
      </c>
      <c r="K1897" s="20" t="s">
        <v>13637</v>
      </c>
      <c r="L1897" s="19" t="s">
        <v>25</v>
      </c>
    </row>
    <row r="1898" spans="1:12" x14ac:dyDescent="0.25">
      <c r="A1898" s="19" t="s">
        <v>2744</v>
      </c>
      <c r="B1898" s="19" t="s">
        <v>2745</v>
      </c>
      <c r="C1898" s="19" t="s">
        <v>2767</v>
      </c>
      <c r="D1898" s="19" t="s">
        <v>2768</v>
      </c>
      <c r="E1898" s="20" t="s">
        <v>21</v>
      </c>
      <c r="F1898" s="19" t="s">
        <v>21</v>
      </c>
      <c r="G1898" s="180">
        <v>100898</v>
      </c>
      <c r="H1898" s="21" t="s">
        <v>2803</v>
      </c>
      <c r="I1898" s="19" t="s">
        <v>15747</v>
      </c>
      <c r="J1898" s="19" t="s">
        <v>9283</v>
      </c>
      <c r="K1898" s="20" t="s">
        <v>13638</v>
      </c>
      <c r="L1898" s="19" t="s">
        <v>25</v>
      </c>
    </row>
    <row r="1899" spans="1:12" x14ac:dyDescent="0.25">
      <c r="A1899" s="19" t="s">
        <v>2744</v>
      </c>
      <c r="B1899" s="19" t="s">
        <v>2745</v>
      </c>
      <c r="C1899" s="19" t="s">
        <v>2767</v>
      </c>
      <c r="D1899" s="19" t="s">
        <v>2768</v>
      </c>
      <c r="E1899" s="20" t="s">
        <v>21</v>
      </c>
      <c r="F1899" s="19" t="s">
        <v>21</v>
      </c>
      <c r="G1899" s="180">
        <v>100899</v>
      </c>
      <c r="H1899" s="21" t="s">
        <v>2804</v>
      </c>
      <c r="I1899" s="19" t="s">
        <v>15747</v>
      </c>
      <c r="J1899" s="19" t="s">
        <v>9283</v>
      </c>
      <c r="K1899" s="20" t="s">
        <v>13639</v>
      </c>
      <c r="L1899" s="19" t="s">
        <v>25</v>
      </c>
    </row>
    <row r="1900" spans="1:12" x14ac:dyDescent="0.25">
      <c r="A1900" s="19" t="s">
        <v>2744</v>
      </c>
      <c r="B1900" s="19" t="s">
        <v>2745</v>
      </c>
      <c r="C1900" s="19" t="s">
        <v>2767</v>
      </c>
      <c r="D1900" s="19" t="s">
        <v>2768</v>
      </c>
      <c r="E1900" s="20" t="s">
        <v>21</v>
      </c>
      <c r="F1900" s="19" t="s">
        <v>21</v>
      </c>
      <c r="G1900" s="180">
        <v>100900</v>
      </c>
      <c r="H1900" s="21" t="s">
        <v>2806</v>
      </c>
      <c r="I1900" s="19" t="s">
        <v>15747</v>
      </c>
      <c r="J1900" s="19" t="s">
        <v>9283</v>
      </c>
      <c r="K1900" s="20" t="s">
        <v>13640</v>
      </c>
      <c r="L1900" s="19" t="s">
        <v>25</v>
      </c>
    </row>
    <row r="1901" spans="1:12" x14ac:dyDescent="0.25">
      <c r="A1901" s="19" t="s">
        <v>2744</v>
      </c>
      <c r="B1901" s="19" t="s">
        <v>2745</v>
      </c>
      <c r="C1901" s="19" t="s">
        <v>2767</v>
      </c>
      <c r="D1901" s="19" t="s">
        <v>2768</v>
      </c>
      <c r="E1901" s="20" t="s">
        <v>21</v>
      </c>
      <c r="F1901" s="19" t="s">
        <v>21</v>
      </c>
      <c r="G1901" s="180">
        <v>100929</v>
      </c>
      <c r="H1901" s="21" t="s">
        <v>2807</v>
      </c>
      <c r="I1901" s="19" t="s">
        <v>15747</v>
      </c>
      <c r="J1901" s="19" t="s">
        <v>9283</v>
      </c>
      <c r="K1901" s="20" t="s">
        <v>13641</v>
      </c>
      <c r="L1901" s="19" t="s">
        <v>25</v>
      </c>
    </row>
    <row r="1902" spans="1:12" x14ac:dyDescent="0.25">
      <c r="A1902" s="19" t="s">
        <v>2744</v>
      </c>
      <c r="B1902" s="19" t="s">
        <v>2745</v>
      </c>
      <c r="C1902" s="19" t="s">
        <v>2767</v>
      </c>
      <c r="D1902" s="19" t="s">
        <v>2768</v>
      </c>
      <c r="E1902" s="20" t="s">
        <v>21</v>
      </c>
      <c r="F1902" s="19" t="s">
        <v>21</v>
      </c>
      <c r="G1902" s="180">
        <v>100930</v>
      </c>
      <c r="H1902" s="21" t="s">
        <v>2808</v>
      </c>
      <c r="I1902" s="19" t="s">
        <v>15747</v>
      </c>
      <c r="J1902" s="19" t="s">
        <v>9283</v>
      </c>
      <c r="K1902" s="20" t="s">
        <v>13642</v>
      </c>
      <c r="L1902" s="19" t="s">
        <v>25</v>
      </c>
    </row>
    <row r="1903" spans="1:12" x14ac:dyDescent="0.25">
      <c r="A1903" s="19" t="s">
        <v>2744</v>
      </c>
      <c r="B1903" s="19" t="s">
        <v>2745</v>
      </c>
      <c r="C1903" s="19" t="s">
        <v>2767</v>
      </c>
      <c r="D1903" s="19" t="s">
        <v>2768</v>
      </c>
      <c r="E1903" s="20" t="s">
        <v>21</v>
      </c>
      <c r="F1903" s="19" t="s">
        <v>21</v>
      </c>
      <c r="G1903" s="180">
        <v>100931</v>
      </c>
      <c r="H1903" s="21" t="s">
        <v>2809</v>
      </c>
      <c r="I1903" s="19" t="s">
        <v>15747</v>
      </c>
      <c r="J1903" s="19" t="s">
        <v>9283</v>
      </c>
      <c r="K1903" s="20" t="s">
        <v>13643</v>
      </c>
      <c r="L1903" s="19" t="s">
        <v>25</v>
      </c>
    </row>
    <row r="1904" spans="1:12" x14ac:dyDescent="0.25">
      <c r="A1904" s="19" t="s">
        <v>2744</v>
      </c>
      <c r="B1904" s="19" t="s">
        <v>2745</v>
      </c>
      <c r="C1904" s="19" t="s">
        <v>2767</v>
      </c>
      <c r="D1904" s="19" t="s">
        <v>2768</v>
      </c>
      <c r="E1904" s="20" t="s">
        <v>21</v>
      </c>
      <c r="F1904" s="19" t="s">
        <v>21</v>
      </c>
      <c r="G1904" s="180">
        <v>100932</v>
      </c>
      <c r="H1904" s="21" t="s">
        <v>2810</v>
      </c>
      <c r="I1904" s="19" t="s">
        <v>15747</v>
      </c>
      <c r="J1904" s="19" t="s">
        <v>9283</v>
      </c>
      <c r="K1904" s="20" t="s">
        <v>13644</v>
      </c>
      <c r="L1904" s="19" t="s">
        <v>25</v>
      </c>
    </row>
    <row r="1905" spans="1:12" x14ac:dyDescent="0.25">
      <c r="A1905" s="19" t="s">
        <v>2744</v>
      </c>
      <c r="B1905" s="19" t="s">
        <v>2745</v>
      </c>
      <c r="C1905" s="19" t="s">
        <v>2767</v>
      </c>
      <c r="D1905" s="19" t="s">
        <v>2768</v>
      </c>
      <c r="E1905" s="20" t="s">
        <v>21</v>
      </c>
      <c r="F1905" s="19" t="s">
        <v>21</v>
      </c>
      <c r="G1905" s="180">
        <v>100933</v>
      </c>
      <c r="H1905" s="21" t="s">
        <v>2811</v>
      </c>
      <c r="I1905" s="19" t="s">
        <v>15747</v>
      </c>
      <c r="J1905" s="19" t="s">
        <v>9283</v>
      </c>
      <c r="K1905" s="20" t="s">
        <v>13645</v>
      </c>
      <c r="L1905" s="19" t="s">
        <v>25</v>
      </c>
    </row>
    <row r="1906" spans="1:12" x14ac:dyDescent="0.25">
      <c r="A1906" s="19" t="s">
        <v>2744</v>
      </c>
      <c r="B1906" s="19" t="s">
        <v>2745</v>
      </c>
      <c r="C1906" s="19" t="s">
        <v>2767</v>
      </c>
      <c r="D1906" s="19" t="s">
        <v>2768</v>
      </c>
      <c r="E1906" s="20" t="s">
        <v>21</v>
      </c>
      <c r="F1906" s="19" t="s">
        <v>21</v>
      </c>
      <c r="G1906" s="180">
        <v>100934</v>
      </c>
      <c r="H1906" s="21" t="s">
        <v>2812</v>
      </c>
      <c r="I1906" s="19" t="s">
        <v>15747</v>
      </c>
      <c r="J1906" s="19" t="s">
        <v>9283</v>
      </c>
      <c r="K1906" s="20" t="s">
        <v>13646</v>
      </c>
      <c r="L1906" s="19" t="s">
        <v>25</v>
      </c>
    </row>
    <row r="1907" spans="1:12" x14ac:dyDescent="0.25">
      <c r="A1907" s="19" t="s">
        <v>2744</v>
      </c>
      <c r="B1907" s="19" t="s">
        <v>2745</v>
      </c>
      <c r="C1907" s="19" t="s">
        <v>2767</v>
      </c>
      <c r="D1907" s="19" t="s">
        <v>2768</v>
      </c>
      <c r="E1907" s="20" t="s">
        <v>21</v>
      </c>
      <c r="F1907" s="19" t="s">
        <v>21</v>
      </c>
      <c r="G1907" s="180">
        <v>100935</v>
      </c>
      <c r="H1907" s="21" t="s">
        <v>2813</v>
      </c>
      <c r="I1907" s="19" t="s">
        <v>15747</v>
      </c>
      <c r="J1907" s="19" t="s">
        <v>9283</v>
      </c>
      <c r="K1907" s="20" t="s">
        <v>13647</v>
      </c>
      <c r="L1907" s="19" t="s">
        <v>25</v>
      </c>
    </row>
    <row r="1908" spans="1:12" x14ac:dyDescent="0.25">
      <c r="A1908" s="19" t="s">
        <v>2744</v>
      </c>
      <c r="B1908" s="19" t="s">
        <v>2745</v>
      </c>
      <c r="C1908" s="19" t="s">
        <v>2767</v>
      </c>
      <c r="D1908" s="19" t="s">
        <v>2768</v>
      </c>
      <c r="E1908" s="20" t="s">
        <v>21</v>
      </c>
      <c r="F1908" s="19" t="s">
        <v>21</v>
      </c>
      <c r="G1908" s="180">
        <v>100936</v>
      </c>
      <c r="H1908" s="21" t="s">
        <v>2814</v>
      </c>
      <c r="I1908" s="19" t="s">
        <v>15747</v>
      </c>
      <c r="J1908" s="19" t="s">
        <v>9283</v>
      </c>
      <c r="K1908" s="20" t="s">
        <v>13648</v>
      </c>
      <c r="L1908" s="19" t="s">
        <v>25</v>
      </c>
    </row>
    <row r="1909" spans="1:12" x14ac:dyDescent="0.25">
      <c r="A1909" s="19" t="s">
        <v>2744</v>
      </c>
      <c r="B1909" s="19" t="s">
        <v>2745</v>
      </c>
      <c r="C1909" s="19" t="s">
        <v>2767</v>
      </c>
      <c r="D1909" s="19" t="s">
        <v>2768</v>
      </c>
      <c r="E1909" s="20" t="s">
        <v>21</v>
      </c>
      <c r="F1909" s="19" t="s">
        <v>21</v>
      </c>
      <c r="G1909" s="180">
        <v>101173</v>
      </c>
      <c r="H1909" s="21" t="s">
        <v>2815</v>
      </c>
      <c r="I1909" s="19" t="s">
        <v>15747</v>
      </c>
      <c r="J1909" s="19" t="s">
        <v>23</v>
      </c>
      <c r="K1909" s="20" t="s">
        <v>8734</v>
      </c>
      <c r="L1909" s="19" t="s">
        <v>25</v>
      </c>
    </row>
    <row r="1910" spans="1:12" x14ac:dyDescent="0.25">
      <c r="A1910" s="19" t="s">
        <v>2744</v>
      </c>
      <c r="B1910" s="19" t="s">
        <v>2745</v>
      </c>
      <c r="C1910" s="19" t="s">
        <v>2767</v>
      </c>
      <c r="D1910" s="19" t="s">
        <v>2768</v>
      </c>
      <c r="E1910" s="20" t="s">
        <v>21</v>
      </c>
      <c r="F1910" s="19" t="s">
        <v>21</v>
      </c>
      <c r="G1910" s="180">
        <v>101174</v>
      </c>
      <c r="H1910" s="21" t="s">
        <v>2817</v>
      </c>
      <c r="I1910" s="19" t="s">
        <v>15747</v>
      </c>
      <c r="J1910" s="19" t="s">
        <v>23</v>
      </c>
      <c r="K1910" s="20" t="s">
        <v>11423</v>
      </c>
      <c r="L1910" s="19" t="s">
        <v>25</v>
      </c>
    </row>
    <row r="1911" spans="1:12" x14ac:dyDescent="0.25">
      <c r="A1911" s="19" t="s">
        <v>2744</v>
      </c>
      <c r="B1911" s="19" t="s">
        <v>2745</v>
      </c>
      <c r="C1911" s="19" t="s">
        <v>2767</v>
      </c>
      <c r="D1911" s="19" t="s">
        <v>2768</v>
      </c>
      <c r="E1911" s="20" t="s">
        <v>21</v>
      </c>
      <c r="F1911" s="19" t="s">
        <v>21</v>
      </c>
      <c r="G1911" s="180">
        <v>101175</v>
      </c>
      <c r="H1911" s="21" t="s">
        <v>2818</v>
      </c>
      <c r="I1911" s="19" t="s">
        <v>15747</v>
      </c>
      <c r="J1911" s="19" t="s">
        <v>23</v>
      </c>
      <c r="K1911" s="20" t="s">
        <v>4071</v>
      </c>
      <c r="L1911" s="19" t="s">
        <v>25</v>
      </c>
    </row>
    <row r="1912" spans="1:12" x14ac:dyDescent="0.25">
      <c r="A1912" s="19" t="s">
        <v>2744</v>
      </c>
      <c r="B1912" s="19" t="s">
        <v>2745</v>
      </c>
      <c r="C1912" s="19" t="s">
        <v>2767</v>
      </c>
      <c r="D1912" s="19" t="s">
        <v>2768</v>
      </c>
      <c r="E1912" s="20" t="s">
        <v>21</v>
      </c>
      <c r="F1912" s="19" t="s">
        <v>21</v>
      </c>
      <c r="G1912" s="180">
        <v>101176</v>
      </c>
      <c r="H1912" s="21" t="s">
        <v>2819</v>
      </c>
      <c r="I1912" s="19" t="s">
        <v>15747</v>
      </c>
      <c r="J1912" s="19" t="s">
        <v>23</v>
      </c>
      <c r="K1912" s="20" t="s">
        <v>4623</v>
      </c>
      <c r="L1912" s="19" t="s">
        <v>25</v>
      </c>
    </row>
    <row r="1913" spans="1:12" x14ac:dyDescent="0.25">
      <c r="A1913" s="19" t="s">
        <v>2744</v>
      </c>
      <c r="B1913" s="19" t="s">
        <v>2745</v>
      </c>
      <c r="C1913" s="19" t="s">
        <v>2820</v>
      </c>
      <c r="D1913" s="19" t="s">
        <v>2821</v>
      </c>
      <c r="E1913" s="20" t="s">
        <v>21</v>
      </c>
      <c r="F1913" s="19" t="s">
        <v>21</v>
      </c>
      <c r="G1913" s="180">
        <v>95240</v>
      </c>
      <c r="H1913" s="21" t="s">
        <v>2822</v>
      </c>
      <c r="I1913" s="19" t="s">
        <v>15719</v>
      </c>
      <c r="J1913" s="19" t="s">
        <v>23</v>
      </c>
      <c r="K1913" s="20" t="s">
        <v>3632</v>
      </c>
      <c r="L1913" s="19" t="s">
        <v>25</v>
      </c>
    </row>
    <row r="1914" spans="1:12" x14ac:dyDescent="0.25">
      <c r="A1914" s="19" t="s">
        <v>2744</v>
      </c>
      <c r="B1914" s="19" t="s">
        <v>2745</v>
      </c>
      <c r="C1914" s="19" t="s">
        <v>2820</v>
      </c>
      <c r="D1914" s="19" t="s">
        <v>2821</v>
      </c>
      <c r="E1914" s="20" t="s">
        <v>21</v>
      </c>
      <c r="F1914" s="19" t="s">
        <v>21</v>
      </c>
      <c r="G1914" s="180">
        <v>95241</v>
      </c>
      <c r="H1914" s="21" t="s">
        <v>2824</v>
      </c>
      <c r="I1914" s="19" t="s">
        <v>15719</v>
      </c>
      <c r="J1914" s="19" t="s">
        <v>23</v>
      </c>
      <c r="K1914" s="20" t="s">
        <v>3027</v>
      </c>
      <c r="L1914" s="19" t="s">
        <v>25</v>
      </c>
    </row>
    <row r="1915" spans="1:12" x14ac:dyDescent="0.25">
      <c r="A1915" s="19" t="s">
        <v>2744</v>
      </c>
      <c r="B1915" s="19" t="s">
        <v>2745</v>
      </c>
      <c r="C1915" s="19" t="s">
        <v>2820</v>
      </c>
      <c r="D1915" s="19" t="s">
        <v>2821</v>
      </c>
      <c r="E1915" s="20" t="s">
        <v>21</v>
      </c>
      <c r="F1915" s="19" t="s">
        <v>21</v>
      </c>
      <c r="G1915" s="180">
        <v>96616</v>
      </c>
      <c r="H1915" s="21" t="s">
        <v>2826</v>
      </c>
      <c r="I1915" s="19" t="s">
        <v>15679</v>
      </c>
      <c r="J1915" s="19" t="s">
        <v>23</v>
      </c>
      <c r="K1915" s="20" t="s">
        <v>8223</v>
      </c>
      <c r="L1915" s="19" t="s">
        <v>25</v>
      </c>
    </row>
    <row r="1916" spans="1:12" x14ac:dyDescent="0.25">
      <c r="A1916" s="19" t="s">
        <v>2744</v>
      </c>
      <c r="B1916" s="19" t="s">
        <v>2745</v>
      </c>
      <c r="C1916" s="19" t="s">
        <v>2820</v>
      </c>
      <c r="D1916" s="19" t="s">
        <v>2821</v>
      </c>
      <c r="E1916" s="20" t="s">
        <v>21</v>
      </c>
      <c r="F1916" s="19" t="s">
        <v>21</v>
      </c>
      <c r="G1916" s="180">
        <v>96617</v>
      </c>
      <c r="H1916" s="21" t="s">
        <v>2827</v>
      </c>
      <c r="I1916" s="19" t="s">
        <v>15719</v>
      </c>
      <c r="J1916" s="19" t="s">
        <v>23</v>
      </c>
      <c r="K1916" s="20" t="s">
        <v>4502</v>
      </c>
      <c r="L1916" s="19" t="s">
        <v>25</v>
      </c>
    </row>
    <row r="1917" spans="1:12" x14ac:dyDescent="0.25">
      <c r="A1917" s="19" t="s">
        <v>2744</v>
      </c>
      <c r="B1917" s="19" t="s">
        <v>2745</v>
      </c>
      <c r="C1917" s="19" t="s">
        <v>2820</v>
      </c>
      <c r="D1917" s="19" t="s">
        <v>2821</v>
      </c>
      <c r="E1917" s="20" t="s">
        <v>21</v>
      </c>
      <c r="F1917" s="19" t="s">
        <v>21</v>
      </c>
      <c r="G1917" s="180">
        <v>96619</v>
      </c>
      <c r="H1917" s="21" t="s">
        <v>2828</v>
      </c>
      <c r="I1917" s="19" t="s">
        <v>15719</v>
      </c>
      <c r="J1917" s="19" t="s">
        <v>23</v>
      </c>
      <c r="K1917" s="20" t="s">
        <v>11560</v>
      </c>
      <c r="L1917" s="19" t="s">
        <v>25</v>
      </c>
    </row>
    <row r="1918" spans="1:12" x14ac:dyDescent="0.25">
      <c r="A1918" s="19" t="s">
        <v>2744</v>
      </c>
      <c r="B1918" s="19" t="s">
        <v>2745</v>
      </c>
      <c r="C1918" s="19" t="s">
        <v>2820</v>
      </c>
      <c r="D1918" s="19" t="s">
        <v>2821</v>
      </c>
      <c r="E1918" s="20" t="s">
        <v>21</v>
      </c>
      <c r="F1918" s="19" t="s">
        <v>21</v>
      </c>
      <c r="G1918" s="180">
        <v>96620</v>
      </c>
      <c r="H1918" s="21" t="s">
        <v>2829</v>
      </c>
      <c r="I1918" s="19" t="s">
        <v>15679</v>
      </c>
      <c r="J1918" s="19" t="s">
        <v>23</v>
      </c>
      <c r="K1918" s="20" t="s">
        <v>13649</v>
      </c>
      <c r="L1918" s="19" t="s">
        <v>25</v>
      </c>
    </row>
    <row r="1919" spans="1:12" x14ac:dyDescent="0.25">
      <c r="A1919" s="19" t="s">
        <v>2744</v>
      </c>
      <c r="B1919" s="19" t="s">
        <v>2745</v>
      </c>
      <c r="C1919" s="19" t="s">
        <v>2820</v>
      </c>
      <c r="D1919" s="19" t="s">
        <v>2821</v>
      </c>
      <c r="E1919" s="20" t="s">
        <v>21</v>
      </c>
      <c r="F1919" s="19" t="s">
        <v>21</v>
      </c>
      <c r="G1919" s="180">
        <v>96621</v>
      </c>
      <c r="H1919" s="21" t="s">
        <v>2830</v>
      </c>
      <c r="I1919" s="19" t="s">
        <v>15679</v>
      </c>
      <c r="J1919" s="19" t="s">
        <v>9283</v>
      </c>
      <c r="K1919" s="20" t="s">
        <v>13650</v>
      </c>
      <c r="L1919" s="19" t="s">
        <v>25</v>
      </c>
    </row>
    <row r="1920" spans="1:12" x14ac:dyDescent="0.25">
      <c r="A1920" s="19" t="s">
        <v>2744</v>
      </c>
      <c r="B1920" s="19" t="s">
        <v>2745</v>
      </c>
      <c r="C1920" s="19" t="s">
        <v>2820</v>
      </c>
      <c r="D1920" s="19" t="s">
        <v>2821</v>
      </c>
      <c r="E1920" s="20" t="s">
        <v>21</v>
      </c>
      <c r="F1920" s="19" t="s">
        <v>21</v>
      </c>
      <c r="G1920" s="180">
        <v>96622</v>
      </c>
      <c r="H1920" s="21" t="s">
        <v>2831</v>
      </c>
      <c r="I1920" s="19" t="s">
        <v>15679</v>
      </c>
      <c r="J1920" s="19" t="s">
        <v>9283</v>
      </c>
      <c r="K1920" s="20" t="s">
        <v>13651</v>
      </c>
      <c r="L1920" s="19" t="s">
        <v>25</v>
      </c>
    </row>
    <row r="1921" spans="1:12" x14ac:dyDescent="0.25">
      <c r="A1921" s="19" t="s">
        <v>2744</v>
      </c>
      <c r="B1921" s="19" t="s">
        <v>2745</v>
      </c>
      <c r="C1921" s="19" t="s">
        <v>2820</v>
      </c>
      <c r="D1921" s="19" t="s">
        <v>2821</v>
      </c>
      <c r="E1921" s="20" t="s">
        <v>21</v>
      </c>
      <c r="F1921" s="19" t="s">
        <v>21</v>
      </c>
      <c r="G1921" s="180">
        <v>96623</v>
      </c>
      <c r="H1921" s="21" t="s">
        <v>2832</v>
      </c>
      <c r="I1921" s="19" t="s">
        <v>15679</v>
      </c>
      <c r="J1921" s="19" t="s">
        <v>9283</v>
      </c>
      <c r="K1921" s="20" t="s">
        <v>13652</v>
      </c>
      <c r="L1921" s="19" t="s">
        <v>25</v>
      </c>
    </row>
    <row r="1922" spans="1:12" x14ac:dyDescent="0.25">
      <c r="A1922" s="19" t="s">
        <v>2744</v>
      </c>
      <c r="B1922" s="19" t="s">
        <v>2745</v>
      </c>
      <c r="C1922" s="19" t="s">
        <v>2820</v>
      </c>
      <c r="D1922" s="19" t="s">
        <v>2821</v>
      </c>
      <c r="E1922" s="20" t="s">
        <v>21</v>
      </c>
      <c r="F1922" s="19" t="s">
        <v>21</v>
      </c>
      <c r="G1922" s="180">
        <v>96624</v>
      </c>
      <c r="H1922" s="21" t="s">
        <v>2833</v>
      </c>
      <c r="I1922" s="19" t="s">
        <v>15679</v>
      </c>
      <c r="J1922" s="19" t="s">
        <v>9283</v>
      </c>
      <c r="K1922" s="20" t="s">
        <v>13653</v>
      </c>
      <c r="L1922" s="19" t="s">
        <v>25</v>
      </c>
    </row>
    <row r="1923" spans="1:12" x14ac:dyDescent="0.25">
      <c r="A1923" s="19" t="s">
        <v>2744</v>
      </c>
      <c r="B1923" s="19" t="s">
        <v>2745</v>
      </c>
      <c r="C1923" s="19" t="s">
        <v>2820</v>
      </c>
      <c r="D1923" s="19" t="s">
        <v>2821</v>
      </c>
      <c r="E1923" s="20" t="s">
        <v>21</v>
      </c>
      <c r="F1923" s="19" t="s">
        <v>21</v>
      </c>
      <c r="G1923" s="180">
        <v>97082</v>
      </c>
      <c r="H1923" s="21" t="s">
        <v>2834</v>
      </c>
      <c r="I1923" s="19" t="s">
        <v>15679</v>
      </c>
      <c r="J1923" s="19" t="s">
        <v>444</v>
      </c>
      <c r="K1923" s="20" t="s">
        <v>10762</v>
      </c>
      <c r="L1923" s="19" t="s">
        <v>25</v>
      </c>
    </row>
    <row r="1924" spans="1:12" x14ac:dyDescent="0.25">
      <c r="A1924" s="19" t="s">
        <v>2744</v>
      </c>
      <c r="B1924" s="19" t="s">
        <v>2745</v>
      </c>
      <c r="C1924" s="19" t="s">
        <v>2820</v>
      </c>
      <c r="D1924" s="19" t="s">
        <v>2821</v>
      </c>
      <c r="E1924" s="20" t="s">
        <v>21</v>
      </c>
      <c r="F1924" s="19" t="s">
        <v>21</v>
      </c>
      <c r="G1924" s="180">
        <v>97083</v>
      </c>
      <c r="H1924" s="21" t="s">
        <v>2835</v>
      </c>
      <c r="I1924" s="19" t="s">
        <v>15719</v>
      </c>
      <c r="J1924" s="19" t="s">
        <v>9283</v>
      </c>
      <c r="K1924" s="20" t="s">
        <v>11521</v>
      </c>
      <c r="L1924" s="19" t="s">
        <v>25</v>
      </c>
    </row>
    <row r="1925" spans="1:12" x14ac:dyDescent="0.25">
      <c r="A1925" s="19" t="s">
        <v>2744</v>
      </c>
      <c r="B1925" s="19" t="s">
        <v>2745</v>
      </c>
      <c r="C1925" s="19" t="s">
        <v>2820</v>
      </c>
      <c r="D1925" s="19" t="s">
        <v>2821</v>
      </c>
      <c r="E1925" s="20" t="s">
        <v>21</v>
      </c>
      <c r="F1925" s="19" t="s">
        <v>21</v>
      </c>
      <c r="G1925" s="180">
        <v>97084</v>
      </c>
      <c r="H1925" s="21" t="s">
        <v>2837</v>
      </c>
      <c r="I1925" s="19" t="s">
        <v>15719</v>
      </c>
      <c r="J1925" s="19" t="s">
        <v>9283</v>
      </c>
      <c r="K1925" s="20" t="s">
        <v>1094</v>
      </c>
      <c r="L1925" s="19" t="s">
        <v>25</v>
      </c>
    </row>
    <row r="1926" spans="1:12" x14ac:dyDescent="0.25">
      <c r="A1926" s="19" t="s">
        <v>2744</v>
      </c>
      <c r="B1926" s="19" t="s">
        <v>2745</v>
      </c>
      <c r="C1926" s="19" t="s">
        <v>2820</v>
      </c>
      <c r="D1926" s="19" t="s">
        <v>2821</v>
      </c>
      <c r="E1926" s="20" t="s">
        <v>21</v>
      </c>
      <c r="F1926" s="19" t="s">
        <v>21</v>
      </c>
      <c r="G1926" s="180">
        <v>97086</v>
      </c>
      <c r="H1926" s="21" t="s">
        <v>2838</v>
      </c>
      <c r="I1926" s="19" t="s">
        <v>15719</v>
      </c>
      <c r="J1926" s="19" t="s">
        <v>23</v>
      </c>
      <c r="K1926" s="20" t="s">
        <v>13654</v>
      </c>
      <c r="L1926" s="19" t="s">
        <v>25</v>
      </c>
    </row>
    <row r="1927" spans="1:12" x14ac:dyDescent="0.25">
      <c r="A1927" s="19" t="s">
        <v>2744</v>
      </c>
      <c r="B1927" s="19" t="s">
        <v>2745</v>
      </c>
      <c r="C1927" s="19" t="s">
        <v>2820</v>
      </c>
      <c r="D1927" s="19" t="s">
        <v>2821</v>
      </c>
      <c r="E1927" s="20" t="s">
        <v>21</v>
      </c>
      <c r="F1927" s="19" t="s">
        <v>21</v>
      </c>
      <c r="G1927" s="180">
        <v>97094</v>
      </c>
      <c r="H1927" s="21" t="s">
        <v>2839</v>
      </c>
      <c r="I1927" s="19" t="s">
        <v>15679</v>
      </c>
      <c r="J1927" s="19" t="s">
        <v>23</v>
      </c>
      <c r="K1927" s="20" t="s">
        <v>13655</v>
      </c>
      <c r="L1927" s="19" t="s">
        <v>25</v>
      </c>
    </row>
    <row r="1928" spans="1:12" x14ac:dyDescent="0.25">
      <c r="A1928" s="19" t="s">
        <v>2744</v>
      </c>
      <c r="B1928" s="19" t="s">
        <v>2745</v>
      </c>
      <c r="C1928" s="19" t="s">
        <v>2820</v>
      </c>
      <c r="D1928" s="19" t="s">
        <v>2821</v>
      </c>
      <c r="E1928" s="20" t="s">
        <v>21</v>
      </c>
      <c r="F1928" s="19" t="s">
        <v>21</v>
      </c>
      <c r="G1928" s="180">
        <v>97095</v>
      </c>
      <c r="H1928" s="21" t="s">
        <v>2840</v>
      </c>
      <c r="I1928" s="19" t="s">
        <v>15679</v>
      </c>
      <c r="J1928" s="19" t="s">
        <v>23</v>
      </c>
      <c r="K1928" s="20" t="s">
        <v>11005</v>
      </c>
      <c r="L1928" s="19" t="s">
        <v>25</v>
      </c>
    </row>
    <row r="1929" spans="1:12" x14ac:dyDescent="0.25">
      <c r="A1929" s="19" t="s">
        <v>2744</v>
      </c>
      <c r="B1929" s="19" t="s">
        <v>2745</v>
      </c>
      <c r="C1929" s="19" t="s">
        <v>2820</v>
      </c>
      <c r="D1929" s="19" t="s">
        <v>2821</v>
      </c>
      <c r="E1929" s="20" t="s">
        <v>21</v>
      </c>
      <c r="F1929" s="19" t="s">
        <v>21</v>
      </c>
      <c r="G1929" s="180">
        <v>97096</v>
      </c>
      <c r="H1929" s="21" t="s">
        <v>2841</v>
      </c>
      <c r="I1929" s="19" t="s">
        <v>15679</v>
      </c>
      <c r="J1929" s="19" t="s">
        <v>23</v>
      </c>
      <c r="K1929" s="20" t="s">
        <v>13656</v>
      </c>
      <c r="L1929" s="19" t="s">
        <v>25</v>
      </c>
    </row>
    <row r="1930" spans="1:12" x14ac:dyDescent="0.25">
      <c r="A1930" s="19" t="s">
        <v>2744</v>
      </c>
      <c r="B1930" s="19" t="s">
        <v>2745</v>
      </c>
      <c r="C1930" s="19" t="s">
        <v>2820</v>
      </c>
      <c r="D1930" s="19" t="s">
        <v>2821</v>
      </c>
      <c r="E1930" s="20" t="s">
        <v>21</v>
      </c>
      <c r="F1930" s="19" t="s">
        <v>21</v>
      </c>
      <c r="G1930" s="180">
        <v>97097</v>
      </c>
      <c r="H1930" s="21" t="s">
        <v>2842</v>
      </c>
      <c r="I1930" s="19" t="s">
        <v>15719</v>
      </c>
      <c r="J1930" s="19" t="s">
        <v>9283</v>
      </c>
      <c r="K1930" s="20" t="s">
        <v>5629</v>
      </c>
      <c r="L1930" s="19" t="s">
        <v>25</v>
      </c>
    </row>
    <row r="1931" spans="1:12" x14ac:dyDescent="0.25">
      <c r="A1931" s="19" t="s">
        <v>2744</v>
      </c>
      <c r="B1931" s="19" t="s">
        <v>2745</v>
      </c>
      <c r="C1931" s="19" t="s">
        <v>2820</v>
      </c>
      <c r="D1931" s="19" t="s">
        <v>2821</v>
      </c>
      <c r="E1931" s="20" t="s">
        <v>21</v>
      </c>
      <c r="F1931" s="19" t="s">
        <v>21</v>
      </c>
      <c r="G1931" s="180">
        <v>100322</v>
      </c>
      <c r="H1931" s="21" t="s">
        <v>2843</v>
      </c>
      <c r="I1931" s="19" t="s">
        <v>15679</v>
      </c>
      <c r="J1931" s="19" t="s">
        <v>9283</v>
      </c>
      <c r="K1931" s="20" t="s">
        <v>13653</v>
      </c>
      <c r="L1931" s="19" t="s">
        <v>25</v>
      </c>
    </row>
    <row r="1932" spans="1:12" x14ac:dyDescent="0.25">
      <c r="A1932" s="19" t="s">
        <v>2744</v>
      </c>
      <c r="B1932" s="19" t="s">
        <v>2745</v>
      </c>
      <c r="C1932" s="19" t="s">
        <v>2820</v>
      </c>
      <c r="D1932" s="19" t="s">
        <v>2821</v>
      </c>
      <c r="E1932" s="20" t="s">
        <v>21</v>
      </c>
      <c r="F1932" s="19" t="s">
        <v>21</v>
      </c>
      <c r="G1932" s="180">
        <v>100323</v>
      </c>
      <c r="H1932" s="21" t="s">
        <v>2844</v>
      </c>
      <c r="I1932" s="19" t="s">
        <v>15679</v>
      </c>
      <c r="J1932" s="19" t="s">
        <v>9283</v>
      </c>
      <c r="K1932" s="20" t="s">
        <v>13657</v>
      </c>
      <c r="L1932" s="19" t="s">
        <v>25</v>
      </c>
    </row>
    <row r="1933" spans="1:12" x14ac:dyDescent="0.25">
      <c r="A1933" s="19" t="s">
        <v>2744</v>
      </c>
      <c r="B1933" s="19" t="s">
        <v>2745</v>
      </c>
      <c r="C1933" s="19" t="s">
        <v>2820</v>
      </c>
      <c r="D1933" s="19" t="s">
        <v>2821</v>
      </c>
      <c r="E1933" s="20" t="s">
        <v>21</v>
      </c>
      <c r="F1933" s="19" t="s">
        <v>21</v>
      </c>
      <c r="G1933" s="180">
        <v>100324</v>
      </c>
      <c r="H1933" s="21" t="s">
        <v>2846</v>
      </c>
      <c r="I1933" s="19" t="s">
        <v>15679</v>
      </c>
      <c r="J1933" s="19" t="s">
        <v>9283</v>
      </c>
      <c r="K1933" s="20" t="s">
        <v>13653</v>
      </c>
      <c r="L1933" s="19" t="s">
        <v>25</v>
      </c>
    </row>
    <row r="1934" spans="1:12" x14ac:dyDescent="0.25">
      <c r="A1934" s="19" t="s">
        <v>2744</v>
      </c>
      <c r="B1934" s="19" t="s">
        <v>2745</v>
      </c>
      <c r="C1934" s="19" t="s">
        <v>2847</v>
      </c>
      <c r="D1934" s="19" t="s">
        <v>2848</v>
      </c>
      <c r="E1934" s="20" t="s">
        <v>21</v>
      </c>
      <c r="F1934" s="19" t="s">
        <v>21</v>
      </c>
      <c r="G1934" s="180">
        <v>90996</v>
      </c>
      <c r="H1934" s="21" t="s">
        <v>2849</v>
      </c>
      <c r="I1934" s="19" t="s">
        <v>15719</v>
      </c>
      <c r="J1934" s="19" t="s">
        <v>9283</v>
      </c>
      <c r="K1934" s="20" t="s">
        <v>13658</v>
      </c>
      <c r="L1934" s="19" t="s">
        <v>25</v>
      </c>
    </row>
    <row r="1935" spans="1:12" x14ac:dyDescent="0.25">
      <c r="A1935" s="19" t="s">
        <v>2744</v>
      </c>
      <c r="B1935" s="19" t="s">
        <v>2745</v>
      </c>
      <c r="C1935" s="19" t="s">
        <v>2847</v>
      </c>
      <c r="D1935" s="19" t="s">
        <v>2848</v>
      </c>
      <c r="E1935" s="20" t="s">
        <v>21</v>
      </c>
      <c r="F1935" s="19" t="s">
        <v>21</v>
      </c>
      <c r="G1935" s="180">
        <v>90997</v>
      </c>
      <c r="H1935" s="21" t="s">
        <v>2850</v>
      </c>
      <c r="I1935" s="19" t="s">
        <v>15719</v>
      </c>
      <c r="J1935" s="19" t="s">
        <v>9283</v>
      </c>
      <c r="K1935" s="20" t="s">
        <v>13659</v>
      </c>
      <c r="L1935" s="19" t="s">
        <v>25</v>
      </c>
    </row>
    <row r="1936" spans="1:12" x14ac:dyDescent="0.25">
      <c r="A1936" s="19" t="s">
        <v>2744</v>
      </c>
      <c r="B1936" s="19" t="s">
        <v>2745</v>
      </c>
      <c r="C1936" s="19" t="s">
        <v>2847</v>
      </c>
      <c r="D1936" s="19" t="s">
        <v>2848</v>
      </c>
      <c r="E1936" s="20" t="s">
        <v>21</v>
      </c>
      <c r="F1936" s="19" t="s">
        <v>21</v>
      </c>
      <c r="G1936" s="180">
        <v>90998</v>
      </c>
      <c r="H1936" s="21" t="s">
        <v>2852</v>
      </c>
      <c r="I1936" s="19" t="s">
        <v>15719</v>
      </c>
      <c r="J1936" s="19" t="s">
        <v>9283</v>
      </c>
      <c r="K1936" s="20" t="s">
        <v>9182</v>
      </c>
      <c r="L1936" s="19" t="s">
        <v>25</v>
      </c>
    </row>
    <row r="1937" spans="1:12" x14ac:dyDescent="0.25">
      <c r="A1937" s="19" t="s">
        <v>2744</v>
      </c>
      <c r="B1937" s="19" t="s">
        <v>2745</v>
      </c>
      <c r="C1937" s="19" t="s">
        <v>2847</v>
      </c>
      <c r="D1937" s="19" t="s">
        <v>2848</v>
      </c>
      <c r="E1937" s="20" t="s">
        <v>21</v>
      </c>
      <c r="F1937" s="19" t="s">
        <v>21</v>
      </c>
      <c r="G1937" s="180">
        <v>91000</v>
      </c>
      <c r="H1937" s="21" t="s">
        <v>2854</v>
      </c>
      <c r="I1937" s="19" t="s">
        <v>15719</v>
      </c>
      <c r="J1937" s="19" t="s">
        <v>9283</v>
      </c>
      <c r="K1937" s="20" t="s">
        <v>5099</v>
      </c>
      <c r="L1937" s="19" t="s">
        <v>25</v>
      </c>
    </row>
    <row r="1938" spans="1:12" x14ac:dyDescent="0.25">
      <c r="A1938" s="19" t="s">
        <v>2744</v>
      </c>
      <c r="B1938" s="19" t="s">
        <v>2745</v>
      </c>
      <c r="C1938" s="19" t="s">
        <v>2847</v>
      </c>
      <c r="D1938" s="19" t="s">
        <v>2848</v>
      </c>
      <c r="E1938" s="20" t="s">
        <v>21</v>
      </c>
      <c r="F1938" s="19" t="s">
        <v>21</v>
      </c>
      <c r="G1938" s="180">
        <v>91002</v>
      </c>
      <c r="H1938" s="21" t="s">
        <v>2855</v>
      </c>
      <c r="I1938" s="19" t="s">
        <v>15719</v>
      </c>
      <c r="J1938" s="19" t="s">
        <v>9283</v>
      </c>
      <c r="K1938" s="20" t="s">
        <v>5899</v>
      </c>
      <c r="L1938" s="19" t="s">
        <v>25</v>
      </c>
    </row>
    <row r="1939" spans="1:12" x14ac:dyDescent="0.25">
      <c r="A1939" s="19" t="s">
        <v>2744</v>
      </c>
      <c r="B1939" s="19" t="s">
        <v>2745</v>
      </c>
      <c r="C1939" s="19" t="s">
        <v>2847</v>
      </c>
      <c r="D1939" s="19" t="s">
        <v>2848</v>
      </c>
      <c r="E1939" s="20" t="s">
        <v>21</v>
      </c>
      <c r="F1939" s="19" t="s">
        <v>21</v>
      </c>
      <c r="G1939" s="180">
        <v>91003</v>
      </c>
      <c r="H1939" s="21" t="s">
        <v>2857</v>
      </c>
      <c r="I1939" s="19" t="s">
        <v>15719</v>
      </c>
      <c r="J1939" s="19" t="s">
        <v>9283</v>
      </c>
      <c r="K1939" s="20" t="s">
        <v>11035</v>
      </c>
      <c r="L1939" s="19" t="s">
        <v>25</v>
      </c>
    </row>
    <row r="1940" spans="1:12" x14ac:dyDescent="0.25">
      <c r="A1940" s="19" t="s">
        <v>2744</v>
      </c>
      <c r="B1940" s="19" t="s">
        <v>2745</v>
      </c>
      <c r="C1940" s="19" t="s">
        <v>2847</v>
      </c>
      <c r="D1940" s="19" t="s">
        <v>2848</v>
      </c>
      <c r="E1940" s="20" t="s">
        <v>21</v>
      </c>
      <c r="F1940" s="19" t="s">
        <v>21</v>
      </c>
      <c r="G1940" s="180">
        <v>91004</v>
      </c>
      <c r="H1940" s="21" t="s">
        <v>2859</v>
      </c>
      <c r="I1940" s="19" t="s">
        <v>15719</v>
      </c>
      <c r="J1940" s="19" t="s">
        <v>9283</v>
      </c>
      <c r="K1940" s="20" t="s">
        <v>5461</v>
      </c>
      <c r="L1940" s="19" t="s">
        <v>25</v>
      </c>
    </row>
    <row r="1941" spans="1:12" x14ac:dyDescent="0.25">
      <c r="A1941" s="19" t="s">
        <v>2744</v>
      </c>
      <c r="B1941" s="19" t="s">
        <v>2745</v>
      </c>
      <c r="C1941" s="19" t="s">
        <v>2847</v>
      </c>
      <c r="D1941" s="19" t="s">
        <v>2848</v>
      </c>
      <c r="E1941" s="20" t="s">
        <v>21</v>
      </c>
      <c r="F1941" s="19" t="s">
        <v>21</v>
      </c>
      <c r="G1941" s="180">
        <v>91005</v>
      </c>
      <c r="H1941" s="21" t="s">
        <v>2861</v>
      </c>
      <c r="I1941" s="19" t="s">
        <v>15719</v>
      </c>
      <c r="J1941" s="19" t="s">
        <v>9283</v>
      </c>
      <c r="K1941" s="20" t="s">
        <v>8705</v>
      </c>
      <c r="L1941" s="19" t="s">
        <v>25</v>
      </c>
    </row>
    <row r="1942" spans="1:12" x14ac:dyDescent="0.25">
      <c r="A1942" s="19" t="s">
        <v>2744</v>
      </c>
      <c r="B1942" s="19" t="s">
        <v>2745</v>
      </c>
      <c r="C1942" s="19" t="s">
        <v>2847</v>
      </c>
      <c r="D1942" s="19" t="s">
        <v>2848</v>
      </c>
      <c r="E1942" s="20" t="s">
        <v>21</v>
      </c>
      <c r="F1942" s="19" t="s">
        <v>21</v>
      </c>
      <c r="G1942" s="180">
        <v>91006</v>
      </c>
      <c r="H1942" s="21" t="s">
        <v>2863</v>
      </c>
      <c r="I1942" s="19" t="s">
        <v>15719</v>
      </c>
      <c r="J1942" s="19" t="s">
        <v>9283</v>
      </c>
      <c r="K1942" s="20" t="s">
        <v>6895</v>
      </c>
      <c r="L1942" s="19" t="s">
        <v>25</v>
      </c>
    </row>
    <row r="1943" spans="1:12" x14ac:dyDescent="0.25">
      <c r="A1943" s="19" t="s">
        <v>2744</v>
      </c>
      <c r="B1943" s="19" t="s">
        <v>2745</v>
      </c>
      <c r="C1943" s="19" t="s">
        <v>2847</v>
      </c>
      <c r="D1943" s="19" t="s">
        <v>2848</v>
      </c>
      <c r="E1943" s="20" t="s">
        <v>21</v>
      </c>
      <c r="F1943" s="19" t="s">
        <v>21</v>
      </c>
      <c r="G1943" s="180">
        <v>91007</v>
      </c>
      <c r="H1943" s="21" t="s">
        <v>2864</v>
      </c>
      <c r="I1943" s="19" t="s">
        <v>15719</v>
      </c>
      <c r="J1943" s="19" t="s">
        <v>9283</v>
      </c>
      <c r="K1943" s="20" t="s">
        <v>5717</v>
      </c>
      <c r="L1943" s="19" t="s">
        <v>25</v>
      </c>
    </row>
    <row r="1944" spans="1:12" x14ac:dyDescent="0.25">
      <c r="A1944" s="19" t="s">
        <v>2744</v>
      </c>
      <c r="B1944" s="19" t="s">
        <v>2745</v>
      </c>
      <c r="C1944" s="19" t="s">
        <v>2847</v>
      </c>
      <c r="D1944" s="19" t="s">
        <v>2848</v>
      </c>
      <c r="E1944" s="20" t="s">
        <v>21</v>
      </c>
      <c r="F1944" s="19" t="s">
        <v>21</v>
      </c>
      <c r="G1944" s="180">
        <v>91008</v>
      </c>
      <c r="H1944" s="21" t="s">
        <v>2866</v>
      </c>
      <c r="I1944" s="19" t="s">
        <v>15719</v>
      </c>
      <c r="J1944" s="19" t="s">
        <v>9283</v>
      </c>
      <c r="K1944" s="20" t="s">
        <v>578</v>
      </c>
      <c r="L1944" s="19" t="s">
        <v>25</v>
      </c>
    </row>
    <row r="1945" spans="1:12" x14ac:dyDescent="0.25">
      <c r="A1945" s="19" t="s">
        <v>2744</v>
      </c>
      <c r="B1945" s="19" t="s">
        <v>2745</v>
      </c>
      <c r="C1945" s="19" t="s">
        <v>2847</v>
      </c>
      <c r="D1945" s="19" t="s">
        <v>2848</v>
      </c>
      <c r="E1945" s="20" t="s">
        <v>21</v>
      </c>
      <c r="F1945" s="19" t="s">
        <v>21</v>
      </c>
      <c r="G1945" s="180">
        <v>92263</v>
      </c>
      <c r="H1945" s="21" t="s">
        <v>2867</v>
      </c>
      <c r="I1945" s="19" t="s">
        <v>15719</v>
      </c>
      <c r="J1945" s="19" t="s">
        <v>23</v>
      </c>
      <c r="K1945" s="20" t="s">
        <v>13660</v>
      </c>
      <c r="L1945" s="19" t="s">
        <v>25</v>
      </c>
    </row>
    <row r="1946" spans="1:12" x14ac:dyDescent="0.25">
      <c r="A1946" s="19" t="s">
        <v>2744</v>
      </c>
      <c r="B1946" s="19" t="s">
        <v>2745</v>
      </c>
      <c r="C1946" s="19" t="s">
        <v>2847</v>
      </c>
      <c r="D1946" s="19" t="s">
        <v>2848</v>
      </c>
      <c r="E1946" s="20" t="s">
        <v>21</v>
      </c>
      <c r="F1946" s="19" t="s">
        <v>21</v>
      </c>
      <c r="G1946" s="180">
        <v>92264</v>
      </c>
      <c r="H1946" s="21" t="s">
        <v>2868</v>
      </c>
      <c r="I1946" s="19" t="s">
        <v>15719</v>
      </c>
      <c r="J1946" s="19" t="s">
        <v>23</v>
      </c>
      <c r="K1946" s="20" t="s">
        <v>13661</v>
      </c>
      <c r="L1946" s="19" t="s">
        <v>25</v>
      </c>
    </row>
    <row r="1947" spans="1:12" x14ac:dyDescent="0.25">
      <c r="A1947" s="19" t="s">
        <v>2744</v>
      </c>
      <c r="B1947" s="19" t="s">
        <v>2745</v>
      </c>
      <c r="C1947" s="19" t="s">
        <v>2847</v>
      </c>
      <c r="D1947" s="19" t="s">
        <v>2848</v>
      </c>
      <c r="E1947" s="20" t="s">
        <v>21</v>
      </c>
      <c r="F1947" s="19" t="s">
        <v>21</v>
      </c>
      <c r="G1947" s="180">
        <v>92265</v>
      </c>
      <c r="H1947" s="21" t="s">
        <v>2869</v>
      </c>
      <c r="I1947" s="19" t="s">
        <v>15719</v>
      </c>
      <c r="J1947" s="19" t="s">
        <v>23</v>
      </c>
      <c r="K1947" s="20" t="s">
        <v>13662</v>
      </c>
      <c r="L1947" s="19" t="s">
        <v>25</v>
      </c>
    </row>
    <row r="1948" spans="1:12" x14ac:dyDescent="0.25">
      <c r="A1948" s="19" t="s">
        <v>2744</v>
      </c>
      <c r="B1948" s="19" t="s">
        <v>2745</v>
      </c>
      <c r="C1948" s="19" t="s">
        <v>2847</v>
      </c>
      <c r="D1948" s="19" t="s">
        <v>2848</v>
      </c>
      <c r="E1948" s="20" t="s">
        <v>21</v>
      </c>
      <c r="F1948" s="19" t="s">
        <v>21</v>
      </c>
      <c r="G1948" s="180">
        <v>92266</v>
      </c>
      <c r="H1948" s="21" t="s">
        <v>2871</v>
      </c>
      <c r="I1948" s="19" t="s">
        <v>15719</v>
      </c>
      <c r="J1948" s="19" t="s">
        <v>23</v>
      </c>
      <c r="K1948" s="20" t="s">
        <v>13663</v>
      </c>
      <c r="L1948" s="19" t="s">
        <v>25</v>
      </c>
    </row>
    <row r="1949" spans="1:12" x14ac:dyDescent="0.25">
      <c r="A1949" s="19" t="s">
        <v>2744</v>
      </c>
      <c r="B1949" s="19" t="s">
        <v>2745</v>
      </c>
      <c r="C1949" s="19" t="s">
        <v>2847</v>
      </c>
      <c r="D1949" s="19" t="s">
        <v>2848</v>
      </c>
      <c r="E1949" s="20" t="s">
        <v>21</v>
      </c>
      <c r="F1949" s="19" t="s">
        <v>21</v>
      </c>
      <c r="G1949" s="180">
        <v>92267</v>
      </c>
      <c r="H1949" s="21" t="s">
        <v>2872</v>
      </c>
      <c r="I1949" s="19" t="s">
        <v>15719</v>
      </c>
      <c r="J1949" s="19" t="s">
        <v>23</v>
      </c>
      <c r="K1949" s="20" t="s">
        <v>13664</v>
      </c>
      <c r="L1949" s="19" t="s">
        <v>25</v>
      </c>
    </row>
    <row r="1950" spans="1:12" x14ac:dyDescent="0.25">
      <c r="A1950" s="19" t="s">
        <v>2744</v>
      </c>
      <c r="B1950" s="19" t="s">
        <v>2745</v>
      </c>
      <c r="C1950" s="19" t="s">
        <v>2847</v>
      </c>
      <c r="D1950" s="19" t="s">
        <v>2848</v>
      </c>
      <c r="E1950" s="20" t="s">
        <v>21</v>
      </c>
      <c r="F1950" s="19" t="s">
        <v>21</v>
      </c>
      <c r="G1950" s="180">
        <v>92268</v>
      </c>
      <c r="H1950" s="21" t="s">
        <v>2874</v>
      </c>
      <c r="I1950" s="19" t="s">
        <v>15719</v>
      </c>
      <c r="J1950" s="19" t="s">
        <v>23</v>
      </c>
      <c r="K1950" s="20" t="s">
        <v>13665</v>
      </c>
      <c r="L1950" s="19" t="s">
        <v>25</v>
      </c>
    </row>
    <row r="1951" spans="1:12" x14ac:dyDescent="0.25">
      <c r="A1951" s="19" t="s">
        <v>2744</v>
      </c>
      <c r="B1951" s="19" t="s">
        <v>2745</v>
      </c>
      <c r="C1951" s="19" t="s">
        <v>2847</v>
      </c>
      <c r="D1951" s="19" t="s">
        <v>2848</v>
      </c>
      <c r="E1951" s="20" t="s">
        <v>21</v>
      </c>
      <c r="F1951" s="19" t="s">
        <v>21</v>
      </c>
      <c r="G1951" s="180">
        <v>92269</v>
      </c>
      <c r="H1951" s="21" t="s">
        <v>2876</v>
      </c>
      <c r="I1951" s="19" t="s">
        <v>15719</v>
      </c>
      <c r="J1951" s="19" t="s">
        <v>23</v>
      </c>
      <c r="K1951" s="20" t="s">
        <v>12725</v>
      </c>
      <c r="L1951" s="19" t="s">
        <v>25</v>
      </c>
    </row>
    <row r="1952" spans="1:12" x14ac:dyDescent="0.25">
      <c r="A1952" s="19" t="s">
        <v>2744</v>
      </c>
      <c r="B1952" s="19" t="s">
        <v>2745</v>
      </c>
      <c r="C1952" s="19" t="s">
        <v>2847</v>
      </c>
      <c r="D1952" s="19" t="s">
        <v>2848</v>
      </c>
      <c r="E1952" s="20" t="s">
        <v>21</v>
      </c>
      <c r="F1952" s="19" t="s">
        <v>21</v>
      </c>
      <c r="G1952" s="180">
        <v>92270</v>
      </c>
      <c r="H1952" s="21" t="s">
        <v>2877</v>
      </c>
      <c r="I1952" s="19" t="s">
        <v>15719</v>
      </c>
      <c r="J1952" s="19" t="s">
        <v>23</v>
      </c>
      <c r="K1952" s="20" t="s">
        <v>13666</v>
      </c>
      <c r="L1952" s="19" t="s">
        <v>25</v>
      </c>
    </row>
    <row r="1953" spans="1:12" x14ac:dyDescent="0.25">
      <c r="A1953" s="19" t="s">
        <v>2744</v>
      </c>
      <c r="B1953" s="19" t="s">
        <v>2745</v>
      </c>
      <c r="C1953" s="19" t="s">
        <v>2847</v>
      </c>
      <c r="D1953" s="19" t="s">
        <v>2848</v>
      </c>
      <c r="E1953" s="20" t="s">
        <v>21</v>
      </c>
      <c r="F1953" s="19" t="s">
        <v>21</v>
      </c>
      <c r="G1953" s="180">
        <v>92271</v>
      </c>
      <c r="H1953" s="21" t="s">
        <v>2879</v>
      </c>
      <c r="I1953" s="19" t="s">
        <v>15719</v>
      </c>
      <c r="J1953" s="19" t="s">
        <v>23</v>
      </c>
      <c r="K1953" s="20" t="s">
        <v>13667</v>
      </c>
      <c r="L1953" s="19" t="s">
        <v>25</v>
      </c>
    </row>
    <row r="1954" spans="1:12" x14ac:dyDescent="0.25">
      <c r="A1954" s="19" t="s">
        <v>2744</v>
      </c>
      <c r="B1954" s="19" t="s">
        <v>2745</v>
      </c>
      <c r="C1954" s="19" t="s">
        <v>2847</v>
      </c>
      <c r="D1954" s="19" t="s">
        <v>2848</v>
      </c>
      <c r="E1954" s="20" t="s">
        <v>21</v>
      </c>
      <c r="F1954" s="19" t="s">
        <v>21</v>
      </c>
      <c r="G1954" s="180">
        <v>92272</v>
      </c>
      <c r="H1954" s="21" t="s">
        <v>2880</v>
      </c>
      <c r="I1954" s="19" t="s">
        <v>15747</v>
      </c>
      <c r="J1954" s="19" t="s">
        <v>23</v>
      </c>
      <c r="K1954" s="20" t="s">
        <v>5839</v>
      </c>
      <c r="L1954" s="19" t="s">
        <v>25</v>
      </c>
    </row>
    <row r="1955" spans="1:12" x14ac:dyDescent="0.25">
      <c r="A1955" s="19" t="s">
        <v>2744</v>
      </c>
      <c r="B1955" s="19" t="s">
        <v>2745</v>
      </c>
      <c r="C1955" s="19" t="s">
        <v>2847</v>
      </c>
      <c r="D1955" s="19" t="s">
        <v>2848</v>
      </c>
      <c r="E1955" s="20" t="s">
        <v>21</v>
      </c>
      <c r="F1955" s="19" t="s">
        <v>21</v>
      </c>
      <c r="G1955" s="180">
        <v>92273</v>
      </c>
      <c r="H1955" s="21" t="s">
        <v>2882</v>
      </c>
      <c r="I1955" s="19" t="s">
        <v>15747</v>
      </c>
      <c r="J1955" s="19" t="s">
        <v>23</v>
      </c>
      <c r="K1955" s="20" t="s">
        <v>10426</v>
      </c>
      <c r="L1955" s="19" t="s">
        <v>25</v>
      </c>
    </row>
    <row r="1956" spans="1:12" x14ac:dyDescent="0.25">
      <c r="A1956" s="19" t="s">
        <v>2744</v>
      </c>
      <c r="B1956" s="19" t="s">
        <v>2745</v>
      </c>
      <c r="C1956" s="19" t="s">
        <v>2847</v>
      </c>
      <c r="D1956" s="19" t="s">
        <v>2848</v>
      </c>
      <c r="E1956" s="20" t="s">
        <v>21</v>
      </c>
      <c r="F1956" s="19" t="s">
        <v>21</v>
      </c>
      <c r="G1956" s="180">
        <v>92409</v>
      </c>
      <c r="H1956" s="21" t="s">
        <v>2883</v>
      </c>
      <c r="I1956" s="19" t="s">
        <v>15719</v>
      </c>
      <c r="J1956" s="19" t="s">
        <v>23</v>
      </c>
      <c r="K1956" s="20" t="s">
        <v>13668</v>
      </c>
      <c r="L1956" s="19" t="s">
        <v>25</v>
      </c>
    </row>
    <row r="1957" spans="1:12" x14ac:dyDescent="0.25">
      <c r="A1957" s="19" t="s">
        <v>2744</v>
      </c>
      <c r="B1957" s="19" t="s">
        <v>2745</v>
      </c>
      <c r="C1957" s="19" t="s">
        <v>2847</v>
      </c>
      <c r="D1957" s="19" t="s">
        <v>2848</v>
      </c>
      <c r="E1957" s="20" t="s">
        <v>21</v>
      </c>
      <c r="F1957" s="19" t="s">
        <v>21</v>
      </c>
      <c r="G1957" s="180">
        <v>92411</v>
      </c>
      <c r="H1957" s="21" t="s">
        <v>2884</v>
      </c>
      <c r="I1957" s="19" t="s">
        <v>15719</v>
      </c>
      <c r="J1957" s="19" t="s">
        <v>23</v>
      </c>
      <c r="K1957" s="20" t="s">
        <v>13669</v>
      </c>
      <c r="L1957" s="19" t="s">
        <v>25</v>
      </c>
    </row>
    <row r="1958" spans="1:12" x14ac:dyDescent="0.25">
      <c r="A1958" s="19" t="s">
        <v>2744</v>
      </c>
      <c r="B1958" s="19" t="s">
        <v>2745</v>
      </c>
      <c r="C1958" s="19" t="s">
        <v>2847</v>
      </c>
      <c r="D1958" s="19" t="s">
        <v>2848</v>
      </c>
      <c r="E1958" s="20" t="s">
        <v>21</v>
      </c>
      <c r="F1958" s="19" t="s">
        <v>21</v>
      </c>
      <c r="G1958" s="180">
        <v>92413</v>
      </c>
      <c r="H1958" s="21" t="s">
        <v>2885</v>
      </c>
      <c r="I1958" s="19" t="s">
        <v>15719</v>
      </c>
      <c r="J1958" s="19" t="s">
        <v>23</v>
      </c>
      <c r="K1958" s="20" t="s">
        <v>12090</v>
      </c>
      <c r="L1958" s="19" t="s">
        <v>25</v>
      </c>
    </row>
    <row r="1959" spans="1:12" x14ac:dyDescent="0.25">
      <c r="A1959" s="19" t="s">
        <v>2744</v>
      </c>
      <c r="B1959" s="19" t="s">
        <v>2745</v>
      </c>
      <c r="C1959" s="19" t="s">
        <v>2847</v>
      </c>
      <c r="D1959" s="19" t="s">
        <v>2848</v>
      </c>
      <c r="E1959" s="20" t="s">
        <v>21</v>
      </c>
      <c r="F1959" s="19" t="s">
        <v>21</v>
      </c>
      <c r="G1959" s="180">
        <v>92415</v>
      </c>
      <c r="H1959" s="21" t="s">
        <v>2886</v>
      </c>
      <c r="I1959" s="19" t="s">
        <v>15719</v>
      </c>
      <c r="J1959" s="19" t="s">
        <v>23</v>
      </c>
      <c r="K1959" s="20" t="s">
        <v>13670</v>
      </c>
      <c r="L1959" s="19" t="s">
        <v>25</v>
      </c>
    </row>
    <row r="1960" spans="1:12" x14ac:dyDescent="0.25">
      <c r="A1960" s="19" t="s">
        <v>2744</v>
      </c>
      <c r="B1960" s="19" t="s">
        <v>2745</v>
      </c>
      <c r="C1960" s="19" t="s">
        <v>2847</v>
      </c>
      <c r="D1960" s="19" t="s">
        <v>2848</v>
      </c>
      <c r="E1960" s="20" t="s">
        <v>21</v>
      </c>
      <c r="F1960" s="19" t="s">
        <v>21</v>
      </c>
      <c r="G1960" s="180">
        <v>92417</v>
      </c>
      <c r="H1960" s="21" t="s">
        <v>2887</v>
      </c>
      <c r="I1960" s="19" t="s">
        <v>15719</v>
      </c>
      <c r="J1960" s="19" t="s">
        <v>23</v>
      </c>
      <c r="K1960" s="20" t="s">
        <v>13671</v>
      </c>
      <c r="L1960" s="19" t="s">
        <v>25</v>
      </c>
    </row>
    <row r="1961" spans="1:12" x14ac:dyDescent="0.25">
      <c r="A1961" s="19" t="s">
        <v>2744</v>
      </c>
      <c r="B1961" s="19" t="s">
        <v>2745</v>
      </c>
      <c r="C1961" s="19" t="s">
        <v>2847</v>
      </c>
      <c r="D1961" s="19" t="s">
        <v>2848</v>
      </c>
      <c r="E1961" s="20" t="s">
        <v>21</v>
      </c>
      <c r="F1961" s="19" t="s">
        <v>21</v>
      </c>
      <c r="G1961" s="180">
        <v>92419</v>
      </c>
      <c r="H1961" s="21" t="s">
        <v>2889</v>
      </c>
      <c r="I1961" s="19" t="s">
        <v>15719</v>
      </c>
      <c r="J1961" s="19" t="s">
        <v>23</v>
      </c>
      <c r="K1961" s="20" t="s">
        <v>13672</v>
      </c>
      <c r="L1961" s="19" t="s">
        <v>25</v>
      </c>
    </row>
    <row r="1962" spans="1:12" x14ac:dyDescent="0.25">
      <c r="A1962" s="19" t="s">
        <v>2744</v>
      </c>
      <c r="B1962" s="19" t="s">
        <v>2745</v>
      </c>
      <c r="C1962" s="19" t="s">
        <v>2847</v>
      </c>
      <c r="D1962" s="19" t="s">
        <v>2848</v>
      </c>
      <c r="E1962" s="20" t="s">
        <v>21</v>
      </c>
      <c r="F1962" s="19" t="s">
        <v>21</v>
      </c>
      <c r="G1962" s="180">
        <v>92421</v>
      </c>
      <c r="H1962" s="21" t="s">
        <v>2890</v>
      </c>
      <c r="I1962" s="19" t="s">
        <v>15719</v>
      </c>
      <c r="J1962" s="19" t="s">
        <v>23</v>
      </c>
      <c r="K1962" s="20" t="s">
        <v>13673</v>
      </c>
      <c r="L1962" s="19" t="s">
        <v>25</v>
      </c>
    </row>
    <row r="1963" spans="1:12" x14ac:dyDescent="0.25">
      <c r="A1963" s="19" t="s">
        <v>2744</v>
      </c>
      <c r="B1963" s="19" t="s">
        <v>2745</v>
      </c>
      <c r="C1963" s="19" t="s">
        <v>2847</v>
      </c>
      <c r="D1963" s="19" t="s">
        <v>2848</v>
      </c>
      <c r="E1963" s="20" t="s">
        <v>21</v>
      </c>
      <c r="F1963" s="19" t="s">
        <v>21</v>
      </c>
      <c r="G1963" s="180">
        <v>92423</v>
      </c>
      <c r="H1963" s="21" t="s">
        <v>2891</v>
      </c>
      <c r="I1963" s="19" t="s">
        <v>15719</v>
      </c>
      <c r="J1963" s="19" t="s">
        <v>23</v>
      </c>
      <c r="K1963" s="20" t="s">
        <v>13674</v>
      </c>
      <c r="L1963" s="19" t="s">
        <v>25</v>
      </c>
    </row>
    <row r="1964" spans="1:12" x14ac:dyDescent="0.25">
      <c r="A1964" s="19" t="s">
        <v>2744</v>
      </c>
      <c r="B1964" s="19" t="s">
        <v>2745</v>
      </c>
      <c r="C1964" s="19" t="s">
        <v>2847</v>
      </c>
      <c r="D1964" s="19" t="s">
        <v>2848</v>
      </c>
      <c r="E1964" s="20" t="s">
        <v>21</v>
      </c>
      <c r="F1964" s="19" t="s">
        <v>21</v>
      </c>
      <c r="G1964" s="180">
        <v>92425</v>
      </c>
      <c r="H1964" s="21" t="s">
        <v>2892</v>
      </c>
      <c r="I1964" s="19" t="s">
        <v>15719</v>
      </c>
      <c r="J1964" s="19" t="s">
        <v>23</v>
      </c>
      <c r="K1964" s="20" t="s">
        <v>13675</v>
      </c>
      <c r="L1964" s="19" t="s">
        <v>25</v>
      </c>
    </row>
    <row r="1965" spans="1:12" x14ac:dyDescent="0.25">
      <c r="A1965" s="19" t="s">
        <v>2744</v>
      </c>
      <c r="B1965" s="19" t="s">
        <v>2745</v>
      </c>
      <c r="C1965" s="19" t="s">
        <v>2847</v>
      </c>
      <c r="D1965" s="19" t="s">
        <v>2848</v>
      </c>
      <c r="E1965" s="20" t="s">
        <v>21</v>
      </c>
      <c r="F1965" s="19" t="s">
        <v>21</v>
      </c>
      <c r="G1965" s="180">
        <v>92427</v>
      </c>
      <c r="H1965" s="21" t="s">
        <v>2893</v>
      </c>
      <c r="I1965" s="19" t="s">
        <v>15719</v>
      </c>
      <c r="J1965" s="19" t="s">
        <v>23</v>
      </c>
      <c r="K1965" s="20" t="s">
        <v>7084</v>
      </c>
      <c r="L1965" s="19" t="s">
        <v>25</v>
      </c>
    </row>
    <row r="1966" spans="1:12" x14ac:dyDescent="0.25">
      <c r="A1966" s="19" t="s">
        <v>2744</v>
      </c>
      <c r="B1966" s="19" t="s">
        <v>2745</v>
      </c>
      <c r="C1966" s="19" t="s">
        <v>2847</v>
      </c>
      <c r="D1966" s="19" t="s">
        <v>2848</v>
      </c>
      <c r="E1966" s="20" t="s">
        <v>21</v>
      </c>
      <c r="F1966" s="19" t="s">
        <v>21</v>
      </c>
      <c r="G1966" s="180">
        <v>92429</v>
      </c>
      <c r="H1966" s="21" t="s">
        <v>2894</v>
      </c>
      <c r="I1966" s="19" t="s">
        <v>15719</v>
      </c>
      <c r="J1966" s="19" t="s">
        <v>23</v>
      </c>
      <c r="K1966" s="20" t="s">
        <v>13676</v>
      </c>
      <c r="L1966" s="19" t="s">
        <v>25</v>
      </c>
    </row>
    <row r="1967" spans="1:12" x14ac:dyDescent="0.25">
      <c r="A1967" s="19" t="s">
        <v>2744</v>
      </c>
      <c r="B1967" s="19" t="s">
        <v>2745</v>
      </c>
      <c r="C1967" s="19" t="s">
        <v>2847</v>
      </c>
      <c r="D1967" s="19" t="s">
        <v>2848</v>
      </c>
      <c r="E1967" s="20" t="s">
        <v>21</v>
      </c>
      <c r="F1967" s="19" t="s">
        <v>21</v>
      </c>
      <c r="G1967" s="180">
        <v>92431</v>
      </c>
      <c r="H1967" s="21" t="s">
        <v>2895</v>
      </c>
      <c r="I1967" s="19" t="s">
        <v>15719</v>
      </c>
      <c r="J1967" s="19" t="s">
        <v>23</v>
      </c>
      <c r="K1967" s="20" t="s">
        <v>48</v>
      </c>
      <c r="L1967" s="19" t="s">
        <v>25</v>
      </c>
    </row>
    <row r="1968" spans="1:12" x14ac:dyDescent="0.25">
      <c r="A1968" s="19" t="s">
        <v>2744</v>
      </c>
      <c r="B1968" s="19" t="s">
        <v>2745</v>
      </c>
      <c r="C1968" s="19" t="s">
        <v>2847</v>
      </c>
      <c r="D1968" s="19" t="s">
        <v>2848</v>
      </c>
      <c r="E1968" s="20" t="s">
        <v>21</v>
      </c>
      <c r="F1968" s="19" t="s">
        <v>21</v>
      </c>
      <c r="G1968" s="180">
        <v>92433</v>
      </c>
      <c r="H1968" s="21" t="s">
        <v>2897</v>
      </c>
      <c r="I1968" s="19" t="s">
        <v>15719</v>
      </c>
      <c r="J1968" s="19" t="s">
        <v>23</v>
      </c>
      <c r="K1968" s="20" t="s">
        <v>13677</v>
      </c>
      <c r="L1968" s="19" t="s">
        <v>25</v>
      </c>
    </row>
    <row r="1969" spans="1:12" x14ac:dyDescent="0.25">
      <c r="A1969" s="19" t="s">
        <v>2744</v>
      </c>
      <c r="B1969" s="19" t="s">
        <v>2745</v>
      </c>
      <c r="C1969" s="19" t="s">
        <v>2847</v>
      </c>
      <c r="D1969" s="19" t="s">
        <v>2848</v>
      </c>
      <c r="E1969" s="20" t="s">
        <v>21</v>
      </c>
      <c r="F1969" s="19" t="s">
        <v>21</v>
      </c>
      <c r="G1969" s="180">
        <v>92435</v>
      </c>
      <c r="H1969" s="21" t="s">
        <v>2898</v>
      </c>
      <c r="I1969" s="19" t="s">
        <v>15719</v>
      </c>
      <c r="J1969" s="19" t="s">
        <v>23</v>
      </c>
      <c r="K1969" s="20" t="s">
        <v>13678</v>
      </c>
      <c r="L1969" s="19" t="s">
        <v>25</v>
      </c>
    </row>
    <row r="1970" spans="1:12" x14ac:dyDescent="0.25">
      <c r="A1970" s="19" t="s">
        <v>2744</v>
      </c>
      <c r="B1970" s="19" t="s">
        <v>2745</v>
      </c>
      <c r="C1970" s="19" t="s">
        <v>2847</v>
      </c>
      <c r="D1970" s="19" t="s">
        <v>2848</v>
      </c>
      <c r="E1970" s="20" t="s">
        <v>21</v>
      </c>
      <c r="F1970" s="19" t="s">
        <v>21</v>
      </c>
      <c r="G1970" s="180">
        <v>92437</v>
      </c>
      <c r="H1970" s="21" t="s">
        <v>2900</v>
      </c>
      <c r="I1970" s="19" t="s">
        <v>15719</v>
      </c>
      <c r="J1970" s="19" t="s">
        <v>23</v>
      </c>
      <c r="K1970" s="20" t="s">
        <v>13679</v>
      </c>
      <c r="L1970" s="19" t="s">
        <v>25</v>
      </c>
    </row>
    <row r="1971" spans="1:12" x14ac:dyDescent="0.25">
      <c r="A1971" s="19" t="s">
        <v>2744</v>
      </c>
      <c r="B1971" s="19" t="s">
        <v>2745</v>
      </c>
      <c r="C1971" s="19" t="s">
        <v>2847</v>
      </c>
      <c r="D1971" s="19" t="s">
        <v>2848</v>
      </c>
      <c r="E1971" s="20" t="s">
        <v>21</v>
      </c>
      <c r="F1971" s="19" t="s">
        <v>21</v>
      </c>
      <c r="G1971" s="180">
        <v>92439</v>
      </c>
      <c r="H1971" s="21" t="s">
        <v>2902</v>
      </c>
      <c r="I1971" s="19" t="s">
        <v>15719</v>
      </c>
      <c r="J1971" s="19" t="s">
        <v>23</v>
      </c>
      <c r="K1971" s="20" t="s">
        <v>13680</v>
      </c>
      <c r="L1971" s="19" t="s">
        <v>25</v>
      </c>
    </row>
    <row r="1972" spans="1:12" x14ac:dyDescent="0.25">
      <c r="A1972" s="19" t="s">
        <v>2744</v>
      </c>
      <c r="B1972" s="19" t="s">
        <v>2745</v>
      </c>
      <c r="C1972" s="19" t="s">
        <v>2847</v>
      </c>
      <c r="D1972" s="19" t="s">
        <v>2848</v>
      </c>
      <c r="E1972" s="20" t="s">
        <v>21</v>
      </c>
      <c r="F1972" s="19" t="s">
        <v>21</v>
      </c>
      <c r="G1972" s="180">
        <v>92441</v>
      </c>
      <c r="H1972" s="21" t="s">
        <v>2903</v>
      </c>
      <c r="I1972" s="19" t="s">
        <v>15719</v>
      </c>
      <c r="J1972" s="19" t="s">
        <v>23</v>
      </c>
      <c r="K1972" s="20" t="s">
        <v>13681</v>
      </c>
      <c r="L1972" s="19" t="s">
        <v>25</v>
      </c>
    </row>
    <row r="1973" spans="1:12" x14ac:dyDescent="0.25">
      <c r="A1973" s="19" t="s">
        <v>2744</v>
      </c>
      <c r="B1973" s="19" t="s">
        <v>2745</v>
      </c>
      <c r="C1973" s="19" t="s">
        <v>2847</v>
      </c>
      <c r="D1973" s="19" t="s">
        <v>2848</v>
      </c>
      <c r="E1973" s="20" t="s">
        <v>21</v>
      </c>
      <c r="F1973" s="19" t="s">
        <v>21</v>
      </c>
      <c r="G1973" s="180">
        <v>92443</v>
      </c>
      <c r="H1973" s="21" t="s">
        <v>2904</v>
      </c>
      <c r="I1973" s="19" t="s">
        <v>15719</v>
      </c>
      <c r="J1973" s="19" t="s">
        <v>23</v>
      </c>
      <c r="K1973" s="20" t="s">
        <v>11557</v>
      </c>
      <c r="L1973" s="19" t="s">
        <v>25</v>
      </c>
    </row>
    <row r="1974" spans="1:12" x14ac:dyDescent="0.25">
      <c r="A1974" s="19" t="s">
        <v>2744</v>
      </c>
      <c r="B1974" s="19" t="s">
        <v>2745</v>
      </c>
      <c r="C1974" s="19" t="s">
        <v>2847</v>
      </c>
      <c r="D1974" s="19" t="s">
        <v>2848</v>
      </c>
      <c r="E1974" s="20" t="s">
        <v>21</v>
      </c>
      <c r="F1974" s="19" t="s">
        <v>21</v>
      </c>
      <c r="G1974" s="180">
        <v>92445</v>
      </c>
      <c r="H1974" s="21" t="s">
        <v>2905</v>
      </c>
      <c r="I1974" s="19" t="s">
        <v>15719</v>
      </c>
      <c r="J1974" s="19" t="s">
        <v>23</v>
      </c>
      <c r="K1974" s="20" t="s">
        <v>13682</v>
      </c>
      <c r="L1974" s="19" t="s">
        <v>25</v>
      </c>
    </row>
    <row r="1975" spans="1:12" x14ac:dyDescent="0.25">
      <c r="A1975" s="19" t="s">
        <v>2744</v>
      </c>
      <c r="B1975" s="19" t="s">
        <v>2745</v>
      </c>
      <c r="C1975" s="19" t="s">
        <v>2847</v>
      </c>
      <c r="D1975" s="19" t="s">
        <v>2848</v>
      </c>
      <c r="E1975" s="20" t="s">
        <v>21</v>
      </c>
      <c r="F1975" s="19" t="s">
        <v>21</v>
      </c>
      <c r="G1975" s="180">
        <v>92446</v>
      </c>
      <c r="H1975" s="21" t="s">
        <v>2907</v>
      </c>
      <c r="I1975" s="19" t="s">
        <v>15719</v>
      </c>
      <c r="J1975" s="19" t="s">
        <v>23</v>
      </c>
      <c r="K1975" s="20" t="s">
        <v>13683</v>
      </c>
      <c r="L1975" s="19" t="s">
        <v>25</v>
      </c>
    </row>
    <row r="1976" spans="1:12" x14ac:dyDescent="0.25">
      <c r="A1976" s="19" t="s">
        <v>2744</v>
      </c>
      <c r="B1976" s="19" t="s">
        <v>2745</v>
      </c>
      <c r="C1976" s="19" t="s">
        <v>2847</v>
      </c>
      <c r="D1976" s="19" t="s">
        <v>2848</v>
      </c>
      <c r="E1976" s="20" t="s">
        <v>21</v>
      </c>
      <c r="F1976" s="19" t="s">
        <v>21</v>
      </c>
      <c r="G1976" s="180">
        <v>92447</v>
      </c>
      <c r="H1976" s="21" t="s">
        <v>2908</v>
      </c>
      <c r="I1976" s="19" t="s">
        <v>15719</v>
      </c>
      <c r="J1976" s="19" t="s">
        <v>23</v>
      </c>
      <c r="K1976" s="20" t="s">
        <v>4096</v>
      </c>
      <c r="L1976" s="19" t="s">
        <v>25</v>
      </c>
    </row>
    <row r="1977" spans="1:12" x14ac:dyDescent="0.25">
      <c r="A1977" s="19" t="s">
        <v>2744</v>
      </c>
      <c r="B1977" s="19" t="s">
        <v>2745</v>
      </c>
      <c r="C1977" s="19" t="s">
        <v>2847</v>
      </c>
      <c r="D1977" s="19" t="s">
        <v>2848</v>
      </c>
      <c r="E1977" s="20" t="s">
        <v>21</v>
      </c>
      <c r="F1977" s="19" t="s">
        <v>21</v>
      </c>
      <c r="G1977" s="180">
        <v>92448</v>
      </c>
      <c r="H1977" s="21" t="s">
        <v>2909</v>
      </c>
      <c r="I1977" s="19" t="s">
        <v>15719</v>
      </c>
      <c r="J1977" s="19" t="s">
        <v>23</v>
      </c>
      <c r="K1977" s="20" t="s">
        <v>4701</v>
      </c>
      <c r="L1977" s="19" t="s">
        <v>25</v>
      </c>
    </row>
    <row r="1978" spans="1:12" x14ac:dyDescent="0.25">
      <c r="A1978" s="19" t="s">
        <v>2744</v>
      </c>
      <c r="B1978" s="19" t="s">
        <v>2745</v>
      </c>
      <c r="C1978" s="19" t="s">
        <v>2847</v>
      </c>
      <c r="D1978" s="19" t="s">
        <v>2848</v>
      </c>
      <c r="E1978" s="20" t="s">
        <v>21</v>
      </c>
      <c r="F1978" s="19" t="s">
        <v>21</v>
      </c>
      <c r="G1978" s="180">
        <v>92449</v>
      </c>
      <c r="H1978" s="21" t="s">
        <v>2911</v>
      </c>
      <c r="I1978" s="19" t="s">
        <v>15719</v>
      </c>
      <c r="J1978" s="19" t="s">
        <v>23</v>
      </c>
      <c r="K1978" s="20" t="s">
        <v>13013</v>
      </c>
      <c r="L1978" s="19" t="s">
        <v>25</v>
      </c>
    </row>
    <row r="1979" spans="1:12" x14ac:dyDescent="0.25">
      <c r="A1979" s="19" t="s">
        <v>2744</v>
      </c>
      <c r="B1979" s="19" t="s">
        <v>2745</v>
      </c>
      <c r="C1979" s="19" t="s">
        <v>2847</v>
      </c>
      <c r="D1979" s="19" t="s">
        <v>2848</v>
      </c>
      <c r="E1979" s="20" t="s">
        <v>21</v>
      </c>
      <c r="F1979" s="19" t="s">
        <v>21</v>
      </c>
      <c r="G1979" s="180">
        <v>92450</v>
      </c>
      <c r="H1979" s="21" t="s">
        <v>2912</v>
      </c>
      <c r="I1979" s="19" t="s">
        <v>15719</v>
      </c>
      <c r="J1979" s="19" t="s">
        <v>23</v>
      </c>
      <c r="K1979" s="20" t="s">
        <v>13684</v>
      </c>
      <c r="L1979" s="19" t="s">
        <v>25</v>
      </c>
    </row>
    <row r="1980" spans="1:12" x14ac:dyDescent="0.25">
      <c r="A1980" s="19" t="s">
        <v>2744</v>
      </c>
      <c r="B1980" s="19" t="s">
        <v>2745</v>
      </c>
      <c r="C1980" s="19" t="s">
        <v>2847</v>
      </c>
      <c r="D1980" s="19" t="s">
        <v>2848</v>
      </c>
      <c r="E1980" s="20" t="s">
        <v>21</v>
      </c>
      <c r="F1980" s="19" t="s">
        <v>21</v>
      </c>
      <c r="G1980" s="180">
        <v>92451</v>
      </c>
      <c r="H1980" s="21" t="s">
        <v>2913</v>
      </c>
      <c r="I1980" s="19" t="s">
        <v>15719</v>
      </c>
      <c r="J1980" s="19" t="s">
        <v>23</v>
      </c>
      <c r="K1980" s="20" t="s">
        <v>13685</v>
      </c>
      <c r="L1980" s="19" t="s">
        <v>25</v>
      </c>
    </row>
    <row r="1981" spans="1:12" x14ac:dyDescent="0.25">
      <c r="A1981" s="19" t="s">
        <v>2744</v>
      </c>
      <c r="B1981" s="19" t="s">
        <v>2745</v>
      </c>
      <c r="C1981" s="19" t="s">
        <v>2847</v>
      </c>
      <c r="D1981" s="19" t="s">
        <v>2848</v>
      </c>
      <c r="E1981" s="20" t="s">
        <v>21</v>
      </c>
      <c r="F1981" s="19" t="s">
        <v>21</v>
      </c>
      <c r="G1981" s="180">
        <v>92452</v>
      </c>
      <c r="H1981" s="21" t="s">
        <v>2914</v>
      </c>
      <c r="I1981" s="19" t="s">
        <v>15719</v>
      </c>
      <c r="J1981" s="19" t="s">
        <v>23</v>
      </c>
      <c r="K1981" s="20" t="s">
        <v>13686</v>
      </c>
      <c r="L1981" s="19" t="s">
        <v>25</v>
      </c>
    </row>
    <row r="1982" spans="1:12" x14ac:dyDescent="0.25">
      <c r="A1982" s="19" t="s">
        <v>2744</v>
      </c>
      <c r="B1982" s="19" t="s">
        <v>2745</v>
      </c>
      <c r="C1982" s="19" t="s">
        <v>2847</v>
      </c>
      <c r="D1982" s="19" t="s">
        <v>2848</v>
      </c>
      <c r="E1982" s="20" t="s">
        <v>21</v>
      </c>
      <c r="F1982" s="19" t="s">
        <v>21</v>
      </c>
      <c r="G1982" s="180">
        <v>92453</v>
      </c>
      <c r="H1982" s="21" t="s">
        <v>2915</v>
      </c>
      <c r="I1982" s="19" t="s">
        <v>15719</v>
      </c>
      <c r="J1982" s="19" t="s">
        <v>23</v>
      </c>
      <c r="K1982" s="20" t="s">
        <v>13687</v>
      </c>
      <c r="L1982" s="19" t="s">
        <v>25</v>
      </c>
    </row>
    <row r="1983" spans="1:12" x14ac:dyDescent="0.25">
      <c r="A1983" s="19" t="s">
        <v>2744</v>
      </c>
      <c r="B1983" s="19" t="s">
        <v>2745</v>
      </c>
      <c r="C1983" s="19" t="s">
        <v>2847</v>
      </c>
      <c r="D1983" s="19" t="s">
        <v>2848</v>
      </c>
      <c r="E1983" s="20" t="s">
        <v>21</v>
      </c>
      <c r="F1983" s="19" t="s">
        <v>21</v>
      </c>
      <c r="G1983" s="180">
        <v>92454</v>
      </c>
      <c r="H1983" s="21" t="s">
        <v>2916</v>
      </c>
      <c r="I1983" s="19" t="s">
        <v>15719</v>
      </c>
      <c r="J1983" s="19" t="s">
        <v>23</v>
      </c>
      <c r="K1983" s="20" t="s">
        <v>13688</v>
      </c>
      <c r="L1983" s="19" t="s">
        <v>25</v>
      </c>
    </row>
    <row r="1984" spans="1:12" x14ac:dyDescent="0.25">
      <c r="A1984" s="19" t="s">
        <v>2744</v>
      </c>
      <c r="B1984" s="19" t="s">
        <v>2745</v>
      </c>
      <c r="C1984" s="19" t="s">
        <v>2847</v>
      </c>
      <c r="D1984" s="19" t="s">
        <v>2848</v>
      </c>
      <c r="E1984" s="20" t="s">
        <v>21</v>
      </c>
      <c r="F1984" s="19" t="s">
        <v>21</v>
      </c>
      <c r="G1984" s="180">
        <v>92455</v>
      </c>
      <c r="H1984" s="21" t="s">
        <v>2917</v>
      </c>
      <c r="I1984" s="19" t="s">
        <v>15719</v>
      </c>
      <c r="J1984" s="19" t="s">
        <v>23</v>
      </c>
      <c r="K1984" s="20" t="s">
        <v>13689</v>
      </c>
      <c r="L1984" s="19" t="s">
        <v>25</v>
      </c>
    </row>
    <row r="1985" spans="1:12" x14ac:dyDescent="0.25">
      <c r="A1985" s="19" t="s">
        <v>2744</v>
      </c>
      <c r="B1985" s="19" t="s">
        <v>2745</v>
      </c>
      <c r="C1985" s="19" t="s">
        <v>2847</v>
      </c>
      <c r="D1985" s="19" t="s">
        <v>2848</v>
      </c>
      <c r="E1985" s="20" t="s">
        <v>21</v>
      </c>
      <c r="F1985" s="19" t="s">
        <v>21</v>
      </c>
      <c r="G1985" s="180">
        <v>92456</v>
      </c>
      <c r="H1985" s="21" t="s">
        <v>2918</v>
      </c>
      <c r="I1985" s="19" t="s">
        <v>15719</v>
      </c>
      <c r="J1985" s="19" t="s">
        <v>23</v>
      </c>
      <c r="K1985" s="20" t="s">
        <v>13690</v>
      </c>
      <c r="L1985" s="19" t="s">
        <v>25</v>
      </c>
    </row>
    <row r="1986" spans="1:12" x14ac:dyDescent="0.25">
      <c r="A1986" s="19" t="s">
        <v>2744</v>
      </c>
      <c r="B1986" s="19" t="s">
        <v>2745</v>
      </c>
      <c r="C1986" s="19" t="s">
        <v>2847</v>
      </c>
      <c r="D1986" s="19" t="s">
        <v>2848</v>
      </c>
      <c r="E1986" s="20" t="s">
        <v>21</v>
      </c>
      <c r="F1986" s="19" t="s">
        <v>21</v>
      </c>
      <c r="G1986" s="180">
        <v>92457</v>
      </c>
      <c r="H1986" s="21" t="s">
        <v>2919</v>
      </c>
      <c r="I1986" s="19" t="s">
        <v>15719</v>
      </c>
      <c r="J1986" s="19" t="s">
        <v>23</v>
      </c>
      <c r="K1986" s="20" t="s">
        <v>13691</v>
      </c>
      <c r="L1986" s="19" t="s">
        <v>25</v>
      </c>
    </row>
    <row r="1987" spans="1:12" x14ac:dyDescent="0.25">
      <c r="A1987" s="19" t="s">
        <v>2744</v>
      </c>
      <c r="B1987" s="19" t="s">
        <v>2745</v>
      </c>
      <c r="C1987" s="19" t="s">
        <v>2847</v>
      </c>
      <c r="D1987" s="19" t="s">
        <v>2848</v>
      </c>
      <c r="E1987" s="20" t="s">
        <v>21</v>
      </c>
      <c r="F1987" s="19" t="s">
        <v>21</v>
      </c>
      <c r="G1987" s="180">
        <v>92458</v>
      </c>
      <c r="H1987" s="21" t="s">
        <v>2920</v>
      </c>
      <c r="I1987" s="19" t="s">
        <v>15719</v>
      </c>
      <c r="J1987" s="19" t="s">
        <v>23</v>
      </c>
      <c r="K1987" s="20" t="s">
        <v>13692</v>
      </c>
      <c r="L1987" s="19" t="s">
        <v>25</v>
      </c>
    </row>
    <row r="1988" spans="1:12" x14ac:dyDescent="0.25">
      <c r="A1988" s="19" t="s">
        <v>2744</v>
      </c>
      <c r="B1988" s="19" t="s">
        <v>2745</v>
      </c>
      <c r="C1988" s="19" t="s">
        <v>2847</v>
      </c>
      <c r="D1988" s="19" t="s">
        <v>2848</v>
      </c>
      <c r="E1988" s="20" t="s">
        <v>21</v>
      </c>
      <c r="F1988" s="19" t="s">
        <v>21</v>
      </c>
      <c r="G1988" s="180">
        <v>92459</v>
      </c>
      <c r="H1988" s="21" t="s">
        <v>2921</v>
      </c>
      <c r="I1988" s="19" t="s">
        <v>15719</v>
      </c>
      <c r="J1988" s="19" t="s">
        <v>23</v>
      </c>
      <c r="K1988" s="20" t="s">
        <v>13693</v>
      </c>
      <c r="L1988" s="19" t="s">
        <v>25</v>
      </c>
    </row>
    <row r="1989" spans="1:12" x14ac:dyDescent="0.25">
      <c r="A1989" s="19" t="s">
        <v>2744</v>
      </c>
      <c r="B1989" s="19" t="s">
        <v>2745</v>
      </c>
      <c r="C1989" s="19" t="s">
        <v>2847</v>
      </c>
      <c r="D1989" s="19" t="s">
        <v>2848</v>
      </c>
      <c r="E1989" s="20" t="s">
        <v>21</v>
      </c>
      <c r="F1989" s="19" t="s">
        <v>21</v>
      </c>
      <c r="G1989" s="180">
        <v>92460</v>
      </c>
      <c r="H1989" s="21" t="s">
        <v>2922</v>
      </c>
      <c r="I1989" s="19" t="s">
        <v>15719</v>
      </c>
      <c r="J1989" s="19" t="s">
        <v>23</v>
      </c>
      <c r="K1989" s="20" t="s">
        <v>7195</v>
      </c>
      <c r="L1989" s="19" t="s">
        <v>25</v>
      </c>
    </row>
    <row r="1990" spans="1:12" x14ac:dyDescent="0.25">
      <c r="A1990" s="19" t="s">
        <v>2744</v>
      </c>
      <c r="B1990" s="19" t="s">
        <v>2745</v>
      </c>
      <c r="C1990" s="19" t="s">
        <v>2847</v>
      </c>
      <c r="D1990" s="19" t="s">
        <v>2848</v>
      </c>
      <c r="E1990" s="20" t="s">
        <v>21</v>
      </c>
      <c r="F1990" s="19" t="s">
        <v>21</v>
      </c>
      <c r="G1990" s="180">
        <v>92461</v>
      </c>
      <c r="H1990" s="21" t="s">
        <v>2923</v>
      </c>
      <c r="I1990" s="19" t="s">
        <v>15719</v>
      </c>
      <c r="J1990" s="19" t="s">
        <v>23</v>
      </c>
      <c r="K1990" s="20" t="s">
        <v>6196</v>
      </c>
      <c r="L1990" s="19" t="s">
        <v>25</v>
      </c>
    </row>
    <row r="1991" spans="1:12" x14ac:dyDescent="0.25">
      <c r="A1991" s="19" t="s">
        <v>2744</v>
      </c>
      <c r="B1991" s="19" t="s">
        <v>2745</v>
      </c>
      <c r="C1991" s="19" t="s">
        <v>2847</v>
      </c>
      <c r="D1991" s="19" t="s">
        <v>2848</v>
      </c>
      <c r="E1991" s="20" t="s">
        <v>21</v>
      </c>
      <c r="F1991" s="19" t="s">
        <v>21</v>
      </c>
      <c r="G1991" s="180">
        <v>92462</v>
      </c>
      <c r="H1991" s="21" t="s">
        <v>2924</v>
      </c>
      <c r="I1991" s="19" t="s">
        <v>15719</v>
      </c>
      <c r="J1991" s="19" t="s">
        <v>23</v>
      </c>
      <c r="K1991" s="20" t="s">
        <v>12899</v>
      </c>
      <c r="L1991" s="19" t="s">
        <v>25</v>
      </c>
    </row>
    <row r="1992" spans="1:12" x14ac:dyDescent="0.25">
      <c r="A1992" s="19" t="s">
        <v>2744</v>
      </c>
      <c r="B1992" s="19" t="s">
        <v>2745</v>
      </c>
      <c r="C1992" s="19" t="s">
        <v>2847</v>
      </c>
      <c r="D1992" s="19" t="s">
        <v>2848</v>
      </c>
      <c r="E1992" s="20" t="s">
        <v>21</v>
      </c>
      <c r="F1992" s="19" t="s">
        <v>21</v>
      </c>
      <c r="G1992" s="180">
        <v>92463</v>
      </c>
      <c r="H1992" s="21" t="s">
        <v>2925</v>
      </c>
      <c r="I1992" s="19" t="s">
        <v>15719</v>
      </c>
      <c r="J1992" s="19" t="s">
        <v>23</v>
      </c>
      <c r="K1992" s="20" t="s">
        <v>13694</v>
      </c>
      <c r="L1992" s="19" t="s">
        <v>25</v>
      </c>
    </row>
    <row r="1993" spans="1:12" x14ac:dyDescent="0.25">
      <c r="A1993" s="19" t="s">
        <v>2744</v>
      </c>
      <c r="B1993" s="19" t="s">
        <v>2745</v>
      </c>
      <c r="C1993" s="19" t="s">
        <v>2847</v>
      </c>
      <c r="D1993" s="19" t="s">
        <v>2848</v>
      </c>
      <c r="E1993" s="20" t="s">
        <v>21</v>
      </c>
      <c r="F1993" s="19" t="s">
        <v>21</v>
      </c>
      <c r="G1993" s="180">
        <v>92464</v>
      </c>
      <c r="H1993" s="21" t="s">
        <v>2927</v>
      </c>
      <c r="I1993" s="19" t="s">
        <v>15719</v>
      </c>
      <c r="J1993" s="19" t="s">
        <v>23</v>
      </c>
      <c r="K1993" s="20" t="s">
        <v>13695</v>
      </c>
      <c r="L1993" s="19" t="s">
        <v>25</v>
      </c>
    </row>
    <row r="1994" spans="1:12" x14ac:dyDescent="0.25">
      <c r="A1994" s="19" t="s">
        <v>2744</v>
      </c>
      <c r="B1994" s="19" t="s">
        <v>2745</v>
      </c>
      <c r="C1994" s="19" t="s">
        <v>2847</v>
      </c>
      <c r="D1994" s="19" t="s">
        <v>2848</v>
      </c>
      <c r="E1994" s="20" t="s">
        <v>21</v>
      </c>
      <c r="F1994" s="19" t="s">
        <v>21</v>
      </c>
      <c r="G1994" s="180">
        <v>92465</v>
      </c>
      <c r="H1994" s="21" t="s">
        <v>2928</v>
      </c>
      <c r="I1994" s="19" t="s">
        <v>15719</v>
      </c>
      <c r="J1994" s="19" t="s">
        <v>23</v>
      </c>
      <c r="K1994" s="20" t="s">
        <v>13696</v>
      </c>
      <c r="L1994" s="19" t="s">
        <v>25</v>
      </c>
    </row>
    <row r="1995" spans="1:12" x14ac:dyDescent="0.25">
      <c r="A1995" s="19" t="s">
        <v>2744</v>
      </c>
      <c r="B1995" s="19" t="s">
        <v>2745</v>
      </c>
      <c r="C1995" s="19" t="s">
        <v>2847</v>
      </c>
      <c r="D1995" s="19" t="s">
        <v>2848</v>
      </c>
      <c r="E1995" s="20" t="s">
        <v>21</v>
      </c>
      <c r="F1995" s="19" t="s">
        <v>21</v>
      </c>
      <c r="G1995" s="180">
        <v>92466</v>
      </c>
      <c r="H1995" s="21" t="s">
        <v>2929</v>
      </c>
      <c r="I1995" s="19" t="s">
        <v>15719</v>
      </c>
      <c r="J1995" s="19" t="s">
        <v>23</v>
      </c>
      <c r="K1995" s="20" t="s">
        <v>13697</v>
      </c>
      <c r="L1995" s="19" t="s">
        <v>25</v>
      </c>
    </row>
    <row r="1996" spans="1:12" x14ac:dyDescent="0.25">
      <c r="A1996" s="19" t="s">
        <v>2744</v>
      </c>
      <c r="B1996" s="19" t="s">
        <v>2745</v>
      </c>
      <c r="C1996" s="19" t="s">
        <v>2847</v>
      </c>
      <c r="D1996" s="19" t="s">
        <v>2848</v>
      </c>
      <c r="E1996" s="20" t="s">
        <v>21</v>
      </c>
      <c r="F1996" s="19" t="s">
        <v>21</v>
      </c>
      <c r="G1996" s="180">
        <v>92467</v>
      </c>
      <c r="H1996" s="21" t="s">
        <v>2930</v>
      </c>
      <c r="I1996" s="19" t="s">
        <v>15719</v>
      </c>
      <c r="J1996" s="19" t="s">
        <v>23</v>
      </c>
      <c r="K1996" s="20" t="s">
        <v>13698</v>
      </c>
      <c r="L1996" s="19" t="s">
        <v>25</v>
      </c>
    </row>
    <row r="1997" spans="1:12" x14ac:dyDescent="0.25">
      <c r="A1997" s="19" t="s">
        <v>2744</v>
      </c>
      <c r="B1997" s="19" t="s">
        <v>2745</v>
      </c>
      <c r="C1997" s="19" t="s">
        <v>2847</v>
      </c>
      <c r="D1997" s="19" t="s">
        <v>2848</v>
      </c>
      <c r="E1997" s="20" t="s">
        <v>21</v>
      </c>
      <c r="F1997" s="19" t="s">
        <v>21</v>
      </c>
      <c r="G1997" s="180">
        <v>92468</v>
      </c>
      <c r="H1997" s="21" t="s">
        <v>2932</v>
      </c>
      <c r="I1997" s="19" t="s">
        <v>15719</v>
      </c>
      <c r="J1997" s="19" t="s">
        <v>23</v>
      </c>
      <c r="K1997" s="20" t="s">
        <v>13699</v>
      </c>
      <c r="L1997" s="19" t="s">
        <v>25</v>
      </c>
    </row>
    <row r="1998" spans="1:12" x14ac:dyDescent="0.25">
      <c r="A1998" s="19" t="s">
        <v>2744</v>
      </c>
      <c r="B1998" s="19" t="s">
        <v>2745</v>
      </c>
      <c r="C1998" s="19" t="s">
        <v>2847</v>
      </c>
      <c r="D1998" s="19" t="s">
        <v>2848</v>
      </c>
      <c r="E1998" s="20" t="s">
        <v>21</v>
      </c>
      <c r="F1998" s="19" t="s">
        <v>21</v>
      </c>
      <c r="G1998" s="180">
        <v>92469</v>
      </c>
      <c r="H1998" s="21" t="s">
        <v>2933</v>
      </c>
      <c r="I1998" s="19" t="s">
        <v>15719</v>
      </c>
      <c r="J1998" s="19" t="s">
        <v>23</v>
      </c>
      <c r="K1998" s="20" t="s">
        <v>13700</v>
      </c>
      <c r="L1998" s="19" t="s">
        <v>25</v>
      </c>
    </row>
    <row r="1999" spans="1:12" x14ac:dyDescent="0.25">
      <c r="A1999" s="19" t="s">
        <v>2744</v>
      </c>
      <c r="B1999" s="19" t="s">
        <v>2745</v>
      </c>
      <c r="C1999" s="19" t="s">
        <v>2847</v>
      </c>
      <c r="D1999" s="19" t="s">
        <v>2848</v>
      </c>
      <c r="E1999" s="20" t="s">
        <v>21</v>
      </c>
      <c r="F1999" s="19" t="s">
        <v>21</v>
      </c>
      <c r="G1999" s="180">
        <v>92470</v>
      </c>
      <c r="H1999" s="21" t="s">
        <v>2934</v>
      </c>
      <c r="I1999" s="19" t="s">
        <v>15719</v>
      </c>
      <c r="J1999" s="19" t="s">
        <v>23</v>
      </c>
      <c r="K1999" s="20" t="s">
        <v>13701</v>
      </c>
      <c r="L1999" s="19" t="s">
        <v>25</v>
      </c>
    </row>
    <row r="2000" spans="1:12" x14ac:dyDescent="0.25">
      <c r="A2000" s="19" t="s">
        <v>2744</v>
      </c>
      <c r="B2000" s="19" t="s">
        <v>2745</v>
      </c>
      <c r="C2000" s="19" t="s">
        <v>2847</v>
      </c>
      <c r="D2000" s="19" t="s">
        <v>2848</v>
      </c>
      <c r="E2000" s="20" t="s">
        <v>21</v>
      </c>
      <c r="F2000" s="19" t="s">
        <v>21</v>
      </c>
      <c r="G2000" s="180">
        <v>92471</v>
      </c>
      <c r="H2000" s="21" t="s">
        <v>2935</v>
      </c>
      <c r="I2000" s="19" t="s">
        <v>15719</v>
      </c>
      <c r="J2000" s="19" t="s">
        <v>23</v>
      </c>
      <c r="K2000" s="20" t="s">
        <v>13702</v>
      </c>
      <c r="L2000" s="19" t="s">
        <v>25</v>
      </c>
    </row>
    <row r="2001" spans="1:12" x14ac:dyDescent="0.25">
      <c r="A2001" s="19" t="s">
        <v>2744</v>
      </c>
      <c r="B2001" s="19" t="s">
        <v>2745</v>
      </c>
      <c r="C2001" s="19" t="s">
        <v>2847</v>
      </c>
      <c r="D2001" s="19" t="s">
        <v>2848</v>
      </c>
      <c r="E2001" s="20" t="s">
        <v>21</v>
      </c>
      <c r="F2001" s="19" t="s">
        <v>21</v>
      </c>
      <c r="G2001" s="180">
        <v>92472</v>
      </c>
      <c r="H2001" s="21" t="s">
        <v>2936</v>
      </c>
      <c r="I2001" s="19" t="s">
        <v>15719</v>
      </c>
      <c r="J2001" s="19" t="s">
        <v>23</v>
      </c>
      <c r="K2001" s="20" t="s">
        <v>7375</v>
      </c>
      <c r="L2001" s="19" t="s">
        <v>25</v>
      </c>
    </row>
    <row r="2002" spans="1:12" x14ac:dyDescent="0.25">
      <c r="A2002" s="19" t="s">
        <v>2744</v>
      </c>
      <c r="B2002" s="19" t="s">
        <v>2745</v>
      </c>
      <c r="C2002" s="19" t="s">
        <v>2847</v>
      </c>
      <c r="D2002" s="19" t="s">
        <v>2848</v>
      </c>
      <c r="E2002" s="20" t="s">
        <v>21</v>
      </c>
      <c r="F2002" s="19" t="s">
        <v>21</v>
      </c>
      <c r="G2002" s="180">
        <v>92473</v>
      </c>
      <c r="H2002" s="21" t="s">
        <v>2938</v>
      </c>
      <c r="I2002" s="19" t="s">
        <v>15719</v>
      </c>
      <c r="J2002" s="19" t="s">
        <v>23</v>
      </c>
      <c r="K2002" s="20" t="s">
        <v>11195</v>
      </c>
      <c r="L2002" s="19" t="s">
        <v>25</v>
      </c>
    </row>
    <row r="2003" spans="1:12" x14ac:dyDescent="0.25">
      <c r="A2003" s="19" t="s">
        <v>2744</v>
      </c>
      <c r="B2003" s="19" t="s">
        <v>2745</v>
      </c>
      <c r="C2003" s="19" t="s">
        <v>2847</v>
      </c>
      <c r="D2003" s="19" t="s">
        <v>2848</v>
      </c>
      <c r="E2003" s="20" t="s">
        <v>21</v>
      </c>
      <c r="F2003" s="19" t="s">
        <v>21</v>
      </c>
      <c r="G2003" s="180">
        <v>92474</v>
      </c>
      <c r="H2003" s="21" t="s">
        <v>2939</v>
      </c>
      <c r="I2003" s="19" t="s">
        <v>15719</v>
      </c>
      <c r="J2003" s="19" t="s">
        <v>23</v>
      </c>
      <c r="K2003" s="20" t="s">
        <v>13703</v>
      </c>
      <c r="L2003" s="19" t="s">
        <v>25</v>
      </c>
    </row>
    <row r="2004" spans="1:12" x14ac:dyDescent="0.25">
      <c r="A2004" s="19" t="s">
        <v>2744</v>
      </c>
      <c r="B2004" s="19" t="s">
        <v>2745</v>
      </c>
      <c r="C2004" s="19" t="s">
        <v>2847</v>
      </c>
      <c r="D2004" s="19" t="s">
        <v>2848</v>
      </c>
      <c r="E2004" s="20" t="s">
        <v>21</v>
      </c>
      <c r="F2004" s="19" t="s">
        <v>21</v>
      </c>
      <c r="G2004" s="180">
        <v>92475</v>
      </c>
      <c r="H2004" s="21" t="s">
        <v>2940</v>
      </c>
      <c r="I2004" s="19" t="s">
        <v>15719</v>
      </c>
      <c r="J2004" s="19" t="s">
        <v>23</v>
      </c>
      <c r="K2004" s="20" t="s">
        <v>13704</v>
      </c>
      <c r="L2004" s="19" t="s">
        <v>25</v>
      </c>
    </row>
    <row r="2005" spans="1:12" x14ac:dyDescent="0.25">
      <c r="A2005" s="19" t="s">
        <v>2744</v>
      </c>
      <c r="B2005" s="19" t="s">
        <v>2745</v>
      </c>
      <c r="C2005" s="19" t="s">
        <v>2847</v>
      </c>
      <c r="D2005" s="19" t="s">
        <v>2848</v>
      </c>
      <c r="E2005" s="20" t="s">
        <v>21</v>
      </c>
      <c r="F2005" s="19" t="s">
        <v>21</v>
      </c>
      <c r="G2005" s="180">
        <v>92476</v>
      </c>
      <c r="H2005" s="21" t="s">
        <v>2941</v>
      </c>
      <c r="I2005" s="19" t="s">
        <v>15719</v>
      </c>
      <c r="J2005" s="19" t="s">
        <v>23</v>
      </c>
      <c r="K2005" s="20" t="s">
        <v>13705</v>
      </c>
      <c r="L2005" s="19" t="s">
        <v>25</v>
      </c>
    </row>
    <row r="2006" spans="1:12" x14ac:dyDescent="0.25">
      <c r="A2006" s="19" t="s">
        <v>2744</v>
      </c>
      <c r="B2006" s="19" t="s">
        <v>2745</v>
      </c>
      <c r="C2006" s="19" t="s">
        <v>2847</v>
      </c>
      <c r="D2006" s="19" t="s">
        <v>2848</v>
      </c>
      <c r="E2006" s="20" t="s">
        <v>21</v>
      </c>
      <c r="F2006" s="19" t="s">
        <v>21</v>
      </c>
      <c r="G2006" s="180">
        <v>92477</v>
      </c>
      <c r="H2006" s="21" t="s">
        <v>2943</v>
      </c>
      <c r="I2006" s="19" t="s">
        <v>15719</v>
      </c>
      <c r="J2006" s="19" t="s">
        <v>23</v>
      </c>
      <c r="K2006" s="20" t="s">
        <v>13706</v>
      </c>
      <c r="L2006" s="19" t="s">
        <v>25</v>
      </c>
    </row>
    <row r="2007" spans="1:12" x14ac:dyDescent="0.25">
      <c r="A2007" s="19" t="s">
        <v>2744</v>
      </c>
      <c r="B2007" s="19" t="s">
        <v>2745</v>
      </c>
      <c r="C2007" s="19" t="s">
        <v>2847</v>
      </c>
      <c r="D2007" s="19" t="s">
        <v>2848</v>
      </c>
      <c r="E2007" s="20" t="s">
        <v>21</v>
      </c>
      <c r="F2007" s="19" t="s">
        <v>21</v>
      </c>
      <c r="G2007" s="180">
        <v>92478</v>
      </c>
      <c r="H2007" s="21" t="s">
        <v>2944</v>
      </c>
      <c r="I2007" s="19" t="s">
        <v>15719</v>
      </c>
      <c r="J2007" s="19" t="s">
        <v>23</v>
      </c>
      <c r="K2007" s="20" t="s">
        <v>2135</v>
      </c>
      <c r="L2007" s="19" t="s">
        <v>25</v>
      </c>
    </row>
    <row r="2008" spans="1:12" x14ac:dyDescent="0.25">
      <c r="A2008" s="19" t="s">
        <v>2744</v>
      </c>
      <c r="B2008" s="19" t="s">
        <v>2745</v>
      </c>
      <c r="C2008" s="19" t="s">
        <v>2847</v>
      </c>
      <c r="D2008" s="19" t="s">
        <v>2848</v>
      </c>
      <c r="E2008" s="20" t="s">
        <v>21</v>
      </c>
      <c r="F2008" s="19" t="s">
        <v>21</v>
      </c>
      <c r="G2008" s="180">
        <v>92479</v>
      </c>
      <c r="H2008" s="21" t="s">
        <v>2945</v>
      </c>
      <c r="I2008" s="19" t="s">
        <v>15719</v>
      </c>
      <c r="J2008" s="19" t="s">
        <v>23</v>
      </c>
      <c r="K2008" s="20" t="s">
        <v>13707</v>
      </c>
      <c r="L2008" s="19" t="s">
        <v>25</v>
      </c>
    </row>
    <row r="2009" spans="1:12" x14ac:dyDescent="0.25">
      <c r="A2009" s="19" t="s">
        <v>2744</v>
      </c>
      <c r="B2009" s="19" t="s">
        <v>2745</v>
      </c>
      <c r="C2009" s="19" t="s">
        <v>2847</v>
      </c>
      <c r="D2009" s="19" t="s">
        <v>2848</v>
      </c>
      <c r="E2009" s="20" t="s">
        <v>21</v>
      </c>
      <c r="F2009" s="19" t="s">
        <v>21</v>
      </c>
      <c r="G2009" s="180">
        <v>92480</v>
      </c>
      <c r="H2009" s="21" t="s">
        <v>2946</v>
      </c>
      <c r="I2009" s="19" t="s">
        <v>15719</v>
      </c>
      <c r="J2009" s="19" t="s">
        <v>23</v>
      </c>
      <c r="K2009" s="20" t="s">
        <v>1135</v>
      </c>
      <c r="L2009" s="19" t="s">
        <v>25</v>
      </c>
    </row>
    <row r="2010" spans="1:12" x14ac:dyDescent="0.25">
      <c r="A2010" s="19" t="s">
        <v>2744</v>
      </c>
      <c r="B2010" s="19" t="s">
        <v>2745</v>
      </c>
      <c r="C2010" s="19" t="s">
        <v>2847</v>
      </c>
      <c r="D2010" s="19" t="s">
        <v>2848</v>
      </c>
      <c r="E2010" s="20" t="s">
        <v>21</v>
      </c>
      <c r="F2010" s="19" t="s">
        <v>21</v>
      </c>
      <c r="G2010" s="180">
        <v>92482</v>
      </c>
      <c r="H2010" s="21" t="s">
        <v>2948</v>
      </c>
      <c r="I2010" s="19" t="s">
        <v>15719</v>
      </c>
      <c r="J2010" s="19" t="s">
        <v>23</v>
      </c>
      <c r="K2010" s="20" t="s">
        <v>13708</v>
      </c>
      <c r="L2010" s="19" t="s">
        <v>25</v>
      </c>
    </row>
    <row r="2011" spans="1:12" x14ac:dyDescent="0.25">
      <c r="A2011" s="19" t="s">
        <v>2744</v>
      </c>
      <c r="B2011" s="19" t="s">
        <v>2745</v>
      </c>
      <c r="C2011" s="19" t="s">
        <v>2847</v>
      </c>
      <c r="D2011" s="19" t="s">
        <v>2848</v>
      </c>
      <c r="E2011" s="20" t="s">
        <v>21</v>
      </c>
      <c r="F2011" s="19" t="s">
        <v>21</v>
      </c>
      <c r="G2011" s="180">
        <v>92484</v>
      </c>
      <c r="H2011" s="21" t="s">
        <v>2949</v>
      </c>
      <c r="I2011" s="19" t="s">
        <v>15719</v>
      </c>
      <c r="J2011" s="19" t="s">
        <v>23</v>
      </c>
      <c r="K2011" s="20" t="s">
        <v>12695</v>
      </c>
      <c r="L2011" s="19" t="s">
        <v>25</v>
      </c>
    </row>
    <row r="2012" spans="1:12" x14ac:dyDescent="0.25">
      <c r="A2012" s="19" t="s">
        <v>2744</v>
      </c>
      <c r="B2012" s="19" t="s">
        <v>2745</v>
      </c>
      <c r="C2012" s="19" t="s">
        <v>2847</v>
      </c>
      <c r="D2012" s="19" t="s">
        <v>2848</v>
      </c>
      <c r="E2012" s="20" t="s">
        <v>21</v>
      </c>
      <c r="F2012" s="19" t="s">
        <v>21</v>
      </c>
      <c r="G2012" s="180">
        <v>92486</v>
      </c>
      <c r="H2012" s="21" t="s">
        <v>2950</v>
      </c>
      <c r="I2012" s="19" t="s">
        <v>15719</v>
      </c>
      <c r="J2012" s="19" t="s">
        <v>23</v>
      </c>
      <c r="K2012" s="20" t="s">
        <v>13224</v>
      </c>
      <c r="L2012" s="19" t="s">
        <v>25</v>
      </c>
    </row>
    <row r="2013" spans="1:12" x14ac:dyDescent="0.25">
      <c r="A2013" s="19" t="s">
        <v>2744</v>
      </c>
      <c r="B2013" s="19" t="s">
        <v>2745</v>
      </c>
      <c r="C2013" s="19" t="s">
        <v>2847</v>
      </c>
      <c r="D2013" s="19" t="s">
        <v>2848</v>
      </c>
      <c r="E2013" s="20" t="s">
        <v>21</v>
      </c>
      <c r="F2013" s="19" t="s">
        <v>21</v>
      </c>
      <c r="G2013" s="180">
        <v>92488</v>
      </c>
      <c r="H2013" s="21" t="s">
        <v>2951</v>
      </c>
      <c r="I2013" s="19" t="s">
        <v>15719</v>
      </c>
      <c r="J2013" s="19" t="s">
        <v>9283</v>
      </c>
      <c r="K2013" s="20" t="s">
        <v>13709</v>
      </c>
      <c r="L2013" s="19" t="s">
        <v>25</v>
      </c>
    </row>
    <row r="2014" spans="1:12" x14ac:dyDescent="0.25">
      <c r="A2014" s="19" t="s">
        <v>2744</v>
      </c>
      <c r="B2014" s="19" t="s">
        <v>2745</v>
      </c>
      <c r="C2014" s="19" t="s">
        <v>2847</v>
      </c>
      <c r="D2014" s="19" t="s">
        <v>2848</v>
      </c>
      <c r="E2014" s="20" t="s">
        <v>21</v>
      </c>
      <c r="F2014" s="19" t="s">
        <v>21</v>
      </c>
      <c r="G2014" s="180">
        <v>92490</v>
      </c>
      <c r="H2014" s="21" t="s">
        <v>2953</v>
      </c>
      <c r="I2014" s="19" t="s">
        <v>15719</v>
      </c>
      <c r="J2014" s="19" t="s">
        <v>9283</v>
      </c>
      <c r="K2014" s="20" t="s">
        <v>13710</v>
      </c>
      <c r="L2014" s="19" t="s">
        <v>25</v>
      </c>
    </row>
    <row r="2015" spans="1:12" x14ac:dyDescent="0.25">
      <c r="A2015" s="19" t="s">
        <v>2744</v>
      </c>
      <c r="B2015" s="19" t="s">
        <v>2745</v>
      </c>
      <c r="C2015" s="19" t="s">
        <v>2847</v>
      </c>
      <c r="D2015" s="19" t="s">
        <v>2848</v>
      </c>
      <c r="E2015" s="20" t="s">
        <v>21</v>
      </c>
      <c r="F2015" s="19" t="s">
        <v>21</v>
      </c>
      <c r="G2015" s="180">
        <v>92492</v>
      </c>
      <c r="H2015" s="21" t="s">
        <v>2954</v>
      </c>
      <c r="I2015" s="19" t="s">
        <v>15719</v>
      </c>
      <c r="J2015" s="19" t="s">
        <v>9283</v>
      </c>
      <c r="K2015" s="20" t="s">
        <v>13711</v>
      </c>
      <c r="L2015" s="19" t="s">
        <v>25</v>
      </c>
    </row>
    <row r="2016" spans="1:12" x14ac:dyDescent="0.25">
      <c r="A2016" s="19" t="s">
        <v>2744</v>
      </c>
      <c r="B2016" s="19" t="s">
        <v>2745</v>
      </c>
      <c r="C2016" s="19" t="s">
        <v>2847</v>
      </c>
      <c r="D2016" s="19" t="s">
        <v>2848</v>
      </c>
      <c r="E2016" s="20" t="s">
        <v>21</v>
      </c>
      <c r="F2016" s="19" t="s">
        <v>21</v>
      </c>
      <c r="G2016" s="180">
        <v>92494</v>
      </c>
      <c r="H2016" s="21" t="s">
        <v>2955</v>
      </c>
      <c r="I2016" s="19" t="s">
        <v>15719</v>
      </c>
      <c r="J2016" s="19" t="s">
        <v>9283</v>
      </c>
      <c r="K2016" s="20" t="s">
        <v>5123</v>
      </c>
      <c r="L2016" s="19" t="s">
        <v>25</v>
      </c>
    </row>
    <row r="2017" spans="1:12" x14ac:dyDescent="0.25">
      <c r="A2017" s="19" t="s">
        <v>2744</v>
      </c>
      <c r="B2017" s="19" t="s">
        <v>2745</v>
      </c>
      <c r="C2017" s="19" t="s">
        <v>2847</v>
      </c>
      <c r="D2017" s="19" t="s">
        <v>2848</v>
      </c>
      <c r="E2017" s="20" t="s">
        <v>21</v>
      </c>
      <c r="F2017" s="19" t="s">
        <v>21</v>
      </c>
      <c r="G2017" s="180">
        <v>92496</v>
      </c>
      <c r="H2017" s="21" t="s">
        <v>2956</v>
      </c>
      <c r="I2017" s="19" t="s">
        <v>15719</v>
      </c>
      <c r="J2017" s="19" t="s">
        <v>9283</v>
      </c>
      <c r="K2017" s="20" t="s">
        <v>5768</v>
      </c>
      <c r="L2017" s="19" t="s">
        <v>25</v>
      </c>
    </row>
    <row r="2018" spans="1:12" x14ac:dyDescent="0.25">
      <c r="A2018" s="19" t="s">
        <v>2744</v>
      </c>
      <c r="B2018" s="19" t="s">
        <v>2745</v>
      </c>
      <c r="C2018" s="19" t="s">
        <v>2847</v>
      </c>
      <c r="D2018" s="19" t="s">
        <v>2848</v>
      </c>
      <c r="E2018" s="20" t="s">
        <v>21</v>
      </c>
      <c r="F2018" s="19" t="s">
        <v>21</v>
      </c>
      <c r="G2018" s="180">
        <v>92498</v>
      </c>
      <c r="H2018" s="21" t="s">
        <v>2957</v>
      </c>
      <c r="I2018" s="19" t="s">
        <v>15719</v>
      </c>
      <c r="J2018" s="19" t="s">
        <v>9283</v>
      </c>
      <c r="K2018" s="20" t="s">
        <v>10729</v>
      </c>
      <c r="L2018" s="19" t="s">
        <v>25</v>
      </c>
    </row>
    <row r="2019" spans="1:12" x14ac:dyDescent="0.25">
      <c r="A2019" s="19" t="s">
        <v>2744</v>
      </c>
      <c r="B2019" s="19" t="s">
        <v>2745</v>
      </c>
      <c r="C2019" s="19" t="s">
        <v>2847</v>
      </c>
      <c r="D2019" s="19" t="s">
        <v>2848</v>
      </c>
      <c r="E2019" s="20" t="s">
        <v>21</v>
      </c>
      <c r="F2019" s="19" t="s">
        <v>21</v>
      </c>
      <c r="G2019" s="180">
        <v>92500</v>
      </c>
      <c r="H2019" s="21" t="s">
        <v>2959</v>
      </c>
      <c r="I2019" s="19" t="s">
        <v>15719</v>
      </c>
      <c r="J2019" s="19" t="s">
        <v>9283</v>
      </c>
      <c r="K2019" s="20" t="s">
        <v>13196</v>
      </c>
      <c r="L2019" s="19" t="s">
        <v>25</v>
      </c>
    </row>
    <row r="2020" spans="1:12" x14ac:dyDescent="0.25">
      <c r="A2020" s="19" t="s">
        <v>2744</v>
      </c>
      <c r="B2020" s="19" t="s">
        <v>2745</v>
      </c>
      <c r="C2020" s="19" t="s">
        <v>2847</v>
      </c>
      <c r="D2020" s="19" t="s">
        <v>2848</v>
      </c>
      <c r="E2020" s="20" t="s">
        <v>21</v>
      </c>
      <c r="F2020" s="19" t="s">
        <v>21</v>
      </c>
      <c r="G2020" s="180">
        <v>92502</v>
      </c>
      <c r="H2020" s="21" t="s">
        <v>2961</v>
      </c>
      <c r="I2020" s="19" t="s">
        <v>15719</v>
      </c>
      <c r="J2020" s="19" t="s">
        <v>9283</v>
      </c>
      <c r="K2020" s="20" t="s">
        <v>46</v>
      </c>
      <c r="L2020" s="19" t="s">
        <v>25</v>
      </c>
    </row>
    <row r="2021" spans="1:12" x14ac:dyDescent="0.25">
      <c r="A2021" s="19" t="s">
        <v>2744</v>
      </c>
      <c r="B2021" s="19" t="s">
        <v>2745</v>
      </c>
      <c r="C2021" s="19" t="s">
        <v>2847</v>
      </c>
      <c r="D2021" s="19" t="s">
        <v>2848</v>
      </c>
      <c r="E2021" s="20" t="s">
        <v>21</v>
      </c>
      <c r="F2021" s="19" t="s">
        <v>21</v>
      </c>
      <c r="G2021" s="180">
        <v>92504</v>
      </c>
      <c r="H2021" s="21" t="s">
        <v>2963</v>
      </c>
      <c r="I2021" s="19" t="s">
        <v>15719</v>
      </c>
      <c r="J2021" s="19" t="s">
        <v>9283</v>
      </c>
      <c r="K2021" s="20" t="s">
        <v>1785</v>
      </c>
      <c r="L2021" s="19" t="s">
        <v>25</v>
      </c>
    </row>
    <row r="2022" spans="1:12" x14ac:dyDescent="0.25">
      <c r="A2022" s="19" t="s">
        <v>2744</v>
      </c>
      <c r="B2022" s="19" t="s">
        <v>2745</v>
      </c>
      <c r="C2022" s="19" t="s">
        <v>2847</v>
      </c>
      <c r="D2022" s="19" t="s">
        <v>2848</v>
      </c>
      <c r="E2022" s="20" t="s">
        <v>21</v>
      </c>
      <c r="F2022" s="19" t="s">
        <v>21</v>
      </c>
      <c r="G2022" s="180">
        <v>92506</v>
      </c>
      <c r="H2022" s="21" t="s">
        <v>2965</v>
      </c>
      <c r="I2022" s="19" t="s">
        <v>15719</v>
      </c>
      <c r="J2022" s="19" t="s">
        <v>9283</v>
      </c>
      <c r="K2022" s="20" t="s">
        <v>13712</v>
      </c>
      <c r="L2022" s="19" t="s">
        <v>25</v>
      </c>
    </row>
    <row r="2023" spans="1:12" x14ac:dyDescent="0.25">
      <c r="A2023" s="19" t="s">
        <v>2744</v>
      </c>
      <c r="B2023" s="19" t="s">
        <v>2745</v>
      </c>
      <c r="C2023" s="19" t="s">
        <v>2847</v>
      </c>
      <c r="D2023" s="19" t="s">
        <v>2848</v>
      </c>
      <c r="E2023" s="20" t="s">
        <v>21</v>
      </c>
      <c r="F2023" s="19" t="s">
        <v>21</v>
      </c>
      <c r="G2023" s="180">
        <v>92508</v>
      </c>
      <c r="H2023" s="21" t="s">
        <v>2967</v>
      </c>
      <c r="I2023" s="19" t="s">
        <v>15719</v>
      </c>
      <c r="J2023" s="19" t="s">
        <v>9283</v>
      </c>
      <c r="K2023" s="20" t="s">
        <v>7116</v>
      </c>
      <c r="L2023" s="19" t="s">
        <v>25</v>
      </c>
    </row>
    <row r="2024" spans="1:12" x14ac:dyDescent="0.25">
      <c r="A2024" s="19" t="s">
        <v>2744</v>
      </c>
      <c r="B2024" s="19" t="s">
        <v>2745</v>
      </c>
      <c r="C2024" s="19" t="s">
        <v>2847</v>
      </c>
      <c r="D2024" s="19" t="s">
        <v>2848</v>
      </c>
      <c r="E2024" s="20" t="s">
        <v>21</v>
      </c>
      <c r="F2024" s="19" t="s">
        <v>21</v>
      </c>
      <c r="G2024" s="180">
        <v>92510</v>
      </c>
      <c r="H2024" s="21" t="s">
        <v>2969</v>
      </c>
      <c r="I2024" s="19" t="s">
        <v>15719</v>
      </c>
      <c r="J2024" s="19" t="s">
        <v>9283</v>
      </c>
      <c r="K2024" s="20" t="s">
        <v>11372</v>
      </c>
      <c r="L2024" s="19" t="s">
        <v>25</v>
      </c>
    </row>
    <row r="2025" spans="1:12" x14ac:dyDescent="0.25">
      <c r="A2025" s="19" t="s">
        <v>2744</v>
      </c>
      <c r="B2025" s="19" t="s">
        <v>2745</v>
      </c>
      <c r="C2025" s="19" t="s">
        <v>2847</v>
      </c>
      <c r="D2025" s="19" t="s">
        <v>2848</v>
      </c>
      <c r="E2025" s="20" t="s">
        <v>21</v>
      </c>
      <c r="F2025" s="19" t="s">
        <v>21</v>
      </c>
      <c r="G2025" s="180">
        <v>92512</v>
      </c>
      <c r="H2025" s="21" t="s">
        <v>2970</v>
      </c>
      <c r="I2025" s="19" t="s">
        <v>15719</v>
      </c>
      <c r="J2025" s="19" t="s">
        <v>9283</v>
      </c>
      <c r="K2025" s="20" t="s">
        <v>13713</v>
      </c>
      <c r="L2025" s="19" t="s">
        <v>25</v>
      </c>
    </row>
    <row r="2026" spans="1:12" x14ac:dyDescent="0.25">
      <c r="A2026" s="19" t="s">
        <v>2744</v>
      </c>
      <c r="B2026" s="19" t="s">
        <v>2745</v>
      </c>
      <c r="C2026" s="19" t="s">
        <v>2847</v>
      </c>
      <c r="D2026" s="19" t="s">
        <v>2848</v>
      </c>
      <c r="E2026" s="20" t="s">
        <v>21</v>
      </c>
      <c r="F2026" s="19" t="s">
        <v>21</v>
      </c>
      <c r="G2026" s="180">
        <v>92514</v>
      </c>
      <c r="H2026" s="21" t="s">
        <v>2971</v>
      </c>
      <c r="I2026" s="19" t="s">
        <v>15719</v>
      </c>
      <c r="J2026" s="19" t="s">
        <v>9283</v>
      </c>
      <c r="K2026" s="20" t="s">
        <v>5901</v>
      </c>
      <c r="L2026" s="19" t="s">
        <v>25</v>
      </c>
    </row>
    <row r="2027" spans="1:12" x14ac:dyDescent="0.25">
      <c r="A2027" s="19" t="s">
        <v>2744</v>
      </c>
      <c r="B2027" s="19" t="s">
        <v>2745</v>
      </c>
      <c r="C2027" s="19" t="s">
        <v>2847</v>
      </c>
      <c r="D2027" s="19" t="s">
        <v>2848</v>
      </c>
      <c r="E2027" s="20" t="s">
        <v>21</v>
      </c>
      <c r="F2027" s="19" t="s">
        <v>21</v>
      </c>
      <c r="G2027" s="180">
        <v>92515</v>
      </c>
      <c r="H2027" s="21" t="s">
        <v>2973</v>
      </c>
      <c r="I2027" s="19" t="s">
        <v>15719</v>
      </c>
      <c r="J2027" s="19" t="s">
        <v>9283</v>
      </c>
      <c r="K2027" s="20" t="s">
        <v>12315</v>
      </c>
      <c r="L2027" s="19" t="s">
        <v>25</v>
      </c>
    </row>
    <row r="2028" spans="1:12" x14ac:dyDescent="0.25">
      <c r="A2028" s="19" t="s">
        <v>2744</v>
      </c>
      <c r="B2028" s="19" t="s">
        <v>2745</v>
      </c>
      <c r="C2028" s="19" t="s">
        <v>2847</v>
      </c>
      <c r="D2028" s="19" t="s">
        <v>2848</v>
      </c>
      <c r="E2028" s="20" t="s">
        <v>21</v>
      </c>
      <c r="F2028" s="19" t="s">
        <v>21</v>
      </c>
      <c r="G2028" s="180">
        <v>92518</v>
      </c>
      <c r="H2028" s="21" t="s">
        <v>2974</v>
      </c>
      <c r="I2028" s="19" t="s">
        <v>15719</v>
      </c>
      <c r="J2028" s="19" t="s">
        <v>9283</v>
      </c>
      <c r="K2028" s="20" t="s">
        <v>5396</v>
      </c>
      <c r="L2028" s="19" t="s">
        <v>25</v>
      </c>
    </row>
    <row r="2029" spans="1:12" x14ac:dyDescent="0.25">
      <c r="A2029" s="19" t="s">
        <v>2744</v>
      </c>
      <c r="B2029" s="19" t="s">
        <v>2745</v>
      </c>
      <c r="C2029" s="19" t="s">
        <v>2847</v>
      </c>
      <c r="D2029" s="19" t="s">
        <v>2848</v>
      </c>
      <c r="E2029" s="20" t="s">
        <v>21</v>
      </c>
      <c r="F2029" s="19" t="s">
        <v>21</v>
      </c>
      <c r="G2029" s="180">
        <v>92520</v>
      </c>
      <c r="H2029" s="21" t="s">
        <v>2976</v>
      </c>
      <c r="I2029" s="19" t="s">
        <v>15719</v>
      </c>
      <c r="J2029" s="19" t="s">
        <v>9283</v>
      </c>
      <c r="K2029" s="20" t="s">
        <v>3947</v>
      </c>
      <c r="L2029" s="19" t="s">
        <v>25</v>
      </c>
    </row>
    <row r="2030" spans="1:12" x14ac:dyDescent="0.25">
      <c r="A2030" s="19" t="s">
        <v>2744</v>
      </c>
      <c r="B2030" s="19" t="s">
        <v>2745</v>
      </c>
      <c r="C2030" s="19" t="s">
        <v>2847</v>
      </c>
      <c r="D2030" s="19" t="s">
        <v>2848</v>
      </c>
      <c r="E2030" s="20" t="s">
        <v>21</v>
      </c>
      <c r="F2030" s="19" t="s">
        <v>21</v>
      </c>
      <c r="G2030" s="180">
        <v>92522</v>
      </c>
      <c r="H2030" s="21" t="s">
        <v>2977</v>
      </c>
      <c r="I2030" s="19" t="s">
        <v>15719</v>
      </c>
      <c r="J2030" s="19" t="s">
        <v>9283</v>
      </c>
      <c r="K2030" s="20" t="s">
        <v>13714</v>
      </c>
      <c r="L2030" s="19" t="s">
        <v>25</v>
      </c>
    </row>
    <row r="2031" spans="1:12" x14ac:dyDescent="0.25">
      <c r="A2031" s="19" t="s">
        <v>2744</v>
      </c>
      <c r="B2031" s="19" t="s">
        <v>2745</v>
      </c>
      <c r="C2031" s="19" t="s">
        <v>2847</v>
      </c>
      <c r="D2031" s="19" t="s">
        <v>2848</v>
      </c>
      <c r="E2031" s="20" t="s">
        <v>21</v>
      </c>
      <c r="F2031" s="19" t="s">
        <v>21</v>
      </c>
      <c r="G2031" s="180">
        <v>92524</v>
      </c>
      <c r="H2031" s="21" t="s">
        <v>2978</v>
      </c>
      <c r="I2031" s="19" t="s">
        <v>15719</v>
      </c>
      <c r="J2031" s="19" t="s">
        <v>9283</v>
      </c>
      <c r="K2031" s="20" t="s">
        <v>12825</v>
      </c>
      <c r="L2031" s="19" t="s">
        <v>25</v>
      </c>
    </row>
    <row r="2032" spans="1:12" x14ac:dyDescent="0.25">
      <c r="A2032" s="19" t="s">
        <v>2744</v>
      </c>
      <c r="B2032" s="19" t="s">
        <v>2745</v>
      </c>
      <c r="C2032" s="19" t="s">
        <v>2847</v>
      </c>
      <c r="D2032" s="19" t="s">
        <v>2848</v>
      </c>
      <c r="E2032" s="20" t="s">
        <v>21</v>
      </c>
      <c r="F2032" s="19" t="s">
        <v>21</v>
      </c>
      <c r="G2032" s="180">
        <v>92526</v>
      </c>
      <c r="H2032" s="21" t="s">
        <v>2979</v>
      </c>
      <c r="I2032" s="19" t="s">
        <v>15719</v>
      </c>
      <c r="J2032" s="19" t="s">
        <v>9283</v>
      </c>
      <c r="K2032" s="20" t="s">
        <v>5043</v>
      </c>
      <c r="L2032" s="19" t="s">
        <v>25</v>
      </c>
    </row>
    <row r="2033" spans="1:12" x14ac:dyDescent="0.25">
      <c r="A2033" s="19" t="s">
        <v>2744</v>
      </c>
      <c r="B2033" s="19" t="s">
        <v>2745</v>
      </c>
      <c r="C2033" s="19" t="s">
        <v>2847</v>
      </c>
      <c r="D2033" s="19" t="s">
        <v>2848</v>
      </c>
      <c r="E2033" s="20" t="s">
        <v>21</v>
      </c>
      <c r="F2033" s="19" t="s">
        <v>21</v>
      </c>
      <c r="G2033" s="180">
        <v>92528</v>
      </c>
      <c r="H2033" s="21" t="s">
        <v>2981</v>
      </c>
      <c r="I2033" s="19" t="s">
        <v>15719</v>
      </c>
      <c r="J2033" s="19" t="s">
        <v>9283</v>
      </c>
      <c r="K2033" s="20" t="s">
        <v>6241</v>
      </c>
      <c r="L2033" s="19" t="s">
        <v>25</v>
      </c>
    </row>
    <row r="2034" spans="1:12" x14ac:dyDescent="0.25">
      <c r="A2034" s="19" t="s">
        <v>2744</v>
      </c>
      <c r="B2034" s="19" t="s">
        <v>2745</v>
      </c>
      <c r="C2034" s="19" t="s">
        <v>2847</v>
      </c>
      <c r="D2034" s="19" t="s">
        <v>2848</v>
      </c>
      <c r="E2034" s="20" t="s">
        <v>21</v>
      </c>
      <c r="F2034" s="19" t="s">
        <v>21</v>
      </c>
      <c r="G2034" s="180">
        <v>92530</v>
      </c>
      <c r="H2034" s="21" t="s">
        <v>2982</v>
      </c>
      <c r="I2034" s="19" t="s">
        <v>15719</v>
      </c>
      <c r="J2034" s="19" t="s">
        <v>9283</v>
      </c>
      <c r="K2034" s="20" t="s">
        <v>11274</v>
      </c>
      <c r="L2034" s="19" t="s">
        <v>25</v>
      </c>
    </row>
    <row r="2035" spans="1:12" x14ac:dyDescent="0.25">
      <c r="A2035" s="19" t="s">
        <v>2744</v>
      </c>
      <c r="B2035" s="19" t="s">
        <v>2745</v>
      </c>
      <c r="C2035" s="19" t="s">
        <v>2847</v>
      </c>
      <c r="D2035" s="19" t="s">
        <v>2848</v>
      </c>
      <c r="E2035" s="20" t="s">
        <v>21</v>
      </c>
      <c r="F2035" s="19" t="s">
        <v>21</v>
      </c>
      <c r="G2035" s="180">
        <v>92532</v>
      </c>
      <c r="H2035" s="21" t="s">
        <v>2983</v>
      </c>
      <c r="I2035" s="19" t="s">
        <v>15719</v>
      </c>
      <c r="J2035" s="19" t="s">
        <v>9283</v>
      </c>
      <c r="K2035" s="20" t="s">
        <v>13715</v>
      </c>
      <c r="L2035" s="19" t="s">
        <v>25</v>
      </c>
    </row>
    <row r="2036" spans="1:12" x14ac:dyDescent="0.25">
      <c r="A2036" s="19" t="s">
        <v>2744</v>
      </c>
      <c r="B2036" s="19" t="s">
        <v>2745</v>
      </c>
      <c r="C2036" s="19" t="s">
        <v>2847</v>
      </c>
      <c r="D2036" s="19" t="s">
        <v>2848</v>
      </c>
      <c r="E2036" s="20" t="s">
        <v>21</v>
      </c>
      <c r="F2036" s="19" t="s">
        <v>21</v>
      </c>
      <c r="G2036" s="180">
        <v>92534</v>
      </c>
      <c r="H2036" s="21" t="s">
        <v>2985</v>
      </c>
      <c r="I2036" s="19" t="s">
        <v>15719</v>
      </c>
      <c r="J2036" s="19" t="s">
        <v>9283</v>
      </c>
      <c r="K2036" s="20" t="s">
        <v>5913</v>
      </c>
      <c r="L2036" s="19" t="s">
        <v>25</v>
      </c>
    </row>
    <row r="2037" spans="1:12" x14ac:dyDescent="0.25">
      <c r="A2037" s="19" t="s">
        <v>2744</v>
      </c>
      <c r="B2037" s="19" t="s">
        <v>2745</v>
      </c>
      <c r="C2037" s="19" t="s">
        <v>2847</v>
      </c>
      <c r="D2037" s="19" t="s">
        <v>2848</v>
      </c>
      <c r="E2037" s="20" t="s">
        <v>21</v>
      </c>
      <c r="F2037" s="19" t="s">
        <v>21</v>
      </c>
      <c r="G2037" s="180">
        <v>92536</v>
      </c>
      <c r="H2037" s="21" t="s">
        <v>2986</v>
      </c>
      <c r="I2037" s="19" t="s">
        <v>15719</v>
      </c>
      <c r="J2037" s="19" t="s">
        <v>9283</v>
      </c>
      <c r="K2037" s="20" t="s">
        <v>7084</v>
      </c>
      <c r="L2037" s="19" t="s">
        <v>25</v>
      </c>
    </row>
    <row r="2038" spans="1:12" x14ac:dyDescent="0.25">
      <c r="A2038" s="19" t="s">
        <v>2744</v>
      </c>
      <c r="B2038" s="19" t="s">
        <v>2745</v>
      </c>
      <c r="C2038" s="19" t="s">
        <v>2847</v>
      </c>
      <c r="D2038" s="19" t="s">
        <v>2848</v>
      </c>
      <c r="E2038" s="20" t="s">
        <v>21</v>
      </c>
      <c r="F2038" s="19" t="s">
        <v>21</v>
      </c>
      <c r="G2038" s="180">
        <v>92538</v>
      </c>
      <c r="H2038" s="21" t="s">
        <v>2988</v>
      </c>
      <c r="I2038" s="19" t="s">
        <v>15719</v>
      </c>
      <c r="J2038" s="19" t="s">
        <v>9283</v>
      </c>
      <c r="K2038" s="20" t="s">
        <v>9739</v>
      </c>
      <c r="L2038" s="19" t="s">
        <v>25</v>
      </c>
    </row>
    <row r="2039" spans="1:12" x14ac:dyDescent="0.25">
      <c r="A2039" s="19" t="s">
        <v>2744</v>
      </c>
      <c r="B2039" s="19" t="s">
        <v>2745</v>
      </c>
      <c r="C2039" s="19" t="s">
        <v>2847</v>
      </c>
      <c r="D2039" s="19" t="s">
        <v>2848</v>
      </c>
      <c r="E2039" s="20" t="s">
        <v>21</v>
      </c>
      <c r="F2039" s="19" t="s">
        <v>21</v>
      </c>
      <c r="G2039" s="180">
        <v>95934</v>
      </c>
      <c r="H2039" s="21" t="s">
        <v>2990</v>
      </c>
      <c r="I2039" s="19" t="s">
        <v>15719</v>
      </c>
      <c r="J2039" s="19" t="s">
        <v>23</v>
      </c>
      <c r="K2039" s="20" t="s">
        <v>11156</v>
      </c>
      <c r="L2039" s="19" t="s">
        <v>25</v>
      </c>
    </row>
    <row r="2040" spans="1:12" x14ac:dyDescent="0.25">
      <c r="A2040" s="19" t="s">
        <v>2744</v>
      </c>
      <c r="B2040" s="19" t="s">
        <v>2745</v>
      </c>
      <c r="C2040" s="19" t="s">
        <v>2847</v>
      </c>
      <c r="D2040" s="19" t="s">
        <v>2848</v>
      </c>
      <c r="E2040" s="20" t="s">
        <v>21</v>
      </c>
      <c r="F2040" s="19" t="s">
        <v>21</v>
      </c>
      <c r="G2040" s="180">
        <v>95935</v>
      </c>
      <c r="H2040" s="21" t="s">
        <v>2991</v>
      </c>
      <c r="I2040" s="19" t="s">
        <v>15719</v>
      </c>
      <c r="J2040" s="19" t="s">
        <v>23</v>
      </c>
      <c r="K2040" s="20" t="s">
        <v>13716</v>
      </c>
      <c r="L2040" s="19" t="s">
        <v>25</v>
      </c>
    </row>
    <row r="2041" spans="1:12" x14ac:dyDescent="0.25">
      <c r="A2041" s="19" t="s">
        <v>2744</v>
      </c>
      <c r="B2041" s="19" t="s">
        <v>2745</v>
      </c>
      <c r="C2041" s="19" t="s">
        <v>2847</v>
      </c>
      <c r="D2041" s="19" t="s">
        <v>2848</v>
      </c>
      <c r="E2041" s="20" t="s">
        <v>21</v>
      </c>
      <c r="F2041" s="19" t="s">
        <v>21</v>
      </c>
      <c r="G2041" s="180">
        <v>95936</v>
      </c>
      <c r="H2041" s="21" t="s">
        <v>2992</v>
      </c>
      <c r="I2041" s="19" t="s">
        <v>15719</v>
      </c>
      <c r="J2041" s="19" t="s">
        <v>23</v>
      </c>
      <c r="K2041" s="20" t="s">
        <v>13717</v>
      </c>
      <c r="L2041" s="19" t="s">
        <v>25</v>
      </c>
    </row>
    <row r="2042" spans="1:12" x14ac:dyDescent="0.25">
      <c r="A2042" s="19" t="s">
        <v>2744</v>
      </c>
      <c r="B2042" s="19" t="s">
        <v>2745</v>
      </c>
      <c r="C2042" s="19" t="s">
        <v>2847</v>
      </c>
      <c r="D2042" s="19" t="s">
        <v>2848</v>
      </c>
      <c r="E2042" s="20" t="s">
        <v>21</v>
      </c>
      <c r="F2042" s="19" t="s">
        <v>21</v>
      </c>
      <c r="G2042" s="180">
        <v>95937</v>
      </c>
      <c r="H2042" s="21" t="s">
        <v>2993</v>
      </c>
      <c r="I2042" s="19" t="s">
        <v>15719</v>
      </c>
      <c r="J2042" s="19" t="s">
        <v>23</v>
      </c>
      <c r="K2042" s="20" t="s">
        <v>10504</v>
      </c>
      <c r="L2042" s="19" t="s">
        <v>25</v>
      </c>
    </row>
    <row r="2043" spans="1:12" x14ac:dyDescent="0.25">
      <c r="A2043" s="19" t="s">
        <v>2744</v>
      </c>
      <c r="B2043" s="19" t="s">
        <v>2745</v>
      </c>
      <c r="C2043" s="19" t="s">
        <v>2847</v>
      </c>
      <c r="D2043" s="19" t="s">
        <v>2848</v>
      </c>
      <c r="E2043" s="20" t="s">
        <v>21</v>
      </c>
      <c r="F2043" s="19" t="s">
        <v>21</v>
      </c>
      <c r="G2043" s="180">
        <v>95938</v>
      </c>
      <c r="H2043" s="21" t="s">
        <v>2994</v>
      </c>
      <c r="I2043" s="19" t="s">
        <v>15719</v>
      </c>
      <c r="J2043" s="19" t="s">
        <v>23</v>
      </c>
      <c r="K2043" s="20" t="s">
        <v>13718</v>
      </c>
      <c r="L2043" s="19" t="s">
        <v>25</v>
      </c>
    </row>
    <row r="2044" spans="1:12" x14ac:dyDescent="0.25">
      <c r="A2044" s="19" t="s">
        <v>2744</v>
      </c>
      <c r="B2044" s="19" t="s">
        <v>2745</v>
      </c>
      <c r="C2044" s="19" t="s">
        <v>2847</v>
      </c>
      <c r="D2044" s="19" t="s">
        <v>2848</v>
      </c>
      <c r="E2044" s="20" t="s">
        <v>21</v>
      </c>
      <c r="F2044" s="19" t="s">
        <v>21</v>
      </c>
      <c r="G2044" s="180">
        <v>95939</v>
      </c>
      <c r="H2044" s="21" t="s">
        <v>2995</v>
      </c>
      <c r="I2044" s="19" t="s">
        <v>15719</v>
      </c>
      <c r="J2044" s="19" t="s">
        <v>23</v>
      </c>
      <c r="K2044" s="20" t="s">
        <v>13719</v>
      </c>
      <c r="L2044" s="19" t="s">
        <v>25</v>
      </c>
    </row>
    <row r="2045" spans="1:12" x14ac:dyDescent="0.25">
      <c r="A2045" s="19" t="s">
        <v>2744</v>
      </c>
      <c r="B2045" s="19" t="s">
        <v>2745</v>
      </c>
      <c r="C2045" s="19" t="s">
        <v>2847</v>
      </c>
      <c r="D2045" s="19" t="s">
        <v>2848</v>
      </c>
      <c r="E2045" s="20" t="s">
        <v>21</v>
      </c>
      <c r="F2045" s="19" t="s">
        <v>21</v>
      </c>
      <c r="G2045" s="180">
        <v>95940</v>
      </c>
      <c r="H2045" s="21" t="s">
        <v>2996</v>
      </c>
      <c r="I2045" s="19" t="s">
        <v>15719</v>
      </c>
      <c r="J2045" s="19" t="s">
        <v>23</v>
      </c>
      <c r="K2045" s="20" t="s">
        <v>13720</v>
      </c>
      <c r="L2045" s="19" t="s">
        <v>25</v>
      </c>
    </row>
    <row r="2046" spans="1:12" x14ac:dyDescent="0.25">
      <c r="A2046" s="19" t="s">
        <v>2744</v>
      </c>
      <c r="B2046" s="19" t="s">
        <v>2745</v>
      </c>
      <c r="C2046" s="19" t="s">
        <v>2847</v>
      </c>
      <c r="D2046" s="19" t="s">
        <v>2848</v>
      </c>
      <c r="E2046" s="20" t="s">
        <v>21</v>
      </c>
      <c r="F2046" s="19" t="s">
        <v>21</v>
      </c>
      <c r="G2046" s="180">
        <v>95941</v>
      </c>
      <c r="H2046" s="21" t="s">
        <v>2997</v>
      </c>
      <c r="I2046" s="19" t="s">
        <v>15719</v>
      </c>
      <c r="J2046" s="19" t="s">
        <v>23</v>
      </c>
      <c r="K2046" s="20" t="s">
        <v>13721</v>
      </c>
      <c r="L2046" s="19" t="s">
        <v>25</v>
      </c>
    </row>
    <row r="2047" spans="1:12" x14ac:dyDescent="0.25">
      <c r="A2047" s="19" t="s">
        <v>2744</v>
      </c>
      <c r="B2047" s="19" t="s">
        <v>2745</v>
      </c>
      <c r="C2047" s="19" t="s">
        <v>2847</v>
      </c>
      <c r="D2047" s="19" t="s">
        <v>2848</v>
      </c>
      <c r="E2047" s="20" t="s">
        <v>21</v>
      </c>
      <c r="F2047" s="19" t="s">
        <v>21</v>
      </c>
      <c r="G2047" s="180">
        <v>95942</v>
      </c>
      <c r="H2047" s="21" t="s">
        <v>2998</v>
      </c>
      <c r="I2047" s="19" t="s">
        <v>15719</v>
      </c>
      <c r="J2047" s="19" t="s">
        <v>23</v>
      </c>
      <c r="K2047" s="20" t="s">
        <v>13722</v>
      </c>
      <c r="L2047" s="19" t="s">
        <v>25</v>
      </c>
    </row>
    <row r="2048" spans="1:12" x14ac:dyDescent="0.25">
      <c r="A2048" s="19" t="s">
        <v>2744</v>
      </c>
      <c r="B2048" s="19" t="s">
        <v>2745</v>
      </c>
      <c r="C2048" s="19" t="s">
        <v>2847</v>
      </c>
      <c r="D2048" s="19" t="s">
        <v>2848</v>
      </c>
      <c r="E2048" s="20" t="s">
        <v>21</v>
      </c>
      <c r="F2048" s="19" t="s">
        <v>21</v>
      </c>
      <c r="G2048" s="180">
        <v>96252</v>
      </c>
      <c r="H2048" s="21" t="s">
        <v>2999</v>
      </c>
      <c r="I2048" s="19" t="s">
        <v>15719</v>
      </c>
      <c r="J2048" s="19" t="s">
        <v>23</v>
      </c>
      <c r="K2048" s="20" t="s">
        <v>13723</v>
      </c>
      <c r="L2048" s="19" t="s">
        <v>25</v>
      </c>
    </row>
    <row r="2049" spans="1:12" x14ac:dyDescent="0.25">
      <c r="A2049" s="19" t="s">
        <v>2744</v>
      </c>
      <c r="B2049" s="19" t="s">
        <v>2745</v>
      </c>
      <c r="C2049" s="19" t="s">
        <v>2847</v>
      </c>
      <c r="D2049" s="19" t="s">
        <v>2848</v>
      </c>
      <c r="E2049" s="20" t="s">
        <v>21</v>
      </c>
      <c r="F2049" s="19" t="s">
        <v>21</v>
      </c>
      <c r="G2049" s="180">
        <v>96257</v>
      </c>
      <c r="H2049" s="21" t="s">
        <v>3000</v>
      </c>
      <c r="I2049" s="19" t="s">
        <v>15719</v>
      </c>
      <c r="J2049" s="19" t="s">
        <v>23</v>
      </c>
      <c r="K2049" s="20" t="s">
        <v>10366</v>
      </c>
      <c r="L2049" s="19" t="s">
        <v>25</v>
      </c>
    </row>
    <row r="2050" spans="1:12" x14ac:dyDescent="0.25">
      <c r="A2050" s="19" t="s">
        <v>2744</v>
      </c>
      <c r="B2050" s="19" t="s">
        <v>2745</v>
      </c>
      <c r="C2050" s="19" t="s">
        <v>2847</v>
      </c>
      <c r="D2050" s="19" t="s">
        <v>2848</v>
      </c>
      <c r="E2050" s="20" t="s">
        <v>21</v>
      </c>
      <c r="F2050" s="19" t="s">
        <v>21</v>
      </c>
      <c r="G2050" s="180">
        <v>96258</v>
      </c>
      <c r="H2050" s="21" t="s">
        <v>3001</v>
      </c>
      <c r="I2050" s="19" t="s">
        <v>15719</v>
      </c>
      <c r="J2050" s="19" t="s">
        <v>23</v>
      </c>
      <c r="K2050" s="20" t="s">
        <v>13724</v>
      </c>
      <c r="L2050" s="19" t="s">
        <v>25</v>
      </c>
    </row>
    <row r="2051" spans="1:12" x14ac:dyDescent="0.25">
      <c r="A2051" s="19" t="s">
        <v>2744</v>
      </c>
      <c r="B2051" s="19" t="s">
        <v>2745</v>
      </c>
      <c r="C2051" s="19" t="s">
        <v>2847</v>
      </c>
      <c r="D2051" s="19" t="s">
        <v>2848</v>
      </c>
      <c r="E2051" s="20" t="s">
        <v>21</v>
      </c>
      <c r="F2051" s="19" t="s">
        <v>21</v>
      </c>
      <c r="G2051" s="180">
        <v>96259</v>
      </c>
      <c r="H2051" s="21" t="s">
        <v>3002</v>
      </c>
      <c r="I2051" s="19" t="s">
        <v>15719</v>
      </c>
      <c r="J2051" s="19" t="s">
        <v>23</v>
      </c>
      <c r="K2051" s="20" t="s">
        <v>13725</v>
      </c>
      <c r="L2051" s="19" t="s">
        <v>25</v>
      </c>
    </row>
    <row r="2052" spans="1:12" x14ac:dyDescent="0.25">
      <c r="A2052" s="19" t="s">
        <v>2744</v>
      </c>
      <c r="B2052" s="19" t="s">
        <v>2745</v>
      </c>
      <c r="C2052" s="19" t="s">
        <v>2847</v>
      </c>
      <c r="D2052" s="19" t="s">
        <v>2848</v>
      </c>
      <c r="E2052" s="20" t="s">
        <v>21</v>
      </c>
      <c r="F2052" s="19" t="s">
        <v>21</v>
      </c>
      <c r="G2052" s="180">
        <v>96529</v>
      </c>
      <c r="H2052" s="21" t="s">
        <v>3003</v>
      </c>
      <c r="I2052" s="19" t="s">
        <v>15719</v>
      </c>
      <c r="J2052" s="19" t="s">
        <v>23</v>
      </c>
      <c r="K2052" s="20" t="s">
        <v>13726</v>
      </c>
      <c r="L2052" s="19" t="s">
        <v>25</v>
      </c>
    </row>
    <row r="2053" spans="1:12" x14ac:dyDescent="0.25">
      <c r="A2053" s="19" t="s">
        <v>2744</v>
      </c>
      <c r="B2053" s="19" t="s">
        <v>2745</v>
      </c>
      <c r="C2053" s="19" t="s">
        <v>2847</v>
      </c>
      <c r="D2053" s="19" t="s">
        <v>2848</v>
      </c>
      <c r="E2053" s="20" t="s">
        <v>21</v>
      </c>
      <c r="F2053" s="19" t="s">
        <v>21</v>
      </c>
      <c r="G2053" s="180">
        <v>96530</v>
      </c>
      <c r="H2053" s="21" t="s">
        <v>3004</v>
      </c>
      <c r="I2053" s="19" t="s">
        <v>15719</v>
      </c>
      <c r="J2053" s="19" t="s">
        <v>23</v>
      </c>
      <c r="K2053" s="20" t="s">
        <v>13727</v>
      </c>
      <c r="L2053" s="19" t="s">
        <v>25</v>
      </c>
    </row>
    <row r="2054" spans="1:12" x14ac:dyDescent="0.25">
      <c r="A2054" s="19" t="s">
        <v>2744</v>
      </c>
      <c r="B2054" s="19" t="s">
        <v>2745</v>
      </c>
      <c r="C2054" s="19" t="s">
        <v>2847</v>
      </c>
      <c r="D2054" s="19" t="s">
        <v>2848</v>
      </c>
      <c r="E2054" s="20" t="s">
        <v>21</v>
      </c>
      <c r="F2054" s="19" t="s">
        <v>21</v>
      </c>
      <c r="G2054" s="180">
        <v>96531</v>
      </c>
      <c r="H2054" s="21" t="s">
        <v>3005</v>
      </c>
      <c r="I2054" s="19" t="s">
        <v>15719</v>
      </c>
      <c r="J2054" s="19" t="s">
        <v>23</v>
      </c>
      <c r="K2054" s="20" t="s">
        <v>13728</v>
      </c>
      <c r="L2054" s="19" t="s">
        <v>25</v>
      </c>
    </row>
    <row r="2055" spans="1:12" x14ac:dyDescent="0.25">
      <c r="A2055" s="19" t="s">
        <v>2744</v>
      </c>
      <c r="B2055" s="19" t="s">
        <v>2745</v>
      </c>
      <c r="C2055" s="19" t="s">
        <v>2847</v>
      </c>
      <c r="D2055" s="19" t="s">
        <v>2848</v>
      </c>
      <c r="E2055" s="20" t="s">
        <v>21</v>
      </c>
      <c r="F2055" s="19" t="s">
        <v>21</v>
      </c>
      <c r="G2055" s="180">
        <v>96532</v>
      </c>
      <c r="H2055" s="21" t="s">
        <v>3007</v>
      </c>
      <c r="I2055" s="19" t="s">
        <v>15719</v>
      </c>
      <c r="J2055" s="19" t="s">
        <v>23</v>
      </c>
      <c r="K2055" s="20" t="s">
        <v>12899</v>
      </c>
      <c r="L2055" s="19" t="s">
        <v>25</v>
      </c>
    </row>
    <row r="2056" spans="1:12" x14ac:dyDescent="0.25">
      <c r="A2056" s="19" t="s">
        <v>2744</v>
      </c>
      <c r="B2056" s="19" t="s">
        <v>2745</v>
      </c>
      <c r="C2056" s="19" t="s">
        <v>2847</v>
      </c>
      <c r="D2056" s="19" t="s">
        <v>2848</v>
      </c>
      <c r="E2056" s="20" t="s">
        <v>21</v>
      </c>
      <c r="F2056" s="19" t="s">
        <v>21</v>
      </c>
      <c r="G2056" s="180">
        <v>96533</v>
      </c>
      <c r="H2056" s="21" t="s">
        <v>3008</v>
      </c>
      <c r="I2056" s="19" t="s">
        <v>15719</v>
      </c>
      <c r="J2056" s="19" t="s">
        <v>23</v>
      </c>
      <c r="K2056" s="20" t="s">
        <v>13729</v>
      </c>
      <c r="L2056" s="19" t="s">
        <v>25</v>
      </c>
    </row>
    <row r="2057" spans="1:12" x14ac:dyDescent="0.25">
      <c r="A2057" s="19" t="s">
        <v>2744</v>
      </c>
      <c r="B2057" s="19" t="s">
        <v>2745</v>
      </c>
      <c r="C2057" s="19" t="s">
        <v>2847</v>
      </c>
      <c r="D2057" s="19" t="s">
        <v>2848</v>
      </c>
      <c r="E2057" s="20" t="s">
        <v>21</v>
      </c>
      <c r="F2057" s="19" t="s">
        <v>21</v>
      </c>
      <c r="G2057" s="180">
        <v>96534</v>
      </c>
      <c r="H2057" s="21" t="s">
        <v>3009</v>
      </c>
      <c r="I2057" s="19" t="s">
        <v>15719</v>
      </c>
      <c r="J2057" s="19" t="s">
        <v>23</v>
      </c>
      <c r="K2057" s="20" t="s">
        <v>13730</v>
      </c>
      <c r="L2057" s="19" t="s">
        <v>25</v>
      </c>
    </row>
    <row r="2058" spans="1:12" x14ac:dyDescent="0.25">
      <c r="A2058" s="19" t="s">
        <v>2744</v>
      </c>
      <c r="B2058" s="19" t="s">
        <v>2745</v>
      </c>
      <c r="C2058" s="19" t="s">
        <v>2847</v>
      </c>
      <c r="D2058" s="19" t="s">
        <v>2848</v>
      </c>
      <c r="E2058" s="20" t="s">
        <v>21</v>
      </c>
      <c r="F2058" s="19" t="s">
        <v>21</v>
      </c>
      <c r="G2058" s="180">
        <v>96535</v>
      </c>
      <c r="H2058" s="21" t="s">
        <v>3011</v>
      </c>
      <c r="I2058" s="19" t="s">
        <v>15719</v>
      </c>
      <c r="J2058" s="19" t="s">
        <v>23</v>
      </c>
      <c r="K2058" s="20" t="s">
        <v>13731</v>
      </c>
      <c r="L2058" s="19" t="s">
        <v>25</v>
      </c>
    </row>
    <row r="2059" spans="1:12" x14ac:dyDescent="0.25">
      <c r="A2059" s="19" t="s">
        <v>2744</v>
      </c>
      <c r="B2059" s="19" t="s">
        <v>2745</v>
      </c>
      <c r="C2059" s="19" t="s">
        <v>2847</v>
      </c>
      <c r="D2059" s="19" t="s">
        <v>2848</v>
      </c>
      <c r="E2059" s="20" t="s">
        <v>21</v>
      </c>
      <c r="F2059" s="19" t="s">
        <v>21</v>
      </c>
      <c r="G2059" s="180">
        <v>96536</v>
      </c>
      <c r="H2059" s="21" t="s">
        <v>3012</v>
      </c>
      <c r="I2059" s="19" t="s">
        <v>15719</v>
      </c>
      <c r="J2059" s="19" t="s">
        <v>23</v>
      </c>
      <c r="K2059" s="20" t="s">
        <v>13732</v>
      </c>
      <c r="L2059" s="19" t="s">
        <v>25</v>
      </c>
    </row>
    <row r="2060" spans="1:12" x14ac:dyDescent="0.25">
      <c r="A2060" s="19" t="s">
        <v>2744</v>
      </c>
      <c r="B2060" s="19" t="s">
        <v>2745</v>
      </c>
      <c r="C2060" s="19" t="s">
        <v>2847</v>
      </c>
      <c r="D2060" s="19" t="s">
        <v>2848</v>
      </c>
      <c r="E2060" s="20" t="s">
        <v>21</v>
      </c>
      <c r="F2060" s="19" t="s">
        <v>21</v>
      </c>
      <c r="G2060" s="180">
        <v>96537</v>
      </c>
      <c r="H2060" s="21" t="s">
        <v>3013</v>
      </c>
      <c r="I2060" s="19" t="s">
        <v>15719</v>
      </c>
      <c r="J2060" s="19" t="s">
        <v>23</v>
      </c>
      <c r="K2060" s="20" t="s">
        <v>4758</v>
      </c>
      <c r="L2060" s="19" t="s">
        <v>25</v>
      </c>
    </row>
    <row r="2061" spans="1:12" x14ac:dyDescent="0.25">
      <c r="A2061" s="19" t="s">
        <v>2744</v>
      </c>
      <c r="B2061" s="19" t="s">
        <v>2745</v>
      </c>
      <c r="C2061" s="19" t="s">
        <v>2847</v>
      </c>
      <c r="D2061" s="19" t="s">
        <v>2848</v>
      </c>
      <c r="E2061" s="20" t="s">
        <v>21</v>
      </c>
      <c r="F2061" s="19" t="s">
        <v>21</v>
      </c>
      <c r="G2061" s="180">
        <v>96538</v>
      </c>
      <c r="H2061" s="21" t="s">
        <v>3014</v>
      </c>
      <c r="I2061" s="19" t="s">
        <v>15719</v>
      </c>
      <c r="J2061" s="19" t="s">
        <v>23</v>
      </c>
      <c r="K2061" s="20" t="s">
        <v>13733</v>
      </c>
      <c r="L2061" s="19" t="s">
        <v>25</v>
      </c>
    </row>
    <row r="2062" spans="1:12" x14ac:dyDescent="0.25">
      <c r="A2062" s="19" t="s">
        <v>2744</v>
      </c>
      <c r="B2062" s="19" t="s">
        <v>2745</v>
      </c>
      <c r="C2062" s="19" t="s">
        <v>2847</v>
      </c>
      <c r="D2062" s="19" t="s">
        <v>2848</v>
      </c>
      <c r="E2062" s="20" t="s">
        <v>21</v>
      </c>
      <c r="F2062" s="19" t="s">
        <v>21</v>
      </c>
      <c r="G2062" s="180">
        <v>96539</v>
      </c>
      <c r="H2062" s="21" t="s">
        <v>3015</v>
      </c>
      <c r="I2062" s="19" t="s">
        <v>15719</v>
      </c>
      <c r="J2062" s="19" t="s">
        <v>23</v>
      </c>
      <c r="K2062" s="20" t="s">
        <v>13734</v>
      </c>
      <c r="L2062" s="19" t="s">
        <v>25</v>
      </c>
    </row>
    <row r="2063" spans="1:12" x14ac:dyDescent="0.25">
      <c r="A2063" s="19" t="s">
        <v>2744</v>
      </c>
      <c r="B2063" s="19" t="s">
        <v>2745</v>
      </c>
      <c r="C2063" s="19" t="s">
        <v>2847</v>
      </c>
      <c r="D2063" s="19" t="s">
        <v>2848</v>
      </c>
      <c r="E2063" s="20" t="s">
        <v>21</v>
      </c>
      <c r="F2063" s="19" t="s">
        <v>21</v>
      </c>
      <c r="G2063" s="180">
        <v>96540</v>
      </c>
      <c r="H2063" s="21" t="s">
        <v>3016</v>
      </c>
      <c r="I2063" s="19" t="s">
        <v>15719</v>
      </c>
      <c r="J2063" s="19" t="s">
        <v>23</v>
      </c>
      <c r="K2063" s="20" t="s">
        <v>3840</v>
      </c>
      <c r="L2063" s="19" t="s">
        <v>25</v>
      </c>
    </row>
    <row r="2064" spans="1:12" x14ac:dyDescent="0.25">
      <c r="A2064" s="19" t="s">
        <v>2744</v>
      </c>
      <c r="B2064" s="19" t="s">
        <v>2745</v>
      </c>
      <c r="C2064" s="19" t="s">
        <v>2847</v>
      </c>
      <c r="D2064" s="19" t="s">
        <v>2848</v>
      </c>
      <c r="E2064" s="20" t="s">
        <v>21</v>
      </c>
      <c r="F2064" s="19" t="s">
        <v>21</v>
      </c>
      <c r="G2064" s="180">
        <v>96541</v>
      </c>
      <c r="H2064" s="21" t="s">
        <v>3018</v>
      </c>
      <c r="I2064" s="19" t="s">
        <v>15719</v>
      </c>
      <c r="J2064" s="19" t="s">
        <v>23</v>
      </c>
      <c r="K2064" s="20" t="s">
        <v>13735</v>
      </c>
      <c r="L2064" s="19" t="s">
        <v>25</v>
      </c>
    </row>
    <row r="2065" spans="1:12" x14ac:dyDescent="0.25">
      <c r="A2065" s="19" t="s">
        <v>2744</v>
      </c>
      <c r="B2065" s="19" t="s">
        <v>2745</v>
      </c>
      <c r="C2065" s="19" t="s">
        <v>2847</v>
      </c>
      <c r="D2065" s="19" t="s">
        <v>2848</v>
      </c>
      <c r="E2065" s="20" t="s">
        <v>21</v>
      </c>
      <c r="F2065" s="19" t="s">
        <v>21</v>
      </c>
      <c r="G2065" s="180">
        <v>96542</v>
      </c>
      <c r="H2065" s="21" t="s">
        <v>3019</v>
      </c>
      <c r="I2065" s="19" t="s">
        <v>15719</v>
      </c>
      <c r="J2065" s="19" t="s">
        <v>23</v>
      </c>
      <c r="K2065" s="20" t="s">
        <v>5507</v>
      </c>
      <c r="L2065" s="19" t="s">
        <v>25</v>
      </c>
    </row>
    <row r="2066" spans="1:12" x14ac:dyDescent="0.25">
      <c r="A2066" s="19" t="s">
        <v>2744</v>
      </c>
      <c r="B2066" s="19" t="s">
        <v>2745</v>
      </c>
      <c r="C2066" s="19" t="s">
        <v>2847</v>
      </c>
      <c r="D2066" s="19" t="s">
        <v>2848</v>
      </c>
      <c r="E2066" s="20" t="s">
        <v>21</v>
      </c>
      <c r="F2066" s="19" t="s">
        <v>21</v>
      </c>
      <c r="G2066" s="180">
        <v>96543</v>
      </c>
      <c r="H2066" s="21" t="s">
        <v>3020</v>
      </c>
      <c r="I2066" s="19" t="s">
        <v>15980</v>
      </c>
      <c r="J2066" s="19" t="s">
        <v>23</v>
      </c>
      <c r="K2066" s="20" t="s">
        <v>203</v>
      </c>
      <c r="L2066" s="19" t="s">
        <v>25</v>
      </c>
    </row>
    <row r="2067" spans="1:12" x14ac:dyDescent="0.25">
      <c r="A2067" s="19" t="s">
        <v>2744</v>
      </c>
      <c r="B2067" s="19" t="s">
        <v>2745</v>
      </c>
      <c r="C2067" s="19" t="s">
        <v>2847</v>
      </c>
      <c r="D2067" s="19" t="s">
        <v>2848</v>
      </c>
      <c r="E2067" s="20" t="s">
        <v>21</v>
      </c>
      <c r="F2067" s="19" t="s">
        <v>21</v>
      </c>
      <c r="G2067" s="180">
        <v>97747</v>
      </c>
      <c r="H2067" s="21" t="s">
        <v>3022</v>
      </c>
      <c r="I2067" s="19" t="s">
        <v>15719</v>
      </c>
      <c r="J2067" s="19" t="s">
        <v>23</v>
      </c>
      <c r="K2067" s="20" t="s">
        <v>13736</v>
      </c>
      <c r="L2067" s="19" t="s">
        <v>25</v>
      </c>
    </row>
    <row r="2068" spans="1:12" x14ac:dyDescent="0.25">
      <c r="A2068" s="19" t="s">
        <v>2744</v>
      </c>
      <c r="B2068" s="19" t="s">
        <v>2745</v>
      </c>
      <c r="C2068" s="19" t="s">
        <v>2847</v>
      </c>
      <c r="D2068" s="19" t="s">
        <v>2848</v>
      </c>
      <c r="E2068" s="20" t="s">
        <v>21</v>
      </c>
      <c r="F2068" s="19" t="s">
        <v>21</v>
      </c>
      <c r="G2068" s="180">
        <v>101791</v>
      </c>
      <c r="H2068" s="21" t="s">
        <v>3023</v>
      </c>
      <c r="I2068" s="19" t="s">
        <v>15747</v>
      </c>
      <c r="J2068" s="19" t="s">
        <v>23</v>
      </c>
      <c r="K2068" s="20" t="s">
        <v>13737</v>
      </c>
      <c r="L2068" s="19" t="s">
        <v>25</v>
      </c>
    </row>
    <row r="2069" spans="1:12" x14ac:dyDescent="0.25">
      <c r="A2069" s="19" t="s">
        <v>2744</v>
      </c>
      <c r="B2069" s="19" t="s">
        <v>2745</v>
      </c>
      <c r="C2069" s="19" t="s">
        <v>2847</v>
      </c>
      <c r="D2069" s="19" t="s">
        <v>2848</v>
      </c>
      <c r="E2069" s="20" t="s">
        <v>21</v>
      </c>
      <c r="F2069" s="19" t="s">
        <v>21</v>
      </c>
      <c r="G2069" s="180">
        <v>101792</v>
      </c>
      <c r="H2069" s="21" t="s">
        <v>3025</v>
      </c>
      <c r="I2069" s="19" t="s">
        <v>15679</v>
      </c>
      <c r="J2069" s="19" t="s">
        <v>23</v>
      </c>
      <c r="K2069" s="20" t="s">
        <v>3654</v>
      </c>
      <c r="L2069" s="19" t="s">
        <v>25</v>
      </c>
    </row>
    <row r="2070" spans="1:12" x14ac:dyDescent="0.25">
      <c r="A2070" s="19" t="s">
        <v>2744</v>
      </c>
      <c r="B2070" s="19" t="s">
        <v>2745</v>
      </c>
      <c r="C2070" s="19" t="s">
        <v>2847</v>
      </c>
      <c r="D2070" s="19" t="s">
        <v>2848</v>
      </c>
      <c r="E2070" s="20" t="s">
        <v>21</v>
      </c>
      <c r="F2070" s="19" t="s">
        <v>21</v>
      </c>
      <c r="G2070" s="180">
        <v>101793</v>
      </c>
      <c r="H2070" s="21" t="s">
        <v>3026</v>
      </c>
      <c r="I2070" s="19" t="s">
        <v>15679</v>
      </c>
      <c r="J2070" s="19" t="s">
        <v>23</v>
      </c>
      <c r="K2070" s="20" t="s">
        <v>5442</v>
      </c>
      <c r="L2070" s="19" t="s">
        <v>25</v>
      </c>
    </row>
    <row r="2071" spans="1:12" x14ac:dyDescent="0.25">
      <c r="A2071" s="19" t="s">
        <v>2744</v>
      </c>
      <c r="B2071" s="19" t="s">
        <v>2745</v>
      </c>
      <c r="C2071" s="19" t="s">
        <v>3028</v>
      </c>
      <c r="D2071" s="19" t="s">
        <v>3029</v>
      </c>
      <c r="E2071" s="20" t="s">
        <v>21</v>
      </c>
      <c r="F2071" s="19" t="s">
        <v>21</v>
      </c>
      <c r="G2071" s="180">
        <v>89996</v>
      </c>
      <c r="H2071" s="21" t="s">
        <v>3030</v>
      </c>
      <c r="I2071" s="19" t="s">
        <v>15980</v>
      </c>
      <c r="J2071" s="19" t="s">
        <v>23</v>
      </c>
      <c r="K2071" s="20" t="s">
        <v>5024</v>
      </c>
      <c r="L2071" s="19" t="s">
        <v>25</v>
      </c>
    </row>
    <row r="2072" spans="1:12" x14ac:dyDescent="0.25">
      <c r="A2072" s="19" t="s">
        <v>2744</v>
      </c>
      <c r="B2072" s="19" t="s">
        <v>2745</v>
      </c>
      <c r="C2072" s="19" t="s">
        <v>3028</v>
      </c>
      <c r="D2072" s="19" t="s">
        <v>3029</v>
      </c>
      <c r="E2072" s="20" t="s">
        <v>21</v>
      </c>
      <c r="F2072" s="19" t="s">
        <v>21</v>
      </c>
      <c r="G2072" s="180">
        <v>89997</v>
      </c>
      <c r="H2072" s="21" t="s">
        <v>3032</v>
      </c>
      <c r="I2072" s="19" t="s">
        <v>15980</v>
      </c>
      <c r="J2072" s="19" t="s">
        <v>444</v>
      </c>
      <c r="K2072" s="20" t="s">
        <v>522</v>
      </c>
      <c r="L2072" s="19" t="s">
        <v>25</v>
      </c>
    </row>
    <row r="2073" spans="1:12" x14ac:dyDescent="0.25">
      <c r="A2073" s="19" t="s">
        <v>2744</v>
      </c>
      <c r="B2073" s="19" t="s">
        <v>2745</v>
      </c>
      <c r="C2073" s="19" t="s">
        <v>3028</v>
      </c>
      <c r="D2073" s="19" t="s">
        <v>3029</v>
      </c>
      <c r="E2073" s="20" t="s">
        <v>21</v>
      </c>
      <c r="F2073" s="19" t="s">
        <v>21</v>
      </c>
      <c r="G2073" s="180">
        <v>89998</v>
      </c>
      <c r="H2073" s="21" t="s">
        <v>3034</v>
      </c>
      <c r="I2073" s="19" t="s">
        <v>15980</v>
      </c>
      <c r="J2073" s="19" t="s">
        <v>23</v>
      </c>
      <c r="K2073" s="20" t="s">
        <v>3116</v>
      </c>
      <c r="L2073" s="19" t="s">
        <v>25</v>
      </c>
    </row>
    <row r="2074" spans="1:12" x14ac:dyDescent="0.25">
      <c r="A2074" s="19" t="s">
        <v>2744</v>
      </c>
      <c r="B2074" s="19" t="s">
        <v>2745</v>
      </c>
      <c r="C2074" s="19" t="s">
        <v>3028</v>
      </c>
      <c r="D2074" s="19" t="s">
        <v>3029</v>
      </c>
      <c r="E2074" s="20" t="s">
        <v>21</v>
      </c>
      <c r="F2074" s="19" t="s">
        <v>21</v>
      </c>
      <c r="G2074" s="180">
        <v>89999</v>
      </c>
      <c r="H2074" s="21" t="s">
        <v>3036</v>
      </c>
      <c r="I2074" s="19" t="s">
        <v>15980</v>
      </c>
      <c r="J2074" s="19" t="s">
        <v>23</v>
      </c>
      <c r="K2074" s="20" t="s">
        <v>10324</v>
      </c>
      <c r="L2074" s="19" t="s">
        <v>25</v>
      </c>
    </row>
    <row r="2075" spans="1:12" x14ac:dyDescent="0.25">
      <c r="A2075" s="19" t="s">
        <v>2744</v>
      </c>
      <c r="B2075" s="19" t="s">
        <v>2745</v>
      </c>
      <c r="C2075" s="19" t="s">
        <v>3028</v>
      </c>
      <c r="D2075" s="19" t="s">
        <v>3029</v>
      </c>
      <c r="E2075" s="20" t="s">
        <v>21</v>
      </c>
      <c r="F2075" s="19" t="s">
        <v>21</v>
      </c>
      <c r="G2075" s="180">
        <v>90000</v>
      </c>
      <c r="H2075" s="21" t="s">
        <v>3037</v>
      </c>
      <c r="I2075" s="19" t="s">
        <v>15980</v>
      </c>
      <c r="J2075" s="19" t="s">
        <v>23</v>
      </c>
      <c r="K2075" s="20" t="s">
        <v>6995</v>
      </c>
      <c r="L2075" s="19" t="s">
        <v>25</v>
      </c>
    </row>
    <row r="2076" spans="1:12" x14ac:dyDescent="0.25">
      <c r="A2076" s="19" t="s">
        <v>2744</v>
      </c>
      <c r="B2076" s="19" t="s">
        <v>2745</v>
      </c>
      <c r="C2076" s="19" t="s">
        <v>3028</v>
      </c>
      <c r="D2076" s="19" t="s">
        <v>3029</v>
      </c>
      <c r="E2076" s="20" t="s">
        <v>21</v>
      </c>
      <c r="F2076" s="19" t="s">
        <v>21</v>
      </c>
      <c r="G2076" s="180">
        <v>91593</v>
      </c>
      <c r="H2076" s="21" t="s">
        <v>3039</v>
      </c>
      <c r="I2076" s="19" t="s">
        <v>15980</v>
      </c>
      <c r="J2076" s="19" t="s">
        <v>23</v>
      </c>
      <c r="K2076" s="20" t="s">
        <v>10429</v>
      </c>
      <c r="L2076" s="19" t="s">
        <v>25</v>
      </c>
    </row>
    <row r="2077" spans="1:12" x14ac:dyDescent="0.25">
      <c r="A2077" s="19" t="s">
        <v>2744</v>
      </c>
      <c r="B2077" s="19" t="s">
        <v>2745</v>
      </c>
      <c r="C2077" s="19" t="s">
        <v>3028</v>
      </c>
      <c r="D2077" s="19" t="s">
        <v>3029</v>
      </c>
      <c r="E2077" s="20" t="s">
        <v>21</v>
      </c>
      <c r="F2077" s="19" t="s">
        <v>21</v>
      </c>
      <c r="G2077" s="180">
        <v>91594</v>
      </c>
      <c r="H2077" s="21" t="s">
        <v>3041</v>
      </c>
      <c r="I2077" s="19" t="s">
        <v>15980</v>
      </c>
      <c r="J2077" s="19" t="s">
        <v>23</v>
      </c>
      <c r="K2077" s="20" t="s">
        <v>3109</v>
      </c>
      <c r="L2077" s="19" t="s">
        <v>25</v>
      </c>
    </row>
    <row r="2078" spans="1:12" x14ac:dyDescent="0.25">
      <c r="A2078" s="19" t="s">
        <v>2744</v>
      </c>
      <c r="B2078" s="19" t="s">
        <v>2745</v>
      </c>
      <c r="C2078" s="19" t="s">
        <v>3028</v>
      </c>
      <c r="D2078" s="19" t="s">
        <v>3029</v>
      </c>
      <c r="E2078" s="20" t="s">
        <v>21</v>
      </c>
      <c r="F2078" s="19" t="s">
        <v>21</v>
      </c>
      <c r="G2078" s="180">
        <v>91595</v>
      </c>
      <c r="H2078" s="21" t="s">
        <v>3043</v>
      </c>
      <c r="I2078" s="19" t="s">
        <v>15980</v>
      </c>
      <c r="J2078" s="19" t="s">
        <v>23</v>
      </c>
      <c r="K2078" s="20" t="s">
        <v>4827</v>
      </c>
      <c r="L2078" s="19" t="s">
        <v>25</v>
      </c>
    </row>
    <row r="2079" spans="1:12" x14ac:dyDescent="0.25">
      <c r="A2079" s="19" t="s">
        <v>2744</v>
      </c>
      <c r="B2079" s="19" t="s">
        <v>2745</v>
      </c>
      <c r="C2079" s="19" t="s">
        <v>3028</v>
      </c>
      <c r="D2079" s="19" t="s">
        <v>3029</v>
      </c>
      <c r="E2079" s="20" t="s">
        <v>21</v>
      </c>
      <c r="F2079" s="19" t="s">
        <v>21</v>
      </c>
      <c r="G2079" s="180">
        <v>91596</v>
      </c>
      <c r="H2079" s="21" t="s">
        <v>3045</v>
      </c>
      <c r="I2079" s="19" t="s">
        <v>15980</v>
      </c>
      <c r="J2079" s="19" t="s">
        <v>23</v>
      </c>
      <c r="K2079" s="20" t="s">
        <v>3700</v>
      </c>
      <c r="L2079" s="19" t="s">
        <v>25</v>
      </c>
    </row>
    <row r="2080" spans="1:12" x14ac:dyDescent="0.25">
      <c r="A2080" s="19" t="s">
        <v>2744</v>
      </c>
      <c r="B2080" s="19" t="s">
        <v>2745</v>
      </c>
      <c r="C2080" s="19" t="s">
        <v>3028</v>
      </c>
      <c r="D2080" s="19" t="s">
        <v>3029</v>
      </c>
      <c r="E2080" s="20" t="s">
        <v>21</v>
      </c>
      <c r="F2080" s="19" t="s">
        <v>21</v>
      </c>
      <c r="G2080" s="180">
        <v>91597</v>
      </c>
      <c r="H2080" s="21" t="s">
        <v>3046</v>
      </c>
      <c r="I2080" s="19" t="s">
        <v>15980</v>
      </c>
      <c r="J2080" s="19" t="s">
        <v>23</v>
      </c>
      <c r="K2080" s="20" t="s">
        <v>1741</v>
      </c>
      <c r="L2080" s="19" t="s">
        <v>25</v>
      </c>
    </row>
    <row r="2081" spans="1:12" x14ac:dyDescent="0.25">
      <c r="A2081" s="19" t="s">
        <v>2744</v>
      </c>
      <c r="B2081" s="19" t="s">
        <v>2745</v>
      </c>
      <c r="C2081" s="19" t="s">
        <v>3028</v>
      </c>
      <c r="D2081" s="19" t="s">
        <v>3029</v>
      </c>
      <c r="E2081" s="20" t="s">
        <v>21</v>
      </c>
      <c r="F2081" s="19" t="s">
        <v>21</v>
      </c>
      <c r="G2081" s="180">
        <v>91598</v>
      </c>
      <c r="H2081" s="21" t="s">
        <v>3048</v>
      </c>
      <c r="I2081" s="19" t="s">
        <v>15980</v>
      </c>
      <c r="J2081" s="19" t="s">
        <v>23</v>
      </c>
      <c r="K2081" s="20" t="s">
        <v>10442</v>
      </c>
      <c r="L2081" s="19" t="s">
        <v>25</v>
      </c>
    </row>
    <row r="2082" spans="1:12" x14ac:dyDescent="0.25">
      <c r="A2082" s="19" t="s">
        <v>2744</v>
      </c>
      <c r="B2082" s="19" t="s">
        <v>2745</v>
      </c>
      <c r="C2082" s="19" t="s">
        <v>3028</v>
      </c>
      <c r="D2082" s="19" t="s">
        <v>3029</v>
      </c>
      <c r="E2082" s="20" t="s">
        <v>21</v>
      </c>
      <c r="F2082" s="19" t="s">
        <v>21</v>
      </c>
      <c r="G2082" s="180">
        <v>91599</v>
      </c>
      <c r="H2082" s="21" t="s">
        <v>3050</v>
      </c>
      <c r="I2082" s="19" t="s">
        <v>15980</v>
      </c>
      <c r="J2082" s="19" t="s">
        <v>23</v>
      </c>
      <c r="K2082" s="20" t="s">
        <v>3611</v>
      </c>
      <c r="L2082" s="19" t="s">
        <v>25</v>
      </c>
    </row>
    <row r="2083" spans="1:12" x14ac:dyDescent="0.25">
      <c r="A2083" s="19" t="s">
        <v>2744</v>
      </c>
      <c r="B2083" s="19" t="s">
        <v>2745</v>
      </c>
      <c r="C2083" s="19" t="s">
        <v>3028</v>
      </c>
      <c r="D2083" s="19" t="s">
        <v>3029</v>
      </c>
      <c r="E2083" s="20" t="s">
        <v>21</v>
      </c>
      <c r="F2083" s="19" t="s">
        <v>21</v>
      </c>
      <c r="G2083" s="180">
        <v>91600</v>
      </c>
      <c r="H2083" s="21" t="s">
        <v>3051</v>
      </c>
      <c r="I2083" s="19" t="s">
        <v>15980</v>
      </c>
      <c r="J2083" s="19" t="s">
        <v>23</v>
      </c>
      <c r="K2083" s="20" t="s">
        <v>6943</v>
      </c>
      <c r="L2083" s="19" t="s">
        <v>25</v>
      </c>
    </row>
    <row r="2084" spans="1:12" x14ac:dyDescent="0.25">
      <c r="A2084" s="19" t="s">
        <v>2744</v>
      </c>
      <c r="B2084" s="19" t="s">
        <v>2745</v>
      </c>
      <c r="C2084" s="19" t="s">
        <v>3028</v>
      </c>
      <c r="D2084" s="19" t="s">
        <v>3029</v>
      </c>
      <c r="E2084" s="20" t="s">
        <v>21</v>
      </c>
      <c r="F2084" s="19" t="s">
        <v>21</v>
      </c>
      <c r="G2084" s="180">
        <v>91601</v>
      </c>
      <c r="H2084" s="21" t="s">
        <v>3053</v>
      </c>
      <c r="I2084" s="19" t="s">
        <v>15980</v>
      </c>
      <c r="J2084" s="19" t="s">
        <v>23</v>
      </c>
      <c r="K2084" s="20" t="s">
        <v>4961</v>
      </c>
      <c r="L2084" s="19" t="s">
        <v>25</v>
      </c>
    </row>
    <row r="2085" spans="1:12" x14ac:dyDescent="0.25">
      <c r="A2085" s="19" t="s">
        <v>2744</v>
      </c>
      <c r="B2085" s="19" t="s">
        <v>2745</v>
      </c>
      <c r="C2085" s="19" t="s">
        <v>3028</v>
      </c>
      <c r="D2085" s="19" t="s">
        <v>3029</v>
      </c>
      <c r="E2085" s="20" t="s">
        <v>21</v>
      </c>
      <c r="F2085" s="19" t="s">
        <v>21</v>
      </c>
      <c r="G2085" s="180">
        <v>91602</v>
      </c>
      <c r="H2085" s="21" t="s">
        <v>3055</v>
      </c>
      <c r="I2085" s="19" t="s">
        <v>15980</v>
      </c>
      <c r="J2085" s="19" t="s">
        <v>23</v>
      </c>
      <c r="K2085" s="20" t="s">
        <v>3184</v>
      </c>
      <c r="L2085" s="19" t="s">
        <v>25</v>
      </c>
    </row>
    <row r="2086" spans="1:12" x14ac:dyDescent="0.25">
      <c r="A2086" s="19" t="s">
        <v>2744</v>
      </c>
      <c r="B2086" s="19" t="s">
        <v>2745</v>
      </c>
      <c r="C2086" s="19" t="s">
        <v>3028</v>
      </c>
      <c r="D2086" s="19" t="s">
        <v>3029</v>
      </c>
      <c r="E2086" s="20" t="s">
        <v>21</v>
      </c>
      <c r="F2086" s="19" t="s">
        <v>21</v>
      </c>
      <c r="G2086" s="180">
        <v>91603</v>
      </c>
      <c r="H2086" s="21" t="s">
        <v>3057</v>
      </c>
      <c r="I2086" s="19" t="s">
        <v>15980</v>
      </c>
      <c r="J2086" s="19" t="s">
        <v>23</v>
      </c>
      <c r="K2086" s="20" t="s">
        <v>13738</v>
      </c>
      <c r="L2086" s="19" t="s">
        <v>25</v>
      </c>
    </row>
    <row r="2087" spans="1:12" x14ac:dyDescent="0.25">
      <c r="A2087" s="19" t="s">
        <v>2744</v>
      </c>
      <c r="B2087" s="19" t="s">
        <v>2745</v>
      </c>
      <c r="C2087" s="19" t="s">
        <v>3028</v>
      </c>
      <c r="D2087" s="19" t="s">
        <v>3029</v>
      </c>
      <c r="E2087" s="20" t="s">
        <v>21</v>
      </c>
      <c r="F2087" s="19" t="s">
        <v>21</v>
      </c>
      <c r="G2087" s="180">
        <v>92759</v>
      </c>
      <c r="H2087" s="21" t="s">
        <v>3059</v>
      </c>
      <c r="I2087" s="19" t="s">
        <v>15980</v>
      </c>
      <c r="J2087" s="19" t="s">
        <v>23</v>
      </c>
      <c r="K2087" s="20" t="s">
        <v>10710</v>
      </c>
      <c r="L2087" s="19" t="s">
        <v>25</v>
      </c>
    </row>
    <row r="2088" spans="1:12" x14ac:dyDescent="0.25">
      <c r="A2088" s="19" t="s">
        <v>2744</v>
      </c>
      <c r="B2088" s="19" t="s">
        <v>2745</v>
      </c>
      <c r="C2088" s="19" t="s">
        <v>3028</v>
      </c>
      <c r="D2088" s="19" t="s">
        <v>3029</v>
      </c>
      <c r="E2088" s="20" t="s">
        <v>21</v>
      </c>
      <c r="F2088" s="19" t="s">
        <v>21</v>
      </c>
      <c r="G2088" s="180">
        <v>92760</v>
      </c>
      <c r="H2088" s="21" t="s">
        <v>3061</v>
      </c>
      <c r="I2088" s="19" t="s">
        <v>15980</v>
      </c>
      <c r="J2088" s="19" t="s">
        <v>23</v>
      </c>
      <c r="K2088" s="20" t="s">
        <v>3759</v>
      </c>
      <c r="L2088" s="19" t="s">
        <v>25</v>
      </c>
    </row>
    <row r="2089" spans="1:12" x14ac:dyDescent="0.25">
      <c r="A2089" s="19" t="s">
        <v>2744</v>
      </c>
      <c r="B2089" s="19" t="s">
        <v>2745</v>
      </c>
      <c r="C2089" s="19" t="s">
        <v>3028</v>
      </c>
      <c r="D2089" s="19" t="s">
        <v>3029</v>
      </c>
      <c r="E2089" s="20" t="s">
        <v>21</v>
      </c>
      <c r="F2089" s="19" t="s">
        <v>21</v>
      </c>
      <c r="G2089" s="180">
        <v>92761</v>
      </c>
      <c r="H2089" s="21" t="s">
        <v>3063</v>
      </c>
      <c r="I2089" s="19" t="s">
        <v>15980</v>
      </c>
      <c r="J2089" s="19" t="s">
        <v>23</v>
      </c>
      <c r="K2089" s="20" t="s">
        <v>4183</v>
      </c>
      <c r="L2089" s="19" t="s">
        <v>25</v>
      </c>
    </row>
    <row r="2090" spans="1:12" x14ac:dyDescent="0.25">
      <c r="A2090" s="19" t="s">
        <v>2744</v>
      </c>
      <c r="B2090" s="19" t="s">
        <v>2745</v>
      </c>
      <c r="C2090" s="19" t="s">
        <v>3028</v>
      </c>
      <c r="D2090" s="19" t="s">
        <v>3029</v>
      </c>
      <c r="E2090" s="20" t="s">
        <v>21</v>
      </c>
      <c r="F2090" s="19" t="s">
        <v>21</v>
      </c>
      <c r="G2090" s="180">
        <v>92762</v>
      </c>
      <c r="H2090" s="21" t="s">
        <v>3065</v>
      </c>
      <c r="I2090" s="19" t="s">
        <v>15980</v>
      </c>
      <c r="J2090" s="19" t="s">
        <v>23</v>
      </c>
      <c r="K2090" s="20" t="s">
        <v>3156</v>
      </c>
      <c r="L2090" s="19" t="s">
        <v>25</v>
      </c>
    </row>
    <row r="2091" spans="1:12" x14ac:dyDescent="0.25">
      <c r="A2091" s="19" t="s">
        <v>2744</v>
      </c>
      <c r="B2091" s="19" t="s">
        <v>2745</v>
      </c>
      <c r="C2091" s="19" t="s">
        <v>3028</v>
      </c>
      <c r="D2091" s="19" t="s">
        <v>3029</v>
      </c>
      <c r="E2091" s="20" t="s">
        <v>21</v>
      </c>
      <c r="F2091" s="19" t="s">
        <v>21</v>
      </c>
      <c r="G2091" s="180">
        <v>92763</v>
      </c>
      <c r="H2091" s="21" t="s">
        <v>3067</v>
      </c>
      <c r="I2091" s="19" t="s">
        <v>15980</v>
      </c>
      <c r="J2091" s="19" t="s">
        <v>23</v>
      </c>
      <c r="K2091" s="20" t="s">
        <v>3181</v>
      </c>
      <c r="L2091" s="19" t="s">
        <v>25</v>
      </c>
    </row>
    <row r="2092" spans="1:12" x14ac:dyDescent="0.25">
      <c r="A2092" s="19" t="s">
        <v>2744</v>
      </c>
      <c r="B2092" s="19" t="s">
        <v>2745</v>
      </c>
      <c r="C2092" s="19" t="s">
        <v>3028</v>
      </c>
      <c r="D2092" s="19" t="s">
        <v>3029</v>
      </c>
      <c r="E2092" s="20" t="s">
        <v>21</v>
      </c>
      <c r="F2092" s="19" t="s">
        <v>21</v>
      </c>
      <c r="G2092" s="180">
        <v>92764</v>
      </c>
      <c r="H2092" s="21" t="s">
        <v>3069</v>
      </c>
      <c r="I2092" s="19" t="s">
        <v>15980</v>
      </c>
      <c r="J2092" s="19" t="s">
        <v>23</v>
      </c>
      <c r="K2092" s="20" t="s">
        <v>9650</v>
      </c>
      <c r="L2092" s="19" t="s">
        <v>25</v>
      </c>
    </row>
    <row r="2093" spans="1:12" x14ac:dyDescent="0.25">
      <c r="A2093" s="19" t="s">
        <v>2744</v>
      </c>
      <c r="B2093" s="19" t="s">
        <v>2745</v>
      </c>
      <c r="C2093" s="19" t="s">
        <v>3028</v>
      </c>
      <c r="D2093" s="19" t="s">
        <v>3029</v>
      </c>
      <c r="E2093" s="20" t="s">
        <v>21</v>
      </c>
      <c r="F2093" s="19" t="s">
        <v>21</v>
      </c>
      <c r="G2093" s="180">
        <v>92765</v>
      </c>
      <c r="H2093" s="21" t="s">
        <v>3070</v>
      </c>
      <c r="I2093" s="19" t="s">
        <v>15980</v>
      </c>
      <c r="J2093" s="19" t="s">
        <v>23</v>
      </c>
      <c r="K2093" s="20" t="s">
        <v>5234</v>
      </c>
      <c r="L2093" s="19" t="s">
        <v>25</v>
      </c>
    </row>
    <row r="2094" spans="1:12" x14ac:dyDescent="0.25">
      <c r="A2094" s="19" t="s">
        <v>2744</v>
      </c>
      <c r="B2094" s="19" t="s">
        <v>2745</v>
      </c>
      <c r="C2094" s="19" t="s">
        <v>3028</v>
      </c>
      <c r="D2094" s="19" t="s">
        <v>3029</v>
      </c>
      <c r="E2094" s="20" t="s">
        <v>21</v>
      </c>
      <c r="F2094" s="19" t="s">
        <v>21</v>
      </c>
      <c r="G2094" s="180">
        <v>92766</v>
      </c>
      <c r="H2094" s="21" t="s">
        <v>3072</v>
      </c>
      <c r="I2094" s="19" t="s">
        <v>15980</v>
      </c>
      <c r="J2094" s="19" t="s">
        <v>23</v>
      </c>
      <c r="K2094" s="20" t="s">
        <v>1169</v>
      </c>
      <c r="L2094" s="19" t="s">
        <v>25</v>
      </c>
    </row>
    <row r="2095" spans="1:12" x14ac:dyDescent="0.25">
      <c r="A2095" s="19" t="s">
        <v>2744</v>
      </c>
      <c r="B2095" s="19" t="s">
        <v>2745</v>
      </c>
      <c r="C2095" s="19" t="s">
        <v>3028</v>
      </c>
      <c r="D2095" s="19" t="s">
        <v>3029</v>
      </c>
      <c r="E2095" s="20" t="s">
        <v>21</v>
      </c>
      <c r="F2095" s="19" t="s">
        <v>21</v>
      </c>
      <c r="G2095" s="180">
        <v>92767</v>
      </c>
      <c r="H2095" s="21" t="s">
        <v>3074</v>
      </c>
      <c r="I2095" s="19" t="s">
        <v>15980</v>
      </c>
      <c r="J2095" s="19" t="s">
        <v>23</v>
      </c>
      <c r="K2095" s="20" t="s">
        <v>6673</v>
      </c>
      <c r="L2095" s="19" t="s">
        <v>25</v>
      </c>
    </row>
    <row r="2096" spans="1:12" x14ac:dyDescent="0.25">
      <c r="A2096" s="19" t="s">
        <v>2744</v>
      </c>
      <c r="B2096" s="19" t="s">
        <v>2745</v>
      </c>
      <c r="C2096" s="19" t="s">
        <v>3028</v>
      </c>
      <c r="D2096" s="19" t="s">
        <v>3029</v>
      </c>
      <c r="E2096" s="20" t="s">
        <v>21</v>
      </c>
      <c r="F2096" s="19" t="s">
        <v>21</v>
      </c>
      <c r="G2096" s="180">
        <v>92768</v>
      </c>
      <c r="H2096" s="21" t="s">
        <v>3076</v>
      </c>
      <c r="I2096" s="19" t="s">
        <v>15980</v>
      </c>
      <c r="J2096" s="19" t="s">
        <v>23</v>
      </c>
      <c r="K2096" s="20" t="s">
        <v>6785</v>
      </c>
      <c r="L2096" s="19" t="s">
        <v>25</v>
      </c>
    </row>
    <row r="2097" spans="1:12" x14ac:dyDescent="0.25">
      <c r="A2097" s="19" t="s">
        <v>2744</v>
      </c>
      <c r="B2097" s="19" t="s">
        <v>2745</v>
      </c>
      <c r="C2097" s="19" t="s">
        <v>3028</v>
      </c>
      <c r="D2097" s="19" t="s">
        <v>3029</v>
      </c>
      <c r="E2097" s="20" t="s">
        <v>21</v>
      </c>
      <c r="F2097" s="19" t="s">
        <v>21</v>
      </c>
      <c r="G2097" s="180">
        <v>92769</v>
      </c>
      <c r="H2097" s="21" t="s">
        <v>3077</v>
      </c>
      <c r="I2097" s="19" t="s">
        <v>15980</v>
      </c>
      <c r="J2097" s="19" t="s">
        <v>23</v>
      </c>
      <c r="K2097" s="20" t="s">
        <v>3696</v>
      </c>
      <c r="L2097" s="19" t="s">
        <v>25</v>
      </c>
    </row>
    <row r="2098" spans="1:12" x14ac:dyDescent="0.25">
      <c r="A2098" s="19" t="s">
        <v>2744</v>
      </c>
      <c r="B2098" s="19" t="s">
        <v>2745</v>
      </c>
      <c r="C2098" s="19" t="s">
        <v>3028</v>
      </c>
      <c r="D2098" s="19" t="s">
        <v>3029</v>
      </c>
      <c r="E2098" s="20" t="s">
        <v>21</v>
      </c>
      <c r="F2098" s="19" t="s">
        <v>21</v>
      </c>
      <c r="G2098" s="180">
        <v>92770</v>
      </c>
      <c r="H2098" s="21" t="s">
        <v>3079</v>
      </c>
      <c r="I2098" s="19" t="s">
        <v>15980</v>
      </c>
      <c r="J2098" s="19" t="s">
        <v>23</v>
      </c>
      <c r="K2098" s="20" t="s">
        <v>1228</v>
      </c>
      <c r="L2098" s="19" t="s">
        <v>25</v>
      </c>
    </row>
    <row r="2099" spans="1:12" x14ac:dyDescent="0.25">
      <c r="A2099" s="19" t="s">
        <v>2744</v>
      </c>
      <c r="B2099" s="19" t="s">
        <v>2745</v>
      </c>
      <c r="C2099" s="19" t="s">
        <v>3028</v>
      </c>
      <c r="D2099" s="19" t="s">
        <v>3029</v>
      </c>
      <c r="E2099" s="20" t="s">
        <v>21</v>
      </c>
      <c r="F2099" s="19" t="s">
        <v>21</v>
      </c>
      <c r="G2099" s="180">
        <v>92771</v>
      </c>
      <c r="H2099" s="21" t="s">
        <v>3081</v>
      </c>
      <c r="I2099" s="19" t="s">
        <v>15980</v>
      </c>
      <c r="J2099" s="19" t="s">
        <v>23</v>
      </c>
      <c r="K2099" s="20" t="s">
        <v>13739</v>
      </c>
      <c r="L2099" s="19" t="s">
        <v>25</v>
      </c>
    </row>
    <row r="2100" spans="1:12" x14ac:dyDescent="0.25">
      <c r="A2100" s="19" t="s">
        <v>2744</v>
      </c>
      <c r="B2100" s="19" t="s">
        <v>2745</v>
      </c>
      <c r="C2100" s="19" t="s">
        <v>3028</v>
      </c>
      <c r="D2100" s="19" t="s">
        <v>3029</v>
      </c>
      <c r="E2100" s="20" t="s">
        <v>21</v>
      </c>
      <c r="F2100" s="19" t="s">
        <v>21</v>
      </c>
      <c r="G2100" s="180">
        <v>92772</v>
      </c>
      <c r="H2100" s="21" t="s">
        <v>3083</v>
      </c>
      <c r="I2100" s="19" t="s">
        <v>15980</v>
      </c>
      <c r="J2100" s="19" t="s">
        <v>23</v>
      </c>
      <c r="K2100" s="20" t="s">
        <v>3627</v>
      </c>
      <c r="L2100" s="19" t="s">
        <v>25</v>
      </c>
    </row>
    <row r="2101" spans="1:12" x14ac:dyDescent="0.25">
      <c r="A2101" s="19" t="s">
        <v>2744</v>
      </c>
      <c r="B2101" s="19" t="s">
        <v>2745</v>
      </c>
      <c r="C2101" s="19" t="s">
        <v>3028</v>
      </c>
      <c r="D2101" s="19" t="s">
        <v>3029</v>
      </c>
      <c r="E2101" s="20" t="s">
        <v>21</v>
      </c>
      <c r="F2101" s="19" t="s">
        <v>21</v>
      </c>
      <c r="G2101" s="180">
        <v>92773</v>
      </c>
      <c r="H2101" s="21" t="s">
        <v>3085</v>
      </c>
      <c r="I2101" s="19" t="s">
        <v>15980</v>
      </c>
      <c r="J2101" s="19" t="s">
        <v>23</v>
      </c>
      <c r="K2101" s="20" t="s">
        <v>6620</v>
      </c>
      <c r="L2101" s="19" t="s">
        <v>25</v>
      </c>
    </row>
    <row r="2102" spans="1:12" x14ac:dyDescent="0.25">
      <c r="A2102" s="19" t="s">
        <v>2744</v>
      </c>
      <c r="B2102" s="19" t="s">
        <v>2745</v>
      </c>
      <c r="C2102" s="19" t="s">
        <v>3028</v>
      </c>
      <c r="D2102" s="19" t="s">
        <v>3029</v>
      </c>
      <c r="E2102" s="20" t="s">
        <v>21</v>
      </c>
      <c r="F2102" s="19" t="s">
        <v>21</v>
      </c>
      <c r="G2102" s="180">
        <v>92774</v>
      </c>
      <c r="H2102" s="21" t="s">
        <v>3086</v>
      </c>
      <c r="I2102" s="19" t="s">
        <v>15980</v>
      </c>
      <c r="J2102" s="19" t="s">
        <v>23</v>
      </c>
      <c r="K2102" s="20" t="s">
        <v>12185</v>
      </c>
      <c r="L2102" s="19" t="s">
        <v>25</v>
      </c>
    </row>
    <row r="2103" spans="1:12" x14ac:dyDescent="0.25">
      <c r="A2103" s="19" t="s">
        <v>2744</v>
      </c>
      <c r="B2103" s="19" t="s">
        <v>2745</v>
      </c>
      <c r="C2103" s="19" t="s">
        <v>3028</v>
      </c>
      <c r="D2103" s="19" t="s">
        <v>3029</v>
      </c>
      <c r="E2103" s="20" t="s">
        <v>21</v>
      </c>
      <c r="F2103" s="19" t="s">
        <v>21</v>
      </c>
      <c r="G2103" s="180">
        <v>92775</v>
      </c>
      <c r="H2103" s="21" t="s">
        <v>3088</v>
      </c>
      <c r="I2103" s="19" t="s">
        <v>15980</v>
      </c>
      <c r="J2103" s="19" t="s">
        <v>23</v>
      </c>
      <c r="K2103" s="20" t="s">
        <v>11273</v>
      </c>
      <c r="L2103" s="19" t="s">
        <v>25</v>
      </c>
    </row>
    <row r="2104" spans="1:12" x14ac:dyDescent="0.25">
      <c r="A2104" s="19" t="s">
        <v>2744</v>
      </c>
      <c r="B2104" s="19" t="s">
        <v>2745</v>
      </c>
      <c r="C2104" s="19" t="s">
        <v>3028</v>
      </c>
      <c r="D2104" s="19" t="s">
        <v>3029</v>
      </c>
      <c r="E2104" s="20" t="s">
        <v>21</v>
      </c>
      <c r="F2104" s="19" t="s">
        <v>21</v>
      </c>
      <c r="G2104" s="180">
        <v>92776</v>
      </c>
      <c r="H2104" s="21" t="s">
        <v>3090</v>
      </c>
      <c r="I2104" s="19" t="s">
        <v>15980</v>
      </c>
      <c r="J2104" s="19" t="s">
        <v>23</v>
      </c>
      <c r="K2104" s="20" t="s">
        <v>6058</v>
      </c>
      <c r="L2104" s="19" t="s">
        <v>25</v>
      </c>
    </row>
    <row r="2105" spans="1:12" x14ac:dyDescent="0.25">
      <c r="A2105" s="19" t="s">
        <v>2744</v>
      </c>
      <c r="B2105" s="19" t="s">
        <v>2745</v>
      </c>
      <c r="C2105" s="19" t="s">
        <v>3028</v>
      </c>
      <c r="D2105" s="19" t="s">
        <v>3029</v>
      </c>
      <c r="E2105" s="20" t="s">
        <v>21</v>
      </c>
      <c r="F2105" s="19" t="s">
        <v>21</v>
      </c>
      <c r="G2105" s="180">
        <v>92777</v>
      </c>
      <c r="H2105" s="21" t="s">
        <v>3092</v>
      </c>
      <c r="I2105" s="19" t="s">
        <v>15980</v>
      </c>
      <c r="J2105" s="19" t="s">
        <v>23</v>
      </c>
      <c r="K2105" s="20" t="s">
        <v>8413</v>
      </c>
      <c r="L2105" s="19" t="s">
        <v>25</v>
      </c>
    </row>
    <row r="2106" spans="1:12" x14ac:dyDescent="0.25">
      <c r="A2106" s="19" t="s">
        <v>2744</v>
      </c>
      <c r="B2106" s="19" t="s">
        <v>2745</v>
      </c>
      <c r="C2106" s="19" t="s">
        <v>3028</v>
      </c>
      <c r="D2106" s="19" t="s">
        <v>3029</v>
      </c>
      <c r="E2106" s="20" t="s">
        <v>21</v>
      </c>
      <c r="F2106" s="19" t="s">
        <v>21</v>
      </c>
      <c r="G2106" s="180">
        <v>92778</v>
      </c>
      <c r="H2106" s="21" t="s">
        <v>3094</v>
      </c>
      <c r="I2106" s="19" t="s">
        <v>15980</v>
      </c>
      <c r="J2106" s="19" t="s">
        <v>23</v>
      </c>
      <c r="K2106" s="20" t="s">
        <v>7845</v>
      </c>
      <c r="L2106" s="19" t="s">
        <v>25</v>
      </c>
    </row>
    <row r="2107" spans="1:12" x14ac:dyDescent="0.25">
      <c r="A2107" s="19" t="s">
        <v>2744</v>
      </c>
      <c r="B2107" s="19" t="s">
        <v>2745</v>
      </c>
      <c r="C2107" s="19" t="s">
        <v>3028</v>
      </c>
      <c r="D2107" s="19" t="s">
        <v>3029</v>
      </c>
      <c r="E2107" s="20" t="s">
        <v>21</v>
      </c>
      <c r="F2107" s="19" t="s">
        <v>21</v>
      </c>
      <c r="G2107" s="180">
        <v>92779</v>
      </c>
      <c r="H2107" s="21" t="s">
        <v>3096</v>
      </c>
      <c r="I2107" s="19" t="s">
        <v>15980</v>
      </c>
      <c r="J2107" s="19" t="s">
        <v>23</v>
      </c>
      <c r="K2107" s="20" t="s">
        <v>6782</v>
      </c>
      <c r="L2107" s="19" t="s">
        <v>25</v>
      </c>
    </row>
    <row r="2108" spans="1:12" x14ac:dyDescent="0.25">
      <c r="A2108" s="19" t="s">
        <v>2744</v>
      </c>
      <c r="B2108" s="19" t="s">
        <v>2745</v>
      </c>
      <c r="C2108" s="19" t="s">
        <v>3028</v>
      </c>
      <c r="D2108" s="19" t="s">
        <v>3029</v>
      </c>
      <c r="E2108" s="20" t="s">
        <v>21</v>
      </c>
      <c r="F2108" s="19" t="s">
        <v>21</v>
      </c>
      <c r="G2108" s="180">
        <v>92780</v>
      </c>
      <c r="H2108" s="21" t="s">
        <v>3098</v>
      </c>
      <c r="I2108" s="19" t="s">
        <v>15980</v>
      </c>
      <c r="J2108" s="19" t="s">
        <v>23</v>
      </c>
      <c r="K2108" s="20" t="s">
        <v>5131</v>
      </c>
      <c r="L2108" s="19" t="s">
        <v>25</v>
      </c>
    </row>
    <row r="2109" spans="1:12" x14ac:dyDescent="0.25">
      <c r="A2109" s="19" t="s">
        <v>2744</v>
      </c>
      <c r="B2109" s="19" t="s">
        <v>2745</v>
      </c>
      <c r="C2109" s="19" t="s">
        <v>3028</v>
      </c>
      <c r="D2109" s="19" t="s">
        <v>3029</v>
      </c>
      <c r="E2109" s="20" t="s">
        <v>21</v>
      </c>
      <c r="F2109" s="19" t="s">
        <v>21</v>
      </c>
      <c r="G2109" s="180">
        <v>92781</v>
      </c>
      <c r="H2109" s="21" t="s">
        <v>3100</v>
      </c>
      <c r="I2109" s="19" t="s">
        <v>15980</v>
      </c>
      <c r="J2109" s="19" t="s">
        <v>23</v>
      </c>
      <c r="K2109" s="20" t="s">
        <v>13738</v>
      </c>
      <c r="L2109" s="19" t="s">
        <v>25</v>
      </c>
    </row>
    <row r="2110" spans="1:12" x14ac:dyDescent="0.25">
      <c r="A2110" s="19" t="s">
        <v>2744</v>
      </c>
      <c r="B2110" s="19" t="s">
        <v>2745</v>
      </c>
      <c r="C2110" s="19" t="s">
        <v>3028</v>
      </c>
      <c r="D2110" s="19" t="s">
        <v>3029</v>
      </c>
      <c r="E2110" s="20" t="s">
        <v>21</v>
      </c>
      <c r="F2110" s="19" t="s">
        <v>21</v>
      </c>
      <c r="G2110" s="180">
        <v>92782</v>
      </c>
      <c r="H2110" s="21" t="s">
        <v>3102</v>
      </c>
      <c r="I2110" s="19" t="s">
        <v>15980</v>
      </c>
      <c r="J2110" s="19" t="s">
        <v>23</v>
      </c>
      <c r="K2110" s="20" t="s">
        <v>5234</v>
      </c>
      <c r="L2110" s="19" t="s">
        <v>25</v>
      </c>
    </row>
    <row r="2111" spans="1:12" x14ac:dyDescent="0.25">
      <c r="A2111" s="19" t="s">
        <v>2744</v>
      </c>
      <c r="B2111" s="19" t="s">
        <v>2745</v>
      </c>
      <c r="C2111" s="19" t="s">
        <v>3028</v>
      </c>
      <c r="D2111" s="19" t="s">
        <v>3029</v>
      </c>
      <c r="E2111" s="20" t="s">
        <v>21</v>
      </c>
      <c r="F2111" s="19" t="s">
        <v>21</v>
      </c>
      <c r="G2111" s="180">
        <v>92783</v>
      </c>
      <c r="H2111" s="21" t="s">
        <v>3103</v>
      </c>
      <c r="I2111" s="19" t="s">
        <v>15980</v>
      </c>
      <c r="J2111" s="19" t="s">
        <v>23</v>
      </c>
      <c r="K2111" s="20" t="s">
        <v>12883</v>
      </c>
      <c r="L2111" s="19" t="s">
        <v>25</v>
      </c>
    </row>
    <row r="2112" spans="1:12" x14ac:dyDescent="0.25">
      <c r="A2112" s="19" t="s">
        <v>2744</v>
      </c>
      <c r="B2112" s="19" t="s">
        <v>2745</v>
      </c>
      <c r="C2112" s="19" t="s">
        <v>3028</v>
      </c>
      <c r="D2112" s="19" t="s">
        <v>3029</v>
      </c>
      <c r="E2112" s="20" t="s">
        <v>21</v>
      </c>
      <c r="F2112" s="19" t="s">
        <v>21</v>
      </c>
      <c r="G2112" s="180">
        <v>92784</v>
      </c>
      <c r="H2112" s="21" t="s">
        <v>3104</v>
      </c>
      <c r="I2112" s="19" t="s">
        <v>15980</v>
      </c>
      <c r="J2112" s="19" t="s">
        <v>23</v>
      </c>
      <c r="K2112" s="20" t="s">
        <v>3371</v>
      </c>
      <c r="L2112" s="19" t="s">
        <v>25</v>
      </c>
    </row>
    <row r="2113" spans="1:12" x14ac:dyDescent="0.25">
      <c r="A2113" s="19" t="s">
        <v>2744</v>
      </c>
      <c r="B2113" s="19" t="s">
        <v>2745</v>
      </c>
      <c r="C2113" s="19" t="s">
        <v>3028</v>
      </c>
      <c r="D2113" s="19" t="s">
        <v>3029</v>
      </c>
      <c r="E2113" s="20" t="s">
        <v>21</v>
      </c>
      <c r="F2113" s="19" t="s">
        <v>21</v>
      </c>
      <c r="G2113" s="180">
        <v>92785</v>
      </c>
      <c r="H2113" s="21" t="s">
        <v>3105</v>
      </c>
      <c r="I2113" s="19" t="s">
        <v>15980</v>
      </c>
      <c r="J2113" s="19" t="s">
        <v>23</v>
      </c>
      <c r="K2113" s="20" t="s">
        <v>6336</v>
      </c>
      <c r="L2113" s="19" t="s">
        <v>25</v>
      </c>
    </row>
    <row r="2114" spans="1:12" x14ac:dyDescent="0.25">
      <c r="A2114" s="19" t="s">
        <v>2744</v>
      </c>
      <c r="B2114" s="19" t="s">
        <v>2745</v>
      </c>
      <c r="C2114" s="19" t="s">
        <v>3028</v>
      </c>
      <c r="D2114" s="19" t="s">
        <v>3029</v>
      </c>
      <c r="E2114" s="20" t="s">
        <v>21</v>
      </c>
      <c r="F2114" s="19" t="s">
        <v>21</v>
      </c>
      <c r="G2114" s="180">
        <v>92786</v>
      </c>
      <c r="H2114" s="21" t="s">
        <v>3107</v>
      </c>
      <c r="I2114" s="19" t="s">
        <v>15980</v>
      </c>
      <c r="J2114" s="19" t="s">
        <v>23</v>
      </c>
      <c r="K2114" s="20" t="s">
        <v>13740</v>
      </c>
      <c r="L2114" s="19" t="s">
        <v>25</v>
      </c>
    </row>
    <row r="2115" spans="1:12" x14ac:dyDescent="0.25">
      <c r="A2115" s="19" t="s">
        <v>2744</v>
      </c>
      <c r="B2115" s="19" t="s">
        <v>2745</v>
      </c>
      <c r="C2115" s="19" t="s">
        <v>3028</v>
      </c>
      <c r="D2115" s="19" t="s">
        <v>3029</v>
      </c>
      <c r="E2115" s="20" t="s">
        <v>21</v>
      </c>
      <c r="F2115" s="19" t="s">
        <v>21</v>
      </c>
      <c r="G2115" s="180">
        <v>92787</v>
      </c>
      <c r="H2115" s="21" t="s">
        <v>3108</v>
      </c>
      <c r="I2115" s="19" t="s">
        <v>15980</v>
      </c>
      <c r="J2115" s="19" t="s">
        <v>23</v>
      </c>
      <c r="K2115" s="20" t="s">
        <v>4407</v>
      </c>
      <c r="L2115" s="19" t="s">
        <v>25</v>
      </c>
    </row>
    <row r="2116" spans="1:12" x14ac:dyDescent="0.25">
      <c r="A2116" s="19" t="s">
        <v>2744</v>
      </c>
      <c r="B2116" s="19" t="s">
        <v>2745</v>
      </c>
      <c r="C2116" s="19" t="s">
        <v>3028</v>
      </c>
      <c r="D2116" s="19" t="s">
        <v>3029</v>
      </c>
      <c r="E2116" s="20" t="s">
        <v>21</v>
      </c>
      <c r="F2116" s="19" t="s">
        <v>21</v>
      </c>
      <c r="G2116" s="180">
        <v>92788</v>
      </c>
      <c r="H2116" s="21" t="s">
        <v>3110</v>
      </c>
      <c r="I2116" s="19" t="s">
        <v>15980</v>
      </c>
      <c r="J2116" s="19" t="s">
        <v>23</v>
      </c>
      <c r="K2116" s="20" t="s">
        <v>3686</v>
      </c>
      <c r="L2116" s="19" t="s">
        <v>25</v>
      </c>
    </row>
    <row r="2117" spans="1:12" x14ac:dyDescent="0.25">
      <c r="A2117" s="19" t="s">
        <v>2744</v>
      </c>
      <c r="B2117" s="19" t="s">
        <v>2745</v>
      </c>
      <c r="C2117" s="19" t="s">
        <v>3028</v>
      </c>
      <c r="D2117" s="19" t="s">
        <v>3029</v>
      </c>
      <c r="E2117" s="20" t="s">
        <v>21</v>
      </c>
      <c r="F2117" s="19" t="s">
        <v>21</v>
      </c>
      <c r="G2117" s="180">
        <v>92789</v>
      </c>
      <c r="H2117" s="21" t="s">
        <v>3111</v>
      </c>
      <c r="I2117" s="19" t="s">
        <v>15980</v>
      </c>
      <c r="J2117" s="19" t="s">
        <v>23</v>
      </c>
      <c r="K2117" s="20" t="s">
        <v>3142</v>
      </c>
      <c r="L2117" s="19" t="s">
        <v>25</v>
      </c>
    </row>
    <row r="2118" spans="1:12" x14ac:dyDescent="0.25">
      <c r="A2118" s="19" t="s">
        <v>2744</v>
      </c>
      <c r="B2118" s="19" t="s">
        <v>2745</v>
      </c>
      <c r="C2118" s="19" t="s">
        <v>3028</v>
      </c>
      <c r="D2118" s="19" t="s">
        <v>3029</v>
      </c>
      <c r="E2118" s="20" t="s">
        <v>21</v>
      </c>
      <c r="F2118" s="19" t="s">
        <v>21</v>
      </c>
      <c r="G2118" s="180">
        <v>92790</v>
      </c>
      <c r="H2118" s="21" t="s">
        <v>3113</v>
      </c>
      <c r="I2118" s="19" t="s">
        <v>15980</v>
      </c>
      <c r="J2118" s="19" t="s">
        <v>23</v>
      </c>
      <c r="K2118" s="20" t="s">
        <v>5133</v>
      </c>
      <c r="L2118" s="19" t="s">
        <v>25</v>
      </c>
    </row>
    <row r="2119" spans="1:12" x14ac:dyDescent="0.25">
      <c r="A2119" s="19" t="s">
        <v>2744</v>
      </c>
      <c r="B2119" s="19" t="s">
        <v>2745</v>
      </c>
      <c r="C2119" s="19" t="s">
        <v>3028</v>
      </c>
      <c r="D2119" s="19" t="s">
        <v>3029</v>
      </c>
      <c r="E2119" s="20" t="s">
        <v>21</v>
      </c>
      <c r="F2119" s="19" t="s">
        <v>21</v>
      </c>
      <c r="G2119" s="180">
        <v>92791</v>
      </c>
      <c r="H2119" s="21" t="s">
        <v>3115</v>
      </c>
      <c r="I2119" s="19" t="s">
        <v>15980</v>
      </c>
      <c r="J2119" s="19" t="s">
        <v>23</v>
      </c>
      <c r="K2119" s="20" t="s">
        <v>5161</v>
      </c>
      <c r="L2119" s="19" t="s">
        <v>25</v>
      </c>
    </row>
    <row r="2120" spans="1:12" x14ac:dyDescent="0.25">
      <c r="A2120" s="19" t="s">
        <v>2744</v>
      </c>
      <c r="B2120" s="19" t="s">
        <v>2745</v>
      </c>
      <c r="C2120" s="19" t="s">
        <v>3028</v>
      </c>
      <c r="D2120" s="19" t="s">
        <v>3029</v>
      </c>
      <c r="E2120" s="20" t="s">
        <v>21</v>
      </c>
      <c r="F2120" s="19" t="s">
        <v>21</v>
      </c>
      <c r="G2120" s="180">
        <v>92792</v>
      </c>
      <c r="H2120" s="21" t="s">
        <v>3117</v>
      </c>
      <c r="I2120" s="19" t="s">
        <v>15980</v>
      </c>
      <c r="J2120" s="19" t="s">
        <v>23</v>
      </c>
      <c r="K2120" s="20" t="s">
        <v>3225</v>
      </c>
      <c r="L2120" s="19" t="s">
        <v>25</v>
      </c>
    </row>
    <row r="2121" spans="1:12" x14ac:dyDescent="0.25">
      <c r="A2121" s="19" t="s">
        <v>2744</v>
      </c>
      <c r="B2121" s="19" t="s">
        <v>2745</v>
      </c>
      <c r="C2121" s="19" t="s">
        <v>3028</v>
      </c>
      <c r="D2121" s="19" t="s">
        <v>3029</v>
      </c>
      <c r="E2121" s="20" t="s">
        <v>21</v>
      </c>
      <c r="F2121" s="19" t="s">
        <v>21</v>
      </c>
      <c r="G2121" s="180">
        <v>92793</v>
      </c>
      <c r="H2121" s="21" t="s">
        <v>3119</v>
      </c>
      <c r="I2121" s="19" t="s">
        <v>15980</v>
      </c>
      <c r="J2121" s="19" t="s">
        <v>23</v>
      </c>
      <c r="K2121" s="20" t="s">
        <v>3116</v>
      </c>
      <c r="L2121" s="19" t="s">
        <v>25</v>
      </c>
    </row>
    <row r="2122" spans="1:12" x14ac:dyDescent="0.25">
      <c r="A2122" s="19" t="s">
        <v>2744</v>
      </c>
      <c r="B2122" s="19" t="s">
        <v>2745</v>
      </c>
      <c r="C2122" s="19" t="s">
        <v>3028</v>
      </c>
      <c r="D2122" s="19" t="s">
        <v>3029</v>
      </c>
      <c r="E2122" s="20" t="s">
        <v>21</v>
      </c>
      <c r="F2122" s="19" t="s">
        <v>21</v>
      </c>
      <c r="G2122" s="180">
        <v>92794</v>
      </c>
      <c r="H2122" s="21" t="s">
        <v>3121</v>
      </c>
      <c r="I2122" s="19" t="s">
        <v>15980</v>
      </c>
      <c r="J2122" s="19" t="s">
        <v>23</v>
      </c>
      <c r="K2122" s="20" t="s">
        <v>2000</v>
      </c>
      <c r="L2122" s="19" t="s">
        <v>25</v>
      </c>
    </row>
    <row r="2123" spans="1:12" x14ac:dyDescent="0.25">
      <c r="A2123" s="19" t="s">
        <v>2744</v>
      </c>
      <c r="B2123" s="19" t="s">
        <v>2745</v>
      </c>
      <c r="C2123" s="19" t="s">
        <v>3028</v>
      </c>
      <c r="D2123" s="19" t="s">
        <v>3029</v>
      </c>
      <c r="E2123" s="20" t="s">
        <v>21</v>
      </c>
      <c r="F2123" s="19" t="s">
        <v>21</v>
      </c>
      <c r="G2123" s="180">
        <v>92795</v>
      </c>
      <c r="H2123" s="21" t="s">
        <v>3122</v>
      </c>
      <c r="I2123" s="19" t="s">
        <v>15980</v>
      </c>
      <c r="J2123" s="19" t="s">
        <v>23</v>
      </c>
      <c r="K2123" s="20" t="s">
        <v>10604</v>
      </c>
      <c r="L2123" s="19" t="s">
        <v>25</v>
      </c>
    </row>
    <row r="2124" spans="1:12" x14ac:dyDescent="0.25">
      <c r="A2124" s="19" t="s">
        <v>2744</v>
      </c>
      <c r="B2124" s="19" t="s">
        <v>2745</v>
      </c>
      <c r="C2124" s="19" t="s">
        <v>3028</v>
      </c>
      <c r="D2124" s="19" t="s">
        <v>3029</v>
      </c>
      <c r="E2124" s="20" t="s">
        <v>21</v>
      </c>
      <c r="F2124" s="19" t="s">
        <v>21</v>
      </c>
      <c r="G2124" s="180">
        <v>92796</v>
      </c>
      <c r="H2124" s="21" t="s">
        <v>3124</v>
      </c>
      <c r="I2124" s="19" t="s">
        <v>15980</v>
      </c>
      <c r="J2124" s="19" t="s">
        <v>23</v>
      </c>
      <c r="K2124" s="20" t="s">
        <v>10428</v>
      </c>
      <c r="L2124" s="19" t="s">
        <v>25</v>
      </c>
    </row>
    <row r="2125" spans="1:12" x14ac:dyDescent="0.25">
      <c r="A2125" s="19" t="s">
        <v>2744</v>
      </c>
      <c r="B2125" s="19" t="s">
        <v>2745</v>
      </c>
      <c r="C2125" s="19" t="s">
        <v>3028</v>
      </c>
      <c r="D2125" s="19" t="s">
        <v>3029</v>
      </c>
      <c r="E2125" s="20" t="s">
        <v>21</v>
      </c>
      <c r="F2125" s="19" t="s">
        <v>21</v>
      </c>
      <c r="G2125" s="180">
        <v>92797</v>
      </c>
      <c r="H2125" s="21"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21"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21" t="s">
        <v>3129</v>
      </c>
      <c r="I2127" s="19" t="s">
        <v>15980</v>
      </c>
      <c r="J2127" s="19" t="s">
        <v>23</v>
      </c>
      <c r="K2127" s="20" t="s">
        <v>10426</v>
      </c>
      <c r="L2127" s="19" t="s">
        <v>25</v>
      </c>
    </row>
    <row r="2128" spans="1:12" x14ac:dyDescent="0.25">
      <c r="A2128" s="19" t="s">
        <v>2744</v>
      </c>
      <c r="B2128" s="19" t="s">
        <v>2745</v>
      </c>
      <c r="C2128" s="19" t="s">
        <v>3028</v>
      </c>
      <c r="D2128" s="19" t="s">
        <v>3029</v>
      </c>
      <c r="E2128" s="20" t="s">
        <v>21</v>
      </c>
      <c r="F2128" s="19" t="s">
        <v>21</v>
      </c>
      <c r="G2128" s="180">
        <v>92800</v>
      </c>
      <c r="H2128" s="21" t="s">
        <v>3131</v>
      </c>
      <c r="I2128" s="19" t="s">
        <v>15980</v>
      </c>
      <c r="J2128" s="19" t="s">
        <v>23</v>
      </c>
      <c r="K2128" s="20" t="s">
        <v>12185</v>
      </c>
      <c r="L2128" s="19" t="s">
        <v>25</v>
      </c>
    </row>
    <row r="2129" spans="1:12" x14ac:dyDescent="0.25">
      <c r="A2129" s="19" t="s">
        <v>2744</v>
      </c>
      <c r="B2129" s="19" t="s">
        <v>2745</v>
      </c>
      <c r="C2129" s="19" t="s">
        <v>3028</v>
      </c>
      <c r="D2129" s="19" t="s">
        <v>3029</v>
      </c>
      <c r="E2129" s="20" t="s">
        <v>21</v>
      </c>
      <c r="F2129" s="19" t="s">
        <v>21</v>
      </c>
      <c r="G2129" s="180">
        <v>92801</v>
      </c>
      <c r="H2129" s="21" t="s">
        <v>3133</v>
      </c>
      <c r="I2129" s="19" t="s">
        <v>15980</v>
      </c>
      <c r="J2129" s="19" t="s">
        <v>23</v>
      </c>
      <c r="K2129" s="20" t="s">
        <v>1240</v>
      </c>
      <c r="L2129" s="19" t="s">
        <v>25</v>
      </c>
    </row>
    <row r="2130" spans="1:12" x14ac:dyDescent="0.25">
      <c r="A2130" s="19" t="s">
        <v>2744</v>
      </c>
      <c r="B2130" s="19" t="s">
        <v>2745</v>
      </c>
      <c r="C2130" s="19" t="s">
        <v>3028</v>
      </c>
      <c r="D2130" s="19" t="s">
        <v>3029</v>
      </c>
      <c r="E2130" s="20" t="s">
        <v>21</v>
      </c>
      <c r="F2130" s="19" t="s">
        <v>21</v>
      </c>
      <c r="G2130" s="180">
        <v>92802</v>
      </c>
      <c r="H2130" s="21" t="s">
        <v>3135</v>
      </c>
      <c r="I2130" s="19" t="s">
        <v>15980</v>
      </c>
      <c r="J2130" s="19" t="s">
        <v>23</v>
      </c>
      <c r="K2130" s="20" t="s">
        <v>5923</v>
      </c>
      <c r="L2130" s="19" t="s">
        <v>25</v>
      </c>
    </row>
    <row r="2131" spans="1:12" x14ac:dyDescent="0.25">
      <c r="A2131" s="19" t="s">
        <v>2744</v>
      </c>
      <c r="B2131" s="19" t="s">
        <v>2745</v>
      </c>
      <c r="C2131" s="19" t="s">
        <v>3028</v>
      </c>
      <c r="D2131" s="19" t="s">
        <v>3029</v>
      </c>
      <c r="E2131" s="20" t="s">
        <v>21</v>
      </c>
      <c r="F2131" s="19" t="s">
        <v>21</v>
      </c>
      <c r="G2131" s="180">
        <v>92803</v>
      </c>
      <c r="H2131" s="21" t="s">
        <v>3136</v>
      </c>
      <c r="I2131" s="19" t="s">
        <v>15980</v>
      </c>
      <c r="J2131" s="19" t="s">
        <v>23</v>
      </c>
      <c r="K2131" s="20" t="s">
        <v>3627</v>
      </c>
      <c r="L2131" s="19" t="s">
        <v>25</v>
      </c>
    </row>
    <row r="2132" spans="1:12" x14ac:dyDescent="0.25">
      <c r="A2132" s="19" t="s">
        <v>2744</v>
      </c>
      <c r="B2132" s="19" t="s">
        <v>2745</v>
      </c>
      <c r="C2132" s="19" t="s">
        <v>3028</v>
      </c>
      <c r="D2132" s="19" t="s">
        <v>3029</v>
      </c>
      <c r="E2132" s="20" t="s">
        <v>21</v>
      </c>
      <c r="F2132" s="19" t="s">
        <v>21</v>
      </c>
      <c r="G2132" s="180">
        <v>92804</v>
      </c>
      <c r="H2132" s="21" t="s">
        <v>3137</v>
      </c>
      <c r="I2132" s="19" t="s">
        <v>15980</v>
      </c>
      <c r="J2132" s="19" t="s">
        <v>23</v>
      </c>
      <c r="K2132" s="20" t="s">
        <v>11936</v>
      </c>
      <c r="L2132" s="19" t="s">
        <v>25</v>
      </c>
    </row>
    <row r="2133" spans="1:12" x14ac:dyDescent="0.25">
      <c r="A2133" s="19" t="s">
        <v>2744</v>
      </c>
      <c r="B2133" s="19" t="s">
        <v>2745</v>
      </c>
      <c r="C2133" s="19" t="s">
        <v>3028</v>
      </c>
      <c r="D2133" s="19" t="s">
        <v>3029</v>
      </c>
      <c r="E2133" s="20" t="s">
        <v>21</v>
      </c>
      <c r="F2133" s="19" t="s">
        <v>21</v>
      </c>
      <c r="G2133" s="180">
        <v>92805</v>
      </c>
      <c r="H2133" s="21"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21"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21" t="s">
        <v>3141</v>
      </c>
      <c r="I2135" s="19" t="s">
        <v>15980</v>
      </c>
      <c r="J2135" s="19" t="s">
        <v>23</v>
      </c>
      <c r="K2135" s="20" t="s">
        <v>3132</v>
      </c>
      <c r="L2135" s="19" t="s">
        <v>25</v>
      </c>
    </row>
    <row r="2136" spans="1:12" x14ac:dyDescent="0.25">
      <c r="A2136" s="19" t="s">
        <v>2744</v>
      </c>
      <c r="B2136" s="19" t="s">
        <v>2745</v>
      </c>
      <c r="C2136" s="19" t="s">
        <v>3028</v>
      </c>
      <c r="D2136" s="19" t="s">
        <v>3029</v>
      </c>
      <c r="E2136" s="20" t="s">
        <v>21</v>
      </c>
      <c r="F2136" s="19" t="s">
        <v>21</v>
      </c>
      <c r="G2136" s="180">
        <v>92876</v>
      </c>
      <c r="H2136" s="21" t="s">
        <v>3143</v>
      </c>
      <c r="I2136" s="19" t="s">
        <v>15980</v>
      </c>
      <c r="J2136" s="19" t="s">
        <v>23</v>
      </c>
      <c r="K2136" s="20" t="s">
        <v>535</v>
      </c>
      <c r="L2136" s="19" t="s">
        <v>25</v>
      </c>
    </row>
    <row r="2137" spans="1:12" x14ac:dyDescent="0.25">
      <c r="A2137" s="19" t="s">
        <v>2744</v>
      </c>
      <c r="B2137" s="19" t="s">
        <v>2745</v>
      </c>
      <c r="C2137" s="19" t="s">
        <v>3028</v>
      </c>
      <c r="D2137" s="19" t="s">
        <v>3029</v>
      </c>
      <c r="E2137" s="20" t="s">
        <v>21</v>
      </c>
      <c r="F2137" s="19" t="s">
        <v>21</v>
      </c>
      <c r="G2137" s="180">
        <v>92877</v>
      </c>
      <c r="H2137" s="21" t="s">
        <v>3145</v>
      </c>
      <c r="I2137" s="19" t="s">
        <v>15980</v>
      </c>
      <c r="J2137" s="19" t="s">
        <v>23</v>
      </c>
      <c r="K2137" s="20" t="s">
        <v>12185</v>
      </c>
      <c r="L2137" s="19" t="s">
        <v>25</v>
      </c>
    </row>
    <row r="2138" spans="1:12" x14ac:dyDescent="0.25">
      <c r="A2138" s="19" t="s">
        <v>2744</v>
      </c>
      <c r="B2138" s="19" t="s">
        <v>2745</v>
      </c>
      <c r="C2138" s="19" t="s">
        <v>3028</v>
      </c>
      <c r="D2138" s="19" t="s">
        <v>3029</v>
      </c>
      <c r="E2138" s="20" t="s">
        <v>21</v>
      </c>
      <c r="F2138" s="19" t="s">
        <v>21</v>
      </c>
      <c r="G2138" s="180">
        <v>92878</v>
      </c>
      <c r="H2138" s="21" t="s">
        <v>3146</v>
      </c>
      <c r="I2138" s="19" t="s">
        <v>15980</v>
      </c>
      <c r="J2138" s="19" t="s">
        <v>23</v>
      </c>
      <c r="K2138" s="20" t="s">
        <v>3071</v>
      </c>
      <c r="L2138" s="19" t="s">
        <v>25</v>
      </c>
    </row>
    <row r="2139" spans="1:12" x14ac:dyDescent="0.25">
      <c r="A2139" s="19" t="s">
        <v>2744</v>
      </c>
      <c r="B2139" s="19" t="s">
        <v>2745</v>
      </c>
      <c r="C2139" s="19" t="s">
        <v>3028</v>
      </c>
      <c r="D2139" s="19" t="s">
        <v>3029</v>
      </c>
      <c r="E2139" s="20" t="s">
        <v>21</v>
      </c>
      <c r="F2139" s="19" t="s">
        <v>21</v>
      </c>
      <c r="G2139" s="180">
        <v>92879</v>
      </c>
      <c r="H2139" s="21" t="s">
        <v>3148</v>
      </c>
      <c r="I2139" s="19" t="s">
        <v>15980</v>
      </c>
      <c r="J2139" s="19" t="s">
        <v>23</v>
      </c>
      <c r="K2139" s="20" t="s">
        <v>3134</v>
      </c>
      <c r="L2139" s="19" t="s">
        <v>25</v>
      </c>
    </row>
    <row r="2140" spans="1:12" x14ac:dyDescent="0.25">
      <c r="A2140" s="19" t="s">
        <v>2744</v>
      </c>
      <c r="B2140" s="19" t="s">
        <v>2745</v>
      </c>
      <c r="C2140" s="19" t="s">
        <v>3028</v>
      </c>
      <c r="D2140" s="19" t="s">
        <v>3029</v>
      </c>
      <c r="E2140" s="20" t="s">
        <v>21</v>
      </c>
      <c r="F2140" s="19" t="s">
        <v>21</v>
      </c>
      <c r="G2140" s="180">
        <v>92880</v>
      </c>
      <c r="H2140" s="21"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21"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21" t="s">
        <v>3153</v>
      </c>
      <c r="I2142" s="19" t="s">
        <v>15980</v>
      </c>
      <c r="J2142" s="19" t="s">
        <v>23</v>
      </c>
      <c r="K2142" s="20" t="s">
        <v>5794</v>
      </c>
      <c r="L2142" s="19" t="s">
        <v>25</v>
      </c>
    </row>
    <row r="2143" spans="1:12" x14ac:dyDescent="0.25">
      <c r="A2143" s="19" t="s">
        <v>2744</v>
      </c>
      <c r="B2143" s="19" t="s">
        <v>2745</v>
      </c>
      <c r="C2143" s="19" t="s">
        <v>3028</v>
      </c>
      <c r="D2143" s="19" t="s">
        <v>3029</v>
      </c>
      <c r="E2143" s="20" t="s">
        <v>21</v>
      </c>
      <c r="F2143" s="19" t="s">
        <v>21</v>
      </c>
      <c r="G2143" s="180">
        <v>92883</v>
      </c>
      <c r="H2143" s="21" t="s">
        <v>3155</v>
      </c>
      <c r="I2143" s="19" t="s">
        <v>15980</v>
      </c>
      <c r="J2143" s="19" t="s">
        <v>23</v>
      </c>
      <c r="K2143" s="20" t="s">
        <v>4993</v>
      </c>
      <c r="L2143" s="19" t="s">
        <v>25</v>
      </c>
    </row>
    <row r="2144" spans="1:12" x14ac:dyDescent="0.25">
      <c r="A2144" s="19" t="s">
        <v>2744</v>
      </c>
      <c r="B2144" s="19" t="s">
        <v>2745</v>
      </c>
      <c r="C2144" s="19" t="s">
        <v>3028</v>
      </c>
      <c r="D2144" s="19" t="s">
        <v>3029</v>
      </c>
      <c r="E2144" s="20" t="s">
        <v>21</v>
      </c>
      <c r="F2144" s="19" t="s">
        <v>21</v>
      </c>
      <c r="G2144" s="180">
        <v>92884</v>
      </c>
      <c r="H2144" s="21" t="s">
        <v>3157</v>
      </c>
      <c r="I2144" s="19" t="s">
        <v>15980</v>
      </c>
      <c r="J2144" s="19" t="s">
        <v>23</v>
      </c>
      <c r="K2144" s="20" t="s">
        <v>10655</v>
      </c>
      <c r="L2144" s="19" t="s">
        <v>25</v>
      </c>
    </row>
    <row r="2145" spans="1:12" x14ac:dyDescent="0.25">
      <c r="A2145" s="19" t="s">
        <v>2744</v>
      </c>
      <c r="B2145" s="19" t="s">
        <v>2745</v>
      </c>
      <c r="C2145" s="19" t="s">
        <v>3028</v>
      </c>
      <c r="D2145" s="19" t="s">
        <v>3029</v>
      </c>
      <c r="E2145" s="20" t="s">
        <v>21</v>
      </c>
      <c r="F2145" s="19" t="s">
        <v>21</v>
      </c>
      <c r="G2145" s="180">
        <v>92885</v>
      </c>
      <c r="H2145" s="21" t="s">
        <v>3158</v>
      </c>
      <c r="I2145" s="19" t="s">
        <v>15980</v>
      </c>
      <c r="J2145" s="19" t="s">
        <v>23</v>
      </c>
      <c r="K2145" s="20" t="s">
        <v>13741</v>
      </c>
      <c r="L2145" s="19" t="s">
        <v>25</v>
      </c>
    </row>
    <row r="2146" spans="1:12" x14ac:dyDescent="0.25">
      <c r="A2146" s="19" t="s">
        <v>2744</v>
      </c>
      <c r="B2146" s="19" t="s">
        <v>2745</v>
      </c>
      <c r="C2146" s="19" t="s">
        <v>3028</v>
      </c>
      <c r="D2146" s="19" t="s">
        <v>3029</v>
      </c>
      <c r="E2146" s="20" t="s">
        <v>21</v>
      </c>
      <c r="F2146" s="19" t="s">
        <v>21</v>
      </c>
      <c r="G2146" s="180">
        <v>92886</v>
      </c>
      <c r="H2146" s="21" t="s">
        <v>3159</v>
      </c>
      <c r="I2146" s="19" t="s">
        <v>15980</v>
      </c>
      <c r="J2146" s="19" t="s">
        <v>23</v>
      </c>
      <c r="K2146" s="20" t="s">
        <v>3066</v>
      </c>
      <c r="L2146" s="19" t="s">
        <v>25</v>
      </c>
    </row>
    <row r="2147" spans="1:12" x14ac:dyDescent="0.25">
      <c r="A2147" s="19" t="s">
        <v>2744</v>
      </c>
      <c r="B2147" s="19" t="s">
        <v>2745</v>
      </c>
      <c r="C2147" s="19" t="s">
        <v>3028</v>
      </c>
      <c r="D2147" s="19" t="s">
        <v>3029</v>
      </c>
      <c r="E2147" s="20" t="s">
        <v>21</v>
      </c>
      <c r="F2147" s="19" t="s">
        <v>21</v>
      </c>
      <c r="G2147" s="180">
        <v>92887</v>
      </c>
      <c r="H2147" s="21" t="s">
        <v>3161</v>
      </c>
      <c r="I2147" s="19" t="s">
        <v>15980</v>
      </c>
      <c r="J2147" s="19" t="s">
        <v>23</v>
      </c>
      <c r="K2147" s="20" t="s">
        <v>10442</v>
      </c>
      <c r="L2147" s="19" t="s">
        <v>25</v>
      </c>
    </row>
    <row r="2148" spans="1:12" x14ac:dyDescent="0.25">
      <c r="A2148" s="19" t="s">
        <v>2744</v>
      </c>
      <c r="B2148" s="19" t="s">
        <v>2745</v>
      </c>
      <c r="C2148" s="19" t="s">
        <v>3028</v>
      </c>
      <c r="D2148" s="19" t="s">
        <v>3029</v>
      </c>
      <c r="E2148" s="20" t="s">
        <v>21</v>
      </c>
      <c r="F2148" s="19" t="s">
        <v>21</v>
      </c>
      <c r="G2148" s="180">
        <v>92888</v>
      </c>
      <c r="H2148" s="21" t="s">
        <v>3163</v>
      </c>
      <c r="I2148" s="19" t="s">
        <v>15980</v>
      </c>
      <c r="J2148" s="19" t="s">
        <v>23</v>
      </c>
      <c r="K2148" s="20" t="s">
        <v>3765</v>
      </c>
      <c r="L2148" s="19" t="s">
        <v>25</v>
      </c>
    </row>
    <row r="2149" spans="1:12" x14ac:dyDescent="0.25">
      <c r="A2149" s="19" t="s">
        <v>2744</v>
      </c>
      <c r="B2149" s="19" t="s">
        <v>2745</v>
      </c>
      <c r="C2149" s="19" t="s">
        <v>3028</v>
      </c>
      <c r="D2149" s="19" t="s">
        <v>3029</v>
      </c>
      <c r="E2149" s="20" t="s">
        <v>21</v>
      </c>
      <c r="F2149" s="19" t="s">
        <v>21</v>
      </c>
      <c r="G2149" s="180">
        <v>92915</v>
      </c>
      <c r="H2149" s="21" t="s">
        <v>3164</v>
      </c>
      <c r="I2149" s="19" t="s">
        <v>15980</v>
      </c>
      <c r="J2149" s="19" t="s">
        <v>23</v>
      </c>
      <c r="K2149" s="20" t="s">
        <v>6911</v>
      </c>
      <c r="L2149" s="19" t="s">
        <v>25</v>
      </c>
    </row>
    <row r="2150" spans="1:12" x14ac:dyDescent="0.25">
      <c r="A2150" s="19" t="s">
        <v>2744</v>
      </c>
      <c r="B2150" s="19" t="s">
        <v>2745</v>
      </c>
      <c r="C2150" s="19" t="s">
        <v>3028</v>
      </c>
      <c r="D2150" s="19" t="s">
        <v>3029</v>
      </c>
      <c r="E2150" s="20" t="s">
        <v>21</v>
      </c>
      <c r="F2150" s="19" t="s">
        <v>21</v>
      </c>
      <c r="G2150" s="180">
        <v>92916</v>
      </c>
      <c r="H2150" s="21" t="s">
        <v>3165</v>
      </c>
      <c r="I2150" s="19" t="s">
        <v>15980</v>
      </c>
      <c r="J2150" s="19" t="s">
        <v>23</v>
      </c>
      <c r="K2150" s="20" t="s">
        <v>11091</v>
      </c>
      <c r="L2150" s="19" t="s">
        <v>25</v>
      </c>
    </row>
    <row r="2151" spans="1:12" x14ac:dyDescent="0.25">
      <c r="A2151" s="19" t="s">
        <v>2744</v>
      </c>
      <c r="B2151" s="19" t="s">
        <v>2745</v>
      </c>
      <c r="C2151" s="19" t="s">
        <v>3028</v>
      </c>
      <c r="D2151" s="19" t="s">
        <v>3029</v>
      </c>
      <c r="E2151" s="20" t="s">
        <v>21</v>
      </c>
      <c r="F2151" s="19" t="s">
        <v>21</v>
      </c>
      <c r="G2151" s="180">
        <v>92917</v>
      </c>
      <c r="H2151" s="21" t="s">
        <v>3166</v>
      </c>
      <c r="I2151" s="19" t="s">
        <v>15980</v>
      </c>
      <c r="J2151" s="19" t="s">
        <v>23</v>
      </c>
      <c r="K2151" s="20" t="s">
        <v>8708</v>
      </c>
      <c r="L2151" s="19" t="s">
        <v>25</v>
      </c>
    </row>
    <row r="2152" spans="1:12" x14ac:dyDescent="0.25">
      <c r="A2152" s="19" t="s">
        <v>2744</v>
      </c>
      <c r="B2152" s="19" t="s">
        <v>2745</v>
      </c>
      <c r="C2152" s="19" t="s">
        <v>3028</v>
      </c>
      <c r="D2152" s="19" t="s">
        <v>3029</v>
      </c>
      <c r="E2152" s="20" t="s">
        <v>21</v>
      </c>
      <c r="F2152" s="19" t="s">
        <v>21</v>
      </c>
      <c r="G2152" s="180">
        <v>92919</v>
      </c>
      <c r="H2152" s="21" t="s">
        <v>3168</v>
      </c>
      <c r="I2152" s="19" t="s">
        <v>15980</v>
      </c>
      <c r="J2152" s="19" t="s">
        <v>23</v>
      </c>
      <c r="K2152" s="20" t="s">
        <v>5688</v>
      </c>
      <c r="L2152" s="19" t="s">
        <v>25</v>
      </c>
    </row>
    <row r="2153" spans="1:12" x14ac:dyDescent="0.25">
      <c r="A2153" s="19" t="s">
        <v>2744</v>
      </c>
      <c r="B2153" s="19" t="s">
        <v>2745</v>
      </c>
      <c r="C2153" s="19" t="s">
        <v>3028</v>
      </c>
      <c r="D2153" s="19" t="s">
        <v>3029</v>
      </c>
      <c r="E2153" s="20" t="s">
        <v>21</v>
      </c>
      <c r="F2153" s="19" t="s">
        <v>21</v>
      </c>
      <c r="G2153" s="180">
        <v>92921</v>
      </c>
      <c r="H2153" s="21" t="s">
        <v>3170</v>
      </c>
      <c r="I2153" s="19" t="s">
        <v>15980</v>
      </c>
      <c r="J2153" s="19" t="s">
        <v>23</v>
      </c>
      <c r="K2153" s="20" t="s">
        <v>10723</v>
      </c>
      <c r="L2153" s="19" t="s">
        <v>25</v>
      </c>
    </row>
    <row r="2154" spans="1:12" x14ac:dyDescent="0.25">
      <c r="A2154" s="19" t="s">
        <v>2744</v>
      </c>
      <c r="B2154" s="19" t="s">
        <v>2745</v>
      </c>
      <c r="C2154" s="19" t="s">
        <v>3028</v>
      </c>
      <c r="D2154" s="19" t="s">
        <v>3029</v>
      </c>
      <c r="E2154" s="20" t="s">
        <v>21</v>
      </c>
      <c r="F2154" s="19" t="s">
        <v>21</v>
      </c>
      <c r="G2154" s="180">
        <v>92922</v>
      </c>
      <c r="H2154" s="21" t="s">
        <v>3172</v>
      </c>
      <c r="I2154" s="19" t="s">
        <v>15980</v>
      </c>
      <c r="J2154" s="19" t="s">
        <v>23</v>
      </c>
      <c r="K2154" s="20" t="s">
        <v>9402</v>
      </c>
      <c r="L2154" s="19" t="s">
        <v>25</v>
      </c>
    </row>
    <row r="2155" spans="1:12" x14ac:dyDescent="0.25">
      <c r="A2155" s="19" t="s">
        <v>2744</v>
      </c>
      <c r="B2155" s="19" t="s">
        <v>2745</v>
      </c>
      <c r="C2155" s="19" t="s">
        <v>3028</v>
      </c>
      <c r="D2155" s="19" t="s">
        <v>3029</v>
      </c>
      <c r="E2155" s="20" t="s">
        <v>21</v>
      </c>
      <c r="F2155" s="19" t="s">
        <v>21</v>
      </c>
      <c r="G2155" s="180">
        <v>92923</v>
      </c>
      <c r="H2155" s="21" t="s">
        <v>3174</v>
      </c>
      <c r="I2155" s="19" t="s">
        <v>15980</v>
      </c>
      <c r="J2155" s="19" t="s">
        <v>23</v>
      </c>
      <c r="K2155" s="20" t="s">
        <v>10423</v>
      </c>
      <c r="L2155" s="19" t="s">
        <v>25</v>
      </c>
    </row>
    <row r="2156" spans="1:12" x14ac:dyDescent="0.25">
      <c r="A2156" s="19" t="s">
        <v>2744</v>
      </c>
      <c r="B2156" s="19" t="s">
        <v>2745</v>
      </c>
      <c r="C2156" s="19" t="s">
        <v>3028</v>
      </c>
      <c r="D2156" s="19" t="s">
        <v>3029</v>
      </c>
      <c r="E2156" s="20" t="s">
        <v>21</v>
      </c>
      <c r="F2156" s="19" t="s">
        <v>21</v>
      </c>
      <c r="G2156" s="180">
        <v>92924</v>
      </c>
      <c r="H2156" s="21" t="s">
        <v>3175</v>
      </c>
      <c r="I2156" s="19" t="s">
        <v>15980</v>
      </c>
      <c r="J2156" s="19" t="s">
        <v>23</v>
      </c>
      <c r="K2156" s="20" t="s">
        <v>62</v>
      </c>
      <c r="L2156" s="19" t="s">
        <v>25</v>
      </c>
    </row>
    <row r="2157" spans="1:12" x14ac:dyDescent="0.25">
      <c r="A2157" s="19" t="s">
        <v>2744</v>
      </c>
      <c r="B2157" s="19" t="s">
        <v>2745</v>
      </c>
      <c r="C2157" s="19" t="s">
        <v>3028</v>
      </c>
      <c r="D2157" s="19" t="s">
        <v>3029</v>
      </c>
      <c r="E2157" s="20" t="s">
        <v>21</v>
      </c>
      <c r="F2157" s="19" t="s">
        <v>21</v>
      </c>
      <c r="G2157" s="180">
        <v>95445</v>
      </c>
      <c r="H2157" s="21" t="s">
        <v>3177</v>
      </c>
      <c r="I2157" s="19" t="s">
        <v>15980</v>
      </c>
      <c r="J2157" s="19" t="s">
        <v>23</v>
      </c>
      <c r="K2157" s="20" t="s">
        <v>615</v>
      </c>
      <c r="L2157" s="19" t="s">
        <v>25</v>
      </c>
    </row>
    <row r="2158" spans="1:12" x14ac:dyDescent="0.25">
      <c r="A2158" s="19" t="s">
        <v>2744</v>
      </c>
      <c r="B2158" s="19" t="s">
        <v>2745</v>
      </c>
      <c r="C2158" s="19" t="s">
        <v>3028</v>
      </c>
      <c r="D2158" s="19" t="s">
        <v>3029</v>
      </c>
      <c r="E2158" s="20" t="s">
        <v>21</v>
      </c>
      <c r="F2158" s="19" t="s">
        <v>21</v>
      </c>
      <c r="G2158" s="180">
        <v>95446</v>
      </c>
      <c r="H2158" s="21" t="s">
        <v>3179</v>
      </c>
      <c r="I2158" s="19" t="s">
        <v>15980</v>
      </c>
      <c r="J2158" s="19" t="s">
        <v>23</v>
      </c>
      <c r="K2158" s="20" t="s">
        <v>3606</v>
      </c>
      <c r="L2158" s="19" t="s">
        <v>25</v>
      </c>
    </row>
    <row r="2159" spans="1:12" x14ac:dyDescent="0.25">
      <c r="A2159" s="19" t="s">
        <v>2744</v>
      </c>
      <c r="B2159" s="19" t="s">
        <v>2745</v>
      </c>
      <c r="C2159" s="19" t="s">
        <v>3028</v>
      </c>
      <c r="D2159" s="19" t="s">
        <v>3029</v>
      </c>
      <c r="E2159" s="20" t="s">
        <v>21</v>
      </c>
      <c r="F2159" s="19" t="s">
        <v>21</v>
      </c>
      <c r="G2159" s="180">
        <v>95448</v>
      </c>
      <c r="H2159" s="21"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21" t="s">
        <v>3182</v>
      </c>
      <c r="I2160" s="19" t="s">
        <v>15980</v>
      </c>
      <c r="J2160" s="19" t="s">
        <v>23</v>
      </c>
      <c r="K2160" s="20" t="s">
        <v>3425</v>
      </c>
      <c r="L2160" s="19" t="s">
        <v>25</v>
      </c>
    </row>
    <row r="2161" spans="1:12" x14ac:dyDescent="0.25">
      <c r="A2161" s="19" t="s">
        <v>2744</v>
      </c>
      <c r="B2161" s="19" t="s">
        <v>2745</v>
      </c>
      <c r="C2161" s="19" t="s">
        <v>3028</v>
      </c>
      <c r="D2161" s="19" t="s">
        <v>3029</v>
      </c>
      <c r="E2161" s="20" t="s">
        <v>21</v>
      </c>
      <c r="F2161" s="19" t="s">
        <v>21</v>
      </c>
      <c r="G2161" s="180">
        <v>95577</v>
      </c>
      <c r="H2161" s="21" t="s">
        <v>3183</v>
      </c>
      <c r="I2161" s="19" t="s">
        <v>15980</v>
      </c>
      <c r="J2161" s="19" t="s">
        <v>23</v>
      </c>
      <c r="K2161" s="20" t="s">
        <v>3054</v>
      </c>
      <c r="L2161" s="19" t="s">
        <v>25</v>
      </c>
    </row>
    <row r="2162" spans="1:12" x14ac:dyDescent="0.25">
      <c r="A2162" s="19" t="s">
        <v>2744</v>
      </c>
      <c r="B2162" s="19" t="s">
        <v>2745</v>
      </c>
      <c r="C2162" s="19" t="s">
        <v>3028</v>
      </c>
      <c r="D2162" s="19" t="s">
        <v>3029</v>
      </c>
      <c r="E2162" s="20" t="s">
        <v>21</v>
      </c>
      <c r="F2162" s="19" t="s">
        <v>21</v>
      </c>
      <c r="G2162" s="180">
        <v>95578</v>
      </c>
      <c r="H2162" s="21" t="s">
        <v>3185</v>
      </c>
      <c r="I2162" s="19" t="s">
        <v>15980</v>
      </c>
      <c r="J2162" s="19" t="s">
        <v>23</v>
      </c>
      <c r="K2162" s="20" t="s">
        <v>13742</v>
      </c>
      <c r="L2162" s="19" t="s">
        <v>25</v>
      </c>
    </row>
    <row r="2163" spans="1:12" x14ac:dyDescent="0.25">
      <c r="A2163" s="19" t="s">
        <v>2744</v>
      </c>
      <c r="B2163" s="19" t="s">
        <v>2745</v>
      </c>
      <c r="C2163" s="19" t="s">
        <v>3028</v>
      </c>
      <c r="D2163" s="19" t="s">
        <v>3029</v>
      </c>
      <c r="E2163" s="20" t="s">
        <v>21</v>
      </c>
      <c r="F2163" s="19" t="s">
        <v>21</v>
      </c>
      <c r="G2163" s="180">
        <v>95579</v>
      </c>
      <c r="H2163" s="21" t="s">
        <v>3187</v>
      </c>
      <c r="I2163" s="19" t="s">
        <v>15980</v>
      </c>
      <c r="J2163" s="19" t="s">
        <v>23</v>
      </c>
      <c r="K2163" s="20" t="s">
        <v>4959</v>
      </c>
      <c r="L2163" s="19" t="s">
        <v>25</v>
      </c>
    </row>
    <row r="2164" spans="1:12" x14ac:dyDescent="0.25">
      <c r="A2164" s="19" t="s">
        <v>2744</v>
      </c>
      <c r="B2164" s="19" t="s">
        <v>2745</v>
      </c>
      <c r="C2164" s="19" t="s">
        <v>3028</v>
      </c>
      <c r="D2164" s="19" t="s">
        <v>3029</v>
      </c>
      <c r="E2164" s="20" t="s">
        <v>21</v>
      </c>
      <c r="F2164" s="19" t="s">
        <v>21</v>
      </c>
      <c r="G2164" s="180">
        <v>95580</v>
      </c>
      <c r="H2164" s="21" t="s">
        <v>3189</v>
      </c>
      <c r="I2164" s="19" t="s">
        <v>15980</v>
      </c>
      <c r="J2164" s="19" t="s">
        <v>23</v>
      </c>
      <c r="K2164" s="20" t="s">
        <v>13738</v>
      </c>
      <c r="L2164" s="19" t="s">
        <v>25</v>
      </c>
    </row>
    <row r="2165" spans="1:12" x14ac:dyDescent="0.25">
      <c r="A2165" s="19" t="s">
        <v>2744</v>
      </c>
      <c r="B2165" s="19" t="s">
        <v>2745</v>
      </c>
      <c r="C2165" s="19" t="s">
        <v>3028</v>
      </c>
      <c r="D2165" s="19" t="s">
        <v>3029</v>
      </c>
      <c r="E2165" s="20" t="s">
        <v>21</v>
      </c>
      <c r="F2165" s="19" t="s">
        <v>21</v>
      </c>
      <c r="G2165" s="180">
        <v>95581</v>
      </c>
      <c r="H2165" s="21" t="s">
        <v>3190</v>
      </c>
      <c r="I2165" s="19" t="s">
        <v>15980</v>
      </c>
      <c r="J2165" s="19" t="s">
        <v>23</v>
      </c>
      <c r="K2165" s="20" t="s">
        <v>3518</v>
      </c>
      <c r="L2165" s="19" t="s">
        <v>25</v>
      </c>
    </row>
    <row r="2166" spans="1:12" x14ac:dyDescent="0.25">
      <c r="A2166" s="19" t="s">
        <v>2744</v>
      </c>
      <c r="B2166" s="19" t="s">
        <v>2745</v>
      </c>
      <c r="C2166" s="19" t="s">
        <v>3028</v>
      </c>
      <c r="D2166" s="19" t="s">
        <v>3029</v>
      </c>
      <c r="E2166" s="20" t="s">
        <v>21</v>
      </c>
      <c r="F2166" s="19" t="s">
        <v>21</v>
      </c>
      <c r="G2166" s="180">
        <v>95582</v>
      </c>
      <c r="H2166" s="21" t="s">
        <v>3192</v>
      </c>
      <c r="I2166" s="19" t="s">
        <v>15980</v>
      </c>
      <c r="J2166" s="19" t="s">
        <v>23</v>
      </c>
      <c r="K2166" s="20" t="s">
        <v>4829</v>
      </c>
      <c r="L2166" s="19" t="s">
        <v>25</v>
      </c>
    </row>
    <row r="2167" spans="1:12" x14ac:dyDescent="0.25">
      <c r="A2167" s="19" t="s">
        <v>2744</v>
      </c>
      <c r="B2167" s="19" t="s">
        <v>2745</v>
      </c>
      <c r="C2167" s="19" t="s">
        <v>3028</v>
      </c>
      <c r="D2167" s="19" t="s">
        <v>3029</v>
      </c>
      <c r="E2167" s="20" t="s">
        <v>21</v>
      </c>
      <c r="F2167" s="19" t="s">
        <v>21</v>
      </c>
      <c r="G2167" s="180">
        <v>95583</v>
      </c>
      <c r="H2167" s="21" t="s">
        <v>3194</v>
      </c>
      <c r="I2167" s="19" t="s">
        <v>15980</v>
      </c>
      <c r="J2167" s="19" t="s">
        <v>23</v>
      </c>
      <c r="K2167" s="20" t="s">
        <v>12299</v>
      </c>
      <c r="L2167" s="19" t="s">
        <v>25</v>
      </c>
    </row>
    <row r="2168" spans="1:12" x14ac:dyDescent="0.25">
      <c r="A2168" s="19" t="s">
        <v>2744</v>
      </c>
      <c r="B2168" s="19" t="s">
        <v>2745</v>
      </c>
      <c r="C2168" s="19" t="s">
        <v>3028</v>
      </c>
      <c r="D2168" s="19" t="s">
        <v>3029</v>
      </c>
      <c r="E2168" s="20" t="s">
        <v>21</v>
      </c>
      <c r="F2168" s="19" t="s">
        <v>21</v>
      </c>
      <c r="G2168" s="180">
        <v>95584</v>
      </c>
      <c r="H2168" s="21" t="s">
        <v>3196</v>
      </c>
      <c r="I2168" s="19" t="s">
        <v>15980</v>
      </c>
      <c r="J2168" s="19" t="s">
        <v>23</v>
      </c>
      <c r="K2168" s="20" t="s">
        <v>9320</v>
      </c>
      <c r="L2168" s="19" t="s">
        <v>25</v>
      </c>
    </row>
    <row r="2169" spans="1:12" x14ac:dyDescent="0.25">
      <c r="A2169" s="19" t="s">
        <v>2744</v>
      </c>
      <c r="B2169" s="19" t="s">
        <v>2745</v>
      </c>
      <c r="C2169" s="19" t="s">
        <v>3028</v>
      </c>
      <c r="D2169" s="19" t="s">
        <v>3029</v>
      </c>
      <c r="E2169" s="20" t="s">
        <v>21</v>
      </c>
      <c r="F2169" s="19" t="s">
        <v>21</v>
      </c>
      <c r="G2169" s="180">
        <v>95585</v>
      </c>
      <c r="H2169" s="21" t="s">
        <v>3197</v>
      </c>
      <c r="I2169" s="19" t="s">
        <v>15980</v>
      </c>
      <c r="J2169" s="19" t="s">
        <v>23</v>
      </c>
      <c r="K2169" s="20" t="s">
        <v>6893</v>
      </c>
      <c r="L2169" s="19" t="s">
        <v>25</v>
      </c>
    </row>
    <row r="2170" spans="1:12" x14ac:dyDescent="0.25">
      <c r="A2170" s="19" t="s">
        <v>2744</v>
      </c>
      <c r="B2170" s="19" t="s">
        <v>2745</v>
      </c>
      <c r="C2170" s="19" t="s">
        <v>3028</v>
      </c>
      <c r="D2170" s="19" t="s">
        <v>3029</v>
      </c>
      <c r="E2170" s="20" t="s">
        <v>21</v>
      </c>
      <c r="F2170" s="19" t="s">
        <v>21</v>
      </c>
      <c r="G2170" s="180">
        <v>95586</v>
      </c>
      <c r="H2170" s="21" t="s">
        <v>3198</v>
      </c>
      <c r="I2170" s="19" t="s">
        <v>15980</v>
      </c>
      <c r="J2170" s="19" t="s">
        <v>23</v>
      </c>
      <c r="K2170" s="20" t="s">
        <v>9400</v>
      </c>
      <c r="L2170" s="19" t="s">
        <v>25</v>
      </c>
    </row>
    <row r="2171" spans="1:12" x14ac:dyDescent="0.25">
      <c r="A2171" s="19" t="s">
        <v>2744</v>
      </c>
      <c r="B2171" s="19" t="s">
        <v>2745</v>
      </c>
      <c r="C2171" s="19" t="s">
        <v>3028</v>
      </c>
      <c r="D2171" s="19" t="s">
        <v>3029</v>
      </c>
      <c r="E2171" s="20" t="s">
        <v>21</v>
      </c>
      <c r="F2171" s="19" t="s">
        <v>21</v>
      </c>
      <c r="G2171" s="180">
        <v>95587</v>
      </c>
      <c r="H2171" s="21" t="s">
        <v>3200</v>
      </c>
      <c r="I2171" s="19" t="s">
        <v>15980</v>
      </c>
      <c r="J2171" s="19" t="s">
        <v>23</v>
      </c>
      <c r="K2171" s="20" t="s">
        <v>3518</v>
      </c>
      <c r="L2171" s="19" t="s">
        <v>25</v>
      </c>
    </row>
    <row r="2172" spans="1:12" x14ac:dyDescent="0.25">
      <c r="A2172" s="19" t="s">
        <v>2744</v>
      </c>
      <c r="B2172" s="19" t="s">
        <v>2745</v>
      </c>
      <c r="C2172" s="19" t="s">
        <v>3028</v>
      </c>
      <c r="D2172" s="19" t="s">
        <v>3029</v>
      </c>
      <c r="E2172" s="20" t="s">
        <v>21</v>
      </c>
      <c r="F2172" s="19" t="s">
        <v>21</v>
      </c>
      <c r="G2172" s="180">
        <v>95588</v>
      </c>
      <c r="H2172" s="21" t="s">
        <v>3201</v>
      </c>
      <c r="I2172" s="19" t="s">
        <v>15980</v>
      </c>
      <c r="J2172" s="19" t="s">
        <v>23</v>
      </c>
      <c r="K2172" s="20" t="s">
        <v>5131</v>
      </c>
      <c r="L2172" s="19" t="s">
        <v>25</v>
      </c>
    </row>
    <row r="2173" spans="1:12" x14ac:dyDescent="0.25">
      <c r="A2173" s="19" t="s">
        <v>2744</v>
      </c>
      <c r="B2173" s="19" t="s">
        <v>2745</v>
      </c>
      <c r="C2173" s="19" t="s">
        <v>3028</v>
      </c>
      <c r="D2173" s="19" t="s">
        <v>3029</v>
      </c>
      <c r="E2173" s="20" t="s">
        <v>21</v>
      </c>
      <c r="F2173" s="19" t="s">
        <v>21</v>
      </c>
      <c r="G2173" s="180">
        <v>95589</v>
      </c>
      <c r="H2173" s="21" t="s">
        <v>3203</v>
      </c>
      <c r="I2173" s="19" t="s">
        <v>15980</v>
      </c>
      <c r="J2173" s="19" t="s">
        <v>23</v>
      </c>
      <c r="K2173" s="20" t="s">
        <v>270</v>
      </c>
      <c r="L2173" s="19" t="s">
        <v>25</v>
      </c>
    </row>
    <row r="2174" spans="1:12" x14ac:dyDescent="0.25">
      <c r="A2174" s="19" t="s">
        <v>2744</v>
      </c>
      <c r="B2174" s="19" t="s">
        <v>2745</v>
      </c>
      <c r="C2174" s="19" t="s">
        <v>3028</v>
      </c>
      <c r="D2174" s="19" t="s">
        <v>3029</v>
      </c>
      <c r="E2174" s="20" t="s">
        <v>21</v>
      </c>
      <c r="F2174" s="19" t="s">
        <v>21</v>
      </c>
      <c r="G2174" s="180">
        <v>95590</v>
      </c>
      <c r="H2174" s="21" t="s">
        <v>3204</v>
      </c>
      <c r="I2174" s="19" t="s">
        <v>15980</v>
      </c>
      <c r="J2174" s="19" t="s">
        <v>23</v>
      </c>
      <c r="K2174" s="20" t="s">
        <v>3130</v>
      </c>
      <c r="L2174" s="19" t="s">
        <v>25</v>
      </c>
    </row>
    <row r="2175" spans="1:12" x14ac:dyDescent="0.25">
      <c r="A2175" s="19" t="s">
        <v>2744</v>
      </c>
      <c r="B2175" s="19" t="s">
        <v>2745</v>
      </c>
      <c r="C2175" s="19" t="s">
        <v>3028</v>
      </c>
      <c r="D2175" s="19" t="s">
        <v>3029</v>
      </c>
      <c r="E2175" s="20" t="s">
        <v>21</v>
      </c>
      <c r="F2175" s="19" t="s">
        <v>21</v>
      </c>
      <c r="G2175" s="180">
        <v>95591</v>
      </c>
      <c r="H2175" s="21" t="s">
        <v>3206</v>
      </c>
      <c r="I2175" s="19" t="s">
        <v>15980</v>
      </c>
      <c r="J2175" s="19" t="s">
        <v>23</v>
      </c>
      <c r="K2175" s="20" t="s">
        <v>3522</v>
      </c>
      <c r="L2175" s="19" t="s">
        <v>25</v>
      </c>
    </row>
    <row r="2176" spans="1:12" x14ac:dyDescent="0.25">
      <c r="A2176" s="19" t="s">
        <v>2744</v>
      </c>
      <c r="B2176" s="19" t="s">
        <v>2745</v>
      </c>
      <c r="C2176" s="19" t="s">
        <v>3028</v>
      </c>
      <c r="D2176" s="19" t="s">
        <v>3029</v>
      </c>
      <c r="E2176" s="20" t="s">
        <v>21</v>
      </c>
      <c r="F2176" s="19" t="s">
        <v>21</v>
      </c>
      <c r="G2176" s="180">
        <v>95592</v>
      </c>
      <c r="H2176" s="21" t="s">
        <v>3208</v>
      </c>
      <c r="I2176" s="19" t="s">
        <v>15980</v>
      </c>
      <c r="J2176" s="19" t="s">
        <v>23</v>
      </c>
      <c r="K2176" s="20" t="s">
        <v>5303</v>
      </c>
      <c r="L2176" s="19" t="s">
        <v>25</v>
      </c>
    </row>
    <row r="2177" spans="1:12" x14ac:dyDescent="0.25">
      <c r="A2177" s="19" t="s">
        <v>2744</v>
      </c>
      <c r="B2177" s="19" t="s">
        <v>2745</v>
      </c>
      <c r="C2177" s="19" t="s">
        <v>3028</v>
      </c>
      <c r="D2177" s="19" t="s">
        <v>3029</v>
      </c>
      <c r="E2177" s="20" t="s">
        <v>21</v>
      </c>
      <c r="F2177" s="19" t="s">
        <v>21</v>
      </c>
      <c r="G2177" s="180">
        <v>95593</v>
      </c>
      <c r="H2177" s="21" t="s">
        <v>3209</v>
      </c>
      <c r="I2177" s="19" t="s">
        <v>15980</v>
      </c>
      <c r="J2177" s="19" t="s">
        <v>23</v>
      </c>
      <c r="K2177" s="20" t="s">
        <v>11931</v>
      </c>
      <c r="L2177" s="19" t="s">
        <v>25</v>
      </c>
    </row>
    <row r="2178" spans="1:12" x14ac:dyDescent="0.25">
      <c r="A2178" s="19" t="s">
        <v>2744</v>
      </c>
      <c r="B2178" s="19" t="s">
        <v>2745</v>
      </c>
      <c r="C2178" s="19" t="s">
        <v>3028</v>
      </c>
      <c r="D2178" s="19" t="s">
        <v>3029</v>
      </c>
      <c r="E2178" s="20" t="s">
        <v>21</v>
      </c>
      <c r="F2178" s="19" t="s">
        <v>21</v>
      </c>
      <c r="G2178" s="180">
        <v>95943</v>
      </c>
      <c r="H2178" s="21" t="s">
        <v>3211</v>
      </c>
      <c r="I2178" s="19" t="s">
        <v>15980</v>
      </c>
      <c r="J2178" s="19" t="s">
        <v>23</v>
      </c>
      <c r="K2178" s="20" t="s">
        <v>13743</v>
      </c>
      <c r="L2178" s="19" t="s">
        <v>25</v>
      </c>
    </row>
    <row r="2179" spans="1:12" x14ac:dyDescent="0.25">
      <c r="A2179" s="19" t="s">
        <v>2744</v>
      </c>
      <c r="B2179" s="19" t="s">
        <v>2745</v>
      </c>
      <c r="C2179" s="19" t="s">
        <v>3028</v>
      </c>
      <c r="D2179" s="19" t="s">
        <v>3029</v>
      </c>
      <c r="E2179" s="20" t="s">
        <v>21</v>
      </c>
      <c r="F2179" s="19" t="s">
        <v>21</v>
      </c>
      <c r="G2179" s="180">
        <v>95944</v>
      </c>
      <c r="H2179" s="21" t="s">
        <v>3212</v>
      </c>
      <c r="I2179" s="19" t="s">
        <v>15980</v>
      </c>
      <c r="J2179" s="19" t="s">
        <v>23</v>
      </c>
      <c r="K2179" s="20" t="s">
        <v>9123</v>
      </c>
      <c r="L2179" s="19" t="s">
        <v>25</v>
      </c>
    </row>
    <row r="2180" spans="1:12" x14ac:dyDescent="0.25">
      <c r="A2180" s="19" t="s">
        <v>2744</v>
      </c>
      <c r="B2180" s="19" t="s">
        <v>2745</v>
      </c>
      <c r="C2180" s="19" t="s">
        <v>3028</v>
      </c>
      <c r="D2180" s="19" t="s">
        <v>3029</v>
      </c>
      <c r="E2180" s="20" t="s">
        <v>21</v>
      </c>
      <c r="F2180" s="19" t="s">
        <v>21</v>
      </c>
      <c r="G2180" s="180">
        <v>95945</v>
      </c>
      <c r="H2180" s="21" t="s">
        <v>3214</v>
      </c>
      <c r="I2180" s="19" t="s">
        <v>15980</v>
      </c>
      <c r="J2180" s="19" t="s">
        <v>23</v>
      </c>
      <c r="K2180" s="20" t="s">
        <v>12577</v>
      </c>
      <c r="L2180" s="19" t="s">
        <v>25</v>
      </c>
    </row>
    <row r="2181" spans="1:12" x14ac:dyDescent="0.25">
      <c r="A2181" s="19" t="s">
        <v>2744</v>
      </c>
      <c r="B2181" s="19" t="s">
        <v>2745</v>
      </c>
      <c r="C2181" s="19" t="s">
        <v>3028</v>
      </c>
      <c r="D2181" s="19" t="s">
        <v>3029</v>
      </c>
      <c r="E2181" s="20" t="s">
        <v>21</v>
      </c>
      <c r="F2181" s="19" t="s">
        <v>21</v>
      </c>
      <c r="G2181" s="180">
        <v>95946</v>
      </c>
      <c r="H2181" s="21" t="s">
        <v>3215</v>
      </c>
      <c r="I2181" s="19" t="s">
        <v>15980</v>
      </c>
      <c r="J2181" s="19" t="s">
        <v>23</v>
      </c>
      <c r="K2181" s="20" t="s">
        <v>6821</v>
      </c>
      <c r="L2181" s="19" t="s">
        <v>25</v>
      </c>
    </row>
    <row r="2182" spans="1:12" x14ac:dyDescent="0.25">
      <c r="A2182" s="19" t="s">
        <v>2744</v>
      </c>
      <c r="B2182" s="19" t="s">
        <v>2745</v>
      </c>
      <c r="C2182" s="19" t="s">
        <v>3028</v>
      </c>
      <c r="D2182" s="19" t="s">
        <v>3029</v>
      </c>
      <c r="E2182" s="20" t="s">
        <v>21</v>
      </c>
      <c r="F2182" s="19" t="s">
        <v>21</v>
      </c>
      <c r="G2182" s="180">
        <v>95947</v>
      </c>
      <c r="H2182" s="21" t="s">
        <v>3217</v>
      </c>
      <c r="I2182" s="19" t="s">
        <v>15980</v>
      </c>
      <c r="J2182" s="19" t="s">
        <v>23</v>
      </c>
      <c r="K2182" s="20" t="s">
        <v>3071</v>
      </c>
      <c r="L2182" s="19" t="s">
        <v>25</v>
      </c>
    </row>
    <row r="2183" spans="1:12" x14ac:dyDescent="0.25">
      <c r="A2183" s="19" t="s">
        <v>2744</v>
      </c>
      <c r="B2183" s="19" t="s">
        <v>2745</v>
      </c>
      <c r="C2183" s="19" t="s">
        <v>3028</v>
      </c>
      <c r="D2183" s="19" t="s">
        <v>3029</v>
      </c>
      <c r="E2183" s="20" t="s">
        <v>21</v>
      </c>
      <c r="F2183" s="19" t="s">
        <v>21</v>
      </c>
      <c r="G2183" s="180">
        <v>95948</v>
      </c>
      <c r="H2183" s="21" t="s">
        <v>3218</v>
      </c>
      <c r="I2183" s="19" t="s">
        <v>15980</v>
      </c>
      <c r="J2183" s="19" t="s">
        <v>23</v>
      </c>
      <c r="K2183" s="20" t="s">
        <v>10607</v>
      </c>
      <c r="L2183" s="19" t="s">
        <v>25</v>
      </c>
    </row>
    <row r="2184" spans="1:12" x14ac:dyDescent="0.25">
      <c r="A2184" s="19" t="s">
        <v>2744</v>
      </c>
      <c r="B2184" s="19" t="s">
        <v>2745</v>
      </c>
      <c r="C2184" s="19" t="s">
        <v>3028</v>
      </c>
      <c r="D2184" s="19" t="s">
        <v>3029</v>
      </c>
      <c r="E2184" s="20" t="s">
        <v>21</v>
      </c>
      <c r="F2184" s="19" t="s">
        <v>21</v>
      </c>
      <c r="G2184" s="180">
        <v>96544</v>
      </c>
      <c r="H2184" s="21" t="s">
        <v>3219</v>
      </c>
      <c r="I2184" s="19" t="s">
        <v>15980</v>
      </c>
      <c r="J2184" s="19" t="s">
        <v>23</v>
      </c>
      <c r="K2184" s="20" t="s">
        <v>13744</v>
      </c>
      <c r="L2184" s="19" t="s">
        <v>25</v>
      </c>
    </row>
    <row r="2185" spans="1:12" x14ac:dyDescent="0.25">
      <c r="A2185" s="19" t="s">
        <v>2744</v>
      </c>
      <c r="B2185" s="19" t="s">
        <v>2745</v>
      </c>
      <c r="C2185" s="19" t="s">
        <v>3028</v>
      </c>
      <c r="D2185" s="19" t="s">
        <v>3029</v>
      </c>
      <c r="E2185" s="20" t="s">
        <v>21</v>
      </c>
      <c r="F2185" s="19" t="s">
        <v>21</v>
      </c>
      <c r="G2185" s="180">
        <v>96545</v>
      </c>
      <c r="H2185" s="21" t="s">
        <v>3220</v>
      </c>
      <c r="I2185" s="19" t="s">
        <v>15980</v>
      </c>
      <c r="J2185" s="19" t="s">
        <v>23</v>
      </c>
      <c r="K2185" s="20" t="s">
        <v>5290</v>
      </c>
      <c r="L2185" s="19" t="s">
        <v>25</v>
      </c>
    </row>
    <row r="2186" spans="1:12" x14ac:dyDescent="0.25">
      <c r="A2186" s="19" t="s">
        <v>2744</v>
      </c>
      <c r="B2186" s="19" t="s">
        <v>2745</v>
      </c>
      <c r="C2186" s="19" t="s">
        <v>3028</v>
      </c>
      <c r="D2186" s="19" t="s">
        <v>3029</v>
      </c>
      <c r="E2186" s="20" t="s">
        <v>21</v>
      </c>
      <c r="F2186" s="19" t="s">
        <v>21</v>
      </c>
      <c r="G2186" s="180">
        <v>96546</v>
      </c>
      <c r="H2186" s="21" t="s">
        <v>3222</v>
      </c>
      <c r="I2186" s="19" t="s">
        <v>15980</v>
      </c>
      <c r="J2186" s="19" t="s">
        <v>23</v>
      </c>
      <c r="K2186" s="20" t="s">
        <v>4845</v>
      </c>
      <c r="L2186" s="19" t="s">
        <v>25</v>
      </c>
    </row>
    <row r="2187" spans="1:12" x14ac:dyDescent="0.25">
      <c r="A2187" s="19" t="s">
        <v>2744</v>
      </c>
      <c r="B2187" s="19" t="s">
        <v>2745</v>
      </c>
      <c r="C2187" s="19" t="s">
        <v>3028</v>
      </c>
      <c r="D2187" s="19" t="s">
        <v>3029</v>
      </c>
      <c r="E2187" s="20" t="s">
        <v>21</v>
      </c>
      <c r="F2187" s="19" t="s">
        <v>21</v>
      </c>
      <c r="G2187" s="180">
        <v>96547</v>
      </c>
      <c r="H2187" s="21" t="s">
        <v>3224</v>
      </c>
      <c r="I2187" s="19" t="s">
        <v>15980</v>
      </c>
      <c r="J2187" s="19" t="s">
        <v>23</v>
      </c>
      <c r="K2187" s="20" t="s">
        <v>905</v>
      </c>
      <c r="L2187" s="19" t="s">
        <v>25</v>
      </c>
    </row>
    <row r="2188" spans="1:12" x14ac:dyDescent="0.25">
      <c r="A2188" s="19" t="s">
        <v>2744</v>
      </c>
      <c r="B2188" s="19" t="s">
        <v>2745</v>
      </c>
      <c r="C2188" s="19" t="s">
        <v>3028</v>
      </c>
      <c r="D2188" s="19" t="s">
        <v>3029</v>
      </c>
      <c r="E2188" s="20" t="s">
        <v>21</v>
      </c>
      <c r="F2188" s="19" t="s">
        <v>21</v>
      </c>
      <c r="G2188" s="180">
        <v>96548</v>
      </c>
      <c r="H2188" s="21" t="s">
        <v>3226</v>
      </c>
      <c r="I2188" s="19" t="s">
        <v>15980</v>
      </c>
      <c r="J2188" s="19" t="s">
        <v>23</v>
      </c>
      <c r="K2188" s="20" t="s">
        <v>8461</v>
      </c>
      <c r="L2188" s="19" t="s">
        <v>25</v>
      </c>
    </row>
    <row r="2189" spans="1:12" x14ac:dyDescent="0.25">
      <c r="A2189" s="19" t="s">
        <v>2744</v>
      </c>
      <c r="B2189" s="19" t="s">
        <v>2745</v>
      </c>
      <c r="C2189" s="19" t="s">
        <v>3028</v>
      </c>
      <c r="D2189" s="19" t="s">
        <v>3029</v>
      </c>
      <c r="E2189" s="20" t="s">
        <v>21</v>
      </c>
      <c r="F2189" s="19" t="s">
        <v>21</v>
      </c>
      <c r="G2189" s="180">
        <v>96549</v>
      </c>
      <c r="H2189" s="21" t="s">
        <v>3227</v>
      </c>
      <c r="I2189" s="19" t="s">
        <v>15980</v>
      </c>
      <c r="J2189" s="19" t="s">
        <v>23</v>
      </c>
      <c r="K2189" s="20" t="s">
        <v>11932</v>
      </c>
      <c r="L2189" s="19" t="s">
        <v>25</v>
      </c>
    </row>
    <row r="2190" spans="1:12" x14ac:dyDescent="0.25">
      <c r="A2190" s="19" t="s">
        <v>2744</v>
      </c>
      <c r="B2190" s="19" t="s">
        <v>2745</v>
      </c>
      <c r="C2190" s="19" t="s">
        <v>3028</v>
      </c>
      <c r="D2190" s="19" t="s">
        <v>3029</v>
      </c>
      <c r="E2190" s="20" t="s">
        <v>21</v>
      </c>
      <c r="F2190" s="19" t="s">
        <v>21</v>
      </c>
      <c r="G2190" s="180">
        <v>96550</v>
      </c>
      <c r="H2190" s="21" t="s">
        <v>3228</v>
      </c>
      <c r="I2190" s="19" t="s">
        <v>15980</v>
      </c>
      <c r="J2190" s="19" t="s">
        <v>23</v>
      </c>
      <c r="K2190" s="20" t="s">
        <v>1520</v>
      </c>
      <c r="L2190" s="19" t="s">
        <v>25</v>
      </c>
    </row>
    <row r="2191" spans="1:12" x14ac:dyDescent="0.25">
      <c r="A2191" s="19" t="s">
        <v>2744</v>
      </c>
      <c r="B2191" s="19" t="s">
        <v>2745</v>
      </c>
      <c r="C2191" s="19" t="s">
        <v>3028</v>
      </c>
      <c r="D2191" s="19" t="s">
        <v>3029</v>
      </c>
      <c r="E2191" s="20" t="s">
        <v>21</v>
      </c>
      <c r="F2191" s="19" t="s">
        <v>21</v>
      </c>
      <c r="G2191" s="180">
        <v>100066</v>
      </c>
      <c r="H2191" s="21" t="s">
        <v>3229</v>
      </c>
      <c r="I2191" s="19" t="s">
        <v>15980</v>
      </c>
      <c r="J2191" s="19" t="s">
        <v>23</v>
      </c>
      <c r="K2191" s="20" t="s">
        <v>1420</v>
      </c>
      <c r="L2191" s="19" t="s">
        <v>25</v>
      </c>
    </row>
    <row r="2192" spans="1:12" x14ac:dyDescent="0.25">
      <c r="A2192" s="19" t="s">
        <v>2744</v>
      </c>
      <c r="B2192" s="19" t="s">
        <v>2745</v>
      </c>
      <c r="C2192" s="19" t="s">
        <v>3028</v>
      </c>
      <c r="D2192" s="19" t="s">
        <v>3029</v>
      </c>
      <c r="E2192" s="20" t="s">
        <v>21</v>
      </c>
      <c r="F2192" s="19" t="s">
        <v>21</v>
      </c>
      <c r="G2192" s="180">
        <v>100067</v>
      </c>
      <c r="H2192" s="21" t="s">
        <v>3231</v>
      </c>
      <c r="I2192" s="19" t="s">
        <v>15980</v>
      </c>
      <c r="J2192" s="19" t="s">
        <v>23</v>
      </c>
      <c r="K2192" s="20" t="s">
        <v>10709</v>
      </c>
      <c r="L2192" s="19" t="s">
        <v>25</v>
      </c>
    </row>
    <row r="2193" spans="1:12" x14ac:dyDescent="0.25">
      <c r="A2193" s="19" t="s">
        <v>2744</v>
      </c>
      <c r="B2193" s="19" t="s">
        <v>2745</v>
      </c>
      <c r="C2193" s="19" t="s">
        <v>3028</v>
      </c>
      <c r="D2193" s="19" t="s">
        <v>3029</v>
      </c>
      <c r="E2193" s="20" t="s">
        <v>21</v>
      </c>
      <c r="F2193" s="19" t="s">
        <v>21</v>
      </c>
      <c r="G2193" s="180">
        <v>100068</v>
      </c>
      <c r="H2193" s="21" t="s">
        <v>3233</v>
      </c>
      <c r="I2193" s="19" t="s">
        <v>15980</v>
      </c>
      <c r="J2193" s="19" t="s">
        <v>23</v>
      </c>
      <c r="K2193" s="20" t="s">
        <v>10438</v>
      </c>
      <c r="L2193" s="19" t="s">
        <v>25</v>
      </c>
    </row>
    <row r="2194" spans="1:12" x14ac:dyDescent="0.25">
      <c r="A2194" s="19" t="s">
        <v>2744</v>
      </c>
      <c r="B2194" s="19" t="s">
        <v>2745</v>
      </c>
      <c r="C2194" s="19" t="s">
        <v>3234</v>
      </c>
      <c r="D2194" s="19" t="s">
        <v>3235</v>
      </c>
      <c r="E2194" s="20" t="s">
        <v>21</v>
      </c>
      <c r="F2194" s="19" t="s">
        <v>21</v>
      </c>
      <c r="G2194" s="180">
        <v>89993</v>
      </c>
      <c r="H2194" s="21" t="s">
        <v>3236</v>
      </c>
      <c r="I2194" s="19" t="s">
        <v>15679</v>
      </c>
      <c r="J2194" s="19" t="s">
        <v>23</v>
      </c>
      <c r="K2194" s="20" t="s">
        <v>13745</v>
      </c>
      <c r="L2194" s="19" t="s">
        <v>25</v>
      </c>
    </row>
    <row r="2195" spans="1:12" x14ac:dyDescent="0.25">
      <c r="A2195" s="19" t="s">
        <v>2744</v>
      </c>
      <c r="B2195" s="19" t="s">
        <v>2745</v>
      </c>
      <c r="C2195" s="19" t="s">
        <v>3234</v>
      </c>
      <c r="D2195" s="19" t="s">
        <v>3235</v>
      </c>
      <c r="E2195" s="20" t="s">
        <v>21</v>
      </c>
      <c r="F2195" s="19" t="s">
        <v>21</v>
      </c>
      <c r="G2195" s="180">
        <v>89994</v>
      </c>
      <c r="H2195" s="21" t="s">
        <v>3237</v>
      </c>
      <c r="I2195" s="19" t="s">
        <v>15679</v>
      </c>
      <c r="J2195" s="19" t="s">
        <v>23</v>
      </c>
      <c r="K2195" s="20" t="s">
        <v>13746</v>
      </c>
      <c r="L2195" s="19" t="s">
        <v>25</v>
      </c>
    </row>
    <row r="2196" spans="1:12" x14ac:dyDescent="0.25">
      <c r="A2196" s="19" t="s">
        <v>2744</v>
      </c>
      <c r="B2196" s="19" t="s">
        <v>2745</v>
      </c>
      <c r="C2196" s="19" t="s">
        <v>3234</v>
      </c>
      <c r="D2196" s="19" t="s">
        <v>3235</v>
      </c>
      <c r="E2196" s="20" t="s">
        <v>21</v>
      </c>
      <c r="F2196" s="19" t="s">
        <v>21</v>
      </c>
      <c r="G2196" s="180">
        <v>89995</v>
      </c>
      <c r="H2196" s="21" t="s">
        <v>3238</v>
      </c>
      <c r="I2196" s="19" t="s">
        <v>15679</v>
      </c>
      <c r="J2196" s="19" t="s">
        <v>23</v>
      </c>
      <c r="K2196" s="20" t="s">
        <v>13747</v>
      </c>
      <c r="L2196" s="19" t="s">
        <v>25</v>
      </c>
    </row>
    <row r="2197" spans="1:12" x14ac:dyDescent="0.25">
      <c r="A2197" s="19" t="s">
        <v>2744</v>
      </c>
      <c r="B2197" s="19" t="s">
        <v>2745</v>
      </c>
      <c r="C2197" s="19" t="s">
        <v>3234</v>
      </c>
      <c r="D2197" s="19" t="s">
        <v>3235</v>
      </c>
      <c r="E2197" s="20" t="s">
        <v>21</v>
      </c>
      <c r="F2197" s="19" t="s">
        <v>21</v>
      </c>
      <c r="G2197" s="180">
        <v>90278</v>
      </c>
      <c r="H2197" s="21" t="s">
        <v>3239</v>
      </c>
      <c r="I2197" s="19" t="s">
        <v>15679</v>
      </c>
      <c r="J2197" s="19" t="s">
        <v>23</v>
      </c>
      <c r="K2197" s="20" t="s">
        <v>13748</v>
      </c>
      <c r="L2197" s="19" t="s">
        <v>25</v>
      </c>
    </row>
    <row r="2198" spans="1:12" x14ac:dyDescent="0.25">
      <c r="A2198" s="19" t="s">
        <v>2744</v>
      </c>
      <c r="B2198" s="19" t="s">
        <v>2745</v>
      </c>
      <c r="C2198" s="19" t="s">
        <v>3234</v>
      </c>
      <c r="D2198" s="19" t="s">
        <v>3235</v>
      </c>
      <c r="E2198" s="20" t="s">
        <v>21</v>
      </c>
      <c r="F2198" s="19" t="s">
        <v>21</v>
      </c>
      <c r="G2198" s="180">
        <v>90279</v>
      </c>
      <c r="H2198" s="21" t="s">
        <v>3240</v>
      </c>
      <c r="I2198" s="19" t="s">
        <v>15679</v>
      </c>
      <c r="J2198" s="19" t="s">
        <v>23</v>
      </c>
      <c r="K2198" s="20" t="s">
        <v>13749</v>
      </c>
      <c r="L2198" s="19" t="s">
        <v>25</v>
      </c>
    </row>
    <row r="2199" spans="1:12" x14ac:dyDescent="0.25">
      <c r="A2199" s="19" t="s">
        <v>2744</v>
      </c>
      <c r="B2199" s="19" t="s">
        <v>2745</v>
      </c>
      <c r="C2199" s="19" t="s">
        <v>3234</v>
      </c>
      <c r="D2199" s="19" t="s">
        <v>3235</v>
      </c>
      <c r="E2199" s="20" t="s">
        <v>21</v>
      </c>
      <c r="F2199" s="19" t="s">
        <v>21</v>
      </c>
      <c r="G2199" s="180">
        <v>90280</v>
      </c>
      <c r="H2199" s="21" t="s">
        <v>3241</v>
      </c>
      <c r="I2199" s="19" t="s">
        <v>15679</v>
      </c>
      <c r="J2199" s="19" t="s">
        <v>23</v>
      </c>
      <c r="K2199" s="20" t="s">
        <v>13750</v>
      </c>
      <c r="L2199" s="19" t="s">
        <v>25</v>
      </c>
    </row>
    <row r="2200" spans="1:12" x14ac:dyDescent="0.25">
      <c r="A2200" s="19" t="s">
        <v>2744</v>
      </c>
      <c r="B2200" s="19" t="s">
        <v>2745</v>
      </c>
      <c r="C2200" s="19" t="s">
        <v>3234</v>
      </c>
      <c r="D2200" s="19" t="s">
        <v>3235</v>
      </c>
      <c r="E2200" s="20" t="s">
        <v>21</v>
      </c>
      <c r="F2200" s="19" t="s">
        <v>21</v>
      </c>
      <c r="G2200" s="180">
        <v>90281</v>
      </c>
      <c r="H2200" s="21" t="s">
        <v>3242</v>
      </c>
      <c r="I2200" s="19" t="s">
        <v>15679</v>
      </c>
      <c r="J2200" s="19" t="s">
        <v>23</v>
      </c>
      <c r="K2200" s="20" t="s">
        <v>13751</v>
      </c>
      <c r="L2200" s="19" t="s">
        <v>25</v>
      </c>
    </row>
    <row r="2201" spans="1:12" x14ac:dyDescent="0.25">
      <c r="A2201" s="19" t="s">
        <v>2744</v>
      </c>
      <c r="B2201" s="19" t="s">
        <v>2745</v>
      </c>
      <c r="C2201" s="19" t="s">
        <v>3234</v>
      </c>
      <c r="D2201" s="19" t="s">
        <v>3235</v>
      </c>
      <c r="E2201" s="20" t="s">
        <v>21</v>
      </c>
      <c r="F2201" s="19" t="s">
        <v>21</v>
      </c>
      <c r="G2201" s="180">
        <v>90282</v>
      </c>
      <c r="H2201" s="21" t="s">
        <v>3243</v>
      </c>
      <c r="I2201" s="19" t="s">
        <v>15679</v>
      </c>
      <c r="J2201" s="19" t="s">
        <v>23</v>
      </c>
      <c r="K2201" s="20" t="s">
        <v>13752</v>
      </c>
      <c r="L2201" s="19" t="s">
        <v>25</v>
      </c>
    </row>
    <row r="2202" spans="1:12" x14ac:dyDescent="0.25">
      <c r="A2202" s="19" t="s">
        <v>2744</v>
      </c>
      <c r="B2202" s="19" t="s">
        <v>2745</v>
      </c>
      <c r="C2202" s="19" t="s">
        <v>3234</v>
      </c>
      <c r="D2202" s="19" t="s">
        <v>3235</v>
      </c>
      <c r="E2202" s="20" t="s">
        <v>21</v>
      </c>
      <c r="F2202" s="19" t="s">
        <v>21</v>
      </c>
      <c r="G2202" s="180">
        <v>90283</v>
      </c>
      <c r="H2202" s="21" t="s">
        <v>3244</v>
      </c>
      <c r="I2202" s="19" t="s">
        <v>15679</v>
      </c>
      <c r="J2202" s="19" t="s">
        <v>23</v>
      </c>
      <c r="K2202" s="20" t="s">
        <v>13753</v>
      </c>
      <c r="L2202" s="19" t="s">
        <v>25</v>
      </c>
    </row>
    <row r="2203" spans="1:12" x14ac:dyDescent="0.25">
      <c r="A2203" s="19" t="s">
        <v>2744</v>
      </c>
      <c r="B2203" s="19" t="s">
        <v>2745</v>
      </c>
      <c r="C2203" s="19" t="s">
        <v>3234</v>
      </c>
      <c r="D2203" s="19" t="s">
        <v>3235</v>
      </c>
      <c r="E2203" s="20" t="s">
        <v>21</v>
      </c>
      <c r="F2203" s="19" t="s">
        <v>21</v>
      </c>
      <c r="G2203" s="180">
        <v>90284</v>
      </c>
      <c r="H2203" s="21" t="s">
        <v>3245</v>
      </c>
      <c r="I2203" s="19" t="s">
        <v>15679</v>
      </c>
      <c r="J2203" s="19" t="s">
        <v>23</v>
      </c>
      <c r="K2203" s="20" t="s">
        <v>13754</v>
      </c>
      <c r="L2203" s="19" t="s">
        <v>25</v>
      </c>
    </row>
    <row r="2204" spans="1:12" x14ac:dyDescent="0.25">
      <c r="A2204" s="19" t="s">
        <v>2744</v>
      </c>
      <c r="B2204" s="19" t="s">
        <v>2745</v>
      </c>
      <c r="C2204" s="19" t="s">
        <v>3234</v>
      </c>
      <c r="D2204" s="19" t="s">
        <v>3235</v>
      </c>
      <c r="E2204" s="20" t="s">
        <v>21</v>
      </c>
      <c r="F2204" s="19" t="s">
        <v>21</v>
      </c>
      <c r="G2204" s="180">
        <v>90285</v>
      </c>
      <c r="H2204" s="21" t="s">
        <v>3246</v>
      </c>
      <c r="I2204" s="19" t="s">
        <v>15679</v>
      </c>
      <c r="J2204" s="19" t="s">
        <v>23</v>
      </c>
      <c r="K2204" s="20" t="s">
        <v>13755</v>
      </c>
      <c r="L2204" s="19" t="s">
        <v>25</v>
      </c>
    </row>
    <row r="2205" spans="1:12" x14ac:dyDescent="0.25">
      <c r="A2205" s="19" t="s">
        <v>2744</v>
      </c>
      <c r="B2205" s="19" t="s">
        <v>2745</v>
      </c>
      <c r="C2205" s="19" t="s">
        <v>3234</v>
      </c>
      <c r="D2205" s="19" t="s">
        <v>3235</v>
      </c>
      <c r="E2205" s="20" t="s">
        <v>21</v>
      </c>
      <c r="F2205" s="19" t="s">
        <v>21</v>
      </c>
      <c r="G2205" s="180">
        <v>90853</v>
      </c>
      <c r="H2205" s="21" t="s">
        <v>3247</v>
      </c>
      <c r="I2205" s="19" t="s">
        <v>15679</v>
      </c>
      <c r="J2205" s="19" t="s">
        <v>23</v>
      </c>
      <c r="K2205" s="20" t="s">
        <v>13756</v>
      </c>
      <c r="L2205" s="19" t="s">
        <v>25</v>
      </c>
    </row>
    <row r="2206" spans="1:12" x14ac:dyDescent="0.25">
      <c r="A2206" s="19" t="s">
        <v>2744</v>
      </c>
      <c r="B2206" s="19" t="s">
        <v>2745</v>
      </c>
      <c r="C2206" s="19" t="s">
        <v>3234</v>
      </c>
      <c r="D2206" s="19" t="s">
        <v>3235</v>
      </c>
      <c r="E2206" s="20" t="s">
        <v>21</v>
      </c>
      <c r="F2206" s="19" t="s">
        <v>21</v>
      </c>
      <c r="G2206" s="180">
        <v>90854</v>
      </c>
      <c r="H2206" s="21" t="s">
        <v>3248</v>
      </c>
      <c r="I2206" s="19" t="s">
        <v>15679</v>
      </c>
      <c r="J2206" s="19" t="s">
        <v>23</v>
      </c>
      <c r="K2206" s="20" t="s">
        <v>13757</v>
      </c>
      <c r="L2206" s="19" t="s">
        <v>25</v>
      </c>
    </row>
    <row r="2207" spans="1:12" ht="27" x14ac:dyDescent="0.25">
      <c r="A2207" s="19" t="s">
        <v>2744</v>
      </c>
      <c r="B2207" s="19" t="s">
        <v>2745</v>
      </c>
      <c r="C2207" s="19" t="s">
        <v>3234</v>
      </c>
      <c r="D2207" s="19" t="s">
        <v>3235</v>
      </c>
      <c r="E2207" s="20" t="s">
        <v>21</v>
      </c>
      <c r="F2207" s="19" t="s">
        <v>21</v>
      </c>
      <c r="G2207" s="180">
        <v>90855</v>
      </c>
      <c r="H2207" s="21" t="s">
        <v>3249</v>
      </c>
      <c r="I2207" s="19" t="s">
        <v>15679</v>
      </c>
      <c r="J2207" s="19" t="s">
        <v>23</v>
      </c>
      <c r="K2207" s="20" t="s">
        <v>13758</v>
      </c>
      <c r="L2207" s="19" t="s">
        <v>25</v>
      </c>
    </row>
    <row r="2208" spans="1:12" x14ac:dyDescent="0.25">
      <c r="A2208" s="19" t="s">
        <v>2744</v>
      </c>
      <c r="B2208" s="19" t="s">
        <v>2745</v>
      </c>
      <c r="C2208" s="19" t="s">
        <v>3234</v>
      </c>
      <c r="D2208" s="19" t="s">
        <v>3235</v>
      </c>
      <c r="E2208" s="20" t="s">
        <v>21</v>
      </c>
      <c r="F2208" s="19" t="s">
        <v>21</v>
      </c>
      <c r="G2208" s="180">
        <v>90856</v>
      </c>
      <c r="H2208" s="21" t="s">
        <v>3250</v>
      </c>
      <c r="I2208" s="19" t="s">
        <v>15679</v>
      </c>
      <c r="J2208" s="19" t="s">
        <v>23</v>
      </c>
      <c r="K2208" s="20" t="s">
        <v>13759</v>
      </c>
      <c r="L2208" s="19" t="s">
        <v>25</v>
      </c>
    </row>
    <row r="2209" spans="1:12" x14ac:dyDescent="0.25">
      <c r="A2209" s="19" t="s">
        <v>2744</v>
      </c>
      <c r="B2209" s="19" t="s">
        <v>2745</v>
      </c>
      <c r="C2209" s="19" t="s">
        <v>3234</v>
      </c>
      <c r="D2209" s="19" t="s">
        <v>3235</v>
      </c>
      <c r="E2209" s="20" t="s">
        <v>21</v>
      </c>
      <c r="F2209" s="19" t="s">
        <v>21</v>
      </c>
      <c r="G2209" s="180">
        <v>90857</v>
      </c>
      <c r="H2209" s="21" t="s">
        <v>3251</v>
      </c>
      <c r="I2209" s="19" t="s">
        <v>15679</v>
      </c>
      <c r="J2209" s="19" t="s">
        <v>23</v>
      </c>
      <c r="K2209" s="20" t="s">
        <v>13760</v>
      </c>
      <c r="L2209" s="19" t="s">
        <v>25</v>
      </c>
    </row>
    <row r="2210" spans="1:12" ht="27" x14ac:dyDescent="0.25">
      <c r="A2210" s="19" t="s">
        <v>2744</v>
      </c>
      <c r="B2210" s="19" t="s">
        <v>2745</v>
      </c>
      <c r="C2210" s="19" t="s">
        <v>3234</v>
      </c>
      <c r="D2210" s="19" t="s">
        <v>3235</v>
      </c>
      <c r="E2210" s="20" t="s">
        <v>21</v>
      </c>
      <c r="F2210" s="19" t="s">
        <v>21</v>
      </c>
      <c r="G2210" s="180">
        <v>90858</v>
      </c>
      <c r="H2210" s="21" t="s">
        <v>3252</v>
      </c>
      <c r="I2210" s="19" t="s">
        <v>15679</v>
      </c>
      <c r="J2210" s="19" t="s">
        <v>23</v>
      </c>
      <c r="K2210" s="20" t="s">
        <v>13761</v>
      </c>
      <c r="L2210" s="19" t="s">
        <v>25</v>
      </c>
    </row>
    <row r="2211" spans="1:12" x14ac:dyDescent="0.25">
      <c r="A2211" s="19" t="s">
        <v>2744</v>
      </c>
      <c r="B2211" s="19" t="s">
        <v>2745</v>
      </c>
      <c r="C2211" s="19" t="s">
        <v>3234</v>
      </c>
      <c r="D2211" s="19" t="s">
        <v>3235</v>
      </c>
      <c r="E2211" s="20" t="s">
        <v>21</v>
      </c>
      <c r="F2211" s="19" t="s">
        <v>21</v>
      </c>
      <c r="G2211" s="180">
        <v>90859</v>
      </c>
      <c r="H2211" s="21" t="s">
        <v>3253</v>
      </c>
      <c r="I2211" s="19" t="s">
        <v>15679</v>
      </c>
      <c r="J2211" s="19" t="s">
        <v>23</v>
      </c>
      <c r="K2211" s="20" t="s">
        <v>13762</v>
      </c>
      <c r="L2211" s="19" t="s">
        <v>25</v>
      </c>
    </row>
    <row r="2212" spans="1:12" x14ac:dyDescent="0.25">
      <c r="A2212" s="19" t="s">
        <v>2744</v>
      </c>
      <c r="B2212" s="19" t="s">
        <v>2745</v>
      </c>
      <c r="C2212" s="19" t="s">
        <v>3234</v>
      </c>
      <c r="D2212" s="19" t="s">
        <v>3235</v>
      </c>
      <c r="E2212" s="20" t="s">
        <v>21</v>
      </c>
      <c r="F2212" s="19" t="s">
        <v>21</v>
      </c>
      <c r="G2212" s="180">
        <v>90860</v>
      </c>
      <c r="H2212" s="21" t="s">
        <v>3254</v>
      </c>
      <c r="I2212" s="19" t="s">
        <v>15679</v>
      </c>
      <c r="J2212" s="19" t="s">
        <v>23</v>
      </c>
      <c r="K2212" s="20" t="s">
        <v>13763</v>
      </c>
      <c r="L2212" s="19" t="s">
        <v>25</v>
      </c>
    </row>
    <row r="2213" spans="1:12" x14ac:dyDescent="0.25">
      <c r="A2213" s="19" t="s">
        <v>2744</v>
      </c>
      <c r="B2213" s="19" t="s">
        <v>2745</v>
      </c>
      <c r="C2213" s="19" t="s">
        <v>3234</v>
      </c>
      <c r="D2213" s="19" t="s">
        <v>3235</v>
      </c>
      <c r="E2213" s="20" t="s">
        <v>21</v>
      </c>
      <c r="F2213" s="19" t="s">
        <v>21</v>
      </c>
      <c r="G2213" s="180">
        <v>90861</v>
      </c>
      <c r="H2213" s="21" t="s">
        <v>3255</v>
      </c>
      <c r="I2213" s="19" t="s">
        <v>15679</v>
      </c>
      <c r="J2213" s="19" t="s">
        <v>23</v>
      </c>
      <c r="K2213" s="20" t="s">
        <v>13764</v>
      </c>
      <c r="L2213" s="19" t="s">
        <v>25</v>
      </c>
    </row>
    <row r="2214" spans="1:12" x14ac:dyDescent="0.25">
      <c r="A2214" s="19" t="s">
        <v>2744</v>
      </c>
      <c r="B2214" s="19" t="s">
        <v>2745</v>
      </c>
      <c r="C2214" s="19" t="s">
        <v>3234</v>
      </c>
      <c r="D2214" s="19" t="s">
        <v>3235</v>
      </c>
      <c r="E2214" s="20" t="s">
        <v>21</v>
      </c>
      <c r="F2214" s="19" t="s">
        <v>21</v>
      </c>
      <c r="G2214" s="180">
        <v>90862</v>
      </c>
      <c r="H2214" s="21" t="s">
        <v>3256</v>
      </c>
      <c r="I2214" s="19" t="s">
        <v>15679</v>
      </c>
      <c r="J2214" s="19" t="s">
        <v>23</v>
      </c>
      <c r="K2214" s="20" t="s">
        <v>13765</v>
      </c>
      <c r="L2214" s="19" t="s">
        <v>25</v>
      </c>
    </row>
    <row r="2215" spans="1:12" x14ac:dyDescent="0.25">
      <c r="A2215" s="19" t="s">
        <v>2744</v>
      </c>
      <c r="B2215" s="19" t="s">
        <v>2745</v>
      </c>
      <c r="C2215" s="19" t="s">
        <v>3234</v>
      </c>
      <c r="D2215" s="19" t="s">
        <v>3235</v>
      </c>
      <c r="E2215" s="20" t="s">
        <v>21</v>
      </c>
      <c r="F2215" s="19" t="s">
        <v>21</v>
      </c>
      <c r="G2215" s="180">
        <v>92718</v>
      </c>
      <c r="H2215" s="21" t="s">
        <v>3257</v>
      </c>
      <c r="I2215" s="19" t="s">
        <v>15679</v>
      </c>
      <c r="J2215" s="19" t="s">
        <v>23</v>
      </c>
      <c r="K2215" s="20" t="s">
        <v>13766</v>
      </c>
      <c r="L2215" s="19" t="s">
        <v>25</v>
      </c>
    </row>
    <row r="2216" spans="1:12" x14ac:dyDescent="0.25">
      <c r="A2216" s="19" t="s">
        <v>2744</v>
      </c>
      <c r="B2216" s="19" t="s">
        <v>2745</v>
      </c>
      <c r="C2216" s="19" t="s">
        <v>3234</v>
      </c>
      <c r="D2216" s="19" t="s">
        <v>3235</v>
      </c>
      <c r="E2216" s="20" t="s">
        <v>21</v>
      </c>
      <c r="F2216" s="19" t="s">
        <v>21</v>
      </c>
      <c r="G2216" s="180">
        <v>92719</v>
      </c>
      <c r="H2216" s="21" t="s">
        <v>3258</v>
      </c>
      <c r="I2216" s="19" t="s">
        <v>15679</v>
      </c>
      <c r="J2216" s="19" t="s">
        <v>23</v>
      </c>
      <c r="K2216" s="20" t="s">
        <v>13767</v>
      </c>
      <c r="L2216" s="19" t="s">
        <v>25</v>
      </c>
    </row>
    <row r="2217" spans="1:12" x14ac:dyDescent="0.25">
      <c r="A2217" s="19" t="s">
        <v>2744</v>
      </c>
      <c r="B2217" s="19" t="s">
        <v>2745</v>
      </c>
      <c r="C2217" s="19" t="s">
        <v>3234</v>
      </c>
      <c r="D2217" s="19" t="s">
        <v>3235</v>
      </c>
      <c r="E2217" s="20" t="s">
        <v>21</v>
      </c>
      <c r="F2217" s="19" t="s">
        <v>21</v>
      </c>
      <c r="G2217" s="180">
        <v>92720</v>
      </c>
      <c r="H2217" s="21" t="s">
        <v>3259</v>
      </c>
      <c r="I2217" s="19" t="s">
        <v>15679</v>
      </c>
      <c r="J2217" s="19" t="s">
        <v>23</v>
      </c>
      <c r="K2217" s="20" t="s">
        <v>13768</v>
      </c>
      <c r="L2217" s="19" t="s">
        <v>25</v>
      </c>
    </row>
    <row r="2218" spans="1:12" x14ac:dyDescent="0.25">
      <c r="A2218" s="19" t="s">
        <v>2744</v>
      </c>
      <c r="B2218" s="19" t="s">
        <v>2745</v>
      </c>
      <c r="C2218" s="19" t="s">
        <v>3234</v>
      </c>
      <c r="D2218" s="19" t="s">
        <v>3235</v>
      </c>
      <c r="E2218" s="20" t="s">
        <v>21</v>
      </c>
      <c r="F2218" s="19" t="s">
        <v>21</v>
      </c>
      <c r="G2218" s="180">
        <v>92721</v>
      </c>
      <c r="H2218" s="21" t="s">
        <v>3260</v>
      </c>
      <c r="I2218" s="19" t="s">
        <v>15679</v>
      </c>
      <c r="J2218" s="19" t="s">
        <v>23</v>
      </c>
      <c r="K2218" s="20" t="s">
        <v>13769</v>
      </c>
      <c r="L2218" s="19" t="s">
        <v>25</v>
      </c>
    </row>
    <row r="2219" spans="1:12" x14ac:dyDescent="0.25">
      <c r="A2219" s="19" t="s">
        <v>2744</v>
      </c>
      <c r="B2219" s="19" t="s">
        <v>2745</v>
      </c>
      <c r="C2219" s="19" t="s">
        <v>3234</v>
      </c>
      <c r="D2219" s="19" t="s">
        <v>3235</v>
      </c>
      <c r="E2219" s="20" t="s">
        <v>21</v>
      </c>
      <c r="F2219" s="19" t="s">
        <v>21</v>
      </c>
      <c r="G2219" s="180">
        <v>92722</v>
      </c>
      <c r="H2219" s="21" t="s">
        <v>3261</v>
      </c>
      <c r="I2219" s="19" t="s">
        <v>15679</v>
      </c>
      <c r="J2219" s="19" t="s">
        <v>23</v>
      </c>
      <c r="K2219" s="20" t="s">
        <v>13770</v>
      </c>
      <c r="L2219" s="19" t="s">
        <v>25</v>
      </c>
    </row>
    <row r="2220" spans="1:12" ht="27" x14ac:dyDescent="0.25">
      <c r="A2220" s="19" t="s">
        <v>2744</v>
      </c>
      <c r="B2220" s="19" t="s">
        <v>2745</v>
      </c>
      <c r="C2220" s="19" t="s">
        <v>3234</v>
      </c>
      <c r="D2220" s="19" t="s">
        <v>3235</v>
      </c>
      <c r="E2220" s="20" t="s">
        <v>21</v>
      </c>
      <c r="F2220" s="19" t="s">
        <v>21</v>
      </c>
      <c r="G2220" s="180">
        <v>92723</v>
      </c>
      <c r="H2220" s="21" t="s">
        <v>3262</v>
      </c>
      <c r="I2220" s="19" t="s">
        <v>15679</v>
      </c>
      <c r="J2220" s="19" t="s">
        <v>23</v>
      </c>
      <c r="K2220" s="20" t="s">
        <v>13771</v>
      </c>
      <c r="L2220" s="19" t="s">
        <v>25</v>
      </c>
    </row>
    <row r="2221" spans="1:12" x14ac:dyDescent="0.25">
      <c r="A2221" s="19" t="s">
        <v>2744</v>
      </c>
      <c r="B2221" s="19" t="s">
        <v>2745</v>
      </c>
      <c r="C2221" s="19" t="s">
        <v>3234</v>
      </c>
      <c r="D2221" s="19" t="s">
        <v>3235</v>
      </c>
      <c r="E2221" s="20" t="s">
        <v>21</v>
      </c>
      <c r="F2221" s="19" t="s">
        <v>21</v>
      </c>
      <c r="G2221" s="180">
        <v>92724</v>
      </c>
      <c r="H2221" s="21" t="s">
        <v>3263</v>
      </c>
      <c r="I2221" s="19" t="s">
        <v>15679</v>
      </c>
      <c r="J2221" s="19" t="s">
        <v>23</v>
      </c>
      <c r="K2221" s="20" t="s">
        <v>13772</v>
      </c>
      <c r="L2221" s="19" t="s">
        <v>25</v>
      </c>
    </row>
    <row r="2222" spans="1:12" ht="27" x14ac:dyDescent="0.25">
      <c r="A2222" s="19" t="s">
        <v>2744</v>
      </c>
      <c r="B2222" s="19" t="s">
        <v>2745</v>
      </c>
      <c r="C2222" s="19" t="s">
        <v>3234</v>
      </c>
      <c r="D2222" s="19" t="s">
        <v>3235</v>
      </c>
      <c r="E2222" s="20" t="s">
        <v>21</v>
      </c>
      <c r="F2222" s="19" t="s">
        <v>21</v>
      </c>
      <c r="G2222" s="180">
        <v>92725</v>
      </c>
      <c r="H2222" s="21" t="s">
        <v>3264</v>
      </c>
      <c r="I2222" s="19" t="s">
        <v>15679</v>
      </c>
      <c r="J2222" s="19" t="s">
        <v>23</v>
      </c>
      <c r="K2222" s="20" t="s">
        <v>13773</v>
      </c>
      <c r="L2222" s="19" t="s">
        <v>25</v>
      </c>
    </row>
    <row r="2223" spans="1:12" ht="27" x14ac:dyDescent="0.25">
      <c r="A2223" s="19" t="s">
        <v>2744</v>
      </c>
      <c r="B2223" s="19" t="s">
        <v>2745</v>
      </c>
      <c r="C2223" s="19" t="s">
        <v>3234</v>
      </c>
      <c r="D2223" s="19" t="s">
        <v>3235</v>
      </c>
      <c r="E2223" s="20" t="s">
        <v>21</v>
      </c>
      <c r="F2223" s="19" t="s">
        <v>21</v>
      </c>
      <c r="G2223" s="180">
        <v>92726</v>
      </c>
      <c r="H2223" s="21" t="s">
        <v>3265</v>
      </c>
      <c r="I2223" s="19" t="s">
        <v>15679</v>
      </c>
      <c r="J2223" s="19" t="s">
        <v>23</v>
      </c>
      <c r="K2223" s="20" t="s">
        <v>13774</v>
      </c>
      <c r="L2223" s="19" t="s">
        <v>25</v>
      </c>
    </row>
    <row r="2224" spans="1:12" ht="27" x14ac:dyDescent="0.25">
      <c r="A2224" s="19" t="s">
        <v>2744</v>
      </c>
      <c r="B2224" s="19" t="s">
        <v>2745</v>
      </c>
      <c r="C2224" s="19" t="s">
        <v>3234</v>
      </c>
      <c r="D2224" s="19" t="s">
        <v>3235</v>
      </c>
      <c r="E2224" s="20" t="s">
        <v>21</v>
      </c>
      <c r="F2224" s="19" t="s">
        <v>21</v>
      </c>
      <c r="G2224" s="180">
        <v>92727</v>
      </c>
      <c r="H2224" s="21" t="s">
        <v>3266</v>
      </c>
      <c r="I2224" s="19" t="s">
        <v>15679</v>
      </c>
      <c r="J2224" s="19" t="s">
        <v>23</v>
      </c>
      <c r="K2224" s="20" t="s">
        <v>13775</v>
      </c>
      <c r="L2224" s="19" t="s">
        <v>25</v>
      </c>
    </row>
    <row r="2225" spans="1:12" ht="27" x14ac:dyDescent="0.25">
      <c r="A2225" s="19" t="s">
        <v>2744</v>
      </c>
      <c r="B2225" s="19" t="s">
        <v>2745</v>
      </c>
      <c r="C2225" s="19" t="s">
        <v>3234</v>
      </c>
      <c r="D2225" s="19" t="s">
        <v>3235</v>
      </c>
      <c r="E2225" s="20" t="s">
        <v>21</v>
      </c>
      <c r="F2225" s="19" t="s">
        <v>21</v>
      </c>
      <c r="G2225" s="180">
        <v>92728</v>
      </c>
      <c r="H2225" s="21" t="s">
        <v>3267</v>
      </c>
      <c r="I2225" s="19" t="s">
        <v>15679</v>
      </c>
      <c r="J2225" s="19" t="s">
        <v>23</v>
      </c>
      <c r="K2225" s="20" t="s">
        <v>13776</v>
      </c>
      <c r="L2225" s="19" t="s">
        <v>25</v>
      </c>
    </row>
    <row r="2226" spans="1:12" ht="27" x14ac:dyDescent="0.25">
      <c r="A2226" s="19" t="s">
        <v>2744</v>
      </c>
      <c r="B2226" s="19" t="s">
        <v>2745</v>
      </c>
      <c r="C2226" s="19" t="s">
        <v>3234</v>
      </c>
      <c r="D2226" s="19" t="s">
        <v>3235</v>
      </c>
      <c r="E2226" s="20" t="s">
        <v>21</v>
      </c>
      <c r="F2226" s="19" t="s">
        <v>21</v>
      </c>
      <c r="G2226" s="180">
        <v>92729</v>
      </c>
      <c r="H2226" s="21" t="s">
        <v>3268</v>
      </c>
      <c r="I2226" s="19" t="s">
        <v>15679</v>
      </c>
      <c r="J2226" s="19" t="s">
        <v>23</v>
      </c>
      <c r="K2226" s="20" t="s">
        <v>13777</v>
      </c>
      <c r="L2226" s="19" t="s">
        <v>25</v>
      </c>
    </row>
    <row r="2227" spans="1:12" ht="27" x14ac:dyDescent="0.25">
      <c r="A2227" s="19" t="s">
        <v>2744</v>
      </c>
      <c r="B2227" s="19" t="s">
        <v>2745</v>
      </c>
      <c r="C2227" s="19" t="s">
        <v>3234</v>
      </c>
      <c r="D2227" s="19" t="s">
        <v>3235</v>
      </c>
      <c r="E2227" s="20" t="s">
        <v>21</v>
      </c>
      <c r="F2227" s="19" t="s">
        <v>21</v>
      </c>
      <c r="G2227" s="180">
        <v>92730</v>
      </c>
      <c r="H2227" s="21" t="s">
        <v>3269</v>
      </c>
      <c r="I2227" s="19" t="s">
        <v>15679</v>
      </c>
      <c r="J2227" s="19" t="s">
        <v>23</v>
      </c>
      <c r="K2227" s="20" t="s">
        <v>13778</v>
      </c>
      <c r="L2227" s="19" t="s">
        <v>25</v>
      </c>
    </row>
    <row r="2228" spans="1:12" ht="27" x14ac:dyDescent="0.25">
      <c r="A2228" s="19" t="s">
        <v>2744</v>
      </c>
      <c r="B2228" s="19" t="s">
        <v>2745</v>
      </c>
      <c r="C2228" s="19" t="s">
        <v>3234</v>
      </c>
      <c r="D2228" s="19" t="s">
        <v>3235</v>
      </c>
      <c r="E2228" s="20" t="s">
        <v>21</v>
      </c>
      <c r="F2228" s="19" t="s">
        <v>21</v>
      </c>
      <c r="G2228" s="180">
        <v>92731</v>
      </c>
      <c r="H2228" s="21" t="s">
        <v>3270</v>
      </c>
      <c r="I2228" s="19" t="s">
        <v>15679</v>
      </c>
      <c r="J2228" s="19" t="s">
        <v>23</v>
      </c>
      <c r="K2228" s="20" t="s">
        <v>13779</v>
      </c>
      <c r="L2228" s="19" t="s">
        <v>25</v>
      </c>
    </row>
    <row r="2229" spans="1:12" ht="27" x14ac:dyDescent="0.25">
      <c r="A2229" s="19" t="s">
        <v>2744</v>
      </c>
      <c r="B2229" s="19" t="s">
        <v>2745</v>
      </c>
      <c r="C2229" s="19" t="s">
        <v>3234</v>
      </c>
      <c r="D2229" s="19" t="s">
        <v>3235</v>
      </c>
      <c r="E2229" s="20" t="s">
        <v>21</v>
      </c>
      <c r="F2229" s="19" t="s">
        <v>21</v>
      </c>
      <c r="G2229" s="180">
        <v>92732</v>
      </c>
      <c r="H2229" s="21" t="s">
        <v>3271</v>
      </c>
      <c r="I2229" s="19" t="s">
        <v>15679</v>
      </c>
      <c r="J2229" s="19" t="s">
        <v>23</v>
      </c>
      <c r="K2229" s="20" t="s">
        <v>13780</v>
      </c>
      <c r="L2229" s="19" t="s">
        <v>25</v>
      </c>
    </row>
    <row r="2230" spans="1:12" ht="27" x14ac:dyDescent="0.25">
      <c r="A2230" s="19" t="s">
        <v>2744</v>
      </c>
      <c r="B2230" s="19" t="s">
        <v>2745</v>
      </c>
      <c r="C2230" s="19" t="s">
        <v>3234</v>
      </c>
      <c r="D2230" s="19" t="s">
        <v>3235</v>
      </c>
      <c r="E2230" s="20" t="s">
        <v>21</v>
      </c>
      <c r="F2230" s="19" t="s">
        <v>21</v>
      </c>
      <c r="G2230" s="180">
        <v>92733</v>
      </c>
      <c r="H2230" s="21" t="s">
        <v>3272</v>
      </c>
      <c r="I2230" s="19" t="s">
        <v>15679</v>
      </c>
      <c r="J2230" s="19" t="s">
        <v>23</v>
      </c>
      <c r="K2230" s="20" t="s">
        <v>13781</v>
      </c>
      <c r="L2230" s="19" t="s">
        <v>25</v>
      </c>
    </row>
    <row r="2231" spans="1:12" ht="27" x14ac:dyDescent="0.25">
      <c r="A2231" s="19" t="s">
        <v>2744</v>
      </c>
      <c r="B2231" s="19" t="s">
        <v>2745</v>
      </c>
      <c r="C2231" s="19" t="s">
        <v>3234</v>
      </c>
      <c r="D2231" s="19" t="s">
        <v>3235</v>
      </c>
      <c r="E2231" s="20" t="s">
        <v>21</v>
      </c>
      <c r="F2231" s="19" t="s">
        <v>21</v>
      </c>
      <c r="G2231" s="180">
        <v>92734</v>
      </c>
      <c r="H2231" s="21" t="s">
        <v>3273</v>
      </c>
      <c r="I2231" s="19" t="s">
        <v>15679</v>
      </c>
      <c r="J2231" s="19" t="s">
        <v>23</v>
      </c>
      <c r="K2231" s="20" t="s">
        <v>13782</v>
      </c>
      <c r="L2231" s="19" t="s">
        <v>25</v>
      </c>
    </row>
    <row r="2232" spans="1:12" ht="27" x14ac:dyDescent="0.25">
      <c r="A2232" s="19" t="s">
        <v>2744</v>
      </c>
      <c r="B2232" s="19" t="s">
        <v>2745</v>
      </c>
      <c r="C2232" s="19" t="s">
        <v>3234</v>
      </c>
      <c r="D2232" s="19" t="s">
        <v>3235</v>
      </c>
      <c r="E2232" s="20" t="s">
        <v>21</v>
      </c>
      <c r="F2232" s="19" t="s">
        <v>21</v>
      </c>
      <c r="G2232" s="180">
        <v>92735</v>
      </c>
      <c r="H2232" s="21" t="s">
        <v>3275</v>
      </c>
      <c r="I2232" s="19" t="s">
        <v>15679</v>
      </c>
      <c r="J2232" s="19" t="s">
        <v>23</v>
      </c>
      <c r="K2232" s="20" t="s">
        <v>13783</v>
      </c>
      <c r="L2232" s="19" t="s">
        <v>25</v>
      </c>
    </row>
    <row r="2233" spans="1:12" ht="27" x14ac:dyDescent="0.25">
      <c r="A2233" s="19" t="s">
        <v>2744</v>
      </c>
      <c r="B2233" s="19" t="s">
        <v>2745</v>
      </c>
      <c r="C2233" s="19" t="s">
        <v>3234</v>
      </c>
      <c r="D2233" s="19" t="s">
        <v>3235</v>
      </c>
      <c r="E2233" s="20" t="s">
        <v>21</v>
      </c>
      <c r="F2233" s="19" t="s">
        <v>21</v>
      </c>
      <c r="G2233" s="180">
        <v>92736</v>
      </c>
      <c r="H2233" s="21" t="s">
        <v>3276</v>
      </c>
      <c r="I2233" s="19" t="s">
        <v>15679</v>
      </c>
      <c r="J2233" s="19" t="s">
        <v>23</v>
      </c>
      <c r="K2233" s="20" t="s">
        <v>13784</v>
      </c>
      <c r="L2233" s="19" t="s">
        <v>25</v>
      </c>
    </row>
    <row r="2234" spans="1:12" ht="27" x14ac:dyDescent="0.25">
      <c r="A2234" s="19" t="s">
        <v>2744</v>
      </c>
      <c r="B2234" s="19" t="s">
        <v>2745</v>
      </c>
      <c r="C2234" s="19" t="s">
        <v>3234</v>
      </c>
      <c r="D2234" s="19" t="s">
        <v>3235</v>
      </c>
      <c r="E2234" s="20" t="s">
        <v>21</v>
      </c>
      <c r="F2234" s="19" t="s">
        <v>21</v>
      </c>
      <c r="G2234" s="180">
        <v>92739</v>
      </c>
      <c r="H2234" s="21" t="s">
        <v>3277</v>
      </c>
      <c r="I2234" s="19" t="s">
        <v>15679</v>
      </c>
      <c r="J2234" s="19" t="s">
        <v>23</v>
      </c>
      <c r="K2234" s="20" t="s">
        <v>13785</v>
      </c>
      <c r="L2234" s="19" t="s">
        <v>25</v>
      </c>
    </row>
    <row r="2235" spans="1:12" ht="27" x14ac:dyDescent="0.25">
      <c r="A2235" s="19" t="s">
        <v>2744</v>
      </c>
      <c r="B2235" s="19" t="s">
        <v>2745</v>
      </c>
      <c r="C2235" s="19" t="s">
        <v>3234</v>
      </c>
      <c r="D2235" s="19" t="s">
        <v>3235</v>
      </c>
      <c r="E2235" s="20" t="s">
        <v>21</v>
      </c>
      <c r="F2235" s="19" t="s">
        <v>21</v>
      </c>
      <c r="G2235" s="180">
        <v>92740</v>
      </c>
      <c r="H2235" s="21" t="s">
        <v>3278</v>
      </c>
      <c r="I2235" s="19" t="s">
        <v>15679</v>
      </c>
      <c r="J2235" s="19" t="s">
        <v>23</v>
      </c>
      <c r="K2235" s="20" t="s">
        <v>13786</v>
      </c>
      <c r="L2235" s="19" t="s">
        <v>25</v>
      </c>
    </row>
    <row r="2236" spans="1:12" ht="27" x14ac:dyDescent="0.25">
      <c r="A2236" s="19" t="s">
        <v>2744</v>
      </c>
      <c r="B2236" s="19" t="s">
        <v>2745</v>
      </c>
      <c r="C2236" s="19" t="s">
        <v>3234</v>
      </c>
      <c r="D2236" s="19" t="s">
        <v>3235</v>
      </c>
      <c r="E2236" s="20" t="s">
        <v>21</v>
      </c>
      <c r="F2236" s="19" t="s">
        <v>21</v>
      </c>
      <c r="G2236" s="180">
        <v>92741</v>
      </c>
      <c r="H2236" s="21" t="s">
        <v>3279</v>
      </c>
      <c r="I2236" s="19" t="s">
        <v>15679</v>
      </c>
      <c r="J2236" s="19" t="s">
        <v>23</v>
      </c>
      <c r="K2236" s="20" t="s">
        <v>13787</v>
      </c>
      <c r="L2236" s="19" t="s">
        <v>25</v>
      </c>
    </row>
    <row r="2237" spans="1:12" ht="27" x14ac:dyDescent="0.25">
      <c r="A2237" s="19" t="s">
        <v>2744</v>
      </c>
      <c r="B2237" s="19" t="s">
        <v>2745</v>
      </c>
      <c r="C2237" s="19" t="s">
        <v>3234</v>
      </c>
      <c r="D2237" s="19" t="s">
        <v>3235</v>
      </c>
      <c r="E2237" s="20" t="s">
        <v>21</v>
      </c>
      <c r="F2237" s="19" t="s">
        <v>21</v>
      </c>
      <c r="G2237" s="180">
        <v>92742</v>
      </c>
      <c r="H2237" s="21" t="s">
        <v>3280</v>
      </c>
      <c r="I2237" s="19" t="s">
        <v>15679</v>
      </c>
      <c r="J2237" s="19" t="s">
        <v>23</v>
      </c>
      <c r="K2237" s="20" t="s">
        <v>13788</v>
      </c>
      <c r="L2237" s="19" t="s">
        <v>25</v>
      </c>
    </row>
    <row r="2238" spans="1:12" x14ac:dyDescent="0.25">
      <c r="A2238" s="19" t="s">
        <v>2744</v>
      </c>
      <c r="B2238" s="19" t="s">
        <v>2745</v>
      </c>
      <c r="C2238" s="19" t="s">
        <v>3234</v>
      </c>
      <c r="D2238" s="19" t="s">
        <v>3235</v>
      </c>
      <c r="E2238" s="20" t="s">
        <v>21</v>
      </c>
      <c r="F2238" s="19" t="s">
        <v>21</v>
      </c>
      <c r="G2238" s="180">
        <v>92873</v>
      </c>
      <c r="H2238" s="21" t="s">
        <v>3281</v>
      </c>
      <c r="I2238" s="19" t="s">
        <v>15679</v>
      </c>
      <c r="J2238" s="19" t="s">
        <v>23</v>
      </c>
      <c r="K2238" s="20" t="s">
        <v>13789</v>
      </c>
      <c r="L2238" s="19" t="s">
        <v>25</v>
      </c>
    </row>
    <row r="2239" spans="1:12" x14ac:dyDescent="0.25">
      <c r="A2239" s="19" t="s">
        <v>2744</v>
      </c>
      <c r="B2239" s="19" t="s">
        <v>2745</v>
      </c>
      <c r="C2239" s="19" t="s">
        <v>3234</v>
      </c>
      <c r="D2239" s="19" t="s">
        <v>3235</v>
      </c>
      <c r="E2239" s="20" t="s">
        <v>21</v>
      </c>
      <c r="F2239" s="19" t="s">
        <v>21</v>
      </c>
      <c r="G2239" s="180">
        <v>92874</v>
      </c>
      <c r="H2239" s="21" t="s">
        <v>3282</v>
      </c>
      <c r="I2239" s="19" t="s">
        <v>15679</v>
      </c>
      <c r="J2239" s="19" t="s">
        <v>23</v>
      </c>
      <c r="K2239" s="20" t="s">
        <v>8051</v>
      </c>
      <c r="L2239" s="19" t="s">
        <v>25</v>
      </c>
    </row>
    <row r="2240" spans="1:12" x14ac:dyDescent="0.25">
      <c r="A2240" s="19" t="s">
        <v>2744</v>
      </c>
      <c r="B2240" s="19" t="s">
        <v>2745</v>
      </c>
      <c r="C2240" s="19" t="s">
        <v>3234</v>
      </c>
      <c r="D2240" s="19" t="s">
        <v>3235</v>
      </c>
      <c r="E2240" s="20" t="s">
        <v>21</v>
      </c>
      <c r="F2240" s="19" t="s">
        <v>21</v>
      </c>
      <c r="G2240" s="180">
        <v>94962</v>
      </c>
      <c r="H2240" s="21" t="s">
        <v>3283</v>
      </c>
      <c r="I2240" s="19" t="s">
        <v>15679</v>
      </c>
      <c r="J2240" s="19" t="s">
        <v>23</v>
      </c>
      <c r="K2240" s="20" t="s">
        <v>13790</v>
      </c>
      <c r="L2240" s="19" t="s">
        <v>25</v>
      </c>
    </row>
    <row r="2241" spans="1:12" x14ac:dyDescent="0.25">
      <c r="A2241" s="19" t="s">
        <v>2744</v>
      </c>
      <c r="B2241" s="19" t="s">
        <v>2745</v>
      </c>
      <c r="C2241" s="19" t="s">
        <v>3234</v>
      </c>
      <c r="D2241" s="19" t="s">
        <v>3235</v>
      </c>
      <c r="E2241" s="20" t="s">
        <v>21</v>
      </c>
      <c r="F2241" s="19" t="s">
        <v>21</v>
      </c>
      <c r="G2241" s="180">
        <v>94963</v>
      </c>
      <c r="H2241" s="21" t="s">
        <v>3284</v>
      </c>
      <c r="I2241" s="19" t="s">
        <v>15679</v>
      </c>
      <c r="J2241" s="19" t="s">
        <v>23</v>
      </c>
      <c r="K2241" s="20" t="s">
        <v>11458</v>
      </c>
      <c r="L2241" s="19" t="s">
        <v>25</v>
      </c>
    </row>
    <row r="2242" spans="1:12" x14ac:dyDescent="0.25">
      <c r="A2242" s="19" t="s">
        <v>2744</v>
      </c>
      <c r="B2242" s="19" t="s">
        <v>2745</v>
      </c>
      <c r="C2242" s="19" t="s">
        <v>3234</v>
      </c>
      <c r="D2242" s="19" t="s">
        <v>3235</v>
      </c>
      <c r="E2242" s="20" t="s">
        <v>21</v>
      </c>
      <c r="F2242" s="19" t="s">
        <v>21</v>
      </c>
      <c r="G2242" s="180">
        <v>94964</v>
      </c>
      <c r="H2242" s="21" t="s">
        <v>3285</v>
      </c>
      <c r="I2242" s="19" t="s">
        <v>15679</v>
      </c>
      <c r="J2242" s="19" t="s">
        <v>23</v>
      </c>
      <c r="K2242" s="20" t="s">
        <v>13791</v>
      </c>
      <c r="L2242" s="19" t="s">
        <v>25</v>
      </c>
    </row>
    <row r="2243" spans="1:12" x14ac:dyDescent="0.25">
      <c r="A2243" s="19" t="s">
        <v>2744</v>
      </c>
      <c r="B2243" s="19" t="s">
        <v>2745</v>
      </c>
      <c r="C2243" s="19" t="s">
        <v>3234</v>
      </c>
      <c r="D2243" s="19" t="s">
        <v>3235</v>
      </c>
      <c r="E2243" s="20" t="s">
        <v>21</v>
      </c>
      <c r="F2243" s="19" t="s">
        <v>21</v>
      </c>
      <c r="G2243" s="180">
        <v>94965</v>
      </c>
      <c r="H2243" s="21" t="s">
        <v>3286</v>
      </c>
      <c r="I2243" s="19" t="s">
        <v>15679</v>
      </c>
      <c r="J2243" s="19" t="s">
        <v>23</v>
      </c>
      <c r="K2243" s="20" t="s">
        <v>13792</v>
      </c>
      <c r="L2243" s="19" t="s">
        <v>25</v>
      </c>
    </row>
    <row r="2244" spans="1:12" x14ac:dyDescent="0.25">
      <c r="A2244" s="19" t="s">
        <v>2744</v>
      </c>
      <c r="B2244" s="19" t="s">
        <v>2745</v>
      </c>
      <c r="C2244" s="19" t="s">
        <v>3234</v>
      </c>
      <c r="D2244" s="19" t="s">
        <v>3235</v>
      </c>
      <c r="E2244" s="20" t="s">
        <v>21</v>
      </c>
      <c r="F2244" s="19" t="s">
        <v>21</v>
      </c>
      <c r="G2244" s="180">
        <v>94966</v>
      </c>
      <c r="H2244" s="21" t="s">
        <v>3287</v>
      </c>
      <c r="I2244" s="19" t="s">
        <v>15679</v>
      </c>
      <c r="J2244" s="19" t="s">
        <v>23</v>
      </c>
      <c r="K2244" s="20" t="s">
        <v>13793</v>
      </c>
      <c r="L2244" s="19" t="s">
        <v>25</v>
      </c>
    </row>
    <row r="2245" spans="1:12" x14ac:dyDescent="0.25">
      <c r="A2245" s="19" t="s">
        <v>2744</v>
      </c>
      <c r="B2245" s="19" t="s">
        <v>2745</v>
      </c>
      <c r="C2245" s="19" t="s">
        <v>3234</v>
      </c>
      <c r="D2245" s="19" t="s">
        <v>3235</v>
      </c>
      <c r="E2245" s="20" t="s">
        <v>21</v>
      </c>
      <c r="F2245" s="19" t="s">
        <v>21</v>
      </c>
      <c r="G2245" s="180">
        <v>94967</v>
      </c>
      <c r="H2245" s="21" t="s">
        <v>3288</v>
      </c>
      <c r="I2245" s="19" t="s">
        <v>15679</v>
      </c>
      <c r="J2245" s="19" t="s">
        <v>23</v>
      </c>
      <c r="K2245" s="20" t="s">
        <v>13794</v>
      </c>
      <c r="L2245" s="19" t="s">
        <v>25</v>
      </c>
    </row>
    <row r="2246" spans="1:12" x14ac:dyDescent="0.25">
      <c r="A2246" s="19" t="s">
        <v>2744</v>
      </c>
      <c r="B2246" s="19" t="s">
        <v>2745</v>
      </c>
      <c r="C2246" s="19" t="s">
        <v>3234</v>
      </c>
      <c r="D2246" s="19" t="s">
        <v>3235</v>
      </c>
      <c r="E2246" s="20" t="s">
        <v>21</v>
      </c>
      <c r="F2246" s="19" t="s">
        <v>21</v>
      </c>
      <c r="G2246" s="180">
        <v>94968</v>
      </c>
      <c r="H2246" s="21" t="s">
        <v>3289</v>
      </c>
      <c r="I2246" s="19" t="s">
        <v>15679</v>
      </c>
      <c r="J2246" s="19" t="s">
        <v>23</v>
      </c>
      <c r="K2246" s="20" t="s">
        <v>13795</v>
      </c>
      <c r="L2246" s="19" t="s">
        <v>25</v>
      </c>
    </row>
    <row r="2247" spans="1:12" x14ac:dyDescent="0.25">
      <c r="A2247" s="19" t="s">
        <v>2744</v>
      </c>
      <c r="B2247" s="19" t="s">
        <v>2745</v>
      </c>
      <c r="C2247" s="19" t="s">
        <v>3234</v>
      </c>
      <c r="D2247" s="19" t="s">
        <v>3235</v>
      </c>
      <c r="E2247" s="20" t="s">
        <v>21</v>
      </c>
      <c r="F2247" s="19" t="s">
        <v>21</v>
      </c>
      <c r="G2247" s="180">
        <v>94969</v>
      </c>
      <c r="H2247" s="21" t="s">
        <v>3290</v>
      </c>
      <c r="I2247" s="19" t="s">
        <v>15679</v>
      </c>
      <c r="J2247" s="19" t="s">
        <v>23</v>
      </c>
      <c r="K2247" s="20" t="s">
        <v>13796</v>
      </c>
      <c r="L2247" s="19" t="s">
        <v>25</v>
      </c>
    </row>
    <row r="2248" spans="1:12" x14ac:dyDescent="0.25">
      <c r="A2248" s="19" t="s">
        <v>2744</v>
      </c>
      <c r="B2248" s="19" t="s">
        <v>2745</v>
      </c>
      <c r="C2248" s="19" t="s">
        <v>3234</v>
      </c>
      <c r="D2248" s="19" t="s">
        <v>3235</v>
      </c>
      <c r="E2248" s="20" t="s">
        <v>21</v>
      </c>
      <c r="F2248" s="19" t="s">
        <v>21</v>
      </c>
      <c r="G2248" s="180">
        <v>94970</v>
      </c>
      <c r="H2248" s="21" t="s">
        <v>3291</v>
      </c>
      <c r="I2248" s="19" t="s">
        <v>15679</v>
      </c>
      <c r="J2248" s="19" t="s">
        <v>23</v>
      </c>
      <c r="K2248" s="20" t="s">
        <v>13797</v>
      </c>
      <c r="L2248" s="19" t="s">
        <v>25</v>
      </c>
    </row>
    <row r="2249" spans="1:12" x14ac:dyDescent="0.25">
      <c r="A2249" s="19" t="s">
        <v>2744</v>
      </c>
      <c r="B2249" s="19" t="s">
        <v>2745</v>
      </c>
      <c r="C2249" s="19" t="s">
        <v>3234</v>
      </c>
      <c r="D2249" s="19" t="s">
        <v>3235</v>
      </c>
      <c r="E2249" s="20" t="s">
        <v>21</v>
      </c>
      <c r="F2249" s="19" t="s">
        <v>21</v>
      </c>
      <c r="G2249" s="180">
        <v>94971</v>
      </c>
      <c r="H2249" s="21" t="s">
        <v>3292</v>
      </c>
      <c r="I2249" s="19" t="s">
        <v>15679</v>
      </c>
      <c r="J2249" s="19" t="s">
        <v>23</v>
      </c>
      <c r="K2249" s="20" t="s">
        <v>13798</v>
      </c>
      <c r="L2249" s="19" t="s">
        <v>25</v>
      </c>
    </row>
    <row r="2250" spans="1:12" x14ac:dyDescent="0.25">
      <c r="A2250" s="19" t="s">
        <v>2744</v>
      </c>
      <c r="B2250" s="19" t="s">
        <v>2745</v>
      </c>
      <c r="C2250" s="19" t="s">
        <v>3234</v>
      </c>
      <c r="D2250" s="19" t="s">
        <v>3235</v>
      </c>
      <c r="E2250" s="20" t="s">
        <v>21</v>
      </c>
      <c r="F2250" s="19" t="s">
        <v>21</v>
      </c>
      <c r="G2250" s="180">
        <v>94972</v>
      </c>
      <c r="H2250" s="21" t="s">
        <v>3293</v>
      </c>
      <c r="I2250" s="19" t="s">
        <v>15679</v>
      </c>
      <c r="J2250" s="19" t="s">
        <v>23</v>
      </c>
      <c r="K2250" s="20" t="s">
        <v>13799</v>
      </c>
      <c r="L2250" s="19" t="s">
        <v>25</v>
      </c>
    </row>
    <row r="2251" spans="1:12" x14ac:dyDescent="0.25">
      <c r="A2251" s="19" t="s">
        <v>2744</v>
      </c>
      <c r="B2251" s="19" t="s">
        <v>2745</v>
      </c>
      <c r="C2251" s="19" t="s">
        <v>3234</v>
      </c>
      <c r="D2251" s="19" t="s">
        <v>3235</v>
      </c>
      <c r="E2251" s="20" t="s">
        <v>21</v>
      </c>
      <c r="F2251" s="19" t="s">
        <v>21</v>
      </c>
      <c r="G2251" s="180">
        <v>94973</v>
      </c>
      <c r="H2251" s="21" t="s">
        <v>3294</v>
      </c>
      <c r="I2251" s="19" t="s">
        <v>15679</v>
      </c>
      <c r="J2251" s="19" t="s">
        <v>23</v>
      </c>
      <c r="K2251" s="20" t="s">
        <v>13800</v>
      </c>
      <c r="L2251" s="19" t="s">
        <v>25</v>
      </c>
    </row>
    <row r="2252" spans="1:12" x14ac:dyDescent="0.25">
      <c r="A2252" s="19" t="s">
        <v>2744</v>
      </c>
      <c r="B2252" s="19" t="s">
        <v>2745</v>
      </c>
      <c r="C2252" s="19" t="s">
        <v>3234</v>
      </c>
      <c r="D2252" s="19" t="s">
        <v>3235</v>
      </c>
      <c r="E2252" s="20" t="s">
        <v>21</v>
      </c>
      <c r="F2252" s="19" t="s">
        <v>21</v>
      </c>
      <c r="G2252" s="180">
        <v>94974</v>
      </c>
      <c r="H2252" s="21" t="s">
        <v>3295</v>
      </c>
      <c r="I2252" s="19" t="s">
        <v>15679</v>
      </c>
      <c r="J2252" s="19" t="s">
        <v>23</v>
      </c>
      <c r="K2252" s="20" t="s">
        <v>11864</v>
      </c>
      <c r="L2252" s="19" t="s">
        <v>25</v>
      </c>
    </row>
    <row r="2253" spans="1:12" x14ac:dyDescent="0.25">
      <c r="A2253" s="19" t="s">
        <v>2744</v>
      </c>
      <c r="B2253" s="19" t="s">
        <v>2745</v>
      </c>
      <c r="C2253" s="19" t="s">
        <v>3234</v>
      </c>
      <c r="D2253" s="19" t="s">
        <v>3235</v>
      </c>
      <c r="E2253" s="20" t="s">
        <v>21</v>
      </c>
      <c r="F2253" s="19" t="s">
        <v>21</v>
      </c>
      <c r="G2253" s="180">
        <v>94975</v>
      </c>
      <c r="H2253" s="21" t="s">
        <v>3296</v>
      </c>
      <c r="I2253" s="19" t="s">
        <v>15679</v>
      </c>
      <c r="J2253" s="19" t="s">
        <v>23</v>
      </c>
      <c r="K2253" s="20" t="s">
        <v>300</v>
      </c>
      <c r="L2253" s="19" t="s">
        <v>25</v>
      </c>
    </row>
    <row r="2254" spans="1:12" x14ac:dyDescent="0.25">
      <c r="A2254" s="19" t="s">
        <v>2744</v>
      </c>
      <c r="B2254" s="19" t="s">
        <v>2745</v>
      </c>
      <c r="C2254" s="19" t="s">
        <v>3234</v>
      </c>
      <c r="D2254" s="19" t="s">
        <v>3235</v>
      </c>
      <c r="E2254" s="20" t="s">
        <v>21</v>
      </c>
      <c r="F2254" s="19" t="s">
        <v>21</v>
      </c>
      <c r="G2254" s="180">
        <v>96555</v>
      </c>
      <c r="H2254" s="21" t="s">
        <v>3297</v>
      </c>
      <c r="I2254" s="19" t="s">
        <v>15679</v>
      </c>
      <c r="J2254" s="19" t="s">
        <v>23</v>
      </c>
      <c r="K2254" s="20" t="s">
        <v>13801</v>
      </c>
      <c r="L2254" s="19" t="s">
        <v>25</v>
      </c>
    </row>
    <row r="2255" spans="1:12" x14ac:dyDescent="0.25">
      <c r="A2255" s="19" t="s">
        <v>2744</v>
      </c>
      <c r="B2255" s="19" t="s">
        <v>2745</v>
      </c>
      <c r="C2255" s="19" t="s">
        <v>3234</v>
      </c>
      <c r="D2255" s="19" t="s">
        <v>3235</v>
      </c>
      <c r="E2255" s="20" t="s">
        <v>21</v>
      </c>
      <c r="F2255" s="19" t="s">
        <v>21</v>
      </c>
      <c r="G2255" s="180">
        <v>96556</v>
      </c>
      <c r="H2255" s="21" t="s">
        <v>3298</v>
      </c>
      <c r="I2255" s="19" t="s">
        <v>15679</v>
      </c>
      <c r="J2255" s="19" t="s">
        <v>23</v>
      </c>
      <c r="K2255" s="20" t="s">
        <v>13802</v>
      </c>
      <c r="L2255" s="19" t="s">
        <v>25</v>
      </c>
    </row>
    <row r="2256" spans="1:12" x14ac:dyDescent="0.25">
      <c r="A2256" s="19" t="s">
        <v>2744</v>
      </c>
      <c r="B2256" s="19" t="s">
        <v>2745</v>
      </c>
      <c r="C2256" s="19" t="s">
        <v>3234</v>
      </c>
      <c r="D2256" s="19" t="s">
        <v>3235</v>
      </c>
      <c r="E2256" s="20" t="s">
        <v>21</v>
      </c>
      <c r="F2256" s="19" t="s">
        <v>21</v>
      </c>
      <c r="G2256" s="180">
        <v>96557</v>
      </c>
      <c r="H2256" s="21" t="s">
        <v>3299</v>
      </c>
      <c r="I2256" s="19" t="s">
        <v>15679</v>
      </c>
      <c r="J2256" s="19" t="s">
        <v>23</v>
      </c>
      <c r="K2256" s="20" t="s">
        <v>13803</v>
      </c>
      <c r="L2256" s="19" t="s">
        <v>25</v>
      </c>
    </row>
    <row r="2257" spans="1:12" x14ac:dyDescent="0.25">
      <c r="A2257" s="19" t="s">
        <v>2744</v>
      </c>
      <c r="B2257" s="19" t="s">
        <v>2745</v>
      </c>
      <c r="C2257" s="19" t="s">
        <v>3234</v>
      </c>
      <c r="D2257" s="19" t="s">
        <v>3235</v>
      </c>
      <c r="E2257" s="20" t="s">
        <v>21</v>
      </c>
      <c r="F2257" s="19" t="s">
        <v>21</v>
      </c>
      <c r="G2257" s="180">
        <v>96558</v>
      </c>
      <c r="H2257" s="21" t="s">
        <v>3300</v>
      </c>
      <c r="I2257" s="19" t="s">
        <v>15679</v>
      </c>
      <c r="J2257" s="19" t="s">
        <v>23</v>
      </c>
      <c r="K2257" s="20" t="s">
        <v>11420</v>
      </c>
      <c r="L2257" s="19" t="s">
        <v>25</v>
      </c>
    </row>
    <row r="2258" spans="1:12" x14ac:dyDescent="0.25">
      <c r="A2258" s="19" t="s">
        <v>2744</v>
      </c>
      <c r="B2258" s="19" t="s">
        <v>2745</v>
      </c>
      <c r="C2258" s="19" t="s">
        <v>3234</v>
      </c>
      <c r="D2258" s="19" t="s">
        <v>3235</v>
      </c>
      <c r="E2258" s="20" t="s">
        <v>21</v>
      </c>
      <c r="F2258" s="19" t="s">
        <v>21</v>
      </c>
      <c r="G2258" s="180">
        <v>99235</v>
      </c>
      <c r="H2258" s="21" t="s">
        <v>3301</v>
      </c>
      <c r="I2258" s="19" t="s">
        <v>15679</v>
      </c>
      <c r="J2258" s="19" t="s">
        <v>23</v>
      </c>
      <c r="K2258" s="20" t="s">
        <v>13804</v>
      </c>
      <c r="L2258" s="19" t="s">
        <v>25</v>
      </c>
    </row>
    <row r="2259" spans="1:12" ht="27" x14ac:dyDescent="0.25">
      <c r="A2259" s="19" t="s">
        <v>2744</v>
      </c>
      <c r="B2259" s="19" t="s">
        <v>2745</v>
      </c>
      <c r="C2259" s="19" t="s">
        <v>3234</v>
      </c>
      <c r="D2259" s="19" t="s">
        <v>3235</v>
      </c>
      <c r="E2259" s="20" t="s">
        <v>21</v>
      </c>
      <c r="F2259" s="19" t="s">
        <v>21</v>
      </c>
      <c r="G2259" s="180">
        <v>99431</v>
      </c>
      <c r="H2259" s="21" t="s">
        <v>3302</v>
      </c>
      <c r="I2259" s="19" t="s">
        <v>15679</v>
      </c>
      <c r="J2259" s="19" t="s">
        <v>23</v>
      </c>
      <c r="K2259" s="20" t="s">
        <v>13805</v>
      </c>
      <c r="L2259" s="19" t="s">
        <v>25</v>
      </c>
    </row>
    <row r="2260" spans="1:12" ht="27" x14ac:dyDescent="0.25">
      <c r="A2260" s="19" t="s">
        <v>2744</v>
      </c>
      <c r="B2260" s="19" t="s">
        <v>2745</v>
      </c>
      <c r="C2260" s="19" t="s">
        <v>3234</v>
      </c>
      <c r="D2260" s="19" t="s">
        <v>3235</v>
      </c>
      <c r="E2260" s="20" t="s">
        <v>21</v>
      </c>
      <c r="F2260" s="19" t="s">
        <v>21</v>
      </c>
      <c r="G2260" s="180">
        <v>99432</v>
      </c>
      <c r="H2260" s="21" t="s">
        <v>3303</v>
      </c>
      <c r="I2260" s="19" t="s">
        <v>15679</v>
      </c>
      <c r="J2260" s="19" t="s">
        <v>23</v>
      </c>
      <c r="K2260" s="20" t="s">
        <v>12530</v>
      </c>
      <c r="L2260" s="19" t="s">
        <v>25</v>
      </c>
    </row>
    <row r="2261" spans="1:12" ht="27" x14ac:dyDescent="0.25">
      <c r="A2261" s="19" t="s">
        <v>2744</v>
      </c>
      <c r="B2261" s="19" t="s">
        <v>2745</v>
      </c>
      <c r="C2261" s="19" t="s">
        <v>3234</v>
      </c>
      <c r="D2261" s="19" t="s">
        <v>3235</v>
      </c>
      <c r="E2261" s="20" t="s">
        <v>21</v>
      </c>
      <c r="F2261" s="19" t="s">
        <v>21</v>
      </c>
      <c r="G2261" s="180">
        <v>99433</v>
      </c>
      <c r="H2261" s="21" t="s">
        <v>3304</v>
      </c>
      <c r="I2261" s="19" t="s">
        <v>15679</v>
      </c>
      <c r="J2261" s="19" t="s">
        <v>23</v>
      </c>
      <c r="K2261" s="20" t="s">
        <v>13806</v>
      </c>
      <c r="L2261" s="19" t="s">
        <v>25</v>
      </c>
    </row>
    <row r="2262" spans="1:12" ht="27" x14ac:dyDescent="0.25">
      <c r="A2262" s="19" t="s">
        <v>2744</v>
      </c>
      <c r="B2262" s="19" t="s">
        <v>2745</v>
      </c>
      <c r="C2262" s="19" t="s">
        <v>3234</v>
      </c>
      <c r="D2262" s="19" t="s">
        <v>3235</v>
      </c>
      <c r="E2262" s="20" t="s">
        <v>21</v>
      </c>
      <c r="F2262" s="19" t="s">
        <v>21</v>
      </c>
      <c r="G2262" s="180">
        <v>99434</v>
      </c>
      <c r="H2262" s="21" t="s">
        <v>3305</v>
      </c>
      <c r="I2262" s="19" t="s">
        <v>15679</v>
      </c>
      <c r="J2262" s="19" t="s">
        <v>23</v>
      </c>
      <c r="K2262" s="20" t="s">
        <v>10524</v>
      </c>
      <c r="L2262" s="19" t="s">
        <v>25</v>
      </c>
    </row>
    <row r="2263" spans="1:12" ht="27" x14ac:dyDescent="0.25">
      <c r="A2263" s="19" t="s">
        <v>2744</v>
      </c>
      <c r="B2263" s="19" t="s">
        <v>2745</v>
      </c>
      <c r="C2263" s="19" t="s">
        <v>3234</v>
      </c>
      <c r="D2263" s="19" t="s">
        <v>3235</v>
      </c>
      <c r="E2263" s="20" t="s">
        <v>21</v>
      </c>
      <c r="F2263" s="19" t="s">
        <v>21</v>
      </c>
      <c r="G2263" s="180">
        <v>99435</v>
      </c>
      <c r="H2263" s="21" t="s">
        <v>3306</v>
      </c>
      <c r="I2263" s="19" t="s">
        <v>15679</v>
      </c>
      <c r="J2263" s="19" t="s">
        <v>23</v>
      </c>
      <c r="K2263" s="20" t="s">
        <v>13807</v>
      </c>
      <c r="L2263" s="19" t="s">
        <v>25</v>
      </c>
    </row>
    <row r="2264" spans="1:12" ht="27" x14ac:dyDescent="0.25">
      <c r="A2264" s="19" t="s">
        <v>2744</v>
      </c>
      <c r="B2264" s="19" t="s">
        <v>2745</v>
      </c>
      <c r="C2264" s="19" t="s">
        <v>3234</v>
      </c>
      <c r="D2264" s="19" t="s">
        <v>3235</v>
      </c>
      <c r="E2264" s="20" t="s">
        <v>21</v>
      </c>
      <c r="F2264" s="19" t="s">
        <v>21</v>
      </c>
      <c r="G2264" s="180">
        <v>99436</v>
      </c>
      <c r="H2264" s="21" t="s">
        <v>3307</v>
      </c>
      <c r="I2264" s="19" t="s">
        <v>15679</v>
      </c>
      <c r="J2264" s="19" t="s">
        <v>23</v>
      </c>
      <c r="K2264" s="20" t="s">
        <v>13808</v>
      </c>
      <c r="L2264" s="19" t="s">
        <v>25</v>
      </c>
    </row>
    <row r="2265" spans="1:12" x14ac:dyDescent="0.25">
      <c r="A2265" s="19" t="s">
        <v>2744</v>
      </c>
      <c r="B2265" s="19" t="s">
        <v>2745</v>
      </c>
      <c r="C2265" s="19" t="s">
        <v>3234</v>
      </c>
      <c r="D2265" s="19" t="s">
        <v>3235</v>
      </c>
      <c r="E2265" s="20" t="s">
        <v>21</v>
      </c>
      <c r="F2265" s="19" t="s">
        <v>21</v>
      </c>
      <c r="G2265" s="180">
        <v>99437</v>
      </c>
      <c r="H2265" s="21" t="s">
        <v>3308</v>
      </c>
      <c r="I2265" s="19" t="s">
        <v>15679</v>
      </c>
      <c r="J2265" s="19" t="s">
        <v>23</v>
      </c>
      <c r="K2265" s="20" t="s">
        <v>13809</v>
      </c>
      <c r="L2265" s="19" t="s">
        <v>25</v>
      </c>
    </row>
    <row r="2266" spans="1:12" x14ac:dyDescent="0.25">
      <c r="A2266" s="19" t="s">
        <v>2744</v>
      </c>
      <c r="B2266" s="19" t="s">
        <v>2745</v>
      </c>
      <c r="C2266" s="19" t="s">
        <v>3234</v>
      </c>
      <c r="D2266" s="19" t="s">
        <v>3235</v>
      </c>
      <c r="E2266" s="20" t="s">
        <v>21</v>
      </c>
      <c r="F2266" s="19" t="s">
        <v>21</v>
      </c>
      <c r="G2266" s="180">
        <v>99438</v>
      </c>
      <c r="H2266" s="21" t="s">
        <v>3309</v>
      </c>
      <c r="I2266" s="19" t="s">
        <v>15679</v>
      </c>
      <c r="J2266" s="19" t="s">
        <v>23</v>
      </c>
      <c r="K2266" s="20" t="s">
        <v>13810</v>
      </c>
      <c r="L2266" s="19" t="s">
        <v>25</v>
      </c>
    </row>
    <row r="2267" spans="1:12" ht="27" x14ac:dyDescent="0.25">
      <c r="A2267" s="19" t="s">
        <v>2744</v>
      </c>
      <c r="B2267" s="19" t="s">
        <v>2745</v>
      </c>
      <c r="C2267" s="19" t="s">
        <v>3234</v>
      </c>
      <c r="D2267" s="19" t="s">
        <v>3235</v>
      </c>
      <c r="E2267" s="20" t="s">
        <v>21</v>
      </c>
      <c r="F2267" s="19" t="s">
        <v>21</v>
      </c>
      <c r="G2267" s="180">
        <v>99439</v>
      </c>
      <c r="H2267" s="21" t="s">
        <v>3310</v>
      </c>
      <c r="I2267" s="19" t="s">
        <v>15679</v>
      </c>
      <c r="J2267" s="19" t="s">
        <v>23</v>
      </c>
      <c r="K2267" s="20" t="s">
        <v>13811</v>
      </c>
      <c r="L2267" s="19" t="s">
        <v>25</v>
      </c>
    </row>
    <row r="2268" spans="1:12" x14ac:dyDescent="0.25">
      <c r="A2268" s="19" t="s">
        <v>2744</v>
      </c>
      <c r="B2268" s="19" t="s">
        <v>2745</v>
      </c>
      <c r="C2268" s="19" t="s">
        <v>3311</v>
      </c>
      <c r="D2268" s="19" t="s">
        <v>3312</v>
      </c>
      <c r="E2268" s="20">
        <v>74141</v>
      </c>
      <c r="F2268" s="19" t="s">
        <v>3313</v>
      </c>
      <c r="G2268" s="19" t="s">
        <v>3314</v>
      </c>
      <c r="H2268" s="21" t="s">
        <v>20994</v>
      </c>
      <c r="I2268" s="19" t="s">
        <v>15719</v>
      </c>
      <c r="J2268" s="19" t="s">
        <v>23</v>
      </c>
      <c r="K2268" s="20" t="s">
        <v>11326</v>
      </c>
      <c r="L2268" s="19" t="s">
        <v>25</v>
      </c>
    </row>
    <row r="2269" spans="1:12" x14ac:dyDescent="0.25">
      <c r="A2269" s="19" t="s">
        <v>2744</v>
      </c>
      <c r="B2269" s="19" t="s">
        <v>2745</v>
      </c>
      <c r="C2269" s="19" t="s">
        <v>3311</v>
      </c>
      <c r="D2269" s="19" t="s">
        <v>3312</v>
      </c>
      <c r="E2269" s="20">
        <v>74141</v>
      </c>
      <c r="F2269" s="19" t="s">
        <v>3313</v>
      </c>
      <c r="G2269" s="19" t="s">
        <v>3316</v>
      </c>
      <c r="H2269" s="21" t="s">
        <v>20995</v>
      </c>
      <c r="I2269" s="19" t="s">
        <v>15719</v>
      </c>
      <c r="J2269" s="19" t="s">
        <v>23</v>
      </c>
      <c r="K2269" s="20" t="s">
        <v>11995</v>
      </c>
      <c r="L2269" s="19" t="s">
        <v>25</v>
      </c>
    </row>
    <row r="2270" spans="1:12" x14ac:dyDescent="0.25">
      <c r="A2270" s="19" t="s">
        <v>2744</v>
      </c>
      <c r="B2270" s="19" t="s">
        <v>2745</v>
      </c>
      <c r="C2270" s="19" t="s">
        <v>3311</v>
      </c>
      <c r="D2270" s="19" t="s">
        <v>3312</v>
      </c>
      <c r="E2270" s="20">
        <v>74141</v>
      </c>
      <c r="F2270" s="19" t="s">
        <v>3313</v>
      </c>
      <c r="G2270" s="19" t="s">
        <v>3318</v>
      </c>
      <c r="H2270" s="21" t="s">
        <v>20996</v>
      </c>
      <c r="I2270" s="19" t="s">
        <v>15719</v>
      </c>
      <c r="J2270" s="19" t="s">
        <v>23</v>
      </c>
      <c r="K2270" s="20" t="s">
        <v>13812</v>
      </c>
      <c r="L2270" s="19" t="s">
        <v>25</v>
      </c>
    </row>
    <row r="2271" spans="1:12" x14ac:dyDescent="0.25">
      <c r="A2271" s="19" t="s">
        <v>2744</v>
      </c>
      <c r="B2271" s="19" t="s">
        <v>2745</v>
      </c>
      <c r="C2271" s="19" t="s">
        <v>3311</v>
      </c>
      <c r="D2271" s="19" t="s">
        <v>3312</v>
      </c>
      <c r="E2271" s="20">
        <v>74141</v>
      </c>
      <c r="F2271" s="19" t="s">
        <v>3313</v>
      </c>
      <c r="G2271" s="19" t="s">
        <v>3320</v>
      </c>
      <c r="H2271" s="21" t="s">
        <v>20997</v>
      </c>
      <c r="I2271" s="19" t="s">
        <v>15719</v>
      </c>
      <c r="J2271" s="19" t="s">
        <v>23</v>
      </c>
      <c r="K2271" s="20" t="s">
        <v>2714</v>
      </c>
      <c r="L2271" s="19" t="s">
        <v>25</v>
      </c>
    </row>
    <row r="2272" spans="1:12" x14ac:dyDescent="0.25">
      <c r="A2272" s="19" t="s">
        <v>2744</v>
      </c>
      <c r="B2272" s="19" t="s">
        <v>2745</v>
      </c>
      <c r="C2272" s="19" t="s">
        <v>3311</v>
      </c>
      <c r="D2272" s="19" t="s">
        <v>3312</v>
      </c>
      <c r="E2272" s="20">
        <v>74202</v>
      </c>
      <c r="F2272" s="19" t="s">
        <v>3313</v>
      </c>
      <c r="G2272" s="19" t="s">
        <v>3322</v>
      </c>
      <c r="H2272" s="21" t="s">
        <v>20998</v>
      </c>
      <c r="I2272" s="19" t="s">
        <v>15719</v>
      </c>
      <c r="J2272" s="19" t="s">
        <v>23</v>
      </c>
      <c r="K2272" s="20" t="s">
        <v>7801</v>
      </c>
      <c r="L2272" s="19" t="s">
        <v>25</v>
      </c>
    </row>
    <row r="2273" spans="1:12" x14ac:dyDescent="0.25">
      <c r="A2273" s="19" t="s">
        <v>2744</v>
      </c>
      <c r="B2273" s="19" t="s">
        <v>2745</v>
      </c>
      <c r="C2273" s="19" t="s">
        <v>3311</v>
      </c>
      <c r="D2273" s="19" t="s">
        <v>3312</v>
      </c>
      <c r="E2273" s="20">
        <v>74202</v>
      </c>
      <c r="F2273" s="19" t="s">
        <v>3313</v>
      </c>
      <c r="G2273" s="19" t="s">
        <v>3324</v>
      </c>
      <c r="H2273" s="21" t="s">
        <v>20999</v>
      </c>
      <c r="I2273" s="19" t="s">
        <v>15719</v>
      </c>
      <c r="J2273" s="19" t="s">
        <v>23</v>
      </c>
      <c r="K2273" s="20" t="s">
        <v>13813</v>
      </c>
      <c r="L2273" s="19" t="s">
        <v>25</v>
      </c>
    </row>
    <row r="2274" spans="1:12" x14ac:dyDescent="0.25">
      <c r="A2274" s="19" t="s">
        <v>2744</v>
      </c>
      <c r="B2274" s="19" t="s">
        <v>2745</v>
      </c>
      <c r="C2274" s="19" t="s">
        <v>3327</v>
      </c>
      <c r="D2274" s="19" t="s">
        <v>3328</v>
      </c>
      <c r="E2274" s="20" t="s">
        <v>21</v>
      </c>
      <c r="F2274" s="19" t="s">
        <v>21</v>
      </c>
      <c r="G2274" s="180">
        <v>101165</v>
      </c>
      <c r="H2274" s="21" t="s">
        <v>3329</v>
      </c>
      <c r="I2274" s="19" t="s">
        <v>15679</v>
      </c>
      <c r="J2274" s="19" t="s">
        <v>23</v>
      </c>
      <c r="K2274" s="20" t="s">
        <v>9837</v>
      </c>
      <c r="L2274" s="19" t="s">
        <v>25</v>
      </c>
    </row>
    <row r="2275" spans="1:12" x14ac:dyDescent="0.25">
      <c r="A2275" s="19" t="s">
        <v>2744</v>
      </c>
      <c r="B2275" s="19" t="s">
        <v>2745</v>
      </c>
      <c r="C2275" s="19" t="s">
        <v>3327</v>
      </c>
      <c r="D2275" s="19" t="s">
        <v>3328</v>
      </c>
      <c r="E2275" s="20" t="s">
        <v>21</v>
      </c>
      <c r="F2275" s="19" t="s">
        <v>21</v>
      </c>
      <c r="G2275" s="180">
        <v>101166</v>
      </c>
      <c r="H2275" s="21" t="s">
        <v>3330</v>
      </c>
      <c r="I2275" s="19" t="s">
        <v>15679</v>
      </c>
      <c r="J2275" s="19" t="s">
        <v>23</v>
      </c>
      <c r="K2275" s="20" t="s">
        <v>13814</v>
      </c>
      <c r="L2275" s="19" t="s">
        <v>25</v>
      </c>
    </row>
    <row r="2276" spans="1:12" x14ac:dyDescent="0.25">
      <c r="A2276" s="19" t="s">
        <v>2744</v>
      </c>
      <c r="B2276" s="19" t="s">
        <v>2745</v>
      </c>
      <c r="C2276" s="19" t="s">
        <v>3331</v>
      </c>
      <c r="D2276" s="19" t="s">
        <v>3332</v>
      </c>
      <c r="E2276" s="20" t="s">
        <v>21</v>
      </c>
      <c r="F2276" s="19" t="s">
        <v>21</v>
      </c>
      <c r="G2276" s="180">
        <v>98576</v>
      </c>
      <c r="H2276" s="21" t="s">
        <v>3333</v>
      </c>
      <c r="I2276" s="19" t="s">
        <v>15747</v>
      </c>
      <c r="J2276" s="19" t="s">
        <v>9283</v>
      </c>
      <c r="K2276" s="20" t="s">
        <v>9492</v>
      </c>
      <c r="L2276" s="19" t="s">
        <v>25</v>
      </c>
    </row>
    <row r="2277" spans="1:12" x14ac:dyDescent="0.25">
      <c r="A2277" s="19" t="s">
        <v>2744</v>
      </c>
      <c r="B2277" s="19" t="s">
        <v>2745</v>
      </c>
      <c r="C2277" s="19" t="s">
        <v>3335</v>
      </c>
      <c r="D2277" s="19" t="s">
        <v>3336</v>
      </c>
      <c r="E2277" s="20" t="s">
        <v>21</v>
      </c>
      <c r="F2277" s="19" t="s">
        <v>21</v>
      </c>
      <c r="G2277" s="180">
        <v>93182</v>
      </c>
      <c r="H2277" s="21" t="s">
        <v>3337</v>
      </c>
      <c r="I2277" s="19" t="s">
        <v>15747</v>
      </c>
      <c r="J2277" s="19" t="s">
        <v>23</v>
      </c>
      <c r="K2277" s="20" t="s">
        <v>3352</v>
      </c>
      <c r="L2277" s="19" t="s">
        <v>25</v>
      </c>
    </row>
    <row r="2278" spans="1:12" x14ac:dyDescent="0.25">
      <c r="A2278" s="19" t="s">
        <v>2744</v>
      </c>
      <c r="B2278" s="19" t="s">
        <v>2745</v>
      </c>
      <c r="C2278" s="19" t="s">
        <v>3335</v>
      </c>
      <c r="D2278" s="19" t="s">
        <v>3336</v>
      </c>
      <c r="E2278" s="20" t="s">
        <v>21</v>
      </c>
      <c r="F2278" s="19" t="s">
        <v>21</v>
      </c>
      <c r="G2278" s="180">
        <v>93183</v>
      </c>
      <c r="H2278" s="21" t="s">
        <v>3339</v>
      </c>
      <c r="I2278" s="19" t="s">
        <v>15747</v>
      </c>
      <c r="J2278" s="19" t="s">
        <v>23</v>
      </c>
      <c r="K2278" s="20" t="s">
        <v>13815</v>
      </c>
      <c r="L2278" s="19" t="s">
        <v>25</v>
      </c>
    </row>
    <row r="2279" spans="1:12" x14ac:dyDescent="0.25">
      <c r="A2279" s="19" t="s">
        <v>2744</v>
      </c>
      <c r="B2279" s="19" t="s">
        <v>2745</v>
      </c>
      <c r="C2279" s="19" t="s">
        <v>3335</v>
      </c>
      <c r="D2279" s="19" t="s">
        <v>3336</v>
      </c>
      <c r="E2279" s="20" t="s">
        <v>21</v>
      </c>
      <c r="F2279" s="19" t="s">
        <v>21</v>
      </c>
      <c r="G2279" s="180">
        <v>93184</v>
      </c>
      <c r="H2279" s="21" t="s">
        <v>3340</v>
      </c>
      <c r="I2279" s="19" t="s">
        <v>15747</v>
      </c>
      <c r="J2279" s="19" t="s">
        <v>23</v>
      </c>
      <c r="K2279" s="20" t="s">
        <v>13816</v>
      </c>
      <c r="L2279" s="19" t="s">
        <v>25</v>
      </c>
    </row>
    <row r="2280" spans="1:12" x14ac:dyDescent="0.25">
      <c r="A2280" s="19" t="s">
        <v>2744</v>
      </c>
      <c r="B2280" s="19" t="s">
        <v>2745</v>
      </c>
      <c r="C2280" s="19" t="s">
        <v>3335</v>
      </c>
      <c r="D2280" s="19" t="s">
        <v>3336</v>
      </c>
      <c r="E2280" s="20" t="s">
        <v>21</v>
      </c>
      <c r="F2280" s="19" t="s">
        <v>21</v>
      </c>
      <c r="G2280" s="180">
        <v>93185</v>
      </c>
      <c r="H2280" s="21" t="s">
        <v>3342</v>
      </c>
      <c r="I2280" s="19" t="s">
        <v>15747</v>
      </c>
      <c r="J2280" s="19" t="s">
        <v>23</v>
      </c>
      <c r="K2280" s="20" t="s">
        <v>4217</v>
      </c>
      <c r="L2280" s="19" t="s">
        <v>25</v>
      </c>
    </row>
    <row r="2281" spans="1:12" x14ac:dyDescent="0.25">
      <c r="A2281" s="19" t="s">
        <v>2744</v>
      </c>
      <c r="B2281" s="19" t="s">
        <v>2745</v>
      </c>
      <c r="C2281" s="19" t="s">
        <v>3335</v>
      </c>
      <c r="D2281" s="19" t="s">
        <v>3336</v>
      </c>
      <c r="E2281" s="20" t="s">
        <v>21</v>
      </c>
      <c r="F2281" s="19" t="s">
        <v>21</v>
      </c>
      <c r="G2281" s="180">
        <v>93186</v>
      </c>
      <c r="H2281" s="21" t="s">
        <v>3343</v>
      </c>
      <c r="I2281" s="19" t="s">
        <v>15747</v>
      </c>
      <c r="J2281" s="19" t="s">
        <v>23</v>
      </c>
      <c r="K2281" s="20" t="s">
        <v>13817</v>
      </c>
      <c r="L2281" s="19" t="s">
        <v>25</v>
      </c>
    </row>
    <row r="2282" spans="1:12" x14ac:dyDescent="0.25">
      <c r="A2282" s="19" t="s">
        <v>2744</v>
      </c>
      <c r="B2282" s="19" t="s">
        <v>2745</v>
      </c>
      <c r="C2282" s="19" t="s">
        <v>3335</v>
      </c>
      <c r="D2282" s="19" t="s">
        <v>3336</v>
      </c>
      <c r="E2282" s="20" t="s">
        <v>21</v>
      </c>
      <c r="F2282" s="19" t="s">
        <v>21</v>
      </c>
      <c r="G2282" s="180">
        <v>93187</v>
      </c>
      <c r="H2282" s="21" t="s">
        <v>3344</v>
      </c>
      <c r="I2282" s="19" t="s">
        <v>15747</v>
      </c>
      <c r="J2282" s="19" t="s">
        <v>23</v>
      </c>
      <c r="K2282" s="20" t="s">
        <v>13818</v>
      </c>
      <c r="L2282" s="19" t="s">
        <v>25</v>
      </c>
    </row>
    <row r="2283" spans="1:12" x14ac:dyDescent="0.25">
      <c r="A2283" s="19" t="s">
        <v>2744</v>
      </c>
      <c r="B2283" s="19" t="s">
        <v>2745</v>
      </c>
      <c r="C2283" s="19" t="s">
        <v>3335</v>
      </c>
      <c r="D2283" s="19" t="s">
        <v>3336</v>
      </c>
      <c r="E2283" s="20" t="s">
        <v>21</v>
      </c>
      <c r="F2283" s="19" t="s">
        <v>21</v>
      </c>
      <c r="G2283" s="180">
        <v>93188</v>
      </c>
      <c r="H2283" s="21" t="s">
        <v>3346</v>
      </c>
      <c r="I2283" s="19" t="s">
        <v>15747</v>
      </c>
      <c r="J2283" s="19" t="s">
        <v>23</v>
      </c>
      <c r="K2283" s="20" t="s">
        <v>13819</v>
      </c>
      <c r="L2283" s="19" t="s">
        <v>25</v>
      </c>
    </row>
    <row r="2284" spans="1:12" x14ac:dyDescent="0.25">
      <c r="A2284" s="19" t="s">
        <v>2744</v>
      </c>
      <c r="B2284" s="19" t="s">
        <v>2745</v>
      </c>
      <c r="C2284" s="19" t="s">
        <v>3335</v>
      </c>
      <c r="D2284" s="19" t="s">
        <v>3336</v>
      </c>
      <c r="E2284" s="20" t="s">
        <v>21</v>
      </c>
      <c r="F2284" s="19" t="s">
        <v>21</v>
      </c>
      <c r="G2284" s="180">
        <v>93189</v>
      </c>
      <c r="H2284" s="21" t="s">
        <v>3347</v>
      </c>
      <c r="I2284" s="19" t="s">
        <v>15747</v>
      </c>
      <c r="J2284" s="19" t="s">
        <v>23</v>
      </c>
      <c r="K2284" s="20" t="s">
        <v>7230</v>
      </c>
      <c r="L2284" s="19" t="s">
        <v>25</v>
      </c>
    </row>
    <row r="2285" spans="1:12" x14ac:dyDescent="0.25">
      <c r="A2285" s="19" t="s">
        <v>2744</v>
      </c>
      <c r="B2285" s="19" t="s">
        <v>2745</v>
      </c>
      <c r="C2285" s="19" t="s">
        <v>3335</v>
      </c>
      <c r="D2285" s="19" t="s">
        <v>3336</v>
      </c>
      <c r="E2285" s="20" t="s">
        <v>21</v>
      </c>
      <c r="F2285" s="19" t="s">
        <v>21</v>
      </c>
      <c r="G2285" s="180">
        <v>93190</v>
      </c>
      <c r="H2285" s="21" t="s">
        <v>3349</v>
      </c>
      <c r="I2285" s="19" t="s">
        <v>15747</v>
      </c>
      <c r="J2285" s="19" t="s">
        <v>23</v>
      </c>
      <c r="K2285" s="20" t="s">
        <v>12654</v>
      </c>
      <c r="L2285" s="19" t="s">
        <v>25</v>
      </c>
    </row>
    <row r="2286" spans="1:12" x14ac:dyDescent="0.25">
      <c r="A2286" s="19" t="s">
        <v>2744</v>
      </c>
      <c r="B2286" s="19" t="s">
        <v>2745</v>
      </c>
      <c r="C2286" s="19" t="s">
        <v>3335</v>
      </c>
      <c r="D2286" s="19" t="s">
        <v>3336</v>
      </c>
      <c r="E2286" s="20" t="s">
        <v>21</v>
      </c>
      <c r="F2286" s="19" t="s">
        <v>21</v>
      </c>
      <c r="G2286" s="180">
        <v>93191</v>
      </c>
      <c r="H2286" s="21" t="s">
        <v>3351</v>
      </c>
      <c r="I2286" s="19" t="s">
        <v>15747</v>
      </c>
      <c r="J2286" s="19" t="s">
        <v>23</v>
      </c>
      <c r="K2286" s="20" t="s">
        <v>13820</v>
      </c>
      <c r="L2286" s="19" t="s">
        <v>25</v>
      </c>
    </row>
    <row r="2287" spans="1:12" x14ac:dyDescent="0.25">
      <c r="A2287" s="19" t="s">
        <v>2744</v>
      </c>
      <c r="B2287" s="19" t="s">
        <v>2745</v>
      </c>
      <c r="C2287" s="19" t="s">
        <v>3335</v>
      </c>
      <c r="D2287" s="19" t="s">
        <v>3336</v>
      </c>
      <c r="E2287" s="20" t="s">
        <v>21</v>
      </c>
      <c r="F2287" s="19" t="s">
        <v>21</v>
      </c>
      <c r="G2287" s="180">
        <v>93192</v>
      </c>
      <c r="H2287" s="21" t="s">
        <v>3353</v>
      </c>
      <c r="I2287" s="19" t="s">
        <v>15747</v>
      </c>
      <c r="J2287" s="19" t="s">
        <v>23</v>
      </c>
      <c r="K2287" s="20" t="s">
        <v>13192</v>
      </c>
      <c r="L2287" s="19" t="s">
        <v>25</v>
      </c>
    </row>
    <row r="2288" spans="1:12" x14ac:dyDescent="0.25">
      <c r="A2288" s="19" t="s">
        <v>2744</v>
      </c>
      <c r="B2288" s="19" t="s">
        <v>2745</v>
      </c>
      <c r="C2288" s="19" t="s">
        <v>3335</v>
      </c>
      <c r="D2288" s="19" t="s">
        <v>3336</v>
      </c>
      <c r="E2288" s="20" t="s">
        <v>21</v>
      </c>
      <c r="F2288" s="19" t="s">
        <v>21</v>
      </c>
      <c r="G2288" s="180">
        <v>93193</v>
      </c>
      <c r="H2288" s="21" t="s">
        <v>3354</v>
      </c>
      <c r="I2288" s="19" t="s">
        <v>15747</v>
      </c>
      <c r="J2288" s="19" t="s">
        <v>23</v>
      </c>
      <c r="K2288" s="20" t="s">
        <v>13821</v>
      </c>
      <c r="L2288" s="19" t="s">
        <v>25</v>
      </c>
    </row>
    <row r="2289" spans="1:12" x14ac:dyDescent="0.25">
      <c r="A2289" s="19" t="s">
        <v>2744</v>
      </c>
      <c r="B2289" s="19" t="s">
        <v>2745</v>
      </c>
      <c r="C2289" s="19" t="s">
        <v>3335</v>
      </c>
      <c r="D2289" s="19" t="s">
        <v>3336</v>
      </c>
      <c r="E2289" s="20" t="s">
        <v>21</v>
      </c>
      <c r="F2289" s="19" t="s">
        <v>21</v>
      </c>
      <c r="G2289" s="180">
        <v>93194</v>
      </c>
      <c r="H2289" s="21" t="s">
        <v>3355</v>
      </c>
      <c r="I2289" s="19" t="s">
        <v>15747</v>
      </c>
      <c r="J2289" s="19" t="s">
        <v>23</v>
      </c>
      <c r="K2289" s="20" t="s">
        <v>6756</v>
      </c>
      <c r="L2289" s="19" t="s">
        <v>25</v>
      </c>
    </row>
    <row r="2290" spans="1:12" x14ac:dyDescent="0.25">
      <c r="A2290" s="19" t="s">
        <v>2744</v>
      </c>
      <c r="B2290" s="19" t="s">
        <v>2745</v>
      </c>
      <c r="C2290" s="19" t="s">
        <v>3335</v>
      </c>
      <c r="D2290" s="19" t="s">
        <v>3336</v>
      </c>
      <c r="E2290" s="20" t="s">
        <v>21</v>
      </c>
      <c r="F2290" s="19" t="s">
        <v>21</v>
      </c>
      <c r="G2290" s="180">
        <v>93195</v>
      </c>
      <c r="H2290" s="21" t="s">
        <v>3357</v>
      </c>
      <c r="I2290" s="19" t="s">
        <v>15747</v>
      </c>
      <c r="J2290" s="19" t="s">
        <v>23</v>
      </c>
      <c r="K2290" s="20" t="s">
        <v>13065</v>
      </c>
      <c r="L2290" s="19" t="s">
        <v>25</v>
      </c>
    </row>
    <row r="2291" spans="1:12" x14ac:dyDescent="0.25">
      <c r="A2291" s="19" t="s">
        <v>2744</v>
      </c>
      <c r="B2291" s="19" t="s">
        <v>2745</v>
      </c>
      <c r="C2291" s="19" t="s">
        <v>3335</v>
      </c>
      <c r="D2291" s="19" t="s">
        <v>3336</v>
      </c>
      <c r="E2291" s="20" t="s">
        <v>21</v>
      </c>
      <c r="F2291" s="19" t="s">
        <v>21</v>
      </c>
      <c r="G2291" s="180">
        <v>93196</v>
      </c>
      <c r="H2291" s="21" t="s">
        <v>3359</v>
      </c>
      <c r="I2291" s="19" t="s">
        <v>15747</v>
      </c>
      <c r="J2291" s="19" t="s">
        <v>23</v>
      </c>
      <c r="K2291" s="20" t="s">
        <v>13822</v>
      </c>
      <c r="L2291" s="19" t="s">
        <v>25</v>
      </c>
    </row>
    <row r="2292" spans="1:12" x14ac:dyDescent="0.25">
      <c r="A2292" s="19" t="s">
        <v>2744</v>
      </c>
      <c r="B2292" s="19" t="s">
        <v>2745</v>
      </c>
      <c r="C2292" s="19" t="s">
        <v>3335</v>
      </c>
      <c r="D2292" s="19" t="s">
        <v>3336</v>
      </c>
      <c r="E2292" s="20" t="s">
        <v>21</v>
      </c>
      <c r="F2292" s="19" t="s">
        <v>21</v>
      </c>
      <c r="G2292" s="180">
        <v>93197</v>
      </c>
      <c r="H2292" s="21" t="s">
        <v>3360</v>
      </c>
      <c r="I2292" s="19" t="s">
        <v>15747</v>
      </c>
      <c r="J2292" s="19" t="s">
        <v>23</v>
      </c>
      <c r="K2292" s="20" t="s">
        <v>4295</v>
      </c>
      <c r="L2292" s="19" t="s">
        <v>25</v>
      </c>
    </row>
    <row r="2293" spans="1:12" x14ac:dyDescent="0.25">
      <c r="A2293" s="19" t="s">
        <v>2744</v>
      </c>
      <c r="B2293" s="19" t="s">
        <v>2745</v>
      </c>
      <c r="C2293" s="19" t="s">
        <v>3335</v>
      </c>
      <c r="D2293" s="19" t="s">
        <v>3336</v>
      </c>
      <c r="E2293" s="20" t="s">
        <v>21</v>
      </c>
      <c r="F2293" s="19" t="s">
        <v>21</v>
      </c>
      <c r="G2293" s="180">
        <v>93198</v>
      </c>
      <c r="H2293" s="21" t="s">
        <v>3361</v>
      </c>
      <c r="I2293" s="19" t="s">
        <v>15747</v>
      </c>
      <c r="J2293" s="19" t="s">
        <v>23</v>
      </c>
      <c r="K2293" s="20" t="s">
        <v>150</v>
      </c>
      <c r="L2293" s="19" t="s">
        <v>25</v>
      </c>
    </row>
    <row r="2294" spans="1:12" x14ac:dyDescent="0.25">
      <c r="A2294" s="19" t="s">
        <v>2744</v>
      </c>
      <c r="B2294" s="19" t="s">
        <v>2745</v>
      </c>
      <c r="C2294" s="19" t="s">
        <v>3335</v>
      </c>
      <c r="D2294" s="19" t="s">
        <v>3336</v>
      </c>
      <c r="E2294" s="20" t="s">
        <v>21</v>
      </c>
      <c r="F2294" s="19" t="s">
        <v>21</v>
      </c>
      <c r="G2294" s="180">
        <v>93199</v>
      </c>
      <c r="H2294" s="21" t="s">
        <v>3362</v>
      </c>
      <c r="I2294" s="19" t="s">
        <v>15747</v>
      </c>
      <c r="J2294" s="19" t="s">
        <v>23</v>
      </c>
      <c r="K2294" s="20" t="s">
        <v>13823</v>
      </c>
      <c r="L2294" s="19" t="s">
        <v>25</v>
      </c>
    </row>
    <row r="2295" spans="1:12" x14ac:dyDescent="0.25">
      <c r="A2295" s="19" t="s">
        <v>2744</v>
      </c>
      <c r="B2295" s="19" t="s">
        <v>2745</v>
      </c>
      <c r="C2295" s="19" t="s">
        <v>3335</v>
      </c>
      <c r="D2295" s="19" t="s">
        <v>3336</v>
      </c>
      <c r="E2295" s="20" t="s">
        <v>21</v>
      </c>
      <c r="F2295" s="19" t="s">
        <v>21</v>
      </c>
      <c r="G2295" s="180">
        <v>93200</v>
      </c>
      <c r="H2295" s="21" t="s">
        <v>3364</v>
      </c>
      <c r="I2295" s="19" t="s">
        <v>15747</v>
      </c>
      <c r="J2295" s="19" t="s">
        <v>23</v>
      </c>
      <c r="K2295" s="20" t="s">
        <v>662</v>
      </c>
      <c r="L2295" s="19" t="s">
        <v>25</v>
      </c>
    </row>
    <row r="2296" spans="1:12" x14ac:dyDescent="0.25">
      <c r="A2296" s="19" t="s">
        <v>2744</v>
      </c>
      <c r="B2296" s="19" t="s">
        <v>2745</v>
      </c>
      <c r="C2296" s="19" t="s">
        <v>3335</v>
      </c>
      <c r="D2296" s="19" t="s">
        <v>3336</v>
      </c>
      <c r="E2296" s="20" t="s">
        <v>21</v>
      </c>
      <c r="F2296" s="19" t="s">
        <v>21</v>
      </c>
      <c r="G2296" s="180">
        <v>93201</v>
      </c>
      <c r="H2296" s="21" t="s">
        <v>3366</v>
      </c>
      <c r="I2296" s="19" t="s">
        <v>15747</v>
      </c>
      <c r="J2296" s="19" t="s">
        <v>23</v>
      </c>
      <c r="K2296" s="20" t="s">
        <v>11515</v>
      </c>
      <c r="L2296" s="19" t="s">
        <v>25</v>
      </c>
    </row>
    <row r="2297" spans="1:12" x14ac:dyDescent="0.25">
      <c r="A2297" s="19" t="s">
        <v>2744</v>
      </c>
      <c r="B2297" s="19" t="s">
        <v>2745</v>
      </c>
      <c r="C2297" s="19" t="s">
        <v>3335</v>
      </c>
      <c r="D2297" s="19" t="s">
        <v>3336</v>
      </c>
      <c r="E2297" s="20" t="s">
        <v>21</v>
      </c>
      <c r="F2297" s="19" t="s">
        <v>21</v>
      </c>
      <c r="G2297" s="180">
        <v>93202</v>
      </c>
      <c r="H2297" s="21" t="s">
        <v>3368</v>
      </c>
      <c r="I2297" s="19" t="s">
        <v>15747</v>
      </c>
      <c r="J2297" s="19" t="s">
        <v>23</v>
      </c>
      <c r="K2297" s="20" t="s">
        <v>13824</v>
      </c>
      <c r="L2297" s="19" t="s">
        <v>25</v>
      </c>
    </row>
    <row r="2298" spans="1:12" x14ac:dyDescent="0.25">
      <c r="A2298" s="19" t="s">
        <v>2744</v>
      </c>
      <c r="B2298" s="19" t="s">
        <v>2745</v>
      </c>
      <c r="C2298" s="19" t="s">
        <v>3335</v>
      </c>
      <c r="D2298" s="19" t="s">
        <v>3336</v>
      </c>
      <c r="E2298" s="20" t="s">
        <v>21</v>
      </c>
      <c r="F2298" s="19" t="s">
        <v>21</v>
      </c>
      <c r="G2298" s="180">
        <v>93203</v>
      </c>
      <c r="H2298" s="21" t="s">
        <v>3370</v>
      </c>
      <c r="I2298" s="19" t="s">
        <v>15747</v>
      </c>
      <c r="J2298" s="19" t="s">
        <v>444</v>
      </c>
      <c r="K2298" s="20" t="s">
        <v>10106</v>
      </c>
      <c r="L2298" s="19" t="s">
        <v>25</v>
      </c>
    </row>
    <row r="2299" spans="1:12" x14ac:dyDescent="0.25">
      <c r="A2299" s="19" t="s">
        <v>2744</v>
      </c>
      <c r="B2299" s="19" t="s">
        <v>2745</v>
      </c>
      <c r="C2299" s="19" t="s">
        <v>3335</v>
      </c>
      <c r="D2299" s="19" t="s">
        <v>3336</v>
      </c>
      <c r="E2299" s="20" t="s">
        <v>21</v>
      </c>
      <c r="F2299" s="19" t="s">
        <v>21</v>
      </c>
      <c r="G2299" s="180">
        <v>93204</v>
      </c>
      <c r="H2299" s="21" t="s">
        <v>3372</v>
      </c>
      <c r="I2299" s="19" t="s">
        <v>15747</v>
      </c>
      <c r="J2299" s="19" t="s">
        <v>23</v>
      </c>
      <c r="K2299" s="20" t="s">
        <v>2964</v>
      </c>
      <c r="L2299" s="19" t="s">
        <v>25</v>
      </c>
    </row>
    <row r="2300" spans="1:12" x14ac:dyDescent="0.25">
      <c r="A2300" s="19" t="s">
        <v>2744</v>
      </c>
      <c r="B2300" s="19" t="s">
        <v>2745</v>
      </c>
      <c r="C2300" s="19" t="s">
        <v>3335</v>
      </c>
      <c r="D2300" s="19" t="s">
        <v>3336</v>
      </c>
      <c r="E2300" s="20" t="s">
        <v>21</v>
      </c>
      <c r="F2300" s="19" t="s">
        <v>21</v>
      </c>
      <c r="G2300" s="180">
        <v>93205</v>
      </c>
      <c r="H2300" s="21" t="s">
        <v>3373</v>
      </c>
      <c r="I2300" s="19" t="s">
        <v>15747</v>
      </c>
      <c r="J2300" s="19" t="s">
        <v>23</v>
      </c>
      <c r="K2300" s="20" t="s">
        <v>13825</v>
      </c>
      <c r="L2300" s="19" t="s">
        <v>25</v>
      </c>
    </row>
    <row r="2301" spans="1:12" x14ac:dyDescent="0.25">
      <c r="A2301" s="19" t="s">
        <v>2744</v>
      </c>
      <c r="B2301" s="19" t="s">
        <v>2745</v>
      </c>
      <c r="C2301" s="19" t="s">
        <v>3375</v>
      </c>
      <c r="D2301" s="19" t="s">
        <v>3376</v>
      </c>
      <c r="E2301" s="20" t="s">
        <v>21</v>
      </c>
      <c r="F2301" s="19" t="s">
        <v>21</v>
      </c>
      <c r="G2301" s="180">
        <v>85233</v>
      </c>
      <c r="H2301" s="21" t="s">
        <v>3377</v>
      </c>
      <c r="I2301" s="19" t="s">
        <v>15679</v>
      </c>
      <c r="J2301" s="19" t="s">
        <v>23</v>
      </c>
      <c r="K2301" s="20" t="s">
        <v>13826</v>
      </c>
      <c r="L2301" s="19" t="s">
        <v>25</v>
      </c>
    </row>
    <row r="2302" spans="1:12" x14ac:dyDescent="0.25">
      <c r="A2302" s="19" t="s">
        <v>2744</v>
      </c>
      <c r="B2302" s="19" t="s">
        <v>2745</v>
      </c>
      <c r="C2302" s="19" t="s">
        <v>3375</v>
      </c>
      <c r="D2302" s="19" t="s">
        <v>3376</v>
      </c>
      <c r="E2302" s="20" t="s">
        <v>21</v>
      </c>
      <c r="F2302" s="19" t="s">
        <v>21</v>
      </c>
      <c r="G2302" s="180">
        <v>95952</v>
      </c>
      <c r="H2302" s="21" t="s">
        <v>3378</v>
      </c>
      <c r="I2302" s="19" t="s">
        <v>15679</v>
      </c>
      <c r="J2302" s="19" t="s">
        <v>9283</v>
      </c>
      <c r="K2302" s="20" t="s">
        <v>13827</v>
      </c>
      <c r="L2302" s="19" t="s">
        <v>25</v>
      </c>
    </row>
    <row r="2303" spans="1:12" x14ac:dyDescent="0.25">
      <c r="A2303" s="19" t="s">
        <v>2744</v>
      </c>
      <c r="B2303" s="19" t="s">
        <v>2745</v>
      </c>
      <c r="C2303" s="19" t="s">
        <v>3375</v>
      </c>
      <c r="D2303" s="19" t="s">
        <v>3376</v>
      </c>
      <c r="E2303" s="20" t="s">
        <v>21</v>
      </c>
      <c r="F2303" s="19" t="s">
        <v>21</v>
      </c>
      <c r="G2303" s="180">
        <v>95953</v>
      </c>
      <c r="H2303" s="21" t="s">
        <v>3379</v>
      </c>
      <c r="I2303" s="19" t="s">
        <v>15679</v>
      </c>
      <c r="J2303" s="19" t="s">
        <v>9283</v>
      </c>
      <c r="K2303" s="20" t="s">
        <v>13828</v>
      </c>
      <c r="L2303" s="19" t="s">
        <v>25</v>
      </c>
    </row>
    <row r="2304" spans="1:12" x14ac:dyDescent="0.25">
      <c r="A2304" s="19" t="s">
        <v>2744</v>
      </c>
      <c r="B2304" s="19" t="s">
        <v>2745</v>
      </c>
      <c r="C2304" s="19" t="s">
        <v>3375</v>
      </c>
      <c r="D2304" s="19" t="s">
        <v>3376</v>
      </c>
      <c r="E2304" s="20" t="s">
        <v>21</v>
      </c>
      <c r="F2304" s="19" t="s">
        <v>21</v>
      </c>
      <c r="G2304" s="180">
        <v>95954</v>
      </c>
      <c r="H2304" s="21" t="s">
        <v>3380</v>
      </c>
      <c r="I2304" s="19" t="s">
        <v>15679</v>
      </c>
      <c r="J2304" s="19" t="s">
        <v>9283</v>
      </c>
      <c r="K2304" s="20" t="s">
        <v>13829</v>
      </c>
      <c r="L2304" s="19" t="s">
        <v>25</v>
      </c>
    </row>
    <row r="2305" spans="1:12" x14ac:dyDescent="0.25">
      <c r="A2305" s="19" t="s">
        <v>2744</v>
      </c>
      <c r="B2305" s="19" t="s">
        <v>2745</v>
      </c>
      <c r="C2305" s="19" t="s">
        <v>3375</v>
      </c>
      <c r="D2305" s="19" t="s">
        <v>3376</v>
      </c>
      <c r="E2305" s="20" t="s">
        <v>21</v>
      </c>
      <c r="F2305" s="19" t="s">
        <v>21</v>
      </c>
      <c r="G2305" s="180">
        <v>95955</v>
      </c>
      <c r="H2305" s="21" t="s">
        <v>3381</v>
      </c>
      <c r="I2305" s="19" t="s">
        <v>15679</v>
      </c>
      <c r="J2305" s="19" t="s">
        <v>9283</v>
      </c>
      <c r="K2305" s="20" t="s">
        <v>13830</v>
      </c>
      <c r="L2305" s="19" t="s">
        <v>25</v>
      </c>
    </row>
    <row r="2306" spans="1:12" x14ac:dyDescent="0.25">
      <c r="A2306" s="19" t="s">
        <v>2744</v>
      </c>
      <c r="B2306" s="19" t="s">
        <v>2745</v>
      </c>
      <c r="C2306" s="19" t="s">
        <v>3375</v>
      </c>
      <c r="D2306" s="19" t="s">
        <v>3376</v>
      </c>
      <c r="E2306" s="20" t="s">
        <v>21</v>
      </c>
      <c r="F2306" s="19" t="s">
        <v>21</v>
      </c>
      <c r="G2306" s="180">
        <v>95956</v>
      </c>
      <c r="H2306" s="21" t="s">
        <v>3382</v>
      </c>
      <c r="I2306" s="19" t="s">
        <v>15679</v>
      </c>
      <c r="J2306" s="19" t="s">
        <v>9283</v>
      </c>
      <c r="K2306" s="20" t="s">
        <v>13831</v>
      </c>
      <c r="L2306" s="19" t="s">
        <v>25</v>
      </c>
    </row>
    <row r="2307" spans="1:12" x14ac:dyDescent="0.25">
      <c r="A2307" s="19" t="s">
        <v>2744</v>
      </c>
      <c r="B2307" s="19" t="s">
        <v>2745</v>
      </c>
      <c r="C2307" s="19" t="s">
        <v>3375</v>
      </c>
      <c r="D2307" s="19" t="s">
        <v>3376</v>
      </c>
      <c r="E2307" s="20" t="s">
        <v>21</v>
      </c>
      <c r="F2307" s="19" t="s">
        <v>21</v>
      </c>
      <c r="G2307" s="180">
        <v>95957</v>
      </c>
      <c r="H2307" s="21" t="s">
        <v>3383</v>
      </c>
      <c r="I2307" s="19" t="s">
        <v>15679</v>
      </c>
      <c r="J2307" s="19" t="s">
        <v>9283</v>
      </c>
      <c r="K2307" s="20" t="s">
        <v>13832</v>
      </c>
      <c r="L2307" s="19" t="s">
        <v>25</v>
      </c>
    </row>
    <row r="2308" spans="1:12" x14ac:dyDescent="0.25">
      <c r="A2308" s="19" t="s">
        <v>2744</v>
      </c>
      <c r="B2308" s="19" t="s">
        <v>2745</v>
      </c>
      <c r="C2308" s="19" t="s">
        <v>3375</v>
      </c>
      <c r="D2308" s="19" t="s">
        <v>3376</v>
      </c>
      <c r="E2308" s="20" t="s">
        <v>21</v>
      </c>
      <c r="F2308" s="19" t="s">
        <v>21</v>
      </c>
      <c r="G2308" s="180">
        <v>95969</v>
      </c>
      <c r="H2308" s="21" t="s">
        <v>3384</v>
      </c>
      <c r="I2308" s="19" t="s">
        <v>15679</v>
      </c>
      <c r="J2308" s="19" t="s">
        <v>23</v>
      </c>
      <c r="K2308" s="20" t="s">
        <v>13833</v>
      </c>
      <c r="L2308" s="19" t="s">
        <v>25</v>
      </c>
    </row>
    <row r="2309" spans="1:12" x14ac:dyDescent="0.25">
      <c r="A2309" s="19" t="s">
        <v>2744</v>
      </c>
      <c r="B2309" s="19" t="s">
        <v>2745</v>
      </c>
      <c r="C2309" s="19" t="s">
        <v>3375</v>
      </c>
      <c r="D2309" s="19" t="s">
        <v>3376</v>
      </c>
      <c r="E2309" s="20" t="s">
        <v>21</v>
      </c>
      <c r="F2309" s="19" t="s">
        <v>21</v>
      </c>
      <c r="G2309" s="180">
        <v>97733</v>
      </c>
      <c r="H2309" s="21" t="s">
        <v>3385</v>
      </c>
      <c r="I2309" s="19" t="s">
        <v>15679</v>
      </c>
      <c r="J2309" s="19" t="s">
        <v>23</v>
      </c>
      <c r="K2309" s="20" t="s">
        <v>13834</v>
      </c>
      <c r="L2309" s="19" t="s">
        <v>25</v>
      </c>
    </row>
    <row r="2310" spans="1:12" x14ac:dyDescent="0.25">
      <c r="A2310" s="19" t="s">
        <v>2744</v>
      </c>
      <c r="B2310" s="19" t="s">
        <v>2745</v>
      </c>
      <c r="C2310" s="19" t="s">
        <v>3375</v>
      </c>
      <c r="D2310" s="19" t="s">
        <v>3376</v>
      </c>
      <c r="E2310" s="20" t="s">
        <v>21</v>
      </c>
      <c r="F2310" s="19" t="s">
        <v>21</v>
      </c>
      <c r="G2310" s="180">
        <v>97734</v>
      </c>
      <c r="H2310" s="21" t="s">
        <v>3386</v>
      </c>
      <c r="I2310" s="19" t="s">
        <v>15679</v>
      </c>
      <c r="J2310" s="19" t="s">
        <v>23</v>
      </c>
      <c r="K2310" s="20" t="s">
        <v>13835</v>
      </c>
      <c r="L2310" s="19" t="s">
        <v>25</v>
      </c>
    </row>
    <row r="2311" spans="1:12" x14ac:dyDescent="0.25">
      <c r="A2311" s="19" t="s">
        <v>2744</v>
      </c>
      <c r="B2311" s="19" t="s">
        <v>2745</v>
      </c>
      <c r="C2311" s="19" t="s">
        <v>3375</v>
      </c>
      <c r="D2311" s="19" t="s">
        <v>3376</v>
      </c>
      <c r="E2311" s="20" t="s">
        <v>21</v>
      </c>
      <c r="F2311" s="19" t="s">
        <v>21</v>
      </c>
      <c r="G2311" s="180">
        <v>97735</v>
      </c>
      <c r="H2311" s="21" t="s">
        <v>3387</v>
      </c>
      <c r="I2311" s="19" t="s">
        <v>15679</v>
      </c>
      <c r="J2311" s="19" t="s">
        <v>23</v>
      </c>
      <c r="K2311" s="20" t="s">
        <v>13836</v>
      </c>
      <c r="L2311" s="19" t="s">
        <v>25</v>
      </c>
    </row>
    <row r="2312" spans="1:12" x14ac:dyDescent="0.25">
      <c r="A2312" s="19" t="s">
        <v>2744</v>
      </c>
      <c r="B2312" s="19" t="s">
        <v>2745</v>
      </c>
      <c r="C2312" s="19" t="s">
        <v>3375</v>
      </c>
      <c r="D2312" s="19" t="s">
        <v>3376</v>
      </c>
      <c r="E2312" s="20" t="s">
        <v>21</v>
      </c>
      <c r="F2312" s="19" t="s">
        <v>21</v>
      </c>
      <c r="G2312" s="180">
        <v>97736</v>
      </c>
      <c r="H2312" s="21" t="s">
        <v>3388</v>
      </c>
      <c r="I2312" s="19" t="s">
        <v>15679</v>
      </c>
      <c r="J2312" s="19" t="s">
        <v>23</v>
      </c>
      <c r="K2312" s="20" t="s">
        <v>13837</v>
      </c>
      <c r="L2312" s="19" t="s">
        <v>25</v>
      </c>
    </row>
    <row r="2313" spans="1:12" x14ac:dyDescent="0.25">
      <c r="A2313" s="19" t="s">
        <v>2744</v>
      </c>
      <c r="B2313" s="19" t="s">
        <v>2745</v>
      </c>
      <c r="C2313" s="19" t="s">
        <v>3375</v>
      </c>
      <c r="D2313" s="19" t="s">
        <v>3376</v>
      </c>
      <c r="E2313" s="20" t="s">
        <v>21</v>
      </c>
      <c r="F2313" s="19" t="s">
        <v>21</v>
      </c>
      <c r="G2313" s="180">
        <v>97737</v>
      </c>
      <c r="H2313" s="21" t="s">
        <v>3389</v>
      </c>
      <c r="I2313" s="19" t="s">
        <v>15679</v>
      </c>
      <c r="J2313" s="19" t="s">
        <v>23</v>
      </c>
      <c r="K2313" s="20" t="s">
        <v>13838</v>
      </c>
      <c r="L2313" s="19" t="s">
        <v>25</v>
      </c>
    </row>
    <row r="2314" spans="1:12" x14ac:dyDescent="0.25">
      <c r="A2314" s="19" t="s">
        <v>2744</v>
      </c>
      <c r="B2314" s="19" t="s">
        <v>2745</v>
      </c>
      <c r="C2314" s="19" t="s">
        <v>3375</v>
      </c>
      <c r="D2314" s="19" t="s">
        <v>3376</v>
      </c>
      <c r="E2314" s="20" t="s">
        <v>21</v>
      </c>
      <c r="F2314" s="19" t="s">
        <v>21</v>
      </c>
      <c r="G2314" s="180">
        <v>97738</v>
      </c>
      <c r="H2314" s="21" t="s">
        <v>3390</v>
      </c>
      <c r="I2314" s="19" t="s">
        <v>15679</v>
      </c>
      <c r="J2314" s="19" t="s">
        <v>9283</v>
      </c>
      <c r="K2314" s="20" t="s">
        <v>13839</v>
      </c>
      <c r="L2314" s="19" t="s">
        <v>25</v>
      </c>
    </row>
    <row r="2315" spans="1:12" x14ac:dyDescent="0.25">
      <c r="A2315" s="19" t="s">
        <v>2744</v>
      </c>
      <c r="B2315" s="19" t="s">
        <v>2745</v>
      </c>
      <c r="C2315" s="19" t="s">
        <v>3375</v>
      </c>
      <c r="D2315" s="19" t="s">
        <v>3376</v>
      </c>
      <c r="E2315" s="20" t="s">
        <v>21</v>
      </c>
      <c r="F2315" s="19" t="s">
        <v>21</v>
      </c>
      <c r="G2315" s="180">
        <v>97739</v>
      </c>
      <c r="H2315" s="21" t="s">
        <v>3391</v>
      </c>
      <c r="I2315" s="19" t="s">
        <v>15679</v>
      </c>
      <c r="J2315" s="19" t="s">
        <v>23</v>
      </c>
      <c r="K2315" s="20" t="s">
        <v>13840</v>
      </c>
      <c r="L2315" s="19" t="s">
        <v>25</v>
      </c>
    </row>
    <row r="2316" spans="1:12" x14ac:dyDescent="0.25">
      <c r="A2316" s="19" t="s">
        <v>2744</v>
      </c>
      <c r="B2316" s="19" t="s">
        <v>2745</v>
      </c>
      <c r="C2316" s="19" t="s">
        <v>3375</v>
      </c>
      <c r="D2316" s="19" t="s">
        <v>3376</v>
      </c>
      <c r="E2316" s="20" t="s">
        <v>21</v>
      </c>
      <c r="F2316" s="19" t="s">
        <v>21</v>
      </c>
      <c r="G2316" s="180">
        <v>97740</v>
      </c>
      <c r="H2316" s="21" t="s">
        <v>3392</v>
      </c>
      <c r="I2316" s="19" t="s">
        <v>15679</v>
      </c>
      <c r="J2316" s="19" t="s">
        <v>23</v>
      </c>
      <c r="K2316" s="20" t="s">
        <v>13841</v>
      </c>
      <c r="L2316" s="19" t="s">
        <v>25</v>
      </c>
    </row>
    <row r="2317" spans="1:12" x14ac:dyDescent="0.25">
      <c r="A2317" s="19" t="s">
        <v>2744</v>
      </c>
      <c r="B2317" s="19" t="s">
        <v>2745</v>
      </c>
      <c r="C2317" s="19" t="s">
        <v>3375</v>
      </c>
      <c r="D2317" s="19" t="s">
        <v>3376</v>
      </c>
      <c r="E2317" s="20" t="s">
        <v>21</v>
      </c>
      <c r="F2317" s="19" t="s">
        <v>21</v>
      </c>
      <c r="G2317" s="180">
        <v>98615</v>
      </c>
      <c r="H2317" s="21" t="s">
        <v>3393</v>
      </c>
      <c r="I2317" s="19" t="s">
        <v>15719</v>
      </c>
      <c r="J2317" s="19" t="s">
        <v>9283</v>
      </c>
      <c r="K2317" s="20" t="s">
        <v>7997</v>
      </c>
      <c r="L2317" s="19" t="s">
        <v>25</v>
      </c>
    </row>
    <row r="2318" spans="1:12" x14ac:dyDescent="0.25">
      <c r="A2318" s="19" t="s">
        <v>2744</v>
      </c>
      <c r="B2318" s="19" t="s">
        <v>2745</v>
      </c>
      <c r="C2318" s="19" t="s">
        <v>3375</v>
      </c>
      <c r="D2318" s="19" t="s">
        <v>3376</v>
      </c>
      <c r="E2318" s="20" t="s">
        <v>21</v>
      </c>
      <c r="F2318" s="19" t="s">
        <v>21</v>
      </c>
      <c r="G2318" s="180">
        <v>98616</v>
      </c>
      <c r="H2318" s="21" t="s">
        <v>3394</v>
      </c>
      <c r="I2318" s="19" t="s">
        <v>15719</v>
      </c>
      <c r="J2318" s="19" t="s">
        <v>9283</v>
      </c>
      <c r="K2318" s="20" t="s">
        <v>13842</v>
      </c>
      <c r="L2318" s="19" t="s">
        <v>25</v>
      </c>
    </row>
    <row r="2319" spans="1:12" x14ac:dyDescent="0.25">
      <c r="A2319" s="19" t="s">
        <v>2744</v>
      </c>
      <c r="B2319" s="19" t="s">
        <v>2745</v>
      </c>
      <c r="C2319" s="19" t="s">
        <v>3375</v>
      </c>
      <c r="D2319" s="19" t="s">
        <v>3376</v>
      </c>
      <c r="E2319" s="20" t="s">
        <v>21</v>
      </c>
      <c r="F2319" s="19" t="s">
        <v>21</v>
      </c>
      <c r="G2319" s="180">
        <v>98617</v>
      </c>
      <c r="H2319" s="21" t="s">
        <v>3396</v>
      </c>
      <c r="I2319" s="19" t="s">
        <v>15719</v>
      </c>
      <c r="J2319" s="19" t="s">
        <v>9283</v>
      </c>
      <c r="K2319" s="20" t="s">
        <v>13843</v>
      </c>
      <c r="L2319" s="19" t="s">
        <v>25</v>
      </c>
    </row>
    <row r="2320" spans="1:12" x14ac:dyDescent="0.25">
      <c r="A2320" s="19" t="s">
        <v>2744</v>
      </c>
      <c r="B2320" s="19" t="s">
        <v>2745</v>
      </c>
      <c r="C2320" s="19" t="s">
        <v>3375</v>
      </c>
      <c r="D2320" s="19" t="s">
        <v>3376</v>
      </c>
      <c r="E2320" s="20" t="s">
        <v>21</v>
      </c>
      <c r="F2320" s="19" t="s">
        <v>21</v>
      </c>
      <c r="G2320" s="180">
        <v>98618</v>
      </c>
      <c r="H2320" s="21" t="s">
        <v>3397</v>
      </c>
      <c r="I2320" s="19" t="s">
        <v>15719</v>
      </c>
      <c r="J2320" s="19" t="s">
        <v>9283</v>
      </c>
      <c r="K2320" s="20" t="s">
        <v>13844</v>
      </c>
      <c r="L2320" s="19" t="s">
        <v>25</v>
      </c>
    </row>
    <row r="2321" spans="1:12" x14ac:dyDescent="0.25">
      <c r="A2321" s="19" t="s">
        <v>2744</v>
      </c>
      <c r="B2321" s="19" t="s">
        <v>2745</v>
      </c>
      <c r="C2321" s="19" t="s">
        <v>3375</v>
      </c>
      <c r="D2321" s="19" t="s">
        <v>3376</v>
      </c>
      <c r="E2321" s="20" t="s">
        <v>21</v>
      </c>
      <c r="F2321" s="19" t="s">
        <v>21</v>
      </c>
      <c r="G2321" s="180">
        <v>98619</v>
      </c>
      <c r="H2321" s="21" t="s">
        <v>3398</v>
      </c>
      <c r="I2321" s="19" t="s">
        <v>15719</v>
      </c>
      <c r="J2321" s="19" t="s">
        <v>9283</v>
      </c>
      <c r="K2321" s="20" t="s">
        <v>13845</v>
      </c>
      <c r="L2321" s="19" t="s">
        <v>25</v>
      </c>
    </row>
    <row r="2322" spans="1:12" x14ac:dyDescent="0.25">
      <c r="A2322" s="19" t="s">
        <v>2744</v>
      </c>
      <c r="B2322" s="19" t="s">
        <v>2745</v>
      </c>
      <c r="C2322" s="19" t="s">
        <v>3375</v>
      </c>
      <c r="D2322" s="19" t="s">
        <v>3376</v>
      </c>
      <c r="E2322" s="20" t="s">
        <v>21</v>
      </c>
      <c r="F2322" s="19" t="s">
        <v>21</v>
      </c>
      <c r="G2322" s="180">
        <v>98620</v>
      </c>
      <c r="H2322" s="21" t="s">
        <v>3399</v>
      </c>
      <c r="I2322" s="19" t="s">
        <v>15719</v>
      </c>
      <c r="J2322" s="19" t="s">
        <v>9283</v>
      </c>
      <c r="K2322" s="20" t="s">
        <v>13846</v>
      </c>
      <c r="L2322" s="19" t="s">
        <v>25</v>
      </c>
    </row>
    <row r="2323" spans="1:12" x14ac:dyDescent="0.25">
      <c r="A2323" s="19" t="s">
        <v>2744</v>
      </c>
      <c r="B2323" s="19" t="s">
        <v>2745</v>
      </c>
      <c r="C2323" s="19" t="s">
        <v>3375</v>
      </c>
      <c r="D2323" s="19" t="s">
        <v>3376</v>
      </c>
      <c r="E2323" s="20" t="s">
        <v>21</v>
      </c>
      <c r="F2323" s="19" t="s">
        <v>21</v>
      </c>
      <c r="G2323" s="180">
        <v>98621</v>
      </c>
      <c r="H2323" s="21" t="s">
        <v>3400</v>
      </c>
      <c r="I2323" s="19" t="s">
        <v>15719</v>
      </c>
      <c r="J2323" s="19" t="s">
        <v>9283</v>
      </c>
      <c r="K2323" s="20" t="s">
        <v>13847</v>
      </c>
      <c r="L2323" s="19" t="s">
        <v>25</v>
      </c>
    </row>
    <row r="2324" spans="1:12" x14ac:dyDescent="0.25">
      <c r="A2324" s="19" t="s">
        <v>2744</v>
      </c>
      <c r="B2324" s="19" t="s">
        <v>2745</v>
      </c>
      <c r="C2324" s="19" t="s">
        <v>3375</v>
      </c>
      <c r="D2324" s="19" t="s">
        <v>3376</v>
      </c>
      <c r="E2324" s="20" t="s">
        <v>21</v>
      </c>
      <c r="F2324" s="19" t="s">
        <v>21</v>
      </c>
      <c r="G2324" s="180">
        <v>98622</v>
      </c>
      <c r="H2324" s="21" t="s">
        <v>3401</v>
      </c>
      <c r="I2324" s="19" t="s">
        <v>15719</v>
      </c>
      <c r="J2324" s="19" t="s">
        <v>9283</v>
      </c>
      <c r="K2324" s="20" t="s">
        <v>11330</v>
      </c>
      <c r="L2324" s="19" t="s">
        <v>25</v>
      </c>
    </row>
    <row r="2325" spans="1:12" x14ac:dyDescent="0.25">
      <c r="A2325" s="19" t="s">
        <v>2744</v>
      </c>
      <c r="B2325" s="19" t="s">
        <v>2745</v>
      </c>
      <c r="C2325" s="19" t="s">
        <v>3375</v>
      </c>
      <c r="D2325" s="19" t="s">
        <v>3376</v>
      </c>
      <c r="E2325" s="20" t="s">
        <v>21</v>
      </c>
      <c r="F2325" s="19" t="s">
        <v>21</v>
      </c>
      <c r="G2325" s="180">
        <v>98623</v>
      </c>
      <c r="H2325" s="21" t="s">
        <v>3402</v>
      </c>
      <c r="I2325" s="19" t="s">
        <v>15719</v>
      </c>
      <c r="J2325" s="19" t="s">
        <v>9283</v>
      </c>
      <c r="K2325" s="20" t="s">
        <v>13848</v>
      </c>
      <c r="L2325" s="19" t="s">
        <v>25</v>
      </c>
    </row>
    <row r="2326" spans="1:12" x14ac:dyDescent="0.25">
      <c r="A2326" s="19" t="s">
        <v>2744</v>
      </c>
      <c r="B2326" s="19" t="s">
        <v>2745</v>
      </c>
      <c r="C2326" s="19" t="s">
        <v>3375</v>
      </c>
      <c r="D2326" s="19" t="s">
        <v>3376</v>
      </c>
      <c r="E2326" s="20" t="s">
        <v>21</v>
      </c>
      <c r="F2326" s="19" t="s">
        <v>21</v>
      </c>
      <c r="G2326" s="180">
        <v>98624</v>
      </c>
      <c r="H2326" s="21" t="s">
        <v>3403</v>
      </c>
      <c r="I2326" s="19" t="s">
        <v>15719</v>
      </c>
      <c r="J2326" s="19" t="s">
        <v>9283</v>
      </c>
      <c r="K2326" s="20" t="s">
        <v>13849</v>
      </c>
      <c r="L2326" s="19" t="s">
        <v>25</v>
      </c>
    </row>
    <row r="2327" spans="1:12" x14ac:dyDescent="0.25">
      <c r="A2327" s="19" t="s">
        <v>2744</v>
      </c>
      <c r="B2327" s="19" t="s">
        <v>2745</v>
      </c>
      <c r="C2327" s="19" t="s">
        <v>3375</v>
      </c>
      <c r="D2327" s="19" t="s">
        <v>3376</v>
      </c>
      <c r="E2327" s="20" t="s">
        <v>21</v>
      </c>
      <c r="F2327" s="19" t="s">
        <v>21</v>
      </c>
      <c r="G2327" s="180">
        <v>98625</v>
      </c>
      <c r="H2327" s="21" t="s">
        <v>3404</v>
      </c>
      <c r="I2327" s="19" t="s">
        <v>15719</v>
      </c>
      <c r="J2327" s="19" t="s">
        <v>9283</v>
      </c>
      <c r="K2327" s="20" t="s">
        <v>13850</v>
      </c>
      <c r="L2327" s="19" t="s">
        <v>25</v>
      </c>
    </row>
    <row r="2328" spans="1:12" x14ac:dyDescent="0.25">
      <c r="A2328" s="19" t="s">
        <v>2744</v>
      </c>
      <c r="B2328" s="19" t="s">
        <v>2745</v>
      </c>
      <c r="C2328" s="19" t="s">
        <v>3375</v>
      </c>
      <c r="D2328" s="19" t="s">
        <v>3376</v>
      </c>
      <c r="E2328" s="20" t="s">
        <v>21</v>
      </c>
      <c r="F2328" s="19" t="s">
        <v>21</v>
      </c>
      <c r="G2328" s="180">
        <v>98626</v>
      </c>
      <c r="H2328" s="21" t="s">
        <v>3405</v>
      </c>
      <c r="I2328" s="19" t="s">
        <v>15719</v>
      </c>
      <c r="J2328" s="19" t="s">
        <v>9283</v>
      </c>
      <c r="K2328" s="20" t="s">
        <v>13851</v>
      </c>
      <c r="L2328" s="19" t="s">
        <v>25</v>
      </c>
    </row>
    <row r="2329" spans="1:12" x14ac:dyDescent="0.25">
      <c r="A2329" s="19" t="s">
        <v>2744</v>
      </c>
      <c r="B2329" s="19" t="s">
        <v>2745</v>
      </c>
      <c r="C2329" s="19" t="s">
        <v>3375</v>
      </c>
      <c r="D2329" s="19" t="s">
        <v>3376</v>
      </c>
      <c r="E2329" s="20" t="s">
        <v>21</v>
      </c>
      <c r="F2329" s="19" t="s">
        <v>21</v>
      </c>
      <c r="G2329" s="180">
        <v>98655</v>
      </c>
      <c r="H2329" s="21" t="s">
        <v>3406</v>
      </c>
      <c r="I2329" s="19" t="s">
        <v>15747</v>
      </c>
      <c r="J2329" s="19" t="s">
        <v>9283</v>
      </c>
      <c r="K2329" s="20" t="s">
        <v>13852</v>
      </c>
      <c r="L2329" s="19" t="s">
        <v>25</v>
      </c>
    </row>
    <row r="2330" spans="1:12" x14ac:dyDescent="0.25">
      <c r="A2330" s="19" t="s">
        <v>2744</v>
      </c>
      <c r="B2330" s="19" t="s">
        <v>2745</v>
      </c>
      <c r="C2330" s="19" t="s">
        <v>3375</v>
      </c>
      <c r="D2330" s="19" t="s">
        <v>3376</v>
      </c>
      <c r="E2330" s="20" t="s">
        <v>21</v>
      </c>
      <c r="F2330" s="19" t="s">
        <v>21</v>
      </c>
      <c r="G2330" s="180">
        <v>98656</v>
      </c>
      <c r="H2330" s="21" t="s">
        <v>3407</v>
      </c>
      <c r="I2330" s="19" t="s">
        <v>15747</v>
      </c>
      <c r="J2330" s="19" t="s">
        <v>9283</v>
      </c>
      <c r="K2330" s="20" t="s">
        <v>13853</v>
      </c>
      <c r="L2330" s="19" t="s">
        <v>25</v>
      </c>
    </row>
    <row r="2331" spans="1:12" x14ac:dyDescent="0.25">
      <c r="A2331" s="19" t="s">
        <v>2744</v>
      </c>
      <c r="B2331" s="19" t="s">
        <v>2745</v>
      </c>
      <c r="C2331" s="19" t="s">
        <v>3375</v>
      </c>
      <c r="D2331" s="19" t="s">
        <v>3376</v>
      </c>
      <c r="E2331" s="20" t="s">
        <v>21</v>
      </c>
      <c r="F2331" s="19" t="s">
        <v>21</v>
      </c>
      <c r="G2331" s="180">
        <v>98657</v>
      </c>
      <c r="H2331" s="21" t="s">
        <v>3408</v>
      </c>
      <c r="I2331" s="19" t="s">
        <v>15747</v>
      </c>
      <c r="J2331" s="19" t="s">
        <v>9283</v>
      </c>
      <c r="K2331" s="20" t="s">
        <v>13854</v>
      </c>
      <c r="L2331" s="19" t="s">
        <v>25</v>
      </c>
    </row>
    <row r="2332" spans="1:12" x14ac:dyDescent="0.25">
      <c r="A2332" s="19" t="s">
        <v>2744</v>
      </c>
      <c r="B2332" s="19" t="s">
        <v>2745</v>
      </c>
      <c r="C2332" s="19" t="s">
        <v>3375</v>
      </c>
      <c r="D2332" s="19" t="s">
        <v>3376</v>
      </c>
      <c r="E2332" s="20" t="s">
        <v>21</v>
      </c>
      <c r="F2332" s="19" t="s">
        <v>21</v>
      </c>
      <c r="G2332" s="180">
        <v>98658</v>
      </c>
      <c r="H2332" s="21" t="s">
        <v>3409</v>
      </c>
      <c r="I2332" s="19" t="s">
        <v>15747</v>
      </c>
      <c r="J2332" s="19" t="s">
        <v>9283</v>
      </c>
      <c r="K2332" s="20" t="s">
        <v>13855</v>
      </c>
      <c r="L2332" s="19" t="s">
        <v>25</v>
      </c>
    </row>
    <row r="2333" spans="1:12" x14ac:dyDescent="0.25">
      <c r="A2333" s="19" t="s">
        <v>2744</v>
      </c>
      <c r="B2333" s="19" t="s">
        <v>2745</v>
      </c>
      <c r="C2333" s="19" t="s">
        <v>3375</v>
      </c>
      <c r="D2333" s="19" t="s">
        <v>3376</v>
      </c>
      <c r="E2333" s="20" t="s">
        <v>21</v>
      </c>
      <c r="F2333" s="19" t="s">
        <v>21</v>
      </c>
      <c r="G2333" s="180">
        <v>98659</v>
      </c>
      <c r="H2333" s="21" t="s">
        <v>3411</v>
      </c>
      <c r="I2333" s="19" t="s">
        <v>15747</v>
      </c>
      <c r="J2333" s="19" t="s">
        <v>9283</v>
      </c>
      <c r="K2333" s="20" t="s">
        <v>13856</v>
      </c>
      <c r="L2333" s="19" t="s">
        <v>25</v>
      </c>
    </row>
    <row r="2334" spans="1:12" x14ac:dyDescent="0.25">
      <c r="A2334" s="19" t="s">
        <v>2744</v>
      </c>
      <c r="B2334" s="19" t="s">
        <v>2745</v>
      </c>
      <c r="C2334" s="19" t="s">
        <v>3375</v>
      </c>
      <c r="D2334" s="19" t="s">
        <v>3376</v>
      </c>
      <c r="E2334" s="20" t="s">
        <v>21</v>
      </c>
      <c r="F2334" s="19" t="s">
        <v>21</v>
      </c>
      <c r="G2334" s="180">
        <v>98746</v>
      </c>
      <c r="H2334" s="21" t="s">
        <v>3412</v>
      </c>
      <c r="I2334" s="19" t="s">
        <v>15747</v>
      </c>
      <c r="J2334" s="19" t="s">
        <v>23</v>
      </c>
      <c r="K2334" s="20" t="s">
        <v>10783</v>
      </c>
      <c r="L2334" s="19" t="s">
        <v>25</v>
      </c>
    </row>
    <row r="2335" spans="1:12" x14ac:dyDescent="0.25">
      <c r="A2335" s="19" t="s">
        <v>2744</v>
      </c>
      <c r="B2335" s="19" t="s">
        <v>2745</v>
      </c>
      <c r="C2335" s="19" t="s">
        <v>3375</v>
      </c>
      <c r="D2335" s="19" t="s">
        <v>3376</v>
      </c>
      <c r="E2335" s="20" t="s">
        <v>21</v>
      </c>
      <c r="F2335" s="19" t="s">
        <v>21</v>
      </c>
      <c r="G2335" s="180">
        <v>98749</v>
      </c>
      <c r="H2335" s="21" t="s">
        <v>3413</v>
      </c>
      <c r="I2335" s="19" t="s">
        <v>15747</v>
      </c>
      <c r="J2335" s="19" t="s">
        <v>23</v>
      </c>
      <c r="K2335" s="20" t="s">
        <v>13857</v>
      </c>
      <c r="L2335" s="19" t="s">
        <v>25</v>
      </c>
    </row>
    <row r="2336" spans="1:12" x14ac:dyDescent="0.25">
      <c r="A2336" s="19" t="s">
        <v>2744</v>
      </c>
      <c r="B2336" s="19" t="s">
        <v>2745</v>
      </c>
      <c r="C2336" s="19" t="s">
        <v>3375</v>
      </c>
      <c r="D2336" s="19" t="s">
        <v>3376</v>
      </c>
      <c r="E2336" s="20" t="s">
        <v>21</v>
      </c>
      <c r="F2336" s="19" t="s">
        <v>21</v>
      </c>
      <c r="G2336" s="180">
        <v>98750</v>
      </c>
      <c r="H2336" s="21" t="s">
        <v>3414</v>
      </c>
      <c r="I2336" s="19" t="s">
        <v>15747</v>
      </c>
      <c r="J2336" s="19" t="s">
        <v>23</v>
      </c>
      <c r="K2336" s="20" t="s">
        <v>13858</v>
      </c>
      <c r="L2336" s="19" t="s">
        <v>25</v>
      </c>
    </row>
    <row r="2337" spans="1:12" x14ac:dyDescent="0.25">
      <c r="A2337" s="19" t="s">
        <v>2744</v>
      </c>
      <c r="B2337" s="19" t="s">
        <v>2745</v>
      </c>
      <c r="C2337" s="19" t="s">
        <v>3375</v>
      </c>
      <c r="D2337" s="19" t="s">
        <v>3376</v>
      </c>
      <c r="E2337" s="20" t="s">
        <v>21</v>
      </c>
      <c r="F2337" s="19" t="s">
        <v>21</v>
      </c>
      <c r="G2337" s="180">
        <v>98751</v>
      </c>
      <c r="H2337" s="21" t="s">
        <v>3415</v>
      </c>
      <c r="I2337" s="19" t="s">
        <v>15747</v>
      </c>
      <c r="J2337" s="19" t="s">
        <v>23</v>
      </c>
      <c r="K2337" s="20" t="s">
        <v>13859</v>
      </c>
      <c r="L2337" s="19" t="s">
        <v>25</v>
      </c>
    </row>
    <row r="2338" spans="1:12" x14ac:dyDescent="0.25">
      <c r="A2338" s="19" t="s">
        <v>2744</v>
      </c>
      <c r="B2338" s="19" t="s">
        <v>2745</v>
      </c>
      <c r="C2338" s="19" t="s">
        <v>3375</v>
      </c>
      <c r="D2338" s="19" t="s">
        <v>3376</v>
      </c>
      <c r="E2338" s="20" t="s">
        <v>21</v>
      </c>
      <c r="F2338" s="19" t="s">
        <v>21</v>
      </c>
      <c r="G2338" s="180">
        <v>98752</v>
      </c>
      <c r="H2338" s="21" t="s">
        <v>3416</v>
      </c>
      <c r="I2338" s="19" t="s">
        <v>15747</v>
      </c>
      <c r="J2338" s="19" t="s">
        <v>23</v>
      </c>
      <c r="K2338" s="20" t="s">
        <v>13860</v>
      </c>
      <c r="L2338" s="19" t="s">
        <v>25</v>
      </c>
    </row>
    <row r="2339" spans="1:12" x14ac:dyDescent="0.25">
      <c r="A2339" s="19" t="s">
        <v>2744</v>
      </c>
      <c r="B2339" s="19" t="s">
        <v>2745</v>
      </c>
      <c r="C2339" s="19" t="s">
        <v>3375</v>
      </c>
      <c r="D2339" s="19" t="s">
        <v>3376</v>
      </c>
      <c r="E2339" s="20" t="s">
        <v>21</v>
      </c>
      <c r="F2339" s="19" t="s">
        <v>21</v>
      </c>
      <c r="G2339" s="180">
        <v>98753</v>
      </c>
      <c r="H2339" s="21" t="s">
        <v>3417</v>
      </c>
      <c r="I2339" s="19" t="s">
        <v>15747</v>
      </c>
      <c r="J2339" s="19" t="s">
        <v>23</v>
      </c>
      <c r="K2339" s="20" t="s">
        <v>13861</v>
      </c>
      <c r="L2339" s="19" t="s">
        <v>25</v>
      </c>
    </row>
    <row r="2340" spans="1:12" ht="27" x14ac:dyDescent="0.25">
      <c r="A2340" s="19" t="s">
        <v>2744</v>
      </c>
      <c r="B2340" s="19" t="s">
        <v>2745</v>
      </c>
      <c r="C2340" s="19" t="s">
        <v>3375</v>
      </c>
      <c r="D2340" s="19" t="s">
        <v>3376</v>
      </c>
      <c r="E2340" s="20" t="s">
        <v>21</v>
      </c>
      <c r="F2340" s="19" t="s">
        <v>21</v>
      </c>
      <c r="G2340" s="180">
        <v>100763</v>
      </c>
      <c r="H2340" s="21" t="s">
        <v>3418</v>
      </c>
      <c r="I2340" s="19" t="s">
        <v>15980</v>
      </c>
      <c r="J2340" s="19" t="s">
        <v>9283</v>
      </c>
      <c r="K2340" s="20" t="s">
        <v>5883</v>
      </c>
      <c r="L2340" s="19" t="s">
        <v>25</v>
      </c>
    </row>
    <row r="2341" spans="1:12" ht="27" x14ac:dyDescent="0.25">
      <c r="A2341" s="19" t="s">
        <v>2744</v>
      </c>
      <c r="B2341" s="19" t="s">
        <v>2745</v>
      </c>
      <c r="C2341" s="19" t="s">
        <v>3375</v>
      </c>
      <c r="D2341" s="19" t="s">
        <v>3376</v>
      </c>
      <c r="E2341" s="20" t="s">
        <v>21</v>
      </c>
      <c r="F2341" s="19" t="s">
        <v>21</v>
      </c>
      <c r="G2341" s="180">
        <v>100764</v>
      </c>
      <c r="H2341" s="21" t="s">
        <v>3419</v>
      </c>
      <c r="I2341" s="19" t="s">
        <v>15980</v>
      </c>
      <c r="J2341" s="19" t="s">
        <v>9283</v>
      </c>
      <c r="K2341" s="20" t="s">
        <v>6593</v>
      </c>
      <c r="L2341" s="19" t="s">
        <v>25</v>
      </c>
    </row>
    <row r="2342" spans="1:12" ht="27" x14ac:dyDescent="0.25">
      <c r="A2342" s="19" t="s">
        <v>2744</v>
      </c>
      <c r="B2342" s="19" t="s">
        <v>2745</v>
      </c>
      <c r="C2342" s="19" t="s">
        <v>3375</v>
      </c>
      <c r="D2342" s="19" t="s">
        <v>3376</v>
      </c>
      <c r="E2342" s="20" t="s">
        <v>21</v>
      </c>
      <c r="F2342" s="19" t="s">
        <v>21</v>
      </c>
      <c r="G2342" s="180">
        <v>100765</v>
      </c>
      <c r="H2342" s="21" t="s">
        <v>3421</v>
      </c>
      <c r="I2342" s="19" t="s">
        <v>15980</v>
      </c>
      <c r="J2342" s="19" t="s">
        <v>9283</v>
      </c>
      <c r="K2342" s="20" t="s">
        <v>9130</v>
      </c>
      <c r="L2342" s="19" t="s">
        <v>25</v>
      </c>
    </row>
    <row r="2343" spans="1:12" x14ac:dyDescent="0.25">
      <c r="A2343" s="19" t="s">
        <v>2744</v>
      </c>
      <c r="B2343" s="19" t="s">
        <v>2745</v>
      </c>
      <c r="C2343" s="19" t="s">
        <v>3375</v>
      </c>
      <c r="D2343" s="19" t="s">
        <v>3376</v>
      </c>
      <c r="E2343" s="20" t="s">
        <v>21</v>
      </c>
      <c r="F2343" s="19" t="s">
        <v>21</v>
      </c>
      <c r="G2343" s="180">
        <v>100766</v>
      </c>
      <c r="H2343" s="21" t="s">
        <v>3423</v>
      </c>
      <c r="I2343" s="19" t="s">
        <v>15980</v>
      </c>
      <c r="J2343" s="19" t="s">
        <v>9283</v>
      </c>
      <c r="K2343" s="20" t="s">
        <v>5416</v>
      </c>
      <c r="L2343" s="19" t="s">
        <v>25</v>
      </c>
    </row>
    <row r="2344" spans="1:12" ht="27" x14ac:dyDescent="0.25">
      <c r="A2344" s="19" t="s">
        <v>2744</v>
      </c>
      <c r="B2344" s="19" t="s">
        <v>2745</v>
      </c>
      <c r="C2344" s="19" t="s">
        <v>3375</v>
      </c>
      <c r="D2344" s="19" t="s">
        <v>3376</v>
      </c>
      <c r="E2344" s="20" t="s">
        <v>21</v>
      </c>
      <c r="F2344" s="19" t="s">
        <v>21</v>
      </c>
      <c r="G2344" s="180">
        <v>100767</v>
      </c>
      <c r="H2344" s="21" t="s">
        <v>3424</v>
      </c>
      <c r="I2344" s="19" t="s">
        <v>15980</v>
      </c>
      <c r="J2344" s="19" t="s">
        <v>9283</v>
      </c>
      <c r="K2344" s="20" t="s">
        <v>3210</v>
      </c>
      <c r="L2344" s="19" t="s">
        <v>25</v>
      </c>
    </row>
    <row r="2345" spans="1:12" ht="27" x14ac:dyDescent="0.25">
      <c r="A2345" s="19" t="s">
        <v>2744</v>
      </c>
      <c r="B2345" s="19" t="s">
        <v>2745</v>
      </c>
      <c r="C2345" s="19" t="s">
        <v>3375</v>
      </c>
      <c r="D2345" s="19" t="s">
        <v>3376</v>
      </c>
      <c r="E2345" s="20" t="s">
        <v>21</v>
      </c>
      <c r="F2345" s="19" t="s">
        <v>21</v>
      </c>
      <c r="G2345" s="180">
        <v>100768</v>
      </c>
      <c r="H2345" s="21" t="s">
        <v>3426</v>
      </c>
      <c r="I2345" s="19" t="s">
        <v>15980</v>
      </c>
      <c r="J2345" s="19" t="s">
        <v>9283</v>
      </c>
      <c r="K2345" s="20" t="s">
        <v>11559</v>
      </c>
      <c r="L2345" s="19" t="s">
        <v>25</v>
      </c>
    </row>
    <row r="2346" spans="1:12" ht="27" x14ac:dyDescent="0.25">
      <c r="A2346" s="19" t="s">
        <v>2744</v>
      </c>
      <c r="B2346" s="19" t="s">
        <v>2745</v>
      </c>
      <c r="C2346" s="19" t="s">
        <v>3375</v>
      </c>
      <c r="D2346" s="19" t="s">
        <v>3376</v>
      </c>
      <c r="E2346" s="20" t="s">
        <v>21</v>
      </c>
      <c r="F2346" s="19" t="s">
        <v>21</v>
      </c>
      <c r="G2346" s="180">
        <v>100769</v>
      </c>
      <c r="H2346" s="21" t="s">
        <v>3428</v>
      </c>
      <c r="I2346" s="19" t="s">
        <v>15980</v>
      </c>
      <c r="J2346" s="19" t="s">
        <v>9283</v>
      </c>
      <c r="K2346" s="20" t="s">
        <v>11878</v>
      </c>
      <c r="L2346" s="19" t="s">
        <v>25</v>
      </c>
    </row>
    <row r="2347" spans="1:12" ht="27" x14ac:dyDescent="0.25">
      <c r="A2347" s="19" t="s">
        <v>2744</v>
      </c>
      <c r="B2347" s="19" t="s">
        <v>2745</v>
      </c>
      <c r="C2347" s="19" t="s">
        <v>3375</v>
      </c>
      <c r="D2347" s="19" t="s">
        <v>3376</v>
      </c>
      <c r="E2347" s="20" t="s">
        <v>21</v>
      </c>
      <c r="F2347" s="19" t="s">
        <v>21</v>
      </c>
      <c r="G2347" s="180">
        <v>100770</v>
      </c>
      <c r="H2347" s="21" t="s">
        <v>3430</v>
      </c>
      <c r="I2347" s="19" t="s">
        <v>15980</v>
      </c>
      <c r="J2347" s="19" t="s">
        <v>9283</v>
      </c>
      <c r="K2347" s="20" t="s">
        <v>13862</v>
      </c>
      <c r="L2347" s="19" t="s">
        <v>25</v>
      </c>
    </row>
    <row r="2348" spans="1:12" ht="27" x14ac:dyDescent="0.25">
      <c r="A2348" s="19" t="s">
        <v>2744</v>
      </c>
      <c r="B2348" s="19" t="s">
        <v>2745</v>
      </c>
      <c r="C2348" s="19" t="s">
        <v>3375</v>
      </c>
      <c r="D2348" s="19" t="s">
        <v>3376</v>
      </c>
      <c r="E2348" s="20" t="s">
        <v>21</v>
      </c>
      <c r="F2348" s="19" t="s">
        <v>21</v>
      </c>
      <c r="G2348" s="180">
        <v>100771</v>
      </c>
      <c r="H2348" s="21" t="s">
        <v>3431</v>
      </c>
      <c r="I2348" s="19" t="s">
        <v>15980</v>
      </c>
      <c r="J2348" s="19" t="s">
        <v>9283</v>
      </c>
      <c r="K2348" s="20" t="s">
        <v>113</v>
      </c>
      <c r="L2348" s="19" t="s">
        <v>25</v>
      </c>
    </row>
    <row r="2349" spans="1:12" ht="27" x14ac:dyDescent="0.25">
      <c r="A2349" s="19" t="s">
        <v>2744</v>
      </c>
      <c r="B2349" s="19" t="s">
        <v>2745</v>
      </c>
      <c r="C2349" s="19" t="s">
        <v>3375</v>
      </c>
      <c r="D2349" s="19" t="s">
        <v>3376</v>
      </c>
      <c r="E2349" s="20" t="s">
        <v>21</v>
      </c>
      <c r="F2349" s="19" t="s">
        <v>21</v>
      </c>
      <c r="G2349" s="180">
        <v>100772</v>
      </c>
      <c r="H2349" s="21" t="s">
        <v>3433</v>
      </c>
      <c r="I2349" s="19" t="s">
        <v>15980</v>
      </c>
      <c r="J2349" s="19" t="s">
        <v>9283</v>
      </c>
      <c r="K2349" s="20" t="s">
        <v>9755</v>
      </c>
      <c r="L2349" s="19" t="s">
        <v>25</v>
      </c>
    </row>
    <row r="2350" spans="1:12" ht="27" x14ac:dyDescent="0.25">
      <c r="A2350" s="19" t="s">
        <v>2744</v>
      </c>
      <c r="B2350" s="19" t="s">
        <v>2745</v>
      </c>
      <c r="C2350" s="19" t="s">
        <v>3375</v>
      </c>
      <c r="D2350" s="19" t="s">
        <v>3376</v>
      </c>
      <c r="E2350" s="20" t="s">
        <v>21</v>
      </c>
      <c r="F2350" s="19" t="s">
        <v>21</v>
      </c>
      <c r="G2350" s="180">
        <v>100773</v>
      </c>
      <c r="H2350" s="21" t="s">
        <v>3435</v>
      </c>
      <c r="I2350" s="19" t="s">
        <v>15980</v>
      </c>
      <c r="J2350" s="19" t="s">
        <v>9283</v>
      </c>
      <c r="K2350" s="20" t="s">
        <v>4968</v>
      </c>
      <c r="L2350" s="19" t="s">
        <v>25</v>
      </c>
    </row>
    <row r="2351" spans="1:12" ht="27" x14ac:dyDescent="0.25">
      <c r="A2351" s="19" t="s">
        <v>2744</v>
      </c>
      <c r="B2351" s="19" t="s">
        <v>2745</v>
      </c>
      <c r="C2351" s="19" t="s">
        <v>3375</v>
      </c>
      <c r="D2351" s="19" t="s">
        <v>3376</v>
      </c>
      <c r="E2351" s="20" t="s">
        <v>21</v>
      </c>
      <c r="F2351" s="19" t="s">
        <v>21</v>
      </c>
      <c r="G2351" s="180">
        <v>100774</v>
      </c>
      <c r="H2351" s="21" t="s">
        <v>3436</v>
      </c>
      <c r="I2351" s="19" t="s">
        <v>15980</v>
      </c>
      <c r="J2351" s="19" t="s">
        <v>9283</v>
      </c>
      <c r="K2351" s="20" t="s">
        <v>5070</v>
      </c>
      <c r="L2351" s="19" t="s">
        <v>25</v>
      </c>
    </row>
    <row r="2352" spans="1:12" ht="27" x14ac:dyDescent="0.25">
      <c r="A2352" s="19" t="s">
        <v>2744</v>
      </c>
      <c r="B2352" s="19" t="s">
        <v>2745</v>
      </c>
      <c r="C2352" s="19" t="s">
        <v>3375</v>
      </c>
      <c r="D2352" s="19" t="s">
        <v>3376</v>
      </c>
      <c r="E2352" s="20" t="s">
        <v>21</v>
      </c>
      <c r="F2352" s="19" t="s">
        <v>21</v>
      </c>
      <c r="G2352" s="180">
        <v>100775</v>
      </c>
      <c r="H2352" s="21" t="s">
        <v>3437</v>
      </c>
      <c r="I2352" s="19" t="s">
        <v>15980</v>
      </c>
      <c r="J2352" s="19" t="s">
        <v>9283</v>
      </c>
      <c r="K2352" s="20" t="s">
        <v>6785</v>
      </c>
      <c r="L2352" s="19" t="s">
        <v>25</v>
      </c>
    </row>
    <row r="2353" spans="1:12" ht="27" x14ac:dyDescent="0.25">
      <c r="A2353" s="19" t="s">
        <v>2744</v>
      </c>
      <c r="B2353" s="19" t="s">
        <v>2745</v>
      </c>
      <c r="C2353" s="19" t="s">
        <v>3375</v>
      </c>
      <c r="D2353" s="19" t="s">
        <v>3376</v>
      </c>
      <c r="E2353" s="20" t="s">
        <v>21</v>
      </c>
      <c r="F2353" s="19" t="s">
        <v>21</v>
      </c>
      <c r="G2353" s="180">
        <v>100776</v>
      </c>
      <c r="H2353" s="21" t="s">
        <v>3439</v>
      </c>
      <c r="I2353" s="19" t="s">
        <v>15980</v>
      </c>
      <c r="J2353" s="19" t="s">
        <v>9283</v>
      </c>
      <c r="K2353" s="20" t="s">
        <v>8315</v>
      </c>
      <c r="L2353" s="19" t="s">
        <v>25</v>
      </c>
    </row>
    <row r="2354" spans="1:12" ht="27" x14ac:dyDescent="0.25">
      <c r="A2354" s="19" t="s">
        <v>2744</v>
      </c>
      <c r="B2354" s="19" t="s">
        <v>2745</v>
      </c>
      <c r="C2354" s="19" t="s">
        <v>3375</v>
      </c>
      <c r="D2354" s="19" t="s">
        <v>3376</v>
      </c>
      <c r="E2354" s="20" t="s">
        <v>21</v>
      </c>
      <c r="F2354" s="19" t="s">
        <v>21</v>
      </c>
      <c r="G2354" s="180">
        <v>100777</v>
      </c>
      <c r="H2354" s="21" t="s">
        <v>3441</v>
      </c>
      <c r="I2354" s="19" t="s">
        <v>15980</v>
      </c>
      <c r="J2354" s="19" t="s">
        <v>9283</v>
      </c>
      <c r="K2354" s="20" t="s">
        <v>6814</v>
      </c>
      <c r="L2354" s="19" t="s">
        <v>25</v>
      </c>
    </row>
    <row r="2355" spans="1:12" ht="27" x14ac:dyDescent="0.25">
      <c r="A2355" s="19" t="s">
        <v>2744</v>
      </c>
      <c r="B2355" s="19" t="s">
        <v>2745</v>
      </c>
      <c r="C2355" s="19" t="s">
        <v>3375</v>
      </c>
      <c r="D2355" s="19" t="s">
        <v>3376</v>
      </c>
      <c r="E2355" s="20" t="s">
        <v>21</v>
      </c>
      <c r="F2355" s="19" t="s">
        <v>21</v>
      </c>
      <c r="G2355" s="180">
        <v>100778</v>
      </c>
      <c r="H2355" s="21" t="s">
        <v>3442</v>
      </c>
      <c r="I2355" s="19" t="s">
        <v>15980</v>
      </c>
      <c r="J2355" s="19" t="s">
        <v>9283</v>
      </c>
      <c r="K2355" s="20" t="s">
        <v>2192</v>
      </c>
      <c r="L2355" s="19" t="s">
        <v>25</v>
      </c>
    </row>
    <row r="2356" spans="1:12" x14ac:dyDescent="0.25">
      <c r="A2356" s="19" t="s">
        <v>3444</v>
      </c>
      <c r="B2356" s="19" t="s">
        <v>3445</v>
      </c>
      <c r="C2356" s="19" t="s">
        <v>3446</v>
      </c>
      <c r="D2356" s="19" t="s">
        <v>3447</v>
      </c>
      <c r="E2356" s="20" t="s">
        <v>21</v>
      </c>
      <c r="F2356" s="19" t="s">
        <v>21</v>
      </c>
      <c r="G2356" s="180">
        <v>98560</v>
      </c>
      <c r="H2356" s="21" t="s">
        <v>3448</v>
      </c>
      <c r="I2356" s="19" t="s">
        <v>15719</v>
      </c>
      <c r="J2356" s="19" t="s">
        <v>23</v>
      </c>
      <c r="K2356" s="20" t="s">
        <v>11366</v>
      </c>
      <c r="L2356" s="19" t="s">
        <v>25</v>
      </c>
    </row>
    <row r="2357" spans="1:12" x14ac:dyDescent="0.25">
      <c r="A2357" s="19" t="s">
        <v>3444</v>
      </c>
      <c r="B2357" s="19" t="s">
        <v>3445</v>
      </c>
      <c r="C2357" s="19" t="s">
        <v>3446</v>
      </c>
      <c r="D2357" s="19" t="s">
        <v>3447</v>
      </c>
      <c r="E2357" s="20" t="s">
        <v>21</v>
      </c>
      <c r="F2357" s="19" t="s">
        <v>21</v>
      </c>
      <c r="G2357" s="180">
        <v>98561</v>
      </c>
      <c r="H2357" s="21" t="s">
        <v>3449</v>
      </c>
      <c r="I2357" s="19" t="s">
        <v>15719</v>
      </c>
      <c r="J2357" s="19" t="s">
        <v>23</v>
      </c>
      <c r="K2357" s="20" t="s">
        <v>3738</v>
      </c>
      <c r="L2357" s="19" t="s">
        <v>25</v>
      </c>
    </row>
    <row r="2358" spans="1:12" x14ac:dyDescent="0.25">
      <c r="A2358" s="19" t="s">
        <v>3444</v>
      </c>
      <c r="B2358" s="19" t="s">
        <v>3445</v>
      </c>
      <c r="C2358" s="19" t="s">
        <v>3446</v>
      </c>
      <c r="D2358" s="19" t="s">
        <v>3447</v>
      </c>
      <c r="E2358" s="20" t="s">
        <v>21</v>
      </c>
      <c r="F2358" s="19" t="s">
        <v>21</v>
      </c>
      <c r="G2358" s="180">
        <v>98562</v>
      </c>
      <c r="H2358" s="21" t="s">
        <v>3450</v>
      </c>
      <c r="I2358" s="19" t="s">
        <v>15719</v>
      </c>
      <c r="J2358" s="19" t="s">
        <v>23</v>
      </c>
      <c r="K2358" s="20" t="s">
        <v>13863</v>
      </c>
      <c r="L2358" s="19" t="s">
        <v>25</v>
      </c>
    </row>
    <row r="2359" spans="1:12" x14ac:dyDescent="0.25">
      <c r="A2359" s="19" t="s">
        <v>3444</v>
      </c>
      <c r="B2359" s="19" t="s">
        <v>3445</v>
      </c>
      <c r="C2359" s="19" t="s">
        <v>3452</v>
      </c>
      <c r="D2359" s="19" t="s">
        <v>3453</v>
      </c>
      <c r="E2359" s="20" t="s">
        <v>21</v>
      </c>
      <c r="F2359" s="19" t="s">
        <v>21</v>
      </c>
      <c r="G2359" s="180">
        <v>98555</v>
      </c>
      <c r="H2359" s="21" t="s">
        <v>3454</v>
      </c>
      <c r="I2359" s="19" t="s">
        <v>15719</v>
      </c>
      <c r="J2359" s="19" t="s">
        <v>23</v>
      </c>
      <c r="K2359" s="20" t="s">
        <v>13864</v>
      </c>
      <c r="L2359" s="19" t="s">
        <v>25</v>
      </c>
    </row>
    <row r="2360" spans="1:12" x14ac:dyDescent="0.25">
      <c r="A2360" s="19" t="s">
        <v>3444</v>
      </c>
      <c r="B2360" s="19" t="s">
        <v>3445</v>
      </c>
      <c r="C2360" s="19" t="s">
        <v>3452</v>
      </c>
      <c r="D2360" s="19" t="s">
        <v>3453</v>
      </c>
      <c r="E2360" s="20" t="s">
        <v>21</v>
      </c>
      <c r="F2360" s="19" t="s">
        <v>21</v>
      </c>
      <c r="G2360" s="180">
        <v>98556</v>
      </c>
      <c r="H2360" s="21" t="s">
        <v>3456</v>
      </c>
      <c r="I2360" s="19" t="s">
        <v>15719</v>
      </c>
      <c r="J2360" s="19" t="s">
        <v>23</v>
      </c>
      <c r="K2360" s="20" t="s">
        <v>12728</v>
      </c>
      <c r="L2360" s="19" t="s">
        <v>25</v>
      </c>
    </row>
    <row r="2361" spans="1:12" x14ac:dyDescent="0.25">
      <c r="A2361" s="19" t="s">
        <v>3444</v>
      </c>
      <c r="B2361" s="19" t="s">
        <v>3445</v>
      </c>
      <c r="C2361" s="19" t="s">
        <v>3452</v>
      </c>
      <c r="D2361" s="19" t="s">
        <v>3453</v>
      </c>
      <c r="E2361" s="20" t="s">
        <v>21</v>
      </c>
      <c r="F2361" s="19" t="s">
        <v>21</v>
      </c>
      <c r="G2361" s="180">
        <v>98558</v>
      </c>
      <c r="H2361" s="21" t="s">
        <v>3457</v>
      </c>
      <c r="I2361" s="19" t="s">
        <v>15692</v>
      </c>
      <c r="J2361" s="19" t="s">
        <v>23</v>
      </c>
      <c r="K2361" s="20" t="s">
        <v>10605</v>
      </c>
      <c r="L2361" s="19" t="s">
        <v>25</v>
      </c>
    </row>
    <row r="2362" spans="1:12" x14ac:dyDescent="0.25">
      <c r="A2362" s="19" t="s">
        <v>3444</v>
      </c>
      <c r="B2362" s="19" t="s">
        <v>3445</v>
      </c>
      <c r="C2362" s="19" t="s">
        <v>3452</v>
      </c>
      <c r="D2362" s="19" t="s">
        <v>3453</v>
      </c>
      <c r="E2362" s="20" t="s">
        <v>21</v>
      </c>
      <c r="F2362" s="19" t="s">
        <v>21</v>
      </c>
      <c r="G2362" s="180">
        <v>98559</v>
      </c>
      <c r="H2362" s="21" t="s">
        <v>3459</v>
      </c>
      <c r="I2362" s="19" t="s">
        <v>15747</v>
      </c>
      <c r="J2362" s="19" t="s">
        <v>23</v>
      </c>
      <c r="K2362" s="20" t="s">
        <v>958</v>
      </c>
      <c r="L2362" s="19" t="s">
        <v>25</v>
      </c>
    </row>
    <row r="2363" spans="1:12" x14ac:dyDescent="0.25">
      <c r="A2363" s="19" t="s">
        <v>3444</v>
      </c>
      <c r="B2363" s="19" t="s">
        <v>3445</v>
      </c>
      <c r="C2363" s="19" t="s">
        <v>3461</v>
      </c>
      <c r="D2363" s="19" t="s">
        <v>3462</v>
      </c>
      <c r="E2363" s="20" t="s">
        <v>21</v>
      </c>
      <c r="F2363" s="19" t="s">
        <v>21</v>
      </c>
      <c r="G2363" s="180">
        <v>98546</v>
      </c>
      <c r="H2363" s="21" t="s">
        <v>3463</v>
      </c>
      <c r="I2363" s="19" t="s">
        <v>15719</v>
      </c>
      <c r="J2363" s="19" t="s">
        <v>9283</v>
      </c>
      <c r="K2363" s="20" t="s">
        <v>13865</v>
      </c>
      <c r="L2363" s="19" t="s">
        <v>25</v>
      </c>
    </row>
    <row r="2364" spans="1:12" x14ac:dyDescent="0.25">
      <c r="A2364" s="19" t="s">
        <v>3444</v>
      </c>
      <c r="B2364" s="19" t="s">
        <v>3445</v>
      </c>
      <c r="C2364" s="19" t="s">
        <v>3461</v>
      </c>
      <c r="D2364" s="19" t="s">
        <v>3462</v>
      </c>
      <c r="E2364" s="20" t="s">
        <v>21</v>
      </c>
      <c r="F2364" s="19" t="s">
        <v>21</v>
      </c>
      <c r="G2364" s="180">
        <v>98547</v>
      </c>
      <c r="H2364" s="21" t="s">
        <v>3464</v>
      </c>
      <c r="I2364" s="19" t="s">
        <v>15719</v>
      </c>
      <c r="J2364" s="19" t="s">
        <v>9283</v>
      </c>
      <c r="K2364" s="20" t="s">
        <v>13866</v>
      </c>
      <c r="L2364" s="19" t="s">
        <v>25</v>
      </c>
    </row>
    <row r="2365" spans="1:12" x14ac:dyDescent="0.25">
      <c r="A2365" s="19" t="s">
        <v>3444</v>
      </c>
      <c r="B2365" s="19" t="s">
        <v>3445</v>
      </c>
      <c r="C2365" s="19" t="s">
        <v>3461</v>
      </c>
      <c r="D2365" s="19" t="s">
        <v>3462</v>
      </c>
      <c r="E2365" s="20" t="s">
        <v>21</v>
      </c>
      <c r="F2365" s="19" t="s">
        <v>21</v>
      </c>
      <c r="G2365" s="180">
        <v>98553</v>
      </c>
      <c r="H2365" s="21" t="s">
        <v>3465</v>
      </c>
      <c r="I2365" s="19" t="s">
        <v>15719</v>
      </c>
      <c r="J2365" s="19" t="s">
        <v>23</v>
      </c>
      <c r="K2365" s="20" t="s">
        <v>12976</v>
      </c>
      <c r="L2365" s="19" t="s">
        <v>25</v>
      </c>
    </row>
    <row r="2366" spans="1:12" x14ac:dyDescent="0.25">
      <c r="A2366" s="19" t="s">
        <v>3444</v>
      </c>
      <c r="B2366" s="19" t="s">
        <v>3445</v>
      </c>
      <c r="C2366" s="19" t="s">
        <v>3461</v>
      </c>
      <c r="D2366" s="19" t="s">
        <v>3462</v>
      </c>
      <c r="E2366" s="20" t="s">
        <v>21</v>
      </c>
      <c r="F2366" s="19" t="s">
        <v>21</v>
      </c>
      <c r="G2366" s="180">
        <v>98554</v>
      </c>
      <c r="H2366" s="21" t="s">
        <v>3466</v>
      </c>
      <c r="I2366" s="19" t="s">
        <v>15719</v>
      </c>
      <c r="J2366" s="19" t="s">
        <v>23</v>
      </c>
      <c r="K2366" s="20" t="s">
        <v>13867</v>
      </c>
      <c r="L2366" s="19" t="s">
        <v>25</v>
      </c>
    </row>
    <row r="2367" spans="1:12" x14ac:dyDescent="0.25">
      <c r="A2367" s="19" t="s">
        <v>3444</v>
      </c>
      <c r="B2367" s="19" t="s">
        <v>3445</v>
      </c>
      <c r="C2367" s="19" t="s">
        <v>3468</v>
      </c>
      <c r="D2367" s="19" t="s">
        <v>3469</v>
      </c>
      <c r="E2367" s="20" t="s">
        <v>21</v>
      </c>
      <c r="F2367" s="19" t="s">
        <v>21</v>
      </c>
      <c r="G2367" s="180">
        <v>98557</v>
      </c>
      <c r="H2367" s="21" t="s">
        <v>3470</v>
      </c>
      <c r="I2367" s="19" t="s">
        <v>15719</v>
      </c>
      <c r="J2367" s="19" t="s">
        <v>23</v>
      </c>
      <c r="K2367" s="20" t="s">
        <v>13868</v>
      </c>
      <c r="L2367" s="19" t="s">
        <v>25</v>
      </c>
    </row>
    <row r="2368" spans="1:12" x14ac:dyDescent="0.25">
      <c r="A2368" s="19" t="s">
        <v>3444</v>
      </c>
      <c r="B2368" s="19" t="s">
        <v>3445</v>
      </c>
      <c r="C2368" s="19" t="s">
        <v>3471</v>
      </c>
      <c r="D2368" s="19" t="s">
        <v>3472</v>
      </c>
      <c r="E2368" s="20" t="s">
        <v>21</v>
      </c>
      <c r="F2368" s="19" t="s">
        <v>21</v>
      </c>
      <c r="G2368" s="180">
        <v>98563</v>
      </c>
      <c r="H2368" s="21" t="s">
        <v>3473</v>
      </c>
      <c r="I2368" s="19" t="s">
        <v>15719</v>
      </c>
      <c r="J2368" s="19" t="s">
        <v>23</v>
      </c>
      <c r="K2368" s="20" t="s">
        <v>13869</v>
      </c>
      <c r="L2368" s="19" t="s">
        <v>25</v>
      </c>
    </row>
    <row r="2369" spans="1:12" x14ac:dyDescent="0.25">
      <c r="A2369" s="19" t="s">
        <v>3444</v>
      </c>
      <c r="B2369" s="19" t="s">
        <v>3445</v>
      </c>
      <c r="C2369" s="19" t="s">
        <v>3471</v>
      </c>
      <c r="D2369" s="19" t="s">
        <v>3472</v>
      </c>
      <c r="E2369" s="20" t="s">
        <v>21</v>
      </c>
      <c r="F2369" s="19" t="s">
        <v>21</v>
      </c>
      <c r="G2369" s="180">
        <v>98564</v>
      </c>
      <c r="H2369" s="21" t="s">
        <v>3475</v>
      </c>
      <c r="I2369" s="19" t="s">
        <v>15719</v>
      </c>
      <c r="J2369" s="19" t="s">
        <v>9283</v>
      </c>
      <c r="K2369" s="20" t="s">
        <v>11046</v>
      </c>
      <c r="L2369" s="19" t="s">
        <v>25</v>
      </c>
    </row>
    <row r="2370" spans="1:12" x14ac:dyDescent="0.25">
      <c r="A2370" s="19" t="s">
        <v>3444</v>
      </c>
      <c r="B2370" s="19" t="s">
        <v>3445</v>
      </c>
      <c r="C2370" s="19" t="s">
        <v>3471</v>
      </c>
      <c r="D2370" s="19" t="s">
        <v>3472</v>
      </c>
      <c r="E2370" s="20" t="s">
        <v>21</v>
      </c>
      <c r="F2370" s="19" t="s">
        <v>21</v>
      </c>
      <c r="G2370" s="180">
        <v>98565</v>
      </c>
      <c r="H2370" s="21" t="s">
        <v>3477</v>
      </c>
      <c r="I2370" s="19" t="s">
        <v>15719</v>
      </c>
      <c r="J2370" s="19" t="s">
        <v>23</v>
      </c>
      <c r="K2370" s="20" t="s">
        <v>2966</v>
      </c>
      <c r="L2370" s="19" t="s">
        <v>25</v>
      </c>
    </row>
    <row r="2371" spans="1:12" x14ac:dyDescent="0.25">
      <c r="A2371" s="19" t="s">
        <v>3444</v>
      </c>
      <c r="B2371" s="19" t="s">
        <v>3445</v>
      </c>
      <c r="C2371" s="19" t="s">
        <v>3471</v>
      </c>
      <c r="D2371" s="19" t="s">
        <v>3472</v>
      </c>
      <c r="E2371" s="20" t="s">
        <v>21</v>
      </c>
      <c r="F2371" s="19" t="s">
        <v>21</v>
      </c>
      <c r="G2371" s="180">
        <v>98566</v>
      </c>
      <c r="H2371" s="21" t="s">
        <v>3479</v>
      </c>
      <c r="I2371" s="19" t="s">
        <v>15719</v>
      </c>
      <c r="J2371" s="19" t="s">
        <v>9283</v>
      </c>
      <c r="K2371" s="20" t="s">
        <v>12050</v>
      </c>
      <c r="L2371" s="19" t="s">
        <v>25</v>
      </c>
    </row>
    <row r="2372" spans="1:12" x14ac:dyDescent="0.25">
      <c r="A2372" s="19" t="s">
        <v>3444</v>
      </c>
      <c r="B2372" s="19" t="s">
        <v>3445</v>
      </c>
      <c r="C2372" s="19" t="s">
        <v>3471</v>
      </c>
      <c r="D2372" s="19" t="s">
        <v>3472</v>
      </c>
      <c r="E2372" s="20" t="s">
        <v>21</v>
      </c>
      <c r="F2372" s="19" t="s">
        <v>21</v>
      </c>
      <c r="G2372" s="180">
        <v>98567</v>
      </c>
      <c r="H2372" s="21" t="s">
        <v>3481</v>
      </c>
      <c r="I2372" s="19" t="s">
        <v>15719</v>
      </c>
      <c r="J2372" s="19" t="s">
        <v>23</v>
      </c>
      <c r="K2372" s="20" t="s">
        <v>13870</v>
      </c>
      <c r="L2372" s="19" t="s">
        <v>25</v>
      </c>
    </row>
    <row r="2373" spans="1:12" x14ac:dyDescent="0.25">
      <c r="A2373" s="19" t="s">
        <v>3444</v>
      </c>
      <c r="B2373" s="19" t="s">
        <v>3445</v>
      </c>
      <c r="C2373" s="19" t="s">
        <v>3471</v>
      </c>
      <c r="D2373" s="19" t="s">
        <v>3472</v>
      </c>
      <c r="E2373" s="20" t="s">
        <v>21</v>
      </c>
      <c r="F2373" s="19" t="s">
        <v>21</v>
      </c>
      <c r="G2373" s="180">
        <v>98568</v>
      </c>
      <c r="H2373" s="21" t="s">
        <v>3482</v>
      </c>
      <c r="I2373" s="19" t="s">
        <v>15719</v>
      </c>
      <c r="J2373" s="19" t="s">
        <v>9283</v>
      </c>
      <c r="K2373" s="20" t="s">
        <v>13871</v>
      </c>
      <c r="L2373" s="19" t="s">
        <v>25</v>
      </c>
    </row>
    <row r="2374" spans="1:12" x14ac:dyDescent="0.25">
      <c r="A2374" s="19" t="s">
        <v>3444</v>
      </c>
      <c r="B2374" s="19" t="s">
        <v>3445</v>
      </c>
      <c r="C2374" s="19" t="s">
        <v>3471</v>
      </c>
      <c r="D2374" s="19" t="s">
        <v>3472</v>
      </c>
      <c r="E2374" s="20" t="s">
        <v>21</v>
      </c>
      <c r="F2374" s="19" t="s">
        <v>21</v>
      </c>
      <c r="G2374" s="180">
        <v>98569</v>
      </c>
      <c r="H2374" s="21" t="s">
        <v>3483</v>
      </c>
      <c r="I2374" s="19" t="s">
        <v>15719</v>
      </c>
      <c r="J2374" s="19" t="s">
        <v>23</v>
      </c>
      <c r="K2374" s="20" t="s">
        <v>9567</v>
      </c>
      <c r="L2374" s="19" t="s">
        <v>25</v>
      </c>
    </row>
    <row r="2375" spans="1:12" x14ac:dyDescent="0.25">
      <c r="A2375" s="19" t="s">
        <v>3444</v>
      </c>
      <c r="B2375" s="19" t="s">
        <v>3445</v>
      </c>
      <c r="C2375" s="19" t="s">
        <v>3471</v>
      </c>
      <c r="D2375" s="19" t="s">
        <v>3472</v>
      </c>
      <c r="E2375" s="20" t="s">
        <v>21</v>
      </c>
      <c r="F2375" s="19" t="s">
        <v>21</v>
      </c>
      <c r="G2375" s="180">
        <v>98570</v>
      </c>
      <c r="H2375" s="21" t="s">
        <v>3484</v>
      </c>
      <c r="I2375" s="19" t="s">
        <v>15719</v>
      </c>
      <c r="J2375" s="19" t="s">
        <v>9283</v>
      </c>
      <c r="K2375" s="20" t="s">
        <v>9299</v>
      </c>
      <c r="L2375" s="19" t="s">
        <v>25</v>
      </c>
    </row>
    <row r="2376" spans="1:12" x14ac:dyDescent="0.25">
      <c r="A2376" s="19" t="s">
        <v>3444</v>
      </c>
      <c r="B2376" s="19" t="s">
        <v>3445</v>
      </c>
      <c r="C2376" s="19" t="s">
        <v>3471</v>
      </c>
      <c r="D2376" s="19" t="s">
        <v>3472</v>
      </c>
      <c r="E2376" s="20" t="s">
        <v>21</v>
      </c>
      <c r="F2376" s="19" t="s">
        <v>21</v>
      </c>
      <c r="G2376" s="180">
        <v>98571</v>
      </c>
      <c r="H2376" s="21" t="s">
        <v>3485</v>
      </c>
      <c r="I2376" s="19" t="s">
        <v>15719</v>
      </c>
      <c r="J2376" s="19" t="s">
        <v>23</v>
      </c>
      <c r="K2376" s="20" t="s">
        <v>7929</v>
      </c>
      <c r="L2376" s="19" t="s">
        <v>25</v>
      </c>
    </row>
    <row r="2377" spans="1:12" x14ac:dyDescent="0.25">
      <c r="A2377" s="19" t="s">
        <v>3444</v>
      </c>
      <c r="B2377" s="19" t="s">
        <v>3445</v>
      </c>
      <c r="C2377" s="19" t="s">
        <v>3471</v>
      </c>
      <c r="D2377" s="19" t="s">
        <v>3472</v>
      </c>
      <c r="E2377" s="20" t="s">
        <v>21</v>
      </c>
      <c r="F2377" s="19" t="s">
        <v>21</v>
      </c>
      <c r="G2377" s="180">
        <v>98572</v>
      </c>
      <c r="H2377" s="21" t="s">
        <v>3487</v>
      </c>
      <c r="I2377" s="19" t="s">
        <v>15719</v>
      </c>
      <c r="J2377" s="19" t="s">
        <v>23</v>
      </c>
      <c r="K2377" s="20" t="s">
        <v>13872</v>
      </c>
      <c r="L2377" s="19" t="s">
        <v>25</v>
      </c>
    </row>
    <row r="2378" spans="1:12" x14ac:dyDescent="0.25">
      <c r="A2378" s="19" t="s">
        <v>3444</v>
      </c>
      <c r="B2378" s="19" t="s">
        <v>3445</v>
      </c>
      <c r="C2378" s="19" t="s">
        <v>3471</v>
      </c>
      <c r="D2378" s="19" t="s">
        <v>3472</v>
      </c>
      <c r="E2378" s="20" t="s">
        <v>21</v>
      </c>
      <c r="F2378" s="19" t="s">
        <v>21</v>
      </c>
      <c r="G2378" s="180">
        <v>98573</v>
      </c>
      <c r="H2378" s="21" t="s">
        <v>3489</v>
      </c>
      <c r="I2378" s="19" t="s">
        <v>15719</v>
      </c>
      <c r="J2378" s="19" t="s">
        <v>9283</v>
      </c>
      <c r="K2378" s="20" t="s">
        <v>2506</v>
      </c>
      <c r="L2378" s="19" t="s">
        <v>25</v>
      </c>
    </row>
    <row r="2379" spans="1:12" x14ac:dyDescent="0.25">
      <c r="A2379" s="19" t="s">
        <v>3491</v>
      </c>
      <c r="B2379" s="19" t="s">
        <v>3492</v>
      </c>
      <c r="C2379" s="19" t="s">
        <v>3493</v>
      </c>
      <c r="D2379" s="19" t="s">
        <v>3494</v>
      </c>
      <c r="E2379" s="20" t="s">
        <v>21</v>
      </c>
      <c r="F2379" s="19" t="s">
        <v>21</v>
      </c>
      <c r="G2379" s="180">
        <v>91831</v>
      </c>
      <c r="H2379" s="21" t="s">
        <v>3495</v>
      </c>
      <c r="I2379" s="19" t="s">
        <v>15747</v>
      </c>
      <c r="J2379" s="19" t="s">
        <v>23</v>
      </c>
      <c r="K2379" s="20" t="s">
        <v>13873</v>
      </c>
      <c r="L2379" s="19" t="s">
        <v>25</v>
      </c>
    </row>
    <row r="2380" spans="1:12" x14ac:dyDescent="0.25">
      <c r="A2380" s="19" t="s">
        <v>3491</v>
      </c>
      <c r="B2380" s="19" t="s">
        <v>3492</v>
      </c>
      <c r="C2380" s="19" t="s">
        <v>3493</v>
      </c>
      <c r="D2380" s="19" t="s">
        <v>3494</v>
      </c>
      <c r="E2380" s="20" t="s">
        <v>21</v>
      </c>
      <c r="F2380" s="19" t="s">
        <v>21</v>
      </c>
      <c r="G2380" s="180">
        <v>91833</v>
      </c>
      <c r="H2380" s="21" t="s">
        <v>3496</v>
      </c>
      <c r="I2380" s="19" t="s">
        <v>15747</v>
      </c>
      <c r="J2380" s="19" t="s">
        <v>23</v>
      </c>
      <c r="K2380" s="20" t="s">
        <v>4819</v>
      </c>
      <c r="L2380" s="19" t="s">
        <v>25</v>
      </c>
    </row>
    <row r="2381" spans="1:12" x14ac:dyDescent="0.25">
      <c r="A2381" s="19" t="s">
        <v>3491</v>
      </c>
      <c r="B2381" s="19" t="s">
        <v>3492</v>
      </c>
      <c r="C2381" s="19" t="s">
        <v>3493</v>
      </c>
      <c r="D2381" s="19" t="s">
        <v>3494</v>
      </c>
      <c r="E2381" s="20" t="s">
        <v>21</v>
      </c>
      <c r="F2381" s="19" t="s">
        <v>21</v>
      </c>
      <c r="G2381" s="180">
        <v>91834</v>
      </c>
      <c r="H2381" s="21" t="s">
        <v>3498</v>
      </c>
      <c r="I2381" s="19" t="s">
        <v>15747</v>
      </c>
      <c r="J2381" s="19" t="s">
        <v>23</v>
      </c>
      <c r="K2381" s="20" t="s">
        <v>4181</v>
      </c>
      <c r="L2381" s="19" t="s">
        <v>25</v>
      </c>
    </row>
    <row r="2382" spans="1:12" x14ac:dyDescent="0.25">
      <c r="A2382" s="19" t="s">
        <v>3491</v>
      </c>
      <c r="B2382" s="19" t="s">
        <v>3492</v>
      </c>
      <c r="C2382" s="19" t="s">
        <v>3493</v>
      </c>
      <c r="D2382" s="19" t="s">
        <v>3494</v>
      </c>
      <c r="E2382" s="20" t="s">
        <v>21</v>
      </c>
      <c r="F2382" s="19" t="s">
        <v>21</v>
      </c>
      <c r="G2382" s="180">
        <v>91835</v>
      </c>
      <c r="H2382" s="21" t="s">
        <v>3500</v>
      </c>
      <c r="I2382" s="19" t="s">
        <v>15747</v>
      </c>
      <c r="J2382" s="19" t="s">
        <v>23</v>
      </c>
      <c r="K2382" s="20" t="s">
        <v>3132</v>
      </c>
      <c r="L2382" s="19" t="s">
        <v>25</v>
      </c>
    </row>
    <row r="2383" spans="1:12" x14ac:dyDescent="0.25">
      <c r="A2383" s="19" t="s">
        <v>3491</v>
      </c>
      <c r="B2383" s="19" t="s">
        <v>3492</v>
      </c>
      <c r="C2383" s="19" t="s">
        <v>3493</v>
      </c>
      <c r="D2383" s="19" t="s">
        <v>3494</v>
      </c>
      <c r="E2383" s="20" t="s">
        <v>21</v>
      </c>
      <c r="F2383" s="19" t="s">
        <v>21</v>
      </c>
      <c r="G2383" s="180">
        <v>91836</v>
      </c>
      <c r="H2383" s="21" t="s">
        <v>3502</v>
      </c>
      <c r="I2383" s="19" t="s">
        <v>15747</v>
      </c>
      <c r="J2383" s="19" t="s">
        <v>23</v>
      </c>
      <c r="K2383" s="20" t="s">
        <v>6874</v>
      </c>
      <c r="L2383" s="19" t="s">
        <v>25</v>
      </c>
    </row>
    <row r="2384" spans="1:12" x14ac:dyDescent="0.25">
      <c r="A2384" s="19" t="s">
        <v>3491</v>
      </c>
      <c r="B2384" s="19" t="s">
        <v>3492</v>
      </c>
      <c r="C2384" s="19" t="s">
        <v>3493</v>
      </c>
      <c r="D2384" s="19" t="s">
        <v>3494</v>
      </c>
      <c r="E2384" s="20" t="s">
        <v>21</v>
      </c>
      <c r="F2384" s="19" t="s">
        <v>21</v>
      </c>
      <c r="G2384" s="180">
        <v>91837</v>
      </c>
      <c r="H2384" s="21" t="s">
        <v>3503</v>
      </c>
      <c r="I2384" s="19" t="s">
        <v>15747</v>
      </c>
      <c r="J2384" s="19" t="s">
        <v>23</v>
      </c>
      <c r="K2384" s="20" t="s">
        <v>4926</v>
      </c>
      <c r="L2384" s="19" t="s">
        <v>25</v>
      </c>
    </row>
    <row r="2385" spans="1:12" x14ac:dyDescent="0.25">
      <c r="A2385" s="19" t="s">
        <v>3491</v>
      </c>
      <c r="B2385" s="19" t="s">
        <v>3492</v>
      </c>
      <c r="C2385" s="19" t="s">
        <v>3493</v>
      </c>
      <c r="D2385" s="19" t="s">
        <v>3494</v>
      </c>
      <c r="E2385" s="20" t="s">
        <v>21</v>
      </c>
      <c r="F2385" s="19" t="s">
        <v>21</v>
      </c>
      <c r="G2385" s="180">
        <v>91839</v>
      </c>
      <c r="H2385" s="21" t="s">
        <v>3504</v>
      </c>
      <c r="I2385" s="19" t="s">
        <v>15747</v>
      </c>
      <c r="J2385" s="19" t="s">
        <v>23</v>
      </c>
      <c r="K2385" s="20" t="s">
        <v>3058</v>
      </c>
      <c r="L2385" s="19" t="s">
        <v>25</v>
      </c>
    </row>
    <row r="2386" spans="1:12" x14ac:dyDescent="0.25">
      <c r="A2386" s="19" t="s">
        <v>3491</v>
      </c>
      <c r="B2386" s="19" t="s">
        <v>3492</v>
      </c>
      <c r="C2386" s="19" t="s">
        <v>3493</v>
      </c>
      <c r="D2386" s="19" t="s">
        <v>3494</v>
      </c>
      <c r="E2386" s="20" t="s">
        <v>21</v>
      </c>
      <c r="F2386" s="19" t="s">
        <v>21</v>
      </c>
      <c r="G2386" s="180">
        <v>91840</v>
      </c>
      <c r="H2386" s="21" t="s">
        <v>3506</v>
      </c>
      <c r="I2386" s="19" t="s">
        <v>15747</v>
      </c>
      <c r="J2386" s="19" t="s">
        <v>23</v>
      </c>
      <c r="K2386" s="20" t="s">
        <v>11428</v>
      </c>
      <c r="L2386" s="19" t="s">
        <v>25</v>
      </c>
    </row>
    <row r="2387" spans="1:12" x14ac:dyDescent="0.25">
      <c r="A2387" s="19" t="s">
        <v>3491</v>
      </c>
      <c r="B2387" s="19" t="s">
        <v>3492</v>
      </c>
      <c r="C2387" s="19" t="s">
        <v>3493</v>
      </c>
      <c r="D2387" s="19" t="s">
        <v>3494</v>
      </c>
      <c r="E2387" s="20" t="s">
        <v>21</v>
      </c>
      <c r="F2387" s="19" t="s">
        <v>21</v>
      </c>
      <c r="G2387" s="180">
        <v>91841</v>
      </c>
      <c r="H2387" s="21" t="s">
        <v>3508</v>
      </c>
      <c r="I2387" s="19" t="s">
        <v>15747</v>
      </c>
      <c r="J2387" s="19" t="s">
        <v>23</v>
      </c>
      <c r="K2387" s="20" t="s">
        <v>11184</v>
      </c>
      <c r="L2387" s="19" t="s">
        <v>25</v>
      </c>
    </row>
    <row r="2388" spans="1:12" x14ac:dyDescent="0.25">
      <c r="A2388" s="19" t="s">
        <v>3491</v>
      </c>
      <c r="B2388" s="19" t="s">
        <v>3492</v>
      </c>
      <c r="C2388" s="19" t="s">
        <v>3493</v>
      </c>
      <c r="D2388" s="19" t="s">
        <v>3494</v>
      </c>
      <c r="E2388" s="20" t="s">
        <v>21</v>
      </c>
      <c r="F2388" s="19" t="s">
        <v>21</v>
      </c>
      <c r="G2388" s="180">
        <v>91842</v>
      </c>
      <c r="H2388" s="21" t="s">
        <v>3509</v>
      </c>
      <c r="I2388" s="19" t="s">
        <v>15747</v>
      </c>
      <c r="J2388" s="19" t="s">
        <v>23</v>
      </c>
      <c r="K2388" s="20" t="s">
        <v>11464</v>
      </c>
      <c r="L2388" s="19" t="s">
        <v>25</v>
      </c>
    </row>
    <row r="2389" spans="1:12" x14ac:dyDescent="0.25">
      <c r="A2389" s="19" t="s">
        <v>3491</v>
      </c>
      <c r="B2389" s="19" t="s">
        <v>3492</v>
      </c>
      <c r="C2389" s="19" t="s">
        <v>3493</v>
      </c>
      <c r="D2389" s="19" t="s">
        <v>3494</v>
      </c>
      <c r="E2389" s="20" t="s">
        <v>21</v>
      </c>
      <c r="F2389" s="19" t="s">
        <v>21</v>
      </c>
      <c r="G2389" s="180">
        <v>91843</v>
      </c>
      <c r="H2389" s="21" t="s">
        <v>3511</v>
      </c>
      <c r="I2389" s="19" t="s">
        <v>15747</v>
      </c>
      <c r="J2389" s="19" t="s">
        <v>23</v>
      </c>
      <c r="K2389" s="20" t="s">
        <v>9318</v>
      </c>
      <c r="L2389" s="19" t="s">
        <v>25</v>
      </c>
    </row>
    <row r="2390" spans="1:12" x14ac:dyDescent="0.25">
      <c r="A2390" s="19" t="s">
        <v>3491</v>
      </c>
      <c r="B2390" s="19" t="s">
        <v>3492</v>
      </c>
      <c r="C2390" s="19" t="s">
        <v>3493</v>
      </c>
      <c r="D2390" s="19" t="s">
        <v>3494</v>
      </c>
      <c r="E2390" s="20" t="s">
        <v>21</v>
      </c>
      <c r="F2390" s="19" t="s">
        <v>21</v>
      </c>
      <c r="G2390" s="180">
        <v>91844</v>
      </c>
      <c r="H2390" s="21" t="s">
        <v>3512</v>
      </c>
      <c r="I2390" s="19" t="s">
        <v>15747</v>
      </c>
      <c r="J2390" s="19" t="s">
        <v>23</v>
      </c>
      <c r="K2390" s="20" t="s">
        <v>13874</v>
      </c>
      <c r="L2390" s="19" t="s">
        <v>25</v>
      </c>
    </row>
    <row r="2391" spans="1:12" x14ac:dyDescent="0.25">
      <c r="A2391" s="19" t="s">
        <v>3491</v>
      </c>
      <c r="B2391" s="19" t="s">
        <v>3492</v>
      </c>
      <c r="C2391" s="19" t="s">
        <v>3493</v>
      </c>
      <c r="D2391" s="19" t="s">
        <v>3494</v>
      </c>
      <c r="E2391" s="20" t="s">
        <v>21</v>
      </c>
      <c r="F2391" s="19" t="s">
        <v>21</v>
      </c>
      <c r="G2391" s="180">
        <v>91845</v>
      </c>
      <c r="H2391" s="21" t="s">
        <v>3514</v>
      </c>
      <c r="I2391" s="19" t="s">
        <v>15747</v>
      </c>
      <c r="J2391" s="19" t="s">
        <v>23</v>
      </c>
      <c r="K2391" s="20" t="s">
        <v>4862</v>
      </c>
      <c r="L2391" s="19" t="s">
        <v>25</v>
      </c>
    </row>
    <row r="2392" spans="1:12" x14ac:dyDescent="0.25">
      <c r="A2392" s="19" t="s">
        <v>3491</v>
      </c>
      <c r="B2392" s="19" t="s">
        <v>3492</v>
      </c>
      <c r="C2392" s="19" t="s">
        <v>3493</v>
      </c>
      <c r="D2392" s="19" t="s">
        <v>3494</v>
      </c>
      <c r="E2392" s="20" t="s">
        <v>21</v>
      </c>
      <c r="F2392" s="19" t="s">
        <v>21</v>
      </c>
      <c r="G2392" s="180">
        <v>91846</v>
      </c>
      <c r="H2392" s="21" t="s">
        <v>3515</v>
      </c>
      <c r="I2392" s="19" t="s">
        <v>15747</v>
      </c>
      <c r="J2392" s="19" t="s">
        <v>23</v>
      </c>
      <c r="K2392" s="20" t="s">
        <v>850</v>
      </c>
      <c r="L2392" s="19" t="s">
        <v>25</v>
      </c>
    </row>
    <row r="2393" spans="1:12" x14ac:dyDescent="0.25">
      <c r="A2393" s="19" t="s">
        <v>3491</v>
      </c>
      <c r="B2393" s="19" t="s">
        <v>3492</v>
      </c>
      <c r="C2393" s="19" t="s">
        <v>3493</v>
      </c>
      <c r="D2393" s="19" t="s">
        <v>3494</v>
      </c>
      <c r="E2393" s="20" t="s">
        <v>21</v>
      </c>
      <c r="F2393" s="19" t="s">
        <v>21</v>
      </c>
      <c r="G2393" s="180">
        <v>91847</v>
      </c>
      <c r="H2393" s="21" t="s">
        <v>3517</v>
      </c>
      <c r="I2393" s="19" t="s">
        <v>15747</v>
      </c>
      <c r="J2393" s="19" t="s">
        <v>23</v>
      </c>
      <c r="K2393" s="20" t="s">
        <v>13875</v>
      </c>
      <c r="L2393" s="19" t="s">
        <v>25</v>
      </c>
    </row>
    <row r="2394" spans="1:12" x14ac:dyDescent="0.25">
      <c r="A2394" s="19" t="s">
        <v>3491</v>
      </c>
      <c r="B2394" s="19" t="s">
        <v>3492</v>
      </c>
      <c r="C2394" s="19" t="s">
        <v>3493</v>
      </c>
      <c r="D2394" s="19" t="s">
        <v>3494</v>
      </c>
      <c r="E2394" s="20" t="s">
        <v>21</v>
      </c>
      <c r="F2394" s="19" t="s">
        <v>21</v>
      </c>
      <c r="G2394" s="180">
        <v>91849</v>
      </c>
      <c r="H2394" s="21" t="s">
        <v>3519</v>
      </c>
      <c r="I2394" s="19" t="s">
        <v>15747</v>
      </c>
      <c r="J2394" s="19" t="s">
        <v>23</v>
      </c>
      <c r="K2394" s="20" t="s">
        <v>60</v>
      </c>
      <c r="L2394" s="19" t="s">
        <v>25</v>
      </c>
    </row>
    <row r="2395" spans="1:12" x14ac:dyDescent="0.25">
      <c r="A2395" s="19" t="s">
        <v>3491</v>
      </c>
      <c r="B2395" s="19" t="s">
        <v>3492</v>
      </c>
      <c r="C2395" s="19" t="s">
        <v>3493</v>
      </c>
      <c r="D2395" s="19" t="s">
        <v>3494</v>
      </c>
      <c r="E2395" s="20" t="s">
        <v>21</v>
      </c>
      <c r="F2395" s="19" t="s">
        <v>21</v>
      </c>
      <c r="G2395" s="180">
        <v>91850</v>
      </c>
      <c r="H2395" s="21" t="s">
        <v>3521</v>
      </c>
      <c r="I2395" s="19" t="s">
        <v>15747</v>
      </c>
      <c r="J2395" s="19" t="s">
        <v>23</v>
      </c>
      <c r="K2395" s="20" t="s">
        <v>6776</v>
      </c>
      <c r="L2395" s="19" t="s">
        <v>25</v>
      </c>
    </row>
    <row r="2396" spans="1:12" x14ac:dyDescent="0.25">
      <c r="A2396" s="19" t="s">
        <v>3491</v>
      </c>
      <c r="B2396" s="19" t="s">
        <v>3492</v>
      </c>
      <c r="C2396" s="19" t="s">
        <v>3493</v>
      </c>
      <c r="D2396" s="19" t="s">
        <v>3494</v>
      </c>
      <c r="E2396" s="20" t="s">
        <v>21</v>
      </c>
      <c r="F2396" s="19" t="s">
        <v>21</v>
      </c>
      <c r="G2396" s="180">
        <v>91851</v>
      </c>
      <c r="H2396" s="21" t="s">
        <v>3523</v>
      </c>
      <c r="I2396" s="19" t="s">
        <v>15747</v>
      </c>
      <c r="J2396" s="19" t="s">
        <v>23</v>
      </c>
      <c r="K2396" s="20" t="s">
        <v>3524</v>
      </c>
      <c r="L2396" s="19" t="s">
        <v>25</v>
      </c>
    </row>
    <row r="2397" spans="1:12" x14ac:dyDescent="0.25">
      <c r="A2397" s="19" t="s">
        <v>3491</v>
      </c>
      <c r="B2397" s="19" t="s">
        <v>3492</v>
      </c>
      <c r="C2397" s="19" t="s">
        <v>3493</v>
      </c>
      <c r="D2397" s="19" t="s">
        <v>3494</v>
      </c>
      <c r="E2397" s="20" t="s">
        <v>21</v>
      </c>
      <c r="F2397" s="19" t="s">
        <v>21</v>
      </c>
      <c r="G2397" s="180">
        <v>91852</v>
      </c>
      <c r="H2397" s="21" t="s">
        <v>3525</v>
      </c>
      <c r="I2397" s="19" t="s">
        <v>15747</v>
      </c>
      <c r="J2397" s="19" t="s">
        <v>23</v>
      </c>
      <c r="K2397" s="20" t="s">
        <v>4897</v>
      </c>
      <c r="L2397" s="19" t="s">
        <v>25</v>
      </c>
    </row>
    <row r="2398" spans="1:12" x14ac:dyDescent="0.25">
      <c r="A2398" s="19" t="s">
        <v>3491</v>
      </c>
      <c r="B2398" s="19" t="s">
        <v>3492</v>
      </c>
      <c r="C2398" s="19" t="s">
        <v>3493</v>
      </c>
      <c r="D2398" s="19" t="s">
        <v>3494</v>
      </c>
      <c r="E2398" s="20" t="s">
        <v>21</v>
      </c>
      <c r="F2398" s="19" t="s">
        <v>21</v>
      </c>
      <c r="G2398" s="180">
        <v>91853</v>
      </c>
      <c r="H2398" s="21" t="s">
        <v>3526</v>
      </c>
      <c r="I2398" s="19" t="s">
        <v>15747</v>
      </c>
      <c r="J2398" s="19" t="s">
        <v>23</v>
      </c>
      <c r="K2398" s="20" t="s">
        <v>1435</v>
      </c>
      <c r="L2398" s="19" t="s">
        <v>25</v>
      </c>
    </row>
    <row r="2399" spans="1:12" x14ac:dyDescent="0.25">
      <c r="A2399" s="19" t="s">
        <v>3491</v>
      </c>
      <c r="B2399" s="19" t="s">
        <v>3492</v>
      </c>
      <c r="C2399" s="19" t="s">
        <v>3493</v>
      </c>
      <c r="D2399" s="19" t="s">
        <v>3494</v>
      </c>
      <c r="E2399" s="20" t="s">
        <v>21</v>
      </c>
      <c r="F2399" s="19" t="s">
        <v>21</v>
      </c>
      <c r="G2399" s="180">
        <v>91854</v>
      </c>
      <c r="H2399" s="21" t="s">
        <v>3528</v>
      </c>
      <c r="I2399" s="19" t="s">
        <v>15747</v>
      </c>
      <c r="J2399" s="19" t="s">
        <v>23</v>
      </c>
      <c r="K2399" s="20" t="s">
        <v>5153</v>
      </c>
      <c r="L2399" s="19" t="s">
        <v>25</v>
      </c>
    </row>
    <row r="2400" spans="1:12" x14ac:dyDescent="0.25">
      <c r="A2400" s="19" t="s">
        <v>3491</v>
      </c>
      <c r="B2400" s="19" t="s">
        <v>3492</v>
      </c>
      <c r="C2400" s="19" t="s">
        <v>3493</v>
      </c>
      <c r="D2400" s="19" t="s">
        <v>3494</v>
      </c>
      <c r="E2400" s="20" t="s">
        <v>21</v>
      </c>
      <c r="F2400" s="19" t="s">
        <v>21</v>
      </c>
      <c r="G2400" s="180">
        <v>91855</v>
      </c>
      <c r="H2400" s="21" t="s">
        <v>3530</v>
      </c>
      <c r="I2400" s="19" t="s">
        <v>15747</v>
      </c>
      <c r="J2400" s="19" t="s">
        <v>23</v>
      </c>
      <c r="K2400" s="20" t="s">
        <v>10429</v>
      </c>
      <c r="L2400" s="19" t="s">
        <v>25</v>
      </c>
    </row>
    <row r="2401" spans="1:12" x14ac:dyDescent="0.25">
      <c r="A2401" s="19" t="s">
        <v>3491</v>
      </c>
      <c r="B2401" s="19" t="s">
        <v>3492</v>
      </c>
      <c r="C2401" s="19" t="s">
        <v>3493</v>
      </c>
      <c r="D2401" s="19" t="s">
        <v>3494</v>
      </c>
      <c r="E2401" s="20" t="s">
        <v>21</v>
      </c>
      <c r="F2401" s="19" t="s">
        <v>21</v>
      </c>
      <c r="G2401" s="180">
        <v>91856</v>
      </c>
      <c r="H2401" s="21" t="s">
        <v>3531</v>
      </c>
      <c r="I2401" s="19" t="s">
        <v>15747</v>
      </c>
      <c r="J2401" s="19" t="s">
        <v>23</v>
      </c>
      <c r="K2401" s="20" t="s">
        <v>3078</v>
      </c>
      <c r="L2401" s="19" t="s">
        <v>25</v>
      </c>
    </row>
    <row r="2402" spans="1:12" x14ac:dyDescent="0.25">
      <c r="A2402" s="19" t="s">
        <v>3491</v>
      </c>
      <c r="B2402" s="19" t="s">
        <v>3492</v>
      </c>
      <c r="C2402" s="19" t="s">
        <v>3493</v>
      </c>
      <c r="D2402" s="19" t="s">
        <v>3494</v>
      </c>
      <c r="E2402" s="20" t="s">
        <v>21</v>
      </c>
      <c r="F2402" s="19" t="s">
        <v>21</v>
      </c>
      <c r="G2402" s="180">
        <v>91857</v>
      </c>
      <c r="H2402" s="21" t="s">
        <v>3533</v>
      </c>
      <c r="I2402" s="19" t="s">
        <v>15747</v>
      </c>
      <c r="J2402" s="19" t="s">
        <v>23</v>
      </c>
      <c r="K2402" s="20" t="s">
        <v>8370</v>
      </c>
      <c r="L2402" s="19" t="s">
        <v>25</v>
      </c>
    </row>
    <row r="2403" spans="1:12" x14ac:dyDescent="0.25">
      <c r="A2403" s="19" t="s">
        <v>3491</v>
      </c>
      <c r="B2403" s="19" t="s">
        <v>3492</v>
      </c>
      <c r="C2403" s="19" t="s">
        <v>3493</v>
      </c>
      <c r="D2403" s="19" t="s">
        <v>3494</v>
      </c>
      <c r="E2403" s="20" t="s">
        <v>21</v>
      </c>
      <c r="F2403" s="19" t="s">
        <v>21</v>
      </c>
      <c r="G2403" s="180">
        <v>91859</v>
      </c>
      <c r="H2403" s="21" t="s">
        <v>3535</v>
      </c>
      <c r="I2403" s="19" t="s">
        <v>15747</v>
      </c>
      <c r="J2403" s="19" t="s">
        <v>23</v>
      </c>
      <c r="K2403" s="20" t="s">
        <v>3422</v>
      </c>
      <c r="L2403" s="19" t="s">
        <v>25</v>
      </c>
    </row>
    <row r="2404" spans="1:12" x14ac:dyDescent="0.25">
      <c r="A2404" s="19" t="s">
        <v>3491</v>
      </c>
      <c r="B2404" s="19" t="s">
        <v>3492</v>
      </c>
      <c r="C2404" s="19" t="s">
        <v>3493</v>
      </c>
      <c r="D2404" s="19" t="s">
        <v>3494</v>
      </c>
      <c r="E2404" s="20" t="s">
        <v>21</v>
      </c>
      <c r="F2404" s="19" t="s">
        <v>21</v>
      </c>
      <c r="G2404" s="180">
        <v>91860</v>
      </c>
      <c r="H2404" s="21" t="s">
        <v>3537</v>
      </c>
      <c r="I2404" s="19" t="s">
        <v>15747</v>
      </c>
      <c r="J2404" s="19" t="s">
        <v>23</v>
      </c>
      <c r="K2404" s="20" t="s">
        <v>11929</v>
      </c>
      <c r="L2404" s="19" t="s">
        <v>25</v>
      </c>
    </row>
    <row r="2405" spans="1:12" x14ac:dyDescent="0.25">
      <c r="A2405" s="19" t="s">
        <v>3491</v>
      </c>
      <c r="B2405" s="19" t="s">
        <v>3492</v>
      </c>
      <c r="C2405" s="19" t="s">
        <v>3493</v>
      </c>
      <c r="D2405" s="19" t="s">
        <v>3494</v>
      </c>
      <c r="E2405" s="20" t="s">
        <v>21</v>
      </c>
      <c r="F2405" s="19" t="s">
        <v>21</v>
      </c>
      <c r="G2405" s="180">
        <v>91861</v>
      </c>
      <c r="H2405" s="21" t="s">
        <v>3539</v>
      </c>
      <c r="I2405" s="19" t="s">
        <v>15747</v>
      </c>
      <c r="J2405" s="19" t="s">
        <v>23</v>
      </c>
      <c r="K2405" s="20" t="s">
        <v>5114</v>
      </c>
      <c r="L2405" s="19" t="s">
        <v>25</v>
      </c>
    </row>
    <row r="2406" spans="1:12" x14ac:dyDescent="0.25">
      <c r="A2406" s="19" t="s">
        <v>3491</v>
      </c>
      <c r="B2406" s="19" t="s">
        <v>3492</v>
      </c>
      <c r="C2406" s="19" t="s">
        <v>3493</v>
      </c>
      <c r="D2406" s="19" t="s">
        <v>3494</v>
      </c>
      <c r="E2406" s="20" t="s">
        <v>21</v>
      </c>
      <c r="F2406" s="19" t="s">
        <v>21</v>
      </c>
      <c r="G2406" s="180">
        <v>91862</v>
      </c>
      <c r="H2406" s="21" t="s">
        <v>3541</v>
      </c>
      <c r="I2406" s="19" t="s">
        <v>15747</v>
      </c>
      <c r="J2406" s="19" t="s">
        <v>23</v>
      </c>
      <c r="K2406" s="20" t="s">
        <v>10431</v>
      </c>
      <c r="L2406" s="19" t="s">
        <v>25</v>
      </c>
    </row>
    <row r="2407" spans="1:12" x14ac:dyDescent="0.25">
      <c r="A2407" s="19" t="s">
        <v>3491</v>
      </c>
      <c r="B2407" s="19" t="s">
        <v>3492</v>
      </c>
      <c r="C2407" s="19" t="s">
        <v>3493</v>
      </c>
      <c r="D2407" s="19" t="s">
        <v>3494</v>
      </c>
      <c r="E2407" s="20" t="s">
        <v>21</v>
      </c>
      <c r="F2407" s="19" t="s">
        <v>21</v>
      </c>
      <c r="G2407" s="180">
        <v>91863</v>
      </c>
      <c r="H2407" s="21" t="s">
        <v>3543</v>
      </c>
      <c r="I2407" s="19" t="s">
        <v>15747</v>
      </c>
      <c r="J2407" s="19" t="s">
        <v>23</v>
      </c>
      <c r="K2407" s="20" t="s">
        <v>3193</v>
      </c>
      <c r="L2407" s="19" t="s">
        <v>25</v>
      </c>
    </row>
    <row r="2408" spans="1:12" x14ac:dyDescent="0.25">
      <c r="A2408" s="19" t="s">
        <v>3491</v>
      </c>
      <c r="B2408" s="19" t="s">
        <v>3492</v>
      </c>
      <c r="C2408" s="19" t="s">
        <v>3493</v>
      </c>
      <c r="D2408" s="19" t="s">
        <v>3494</v>
      </c>
      <c r="E2408" s="20" t="s">
        <v>21</v>
      </c>
      <c r="F2408" s="19" t="s">
        <v>21</v>
      </c>
      <c r="G2408" s="180">
        <v>91864</v>
      </c>
      <c r="H2408" s="21" t="s">
        <v>3545</v>
      </c>
      <c r="I2408" s="19" t="s">
        <v>15747</v>
      </c>
      <c r="J2408" s="19" t="s">
        <v>23</v>
      </c>
      <c r="K2408" s="20" t="s">
        <v>10433</v>
      </c>
      <c r="L2408" s="19" t="s">
        <v>25</v>
      </c>
    </row>
    <row r="2409" spans="1:12" x14ac:dyDescent="0.25">
      <c r="A2409" s="19" t="s">
        <v>3491</v>
      </c>
      <c r="B2409" s="19" t="s">
        <v>3492</v>
      </c>
      <c r="C2409" s="19" t="s">
        <v>3493</v>
      </c>
      <c r="D2409" s="19" t="s">
        <v>3494</v>
      </c>
      <c r="E2409" s="20" t="s">
        <v>21</v>
      </c>
      <c r="F2409" s="19" t="s">
        <v>21</v>
      </c>
      <c r="G2409" s="180">
        <v>91865</v>
      </c>
      <c r="H2409" s="21" t="s">
        <v>3546</v>
      </c>
      <c r="I2409" s="19" t="s">
        <v>15747</v>
      </c>
      <c r="J2409" s="19" t="s">
        <v>23</v>
      </c>
      <c r="K2409" s="20" t="s">
        <v>11239</v>
      </c>
      <c r="L2409" s="19" t="s">
        <v>25</v>
      </c>
    </row>
    <row r="2410" spans="1:12" x14ac:dyDescent="0.25">
      <c r="A2410" s="19" t="s">
        <v>3491</v>
      </c>
      <c r="B2410" s="19" t="s">
        <v>3492</v>
      </c>
      <c r="C2410" s="19" t="s">
        <v>3493</v>
      </c>
      <c r="D2410" s="19" t="s">
        <v>3494</v>
      </c>
      <c r="E2410" s="20" t="s">
        <v>21</v>
      </c>
      <c r="F2410" s="19" t="s">
        <v>21</v>
      </c>
      <c r="G2410" s="180">
        <v>91866</v>
      </c>
      <c r="H2410" s="21" t="s">
        <v>3548</v>
      </c>
      <c r="I2410" s="19" t="s">
        <v>15747</v>
      </c>
      <c r="J2410" s="19" t="s">
        <v>23</v>
      </c>
      <c r="K2410" s="20" t="s">
        <v>13873</v>
      </c>
      <c r="L2410" s="19" t="s">
        <v>25</v>
      </c>
    </row>
    <row r="2411" spans="1:12" x14ac:dyDescent="0.25">
      <c r="A2411" s="19" t="s">
        <v>3491</v>
      </c>
      <c r="B2411" s="19" t="s">
        <v>3492</v>
      </c>
      <c r="C2411" s="19" t="s">
        <v>3493</v>
      </c>
      <c r="D2411" s="19" t="s">
        <v>3494</v>
      </c>
      <c r="E2411" s="20" t="s">
        <v>21</v>
      </c>
      <c r="F2411" s="19" t="s">
        <v>21</v>
      </c>
      <c r="G2411" s="180">
        <v>91867</v>
      </c>
      <c r="H2411" s="21" t="s">
        <v>3549</v>
      </c>
      <c r="I2411" s="19" t="s">
        <v>15747</v>
      </c>
      <c r="J2411" s="19" t="s">
        <v>23</v>
      </c>
      <c r="K2411" s="20" t="s">
        <v>3627</v>
      </c>
      <c r="L2411" s="19" t="s">
        <v>25</v>
      </c>
    </row>
    <row r="2412" spans="1:12" x14ac:dyDescent="0.25">
      <c r="A2412" s="19" t="s">
        <v>3491</v>
      </c>
      <c r="B2412" s="19" t="s">
        <v>3492</v>
      </c>
      <c r="C2412" s="19" t="s">
        <v>3493</v>
      </c>
      <c r="D2412" s="19" t="s">
        <v>3494</v>
      </c>
      <c r="E2412" s="20" t="s">
        <v>21</v>
      </c>
      <c r="F2412" s="19" t="s">
        <v>21</v>
      </c>
      <c r="G2412" s="180">
        <v>91868</v>
      </c>
      <c r="H2412" s="21" t="s">
        <v>3551</v>
      </c>
      <c r="I2412" s="19" t="s">
        <v>15747</v>
      </c>
      <c r="J2412" s="19" t="s">
        <v>23</v>
      </c>
      <c r="K2412" s="20" t="s">
        <v>2494</v>
      </c>
      <c r="L2412" s="19" t="s">
        <v>25</v>
      </c>
    </row>
    <row r="2413" spans="1:12" x14ac:dyDescent="0.25">
      <c r="A2413" s="19" t="s">
        <v>3491</v>
      </c>
      <c r="B2413" s="19" t="s">
        <v>3492</v>
      </c>
      <c r="C2413" s="19" t="s">
        <v>3493</v>
      </c>
      <c r="D2413" s="19" t="s">
        <v>3494</v>
      </c>
      <c r="E2413" s="20" t="s">
        <v>21</v>
      </c>
      <c r="F2413" s="19" t="s">
        <v>21</v>
      </c>
      <c r="G2413" s="180">
        <v>91869</v>
      </c>
      <c r="H2413" s="21" t="s">
        <v>3553</v>
      </c>
      <c r="I2413" s="19" t="s">
        <v>15747</v>
      </c>
      <c r="J2413" s="19" t="s">
        <v>23</v>
      </c>
      <c r="K2413" s="20" t="s">
        <v>4949</v>
      </c>
      <c r="L2413" s="19" t="s">
        <v>25</v>
      </c>
    </row>
    <row r="2414" spans="1:12" x14ac:dyDescent="0.25">
      <c r="A2414" s="19" t="s">
        <v>3491</v>
      </c>
      <c r="B2414" s="19" t="s">
        <v>3492</v>
      </c>
      <c r="C2414" s="19" t="s">
        <v>3493</v>
      </c>
      <c r="D2414" s="19" t="s">
        <v>3494</v>
      </c>
      <c r="E2414" s="20" t="s">
        <v>21</v>
      </c>
      <c r="F2414" s="19" t="s">
        <v>21</v>
      </c>
      <c r="G2414" s="180">
        <v>91870</v>
      </c>
      <c r="H2414" s="21" t="s">
        <v>3555</v>
      </c>
      <c r="I2414" s="19" t="s">
        <v>15747</v>
      </c>
      <c r="J2414" s="19" t="s">
        <v>23</v>
      </c>
      <c r="K2414" s="20" t="s">
        <v>9254</v>
      </c>
      <c r="L2414" s="19" t="s">
        <v>25</v>
      </c>
    </row>
    <row r="2415" spans="1:12" x14ac:dyDescent="0.25">
      <c r="A2415" s="19" t="s">
        <v>3491</v>
      </c>
      <c r="B2415" s="19" t="s">
        <v>3492</v>
      </c>
      <c r="C2415" s="19" t="s">
        <v>3493</v>
      </c>
      <c r="D2415" s="19" t="s">
        <v>3494</v>
      </c>
      <c r="E2415" s="20" t="s">
        <v>21</v>
      </c>
      <c r="F2415" s="19" t="s">
        <v>21</v>
      </c>
      <c r="G2415" s="180">
        <v>91871</v>
      </c>
      <c r="H2415" s="21" t="s">
        <v>3557</v>
      </c>
      <c r="I2415" s="19" t="s">
        <v>15747</v>
      </c>
      <c r="J2415" s="19" t="s">
        <v>23</v>
      </c>
      <c r="K2415" s="20" t="s">
        <v>13876</v>
      </c>
      <c r="L2415" s="19" t="s">
        <v>25</v>
      </c>
    </row>
    <row r="2416" spans="1:12" x14ac:dyDescent="0.25">
      <c r="A2416" s="19" t="s">
        <v>3491</v>
      </c>
      <c r="B2416" s="19" t="s">
        <v>3492</v>
      </c>
      <c r="C2416" s="19" t="s">
        <v>3493</v>
      </c>
      <c r="D2416" s="19" t="s">
        <v>3494</v>
      </c>
      <c r="E2416" s="20" t="s">
        <v>21</v>
      </c>
      <c r="F2416" s="19" t="s">
        <v>21</v>
      </c>
      <c r="G2416" s="180">
        <v>91872</v>
      </c>
      <c r="H2416" s="21" t="s">
        <v>3559</v>
      </c>
      <c r="I2416" s="19" t="s">
        <v>15747</v>
      </c>
      <c r="J2416" s="19" t="s">
        <v>23</v>
      </c>
      <c r="K2416" s="20" t="s">
        <v>5253</v>
      </c>
      <c r="L2416" s="19" t="s">
        <v>25</v>
      </c>
    </row>
    <row r="2417" spans="1:12" x14ac:dyDescent="0.25">
      <c r="A2417" s="19" t="s">
        <v>3491</v>
      </c>
      <c r="B2417" s="19" t="s">
        <v>3492</v>
      </c>
      <c r="C2417" s="19" t="s">
        <v>3493</v>
      </c>
      <c r="D2417" s="19" t="s">
        <v>3494</v>
      </c>
      <c r="E2417" s="20" t="s">
        <v>21</v>
      </c>
      <c r="F2417" s="19" t="s">
        <v>21</v>
      </c>
      <c r="G2417" s="180">
        <v>91873</v>
      </c>
      <c r="H2417" s="21" t="s">
        <v>3561</v>
      </c>
      <c r="I2417" s="19" t="s">
        <v>15747</v>
      </c>
      <c r="J2417" s="19" t="s">
        <v>23</v>
      </c>
      <c r="K2417" s="20" t="s">
        <v>12297</v>
      </c>
      <c r="L2417" s="19" t="s">
        <v>25</v>
      </c>
    </row>
    <row r="2418" spans="1:12" x14ac:dyDescent="0.25">
      <c r="A2418" s="19" t="s">
        <v>3491</v>
      </c>
      <c r="B2418" s="19" t="s">
        <v>3492</v>
      </c>
      <c r="C2418" s="19" t="s">
        <v>3493</v>
      </c>
      <c r="D2418" s="19" t="s">
        <v>3494</v>
      </c>
      <c r="E2418" s="20" t="s">
        <v>21</v>
      </c>
      <c r="F2418" s="19" t="s">
        <v>21</v>
      </c>
      <c r="G2418" s="180">
        <v>93008</v>
      </c>
      <c r="H2418" s="21" t="s">
        <v>3563</v>
      </c>
      <c r="I2418" s="19" t="s">
        <v>15747</v>
      </c>
      <c r="J2418" s="19" t="s">
        <v>23</v>
      </c>
      <c r="K2418" s="20" t="s">
        <v>986</v>
      </c>
      <c r="L2418" s="19" t="s">
        <v>25</v>
      </c>
    </row>
    <row r="2419" spans="1:12" x14ac:dyDescent="0.25">
      <c r="A2419" s="19" t="s">
        <v>3491</v>
      </c>
      <c r="B2419" s="19" t="s">
        <v>3492</v>
      </c>
      <c r="C2419" s="19" t="s">
        <v>3493</v>
      </c>
      <c r="D2419" s="19" t="s">
        <v>3494</v>
      </c>
      <c r="E2419" s="20" t="s">
        <v>21</v>
      </c>
      <c r="F2419" s="19" t="s">
        <v>21</v>
      </c>
      <c r="G2419" s="180">
        <v>93009</v>
      </c>
      <c r="H2419" s="21" t="s">
        <v>3565</v>
      </c>
      <c r="I2419" s="19" t="s">
        <v>15747</v>
      </c>
      <c r="J2419" s="19" t="s">
        <v>23</v>
      </c>
      <c r="K2419" s="20" t="s">
        <v>13877</v>
      </c>
      <c r="L2419" s="19" t="s">
        <v>25</v>
      </c>
    </row>
    <row r="2420" spans="1:12" x14ac:dyDescent="0.25">
      <c r="A2420" s="19" t="s">
        <v>3491</v>
      </c>
      <c r="B2420" s="19" t="s">
        <v>3492</v>
      </c>
      <c r="C2420" s="19" t="s">
        <v>3493</v>
      </c>
      <c r="D2420" s="19" t="s">
        <v>3494</v>
      </c>
      <c r="E2420" s="20" t="s">
        <v>21</v>
      </c>
      <c r="F2420" s="19" t="s">
        <v>21</v>
      </c>
      <c r="G2420" s="180">
        <v>93010</v>
      </c>
      <c r="H2420" s="21" t="s">
        <v>3567</v>
      </c>
      <c r="I2420" s="19" t="s">
        <v>15747</v>
      </c>
      <c r="J2420" s="19" t="s">
        <v>23</v>
      </c>
      <c r="K2420" s="20" t="s">
        <v>6111</v>
      </c>
      <c r="L2420" s="19" t="s">
        <v>25</v>
      </c>
    </row>
    <row r="2421" spans="1:12" x14ac:dyDescent="0.25">
      <c r="A2421" s="19" t="s">
        <v>3491</v>
      </c>
      <c r="B2421" s="19" t="s">
        <v>3492</v>
      </c>
      <c r="C2421" s="19" t="s">
        <v>3493</v>
      </c>
      <c r="D2421" s="19" t="s">
        <v>3494</v>
      </c>
      <c r="E2421" s="20" t="s">
        <v>21</v>
      </c>
      <c r="F2421" s="19" t="s">
        <v>21</v>
      </c>
      <c r="G2421" s="180">
        <v>93011</v>
      </c>
      <c r="H2421" s="21" t="s">
        <v>3569</v>
      </c>
      <c r="I2421" s="19" t="s">
        <v>15747</v>
      </c>
      <c r="J2421" s="19" t="s">
        <v>23</v>
      </c>
      <c r="K2421" s="20" t="s">
        <v>13878</v>
      </c>
      <c r="L2421" s="19" t="s">
        <v>25</v>
      </c>
    </row>
    <row r="2422" spans="1:12" x14ac:dyDescent="0.25">
      <c r="A2422" s="19" t="s">
        <v>3491</v>
      </c>
      <c r="B2422" s="19" t="s">
        <v>3492</v>
      </c>
      <c r="C2422" s="19" t="s">
        <v>3493</v>
      </c>
      <c r="D2422" s="19" t="s">
        <v>3494</v>
      </c>
      <c r="E2422" s="20" t="s">
        <v>21</v>
      </c>
      <c r="F2422" s="19" t="s">
        <v>21</v>
      </c>
      <c r="G2422" s="180">
        <v>93012</v>
      </c>
      <c r="H2422" s="21" t="s">
        <v>3570</v>
      </c>
      <c r="I2422" s="19" t="s">
        <v>15747</v>
      </c>
      <c r="J2422" s="19" t="s">
        <v>23</v>
      </c>
      <c r="K2422" s="20" t="s">
        <v>13879</v>
      </c>
      <c r="L2422" s="19" t="s">
        <v>25</v>
      </c>
    </row>
    <row r="2423" spans="1:12" x14ac:dyDescent="0.25">
      <c r="A2423" s="19" t="s">
        <v>3491</v>
      </c>
      <c r="B2423" s="19" t="s">
        <v>3492</v>
      </c>
      <c r="C2423" s="19" t="s">
        <v>3493</v>
      </c>
      <c r="D2423" s="19" t="s">
        <v>3494</v>
      </c>
      <c r="E2423" s="20" t="s">
        <v>21</v>
      </c>
      <c r="F2423" s="19" t="s">
        <v>21</v>
      </c>
      <c r="G2423" s="180">
        <v>95726</v>
      </c>
      <c r="H2423" s="21" t="s">
        <v>3571</v>
      </c>
      <c r="I2423" s="19" t="s">
        <v>15747</v>
      </c>
      <c r="J2423" s="19" t="s">
        <v>23</v>
      </c>
      <c r="K2423" s="20" t="s">
        <v>11885</v>
      </c>
      <c r="L2423" s="19" t="s">
        <v>25</v>
      </c>
    </row>
    <row r="2424" spans="1:12" x14ac:dyDescent="0.25">
      <c r="A2424" s="19" t="s">
        <v>3491</v>
      </c>
      <c r="B2424" s="19" t="s">
        <v>3492</v>
      </c>
      <c r="C2424" s="19" t="s">
        <v>3493</v>
      </c>
      <c r="D2424" s="19" t="s">
        <v>3494</v>
      </c>
      <c r="E2424" s="20" t="s">
        <v>21</v>
      </c>
      <c r="F2424" s="19" t="s">
        <v>21</v>
      </c>
      <c r="G2424" s="180">
        <v>95727</v>
      </c>
      <c r="H2424" s="21" t="s">
        <v>3572</v>
      </c>
      <c r="I2424" s="19" t="s">
        <v>15747</v>
      </c>
      <c r="J2424" s="19" t="s">
        <v>23</v>
      </c>
      <c r="K2424" s="20" t="s">
        <v>10289</v>
      </c>
      <c r="L2424" s="19" t="s">
        <v>25</v>
      </c>
    </row>
    <row r="2425" spans="1:12" x14ac:dyDescent="0.25">
      <c r="A2425" s="19" t="s">
        <v>3491</v>
      </c>
      <c r="B2425" s="19" t="s">
        <v>3492</v>
      </c>
      <c r="C2425" s="19" t="s">
        <v>3493</v>
      </c>
      <c r="D2425" s="19" t="s">
        <v>3494</v>
      </c>
      <c r="E2425" s="20" t="s">
        <v>21</v>
      </c>
      <c r="F2425" s="19" t="s">
        <v>21</v>
      </c>
      <c r="G2425" s="180">
        <v>95728</v>
      </c>
      <c r="H2425" s="21" t="s">
        <v>3574</v>
      </c>
      <c r="I2425" s="19" t="s">
        <v>15747</v>
      </c>
      <c r="J2425" s="19" t="s">
        <v>23</v>
      </c>
      <c r="K2425" s="20" t="s">
        <v>9516</v>
      </c>
      <c r="L2425" s="19" t="s">
        <v>25</v>
      </c>
    </row>
    <row r="2426" spans="1:12" x14ac:dyDescent="0.25">
      <c r="A2426" s="19" t="s">
        <v>3491</v>
      </c>
      <c r="B2426" s="19" t="s">
        <v>3492</v>
      </c>
      <c r="C2426" s="19" t="s">
        <v>3493</v>
      </c>
      <c r="D2426" s="19" t="s">
        <v>3494</v>
      </c>
      <c r="E2426" s="20" t="s">
        <v>21</v>
      </c>
      <c r="F2426" s="19" t="s">
        <v>21</v>
      </c>
      <c r="G2426" s="180">
        <v>95729</v>
      </c>
      <c r="H2426" s="21" t="s">
        <v>3576</v>
      </c>
      <c r="I2426" s="19" t="s">
        <v>15747</v>
      </c>
      <c r="J2426" s="19" t="s">
        <v>23</v>
      </c>
      <c r="K2426" s="20" t="s">
        <v>5710</v>
      </c>
      <c r="L2426" s="19" t="s">
        <v>25</v>
      </c>
    </row>
    <row r="2427" spans="1:12" x14ac:dyDescent="0.25">
      <c r="A2427" s="19" t="s">
        <v>3491</v>
      </c>
      <c r="B2427" s="19" t="s">
        <v>3492</v>
      </c>
      <c r="C2427" s="19" t="s">
        <v>3493</v>
      </c>
      <c r="D2427" s="19" t="s">
        <v>3494</v>
      </c>
      <c r="E2427" s="20" t="s">
        <v>21</v>
      </c>
      <c r="F2427" s="19" t="s">
        <v>21</v>
      </c>
      <c r="G2427" s="180">
        <v>95730</v>
      </c>
      <c r="H2427" s="21" t="s">
        <v>3578</v>
      </c>
      <c r="I2427" s="19" t="s">
        <v>15747</v>
      </c>
      <c r="J2427" s="19" t="s">
        <v>23</v>
      </c>
      <c r="K2427" s="20" t="s">
        <v>5190</v>
      </c>
      <c r="L2427" s="19" t="s">
        <v>25</v>
      </c>
    </row>
    <row r="2428" spans="1:12" x14ac:dyDescent="0.25">
      <c r="A2428" s="19" t="s">
        <v>3491</v>
      </c>
      <c r="B2428" s="19" t="s">
        <v>3492</v>
      </c>
      <c r="C2428" s="19" t="s">
        <v>3493</v>
      </c>
      <c r="D2428" s="19" t="s">
        <v>3494</v>
      </c>
      <c r="E2428" s="20" t="s">
        <v>21</v>
      </c>
      <c r="F2428" s="19" t="s">
        <v>21</v>
      </c>
      <c r="G2428" s="180">
        <v>95731</v>
      </c>
      <c r="H2428" s="21" t="s">
        <v>3580</v>
      </c>
      <c r="I2428" s="19" t="s">
        <v>15747</v>
      </c>
      <c r="J2428" s="19" t="s">
        <v>23</v>
      </c>
      <c r="K2428" s="20" t="s">
        <v>3066</v>
      </c>
      <c r="L2428" s="19" t="s">
        <v>25</v>
      </c>
    </row>
    <row r="2429" spans="1:12" x14ac:dyDescent="0.25">
      <c r="A2429" s="19" t="s">
        <v>3491</v>
      </c>
      <c r="B2429" s="19" t="s">
        <v>3492</v>
      </c>
      <c r="C2429" s="19" t="s">
        <v>3493</v>
      </c>
      <c r="D2429" s="19" t="s">
        <v>3494</v>
      </c>
      <c r="E2429" s="20" t="s">
        <v>21</v>
      </c>
      <c r="F2429" s="19" t="s">
        <v>21</v>
      </c>
      <c r="G2429" s="180">
        <v>95732</v>
      </c>
      <c r="H2429" s="21" t="s">
        <v>3581</v>
      </c>
      <c r="I2429" s="19" t="s">
        <v>15692</v>
      </c>
      <c r="J2429" s="19" t="s">
        <v>23</v>
      </c>
      <c r="K2429" s="20" t="s">
        <v>13880</v>
      </c>
      <c r="L2429" s="19" t="s">
        <v>25</v>
      </c>
    </row>
    <row r="2430" spans="1:12" x14ac:dyDescent="0.25">
      <c r="A2430" s="19" t="s">
        <v>3491</v>
      </c>
      <c r="B2430" s="19" t="s">
        <v>3492</v>
      </c>
      <c r="C2430" s="19" t="s">
        <v>3493</v>
      </c>
      <c r="D2430" s="19" t="s">
        <v>3494</v>
      </c>
      <c r="E2430" s="20" t="s">
        <v>21</v>
      </c>
      <c r="F2430" s="19" t="s">
        <v>21</v>
      </c>
      <c r="G2430" s="180">
        <v>95745</v>
      </c>
      <c r="H2430" s="21" t="s">
        <v>3582</v>
      </c>
      <c r="I2430" s="19" t="s">
        <v>15747</v>
      </c>
      <c r="J2430" s="19" t="s">
        <v>9283</v>
      </c>
      <c r="K2430" s="20" t="s">
        <v>9256</v>
      </c>
      <c r="L2430" s="19" t="s">
        <v>25</v>
      </c>
    </row>
    <row r="2431" spans="1:12" x14ac:dyDescent="0.25">
      <c r="A2431" s="19" t="s">
        <v>3491</v>
      </c>
      <c r="B2431" s="19" t="s">
        <v>3492</v>
      </c>
      <c r="C2431" s="19" t="s">
        <v>3493</v>
      </c>
      <c r="D2431" s="19" t="s">
        <v>3494</v>
      </c>
      <c r="E2431" s="20" t="s">
        <v>21</v>
      </c>
      <c r="F2431" s="19" t="s">
        <v>21</v>
      </c>
      <c r="G2431" s="180">
        <v>95746</v>
      </c>
      <c r="H2431" s="21" t="s">
        <v>3584</v>
      </c>
      <c r="I2431" s="19" t="s">
        <v>15747</v>
      </c>
      <c r="J2431" s="19" t="s">
        <v>9283</v>
      </c>
      <c r="K2431" s="20" t="s">
        <v>7532</v>
      </c>
      <c r="L2431" s="19" t="s">
        <v>25</v>
      </c>
    </row>
    <row r="2432" spans="1:12" x14ac:dyDescent="0.25">
      <c r="A2432" s="19" t="s">
        <v>3491</v>
      </c>
      <c r="B2432" s="19" t="s">
        <v>3492</v>
      </c>
      <c r="C2432" s="19" t="s">
        <v>3493</v>
      </c>
      <c r="D2432" s="19" t="s">
        <v>3494</v>
      </c>
      <c r="E2432" s="20" t="s">
        <v>21</v>
      </c>
      <c r="F2432" s="19" t="s">
        <v>21</v>
      </c>
      <c r="G2432" s="180">
        <v>95747</v>
      </c>
      <c r="H2432" s="21" t="s">
        <v>3585</v>
      </c>
      <c r="I2432" s="19" t="s">
        <v>15747</v>
      </c>
      <c r="J2432" s="19" t="s">
        <v>9283</v>
      </c>
      <c r="K2432" s="20" t="s">
        <v>7907</v>
      </c>
      <c r="L2432" s="19" t="s">
        <v>25</v>
      </c>
    </row>
    <row r="2433" spans="1:12" x14ac:dyDescent="0.25">
      <c r="A2433" s="19" t="s">
        <v>3491</v>
      </c>
      <c r="B2433" s="19" t="s">
        <v>3492</v>
      </c>
      <c r="C2433" s="19" t="s">
        <v>3493</v>
      </c>
      <c r="D2433" s="19" t="s">
        <v>3494</v>
      </c>
      <c r="E2433" s="20" t="s">
        <v>21</v>
      </c>
      <c r="F2433" s="19" t="s">
        <v>21</v>
      </c>
      <c r="G2433" s="180">
        <v>95748</v>
      </c>
      <c r="H2433" s="21" t="s">
        <v>3587</v>
      </c>
      <c r="I2433" s="19" t="s">
        <v>15747</v>
      </c>
      <c r="J2433" s="19" t="s">
        <v>9283</v>
      </c>
      <c r="K2433" s="20" t="s">
        <v>13881</v>
      </c>
      <c r="L2433" s="19" t="s">
        <v>25</v>
      </c>
    </row>
    <row r="2434" spans="1:12" x14ac:dyDescent="0.25">
      <c r="A2434" s="19" t="s">
        <v>3491</v>
      </c>
      <c r="B2434" s="19" t="s">
        <v>3492</v>
      </c>
      <c r="C2434" s="19" t="s">
        <v>3493</v>
      </c>
      <c r="D2434" s="19" t="s">
        <v>3494</v>
      </c>
      <c r="E2434" s="20" t="s">
        <v>21</v>
      </c>
      <c r="F2434" s="19" t="s">
        <v>21</v>
      </c>
      <c r="G2434" s="180">
        <v>95749</v>
      </c>
      <c r="H2434" s="21" t="s">
        <v>3588</v>
      </c>
      <c r="I2434" s="19" t="s">
        <v>15747</v>
      </c>
      <c r="J2434" s="19" t="s">
        <v>9283</v>
      </c>
      <c r="K2434" s="20" t="s">
        <v>7492</v>
      </c>
      <c r="L2434" s="19" t="s">
        <v>25</v>
      </c>
    </row>
    <row r="2435" spans="1:12" x14ac:dyDescent="0.25">
      <c r="A2435" s="19" t="s">
        <v>3491</v>
      </c>
      <c r="B2435" s="19" t="s">
        <v>3492</v>
      </c>
      <c r="C2435" s="19" t="s">
        <v>3493</v>
      </c>
      <c r="D2435" s="19" t="s">
        <v>3494</v>
      </c>
      <c r="E2435" s="20" t="s">
        <v>21</v>
      </c>
      <c r="F2435" s="19" t="s">
        <v>21</v>
      </c>
      <c r="G2435" s="180">
        <v>95750</v>
      </c>
      <c r="H2435" s="21" t="s">
        <v>3590</v>
      </c>
      <c r="I2435" s="19" t="s">
        <v>15747</v>
      </c>
      <c r="J2435" s="19" t="s">
        <v>9283</v>
      </c>
      <c r="K2435" s="20" t="s">
        <v>13882</v>
      </c>
      <c r="L2435" s="19" t="s">
        <v>25</v>
      </c>
    </row>
    <row r="2436" spans="1:12" x14ac:dyDescent="0.25">
      <c r="A2436" s="19" t="s">
        <v>3491</v>
      </c>
      <c r="B2436" s="19" t="s">
        <v>3492</v>
      </c>
      <c r="C2436" s="19" t="s">
        <v>3493</v>
      </c>
      <c r="D2436" s="19" t="s">
        <v>3494</v>
      </c>
      <c r="E2436" s="20" t="s">
        <v>21</v>
      </c>
      <c r="F2436" s="19" t="s">
        <v>21</v>
      </c>
      <c r="G2436" s="180">
        <v>95751</v>
      </c>
      <c r="H2436" s="21" t="s">
        <v>3592</v>
      </c>
      <c r="I2436" s="19" t="s">
        <v>15747</v>
      </c>
      <c r="J2436" s="19" t="s">
        <v>9283</v>
      </c>
      <c r="K2436" s="20" t="s">
        <v>12717</v>
      </c>
      <c r="L2436" s="19" t="s">
        <v>25</v>
      </c>
    </row>
    <row r="2437" spans="1:12" x14ac:dyDescent="0.25">
      <c r="A2437" s="19" t="s">
        <v>3491</v>
      </c>
      <c r="B2437" s="19" t="s">
        <v>3492</v>
      </c>
      <c r="C2437" s="19" t="s">
        <v>3493</v>
      </c>
      <c r="D2437" s="19" t="s">
        <v>3494</v>
      </c>
      <c r="E2437" s="20" t="s">
        <v>21</v>
      </c>
      <c r="F2437" s="19" t="s">
        <v>21</v>
      </c>
      <c r="G2437" s="180">
        <v>95752</v>
      </c>
      <c r="H2437" s="21" t="s">
        <v>3593</v>
      </c>
      <c r="I2437" s="19" t="s">
        <v>15747</v>
      </c>
      <c r="J2437" s="19" t="s">
        <v>9283</v>
      </c>
      <c r="K2437" s="20" t="s">
        <v>13883</v>
      </c>
      <c r="L2437" s="19" t="s">
        <v>25</v>
      </c>
    </row>
    <row r="2438" spans="1:12" x14ac:dyDescent="0.25">
      <c r="A2438" s="19" t="s">
        <v>3491</v>
      </c>
      <c r="B2438" s="19" t="s">
        <v>3492</v>
      </c>
      <c r="C2438" s="19" t="s">
        <v>3493</v>
      </c>
      <c r="D2438" s="19" t="s">
        <v>3494</v>
      </c>
      <c r="E2438" s="20" t="s">
        <v>21</v>
      </c>
      <c r="F2438" s="19" t="s">
        <v>21</v>
      </c>
      <c r="G2438" s="180">
        <v>97667</v>
      </c>
      <c r="H2438" s="21" t="s">
        <v>3595</v>
      </c>
      <c r="I2438" s="19" t="s">
        <v>15747</v>
      </c>
      <c r="J2438" s="19" t="s">
        <v>23</v>
      </c>
      <c r="K2438" s="20" t="s">
        <v>4819</v>
      </c>
      <c r="L2438" s="19" t="s">
        <v>25</v>
      </c>
    </row>
    <row r="2439" spans="1:12" x14ac:dyDescent="0.25">
      <c r="A2439" s="19" t="s">
        <v>3491</v>
      </c>
      <c r="B2439" s="19" t="s">
        <v>3492</v>
      </c>
      <c r="C2439" s="19" t="s">
        <v>3493</v>
      </c>
      <c r="D2439" s="19" t="s">
        <v>3494</v>
      </c>
      <c r="E2439" s="20" t="s">
        <v>21</v>
      </c>
      <c r="F2439" s="19" t="s">
        <v>21</v>
      </c>
      <c r="G2439" s="180">
        <v>97668</v>
      </c>
      <c r="H2439" s="21" t="s">
        <v>3596</v>
      </c>
      <c r="I2439" s="19" t="s">
        <v>15747</v>
      </c>
      <c r="J2439" s="19" t="s">
        <v>23</v>
      </c>
      <c r="K2439" s="20" t="s">
        <v>3888</v>
      </c>
      <c r="L2439" s="19" t="s">
        <v>25</v>
      </c>
    </row>
    <row r="2440" spans="1:12" x14ac:dyDescent="0.25">
      <c r="A2440" s="19" t="s">
        <v>3491</v>
      </c>
      <c r="B2440" s="19" t="s">
        <v>3492</v>
      </c>
      <c r="C2440" s="19" t="s">
        <v>3493</v>
      </c>
      <c r="D2440" s="19" t="s">
        <v>3494</v>
      </c>
      <c r="E2440" s="20" t="s">
        <v>21</v>
      </c>
      <c r="F2440" s="19" t="s">
        <v>21</v>
      </c>
      <c r="G2440" s="180">
        <v>97669</v>
      </c>
      <c r="H2440" s="21" t="s">
        <v>3598</v>
      </c>
      <c r="I2440" s="19" t="s">
        <v>15747</v>
      </c>
      <c r="J2440" s="19" t="s">
        <v>23</v>
      </c>
      <c r="K2440" s="20" t="s">
        <v>11487</v>
      </c>
      <c r="L2440" s="19" t="s">
        <v>25</v>
      </c>
    </row>
    <row r="2441" spans="1:12" x14ac:dyDescent="0.25">
      <c r="A2441" s="19" t="s">
        <v>3491</v>
      </c>
      <c r="B2441" s="19" t="s">
        <v>3492</v>
      </c>
      <c r="C2441" s="19" t="s">
        <v>3493</v>
      </c>
      <c r="D2441" s="19" t="s">
        <v>3494</v>
      </c>
      <c r="E2441" s="20" t="s">
        <v>21</v>
      </c>
      <c r="F2441" s="19" t="s">
        <v>21</v>
      </c>
      <c r="G2441" s="180">
        <v>97670</v>
      </c>
      <c r="H2441" s="21" t="s">
        <v>3599</v>
      </c>
      <c r="I2441" s="19" t="s">
        <v>15747</v>
      </c>
      <c r="J2441" s="19" t="s">
        <v>23</v>
      </c>
      <c r="K2441" s="20" t="s">
        <v>8857</v>
      </c>
      <c r="L2441" s="19" t="s">
        <v>25</v>
      </c>
    </row>
    <row r="2442" spans="1:12" x14ac:dyDescent="0.25">
      <c r="A2442" s="19" t="s">
        <v>3491</v>
      </c>
      <c r="B2442" s="19" t="s">
        <v>3492</v>
      </c>
      <c r="C2442" s="19" t="s">
        <v>3600</v>
      </c>
      <c r="D2442" s="19" t="s">
        <v>3601</v>
      </c>
      <c r="E2442" s="20" t="s">
        <v>21</v>
      </c>
      <c r="F2442" s="19" t="s">
        <v>21</v>
      </c>
      <c r="G2442" s="180">
        <v>91874</v>
      </c>
      <c r="H2442" s="21" t="s">
        <v>3602</v>
      </c>
      <c r="I2442" s="19" t="s">
        <v>15692</v>
      </c>
      <c r="J2442" s="19" t="s">
        <v>23</v>
      </c>
      <c r="K2442" s="20" t="s">
        <v>4400</v>
      </c>
      <c r="L2442" s="19" t="s">
        <v>25</v>
      </c>
    </row>
    <row r="2443" spans="1:12" x14ac:dyDescent="0.25">
      <c r="A2443" s="19" t="s">
        <v>3491</v>
      </c>
      <c r="B2443" s="19" t="s">
        <v>3492</v>
      </c>
      <c r="C2443" s="19" t="s">
        <v>3600</v>
      </c>
      <c r="D2443" s="19" t="s">
        <v>3601</v>
      </c>
      <c r="E2443" s="20" t="s">
        <v>21</v>
      </c>
      <c r="F2443" s="19" t="s">
        <v>21</v>
      </c>
      <c r="G2443" s="180">
        <v>91875</v>
      </c>
      <c r="H2443" s="21" t="s">
        <v>3603</v>
      </c>
      <c r="I2443" s="19" t="s">
        <v>15692</v>
      </c>
      <c r="J2443" s="19" t="s">
        <v>23</v>
      </c>
      <c r="K2443" s="20" t="s">
        <v>10289</v>
      </c>
      <c r="L2443" s="19" t="s">
        <v>25</v>
      </c>
    </row>
    <row r="2444" spans="1:12" x14ac:dyDescent="0.25">
      <c r="A2444" s="19" t="s">
        <v>3491</v>
      </c>
      <c r="B2444" s="19" t="s">
        <v>3492</v>
      </c>
      <c r="C2444" s="19" t="s">
        <v>3600</v>
      </c>
      <c r="D2444" s="19" t="s">
        <v>3601</v>
      </c>
      <c r="E2444" s="20" t="s">
        <v>21</v>
      </c>
      <c r="F2444" s="19" t="s">
        <v>21</v>
      </c>
      <c r="G2444" s="180">
        <v>91876</v>
      </c>
      <c r="H2444" s="21" t="s">
        <v>3605</v>
      </c>
      <c r="I2444" s="19" t="s">
        <v>15692</v>
      </c>
      <c r="J2444" s="19" t="s">
        <v>23</v>
      </c>
      <c r="K2444" s="20" t="s">
        <v>486</v>
      </c>
      <c r="L2444" s="19" t="s">
        <v>25</v>
      </c>
    </row>
    <row r="2445" spans="1:12" x14ac:dyDescent="0.25">
      <c r="A2445" s="19" t="s">
        <v>3491</v>
      </c>
      <c r="B2445" s="19" t="s">
        <v>3492</v>
      </c>
      <c r="C2445" s="19" t="s">
        <v>3600</v>
      </c>
      <c r="D2445" s="19" t="s">
        <v>3601</v>
      </c>
      <c r="E2445" s="20" t="s">
        <v>21</v>
      </c>
      <c r="F2445" s="19" t="s">
        <v>21</v>
      </c>
      <c r="G2445" s="180">
        <v>91877</v>
      </c>
      <c r="H2445" s="21" t="s">
        <v>3607</v>
      </c>
      <c r="I2445" s="19" t="s">
        <v>15692</v>
      </c>
      <c r="J2445" s="19" t="s">
        <v>23</v>
      </c>
      <c r="K2445" s="20" t="s">
        <v>5445</v>
      </c>
      <c r="L2445" s="19" t="s">
        <v>25</v>
      </c>
    </row>
    <row r="2446" spans="1:12" x14ac:dyDescent="0.25">
      <c r="A2446" s="19" t="s">
        <v>3491</v>
      </c>
      <c r="B2446" s="19" t="s">
        <v>3492</v>
      </c>
      <c r="C2446" s="19" t="s">
        <v>3600</v>
      </c>
      <c r="D2446" s="19" t="s">
        <v>3601</v>
      </c>
      <c r="E2446" s="20" t="s">
        <v>21</v>
      </c>
      <c r="F2446" s="19" t="s">
        <v>21</v>
      </c>
      <c r="G2446" s="180">
        <v>91878</v>
      </c>
      <c r="H2446" s="21" t="s">
        <v>3609</v>
      </c>
      <c r="I2446" s="19" t="s">
        <v>15692</v>
      </c>
      <c r="J2446" s="19" t="s">
        <v>23</v>
      </c>
      <c r="K2446" s="20" t="s">
        <v>6770</v>
      </c>
      <c r="L2446" s="19" t="s">
        <v>25</v>
      </c>
    </row>
    <row r="2447" spans="1:12" x14ac:dyDescent="0.25">
      <c r="A2447" s="19" t="s">
        <v>3491</v>
      </c>
      <c r="B2447" s="19" t="s">
        <v>3492</v>
      </c>
      <c r="C2447" s="19" t="s">
        <v>3600</v>
      </c>
      <c r="D2447" s="19" t="s">
        <v>3601</v>
      </c>
      <c r="E2447" s="20" t="s">
        <v>21</v>
      </c>
      <c r="F2447" s="19" t="s">
        <v>21</v>
      </c>
      <c r="G2447" s="180">
        <v>91879</v>
      </c>
      <c r="H2447" s="21" t="s">
        <v>3610</v>
      </c>
      <c r="I2447" s="19" t="s">
        <v>15692</v>
      </c>
      <c r="J2447" s="19" t="s">
        <v>23</v>
      </c>
      <c r="K2447" s="20" t="s">
        <v>3033</v>
      </c>
      <c r="L2447" s="19" t="s">
        <v>25</v>
      </c>
    </row>
    <row r="2448" spans="1:12" x14ac:dyDescent="0.25">
      <c r="A2448" s="19" t="s">
        <v>3491</v>
      </c>
      <c r="B2448" s="19" t="s">
        <v>3492</v>
      </c>
      <c r="C2448" s="19" t="s">
        <v>3600</v>
      </c>
      <c r="D2448" s="19" t="s">
        <v>3601</v>
      </c>
      <c r="E2448" s="20" t="s">
        <v>21</v>
      </c>
      <c r="F2448" s="19" t="s">
        <v>21</v>
      </c>
      <c r="G2448" s="180">
        <v>91880</v>
      </c>
      <c r="H2448" s="21" t="s">
        <v>3612</v>
      </c>
      <c r="I2448" s="19" t="s">
        <v>15692</v>
      </c>
      <c r="J2448" s="19" t="s">
        <v>23</v>
      </c>
      <c r="K2448" s="20" t="s">
        <v>3193</v>
      </c>
      <c r="L2448" s="19" t="s">
        <v>25</v>
      </c>
    </row>
    <row r="2449" spans="1:12" x14ac:dyDescent="0.25">
      <c r="A2449" s="19" t="s">
        <v>3491</v>
      </c>
      <c r="B2449" s="19" t="s">
        <v>3492</v>
      </c>
      <c r="C2449" s="19" t="s">
        <v>3600</v>
      </c>
      <c r="D2449" s="19" t="s">
        <v>3601</v>
      </c>
      <c r="E2449" s="20" t="s">
        <v>21</v>
      </c>
      <c r="F2449" s="19" t="s">
        <v>21</v>
      </c>
      <c r="G2449" s="180">
        <v>91881</v>
      </c>
      <c r="H2449" s="21" t="s">
        <v>3614</v>
      </c>
      <c r="I2449" s="19" t="s">
        <v>15692</v>
      </c>
      <c r="J2449" s="19" t="s">
        <v>23</v>
      </c>
      <c r="K2449" s="20" t="s">
        <v>3615</v>
      </c>
      <c r="L2449" s="19" t="s">
        <v>25</v>
      </c>
    </row>
    <row r="2450" spans="1:12" x14ac:dyDescent="0.25">
      <c r="A2450" s="19" t="s">
        <v>3491</v>
      </c>
      <c r="B2450" s="19" t="s">
        <v>3492</v>
      </c>
      <c r="C2450" s="19" t="s">
        <v>3600</v>
      </c>
      <c r="D2450" s="19" t="s">
        <v>3601</v>
      </c>
      <c r="E2450" s="20" t="s">
        <v>21</v>
      </c>
      <c r="F2450" s="19" t="s">
        <v>21</v>
      </c>
      <c r="G2450" s="180">
        <v>91882</v>
      </c>
      <c r="H2450" s="21" t="s">
        <v>3616</v>
      </c>
      <c r="I2450" s="19" t="s">
        <v>15692</v>
      </c>
      <c r="J2450" s="19" t="s">
        <v>23</v>
      </c>
      <c r="K2450" s="20" t="s">
        <v>4420</v>
      </c>
      <c r="L2450" s="19" t="s">
        <v>25</v>
      </c>
    </row>
    <row r="2451" spans="1:12" x14ac:dyDescent="0.25">
      <c r="A2451" s="19" t="s">
        <v>3491</v>
      </c>
      <c r="B2451" s="19" t="s">
        <v>3492</v>
      </c>
      <c r="C2451" s="19" t="s">
        <v>3600</v>
      </c>
      <c r="D2451" s="19" t="s">
        <v>3601</v>
      </c>
      <c r="E2451" s="20" t="s">
        <v>21</v>
      </c>
      <c r="F2451" s="19" t="s">
        <v>21</v>
      </c>
      <c r="G2451" s="180">
        <v>91884</v>
      </c>
      <c r="H2451" s="21" t="s">
        <v>3618</v>
      </c>
      <c r="I2451" s="19" t="s">
        <v>15692</v>
      </c>
      <c r="J2451" s="19" t="s">
        <v>23</v>
      </c>
      <c r="K2451" s="20" t="s">
        <v>3686</v>
      </c>
      <c r="L2451" s="19" t="s">
        <v>25</v>
      </c>
    </row>
    <row r="2452" spans="1:12" x14ac:dyDescent="0.25">
      <c r="A2452" s="19" t="s">
        <v>3491</v>
      </c>
      <c r="B2452" s="19" t="s">
        <v>3492</v>
      </c>
      <c r="C2452" s="19" t="s">
        <v>3600</v>
      </c>
      <c r="D2452" s="19" t="s">
        <v>3601</v>
      </c>
      <c r="E2452" s="20" t="s">
        <v>21</v>
      </c>
      <c r="F2452" s="19" t="s">
        <v>21</v>
      </c>
      <c r="G2452" s="180">
        <v>91885</v>
      </c>
      <c r="H2452" s="21" t="s">
        <v>3620</v>
      </c>
      <c r="I2452" s="19" t="s">
        <v>15692</v>
      </c>
      <c r="J2452" s="19" t="s">
        <v>23</v>
      </c>
      <c r="K2452" s="20" t="s">
        <v>1475</v>
      </c>
      <c r="L2452" s="19" t="s">
        <v>25</v>
      </c>
    </row>
    <row r="2453" spans="1:12" x14ac:dyDescent="0.25">
      <c r="A2453" s="19" t="s">
        <v>3491</v>
      </c>
      <c r="B2453" s="19" t="s">
        <v>3492</v>
      </c>
      <c r="C2453" s="19" t="s">
        <v>3600</v>
      </c>
      <c r="D2453" s="19" t="s">
        <v>3601</v>
      </c>
      <c r="E2453" s="20" t="s">
        <v>21</v>
      </c>
      <c r="F2453" s="19" t="s">
        <v>21</v>
      </c>
      <c r="G2453" s="180">
        <v>91886</v>
      </c>
      <c r="H2453" s="21" t="s">
        <v>3622</v>
      </c>
      <c r="I2453" s="19" t="s">
        <v>15692</v>
      </c>
      <c r="J2453" s="19" t="s">
        <v>23</v>
      </c>
      <c r="K2453" s="20" t="s">
        <v>3623</v>
      </c>
      <c r="L2453" s="19" t="s">
        <v>25</v>
      </c>
    </row>
    <row r="2454" spans="1:12" x14ac:dyDescent="0.25">
      <c r="A2454" s="19" t="s">
        <v>3491</v>
      </c>
      <c r="B2454" s="19" t="s">
        <v>3492</v>
      </c>
      <c r="C2454" s="19" t="s">
        <v>3600</v>
      </c>
      <c r="D2454" s="19" t="s">
        <v>3601</v>
      </c>
      <c r="E2454" s="20" t="s">
        <v>21</v>
      </c>
      <c r="F2454" s="19" t="s">
        <v>21</v>
      </c>
      <c r="G2454" s="180">
        <v>91887</v>
      </c>
      <c r="H2454" s="21" t="s">
        <v>3624</v>
      </c>
      <c r="I2454" s="19" t="s">
        <v>15692</v>
      </c>
      <c r="J2454" s="19" t="s">
        <v>23</v>
      </c>
      <c r="K2454" s="20" t="s">
        <v>3142</v>
      </c>
      <c r="L2454" s="19" t="s">
        <v>25</v>
      </c>
    </row>
    <row r="2455" spans="1:12" x14ac:dyDescent="0.25">
      <c r="A2455" s="19" t="s">
        <v>3491</v>
      </c>
      <c r="B2455" s="19" t="s">
        <v>3492</v>
      </c>
      <c r="C2455" s="19" t="s">
        <v>3600</v>
      </c>
      <c r="D2455" s="19" t="s">
        <v>3601</v>
      </c>
      <c r="E2455" s="20" t="s">
        <v>21</v>
      </c>
      <c r="F2455" s="19" t="s">
        <v>21</v>
      </c>
      <c r="G2455" s="180">
        <v>91889</v>
      </c>
      <c r="H2455" s="21" t="s">
        <v>3626</v>
      </c>
      <c r="I2455" s="19" t="s">
        <v>15692</v>
      </c>
      <c r="J2455" s="19" t="s">
        <v>23</v>
      </c>
      <c r="K2455" s="20" t="s">
        <v>13884</v>
      </c>
      <c r="L2455" s="19" t="s">
        <v>25</v>
      </c>
    </row>
    <row r="2456" spans="1:12" x14ac:dyDescent="0.25">
      <c r="A2456" s="19" t="s">
        <v>3491</v>
      </c>
      <c r="B2456" s="19" t="s">
        <v>3492</v>
      </c>
      <c r="C2456" s="19" t="s">
        <v>3600</v>
      </c>
      <c r="D2456" s="19" t="s">
        <v>3601</v>
      </c>
      <c r="E2456" s="20" t="s">
        <v>21</v>
      </c>
      <c r="F2456" s="19" t="s">
        <v>21</v>
      </c>
      <c r="G2456" s="180">
        <v>91890</v>
      </c>
      <c r="H2456" s="21" t="s">
        <v>3628</v>
      </c>
      <c r="I2456" s="19" t="s">
        <v>15692</v>
      </c>
      <c r="J2456" s="19" t="s">
        <v>23</v>
      </c>
      <c r="K2456" s="20" t="s">
        <v>3532</v>
      </c>
      <c r="L2456" s="19" t="s">
        <v>25</v>
      </c>
    </row>
    <row r="2457" spans="1:12" x14ac:dyDescent="0.25">
      <c r="A2457" s="19" t="s">
        <v>3491</v>
      </c>
      <c r="B2457" s="19" t="s">
        <v>3492</v>
      </c>
      <c r="C2457" s="19" t="s">
        <v>3600</v>
      </c>
      <c r="D2457" s="19" t="s">
        <v>3601</v>
      </c>
      <c r="E2457" s="20" t="s">
        <v>21</v>
      </c>
      <c r="F2457" s="19" t="s">
        <v>21</v>
      </c>
      <c r="G2457" s="180">
        <v>91892</v>
      </c>
      <c r="H2457" s="21" t="s">
        <v>3630</v>
      </c>
      <c r="I2457" s="19" t="s">
        <v>15692</v>
      </c>
      <c r="J2457" s="19" t="s">
        <v>23</v>
      </c>
      <c r="K2457" s="20" t="s">
        <v>3696</v>
      </c>
      <c r="L2457" s="19" t="s">
        <v>25</v>
      </c>
    </row>
    <row r="2458" spans="1:12" x14ac:dyDescent="0.25">
      <c r="A2458" s="19" t="s">
        <v>3491</v>
      </c>
      <c r="B2458" s="19" t="s">
        <v>3492</v>
      </c>
      <c r="C2458" s="19" t="s">
        <v>3600</v>
      </c>
      <c r="D2458" s="19" t="s">
        <v>3601</v>
      </c>
      <c r="E2458" s="20" t="s">
        <v>21</v>
      </c>
      <c r="F2458" s="19" t="s">
        <v>21</v>
      </c>
      <c r="G2458" s="180">
        <v>91893</v>
      </c>
      <c r="H2458" s="21" t="s">
        <v>3631</v>
      </c>
      <c r="I2458" s="19" t="s">
        <v>15692</v>
      </c>
      <c r="J2458" s="19" t="s">
        <v>23</v>
      </c>
      <c r="K2458" s="20" t="s">
        <v>3893</v>
      </c>
      <c r="L2458" s="19" t="s">
        <v>25</v>
      </c>
    </row>
    <row r="2459" spans="1:12" x14ac:dyDescent="0.25">
      <c r="A2459" s="19" t="s">
        <v>3491</v>
      </c>
      <c r="B2459" s="19" t="s">
        <v>3492</v>
      </c>
      <c r="C2459" s="19" t="s">
        <v>3600</v>
      </c>
      <c r="D2459" s="19" t="s">
        <v>3601</v>
      </c>
      <c r="E2459" s="20" t="s">
        <v>21</v>
      </c>
      <c r="F2459" s="19" t="s">
        <v>21</v>
      </c>
      <c r="G2459" s="180">
        <v>91895</v>
      </c>
      <c r="H2459" s="21" t="s">
        <v>3633</v>
      </c>
      <c r="I2459" s="19" t="s">
        <v>15692</v>
      </c>
      <c r="J2459" s="19" t="s">
        <v>23</v>
      </c>
      <c r="K2459" s="20" t="s">
        <v>11168</v>
      </c>
      <c r="L2459" s="19" t="s">
        <v>25</v>
      </c>
    </row>
    <row r="2460" spans="1:12" x14ac:dyDescent="0.25">
      <c r="A2460" s="19" t="s">
        <v>3491</v>
      </c>
      <c r="B2460" s="19" t="s">
        <v>3492</v>
      </c>
      <c r="C2460" s="19" t="s">
        <v>3600</v>
      </c>
      <c r="D2460" s="19" t="s">
        <v>3601</v>
      </c>
      <c r="E2460" s="20" t="s">
        <v>21</v>
      </c>
      <c r="F2460" s="19" t="s">
        <v>21</v>
      </c>
      <c r="G2460" s="180">
        <v>91896</v>
      </c>
      <c r="H2460" s="21" t="s">
        <v>3635</v>
      </c>
      <c r="I2460" s="19" t="s">
        <v>15692</v>
      </c>
      <c r="J2460" s="19" t="s">
        <v>23</v>
      </c>
      <c r="K2460" s="20" t="s">
        <v>7604</v>
      </c>
      <c r="L2460" s="19" t="s">
        <v>25</v>
      </c>
    </row>
    <row r="2461" spans="1:12" x14ac:dyDescent="0.25">
      <c r="A2461" s="19" t="s">
        <v>3491</v>
      </c>
      <c r="B2461" s="19" t="s">
        <v>3492</v>
      </c>
      <c r="C2461" s="19" t="s">
        <v>3600</v>
      </c>
      <c r="D2461" s="19" t="s">
        <v>3601</v>
      </c>
      <c r="E2461" s="20" t="s">
        <v>21</v>
      </c>
      <c r="F2461" s="19" t="s">
        <v>21</v>
      </c>
      <c r="G2461" s="180">
        <v>91898</v>
      </c>
      <c r="H2461" s="21" t="s">
        <v>3637</v>
      </c>
      <c r="I2461" s="19" t="s">
        <v>15692</v>
      </c>
      <c r="J2461" s="19" t="s">
        <v>23</v>
      </c>
      <c r="K2461" s="20" t="s">
        <v>12720</v>
      </c>
      <c r="L2461" s="19" t="s">
        <v>25</v>
      </c>
    </row>
    <row r="2462" spans="1:12" x14ac:dyDescent="0.25">
      <c r="A2462" s="19" t="s">
        <v>3491</v>
      </c>
      <c r="B2462" s="19" t="s">
        <v>3492</v>
      </c>
      <c r="C2462" s="19" t="s">
        <v>3600</v>
      </c>
      <c r="D2462" s="19" t="s">
        <v>3601</v>
      </c>
      <c r="E2462" s="20" t="s">
        <v>21</v>
      </c>
      <c r="F2462" s="19" t="s">
        <v>21</v>
      </c>
      <c r="G2462" s="180">
        <v>91899</v>
      </c>
      <c r="H2462" s="21" t="s">
        <v>3639</v>
      </c>
      <c r="I2462" s="19" t="s">
        <v>15692</v>
      </c>
      <c r="J2462" s="19" t="s">
        <v>23</v>
      </c>
      <c r="K2462" s="20" t="s">
        <v>5984</v>
      </c>
      <c r="L2462" s="19" t="s">
        <v>25</v>
      </c>
    </row>
    <row r="2463" spans="1:12" x14ac:dyDescent="0.25">
      <c r="A2463" s="19" t="s">
        <v>3491</v>
      </c>
      <c r="B2463" s="19" t="s">
        <v>3492</v>
      </c>
      <c r="C2463" s="19" t="s">
        <v>3600</v>
      </c>
      <c r="D2463" s="19" t="s">
        <v>3601</v>
      </c>
      <c r="E2463" s="20" t="s">
        <v>21</v>
      </c>
      <c r="F2463" s="19" t="s">
        <v>21</v>
      </c>
      <c r="G2463" s="180">
        <v>91901</v>
      </c>
      <c r="H2463" s="21" t="s">
        <v>3640</v>
      </c>
      <c r="I2463" s="19" t="s">
        <v>15692</v>
      </c>
      <c r="J2463" s="19" t="s">
        <v>23</v>
      </c>
      <c r="K2463" s="20" t="s">
        <v>9817</v>
      </c>
      <c r="L2463" s="19" t="s">
        <v>25</v>
      </c>
    </row>
    <row r="2464" spans="1:12" x14ac:dyDescent="0.25">
      <c r="A2464" s="19" t="s">
        <v>3491</v>
      </c>
      <c r="B2464" s="19" t="s">
        <v>3492</v>
      </c>
      <c r="C2464" s="19" t="s">
        <v>3600</v>
      </c>
      <c r="D2464" s="19" t="s">
        <v>3601</v>
      </c>
      <c r="E2464" s="20" t="s">
        <v>21</v>
      </c>
      <c r="F2464" s="19" t="s">
        <v>21</v>
      </c>
      <c r="G2464" s="180">
        <v>91902</v>
      </c>
      <c r="H2464" s="21" t="s">
        <v>3641</v>
      </c>
      <c r="I2464" s="19" t="s">
        <v>15692</v>
      </c>
      <c r="J2464" s="19" t="s">
        <v>23</v>
      </c>
      <c r="K2464" s="20" t="s">
        <v>5114</v>
      </c>
      <c r="L2464" s="19" t="s">
        <v>25</v>
      </c>
    </row>
    <row r="2465" spans="1:12" x14ac:dyDescent="0.25">
      <c r="A2465" s="19" t="s">
        <v>3491</v>
      </c>
      <c r="B2465" s="19" t="s">
        <v>3492</v>
      </c>
      <c r="C2465" s="19" t="s">
        <v>3600</v>
      </c>
      <c r="D2465" s="19" t="s">
        <v>3601</v>
      </c>
      <c r="E2465" s="20" t="s">
        <v>21</v>
      </c>
      <c r="F2465" s="19" t="s">
        <v>21</v>
      </c>
      <c r="G2465" s="180">
        <v>91904</v>
      </c>
      <c r="H2465" s="21" t="s">
        <v>3643</v>
      </c>
      <c r="I2465" s="19" t="s">
        <v>15692</v>
      </c>
      <c r="J2465" s="19" t="s">
        <v>23</v>
      </c>
      <c r="K2465" s="20" t="s">
        <v>11235</v>
      </c>
      <c r="L2465" s="19" t="s">
        <v>25</v>
      </c>
    </row>
    <row r="2466" spans="1:12" x14ac:dyDescent="0.25">
      <c r="A2466" s="19" t="s">
        <v>3491</v>
      </c>
      <c r="B2466" s="19" t="s">
        <v>3492</v>
      </c>
      <c r="C2466" s="19" t="s">
        <v>3600</v>
      </c>
      <c r="D2466" s="19" t="s">
        <v>3601</v>
      </c>
      <c r="E2466" s="20" t="s">
        <v>21</v>
      </c>
      <c r="F2466" s="19" t="s">
        <v>21</v>
      </c>
      <c r="G2466" s="180">
        <v>91905</v>
      </c>
      <c r="H2466" s="21" t="s">
        <v>3645</v>
      </c>
      <c r="I2466" s="19" t="s">
        <v>15692</v>
      </c>
      <c r="J2466" s="19" t="s">
        <v>23</v>
      </c>
      <c r="K2466" s="20" t="s">
        <v>7399</v>
      </c>
      <c r="L2466" s="19" t="s">
        <v>25</v>
      </c>
    </row>
    <row r="2467" spans="1:12" x14ac:dyDescent="0.25">
      <c r="A2467" s="19" t="s">
        <v>3491</v>
      </c>
      <c r="B2467" s="19" t="s">
        <v>3492</v>
      </c>
      <c r="C2467" s="19" t="s">
        <v>3600</v>
      </c>
      <c r="D2467" s="19" t="s">
        <v>3601</v>
      </c>
      <c r="E2467" s="20" t="s">
        <v>21</v>
      </c>
      <c r="F2467" s="19" t="s">
        <v>21</v>
      </c>
      <c r="G2467" s="180">
        <v>91907</v>
      </c>
      <c r="H2467" s="21" t="s">
        <v>3647</v>
      </c>
      <c r="I2467" s="19" t="s">
        <v>15692</v>
      </c>
      <c r="J2467" s="19" t="s">
        <v>23</v>
      </c>
      <c r="K2467" s="20" t="s">
        <v>10637</v>
      </c>
      <c r="L2467" s="19" t="s">
        <v>25</v>
      </c>
    </row>
    <row r="2468" spans="1:12" x14ac:dyDescent="0.25">
      <c r="A2468" s="19" t="s">
        <v>3491</v>
      </c>
      <c r="B2468" s="19" t="s">
        <v>3492</v>
      </c>
      <c r="C2468" s="19" t="s">
        <v>3600</v>
      </c>
      <c r="D2468" s="19" t="s">
        <v>3601</v>
      </c>
      <c r="E2468" s="20" t="s">
        <v>21</v>
      </c>
      <c r="F2468" s="19" t="s">
        <v>21</v>
      </c>
      <c r="G2468" s="180">
        <v>91908</v>
      </c>
      <c r="H2468" s="21" t="s">
        <v>3649</v>
      </c>
      <c r="I2468" s="19" t="s">
        <v>15692</v>
      </c>
      <c r="J2468" s="19" t="s">
        <v>23</v>
      </c>
      <c r="K2468" s="20" t="s">
        <v>6090</v>
      </c>
      <c r="L2468" s="19" t="s">
        <v>25</v>
      </c>
    </row>
    <row r="2469" spans="1:12" x14ac:dyDescent="0.25">
      <c r="A2469" s="19" t="s">
        <v>3491</v>
      </c>
      <c r="B2469" s="19" t="s">
        <v>3492</v>
      </c>
      <c r="C2469" s="19" t="s">
        <v>3600</v>
      </c>
      <c r="D2469" s="19" t="s">
        <v>3601</v>
      </c>
      <c r="E2469" s="20" t="s">
        <v>21</v>
      </c>
      <c r="F2469" s="19" t="s">
        <v>21</v>
      </c>
      <c r="G2469" s="180">
        <v>91910</v>
      </c>
      <c r="H2469" s="21" t="s">
        <v>3650</v>
      </c>
      <c r="I2469" s="19" t="s">
        <v>15692</v>
      </c>
      <c r="J2469" s="19" t="s">
        <v>23</v>
      </c>
      <c r="K2469" s="20" t="s">
        <v>8809</v>
      </c>
      <c r="L2469" s="19" t="s">
        <v>25</v>
      </c>
    </row>
    <row r="2470" spans="1:12" x14ac:dyDescent="0.25">
      <c r="A2470" s="19" t="s">
        <v>3491</v>
      </c>
      <c r="B2470" s="19" t="s">
        <v>3492</v>
      </c>
      <c r="C2470" s="19" t="s">
        <v>3600</v>
      </c>
      <c r="D2470" s="19" t="s">
        <v>3601</v>
      </c>
      <c r="E2470" s="20" t="s">
        <v>21</v>
      </c>
      <c r="F2470" s="19" t="s">
        <v>21</v>
      </c>
      <c r="G2470" s="180">
        <v>91911</v>
      </c>
      <c r="H2470" s="21" t="s">
        <v>3651</v>
      </c>
      <c r="I2470" s="19" t="s">
        <v>15692</v>
      </c>
      <c r="J2470" s="19" t="s">
        <v>23</v>
      </c>
      <c r="K2470" s="20" t="s">
        <v>3093</v>
      </c>
      <c r="L2470" s="19" t="s">
        <v>25</v>
      </c>
    </row>
    <row r="2471" spans="1:12" x14ac:dyDescent="0.25">
      <c r="A2471" s="19" t="s">
        <v>3491</v>
      </c>
      <c r="B2471" s="19" t="s">
        <v>3492</v>
      </c>
      <c r="C2471" s="19" t="s">
        <v>3600</v>
      </c>
      <c r="D2471" s="19" t="s">
        <v>3601</v>
      </c>
      <c r="E2471" s="20" t="s">
        <v>21</v>
      </c>
      <c r="F2471" s="19" t="s">
        <v>21</v>
      </c>
      <c r="G2471" s="180">
        <v>91913</v>
      </c>
      <c r="H2471" s="21" t="s">
        <v>3653</v>
      </c>
      <c r="I2471" s="19" t="s">
        <v>15692</v>
      </c>
      <c r="J2471" s="19" t="s">
        <v>23</v>
      </c>
      <c r="K2471" s="20" t="s">
        <v>5950</v>
      </c>
      <c r="L2471" s="19" t="s">
        <v>25</v>
      </c>
    </row>
    <row r="2472" spans="1:12" x14ac:dyDescent="0.25">
      <c r="A2472" s="19" t="s">
        <v>3491</v>
      </c>
      <c r="B2472" s="19" t="s">
        <v>3492</v>
      </c>
      <c r="C2472" s="19" t="s">
        <v>3600</v>
      </c>
      <c r="D2472" s="19" t="s">
        <v>3601</v>
      </c>
      <c r="E2472" s="20" t="s">
        <v>21</v>
      </c>
      <c r="F2472" s="19" t="s">
        <v>21</v>
      </c>
      <c r="G2472" s="180">
        <v>91914</v>
      </c>
      <c r="H2472" s="21" t="s">
        <v>3655</v>
      </c>
      <c r="I2472" s="19" t="s">
        <v>15692</v>
      </c>
      <c r="J2472" s="19" t="s">
        <v>23</v>
      </c>
      <c r="K2472" s="20" t="s">
        <v>5945</v>
      </c>
      <c r="L2472" s="19" t="s">
        <v>25</v>
      </c>
    </row>
    <row r="2473" spans="1:12" x14ac:dyDescent="0.25">
      <c r="A2473" s="19" t="s">
        <v>3491</v>
      </c>
      <c r="B2473" s="19" t="s">
        <v>3492</v>
      </c>
      <c r="C2473" s="19" t="s">
        <v>3600</v>
      </c>
      <c r="D2473" s="19" t="s">
        <v>3601</v>
      </c>
      <c r="E2473" s="20" t="s">
        <v>21</v>
      </c>
      <c r="F2473" s="19" t="s">
        <v>21</v>
      </c>
      <c r="G2473" s="180">
        <v>91916</v>
      </c>
      <c r="H2473" s="21" t="s">
        <v>3656</v>
      </c>
      <c r="I2473" s="19" t="s">
        <v>15692</v>
      </c>
      <c r="J2473" s="19" t="s">
        <v>23</v>
      </c>
      <c r="K2473" s="20" t="s">
        <v>5051</v>
      </c>
      <c r="L2473" s="19" t="s">
        <v>25</v>
      </c>
    </row>
    <row r="2474" spans="1:12" x14ac:dyDescent="0.25">
      <c r="A2474" s="19" t="s">
        <v>3491</v>
      </c>
      <c r="B2474" s="19" t="s">
        <v>3492</v>
      </c>
      <c r="C2474" s="19" t="s">
        <v>3600</v>
      </c>
      <c r="D2474" s="19" t="s">
        <v>3601</v>
      </c>
      <c r="E2474" s="20" t="s">
        <v>21</v>
      </c>
      <c r="F2474" s="19" t="s">
        <v>21</v>
      </c>
      <c r="G2474" s="180">
        <v>91917</v>
      </c>
      <c r="H2474" s="21" t="s">
        <v>3657</v>
      </c>
      <c r="I2474" s="19" t="s">
        <v>15692</v>
      </c>
      <c r="J2474" s="19" t="s">
        <v>23</v>
      </c>
      <c r="K2474" s="20" t="s">
        <v>3429</v>
      </c>
      <c r="L2474" s="19" t="s">
        <v>25</v>
      </c>
    </row>
    <row r="2475" spans="1:12" x14ac:dyDescent="0.25">
      <c r="A2475" s="19" t="s">
        <v>3491</v>
      </c>
      <c r="B2475" s="19" t="s">
        <v>3492</v>
      </c>
      <c r="C2475" s="19" t="s">
        <v>3600</v>
      </c>
      <c r="D2475" s="19" t="s">
        <v>3601</v>
      </c>
      <c r="E2475" s="20" t="s">
        <v>21</v>
      </c>
      <c r="F2475" s="19" t="s">
        <v>21</v>
      </c>
      <c r="G2475" s="180">
        <v>91919</v>
      </c>
      <c r="H2475" s="21" t="s">
        <v>3658</v>
      </c>
      <c r="I2475" s="19" t="s">
        <v>15692</v>
      </c>
      <c r="J2475" s="19" t="s">
        <v>23</v>
      </c>
      <c r="K2475" s="20" t="s">
        <v>10535</v>
      </c>
      <c r="L2475" s="19" t="s">
        <v>25</v>
      </c>
    </row>
    <row r="2476" spans="1:12" x14ac:dyDescent="0.25">
      <c r="A2476" s="19" t="s">
        <v>3491</v>
      </c>
      <c r="B2476" s="19" t="s">
        <v>3492</v>
      </c>
      <c r="C2476" s="19" t="s">
        <v>3600</v>
      </c>
      <c r="D2476" s="19" t="s">
        <v>3601</v>
      </c>
      <c r="E2476" s="20" t="s">
        <v>21</v>
      </c>
      <c r="F2476" s="19" t="s">
        <v>21</v>
      </c>
      <c r="G2476" s="180">
        <v>91920</v>
      </c>
      <c r="H2476" s="21" t="s">
        <v>3660</v>
      </c>
      <c r="I2476" s="19" t="s">
        <v>15692</v>
      </c>
      <c r="J2476" s="19" t="s">
        <v>23</v>
      </c>
      <c r="K2476" s="20" t="s">
        <v>12113</v>
      </c>
      <c r="L2476" s="19" t="s">
        <v>25</v>
      </c>
    </row>
    <row r="2477" spans="1:12" x14ac:dyDescent="0.25">
      <c r="A2477" s="19" t="s">
        <v>3491</v>
      </c>
      <c r="B2477" s="19" t="s">
        <v>3492</v>
      </c>
      <c r="C2477" s="19" t="s">
        <v>3600</v>
      </c>
      <c r="D2477" s="19" t="s">
        <v>3601</v>
      </c>
      <c r="E2477" s="20" t="s">
        <v>21</v>
      </c>
      <c r="F2477" s="19" t="s">
        <v>21</v>
      </c>
      <c r="G2477" s="180">
        <v>91922</v>
      </c>
      <c r="H2477" s="21" t="s">
        <v>3662</v>
      </c>
      <c r="I2477" s="19" t="s">
        <v>15692</v>
      </c>
      <c r="J2477" s="19" t="s">
        <v>23</v>
      </c>
      <c r="K2477" s="20" t="s">
        <v>10674</v>
      </c>
      <c r="L2477" s="19" t="s">
        <v>25</v>
      </c>
    </row>
    <row r="2478" spans="1:12" x14ac:dyDescent="0.25">
      <c r="A2478" s="19" t="s">
        <v>3491</v>
      </c>
      <c r="B2478" s="19" t="s">
        <v>3492</v>
      </c>
      <c r="C2478" s="19" t="s">
        <v>3600</v>
      </c>
      <c r="D2478" s="19" t="s">
        <v>3601</v>
      </c>
      <c r="E2478" s="20" t="s">
        <v>21</v>
      </c>
      <c r="F2478" s="19" t="s">
        <v>21</v>
      </c>
      <c r="G2478" s="180">
        <v>93013</v>
      </c>
      <c r="H2478" s="21" t="s">
        <v>3663</v>
      </c>
      <c r="I2478" s="19" t="s">
        <v>15692</v>
      </c>
      <c r="J2478" s="19" t="s">
        <v>23</v>
      </c>
      <c r="K2478" s="20" t="s">
        <v>5232</v>
      </c>
      <c r="L2478" s="19" t="s">
        <v>25</v>
      </c>
    </row>
    <row r="2479" spans="1:12" x14ac:dyDescent="0.25">
      <c r="A2479" s="19" t="s">
        <v>3491</v>
      </c>
      <c r="B2479" s="19" t="s">
        <v>3492</v>
      </c>
      <c r="C2479" s="19" t="s">
        <v>3600</v>
      </c>
      <c r="D2479" s="19" t="s">
        <v>3601</v>
      </c>
      <c r="E2479" s="20" t="s">
        <v>21</v>
      </c>
      <c r="F2479" s="19" t="s">
        <v>21</v>
      </c>
      <c r="G2479" s="180">
        <v>93014</v>
      </c>
      <c r="H2479" s="21" t="s">
        <v>3665</v>
      </c>
      <c r="I2479" s="19" t="s">
        <v>15692</v>
      </c>
      <c r="J2479" s="19" t="s">
        <v>23</v>
      </c>
      <c r="K2479" s="20" t="s">
        <v>11562</v>
      </c>
      <c r="L2479" s="19" t="s">
        <v>25</v>
      </c>
    </row>
    <row r="2480" spans="1:12" x14ac:dyDescent="0.25">
      <c r="A2480" s="19" t="s">
        <v>3491</v>
      </c>
      <c r="B2480" s="19" t="s">
        <v>3492</v>
      </c>
      <c r="C2480" s="19" t="s">
        <v>3600</v>
      </c>
      <c r="D2480" s="19" t="s">
        <v>3601</v>
      </c>
      <c r="E2480" s="20" t="s">
        <v>21</v>
      </c>
      <c r="F2480" s="19" t="s">
        <v>21</v>
      </c>
      <c r="G2480" s="180">
        <v>93015</v>
      </c>
      <c r="H2480" s="21" t="s">
        <v>3667</v>
      </c>
      <c r="I2480" s="19" t="s">
        <v>15692</v>
      </c>
      <c r="J2480" s="19" t="s">
        <v>23</v>
      </c>
      <c r="K2480" s="20" t="s">
        <v>2825</v>
      </c>
      <c r="L2480" s="19" t="s">
        <v>25</v>
      </c>
    </row>
    <row r="2481" spans="1:12" x14ac:dyDescent="0.25">
      <c r="A2481" s="19" t="s">
        <v>3491</v>
      </c>
      <c r="B2481" s="19" t="s">
        <v>3492</v>
      </c>
      <c r="C2481" s="19" t="s">
        <v>3600</v>
      </c>
      <c r="D2481" s="19" t="s">
        <v>3601</v>
      </c>
      <c r="E2481" s="20" t="s">
        <v>21</v>
      </c>
      <c r="F2481" s="19" t="s">
        <v>21</v>
      </c>
      <c r="G2481" s="180">
        <v>93016</v>
      </c>
      <c r="H2481" s="21" t="s">
        <v>3668</v>
      </c>
      <c r="I2481" s="19" t="s">
        <v>15692</v>
      </c>
      <c r="J2481" s="19" t="s">
        <v>23</v>
      </c>
      <c r="K2481" s="20" t="s">
        <v>10759</v>
      </c>
      <c r="L2481" s="19" t="s">
        <v>25</v>
      </c>
    </row>
    <row r="2482" spans="1:12" x14ac:dyDescent="0.25">
      <c r="A2482" s="19" t="s">
        <v>3491</v>
      </c>
      <c r="B2482" s="19" t="s">
        <v>3492</v>
      </c>
      <c r="C2482" s="19" t="s">
        <v>3600</v>
      </c>
      <c r="D2482" s="19" t="s">
        <v>3601</v>
      </c>
      <c r="E2482" s="20" t="s">
        <v>21</v>
      </c>
      <c r="F2482" s="19" t="s">
        <v>21</v>
      </c>
      <c r="G2482" s="180">
        <v>93017</v>
      </c>
      <c r="H2482" s="21" t="s">
        <v>3670</v>
      </c>
      <c r="I2482" s="19" t="s">
        <v>15692</v>
      </c>
      <c r="J2482" s="19" t="s">
        <v>23</v>
      </c>
      <c r="K2482" s="20" t="s">
        <v>4206</v>
      </c>
      <c r="L2482" s="19" t="s">
        <v>25</v>
      </c>
    </row>
    <row r="2483" spans="1:12" x14ac:dyDescent="0.25">
      <c r="A2483" s="19" t="s">
        <v>3491</v>
      </c>
      <c r="B2483" s="19" t="s">
        <v>3492</v>
      </c>
      <c r="C2483" s="19" t="s">
        <v>3600</v>
      </c>
      <c r="D2483" s="19" t="s">
        <v>3601</v>
      </c>
      <c r="E2483" s="20" t="s">
        <v>21</v>
      </c>
      <c r="F2483" s="19" t="s">
        <v>21</v>
      </c>
      <c r="G2483" s="180">
        <v>93018</v>
      </c>
      <c r="H2483" s="21" t="s">
        <v>3672</v>
      </c>
      <c r="I2483" s="19" t="s">
        <v>15692</v>
      </c>
      <c r="J2483" s="19" t="s">
        <v>23</v>
      </c>
      <c r="K2483" s="20" t="s">
        <v>13885</v>
      </c>
      <c r="L2483" s="19" t="s">
        <v>25</v>
      </c>
    </row>
    <row r="2484" spans="1:12" x14ac:dyDescent="0.25">
      <c r="A2484" s="19" t="s">
        <v>3491</v>
      </c>
      <c r="B2484" s="19" t="s">
        <v>3492</v>
      </c>
      <c r="C2484" s="19" t="s">
        <v>3600</v>
      </c>
      <c r="D2484" s="19" t="s">
        <v>3601</v>
      </c>
      <c r="E2484" s="20" t="s">
        <v>21</v>
      </c>
      <c r="F2484" s="19" t="s">
        <v>21</v>
      </c>
      <c r="G2484" s="180">
        <v>93020</v>
      </c>
      <c r="H2484" s="21" t="s">
        <v>3674</v>
      </c>
      <c r="I2484" s="19" t="s">
        <v>15692</v>
      </c>
      <c r="J2484" s="19" t="s">
        <v>23</v>
      </c>
      <c r="K2484" s="20" t="s">
        <v>6111</v>
      </c>
      <c r="L2484" s="19" t="s">
        <v>25</v>
      </c>
    </row>
    <row r="2485" spans="1:12" x14ac:dyDescent="0.25">
      <c r="A2485" s="19" t="s">
        <v>3491</v>
      </c>
      <c r="B2485" s="19" t="s">
        <v>3492</v>
      </c>
      <c r="C2485" s="19" t="s">
        <v>3600</v>
      </c>
      <c r="D2485" s="19" t="s">
        <v>3601</v>
      </c>
      <c r="E2485" s="20" t="s">
        <v>21</v>
      </c>
      <c r="F2485" s="19" t="s">
        <v>21</v>
      </c>
      <c r="G2485" s="180">
        <v>93022</v>
      </c>
      <c r="H2485" s="21" t="s">
        <v>3675</v>
      </c>
      <c r="I2485" s="19" t="s">
        <v>15692</v>
      </c>
      <c r="J2485" s="19" t="s">
        <v>23</v>
      </c>
      <c r="K2485" s="20" t="s">
        <v>5528</v>
      </c>
      <c r="L2485" s="19" t="s">
        <v>25</v>
      </c>
    </row>
    <row r="2486" spans="1:12" x14ac:dyDescent="0.25">
      <c r="A2486" s="19" t="s">
        <v>3491</v>
      </c>
      <c r="B2486" s="19" t="s">
        <v>3492</v>
      </c>
      <c r="C2486" s="19" t="s">
        <v>3600</v>
      </c>
      <c r="D2486" s="19" t="s">
        <v>3601</v>
      </c>
      <c r="E2486" s="20" t="s">
        <v>21</v>
      </c>
      <c r="F2486" s="19" t="s">
        <v>21</v>
      </c>
      <c r="G2486" s="180">
        <v>93024</v>
      </c>
      <c r="H2486" s="21" t="s">
        <v>3676</v>
      </c>
      <c r="I2486" s="19" t="s">
        <v>15692</v>
      </c>
      <c r="J2486" s="19" t="s">
        <v>23</v>
      </c>
      <c r="K2486" s="20" t="s">
        <v>3972</v>
      </c>
      <c r="L2486" s="19" t="s">
        <v>25</v>
      </c>
    </row>
    <row r="2487" spans="1:12" x14ac:dyDescent="0.25">
      <c r="A2487" s="19" t="s">
        <v>3491</v>
      </c>
      <c r="B2487" s="19" t="s">
        <v>3492</v>
      </c>
      <c r="C2487" s="19" t="s">
        <v>3600</v>
      </c>
      <c r="D2487" s="19" t="s">
        <v>3601</v>
      </c>
      <c r="E2487" s="20" t="s">
        <v>21</v>
      </c>
      <c r="F2487" s="19" t="s">
        <v>21</v>
      </c>
      <c r="G2487" s="180">
        <v>93026</v>
      </c>
      <c r="H2487" s="21" t="s">
        <v>3678</v>
      </c>
      <c r="I2487" s="19" t="s">
        <v>15692</v>
      </c>
      <c r="J2487" s="19" t="s">
        <v>23</v>
      </c>
      <c r="K2487" s="20" t="s">
        <v>13886</v>
      </c>
      <c r="L2487" s="19" t="s">
        <v>25</v>
      </c>
    </row>
    <row r="2488" spans="1:12" x14ac:dyDescent="0.25">
      <c r="A2488" s="19" t="s">
        <v>3491</v>
      </c>
      <c r="B2488" s="19" t="s">
        <v>3492</v>
      </c>
      <c r="C2488" s="19" t="s">
        <v>3600</v>
      </c>
      <c r="D2488" s="19" t="s">
        <v>3601</v>
      </c>
      <c r="E2488" s="20" t="s">
        <v>21</v>
      </c>
      <c r="F2488" s="19" t="s">
        <v>21</v>
      </c>
      <c r="G2488" s="180">
        <v>95733</v>
      </c>
      <c r="H2488" s="21" t="s">
        <v>3680</v>
      </c>
      <c r="I2488" s="19" t="s">
        <v>15692</v>
      </c>
      <c r="J2488" s="19" t="s">
        <v>23</v>
      </c>
      <c r="K2488" s="20" t="s">
        <v>8332</v>
      </c>
      <c r="L2488" s="19" t="s">
        <v>25</v>
      </c>
    </row>
    <row r="2489" spans="1:12" x14ac:dyDescent="0.25">
      <c r="A2489" s="19" t="s">
        <v>3491</v>
      </c>
      <c r="B2489" s="19" t="s">
        <v>3492</v>
      </c>
      <c r="C2489" s="19" t="s">
        <v>3600</v>
      </c>
      <c r="D2489" s="19" t="s">
        <v>3601</v>
      </c>
      <c r="E2489" s="20" t="s">
        <v>21</v>
      </c>
      <c r="F2489" s="19" t="s">
        <v>21</v>
      </c>
      <c r="G2489" s="180">
        <v>95734</v>
      </c>
      <c r="H2489" s="21" t="s">
        <v>3681</v>
      </c>
      <c r="I2489" s="19" t="s">
        <v>15692</v>
      </c>
      <c r="J2489" s="19" t="s">
        <v>23</v>
      </c>
      <c r="K2489" s="20" t="s">
        <v>13887</v>
      </c>
      <c r="L2489" s="19" t="s">
        <v>25</v>
      </c>
    </row>
    <row r="2490" spans="1:12" x14ac:dyDescent="0.25">
      <c r="A2490" s="19" t="s">
        <v>3491</v>
      </c>
      <c r="B2490" s="19" t="s">
        <v>3492</v>
      </c>
      <c r="C2490" s="19" t="s">
        <v>3600</v>
      </c>
      <c r="D2490" s="19" t="s">
        <v>3601</v>
      </c>
      <c r="E2490" s="20" t="s">
        <v>21</v>
      </c>
      <c r="F2490" s="19" t="s">
        <v>21</v>
      </c>
      <c r="G2490" s="180">
        <v>95735</v>
      </c>
      <c r="H2490" s="21" t="s">
        <v>3682</v>
      </c>
      <c r="I2490" s="19" t="s">
        <v>15692</v>
      </c>
      <c r="J2490" s="19" t="s">
        <v>23</v>
      </c>
      <c r="K2490" s="20" t="s">
        <v>5173</v>
      </c>
      <c r="L2490" s="19" t="s">
        <v>25</v>
      </c>
    </row>
    <row r="2491" spans="1:12" x14ac:dyDescent="0.25">
      <c r="A2491" s="19" t="s">
        <v>3491</v>
      </c>
      <c r="B2491" s="19" t="s">
        <v>3492</v>
      </c>
      <c r="C2491" s="19" t="s">
        <v>3600</v>
      </c>
      <c r="D2491" s="19" t="s">
        <v>3601</v>
      </c>
      <c r="E2491" s="20" t="s">
        <v>21</v>
      </c>
      <c r="F2491" s="19" t="s">
        <v>21</v>
      </c>
      <c r="G2491" s="180">
        <v>95736</v>
      </c>
      <c r="H2491" s="21" t="s">
        <v>3684</v>
      </c>
      <c r="I2491" s="19" t="s">
        <v>15692</v>
      </c>
      <c r="J2491" s="19" t="s">
        <v>23</v>
      </c>
      <c r="K2491" s="20" t="s">
        <v>3550</v>
      </c>
      <c r="L2491" s="19" t="s">
        <v>25</v>
      </c>
    </row>
    <row r="2492" spans="1:12" x14ac:dyDescent="0.25">
      <c r="A2492" s="19" t="s">
        <v>3491</v>
      </c>
      <c r="B2492" s="19" t="s">
        <v>3492</v>
      </c>
      <c r="C2492" s="19" t="s">
        <v>3600</v>
      </c>
      <c r="D2492" s="19" t="s">
        <v>3601</v>
      </c>
      <c r="E2492" s="20" t="s">
        <v>21</v>
      </c>
      <c r="F2492" s="19" t="s">
        <v>21</v>
      </c>
      <c r="G2492" s="180">
        <v>95738</v>
      </c>
      <c r="H2492" s="21" t="s">
        <v>3685</v>
      </c>
      <c r="I2492" s="19" t="s">
        <v>15692</v>
      </c>
      <c r="J2492" s="19" t="s">
        <v>23</v>
      </c>
      <c r="K2492" s="20" t="s">
        <v>2782</v>
      </c>
      <c r="L2492" s="19" t="s">
        <v>25</v>
      </c>
    </row>
    <row r="2493" spans="1:12" x14ac:dyDescent="0.25">
      <c r="A2493" s="19" t="s">
        <v>3491</v>
      </c>
      <c r="B2493" s="19" t="s">
        <v>3492</v>
      </c>
      <c r="C2493" s="19" t="s">
        <v>3600</v>
      </c>
      <c r="D2493" s="19" t="s">
        <v>3601</v>
      </c>
      <c r="E2493" s="20" t="s">
        <v>21</v>
      </c>
      <c r="F2493" s="19" t="s">
        <v>21</v>
      </c>
      <c r="G2493" s="180">
        <v>95753</v>
      </c>
      <c r="H2493" s="21" t="s">
        <v>3687</v>
      </c>
      <c r="I2493" s="19" t="s">
        <v>15692</v>
      </c>
      <c r="J2493" s="19" t="s">
        <v>9283</v>
      </c>
      <c r="K2493" s="20" t="s">
        <v>11947</v>
      </c>
      <c r="L2493" s="19" t="s">
        <v>25</v>
      </c>
    </row>
    <row r="2494" spans="1:12" x14ac:dyDescent="0.25">
      <c r="A2494" s="19" t="s">
        <v>3491</v>
      </c>
      <c r="B2494" s="19" t="s">
        <v>3492</v>
      </c>
      <c r="C2494" s="19" t="s">
        <v>3600</v>
      </c>
      <c r="D2494" s="19" t="s">
        <v>3601</v>
      </c>
      <c r="E2494" s="20" t="s">
        <v>21</v>
      </c>
      <c r="F2494" s="19" t="s">
        <v>21</v>
      </c>
      <c r="G2494" s="180">
        <v>95754</v>
      </c>
      <c r="H2494" s="21" t="s">
        <v>3689</v>
      </c>
      <c r="I2494" s="19" t="s">
        <v>15692</v>
      </c>
      <c r="J2494" s="19" t="s">
        <v>9283</v>
      </c>
      <c r="K2494" s="20" t="s">
        <v>2036</v>
      </c>
      <c r="L2494" s="19" t="s">
        <v>25</v>
      </c>
    </row>
    <row r="2495" spans="1:12" x14ac:dyDescent="0.25">
      <c r="A2495" s="19" t="s">
        <v>3491</v>
      </c>
      <c r="B2495" s="19" t="s">
        <v>3492</v>
      </c>
      <c r="C2495" s="19" t="s">
        <v>3600</v>
      </c>
      <c r="D2495" s="19" t="s">
        <v>3601</v>
      </c>
      <c r="E2495" s="20" t="s">
        <v>21</v>
      </c>
      <c r="F2495" s="19" t="s">
        <v>21</v>
      </c>
      <c r="G2495" s="180">
        <v>95755</v>
      </c>
      <c r="H2495" s="21" t="s">
        <v>3690</v>
      </c>
      <c r="I2495" s="19" t="s">
        <v>15692</v>
      </c>
      <c r="J2495" s="19" t="s">
        <v>9283</v>
      </c>
      <c r="K2495" s="20" t="s">
        <v>504</v>
      </c>
      <c r="L2495" s="19" t="s">
        <v>25</v>
      </c>
    </row>
    <row r="2496" spans="1:12" x14ac:dyDescent="0.25">
      <c r="A2496" s="19" t="s">
        <v>3491</v>
      </c>
      <c r="B2496" s="19" t="s">
        <v>3492</v>
      </c>
      <c r="C2496" s="19" t="s">
        <v>3600</v>
      </c>
      <c r="D2496" s="19" t="s">
        <v>3601</v>
      </c>
      <c r="E2496" s="20" t="s">
        <v>21</v>
      </c>
      <c r="F2496" s="19" t="s">
        <v>21</v>
      </c>
      <c r="G2496" s="180">
        <v>95756</v>
      </c>
      <c r="H2496" s="21" t="s">
        <v>3692</v>
      </c>
      <c r="I2496" s="19" t="s">
        <v>15692</v>
      </c>
      <c r="J2496" s="19" t="s">
        <v>9283</v>
      </c>
      <c r="K2496" s="20" t="s">
        <v>1778</v>
      </c>
      <c r="L2496" s="19" t="s">
        <v>25</v>
      </c>
    </row>
    <row r="2497" spans="1:12" x14ac:dyDescent="0.25">
      <c r="A2497" s="19" t="s">
        <v>3491</v>
      </c>
      <c r="B2497" s="19" t="s">
        <v>3492</v>
      </c>
      <c r="C2497" s="19" t="s">
        <v>3600</v>
      </c>
      <c r="D2497" s="19" t="s">
        <v>3601</v>
      </c>
      <c r="E2497" s="20" t="s">
        <v>21</v>
      </c>
      <c r="F2497" s="19" t="s">
        <v>21</v>
      </c>
      <c r="G2497" s="180">
        <v>95757</v>
      </c>
      <c r="H2497" s="21" t="s">
        <v>3693</v>
      </c>
      <c r="I2497" s="19" t="s">
        <v>15692</v>
      </c>
      <c r="J2497" s="19" t="s">
        <v>9283</v>
      </c>
      <c r="K2497" s="20" t="s">
        <v>3608</v>
      </c>
      <c r="L2497" s="19" t="s">
        <v>25</v>
      </c>
    </row>
    <row r="2498" spans="1:12" x14ac:dyDescent="0.25">
      <c r="A2498" s="19" t="s">
        <v>3491</v>
      </c>
      <c r="B2498" s="19" t="s">
        <v>3492</v>
      </c>
      <c r="C2498" s="19" t="s">
        <v>3600</v>
      </c>
      <c r="D2498" s="19" t="s">
        <v>3601</v>
      </c>
      <c r="E2498" s="20" t="s">
        <v>21</v>
      </c>
      <c r="F2498" s="19" t="s">
        <v>21</v>
      </c>
      <c r="G2498" s="180">
        <v>95758</v>
      </c>
      <c r="H2498" s="21" t="s">
        <v>3695</v>
      </c>
      <c r="I2498" s="19" t="s">
        <v>15692</v>
      </c>
      <c r="J2498" s="19" t="s">
        <v>9283</v>
      </c>
      <c r="K2498" s="20" t="s">
        <v>11039</v>
      </c>
      <c r="L2498" s="19" t="s">
        <v>25</v>
      </c>
    </row>
    <row r="2499" spans="1:12" x14ac:dyDescent="0.25">
      <c r="A2499" s="19" t="s">
        <v>3491</v>
      </c>
      <c r="B2499" s="19" t="s">
        <v>3492</v>
      </c>
      <c r="C2499" s="19" t="s">
        <v>3600</v>
      </c>
      <c r="D2499" s="19" t="s">
        <v>3601</v>
      </c>
      <c r="E2499" s="20" t="s">
        <v>21</v>
      </c>
      <c r="F2499" s="19" t="s">
        <v>21</v>
      </c>
      <c r="G2499" s="180">
        <v>95759</v>
      </c>
      <c r="H2499" s="21" t="s">
        <v>3697</v>
      </c>
      <c r="I2499" s="19" t="s">
        <v>15692</v>
      </c>
      <c r="J2499" s="19" t="s">
        <v>9283</v>
      </c>
      <c r="K2499" s="20" t="s">
        <v>11165</v>
      </c>
      <c r="L2499" s="19" t="s">
        <v>25</v>
      </c>
    </row>
    <row r="2500" spans="1:12" x14ac:dyDescent="0.25">
      <c r="A2500" s="19" t="s">
        <v>3491</v>
      </c>
      <c r="B2500" s="19" t="s">
        <v>3492</v>
      </c>
      <c r="C2500" s="19" t="s">
        <v>3600</v>
      </c>
      <c r="D2500" s="19" t="s">
        <v>3601</v>
      </c>
      <c r="E2500" s="20" t="s">
        <v>21</v>
      </c>
      <c r="F2500" s="19" t="s">
        <v>21</v>
      </c>
      <c r="G2500" s="180">
        <v>95760</v>
      </c>
      <c r="H2500" s="21" t="s">
        <v>3698</v>
      </c>
      <c r="I2500" s="19" t="s">
        <v>15692</v>
      </c>
      <c r="J2500" s="19" t="s">
        <v>9283</v>
      </c>
      <c r="K2500" s="20" t="s">
        <v>13888</v>
      </c>
      <c r="L2500" s="19" t="s">
        <v>25</v>
      </c>
    </row>
    <row r="2501" spans="1:12" x14ac:dyDescent="0.25">
      <c r="A2501" s="19" t="s">
        <v>3491</v>
      </c>
      <c r="B2501" s="19" t="s">
        <v>3492</v>
      </c>
      <c r="C2501" s="19" t="s">
        <v>3600</v>
      </c>
      <c r="D2501" s="19" t="s">
        <v>3601</v>
      </c>
      <c r="E2501" s="20" t="s">
        <v>21</v>
      </c>
      <c r="F2501" s="19" t="s">
        <v>21</v>
      </c>
      <c r="G2501" s="180">
        <v>97559</v>
      </c>
      <c r="H2501" s="21" t="s">
        <v>3699</v>
      </c>
      <c r="I2501" s="19" t="s">
        <v>15692</v>
      </c>
      <c r="J2501" s="19" t="s">
        <v>23</v>
      </c>
      <c r="K2501" s="20" t="s">
        <v>10427</v>
      </c>
      <c r="L2501" s="19" t="s">
        <v>25</v>
      </c>
    </row>
    <row r="2502" spans="1:12" x14ac:dyDescent="0.25">
      <c r="A2502" s="19" t="s">
        <v>3491</v>
      </c>
      <c r="B2502" s="19" t="s">
        <v>3492</v>
      </c>
      <c r="C2502" s="19" t="s">
        <v>3600</v>
      </c>
      <c r="D2502" s="19" t="s">
        <v>3601</v>
      </c>
      <c r="E2502" s="20" t="s">
        <v>21</v>
      </c>
      <c r="F2502" s="19" t="s">
        <v>21</v>
      </c>
      <c r="G2502" s="180">
        <v>97562</v>
      </c>
      <c r="H2502" s="21" t="s">
        <v>3701</v>
      </c>
      <c r="I2502" s="19" t="s">
        <v>15692</v>
      </c>
      <c r="J2502" s="19" t="s">
        <v>23</v>
      </c>
      <c r="K2502" s="20" t="s">
        <v>3540</v>
      </c>
      <c r="L2502" s="19" t="s">
        <v>25</v>
      </c>
    </row>
    <row r="2503" spans="1:12" x14ac:dyDescent="0.25">
      <c r="A2503" s="19" t="s">
        <v>3491</v>
      </c>
      <c r="B2503" s="19" t="s">
        <v>3492</v>
      </c>
      <c r="C2503" s="19" t="s">
        <v>3600</v>
      </c>
      <c r="D2503" s="19" t="s">
        <v>3601</v>
      </c>
      <c r="E2503" s="20" t="s">
        <v>21</v>
      </c>
      <c r="F2503" s="19" t="s">
        <v>21</v>
      </c>
      <c r="G2503" s="180">
        <v>97564</v>
      </c>
      <c r="H2503" s="21" t="s">
        <v>3702</v>
      </c>
      <c r="I2503" s="19" t="s">
        <v>15692</v>
      </c>
      <c r="J2503" s="19" t="s">
        <v>23</v>
      </c>
      <c r="K2503" s="20" t="s">
        <v>11091</v>
      </c>
      <c r="L2503" s="19" t="s">
        <v>25</v>
      </c>
    </row>
    <row r="2504" spans="1:12" x14ac:dyDescent="0.25">
      <c r="A2504" s="19" t="s">
        <v>3491</v>
      </c>
      <c r="B2504" s="19" t="s">
        <v>3492</v>
      </c>
      <c r="C2504" s="19" t="s">
        <v>3704</v>
      </c>
      <c r="D2504" s="19" t="s">
        <v>3705</v>
      </c>
      <c r="E2504" s="20" t="s">
        <v>21</v>
      </c>
      <c r="F2504" s="19" t="s">
        <v>21</v>
      </c>
      <c r="G2504" s="180">
        <v>91924</v>
      </c>
      <c r="H2504" s="21" t="s">
        <v>3706</v>
      </c>
      <c r="I2504" s="19" t="s">
        <v>15747</v>
      </c>
      <c r="J2504" s="19" t="s">
        <v>23</v>
      </c>
      <c r="K2504" s="20" t="s">
        <v>1427</v>
      </c>
      <c r="L2504" s="19" t="s">
        <v>25</v>
      </c>
    </row>
    <row r="2505" spans="1:12" x14ac:dyDescent="0.25">
      <c r="A2505" s="19" t="s">
        <v>3491</v>
      </c>
      <c r="B2505" s="19" t="s">
        <v>3492</v>
      </c>
      <c r="C2505" s="19" t="s">
        <v>3704</v>
      </c>
      <c r="D2505" s="19" t="s">
        <v>3705</v>
      </c>
      <c r="E2505" s="20" t="s">
        <v>21</v>
      </c>
      <c r="F2505" s="19" t="s">
        <v>21</v>
      </c>
      <c r="G2505" s="180">
        <v>91925</v>
      </c>
      <c r="H2505" s="21" t="s">
        <v>3708</v>
      </c>
      <c r="I2505" s="19" t="s">
        <v>15747</v>
      </c>
      <c r="J2505" s="19" t="s">
        <v>23</v>
      </c>
      <c r="K2505" s="20" t="s">
        <v>7467</v>
      </c>
      <c r="L2505" s="19" t="s">
        <v>25</v>
      </c>
    </row>
    <row r="2506" spans="1:12" x14ac:dyDescent="0.25">
      <c r="A2506" s="19" t="s">
        <v>3491</v>
      </c>
      <c r="B2506" s="19" t="s">
        <v>3492</v>
      </c>
      <c r="C2506" s="19" t="s">
        <v>3704</v>
      </c>
      <c r="D2506" s="19" t="s">
        <v>3705</v>
      </c>
      <c r="E2506" s="20" t="s">
        <v>21</v>
      </c>
      <c r="F2506" s="19" t="s">
        <v>21</v>
      </c>
      <c r="G2506" s="180">
        <v>91926</v>
      </c>
      <c r="H2506" s="21" t="s">
        <v>3709</v>
      </c>
      <c r="I2506" s="19" t="s">
        <v>15747</v>
      </c>
      <c r="J2506" s="19" t="s">
        <v>23</v>
      </c>
      <c r="K2506" s="20" t="s">
        <v>9568</v>
      </c>
      <c r="L2506" s="19" t="s">
        <v>25</v>
      </c>
    </row>
    <row r="2507" spans="1:12" x14ac:dyDescent="0.25">
      <c r="A2507" s="19" t="s">
        <v>3491</v>
      </c>
      <c r="B2507" s="19" t="s">
        <v>3492</v>
      </c>
      <c r="C2507" s="19" t="s">
        <v>3704</v>
      </c>
      <c r="D2507" s="19" t="s">
        <v>3705</v>
      </c>
      <c r="E2507" s="20" t="s">
        <v>21</v>
      </c>
      <c r="F2507" s="19" t="s">
        <v>21</v>
      </c>
      <c r="G2507" s="180">
        <v>91927</v>
      </c>
      <c r="H2507" s="21" t="s">
        <v>3710</v>
      </c>
      <c r="I2507" s="19" t="s">
        <v>15747</v>
      </c>
      <c r="J2507" s="19" t="s">
        <v>23</v>
      </c>
      <c r="K2507" s="20" t="s">
        <v>12553</v>
      </c>
      <c r="L2507" s="19" t="s">
        <v>25</v>
      </c>
    </row>
    <row r="2508" spans="1:12" x14ac:dyDescent="0.25">
      <c r="A2508" s="19" t="s">
        <v>3491</v>
      </c>
      <c r="B2508" s="19" t="s">
        <v>3492</v>
      </c>
      <c r="C2508" s="19" t="s">
        <v>3704</v>
      </c>
      <c r="D2508" s="19" t="s">
        <v>3705</v>
      </c>
      <c r="E2508" s="20" t="s">
        <v>21</v>
      </c>
      <c r="F2508" s="19" t="s">
        <v>21</v>
      </c>
      <c r="G2508" s="180">
        <v>91928</v>
      </c>
      <c r="H2508" s="21" t="s">
        <v>3712</v>
      </c>
      <c r="I2508" s="19" t="s">
        <v>15747</v>
      </c>
      <c r="J2508" s="19" t="s">
        <v>23</v>
      </c>
      <c r="K2508" s="20" t="s">
        <v>4402</v>
      </c>
      <c r="L2508" s="19" t="s">
        <v>25</v>
      </c>
    </row>
    <row r="2509" spans="1:12" x14ac:dyDescent="0.25">
      <c r="A2509" s="19" t="s">
        <v>3491</v>
      </c>
      <c r="B2509" s="19" t="s">
        <v>3492</v>
      </c>
      <c r="C2509" s="19" t="s">
        <v>3704</v>
      </c>
      <c r="D2509" s="19" t="s">
        <v>3705</v>
      </c>
      <c r="E2509" s="20" t="s">
        <v>21</v>
      </c>
      <c r="F2509" s="19" t="s">
        <v>21</v>
      </c>
      <c r="G2509" s="180">
        <v>91929</v>
      </c>
      <c r="H2509" s="21" t="s">
        <v>3713</v>
      </c>
      <c r="I2509" s="19" t="s">
        <v>15747</v>
      </c>
      <c r="J2509" s="19" t="s">
        <v>23</v>
      </c>
      <c r="K2509" s="20" t="s">
        <v>5867</v>
      </c>
      <c r="L2509" s="19" t="s">
        <v>25</v>
      </c>
    </row>
    <row r="2510" spans="1:12" x14ac:dyDescent="0.25">
      <c r="A2510" s="19" t="s">
        <v>3491</v>
      </c>
      <c r="B2510" s="19" t="s">
        <v>3492</v>
      </c>
      <c r="C2510" s="19" t="s">
        <v>3704</v>
      </c>
      <c r="D2510" s="19" t="s">
        <v>3705</v>
      </c>
      <c r="E2510" s="20" t="s">
        <v>21</v>
      </c>
      <c r="F2510" s="19" t="s">
        <v>21</v>
      </c>
      <c r="G2510" s="180">
        <v>91930</v>
      </c>
      <c r="H2510" s="21" t="s">
        <v>3715</v>
      </c>
      <c r="I2510" s="19" t="s">
        <v>15747</v>
      </c>
      <c r="J2510" s="19" t="s">
        <v>23</v>
      </c>
      <c r="K2510" s="20" t="s">
        <v>180</v>
      </c>
      <c r="L2510" s="19" t="s">
        <v>25</v>
      </c>
    </row>
    <row r="2511" spans="1:12" x14ac:dyDescent="0.25">
      <c r="A2511" s="19" t="s">
        <v>3491</v>
      </c>
      <c r="B2511" s="19" t="s">
        <v>3492</v>
      </c>
      <c r="C2511" s="19" t="s">
        <v>3704</v>
      </c>
      <c r="D2511" s="19" t="s">
        <v>3705</v>
      </c>
      <c r="E2511" s="20" t="s">
        <v>21</v>
      </c>
      <c r="F2511" s="19" t="s">
        <v>21</v>
      </c>
      <c r="G2511" s="180">
        <v>91931</v>
      </c>
      <c r="H2511" s="21" t="s">
        <v>3716</v>
      </c>
      <c r="I2511" s="19" t="s">
        <v>15747</v>
      </c>
      <c r="J2511" s="19" t="s">
        <v>23</v>
      </c>
      <c r="K2511" s="20" t="s">
        <v>3128</v>
      </c>
      <c r="L2511" s="19" t="s">
        <v>25</v>
      </c>
    </row>
    <row r="2512" spans="1:12" x14ac:dyDescent="0.25">
      <c r="A2512" s="19" t="s">
        <v>3491</v>
      </c>
      <c r="B2512" s="19" t="s">
        <v>3492</v>
      </c>
      <c r="C2512" s="19" t="s">
        <v>3704</v>
      </c>
      <c r="D2512" s="19" t="s">
        <v>3705</v>
      </c>
      <c r="E2512" s="20" t="s">
        <v>21</v>
      </c>
      <c r="F2512" s="19" t="s">
        <v>21</v>
      </c>
      <c r="G2512" s="180">
        <v>91932</v>
      </c>
      <c r="H2512" s="21" t="s">
        <v>3717</v>
      </c>
      <c r="I2512" s="19" t="s">
        <v>15747</v>
      </c>
      <c r="J2512" s="19" t="s">
        <v>23</v>
      </c>
      <c r="K2512" s="20" t="s">
        <v>3434</v>
      </c>
      <c r="L2512" s="19" t="s">
        <v>25</v>
      </c>
    </row>
    <row r="2513" spans="1:12" x14ac:dyDescent="0.25">
      <c r="A2513" s="19" t="s">
        <v>3491</v>
      </c>
      <c r="B2513" s="19" t="s">
        <v>3492</v>
      </c>
      <c r="C2513" s="19" t="s">
        <v>3704</v>
      </c>
      <c r="D2513" s="19" t="s">
        <v>3705</v>
      </c>
      <c r="E2513" s="20" t="s">
        <v>21</v>
      </c>
      <c r="F2513" s="19" t="s">
        <v>21</v>
      </c>
      <c r="G2513" s="180">
        <v>91933</v>
      </c>
      <c r="H2513" s="21" t="s">
        <v>3719</v>
      </c>
      <c r="I2513" s="19" t="s">
        <v>15747</v>
      </c>
      <c r="J2513" s="19" t="s">
        <v>23</v>
      </c>
      <c r="K2513" s="20" t="s">
        <v>4684</v>
      </c>
      <c r="L2513" s="19" t="s">
        <v>25</v>
      </c>
    </row>
    <row r="2514" spans="1:12" x14ac:dyDescent="0.25">
      <c r="A2514" s="19" t="s">
        <v>3491</v>
      </c>
      <c r="B2514" s="19" t="s">
        <v>3492</v>
      </c>
      <c r="C2514" s="19" t="s">
        <v>3704</v>
      </c>
      <c r="D2514" s="19" t="s">
        <v>3705</v>
      </c>
      <c r="E2514" s="20" t="s">
        <v>21</v>
      </c>
      <c r="F2514" s="19" t="s">
        <v>21</v>
      </c>
      <c r="G2514" s="180">
        <v>91934</v>
      </c>
      <c r="H2514" s="21" t="s">
        <v>3721</v>
      </c>
      <c r="I2514" s="19" t="s">
        <v>15747</v>
      </c>
      <c r="J2514" s="19" t="s">
        <v>23</v>
      </c>
      <c r="K2514" s="20" t="s">
        <v>7451</v>
      </c>
      <c r="L2514" s="19" t="s">
        <v>25</v>
      </c>
    </row>
    <row r="2515" spans="1:12" x14ac:dyDescent="0.25">
      <c r="A2515" s="19" t="s">
        <v>3491</v>
      </c>
      <c r="B2515" s="19" t="s">
        <v>3492</v>
      </c>
      <c r="C2515" s="19" t="s">
        <v>3704</v>
      </c>
      <c r="D2515" s="19" t="s">
        <v>3705</v>
      </c>
      <c r="E2515" s="20" t="s">
        <v>21</v>
      </c>
      <c r="F2515" s="19" t="s">
        <v>21</v>
      </c>
      <c r="G2515" s="180">
        <v>91935</v>
      </c>
      <c r="H2515" s="21" t="s">
        <v>3722</v>
      </c>
      <c r="I2515" s="19" t="s">
        <v>15747</v>
      </c>
      <c r="J2515" s="19" t="s">
        <v>23</v>
      </c>
      <c r="K2515" s="20" t="s">
        <v>13889</v>
      </c>
      <c r="L2515" s="19" t="s">
        <v>25</v>
      </c>
    </row>
    <row r="2516" spans="1:12" x14ac:dyDescent="0.25">
      <c r="A2516" s="19" t="s">
        <v>3491</v>
      </c>
      <c r="B2516" s="19" t="s">
        <v>3492</v>
      </c>
      <c r="C2516" s="19" t="s">
        <v>3704</v>
      </c>
      <c r="D2516" s="19" t="s">
        <v>3705</v>
      </c>
      <c r="E2516" s="20" t="s">
        <v>21</v>
      </c>
      <c r="F2516" s="19" t="s">
        <v>21</v>
      </c>
      <c r="G2516" s="180">
        <v>92979</v>
      </c>
      <c r="H2516" s="21" t="s">
        <v>3724</v>
      </c>
      <c r="I2516" s="19" t="s">
        <v>15747</v>
      </c>
      <c r="J2516" s="19" t="s">
        <v>23</v>
      </c>
      <c r="K2516" s="20" t="s">
        <v>199</v>
      </c>
      <c r="L2516" s="19" t="s">
        <v>25</v>
      </c>
    </row>
    <row r="2517" spans="1:12" x14ac:dyDescent="0.25">
      <c r="A2517" s="19" t="s">
        <v>3491</v>
      </c>
      <c r="B2517" s="19" t="s">
        <v>3492</v>
      </c>
      <c r="C2517" s="19" t="s">
        <v>3704</v>
      </c>
      <c r="D2517" s="19" t="s">
        <v>3705</v>
      </c>
      <c r="E2517" s="20" t="s">
        <v>21</v>
      </c>
      <c r="F2517" s="19" t="s">
        <v>21</v>
      </c>
      <c r="G2517" s="180">
        <v>92980</v>
      </c>
      <c r="H2517" s="21" t="s">
        <v>3726</v>
      </c>
      <c r="I2517" s="19" t="s">
        <v>15747</v>
      </c>
      <c r="J2517" s="19" t="s">
        <v>23</v>
      </c>
      <c r="K2517" s="20" t="s">
        <v>201</v>
      </c>
      <c r="L2517" s="19" t="s">
        <v>25</v>
      </c>
    </row>
    <row r="2518" spans="1:12" x14ac:dyDescent="0.25">
      <c r="A2518" s="19" t="s">
        <v>3491</v>
      </c>
      <c r="B2518" s="19" t="s">
        <v>3492</v>
      </c>
      <c r="C2518" s="19" t="s">
        <v>3704</v>
      </c>
      <c r="D2518" s="19" t="s">
        <v>3705</v>
      </c>
      <c r="E2518" s="20" t="s">
        <v>21</v>
      </c>
      <c r="F2518" s="19" t="s">
        <v>21</v>
      </c>
      <c r="G2518" s="180">
        <v>92981</v>
      </c>
      <c r="H2518" s="21" t="s">
        <v>3727</v>
      </c>
      <c r="I2518" s="19" t="s">
        <v>15747</v>
      </c>
      <c r="J2518" s="19" t="s">
        <v>23</v>
      </c>
      <c r="K2518" s="20" t="s">
        <v>1594</v>
      </c>
      <c r="L2518" s="19" t="s">
        <v>25</v>
      </c>
    </row>
    <row r="2519" spans="1:12" x14ac:dyDescent="0.25">
      <c r="A2519" s="19" t="s">
        <v>3491</v>
      </c>
      <c r="B2519" s="19" t="s">
        <v>3492</v>
      </c>
      <c r="C2519" s="19" t="s">
        <v>3704</v>
      </c>
      <c r="D2519" s="19" t="s">
        <v>3705</v>
      </c>
      <c r="E2519" s="20" t="s">
        <v>21</v>
      </c>
      <c r="F2519" s="19" t="s">
        <v>21</v>
      </c>
      <c r="G2519" s="180">
        <v>92982</v>
      </c>
      <c r="H2519" s="21" t="s">
        <v>3729</v>
      </c>
      <c r="I2519" s="19" t="s">
        <v>15747</v>
      </c>
      <c r="J2519" s="19" t="s">
        <v>23</v>
      </c>
      <c r="K2519" s="20" t="s">
        <v>11166</v>
      </c>
      <c r="L2519" s="19" t="s">
        <v>25</v>
      </c>
    </row>
    <row r="2520" spans="1:12" x14ac:dyDescent="0.25">
      <c r="A2520" s="19" t="s">
        <v>3491</v>
      </c>
      <c r="B2520" s="19" t="s">
        <v>3492</v>
      </c>
      <c r="C2520" s="19" t="s">
        <v>3704</v>
      </c>
      <c r="D2520" s="19" t="s">
        <v>3705</v>
      </c>
      <c r="E2520" s="20" t="s">
        <v>21</v>
      </c>
      <c r="F2520" s="19" t="s">
        <v>21</v>
      </c>
      <c r="G2520" s="180">
        <v>92983</v>
      </c>
      <c r="H2520" s="21" t="s">
        <v>3730</v>
      </c>
      <c r="I2520" s="19" t="s">
        <v>15747</v>
      </c>
      <c r="J2520" s="19" t="s">
        <v>23</v>
      </c>
      <c r="K2520" s="20" t="s">
        <v>11203</v>
      </c>
      <c r="L2520" s="19" t="s">
        <v>25</v>
      </c>
    </row>
    <row r="2521" spans="1:12" x14ac:dyDescent="0.25">
      <c r="A2521" s="19" t="s">
        <v>3491</v>
      </c>
      <c r="B2521" s="19" t="s">
        <v>3492</v>
      </c>
      <c r="C2521" s="19" t="s">
        <v>3704</v>
      </c>
      <c r="D2521" s="19" t="s">
        <v>3705</v>
      </c>
      <c r="E2521" s="20" t="s">
        <v>21</v>
      </c>
      <c r="F2521" s="19" t="s">
        <v>21</v>
      </c>
      <c r="G2521" s="180">
        <v>92984</v>
      </c>
      <c r="H2521" s="21" t="s">
        <v>3732</v>
      </c>
      <c r="I2521" s="19" t="s">
        <v>15747</v>
      </c>
      <c r="J2521" s="19" t="s">
        <v>23</v>
      </c>
      <c r="K2521" s="20" t="s">
        <v>13659</v>
      </c>
      <c r="L2521" s="19" t="s">
        <v>25</v>
      </c>
    </row>
    <row r="2522" spans="1:12" x14ac:dyDescent="0.25">
      <c r="A2522" s="19" t="s">
        <v>3491</v>
      </c>
      <c r="B2522" s="19" t="s">
        <v>3492</v>
      </c>
      <c r="C2522" s="19" t="s">
        <v>3704</v>
      </c>
      <c r="D2522" s="19" t="s">
        <v>3705</v>
      </c>
      <c r="E2522" s="20" t="s">
        <v>21</v>
      </c>
      <c r="F2522" s="19" t="s">
        <v>21</v>
      </c>
      <c r="G2522" s="180">
        <v>92985</v>
      </c>
      <c r="H2522" s="21" t="s">
        <v>3733</v>
      </c>
      <c r="I2522" s="19" t="s">
        <v>15747</v>
      </c>
      <c r="J2522" s="19" t="s">
        <v>23</v>
      </c>
      <c r="K2522" s="20" t="s">
        <v>13890</v>
      </c>
      <c r="L2522" s="19" t="s">
        <v>25</v>
      </c>
    </row>
    <row r="2523" spans="1:12" x14ac:dyDescent="0.25">
      <c r="A2523" s="19" t="s">
        <v>3491</v>
      </c>
      <c r="B2523" s="19" t="s">
        <v>3492</v>
      </c>
      <c r="C2523" s="19" t="s">
        <v>3704</v>
      </c>
      <c r="D2523" s="19" t="s">
        <v>3705</v>
      </c>
      <c r="E2523" s="20" t="s">
        <v>21</v>
      </c>
      <c r="F2523" s="19" t="s">
        <v>21</v>
      </c>
      <c r="G2523" s="180">
        <v>92986</v>
      </c>
      <c r="H2523" s="21" t="s">
        <v>3735</v>
      </c>
      <c r="I2523" s="19" t="s">
        <v>15747</v>
      </c>
      <c r="J2523" s="19" t="s">
        <v>23</v>
      </c>
      <c r="K2523" s="20" t="s">
        <v>13891</v>
      </c>
      <c r="L2523" s="19" t="s">
        <v>25</v>
      </c>
    </row>
    <row r="2524" spans="1:12" x14ac:dyDescent="0.25">
      <c r="A2524" s="19" t="s">
        <v>3491</v>
      </c>
      <c r="B2524" s="19" t="s">
        <v>3492</v>
      </c>
      <c r="C2524" s="19" t="s">
        <v>3704</v>
      </c>
      <c r="D2524" s="19" t="s">
        <v>3705</v>
      </c>
      <c r="E2524" s="20" t="s">
        <v>21</v>
      </c>
      <c r="F2524" s="19" t="s">
        <v>21</v>
      </c>
      <c r="G2524" s="180">
        <v>92987</v>
      </c>
      <c r="H2524" s="21" t="s">
        <v>3736</v>
      </c>
      <c r="I2524" s="19" t="s">
        <v>15747</v>
      </c>
      <c r="J2524" s="19" t="s">
        <v>23</v>
      </c>
      <c r="K2524" s="20" t="s">
        <v>11105</v>
      </c>
      <c r="L2524" s="19" t="s">
        <v>25</v>
      </c>
    </row>
    <row r="2525" spans="1:12" x14ac:dyDescent="0.25">
      <c r="A2525" s="19" t="s">
        <v>3491</v>
      </c>
      <c r="B2525" s="19" t="s">
        <v>3492</v>
      </c>
      <c r="C2525" s="19" t="s">
        <v>3704</v>
      </c>
      <c r="D2525" s="19" t="s">
        <v>3705</v>
      </c>
      <c r="E2525" s="20" t="s">
        <v>21</v>
      </c>
      <c r="F2525" s="19" t="s">
        <v>21</v>
      </c>
      <c r="G2525" s="180">
        <v>92988</v>
      </c>
      <c r="H2525" s="21" t="s">
        <v>3737</v>
      </c>
      <c r="I2525" s="19" t="s">
        <v>15747</v>
      </c>
      <c r="J2525" s="19" t="s">
        <v>23</v>
      </c>
      <c r="K2525" s="20" t="s">
        <v>12392</v>
      </c>
      <c r="L2525" s="19" t="s">
        <v>25</v>
      </c>
    </row>
    <row r="2526" spans="1:12" x14ac:dyDescent="0.25">
      <c r="A2526" s="19" t="s">
        <v>3491</v>
      </c>
      <c r="B2526" s="19" t="s">
        <v>3492</v>
      </c>
      <c r="C2526" s="19" t="s">
        <v>3704</v>
      </c>
      <c r="D2526" s="19" t="s">
        <v>3705</v>
      </c>
      <c r="E2526" s="20" t="s">
        <v>21</v>
      </c>
      <c r="F2526" s="19" t="s">
        <v>21</v>
      </c>
      <c r="G2526" s="180">
        <v>92989</v>
      </c>
      <c r="H2526" s="21" t="s">
        <v>3739</v>
      </c>
      <c r="I2526" s="19" t="s">
        <v>15747</v>
      </c>
      <c r="J2526" s="19" t="s">
        <v>23</v>
      </c>
      <c r="K2526" s="20" t="s">
        <v>2506</v>
      </c>
      <c r="L2526" s="19" t="s">
        <v>25</v>
      </c>
    </row>
    <row r="2527" spans="1:12" x14ac:dyDescent="0.25">
      <c r="A2527" s="19" t="s">
        <v>3491</v>
      </c>
      <c r="B2527" s="19" t="s">
        <v>3492</v>
      </c>
      <c r="C2527" s="19" t="s">
        <v>3704</v>
      </c>
      <c r="D2527" s="19" t="s">
        <v>3705</v>
      </c>
      <c r="E2527" s="20" t="s">
        <v>21</v>
      </c>
      <c r="F2527" s="19" t="s">
        <v>21</v>
      </c>
      <c r="G2527" s="180">
        <v>92990</v>
      </c>
      <c r="H2527" s="21" t="s">
        <v>3741</v>
      </c>
      <c r="I2527" s="19" t="s">
        <v>15747</v>
      </c>
      <c r="J2527" s="19" t="s">
        <v>23</v>
      </c>
      <c r="K2527" s="20" t="s">
        <v>133</v>
      </c>
      <c r="L2527" s="19" t="s">
        <v>25</v>
      </c>
    </row>
    <row r="2528" spans="1:12" x14ac:dyDescent="0.25">
      <c r="A2528" s="19" t="s">
        <v>3491</v>
      </c>
      <c r="B2528" s="19" t="s">
        <v>3492</v>
      </c>
      <c r="C2528" s="19" t="s">
        <v>3704</v>
      </c>
      <c r="D2528" s="19" t="s">
        <v>3705</v>
      </c>
      <c r="E2528" s="20" t="s">
        <v>21</v>
      </c>
      <c r="F2528" s="19" t="s">
        <v>21</v>
      </c>
      <c r="G2528" s="180">
        <v>92991</v>
      </c>
      <c r="H2528" s="21" t="s">
        <v>3742</v>
      </c>
      <c r="I2528" s="19" t="s">
        <v>15747</v>
      </c>
      <c r="J2528" s="19" t="s">
        <v>23</v>
      </c>
      <c r="K2528" s="20" t="s">
        <v>13892</v>
      </c>
      <c r="L2528" s="19" t="s">
        <v>25</v>
      </c>
    </row>
    <row r="2529" spans="1:12" x14ac:dyDescent="0.25">
      <c r="A2529" s="19" t="s">
        <v>3491</v>
      </c>
      <c r="B2529" s="19" t="s">
        <v>3492</v>
      </c>
      <c r="C2529" s="19" t="s">
        <v>3704</v>
      </c>
      <c r="D2529" s="19" t="s">
        <v>3705</v>
      </c>
      <c r="E2529" s="20" t="s">
        <v>21</v>
      </c>
      <c r="F2529" s="19" t="s">
        <v>21</v>
      </c>
      <c r="G2529" s="180">
        <v>92992</v>
      </c>
      <c r="H2529" s="21" t="s">
        <v>3743</v>
      </c>
      <c r="I2529" s="19" t="s">
        <v>15747</v>
      </c>
      <c r="J2529" s="19" t="s">
        <v>23</v>
      </c>
      <c r="K2529" s="20" t="s">
        <v>13893</v>
      </c>
      <c r="L2529" s="19" t="s">
        <v>25</v>
      </c>
    </row>
    <row r="2530" spans="1:12" x14ac:dyDescent="0.25">
      <c r="A2530" s="19" t="s">
        <v>3491</v>
      </c>
      <c r="B2530" s="19" t="s">
        <v>3492</v>
      </c>
      <c r="C2530" s="19" t="s">
        <v>3704</v>
      </c>
      <c r="D2530" s="19" t="s">
        <v>3705</v>
      </c>
      <c r="E2530" s="20" t="s">
        <v>21</v>
      </c>
      <c r="F2530" s="19" t="s">
        <v>21</v>
      </c>
      <c r="G2530" s="180">
        <v>92993</v>
      </c>
      <c r="H2530" s="21" t="s">
        <v>3745</v>
      </c>
      <c r="I2530" s="19" t="s">
        <v>15747</v>
      </c>
      <c r="J2530" s="19" t="s">
        <v>23</v>
      </c>
      <c r="K2530" s="20" t="s">
        <v>12004</v>
      </c>
      <c r="L2530" s="19" t="s">
        <v>25</v>
      </c>
    </row>
    <row r="2531" spans="1:12" x14ac:dyDescent="0.25">
      <c r="A2531" s="19" t="s">
        <v>3491</v>
      </c>
      <c r="B2531" s="19" t="s">
        <v>3492</v>
      </c>
      <c r="C2531" s="19" t="s">
        <v>3704</v>
      </c>
      <c r="D2531" s="19" t="s">
        <v>3705</v>
      </c>
      <c r="E2531" s="20" t="s">
        <v>21</v>
      </c>
      <c r="F2531" s="19" t="s">
        <v>21</v>
      </c>
      <c r="G2531" s="180">
        <v>92994</v>
      </c>
      <c r="H2531" s="21" t="s">
        <v>3746</v>
      </c>
      <c r="I2531" s="19" t="s">
        <v>15747</v>
      </c>
      <c r="J2531" s="19" t="s">
        <v>23</v>
      </c>
      <c r="K2531" s="20" t="s">
        <v>1923</v>
      </c>
      <c r="L2531" s="19" t="s">
        <v>25</v>
      </c>
    </row>
    <row r="2532" spans="1:12" x14ac:dyDescent="0.25">
      <c r="A2532" s="19" t="s">
        <v>3491</v>
      </c>
      <c r="B2532" s="19" t="s">
        <v>3492</v>
      </c>
      <c r="C2532" s="19" t="s">
        <v>3704</v>
      </c>
      <c r="D2532" s="19" t="s">
        <v>3705</v>
      </c>
      <c r="E2532" s="20" t="s">
        <v>21</v>
      </c>
      <c r="F2532" s="19" t="s">
        <v>21</v>
      </c>
      <c r="G2532" s="180">
        <v>92995</v>
      </c>
      <c r="H2532" s="21" t="s">
        <v>3747</v>
      </c>
      <c r="I2532" s="19" t="s">
        <v>15747</v>
      </c>
      <c r="J2532" s="19" t="s">
        <v>23</v>
      </c>
      <c r="K2532" s="20" t="s">
        <v>2146</v>
      </c>
      <c r="L2532" s="19" t="s">
        <v>25</v>
      </c>
    </row>
    <row r="2533" spans="1:12" x14ac:dyDescent="0.25">
      <c r="A2533" s="19" t="s">
        <v>3491</v>
      </c>
      <c r="B2533" s="19" t="s">
        <v>3492</v>
      </c>
      <c r="C2533" s="19" t="s">
        <v>3704</v>
      </c>
      <c r="D2533" s="19" t="s">
        <v>3705</v>
      </c>
      <c r="E2533" s="20" t="s">
        <v>21</v>
      </c>
      <c r="F2533" s="19" t="s">
        <v>21</v>
      </c>
      <c r="G2533" s="180">
        <v>92996</v>
      </c>
      <c r="H2533" s="21" t="s">
        <v>3748</v>
      </c>
      <c r="I2533" s="19" t="s">
        <v>15747</v>
      </c>
      <c r="J2533" s="19" t="s">
        <v>23</v>
      </c>
      <c r="K2533" s="20" t="s">
        <v>13894</v>
      </c>
      <c r="L2533" s="19" t="s">
        <v>25</v>
      </c>
    </row>
    <row r="2534" spans="1:12" x14ac:dyDescent="0.25">
      <c r="A2534" s="19" t="s">
        <v>3491</v>
      </c>
      <c r="B2534" s="19" t="s">
        <v>3492</v>
      </c>
      <c r="C2534" s="19" t="s">
        <v>3704</v>
      </c>
      <c r="D2534" s="19" t="s">
        <v>3705</v>
      </c>
      <c r="E2534" s="20" t="s">
        <v>21</v>
      </c>
      <c r="F2534" s="19" t="s">
        <v>21</v>
      </c>
      <c r="G2534" s="180">
        <v>92997</v>
      </c>
      <c r="H2534" s="21" t="s">
        <v>3749</v>
      </c>
      <c r="I2534" s="19" t="s">
        <v>15747</v>
      </c>
      <c r="J2534" s="19" t="s">
        <v>23</v>
      </c>
      <c r="K2534" s="20" t="s">
        <v>13895</v>
      </c>
      <c r="L2534" s="19" t="s">
        <v>25</v>
      </c>
    </row>
    <row r="2535" spans="1:12" x14ac:dyDescent="0.25">
      <c r="A2535" s="19" t="s">
        <v>3491</v>
      </c>
      <c r="B2535" s="19" t="s">
        <v>3492</v>
      </c>
      <c r="C2535" s="19" t="s">
        <v>3704</v>
      </c>
      <c r="D2535" s="19" t="s">
        <v>3705</v>
      </c>
      <c r="E2535" s="20" t="s">
        <v>21</v>
      </c>
      <c r="F2535" s="19" t="s">
        <v>21</v>
      </c>
      <c r="G2535" s="180">
        <v>92998</v>
      </c>
      <c r="H2535" s="21" t="s">
        <v>3750</v>
      </c>
      <c r="I2535" s="19" t="s">
        <v>15747</v>
      </c>
      <c r="J2535" s="19" t="s">
        <v>23</v>
      </c>
      <c r="K2535" s="20" t="s">
        <v>12335</v>
      </c>
      <c r="L2535" s="19" t="s">
        <v>25</v>
      </c>
    </row>
    <row r="2536" spans="1:12" x14ac:dyDescent="0.25">
      <c r="A2536" s="19" t="s">
        <v>3491</v>
      </c>
      <c r="B2536" s="19" t="s">
        <v>3492</v>
      </c>
      <c r="C2536" s="19" t="s">
        <v>3704</v>
      </c>
      <c r="D2536" s="19" t="s">
        <v>3705</v>
      </c>
      <c r="E2536" s="20" t="s">
        <v>21</v>
      </c>
      <c r="F2536" s="19" t="s">
        <v>21</v>
      </c>
      <c r="G2536" s="180">
        <v>92999</v>
      </c>
      <c r="H2536" s="21" t="s">
        <v>3751</v>
      </c>
      <c r="I2536" s="19" t="s">
        <v>15747</v>
      </c>
      <c r="J2536" s="19" t="s">
        <v>23</v>
      </c>
      <c r="K2536" s="20" t="s">
        <v>13896</v>
      </c>
      <c r="L2536" s="19" t="s">
        <v>25</v>
      </c>
    </row>
    <row r="2537" spans="1:12" x14ac:dyDescent="0.25">
      <c r="A2537" s="19" t="s">
        <v>3491</v>
      </c>
      <c r="B2537" s="19" t="s">
        <v>3492</v>
      </c>
      <c r="C2537" s="19" t="s">
        <v>3704</v>
      </c>
      <c r="D2537" s="19" t="s">
        <v>3705</v>
      </c>
      <c r="E2537" s="20" t="s">
        <v>21</v>
      </c>
      <c r="F2537" s="19" t="s">
        <v>21</v>
      </c>
      <c r="G2537" s="180">
        <v>93000</v>
      </c>
      <c r="H2537" s="21" t="s">
        <v>3752</v>
      </c>
      <c r="I2537" s="19" t="s">
        <v>15747</v>
      </c>
      <c r="J2537" s="19" t="s">
        <v>23</v>
      </c>
      <c r="K2537" s="20" t="s">
        <v>13897</v>
      </c>
      <c r="L2537" s="19" t="s">
        <v>25</v>
      </c>
    </row>
    <row r="2538" spans="1:12" x14ac:dyDescent="0.25">
      <c r="A2538" s="19" t="s">
        <v>3491</v>
      </c>
      <c r="B2538" s="19" t="s">
        <v>3492</v>
      </c>
      <c r="C2538" s="19" t="s">
        <v>3704</v>
      </c>
      <c r="D2538" s="19" t="s">
        <v>3705</v>
      </c>
      <c r="E2538" s="20" t="s">
        <v>21</v>
      </c>
      <c r="F2538" s="19" t="s">
        <v>21</v>
      </c>
      <c r="G2538" s="180">
        <v>93001</v>
      </c>
      <c r="H2538" s="21" t="s">
        <v>3753</v>
      </c>
      <c r="I2538" s="19" t="s">
        <v>15747</v>
      </c>
      <c r="J2538" s="19" t="s">
        <v>23</v>
      </c>
      <c r="K2538" s="20" t="s">
        <v>13898</v>
      </c>
      <c r="L2538" s="19" t="s">
        <v>25</v>
      </c>
    </row>
    <row r="2539" spans="1:12" x14ac:dyDescent="0.25">
      <c r="A2539" s="19" t="s">
        <v>3491</v>
      </c>
      <c r="B2539" s="19" t="s">
        <v>3492</v>
      </c>
      <c r="C2539" s="19" t="s">
        <v>3704</v>
      </c>
      <c r="D2539" s="19" t="s">
        <v>3705</v>
      </c>
      <c r="E2539" s="20" t="s">
        <v>21</v>
      </c>
      <c r="F2539" s="19" t="s">
        <v>21</v>
      </c>
      <c r="G2539" s="180">
        <v>93002</v>
      </c>
      <c r="H2539" s="21" t="s">
        <v>3754</v>
      </c>
      <c r="I2539" s="19" t="s">
        <v>15747</v>
      </c>
      <c r="J2539" s="19" t="s">
        <v>23</v>
      </c>
      <c r="K2539" s="20" t="s">
        <v>13899</v>
      </c>
      <c r="L2539" s="19" t="s">
        <v>25</v>
      </c>
    </row>
    <row r="2540" spans="1:12" x14ac:dyDescent="0.25">
      <c r="A2540" s="19" t="s">
        <v>3491</v>
      </c>
      <c r="B2540" s="19" t="s">
        <v>3492</v>
      </c>
      <c r="C2540" s="19" t="s">
        <v>3755</v>
      </c>
      <c r="D2540" s="19" t="s">
        <v>3756</v>
      </c>
      <c r="E2540" s="20" t="s">
        <v>21</v>
      </c>
      <c r="F2540" s="19" t="s">
        <v>21</v>
      </c>
      <c r="G2540" s="180">
        <v>83446</v>
      </c>
      <c r="H2540" s="21" t="s">
        <v>3757</v>
      </c>
      <c r="I2540" s="19" t="s">
        <v>15692</v>
      </c>
      <c r="J2540" s="19" t="s">
        <v>23</v>
      </c>
      <c r="K2540" s="20" t="s">
        <v>13900</v>
      </c>
      <c r="L2540" s="19" t="s">
        <v>25</v>
      </c>
    </row>
    <row r="2541" spans="1:12" x14ac:dyDescent="0.25">
      <c r="A2541" s="19" t="s">
        <v>3491</v>
      </c>
      <c r="B2541" s="19" t="s">
        <v>3492</v>
      </c>
      <c r="C2541" s="19" t="s">
        <v>3755</v>
      </c>
      <c r="D2541" s="19" t="s">
        <v>3756</v>
      </c>
      <c r="E2541" s="20" t="s">
        <v>21</v>
      </c>
      <c r="F2541" s="19" t="s">
        <v>21</v>
      </c>
      <c r="G2541" s="180">
        <v>91936</v>
      </c>
      <c r="H2541" s="21" t="s">
        <v>3758</v>
      </c>
      <c r="I2541" s="19" t="s">
        <v>15692</v>
      </c>
      <c r="J2541" s="19" t="s">
        <v>23</v>
      </c>
      <c r="K2541" s="20" t="s">
        <v>4845</v>
      </c>
      <c r="L2541" s="19" t="s">
        <v>25</v>
      </c>
    </row>
    <row r="2542" spans="1:12" x14ac:dyDescent="0.25">
      <c r="A2542" s="19" t="s">
        <v>3491</v>
      </c>
      <c r="B2542" s="19" t="s">
        <v>3492</v>
      </c>
      <c r="C2542" s="19" t="s">
        <v>3755</v>
      </c>
      <c r="D2542" s="19" t="s">
        <v>3756</v>
      </c>
      <c r="E2542" s="20" t="s">
        <v>21</v>
      </c>
      <c r="F2542" s="19" t="s">
        <v>21</v>
      </c>
      <c r="G2542" s="180">
        <v>91937</v>
      </c>
      <c r="H2542" s="21" t="s">
        <v>3760</v>
      </c>
      <c r="I2542" s="19" t="s">
        <v>15692</v>
      </c>
      <c r="J2542" s="19" t="s">
        <v>23</v>
      </c>
      <c r="K2542" s="20" t="s">
        <v>12172</v>
      </c>
      <c r="L2542" s="19" t="s">
        <v>25</v>
      </c>
    </row>
    <row r="2543" spans="1:12" x14ac:dyDescent="0.25">
      <c r="A2543" s="19" t="s">
        <v>3491</v>
      </c>
      <c r="B2543" s="19" t="s">
        <v>3492</v>
      </c>
      <c r="C2543" s="19" t="s">
        <v>3755</v>
      </c>
      <c r="D2543" s="19" t="s">
        <v>3756</v>
      </c>
      <c r="E2543" s="20" t="s">
        <v>21</v>
      </c>
      <c r="F2543" s="19" t="s">
        <v>21</v>
      </c>
      <c r="G2543" s="180">
        <v>91939</v>
      </c>
      <c r="H2543" s="21" t="s">
        <v>3761</v>
      </c>
      <c r="I2543" s="19" t="s">
        <v>15692</v>
      </c>
      <c r="J2543" s="19" t="s">
        <v>23</v>
      </c>
      <c r="K2543" s="20" t="s">
        <v>13901</v>
      </c>
      <c r="L2543" s="19" t="s">
        <v>25</v>
      </c>
    </row>
    <row r="2544" spans="1:12" x14ac:dyDescent="0.25">
      <c r="A2544" s="19" t="s">
        <v>3491</v>
      </c>
      <c r="B2544" s="19" t="s">
        <v>3492</v>
      </c>
      <c r="C2544" s="19" t="s">
        <v>3755</v>
      </c>
      <c r="D2544" s="19" t="s">
        <v>3756</v>
      </c>
      <c r="E2544" s="20" t="s">
        <v>21</v>
      </c>
      <c r="F2544" s="19" t="s">
        <v>21</v>
      </c>
      <c r="G2544" s="180">
        <v>91940</v>
      </c>
      <c r="H2544" s="21" t="s">
        <v>3762</v>
      </c>
      <c r="I2544" s="19" t="s">
        <v>15692</v>
      </c>
      <c r="J2544" s="19" t="s">
        <v>23</v>
      </c>
      <c r="K2544" s="20" t="s">
        <v>13902</v>
      </c>
      <c r="L2544" s="19" t="s">
        <v>25</v>
      </c>
    </row>
    <row r="2545" spans="1:12" x14ac:dyDescent="0.25">
      <c r="A2545" s="19" t="s">
        <v>3491</v>
      </c>
      <c r="B2545" s="19" t="s">
        <v>3492</v>
      </c>
      <c r="C2545" s="19" t="s">
        <v>3755</v>
      </c>
      <c r="D2545" s="19" t="s">
        <v>3756</v>
      </c>
      <c r="E2545" s="20" t="s">
        <v>21</v>
      </c>
      <c r="F2545" s="19" t="s">
        <v>21</v>
      </c>
      <c r="G2545" s="180">
        <v>91941</v>
      </c>
      <c r="H2545" s="21" t="s">
        <v>3764</v>
      </c>
      <c r="I2545" s="19" t="s">
        <v>15692</v>
      </c>
      <c r="J2545" s="19" t="s">
        <v>23</v>
      </c>
      <c r="K2545" s="20" t="s">
        <v>10423</v>
      </c>
      <c r="L2545" s="19" t="s">
        <v>25</v>
      </c>
    </row>
    <row r="2546" spans="1:12" x14ac:dyDescent="0.25">
      <c r="A2546" s="19" t="s">
        <v>3491</v>
      </c>
      <c r="B2546" s="19" t="s">
        <v>3492</v>
      </c>
      <c r="C2546" s="19" t="s">
        <v>3755</v>
      </c>
      <c r="D2546" s="19" t="s">
        <v>3756</v>
      </c>
      <c r="E2546" s="20" t="s">
        <v>21</v>
      </c>
      <c r="F2546" s="19" t="s">
        <v>21</v>
      </c>
      <c r="G2546" s="180">
        <v>91942</v>
      </c>
      <c r="H2546" s="21" t="s">
        <v>3766</v>
      </c>
      <c r="I2546" s="19" t="s">
        <v>15692</v>
      </c>
      <c r="J2546" s="19" t="s">
        <v>23</v>
      </c>
      <c r="K2546" s="20" t="s">
        <v>13903</v>
      </c>
      <c r="L2546" s="19" t="s">
        <v>25</v>
      </c>
    </row>
    <row r="2547" spans="1:12" x14ac:dyDescent="0.25">
      <c r="A2547" s="19" t="s">
        <v>3491</v>
      </c>
      <c r="B2547" s="19" t="s">
        <v>3492</v>
      </c>
      <c r="C2547" s="19" t="s">
        <v>3755</v>
      </c>
      <c r="D2547" s="19" t="s">
        <v>3756</v>
      </c>
      <c r="E2547" s="20" t="s">
        <v>21</v>
      </c>
      <c r="F2547" s="19" t="s">
        <v>21</v>
      </c>
      <c r="G2547" s="180">
        <v>91943</v>
      </c>
      <c r="H2547" s="21" t="s">
        <v>3767</v>
      </c>
      <c r="I2547" s="19" t="s">
        <v>15692</v>
      </c>
      <c r="J2547" s="19" t="s">
        <v>23</v>
      </c>
      <c r="K2547" s="20" t="s">
        <v>10326</v>
      </c>
      <c r="L2547" s="19" t="s">
        <v>25</v>
      </c>
    </row>
    <row r="2548" spans="1:12" x14ac:dyDescent="0.25">
      <c r="A2548" s="19" t="s">
        <v>3491</v>
      </c>
      <c r="B2548" s="19" t="s">
        <v>3492</v>
      </c>
      <c r="C2548" s="19" t="s">
        <v>3755</v>
      </c>
      <c r="D2548" s="19" t="s">
        <v>3756</v>
      </c>
      <c r="E2548" s="20" t="s">
        <v>21</v>
      </c>
      <c r="F2548" s="19" t="s">
        <v>21</v>
      </c>
      <c r="G2548" s="180">
        <v>91944</v>
      </c>
      <c r="H2548" s="21" t="s">
        <v>3768</v>
      </c>
      <c r="I2548" s="19" t="s">
        <v>15692</v>
      </c>
      <c r="J2548" s="19" t="s">
        <v>23</v>
      </c>
      <c r="K2548" s="20" t="s">
        <v>11164</v>
      </c>
      <c r="L2548" s="19" t="s">
        <v>25</v>
      </c>
    </row>
    <row r="2549" spans="1:12" x14ac:dyDescent="0.25">
      <c r="A2549" s="19" t="s">
        <v>3491</v>
      </c>
      <c r="B2549" s="19" t="s">
        <v>3492</v>
      </c>
      <c r="C2549" s="19" t="s">
        <v>3755</v>
      </c>
      <c r="D2549" s="19" t="s">
        <v>3756</v>
      </c>
      <c r="E2549" s="20" t="s">
        <v>21</v>
      </c>
      <c r="F2549" s="19" t="s">
        <v>21</v>
      </c>
      <c r="G2549" s="180">
        <v>92865</v>
      </c>
      <c r="H2549" s="21" t="s">
        <v>3770</v>
      </c>
      <c r="I2549" s="19" t="s">
        <v>15692</v>
      </c>
      <c r="J2549" s="19" t="s">
        <v>23</v>
      </c>
      <c r="K2549" s="20" t="s">
        <v>3184</v>
      </c>
      <c r="L2549" s="19" t="s">
        <v>25</v>
      </c>
    </row>
    <row r="2550" spans="1:12" x14ac:dyDescent="0.25">
      <c r="A2550" s="19" t="s">
        <v>3491</v>
      </c>
      <c r="B2550" s="19" t="s">
        <v>3492</v>
      </c>
      <c r="C2550" s="19" t="s">
        <v>3755</v>
      </c>
      <c r="D2550" s="19" t="s">
        <v>3756</v>
      </c>
      <c r="E2550" s="20" t="s">
        <v>21</v>
      </c>
      <c r="F2550" s="19" t="s">
        <v>21</v>
      </c>
      <c r="G2550" s="180">
        <v>92866</v>
      </c>
      <c r="H2550" s="21" t="s">
        <v>3772</v>
      </c>
      <c r="I2550" s="19" t="s">
        <v>15692</v>
      </c>
      <c r="J2550" s="19" t="s">
        <v>23</v>
      </c>
      <c r="K2550" s="20" t="s">
        <v>3625</v>
      </c>
      <c r="L2550" s="19" t="s">
        <v>25</v>
      </c>
    </row>
    <row r="2551" spans="1:12" x14ac:dyDescent="0.25">
      <c r="A2551" s="19" t="s">
        <v>3491</v>
      </c>
      <c r="B2551" s="19" t="s">
        <v>3492</v>
      </c>
      <c r="C2551" s="19" t="s">
        <v>3755</v>
      </c>
      <c r="D2551" s="19" t="s">
        <v>3756</v>
      </c>
      <c r="E2551" s="20" t="s">
        <v>21</v>
      </c>
      <c r="F2551" s="19" t="s">
        <v>21</v>
      </c>
      <c r="G2551" s="180">
        <v>92867</v>
      </c>
      <c r="H2551" s="21" t="s">
        <v>3773</v>
      </c>
      <c r="I2551" s="19" t="s">
        <v>15692</v>
      </c>
      <c r="J2551" s="19" t="s">
        <v>23</v>
      </c>
      <c r="K2551" s="20" t="s">
        <v>13904</v>
      </c>
      <c r="L2551" s="19" t="s">
        <v>25</v>
      </c>
    </row>
    <row r="2552" spans="1:12" x14ac:dyDescent="0.25">
      <c r="A2552" s="19" t="s">
        <v>3491</v>
      </c>
      <c r="B2552" s="19" t="s">
        <v>3492</v>
      </c>
      <c r="C2552" s="19" t="s">
        <v>3755</v>
      </c>
      <c r="D2552" s="19" t="s">
        <v>3756</v>
      </c>
      <c r="E2552" s="20" t="s">
        <v>21</v>
      </c>
      <c r="F2552" s="19" t="s">
        <v>21</v>
      </c>
      <c r="G2552" s="180">
        <v>92868</v>
      </c>
      <c r="H2552" s="21" t="s">
        <v>3774</v>
      </c>
      <c r="I2552" s="19" t="s">
        <v>15692</v>
      </c>
      <c r="J2552" s="19" t="s">
        <v>23</v>
      </c>
      <c r="K2552" s="20" t="s">
        <v>11291</v>
      </c>
      <c r="L2552" s="19" t="s">
        <v>25</v>
      </c>
    </row>
    <row r="2553" spans="1:12" x14ac:dyDescent="0.25">
      <c r="A2553" s="19" t="s">
        <v>3491</v>
      </c>
      <c r="B2553" s="19" t="s">
        <v>3492</v>
      </c>
      <c r="C2553" s="19" t="s">
        <v>3755</v>
      </c>
      <c r="D2553" s="19" t="s">
        <v>3756</v>
      </c>
      <c r="E2553" s="20" t="s">
        <v>21</v>
      </c>
      <c r="F2553" s="19" t="s">
        <v>21</v>
      </c>
      <c r="G2553" s="180">
        <v>92869</v>
      </c>
      <c r="H2553" s="21" t="s">
        <v>3776</v>
      </c>
      <c r="I2553" s="19" t="s">
        <v>15692</v>
      </c>
      <c r="J2553" s="19" t="s">
        <v>23</v>
      </c>
      <c r="K2553" s="20" t="s">
        <v>5934</v>
      </c>
      <c r="L2553" s="19" t="s">
        <v>25</v>
      </c>
    </row>
    <row r="2554" spans="1:12" x14ac:dyDescent="0.25">
      <c r="A2554" s="19" t="s">
        <v>3491</v>
      </c>
      <c r="B2554" s="19" t="s">
        <v>3492</v>
      </c>
      <c r="C2554" s="19" t="s">
        <v>3755</v>
      </c>
      <c r="D2554" s="19" t="s">
        <v>3756</v>
      </c>
      <c r="E2554" s="20" t="s">
        <v>21</v>
      </c>
      <c r="F2554" s="19" t="s">
        <v>21</v>
      </c>
      <c r="G2554" s="180">
        <v>92870</v>
      </c>
      <c r="H2554" s="21" t="s">
        <v>3777</v>
      </c>
      <c r="I2554" s="19" t="s">
        <v>15692</v>
      </c>
      <c r="J2554" s="19" t="s">
        <v>23</v>
      </c>
      <c r="K2554" s="20" t="s">
        <v>11209</v>
      </c>
      <c r="L2554" s="19" t="s">
        <v>25</v>
      </c>
    </row>
    <row r="2555" spans="1:12" x14ac:dyDescent="0.25">
      <c r="A2555" s="19" t="s">
        <v>3491</v>
      </c>
      <c r="B2555" s="19" t="s">
        <v>3492</v>
      </c>
      <c r="C2555" s="19" t="s">
        <v>3755</v>
      </c>
      <c r="D2555" s="19" t="s">
        <v>3756</v>
      </c>
      <c r="E2555" s="20" t="s">
        <v>21</v>
      </c>
      <c r="F2555" s="19" t="s">
        <v>21</v>
      </c>
      <c r="G2555" s="180">
        <v>92871</v>
      </c>
      <c r="H2555" s="21" t="s">
        <v>3778</v>
      </c>
      <c r="I2555" s="19" t="s">
        <v>15692</v>
      </c>
      <c r="J2555" s="19" t="s">
        <v>23</v>
      </c>
      <c r="K2555" s="20" t="s">
        <v>13905</v>
      </c>
      <c r="L2555" s="19" t="s">
        <v>25</v>
      </c>
    </row>
    <row r="2556" spans="1:12" x14ac:dyDescent="0.25">
      <c r="A2556" s="19" t="s">
        <v>3491</v>
      </c>
      <c r="B2556" s="19" t="s">
        <v>3492</v>
      </c>
      <c r="C2556" s="19" t="s">
        <v>3755</v>
      </c>
      <c r="D2556" s="19" t="s">
        <v>3756</v>
      </c>
      <c r="E2556" s="20" t="s">
        <v>21</v>
      </c>
      <c r="F2556" s="19" t="s">
        <v>21</v>
      </c>
      <c r="G2556" s="180">
        <v>92872</v>
      </c>
      <c r="H2556" s="21" t="s">
        <v>3779</v>
      </c>
      <c r="I2556" s="19" t="s">
        <v>15692</v>
      </c>
      <c r="J2556" s="19" t="s">
        <v>23</v>
      </c>
      <c r="K2556" s="20" t="s">
        <v>592</v>
      </c>
      <c r="L2556" s="19" t="s">
        <v>25</v>
      </c>
    </row>
    <row r="2557" spans="1:12" x14ac:dyDescent="0.25">
      <c r="A2557" s="19" t="s">
        <v>3491</v>
      </c>
      <c r="B2557" s="19" t="s">
        <v>3492</v>
      </c>
      <c r="C2557" s="19" t="s">
        <v>3755</v>
      </c>
      <c r="D2557" s="19" t="s">
        <v>3756</v>
      </c>
      <c r="E2557" s="20" t="s">
        <v>21</v>
      </c>
      <c r="F2557" s="19" t="s">
        <v>21</v>
      </c>
      <c r="G2557" s="180">
        <v>95777</v>
      </c>
      <c r="H2557" s="21" t="s">
        <v>3781</v>
      </c>
      <c r="I2557" s="19" t="s">
        <v>15692</v>
      </c>
      <c r="J2557" s="19" t="s">
        <v>23</v>
      </c>
      <c r="K2557" s="20" t="s">
        <v>5305</v>
      </c>
      <c r="L2557" s="19" t="s">
        <v>25</v>
      </c>
    </row>
    <row r="2558" spans="1:12" x14ac:dyDescent="0.25">
      <c r="A2558" s="19" t="s">
        <v>3491</v>
      </c>
      <c r="B2558" s="19" t="s">
        <v>3492</v>
      </c>
      <c r="C2558" s="19" t="s">
        <v>3755</v>
      </c>
      <c r="D2558" s="19" t="s">
        <v>3756</v>
      </c>
      <c r="E2558" s="20" t="s">
        <v>21</v>
      </c>
      <c r="F2558" s="19" t="s">
        <v>21</v>
      </c>
      <c r="G2558" s="180">
        <v>95778</v>
      </c>
      <c r="H2558" s="21" t="s">
        <v>3783</v>
      </c>
      <c r="I2558" s="19" t="s">
        <v>15692</v>
      </c>
      <c r="J2558" s="19" t="s">
        <v>23</v>
      </c>
      <c r="K2558" s="20" t="s">
        <v>6317</v>
      </c>
      <c r="L2558" s="19" t="s">
        <v>25</v>
      </c>
    </row>
    <row r="2559" spans="1:12" x14ac:dyDescent="0.25">
      <c r="A2559" s="19" t="s">
        <v>3491</v>
      </c>
      <c r="B2559" s="19" t="s">
        <v>3492</v>
      </c>
      <c r="C2559" s="19" t="s">
        <v>3755</v>
      </c>
      <c r="D2559" s="19" t="s">
        <v>3756</v>
      </c>
      <c r="E2559" s="20" t="s">
        <v>21</v>
      </c>
      <c r="F2559" s="19" t="s">
        <v>21</v>
      </c>
      <c r="G2559" s="180">
        <v>95779</v>
      </c>
      <c r="H2559" s="21" t="s">
        <v>3785</v>
      </c>
      <c r="I2559" s="19" t="s">
        <v>15692</v>
      </c>
      <c r="J2559" s="19" t="s">
        <v>23</v>
      </c>
      <c r="K2559" s="20" t="s">
        <v>5522</v>
      </c>
      <c r="L2559" s="19" t="s">
        <v>25</v>
      </c>
    </row>
    <row r="2560" spans="1:12" x14ac:dyDescent="0.25">
      <c r="A2560" s="19" t="s">
        <v>3491</v>
      </c>
      <c r="B2560" s="19" t="s">
        <v>3492</v>
      </c>
      <c r="C2560" s="19" t="s">
        <v>3755</v>
      </c>
      <c r="D2560" s="19" t="s">
        <v>3756</v>
      </c>
      <c r="E2560" s="20" t="s">
        <v>21</v>
      </c>
      <c r="F2560" s="19" t="s">
        <v>21</v>
      </c>
      <c r="G2560" s="180">
        <v>95780</v>
      </c>
      <c r="H2560" s="21" t="s">
        <v>3787</v>
      </c>
      <c r="I2560" s="19" t="s">
        <v>15692</v>
      </c>
      <c r="J2560" s="19" t="s">
        <v>23</v>
      </c>
      <c r="K2560" s="20" t="s">
        <v>990</v>
      </c>
      <c r="L2560" s="19" t="s">
        <v>25</v>
      </c>
    </row>
    <row r="2561" spans="1:12" x14ac:dyDescent="0.25">
      <c r="A2561" s="19" t="s">
        <v>3491</v>
      </c>
      <c r="B2561" s="19" t="s">
        <v>3492</v>
      </c>
      <c r="C2561" s="19" t="s">
        <v>3755</v>
      </c>
      <c r="D2561" s="19" t="s">
        <v>3756</v>
      </c>
      <c r="E2561" s="20" t="s">
        <v>21</v>
      </c>
      <c r="F2561" s="19" t="s">
        <v>21</v>
      </c>
      <c r="G2561" s="180">
        <v>95781</v>
      </c>
      <c r="H2561" s="21" t="s">
        <v>3789</v>
      </c>
      <c r="I2561" s="19" t="s">
        <v>15692</v>
      </c>
      <c r="J2561" s="19" t="s">
        <v>23</v>
      </c>
      <c r="K2561" s="20" t="s">
        <v>5389</v>
      </c>
      <c r="L2561" s="19" t="s">
        <v>25</v>
      </c>
    </row>
    <row r="2562" spans="1:12" x14ac:dyDescent="0.25">
      <c r="A2562" s="19" t="s">
        <v>3491</v>
      </c>
      <c r="B2562" s="19" t="s">
        <v>3492</v>
      </c>
      <c r="C2562" s="19" t="s">
        <v>3755</v>
      </c>
      <c r="D2562" s="19" t="s">
        <v>3756</v>
      </c>
      <c r="E2562" s="20" t="s">
        <v>21</v>
      </c>
      <c r="F2562" s="19" t="s">
        <v>21</v>
      </c>
      <c r="G2562" s="180">
        <v>95782</v>
      </c>
      <c r="H2562" s="21" t="s">
        <v>3791</v>
      </c>
      <c r="I2562" s="19" t="s">
        <v>15692</v>
      </c>
      <c r="J2562" s="19" t="s">
        <v>23</v>
      </c>
      <c r="K2562" s="20" t="s">
        <v>13906</v>
      </c>
      <c r="L2562" s="19" t="s">
        <v>25</v>
      </c>
    </row>
    <row r="2563" spans="1:12" x14ac:dyDescent="0.25">
      <c r="A2563" s="19" t="s">
        <v>3491</v>
      </c>
      <c r="B2563" s="19" t="s">
        <v>3492</v>
      </c>
      <c r="C2563" s="19" t="s">
        <v>3755</v>
      </c>
      <c r="D2563" s="19" t="s">
        <v>3756</v>
      </c>
      <c r="E2563" s="20" t="s">
        <v>21</v>
      </c>
      <c r="F2563" s="19" t="s">
        <v>21</v>
      </c>
      <c r="G2563" s="180">
        <v>95785</v>
      </c>
      <c r="H2563" s="21" t="s">
        <v>3793</v>
      </c>
      <c r="I2563" s="19" t="s">
        <v>15692</v>
      </c>
      <c r="J2563" s="19" t="s">
        <v>23</v>
      </c>
      <c r="K2563" s="20" t="s">
        <v>13907</v>
      </c>
      <c r="L2563" s="19" t="s">
        <v>25</v>
      </c>
    </row>
    <row r="2564" spans="1:12" x14ac:dyDescent="0.25">
      <c r="A2564" s="19" t="s">
        <v>3491</v>
      </c>
      <c r="B2564" s="19" t="s">
        <v>3492</v>
      </c>
      <c r="C2564" s="19" t="s">
        <v>3755</v>
      </c>
      <c r="D2564" s="19" t="s">
        <v>3756</v>
      </c>
      <c r="E2564" s="20" t="s">
        <v>21</v>
      </c>
      <c r="F2564" s="19" t="s">
        <v>21</v>
      </c>
      <c r="G2564" s="180">
        <v>95787</v>
      </c>
      <c r="H2564" s="21" t="s">
        <v>3795</v>
      </c>
      <c r="I2564" s="19" t="s">
        <v>15692</v>
      </c>
      <c r="J2564" s="19" t="s">
        <v>23</v>
      </c>
      <c r="K2564" s="20" t="s">
        <v>7661</v>
      </c>
      <c r="L2564" s="19" t="s">
        <v>25</v>
      </c>
    </row>
    <row r="2565" spans="1:12" x14ac:dyDescent="0.25">
      <c r="A2565" s="19" t="s">
        <v>3491</v>
      </c>
      <c r="B2565" s="19" t="s">
        <v>3492</v>
      </c>
      <c r="C2565" s="19" t="s">
        <v>3755</v>
      </c>
      <c r="D2565" s="19" t="s">
        <v>3756</v>
      </c>
      <c r="E2565" s="20" t="s">
        <v>21</v>
      </c>
      <c r="F2565" s="19" t="s">
        <v>21</v>
      </c>
      <c r="G2565" s="180">
        <v>95789</v>
      </c>
      <c r="H2565" s="21" t="s">
        <v>3797</v>
      </c>
      <c r="I2565" s="19" t="s">
        <v>15692</v>
      </c>
      <c r="J2565" s="19" t="s">
        <v>23</v>
      </c>
      <c r="K2565" s="20" t="s">
        <v>13908</v>
      </c>
      <c r="L2565" s="19" t="s">
        <v>25</v>
      </c>
    </row>
    <row r="2566" spans="1:12" x14ac:dyDescent="0.25">
      <c r="A2566" s="19" t="s">
        <v>3491</v>
      </c>
      <c r="B2566" s="19" t="s">
        <v>3492</v>
      </c>
      <c r="C2566" s="19" t="s">
        <v>3755</v>
      </c>
      <c r="D2566" s="19" t="s">
        <v>3756</v>
      </c>
      <c r="E2566" s="20" t="s">
        <v>21</v>
      </c>
      <c r="F2566" s="19" t="s">
        <v>21</v>
      </c>
      <c r="G2566" s="180">
        <v>95791</v>
      </c>
      <c r="H2566" s="21" t="s">
        <v>3798</v>
      </c>
      <c r="I2566" s="19" t="s">
        <v>15692</v>
      </c>
      <c r="J2566" s="19" t="s">
        <v>23</v>
      </c>
      <c r="K2566" s="20" t="s">
        <v>3677</v>
      </c>
      <c r="L2566" s="19" t="s">
        <v>25</v>
      </c>
    </row>
    <row r="2567" spans="1:12" x14ac:dyDescent="0.25">
      <c r="A2567" s="19" t="s">
        <v>3491</v>
      </c>
      <c r="B2567" s="19" t="s">
        <v>3492</v>
      </c>
      <c r="C2567" s="19" t="s">
        <v>3755</v>
      </c>
      <c r="D2567" s="19" t="s">
        <v>3756</v>
      </c>
      <c r="E2567" s="20" t="s">
        <v>21</v>
      </c>
      <c r="F2567" s="19" t="s">
        <v>21</v>
      </c>
      <c r="G2567" s="180">
        <v>95795</v>
      </c>
      <c r="H2567" s="21" t="s">
        <v>3799</v>
      </c>
      <c r="I2567" s="19" t="s">
        <v>15692</v>
      </c>
      <c r="J2567" s="19" t="s">
        <v>23</v>
      </c>
      <c r="K2567" s="20" t="s">
        <v>8752</v>
      </c>
      <c r="L2567" s="19" t="s">
        <v>25</v>
      </c>
    </row>
    <row r="2568" spans="1:12" x14ac:dyDescent="0.25">
      <c r="A2568" s="19" t="s">
        <v>3491</v>
      </c>
      <c r="B2568" s="19" t="s">
        <v>3492</v>
      </c>
      <c r="C2568" s="19" t="s">
        <v>3755</v>
      </c>
      <c r="D2568" s="19" t="s">
        <v>3756</v>
      </c>
      <c r="E2568" s="20" t="s">
        <v>21</v>
      </c>
      <c r="F2568" s="19" t="s">
        <v>21</v>
      </c>
      <c r="G2568" s="180">
        <v>95796</v>
      </c>
      <c r="H2568" s="21" t="s">
        <v>3800</v>
      </c>
      <c r="I2568" s="19" t="s">
        <v>15692</v>
      </c>
      <c r="J2568" s="19" t="s">
        <v>23</v>
      </c>
      <c r="K2568" s="20" t="s">
        <v>13909</v>
      </c>
      <c r="L2568" s="19" t="s">
        <v>25</v>
      </c>
    </row>
    <row r="2569" spans="1:12" x14ac:dyDescent="0.25">
      <c r="A2569" s="19" t="s">
        <v>3491</v>
      </c>
      <c r="B2569" s="19" t="s">
        <v>3492</v>
      </c>
      <c r="C2569" s="19" t="s">
        <v>3755</v>
      </c>
      <c r="D2569" s="19" t="s">
        <v>3756</v>
      </c>
      <c r="E2569" s="20" t="s">
        <v>21</v>
      </c>
      <c r="F2569" s="19" t="s">
        <v>21</v>
      </c>
      <c r="G2569" s="180">
        <v>95797</v>
      </c>
      <c r="H2569" s="21" t="s">
        <v>3802</v>
      </c>
      <c r="I2569" s="19" t="s">
        <v>15692</v>
      </c>
      <c r="J2569" s="19" t="s">
        <v>23</v>
      </c>
      <c r="K2569" s="20" t="s">
        <v>13910</v>
      </c>
      <c r="L2569" s="19" t="s">
        <v>25</v>
      </c>
    </row>
    <row r="2570" spans="1:12" x14ac:dyDescent="0.25">
      <c r="A2570" s="19" t="s">
        <v>3491</v>
      </c>
      <c r="B2570" s="19" t="s">
        <v>3492</v>
      </c>
      <c r="C2570" s="19" t="s">
        <v>3755</v>
      </c>
      <c r="D2570" s="19" t="s">
        <v>3756</v>
      </c>
      <c r="E2570" s="20" t="s">
        <v>21</v>
      </c>
      <c r="F2570" s="19" t="s">
        <v>21</v>
      </c>
      <c r="G2570" s="180">
        <v>95801</v>
      </c>
      <c r="H2570" s="21" t="s">
        <v>3804</v>
      </c>
      <c r="I2570" s="19" t="s">
        <v>15692</v>
      </c>
      <c r="J2570" s="19" t="s">
        <v>23</v>
      </c>
      <c r="K2570" s="20" t="s">
        <v>13911</v>
      </c>
      <c r="L2570" s="19" t="s">
        <v>25</v>
      </c>
    </row>
    <row r="2571" spans="1:12" x14ac:dyDescent="0.25">
      <c r="A2571" s="19" t="s">
        <v>3491</v>
      </c>
      <c r="B2571" s="19" t="s">
        <v>3492</v>
      </c>
      <c r="C2571" s="19" t="s">
        <v>3755</v>
      </c>
      <c r="D2571" s="19" t="s">
        <v>3756</v>
      </c>
      <c r="E2571" s="20" t="s">
        <v>21</v>
      </c>
      <c r="F2571" s="19" t="s">
        <v>21</v>
      </c>
      <c r="G2571" s="180">
        <v>95802</v>
      </c>
      <c r="H2571" s="21" t="s">
        <v>3805</v>
      </c>
      <c r="I2571" s="19" t="s">
        <v>15692</v>
      </c>
      <c r="J2571" s="19" t="s">
        <v>23</v>
      </c>
      <c r="K2571" s="20" t="s">
        <v>13912</v>
      </c>
      <c r="L2571" s="19" t="s">
        <v>25</v>
      </c>
    </row>
    <row r="2572" spans="1:12" x14ac:dyDescent="0.25">
      <c r="A2572" s="19" t="s">
        <v>3491</v>
      </c>
      <c r="B2572" s="19" t="s">
        <v>3492</v>
      </c>
      <c r="C2572" s="19" t="s">
        <v>3755</v>
      </c>
      <c r="D2572" s="19" t="s">
        <v>3756</v>
      </c>
      <c r="E2572" s="20" t="s">
        <v>21</v>
      </c>
      <c r="F2572" s="19" t="s">
        <v>21</v>
      </c>
      <c r="G2572" s="180">
        <v>95803</v>
      </c>
      <c r="H2572" s="21" t="s">
        <v>3806</v>
      </c>
      <c r="I2572" s="19" t="s">
        <v>15692</v>
      </c>
      <c r="J2572" s="19" t="s">
        <v>23</v>
      </c>
      <c r="K2572" s="20" t="s">
        <v>13913</v>
      </c>
      <c r="L2572" s="19" t="s">
        <v>25</v>
      </c>
    </row>
    <row r="2573" spans="1:12" x14ac:dyDescent="0.25">
      <c r="A2573" s="19" t="s">
        <v>3491</v>
      </c>
      <c r="B2573" s="19" t="s">
        <v>3492</v>
      </c>
      <c r="C2573" s="19" t="s">
        <v>3755</v>
      </c>
      <c r="D2573" s="19" t="s">
        <v>3756</v>
      </c>
      <c r="E2573" s="20" t="s">
        <v>21</v>
      </c>
      <c r="F2573" s="19" t="s">
        <v>21</v>
      </c>
      <c r="G2573" s="180">
        <v>95804</v>
      </c>
      <c r="H2573" s="21" t="s">
        <v>3807</v>
      </c>
      <c r="I2573" s="19" t="s">
        <v>15692</v>
      </c>
      <c r="J2573" s="19" t="s">
        <v>23</v>
      </c>
      <c r="K2573" s="20" t="s">
        <v>11951</v>
      </c>
      <c r="L2573" s="19" t="s">
        <v>25</v>
      </c>
    </row>
    <row r="2574" spans="1:12" x14ac:dyDescent="0.25">
      <c r="A2574" s="19" t="s">
        <v>3491</v>
      </c>
      <c r="B2574" s="19" t="s">
        <v>3492</v>
      </c>
      <c r="C2574" s="19" t="s">
        <v>3755</v>
      </c>
      <c r="D2574" s="19" t="s">
        <v>3756</v>
      </c>
      <c r="E2574" s="20" t="s">
        <v>21</v>
      </c>
      <c r="F2574" s="19" t="s">
        <v>21</v>
      </c>
      <c r="G2574" s="180">
        <v>95805</v>
      </c>
      <c r="H2574" s="21" t="s">
        <v>3809</v>
      </c>
      <c r="I2574" s="19" t="s">
        <v>15692</v>
      </c>
      <c r="J2574" s="19" t="s">
        <v>23</v>
      </c>
      <c r="K2574" s="20" t="s">
        <v>6221</v>
      </c>
      <c r="L2574" s="19" t="s">
        <v>25</v>
      </c>
    </row>
    <row r="2575" spans="1:12" x14ac:dyDescent="0.25">
      <c r="A2575" s="19" t="s">
        <v>3491</v>
      </c>
      <c r="B2575" s="19" t="s">
        <v>3492</v>
      </c>
      <c r="C2575" s="19" t="s">
        <v>3755</v>
      </c>
      <c r="D2575" s="19" t="s">
        <v>3756</v>
      </c>
      <c r="E2575" s="20" t="s">
        <v>21</v>
      </c>
      <c r="F2575" s="19" t="s">
        <v>21</v>
      </c>
      <c r="G2575" s="180">
        <v>95806</v>
      </c>
      <c r="H2575" s="21" t="s">
        <v>3810</v>
      </c>
      <c r="I2575" s="19" t="s">
        <v>15692</v>
      </c>
      <c r="J2575" s="19" t="s">
        <v>23</v>
      </c>
      <c r="K2575" s="20" t="s">
        <v>4743</v>
      </c>
      <c r="L2575" s="19" t="s">
        <v>25</v>
      </c>
    </row>
    <row r="2576" spans="1:12" x14ac:dyDescent="0.25">
      <c r="A2576" s="19" t="s">
        <v>3491</v>
      </c>
      <c r="B2576" s="19" t="s">
        <v>3492</v>
      </c>
      <c r="C2576" s="19" t="s">
        <v>3755</v>
      </c>
      <c r="D2576" s="19" t="s">
        <v>3756</v>
      </c>
      <c r="E2576" s="20" t="s">
        <v>21</v>
      </c>
      <c r="F2576" s="19" t="s">
        <v>21</v>
      </c>
      <c r="G2576" s="180">
        <v>95807</v>
      </c>
      <c r="H2576" s="21" t="s">
        <v>3812</v>
      </c>
      <c r="I2576" s="19" t="s">
        <v>15692</v>
      </c>
      <c r="J2576" s="19" t="s">
        <v>23</v>
      </c>
      <c r="K2576" s="20" t="s">
        <v>11271</v>
      </c>
      <c r="L2576" s="19" t="s">
        <v>25</v>
      </c>
    </row>
    <row r="2577" spans="1:12" x14ac:dyDescent="0.25">
      <c r="A2577" s="19" t="s">
        <v>3491</v>
      </c>
      <c r="B2577" s="19" t="s">
        <v>3492</v>
      </c>
      <c r="C2577" s="19" t="s">
        <v>3755</v>
      </c>
      <c r="D2577" s="19" t="s">
        <v>3756</v>
      </c>
      <c r="E2577" s="20" t="s">
        <v>21</v>
      </c>
      <c r="F2577" s="19" t="s">
        <v>21</v>
      </c>
      <c r="G2577" s="180">
        <v>95808</v>
      </c>
      <c r="H2577" s="21" t="s">
        <v>3814</v>
      </c>
      <c r="I2577" s="19" t="s">
        <v>15692</v>
      </c>
      <c r="J2577" s="19" t="s">
        <v>23</v>
      </c>
      <c r="K2577" s="20" t="s">
        <v>8869</v>
      </c>
      <c r="L2577" s="19" t="s">
        <v>25</v>
      </c>
    </row>
    <row r="2578" spans="1:12" x14ac:dyDescent="0.25">
      <c r="A2578" s="19" t="s">
        <v>3491</v>
      </c>
      <c r="B2578" s="19" t="s">
        <v>3492</v>
      </c>
      <c r="C2578" s="19" t="s">
        <v>3755</v>
      </c>
      <c r="D2578" s="19" t="s">
        <v>3756</v>
      </c>
      <c r="E2578" s="20" t="s">
        <v>21</v>
      </c>
      <c r="F2578" s="19" t="s">
        <v>21</v>
      </c>
      <c r="G2578" s="180">
        <v>95809</v>
      </c>
      <c r="H2578" s="21" t="s">
        <v>3816</v>
      </c>
      <c r="I2578" s="19" t="s">
        <v>15692</v>
      </c>
      <c r="J2578" s="19" t="s">
        <v>23</v>
      </c>
      <c r="K2578" s="20" t="s">
        <v>5627</v>
      </c>
      <c r="L2578" s="19" t="s">
        <v>25</v>
      </c>
    </row>
    <row r="2579" spans="1:12" x14ac:dyDescent="0.25">
      <c r="A2579" s="19" t="s">
        <v>3491</v>
      </c>
      <c r="B2579" s="19" t="s">
        <v>3492</v>
      </c>
      <c r="C2579" s="19" t="s">
        <v>3755</v>
      </c>
      <c r="D2579" s="19" t="s">
        <v>3756</v>
      </c>
      <c r="E2579" s="20" t="s">
        <v>21</v>
      </c>
      <c r="F2579" s="19" t="s">
        <v>21</v>
      </c>
      <c r="G2579" s="180">
        <v>95810</v>
      </c>
      <c r="H2579" s="21" t="s">
        <v>3817</v>
      </c>
      <c r="I2579" s="19" t="s">
        <v>15692</v>
      </c>
      <c r="J2579" s="19" t="s">
        <v>23</v>
      </c>
      <c r="K2579" s="20" t="s">
        <v>4684</v>
      </c>
      <c r="L2579" s="19" t="s">
        <v>25</v>
      </c>
    </row>
    <row r="2580" spans="1:12" x14ac:dyDescent="0.25">
      <c r="A2580" s="19" t="s">
        <v>3491</v>
      </c>
      <c r="B2580" s="19" t="s">
        <v>3492</v>
      </c>
      <c r="C2580" s="19" t="s">
        <v>3755</v>
      </c>
      <c r="D2580" s="19" t="s">
        <v>3756</v>
      </c>
      <c r="E2580" s="20" t="s">
        <v>21</v>
      </c>
      <c r="F2580" s="19" t="s">
        <v>21</v>
      </c>
      <c r="G2580" s="180">
        <v>95811</v>
      </c>
      <c r="H2580" s="21" t="s">
        <v>3819</v>
      </c>
      <c r="I2580" s="19" t="s">
        <v>15692</v>
      </c>
      <c r="J2580" s="19" t="s">
        <v>23</v>
      </c>
      <c r="K2580" s="20" t="s">
        <v>3060</v>
      </c>
      <c r="L2580" s="19" t="s">
        <v>25</v>
      </c>
    </row>
    <row r="2581" spans="1:12" x14ac:dyDescent="0.25">
      <c r="A2581" s="19" t="s">
        <v>3491</v>
      </c>
      <c r="B2581" s="19" t="s">
        <v>3492</v>
      </c>
      <c r="C2581" s="19" t="s">
        <v>3755</v>
      </c>
      <c r="D2581" s="19" t="s">
        <v>3756</v>
      </c>
      <c r="E2581" s="20" t="s">
        <v>21</v>
      </c>
      <c r="F2581" s="19" t="s">
        <v>21</v>
      </c>
      <c r="G2581" s="180">
        <v>95812</v>
      </c>
      <c r="H2581" s="21" t="s">
        <v>3820</v>
      </c>
      <c r="I2581" s="19" t="s">
        <v>15692</v>
      </c>
      <c r="J2581" s="19" t="s">
        <v>23</v>
      </c>
      <c r="K2581" s="20" t="s">
        <v>6880</v>
      </c>
      <c r="L2581" s="19" t="s">
        <v>25</v>
      </c>
    </row>
    <row r="2582" spans="1:12" x14ac:dyDescent="0.25">
      <c r="A2582" s="19" t="s">
        <v>3491</v>
      </c>
      <c r="B2582" s="19" t="s">
        <v>3492</v>
      </c>
      <c r="C2582" s="19" t="s">
        <v>3755</v>
      </c>
      <c r="D2582" s="19" t="s">
        <v>3756</v>
      </c>
      <c r="E2582" s="20" t="s">
        <v>21</v>
      </c>
      <c r="F2582" s="19" t="s">
        <v>21</v>
      </c>
      <c r="G2582" s="180">
        <v>95813</v>
      </c>
      <c r="H2582" s="21" t="s">
        <v>3821</v>
      </c>
      <c r="I2582" s="19" t="s">
        <v>15692</v>
      </c>
      <c r="J2582" s="19" t="s">
        <v>23</v>
      </c>
      <c r="K2582" s="20" t="s">
        <v>4853</v>
      </c>
      <c r="L2582" s="19" t="s">
        <v>25</v>
      </c>
    </row>
    <row r="2583" spans="1:12" x14ac:dyDescent="0.25">
      <c r="A2583" s="19" t="s">
        <v>3491</v>
      </c>
      <c r="B2583" s="19" t="s">
        <v>3492</v>
      </c>
      <c r="C2583" s="19" t="s">
        <v>3755</v>
      </c>
      <c r="D2583" s="19" t="s">
        <v>3756</v>
      </c>
      <c r="E2583" s="20" t="s">
        <v>21</v>
      </c>
      <c r="F2583" s="19" t="s">
        <v>21</v>
      </c>
      <c r="G2583" s="180">
        <v>95814</v>
      </c>
      <c r="H2583" s="21" t="s">
        <v>3822</v>
      </c>
      <c r="I2583" s="19" t="s">
        <v>15692</v>
      </c>
      <c r="J2583" s="19" t="s">
        <v>23</v>
      </c>
      <c r="K2583" s="20" t="s">
        <v>1186</v>
      </c>
      <c r="L2583" s="19" t="s">
        <v>25</v>
      </c>
    </row>
    <row r="2584" spans="1:12" x14ac:dyDescent="0.25">
      <c r="A2584" s="19" t="s">
        <v>3491</v>
      </c>
      <c r="B2584" s="19" t="s">
        <v>3492</v>
      </c>
      <c r="C2584" s="19" t="s">
        <v>3755</v>
      </c>
      <c r="D2584" s="19" t="s">
        <v>3756</v>
      </c>
      <c r="E2584" s="20" t="s">
        <v>21</v>
      </c>
      <c r="F2584" s="19" t="s">
        <v>21</v>
      </c>
      <c r="G2584" s="180">
        <v>95815</v>
      </c>
      <c r="H2584" s="21" t="s">
        <v>3824</v>
      </c>
      <c r="I2584" s="19" t="s">
        <v>15692</v>
      </c>
      <c r="J2584" s="19" t="s">
        <v>23</v>
      </c>
      <c r="K2584" s="20" t="s">
        <v>10674</v>
      </c>
      <c r="L2584" s="19" t="s">
        <v>25</v>
      </c>
    </row>
    <row r="2585" spans="1:12" x14ac:dyDescent="0.25">
      <c r="A2585" s="19" t="s">
        <v>3491</v>
      </c>
      <c r="B2585" s="19" t="s">
        <v>3492</v>
      </c>
      <c r="C2585" s="19" t="s">
        <v>3755</v>
      </c>
      <c r="D2585" s="19" t="s">
        <v>3756</v>
      </c>
      <c r="E2585" s="20" t="s">
        <v>21</v>
      </c>
      <c r="F2585" s="19" t="s">
        <v>21</v>
      </c>
      <c r="G2585" s="180">
        <v>95816</v>
      </c>
      <c r="H2585" s="21" t="s">
        <v>3825</v>
      </c>
      <c r="I2585" s="19" t="s">
        <v>15692</v>
      </c>
      <c r="J2585" s="19" t="s">
        <v>23</v>
      </c>
      <c r="K2585" s="20" t="s">
        <v>10663</v>
      </c>
      <c r="L2585" s="19" t="s">
        <v>25</v>
      </c>
    </row>
    <row r="2586" spans="1:12" x14ac:dyDescent="0.25">
      <c r="A2586" s="19" t="s">
        <v>3491</v>
      </c>
      <c r="B2586" s="19" t="s">
        <v>3492</v>
      </c>
      <c r="C2586" s="19" t="s">
        <v>3755</v>
      </c>
      <c r="D2586" s="19" t="s">
        <v>3756</v>
      </c>
      <c r="E2586" s="20" t="s">
        <v>21</v>
      </c>
      <c r="F2586" s="19" t="s">
        <v>21</v>
      </c>
      <c r="G2586" s="180">
        <v>95817</v>
      </c>
      <c r="H2586" s="21" t="s">
        <v>3826</v>
      </c>
      <c r="I2586" s="19" t="s">
        <v>15692</v>
      </c>
      <c r="J2586" s="19" t="s">
        <v>23</v>
      </c>
      <c r="K2586" s="20" t="s">
        <v>10074</v>
      </c>
      <c r="L2586" s="19" t="s">
        <v>25</v>
      </c>
    </row>
    <row r="2587" spans="1:12" x14ac:dyDescent="0.25">
      <c r="A2587" s="19" t="s">
        <v>3491</v>
      </c>
      <c r="B2587" s="19" t="s">
        <v>3492</v>
      </c>
      <c r="C2587" s="19" t="s">
        <v>3755</v>
      </c>
      <c r="D2587" s="19" t="s">
        <v>3756</v>
      </c>
      <c r="E2587" s="20" t="s">
        <v>21</v>
      </c>
      <c r="F2587" s="19" t="s">
        <v>21</v>
      </c>
      <c r="G2587" s="180">
        <v>95818</v>
      </c>
      <c r="H2587" s="21" t="s">
        <v>3827</v>
      </c>
      <c r="I2587" s="19" t="s">
        <v>15692</v>
      </c>
      <c r="J2587" s="19" t="s">
        <v>23</v>
      </c>
      <c r="K2587" s="20" t="s">
        <v>12176</v>
      </c>
      <c r="L2587" s="19" t="s">
        <v>25</v>
      </c>
    </row>
    <row r="2588" spans="1:12" x14ac:dyDescent="0.25">
      <c r="A2588" s="19" t="s">
        <v>3491</v>
      </c>
      <c r="B2588" s="19" t="s">
        <v>3492</v>
      </c>
      <c r="C2588" s="19" t="s">
        <v>3755</v>
      </c>
      <c r="D2588" s="19" t="s">
        <v>3756</v>
      </c>
      <c r="E2588" s="20" t="s">
        <v>21</v>
      </c>
      <c r="F2588" s="19" t="s">
        <v>21</v>
      </c>
      <c r="G2588" s="180">
        <v>97886</v>
      </c>
      <c r="H2588" s="21" t="s">
        <v>3828</v>
      </c>
      <c r="I2588" s="19" t="s">
        <v>15692</v>
      </c>
      <c r="J2588" s="19" t="s">
        <v>9283</v>
      </c>
      <c r="K2588" s="20" t="s">
        <v>13914</v>
      </c>
      <c r="L2588" s="19" t="s">
        <v>25</v>
      </c>
    </row>
    <row r="2589" spans="1:12" x14ac:dyDescent="0.25">
      <c r="A2589" s="19" t="s">
        <v>3491</v>
      </c>
      <c r="B2589" s="19" t="s">
        <v>3492</v>
      </c>
      <c r="C2589" s="19" t="s">
        <v>3755</v>
      </c>
      <c r="D2589" s="19" t="s">
        <v>3756</v>
      </c>
      <c r="E2589" s="20" t="s">
        <v>21</v>
      </c>
      <c r="F2589" s="19" t="s">
        <v>21</v>
      </c>
      <c r="G2589" s="180">
        <v>97887</v>
      </c>
      <c r="H2589" s="21" t="s">
        <v>3829</v>
      </c>
      <c r="I2589" s="19" t="s">
        <v>15692</v>
      </c>
      <c r="J2589" s="19" t="s">
        <v>9283</v>
      </c>
      <c r="K2589" s="20" t="s">
        <v>11943</v>
      </c>
      <c r="L2589" s="19" t="s">
        <v>25</v>
      </c>
    </row>
    <row r="2590" spans="1:12" x14ac:dyDescent="0.25">
      <c r="A2590" s="19" t="s">
        <v>3491</v>
      </c>
      <c r="B2590" s="19" t="s">
        <v>3492</v>
      </c>
      <c r="C2590" s="19" t="s">
        <v>3755</v>
      </c>
      <c r="D2590" s="19" t="s">
        <v>3756</v>
      </c>
      <c r="E2590" s="20" t="s">
        <v>21</v>
      </c>
      <c r="F2590" s="19" t="s">
        <v>21</v>
      </c>
      <c r="G2590" s="180">
        <v>97888</v>
      </c>
      <c r="H2590" s="21" t="s">
        <v>3830</v>
      </c>
      <c r="I2590" s="19" t="s">
        <v>15692</v>
      </c>
      <c r="J2590" s="19" t="s">
        <v>9283</v>
      </c>
      <c r="K2590" s="20" t="s">
        <v>13915</v>
      </c>
      <c r="L2590" s="19" t="s">
        <v>25</v>
      </c>
    </row>
    <row r="2591" spans="1:12" x14ac:dyDescent="0.25">
      <c r="A2591" s="19" t="s">
        <v>3491</v>
      </c>
      <c r="B2591" s="19" t="s">
        <v>3492</v>
      </c>
      <c r="C2591" s="19" t="s">
        <v>3755</v>
      </c>
      <c r="D2591" s="19" t="s">
        <v>3756</v>
      </c>
      <c r="E2591" s="20" t="s">
        <v>21</v>
      </c>
      <c r="F2591" s="19" t="s">
        <v>21</v>
      </c>
      <c r="G2591" s="180">
        <v>97889</v>
      </c>
      <c r="H2591" s="21" t="s">
        <v>3831</v>
      </c>
      <c r="I2591" s="19" t="s">
        <v>15692</v>
      </c>
      <c r="J2591" s="19" t="s">
        <v>9283</v>
      </c>
      <c r="K2591" s="20" t="s">
        <v>13916</v>
      </c>
      <c r="L2591" s="19" t="s">
        <v>25</v>
      </c>
    </row>
    <row r="2592" spans="1:12" x14ac:dyDescent="0.25">
      <c r="A2592" s="19" t="s">
        <v>3491</v>
      </c>
      <c r="B2592" s="19" t="s">
        <v>3492</v>
      </c>
      <c r="C2592" s="19" t="s">
        <v>3755</v>
      </c>
      <c r="D2592" s="19" t="s">
        <v>3756</v>
      </c>
      <c r="E2592" s="20" t="s">
        <v>21</v>
      </c>
      <c r="F2592" s="19" t="s">
        <v>21</v>
      </c>
      <c r="G2592" s="180">
        <v>97890</v>
      </c>
      <c r="H2592" s="21" t="s">
        <v>3832</v>
      </c>
      <c r="I2592" s="19" t="s">
        <v>15692</v>
      </c>
      <c r="J2592" s="19" t="s">
        <v>9283</v>
      </c>
      <c r="K2592" s="20" t="s">
        <v>13917</v>
      </c>
      <c r="L2592" s="19" t="s">
        <v>25</v>
      </c>
    </row>
    <row r="2593" spans="1:12" x14ac:dyDescent="0.25">
      <c r="A2593" s="19" t="s">
        <v>3491</v>
      </c>
      <c r="B2593" s="19" t="s">
        <v>3492</v>
      </c>
      <c r="C2593" s="19" t="s">
        <v>3755</v>
      </c>
      <c r="D2593" s="19" t="s">
        <v>3756</v>
      </c>
      <c r="E2593" s="20" t="s">
        <v>21</v>
      </c>
      <c r="F2593" s="19" t="s">
        <v>21</v>
      </c>
      <c r="G2593" s="180">
        <v>97891</v>
      </c>
      <c r="H2593" s="21" t="s">
        <v>3833</v>
      </c>
      <c r="I2593" s="19" t="s">
        <v>15692</v>
      </c>
      <c r="J2593" s="19" t="s">
        <v>9283</v>
      </c>
      <c r="K2593" s="20" t="s">
        <v>13918</v>
      </c>
      <c r="L2593" s="19" t="s">
        <v>25</v>
      </c>
    </row>
    <row r="2594" spans="1:12" x14ac:dyDescent="0.25">
      <c r="A2594" s="19" t="s">
        <v>3491</v>
      </c>
      <c r="B2594" s="19" t="s">
        <v>3492</v>
      </c>
      <c r="C2594" s="19" t="s">
        <v>3755</v>
      </c>
      <c r="D2594" s="19" t="s">
        <v>3756</v>
      </c>
      <c r="E2594" s="20" t="s">
        <v>21</v>
      </c>
      <c r="F2594" s="19" t="s">
        <v>21</v>
      </c>
      <c r="G2594" s="180">
        <v>97892</v>
      </c>
      <c r="H2594" s="21" t="s">
        <v>3834</v>
      </c>
      <c r="I2594" s="19" t="s">
        <v>15692</v>
      </c>
      <c r="J2594" s="19" t="s">
        <v>9283</v>
      </c>
      <c r="K2594" s="20" t="s">
        <v>13919</v>
      </c>
      <c r="L2594" s="19" t="s">
        <v>25</v>
      </c>
    </row>
    <row r="2595" spans="1:12" x14ac:dyDescent="0.25">
      <c r="A2595" s="19" t="s">
        <v>3491</v>
      </c>
      <c r="B2595" s="19" t="s">
        <v>3492</v>
      </c>
      <c r="C2595" s="19" t="s">
        <v>3755</v>
      </c>
      <c r="D2595" s="19" t="s">
        <v>3756</v>
      </c>
      <c r="E2595" s="20" t="s">
        <v>21</v>
      </c>
      <c r="F2595" s="19" t="s">
        <v>21</v>
      </c>
      <c r="G2595" s="180">
        <v>97893</v>
      </c>
      <c r="H2595" s="21" t="s">
        <v>3835</v>
      </c>
      <c r="I2595" s="19" t="s">
        <v>15692</v>
      </c>
      <c r="J2595" s="19" t="s">
        <v>9283</v>
      </c>
      <c r="K2595" s="20" t="s">
        <v>13920</v>
      </c>
      <c r="L2595" s="19" t="s">
        <v>25</v>
      </c>
    </row>
    <row r="2596" spans="1:12" x14ac:dyDescent="0.25">
      <c r="A2596" s="19" t="s">
        <v>3491</v>
      </c>
      <c r="B2596" s="19" t="s">
        <v>3492</v>
      </c>
      <c r="C2596" s="19" t="s">
        <v>3755</v>
      </c>
      <c r="D2596" s="19" t="s">
        <v>3756</v>
      </c>
      <c r="E2596" s="20" t="s">
        <v>21</v>
      </c>
      <c r="F2596" s="19" t="s">
        <v>21</v>
      </c>
      <c r="G2596" s="180">
        <v>97894</v>
      </c>
      <c r="H2596" s="21" t="s">
        <v>3836</v>
      </c>
      <c r="I2596" s="19" t="s">
        <v>15692</v>
      </c>
      <c r="J2596" s="19" t="s">
        <v>9283</v>
      </c>
      <c r="K2596" s="20" t="s">
        <v>13921</v>
      </c>
      <c r="L2596" s="19" t="s">
        <v>25</v>
      </c>
    </row>
    <row r="2597" spans="1:12" x14ac:dyDescent="0.25">
      <c r="A2597" s="19" t="s">
        <v>3491</v>
      </c>
      <c r="B2597" s="19" t="s">
        <v>3492</v>
      </c>
      <c r="C2597" s="19" t="s">
        <v>3837</v>
      </c>
      <c r="D2597" s="19" t="s">
        <v>3838</v>
      </c>
      <c r="E2597" s="20" t="s">
        <v>21</v>
      </c>
      <c r="F2597" s="19" t="s">
        <v>21</v>
      </c>
      <c r="G2597" s="180">
        <v>68066</v>
      </c>
      <c r="H2597" s="21" t="s">
        <v>3839</v>
      </c>
      <c r="I2597" s="19" t="s">
        <v>15692</v>
      </c>
      <c r="J2597" s="19" t="s">
        <v>23</v>
      </c>
      <c r="K2597" s="20" t="s">
        <v>13922</v>
      </c>
      <c r="L2597" s="19" t="s">
        <v>25</v>
      </c>
    </row>
    <row r="2598" spans="1:12" x14ac:dyDescent="0.25">
      <c r="A2598" s="19" t="s">
        <v>3491</v>
      </c>
      <c r="B2598" s="19" t="s">
        <v>3492</v>
      </c>
      <c r="C2598" s="19" t="s">
        <v>3837</v>
      </c>
      <c r="D2598" s="19" t="s">
        <v>3838</v>
      </c>
      <c r="E2598" s="20" t="s">
        <v>21</v>
      </c>
      <c r="F2598" s="19" t="s">
        <v>21</v>
      </c>
      <c r="G2598" s="180">
        <v>72319</v>
      </c>
      <c r="H2598" s="21" t="s">
        <v>3841</v>
      </c>
      <c r="I2598" s="19" t="s">
        <v>15692</v>
      </c>
      <c r="J2598" s="19" t="s">
        <v>23</v>
      </c>
      <c r="K2598" s="20" t="s">
        <v>13923</v>
      </c>
      <c r="L2598" s="19" t="s">
        <v>25</v>
      </c>
    </row>
    <row r="2599" spans="1:12" x14ac:dyDescent="0.25">
      <c r="A2599" s="19" t="s">
        <v>3491</v>
      </c>
      <c r="B2599" s="19" t="s">
        <v>3492</v>
      </c>
      <c r="C2599" s="19" t="s">
        <v>3837</v>
      </c>
      <c r="D2599" s="19" t="s">
        <v>3838</v>
      </c>
      <c r="E2599" s="20" t="s">
        <v>21</v>
      </c>
      <c r="F2599" s="19" t="s">
        <v>21</v>
      </c>
      <c r="G2599" s="180">
        <v>72341</v>
      </c>
      <c r="H2599" s="21" t="s">
        <v>3842</v>
      </c>
      <c r="I2599" s="19" t="s">
        <v>15692</v>
      </c>
      <c r="J2599" s="19" t="s">
        <v>23</v>
      </c>
      <c r="K2599" s="20" t="s">
        <v>13924</v>
      </c>
      <c r="L2599" s="19" t="s">
        <v>25</v>
      </c>
    </row>
    <row r="2600" spans="1:12" x14ac:dyDescent="0.25">
      <c r="A2600" s="19" t="s">
        <v>3491</v>
      </c>
      <c r="B2600" s="19" t="s">
        <v>3492</v>
      </c>
      <c r="C2600" s="19" t="s">
        <v>3837</v>
      </c>
      <c r="D2600" s="19" t="s">
        <v>3838</v>
      </c>
      <c r="E2600" s="20" t="s">
        <v>21</v>
      </c>
      <c r="F2600" s="19" t="s">
        <v>21</v>
      </c>
      <c r="G2600" s="180">
        <v>72343</v>
      </c>
      <c r="H2600" s="21" t="s">
        <v>3843</v>
      </c>
      <c r="I2600" s="19" t="s">
        <v>15692</v>
      </c>
      <c r="J2600" s="19" t="s">
        <v>23</v>
      </c>
      <c r="K2600" s="20" t="s">
        <v>13925</v>
      </c>
      <c r="L2600" s="19" t="s">
        <v>25</v>
      </c>
    </row>
    <row r="2601" spans="1:12" x14ac:dyDescent="0.25">
      <c r="A2601" s="19" t="s">
        <v>3491</v>
      </c>
      <c r="B2601" s="19" t="s">
        <v>3492</v>
      </c>
      <c r="C2601" s="19" t="s">
        <v>3837</v>
      </c>
      <c r="D2601" s="19" t="s">
        <v>3838</v>
      </c>
      <c r="E2601" s="20" t="s">
        <v>21</v>
      </c>
      <c r="F2601" s="19" t="s">
        <v>21</v>
      </c>
      <c r="G2601" s="180">
        <v>72344</v>
      </c>
      <c r="H2601" s="21" t="s">
        <v>3844</v>
      </c>
      <c r="I2601" s="19" t="s">
        <v>15692</v>
      </c>
      <c r="J2601" s="19" t="s">
        <v>23</v>
      </c>
      <c r="K2601" s="20" t="s">
        <v>13926</v>
      </c>
      <c r="L2601" s="19" t="s">
        <v>25</v>
      </c>
    </row>
    <row r="2602" spans="1:12" x14ac:dyDescent="0.25">
      <c r="A2602" s="19" t="s">
        <v>3491</v>
      </c>
      <c r="B2602" s="19" t="s">
        <v>3492</v>
      </c>
      <c r="C2602" s="19" t="s">
        <v>3837</v>
      </c>
      <c r="D2602" s="19" t="s">
        <v>3838</v>
      </c>
      <c r="E2602" s="20" t="s">
        <v>21</v>
      </c>
      <c r="F2602" s="19" t="s">
        <v>21</v>
      </c>
      <c r="G2602" s="180">
        <v>72345</v>
      </c>
      <c r="H2602" s="21" t="s">
        <v>3845</v>
      </c>
      <c r="I2602" s="19" t="s">
        <v>15692</v>
      </c>
      <c r="J2602" s="19" t="s">
        <v>23</v>
      </c>
      <c r="K2602" s="20" t="s">
        <v>13927</v>
      </c>
      <c r="L2602" s="19" t="s">
        <v>25</v>
      </c>
    </row>
    <row r="2603" spans="1:12" x14ac:dyDescent="0.25">
      <c r="A2603" s="19" t="s">
        <v>3491</v>
      </c>
      <c r="B2603" s="19" t="s">
        <v>3492</v>
      </c>
      <c r="C2603" s="19" t="s">
        <v>3837</v>
      </c>
      <c r="D2603" s="19" t="s">
        <v>3838</v>
      </c>
      <c r="E2603" s="20">
        <v>74130</v>
      </c>
      <c r="F2603" s="19" t="s">
        <v>3846</v>
      </c>
      <c r="G2603" s="19" t="s">
        <v>3847</v>
      </c>
      <c r="H2603" s="21" t="s">
        <v>3848</v>
      </c>
      <c r="I2603" s="19" t="s">
        <v>15692</v>
      </c>
      <c r="J2603" s="19" t="s">
        <v>444</v>
      </c>
      <c r="K2603" s="20" t="s">
        <v>13744</v>
      </c>
      <c r="L2603" s="19" t="s">
        <v>25</v>
      </c>
    </row>
    <row r="2604" spans="1:12" x14ac:dyDescent="0.25">
      <c r="A2604" s="19" t="s">
        <v>3491</v>
      </c>
      <c r="B2604" s="19" t="s">
        <v>3492</v>
      </c>
      <c r="C2604" s="19" t="s">
        <v>3837</v>
      </c>
      <c r="D2604" s="19" t="s">
        <v>3838</v>
      </c>
      <c r="E2604" s="20">
        <v>74130</v>
      </c>
      <c r="F2604" s="19" t="s">
        <v>3846</v>
      </c>
      <c r="G2604" s="19" t="s">
        <v>3850</v>
      </c>
      <c r="H2604" s="21" t="s">
        <v>3851</v>
      </c>
      <c r="I2604" s="19" t="s">
        <v>15692</v>
      </c>
      <c r="J2604" s="19" t="s">
        <v>23</v>
      </c>
      <c r="K2604" s="20" t="s">
        <v>13928</v>
      </c>
      <c r="L2604" s="19" t="s">
        <v>25</v>
      </c>
    </row>
    <row r="2605" spans="1:12" x14ac:dyDescent="0.25">
      <c r="A2605" s="19" t="s">
        <v>3491</v>
      </c>
      <c r="B2605" s="19" t="s">
        <v>3492</v>
      </c>
      <c r="C2605" s="19" t="s">
        <v>3837</v>
      </c>
      <c r="D2605" s="19" t="s">
        <v>3838</v>
      </c>
      <c r="E2605" s="20">
        <v>74130</v>
      </c>
      <c r="F2605" s="19" t="s">
        <v>3846</v>
      </c>
      <c r="G2605" s="19" t="s">
        <v>3853</v>
      </c>
      <c r="H2605" s="21" t="s">
        <v>3854</v>
      </c>
      <c r="I2605" s="19" t="s">
        <v>15692</v>
      </c>
      <c r="J2605" s="19" t="s">
        <v>23</v>
      </c>
      <c r="K2605" s="20" t="s">
        <v>9774</v>
      </c>
      <c r="L2605" s="19" t="s">
        <v>25</v>
      </c>
    </row>
    <row r="2606" spans="1:12" x14ac:dyDescent="0.25">
      <c r="A2606" s="19" t="s">
        <v>3491</v>
      </c>
      <c r="B2606" s="19" t="s">
        <v>3492</v>
      </c>
      <c r="C2606" s="19" t="s">
        <v>3837</v>
      </c>
      <c r="D2606" s="19" t="s">
        <v>3838</v>
      </c>
      <c r="E2606" s="20">
        <v>74130</v>
      </c>
      <c r="F2606" s="19" t="s">
        <v>3846</v>
      </c>
      <c r="G2606" s="19" t="s">
        <v>3855</v>
      </c>
      <c r="H2606" s="21" t="s">
        <v>3856</v>
      </c>
      <c r="I2606" s="19" t="s">
        <v>15692</v>
      </c>
      <c r="J2606" s="19" t="s">
        <v>23</v>
      </c>
      <c r="K2606" s="20" t="s">
        <v>4608</v>
      </c>
      <c r="L2606" s="19" t="s">
        <v>25</v>
      </c>
    </row>
    <row r="2607" spans="1:12" x14ac:dyDescent="0.25">
      <c r="A2607" s="19" t="s">
        <v>3491</v>
      </c>
      <c r="B2607" s="19" t="s">
        <v>3492</v>
      </c>
      <c r="C2607" s="19" t="s">
        <v>3837</v>
      </c>
      <c r="D2607" s="19" t="s">
        <v>3838</v>
      </c>
      <c r="E2607" s="20">
        <v>74130</v>
      </c>
      <c r="F2607" s="19" t="s">
        <v>3846</v>
      </c>
      <c r="G2607" s="19" t="s">
        <v>3858</v>
      </c>
      <c r="H2607" s="21" t="s">
        <v>3859</v>
      </c>
      <c r="I2607" s="19" t="s">
        <v>15692</v>
      </c>
      <c r="J2607" s="19" t="s">
        <v>23</v>
      </c>
      <c r="K2607" s="20" t="s">
        <v>13929</v>
      </c>
      <c r="L2607" s="19" t="s">
        <v>25</v>
      </c>
    </row>
    <row r="2608" spans="1:12" x14ac:dyDescent="0.25">
      <c r="A2608" s="19" t="s">
        <v>3491</v>
      </c>
      <c r="B2608" s="19" t="s">
        <v>3492</v>
      </c>
      <c r="C2608" s="19" t="s">
        <v>3837</v>
      </c>
      <c r="D2608" s="19" t="s">
        <v>3838</v>
      </c>
      <c r="E2608" s="20">
        <v>74130</v>
      </c>
      <c r="F2608" s="19" t="s">
        <v>3846</v>
      </c>
      <c r="G2608" s="19" t="s">
        <v>3860</v>
      </c>
      <c r="H2608" s="21" t="s">
        <v>3861</v>
      </c>
      <c r="I2608" s="19" t="s">
        <v>15692</v>
      </c>
      <c r="J2608" s="19" t="s">
        <v>23</v>
      </c>
      <c r="K2608" s="20" t="s">
        <v>13930</v>
      </c>
      <c r="L2608" s="19" t="s">
        <v>25</v>
      </c>
    </row>
    <row r="2609" spans="1:12" x14ac:dyDescent="0.25">
      <c r="A2609" s="19" t="s">
        <v>3491</v>
      </c>
      <c r="B2609" s="19" t="s">
        <v>3492</v>
      </c>
      <c r="C2609" s="19" t="s">
        <v>3837</v>
      </c>
      <c r="D2609" s="19" t="s">
        <v>3838</v>
      </c>
      <c r="E2609" s="20">
        <v>74130</v>
      </c>
      <c r="F2609" s="19" t="s">
        <v>3846</v>
      </c>
      <c r="G2609" s="19" t="s">
        <v>3862</v>
      </c>
      <c r="H2609" s="21" t="s">
        <v>3863</v>
      </c>
      <c r="I2609" s="19" t="s">
        <v>15692</v>
      </c>
      <c r="J2609" s="19" t="s">
        <v>23</v>
      </c>
      <c r="K2609" s="20" t="s">
        <v>13931</v>
      </c>
      <c r="L2609" s="19" t="s">
        <v>25</v>
      </c>
    </row>
    <row r="2610" spans="1:12" x14ac:dyDescent="0.25">
      <c r="A2610" s="19" t="s">
        <v>3491</v>
      </c>
      <c r="B2610" s="19" t="s">
        <v>3492</v>
      </c>
      <c r="C2610" s="19" t="s">
        <v>3837</v>
      </c>
      <c r="D2610" s="19" t="s">
        <v>3838</v>
      </c>
      <c r="E2610" s="20">
        <v>74130</v>
      </c>
      <c r="F2610" s="19" t="s">
        <v>3846</v>
      </c>
      <c r="G2610" s="19" t="s">
        <v>3864</v>
      </c>
      <c r="H2610" s="21" t="s">
        <v>3865</v>
      </c>
      <c r="I2610" s="19" t="s">
        <v>15692</v>
      </c>
      <c r="J2610" s="19" t="s">
        <v>23</v>
      </c>
      <c r="K2610" s="20" t="s">
        <v>13932</v>
      </c>
      <c r="L2610" s="19" t="s">
        <v>25</v>
      </c>
    </row>
    <row r="2611" spans="1:12" x14ac:dyDescent="0.25">
      <c r="A2611" s="19" t="s">
        <v>3491</v>
      </c>
      <c r="B2611" s="19" t="s">
        <v>3492</v>
      </c>
      <c r="C2611" s="19" t="s">
        <v>3837</v>
      </c>
      <c r="D2611" s="19" t="s">
        <v>3838</v>
      </c>
      <c r="E2611" s="20">
        <v>74130</v>
      </c>
      <c r="F2611" s="19" t="s">
        <v>3846</v>
      </c>
      <c r="G2611" s="19" t="s">
        <v>3866</v>
      </c>
      <c r="H2611" s="21" t="s">
        <v>3867</v>
      </c>
      <c r="I2611" s="19" t="s">
        <v>15692</v>
      </c>
      <c r="J2611" s="19" t="s">
        <v>23</v>
      </c>
      <c r="K2611" s="20" t="s">
        <v>13933</v>
      </c>
      <c r="L2611" s="19" t="s">
        <v>25</v>
      </c>
    </row>
    <row r="2612" spans="1:12" x14ac:dyDescent="0.25">
      <c r="A2612" s="19" t="s">
        <v>3491</v>
      </c>
      <c r="B2612" s="19" t="s">
        <v>3492</v>
      </c>
      <c r="C2612" s="19" t="s">
        <v>3837</v>
      </c>
      <c r="D2612" s="19" t="s">
        <v>3838</v>
      </c>
      <c r="E2612" s="20">
        <v>74130</v>
      </c>
      <c r="F2612" s="19" t="s">
        <v>3846</v>
      </c>
      <c r="G2612" s="19" t="s">
        <v>3868</v>
      </c>
      <c r="H2612" s="21" t="s">
        <v>3869</v>
      </c>
      <c r="I2612" s="19" t="s">
        <v>15692</v>
      </c>
      <c r="J2612" s="19" t="s">
        <v>23</v>
      </c>
      <c r="K2612" s="20" t="s">
        <v>13934</v>
      </c>
      <c r="L2612" s="19" t="s">
        <v>25</v>
      </c>
    </row>
    <row r="2613" spans="1:12" x14ac:dyDescent="0.25">
      <c r="A2613" s="19" t="s">
        <v>3491</v>
      </c>
      <c r="B2613" s="19" t="s">
        <v>3492</v>
      </c>
      <c r="C2613" s="19" t="s">
        <v>3837</v>
      </c>
      <c r="D2613" s="19" t="s">
        <v>3838</v>
      </c>
      <c r="E2613" s="20">
        <v>74131</v>
      </c>
      <c r="F2613" s="19" t="s">
        <v>3870</v>
      </c>
      <c r="G2613" s="19" t="s">
        <v>3871</v>
      </c>
      <c r="H2613" s="21" t="s">
        <v>3872</v>
      </c>
      <c r="I2613" s="19" t="s">
        <v>15692</v>
      </c>
      <c r="J2613" s="19" t="s">
        <v>23</v>
      </c>
      <c r="K2613" s="20" t="s">
        <v>13935</v>
      </c>
      <c r="L2613" s="19" t="s">
        <v>25</v>
      </c>
    </row>
    <row r="2614" spans="1:12" x14ac:dyDescent="0.25">
      <c r="A2614" s="19" t="s">
        <v>3491</v>
      </c>
      <c r="B2614" s="19" t="s">
        <v>3492</v>
      </c>
      <c r="C2614" s="19" t="s">
        <v>3837</v>
      </c>
      <c r="D2614" s="19" t="s">
        <v>3838</v>
      </c>
      <c r="E2614" s="20">
        <v>74131</v>
      </c>
      <c r="F2614" s="19" t="s">
        <v>3870</v>
      </c>
      <c r="G2614" s="19" t="s">
        <v>3873</v>
      </c>
      <c r="H2614" s="21" t="s">
        <v>3874</v>
      </c>
      <c r="I2614" s="19" t="s">
        <v>15692</v>
      </c>
      <c r="J2614" s="19" t="s">
        <v>23</v>
      </c>
      <c r="K2614" s="20" t="s">
        <v>13936</v>
      </c>
      <c r="L2614" s="19" t="s">
        <v>25</v>
      </c>
    </row>
    <row r="2615" spans="1:12" x14ac:dyDescent="0.25">
      <c r="A2615" s="19" t="s">
        <v>3491</v>
      </c>
      <c r="B2615" s="19" t="s">
        <v>3492</v>
      </c>
      <c r="C2615" s="19" t="s">
        <v>3837</v>
      </c>
      <c r="D2615" s="19" t="s">
        <v>3838</v>
      </c>
      <c r="E2615" s="20">
        <v>74131</v>
      </c>
      <c r="F2615" s="19" t="s">
        <v>3870</v>
      </c>
      <c r="G2615" s="19" t="s">
        <v>3875</v>
      </c>
      <c r="H2615" s="21" t="s">
        <v>3876</v>
      </c>
      <c r="I2615" s="19" t="s">
        <v>15692</v>
      </c>
      <c r="J2615" s="19" t="s">
        <v>23</v>
      </c>
      <c r="K2615" s="20" t="s">
        <v>13937</v>
      </c>
      <c r="L2615" s="19" t="s">
        <v>25</v>
      </c>
    </row>
    <row r="2616" spans="1:12" x14ac:dyDescent="0.25">
      <c r="A2616" s="19" t="s">
        <v>3491</v>
      </c>
      <c r="B2616" s="19" t="s">
        <v>3492</v>
      </c>
      <c r="C2616" s="19" t="s">
        <v>3837</v>
      </c>
      <c r="D2616" s="19" t="s">
        <v>3838</v>
      </c>
      <c r="E2616" s="20">
        <v>74131</v>
      </c>
      <c r="F2616" s="19" t="s">
        <v>3870</v>
      </c>
      <c r="G2616" s="19" t="s">
        <v>3877</v>
      </c>
      <c r="H2616" s="21" t="s">
        <v>3878</v>
      </c>
      <c r="I2616" s="19" t="s">
        <v>15692</v>
      </c>
      <c r="J2616" s="19" t="s">
        <v>23</v>
      </c>
      <c r="K2616" s="20" t="s">
        <v>13938</v>
      </c>
      <c r="L2616" s="19" t="s">
        <v>25</v>
      </c>
    </row>
    <row r="2617" spans="1:12" x14ac:dyDescent="0.25">
      <c r="A2617" s="19" t="s">
        <v>3491</v>
      </c>
      <c r="B2617" s="19" t="s">
        <v>3492</v>
      </c>
      <c r="C2617" s="19" t="s">
        <v>3837</v>
      </c>
      <c r="D2617" s="19" t="s">
        <v>3838</v>
      </c>
      <c r="E2617" s="20">
        <v>74131</v>
      </c>
      <c r="F2617" s="19" t="s">
        <v>3870</v>
      </c>
      <c r="G2617" s="19" t="s">
        <v>3879</v>
      </c>
      <c r="H2617" s="21" t="s">
        <v>3880</v>
      </c>
      <c r="I2617" s="19" t="s">
        <v>15692</v>
      </c>
      <c r="J2617" s="19" t="s">
        <v>23</v>
      </c>
      <c r="K2617" s="20" t="s">
        <v>13939</v>
      </c>
      <c r="L2617" s="19" t="s">
        <v>25</v>
      </c>
    </row>
    <row r="2618" spans="1:12" x14ac:dyDescent="0.25">
      <c r="A2618" s="19" t="s">
        <v>3491</v>
      </c>
      <c r="B2618" s="19" t="s">
        <v>3492</v>
      </c>
      <c r="C2618" s="19" t="s">
        <v>3837</v>
      </c>
      <c r="D2618" s="19" t="s">
        <v>3838</v>
      </c>
      <c r="E2618" s="20">
        <v>74131</v>
      </c>
      <c r="F2618" s="19" t="s">
        <v>3870</v>
      </c>
      <c r="G2618" s="19" t="s">
        <v>3881</v>
      </c>
      <c r="H2618" s="21" t="s">
        <v>3882</v>
      </c>
      <c r="I2618" s="19" t="s">
        <v>15692</v>
      </c>
      <c r="J2618" s="19" t="s">
        <v>23</v>
      </c>
      <c r="K2618" s="20" t="s">
        <v>13940</v>
      </c>
      <c r="L2618" s="19" t="s">
        <v>25</v>
      </c>
    </row>
    <row r="2619" spans="1:12" x14ac:dyDescent="0.25">
      <c r="A2619" s="19" t="s">
        <v>3491</v>
      </c>
      <c r="B2619" s="19" t="s">
        <v>3492</v>
      </c>
      <c r="C2619" s="19" t="s">
        <v>3837</v>
      </c>
      <c r="D2619" s="19" t="s">
        <v>3838</v>
      </c>
      <c r="E2619" s="20" t="s">
        <v>21</v>
      </c>
      <c r="F2619" s="19" t="s">
        <v>21</v>
      </c>
      <c r="G2619" s="180">
        <v>83463</v>
      </c>
      <c r="H2619" s="21" t="s">
        <v>3883</v>
      </c>
      <c r="I2619" s="19" t="s">
        <v>15692</v>
      </c>
      <c r="J2619" s="19" t="s">
        <v>23</v>
      </c>
      <c r="K2619" s="20" t="s">
        <v>13941</v>
      </c>
      <c r="L2619" s="19" t="s">
        <v>25</v>
      </c>
    </row>
    <row r="2620" spans="1:12" x14ac:dyDescent="0.25">
      <c r="A2620" s="19" t="s">
        <v>3491</v>
      </c>
      <c r="B2620" s="19" t="s">
        <v>3492</v>
      </c>
      <c r="C2620" s="19" t="s">
        <v>3837</v>
      </c>
      <c r="D2620" s="19" t="s">
        <v>3838</v>
      </c>
      <c r="E2620" s="20" t="s">
        <v>21</v>
      </c>
      <c r="F2620" s="19" t="s">
        <v>21</v>
      </c>
      <c r="G2620" s="180">
        <v>84402</v>
      </c>
      <c r="H2620" s="21" t="s">
        <v>3884</v>
      </c>
      <c r="I2620" s="19" t="s">
        <v>15692</v>
      </c>
      <c r="J2620" s="19" t="s">
        <v>23</v>
      </c>
      <c r="K2620" s="20" t="s">
        <v>4764</v>
      </c>
      <c r="L2620" s="19" t="s">
        <v>25</v>
      </c>
    </row>
    <row r="2621" spans="1:12" x14ac:dyDescent="0.25">
      <c r="A2621" s="19" t="s">
        <v>3491</v>
      </c>
      <c r="B2621" s="19" t="s">
        <v>3492</v>
      </c>
      <c r="C2621" s="19" t="s">
        <v>3837</v>
      </c>
      <c r="D2621" s="19" t="s">
        <v>3838</v>
      </c>
      <c r="E2621" s="20" t="s">
        <v>21</v>
      </c>
      <c r="F2621" s="19" t="s">
        <v>21</v>
      </c>
      <c r="G2621" s="180">
        <v>93653</v>
      </c>
      <c r="H2621" s="21" t="s">
        <v>3885</v>
      </c>
      <c r="I2621" s="19" t="s">
        <v>15692</v>
      </c>
      <c r="J2621" s="19" t="s">
        <v>23</v>
      </c>
      <c r="K2621" s="20" t="s">
        <v>395</v>
      </c>
      <c r="L2621" s="19" t="s">
        <v>25</v>
      </c>
    </row>
    <row r="2622" spans="1:12" x14ac:dyDescent="0.25">
      <c r="A2622" s="19" t="s">
        <v>3491</v>
      </c>
      <c r="B2622" s="19" t="s">
        <v>3492</v>
      </c>
      <c r="C2622" s="19" t="s">
        <v>3837</v>
      </c>
      <c r="D2622" s="19" t="s">
        <v>3838</v>
      </c>
      <c r="E2622" s="20" t="s">
        <v>21</v>
      </c>
      <c r="F2622" s="19" t="s">
        <v>21</v>
      </c>
      <c r="G2622" s="180">
        <v>93654</v>
      </c>
      <c r="H2622" s="21" t="s">
        <v>3887</v>
      </c>
      <c r="I2622" s="19" t="s">
        <v>15692</v>
      </c>
      <c r="J2622" s="19" t="s">
        <v>23</v>
      </c>
      <c r="K2622" s="20" t="s">
        <v>3534</v>
      </c>
      <c r="L2622" s="19" t="s">
        <v>25</v>
      </c>
    </row>
    <row r="2623" spans="1:12" x14ac:dyDescent="0.25">
      <c r="A2623" s="19" t="s">
        <v>3491</v>
      </c>
      <c r="B2623" s="19" t="s">
        <v>3492</v>
      </c>
      <c r="C2623" s="19" t="s">
        <v>3837</v>
      </c>
      <c r="D2623" s="19" t="s">
        <v>3838</v>
      </c>
      <c r="E2623" s="20" t="s">
        <v>21</v>
      </c>
      <c r="F2623" s="19" t="s">
        <v>21</v>
      </c>
      <c r="G2623" s="180">
        <v>93655</v>
      </c>
      <c r="H2623" s="21" t="s">
        <v>3889</v>
      </c>
      <c r="I2623" s="19" t="s">
        <v>15692</v>
      </c>
      <c r="J2623" s="19" t="s">
        <v>23</v>
      </c>
      <c r="K2623" s="20" t="s">
        <v>6652</v>
      </c>
      <c r="L2623" s="19" t="s">
        <v>25</v>
      </c>
    </row>
    <row r="2624" spans="1:12" x14ac:dyDescent="0.25">
      <c r="A2624" s="19" t="s">
        <v>3491</v>
      </c>
      <c r="B2624" s="19" t="s">
        <v>3492</v>
      </c>
      <c r="C2624" s="19" t="s">
        <v>3837</v>
      </c>
      <c r="D2624" s="19" t="s">
        <v>3838</v>
      </c>
      <c r="E2624" s="20" t="s">
        <v>21</v>
      </c>
      <c r="F2624" s="19" t="s">
        <v>21</v>
      </c>
      <c r="G2624" s="180">
        <v>93656</v>
      </c>
      <c r="H2624" s="21" t="s">
        <v>3891</v>
      </c>
      <c r="I2624" s="19" t="s">
        <v>15692</v>
      </c>
      <c r="J2624" s="19" t="s">
        <v>23</v>
      </c>
      <c r="K2624" s="20" t="s">
        <v>6652</v>
      </c>
      <c r="L2624" s="19" t="s">
        <v>25</v>
      </c>
    </row>
    <row r="2625" spans="1:12" x14ac:dyDescent="0.25">
      <c r="A2625" s="19" t="s">
        <v>3491</v>
      </c>
      <c r="B2625" s="19" t="s">
        <v>3492</v>
      </c>
      <c r="C2625" s="19" t="s">
        <v>3837</v>
      </c>
      <c r="D2625" s="19" t="s">
        <v>3838</v>
      </c>
      <c r="E2625" s="20" t="s">
        <v>21</v>
      </c>
      <c r="F2625" s="19" t="s">
        <v>21</v>
      </c>
      <c r="G2625" s="180">
        <v>93657</v>
      </c>
      <c r="H2625" s="21" t="s">
        <v>3892</v>
      </c>
      <c r="I2625" s="19" t="s">
        <v>15692</v>
      </c>
      <c r="J2625" s="19" t="s">
        <v>23</v>
      </c>
      <c r="K2625" s="20" t="s">
        <v>10725</v>
      </c>
      <c r="L2625" s="19" t="s">
        <v>25</v>
      </c>
    </row>
    <row r="2626" spans="1:12" x14ac:dyDescent="0.25">
      <c r="A2626" s="19" t="s">
        <v>3491</v>
      </c>
      <c r="B2626" s="19" t="s">
        <v>3492</v>
      </c>
      <c r="C2626" s="19" t="s">
        <v>3837</v>
      </c>
      <c r="D2626" s="19" t="s">
        <v>3838</v>
      </c>
      <c r="E2626" s="20" t="s">
        <v>21</v>
      </c>
      <c r="F2626" s="19" t="s">
        <v>21</v>
      </c>
      <c r="G2626" s="180">
        <v>93658</v>
      </c>
      <c r="H2626" s="21" t="s">
        <v>3894</v>
      </c>
      <c r="I2626" s="19" t="s">
        <v>15692</v>
      </c>
      <c r="J2626" s="19" t="s">
        <v>23</v>
      </c>
      <c r="K2626" s="20" t="s">
        <v>13942</v>
      </c>
      <c r="L2626" s="19" t="s">
        <v>25</v>
      </c>
    </row>
    <row r="2627" spans="1:12" x14ac:dyDescent="0.25">
      <c r="A2627" s="19" t="s">
        <v>3491</v>
      </c>
      <c r="B2627" s="19" t="s">
        <v>3492</v>
      </c>
      <c r="C2627" s="19" t="s">
        <v>3837</v>
      </c>
      <c r="D2627" s="19" t="s">
        <v>3838</v>
      </c>
      <c r="E2627" s="20" t="s">
        <v>21</v>
      </c>
      <c r="F2627" s="19" t="s">
        <v>21</v>
      </c>
      <c r="G2627" s="180">
        <v>93659</v>
      </c>
      <c r="H2627" s="21" t="s">
        <v>3896</v>
      </c>
      <c r="I2627" s="19" t="s">
        <v>15692</v>
      </c>
      <c r="J2627" s="19" t="s">
        <v>23</v>
      </c>
      <c r="K2627" s="20" t="s">
        <v>2456</v>
      </c>
      <c r="L2627" s="19" t="s">
        <v>25</v>
      </c>
    </row>
    <row r="2628" spans="1:12" x14ac:dyDescent="0.25">
      <c r="A2628" s="19" t="s">
        <v>3491</v>
      </c>
      <c r="B2628" s="19" t="s">
        <v>3492</v>
      </c>
      <c r="C2628" s="19" t="s">
        <v>3837</v>
      </c>
      <c r="D2628" s="19" t="s">
        <v>3838</v>
      </c>
      <c r="E2628" s="20" t="s">
        <v>21</v>
      </c>
      <c r="F2628" s="19" t="s">
        <v>21</v>
      </c>
      <c r="G2628" s="180">
        <v>93660</v>
      </c>
      <c r="H2628" s="21" t="s">
        <v>3898</v>
      </c>
      <c r="I2628" s="19" t="s">
        <v>15692</v>
      </c>
      <c r="J2628" s="19" t="s">
        <v>23</v>
      </c>
      <c r="K2628" s="20" t="s">
        <v>13943</v>
      </c>
      <c r="L2628" s="19" t="s">
        <v>25</v>
      </c>
    </row>
    <row r="2629" spans="1:12" x14ac:dyDescent="0.25">
      <c r="A2629" s="19" t="s">
        <v>3491</v>
      </c>
      <c r="B2629" s="19" t="s">
        <v>3492</v>
      </c>
      <c r="C2629" s="19" t="s">
        <v>3837</v>
      </c>
      <c r="D2629" s="19" t="s">
        <v>3838</v>
      </c>
      <c r="E2629" s="20" t="s">
        <v>21</v>
      </c>
      <c r="F2629" s="19" t="s">
        <v>21</v>
      </c>
      <c r="G2629" s="180">
        <v>93661</v>
      </c>
      <c r="H2629" s="21" t="s">
        <v>3899</v>
      </c>
      <c r="I2629" s="19" t="s">
        <v>15692</v>
      </c>
      <c r="J2629" s="19" t="s">
        <v>23</v>
      </c>
      <c r="K2629" s="20" t="s">
        <v>13944</v>
      </c>
      <c r="L2629" s="19" t="s">
        <v>25</v>
      </c>
    </row>
    <row r="2630" spans="1:12" x14ac:dyDescent="0.25">
      <c r="A2630" s="19" t="s">
        <v>3491</v>
      </c>
      <c r="B2630" s="19" t="s">
        <v>3492</v>
      </c>
      <c r="C2630" s="19" t="s">
        <v>3837</v>
      </c>
      <c r="D2630" s="19" t="s">
        <v>3838</v>
      </c>
      <c r="E2630" s="20" t="s">
        <v>21</v>
      </c>
      <c r="F2630" s="19" t="s">
        <v>21</v>
      </c>
      <c r="G2630" s="180">
        <v>93662</v>
      </c>
      <c r="H2630" s="21" t="s">
        <v>3900</v>
      </c>
      <c r="I2630" s="19" t="s">
        <v>15692</v>
      </c>
      <c r="J2630" s="19" t="s">
        <v>23</v>
      </c>
      <c r="K2630" s="20" t="s">
        <v>11652</v>
      </c>
      <c r="L2630" s="19" t="s">
        <v>25</v>
      </c>
    </row>
    <row r="2631" spans="1:12" x14ac:dyDescent="0.25">
      <c r="A2631" s="19" t="s">
        <v>3491</v>
      </c>
      <c r="B2631" s="19" t="s">
        <v>3492</v>
      </c>
      <c r="C2631" s="19" t="s">
        <v>3837</v>
      </c>
      <c r="D2631" s="19" t="s">
        <v>3838</v>
      </c>
      <c r="E2631" s="20" t="s">
        <v>21</v>
      </c>
      <c r="F2631" s="19" t="s">
        <v>21</v>
      </c>
      <c r="G2631" s="180">
        <v>93663</v>
      </c>
      <c r="H2631" s="21" t="s">
        <v>3902</v>
      </c>
      <c r="I2631" s="19" t="s">
        <v>15692</v>
      </c>
      <c r="J2631" s="19" t="s">
        <v>23</v>
      </c>
      <c r="K2631" s="20" t="s">
        <v>11652</v>
      </c>
      <c r="L2631" s="19" t="s">
        <v>25</v>
      </c>
    </row>
    <row r="2632" spans="1:12" x14ac:dyDescent="0.25">
      <c r="A2632" s="19" t="s">
        <v>3491</v>
      </c>
      <c r="B2632" s="19" t="s">
        <v>3492</v>
      </c>
      <c r="C2632" s="19" t="s">
        <v>3837</v>
      </c>
      <c r="D2632" s="19" t="s">
        <v>3838</v>
      </c>
      <c r="E2632" s="20" t="s">
        <v>21</v>
      </c>
      <c r="F2632" s="19" t="s">
        <v>21</v>
      </c>
      <c r="G2632" s="180">
        <v>93664</v>
      </c>
      <c r="H2632" s="21" t="s">
        <v>3903</v>
      </c>
      <c r="I2632" s="19" t="s">
        <v>15692</v>
      </c>
      <c r="J2632" s="19" t="s">
        <v>23</v>
      </c>
      <c r="K2632" s="20" t="s">
        <v>6403</v>
      </c>
      <c r="L2632" s="19" t="s">
        <v>25</v>
      </c>
    </row>
    <row r="2633" spans="1:12" x14ac:dyDescent="0.25">
      <c r="A2633" s="19" t="s">
        <v>3491</v>
      </c>
      <c r="B2633" s="19" t="s">
        <v>3492</v>
      </c>
      <c r="C2633" s="19" t="s">
        <v>3837</v>
      </c>
      <c r="D2633" s="19" t="s">
        <v>3838</v>
      </c>
      <c r="E2633" s="20" t="s">
        <v>21</v>
      </c>
      <c r="F2633" s="19" t="s">
        <v>21</v>
      </c>
      <c r="G2633" s="180">
        <v>93665</v>
      </c>
      <c r="H2633" s="21" t="s">
        <v>3905</v>
      </c>
      <c r="I2633" s="19" t="s">
        <v>15692</v>
      </c>
      <c r="J2633" s="19" t="s">
        <v>23</v>
      </c>
      <c r="K2633" s="20" t="s">
        <v>11443</v>
      </c>
      <c r="L2633" s="19" t="s">
        <v>25</v>
      </c>
    </row>
    <row r="2634" spans="1:12" x14ac:dyDescent="0.25">
      <c r="A2634" s="19" t="s">
        <v>3491</v>
      </c>
      <c r="B2634" s="19" t="s">
        <v>3492</v>
      </c>
      <c r="C2634" s="19" t="s">
        <v>3837</v>
      </c>
      <c r="D2634" s="19" t="s">
        <v>3838</v>
      </c>
      <c r="E2634" s="20" t="s">
        <v>21</v>
      </c>
      <c r="F2634" s="19" t="s">
        <v>21</v>
      </c>
      <c r="G2634" s="180">
        <v>93666</v>
      </c>
      <c r="H2634" s="21" t="s">
        <v>3907</v>
      </c>
      <c r="I2634" s="19" t="s">
        <v>15692</v>
      </c>
      <c r="J2634" s="19" t="s">
        <v>23</v>
      </c>
      <c r="K2634" s="20" t="s">
        <v>13945</v>
      </c>
      <c r="L2634" s="19" t="s">
        <v>25</v>
      </c>
    </row>
    <row r="2635" spans="1:12" x14ac:dyDescent="0.25">
      <c r="A2635" s="19" t="s">
        <v>3491</v>
      </c>
      <c r="B2635" s="19" t="s">
        <v>3492</v>
      </c>
      <c r="C2635" s="19" t="s">
        <v>3837</v>
      </c>
      <c r="D2635" s="19" t="s">
        <v>3838</v>
      </c>
      <c r="E2635" s="20" t="s">
        <v>21</v>
      </c>
      <c r="F2635" s="19" t="s">
        <v>21</v>
      </c>
      <c r="G2635" s="180">
        <v>93667</v>
      </c>
      <c r="H2635" s="21" t="s">
        <v>3908</v>
      </c>
      <c r="I2635" s="19" t="s">
        <v>15692</v>
      </c>
      <c r="J2635" s="19" t="s">
        <v>23</v>
      </c>
      <c r="K2635" s="20" t="s">
        <v>13946</v>
      </c>
      <c r="L2635" s="19" t="s">
        <v>25</v>
      </c>
    </row>
    <row r="2636" spans="1:12" x14ac:dyDescent="0.25">
      <c r="A2636" s="19" t="s">
        <v>3491</v>
      </c>
      <c r="B2636" s="19" t="s">
        <v>3492</v>
      </c>
      <c r="C2636" s="19" t="s">
        <v>3837</v>
      </c>
      <c r="D2636" s="19" t="s">
        <v>3838</v>
      </c>
      <c r="E2636" s="20" t="s">
        <v>21</v>
      </c>
      <c r="F2636" s="19" t="s">
        <v>21</v>
      </c>
      <c r="G2636" s="180">
        <v>93668</v>
      </c>
      <c r="H2636" s="21" t="s">
        <v>3909</v>
      </c>
      <c r="I2636" s="19" t="s">
        <v>15692</v>
      </c>
      <c r="J2636" s="19" t="s">
        <v>23</v>
      </c>
      <c r="K2636" s="20" t="s">
        <v>4601</v>
      </c>
      <c r="L2636" s="19" t="s">
        <v>25</v>
      </c>
    </row>
    <row r="2637" spans="1:12" x14ac:dyDescent="0.25">
      <c r="A2637" s="19" t="s">
        <v>3491</v>
      </c>
      <c r="B2637" s="19" t="s">
        <v>3492</v>
      </c>
      <c r="C2637" s="19" t="s">
        <v>3837</v>
      </c>
      <c r="D2637" s="19" t="s">
        <v>3838</v>
      </c>
      <c r="E2637" s="20" t="s">
        <v>21</v>
      </c>
      <c r="F2637" s="19" t="s">
        <v>21</v>
      </c>
      <c r="G2637" s="180">
        <v>93669</v>
      </c>
      <c r="H2637" s="21" t="s">
        <v>3911</v>
      </c>
      <c r="I2637" s="19" t="s">
        <v>15692</v>
      </c>
      <c r="J2637" s="19" t="s">
        <v>23</v>
      </c>
      <c r="K2637" s="20" t="s">
        <v>13843</v>
      </c>
      <c r="L2637" s="19" t="s">
        <v>25</v>
      </c>
    </row>
    <row r="2638" spans="1:12" x14ac:dyDescent="0.25">
      <c r="A2638" s="19" t="s">
        <v>3491</v>
      </c>
      <c r="B2638" s="19" t="s">
        <v>3492</v>
      </c>
      <c r="C2638" s="19" t="s">
        <v>3837</v>
      </c>
      <c r="D2638" s="19" t="s">
        <v>3838</v>
      </c>
      <c r="E2638" s="20" t="s">
        <v>21</v>
      </c>
      <c r="F2638" s="19" t="s">
        <v>21</v>
      </c>
      <c r="G2638" s="180">
        <v>93670</v>
      </c>
      <c r="H2638" s="21" t="s">
        <v>3913</v>
      </c>
      <c r="I2638" s="19" t="s">
        <v>15692</v>
      </c>
      <c r="J2638" s="19" t="s">
        <v>23</v>
      </c>
      <c r="K2638" s="20" t="s">
        <v>13843</v>
      </c>
      <c r="L2638" s="19" t="s">
        <v>25</v>
      </c>
    </row>
    <row r="2639" spans="1:12" x14ac:dyDescent="0.25">
      <c r="A2639" s="19" t="s">
        <v>3491</v>
      </c>
      <c r="B2639" s="19" t="s">
        <v>3492</v>
      </c>
      <c r="C2639" s="19" t="s">
        <v>3837</v>
      </c>
      <c r="D2639" s="19" t="s">
        <v>3838</v>
      </c>
      <c r="E2639" s="20" t="s">
        <v>21</v>
      </c>
      <c r="F2639" s="19" t="s">
        <v>21</v>
      </c>
      <c r="G2639" s="180">
        <v>93671</v>
      </c>
      <c r="H2639" s="21" t="s">
        <v>3914</v>
      </c>
      <c r="I2639" s="19" t="s">
        <v>15692</v>
      </c>
      <c r="J2639" s="19" t="s">
        <v>23</v>
      </c>
      <c r="K2639" s="20" t="s">
        <v>13947</v>
      </c>
      <c r="L2639" s="19" t="s">
        <v>25</v>
      </c>
    </row>
    <row r="2640" spans="1:12" x14ac:dyDescent="0.25">
      <c r="A2640" s="19" t="s">
        <v>3491</v>
      </c>
      <c r="B2640" s="19" t="s">
        <v>3492</v>
      </c>
      <c r="C2640" s="19" t="s">
        <v>3837</v>
      </c>
      <c r="D2640" s="19" t="s">
        <v>3838</v>
      </c>
      <c r="E2640" s="20" t="s">
        <v>21</v>
      </c>
      <c r="F2640" s="19" t="s">
        <v>21</v>
      </c>
      <c r="G2640" s="180">
        <v>93672</v>
      </c>
      <c r="H2640" s="21" t="s">
        <v>3916</v>
      </c>
      <c r="I2640" s="19" t="s">
        <v>15692</v>
      </c>
      <c r="J2640" s="19" t="s">
        <v>23</v>
      </c>
      <c r="K2640" s="20" t="s">
        <v>13948</v>
      </c>
      <c r="L2640" s="19" t="s">
        <v>25</v>
      </c>
    </row>
    <row r="2641" spans="1:12" x14ac:dyDescent="0.25">
      <c r="A2641" s="19" t="s">
        <v>3491</v>
      </c>
      <c r="B2641" s="19" t="s">
        <v>3492</v>
      </c>
      <c r="C2641" s="19" t="s">
        <v>3837</v>
      </c>
      <c r="D2641" s="19" t="s">
        <v>3838</v>
      </c>
      <c r="E2641" s="20" t="s">
        <v>21</v>
      </c>
      <c r="F2641" s="19" t="s">
        <v>21</v>
      </c>
      <c r="G2641" s="180">
        <v>93673</v>
      </c>
      <c r="H2641" s="21" t="s">
        <v>3917</v>
      </c>
      <c r="I2641" s="19" t="s">
        <v>15692</v>
      </c>
      <c r="J2641" s="19" t="s">
        <v>23</v>
      </c>
      <c r="K2641" s="20" t="s">
        <v>13949</v>
      </c>
      <c r="L2641" s="19" t="s">
        <v>25</v>
      </c>
    </row>
    <row r="2642" spans="1:12" x14ac:dyDescent="0.25">
      <c r="A2642" s="19" t="s">
        <v>3491</v>
      </c>
      <c r="B2642" s="19" t="s">
        <v>3492</v>
      </c>
      <c r="C2642" s="19" t="s">
        <v>3837</v>
      </c>
      <c r="D2642" s="19" t="s">
        <v>3838</v>
      </c>
      <c r="E2642" s="20" t="s">
        <v>21</v>
      </c>
      <c r="F2642" s="19" t="s">
        <v>21</v>
      </c>
      <c r="G2642" s="180">
        <v>97359</v>
      </c>
      <c r="H2642" s="21" t="s">
        <v>3918</v>
      </c>
      <c r="I2642" s="19" t="s">
        <v>15692</v>
      </c>
      <c r="J2642" s="19" t="s">
        <v>23</v>
      </c>
      <c r="K2642" s="20" t="s">
        <v>13950</v>
      </c>
      <c r="L2642" s="19" t="s">
        <v>25</v>
      </c>
    </row>
    <row r="2643" spans="1:12" x14ac:dyDescent="0.25">
      <c r="A2643" s="19" t="s">
        <v>3491</v>
      </c>
      <c r="B2643" s="19" t="s">
        <v>3492</v>
      </c>
      <c r="C2643" s="19" t="s">
        <v>3837</v>
      </c>
      <c r="D2643" s="19" t="s">
        <v>3838</v>
      </c>
      <c r="E2643" s="20" t="s">
        <v>21</v>
      </c>
      <c r="F2643" s="19" t="s">
        <v>21</v>
      </c>
      <c r="G2643" s="180">
        <v>97360</v>
      </c>
      <c r="H2643" s="21" t="s">
        <v>3919</v>
      </c>
      <c r="I2643" s="19" t="s">
        <v>15692</v>
      </c>
      <c r="J2643" s="19" t="s">
        <v>23</v>
      </c>
      <c r="K2643" s="20" t="s">
        <v>13951</v>
      </c>
      <c r="L2643" s="19" t="s">
        <v>25</v>
      </c>
    </row>
    <row r="2644" spans="1:12" x14ac:dyDescent="0.25">
      <c r="A2644" s="19" t="s">
        <v>3491</v>
      </c>
      <c r="B2644" s="19" t="s">
        <v>3492</v>
      </c>
      <c r="C2644" s="19" t="s">
        <v>3837</v>
      </c>
      <c r="D2644" s="19" t="s">
        <v>3838</v>
      </c>
      <c r="E2644" s="20" t="s">
        <v>21</v>
      </c>
      <c r="F2644" s="19" t="s">
        <v>21</v>
      </c>
      <c r="G2644" s="180">
        <v>97361</v>
      </c>
      <c r="H2644" s="21" t="s">
        <v>3920</v>
      </c>
      <c r="I2644" s="19" t="s">
        <v>15692</v>
      </c>
      <c r="J2644" s="19" t="s">
        <v>23</v>
      </c>
      <c r="K2644" s="20" t="s">
        <v>13952</v>
      </c>
      <c r="L2644" s="19" t="s">
        <v>25</v>
      </c>
    </row>
    <row r="2645" spans="1:12" x14ac:dyDescent="0.25">
      <c r="A2645" s="19" t="s">
        <v>3491</v>
      </c>
      <c r="B2645" s="19" t="s">
        <v>3492</v>
      </c>
      <c r="C2645" s="19" t="s">
        <v>3921</v>
      </c>
      <c r="D2645" s="19" t="s">
        <v>3922</v>
      </c>
      <c r="E2645" s="20" t="s">
        <v>21</v>
      </c>
      <c r="F2645" s="19" t="s">
        <v>21</v>
      </c>
      <c r="G2645" s="180">
        <v>91945</v>
      </c>
      <c r="H2645" s="21" t="s">
        <v>3923</v>
      </c>
      <c r="I2645" s="19" t="s">
        <v>15692</v>
      </c>
      <c r="J2645" s="19" t="s">
        <v>23</v>
      </c>
      <c r="K2645" s="20" t="s">
        <v>3056</v>
      </c>
      <c r="L2645" s="19" t="s">
        <v>25</v>
      </c>
    </row>
    <row r="2646" spans="1:12" x14ac:dyDescent="0.25">
      <c r="A2646" s="19" t="s">
        <v>3491</v>
      </c>
      <c r="B2646" s="19" t="s">
        <v>3492</v>
      </c>
      <c r="C2646" s="19" t="s">
        <v>3921</v>
      </c>
      <c r="D2646" s="19" t="s">
        <v>3922</v>
      </c>
      <c r="E2646" s="20" t="s">
        <v>21</v>
      </c>
      <c r="F2646" s="19" t="s">
        <v>21</v>
      </c>
      <c r="G2646" s="180">
        <v>91946</v>
      </c>
      <c r="H2646" s="21" t="s">
        <v>3924</v>
      </c>
      <c r="I2646" s="19" t="s">
        <v>15692</v>
      </c>
      <c r="J2646" s="19" t="s">
        <v>23</v>
      </c>
      <c r="K2646" s="20" t="s">
        <v>3529</v>
      </c>
      <c r="L2646" s="19" t="s">
        <v>25</v>
      </c>
    </row>
    <row r="2647" spans="1:12" x14ac:dyDescent="0.25">
      <c r="A2647" s="19" t="s">
        <v>3491</v>
      </c>
      <c r="B2647" s="19" t="s">
        <v>3492</v>
      </c>
      <c r="C2647" s="19" t="s">
        <v>3921</v>
      </c>
      <c r="D2647" s="19" t="s">
        <v>3922</v>
      </c>
      <c r="E2647" s="20" t="s">
        <v>21</v>
      </c>
      <c r="F2647" s="19" t="s">
        <v>21</v>
      </c>
      <c r="G2647" s="180">
        <v>91947</v>
      </c>
      <c r="H2647" s="21" t="s">
        <v>3925</v>
      </c>
      <c r="I2647" s="19" t="s">
        <v>15692</v>
      </c>
      <c r="J2647" s="19" t="s">
        <v>23</v>
      </c>
      <c r="K2647" s="20" t="s">
        <v>10435</v>
      </c>
      <c r="L2647" s="19" t="s">
        <v>25</v>
      </c>
    </row>
    <row r="2648" spans="1:12" x14ac:dyDescent="0.25">
      <c r="A2648" s="19" t="s">
        <v>3491</v>
      </c>
      <c r="B2648" s="19" t="s">
        <v>3492</v>
      </c>
      <c r="C2648" s="19" t="s">
        <v>3921</v>
      </c>
      <c r="D2648" s="19" t="s">
        <v>3922</v>
      </c>
      <c r="E2648" s="20" t="s">
        <v>21</v>
      </c>
      <c r="F2648" s="19" t="s">
        <v>21</v>
      </c>
      <c r="G2648" s="180">
        <v>91949</v>
      </c>
      <c r="H2648" s="21" t="s">
        <v>3927</v>
      </c>
      <c r="I2648" s="19" t="s">
        <v>15692</v>
      </c>
      <c r="J2648" s="19" t="s">
        <v>23</v>
      </c>
      <c r="K2648" s="20" t="s">
        <v>9100</v>
      </c>
      <c r="L2648" s="19" t="s">
        <v>25</v>
      </c>
    </row>
    <row r="2649" spans="1:12" x14ac:dyDescent="0.25">
      <c r="A2649" s="19" t="s">
        <v>3491</v>
      </c>
      <c r="B2649" s="19" t="s">
        <v>3492</v>
      </c>
      <c r="C2649" s="19" t="s">
        <v>3921</v>
      </c>
      <c r="D2649" s="19" t="s">
        <v>3922</v>
      </c>
      <c r="E2649" s="20" t="s">
        <v>21</v>
      </c>
      <c r="F2649" s="19" t="s">
        <v>21</v>
      </c>
      <c r="G2649" s="180">
        <v>91950</v>
      </c>
      <c r="H2649" s="21" t="s">
        <v>3929</v>
      </c>
      <c r="I2649" s="19" t="s">
        <v>15692</v>
      </c>
      <c r="J2649" s="19" t="s">
        <v>23</v>
      </c>
      <c r="K2649" s="20" t="s">
        <v>2865</v>
      </c>
      <c r="L2649" s="19" t="s">
        <v>25</v>
      </c>
    </row>
    <row r="2650" spans="1:12" x14ac:dyDescent="0.25">
      <c r="A2650" s="19" t="s">
        <v>3491</v>
      </c>
      <c r="B2650" s="19" t="s">
        <v>3492</v>
      </c>
      <c r="C2650" s="19" t="s">
        <v>3921</v>
      </c>
      <c r="D2650" s="19" t="s">
        <v>3922</v>
      </c>
      <c r="E2650" s="20" t="s">
        <v>21</v>
      </c>
      <c r="F2650" s="19" t="s">
        <v>21</v>
      </c>
      <c r="G2650" s="180">
        <v>91951</v>
      </c>
      <c r="H2650" s="21" t="s">
        <v>3931</v>
      </c>
      <c r="I2650" s="19" t="s">
        <v>15692</v>
      </c>
      <c r="J2650" s="19" t="s">
        <v>23</v>
      </c>
      <c r="K2650" s="20" t="s">
        <v>3930</v>
      </c>
      <c r="L2650" s="19" t="s">
        <v>25</v>
      </c>
    </row>
    <row r="2651" spans="1:12" x14ac:dyDescent="0.25">
      <c r="A2651" s="19" t="s">
        <v>3491</v>
      </c>
      <c r="B2651" s="19" t="s">
        <v>3492</v>
      </c>
      <c r="C2651" s="19" t="s">
        <v>3921</v>
      </c>
      <c r="D2651" s="19" t="s">
        <v>3922</v>
      </c>
      <c r="E2651" s="20" t="s">
        <v>21</v>
      </c>
      <c r="F2651" s="19" t="s">
        <v>21</v>
      </c>
      <c r="G2651" s="180">
        <v>91952</v>
      </c>
      <c r="H2651" s="21" t="s">
        <v>3933</v>
      </c>
      <c r="I2651" s="19" t="s">
        <v>15692</v>
      </c>
      <c r="J2651" s="19" t="s">
        <v>23</v>
      </c>
      <c r="K2651" s="20" t="s">
        <v>293</v>
      </c>
      <c r="L2651" s="19" t="s">
        <v>25</v>
      </c>
    </row>
    <row r="2652" spans="1:12" x14ac:dyDescent="0.25">
      <c r="A2652" s="19" t="s">
        <v>3491</v>
      </c>
      <c r="B2652" s="19" t="s">
        <v>3492</v>
      </c>
      <c r="C2652" s="19" t="s">
        <v>3921</v>
      </c>
      <c r="D2652" s="19" t="s">
        <v>3922</v>
      </c>
      <c r="E2652" s="20" t="s">
        <v>21</v>
      </c>
      <c r="F2652" s="19" t="s">
        <v>21</v>
      </c>
      <c r="G2652" s="180">
        <v>91953</v>
      </c>
      <c r="H2652" s="21" t="s">
        <v>3935</v>
      </c>
      <c r="I2652" s="19" t="s">
        <v>15692</v>
      </c>
      <c r="J2652" s="19" t="s">
        <v>23</v>
      </c>
      <c r="K2652" s="20" t="s">
        <v>11539</v>
      </c>
      <c r="L2652" s="19" t="s">
        <v>25</v>
      </c>
    </row>
    <row r="2653" spans="1:12" x14ac:dyDescent="0.25">
      <c r="A2653" s="19" t="s">
        <v>3491</v>
      </c>
      <c r="B2653" s="19" t="s">
        <v>3492</v>
      </c>
      <c r="C2653" s="19" t="s">
        <v>3921</v>
      </c>
      <c r="D2653" s="19" t="s">
        <v>3922</v>
      </c>
      <c r="E2653" s="20" t="s">
        <v>21</v>
      </c>
      <c r="F2653" s="19" t="s">
        <v>21</v>
      </c>
      <c r="G2653" s="180">
        <v>91954</v>
      </c>
      <c r="H2653" s="21" t="s">
        <v>3937</v>
      </c>
      <c r="I2653" s="19" t="s">
        <v>15692</v>
      </c>
      <c r="J2653" s="19" t="s">
        <v>23</v>
      </c>
      <c r="K2653" s="20" t="s">
        <v>6023</v>
      </c>
      <c r="L2653" s="19" t="s">
        <v>25</v>
      </c>
    </row>
    <row r="2654" spans="1:12" x14ac:dyDescent="0.25">
      <c r="A2654" s="19" t="s">
        <v>3491</v>
      </c>
      <c r="B2654" s="19" t="s">
        <v>3492</v>
      </c>
      <c r="C2654" s="19" t="s">
        <v>3921</v>
      </c>
      <c r="D2654" s="19" t="s">
        <v>3922</v>
      </c>
      <c r="E2654" s="20" t="s">
        <v>21</v>
      </c>
      <c r="F2654" s="19" t="s">
        <v>21</v>
      </c>
      <c r="G2654" s="180">
        <v>91955</v>
      </c>
      <c r="H2654" s="21" t="s">
        <v>3938</v>
      </c>
      <c r="I2654" s="19" t="s">
        <v>15692</v>
      </c>
      <c r="J2654" s="19" t="s">
        <v>23</v>
      </c>
      <c r="K2654" s="20" t="s">
        <v>13953</v>
      </c>
      <c r="L2654" s="19" t="s">
        <v>25</v>
      </c>
    </row>
    <row r="2655" spans="1:12" x14ac:dyDescent="0.25">
      <c r="A2655" s="19" t="s">
        <v>3491</v>
      </c>
      <c r="B2655" s="19" t="s">
        <v>3492</v>
      </c>
      <c r="C2655" s="19" t="s">
        <v>3921</v>
      </c>
      <c r="D2655" s="19" t="s">
        <v>3922</v>
      </c>
      <c r="E2655" s="20" t="s">
        <v>21</v>
      </c>
      <c r="F2655" s="19" t="s">
        <v>21</v>
      </c>
      <c r="G2655" s="180">
        <v>91956</v>
      </c>
      <c r="H2655" s="21" t="s">
        <v>3939</v>
      </c>
      <c r="I2655" s="19" t="s">
        <v>15692</v>
      </c>
      <c r="J2655" s="19" t="s">
        <v>23</v>
      </c>
      <c r="K2655" s="20" t="s">
        <v>3801</v>
      </c>
      <c r="L2655" s="19" t="s">
        <v>25</v>
      </c>
    </row>
    <row r="2656" spans="1:12" x14ac:dyDescent="0.25">
      <c r="A2656" s="19" t="s">
        <v>3491</v>
      </c>
      <c r="B2656" s="19" t="s">
        <v>3492</v>
      </c>
      <c r="C2656" s="19" t="s">
        <v>3921</v>
      </c>
      <c r="D2656" s="19" t="s">
        <v>3922</v>
      </c>
      <c r="E2656" s="20" t="s">
        <v>21</v>
      </c>
      <c r="F2656" s="19" t="s">
        <v>21</v>
      </c>
      <c r="G2656" s="180">
        <v>91957</v>
      </c>
      <c r="H2656" s="21" t="s">
        <v>3940</v>
      </c>
      <c r="I2656" s="19" t="s">
        <v>15692</v>
      </c>
      <c r="J2656" s="19" t="s">
        <v>23</v>
      </c>
      <c r="K2656" s="20" t="s">
        <v>13954</v>
      </c>
      <c r="L2656" s="19" t="s">
        <v>25</v>
      </c>
    </row>
    <row r="2657" spans="1:12" x14ac:dyDescent="0.25">
      <c r="A2657" s="19" t="s">
        <v>3491</v>
      </c>
      <c r="B2657" s="19" t="s">
        <v>3492</v>
      </c>
      <c r="C2657" s="19" t="s">
        <v>3921</v>
      </c>
      <c r="D2657" s="19" t="s">
        <v>3922</v>
      </c>
      <c r="E2657" s="20" t="s">
        <v>21</v>
      </c>
      <c r="F2657" s="19" t="s">
        <v>21</v>
      </c>
      <c r="G2657" s="180">
        <v>91958</v>
      </c>
      <c r="H2657" s="21" t="s">
        <v>3942</v>
      </c>
      <c r="I2657" s="19" t="s">
        <v>15692</v>
      </c>
      <c r="J2657" s="19" t="s">
        <v>23</v>
      </c>
      <c r="K2657" s="20" t="s">
        <v>13955</v>
      </c>
      <c r="L2657" s="19" t="s">
        <v>25</v>
      </c>
    </row>
    <row r="2658" spans="1:12" x14ac:dyDescent="0.25">
      <c r="A2658" s="19" t="s">
        <v>3491</v>
      </c>
      <c r="B2658" s="19" t="s">
        <v>3492</v>
      </c>
      <c r="C2658" s="19" t="s">
        <v>3921</v>
      </c>
      <c r="D2658" s="19" t="s">
        <v>3922</v>
      </c>
      <c r="E2658" s="20" t="s">
        <v>21</v>
      </c>
      <c r="F2658" s="19" t="s">
        <v>21</v>
      </c>
      <c r="G2658" s="180">
        <v>91959</v>
      </c>
      <c r="H2658" s="21" t="s">
        <v>3943</v>
      </c>
      <c r="I2658" s="19" t="s">
        <v>15692</v>
      </c>
      <c r="J2658" s="19" t="s">
        <v>23</v>
      </c>
      <c r="K2658" s="20" t="s">
        <v>13956</v>
      </c>
      <c r="L2658" s="19" t="s">
        <v>25</v>
      </c>
    </row>
    <row r="2659" spans="1:12" x14ac:dyDescent="0.25">
      <c r="A2659" s="19" t="s">
        <v>3491</v>
      </c>
      <c r="B2659" s="19" t="s">
        <v>3492</v>
      </c>
      <c r="C2659" s="19" t="s">
        <v>3921</v>
      </c>
      <c r="D2659" s="19" t="s">
        <v>3922</v>
      </c>
      <c r="E2659" s="20" t="s">
        <v>21</v>
      </c>
      <c r="F2659" s="19" t="s">
        <v>21</v>
      </c>
      <c r="G2659" s="180">
        <v>91960</v>
      </c>
      <c r="H2659" s="21" t="s">
        <v>3944</v>
      </c>
      <c r="I2659" s="19" t="s">
        <v>15692</v>
      </c>
      <c r="J2659" s="19" t="s">
        <v>23</v>
      </c>
      <c r="K2659" s="20" t="s">
        <v>10996</v>
      </c>
      <c r="L2659" s="19" t="s">
        <v>25</v>
      </c>
    </row>
    <row r="2660" spans="1:12" x14ac:dyDescent="0.25">
      <c r="A2660" s="19" t="s">
        <v>3491</v>
      </c>
      <c r="B2660" s="19" t="s">
        <v>3492</v>
      </c>
      <c r="C2660" s="19" t="s">
        <v>3921</v>
      </c>
      <c r="D2660" s="19" t="s">
        <v>3922</v>
      </c>
      <c r="E2660" s="20" t="s">
        <v>21</v>
      </c>
      <c r="F2660" s="19" t="s">
        <v>21</v>
      </c>
      <c r="G2660" s="180">
        <v>91961</v>
      </c>
      <c r="H2660" s="21" t="s">
        <v>3946</v>
      </c>
      <c r="I2660" s="19" t="s">
        <v>15692</v>
      </c>
      <c r="J2660" s="19" t="s">
        <v>23</v>
      </c>
      <c r="K2660" s="20" t="s">
        <v>3901</v>
      </c>
      <c r="L2660" s="19" t="s">
        <v>25</v>
      </c>
    </row>
    <row r="2661" spans="1:12" x14ac:dyDescent="0.25">
      <c r="A2661" s="19" t="s">
        <v>3491</v>
      </c>
      <c r="B2661" s="19" t="s">
        <v>3492</v>
      </c>
      <c r="C2661" s="19" t="s">
        <v>3921</v>
      </c>
      <c r="D2661" s="19" t="s">
        <v>3922</v>
      </c>
      <c r="E2661" s="20" t="s">
        <v>21</v>
      </c>
      <c r="F2661" s="19" t="s">
        <v>21</v>
      </c>
      <c r="G2661" s="180">
        <v>91962</v>
      </c>
      <c r="H2661" s="21" t="s">
        <v>3948</v>
      </c>
      <c r="I2661" s="19" t="s">
        <v>15692</v>
      </c>
      <c r="J2661" s="19" t="s">
        <v>23</v>
      </c>
      <c r="K2661" s="20" t="s">
        <v>7271</v>
      </c>
      <c r="L2661" s="19" t="s">
        <v>25</v>
      </c>
    </row>
    <row r="2662" spans="1:12" x14ac:dyDescent="0.25">
      <c r="A2662" s="19" t="s">
        <v>3491</v>
      </c>
      <c r="B2662" s="19" t="s">
        <v>3492</v>
      </c>
      <c r="C2662" s="19" t="s">
        <v>3921</v>
      </c>
      <c r="D2662" s="19" t="s">
        <v>3922</v>
      </c>
      <c r="E2662" s="20" t="s">
        <v>21</v>
      </c>
      <c r="F2662" s="19" t="s">
        <v>21</v>
      </c>
      <c r="G2662" s="180">
        <v>91963</v>
      </c>
      <c r="H2662" s="21" t="s">
        <v>3950</v>
      </c>
      <c r="I2662" s="19" t="s">
        <v>15692</v>
      </c>
      <c r="J2662" s="19" t="s">
        <v>23</v>
      </c>
      <c r="K2662" s="20" t="s">
        <v>13957</v>
      </c>
      <c r="L2662" s="19" t="s">
        <v>25</v>
      </c>
    </row>
    <row r="2663" spans="1:12" x14ac:dyDescent="0.25">
      <c r="A2663" s="19" t="s">
        <v>3491</v>
      </c>
      <c r="B2663" s="19" t="s">
        <v>3492</v>
      </c>
      <c r="C2663" s="19" t="s">
        <v>3921</v>
      </c>
      <c r="D2663" s="19" t="s">
        <v>3922</v>
      </c>
      <c r="E2663" s="20" t="s">
        <v>21</v>
      </c>
      <c r="F2663" s="19" t="s">
        <v>21</v>
      </c>
      <c r="G2663" s="180">
        <v>91964</v>
      </c>
      <c r="H2663" s="21" t="s">
        <v>3952</v>
      </c>
      <c r="I2663" s="19" t="s">
        <v>15692</v>
      </c>
      <c r="J2663" s="19" t="s">
        <v>23</v>
      </c>
      <c r="K2663" s="20" t="s">
        <v>9611</v>
      </c>
      <c r="L2663" s="19" t="s">
        <v>25</v>
      </c>
    </row>
    <row r="2664" spans="1:12" x14ac:dyDescent="0.25">
      <c r="A2664" s="19" t="s">
        <v>3491</v>
      </c>
      <c r="B2664" s="19" t="s">
        <v>3492</v>
      </c>
      <c r="C2664" s="19" t="s">
        <v>3921</v>
      </c>
      <c r="D2664" s="19" t="s">
        <v>3922</v>
      </c>
      <c r="E2664" s="20" t="s">
        <v>21</v>
      </c>
      <c r="F2664" s="19" t="s">
        <v>21</v>
      </c>
      <c r="G2664" s="180">
        <v>91965</v>
      </c>
      <c r="H2664" s="21" t="s">
        <v>3953</v>
      </c>
      <c r="I2664" s="19" t="s">
        <v>15692</v>
      </c>
      <c r="J2664" s="19" t="s">
        <v>23</v>
      </c>
      <c r="K2664" s="20" t="s">
        <v>13958</v>
      </c>
      <c r="L2664" s="19" t="s">
        <v>25</v>
      </c>
    </row>
    <row r="2665" spans="1:12" x14ac:dyDescent="0.25">
      <c r="A2665" s="19" t="s">
        <v>3491</v>
      </c>
      <c r="B2665" s="19" t="s">
        <v>3492</v>
      </c>
      <c r="C2665" s="19" t="s">
        <v>3921</v>
      </c>
      <c r="D2665" s="19" t="s">
        <v>3922</v>
      </c>
      <c r="E2665" s="20" t="s">
        <v>21</v>
      </c>
      <c r="F2665" s="19" t="s">
        <v>21</v>
      </c>
      <c r="G2665" s="180">
        <v>91966</v>
      </c>
      <c r="H2665" s="21" t="s">
        <v>3954</v>
      </c>
      <c r="I2665" s="19" t="s">
        <v>15692</v>
      </c>
      <c r="J2665" s="19" t="s">
        <v>23</v>
      </c>
      <c r="K2665" s="20" t="s">
        <v>4211</v>
      </c>
      <c r="L2665" s="19" t="s">
        <v>25</v>
      </c>
    </row>
    <row r="2666" spans="1:12" x14ac:dyDescent="0.25">
      <c r="A2666" s="19" t="s">
        <v>3491</v>
      </c>
      <c r="B2666" s="19" t="s">
        <v>3492</v>
      </c>
      <c r="C2666" s="19" t="s">
        <v>3921</v>
      </c>
      <c r="D2666" s="19" t="s">
        <v>3922</v>
      </c>
      <c r="E2666" s="20" t="s">
        <v>21</v>
      </c>
      <c r="F2666" s="19" t="s">
        <v>21</v>
      </c>
      <c r="G2666" s="180">
        <v>91967</v>
      </c>
      <c r="H2666" s="21" t="s">
        <v>3955</v>
      </c>
      <c r="I2666" s="19" t="s">
        <v>15692</v>
      </c>
      <c r="J2666" s="19" t="s">
        <v>23</v>
      </c>
      <c r="K2666" s="20" t="s">
        <v>12233</v>
      </c>
      <c r="L2666" s="19" t="s">
        <v>25</v>
      </c>
    </row>
    <row r="2667" spans="1:12" x14ac:dyDescent="0.25">
      <c r="A2667" s="19" t="s">
        <v>3491</v>
      </c>
      <c r="B2667" s="19" t="s">
        <v>3492</v>
      </c>
      <c r="C2667" s="19" t="s">
        <v>3921</v>
      </c>
      <c r="D2667" s="19" t="s">
        <v>3922</v>
      </c>
      <c r="E2667" s="20" t="s">
        <v>21</v>
      </c>
      <c r="F2667" s="19" t="s">
        <v>21</v>
      </c>
      <c r="G2667" s="180">
        <v>91968</v>
      </c>
      <c r="H2667" s="21" t="s">
        <v>3956</v>
      </c>
      <c r="I2667" s="19" t="s">
        <v>15692</v>
      </c>
      <c r="J2667" s="19" t="s">
        <v>23</v>
      </c>
      <c r="K2667" s="20" t="s">
        <v>13959</v>
      </c>
      <c r="L2667" s="19" t="s">
        <v>25</v>
      </c>
    </row>
    <row r="2668" spans="1:12" x14ac:dyDescent="0.25">
      <c r="A2668" s="19" t="s">
        <v>3491</v>
      </c>
      <c r="B2668" s="19" t="s">
        <v>3492</v>
      </c>
      <c r="C2668" s="19" t="s">
        <v>3921</v>
      </c>
      <c r="D2668" s="19" t="s">
        <v>3922</v>
      </c>
      <c r="E2668" s="20" t="s">
        <v>21</v>
      </c>
      <c r="F2668" s="19" t="s">
        <v>21</v>
      </c>
      <c r="G2668" s="180">
        <v>91969</v>
      </c>
      <c r="H2668" s="21" t="s">
        <v>3957</v>
      </c>
      <c r="I2668" s="19" t="s">
        <v>15692</v>
      </c>
      <c r="J2668" s="19" t="s">
        <v>23</v>
      </c>
      <c r="K2668" s="20" t="s">
        <v>4612</v>
      </c>
      <c r="L2668" s="19" t="s">
        <v>25</v>
      </c>
    </row>
    <row r="2669" spans="1:12" x14ac:dyDescent="0.25">
      <c r="A2669" s="19" t="s">
        <v>3491</v>
      </c>
      <c r="B2669" s="19" t="s">
        <v>3492</v>
      </c>
      <c r="C2669" s="19" t="s">
        <v>3921</v>
      </c>
      <c r="D2669" s="19" t="s">
        <v>3922</v>
      </c>
      <c r="E2669" s="20" t="s">
        <v>21</v>
      </c>
      <c r="F2669" s="19" t="s">
        <v>21</v>
      </c>
      <c r="G2669" s="180">
        <v>91970</v>
      </c>
      <c r="H2669" s="21" t="s">
        <v>3958</v>
      </c>
      <c r="I2669" s="19" t="s">
        <v>15692</v>
      </c>
      <c r="J2669" s="19" t="s">
        <v>23</v>
      </c>
      <c r="K2669" s="20" t="s">
        <v>13960</v>
      </c>
      <c r="L2669" s="19" t="s">
        <v>25</v>
      </c>
    </row>
    <row r="2670" spans="1:12" x14ac:dyDescent="0.25">
      <c r="A2670" s="19" t="s">
        <v>3491</v>
      </c>
      <c r="B2670" s="19" t="s">
        <v>3492</v>
      </c>
      <c r="C2670" s="19" t="s">
        <v>3921</v>
      </c>
      <c r="D2670" s="19" t="s">
        <v>3922</v>
      </c>
      <c r="E2670" s="20" t="s">
        <v>21</v>
      </c>
      <c r="F2670" s="19" t="s">
        <v>21</v>
      </c>
      <c r="G2670" s="180">
        <v>91971</v>
      </c>
      <c r="H2670" s="21" t="s">
        <v>3960</v>
      </c>
      <c r="I2670" s="19" t="s">
        <v>15692</v>
      </c>
      <c r="J2670" s="19" t="s">
        <v>23</v>
      </c>
      <c r="K2670" s="20" t="s">
        <v>13961</v>
      </c>
      <c r="L2670" s="19" t="s">
        <v>25</v>
      </c>
    </row>
    <row r="2671" spans="1:12" x14ac:dyDescent="0.25">
      <c r="A2671" s="19" t="s">
        <v>3491</v>
      </c>
      <c r="B2671" s="19" t="s">
        <v>3492</v>
      </c>
      <c r="C2671" s="19" t="s">
        <v>3921</v>
      </c>
      <c r="D2671" s="19" t="s">
        <v>3922</v>
      </c>
      <c r="E2671" s="20" t="s">
        <v>21</v>
      </c>
      <c r="F2671" s="19" t="s">
        <v>21</v>
      </c>
      <c r="G2671" s="180">
        <v>91972</v>
      </c>
      <c r="H2671" s="21" t="s">
        <v>3961</v>
      </c>
      <c r="I2671" s="19" t="s">
        <v>15692</v>
      </c>
      <c r="J2671" s="19" t="s">
        <v>23</v>
      </c>
      <c r="K2671" s="20" t="s">
        <v>13962</v>
      </c>
      <c r="L2671" s="19" t="s">
        <v>25</v>
      </c>
    </row>
    <row r="2672" spans="1:12" x14ac:dyDescent="0.25">
      <c r="A2672" s="19" t="s">
        <v>3491</v>
      </c>
      <c r="B2672" s="19" t="s">
        <v>3492</v>
      </c>
      <c r="C2672" s="19" t="s">
        <v>3921</v>
      </c>
      <c r="D2672" s="19" t="s">
        <v>3922</v>
      </c>
      <c r="E2672" s="20" t="s">
        <v>21</v>
      </c>
      <c r="F2672" s="19" t="s">
        <v>21</v>
      </c>
      <c r="G2672" s="180">
        <v>91973</v>
      </c>
      <c r="H2672" s="21" t="s">
        <v>3963</v>
      </c>
      <c r="I2672" s="19" t="s">
        <v>15692</v>
      </c>
      <c r="J2672" s="19" t="s">
        <v>23</v>
      </c>
      <c r="K2672" s="20" t="s">
        <v>1348</v>
      </c>
      <c r="L2672" s="19" t="s">
        <v>25</v>
      </c>
    </row>
    <row r="2673" spans="1:12" x14ac:dyDescent="0.25">
      <c r="A2673" s="19" t="s">
        <v>3491</v>
      </c>
      <c r="B2673" s="19" t="s">
        <v>3492</v>
      </c>
      <c r="C2673" s="19" t="s">
        <v>3921</v>
      </c>
      <c r="D2673" s="19" t="s">
        <v>3922</v>
      </c>
      <c r="E2673" s="20" t="s">
        <v>21</v>
      </c>
      <c r="F2673" s="19" t="s">
        <v>21</v>
      </c>
      <c r="G2673" s="180">
        <v>91974</v>
      </c>
      <c r="H2673" s="21" t="s">
        <v>3964</v>
      </c>
      <c r="I2673" s="19" t="s">
        <v>15692</v>
      </c>
      <c r="J2673" s="19" t="s">
        <v>23</v>
      </c>
      <c r="K2673" s="20" t="s">
        <v>12051</v>
      </c>
      <c r="L2673" s="19" t="s">
        <v>25</v>
      </c>
    </row>
    <row r="2674" spans="1:12" x14ac:dyDescent="0.25">
      <c r="A2674" s="19" t="s">
        <v>3491</v>
      </c>
      <c r="B2674" s="19" t="s">
        <v>3492</v>
      </c>
      <c r="C2674" s="19" t="s">
        <v>3921</v>
      </c>
      <c r="D2674" s="19" t="s">
        <v>3922</v>
      </c>
      <c r="E2674" s="20" t="s">
        <v>21</v>
      </c>
      <c r="F2674" s="19" t="s">
        <v>21</v>
      </c>
      <c r="G2674" s="180">
        <v>91975</v>
      </c>
      <c r="H2674" s="21" t="s">
        <v>3965</v>
      </c>
      <c r="I2674" s="19" t="s">
        <v>15692</v>
      </c>
      <c r="J2674" s="19" t="s">
        <v>23</v>
      </c>
      <c r="K2674" s="20" t="s">
        <v>13963</v>
      </c>
      <c r="L2674" s="19" t="s">
        <v>25</v>
      </c>
    </row>
    <row r="2675" spans="1:12" x14ac:dyDescent="0.25">
      <c r="A2675" s="19" t="s">
        <v>3491</v>
      </c>
      <c r="B2675" s="19" t="s">
        <v>3492</v>
      </c>
      <c r="C2675" s="19" t="s">
        <v>3921</v>
      </c>
      <c r="D2675" s="19" t="s">
        <v>3922</v>
      </c>
      <c r="E2675" s="20" t="s">
        <v>21</v>
      </c>
      <c r="F2675" s="19" t="s">
        <v>21</v>
      </c>
      <c r="G2675" s="180">
        <v>91976</v>
      </c>
      <c r="H2675" s="21" t="s">
        <v>3967</v>
      </c>
      <c r="I2675" s="19" t="s">
        <v>15692</v>
      </c>
      <c r="J2675" s="19" t="s">
        <v>23</v>
      </c>
      <c r="K2675" s="20" t="s">
        <v>13964</v>
      </c>
      <c r="L2675" s="19" t="s">
        <v>25</v>
      </c>
    </row>
    <row r="2676" spans="1:12" x14ac:dyDescent="0.25">
      <c r="A2676" s="19" t="s">
        <v>3491</v>
      </c>
      <c r="B2676" s="19" t="s">
        <v>3492</v>
      </c>
      <c r="C2676" s="19" t="s">
        <v>3921</v>
      </c>
      <c r="D2676" s="19" t="s">
        <v>3922</v>
      </c>
      <c r="E2676" s="20" t="s">
        <v>21</v>
      </c>
      <c r="F2676" s="19" t="s">
        <v>21</v>
      </c>
      <c r="G2676" s="180">
        <v>91977</v>
      </c>
      <c r="H2676" s="21" t="s">
        <v>3968</v>
      </c>
      <c r="I2676" s="19" t="s">
        <v>15692</v>
      </c>
      <c r="J2676" s="19" t="s">
        <v>23</v>
      </c>
      <c r="K2676" s="20" t="s">
        <v>13965</v>
      </c>
      <c r="L2676" s="19" t="s">
        <v>25</v>
      </c>
    </row>
    <row r="2677" spans="1:12" x14ac:dyDescent="0.25">
      <c r="A2677" s="19" t="s">
        <v>3491</v>
      </c>
      <c r="B2677" s="19" t="s">
        <v>3492</v>
      </c>
      <c r="C2677" s="19" t="s">
        <v>3921</v>
      </c>
      <c r="D2677" s="19" t="s">
        <v>3922</v>
      </c>
      <c r="E2677" s="20" t="s">
        <v>21</v>
      </c>
      <c r="F2677" s="19" t="s">
        <v>21</v>
      </c>
      <c r="G2677" s="180">
        <v>91978</v>
      </c>
      <c r="H2677" s="21" t="s">
        <v>3970</v>
      </c>
      <c r="I2677" s="19" t="s">
        <v>15692</v>
      </c>
      <c r="J2677" s="19" t="s">
        <v>23</v>
      </c>
      <c r="K2677" s="20" t="s">
        <v>6200</v>
      </c>
      <c r="L2677" s="19" t="s">
        <v>25</v>
      </c>
    </row>
    <row r="2678" spans="1:12" x14ac:dyDescent="0.25">
      <c r="A2678" s="19" t="s">
        <v>3491</v>
      </c>
      <c r="B2678" s="19" t="s">
        <v>3492</v>
      </c>
      <c r="C2678" s="19" t="s">
        <v>3921</v>
      </c>
      <c r="D2678" s="19" t="s">
        <v>3922</v>
      </c>
      <c r="E2678" s="20" t="s">
        <v>21</v>
      </c>
      <c r="F2678" s="19" t="s">
        <v>21</v>
      </c>
      <c r="G2678" s="180">
        <v>91979</v>
      </c>
      <c r="H2678" s="21" t="s">
        <v>3971</v>
      </c>
      <c r="I2678" s="19" t="s">
        <v>15692</v>
      </c>
      <c r="J2678" s="19" t="s">
        <v>23</v>
      </c>
      <c r="K2678" s="20" t="s">
        <v>13966</v>
      </c>
      <c r="L2678" s="19" t="s">
        <v>25</v>
      </c>
    </row>
    <row r="2679" spans="1:12" x14ac:dyDescent="0.25">
      <c r="A2679" s="19" t="s">
        <v>3491</v>
      </c>
      <c r="B2679" s="19" t="s">
        <v>3492</v>
      </c>
      <c r="C2679" s="19" t="s">
        <v>3921</v>
      </c>
      <c r="D2679" s="19" t="s">
        <v>3922</v>
      </c>
      <c r="E2679" s="20" t="s">
        <v>21</v>
      </c>
      <c r="F2679" s="19" t="s">
        <v>21</v>
      </c>
      <c r="G2679" s="180">
        <v>91980</v>
      </c>
      <c r="H2679" s="21" t="s">
        <v>3973</v>
      </c>
      <c r="I2679" s="19" t="s">
        <v>15692</v>
      </c>
      <c r="J2679" s="19" t="s">
        <v>23</v>
      </c>
      <c r="K2679" s="20" t="s">
        <v>1210</v>
      </c>
      <c r="L2679" s="19" t="s">
        <v>25</v>
      </c>
    </row>
    <row r="2680" spans="1:12" x14ac:dyDescent="0.25">
      <c r="A2680" s="19" t="s">
        <v>3491</v>
      </c>
      <c r="B2680" s="19" t="s">
        <v>3492</v>
      </c>
      <c r="C2680" s="19" t="s">
        <v>3921</v>
      </c>
      <c r="D2680" s="19" t="s">
        <v>3922</v>
      </c>
      <c r="E2680" s="20" t="s">
        <v>21</v>
      </c>
      <c r="F2680" s="19" t="s">
        <v>21</v>
      </c>
      <c r="G2680" s="180">
        <v>91981</v>
      </c>
      <c r="H2680" s="21" t="s">
        <v>3975</v>
      </c>
      <c r="I2680" s="19" t="s">
        <v>15692</v>
      </c>
      <c r="J2680" s="19" t="s">
        <v>23</v>
      </c>
      <c r="K2680" s="20" t="s">
        <v>809</v>
      </c>
      <c r="L2680" s="19" t="s">
        <v>25</v>
      </c>
    </row>
    <row r="2681" spans="1:12" x14ac:dyDescent="0.25">
      <c r="A2681" s="19" t="s">
        <v>3491</v>
      </c>
      <c r="B2681" s="19" t="s">
        <v>3492</v>
      </c>
      <c r="C2681" s="19" t="s">
        <v>3921</v>
      </c>
      <c r="D2681" s="19" t="s">
        <v>3922</v>
      </c>
      <c r="E2681" s="20" t="s">
        <v>21</v>
      </c>
      <c r="F2681" s="19" t="s">
        <v>21</v>
      </c>
      <c r="G2681" s="180">
        <v>91982</v>
      </c>
      <c r="H2681" s="21" t="s">
        <v>3977</v>
      </c>
      <c r="I2681" s="19" t="s">
        <v>15692</v>
      </c>
      <c r="J2681" s="19" t="s">
        <v>23</v>
      </c>
      <c r="K2681" s="20" t="s">
        <v>13967</v>
      </c>
      <c r="L2681" s="19" t="s">
        <v>25</v>
      </c>
    </row>
    <row r="2682" spans="1:12" x14ac:dyDescent="0.25">
      <c r="A2682" s="19" t="s">
        <v>3491</v>
      </c>
      <c r="B2682" s="19" t="s">
        <v>3492</v>
      </c>
      <c r="C2682" s="19" t="s">
        <v>3921</v>
      </c>
      <c r="D2682" s="19" t="s">
        <v>3922</v>
      </c>
      <c r="E2682" s="20" t="s">
        <v>21</v>
      </c>
      <c r="F2682" s="19" t="s">
        <v>21</v>
      </c>
      <c r="G2682" s="180">
        <v>91983</v>
      </c>
      <c r="H2682" s="21" t="s">
        <v>3978</v>
      </c>
      <c r="I2682" s="19" t="s">
        <v>15692</v>
      </c>
      <c r="J2682" s="19" t="s">
        <v>23</v>
      </c>
      <c r="K2682" s="20" t="s">
        <v>13968</v>
      </c>
      <c r="L2682" s="19" t="s">
        <v>25</v>
      </c>
    </row>
    <row r="2683" spans="1:12" x14ac:dyDescent="0.25">
      <c r="A2683" s="19" t="s">
        <v>3491</v>
      </c>
      <c r="B2683" s="19" t="s">
        <v>3492</v>
      </c>
      <c r="C2683" s="19" t="s">
        <v>3921</v>
      </c>
      <c r="D2683" s="19" t="s">
        <v>3922</v>
      </c>
      <c r="E2683" s="20" t="s">
        <v>21</v>
      </c>
      <c r="F2683" s="19" t="s">
        <v>21</v>
      </c>
      <c r="G2683" s="180">
        <v>91984</v>
      </c>
      <c r="H2683" s="21" t="s">
        <v>3979</v>
      </c>
      <c r="I2683" s="19" t="s">
        <v>15692</v>
      </c>
      <c r="J2683" s="19" t="s">
        <v>23</v>
      </c>
      <c r="K2683" s="20" t="s">
        <v>10452</v>
      </c>
      <c r="L2683" s="19" t="s">
        <v>25</v>
      </c>
    </row>
    <row r="2684" spans="1:12" x14ac:dyDescent="0.25">
      <c r="A2684" s="19" t="s">
        <v>3491</v>
      </c>
      <c r="B2684" s="19" t="s">
        <v>3492</v>
      </c>
      <c r="C2684" s="19" t="s">
        <v>3921</v>
      </c>
      <c r="D2684" s="19" t="s">
        <v>3922</v>
      </c>
      <c r="E2684" s="20" t="s">
        <v>21</v>
      </c>
      <c r="F2684" s="19" t="s">
        <v>21</v>
      </c>
      <c r="G2684" s="180">
        <v>91985</v>
      </c>
      <c r="H2684" s="21" t="s">
        <v>3981</v>
      </c>
      <c r="I2684" s="19" t="s">
        <v>15692</v>
      </c>
      <c r="J2684" s="19" t="s">
        <v>23</v>
      </c>
      <c r="K2684" s="20" t="s">
        <v>13969</v>
      </c>
      <c r="L2684" s="19" t="s">
        <v>25</v>
      </c>
    </row>
    <row r="2685" spans="1:12" x14ac:dyDescent="0.25">
      <c r="A2685" s="19" t="s">
        <v>3491</v>
      </c>
      <c r="B2685" s="19" t="s">
        <v>3492</v>
      </c>
      <c r="C2685" s="19" t="s">
        <v>3921</v>
      </c>
      <c r="D2685" s="19" t="s">
        <v>3922</v>
      </c>
      <c r="E2685" s="20" t="s">
        <v>21</v>
      </c>
      <c r="F2685" s="19" t="s">
        <v>21</v>
      </c>
      <c r="G2685" s="180">
        <v>91986</v>
      </c>
      <c r="H2685" s="21" t="s">
        <v>3983</v>
      </c>
      <c r="I2685" s="19" t="s">
        <v>15692</v>
      </c>
      <c r="J2685" s="19" t="s">
        <v>23</v>
      </c>
      <c r="K2685" s="20" t="s">
        <v>13970</v>
      </c>
      <c r="L2685" s="19" t="s">
        <v>25</v>
      </c>
    </row>
    <row r="2686" spans="1:12" x14ac:dyDescent="0.25">
      <c r="A2686" s="19" t="s">
        <v>3491</v>
      </c>
      <c r="B2686" s="19" t="s">
        <v>3492</v>
      </c>
      <c r="C2686" s="19" t="s">
        <v>3921</v>
      </c>
      <c r="D2686" s="19" t="s">
        <v>3922</v>
      </c>
      <c r="E2686" s="20" t="s">
        <v>21</v>
      </c>
      <c r="F2686" s="19" t="s">
        <v>21</v>
      </c>
      <c r="G2686" s="180">
        <v>91987</v>
      </c>
      <c r="H2686" s="21" t="s">
        <v>3985</v>
      </c>
      <c r="I2686" s="19" t="s">
        <v>15692</v>
      </c>
      <c r="J2686" s="19" t="s">
        <v>23</v>
      </c>
      <c r="K2686" s="20" t="s">
        <v>13971</v>
      </c>
      <c r="L2686" s="19" t="s">
        <v>25</v>
      </c>
    </row>
    <row r="2687" spans="1:12" x14ac:dyDescent="0.25">
      <c r="A2687" s="19" t="s">
        <v>3491</v>
      </c>
      <c r="B2687" s="19" t="s">
        <v>3492</v>
      </c>
      <c r="C2687" s="19" t="s">
        <v>3921</v>
      </c>
      <c r="D2687" s="19" t="s">
        <v>3922</v>
      </c>
      <c r="E2687" s="20" t="s">
        <v>21</v>
      </c>
      <c r="F2687" s="19" t="s">
        <v>21</v>
      </c>
      <c r="G2687" s="180">
        <v>91988</v>
      </c>
      <c r="H2687" s="21" t="s">
        <v>3987</v>
      </c>
      <c r="I2687" s="19" t="s">
        <v>15692</v>
      </c>
      <c r="J2687" s="19" t="s">
        <v>23</v>
      </c>
      <c r="K2687" s="20" t="s">
        <v>5865</v>
      </c>
      <c r="L2687" s="19" t="s">
        <v>25</v>
      </c>
    </row>
    <row r="2688" spans="1:12" x14ac:dyDescent="0.25">
      <c r="A2688" s="19" t="s">
        <v>3491</v>
      </c>
      <c r="B2688" s="19" t="s">
        <v>3492</v>
      </c>
      <c r="C2688" s="19" t="s">
        <v>3921</v>
      </c>
      <c r="D2688" s="19" t="s">
        <v>3922</v>
      </c>
      <c r="E2688" s="20" t="s">
        <v>21</v>
      </c>
      <c r="F2688" s="19" t="s">
        <v>21</v>
      </c>
      <c r="G2688" s="180">
        <v>91989</v>
      </c>
      <c r="H2688" s="21" t="s">
        <v>3988</v>
      </c>
      <c r="I2688" s="19" t="s">
        <v>15692</v>
      </c>
      <c r="J2688" s="19" t="s">
        <v>23</v>
      </c>
      <c r="K2688" s="20" t="s">
        <v>7661</v>
      </c>
      <c r="L2688" s="19" t="s">
        <v>25</v>
      </c>
    </row>
    <row r="2689" spans="1:12" x14ac:dyDescent="0.25">
      <c r="A2689" s="19" t="s">
        <v>3491</v>
      </c>
      <c r="B2689" s="19" t="s">
        <v>3492</v>
      </c>
      <c r="C2689" s="19" t="s">
        <v>3921</v>
      </c>
      <c r="D2689" s="19" t="s">
        <v>3922</v>
      </c>
      <c r="E2689" s="20" t="s">
        <v>21</v>
      </c>
      <c r="F2689" s="19" t="s">
        <v>21</v>
      </c>
      <c r="G2689" s="180">
        <v>91990</v>
      </c>
      <c r="H2689" s="21" t="s">
        <v>3990</v>
      </c>
      <c r="I2689" s="19" t="s">
        <v>15692</v>
      </c>
      <c r="J2689" s="19" t="s">
        <v>23</v>
      </c>
      <c r="K2689" s="20" t="s">
        <v>13080</v>
      </c>
      <c r="L2689" s="19" t="s">
        <v>25</v>
      </c>
    </row>
    <row r="2690" spans="1:12" x14ac:dyDescent="0.25">
      <c r="A2690" s="19" t="s">
        <v>3491</v>
      </c>
      <c r="B2690" s="19" t="s">
        <v>3492</v>
      </c>
      <c r="C2690" s="19" t="s">
        <v>3921</v>
      </c>
      <c r="D2690" s="19" t="s">
        <v>3922</v>
      </c>
      <c r="E2690" s="20" t="s">
        <v>21</v>
      </c>
      <c r="F2690" s="19" t="s">
        <v>21</v>
      </c>
      <c r="G2690" s="180">
        <v>91991</v>
      </c>
      <c r="H2690" s="21" t="s">
        <v>3992</v>
      </c>
      <c r="I2690" s="19" t="s">
        <v>15692</v>
      </c>
      <c r="J2690" s="19" t="s">
        <v>23</v>
      </c>
      <c r="K2690" s="20" t="s">
        <v>13972</v>
      </c>
      <c r="L2690" s="19" t="s">
        <v>25</v>
      </c>
    </row>
    <row r="2691" spans="1:12" x14ac:dyDescent="0.25">
      <c r="A2691" s="19" t="s">
        <v>3491</v>
      </c>
      <c r="B2691" s="19" t="s">
        <v>3492</v>
      </c>
      <c r="C2691" s="19" t="s">
        <v>3921</v>
      </c>
      <c r="D2691" s="19" t="s">
        <v>3922</v>
      </c>
      <c r="E2691" s="20" t="s">
        <v>21</v>
      </c>
      <c r="F2691" s="19" t="s">
        <v>21</v>
      </c>
      <c r="G2691" s="180">
        <v>91992</v>
      </c>
      <c r="H2691" s="21" t="s">
        <v>3994</v>
      </c>
      <c r="I2691" s="19" t="s">
        <v>15692</v>
      </c>
      <c r="J2691" s="19" t="s">
        <v>23</v>
      </c>
      <c r="K2691" s="20" t="s">
        <v>13973</v>
      </c>
      <c r="L2691" s="19" t="s">
        <v>25</v>
      </c>
    </row>
    <row r="2692" spans="1:12" x14ac:dyDescent="0.25">
      <c r="A2692" s="19" t="s">
        <v>3491</v>
      </c>
      <c r="B2692" s="19" t="s">
        <v>3492</v>
      </c>
      <c r="C2692" s="19" t="s">
        <v>3921</v>
      </c>
      <c r="D2692" s="19" t="s">
        <v>3922</v>
      </c>
      <c r="E2692" s="20" t="s">
        <v>21</v>
      </c>
      <c r="F2692" s="19" t="s">
        <v>21</v>
      </c>
      <c r="G2692" s="180">
        <v>91993</v>
      </c>
      <c r="H2692" s="21" t="s">
        <v>3996</v>
      </c>
      <c r="I2692" s="19" t="s">
        <v>15692</v>
      </c>
      <c r="J2692" s="19" t="s">
        <v>23</v>
      </c>
      <c r="K2692" s="20" t="s">
        <v>2896</v>
      </c>
      <c r="L2692" s="19" t="s">
        <v>25</v>
      </c>
    </row>
    <row r="2693" spans="1:12" x14ac:dyDescent="0.25">
      <c r="A2693" s="19" t="s">
        <v>3491</v>
      </c>
      <c r="B2693" s="19" t="s">
        <v>3492</v>
      </c>
      <c r="C2693" s="19" t="s">
        <v>3921</v>
      </c>
      <c r="D2693" s="19" t="s">
        <v>3922</v>
      </c>
      <c r="E2693" s="20" t="s">
        <v>21</v>
      </c>
      <c r="F2693" s="19" t="s">
        <v>21</v>
      </c>
      <c r="G2693" s="180">
        <v>91994</v>
      </c>
      <c r="H2693" s="21" t="s">
        <v>3997</v>
      </c>
      <c r="I2693" s="19" t="s">
        <v>15692</v>
      </c>
      <c r="J2693" s="19" t="s">
        <v>23</v>
      </c>
      <c r="K2693" s="20" t="s">
        <v>7551</v>
      </c>
      <c r="L2693" s="19" t="s">
        <v>25</v>
      </c>
    </row>
    <row r="2694" spans="1:12" x14ac:dyDescent="0.25">
      <c r="A2694" s="19" t="s">
        <v>3491</v>
      </c>
      <c r="B2694" s="19" t="s">
        <v>3492</v>
      </c>
      <c r="C2694" s="19" t="s">
        <v>3921</v>
      </c>
      <c r="D2694" s="19" t="s">
        <v>3922</v>
      </c>
      <c r="E2694" s="20" t="s">
        <v>21</v>
      </c>
      <c r="F2694" s="19" t="s">
        <v>21</v>
      </c>
      <c r="G2694" s="180">
        <v>91995</v>
      </c>
      <c r="H2694" s="21" t="s">
        <v>3998</v>
      </c>
      <c r="I2694" s="19" t="s">
        <v>15692</v>
      </c>
      <c r="J2694" s="19" t="s">
        <v>23</v>
      </c>
      <c r="K2694" s="20" t="s">
        <v>919</v>
      </c>
      <c r="L2694" s="19" t="s">
        <v>25</v>
      </c>
    </row>
    <row r="2695" spans="1:12" x14ac:dyDescent="0.25">
      <c r="A2695" s="19" t="s">
        <v>3491</v>
      </c>
      <c r="B2695" s="19" t="s">
        <v>3492</v>
      </c>
      <c r="C2695" s="19" t="s">
        <v>3921</v>
      </c>
      <c r="D2695" s="19" t="s">
        <v>3922</v>
      </c>
      <c r="E2695" s="20" t="s">
        <v>21</v>
      </c>
      <c r="F2695" s="19" t="s">
        <v>21</v>
      </c>
      <c r="G2695" s="180">
        <v>91996</v>
      </c>
      <c r="H2695" s="21" t="s">
        <v>4000</v>
      </c>
      <c r="I2695" s="19" t="s">
        <v>15692</v>
      </c>
      <c r="J2695" s="19" t="s">
        <v>23</v>
      </c>
      <c r="K2695" s="20" t="s">
        <v>13974</v>
      </c>
      <c r="L2695" s="19" t="s">
        <v>25</v>
      </c>
    </row>
    <row r="2696" spans="1:12" x14ac:dyDescent="0.25">
      <c r="A2696" s="19" t="s">
        <v>3491</v>
      </c>
      <c r="B2696" s="19" t="s">
        <v>3492</v>
      </c>
      <c r="C2696" s="19" t="s">
        <v>3921</v>
      </c>
      <c r="D2696" s="19" t="s">
        <v>3922</v>
      </c>
      <c r="E2696" s="20" t="s">
        <v>21</v>
      </c>
      <c r="F2696" s="19" t="s">
        <v>21</v>
      </c>
      <c r="G2696" s="180">
        <v>91997</v>
      </c>
      <c r="H2696" s="21" t="s">
        <v>4001</v>
      </c>
      <c r="I2696" s="19" t="s">
        <v>15692</v>
      </c>
      <c r="J2696" s="19" t="s">
        <v>23</v>
      </c>
      <c r="K2696" s="20" t="s">
        <v>13975</v>
      </c>
      <c r="L2696" s="19" t="s">
        <v>25</v>
      </c>
    </row>
    <row r="2697" spans="1:12" x14ac:dyDescent="0.25">
      <c r="A2697" s="19" t="s">
        <v>3491</v>
      </c>
      <c r="B2697" s="19" t="s">
        <v>3492</v>
      </c>
      <c r="C2697" s="19" t="s">
        <v>3921</v>
      </c>
      <c r="D2697" s="19" t="s">
        <v>3922</v>
      </c>
      <c r="E2697" s="20" t="s">
        <v>21</v>
      </c>
      <c r="F2697" s="19" t="s">
        <v>21</v>
      </c>
      <c r="G2697" s="180">
        <v>91998</v>
      </c>
      <c r="H2697" s="21" t="s">
        <v>4002</v>
      </c>
      <c r="I2697" s="19" t="s">
        <v>15692</v>
      </c>
      <c r="J2697" s="19" t="s">
        <v>23</v>
      </c>
      <c r="K2697" s="20" t="s">
        <v>5965</v>
      </c>
      <c r="L2697" s="19" t="s">
        <v>25</v>
      </c>
    </row>
    <row r="2698" spans="1:12" x14ac:dyDescent="0.25">
      <c r="A2698" s="19" t="s">
        <v>3491</v>
      </c>
      <c r="B2698" s="19" t="s">
        <v>3492</v>
      </c>
      <c r="C2698" s="19" t="s">
        <v>3921</v>
      </c>
      <c r="D2698" s="19" t="s">
        <v>3922</v>
      </c>
      <c r="E2698" s="20" t="s">
        <v>21</v>
      </c>
      <c r="F2698" s="19" t="s">
        <v>21</v>
      </c>
      <c r="G2698" s="180">
        <v>91999</v>
      </c>
      <c r="H2698" s="21" t="s">
        <v>4004</v>
      </c>
      <c r="I2698" s="19" t="s">
        <v>15692</v>
      </c>
      <c r="J2698" s="19" t="s">
        <v>23</v>
      </c>
      <c r="K2698" s="20" t="s">
        <v>12196</v>
      </c>
      <c r="L2698" s="19" t="s">
        <v>25</v>
      </c>
    </row>
    <row r="2699" spans="1:12" x14ac:dyDescent="0.25">
      <c r="A2699" s="19" t="s">
        <v>3491</v>
      </c>
      <c r="B2699" s="19" t="s">
        <v>3492</v>
      </c>
      <c r="C2699" s="19" t="s">
        <v>3921</v>
      </c>
      <c r="D2699" s="19" t="s">
        <v>3922</v>
      </c>
      <c r="E2699" s="20" t="s">
        <v>21</v>
      </c>
      <c r="F2699" s="19" t="s">
        <v>21</v>
      </c>
      <c r="G2699" s="180">
        <v>92000</v>
      </c>
      <c r="H2699" s="21" t="s">
        <v>4006</v>
      </c>
      <c r="I2699" s="19" t="s">
        <v>15692</v>
      </c>
      <c r="J2699" s="19" t="s">
        <v>23</v>
      </c>
      <c r="K2699" s="20" t="s">
        <v>8896</v>
      </c>
      <c r="L2699" s="19" t="s">
        <v>25</v>
      </c>
    </row>
    <row r="2700" spans="1:12" x14ac:dyDescent="0.25">
      <c r="A2700" s="19" t="s">
        <v>3491</v>
      </c>
      <c r="B2700" s="19" t="s">
        <v>3492</v>
      </c>
      <c r="C2700" s="19" t="s">
        <v>3921</v>
      </c>
      <c r="D2700" s="19" t="s">
        <v>3922</v>
      </c>
      <c r="E2700" s="20" t="s">
        <v>21</v>
      </c>
      <c r="F2700" s="19" t="s">
        <v>21</v>
      </c>
      <c r="G2700" s="180">
        <v>92001</v>
      </c>
      <c r="H2700" s="21" t="s">
        <v>4008</v>
      </c>
      <c r="I2700" s="19" t="s">
        <v>15692</v>
      </c>
      <c r="J2700" s="19" t="s">
        <v>23</v>
      </c>
      <c r="K2700" s="20" t="s">
        <v>1801</v>
      </c>
      <c r="L2700" s="19" t="s">
        <v>25</v>
      </c>
    </row>
    <row r="2701" spans="1:12" x14ac:dyDescent="0.25">
      <c r="A2701" s="19" t="s">
        <v>3491</v>
      </c>
      <c r="B2701" s="19" t="s">
        <v>3492</v>
      </c>
      <c r="C2701" s="19" t="s">
        <v>3921</v>
      </c>
      <c r="D2701" s="19" t="s">
        <v>3922</v>
      </c>
      <c r="E2701" s="20" t="s">
        <v>21</v>
      </c>
      <c r="F2701" s="19" t="s">
        <v>21</v>
      </c>
      <c r="G2701" s="180">
        <v>92002</v>
      </c>
      <c r="H2701" s="21" t="s">
        <v>4009</v>
      </c>
      <c r="I2701" s="19" t="s">
        <v>15692</v>
      </c>
      <c r="J2701" s="19" t="s">
        <v>23</v>
      </c>
      <c r="K2701" s="20" t="s">
        <v>11585</v>
      </c>
      <c r="L2701" s="19" t="s">
        <v>25</v>
      </c>
    </row>
    <row r="2702" spans="1:12" x14ac:dyDescent="0.25">
      <c r="A2702" s="19" t="s">
        <v>3491</v>
      </c>
      <c r="B2702" s="19" t="s">
        <v>3492</v>
      </c>
      <c r="C2702" s="19" t="s">
        <v>3921</v>
      </c>
      <c r="D2702" s="19" t="s">
        <v>3922</v>
      </c>
      <c r="E2702" s="20" t="s">
        <v>21</v>
      </c>
      <c r="F2702" s="19" t="s">
        <v>21</v>
      </c>
      <c r="G2702" s="180">
        <v>92003</v>
      </c>
      <c r="H2702" s="21" t="s">
        <v>4011</v>
      </c>
      <c r="I2702" s="19" t="s">
        <v>15692</v>
      </c>
      <c r="J2702" s="19" t="s">
        <v>23</v>
      </c>
      <c r="K2702" s="20" t="s">
        <v>6562</v>
      </c>
      <c r="L2702" s="19" t="s">
        <v>25</v>
      </c>
    </row>
    <row r="2703" spans="1:12" x14ac:dyDescent="0.25">
      <c r="A2703" s="19" t="s">
        <v>3491</v>
      </c>
      <c r="B2703" s="19" t="s">
        <v>3492</v>
      </c>
      <c r="C2703" s="19" t="s">
        <v>3921</v>
      </c>
      <c r="D2703" s="19" t="s">
        <v>3922</v>
      </c>
      <c r="E2703" s="20" t="s">
        <v>21</v>
      </c>
      <c r="F2703" s="19" t="s">
        <v>21</v>
      </c>
      <c r="G2703" s="180">
        <v>92004</v>
      </c>
      <c r="H2703" s="21" t="s">
        <v>4013</v>
      </c>
      <c r="I2703" s="19" t="s">
        <v>15692</v>
      </c>
      <c r="J2703" s="19" t="s">
        <v>23</v>
      </c>
      <c r="K2703" s="20" t="s">
        <v>13976</v>
      </c>
      <c r="L2703" s="19" t="s">
        <v>25</v>
      </c>
    </row>
    <row r="2704" spans="1:12" x14ac:dyDescent="0.25">
      <c r="A2704" s="19" t="s">
        <v>3491</v>
      </c>
      <c r="B2704" s="19" t="s">
        <v>3492</v>
      </c>
      <c r="C2704" s="19" t="s">
        <v>3921</v>
      </c>
      <c r="D2704" s="19" t="s">
        <v>3922</v>
      </c>
      <c r="E2704" s="20" t="s">
        <v>21</v>
      </c>
      <c r="F2704" s="19" t="s">
        <v>21</v>
      </c>
      <c r="G2704" s="180">
        <v>92005</v>
      </c>
      <c r="H2704" s="21" t="s">
        <v>4014</v>
      </c>
      <c r="I2704" s="19" t="s">
        <v>15692</v>
      </c>
      <c r="J2704" s="19" t="s">
        <v>23</v>
      </c>
      <c r="K2704" s="20" t="s">
        <v>13977</v>
      </c>
      <c r="L2704" s="19" t="s">
        <v>25</v>
      </c>
    </row>
    <row r="2705" spans="1:12" x14ac:dyDescent="0.25">
      <c r="A2705" s="19" t="s">
        <v>3491</v>
      </c>
      <c r="B2705" s="19" t="s">
        <v>3492</v>
      </c>
      <c r="C2705" s="19" t="s">
        <v>3921</v>
      </c>
      <c r="D2705" s="19" t="s">
        <v>3922</v>
      </c>
      <c r="E2705" s="20" t="s">
        <v>21</v>
      </c>
      <c r="F2705" s="19" t="s">
        <v>21</v>
      </c>
      <c r="G2705" s="180">
        <v>92006</v>
      </c>
      <c r="H2705" s="21" t="s">
        <v>4015</v>
      </c>
      <c r="I2705" s="19" t="s">
        <v>15692</v>
      </c>
      <c r="J2705" s="19" t="s">
        <v>23</v>
      </c>
      <c r="K2705" s="20" t="s">
        <v>13970</v>
      </c>
      <c r="L2705" s="19" t="s">
        <v>25</v>
      </c>
    </row>
    <row r="2706" spans="1:12" x14ac:dyDescent="0.25">
      <c r="A2706" s="19" t="s">
        <v>3491</v>
      </c>
      <c r="B2706" s="19" t="s">
        <v>3492</v>
      </c>
      <c r="C2706" s="19" t="s">
        <v>3921</v>
      </c>
      <c r="D2706" s="19" t="s">
        <v>3922</v>
      </c>
      <c r="E2706" s="20" t="s">
        <v>21</v>
      </c>
      <c r="F2706" s="19" t="s">
        <v>21</v>
      </c>
      <c r="G2706" s="180">
        <v>92007</v>
      </c>
      <c r="H2706" s="21" t="s">
        <v>4016</v>
      </c>
      <c r="I2706" s="19" t="s">
        <v>15692</v>
      </c>
      <c r="J2706" s="19" t="s">
        <v>23</v>
      </c>
      <c r="K2706" s="20" t="s">
        <v>13978</v>
      </c>
      <c r="L2706" s="19" t="s">
        <v>25</v>
      </c>
    </row>
    <row r="2707" spans="1:12" x14ac:dyDescent="0.25">
      <c r="A2707" s="19" t="s">
        <v>3491</v>
      </c>
      <c r="B2707" s="19" t="s">
        <v>3492</v>
      </c>
      <c r="C2707" s="19" t="s">
        <v>3921</v>
      </c>
      <c r="D2707" s="19" t="s">
        <v>3922</v>
      </c>
      <c r="E2707" s="20" t="s">
        <v>21</v>
      </c>
      <c r="F2707" s="19" t="s">
        <v>21</v>
      </c>
      <c r="G2707" s="180">
        <v>92008</v>
      </c>
      <c r="H2707" s="21" t="s">
        <v>4018</v>
      </c>
      <c r="I2707" s="19" t="s">
        <v>15692</v>
      </c>
      <c r="J2707" s="19" t="s">
        <v>23</v>
      </c>
      <c r="K2707" s="20" t="s">
        <v>13971</v>
      </c>
      <c r="L2707" s="19" t="s">
        <v>25</v>
      </c>
    </row>
    <row r="2708" spans="1:12" x14ac:dyDescent="0.25">
      <c r="A2708" s="19" t="s">
        <v>3491</v>
      </c>
      <c r="B2708" s="19" t="s">
        <v>3492</v>
      </c>
      <c r="C2708" s="19" t="s">
        <v>3921</v>
      </c>
      <c r="D2708" s="19" t="s">
        <v>3922</v>
      </c>
      <c r="E2708" s="20" t="s">
        <v>21</v>
      </c>
      <c r="F2708" s="19" t="s">
        <v>21</v>
      </c>
      <c r="G2708" s="180">
        <v>92009</v>
      </c>
      <c r="H2708" s="21" t="s">
        <v>4019</v>
      </c>
      <c r="I2708" s="19" t="s">
        <v>15692</v>
      </c>
      <c r="J2708" s="19" t="s">
        <v>23</v>
      </c>
      <c r="K2708" s="20" t="s">
        <v>648</v>
      </c>
      <c r="L2708" s="19" t="s">
        <v>25</v>
      </c>
    </row>
    <row r="2709" spans="1:12" x14ac:dyDescent="0.25">
      <c r="A2709" s="19" t="s">
        <v>3491</v>
      </c>
      <c r="B2709" s="19" t="s">
        <v>3492</v>
      </c>
      <c r="C2709" s="19" t="s">
        <v>3921</v>
      </c>
      <c r="D2709" s="19" t="s">
        <v>3922</v>
      </c>
      <c r="E2709" s="20" t="s">
        <v>21</v>
      </c>
      <c r="F2709" s="19" t="s">
        <v>21</v>
      </c>
      <c r="G2709" s="180">
        <v>92010</v>
      </c>
      <c r="H2709" s="21" t="s">
        <v>4020</v>
      </c>
      <c r="I2709" s="19" t="s">
        <v>15692</v>
      </c>
      <c r="J2709" s="19" t="s">
        <v>23</v>
      </c>
      <c r="K2709" s="20" t="s">
        <v>13979</v>
      </c>
      <c r="L2709" s="19" t="s">
        <v>25</v>
      </c>
    </row>
    <row r="2710" spans="1:12" x14ac:dyDescent="0.25">
      <c r="A2710" s="19" t="s">
        <v>3491</v>
      </c>
      <c r="B2710" s="19" t="s">
        <v>3492</v>
      </c>
      <c r="C2710" s="19" t="s">
        <v>3921</v>
      </c>
      <c r="D2710" s="19" t="s">
        <v>3922</v>
      </c>
      <c r="E2710" s="20" t="s">
        <v>21</v>
      </c>
      <c r="F2710" s="19" t="s">
        <v>21</v>
      </c>
      <c r="G2710" s="180">
        <v>92011</v>
      </c>
      <c r="H2710" s="21" t="s">
        <v>4021</v>
      </c>
      <c r="I2710" s="19" t="s">
        <v>15692</v>
      </c>
      <c r="J2710" s="19" t="s">
        <v>23</v>
      </c>
      <c r="K2710" s="20" t="s">
        <v>13980</v>
      </c>
      <c r="L2710" s="19" t="s">
        <v>25</v>
      </c>
    </row>
    <row r="2711" spans="1:12" x14ac:dyDescent="0.25">
      <c r="A2711" s="19" t="s">
        <v>3491</v>
      </c>
      <c r="B2711" s="19" t="s">
        <v>3492</v>
      </c>
      <c r="C2711" s="19" t="s">
        <v>3921</v>
      </c>
      <c r="D2711" s="19" t="s">
        <v>3922</v>
      </c>
      <c r="E2711" s="20" t="s">
        <v>21</v>
      </c>
      <c r="F2711" s="19" t="s">
        <v>21</v>
      </c>
      <c r="G2711" s="180">
        <v>92012</v>
      </c>
      <c r="H2711" s="21" t="s">
        <v>4022</v>
      </c>
      <c r="I2711" s="19" t="s">
        <v>15692</v>
      </c>
      <c r="J2711" s="19" t="s">
        <v>23</v>
      </c>
      <c r="K2711" s="20" t="s">
        <v>10718</v>
      </c>
      <c r="L2711" s="19" t="s">
        <v>25</v>
      </c>
    </row>
    <row r="2712" spans="1:12" x14ac:dyDescent="0.25">
      <c r="A2712" s="19" t="s">
        <v>3491</v>
      </c>
      <c r="B2712" s="19" t="s">
        <v>3492</v>
      </c>
      <c r="C2712" s="19" t="s">
        <v>3921</v>
      </c>
      <c r="D2712" s="19" t="s">
        <v>3922</v>
      </c>
      <c r="E2712" s="20" t="s">
        <v>21</v>
      </c>
      <c r="F2712" s="19" t="s">
        <v>21</v>
      </c>
      <c r="G2712" s="180">
        <v>92013</v>
      </c>
      <c r="H2712" s="21" t="s">
        <v>4023</v>
      </c>
      <c r="I2712" s="19" t="s">
        <v>15692</v>
      </c>
      <c r="J2712" s="19" t="s">
        <v>23</v>
      </c>
      <c r="K2712" s="20" t="s">
        <v>10738</v>
      </c>
      <c r="L2712" s="19" t="s">
        <v>25</v>
      </c>
    </row>
    <row r="2713" spans="1:12" x14ac:dyDescent="0.25">
      <c r="A2713" s="19" t="s">
        <v>3491</v>
      </c>
      <c r="B2713" s="19" t="s">
        <v>3492</v>
      </c>
      <c r="C2713" s="19" t="s">
        <v>3921</v>
      </c>
      <c r="D2713" s="19" t="s">
        <v>3922</v>
      </c>
      <c r="E2713" s="20" t="s">
        <v>21</v>
      </c>
      <c r="F2713" s="19" t="s">
        <v>21</v>
      </c>
      <c r="G2713" s="180">
        <v>92014</v>
      </c>
      <c r="H2713" s="21" t="s">
        <v>4024</v>
      </c>
      <c r="I2713" s="19" t="s">
        <v>15692</v>
      </c>
      <c r="J2713" s="19" t="s">
        <v>23</v>
      </c>
      <c r="K2713" s="20" t="s">
        <v>12315</v>
      </c>
      <c r="L2713" s="19" t="s">
        <v>25</v>
      </c>
    </row>
    <row r="2714" spans="1:12" x14ac:dyDescent="0.25">
      <c r="A2714" s="19" t="s">
        <v>3491</v>
      </c>
      <c r="B2714" s="19" t="s">
        <v>3492</v>
      </c>
      <c r="C2714" s="19" t="s">
        <v>3921</v>
      </c>
      <c r="D2714" s="19" t="s">
        <v>3922</v>
      </c>
      <c r="E2714" s="20" t="s">
        <v>21</v>
      </c>
      <c r="F2714" s="19" t="s">
        <v>21</v>
      </c>
      <c r="G2714" s="180">
        <v>92015</v>
      </c>
      <c r="H2714" s="21" t="s">
        <v>4025</v>
      </c>
      <c r="I2714" s="19" t="s">
        <v>15692</v>
      </c>
      <c r="J2714" s="19" t="s">
        <v>23</v>
      </c>
      <c r="K2714" s="20" t="s">
        <v>12022</v>
      </c>
      <c r="L2714" s="19" t="s">
        <v>25</v>
      </c>
    </row>
    <row r="2715" spans="1:12" x14ac:dyDescent="0.25">
      <c r="A2715" s="19" t="s">
        <v>3491</v>
      </c>
      <c r="B2715" s="19" t="s">
        <v>3492</v>
      </c>
      <c r="C2715" s="19" t="s">
        <v>3921</v>
      </c>
      <c r="D2715" s="19" t="s">
        <v>3922</v>
      </c>
      <c r="E2715" s="20" t="s">
        <v>21</v>
      </c>
      <c r="F2715" s="19" t="s">
        <v>21</v>
      </c>
      <c r="G2715" s="180">
        <v>92016</v>
      </c>
      <c r="H2715" s="21" t="s">
        <v>4026</v>
      </c>
      <c r="I2715" s="19" t="s">
        <v>15692</v>
      </c>
      <c r="J2715" s="19" t="s">
        <v>23</v>
      </c>
      <c r="K2715" s="20" t="s">
        <v>11989</v>
      </c>
      <c r="L2715" s="19" t="s">
        <v>25</v>
      </c>
    </row>
    <row r="2716" spans="1:12" x14ac:dyDescent="0.25">
      <c r="A2716" s="19" t="s">
        <v>3491</v>
      </c>
      <c r="B2716" s="19" t="s">
        <v>3492</v>
      </c>
      <c r="C2716" s="19" t="s">
        <v>3921</v>
      </c>
      <c r="D2716" s="19" t="s">
        <v>3922</v>
      </c>
      <c r="E2716" s="20" t="s">
        <v>21</v>
      </c>
      <c r="F2716" s="19" t="s">
        <v>21</v>
      </c>
      <c r="G2716" s="180">
        <v>92017</v>
      </c>
      <c r="H2716" s="21" t="s">
        <v>4028</v>
      </c>
      <c r="I2716" s="19" t="s">
        <v>15692</v>
      </c>
      <c r="J2716" s="19" t="s">
        <v>23</v>
      </c>
      <c r="K2716" s="20" t="s">
        <v>13981</v>
      </c>
      <c r="L2716" s="19" t="s">
        <v>25</v>
      </c>
    </row>
    <row r="2717" spans="1:12" x14ac:dyDescent="0.25">
      <c r="A2717" s="19" t="s">
        <v>3491</v>
      </c>
      <c r="B2717" s="19" t="s">
        <v>3492</v>
      </c>
      <c r="C2717" s="19" t="s">
        <v>3921</v>
      </c>
      <c r="D2717" s="19" t="s">
        <v>3922</v>
      </c>
      <c r="E2717" s="20" t="s">
        <v>21</v>
      </c>
      <c r="F2717" s="19" t="s">
        <v>21</v>
      </c>
      <c r="G2717" s="180">
        <v>92018</v>
      </c>
      <c r="H2717" s="21" t="s">
        <v>4029</v>
      </c>
      <c r="I2717" s="19" t="s">
        <v>15692</v>
      </c>
      <c r="J2717" s="19" t="s">
        <v>23</v>
      </c>
      <c r="K2717" s="20" t="s">
        <v>13982</v>
      </c>
      <c r="L2717" s="19" t="s">
        <v>25</v>
      </c>
    </row>
    <row r="2718" spans="1:12" x14ac:dyDescent="0.25">
      <c r="A2718" s="19" t="s">
        <v>3491</v>
      </c>
      <c r="B2718" s="19" t="s">
        <v>3492</v>
      </c>
      <c r="C2718" s="19" t="s">
        <v>3921</v>
      </c>
      <c r="D2718" s="19" t="s">
        <v>3922</v>
      </c>
      <c r="E2718" s="20" t="s">
        <v>21</v>
      </c>
      <c r="F2718" s="19" t="s">
        <v>21</v>
      </c>
      <c r="G2718" s="180">
        <v>92019</v>
      </c>
      <c r="H2718" s="21" t="s">
        <v>4030</v>
      </c>
      <c r="I2718" s="19" t="s">
        <v>15692</v>
      </c>
      <c r="J2718" s="19" t="s">
        <v>23</v>
      </c>
      <c r="K2718" s="20" t="s">
        <v>13983</v>
      </c>
      <c r="L2718" s="19" t="s">
        <v>25</v>
      </c>
    </row>
    <row r="2719" spans="1:12" x14ac:dyDescent="0.25">
      <c r="A2719" s="19" t="s">
        <v>3491</v>
      </c>
      <c r="B2719" s="19" t="s">
        <v>3492</v>
      </c>
      <c r="C2719" s="19" t="s">
        <v>3921</v>
      </c>
      <c r="D2719" s="19" t="s">
        <v>3922</v>
      </c>
      <c r="E2719" s="20" t="s">
        <v>21</v>
      </c>
      <c r="F2719" s="19" t="s">
        <v>21</v>
      </c>
      <c r="G2719" s="180">
        <v>92020</v>
      </c>
      <c r="H2719" s="21" t="s">
        <v>4031</v>
      </c>
      <c r="I2719" s="19" t="s">
        <v>15692</v>
      </c>
      <c r="J2719" s="19" t="s">
        <v>23</v>
      </c>
      <c r="K2719" s="20" t="s">
        <v>13984</v>
      </c>
      <c r="L2719" s="19" t="s">
        <v>25</v>
      </c>
    </row>
    <row r="2720" spans="1:12" x14ac:dyDescent="0.25">
      <c r="A2720" s="19" t="s">
        <v>3491</v>
      </c>
      <c r="B2720" s="19" t="s">
        <v>3492</v>
      </c>
      <c r="C2720" s="19" t="s">
        <v>3921</v>
      </c>
      <c r="D2720" s="19" t="s">
        <v>3922</v>
      </c>
      <c r="E2720" s="20" t="s">
        <v>21</v>
      </c>
      <c r="F2720" s="19" t="s">
        <v>21</v>
      </c>
      <c r="G2720" s="180">
        <v>92021</v>
      </c>
      <c r="H2720" s="21" t="s">
        <v>4032</v>
      </c>
      <c r="I2720" s="19" t="s">
        <v>15692</v>
      </c>
      <c r="J2720" s="19" t="s">
        <v>23</v>
      </c>
      <c r="K2720" s="20" t="s">
        <v>13985</v>
      </c>
      <c r="L2720" s="19" t="s">
        <v>25</v>
      </c>
    </row>
    <row r="2721" spans="1:12" x14ac:dyDescent="0.25">
      <c r="A2721" s="19" t="s">
        <v>3491</v>
      </c>
      <c r="B2721" s="19" t="s">
        <v>3492</v>
      </c>
      <c r="C2721" s="19" t="s">
        <v>3921</v>
      </c>
      <c r="D2721" s="19" t="s">
        <v>3922</v>
      </c>
      <c r="E2721" s="20" t="s">
        <v>21</v>
      </c>
      <c r="F2721" s="19" t="s">
        <v>21</v>
      </c>
      <c r="G2721" s="180">
        <v>92022</v>
      </c>
      <c r="H2721" s="21" t="s">
        <v>4033</v>
      </c>
      <c r="I2721" s="19" t="s">
        <v>15692</v>
      </c>
      <c r="J2721" s="19" t="s">
        <v>23</v>
      </c>
      <c r="K2721" s="20" t="s">
        <v>13986</v>
      </c>
      <c r="L2721" s="19" t="s">
        <v>25</v>
      </c>
    </row>
    <row r="2722" spans="1:12" x14ac:dyDescent="0.25">
      <c r="A2722" s="19" t="s">
        <v>3491</v>
      </c>
      <c r="B2722" s="19" t="s">
        <v>3492</v>
      </c>
      <c r="C2722" s="19" t="s">
        <v>3921</v>
      </c>
      <c r="D2722" s="19" t="s">
        <v>3922</v>
      </c>
      <c r="E2722" s="20" t="s">
        <v>21</v>
      </c>
      <c r="F2722" s="19" t="s">
        <v>21</v>
      </c>
      <c r="G2722" s="180">
        <v>92023</v>
      </c>
      <c r="H2722" s="21" t="s">
        <v>4034</v>
      </c>
      <c r="I2722" s="19" t="s">
        <v>15692</v>
      </c>
      <c r="J2722" s="19" t="s">
        <v>23</v>
      </c>
      <c r="K2722" s="20" t="s">
        <v>13987</v>
      </c>
      <c r="L2722" s="19" t="s">
        <v>25</v>
      </c>
    </row>
    <row r="2723" spans="1:12" x14ac:dyDescent="0.25">
      <c r="A2723" s="19" t="s">
        <v>3491</v>
      </c>
      <c r="B2723" s="19" t="s">
        <v>3492</v>
      </c>
      <c r="C2723" s="19" t="s">
        <v>3921</v>
      </c>
      <c r="D2723" s="19" t="s">
        <v>3922</v>
      </c>
      <c r="E2723" s="20" t="s">
        <v>21</v>
      </c>
      <c r="F2723" s="19" t="s">
        <v>21</v>
      </c>
      <c r="G2723" s="180">
        <v>92024</v>
      </c>
      <c r="H2723" s="21" t="s">
        <v>4035</v>
      </c>
      <c r="I2723" s="19" t="s">
        <v>15692</v>
      </c>
      <c r="J2723" s="19" t="s">
        <v>23</v>
      </c>
      <c r="K2723" s="20" t="s">
        <v>13988</v>
      </c>
      <c r="L2723" s="19" t="s">
        <v>25</v>
      </c>
    </row>
    <row r="2724" spans="1:12" x14ac:dyDescent="0.25">
      <c r="A2724" s="19" t="s">
        <v>3491</v>
      </c>
      <c r="B2724" s="19" t="s">
        <v>3492</v>
      </c>
      <c r="C2724" s="19" t="s">
        <v>3921</v>
      </c>
      <c r="D2724" s="19" t="s">
        <v>3922</v>
      </c>
      <c r="E2724" s="20" t="s">
        <v>21</v>
      </c>
      <c r="F2724" s="19" t="s">
        <v>21</v>
      </c>
      <c r="G2724" s="180">
        <v>92025</v>
      </c>
      <c r="H2724" s="21" t="s">
        <v>4036</v>
      </c>
      <c r="I2724" s="19" t="s">
        <v>15692</v>
      </c>
      <c r="J2724" s="19" t="s">
        <v>23</v>
      </c>
      <c r="K2724" s="20" t="s">
        <v>2805</v>
      </c>
      <c r="L2724" s="19" t="s">
        <v>25</v>
      </c>
    </row>
    <row r="2725" spans="1:12" x14ac:dyDescent="0.25">
      <c r="A2725" s="19" t="s">
        <v>3491</v>
      </c>
      <c r="B2725" s="19" t="s">
        <v>3492</v>
      </c>
      <c r="C2725" s="19" t="s">
        <v>3921</v>
      </c>
      <c r="D2725" s="19" t="s">
        <v>3922</v>
      </c>
      <c r="E2725" s="20" t="s">
        <v>21</v>
      </c>
      <c r="F2725" s="19" t="s">
        <v>21</v>
      </c>
      <c r="G2725" s="180">
        <v>92026</v>
      </c>
      <c r="H2725" s="21" t="s">
        <v>4038</v>
      </c>
      <c r="I2725" s="19" t="s">
        <v>15692</v>
      </c>
      <c r="J2725" s="19" t="s">
        <v>23</v>
      </c>
      <c r="K2725" s="20" t="s">
        <v>13989</v>
      </c>
      <c r="L2725" s="19" t="s">
        <v>25</v>
      </c>
    </row>
    <row r="2726" spans="1:12" x14ac:dyDescent="0.25">
      <c r="A2726" s="19" t="s">
        <v>3491</v>
      </c>
      <c r="B2726" s="19" t="s">
        <v>3492</v>
      </c>
      <c r="C2726" s="19" t="s">
        <v>3921</v>
      </c>
      <c r="D2726" s="19" t="s">
        <v>3922</v>
      </c>
      <c r="E2726" s="20" t="s">
        <v>21</v>
      </c>
      <c r="F2726" s="19" t="s">
        <v>21</v>
      </c>
      <c r="G2726" s="180">
        <v>92027</v>
      </c>
      <c r="H2726" s="21" t="s">
        <v>4040</v>
      </c>
      <c r="I2726" s="19" t="s">
        <v>15692</v>
      </c>
      <c r="J2726" s="19" t="s">
        <v>23</v>
      </c>
      <c r="K2726" s="20" t="s">
        <v>6597</v>
      </c>
      <c r="L2726" s="19" t="s">
        <v>25</v>
      </c>
    </row>
    <row r="2727" spans="1:12" x14ac:dyDescent="0.25">
      <c r="A2727" s="19" t="s">
        <v>3491</v>
      </c>
      <c r="B2727" s="19" t="s">
        <v>3492</v>
      </c>
      <c r="C2727" s="19" t="s">
        <v>3921</v>
      </c>
      <c r="D2727" s="19" t="s">
        <v>3922</v>
      </c>
      <c r="E2727" s="20" t="s">
        <v>21</v>
      </c>
      <c r="F2727" s="19" t="s">
        <v>21</v>
      </c>
      <c r="G2727" s="180">
        <v>92028</v>
      </c>
      <c r="H2727" s="21" t="s">
        <v>4042</v>
      </c>
      <c r="I2727" s="19" t="s">
        <v>15692</v>
      </c>
      <c r="J2727" s="19" t="s">
        <v>23</v>
      </c>
      <c r="K2727" s="20" t="s">
        <v>13990</v>
      </c>
      <c r="L2727" s="19" t="s">
        <v>25</v>
      </c>
    </row>
    <row r="2728" spans="1:12" x14ac:dyDescent="0.25">
      <c r="A2728" s="19" t="s">
        <v>3491</v>
      </c>
      <c r="B2728" s="19" t="s">
        <v>3492</v>
      </c>
      <c r="C2728" s="19" t="s">
        <v>3921</v>
      </c>
      <c r="D2728" s="19" t="s">
        <v>3922</v>
      </c>
      <c r="E2728" s="20" t="s">
        <v>21</v>
      </c>
      <c r="F2728" s="19" t="s">
        <v>21</v>
      </c>
      <c r="G2728" s="180">
        <v>92029</v>
      </c>
      <c r="H2728" s="21" t="s">
        <v>4044</v>
      </c>
      <c r="I2728" s="19" t="s">
        <v>15692</v>
      </c>
      <c r="J2728" s="19" t="s">
        <v>23</v>
      </c>
      <c r="K2728" s="20" t="s">
        <v>5501</v>
      </c>
      <c r="L2728" s="19" t="s">
        <v>25</v>
      </c>
    </row>
    <row r="2729" spans="1:12" x14ac:dyDescent="0.25">
      <c r="A2729" s="19" t="s">
        <v>3491</v>
      </c>
      <c r="B2729" s="19" t="s">
        <v>3492</v>
      </c>
      <c r="C2729" s="19" t="s">
        <v>3921</v>
      </c>
      <c r="D2729" s="19" t="s">
        <v>3922</v>
      </c>
      <c r="E2729" s="20" t="s">
        <v>21</v>
      </c>
      <c r="F2729" s="19" t="s">
        <v>21</v>
      </c>
      <c r="G2729" s="180">
        <v>92030</v>
      </c>
      <c r="H2729" s="21" t="s">
        <v>4046</v>
      </c>
      <c r="I2729" s="19" t="s">
        <v>15692</v>
      </c>
      <c r="J2729" s="19" t="s">
        <v>23</v>
      </c>
      <c r="K2729" s="20" t="s">
        <v>13991</v>
      </c>
      <c r="L2729" s="19" t="s">
        <v>25</v>
      </c>
    </row>
    <row r="2730" spans="1:12" x14ac:dyDescent="0.25">
      <c r="A2730" s="19" t="s">
        <v>3491</v>
      </c>
      <c r="B2730" s="19" t="s">
        <v>3492</v>
      </c>
      <c r="C2730" s="19" t="s">
        <v>3921</v>
      </c>
      <c r="D2730" s="19" t="s">
        <v>3922</v>
      </c>
      <c r="E2730" s="20" t="s">
        <v>21</v>
      </c>
      <c r="F2730" s="19" t="s">
        <v>21</v>
      </c>
      <c r="G2730" s="180">
        <v>92031</v>
      </c>
      <c r="H2730" s="21" t="s">
        <v>4047</v>
      </c>
      <c r="I2730" s="19" t="s">
        <v>15692</v>
      </c>
      <c r="J2730" s="19" t="s">
        <v>23</v>
      </c>
      <c r="K2730" s="20" t="s">
        <v>13992</v>
      </c>
      <c r="L2730" s="19" t="s">
        <v>25</v>
      </c>
    </row>
    <row r="2731" spans="1:12" x14ac:dyDescent="0.25">
      <c r="A2731" s="19" t="s">
        <v>3491</v>
      </c>
      <c r="B2731" s="19" t="s">
        <v>3492</v>
      </c>
      <c r="C2731" s="19" t="s">
        <v>3921</v>
      </c>
      <c r="D2731" s="19" t="s">
        <v>3922</v>
      </c>
      <c r="E2731" s="20" t="s">
        <v>21</v>
      </c>
      <c r="F2731" s="19" t="s">
        <v>21</v>
      </c>
      <c r="G2731" s="180">
        <v>92032</v>
      </c>
      <c r="H2731" s="21" t="s">
        <v>4049</v>
      </c>
      <c r="I2731" s="19" t="s">
        <v>15692</v>
      </c>
      <c r="J2731" s="19" t="s">
        <v>23</v>
      </c>
      <c r="K2731" s="20" t="s">
        <v>13055</v>
      </c>
      <c r="L2731" s="19" t="s">
        <v>25</v>
      </c>
    </row>
    <row r="2732" spans="1:12" x14ac:dyDescent="0.25">
      <c r="A2732" s="19" t="s">
        <v>3491</v>
      </c>
      <c r="B2732" s="19" t="s">
        <v>3492</v>
      </c>
      <c r="C2732" s="19" t="s">
        <v>3921</v>
      </c>
      <c r="D2732" s="19" t="s">
        <v>3922</v>
      </c>
      <c r="E2732" s="20" t="s">
        <v>21</v>
      </c>
      <c r="F2732" s="19" t="s">
        <v>21</v>
      </c>
      <c r="G2732" s="180">
        <v>92033</v>
      </c>
      <c r="H2732" s="21" t="s">
        <v>4050</v>
      </c>
      <c r="I2732" s="19" t="s">
        <v>15692</v>
      </c>
      <c r="J2732" s="19" t="s">
        <v>23</v>
      </c>
      <c r="K2732" s="20" t="s">
        <v>13993</v>
      </c>
      <c r="L2732" s="19" t="s">
        <v>25</v>
      </c>
    </row>
    <row r="2733" spans="1:12" x14ac:dyDescent="0.25">
      <c r="A2733" s="19" t="s">
        <v>3491</v>
      </c>
      <c r="B2733" s="19" t="s">
        <v>3492</v>
      </c>
      <c r="C2733" s="19" t="s">
        <v>3921</v>
      </c>
      <c r="D2733" s="19" t="s">
        <v>3922</v>
      </c>
      <c r="E2733" s="20" t="s">
        <v>21</v>
      </c>
      <c r="F2733" s="19" t="s">
        <v>21</v>
      </c>
      <c r="G2733" s="180">
        <v>92034</v>
      </c>
      <c r="H2733" s="21" t="s">
        <v>4051</v>
      </c>
      <c r="I2733" s="19" t="s">
        <v>15692</v>
      </c>
      <c r="J2733" s="19" t="s">
        <v>23</v>
      </c>
      <c r="K2733" s="20" t="s">
        <v>12370</v>
      </c>
      <c r="L2733" s="19" t="s">
        <v>25</v>
      </c>
    </row>
    <row r="2734" spans="1:12" x14ac:dyDescent="0.25">
      <c r="A2734" s="19" t="s">
        <v>3491</v>
      </c>
      <c r="B2734" s="19" t="s">
        <v>3492</v>
      </c>
      <c r="C2734" s="19" t="s">
        <v>3921</v>
      </c>
      <c r="D2734" s="19" t="s">
        <v>3922</v>
      </c>
      <c r="E2734" s="20" t="s">
        <v>21</v>
      </c>
      <c r="F2734" s="19" t="s">
        <v>21</v>
      </c>
      <c r="G2734" s="180">
        <v>92035</v>
      </c>
      <c r="H2734" s="21" t="s">
        <v>4052</v>
      </c>
      <c r="I2734" s="19" t="s">
        <v>15692</v>
      </c>
      <c r="J2734" s="19" t="s">
        <v>23</v>
      </c>
      <c r="K2734" s="20" t="s">
        <v>13994</v>
      </c>
      <c r="L2734" s="19" t="s">
        <v>25</v>
      </c>
    </row>
    <row r="2735" spans="1:12" x14ac:dyDescent="0.25">
      <c r="A2735" s="19" t="s">
        <v>3491</v>
      </c>
      <c r="B2735" s="19" t="s">
        <v>3492</v>
      </c>
      <c r="C2735" s="19" t="s">
        <v>4053</v>
      </c>
      <c r="D2735" s="19" t="s">
        <v>4054</v>
      </c>
      <c r="E2735" s="20" t="s">
        <v>21</v>
      </c>
      <c r="F2735" s="19" t="s">
        <v>21</v>
      </c>
      <c r="G2735" s="180">
        <v>97583</v>
      </c>
      <c r="H2735" s="21" t="s">
        <v>4055</v>
      </c>
      <c r="I2735" s="19" t="s">
        <v>15692</v>
      </c>
      <c r="J2735" s="19" t="s">
        <v>9283</v>
      </c>
      <c r="K2735" s="20" t="s">
        <v>13995</v>
      </c>
      <c r="L2735" s="19" t="s">
        <v>25</v>
      </c>
    </row>
    <row r="2736" spans="1:12" x14ac:dyDescent="0.25">
      <c r="A2736" s="19" t="s">
        <v>3491</v>
      </c>
      <c r="B2736" s="19" t="s">
        <v>3492</v>
      </c>
      <c r="C2736" s="19" t="s">
        <v>4053</v>
      </c>
      <c r="D2736" s="19" t="s">
        <v>4054</v>
      </c>
      <c r="E2736" s="20" t="s">
        <v>21</v>
      </c>
      <c r="F2736" s="19" t="s">
        <v>21</v>
      </c>
      <c r="G2736" s="180">
        <v>97584</v>
      </c>
      <c r="H2736" s="21" t="s">
        <v>4057</v>
      </c>
      <c r="I2736" s="19" t="s">
        <v>15692</v>
      </c>
      <c r="J2736" s="19" t="s">
        <v>9283</v>
      </c>
      <c r="K2736" s="20" t="s">
        <v>12330</v>
      </c>
      <c r="L2736" s="19" t="s">
        <v>25</v>
      </c>
    </row>
    <row r="2737" spans="1:12" x14ac:dyDescent="0.25">
      <c r="A2737" s="19" t="s">
        <v>3491</v>
      </c>
      <c r="B2737" s="19" t="s">
        <v>3492</v>
      </c>
      <c r="C2737" s="19" t="s">
        <v>4053</v>
      </c>
      <c r="D2737" s="19" t="s">
        <v>4054</v>
      </c>
      <c r="E2737" s="20" t="s">
        <v>21</v>
      </c>
      <c r="F2737" s="19" t="s">
        <v>21</v>
      </c>
      <c r="G2737" s="180">
        <v>97585</v>
      </c>
      <c r="H2737" s="21" t="s">
        <v>4058</v>
      </c>
      <c r="I2737" s="19" t="s">
        <v>15692</v>
      </c>
      <c r="J2737" s="19" t="s">
        <v>9283</v>
      </c>
      <c r="K2737" s="20" t="s">
        <v>13996</v>
      </c>
      <c r="L2737" s="19" t="s">
        <v>25</v>
      </c>
    </row>
    <row r="2738" spans="1:12" x14ac:dyDescent="0.25">
      <c r="A2738" s="19" t="s">
        <v>3491</v>
      </c>
      <c r="B2738" s="19" t="s">
        <v>3492</v>
      </c>
      <c r="C2738" s="19" t="s">
        <v>4053</v>
      </c>
      <c r="D2738" s="19" t="s">
        <v>4054</v>
      </c>
      <c r="E2738" s="20" t="s">
        <v>21</v>
      </c>
      <c r="F2738" s="19" t="s">
        <v>21</v>
      </c>
      <c r="G2738" s="180">
        <v>97586</v>
      </c>
      <c r="H2738" s="21" t="s">
        <v>4060</v>
      </c>
      <c r="I2738" s="19" t="s">
        <v>15692</v>
      </c>
      <c r="J2738" s="19" t="s">
        <v>9283</v>
      </c>
      <c r="K2738" s="20" t="s">
        <v>12257</v>
      </c>
      <c r="L2738" s="19" t="s">
        <v>25</v>
      </c>
    </row>
    <row r="2739" spans="1:12" x14ac:dyDescent="0.25">
      <c r="A2739" s="19" t="s">
        <v>3491</v>
      </c>
      <c r="B2739" s="19" t="s">
        <v>3492</v>
      </c>
      <c r="C2739" s="19" t="s">
        <v>4053</v>
      </c>
      <c r="D2739" s="19" t="s">
        <v>4054</v>
      </c>
      <c r="E2739" s="20" t="s">
        <v>21</v>
      </c>
      <c r="F2739" s="19" t="s">
        <v>21</v>
      </c>
      <c r="G2739" s="180">
        <v>97587</v>
      </c>
      <c r="H2739" s="21" t="s">
        <v>4061</v>
      </c>
      <c r="I2739" s="19" t="s">
        <v>15692</v>
      </c>
      <c r="J2739" s="19" t="s">
        <v>9283</v>
      </c>
      <c r="K2739" s="20" t="s">
        <v>13997</v>
      </c>
      <c r="L2739" s="19" t="s">
        <v>25</v>
      </c>
    </row>
    <row r="2740" spans="1:12" x14ac:dyDescent="0.25">
      <c r="A2740" s="19" t="s">
        <v>3491</v>
      </c>
      <c r="B2740" s="19" t="s">
        <v>3492</v>
      </c>
      <c r="C2740" s="19" t="s">
        <v>4053</v>
      </c>
      <c r="D2740" s="19" t="s">
        <v>4054</v>
      </c>
      <c r="E2740" s="20" t="s">
        <v>21</v>
      </c>
      <c r="F2740" s="19" t="s">
        <v>21</v>
      </c>
      <c r="G2740" s="180">
        <v>97589</v>
      </c>
      <c r="H2740" s="21" t="s">
        <v>4062</v>
      </c>
      <c r="I2740" s="19" t="s">
        <v>15692</v>
      </c>
      <c r="J2740" s="19" t="s">
        <v>9283</v>
      </c>
      <c r="K2740" s="20" t="s">
        <v>4157</v>
      </c>
      <c r="L2740" s="19" t="s">
        <v>25</v>
      </c>
    </row>
    <row r="2741" spans="1:12" x14ac:dyDescent="0.25">
      <c r="A2741" s="19" t="s">
        <v>3491</v>
      </c>
      <c r="B2741" s="19" t="s">
        <v>3492</v>
      </c>
      <c r="C2741" s="19" t="s">
        <v>4053</v>
      </c>
      <c r="D2741" s="19" t="s">
        <v>4054</v>
      </c>
      <c r="E2741" s="20" t="s">
        <v>21</v>
      </c>
      <c r="F2741" s="19" t="s">
        <v>21</v>
      </c>
      <c r="G2741" s="180">
        <v>97590</v>
      </c>
      <c r="H2741" s="21" t="s">
        <v>4064</v>
      </c>
      <c r="I2741" s="19" t="s">
        <v>15692</v>
      </c>
      <c r="J2741" s="19" t="s">
        <v>9283</v>
      </c>
      <c r="K2741" s="20" t="s">
        <v>13998</v>
      </c>
      <c r="L2741" s="19" t="s">
        <v>25</v>
      </c>
    </row>
    <row r="2742" spans="1:12" x14ac:dyDescent="0.25">
      <c r="A2742" s="19" t="s">
        <v>3491</v>
      </c>
      <c r="B2742" s="19" t="s">
        <v>3492</v>
      </c>
      <c r="C2742" s="19" t="s">
        <v>4053</v>
      </c>
      <c r="D2742" s="19" t="s">
        <v>4054</v>
      </c>
      <c r="E2742" s="20" t="s">
        <v>21</v>
      </c>
      <c r="F2742" s="19" t="s">
        <v>21</v>
      </c>
      <c r="G2742" s="180">
        <v>97591</v>
      </c>
      <c r="H2742" s="21" t="s">
        <v>4065</v>
      </c>
      <c r="I2742" s="19" t="s">
        <v>15692</v>
      </c>
      <c r="J2742" s="19" t="s">
        <v>9283</v>
      </c>
      <c r="K2742" s="20" t="s">
        <v>13999</v>
      </c>
      <c r="L2742" s="19" t="s">
        <v>25</v>
      </c>
    </row>
    <row r="2743" spans="1:12" x14ac:dyDescent="0.25">
      <c r="A2743" s="19" t="s">
        <v>3491</v>
      </c>
      <c r="B2743" s="19" t="s">
        <v>3492</v>
      </c>
      <c r="C2743" s="19" t="s">
        <v>4053</v>
      </c>
      <c r="D2743" s="19" t="s">
        <v>4054</v>
      </c>
      <c r="E2743" s="20" t="s">
        <v>21</v>
      </c>
      <c r="F2743" s="19" t="s">
        <v>21</v>
      </c>
      <c r="G2743" s="180">
        <v>97592</v>
      </c>
      <c r="H2743" s="21" t="s">
        <v>4067</v>
      </c>
      <c r="I2743" s="19" t="s">
        <v>15692</v>
      </c>
      <c r="J2743" s="19" t="s">
        <v>23</v>
      </c>
      <c r="K2743" s="20" t="s">
        <v>9621</v>
      </c>
      <c r="L2743" s="19" t="s">
        <v>25</v>
      </c>
    </row>
    <row r="2744" spans="1:12" x14ac:dyDescent="0.25">
      <c r="A2744" s="19" t="s">
        <v>3491</v>
      </c>
      <c r="B2744" s="19" t="s">
        <v>3492</v>
      </c>
      <c r="C2744" s="19" t="s">
        <v>4053</v>
      </c>
      <c r="D2744" s="19" t="s">
        <v>4054</v>
      </c>
      <c r="E2744" s="20" t="s">
        <v>21</v>
      </c>
      <c r="F2744" s="19" t="s">
        <v>21</v>
      </c>
      <c r="G2744" s="180">
        <v>97593</v>
      </c>
      <c r="H2744" s="21" t="s">
        <v>4069</v>
      </c>
      <c r="I2744" s="19" t="s">
        <v>15692</v>
      </c>
      <c r="J2744" s="19" t="s">
        <v>9283</v>
      </c>
      <c r="K2744" s="20" t="s">
        <v>14000</v>
      </c>
      <c r="L2744" s="19" t="s">
        <v>25</v>
      </c>
    </row>
    <row r="2745" spans="1:12" x14ac:dyDescent="0.25">
      <c r="A2745" s="19" t="s">
        <v>3491</v>
      </c>
      <c r="B2745" s="19" t="s">
        <v>3492</v>
      </c>
      <c r="C2745" s="19" t="s">
        <v>4053</v>
      </c>
      <c r="D2745" s="19" t="s">
        <v>4054</v>
      </c>
      <c r="E2745" s="20" t="s">
        <v>21</v>
      </c>
      <c r="F2745" s="19" t="s">
        <v>21</v>
      </c>
      <c r="G2745" s="180">
        <v>97594</v>
      </c>
      <c r="H2745" s="21" t="s">
        <v>4070</v>
      </c>
      <c r="I2745" s="19" t="s">
        <v>15692</v>
      </c>
      <c r="J2745" s="19" t="s">
        <v>9283</v>
      </c>
      <c r="K2745" s="20" t="s">
        <v>14001</v>
      </c>
      <c r="L2745" s="19" t="s">
        <v>25</v>
      </c>
    </row>
    <row r="2746" spans="1:12" x14ac:dyDescent="0.25">
      <c r="A2746" s="19" t="s">
        <v>3491</v>
      </c>
      <c r="B2746" s="19" t="s">
        <v>3492</v>
      </c>
      <c r="C2746" s="19" t="s">
        <v>4053</v>
      </c>
      <c r="D2746" s="19" t="s">
        <v>4054</v>
      </c>
      <c r="E2746" s="20" t="s">
        <v>21</v>
      </c>
      <c r="F2746" s="19" t="s">
        <v>21</v>
      </c>
      <c r="G2746" s="180">
        <v>97595</v>
      </c>
      <c r="H2746" s="21" t="s">
        <v>4072</v>
      </c>
      <c r="I2746" s="19" t="s">
        <v>15692</v>
      </c>
      <c r="J2746" s="19" t="s">
        <v>9283</v>
      </c>
      <c r="K2746" s="20" t="s">
        <v>12092</v>
      </c>
      <c r="L2746" s="19" t="s">
        <v>25</v>
      </c>
    </row>
    <row r="2747" spans="1:12" x14ac:dyDescent="0.25">
      <c r="A2747" s="19" t="s">
        <v>3491</v>
      </c>
      <c r="B2747" s="19" t="s">
        <v>3492</v>
      </c>
      <c r="C2747" s="19" t="s">
        <v>4053</v>
      </c>
      <c r="D2747" s="19" t="s">
        <v>4054</v>
      </c>
      <c r="E2747" s="20" t="s">
        <v>21</v>
      </c>
      <c r="F2747" s="19" t="s">
        <v>21</v>
      </c>
      <c r="G2747" s="180">
        <v>97596</v>
      </c>
      <c r="H2747" s="21" t="s">
        <v>4073</v>
      </c>
      <c r="I2747" s="19" t="s">
        <v>15692</v>
      </c>
      <c r="J2747" s="19" t="s">
        <v>9283</v>
      </c>
      <c r="K2747" s="20" t="s">
        <v>11212</v>
      </c>
      <c r="L2747" s="19" t="s">
        <v>25</v>
      </c>
    </row>
    <row r="2748" spans="1:12" x14ac:dyDescent="0.25">
      <c r="A2748" s="19" t="s">
        <v>3491</v>
      </c>
      <c r="B2748" s="19" t="s">
        <v>3492</v>
      </c>
      <c r="C2748" s="19" t="s">
        <v>4053</v>
      </c>
      <c r="D2748" s="19" t="s">
        <v>4054</v>
      </c>
      <c r="E2748" s="20" t="s">
        <v>21</v>
      </c>
      <c r="F2748" s="19" t="s">
        <v>21</v>
      </c>
      <c r="G2748" s="180">
        <v>97597</v>
      </c>
      <c r="H2748" s="21" t="s">
        <v>4074</v>
      </c>
      <c r="I2748" s="19" t="s">
        <v>15692</v>
      </c>
      <c r="J2748" s="19" t="s">
        <v>9283</v>
      </c>
      <c r="K2748" s="20" t="s">
        <v>9620</v>
      </c>
      <c r="L2748" s="19" t="s">
        <v>25</v>
      </c>
    </row>
    <row r="2749" spans="1:12" x14ac:dyDescent="0.25">
      <c r="A2749" s="19" t="s">
        <v>3491</v>
      </c>
      <c r="B2749" s="19" t="s">
        <v>3492</v>
      </c>
      <c r="C2749" s="19" t="s">
        <v>4053</v>
      </c>
      <c r="D2749" s="19" t="s">
        <v>4054</v>
      </c>
      <c r="E2749" s="20" t="s">
        <v>21</v>
      </c>
      <c r="F2749" s="19" t="s">
        <v>21</v>
      </c>
      <c r="G2749" s="180">
        <v>97598</v>
      </c>
      <c r="H2749" s="21" t="s">
        <v>4075</v>
      </c>
      <c r="I2749" s="19" t="s">
        <v>15692</v>
      </c>
      <c r="J2749" s="19" t="s">
        <v>9283</v>
      </c>
      <c r="K2749" s="20" t="s">
        <v>14002</v>
      </c>
      <c r="L2749" s="19" t="s">
        <v>25</v>
      </c>
    </row>
    <row r="2750" spans="1:12" x14ac:dyDescent="0.25">
      <c r="A2750" s="19" t="s">
        <v>3491</v>
      </c>
      <c r="B2750" s="19" t="s">
        <v>3492</v>
      </c>
      <c r="C2750" s="19" t="s">
        <v>4053</v>
      </c>
      <c r="D2750" s="19" t="s">
        <v>4054</v>
      </c>
      <c r="E2750" s="20" t="s">
        <v>21</v>
      </c>
      <c r="F2750" s="19" t="s">
        <v>21</v>
      </c>
      <c r="G2750" s="180">
        <v>97599</v>
      </c>
      <c r="H2750" s="21" t="s">
        <v>4076</v>
      </c>
      <c r="I2750" s="19" t="s">
        <v>15692</v>
      </c>
      <c r="J2750" s="19" t="s">
        <v>23</v>
      </c>
      <c r="K2750" s="20" t="s">
        <v>14003</v>
      </c>
      <c r="L2750" s="19" t="s">
        <v>25</v>
      </c>
    </row>
    <row r="2751" spans="1:12" x14ac:dyDescent="0.25">
      <c r="A2751" s="19" t="s">
        <v>3491</v>
      </c>
      <c r="B2751" s="19" t="s">
        <v>3492</v>
      </c>
      <c r="C2751" s="19" t="s">
        <v>4053</v>
      </c>
      <c r="D2751" s="19" t="s">
        <v>4054</v>
      </c>
      <c r="E2751" s="20" t="s">
        <v>21</v>
      </c>
      <c r="F2751" s="19" t="s">
        <v>21</v>
      </c>
      <c r="G2751" s="180">
        <v>97609</v>
      </c>
      <c r="H2751" s="21" t="s">
        <v>4078</v>
      </c>
      <c r="I2751" s="19" t="s">
        <v>15692</v>
      </c>
      <c r="J2751" s="19" t="s">
        <v>23</v>
      </c>
      <c r="K2751" s="20" t="s">
        <v>1481</v>
      </c>
      <c r="L2751" s="19" t="s">
        <v>25</v>
      </c>
    </row>
    <row r="2752" spans="1:12" x14ac:dyDescent="0.25">
      <c r="A2752" s="19" t="s">
        <v>3491</v>
      </c>
      <c r="B2752" s="19" t="s">
        <v>3492</v>
      </c>
      <c r="C2752" s="19" t="s">
        <v>4053</v>
      </c>
      <c r="D2752" s="19" t="s">
        <v>4054</v>
      </c>
      <c r="E2752" s="20" t="s">
        <v>21</v>
      </c>
      <c r="F2752" s="19" t="s">
        <v>21</v>
      </c>
      <c r="G2752" s="180">
        <v>97610</v>
      </c>
      <c r="H2752" s="21" t="s">
        <v>4080</v>
      </c>
      <c r="I2752" s="19" t="s">
        <v>15692</v>
      </c>
      <c r="J2752" s="19" t="s">
        <v>23</v>
      </c>
      <c r="K2752" s="20" t="s">
        <v>14004</v>
      </c>
      <c r="L2752" s="19" t="s">
        <v>25</v>
      </c>
    </row>
    <row r="2753" spans="1:12" x14ac:dyDescent="0.25">
      <c r="A2753" s="19" t="s">
        <v>3491</v>
      </c>
      <c r="B2753" s="19" t="s">
        <v>3492</v>
      </c>
      <c r="C2753" s="19" t="s">
        <v>4053</v>
      </c>
      <c r="D2753" s="19" t="s">
        <v>4054</v>
      </c>
      <c r="E2753" s="20" t="s">
        <v>21</v>
      </c>
      <c r="F2753" s="19" t="s">
        <v>21</v>
      </c>
      <c r="G2753" s="180">
        <v>97611</v>
      </c>
      <c r="H2753" s="21" t="s">
        <v>4081</v>
      </c>
      <c r="I2753" s="19" t="s">
        <v>15692</v>
      </c>
      <c r="J2753" s="19" t="s">
        <v>9283</v>
      </c>
      <c r="K2753" s="20" t="s">
        <v>12168</v>
      </c>
      <c r="L2753" s="19" t="s">
        <v>25</v>
      </c>
    </row>
    <row r="2754" spans="1:12" x14ac:dyDescent="0.25">
      <c r="A2754" s="19" t="s">
        <v>3491</v>
      </c>
      <c r="B2754" s="19" t="s">
        <v>3492</v>
      </c>
      <c r="C2754" s="19" t="s">
        <v>4053</v>
      </c>
      <c r="D2754" s="19" t="s">
        <v>4054</v>
      </c>
      <c r="E2754" s="20" t="s">
        <v>21</v>
      </c>
      <c r="F2754" s="19" t="s">
        <v>21</v>
      </c>
      <c r="G2754" s="180">
        <v>97612</v>
      </c>
      <c r="H2754" s="21" t="s">
        <v>4082</v>
      </c>
      <c r="I2754" s="19" t="s">
        <v>15692</v>
      </c>
      <c r="J2754" s="19" t="s">
        <v>9283</v>
      </c>
      <c r="K2754" s="20" t="s">
        <v>6080</v>
      </c>
      <c r="L2754" s="19" t="s">
        <v>25</v>
      </c>
    </row>
    <row r="2755" spans="1:12" x14ac:dyDescent="0.25">
      <c r="A2755" s="19" t="s">
        <v>3491</v>
      </c>
      <c r="B2755" s="19" t="s">
        <v>3492</v>
      </c>
      <c r="C2755" s="19" t="s">
        <v>4053</v>
      </c>
      <c r="D2755" s="19" t="s">
        <v>4054</v>
      </c>
      <c r="E2755" s="20" t="s">
        <v>21</v>
      </c>
      <c r="F2755" s="19" t="s">
        <v>21</v>
      </c>
      <c r="G2755" s="180">
        <v>97613</v>
      </c>
      <c r="H2755" s="21" t="s">
        <v>4084</v>
      </c>
      <c r="I2755" s="19" t="s">
        <v>15692</v>
      </c>
      <c r="J2755" s="19" t="s">
        <v>9283</v>
      </c>
      <c r="K2755" s="20" t="s">
        <v>14005</v>
      </c>
      <c r="L2755" s="19" t="s">
        <v>25</v>
      </c>
    </row>
    <row r="2756" spans="1:12" x14ac:dyDescent="0.25">
      <c r="A2756" s="19" t="s">
        <v>3491</v>
      </c>
      <c r="B2756" s="19" t="s">
        <v>3492</v>
      </c>
      <c r="C2756" s="19" t="s">
        <v>4053</v>
      </c>
      <c r="D2756" s="19" t="s">
        <v>4054</v>
      </c>
      <c r="E2756" s="20" t="s">
        <v>21</v>
      </c>
      <c r="F2756" s="19" t="s">
        <v>21</v>
      </c>
      <c r="G2756" s="180">
        <v>97614</v>
      </c>
      <c r="H2756" s="21" t="s">
        <v>4086</v>
      </c>
      <c r="I2756" s="19" t="s">
        <v>15692</v>
      </c>
      <c r="J2756" s="19" t="s">
        <v>9283</v>
      </c>
      <c r="K2756" s="20" t="s">
        <v>14006</v>
      </c>
      <c r="L2756" s="19" t="s">
        <v>25</v>
      </c>
    </row>
    <row r="2757" spans="1:12" x14ac:dyDescent="0.25">
      <c r="A2757" s="19" t="s">
        <v>3491</v>
      </c>
      <c r="B2757" s="19" t="s">
        <v>3492</v>
      </c>
      <c r="C2757" s="19" t="s">
        <v>4053</v>
      </c>
      <c r="D2757" s="19" t="s">
        <v>4054</v>
      </c>
      <c r="E2757" s="20" t="s">
        <v>21</v>
      </c>
      <c r="F2757" s="19" t="s">
        <v>21</v>
      </c>
      <c r="G2757" s="180">
        <v>97615</v>
      </c>
      <c r="H2757" s="21" t="s">
        <v>4087</v>
      </c>
      <c r="I2757" s="19" t="s">
        <v>15692</v>
      </c>
      <c r="J2757" s="19" t="s">
        <v>9283</v>
      </c>
      <c r="K2757" s="20" t="s">
        <v>4010</v>
      </c>
      <c r="L2757" s="19" t="s">
        <v>25</v>
      </c>
    </row>
    <row r="2758" spans="1:12" x14ac:dyDescent="0.25">
      <c r="A2758" s="19" t="s">
        <v>3491</v>
      </c>
      <c r="B2758" s="19" t="s">
        <v>3492</v>
      </c>
      <c r="C2758" s="19" t="s">
        <v>4053</v>
      </c>
      <c r="D2758" s="19" t="s">
        <v>4054</v>
      </c>
      <c r="E2758" s="20" t="s">
        <v>21</v>
      </c>
      <c r="F2758" s="19" t="s">
        <v>21</v>
      </c>
      <c r="G2758" s="180">
        <v>97616</v>
      </c>
      <c r="H2758" s="21" t="s">
        <v>4088</v>
      </c>
      <c r="I2758" s="19" t="s">
        <v>15692</v>
      </c>
      <c r="J2758" s="19" t="s">
        <v>9283</v>
      </c>
      <c r="K2758" s="20" t="s">
        <v>13912</v>
      </c>
      <c r="L2758" s="19" t="s">
        <v>25</v>
      </c>
    </row>
    <row r="2759" spans="1:12" x14ac:dyDescent="0.25">
      <c r="A2759" s="19" t="s">
        <v>3491</v>
      </c>
      <c r="B2759" s="19" t="s">
        <v>3492</v>
      </c>
      <c r="C2759" s="19" t="s">
        <v>4053</v>
      </c>
      <c r="D2759" s="19" t="s">
        <v>4054</v>
      </c>
      <c r="E2759" s="20" t="s">
        <v>21</v>
      </c>
      <c r="F2759" s="19" t="s">
        <v>21</v>
      </c>
      <c r="G2759" s="180">
        <v>97617</v>
      </c>
      <c r="H2759" s="21" t="s">
        <v>4090</v>
      </c>
      <c r="I2759" s="19" t="s">
        <v>15692</v>
      </c>
      <c r="J2759" s="19" t="s">
        <v>9283</v>
      </c>
      <c r="K2759" s="20" t="s">
        <v>14007</v>
      </c>
      <c r="L2759" s="19" t="s">
        <v>25</v>
      </c>
    </row>
    <row r="2760" spans="1:12" x14ac:dyDescent="0.25">
      <c r="A2760" s="19" t="s">
        <v>3491</v>
      </c>
      <c r="B2760" s="19" t="s">
        <v>3492</v>
      </c>
      <c r="C2760" s="19" t="s">
        <v>4053</v>
      </c>
      <c r="D2760" s="19" t="s">
        <v>4054</v>
      </c>
      <c r="E2760" s="20" t="s">
        <v>21</v>
      </c>
      <c r="F2760" s="19" t="s">
        <v>21</v>
      </c>
      <c r="G2760" s="180">
        <v>97618</v>
      </c>
      <c r="H2760" s="21" t="s">
        <v>4091</v>
      </c>
      <c r="I2760" s="19" t="s">
        <v>15692</v>
      </c>
      <c r="J2760" s="19" t="s">
        <v>9283</v>
      </c>
      <c r="K2760" s="20" t="s">
        <v>2669</v>
      </c>
      <c r="L2760" s="19" t="s">
        <v>25</v>
      </c>
    </row>
    <row r="2761" spans="1:12" x14ac:dyDescent="0.25">
      <c r="A2761" s="19" t="s">
        <v>3491</v>
      </c>
      <c r="B2761" s="19" t="s">
        <v>3492</v>
      </c>
      <c r="C2761" s="19" t="s">
        <v>4053</v>
      </c>
      <c r="D2761" s="19" t="s">
        <v>4054</v>
      </c>
      <c r="E2761" s="20" t="s">
        <v>21</v>
      </c>
      <c r="F2761" s="19" t="s">
        <v>21</v>
      </c>
      <c r="G2761" s="180">
        <v>100902</v>
      </c>
      <c r="H2761" s="21" t="s">
        <v>4092</v>
      </c>
      <c r="I2761" s="19" t="s">
        <v>15692</v>
      </c>
      <c r="J2761" s="19" t="s">
        <v>23</v>
      </c>
      <c r="K2761" s="20" t="s">
        <v>4586</v>
      </c>
      <c r="L2761" s="19" t="s">
        <v>25</v>
      </c>
    </row>
    <row r="2762" spans="1:12" x14ac:dyDescent="0.25">
      <c r="A2762" s="19" t="s">
        <v>3491</v>
      </c>
      <c r="B2762" s="19" t="s">
        <v>3492</v>
      </c>
      <c r="C2762" s="19" t="s">
        <v>4053</v>
      </c>
      <c r="D2762" s="19" t="s">
        <v>4054</v>
      </c>
      <c r="E2762" s="20" t="s">
        <v>21</v>
      </c>
      <c r="F2762" s="19" t="s">
        <v>21</v>
      </c>
      <c r="G2762" s="180">
        <v>100903</v>
      </c>
      <c r="H2762" s="21" t="s">
        <v>4093</v>
      </c>
      <c r="I2762" s="19" t="s">
        <v>15692</v>
      </c>
      <c r="J2762" s="19" t="s">
        <v>23</v>
      </c>
      <c r="K2762" s="20" t="s">
        <v>10066</v>
      </c>
      <c r="L2762" s="19" t="s">
        <v>25</v>
      </c>
    </row>
    <row r="2763" spans="1:12" x14ac:dyDescent="0.25">
      <c r="A2763" s="19" t="s">
        <v>3491</v>
      </c>
      <c r="B2763" s="19" t="s">
        <v>3492</v>
      </c>
      <c r="C2763" s="19" t="s">
        <v>4053</v>
      </c>
      <c r="D2763" s="19" t="s">
        <v>4054</v>
      </c>
      <c r="E2763" s="20" t="s">
        <v>21</v>
      </c>
      <c r="F2763" s="19" t="s">
        <v>21</v>
      </c>
      <c r="G2763" s="180">
        <v>100904</v>
      </c>
      <c r="H2763" s="21" t="s">
        <v>4094</v>
      </c>
      <c r="I2763" s="19" t="s">
        <v>15692</v>
      </c>
      <c r="J2763" s="19" t="s">
        <v>9283</v>
      </c>
      <c r="K2763" s="20" t="s">
        <v>13995</v>
      </c>
      <c r="L2763" s="19" t="s">
        <v>25</v>
      </c>
    </row>
    <row r="2764" spans="1:12" x14ac:dyDescent="0.25">
      <c r="A2764" s="19" t="s">
        <v>3491</v>
      </c>
      <c r="B2764" s="19" t="s">
        <v>3492</v>
      </c>
      <c r="C2764" s="19" t="s">
        <v>4053</v>
      </c>
      <c r="D2764" s="19" t="s">
        <v>4054</v>
      </c>
      <c r="E2764" s="20" t="s">
        <v>21</v>
      </c>
      <c r="F2764" s="19" t="s">
        <v>21</v>
      </c>
      <c r="G2764" s="180">
        <v>100905</v>
      </c>
      <c r="H2764" s="21" t="s">
        <v>4095</v>
      </c>
      <c r="I2764" s="19" t="s">
        <v>15692</v>
      </c>
      <c r="J2764" s="19" t="s">
        <v>9283</v>
      </c>
      <c r="K2764" s="20" t="s">
        <v>14008</v>
      </c>
      <c r="L2764" s="19" t="s">
        <v>25</v>
      </c>
    </row>
    <row r="2765" spans="1:12" x14ac:dyDescent="0.25">
      <c r="A2765" s="19" t="s">
        <v>3491</v>
      </c>
      <c r="B2765" s="19" t="s">
        <v>3492</v>
      </c>
      <c r="C2765" s="19" t="s">
        <v>4053</v>
      </c>
      <c r="D2765" s="19" t="s">
        <v>4054</v>
      </c>
      <c r="E2765" s="20" t="s">
        <v>21</v>
      </c>
      <c r="F2765" s="19" t="s">
        <v>21</v>
      </c>
      <c r="G2765" s="180">
        <v>100906</v>
      </c>
      <c r="H2765" s="21" t="s">
        <v>4097</v>
      </c>
      <c r="I2765" s="19" t="s">
        <v>15692</v>
      </c>
      <c r="J2765" s="19" t="s">
        <v>9283</v>
      </c>
      <c r="K2765" s="20" t="s">
        <v>14009</v>
      </c>
      <c r="L2765" s="19" t="s">
        <v>25</v>
      </c>
    </row>
    <row r="2766" spans="1:12" x14ac:dyDescent="0.25">
      <c r="A2766" s="19" t="s">
        <v>3491</v>
      </c>
      <c r="B2766" s="19" t="s">
        <v>3492</v>
      </c>
      <c r="C2766" s="19" t="s">
        <v>4053</v>
      </c>
      <c r="D2766" s="19" t="s">
        <v>4054</v>
      </c>
      <c r="E2766" s="20" t="s">
        <v>21</v>
      </c>
      <c r="F2766" s="19" t="s">
        <v>21</v>
      </c>
      <c r="G2766" s="180">
        <v>100919</v>
      </c>
      <c r="H2766" s="21" t="s">
        <v>4098</v>
      </c>
      <c r="I2766" s="19" t="s">
        <v>15692</v>
      </c>
      <c r="J2766" s="19" t="s">
        <v>9283</v>
      </c>
      <c r="K2766" s="20" t="s">
        <v>14010</v>
      </c>
      <c r="L2766" s="19" t="s">
        <v>25</v>
      </c>
    </row>
    <row r="2767" spans="1:12" x14ac:dyDescent="0.25">
      <c r="A2767" s="19" t="s">
        <v>3491</v>
      </c>
      <c r="B2767" s="19" t="s">
        <v>3492</v>
      </c>
      <c r="C2767" s="19" t="s">
        <v>4053</v>
      </c>
      <c r="D2767" s="19" t="s">
        <v>4054</v>
      </c>
      <c r="E2767" s="20" t="s">
        <v>21</v>
      </c>
      <c r="F2767" s="19" t="s">
        <v>21</v>
      </c>
      <c r="G2767" s="180">
        <v>100920</v>
      </c>
      <c r="H2767" s="21" t="s">
        <v>4099</v>
      </c>
      <c r="I2767" s="19" t="s">
        <v>15692</v>
      </c>
      <c r="J2767" s="19" t="s">
        <v>9283</v>
      </c>
      <c r="K2767" s="20" t="s">
        <v>14011</v>
      </c>
      <c r="L2767" s="19" t="s">
        <v>25</v>
      </c>
    </row>
    <row r="2768" spans="1:12" x14ac:dyDescent="0.25">
      <c r="A2768" s="19" t="s">
        <v>3491</v>
      </c>
      <c r="B2768" s="19" t="s">
        <v>3492</v>
      </c>
      <c r="C2768" s="19" t="s">
        <v>4053</v>
      </c>
      <c r="D2768" s="19" t="s">
        <v>4054</v>
      </c>
      <c r="E2768" s="20" t="s">
        <v>21</v>
      </c>
      <c r="F2768" s="19" t="s">
        <v>21</v>
      </c>
      <c r="G2768" s="180">
        <v>100921</v>
      </c>
      <c r="H2768" s="21" t="s">
        <v>4101</v>
      </c>
      <c r="I2768" s="19" t="s">
        <v>15692</v>
      </c>
      <c r="J2768" s="19" t="s">
        <v>9283</v>
      </c>
      <c r="K2768" s="20" t="s">
        <v>9661</v>
      </c>
      <c r="L2768" s="19" t="s">
        <v>25</v>
      </c>
    </row>
    <row r="2769" spans="1:12" x14ac:dyDescent="0.25">
      <c r="A2769" s="19" t="s">
        <v>3491</v>
      </c>
      <c r="B2769" s="19" t="s">
        <v>3492</v>
      </c>
      <c r="C2769" s="19" t="s">
        <v>4053</v>
      </c>
      <c r="D2769" s="19" t="s">
        <v>4054</v>
      </c>
      <c r="E2769" s="20" t="s">
        <v>21</v>
      </c>
      <c r="F2769" s="19" t="s">
        <v>21</v>
      </c>
      <c r="G2769" s="180">
        <v>100922</v>
      </c>
      <c r="H2769" s="21" t="s">
        <v>4102</v>
      </c>
      <c r="I2769" s="19" t="s">
        <v>15692</v>
      </c>
      <c r="J2769" s="19" t="s">
        <v>9283</v>
      </c>
      <c r="K2769" s="20" t="s">
        <v>4157</v>
      </c>
      <c r="L2769" s="19" t="s">
        <v>25</v>
      </c>
    </row>
    <row r="2770" spans="1:12" x14ac:dyDescent="0.25">
      <c r="A2770" s="19" t="s">
        <v>3491</v>
      </c>
      <c r="B2770" s="19" t="s">
        <v>3492</v>
      </c>
      <c r="C2770" s="19" t="s">
        <v>4053</v>
      </c>
      <c r="D2770" s="19" t="s">
        <v>4054</v>
      </c>
      <c r="E2770" s="20" t="s">
        <v>21</v>
      </c>
      <c r="F2770" s="19" t="s">
        <v>21</v>
      </c>
      <c r="G2770" s="180">
        <v>100923</v>
      </c>
      <c r="H2770" s="21" t="s">
        <v>4103</v>
      </c>
      <c r="I2770" s="19" t="s">
        <v>15692</v>
      </c>
      <c r="J2770" s="19" t="s">
        <v>9283</v>
      </c>
      <c r="K2770" s="20" t="s">
        <v>5123</v>
      </c>
      <c r="L2770" s="19" t="s">
        <v>25</v>
      </c>
    </row>
    <row r="2771" spans="1:12" x14ac:dyDescent="0.25">
      <c r="A2771" s="19" t="s">
        <v>3491</v>
      </c>
      <c r="B2771" s="19" t="s">
        <v>3492</v>
      </c>
      <c r="C2771" s="19" t="s">
        <v>4104</v>
      </c>
      <c r="D2771" s="19" t="s">
        <v>4105</v>
      </c>
      <c r="E2771" s="20" t="s">
        <v>21</v>
      </c>
      <c r="F2771" s="19" t="s">
        <v>21</v>
      </c>
      <c r="G2771" s="180">
        <v>73624</v>
      </c>
      <c r="H2771" s="21" t="s">
        <v>4106</v>
      </c>
      <c r="I2771" s="19" t="s">
        <v>15692</v>
      </c>
      <c r="J2771" s="19" t="s">
        <v>23</v>
      </c>
      <c r="K2771" s="20" t="s">
        <v>465</v>
      </c>
      <c r="L2771" s="19" t="s">
        <v>25</v>
      </c>
    </row>
    <row r="2772" spans="1:12" x14ac:dyDescent="0.25">
      <c r="A2772" s="19" t="s">
        <v>3491</v>
      </c>
      <c r="B2772" s="19" t="s">
        <v>3492</v>
      </c>
      <c r="C2772" s="19" t="s">
        <v>4104</v>
      </c>
      <c r="D2772" s="19" t="s">
        <v>4105</v>
      </c>
      <c r="E2772" s="20" t="s">
        <v>21</v>
      </c>
      <c r="F2772" s="19" t="s">
        <v>21</v>
      </c>
      <c r="G2772" s="180">
        <v>101489</v>
      </c>
      <c r="H2772" s="21" t="s">
        <v>21000</v>
      </c>
      <c r="I2772" s="19" t="s">
        <v>15692</v>
      </c>
      <c r="J2772" s="19" t="s">
        <v>9283</v>
      </c>
      <c r="K2772" s="20" t="s">
        <v>14012</v>
      </c>
      <c r="L2772" s="19" t="s">
        <v>25</v>
      </c>
    </row>
    <row r="2773" spans="1:12" x14ac:dyDescent="0.25">
      <c r="A2773" s="19" t="s">
        <v>3491</v>
      </c>
      <c r="B2773" s="19" t="s">
        <v>3492</v>
      </c>
      <c r="C2773" s="19" t="s">
        <v>4104</v>
      </c>
      <c r="D2773" s="19" t="s">
        <v>4105</v>
      </c>
      <c r="E2773" s="20" t="s">
        <v>21</v>
      </c>
      <c r="F2773" s="19" t="s">
        <v>21</v>
      </c>
      <c r="G2773" s="180">
        <v>101490</v>
      </c>
      <c r="H2773" s="21" t="s">
        <v>21001</v>
      </c>
      <c r="I2773" s="19" t="s">
        <v>15692</v>
      </c>
      <c r="J2773" s="19" t="s">
        <v>9283</v>
      </c>
      <c r="K2773" s="20" t="s">
        <v>14013</v>
      </c>
      <c r="L2773" s="19" t="s">
        <v>25</v>
      </c>
    </row>
    <row r="2774" spans="1:12" x14ac:dyDescent="0.25">
      <c r="A2774" s="19" t="s">
        <v>3491</v>
      </c>
      <c r="B2774" s="19" t="s">
        <v>3492</v>
      </c>
      <c r="C2774" s="19" t="s">
        <v>4104</v>
      </c>
      <c r="D2774" s="19" t="s">
        <v>4105</v>
      </c>
      <c r="E2774" s="20" t="s">
        <v>21</v>
      </c>
      <c r="F2774" s="19" t="s">
        <v>21</v>
      </c>
      <c r="G2774" s="180">
        <v>101491</v>
      </c>
      <c r="H2774" s="21" t="s">
        <v>21002</v>
      </c>
      <c r="I2774" s="19" t="s">
        <v>15692</v>
      </c>
      <c r="J2774" s="19" t="s">
        <v>9283</v>
      </c>
      <c r="K2774" s="20" t="s">
        <v>14014</v>
      </c>
      <c r="L2774" s="19" t="s">
        <v>25</v>
      </c>
    </row>
    <row r="2775" spans="1:12" x14ac:dyDescent="0.25">
      <c r="A2775" s="19" t="s">
        <v>3491</v>
      </c>
      <c r="B2775" s="19" t="s">
        <v>3492</v>
      </c>
      <c r="C2775" s="19" t="s">
        <v>4104</v>
      </c>
      <c r="D2775" s="19" t="s">
        <v>4105</v>
      </c>
      <c r="E2775" s="20" t="s">
        <v>21</v>
      </c>
      <c r="F2775" s="19" t="s">
        <v>21</v>
      </c>
      <c r="G2775" s="180">
        <v>101492</v>
      </c>
      <c r="H2775" s="21" t="s">
        <v>21003</v>
      </c>
      <c r="I2775" s="19" t="s">
        <v>15692</v>
      </c>
      <c r="J2775" s="19" t="s">
        <v>9283</v>
      </c>
      <c r="K2775" s="20" t="s">
        <v>14015</v>
      </c>
      <c r="L2775" s="19" t="s">
        <v>25</v>
      </c>
    </row>
    <row r="2776" spans="1:12" x14ac:dyDescent="0.25">
      <c r="A2776" s="19" t="s">
        <v>3491</v>
      </c>
      <c r="B2776" s="19" t="s">
        <v>3492</v>
      </c>
      <c r="C2776" s="19" t="s">
        <v>4104</v>
      </c>
      <c r="D2776" s="19" t="s">
        <v>4105</v>
      </c>
      <c r="E2776" s="20" t="s">
        <v>21</v>
      </c>
      <c r="F2776" s="19" t="s">
        <v>21</v>
      </c>
      <c r="G2776" s="180">
        <v>101493</v>
      </c>
      <c r="H2776" s="21" t="s">
        <v>21004</v>
      </c>
      <c r="I2776" s="19" t="s">
        <v>15692</v>
      </c>
      <c r="J2776" s="19" t="s">
        <v>9283</v>
      </c>
      <c r="K2776" s="20" t="s">
        <v>14016</v>
      </c>
      <c r="L2776" s="19" t="s">
        <v>25</v>
      </c>
    </row>
    <row r="2777" spans="1:12" x14ac:dyDescent="0.25">
      <c r="A2777" s="19" t="s">
        <v>3491</v>
      </c>
      <c r="B2777" s="19" t="s">
        <v>3492</v>
      </c>
      <c r="C2777" s="19" t="s">
        <v>4104</v>
      </c>
      <c r="D2777" s="19" t="s">
        <v>4105</v>
      </c>
      <c r="E2777" s="20" t="s">
        <v>21</v>
      </c>
      <c r="F2777" s="19" t="s">
        <v>21</v>
      </c>
      <c r="G2777" s="180">
        <v>101494</v>
      </c>
      <c r="H2777" s="21" t="s">
        <v>21005</v>
      </c>
      <c r="I2777" s="19" t="s">
        <v>15692</v>
      </c>
      <c r="J2777" s="19" t="s">
        <v>9283</v>
      </c>
      <c r="K2777" s="20" t="s">
        <v>14017</v>
      </c>
      <c r="L2777" s="19" t="s">
        <v>25</v>
      </c>
    </row>
    <row r="2778" spans="1:12" x14ac:dyDescent="0.25">
      <c r="A2778" s="19" t="s">
        <v>3491</v>
      </c>
      <c r="B2778" s="19" t="s">
        <v>3492</v>
      </c>
      <c r="C2778" s="19" t="s">
        <v>4104</v>
      </c>
      <c r="D2778" s="19" t="s">
        <v>4105</v>
      </c>
      <c r="E2778" s="20" t="s">
        <v>21</v>
      </c>
      <c r="F2778" s="19" t="s">
        <v>21</v>
      </c>
      <c r="G2778" s="180">
        <v>101495</v>
      </c>
      <c r="H2778" s="21" t="s">
        <v>21006</v>
      </c>
      <c r="I2778" s="19" t="s">
        <v>15692</v>
      </c>
      <c r="J2778" s="19" t="s">
        <v>9283</v>
      </c>
      <c r="K2778" s="20" t="s">
        <v>14018</v>
      </c>
      <c r="L2778" s="19" t="s">
        <v>25</v>
      </c>
    </row>
    <row r="2779" spans="1:12" x14ac:dyDescent="0.25">
      <c r="A2779" s="19" t="s">
        <v>3491</v>
      </c>
      <c r="B2779" s="19" t="s">
        <v>3492</v>
      </c>
      <c r="C2779" s="19" t="s">
        <v>4104</v>
      </c>
      <c r="D2779" s="19" t="s">
        <v>4105</v>
      </c>
      <c r="E2779" s="20" t="s">
        <v>21</v>
      </c>
      <c r="F2779" s="19" t="s">
        <v>21</v>
      </c>
      <c r="G2779" s="180">
        <v>101496</v>
      </c>
      <c r="H2779" s="21" t="s">
        <v>21007</v>
      </c>
      <c r="I2779" s="19" t="s">
        <v>15692</v>
      </c>
      <c r="J2779" s="19" t="s">
        <v>9283</v>
      </c>
      <c r="K2779" s="20" t="s">
        <v>14019</v>
      </c>
      <c r="L2779" s="19" t="s">
        <v>25</v>
      </c>
    </row>
    <row r="2780" spans="1:12" x14ac:dyDescent="0.25">
      <c r="A2780" s="19" t="s">
        <v>3491</v>
      </c>
      <c r="B2780" s="19" t="s">
        <v>3492</v>
      </c>
      <c r="C2780" s="19" t="s">
        <v>4104</v>
      </c>
      <c r="D2780" s="19" t="s">
        <v>4105</v>
      </c>
      <c r="E2780" s="20" t="s">
        <v>21</v>
      </c>
      <c r="F2780" s="19" t="s">
        <v>21</v>
      </c>
      <c r="G2780" s="180">
        <v>101497</v>
      </c>
      <c r="H2780" s="21" t="s">
        <v>21008</v>
      </c>
      <c r="I2780" s="19" t="s">
        <v>15692</v>
      </c>
      <c r="J2780" s="19" t="s">
        <v>9283</v>
      </c>
      <c r="K2780" s="20" t="s">
        <v>14020</v>
      </c>
      <c r="L2780" s="19" t="s">
        <v>25</v>
      </c>
    </row>
    <row r="2781" spans="1:12" x14ac:dyDescent="0.25">
      <c r="A2781" s="19" t="s">
        <v>3491</v>
      </c>
      <c r="B2781" s="19" t="s">
        <v>3492</v>
      </c>
      <c r="C2781" s="19" t="s">
        <v>4104</v>
      </c>
      <c r="D2781" s="19" t="s">
        <v>4105</v>
      </c>
      <c r="E2781" s="20" t="s">
        <v>21</v>
      </c>
      <c r="F2781" s="19" t="s">
        <v>21</v>
      </c>
      <c r="G2781" s="180">
        <v>101498</v>
      </c>
      <c r="H2781" s="21" t="s">
        <v>21009</v>
      </c>
      <c r="I2781" s="19" t="s">
        <v>15692</v>
      </c>
      <c r="J2781" s="19" t="s">
        <v>9283</v>
      </c>
      <c r="K2781" s="20" t="s">
        <v>14021</v>
      </c>
      <c r="L2781" s="19" t="s">
        <v>25</v>
      </c>
    </row>
    <row r="2782" spans="1:12" x14ac:dyDescent="0.25">
      <c r="A2782" s="19" t="s">
        <v>3491</v>
      </c>
      <c r="B2782" s="19" t="s">
        <v>3492</v>
      </c>
      <c r="C2782" s="19" t="s">
        <v>4104</v>
      </c>
      <c r="D2782" s="19" t="s">
        <v>4105</v>
      </c>
      <c r="E2782" s="20" t="s">
        <v>21</v>
      </c>
      <c r="F2782" s="19" t="s">
        <v>21</v>
      </c>
      <c r="G2782" s="180">
        <v>101499</v>
      </c>
      <c r="H2782" s="21" t="s">
        <v>21010</v>
      </c>
      <c r="I2782" s="19" t="s">
        <v>15692</v>
      </c>
      <c r="J2782" s="19" t="s">
        <v>9283</v>
      </c>
      <c r="K2782" s="20" t="s">
        <v>14022</v>
      </c>
      <c r="L2782" s="19" t="s">
        <v>25</v>
      </c>
    </row>
    <row r="2783" spans="1:12" x14ac:dyDescent="0.25">
      <c r="A2783" s="19" t="s">
        <v>3491</v>
      </c>
      <c r="B2783" s="19" t="s">
        <v>3492</v>
      </c>
      <c r="C2783" s="19" t="s">
        <v>4104</v>
      </c>
      <c r="D2783" s="19" t="s">
        <v>4105</v>
      </c>
      <c r="E2783" s="20" t="s">
        <v>21</v>
      </c>
      <c r="F2783" s="19" t="s">
        <v>21</v>
      </c>
      <c r="G2783" s="180">
        <v>101500</v>
      </c>
      <c r="H2783" s="21" t="s">
        <v>21011</v>
      </c>
      <c r="I2783" s="19" t="s">
        <v>15692</v>
      </c>
      <c r="J2783" s="19" t="s">
        <v>9283</v>
      </c>
      <c r="K2783" s="20" t="s">
        <v>14023</v>
      </c>
      <c r="L2783" s="19" t="s">
        <v>25</v>
      </c>
    </row>
    <row r="2784" spans="1:12" x14ac:dyDescent="0.25">
      <c r="A2784" s="19" t="s">
        <v>3491</v>
      </c>
      <c r="B2784" s="19" t="s">
        <v>3492</v>
      </c>
      <c r="C2784" s="19" t="s">
        <v>4104</v>
      </c>
      <c r="D2784" s="19" t="s">
        <v>4105</v>
      </c>
      <c r="E2784" s="20" t="s">
        <v>21</v>
      </c>
      <c r="F2784" s="19" t="s">
        <v>21</v>
      </c>
      <c r="G2784" s="180">
        <v>101501</v>
      </c>
      <c r="H2784" s="21" t="s">
        <v>21012</v>
      </c>
      <c r="I2784" s="19" t="s">
        <v>15692</v>
      </c>
      <c r="J2784" s="19" t="s">
        <v>9283</v>
      </c>
      <c r="K2784" s="20" t="s">
        <v>14024</v>
      </c>
      <c r="L2784" s="19" t="s">
        <v>25</v>
      </c>
    </row>
    <row r="2785" spans="1:12" x14ac:dyDescent="0.25">
      <c r="A2785" s="19" t="s">
        <v>3491</v>
      </c>
      <c r="B2785" s="19" t="s">
        <v>3492</v>
      </c>
      <c r="C2785" s="19" t="s">
        <v>4104</v>
      </c>
      <c r="D2785" s="19" t="s">
        <v>4105</v>
      </c>
      <c r="E2785" s="20" t="s">
        <v>21</v>
      </c>
      <c r="F2785" s="19" t="s">
        <v>21</v>
      </c>
      <c r="G2785" s="180">
        <v>101502</v>
      </c>
      <c r="H2785" s="21" t="s">
        <v>21013</v>
      </c>
      <c r="I2785" s="19" t="s">
        <v>15692</v>
      </c>
      <c r="J2785" s="19" t="s">
        <v>9283</v>
      </c>
      <c r="K2785" s="20" t="s">
        <v>14025</v>
      </c>
      <c r="L2785" s="19" t="s">
        <v>25</v>
      </c>
    </row>
    <row r="2786" spans="1:12" x14ac:dyDescent="0.25">
      <c r="A2786" s="19" t="s">
        <v>3491</v>
      </c>
      <c r="B2786" s="19" t="s">
        <v>3492</v>
      </c>
      <c r="C2786" s="19" t="s">
        <v>4104</v>
      </c>
      <c r="D2786" s="19" t="s">
        <v>4105</v>
      </c>
      <c r="E2786" s="20" t="s">
        <v>21</v>
      </c>
      <c r="F2786" s="19" t="s">
        <v>21</v>
      </c>
      <c r="G2786" s="180">
        <v>101503</v>
      </c>
      <c r="H2786" s="21" t="s">
        <v>21014</v>
      </c>
      <c r="I2786" s="19" t="s">
        <v>15692</v>
      </c>
      <c r="J2786" s="19" t="s">
        <v>9283</v>
      </c>
      <c r="K2786" s="20" t="s">
        <v>14026</v>
      </c>
      <c r="L2786" s="19" t="s">
        <v>25</v>
      </c>
    </row>
    <row r="2787" spans="1:12" x14ac:dyDescent="0.25">
      <c r="A2787" s="19" t="s">
        <v>3491</v>
      </c>
      <c r="B2787" s="19" t="s">
        <v>3492</v>
      </c>
      <c r="C2787" s="19" t="s">
        <v>4104</v>
      </c>
      <c r="D2787" s="19" t="s">
        <v>4105</v>
      </c>
      <c r="E2787" s="20" t="s">
        <v>21</v>
      </c>
      <c r="F2787" s="19" t="s">
        <v>21</v>
      </c>
      <c r="G2787" s="180">
        <v>101504</v>
      </c>
      <c r="H2787" s="21" t="s">
        <v>21015</v>
      </c>
      <c r="I2787" s="19" t="s">
        <v>15692</v>
      </c>
      <c r="J2787" s="19" t="s">
        <v>9283</v>
      </c>
      <c r="K2787" s="20" t="s">
        <v>14027</v>
      </c>
      <c r="L2787" s="19" t="s">
        <v>25</v>
      </c>
    </row>
    <row r="2788" spans="1:12" x14ac:dyDescent="0.25">
      <c r="A2788" s="19" t="s">
        <v>3491</v>
      </c>
      <c r="B2788" s="19" t="s">
        <v>3492</v>
      </c>
      <c r="C2788" s="19" t="s">
        <v>4104</v>
      </c>
      <c r="D2788" s="19" t="s">
        <v>4105</v>
      </c>
      <c r="E2788" s="20" t="s">
        <v>21</v>
      </c>
      <c r="F2788" s="19" t="s">
        <v>21</v>
      </c>
      <c r="G2788" s="180">
        <v>101505</v>
      </c>
      <c r="H2788" s="21" t="s">
        <v>21016</v>
      </c>
      <c r="I2788" s="19" t="s">
        <v>15692</v>
      </c>
      <c r="J2788" s="19" t="s">
        <v>9283</v>
      </c>
      <c r="K2788" s="20" t="s">
        <v>14028</v>
      </c>
      <c r="L2788" s="19" t="s">
        <v>25</v>
      </c>
    </row>
    <row r="2789" spans="1:12" x14ac:dyDescent="0.25">
      <c r="A2789" s="19" t="s">
        <v>3491</v>
      </c>
      <c r="B2789" s="19" t="s">
        <v>3492</v>
      </c>
      <c r="C2789" s="19" t="s">
        <v>4104</v>
      </c>
      <c r="D2789" s="19" t="s">
        <v>4105</v>
      </c>
      <c r="E2789" s="20" t="s">
        <v>21</v>
      </c>
      <c r="F2789" s="19" t="s">
        <v>21</v>
      </c>
      <c r="G2789" s="180">
        <v>101506</v>
      </c>
      <c r="H2789" s="21" t="s">
        <v>21017</v>
      </c>
      <c r="I2789" s="19" t="s">
        <v>15692</v>
      </c>
      <c r="J2789" s="19" t="s">
        <v>9283</v>
      </c>
      <c r="K2789" s="20" t="s">
        <v>14029</v>
      </c>
      <c r="L2789" s="19" t="s">
        <v>25</v>
      </c>
    </row>
    <row r="2790" spans="1:12" x14ac:dyDescent="0.25">
      <c r="A2790" s="19" t="s">
        <v>3491</v>
      </c>
      <c r="B2790" s="19" t="s">
        <v>3492</v>
      </c>
      <c r="C2790" s="19" t="s">
        <v>4104</v>
      </c>
      <c r="D2790" s="19" t="s">
        <v>4105</v>
      </c>
      <c r="E2790" s="20" t="s">
        <v>21</v>
      </c>
      <c r="F2790" s="19" t="s">
        <v>21</v>
      </c>
      <c r="G2790" s="180">
        <v>101507</v>
      </c>
      <c r="H2790" s="21" t="s">
        <v>21018</v>
      </c>
      <c r="I2790" s="19" t="s">
        <v>15692</v>
      </c>
      <c r="J2790" s="19" t="s">
        <v>9283</v>
      </c>
      <c r="K2790" s="20" t="s">
        <v>14030</v>
      </c>
      <c r="L2790" s="19" t="s">
        <v>25</v>
      </c>
    </row>
    <row r="2791" spans="1:12" x14ac:dyDescent="0.25">
      <c r="A2791" s="19" t="s">
        <v>3491</v>
      </c>
      <c r="B2791" s="19" t="s">
        <v>3492</v>
      </c>
      <c r="C2791" s="19" t="s">
        <v>4104</v>
      </c>
      <c r="D2791" s="19" t="s">
        <v>4105</v>
      </c>
      <c r="E2791" s="20" t="s">
        <v>21</v>
      </c>
      <c r="F2791" s="19" t="s">
        <v>21</v>
      </c>
      <c r="G2791" s="180">
        <v>101508</v>
      </c>
      <c r="H2791" s="21" t="s">
        <v>21019</v>
      </c>
      <c r="I2791" s="19" t="s">
        <v>15692</v>
      </c>
      <c r="J2791" s="19" t="s">
        <v>9283</v>
      </c>
      <c r="K2791" s="20" t="s">
        <v>14031</v>
      </c>
      <c r="L2791" s="19" t="s">
        <v>25</v>
      </c>
    </row>
    <row r="2792" spans="1:12" x14ac:dyDescent="0.25">
      <c r="A2792" s="19" t="s">
        <v>3491</v>
      </c>
      <c r="B2792" s="19" t="s">
        <v>3492</v>
      </c>
      <c r="C2792" s="19" t="s">
        <v>4104</v>
      </c>
      <c r="D2792" s="19" t="s">
        <v>4105</v>
      </c>
      <c r="E2792" s="20" t="s">
        <v>21</v>
      </c>
      <c r="F2792" s="19" t="s">
        <v>21</v>
      </c>
      <c r="G2792" s="180">
        <v>101509</v>
      </c>
      <c r="H2792" s="21" t="s">
        <v>21020</v>
      </c>
      <c r="I2792" s="19" t="s">
        <v>15692</v>
      </c>
      <c r="J2792" s="19" t="s">
        <v>9283</v>
      </c>
      <c r="K2792" s="20" t="s">
        <v>14032</v>
      </c>
      <c r="L2792" s="19" t="s">
        <v>25</v>
      </c>
    </row>
    <row r="2793" spans="1:12" x14ac:dyDescent="0.25">
      <c r="A2793" s="19" t="s">
        <v>3491</v>
      </c>
      <c r="B2793" s="19" t="s">
        <v>3492</v>
      </c>
      <c r="C2793" s="19" t="s">
        <v>4104</v>
      </c>
      <c r="D2793" s="19" t="s">
        <v>4105</v>
      </c>
      <c r="E2793" s="20" t="s">
        <v>21</v>
      </c>
      <c r="F2793" s="19" t="s">
        <v>21</v>
      </c>
      <c r="G2793" s="180">
        <v>101510</v>
      </c>
      <c r="H2793" s="21" t="s">
        <v>21021</v>
      </c>
      <c r="I2793" s="19" t="s">
        <v>15692</v>
      </c>
      <c r="J2793" s="19" t="s">
        <v>9283</v>
      </c>
      <c r="K2793" s="20" t="s">
        <v>14033</v>
      </c>
      <c r="L2793" s="19" t="s">
        <v>25</v>
      </c>
    </row>
    <row r="2794" spans="1:12" x14ac:dyDescent="0.25">
      <c r="A2794" s="19" t="s">
        <v>3491</v>
      </c>
      <c r="B2794" s="19" t="s">
        <v>3492</v>
      </c>
      <c r="C2794" s="19" t="s">
        <v>4104</v>
      </c>
      <c r="D2794" s="19" t="s">
        <v>4105</v>
      </c>
      <c r="E2794" s="20" t="s">
        <v>21</v>
      </c>
      <c r="F2794" s="19" t="s">
        <v>21</v>
      </c>
      <c r="G2794" s="180">
        <v>101511</v>
      </c>
      <c r="H2794" s="21" t="s">
        <v>21022</v>
      </c>
      <c r="I2794" s="19" t="s">
        <v>15692</v>
      </c>
      <c r="J2794" s="19" t="s">
        <v>9283</v>
      </c>
      <c r="K2794" s="20" t="s">
        <v>14034</v>
      </c>
      <c r="L2794" s="19" t="s">
        <v>25</v>
      </c>
    </row>
    <row r="2795" spans="1:12" x14ac:dyDescent="0.25">
      <c r="A2795" s="19" t="s">
        <v>3491</v>
      </c>
      <c r="B2795" s="19" t="s">
        <v>3492</v>
      </c>
      <c r="C2795" s="19" t="s">
        <v>4104</v>
      </c>
      <c r="D2795" s="19" t="s">
        <v>4105</v>
      </c>
      <c r="E2795" s="20" t="s">
        <v>21</v>
      </c>
      <c r="F2795" s="19" t="s">
        <v>21</v>
      </c>
      <c r="G2795" s="180">
        <v>101512</v>
      </c>
      <c r="H2795" s="21" t="s">
        <v>21023</v>
      </c>
      <c r="I2795" s="19" t="s">
        <v>15692</v>
      </c>
      <c r="J2795" s="19" t="s">
        <v>9283</v>
      </c>
      <c r="K2795" s="20" t="s">
        <v>14035</v>
      </c>
      <c r="L2795" s="19" t="s">
        <v>25</v>
      </c>
    </row>
    <row r="2796" spans="1:12" x14ac:dyDescent="0.25">
      <c r="A2796" s="19" t="s">
        <v>3491</v>
      </c>
      <c r="B2796" s="19" t="s">
        <v>3492</v>
      </c>
      <c r="C2796" s="19" t="s">
        <v>4104</v>
      </c>
      <c r="D2796" s="19" t="s">
        <v>4105</v>
      </c>
      <c r="E2796" s="20" t="s">
        <v>21</v>
      </c>
      <c r="F2796" s="19" t="s">
        <v>21</v>
      </c>
      <c r="G2796" s="180">
        <v>101513</v>
      </c>
      <c r="H2796" s="21" t="s">
        <v>21024</v>
      </c>
      <c r="I2796" s="19" t="s">
        <v>15692</v>
      </c>
      <c r="J2796" s="19" t="s">
        <v>23</v>
      </c>
      <c r="K2796" s="20" t="s">
        <v>14036</v>
      </c>
      <c r="L2796" s="19" t="s">
        <v>25</v>
      </c>
    </row>
    <row r="2797" spans="1:12" x14ac:dyDescent="0.25">
      <c r="A2797" s="19" t="s">
        <v>3491</v>
      </c>
      <c r="B2797" s="19" t="s">
        <v>3492</v>
      </c>
      <c r="C2797" s="19" t="s">
        <v>4104</v>
      </c>
      <c r="D2797" s="19" t="s">
        <v>4105</v>
      </c>
      <c r="E2797" s="20" t="s">
        <v>21</v>
      </c>
      <c r="F2797" s="19" t="s">
        <v>21</v>
      </c>
      <c r="G2797" s="180">
        <v>101514</v>
      </c>
      <c r="H2797" s="21" t="s">
        <v>21025</v>
      </c>
      <c r="I2797" s="19" t="s">
        <v>15692</v>
      </c>
      <c r="J2797" s="19" t="s">
        <v>23</v>
      </c>
      <c r="K2797" s="20" t="s">
        <v>14037</v>
      </c>
      <c r="L2797" s="19" t="s">
        <v>25</v>
      </c>
    </row>
    <row r="2798" spans="1:12" x14ac:dyDescent="0.25">
      <c r="A2798" s="19" t="s">
        <v>3491</v>
      </c>
      <c r="B2798" s="19" t="s">
        <v>3492</v>
      </c>
      <c r="C2798" s="19" t="s">
        <v>4104</v>
      </c>
      <c r="D2798" s="19" t="s">
        <v>4105</v>
      </c>
      <c r="E2798" s="20" t="s">
        <v>21</v>
      </c>
      <c r="F2798" s="19" t="s">
        <v>21</v>
      </c>
      <c r="G2798" s="180">
        <v>101515</v>
      </c>
      <c r="H2798" s="21" t="s">
        <v>21026</v>
      </c>
      <c r="I2798" s="19" t="s">
        <v>15692</v>
      </c>
      <c r="J2798" s="19" t="s">
        <v>23</v>
      </c>
      <c r="K2798" s="20" t="s">
        <v>14038</v>
      </c>
      <c r="L2798" s="19" t="s">
        <v>25</v>
      </c>
    </row>
    <row r="2799" spans="1:12" x14ac:dyDescent="0.25">
      <c r="A2799" s="19" t="s">
        <v>3491</v>
      </c>
      <c r="B2799" s="19" t="s">
        <v>3492</v>
      </c>
      <c r="C2799" s="19" t="s">
        <v>4104</v>
      </c>
      <c r="D2799" s="19" t="s">
        <v>4105</v>
      </c>
      <c r="E2799" s="20" t="s">
        <v>21</v>
      </c>
      <c r="F2799" s="19" t="s">
        <v>21</v>
      </c>
      <c r="G2799" s="180">
        <v>101516</v>
      </c>
      <c r="H2799" s="21" t="s">
        <v>21027</v>
      </c>
      <c r="I2799" s="19" t="s">
        <v>15692</v>
      </c>
      <c r="J2799" s="19" t="s">
        <v>23</v>
      </c>
      <c r="K2799" s="20" t="s">
        <v>14039</v>
      </c>
      <c r="L2799" s="19" t="s">
        <v>25</v>
      </c>
    </row>
    <row r="2800" spans="1:12" x14ac:dyDescent="0.25">
      <c r="A2800" s="19" t="s">
        <v>3491</v>
      </c>
      <c r="B2800" s="19" t="s">
        <v>3492</v>
      </c>
      <c r="C2800" s="19" t="s">
        <v>4104</v>
      </c>
      <c r="D2800" s="19" t="s">
        <v>4105</v>
      </c>
      <c r="E2800" s="20" t="s">
        <v>21</v>
      </c>
      <c r="F2800" s="19" t="s">
        <v>21</v>
      </c>
      <c r="G2800" s="180">
        <v>101517</v>
      </c>
      <c r="H2800" s="21" t="s">
        <v>21028</v>
      </c>
      <c r="I2800" s="19" t="s">
        <v>15692</v>
      </c>
      <c r="J2800" s="19" t="s">
        <v>23</v>
      </c>
      <c r="K2800" s="20" t="s">
        <v>14040</v>
      </c>
      <c r="L2800" s="19" t="s">
        <v>25</v>
      </c>
    </row>
    <row r="2801" spans="1:12" x14ac:dyDescent="0.25">
      <c r="A2801" s="19" t="s">
        <v>3491</v>
      </c>
      <c r="B2801" s="19" t="s">
        <v>3492</v>
      </c>
      <c r="C2801" s="19" t="s">
        <v>4104</v>
      </c>
      <c r="D2801" s="19" t="s">
        <v>4105</v>
      </c>
      <c r="E2801" s="20" t="s">
        <v>21</v>
      </c>
      <c r="F2801" s="19" t="s">
        <v>21</v>
      </c>
      <c r="G2801" s="180">
        <v>101518</v>
      </c>
      <c r="H2801" s="21" t="s">
        <v>21029</v>
      </c>
      <c r="I2801" s="19" t="s">
        <v>15692</v>
      </c>
      <c r="J2801" s="19" t="s">
        <v>23</v>
      </c>
      <c r="K2801" s="20" t="s">
        <v>14041</v>
      </c>
      <c r="L2801" s="19" t="s">
        <v>25</v>
      </c>
    </row>
    <row r="2802" spans="1:12" x14ac:dyDescent="0.25">
      <c r="A2802" s="19" t="s">
        <v>3491</v>
      </c>
      <c r="B2802" s="19" t="s">
        <v>3492</v>
      </c>
      <c r="C2802" s="19" t="s">
        <v>4104</v>
      </c>
      <c r="D2802" s="19" t="s">
        <v>4105</v>
      </c>
      <c r="E2802" s="20" t="s">
        <v>21</v>
      </c>
      <c r="F2802" s="19" t="s">
        <v>21</v>
      </c>
      <c r="G2802" s="180">
        <v>101519</v>
      </c>
      <c r="H2802" s="21" t="s">
        <v>21030</v>
      </c>
      <c r="I2802" s="19" t="s">
        <v>15692</v>
      </c>
      <c r="J2802" s="19" t="s">
        <v>23</v>
      </c>
      <c r="K2802" s="20" t="s">
        <v>14042</v>
      </c>
      <c r="L2802" s="19" t="s">
        <v>25</v>
      </c>
    </row>
    <row r="2803" spans="1:12" x14ac:dyDescent="0.25">
      <c r="A2803" s="19" t="s">
        <v>3491</v>
      </c>
      <c r="B2803" s="19" t="s">
        <v>3492</v>
      </c>
      <c r="C2803" s="19" t="s">
        <v>4104</v>
      </c>
      <c r="D2803" s="19" t="s">
        <v>4105</v>
      </c>
      <c r="E2803" s="20" t="s">
        <v>21</v>
      </c>
      <c r="F2803" s="19" t="s">
        <v>21</v>
      </c>
      <c r="G2803" s="180">
        <v>101520</v>
      </c>
      <c r="H2803" s="21" t="s">
        <v>21031</v>
      </c>
      <c r="I2803" s="19" t="s">
        <v>15692</v>
      </c>
      <c r="J2803" s="19" t="s">
        <v>23</v>
      </c>
      <c r="K2803" s="20" t="s">
        <v>14043</v>
      </c>
      <c r="L2803" s="19" t="s">
        <v>25</v>
      </c>
    </row>
    <row r="2804" spans="1:12" x14ac:dyDescent="0.25">
      <c r="A2804" s="19" t="s">
        <v>3491</v>
      </c>
      <c r="B2804" s="19" t="s">
        <v>3492</v>
      </c>
      <c r="C2804" s="19" t="s">
        <v>4104</v>
      </c>
      <c r="D2804" s="19" t="s">
        <v>4105</v>
      </c>
      <c r="E2804" s="20" t="s">
        <v>21</v>
      </c>
      <c r="F2804" s="19" t="s">
        <v>21</v>
      </c>
      <c r="G2804" s="180">
        <v>101521</v>
      </c>
      <c r="H2804" s="21" t="s">
        <v>21032</v>
      </c>
      <c r="I2804" s="19" t="s">
        <v>15692</v>
      </c>
      <c r="J2804" s="19" t="s">
        <v>23</v>
      </c>
      <c r="K2804" s="20" t="s">
        <v>14044</v>
      </c>
      <c r="L2804" s="19" t="s">
        <v>25</v>
      </c>
    </row>
    <row r="2805" spans="1:12" x14ac:dyDescent="0.25">
      <c r="A2805" s="19" t="s">
        <v>3491</v>
      </c>
      <c r="B2805" s="19" t="s">
        <v>3492</v>
      </c>
      <c r="C2805" s="19" t="s">
        <v>4104</v>
      </c>
      <c r="D2805" s="19" t="s">
        <v>4105</v>
      </c>
      <c r="E2805" s="20" t="s">
        <v>21</v>
      </c>
      <c r="F2805" s="19" t="s">
        <v>21</v>
      </c>
      <c r="G2805" s="180">
        <v>101522</v>
      </c>
      <c r="H2805" s="21" t="s">
        <v>21033</v>
      </c>
      <c r="I2805" s="19" t="s">
        <v>15692</v>
      </c>
      <c r="J2805" s="19" t="s">
        <v>23</v>
      </c>
      <c r="K2805" s="20" t="s">
        <v>14045</v>
      </c>
      <c r="L2805" s="19" t="s">
        <v>25</v>
      </c>
    </row>
    <row r="2806" spans="1:12" x14ac:dyDescent="0.25">
      <c r="A2806" s="19" t="s">
        <v>3491</v>
      </c>
      <c r="B2806" s="19" t="s">
        <v>3492</v>
      </c>
      <c r="C2806" s="19" t="s">
        <v>4104</v>
      </c>
      <c r="D2806" s="19" t="s">
        <v>4105</v>
      </c>
      <c r="E2806" s="20" t="s">
        <v>21</v>
      </c>
      <c r="F2806" s="19" t="s">
        <v>21</v>
      </c>
      <c r="G2806" s="180">
        <v>101523</v>
      </c>
      <c r="H2806" s="21" t="s">
        <v>21034</v>
      </c>
      <c r="I2806" s="19" t="s">
        <v>15692</v>
      </c>
      <c r="J2806" s="19" t="s">
        <v>23</v>
      </c>
      <c r="K2806" s="20" t="s">
        <v>14046</v>
      </c>
      <c r="L2806" s="19" t="s">
        <v>25</v>
      </c>
    </row>
    <row r="2807" spans="1:12" x14ac:dyDescent="0.25">
      <c r="A2807" s="19" t="s">
        <v>3491</v>
      </c>
      <c r="B2807" s="19" t="s">
        <v>3492</v>
      </c>
      <c r="C2807" s="19" t="s">
        <v>4104</v>
      </c>
      <c r="D2807" s="19" t="s">
        <v>4105</v>
      </c>
      <c r="E2807" s="20" t="s">
        <v>21</v>
      </c>
      <c r="F2807" s="19" t="s">
        <v>21</v>
      </c>
      <c r="G2807" s="180">
        <v>101524</v>
      </c>
      <c r="H2807" s="21" t="s">
        <v>21035</v>
      </c>
      <c r="I2807" s="19" t="s">
        <v>15692</v>
      </c>
      <c r="J2807" s="19" t="s">
        <v>23</v>
      </c>
      <c r="K2807" s="20" t="s">
        <v>14047</v>
      </c>
      <c r="L2807" s="19" t="s">
        <v>25</v>
      </c>
    </row>
    <row r="2808" spans="1:12" x14ac:dyDescent="0.25">
      <c r="A2808" s="19" t="s">
        <v>3491</v>
      </c>
      <c r="B2808" s="19" t="s">
        <v>3492</v>
      </c>
      <c r="C2808" s="19" t="s">
        <v>4104</v>
      </c>
      <c r="D2808" s="19" t="s">
        <v>4105</v>
      </c>
      <c r="E2808" s="20" t="s">
        <v>21</v>
      </c>
      <c r="F2808" s="19" t="s">
        <v>21</v>
      </c>
      <c r="G2808" s="180">
        <v>101525</v>
      </c>
      <c r="H2808" s="21" t="s">
        <v>21036</v>
      </c>
      <c r="I2808" s="19" t="s">
        <v>15692</v>
      </c>
      <c r="J2808" s="19" t="s">
        <v>23</v>
      </c>
      <c r="K2808" s="20" t="s">
        <v>14048</v>
      </c>
      <c r="L2808" s="19" t="s">
        <v>25</v>
      </c>
    </row>
    <row r="2809" spans="1:12" x14ac:dyDescent="0.25">
      <c r="A2809" s="19" t="s">
        <v>3491</v>
      </c>
      <c r="B2809" s="19" t="s">
        <v>3492</v>
      </c>
      <c r="C2809" s="19" t="s">
        <v>4104</v>
      </c>
      <c r="D2809" s="19" t="s">
        <v>4105</v>
      </c>
      <c r="E2809" s="20" t="s">
        <v>21</v>
      </c>
      <c r="F2809" s="19" t="s">
        <v>21</v>
      </c>
      <c r="G2809" s="180">
        <v>101526</v>
      </c>
      <c r="H2809" s="21" t="s">
        <v>21037</v>
      </c>
      <c r="I2809" s="19" t="s">
        <v>15692</v>
      </c>
      <c r="J2809" s="19" t="s">
        <v>23</v>
      </c>
      <c r="K2809" s="20" t="s">
        <v>14049</v>
      </c>
      <c r="L2809" s="19" t="s">
        <v>25</v>
      </c>
    </row>
    <row r="2810" spans="1:12" x14ac:dyDescent="0.25">
      <c r="A2810" s="19" t="s">
        <v>3491</v>
      </c>
      <c r="B2810" s="19" t="s">
        <v>3492</v>
      </c>
      <c r="C2810" s="19" t="s">
        <v>4104</v>
      </c>
      <c r="D2810" s="19" t="s">
        <v>4105</v>
      </c>
      <c r="E2810" s="20" t="s">
        <v>21</v>
      </c>
      <c r="F2810" s="19" t="s">
        <v>21</v>
      </c>
      <c r="G2810" s="180">
        <v>101527</v>
      </c>
      <c r="H2810" s="21" t="s">
        <v>21038</v>
      </c>
      <c r="I2810" s="19" t="s">
        <v>15692</v>
      </c>
      <c r="J2810" s="19" t="s">
        <v>23</v>
      </c>
      <c r="K2810" s="20" t="s">
        <v>14050</v>
      </c>
      <c r="L2810" s="19" t="s">
        <v>25</v>
      </c>
    </row>
    <row r="2811" spans="1:12" x14ac:dyDescent="0.25">
      <c r="A2811" s="19" t="s">
        <v>3491</v>
      </c>
      <c r="B2811" s="19" t="s">
        <v>3492</v>
      </c>
      <c r="C2811" s="19" t="s">
        <v>4104</v>
      </c>
      <c r="D2811" s="19" t="s">
        <v>4105</v>
      </c>
      <c r="E2811" s="20" t="s">
        <v>21</v>
      </c>
      <c r="F2811" s="19" t="s">
        <v>21</v>
      </c>
      <c r="G2811" s="180">
        <v>101528</v>
      </c>
      <c r="H2811" s="21" t="s">
        <v>21039</v>
      </c>
      <c r="I2811" s="19" t="s">
        <v>15692</v>
      </c>
      <c r="J2811" s="19" t="s">
        <v>23</v>
      </c>
      <c r="K2811" s="20" t="s">
        <v>12151</v>
      </c>
      <c r="L2811" s="19" t="s">
        <v>25</v>
      </c>
    </row>
    <row r="2812" spans="1:12" x14ac:dyDescent="0.25">
      <c r="A2812" s="19" t="s">
        <v>3491</v>
      </c>
      <c r="B2812" s="19" t="s">
        <v>3492</v>
      </c>
      <c r="C2812" s="19" t="s">
        <v>4104</v>
      </c>
      <c r="D2812" s="19" t="s">
        <v>4105</v>
      </c>
      <c r="E2812" s="20" t="s">
        <v>21</v>
      </c>
      <c r="F2812" s="19" t="s">
        <v>21</v>
      </c>
      <c r="G2812" s="180">
        <v>101529</v>
      </c>
      <c r="H2812" s="21" t="s">
        <v>21040</v>
      </c>
      <c r="I2812" s="19" t="s">
        <v>15692</v>
      </c>
      <c r="J2812" s="19" t="s">
        <v>23</v>
      </c>
      <c r="K2812" s="20" t="s">
        <v>14051</v>
      </c>
      <c r="L2812" s="19" t="s">
        <v>25</v>
      </c>
    </row>
    <row r="2813" spans="1:12" x14ac:dyDescent="0.25">
      <c r="A2813" s="19" t="s">
        <v>3491</v>
      </c>
      <c r="B2813" s="19" t="s">
        <v>3492</v>
      </c>
      <c r="C2813" s="19" t="s">
        <v>4104</v>
      </c>
      <c r="D2813" s="19" t="s">
        <v>4105</v>
      </c>
      <c r="E2813" s="20" t="s">
        <v>21</v>
      </c>
      <c r="F2813" s="19" t="s">
        <v>21</v>
      </c>
      <c r="G2813" s="180">
        <v>101530</v>
      </c>
      <c r="H2813" s="21" t="s">
        <v>21041</v>
      </c>
      <c r="I2813" s="19" t="s">
        <v>15692</v>
      </c>
      <c r="J2813" s="19" t="s">
        <v>23</v>
      </c>
      <c r="K2813" s="20" t="s">
        <v>14052</v>
      </c>
      <c r="L2813" s="19" t="s">
        <v>25</v>
      </c>
    </row>
    <row r="2814" spans="1:12" x14ac:dyDescent="0.25">
      <c r="A2814" s="19" t="s">
        <v>3491</v>
      </c>
      <c r="B2814" s="19" t="s">
        <v>3492</v>
      </c>
      <c r="C2814" s="19" t="s">
        <v>4104</v>
      </c>
      <c r="D2814" s="19" t="s">
        <v>4105</v>
      </c>
      <c r="E2814" s="20" t="s">
        <v>21</v>
      </c>
      <c r="F2814" s="19" t="s">
        <v>21</v>
      </c>
      <c r="G2814" s="180">
        <v>101531</v>
      </c>
      <c r="H2814" s="21" t="s">
        <v>21042</v>
      </c>
      <c r="I2814" s="19" t="s">
        <v>15692</v>
      </c>
      <c r="J2814" s="19" t="s">
        <v>23</v>
      </c>
      <c r="K2814" s="20" t="s">
        <v>14053</v>
      </c>
      <c r="L2814" s="19" t="s">
        <v>25</v>
      </c>
    </row>
    <row r="2815" spans="1:12" x14ac:dyDescent="0.25">
      <c r="A2815" s="19" t="s">
        <v>3491</v>
      </c>
      <c r="B2815" s="19" t="s">
        <v>3492</v>
      </c>
      <c r="C2815" s="19" t="s">
        <v>4104</v>
      </c>
      <c r="D2815" s="19" t="s">
        <v>4105</v>
      </c>
      <c r="E2815" s="20" t="s">
        <v>21</v>
      </c>
      <c r="F2815" s="19" t="s">
        <v>21</v>
      </c>
      <c r="G2815" s="180">
        <v>101532</v>
      </c>
      <c r="H2815" s="21" t="s">
        <v>21043</v>
      </c>
      <c r="I2815" s="19" t="s">
        <v>15692</v>
      </c>
      <c r="J2815" s="19" t="s">
        <v>23</v>
      </c>
      <c r="K2815" s="20" t="s">
        <v>14054</v>
      </c>
      <c r="L2815" s="19" t="s">
        <v>25</v>
      </c>
    </row>
    <row r="2816" spans="1:12" x14ac:dyDescent="0.25">
      <c r="A2816" s="19" t="s">
        <v>3491</v>
      </c>
      <c r="B2816" s="19" t="s">
        <v>3492</v>
      </c>
      <c r="C2816" s="19" t="s">
        <v>4104</v>
      </c>
      <c r="D2816" s="19" t="s">
        <v>4105</v>
      </c>
      <c r="E2816" s="20" t="s">
        <v>21</v>
      </c>
      <c r="F2816" s="19" t="s">
        <v>21</v>
      </c>
      <c r="G2816" s="180">
        <v>101533</v>
      </c>
      <c r="H2816" s="21" t="s">
        <v>21044</v>
      </c>
      <c r="I2816" s="19" t="s">
        <v>15692</v>
      </c>
      <c r="J2816" s="19" t="s">
        <v>23</v>
      </c>
      <c r="K2816" s="20" t="s">
        <v>14055</v>
      </c>
      <c r="L2816" s="19" t="s">
        <v>25</v>
      </c>
    </row>
    <row r="2817" spans="1:12" x14ac:dyDescent="0.25">
      <c r="A2817" s="19" t="s">
        <v>3491</v>
      </c>
      <c r="B2817" s="19" t="s">
        <v>3492</v>
      </c>
      <c r="C2817" s="19" t="s">
        <v>4104</v>
      </c>
      <c r="D2817" s="19" t="s">
        <v>4105</v>
      </c>
      <c r="E2817" s="20" t="s">
        <v>21</v>
      </c>
      <c r="F2817" s="19" t="s">
        <v>21</v>
      </c>
      <c r="G2817" s="180">
        <v>101534</v>
      </c>
      <c r="H2817" s="21" t="s">
        <v>21045</v>
      </c>
      <c r="I2817" s="19" t="s">
        <v>15692</v>
      </c>
      <c r="J2817" s="19" t="s">
        <v>23</v>
      </c>
      <c r="K2817" s="20" t="s">
        <v>14056</v>
      </c>
      <c r="L2817" s="19" t="s">
        <v>25</v>
      </c>
    </row>
    <row r="2818" spans="1:12" x14ac:dyDescent="0.25">
      <c r="A2818" s="19" t="s">
        <v>3491</v>
      </c>
      <c r="B2818" s="19" t="s">
        <v>3492</v>
      </c>
      <c r="C2818" s="19" t="s">
        <v>4104</v>
      </c>
      <c r="D2818" s="19" t="s">
        <v>4105</v>
      </c>
      <c r="E2818" s="20" t="s">
        <v>21</v>
      </c>
      <c r="F2818" s="19" t="s">
        <v>21</v>
      </c>
      <c r="G2818" s="180">
        <v>101535</v>
      </c>
      <c r="H2818" s="21" t="s">
        <v>21046</v>
      </c>
      <c r="I2818" s="19" t="s">
        <v>15692</v>
      </c>
      <c r="J2818" s="19" t="s">
        <v>23</v>
      </c>
      <c r="K2818" s="20" t="s">
        <v>14057</v>
      </c>
      <c r="L2818" s="19" t="s">
        <v>25</v>
      </c>
    </row>
    <row r="2819" spans="1:12" x14ac:dyDescent="0.25">
      <c r="A2819" s="19" t="s">
        <v>3491</v>
      </c>
      <c r="B2819" s="19" t="s">
        <v>3492</v>
      </c>
      <c r="C2819" s="19" t="s">
        <v>4104</v>
      </c>
      <c r="D2819" s="19" t="s">
        <v>4105</v>
      </c>
      <c r="E2819" s="20" t="s">
        <v>21</v>
      </c>
      <c r="F2819" s="19" t="s">
        <v>21</v>
      </c>
      <c r="G2819" s="180">
        <v>101536</v>
      </c>
      <c r="H2819" s="21" t="s">
        <v>21047</v>
      </c>
      <c r="I2819" s="19" t="s">
        <v>15692</v>
      </c>
      <c r="J2819" s="19" t="s">
        <v>23</v>
      </c>
      <c r="K2819" s="20" t="s">
        <v>14058</v>
      </c>
      <c r="L2819" s="19" t="s">
        <v>25</v>
      </c>
    </row>
    <row r="2820" spans="1:12" x14ac:dyDescent="0.25">
      <c r="A2820" s="19" t="s">
        <v>3491</v>
      </c>
      <c r="B2820" s="19" t="s">
        <v>3492</v>
      </c>
      <c r="C2820" s="19" t="s">
        <v>4104</v>
      </c>
      <c r="D2820" s="19" t="s">
        <v>4105</v>
      </c>
      <c r="E2820" s="20" t="s">
        <v>21</v>
      </c>
      <c r="F2820" s="19" t="s">
        <v>21</v>
      </c>
      <c r="G2820" s="180">
        <v>101537</v>
      </c>
      <c r="H2820" s="21" t="s">
        <v>4155</v>
      </c>
      <c r="I2820" s="19" t="s">
        <v>15692</v>
      </c>
      <c r="J2820" s="19" t="s">
        <v>23</v>
      </c>
      <c r="K2820" s="20" t="s">
        <v>14059</v>
      </c>
      <c r="L2820" s="19" t="s">
        <v>25</v>
      </c>
    </row>
    <row r="2821" spans="1:12" x14ac:dyDescent="0.25">
      <c r="A2821" s="19" t="s">
        <v>3491</v>
      </c>
      <c r="B2821" s="19" t="s">
        <v>3492</v>
      </c>
      <c r="C2821" s="19" t="s">
        <v>4104</v>
      </c>
      <c r="D2821" s="19" t="s">
        <v>4105</v>
      </c>
      <c r="E2821" s="20" t="s">
        <v>21</v>
      </c>
      <c r="F2821" s="19" t="s">
        <v>21</v>
      </c>
      <c r="G2821" s="180">
        <v>101538</v>
      </c>
      <c r="H2821" s="21" t="s">
        <v>4156</v>
      </c>
      <c r="I2821" s="19" t="s">
        <v>15692</v>
      </c>
      <c r="J2821" s="19" t="s">
        <v>9283</v>
      </c>
      <c r="K2821" s="20" t="s">
        <v>2474</v>
      </c>
      <c r="L2821" s="19" t="s">
        <v>25</v>
      </c>
    </row>
    <row r="2822" spans="1:12" x14ac:dyDescent="0.25">
      <c r="A2822" s="19" t="s">
        <v>3491</v>
      </c>
      <c r="B2822" s="19" t="s">
        <v>3492</v>
      </c>
      <c r="C2822" s="19" t="s">
        <v>4104</v>
      </c>
      <c r="D2822" s="19" t="s">
        <v>4105</v>
      </c>
      <c r="E2822" s="20" t="s">
        <v>21</v>
      </c>
      <c r="F2822" s="19" t="s">
        <v>21</v>
      </c>
      <c r="G2822" s="180">
        <v>101539</v>
      </c>
      <c r="H2822" s="21" t="s">
        <v>4158</v>
      </c>
      <c r="I2822" s="19" t="s">
        <v>15692</v>
      </c>
      <c r="J2822" s="19" t="s">
        <v>9283</v>
      </c>
      <c r="K2822" s="20" t="s">
        <v>14060</v>
      </c>
      <c r="L2822" s="19" t="s">
        <v>25</v>
      </c>
    </row>
    <row r="2823" spans="1:12" x14ac:dyDescent="0.25">
      <c r="A2823" s="19" t="s">
        <v>3491</v>
      </c>
      <c r="B2823" s="19" t="s">
        <v>3492</v>
      </c>
      <c r="C2823" s="19" t="s">
        <v>4104</v>
      </c>
      <c r="D2823" s="19" t="s">
        <v>4105</v>
      </c>
      <c r="E2823" s="20" t="s">
        <v>21</v>
      </c>
      <c r="F2823" s="19" t="s">
        <v>21</v>
      </c>
      <c r="G2823" s="180">
        <v>101540</v>
      </c>
      <c r="H2823" s="21" t="s">
        <v>4160</v>
      </c>
      <c r="I2823" s="19" t="s">
        <v>15692</v>
      </c>
      <c r="J2823" s="19" t="s">
        <v>9283</v>
      </c>
      <c r="K2823" s="20" t="s">
        <v>14061</v>
      </c>
      <c r="L2823" s="19" t="s">
        <v>25</v>
      </c>
    </row>
    <row r="2824" spans="1:12" x14ac:dyDescent="0.25">
      <c r="A2824" s="19" t="s">
        <v>3491</v>
      </c>
      <c r="B2824" s="19" t="s">
        <v>3492</v>
      </c>
      <c r="C2824" s="19" t="s">
        <v>4104</v>
      </c>
      <c r="D2824" s="19" t="s">
        <v>4105</v>
      </c>
      <c r="E2824" s="20" t="s">
        <v>21</v>
      </c>
      <c r="F2824" s="19" t="s">
        <v>21</v>
      </c>
      <c r="G2824" s="180">
        <v>101541</v>
      </c>
      <c r="H2824" s="21" t="s">
        <v>4161</v>
      </c>
      <c r="I2824" s="19" t="s">
        <v>15692</v>
      </c>
      <c r="J2824" s="19" t="s">
        <v>9283</v>
      </c>
      <c r="K2824" s="20" t="s">
        <v>14062</v>
      </c>
      <c r="L2824" s="19" t="s">
        <v>25</v>
      </c>
    </row>
    <row r="2825" spans="1:12" x14ac:dyDescent="0.25">
      <c r="A2825" s="19" t="s">
        <v>3491</v>
      </c>
      <c r="B2825" s="19" t="s">
        <v>3492</v>
      </c>
      <c r="C2825" s="19" t="s">
        <v>4104</v>
      </c>
      <c r="D2825" s="19" t="s">
        <v>4105</v>
      </c>
      <c r="E2825" s="20" t="s">
        <v>21</v>
      </c>
      <c r="F2825" s="19" t="s">
        <v>21</v>
      </c>
      <c r="G2825" s="180">
        <v>101542</v>
      </c>
      <c r="H2825" s="21" t="s">
        <v>4162</v>
      </c>
      <c r="I2825" s="19" t="s">
        <v>15692</v>
      </c>
      <c r="J2825" s="19" t="s">
        <v>9283</v>
      </c>
      <c r="K2825" s="20" t="s">
        <v>1137</v>
      </c>
      <c r="L2825" s="19" t="s">
        <v>25</v>
      </c>
    </row>
    <row r="2826" spans="1:12" x14ac:dyDescent="0.25">
      <c r="A2826" s="19" t="s">
        <v>3491</v>
      </c>
      <c r="B2826" s="19" t="s">
        <v>3492</v>
      </c>
      <c r="C2826" s="19" t="s">
        <v>4104</v>
      </c>
      <c r="D2826" s="19" t="s">
        <v>4105</v>
      </c>
      <c r="E2826" s="20" t="s">
        <v>21</v>
      </c>
      <c r="F2826" s="19" t="s">
        <v>21</v>
      </c>
      <c r="G2826" s="180">
        <v>101543</v>
      </c>
      <c r="H2826" s="21" t="s">
        <v>4164</v>
      </c>
      <c r="I2826" s="19" t="s">
        <v>15692</v>
      </c>
      <c r="J2826" s="19" t="s">
        <v>9283</v>
      </c>
      <c r="K2826" s="20" t="s">
        <v>11094</v>
      </c>
      <c r="L2826" s="19" t="s">
        <v>25</v>
      </c>
    </row>
    <row r="2827" spans="1:12" x14ac:dyDescent="0.25">
      <c r="A2827" s="19" t="s">
        <v>3491</v>
      </c>
      <c r="B2827" s="19" t="s">
        <v>3492</v>
      </c>
      <c r="C2827" s="19" t="s">
        <v>4104</v>
      </c>
      <c r="D2827" s="19" t="s">
        <v>4105</v>
      </c>
      <c r="E2827" s="20" t="s">
        <v>21</v>
      </c>
      <c r="F2827" s="19" t="s">
        <v>21</v>
      </c>
      <c r="G2827" s="180">
        <v>101544</v>
      </c>
      <c r="H2827" s="21" t="s">
        <v>4166</v>
      </c>
      <c r="I2827" s="19" t="s">
        <v>15692</v>
      </c>
      <c r="J2827" s="19" t="s">
        <v>9283</v>
      </c>
      <c r="K2827" s="20" t="s">
        <v>14063</v>
      </c>
      <c r="L2827" s="19" t="s">
        <v>25</v>
      </c>
    </row>
    <row r="2828" spans="1:12" x14ac:dyDescent="0.25">
      <c r="A2828" s="19" t="s">
        <v>3491</v>
      </c>
      <c r="B2828" s="19" t="s">
        <v>3492</v>
      </c>
      <c r="C2828" s="19" t="s">
        <v>4104</v>
      </c>
      <c r="D2828" s="19" t="s">
        <v>4105</v>
      </c>
      <c r="E2828" s="20" t="s">
        <v>21</v>
      </c>
      <c r="F2828" s="19" t="s">
        <v>21</v>
      </c>
      <c r="G2828" s="180">
        <v>101545</v>
      </c>
      <c r="H2828" s="21" t="s">
        <v>4167</v>
      </c>
      <c r="I2828" s="19" t="s">
        <v>15692</v>
      </c>
      <c r="J2828" s="19" t="s">
        <v>9283</v>
      </c>
      <c r="K2828" s="20" t="s">
        <v>14064</v>
      </c>
      <c r="L2828" s="19" t="s">
        <v>25</v>
      </c>
    </row>
    <row r="2829" spans="1:12" x14ac:dyDescent="0.25">
      <c r="A2829" s="19" t="s">
        <v>3491</v>
      </c>
      <c r="B2829" s="19" t="s">
        <v>3492</v>
      </c>
      <c r="C2829" s="19" t="s">
        <v>4104</v>
      </c>
      <c r="D2829" s="19" t="s">
        <v>4105</v>
      </c>
      <c r="E2829" s="20" t="s">
        <v>21</v>
      </c>
      <c r="F2829" s="19" t="s">
        <v>21</v>
      </c>
      <c r="G2829" s="180">
        <v>101546</v>
      </c>
      <c r="H2829" s="21" t="s">
        <v>4168</v>
      </c>
      <c r="I2829" s="19" t="s">
        <v>15692</v>
      </c>
      <c r="J2829" s="19" t="s">
        <v>23</v>
      </c>
      <c r="K2829" s="20" t="s">
        <v>14065</v>
      </c>
      <c r="L2829" s="19" t="s">
        <v>25</v>
      </c>
    </row>
    <row r="2830" spans="1:12" x14ac:dyDescent="0.25">
      <c r="A2830" s="19" t="s">
        <v>3491</v>
      </c>
      <c r="B2830" s="19" t="s">
        <v>3492</v>
      </c>
      <c r="C2830" s="19" t="s">
        <v>4104</v>
      </c>
      <c r="D2830" s="19" t="s">
        <v>4105</v>
      </c>
      <c r="E2830" s="20" t="s">
        <v>21</v>
      </c>
      <c r="F2830" s="19" t="s">
        <v>21</v>
      </c>
      <c r="G2830" s="180">
        <v>101547</v>
      </c>
      <c r="H2830" s="21" t="s">
        <v>4170</v>
      </c>
      <c r="I2830" s="19" t="s">
        <v>15692</v>
      </c>
      <c r="J2830" s="19" t="s">
        <v>23</v>
      </c>
      <c r="K2830" s="20" t="s">
        <v>14066</v>
      </c>
      <c r="L2830" s="19" t="s">
        <v>25</v>
      </c>
    </row>
    <row r="2831" spans="1:12" x14ac:dyDescent="0.25">
      <c r="A2831" s="19" t="s">
        <v>3491</v>
      </c>
      <c r="B2831" s="19" t="s">
        <v>3492</v>
      </c>
      <c r="C2831" s="19" t="s">
        <v>4104</v>
      </c>
      <c r="D2831" s="19" t="s">
        <v>4105</v>
      </c>
      <c r="E2831" s="20" t="s">
        <v>21</v>
      </c>
      <c r="F2831" s="19" t="s">
        <v>21</v>
      </c>
      <c r="G2831" s="180">
        <v>101548</v>
      </c>
      <c r="H2831" s="21" t="s">
        <v>4171</v>
      </c>
      <c r="I2831" s="19" t="s">
        <v>15692</v>
      </c>
      <c r="J2831" s="19" t="s">
        <v>23</v>
      </c>
      <c r="K2831" s="20" t="s">
        <v>391</v>
      </c>
      <c r="L2831" s="19" t="s">
        <v>25</v>
      </c>
    </row>
    <row r="2832" spans="1:12" x14ac:dyDescent="0.25">
      <c r="A2832" s="19" t="s">
        <v>3491</v>
      </c>
      <c r="B2832" s="19" t="s">
        <v>3492</v>
      </c>
      <c r="C2832" s="19" t="s">
        <v>4104</v>
      </c>
      <c r="D2832" s="19" t="s">
        <v>4105</v>
      </c>
      <c r="E2832" s="20" t="s">
        <v>21</v>
      </c>
      <c r="F2832" s="19" t="s">
        <v>21</v>
      </c>
      <c r="G2832" s="180">
        <v>101549</v>
      </c>
      <c r="H2832" s="21" t="s">
        <v>4172</v>
      </c>
      <c r="I2832" s="19" t="s">
        <v>15692</v>
      </c>
      <c r="J2832" s="19" t="s">
        <v>23</v>
      </c>
      <c r="K2832" s="20" t="s">
        <v>3632</v>
      </c>
      <c r="L2832" s="19" t="s">
        <v>25</v>
      </c>
    </row>
    <row r="2833" spans="1:12" x14ac:dyDescent="0.25">
      <c r="A2833" s="19" t="s">
        <v>3491</v>
      </c>
      <c r="B2833" s="19" t="s">
        <v>3492</v>
      </c>
      <c r="C2833" s="19" t="s">
        <v>4104</v>
      </c>
      <c r="D2833" s="19" t="s">
        <v>4105</v>
      </c>
      <c r="E2833" s="20" t="s">
        <v>21</v>
      </c>
      <c r="F2833" s="19" t="s">
        <v>21</v>
      </c>
      <c r="G2833" s="180">
        <v>101553</v>
      </c>
      <c r="H2833" s="21" t="s">
        <v>4174</v>
      </c>
      <c r="I2833" s="19" t="s">
        <v>15692</v>
      </c>
      <c r="J2833" s="19" t="s">
        <v>23</v>
      </c>
      <c r="K2833" s="20" t="s">
        <v>8413</v>
      </c>
      <c r="L2833" s="19" t="s">
        <v>25</v>
      </c>
    </row>
    <row r="2834" spans="1:12" x14ac:dyDescent="0.25">
      <c r="A2834" s="19" t="s">
        <v>3491</v>
      </c>
      <c r="B2834" s="19" t="s">
        <v>3492</v>
      </c>
      <c r="C2834" s="19" t="s">
        <v>4104</v>
      </c>
      <c r="D2834" s="19" t="s">
        <v>4105</v>
      </c>
      <c r="E2834" s="20" t="s">
        <v>21</v>
      </c>
      <c r="F2834" s="19" t="s">
        <v>21</v>
      </c>
      <c r="G2834" s="180">
        <v>101554</v>
      </c>
      <c r="H2834" s="21" t="s">
        <v>4175</v>
      </c>
      <c r="I2834" s="19" t="s">
        <v>15692</v>
      </c>
      <c r="J2834" s="19" t="s">
        <v>23</v>
      </c>
      <c r="K2834" s="20" t="s">
        <v>3700</v>
      </c>
      <c r="L2834" s="19" t="s">
        <v>25</v>
      </c>
    </row>
    <row r="2835" spans="1:12" x14ac:dyDescent="0.25">
      <c r="A2835" s="19" t="s">
        <v>3491</v>
      </c>
      <c r="B2835" s="19" t="s">
        <v>3492</v>
      </c>
      <c r="C2835" s="19" t="s">
        <v>4104</v>
      </c>
      <c r="D2835" s="19" t="s">
        <v>4105</v>
      </c>
      <c r="E2835" s="20" t="s">
        <v>21</v>
      </c>
      <c r="F2835" s="19" t="s">
        <v>21</v>
      </c>
      <c r="G2835" s="180">
        <v>101555</v>
      </c>
      <c r="H2835" s="21" t="s">
        <v>4177</v>
      </c>
      <c r="I2835" s="19" t="s">
        <v>15692</v>
      </c>
      <c r="J2835" s="19" t="s">
        <v>23</v>
      </c>
      <c r="K2835" s="20" t="s">
        <v>3458</v>
      </c>
      <c r="L2835" s="19" t="s">
        <v>25</v>
      </c>
    </row>
    <row r="2836" spans="1:12" x14ac:dyDescent="0.25">
      <c r="A2836" s="19" t="s">
        <v>3491</v>
      </c>
      <c r="B2836" s="19" t="s">
        <v>3492</v>
      </c>
      <c r="C2836" s="19" t="s">
        <v>4104</v>
      </c>
      <c r="D2836" s="19" t="s">
        <v>4105</v>
      </c>
      <c r="E2836" s="20" t="s">
        <v>21</v>
      </c>
      <c r="F2836" s="19" t="s">
        <v>21</v>
      </c>
      <c r="G2836" s="180">
        <v>101556</v>
      </c>
      <c r="H2836" s="21" t="s">
        <v>4178</v>
      </c>
      <c r="I2836" s="19" t="s">
        <v>15692</v>
      </c>
      <c r="J2836" s="19" t="s">
        <v>23</v>
      </c>
      <c r="K2836" s="20" t="s">
        <v>58</v>
      </c>
      <c r="L2836" s="19" t="s">
        <v>25</v>
      </c>
    </row>
    <row r="2837" spans="1:12" x14ac:dyDescent="0.25">
      <c r="A2837" s="19" t="s">
        <v>3491</v>
      </c>
      <c r="B2837" s="19" t="s">
        <v>3492</v>
      </c>
      <c r="C2837" s="19" t="s">
        <v>4104</v>
      </c>
      <c r="D2837" s="19" t="s">
        <v>4105</v>
      </c>
      <c r="E2837" s="20" t="s">
        <v>21</v>
      </c>
      <c r="F2837" s="19" t="s">
        <v>21</v>
      </c>
      <c r="G2837" s="180">
        <v>101560</v>
      </c>
      <c r="H2837" s="21" t="s">
        <v>4180</v>
      </c>
      <c r="I2837" s="19" t="s">
        <v>15747</v>
      </c>
      <c r="J2837" s="19" t="s">
        <v>23</v>
      </c>
      <c r="K2837" s="20" t="s">
        <v>1609</v>
      </c>
      <c r="L2837" s="19" t="s">
        <v>25</v>
      </c>
    </row>
    <row r="2838" spans="1:12" x14ac:dyDescent="0.25">
      <c r="A2838" s="19" t="s">
        <v>3491</v>
      </c>
      <c r="B2838" s="19" t="s">
        <v>3492</v>
      </c>
      <c r="C2838" s="19" t="s">
        <v>4104</v>
      </c>
      <c r="D2838" s="19" t="s">
        <v>4105</v>
      </c>
      <c r="E2838" s="20" t="s">
        <v>21</v>
      </c>
      <c r="F2838" s="19" t="s">
        <v>21</v>
      </c>
      <c r="G2838" s="180">
        <v>101561</v>
      </c>
      <c r="H2838" s="21" t="s">
        <v>4182</v>
      </c>
      <c r="I2838" s="19" t="s">
        <v>15747</v>
      </c>
      <c r="J2838" s="19" t="s">
        <v>23</v>
      </c>
      <c r="K2838" s="20" t="s">
        <v>5171</v>
      </c>
      <c r="L2838" s="19" t="s">
        <v>25</v>
      </c>
    </row>
    <row r="2839" spans="1:12" x14ac:dyDescent="0.25">
      <c r="A2839" s="19" t="s">
        <v>3491</v>
      </c>
      <c r="B2839" s="19" t="s">
        <v>3492</v>
      </c>
      <c r="C2839" s="19" t="s">
        <v>4104</v>
      </c>
      <c r="D2839" s="19" t="s">
        <v>4105</v>
      </c>
      <c r="E2839" s="20" t="s">
        <v>21</v>
      </c>
      <c r="F2839" s="19" t="s">
        <v>21</v>
      </c>
      <c r="G2839" s="180">
        <v>101562</v>
      </c>
      <c r="H2839" s="21" t="s">
        <v>4184</v>
      </c>
      <c r="I2839" s="19" t="s">
        <v>15747</v>
      </c>
      <c r="J2839" s="19" t="s">
        <v>23</v>
      </c>
      <c r="K2839" s="20" t="s">
        <v>14067</v>
      </c>
      <c r="L2839" s="19" t="s">
        <v>25</v>
      </c>
    </row>
    <row r="2840" spans="1:12" x14ac:dyDescent="0.25">
      <c r="A2840" s="19" t="s">
        <v>3491</v>
      </c>
      <c r="B2840" s="19" t="s">
        <v>3492</v>
      </c>
      <c r="C2840" s="19" t="s">
        <v>4104</v>
      </c>
      <c r="D2840" s="19" t="s">
        <v>4105</v>
      </c>
      <c r="E2840" s="20" t="s">
        <v>21</v>
      </c>
      <c r="F2840" s="19" t="s">
        <v>21</v>
      </c>
      <c r="G2840" s="180">
        <v>101563</v>
      </c>
      <c r="H2840" s="21" t="s">
        <v>4185</v>
      </c>
      <c r="I2840" s="19" t="s">
        <v>15747</v>
      </c>
      <c r="J2840" s="19" t="s">
        <v>23</v>
      </c>
      <c r="K2840" s="20" t="s">
        <v>7537</v>
      </c>
      <c r="L2840" s="19" t="s">
        <v>25</v>
      </c>
    </row>
    <row r="2841" spans="1:12" x14ac:dyDescent="0.25">
      <c r="A2841" s="19" t="s">
        <v>3491</v>
      </c>
      <c r="B2841" s="19" t="s">
        <v>3492</v>
      </c>
      <c r="C2841" s="19" t="s">
        <v>4104</v>
      </c>
      <c r="D2841" s="19" t="s">
        <v>4105</v>
      </c>
      <c r="E2841" s="20" t="s">
        <v>21</v>
      </c>
      <c r="F2841" s="19" t="s">
        <v>21</v>
      </c>
      <c r="G2841" s="180">
        <v>101564</v>
      </c>
      <c r="H2841" s="21" t="s">
        <v>4187</v>
      </c>
      <c r="I2841" s="19" t="s">
        <v>15747</v>
      </c>
      <c r="J2841" s="19" t="s">
        <v>23</v>
      </c>
      <c r="K2841" s="20" t="s">
        <v>1710</v>
      </c>
      <c r="L2841" s="19" t="s">
        <v>25</v>
      </c>
    </row>
    <row r="2842" spans="1:12" x14ac:dyDescent="0.25">
      <c r="A2842" s="19" t="s">
        <v>3491</v>
      </c>
      <c r="B2842" s="19" t="s">
        <v>3492</v>
      </c>
      <c r="C2842" s="19" t="s">
        <v>4104</v>
      </c>
      <c r="D2842" s="19" t="s">
        <v>4105</v>
      </c>
      <c r="E2842" s="20" t="s">
        <v>21</v>
      </c>
      <c r="F2842" s="19" t="s">
        <v>21</v>
      </c>
      <c r="G2842" s="180">
        <v>101565</v>
      </c>
      <c r="H2842" s="21" t="s">
        <v>4188</v>
      </c>
      <c r="I2842" s="19" t="s">
        <v>15747</v>
      </c>
      <c r="J2842" s="19" t="s">
        <v>23</v>
      </c>
      <c r="K2842" s="20" t="s">
        <v>4540</v>
      </c>
      <c r="L2842" s="19" t="s">
        <v>25</v>
      </c>
    </row>
    <row r="2843" spans="1:12" x14ac:dyDescent="0.25">
      <c r="A2843" s="19" t="s">
        <v>3491</v>
      </c>
      <c r="B2843" s="19" t="s">
        <v>3492</v>
      </c>
      <c r="C2843" s="19" t="s">
        <v>4104</v>
      </c>
      <c r="D2843" s="19" t="s">
        <v>4105</v>
      </c>
      <c r="E2843" s="20" t="s">
        <v>21</v>
      </c>
      <c r="F2843" s="19" t="s">
        <v>21</v>
      </c>
      <c r="G2843" s="180">
        <v>101567</v>
      </c>
      <c r="H2843" s="21"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21" t="s">
        <v>4192</v>
      </c>
      <c r="I2844" s="19" t="s">
        <v>15747</v>
      </c>
      <c r="J2844" s="19" t="s">
        <v>23</v>
      </c>
      <c r="K2844" s="20" t="s">
        <v>11076</v>
      </c>
      <c r="L2844" s="19" t="s">
        <v>25</v>
      </c>
    </row>
    <row r="2845" spans="1:12" x14ac:dyDescent="0.25">
      <c r="A2845" s="19" t="s">
        <v>3491</v>
      </c>
      <c r="B2845" s="19" t="s">
        <v>3492</v>
      </c>
      <c r="C2845" s="19" t="s">
        <v>4104</v>
      </c>
      <c r="D2845" s="19" t="s">
        <v>4105</v>
      </c>
      <c r="E2845" s="20" t="s">
        <v>21</v>
      </c>
      <c r="F2845" s="19" t="s">
        <v>21</v>
      </c>
      <c r="G2845" s="180">
        <v>101626</v>
      </c>
      <c r="H2845" s="21" t="s">
        <v>4193</v>
      </c>
      <c r="I2845" s="19" t="s">
        <v>15692</v>
      </c>
      <c r="J2845" s="19" t="s">
        <v>9283</v>
      </c>
      <c r="K2845" s="20" t="s">
        <v>14068</v>
      </c>
      <c r="L2845" s="19" t="s">
        <v>25</v>
      </c>
    </row>
    <row r="2846" spans="1:12" x14ac:dyDescent="0.25">
      <c r="A2846" s="19" t="s">
        <v>3491</v>
      </c>
      <c r="B2846" s="19" t="s">
        <v>3492</v>
      </c>
      <c r="C2846" s="19" t="s">
        <v>4104</v>
      </c>
      <c r="D2846" s="19" t="s">
        <v>4105</v>
      </c>
      <c r="E2846" s="20" t="s">
        <v>21</v>
      </c>
      <c r="F2846" s="19" t="s">
        <v>21</v>
      </c>
      <c r="G2846" s="180">
        <v>101627</v>
      </c>
      <c r="H2846" s="21" t="s">
        <v>4194</v>
      </c>
      <c r="I2846" s="19" t="s">
        <v>15692</v>
      </c>
      <c r="J2846" s="19" t="s">
        <v>9283</v>
      </c>
      <c r="K2846" s="20" t="s">
        <v>14069</v>
      </c>
      <c r="L2846" s="19" t="s">
        <v>25</v>
      </c>
    </row>
    <row r="2847" spans="1:12" x14ac:dyDescent="0.25">
      <c r="A2847" s="19" t="s">
        <v>3491</v>
      </c>
      <c r="B2847" s="19" t="s">
        <v>3492</v>
      </c>
      <c r="C2847" s="19" t="s">
        <v>4104</v>
      </c>
      <c r="D2847" s="19" t="s">
        <v>4105</v>
      </c>
      <c r="E2847" s="20" t="s">
        <v>21</v>
      </c>
      <c r="F2847" s="19" t="s">
        <v>21</v>
      </c>
      <c r="G2847" s="180">
        <v>101628</v>
      </c>
      <c r="H2847" s="21" t="s">
        <v>4195</v>
      </c>
      <c r="I2847" s="19" t="s">
        <v>15692</v>
      </c>
      <c r="J2847" s="19" t="s">
        <v>9283</v>
      </c>
      <c r="K2847" s="20" t="s">
        <v>14070</v>
      </c>
      <c r="L2847" s="19" t="s">
        <v>25</v>
      </c>
    </row>
    <row r="2848" spans="1:12" x14ac:dyDescent="0.25">
      <c r="A2848" s="19" t="s">
        <v>3491</v>
      </c>
      <c r="B2848" s="19" t="s">
        <v>3492</v>
      </c>
      <c r="C2848" s="19" t="s">
        <v>4104</v>
      </c>
      <c r="D2848" s="19" t="s">
        <v>4105</v>
      </c>
      <c r="E2848" s="20" t="s">
        <v>21</v>
      </c>
      <c r="F2848" s="19" t="s">
        <v>21</v>
      </c>
      <c r="G2848" s="180">
        <v>101629</v>
      </c>
      <c r="H2848" s="21" t="s">
        <v>4196</v>
      </c>
      <c r="I2848" s="19" t="s">
        <v>15692</v>
      </c>
      <c r="J2848" s="19" t="s">
        <v>9283</v>
      </c>
      <c r="K2848" s="20" t="s">
        <v>6249</v>
      </c>
      <c r="L2848" s="19" t="s">
        <v>25</v>
      </c>
    </row>
    <row r="2849" spans="1:12" x14ac:dyDescent="0.25">
      <c r="A2849" s="19" t="s">
        <v>3491</v>
      </c>
      <c r="B2849" s="19" t="s">
        <v>3492</v>
      </c>
      <c r="C2849" s="19" t="s">
        <v>4104</v>
      </c>
      <c r="D2849" s="19" t="s">
        <v>4105</v>
      </c>
      <c r="E2849" s="20" t="s">
        <v>21</v>
      </c>
      <c r="F2849" s="19" t="s">
        <v>21</v>
      </c>
      <c r="G2849" s="180">
        <v>101630</v>
      </c>
      <c r="H2849" s="21" t="s">
        <v>4197</v>
      </c>
      <c r="I2849" s="19" t="s">
        <v>15692</v>
      </c>
      <c r="J2849" s="19" t="s">
        <v>9283</v>
      </c>
      <c r="K2849" s="20" t="s">
        <v>14071</v>
      </c>
      <c r="L2849" s="19" t="s">
        <v>25</v>
      </c>
    </row>
    <row r="2850" spans="1:12" x14ac:dyDescent="0.25">
      <c r="A2850" s="19" t="s">
        <v>3491</v>
      </c>
      <c r="B2850" s="19" t="s">
        <v>3492</v>
      </c>
      <c r="C2850" s="19" t="s">
        <v>4104</v>
      </c>
      <c r="D2850" s="19" t="s">
        <v>4105</v>
      </c>
      <c r="E2850" s="20" t="s">
        <v>21</v>
      </c>
      <c r="F2850" s="19" t="s">
        <v>21</v>
      </c>
      <c r="G2850" s="180">
        <v>101631</v>
      </c>
      <c r="H2850" s="21" t="s">
        <v>4198</v>
      </c>
      <c r="I2850" s="19" t="s">
        <v>15692</v>
      </c>
      <c r="J2850" s="19" t="s">
        <v>9283</v>
      </c>
      <c r="K2850" s="20" t="s">
        <v>14072</v>
      </c>
      <c r="L2850" s="19" t="s">
        <v>25</v>
      </c>
    </row>
    <row r="2851" spans="1:12" x14ac:dyDescent="0.25">
      <c r="A2851" s="19" t="s">
        <v>3491</v>
      </c>
      <c r="B2851" s="19" t="s">
        <v>3492</v>
      </c>
      <c r="C2851" s="19" t="s">
        <v>4104</v>
      </c>
      <c r="D2851" s="19" t="s">
        <v>4105</v>
      </c>
      <c r="E2851" s="20" t="s">
        <v>21</v>
      </c>
      <c r="F2851" s="19" t="s">
        <v>21</v>
      </c>
      <c r="G2851" s="180">
        <v>101632</v>
      </c>
      <c r="H2851" s="21" t="s">
        <v>4199</v>
      </c>
      <c r="I2851" s="19" t="s">
        <v>15692</v>
      </c>
      <c r="J2851" s="19" t="s">
        <v>9283</v>
      </c>
      <c r="K2851" s="20" t="s">
        <v>11554</v>
      </c>
      <c r="L2851" s="19" t="s">
        <v>25</v>
      </c>
    </row>
    <row r="2852" spans="1:12" x14ac:dyDescent="0.25">
      <c r="A2852" s="19" t="s">
        <v>3491</v>
      </c>
      <c r="B2852" s="19" t="s">
        <v>3492</v>
      </c>
      <c r="C2852" s="19" t="s">
        <v>4104</v>
      </c>
      <c r="D2852" s="19" t="s">
        <v>4105</v>
      </c>
      <c r="E2852" s="20" t="s">
        <v>21</v>
      </c>
      <c r="F2852" s="19" t="s">
        <v>21</v>
      </c>
      <c r="G2852" s="180">
        <v>101633</v>
      </c>
      <c r="H2852" s="21" t="s">
        <v>4201</v>
      </c>
      <c r="I2852" s="19" t="s">
        <v>15692</v>
      </c>
      <c r="J2852" s="19" t="s">
        <v>9283</v>
      </c>
      <c r="K2852" s="20" t="s">
        <v>13672</v>
      </c>
      <c r="L2852" s="19" t="s">
        <v>25</v>
      </c>
    </row>
    <row r="2853" spans="1:12" x14ac:dyDescent="0.25">
      <c r="A2853" s="19" t="s">
        <v>3491</v>
      </c>
      <c r="B2853" s="19" t="s">
        <v>3492</v>
      </c>
      <c r="C2853" s="19" t="s">
        <v>4104</v>
      </c>
      <c r="D2853" s="19" t="s">
        <v>4105</v>
      </c>
      <c r="E2853" s="20" t="s">
        <v>21</v>
      </c>
      <c r="F2853" s="19" t="s">
        <v>21</v>
      </c>
      <c r="G2853" s="180">
        <v>101636</v>
      </c>
      <c r="H2853" s="21" t="s">
        <v>4202</v>
      </c>
      <c r="I2853" s="19" t="s">
        <v>15692</v>
      </c>
      <c r="J2853" s="19" t="s">
        <v>9283</v>
      </c>
      <c r="K2853" s="20" t="s">
        <v>14073</v>
      </c>
      <c r="L2853" s="19" t="s">
        <v>25</v>
      </c>
    </row>
    <row r="2854" spans="1:12" x14ac:dyDescent="0.25">
      <c r="A2854" s="19" t="s">
        <v>3491</v>
      </c>
      <c r="B2854" s="19" t="s">
        <v>3492</v>
      </c>
      <c r="C2854" s="19" t="s">
        <v>4104</v>
      </c>
      <c r="D2854" s="19" t="s">
        <v>4105</v>
      </c>
      <c r="E2854" s="20" t="s">
        <v>21</v>
      </c>
      <c r="F2854" s="19" t="s">
        <v>21</v>
      </c>
      <c r="G2854" s="180">
        <v>101637</v>
      </c>
      <c r="H2854" s="21" t="s">
        <v>4203</v>
      </c>
      <c r="I2854" s="19" t="s">
        <v>15692</v>
      </c>
      <c r="J2854" s="19" t="s">
        <v>9283</v>
      </c>
      <c r="K2854" s="20" t="s">
        <v>11132</v>
      </c>
      <c r="L2854" s="19" t="s">
        <v>25</v>
      </c>
    </row>
    <row r="2855" spans="1:12" x14ac:dyDescent="0.25">
      <c r="A2855" s="19" t="s">
        <v>3491</v>
      </c>
      <c r="B2855" s="19" t="s">
        <v>3492</v>
      </c>
      <c r="C2855" s="19" t="s">
        <v>4104</v>
      </c>
      <c r="D2855" s="19" t="s">
        <v>4105</v>
      </c>
      <c r="E2855" s="20" t="s">
        <v>21</v>
      </c>
      <c r="F2855" s="19" t="s">
        <v>21</v>
      </c>
      <c r="G2855" s="180">
        <v>101640</v>
      </c>
      <c r="H2855" s="21" t="s">
        <v>4204</v>
      </c>
      <c r="I2855" s="19" t="s">
        <v>15692</v>
      </c>
      <c r="J2855" s="19" t="s">
        <v>9283</v>
      </c>
      <c r="K2855" s="20" t="s">
        <v>14074</v>
      </c>
      <c r="L2855" s="19" t="s">
        <v>25</v>
      </c>
    </row>
    <row r="2856" spans="1:12" x14ac:dyDescent="0.25">
      <c r="A2856" s="19" t="s">
        <v>3491</v>
      </c>
      <c r="B2856" s="19" t="s">
        <v>3492</v>
      </c>
      <c r="C2856" s="19" t="s">
        <v>4104</v>
      </c>
      <c r="D2856" s="19" t="s">
        <v>4105</v>
      </c>
      <c r="E2856" s="20" t="s">
        <v>21</v>
      </c>
      <c r="F2856" s="19" t="s">
        <v>21</v>
      </c>
      <c r="G2856" s="180">
        <v>101641</v>
      </c>
      <c r="H2856" s="21" t="s">
        <v>4205</v>
      </c>
      <c r="I2856" s="19" t="s">
        <v>15692</v>
      </c>
      <c r="J2856" s="19" t="s">
        <v>9283</v>
      </c>
      <c r="K2856" s="20" t="s">
        <v>12147</v>
      </c>
      <c r="L2856" s="19" t="s">
        <v>25</v>
      </c>
    </row>
    <row r="2857" spans="1:12" x14ac:dyDescent="0.25">
      <c r="A2857" s="19" t="s">
        <v>3491</v>
      </c>
      <c r="B2857" s="19" t="s">
        <v>3492</v>
      </c>
      <c r="C2857" s="19" t="s">
        <v>4104</v>
      </c>
      <c r="D2857" s="19" t="s">
        <v>4105</v>
      </c>
      <c r="E2857" s="20" t="s">
        <v>21</v>
      </c>
      <c r="F2857" s="19" t="s">
        <v>21</v>
      </c>
      <c r="G2857" s="180">
        <v>101642</v>
      </c>
      <c r="H2857" s="21" t="s">
        <v>4207</v>
      </c>
      <c r="I2857" s="19" t="s">
        <v>15692</v>
      </c>
      <c r="J2857" s="19" t="s">
        <v>9283</v>
      </c>
      <c r="K2857" s="20" t="s">
        <v>13885</v>
      </c>
      <c r="L2857" s="19" t="s">
        <v>25</v>
      </c>
    </row>
    <row r="2858" spans="1:12" x14ac:dyDescent="0.25">
      <c r="A2858" s="19" t="s">
        <v>3491</v>
      </c>
      <c r="B2858" s="19" t="s">
        <v>3492</v>
      </c>
      <c r="C2858" s="19" t="s">
        <v>4104</v>
      </c>
      <c r="D2858" s="19" t="s">
        <v>4105</v>
      </c>
      <c r="E2858" s="20" t="s">
        <v>21</v>
      </c>
      <c r="F2858" s="19" t="s">
        <v>21</v>
      </c>
      <c r="G2858" s="180">
        <v>101643</v>
      </c>
      <c r="H2858" s="21" t="s">
        <v>4208</v>
      </c>
      <c r="I2858" s="19" t="s">
        <v>15692</v>
      </c>
      <c r="J2858" s="19" t="s">
        <v>9283</v>
      </c>
      <c r="K2858" s="20" t="s">
        <v>9142</v>
      </c>
      <c r="L2858" s="19" t="s">
        <v>25</v>
      </c>
    </row>
    <row r="2859" spans="1:12" x14ac:dyDescent="0.25">
      <c r="A2859" s="19" t="s">
        <v>3491</v>
      </c>
      <c r="B2859" s="19" t="s">
        <v>3492</v>
      </c>
      <c r="C2859" s="19" t="s">
        <v>4104</v>
      </c>
      <c r="D2859" s="19" t="s">
        <v>4105</v>
      </c>
      <c r="E2859" s="20" t="s">
        <v>21</v>
      </c>
      <c r="F2859" s="19" t="s">
        <v>21</v>
      </c>
      <c r="G2859" s="180">
        <v>101644</v>
      </c>
      <c r="H2859" s="21" t="s">
        <v>4210</v>
      </c>
      <c r="I2859" s="19" t="s">
        <v>15692</v>
      </c>
      <c r="J2859" s="19" t="s">
        <v>9283</v>
      </c>
      <c r="K2859" s="20" t="s">
        <v>14075</v>
      </c>
      <c r="L2859" s="19" t="s">
        <v>25</v>
      </c>
    </row>
    <row r="2860" spans="1:12" x14ac:dyDescent="0.25">
      <c r="A2860" s="19" t="s">
        <v>3491</v>
      </c>
      <c r="B2860" s="19" t="s">
        <v>3492</v>
      </c>
      <c r="C2860" s="19" t="s">
        <v>4104</v>
      </c>
      <c r="D2860" s="19" t="s">
        <v>4105</v>
      </c>
      <c r="E2860" s="20" t="s">
        <v>21</v>
      </c>
      <c r="F2860" s="19" t="s">
        <v>21</v>
      </c>
      <c r="G2860" s="180">
        <v>101645</v>
      </c>
      <c r="H2860" s="21" t="s">
        <v>4212</v>
      </c>
      <c r="I2860" s="19" t="s">
        <v>15692</v>
      </c>
      <c r="J2860" s="19" t="s">
        <v>9283</v>
      </c>
      <c r="K2860" s="20" t="s">
        <v>9662</v>
      </c>
      <c r="L2860" s="19" t="s">
        <v>25</v>
      </c>
    </row>
    <row r="2861" spans="1:12" x14ac:dyDescent="0.25">
      <c r="A2861" s="19" t="s">
        <v>3491</v>
      </c>
      <c r="B2861" s="19" t="s">
        <v>3492</v>
      </c>
      <c r="C2861" s="19" t="s">
        <v>4104</v>
      </c>
      <c r="D2861" s="19" t="s">
        <v>4105</v>
      </c>
      <c r="E2861" s="20" t="s">
        <v>21</v>
      </c>
      <c r="F2861" s="19" t="s">
        <v>21</v>
      </c>
      <c r="G2861" s="180">
        <v>101646</v>
      </c>
      <c r="H2861" s="21" t="s">
        <v>4213</v>
      </c>
      <c r="I2861" s="19" t="s">
        <v>15692</v>
      </c>
      <c r="J2861" s="19" t="s">
        <v>9283</v>
      </c>
      <c r="K2861" s="20" t="s">
        <v>11569</v>
      </c>
      <c r="L2861" s="19" t="s">
        <v>25</v>
      </c>
    </row>
    <row r="2862" spans="1:12" x14ac:dyDescent="0.25">
      <c r="A2862" s="19" t="s">
        <v>3491</v>
      </c>
      <c r="B2862" s="19" t="s">
        <v>3492</v>
      </c>
      <c r="C2862" s="19" t="s">
        <v>4104</v>
      </c>
      <c r="D2862" s="19" t="s">
        <v>4105</v>
      </c>
      <c r="E2862" s="20" t="s">
        <v>21</v>
      </c>
      <c r="F2862" s="19" t="s">
        <v>21</v>
      </c>
      <c r="G2862" s="180">
        <v>101647</v>
      </c>
      <c r="H2862" s="21" t="s">
        <v>4215</v>
      </c>
      <c r="I2862" s="19" t="s">
        <v>15692</v>
      </c>
      <c r="J2862" s="19" t="s">
        <v>9283</v>
      </c>
      <c r="K2862" s="20" t="s">
        <v>14076</v>
      </c>
      <c r="L2862" s="19" t="s">
        <v>25</v>
      </c>
    </row>
    <row r="2863" spans="1:12" x14ac:dyDescent="0.25">
      <c r="A2863" s="19" t="s">
        <v>3491</v>
      </c>
      <c r="B2863" s="19" t="s">
        <v>3492</v>
      </c>
      <c r="C2863" s="19" t="s">
        <v>4104</v>
      </c>
      <c r="D2863" s="19" t="s">
        <v>4105</v>
      </c>
      <c r="E2863" s="20" t="s">
        <v>21</v>
      </c>
      <c r="F2863" s="19" t="s">
        <v>21</v>
      </c>
      <c r="G2863" s="180">
        <v>101648</v>
      </c>
      <c r="H2863" s="21" t="s">
        <v>4216</v>
      </c>
      <c r="I2863" s="19" t="s">
        <v>15692</v>
      </c>
      <c r="J2863" s="19" t="s">
        <v>9283</v>
      </c>
      <c r="K2863" s="20" t="s">
        <v>9590</v>
      </c>
      <c r="L2863" s="19" t="s">
        <v>25</v>
      </c>
    </row>
    <row r="2864" spans="1:12" x14ac:dyDescent="0.25">
      <c r="A2864" s="19" t="s">
        <v>3491</v>
      </c>
      <c r="B2864" s="19" t="s">
        <v>3492</v>
      </c>
      <c r="C2864" s="19" t="s">
        <v>4104</v>
      </c>
      <c r="D2864" s="19" t="s">
        <v>4105</v>
      </c>
      <c r="E2864" s="20" t="s">
        <v>21</v>
      </c>
      <c r="F2864" s="19" t="s">
        <v>21</v>
      </c>
      <c r="G2864" s="180">
        <v>101649</v>
      </c>
      <c r="H2864" s="21" t="s">
        <v>4218</v>
      </c>
      <c r="I2864" s="19" t="s">
        <v>15692</v>
      </c>
      <c r="J2864" s="19" t="s">
        <v>9283</v>
      </c>
      <c r="K2864" s="20" t="s">
        <v>251</v>
      </c>
      <c r="L2864" s="19" t="s">
        <v>25</v>
      </c>
    </row>
    <row r="2865" spans="1:12" x14ac:dyDescent="0.25">
      <c r="A2865" s="19" t="s">
        <v>3491</v>
      </c>
      <c r="B2865" s="19" t="s">
        <v>3492</v>
      </c>
      <c r="C2865" s="19" t="s">
        <v>4104</v>
      </c>
      <c r="D2865" s="19" t="s">
        <v>4105</v>
      </c>
      <c r="E2865" s="20" t="s">
        <v>21</v>
      </c>
      <c r="F2865" s="19" t="s">
        <v>21</v>
      </c>
      <c r="G2865" s="180">
        <v>101650</v>
      </c>
      <c r="H2865" s="21" t="s">
        <v>4220</v>
      </c>
      <c r="I2865" s="19" t="s">
        <v>15692</v>
      </c>
      <c r="J2865" s="19" t="s">
        <v>9283</v>
      </c>
      <c r="K2865" s="20" t="s">
        <v>14077</v>
      </c>
      <c r="L2865" s="19" t="s">
        <v>25</v>
      </c>
    </row>
    <row r="2866" spans="1:12" x14ac:dyDescent="0.25">
      <c r="A2866" s="19" t="s">
        <v>3491</v>
      </c>
      <c r="B2866" s="19" t="s">
        <v>3492</v>
      </c>
      <c r="C2866" s="19" t="s">
        <v>4104</v>
      </c>
      <c r="D2866" s="19" t="s">
        <v>4105</v>
      </c>
      <c r="E2866" s="20" t="s">
        <v>21</v>
      </c>
      <c r="F2866" s="19" t="s">
        <v>21</v>
      </c>
      <c r="G2866" s="180">
        <v>101651</v>
      </c>
      <c r="H2866" s="21" t="s">
        <v>4221</v>
      </c>
      <c r="I2866" s="19" t="s">
        <v>15692</v>
      </c>
      <c r="J2866" s="19" t="s">
        <v>9283</v>
      </c>
      <c r="K2866" s="20" t="s">
        <v>3467</v>
      </c>
      <c r="L2866" s="19" t="s">
        <v>25</v>
      </c>
    </row>
    <row r="2867" spans="1:12" x14ac:dyDescent="0.25">
      <c r="A2867" s="19" t="s">
        <v>3491</v>
      </c>
      <c r="B2867" s="19" t="s">
        <v>3492</v>
      </c>
      <c r="C2867" s="19" t="s">
        <v>4104</v>
      </c>
      <c r="D2867" s="19" t="s">
        <v>4105</v>
      </c>
      <c r="E2867" s="20" t="s">
        <v>21</v>
      </c>
      <c r="F2867" s="19" t="s">
        <v>21</v>
      </c>
      <c r="G2867" s="180">
        <v>101652</v>
      </c>
      <c r="H2867" s="21" t="s">
        <v>4222</v>
      </c>
      <c r="I2867" s="19" t="s">
        <v>15692</v>
      </c>
      <c r="J2867" s="19" t="s">
        <v>9283</v>
      </c>
      <c r="K2867" s="20" t="s">
        <v>14078</v>
      </c>
      <c r="L2867" s="19" t="s">
        <v>25</v>
      </c>
    </row>
    <row r="2868" spans="1:12" ht="27" x14ac:dyDescent="0.25">
      <c r="A2868" s="19" t="s">
        <v>3491</v>
      </c>
      <c r="B2868" s="19" t="s">
        <v>3492</v>
      </c>
      <c r="C2868" s="19" t="s">
        <v>4104</v>
      </c>
      <c r="D2868" s="19" t="s">
        <v>4105</v>
      </c>
      <c r="E2868" s="20" t="s">
        <v>21</v>
      </c>
      <c r="F2868" s="19" t="s">
        <v>21</v>
      </c>
      <c r="G2868" s="180">
        <v>101653</v>
      </c>
      <c r="H2868" s="21" t="s">
        <v>4223</v>
      </c>
      <c r="I2868" s="19" t="s">
        <v>15692</v>
      </c>
      <c r="J2868" s="19" t="s">
        <v>9283</v>
      </c>
      <c r="K2868" s="20" t="s">
        <v>14079</v>
      </c>
      <c r="L2868" s="19" t="s">
        <v>25</v>
      </c>
    </row>
    <row r="2869" spans="1:12" x14ac:dyDescent="0.25">
      <c r="A2869" s="19" t="s">
        <v>3491</v>
      </c>
      <c r="B2869" s="19" t="s">
        <v>3492</v>
      </c>
      <c r="C2869" s="19" t="s">
        <v>4104</v>
      </c>
      <c r="D2869" s="19" t="s">
        <v>4105</v>
      </c>
      <c r="E2869" s="20" t="s">
        <v>21</v>
      </c>
      <c r="F2869" s="19" t="s">
        <v>21</v>
      </c>
      <c r="G2869" s="180">
        <v>101654</v>
      </c>
      <c r="H2869" s="21" t="s">
        <v>4224</v>
      </c>
      <c r="I2869" s="19" t="s">
        <v>15692</v>
      </c>
      <c r="J2869" s="19" t="s">
        <v>9283</v>
      </c>
      <c r="K2869" s="20" t="s">
        <v>14080</v>
      </c>
      <c r="L2869" s="19" t="s">
        <v>25</v>
      </c>
    </row>
    <row r="2870" spans="1:12" x14ac:dyDescent="0.25">
      <c r="A2870" s="19" t="s">
        <v>3491</v>
      </c>
      <c r="B2870" s="19" t="s">
        <v>3492</v>
      </c>
      <c r="C2870" s="19" t="s">
        <v>4104</v>
      </c>
      <c r="D2870" s="19" t="s">
        <v>4105</v>
      </c>
      <c r="E2870" s="20" t="s">
        <v>21</v>
      </c>
      <c r="F2870" s="19" t="s">
        <v>21</v>
      </c>
      <c r="G2870" s="180">
        <v>101655</v>
      </c>
      <c r="H2870" s="21" t="s">
        <v>4225</v>
      </c>
      <c r="I2870" s="19" t="s">
        <v>15692</v>
      </c>
      <c r="J2870" s="19" t="s">
        <v>9283</v>
      </c>
      <c r="K2870" s="20" t="s">
        <v>14081</v>
      </c>
      <c r="L2870" s="19" t="s">
        <v>25</v>
      </c>
    </row>
    <row r="2871" spans="1:12" x14ac:dyDescent="0.25">
      <c r="A2871" s="19" t="s">
        <v>3491</v>
      </c>
      <c r="B2871" s="19" t="s">
        <v>3492</v>
      </c>
      <c r="C2871" s="19" t="s">
        <v>4104</v>
      </c>
      <c r="D2871" s="19" t="s">
        <v>4105</v>
      </c>
      <c r="E2871" s="20" t="s">
        <v>21</v>
      </c>
      <c r="F2871" s="19" t="s">
        <v>21</v>
      </c>
      <c r="G2871" s="180">
        <v>101656</v>
      </c>
      <c r="H2871" s="21" t="s">
        <v>4226</v>
      </c>
      <c r="I2871" s="19" t="s">
        <v>15692</v>
      </c>
      <c r="J2871" s="19" t="s">
        <v>9283</v>
      </c>
      <c r="K2871" s="20" t="s">
        <v>14082</v>
      </c>
      <c r="L2871" s="19" t="s">
        <v>25</v>
      </c>
    </row>
    <row r="2872" spans="1:12" x14ac:dyDescent="0.25">
      <c r="A2872" s="19" t="s">
        <v>3491</v>
      </c>
      <c r="B2872" s="19" t="s">
        <v>3492</v>
      </c>
      <c r="C2872" s="19" t="s">
        <v>4104</v>
      </c>
      <c r="D2872" s="19" t="s">
        <v>4105</v>
      </c>
      <c r="E2872" s="20" t="s">
        <v>21</v>
      </c>
      <c r="F2872" s="19" t="s">
        <v>21</v>
      </c>
      <c r="G2872" s="180">
        <v>101657</v>
      </c>
      <c r="H2872" s="21" t="s">
        <v>4227</v>
      </c>
      <c r="I2872" s="19" t="s">
        <v>15692</v>
      </c>
      <c r="J2872" s="19" t="s">
        <v>9283</v>
      </c>
      <c r="K2872" s="20" t="s">
        <v>14083</v>
      </c>
      <c r="L2872" s="19" t="s">
        <v>25</v>
      </c>
    </row>
    <row r="2873" spans="1:12" x14ac:dyDescent="0.25">
      <c r="A2873" s="19" t="s">
        <v>3491</v>
      </c>
      <c r="B2873" s="19" t="s">
        <v>3492</v>
      </c>
      <c r="C2873" s="19" t="s">
        <v>4104</v>
      </c>
      <c r="D2873" s="19" t="s">
        <v>4105</v>
      </c>
      <c r="E2873" s="20" t="s">
        <v>21</v>
      </c>
      <c r="F2873" s="19" t="s">
        <v>21</v>
      </c>
      <c r="G2873" s="180">
        <v>101658</v>
      </c>
      <c r="H2873" s="21" t="s">
        <v>4228</v>
      </c>
      <c r="I2873" s="19" t="s">
        <v>15692</v>
      </c>
      <c r="J2873" s="19" t="s">
        <v>9283</v>
      </c>
      <c r="K2873" s="20" t="s">
        <v>14084</v>
      </c>
      <c r="L2873" s="19" t="s">
        <v>25</v>
      </c>
    </row>
    <row r="2874" spans="1:12" x14ac:dyDescent="0.25">
      <c r="A2874" s="19" t="s">
        <v>3491</v>
      </c>
      <c r="B2874" s="19" t="s">
        <v>3492</v>
      </c>
      <c r="C2874" s="19" t="s">
        <v>4104</v>
      </c>
      <c r="D2874" s="19" t="s">
        <v>4105</v>
      </c>
      <c r="E2874" s="20" t="s">
        <v>21</v>
      </c>
      <c r="F2874" s="19" t="s">
        <v>21</v>
      </c>
      <c r="G2874" s="180">
        <v>101659</v>
      </c>
      <c r="H2874" s="21" t="s">
        <v>4229</v>
      </c>
      <c r="I2874" s="19" t="s">
        <v>15692</v>
      </c>
      <c r="J2874" s="19" t="s">
        <v>9283</v>
      </c>
      <c r="K2874" s="20" t="s">
        <v>14085</v>
      </c>
      <c r="L2874" s="19" t="s">
        <v>25</v>
      </c>
    </row>
    <row r="2875" spans="1:12" x14ac:dyDescent="0.25">
      <c r="A2875" s="19" t="s">
        <v>3491</v>
      </c>
      <c r="B2875" s="19" t="s">
        <v>3492</v>
      </c>
      <c r="C2875" s="19" t="s">
        <v>4104</v>
      </c>
      <c r="D2875" s="19" t="s">
        <v>4105</v>
      </c>
      <c r="E2875" s="20" t="s">
        <v>21</v>
      </c>
      <c r="F2875" s="19" t="s">
        <v>21</v>
      </c>
      <c r="G2875" s="180">
        <v>101660</v>
      </c>
      <c r="H2875" s="21" t="s">
        <v>4230</v>
      </c>
      <c r="I2875" s="19" t="s">
        <v>15692</v>
      </c>
      <c r="J2875" s="19" t="s">
        <v>9283</v>
      </c>
      <c r="K2875" s="20" t="s">
        <v>14086</v>
      </c>
      <c r="L2875" s="19" t="s">
        <v>25</v>
      </c>
    </row>
    <row r="2876" spans="1:12" x14ac:dyDescent="0.25">
      <c r="A2876" s="19" t="s">
        <v>3491</v>
      </c>
      <c r="B2876" s="19" t="s">
        <v>3492</v>
      </c>
      <c r="C2876" s="19" t="s">
        <v>4104</v>
      </c>
      <c r="D2876" s="19" t="s">
        <v>4105</v>
      </c>
      <c r="E2876" s="20" t="s">
        <v>21</v>
      </c>
      <c r="F2876" s="19" t="s">
        <v>21</v>
      </c>
      <c r="G2876" s="180">
        <v>101661</v>
      </c>
      <c r="H2876" s="21" t="s">
        <v>4231</v>
      </c>
      <c r="I2876" s="19" t="s">
        <v>15692</v>
      </c>
      <c r="J2876" s="19" t="s">
        <v>9283</v>
      </c>
      <c r="K2876" s="20" t="s">
        <v>12698</v>
      </c>
      <c r="L2876" s="19" t="s">
        <v>25</v>
      </c>
    </row>
    <row r="2877" spans="1:12" x14ac:dyDescent="0.25">
      <c r="A2877" s="19" t="s">
        <v>3491</v>
      </c>
      <c r="B2877" s="19" t="s">
        <v>3492</v>
      </c>
      <c r="C2877" s="19" t="s">
        <v>4104</v>
      </c>
      <c r="D2877" s="19" t="s">
        <v>4105</v>
      </c>
      <c r="E2877" s="20" t="s">
        <v>21</v>
      </c>
      <c r="F2877" s="19" t="s">
        <v>21</v>
      </c>
      <c r="G2877" s="180">
        <v>101662</v>
      </c>
      <c r="H2877" s="21" t="s">
        <v>4233</v>
      </c>
      <c r="I2877" s="19" t="s">
        <v>15692</v>
      </c>
      <c r="J2877" s="19" t="s">
        <v>9283</v>
      </c>
      <c r="K2877" s="20" t="s">
        <v>14087</v>
      </c>
      <c r="L2877" s="19" t="s">
        <v>25</v>
      </c>
    </row>
    <row r="2878" spans="1:12" x14ac:dyDescent="0.25">
      <c r="A2878" s="19" t="s">
        <v>3491</v>
      </c>
      <c r="B2878" s="19" t="s">
        <v>3492</v>
      </c>
      <c r="C2878" s="19" t="s">
        <v>4104</v>
      </c>
      <c r="D2878" s="19" t="s">
        <v>4105</v>
      </c>
      <c r="E2878" s="20" t="s">
        <v>21</v>
      </c>
      <c r="F2878" s="19" t="s">
        <v>21</v>
      </c>
      <c r="G2878" s="180">
        <v>101663</v>
      </c>
      <c r="H2878" s="21" t="s">
        <v>4234</v>
      </c>
      <c r="I2878" s="19" t="s">
        <v>15692</v>
      </c>
      <c r="J2878" s="19" t="s">
        <v>9283</v>
      </c>
      <c r="K2878" s="20" t="s">
        <v>8827</v>
      </c>
      <c r="L2878" s="19" t="s">
        <v>25</v>
      </c>
    </row>
    <row r="2879" spans="1:12" x14ac:dyDescent="0.25">
      <c r="A2879" s="19" t="s">
        <v>3491</v>
      </c>
      <c r="B2879" s="19" t="s">
        <v>3492</v>
      </c>
      <c r="C2879" s="19" t="s">
        <v>4104</v>
      </c>
      <c r="D2879" s="19" t="s">
        <v>4105</v>
      </c>
      <c r="E2879" s="20" t="s">
        <v>21</v>
      </c>
      <c r="F2879" s="19" t="s">
        <v>21</v>
      </c>
      <c r="G2879" s="180">
        <v>101664</v>
      </c>
      <c r="H2879" s="21" t="s">
        <v>4235</v>
      </c>
      <c r="I2879" s="19" t="s">
        <v>15692</v>
      </c>
      <c r="J2879" s="19" t="s">
        <v>9283</v>
      </c>
      <c r="K2879" s="20" t="s">
        <v>14088</v>
      </c>
      <c r="L2879" s="19" t="s">
        <v>25</v>
      </c>
    </row>
    <row r="2880" spans="1:12" x14ac:dyDescent="0.25">
      <c r="A2880" s="19" t="s">
        <v>3491</v>
      </c>
      <c r="B2880" s="19" t="s">
        <v>3492</v>
      </c>
      <c r="C2880" s="19" t="s">
        <v>4104</v>
      </c>
      <c r="D2880" s="19" t="s">
        <v>4105</v>
      </c>
      <c r="E2880" s="20" t="s">
        <v>21</v>
      </c>
      <c r="F2880" s="19" t="s">
        <v>21</v>
      </c>
      <c r="G2880" s="180">
        <v>101665</v>
      </c>
      <c r="H2880" s="21" t="s">
        <v>4236</v>
      </c>
      <c r="I2880" s="19" t="s">
        <v>15692</v>
      </c>
      <c r="J2880" s="19" t="s">
        <v>9283</v>
      </c>
      <c r="K2880" s="20" t="s">
        <v>4498</v>
      </c>
      <c r="L2880" s="19" t="s">
        <v>25</v>
      </c>
    </row>
    <row r="2881" spans="1:12" x14ac:dyDescent="0.25">
      <c r="A2881" s="19" t="s">
        <v>3491</v>
      </c>
      <c r="B2881" s="19" t="s">
        <v>3492</v>
      </c>
      <c r="C2881" s="19" t="s">
        <v>4104</v>
      </c>
      <c r="D2881" s="19" t="s">
        <v>4105</v>
      </c>
      <c r="E2881" s="20" t="s">
        <v>21</v>
      </c>
      <c r="F2881" s="19" t="s">
        <v>21</v>
      </c>
      <c r="G2881" s="180">
        <v>101666</v>
      </c>
      <c r="H2881" s="21" t="s">
        <v>4237</v>
      </c>
      <c r="I2881" s="19" t="s">
        <v>15692</v>
      </c>
      <c r="J2881" s="19" t="s">
        <v>9283</v>
      </c>
      <c r="K2881" s="20" t="s">
        <v>14089</v>
      </c>
      <c r="L2881" s="19" t="s">
        <v>25</v>
      </c>
    </row>
    <row r="2882" spans="1:12" x14ac:dyDescent="0.25">
      <c r="A2882" s="19" t="s">
        <v>3491</v>
      </c>
      <c r="B2882" s="19" t="s">
        <v>3492</v>
      </c>
      <c r="C2882" s="19" t="s">
        <v>4238</v>
      </c>
      <c r="D2882" s="19" t="s">
        <v>4239</v>
      </c>
      <c r="E2882" s="20" t="s">
        <v>21</v>
      </c>
      <c r="F2882" s="19" t="s">
        <v>21</v>
      </c>
      <c r="G2882" s="180">
        <v>100578</v>
      </c>
      <c r="H2882" s="21" t="s">
        <v>4240</v>
      </c>
      <c r="I2882" s="19" t="s">
        <v>15692</v>
      </c>
      <c r="J2882" s="19" t="s">
        <v>9283</v>
      </c>
      <c r="K2882" s="20" t="s">
        <v>14090</v>
      </c>
      <c r="L2882" s="19" t="s">
        <v>25</v>
      </c>
    </row>
    <row r="2883" spans="1:12" x14ac:dyDescent="0.25">
      <c r="A2883" s="19" t="s">
        <v>3491</v>
      </c>
      <c r="B2883" s="19" t="s">
        <v>3492</v>
      </c>
      <c r="C2883" s="19" t="s">
        <v>4238</v>
      </c>
      <c r="D2883" s="19" t="s">
        <v>4239</v>
      </c>
      <c r="E2883" s="20" t="s">
        <v>21</v>
      </c>
      <c r="F2883" s="19" t="s">
        <v>21</v>
      </c>
      <c r="G2883" s="180">
        <v>100579</v>
      </c>
      <c r="H2883" s="21" t="s">
        <v>4241</v>
      </c>
      <c r="I2883" s="19" t="s">
        <v>15692</v>
      </c>
      <c r="J2883" s="19" t="s">
        <v>9283</v>
      </c>
      <c r="K2883" s="20" t="s">
        <v>14091</v>
      </c>
      <c r="L2883" s="19" t="s">
        <v>25</v>
      </c>
    </row>
    <row r="2884" spans="1:12" x14ac:dyDescent="0.25">
      <c r="A2884" s="19" t="s">
        <v>3491</v>
      </c>
      <c r="B2884" s="19" t="s">
        <v>3492</v>
      </c>
      <c r="C2884" s="19" t="s">
        <v>4238</v>
      </c>
      <c r="D2884" s="19" t="s">
        <v>4239</v>
      </c>
      <c r="E2884" s="20" t="s">
        <v>21</v>
      </c>
      <c r="F2884" s="19" t="s">
        <v>21</v>
      </c>
      <c r="G2884" s="180">
        <v>100580</v>
      </c>
      <c r="H2884" s="21" t="s">
        <v>4242</v>
      </c>
      <c r="I2884" s="19" t="s">
        <v>15692</v>
      </c>
      <c r="J2884" s="19" t="s">
        <v>9283</v>
      </c>
      <c r="K2884" s="20" t="s">
        <v>14092</v>
      </c>
      <c r="L2884" s="19" t="s">
        <v>25</v>
      </c>
    </row>
    <row r="2885" spans="1:12" x14ac:dyDescent="0.25">
      <c r="A2885" s="19" t="s">
        <v>3491</v>
      </c>
      <c r="B2885" s="19" t="s">
        <v>3492</v>
      </c>
      <c r="C2885" s="19" t="s">
        <v>4238</v>
      </c>
      <c r="D2885" s="19" t="s">
        <v>4239</v>
      </c>
      <c r="E2885" s="20" t="s">
        <v>21</v>
      </c>
      <c r="F2885" s="19" t="s">
        <v>21</v>
      </c>
      <c r="G2885" s="180">
        <v>100581</v>
      </c>
      <c r="H2885" s="21" t="s">
        <v>4243</v>
      </c>
      <c r="I2885" s="19" t="s">
        <v>15692</v>
      </c>
      <c r="J2885" s="19" t="s">
        <v>9283</v>
      </c>
      <c r="K2885" s="20" t="s">
        <v>14093</v>
      </c>
      <c r="L2885" s="19" t="s">
        <v>25</v>
      </c>
    </row>
    <row r="2886" spans="1:12" x14ac:dyDescent="0.25">
      <c r="A2886" s="19" t="s">
        <v>3491</v>
      </c>
      <c r="B2886" s="19" t="s">
        <v>3492</v>
      </c>
      <c r="C2886" s="19" t="s">
        <v>4238</v>
      </c>
      <c r="D2886" s="19" t="s">
        <v>4239</v>
      </c>
      <c r="E2886" s="20" t="s">
        <v>21</v>
      </c>
      <c r="F2886" s="19" t="s">
        <v>21</v>
      </c>
      <c r="G2886" s="180">
        <v>100582</v>
      </c>
      <c r="H2886" s="21" t="s">
        <v>4244</v>
      </c>
      <c r="I2886" s="19" t="s">
        <v>15692</v>
      </c>
      <c r="J2886" s="19" t="s">
        <v>9283</v>
      </c>
      <c r="K2886" s="20" t="s">
        <v>14094</v>
      </c>
      <c r="L2886" s="19" t="s">
        <v>25</v>
      </c>
    </row>
    <row r="2887" spans="1:12" x14ac:dyDescent="0.25">
      <c r="A2887" s="19" t="s">
        <v>3491</v>
      </c>
      <c r="B2887" s="19" t="s">
        <v>3492</v>
      </c>
      <c r="C2887" s="19" t="s">
        <v>4238</v>
      </c>
      <c r="D2887" s="19" t="s">
        <v>4239</v>
      </c>
      <c r="E2887" s="20" t="s">
        <v>21</v>
      </c>
      <c r="F2887" s="19" t="s">
        <v>21</v>
      </c>
      <c r="G2887" s="180">
        <v>100583</v>
      </c>
      <c r="H2887" s="21" t="s">
        <v>4245</v>
      </c>
      <c r="I2887" s="19" t="s">
        <v>15692</v>
      </c>
      <c r="J2887" s="19" t="s">
        <v>9283</v>
      </c>
      <c r="K2887" s="20" t="s">
        <v>14095</v>
      </c>
      <c r="L2887" s="19" t="s">
        <v>25</v>
      </c>
    </row>
    <row r="2888" spans="1:12" x14ac:dyDescent="0.25">
      <c r="A2888" s="19" t="s">
        <v>3491</v>
      </c>
      <c r="B2888" s="19" t="s">
        <v>3492</v>
      </c>
      <c r="C2888" s="19" t="s">
        <v>4238</v>
      </c>
      <c r="D2888" s="19" t="s">
        <v>4239</v>
      </c>
      <c r="E2888" s="20" t="s">
        <v>21</v>
      </c>
      <c r="F2888" s="19" t="s">
        <v>21</v>
      </c>
      <c r="G2888" s="180">
        <v>100584</v>
      </c>
      <c r="H2888" s="21" t="s">
        <v>4246</v>
      </c>
      <c r="I2888" s="19" t="s">
        <v>15692</v>
      </c>
      <c r="J2888" s="19" t="s">
        <v>9283</v>
      </c>
      <c r="K2888" s="20" t="s">
        <v>14096</v>
      </c>
      <c r="L2888" s="19" t="s">
        <v>25</v>
      </c>
    </row>
    <row r="2889" spans="1:12" x14ac:dyDescent="0.25">
      <c r="A2889" s="19" t="s">
        <v>3491</v>
      </c>
      <c r="B2889" s="19" t="s">
        <v>3492</v>
      </c>
      <c r="C2889" s="19" t="s">
        <v>4238</v>
      </c>
      <c r="D2889" s="19" t="s">
        <v>4239</v>
      </c>
      <c r="E2889" s="20" t="s">
        <v>21</v>
      </c>
      <c r="F2889" s="19" t="s">
        <v>21</v>
      </c>
      <c r="G2889" s="180">
        <v>100585</v>
      </c>
      <c r="H2889" s="21" t="s">
        <v>4247</v>
      </c>
      <c r="I2889" s="19" t="s">
        <v>15692</v>
      </c>
      <c r="J2889" s="19" t="s">
        <v>9283</v>
      </c>
      <c r="K2889" s="20" t="s">
        <v>14097</v>
      </c>
      <c r="L2889" s="19" t="s">
        <v>25</v>
      </c>
    </row>
    <row r="2890" spans="1:12" x14ac:dyDescent="0.25">
      <c r="A2890" s="19" t="s">
        <v>3491</v>
      </c>
      <c r="B2890" s="19" t="s">
        <v>3492</v>
      </c>
      <c r="C2890" s="19" t="s">
        <v>4238</v>
      </c>
      <c r="D2890" s="19" t="s">
        <v>4239</v>
      </c>
      <c r="E2890" s="20" t="s">
        <v>21</v>
      </c>
      <c r="F2890" s="19" t="s">
        <v>21</v>
      </c>
      <c r="G2890" s="180">
        <v>100586</v>
      </c>
      <c r="H2890" s="21" t="s">
        <v>4248</v>
      </c>
      <c r="I2890" s="19" t="s">
        <v>15692</v>
      </c>
      <c r="J2890" s="19" t="s">
        <v>9283</v>
      </c>
      <c r="K2890" s="20" t="s">
        <v>14098</v>
      </c>
      <c r="L2890" s="19" t="s">
        <v>25</v>
      </c>
    </row>
    <row r="2891" spans="1:12" x14ac:dyDescent="0.25">
      <c r="A2891" s="19" t="s">
        <v>3491</v>
      </c>
      <c r="B2891" s="19" t="s">
        <v>3492</v>
      </c>
      <c r="C2891" s="19" t="s">
        <v>4238</v>
      </c>
      <c r="D2891" s="19" t="s">
        <v>4239</v>
      </c>
      <c r="E2891" s="20" t="s">
        <v>21</v>
      </c>
      <c r="F2891" s="19" t="s">
        <v>21</v>
      </c>
      <c r="G2891" s="180">
        <v>100587</v>
      </c>
      <c r="H2891" s="21" t="s">
        <v>4249</v>
      </c>
      <c r="I2891" s="19" t="s">
        <v>15692</v>
      </c>
      <c r="J2891" s="19" t="s">
        <v>9283</v>
      </c>
      <c r="K2891" s="20" t="s">
        <v>14099</v>
      </c>
      <c r="L2891" s="19" t="s">
        <v>25</v>
      </c>
    </row>
    <row r="2892" spans="1:12" x14ac:dyDescent="0.25">
      <c r="A2892" s="19" t="s">
        <v>3491</v>
      </c>
      <c r="B2892" s="19" t="s">
        <v>3492</v>
      </c>
      <c r="C2892" s="19" t="s">
        <v>4238</v>
      </c>
      <c r="D2892" s="19" t="s">
        <v>4239</v>
      </c>
      <c r="E2892" s="20" t="s">
        <v>21</v>
      </c>
      <c r="F2892" s="19" t="s">
        <v>21</v>
      </c>
      <c r="G2892" s="180">
        <v>100588</v>
      </c>
      <c r="H2892" s="21" t="s">
        <v>4250</v>
      </c>
      <c r="I2892" s="19" t="s">
        <v>15692</v>
      </c>
      <c r="J2892" s="19" t="s">
        <v>9283</v>
      </c>
      <c r="K2892" s="20" t="s">
        <v>14100</v>
      </c>
      <c r="L2892" s="19" t="s">
        <v>25</v>
      </c>
    </row>
    <row r="2893" spans="1:12" x14ac:dyDescent="0.25">
      <c r="A2893" s="19" t="s">
        <v>3491</v>
      </c>
      <c r="B2893" s="19" t="s">
        <v>3492</v>
      </c>
      <c r="C2893" s="19" t="s">
        <v>4238</v>
      </c>
      <c r="D2893" s="19" t="s">
        <v>4239</v>
      </c>
      <c r="E2893" s="20" t="s">
        <v>21</v>
      </c>
      <c r="F2893" s="19" t="s">
        <v>21</v>
      </c>
      <c r="G2893" s="180">
        <v>100589</v>
      </c>
      <c r="H2893" s="21" t="s">
        <v>4251</v>
      </c>
      <c r="I2893" s="19" t="s">
        <v>15692</v>
      </c>
      <c r="J2893" s="19" t="s">
        <v>9283</v>
      </c>
      <c r="K2893" s="20" t="s">
        <v>14101</v>
      </c>
      <c r="L2893" s="19" t="s">
        <v>25</v>
      </c>
    </row>
    <row r="2894" spans="1:12" x14ac:dyDescent="0.25">
      <c r="A2894" s="19" t="s">
        <v>3491</v>
      </c>
      <c r="B2894" s="19" t="s">
        <v>3492</v>
      </c>
      <c r="C2894" s="19" t="s">
        <v>4238</v>
      </c>
      <c r="D2894" s="19" t="s">
        <v>4239</v>
      </c>
      <c r="E2894" s="20" t="s">
        <v>21</v>
      </c>
      <c r="F2894" s="19" t="s">
        <v>21</v>
      </c>
      <c r="G2894" s="180">
        <v>100590</v>
      </c>
      <c r="H2894" s="21" t="s">
        <v>4252</v>
      </c>
      <c r="I2894" s="19" t="s">
        <v>15692</v>
      </c>
      <c r="J2894" s="19" t="s">
        <v>9283</v>
      </c>
      <c r="K2894" s="20" t="s">
        <v>14102</v>
      </c>
      <c r="L2894" s="19" t="s">
        <v>25</v>
      </c>
    </row>
    <row r="2895" spans="1:12" x14ac:dyDescent="0.25">
      <c r="A2895" s="19" t="s">
        <v>3491</v>
      </c>
      <c r="B2895" s="19" t="s">
        <v>3492</v>
      </c>
      <c r="C2895" s="19" t="s">
        <v>4238</v>
      </c>
      <c r="D2895" s="19" t="s">
        <v>4239</v>
      </c>
      <c r="E2895" s="20" t="s">
        <v>21</v>
      </c>
      <c r="F2895" s="19" t="s">
        <v>21</v>
      </c>
      <c r="G2895" s="180">
        <v>100591</v>
      </c>
      <c r="H2895" s="21" t="s">
        <v>4253</v>
      </c>
      <c r="I2895" s="19" t="s">
        <v>15692</v>
      </c>
      <c r="J2895" s="19" t="s">
        <v>9283</v>
      </c>
      <c r="K2895" s="20" t="s">
        <v>14103</v>
      </c>
      <c r="L2895" s="19" t="s">
        <v>25</v>
      </c>
    </row>
    <row r="2896" spans="1:12" x14ac:dyDescent="0.25">
      <c r="A2896" s="19" t="s">
        <v>3491</v>
      </c>
      <c r="B2896" s="19" t="s">
        <v>3492</v>
      </c>
      <c r="C2896" s="19" t="s">
        <v>4238</v>
      </c>
      <c r="D2896" s="19" t="s">
        <v>4239</v>
      </c>
      <c r="E2896" s="20" t="s">
        <v>21</v>
      </c>
      <c r="F2896" s="19" t="s">
        <v>21</v>
      </c>
      <c r="G2896" s="180">
        <v>100592</v>
      </c>
      <c r="H2896" s="21" t="s">
        <v>4254</v>
      </c>
      <c r="I2896" s="19" t="s">
        <v>15692</v>
      </c>
      <c r="J2896" s="19" t="s">
        <v>9283</v>
      </c>
      <c r="K2896" s="20" t="s">
        <v>14104</v>
      </c>
      <c r="L2896" s="19" t="s">
        <v>25</v>
      </c>
    </row>
    <row r="2897" spans="1:12" x14ac:dyDescent="0.25">
      <c r="A2897" s="19" t="s">
        <v>3491</v>
      </c>
      <c r="B2897" s="19" t="s">
        <v>3492</v>
      </c>
      <c r="C2897" s="19" t="s">
        <v>4238</v>
      </c>
      <c r="D2897" s="19" t="s">
        <v>4239</v>
      </c>
      <c r="E2897" s="20" t="s">
        <v>21</v>
      </c>
      <c r="F2897" s="19" t="s">
        <v>21</v>
      </c>
      <c r="G2897" s="180">
        <v>100593</v>
      </c>
      <c r="H2897" s="21" t="s">
        <v>4255</v>
      </c>
      <c r="I2897" s="19" t="s">
        <v>15692</v>
      </c>
      <c r="J2897" s="19" t="s">
        <v>9283</v>
      </c>
      <c r="K2897" s="20" t="s">
        <v>14105</v>
      </c>
      <c r="L2897" s="19" t="s">
        <v>25</v>
      </c>
    </row>
    <row r="2898" spans="1:12" x14ac:dyDescent="0.25">
      <c r="A2898" s="19" t="s">
        <v>3491</v>
      </c>
      <c r="B2898" s="19" t="s">
        <v>3492</v>
      </c>
      <c r="C2898" s="19" t="s">
        <v>4238</v>
      </c>
      <c r="D2898" s="19" t="s">
        <v>4239</v>
      </c>
      <c r="E2898" s="20" t="s">
        <v>21</v>
      </c>
      <c r="F2898" s="19" t="s">
        <v>21</v>
      </c>
      <c r="G2898" s="180">
        <v>100594</v>
      </c>
      <c r="H2898" s="21" t="s">
        <v>4256</v>
      </c>
      <c r="I2898" s="19" t="s">
        <v>15692</v>
      </c>
      <c r="J2898" s="19" t="s">
        <v>9283</v>
      </c>
      <c r="K2898" s="20" t="s">
        <v>14106</v>
      </c>
      <c r="L2898" s="19" t="s">
        <v>25</v>
      </c>
    </row>
    <row r="2899" spans="1:12" x14ac:dyDescent="0.25">
      <c r="A2899" s="19" t="s">
        <v>3491</v>
      </c>
      <c r="B2899" s="19" t="s">
        <v>3492</v>
      </c>
      <c r="C2899" s="19" t="s">
        <v>4238</v>
      </c>
      <c r="D2899" s="19" t="s">
        <v>4239</v>
      </c>
      <c r="E2899" s="20" t="s">
        <v>21</v>
      </c>
      <c r="F2899" s="19" t="s">
        <v>21</v>
      </c>
      <c r="G2899" s="180">
        <v>100595</v>
      </c>
      <c r="H2899" s="21" t="s">
        <v>4257</v>
      </c>
      <c r="I2899" s="19" t="s">
        <v>15692</v>
      </c>
      <c r="J2899" s="19" t="s">
        <v>9283</v>
      </c>
      <c r="K2899" s="20" t="s">
        <v>14107</v>
      </c>
      <c r="L2899" s="19" t="s">
        <v>25</v>
      </c>
    </row>
    <row r="2900" spans="1:12" x14ac:dyDescent="0.25">
      <c r="A2900" s="19" t="s">
        <v>3491</v>
      </c>
      <c r="B2900" s="19" t="s">
        <v>3492</v>
      </c>
      <c r="C2900" s="19" t="s">
        <v>4238</v>
      </c>
      <c r="D2900" s="19" t="s">
        <v>4239</v>
      </c>
      <c r="E2900" s="20" t="s">
        <v>21</v>
      </c>
      <c r="F2900" s="19" t="s">
        <v>21</v>
      </c>
      <c r="G2900" s="180">
        <v>100596</v>
      </c>
      <c r="H2900" s="21" t="s">
        <v>4258</v>
      </c>
      <c r="I2900" s="19" t="s">
        <v>15692</v>
      </c>
      <c r="J2900" s="19" t="s">
        <v>9283</v>
      </c>
      <c r="K2900" s="20" t="s">
        <v>14108</v>
      </c>
      <c r="L2900" s="19" t="s">
        <v>25</v>
      </c>
    </row>
    <row r="2901" spans="1:12" x14ac:dyDescent="0.25">
      <c r="A2901" s="19" t="s">
        <v>3491</v>
      </c>
      <c r="B2901" s="19" t="s">
        <v>3492</v>
      </c>
      <c r="C2901" s="19" t="s">
        <v>4238</v>
      </c>
      <c r="D2901" s="19" t="s">
        <v>4239</v>
      </c>
      <c r="E2901" s="20" t="s">
        <v>21</v>
      </c>
      <c r="F2901" s="19" t="s">
        <v>21</v>
      </c>
      <c r="G2901" s="180">
        <v>100597</v>
      </c>
      <c r="H2901" s="21" t="s">
        <v>4259</v>
      </c>
      <c r="I2901" s="19" t="s">
        <v>15692</v>
      </c>
      <c r="J2901" s="19" t="s">
        <v>9283</v>
      </c>
      <c r="K2901" s="20" t="s">
        <v>14109</v>
      </c>
      <c r="L2901" s="19" t="s">
        <v>25</v>
      </c>
    </row>
    <row r="2902" spans="1:12" x14ac:dyDescent="0.25">
      <c r="A2902" s="19" t="s">
        <v>3491</v>
      </c>
      <c r="B2902" s="19" t="s">
        <v>3492</v>
      </c>
      <c r="C2902" s="19" t="s">
        <v>4238</v>
      </c>
      <c r="D2902" s="19" t="s">
        <v>4239</v>
      </c>
      <c r="E2902" s="20" t="s">
        <v>21</v>
      </c>
      <c r="F2902" s="19" t="s">
        <v>21</v>
      </c>
      <c r="G2902" s="180">
        <v>100598</v>
      </c>
      <c r="H2902" s="21" t="s">
        <v>4260</v>
      </c>
      <c r="I2902" s="19" t="s">
        <v>15692</v>
      </c>
      <c r="J2902" s="19" t="s">
        <v>9283</v>
      </c>
      <c r="K2902" s="20" t="s">
        <v>14110</v>
      </c>
      <c r="L2902" s="19" t="s">
        <v>25</v>
      </c>
    </row>
    <row r="2903" spans="1:12" ht="27" x14ac:dyDescent="0.25">
      <c r="A2903" s="19" t="s">
        <v>3491</v>
      </c>
      <c r="B2903" s="19" t="s">
        <v>3492</v>
      </c>
      <c r="C2903" s="19" t="s">
        <v>4238</v>
      </c>
      <c r="D2903" s="19" t="s">
        <v>4239</v>
      </c>
      <c r="E2903" s="20" t="s">
        <v>21</v>
      </c>
      <c r="F2903" s="19" t="s">
        <v>21</v>
      </c>
      <c r="G2903" s="180">
        <v>100599</v>
      </c>
      <c r="H2903" s="21" t="s">
        <v>4261</v>
      </c>
      <c r="I2903" s="19" t="s">
        <v>15692</v>
      </c>
      <c r="J2903" s="19" t="s">
        <v>9283</v>
      </c>
      <c r="K2903" s="20" t="s">
        <v>11712</v>
      </c>
      <c r="L2903" s="19" t="s">
        <v>25</v>
      </c>
    </row>
    <row r="2904" spans="1:12" ht="27" x14ac:dyDescent="0.25">
      <c r="A2904" s="19" t="s">
        <v>3491</v>
      </c>
      <c r="B2904" s="19" t="s">
        <v>3492</v>
      </c>
      <c r="C2904" s="19" t="s">
        <v>4238</v>
      </c>
      <c r="D2904" s="19" t="s">
        <v>4239</v>
      </c>
      <c r="E2904" s="20" t="s">
        <v>21</v>
      </c>
      <c r="F2904" s="19" t="s">
        <v>21</v>
      </c>
      <c r="G2904" s="180">
        <v>100600</v>
      </c>
      <c r="H2904" s="21" t="s">
        <v>4262</v>
      </c>
      <c r="I2904" s="19" t="s">
        <v>15692</v>
      </c>
      <c r="J2904" s="19" t="s">
        <v>9283</v>
      </c>
      <c r="K2904" s="20" t="s">
        <v>14111</v>
      </c>
      <c r="L2904" s="19" t="s">
        <v>25</v>
      </c>
    </row>
    <row r="2905" spans="1:12" ht="27" x14ac:dyDescent="0.25">
      <c r="A2905" s="19" t="s">
        <v>3491</v>
      </c>
      <c r="B2905" s="19" t="s">
        <v>3492</v>
      </c>
      <c r="C2905" s="19" t="s">
        <v>4238</v>
      </c>
      <c r="D2905" s="19" t="s">
        <v>4239</v>
      </c>
      <c r="E2905" s="20" t="s">
        <v>21</v>
      </c>
      <c r="F2905" s="19" t="s">
        <v>21</v>
      </c>
      <c r="G2905" s="180">
        <v>100601</v>
      </c>
      <c r="H2905" s="21" t="s">
        <v>4263</v>
      </c>
      <c r="I2905" s="19" t="s">
        <v>15692</v>
      </c>
      <c r="J2905" s="19" t="s">
        <v>9283</v>
      </c>
      <c r="K2905" s="20" t="s">
        <v>14112</v>
      </c>
      <c r="L2905" s="19" t="s">
        <v>25</v>
      </c>
    </row>
    <row r="2906" spans="1:12" ht="27" x14ac:dyDescent="0.25">
      <c r="A2906" s="19" t="s">
        <v>3491</v>
      </c>
      <c r="B2906" s="19" t="s">
        <v>3492</v>
      </c>
      <c r="C2906" s="19" t="s">
        <v>4238</v>
      </c>
      <c r="D2906" s="19" t="s">
        <v>4239</v>
      </c>
      <c r="E2906" s="20" t="s">
        <v>21</v>
      </c>
      <c r="F2906" s="19" t="s">
        <v>21</v>
      </c>
      <c r="G2906" s="180">
        <v>100602</v>
      </c>
      <c r="H2906" s="21" t="s">
        <v>4264</v>
      </c>
      <c r="I2906" s="19" t="s">
        <v>15692</v>
      </c>
      <c r="J2906" s="19" t="s">
        <v>9283</v>
      </c>
      <c r="K2906" s="20" t="s">
        <v>14113</v>
      </c>
      <c r="L2906" s="19" t="s">
        <v>25</v>
      </c>
    </row>
    <row r="2907" spans="1:12" ht="27" x14ac:dyDescent="0.25">
      <c r="A2907" s="19" t="s">
        <v>3491</v>
      </c>
      <c r="B2907" s="19" t="s">
        <v>3492</v>
      </c>
      <c r="C2907" s="19" t="s">
        <v>4238</v>
      </c>
      <c r="D2907" s="19" t="s">
        <v>4239</v>
      </c>
      <c r="E2907" s="20" t="s">
        <v>21</v>
      </c>
      <c r="F2907" s="19" t="s">
        <v>21</v>
      </c>
      <c r="G2907" s="180">
        <v>100603</v>
      </c>
      <c r="H2907" s="21" t="s">
        <v>4265</v>
      </c>
      <c r="I2907" s="19" t="s">
        <v>15692</v>
      </c>
      <c r="J2907" s="19" t="s">
        <v>9283</v>
      </c>
      <c r="K2907" s="20" t="s">
        <v>14114</v>
      </c>
      <c r="L2907" s="19" t="s">
        <v>25</v>
      </c>
    </row>
    <row r="2908" spans="1:12" ht="27" x14ac:dyDescent="0.25">
      <c r="A2908" s="19" t="s">
        <v>3491</v>
      </c>
      <c r="B2908" s="19" t="s">
        <v>3492</v>
      </c>
      <c r="C2908" s="19" t="s">
        <v>4238</v>
      </c>
      <c r="D2908" s="19" t="s">
        <v>4239</v>
      </c>
      <c r="E2908" s="20" t="s">
        <v>21</v>
      </c>
      <c r="F2908" s="19" t="s">
        <v>21</v>
      </c>
      <c r="G2908" s="180">
        <v>100604</v>
      </c>
      <c r="H2908" s="21" t="s">
        <v>4266</v>
      </c>
      <c r="I2908" s="19" t="s">
        <v>15692</v>
      </c>
      <c r="J2908" s="19" t="s">
        <v>9283</v>
      </c>
      <c r="K2908" s="20" t="s">
        <v>14115</v>
      </c>
      <c r="L2908" s="19" t="s">
        <v>25</v>
      </c>
    </row>
    <row r="2909" spans="1:12" ht="27" x14ac:dyDescent="0.25">
      <c r="A2909" s="19" t="s">
        <v>3491</v>
      </c>
      <c r="B2909" s="19" t="s">
        <v>3492</v>
      </c>
      <c r="C2909" s="19" t="s">
        <v>4238</v>
      </c>
      <c r="D2909" s="19" t="s">
        <v>4239</v>
      </c>
      <c r="E2909" s="20" t="s">
        <v>21</v>
      </c>
      <c r="F2909" s="19" t="s">
        <v>21</v>
      </c>
      <c r="G2909" s="180">
        <v>100605</v>
      </c>
      <c r="H2909" s="21" t="s">
        <v>4267</v>
      </c>
      <c r="I2909" s="19" t="s">
        <v>15692</v>
      </c>
      <c r="J2909" s="19" t="s">
        <v>9283</v>
      </c>
      <c r="K2909" s="20" t="s">
        <v>14116</v>
      </c>
      <c r="L2909" s="19" t="s">
        <v>25</v>
      </c>
    </row>
    <row r="2910" spans="1:12" ht="27" x14ac:dyDescent="0.25">
      <c r="A2910" s="19" t="s">
        <v>3491</v>
      </c>
      <c r="B2910" s="19" t="s">
        <v>3492</v>
      </c>
      <c r="C2910" s="19" t="s">
        <v>4238</v>
      </c>
      <c r="D2910" s="19" t="s">
        <v>4239</v>
      </c>
      <c r="E2910" s="20" t="s">
        <v>21</v>
      </c>
      <c r="F2910" s="19" t="s">
        <v>21</v>
      </c>
      <c r="G2910" s="180">
        <v>100606</v>
      </c>
      <c r="H2910" s="21" t="s">
        <v>4268</v>
      </c>
      <c r="I2910" s="19" t="s">
        <v>15692</v>
      </c>
      <c r="J2910" s="19" t="s">
        <v>9283</v>
      </c>
      <c r="K2910" s="20" t="s">
        <v>14117</v>
      </c>
      <c r="L2910" s="19" t="s">
        <v>25</v>
      </c>
    </row>
    <row r="2911" spans="1:12" ht="27" x14ac:dyDescent="0.25">
      <c r="A2911" s="19" t="s">
        <v>3491</v>
      </c>
      <c r="B2911" s="19" t="s">
        <v>3492</v>
      </c>
      <c r="C2911" s="19" t="s">
        <v>4238</v>
      </c>
      <c r="D2911" s="19" t="s">
        <v>4239</v>
      </c>
      <c r="E2911" s="20" t="s">
        <v>21</v>
      </c>
      <c r="F2911" s="19" t="s">
        <v>21</v>
      </c>
      <c r="G2911" s="180">
        <v>100607</v>
      </c>
      <c r="H2911" s="21" t="s">
        <v>4269</v>
      </c>
      <c r="I2911" s="19" t="s">
        <v>15692</v>
      </c>
      <c r="J2911" s="19" t="s">
        <v>9283</v>
      </c>
      <c r="K2911" s="20" t="s">
        <v>14118</v>
      </c>
      <c r="L2911" s="19" t="s">
        <v>25</v>
      </c>
    </row>
    <row r="2912" spans="1:12" ht="27" x14ac:dyDescent="0.25">
      <c r="A2912" s="19" t="s">
        <v>3491</v>
      </c>
      <c r="B2912" s="19" t="s">
        <v>3492</v>
      </c>
      <c r="C2912" s="19" t="s">
        <v>4238</v>
      </c>
      <c r="D2912" s="19" t="s">
        <v>4239</v>
      </c>
      <c r="E2912" s="20" t="s">
        <v>21</v>
      </c>
      <c r="F2912" s="19" t="s">
        <v>21</v>
      </c>
      <c r="G2912" s="180">
        <v>100608</v>
      </c>
      <c r="H2912" s="21" t="s">
        <v>4270</v>
      </c>
      <c r="I2912" s="19" t="s">
        <v>15692</v>
      </c>
      <c r="J2912" s="19" t="s">
        <v>9283</v>
      </c>
      <c r="K2912" s="20" t="s">
        <v>14119</v>
      </c>
      <c r="L2912" s="19" t="s">
        <v>25</v>
      </c>
    </row>
    <row r="2913" spans="1:12" ht="27" x14ac:dyDescent="0.25">
      <c r="A2913" s="19" t="s">
        <v>3491</v>
      </c>
      <c r="B2913" s="19" t="s">
        <v>3492</v>
      </c>
      <c r="C2913" s="19" t="s">
        <v>4238</v>
      </c>
      <c r="D2913" s="19" t="s">
        <v>4239</v>
      </c>
      <c r="E2913" s="20" t="s">
        <v>21</v>
      </c>
      <c r="F2913" s="19" t="s">
        <v>21</v>
      </c>
      <c r="G2913" s="180">
        <v>100609</v>
      </c>
      <c r="H2913" s="21" t="s">
        <v>4271</v>
      </c>
      <c r="I2913" s="19" t="s">
        <v>15692</v>
      </c>
      <c r="J2913" s="19" t="s">
        <v>9283</v>
      </c>
      <c r="K2913" s="20" t="s">
        <v>14120</v>
      </c>
      <c r="L2913" s="19" t="s">
        <v>25</v>
      </c>
    </row>
    <row r="2914" spans="1:12" ht="27" x14ac:dyDescent="0.25">
      <c r="A2914" s="19" t="s">
        <v>3491</v>
      </c>
      <c r="B2914" s="19" t="s">
        <v>3492</v>
      </c>
      <c r="C2914" s="19" t="s">
        <v>4238</v>
      </c>
      <c r="D2914" s="19" t="s">
        <v>4239</v>
      </c>
      <c r="E2914" s="20" t="s">
        <v>21</v>
      </c>
      <c r="F2914" s="19" t="s">
        <v>21</v>
      </c>
      <c r="G2914" s="180">
        <v>100610</v>
      </c>
      <c r="H2914" s="21" t="s">
        <v>4272</v>
      </c>
      <c r="I2914" s="19" t="s">
        <v>15692</v>
      </c>
      <c r="J2914" s="19" t="s">
        <v>9283</v>
      </c>
      <c r="K2914" s="20" t="s">
        <v>14121</v>
      </c>
      <c r="L2914" s="19" t="s">
        <v>25</v>
      </c>
    </row>
    <row r="2915" spans="1:12" ht="27" x14ac:dyDescent="0.25">
      <c r="A2915" s="19" t="s">
        <v>3491</v>
      </c>
      <c r="B2915" s="19" t="s">
        <v>3492</v>
      </c>
      <c r="C2915" s="19" t="s">
        <v>4238</v>
      </c>
      <c r="D2915" s="19" t="s">
        <v>4239</v>
      </c>
      <c r="E2915" s="20" t="s">
        <v>21</v>
      </c>
      <c r="F2915" s="19" t="s">
        <v>21</v>
      </c>
      <c r="G2915" s="180">
        <v>100611</v>
      </c>
      <c r="H2915" s="21" t="s">
        <v>4273</v>
      </c>
      <c r="I2915" s="19" t="s">
        <v>15692</v>
      </c>
      <c r="J2915" s="19" t="s">
        <v>9283</v>
      </c>
      <c r="K2915" s="20" t="s">
        <v>14122</v>
      </c>
      <c r="L2915" s="19" t="s">
        <v>25</v>
      </c>
    </row>
    <row r="2916" spans="1:12" ht="27" x14ac:dyDescent="0.25">
      <c r="A2916" s="19" t="s">
        <v>3491</v>
      </c>
      <c r="B2916" s="19" t="s">
        <v>3492</v>
      </c>
      <c r="C2916" s="19" t="s">
        <v>4238</v>
      </c>
      <c r="D2916" s="19" t="s">
        <v>4239</v>
      </c>
      <c r="E2916" s="20" t="s">
        <v>21</v>
      </c>
      <c r="F2916" s="19" t="s">
        <v>21</v>
      </c>
      <c r="G2916" s="180">
        <v>100612</v>
      </c>
      <c r="H2916" s="21" t="s">
        <v>4274</v>
      </c>
      <c r="I2916" s="19" t="s">
        <v>15692</v>
      </c>
      <c r="J2916" s="19" t="s">
        <v>9283</v>
      </c>
      <c r="K2916" s="20" t="s">
        <v>14123</v>
      </c>
      <c r="L2916" s="19" t="s">
        <v>25</v>
      </c>
    </row>
    <row r="2917" spans="1:12" ht="27" x14ac:dyDescent="0.25">
      <c r="A2917" s="19" t="s">
        <v>3491</v>
      </c>
      <c r="B2917" s="19" t="s">
        <v>3492</v>
      </c>
      <c r="C2917" s="19" t="s">
        <v>4238</v>
      </c>
      <c r="D2917" s="19" t="s">
        <v>4239</v>
      </c>
      <c r="E2917" s="20" t="s">
        <v>21</v>
      </c>
      <c r="F2917" s="19" t="s">
        <v>21</v>
      </c>
      <c r="G2917" s="180">
        <v>100613</v>
      </c>
      <c r="H2917" s="21" t="s">
        <v>4275</v>
      </c>
      <c r="I2917" s="19" t="s">
        <v>15692</v>
      </c>
      <c r="J2917" s="19" t="s">
        <v>9283</v>
      </c>
      <c r="K2917" s="20" t="s">
        <v>14124</v>
      </c>
      <c r="L2917" s="19" t="s">
        <v>25</v>
      </c>
    </row>
    <row r="2918" spans="1:12" ht="27" x14ac:dyDescent="0.25">
      <c r="A2918" s="19" t="s">
        <v>3491</v>
      </c>
      <c r="B2918" s="19" t="s">
        <v>3492</v>
      </c>
      <c r="C2918" s="19" t="s">
        <v>4238</v>
      </c>
      <c r="D2918" s="19" t="s">
        <v>4239</v>
      </c>
      <c r="E2918" s="20" t="s">
        <v>21</v>
      </c>
      <c r="F2918" s="19" t="s">
        <v>21</v>
      </c>
      <c r="G2918" s="180">
        <v>100614</v>
      </c>
      <c r="H2918" s="21" t="s">
        <v>4276</v>
      </c>
      <c r="I2918" s="19" t="s">
        <v>15692</v>
      </c>
      <c r="J2918" s="19" t="s">
        <v>9283</v>
      </c>
      <c r="K2918" s="20" t="s">
        <v>14125</v>
      </c>
      <c r="L2918" s="19" t="s">
        <v>25</v>
      </c>
    </row>
    <row r="2919" spans="1:12" ht="27" x14ac:dyDescent="0.25">
      <c r="A2919" s="19" t="s">
        <v>3491</v>
      </c>
      <c r="B2919" s="19" t="s">
        <v>3492</v>
      </c>
      <c r="C2919" s="19" t="s">
        <v>4238</v>
      </c>
      <c r="D2919" s="19" t="s">
        <v>4239</v>
      </c>
      <c r="E2919" s="20" t="s">
        <v>21</v>
      </c>
      <c r="F2919" s="19" t="s">
        <v>21</v>
      </c>
      <c r="G2919" s="180">
        <v>100615</v>
      </c>
      <c r="H2919" s="21" t="s">
        <v>4277</v>
      </c>
      <c r="I2919" s="19" t="s">
        <v>15692</v>
      </c>
      <c r="J2919" s="19" t="s">
        <v>9283</v>
      </c>
      <c r="K2919" s="20" t="s">
        <v>14126</v>
      </c>
      <c r="L2919" s="19" t="s">
        <v>25</v>
      </c>
    </row>
    <row r="2920" spans="1:12" ht="27" x14ac:dyDescent="0.25">
      <c r="A2920" s="19" t="s">
        <v>3491</v>
      </c>
      <c r="B2920" s="19" t="s">
        <v>3492</v>
      </c>
      <c r="C2920" s="19" t="s">
        <v>4238</v>
      </c>
      <c r="D2920" s="19" t="s">
        <v>4239</v>
      </c>
      <c r="E2920" s="20" t="s">
        <v>21</v>
      </c>
      <c r="F2920" s="19" t="s">
        <v>21</v>
      </c>
      <c r="G2920" s="180">
        <v>100616</v>
      </c>
      <c r="H2920" s="21" t="s">
        <v>4278</v>
      </c>
      <c r="I2920" s="19" t="s">
        <v>15692</v>
      </c>
      <c r="J2920" s="19" t="s">
        <v>9283</v>
      </c>
      <c r="K2920" s="20" t="s">
        <v>14127</v>
      </c>
      <c r="L2920" s="19" t="s">
        <v>25</v>
      </c>
    </row>
    <row r="2921" spans="1:12" ht="27" x14ac:dyDescent="0.25">
      <c r="A2921" s="19" t="s">
        <v>3491</v>
      </c>
      <c r="B2921" s="19" t="s">
        <v>3492</v>
      </c>
      <c r="C2921" s="19" t="s">
        <v>4238</v>
      </c>
      <c r="D2921" s="19" t="s">
        <v>4239</v>
      </c>
      <c r="E2921" s="20" t="s">
        <v>21</v>
      </c>
      <c r="F2921" s="19" t="s">
        <v>21</v>
      </c>
      <c r="G2921" s="180">
        <v>100617</v>
      </c>
      <c r="H2921" s="21" t="s">
        <v>4279</v>
      </c>
      <c r="I2921" s="19" t="s">
        <v>15692</v>
      </c>
      <c r="J2921" s="19" t="s">
        <v>9283</v>
      </c>
      <c r="K2921" s="20" t="s">
        <v>14128</v>
      </c>
      <c r="L2921" s="19" t="s">
        <v>25</v>
      </c>
    </row>
    <row r="2922" spans="1:12" ht="27" x14ac:dyDescent="0.25">
      <c r="A2922" s="19" t="s">
        <v>3491</v>
      </c>
      <c r="B2922" s="19" t="s">
        <v>3492</v>
      </c>
      <c r="C2922" s="19" t="s">
        <v>4238</v>
      </c>
      <c r="D2922" s="19" t="s">
        <v>4239</v>
      </c>
      <c r="E2922" s="20" t="s">
        <v>21</v>
      </c>
      <c r="F2922" s="19" t="s">
        <v>21</v>
      </c>
      <c r="G2922" s="180">
        <v>100618</v>
      </c>
      <c r="H2922" s="21" t="s">
        <v>4280</v>
      </c>
      <c r="I2922" s="19" t="s">
        <v>15692</v>
      </c>
      <c r="J2922" s="19" t="s">
        <v>9283</v>
      </c>
      <c r="K2922" s="20" t="s">
        <v>14129</v>
      </c>
      <c r="L2922" s="19" t="s">
        <v>25</v>
      </c>
    </row>
    <row r="2923" spans="1:12" x14ac:dyDescent="0.25">
      <c r="A2923" s="19" t="s">
        <v>3491</v>
      </c>
      <c r="B2923" s="19" t="s">
        <v>3492</v>
      </c>
      <c r="C2923" s="19" t="s">
        <v>4281</v>
      </c>
      <c r="D2923" s="19" t="s">
        <v>4282</v>
      </c>
      <c r="E2923" s="20" t="s">
        <v>21</v>
      </c>
      <c r="F2923" s="19" t="s">
        <v>21</v>
      </c>
      <c r="G2923" s="180">
        <v>100619</v>
      </c>
      <c r="H2923" s="21" t="s">
        <v>4283</v>
      </c>
      <c r="I2923" s="19" t="s">
        <v>15692</v>
      </c>
      <c r="J2923" s="19" t="s">
        <v>9283</v>
      </c>
      <c r="K2923" s="20" t="s">
        <v>14130</v>
      </c>
      <c r="L2923" s="19" t="s">
        <v>25</v>
      </c>
    </row>
    <row r="2924" spans="1:12" x14ac:dyDescent="0.25">
      <c r="A2924" s="19" t="s">
        <v>3491</v>
      </c>
      <c r="B2924" s="19" t="s">
        <v>3492</v>
      </c>
      <c r="C2924" s="19" t="s">
        <v>4281</v>
      </c>
      <c r="D2924" s="19" t="s">
        <v>4282</v>
      </c>
      <c r="E2924" s="20" t="s">
        <v>21</v>
      </c>
      <c r="F2924" s="19" t="s">
        <v>21</v>
      </c>
      <c r="G2924" s="180">
        <v>100620</v>
      </c>
      <c r="H2924" s="21" t="s">
        <v>4284</v>
      </c>
      <c r="I2924" s="19" t="s">
        <v>15692</v>
      </c>
      <c r="J2924" s="19" t="s">
        <v>9283</v>
      </c>
      <c r="K2924" s="20" t="s">
        <v>14131</v>
      </c>
      <c r="L2924" s="19" t="s">
        <v>25</v>
      </c>
    </row>
    <row r="2925" spans="1:12" x14ac:dyDescent="0.25">
      <c r="A2925" s="19" t="s">
        <v>3491</v>
      </c>
      <c r="B2925" s="19" t="s">
        <v>3492</v>
      </c>
      <c r="C2925" s="19" t="s">
        <v>4281</v>
      </c>
      <c r="D2925" s="19" t="s">
        <v>4282</v>
      </c>
      <c r="E2925" s="20" t="s">
        <v>21</v>
      </c>
      <c r="F2925" s="19" t="s">
        <v>21</v>
      </c>
      <c r="G2925" s="180">
        <v>100621</v>
      </c>
      <c r="H2925" s="21" t="s">
        <v>4285</v>
      </c>
      <c r="I2925" s="19" t="s">
        <v>15692</v>
      </c>
      <c r="J2925" s="19" t="s">
        <v>9283</v>
      </c>
      <c r="K2925" s="20" t="s">
        <v>14132</v>
      </c>
      <c r="L2925" s="19" t="s">
        <v>25</v>
      </c>
    </row>
    <row r="2926" spans="1:12" x14ac:dyDescent="0.25">
      <c r="A2926" s="19" t="s">
        <v>3491</v>
      </c>
      <c r="B2926" s="19" t="s">
        <v>3492</v>
      </c>
      <c r="C2926" s="19" t="s">
        <v>4281</v>
      </c>
      <c r="D2926" s="19" t="s">
        <v>4282</v>
      </c>
      <c r="E2926" s="20" t="s">
        <v>21</v>
      </c>
      <c r="F2926" s="19" t="s">
        <v>21</v>
      </c>
      <c r="G2926" s="180">
        <v>100622</v>
      </c>
      <c r="H2926" s="21" t="s">
        <v>4286</v>
      </c>
      <c r="I2926" s="19" t="s">
        <v>15692</v>
      </c>
      <c r="J2926" s="19" t="s">
        <v>9283</v>
      </c>
      <c r="K2926" s="20" t="s">
        <v>14133</v>
      </c>
      <c r="L2926" s="19" t="s">
        <v>25</v>
      </c>
    </row>
    <row r="2927" spans="1:12" x14ac:dyDescent="0.25">
      <c r="A2927" s="19" t="s">
        <v>3491</v>
      </c>
      <c r="B2927" s="19" t="s">
        <v>3492</v>
      </c>
      <c r="C2927" s="19" t="s">
        <v>4281</v>
      </c>
      <c r="D2927" s="19" t="s">
        <v>4282</v>
      </c>
      <c r="E2927" s="20" t="s">
        <v>21</v>
      </c>
      <c r="F2927" s="19" t="s">
        <v>21</v>
      </c>
      <c r="G2927" s="180">
        <v>100623</v>
      </c>
      <c r="H2927" s="21" t="s">
        <v>4287</v>
      </c>
      <c r="I2927" s="19" t="s">
        <v>15692</v>
      </c>
      <c r="J2927" s="19" t="s">
        <v>9283</v>
      </c>
      <c r="K2927" s="20" t="s">
        <v>14134</v>
      </c>
      <c r="L2927" s="19" t="s">
        <v>25</v>
      </c>
    </row>
    <row r="2928" spans="1:12" x14ac:dyDescent="0.25">
      <c r="A2928" s="19" t="s">
        <v>3491</v>
      </c>
      <c r="B2928" s="19" t="s">
        <v>3492</v>
      </c>
      <c r="C2928" s="19" t="s">
        <v>4288</v>
      </c>
      <c r="D2928" s="19" t="s">
        <v>4289</v>
      </c>
      <c r="E2928" s="20" t="s">
        <v>21</v>
      </c>
      <c r="F2928" s="19" t="s">
        <v>21</v>
      </c>
      <c r="G2928" s="180">
        <v>83479</v>
      </c>
      <c r="H2928" s="21" t="s">
        <v>4290</v>
      </c>
      <c r="I2928" s="19" t="s">
        <v>15692</v>
      </c>
      <c r="J2928" s="19" t="s">
        <v>9283</v>
      </c>
      <c r="K2928" s="20" t="s">
        <v>14135</v>
      </c>
      <c r="L2928" s="19" t="s">
        <v>25</v>
      </c>
    </row>
    <row r="2929" spans="1:12" x14ac:dyDescent="0.25">
      <c r="A2929" s="19" t="s">
        <v>3491</v>
      </c>
      <c r="B2929" s="19" t="s">
        <v>3492</v>
      </c>
      <c r="C2929" s="19" t="s">
        <v>4288</v>
      </c>
      <c r="D2929" s="19" t="s">
        <v>4289</v>
      </c>
      <c r="E2929" s="20" t="s">
        <v>21</v>
      </c>
      <c r="F2929" s="19" t="s">
        <v>21</v>
      </c>
      <c r="G2929" s="180">
        <v>97600</v>
      </c>
      <c r="H2929" s="21" t="s">
        <v>4291</v>
      </c>
      <c r="I2929" s="19" t="s">
        <v>15692</v>
      </c>
      <c r="J2929" s="19" t="s">
        <v>9283</v>
      </c>
      <c r="K2929" s="20" t="s">
        <v>6555</v>
      </c>
      <c r="L2929" s="19" t="s">
        <v>25</v>
      </c>
    </row>
    <row r="2930" spans="1:12" x14ac:dyDescent="0.25">
      <c r="A2930" s="19" t="s">
        <v>3491</v>
      </c>
      <c r="B2930" s="19" t="s">
        <v>3492</v>
      </c>
      <c r="C2930" s="19" t="s">
        <v>4288</v>
      </c>
      <c r="D2930" s="19" t="s">
        <v>4289</v>
      </c>
      <c r="E2930" s="20" t="s">
        <v>21</v>
      </c>
      <c r="F2930" s="19" t="s">
        <v>21</v>
      </c>
      <c r="G2930" s="180">
        <v>97601</v>
      </c>
      <c r="H2930" s="21" t="s">
        <v>4292</v>
      </c>
      <c r="I2930" s="19" t="s">
        <v>15692</v>
      </c>
      <c r="J2930" s="19" t="s">
        <v>9283</v>
      </c>
      <c r="K2930" s="20" t="s">
        <v>14136</v>
      </c>
      <c r="L2930" s="19" t="s">
        <v>25</v>
      </c>
    </row>
    <row r="2931" spans="1:12" x14ac:dyDescent="0.25">
      <c r="A2931" s="19" t="s">
        <v>3491</v>
      </c>
      <c r="B2931" s="19" t="s">
        <v>3492</v>
      </c>
      <c r="C2931" s="19" t="s">
        <v>4288</v>
      </c>
      <c r="D2931" s="19" t="s">
        <v>4289</v>
      </c>
      <c r="E2931" s="20" t="s">
        <v>21</v>
      </c>
      <c r="F2931" s="19" t="s">
        <v>21</v>
      </c>
      <c r="G2931" s="180">
        <v>97605</v>
      </c>
      <c r="H2931" s="21" t="s">
        <v>4293</v>
      </c>
      <c r="I2931" s="19" t="s">
        <v>15692</v>
      </c>
      <c r="J2931" s="19" t="s">
        <v>9283</v>
      </c>
      <c r="K2931" s="20" t="s">
        <v>14137</v>
      </c>
      <c r="L2931" s="19" t="s">
        <v>25</v>
      </c>
    </row>
    <row r="2932" spans="1:12" x14ac:dyDescent="0.25">
      <c r="A2932" s="19" t="s">
        <v>3491</v>
      </c>
      <c r="B2932" s="19" t="s">
        <v>3492</v>
      </c>
      <c r="C2932" s="19" t="s">
        <v>4288</v>
      </c>
      <c r="D2932" s="19" t="s">
        <v>4289</v>
      </c>
      <c r="E2932" s="20" t="s">
        <v>21</v>
      </c>
      <c r="F2932" s="19" t="s">
        <v>21</v>
      </c>
      <c r="G2932" s="180">
        <v>97606</v>
      </c>
      <c r="H2932" s="21" t="s">
        <v>4294</v>
      </c>
      <c r="I2932" s="19" t="s">
        <v>15692</v>
      </c>
      <c r="J2932" s="19" t="s">
        <v>9283</v>
      </c>
      <c r="K2932" s="20" t="s">
        <v>997</v>
      </c>
      <c r="L2932" s="19" t="s">
        <v>25</v>
      </c>
    </row>
    <row r="2933" spans="1:12" x14ac:dyDescent="0.25">
      <c r="A2933" s="19" t="s">
        <v>3491</v>
      </c>
      <c r="B2933" s="19" t="s">
        <v>3492</v>
      </c>
      <c r="C2933" s="19" t="s">
        <v>4288</v>
      </c>
      <c r="D2933" s="19" t="s">
        <v>4289</v>
      </c>
      <c r="E2933" s="20" t="s">
        <v>21</v>
      </c>
      <c r="F2933" s="19" t="s">
        <v>21</v>
      </c>
      <c r="G2933" s="180">
        <v>97607</v>
      </c>
      <c r="H2933" s="21" t="s">
        <v>4296</v>
      </c>
      <c r="I2933" s="19" t="s">
        <v>15692</v>
      </c>
      <c r="J2933" s="19" t="s">
        <v>9283</v>
      </c>
      <c r="K2933" s="20" t="s">
        <v>14138</v>
      </c>
      <c r="L2933" s="19" t="s">
        <v>25</v>
      </c>
    </row>
    <row r="2934" spans="1:12" x14ac:dyDescent="0.25">
      <c r="A2934" s="19" t="s">
        <v>3491</v>
      </c>
      <c r="B2934" s="19" t="s">
        <v>3492</v>
      </c>
      <c r="C2934" s="19" t="s">
        <v>4288</v>
      </c>
      <c r="D2934" s="19" t="s">
        <v>4289</v>
      </c>
      <c r="E2934" s="20" t="s">
        <v>21</v>
      </c>
      <c r="F2934" s="19" t="s">
        <v>21</v>
      </c>
      <c r="G2934" s="180">
        <v>97608</v>
      </c>
      <c r="H2934" s="21" t="s">
        <v>4297</v>
      </c>
      <c r="I2934" s="19" t="s">
        <v>15692</v>
      </c>
      <c r="J2934" s="19" t="s">
        <v>9283</v>
      </c>
      <c r="K2934" s="20" t="s">
        <v>14139</v>
      </c>
      <c r="L2934" s="19" t="s">
        <v>25</v>
      </c>
    </row>
    <row r="2935" spans="1:12" x14ac:dyDescent="0.25">
      <c r="A2935" s="19" t="s">
        <v>3491</v>
      </c>
      <c r="B2935" s="19" t="s">
        <v>3492</v>
      </c>
      <c r="C2935" s="19" t="s">
        <v>4298</v>
      </c>
      <c r="D2935" s="19" t="s">
        <v>4299</v>
      </c>
      <c r="E2935" s="20">
        <v>73857</v>
      </c>
      <c r="F2935" s="19" t="s">
        <v>4300</v>
      </c>
      <c r="G2935" s="19" t="s">
        <v>4301</v>
      </c>
      <c r="H2935" s="21" t="s">
        <v>4302</v>
      </c>
      <c r="I2935" s="19" t="s">
        <v>15692</v>
      </c>
      <c r="J2935" s="19" t="s">
        <v>9283</v>
      </c>
      <c r="K2935" s="20" t="s">
        <v>14140</v>
      </c>
      <c r="L2935" s="19" t="s">
        <v>25</v>
      </c>
    </row>
    <row r="2936" spans="1:12" x14ac:dyDescent="0.25">
      <c r="A2936" s="19" t="s">
        <v>3491</v>
      </c>
      <c r="B2936" s="19" t="s">
        <v>3492</v>
      </c>
      <c r="C2936" s="19" t="s">
        <v>4298</v>
      </c>
      <c r="D2936" s="19" t="s">
        <v>4299</v>
      </c>
      <c r="E2936" s="20">
        <v>73857</v>
      </c>
      <c r="F2936" s="19" t="s">
        <v>4300</v>
      </c>
      <c r="G2936" s="19" t="s">
        <v>4303</v>
      </c>
      <c r="H2936" s="21" t="s">
        <v>4304</v>
      </c>
      <c r="I2936" s="19" t="s">
        <v>15692</v>
      </c>
      <c r="J2936" s="19" t="s">
        <v>9283</v>
      </c>
      <c r="K2936" s="20" t="s">
        <v>14141</v>
      </c>
      <c r="L2936" s="19" t="s">
        <v>25</v>
      </c>
    </row>
    <row r="2937" spans="1:12" x14ac:dyDescent="0.25">
      <c r="A2937" s="19" t="s">
        <v>3491</v>
      </c>
      <c r="B2937" s="19" t="s">
        <v>3492</v>
      </c>
      <c r="C2937" s="19" t="s">
        <v>4298</v>
      </c>
      <c r="D2937" s="19" t="s">
        <v>4299</v>
      </c>
      <c r="E2937" s="20">
        <v>73857</v>
      </c>
      <c r="F2937" s="19" t="s">
        <v>4300</v>
      </c>
      <c r="G2937" s="19" t="s">
        <v>4305</v>
      </c>
      <c r="H2937" s="21" t="s">
        <v>4306</v>
      </c>
      <c r="I2937" s="19" t="s">
        <v>15692</v>
      </c>
      <c r="J2937" s="19" t="s">
        <v>9283</v>
      </c>
      <c r="K2937" s="20" t="s">
        <v>14142</v>
      </c>
      <c r="L2937" s="19" t="s">
        <v>25</v>
      </c>
    </row>
    <row r="2938" spans="1:12" x14ac:dyDescent="0.25">
      <c r="A2938" s="19" t="s">
        <v>3491</v>
      </c>
      <c r="B2938" s="19" t="s">
        <v>3492</v>
      </c>
      <c r="C2938" s="19" t="s">
        <v>4298</v>
      </c>
      <c r="D2938" s="19" t="s">
        <v>4299</v>
      </c>
      <c r="E2938" s="20">
        <v>73857</v>
      </c>
      <c r="F2938" s="19" t="s">
        <v>4300</v>
      </c>
      <c r="G2938" s="19" t="s">
        <v>4307</v>
      </c>
      <c r="H2938" s="21" t="s">
        <v>4308</v>
      </c>
      <c r="I2938" s="19" t="s">
        <v>15692</v>
      </c>
      <c r="J2938" s="19" t="s">
        <v>9283</v>
      </c>
      <c r="K2938" s="20" t="s">
        <v>14143</v>
      </c>
      <c r="L2938" s="19" t="s">
        <v>25</v>
      </c>
    </row>
    <row r="2939" spans="1:12" x14ac:dyDescent="0.25">
      <c r="A2939" s="19" t="s">
        <v>3491</v>
      </c>
      <c r="B2939" s="19" t="s">
        <v>3492</v>
      </c>
      <c r="C2939" s="19" t="s">
        <v>4298</v>
      </c>
      <c r="D2939" s="19" t="s">
        <v>4299</v>
      </c>
      <c r="E2939" s="20">
        <v>73857</v>
      </c>
      <c r="F2939" s="19" t="s">
        <v>4300</v>
      </c>
      <c r="G2939" s="19" t="s">
        <v>4309</v>
      </c>
      <c r="H2939" s="21" t="s">
        <v>4310</v>
      </c>
      <c r="I2939" s="19" t="s">
        <v>15692</v>
      </c>
      <c r="J2939" s="19" t="s">
        <v>9283</v>
      </c>
      <c r="K2939" s="20" t="s">
        <v>14144</v>
      </c>
      <c r="L2939" s="19" t="s">
        <v>25</v>
      </c>
    </row>
    <row r="2940" spans="1:12" x14ac:dyDescent="0.25">
      <c r="A2940" s="19" t="s">
        <v>3491</v>
      </c>
      <c r="B2940" s="19" t="s">
        <v>3492</v>
      </c>
      <c r="C2940" s="19" t="s">
        <v>4298</v>
      </c>
      <c r="D2940" s="19" t="s">
        <v>4299</v>
      </c>
      <c r="E2940" s="20">
        <v>73857</v>
      </c>
      <c r="F2940" s="19" t="s">
        <v>4300</v>
      </c>
      <c r="G2940" s="19" t="s">
        <v>4311</v>
      </c>
      <c r="H2940" s="21" t="s">
        <v>4312</v>
      </c>
      <c r="I2940" s="19" t="s">
        <v>15692</v>
      </c>
      <c r="J2940" s="19" t="s">
        <v>9283</v>
      </c>
      <c r="K2940" s="20" t="s">
        <v>14145</v>
      </c>
      <c r="L2940" s="19" t="s">
        <v>25</v>
      </c>
    </row>
    <row r="2941" spans="1:12" x14ac:dyDescent="0.25">
      <c r="A2941" s="19" t="s">
        <v>3491</v>
      </c>
      <c r="B2941" s="19" t="s">
        <v>3492</v>
      </c>
      <c r="C2941" s="19" t="s">
        <v>4298</v>
      </c>
      <c r="D2941" s="19" t="s">
        <v>4299</v>
      </c>
      <c r="E2941" s="20">
        <v>73857</v>
      </c>
      <c r="F2941" s="19" t="s">
        <v>4300</v>
      </c>
      <c r="G2941" s="19" t="s">
        <v>4313</v>
      </c>
      <c r="H2941" s="21" t="s">
        <v>4314</v>
      </c>
      <c r="I2941" s="19" t="s">
        <v>15692</v>
      </c>
      <c r="J2941" s="19" t="s">
        <v>9283</v>
      </c>
      <c r="K2941" s="20" t="s">
        <v>14146</v>
      </c>
      <c r="L2941" s="19" t="s">
        <v>25</v>
      </c>
    </row>
    <row r="2942" spans="1:12" x14ac:dyDescent="0.25">
      <c r="A2942" s="19" t="s">
        <v>3491</v>
      </c>
      <c r="B2942" s="19" t="s">
        <v>3492</v>
      </c>
      <c r="C2942" s="19" t="s">
        <v>4298</v>
      </c>
      <c r="D2942" s="19" t="s">
        <v>4299</v>
      </c>
      <c r="E2942" s="20">
        <v>73857</v>
      </c>
      <c r="F2942" s="19" t="s">
        <v>4300</v>
      </c>
      <c r="G2942" s="19" t="s">
        <v>4315</v>
      </c>
      <c r="H2942" s="21" t="s">
        <v>4316</v>
      </c>
      <c r="I2942" s="19" t="s">
        <v>15692</v>
      </c>
      <c r="J2942" s="19" t="s">
        <v>9283</v>
      </c>
      <c r="K2942" s="20" t="s">
        <v>14147</v>
      </c>
      <c r="L2942" s="19" t="s">
        <v>25</v>
      </c>
    </row>
    <row r="2943" spans="1:12" x14ac:dyDescent="0.25">
      <c r="A2943" s="19" t="s">
        <v>3491</v>
      </c>
      <c r="B2943" s="19" t="s">
        <v>3492</v>
      </c>
      <c r="C2943" s="19" t="s">
        <v>4298</v>
      </c>
      <c r="D2943" s="19" t="s">
        <v>4299</v>
      </c>
      <c r="E2943" s="20">
        <v>73857</v>
      </c>
      <c r="F2943" s="19" t="s">
        <v>4300</v>
      </c>
      <c r="G2943" s="19" t="s">
        <v>4317</v>
      </c>
      <c r="H2943" s="21" t="s">
        <v>4318</v>
      </c>
      <c r="I2943" s="19" t="s">
        <v>15692</v>
      </c>
      <c r="J2943" s="19" t="s">
        <v>9283</v>
      </c>
      <c r="K2943" s="20" t="s">
        <v>14148</v>
      </c>
      <c r="L2943" s="19" t="s">
        <v>25</v>
      </c>
    </row>
    <row r="2944" spans="1:12" x14ac:dyDescent="0.25">
      <c r="A2944" s="19" t="s">
        <v>3491</v>
      </c>
      <c r="B2944" s="19" t="s">
        <v>3492</v>
      </c>
      <c r="C2944" s="19" t="s">
        <v>4298</v>
      </c>
      <c r="D2944" s="19" t="s">
        <v>4299</v>
      </c>
      <c r="E2944" s="20">
        <v>73857</v>
      </c>
      <c r="F2944" s="19" t="s">
        <v>4300</v>
      </c>
      <c r="G2944" s="19" t="s">
        <v>4319</v>
      </c>
      <c r="H2944" s="21" t="s">
        <v>4320</v>
      </c>
      <c r="I2944" s="19" t="s">
        <v>15692</v>
      </c>
      <c r="J2944" s="19" t="s">
        <v>9283</v>
      </c>
      <c r="K2944" s="20" t="s">
        <v>14149</v>
      </c>
      <c r="L2944" s="19" t="s">
        <v>25</v>
      </c>
    </row>
    <row r="2945" spans="1:12" x14ac:dyDescent="0.25">
      <c r="A2945" s="19" t="s">
        <v>3491</v>
      </c>
      <c r="B2945" s="19" t="s">
        <v>3492</v>
      </c>
      <c r="C2945" s="19" t="s">
        <v>4321</v>
      </c>
      <c r="D2945" s="19" t="s">
        <v>4322</v>
      </c>
      <c r="E2945" s="20" t="s">
        <v>21</v>
      </c>
      <c r="F2945" s="19" t="s">
        <v>21</v>
      </c>
      <c r="G2945" s="180">
        <v>93128</v>
      </c>
      <c r="H2945" s="21" t="s">
        <v>4323</v>
      </c>
      <c r="I2945" s="19" t="s">
        <v>15692</v>
      </c>
      <c r="J2945" s="19" t="s">
        <v>23</v>
      </c>
      <c r="K2945" s="20" t="s">
        <v>14150</v>
      </c>
      <c r="L2945" s="19" t="s">
        <v>25</v>
      </c>
    </row>
    <row r="2946" spans="1:12" x14ac:dyDescent="0.25">
      <c r="A2946" s="19" t="s">
        <v>3491</v>
      </c>
      <c r="B2946" s="19" t="s">
        <v>3492</v>
      </c>
      <c r="C2946" s="19" t="s">
        <v>4321</v>
      </c>
      <c r="D2946" s="19" t="s">
        <v>4322</v>
      </c>
      <c r="E2946" s="20" t="s">
        <v>21</v>
      </c>
      <c r="F2946" s="19" t="s">
        <v>21</v>
      </c>
      <c r="G2946" s="180">
        <v>93137</v>
      </c>
      <c r="H2946" s="21" t="s">
        <v>4324</v>
      </c>
      <c r="I2946" s="19" t="s">
        <v>15692</v>
      </c>
      <c r="J2946" s="19" t="s">
        <v>23</v>
      </c>
      <c r="K2946" s="20" t="s">
        <v>14151</v>
      </c>
      <c r="L2946" s="19" t="s">
        <v>25</v>
      </c>
    </row>
    <row r="2947" spans="1:12" x14ac:dyDescent="0.25">
      <c r="A2947" s="19" t="s">
        <v>3491</v>
      </c>
      <c r="B2947" s="19" t="s">
        <v>3492</v>
      </c>
      <c r="C2947" s="19" t="s">
        <v>4321</v>
      </c>
      <c r="D2947" s="19" t="s">
        <v>4322</v>
      </c>
      <c r="E2947" s="20" t="s">
        <v>21</v>
      </c>
      <c r="F2947" s="19" t="s">
        <v>21</v>
      </c>
      <c r="G2947" s="180">
        <v>93138</v>
      </c>
      <c r="H2947" s="21" t="s">
        <v>4325</v>
      </c>
      <c r="I2947" s="19" t="s">
        <v>15692</v>
      </c>
      <c r="J2947" s="19" t="s">
        <v>23</v>
      </c>
      <c r="K2947" s="20" t="s">
        <v>14152</v>
      </c>
      <c r="L2947" s="19" t="s">
        <v>25</v>
      </c>
    </row>
    <row r="2948" spans="1:12" x14ac:dyDescent="0.25">
      <c r="A2948" s="19" t="s">
        <v>3491</v>
      </c>
      <c r="B2948" s="19" t="s">
        <v>3492</v>
      </c>
      <c r="C2948" s="19" t="s">
        <v>4321</v>
      </c>
      <c r="D2948" s="19" t="s">
        <v>4322</v>
      </c>
      <c r="E2948" s="20" t="s">
        <v>21</v>
      </c>
      <c r="F2948" s="19" t="s">
        <v>21</v>
      </c>
      <c r="G2948" s="180">
        <v>93139</v>
      </c>
      <c r="H2948" s="21" t="s">
        <v>4326</v>
      </c>
      <c r="I2948" s="19" t="s">
        <v>15692</v>
      </c>
      <c r="J2948" s="19" t="s">
        <v>23</v>
      </c>
      <c r="K2948" s="20" t="s">
        <v>120</v>
      </c>
      <c r="L2948" s="19" t="s">
        <v>25</v>
      </c>
    </row>
    <row r="2949" spans="1:12" ht="27" x14ac:dyDescent="0.25">
      <c r="A2949" s="19" t="s">
        <v>3491</v>
      </c>
      <c r="B2949" s="19" t="s">
        <v>3492</v>
      </c>
      <c r="C2949" s="19" t="s">
        <v>4321</v>
      </c>
      <c r="D2949" s="19" t="s">
        <v>4322</v>
      </c>
      <c r="E2949" s="20" t="s">
        <v>21</v>
      </c>
      <c r="F2949" s="19" t="s">
        <v>21</v>
      </c>
      <c r="G2949" s="180">
        <v>93140</v>
      </c>
      <c r="H2949" s="21" t="s">
        <v>4327</v>
      </c>
      <c r="I2949" s="19" t="s">
        <v>15692</v>
      </c>
      <c r="J2949" s="19" t="s">
        <v>23</v>
      </c>
      <c r="K2949" s="20" t="s">
        <v>14153</v>
      </c>
      <c r="L2949" s="19" t="s">
        <v>25</v>
      </c>
    </row>
    <row r="2950" spans="1:12" x14ac:dyDescent="0.25">
      <c r="A2950" s="19" t="s">
        <v>3491</v>
      </c>
      <c r="B2950" s="19" t="s">
        <v>3492</v>
      </c>
      <c r="C2950" s="19" t="s">
        <v>4321</v>
      </c>
      <c r="D2950" s="19" t="s">
        <v>4322</v>
      </c>
      <c r="E2950" s="20" t="s">
        <v>21</v>
      </c>
      <c r="F2950" s="19" t="s">
        <v>21</v>
      </c>
      <c r="G2950" s="180">
        <v>93141</v>
      </c>
      <c r="H2950" s="21" t="s">
        <v>4328</v>
      </c>
      <c r="I2950" s="19" t="s">
        <v>15692</v>
      </c>
      <c r="J2950" s="19" t="s">
        <v>23</v>
      </c>
      <c r="K2950" s="20" t="s">
        <v>14154</v>
      </c>
      <c r="L2950" s="19" t="s">
        <v>25</v>
      </c>
    </row>
    <row r="2951" spans="1:12" x14ac:dyDescent="0.25">
      <c r="A2951" s="19" t="s">
        <v>3491</v>
      </c>
      <c r="B2951" s="19" t="s">
        <v>3492</v>
      </c>
      <c r="C2951" s="19" t="s">
        <v>4321</v>
      </c>
      <c r="D2951" s="19" t="s">
        <v>4322</v>
      </c>
      <c r="E2951" s="20" t="s">
        <v>21</v>
      </c>
      <c r="F2951" s="19" t="s">
        <v>21</v>
      </c>
      <c r="G2951" s="180">
        <v>93142</v>
      </c>
      <c r="H2951" s="21" t="s">
        <v>4329</v>
      </c>
      <c r="I2951" s="19" t="s">
        <v>15692</v>
      </c>
      <c r="J2951" s="19" t="s">
        <v>23</v>
      </c>
      <c r="K2951" s="20" t="s">
        <v>14155</v>
      </c>
      <c r="L2951" s="19" t="s">
        <v>25</v>
      </c>
    </row>
    <row r="2952" spans="1:12" x14ac:dyDescent="0.25">
      <c r="A2952" s="19" t="s">
        <v>3491</v>
      </c>
      <c r="B2952" s="19" t="s">
        <v>3492</v>
      </c>
      <c r="C2952" s="19" t="s">
        <v>4321</v>
      </c>
      <c r="D2952" s="19" t="s">
        <v>4322</v>
      </c>
      <c r="E2952" s="20" t="s">
        <v>21</v>
      </c>
      <c r="F2952" s="19" t="s">
        <v>21</v>
      </c>
      <c r="G2952" s="180">
        <v>93143</v>
      </c>
      <c r="H2952" s="21" t="s">
        <v>4330</v>
      </c>
      <c r="I2952" s="19" t="s">
        <v>15692</v>
      </c>
      <c r="J2952" s="19" t="s">
        <v>23</v>
      </c>
      <c r="K2952" s="20" t="s">
        <v>9524</v>
      </c>
      <c r="L2952" s="19" t="s">
        <v>25</v>
      </c>
    </row>
    <row r="2953" spans="1:12" x14ac:dyDescent="0.25">
      <c r="A2953" s="19" t="s">
        <v>3491</v>
      </c>
      <c r="B2953" s="19" t="s">
        <v>3492</v>
      </c>
      <c r="C2953" s="19" t="s">
        <v>4321</v>
      </c>
      <c r="D2953" s="19" t="s">
        <v>4322</v>
      </c>
      <c r="E2953" s="20" t="s">
        <v>21</v>
      </c>
      <c r="F2953" s="19" t="s">
        <v>21</v>
      </c>
      <c r="G2953" s="180">
        <v>93144</v>
      </c>
      <c r="H2953" s="21" t="s">
        <v>4331</v>
      </c>
      <c r="I2953" s="19" t="s">
        <v>15692</v>
      </c>
      <c r="J2953" s="19" t="s">
        <v>23</v>
      </c>
      <c r="K2953" s="20" t="s">
        <v>14156</v>
      </c>
      <c r="L2953" s="19" t="s">
        <v>25</v>
      </c>
    </row>
    <row r="2954" spans="1:12" ht="27" x14ac:dyDescent="0.25">
      <c r="A2954" s="19" t="s">
        <v>3491</v>
      </c>
      <c r="B2954" s="19" t="s">
        <v>3492</v>
      </c>
      <c r="C2954" s="19" t="s">
        <v>4321</v>
      </c>
      <c r="D2954" s="19" t="s">
        <v>4322</v>
      </c>
      <c r="E2954" s="20" t="s">
        <v>21</v>
      </c>
      <c r="F2954" s="19" t="s">
        <v>21</v>
      </c>
      <c r="G2954" s="180">
        <v>93145</v>
      </c>
      <c r="H2954" s="21" t="s">
        <v>4332</v>
      </c>
      <c r="I2954" s="19" t="s">
        <v>15692</v>
      </c>
      <c r="J2954" s="19" t="s">
        <v>23</v>
      </c>
      <c r="K2954" s="20" t="s">
        <v>14157</v>
      </c>
      <c r="L2954" s="19" t="s">
        <v>25</v>
      </c>
    </row>
    <row r="2955" spans="1:12" ht="27" x14ac:dyDescent="0.25">
      <c r="A2955" s="19" t="s">
        <v>3491</v>
      </c>
      <c r="B2955" s="19" t="s">
        <v>3492</v>
      </c>
      <c r="C2955" s="19" t="s">
        <v>4321</v>
      </c>
      <c r="D2955" s="19" t="s">
        <v>4322</v>
      </c>
      <c r="E2955" s="20" t="s">
        <v>21</v>
      </c>
      <c r="F2955" s="19" t="s">
        <v>21</v>
      </c>
      <c r="G2955" s="180">
        <v>93146</v>
      </c>
      <c r="H2955" s="21" t="s">
        <v>4334</v>
      </c>
      <c r="I2955" s="19" t="s">
        <v>15692</v>
      </c>
      <c r="J2955" s="19" t="s">
        <v>23</v>
      </c>
      <c r="K2955" s="20" t="s">
        <v>14158</v>
      </c>
      <c r="L2955" s="19" t="s">
        <v>25</v>
      </c>
    </row>
    <row r="2956" spans="1:12" ht="27" x14ac:dyDescent="0.25">
      <c r="A2956" s="19" t="s">
        <v>3491</v>
      </c>
      <c r="B2956" s="19" t="s">
        <v>3492</v>
      </c>
      <c r="C2956" s="19" t="s">
        <v>4321</v>
      </c>
      <c r="D2956" s="19" t="s">
        <v>4322</v>
      </c>
      <c r="E2956" s="20" t="s">
        <v>21</v>
      </c>
      <c r="F2956" s="19" t="s">
        <v>21</v>
      </c>
      <c r="G2956" s="180">
        <v>93147</v>
      </c>
      <c r="H2956" s="21" t="s">
        <v>4335</v>
      </c>
      <c r="I2956" s="19" t="s">
        <v>15692</v>
      </c>
      <c r="J2956" s="19" t="s">
        <v>23</v>
      </c>
      <c r="K2956" s="20" t="s">
        <v>6327</v>
      </c>
      <c r="L2956" s="19" t="s">
        <v>25</v>
      </c>
    </row>
    <row r="2957" spans="1:12" x14ac:dyDescent="0.25">
      <c r="A2957" s="19" t="s">
        <v>3491</v>
      </c>
      <c r="B2957" s="19" t="s">
        <v>3492</v>
      </c>
      <c r="C2957" s="19" t="s">
        <v>4336</v>
      </c>
      <c r="D2957" s="19" t="s">
        <v>4337</v>
      </c>
      <c r="E2957" s="20" t="s">
        <v>21</v>
      </c>
      <c r="F2957" s="19" t="s">
        <v>21</v>
      </c>
      <c r="G2957" s="180">
        <v>96971</v>
      </c>
      <c r="H2957" s="21" t="s">
        <v>4338</v>
      </c>
      <c r="I2957" s="19" t="s">
        <v>15747</v>
      </c>
      <c r="J2957" s="19" t="s">
        <v>9283</v>
      </c>
      <c r="K2957" s="20" t="s">
        <v>8863</v>
      </c>
      <c r="L2957" s="19" t="s">
        <v>25</v>
      </c>
    </row>
    <row r="2958" spans="1:12" x14ac:dyDescent="0.25">
      <c r="A2958" s="19" t="s">
        <v>3491</v>
      </c>
      <c r="B2958" s="19" t="s">
        <v>3492</v>
      </c>
      <c r="C2958" s="19" t="s">
        <v>4336</v>
      </c>
      <c r="D2958" s="19" t="s">
        <v>4337</v>
      </c>
      <c r="E2958" s="20" t="s">
        <v>21</v>
      </c>
      <c r="F2958" s="19" t="s">
        <v>21</v>
      </c>
      <c r="G2958" s="180">
        <v>96972</v>
      </c>
      <c r="H2958" s="21" t="s">
        <v>4339</v>
      </c>
      <c r="I2958" s="19" t="s">
        <v>15747</v>
      </c>
      <c r="J2958" s="19" t="s">
        <v>9283</v>
      </c>
      <c r="K2958" s="20" t="s">
        <v>1992</v>
      </c>
      <c r="L2958" s="19" t="s">
        <v>25</v>
      </c>
    </row>
    <row r="2959" spans="1:12" x14ac:dyDescent="0.25">
      <c r="A2959" s="19" t="s">
        <v>3491</v>
      </c>
      <c r="B2959" s="19" t="s">
        <v>3492</v>
      </c>
      <c r="C2959" s="19" t="s">
        <v>4336</v>
      </c>
      <c r="D2959" s="19" t="s">
        <v>4337</v>
      </c>
      <c r="E2959" s="20" t="s">
        <v>21</v>
      </c>
      <c r="F2959" s="19" t="s">
        <v>21</v>
      </c>
      <c r="G2959" s="180">
        <v>96973</v>
      </c>
      <c r="H2959" s="21" t="s">
        <v>4340</v>
      </c>
      <c r="I2959" s="19" t="s">
        <v>15747</v>
      </c>
      <c r="J2959" s="19" t="s">
        <v>9283</v>
      </c>
      <c r="K2959" s="20" t="s">
        <v>14159</v>
      </c>
      <c r="L2959" s="19" t="s">
        <v>25</v>
      </c>
    </row>
    <row r="2960" spans="1:12" x14ac:dyDescent="0.25">
      <c r="A2960" s="19" t="s">
        <v>3491</v>
      </c>
      <c r="B2960" s="19" t="s">
        <v>3492</v>
      </c>
      <c r="C2960" s="19" t="s">
        <v>4336</v>
      </c>
      <c r="D2960" s="19" t="s">
        <v>4337</v>
      </c>
      <c r="E2960" s="20" t="s">
        <v>21</v>
      </c>
      <c r="F2960" s="19" t="s">
        <v>21</v>
      </c>
      <c r="G2960" s="180">
        <v>96974</v>
      </c>
      <c r="H2960" s="21" t="s">
        <v>4342</v>
      </c>
      <c r="I2960" s="19" t="s">
        <v>15747</v>
      </c>
      <c r="J2960" s="19" t="s">
        <v>9283</v>
      </c>
      <c r="K2960" s="20" t="s">
        <v>14160</v>
      </c>
      <c r="L2960" s="19" t="s">
        <v>25</v>
      </c>
    </row>
    <row r="2961" spans="1:12" x14ac:dyDescent="0.25">
      <c r="A2961" s="19" t="s">
        <v>3491</v>
      </c>
      <c r="B2961" s="19" t="s">
        <v>3492</v>
      </c>
      <c r="C2961" s="19" t="s">
        <v>4336</v>
      </c>
      <c r="D2961" s="19" t="s">
        <v>4337</v>
      </c>
      <c r="E2961" s="20" t="s">
        <v>21</v>
      </c>
      <c r="F2961" s="19" t="s">
        <v>21</v>
      </c>
      <c r="G2961" s="180">
        <v>96975</v>
      </c>
      <c r="H2961" s="21" t="s">
        <v>4344</v>
      </c>
      <c r="I2961" s="19" t="s">
        <v>15747</v>
      </c>
      <c r="J2961" s="19" t="s">
        <v>9283</v>
      </c>
      <c r="K2961" s="20" t="s">
        <v>14161</v>
      </c>
      <c r="L2961" s="19" t="s">
        <v>25</v>
      </c>
    </row>
    <row r="2962" spans="1:12" x14ac:dyDescent="0.25">
      <c r="A2962" s="19" t="s">
        <v>3491</v>
      </c>
      <c r="B2962" s="19" t="s">
        <v>3492</v>
      </c>
      <c r="C2962" s="19" t="s">
        <v>4336</v>
      </c>
      <c r="D2962" s="19" t="s">
        <v>4337</v>
      </c>
      <c r="E2962" s="20" t="s">
        <v>21</v>
      </c>
      <c r="F2962" s="19" t="s">
        <v>21</v>
      </c>
      <c r="G2962" s="180">
        <v>96976</v>
      </c>
      <c r="H2962" s="21" t="s">
        <v>4346</v>
      </c>
      <c r="I2962" s="19" t="s">
        <v>15747</v>
      </c>
      <c r="J2962" s="19" t="s">
        <v>9283</v>
      </c>
      <c r="K2962" s="20" t="s">
        <v>14162</v>
      </c>
      <c r="L2962" s="19" t="s">
        <v>25</v>
      </c>
    </row>
    <row r="2963" spans="1:12" x14ac:dyDescent="0.25">
      <c r="A2963" s="19" t="s">
        <v>3491</v>
      </c>
      <c r="B2963" s="19" t="s">
        <v>3492</v>
      </c>
      <c r="C2963" s="19" t="s">
        <v>4336</v>
      </c>
      <c r="D2963" s="19" t="s">
        <v>4337</v>
      </c>
      <c r="E2963" s="20" t="s">
        <v>21</v>
      </c>
      <c r="F2963" s="19" t="s">
        <v>21</v>
      </c>
      <c r="G2963" s="180">
        <v>96977</v>
      </c>
      <c r="H2963" s="21" t="s">
        <v>4347</v>
      </c>
      <c r="I2963" s="19" t="s">
        <v>15747</v>
      </c>
      <c r="J2963" s="19" t="s">
        <v>23</v>
      </c>
      <c r="K2963" s="20" t="s">
        <v>13972</v>
      </c>
      <c r="L2963" s="19" t="s">
        <v>25</v>
      </c>
    </row>
    <row r="2964" spans="1:12" x14ac:dyDescent="0.25">
      <c r="A2964" s="19" t="s">
        <v>3491</v>
      </c>
      <c r="B2964" s="19" t="s">
        <v>3492</v>
      </c>
      <c r="C2964" s="19" t="s">
        <v>4336</v>
      </c>
      <c r="D2964" s="19" t="s">
        <v>4337</v>
      </c>
      <c r="E2964" s="20" t="s">
        <v>21</v>
      </c>
      <c r="F2964" s="19" t="s">
        <v>21</v>
      </c>
      <c r="G2964" s="180">
        <v>96978</v>
      </c>
      <c r="H2964" s="21" t="s">
        <v>4349</v>
      </c>
      <c r="I2964" s="19" t="s">
        <v>15747</v>
      </c>
      <c r="J2964" s="19" t="s">
        <v>23</v>
      </c>
      <c r="K2964" s="20" t="s">
        <v>115</v>
      </c>
      <c r="L2964" s="19" t="s">
        <v>25</v>
      </c>
    </row>
    <row r="2965" spans="1:12" x14ac:dyDescent="0.25">
      <c r="A2965" s="19" t="s">
        <v>3491</v>
      </c>
      <c r="B2965" s="19" t="s">
        <v>3492</v>
      </c>
      <c r="C2965" s="19" t="s">
        <v>4336</v>
      </c>
      <c r="D2965" s="19" t="s">
        <v>4337</v>
      </c>
      <c r="E2965" s="20" t="s">
        <v>21</v>
      </c>
      <c r="F2965" s="19" t="s">
        <v>21</v>
      </c>
      <c r="G2965" s="180">
        <v>96979</v>
      </c>
      <c r="H2965" s="21" t="s">
        <v>4350</v>
      </c>
      <c r="I2965" s="19" t="s">
        <v>15747</v>
      </c>
      <c r="J2965" s="19" t="s">
        <v>23</v>
      </c>
      <c r="K2965" s="20" t="s">
        <v>14163</v>
      </c>
      <c r="L2965" s="19" t="s">
        <v>25</v>
      </c>
    </row>
    <row r="2966" spans="1:12" x14ac:dyDescent="0.25">
      <c r="A2966" s="19" t="s">
        <v>3491</v>
      </c>
      <c r="B2966" s="19" t="s">
        <v>3492</v>
      </c>
      <c r="C2966" s="19" t="s">
        <v>4336</v>
      </c>
      <c r="D2966" s="19" t="s">
        <v>4337</v>
      </c>
      <c r="E2966" s="20" t="s">
        <v>21</v>
      </c>
      <c r="F2966" s="19" t="s">
        <v>21</v>
      </c>
      <c r="G2966" s="180">
        <v>96984</v>
      </c>
      <c r="H2966" s="21" t="s">
        <v>4352</v>
      </c>
      <c r="I2966" s="19" t="s">
        <v>15692</v>
      </c>
      <c r="J2966" s="19" t="s">
        <v>23</v>
      </c>
      <c r="K2966" s="20" t="s">
        <v>5501</v>
      </c>
      <c r="L2966" s="19" t="s">
        <v>25</v>
      </c>
    </row>
    <row r="2967" spans="1:12" x14ac:dyDescent="0.25">
      <c r="A2967" s="19" t="s">
        <v>3491</v>
      </c>
      <c r="B2967" s="19" t="s">
        <v>3492</v>
      </c>
      <c r="C2967" s="19" t="s">
        <v>4336</v>
      </c>
      <c r="D2967" s="19" t="s">
        <v>4337</v>
      </c>
      <c r="E2967" s="20" t="s">
        <v>21</v>
      </c>
      <c r="F2967" s="19" t="s">
        <v>21</v>
      </c>
      <c r="G2967" s="180">
        <v>96985</v>
      </c>
      <c r="H2967" s="21" t="s">
        <v>4353</v>
      </c>
      <c r="I2967" s="19" t="s">
        <v>15692</v>
      </c>
      <c r="J2967" s="19" t="s">
        <v>23</v>
      </c>
      <c r="K2967" s="20" t="s">
        <v>14164</v>
      </c>
      <c r="L2967" s="19" t="s">
        <v>25</v>
      </c>
    </row>
    <row r="2968" spans="1:12" x14ac:dyDescent="0.25">
      <c r="A2968" s="19" t="s">
        <v>3491</v>
      </c>
      <c r="B2968" s="19" t="s">
        <v>3492</v>
      </c>
      <c r="C2968" s="19" t="s">
        <v>4336</v>
      </c>
      <c r="D2968" s="19" t="s">
        <v>4337</v>
      </c>
      <c r="E2968" s="20" t="s">
        <v>21</v>
      </c>
      <c r="F2968" s="19" t="s">
        <v>21</v>
      </c>
      <c r="G2968" s="180">
        <v>96986</v>
      </c>
      <c r="H2968" s="21" t="s">
        <v>4355</v>
      </c>
      <c r="I2968" s="19" t="s">
        <v>15692</v>
      </c>
      <c r="J2968" s="19" t="s">
        <v>23</v>
      </c>
      <c r="K2968" s="20" t="s">
        <v>14165</v>
      </c>
      <c r="L2968" s="19" t="s">
        <v>25</v>
      </c>
    </row>
    <row r="2969" spans="1:12" x14ac:dyDescent="0.25">
      <c r="A2969" s="19" t="s">
        <v>3491</v>
      </c>
      <c r="B2969" s="19" t="s">
        <v>3492</v>
      </c>
      <c r="C2969" s="19" t="s">
        <v>4336</v>
      </c>
      <c r="D2969" s="19" t="s">
        <v>4337</v>
      </c>
      <c r="E2969" s="20" t="s">
        <v>21</v>
      </c>
      <c r="F2969" s="19" t="s">
        <v>21</v>
      </c>
      <c r="G2969" s="180">
        <v>96987</v>
      </c>
      <c r="H2969" s="21" t="s">
        <v>4356</v>
      </c>
      <c r="I2969" s="19" t="s">
        <v>15692</v>
      </c>
      <c r="J2969" s="19" t="s">
        <v>23</v>
      </c>
      <c r="K2969" s="20" t="s">
        <v>14166</v>
      </c>
      <c r="L2969" s="19" t="s">
        <v>25</v>
      </c>
    </row>
    <row r="2970" spans="1:12" x14ac:dyDescent="0.25">
      <c r="A2970" s="19" t="s">
        <v>3491</v>
      </c>
      <c r="B2970" s="19" t="s">
        <v>3492</v>
      </c>
      <c r="C2970" s="19" t="s">
        <v>4336</v>
      </c>
      <c r="D2970" s="19" t="s">
        <v>4337</v>
      </c>
      <c r="E2970" s="20" t="s">
        <v>21</v>
      </c>
      <c r="F2970" s="19" t="s">
        <v>21</v>
      </c>
      <c r="G2970" s="180">
        <v>96988</v>
      </c>
      <c r="H2970" s="21" t="s">
        <v>4358</v>
      </c>
      <c r="I2970" s="19" t="s">
        <v>15692</v>
      </c>
      <c r="J2970" s="19" t="s">
        <v>23</v>
      </c>
      <c r="K2970" s="20" t="s">
        <v>14167</v>
      </c>
      <c r="L2970" s="19" t="s">
        <v>25</v>
      </c>
    </row>
    <row r="2971" spans="1:12" x14ac:dyDescent="0.25">
      <c r="A2971" s="19" t="s">
        <v>3491</v>
      </c>
      <c r="B2971" s="19" t="s">
        <v>3492</v>
      </c>
      <c r="C2971" s="19" t="s">
        <v>4336</v>
      </c>
      <c r="D2971" s="19" t="s">
        <v>4337</v>
      </c>
      <c r="E2971" s="20" t="s">
        <v>21</v>
      </c>
      <c r="F2971" s="19" t="s">
        <v>21</v>
      </c>
      <c r="G2971" s="180">
        <v>96989</v>
      </c>
      <c r="H2971" s="21" t="s">
        <v>4359</v>
      </c>
      <c r="I2971" s="19" t="s">
        <v>15692</v>
      </c>
      <c r="J2971" s="19" t="s">
        <v>23</v>
      </c>
      <c r="K2971" s="20" t="s">
        <v>14168</v>
      </c>
      <c r="L2971" s="19" t="s">
        <v>25</v>
      </c>
    </row>
    <row r="2972" spans="1:12" x14ac:dyDescent="0.25">
      <c r="A2972" s="19" t="s">
        <v>3491</v>
      </c>
      <c r="B2972" s="19" t="s">
        <v>3492</v>
      </c>
      <c r="C2972" s="19" t="s">
        <v>4336</v>
      </c>
      <c r="D2972" s="19" t="s">
        <v>4337</v>
      </c>
      <c r="E2972" s="20" t="s">
        <v>21</v>
      </c>
      <c r="F2972" s="19" t="s">
        <v>21</v>
      </c>
      <c r="G2972" s="180">
        <v>98463</v>
      </c>
      <c r="H2972" s="21" t="s">
        <v>4360</v>
      </c>
      <c r="I2972" s="19" t="s">
        <v>15692</v>
      </c>
      <c r="J2972" s="19" t="s">
        <v>9283</v>
      </c>
      <c r="K2972" s="20" t="s">
        <v>10312</v>
      </c>
      <c r="L2972" s="19" t="s">
        <v>25</v>
      </c>
    </row>
    <row r="2973" spans="1:12" x14ac:dyDescent="0.25">
      <c r="A2973" s="19" t="s">
        <v>3491</v>
      </c>
      <c r="B2973" s="19" t="s">
        <v>3492</v>
      </c>
      <c r="C2973" s="19" t="s">
        <v>4362</v>
      </c>
      <c r="D2973" s="19" t="s">
        <v>4363</v>
      </c>
      <c r="E2973" s="20" t="s">
        <v>21</v>
      </c>
      <c r="F2973" s="19" t="s">
        <v>21</v>
      </c>
      <c r="G2973" s="180">
        <v>88547</v>
      </c>
      <c r="H2973" s="21" t="s">
        <v>4364</v>
      </c>
      <c r="I2973" s="19" t="s">
        <v>15692</v>
      </c>
      <c r="J2973" s="19" t="s">
        <v>23</v>
      </c>
      <c r="K2973" s="20" t="s">
        <v>14169</v>
      </c>
      <c r="L2973" s="19" t="s">
        <v>25</v>
      </c>
    </row>
    <row r="2974" spans="1:12" ht="27" x14ac:dyDescent="0.25">
      <c r="A2974" s="19" t="s">
        <v>4365</v>
      </c>
      <c r="B2974" s="19" t="s">
        <v>4366</v>
      </c>
      <c r="C2974" s="19" t="s">
        <v>4367</v>
      </c>
      <c r="D2974" s="19" t="s">
        <v>4368</v>
      </c>
      <c r="E2974" s="20" t="s">
        <v>21</v>
      </c>
      <c r="F2974" s="19" t="s">
        <v>21</v>
      </c>
      <c r="G2974" s="180">
        <v>72283</v>
      </c>
      <c r="H2974" s="21" t="s">
        <v>4369</v>
      </c>
      <c r="I2974" s="19" t="s">
        <v>15692</v>
      </c>
      <c r="J2974" s="19" t="s">
        <v>23</v>
      </c>
      <c r="K2974" s="20" t="s">
        <v>14170</v>
      </c>
      <c r="L2974" s="19" t="s">
        <v>25</v>
      </c>
    </row>
    <row r="2975" spans="1:12" x14ac:dyDescent="0.25">
      <c r="A2975" s="19" t="s">
        <v>4365</v>
      </c>
      <c r="B2975" s="19" t="s">
        <v>4366</v>
      </c>
      <c r="C2975" s="19" t="s">
        <v>4367</v>
      </c>
      <c r="D2975" s="19" t="s">
        <v>4368</v>
      </c>
      <c r="E2975" s="20" t="s">
        <v>21</v>
      </c>
      <c r="F2975" s="19" t="s">
        <v>21</v>
      </c>
      <c r="G2975" s="180">
        <v>72287</v>
      </c>
      <c r="H2975" s="21" t="s">
        <v>4370</v>
      </c>
      <c r="I2975" s="19" t="s">
        <v>15692</v>
      </c>
      <c r="J2975" s="19" t="s">
        <v>23</v>
      </c>
      <c r="K2975" s="20" t="s">
        <v>14171</v>
      </c>
      <c r="L2975" s="19" t="s">
        <v>25</v>
      </c>
    </row>
    <row r="2976" spans="1:12" x14ac:dyDescent="0.25">
      <c r="A2976" s="19" t="s">
        <v>4365</v>
      </c>
      <c r="B2976" s="19" t="s">
        <v>4366</v>
      </c>
      <c r="C2976" s="19" t="s">
        <v>4367</v>
      </c>
      <c r="D2976" s="19" t="s">
        <v>4368</v>
      </c>
      <c r="E2976" s="20" t="s">
        <v>21</v>
      </c>
      <c r="F2976" s="19" t="s">
        <v>21</v>
      </c>
      <c r="G2976" s="180">
        <v>72288</v>
      </c>
      <c r="H2976" s="21" t="s">
        <v>4371</v>
      </c>
      <c r="I2976" s="19" t="s">
        <v>15692</v>
      </c>
      <c r="J2976" s="19" t="s">
        <v>23</v>
      </c>
      <c r="K2976" s="20" t="s">
        <v>14172</v>
      </c>
      <c r="L2976" s="19" t="s">
        <v>25</v>
      </c>
    </row>
    <row r="2977" spans="1:12" x14ac:dyDescent="0.25">
      <c r="A2977" s="19" t="s">
        <v>4365</v>
      </c>
      <c r="B2977" s="19" t="s">
        <v>4366</v>
      </c>
      <c r="C2977" s="19" t="s">
        <v>4367</v>
      </c>
      <c r="D2977" s="19" t="s">
        <v>4368</v>
      </c>
      <c r="E2977" s="20" t="s">
        <v>21</v>
      </c>
      <c r="F2977" s="19" t="s">
        <v>21</v>
      </c>
      <c r="G2977" s="180">
        <v>72553</v>
      </c>
      <c r="H2977" s="21" t="s">
        <v>4372</v>
      </c>
      <c r="I2977" s="19" t="s">
        <v>15692</v>
      </c>
      <c r="J2977" s="19" t="s">
        <v>9283</v>
      </c>
      <c r="K2977" s="20" t="s">
        <v>14173</v>
      </c>
      <c r="L2977" s="19" t="s">
        <v>25</v>
      </c>
    </row>
    <row r="2978" spans="1:12" x14ac:dyDescent="0.25">
      <c r="A2978" s="19" t="s">
        <v>4365</v>
      </c>
      <c r="B2978" s="19" t="s">
        <v>4366</v>
      </c>
      <c r="C2978" s="19" t="s">
        <v>4367</v>
      </c>
      <c r="D2978" s="19" t="s">
        <v>4368</v>
      </c>
      <c r="E2978" s="20" t="s">
        <v>21</v>
      </c>
      <c r="F2978" s="19" t="s">
        <v>21</v>
      </c>
      <c r="G2978" s="180">
        <v>72554</v>
      </c>
      <c r="H2978" s="21" t="s">
        <v>4373</v>
      </c>
      <c r="I2978" s="19" t="s">
        <v>15692</v>
      </c>
      <c r="J2978" s="19" t="s">
        <v>9283</v>
      </c>
      <c r="K2978" s="20" t="s">
        <v>14174</v>
      </c>
      <c r="L2978" s="19" t="s">
        <v>25</v>
      </c>
    </row>
    <row r="2979" spans="1:12" x14ac:dyDescent="0.25">
      <c r="A2979" s="19" t="s">
        <v>4365</v>
      </c>
      <c r="B2979" s="19" t="s">
        <v>4366</v>
      </c>
      <c r="C2979" s="19" t="s">
        <v>4367</v>
      </c>
      <c r="D2979" s="19" t="s">
        <v>4368</v>
      </c>
      <c r="E2979" s="20">
        <v>73775</v>
      </c>
      <c r="F2979" s="19" t="s">
        <v>4374</v>
      </c>
      <c r="G2979" s="19" t="s">
        <v>4375</v>
      </c>
      <c r="H2979" s="21" t="s">
        <v>4376</v>
      </c>
      <c r="I2979" s="19" t="s">
        <v>15692</v>
      </c>
      <c r="J2979" s="19" t="s">
        <v>23</v>
      </c>
      <c r="K2979" s="20" t="s">
        <v>14175</v>
      </c>
      <c r="L2979" s="19" t="s">
        <v>25</v>
      </c>
    </row>
    <row r="2980" spans="1:12" x14ac:dyDescent="0.25">
      <c r="A2980" s="19" t="s">
        <v>4365</v>
      </c>
      <c r="B2980" s="19" t="s">
        <v>4366</v>
      </c>
      <c r="C2980" s="19" t="s">
        <v>4367</v>
      </c>
      <c r="D2980" s="19" t="s">
        <v>4368</v>
      </c>
      <c r="E2980" s="20">
        <v>73775</v>
      </c>
      <c r="F2980" s="19" t="s">
        <v>4374</v>
      </c>
      <c r="G2980" s="19" t="s">
        <v>4377</v>
      </c>
      <c r="H2980" s="21" t="s">
        <v>4378</v>
      </c>
      <c r="I2980" s="19" t="s">
        <v>15692</v>
      </c>
      <c r="J2980" s="19" t="s">
        <v>23</v>
      </c>
      <c r="K2980" s="20" t="s">
        <v>14176</v>
      </c>
      <c r="L2980" s="19" t="s">
        <v>25</v>
      </c>
    </row>
    <row r="2981" spans="1:12" x14ac:dyDescent="0.25">
      <c r="A2981" s="19" t="s">
        <v>4365</v>
      </c>
      <c r="B2981" s="19" t="s">
        <v>4366</v>
      </c>
      <c r="C2981" s="19" t="s">
        <v>4367</v>
      </c>
      <c r="D2981" s="19" t="s">
        <v>4368</v>
      </c>
      <c r="E2981" s="20" t="s">
        <v>21</v>
      </c>
      <c r="F2981" s="19" t="s">
        <v>21</v>
      </c>
      <c r="G2981" s="180">
        <v>83633</v>
      </c>
      <c r="H2981" s="21" t="s">
        <v>4379</v>
      </c>
      <c r="I2981" s="19" t="s">
        <v>15692</v>
      </c>
      <c r="J2981" s="19" t="s">
        <v>9283</v>
      </c>
      <c r="K2981" s="20" t="s">
        <v>14177</v>
      </c>
      <c r="L2981" s="19" t="s">
        <v>25</v>
      </c>
    </row>
    <row r="2982" spans="1:12" x14ac:dyDescent="0.25">
      <c r="A2982" s="19" t="s">
        <v>4365</v>
      </c>
      <c r="B2982" s="19" t="s">
        <v>4366</v>
      </c>
      <c r="C2982" s="19" t="s">
        <v>4367</v>
      </c>
      <c r="D2982" s="19" t="s">
        <v>4368</v>
      </c>
      <c r="E2982" s="20" t="s">
        <v>21</v>
      </c>
      <c r="F2982" s="19" t="s">
        <v>21</v>
      </c>
      <c r="G2982" s="180">
        <v>83634</v>
      </c>
      <c r="H2982" s="21" t="s">
        <v>4380</v>
      </c>
      <c r="I2982" s="19" t="s">
        <v>15692</v>
      </c>
      <c r="J2982" s="19" t="s">
        <v>23</v>
      </c>
      <c r="K2982" s="20" t="s">
        <v>14178</v>
      </c>
      <c r="L2982" s="19" t="s">
        <v>25</v>
      </c>
    </row>
    <row r="2983" spans="1:12" x14ac:dyDescent="0.25">
      <c r="A2983" s="19" t="s">
        <v>4365</v>
      </c>
      <c r="B2983" s="19" t="s">
        <v>4366</v>
      </c>
      <c r="C2983" s="19" t="s">
        <v>4367</v>
      </c>
      <c r="D2983" s="19" t="s">
        <v>4368</v>
      </c>
      <c r="E2983" s="20" t="s">
        <v>21</v>
      </c>
      <c r="F2983" s="19" t="s">
        <v>21</v>
      </c>
      <c r="G2983" s="180">
        <v>83635</v>
      </c>
      <c r="H2983" s="21" t="s">
        <v>4381</v>
      </c>
      <c r="I2983" s="19" t="s">
        <v>15692</v>
      </c>
      <c r="J2983" s="19" t="s">
        <v>444</v>
      </c>
      <c r="K2983" s="20" t="s">
        <v>14179</v>
      </c>
      <c r="L2983" s="19" t="s">
        <v>25</v>
      </c>
    </row>
    <row r="2984" spans="1:12" ht="27" x14ac:dyDescent="0.25">
      <c r="A2984" s="19" t="s">
        <v>4365</v>
      </c>
      <c r="B2984" s="19" t="s">
        <v>4366</v>
      </c>
      <c r="C2984" s="19" t="s">
        <v>4367</v>
      </c>
      <c r="D2984" s="19" t="s">
        <v>4368</v>
      </c>
      <c r="E2984" s="20" t="s">
        <v>21</v>
      </c>
      <c r="F2984" s="19" t="s">
        <v>21</v>
      </c>
      <c r="G2984" s="180">
        <v>96765</v>
      </c>
      <c r="H2984" s="21" t="s">
        <v>4382</v>
      </c>
      <c r="I2984" s="19" t="s">
        <v>15692</v>
      </c>
      <c r="J2984" s="19" t="s">
        <v>9283</v>
      </c>
      <c r="K2984" s="20" t="s">
        <v>14180</v>
      </c>
      <c r="L2984" s="19" t="s">
        <v>25</v>
      </c>
    </row>
    <row r="2985" spans="1:12" x14ac:dyDescent="0.25">
      <c r="A2985" s="19" t="s">
        <v>4365</v>
      </c>
      <c r="B2985" s="19" t="s">
        <v>4366</v>
      </c>
      <c r="C2985" s="19" t="s">
        <v>4383</v>
      </c>
      <c r="D2985" s="19" t="s">
        <v>4384</v>
      </c>
      <c r="E2985" s="20">
        <v>73749</v>
      </c>
      <c r="F2985" s="19" t="s">
        <v>4385</v>
      </c>
      <c r="G2985" s="19" t="s">
        <v>4386</v>
      </c>
      <c r="H2985" s="21" t="s">
        <v>4387</v>
      </c>
      <c r="I2985" s="19" t="s">
        <v>15692</v>
      </c>
      <c r="J2985" s="19" t="s">
        <v>9283</v>
      </c>
      <c r="K2985" s="20" t="s">
        <v>14181</v>
      </c>
      <c r="L2985" s="19" t="s">
        <v>25</v>
      </c>
    </row>
    <row r="2986" spans="1:12" x14ac:dyDescent="0.25">
      <c r="A2986" s="19" t="s">
        <v>4365</v>
      </c>
      <c r="B2986" s="19" t="s">
        <v>4366</v>
      </c>
      <c r="C2986" s="19" t="s">
        <v>4383</v>
      </c>
      <c r="D2986" s="19" t="s">
        <v>4384</v>
      </c>
      <c r="E2986" s="20">
        <v>73749</v>
      </c>
      <c r="F2986" s="19" t="s">
        <v>4385</v>
      </c>
      <c r="G2986" s="19" t="s">
        <v>4388</v>
      </c>
      <c r="H2986" s="21" t="s">
        <v>4389</v>
      </c>
      <c r="I2986" s="19" t="s">
        <v>15692</v>
      </c>
      <c r="J2986" s="19" t="s">
        <v>9283</v>
      </c>
      <c r="K2986" s="20" t="s">
        <v>14182</v>
      </c>
      <c r="L2986" s="19" t="s">
        <v>25</v>
      </c>
    </row>
    <row r="2987" spans="1:12" x14ac:dyDescent="0.25">
      <c r="A2987" s="19" t="s">
        <v>4365</v>
      </c>
      <c r="B2987" s="19" t="s">
        <v>4366</v>
      </c>
      <c r="C2987" s="19" t="s">
        <v>4383</v>
      </c>
      <c r="D2987" s="19" t="s">
        <v>4384</v>
      </c>
      <c r="E2987" s="20">
        <v>73749</v>
      </c>
      <c r="F2987" s="19" t="s">
        <v>4385</v>
      </c>
      <c r="G2987" s="19" t="s">
        <v>4391</v>
      </c>
      <c r="H2987" s="21" t="s">
        <v>4392</v>
      </c>
      <c r="I2987" s="19" t="s">
        <v>15692</v>
      </c>
      <c r="J2987" s="19" t="s">
        <v>9283</v>
      </c>
      <c r="K2987" s="20" t="s">
        <v>13350</v>
      </c>
      <c r="L2987" s="19" t="s">
        <v>25</v>
      </c>
    </row>
    <row r="2988" spans="1:12" x14ac:dyDescent="0.25">
      <c r="A2988" s="19" t="s">
        <v>4365</v>
      </c>
      <c r="B2988" s="19" t="s">
        <v>4366</v>
      </c>
      <c r="C2988" s="19" t="s">
        <v>4383</v>
      </c>
      <c r="D2988" s="19" t="s">
        <v>4384</v>
      </c>
      <c r="E2988" s="20" t="s">
        <v>21</v>
      </c>
      <c r="F2988" s="19" t="s">
        <v>21</v>
      </c>
      <c r="G2988" s="180">
        <v>84796</v>
      </c>
      <c r="H2988" s="21" t="s">
        <v>4393</v>
      </c>
      <c r="I2988" s="19" t="s">
        <v>15692</v>
      </c>
      <c r="J2988" s="19" t="s">
        <v>9283</v>
      </c>
      <c r="K2988" s="20" t="s">
        <v>14183</v>
      </c>
      <c r="L2988" s="19" t="s">
        <v>25</v>
      </c>
    </row>
    <row r="2989" spans="1:12" x14ac:dyDescent="0.25">
      <c r="A2989" s="19" t="s">
        <v>4365</v>
      </c>
      <c r="B2989" s="19" t="s">
        <v>4366</v>
      </c>
      <c r="C2989" s="19" t="s">
        <v>4383</v>
      </c>
      <c r="D2989" s="19" t="s">
        <v>4384</v>
      </c>
      <c r="E2989" s="20" t="s">
        <v>21</v>
      </c>
      <c r="F2989" s="19" t="s">
        <v>21</v>
      </c>
      <c r="G2989" s="180">
        <v>84798</v>
      </c>
      <c r="H2989" s="21" t="s">
        <v>4394</v>
      </c>
      <c r="I2989" s="19" t="s">
        <v>15692</v>
      </c>
      <c r="J2989" s="19" t="s">
        <v>9283</v>
      </c>
      <c r="K2989" s="20" t="s">
        <v>14184</v>
      </c>
      <c r="L2989" s="19" t="s">
        <v>25</v>
      </c>
    </row>
    <row r="2990" spans="1:12" x14ac:dyDescent="0.25">
      <c r="A2990" s="19" t="s">
        <v>4365</v>
      </c>
      <c r="B2990" s="19" t="s">
        <v>4366</v>
      </c>
      <c r="C2990" s="19" t="s">
        <v>4383</v>
      </c>
      <c r="D2990" s="19" t="s">
        <v>4384</v>
      </c>
      <c r="E2990" s="20" t="s">
        <v>21</v>
      </c>
      <c r="F2990" s="19" t="s">
        <v>21</v>
      </c>
      <c r="G2990" s="180">
        <v>98261</v>
      </c>
      <c r="H2990" s="21" t="s">
        <v>4395</v>
      </c>
      <c r="I2990" s="19" t="s">
        <v>15747</v>
      </c>
      <c r="J2990" s="19" t="s">
        <v>23</v>
      </c>
      <c r="K2990" s="20" t="s">
        <v>7853</v>
      </c>
      <c r="L2990" s="19" t="s">
        <v>25</v>
      </c>
    </row>
    <row r="2991" spans="1:12" x14ac:dyDescent="0.25">
      <c r="A2991" s="19" t="s">
        <v>4365</v>
      </c>
      <c r="B2991" s="19" t="s">
        <v>4366</v>
      </c>
      <c r="C2991" s="19" t="s">
        <v>4383</v>
      </c>
      <c r="D2991" s="19" t="s">
        <v>4384</v>
      </c>
      <c r="E2991" s="20" t="s">
        <v>21</v>
      </c>
      <c r="F2991" s="19" t="s">
        <v>21</v>
      </c>
      <c r="G2991" s="180">
        <v>98262</v>
      </c>
      <c r="H2991" s="21" t="s">
        <v>4397</v>
      </c>
      <c r="I2991" s="19" t="s">
        <v>15747</v>
      </c>
      <c r="J2991" s="19" t="s">
        <v>23</v>
      </c>
      <c r="K2991" s="20" t="s">
        <v>4398</v>
      </c>
      <c r="L2991" s="19" t="s">
        <v>25</v>
      </c>
    </row>
    <row r="2992" spans="1:12" x14ac:dyDescent="0.25">
      <c r="A2992" s="19" t="s">
        <v>4365</v>
      </c>
      <c r="B2992" s="19" t="s">
        <v>4366</v>
      </c>
      <c r="C2992" s="19" t="s">
        <v>4383</v>
      </c>
      <c r="D2992" s="19" t="s">
        <v>4384</v>
      </c>
      <c r="E2992" s="20" t="s">
        <v>21</v>
      </c>
      <c r="F2992" s="19" t="s">
        <v>21</v>
      </c>
      <c r="G2992" s="180">
        <v>98263</v>
      </c>
      <c r="H2992" s="21" t="s">
        <v>4399</v>
      </c>
      <c r="I2992" s="19" t="s">
        <v>15747</v>
      </c>
      <c r="J2992" s="19" t="s">
        <v>23</v>
      </c>
      <c r="K2992" s="20" t="s">
        <v>385</v>
      </c>
      <c r="L2992" s="19" t="s">
        <v>25</v>
      </c>
    </row>
    <row r="2993" spans="1:12" x14ac:dyDescent="0.25">
      <c r="A2993" s="19" t="s">
        <v>4365</v>
      </c>
      <c r="B2993" s="19" t="s">
        <v>4366</v>
      </c>
      <c r="C2993" s="19" t="s">
        <v>4383</v>
      </c>
      <c r="D2993" s="19" t="s">
        <v>4384</v>
      </c>
      <c r="E2993" s="20" t="s">
        <v>21</v>
      </c>
      <c r="F2993" s="19" t="s">
        <v>21</v>
      </c>
      <c r="G2993" s="180">
        <v>98264</v>
      </c>
      <c r="H2993" s="21" t="s">
        <v>4401</v>
      </c>
      <c r="I2993" s="19" t="s">
        <v>15747</v>
      </c>
      <c r="J2993" s="19" t="s">
        <v>23</v>
      </c>
      <c r="K2993" s="20" t="s">
        <v>11465</v>
      </c>
      <c r="L2993" s="19" t="s">
        <v>25</v>
      </c>
    </row>
    <row r="2994" spans="1:12" x14ac:dyDescent="0.25">
      <c r="A2994" s="19" t="s">
        <v>4365</v>
      </c>
      <c r="B2994" s="19" t="s">
        <v>4366</v>
      </c>
      <c r="C2994" s="19" t="s">
        <v>4383</v>
      </c>
      <c r="D2994" s="19" t="s">
        <v>4384</v>
      </c>
      <c r="E2994" s="20" t="s">
        <v>21</v>
      </c>
      <c r="F2994" s="19" t="s">
        <v>21</v>
      </c>
      <c r="G2994" s="180">
        <v>98265</v>
      </c>
      <c r="H2994" s="21" t="s">
        <v>4403</v>
      </c>
      <c r="I2994" s="19" t="s">
        <v>15747</v>
      </c>
      <c r="J2994" s="19" t="s">
        <v>23</v>
      </c>
      <c r="K2994" s="20" t="s">
        <v>11687</v>
      </c>
      <c r="L2994" s="19" t="s">
        <v>25</v>
      </c>
    </row>
    <row r="2995" spans="1:12" x14ac:dyDescent="0.25">
      <c r="A2995" s="19" t="s">
        <v>4365</v>
      </c>
      <c r="B2995" s="19" t="s">
        <v>4366</v>
      </c>
      <c r="C2995" s="19" t="s">
        <v>4383</v>
      </c>
      <c r="D2995" s="19" t="s">
        <v>4384</v>
      </c>
      <c r="E2995" s="20" t="s">
        <v>21</v>
      </c>
      <c r="F2995" s="19" t="s">
        <v>21</v>
      </c>
      <c r="G2995" s="180">
        <v>98266</v>
      </c>
      <c r="H2995" s="21" t="s">
        <v>4405</v>
      </c>
      <c r="I2995" s="19" t="s">
        <v>15747</v>
      </c>
      <c r="J2995" s="19" t="s">
        <v>23</v>
      </c>
      <c r="K2995" s="20" t="s">
        <v>6950</v>
      </c>
      <c r="L2995" s="19" t="s">
        <v>25</v>
      </c>
    </row>
    <row r="2996" spans="1:12" x14ac:dyDescent="0.25">
      <c r="A2996" s="19" t="s">
        <v>4365</v>
      </c>
      <c r="B2996" s="19" t="s">
        <v>4366</v>
      </c>
      <c r="C2996" s="19" t="s">
        <v>4383</v>
      </c>
      <c r="D2996" s="19" t="s">
        <v>4384</v>
      </c>
      <c r="E2996" s="20" t="s">
        <v>21</v>
      </c>
      <c r="F2996" s="19" t="s">
        <v>21</v>
      </c>
      <c r="G2996" s="180">
        <v>98267</v>
      </c>
      <c r="H2996" s="21" t="s">
        <v>4406</v>
      </c>
      <c r="I2996" s="19" t="s">
        <v>15747</v>
      </c>
      <c r="J2996" s="19" t="s">
        <v>23</v>
      </c>
      <c r="K2996" s="20" t="s">
        <v>905</v>
      </c>
      <c r="L2996" s="19" t="s">
        <v>25</v>
      </c>
    </row>
    <row r="2997" spans="1:12" x14ac:dyDescent="0.25">
      <c r="A2997" s="19" t="s">
        <v>4365</v>
      </c>
      <c r="B2997" s="19" t="s">
        <v>4366</v>
      </c>
      <c r="C2997" s="19" t="s">
        <v>4383</v>
      </c>
      <c r="D2997" s="19" t="s">
        <v>4384</v>
      </c>
      <c r="E2997" s="20" t="s">
        <v>21</v>
      </c>
      <c r="F2997" s="19" t="s">
        <v>21</v>
      </c>
      <c r="G2997" s="180">
        <v>98268</v>
      </c>
      <c r="H2997" s="21" t="s">
        <v>4408</v>
      </c>
      <c r="I2997" s="19" t="s">
        <v>15747</v>
      </c>
      <c r="J2997" s="19" t="s">
        <v>23</v>
      </c>
      <c r="K2997" s="20" t="s">
        <v>14185</v>
      </c>
      <c r="L2997" s="19" t="s">
        <v>25</v>
      </c>
    </row>
    <row r="2998" spans="1:12" x14ac:dyDescent="0.25">
      <c r="A2998" s="19" t="s">
        <v>4365</v>
      </c>
      <c r="B2998" s="19" t="s">
        <v>4366</v>
      </c>
      <c r="C2998" s="19" t="s">
        <v>4383</v>
      </c>
      <c r="D2998" s="19" t="s">
        <v>4384</v>
      </c>
      <c r="E2998" s="20" t="s">
        <v>21</v>
      </c>
      <c r="F2998" s="19" t="s">
        <v>21</v>
      </c>
      <c r="G2998" s="180">
        <v>98269</v>
      </c>
      <c r="H2998" s="21" t="s">
        <v>4410</v>
      </c>
      <c r="I2998" s="19" t="s">
        <v>15747</v>
      </c>
      <c r="J2998" s="19" t="s">
        <v>23</v>
      </c>
      <c r="K2998" s="20" t="s">
        <v>9070</v>
      </c>
      <c r="L2998" s="19" t="s">
        <v>25</v>
      </c>
    </row>
    <row r="2999" spans="1:12" x14ac:dyDescent="0.25">
      <c r="A2999" s="19" t="s">
        <v>4365</v>
      </c>
      <c r="B2999" s="19" t="s">
        <v>4366</v>
      </c>
      <c r="C2999" s="19" t="s">
        <v>4383</v>
      </c>
      <c r="D2999" s="19" t="s">
        <v>4384</v>
      </c>
      <c r="E2999" s="20" t="s">
        <v>21</v>
      </c>
      <c r="F2999" s="19" t="s">
        <v>21</v>
      </c>
      <c r="G2999" s="180">
        <v>98270</v>
      </c>
      <c r="H2999" s="21" t="s">
        <v>4412</v>
      </c>
      <c r="I2999" s="19" t="s">
        <v>15747</v>
      </c>
      <c r="J2999" s="19" t="s">
        <v>23</v>
      </c>
      <c r="K2999" s="20" t="s">
        <v>1863</v>
      </c>
      <c r="L2999" s="19" t="s">
        <v>25</v>
      </c>
    </row>
    <row r="3000" spans="1:12" x14ac:dyDescent="0.25">
      <c r="A3000" s="19" t="s">
        <v>4365</v>
      </c>
      <c r="B3000" s="19" t="s">
        <v>4366</v>
      </c>
      <c r="C3000" s="19" t="s">
        <v>4383</v>
      </c>
      <c r="D3000" s="19" t="s">
        <v>4384</v>
      </c>
      <c r="E3000" s="20" t="s">
        <v>21</v>
      </c>
      <c r="F3000" s="19" t="s">
        <v>21</v>
      </c>
      <c r="G3000" s="180">
        <v>98271</v>
      </c>
      <c r="H3000" s="21" t="s">
        <v>4414</v>
      </c>
      <c r="I3000" s="19" t="s">
        <v>15747</v>
      </c>
      <c r="J3000" s="19" t="s">
        <v>23</v>
      </c>
      <c r="K3000" s="20" t="s">
        <v>5742</v>
      </c>
      <c r="L3000" s="19" t="s">
        <v>25</v>
      </c>
    </row>
    <row r="3001" spans="1:12" x14ac:dyDescent="0.25">
      <c r="A3001" s="19" t="s">
        <v>4365</v>
      </c>
      <c r="B3001" s="19" t="s">
        <v>4366</v>
      </c>
      <c r="C3001" s="19" t="s">
        <v>4383</v>
      </c>
      <c r="D3001" s="19" t="s">
        <v>4384</v>
      </c>
      <c r="E3001" s="20" t="s">
        <v>21</v>
      </c>
      <c r="F3001" s="19" t="s">
        <v>21</v>
      </c>
      <c r="G3001" s="180">
        <v>98272</v>
      </c>
      <c r="H3001" s="21" t="s">
        <v>4415</v>
      </c>
      <c r="I3001" s="19" t="s">
        <v>15747</v>
      </c>
      <c r="J3001" s="19" t="s">
        <v>23</v>
      </c>
      <c r="K3001" s="20" t="s">
        <v>9855</v>
      </c>
      <c r="L3001" s="19" t="s">
        <v>25</v>
      </c>
    </row>
    <row r="3002" spans="1:12" x14ac:dyDescent="0.25">
      <c r="A3002" s="19" t="s">
        <v>4365</v>
      </c>
      <c r="B3002" s="19" t="s">
        <v>4366</v>
      </c>
      <c r="C3002" s="19" t="s">
        <v>4383</v>
      </c>
      <c r="D3002" s="19" t="s">
        <v>4384</v>
      </c>
      <c r="E3002" s="20" t="s">
        <v>21</v>
      </c>
      <c r="F3002" s="19" t="s">
        <v>21</v>
      </c>
      <c r="G3002" s="180">
        <v>98273</v>
      </c>
      <c r="H3002" s="21" t="s">
        <v>4416</v>
      </c>
      <c r="I3002" s="19" t="s">
        <v>15747</v>
      </c>
      <c r="J3002" s="19" t="s">
        <v>23</v>
      </c>
      <c r="K3002" s="20" t="s">
        <v>6767</v>
      </c>
      <c r="L3002" s="19" t="s">
        <v>25</v>
      </c>
    </row>
    <row r="3003" spans="1:12" x14ac:dyDescent="0.25">
      <c r="A3003" s="19" t="s">
        <v>4365</v>
      </c>
      <c r="B3003" s="19" t="s">
        <v>4366</v>
      </c>
      <c r="C3003" s="19" t="s">
        <v>4383</v>
      </c>
      <c r="D3003" s="19" t="s">
        <v>4384</v>
      </c>
      <c r="E3003" s="20" t="s">
        <v>21</v>
      </c>
      <c r="F3003" s="19" t="s">
        <v>21</v>
      </c>
      <c r="G3003" s="180">
        <v>98274</v>
      </c>
      <c r="H3003" s="21" t="s">
        <v>4417</v>
      </c>
      <c r="I3003" s="19" t="s">
        <v>15747</v>
      </c>
      <c r="J3003" s="19" t="s">
        <v>23</v>
      </c>
      <c r="K3003" s="20" t="s">
        <v>12549</v>
      </c>
      <c r="L3003" s="19" t="s">
        <v>25</v>
      </c>
    </row>
    <row r="3004" spans="1:12" x14ac:dyDescent="0.25">
      <c r="A3004" s="19" t="s">
        <v>4365</v>
      </c>
      <c r="B3004" s="19" t="s">
        <v>4366</v>
      </c>
      <c r="C3004" s="19" t="s">
        <v>4383</v>
      </c>
      <c r="D3004" s="19" t="s">
        <v>4384</v>
      </c>
      <c r="E3004" s="20" t="s">
        <v>21</v>
      </c>
      <c r="F3004" s="19" t="s">
        <v>21</v>
      </c>
      <c r="G3004" s="180">
        <v>98275</v>
      </c>
      <c r="H3004" s="21" t="s">
        <v>4418</v>
      </c>
      <c r="I3004" s="19" t="s">
        <v>15747</v>
      </c>
      <c r="J3004" s="19" t="s">
        <v>23</v>
      </c>
      <c r="K3004" s="20" t="s">
        <v>8773</v>
      </c>
      <c r="L3004" s="19" t="s">
        <v>25</v>
      </c>
    </row>
    <row r="3005" spans="1:12" x14ac:dyDescent="0.25">
      <c r="A3005" s="19" t="s">
        <v>4365</v>
      </c>
      <c r="B3005" s="19" t="s">
        <v>4366</v>
      </c>
      <c r="C3005" s="19" t="s">
        <v>4383</v>
      </c>
      <c r="D3005" s="19" t="s">
        <v>4384</v>
      </c>
      <c r="E3005" s="20" t="s">
        <v>21</v>
      </c>
      <c r="F3005" s="19" t="s">
        <v>21</v>
      </c>
      <c r="G3005" s="180">
        <v>98276</v>
      </c>
      <c r="H3005" s="21" t="s">
        <v>4419</v>
      </c>
      <c r="I3005" s="19" t="s">
        <v>15747</v>
      </c>
      <c r="J3005" s="19" t="s">
        <v>23</v>
      </c>
      <c r="K3005" s="20" t="s">
        <v>3138</v>
      </c>
      <c r="L3005" s="19" t="s">
        <v>25</v>
      </c>
    </row>
    <row r="3006" spans="1:12" x14ac:dyDescent="0.25">
      <c r="A3006" s="19" t="s">
        <v>4365</v>
      </c>
      <c r="B3006" s="19" t="s">
        <v>4366</v>
      </c>
      <c r="C3006" s="19" t="s">
        <v>4383</v>
      </c>
      <c r="D3006" s="19" t="s">
        <v>4384</v>
      </c>
      <c r="E3006" s="20" t="s">
        <v>21</v>
      </c>
      <c r="F3006" s="19" t="s">
        <v>21</v>
      </c>
      <c r="G3006" s="180">
        <v>98277</v>
      </c>
      <c r="H3006" s="21" t="s">
        <v>4421</v>
      </c>
      <c r="I3006" s="19" t="s">
        <v>15747</v>
      </c>
      <c r="J3006" s="19" t="s">
        <v>23</v>
      </c>
      <c r="K3006" s="20" t="s">
        <v>174</v>
      </c>
      <c r="L3006" s="19" t="s">
        <v>25</v>
      </c>
    </row>
    <row r="3007" spans="1:12" x14ac:dyDescent="0.25">
      <c r="A3007" s="19" t="s">
        <v>4365</v>
      </c>
      <c r="B3007" s="19" t="s">
        <v>4366</v>
      </c>
      <c r="C3007" s="19" t="s">
        <v>4383</v>
      </c>
      <c r="D3007" s="19" t="s">
        <v>4384</v>
      </c>
      <c r="E3007" s="20" t="s">
        <v>21</v>
      </c>
      <c r="F3007" s="19" t="s">
        <v>21</v>
      </c>
      <c r="G3007" s="180">
        <v>98278</v>
      </c>
      <c r="H3007" s="21" t="s">
        <v>4423</v>
      </c>
      <c r="I3007" s="19" t="s">
        <v>15747</v>
      </c>
      <c r="J3007" s="19" t="s">
        <v>23</v>
      </c>
      <c r="K3007" s="20" t="s">
        <v>14186</v>
      </c>
      <c r="L3007" s="19" t="s">
        <v>25</v>
      </c>
    </row>
    <row r="3008" spans="1:12" x14ac:dyDescent="0.25">
      <c r="A3008" s="19" t="s">
        <v>4365</v>
      </c>
      <c r="B3008" s="19" t="s">
        <v>4366</v>
      </c>
      <c r="C3008" s="19" t="s">
        <v>4383</v>
      </c>
      <c r="D3008" s="19" t="s">
        <v>4384</v>
      </c>
      <c r="E3008" s="20" t="s">
        <v>21</v>
      </c>
      <c r="F3008" s="19" t="s">
        <v>21</v>
      </c>
      <c r="G3008" s="180">
        <v>98279</v>
      </c>
      <c r="H3008" s="21" t="s">
        <v>4424</v>
      </c>
      <c r="I3008" s="19" t="s">
        <v>15747</v>
      </c>
      <c r="J3008" s="19" t="s">
        <v>23</v>
      </c>
      <c r="K3008" s="20" t="s">
        <v>14187</v>
      </c>
      <c r="L3008" s="19" t="s">
        <v>25</v>
      </c>
    </row>
    <row r="3009" spans="1:12" x14ac:dyDescent="0.25">
      <c r="A3009" s="19" t="s">
        <v>4365</v>
      </c>
      <c r="B3009" s="19" t="s">
        <v>4366</v>
      </c>
      <c r="C3009" s="19" t="s">
        <v>4383</v>
      </c>
      <c r="D3009" s="19" t="s">
        <v>4384</v>
      </c>
      <c r="E3009" s="20" t="s">
        <v>21</v>
      </c>
      <c r="F3009" s="19" t="s">
        <v>21</v>
      </c>
      <c r="G3009" s="180">
        <v>98280</v>
      </c>
      <c r="H3009" s="21" t="s">
        <v>4426</v>
      </c>
      <c r="I3009" s="19" t="s">
        <v>15747</v>
      </c>
      <c r="J3009" s="19" t="s">
        <v>23</v>
      </c>
      <c r="K3009" s="20" t="s">
        <v>8612</v>
      </c>
      <c r="L3009" s="19" t="s">
        <v>25</v>
      </c>
    </row>
    <row r="3010" spans="1:12" x14ac:dyDescent="0.25">
      <c r="A3010" s="19" t="s">
        <v>4365</v>
      </c>
      <c r="B3010" s="19" t="s">
        <v>4366</v>
      </c>
      <c r="C3010" s="19" t="s">
        <v>4383</v>
      </c>
      <c r="D3010" s="19" t="s">
        <v>4384</v>
      </c>
      <c r="E3010" s="20" t="s">
        <v>21</v>
      </c>
      <c r="F3010" s="19" t="s">
        <v>21</v>
      </c>
      <c r="G3010" s="180">
        <v>98281</v>
      </c>
      <c r="H3010" s="21" t="s">
        <v>4428</v>
      </c>
      <c r="I3010" s="19" t="s">
        <v>15747</v>
      </c>
      <c r="J3010" s="19" t="s">
        <v>23</v>
      </c>
      <c r="K3010" s="20" t="s">
        <v>2780</v>
      </c>
      <c r="L3010" s="19" t="s">
        <v>25</v>
      </c>
    </row>
    <row r="3011" spans="1:12" x14ac:dyDescent="0.25">
      <c r="A3011" s="19" t="s">
        <v>4365</v>
      </c>
      <c r="B3011" s="19" t="s">
        <v>4366</v>
      </c>
      <c r="C3011" s="19" t="s">
        <v>4383</v>
      </c>
      <c r="D3011" s="19" t="s">
        <v>4384</v>
      </c>
      <c r="E3011" s="20" t="s">
        <v>21</v>
      </c>
      <c r="F3011" s="19" t="s">
        <v>21</v>
      </c>
      <c r="G3011" s="180">
        <v>98282</v>
      </c>
      <c r="H3011" s="21" t="s">
        <v>4429</v>
      </c>
      <c r="I3011" s="19" t="s">
        <v>15747</v>
      </c>
      <c r="J3011" s="19" t="s">
        <v>23</v>
      </c>
      <c r="K3011" s="20" t="s">
        <v>6779</v>
      </c>
      <c r="L3011" s="19" t="s">
        <v>25</v>
      </c>
    </row>
    <row r="3012" spans="1:12" x14ac:dyDescent="0.25">
      <c r="A3012" s="19" t="s">
        <v>4365</v>
      </c>
      <c r="B3012" s="19" t="s">
        <v>4366</v>
      </c>
      <c r="C3012" s="19" t="s">
        <v>4383</v>
      </c>
      <c r="D3012" s="19" t="s">
        <v>4384</v>
      </c>
      <c r="E3012" s="20" t="s">
        <v>21</v>
      </c>
      <c r="F3012" s="19" t="s">
        <v>21</v>
      </c>
      <c r="G3012" s="180">
        <v>98283</v>
      </c>
      <c r="H3012" s="21" t="s">
        <v>4430</v>
      </c>
      <c r="I3012" s="19" t="s">
        <v>15747</v>
      </c>
      <c r="J3012" s="19" t="s">
        <v>23</v>
      </c>
      <c r="K3012" s="20" t="s">
        <v>6640</v>
      </c>
      <c r="L3012" s="19" t="s">
        <v>25</v>
      </c>
    </row>
    <row r="3013" spans="1:12" x14ac:dyDescent="0.25">
      <c r="A3013" s="19" t="s">
        <v>4365</v>
      </c>
      <c r="B3013" s="19" t="s">
        <v>4366</v>
      </c>
      <c r="C3013" s="19" t="s">
        <v>4383</v>
      </c>
      <c r="D3013" s="19" t="s">
        <v>4384</v>
      </c>
      <c r="E3013" s="20" t="s">
        <v>21</v>
      </c>
      <c r="F3013" s="19" t="s">
        <v>21</v>
      </c>
      <c r="G3013" s="180">
        <v>98284</v>
      </c>
      <c r="H3013" s="21" t="s">
        <v>4431</v>
      </c>
      <c r="I3013" s="19" t="s">
        <v>15747</v>
      </c>
      <c r="J3013" s="19" t="s">
        <v>23</v>
      </c>
      <c r="K3013" s="20" t="s">
        <v>5024</v>
      </c>
      <c r="L3013" s="19" t="s">
        <v>25</v>
      </c>
    </row>
    <row r="3014" spans="1:12" x14ac:dyDescent="0.25">
      <c r="A3014" s="19" t="s">
        <v>4365</v>
      </c>
      <c r="B3014" s="19" t="s">
        <v>4366</v>
      </c>
      <c r="C3014" s="19" t="s">
        <v>4383</v>
      </c>
      <c r="D3014" s="19" t="s">
        <v>4384</v>
      </c>
      <c r="E3014" s="20" t="s">
        <v>21</v>
      </c>
      <c r="F3014" s="19" t="s">
        <v>21</v>
      </c>
      <c r="G3014" s="180">
        <v>98285</v>
      </c>
      <c r="H3014" s="21" t="s">
        <v>4432</v>
      </c>
      <c r="I3014" s="19" t="s">
        <v>15747</v>
      </c>
      <c r="J3014" s="19" t="s">
        <v>23</v>
      </c>
      <c r="K3014" s="20" t="s">
        <v>8126</v>
      </c>
      <c r="L3014" s="19" t="s">
        <v>25</v>
      </c>
    </row>
    <row r="3015" spans="1:12" x14ac:dyDescent="0.25">
      <c r="A3015" s="19" t="s">
        <v>4365</v>
      </c>
      <c r="B3015" s="19" t="s">
        <v>4366</v>
      </c>
      <c r="C3015" s="19" t="s">
        <v>4383</v>
      </c>
      <c r="D3015" s="19" t="s">
        <v>4384</v>
      </c>
      <c r="E3015" s="20" t="s">
        <v>21</v>
      </c>
      <c r="F3015" s="19" t="s">
        <v>21</v>
      </c>
      <c r="G3015" s="180">
        <v>98286</v>
      </c>
      <c r="H3015" s="21" t="s">
        <v>4433</v>
      </c>
      <c r="I3015" s="19" t="s">
        <v>15747</v>
      </c>
      <c r="J3015" s="19" t="s">
        <v>23</v>
      </c>
      <c r="K3015" s="20" t="s">
        <v>14188</v>
      </c>
      <c r="L3015" s="19" t="s">
        <v>25</v>
      </c>
    </row>
    <row r="3016" spans="1:12" x14ac:dyDescent="0.25">
      <c r="A3016" s="19" t="s">
        <v>4365</v>
      </c>
      <c r="B3016" s="19" t="s">
        <v>4366</v>
      </c>
      <c r="C3016" s="19" t="s">
        <v>4383</v>
      </c>
      <c r="D3016" s="19" t="s">
        <v>4384</v>
      </c>
      <c r="E3016" s="20" t="s">
        <v>21</v>
      </c>
      <c r="F3016" s="19" t="s">
        <v>21</v>
      </c>
      <c r="G3016" s="180">
        <v>98287</v>
      </c>
      <c r="H3016" s="21" t="s">
        <v>4434</v>
      </c>
      <c r="I3016" s="19" t="s">
        <v>15747</v>
      </c>
      <c r="J3016" s="19" t="s">
        <v>23</v>
      </c>
      <c r="K3016" s="20" t="s">
        <v>8526</v>
      </c>
      <c r="L3016" s="19" t="s">
        <v>25</v>
      </c>
    </row>
    <row r="3017" spans="1:12" x14ac:dyDescent="0.25">
      <c r="A3017" s="19" t="s">
        <v>4365</v>
      </c>
      <c r="B3017" s="19" t="s">
        <v>4366</v>
      </c>
      <c r="C3017" s="19" t="s">
        <v>4383</v>
      </c>
      <c r="D3017" s="19" t="s">
        <v>4384</v>
      </c>
      <c r="E3017" s="20" t="s">
        <v>21</v>
      </c>
      <c r="F3017" s="19" t="s">
        <v>21</v>
      </c>
      <c r="G3017" s="180">
        <v>98288</v>
      </c>
      <c r="H3017" s="21" t="s">
        <v>4435</v>
      </c>
      <c r="I3017" s="19" t="s">
        <v>15747</v>
      </c>
      <c r="J3017" s="19" t="s">
        <v>23</v>
      </c>
      <c r="K3017" s="20" t="s">
        <v>1195</v>
      </c>
      <c r="L3017" s="19" t="s">
        <v>25</v>
      </c>
    </row>
    <row r="3018" spans="1:12" x14ac:dyDescent="0.25">
      <c r="A3018" s="19" t="s">
        <v>4365</v>
      </c>
      <c r="B3018" s="19" t="s">
        <v>4366</v>
      </c>
      <c r="C3018" s="19" t="s">
        <v>4383</v>
      </c>
      <c r="D3018" s="19" t="s">
        <v>4384</v>
      </c>
      <c r="E3018" s="20" t="s">
        <v>21</v>
      </c>
      <c r="F3018" s="19" t="s">
        <v>21</v>
      </c>
      <c r="G3018" s="180">
        <v>98289</v>
      </c>
      <c r="H3018" s="21" t="s">
        <v>4437</v>
      </c>
      <c r="I3018" s="19" t="s">
        <v>15747</v>
      </c>
      <c r="J3018" s="19" t="s">
        <v>23</v>
      </c>
      <c r="K3018" s="20" t="s">
        <v>1236</v>
      </c>
      <c r="L3018" s="19" t="s">
        <v>25</v>
      </c>
    </row>
    <row r="3019" spans="1:12" x14ac:dyDescent="0.25">
      <c r="A3019" s="19" t="s">
        <v>4365</v>
      </c>
      <c r="B3019" s="19" t="s">
        <v>4366</v>
      </c>
      <c r="C3019" s="19" t="s">
        <v>4383</v>
      </c>
      <c r="D3019" s="19" t="s">
        <v>4384</v>
      </c>
      <c r="E3019" s="20" t="s">
        <v>21</v>
      </c>
      <c r="F3019" s="19" t="s">
        <v>21</v>
      </c>
      <c r="G3019" s="180">
        <v>98290</v>
      </c>
      <c r="H3019" s="21" t="s">
        <v>4438</v>
      </c>
      <c r="I3019" s="19" t="s">
        <v>15747</v>
      </c>
      <c r="J3019" s="19" t="s">
        <v>23</v>
      </c>
      <c r="K3019" s="20" t="s">
        <v>1092</v>
      </c>
      <c r="L3019" s="19" t="s">
        <v>25</v>
      </c>
    </row>
    <row r="3020" spans="1:12" x14ac:dyDescent="0.25">
      <c r="A3020" s="19" t="s">
        <v>4365</v>
      </c>
      <c r="B3020" s="19" t="s">
        <v>4366</v>
      </c>
      <c r="C3020" s="19" t="s">
        <v>4383</v>
      </c>
      <c r="D3020" s="19" t="s">
        <v>4384</v>
      </c>
      <c r="E3020" s="20" t="s">
        <v>21</v>
      </c>
      <c r="F3020" s="19" t="s">
        <v>21</v>
      </c>
      <c r="G3020" s="180">
        <v>98291</v>
      </c>
      <c r="H3020" s="21" t="s">
        <v>4439</v>
      </c>
      <c r="I3020" s="19" t="s">
        <v>15747</v>
      </c>
      <c r="J3020" s="19" t="s">
        <v>23</v>
      </c>
      <c r="K3020" s="20" t="s">
        <v>5408</v>
      </c>
      <c r="L3020" s="19" t="s">
        <v>25</v>
      </c>
    </row>
    <row r="3021" spans="1:12" x14ac:dyDescent="0.25">
      <c r="A3021" s="19" t="s">
        <v>4365</v>
      </c>
      <c r="B3021" s="19" t="s">
        <v>4366</v>
      </c>
      <c r="C3021" s="19" t="s">
        <v>4383</v>
      </c>
      <c r="D3021" s="19" t="s">
        <v>4384</v>
      </c>
      <c r="E3021" s="20" t="s">
        <v>21</v>
      </c>
      <c r="F3021" s="19" t="s">
        <v>21</v>
      </c>
      <c r="G3021" s="180">
        <v>98292</v>
      </c>
      <c r="H3021" s="21" t="s">
        <v>4441</v>
      </c>
      <c r="I3021" s="19" t="s">
        <v>15747</v>
      </c>
      <c r="J3021" s="19" t="s">
        <v>23</v>
      </c>
      <c r="K3021" s="20" t="s">
        <v>1103</v>
      </c>
      <c r="L3021" s="19" t="s">
        <v>25</v>
      </c>
    </row>
    <row r="3022" spans="1:12" x14ac:dyDescent="0.25">
      <c r="A3022" s="19" t="s">
        <v>4365</v>
      </c>
      <c r="B3022" s="19" t="s">
        <v>4366</v>
      </c>
      <c r="C3022" s="19" t="s">
        <v>4383</v>
      </c>
      <c r="D3022" s="19" t="s">
        <v>4384</v>
      </c>
      <c r="E3022" s="20" t="s">
        <v>21</v>
      </c>
      <c r="F3022" s="19" t="s">
        <v>21</v>
      </c>
      <c r="G3022" s="180">
        <v>98293</v>
      </c>
      <c r="H3022" s="21" t="s">
        <v>4443</v>
      </c>
      <c r="I3022" s="19" t="s">
        <v>15747</v>
      </c>
      <c r="J3022" s="19" t="s">
        <v>23</v>
      </c>
      <c r="K3022" s="20" t="s">
        <v>3617</v>
      </c>
      <c r="L3022" s="19" t="s">
        <v>25</v>
      </c>
    </row>
    <row r="3023" spans="1:12" x14ac:dyDescent="0.25">
      <c r="A3023" s="19" t="s">
        <v>4365</v>
      </c>
      <c r="B3023" s="19" t="s">
        <v>4366</v>
      </c>
      <c r="C3023" s="19" t="s">
        <v>4383</v>
      </c>
      <c r="D3023" s="19" t="s">
        <v>4384</v>
      </c>
      <c r="E3023" s="20" t="s">
        <v>21</v>
      </c>
      <c r="F3023" s="19" t="s">
        <v>21</v>
      </c>
      <c r="G3023" s="180">
        <v>98400</v>
      </c>
      <c r="H3023" s="21" t="s">
        <v>4444</v>
      </c>
      <c r="I3023" s="19" t="s">
        <v>15747</v>
      </c>
      <c r="J3023" s="19" t="s">
        <v>23</v>
      </c>
      <c r="K3023" s="20" t="s">
        <v>1615</v>
      </c>
      <c r="L3023" s="19" t="s">
        <v>25</v>
      </c>
    </row>
    <row r="3024" spans="1:12" x14ac:dyDescent="0.25">
      <c r="A3024" s="19" t="s">
        <v>4365</v>
      </c>
      <c r="B3024" s="19" t="s">
        <v>4366</v>
      </c>
      <c r="C3024" s="19" t="s">
        <v>4383</v>
      </c>
      <c r="D3024" s="19" t="s">
        <v>4384</v>
      </c>
      <c r="E3024" s="20" t="s">
        <v>21</v>
      </c>
      <c r="F3024" s="19" t="s">
        <v>21</v>
      </c>
      <c r="G3024" s="180">
        <v>98401</v>
      </c>
      <c r="H3024" s="21" t="s">
        <v>4446</v>
      </c>
      <c r="I3024" s="19" t="s">
        <v>15747</v>
      </c>
      <c r="J3024" s="19" t="s">
        <v>23</v>
      </c>
      <c r="K3024" s="20" t="s">
        <v>2856</v>
      </c>
      <c r="L3024" s="19" t="s">
        <v>25</v>
      </c>
    </row>
    <row r="3025" spans="1:12" x14ac:dyDescent="0.25">
      <c r="A3025" s="19" t="s">
        <v>4365</v>
      </c>
      <c r="B3025" s="19" t="s">
        <v>4366</v>
      </c>
      <c r="C3025" s="19" t="s">
        <v>4383</v>
      </c>
      <c r="D3025" s="19" t="s">
        <v>4384</v>
      </c>
      <c r="E3025" s="20" t="s">
        <v>21</v>
      </c>
      <c r="F3025" s="19" t="s">
        <v>21</v>
      </c>
      <c r="G3025" s="180">
        <v>98402</v>
      </c>
      <c r="H3025" s="21" t="s">
        <v>4447</v>
      </c>
      <c r="I3025" s="19" t="s">
        <v>15747</v>
      </c>
      <c r="J3025" s="19" t="s">
        <v>23</v>
      </c>
      <c r="K3025" s="20" t="s">
        <v>14189</v>
      </c>
      <c r="L3025" s="19" t="s">
        <v>25</v>
      </c>
    </row>
    <row r="3026" spans="1:12" x14ac:dyDescent="0.25">
      <c r="A3026" s="19" t="s">
        <v>4365</v>
      </c>
      <c r="B3026" s="19" t="s">
        <v>4366</v>
      </c>
      <c r="C3026" s="19" t="s">
        <v>4383</v>
      </c>
      <c r="D3026" s="19" t="s">
        <v>4384</v>
      </c>
      <c r="E3026" s="20" t="s">
        <v>21</v>
      </c>
      <c r="F3026" s="19" t="s">
        <v>21</v>
      </c>
      <c r="G3026" s="180">
        <v>100556</v>
      </c>
      <c r="H3026" s="21" t="s">
        <v>4449</v>
      </c>
      <c r="I3026" s="19" t="s">
        <v>15692</v>
      </c>
      <c r="J3026" s="19" t="s">
        <v>23</v>
      </c>
      <c r="K3026" s="20" t="s">
        <v>4017</v>
      </c>
      <c r="L3026" s="19" t="s">
        <v>25</v>
      </c>
    </row>
    <row r="3027" spans="1:12" x14ac:dyDescent="0.25">
      <c r="A3027" s="19" t="s">
        <v>4365</v>
      </c>
      <c r="B3027" s="19" t="s">
        <v>4366</v>
      </c>
      <c r="C3027" s="19" t="s">
        <v>4383</v>
      </c>
      <c r="D3027" s="19" t="s">
        <v>4384</v>
      </c>
      <c r="E3027" s="20" t="s">
        <v>21</v>
      </c>
      <c r="F3027" s="19" t="s">
        <v>21</v>
      </c>
      <c r="G3027" s="180">
        <v>100557</v>
      </c>
      <c r="H3027" s="21" t="s">
        <v>4450</v>
      </c>
      <c r="I3027" s="19" t="s">
        <v>15692</v>
      </c>
      <c r="J3027" s="19" t="s">
        <v>23</v>
      </c>
      <c r="K3027" s="20" t="s">
        <v>13466</v>
      </c>
      <c r="L3027" s="19" t="s">
        <v>25</v>
      </c>
    </row>
    <row r="3028" spans="1:12" x14ac:dyDescent="0.25">
      <c r="A3028" s="19" t="s">
        <v>4365</v>
      </c>
      <c r="B3028" s="19" t="s">
        <v>4366</v>
      </c>
      <c r="C3028" s="19" t="s">
        <v>4383</v>
      </c>
      <c r="D3028" s="19" t="s">
        <v>4384</v>
      </c>
      <c r="E3028" s="20" t="s">
        <v>21</v>
      </c>
      <c r="F3028" s="19" t="s">
        <v>21</v>
      </c>
      <c r="G3028" s="180">
        <v>100560</v>
      </c>
      <c r="H3028" s="21" t="s">
        <v>4451</v>
      </c>
      <c r="I3028" s="19" t="s">
        <v>15692</v>
      </c>
      <c r="J3028" s="19" t="s">
        <v>23</v>
      </c>
      <c r="K3028" s="20" t="s">
        <v>8479</v>
      </c>
      <c r="L3028" s="19" t="s">
        <v>25</v>
      </c>
    </row>
    <row r="3029" spans="1:12" x14ac:dyDescent="0.25">
      <c r="A3029" s="19" t="s">
        <v>4365</v>
      </c>
      <c r="B3029" s="19" t="s">
        <v>4366</v>
      </c>
      <c r="C3029" s="19" t="s">
        <v>4383</v>
      </c>
      <c r="D3029" s="19" t="s">
        <v>4384</v>
      </c>
      <c r="E3029" s="20" t="s">
        <v>21</v>
      </c>
      <c r="F3029" s="19" t="s">
        <v>21</v>
      </c>
      <c r="G3029" s="180">
        <v>100561</v>
      </c>
      <c r="H3029" s="21" t="s">
        <v>4453</v>
      </c>
      <c r="I3029" s="19" t="s">
        <v>15692</v>
      </c>
      <c r="J3029" s="19" t="s">
        <v>23</v>
      </c>
      <c r="K3029" s="20" t="s">
        <v>14190</v>
      </c>
      <c r="L3029" s="19" t="s">
        <v>25</v>
      </c>
    </row>
    <row r="3030" spans="1:12" x14ac:dyDescent="0.25">
      <c r="A3030" s="19" t="s">
        <v>4365</v>
      </c>
      <c r="B3030" s="19" t="s">
        <v>4366</v>
      </c>
      <c r="C3030" s="19" t="s">
        <v>4383</v>
      </c>
      <c r="D3030" s="19" t="s">
        <v>4384</v>
      </c>
      <c r="E3030" s="20" t="s">
        <v>21</v>
      </c>
      <c r="F3030" s="19" t="s">
        <v>21</v>
      </c>
      <c r="G3030" s="180">
        <v>100562</v>
      </c>
      <c r="H3030" s="21" t="s">
        <v>4454</v>
      </c>
      <c r="I3030" s="19" t="s">
        <v>15692</v>
      </c>
      <c r="J3030" s="19" t="s">
        <v>23</v>
      </c>
      <c r="K3030" s="20" t="s">
        <v>14191</v>
      </c>
      <c r="L3030" s="19" t="s">
        <v>25</v>
      </c>
    </row>
    <row r="3031" spans="1:12" x14ac:dyDescent="0.25">
      <c r="A3031" s="19" t="s">
        <v>4365</v>
      </c>
      <c r="B3031" s="19" t="s">
        <v>4366</v>
      </c>
      <c r="C3031" s="19" t="s">
        <v>4383</v>
      </c>
      <c r="D3031" s="19" t="s">
        <v>4384</v>
      </c>
      <c r="E3031" s="20" t="s">
        <v>21</v>
      </c>
      <c r="F3031" s="19" t="s">
        <v>21</v>
      </c>
      <c r="G3031" s="180">
        <v>100563</v>
      </c>
      <c r="H3031" s="21" t="s">
        <v>4455</v>
      </c>
      <c r="I3031" s="19" t="s">
        <v>15692</v>
      </c>
      <c r="J3031" s="19" t="s">
        <v>23</v>
      </c>
      <c r="K3031" s="20" t="s">
        <v>14192</v>
      </c>
      <c r="L3031" s="19" t="s">
        <v>25</v>
      </c>
    </row>
    <row r="3032" spans="1:12" x14ac:dyDescent="0.25">
      <c r="A3032" s="19" t="s">
        <v>4365</v>
      </c>
      <c r="B3032" s="19" t="s">
        <v>4366</v>
      </c>
      <c r="C3032" s="19" t="s">
        <v>4456</v>
      </c>
      <c r="D3032" s="19" t="s">
        <v>4457</v>
      </c>
      <c r="E3032" s="20" t="s">
        <v>21</v>
      </c>
      <c r="F3032" s="19" t="s">
        <v>21</v>
      </c>
      <c r="G3032" s="180">
        <v>98397</v>
      </c>
      <c r="H3032" s="21" t="s">
        <v>4458</v>
      </c>
      <c r="I3032" s="19" t="s">
        <v>15719</v>
      </c>
      <c r="J3032" s="19" t="s">
        <v>23</v>
      </c>
      <c r="K3032" s="20" t="s">
        <v>5688</v>
      </c>
      <c r="L3032" s="19" t="s">
        <v>25</v>
      </c>
    </row>
    <row r="3033" spans="1:12" x14ac:dyDescent="0.25">
      <c r="A3033" s="19" t="s">
        <v>4365</v>
      </c>
      <c r="B3033" s="19" t="s">
        <v>4366</v>
      </c>
      <c r="C3033" s="19" t="s">
        <v>4459</v>
      </c>
      <c r="D3033" s="19" t="s">
        <v>4460</v>
      </c>
      <c r="E3033" s="20">
        <v>74003</v>
      </c>
      <c r="F3033" s="19" t="s">
        <v>4461</v>
      </c>
      <c r="G3033" s="19" t="s">
        <v>4462</v>
      </c>
      <c r="H3033" s="21" t="s">
        <v>4463</v>
      </c>
      <c r="I3033" s="19" t="s">
        <v>15692</v>
      </c>
      <c r="J3033" s="19" t="s">
        <v>9283</v>
      </c>
      <c r="K3033" s="20" t="s">
        <v>14193</v>
      </c>
      <c r="L3033" s="19" t="s">
        <v>25</v>
      </c>
    </row>
    <row r="3034" spans="1:12" x14ac:dyDescent="0.25">
      <c r="A3034" s="19" t="s">
        <v>4365</v>
      </c>
      <c r="B3034" s="19" t="s">
        <v>4366</v>
      </c>
      <c r="C3034" s="19" t="s">
        <v>4459</v>
      </c>
      <c r="D3034" s="19" t="s">
        <v>4460</v>
      </c>
      <c r="E3034" s="20" t="s">
        <v>21</v>
      </c>
      <c r="F3034" s="19" t="s">
        <v>21</v>
      </c>
      <c r="G3034" s="180">
        <v>85120</v>
      </c>
      <c r="H3034" s="21" t="s">
        <v>21048</v>
      </c>
      <c r="I3034" s="19" t="s">
        <v>15692</v>
      </c>
      <c r="J3034" s="19" t="s">
        <v>9283</v>
      </c>
      <c r="K3034" s="20" t="s">
        <v>14194</v>
      </c>
      <c r="L3034" s="19" t="s">
        <v>25</v>
      </c>
    </row>
    <row r="3035" spans="1:12" x14ac:dyDescent="0.25">
      <c r="A3035" s="19" t="s">
        <v>4365</v>
      </c>
      <c r="B3035" s="19" t="s">
        <v>4366</v>
      </c>
      <c r="C3035" s="19" t="s">
        <v>4465</v>
      </c>
      <c r="D3035" s="19" t="s">
        <v>4466</v>
      </c>
      <c r="E3035" s="20" t="s">
        <v>21</v>
      </c>
      <c r="F3035" s="19" t="s">
        <v>21</v>
      </c>
      <c r="G3035" s="180">
        <v>83486</v>
      </c>
      <c r="H3035" s="21" t="s">
        <v>4467</v>
      </c>
      <c r="I3035" s="19" t="s">
        <v>15692</v>
      </c>
      <c r="J3035" s="19" t="s">
        <v>23</v>
      </c>
      <c r="K3035" s="20" t="s">
        <v>14195</v>
      </c>
      <c r="L3035" s="19" t="s">
        <v>25</v>
      </c>
    </row>
    <row r="3036" spans="1:12" x14ac:dyDescent="0.25">
      <c r="A3036" s="19" t="s">
        <v>4365</v>
      </c>
      <c r="B3036" s="19" t="s">
        <v>4366</v>
      </c>
      <c r="C3036" s="19" t="s">
        <v>4465</v>
      </c>
      <c r="D3036" s="19" t="s">
        <v>4466</v>
      </c>
      <c r="E3036" s="20" t="s">
        <v>21</v>
      </c>
      <c r="F3036" s="19" t="s">
        <v>21</v>
      </c>
      <c r="G3036" s="180">
        <v>83643</v>
      </c>
      <c r="H3036" s="21" t="s">
        <v>20892</v>
      </c>
      <c r="I3036" s="19" t="s">
        <v>15692</v>
      </c>
      <c r="J3036" s="19" t="s">
        <v>23</v>
      </c>
      <c r="K3036" s="20" t="s">
        <v>14196</v>
      </c>
      <c r="L3036" s="19" t="s">
        <v>25</v>
      </c>
    </row>
    <row r="3037" spans="1:12" x14ac:dyDescent="0.25">
      <c r="A3037" s="19" t="s">
        <v>4365</v>
      </c>
      <c r="B3037" s="19" t="s">
        <v>4366</v>
      </c>
      <c r="C3037" s="19" t="s">
        <v>4465</v>
      </c>
      <c r="D3037" s="19" t="s">
        <v>4466</v>
      </c>
      <c r="E3037" s="20" t="s">
        <v>21</v>
      </c>
      <c r="F3037" s="19" t="s">
        <v>21</v>
      </c>
      <c r="G3037" s="180">
        <v>83644</v>
      </c>
      <c r="H3037" s="21" t="s">
        <v>4469</v>
      </c>
      <c r="I3037" s="19" t="s">
        <v>15692</v>
      </c>
      <c r="J3037" s="19" t="s">
        <v>23</v>
      </c>
      <c r="K3037" s="20" t="s">
        <v>14197</v>
      </c>
      <c r="L3037" s="19" t="s">
        <v>25</v>
      </c>
    </row>
    <row r="3038" spans="1:12" x14ac:dyDescent="0.25">
      <c r="A3038" s="19" t="s">
        <v>4365</v>
      </c>
      <c r="B3038" s="19" t="s">
        <v>4366</v>
      </c>
      <c r="C3038" s="19" t="s">
        <v>4465</v>
      </c>
      <c r="D3038" s="19" t="s">
        <v>4466</v>
      </c>
      <c r="E3038" s="20" t="s">
        <v>21</v>
      </c>
      <c r="F3038" s="19" t="s">
        <v>21</v>
      </c>
      <c r="G3038" s="180">
        <v>83645</v>
      </c>
      <c r="H3038" s="21" t="s">
        <v>4470</v>
      </c>
      <c r="I3038" s="19" t="s">
        <v>15692</v>
      </c>
      <c r="J3038" s="19" t="s">
        <v>23</v>
      </c>
      <c r="K3038" s="20" t="s">
        <v>14198</v>
      </c>
      <c r="L3038" s="19" t="s">
        <v>25</v>
      </c>
    </row>
    <row r="3039" spans="1:12" x14ac:dyDescent="0.25">
      <c r="A3039" s="19" t="s">
        <v>4365</v>
      </c>
      <c r="B3039" s="19" t="s">
        <v>4366</v>
      </c>
      <c r="C3039" s="19" t="s">
        <v>4465</v>
      </c>
      <c r="D3039" s="19" t="s">
        <v>4466</v>
      </c>
      <c r="E3039" s="20" t="s">
        <v>21</v>
      </c>
      <c r="F3039" s="19" t="s">
        <v>21</v>
      </c>
      <c r="G3039" s="180">
        <v>83646</v>
      </c>
      <c r="H3039" s="21" t="s">
        <v>4471</v>
      </c>
      <c r="I3039" s="19" t="s">
        <v>15692</v>
      </c>
      <c r="J3039" s="19" t="s">
        <v>23</v>
      </c>
      <c r="K3039" s="20" t="s">
        <v>14199</v>
      </c>
      <c r="L3039" s="19" t="s">
        <v>25</v>
      </c>
    </row>
    <row r="3040" spans="1:12" x14ac:dyDescent="0.25">
      <c r="A3040" s="19" t="s">
        <v>4365</v>
      </c>
      <c r="B3040" s="19" t="s">
        <v>4366</v>
      </c>
      <c r="C3040" s="19" t="s">
        <v>4465</v>
      </c>
      <c r="D3040" s="19" t="s">
        <v>4466</v>
      </c>
      <c r="E3040" s="20" t="s">
        <v>21</v>
      </c>
      <c r="F3040" s="19" t="s">
        <v>21</v>
      </c>
      <c r="G3040" s="180">
        <v>83647</v>
      </c>
      <c r="H3040" s="21" t="s">
        <v>4472</v>
      </c>
      <c r="I3040" s="19" t="s">
        <v>15692</v>
      </c>
      <c r="J3040" s="19" t="s">
        <v>23</v>
      </c>
      <c r="K3040" s="20" t="s">
        <v>14200</v>
      </c>
      <c r="L3040" s="19" t="s">
        <v>25</v>
      </c>
    </row>
    <row r="3041" spans="1:12" x14ac:dyDescent="0.25">
      <c r="A3041" s="19" t="s">
        <v>4365</v>
      </c>
      <c r="B3041" s="19" t="s">
        <v>4366</v>
      </c>
      <c r="C3041" s="19" t="s">
        <v>4465</v>
      </c>
      <c r="D3041" s="19" t="s">
        <v>4466</v>
      </c>
      <c r="E3041" s="20" t="s">
        <v>21</v>
      </c>
      <c r="F3041" s="19" t="s">
        <v>21</v>
      </c>
      <c r="G3041" s="180">
        <v>83648</v>
      </c>
      <c r="H3041" s="21" t="s">
        <v>4473</v>
      </c>
      <c r="I3041" s="19" t="s">
        <v>15692</v>
      </c>
      <c r="J3041" s="19" t="s">
        <v>23</v>
      </c>
      <c r="K3041" s="20" t="s">
        <v>14201</v>
      </c>
      <c r="L3041" s="19" t="s">
        <v>25</v>
      </c>
    </row>
    <row r="3042" spans="1:12" x14ac:dyDescent="0.25">
      <c r="A3042" s="19" t="s">
        <v>4365</v>
      </c>
      <c r="B3042" s="19" t="s">
        <v>4366</v>
      </c>
      <c r="C3042" s="19" t="s">
        <v>4465</v>
      </c>
      <c r="D3042" s="19" t="s">
        <v>4466</v>
      </c>
      <c r="E3042" s="20" t="s">
        <v>21</v>
      </c>
      <c r="F3042" s="19" t="s">
        <v>21</v>
      </c>
      <c r="G3042" s="180">
        <v>83649</v>
      </c>
      <c r="H3042" s="21" t="s">
        <v>4474</v>
      </c>
      <c r="I3042" s="19" t="s">
        <v>15692</v>
      </c>
      <c r="J3042" s="19" t="s">
        <v>9283</v>
      </c>
      <c r="K3042" s="20" t="s">
        <v>14202</v>
      </c>
      <c r="L3042" s="19" t="s">
        <v>25</v>
      </c>
    </row>
    <row r="3043" spans="1:12" x14ac:dyDescent="0.25">
      <c r="A3043" s="19" t="s">
        <v>4365</v>
      </c>
      <c r="B3043" s="19" t="s">
        <v>4366</v>
      </c>
      <c r="C3043" s="19" t="s">
        <v>4465</v>
      </c>
      <c r="D3043" s="19" t="s">
        <v>4466</v>
      </c>
      <c r="E3043" s="20" t="s">
        <v>21</v>
      </c>
      <c r="F3043" s="19" t="s">
        <v>21</v>
      </c>
      <c r="G3043" s="180">
        <v>83650</v>
      </c>
      <c r="H3043" s="21" t="s">
        <v>4475</v>
      </c>
      <c r="I3043" s="19" t="s">
        <v>15692</v>
      </c>
      <c r="J3043" s="19" t="s">
        <v>9283</v>
      </c>
      <c r="K3043" s="20" t="s">
        <v>14203</v>
      </c>
      <c r="L3043" s="19" t="s">
        <v>25</v>
      </c>
    </row>
    <row r="3044" spans="1:12" x14ac:dyDescent="0.25">
      <c r="A3044" s="19" t="s">
        <v>4365</v>
      </c>
      <c r="B3044" s="19" t="s">
        <v>4366</v>
      </c>
      <c r="C3044" s="19" t="s">
        <v>4476</v>
      </c>
      <c r="D3044" s="19" t="s">
        <v>4477</v>
      </c>
      <c r="E3044" s="20" t="s">
        <v>21</v>
      </c>
      <c r="F3044" s="19" t="s">
        <v>21</v>
      </c>
      <c r="G3044" s="180">
        <v>98294</v>
      </c>
      <c r="H3044" s="21" t="s">
        <v>4478</v>
      </c>
      <c r="I3044" s="19" t="s">
        <v>15747</v>
      </c>
      <c r="J3044" s="19" t="s">
        <v>23</v>
      </c>
      <c r="K3044" s="20" t="s">
        <v>3365</v>
      </c>
      <c r="L3044" s="19" t="s">
        <v>25</v>
      </c>
    </row>
    <row r="3045" spans="1:12" x14ac:dyDescent="0.25">
      <c r="A3045" s="19" t="s">
        <v>4365</v>
      </c>
      <c r="B3045" s="19" t="s">
        <v>4366</v>
      </c>
      <c r="C3045" s="19" t="s">
        <v>4476</v>
      </c>
      <c r="D3045" s="19" t="s">
        <v>4477</v>
      </c>
      <c r="E3045" s="20" t="s">
        <v>21</v>
      </c>
      <c r="F3045" s="19" t="s">
        <v>21</v>
      </c>
      <c r="G3045" s="180">
        <v>98295</v>
      </c>
      <c r="H3045" s="21" t="s">
        <v>4479</v>
      </c>
      <c r="I3045" s="19" t="s">
        <v>15747</v>
      </c>
      <c r="J3045" s="19" t="s">
        <v>23</v>
      </c>
      <c r="K3045" s="20" t="s">
        <v>4436</v>
      </c>
      <c r="L3045" s="19" t="s">
        <v>25</v>
      </c>
    </row>
    <row r="3046" spans="1:12" x14ac:dyDescent="0.25">
      <c r="A3046" s="19" t="s">
        <v>4365</v>
      </c>
      <c r="B3046" s="19" t="s">
        <v>4366</v>
      </c>
      <c r="C3046" s="19" t="s">
        <v>4476</v>
      </c>
      <c r="D3046" s="19" t="s">
        <v>4477</v>
      </c>
      <c r="E3046" s="20" t="s">
        <v>21</v>
      </c>
      <c r="F3046" s="19" t="s">
        <v>21</v>
      </c>
      <c r="G3046" s="180">
        <v>98296</v>
      </c>
      <c r="H3046" s="21" t="s">
        <v>4480</v>
      </c>
      <c r="I3046" s="19" t="s">
        <v>15747</v>
      </c>
      <c r="J3046" s="19" t="s">
        <v>23</v>
      </c>
      <c r="K3046" s="20" t="s">
        <v>1395</v>
      </c>
      <c r="L3046" s="19" t="s">
        <v>25</v>
      </c>
    </row>
    <row r="3047" spans="1:12" x14ac:dyDescent="0.25">
      <c r="A3047" s="19" t="s">
        <v>4365</v>
      </c>
      <c r="B3047" s="19" t="s">
        <v>4366</v>
      </c>
      <c r="C3047" s="19" t="s">
        <v>4476</v>
      </c>
      <c r="D3047" s="19" t="s">
        <v>4477</v>
      </c>
      <c r="E3047" s="20" t="s">
        <v>21</v>
      </c>
      <c r="F3047" s="19" t="s">
        <v>21</v>
      </c>
      <c r="G3047" s="180">
        <v>98297</v>
      </c>
      <c r="H3047" s="21" t="s">
        <v>4481</v>
      </c>
      <c r="I3047" s="19" t="s">
        <v>15747</v>
      </c>
      <c r="J3047" s="19" t="s">
        <v>23</v>
      </c>
      <c r="K3047" s="20" t="s">
        <v>1092</v>
      </c>
      <c r="L3047" s="19" t="s">
        <v>25</v>
      </c>
    </row>
    <row r="3048" spans="1:12" x14ac:dyDescent="0.25">
      <c r="A3048" s="19" t="s">
        <v>4365</v>
      </c>
      <c r="B3048" s="19" t="s">
        <v>4366</v>
      </c>
      <c r="C3048" s="19" t="s">
        <v>4476</v>
      </c>
      <c r="D3048" s="19" t="s">
        <v>4477</v>
      </c>
      <c r="E3048" s="20" t="s">
        <v>21</v>
      </c>
      <c r="F3048" s="19" t="s">
        <v>21</v>
      </c>
      <c r="G3048" s="180">
        <v>98301</v>
      </c>
      <c r="H3048" s="21" t="s">
        <v>4483</v>
      </c>
      <c r="I3048" s="19" t="s">
        <v>15692</v>
      </c>
      <c r="J3048" s="19" t="s">
        <v>23</v>
      </c>
      <c r="K3048" s="20" t="s">
        <v>14204</v>
      </c>
      <c r="L3048" s="19" t="s">
        <v>25</v>
      </c>
    </row>
    <row r="3049" spans="1:12" x14ac:dyDescent="0.25">
      <c r="A3049" s="19" t="s">
        <v>4365</v>
      </c>
      <c r="B3049" s="19" t="s">
        <v>4366</v>
      </c>
      <c r="C3049" s="19" t="s">
        <v>4476</v>
      </c>
      <c r="D3049" s="19" t="s">
        <v>4477</v>
      </c>
      <c r="E3049" s="20" t="s">
        <v>21</v>
      </c>
      <c r="F3049" s="19" t="s">
        <v>21</v>
      </c>
      <c r="G3049" s="180">
        <v>98302</v>
      </c>
      <c r="H3049" s="21" t="s">
        <v>4484</v>
      </c>
      <c r="I3049" s="19" t="s">
        <v>15692</v>
      </c>
      <c r="J3049" s="19" t="s">
        <v>23</v>
      </c>
      <c r="K3049" s="20" t="s">
        <v>14205</v>
      </c>
      <c r="L3049" s="19" t="s">
        <v>25</v>
      </c>
    </row>
    <row r="3050" spans="1:12" x14ac:dyDescent="0.25">
      <c r="A3050" s="19" t="s">
        <v>4365</v>
      </c>
      <c r="B3050" s="19" t="s">
        <v>4366</v>
      </c>
      <c r="C3050" s="19" t="s">
        <v>4476</v>
      </c>
      <c r="D3050" s="19" t="s">
        <v>4477</v>
      </c>
      <c r="E3050" s="20" t="s">
        <v>21</v>
      </c>
      <c r="F3050" s="19" t="s">
        <v>21</v>
      </c>
      <c r="G3050" s="180">
        <v>98304</v>
      </c>
      <c r="H3050" s="21" t="s">
        <v>4485</v>
      </c>
      <c r="I3050" s="19" t="s">
        <v>15692</v>
      </c>
      <c r="J3050" s="19" t="s">
        <v>23</v>
      </c>
      <c r="K3050" s="20" t="s">
        <v>14206</v>
      </c>
      <c r="L3050" s="19" t="s">
        <v>25</v>
      </c>
    </row>
    <row r="3051" spans="1:12" x14ac:dyDescent="0.25">
      <c r="A3051" s="19" t="s">
        <v>4365</v>
      </c>
      <c r="B3051" s="19" t="s">
        <v>4366</v>
      </c>
      <c r="C3051" s="19" t="s">
        <v>4476</v>
      </c>
      <c r="D3051" s="19" t="s">
        <v>4477</v>
      </c>
      <c r="E3051" s="20" t="s">
        <v>21</v>
      </c>
      <c r="F3051" s="19" t="s">
        <v>21</v>
      </c>
      <c r="G3051" s="180">
        <v>98307</v>
      </c>
      <c r="H3051" s="21" t="s">
        <v>4486</v>
      </c>
      <c r="I3051" s="19" t="s">
        <v>15692</v>
      </c>
      <c r="J3051" s="19" t="s">
        <v>23</v>
      </c>
      <c r="K3051" s="20" t="s">
        <v>14207</v>
      </c>
      <c r="L3051" s="19" t="s">
        <v>25</v>
      </c>
    </row>
    <row r="3052" spans="1:12" x14ac:dyDescent="0.25">
      <c r="A3052" s="19" t="s">
        <v>4365</v>
      </c>
      <c r="B3052" s="19" t="s">
        <v>4366</v>
      </c>
      <c r="C3052" s="19" t="s">
        <v>4476</v>
      </c>
      <c r="D3052" s="19" t="s">
        <v>4477</v>
      </c>
      <c r="E3052" s="20" t="s">
        <v>21</v>
      </c>
      <c r="F3052" s="19" t="s">
        <v>21</v>
      </c>
      <c r="G3052" s="180">
        <v>98308</v>
      </c>
      <c r="H3052" s="21" t="s">
        <v>4487</v>
      </c>
      <c r="I3052" s="19" t="s">
        <v>15692</v>
      </c>
      <c r="J3052" s="19" t="s">
        <v>23</v>
      </c>
      <c r="K3052" s="20" t="s">
        <v>14208</v>
      </c>
      <c r="L3052" s="19" t="s">
        <v>25</v>
      </c>
    </row>
    <row r="3053" spans="1:12" x14ac:dyDescent="0.25">
      <c r="A3053" s="19" t="s">
        <v>4365</v>
      </c>
      <c r="B3053" s="19" t="s">
        <v>4366</v>
      </c>
      <c r="C3053" s="19" t="s">
        <v>4476</v>
      </c>
      <c r="D3053" s="19" t="s">
        <v>4477</v>
      </c>
      <c r="E3053" s="20" t="s">
        <v>21</v>
      </c>
      <c r="F3053" s="19" t="s">
        <v>21</v>
      </c>
      <c r="G3053" s="180">
        <v>98593</v>
      </c>
      <c r="H3053" s="21" t="s">
        <v>4489</v>
      </c>
      <c r="I3053" s="19" t="s">
        <v>15692</v>
      </c>
      <c r="J3053" s="19" t="s">
        <v>23</v>
      </c>
      <c r="K3053" s="20" t="s">
        <v>14209</v>
      </c>
      <c r="L3053" s="19" t="s">
        <v>25</v>
      </c>
    </row>
    <row r="3054" spans="1:12" x14ac:dyDescent="0.25">
      <c r="A3054" s="19" t="s">
        <v>4490</v>
      </c>
      <c r="B3054" s="19" t="s">
        <v>4491</v>
      </c>
      <c r="C3054" s="19" t="s">
        <v>4492</v>
      </c>
      <c r="D3054" s="19" t="s">
        <v>4493</v>
      </c>
      <c r="E3054" s="20" t="s">
        <v>21</v>
      </c>
      <c r="F3054" s="19" t="s">
        <v>21</v>
      </c>
      <c r="G3054" s="180">
        <v>89355</v>
      </c>
      <c r="H3054" s="21" t="s">
        <v>4494</v>
      </c>
      <c r="I3054" s="19" t="s">
        <v>15747</v>
      </c>
      <c r="J3054" s="19" t="s">
        <v>23</v>
      </c>
      <c r="K3054" s="20" t="s">
        <v>3566</v>
      </c>
      <c r="L3054" s="19" t="s">
        <v>25</v>
      </c>
    </row>
    <row r="3055" spans="1:12" x14ac:dyDescent="0.25">
      <c r="A3055" s="19" t="s">
        <v>4490</v>
      </c>
      <c r="B3055" s="19" t="s">
        <v>4491</v>
      </c>
      <c r="C3055" s="19" t="s">
        <v>4492</v>
      </c>
      <c r="D3055" s="19" t="s">
        <v>4493</v>
      </c>
      <c r="E3055" s="20" t="s">
        <v>21</v>
      </c>
      <c r="F3055" s="19" t="s">
        <v>21</v>
      </c>
      <c r="G3055" s="180">
        <v>89356</v>
      </c>
      <c r="H3055" s="21" t="s">
        <v>4495</v>
      </c>
      <c r="I3055" s="19" t="s">
        <v>15747</v>
      </c>
      <c r="J3055" s="19" t="s">
        <v>23</v>
      </c>
      <c r="K3055" s="20" t="s">
        <v>9125</v>
      </c>
      <c r="L3055" s="19" t="s">
        <v>25</v>
      </c>
    </row>
    <row r="3056" spans="1:12" x14ac:dyDescent="0.25">
      <c r="A3056" s="19" t="s">
        <v>4490</v>
      </c>
      <c r="B3056" s="19" t="s">
        <v>4491</v>
      </c>
      <c r="C3056" s="19" t="s">
        <v>4492</v>
      </c>
      <c r="D3056" s="19" t="s">
        <v>4493</v>
      </c>
      <c r="E3056" s="20" t="s">
        <v>21</v>
      </c>
      <c r="F3056" s="19" t="s">
        <v>21</v>
      </c>
      <c r="G3056" s="180">
        <v>89357</v>
      </c>
      <c r="H3056" s="21" t="s">
        <v>4497</v>
      </c>
      <c r="I3056" s="19" t="s">
        <v>15747</v>
      </c>
      <c r="J3056" s="19" t="s">
        <v>23</v>
      </c>
      <c r="K3056" s="20" t="s">
        <v>7798</v>
      </c>
      <c r="L3056" s="19" t="s">
        <v>25</v>
      </c>
    </row>
    <row r="3057" spans="1:12" x14ac:dyDescent="0.25">
      <c r="A3057" s="19" t="s">
        <v>4490</v>
      </c>
      <c r="B3057" s="19" t="s">
        <v>4491</v>
      </c>
      <c r="C3057" s="19" t="s">
        <v>4492</v>
      </c>
      <c r="D3057" s="19" t="s">
        <v>4493</v>
      </c>
      <c r="E3057" s="20" t="s">
        <v>21</v>
      </c>
      <c r="F3057" s="19" t="s">
        <v>21</v>
      </c>
      <c r="G3057" s="180">
        <v>89401</v>
      </c>
      <c r="H3057" s="21" t="s">
        <v>4499</v>
      </c>
      <c r="I3057" s="19" t="s">
        <v>15747</v>
      </c>
      <c r="J3057" s="19" t="s">
        <v>23</v>
      </c>
      <c r="K3057" s="20" t="s">
        <v>14210</v>
      </c>
      <c r="L3057" s="19" t="s">
        <v>25</v>
      </c>
    </row>
    <row r="3058" spans="1:12" x14ac:dyDescent="0.25">
      <c r="A3058" s="19" t="s">
        <v>4490</v>
      </c>
      <c r="B3058" s="19" t="s">
        <v>4491</v>
      </c>
      <c r="C3058" s="19" t="s">
        <v>4492</v>
      </c>
      <c r="D3058" s="19" t="s">
        <v>4493</v>
      </c>
      <c r="E3058" s="20" t="s">
        <v>21</v>
      </c>
      <c r="F3058" s="19" t="s">
        <v>21</v>
      </c>
      <c r="G3058" s="180">
        <v>89402</v>
      </c>
      <c r="H3058" s="21" t="s">
        <v>4500</v>
      </c>
      <c r="I3058" s="19" t="s">
        <v>15747</v>
      </c>
      <c r="J3058" s="19" t="s">
        <v>23</v>
      </c>
      <c r="K3058" s="20" t="s">
        <v>7866</v>
      </c>
      <c r="L3058" s="19" t="s">
        <v>25</v>
      </c>
    </row>
    <row r="3059" spans="1:12" x14ac:dyDescent="0.25">
      <c r="A3059" s="19" t="s">
        <v>4490</v>
      </c>
      <c r="B3059" s="19" t="s">
        <v>4491</v>
      </c>
      <c r="C3059" s="19" t="s">
        <v>4492</v>
      </c>
      <c r="D3059" s="19" t="s">
        <v>4493</v>
      </c>
      <c r="E3059" s="20" t="s">
        <v>21</v>
      </c>
      <c r="F3059" s="19" t="s">
        <v>21</v>
      </c>
      <c r="G3059" s="180">
        <v>89403</v>
      </c>
      <c r="H3059" s="21" t="s">
        <v>4501</v>
      </c>
      <c r="I3059" s="19" t="s">
        <v>15747</v>
      </c>
      <c r="J3059" s="19" t="s">
        <v>23</v>
      </c>
      <c r="K3059" s="20" t="s">
        <v>6857</v>
      </c>
      <c r="L3059" s="19" t="s">
        <v>25</v>
      </c>
    </row>
    <row r="3060" spans="1:12" x14ac:dyDescent="0.25">
      <c r="A3060" s="19" t="s">
        <v>4490</v>
      </c>
      <c r="B3060" s="19" t="s">
        <v>4491</v>
      </c>
      <c r="C3060" s="19" t="s">
        <v>4492</v>
      </c>
      <c r="D3060" s="19" t="s">
        <v>4493</v>
      </c>
      <c r="E3060" s="20" t="s">
        <v>21</v>
      </c>
      <c r="F3060" s="19" t="s">
        <v>21</v>
      </c>
      <c r="G3060" s="180">
        <v>89446</v>
      </c>
      <c r="H3060" s="21" t="s">
        <v>4503</v>
      </c>
      <c r="I3060" s="19" t="s">
        <v>15747</v>
      </c>
      <c r="J3060" s="19" t="s">
        <v>23</v>
      </c>
      <c r="K3060" s="20" t="s">
        <v>385</v>
      </c>
      <c r="L3060" s="19" t="s">
        <v>25</v>
      </c>
    </row>
    <row r="3061" spans="1:12" x14ac:dyDescent="0.25">
      <c r="A3061" s="19" t="s">
        <v>4490</v>
      </c>
      <c r="B3061" s="19" t="s">
        <v>4491</v>
      </c>
      <c r="C3061" s="19" t="s">
        <v>4492</v>
      </c>
      <c r="D3061" s="19" t="s">
        <v>4493</v>
      </c>
      <c r="E3061" s="20" t="s">
        <v>21</v>
      </c>
      <c r="F3061" s="19" t="s">
        <v>21</v>
      </c>
      <c r="G3061" s="180">
        <v>89447</v>
      </c>
      <c r="H3061" s="21" t="s">
        <v>4504</v>
      </c>
      <c r="I3061" s="19" t="s">
        <v>15747</v>
      </c>
      <c r="J3061" s="19" t="s">
        <v>23</v>
      </c>
      <c r="K3061" s="20" t="s">
        <v>270</v>
      </c>
      <c r="L3061" s="19" t="s">
        <v>25</v>
      </c>
    </row>
    <row r="3062" spans="1:12" x14ac:dyDescent="0.25">
      <c r="A3062" s="19" t="s">
        <v>4490</v>
      </c>
      <c r="B3062" s="19" t="s">
        <v>4491</v>
      </c>
      <c r="C3062" s="19" t="s">
        <v>4492</v>
      </c>
      <c r="D3062" s="19" t="s">
        <v>4493</v>
      </c>
      <c r="E3062" s="20" t="s">
        <v>21</v>
      </c>
      <c r="F3062" s="19" t="s">
        <v>21</v>
      </c>
      <c r="G3062" s="180">
        <v>89448</v>
      </c>
      <c r="H3062" s="21" t="s">
        <v>4506</v>
      </c>
      <c r="I3062" s="19" t="s">
        <v>15747</v>
      </c>
      <c r="J3062" s="19" t="s">
        <v>23</v>
      </c>
      <c r="K3062" s="20" t="s">
        <v>3644</v>
      </c>
      <c r="L3062" s="19" t="s">
        <v>25</v>
      </c>
    </row>
    <row r="3063" spans="1:12" x14ac:dyDescent="0.25">
      <c r="A3063" s="19" t="s">
        <v>4490</v>
      </c>
      <c r="B3063" s="19" t="s">
        <v>4491</v>
      </c>
      <c r="C3063" s="19" t="s">
        <v>4492</v>
      </c>
      <c r="D3063" s="19" t="s">
        <v>4493</v>
      </c>
      <c r="E3063" s="20" t="s">
        <v>21</v>
      </c>
      <c r="F3063" s="19" t="s">
        <v>21</v>
      </c>
      <c r="G3063" s="180">
        <v>89449</v>
      </c>
      <c r="H3063" s="21" t="s">
        <v>4507</v>
      </c>
      <c r="I3063" s="19" t="s">
        <v>15747</v>
      </c>
      <c r="J3063" s="19" t="s">
        <v>23</v>
      </c>
      <c r="K3063" s="20" t="s">
        <v>7014</v>
      </c>
      <c r="L3063" s="19" t="s">
        <v>25</v>
      </c>
    </row>
    <row r="3064" spans="1:12" x14ac:dyDescent="0.25">
      <c r="A3064" s="19" t="s">
        <v>4490</v>
      </c>
      <c r="B3064" s="19" t="s">
        <v>4491</v>
      </c>
      <c r="C3064" s="19" t="s">
        <v>4492</v>
      </c>
      <c r="D3064" s="19" t="s">
        <v>4493</v>
      </c>
      <c r="E3064" s="20" t="s">
        <v>21</v>
      </c>
      <c r="F3064" s="19" t="s">
        <v>21</v>
      </c>
      <c r="G3064" s="180">
        <v>89450</v>
      </c>
      <c r="H3064" s="21" t="s">
        <v>4509</v>
      </c>
      <c r="I3064" s="19" t="s">
        <v>15747</v>
      </c>
      <c r="J3064" s="19" t="s">
        <v>23</v>
      </c>
      <c r="K3064" s="20" t="s">
        <v>6659</v>
      </c>
      <c r="L3064" s="19" t="s">
        <v>25</v>
      </c>
    </row>
    <row r="3065" spans="1:12" x14ac:dyDescent="0.25">
      <c r="A3065" s="19" t="s">
        <v>4490</v>
      </c>
      <c r="B3065" s="19" t="s">
        <v>4491</v>
      </c>
      <c r="C3065" s="19" t="s">
        <v>4492</v>
      </c>
      <c r="D3065" s="19" t="s">
        <v>4493</v>
      </c>
      <c r="E3065" s="20" t="s">
        <v>21</v>
      </c>
      <c r="F3065" s="19" t="s">
        <v>21</v>
      </c>
      <c r="G3065" s="180">
        <v>89451</v>
      </c>
      <c r="H3065" s="21" t="s">
        <v>4511</v>
      </c>
      <c r="I3065" s="19" t="s">
        <v>15747</v>
      </c>
      <c r="J3065" s="19" t="s">
        <v>23</v>
      </c>
      <c r="K3065" s="20" t="s">
        <v>14211</v>
      </c>
      <c r="L3065" s="19" t="s">
        <v>25</v>
      </c>
    </row>
    <row r="3066" spans="1:12" x14ac:dyDescent="0.25">
      <c r="A3066" s="19" t="s">
        <v>4490</v>
      </c>
      <c r="B3066" s="19" t="s">
        <v>4491</v>
      </c>
      <c r="C3066" s="19" t="s">
        <v>4492</v>
      </c>
      <c r="D3066" s="19" t="s">
        <v>4493</v>
      </c>
      <c r="E3066" s="20" t="s">
        <v>21</v>
      </c>
      <c r="F3066" s="19" t="s">
        <v>21</v>
      </c>
      <c r="G3066" s="180">
        <v>89452</v>
      </c>
      <c r="H3066" s="21" t="s">
        <v>4513</v>
      </c>
      <c r="I3066" s="19" t="s">
        <v>15747</v>
      </c>
      <c r="J3066" s="19" t="s">
        <v>23</v>
      </c>
      <c r="K3066" s="20" t="s">
        <v>5310</v>
      </c>
      <c r="L3066" s="19" t="s">
        <v>25</v>
      </c>
    </row>
    <row r="3067" spans="1:12" x14ac:dyDescent="0.25">
      <c r="A3067" s="19" t="s">
        <v>4490</v>
      </c>
      <c r="B3067" s="19" t="s">
        <v>4491</v>
      </c>
      <c r="C3067" s="19" t="s">
        <v>4492</v>
      </c>
      <c r="D3067" s="19" t="s">
        <v>4493</v>
      </c>
      <c r="E3067" s="20" t="s">
        <v>21</v>
      </c>
      <c r="F3067" s="19" t="s">
        <v>21</v>
      </c>
      <c r="G3067" s="180">
        <v>89508</v>
      </c>
      <c r="H3067" s="21" t="s">
        <v>4514</v>
      </c>
      <c r="I3067" s="19" t="s">
        <v>15747</v>
      </c>
      <c r="J3067" s="19" t="s">
        <v>23</v>
      </c>
      <c r="K3067" s="20" t="s">
        <v>1892</v>
      </c>
      <c r="L3067" s="19" t="s">
        <v>25</v>
      </c>
    </row>
    <row r="3068" spans="1:12" x14ac:dyDescent="0.25">
      <c r="A3068" s="19" t="s">
        <v>4490</v>
      </c>
      <c r="B3068" s="19" t="s">
        <v>4491</v>
      </c>
      <c r="C3068" s="19" t="s">
        <v>4492</v>
      </c>
      <c r="D3068" s="19" t="s">
        <v>4493</v>
      </c>
      <c r="E3068" s="20" t="s">
        <v>21</v>
      </c>
      <c r="F3068" s="19" t="s">
        <v>21</v>
      </c>
      <c r="G3068" s="180">
        <v>89509</v>
      </c>
      <c r="H3068" s="21" t="s">
        <v>4515</v>
      </c>
      <c r="I3068" s="19" t="s">
        <v>15747</v>
      </c>
      <c r="J3068" s="19" t="s">
        <v>23</v>
      </c>
      <c r="K3068" s="20" t="s">
        <v>12660</v>
      </c>
      <c r="L3068" s="19" t="s">
        <v>25</v>
      </c>
    </row>
    <row r="3069" spans="1:12" x14ac:dyDescent="0.25">
      <c r="A3069" s="19" t="s">
        <v>4490</v>
      </c>
      <c r="B3069" s="19" t="s">
        <v>4491</v>
      </c>
      <c r="C3069" s="19" t="s">
        <v>4492</v>
      </c>
      <c r="D3069" s="19" t="s">
        <v>4493</v>
      </c>
      <c r="E3069" s="20" t="s">
        <v>21</v>
      </c>
      <c r="F3069" s="19" t="s">
        <v>21</v>
      </c>
      <c r="G3069" s="180">
        <v>89511</v>
      </c>
      <c r="H3069" s="21" t="s">
        <v>4517</v>
      </c>
      <c r="I3069" s="19" t="s">
        <v>15747</v>
      </c>
      <c r="J3069" s="19" t="s">
        <v>23</v>
      </c>
      <c r="K3069" s="20" t="s">
        <v>9592</v>
      </c>
      <c r="L3069" s="19" t="s">
        <v>25</v>
      </c>
    </row>
    <row r="3070" spans="1:12" x14ac:dyDescent="0.25">
      <c r="A3070" s="19" t="s">
        <v>4490</v>
      </c>
      <c r="B3070" s="19" t="s">
        <v>4491</v>
      </c>
      <c r="C3070" s="19" t="s">
        <v>4492</v>
      </c>
      <c r="D3070" s="19" t="s">
        <v>4493</v>
      </c>
      <c r="E3070" s="20" t="s">
        <v>21</v>
      </c>
      <c r="F3070" s="19" t="s">
        <v>21</v>
      </c>
      <c r="G3070" s="180">
        <v>89512</v>
      </c>
      <c r="H3070" s="21" t="s">
        <v>4518</v>
      </c>
      <c r="I3070" s="19" t="s">
        <v>15747</v>
      </c>
      <c r="J3070" s="19" t="s">
        <v>23</v>
      </c>
      <c r="K3070" s="20" t="s">
        <v>9707</v>
      </c>
      <c r="L3070" s="19" t="s">
        <v>25</v>
      </c>
    </row>
    <row r="3071" spans="1:12" x14ac:dyDescent="0.25">
      <c r="A3071" s="19" t="s">
        <v>4490</v>
      </c>
      <c r="B3071" s="19" t="s">
        <v>4491</v>
      </c>
      <c r="C3071" s="19" t="s">
        <v>4492</v>
      </c>
      <c r="D3071" s="19" t="s">
        <v>4493</v>
      </c>
      <c r="E3071" s="20" t="s">
        <v>21</v>
      </c>
      <c r="F3071" s="19" t="s">
        <v>21</v>
      </c>
      <c r="G3071" s="180">
        <v>89576</v>
      </c>
      <c r="H3071" s="21" t="s">
        <v>4519</v>
      </c>
      <c r="I3071" s="19" t="s">
        <v>15747</v>
      </c>
      <c r="J3071" s="19" t="s">
        <v>23</v>
      </c>
      <c r="K3071" s="20" t="s">
        <v>6484</v>
      </c>
      <c r="L3071" s="19" t="s">
        <v>25</v>
      </c>
    </row>
    <row r="3072" spans="1:12" x14ac:dyDescent="0.25">
      <c r="A3072" s="19" t="s">
        <v>4490</v>
      </c>
      <c r="B3072" s="19" t="s">
        <v>4491</v>
      </c>
      <c r="C3072" s="19" t="s">
        <v>4492</v>
      </c>
      <c r="D3072" s="19" t="s">
        <v>4493</v>
      </c>
      <c r="E3072" s="20" t="s">
        <v>21</v>
      </c>
      <c r="F3072" s="19" t="s">
        <v>21</v>
      </c>
      <c r="G3072" s="180">
        <v>89578</v>
      </c>
      <c r="H3072" s="21" t="s">
        <v>4521</v>
      </c>
      <c r="I3072" s="19" t="s">
        <v>15747</v>
      </c>
      <c r="J3072" s="19" t="s">
        <v>23</v>
      </c>
      <c r="K3072" s="20" t="s">
        <v>6189</v>
      </c>
      <c r="L3072" s="19" t="s">
        <v>25</v>
      </c>
    </row>
    <row r="3073" spans="1:12" x14ac:dyDescent="0.25">
      <c r="A3073" s="19" t="s">
        <v>4490</v>
      </c>
      <c r="B3073" s="19" t="s">
        <v>4491</v>
      </c>
      <c r="C3073" s="19" t="s">
        <v>4492</v>
      </c>
      <c r="D3073" s="19" t="s">
        <v>4493</v>
      </c>
      <c r="E3073" s="20" t="s">
        <v>21</v>
      </c>
      <c r="F3073" s="19" t="s">
        <v>21</v>
      </c>
      <c r="G3073" s="180">
        <v>89580</v>
      </c>
      <c r="H3073" s="21" t="s">
        <v>4522</v>
      </c>
      <c r="I3073" s="19" t="s">
        <v>15747</v>
      </c>
      <c r="J3073" s="19" t="s">
        <v>23</v>
      </c>
      <c r="K3073" s="20" t="s">
        <v>14212</v>
      </c>
      <c r="L3073" s="19" t="s">
        <v>25</v>
      </c>
    </row>
    <row r="3074" spans="1:12" x14ac:dyDescent="0.25">
      <c r="A3074" s="19" t="s">
        <v>4490</v>
      </c>
      <c r="B3074" s="19" t="s">
        <v>4491</v>
      </c>
      <c r="C3074" s="19" t="s">
        <v>4492</v>
      </c>
      <c r="D3074" s="19" t="s">
        <v>4493</v>
      </c>
      <c r="E3074" s="20" t="s">
        <v>21</v>
      </c>
      <c r="F3074" s="19" t="s">
        <v>21</v>
      </c>
      <c r="G3074" s="180">
        <v>89633</v>
      </c>
      <c r="H3074" s="21" t="s">
        <v>4523</v>
      </c>
      <c r="I3074" s="19" t="s">
        <v>15747</v>
      </c>
      <c r="J3074" s="19" t="s">
        <v>23</v>
      </c>
      <c r="K3074" s="20" t="s">
        <v>14213</v>
      </c>
      <c r="L3074" s="19" t="s">
        <v>25</v>
      </c>
    </row>
    <row r="3075" spans="1:12" x14ac:dyDescent="0.25">
      <c r="A3075" s="19" t="s">
        <v>4490</v>
      </c>
      <c r="B3075" s="19" t="s">
        <v>4491</v>
      </c>
      <c r="C3075" s="19" t="s">
        <v>4492</v>
      </c>
      <c r="D3075" s="19" t="s">
        <v>4493</v>
      </c>
      <c r="E3075" s="20" t="s">
        <v>21</v>
      </c>
      <c r="F3075" s="19" t="s">
        <v>21</v>
      </c>
      <c r="G3075" s="180">
        <v>89634</v>
      </c>
      <c r="H3075" s="21" t="s">
        <v>4525</v>
      </c>
      <c r="I3075" s="19" t="s">
        <v>15747</v>
      </c>
      <c r="J3075" s="19" t="s">
        <v>23</v>
      </c>
      <c r="K3075" s="20" t="s">
        <v>5101</v>
      </c>
      <c r="L3075" s="19" t="s">
        <v>25</v>
      </c>
    </row>
    <row r="3076" spans="1:12" x14ac:dyDescent="0.25">
      <c r="A3076" s="19" t="s">
        <v>4490</v>
      </c>
      <c r="B3076" s="19" t="s">
        <v>4491</v>
      </c>
      <c r="C3076" s="19" t="s">
        <v>4492</v>
      </c>
      <c r="D3076" s="19" t="s">
        <v>4493</v>
      </c>
      <c r="E3076" s="20" t="s">
        <v>21</v>
      </c>
      <c r="F3076" s="19" t="s">
        <v>21</v>
      </c>
      <c r="G3076" s="180">
        <v>89635</v>
      </c>
      <c r="H3076" s="21" t="s">
        <v>4527</v>
      </c>
      <c r="I3076" s="19" t="s">
        <v>15747</v>
      </c>
      <c r="J3076" s="19" t="s">
        <v>23</v>
      </c>
      <c r="K3076" s="20" t="s">
        <v>14214</v>
      </c>
      <c r="L3076" s="19" t="s">
        <v>25</v>
      </c>
    </row>
    <row r="3077" spans="1:12" x14ac:dyDescent="0.25">
      <c r="A3077" s="19" t="s">
        <v>4490</v>
      </c>
      <c r="B3077" s="19" t="s">
        <v>4491</v>
      </c>
      <c r="C3077" s="19" t="s">
        <v>4492</v>
      </c>
      <c r="D3077" s="19" t="s">
        <v>4493</v>
      </c>
      <c r="E3077" s="20" t="s">
        <v>21</v>
      </c>
      <c r="F3077" s="19" t="s">
        <v>21</v>
      </c>
      <c r="G3077" s="180">
        <v>89636</v>
      </c>
      <c r="H3077" s="21" t="s">
        <v>4528</v>
      </c>
      <c r="I3077" s="19" t="s">
        <v>15747</v>
      </c>
      <c r="J3077" s="19" t="s">
        <v>23</v>
      </c>
      <c r="K3077" s="20" t="s">
        <v>14215</v>
      </c>
      <c r="L3077" s="19" t="s">
        <v>25</v>
      </c>
    </row>
    <row r="3078" spans="1:12" x14ac:dyDescent="0.25">
      <c r="A3078" s="19" t="s">
        <v>4490</v>
      </c>
      <c r="B3078" s="19" t="s">
        <v>4491</v>
      </c>
      <c r="C3078" s="19" t="s">
        <v>4492</v>
      </c>
      <c r="D3078" s="19" t="s">
        <v>4493</v>
      </c>
      <c r="E3078" s="20" t="s">
        <v>21</v>
      </c>
      <c r="F3078" s="19" t="s">
        <v>21</v>
      </c>
      <c r="G3078" s="180">
        <v>89711</v>
      </c>
      <c r="H3078" s="21" t="s">
        <v>4529</v>
      </c>
      <c r="I3078" s="19" t="s">
        <v>15747</v>
      </c>
      <c r="J3078" s="19" t="s">
        <v>23</v>
      </c>
      <c r="K3078" s="20" t="s">
        <v>3583</v>
      </c>
      <c r="L3078" s="19" t="s">
        <v>25</v>
      </c>
    </row>
    <row r="3079" spans="1:12" x14ac:dyDescent="0.25">
      <c r="A3079" s="19" t="s">
        <v>4490</v>
      </c>
      <c r="B3079" s="19" t="s">
        <v>4491</v>
      </c>
      <c r="C3079" s="19" t="s">
        <v>4492</v>
      </c>
      <c r="D3079" s="19" t="s">
        <v>4493</v>
      </c>
      <c r="E3079" s="20" t="s">
        <v>21</v>
      </c>
      <c r="F3079" s="19" t="s">
        <v>21</v>
      </c>
      <c r="G3079" s="180">
        <v>89712</v>
      </c>
      <c r="H3079" s="21" t="s">
        <v>4531</v>
      </c>
      <c r="I3079" s="19" t="s">
        <v>15747</v>
      </c>
      <c r="J3079" s="19" t="s">
        <v>23</v>
      </c>
      <c r="K3079" s="20" t="s">
        <v>6439</v>
      </c>
      <c r="L3079" s="19" t="s">
        <v>25</v>
      </c>
    </row>
    <row r="3080" spans="1:12" x14ac:dyDescent="0.25">
      <c r="A3080" s="19" t="s">
        <v>4490</v>
      </c>
      <c r="B3080" s="19" t="s">
        <v>4491</v>
      </c>
      <c r="C3080" s="19" t="s">
        <v>4492</v>
      </c>
      <c r="D3080" s="19" t="s">
        <v>4493</v>
      </c>
      <c r="E3080" s="20" t="s">
        <v>21</v>
      </c>
      <c r="F3080" s="19" t="s">
        <v>21</v>
      </c>
      <c r="G3080" s="180">
        <v>89713</v>
      </c>
      <c r="H3080" s="21" t="s">
        <v>4532</v>
      </c>
      <c r="I3080" s="19" t="s">
        <v>15747</v>
      </c>
      <c r="J3080" s="19" t="s">
        <v>23</v>
      </c>
      <c r="K3080" s="20" t="s">
        <v>14216</v>
      </c>
      <c r="L3080" s="19" t="s">
        <v>25</v>
      </c>
    </row>
    <row r="3081" spans="1:12" x14ac:dyDescent="0.25">
      <c r="A3081" s="19" t="s">
        <v>4490</v>
      </c>
      <c r="B3081" s="19" t="s">
        <v>4491</v>
      </c>
      <c r="C3081" s="19" t="s">
        <v>4492</v>
      </c>
      <c r="D3081" s="19" t="s">
        <v>4493</v>
      </c>
      <c r="E3081" s="20" t="s">
        <v>21</v>
      </c>
      <c r="F3081" s="19" t="s">
        <v>21</v>
      </c>
      <c r="G3081" s="180">
        <v>89714</v>
      </c>
      <c r="H3081" s="21" t="s">
        <v>4533</v>
      </c>
      <c r="I3081" s="19" t="s">
        <v>15747</v>
      </c>
      <c r="J3081" s="19" t="s">
        <v>23</v>
      </c>
      <c r="K3081" s="20" t="s">
        <v>14217</v>
      </c>
      <c r="L3081" s="19" t="s">
        <v>25</v>
      </c>
    </row>
    <row r="3082" spans="1:12" x14ac:dyDescent="0.25">
      <c r="A3082" s="19" t="s">
        <v>4490</v>
      </c>
      <c r="B3082" s="19" t="s">
        <v>4491</v>
      </c>
      <c r="C3082" s="19" t="s">
        <v>4492</v>
      </c>
      <c r="D3082" s="19" t="s">
        <v>4493</v>
      </c>
      <c r="E3082" s="20" t="s">
        <v>21</v>
      </c>
      <c r="F3082" s="19" t="s">
        <v>21</v>
      </c>
      <c r="G3082" s="180">
        <v>89716</v>
      </c>
      <c r="H3082" s="21" t="s">
        <v>4534</v>
      </c>
      <c r="I3082" s="19" t="s">
        <v>15747</v>
      </c>
      <c r="J3082" s="19" t="s">
        <v>23</v>
      </c>
      <c r="K3082" s="20" t="s">
        <v>14218</v>
      </c>
      <c r="L3082" s="19" t="s">
        <v>25</v>
      </c>
    </row>
    <row r="3083" spans="1:12" x14ac:dyDescent="0.25">
      <c r="A3083" s="19" t="s">
        <v>4490</v>
      </c>
      <c r="B3083" s="19" t="s">
        <v>4491</v>
      </c>
      <c r="C3083" s="19" t="s">
        <v>4492</v>
      </c>
      <c r="D3083" s="19" t="s">
        <v>4493</v>
      </c>
      <c r="E3083" s="20" t="s">
        <v>21</v>
      </c>
      <c r="F3083" s="19" t="s">
        <v>21</v>
      </c>
      <c r="G3083" s="180">
        <v>89717</v>
      </c>
      <c r="H3083" s="21" t="s">
        <v>4536</v>
      </c>
      <c r="I3083" s="19" t="s">
        <v>15747</v>
      </c>
      <c r="J3083" s="19" t="s">
        <v>23</v>
      </c>
      <c r="K3083" s="20" t="s">
        <v>12218</v>
      </c>
      <c r="L3083" s="19" t="s">
        <v>25</v>
      </c>
    </row>
    <row r="3084" spans="1:12" x14ac:dyDescent="0.25">
      <c r="A3084" s="19" t="s">
        <v>4490</v>
      </c>
      <c r="B3084" s="19" t="s">
        <v>4491</v>
      </c>
      <c r="C3084" s="19" t="s">
        <v>4492</v>
      </c>
      <c r="D3084" s="19" t="s">
        <v>4493</v>
      </c>
      <c r="E3084" s="20" t="s">
        <v>21</v>
      </c>
      <c r="F3084" s="19" t="s">
        <v>21</v>
      </c>
      <c r="G3084" s="180">
        <v>89770</v>
      </c>
      <c r="H3084" s="21" t="s">
        <v>4538</v>
      </c>
      <c r="I3084" s="19" t="s">
        <v>15747</v>
      </c>
      <c r="J3084" s="19" t="s">
        <v>23</v>
      </c>
      <c r="K3084" s="20" t="s">
        <v>10074</v>
      </c>
      <c r="L3084" s="19" t="s">
        <v>25</v>
      </c>
    </row>
    <row r="3085" spans="1:12" x14ac:dyDescent="0.25">
      <c r="A3085" s="19" t="s">
        <v>4490</v>
      </c>
      <c r="B3085" s="19" t="s">
        <v>4491</v>
      </c>
      <c r="C3085" s="19" t="s">
        <v>4492</v>
      </c>
      <c r="D3085" s="19" t="s">
        <v>4493</v>
      </c>
      <c r="E3085" s="20" t="s">
        <v>21</v>
      </c>
      <c r="F3085" s="19" t="s">
        <v>21</v>
      </c>
      <c r="G3085" s="180">
        <v>89771</v>
      </c>
      <c r="H3085" s="21" t="s">
        <v>4539</v>
      </c>
      <c r="I3085" s="19" t="s">
        <v>15747</v>
      </c>
      <c r="J3085" s="19" t="s">
        <v>23</v>
      </c>
      <c r="K3085" s="20" t="s">
        <v>14219</v>
      </c>
      <c r="L3085" s="19" t="s">
        <v>25</v>
      </c>
    </row>
    <row r="3086" spans="1:12" x14ac:dyDescent="0.25">
      <c r="A3086" s="19" t="s">
        <v>4490</v>
      </c>
      <c r="B3086" s="19" t="s">
        <v>4491</v>
      </c>
      <c r="C3086" s="19" t="s">
        <v>4492</v>
      </c>
      <c r="D3086" s="19" t="s">
        <v>4493</v>
      </c>
      <c r="E3086" s="20" t="s">
        <v>21</v>
      </c>
      <c r="F3086" s="19" t="s">
        <v>21</v>
      </c>
      <c r="G3086" s="180">
        <v>89773</v>
      </c>
      <c r="H3086" s="21" t="s">
        <v>4541</v>
      </c>
      <c r="I3086" s="19" t="s">
        <v>15747</v>
      </c>
      <c r="J3086" s="19" t="s">
        <v>23</v>
      </c>
      <c r="K3086" s="20" t="s">
        <v>14220</v>
      </c>
      <c r="L3086" s="19" t="s">
        <v>25</v>
      </c>
    </row>
    <row r="3087" spans="1:12" x14ac:dyDescent="0.25">
      <c r="A3087" s="19" t="s">
        <v>4490</v>
      </c>
      <c r="B3087" s="19" t="s">
        <v>4491</v>
      </c>
      <c r="C3087" s="19" t="s">
        <v>4492</v>
      </c>
      <c r="D3087" s="19" t="s">
        <v>4493</v>
      </c>
      <c r="E3087" s="20" t="s">
        <v>21</v>
      </c>
      <c r="F3087" s="19" t="s">
        <v>21</v>
      </c>
      <c r="G3087" s="180">
        <v>89775</v>
      </c>
      <c r="H3087" s="21" t="s">
        <v>4542</v>
      </c>
      <c r="I3087" s="19" t="s">
        <v>15747</v>
      </c>
      <c r="J3087" s="19" t="s">
        <v>23</v>
      </c>
      <c r="K3087" s="20" t="s">
        <v>14221</v>
      </c>
      <c r="L3087" s="19" t="s">
        <v>25</v>
      </c>
    </row>
    <row r="3088" spans="1:12" x14ac:dyDescent="0.25">
      <c r="A3088" s="19" t="s">
        <v>4490</v>
      </c>
      <c r="B3088" s="19" t="s">
        <v>4491</v>
      </c>
      <c r="C3088" s="19" t="s">
        <v>4492</v>
      </c>
      <c r="D3088" s="19" t="s">
        <v>4493</v>
      </c>
      <c r="E3088" s="20" t="s">
        <v>21</v>
      </c>
      <c r="F3088" s="19" t="s">
        <v>21</v>
      </c>
      <c r="G3088" s="180">
        <v>89798</v>
      </c>
      <c r="H3088" s="21" t="s">
        <v>4543</v>
      </c>
      <c r="I3088" s="19" t="s">
        <v>15747</v>
      </c>
      <c r="J3088" s="19" t="s">
        <v>23</v>
      </c>
      <c r="K3088" s="20" t="s">
        <v>504</v>
      </c>
      <c r="L3088" s="19" t="s">
        <v>25</v>
      </c>
    </row>
    <row r="3089" spans="1:12" x14ac:dyDescent="0.25">
      <c r="A3089" s="19" t="s">
        <v>4490</v>
      </c>
      <c r="B3089" s="19" t="s">
        <v>4491</v>
      </c>
      <c r="C3089" s="19" t="s">
        <v>4492</v>
      </c>
      <c r="D3089" s="19" t="s">
        <v>4493</v>
      </c>
      <c r="E3089" s="20" t="s">
        <v>21</v>
      </c>
      <c r="F3089" s="19" t="s">
        <v>21</v>
      </c>
      <c r="G3089" s="180">
        <v>89799</v>
      </c>
      <c r="H3089" s="21" t="s">
        <v>4544</v>
      </c>
      <c r="I3089" s="19" t="s">
        <v>15747</v>
      </c>
      <c r="J3089" s="19" t="s">
        <v>23</v>
      </c>
      <c r="K3089" s="20" t="s">
        <v>14222</v>
      </c>
      <c r="L3089" s="19" t="s">
        <v>25</v>
      </c>
    </row>
    <row r="3090" spans="1:12" x14ac:dyDescent="0.25">
      <c r="A3090" s="19" t="s">
        <v>4490</v>
      </c>
      <c r="B3090" s="19" t="s">
        <v>4491</v>
      </c>
      <c r="C3090" s="19" t="s">
        <v>4492</v>
      </c>
      <c r="D3090" s="19" t="s">
        <v>4493</v>
      </c>
      <c r="E3090" s="20" t="s">
        <v>21</v>
      </c>
      <c r="F3090" s="19" t="s">
        <v>21</v>
      </c>
      <c r="G3090" s="180">
        <v>89800</v>
      </c>
      <c r="H3090" s="21" t="s">
        <v>4546</v>
      </c>
      <c r="I3090" s="19" t="s">
        <v>15747</v>
      </c>
      <c r="J3090" s="19" t="s">
        <v>23</v>
      </c>
      <c r="K3090" s="20" t="s">
        <v>14223</v>
      </c>
      <c r="L3090" s="19" t="s">
        <v>25</v>
      </c>
    </row>
    <row r="3091" spans="1:12" x14ac:dyDescent="0.25">
      <c r="A3091" s="19" t="s">
        <v>4490</v>
      </c>
      <c r="B3091" s="19" t="s">
        <v>4491</v>
      </c>
      <c r="C3091" s="19" t="s">
        <v>4492</v>
      </c>
      <c r="D3091" s="19" t="s">
        <v>4493</v>
      </c>
      <c r="E3091" s="20" t="s">
        <v>21</v>
      </c>
      <c r="F3091" s="19" t="s">
        <v>21</v>
      </c>
      <c r="G3091" s="180">
        <v>89848</v>
      </c>
      <c r="H3091" s="21" t="s">
        <v>4548</v>
      </c>
      <c r="I3091" s="19" t="s">
        <v>15747</v>
      </c>
      <c r="J3091" s="19" t="s">
        <v>23</v>
      </c>
      <c r="K3091" s="20" t="s">
        <v>14224</v>
      </c>
      <c r="L3091" s="19" t="s">
        <v>25</v>
      </c>
    </row>
    <row r="3092" spans="1:12" x14ac:dyDescent="0.25">
      <c r="A3092" s="19" t="s">
        <v>4490</v>
      </c>
      <c r="B3092" s="19" t="s">
        <v>4491</v>
      </c>
      <c r="C3092" s="19" t="s">
        <v>4492</v>
      </c>
      <c r="D3092" s="19" t="s">
        <v>4493</v>
      </c>
      <c r="E3092" s="20" t="s">
        <v>21</v>
      </c>
      <c r="F3092" s="19" t="s">
        <v>21</v>
      </c>
      <c r="G3092" s="180">
        <v>89849</v>
      </c>
      <c r="H3092" s="21" t="s">
        <v>4550</v>
      </c>
      <c r="I3092" s="19" t="s">
        <v>15747</v>
      </c>
      <c r="J3092" s="19" t="s">
        <v>23</v>
      </c>
      <c r="K3092" s="20" t="s">
        <v>14225</v>
      </c>
      <c r="L3092" s="19" t="s">
        <v>25</v>
      </c>
    </row>
    <row r="3093" spans="1:12" x14ac:dyDescent="0.25">
      <c r="A3093" s="19" t="s">
        <v>4490</v>
      </c>
      <c r="B3093" s="19" t="s">
        <v>4491</v>
      </c>
      <c r="C3093" s="19" t="s">
        <v>4492</v>
      </c>
      <c r="D3093" s="19" t="s">
        <v>4493</v>
      </c>
      <c r="E3093" s="20" t="s">
        <v>21</v>
      </c>
      <c r="F3093" s="19" t="s">
        <v>21</v>
      </c>
      <c r="G3093" s="180">
        <v>89865</v>
      </c>
      <c r="H3093" s="21" t="s">
        <v>4551</v>
      </c>
      <c r="I3093" s="19" t="s">
        <v>15747</v>
      </c>
      <c r="J3093" s="19" t="s">
        <v>23</v>
      </c>
      <c r="K3093" s="20" t="s">
        <v>3167</v>
      </c>
      <c r="L3093" s="19" t="s">
        <v>25</v>
      </c>
    </row>
    <row r="3094" spans="1:12" ht="27" x14ac:dyDescent="0.25">
      <c r="A3094" s="19" t="s">
        <v>4490</v>
      </c>
      <c r="B3094" s="19" t="s">
        <v>4491</v>
      </c>
      <c r="C3094" s="19" t="s">
        <v>4492</v>
      </c>
      <c r="D3094" s="19" t="s">
        <v>4493</v>
      </c>
      <c r="E3094" s="20" t="s">
        <v>21</v>
      </c>
      <c r="F3094" s="19" t="s">
        <v>21</v>
      </c>
      <c r="G3094" s="180">
        <v>91784</v>
      </c>
      <c r="H3094" s="21" t="s">
        <v>4553</v>
      </c>
      <c r="I3094" s="19" t="s">
        <v>15747</v>
      </c>
      <c r="J3094" s="19" t="s">
        <v>23</v>
      </c>
      <c r="K3094" s="20" t="s">
        <v>9746</v>
      </c>
      <c r="L3094" s="19" t="s">
        <v>25</v>
      </c>
    </row>
    <row r="3095" spans="1:12" ht="27" x14ac:dyDescent="0.25">
      <c r="A3095" s="19" t="s">
        <v>4490</v>
      </c>
      <c r="B3095" s="19" t="s">
        <v>4491</v>
      </c>
      <c r="C3095" s="19" t="s">
        <v>4492</v>
      </c>
      <c r="D3095" s="19" t="s">
        <v>4493</v>
      </c>
      <c r="E3095" s="20" t="s">
        <v>21</v>
      </c>
      <c r="F3095" s="19" t="s">
        <v>21</v>
      </c>
      <c r="G3095" s="180">
        <v>91785</v>
      </c>
      <c r="H3095" s="21" t="s">
        <v>4555</v>
      </c>
      <c r="I3095" s="19" t="s">
        <v>15747</v>
      </c>
      <c r="J3095" s="19" t="s">
        <v>9283</v>
      </c>
      <c r="K3095" s="20" t="s">
        <v>14226</v>
      </c>
      <c r="L3095" s="19" t="s">
        <v>25</v>
      </c>
    </row>
    <row r="3096" spans="1:12" ht="27" x14ac:dyDescent="0.25">
      <c r="A3096" s="19" t="s">
        <v>4490</v>
      </c>
      <c r="B3096" s="19" t="s">
        <v>4491</v>
      </c>
      <c r="C3096" s="19" t="s">
        <v>4492</v>
      </c>
      <c r="D3096" s="19" t="s">
        <v>4493</v>
      </c>
      <c r="E3096" s="20" t="s">
        <v>21</v>
      </c>
      <c r="F3096" s="19" t="s">
        <v>21</v>
      </c>
      <c r="G3096" s="180">
        <v>91786</v>
      </c>
      <c r="H3096" s="21" t="s">
        <v>4556</v>
      </c>
      <c r="I3096" s="19" t="s">
        <v>15747</v>
      </c>
      <c r="J3096" s="19" t="s">
        <v>9283</v>
      </c>
      <c r="K3096" s="20" t="s">
        <v>5019</v>
      </c>
      <c r="L3096" s="19" t="s">
        <v>25</v>
      </c>
    </row>
    <row r="3097" spans="1:12" x14ac:dyDescent="0.25">
      <c r="A3097" s="19" t="s">
        <v>4490</v>
      </c>
      <c r="B3097" s="19" t="s">
        <v>4491</v>
      </c>
      <c r="C3097" s="19" t="s">
        <v>4492</v>
      </c>
      <c r="D3097" s="19" t="s">
        <v>4493</v>
      </c>
      <c r="E3097" s="20" t="s">
        <v>21</v>
      </c>
      <c r="F3097" s="19" t="s">
        <v>21</v>
      </c>
      <c r="G3097" s="180">
        <v>91787</v>
      </c>
      <c r="H3097" s="21" t="s">
        <v>4558</v>
      </c>
      <c r="I3097" s="19" t="s">
        <v>15747</v>
      </c>
      <c r="J3097" s="19" t="s">
        <v>9283</v>
      </c>
      <c r="K3097" s="20" t="s">
        <v>12568</v>
      </c>
      <c r="L3097" s="19" t="s">
        <v>25</v>
      </c>
    </row>
    <row r="3098" spans="1:12" x14ac:dyDescent="0.25">
      <c r="A3098" s="19" t="s">
        <v>4490</v>
      </c>
      <c r="B3098" s="19" t="s">
        <v>4491</v>
      </c>
      <c r="C3098" s="19" t="s">
        <v>4492</v>
      </c>
      <c r="D3098" s="19" t="s">
        <v>4493</v>
      </c>
      <c r="E3098" s="20" t="s">
        <v>21</v>
      </c>
      <c r="F3098" s="19" t="s">
        <v>21</v>
      </c>
      <c r="G3098" s="180">
        <v>91788</v>
      </c>
      <c r="H3098" s="21" t="s">
        <v>4560</v>
      </c>
      <c r="I3098" s="19" t="s">
        <v>15747</v>
      </c>
      <c r="J3098" s="19" t="s">
        <v>9283</v>
      </c>
      <c r="K3098" s="20" t="s">
        <v>13047</v>
      </c>
      <c r="L3098" s="19" t="s">
        <v>25</v>
      </c>
    </row>
    <row r="3099" spans="1:12" ht="27" x14ac:dyDescent="0.25">
      <c r="A3099" s="19" t="s">
        <v>4490</v>
      </c>
      <c r="B3099" s="19" t="s">
        <v>4491</v>
      </c>
      <c r="C3099" s="19" t="s">
        <v>4492</v>
      </c>
      <c r="D3099" s="19" t="s">
        <v>4493</v>
      </c>
      <c r="E3099" s="20" t="s">
        <v>21</v>
      </c>
      <c r="F3099" s="19" t="s">
        <v>21</v>
      </c>
      <c r="G3099" s="180">
        <v>91789</v>
      </c>
      <c r="H3099" s="21" t="s">
        <v>4561</v>
      </c>
      <c r="I3099" s="19" t="s">
        <v>15747</v>
      </c>
      <c r="J3099" s="19" t="s">
        <v>23</v>
      </c>
      <c r="K3099" s="20" t="s">
        <v>7982</v>
      </c>
      <c r="L3099" s="19" t="s">
        <v>25</v>
      </c>
    </row>
    <row r="3100" spans="1:12" ht="27" x14ac:dyDescent="0.25">
      <c r="A3100" s="19" t="s">
        <v>4490</v>
      </c>
      <c r="B3100" s="19" t="s">
        <v>4491</v>
      </c>
      <c r="C3100" s="19" t="s">
        <v>4492</v>
      </c>
      <c r="D3100" s="19" t="s">
        <v>4493</v>
      </c>
      <c r="E3100" s="20" t="s">
        <v>21</v>
      </c>
      <c r="F3100" s="19" t="s">
        <v>21</v>
      </c>
      <c r="G3100" s="180">
        <v>91790</v>
      </c>
      <c r="H3100" s="21" t="s">
        <v>4563</v>
      </c>
      <c r="I3100" s="19" t="s">
        <v>15747</v>
      </c>
      <c r="J3100" s="19" t="s">
        <v>9283</v>
      </c>
      <c r="K3100" s="20" t="s">
        <v>10378</v>
      </c>
      <c r="L3100" s="19" t="s">
        <v>25</v>
      </c>
    </row>
    <row r="3101" spans="1:12" ht="27" x14ac:dyDescent="0.25">
      <c r="A3101" s="19" t="s">
        <v>4490</v>
      </c>
      <c r="B3101" s="19" t="s">
        <v>4491</v>
      </c>
      <c r="C3101" s="19" t="s">
        <v>4492</v>
      </c>
      <c r="D3101" s="19" t="s">
        <v>4493</v>
      </c>
      <c r="E3101" s="20" t="s">
        <v>21</v>
      </c>
      <c r="F3101" s="19" t="s">
        <v>21</v>
      </c>
      <c r="G3101" s="180">
        <v>91791</v>
      </c>
      <c r="H3101" s="21" t="s">
        <v>4564</v>
      </c>
      <c r="I3101" s="19" t="s">
        <v>15747</v>
      </c>
      <c r="J3101" s="19" t="s">
        <v>9283</v>
      </c>
      <c r="K3101" s="20" t="s">
        <v>14227</v>
      </c>
      <c r="L3101" s="19" t="s">
        <v>25</v>
      </c>
    </row>
    <row r="3102" spans="1:12" ht="27" x14ac:dyDescent="0.25">
      <c r="A3102" s="19" t="s">
        <v>4490</v>
      </c>
      <c r="B3102" s="19" t="s">
        <v>4491</v>
      </c>
      <c r="C3102" s="19" t="s">
        <v>4492</v>
      </c>
      <c r="D3102" s="19" t="s">
        <v>4493</v>
      </c>
      <c r="E3102" s="20" t="s">
        <v>21</v>
      </c>
      <c r="F3102" s="19" t="s">
        <v>21</v>
      </c>
      <c r="G3102" s="180">
        <v>91792</v>
      </c>
      <c r="H3102" s="21" t="s">
        <v>4565</v>
      </c>
      <c r="I3102" s="19" t="s">
        <v>15747</v>
      </c>
      <c r="J3102" s="19" t="s">
        <v>9283</v>
      </c>
      <c r="K3102" s="20" t="s">
        <v>14228</v>
      </c>
      <c r="L3102" s="19" t="s">
        <v>25</v>
      </c>
    </row>
    <row r="3103" spans="1:12" ht="27" x14ac:dyDescent="0.25">
      <c r="A3103" s="19" t="s">
        <v>4490</v>
      </c>
      <c r="B3103" s="19" t="s">
        <v>4491</v>
      </c>
      <c r="C3103" s="19" t="s">
        <v>4492</v>
      </c>
      <c r="D3103" s="19" t="s">
        <v>4493</v>
      </c>
      <c r="E3103" s="20" t="s">
        <v>21</v>
      </c>
      <c r="F3103" s="19" t="s">
        <v>21</v>
      </c>
      <c r="G3103" s="180">
        <v>91793</v>
      </c>
      <c r="H3103" s="21" t="s">
        <v>4567</v>
      </c>
      <c r="I3103" s="19" t="s">
        <v>15747</v>
      </c>
      <c r="J3103" s="19" t="s">
        <v>9283</v>
      </c>
      <c r="K3103" s="20" t="s">
        <v>14229</v>
      </c>
      <c r="L3103" s="19" t="s">
        <v>25</v>
      </c>
    </row>
    <row r="3104" spans="1:12" ht="27" x14ac:dyDescent="0.25">
      <c r="A3104" s="19" t="s">
        <v>4490</v>
      </c>
      <c r="B3104" s="19" t="s">
        <v>4491</v>
      </c>
      <c r="C3104" s="19" t="s">
        <v>4492</v>
      </c>
      <c r="D3104" s="19" t="s">
        <v>4493</v>
      </c>
      <c r="E3104" s="20" t="s">
        <v>21</v>
      </c>
      <c r="F3104" s="19" t="s">
        <v>21</v>
      </c>
      <c r="G3104" s="180">
        <v>91794</v>
      </c>
      <c r="H3104" s="21" t="s">
        <v>4568</v>
      </c>
      <c r="I3104" s="19" t="s">
        <v>15747</v>
      </c>
      <c r="J3104" s="19" t="s">
        <v>9283</v>
      </c>
      <c r="K3104" s="20" t="s">
        <v>4745</v>
      </c>
      <c r="L3104" s="19" t="s">
        <v>25</v>
      </c>
    </row>
    <row r="3105" spans="1:12" ht="27" x14ac:dyDescent="0.25">
      <c r="A3105" s="19" t="s">
        <v>4490</v>
      </c>
      <c r="B3105" s="19" t="s">
        <v>4491</v>
      </c>
      <c r="C3105" s="19" t="s">
        <v>4492</v>
      </c>
      <c r="D3105" s="19" t="s">
        <v>4493</v>
      </c>
      <c r="E3105" s="20" t="s">
        <v>21</v>
      </c>
      <c r="F3105" s="19" t="s">
        <v>21</v>
      </c>
      <c r="G3105" s="180">
        <v>91795</v>
      </c>
      <c r="H3105" s="21" t="s">
        <v>4569</v>
      </c>
      <c r="I3105" s="19" t="s">
        <v>15747</v>
      </c>
      <c r="J3105" s="19" t="s">
        <v>9283</v>
      </c>
      <c r="K3105" s="20" t="s">
        <v>5970</v>
      </c>
      <c r="L3105" s="19" t="s">
        <v>25</v>
      </c>
    </row>
    <row r="3106" spans="1:12" ht="27" x14ac:dyDescent="0.25">
      <c r="A3106" s="19" t="s">
        <v>4490</v>
      </c>
      <c r="B3106" s="19" t="s">
        <v>4491</v>
      </c>
      <c r="C3106" s="19" t="s">
        <v>4492</v>
      </c>
      <c r="D3106" s="19" t="s">
        <v>4493</v>
      </c>
      <c r="E3106" s="20" t="s">
        <v>21</v>
      </c>
      <c r="F3106" s="19" t="s">
        <v>21</v>
      </c>
      <c r="G3106" s="180">
        <v>91796</v>
      </c>
      <c r="H3106" s="21" t="s">
        <v>4570</v>
      </c>
      <c r="I3106" s="19" t="s">
        <v>15747</v>
      </c>
      <c r="J3106" s="19" t="s">
        <v>23</v>
      </c>
      <c r="K3106" s="20" t="s">
        <v>14230</v>
      </c>
      <c r="L3106" s="19" t="s">
        <v>25</v>
      </c>
    </row>
    <row r="3107" spans="1:12" x14ac:dyDescent="0.25">
      <c r="A3107" s="19" t="s">
        <v>4490</v>
      </c>
      <c r="B3107" s="19" t="s">
        <v>4491</v>
      </c>
      <c r="C3107" s="19" t="s">
        <v>4492</v>
      </c>
      <c r="D3107" s="19" t="s">
        <v>4493</v>
      </c>
      <c r="E3107" s="20" t="s">
        <v>21</v>
      </c>
      <c r="F3107" s="19" t="s">
        <v>21</v>
      </c>
      <c r="G3107" s="180">
        <v>92275</v>
      </c>
      <c r="H3107" s="21" t="s">
        <v>4572</v>
      </c>
      <c r="I3107" s="19" t="s">
        <v>15747</v>
      </c>
      <c r="J3107" s="19" t="s">
        <v>9283</v>
      </c>
      <c r="K3107" s="20" t="s">
        <v>14231</v>
      </c>
      <c r="L3107" s="19" t="s">
        <v>25</v>
      </c>
    </row>
    <row r="3108" spans="1:12" x14ac:dyDescent="0.25">
      <c r="A3108" s="19" t="s">
        <v>4490</v>
      </c>
      <c r="B3108" s="19" t="s">
        <v>4491</v>
      </c>
      <c r="C3108" s="19" t="s">
        <v>4492</v>
      </c>
      <c r="D3108" s="19" t="s">
        <v>4493</v>
      </c>
      <c r="E3108" s="20" t="s">
        <v>21</v>
      </c>
      <c r="F3108" s="19" t="s">
        <v>21</v>
      </c>
      <c r="G3108" s="180">
        <v>92276</v>
      </c>
      <c r="H3108" s="21" t="s">
        <v>4574</v>
      </c>
      <c r="I3108" s="19" t="s">
        <v>15747</v>
      </c>
      <c r="J3108" s="19" t="s">
        <v>9283</v>
      </c>
      <c r="K3108" s="20" t="s">
        <v>14232</v>
      </c>
      <c r="L3108" s="19" t="s">
        <v>25</v>
      </c>
    </row>
    <row r="3109" spans="1:12" x14ac:dyDescent="0.25">
      <c r="A3109" s="19" t="s">
        <v>4490</v>
      </c>
      <c r="B3109" s="19" t="s">
        <v>4491</v>
      </c>
      <c r="C3109" s="19" t="s">
        <v>4492</v>
      </c>
      <c r="D3109" s="19" t="s">
        <v>4493</v>
      </c>
      <c r="E3109" s="20" t="s">
        <v>21</v>
      </c>
      <c r="F3109" s="19" t="s">
        <v>21</v>
      </c>
      <c r="G3109" s="180">
        <v>92277</v>
      </c>
      <c r="H3109" s="21" t="s">
        <v>4575</v>
      </c>
      <c r="I3109" s="19" t="s">
        <v>15747</v>
      </c>
      <c r="J3109" s="19" t="s">
        <v>9283</v>
      </c>
      <c r="K3109" s="20" t="s">
        <v>7372</v>
      </c>
      <c r="L3109" s="19" t="s">
        <v>25</v>
      </c>
    </row>
    <row r="3110" spans="1:12" x14ac:dyDescent="0.25">
      <c r="A3110" s="19" t="s">
        <v>4490</v>
      </c>
      <c r="B3110" s="19" t="s">
        <v>4491</v>
      </c>
      <c r="C3110" s="19" t="s">
        <v>4492</v>
      </c>
      <c r="D3110" s="19" t="s">
        <v>4493</v>
      </c>
      <c r="E3110" s="20" t="s">
        <v>21</v>
      </c>
      <c r="F3110" s="19" t="s">
        <v>21</v>
      </c>
      <c r="G3110" s="180">
        <v>92278</v>
      </c>
      <c r="H3110" s="21" t="s">
        <v>4576</v>
      </c>
      <c r="I3110" s="19" t="s">
        <v>15747</v>
      </c>
      <c r="J3110" s="19" t="s">
        <v>9283</v>
      </c>
      <c r="K3110" s="20" t="s">
        <v>6534</v>
      </c>
      <c r="L3110" s="19" t="s">
        <v>25</v>
      </c>
    </row>
    <row r="3111" spans="1:12" x14ac:dyDescent="0.25">
      <c r="A3111" s="19" t="s">
        <v>4490</v>
      </c>
      <c r="B3111" s="19" t="s">
        <v>4491</v>
      </c>
      <c r="C3111" s="19" t="s">
        <v>4492</v>
      </c>
      <c r="D3111" s="19" t="s">
        <v>4493</v>
      </c>
      <c r="E3111" s="20" t="s">
        <v>21</v>
      </c>
      <c r="F3111" s="19" t="s">
        <v>21</v>
      </c>
      <c r="G3111" s="180">
        <v>92279</v>
      </c>
      <c r="H3111" s="21" t="s">
        <v>4577</v>
      </c>
      <c r="I3111" s="19" t="s">
        <v>15747</v>
      </c>
      <c r="J3111" s="19" t="s">
        <v>9283</v>
      </c>
      <c r="K3111" s="20" t="s">
        <v>10355</v>
      </c>
      <c r="L3111" s="19" t="s">
        <v>25</v>
      </c>
    </row>
    <row r="3112" spans="1:12" x14ac:dyDescent="0.25">
      <c r="A3112" s="19" t="s">
        <v>4490</v>
      </c>
      <c r="B3112" s="19" t="s">
        <v>4491</v>
      </c>
      <c r="C3112" s="19" t="s">
        <v>4492</v>
      </c>
      <c r="D3112" s="19" t="s">
        <v>4493</v>
      </c>
      <c r="E3112" s="20" t="s">
        <v>21</v>
      </c>
      <c r="F3112" s="19" t="s">
        <v>21</v>
      </c>
      <c r="G3112" s="180">
        <v>92280</v>
      </c>
      <c r="H3112" s="21" t="s">
        <v>4578</v>
      </c>
      <c r="I3112" s="19" t="s">
        <v>15747</v>
      </c>
      <c r="J3112" s="19" t="s">
        <v>9283</v>
      </c>
      <c r="K3112" s="20" t="s">
        <v>14233</v>
      </c>
      <c r="L3112" s="19" t="s">
        <v>25</v>
      </c>
    </row>
    <row r="3113" spans="1:12" x14ac:dyDescent="0.25">
      <c r="A3113" s="19" t="s">
        <v>4490</v>
      </c>
      <c r="B3113" s="19" t="s">
        <v>4491</v>
      </c>
      <c r="C3113" s="19" t="s">
        <v>4492</v>
      </c>
      <c r="D3113" s="19" t="s">
        <v>4493</v>
      </c>
      <c r="E3113" s="20" t="s">
        <v>21</v>
      </c>
      <c r="F3113" s="19" t="s">
        <v>21</v>
      </c>
      <c r="G3113" s="180">
        <v>92281</v>
      </c>
      <c r="H3113" s="21" t="s">
        <v>4579</v>
      </c>
      <c r="I3113" s="19" t="s">
        <v>15747</v>
      </c>
      <c r="J3113" s="19" t="s">
        <v>9283</v>
      </c>
      <c r="K3113" s="20" t="s">
        <v>14234</v>
      </c>
      <c r="L3113" s="19" t="s">
        <v>25</v>
      </c>
    </row>
    <row r="3114" spans="1:12" x14ac:dyDescent="0.25">
      <c r="A3114" s="19" t="s">
        <v>4490</v>
      </c>
      <c r="B3114" s="19" t="s">
        <v>4491</v>
      </c>
      <c r="C3114" s="19" t="s">
        <v>4492</v>
      </c>
      <c r="D3114" s="19" t="s">
        <v>4493</v>
      </c>
      <c r="E3114" s="20" t="s">
        <v>21</v>
      </c>
      <c r="F3114" s="19" t="s">
        <v>21</v>
      </c>
      <c r="G3114" s="180">
        <v>92282</v>
      </c>
      <c r="H3114" s="21" t="s">
        <v>4580</v>
      </c>
      <c r="I3114" s="19" t="s">
        <v>15747</v>
      </c>
      <c r="J3114" s="19" t="s">
        <v>9283</v>
      </c>
      <c r="K3114" s="20" t="s">
        <v>14235</v>
      </c>
      <c r="L3114" s="19" t="s">
        <v>25</v>
      </c>
    </row>
    <row r="3115" spans="1:12" x14ac:dyDescent="0.25">
      <c r="A3115" s="19" t="s">
        <v>4490</v>
      </c>
      <c r="B3115" s="19" t="s">
        <v>4491</v>
      </c>
      <c r="C3115" s="19" t="s">
        <v>4492</v>
      </c>
      <c r="D3115" s="19" t="s">
        <v>4493</v>
      </c>
      <c r="E3115" s="20" t="s">
        <v>21</v>
      </c>
      <c r="F3115" s="19" t="s">
        <v>21</v>
      </c>
      <c r="G3115" s="180">
        <v>92283</v>
      </c>
      <c r="H3115" s="21" t="s">
        <v>4581</v>
      </c>
      <c r="I3115" s="19" t="s">
        <v>15747</v>
      </c>
      <c r="J3115" s="19" t="s">
        <v>9283</v>
      </c>
      <c r="K3115" s="20" t="s">
        <v>14236</v>
      </c>
      <c r="L3115" s="19" t="s">
        <v>25</v>
      </c>
    </row>
    <row r="3116" spans="1:12" x14ac:dyDescent="0.25">
      <c r="A3116" s="19" t="s">
        <v>4490</v>
      </c>
      <c r="B3116" s="19" t="s">
        <v>4491</v>
      </c>
      <c r="C3116" s="19" t="s">
        <v>4492</v>
      </c>
      <c r="D3116" s="19" t="s">
        <v>4493</v>
      </c>
      <c r="E3116" s="20" t="s">
        <v>21</v>
      </c>
      <c r="F3116" s="19" t="s">
        <v>21</v>
      </c>
      <c r="G3116" s="180">
        <v>92284</v>
      </c>
      <c r="H3116" s="21" t="s">
        <v>4582</v>
      </c>
      <c r="I3116" s="19" t="s">
        <v>15747</v>
      </c>
      <c r="J3116" s="19" t="s">
        <v>9283</v>
      </c>
      <c r="K3116" s="20" t="s">
        <v>14237</v>
      </c>
      <c r="L3116" s="19" t="s">
        <v>25</v>
      </c>
    </row>
    <row r="3117" spans="1:12" x14ac:dyDescent="0.25">
      <c r="A3117" s="19" t="s">
        <v>4490</v>
      </c>
      <c r="B3117" s="19" t="s">
        <v>4491</v>
      </c>
      <c r="C3117" s="19" t="s">
        <v>4492</v>
      </c>
      <c r="D3117" s="19" t="s">
        <v>4493</v>
      </c>
      <c r="E3117" s="20" t="s">
        <v>21</v>
      </c>
      <c r="F3117" s="19" t="s">
        <v>21</v>
      </c>
      <c r="G3117" s="180">
        <v>92285</v>
      </c>
      <c r="H3117" s="21" t="s">
        <v>4583</v>
      </c>
      <c r="I3117" s="19" t="s">
        <v>15747</v>
      </c>
      <c r="J3117" s="19" t="s">
        <v>9283</v>
      </c>
      <c r="K3117" s="20" t="s">
        <v>14238</v>
      </c>
      <c r="L3117" s="19" t="s">
        <v>25</v>
      </c>
    </row>
    <row r="3118" spans="1:12" x14ac:dyDescent="0.25">
      <c r="A3118" s="19" t="s">
        <v>4490</v>
      </c>
      <c r="B3118" s="19" t="s">
        <v>4491</v>
      </c>
      <c r="C3118" s="19" t="s">
        <v>4492</v>
      </c>
      <c r="D3118" s="19" t="s">
        <v>4493</v>
      </c>
      <c r="E3118" s="20" t="s">
        <v>21</v>
      </c>
      <c r="F3118" s="19" t="s">
        <v>21</v>
      </c>
      <c r="G3118" s="180">
        <v>92286</v>
      </c>
      <c r="H3118" s="21" t="s">
        <v>4584</v>
      </c>
      <c r="I3118" s="19" t="s">
        <v>15747</v>
      </c>
      <c r="J3118" s="19" t="s">
        <v>9283</v>
      </c>
      <c r="K3118" s="20" t="s">
        <v>14239</v>
      </c>
      <c r="L3118" s="19" t="s">
        <v>25</v>
      </c>
    </row>
    <row r="3119" spans="1:12" x14ac:dyDescent="0.25">
      <c r="A3119" s="19" t="s">
        <v>4490</v>
      </c>
      <c r="B3119" s="19" t="s">
        <v>4491</v>
      </c>
      <c r="C3119" s="19" t="s">
        <v>4492</v>
      </c>
      <c r="D3119" s="19" t="s">
        <v>4493</v>
      </c>
      <c r="E3119" s="20" t="s">
        <v>21</v>
      </c>
      <c r="F3119" s="19" t="s">
        <v>21</v>
      </c>
      <c r="G3119" s="180">
        <v>92305</v>
      </c>
      <c r="H3119" s="21" t="s">
        <v>4585</v>
      </c>
      <c r="I3119" s="19" t="s">
        <v>15747</v>
      </c>
      <c r="J3119" s="19" t="s">
        <v>9283</v>
      </c>
      <c r="K3119" s="20" t="s">
        <v>5799</v>
      </c>
      <c r="L3119" s="19" t="s">
        <v>25</v>
      </c>
    </row>
    <row r="3120" spans="1:12" x14ac:dyDescent="0.25">
      <c r="A3120" s="19" t="s">
        <v>4490</v>
      </c>
      <c r="B3120" s="19" t="s">
        <v>4491</v>
      </c>
      <c r="C3120" s="19" t="s">
        <v>4492</v>
      </c>
      <c r="D3120" s="19" t="s">
        <v>4493</v>
      </c>
      <c r="E3120" s="20" t="s">
        <v>21</v>
      </c>
      <c r="F3120" s="19" t="s">
        <v>21</v>
      </c>
      <c r="G3120" s="180">
        <v>92306</v>
      </c>
      <c r="H3120" s="21" t="s">
        <v>4587</v>
      </c>
      <c r="I3120" s="19" t="s">
        <v>15747</v>
      </c>
      <c r="J3120" s="19" t="s">
        <v>9283</v>
      </c>
      <c r="K3120" s="20" t="s">
        <v>4211</v>
      </c>
      <c r="L3120" s="19" t="s">
        <v>25</v>
      </c>
    </row>
    <row r="3121" spans="1:12" x14ac:dyDescent="0.25">
      <c r="A3121" s="19" t="s">
        <v>4490</v>
      </c>
      <c r="B3121" s="19" t="s">
        <v>4491</v>
      </c>
      <c r="C3121" s="19" t="s">
        <v>4492</v>
      </c>
      <c r="D3121" s="19" t="s">
        <v>4493</v>
      </c>
      <c r="E3121" s="20" t="s">
        <v>21</v>
      </c>
      <c r="F3121" s="19" t="s">
        <v>21</v>
      </c>
      <c r="G3121" s="180">
        <v>92307</v>
      </c>
      <c r="H3121" s="21" t="s">
        <v>4588</v>
      </c>
      <c r="I3121" s="19" t="s">
        <v>15747</v>
      </c>
      <c r="J3121" s="19" t="s">
        <v>9283</v>
      </c>
      <c r="K3121" s="20" t="s">
        <v>14240</v>
      </c>
      <c r="L3121" s="19" t="s">
        <v>25</v>
      </c>
    </row>
    <row r="3122" spans="1:12" x14ac:dyDescent="0.25">
      <c r="A3122" s="19" t="s">
        <v>4490</v>
      </c>
      <c r="B3122" s="19" t="s">
        <v>4491</v>
      </c>
      <c r="C3122" s="19" t="s">
        <v>4492</v>
      </c>
      <c r="D3122" s="19" t="s">
        <v>4493</v>
      </c>
      <c r="E3122" s="20" t="s">
        <v>21</v>
      </c>
      <c r="F3122" s="19" t="s">
        <v>21</v>
      </c>
      <c r="G3122" s="180">
        <v>92308</v>
      </c>
      <c r="H3122" s="21" t="s">
        <v>4590</v>
      </c>
      <c r="I3122" s="19" t="s">
        <v>15747</v>
      </c>
      <c r="J3122" s="19" t="s">
        <v>9283</v>
      </c>
      <c r="K3122" s="20" t="s">
        <v>14241</v>
      </c>
      <c r="L3122" s="19" t="s">
        <v>25</v>
      </c>
    </row>
    <row r="3123" spans="1:12" x14ac:dyDescent="0.25">
      <c r="A3123" s="19" t="s">
        <v>4490</v>
      </c>
      <c r="B3123" s="19" t="s">
        <v>4491</v>
      </c>
      <c r="C3123" s="19" t="s">
        <v>4492</v>
      </c>
      <c r="D3123" s="19" t="s">
        <v>4493</v>
      </c>
      <c r="E3123" s="20" t="s">
        <v>21</v>
      </c>
      <c r="F3123" s="19" t="s">
        <v>21</v>
      </c>
      <c r="G3123" s="180">
        <v>92309</v>
      </c>
      <c r="H3123" s="21" t="s">
        <v>4591</v>
      </c>
      <c r="I3123" s="19" t="s">
        <v>15747</v>
      </c>
      <c r="J3123" s="19" t="s">
        <v>9283</v>
      </c>
      <c r="K3123" s="20" t="s">
        <v>14242</v>
      </c>
      <c r="L3123" s="19" t="s">
        <v>25</v>
      </c>
    </row>
    <row r="3124" spans="1:12" x14ac:dyDescent="0.25">
      <c r="A3124" s="19" t="s">
        <v>4490</v>
      </c>
      <c r="B3124" s="19" t="s">
        <v>4491</v>
      </c>
      <c r="C3124" s="19" t="s">
        <v>4492</v>
      </c>
      <c r="D3124" s="19" t="s">
        <v>4493</v>
      </c>
      <c r="E3124" s="20" t="s">
        <v>21</v>
      </c>
      <c r="F3124" s="19" t="s">
        <v>21</v>
      </c>
      <c r="G3124" s="180">
        <v>92310</v>
      </c>
      <c r="H3124" s="21" t="s">
        <v>4592</v>
      </c>
      <c r="I3124" s="19" t="s">
        <v>15747</v>
      </c>
      <c r="J3124" s="19" t="s">
        <v>9283</v>
      </c>
      <c r="K3124" s="20" t="s">
        <v>14243</v>
      </c>
      <c r="L3124" s="19" t="s">
        <v>25</v>
      </c>
    </row>
    <row r="3125" spans="1:12" x14ac:dyDescent="0.25">
      <c r="A3125" s="19" t="s">
        <v>4490</v>
      </c>
      <c r="B3125" s="19" t="s">
        <v>4491</v>
      </c>
      <c r="C3125" s="19" t="s">
        <v>4492</v>
      </c>
      <c r="D3125" s="19" t="s">
        <v>4493</v>
      </c>
      <c r="E3125" s="20" t="s">
        <v>21</v>
      </c>
      <c r="F3125" s="19" t="s">
        <v>21</v>
      </c>
      <c r="G3125" s="180">
        <v>92320</v>
      </c>
      <c r="H3125" s="21" t="s">
        <v>4594</v>
      </c>
      <c r="I3125" s="19" t="s">
        <v>15747</v>
      </c>
      <c r="J3125" s="19" t="s">
        <v>9283</v>
      </c>
      <c r="K3125" s="20" t="s">
        <v>11811</v>
      </c>
      <c r="L3125" s="19" t="s">
        <v>25</v>
      </c>
    </row>
    <row r="3126" spans="1:12" x14ac:dyDescent="0.25">
      <c r="A3126" s="19" t="s">
        <v>4490</v>
      </c>
      <c r="B3126" s="19" t="s">
        <v>4491</v>
      </c>
      <c r="C3126" s="19" t="s">
        <v>4492</v>
      </c>
      <c r="D3126" s="19" t="s">
        <v>4493</v>
      </c>
      <c r="E3126" s="20" t="s">
        <v>21</v>
      </c>
      <c r="F3126" s="19" t="s">
        <v>21</v>
      </c>
      <c r="G3126" s="180">
        <v>92321</v>
      </c>
      <c r="H3126" s="21" t="s">
        <v>4595</v>
      </c>
      <c r="I3126" s="19" t="s">
        <v>15747</v>
      </c>
      <c r="J3126" s="19" t="s">
        <v>9283</v>
      </c>
      <c r="K3126" s="20" t="s">
        <v>14244</v>
      </c>
      <c r="L3126" s="19" t="s">
        <v>25</v>
      </c>
    </row>
    <row r="3127" spans="1:12" x14ac:dyDescent="0.25">
      <c r="A3127" s="19" t="s">
        <v>4490</v>
      </c>
      <c r="B3127" s="19" t="s">
        <v>4491</v>
      </c>
      <c r="C3127" s="19" t="s">
        <v>4492</v>
      </c>
      <c r="D3127" s="19" t="s">
        <v>4493</v>
      </c>
      <c r="E3127" s="20" t="s">
        <v>21</v>
      </c>
      <c r="F3127" s="19" t="s">
        <v>21</v>
      </c>
      <c r="G3127" s="180">
        <v>92322</v>
      </c>
      <c r="H3127" s="21" t="s">
        <v>4596</v>
      </c>
      <c r="I3127" s="19" t="s">
        <v>15747</v>
      </c>
      <c r="J3127" s="19" t="s">
        <v>9283</v>
      </c>
      <c r="K3127" s="20" t="s">
        <v>11586</v>
      </c>
      <c r="L3127" s="19" t="s">
        <v>25</v>
      </c>
    </row>
    <row r="3128" spans="1:12" x14ac:dyDescent="0.25">
      <c r="A3128" s="19" t="s">
        <v>4490</v>
      </c>
      <c r="B3128" s="19" t="s">
        <v>4491</v>
      </c>
      <c r="C3128" s="19" t="s">
        <v>4492</v>
      </c>
      <c r="D3128" s="19" t="s">
        <v>4493</v>
      </c>
      <c r="E3128" s="20" t="s">
        <v>21</v>
      </c>
      <c r="F3128" s="19" t="s">
        <v>21</v>
      </c>
      <c r="G3128" s="180">
        <v>92323</v>
      </c>
      <c r="H3128" s="21" t="s">
        <v>4597</v>
      </c>
      <c r="I3128" s="19" t="s">
        <v>15747</v>
      </c>
      <c r="J3128" s="19" t="s">
        <v>9283</v>
      </c>
      <c r="K3128" s="20" t="s">
        <v>5664</v>
      </c>
      <c r="L3128" s="19" t="s">
        <v>25</v>
      </c>
    </row>
    <row r="3129" spans="1:12" x14ac:dyDescent="0.25">
      <c r="A3129" s="19" t="s">
        <v>4490</v>
      </c>
      <c r="B3129" s="19" t="s">
        <v>4491</v>
      </c>
      <c r="C3129" s="19" t="s">
        <v>4492</v>
      </c>
      <c r="D3129" s="19" t="s">
        <v>4493</v>
      </c>
      <c r="E3129" s="20" t="s">
        <v>21</v>
      </c>
      <c r="F3129" s="19" t="s">
        <v>21</v>
      </c>
      <c r="G3129" s="180">
        <v>92324</v>
      </c>
      <c r="H3129" s="21" t="s">
        <v>4598</v>
      </c>
      <c r="I3129" s="19" t="s">
        <v>15747</v>
      </c>
      <c r="J3129" s="19" t="s">
        <v>9283</v>
      </c>
      <c r="K3129" s="20" t="s">
        <v>14245</v>
      </c>
      <c r="L3129" s="19" t="s">
        <v>25</v>
      </c>
    </row>
    <row r="3130" spans="1:12" x14ac:dyDescent="0.25">
      <c r="A3130" s="19" t="s">
        <v>4490</v>
      </c>
      <c r="B3130" s="19" t="s">
        <v>4491</v>
      </c>
      <c r="C3130" s="19" t="s">
        <v>4492</v>
      </c>
      <c r="D3130" s="19" t="s">
        <v>4493</v>
      </c>
      <c r="E3130" s="20" t="s">
        <v>21</v>
      </c>
      <c r="F3130" s="19" t="s">
        <v>21</v>
      </c>
      <c r="G3130" s="180">
        <v>92325</v>
      </c>
      <c r="H3130" s="21" t="s">
        <v>4599</v>
      </c>
      <c r="I3130" s="19" t="s">
        <v>15747</v>
      </c>
      <c r="J3130" s="19" t="s">
        <v>9283</v>
      </c>
      <c r="K3130" s="20" t="s">
        <v>14246</v>
      </c>
      <c r="L3130" s="19" t="s">
        <v>25</v>
      </c>
    </row>
    <row r="3131" spans="1:12" x14ac:dyDescent="0.25">
      <c r="A3131" s="19" t="s">
        <v>4490</v>
      </c>
      <c r="B3131" s="19" t="s">
        <v>4491</v>
      </c>
      <c r="C3131" s="19" t="s">
        <v>4492</v>
      </c>
      <c r="D3131" s="19" t="s">
        <v>4493</v>
      </c>
      <c r="E3131" s="20" t="s">
        <v>21</v>
      </c>
      <c r="F3131" s="19" t="s">
        <v>21</v>
      </c>
      <c r="G3131" s="180">
        <v>92335</v>
      </c>
      <c r="H3131" s="21" t="s">
        <v>4600</v>
      </c>
      <c r="I3131" s="19" t="s">
        <v>15747</v>
      </c>
      <c r="J3131" s="19" t="s">
        <v>23</v>
      </c>
      <c r="K3131" s="20" t="s">
        <v>7808</v>
      </c>
      <c r="L3131" s="19" t="s">
        <v>25</v>
      </c>
    </row>
    <row r="3132" spans="1:12" x14ac:dyDescent="0.25">
      <c r="A3132" s="19" t="s">
        <v>4490</v>
      </c>
      <c r="B3132" s="19" t="s">
        <v>4491</v>
      </c>
      <c r="C3132" s="19" t="s">
        <v>4492</v>
      </c>
      <c r="D3132" s="19" t="s">
        <v>4493</v>
      </c>
      <c r="E3132" s="20" t="s">
        <v>21</v>
      </c>
      <c r="F3132" s="19" t="s">
        <v>21</v>
      </c>
      <c r="G3132" s="180">
        <v>92336</v>
      </c>
      <c r="H3132" s="21" t="s">
        <v>4602</v>
      </c>
      <c r="I3132" s="19" t="s">
        <v>15747</v>
      </c>
      <c r="J3132" s="19" t="s">
        <v>23</v>
      </c>
      <c r="K3132" s="20" t="s">
        <v>447</v>
      </c>
      <c r="L3132" s="19" t="s">
        <v>25</v>
      </c>
    </row>
    <row r="3133" spans="1:12" x14ac:dyDescent="0.25">
      <c r="A3133" s="19" t="s">
        <v>4490</v>
      </c>
      <c r="B3133" s="19" t="s">
        <v>4491</v>
      </c>
      <c r="C3133" s="19" t="s">
        <v>4492</v>
      </c>
      <c r="D3133" s="19" t="s">
        <v>4493</v>
      </c>
      <c r="E3133" s="20" t="s">
        <v>21</v>
      </c>
      <c r="F3133" s="19" t="s">
        <v>21</v>
      </c>
      <c r="G3133" s="180">
        <v>92337</v>
      </c>
      <c r="H3133" s="21" t="s">
        <v>4603</v>
      </c>
      <c r="I3133" s="19" t="s">
        <v>15747</v>
      </c>
      <c r="J3133" s="19" t="s">
        <v>23</v>
      </c>
      <c r="K3133" s="20" t="s">
        <v>13239</v>
      </c>
      <c r="L3133" s="19" t="s">
        <v>25</v>
      </c>
    </row>
    <row r="3134" spans="1:12" x14ac:dyDescent="0.25">
      <c r="A3134" s="19" t="s">
        <v>4490</v>
      </c>
      <c r="B3134" s="19" t="s">
        <v>4491</v>
      </c>
      <c r="C3134" s="19" t="s">
        <v>4492</v>
      </c>
      <c r="D3134" s="19" t="s">
        <v>4493</v>
      </c>
      <c r="E3134" s="20" t="s">
        <v>21</v>
      </c>
      <c r="F3134" s="19" t="s">
        <v>21</v>
      </c>
      <c r="G3134" s="180">
        <v>92338</v>
      </c>
      <c r="H3134" s="21" t="s">
        <v>4604</v>
      </c>
      <c r="I3134" s="19" t="s">
        <v>15747</v>
      </c>
      <c r="J3134" s="19" t="s">
        <v>23</v>
      </c>
      <c r="K3134" s="20" t="s">
        <v>14247</v>
      </c>
      <c r="L3134" s="19" t="s">
        <v>25</v>
      </c>
    </row>
    <row r="3135" spans="1:12" x14ac:dyDescent="0.25">
      <c r="A3135" s="19" t="s">
        <v>4490</v>
      </c>
      <c r="B3135" s="19" t="s">
        <v>4491</v>
      </c>
      <c r="C3135" s="19" t="s">
        <v>4492</v>
      </c>
      <c r="D3135" s="19" t="s">
        <v>4493</v>
      </c>
      <c r="E3135" s="20" t="s">
        <v>21</v>
      </c>
      <c r="F3135" s="19" t="s">
        <v>21</v>
      </c>
      <c r="G3135" s="180">
        <v>92339</v>
      </c>
      <c r="H3135" s="21" t="s">
        <v>4605</v>
      </c>
      <c r="I3135" s="19" t="s">
        <v>15747</v>
      </c>
      <c r="J3135" s="19" t="s">
        <v>23</v>
      </c>
      <c r="K3135" s="20" t="s">
        <v>14248</v>
      </c>
      <c r="L3135" s="19" t="s">
        <v>25</v>
      </c>
    </row>
    <row r="3136" spans="1:12" x14ac:dyDescent="0.25">
      <c r="A3136" s="19" t="s">
        <v>4490</v>
      </c>
      <c r="B3136" s="19" t="s">
        <v>4491</v>
      </c>
      <c r="C3136" s="19" t="s">
        <v>4492</v>
      </c>
      <c r="D3136" s="19" t="s">
        <v>4493</v>
      </c>
      <c r="E3136" s="20" t="s">
        <v>21</v>
      </c>
      <c r="F3136" s="19" t="s">
        <v>21</v>
      </c>
      <c r="G3136" s="180">
        <v>92341</v>
      </c>
      <c r="H3136" s="21" t="s">
        <v>4606</v>
      </c>
      <c r="I3136" s="19" t="s">
        <v>15747</v>
      </c>
      <c r="J3136" s="19" t="s">
        <v>23</v>
      </c>
      <c r="K3136" s="20" t="s">
        <v>108</v>
      </c>
      <c r="L3136" s="19" t="s">
        <v>25</v>
      </c>
    </row>
    <row r="3137" spans="1:12" x14ac:dyDescent="0.25">
      <c r="A3137" s="19" t="s">
        <v>4490</v>
      </c>
      <c r="B3137" s="19" t="s">
        <v>4491</v>
      </c>
      <c r="C3137" s="19" t="s">
        <v>4492</v>
      </c>
      <c r="D3137" s="19" t="s">
        <v>4493</v>
      </c>
      <c r="E3137" s="20" t="s">
        <v>21</v>
      </c>
      <c r="F3137" s="19" t="s">
        <v>21</v>
      </c>
      <c r="G3137" s="180">
        <v>92342</v>
      </c>
      <c r="H3137" s="21" t="s">
        <v>4607</v>
      </c>
      <c r="I3137" s="19" t="s">
        <v>15747</v>
      </c>
      <c r="J3137" s="19" t="s">
        <v>23</v>
      </c>
      <c r="K3137" s="20" t="s">
        <v>14249</v>
      </c>
      <c r="L3137" s="19" t="s">
        <v>25</v>
      </c>
    </row>
    <row r="3138" spans="1:12" x14ac:dyDescent="0.25">
      <c r="A3138" s="19" t="s">
        <v>4490</v>
      </c>
      <c r="B3138" s="19" t="s">
        <v>4491</v>
      </c>
      <c r="C3138" s="19" t="s">
        <v>4492</v>
      </c>
      <c r="D3138" s="19" t="s">
        <v>4493</v>
      </c>
      <c r="E3138" s="20" t="s">
        <v>21</v>
      </c>
      <c r="F3138" s="19" t="s">
        <v>21</v>
      </c>
      <c r="G3138" s="180">
        <v>92343</v>
      </c>
      <c r="H3138" s="21" t="s">
        <v>4609</v>
      </c>
      <c r="I3138" s="19" t="s">
        <v>15747</v>
      </c>
      <c r="J3138" s="19" t="s">
        <v>23</v>
      </c>
      <c r="K3138" s="20" t="s">
        <v>14250</v>
      </c>
      <c r="L3138" s="19" t="s">
        <v>25</v>
      </c>
    </row>
    <row r="3139" spans="1:12" x14ac:dyDescent="0.25">
      <c r="A3139" s="19" t="s">
        <v>4490</v>
      </c>
      <c r="B3139" s="19" t="s">
        <v>4491</v>
      </c>
      <c r="C3139" s="19" t="s">
        <v>4492</v>
      </c>
      <c r="D3139" s="19" t="s">
        <v>4493</v>
      </c>
      <c r="E3139" s="20" t="s">
        <v>21</v>
      </c>
      <c r="F3139" s="19" t="s">
        <v>21</v>
      </c>
      <c r="G3139" s="180">
        <v>92361</v>
      </c>
      <c r="H3139" s="21" t="s">
        <v>4611</v>
      </c>
      <c r="I3139" s="19" t="s">
        <v>15747</v>
      </c>
      <c r="J3139" s="19" t="s">
        <v>23</v>
      </c>
      <c r="K3139" s="20" t="s">
        <v>14251</v>
      </c>
      <c r="L3139" s="19" t="s">
        <v>25</v>
      </c>
    </row>
    <row r="3140" spans="1:12" x14ac:dyDescent="0.25">
      <c r="A3140" s="19" t="s">
        <v>4490</v>
      </c>
      <c r="B3140" s="19" t="s">
        <v>4491</v>
      </c>
      <c r="C3140" s="19" t="s">
        <v>4492</v>
      </c>
      <c r="D3140" s="19" t="s">
        <v>4493</v>
      </c>
      <c r="E3140" s="20" t="s">
        <v>21</v>
      </c>
      <c r="F3140" s="19" t="s">
        <v>21</v>
      </c>
      <c r="G3140" s="180">
        <v>92362</v>
      </c>
      <c r="H3140" s="21" t="s">
        <v>4613</v>
      </c>
      <c r="I3140" s="19" t="s">
        <v>15747</v>
      </c>
      <c r="J3140" s="19" t="s">
        <v>23</v>
      </c>
      <c r="K3140" s="20" t="s">
        <v>14252</v>
      </c>
      <c r="L3140" s="19" t="s">
        <v>25</v>
      </c>
    </row>
    <row r="3141" spans="1:12" x14ac:dyDescent="0.25">
      <c r="A3141" s="19" t="s">
        <v>4490</v>
      </c>
      <c r="B3141" s="19" t="s">
        <v>4491</v>
      </c>
      <c r="C3141" s="19" t="s">
        <v>4492</v>
      </c>
      <c r="D3141" s="19" t="s">
        <v>4493</v>
      </c>
      <c r="E3141" s="20" t="s">
        <v>21</v>
      </c>
      <c r="F3141" s="19" t="s">
        <v>21</v>
      </c>
      <c r="G3141" s="180">
        <v>92364</v>
      </c>
      <c r="H3141" s="21" t="s">
        <v>4614</v>
      </c>
      <c r="I3141" s="19" t="s">
        <v>15747</v>
      </c>
      <c r="J3141" s="19" t="s">
        <v>23</v>
      </c>
      <c r="K3141" s="20" t="s">
        <v>7985</v>
      </c>
      <c r="L3141" s="19" t="s">
        <v>25</v>
      </c>
    </row>
    <row r="3142" spans="1:12" x14ac:dyDescent="0.25">
      <c r="A3142" s="19" t="s">
        <v>4490</v>
      </c>
      <c r="B3142" s="19" t="s">
        <v>4491</v>
      </c>
      <c r="C3142" s="19" t="s">
        <v>4492</v>
      </c>
      <c r="D3142" s="19" t="s">
        <v>4493</v>
      </c>
      <c r="E3142" s="20" t="s">
        <v>21</v>
      </c>
      <c r="F3142" s="19" t="s">
        <v>21</v>
      </c>
      <c r="G3142" s="180">
        <v>92365</v>
      </c>
      <c r="H3142" s="21" t="s">
        <v>4615</v>
      </c>
      <c r="I3142" s="19" t="s">
        <v>15747</v>
      </c>
      <c r="J3142" s="19" t="s">
        <v>23</v>
      </c>
      <c r="K3142" s="20" t="s">
        <v>13943</v>
      </c>
      <c r="L3142" s="19" t="s">
        <v>25</v>
      </c>
    </row>
    <row r="3143" spans="1:12" x14ac:dyDescent="0.25">
      <c r="A3143" s="19" t="s">
        <v>4490</v>
      </c>
      <c r="B3143" s="19" t="s">
        <v>4491</v>
      </c>
      <c r="C3143" s="19" t="s">
        <v>4492</v>
      </c>
      <c r="D3143" s="19" t="s">
        <v>4493</v>
      </c>
      <c r="E3143" s="20" t="s">
        <v>21</v>
      </c>
      <c r="F3143" s="19" t="s">
        <v>21</v>
      </c>
      <c r="G3143" s="180">
        <v>92366</v>
      </c>
      <c r="H3143" s="21" t="s">
        <v>4616</v>
      </c>
      <c r="I3143" s="19" t="s">
        <v>15747</v>
      </c>
      <c r="J3143" s="19" t="s">
        <v>23</v>
      </c>
      <c r="K3143" s="20" t="s">
        <v>11980</v>
      </c>
      <c r="L3143" s="19" t="s">
        <v>25</v>
      </c>
    </row>
    <row r="3144" spans="1:12" x14ac:dyDescent="0.25">
      <c r="A3144" s="19" t="s">
        <v>4490</v>
      </c>
      <c r="B3144" s="19" t="s">
        <v>4491</v>
      </c>
      <c r="C3144" s="19" t="s">
        <v>4492</v>
      </c>
      <c r="D3144" s="19" t="s">
        <v>4493</v>
      </c>
      <c r="E3144" s="20" t="s">
        <v>21</v>
      </c>
      <c r="F3144" s="19" t="s">
        <v>21</v>
      </c>
      <c r="G3144" s="180">
        <v>92367</v>
      </c>
      <c r="H3144" s="21" t="s">
        <v>4618</v>
      </c>
      <c r="I3144" s="19" t="s">
        <v>15747</v>
      </c>
      <c r="J3144" s="19" t="s">
        <v>23</v>
      </c>
      <c r="K3144" s="20" t="s">
        <v>14253</v>
      </c>
      <c r="L3144" s="19" t="s">
        <v>25</v>
      </c>
    </row>
    <row r="3145" spans="1:12" x14ac:dyDescent="0.25">
      <c r="A3145" s="19" t="s">
        <v>4490</v>
      </c>
      <c r="B3145" s="19" t="s">
        <v>4491</v>
      </c>
      <c r="C3145" s="19" t="s">
        <v>4492</v>
      </c>
      <c r="D3145" s="19" t="s">
        <v>4493</v>
      </c>
      <c r="E3145" s="20" t="s">
        <v>21</v>
      </c>
      <c r="F3145" s="19" t="s">
        <v>21</v>
      </c>
      <c r="G3145" s="180">
        <v>92368</v>
      </c>
      <c r="H3145" s="21" t="s">
        <v>4619</v>
      </c>
      <c r="I3145" s="19" t="s">
        <v>15747</v>
      </c>
      <c r="J3145" s="19" t="s">
        <v>23</v>
      </c>
      <c r="K3145" s="20" t="s">
        <v>14254</v>
      </c>
      <c r="L3145" s="19" t="s">
        <v>25</v>
      </c>
    </row>
    <row r="3146" spans="1:12" x14ac:dyDescent="0.25">
      <c r="A3146" s="19" t="s">
        <v>4490</v>
      </c>
      <c r="B3146" s="19" t="s">
        <v>4491</v>
      </c>
      <c r="C3146" s="19" t="s">
        <v>4492</v>
      </c>
      <c r="D3146" s="19" t="s">
        <v>4493</v>
      </c>
      <c r="E3146" s="20" t="s">
        <v>21</v>
      </c>
      <c r="F3146" s="19" t="s">
        <v>21</v>
      </c>
      <c r="G3146" s="180">
        <v>92648</v>
      </c>
      <c r="H3146" s="21" t="s">
        <v>4620</v>
      </c>
      <c r="I3146" s="19" t="s">
        <v>15747</v>
      </c>
      <c r="J3146" s="19" t="s">
        <v>23</v>
      </c>
      <c r="K3146" s="20" t="s">
        <v>7193</v>
      </c>
      <c r="L3146" s="19" t="s">
        <v>25</v>
      </c>
    </row>
    <row r="3147" spans="1:12" x14ac:dyDescent="0.25">
      <c r="A3147" s="19" t="s">
        <v>4490</v>
      </c>
      <c r="B3147" s="19" t="s">
        <v>4491</v>
      </c>
      <c r="C3147" s="19" t="s">
        <v>4492</v>
      </c>
      <c r="D3147" s="19" t="s">
        <v>4493</v>
      </c>
      <c r="E3147" s="20" t="s">
        <v>21</v>
      </c>
      <c r="F3147" s="19" t="s">
        <v>21</v>
      </c>
      <c r="G3147" s="180">
        <v>92649</v>
      </c>
      <c r="H3147" s="21" t="s">
        <v>4621</v>
      </c>
      <c r="I3147" s="19" t="s">
        <v>15747</v>
      </c>
      <c r="J3147" s="19" t="s">
        <v>23</v>
      </c>
      <c r="K3147" s="20" t="s">
        <v>13221</v>
      </c>
      <c r="L3147" s="19" t="s">
        <v>25</v>
      </c>
    </row>
    <row r="3148" spans="1:12" x14ac:dyDescent="0.25">
      <c r="A3148" s="19" t="s">
        <v>4490</v>
      </c>
      <c r="B3148" s="19" t="s">
        <v>4491</v>
      </c>
      <c r="C3148" s="19" t="s">
        <v>4492</v>
      </c>
      <c r="D3148" s="19" t="s">
        <v>4493</v>
      </c>
      <c r="E3148" s="20" t="s">
        <v>21</v>
      </c>
      <c r="F3148" s="19" t="s">
        <v>21</v>
      </c>
      <c r="G3148" s="180">
        <v>92650</v>
      </c>
      <c r="H3148" s="21" t="s">
        <v>4622</v>
      </c>
      <c r="I3148" s="19" t="s">
        <v>15747</v>
      </c>
      <c r="J3148" s="19" t="s">
        <v>23</v>
      </c>
      <c r="K3148" s="20" t="s">
        <v>14255</v>
      </c>
      <c r="L3148" s="19" t="s">
        <v>25</v>
      </c>
    </row>
    <row r="3149" spans="1:12" x14ac:dyDescent="0.25">
      <c r="A3149" s="19" t="s">
        <v>4490</v>
      </c>
      <c r="B3149" s="19" t="s">
        <v>4491</v>
      </c>
      <c r="C3149" s="19" t="s">
        <v>4492</v>
      </c>
      <c r="D3149" s="19" t="s">
        <v>4493</v>
      </c>
      <c r="E3149" s="20" t="s">
        <v>21</v>
      </c>
      <c r="F3149" s="19" t="s">
        <v>21</v>
      </c>
      <c r="G3149" s="180">
        <v>92652</v>
      </c>
      <c r="H3149" s="21" t="s">
        <v>4624</v>
      </c>
      <c r="I3149" s="19" t="s">
        <v>15747</v>
      </c>
      <c r="J3149" s="19" t="s">
        <v>23</v>
      </c>
      <c r="K3149" s="20" t="s">
        <v>12851</v>
      </c>
      <c r="L3149" s="19" t="s">
        <v>25</v>
      </c>
    </row>
    <row r="3150" spans="1:12" x14ac:dyDescent="0.25">
      <c r="A3150" s="19" t="s">
        <v>4490</v>
      </c>
      <c r="B3150" s="19" t="s">
        <v>4491</v>
      </c>
      <c r="C3150" s="19" t="s">
        <v>4492</v>
      </c>
      <c r="D3150" s="19" t="s">
        <v>4493</v>
      </c>
      <c r="E3150" s="20" t="s">
        <v>21</v>
      </c>
      <c r="F3150" s="19" t="s">
        <v>21</v>
      </c>
      <c r="G3150" s="180">
        <v>92653</v>
      </c>
      <c r="H3150" s="21" t="s">
        <v>4625</v>
      </c>
      <c r="I3150" s="19" t="s">
        <v>15747</v>
      </c>
      <c r="J3150" s="19" t="s">
        <v>23</v>
      </c>
      <c r="K3150" s="20" t="s">
        <v>11107</v>
      </c>
      <c r="L3150" s="19" t="s">
        <v>25</v>
      </c>
    </row>
    <row r="3151" spans="1:12" x14ac:dyDescent="0.25">
      <c r="A3151" s="19" t="s">
        <v>4490</v>
      </c>
      <c r="B3151" s="19" t="s">
        <v>4491</v>
      </c>
      <c r="C3151" s="19" t="s">
        <v>4492</v>
      </c>
      <c r="D3151" s="19" t="s">
        <v>4493</v>
      </c>
      <c r="E3151" s="20" t="s">
        <v>21</v>
      </c>
      <c r="F3151" s="19" t="s">
        <v>21</v>
      </c>
      <c r="G3151" s="180">
        <v>92654</v>
      </c>
      <c r="H3151" s="21" t="s">
        <v>4626</v>
      </c>
      <c r="I3151" s="19" t="s">
        <v>15747</v>
      </c>
      <c r="J3151" s="19" t="s">
        <v>23</v>
      </c>
      <c r="K3151" s="20" t="s">
        <v>632</v>
      </c>
      <c r="L3151" s="19" t="s">
        <v>25</v>
      </c>
    </row>
    <row r="3152" spans="1:12" x14ac:dyDescent="0.25">
      <c r="A3152" s="19" t="s">
        <v>4490</v>
      </c>
      <c r="B3152" s="19" t="s">
        <v>4491</v>
      </c>
      <c r="C3152" s="19" t="s">
        <v>4492</v>
      </c>
      <c r="D3152" s="19" t="s">
        <v>4493</v>
      </c>
      <c r="E3152" s="20" t="s">
        <v>21</v>
      </c>
      <c r="F3152" s="19" t="s">
        <v>21</v>
      </c>
      <c r="G3152" s="180">
        <v>92655</v>
      </c>
      <c r="H3152" s="21" t="s">
        <v>4628</v>
      </c>
      <c r="I3152" s="19" t="s">
        <v>15747</v>
      </c>
      <c r="J3152" s="19" t="s">
        <v>23</v>
      </c>
      <c r="K3152" s="20" t="s">
        <v>7204</v>
      </c>
      <c r="L3152" s="19" t="s">
        <v>25</v>
      </c>
    </row>
    <row r="3153" spans="1:12" x14ac:dyDescent="0.25">
      <c r="A3153" s="19" t="s">
        <v>4490</v>
      </c>
      <c r="B3153" s="19" t="s">
        <v>4491</v>
      </c>
      <c r="C3153" s="19" t="s">
        <v>4492</v>
      </c>
      <c r="D3153" s="19" t="s">
        <v>4493</v>
      </c>
      <c r="E3153" s="20" t="s">
        <v>21</v>
      </c>
      <c r="F3153" s="19" t="s">
        <v>21</v>
      </c>
      <c r="G3153" s="180">
        <v>92656</v>
      </c>
      <c r="H3153" s="21" t="s">
        <v>4630</v>
      </c>
      <c r="I3153" s="19" t="s">
        <v>15747</v>
      </c>
      <c r="J3153" s="19" t="s">
        <v>23</v>
      </c>
      <c r="K3153" s="20" t="s">
        <v>14256</v>
      </c>
      <c r="L3153" s="19" t="s">
        <v>25</v>
      </c>
    </row>
    <row r="3154" spans="1:12" x14ac:dyDescent="0.25">
      <c r="A3154" s="19" t="s">
        <v>4490</v>
      </c>
      <c r="B3154" s="19" t="s">
        <v>4491</v>
      </c>
      <c r="C3154" s="19" t="s">
        <v>4492</v>
      </c>
      <c r="D3154" s="19" t="s">
        <v>4493</v>
      </c>
      <c r="E3154" s="20" t="s">
        <v>21</v>
      </c>
      <c r="F3154" s="19" t="s">
        <v>21</v>
      </c>
      <c r="G3154" s="180">
        <v>92687</v>
      </c>
      <c r="H3154" s="21" t="s">
        <v>4631</v>
      </c>
      <c r="I3154" s="19" t="s">
        <v>15747</v>
      </c>
      <c r="J3154" s="19" t="s">
        <v>23</v>
      </c>
      <c r="K3154" s="20" t="s">
        <v>5411</v>
      </c>
      <c r="L3154" s="19" t="s">
        <v>25</v>
      </c>
    </row>
    <row r="3155" spans="1:12" x14ac:dyDescent="0.25">
      <c r="A3155" s="19" t="s">
        <v>4490</v>
      </c>
      <c r="B3155" s="19" t="s">
        <v>4491</v>
      </c>
      <c r="C3155" s="19" t="s">
        <v>4492</v>
      </c>
      <c r="D3155" s="19" t="s">
        <v>4493</v>
      </c>
      <c r="E3155" s="20" t="s">
        <v>21</v>
      </c>
      <c r="F3155" s="19" t="s">
        <v>21</v>
      </c>
      <c r="G3155" s="180">
        <v>92688</v>
      </c>
      <c r="H3155" s="21" t="s">
        <v>4632</v>
      </c>
      <c r="I3155" s="19" t="s">
        <v>15747</v>
      </c>
      <c r="J3155" s="19" t="s">
        <v>23</v>
      </c>
      <c r="K3155" s="20" t="s">
        <v>11314</v>
      </c>
      <c r="L3155" s="19" t="s">
        <v>25</v>
      </c>
    </row>
    <row r="3156" spans="1:12" x14ac:dyDescent="0.25">
      <c r="A3156" s="19" t="s">
        <v>4490</v>
      </c>
      <c r="B3156" s="19" t="s">
        <v>4491</v>
      </c>
      <c r="C3156" s="19" t="s">
        <v>4492</v>
      </c>
      <c r="D3156" s="19" t="s">
        <v>4493</v>
      </c>
      <c r="E3156" s="20" t="s">
        <v>21</v>
      </c>
      <c r="F3156" s="19" t="s">
        <v>21</v>
      </c>
      <c r="G3156" s="180">
        <v>92689</v>
      </c>
      <c r="H3156" s="21" t="s">
        <v>4634</v>
      </c>
      <c r="I3156" s="19" t="s">
        <v>15747</v>
      </c>
      <c r="J3156" s="19" t="s">
        <v>23</v>
      </c>
      <c r="K3156" s="20" t="s">
        <v>10099</v>
      </c>
      <c r="L3156" s="19" t="s">
        <v>25</v>
      </c>
    </row>
    <row r="3157" spans="1:12" x14ac:dyDescent="0.25">
      <c r="A3157" s="19" t="s">
        <v>4490</v>
      </c>
      <c r="B3157" s="19" t="s">
        <v>4491</v>
      </c>
      <c r="C3157" s="19" t="s">
        <v>4492</v>
      </c>
      <c r="D3157" s="19" t="s">
        <v>4493</v>
      </c>
      <c r="E3157" s="20" t="s">
        <v>21</v>
      </c>
      <c r="F3157" s="19" t="s">
        <v>21</v>
      </c>
      <c r="G3157" s="180">
        <v>92690</v>
      </c>
      <c r="H3157" s="21" t="s">
        <v>4635</v>
      </c>
      <c r="I3157" s="19" t="s">
        <v>15747</v>
      </c>
      <c r="J3157" s="19" t="s">
        <v>23</v>
      </c>
      <c r="K3157" s="20" t="s">
        <v>14257</v>
      </c>
      <c r="L3157" s="19" t="s">
        <v>25</v>
      </c>
    </row>
    <row r="3158" spans="1:12" ht="27" x14ac:dyDescent="0.25">
      <c r="A3158" s="19" t="s">
        <v>4490</v>
      </c>
      <c r="B3158" s="19" t="s">
        <v>4491</v>
      </c>
      <c r="C3158" s="19" t="s">
        <v>4492</v>
      </c>
      <c r="D3158" s="19" t="s">
        <v>4493</v>
      </c>
      <c r="E3158" s="20" t="s">
        <v>21</v>
      </c>
      <c r="F3158" s="19" t="s">
        <v>21</v>
      </c>
      <c r="G3158" s="180">
        <v>94462</v>
      </c>
      <c r="H3158" s="21" t="s">
        <v>4636</v>
      </c>
      <c r="I3158" s="19" t="s">
        <v>15747</v>
      </c>
      <c r="J3158" s="19" t="s">
        <v>23</v>
      </c>
      <c r="K3158" s="20" t="s">
        <v>14258</v>
      </c>
      <c r="L3158" s="19" t="s">
        <v>25</v>
      </c>
    </row>
    <row r="3159" spans="1:12" ht="27" x14ac:dyDescent="0.25">
      <c r="A3159" s="19" t="s">
        <v>4490</v>
      </c>
      <c r="B3159" s="19" t="s">
        <v>4491</v>
      </c>
      <c r="C3159" s="19" t="s">
        <v>4492</v>
      </c>
      <c r="D3159" s="19" t="s">
        <v>4493</v>
      </c>
      <c r="E3159" s="20" t="s">
        <v>21</v>
      </c>
      <c r="F3159" s="19" t="s">
        <v>21</v>
      </c>
      <c r="G3159" s="180">
        <v>94463</v>
      </c>
      <c r="H3159" s="21" t="s">
        <v>4637</v>
      </c>
      <c r="I3159" s="19" t="s">
        <v>15747</v>
      </c>
      <c r="J3159" s="19" t="s">
        <v>23</v>
      </c>
      <c r="K3159" s="20" t="s">
        <v>12090</v>
      </c>
      <c r="L3159" s="19" t="s">
        <v>25</v>
      </c>
    </row>
    <row r="3160" spans="1:12" ht="27" x14ac:dyDescent="0.25">
      <c r="A3160" s="19" t="s">
        <v>4490</v>
      </c>
      <c r="B3160" s="19" t="s">
        <v>4491</v>
      </c>
      <c r="C3160" s="19" t="s">
        <v>4492</v>
      </c>
      <c r="D3160" s="19" t="s">
        <v>4493</v>
      </c>
      <c r="E3160" s="20" t="s">
        <v>21</v>
      </c>
      <c r="F3160" s="19" t="s">
        <v>21</v>
      </c>
      <c r="G3160" s="180">
        <v>94464</v>
      </c>
      <c r="H3160" s="21" t="s">
        <v>4638</v>
      </c>
      <c r="I3160" s="19" t="s">
        <v>15747</v>
      </c>
      <c r="J3160" s="19" t="s">
        <v>23</v>
      </c>
      <c r="K3160" s="20" t="s">
        <v>14259</v>
      </c>
      <c r="L3160" s="19" t="s">
        <v>25</v>
      </c>
    </row>
    <row r="3161" spans="1:12" x14ac:dyDescent="0.25">
      <c r="A3161" s="19" t="s">
        <v>4490</v>
      </c>
      <c r="B3161" s="19" t="s">
        <v>4491</v>
      </c>
      <c r="C3161" s="19" t="s">
        <v>4492</v>
      </c>
      <c r="D3161" s="19" t="s">
        <v>4493</v>
      </c>
      <c r="E3161" s="20" t="s">
        <v>21</v>
      </c>
      <c r="F3161" s="19" t="s">
        <v>21</v>
      </c>
      <c r="G3161" s="180">
        <v>94602</v>
      </c>
      <c r="H3161" s="21" t="s">
        <v>4640</v>
      </c>
      <c r="I3161" s="19" t="s">
        <v>15747</v>
      </c>
      <c r="J3161" s="19" t="s">
        <v>9283</v>
      </c>
      <c r="K3161" s="20" t="s">
        <v>14260</v>
      </c>
      <c r="L3161" s="19" t="s">
        <v>25</v>
      </c>
    </row>
    <row r="3162" spans="1:12" x14ac:dyDescent="0.25">
      <c r="A3162" s="19" t="s">
        <v>4490</v>
      </c>
      <c r="B3162" s="19" t="s">
        <v>4491</v>
      </c>
      <c r="C3162" s="19" t="s">
        <v>4492</v>
      </c>
      <c r="D3162" s="19" t="s">
        <v>4493</v>
      </c>
      <c r="E3162" s="20" t="s">
        <v>21</v>
      </c>
      <c r="F3162" s="19" t="s">
        <v>21</v>
      </c>
      <c r="G3162" s="180">
        <v>94603</v>
      </c>
      <c r="H3162" s="21" t="s">
        <v>4641</v>
      </c>
      <c r="I3162" s="19" t="s">
        <v>15747</v>
      </c>
      <c r="J3162" s="19" t="s">
        <v>9283</v>
      </c>
      <c r="K3162" s="20" t="s">
        <v>14261</v>
      </c>
      <c r="L3162" s="19" t="s">
        <v>25</v>
      </c>
    </row>
    <row r="3163" spans="1:12" x14ac:dyDescent="0.25">
      <c r="A3163" s="19" t="s">
        <v>4490</v>
      </c>
      <c r="B3163" s="19" t="s">
        <v>4491</v>
      </c>
      <c r="C3163" s="19" t="s">
        <v>4492</v>
      </c>
      <c r="D3163" s="19" t="s">
        <v>4493</v>
      </c>
      <c r="E3163" s="20" t="s">
        <v>21</v>
      </c>
      <c r="F3163" s="19" t="s">
        <v>21</v>
      </c>
      <c r="G3163" s="180">
        <v>94604</v>
      </c>
      <c r="H3163" s="21" t="s">
        <v>4642</v>
      </c>
      <c r="I3163" s="19" t="s">
        <v>15747</v>
      </c>
      <c r="J3163" s="19" t="s">
        <v>9283</v>
      </c>
      <c r="K3163" s="20" t="s">
        <v>14262</v>
      </c>
      <c r="L3163" s="19" t="s">
        <v>25</v>
      </c>
    </row>
    <row r="3164" spans="1:12" ht="27" x14ac:dyDescent="0.25">
      <c r="A3164" s="19" t="s">
        <v>4490</v>
      </c>
      <c r="B3164" s="19" t="s">
        <v>4491</v>
      </c>
      <c r="C3164" s="19" t="s">
        <v>4492</v>
      </c>
      <c r="D3164" s="19" t="s">
        <v>4493</v>
      </c>
      <c r="E3164" s="20" t="s">
        <v>21</v>
      </c>
      <c r="F3164" s="19" t="s">
        <v>21</v>
      </c>
      <c r="G3164" s="180">
        <v>94605</v>
      </c>
      <c r="H3164" s="21" t="s">
        <v>4643</v>
      </c>
      <c r="I3164" s="19" t="s">
        <v>15747</v>
      </c>
      <c r="J3164" s="19" t="s">
        <v>9283</v>
      </c>
      <c r="K3164" s="20" t="s">
        <v>14263</v>
      </c>
      <c r="L3164" s="19" t="s">
        <v>25</v>
      </c>
    </row>
    <row r="3165" spans="1:12" x14ac:dyDescent="0.25">
      <c r="A3165" s="19" t="s">
        <v>4490</v>
      </c>
      <c r="B3165" s="19" t="s">
        <v>4491</v>
      </c>
      <c r="C3165" s="19" t="s">
        <v>4492</v>
      </c>
      <c r="D3165" s="19" t="s">
        <v>4493</v>
      </c>
      <c r="E3165" s="20" t="s">
        <v>21</v>
      </c>
      <c r="F3165" s="19" t="s">
        <v>21</v>
      </c>
      <c r="G3165" s="180">
        <v>94648</v>
      </c>
      <c r="H3165" s="21" t="s">
        <v>4644</v>
      </c>
      <c r="I3165" s="19" t="s">
        <v>15747</v>
      </c>
      <c r="J3165" s="19" t="s">
        <v>23</v>
      </c>
      <c r="K3165" s="20" t="s">
        <v>3160</v>
      </c>
      <c r="L3165" s="19" t="s">
        <v>25</v>
      </c>
    </row>
    <row r="3166" spans="1:12" x14ac:dyDescent="0.25">
      <c r="A3166" s="19" t="s">
        <v>4490</v>
      </c>
      <c r="B3166" s="19" t="s">
        <v>4491</v>
      </c>
      <c r="C3166" s="19" t="s">
        <v>4492</v>
      </c>
      <c r="D3166" s="19" t="s">
        <v>4493</v>
      </c>
      <c r="E3166" s="20" t="s">
        <v>21</v>
      </c>
      <c r="F3166" s="19" t="s">
        <v>21</v>
      </c>
      <c r="G3166" s="180">
        <v>94649</v>
      </c>
      <c r="H3166" s="21" t="s">
        <v>4646</v>
      </c>
      <c r="I3166" s="19" t="s">
        <v>15747</v>
      </c>
      <c r="J3166" s="19" t="s">
        <v>23</v>
      </c>
      <c r="K3166" s="20" t="s">
        <v>11310</v>
      </c>
      <c r="L3166" s="19" t="s">
        <v>25</v>
      </c>
    </row>
    <row r="3167" spans="1:12" x14ac:dyDescent="0.25">
      <c r="A3167" s="19" t="s">
        <v>4490</v>
      </c>
      <c r="B3167" s="19" t="s">
        <v>4491</v>
      </c>
      <c r="C3167" s="19" t="s">
        <v>4492</v>
      </c>
      <c r="D3167" s="19" t="s">
        <v>4493</v>
      </c>
      <c r="E3167" s="20" t="s">
        <v>21</v>
      </c>
      <c r="F3167" s="19" t="s">
        <v>21</v>
      </c>
      <c r="G3167" s="180">
        <v>94650</v>
      </c>
      <c r="H3167" s="21" t="s">
        <v>4648</v>
      </c>
      <c r="I3167" s="19" t="s">
        <v>15747</v>
      </c>
      <c r="J3167" s="19" t="s">
        <v>23</v>
      </c>
      <c r="K3167" s="20" t="s">
        <v>888</v>
      </c>
      <c r="L3167" s="19" t="s">
        <v>25</v>
      </c>
    </row>
    <row r="3168" spans="1:12" x14ac:dyDescent="0.25">
      <c r="A3168" s="19" t="s">
        <v>4490</v>
      </c>
      <c r="B3168" s="19" t="s">
        <v>4491</v>
      </c>
      <c r="C3168" s="19" t="s">
        <v>4492</v>
      </c>
      <c r="D3168" s="19" t="s">
        <v>4493</v>
      </c>
      <c r="E3168" s="20" t="s">
        <v>21</v>
      </c>
      <c r="F3168" s="19" t="s">
        <v>21</v>
      </c>
      <c r="G3168" s="180">
        <v>94651</v>
      </c>
      <c r="H3168" s="21" t="s">
        <v>4649</v>
      </c>
      <c r="I3168" s="19" t="s">
        <v>15747</v>
      </c>
      <c r="J3168" s="19" t="s">
        <v>23</v>
      </c>
      <c r="K3168" s="20" t="s">
        <v>296</v>
      </c>
      <c r="L3168" s="19" t="s">
        <v>25</v>
      </c>
    </row>
    <row r="3169" spans="1:12" x14ac:dyDescent="0.25">
      <c r="A3169" s="19" t="s">
        <v>4490</v>
      </c>
      <c r="B3169" s="19" t="s">
        <v>4491</v>
      </c>
      <c r="C3169" s="19" t="s">
        <v>4492</v>
      </c>
      <c r="D3169" s="19" t="s">
        <v>4493</v>
      </c>
      <c r="E3169" s="20" t="s">
        <v>21</v>
      </c>
      <c r="F3169" s="19" t="s">
        <v>21</v>
      </c>
      <c r="G3169" s="180">
        <v>94652</v>
      </c>
      <c r="H3169" s="21" t="s">
        <v>4651</v>
      </c>
      <c r="I3169" s="19" t="s">
        <v>15747</v>
      </c>
      <c r="J3169" s="19" t="s">
        <v>23</v>
      </c>
      <c r="K3169" s="20" t="s">
        <v>11217</v>
      </c>
      <c r="L3169" s="19" t="s">
        <v>25</v>
      </c>
    </row>
    <row r="3170" spans="1:12" x14ac:dyDescent="0.25">
      <c r="A3170" s="19" t="s">
        <v>4490</v>
      </c>
      <c r="B3170" s="19" t="s">
        <v>4491</v>
      </c>
      <c r="C3170" s="19" t="s">
        <v>4492</v>
      </c>
      <c r="D3170" s="19" t="s">
        <v>4493</v>
      </c>
      <c r="E3170" s="20" t="s">
        <v>21</v>
      </c>
      <c r="F3170" s="19" t="s">
        <v>21</v>
      </c>
      <c r="G3170" s="180">
        <v>94653</v>
      </c>
      <c r="H3170" s="21" t="s">
        <v>4652</v>
      </c>
      <c r="I3170" s="19" t="s">
        <v>15747</v>
      </c>
      <c r="J3170" s="19" t="s">
        <v>23</v>
      </c>
      <c r="K3170" s="20" t="s">
        <v>10070</v>
      </c>
      <c r="L3170" s="19" t="s">
        <v>25</v>
      </c>
    </row>
    <row r="3171" spans="1:12" x14ac:dyDescent="0.25">
      <c r="A3171" s="19" t="s">
        <v>4490</v>
      </c>
      <c r="B3171" s="19" t="s">
        <v>4491</v>
      </c>
      <c r="C3171" s="19" t="s">
        <v>4492</v>
      </c>
      <c r="D3171" s="19" t="s">
        <v>4493</v>
      </c>
      <c r="E3171" s="20" t="s">
        <v>21</v>
      </c>
      <c r="F3171" s="19" t="s">
        <v>21</v>
      </c>
      <c r="G3171" s="180">
        <v>94654</v>
      </c>
      <c r="H3171" s="21" t="s">
        <v>4653</v>
      </c>
      <c r="I3171" s="19" t="s">
        <v>15747</v>
      </c>
      <c r="J3171" s="19" t="s">
        <v>23</v>
      </c>
      <c r="K3171" s="20" t="s">
        <v>14264</v>
      </c>
      <c r="L3171" s="19" t="s">
        <v>25</v>
      </c>
    </row>
    <row r="3172" spans="1:12" x14ac:dyDescent="0.25">
      <c r="A3172" s="19" t="s">
        <v>4490</v>
      </c>
      <c r="B3172" s="19" t="s">
        <v>4491</v>
      </c>
      <c r="C3172" s="19" t="s">
        <v>4492</v>
      </c>
      <c r="D3172" s="19" t="s">
        <v>4493</v>
      </c>
      <c r="E3172" s="20" t="s">
        <v>21</v>
      </c>
      <c r="F3172" s="19" t="s">
        <v>21</v>
      </c>
      <c r="G3172" s="180">
        <v>94655</v>
      </c>
      <c r="H3172" s="21" t="s">
        <v>4654</v>
      </c>
      <c r="I3172" s="19" t="s">
        <v>15747</v>
      </c>
      <c r="J3172" s="19" t="s">
        <v>23</v>
      </c>
      <c r="K3172" s="20" t="s">
        <v>14265</v>
      </c>
      <c r="L3172" s="19" t="s">
        <v>25</v>
      </c>
    </row>
    <row r="3173" spans="1:12" x14ac:dyDescent="0.25">
      <c r="A3173" s="19" t="s">
        <v>4490</v>
      </c>
      <c r="B3173" s="19" t="s">
        <v>4491</v>
      </c>
      <c r="C3173" s="19" t="s">
        <v>4492</v>
      </c>
      <c r="D3173" s="19" t="s">
        <v>4493</v>
      </c>
      <c r="E3173" s="20" t="s">
        <v>21</v>
      </c>
      <c r="F3173" s="19" t="s">
        <v>21</v>
      </c>
      <c r="G3173" s="180">
        <v>94716</v>
      </c>
      <c r="H3173" s="21" t="s">
        <v>4655</v>
      </c>
      <c r="I3173" s="19" t="s">
        <v>15747</v>
      </c>
      <c r="J3173" s="19" t="s">
        <v>23</v>
      </c>
      <c r="K3173" s="20" t="s">
        <v>888</v>
      </c>
      <c r="L3173" s="19" t="s">
        <v>25</v>
      </c>
    </row>
    <row r="3174" spans="1:12" x14ac:dyDescent="0.25">
      <c r="A3174" s="19" t="s">
        <v>4490</v>
      </c>
      <c r="B3174" s="19" t="s">
        <v>4491</v>
      </c>
      <c r="C3174" s="19" t="s">
        <v>4492</v>
      </c>
      <c r="D3174" s="19" t="s">
        <v>4493</v>
      </c>
      <c r="E3174" s="20" t="s">
        <v>21</v>
      </c>
      <c r="F3174" s="19" t="s">
        <v>21</v>
      </c>
      <c r="G3174" s="180">
        <v>94717</v>
      </c>
      <c r="H3174" s="21" t="s">
        <v>4657</v>
      </c>
      <c r="I3174" s="19" t="s">
        <v>15747</v>
      </c>
      <c r="J3174" s="19" t="s">
        <v>23</v>
      </c>
      <c r="K3174" s="20" t="s">
        <v>473</v>
      </c>
      <c r="L3174" s="19" t="s">
        <v>25</v>
      </c>
    </row>
    <row r="3175" spans="1:12" x14ac:dyDescent="0.25">
      <c r="A3175" s="19" t="s">
        <v>4490</v>
      </c>
      <c r="B3175" s="19" t="s">
        <v>4491</v>
      </c>
      <c r="C3175" s="19" t="s">
        <v>4492</v>
      </c>
      <c r="D3175" s="19" t="s">
        <v>4493</v>
      </c>
      <c r="E3175" s="20" t="s">
        <v>21</v>
      </c>
      <c r="F3175" s="19" t="s">
        <v>21</v>
      </c>
      <c r="G3175" s="180">
        <v>94718</v>
      </c>
      <c r="H3175" s="21" t="s">
        <v>4658</v>
      </c>
      <c r="I3175" s="19" t="s">
        <v>15747</v>
      </c>
      <c r="J3175" s="19" t="s">
        <v>23</v>
      </c>
      <c r="K3175" s="20" t="s">
        <v>14266</v>
      </c>
      <c r="L3175" s="19" t="s">
        <v>25</v>
      </c>
    </row>
    <row r="3176" spans="1:12" x14ac:dyDescent="0.25">
      <c r="A3176" s="19" t="s">
        <v>4490</v>
      </c>
      <c r="B3176" s="19" t="s">
        <v>4491</v>
      </c>
      <c r="C3176" s="19" t="s">
        <v>4492</v>
      </c>
      <c r="D3176" s="19" t="s">
        <v>4493</v>
      </c>
      <c r="E3176" s="20" t="s">
        <v>21</v>
      </c>
      <c r="F3176" s="19" t="s">
        <v>21</v>
      </c>
      <c r="G3176" s="180">
        <v>94719</v>
      </c>
      <c r="H3176" s="21" t="s">
        <v>4660</v>
      </c>
      <c r="I3176" s="19" t="s">
        <v>15747</v>
      </c>
      <c r="J3176" s="19" t="s">
        <v>23</v>
      </c>
      <c r="K3176" s="20" t="s">
        <v>14267</v>
      </c>
      <c r="L3176" s="19" t="s">
        <v>25</v>
      </c>
    </row>
    <row r="3177" spans="1:12" x14ac:dyDescent="0.25">
      <c r="A3177" s="19" t="s">
        <v>4490</v>
      </c>
      <c r="B3177" s="19" t="s">
        <v>4491</v>
      </c>
      <c r="C3177" s="19" t="s">
        <v>4492</v>
      </c>
      <c r="D3177" s="19" t="s">
        <v>4493</v>
      </c>
      <c r="E3177" s="20" t="s">
        <v>21</v>
      </c>
      <c r="F3177" s="19" t="s">
        <v>21</v>
      </c>
      <c r="G3177" s="180">
        <v>94720</v>
      </c>
      <c r="H3177" s="21" t="s">
        <v>4661</v>
      </c>
      <c r="I3177" s="19" t="s">
        <v>15747</v>
      </c>
      <c r="J3177" s="19" t="s">
        <v>23</v>
      </c>
      <c r="K3177" s="20" t="s">
        <v>14268</v>
      </c>
      <c r="L3177" s="19" t="s">
        <v>25</v>
      </c>
    </row>
    <row r="3178" spans="1:12" x14ac:dyDescent="0.25">
      <c r="A3178" s="19" t="s">
        <v>4490</v>
      </c>
      <c r="B3178" s="19" t="s">
        <v>4491</v>
      </c>
      <c r="C3178" s="19" t="s">
        <v>4492</v>
      </c>
      <c r="D3178" s="19" t="s">
        <v>4493</v>
      </c>
      <c r="E3178" s="20" t="s">
        <v>21</v>
      </c>
      <c r="F3178" s="19" t="s">
        <v>21</v>
      </c>
      <c r="G3178" s="180">
        <v>94721</v>
      </c>
      <c r="H3178" s="21" t="s">
        <v>4662</v>
      </c>
      <c r="I3178" s="19" t="s">
        <v>15747</v>
      </c>
      <c r="J3178" s="19" t="s">
        <v>23</v>
      </c>
      <c r="K3178" s="20" t="s">
        <v>14269</v>
      </c>
      <c r="L3178" s="19" t="s">
        <v>25</v>
      </c>
    </row>
    <row r="3179" spans="1:12" x14ac:dyDescent="0.25">
      <c r="A3179" s="19" t="s">
        <v>4490</v>
      </c>
      <c r="B3179" s="19" t="s">
        <v>4491</v>
      </c>
      <c r="C3179" s="19" t="s">
        <v>4492</v>
      </c>
      <c r="D3179" s="19" t="s">
        <v>4493</v>
      </c>
      <c r="E3179" s="20" t="s">
        <v>21</v>
      </c>
      <c r="F3179" s="19" t="s">
        <v>21</v>
      </c>
      <c r="G3179" s="180">
        <v>94722</v>
      </c>
      <c r="H3179" s="21" t="s">
        <v>4663</v>
      </c>
      <c r="I3179" s="19" t="s">
        <v>15747</v>
      </c>
      <c r="J3179" s="19" t="s">
        <v>23</v>
      </c>
      <c r="K3179" s="20" t="s">
        <v>14270</v>
      </c>
      <c r="L3179" s="19" t="s">
        <v>25</v>
      </c>
    </row>
    <row r="3180" spans="1:12" x14ac:dyDescent="0.25">
      <c r="A3180" s="19" t="s">
        <v>4490</v>
      </c>
      <c r="B3180" s="19" t="s">
        <v>4491</v>
      </c>
      <c r="C3180" s="19" t="s">
        <v>4492</v>
      </c>
      <c r="D3180" s="19" t="s">
        <v>4493</v>
      </c>
      <c r="E3180" s="20" t="s">
        <v>21</v>
      </c>
      <c r="F3180" s="19" t="s">
        <v>21</v>
      </c>
      <c r="G3180" s="180">
        <v>95697</v>
      </c>
      <c r="H3180" s="21" t="s">
        <v>4665</v>
      </c>
      <c r="I3180" s="19" t="s">
        <v>15747</v>
      </c>
      <c r="J3180" s="19" t="s">
        <v>23</v>
      </c>
      <c r="K3180" s="20" t="s">
        <v>14271</v>
      </c>
      <c r="L3180" s="19" t="s">
        <v>25</v>
      </c>
    </row>
    <row r="3181" spans="1:12" x14ac:dyDescent="0.25">
      <c r="A3181" s="19" t="s">
        <v>4490</v>
      </c>
      <c r="B3181" s="19" t="s">
        <v>4491</v>
      </c>
      <c r="C3181" s="19" t="s">
        <v>4492</v>
      </c>
      <c r="D3181" s="19" t="s">
        <v>4493</v>
      </c>
      <c r="E3181" s="20" t="s">
        <v>21</v>
      </c>
      <c r="F3181" s="19" t="s">
        <v>21</v>
      </c>
      <c r="G3181" s="180">
        <v>96635</v>
      </c>
      <c r="H3181" s="21" t="s">
        <v>4666</v>
      </c>
      <c r="I3181" s="19" t="s">
        <v>15747</v>
      </c>
      <c r="J3181" s="19" t="s">
        <v>9283</v>
      </c>
      <c r="K3181" s="20" t="s">
        <v>11531</v>
      </c>
      <c r="L3181" s="19" t="s">
        <v>25</v>
      </c>
    </row>
    <row r="3182" spans="1:12" x14ac:dyDescent="0.25">
      <c r="A3182" s="19" t="s">
        <v>4490</v>
      </c>
      <c r="B3182" s="19" t="s">
        <v>4491</v>
      </c>
      <c r="C3182" s="19" t="s">
        <v>4492</v>
      </c>
      <c r="D3182" s="19" t="s">
        <v>4493</v>
      </c>
      <c r="E3182" s="20" t="s">
        <v>21</v>
      </c>
      <c r="F3182" s="19" t="s">
        <v>21</v>
      </c>
      <c r="G3182" s="180">
        <v>96636</v>
      </c>
      <c r="H3182" s="21" t="s">
        <v>4667</v>
      </c>
      <c r="I3182" s="19" t="s">
        <v>15747</v>
      </c>
      <c r="J3182" s="19" t="s">
        <v>9283</v>
      </c>
      <c r="K3182" s="20" t="s">
        <v>11761</v>
      </c>
      <c r="L3182" s="19" t="s">
        <v>25</v>
      </c>
    </row>
    <row r="3183" spans="1:12" x14ac:dyDescent="0.25">
      <c r="A3183" s="19" t="s">
        <v>4490</v>
      </c>
      <c r="B3183" s="19" t="s">
        <v>4491</v>
      </c>
      <c r="C3183" s="19" t="s">
        <v>4492</v>
      </c>
      <c r="D3183" s="19" t="s">
        <v>4493</v>
      </c>
      <c r="E3183" s="20" t="s">
        <v>21</v>
      </c>
      <c r="F3183" s="19" t="s">
        <v>21</v>
      </c>
      <c r="G3183" s="180">
        <v>96644</v>
      </c>
      <c r="H3183" s="21" t="s">
        <v>4669</v>
      </c>
      <c r="I3183" s="19" t="s">
        <v>15747</v>
      </c>
      <c r="J3183" s="19" t="s">
        <v>9283</v>
      </c>
      <c r="K3183" s="20" t="s">
        <v>1778</v>
      </c>
      <c r="L3183" s="19" t="s">
        <v>25</v>
      </c>
    </row>
    <row r="3184" spans="1:12" x14ac:dyDescent="0.25">
      <c r="A3184" s="19" t="s">
        <v>4490</v>
      </c>
      <c r="B3184" s="19" t="s">
        <v>4491</v>
      </c>
      <c r="C3184" s="19" t="s">
        <v>4492</v>
      </c>
      <c r="D3184" s="19" t="s">
        <v>4493</v>
      </c>
      <c r="E3184" s="20" t="s">
        <v>21</v>
      </c>
      <c r="F3184" s="19" t="s">
        <v>21</v>
      </c>
      <c r="G3184" s="180">
        <v>96645</v>
      </c>
      <c r="H3184" s="21" t="s">
        <v>4671</v>
      </c>
      <c r="I3184" s="19" t="s">
        <v>15747</v>
      </c>
      <c r="J3184" s="19" t="s">
        <v>9283</v>
      </c>
      <c r="K3184" s="20" t="s">
        <v>12168</v>
      </c>
      <c r="L3184" s="19" t="s">
        <v>25</v>
      </c>
    </row>
    <row r="3185" spans="1:12" x14ac:dyDescent="0.25">
      <c r="A3185" s="19" t="s">
        <v>4490</v>
      </c>
      <c r="B3185" s="19" t="s">
        <v>4491</v>
      </c>
      <c r="C3185" s="19" t="s">
        <v>4492</v>
      </c>
      <c r="D3185" s="19" t="s">
        <v>4493</v>
      </c>
      <c r="E3185" s="20" t="s">
        <v>21</v>
      </c>
      <c r="F3185" s="19" t="s">
        <v>21</v>
      </c>
      <c r="G3185" s="180">
        <v>96646</v>
      </c>
      <c r="H3185" s="21" t="s">
        <v>4673</v>
      </c>
      <c r="I3185" s="19" t="s">
        <v>15747</v>
      </c>
      <c r="J3185" s="19" t="s">
        <v>9283</v>
      </c>
      <c r="K3185" s="20" t="s">
        <v>14272</v>
      </c>
      <c r="L3185" s="19" t="s">
        <v>25</v>
      </c>
    </row>
    <row r="3186" spans="1:12" x14ac:dyDescent="0.25">
      <c r="A3186" s="19" t="s">
        <v>4490</v>
      </c>
      <c r="B3186" s="19" t="s">
        <v>4491</v>
      </c>
      <c r="C3186" s="19" t="s">
        <v>4492</v>
      </c>
      <c r="D3186" s="19" t="s">
        <v>4493</v>
      </c>
      <c r="E3186" s="20" t="s">
        <v>21</v>
      </c>
      <c r="F3186" s="19" t="s">
        <v>21</v>
      </c>
      <c r="G3186" s="180">
        <v>96647</v>
      </c>
      <c r="H3186" s="21" t="s">
        <v>4675</v>
      </c>
      <c r="I3186" s="19" t="s">
        <v>15747</v>
      </c>
      <c r="J3186" s="19" t="s">
        <v>9283</v>
      </c>
      <c r="K3186" s="20" t="s">
        <v>5253</v>
      </c>
      <c r="L3186" s="19" t="s">
        <v>25</v>
      </c>
    </row>
    <row r="3187" spans="1:12" x14ac:dyDescent="0.25">
      <c r="A3187" s="19" t="s">
        <v>4490</v>
      </c>
      <c r="B3187" s="19" t="s">
        <v>4491</v>
      </c>
      <c r="C3187" s="19" t="s">
        <v>4492</v>
      </c>
      <c r="D3187" s="19" t="s">
        <v>4493</v>
      </c>
      <c r="E3187" s="20" t="s">
        <v>21</v>
      </c>
      <c r="F3187" s="19" t="s">
        <v>21</v>
      </c>
      <c r="G3187" s="180">
        <v>96648</v>
      </c>
      <c r="H3187" s="21" t="s">
        <v>4677</v>
      </c>
      <c r="I3187" s="19" t="s">
        <v>15747</v>
      </c>
      <c r="J3187" s="19" t="s">
        <v>9283</v>
      </c>
      <c r="K3187" s="20" t="s">
        <v>14273</v>
      </c>
      <c r="L3187" s="19" t="s">
        <v>25</v>
      </c>
    </row>
    <row r="3188" spans="1:12" x14ac:dyDescent="0.25">
      <c r="A3188" s="19" t="s">
        <v>4490</v>
      </c>
      <c r="B3188" s="19" t="s">
        <v>4491</v>
      </c>
      <c r="C3188" s="19" t="s">
        <v>4492</v>
      </c>
      <c r="D3188" s="19" t="s">
        <v>4493</v>
      </c>
      <c r="E3188" s="20" t="s">
        <v>21</v>
      </c>
      <c r="F3188" s="19" t="s">
        <v>21</v>
      </c>
      <c r="G3188" s="180">
        <v>96649</v>
      </c>
      <c r="H3188" s="21" t="s">
        <v>4679</v>
      </c>
      <c r="I3188" s="19" t="s">
        <v>15747</v>
      </c>
      <c r="J3188" s="19" t="s">
        <v>9283</v>
      </c>
      <c r="K3188" s="20" t="s">
        <v>14274</v>
      </c>
      <c r="L3188" s="19" t="s">
        <v>25</v>
      </c>
    </row>
    <row r="3189" spans="1:12" x14ac:dyDescent="0.25">
      <c r="A3189" s="19" t="s">
        <v>4490</v>
      </c>
      <c r="B3189" s="19" t="s">
        <v>4491</v>
      </c>
      <c r="C3189" s="19" t="s">
        <v>4492</v>
      </c>
      <c r="D3189" s="19" t="s">
        <v>4493</v>
      </c>
      <c r="E3189" s="20" t="s">
        <v>21</v>
      </c>
      <c r="F3189" s="19" t="s">
        <v>21</v>
      </c>
      <c r="G3189" s="180">
        <v>96668</v>
      </c>
      <c r="H3189" s="21" t="s">
        <v>4681</v>
      </c>
      <c r="I3189" s="19" t="s">
        <v>15747</v>
      </c>
      <c r="J3189" s="19" t="s">
        <v>9283</v>
      </c>
      <c r="K3189" s="20" t="s">
        <v>5088</v>
      </c>
      <c r="L3189" s="19" t="s">
        <v>25</v>
      </c>
    </row>
    <row r="3190" spans="1:12" x14ac:dyDescent="0.25">
      <c r="A3190" s="19" t="s">
        <v>4490</v>
      </c>
      <c r="B3190" s="19" t="s">
        <v>4491</v>
      </c>
      <c r="C3190" s="19" t="s">
        <v>4492</v>
      </c>
      <c r="D3190" s="19" t="s">
        <v>4493</v>
      </c>
      <c r="E3190" s="20" t="s">
        <v>21</v>
      </c>
      <c r="F3190" s="19" t="s">
        <v>21</v>
      </c>
      <c r="G3190" s="180">
        <v>96669</v>
      </c>
      <c r="H3190" s="21" t="s">
        <v>4683</v>
      </c>
      <c r="I3190" s="19" t="s">
        <v>15747</v>
      </c>
      <c r="J3190" s="19" t="s">
        <v>9283</v>
      </c>
      <c r="K3190" s="20" t="s">
        <v>982</v>
      </c>
      <c r="L3190" s="19" t="s">
        <v>25</v>
      </c>
    </row>
    <row r="3191" spans="1:12" x14ac:dyDescent="0.25">
      <c r="A3191" s="19" t="s">
        <v>4490</v>
      </c>
      <c r="B3191" s="19" t="s">
        <v>4491</v>
      </c>
      <c r="C3191" s="19" t="s">
        <v>4492</v>
      </c>
      <c r="D3191" s="19" t="s">
        <v>4493</v>
      </c>
      <c r="E3191" s="20" t="s">
        <v>21</v>
      </c>
      <c r="F3191" s="19" t="s">
        <v>21</v>
      </c>
      <c r="G3191" s="180">
        <v>96670</v>
      </c>
      <c r="H3191" s="21" t="s">
        <v>4685</v>
      </c>
      <c r="I3191" s="19" t="s">
        <v>15747</v>
      </c>
      <c r="J3191" s="19" t="s">
        <v>9283</v>
      </c>
      <c r="K3191" s="20" t="s">
        <v>1865</v>
      </c>
      <c r="L3191" s="19" t="s">
        <v>25</v>
      </c>
    </row>
    <row r="3192" spans="1:12" x14ac:dyDescent="0.25">
      <c r="A3192" s="19" t="s">
        <v>4490</v>
      </c>
      <c r="B3192" s="19" t="s">
        <v>4491</v>
      </c>
      <c r="C3192" s="19" t="s">
        <v>4492</v>
      </c>
      <c r="D3192" s="19" t="s">
        <v>4493</v>
      </c>
      <c r="E3192" s="20" t="s">
        <v>21</v>
      </c>
      <c r="F3192" s="19" t="s">
        <v>21</v>
      </c>
      <c r="G3192" s="180">
        <v>96671</v>
      </c>
      <c r="H3192" s="21" t="s">
        <v>4686</v>
      </c>
      <c r="I3192" s="19" t="s">
        <v>15747</v>
      </c>
      <c r="J3192" s="19" t="s">
        <v>9283</v>
      </c>
      <c r="K3192" s="20" t="s">
        <v>3589</v>
      </c>
      <c r="L3192" s="19" t="s">
        <v>25</v>
      </c>
    </row>
    <row r="3193" spans="1:12" x14ac:dyDescent="0.25">
      <c r="A3193" s="19" t="s">
        <v>4490</v>
      </c>
      <c r="B3193" s="19" t="s">
        <v>4491</v>
      </c>
      <c r="C3193" s="19" t="s">
        <v>4492</v>
      </c>
      <c r="D3193" s="19" t="s">
        <v>4493</v>
      </c>
      <c r="E3193" s="20" t="s">
        <v>21</v>
      </c>
      <c r="F3193" s="19" t="s">
        <v>21</v>
      </c>
      <c r="G3193" s="180">
        <v>96672</v>
      </c>
      <c r="H3193" s="21" t="s">
        <v>4688</v>
      </c>
      <c r="I3193" s="19" t="s">
        <v>15747</v>
      </c>
      <c r="J3193" s="19" t="s">
        <v>9283</v>
      </c>
      <c r="K3193" s="20" t="s">
        <v>5893</v>
      </c>
      <c r="L3193" s="19" t="s">
        <v>25</v>
      </c>
    </row>
    <row r="3194" spans="1:12" x14ac:dyDescent="0.25">
      <c r="A3194" s="19" t="s">
        <v>4490</v>
      </c>
      <c r="B3194" s="19" t="s">
        <v>4491</v>
      </c>
      <c r="C3194" s="19" t="s">
        <v>4492</v>
      </c>
      <c r="D3194" s="19" t="s">
        <v>4493</v>
      </c>
      <c r="E3194" s="20" t="s">
        <v>21</v>
      </c>
      <c r="F3194" s="19" t="s">
        <v>21</v>
      </c>
      <c r="G3194" s="180">
        <v>96673</v>
      </c>
      <c r="H3194" s="21" t="s">
        <v>4689</v>
      </c>
      <c r="I3194" s="19" t="s">
        <v>15747</v>
      </c>
      <c r="J3194" s="19" t="s">
        <v>9283</v>
      </c>
      <c r="K3194" s="20" t="s">
        <v>14275</v>
      </c>
      <c r="L3194" s="19" t="s">
        <v>25</v>
      </c>
    </row>
    <row r="3195" spans="1:12" x14ac:dyDescent="0.25">
      <c r="A3195" s="19" t="s">
        <v>4490</v>
      </c>
      <c r="B3195" s="19" t="s">
        <v>4491</v>
      </c>
      <c r="C3195" s="19" t="s">
        <v>4492</v>
      </c>
      <c r="D3195" s="19" t="s">
        <v>4493</v>
      </c>
      <c r="E3195" s="20" t="s">
        <v>21</v>
      </c>
      <c r="F3195" s="19" t="s">
        <v>21</v>
      </c>
      <c r="G3195" s="180">
        <v>96674</v>
      </c>
      <c r="H3195" s="21" t="s">
        <v>4690</v>
      </c>
      <c r="I3195" s="19" t="s">
        <v>15747</v>
      </c>
      <c r="J3195" s="19" t="s">
        <v>9283</v>
      </c>
      <c r="K3195" s="20" t="s">
        <v>14276</v>
      </c>
      <c r="L3195" s="19" t="s">
        <v>25</v>
      </c>
    </row>
    <row r="3196" spans="1:12" x14ac:dyDescent="0.25">
      <c r="A3196" s="19" t="s">
        <v>4490</v>
      </c>
      <c r="B3196" s="19" t="s">
        <v>4491</v>
      </c>
      <c r="C3196" s="19" t="s">
        <v>4492</v>
      </c>
      <c r="D3196" s="19" t="s">
        <v>4493</v>
      </c>
      <c r="E3196" s="20" t="s">
        <v>21</v>
      </c>
      <c r="F3196" s="19" t="s">
        <v>21</v>
      </c>
      <c r="G3196" s="180">
        <v>96675</v>
      </c>
      <c r="H3196" s="21" t="s">
        <v>4692</v>
      </c>
      <c r="I3196" s="19" t="s">
        <v>15747</v>
      </c>
      <c r="J3196" s="19" t="s">
        <v>9283</v>
      </c>
      <c r="K3196" s="20" t="s">
        <v>14277</v>
      </c>
      <c r="L3196" s="19" t="s">
        <v>25</v>
      </c>
    </row>
    <row r="3197" spans="1:12" x14ac:dyDescent="0.25">
      <c r="A3197" s="19" t="s">
        <v>4490</v>
      </c>
      <c r="B3197" s="19" t="s">
        <v>4491</v>
      </c>
      <c r="C3197" s="19" t="s">
        <v>4492</v>
      </c>
      <c r="D3197" s="19" t="s">
        <v>4493</v>
      </c>
      <c r="E3197" s="20" t="s">
        <v>21</v>
      </c>
      <c r="F3197" s="19" t="s">
        <v>21</v>
      </c>
      <c r="G3197" s="180">
        <v>96676</v>
      </c>
      <c r="H3197" s="21" t="s">
        <v>4693</v>
      </c>
      <c r="I3197" s="19" t="s">
        <v>15747</v>
      </c>
      <c r="J3197" s="19" t="s">
        <v>9283</v>
      </c>
      <c r="K3197" s="20" t="s">
        <v>905</v>
      </c>
      <c r="L3197" s="19" t="s">
        <v>25</v>
      </c>
    </row>
    <row r="3198" spans="1:12" x14ac:dyDescent="0.25">
      <c r="A3198" s="19" t="s">
        <v>4490</v>
      </c>
      <c r="B3198" s="19" t="s">
        <v>4491</v>
      </c>
      <c r="C3198" s="19" t="s">
        <v>4492</v>
      </c>
      <c r="D3198" s="19" t="s">
        <v>4493</v>
      </c>
      <c r="E3198" s="20" t="s">
        <v>21</v>
      </c>
      <c r="F3198" s="19" t="s">
        <v>21</v>
      </c>
      <c r="G3198" s="180">
        <v>96677</v>
      </c>
      <c r="H3198" s="21" t="s">
        <v>4694</v>
      </c>
      <c r="I3198" s="19" t="s">
        <v>15747</v>
      </c>
      <c r="J3198" s="19" t="s">
        <v>9283</v>
      </c>
      <c r="K3198" s="20" t="s">
        <v>8137</v>
      </c>
      <c r="L3198" s="19" t="s">
        <v>25</v>
      </c>
    </row>
    <row r="3199" spans="1:12" x14ac:dyDescent="0.25">
      <c r="A3199" s="19" t="s">
        <v>4490</v>
      </c>
      <c r="B3199" s="19" t="s">
        <v>4491</v>
      </c>
      <c r="C3199" s="19" t="s">
        <v>4492</v>
      </c>
      <c r="D3199" s="19" t="s">
        <v>4493</v>
      </c>
      <c r="E3199" s="20" t="s">
        <v>21</v>
      </c>
      <c r="F3199" s="19" t="s">
        <v>21</v>
      </c>
      <c r="G3199" s="180">
        <v>96678</v>
      </c>
      <c r="H3199" s="21" t="s">
        <v>4695</v>
      </c>
      <c r="I3199" s="19" t="s">
        <v>15747</v>
      </c>
      <c r="J3199" s="19" t="s">
        <v>9283</v>
      </c>
      <c r="K3199" s="20" t="s">
        <v>14278</v>
      </c>
      <c r="L3199" s="19" t="s">
        <v>25</v>
      </c>
    </row>
    <row r="3200" spans="1:12" x14ac:dyDescent="0.25">
      <c r="A3200" s="19" t="s">
        <v>4490</v>
      </c>
      <c r="B3200" s="19" t="s">
        <v>4491</v>
      </c>
      <c r="C3200" s="19" t="s">
        <v>4492</v>
      </c>
      <c r="D3200" s="19" t="s">
        <v>4493</v>
      </c>
      <c r="E3200" s="20" t="s">
        <v>21</v>
      </c>
      <c r="F3200" s="19" t="s">
        <v>21</v>
      </c>
      <c r="G3200" s="180">
        <v>96679</v>
      </c>
      <c r="H3200" s="21" t="s">
        <v>4697</v>
      </c>
      <c r="I3200" s="19" t="s">
        <v>15747</v>
      </c>
      <c r="J3200" s="19" t="s">
        <v>9283</v>
      </c>
      <c r="K3200" s="20" t="s">
        <v>560</v>
      </c>
      <c r="L3200" s="19" t="s">
        <v>25</v>
      </c>
    </row>
    <row r="3201" spans="1:12" x14ac:dyDescent="0.25">
      <c r="A3201" s="19" t="s">
        <v>4490</v>
      </c>
      <c r="B3201" s="19" t="s">
        <v>4491</v>
      </c>
      <c r="C3201" s="19" t="s">
        <v>4492</v>
      </c>
      <c r="D3201" s="19" t="s">
        <v>4493</v>
      </c>
      <c r="E3201" s="20" t="s">
        <v>21</v>
      </c>
      <c r="F3201" s="19" t="s">
        <v>21</v>
      </c>
      <c r="G3201" s="180">
        <v>96680</v>
      </c>
      <c r="H3201" s="21" t="s">
        <v>4698</v>
      </c>
      <c r="I3201" s="19" t="s">
        <v>15747</v>
      </c>
      <c r="J3201" s="19" t="s">
        <v>9283</v>
      </c>
      <c r="K3201" s="20" t="s">
        <v>8537</v>
      </c>
      <c r="L3201" s="19" t="s">
        <v>25</v>
      </c>
    </row>
    <row r="3202" spans="1:12" x14ac:dyDescent="0.25">
      <c r="A3202" s="19" t="s">
        <v>4490</v>
      </c>
      <c r="B3202" s="19" t="s">
        <v>4491</v>
      </c>
      <c r="C3202" s="19" t="s">
        <v>4492</v>
      </c>
      <c r="D3202" s="19" t="s">
        <v>4493</v>
      </c>
      <c r="E3202" s="20" t="s">
        <v>21</v>
      </c>
      <c r="F3202" s="19" t="s">
        <v>21</v>
      </c>
      <c r="G3202" s="180">
        <v>96681</v>
      </c>
      <c r="H3202" s="21" t="s">
        <v>4699</v>
      </c>
      <c r="I3202" s="19" t="s">
        <v>15747</v>
      </c>
      <c r="J3202" s="19" t="s">
        <v>9283</v>
      </c>
      <c r="K3202" s="20" t="s">
        <v>12125</v>
      </c>
      <c r="L3202" s="19" t="s">
        <v>25</v>
      </c>
    </row>
    <row r="3203" spans="1:12" x14ac:dyDescent="0.25">
      <c r="A3203" s="19" t="s">
        <v>4490</v>
      </c>
      <c r="B3203" s="19" t="s">
        <v>4491</v>
      </c>
      <c r="C3203" s="19" t="s">
        <v>4492</v>
      </c>
      <c r="D3203" s="19" t="s">
        <v>4493</v>
      </c>
      <c r="E3203" s="20" t="s">
        <v>21</v>
      </c>
      <c r="F3203" s="19" t="s">
        <v>21</v>
      </c>
      <c r="G3203" s="180">
        <v>96682</v>
      </c>
      <c r="H3203" s="21" t="s">
        <v>4700</v>
      </c>
      <c r="I3203" s="19" t="s">
        <v>15747</v>
      </c>
      <c r="J3203" s="19" t="s">
        <v>9283</v>
      </c>
      <c r="K3203" s="20" t="s">
        <v>14279</v>
      </c>
      <c r="L3203" s="19" t="s">
        <v>25</v>
      </c>
    </row>
    <row r="3204" spans="1:12" x14ac:dyDescent="0.25">
      <c r="A3204" s="19" t="s">
        <v>4490</v>
      </c>
      <c r="B3204" s="19" t="s">
        <v>4491</v>
      </c>
      <c r="C3204" s="19" t="s">
        <v>4492</v>
      </c>
      <c r="D3204" s="19" t="s">
        <v>4493</v>
      </c>
      <c r="E3204" s="20" t="s">
        <v>21</v>
      </c>
      <c r="F3204" s="19" t="s">
        <v>21</v>
      </c>
      <c r="G3204" s="180">
        <v>96683</v>
      </c>
      <c r="H3204" s="21" t="s">
        <v>4702</v>
      </c>
      <c r="I3204" s="19" t="s">
        <v>15747</v>
      </c>
      <c r="J3204" s="19" t="s">
        <v>9283</v>
      </c>
      <c r="K3204" s="20" t="s">
        <v>14280</v>
      </c>
      <c r="L3204" s="19" t="s">
        <v>25</v>
      </c>
    </row>
    <row r="3205" spans="1:12" x14ac:dyDescent="0.25">
      <c r="A3205" s="19" t="s">
        <v>4490</v>
      </c>
      <c r="B3205" s="19" t="s">
        <v>4491</v>
      </c>
      <c r="C3205" s="19" t="s">
        <v>4492</v>
      </c>
      <c r="D3205" s="19" t="s">
        <v>4493</v>
      </c>
      <c r="E3205" s="20" t="s">
        <v>21</v>
      </c>
      <c r="F3205" s="19" t="s">
        <v>21</v>
      </c>
      <c r="G3205" s="180">
        <v>96718</v>
      </c>
      <c r="H3205" s="21" t="s">
        <v>4703</v>
      </c>
      <c r="I3205" s="19" t="s">
        <v>15747</v>
      </c>
      <c r="J3205" s="19" t="s">
        <v>9283</v>
      </c>
      <c r="K3205" s="20" t="s">
        <v>58</v>
      </c>
      <c r="L3205" s="19" t="s">
        <v>25</v>
      </c>
    </row>
    <row r="3206" spans="1:12" x14ac:dyDescent="0.25">
      <c r="A3206" s="19" t="s">
        <v>4490</v>
      </c>
      <c r="B3206" s="19" t="s">
        <v>4491</v>
      </c>
      <c r="C3206" s="19" t="s">
        <v>4492</v>
      </c>
      <c r="D3206" s="19" t="s">
        <v>4493</v>
      </c>
      <c r="E3206" s="20" t="s">
        <v>21</v>
      </c>
      <c r="F3206" s="19" t="s">
        <v>21</v>
      </c>
      <c r="G3206" s="180">
        <v>96719</v>
      </c>
      <c r="H3206" s="21" t="s">
        <v>4704</v>
      </c>
      <c r="I3206" s="19" t="s">
        <v>15747</v>
      </c>
      <c r="J3206" s="19" t="s">
        <v>9283</v>
      </c>
      <c r="K3206" s="20" t="s">
        <v>11288</v>
      </c>
      <c r="L3206" s="19" t="s">
        <v>25</v>
      </c>
    </row>
    <row r="3207" spans="1:12" x14ac:dyDescent="0.25">
      <c r="A3207" s="19" t="s">
        <v>4490</v>
      </c>
      <c r="B3207" s="19" t="s">
        <v>4491</v>
      </c>
      <c r="C3207" s="19" t="s">
        <v>4492</v>
      </c>
      <c r="D3207" s="19" t="s">
        <v>4493</v>
      </c>
      <c r="E3207" s="20" t="s">
        <v>21</v>
      </c>
      <c r="F3207" s="19" t="s">
        <v>21</v>
      </c>
      <c r="G3207" s="180">
        <v>96720</v>
      </c>
      <c r="H3207" s="21" t="s">
        <v>4705</v>
      </c>
      <c r="I3207" s="19" t="s">
        <v>15747</v>
      </c>
      <c r="J3207" s="19" t="s">
        <v>9283</v>
      </c>
      <c r="K3207" s="20" t="s">
        <v>11961</v>
      </c>
      <c r="L3207" s="19" t="s">
        <v>25</v>
      </c>
    </row>
    <row r="3208" spans="1:12" x14ac:dyDescent="0.25">
      <c r="A3208" s="19" t="s">
        <v>4490</v>
      </c>
      <c r="B3208" s="19" t="s">
        <v>4491</v>
      </c>
      <c r="C3208" s="19" t="s">
        <v>4492</v>
      </c>
      <c r="D3208" s="19" t="s">
        <v>4493</v>
      </c>
      <c r="E3208" s="20" t="s">
        <v>21</v>
      </c>
      <c r="F3208" s="19" t="s">
        <v>21</v>
      </c>
      <c r="G3208" s="180">
        <v>96721</v>
      </c>
      <c r="H3208" s="21" t="s">
        <v>4707</v>
      </c>
      <c r="I3208" s="19" t="s">
        <v>15747</v>
      </c>
      <c r="J3208" s="19" t="s">
        <v>9283</v>
      </c>
      <c r="K3208" s="20" t="s">
        <v>4719</v>
      </c>
      <c r="L3208" s="19" t="s">
        <v>25</v>
      </c>
    </row>
    <row r="3209" spans="1:12" x14ac:dyDescent="0.25">
      <c r="A3209" s="19" t="s">
        <v>4490</v>
      </c>
      <c r="B3209" s="19" t="s">
        <v>4491</v>
      </c>
      <c r="C3209" s="19" t="s">
        <v>4492</v>
      </c>
      <c r="D3209" s="19" t="s">
        <v>4493</v>
      </c>
      <c r="E3209" s="20" t="s">
        <v>21</v>
      </c>
      <c r="F3209" s="19" t="s">
        <v>21</v>
      </c>
      <c r="G3209" s="180">
        <v>96722</v>
      </c>
      <c r="H3209" s="21" t="s">
        <v>4709</v>
      </c>
      <c r="I3209" s="19" t="s">
        <v>15747</v>
      </c>
      <c r="J3209" s="19" t="s">
        <v>9283</v>
      </c>
      <c r="K3209" s="20" t="s">
        <v>302</v>
      </c>
      <c r="L3209" s="19" t="s">
        <v>25</v>
      </c>
    </row>
    <row r="3210" spans="1:12" x14ac:dyDescent="0.25">
      <c r="A3210" s="19" t="s">
        <v>4490</v>
      </c>
      <c r="B3210" s="19" t="s">
        <v>4491</v>
      </c>
      <c r="C3210" s="19" t="s">
        <v>4492</v>
      </c>
      <c r="D3210" s="19" t="s">
        <v>4493</v>
      </c>
      <c r="E3210" s="20" t="s">
        <v>21</v>
      </c>
      <c r="F3210" s="19" t="s">
        <v>21</v>
      </c>
      <c r="G3210" s="180">
        <v>96723</v>
      </c>
      <c r="H3210" s="21" t="s">
        <v>4711</v>
      </c>
      <c r="I3210" s="19" t="s">
        <v>15747</v>
      </c>
      <c r="J3210" s="19" t="s">
        <v>9283</v>
      </c>
      <c r="K3210" s="20" t="s">
        <v>14281</v>
      </c>
      <c r="L3210" s="19" t="s">
        <v>25</v>
      </c>
    </row>
    <row r="3211" spans="1:12" x14ac:dyDescent="0.25">
      <c r="A3211" s="19" t="s">
        <v>4490</v>
      </c>
      <c r="B3211" s="19" t="s">
        <v>4491</v>
      </c>
      <c r="C3211" s="19" t="s">
        <v>4492</v>
      </c>
      <c r="D3211" s="19" t="s">
        <v>4493</v>
      </c>
      <c r="E3211" s="20" t="s">
        <v>21</v>
      </c>
      <c r="F3211" s="19" t="s">
        <v>21</v>
      </c>
      <c r="G3211" s="180">
        <v>96724</v>
      </c>
      <c r="H3211" s="21" t="s">
        <v>4712</v>
      </c>
      <c r="I3211" s="19" t="s">
        <v>15747</v>
      </c>
      <c r="J3211" s="19" t="s">
        <v>9283</v>
      </c>
      <c r="K3211" s="20" t="s">
        <v>9699</v>
      </c>
      <c r="L3211" s="19" t="s">
        <v>25</v>
      </c>
    </row>
    <row r="3212" spans="1:12" x14ac:dyDescent="0.25">
      <c r="A3212" s="19" t="s">
        <v>4490</v>
      </c>
      <c r="B3212" s="19" t="s">
        <v>4491</v>
      </c>
      <c r="C3212" s="19" t="s">
        <v>4492</v>
      </c>
      <c r="D3212" s="19" t="s">
        <v>4493</v>
      </c>
      <c r="E3212" s="20" t="s">
        <v>21</v>
      </c>
      <c r="F3212" s="19" t="s">
        <v>21</v>
      </c>
      <c r="G3212" s="180">
        <v>96725</v>
      </c>
      <c r="H3212" s="21" t="s">
        <v>4713</v>
      </c>
      <c r="I3212" s="19" t="s">
        <v>15747</v>
      </c>
      <c r="J3212" s="19" t="s">
        <v>9283</v>
      </c>
      <c r="K3212" s="20" t="s">
        <v>14282</v>
      </c>
      <c r="L3212" s="19" t="s">
        <v>25</v>
      </c>
    </row>
    <row r="3213" spans="1:12" x14ac:dyDescent="0.25">
      <c r="A3213" s="19" t="s">
        <v>4490</v>
      </c>
      <c r="B3213" s="19" t="s">
        <v>4491</v>
      </c>
      <c r="C3213" s="19" t="s">
        <v>4492</v>
      </c>
      <c r="D3213" s="19" t="s">
        <v>4493</v>
      </c>
      <c r="E3213" s="20" t="s">
        <v>21</v>
      </c>
      <c r="F3213" s="19" t="s">
        <v>21</v>
      </c>
      <c r="G3213" s="180">
        <v>96726</v>
      </c>
      <c r="H3213" s="21" t="s">
        <v>4714</v>
      </c>
      <c r="I3213" s="19" t="s">
        <v>15747</v>
      </c>
      <c r="J3213" s="19" t="s">
        <v>9283</v>
      </c>
      <c r="K3213" s="20" t="s">
        <v>14283</v>
      </c>
      <c r="L3213" s="19" t="s">
        <v>25</v>
      </c>
    </row>
    <row r="3214" spans="1:12" x14ac:dyDescent="0.25">
      <c r="A3214" s="19" t="s">
        <v>4490</v>
      </c>
      <c r="B3214" s="19" t="s">
        <v>4491</v>
      </c>
      <c r="C3214" s="19" t="s">
        <v>4492</v>
      </c>
      <c r="D3214" s="19" t="s">
        <v>4493</v>
      </c>
      <c r="E3214" s="20" t="s">
        <v>21</v>
      </c>
      <c r="F3214" s="19" t="s">
        <v>21</v>
      </c>
      <c r="G3214" s="180">
        <v>96727</v>
      </c>
      <c r="H3214" s="21" t="s">
        <v>4715</v>
      </c>
      <c r="I3214" s="19" t="s">
        <v>15747</v>
      </c>
      <c r="J3214" s="19" t="s">
        <v>9283</v>
      </c>
      <c r="K3214" s="20" t="s">
        <v>2458</v>
      </c>
      <c r="L3214" s="19" t="s">
        <v>25</v>
      </c>
    </row>
    <row r="3215" spans="1:12" x14ac:dyDescent="0.25">
      <c r="A3215" s="19" t="s">
        <v>4490</v>
      </c>
      <c r="B3215" s="19" t="s">
        <v>4491</v>
      </c>
      <c r="C3215" s="19" t="s">
        <v>4492</v>
      </c>
      <c r="D3215" s="19" t="s">
        <v>4493</v>
      </c>
      <c r="E3215" s="20" t="s">
        <v>21</v>
      </c>
      <c r="F3215" s="19" t="s">
        <v>21</v>
      </c>
      <c r="G3215" s="180">
        <v>96728</v>
      </c>
      <c r="H3215" s="21" t="s">
        <v>4716</v>
      </c>
      <c r="I3215" s="19" t="s">
        <v>15747</v>
      </c>
      <c r="J3215" s="19" t="s">
        <v>9283</v>
      </c>
      <c r="K3215" s="20" t="s">
        <v>3371</v>
      </c>
      <c r="L3215" s="19" t="s">
        <v>25</v>
      </c>
    </row>
    <row r="3216" spans="1:12" x14ac:dyDescent="0.25">
      <c r="A3216" s="19" t="s">
        <v>4490</v>
      </c>
      <c r="B3216" s="19" t="s">
        <v>4491</v>
      </c>
      <c r="C3216" s="19" t="s">
        <v>4492</v>
      </c>
      <c r="D3216" s="19" t="s">
        <v>4493</v>
      </c>
      <c r="E3216" s="20" t="s">
        <v>21</v>
      </c>
      <c r="F3216" s="19" t="s">
        <v>21</v>
      </c>
      <c r="G3216" s="180">
        <v>96729</v>
      </c>
      <c r="H3216" s="21" t="s">
        <v>4718</v>
      </c>
      <c r="I3216" s="19" t="s">
        <v>15747</v>
      </c>
      <c r="J3216" s="19" t="s">
        <v>9283</v>
      </c>
      <c r="K3216" s="20" t="s">
        <v>11305</v>
      </c>
      <c r="L3216" s="19" t="s">
        <v>25</v>
      </c>
    </row>
    <row r="3217" spans="1:12" x14ac:dyDescent="0.25">
      <c r="A3217" s="19" t="s">
        <v>4490</v>
      </c>
      <c r="B3217" s="19" t="s">
        <v>4491</v>
      </c>
      <c r="C3217" s="19" t="s">
        <v>4492</v>
      </c>
      <c r="D3217" s="19" t="s">
        <v>4493</v>
      </c>
      <c r="E3217" s="20" t="s">
        <v>21</v>
      </c>
      <c r="F3217" s="19" t="s">
        <v>21</v>
      </c>
      <c r="G3217" s="180">
        <v>96730</v>
      </c>
      <c r="H3217" s="21" t="s">
        <v>4720</v>
      </c>
      <c r="I3217" s="19" t="s">
        <v>15747</v>
      </c>
      <c r="J3217" s="19" t="s">
        <v>9283</v>
      </c>
      <c r="K3217" s="20" t="s">
        <v>10675</v>
      </c>
      <c r="L3217" s="19" t="s">
        <v>25</v>
      </c>
    </row>
    <row r="3218" spans="1:12" x14ac:dyDescent="0.25">
      <c r="A3218" s="19" t="s">
        <v>4490</v>
      </c>
      <c r="B3218" s="19" t="s">
        <v>4491</v>
      </c>
      <c r="C3218" s="19" t="s">
        <v>4492</v>
      </c>
      <c r="D3218" s="19" t="s">
        <v>4493</v>
      </c>
      <c r="E3218" s="20" t="s">
        <v>21</v>
      </c>
      <c r="F3218" s="19" t="s">
        <v>21</v>
      </c>
      <c r="G3218" s="180">
        <v>96731</v>
      </c>
      <c r="H3218" s="21" t="s">
        <v>4721</v>
      </c>
      <c r="I3218" s="19" t="s">
        <v>15747</v>
      </c>
      <c r="J3218" s="19" t="s">
        <v>9283</v>
      </c>
      <c r="K3218" s="20" t="s">
        <v>7955</v>
      </c>
      <c r="L3218" s="19" t="s">
        <v>25</v>
      </c>
    </row>
    <row r="3219" spans="1:12" x14ac:dyDescent="0.25">
      <c r="A3219" s="19" t="s">
        <v>4490</v>
      </c>
      <c r="B3219" s="19" t="s">
        <v>4491</v>
      </c>
      <c r="C3219" s="19" t="s">
        <v>4492</v>
      </c>
      <c r="D3219" s="19" t="s">
        <v>4493</v>
      </c>
      <c r="E3219" s="20" t="s">
        <v>21</v>
      </c>
      <c r="F3219" s="19" t="s">
        <v>21</v>
      </c>
      <c r="G3219" s="180">
        <v>96732</v>
      </c>
      <c r="H3219" s="21" t="s">
        <v>4722</v>
      </c>
      <c r="I3219" s="19" t="s">
        <v>15747</v>
      </c>
      <c r="J3219" s="19" t="s">
        <v>9283</v>
      </c>
      <c r="K3219" s="20" t="s">
        <v>7062</v>
      </c>
      <c r="L3219" s="19" t="s">
        <v>25</v>
      </c>
    </row>
    <row r="3220" spans="1:12" x14ac:dyDescent="0.25">
      <c r="A3220" s="19" t="s">
        <v>4490</v>
      </c>
      <c r="B3220" s="19" t="s">
        <v>4491</v>
      </c>
      <c r="C3220" s="19" t="s">
        <v>4492</v>
      </c>
      <c r="D3220" s="19" t="s">
        <v>4493</v>
      </c>
      <c r="E3220" s="20" t="s">
        <v>21</v>
      </c>
      <c r="F3220" s="19" t="s">
        <v>21</v>
      </c>
      <c r="G3220" s="180">
        <v>96733</v>
      </c>
      <c r="H3220" s="21" t="s">
        <v>4723</v>
      </c>
      <c r="I3220" s="19" t="s">
        <v>15747</v>
      </c>
      <c r="J3220" s="19" t="s">
        <v>9283</v>
      </c>
      <c r="K3220" s="20" t="s">
        <v>13087</v>
      </c>
      <c r="L3220" s="19" t="s">
        <v>25</v>
      </c>
    </row>
    <row r="3221" spans="1:12" x14ac:dyDescent="0.25">
      <c r="A3221" s="19" t="s">
        <v>4490</v>
      </c>
      <c r="B3221" s="19" t="s">
        <v>4491</v>
      </c>
      <c r="C3221" s="19" t="s">
        <v>4492</v>
      </c>
      <c r="D3221" s="19" t="s">
        <v>4493</v>
      </c>
      <c r="E3221" s="20" t="s">
        <v>21</v>
      </c>
      <c r="F3221" s="19" t="s">
        <v>21</v>
      </c>
      <c r="G3221" s="180">
        <v>96734</v>
      </c>
      <c r="H3221" s="21" t="s">
        <v>4724</v>
      </c>
      <c r="I3221" s="19" t="s">
        <v>15747</v>
      </c>
      <c r="J3221" s="19" t="s">
        <v>9283</v>
      </c>
      <c r="K3221" s="20" t="s">
        <v>9509</v>
      </c>
      <c r="L3221" s="19" t="s">
        <v>25</v>
      </c>
    </row>
    <row r="3222" spans="1:12" x14ac:dyDescent="0.25">
      <c r="A3222" s="19" t="s">
        <v>4490</v>
      </c>
      <c r="B3222" s="19" t="s">
        <v>4491</v>
      </c>
      <c r="C3222" s="19" t="s">
        <v>4492</v>
      </c>
      <c r="D3222" s="19" t="s">
        <v>4493</v>
      </c>
      <c r="E3222" s="20" t="s">
        <v>21</v>
      </c>
      <c r="F3222" s="19" t="s">
        <v>21</v>
      </c>
      <c r="G3222" s="180">
        <v>96735</v>
      </c>
      <c r="H3222" s="21" t="s">
        <v>4726</v>
      </c>
      <c r="I3222" s="19" t="s">
        <v>15747</v>
      </c>
      <c r="J3222" s="19" t="s">
        <v>9283</v>
      </c>
      <c r="K3222" s="20" t="s">
        <v>14284</v>
      </c>
      <c r="L3222" s="19" t="s">
        <v>25</v>
      </c>
    </row>
    <row r="3223" spans="1:12" x14ac:dyDescent="0.25">
      <c r="A3223" s="19" t="s">
        <v>4490</v>
      </c>
      <c r="B3223" s="19" t="s">
        <v>4491</v>
      </c>
      <c r="C3223" s="19" t="s">
        <v>4492</v>
      </c>
      <c r="D3223" s="19" t="s">
        <v>4493</v>
      </c>
      <c r="E3223" s="20" t="s">
        <v>21</v>
      </c>
      <c r="F3223" s="19" t="s">
        <v>21</v>
      </c>
      <c r="G3223" s="180">
        <v>96794</v>
      </c>
      <c r="H3223" s="21" t="s">
        <v>4727</v>
      </c>
      <c r="I3223" s="19" t="s">
        <v>15747</v>
      </c>
      <c r="J3223" s="19" t="s">
        <v>9283</v>
      </c>
      <c r="K3223" s="20" t="s">
        <v>5045</v>
      </c>
      <c r="L3223" s="19" t="s">
        <v>25</v>
      </c>
    </row>
    <row r="3224" spans="1:12" x14ac:dyDescent="0.25">
      <c r="A3224" s="19" t="s">
        <v>4490</v>
      </c>
      <c r="B3224" s="19" t="s">
        <v>4491</v>
      </c>
      <c r="C3224" s="19" t="s">
        <v>4492</v>
      </c>
      <c r="D3224" s="19" t="s">
        <v>4493</v>
      </c>
      <c r="E3224" s="20" t="s">
        <v>21</v>
      </c>
      <c r="F3224" s="19" t="s">
        <v>21</v>
      </c>
      <c r="G3224" s="180">
        <v>96795</v>
      </c>
      <c r="H3224" s="21" t="s">
        <v>4729</v>
      </c>
      <c r="I3224" s="19" t="s">
        <v>15747</v>
      </c>
      <c r="J3224" s="19" t="s">
        <v>9283</v>
      </c>
      <c r="K3224" s="20" t="s">
        <v>6776</v>
      </c>
      <c r="L3224" s="19" t="s">
        <v>25</v>
      </c>
    </row>
    <row r="3225" spans="1:12" x14ac:dyDescent="0.25">
      <c r="A3225" s="19" t="s">
        <v>4490</v>
      </c>
      <c r="B3225" s="19" t="s">
        <v>4491</v>
      </c>
      <c r="C3225" s="19" t="s">
        <v>4492</v>
      </c>
      <c r="D3225" s="19" t="s">
        <v>4493</v>
      </c>
      <c r="E3225" s="20" t="s">
        <v>21</v>
      </c>
      <c r="F3225" s="19" t="s">
        <v>21</v>
      </c>
      <c r="G3225" s="180">
        <v>96796</v>
      </c>
      <c r="H3225" s="21" t="s">
        <v>4731</v>
      </c>
      <c r="I3225" s="19" t="s">
        <v>15747</v>
      </c>
      <c r="J3225" s="19" t="s">
        <v>9283</v>
      </c>
      <c r="K3225" s="20" t="s">
        <v>6832</v>
      </c>
      <c r="L3225" s="19" t="s">
        <v>25</v>
      </c>
    </row>
    <row r="3226" spans="1:12" x14ac:dyDescent="0.25">
      <c r="A3226" s="19" t="s">
        <v>4490</v>
      </c>
      <c r="B3226" s="19" t="s">
        <v>4491</v>
      </c>
      <c r="C3226" s="19" t="s">
        <v>4492</v>
      </c>
      <c r="D3226" s="19" t="s">
        <v>4493</v>
      </c>
      <c r="E3226" s="20" t="s">
        <v>21</v>
      </c>
      <c r="F3226" s="19" t="s">
        <v>21</v>
      </c>
      <c r="G3226" s="180">
        <v>96797</v>
      </c>
      <c r="H3226" s="21" t="s">
        <v>4733</v>
      </c>
      <c r="I3226" s="19" t="s">
        <v>15747</v>
      </c>
      <c r="J3226" s="19" t="s">
        <v>9283</v>
      </c>
      <c r="K3226" s="20" t="s">
        <v>10093</v>
      </c>
      <c r="L3226" s="19" t="s">
        <v>25</v>
      </c>
    </row>
    <row r="3227" spans="1:12" x14ac:dyDescent="0.25">
      <c r="A3227" s="19" t="s">
        <v>4490</v>
      </c>
      <c r="B3227" s="19" t="s">
        <v>4491</v>
      </c>
      <c r="C3227" s="19" t="s">
        <v>4492</v>
      </c>
      <c r="D3227" s="19" t="s">
        <v>4493</v>
      </c>
      <c r="E3227" s="20" t="s">
        <v>21</v>
      </c>
      <c r="F3227" s="19" t="s">
        <v>21</v>
      </c>
      <c r="G3227" s="180">
        <v>96798</v>
      </c>
      <c r="H3227" s="21" t="s">
        <v>4735</v>
      </c>
      <c r="I3227" s="19" t="s">
        <v>15747</v>
      </c>
      <c r="J3227" s="19" t="s">
        <v>9283</v>
      </c>
      <c r="K3227" s="20" t="s">
        <v>10445</v>
      </c>
      <c r="L3227" s="19" t="s">
        <v>25</v>
      </c>
    </row>
    <row r="3228" spans="1:12" x14ac:dyDescent="0.25">
      <c r="A3228" s="19" t="s">
        <v>4490</v>
      </c>
      <c r="B3228" s="19" t="s">
        <v>4491</v>
      </c>
      <c r="C3228" s="19" t="s">
        <v>4492</v>
      </c>
      <c r="D3228" s="19" t="s">
        <v>4493</v>
      </c>
      <c r="E3228" s="20" t="s">
        <v>21</v>
      </c>
      <c r="F3228" s="19" t="s">
        <v>21</v>
      </c>
      <c r="G3228" s="180">
        <v>96799</v>
      </c>
      <c r="H3228" s="21" t="s">
        <v>4737</v>
      </c>
      <c r="I3228" s="19" t="s">
        <v>15747</v>
      </c>
      <c r="J3228" s="19" t="s">
        <v>9283</v>
      </c>
      <c r="K3228" s="20" t="s">
        <v>1783</v>
      </c>
      <c r="L3228" s="19" t="s">
        <v>25</v>
      </c>
    </row>
    <row r="3229" spans="1:12" x14ac:dyDescent="0.25">
      <c r="A3229" s="19" t="s">
        <v>4490</v>
      </c>
      <c r="B3229" s="19" t="s">
        <v>4491</v>
      </c>
      <c r="C3229" s="19" t="s">
        <v>4492</v>
      </c>
      <c r="D3229" s="19" t="s">
        <v>4493</v>
      </c>
      <c r="E3229" s="20" t="s">
        <v>21</v>
      </c>
      <c r="F3229" s="19" t="s">
        <v>21</v>
      </c>
      <c r="G3229" s="180">
        <v>96800</v>
      </c>
      <c r="H3229" s="21" t="s">
        <v>4739</v>
      </c>
      <c r="I3229" s="19" t="s">
        <v>15747</v>
      </c>
      <c r="J3229" s="19" t="s">
        <v>9283</v>
      </c>
      <c r="K3229" s="20" t="s">
        <v>6279</v>
      </c>
      <c r="L3229" s="19" t="s">
        <v>25</v>
      </c>
    </row>
    <row r="3230" spans="1:12" x14ac:dyDescent="0.25">
      <c r="A3230" s="19" t="s">
        <v>4490</v>
      </c>
      <c r="B3230" s="19" t="s">
        <v>4491</v>
      </c>
      <c r="C3230" s="19" t="s">
        <v>4492</v>
      </c>
      <c r="D3230" s="19" t="s">
        <v>4493</v>
      </c>
      <c r="E3230" s="20" t="s">
        <v>21</v>
      </c>
      <c r="F3230" s="19" t="s">
        <v>21</v>
      </c>
      <c r="G3230" s="180">
        <v>96801</v>
      </c>
      <c r="H3230" s="21" t="s">
        <v>4741</v>
      </c>
      <c r="I3230" s="19" t="s">
        <v>15747</v>
      </c>
      <c r="J3230" s="19" t="s">
        <v>9283</v>
      </c>
      <c r="K3230" s="20" t="s">
        <v>8807</v>
      </c>
      <c r="L3230" s="19" t="s">
        <v>25</v>
      </c>
    </row>
    <row r="3231" spans="1:12" x14ac:dyDescent="0.25">
      <c r="A3231" s="19" t="s">
        <v>4490</v>
      </c>
      <c r="B3231" s="19" t="s">
        <v>4491</v>
      </c>
      <c r="C3231" s="19" t="s">
        <v>4492</v>
      </c>
      <c r="D3231" s="19" t="s">
        <v>4493</v>
      </c>
      <c r="E3231" s="20" t="s">
        <v>21</v>
      </c>
      <c r="F3231" s="19" t="s">
        <v>21</v>
      </c>
      <c r="G3231" s="180">
        <v>97327</v>
      </c>
      <c r="H3231" s="21" t="s">
        <v>4742</v>
      </c>
      <c r="I3231" s="19" t="s">
        <v>15747</v>
      </c>
      <c r="J3231" s="19" t="s">
        <v>9283</v>
      </c>
      <c r="K3231" s="20" t="s">
        <v>296</v>
      </c>
      <c r="L3231" s="19" t="s">
        <v>25</v>
      </c>
    </row>
    <row r="3232" spans="1:12" x14ac:dyDescent="0.25">
      <c r="A3232" s="19" t="s">
        <v>4490</v>
      </c>
      <c r="B3232" s="19" t="s">
        <v>4491</v>
      </c>
      <c r="C3232" s="19" t="s">
        <v>4492</v>
      </c>
      <c r="D3232" s="19" t="s">
        <v>4493</v>
      </c>
      <c r="E3232" s="20" t="s">
        <v>21</v>
      </c>
      <c r="F3232" s="19" t="s">
        <v>21</v>
      </c>
      <c r="G3232" s="180">
        <v>97328</v>
      </c>
      <c r="H3232" s="21" t="s">
        <v>4744</v>
      </c>
      <c r="I3232" s="19" t="s">
        <v>15747</v>
      </c>
      <c r="J3232" s="19" t="s">
        <v>9283</v>
      </c>
      <c r="K3232" s="20" t="s">
        <v>9560</v>
      </c>
      <c r="L3232" s="19" t="s">
        <v>25</v>
      </c>
    </row>
    <row r="3233" spans="1:12" x14ac:dyDescent="0.25">
      <c r="A3233" s="19" t="s">
        <v>4490</v>
      </c>
      <c r="B3233" s="19" t="s">
        <v>4491</v>
      </c>
      <c r="C3233" s="19" t="s">
        <v>4492</v>
      </c>
      <c r="D3233" s="19" t="s">
        <v>4493</v>
      </c>
      <c r="E3233" s="20" t="s">
        <v>21</v>
      </c>
      <c r="F3233" s="19" t="s">
        <v>21</v>
      </c>
      <c r="G3233" s="180">
        <v>97329</v>
      </c>
      <c r="H3233" s="21" t="s">
        <v>4746</v>
      </c>
      <c r="I3233" s="19" t="s">
        <v>15747</v>
      </c>
      <c r="J3233" s="19" t="s">
        <v>9283</v>
      </c>
      <c r="K3233" s="20" t="s">
        <v>14285</v>
      </c>
      <c r="L3233" s="19" t="s">
        <v>25</v>
      </c>
    </row>
    <row r="3234" spans="1:12" x14ac:dyDescent="0.25">
      <c r="A3234" s="19" t="s">
        <v>4490</v>
      </c>
      <c r="B3234" s="19" t="s">
        <v>4491</v>
      </c>
      <c r="C3234" s="19" t="s">
        <v>4492</v>
      </c>
      <c r="D3234" s="19" t="s">
        <v>4493</v>
      </c>
      <c r="E3234" s="20" t="s">
        <v>21</v>
      </c>
      <c r="F3234" s="19" t="s">
        <v>21</v>
      </c>
      <c r="G3234" s="180">
        <v>97330</v>
      </c>
      <c r="H3234" s="21" t="s">
        <v>4747</v>
      </c>
      <c r="I3234" s="19" t="s">
        <v>15747</v>
      </c>
      <c r="J3234" s="19" t="s">
        <v>9283</v>
      </c>
      <c r="K3234" s="20" t="s">
        <v>14286</v>
      </c>
      <c r="L3234" s="19" t="s">
        <v>25</v>
      </c>
    </row>
    <row r="3235" spans="1:12" x14ac:dyDescent="0.25">
      <c r="A3235" s="19" t="s">
        <v>4490</v>
      </c>
      <c r="B3235" s="19" t="s">
        <v>4491</v>
      </c>
      <c r="C3235" s="19" t="s">
        <v>4492</v>
      </c>
      <c r="D3235" s="19" t="s">
        <v>4493</v>
      </c>
      <c r="E3235" s="20" t="s">
        <v>21</v>
      </c>
      <c r="F3235" s="19" t="s">
        <v>21</v>
      </c>
      <c r="G3235" s="180">
        <v>97331</v>
      </c>
      <c r="H3235" s="21" t="s">
        <v>4748</v>
      </c>
      <c r="I3235" s="19" t="s">
        <v>15747</v>
      </c>
      <c r="J3235" s="19" t="s">
        <v>9283</v>
      </c>
      <c r="K3235" s="20" t="s">
        <v>4696</v>
      </c>
      <c r="L3235" s="19" t="s">
        <v>25</v>
      </c>
    </row>
    <row r="3236" spans="1:12" x14ac:dyDescent="0.25">
      <c r="A3236" s="19" t="s">
        <v>4490</v>
      </c>
      <c r="B3236" s="19" t="s">
        <v>4491</v>
      </c>
      <c r="C3236" s="19" t="s">
        <v>4492</v>
      </c>
      <c r="D3236" s="19" t="s">
        <v>4493</v>
      </c>
      <c r="E3236" s="20" t="s">
        <v>21</v>
      </c>
      <c r="F3236" s="19" t="s">
        <v>21</v>
      </c>
      <c r="G3236" s="180">
        <v>97332</v>
      </c>
      <c r="H3236" s="21" t="s">
        <v>4750</v>
      </c>
      <c r="I3236" s="19" t="s">
        <v>15747</v>
      </c>
      <c r="J3236" s="19" t="s">
        <v>9283</v>
      </c>
      <c r="K3236" s="20" t="s">
        <v>14287</v>
      </c>
      <c r="L3236" s="19" t="s">
        <v>25</v>
      </c>
    </row>
    <row r="3237" spans="1:12" x14ac:dyDescent="0.25">
      <c r="A3237" s="19" t="s">
        <v>4490</v>
      </c>
      <c r="B3237" s="19" t="s">
        <v>4491</v>
      </c>
      <c r="C3237" s="19" t="s">
        <v>4492</v>
      </c>
      <c r="D3237" s="19" t="s">
        <v>4493</v>
      </c>
      <c r="E3237" s="20" t="s">
        <v>21</v>
      </c>
      <c r="F3237" s="19" t="s">
        <v>21</v>
      </c>
      <c r="G3237" s="180">
        <v>97333</v>
      </c>
      <c r="H3237" s="21" t="s">
        <v>4751</v>
      </c>
      <c r="I3237" s="19" t="s">
        <v>15747</v>
      </c>
      <c r="J3237" s="19" t="s">
        <v>9283</v>
      </c>
      <c r="K3237" s="20" t="s">
        <v>13954</v>
      </c>
      <c r="L3237" s="19" t="s">
        <v>25</v>
      </c>
    </row>
    <row r="3238" spans="1:12" x14ac:dyDescent="0.25">
      <c r="A3238" s="19" t="s">
        <v>4490</v>
      </c>
      <c r="B3238" s="19" t="s">
        <v>4491</v>
      </c>
      <c r="C3238" s="19" t="s">
        <v>4492</v>
      </c>
      <c r="D3238" s="19" t="s">
        <v>4493</v>
      </c>
      <c r="E3238" s="20" t="s">
        <v>21</v>
      </c>
      <c r="F3238" s="19" t="s">
        <v>21</v>
      </c>
      <c r="G3238" s="180">
        <v>97334</v>
      </c>
      <c r="H3238" s="21" t="s">
        <v>4752</v>
      </c>
      <c r="I3238" s="19" t="s">
        <v>15747</v>
      </c>
      <c r="J3238" s="19" t="s">
        <v>9283</v>
      </c>
      <c r="K3238" s="20" t="s">
        <v>14288</v>
      </c>
      <c r="L3238" s="19" t="s">
        <v>25</v>
      </c>
    </row>
    <row r="3239" spans="1:12" x14ac:dyDescent="0.25">
      <c r="A3239" s="19" t="s">
        <v>4490</v>
      </c>
      <c r="B3239" s="19" t="s">
        <v>4491</v>
      </c>
      <c r="C3239" s="19" t="s">
        <v>4492</v>
      </c>
      <c r="D3239" s="19" t="s">
        <v>4493</v>
      </c>
      <c r="E3239" s="20" t="s">
        <v>21</v>
      </c>
      <c r="F3239" s="19" t="s">
        <v>21</v>
      </c>
      <c r="G3239" s="180">
        <v>97335</v>
      </c>
      <c r="H3239" s="21" t="s">
        <v>4754</v>
      </c>
      <c r="I3239" s="19" t="s">
        <v>15747</v>
      </c>
      <c r="J3239" s="19" t="s">
        <v>9283</v>
      </c>
      <c r="K3239" s="20" t="s">
        <v>11422</v>
      </c>
      <c r="L3239" s="19" t="s">
        <v>25</v>
      </c>
    </row>
    <row r="3240" spans="1:12" x14ac:dyDescent="0.25">
      <c r="A3240" s="19" t="s">
        <v>4490</v>
      </c>
      <c r="B3240" s="19" t="s">
        <v>4491</v>
      </c>
      <c r="C3240" s="19" t="s">
        <v>4492</v>
      </c>
      <c r="D3240" s="19" t="s">
        <v>4493</v>
      </c>
      <c r="E3240" s="20" t="s">
        <v>21</v>
      </c>
      <c r="F3240" s="19" t="s">
        <v>21</v>
      </c>
      <c r="G3240" s="180">
        <v>97336</v>
      </c>
      <c r="H3240" s="21" t="s">
        <v>4755</v>
      </c>
      <c r="I3240" s="19" t="s">
        <v>15747</v>
      </c>
      <c r="J3240" s="19" t="s">
        <v>9283</v>
      </c>
      <c r="K3240" s="20" t="s">
        <v>14289</v>
      </c>
      <c r="L3240" s="19" t="s">
        <v>25</v>
      </c>
    </row>
    <row r="3241" spans="1:12" x14ac:dyDescent="0.25">
      <c r="A3241" s="19" t="s">
        <v>4490</v>
      </c>
      <c r="B3241" s="19" t="s">
        <v>4491</v>
      </c>
      <c r="C3241" s="19" t="s">
        <v>4492</v>
      </c>
      <c r="D3241" s="19" t="s">
        <v>4493</v>
      </c>
      <c r="E3241" s="20" t="s">
        <v>21</v>
      </c>
      <c r="F3241" s="19" t="s">
        <v>21</v>
      </c>
      <c r="G3241" s="180">
        <v>97337</v>
      </c>
      <c r="H3241" s="21" t="s">
        <v>4756</v>
      </c>
      <c r="I3241" s="19" t="s">
        <v>15747</v>
      </c>
      <c r="J3241" s="19" t="s">
        <v>9283</v>
      </c>
      <c r="K3241" s="20" t="s">
        <v>13686</v>
      </c>
      <c r="L3241" s="19" t="s">
        <v>25</v>
      </c>
    </row>
    <row r="3242" spans="1:12" x14ac:dyDescent="0.25">
      <c r="A3242" s="19" t="s">
        <v>4490</v>
      </c>
      <c r="B3242" s="19" t="s">
        <v>4491</v>
      </c>
      <c r="C3242" s="19" t="s">
        <v>4492</v>
      </c>
      <c r="D3242" s="19" t="s">
        <v>4493</v>
      </c>
      <c r="E3242" s="20" t="s">
        <v>21</v>
      </c>
      <c r="F3242" s="19" t="s">
        <v>21</v>
      </c>
      <c r="G3242" s="180">
        <v>97338</v>
      </c>
      <c r="H3242" s="21" t="s">
        <v>4757</v>
      </c>
      <c r="I3242" s="19" t="s">
        <v>15747</v>
      </c>
      <c r="J3242" s="19" t="s">
        <v>9283</v>
      </c>
      <c r="K3242" s="20" t="s">
        <v>14290</v>
      </c>
      <c r="L3242" s="19" t="s">
        <v>25</v>
      </c>
    </row>
    <row r="3243" spans="1:12" x14ac:dyDescent="0.25">
      <c r="A3243" s="19" t="s">
        <v>4490</v>
      </c>
      <c r="B3243" s="19" t="s">
        <v>4491</v>
      </c>
      <c r="C3243" s="19" t="s">
        <v>4492</v>
      </c>
      <c r="D3243" s="19" t="s">
        <v>4493</v>
      </c>
      <c r="E3243" s="20" t="s">
        <v>21</v>
      </c>
      <c r="F3243" s="19" t="s">
        <v>21</v>
      </c>
      <c r="G3243" s="180">
        <v>97339</v>
      </c>
      <c r="H3243" s="21" t="s">
        <v>4759</v>
      </c>
      <c r="I3243" s="19" t="s">
        <v>15747</v>
      </c>
      <c r="J3243" s="19" t="s">
        <v>9283</v>
      </c>
      <c r="K3243" s="20" t="s">
        <v>10355</v>
      </c>
      <c r="L3243" s="19" t="s">
        <v>25</v>
      </c>
    </row>
    <row r="3244" spans="1:12" x14ac:dyDescent="0.25">
      <c r="A3244" s="19" t="s">
        <v>4490</v>
      </c>
      <c r="B3244" s="19" t="s">
        <v>4491</v>
      </c>
      <c r="C3244" s="19" t="s">
        <v>4492</v>
      </c>
      <c r="D3244" s="19" t="s">
        <v>4493</v>
      </c>
      <c r="E3244" s="20" t="s">
        <v>21</v>
      </c>
      <c r="F3244" s="19" t="s">
        <v>21</v>
      </c>
      <c r="G3244" s="180">
        <v>97340</v>
      </c>
      <c r="H3244" s="21" t="s">
        <v>4760</v>
      </c>
      <c r="I3244" s="19" t="s">
        <v>15747</v>
      </c>
      <c r="J3244" s="19" t="s">
        <v>9283</v>
      </c>
      <c r="K3244" s="20" t="s">
        <v>14291</v>
      </c>
      <c r="L3244" s="19" t="s">
        <v>25</v>
      </c>
    </row>
    <row r="3245" spans="1:12" x14ac:dyDescent="0.25">
      <c r="A3245" s="19" t="s">
        <v>4490</v>
      </c>
      <c r="B3245" s="19" t="s">
        <v>4491</v>
      </c>
      <c r="C3245" s="19" t="s">
        <v>4492</v>
      </c>
      <c r="D3245" s="19" t="s">
        <v>4493</v>
      </c>
      <c r="E3245" s="20" t="s">
        <v>21</v>
      </c>
      <c r="F3245" s="19" t="s">
        <v>21</v>
      </c>
      <c r="G3245" s="180">
        <v>97341</v>
      </c>
      <c r="H3245" s="21" t="s">
        <v>4761</v>
      </c>
      <c r="I3245" s="19" t="s">
        <v>15747</v>
      </c>
      <c r="J3245" s="19" t="s">
        <v>9283</v>
      </c>
      <c r="K3245" s="20" t="s">
        <v>14292</v>
      </c>
      <c r="L3245" s="19" t="s">
        <v>25</v>
      </c>
    </row>
    <row r="3246" spans="1:12" x14ac:dyDescent="0.25">
      <c r="A3246" s="19" t="s">
        <v>4490</v>
      </c>
      <c r="B3246" s="19" t="s">
        <v>4491</v>
      </c>
      <c r="C3246" s="19" t="s">
        <v>4492</v>
      </c>
      <c r="D3246" s="19" t="s">
        <v>4493</v>
      </c>
      <c r="E3246" s="20" t="s">
        <v>21</v>
      </c>
      <c r="F3246" s="19" t="s">
        <v>21</v>
      </c>
      <c r="G3246" s="180">
        <v>97342</v>
      </c>
      <c r="H3246" s="21" t="s">
        <v>4762</v>
      </c>
      <c r="I3246" s="19" t="s">
        <v>15747</v>
      </c>
      <c r="J3246" s="19" t="s">
        <v>9283</v>
      </c>
      <c r="K3246" s="20" t="s">
        <v>14293</v>
      </c>
      <c r="L3246" s="19" t="s">
        <v>25</v>
      </c>
    </row>
    <row r="3247" spans="1:12" x14ac:dyDescent="0.25">
      <c r="A3247" s="19" t="s">
        <v>4490</v>
      </c>
      <c r="B3247" s="19" t="s">
        <v>4491</v>
      </c>
      <c r="C3247" s="19" t="s">
        <v>4492</v>
      </c>
      <c r="D3247" s="19" t="s">
        <v>4493</v>
      </c>
      <c r="E3247" s="20" t="s">
        <v>21</v>
      </c>
      <c r="F3247" s="19" t="s">
        <v>21</v>
      </c>
      <c r="G3247" s="180">
        <v>97343</v>
      </c>
      <c r="H3247" s="21" t="s">
        <v>4763</v>
      </c>
      <c r="I3247" s="19" t="s">
        <v>15747</v>
      </c>
      <c r="J3247" s="19" t="s">
        <v>9283</v>
      </c>
      <c r="K3247" s="20" t="s">
        <v>5533</v>
      </c>
      <c r="L3247" s="19" t="s">
        <v>25</v>
      </c>
    </row>
    <row r="3248" spans="1:12" x14ac:dyDescent="0.25">
      <c r="A3248" s="19" t="s">
        <v>4490</v>
      </c>
      <c r="B3248" s="19" t="s">
        <v>4491</v>
      </c>
      <c r="C3248" s="19" t="s">
        <v>4492</v>
      </c>
      <c r="D3248" s="19" t="s">
        <v>4493</v>
      </c>
      <c r="E3248" s="20" t="s">
        <v>21</v>
      </c>
      <c r="F3248" s="19" t="s">
        <v>21</v>
      </c>
      <c r="G3248" s="180">
        <v>97344</v>
      </c>
      <c r="H3248" s="21" t="s">
        <v>4765</v>
      </c>
      <c r="I3248" s="19" t="s">
        <v>15747</v>
      </c>
      <c r="J3248" s="19" t="s">
        <v>9283</v>
      </c>
      <c r="K3248" s="20" t="s">
        <v>346</v>
      </c>
      <c r="L3248" s="19" t="s">
        <v>25</v>
      </c>
    </row>
    <row r="3249" spans="1:12" x14ac:dyDescent="0.25">
      <c r="A3249" s="19" t="s">
        <v>4490</v>
      </c>
      <c r="B3249" s="19" t="s">
        <v>4491</v>
      </c>
      <c r="C3249" s="19" t="s">
        <v>4492</v>
      </c>
      <c r="D3249" s="19" t="s">
        <v>4493</v>
      </c>
      <c r="E3249" s="20" t="s">
        <v>21</v>
      </c>
      <c r="F3249" s="19" t="s">
        <v>21</v>
      </c>
      <c r="G3249" s="180">
        <v>97345</v>
      </c>
      <c r="H3249" s="21" t="s">
        <v>4766</v>
      </c>
      <c r="I3249" s="19" t="s">
        <v>15747</v>
      </c>
      <c r="J3249" s="19" t="s">
        <v>9283</v>
      </c>
      <c r="K3249" s="20" t="s">
        <v>14294</v>
      </c>
      <c r="L3249" s="19" t="s">
        <v>25</v>
      </c>
    </row>
    <row r="3250" spans="1:12" x14ac:dyDescent="0.25">
      <c r="A3250" s="19" t="s">
        <v>4490</v>
      </c>
      <c r="B3250" s="19" t="s">
        <v>4491</v>
      </c>
      <c r="C3250" s="19" t="s">
        <v>4492</v>
      </c>
      <c r="D3250" s="19" t="s">
        <v>4493</v>
      </c>
      <c r="E3250" s="20" t="s">
        <v>21</v>
      </c>
      <c r="F3250" s="19" t="s">
        <v>21</v>
      </c>
      <c r="G3250" s="180">
        <v>97346</v>
      </c>
      <c r="H3250" s="21" t="s">
        <v>4767</v>
      </c>
      <c r="I3250" s="19" t="s">
        <v>15747</v>
      </c>
      <c r="J3250" s="19" t="s">
        <v>9283</v>
      </c>
      <c r="K3250" s="20" t="s">
        <v>11454</v>
      </c>
      <c r="L3250" s="19" t="s">
        <v>25</v>
      </c>
    </row>
    <row r="3251" spans="1:12" x14ac:dyDescent="0.25">
      <c r="A3251" s="19" t="s">
        <v>4490</v>
      </c>
      <c r="B3251" s="19" t="s">
        <v>4491</v>
      </c>
      <c r="C3251" s="19" t="s">
        <v>4492</v>
      </c>
      <c r="D3251" s="19" t="s">
        <v>4493</v>
      </c>
      <c r="E3251" s="20" t="s">
        <v>21</v>
      </c>
      <c r="F3251" s="19" t="s">
        <v>21</v>
      </c>
      <c r="G3251" s="180">
        <v>97347</v>
      </c>
      <c r="H3251" s="21" t="s">
        <v>4769</v>
      </c>
      <c r="I3251" s="19" t="s">
        <v>15747</v>
      </c>
      <c r="J3251" s="19" t="s">
        <v>9283</v>
      </c>
      <c r="K3251" s="20" t="s">
        <v>14295</v>
      </c>
      <c r="L3251" s="19" t="s">
        <v>25</v>
      </c>
    </row>
    <row r="3252" spans="1:12" x14ac:dyDescent="0.25">
      <c r="A3252" s="19" t="s">
        <v>4490</v>
      </c>
      <c r="B3252" s="19" t="s">
        <v>4491</v>
      </c>
      <c r="C3252" s="19" t="s">
        <v>4492</v>
      </c>
      <c r="D3252" s="19" t="s">
        <v>4493</v>
      </c>
      <c r="E3252" s="20" t="s">
        <v>21</v>
      </c>
      <c r="F3252" s="19" t="s">
        <v>21</v>
      </c>
      <c r="G3252" s="180">
        <v>97348</v>
      </c>
      <c r="H3252" s="21" t="s">
        <v>4770</v>
      </c>
      <c r="I3252" s="19" t="s">
        <v>15747</v>
      </c>
      <c r="J3252" s="19" t="s">
        <v>9283</v>
      </c>
      <c r="K3252" s="20" t="s">
        <v>14296</v>
      </c>
      <c r="L3252" s="19" t="s">
        <v>25</v>
      </c>
    </row>
    <row r="3253" spans="1:12" x14ac:dyDescent="0.25">
      <c r="A3253" s="19" t="s">
        <v>4490</v>
      </c>
      <c r="B3253" s="19" t="s">
        <v>4491</v>
      </c>
      <c r="C3253" s="19" t="s">
        <v>4492</v>
      </c>
      <c r="D3253" s="19" t="s">
        <v>4493</v>
      </c>
      <c r="E3253" s="20" t="s">
        <v>21</v>
      </c>
      <c r="F3253" s="19" t="s">
        <v>21</v>
      </c>
      <c r="G3253" s="180">
        <v>97349</v>
      </c>
      <c r="H3253" s="21" t="s">
        <v>4771</v>
      </c>
      <c r="I3253" s="19" t="s">
        <v>15747</v>
      </c>
      <c r="J3253" s="19" t="s">
        <v>9283</v>
      </c>
      <c r="K3253" s="20" t="s">
        <v>14297</v>
      </c>
      <c r="L3253" s="19" t="s">
        <v>25</v>
      </c>
    </row>
    <row r="3254" spans="1:12" x14ac:dyDescent="0.25">
      <c r="A3254" s="19" t="s">
        <v>4490</v>
      </c>
      <c r="B3254" s="19" t="s">
        <v>4491</v>
      </c>
      <c r="C3254" s="19" t="s">
        <v>4492</v>
      </c>
      <c r="D3254" s="19" t="s">
        <v>4493</v>
      </c>
      <c r="E3254" s="20" t="s">
        <v>21</v>
      </c>
      <c r="F3254" s="19" t="s">
        <v>21</v>
      </c>
      <c r="G3254" s="180">
        <v>97350</v>
      </c>
      <c r="H3254" s="21" t="s">
        <v>4772</v>
      </c>
      <c r="I3254" s="19" t="s">
        <v>15747</v>
      </c>
      <c r="J3254" s="19" t="s">
        <v>9283</v>
      </c>
      <c r="K3254" s="20" t="s">
        <v>14298</v>
      </c>
      <c r="L3254" s="19" t="s">
        <v>25</v>
      </c>
    </row>
    <row r="3255" spans="1:12" x14ac:dyDescent="0.25">
      <c r="A3255" s="19" t="s">
        <v>4490</v>
      </c>
      <c r="B3255" s="19" t="s">
        <v>4491</v>
      </c>
      <c r="C3255" s="19" t="s">
        <v>4492</v>
      </c>
      <c r="D3255" s="19" t="s">
        <v>4493</v>
      </c>
      <c r="E3255" s="20" t="s">
        <v>21</v>
      </c>
      <c r="F3255" s="19" t="s">
        <v>21</v>
      </c>
      <c r="G3255" s="180">
        <v>97351</v>
      </c>
      <c r="H3255" s="21" t="s">
        <v>4773</v>
      </c>
      <c r="I3255" s="19" t="s">
        <v>15747</v>
      </c>
      <c r="J3255" s="19" t="s">
        <v>9283</v>
      </c>
      <c r="K3255" s="20" t="s">
        <v>14299</v>
      </c>
      <c r="L3255" s="19" t="s">
        <v>25</v>
      </c>
    </row>
    <row r="3256" spans="1:12" x14ac:dyDescent="0.25">
      <c r="A3256" s="19" t="s">
        <v>4490</v>
      </c>
      <c r="B3256" s="19" t="s">
        <v>4491</v>
      </c>
      <c r="C3256" s="19" t="s">
        <v>4492</v>
      </c>
      <c r="D3256" s="19" t="s">
        <v>4493</v>
      </c>
      <c r="E3256" s="20" t="s">
        <v>21</v>
      </c>
      <c r="F3256" s="19" t="s">
        <v>21</v>
      </c>
      <c r="G3256" s="180">
        <v>97352</v>
      </c>
      <c r="H3256" s="21" t="s">
        <v>4774</v>
      </c>
      <c r="I3256" s="19" t="s">
        <v>15747</v>
      </c>
      <c r="J3256" s="19" t="s">
        <v>9283</v>
      </c>
      <c r="K3256" s="20" t="s">
        <v>14300</v>
      </c>
      <c r="L3256" s="19" t="s">
        <v>25</v>
      </c>
    </row>
    <row r="3257" spans="1:12" x14ac:dyDescent="0.25">
      <c r="A3257" s="19" t="s">
        <v>4490</v>
      </c>
      <c r="B3257" s="19" t="s">
        <v>4491</v>
      </c>
      <c r="C3257" s="19" t="s">
        <v>4492</v>
      </c>
      <c r="D3257" s="19" t="s">
        <v>4493</v>
      </c>
      <c r="E3257" s="20" t="s">
        <v>21</v>
      </c>
      <c r="F3257" s="19" t="s">
        <v>21</v>
      </c>
      <c r="G3257" s="180">
        <v>97353</v>
      </c>
      <c r="H3257" s="21" t="s">
        <v>4775</v>
      </c>
      <c r="I3257" s="19" t="s">
        <v>15747</v>
      </c>
      <c r="J3257" s="19" t="s">
        <v>9283</v>
      </c>
      <c r="K3257" s="20" t="s">
        <v>14301</v>
      </c>
      <c r="L3257" s="19" t="s">
        <v>25</v>
      </c>
    </row>
    <row r="3258" spans="1:12" x14ac:dyDescent="0.25">
      <c r="A3258" s="19" t="s">
        <v>4490</v>
      </c>
      <c r="B3258" s="19" t="s">
        <v>4491</v>
      </c>
      <c r="C3258" s="19" t="s">
        <v>4492</v>
      </c>
      <c r="D3258" s="19" t="s">
        <v>4493</v>
      </c>
      <c r="E3258" s="20" t="s">
        <v>21</v>
      </c>
      <c r="F3258" s="19" t="s">
        <v>21</v>
      </c>
      <c r="G3258" s="180">
        <v>97354</v>
      </c>
      <c r="H3258" s="21" t="s">
        <v>4776</v>
      </c>
      <c r="I3258" s="19" t="s">
        <v>15747</v>
      </c>
      <c r="J3258" s="19" t="s">
        <v>9283</v>
      </c>
      <c r="K3258" s="20" t="s">
        <v>14302</v>
      </c>
      <c r="L3258" s="19" t="s">
        <v>25</v>
      </c>
    </row>
    <row r="3259" spans="1:12" x14ac:dyDescent="0.25">
      <c r="A3259" s="19" t="s">
        <v>4490</v>
      </c>
      <c r="B3259" s="19" t="s">
        <v>4491</v>
      </c>
      <c r="C3259" s="19" t="s">
        <v>4492</v>
      </c>
      <c r="D3259" s="19" t="s">
        <v>4493</v>
      </c>
      <c r="E3259" s="20" t="s">
        <v>21</v>
      </c>
      <c r="F3259" s="19" t="s">
        <v>21</v>
      </c>
      <c r="G3259" s="180">
        <v>97355</v>
      </c>
      <c r="H3259" s="21" t="s">
        <v>4777</v>
      </c>
      <c r="I3259" s="19" t="s">
        <v>15747</v>
      </c>
      <c r="J3259" s="19" t="s">
        <v>9283</v>
      </c>
      <c r="K3259" s="20" t="s">
        <v>12020</v>
      </c>
      <c r="L3259" s="19" t="s">
        <v>25</v>
      </c>
    </row>
    <row r="3260" spans="1:12" x14ac:dyDescent="0.25">
      <c r="A3260" s="19" t="s">
        <v>4490</v>
      </c>
      <c r="B3260" s="19" t="s">
        <v>4491</v>
      </c>
      <c r="C3260" s="19" t="s">
        <v>4492</v>
      </c>
      <c r="D3260" s="19" t="s">
        <v>4493</v>
      </c>
      <c r="E3260" s="20" t="s">
        <v>21</v>
      </c>
      <c r="F3260" s="19" t="s">
        <v>21</v>
      </c>
      <c r="G3260" s="180">
        <v>97356</v>
      </c>
      <c r="H3260" s="21" t="s">
        <v>4778</v>
      </c>
      <c r="I3260" s="19" t="s">
        <v>15747</v>
      </c>
      <c r="J3260" s="19" t="s">
        <v>9283</v>
      </c>
      <c r="K3260" s="20" t="s">
        <v>14303</v>
      </c>
      <c r="L3260" s="19" t="s">
        <v>25</v>
      </c>
    </row>
    <row r="3261" spans="1:12" x14ac:dyDescent="0.25">
      <c r="A3261" s="19" t="s">
        <v>4490</v>
      </c>
      <c r="B3261" s="19" t="s">
        <v>4491</v>
      </c>
      <c r="C3261" s="19" t="s">
        <v>4492</v>
      </c>
      <c r="D3261" s="19" t="s">
        <v>4493</v>
      </c>
      <c r="E3261" s="20" t="s">
        <v>21</v>
      </c>
      <c r="F3261" s="19" t="s">
        <v>21</v>
      </c>
      <c r="G3261" s="180">
        <v>97357</v>
      </c>
      <c r="H3261" s="21" t="s">
        <v>4779</v>
      </c>
      <c r="I3261" s="19" t="s">
        <v>15747</v>
      </c>
      <c r="J3261" s="19" t="s">
        <v>9283</v>
      </c>
      <c r="K3261" s="20" t="s">
        <v>14304</v>
      </c>
      <c r="L3261" s="19" t="s">
        <v>25</v>
      </c>
    </row>
    <row r="3262" spans="1:12" x14ac:dyDescent="0.25">
      <c r="A3262" s="19" t="s">
        <v>4490</v>
      </c>
      <c r="B3262" s="19" t="s">
        <v>4491</v>
      </c>
      <c r="C3262" s="19" t="s">
        <v>4492</v>
      </c>
      <c r="D3262" s="19" t="s">
        <v>4493</v>
      </c>
      <c r="E3262" s="20" t="s">
        <v>21</v>
      </c>
      <c r="F3262" s="19" t="s">
        <v>21</v>
      </c>
      <c r="G3262" s="180">
        <v>97358</v>
      </c>
      <c r="H3262" s="21" t="s">
        <v>4781</v>
      </c>
      <c r="I3262" s="19" t="s">
        <v>15747</v>
      </c>
      <c r="J3262" s="19" t="s">
        <v>9283</v>
      </c>
      <c r="K3262" s="20" t="s">
        <v>14305</v>
      </c>
      <c r="L3262" s="19" t="s">
        <v>25</v>
      </c>
    </row>
    <row r="3263" spans="1:12" x14ac:dyDescent="0.25">
      <c r="A3263" s="19" t="s">
        <v>4490</v>
      </c>
      <c r="B3263" s="19" t="s">
        <v>4491</v>
      </c>
      <c r="C3263" s="19" t="s">
        <v>4492</v>
      </c>
      <c r="D3263" s="19" t="s">
        <v>4493</v>
      </c>
      <c r="E3263" s="20" t="s">
        <v>21</v>
      </c>
      <c r="F3263" s="19" t="s">
        <v>21</v>
      </c>
      <c r="G3263" s="180">
        <v>97498</v>
      </c>
      <c r="H3263" s="21" t="s">
        <v>4782</v>
      </c>
      <c r="I3263" s="19" t="s">
        <v>15747</v>
      </c>
      <c r="J3263" s="19" t="s">
        <v>23</v>
      </c>
      <c r="K3263" s="20" t="s">
        <v>11285</v>
      </c>
      <c r="L3263" s="19" t="s">
        <v>25</v>
      </c>
    </row>
    <row r="3264" spans="1:12" x14ac:dyDescent="0.25">
      <c r="A3264" s="19" t="s">
        <v>4490</v>
      </c>
      <c r="B3264" s="19" t="s">
        <v>4491</v>
      </c>
      <c r="C3264" s="19" t="s">
        <v>4492</v>
      </c>
      <c r="D3264" s="19" t="s">
        <v>4493</v>
      </c>
      <c r="E3264" s="20" t="s">
        <v>21</v>
      </c>
      <c r="F3264" s="19" t="s">
        <v>21</v>
      </c>
      <c r="G3264" s="180">
        <v>97535</v>
      </c>
      <c r="H3264" s="21" t="s">
        <v>4783</v>
      </c>
      <c r="I3264" s="19" t="s">
        <v>15747</v>
      </c>
      <c r="J3264" s="19" t="s">
        <v>23</v>
      </c>
      <c r="K3264" s="20" t="s">
        <v>14306</v>
      </c>
      <c r="L3264" s="19" t="s">
        <v>25</v>
      </c>
    </row>
    <row r="3265" spans="1:12" x14ac:dyDescent="0.25">
      <c r="A3265" s="19" t="s">
        <v>4490</v>
      </c>
      <c r="B3265" s="19" t="s">
        <v>4491</v>
      </c>
      <c r="C3265" s="19" t="s">
        <v>4492</v>
      </c>
      <c r="D3265" s="19" t="s">
        <v>4493</v>
      </c>
      <c r="E3265" s="20" t="s">
        <v>21</v>
      </c>
      <c r="F3265" s="19" t="s">
        <v>21</v>
      </c>
      <c r="G3265" s="180">
        <v>97536</v>
      </c>
      <c r="H3265" s="21" t="s">
        <v>4784</v>
      </c>
      <c r="I3265" s="19" t="s">
        <v>15747</v>
      </c>
      <c r="J3265" s="19" t="s">
        <v>23</v>
      </c>
      <c r="K3265" s="20" t="s">
        <v>13674</v>
      </c>
      <c r="L3265" s="19" t="s">
        <v>25</v>
      </c>
    </row>
    <row r="3266" spans="1:12" x14ac:dyDescent="0.25">
      <c r="A3266" s="19" t="s">
        <v>4490</v>
      </c>
      <c r="B3266" s="19" t="s">
        <v>4491</v>
      </c>
      <c r="C3266" s="19" t="s">
        <v>4492</v>
      </c>
      <c r="D3266" s="19" t="s">
        <v>4493</v>
      </c>
      <c r="E3266" s="20" t="s">
        <v>21</v>
      </c>
      <c r="F3266" s="19" t="s">
        <v>21</v>
      </c>
      <c r="G3266" s="180">
        <v>100788</v>
      </c>
      <c r="H3266" s="21" t="s">
        <v>4786</v>
      </c>
      <c r="I3266" s="19" t="s">
        <v>15692</v>
      </c>
      <c r="J3266" s="19" t="s">
        <v>23</v>
      </c>
      <c r="K3266" s="20" t="s">
        <v>14307</v>
      </c>
      <c r="L3266" s="19" t="s">
        <v>25</v>
      </c>
    </row>
    <row r="3267" spans="1:12" x14ac:dyDescent="0.25">
      <c r="A3267" s="19" t="s">
        <v>4490</v>
      </c>
      <c r="B3267" s="19" t="s">
        <v>4491</v>
      </c>
      <c r="C3267" s="19" t="s">
        <v>4492</v>
      </c>
      <c r="D3267" s="19" t="s">
        <v>4493</v>
      </c>
      <c r="E3267" s="20" t="s">
        <v>21</v>
      </c>
      <c r="F3267" s="19" t="s">
        <v>21</v>
      </c>
      <c r="G3267" s="180">
        <v>100791</v>
      </c>
      <c r="H3267" s="21" t="s">
        <v>4787</v>
      </c>
      <c r="I3267" s="19" t="s">
        <v>15747</v>
      </c>
      <c r="J3267" s="19" t="s">
        <v>9283</v>
      </c>
      <c r="K3267" s="20" t="s">
        <v>12646</v>
      </c>
      <c r="L3267" s="19" t="s">
        <v>25</v>
      </c>
    </row>
    <row r="3268" spans="1:12" x14ac:dyDescent="0.25">
      <c r="A3268" s="19" t="s">
        <v>4490</v>
      </c>
      <c r="B3268" s="19" t="s">
        <v>4491</v>
      </c>
      <c r="C3268" s="19" t="s">
        <v>4492</v>
      </c>
      <c r="D3268" s="19" t="s">
        <v>4493</v>
      </c>
      <c r="E3268" s="20" t="s">
        <v>21</v>
      </c>
      <c r="F3268" s="19" t="s">
        <v>21</v>
      </c>
      <c r="G3268" s="180">
        <v>100792</v>
      </c>
      <c r="H3268" s="21" t="s">
        <v>4789</v>
      </c>
      <c r="I3268" s="19" t="s">
        <v>15747</v>
      </c>
      <c r="J3268" s="19" t="s">
        <v>9283</v>
      </c>
      <c r="K3268" s="20" t="s">
        <v>1724</v>
      </c>
      <c r="L3268" s="19" t="s">
        <v>25</v>
      </c>
    </row>
    <row r="3269" spans="1:12" x14ac:dyDescent="0.25">
      <c r="A3269" s="19" t="s">
        <v>4490</v>
      </c>
      <c r="B3269" s="19" t="s">
        <v>4491</v>
      </c>
      <c r="C3269" s="19" t="s">
        <v>4492</v>
      </c>
      <c r="D3269" s="19" t="s">
        <v>4493</v>
      </c>
      <c r="E3269" s="20" t="s">
        <v>21</v>
      </c>
      <c r="F3269" s="19" t="s">
        <v>21</v>
      </c>
      <c r="G3269" s="180">
        <v>100793</v>
      </c>
      <c r="H3269" s="21" t="s">
        <v>4790</v>
      </c>
      <c r="I3269" s="19" t="s">
        <v>15747</v>
      </c>
      <c r="J3269" s="19" t="s">
        <v>9283</v>
      </c>
      <c r="K3269" s="20" t="s">
        <v>14308</v>
      </c>
      <c r="L3269" s="19" t="s">
        <v>25</v>
      </c>
    </row>
    <row r="3270" spans="1:12" x14ac:dyDescent="0.25">
      <c r="A3270" s="19" t="s">
        <v>4490</v>
      </c>
      <c r="B3270" s="19" t="s">
        <v>4491</v>
      </c>
      <c r="C3270" s="19" t="s">
        <v>4492</v>
      </c>
      <c r="D3270" s="19" t="s">
        <v>4493</v>
      </c>
      <c r="E3270" s="20" t="s">
        <v>21</v>
      </c>
      <c r="F3270" s="19" t="s">
        <v>21</v>
      </c>
      <c r="G3270" s="180">
        <v>100794</v>
      </c>
      <c r="H3270" s="21" t="s">
        <v>4792</v>
      </c>
      <c r="I3270" s="19" t="s">
        <v>15747</v>
      </c>
      <c r="J3270" s="19" t="s">
        <v>9283</v>
      </c>
      <c r="K3270" s="20" t="s">
        <v>10537</v>
      </c>
      <c r="L3270" s="19" t="s">
        <v>25</v>
      </c>
    </row>
    <row r="3271" spans="1:12" x14ac:dyDescent="0.25">
      <c r="A3271" s="19" t="s">
        <v>4490</v>
      </c>
      <c r="B3271" s="19" t="s">
        <v>4491</v>
      </c>
      <c r="C3271" s="19" t="s">
        <v>4492</v>
      </c>
      <c r="D3271" s="19" t="s">
        <v>4493</v>
      </c>
      <c r="E3271" s="20" t="s">
        <v>21</v>
      </c>
      <c r="F3271" s="19" t="s">
        <v>21</v>
      </c>
      <c r="G3271" s="180">
        <v>100803</v>
      </c>
      <c r="H3271" s="21" t="s">
        <v>4793</v>
      </c>
      <c r="I3271" s="19" t="s">
        <v>15747</v>
      </c>
      <c r="J3271" s="19" t="s">
        <v>9283</v>
      </c>
      <c r="K3271" s="20" t="s">
        <v>3562</v>
      </c>
      <c r="L3271" s="19" t="s">
        <v>25</v>
      </c>
    </row>
    <row r="3272" spans="1:12" x14ac:dyDescent="0.25">
      <c r="A3272" s="19" t="s">
        <v>4490</v>
      </c>
      <c r="B3272" s="19" t="s">
        <v>4491</v>
      </c>
      <c r="C3272" s="19" t="s">
        <v>4492</v>
      </c>
      <c r="D3272" s="19" t="s">
        <v>4493</v>
      </c>
      <c r="E3272" s="20" t="s">
        <v>21</v>
      </c>
      <c r="F3272" s="19" t="s">
        <v>21</v>
      </c>
      <c r="G3272" s="180">
        <v>100804</v>
      </c>
      <c r="H3272" s="21" t="s">
        <v>4794</v>
      </c>
      <c r="I3272" s="19" t="s">
        <v>15747</v>
      </c>
      <c r="J3272" s="19" t="s">
        <v>9283</v>
      </c>
      <c r="K3272" s="20" t="s">
        <v>3808</v>
      </c>
      <c r="L3272" s="19" t="s">
        <v>25</v>
      </c>
    </row>
    <row r="3273" spans="1:12" x14ac:dyDescent="0.25">
      <c r="A3273" s="19" t="s">
        <v>4490</v>
      </c>
      <c r="B3273" s="19" t="s">
        <v>4491</v>
      </c>
      <c r="C3273" s="19" t="s">
        <v>4492</v>
      </c>
      <c r="D3273" s="19" t="s">
        <v>4493</v>
      </c>
      <c r="E3273" s="20" t="s">
        <v>21</v>
      </c>
      <c r="F3273" s="19" t="s">
        <v>21</v>
      </c>
      <c r="G3273" s="180">
        <v>100805</v>
      </c>
      <c r="H3273" s="21" t="s">
        <v>4795</v>
      </c>
      <c r="I3273" s="19" t="s">
        <v>15747</v>
      </c>
      <c r="J3273" s="19" t="s">
        <v>9283</v>
      </c>
      <c r="K3273" s="20" t="s">
        <v>10090</v>
      </c>
      <c r="L3273" s="19" t="s">
        <v>25</v>
      </c>
    </row>
    <row r="3274" spans="1:12" x14ac:dyDescent="0.25">
      <c r="A3274" s="19" t="s">
        <v>4490</v>
      </c>
      <c r="B3274" s="19" t="s">
        <v>4491</v>
      </c>
      <c r="C3274" s="19" t="s">
        <v>4492</v>
      </c>
      <c r="D3274" s="19" t="s">
        <v>4493</v>
      </c>
      <c r="E3274" s="20" t="s">
        <v>21</v>
      </c>
      <c r="F3274" s="19" t="s">
        <v>21</v>
      </c>
      <c r="G3274" s="180">
        <v>100806</v>
      </c>
      <c r="H3274" s="21" t="s">
        <v>4796</v>
      </c>
      <c r="I3274" s="19" t="s">
        <v>15747</v>
      </c>
      <c r="J3274" s="19" t="s">
        <v>9283</v>
      </c>
      <c r="K3274" s="20" t="s">
        <v>7506</v>
      </c>
      <c r="L3274" s="19" t="s">
        <v>25</v>
      </c>
    </row>
    <row r="3275" spans="1:12" x14ac:dyDescent="0.25">
      <c r="A3275" s="19" t="s">
        <v>4490</v>
      </c>
      <c r="B3275" s="19" t="s">
        <v>4491</v>
      </c>
      <c r="C3275" s="19" t="s">
        <v>3600</v>
      </c>
      <c r="D3275" s="19" t="s">
        <v>4798</v>
      </c>
      <c r="E3275" s="20" t="s">
        <v>21</v>
      </c>
      <c r="F3275" s="19" t="s">
        <v>21</v>
      </c>
      <c r="G3275" s="180">
        <v>72306</v>
      </c>
      <c r="H3275" s="21" t="s">
        <v>4799</v>
      </c>
      <c r="I3275" s="19" t="s">
        <v>15692</v>
      </c>
      <c r="J3275" s="19" t="s">
        <v>23</v>
      </c>
      <c r="K3275" s="20" t="s">
        <v>14309</v>
      </c>
      <c r="L3275" s="19" t="s">
        <v>25</v>
      </c>
    </row>
    <row r="3276" spans="1:12" x14ac:dyDescent="0.25">
      <c r="A3276" s="19" t="s">
        <v>4490</v>
      </c>
      <c r="B3276" s="19" t="s">
        <v>4491</v>
      </c>
      <c r="C3276" s="19" t="s">
        <v>3600</v>
      </c>
      <c r="D3276" s="19" t="s">
        <v>4798</v>
      </c>
      <c r="E3276" s="20" t="s">
        <v>21</v>
      </c>
      <c r="F3276" s="19" t="s">
        <v>21</v>
      </c>
      <c r="G3276" s="180">
        <v>72307</v>
      </c>
      <c r="H3276" s="21" t="s">
        <v>4800</v>
      </c>
      <c r="I3276" s="19" t="s">
        <v>15692</v>
      </c>
      <c r="J3276" s="19" t="s">
        <v>23</v>
      </c>
      <c r="K3276" s="20" t="s">
        <v>14310</v>
      </c>
      <c r="L3276" s="19" t="s">
        <v>25</v>
      </c>
    </row>
    <row r="3277" spans="1:12" x14ac:dyDescent="0.25">
      <c r="A3277" s="19" t="s">
        <v>4490</v>
      </c>
      <c r="B3277" s="19" t="s">
        <v>4491</v>
      </c>
      <c r="C3277" s="19" t="s">
        <v>3600</v>
      </c>
      <c r="D3277" s="19" t="s">
        <v>4798</v>
      </c>
      <c r="E3277" s="20" t="s">
        <v>21</v>
      </c>
      <c r="F3277" s="19" t="s">
        <v>21</v>
      </c>
      <c r="G3277" s="180">
        <v>72313</v>
      </c>
      <c r="H3277" s="21" t="s">
        <v>4801</v>
      </c>
      <c r="I3277" s="19" t="s">
        <v>15692</v>
      </c>
      <c r="J3277" s="19" t="s">
        <v>23</v>
      </c>
      <c r="K3277" s="20" t="s">
        <v>14311</v>
      </c>
      <c r="L3277" s="19" t="s">
        <v>25</v>
      </c>
    </row>
    <row r="3278" spans="1:12" x14ac:dyDescent="0.25">
      <c r="A3278" s="19" t="s">
        <v>4490</v>
      </c>
      <c r="B3278" s="19" t="s">
        <v>4491</v>
      </c>
      <c r="C3278" s="19" t="s">
        <v>3600</v>
      </c>
      <c r="D3278" s="19" t="s">
        <v>4798</v>
      </c>
      <c r="E3278" s="20" t="s">
        <v>21</v>
      </c>
      <c r="F3278" s="19" t="s">
        <v>21</v>
      </c>
      <c r="G3278" s="180">
        <v>72482</v>
      </c>
      <c r="H3278" s="21" t="s">
        <v>4802</v>
      </c>
      <c r="I3278" s="19" t="s">
        <v>15692</v>
      </c>
      <c r="J3278" s="19" t="s">
        <v>23</v>
      </c>
      <c r="K3278" s="20" t="s">
        <v>14312</v>
      </c>
      <c r="L3278" s="19" t="s">
        <v>25</v>
      </c>
    </row>
    <row r="3279" spans="1:12" x14ac:dyDescent="0.25">
      <c r="A3279" s="19" t="s">
        <v>4490</v>
      </c>
      <c r="B3279" s="19" t="s">
        <v>4491</v>
      </c>
      <c r="C3279" s="19" t="s">
        <v>3600</v>
      </c>
      <c r="D3279" s="19" t="s">
        <v>4798</v>
      </c>
      <c r="E3279" s="20" t="s">
        <v>21</v>
      </c>
      <c r="F3279" s="19" t="s">
        <v>21</v>
      </c>
      <c r="G3279" s="180">
        <v>72619</v>
      </c>
      <c r="H3279" s="21" t="s">
        <v>4803</v>
      </c>
      <c r="I3279" s="19" t="s">
        <v>15692</v>
      </c>
      <c r="J3279" s="19" t="s">
        <v>23</v>
      </c>
      <c r="K3279" s="20" t="s">
        <v>14313</v>
      </c>
      <c r="L3279" s="19" t="s">
        <v>25</v>
      </c>
    </row>
    <row r="3280" spans="1:12" x14ac:dyDescent="0.25">
      <c r="A3280" s="19" t="s">
        <v>4490</v>
      </c>
      <c r="B3280" s="19" t="s">
        <v>4491</v>
      </c>
      <c r="C3280" s="19" t="s">
        <v>3600</v>
      </c>
      <c r="D3280" s="19" t="s">
        <v>4798</v>
      </c>
      <c r="E3280" s="20" t="s">
        <v>21</v>
      </c>
      <c r="F3280" s="19" t="s">
        <v>21</v>
      </c>
      <c r="G3280" s="180">
        <v>72620</v>
      </c>
      <c r="H3280" s="21" t="s">
        <v>4805</v>
      </c>
      <c r="I3280" s="19" t="s">
        <v>15692</v>
      </c>
      <c r="J3280" s="19" t="s">
        <v>23</v>
      </c>
      <c r="K3280" s="20" t="s">
        <v>14314</v>
      </c>
      <c r="L3280" s="19" t="s">
        <v>25</v>
      </c>
    </row>
    <row r="3281" spans="1:12" x14ac:dyDescent="0.25">
      <c r="A3281" s="19" t="s">
        <v>4490</v>
      </c>
      <c r="B3281" s="19" t="s">
        <v>4491</v>
      </c>
      <c r="C3281" s="19" t="s">
        <v>3600</v>
      </c>
      <c r="D3281" s="19" t="s">
        <v>4798</v>
      </c>
      <c r="E3281" s="20" t="s">
        <v>21</v>
      </c>
      <c r="F3281" s="19" t="s">
        <v>21</v>
      </c>
      <c r="G3281" s="180">
        <v>72621</v>
      </c>
      <c r="H3281" s="21" t="s">
        <v>4806</v>
      </c>
      <c r="I3281" s="19" t="s">
        <v>15692</v>
      </c>
      <c r="J3281" s="19" t="s">
        <v>23</v>
      </c>
      <c r="K3281" s="20" t="s">
        <v>3274</v>
      </c>
      <c r="L3281" s="19" t="s">
        <v>25</v>
      </c>
    </row>
    <row r="3282" spans="1:12" x14ac:dyDescent="0.25">
      <c r="A3282" s="19" t="s">
        <v>4490</v>
      </c>
      <c r="B3282" s="19" t="s">
        <v>4491</v>
      </c>
      <c r="C3282" s="19" t="s">
        <v>3600</v>
      </c>
      <c r="D3282" s="19" t="s">
        <v>4798</v>
      </c>
      <c r="E3282" s="20" t="s">
        <v>21</v>
      </c>
      <c r="F3282" s="19" t="s">
        <v>21</v>
      </c>
      <c r="G3282" s="180">
        <v>72667</v>
      </c>
      <c r="H3282" s="21" t="s">
        <v>4807</v>
      </c>
      <c r="I3282" s="19" t="s">
        <v>15692</v>
      </c>
      <c r="J3282" s="19" t="s">
        <v>23</v>
      </c>
      <c r="K3282" s="20" t="s">
        <v>14315</v>
      </c>
      <c r="L3282" s="19" t="s">
        <v>25</v>
      </c>
    </row>
    <row r="3283" spans="1:12" x14ac:dyDescent="0.25">
      <c r="A3283" s="19" t="s">
        <v>4490</v>
      </c>
      <c r="B3283" s="19" t="s">
        <v>4491</v>
      </c>
      <c r="C3283" s="19" t="s">
        <v>3600</v>
      </c>
      <c r="D3283" s="19" t="s">
        <v>4798</v>
      </c>
      <c r="E3283" s="20" t="s">
        <v>21</v>
      </c>
      <c r="F3283" s="19" t="s">
        <v>21</v>
      </c>
      <c r="G3283" s="180">
        <v>72668</v>
      </c>
      <c r="H3283" s="21" t="s">
        <v>4809</v>
      </c>
      <c r="I3283" s="19" t="s">
        <v>15692</v>
      </c>
      <c r="J3283" s="19" t="s">
        <v>23</v>
      </c>
      <c r="K3283" s="20" t="s">
        <v>568</v>
      </c>
      <c r="L3283" s="19" t="s">
        <v>25</v>
      </c>
    </row>
    <row r="3284" spans="1:12" x14ac:dyDescent="0.25">
      <c r="A3284" s="19" t="s">
        <v>4490</v>
      </c>
      <c r="B3284" s="19" t="s">
        <v>4491</v>
      </c>
      <c r="C3284" s="19" t="s">
        <v>3600</v>
      </c>
      <c r="D3284" s="19" t="s">
        <v>4798</v>
      </c>
      <c r="E3284" s="20" t="s">
        <v>21</v>
      </c>
      <c r="F3284" s="19" t="s">
        <v>21</v>
      </c>
      <c r="G3284" s="180">
        <v>72669</v>
      </c>
      <c r="H3284" s="21" t="s">
        <v>4811</v>
      </c>
      <c r="I3284" s="19" t="s">
        <v>15692</v>
      </c>
      <c r="J3284" s="19" t="s">
        <v>23</v>
      </c>
      <c r="K3284" s="20" t="s">
        <v>14316</v>
      </c>
      <c r="L3284" s="19" t="s">
        <v>25</v>
      </c>
    </row>
    <row r="3285" spans="1:12" x14ac:dyDescent="0.25">
      <c r="A3285" s="19" t="s">
        <v>4490</v>
      </c>
      <c r="B3285" s="19" t="s">
        <v>4491</v>
      </c>
      <c r="C3285" s="19" t="s">
        <v>3600</v>
      </c>
      <c r="D3285" s="19" t="s">
        <v>4798</v>
      </c>
      <c r="E3285" s="20" t="s">
        <v>21</v>
      </c>
      <c r="F3285" s="19" t="s">
        <v>21</v>
      </c>
      <c r="G3285" s="180">
        <v>72681</v>
      </c>
      <c r="H3285" s="21" t="s">
        <v>4812</v>
      </c>
      <c r="I3285" s="19" t="s">
        <v>15692</v>
      </c>
      <c r="J3285" s="19" t="s">
        <v>23</v>
      </c>
      <c r="K3285" s="20" t="s">
        <v>14317</v>
      </c>
      <c r="L3285" s="19" t="s">
        <v>25</v>
      </c>
    </row>
    <row r="3286" spans="1:12" x14ac:dyDescent="0.25">
      <c r="A3286" s="19" t="s">
        <v>4490</v>
      </c>
      <c r="B3286" s="19" t="s">
        <v>4491</v>
      </c>
      <c r="C3286" s="19" t="s">
        <v>3600</v>
      </c>
      <c r="D3286" s="19" t="s">
        <v>4798</v>
      </c>
      <c r="E3286" s="20" t="s">
        <v>21</v>
      </c>
      <c r="F3286" s="19" t="s">
        <v>21</v>
      </c>
      <c r="G3286" s="180">
        <v>72682</v>
      </c>
      <c r="H3286" s="21" t="s">
        <v>4813</v>
      </c>
      <c r="I3286" s="19" t="s">
        <v>15692</v>
      </c>
      <c r="J3286" s="19" t="s">
        <v>23</v>
      </c>
      <c r="K3286" s="20" t="s">
        <v>14318</v>
      </c>
      <c r="L3286" s="19" t="s">
        <v>25</v>
      </c>
    </row>
    <row r="3287" spans="1:12" x14ac:dyDescent="0.25">
      <c r="A3287" s="19" t="s">
        <v>4490</v>
      </c>
      <c r="B3287" s="19" t="s">
        <v>4491</v>
      </c>
      <c r="C3287" s="19" t="s">
        <v>3600</v>
      </c>
      <c r="D3287" s="19" t="s">
        <v>4798</v>
      </c>
      <c r="E3287" s="20" t="s">
        <v>21</v>
      </c>
      <c r="F3287" s="19" t="s">
        <v>21</v>
      </c>
      <c r="G3287" s="180">
        <v>72683</v>
      </c>
      <c r="H3287" s="21" t="s">
        <v>4814</v>
      </c>
      <c r="I3287" s="19" t="s">
        <v>15692</v>
      </c>
      <c r="J3287" s="19" t="s">
        <v>23</v>
      </c>
      <c r="K3287" s="20" t="s">
        <v>14319</v>
      </c>
      <c r="L3287" s="19" t="s">
        <v>25</v>
      </c>
    </row>
    <row r="3288" spans="1:12" x14ac:dyDescent="0.25">
      <c r="A3288" s="19" t="s">
        <v>4490</v>
      </c>
      <c r="B3288" s="19" t="s">
        <v>4491</v>
      </c>
      <c r="C3288" s="19" t="s">
        <v>3600</v>
      </c>
      <c r="D3288" s="19" t="s">
        <v>4798</v>
      </c>
      <c r="E3288" s="20" t="s">
        <v>21</v>
      </c>
      <c r="F3288" s="19" t="s">
        <v>21</v>
      </c>
      <c r="G3288" s="180">
        <v>72719</v>
      </c>
      <c r="H3288" s="21" t="s">
        <v>4815</v>
      </c>
      <c r="I3288" s="19" t="s">
        <v>15692</v>
      </c>
      <c r="J3288" s="19" t="s">
        <v>23</v>
      </c>
      <c r="K3288" s="20" t="s">
        <v>14320</v>
      </c>
      <c r="L3288" s="19" t="s">
        <v>25</v>
      </c>
    </row>
    <row r="3289" spans="1:12" x14ac:dyDescent="0.25">
      <c r="A3289" s="19" t="s">
        <v>4490</v>
      </c>
      <c r="B3289" s="19" t="s">
        <v>4491</v>
      </c>
      <c r="C3289" s="19" t="s">
        <v>3600</v>
      </c>
      <c r="D3289" s="19" t="s">
        <v>4798</v>
      </c>
      <c r="E3289" s="20" t="s">
        <v>21</v>
      </c>
      <c r="F3289" s="19" t="s">
        <v>21</v>
      </c>
      <c r="G3289" s="180">
        <v>72720</v>
      </c>
      <c r="H3289" s="21" t="s">
        <v>4816</v>
      </c>
      <c r="I3289" s="19" t="s">
        <v>15692</v>
      </c>
      <c r="J3289" s="19" t="s">
        <v>23</v>
      </c>
      <c r="K3289" s="20" t="s">
        <v>14321</v>
      </c>
      <c r="L3289" s="19" t="s">
        <v>25</v>
      </c>
    </row>
    <row r="3290" spans="1:12" x14ac:dyDescent="0.25">
      <c r="A3290" s="19" t="s">
        <v>4490</v>
      </c>
      <c r="B3290" s="19" t="s">
        <v>4491</v>
      </c>
      <c r="C3290" s="19" t="s">
        <v>3600</v>
      </c>
      <c r="D3290" s="19" t="s">
        <v>4798</v>
      </c>
      <c r="E3290" s="20" t="s">
        <v>21</v>
      </c>
      <c r="F3290" s="19" t="s">
        <v>21</v>
      </c>
      <c r="G3290" s="180">
        <v>72721</v>
      </c>
      <c r="H3290" s="21" t="s">
        <v>4817</v>
      </c>
      <c r="I3290" s="19" t="s">
        <v>15692</v>
      </c>
      <c r="J3290" s="19" t="s">
        <v>23</v>
      </c>
      <c r="K3290" s="20" t="s">
        <v>14322</v>
      </c>
      <c r="L3290" s="19" t="s">
        <v>25</v>
      </c>
    </row>
    <row r="3291" spans="1:12" x14ac:dyDescent="0.25">
      <c r="A3291" s="19" t="s">
        <v>4490</v>
      </c>
      <c r="B3291" s="19" t="s">
        <v>4491</v>
      </c>
      <c r="C3291" s="19" t="s">
        <v>3600</v>
      </c>
      <c r="D3291" s="19" t="s">
        <v>4798</v>
      </c>
      <c r="E3291" s="20" t="s">
        <v>21</v>
      </c>
      <c r="F3291" s="19" t="s">
        <v>21</v>
      </c>
      <c r="G3291" s="180">
        <v>89358</v>
      </c>
      <c r="H3291" s="21" t="s">
        <v>4818</v>
      </c>
      <c r="I3291" s="19" t="s">
        <v>15692</v>
      </c>
      <c r="J3291" s="19" t="s">
        <v>23</v>
      </c>
      <c r="K3291" s="20" t="s">
        <v>3443</v>
      </c>
      <c r="L3291" s="19" t="s">
        <v>25</v>
      </c>
    </row>
    <row r="3292" spans="1:12" x14ac:dyDescent="0.25">
      <c r="A3292" s="19" t="s">
        <v>4490</v>
      </c>
      <c r="B3292" s="19" t="s">
        <v>4491</v>
      </c>
      <c r="C3292" s="19" t="s">
        <v>3600</v>
      </c>
      <c r="D3292" s="19" t="s">
        <v>4798</v>
      </c>
      <c r="E3292" s="20" t="s">
        <v>21</v>
      </c>
      <c r="F3292" s="19" t="s">
        <v>21</v>
      </c>
      <c r="G3292" s="180">
        <v>89359</v>
      </c>
      <c r="H3292" s="21" t="s">
        <v>4820</v>
      </c>
      <c r="I3292" s="19" t="s">
        <v>15692</v>
      </c>
      <c r="J3292" s="19" t="s">
        <v>23</v>
      </c>
      <c r="K3292" s="20" t="s">
        <v>11936</v>
      </c>
      <c r="L3292" s="19" t="s">
        <v>25</v>
      </c>
    </row>
    <row r="3293" spans="1:12" x14ac:dyDescent="0.25">
      <c r="A3293" s="19" t="s">
        <v>4490</v>
      </c>
      <c r="B3293" s="19" t="s">
        <v>4491</v>
      </c>
      <c r="C3293" s="19" t="s">
        <v>3600</v>
      </c>
      <c r="D3293" s="19" t="s">
        <v>4798</v>
      </c>
      <c r="E3293" s="20" t="s">
        <v>21</v>
      </c>
      <c r="F3293" s="19" t="s">
        <v>21</v>
      </c>
      <c r="G3293" s="180">
        <v>89360</v>
      </c>
      <c r="H3293" s="21" t="s">
        <v>4821</v>
      </c>
      <c r="I3293" s="19" t="s">
        <v>15692</v>
      </c>
      <c r="J3293" s="19" t="s">
        <v>23</v>
      </c>
      <c r="K3293" s="20" t="s">
        <v>9402</v>
      </c>
      <c r="L3293" s="19" t="s">
        <v>25</v>
      </c>
    </row>
    <row r="3294" spans="1:12" x14ac:dyDescent="0.25">
      <c r="A3294" s="19" t="s">
        <v>4490</v>
      </c>
      <c r="B3294" s="19" t="s">
        <v>4491</v>
      </c>
      <c r="C3294" s="19" t="s">
        <v>3600</v>
      </c>
      <c r="D3294" s="19" t="s">
        <v>4798</v>
      </c>
      <c r="E3294" s="20" t="s">
        <v>21</v>
      </c>
      <c r="F3294" s="19" t="s">
        <v>21</v>
      </c>
      <c r="G3294" s="180">
        <v>89361</v>
      </c>
      <c r="H3294" s="21" t="s">
        <v>4823</v>
      </c>
      <c r="I3294" s="19" t="s">
        <v>15692</v>
      </c>
      <c r="J3294" s="19" t="s">
        <v>23</v>
      </c>
      <c r="K3294" s="20" t="s">
        <v>3579</v>
      </c>
      <c r="L3294" s="19" t="s">
        <v>25</v>
      </c>
    </row>
    <row r="3295" spans="1:12" x14ac:dyDescent="0.25">
      <c r="A3295" s="19" t="s">
        <v>4490</v>
      </c>
      <c r="B3295" s="19" t="s">
        <v>4491</v>
      </c>
      <c r="C3295" s="19" t="s">
        <v>3600</v>
      </c>
      <c r="D3295" s="19" t="s">
        <v>4798</v>
      </c>
      <c r="E3295" s="20" t="s">
        <v>21</v>
      </c>
      <c r="F3295" s="19" t="s">
        <v>21</v>
      </c>
      <c r="G3295" s="180">
        <v>89362</v>
      </c>
      <c r="H3295" s="21" t="s">
        <v>4824</v>
      </c>
      <c r="I3295" s="19" t="s">
        <v>15692</v>
      </c>
      <c r="J3295" s="19" t="s">
        <v>23</v>
      </c>
      <c r="K3295" s="20" t="s">
        <v>5045</v>
      </c>
      <c r="L3295" s="19" t="s">
        <v>25</v>
      </c>
    </row>
    <row r="3296" spans="1:12" x14ac:dyDescent="0.25">
      <c r="A3296" s="19" t="s">
        <v>4490</v>
      </c>
      <c r="B3296" s="19" t="s">
        <v>4491</v>
      </c>
      <c r="C3296" s="19" t="s">
        <v>3600</v>
      </c>
      <c r="D3296" s="19" t="s">
        <v>4798</v>
      </c>
      <c r="E3296" s="20" t="s">
        <v>21</v>
      </c>
      <c r="F3296" s="19" t="s">
        <v>21</v>
      </c>
      <c r="G3296" s="180">
        <v>89363</v>
      </c>
      <c r="H3296" s="21" t="s">
        <v>4825</v>
      </c>
      <c r="I3296" s="19" t="s">
        <v>15692</v>
      </c>
      <c r="J3296" s="19" t="s">
        <v>23</v>
      </c>
      <c r="K3296" s="20" t="s">
        <v>3114</v>
      </c>
      <c r="L3296" s="19" t="s">
        <v>25</v>
      </c>
    </row>
    <row r="3297" spans="1:12" x14ac:dyDescent="0.25">
      <c r="A3297" s="19" t="s">
        <v>4490</v>
      </c>
      <c r="B3297" s="19" t="s">
        <v>4491</v>
      </c>
      <c r="C3297" s="19" t="s">
        <v>3600</v>
      </c>
      <c r="D3297" s="19" t="s">
        <v>4798</v>
      </c>
      <c r="E3297" s="20" t="s">
        <v>21</v>
      </c>
      <c r="F3297" s="19" t="s">
        <v>21</v>
      </c>
      <c r="G3297" s="180">
        <v>89364</v>
      </c>
      <c r="H3297" s="21" t="s">
        <v>4826</v>
      </c>
      <c r="I3297" s="19" t="s">
        <v>15692</v>
      </c>
      <c r="J3297" s="19" t="s">
        <v>23</v>
      </c>
      <c r="K3297" s="20" t="s">
        <v>3422</v>
      </c>
      <c r="L3297" s="19" t="s">
        <v>25</v>
      </c>
    </row>
    <row r="3298" spans="1:12" x14ac:dyDescent="0.25">
      <c r="A3298" s="19" t="s">
        <v>4490</v>
      </c>
      <c r="B3298" s="19" t="s">
        <v>4491</v>
      </c>
      <c r="C3298" s="19" t="s">
        <v>3600</v>
      </c>
      <c r="D3298" s="19" t="s">
        <v>4798</v>
      </c>
      <c r="E3298" s="20" t="s">
        <v>21</v>
      </c>
      <c r="F3298" s="19" t="s">
        <v>21</v>
      </c>
      <c r="G3298" s="180">
        <v>89365</v>
      </c>
      <c r="H3298" s="21" t="s">
        <v>4828</v>
      </c>
      <c r="I3298" s="19" t="s">
        <v>15692</v>
      </c>
      <c r="J3298" s="19" t="s">
        <v>23</v>
      </c>
      <c r="K3298" s="20" t="s">
        <v>3193</v>
      </c>
      <c r="L3298" s="19" t="s">
        <v>25</v>
      </c>
    </row>
    <row r="3299" spans="1:12" x14ac:dyDescent="0.25">
      <c r="A3299" s="19" t="s">
        <v>4490</v>
      </c>
      <c r="B3299" s="19" t="s">
        <v>4491</v>
      </c>
      <c r="C3299" s="19" t="s">
        <v>3600</v>
      </c>
      <c r="D3299" s="19" t="s">
        <v>4798</v>
      </c>
      <c r="E3299" s="20" t="s">
        <v>21</v>
      </c>
      <c r="F3299" s="19" t="s">
        <v>21</v>
      </c>
      <c r="G3299" s="180">
        <v>89366</v>
      </c>
      <c r="H3299" s="21" t="s">
        <v>4830</v>
      </c>
      <c r="I3299" s="19" t="s">
        <v>15692</v>
      </c>
      <c r="J3299" s="19" t="s">
        <v>23</v>
      </c>
      <c r="K3299" s="20" t="s">
        <v>13658</v>
      </c>
      <c r="L3299" s="19" t="s">
        <v>25</v>
      </c>
    </row>
    <row r="3300" spans="1:12" x14ac:dyDescent="0.25">
      <c r="A3300" s="19" t="s">
        <v>4490</v>
      </c>
      <c r="B3300" s="19" t="s">
        <v>4491</v>
      </c>
      <c r="C3300" s="19" t="s">
        <v>3600</v>
      </c>
      <c r="D3300" s="19" t="s">
        <v>4798</v>
      </c>
      <c r="E3300" s="20" t="s">
        <v>21</v>
      </c>
      <c r="F3300" s="19" t="s">
        <v>21</v>
      </c>
      <c r="G3300" s="180">
        <v>89367</v>
      </c>
      <c r="H3300" s="21" t="s">
        <v>4832</v>
      </c>
      <c r="I3300" s="19" t="s">
        <v>15692</v>
      </c>
      <c r="J3300" s="19" t="s">
        <v>23</v>
      </c>
      <c r="K3300" s="20" t="s">
        <v>4866</v>
      </c>
      <c r="L3300" s="19" t="s">
        <v>25</v>
      </c>
    </row>
    <row r="3301" spans="1:12" x14ac:dyDescent="0.25">
      <c r="A3301" s="19" t="s">
        <v>4490</v>
      </c>
      <c r="B3301" s="19" t="s">
        <v>4491</v>
      </c>
      <c r="C3301" s="19" t="s">
        <v>3600</v>
      </c>
      <c r="D3301" s="19" t="s">
        <v>4798</v>
      </c>
      <c r="E3301" s="20" t="s">
        <v>21</v>
      </c>
      <c r="F3301" s="19" t="s">
        <v>21</v>
      </c>
      <c r="G3301" s="180">
        <v>89368</v>
      </c>
      <c r="H3301" s="21" t="s">
        <v>4833</v>
      </c>
      <c r="I3301" s="19" t="s">
        <v>15692</v>
      </c>
      <c r="J3301" s="19" t="s">
        <v>23</v>
      </c>
      <c r="K3301" s="20" t="s">
        <v>68</v>
      </c>
      <c r="L3301" s="19" t="s">
        <v>25</v>
      </c>
    </row>
    <row r="3302" spans="1:12" x14ac:dyDescent="0.25">
      <c r="A3302" s="19" t="s">
        <v>4490</v>
      </c>
      <c r="B3302" s="19" t="s">
        <v>4491</v>
      </c>
      <c r="C3302" s="19" t="s">
        <v>3600</v>
      </c>
      <c r="D3302" s="19" t="s">
        <v>4798</v>
      </c>
      <c r="E3302" s="20" t="s">
        <v>21</v>
      </c>
      <c r="F3302" s="19" t="s">
        <v>21</v>
      </c>
      <c r="G3302" s="180">
        <v>89369</v>
      </c>
      <c r="H3302" s="21" t="s">
        <v>4834</v>
      </c>
      <c r="I3302" s="19" t="s">
        <v>15692</v>
      </c>
      <c r="J3302" s="19" t="s">
        <v>23</v>
      </c>
      <c r="K3302" s="20" t="s">
        <v>3634</v>
      </c>
      <c r="L3302" s="19" t="s">
        <v>25</v>
      </c>
    </row>
    <row r="3303" spans="1:12" x14ac:dyDescent="0.25">
      <c r="A3303" s="19" t="s">
        <v>4490</v>
      </c>
      <c r="B3303" s="19" t="s">
        <v>4491</v>
      </c>
      <c r="C3303" s="19" t="s">
        <v>3600</v>
      </c>
      <c r="D3303" s="19" t="s">
        <v>4798</v>
      </c>
      <c r="E3303" s="20" t="s">
        <v>21</v>
      </c>
      <c r="F3303" s="19" t="s">
        <v>21</v>
      </c>
      <c r="G3303" s="180">
        <v>89370</v>
      </c>
      <c r="H3303" s="21" t="s">
        <v>4835</v>
      </c>
      <c r="I3303" s="19" t="s">
        <v>15692</v>
      </c>
      <c r="J3303" s="19" t="s">
        <v>23</v>
      </c>
      <c r="K3303" s="20" t="s">
        <v>3554</v>
      </c>
      <c r="L3303" s="19" t="s">
        <v>25</v>
      </c>
    </row>
    <row r="3304" spans="1:12" x14ac:dyDescent="0.25">
      <c r="A3304" s="19" t="s">
        <v>4490</v>
      </c>
      <c r="B3304" s="19" t="s">
        <v>4491</v>
      </c>
      <c r="C3304" s="19" t="s">
        <v>3600</v>
      </c>
      <c r="D3304" s="19" t="s">
        <v>4798</v>
      </c>
      <c r="E3304" s="20" t="s">
        <v>21</v>
      </c>
      <c r="F3304" s="19" t="s">
        <v>21</v>
      </c>
      <c r="G3304" s="180">
        <v>89371</v>
      </c>
      <c r="H3304" s="21" t="s">
        <v>4837</v>
      </c>
      <c r="I3304" s="19" t="s">
        <v>15692</v>
      </c>
      <c r="J3304" s="19" t="s">
        <v>23</v>
      </c>
      <c r="K3304" s="20" t="s">
        <v>14323</v>
      </c>
      <c r="L3304" s="19" t="s">
        <v>25</v>
      </c>
    </row>
    <row r="3305" spans="1:12" x14ac:dyDescent="0.25">
      <c r="A3305" s="19" t="s">
        <v>4490</v>
      </c>
      <c r="B3305" s="19" t="s">
        <v>4491</v>
      </c>
      <c r="C3305" s="19" t="s">
        <v>3600</v>
      </c>
      <c r="D3305" s="19" t="s">
        <v>4798</v>
      </c>
      <c r="E3305" s="20" t="s">
        <v>21</v>
      </c>
      <c r="F3305" s="19" t="s">
        <v>21</v>
      </c>
      <c r="G3305" s="180">
        <v>89372</v>
      </c>
      <c r="H3305" s="21" t="s">
        <v>4839</v>
      </c>
      <c r="I3305" s="19" t="s">
        <v>15692</v>
      </c>
      <c r="J3305" s="19" t="s">
        <v>23</v>
      </c>
      <c r="K3305" s="20" t="s">
        <v>3890</v>
      </c>
      <c r="L3305" s="19" t="s">
        <v>25</v>
      </c>
    </row>
    <row r="3306" spans="1:12" x14ac:dyDescent="0.25">
      <c r="A3306" s="19" t="s">
        <v>4490</v>
      </c>
      <c r="B3306" s="19" t="s">
        <v>4491</v>
      </c>
      <c r="C3306" s="19" t="s">
        <v>3600</v>
      </c>
      <c r="D3306" s="19" t="s">
        <v>4798</v>
      </c>
      <c r="E3306" s="20" t="s">
        <v>21</v>
      </c>
      <c r="F3306" s="19" t="s">
        <v>21</v>
      </c>
      <c r="G3306" s="180">
        <v>89373</v>
      </c>
      <c r="H3306" s="21" t="s">
        <v>4841</v>
      </c>
      <c r="I3306" s="19" t="s">
        <v>15692</v>
      </c>
      <c r="J3306" s="19" t="s">
        <v>23</v>
      </c>
      <c r="K3306" s="20" t="s">
        <v>9466</v>
      </c>
      <c r="L3306" s="19" t="s">
        <v>25</v>
      </c>
    </row>
    <row r="3307" spans="1:12" x14ac:dyDescent="0.25">
      <c r="A3307" s="19" t="s">
        <v>4490</v>
      </c>
      <c r="B3307" s="19" t="s">
        <v>4491</v>
      </c>
      <c r="C3307" s="19" t="s">
        <v>3600</v>
      </c>
      <c r="D3307" s="19" t="s">
        <v>4798</v>
      </c>
      <c r="E3307" s="20" t="s">
        <v>21</v>
      </c>
      <c r="F3307" s="19" t="s">
        <v>21</v>
      </c>
      <c r="G3307" s="180">
        <v>89374</v>
      </c>
      <c r="H3307" s="21" t="s">
        <v>4843</v>
      </c>
      <c r="I3307" s="19" t="s">
        <v>15692</v>
      </c>
      <c r="J3307" s="19" t="s">
        <v>23</v>
      </c>
      <c r="K3307" s="20" t="s">
        <v>3130</v>
      </c>
      <c r="L3307" s="19" t="s">
        <v>25</v>
      </c>
    </row>
    <row r="3308" spans="1:12" x14ac:dyDescent="0.25">
      <c r="A3308" s="19" t="s">
        <v>4490</v>
      </c>
      <c r="B3308" s="19" t="s">
        <v>4491</v>
      </c>
      <c r="C3308" s="19" t="s">
        <v>3600</v>
      </c>
      <c r="D3308" s="19" t="s">
        <v>4798</v>
      </c>
      <c r="E3308" s="20" t="s">
        <v>21</v>
      </c>
      <c r="F3308" s="19" t="s">
        <v>21</v>
      </c>
      <c r="G3308" s="180">
        <v>89375</v>
      </c>
      <c r="H3308" s="21" t="s">
        <v>4844</v>
      </c>
      <c r="I3308" s="19" t="s">
        <v>15692</v>
      </c>
      <c r="J3308" s="19" t="s">
        <v>23</v>
      </c>
      <c r="K3308" s="20" t="s">
        <v>1525</v>
      </c>
      <c r="L3308" s="19" t="s">
        <v>25</v>
      </c>
    </row>
    <row r="3309" spans="1:12" x14ac:dyDescent="0.25">
      <c r="A3309" s="19" t="s">
        <v>4490</v>
      </c>
      <c r="B3309" s="19" t="s">
        <v>4491</v>
      </c>
      <c r="C3309" s="19" t="s">
        <v>3600</v>
      </c>
      <c r="D3309" s="19" t="s">
        <v>4798</v>
      </c>
      <c r="E3309" s="20" t="s">
        <v>21</v>
      </c>
      <c r="F3309" s="19" t="s">
        <v>21</v>
      </c>
      <c r="G3309" s="180">
        <v>89376</v>
      </c>
      <c r="H3309" s="21" t="s">
        <v>4846</v>
      </c>
      <c r="I3309" s="19" t="s">
        <v>15692</v>
      </c>
      <c r="J3309" s="19" t="s">
        <v>23</v>
      </c>
      <c r="K3309" s="20" t="s">
        <v>170</v>
      </c>
      <c r="L3309" s="19" t="s">
        <v>25</v>
      </c>
    </row>
    <row r="3310" spans="1:12" x14ac:dyDescent="0.25">
      <c r="A3310" s="19" t="s">
        <v>4490</v>
      </c>
      <c r="B3310" s="19" t="s">
        <v>4491</v>
      </c>
      <c r="C3310" s="19" t="s">
        <v>3600</v>
      </c>
      <c r="D3310" s="19" t="s">
        <v>4798</v>
      </c>
      <c r="E3310" s="20" t="s">
        <v>21</v>
      </c>
      <c r="F3310" s="19" t="s">
        <v>21</v>
      </c>
      <c r="G3310" s="180">
        <v>89377</v>
      </c>
      <c r="H3310" s="21" t="s">
        <v>4848</v>
      </c>
      <c r="I3310" s="19" t="s">
        <v>15692</v>
      </c>
      <c r="J3310" s="19" t="s">
        <v>23</v>
      </c>
      <c r="K3310" s="20" t="s">
        <v>3151</v>
      </c>
      <c r="L3310" s="19" t="s">
        <v>25</v>
      </c>
    </row>
    <row r="3311" spans="1:12" x14ac:dyDescent="0.25">
      <c r="A3311" s="19" t="s">
        <v>4490</v>
      </c>
      <c r="B3311" s="19" t="s">
        <v>4491</v>
      </c>
      <c r="C3311" s="19" t="s">
        <v>3600</v>
      </c>
      <c r="D3311" s="19" t="s">
        <v>4798</v>
      </c>
      <c r="E3311" s="20" t="s">
        <v>21</v>
      </c>
      <c r="F3311" s="19" t="s">
        <v>21</v>
      </c>
      <c r="G3311" s="180">
        <v>89378</v>
      </c>
      <c r="H3311" s="21" t="s">
        <v>4850</v>
      </c>
      <c r="I3311" s="19" t="s">
        <v>15692</v>
      </c>
      <c r="J3311" s="19" t="s">
        <v>23</v>
      </c>
      <c r="K3311" s="20" t="s">
        <v>12935</v>
      </c>
      <c r="L3311" s="19" t="s">
        <v>25</v>
      </c>
    </row>
    <row r="3312" spans="1:12" x14ac:dyDescent="0.25">
      <c r="A3312" s="19" t="s">
        <v>4490</v>
      </c>
      <c r="B3312" s="19" t="s">
        <v>4491</v>
      </c>
      <c r="C3312" s="19" t="s">
        <v>3600</v>
      </c>
      <c r="D3312" s="19" t="s">
        <v>4798</v>
      </c>
      <c r="E3312" s="20" t="s">
        <v>21</v>
      </c>
      <c r="F3312" s="19" t="s">
        <v>21</v>
      </c>
      <c r="G3312" s="180">
        <v>89379</v>
      </c>
      <c r="H3312" s="21" t="s">
        <v>4852</v>
      </c>
      <c r="I3312" s="19" t="s">
        <v>15692</v>
      </c>
      <c r="J3312" s="19" t="s">
        <v>23</v>
      </c>
      <c r="K3312" s="20" t="s">
        <v>1463</v>
      </c>
      <c r="L3312" s="19" t="s">
        <v>25</v>
      </c>
    </row>
    <row r="3313" spans="1:12" x14ac:dyDescent="0.25">
      <c r="A3313" s="19" t="s">
        <v>4490</v>
      </c>
      <c r="B3313" s="19" t="s">
        <v>4491</v>
      </c>
      <c r="C3313" s="19" t="s">
        <v>3600</v>
      </c>
      <c r="D3313" s="19" t="s">
        <v>4798</v>
      </c>
      <c r="E3313" s="20" t="s">
        <v>21</v>
      </c>
      <c r="F3313" s="19" t="s">
        <v>21</v>
      </c>
      <c r="G3313" s="180">
        <v>89380</v>
      </c>
      <c r="H3313" s="21" t="s">
        <v>4854</v>
      </c>
      <c r="I3313" s="19" t="s">
        <v>15692</v>
      </c>
      <c r="J3313" s="19" t="s">
        <v>23</v>
      </c>
      <c r="K3313" s="20" t="s">
        <v>3035</v>
      </c>
      <c r="L3313" s="19" t="s">
        <v>25</v>
      </c>
    </row>
    <row r="3314" spans="1:12" x14ac:dyDescent="0.25">
      <c r="A3314" s="19" t="s">
        <v>4490</v>
      </c>
      <c r="B3314" s="19" t="s">
        <v>4491</v>
      </c>
      <c r="C3314" s="19" t="s">
        <v>3600</v>
      </c>
      <c r="D3314" s="19" t="s">
        <v>4798</v>
      </c>
      <c r="E3314" s="20" t="s">
        <v>21</v>
      </c>
      <c r="F3314" s="19" t="s">
        <v>21</v>
      </c>
      <c r="G3314" s="180">
        <v>89381</v>
      </c>
      <c r="H3314" s="21" t="s">
        <v>4855</v>
      </c>
      <c r="I3314" s="19" t="s">
        <v>15692</v>
      </c>
      <c r="J3314" s="19" t="s">
        <v>23</v>
      </c>
      <c r="K3314" s="20" t="s">
        <v>13740</v>
      </c>
      <c r="L3314" s="19" t="s">
        <v>25</v>
      </c>
    </row>
    <row r="3315" spans="1:12" x14ac:dyDescent="0.25">
      <c r="A3315" s="19" t="s">
        <v>4490</v>
      </c>
      <c r="B3315" s="19" t="s">
        <v>4491</v>
      </c>
      <c r="C3315" s="19" t="s">
        <v>3600</v>
      </c>
      <c r="D3315" s="19" t="s">
        <v>4798</v>
      </c>
      <c r="E3315" s="20" t="s">
        <v>21</v>
      </c>
      <c r="F3315" s="19" t="s">
        <v>21</v>
      </c>
      <c r="G3315" s="180">
        <v>89382</v>
      </c>
      <c r="H3315" s="21" t="s">
        <v>4857</v>
      </c>
      <c r="I3315" s="19" t="s">
        <v>15692</v>
      </c>
      <c r="J3315" s="19" t="s">
        <v>23</v>
      </c>
      <c r="K3315" s="20" t="s">
        <v>10725</v>
      </c>
      <c r="L3315" s="19" t="s">
        <v>25</v>
      </c>
    </row>
    <row r="3316" spans="1:12" x14ac:dyDescent="0.25">
      <c r="A3316" s="19" t="s">
        <v>4490</v>
      </c>
      <c r="B3316" s="19" t="s">
        <v>4491</v>
      </c>
      <c r="C3316" s="19" t="s">
        <v>3600</v>
      </c>
      <c r="D3316" s="19" t="s">
        <v>4798</v>
      </c>
      <c r="E3316" s="20" t="s">
        <v>21</v>
      </c>
      <c r="F3316" s="19" t="s">
        <v>21</v>
      </c>
      <c r="G3316" s="180">
        <v>89383</v>
      </c>
      <c r="H3316" s="21" t="s">
        <v>4859</v>
      </c>
      <c r="I3316" s="19" t="s">
        <v>15692</v>
      </c>
      <c r="J3316" s="19" t="s">
        <v>23</v>
      </c>
      <c r="K3316" s="20" t="s">
        <v>721</v>
      </c>
      <c r="L3316" s="19" t="s">
        <v>25</v>
      </c>
    </row>
    <row r="3317" spans="1:12" x14ac:dyDescent="0.25">
      <c r="A3317" s="19" t="s">
        <v>4490</v>
      </c>
      <c r="B3317" s="19" t="s">
        <v>4491</v>
      </c>
      <c r="C3317" s="19" t="s">
        <v>3600</v>
      </c>
      <c r="D3317" s="19" t="s">
        <v>4798</v>
      </c>
      <c r="E3317" s="20" t="s">
        <v>21</v>
      </c>
      <c r="F3317" s="19" t="s">
        <v>21</v>
      </c>
      <c r="G3317" s="180">
        <v>89384</v>
      </c>
      <c r="H3317" s="21" t="s">
        <v>4860</v>
      </c>
      <c r="I3317" s="19" t="s">
        <v>15692</v>
      </c>
      <c r="J3317" s="19" t="s">
        <v>23</v>
      </c>
      <c r="K3317" s="20" t="s">
        <v>3615</v>
      </c>
      <c r="L3317" s="19" t="s">
        <v>25</v>
      </c>
    </row>
    <row r="3318" spans="1:12" x14ac:dyDescent="0.25">
      <c r="A3318" s="19" t="s">
        <v>4490</v>
      </c>
      <c r="B3318" s="19" t="s">
        <v>4491</v>
      </c>
      <c r="C3318" s="19" t="s">
        <v>3600</v>
      </c>
      <c r="D3318" s="19" t="s">
        <v>4798</v>
      </c>
      <c r="E3318" s="20" t="s">
        <v>21</v>
      </c>
      <c r="F3318" s="19" t="s">
        <v>21</v>
      </c>
      <c r="G3318" s="180">
        <v>89385</v>
      </c>
      <c r="H3318" s="21" t="s">
        <v>4861</v>
      </c>
      <c r="I3318" s="19" t="s">
        <v>15692</v>
      </c>
      <c r="J3318" s="19" t="s">
        <v>23</v>
      </c>
      <c r="K3318" s="20" t="s">
        <v>389</v>
      </c>
      <c r="L3318" s="19" t="s">
        <v>25</v>
      </c>
    </row>
    <row r="3319" spans="1:12" x14ac:dyDescent="0.25">
      <c r="A3319" s="19" t="s">
        <v>4490</v>
      </c>
      <c r="B3319" s="19" t="s">
        <v>4491</v>
      </c>
      <c r="C3319" s="19" t="s">
        <v>3600</v>
      </c>
      <c r="D3319" s="19" t="s">
        <v>4798</v>
      </c>
      <c r="E3319" s="20" t="s">
        <v>21</v>
      </c>
      <c r="F3319" s="19" t="s">
        <v>21</v>
      </c>
      <c r="G3319" s="180">
        <v>89386</v>
      </c>
      <c r="H3319" s="21" t="s">
        <v>4863</v>
      </c>
      <c r="I3319" s="19" t="s">
        <v>15692</v>
      </c>
      <c r="J3319" s="19" t="s">
        <v>23</v>
      </c>
      <c r="K3319" s="20" t="s">
        <v>4963</v>
      </c>
      <c r="L3319" s="19" t="s">
        <v>25</v>
      </c>
    </row>
    <row r="3320" spans="1:12" x14ac:dyDescent="0.25">
      <c r="A3320" s="19" t="s">
        <v>4490</v>
      </c>
      <c r="B3320" s="19" t="s">
        <v>4491</v>
      </c>
      <c r="C3320" s="19" t="s">
        <v>3600</v>
      </c>
      <c r="D3320" s="19" t="s">
        <v>4798</v>
      </c>
      <c r="E3320" s="20" t="s">
        <v>21</v>
      </c>
      <c r="F3320" s="19" t="s">
        <v>21</v>
      </c>
      <c r="G3320" s="180">
        <v>89387</v>
      </c>
      <c r="H3320" s="21" t="s">
        <v>4864</v>
      </c>
      <c r="I3320" s="19" t="s">
        <v>15692</v>
      </c>
      <c r="J3320" s="19" t="s">
        <v>23</v>
      </c>
      <c r="K3320" s="20" t="s">
        <v>11569</v>
      </c>
      <c r="L3320" s="19" t="s">
        <v>25</v>
      </c>
    </row>
    <row r="3321" spans="1:12" x14ac:dyDescent="0.25">
      <c r="A3321" s="19" t="s">
        <v>4490</v>
      </c>
      <c r="B3321" s="19" t="s">
        <v>4491</v>
      </c>
      <c r="C3321" s="19" t="s">
        <v>3600</v>
      </c>
      <c r="D3321" s="19" t="s">
        <v>4798</v>
      </c>
      <c r="E3321" s="20" t="s">
        <v>21</v>
      </c>
      <c r="F3321" s="19" t="s">
        <v>21</v>
      </c>
      <c r="G3321" s="180">
        <v>89388</v>
      </c>
      <c r="H3321" s="21" t="s">
        <v>4865</v>
      </c>
      <c r="I3321" s="19" t="s">
        <v>15692</v>
      </c>
      <c r="J3321" s="19" t="s">
        <v>23</v>
      </c>
      <c r="K3321" s="20" t="s">
        <v>10447</v>
      </c>
      <c r="L3321" s="19" t="s">
        <v>25</v>
      </c>
    </row>
    <row r="3322" spans="1:12" x14ac:dyDescent="0.25">
      <c r="A3322" s="19" t="s">
        <v>4490</v>
      </c>
      <c r="B3322" s="19" t="s">
        <v>4491</v>
      </c>
      <c r="C3322" s="19" t="s">
        <v>3600</v>
      </c>
      <c r="D3322" s="19" t="s">
        <v>4798</v>
      </c>
      <c r="E3322" s="20" t="s">
        <v>21</v>
      </c>
      <c r="F3322" s="19" t="s">
        <v>21</v>
      </c>
      <c r="G3322" s="180">
        <v>89389</v>
      </c>
      <c r="H3322" s="21" t="s">
        <v>4867</v>
      </c>
      <c r="I3322" s="19" t="s">
        <v>15692</v>
      </c>
      <c r="J3322" s="19" t="s">
        <v>23</v>
      </c>
      <c r="K3322" s="20" t="s">
        <v>3434</v>
      </c>
      <c r="L3322" s="19" t="s">
        <v>25</v>
      </c>
    </row>
    <row r="3323" spans="1:12" x14ac:dyDescent="0.25">
      <c r="A3323" s="19" t="s">
        <v>4490</v>
      </c>
      <c r="B3323" s="19" t="s">
        <v>4491</v>
      </c>
      <c r="C3323" s="19" t="s">
        <v>3600</v>
      </c>
      <c r="D3323" s="19" t="s">
        <v>4798</v>
      </c>
      <c r="E3323" s="20" t="s">
        <v>21</v>
      </c>
      <c r="F3323" s="19" t="s">
        <v>21</v>
      </c>
      <c r="G3323" s="180">
        <v>89390</v>
      </c>
      <c r="H3323" s="21" t="s">
        <v>4869</v>
      </c>
      <c r="I3323" s="19" t="s">
        <v>15692</v>
      </c>
      <c r="J3323" s="19" t="s">
        <v>23</v>
      </c>
      <c r="K3323" s="20" t="s">
        <v>6072</v>
      </c>
      <c r="L3323" s="19" t="s">
        <v>25</v>
      </c>
    </row>
    <row r="3324" spans="1:12" x14ac:dyDescent="0.25">
      <c r="A3324" s="19" t="s">
        <v>4490</v>
      </c>
      <c r="B3324" s="19" t="s">
        <v>4491</v>
      </c>
      <c r="C3324" s="19" t="s">
        <v>3600</v>
      </c>
      <c r="D3324" s="19" t="s">
        <v>4798</v>
      </c>
      <c r="E3324" s="20" t="s">
        <v>21</v>
      </c>
      <c r="F3324" s="19" t="s">
        <v>21</v>
      </c>
      <c r="G3324" s="180">
        <v>89391</v>
      </c>
      <c r="H3324" s="21" t="s">
        <v>4871</v>
      </c>
      <c r="I3324" s="19" t="s">
        <v>15692</v>
      </c>
      <c r="J3324" s="19" t="s">
        <v>23</v>
      </c>
      <c r="K3324" s="20" t="s">
        <v>10445</v>
      </c>
      <c r="L3324" s="19" t="s">
        <v>25</v>
      </c>
    </row>
    <row r="3325" spans="1:12" x14ac:dyDescent="0.25">
      <c r="A3325" s="19" t="s">
        <v>4490</v>
      </c>
      <c r="B3325" s="19" t="s">
        <v>4491</v>
      </c>
      <c r="C3325" s="19" t="s">
        <v>3600</v>
      </c>
      <c r="D3325" s="19" t="s">
        <v>4798</v>
      </c>
      <c r="E3325" s="20" t="s">
        <v>21</v>
      </c>
      <c r="F3325" s="19" t="s">
        <v>21</v>
      </c>
      <c r="G3325" s="180">
        <v>89392</v>
      </c>
      <c r="H3325" s="21" t="s">
        <v>4872</v>
      </c>
      <c r="I3325" s="19" t="s">
        <v>15692</v>
      </c>
      <c r="J3325" s="19" t="s">
        <v>23</v>
      </c>
      <c r="K3325" s="20" t="s">
        <v>14324</v>
      </c>
      <c r="L3325" s="19" t="s">
        <v>25</v>
      </c>
    </row>
    <row r="3326" spans="1:12" x14ac:dyDescent="0.25">
      <c r="A3326" s="19" t="s">
        <v>4490</v>
      </c>
      <c r="B3326" s="19" t="s">
        <v>4491</v>
      </c>
      <c r="C3326" s="19" t="s">
        <v>3600</v>
      </c>
      <c r="D3326" s="19" t="s">
        <v>4798</v>
      </c>
      <c r="E3326" s="20" t="s">
        <v>21</v>
      </c>
      <c r="F3326" s="19" t="s">
        <v>21</v>
      </c>
      <c r="G3326" s="180">
        <v>89393</v>
      </c>
      <c r="H3326" s="21" t="s">
        <v>4874</v>
      </c>
      <c r="I3326" s="19" t="s">
        <v>15692</v>
      </c>
      <c r="J3326" s="19" t="s">
        <v>23</v>
      </c>
      <c r="K3326" s="20" t="s">
        <v>9323</v>
      </c>
      <c r="L3326" s="19" t="s">
        <v>25</v>
      </c>
    </row>
    <row r="3327" spans="1:12" x14ac:dyDescent="0.25">
      <c r="A3327" s="19" t="s">
        <v>4490</v>
      </c>
      <c r="B3327" s="19" t="s">
        <v>4491</v>
      </c>
      <c r="C3327" s="19" t="s">
        <v>3600</v>
      </c>
      <c r="D3327" s="19" t="s">
        <v>4798</v>
      </c>
      <c r="E3327" s="20" t="s">
        <v>21</v>
      </c>
      <c r="F3327" s="19" t="s">
        <v>21</v>
      </c>
      <c r="G3327" s="180">
        <v>89394</v>
      </c>
      <c r="H3327" s="21" t="s">
        <v>4875</v>
      </c>
      <c r="I3327" s="19" t="s">
        <v>15692</v>
      </c>
      <c r="J3327" s="19" t="s">
        <v>23</v>
      </c>
      <c r="K3327" s="20" t="s">
        <v>3427</v>
      </c>
      <c r="L3327" s="19" t="s">
        <v>25</v>
      </c>
    </row>
    <row r="3328" spans="1:12" x14ac:dyDescent="0.25">
      <c r="A3328" s="19" t="s">
        <v>4490</v>
      </c>
      <c r="B3328" s="19" t="s">
        <v>4491</v>
      </c>
      <c r="C3328" s="19" t="s">
        <v>3600</v>
      </c>
      <c r="D3328" s="19" t="s">
        <v>4798</v>
      </c>
      <c r="E3328" s="20" t="s">
        <v>21</v>
      </c>
      <c r="F3328" s="19" t="s">
        <v>21</v>
      </c>
      <c r="G3328" s="180">
        <v>89395</v>
      </c>
      <c r="H3328" s="21" t="s">
        <v>4876</v>
      </c>
      <c r="I3328" s="19" t="s">
        <v>15692</v>
      </c>
      <c r="J3328" s="19" t="s">
        <v>23</v>
      </c>
      <c r="K3328" s="20" t="s">
        <v>3888</v>
      </c>
      <c r="L3328" s="19" t="s">
        <v>25</v>
      </c>
    </row>
    <row r="3329" spans="1:12" x14ac:dyDescent="0.25">
      <c r="A3329" s="19" t="s">
        <v>4490</v>
      </c>
      <c r="B3329" s="19" t="s">
        <v>4491</v>
      </c>
      <c r="C3329" s="19" t="s">
        <v>3600</v>
      </c>
      <c r="D3329" s="19" t="s">
        <v>4798</v>
      </c>
      <c r="E3329" s="20" t="s">
        <v>21</v>
      </c>
      <c r="F3329" s="19" t="s">
        <v>21</v>
      </c>
      <c r="G3329" s="180">
        <v>89396</v>
      </c>
      <c r="H3329" s="21" t="s">
        <v>4877</v>
      </c>
      <c r="I3329" s="19" t="s">
        <v>15692</v>
      </c>
      <c r="J3329" s="19" t="s">
        <v>23</v>
      </c>
      <c r="K3329" s="20" t="s">
        <v>2087</v>
      </c>
      <c r="L3329" s="19" t="s">
        <v>25</v>
      </c>
    </row>
    <row r="3330" spans="1:12" x14ac:dyDescent="0.25">
      <c r="A3330" s="19" t="s">
        <v>4490</v>
      </c>
      <c r="B3330" s="19" t="s">
        <v>4491</v>
      </c>
      <c r="C3330" s="19" t="s">
        <v>3600</v>
      </c>
      <c r="D3330" s="19" t="s">
        <v>4798</v>
      </c>
      <c r="E3330" s="20" t="s">
        <v>21</v>
      </c>
      <c r="F3330" s="19" t="s">
        <v>21</v>
      </c>
      <c r="G3330" s="180">
        <v>89397</v>
      </c>
      <c r="H3330" s="21" t="s">
        <v>4879</v>
      </c>
      <c r="I3330" s="19" t="s">
        <v>15692</v>
      </c>
      <c r="J3330" s="19" t="s">
        <v>23</v>
      </c>
      <c r="K3330" s="20" t="s">
        <v>463</v>
      </c>
      <c r="L3330" s="19" t="s">
        <v>25</v>
      </c>
    </row>
    <row r="3331" spans="1:12" x14ac:dyDescent="0.25">
      <c r="A3331" s="19" t="s">
        <v>4490</v>
      </c>
      <c r="B3331" s="19" t="s">
        <v>4491</v>
      </c>
      <c r="C3331" s="19" t="s">
        <v>3600</v>
      </c>
      <c r="D3331" s="19" t="s">
        <v>4798</v>
      </c>
      <c r="E3331" s="20" t="s">
        <v>21</v>
      </c>
      <c r="F3331" s="19" t="s">
        <v>21</v>
      </c>
      <c r="G3331" s="180">
        <v>89398</v>
      </c>
      <c r="H3331" s="21" t="s">
        <v>4881</v>
      </c>
      <c r="I3331" s="19" t="s">
        <v>15692</v>
      </c>
      <c r="J3331" s="19" t="s">
        <v>23</v>
      </c>
      <c r="K3331" s="20" t="s">
        <v>4740</v>
      </c>
      <c r="L3331" s="19" t="s">
        <v>25</v>
      </c>
    </row>
    <row r="3332" spans="1:12" x14ac:dyDescent="0.25">
      <c r="A3332" s="19" t="s">
        <v>4490</v>
      </c>
      <c r="B3332" s="19" t="s">
        <v>4491</v>
      </c>
      <c r="C3332" s="19" t="s">
        <v>3600</v>
      </c>
      <c r="D3332" s="19" t="s">
        <v>4798</v>
      </c>
      <c r="E3332" s="20" t="s">
        <v>21</v>
      </c>
      <c r="F3332" s="19" t="s">
        <v>21</v>
      </c>
      <c r="G3332" s="180">
        <v>89399</v>
      </c>
      <c r="H3332" s="21" t="s">
        <v>4882</v>
      </c>
      <c r="I3332" s="19" t="s">
        <v>15692</v>
      </c>
      <c r="J3332" s="19" t="s">
        <v>23</v>
      </c>
      <c r="K3332" s="20" t="s">
        <v>13737</v>
      </c>
      <c r="L3332" s="19" t="s">
        <v>25</v>
      </c>
    </row>
    <row r="3333" spans="1:12" x14ac:dyDescent="0.25">
      <c r="A3333" s="19" t="s">
        <v>4490</v>
      </c>
      <c r="B3333" s="19" t="s">
        <v>4491</v>
      </c>
      <c r="C3333" s="19" t="s">
        <v>3600</v>
      </c>
      <c r="D3333" s="19" t="s">
        <v>4798</v>
      </c>
      <c r="E3333" s="20" t="s">
        <v>21</v>
      </c>
      <c r="F3333" s="19" t="s">
        <v>21</v>
      </c>
      <c r="G3333" s="180">
        <v>89400</v>
      </c>
      <c r="H3333" s="21" t="s">
        <v>4884</v>
      </c>
      <c r="I3333" s="19" t="s">
        <v>15692</v>
      </c>
      <c r="J3333" s="19" t="s">
        <v>23</v>
      </c>
      <c r="K3333" s="20" t="s">
        <v>4545</v>
      </c>
      <c r="L3333" s="19" t="s">
        <v>25</v>
      </c>
    </row>
    <row r="3334" spans="1:12" x14ac:dyDescent="0.25">
      <c r="A3334" s="19" t="s">
        <v>4490</v>
      </c>
      <c r="B3334" s="19" t="s">
        <v>4491</v>
      </c>
      <c r="C3334" s="19" t="s">
        <v>3600</v>
      </c>
      <c r="D3334" s="19" t="s">
        <v>4798</v>
      </c>
      <c r="E3334" s="20" t="s">
        <v>21</v>
      </c>
      <c r="F3334" s="19" t="s">
        <v>21</v>
      </c>
      <c r="G3334" s="180">
        <v>89404</v>
      </c>
      <c r="H3334" s="21" t="s">
        <v>4886</v>
      </c>
      <c r="I3334" s="19" t="s">
        <v>15692</v>
      </c>
      <c r="J3334" s="19" t="s">
        <v>23</v>
      </c>
      <c r="K3334" s="20" t="s">
        <v>14325</v>
      </c>
      <c r="L3334" s="19" t="s">
        <v>25</v>
      </c>
    </row>
    <row r="3335" spans="1:12" x14ac:dyDescent="0.25">
      <c r="A3335" s="19" t="s">
        <v>4490</v>
      </c>
      <c r="B3335" s="19" t="s">
        <v>4491</v>
      </c>
      <c r="C3335" s="19" t="s">
        <v>3600</v>
      </c>
      <c r="D3335" s="19" t="s">
        <v>4798</v>
      </c>
      <c r="E3335" s="20" t="s">
        <v>21</v>
      </c>
      <c r="F3335" s="19" t="s">
        <v>21</v>
      </c>
      <c r="G3335" s="180">
        <v>89405</v>
      </c>
      <c r="H3335" s="21" t="s">
        <v>4887</v>
      </c>
      <c r="I3335" s="19" t="s">
        <v>15692</v>
      </c>
      <c r="J3335" s="19" t="s">
        <v>23</v>
      </c>
      <c r="K3335" s="20" t="s">
        <v>767</v>
      </c>
      <c r="L3335" s="19" t="s">
        <v>25</v>
      </c>
    </row>
    <row r="3336" spans="1:12" x14ac:dyDescent="0.25">
      <c r="A3336" s="19" t="s">
        <v>4490</v>
      </c>
      <c r="B3336" s="19" t="s">
        <v>4491</v>
      </c>
      <c r="C3336" s="19" t="s">
        <v>3600</v>
      </c>
      <c r="D3336" s="19" t="s">
        <v>4798</v>
      </c>
      <c r="E3336" s="20" t="s">
        <v>21</v>
      </c>
      <c r="F3336" s="19" t="s">
        <v>21</v>
      </c>
      <c r="G3336" s="180">
        <v>89406</v>
      </c>
      <c r="H3336" s="21" t="s">
        <v>4889</v>
      </c>
      <c r="I3336" s="19" t="s">
        <v>15692</v>
      </c>
      <c r="J3336" s="19" t="s">
        <v>23</v>
      </c>
      <c r="K3336" s="20" t="s">
        <v>1738</v>
      </c>
      <c r="L3336" s="19" t="s">
        <v>25</v>
      </c>
    </row>
    <row r="3337" spans="1:12" x14ac:dyDescent="0.25">
      <c r="A3337" s="19" t="s">
        <v>4490</v>
      </c>
      <c r="B3337" s="19" t="s">
        <v>4491</v>
      </c>
      <c r="C3337" s="19" t="s">
        <v>3600</v>
      </c>
      <c r="D3337" s="19" t="s">
        <v>4798</v>
      </c>
      <c r="E3337" s="20" t="s">
        <v>21</v>
      </c>
      <c r="F3337" s="19" t="s">
        <v>21</v>
      </c>
      <c r="G3337" s="180">
        <v>89407</v>
      </c>
      <c r="H3337" s="21" t="s">
        <v>4890</v>
      </c>
      <c r="I3337" s="19" t="s">
        <v>15692</v>
      </c>
      <c r="J3337" s="19" t="s">
        <v>23</v>
      </c>
      <c r="K3337" s="20" t="s">
        <v>5339</v>
      </c>
      <c r="L3337" s="19" t="s">
        <v>25</v>
      </c>
    </row>
    <row r="3338" spans="1:12" x14ac:dyDescent="0.25">
      <c r="A3338" s="19" t="s">
        <v>4490</v>
      </c>
      <c r="B3338" s="19" t="s">
        <v>4491</v>
      </c>
      <c r="C3338" s="19" t="s">
        <v>3600</v>
      </c>
      <c r="D3338" s="19" t="s">
        <v>4798</v>
      </c>
      <c r="E3338" s="20" t="s">
        <v>21</v>
      </c>
      <c r="F3338" s="19" t="s">
        <v>21</v>
      </c>
      <c r="G3338" s="180">
        <v>89408</v>
      </c>
      <c r="H3338" s="21" t="s">
        <v>4892</v>
      </c>
      <c r="I3338" s="19" t="s">
        <v>15692</v>
      </c>
      <c r="J3338" s="19" t="s">
        <v>23</v>
      </c>
      <c r="K3338" s="20" t="s">
        <v>6655</v>
      </c>
      <c r="L3338" s="19" t="s">
        <v>25</v>
      </c>
    </row>
    <row r="3339" spans="1:12" x14ac:dyDescent="0.25">
      <c r="A3339" s="19" t="s">
        <v>4490</v>
      </c>
      <c r="B3339" s="19" t="s">
        <v>4491</v>
      </c>
      <c r="C3339" s="19" t="s">
        <v>3600</v>
      </c>
      <c r="D3339" s="19" t="s">
        <v>4798</v>
      </c>
      <c r="E3339" s="20" t="s">
        <v>21</v>
      </c>
      <c r="F3339" s="19" t="s">
        <v>21</v>
      </c>
      <c r="G3339" s="180">
        <v>89409</v>
      </c>
      <c r="H3339" s="21" t="s">
        <v>4894</v>
      </c>
      <c r="I3339" s="19" t="s">
        <v>15692</v>
      </c>
      <c r="J3339" s="19" t="s">
        <v>23</v>
      </c>
      <c r="K3339" s="20" t="s">
        <v>5009</v>
      </c>
      <c r="L3339" s="19" t="s">
        <v>25</v>
      </c>
    </row>
    <row r="3340" spans="1:12" x14ac:dyDescent="0.25">
      <c r="A3340" s="19" t="s">
        <v>4490</v>
      </c>
      <c r="B3340" s="19" t="s">
        <v>4491</v>
      </c>
      <c r="C3340" s="19" t="s">
        <v>3600</v>
      </c>
      <c r="D3340" s="19" t="s">
        <v>4798</v>
      </c>
      <c r="E3340" s="20" t="s">
        <v>21</v>
      </c>
      <c r="F3340" s="19" t="s">
        <v>21</v>
      </c>
      <c r="G3340" s="180">
        <v>89410</v>
      </c>
      <c r="H3340" s="21" t="s">
        <v>4896</v>
      </c>
      <c r="I3340" s="19" t="s">
        <v>15692</v>
      </c>
      <c r="J3340" s="19" t="s">
        <v>23</v>
      </c>
      <c r="K3340" s="20" t="s">
        <v>201</v>
      </c>
      <c r="L3340" s="19" t="s">
        <v>25</v>
      </c>
    </row>
    <row r="3341" spans="1:12" x14ac:dyDescent="0.25">
      <c r="A3341" s="19" t="s">
        <v>4490</v>
      </c>
      <c r="B3341" s="19" t="s">
        <v>4491</v>
      </c>
      <c r="C3341" s="19" t="s">
        <v>3600</v>
      </c>
      <c r="D3341" s="19" t="s">
        <v>4798</v>
      </c>
      <c r="E3341" s="20" t="s">
        <v>21</v>
      </c>
      <c r="F3341" s="19" t="s">
        <v>21</v>
      </c>
      <c r="G3341" s="180">
        <v>89411</v>
      </c>
      <c r="H3341" s="21" t="s">
        <v>4898</v>
      </c>
      <c r="I3341" s="19" t="s">
        <v>15692</v>
      </c>
      <c r="J3341" s="19" t="s">
        <v>23</v>
      </c>
      <c r="K3341" s="20" t="s">
        <v>11944</v>
      </c>
      <c r="L3341" s="19" t="s">
        <v>25</v>
      </c>
    </row>
    <row r="3342" spans="1:12" x14ac:dyDescent="0.25">
      <c r="A3342" s="19" t="s">
        <v>4490</v>
      </c>
      <c r="B3342" s="19" t="s">
        <v>4491</v>
      </c>
      <c r="C3342" s="19" t="s">
        <v>3600</v>
      </c>
      <c r="D3342" s="19" t="s">
        <v>4798</v>
      </c>
      <c r="E3342" s="20" t="s">
        <v>21</v>
      </c>
      <c r="F3342" s="19" t="s">
        <v>21</v>
      </c>
      <c r="G3342" s="180">
        <v>89412</v>
      </c>
      <c r="H3342" s="21" t="s">
        <v>4899</v>
      </c>
      <c r="I3342" s="19" t="s">
        <v>15692</v>
      </c>
      <c r="J3342" s="19" t="s">
        <v>23</v>
      </c>
      <c r="K3342" s="20" t="s">
        <v>4942</v>
      </c>
      <c r="L3342" s="19" t="s">
        <v>25</v>
      </c>
    </row>
    <row r="3343" spans="1:12" x14ac:dyDescent="0.25">
      <c r="A3343" s="19" t="s">
        <v>4490</v>
      </c>
      <c r="B3343" s="19" t="s">
        <v>4491</v>
      </c>
      <c r="C3343" s="19" t="s">
        <v>3600</v>
      </c>
      <c r="D3343" s="19" t="s">
        <v>4798</v>
      </c>
      <c r="E3343" s="20" t="s">
        <v>21</v>
      </c>
      <c r="F3343" s="19" t="s">
        <v>21</v>
      </c>
      <c r="G3343" s="180">
        <v>89413</v>
      </c>
      <c r="H3343" s="21" t="s">
        <v>4900</v>
      </c>
      <c r="I3343" s="19" t="s">
        <v>15692</v>
      </c>
      <c r="J3343" s="19" t="s">
        <v>23</v>
      </c>
      <c r="K3343" s="20" t="s">
        <v>9682</v>
      </c>
      <c r="L3343" s="19" t="s">
        <v>25</v>
      </c>
    </row>
    <row r="3344" spans="1:12" x14ac:dyDescent="0.25">
      <c r="A3344" s="19" t="s">
        <v>4490</v>
      </c>
      <c r="B3344" s="19" t="s">
        <v>4491</v>
      </c>
      <c r="C3344" s="19" t="s">
        <v>3600</v>
      </c>
      <c r="D3344" s="19" t="s">
        <v>4798</v>
      </c>
      <c r="E3344" s="20" t="s">
        <v>21</v>
      </c>
      <c r="F3344" s="19" t="s">
        <v>21</v>
      </c>
      <c r="G3344" s="180">
        <v>89414</v>
      </c>
      <c r="H3344" s="21" t="s">
        <v>4902</v>
      </c>
      <c r="I3344" s="19" t="s">
        <v>15692</v>
      </c>
      <c r="J3344" s="19" t="s">
        <v>23</v>
      </c>
      <c r="K3344" s="20" t="s">
        <v>9254</v>
      </c>
      <c r="L3344" s="19" t="s">
        <v>25</v>
      </c>
    </row>
    <row r="3345" spans="1:12" x14ac:dyDescent="0.25">
      <c r="A3345" s="19" t="s">
        <v>4490</v>
      </c>
      <c r="B3345" s="19" t="s">
        <v>4491</v>
      </c>
      <c r="C3345" s="19" t="s">
        <v>3600</v>
      </c>
      <c r="D3345" s="19" t="s">
        <v>4798</v>
      </c>
      <c r="E3345" s="20" t="s">
        <v>21</v>
      </c>
      <c r="F3345" s="19" t="s">
        <v>21</v>
      </c>
      <c r="G3345" s="180">
        <v>89415</v>
      </c>
      <c r="H3345" s="21" t="s">
        <v>4903</v>
      </c>
      <c r="I3345" s="19" t="s">
        <v>15692</v>
      </c>
      <c r="J3345" s="19" t="s">
        <v>23</v>
      </c>
      <c r="K3345" s="20" t="s">
        <v>3221</v>
      </c>
      <c r="L3345" s="19" t="s">
        <v>25</v>
      </c>
    </row>
    <row r="3346" spans="1:12" x14ac:dyDescent="0.25">
      <c r="A3346" s="19" t="s">
        <v>4490</v>
      </c>
      <c r="B3346" s="19" t="s">
        <v>4491</v>
      </c>
      <c r="C3346" s="19" t="s">
        <v>3600</v>
      </c>
      <c r="D3346" s="19" t="s">
        <v>4798</v>
      </c>
      <c r="E3346" s="20" t="s">
        <v>21</v>
      </c>
      <c r="F3346" s="19" t="s">
        <v>21</v>
      </c>
      <c r="G3346" s="180">
        <v>89416</v>
      </c>
      <c r="H3346" s="21" t="s">
        <v>4905</v>
      </c>
      <c r="I3346" s="19" t="s">
        <v>15692</v>
      </c>
      <c r="J3346" s="19" t="s">
        <v>23</v>
      </c>
      <c r="K3346" s="20" t="s">
        <v>11177</v>
      </c>
      <c r="L3346" s="19" t="s">
        <v>25</v>
      </c>
    </row>
    <row r="3347" spans="1:12" x14ac:dyDescent="0.25">
      <c r="A3347" s="19" t="s">
        <v>4490</v>
      </c>
      <c r="B3347" s="19" t="s">
        <v>4491</v>
      </c>
      <c r="C3347" s="19" t="s">
        <v>3600</v>
      </c>
      <c r="D3347" s="19" t="s">
        <v>4798</v>
      </c>
      <c r="E3347" s="20" t="s">
        <v>21</v>
      </c>
      <c r="F3347" s="19" t="s">
        <v>21</v>
      </c>
      <c r="G3347" s="180">
        <v>89417</v>
      </c>
      <c r="H3347" s="21" t="s">
        <v>4907</v>
      </c>
      <c r="I3347" s="19" t="s">
        <v>15692</v>
      </c>
      <c r="J3347" s="19" t="s">
        <v>23</v>
      </c>
      <c r="K3347" s="20" t="s">
        <v>14326</v>
      </c>
      <c r="L3347" s="19" t="s">
        <v>25</v>
      </c>
    </row>
    <row r="3348" spans="1:12" x14ac:dyDescent="0.25">
      <c r="A3348" s="19" t="s">
        <v>4490</v>
      </c>
      <c r="B3348" s="19" t="s">
        <v>4491</v>
      </c>
      <c r="C3348" s="19" t="s">
        <v>3600</v>
      </c>
      <c r="D3348" s="19" t="s">
        <v>4798</v>
      </c>
      <c r="E3348" s="20" t="s">
        <v>21</v>
      </c>
      <c r="F3348" s="19" t="s">
        <v>21</v>
      </c>
      <c r="G3348" s="180">
        <v>89418</v>
      </c>
      <c r="H3348" s="21" t="s">
        <v>4909</v>
      </c>
      <c r="I3348" s="19" t="s">
        <v>15692</v>
      </c>
      <c r="J3348" s="19" t="s">
        <v>23</v>
      </c>
      <c r="K3348" s="20" t="s">
        <v>14327</v>
      </c>
      <c r="L3348" s="19" t="s">
        <v>25</v>
      </c>
    </row>
    <row r="3349" spans="1:12" x14ac:dyDescent="0.25">
      <c r="A3349" s="19" t="s">
        <v>4490</v>
      </c>
      <c r="B3349" s="19" t="s">
        <v>4491</v>
      </c>
      <c r="C3349" s="19" t="s">
        <v>3600</v>
      </c>
      <c r="D3349" s="19" t="s">
        <v>4798</v>
      </c>
      <c r="E3349" s="20" t="s">
        <v>21</v>
      </c>
      <c r="F3349" s="19" t="s">
        <v>21</v>
      </c>
      <c r="G3349" s="180">
        <v>89419</v>
      </c>
      <c r="H3349" s="21" t="s">
        <v>4911</v>
      </c>
      <c r="I3349" s="19" t="s">
        <v>15692</v>
      </c>
      <c r="J3349" s="19" t="s">
        <v>23</v>
      </c>
      <c r="K3349" s="20" t="s">
        <v>13880</v>
      </c>
      <c r="L3349" s="19" t="s">
        <v>25</v>
      </c>
    </row>
    <row r="3350" spans="1:12" x14ac:dyDescent="0.25">
      <c r="A3350" s="19" t="s">
        <v>4490</v>
      </c>
      <c r="B3350" s="19" t="s">
        <v>4491</v>
      </c>
      <c r="C3350" s="19" t="s">
        <v>3600</v>
      </c>
      <c r="D3350" s="19" t="s">
        <v>4798</v>
      </c>
      <c r="E3350" s="20" t="s">
        <v>21</v>
      </c>
      <c r="F3350" s="19" t="s">
        <v>21</v>
      </c>
      <c r="G3350" s="180">
        <v>89420</v>
      </c>
      <c r="H3350" s="21" t="s">
        <v>4913</v>
      </c>
      <c r="I3350" s="19" t="s">
        <v>15692</v>
      </c>
      <c r="J3350" s="19" t="s">
        <v>23</v>
      </c>
      <c r="K3350" s="20" t="s">
        <v>3501</v>
      </c>
      <c r="L3350" s="19" t="s">
        <v>25</v>
      </c>
    </row>
    <row r="3351" spans="1:12" x14ac:dyDescent="0.25">
      <c r="A3351" s="19" t="s">
        <v>4490</v>
      </c>
      <c r="B3351" s="19" t="s">
        <v>4491</v>
      </c>
      <c r="C3351" s="19" t="s">
        <v>3600</v>
      </c>
      <c r="D3351" s="19" t="s">
        <v>4798</v>
      </c>
      <c r="E3351" s="20" t="s">
        <v>21</v>
      </c>
      <c r="F3351" s="19" t="s">
        <v>21</v>
      </c>
      <c r="G3351" s="180">
        <v>89421</v>
      </c>
      <c r="H3351" s="21" t="s">
        <v>4915</v>
      </c>
      <c r="I3351" s="19" t="s">
        <v>15692</v>
      </c>
      <c r="J3351" s="19" t="s">
        <v>23</v>
      </c>
      <c r="K3351" s="20" t="s">
        <v>14328</v>
      </c>
      <c r="L3351" s="19" t="s">
        <v>25</v>
      </c>
    </row>
    <row r="3352" spans="1:12" x14ac:dyDescent="0.25">
      <c r="A3352" s="19" t="s">
        <v>4490</v>
      </c>
      <c r="B3352" s="19" t="s">
        <v>4491</v>
      </c>
      <c r="C3352" s="19" t="s">
        <v>3600</v>
      </c>
      <c r="D3352" s="19" t="s">
        <v>4798</v>
      </c>
      <c r="E3352" s="20" t="s">
        <v>21</v>
      </c>
      <c r="F3352" s="19" t="s">
        <v>21</v>
      </c>
      <c r="G3352" s="180">
        <v>89422</v>
      </c>
      <c r="H3352" s="21" t="s">
        <v>4916</v>
      </c>
      <c r="I3352" s="19" t="s">
        <v>15692</v>
      </c>
      <c r="J3352" s="19" t="s">
        <v>23</v>
      </c>
      <c r="K3352" s="20" t="s">
        <v>692</v>
      </c>
      <c r="L3352" s="19" t="s">
        <v>25</v>
      </c>
    </row>
    <row r="3353" spans="1:12" x14ac:dyDescent="0.25">
      <c r="A3353" s="19" t="s">
        <v>4490</v>
      </c>
      <c r="B3353" s="19" t="s">
        <v>4491</v>
      </c>
      <c r="C3353" s="19" t="s">
        <v>3600</v>
      </c>
      <c r="D3353" s="19" t="s">
        <v>4798</v>
      </c>
      <c r="E3353" s="20" t="s">
        <v>21</v>
      </c>
      <c r="F3353" s="19" t="s">
        <v>21</v>
      </c>
      <c r="G3353" s="180">
        <v>89423</v>
      </c>
      <c r="H3353" s="21" t="s">
        <v>4918</v>
      </c>
      <c r="I3353" s="19" t="s">
        <v>15692</v>
      </c>
      <c r="J3353" s="19" t="s">
        <v>23</v>
      </c>
      <c r="K3353" s="20" t="s">
        <v>5710</v>
      </c>
      <c r="L3353" s="19" t="s">
        <v>25</v>
      </c>
    </row>
    <row r="3354" spans="1:12" x14ac:dyDescent="0.25">
      <c r="A3354" s="19" t="s">
        <v>4490</v>
      </c>
      <c r="B3354" s="19" t="s">
        <v>4491</v>
      </c>
      <c r="C3354" s="19" t="s">
        <v>3600</v>
      </c>
      <c r="D3354" s="19" t="s">
        <v>4798</v>
      </c>
      <c r="E3354" s="20" t="s">
        <v>21</v>
      </c>
      <c r="F3354" s="19" t="s">
        <v>21</v>
      </c>
      <c r="G3354" s="180">
        <v>89424</v>
      </c>
      <c r="H3354" s="21" t="s">
        <v>4920</v>
      </c>
      <c r="I3354" s="19" t="s">
        <v>15692</v>
      </c>
      <c r="J3354" s="19" t="s">
        <v>23</v>
      </c>
      <c r="K3354" s="20" t="s">
        <v>12553</v>
      </c>
      <c r="L3354" s="19" t="s">
        <v>25</v>
      </c>
    </row>
    <row r="3355" spans="1:12" x14ac:dyDescent="0.25">
      <c r="A3355" s="19" t="s">
        <v>4490</v>
      </c>
      <c r="B3355" s="19" t="s">
        <v>4491</v>
      </c>
      <c r="C3355" s="19" t="s">
        <v>3600</v>
      </c>
      <c r="D3355" s="19" t="s">
        <v>4798</v>
      </c>
      <c r="E3355" s="20" t="s">
        <v>21</v>
      </c>
      <c r="F3355" s="19" t="s">
        <v>21</v>
      </c>
      <c r="G3355" s="180">
        <v>89425</v>
      </c>
      <c r="H3355" s="21" t="s">
        <v>4922</v>
      </c>
      <c r="I3355" s="19" t="s">
        <v>15692</v>
      </c>
      <c r="J3355" s="19" t="s">
        <v>23</v>
      </c>
      <c r="K3355" s="20" t="s">
        <v>11091</v>
      </c>
      <c r="L3355" s="19" t="s">
        <v>25</v>
      </c>
    </row>
    <row r="3356" spans="1:12" x14ac:dyDescent="0.25">
      <c r="A3356" s="19" t="s">
        <v>4490</v>
      </c>
      <c r="B3356" s="19" t="s">
        <v>4491</v>
      </c>
      <c r="C3356" s="19" t="s">
        <v>3600</v>
      </c>
      <c r="D3356" s="19" t="s">
        <v>4798</v>
      </c>
      <c r="E3356" s="20" t="s">
        <v>21</v>
      </c>
      <c r="F3356" s="19" t="s">
        <v>21</v>
      </c>
      <c r="G3356" s="180">
        <v>89426</v>
      </c>
      <c r="H3356" s="21" t="s">
        <v>4923</v>
      </c>
      <c r="I3356" s="19" t="s">
        <v>15692</v>
      </c>
      <c r="J3356" s="19" t="s">
        <v>23</v>
      </c>
      <c r="K3356" s="20" t="s">
        <v>180</v>
      </c>
      <c r="L3356" s="19" t="s">
        <v>25</v>
      </c>
    </row>
    <row r="3357" spans="1:12" x14ac:dyDescent="0.25">
      <c r="A3357" s="19" t="s">
        <v>4490</v>
      </c>
      <c r="B3357" s="19" t="s">
        <v>4491</v>
      </c>
      <c r="C3357" s="19" t="s">
        <v>3600</v>
      </c>
      <c r="D3357" s="19" t="s">
        <v>4798</v>
      </c>
      <c r="E3357" s="20" t="s">
        <v>21</v>
      </c>
      <c r="F3357" s="19" t="s">
        <v>21</v>
      </c>
      <c r="G3357" s="180">
        <v>89427</v>
      </c>
      <c r="H3357" s="21" t="s">
        <v>4924</v>
      </c>
      <c r="I3357" s="19" t="s">
        <v>15692</v>
      </c>
      <c r="J3357" s="19" t="s">
        <v>23</v>
      </c>
      <c r="K3357" s="20" t="s">
        <v>11522</v>
      </c>
      <c r="L3357" s="19" t="s">
        <v>25</v>
      </c>
    </row>
    <row r="3358" spans="1:12" x14ac:dyDescent="0.25">
      <c r="A3358" s="19" t="s">
        <v>4490</v>
      </c>
      <c r="B3358" s="19" t="s">
        <v>4491</v>
      </c>
      <c r="C3358" s="19" t="s">
        <v>3600</v>
      </c>
      <c r="D3358" s="19" t="s">
        <v>4798</v>
      </c>
      <c r="E3358" s="20" t="s">
        <v>21</v>
      </c>
      <c r="F3358" s="19" t="s">
        <v>21</v>
      </c>
      <c r="G3358" s="180">
        <v>89428</v>
      </c>
      <c r="H3358" s="21" t="s">
        <v>4925</v>
      </c>
      <c r="I3358" s="19" t="s">
        <v>15692</v>
      </c>
      <c r="J3358" s="19" t="s">
        <v>23</v>
      </c>
      <c r="K3358" s="20" t="s">
        <v>4552</v>
      </c>
      <c r="L3358" s="19" t="s">
        <v>25</v>
      </c>
    </row>
    <row r="3359" spans="1:12" x14ac:dyDescent="0.25">
      <c r="A3359" s="19" t="s">
        <v>4490</v>
      </c>
      <c r="B3359" s="19" t="s">
        <v>4491</v>
      </c>
      <c r="C3359" s="19" t="s">
        <v>3600</v>
      </c>
      <c r="D3359" s="19" t="s">
        <v>4798</v>
      </c>
      <c r="E3359" s="20" t="s">
        <v>21</v>
      </c>
      <c r="F3359" s="19" t="s">
        <v>21</v>
      </c>
      <c r="G3359" s="180">
        <v>89429</v>
      </c>
      <c r="H3359" s="21" t="s">
        <v>4927</v>
      </c>
      <c r="I3359" s="19" t="s">
        <v>15692</v>
      </c>
      <c r="J3359" s="19" t="s">
        <v>23</v>
      </c>
      <c r="K3359" s="20" t="s">
        <v>4912</v>
      </c>
      <c r="L3359" s="19" t="s">
        <v>25</v>
      </c>
    </row>
    <row r="3360" spans="1:12" x14ac:dyDescent="0.25">
      <c r="A3360" s="19" t="s">
        <v>4490</v>
      </c>
      <c r="B3360" s="19" t="s">
        <v>4491</v>
      </c>
      <c r="C3360" s="19" t="s">
        <v>3600</v>
      </c>
      <c r="D3360" s="19" t="s">
        <v>4798</v>
      </c>
      <c r="E3360" s="20" t="s">
        <v>21</v>
      </c>
      <c r="F3360" s="19" t="s">
        <v>21</v>
      </c>
      <c r="G3360" s="180">
        <v>89430</v>
      </c>
      <c r="H3360" s="21" t="s">
        <v>4928</v>
      </c>
      <c r="I3360" s="19" t="s">
        <v>15692</v>
      </c>
      <c r="J3360" s="19" t="s">
        <v>23</v>
      </c>
      <c r="K3360" s="20" t="s">
        <v>4910</v>
      </c>
      <c r="L3360" s="19" t="s">
        <v>25</v>
      </c>
    </row>
    <row r="3361" spans="1:12" x14ac:dyDescent="0.25">
      <c r="A3361" s="19" t="s">
        <v>4490</v>
      </c>
      <c r="B3361" s="19" t="s">
        <v>4491</v>
      </c>
      <c r="C3361" s="19" t="s">
        <v>3600</v>
      </c>
      <c r="D3361" s="19" t="s">
        <v>4798</v>
      </c>
      <c r="E3361" s="20" t="s">
        <v>21</v>
      </c>
      <c r="F3361" s="19" t="s">
        <v>21</v>
      </c>
      <c r="G3361" s="180">
        <v>89431</v>
      </c>
      <c r="H3361" s="21" t="s">
        <v>4929</v>
      </c>
      <c r="I3361" s="19" t="s">
        <v>15692</v>
      </c>
      <c r="J3361" s="19" t="s">
        <v>23</v>
      </c>
      <c r="K3361" s="20" t="s">
        <v>13874</v>
      </c>
      <c r="L3361" s="19" t="s">
        <v>25</v>
      </c>
    </row>
    <row r="3362" spans="1:12" x14ac:dyDescent="0.25">
      <c r="A3362" s="19" t="s">
        <v>4490</v>
      </c>
      <c r="B3362" s="19" t="s">
        <v>4491</v>
      </c>
      <c r="C3362" s="19" t="s">
        <v>3600</v>
      </c>
      <c r="D3362" s="19" t="s">
        <v>4798</v>
      </c>
      <c r="E3362" s="20" t="s">
        <v>21</v>
      </c>
      <c r="F3362" s="19" t="s">
        <v>21</v>
      </c>
      <c r="G3362" s="180">
        <v>89432</v>
      </c>
      <c r="H3362" s="21" t="s">
        <v>4930</v>
      </c>
      <c r="I3362" s="19" t="s">
        <v>15692</v>
      </c>
      <c r="J3362" s="19" t="s">
        <v>23</v>
      </c>
      <c r="K3362" s="20" t="s">
        <v>43</v>
      </c>
      <c r="L3362" s="19" t="s">
        <v>25</v>
      </c>
    </row>
    <row r="3363" spans="1:12" x14ac:dyDescent="0.25">
      <c r="A3363" s="19" t="s">
        <v>4490</v>
      </c>
      <c r="B3363" s="19" t="s">
        <v>4491</v>
      </c>
      <c r="C3363" s="19" t="s">
        <v>3600</v>
      </c>
      <c r="D3363" s="19" t="s">
        <v>4798</v>
      </c>
      <c r="E3363" s="20" t="s">
        <v>21</v>
      </c>
      <c r="F3363" s="19" t="s">
        <v>21</v>
      </c>
      <c r="G3363" s="180">
        <v>89433</v>
      </c>
      <c r="H3363" s="21" t="s">
        <v>4931</v>
      </c>
      <c r="I3363" s="19" t="s">
        <v>15692</v>
      </c>
      <c r="J3363" s="19" t="s">
        <v>23</v>
      </c>
      <c r="K3363" s="20" t="s">
        <v>2036</v>
      </c>
      <c r="L3363" s="19" t="s">
        <v>25</v>
      </c>
    </row>
    <row r="3364" spans="1:12" x14ac:dyDescent="0.25">
      <c r="A3364" s="19" t="s">
        <v>4490</v>
      </c>
      <c r="B3364" s="19" t="s">
        <v>4491</v>
      </c>
      <c r="C3364" s="19" t="s">
        <v>3600</v>
      </c>
      <c r="D3364" s="19" t="s">
        <v>4798</v>
      </c>
      <c r="E3364" s="20" t="s">
        <v>21</v>
      </c>
      <c r="F3364" s="19" t="s">
        <v>21</v>
      </c>
      <c r="G3364" s="180">
        <v>89434</v>
      </c>
      <c r="H3364" s="21" t="s">
        <v>4932</v>
      </c>
      <c r="I3364" s="19" t="s">
        <v>15692</v>
      </c>
      <c r="J3364" s="19" t="s">
        <v>23</v>
      </c>
      <c r="K3364" s="20" t="s">
        <v>10425</v>
      </c>
      <c r="L3364" s="19" t="s">
        <v>25</v>
      </c>
    </row>
    <row r="3365" spans="1:12" x14ac:dyDescent="0.25">
      <c r="A3365" s="19" t="s">
        <v>4490</v>
      </c>
      <c r="B3365" s="19" t="s">
        <v>4491</v>
      </c>
      <c r="C3365" s="19" t="s">
        <v>3600</v>
      </c>
      <c r="D3365" s="19" t="s">
        <v>4798</v>
      </c>
      <c r="E3365" s="20" t="s">
        <v>21</v>
      </c>
      <c r="F3365" s="19" t="s">
        <v>21</v>
      </c>
      <c r="G3365" s="180">
        <v>89435</v>
      </c>
      <c r="H3365" s="21" t="s">
        <v>4934</v>
      </c>
      <c r="I3365" s="19" t="s">
        <v>15692</v>
      </c>
      <c r="J3365" s="19" t="s">
        <v>23</v>
      </c>
      <c r="K3365" s="20" t="s">
        <v>2461</v>
      </c>
      <c r="L3365" s="19" t="s">
        <v>25</v>
      </c>
    </row>
    <row r="3366" spans="1:12" x14ac:dyDescent="0.25">
      <c r="A3366" s="19" t="s">
        <v>4490</v>
      </c>
      <c r="B3366" s="19" t="s">
        <v>4491</v>
      </c>
      <c r="C3366" s="19" t="s">
        <v>3600</v>
      </c>
      <c r="D3366" s="19" t="s">
        <v>4798</v>
      </c>
      <c r="E3366" s="20" t="s">
        <v>21</v>
      </c>
      <c r="F3366" s="19" t="s">
        <v>21</v>
      </c>
      <c r="G3366" s="180">
        <v>89436</v>
      </c>
      <c r="H3366" s="21" t="s">
        <v>4936</v>
      </c>
      <c r="I3366" s="19" t="s">
        <v>15692</v>
      </c>
      <c r="J3366" s="19" t="s">
        <v>23</v>
      </c>
      <c r="K3366" s="20" t="s">
        <v>7871</v>
      </c>
      <c r="L3366" s="19" t="s">
        <v>25</v>
      </c>
    </row>
    <row r="3367" spans="1:12" x14ac:dyDescent="0.25">
      <c r="A3367" s="19" t="s">
        <v>4490</v>
      </c>
      <c r="B3367" s="19" t="s">
        <v>4491</v>
      </c>
      <c r="C3367" s="19" t="s">
        <v>3600</v>
      </c>
      <c r="D3367" s="19" t="s">
        <v>4798</v>
      </c>
      <c r="E3367" s="20" t="s">
        <v>21</v>
      </c>
      <c r="F3367" s="19" t="s">
        <v>21</v>
      </c>
      <c r="G3367" s="180">
        <v>89437</v>
      </c>
      <c r="H3367" s="21" t="s">
        <v>4937</v>
      </c>
      <c r="I3367" s="19" t="s">
        <v>15692</v>
      </c>
      <c r="J3367" s="19" t="s">
        <v>23</v>
      </c>
      <c r="K3367" s="20" t="s">
        <v>1108</v>
      </c>
      <c r="L3367" s="19" t="s">
        <v>25</v>
      </c>
    </row>
    <row r="3368" spans="1:12" x14ac:dyDescent="0.25">
      <c r="A3368" s="19" t="s">
        <v>4490</v>
      </c>
      <c r="B3368" s="19" t="s">
        <v>4491</v>
      </c>
      <c r="C3368" s="19" t="s">
        <v>3600</v>
      </c>
      <c r="D3368" s="19" t="s">
        <v>4798</v>
      </c>
      <c r="E3368" s="20" t="s">
        <v>21</v>
      </c>
      <c r="F3368" s="19" t="s">
        <v>21</v>
      </c>
      <c r="G3368" s="180">
        <v>89438</v>
      </c>
      <c r="H3368" s="21" t="s">
        <v>4939</v>
      </c>
      <c r="I3368" s="19" t="s">
        <v>15692</v>
      </c>
      <c r="J3368" s="19" t="s">
        <v>23</v>
      </c>
      <c r="K3368" s="20" t="s">
        <v>1738</v>
      </c>
      <c r="L3368" s="19" t="s">
        <v>25</v>
      </c>
    </row>
    <row r="3369" spans="1:12" x14ac:dyDescent="0.25">
      <c r="A3369" s="19" t="s">
        <v>4490</v>
      </c>
      <c r="B3369" s="19" t="s">
        <v>4491</v>
      </c>
      <c r="C3369" s="19" t="s">
        <v>3600</v>
      </c>
      <c r="D3369" s="19" t="s">
        <v>4798</v>
      </c>
      <c r="E3369" s="20" t="s">
        <v>21</v>
      </c>
      <c r="F3369" s="19" t="s">
        <v>21</v>
      </c>
      <c r="G3369" s="180">
        <v>89439</v>
      </c>
      <c r="H3369" s="21" t="s">
        <v>4940</v>
      </c>
      <c r="I3369" s="19" t="s">
        <v>15692</v>
      </c>
      <c r="J3369" s="19" t="s">
        <v>23</v>
      </c>
      <c r="K3369" s="20" t="s">
        <v>3099</v>
      </c>
      <c r="L3369" s="19" t="s">
        <v>25</v>
      </c>
    </row>
    <row r="3370" spans="1:12" x14ac:dyDescent="0.25">
      <c r="A3370" s="19" t="s">
        <v>4490</v>
      </c>
      <c r="B3370" s="19" t="s">
        <v>4491</v>
      </c>
      <c r="C3370" s="19" t="s">
        <v>3600</v>
      </c>
      <c r="D3370" s="19" t="s">
        <v>4798</v>
      </c>
      <c r="E3370" s="20" t="s">
        <v>21</v>
      </c>
      <c r="F3370" s="19" t="s">
        <v>21</v>
      </c>
      <c r="G3370" s="180">
        <v>89440</v>
      </c>
      <c r="H3370" s="21" t="s">
        <v>4941</v>
      </c>
      <c r="I3370" s="19" t="s">
        <v>15692</v>
      </c>
      <c r="J3370" s="19" t="s">
        <v>23</v>
      </c>
      <c r="K3370" s="20" t="s">
        <v>267</v>
      </c>
      <c r="L3370" s="19" t="s">
        <v>25</v>
      </c>
    </row>
    <row r="3371" spans="1:12" x14ac:dyDescent="0.25">
      <c r="A3371" s="19" t="s">
        <v>4490</v>
      </c>
      <c r="B3371" s="19" t="s">
        <v>4491</v>
      </c>
      <c r="C3371" s="19" t="s">
        <v>3600</v>
      </c>
      <c r="D3371" s="19" t="s">
        <v>4798</v>
      </c>
      <c r="E3371" s="20" t="s">
        <v>21</v>
      </c>
      <c r="F3371" s="19" t="s">
        <v>21</v>
      </c>
      <c r="G3371" s="180">
        <v>89441</v>
      </c>
      <c r="H3371" s="21" t="s">
        <v>4943</v>
      </c>
      <c r="I3371" s="19" t="s">
        <v>15692</v>
      </c>
      <c r="J3371" s="19" t="s">
        <v>23</v>
      </c>
      <c r="K3371" s="20" t="s">
        <v>9711</v>
      </c>
      <c r="L3371" s="19" t="s">
        <v>25</v>
      </c>
    </row>
    <row r="3372" spans="1:12" x14ac:dyDescent="0.25">
      <c r="A3372" s="19" t="s">
        <v>4490</v>
      </c>
      <c r="B3372" s="19" t="s">
        <v>4491</v>
      </c>
      <c r="C3372" s="19" t="s">
        <v>3600</v>
      </c>
      <c r="D3372" s="19" t="s">
        <v>4798</v>
      </c>
      <c r="E3372" s="20" t="s">
        <v>21</v>
      </c>
      <c r="F3372" s="19" t="s">
        <v>21</v>
      </c>
      <c r="G3372" s="180">
        <v>89442</v>
      </c>
      <c r="H3372" s="21" t="s">
        <v>4944</v>
      </c>
      <c r="I3372" s="19" t="s">
        <v>15692</v>
      </c>
      <c r="J3372" s="19" t="s">
        <v>23</v>
      </c>
      <c r="K3372" s="20" t="s">
        <v>13739</v>
      </c>
      <c r="L3372" s="19" t="s">
        <v>25</v>
      </c>
    </row>
    <row r="3373" spans="1:12" x14ac:dyDescent="0.25">
      <c r="A3373" s="19" t="s">
        <v>4490</v>
      </c>
      <c r="B3373" s="19" t="s">
        <v>4491</v>
      </c>
      <c r="C3373" s="19" t="s">
        <v>3600</v>
      </c>
      <c r="D3373" s="19" t="s">
        <v>4798</v>
      </c>
      <c r="E3373" s="20" t="s">
        <v>21</v>
      </c>
      <c r="F3373" s="19" t="s">
        <v>21</v>
      </c>
      <c r="G3373" s="180">
        <v>89443</v>
      </c>
      <c r="H3373" s="21" t="s">
        <v>4945</v>
      </c>
      <c r="I3373" s="19" t="s">
        <v>15692</v>
      </c>
      <c r="J3373" s="19" t="s">
        <v>23</v>
      </c>
      <c r="K3373" s="20" t="s">
        <v>3062</v>
      </c>
      <c r="L3373" s="19" t="s">
        <v>25</v>
      </c>
    </row>
    <row r="3374" spans="1:12" x14ac:dyDescent="0.25">
      <c r="A3374" s="19" t="s">
        <v>4490</v>
      </c>
      <c r="B3374" s="19" t="s">
        <v>4491</v>
      </c>
      <c r="C3374" s="19" t="s">
        <v>3600</v>
      </c>
      <c r="D3374" s="19" t="s">
        <v>4798</v>
      </c>
      <c r="E3374" s="20" t="s">
        <v>21</v>
      </c>
      <c r="F3374" s="19" t="s">
        <v>21</v>
      </c>
      <c r="G3374" s="180">
        <v>89444</v>
      </c>
      <c r="H3374" s="21" t="s">
        <v>4946</v>
      </c>
      <c r="I3374" s="19" t="s">
        <v>15692</v>
      </c>
      <c r="J3374" s="19" t="s">
        <v>23</v>
      </c>
      <c r="K3374" s="20" t="s">
        <v>5652</v>
      </c>
      <c r="L3374" s="19" t="s">
        <v>25</v>
      </c>
    </row>
    <row r="3375" spans="1:12" x14ac:dyDescent="0.25">
      <c r="A3375" s="19" t="s">
        <v>4490</v>
      </c>
      <c r="B3375" s="19" t="s">
        <v>4491</v>
      </c>
      <c r="C3375" s="19" t="s">
        <v>3600</v>
      </c>
      <c r="D3375" s="19" t="s">
        <v>4798</v>
      </c>
      <c r="E3375" s="20" t="s">
        <v>21</v>
      </c>
      <c r="F3375" s="19" t="s">
        <v>21</v>
      </c>
      <c r="G3375" s="180">
        <v>89445</v>
      </c>
      <c r="H3375" s="21" t="s">
        <v>4948</v>
      </c>
      <c r="I3375" s="19" t="s">
        <v>15692</v>
      </c>
      <c r="J3375" s="19" t="s">
        <v>23</v>
      </c>
      <c r="K3375" s="20" t="s">
        <v>5275</v>
      </c>
      <c r="L3375" s="19" t="s">
        <v>25</v>
      </c>
    </row>
    <row r="3376" spans="1:12" x14ac:dyDescent="0.25">
      <c r="A3376" s="19" t="s">
        <v>4490</v>
      </c>
      <c r="B3376" s="19" t="s">
        <v>4491</v>
      </c>
      <c r="C3376" s="19" t="s">
        <v>3600</v>
      </c>
      <c r="D3376" s="19" t="s">
        <v>4798</v>
      </c>
      <c r="E3376" s="20" t="s">
        <v>21</v>
      </c>
      <c r="F3376" s="19" t="s">
        <v>21</v>
      </c>
      <c r="G3376" s="180">
        <v>89481</v>
      </c>
      <c r="H3376" s="21" t="s">
        <v>4950</v>
      </c>
      <c r="I3376" s="19" t="s">
        <v>15692</v>
      </c>
      <c r="J3376" s="19" t="s">
        <v>23</v>
      </c>
      <c r="K3376" s="20" t="s">
        <v>9556</v>
      </c>
      <c r="L3376" s="19" t="s">
        <v>25</v>
      </c>
    </row>
    <row r="3377" spans="1:12" x14ac:dyDescent="0.25">
      <c r="A3377" s="19" t="s">
        <v>4490</v>
      </c>
      <c r="B3377" s="19" t="s">
        <v>4491</v>
      </c>
      <c r="C3377" s="19" t="s">
        <v>3600</v>
      </c>
      <c r="D3377" s="19" t="s">
        <v>4798</v>
      </c>
      <c r="E3377" s="20" t="s">
        <v>21</v>
      </c>
      <c r="F3377" s="19" t="s">
        <v>21</v>
      </c>
      <c r="G3377" s="180">
        <v>89485</v>
      </c>
      <c r="H3377" s="21" t="s">
        <v>4952</v>
      </c>
      <c r="I3377" s="19" t="s">
        <v>15692</v>
      </c>
      <c r="J3377" s="19" t="s">
        <v>23</v>
      </c>
      <c r="K3377" s="20" t="s">
        <v>1167</v>
      </c>
      <c r="L3377" s="19" t="s">
        <v>25</v>
      </c>
    </row>
    <row r="3378" spans="1:12" x14ac:dyDescent="0.25">
      <c r="A3378" s="19" t="s">
        <v>4490</v>
      </c>
      <c r="B3378" s="19" t="s">
        <v>4491</v>
      </c>
      <c r="C3378" s="19" t="s">
        <v>3600</v>
      </c>
      <c r="D3378" s="19" t="s">
        <v>4798</v>
      </c>
      <c r="E3378" s="20" t="s">
        <v>21</v>
      </c>
      <c r="F3378" s="19" t="s">
        <v>21</v>
      </c>
      <c r="G3378" s="180">
        <v>89489</v>
      </c>
      <c r="H3378" s="21" t="s">
        <v>4953</v>
      </c>
      <c r="I3378" s="19" t="s">
        <v>15692</v>
      </c>
      <c r="J3378" s="19" t="s">
        <v>23</v>
      </c>
      <c r="K3378" s="20" t="s">
        <v>4954</v>
      </c>
      <c r="L3378" s="19" t="s">
        <v>25</v>
      </c>
    </row>
    <row r="3379" spans="1:12" x14ac:dyDescent="0.25">
      <c r="A3379" s="19" t="s">
        <v>4490</v>
      </c>
      <c r="B3379" s="19" t="s">
        <v>4491</v>
      </c>
      <c r="C3379" s="19" t="s">
        <v>3600</v>
      </c>
      <c r="D3379" s="19" t="s">
        <v>4798</v>
      </c>
      <c r="E3379" s="20" t="s">
        <v>21</v>
      </c>
      <c r="F3379" s="19" t="s">
        <v>21</v>
      </c>
      <c r="G3379" s="180">
        <v>89490</v>
      </c>
      <c r="H3379" s="21" t="s">
        <v>4955</v>
      </c>
      <c r="I3379" s="19" t="s">
        <v>15692</v>
      </c>
      <c r="J3379" s="19" t="s">
        <v>23</v>
      </c>
      <c r="K3379" s="20" t="s">
        <v>11515</v>
      </c>
      <c r="L3379" s="19" t="s">
        <v>25</v>
      </c>
    </row>
    <row r="3380" spans="1:12" x14ac:dyDescent="0.25">
      <c r="A3380" s="19" t="s">
        <v>4490</v>
      </c>
      <c r="B3380" s="19" t="s">
        <v>4491</v>
      </c>
      <c r="C3380" s="19" t="s">
        <v>3600</v>
      </c>
      <c r="D3380" s="19" t="s">
        <v>4798</v>
      </c>
      <c r="E3380" s="20" t="s">
        <v>21</v>
      </c>
      <c r="F3380" s="19" t="s">
        <v>21</v>
      </c>
      <c r="G3380" s="180">
        <v>89492</v>
      </c>
      <c r="H3380" s="21" t="s">
        <v>4957</v>
      </c>
      <c r="I3380" s="19" t="s">
        <v>15692</v>
      </c>
      <c r="J3380" s="19" t="s">
        <v>23</v>
      </c>
      <c r="K3380" s="20" t="s">
        <v>3926</v>
      </c>
      <c r="L3380" s="19" t="s">
        <v>25</v>
      </c>
    </row>
    <row r="3381" spans="1:12" x14ac:dyDescent="0.25">
      <c r="A3381" s="19" t="s">
        <v>4490</v>
      </c>
      <c r="B3381" s="19" t="s">
        <v>4491</v>
      </c>
      <c r="C3381" s="19" t="s">
        <v>3600</v>
      </c>
      <c r="D3381" s="19" t="s">
        <v>4798</v>
      </c>
      <c r="E3381" s="20" t="s">
        <v>21</v>
      </c>
      <c r="F3381" s="19" t="s">
        <v>21</v>
      </c>
      <c r="G3381" s="180">
        <v>89493</v>
      </c>
      <c r="H3381" s="21" t="s">
        <v>4958</v>
      </c>
      <c r="I3381" s="19" t="s">
        <v>15692</v>
      </c>
      <c r="J3381" s="19" t="s">
        <v>23</v>
      </c>
      <c r="K3381" s="20" t="s">
        <v>3619</v>
      </c>
      <c r="L3381" s="19" t="s">
        <v>25</v>
      </c>
    </row>
    <row r="3382" spans="1:12" x14ac:dyDescent="0.25">
      <c r="A3382" s="19" t="s">
        <v>4490</v>
      </c>
      <c r="B3382" s="19" t="s">
        <v>4491</v>
      </c>
      <c r="C3382" s="19" t="s">
        <v>3600</v>
      </c>
      <c r="D3382" s="19" t="s">
        <v>4798</v>
      </c>
      <c r="E3382" s="20" t="s">
        <v>21</v>
      </c>
      <c r="F3382" s="19" t="s">
        <v>21</v>
      </c>
      <c r="G3382" s="180">
        <v>89494</v>
      </c>
      <c r="H3382" s="21" t="s">
        <v>4960</v>
      </c>
      <c r="I3382" s="19" t="s">
        <v>15692</v>
      </c>
      <c r="J3382" s="19" t="s">
        <v>23</v>
      </c>
      <c r="K3382" s="20" t="s">
        <v>6876</v>
      </c>
      <c r="L3382" s="19" t="s">
        <v>25</v>
      </c>
    </row>
    <row r="3383" spans="1:12" x14ac:dyDescent="0.25">
      <c r="A3383" s="19" t="s">
        <v>4490</v>
      </c>
      <c r="B3383" s="19" t="s">
        <v>4491</v>
      </c>
      <c r="C3383" s="19" t="s">
        <v>3600</v>
      </c>
      <c r="D3383" s="19" t="s">
        <v>4798</v>
      </c>
      <c r="E3383" s="20" t="s">
        <v>21</v>
      </c>
      <c r="F3383" s="19" t="s">
        <v>21</v>
      </c>
      <c r="G3383" s="180">
        <v>89496</v>
      </c>
      <c r="H3383" s="21" t="s">
        <v>4962</v>
      </c>
      <c r="I3383" s="19" t="s">
        <v>15692</v>
      </c>
      <c r="J3383" s="19" t="s">
        <v>23</v>
      </c>
      <c r="K3383" s="20" t="s">
        <v>486</v>
      </c>
      <c r="L3383" s="19" t="s">
        <v>25</v>
      </c>
    </row>
    <row r="3384" spans="1:12" x14ac:dyDescent="0.25">
      <c r="A3384" s="19" t="s">
        <v>4490</v>
      </c>
      <c r="B3384" s="19" t="s">
        <v>4491</v>
      </c>
      <c r="C3384" s="19" t="s">
        <v>3600</v>
      </c>
      <c r="D3384" s="19" t="s">
        <v>4798</v>
      </c>
      <c r="E3384" s="20" t="s">
        <v>21</v>
      </c>
      <c r="F3384" s="19" t="s">
        <v>21</v>
      </c>
      <c r="G3384" s="180">
        <v>89497</v>
      </c>
      <c r="H3384" s="21" t="s">
        <v>4964</v>
      </c>
      <c r="I3384" s="19" t="s">
        <v>15692</v>
      </c>
      <c r="J3384" s="19" t="s">
        <v>23</v>
      </c>
      <c r="K3384" s="20" t="s">
        <v>5204</v>
      </c>
      <c r="L3384" s="19" t="s">
        <v>25</v>
      </c>
    </row>
    <row r="3385" spans="1:12" x14ac:dyDescent="0.25">
      <c r="A3385" s="19" t="s">
        <v>4490</v>
      </c>
      <c r="B3385" s="19" t="s">
        <v>4491</v>
      </c>
      <c r="C3385" s="19" t="s">
        <v>3600</v>
      </c>
      <c r="D3385" s="19" t="s">
        <v>4798</v>
      </c>
      <c r="E3385" s="20" t="s">
        <v>21</v>
      </c>
      <c r="F3385" s="19" t="s">
        <v>21</v>
      </c>
      <c r="G3385" s="180">
        <v>89498</v>
      </c>
      <c r="H3385" s="21" t="s">
        <v>4966</v>
      </c>
      <c r="I3385" s="19" t="s">
        <v>15692</v>
      </c>
      <c r="J3385" s="19" t="s">
        <v>23</v>
      </c>
      <c r="K3385" s="20" t="s">
        <v>3696</v>
      </c>
      <c r="L3385" s="19" t="s">
        <v>25</v>
      </c>
    </row>
    <row r="3386" spans="1:12" x14ac:dyDescent="0.25">
      <c r="A3386" s="19" t="s">
        <v>4490</v>
      </c>
      <c r="B3386" s="19" t="s">
        <v>4491</v>
      </c>
      <c r="C3386" s="19" t="s">
        <v>3600</v>
      </c>
      <c r="D3386" s="19" t="s">
        <v>4798</v>
      </c>
      <c r="E3386" s="20" t="s">
        <v>21</v>
      </c>
      <c r="F3386" s="19" t="s">
        <v>21</v>
      </c>
      <c r="G3386" s="180">
        <v>89499</v>
      </c>
      <c r="H3386" s="21" t="s">
        <v>4967</v>
      </c>
      <c r="I3386" s="19" t="s">
        <v>15692</v>
      </c>
      <c r="J3386" s="19" t="s">
        <v>23</v>
      </c>
      <c r="K3386" s="20" t="s">
        <v>14329</v>
      </c>
      <c r="L3386" s="19" t="s">
        <v>25</v>
      </c>
    </row>
    <row r="3387" spans="1:12" x14ac:dyDescent="0.25">
      <c r="A3387" s="19" t="s">
        <v>4490</v>
      </c>
      <c r="B3387" s="19" t="s">
        <v>4491</v>
      </c>
      <c r="C3387" s="19" t="s">
        <v>3600</v>
      </c>
      <c r="D3387" s="19" t="s">
        <v>4798</v>
      </c>
      <c r="E3387" s="20" t="s">
        <v>21</v>
      </c>
      <c r="F3387" s="19" t="s">
        <v>21</v>
      </c>
      <c r="G3387" s="180">
        <v>89500</v>
      </c>
      <c r="H3387" s="21" t="s">
        <v>4969</v>
      </c>
      <c r="I3387" s="19" t="s">
        <v>15692</v>
      </c>
      <c r="J3387" s="19" t="s">
        <v>23</v>
      </c>
      <c r="K3387" s="20" t="s">
        <v>4183</v>
      </c>
      <c r="L3387" s="19" t="s">
        <v>25</v>
      </c>
    </row>
    <row r="3388" spans="1:12" x14ac:dyDescent="0.25">
      <c r="A3388" s="19" t="s">
        <v>4490</v>
      </c>
      <c r="B3388" s="19" t="s">
        <v>4491</v>
      </c>
      <c r="C3388" s="19" t="s">
        <v>3600</v>
      </c>
      <c r="D3388" s="19" t="s">
        <v>4798</v>
      </c>
      <c r="E3388" s="20" t="s">
        <v>21</v>
      </c>
      <c r="F3388" s="19" t="s">
        <v>21</v>
      </c>
      <c r="G3388" s="180">
        <v>89501</v>
      </c>
      <c r="H3388" s="21" t="s">
        <v>4970</v>
      </c>
      <c r="I3388" s="19" t="s">
        <v>15692</v>
      </c>
      <c r="J3388" s="19" t="s">
        <v>23</v>
      </c>
      <c r="K3388" s="20" t="s">
        <v>10433</v>
      </c>
      <c r="L3388" s="19" t="s">
        <v>25</v>
      </c>
    </row>
    <row r="3389" spans="1:12" x14ac:dyDescent="0.25">
      <c r="A3389" s="19" t="s">
        <v>4490</v>
      </c>
      <c r="B3389" s="19" t="s">
        <v>4491</v>
      </c>
      <c r="C3389" s="19" t="s">
        <v>3600</v>
      </c>
      <c r="D3389" s="19" t="s">
        <v>4798</v>
      </c>
      <c r="E3389" s="20" t="s">
        <v>21</v>
      </c>
      <c r="F3389" s="19" t="s">
        <v>21</v>
      </c>
      <c r="G3389" s="180">
        <v>89502</v>
      </c>
      <c r="H3389" s="21" t="s">
        <v>4972</v>
      </c>
      <c r="I3389" s="19" t="s">
        <v>15692</v>
      </c>
      <c r="J3389" s="19" t="s">
        <v>23</v>
      </c>
      <c r="K3389" s="20" t="s">
        <v>2823</v>
      </c>
      <c r="L3389" s="19" t="s">
        <v>25</v>
      </c>
    </row>
    <row r="3390" spans="1:12" x14ac:dyDescent="0.25">
      <c r="A3390" s="19" t="s">
        <v>4490</v>
      </c>
      <c r="B3390" s="19" t="s">
        <v>4491</v>
      </c>
      <c r="C3390" s="19" t="s">
        <v>3600</v>
      </c>
      <c r="D3390" s="19" t="s">
        <v>4798</v>
      </c>
      <c r="E3390" s="20" t="s">
        <v>21</v>
      </c>
      <c r="F3390" s="19" t="s">
        <v>21</v>
      </c>
      <c r="G3390" s="180">
        <v>89503</v>
      </c>
      <c r="H3390" s="21" t="s">
        <v>4973</v>
      </c>
      <c r="I3390" s="19" t="s">
        <v>15692</v>
      </c>
      <c r="J3390" s="19" t="s">
        <v>23</v>
      </c>
      <c r="K3390" s="20" t="s">
        <v>14330</v>
      </c>
      <c r="L3390" s="19" t="s">
        <v>25</v>
      </c>
    </row>
    <row r="3391" spans="1:12" x14ac:dyDescent="0.25">
      <c r="A3391" s="19" t="s">
        <v>4490</v>
      </c>
      <c r="B3391" s="19" t="s">
        <v>4491</v>
      </c>
      <c r="C3391" s="19" t="s">
        <v>3600</v>
      </c>
      <c r="D3391" s="19" t="s">
        <v>4798</v>
      </c>
      <c r="E3391" s="20" t="s">
        <v>21</v>
      </c>
      <c r="F3391" s="19" t="s">
        <v>21</v>
      </c>
      <c r="G3391" s="180">
        <v>89504</v>
      </c>
      <c r="H3391" s="21" t="s">
        <v>4975</v>
      </c>
      <c r="I3391" s="19" t="s">
        <v>15692</v>
      </c>
      <c r="J3391" s="19" t="s">
        <v>23</v>
      </c>
      <c r="K3391" s="20" t="s">
        <v>14331</v>
      </c>
      <c r="L3391" s="19" t="s">
        <v>25</v>
      </c>
    </row>
    <row r="3392" spans="1:12" x14ac:dyDescent="0.25">
      <c r="A3392" s="19" t="s">
        <v>4490</v>
      </c>
      <c r="B3392" s="19" t="s">
        <v>4491</v>
      </c>
      <c r="C3392" s="19" t="s">
        <v>3600</v>
      </c>
      <c r="D3392" s="19" t="s">
        <v>4798</v>
      </c>
      <c r="E3392" s="20" t="s">
        <v>21</v>
      </c>
      <c r="F3392" s="19" t="s">
        <v>21</v>
      </c>
      <c r="G3392" s="180">
        <v>89505</v>
      </c>
      <c r="H3392" s="21" t="s">
        <v>4976</v>
      </c>
      <c r="I3392" s="19" t="s">
        <v>15692</v>
      </c>
      <c r="J3392" s="19" t="s">
        <v>23</v>
      </c>
      <c r="K3392" s="20" t="s">
        <v>7932</v>
      </c>
      <c r="L3392" s="19" t="s">
        <v>25</v>
      </c>
    </row>
    <row r="3393" spans="1:12" x14ac:dyDescent="0.25">
      <c r="A3393" s="19" t="s">
        <v>4490</v>
      </c>
      <c r="B3393" s="19" t="s">
        <v>4491</v>
      </c>
      <c r="C3393" s="19" t="s">
        <v>3600</v>
      </c>
      <c r="D3393" s="19" t="s">
        <v>4798</v>
      </c>
      <c r="E3393" s="20" t="s">
        <v>21</v>
      </c>
      <c r="F3393" s="19" t="s">
        <v>21</v>
      </c>
      <c r="G3393" s="180">
        <v>89506</v>
      </c>
      <c r="H3393" s="21" t="s">
        <v>4978</v>
      </c>
      <c r="I3393" s="19" t="s">
        <v>15692</v>
      </c>
      <c r="J3393" s="19" t="s">
        <v>23</v>
      </c>
      <c r="K3393" s="20" t="s">
        <v>882</v>
      </c>
      <c r="L3393" s="19" t="s">
        <v>25</v>
      </c>
    </row>
    <row r="3394" spans="1:12" x14ac:dyDescent="0.25">
      <c r="A3394" s="19" t="s">
        <v>4490</v>
      </c>
      <c r="B3394" s="19" t="s">
        <v>4491</v>
      </c>
      <c r="C3394" s="19" t="s">
        <v>3600</v>
      </c>
      <c r="D3394" s="19" t="s">
        <v>4798</v>
      </c>
      <c r="E3394" s="20" t="s">
        <v>21</v>
      </c>
      <c r="F3394" s="19" t="s">
        <v>21</v>
      </c>
      <c r="G3394" s="180">
        <v>89507</v>
      </c>
      <c r="H3394" s="21" t="s">
        <v>4979</v>
      </c>
      <c r="I3394" s="19" t="s">
        <v>15692</v>
      </c>
      <c r="J3394" s="19" t="s">
        <v>23</v>
      </c>
      <c r="K3394" s="20" t="s">
        <v>14332</v>
      </c>
      <c r="L3394" s="19" t="s">
        <v>25</v>
      </c>
    </row>
    <row r="3395" spans="1:12" x14ac:dyDescent="0.25">
      <c r="A3395" s="19" t="s">
        <v>4490</v>
      </c>
      <c r="B3395" s="19" t="s">
        <v>4491</v>
      </c>
      <c r="C3395" s="19" t="s">
        <v>3600</v>
      </c>
      <c r="D3395" s="19" t="s">
        <v>4798</v>
      </c>
      <c r="E3395" s="20" t="s">
        <v>21</v>
      </c>
      <c r="F3395" s="19" t="s">
        <v>21</v>
      </c>
      <c r="G3395" s="180">
        <v>89510</v>
      </c>
      <c r="H3395" s="21" t="s">
        <v>4980</v>
      </c>
      <c r="I3395" s="19" t="s">
        <v>15692</v>
      </c>
      <c r="J3395" s="19" t="s">
        <v>23</v>
      </c>
      <c r="K3395" s="20" t="s">
        <v>1508</v>
      </c>
      <c r="L3395" s="19" t="s">
        <v>25</v>
      </c>
    </row>
    <row r="3396" spans="1:12" x14ac:dyDescent="0.25">
      <c r="A3396" s="19" t="s">
        <v>4490</v>
      </c>
      <c r="B3396" s="19" t="s">
        <v>4491</v>
      </c>
      <c r="C3396" s="19" t="s">
        <v>3600</v>
      </c>
      <c r="D3396" s="19" t="s">
        <v>4798</v>
      </c>
      <c r="E3396" s="20" t="s">
        <v>21</v>
      </c>
      <c r="F3396" s="19" t="s">
        <v>21</v>
      </c>
      <c r="G3396" s="180">
        <v>89513</v>
      </c>
      <c r="H3396" s="21" t="s">
        <v>4982</v>
      </c>
      <c r="I3396" s="19" t="s">
        <v>15692</v>
      </c>
      <c r="J3396" s="19" t="s">
        <v>23</v>
      </c>
      <c r="K3396" s="20" t="s">
        <v>14333</v>
      </c>
      <c r="L3396" s="19" t="s">
        <v>25</v>
      </c>
    </row>
    <row r="3397" spans="1:12" x14ac:dyDescent="0.25">
      <c r="A3397" s="19" t="s">
        <v>4490</v>
      </c>
      <c r="B3397" s="19" t="s">
        <v>4491</v>
      </c>
      <c r="C3397" s="19" t="s">
        <v>3600</v>
      </c>
      <c r="D3397" s="19" t="s">
        <v>4798</v>
      </c>
      <c r="E3397" s="20" t="s">
        <v>21</v>
      </c>
      <c r="F3397" s="19" t="s">
        <v>21</v>
      </c>
      <c r="G3397" s="180">
        <v>89514</v>
      </c>
      <c r="H3397" s="21" t="s">
        <v>4983</v>
      </c>
      <c r="I3397" s="19" t="s">
        <v>15692</v>
      </c>
      <c r="J3397" s="19" t="s">
        <v>23</v>
      </c>
      <c r="K3397" s="20" t="s">
        <v>10448</v>
      </c>
      <c r="L3397" s="19" t="s">
        <v>25</v>
      </c>
    </row>
    <row r="3398" spans="1:12" x14ac:dyDescent="0.25">
      <c r="A3398" s="19" t="s">
        <v>4490</v>
      </c>
      <c r="B3398" s="19" t="s">
        <v>4491</v>
      </c>
      <c r="C3398" s="19" t="s">
        <v>3600</v>
      </c>
      <c r="D3398" s="19" t="s">
        <v>4798</v>
      </c>
      <c r="E3398" s="20" t="s">
        <v>21</v>
      </c>
      <c r="F3398" s="19" t="s">
        <v>21</v>
      </c>
      <c r="G3398" s="180">
        <v>89515</v>
      </c>
      <c r="H3398" s="21" t="s">
        <v>4984</v>
      </c>
      <c r="I3398" s="19" t="s">
        <v>15692</v>
      </c>
      <c r="J3398" s="19" t="s">
        <v>23</v>
      </c>
      <c r="K3398" s="20" t="s">
        <v>14334</v>
      </c>
      <c r="L3398" s="19" t="s">
        <v>25</v>
      </c>
    </row>
    <row r="3399" spans="1:12" x14ac:dyDescent="0.25">
      <c r="A3399" s="19" t="s">
        <v>4490</v>
      </c>
      <c r="B3399" s="19" t="s">
        <v>4491</v>
      </c>
      <c r="C3399" s="19" t="s">
        <v>3600</v>
      </c>
      <c r="D3399" s="19" t="s">
        <v>4798</v>
      </c>
      <c r="E3399" s="20" t="s">
        <v>21</v>
      </c>
      <c r="F3399" s="19" t="s">
        <v>21</v>
      </c>
      <c r="G3399" s="180">
        <v>89516</v>
      </c>
      <c r="H3399" s="21" t="s">
        <v>4986</v>
      </c>
      <c r="I3399" s="19" t="s">
        <v>15692</v>
      </c>
      <c r="J3399" s="19" t="s">
        <v>23</v>
      </c>
      <c r="K3399" s="20" t="s">
        <v>5190</v>
      </c>
      <c r="L3399" s="19" t="s">
        <v>25</v>
      </c>
    </row>
    <row r="3400" spans="1:12" x14ac:dyDescent="0.25">
      <c r="A3400" s="19" t="s">
        <v>4490</v>
      </c>
      <c r="B3400" s="19" t="s">
        <v>4491</v>
      </c>
      <c r="C3400" s="19" t="s">
        <v>3600</v>
      </c>
      <c r="D3400" s="19" t="s">
        <v>4798</v>
      </c>
      <c r="E3400" s="20" t="s">
        <v>21</v>
      </c>
      <c r="F3400" s="19" t="s">
        <v>21</v>
      </c>
      <c r="G3400" s="180">
        <v>89517</v>
      </c>
      <c r="H3400" s="21" t="s">
        <v>4988</v>
      </c>
      <c r="I3400" s="19" t="s">
        <v>15692</v>
      </c>
      <c r="J3400" s="19" t="s">
        <v>23</v>
      </c>
      <c r="K3400" s="20" t="s">
        <v>12338</v>
      </c>
      <c r="L3400" s="19" t="s">
        <v>25</v>
      </c>
    </row>
    <row r="3401" spans="1:12" x14ac:dyDescent="0.25">
      <c r="A3401" s="19" t="s">
        <v>4490</v>
      </c>
      <c r="B3401" s="19" t="s">
        <v>4491</v>
      </c>
      <c r="C3401" s="19" t="s">
        <v>3600</v>
      </c>
      <c r="D3401" s="19" t="s">
        <v>4798</v>
      </c>
      <c r="E3401" s="20" t="s">
        <v>21</v>
      </c>
      <c r="F3401" s="19" t="s">
        <v>21</v>
      </c>
      <c r="G3401" s="180">
        <v>89518</v>
      </c>
      <c r="H3401" s="21" t="s">
        <v>4989</v>
      </c>
      <c r="I3401" s="19" t="s">
        <v>15692</v>
      </c>
      <c r="J3401" s="19" t="s">
        <v>23</v>
      </c>
      <c r="K3401" s="20" t="s">
        <v>14335</v>
      </c>
      <c r="L3401" s="19" t="s">
        <v>25</v>
      </c>
    </row>
    <row r="3402" spans="1:12" x14ac:dyDescent="0.25">
      <c r="A3402" s="19" t="s">
        <v>4490</v>
      </c>
      <c r="B3402" s="19" t="s">
        <v>4491</v>
      </c>
      <c r="C3402" s="19" t="s">
        <v>3600</v>
      </c>
      <c r="D3402" s="19" t="s">
        <v>4798</v>
      </c>
      <c r="E3402" s="20" t="s">
        <v>21</v>
      </c>
      <c r="F3402" s="19" t="s">
        <v>21</v>
      </c>
      <c r="G3402" s="180">
        <v>89519</v>
      </c>
      <c r="H3402" s="21" t="s">
        <v>4990</v>
      </c>
      <c r="I3402" s="19" t="s">
        <v>15692</v>
      </c>
      <c r="J3402" s="19" t="s">
        <v>23</v>
      </c>
      <c r="K3402" s="20" t="s">
        <v>87</v>
      </c>
      <c r="L3402" s="19" t="s">
        <v>25</v>
      </c>
    </row>
    <row r="3403" spans="1:12" x14ac:dyDescent="0.25">
      <c r="A3403" s="19" t="s">
        <v>4490</v>
      </c>
      <c r="B3403" s="19" t="s">
        <v>4491</v>
      </c>
      <c r="C3403" s="19" t="s">
        <v>3600</v>
      </c>
      <c r="D3403" s="19" t="s">
        <v>4798</v>
      </c>
      <c r="E3403" s="20" t="s">
        <v>21</v>
      </c>
      <c r="F3403" s="19" t="s">
        <v>21</v>
      </c>
      <c r="G3403" s="180">
        <v>89520</v>
      </c>
      <c r="H3403" s="21" t="s">
        <v>4992</v>
      </c>
      <c r="I3403" s="19" t="s">
        <v>15692</v>
      </c>
      <c r="J3403" s="19" t="s">
        <v>23</v>
      </c>
      <c r="K3403" s="20" t="s">
        <v>10638</v>
      </c>
      <c r="L3403" s="19" t="s">
        <v>25</v>
      </c>
    </row>
    <row r="3404" spans="1:12" x14ac:dyDescent="0.25">
      <c r="A3404" s="19" t="s">
        <v>4490</v>
      </c>
      <c r="B3404" s="19" t="s">
        <v>4491</v>
      </c>
      <c r="C3404" s="19" t="s">
        <v>3600</v>
      </c>
      <c r="D3404" s="19" t="s">
        <v>4798</v>
      </c>
      <c r="E3404" s="20" t="s">
        <v>21</v>
      </c>
      <c r="F3404" s="19" t="s">
        <v>21</v>
      </c>
      <c r="G3404" s="180">
        <v>89521</v>
      </c>
      <c r="H3404" s="21" t="s">
        <v>4994</v>
      </c>
      <c r="I3404" s="19" t="s">
        <v>15692</v>
      </c>
      <c r="J3404" s="19" t="s">
        <v>23</v>
      </c>
      <c r="K3404" s="20" t="s">
        <v>8512</v>
      </c>
      <c r="L3404" s="19" t="s">
        <v>25</v>
      </c>
    </row>
    <row r="3405" spans="1:12" x14ac:dyDescent="0.25">
      <c r="A3405" s="19" t="s">
        <v>4490</v>
      </c>
      <c r="B3405" s="19" t="s">
        <v>4491</v>
      </c>
      <c r="C3405" s="19" t="s">
        <v>3600</v>
      </c>
      <c r="D3405" s="19" t="s">
        <v>4798</v>
      </c>
      <c r="E3405" s="20" t="s">
        <v>21</v>
      </c>
      <c r="F3405" s="19" t="s">
        <v>21</v>
      </c>
      <c r="G3405" s="180">
        <v>89522</v>
      </c>
      <c r="H3405" s="21" t="s">
        <v>4995</v>
      </c>
      <c r="I3405" s="19" t="s">
        <v>15692</v>
      </c>
      <c r="J3405" s="19" t="s">
        <v>23</v>
      </c>
      <c r="K3405" s="20" t="s">
        <v>2452</v>
      </c>
      <c r="L3405" s="19" t="s">
        <v>25</v>
      </c>
    </row>
    <row r="3406" spans="1:12" x14ac:dyDescent="0.25">
      <c r="A3406" s="19" t="s">
        <v>4490</v>
      </c>
      <c r="B3406" s="19" t="s">
        <v>4491</v>
      </c>
      <c r="C3406" s="19" t="s">
        <v>3600</v>
      </c>
      <c r="D3406" s="19" t="s">
        <v>4798</v>
      </c>
      <c r="E3406" s="20" t="s">
        <v>21</v>
      </c>
      <c r="F3406" s="19" t="s">
        <v>21</v>
      </c>
      <c r="G3406" s="180">
        <v>89523</v>
      </c>
      <c r="H3406" s="21" t="s">
        <v>4997</v>
      </c>
      <c r="I3406" s="19" t="s">
        <v>15692</v>
      </c>
      <c r="J3406" s="19" t="s">
        <v>23</v>
      </c>
      <c r="K3406" s="20" t="s">
        <v>14336</v>
      </c>
      <c r="L3406" s="19" t="s">
        <v>25</v>
      </c>
    </row>
    <row r="3407" spans="1:12" x14ac:dyDescent="0.25">
      <c r="A3407" s="19" t="s">
        <v>4490</v>
      </c>
      <c r="B3407" s="19" t="s">
        <v>4491</v>
      </c>
      <c r="C3407" s="19" t="s">
        <v>3600</v>
      </c>
      <c r="D3407" s="19" t="s">
        <v>4798</v>
      </c>
      <c r="E3407" s="20" t="s">
        <v>21</v>
      </c>
      <c r="F3407" s="19" t="s">
        <v>21</v>
      </c>
      <c r="G3407" s="180">
        <v>89524</v>
      </c>
      <c r="H3407" s="21" t="s">
        <v>4998</v>
      </c>
      <c r="I3407" s="19" t="s">
        <v>15692</v>
      </c>
      <c r="J3407" s="19" t="s">
        <v>23</v>
      </c>
      <c r="K3407" s="20" t="s">
        <v>14337</v>
      </c>
      <c r="L3407" s="19" t="s">
        <v>25</v>
      </c>
    </row>
    <row r="3408" spans="1:12" x14ac:dyDescent="0.25">
      <c r="A3408" s="19" t="s">
        <v>4490</v>
      </c>
      <c r="B3408" s="19" t="s">
        <v>4491</v>
      </c>
      <c r="C3408" s="19" t="s">
        <v>3600</v>
      </c>
      <c r="D3408" s="19" t="s">
        <v>4798</v>
      </c>
      <c r="E3408" s="20" t="s">
        <v>21</v>
      </c>
      <c r="F3408" s="19" t="s">
        <v>21</v>
      </c>
      <c r="G3408" s="180">
        <v>89525</v>
      </c>
      <c r="H3408" s="21" t="s">
        <v>5000</v>
      </c>
      <c r="I3408" s="19" t="s">
        <v>15692</v>
      </c>
      <c r="J3408" s="19" t="s">
        <v>23</v>
      </c>
      <c r="K3408" s="20" t="s">
        <v>14338</v>
      </c>
      <c r="L3408" s="19" t="s">
        <v>25</v>
      </c>
    </row>
    <row r="3409" spans="1:12" x14ac:dyDescent="0.25">
      <c r="A3409" s="19" t="s">
        <v>4490</v>
      </c>
      <c r="B3409" s="19" t="s">
        <v>4491</v>
      </c>
      <c r="C3409" s="19" t="s">
        <v>3600</v>
      </c>
      <c r="D3409" s="19" t="s">
        <v>4798</v>
      </c>
      <c r="E3409" s="20" t="s">
        <v>21</v>
      </c>
      <c r="F3409" s="19" t="s">
        <v>21</v>
      </c>
      <c r="G3409" s="180">
        <v>89526</v>
      </c>
      <c r="H3409" s="21" t="s">
        <v>5001</v>
      </c>
      <c r="I3409" s="19" t="s">
        <v>15692</v>
      </c>
      <c r="J3409" s="19" t="s">
        <v>23</v>
      </c>
      <c r="K3409" s="20" t="s">
        <v>3451</v>
      </c>
      <c r="L3409" s="19" t="s">
        <v>25</v>
      </c>
    </row>
    <row r="3410" spans="1:12" x14ac:dyDescent="0.25">
      <c r="A3410" s="19" t="s">
        <v>4490</v>
      </c>
      <c r="B3410" s="19" t="s">
        <v>4491</v>
      </c>
      <c r="C3410" s="19" t="s">
        <v>3600</v>
      </c>
      <c r="D3410" s="19" t="s">
        <v>4798</v>
      </c>
      <c r="E3410" s="20" t="s">
        <v>21</v>
      </c>
      <c r="F3410" s="19" t="s">
        <v>21</v>
      </c>
      <c r="G3410" s="180">
        <v>89527</v>
      </c>
      <c r="H3410" s="21" t="s">
        <v>5002</v>
      </c>
      <c r="I3410" s="19" t="s">
        <v>15692</v>
      </c>
      <c r="J3410" s="19" t="s">
        <v>23</v>
      </c>
      <c r="K3410" s="20" t="s">
        <v>14339</v>
      </c>
      <c r="L3410" s="19" t="s">
        <v>25</v>
      </c>
    </row>
    <row r="3411" spans="1:12" x14ac:dyDescent="0.25">
      <c r="A3411" s="19" t="s">
        <v>4490</v>
      </c>
      <c r="B3411" s="19" t="s">
        <v>4491</v>
      </c>
      <c r="C3411" s="19" t="s">
        <v>3600</v>
      </c>
      <c r="D3411" s="19" t="s">
        <v>4798</v>
      </c>
      <c r="E3411" s="20" t="s">
        <v>21</v>
      </c>
      <c r="F3411" s="19" t="s">
        <v>21</v>
      </c>
      <c r="G3411" s="180">
        <v>89528</v>
      </c>
      <c r="H3411" s="21" t="s">
        <v>5003</v>
      </c>
      <c r="I3411" s="19" t="s">
        <v>15692</v>
      </c>
      <c r="J3411" s="19" t="s">
        <v>23</v>
      </c>
      <c r="K3411" s="20" t="s">
        <v>638</v>
      </c>
      <c r="L3411" s="19" t="s">
        <v>25</v>
      </c>
    </row>
    <row r="3412" spans="1:12" x14ac:dyDescent="0.25">
      <c r="A3412" s="19" t="s">
        <v>4490</v>
      </c>
      <c r="B3412" s="19" t="s">
        <v>4491</v>
      </c>
      <c r="C3412" s="19" t="s">
        <v>3600</v>
      </c>
      <c r="D3412" s="19" t="s">
        <v>4798</v>
      </c>
      <c r="E3412" s="20" t="s">
        <v>21</v>
      </c>
      <c r="F3412" s="19" t="s">
        <v>21</v>
      </c>
      <c r="G3412" s="180">
        <v>89529</v>
      </c>
      <c r="H3412" s="21" t="s">
        <v>5005</v>
      </c>
      <c r="I3412" s="19" t="s">
        <v>15692</v>
      </c>
      <c r="J3412" s="19" t="s">
        <v>23</v>
      </c>
      <c r="K3412" s="20" t="s">
        <v>4043</v>
      </c>
      <c r="L3412" s="19" t="s">
        <v>25</v>
      </c>
    </row>
    <row r="3413" spans="1:12" x14ac:dyDescent="0.25">
      <c r="A3413" s="19" t="s">
        <v>4490</v>
      </c>
      <c r="B3413" s="19" t="s">
        <v>4491</v>
      </c>
      <c r="C3413" s="19" t="s">
        <v>3600</v>
      </c>
      <c r="D3413" s="19" t="s">
        <v>4798</v>
      </c>
      <c r="E3413" s="20" t="s">
        <v>21</v>
      </c>
      <c r="F3413" s="19" t="s">
        <v>21</v>
      </c>
      <c r="G3413" s="180">
        <v>89530</v>
      </c>
      <c r="H3413" s="21" t="s">
        <v>5006</v>
      </c>
      <c r="I3413" s="19" t="s">
        <v>15692</v>
      </c>
      <c r="J3413" s="19" t="s">
        <v>23</v>
      </c>
      <c r="K3413" s="20" t="s">
        <v>8711</v>
      </c>
      <c r="L3413" s="19" t="s">
        <v>25</v>
      </c>
    </row>
    <row r="3414" spans="1:12" x14ac:dyDescent="0.25">
      <c r="A3414" s="19" t="s">
        <v>4490</v>
      </c>
      <c r="B3414" s="19" t="s">
        <v>4491</v>
      </c>
      <c r="C3414" s="19" t="s">
        <v>3600</v>
      </c>
      <c r="D3414" s="19" t="s">
        <v>4798</v>
      </c>
      <c r="E3414" s="20" t="s">
        <v>21</v>
      </c>
      <c r="F3414" s="19" t="s">
        <v>21</v>
      </c>
      <c r="G3414" s="180">
        <v>89531</v>
      </c>
      <c r="H3414" s="21" t="s">
        <v>5007</v>
      </c>
      <c r="I3414" s="19" t="s">
        <v>15692</v>
      </c>
      <c r="J3414" s="19" t="s">
        <v>23</v>
      </c>
      <c r="K3414" s="20" t="s">
        <v>14340</v>
      </c>
      <c r="L3414" s="19" t="s">
        <v>25</v>
      </c>
    </row>
    <row r="3415" spans="1:12" x14ac:dyDescent="0.25">
      <c r="A3415" s="19" t="s">
        <v>4490</v>
      </c>
      <c r="B3415" s="19" t="s">
        <v>4491</v>
      </c>
      <c r="C3415" s="19" t="s">
        <v>3600</v>
      </c>
      <c r="D3415" s="19" t="s">
        <v>4798</v>
      </c>
      <c r="E3415" s="20" t="s">
        <v>21</v>
      </c>
      <c r="F3415" s="19" t="s">
        <v>21</v>
      </c>
      <c r="G3415" s="180">
        <v>89532</v>
      </c>
      <c r="H3415" s="21" t="s">
        <v>5008</v>
      </c>
      <c r="I3415" s="19" t="s">
        <v>15692</v>
      </c>
      <c r="J3415" s="19" t="s">
        <v>23</v>
      </c>
      <c r="K3415" s="20" t="s">
        <v>7864</v>
      </c>
      <c r="L3415" s="19" t="s">
        <v>25</v>
      </c>
    </row>
    <row r="3416" spans="1:12" x14ac:dyDescent="0.25">
      <c r="A3416" s="19" t="s">
        <v>4490</v>
      </c>
      <c r="B3416" s="19" t="s">
        <v>4491</v>
      </c>
      <c r="C3416" s="19" t="s">
        <v>3600</v>
      </c>
      <c r="D3416" s="19" t="s">
        <v>4798</v>
      </c>
      <c r="E3416" s="20" t="s">
        <v>21</v>
      </c>
      <c r="F3416" s="19" t="s">
        <v>21</v>
      </c>
      <c r="G3416" s="180">
        <v>89533</v>
      </c>
      <c r="H3416" s="21" t="s">
        <v>5010</v>
      </c>
      <c r="I3416" s="19" t="s">
        <v>15692</v>
      </c>
      <c r="J3416" s="19" t="s">
        <v>23</v>
      </c>
      <c r="K3416" s="20" t="s">
        <v>14340</v>
      </c>
      <c r="L3416" s="19" t="s">
        <v>25</v>
      </c>
    </row>
    <row r="3417" spans="1:12" x14ac:dyDescent="0.25">
      <c r="A3417" s="19" t="s">
        <v>4490</v>
      </c>
      <c r="B3417" s="19" t="s">
        <v>4491</v>
      </c>
      <c r="C3417" s="19" t="s">
        <v>3600</v>
      </c>
      <c r="D3417" s="19" t="s">
        <v>4798</v>
      </c>
      <c r="E3417" s="20" t="s">
        <v>21</v>
      </c>
      <c r="F3417" s="19" t="s">
        <v>21</v>
      </c>
      <c r="G3417" s="180">
        <v>89534</v>
      </c>
      <c r="H3417" s="21" t="s">
        <v>5011</v>
      </c>
      <c r="I3417" s="19" t="s">
        <v>15692</v>
      </c>
      <c r="J3417" s="19" t="s">
        <v>23</v>
      </c>
      <c r="K3417" s="20" t="s">
        <v>12553</v>
      </c>
      <c r="L3417" s="19" t="s">
        <v>25</v>
      </c>
    </row>
    <row r="3418" spans="1:12" x14ac:dyDescent="0.25">
      <c r="A3418" s="19" t="s">
        <v>4490</v>
      </c>
      <c r="B3418" s="19" t="s">
        <v>4491</v>
      </c>
      <c r="C3418" s="19" t="s">
        <v>3600</v>
      </c>
      <c r="D3418" s="19" t="s">
        <v>4798</v>
      </c>
      <c r="E3418" s="20" t="s">
        <v>21</v>
      </c>
      <c r="F3418" s="19" t="s">
        <v>21</v>
      </c>
      <c r="G3418" s="180">
        <v>89535</v>
      </c>
      <c r="H3418" s="21" t="s">
        <v>5013</v>
      </c>
      <c r="I3418" s="19" t="s">
        <v>15692</v>
      </c>
      <c r="J3418" s="19" t="s">
        <v>23</v>
      </c>
      <c r="K3418" s="20" t="s">
        <v>13910</v>
      </c>
      <c r="L3418" s="19" t="s">
        <v>25</v>
      </c>
    </row>
    <row r="3419" spans="1:12" x14ac:dyDescent="0.25">
      <c r="A3419" s="19" t="s">
        <v>4490</v>
      </c>
      <c r="B3419" s="19" t="s">
        <v>4491</v>
      </c>
      <c r="C3419" s="19" t="s">
        <v>3600</v>
      </c>
      <c r="D3419" s="19" t="s">
        <v>4798</v>
      </c>
      <c r="E3419" s="20" t="s">
        <v>21</v>
      </c>
      <c r="F3419" s="19" t="s">
        <v>21</v>
      </c>
      <c r="G3419" s="180">
        <v>89536</v>
      </c>
      <c r="H3419" s="21" t="s">
        <v>5014</v>
      </c>
      <c r="I3419" s="19" t="s">
        <v>15692</v>
      </c>
      <c r="J3419" s="19" t="s">
        <v>23</v>
      </c>
      <c r="K3419" s="20" t="s">
        <v>373</v>
      </c>
      <c r="L3419" s="19" t="s">
        <v>25</v>
      </c>
    </row>
    <row r="3420" spans="1:12" x14ac:dyDescent="0.25">
      <c r="A3420" s="19" t="s">
        <v>4490</v>
      </c>
      <c r="B3420" s="19" t="s">
        <v>4491</v>
      </c>
      <c r="C3420" s="19" t="s">
        <v>3600</v>
      </c>
      <c r="D3420" s="19" t="s">
        <v>4798</v>
      </c>
      <c r="E3420" s="20" t="s">
        <v>21</v>
      </c>
      <c r="F3420" s="19" t="s">
        <v>21</v>
      </c>
      <c r="G3420" s="180">
        <v>89538</v>
      </c>
      <c r="H3420" s="21" t="s">
        <v>5015</v>
      </c>
      <c r="I3420" s="19" t="s">
        <v>15692</v>
      </c>
      <c r="J3420" s="19" t="s">
        <v>23</v>
      </c>
      <c r="K3420" s="20" t="s">
        <v>4396</v>
      </c>
      <c r="L3420" s="19" t="s">
        <v>25</v>
      </c>
    </row>
    <row r="3421" spans="1:12" x14ac:dyDescent="0.25">
      <c r="A3421" s="19" t="s">
        <v>4490</v>
      </c>
      <c r="B3421" s="19" t="s">
        <v>4491</v>
      </c>
      <c r="C3421" s="19" t="s">
        <v>3600</v>
      </c>
      <c r="D3421" s="19" t="s">
        <v>4798</v>
      </c>
      <c r="E3421" s="20" t="s">
        <v>21</v>
      </c>
      <c r="F3421" s="19" t="s">
        <v>21</v>
      </c>
      <c r="G3421" s="180">
        <v>89540</v>
      </c>
      <c r="H3421" s="21" t="s">
        <v>5016</v>
      </c>
      <c r="I3421" s="19" t="s">
        <v>15692</v>
      </c>
      <c r="J3421" s="19" t="s">
        <v>23</v>
      </c>
      <c r="K3421" s="20" t="s">
        <v>3042</v>
      </c>
      <c r="L3421" s="19" t="s">
        <v>25</v>
      </c>
    </row>
    <row r="3422" spans="1:12" x14ac:dyDescent="0.25">
      <c r="A3422" s="19" t="s">
        <v>4490</v>
      </c>
      <c r="B3422" s="19" t="s">
        <v>4491</v>
      </c>
      <c r="C3422" s="19" t="s">
        <v>3600</v>
      </c>
      <c r="D3422" s="19" t="s">
        <v>4798</v>
      </c>
      <c r="E3422" s="20" t="s">
        <v>21</v>
      </c>
      <c r="F3422" s="19" t="s">
        <v>21</v>
      </c>
      <c r="G3422" s="180">
        <v>89541</v>
      </c>
      <c r="H3422" s="21" t="s">
        <v>5017</v>
      </c>
      <c r="I3422" s="19" t="s">
        <v>15692</v>
      </c>
      <c r="J3422" s="19" t="s">
        <v>23</v>
      </c>
      <c r="K3422" s="20" t="s">
        <v>9635</v>
      </c>
      <c r="L3422" s="19" t="s">
        <v>25</v>
      </c>
    </row>
    <row r="3423" spans="1:12" x14ac:dyDescent="0.25">
      <c r="A3423" s="19" t="s">
        <v>4490</v>
      </c>
      <c r="B3423" s="19" t="s">
        <v>4491</v>
      </c>
      <c r="C3423" s="19" t="s">
        <v>3600</v>
      </c>
      <c r="D3423" s="19" t="s">
        <v>4798</v>
      </c>
      <c r="E3423" s="20" t="s">
        <v>21</v>
      </c>
      <c r="F3423" s="19" t="s">
        <v>21</v>
      </c>
      <c r="G3423" s="180">
        <v>89542</v>
      </c>
      <c r="H3423" s="21" t="s">
        <v>5018</v>
      </c>
      <c r="I3423" s="19" t="s">
        <v>15692</v>
      </c>
      <c r="J3423" s="19" t="s">
        <v>23</v>
      </c>
      <c r="K3423" s="20" t="s">
        <v>917</v>
      </c>
      <c r="L3423" s="19" t="s">
        <v>25</v>
      </c>
    </row>
    <row r="3424" spans="1:12" x14ac:dyDescent="0.25">
      <c r="A3424" s="19" t="s">
        <v>4490</v>
      </c>
      <c r="B3424" s="19" t="s">
        <v>4491</v>
      </c>
      <c r="C3424" s="19" t="s">
        <v>3600</v>
      </c>
      <c r="D3424" s="19" t="s">
        <v>4798</v>
      </c>
      <c r="E3424" s="20" t="s">
        <v>21</v>
      </c>
      <c r="F3424" s="19" t="s">
        <v>21</v>
      </c>
      <c r="G3424" s="180">
        <v>89544</v>
      </c>
      <c r="H3424" s="21" t="s">
        <v>5020</v>
      </c>
      <c r="I3424" s="19" t="s">
        <v>15692</v>
      </c>
      <c r="J3424" s="19" t="s">
        <v>23</v>
      </c>
      <c r="K3424" s="20" t="s">
        <v>3087</v>
      </c>
      <c r="L3424" s="19" t="s">
        <v>25</v>
      </c>
    </row>
    <row r="3425" spans="1:12" x14ac:dyDescent="0.25">
      <c r="A3425" s="19" t="s">
        <v>4490</v>
      </c>
      <c r="B3425" s="19" t="s">
        <v>4491</v>
      </c>
      <c r="C3425" s="19" t="s">
        <v>3600</v>
      </c>
      <c r="D3425" s="19" t="s">
        <v>4798</v>
      </c>
      <c r="E3425" s="20" t="s">
        <v>21</v>
      </c>
      <c r="F3425" s="19" t="s">
        <v>21</v>
      </c>
      <c r="G3425" s="180">
        <v>89545</v>
      </c>
      <c r="H3425" s="21" t="s">
        <v>5022</v>
      </c>
      <c r="I3425" s="19" t="s">
        <v>15692</v>
      </c>
      <c r="J3425" s="19" t="s">
        <v>23</v>
      </c>
      <c r="K3425" s="20" t="s">
        <v>4445</v>
      </c>
      <c r="L3425" s="19" t="s">
        <v>25</v>
      </c>
    </row>
    <row r="3426" spans="1:12" x14ac:dyDescent="0.25">
      <c r="A3426" s="19" t="s">
        <v>4490</v>
      </c>
      <c r="B3426" s="19" t="s">
        <v>4491</v>
      </c>
      <c r="C3426" s="19" t="s">
        <v>3600</v>
      </c>
      <c r="D3426" s="19" t="s">
        <v>4798</v>
      </c>
      <c r="E3426" s="20" t="s">
        <v>21</v>
      </c>
      <c r="F3426" s="19" t="s">
        <v>21</v>
      </c>
      <c r="G3426" s="180">
        <v>89546</v>
      </c>
      <c r="H3426" s="21" t="s">
        <v>5023</v>
      </c>
      <c r="I3426" s="19" t="s">
        <v>15692</v>
      </c>
      <c r="J3426" s="19" t="s">
        <v>23</v>
      </c>
      <c r="K3426" s="20" t="s">
        <v>29</v>
      </c>
      <c r="L3426" s="19" t="s">
        <v>25</v>
      </c>
    </row>
    <row r="3427" spans="1:12" x14ac:dyDescent="0.25">
      <c r="A3427" s="19" t="s">
        <v>4490</v>
      </c>
      <c r="B3427" s="19" t="s">
        <v>4491</v>
      </c>
      <c r="C3427" s="19" t="s">
        <v>3600</v>
      </c>
      <c r="D3427" s="19" t="s">
        <v>4798</v>
      </c>
      <c r="E3427" s="20" t="s">
        <v>21</v>
      </c>
      <c r="F3427" s="19" t="s">
        <v>21</v>
      </c>
      <c r="G3427" s="180">
        <v>89547</v>
      </c>
      <c r="H3427" s="21" t="s">
        <v>5025</v>
      </c>
      <c r="I3427" s="19" t="s">
        <v>15692</v>
      </c>
      <c r="J3427" s="19" t="s">
        <v>23</v>
      </c>
      <c r="K3427" s="20" t="s">
        <v>6840</v>
      </c>
      <c r="L3427" s="19" t="s">
        <v>25</v>
      </c>
    </row>
    <row r="3428" spans="1:12" x14ac:dyDescent="0.25">
      <c r="A3428" s="19" t="s">
        <v>4490</v>
      </c>
      <c r="B3428" s="19" t="s">
        <v>4491</v>
      </c>
      <c r="C3428" s="19" t="s">
        <v>3600</v>
      </c>
      <c r="D3428" s="19" t="s">
        <v>4798</v>
      </c>
      <c r="E3428" s="20" t="s">
        <v>21</v>
      </c>
      <c r="F3428" s="19" t="s">
        <v>21</v>
      </c>
      <c r="G3428" s="180">
        <v>89548</v>
      </c>
      <c r="H3428" s="21" t="s">
        <v>5027</v>
      </c>
      <c r="I3428" s="19" t="s">
        <v>15692</v>
      </c>
      <c r="J3428" s="19" t="s">
        <v>23</v>
      </c>
      <c r="K3428" s="20" t="s">
        <v>14213</v>
      </c>
      <c r="L3428" s="19" t="s">
        <v>25</v>
      </c>
    </row>
    <row r="3429" spans="1:12" x14ac:dyDescent="0.25">
      <c r="A3429" s="19" t="s">
        <v>4490</v>
      </c>
      <c r="B3429" s="19" t="s">
        <v>4491</v>
      </c>
      <c r="C3429" s="19" t="s">
        <v>3600</v>
      </c>
      <c r="D3429" s="19" t="s">
        <v>4798</v>
      </c>
      <c r="E3429" s="20" t="s">
        <v>21</v>
      </c>
      <c r="F3429" s="19" t="s">
        <v>21</v>
      </c>
      <c r="G3429" s="180">
        <v>89549</v>
      </c>
      <c r="H3429" s="21" t="s">
        <v>5028</v>
      </c>
      <c r="I3429" s="19" t="s">
        <v>15692</v>
      </c>
      <c r="J3429" s="19" t="s">
        <v>23</v>
      </c>
      <c r="K3429" s="20" t="s">
        <v>9092</v>
      </c>
      <c r="L3429" s="19" t="s">
        <v>25</v>
      </c>
    </row>
    <row r="3430" spans="1:12" x14ac:dyDescent="0.25">
      <c r="A3430" s="19" t="s">
        <v>4490</v>
      </c>
      <c r="B3430" s="19" t="s">
        <v>4491</v>
      </c>
      <c r="C3430" s="19" t="s">
        <v>3600</v>
      </c>
      <c r="D3430" s="19" t="s">
        <v>4798</v>
      </c>
      <c r="E3430" s="20" t="s">
        <v>21</v>
      </c>
      <c r="F3430" s="19" t="s">
        <v>21</v>
      </c>
      <c r="G3430" s="180">
        <v>89550</v>
      </c>
      <c r="H3430" s="21" t="s">
        <v>5030</v>
      </c>
      <c r="I3430" s="19" t="s">
        <v>15692</v>
      </c>
      <c r="J3430" s="19" t="s">
        <v>23</v>
      </c>
      <c r="K3430" s="20" t="s">
        <v>14341</v>
      </c>
      <c r="L3430" s="19" t="s">
        <v>25</v>
      </c>
    </row>
    <row r="3431" spans="1:12" x14ac:dyDescent="0.25">
      <c r="A3431" s="19" t="s">
        <v>4490</v>
      </c>
      <c r="B3431" s="19" t="s">
        <v>4491</v>
      </c>
      <c r="C3431" s="19" t="s">
        <v>3600</v>
      </c>
      <c r="D3431" s="19" t="s">
        <v>4798</v>
      </c>
      <c r="E3431" s="20" t="s">
        <v>21</v>
      </c>
      <c r="F3431" s="19" t="s">
        <v>21</v>
      </c>
      <c r="G3431" s="180">
        <v>89551</v>
      </c>
      <c r="H3431" s="21" t="s">
        <v>5032</v>
      </c>
      <c r="I3431" s="19" t="s">
        <v>15692</v>
      </c>
      <c r="J3431" s="19" t="s">
        <v>23</v>
      </c>
      <c r="K3431" s="20" t="s">
        <v>3186</v>
      </c>
      <c r="L3431" s="19" t="s">
        <v>25</v>
      </c>
    </row>
    <row r="3432" spans="1:12" x14ac:dyDescent="0.25">
      <c r="A3432" s="19" t="s">
        <v>4490</v>
      </c>
      <c r="B3432" s="19" t="s">
        <v>4491</v>
      </c>
      <c r="C3432" s="19" t="s">
        <v>3600</v>
      </c>
      <c r="D3432" s="19" t="s">
        <v>4798</v>
      </c>
      <c r="E3432" s="20" t="s">
        <v>21</v>
      </c>
      <c r="F3432" s="19" t="s">
        <v>21</v>
      </c>
      <c r="G3432" s="180">
        <v>89552</v>
      </c>
      <c r="H3432" s="21" t="s">
        <v>5034</v>
      </c>
      <c r="I3432" s="19" t="s">
        <v>15692</v>
      </c>
      <c r="J3432" s="19" t="s">
        <v>23</v>
      </c>
      <c r="K3432" s="20" t="s">
        <v>14342</v>
      </c>
      <c r="L3432" s="19" t="s">
        <v>25</v>
      </c>
    </row>
    <row r="3433" spans="1:12" x14ac:dyDescent="0.25">
      <c r="A3433" s="19" t="s">
        <v>4490</v>
      </c>
      <c r="B3433" s="19" t="s">
        <v>4491</v>
      </c>
      <c r="C3433" s="19" t="s">
        <v>3600</v>
      </c>
      <c r="D3433" s="19" t="s">
        <v>4798</v>
      </c>
      <c r="E3433" s="20" t="s">
        <v>21</v>
      </c>
      <c r="F3433" s="19" t="s">
        <v>21</v>
      </c>
      <c r="G3433" s="180">
        <v>89553</v>
      </c>
      <c r="H3433" s="21" t="s">
        <v>5036</v>
      </c>
      <c r="I3433" s="19" t="s">
        <v>15692</v>
      </c>
      <c r="J3433" s="19" t="s">
        <v>23</v>
      </c>
      <c r="K3433" s="20" t="s">
        <v>170</v>
      </c>
      <c r="L3433" s="19" t="s">
        <v>25</v>
      </c>
    </row>
    <row r="3434" spans="1:12" x14ac:dyDescent="0.25">
      <c r="A3434" s="19" t="s">
        <v>4490</v>
      </c>
      <c r="B3434" s="19" t="s">
        <v>4491</v>
      </c>
      <c r="C3434" s="19" t="s">
        <v>3600</v>
      </c>
      <c r="D3434" s="19" t="s">
        <v>4798</v>
      </c>
      <c r="E3434" s="20" t="s">
        <v>21</v>
      </c>
      <c r="F3434" s="19" t="s">
        <v>21</v>
      </c>
      <c r="G3434" s="180">
        <v>89554</v>
      </c>
      <c r="H3434" s="21" t="s">
        <v>5037</v>
      </c>
      <c r="I3434" s="19" t="s">
        <v>15692</v>
      </c>
      <c r="J3434" s="19" t="s">
        <v>23</v>
      </c>
      <c r="K3434" s="20" t="s">
        <v>7561</v>
      </c>
      <c r="L3434" s="19" t="s">
        <v>25</v>
      </c>
    </row>
    <row r="3435" spans="1:12" x14ac:dyDescent="0.25">
      <c r="A3435" s="19" t="s">
        <v>4490</v>
      </c>
      <c r="B3435" s="19" t="s">
        <v>4491</v>
      </c>
      <c r="C3435" s="19" t="s">
        <v>3600</v>
      </c>
      <c r="D3435" s="19" t="s">
        <v>4798</v>
      </c>
      <c r="E3435" s="20" t="s">
        <v>21</v>
      </c>
      <c r="F3435" s="19" t="s">
        <v>21</v>
      </c>
      <c r="G3435" s="180">
        <v>89555</v>
      </c>
      <c r="H3435" s="21" t="s">
        <v>5039</v>
      </c>
      <c r="I3435" s="19" t="s">
        <v>15692</v>
      </c>
      <c r="J3435" s="19" t="s">
        <v>23</v>
      </c>
      <c r="K3435" s="20" t="s">
        <v>4656</v>
      </c>
      <c r="L3435" s="19" t="s">
        <v>25</v>
      </c>
    </row>
    <row r="3436" spans="1:12" x14ac:dyDescent="0.25">
      <c r="A3436" s="19" t="s">
        <v>4490</v>
      </c>
      <c r="B3436" s="19" t="s">
        <v>4491</v>
      </c>
      <c r="C3436" s="19" t="s">
        <v>3600</v>
      </c>
      <c r="D3436" s="19" t="s">
        <v>4798</v>
      </c>
      <c r="E3436" s="20" t="s">
        <v>21</v>
      </c>
      <c r="F3436" s="19" t="s">
        <v>21</v>
      </c>
      <c r="G3436" s="180">
        <v>89556</v>
      </c>
      <c r="H3436" s="21" t="s">
        <v>5040</v>
      </c>
      <c r="I3436" s="19" t="s">
        <v>15692</v>
      </c>
      <c r="J3436" s="19" t="s">
        <v>23</v>
      </c>
      <c r="K3436" s="20" t="s">
        <v>14343</v>
      </c>
      <c r="L3436" s="19" t="s">
        <v>25</v>
      </c>
    </row>
    <row r="3437" spans="1:12" x14ac:dyDescent="0.25">
      <c r="A3437" s="19" t="s">
        <v>4490</v>
      </c>
      <c r="B3437" s="19" t="s">
        <v>4491</v>
      </c>
      <c r="C3437" s="19" t="s">
        <v>3600</v>
      </c>
      <c r="D3437" s="19" t="s">
        <v>4798</v>
      </c>
      <c r="E3437" s="20" t="s">
        <v>21</v>
      </c>
      <c r="F3437" s="19" t="s">
        <v>21</v>
      </c>
      <c r="G3437" s="180">
        <v>89557</v>
      </c>
      <c r="H3437" s="21" t="s">
        <v>5042</v>
      </c>
      <c r="I3437" s="19" t="s">
        <v>15692</v>
      </c>
      <c r="J3437" s="19" t="s">
        <v>23</v>
      </c>
      <c r="K3437" s="20" t="s">
        <v>13816</v>
      </c>
      <c r="L3437" s="19" t="s">
        <v>25</v>
      </c>
    </row>
    <row r="3438" spans="1:12" x14ac:dyDescent="0.25">
      <c r="A3438" s="19" t="s">
        <v>4490</v>
      </c>
      <c r="B3438" s="19" t="s">
        <v>4491</v>
      </c>
      <c r="C3438" s="19" t="s">
        <v>3600</v>
      </c>
      <c r="D3438" s="19" t="s">
        <v>4798</v>
      </c>
      <c r="E3438" s="20" t="s">
        <v>21</v>
      </c>
      <c r="F3438" s="19" t="s">
        <v>21</v>
      </c>
      <c r="G3438" s="180">
        <v>89558</v>
      </c>
      <c r="H3438" s="21" t="s">
        <v>5044</v>
      </c>
      <c r="I3438" s="19" t="s">
        <v>15692</v>
      </c>
      <c r="J3438" s="19" t="s">
        <v>23</v>
      </c>
      <c r="K3438" s="20" t="s">
        <v>7331</v>
      </c>
      <c r="L3438" s="19" t="s">
        <v>25</v>
      </c>
    </row>
    <row r="3439" spans="1:12" x14ac:dyDescent="0.25">
      <c r="A3439" s="19" t="s">
        <v>4490</v>
      </c>
      <c r="B3439" s="19" t="s">
        <v>4491</v>
      </c>
      <c r="C3439" s="19" t="s">
        <v>3600</v>
      </c>
      <c r="D3439" s="19" t="s">
        <v>4798</v>
      </c>
      <c r="E3439" s="20" t="s">
        <v>21</v>
      </c>
      <c r="F3439" s="19" t="s">
        <v>21</v>
      </c>
      <c r="G3439" s="180">
        <v>89559</v>
      </c>
      <c r="H3439" s="21" t="s">
        <v>5046</v>
      </c>
      <c r="I3439" s="19" t="s">
        <v>15692</v>
      </c>
      <c r="J3439" s="19" t="s">
        <v>23</v>
      </c>
      <c r="K3439" s="20" t="s">
        <v>14344</v>
      </c>
      <c r="L3439" s="19" t="s">
        <v>25</v>
      </c>
    </row>
    <row r="3440" spans="1:12" x14ac:dyDescent="0.25">
      <c r="A3440" s="19" t="s">
        <v>4490</v>
      </c>
      <c r="B3440" s="19" t="s">
        <v>4491</v>
      </c>
      <c r="C3440" s="19" t="s">
        <v>3600</v>
      </c>
      <c r="D3440" s="19" t="s">
        <v>4798</v>
      </c>
      <c r="E3440" s="20" t="s">
        <v>21</v>
      </c>
      <c r="F3440" s="19" t="s">
        <v>21</v>
      </c>
      <c r="G3440" s="180">
        <v>89561</v>
      </c>
      <c r="H3440" s="21" t="s">
        <v>5047</v>
      </c>
      <c r="I3440" s="19" t="s">
        <v>15692</v>
      </c>
      <c r="J3440" s="19" t="s">
        <v>23</v>
      </c>
      <c r="K3440" s="20" t="s">
        <v>11253</v>
      </c>
      <c r="L3440" s="19" t="s">
        <v>25</v>
      </c>
    </row>
    <row r="3441" spans="1:12" x14ac:dyDescent="0.25">
      <c r="A3441" s="19" t="s">
        <v>4490</v>
      </c>
      <c r="B3441" s="19" t="s">
        <v>4491</v>
      </c>
      <c r="C3441" s="19" t="s">
        <v>3600</v>
      </c>
      <c r="D3441" s="19" t="s">
        <v>4798</v>
      </c>
      <c r="E3441" s="20" t="s">
        <v>21</v>
      </c>
      <c r="F3441" s="19" t="s">
        <v>21</v>
      </c>
      <c r="G3441" s="180">
        <v>89562</v>
      </c>
      <c r="H3441" s="21" t="s">
        <v>5048</v>
      </c>
      <c r="I3441" s="19" t="s">
        <v>15692</v>
      </c>
      <c r="J3441" s="19" t="s">
        <v>23</v>
      </c>
      <c r="K3441" s="20" t="s">
        <v>9402</v>
      </c>
      <c r="L3441" s="19" t="s">
        <v>25</v>
      </c>
    </row>
    <row r="3442" spans="1:12" x14ac:dyDescent="0.25">
      <c r="A3442" s="19" t="s">
        <v>4490</v>
      </c>
      <c r="B3442" s="19" t="s">
        <v>4491</v>
      </c>
      <c r="C3442" s="19" t="s">
        <v>3600</v>
      </c>
      <c r="D3442" s="19" t="s">
        <v>4798</v>
      </c>
      <c r="E3442" s="20" t="s">
        <v>21</v>
      </c>
      <c r="F3442" s="19" t="s">
        <v>21</v>
      </c>
      <c r="G3442" s="180">
        <v>89563</v>
      </c>
      <c r="H3442" s="21" t="s">
        <v>5049</v>
      </c>
      <c r="I3442" s="19" t="s">
        <v>15692</v>
      </c>
      <c r="J3442" s="19" t="s">
        <v>23</v>
      </c>
      <c r="K3442" s="20" t="s">
        <v>6906</v>
      </c>
      <c r="L3442" s="19" t="s">
        <v>25</v>
      </c>
    </row>
    <row r="3443" spans="1:12" x14ac:dyDescent="0.25">
      <c r="A3443" s="19" t="s">
        <v>4490</v>
      </c>
      <c r="B3443" s="19" t="s">
        <v>4491</v>
      </c>
      <c r="C3443" s="19" t="s">
        <v>3600</v>
      </c>
      <c r="D3443" s="19" t="s">
        <v>4798</v>
      </c>
      <c r="E3443" s="20" t="s">
        <v>21</v>
      </c>
      <c r="F3443" s="19" t="s">
        <v>21</v>
      </c>
      <c r="G3443" s="180">
        <v>89564</v>
      </c>
      <c r="H3443" s="21" t="s">
        <v>5050</v>
      </c>
      <c r="I3443" s="19" t="s">
        <v>15692</v>
      </c>
      <c r="J3443" s="19" t="s">
        <v>23</v>
      </c>
      <c r="K3443" s="20" t="s">
        <v>9586</v>
      </c>
      <c r="L3443" s="19" t="s">
        <v>25</v>
      </c>
    </row>
    <row r="3444" spans="1:12" x14ac:dyDescent="0.25">
      <c r="A3444" s="19" t="s">
        <v>4490</v>
      </c>
      <c r="B3444" s="19" t="s">
        <v>4491</v>
      </c>
      <c r="C3444" s="19" t="s">
        <v>3600</v>
      </c>
      <c r="D3444" s="19" t="s">
        <v>4798</v>
      </c>
      <c r="E3444" s="20" t="s">
        <v>21</v>
      </c>
      <c r="F3444" s="19" t="s">
        <v>21</v>
      </c>
      <c r="G3444" s="180">
        <v>89565</v>
      </c>
      <c r="H3444" s="21" t="s">
        <v>5052</v>
      </c>
      <c r="I3444" s="19" t="s">
        <v>15692</v>
      </c>
      <c r="J3444" s="19" t="s">
        <v>23</v>
      </c>
      <c r="K3444" s="20" t="s">
        <v>14345</v>
      </c>
      <c r="L3444" s="19" t="s">
        <v>25</v>
      </c>
    </row>
    <row r="3445" spans="1:12" x14ac:dyDescent="0.25">
      <c r="A3445" s="19" t="s">
        <v>4490</v>
      </c>
      <c r="B3445" s="19" t="s">
        <v>4491</v>
      </c>
      <c r="C3445" s="19" t="s">
        <v>3600</v>
      </c>
      <c r="D3445" s="19" t="s">
        <v>4798</v>
      </c>
      <c r="E3445" s="20" t="s">
        <v>21</v>
      </c>
      <c r="F3445" s="19" t="s">
        <v>21</v>
      </c>
      <c r="G3445" s="180">
        <v>89566</v>
      </c>
      <c r="H3445" s="21" t="s">
        <v>5054</v>
      </c>
      <c r="I3445" s="19" t="s">
        <v>15692</v>
      </c>
      <c r="J3445" s="19" t="s">
        <v>23</v>
      </c>
      <c r="K3445" s="20" t="s">
        <v>11338</v>
      </c>
      <c r="L3445" s="19" t="s">
        <v>25</v>
      </c>
    </row>
    <row r="3446" spans="1:12" x14ac:dyDescent="0.25">
      <c r="A3446" s="19" t="s">
        <v>4490</v>
      </c>
      <c r="B3446" s="19" t="s">
        <v>4491</v>
      </c>
      <c r="C3446" s="19" t="s">
        <v>3600</v>
      </c>
      <c r="D3446" s="19" t="s">
        <v>4798</v>
      </c>
      <c r="E3446" s="20" t="s">
        <v>21</v>
      </c>
      <c r="F3446" s="19" t="s">
        <v>21</v>
      </c>
      <c r="G3446" s="180">
        <v>89567</v>
      </c>
      <c r="H3446" s="21" t="s">
        <v>5055</v>
      </c>
      <c r="I3446" s="19" t="s">
        <v>15692</v>
      </c>
      <c r="J3446" s="19" t="s">
        <v>23</v>
      </c>
      <c r="K3446" s="20" t="s">
        <v>14346</v>
      </c>
      <c r="L3446" s="19" t="s">
        <v>25</v>
      </c>
    </row>
    <row r="3447" spans="1:12" x14ac:dyDescent="0.25">
      <c r="A3447" s="19" t="s">
        <v>4490</v>
      </c>
      <c r="B3447" s="19" t="s">
        <v>4491</v>
      </c>
      <c r="C3447" s="19" t="s">
        <v>3600</v>
      </c>
      <c r="D3447" s="19" t="s">
        <v>4798</v>
      </c>
      <c r="E3447" s="20" t="s">
        <v>21</v>
      </c>
      <c r="F3447" s="19" t="s">
        <v>21</v>
      </c>
      <c r="G3447" s="180">
        <v>89568</v>
      </c>
      <c r="H3447" s="21" t="s">
        <v>5057</v>
      </c>
      <c r="I3447" s="19" t="s">
        <v>15692</v>
      </c>
      <c r="J3447" s="19" t="s">
        <v>23</v>
      </c>
      <c r="K3447" s="20" t="s">
        <v>2504</v>
      </c>
      <c r="L3447" s="19" t="s">
        <v>25</v>
      </c>
    </row>
    <row r="3448" spans="1:12" x14ac:dyDescent="0.25">
      <c r="A3448" s="19" t="s">
        <v>4490</v>
      </c>
      <c r="B3448" s="19" t="s">
        <v>4491</v>
      </c>
      <c r="C3448" s="19" t="s">
        <v>3600</v>
      </c>
      <c r="D3448" s="19" t="s">
        <v>4798</v>
      </c>
      <c r="E3448" s="20" t="s">
        <v>21</v>
      </c>
      <c r="F3448" s="19" t="s">
        <v>21</v>
      </c>
      <c r="G3448" s="180">
        <v>89569</v>
      </c>
      <c r="H3448" s="21" t="s">
        <v>5058</v>
      </c>
      <c r="I3448" s="19" t="s">
        <v>15692</v>
      </c>
      <c r="J3448" s="19" t="s">
        <v>23</v>
      </c>
      <c r="K3448" s="20" t="s">
        <v>14347</v>
      </c>
      <c r="L3448" s="19" t="s">
        <v>25</v>
      </c>
    </row>
    <row r="3449" spans="1:12" x14ac:dyDescent="0.25">
      <c r="A3449" s="19" t="s">
        <v>4490</v>
      </c>
      <c r="B3449" s="19" t="s">
        <v>4491</v>
      </c>
      <c r="C3449" s="19" t="s">
        <v>3600</v>
      </c>
      <c r="D3449" s="19" t="s">
        <v>4798</v>
      </c>
      <c r="E3449" s="20" t="s">
        <v>21</v>
      </c>
      <c r="F3449" s="19" t="s">
        <v>21</v>
      </c>
      <c r="G3449" s="180">
        <v>89570</v>
      </c>
      <c r="H3449" s="21" t="s">
        <v>5059</v>
      </c>
      <c r="I3449" s="19" t="s">
        <v>15692</v>
      </c>
      <c r="J3449" s="19" t="s">
        <v>23</v>
      </c>
      <c r="K3449" s="20" t="s">
        <v>3223</v>
      </c>
      <c r="L3449" s="19" t="s">
        <v>25</v>
      </c>
    </row>
    <row r="3450" spans="1:12" x14ac:dyDescent="0.25">
      <c r="A3450" s="19" t="s">
        <v>4490</v>
      </c>
      <c r="B3450" s="19" t="s">
        <v>4491</v>
      </c>
      <c r="C3450" s="19" t="s">
        <v>3600</v>
      </c>
      <c r="D3450" s="19" t="s">
        <v>4798</v>
      </c>
      <c r="E3450" s="20" t="s">
        <v>21</v>
      </c>
      <c r="F3450" s="19" t="s">
        <v>21</v>
      </c>
      <c r="G3450" s="180">
        <v>89571</v>
      </c>
      <c r="H3450" s="21" t="s">
        <v>5061</v>
      </c>
      <c r="I3450" s="19" t="s">
        <v>15692</v>
      </c>
      <c r="J3450" s="19" t="s">
        <v>23</v>
      </c>
      <c r="K3450" s="20" t="s">
        <v>14348</v>
      </c>
      <c r="L3450" s="19" t="s">
        <v>25</v>
      </c>
    </row>
    <row r="3451" spans="1:12" x14ac:dyDescent="0.25">
      <c r="A3451" s="19" t="s">
        <v>4490</v>
      </c>
      <c r="B3451" s="19" t="s">
        <v>4491</v>
      </c>
      <c r="C3451" s="19" t="s">
        <v>3600</v>
      </c>
      <c r="D3451" s="19" t="s">
        <v>4798</v>
      </c>
      <c r="E3451" s="20" t="s">
        <v>21</v>
      </c>
      <c r="F3451" s="19" t="s">
        <v>21</v>
      </c>
      <c r="G3451" s="180">
        <v>89572</v>
      </c>
      <c r="H3451" s="21" t="s">
        <v>5063</v>
      </c>
      <c r="I3451" s="19" t="s">
        <v>15692</v>
      </c>
      <c r="J3451" s="19" t="s">
        <v>23</v>
      </c>
      <c r="K3451" s="20" t="s">
        <v>615</v>
      </c>
      <c r="L3451" s="19" t="s">
        <v>25</v>
      </c>
    </row>
    <row r="3452" spans="1:12" x14ac:dyDescent="0.25">
      <c r="A3452" s="19" t="s">
        <v>4490</v>
      </c>
      <c r="B3452" s="19" t="s">
        <v>4491</v>
      </c>
      <c r="C3452" s="19" t="s">
        <v>3600</v>
      </c>
      <c r="D3452" s="19" t="s">
        <v>4798</v>
      </c>
      <c r="E3452" s="20" t="s">
        <v>21</v>
      </c>
      <c r="F3452" s="19" t="s">
        <v>21</v>
      </c>
      <c r="G3452" s="180">
        <v>89573</v>
      </c>
      <c r="H3452" s="21" t="s">
        <v>5064</v>
      </c>
      <c r="I3452" s="19" t="s">
        <v>15692</v>
      </c>
      <c r="J3452" s="19" t="s">
        <v>23</v>
      </c>
      <c r="K3452" s="20" t="s">
        <v>11978</v>
      </c>
      <c r="L3452" s="19" t="s">
        <v>25</v>
      </c>
    </row>
    <row r="3453" spans="1:12" x14ac:dyDescent="0.25">
      <c r="A3453" s="19" t="s">
        <v>4490</v>
      </c>
      <c r="B3453" s="19" t="s">
        <v>4491</v>
      </c>
      <c r="C3453" s="19" t="s">
        <v>3600</v>
      </c>
      <c r="D3453" s="19" t="s">
        <v>4798</v>
      </c>
      <c r="E3453" s="20" t="s">
        <v>21</v>
      </c>
      <c r="F3453" s="19" t="s">
        <v>21</v>
      </c>
      <c r="G3453" s="180">
        <v>89574</v>
      </c>
      <c r="H3453" s="21" t="s">
        <v>5065</v>
      </c>
      <c r="I3453" s="19" t="s">
        <v>15692</v>
      </c>
      <c r="J3453" s="19" t="s">
        <v>23</v>
      </c>
      <c r="K3453" s="20" t="s">
        <v>14349</v>
      </c>
      <c r="L3453" s="19" t="s">
        <v>25</v>
      </c>
    </row>
    <row r="3454" spans="1:12" x14ac:dyDescent="0.25">
      <c r="A3454" s="19" t="s">
        <v>4490</v>
      </c>
      <c r="B3454" s="19" t="s">
        <v>4491</v>
      </c>
      <c r="C3454" s="19" t="s">
        <v>3600</v>
      </c>
      <c r="D3454" s="19" t="s">
        <v>4798</v>
      </c>
      <c r="E3454" s="20" t="s">
        <v>21</v>
      </c>
      <c r="F3454" s="19" t="s">
        <v>21</v>
      </c>
      <c r="G3454" s="180">
        <v>89575</v>
      </c>
      <c r="H3454" s="21" t="s">
        <v>5067</v>
      </c>
      <c r="I3454" s="19" t="s">
        <v>15692</v>
      </c>
      <c r="J3454" s="19" t="s">
        <v>23</v>
      </c>
      <c r="K3454" s="20" t="s">
        <v>3109</v>
      </c>
      <c r="L3454" s="19" t="s">
        <v>25</v>
      </c>
    </row>
    <row r="3455" spans="1:12" x14ac:dyDescent="0.25">
      <c r="A3455" s="19" t="s">
        <v>4490</v>
      </c>
      <c r="B3455" s="19" t="s">
        <v>4491</v>
      </c>
      <c r="C3455" s="19" t="s">
        <v>3600</v>
      </c>
      <c r="D3455" s="19" t="s">
        <v>4798</v>
      </c>
      <c r="E3455" s="20" t="s">
        <v>21</v>
      </c>
      <c r="F3455" s="19" t="s">
        <v>21</v>
      </c>
      <c r="G3455" s="180">
        <v>89577</v>
      </c>
      <c r="H3455" s="21" t="s">
        <v>5068</v>
      </c>
      <c r="I3455" s="19" t="s">
        <v>15692</v>
      </c>
      <c r="J3455" s="19" t="s">
        <v>23</v>
      </c>
      <c r="K3455" s="20" t="s">
        <v>14350</v>
      </c>
      <c r="L3455" s="19" t="s">
        <v>25</v>
      </c>
    </row>
    <row r="3456" spans="1:12" x14ac:dyDescent="0.25">
      <c r="A3456" s="19" t="s">
        <v>4490</v>
      </c>
      <c r="B3456" s="19" t="s">
        <v>4491</v>
      </c>
      <c r="C3456" s="19" t="s">
        <v>3600</v>
      </c>
      <c r="D3456" s="19" t="s">
        <v>4798</v>
      </c>
      <c r="E3456" s="20" t="s">
        <v>21</v>
      </c>
      <c r="F3456" s="19" t="s">
        <v>21</v>
      </c>
      <c r="G3456" s="180">
        <v>89579</v>
      </c>
      <c r="H3456" s="21" t="s">
        <v>5069</v>
      </c>
      <c r="I3456" s="19" t="s">
        <v>15692</v>
      </c>
      <c r="J3456" s="19" t="s">
        <v>23</v>
      </c>
      <c r="K3456" s="20" t="s">
        <v>3422</v>
      </c>
      <c r="L3456" s="19" t="s">
        <v>25</v>
      </c>
    </row>
    <row r="3457" spans="1:12" x14ac:dyDescent="0.25">
      <c r="A3457" s="19" t="s">
        <v>4490</v>
      </c>
      <c r="B3457" s="19" t="s">
        <v>4491</v>
      </c>
      <c r="C3457" s="19" t="s">
        <v>3600</v>
      </c>
      <c r="D3457" s="19" t="s">
        <v>4798</v>
      </c>
      <c r="E3457" s="20" t="s">
        <v>21</v>
      </c>
      <c r="F3457" s="19" t="s">
        <v>21</v>
      </c>
      <c r="G3457" s="180">
        <v>89581</v>
      </c>
      <c r="H3457" s="21" t="s">
        <v>5071</v>
      </c>
      <c r="I3457" s="19" t="s">
        <v>15692</v>
      </c>
      <c r="J3457" s="19" t="s">
        <v>23</v>
      </c>
      <c r="K3457" s="20" t="s">
        <v>9740</v>
      </c>
      <c r="L3457" s="19" t="s">
        <v>25</v>
      </c>
    </row>
    <row r="3458" spans="1:12" x14ac:dyDescent="0.25">
      <c r="A3458" s="19" t="s">
        <v>4490</v>
      </c>
      <c r="B3458" s="19" t="s">
        <v>4491</v>
      </c>
      <c r="C3458" s="19" t="s">
        <v>3600</v>
      </c>
      <c r="D3458" s="19" t="s">
        <v>4798</v>
      </c>
      <c r="E3458" s="20" t="s">
        <v>21</v>
      </c>
      <c r="F3458" s="19" t="s">
        <v>21</v>
      </c>
      <c r="G3458" s="180">
        <v>89582</v>
      </c>
      <c r="H3458" s="21" t="s">
        <v>5072</v>
      </c>
      <c r="I3458" s="19" t="s">
        <v>15692</v>
      </c>
      <c r="J3458" s="19" t="s">
        <v>23</v>
      </c>
      <c r="K3458" s="20" t="s">
        <v>10390</v>
      </c>
      <c r="L3458" s="19" t="s">
        <v>25</v>
      </c>
    </row>
    <row r="3459" spans="1:12" x14ac:dyDescent="0.25">
      <c r="A3459" s="19" t="s">
        <v>4490</v>
      </c>
      <c r="B3459" s="19" t="s">
        <v>4491</v>
      </c>
      <c r="C3459" s="19" t="s">
        <v>3600</v>
      </c>
      <c r="D3459" s="19" t="s">
        <v>4798</v>
      </c>
      <c r="E3459" s="20" t="s">
        <v>21</v>
      </c>
      <c r="F3459" s="19" t="s">
        <v>21</v>
      </c>
      <c r="G3459" s="180">
        <v>89583</v>
      </c>
      <c r="H3459" s="21" t="s">
        <v>5073</v>
      </c>
      <c r="I3459" s="19" t="s">
        <v>15692</v>
      </c>
      <c r="J3459" s="19" t="s">
        <v>23</v>
      </c>
      <c r="K3459" s="20" t="s">
        <v>12249</v>
      </c>
      <c r="L3459" s="19" t="s">
        <v>25</v>
      </c>
    </row>
    <row r="3460" spans="1:12" x14ac:dyDescent="0.25">
      <c r="A3460" s="19" t="s">
        <v>4490</v>
      </c>
      <c r="B3460" s="19" t="s">
        <v>4491</v>
      </c>
      <c r="C3460" s="19" t="s">
        <v>3600</v>
      </c>
      <c r="D3460" s="19" t="s">
        <v>4798</v>
      </c>
      <c r="E3460" s="20" t="s">
        <v>21</v>
      </c>
      <c r="F3460" s="19" t="s">
        <v>21</v>
      </c>
      <c r="G3460" s="180">
        <v>89584</v>
      </c>
      <c r="H3460" s="21" t="s">
        <v>5074</v>
      </c>
      <c r="I3460" s="19" t="s">
        <v>15692</v>
      </c>
      <c r="J3460" s="19" t="s">
        <v>23</v>
      </c>
      <c r="K3460" s="20" t="s">
        <v>4562</v>
      </c>
      <c r="L3460" s="19" t="s">
        <v>25</v>
      </c>
    </row>
    <row r="3461" spans="1:12" x14ac:dyDescent="0.25">
      <c r="A3461" s="19" t="s">
        <v>4490</v>
      </c>
      <c r="B3461" s="19" t="s">
        <v>4491</v>
      </c>
      <c r="C3461" s="19" t="s">
        <v>3600</v>
      </c>
      <c r="D3461" s="19" t="s">
        <v>4798</v>
      </c>
      <c r="E3461" s="20" t="s">
        <v>21</v>
      </c>
      <c r="F3461" s="19" t="s">
        <v>21</v>
      </c>
      <c r="G3461" s="180">
        <v>89585</v>
      </c>
      <c r="H3461" s="21" t="s">
        <v>5075</v>
      </c>
      <c r="I3461" s="19" t="s">
        <v>15692</v>
      </c>
      <c r="J3461" s="19" t="s">
        <v>23</v>
      </c>
      <c r="K3461" s="20" t="s">
        <v>13868</v>
      </c>
      <c r="L3461" s="19" t="s">
        <v>25</v>
      </c>
    </row>
    <row r="3462" spans="1:12" x14ac:dyDescent="0.25">
      <c r="A3462" s="19" t="s">
        <v>4490</v>
      </c>
      <c r="B3462" s="19" t="s">
        <v>4491</v>
      </c>
      <c r="C3462" s="19" t="s">
        <v>3600</v>
      </c>
      <c r="D3462" s="19" t="s">
        <v>4798</v>
      </c>
      <c r="E3462" s="20" t="s">
        <v>21</v>
      </c>
      <c r="F3462" s="19" t="s">
        <v>21</v>
      </c>
      <c r="G3462" s="180">
        <v>89586</v>
      </c>
      <c r="H3462" s="21" t="s">
        <v>5077</v>
      </c>
      <c r="I3462" s="19" t="s">
        <v>15692</v>
      </c>
      <c r="J3462" s="19" t="s">
        <v>23</v>
      </c>
      <c r="K3462" s="20" t="s">
        <v>13868</v>
      </c>
      <c r="L3462" s="19" t="s">
        <v>25</v>
      </c>
    </row>
    <row r="3463" spans="1:12" x14ac:dyDescent="0.25">
      <c r="A3463" s="19" t="s">
        <v>4490</v>
      </c>
      <c r="B3463" s="19" t="s">
        <v>4491</v>
      </c>
      <c r="C3463" s="19" t="s">
        <v>3600</v>
      </c>
      <c r="D3463" s="19" t="s">
        <v>4798</v>
      </c>
      <c r="E3463" s="20" t="s">
        <v>21</v>
      </c>
      <c r="F3463" s="19" t="s">
        <v>21</v>
      </c>
      <c r="G3463" s="180">
        <v>89587</v>
      </c>
      <c r="H3463" s="21" t="s">
        <v>5078</v>
      </c>
      <c r="I3463" s="19" t="s">
        <v>15692</v>
      </c>
      <c r="J3463" s="19" t="s">
        <v>23</v>
      </c>
      <c r="K3463" s="20" t="s">
        <v>14228</v>
      </c>
      <c r="L3463" s="19" t="s">
        <v>25</v>
      </c>
    </row>
    <row r="3464" spans="1:12" x14ac:dyDescent="0.25">
      <c r="A3464" s="19" t="s">
        <v>4490</v>
      </c>
      <c r="B3464" s="19" t="s">
        <v>4491</v>
      </c>
      <c r="C3464" s="19" t="s">
        <v>3600</v>
      </c>
      <c r="D3464" s="19" t="s">
        <v>4798</v>
      </c>
      <c r="E3464" s="20" t="s">
        <v>21</v>
      </c>
      <c r="F3464" s="19" t="s">
        <v>21</v>
      </c>
      <c r="G3464" s="180">
        <v>89590</v>
      </c>
      <c r="H3464" s="21" t="s">
        <v>5080</v>
      </c>
      <c r="I3464" s="19" t="s">
        <v>15692</v>
      </c>
      <c r="J3464" s="19" t="s">
        <v>23</v>
      </c>
      <c r="K3464" s="20" t="s">
        <v>14243</v>
      </c>
      <c r="L3464" s="19" t="s">
        <v>25</v>
      </c>
    </row>
    <row r="3465" spans="1:12" x14ac:dyDescent="0.25">
      <c r="A3465" s="19" t="s">
        <v>4490</v>
      </c>
      <c r="B3465" s="19" t="s">
        <v>4491</v>
      </c>
      <c r="C3465" s="19" t="s">
        <v>3600</v>
      </c>
      <c r="D3465" s="19" t="s">
        <v>4798</v>
      </c>
      <c r="E3465" s="20" t="s">
        <v>21</v>
      </c>
      <c r="F3465" s="19" t="s">
        <v>21</v>
      </c>
      <c r="G3465" s="180">
        <v>89591</v>
      </c>
      <c r="H3465" s="21" t="s">
        <v>5081</v>
      </c>
      <c r="I3465" s="19" t="s">
        <v>15692</v>
      </c>
      <c r="J3465" s="19" t="s">
        <v>23</v>
      </c>
      <c r="K3465" s="20" t="s">
        <v>14351</v>
      </c>
      <c r="L3465" s="19" t="s">
        <v>25</v>
      </c>
    </row>
    <row r="3466" spans="1:12" x14ac:dyDescent="0.25">
      <c r="A3466" s="19" t="s">
        <v>4490</v>
      </c>
      <c r="B3466" s="19" t="s">
        <v>4491</v>
      </c>
      <c r="C3466" s="19" t="s">
        <v>3600</v>
      </c>
      <c r="D3466" s="19" t="s">
        <v>4798</v>
      </c>
      <c r="E3466" s="20" t="s">
        <v>21</v>
      </c>
      <c r="F3466" s="19" t="s">
        <v>21</v>
      </c>
      <c r="G3466" s="180">
        <v>89592</v>
      </c>
      <c r="H3466" s="21" t="s">
        <v>5082</v>
      </c>
      <c r="I3466" s="19" t="s">
        <v>15692</v>
      </c>
      <c r="J3466" s="19" t="s">
        <v>23</v>
      </c>
      <c r="K3466" s="20" t="s">
        <v>14352</v>
      </c>
      <c r="L3466" s="19" t="s">
        <v>25</v>
      </c>
    </row>
    <row r="3467" spans="1:12" x14ac:dyDescent="0.25">
      <c r="A3467" s="19" t="s">
        <v>4490</v>
      </c>
      <c r="B3467" s="19" t="s">
        <v>4491</v>
      </c>
      <c r="C3467" s="19" t="s">
        <v>3600</v>
      </c>
      <c r="D3467" s="19" t="s">
        <v>4798</v>
      </c>
      <c r="E3467" s="20" t="s">
        <v>21</v>
      </c>
      <c r="F3467" s="19" t="s">
        <v>21</v>
      </c>
      <c r="G3467" s="180">
        <v>89593</v>
      </c>
      <c r="H3467" s="21" t="s">
        <v>5083</v>
      </c>
      <c r="I3467" s="19" t="s">
        <v>15692</v>
      </c>
      <c r="J3467" s="19" t="s">
        <v>23</v>
      </c>
      <c r="K3467" s="20" t="s">
        <v>14353</v>
      </c>
      <c r="L3467" s="19" t="s">
        <v>25</v>
      </c>
    </row>
    <row r="3468" spans="1:12" x14ac:dyDescent="0.25">
      <c r="A3468" s="19" t="s">
        <v>4490</v>
      </c>
      <c r="B3468" s="19" t="s">
        <v>4491</v>
      </c>
      <c r="C3468" s="19" t="s">
        <v>3600</v>
      </c>
      <c r="D3468" s="19" t="s">
        <v>4798</v>
      </c>
      <c r="E3468" s="20" t="s">
        <v>21</v>
      </c>
      <c r="F3468" s="19" t="s">
        <v>21</v>
      </c>
      <c r="G3468" s="180">
        <v>89594</v>
      </c>
      <c r="H3468" s="21" t="s">
        <v>5084</v>
      </c>
      <c r="I3468" s="19" t="s">
        <v>15692</v>
      </c>
      <c r="J3468" s="19" t="s">
        <v>23</v>
      </c>
      <c r="K3468" s="20" t="s">
        <v>13970</v>
      </c>
      <c r="L3468" s="19" t="s">
        <v>25</v>
      </c>
    </row>
    <row r="3469" spans="1:12" x14ac:dyDescent="0.25">
      <c r="A3469" s="19" t="s">
        <v>4490</v>
      </c>
      <c r="B3469" s="19" t="s">
        <v>4491</v>
      </c>
      <c r="C3469" s="19" t="s">
        <v>3600</v>
      </c>
      <c r="D3469" s="19" t="s">
        <v>4798</v>
      </c>
      <c r="E3469" s="20" t="s">
        <v>21</v>
      </c>
      <c r="F3469" s="19" t="s">
        <v>21</v>
      </c>
      <c r="G3469" s="180">
        <v>89595</v>
      </c>
      <c r="H3469" s="21" t="s">
        <v>5086</v>
      </c>
      <c r="I3469" s="19" t="s">
        <v>15692</v>
      </c>
      <c r="J3469" s="19" t="s">
        <v>23</v>
      </c>
      <c r="K3469" s="20" t="s">
        <v>14335</v>
      </c>
      <c r="L3469" s="19" t="s">
        <v>25</v>
      </c>
    </row>
    <row r="3470" spans="1:12" x14ac:dyDescent="0.25">
      <c r="A3470" s="19" t="s">
        <v>4490</v>
      </c>
      <c r="B3470" s="19" t="s">
        <v>4491</v>
      </c>
      <c r="C3470" s="19" t="s">
        <v>3600</v>
      </c>
      <c r="D3470" s="19" t="s">
        <v>4798</v>
      </c>
      <c r="E3470" s="20" t="s">
        <v>21</v>
      </c>
      <c r="F3470" s="19" t="s">
        <v>21</v>
      </c>
      <c r="G3470" s="180">
        <v>89596</v>
      </c>
      <c r="H3470" s="21" t="s">
        <v>5087</v>
      </c>
      <c r="I3470" s="19" t="s">
        <v>15692</v>
      </c>
      <c r="J3470" s="19" t="s">
        <v>23</v>
      </c>
      <c r="K3470" s="20" t="s">
        <v>11932</v>
      </c>
      <c r="L3470" s="19" t="s">
        <v>25</v>
      </c>
    </row>
    <row r="3471" spans="1:12" x14ac:dyDescent="0.25">
      <c r="A3471" s="19" t="s">
        <v>4490</v>
      </c>
      <c r="B3471" s="19" t="s">
        <v>4491</v>
      </c>
      <c r="C3471" s="19" t="s">
        <v>3600</v>
      </c>
      <c r="D3471" s="19" t="s">
        <v>4798</v>
      </c>
      <c r="E3471" s="20" t="s">
        <v>21</v>
      </c>
      <c r="F3471" s="19" t="s">
        <v>21</v>
      </c>
      <c r="G3471" s="180">
        <v>89597</v>
      </c>
      <c r="H3471" s="21" t="s">
        <v>5089</v>
      </c>
      <c r="I3471" s="19" t="s">
        <v>15692</v>
      </c>
      <c r="J3471" s="19" t="s">
        <v>23</v>
      </c>
      <c r="K3471" s="20" t="s">
        <v>4878</v>
      </c>
      <c r="L3471" s="19" t="s">
        <v>25</v>
      </c>
    </row>
    <row r="3472" spans="1:12" x14ac:dyDescent="0.25">
      <c r="A3472" s="19" t="s">
        <v>4490</v>
      </c>
      <c r="B3472" s="19" t="s">
        <v>4491</v>
      </c>
      <c r="C3472" s="19" t="s">
        <v>3600</v>
      </c>
      <c r="D3472" s="19" t="s">
        <v>4798</v>
      </c>
      <c r="E3472" s="20" t="s">
        <v>21</v>
      </c>
      <c r="F3472" s="19" t="s">
        <v>21</v>
      </c>
      <c r="G3472" s="180">
        <v>89598</v>
      </c>
      <c r="H3472" s="21" t="s">
        <v>5091</v>
      </c>
      <c r="I3472" s="19" t="s">
        <v>15692</v>
      </c>
      <c r="J3472" s="19" t="s">
        <v>23</v>
      </c>
      <c r="K3472" s="20" t="s">
        <v>2667</v>
      </c>
      <c r="L3472" s="19" t="s">
        <v>25</v>
      </c>
    </row>
    <row r="3473" spans="1:12" x14ac:dyDescent="0.25">
      <c r="A3473" s="19" t="s">
        <v>4490</v>
      </c>
      <c r="B3473" s="19" t="s">
        <v>4491</v>
      </c>
      <c r="C3473" s="19" t="s">
        <v>3600</v>
      </c>
      <c r="D3473" s="19" t="s">
        <v>4798</v>
      </c>
      <c r="E3473" s="20" t="s">
        <v>21</v>
      </c>
      <c r="F3473" s="19" t="s">
        <v>21</v>
      </c>
      <c r="G3473" s="180">
        <v>89599</v>
      </c>
      <c r="H3473" s="21" t="s">
        <v>5092</v>
      </c>
      <c r="I3473" s="19" t="s">
        <v>15692</v>
      </c>
      <c r="J3473" s="19" t="s">
        <v>23</v>
      </c>
      <c r="K3473" s="20" t="s">
        <v>10637</v>
      </c>
      <c r="L3473" s="19" t="s">
        <v>25</v>
      </c>
    </row>
    <row r="3474" spans="1:12" x14ac:dyDescent="0.25">
      <c r="A3474" s="19" t="s">
        <v>4490</v>
      </c>
      <c r="B3474" s="19" t="s">
        <v>4491</v>
      </c>
      <c r="C3474" s="19" t="s">
        <v>3600</v>
      </c>
      <c r="D3474" s="19" t="s">
        <v>4798</v>
      </c>
      <c r="E3474" s="20" t="s">
        <v>21</v>
      </c>
      <c r="F3474" s="19" t="s">
        <v>21</v>
      </c>
      <c r="G3474" s="180">
        <v>89600</v>
      </c>
      <c r="H3474" s="21" t="s">
        <v>5093</v>
      </c>
      <c r="I3474" s="19" t="s">
        <v>15692</v>
      </c>
      <c r="J3474" s="19" t="s">
        <v>23</v>
      </c>
      <c r="K3474" s="20" t="s">
        <v>7913</v>
      </c>
      <c r="L3474" s="19" t="s">
        <v>25</v>
      </c>
    </row>
    <row r="3475" spans="1:12" x14ac:dyDescent="0.25">
      <c r="A3475" s="19" t="s">
        <v>4490</v>
      </c>
      <c r="B3475" s="19" t="s">
        <v>4491</v>
      </c>
      <c r="C3475" s="19" t="s">
        <v>3600</v>
      </c>
      <c r="D3475" s="19" t="s">
        <v>4798</v>
      </c>
      <c r="E3475" s="20" t="s">
        <v>21</v>
      </c>
      <c r="F3475" s="19" t="s">
        <v>21</v>
      </c>
      <c r="G3475" s="180">
        <v>89605</v>
      </c>
      <c r="H3475" s="21" t="s">
        <v>5095</v>
      </c>
      <c r="I3475" s="19" t="s">
        <v>15692</v>
      </c>
      <c r="J3475" s="19" t="s">
        <v>23</v>
      </c>
      <c r="K3475" s="20" t="s">
        <v>1637</v>
      </c>
      <c r="L3475" s="19" t="s">
        <v>25</v>
      </c>
    </row>
    <row r="3476" spans="1:12" x14ac:dyDescent="0.25">
      <c r="A3476" s="19" t="s">
        <v>4490</v>
      </c>
      <c r="B3476" s="19" t="s">
        <v>4491</v>
      </c>
      <c r="C3476" s="19" t="s">
        <v>3600</v>
      </c>
      <c r="D3476" s="19" t="s">
        <v>4798</v>
      </c>
      <c r="E3476" s="20" t="s">
        <v>21</v>
      </c>
      <c r="F3476" s="19" t="s">
        <v>21</v>
      </c>
      <c r="G3476" s="180">
        <v>89609</v>
      </c>
      <c r="H3476" s="21" t="s">
        <v>5097</v>
      </c>
      <c r="I3476" s="19" t="s">
        <v>15692</v>
      </c>
      <c r="J3476" s="19" t="s">
        <v>23</v>
      </c>
      <c r="K3476" s="20" t="s">
        <v>10645</v>
      </c>
      <c r="L3476" s="19" t="s">
        <v>25</v>
      </c>
    </row>
    <row r="3477" spans="1:12" x14ac:dyDescent="0.25">
      <c r="A3477" s="19" t="s">
        <v>4490</v>
      </c>
      <c r="B3477" s="19" t="s">
        <v>4491</v>
      </c>
      <c r="C3477" s="19" t="s">
        <v>3600</v>
      </c>
      <c r="D3477" s="19" t="s">
        <v>4798</v>
      </c>
      <c r="E3477" s="20" t="s">
        <v>21</v>
      </c>
      <c r="F3477" s="19" t="s">
        <v>21</v>
      </c>
      <c r="G3477" s="180">
        <v>89610</v>
      </c>
      <c r="H3477" s="21" t="s">
        <v>5098</v>
      </c>
      <c r="I3477" s="19" t="s">
        <v>15692</v>
      </c>
      <c r="J3477" s="19" t="s">
        <v>23</v>
      </c>
      <c r="K3477" s="20" t="s">
        <v>10396</v>
      </c>
      <c r="L3477" s="19" t="s">
        <v>25</v>
      </c>
    </row>
    <row r="3478" spans="1:12" x14ac:dyDescent="0.25">
      <c r="A3478" s="19" t="s">
        <v>4490</v>
      </c>
      <c r="B3478" s="19" t="s">
        <v>4491</v>
      </c>
      <c r="C3478" s="19" t="s">
        <v>3600</v>
      </c>
      <c r="D3478" s="19" t="s">
        <v>4798</v>
      </c>
      <c r="E3478" s="20" t="s">
        <v>21</v>
      </c>
      <c r="F3478" s="19" t="s">
        <v>21</v>
      </c>
      <c r="G3478" s="180">
        <v>89611</v>
      </c>
      <c r="H3478" s="21" t="s">
        <v>5100</v>
      </c>
      <c r="I3478" s="19" t="s">
        <v>15692</v>
      </c>
      <c r="J3478" s="19" t="s">
        <v>23</v>
      </c>
      <c r="K3478" s="20" t="s">
        <v>3669</v>
      </c>
      <c r="L3478" s="19" t="s">
        <v>25</v>
      </c>
    </row>
    <row r="3479" spans="1:12" x14ac:dyDescent="0.25">
      <c r="A3479" s="19" t="s">
        <v>4490</v>
      </c>
      <c r="B3479" s="19" t="s">
        <v>4491</v>
      </c>
      <c r="C3479" s="19" t="s">
        <v>3600</v>
      </c>
      <c r="D3479" s="19" t="s">
        <v>4798</v>
      </c>
      <c r="E3479" s="20" t="s">
        <v>21</v>
      </c>
      <c r="F3479" s="19" t="s">
        <v>21</v>
      </c>
      <c r="G3479" s="180">
        <v>89612</v>
      </c>
      <c r="H3479" s="21" t="s">
        <v>5102</v>
      </c>
      <c r="I3479" s="19" t="s">
        <v>15692</v>
      </c>
      <c r="J3479" s="19" t="s">
        <v>23</v>
      </c>
      <c r="K3479" s="20" t="s">
        <v>14354</v>
      </c>
      <c r="L3479" s="19" t="s">
        <v>25</v>
      </c>
    </row>
    <row r="3480" spans="1:12" x14ac:dyDescent="0.25">
      <c r="A3480" s="19" t="s">
        <v>4490</v>
      </c>
      <c r="B3480" s="19" t="s">
        <v>4491</v>
      </c>
      <c r="C3480" s="19" t="s">
        <v>3600</v>
      </c>
      <c r="D3480" s="19" t="s">
        <v>4798</v>
      </c>
      <c r="E3480" s="20" t="s">
        <v>21</v>
      </c>
      <c r="F3480" s="19" t="s">
        <v>21</v>
      </c>
      <c r="G3480" s="180">
        <v>89613</v>
      </c>
      <c r="H3480" s="21" t="s">
        <v>5103</v>
      </c>
      <c r="I3480" s="19" t="s">
        <v>15692</v>
      </c>
      <c r="J3480" s="19" t="s">
        <v>23</v>
      </c>
      <c r="K3480" s="20" t="s">
        <v>5676</v>
      </c>
      <c r="L3480" s="19" t="s">
        <v>25</v>
      </c>
    </row>
    <row r="3481" spans="1:12" x14ac:dyDescent="0.25">
      <c r="A3481" s="19" t="s">
        <v>4490</v>
      </c>
      <c r="B3481" s="19" t="s">
        <v>4491</v>
      </c>
      <c r="C3481" s="19" t="s">
        <v>3600</v>
      </c>
      <c r="D3481" s="19" t="s">
        <v>4798</v>
      </c>
      <c r="E3481" s="20" t="s">
        <v>21</v>
      </c>
      <c r="F3481" s="19" t="s">
        <v>21</v>
      </c>
      <c r="G3481" s="180">
        <v>89614</v>
      </c>
      <c r="H3481" s="21" t="s">
        <v>5104</v>
      </c>
      <c r="I3481" s="19" t="s">
        <v>15692</v>
      </c>
      <c r="J3481" s="19" t="s">
        <v>23</v>
      </c>
      <c r="K3481" s="20" t="s">
        <v>14355</v>
      </c>
      <c r="L3481" s="19" t="s">
        <v>25</v>
      </c>
    </row>
    <row r="3482" spans="1:12" x14ac:dyDescent="0.25">
      <c r="A3482" s="19" t="s">
        <v>4490</v>
      </c>
      <c r="B3482" s="19" t="s">
        <v>4491</v>
      </c>
      <c r="C3482" s="19" t="s">
        <v>3600</v>
      </c>
      <c r="D3482" s="19" t="s">
        <v>4798</v>
      </c>
      <c r="E3482" s="20" t="s">
        <v>21</v>
      </c>
      <c r="F3482" s="19" t="s">
        <v>21</v>
      </c>
      <c r="G3482" s="180">
        <v>89615</v>
      </c>
      <c r="H3482" s="21" t="s">
        <v>5105</v>
      </c>
      <c r="I3482" s="19" t="s">
        <v>15692</v>
      </c>
      <c r="J3482" s="19" t="s">
        <v>23</v>
      </c>
      <c r="K3482" s="20" t="s">
        <v>14356</v>
      </c>
      <c r="L3482" s="19" t="s">
        <v>25</v>
      </c>
    </row>
    <row r="3483" spans="1:12" x14ac:dyDescent="0.25">
      <c r="A3483" s="19" t="s">
        <v>4490</v>
      </c>
      <c r="B3483" s="19" t="s">
        <v>4491</v>
      </c>
      <c r="C3483" s="19" t="s">
        <v>3600</v>
      </c>
      <c r="D3483" s="19" t="s">
        <v>4798</v>
      </c>
      <c r="E3483" s="20" t="s">
        <v>21</v>
      </c>
      <c r="F3483" s="19" t="s">
        <v>21</v>
      </c>
      <c r="G3483" s="180">
        <v>89616</v>
      </c>
      <c r="H3483" s="21" t="s">
        <v>5106</v>
      </c>
      <c r="I3483" s="19" t="s">
        <v>15692</v>
      </c>
      <c r="J3483" s="19" t="s">
        <v>23</v>
      </c>
      <c r="K3483" s="20" t="s">
        <v>10096</v>
      </c>
      <c r="L3483" s="19" t="s">
        <v>25</v>
      </c>
    </row>
    <row r="3484" spans="1:12" x14ac:dyDescent="0.25">
      <c r="A3484" s="19" t="s">
        <v>4490</v>
      </c>
      <c r="B3484" s="19" t="s">
        <v>4491</v>
      </c>
      <c r="C3484" s="19" t="s">
        <v>3600</v>
      </c>
      <c r="D3484" s="19" t="s">
        <v>4798</v>
      </c>
      <c r="E3484" s="20" t="s">
        <v>21</v>
      </c>
      <c r="F3484" s="19" t="s">
        <v>21</v>
      </c>
      <c r="G3484" s="180">
        <v>89617</v>
      </c>
      <c r="H3484" s="21" t="s">
        <v>5107</v>
      </c>
      <c r="I3484" s="19" t="s">
        <v>15692</v>
      </c>
      <c r="J3484" s="19" t="s">
        <v>23</v>
      </c>
      <c r="K3484" s="20" t="s">
        <v>3573</v>
      </c>
      <c r="L3484" s="19" t="s">
        <v>25</v>
      </c>
    </row>
    <row r="3485" spans="1:12" x14ac:dyDescent="0.25">
      <c r="A3485" s="19" t="s">
        <v>4490</v>
      </c>
      <c r="B3485" s="19" t="s">
        <v>4491</v>
      </c>
      <c r="C3485" s="19" t="s">
        <v>3600</v>
      </c>
      <c r="D3485" s="19" t="s">
        <v>4798</v>
      </c>
      <c r="E3485" s="20" t="s">
        <v>21</v>
      </c>
      <c r="F3485" s="19" t="s">
        <v>21</v>
      </c>
      <c r="G3485" s="180">
        <v>89618</v>
      </c>
      <c r="H3485" s="21" t="s">
        <v>5108</v>
      </c>
      <c r="I3485" s="19" t="s">
        <v>15692</v>
      </c>
      <c r="J3485" s="19" t="s">
        <v>23</v>
      </c>
      <c r="K3485" s="20" t="s">
        <v>14188</v>
      </c>
      <c r="L3485" s="19" t="s">
        <v>25</v>
      </c>
    </row>
    <row r="3486" spans="1:12" x14ac:dyDescent="0.25">
      <c r="A3486" s="19" t="s">
        <v>4490</v>
      </c>
      <c r="B3486" s="19" t="s">
        <v>4491</v>
      </c>
      <c r="C3486" s="19" t="s">
        <v>3600</v>
      </c>
      <c r="D3486" s="19" t="s">
        <v>4798</v>
      </c>
      <c r="E3486" s="20" t="s">
        <v>21</v>
      </c>
      <c r="F3486" s="19" t="s">
        <v>21</v>
      </c>
      <c r="G3486" s="180">
        <v>89619</v>
      </c>
      <c r="H3486" s="21" t="s">
        <v>5109</v>
      </c>
      <c r="I3486" s="19" t="s">
        <v>15692</v>
      </c>
      <c r="J3486" s="19" t="s">
        <v>23</v>
      </c>
      <c r="K3486" s="20" t="s">
        <v>13884</v>
      </c>
      <c r="L3486" s="19" t="s">
        <v>25</v>
      </c>
    </row>
    <row r="3487" spans="1:12" x14ac:dyDescent="0.25">
      <c r="A3487" s="19" t="s">
        <v>4490</v>
      </c>
      <c r="B3487" s="19" t="s">
        <v>4491</v>
      </c>
      <c r="C3487" s="19" t="s">
        <v>3600</v>
      </c>
      <c r="D3487" s="19" t="s">
        <v>4798</v>
      </c>
      <c r="E3487" s="20" t="s">
        <v>21</v>
      </c>
      <c r="F3487" s="19" t="s">
        <v>21</v>
      </c>
      <c r="G3487" s="180">
        <v>89620</v>
      </c>
      <c r="H3487" s="21" t="s">
        <v>5110</v>
      </c>
      <c r="I3487" s="19" t="s">
        <v>15692</v>
      </c>
      <c r="J3487" s="19" t="s">
        <v>23</v>
      </c>
      <c r="K3487" s="20" t="s">
        <v>3522</v>
      </c>
      <c r="L3487" s="19" t="s">
        <v>25</v>
      </c>
    </row>
    <row r="3488" spans="1:12" x14ac:dyDescent="0.25">
      <c r="A3488" s="19" t="s">
        <v>4490</v>
      </c>
      <c r="B3488" s="19" t="s">
        <v>4491</v>
      </c>
      <c r="C3488" s="19" t="s">
        <v>3600</v>
      </c>
      <c r="D3488" s="19" t="s">
        <v>4798</v>
      </c>
      <c r="E3488" s="20" t="s">
        <v>21</v>
      </c>
      <c r="F3488" s="19" t="s">
        <v>21</v>
      </c>
      <c r="G3488" s="180">
        <v>89621</v>
      </c>
      <c r="H3488" s="21" t="s">
        <v>5112</v>
      </c>
      <c r="I3488" s="19" t="s">
        <v>15692</v>
      </c>
      <c r="J3488" s="19" t="s">
        <v>23</v>
      </c>
      <c r="K3488" s="20" t="s">
        <v>1904</v>
      </c>
      <c r="L3488" s="19" t="s">
        <v>25</v>
      </c>
    </row>
    <row r="3489" spans="1:12" x14ac:dyDescent="0.25">
      <c r="A3489" s="19" t="s">
        <v>4490</v>
      </c>
      <c r="B3489" s="19" t="s">
        <v>4491</v>
      </c>
      <c r="C3489" s="19" t="s">
        <v>3600</v>
      </c>
      <c r="D3489" s="19" t="s">
        <v>4798</v>
      </c>
      <c r="E3489" s="20" t="s">
        <v>21</v>
      </c>
      <c r="F3489" s="19" t="s">
        <v>21</v>
      </c>
      <c r="G3489" s="180">
        <v>89622</v>
      </c>
      <c r="H3489" s="21" t="s">
        <v>5113</v>
      </c>
      <c r="I3489" s="19" t="s">
        <v>15692</v>
      </c>
      <c r="J3489" s="19" t="s">
        <v>23</v>
      </c>
      <c r="K3489" s="20" t="s">
        <v>3890</v>
      </c>
      <c r="L3489" s="19" t="s">
        <v>25</v>
      </c>
    </row>
    <row r="3490" spans="1:12" x14ac:dyDescent="0.25">
      <c r="A3490" s="19" t="s">
        <v>4490</v>
      </c>
      <c r="B3490" s="19" t="s">
        <v>4491</v>
      </c>
      <c r="C3490" s="19" t="s">
        <v>3600</v>
      </c>
      <c r="D3490" s="19" t="s">
        <v>4798</v>
      </c>
      <c r="E3490" s="20" t="s">
        <v>21</v>
      </c>
      <c r="F3490" s="19" t="s">
        <v>21</v>
      </c>
      <c r="G3490" s="180">
        <v>89623</v>
      </c>
      <c r="H3490" s="21" t="s">
        <v>5115</v>
      </c>
      <c r="I3490" s="19" t="s">
        <v>15692</v>
      </c>
      <c r="J3490" s="19" t="s">
        <v>23</v>
      </c>
      <c r="K3490" s="20" t="s">
        <v>11550</v>
      </c>
      <c r="L3490" s="19" t="s">
        <v>25</v>
      </c>
    </row>
    <row r="3491" spans="1:12" x14ac:dyDescent="0.25">
      <c r="A3491" s="19" t="s">
        <v>4490</v>
      </c>
      <c r="B3491" s="19" t="s">
        <v>4491</v>
      </c>
      <c r="C3491" s="19" t="s">
        <v>3600</v>
      </c>
      <c r="D3491" s="19" t="s">
        <v>4798</v>
      </c>
      <c r="E3491" s="20" t="s">
        <v>21</v>
      </c>
      <c r="F3491" s="19" t="s">
        <v>21</v>
      </c>
      <c r="G3491" s="180">
        <v>89624</v>
      </c>
      <c r="H3491" s="21" t="s">
        <v>5116</v>
      </c>
      <c r="I3491" s="19" t="s">
        <v>15692</v>
      </c>
      <c r="J3491" s="19" t="s">
        <v>23</v>
      </c>
      <c r="K3491" s="20" t="s">
        <v>11172</v>
      </c>
      <c r="L3491" s="19" t="s">
        <v>25</v>
      </c>
    </row>
    <row r="3492" spans="1:12" x14ac:dyDescent="0.25">
      <c r="A3492" s="19" t="s">
        <v>4490</v>
      </c>
      <c r="B3492" s="19" t="s">
        <v>4491</v>
      </c>
      <c r="C3492" s="19" t="s">
        <v>3600</v>
      </c>
      <c r="D3492" s="19" t="s">
        <v>4798</v>
      </c>
      <c r="E3492" s="20" t="s">
        <v>21</v>
      </c>
      <c r="F3492" s="19" t="s">
        <v>21</v>
      </c>
      <c r="G3492" s="180">
        <v>89625</v>
      </c>
      <c r="H3492" s="21" t="s">
        <v>5117</v>
      </c>
      <c r="I3492" s="19" t="s">
        <v>15692</v>
      </c>
      <c r="J3492" s="19" t="s">
        <v>23</v>
      </c>
      <c r="K3492" s="20" t="s">
        <v>3731</v>
      </c>
      <c r="L3492" s="19" t="s">
        <v>25</v>
      </c>
    </row>
    <row r="3493" spans="1:12" x14ac:dyDescent="0.25">
      <c r="A3493" s="19" t="s">
        <v>4490</v>
      </c>
      <c r="B3493" s="19" t="s">
        <v>4491</v>
      </c>
      <c r="C3493" s="19" t="s">
        <v>3600</v>
      </c>
      <c r="D3493" s="19" t="s">
        <v>4798</v>
      </c>
      <c r="E3493" s="20" t="s">
        <v>21</v>
      </c>
      <c r="F3493" s="19" t="s">
        <v>21</v>
      </c>
      <c r="G3493" s="180">
        <v>89626</v>
      </c>
      <c r="H3493" s="21" t="s">
        <v>5118</v>
      </c>
      <c r="I3493" s="19" t="s">
        <v>15692</v>
      </c>
      <c r="J3493" s="19" t="s">
        <v>23</v>
      </c>
      <c r="K3493" s="20" t="s">
        <v>97</v>
      </c>
      <c r="L3493" s="19" t="s">
        <v>25</v>
      </c>
    </row>
    <row r="3494" spans="1:12" x14ac:dyDescent="0.25">
      <c r="A3494" s="19" t="s">
        <v>4490</v>
      </c>
      <c r="B3494" s="19" t="s">
        <v>4491</v>
      </c>
      <c r="C3494" s="19" t="s">
        <v>3600</v>
      </c>
      <c r="D3494" s="19" t="s">
        <v>4798</v>
      </c>
      <c r="E3494" s="20" t="s">
        <v>21</v>
      </c>
      <c r="F3494" s="19" t="s">
        <v>21</v>
      </c>
      <c r="G3494" s="180">
        <v>89627</v>
      </c>
      <c r="H3494" s="21" t="s">
        <v>5120</v>
      </c>
      <c r="I3494" s="19" t="s">
        <v>15692</v>
      </c>
      <c r="J3494" s="19" t="s">
        <v>23</v>
      </c>
      <c r="K3494" s="20" t="s">
        <v>1769</v>
      </c>
      <c r="L3494" s="19" t="s">
        <v>25</v>
      </c>
    </row>
    <row r="3495" spans="1:12" x14ac:dyDescent="0.25">
      <c r="A3495" s="19" t="s">
        <v>4490</v>
      </c>
      <c r="B3495" s="19" t="s">
        <v>4491</v>
      </c>
      <c r="C3495" s="19" t="s">
        <v>3600</v>
      </c>
      <c r="D3495" s="19" t="s">
        <v>4798</v>
      </c>
      <c r="E3495" s="20" t="s">
        <v>21</v>
      </c>
      <c r="F3495" s="19" t="s">
        <v>21</v>
      </c>
      <c r="G3495" s="180">
        <v>89628</v>
      </c>
      <c r="H3495" s="21" t="s">
        <v>5122</v>
      </c>
      <c r="I3495" s="19" t="s">
        <v>15692</v>
      </c>
      <c r="J3495" s="19" t="s">
        <v>23</v>
      </c>
      <c r="K3495" s="20" t="s">
        <v>14357</v>
      </c>
      <c r="L3495" s="19" t="s">
        <v>25</v>
      </c>
    </row>
    <row r="3496" spans="1:12" x14ac:dyDescent="0.25">
      <c r="A3496" s="19" t="s">
        <v>4490</v>
      </c>
      <c r="B3496" s="19" t="s">
        <v>4491</v>
      </c>
      <c r="C3496" s="19" t="s">
        <v>3600</v>
      </c>
      <c r="D3496" s="19" t="s">
        <v>4798</v>
      </c>
      <c r="E3496" s="20" t="s">
        <v>21</v>
      </c>
      <c r="F3496" s="19" t="s">
        <v>21</v>
      </c>
      <c r="G3496" s="180">
        <v>89629</v>
      </c>
      <c r="H3496" s="21" t="s">
        <v>5124</v>
      </c>
      <c r="I3496" s="19" t="s">
        <v>15692</v>
      </c>
      <c r="J3496" s="19" t="s">
        <v>23</v>
      </c>
      <c r="K3496" s="20" t="s">
        <v>12920</v>
      </c>
      <c r="L3496" s="19" t="s">
        <v>25</v>
      </c>
    </row>
    <row r="3497" spans="1:12" x14ac:dyDescent="0.25">
      <c r="A3497" s="19" t="s">
        <v>4490</v>
      </c>
      <c r="B3497" s="19" t="s">
        <v>4491</v>
      </c>
      <c r="C3497" s="19" t="s">
        <v>3600</v>
      </c>
      <c r="D3497" s="19" t="s">
        <v>4798</v>
      </c>
      <c r="E3497" s="20" t="s">
        <v>21</v>
      </c>
      <c r="F3497" s="19" t="s">
        <v>21</v>
      </c>
      <c r="G3497" s="180">
        <v>89630</v>
      </c>
      <c r="H3497" s="21" t="s">
        <v>5126</v>
      </c>
      <c r="I3497" s="19" t="s">
        <v>15692</v>
      </c>
      <c r="J3497" s="19" t="s">
        <v>23</v>
      </c>
      <c r="K3497" s="20" t="s">
        <v>11956</v>
      </c>
      <c r="L3497" s="19" t="s">
        <v>25</v>
      </c>
    </row>
    <row r="3498" spans="1:12" x14ac:dyDescent="0.25">
      <c r="A3498" s="19" t="s">
        <v>4490</v>
      </c>
      <c r="B3498" s="19" t="s">
        <v>4491</v>
      </c>
      <c r="C3498" s="19" t="s">
        <v>3600</v>
      </c>
      <c r="D3498" s="19" t="s">
        <v>4798</v>
      </c>
      <c r="E3498" s="20" t="s">
        <v>21</v>
      </c>
      <c r="F3498" s="19" t="s">
        <v>21</v>
      </c>
      <c r="G3498" s="180">
        <v>89631</v>
      </c>
      <c r="H3498" s="21" t="s">
        <v>5127</v>
      </c>
      <c r="I3498" s="19" t="s">
        <v>15692</v>
      </c>
      <c r="J3498" s="19" t="s">
        <v>23</v>
      </c>
      <c r="K3498" s="20" t="s">
        <v>11346</v>
      </c>
      <c r="L3498" s="19" t="s">
        <v>25</v>
      </c>
    </row>
    <row r="3499" spans="1:12" x14ac:dyDescent="0.25">
      <c r="A3499" s="19" t="s">
        <v>4490</v>
      </c>
      <c r="B3499" s="19" t="s">
        <v>4491</v>
      </c>
      <c r="C3499" s="19" t="s">
        <v>3600</v>
      </c>
      <c r="D3499" s="19" t="s">
        <v>4798</v>
      </c>
      <c r="E3499" s="20" t="s">
        <v>21</v>
      </c>
      <c r="F3499" s="19" t="s">
        <v>21</v>
      </c>
      <c r="G3499" s="180">
        <v>89632</v>
      </c>
      <c r="H3499" s="21" t="s">
        <v>5128</v>
      </c>
      <c r="I3499" s="19" t="s">
        <v>15692</v>
      </c>
      <c r="J3499" s="19" t="s">
        <v>23</v>
      </c>
      <c r="K3499" s="20" t="s">
        <v>14358</v>
      </c>
      <c r="L3499" s="19" t="s">
        <v>25</v>
      </c>
    </row>
    <row r="3500" spans="1:12" x14ac:dyDescent="0.25">
      <c r="A3500" s="19" t="s">
        <v>4490</v>
      </c>
      <c r="B3500" s="19" t="s">
        <v>4491</v>
      </c>
      <c r="C3500" s="19" t="s">
        <v>3600</v>
      </c>
      <c r="D3500" s="19" t="s">
        <v>4798</v>
      </c>
      <c r="E3500" s="20" t="s">
        <v>21</v>
      </c>
      <c r="F3500" s="19" t="s">
        <v>21</v>
      </c>
      <c r="G3500" s="180">
        <v>89637</v>
      </c>
      <c r="H3500" s="21" t="s">
        <v>5129</v>
      </c>
      <c r="I3500" s="19" t="s">
        <v>15692</v>
      </c>
      <c r="J3500" s="19" t="s">
        <v>23</v>
      </c>
      <c r="K3500" s="20" t="s">
        <v>13887</v>
      </c>
      <c r="L3500" s="19" t="s">
        <v>25</v>
      </c>
    </row>
    <row r="3501" spans="1:12" x14ac:dyDescent="0.25">
      <c r="A3501" s="19" t="s">
        <v>4490</v>
      </c>
      <c r="B3501" s="19" t="s">
        <v>4491</v>
      </c>
      <c r="C3501" s="19" t="s">
        <v>3600</v>
      </c>
      <c r="D3501" s="19" t="s">
        <v>4798</v>
      </c>
      <c r="E3501" s="20" t="s">
        <v>21</v>
      </c>
      <c r="F3501" s="19" t="s">
        <v>21</v>
      </c>
      <c r="G3501" s="180">
        <v>89638</v>
      </c>
      <c r="H3501" s="21" t="s">
        <v>5130</v>
      </c>
      <c r="I3501" s="19" t="s">
        <v>15692</v>
      </c>
      <c r="J3501" s="19" t="s">
        <v>23</v>
      </c>
      <c r="K3501" s="20" t="s">
        <v>9516</v>
      </c>
      <c r="L3501" s="19" t="s">
        <v>25</v>
      </c>
    </row>
    <row r="3502" spans="1:12" x14ac:dyDescent="0.25">
      <c r="A3502" s="19" t="s">
        <v>4490</v>
      </c>
      <c r="B3502" s="19" t="s">
        <v>4491</v>
      </c>
      <c r="C3502" s="19" t="s">
        <v>3600</v>
      </c>
      <c r="D3502" s="19" t="s">
        <v>4798</v>
      </c>
      <c r="E3502" s="20" t="s">
        <v>21</v>
      </c>
      <c r="F3502" s="19" t="s">
        <v>21</v>
      </c>
      <c r="G3502" s="180">
        <v>89639</v>
      </c>
      <c r="H3502" s="21" t="s">
        <v>5132</v>
      </c>
      <c r="I3502" s="19" t="s">
        <v>15692</v>
      </c>
      <c r="J3502" s="19" t="s">
        <v>23</v>
      </c>
      <c r="K3502" s="20" t="s">
        <v>13884</v>
      </c>
      <c r="L3502" s="19" t="s">
        <v>25</v>
      </c>
    </row>
    <row r="3503" spans="1:12" x14ac:dyDescent="0.25">
      <c r="A3503" s="19" t="s">
        <v>4490</v>
      </c>
      <c r="B3503" s="19" t="s">
        <v>4491</v>
      </c>
      <c r="C3503" s="19" t="s">
        <v>3600</v>
      </c>
      <c r="D3503" s="19" t="s">
        <v>4798</v>
      </c>
      <c r="E3503" s="20" t="s">
        <v>21</v>
      </c>
      <c r="F3503" s="19" t="s">
        <v>21</v>
      </c>
      <c r="G3503" s="180">
        <v>89640</v>
      </c>
      <c r="H3503" s="21" t="s">
        <v>5134</v>
      </c>
      <c r="I3503" s="19" t="s">
        <v>15692</v>
      </c>
      <c r="J3503" s="19" t="s">
        <v>23</v>
      </c>
      <c r="K3503" s="20" t="s">
        <v>2184</v>
      </c>
      <c r="L3503" s="19" t="s">
        <v>25</v>
      </c>
    </row>
    <row r="3504" spans="1:12" x14ac:dyDescent="0.25">
      <c r="A3504" s="19" t="s">
        <v>4490</v>
      </c>
      <c r="B3504" s="19" t="s">
        <v>4491</v>
      </c>
      <c r="C3504" s="19" t="s">
        <v>3600</v>
      </c>
      <c r="D3504" s="19" t="s">
        <v>4798</v>
      </c>
      <c r="E3504" s="20" t="s">
        <v>21</v>
      </c>
      <c r="F3504" s="19" t="s">
        <v>21</v>
      </c>
      <c r="G3504" s="180">
        <v>89641</v>
      </c>
      <c r="H3504" s="21" t="s">
        <v>5135</v>
      </c>
      <c r="I3504" s="19" t="s">
        <v>15692</v>
      </c>
      <c r="J3504" s="19" t="s">
        <v>23</v>
      </c>
      <c r="K3504" s="20" t="s">
        <v>3700</v>
      </c>
      <c r="L3504" s="19" t="s">
        <v>25</v>
      </c>
    </row>
    <row r="3505" spans="1:12" x14ac:dyDescent="0.25">
      <c r="A3505" s="19" t="s">
        <v>4490</v>
      </c>
      <c r="B3505" s="19" t="s">
        <v>4491</v>
      </c>
      <c r="C3505" s="19" t="s">
        <v>3600</v>
      </c>
      <c r="D3505" s="19" t="s">
        <v>4798</v>
      </c>
      <c r="E3505" s="20" t="s">
        <v>21</v>
      </c>
      <c r="F3505" s="19" t="s">
        <v>21</v>
      </c>
      <c r="G3505" s="180">
        <v>89642</v>
      </c>
      <c r="H3505" s="21" t="s">
        <v>5137</v>
      </c>
      <c r="I3505" s="19" t="s">
        <v>15692</v>
      </c>
      <c r="J3505" s="19" t="s">
        <v>23</v>
      </c>
      <c r="K3505" s="20" t="s">
        <v>3095</v>
      </c>
      <c r="L3505" s="19" t="s">
        <v>25</v>
      </c>
    </row>
    <row r="3506" spans="1:12" x14ac:dyDescent="0.25">
      <c r="A3506" s="19" t="s">
        <v>4490</v>
      </c>
      <c r="B3506" s="19" t="s">
        <v>4491</v>
      </c>
      <c r="C3506" s="19" t="s">
        <v>3600</v>
      </c>
      <c r="D3506" s="19" t="s">
        <v>4798</v>
      </c>
      <c r="E3506" s="20" t="s">
        <v>21</v>
      </c>
      <c r="F3506" s="19" t="s">
        <v>21</v>
      </c>
      <c r="G3506" s="180">
        <v>89643</v>
      </c>
      <c r="H3506" s="21" t="s">
        <v>5138</v>
      </c>
      <c r="I3506" s="19" t="s">
        <v>15692</v>
      </c>
      <c r="J3506" s="19" t="s">
        <v>23</v>
      </c>
      <c r="K3506" s="20" t="s">
        <v>2184</v>
      </c>
      <c r="L3506" s="19" t="s">
        <v>25</v>
      </c>
    </row>
    <row r="3507" spans="1:12" x14ac:dyDescent="0.25">
      <c r="A3507" s="19" t="s">
        <v>4490</v>
      </c>
      <c r="B3507" s="19" t="s">
        <v>4491</v>
      </c>
      <c r="C3507" s="19" t="s">
        <v>3600</v>
      </c>
      <c r="D3507" s="19" t="s">
        <v>4798</v>
      </c>
      <c r="E3507" s="20" t="s">
        <v>21</v>
      </c>
      <c r="F3507" s="19" t="s">
        <v>21</v>
      </c>
      <c r="G3507" s="180">
        <v>89644</v>
      </c>
      <c r="H3507" s="21" t="s">
        <v>5139</v>
      </c>
      <c r="I3507" s="19" t="s">
        <v>15692</v>
      </c>
      <c r="J3507" s="19" t="s">
        <v>23</v>
      </c>
      <c r="K3507" s="20" t="s">
        <v>12646</v>
      </c>
      <c r="L3507" s="19" t="s">
        <v>25</v>
      </c>
    </row>
    <row r="3508" spans="1:12" x14ac:dyDescent="0.25">
      <c r="A3508" s="19" t="s">
        <v>4490</v>
      </c>
      <c r="B3508" s="19" t="s">
        <v>4491</v>
      </c>
      <c r="C3508" s="19" t="s">
        <v>3600</v>
      </c>
      <c r="D3508" s="19" t="s">
        <v>4798</v>
      </c>
      <c r="E3508" s="20" t="s">
        <v>21</v>
      </c>
      <c r="F3508" s="19" t="s">
        <v>21</v>
      </c>
      <c r="G3508" s="180">
        <v>89645</v>
      </c>
      <c r="H3508" s="21" t="s">
        <v>5141</v>
      </c>
      <c r="I3508" s="19" t="s">
        <v>15692</v>
      </c>
      <c r="J3508" s="19" t="s">
        <v>23</v>
      </c>
      <c r="K3508" s="20" t="s">
        <v>11265</v>
      </c>
      <c r="L3508" s="19" t="s">
        <v>25</v>
      </c>
    </row>
    <row r="3509" spans="1:12" x14ac:dyDescent="0.25">
      <c r="A3509" s="19" t="s">
        <v>4490</v>
      </c>
      <c r="B3509" s="19" t="s">
        <v>4491</v>
      </c>
      <c r="C3509" s="19" t="s">
        <v>3600</v>
      </c>
      <c r="D3509" s="19" t="s">
        <v>4798</v>
      </c>
      <c r="E3509" s="20" t="s">
        <v>21</v>
      </c>
      <c r="F3509" s="19" t="s">
        <v>21</v>
      </c>
      <c r="G3509" s="180">
        <v>89646</v>
      </c>
      <c r="H3509" s="21" t="s">
        <v>5142</v>
      </c>
      <c r="I3509" s="19" t="s">
        <v>15692</v>
      </c>
      <c r="J3509" s="19" t="s">
        <v>23</v>
      </c>
      <c r="K3509" s="20" t="s">
        <v>13658</v>
      </c>
      <c r="L3509" s="19" t="s">
        <v>25</v>
      </c>
    </row>
    <row r="3510" spans="1:12" x14ac:dyDescent="0.25">
      <c r="A3510" s="19" t="s">
        <v>4490</v>
      </c>
      <c r="B3510" s="19" t="s">
        <v>4491</v>
      </c>
      <c r="C3510" s="19" t="s">
        <v>3600</v>
      </c>
      <c r="D3510" s="19" t="s">
        <v>4798</v>
      </c>
      <c r="E3510" s="20" t="s">
        <v>21</v>
      </c>
      <c r="F3510" s="19" t="s">
        <v>21</v>
      </c>
      <c r="G3510" s="180">
        <v>89647</v>
      </c>
      <c r="H3510" s="21" t="s">
        <v>5144</v>
      </c>
      <c r="I3510" s="19" t="s">
        <v>15692</v>
      </c>
      <c r="J3510" s="19" t="s">
        <v>23</v>
      </c>
      <c r="K3510" s="20" t="s">
        <v>5883</v>
      </c>
      <c r="L3510" s="19" t="s">
        <v>25</v>
      </c>
    </row>
    <row r="3511" spans="1:12" x14ac:dyDescent="0.25">
      <c r="A3511" s="19" t="s">
        <v>4490</v>
      </c>
      <c r="B3511" s="19" t="s">
        <v>4491</v>
      </c>
      <c r="C3511" s="19" t="s">
        <v>3600</v>
      </c>
      <c r="D3511" s="19" t="s">
        <v>4798</v>
      </c>
      <c r="E3511" s="20" t="s">
        <v>21</v>
      </c>
      <c r="F3511" s="19" t="s">
        <v>21</v>
      </c>
      <c r="G3511" s="180">
        <v>89648</v>
      </c>
      <c r="H3511" s="21" t="s">
        <v>5146</v>
      </c>
      <c r="I3511" s="19" t="s">
        <v>15692</v>
      </c>
      <c r="J3511" s="19" t="s">
        <v>23</v>
      </c>
      <c r="K3511" s="20" t="s">
        <v>8686</v>
      </c>
      <c r="L3511" s="19" t="s">
        <v>25</v>
      </c>
    </row>
    <row r="3512" spans="1:12" x14ac:dyDescent="0.25">
      <c r="A3512" s="19" t="s">
        <v>4490</v>
      </c>
      <c r="B3512" s="19" t="s">
        <v>4491</v>
      </c>
      <c r="C3512" s="19" t="s">
        <v>3600</v>
      </c>
      <c r="D3512" s="19" t="s">
        <v>4798</v>
      </c>
      <c r="E3512" s="20" t="s">
        <v>21</v>
      </c>
      <c r="F3512" s="19" t="s">
        <v>21</v>
      </c>
      <c r="G3512" s="180">
        <v>89649</v>
      </c>
      <c r="H3512" s="21" t="s">
        <v>5148</v>
      </c>
      <c r="I3512" s="19" t="s">
        <v>15692</v>
      </c>
      <c r="J3512" s="19" t="s">
        <v>23</v>
      </c>
      <c r="K3512" s="20" t="s">
        <v>4870</v>
      </c>
      <c r="L3512" s="19" t="s">
        <v>25</v>
      </c>
    </row>
    <row r="3513" spans="1:12" x14ac:dyDescent="0.25">
      <c r="A3513" s="19" t="s">
        <v>4490</v>
      </c>
      <c r="B3513" s="19" t="s">
        <v>4491</v>
      </c>
      <c r="C3513" s="19" t="s">
        <v>3600</v>
      </c>
      <c r="D3513" s="19" t="s">
        <v>4798</v>
      </c>
      <c r="E3513" s="20" t="s">
        <v>21</v>
      </c>
      <c r="F3513" s="19" t="s">
        <v>21</v>
      </c>
      <c r="G3513" s="180">
        <v>89650</v>
      </c>
      <c r="H3513" s="21" t="s">
        <v>5149</v>
      </c>
      <c r="I3513" s="19" t="s">
        <v>15692</v>
      </c>
      <c r="J3513" s="19" t="s">
        <v>23</v>
      </c>
      <c r="K3513" s="20" t="s">
        <v>4870</v>
      </c>
      <c r="L3513" s="19" t="s">
        <v>25</v>
      </c>
    </row>
    <row r="3514" spans="1:12" x14ac:dyDescent="0.25">
      <c r="A3514" s="19" t="s">
        <v>4490</v>
      </c>
      <c r="B3514" s="19" t="s">
        <v>4491</v>
      </c>
      <c r="C3514" s="19" t="s">
        <v>3600</v>
      </c>
      <c r="D3514" s="19" t="s">
        <v>4798</v>
      </c>
      <c r="E3514" s="20" t="s">
        <v>21</v>
      </c>
      <c r="F3514" s="19" t="s">
        <v>21</v>
      </c>
      <c r="G3514" s="180">
        <v>89651</v>
      </c>
      <c r="H3514" s="21" t="s">
        <v>5150</v>
      </c>
      <c r="I3514" s="19" t="s">
        <v>15692</v>
      </c>
      <c r="J3514" s="19" t="s">
        <v>23</v>
      </c>
      <c r="K3514" s="20" t="s">
        <v>369</v>
      </c>
      <c r="L3514" s="19" t="s">
        <v>25</v>
      </c>
    </row>
    <row r="3515" spans="1:12" x14ac:dyDescent="0.25">
      <c r="A3515" s="19" t="s">
        <v>4490</v>
      </c>
      <c r="B3515" s="19" t="s">
        <v>4491</v>
      </c>
      <c r="C3515" s="19" t="s">
        <v>3600</v>
      </c>
      <c r="D3515" s="19" t="s">
        <v>4798</v>
      </c>
      <c r="E3515" s="20" t="s">
        <v>21</v>
      </c>
      <c r="F3515" s="19" t="s">
        <v>21</v>
      </c>
      <c r="G3515" s="180">
        <v>89652</v>
      </c>
      <c r="H3515" s="21" t="s">
        <v>5152</v>
      </c>
      <c r="I3515" s="19" t="s">
        <v>15692</v>
      </c>
      <c r="J3515" s="19" t="s">
        <v>23</v>
      </c>
      <c r="K3515" s="20" t="s">
        <v>615</v>
      </c>
      <c r="L3515" s="19" t="s">
        <v>25</v>
      </c>
    </row>
    <row r="3516" spans="1:12" x14ac:dyDescent="0.25">
      <c r="A3516" s="19" t="s">
        <v>4490</v>
      </c>
      <c r="B3516" s="19" t="s">
        <v>4491</v>
      </c>
      <c r="C3516" s="19" t="s">
        <v>3600</v>
      </c>
      <c r="D3516" s="19" t="s">
        <v>4798</v>
      </c>
      <c r="E3516" s="20" t="s">
        <v>21</v>
      </c>
      <c r="F3516" s="19" t="s">
        <v>21</v>
      </c>
      <c r="G3516" s="180">
        <v>89653</v>
      </c>
      <c r="H3516" s="21" t="s">
        <v>5154</v>
      </c>
      <c r="I3516" s="19" t="s">
        <v>15692</v>
      </c>
      <c r="J3516" s="19" t="s">
        <v>23</v>
      </c>
      <c r="K3516" s="20" t="s">
        <v>11115</v>
      </c>
      <c r="L3516" s="19" t="s">
        <v>25</v>
      </c>
    </row>
    <row r="3517" spans="1:12" x14ac:dyDescent="0.25">
      <c r="A3517" s="19" t="s">
        <v>4490</v>
      </c>
      <c r="B3517" s="19" t="s">
        <v>4491</v>
      </c>
      <c r="C3517" s="19" t="s">
        <v>3600</v>
      </c>
      <c r="D3517" s="19" t="s">
        <v>4798</v>
      </c>
      <c r="E3517" s="20" t="s">
        <v>21</v>
      </c>
      <c r="F3517" s="19" t="s">
        <v>21</v>
      </c>
      <c r="G3517" s="180">
        <v>89654</v>
      </c>
      <c r="H3517" s="21" t="s">
        <v>5156</v>
      </c>
      <c r="I3517" s="19" t="s">
        <v>15692</v>
      </c>
      <c r="J3517" s="19" t="s">
        <v>23</v>
      </c>
      <c r="K3517" s="20" t="s">
        <v>3223</v>
      </c>
      <c r="L3517" s="19" t="s">
        <v>25</v>
      </c>
    </row>
    <row r="3518" spans="1:12" x14ac:dyDescent="0.25">
      <c r="A3518" s="19" t="s">
        <v>4490</v>
      </c>
      <c r="B3518" s="19" t="s">
        <v>4491</v>
      </c>
      <c r="C3518" s="19" t="s">
        <v>3600</v>
      </c>
      <c r="D3518" s="19" t="s">
        <v>4798</v>
      </c>
      <c r="E3518" s="20" t="s">
        <v>21</v>
      </c>
      <c r="F3518" s="19" t="s">
        <v>21</v>
      </c>
      <c r="G3518" s="180">
        <v>89655</v>
      </c>
      <c r="H3518" s="21" t="s">
        <v>5158</v>
      </c>
      <c r="I3518" s="19" t="s">
        <v>15692</v>
      </c>
      <c r="J3518" s="19" t="s">
        <v>23</v>
      </c>
      <c r="K3518" s="20" t="s">
        <v>9322</v>
      </c>
      <c r="L3518" s="19" t="s">
        <v>25</v>
      </c>
    </row>
    <row r="3519" spans="1:12" x14ac:dyDescent="0.25">
      <c r="A3519" s="19" t="s">
        <v>4490</v>
      </c>
      <c r="B3519" s="19" t="s">
        <v>4491</v>
      </c>
      <c r="C3519" s="19" t="s">
        <v>3600</v>
      </c>
      <c r="D3519" s="19" t="s">
        <v>4798</v>
      </c>
      <c r="E3519" s="20" t="s">
        <v>21</v>
      </c>
      <c r="F3519" s="19" t="s">
        <v>21</v>
      </c>
      <c r="G3519" s="180">
        <v>89656</v>
      </c>
      <c r="H3519" s="21" t="s">
        <v>5159</v>
      </c>
      <c r="I3519" s="19" t="s">
        <v>15692</v>
      </c>
      <c r="J3519" s="19" t="s">
        <v>23</v>
      </c>
      <c r="K3519" s="20" t="s">
        <v>2190</v>
      </c>
      <c r="L3519" s="19" t="s">
        <v>25</v>
      </c>
    </row>
    <row r="3520" spans="1:12" x14ac:dyDescent="0.25">
      <c r="A3520" s="19" t="s">
        <v>4490</v>
      </c>
      <c r="B3520" s="19" t="s">
        <v>4491</v>
      </c>
      <c r="C3520" s="19" t="s">
        <v>3600</v>
      </c>
      <c r="D3520" s="19" t="s">
        <v>4798</v>
      </c>
      <c r="E3520" s="20" t="s">
        <v>21</v>
      </c>
      <c r="F3520" s="19" t="s">
        <v>21</v>
      </c>
      <c r="G3520" s="180">
        <v>89657</v>
      </c>
      <c r="H3520" s="21" t="s">
        <v>5160</v>
      </c>
      <c r="I3520" s="19" t="s">
        <v>15692</v>
      </c>
      <c r="J3520" s="19" t="s">
        <v>23</v>
      </c>
      <c r="K3520" s="20" t="s">
        <v>11471</v>
      </c>
      <c r="L3520" s="19" t="s">
        <v>25</v>
      </c>
    </row>
    <row r="3521" spans="1:12" x14ac:dyDescent="0.25">
      <c r="A3521" s="19" t="s">
        <v>4490</v>
      </c>
      <c r="B3521" s="19" t="s">
        <v>4491</v>
      </c>
      <c r="C3521" s="19" t="s">
        <v>3600</v>
      </c>
      <c r="D3521" s="19" t="s">
        <v>4798</v>
      </c>
      <c r="E3521" s="20" t="s">
        <v>21</v>
      </c>
      <c r="F3521" s="19" t="s">
        <v>21</v>
      </c>
      <c r="G3521" s="180">
        <v>89658</v>
      </c>
      <c r="H3521" s="21" t="s">
        <v>5162</v>
      </c>
      <c r="I3521" s="19" t="s">
        <v>15692</v>
      </c>
      <c r="J3521" s="19" t="s">
        <v>23</v>
      </c>
      <c r="K3521" s="20" t="s">
        <v>5788</v>
      </c>
      <c r="L3521" s="19" t="s">
        <v>25</v>
      </c>
    </row>
    <row r="3522" spans="1:12" x14ac:dyDescent="0.25">
      <c r="A3522" s="19" t="s">
        <v>4490</v>
      </c>
      <c r="B3522" s="19" t="s">
        <v>4491</v>
      </c>
      <c r="C3522" s="19" t="s">
        <v>3600</v>
      </c>
      <c r="D3522" s="19" t="s">
        <v>4798</v>
      </c>
      <c r="E3522" s="20" t="s">
        <v>21</v>
      </c>
      <c r="F3522" s="19" t="s">
        <v>21</v>
      </c>
      <c r="G3522" s="180">
        <v>89659</v>
      </c>
      <c r="H3522" s="21" t="s">
        <v>5163</v>
      </c>
      <c r="I3522" s="19" t="s">
        <v>15692</v>
      </c>
      <c r="J3522" s="19" t="s">
        <v>23</v>
      </c>
      <c r="K3522" s="20" t="s">
        <v>1449</v>
      </c>
      <c r="L3522" s="19" t="s">
        <v>25</v>
      </c>
    </row>
    <row r="3523" spans="1:12" x14ac:dyDescent="0.25">
      <c r="A3523" s="19" t="s">
        <v>4490</v>
      </c>
      <c r="B3523" s="19" t="s">
        <v>4491</v>
      </c>
      <c r="C3523" s="19" t="s">
        <v>3600</v>
      </c>
      <c r="D3523" s="19" t="s">
        <v>4798</v>
      </c>
      <c r="E3523" s="20" t="s">
        <v>21</v>
      </c>
      <c r="F3523" s="19" t="s">
        <v>21</v>
      </c>
      <c r="G3523" s="180">
        <v>89660</v>
      </c>
      <c r="H3523" s="21" t="s">
        <v>5165</v>
      </c>
      <c r="I3523" s="19" t="s">
        <v>15692</v>
      </c>
      <c r="J3523" s="19" t="s">
        <v>23</v>
      </c>
      <c r="K3523" s="20" t="s">
        <v>12295</v>
      </c>
      <c r="L3523" s="19" t="s">
        <v>25</v>
      </c>
    </row>
    <row r="3524" spans="1:12" x14ac:dyDescent="0.25">
      <c r="A3524" s="19" t="s">
        <v>4490</v>
      </c>
      <c r="B3524" s="19" t="s">
        <v>4491</v>
      </c>
      <c r="C3524" s="19" t="s">
        <v>3600</v>
      </c>
      <c r="D3524" s="19" t="s">
        <v>4798</v>
      </c>
      <c r="E3524" s="20" t="s">
        <v>21</v>
      </c>
      <c r="F3524" s="19" t="s">
        <v>21</v>
      </c>
      <c r="G3524" s="180">
        <v>89661</v>
      </c>
      <c r="H3524" s="21" t="s">
        <v>5166</v>
      </c>
      <c r="I3524" s="19" t="s">
        <v>15692</v>
      </c>
      <c r="J3524" s="19" t="s">
        <v>23</v>
      </c>
      <c r="K3524" s="20" t="s">
        <v>5416</v>
      </c>
      <c r="L3524" s="19" t="s">
        <v>25</v>
      </c>
    </row>
    <row r="3525" spans="1:12" x14ac:dyDescent="0.25">
      <c r="A3525" s="19" t="s">
        <v>4490</v>
      </c>
      <c r="B3525" s="19" t="s">
        <v>4491</v>
      </c>
      <c r="C3525" s="19" t="s">
        <v>3600</v>
      </c>
      <c r="D3525" s="19" t="s">
        <v>4798</v>
      </c>
      <c r="E3525" s="20" t="s">
        <v>21</v>
      </c>
      <c r="F3525" s="19" t="s">
        <v>21</v>
      </c>
      <c r="G3525" s="180">
        <v>89662</v>
      </c>
      <c r="H3525" s="21" t="s">
        <v>5167</v>
      </c>
      <c r="I3525" s="19" t="s">
        <v>15692</v>
      </c>
      <c r="J3525" s="19" t="s">
        <v>23</v>
      </c>
      <c r="K3525" s="20" t="s">
        <v>6630</v>
      </c>
      <c r="L3525" s="19" t="s">
        <v>25</v>
      </c>
    </row>
    <row r="3526" spans="1:12" x14ac:dyDescent="0.25">
      <c r="A3526" s="19" t="s">
        <v>4490</v>
      </c>
      <c r="B3526" s="19" t="s">
        <v>4491</v>
      </c>
      <c r="C3526" s="19" t="s">
        <v>3600</v>
      </c>
      <c r="D3526" s="19" t="s">
        <v>4798</v>
      </c>
      <c r="E3526" s="20" t="s">
        <v>21</v>
      </c>
      <c r="F3526" s="19" t="s">
        <v>21</v>
      </c>
      <c r="G3526" s="180">
        <v>89663</v>
      </c>
      <c r="H3526" s="21" t="s">
        <v>5168</v>
      </c>
      <c r="I3526" s="19" t="s">
        <v>15692</v>
      </c>
      <c r="J3526" s="19" t="s">
        <v>23</v>
      </c>
      <c r="K3526" s="20" t="s">
        <v>3162</v>
      </c>
      <c r="L3526" s="19" t="s">
        <v>25</v>
      </c>
    </row>
    <row r="3527" spans="1:12" x14ac:dyDescent="0.25">
      <c r="A3527" s="19" t="s">
        <v>4490</v>
      </c>
      <c r="B3527" s="19" t="s">
        <v>4491</v>
      </c>
      <c r="C3527" s="19" t="s">
        <v>3600</v>
      </c>
      <c r="D3527" s="19" t="s">
        <v>4798</v>
      </c>
      <c r="E3527" s="20" t="s">
        <v>21</v>
      </c>
      <c r="F3527" s="19" t="s">
        <v>21</v>
      </c>
      <c r="G3527" s="180">
        <v>89664</v>
      </c>
      <c r="H3527" s="21" t="s">
        <v>5169</v>
      </c>
      <c r="I3527" s="19" t="s">
        <v>15692</v>
      </c>
      <c r="J3527" s="19" t="s">
        <v>23</v>
      </c>
      <c r="K3527" s="20" t="s">
        <v>1449</v>
      </c>
      <c r="L3527" s="19" t="s">
        <v>25</v>
      </c>
    </row>
    <row r="3528" spans="1:12" x14ac:dyDescent="0.25">
      <c r="A3528" s="19" t="s">
        <v>4490</v>
      </c>
      <c r="B3528" s="19" t="s">
        <v>4491</v>
      </c>
      <c r="C3528" s="19" t="s">
        <v>3600</v>
      </c>
      <c r="D3528" s="19" t="s">
        <v>4798</v>
      </c>
      <c r="E3528" s="20" t="s">
        <v>21</v>
      </c>
      <c r="F3528" s="19" t="s">
        <v>21</v>
      </c>
      <c r="G3528" s="180">
        <v>89665</v>
      </c>
      <c r="H3528" s="21" t="s">
        <v>5170</v>
      </c>
      <c r="I3528" s="19" t="s">
        <v>15692</v>
      </c>
      <c r="J3528" s="19" t="s">
        <v>23</v>
      </c>
      <c r="K3528" s="20" t="s">
        <v>10433</v>
      </c>
      <c r="L3528" s="19" t="s">
        <v>25</v>
      </c>
    </row>
    <row r="3529" spans="1:12" x14ac:dyDescent="0.25">
      <c r="A3529" s="19" t="s">
        <v>4490</v>
      </c>
      <c r="B3529" s="19" t="s">
        <v>4491</v>
      </c>
      <c r="C3529" s="19" t="s">
        <v>3600</v>
      </c>
      <c r="D3529" s="19" t="s">
        <v>4798</v>
      </c>
      <c r="E3529" s="20" t="s">
        <v>21</v>
      </c>
      <c r="F3529" s="19" t="s">
        <v>21</v>
      </c>
      <c r="G3529" s="180">
        <v>89666</v>
      </c>
      <c r="H3529" s="21" t="s">
        <v>5172</v>
      </c>
      <c r="I3529" s="19" t="s">
        <v>15692</v>
      </c>
      <c r="J3529" s="19" t="s">
        <v>23</v>
      </c>
      <c r="K3529" s="20" t="s">
        <v>4842</v>
      </c>
      <c r="L3529" s="19" t="s">
        <v>25</v>
      </c>
    </row>
    <row r="3530" spans="1:12" x14ac:dyDescent="0.25">
      <c r="A3530" s="19" t="s">
        <v>4490</v>
      </c>
      <c r="B3530" s="19" t="s">
        <v>4491</v>
      </c>
      <c r="C3530" s="19" t="s">
        <v>3600</v>
      </c>
      <c r="D3530" s="19" t="s">
        <v>4798</v>
      </c>
      <c r="E3530" s="20" t="s">
        <v>21</v>
      </c>
      <c r="F3530" s="19" t="s">
        <v>21</v>
      </c>
      <c r="G3530" s="180">
        <v>89667</v>
      </c>
      <c r="H3530" s="21" t="s">
        <v>5174</v>
      </c>
      <c r="I3530" s="19" t="s">
        <v>15692</v>
      </c>
      <c r="J3530" s="19" t="s">
        <v>23</v>
      </c>
      <c r="K3530" s="20" t="s">
        <v>11267</v>
      </c>
      <c r="L3530" s="19" t="s">
        <v>25</v>
      </c>
    </row>
    <row r="3531" spans="1:12" x14ac:dyDescent="0.25">
      <c r="A3531" s="19" t="s">
        <v>4490</v>
      </c>
      <c r="B3531" s="19" t="s">
        <v>4491</v>
      </c>
      <c r="C3531" s="19" t="s">
        <v>3600</v>
      </c>
      <c r="D3531" s="19" t="s">
        <v>4798</v>
      </c>
      <c r="E3531" s="20" t="s">
        <v>21</v>
      </c>
      <c r="F3531" s="19" t="s">
        <v>21</v>
      </c>
      <c r="G3531" s="180">
        <v>89668</v>
      </c>
      <c r="H3531" s="21" t="s">
        <v>5175</v>
      </c>
      <c r="I3531" s="19" t="s">
        <v>15692</v>
      </c>
      <c r="J3531" s="19" t="s">
        <v>23</v>
      </c>
      <c r="K3531" s="20" t="s">
        <v>10396</v>
      </c>
      <c r="L3531" s="19" t="s">
        <v>25</v>
      </c>
    </row>
    <row r="3532" spans="1:12" x14ac:dyDescent="0.25">
      <c r="A3532" s="19" t="s">
        <v>4490</v>
      </c>
      <c r="B3532" s="19" t="s">
        <v>4491</v>
      </c>
      <c r="C3532" s="19" t="s">
        <v>3600</v>
      </c>
      <c r="D3532" s="19" t="s">
        <v>4798</v>
      </c>
      <c r="E3532" s="20" t="s">
        <v>21</v>
      </c>
      <c r="F3532" s="19" t="s">
        <v>21</v>
      </c>
      <c r="G3532" s="180">
        <v>89669</v>
      </c>
      <c r="H3532" s="21" t="s">
        <v>5177</v>
      </c>
      <c r="I3532" s="19" t="s">
        <v>15692</v>
      </c>
      <c r="J3532" s="19" t="s">
        <v>23</v>
      </c>
      <c r="K3532" s="20" t="s">
        <v>10592</v>
      </c>
      <c r="L3532" s="19" t="s">
        <v>25</v>
      </c>
    </row>
    <row r="3533" spans="1:12" x14ac:dyDescent="0.25">
      <c r="A3533" s="19" t="s">
        <v>4490</v>
      </c>
      <c r="B3533" s="19" t="s">
        <v>4491</v>
      </c>
      <c r="C3533" s="19" t="s">
        <v>3600</v>
      </c>
      <c r="D3533" s="19" t="s">
        <v>4798</v>
      </c>
      <c r="E3533" s="20" t="s">
        <v>21</v>
      </c>
      <c r="F3533" s="19" t="s">
        <v>21</v>
      </c>
      <c r="G3533" s="180">
        <v>89670</v>
      </c>
      <c r="H3533" s="21" t="s">
        <v>5178</v>
      </c>
      <c r="I3533" s="19" t="s">
        <v>15692</v>
      </c>
      <c r="J3533" s="19" t="s">
        <v>23</v>
      </c>
      <c r="K3533" s="20" t="s">
        <v>3765</v>
      </c>
      <c r="L3533" s="19" t="s">
        <v>25</v>
      </c>
    </row>
    <row r="3534" spans="1:12" x14ac:dyDescent="0.25">
      <c r="A3534" s="19" t="s">
        <v>4490</v>
      </c>
      <c r="B3534" s="19" t="s">
        <v>4491</v>
      </c>
      <c r="C3534" s="19" t="s">
        <v>3600</v>
      </c>
      <c r="D3534" s="19" t="s">
        <v>4798</v>
      </c>
      <c r="E3534" s="20" t="s">
        <v>21</v>
      </c>
      <c r="F3534" s="19" t="s">
        <v>21</v>
      </c>
      <c r="G3534" s="180">
        <v>89671</v>
      </c>
      <c r="H3534" s="21" t="s">
        <v>5179</v>
      </c>
      <c r="I3534" s="19" t="s">
        <v>15692</v>
      </c>
      <c r="J3534" s="19" t="s">
        <v>23</v>
      </c>
      <c r="K3534" s="20" t="s">
        <v>7932</v>
      </c>
      <c r="L3534" s="19" t="s">
        <v>25</v>
      </c>
    </row>
    <row r="3535" spans="1:12" x14ac:dyDescent="0.25">
      <c r="A3535" s="19" t="s">
        <v>4490</v>
      </c>
      <c r="B3535" s="19" t="s">
        <v>4491</v>
      </c>
      <c r="C3535" s="19" t="s">
        <v>3600</v>
      </c>
      <c r="D3535" s="19" t="s">
        <v>4798</v>
      </c>
      <c r="E3535" s="20" t="s">
        <v>21</v>
      </c>
      <c r="F3535" s="19" t="s">
        <v>21</v>
      </c>
      <c r="G3535" s="180">
        <v>89672</v>
      </c>
      <c r="H3535" s="21" t="s">
        <v>5180</v>
      </c>
      <c r="I3535" s="19" t="s">
        <v>15692</v>
      </c>
      <c r="J3535" s="19" t="s">
        <v>23</v>
      </c>
      <c r="K3535" s="20" t="s">
        <v>4858</v>
      </c>
      <c r="L3535" s="19" t="s">
        <v>25</v>
      </c>
    </row>
    <row r="3536" spans="1:12" x14ac:dyDescent="0.25">
      <c r="A3536" s="19" t="s">
        <v>4490</v>
      </c>
      <c r="B3536" s="19" t="s">
        <v>4491</v>
      </c>
      <c r="C3536" s="19" t="s">
        <v>3600</v>
      </c>
      <c r="D3536" s="19" t="s">
        <v>4798</v>
      </c>
      <c r="E3536" s="20" t="s">
        <v>21</v>
      </c>
      <c r="F3536" s="19" t="s">
        <v>21</v>
      </c>
      <c r="G3536" s="180">
        <v>89673</v>
      </c>
      <c r="H3536" s="21" t="s">
        <v>5182</v>
      </c>
      <c r="I3536" s="19" t="s">
        <v>15692</v>
      </c>
      <c r="J3536" s="19" t="s">
        <v>23</v>
      </c>
      <c r="K3536" s="20" t="s">
        <v>4361</v>
      </c>
      <c r="L3536" s="19" t="s">
        <v>25</v>
      </c>
    </row>
    <row r="3537" spans="1:12" x14ac:dyDescent="0.25">
      <c r="A3537" s="19" t="s">
        <v>4490</v>
      </c>
      <c r="B3537" s="19" t="s">
        <v>4491</v>
      </c>
      <c r="C3537" s="19" t="s">
        <v>3600</v>
      </c>
      <c r="D3537" s="19" t="s">
        <v>4798</v>
      </c>
      <c r="E3537" s="20" t="s">
        <v>21</v>
      </c>
      <c r="F3537" s="19" t="s">
        <v>21</v>
      </c>
      <c r="G3537" s="180">
        <v>89674</v>
      </c>
      <c r="H3537" s="21" t="s">
        <v>5183</v>
      </c>
      <c r="I3537" s="19" t="s">
        <v>15692</v>
      </c>
      <c r="J3537" s="19" t="s">
        <v>23</v>
      </c>
      <c r="K3537" s="20" t="s">
        <v>5684</v>
      </c>
      <c r="L3537" s="19" t="s">
        <v>25</v>
      </c>
    </row>
    <row r="3538" spans="1:12" x14ac:dyDescent="0.25">
      <c r="A3538" s="19" t="s">
        <v>4490</v>
      </c>
      <c r="B3538" s="19" t="s">
        <v>4491</v>
      </c>
      <c r="C3538" s="19" t="s">
        <v>3600</v>
      </c>
      <c r="D3538" s="19" t="s">
        <v>4798</v>
      </c>
      <c r="E3538" s="20" t="s">
        <v>21</v>
      </c>
      <c r="F3538" s="19" t="s">
        <v>21</v>
      </c>
      <c r="G3538" s="180">
        <v>89675</v>
      </c>
      <c r="H3538" s="21" t="s">
        <v>5185</v>
      </c>
      <c r="I3538" s="19" t="s">
        <v>15692</v>
      </c>
      <c r="J3538" s="19" t="s">
        <v>23</v>
      </c>
      <c r="K3538" s="20" t="s">
        <v>14359</v>
      </c>
      <c r="L3538" s="19" t="s">
        <v>25</v>
      </c>
    </row>
    <row r="3539" spans="1:12" x14ac:dyDescent="0.25">
      <c r="A3539" s="19" t="s">
        <v>4490</v>
      </c>
      <c r="B3539" s="19" t="s">
        <v>4491</v>
      </c>
      <c r="C3539" s="19" t="s">
        <v>3600</v>
      </c>
      <c r="D3539" s="19" t="s">
        <v>4798</v>
      </c>
      <c r="E3539" s="20" t="s">
        <v>21</v>
      </c>
      <c r="F3539" s="19" t="s">
        <v>21</v>
      </c>
      <c r="G3539" s="180">
        <v>89676</v>
      </c>
      <c r="H3539" s="21" t="s">
        <v>5187</v>
      </c>
      <c r="I3539" s="19" t="s">
        <v>15692</v>
      </c>
      <c r="J3539" s="19" t="s">
        <v>23</v>
      </c>
      <c r="K3539" s="20" t="s">
        <v>14360</v>
      </c>
      <c r="L3539" s="19" t="s">
        <v>25</v>
      </c>
    </row>
    <row r="3540" spans="1:12" x14ac:dyDescent="0.25">
      <c r="A3540" s="19" t="s">
        <v>4490</v>
      </c>
      <c r="B3540" s="19" t="s">
        <v>4491</v>
      </c>
      <c r="C3540" s="19" t="s">
        <v>3600</v>
      </c>
      <c r="D3540" s="19" t="s">
        <v>4798</v>
      </c>
      <c r="E3540" s="20" t="s">
        <v>21</v>
      </c>
      <c r="F3540" s="19" t="s">
        <v>21</v>
      </c>
      <c r="G3540" s="180">
        <v>89677</v>
      </c>
      <c r="H3540" s="21" t="s">
        <v>5188</v>
      </c>
      <c r="I3540" s="19" t="s">
        <v>15692</v>
      </c>
      <c r="J3540" s="19" t="s">
        <v>23</v>
      </c>
      <c r="K3540" s="20" t="s">
        <v>14361</v>
      </c>
      <c r="L3540" s="19" t="s">
        <v>25</v>
      </c>
    </row>
    <row r="3541" spans="1:12" x14ac:dyDescent="0.25">
      <c r="A3541" s="19" t="s">
        <v>4490</v>
      </c>
      <c r="B3541" s="19" t="s">
        <v>4491</v>
      </c>
      <c r="C3541" s="19" t="s">
        <v>3600</v>
      </c>
      <c r="D3541" s="19" t="s">
        <v>4798</v>
      </c>
      <c r="E3541" s="20" t="s">
        <v>21</v>
      </c>
      <c r="F3541" s="19" t="s">
        <v>21</v>
      </c>
      <c r="G3541" s="180">
        <v>89678</v>
      </c>
      <c r="H3541" s="21" t="s">
        <v>5189</v>
      </c>
      <c r="I3541" s="19" t="s">
        <v>15692</v>
      </c>
      <c r="J3541" s="19" t="s">
        <v>23</v>
      </c>
      <c r="K3541" s="20" t="s">
        <v>3033</v>
      </c>
      <c r="L3541" s="19" t="s">
        <v>25</v>
      </c>
    </row>
    <row r="3542" spans="1:12" x14ac:dyDescent="0.25">
      <c r="A3542" s="19" t="s">
        <v>4490</v>
      </c>
      <c r="B3542" s="19" t="s">
        <v>4491</v>
      </c>
      <c r="C3542" s="19" t="s">
        <v>3600</v>
      </c>
      <c r="D3542" s="19" t="s">
        <v>4798</v>
      </c>
      <c r="E3542" s="20" t="s">
        <v>21</v>
      </c>
      <c r="F3542" s="19" t="s">
        <v>21</v>
      </c>
      <c r="G3542" s="180">
        <v>89679</v>
      </c>
      <c r="H3542" s="21" t="s">
        <v>5191</v>
      </c>
      <c r="I3542" s="19" t="s">
        <v>15692</v>
      </c>
      <c r="J3542" s="19" t="s">
        <v>23</v>
      </c>
      <c r="K3542" s="20" t="s">
        <v>6040</v>
      </c>
      <c r="L3542" s="19" t="s">
        <v>25</v>
      </c>
    </row>
    <row r="3543" spans="1:12" x14ac:dyDescent="0.25">
      <c r="A3543" s="19" t="s">
        <v>4490</v>
      </c>
      <c r="B3543" s="19" t="s">
        <v>4491</v>
      </c>
      <c r="C3543" s="19" t="s">
        <v>3600</v>
      </c>
      <c r="D3543" s="19" t="s">
        <v>4798</v>
      </c>
      <c r="E3543" s="20" t="s">
        <v>21</v>
      </c>
      <c r="F3543" s="19" t="s">
        <v>21</v>
      </c>
      <c r="G3543" s="180">
        <v>89680</v>
      </c>
      <c r="H3543" s="21" t="s">
        <v>5192</v>
      </c>
      <c r="I3543" s="19" t="s">
        <v>15692</v>
      </c>
      <c r="J3543" s="19" t="s">
        <v>23</v>
      </c>
      <c r="K3543" s="20" t="s">
        <v>6593</v>
      </c>
      <c r="L3543" s="19" t="s">
        <v>25</v>
      </c>
    </row>
    <row r="3544" spans="1:12" x14ac:dyDescent="0.25">
      <c r="A3544" s="19" t="s">
        <v>4490</v>
      </c>
      <c r="B3544" s="19" t="s">
        <v>4491</v>
      </c>
      <c r="C3544" s="19" t="s">
        <v>3600</v>
      </c>
      <c r="D3544" s="19" t="s">
        <v>4798</v>
      </c>
      <c r="E3544" s="20" t="s">
        <v>21</v>
      </c>
      <c r="F3544" s="19" t="s">
        <v>21</v>
      </c>
      <c r="G3544" s="180">
        <v>89681</v>
      </c>
      <c r="H3544" s="21" t="s">
        <v>5193</v>
      </c>
      <c r="I3544" s="19" t="s">
        <v>15692</v>
      </c>
      <c r="J3544" s="19" t="s">
        <v>23</v>
      </c>
      <c r="K3544" s="20" t="s">
        <v>14348</v>
      </c>
      <c r="L3544" s="19" t="s">
        <v>25</v>
      </c>
    </row>
    <row r="3545" spans="1:12" x14ac:dyDescent="0.25">
      <c r="A3545" s="19" t="s">
        <v>4490</v>
      </c>
      <c r="B3545" s="19" t="s">
        <v>4491</v>
      </c>
      <c r="C3545" s="19" t="s">
        <v>3600</v>
      </c>
      <c r="D3545" s="19" t="s">
        <v>4798</v>
      </c>
      <c r="E3545" s="20" t="s">
        <v>21</v>
      </c>
      <c r="F3545" s="19" t="s">
        <v>21</v>
      </c>
      <c r="G3545" s="180">
        <v>89682</v>
      </c>
      <c r="H3545" s="21" t="s">
        <v>5194</v>
      </c>
      <c r="I3545" s="19" t="s">
        <v>15692</v>
      </c>
      <c r="J3545" s="19" t="s">
        <v>23</v>
      </c>
      <c r="K3545" s="20" t="s">
        <v>9734</v>
      </c>
      <c r="L3545" s="19" t="s">
        <v>25</v>
      </c>
    </row>
    <row r="3546" spans="1:12" x14ac:dyDescent="0.25">
      <c r="A3546" s="19" t="s">
        <v>4490</v>
      </c>
      <c r="B3546" s="19" t="s">
        <v>4491</v>
      </c>
      <c r="C3546" s="19" t="s">
        <v>3600</v>
      </c>
      <c r="D3546" s="19" t="s">
        <v>4798</v>
      </c>
      <c r="E3546" s="20" t="s">
        <v>21</v>
      </c>
      <c r="F3546" s="19" t="s">
        <v>21</v>
      </c>
      <c r="G3546" s="180">
        <v>89684</v>
      </c>
      <c r="H3546" s="21" t="s">
        <v>5195</v>
      </c>
      <c r="I3546" s="19" t="s">
        <v>15692</v>
      </c>
      <c r="J3546" s="19" t="s">
        <v>23</v>
      </c>
      <c r="K3546" s="20" t="s">
        <v>14187</v>
      </c>
      <c r="L3546" s="19" t="s">
        <v>25</v>
      </c>
    </row>
    <row r="3547" spans="1:12" x14ac:dyDescent="0.25">
      <c r="A3547" s="19" t="s">
        <v>4490</v>
      </c>
      <c r="B3547" s="19" t="s">
        <v>4491</v>
      </c>
      <c r="C3547" s="19" t="s">
        <v>3600</v>
      </c>
      <c r="D3547" s="19" t="s">
        <v>4798</v>
      </c>
      <c r="E3547" s="20" t="s">
        <v>21</v>
      </c>
      <c r="F3547" s="19" t="s">
        <v>21</v>
      </c>
      <c r="G3547" s="180">
        <v>89685</v>
      </c>
      <c r="H3547" s="21" t="s">
        <v>5196</v>
      </c>
      <c r="I3547" s="19" t="s">
        <v>15692</v>
      </c>
      <c r="J3547" s="19" t="s">
        <v>23</v>
      </c>
      <c r="K3547" s="20" t="s">
        <v>4189</v>
      </c>
      <c r="L3547" s="19" t="s">
        <v>25</v>
      </c>
    </row>
    <row r="3548" spans="1:12" x14ac:dyDescent="0.25">
      <c r="A3548" s="19" t="s">
        <v>4490</v>
      </c>
      <c r="B3548" s="19" t="s">
        <v>4491</v>
      </c>
      <c r="C3548" s="19" t="s">
        <v>3600</v>
      </c>
      <c r="D3548" s="19" t="s">
        <v>4798</v>
      </c>
      <c r="E3548" s="20" t="s">
        <v>21</v>
      </c>
      <c r="F3548" s="19" t="s">
        <v>21</v>
      </c>
      <c r="G3548" s="180">
        <v>89686</v>
      </c>
      <c r="H3548" s="21" t="s">
        <v>5197</v>
      </c>
      <c r="I3548" s="19" t="s">
        <v>15692</v>
      </c>
      <c r="J3548" s="19" t="s">
        <v>23</v>
      </c>
      <c r="K3548" s="20" t="s">
        <v>14362</v>
      </c>
      <c r="L3548" s="19" t="s">
        <v>25</v>
      </c>
    </row>
    <row r="3549" spans="1:12" x14ac:dyDescent="0.25">
      <c r="A3549" s="19" t="s">
        <v>4490</v>
      </c>
      <c r="B3549" s="19" t="s">
        <v>4491</v>
      </c>
      <c r="C3549" s="19" t="s">
        <v>3600</v>
      </c>
      <c r="D3549" s="19" t="s">
        <v>4798</v>
      </c>
      <c r="E3549" s="20" t="s">
        <v>21</v>
      </c>
      <c r="F3549" s="19" t="s">
        <v>21</v>
      </c>
      <c r="G3549" s="180">
        <v>89687</v>
      </c>
      <c r="H3549" s="21" t="s">
        <v>5198</v>
      </c>
      <c r="I3549" s="19" t="s">
        <v>15692</v>
      </c>
      <c r="J3549" s="19" t="s">
        <v>23</v>
      </c>
      <c r="K3549" s="20" t="s">
        <v>102</v>
      </c>
      <c r="L3549" s="19" t="s">
        <v>25</v>
      </c>
    </row>
    <row r="3550" spans="1:12" x14ac:dyDescent="0.25">
      <c r="A3550" s="19" t="s">
        <v>4490</v>
      </c>
      <c r="B3550" s="19" t="s">
        <v>4491</v>
      </c>
      <c r="C3550" s="19" t="s">
        <v>3600</v>
      </c>
      <c r="D3550" s="19" t="s">
        <v>4798</v>
      </c>
      <c r="E3550" s="20" t="s">
        <v>21</v>
      </c>
      <c r="F3550" s="19" t="s">
        <v>21</v>
      </c>
      <c r="G3550" s="180">
        <v>89689</v>
      </c>
      <c r="H3550" s="21" t="s">
        <v>5200</v>
      </c>
      <c r="I3550" s="19" t="s">
        <v>15692</v>
      </c>
      <c r="J3550" s="19" t="s">
        <v>23</v>
      </c>
      <c r="K3550" s="20" t="s">
        <v>6221</v>
      </c>
      <c r="L3550" s="19" t="s">
        <v>25</v>
      </c>
    </row>
    <row r="3551" spans="1:12" x14ac:dyDescent="0.25">
      <c r="A3551" s="19" t="s">
        <v>4490</v>
      </c>
      <c r="B3551" s="19" t="s">
        <v>4491</v>
      </c>
      <c r="C3551" s="19" t="s">
        <v>3600</v>
      </c>
      <c r="D3551" s="19" t="s">
        <v>4798</v>
      </c>
      <c r="E3551" s="20" t="s">
        <v>21</v>
      </c>
      <c r="F3551" s="19" t="s">
        <v>21</v>
      </c>
      <c r="G3551" s="180">
        <v>89690</v>
      </c>
      <c r="H3551" s="21" t="s">
        <v>5202</v>
      </c>
      <c r="I3551" s="19" t="s">
        <v>15692</v>
      </c>
      <c r="J3551" s="19" t="s">
        <v>23</v>
      </c>
      <c r="K3551" s="20" t="s">
        <v>14363</v>
      </c>
      <c r="L3551" s="19" t="s">
        <v>25</v>
      </c>
    </row>
    <row r="3552" spans="1:12" x14ac:dyDescent="0.25">
      <c r="A3552" s="19" t="s">
        <v>4490</v>
      </c>
      <c r="B3552" s="19" t="s">
        <v>4491</v>
      </c>
      <c r="C3552" s="19" t="s">
        <v>3600</v>
      </c>
      <c r="D3552" s="19" t="s">
        <v>4798</v>
      </c>
      <c r="E3552" s="20" t="s">
        <v>21</v>
      </c>
      <c r="F3552" s="19" t="s">
        <v>21</v>
      </c>
      <c r="G3552" s="180">
        <v>89691</v>
      </c>
      <c r="H3552" s="21" t="s">
        <v>5203</v>
      </c>
      <c r="I3552" s="19" t="s">
        <v>15692</v>
      </c>
      <c r="J3552" s="19" t="s">
        <v>23</v>
      </c>
      <c r="K3552" s="20" t="s">
        <v>10449</v>
      </c>
      <c r="L3552" s="19" t="s">
        <v>25</v>
      </c>
    </row>
    <row r="3553" spans="1:12" x14ac:dyDescent="0.25">
      <c r="A3553" s="19" t="s">
        <v>4490</v>
      </c>
      <c r="B3553" s="19" t="s">
        <v>4491</v>
      </c>
      <c r="C3553" s="19" t="s">
        <v>3600</v>
      </c>
      <c r="D3553" s="19" t="s">
        <v>4798</v>
      </c>
      <c r="E3553" s="20" t="s">
        <v>21</v>
      </c>
      <c r="F3553" s="19" t="s">
        <v>21</v>
      </c>
      <c r="G3553" s="180">
        <v>89692</v>
      </c>
      <c r="H3553" s="21" t="s">
        <v>5205</v>
      </c>
      <c r="I3553" s="19" t="s">
        <v>15692</v>
      </c>
      <c r="J3553" s="19" t="s">
        <v>23</v>
      </c>
      <c r="K3553" s="20" t="s">
        <v>14364</v>
      </c>
      <c r="L3553" s="19" t="s">
        <v>25</v>
      </c>
    </row>
    <row r="3554" spans="1:12" x14ac:dyDescent="0.25">
      <c r="A3554" s="19" t="s">
        <v>4490</v>
      </c>
      <c r="B3554" s="19" t="s">
        <v>4491</v>
      </c>
      <c r="C3554" s="19" t="s">
        <v>3600</v>
      </c>
      <c r="D3554" s="19" t="s">
        <v>4798</v>
      </c>
      <c r="E3554" s="20" t="s">
        <v>21</v>
      </c>
      <c r="F3554" s="19" t="s">
        <v>21</v>
      </c>
      <c r="G3554" s="180">
        <v>89693</v>
      </c>
      <c r="H3554" s="21" t="s">
        <v>5207</v>
      </c>
      <c r="I3554" s="19" t="s">
        <v>15692</v>
      </c>
      <c r="J3554" s="19" t="s">
        <v>23</v>
      </c>
      <c r="K3554" s="20" t="s">
        <v>7817</v>
      </c>
      <c r="L3554" s="19" t="s">
        <v>25</v>
      </c>
    </row>
    <row r="3555" spans="1:12" x14ac:dyDescent="0.25">
      <c r="A3555" s="19" t="s">
        <v>4490</v>
      </c>
      <c r="B3555" s="19" t="s">
        <v>4491</v>
      </c>
      <c r="C3555" s="19" t="s">
        <v>3600</v>
      </c>
      <c r="D3555" s="19" t="s">
        <v>4798</v>
      </c>
      <c r="E3555" s="20" t="s">
        <v>21</v>
      </c>
      <c r="F3555" s="19" t="s">
        <v>21</v>
      </c>
      <c r="G3555" s="180">
        <v>89694</v>
      </c>
      <c r="H3555" s="21" t="s">
        <v>5208</v>
      </c>
      <c r="I3555" s="19" t="s">
        <v>15692</v>
      </c>
      <c r="J3555" s="19" t="s">
        <v>23</v>
      </c>
      <c r="K3555" s="20" t="s">
        <v>11091</v>
      </c>
      <c r="L3555" s="19" t="s">
        <v>25</v>
      </c>
    </row>
    <row r="3556" spans="1:12" x14ac:dyDescent="0.25">
      <c r="A3556" s="19" t="s">
        <v>4490</v>
      </c>
      <c r="B3556" s="19" t="s">
        <v>4491</v>
      </c>
      <c r="C3556" s="19" t="s">
        <v>3600</v>
      </c>
      <c r="D3556" s="19" t="s">
        <v>4798</v>
      </c>
      <c r="E3556" s="20" t="s">
        <v>21</v>
      </c>
      <c r="F3556" s="19" t="s">
        <v>21</v>
      </c>
      <c r="G3556" s="180">
        <v>89695</v>
      </c>
      <c r="H3556" s="21" t="s">
        <v>5209</v>
      </c>
      <c r="I3556" s="19" t="s">
        <v>15692</v>
      </c>
      <c r="J3556" s="19" t="s">
        <v>23</v>
      </c>
      <c r="K3556" s="20" t="s">
        <v>3769</v>
      </c>
      <c r="L3556" s="19" t="s">
        <v>25</v>
      </c>
    </row>
    <row r="3557" spans="1:12" x14ac:dyDescent="0.25">
      <c r="A3557" s="19" t="s">
        <v>4490</v>
      </c>
      <c r="B3557" s="19" t="s">
        <v>4491</v>
      </c>
      <c r="C3557" s="19" t="s">
        <v>3600</v>
      </c>
      <c r="D3557" s="19" t="s">
        <v>4798</v>
      </c>
      <c r="E3557" s="20" t="s">
        <v>21</v>
      </c>
      <c r="F3557" s="19" t="s">
        <v>21</v>
      </c>
      <c r="G3557" s="180">
        <v>89696</v>
      </c>
      <c r="H3557" s="21" t="s">
        <v>5210</v>
      </c>
      <c r="I3557" s="19" t="s">
        <v>15692</v>
      </c>
      <c r="J3557" s="19" t="s">
        <v>23</v>
      </c>
      <c r="K3557" s="20" t="s">
        <v>14365</v>
      </c>
      <c r="L3557" s="19" t="s">
        <v>25</v>
      </c>
    </row>
    <row r="3558" spans="1:12" x14ac:dyDescent="0.25">
      <c r="A3558" s="19" t="s">
        <v>4490</v>
      </c>
      <c r="B3558" s="19" t="s">
        <v>4491</v>
      </c>
      <c r="C3558" s="19" t="s">
        <v>3600</v>
      </c>
      <c r="D3558" s="19" t="s">
        <v>4798</v>
      </c>
      <c r="E3558" s="20" t="s">
        <v>21</v>
      </c>
      <c r="F3558" s="19" t="s">
        <v>21</v>
      </c>
      <c r="G3558" s="180">
        <v>89697</v>
      </c>
      <c r="H3558" s="21" t="s">
        <v>5211</v>
      </c>
      <c r="I3558" s="19" t="s">
        <v>15692</v>
      </c>
      <c r="J3558" s="19" t="s">
        <v>23</v>
      </c>
      <c r="K3558" s="20" t="s">
        <v>3095</v>
      </c>
      <c r="L3558" s="19" t="s">
        <v>25</v>
      </c>
    </row>
    <row r="3559" spans="1:12" x14ac:dyDescent="0.25">
      <c r="A3559" s="19" t="s">
        <v>4490</v>
      </c>
      <c r="B3559" s="19" t="s">
        <v>4491</v>
      </c>
      <c r="C3559" s="19" t="s">
        <v>3600</v>
      </c>
      <c r="D3559" s="19" t="s">
        <v>4798</v>
      </c>
      <c r="E3559" s="20" t="s">
        <v>21</v>
      </c>
      <c r="F3559" s="19" t="s">
        <v>21</v>
      </c>
      <c r="G3559" s="180">
        <v>89698</v>
      </c>
      <c r="H3559" s="21" t="s">
        <v>5212</v>
      </c>
      <c r="I3559" s="19" t="s">
        <v>15692</v>
      </c>
      <c r="J3559" s="19" t="s">
        <v>23</v>
      </c>
      <c r="K3559" s="20" t="s">
        <v>14366</v>
      </c>
      <c r="L3559" s="19" t="s">
        <v>25</v>
      </c>
    </row>
    <row r="3560" spans="1:12" x14ac:dyDescent="0.25">
      <c r="A3560" s="19" t="s">
        <v>4490</v>
      </c>
      <c r="B3560" s="19" t="s">
        <v>4491</v>
      </c>
      <c r="C3560" s="19" t="s">
        <v>3600</v>
      </c>
      <c r="D3560" s="19" t="s">
        <v>4798</v>
      </c>
      <c r="E3560" s="20" t="s">
        <v>21</v>
      </c>
      <c r="F3560" s="19" t="s">
        <v>21</v>
      </c>
      <c r="G3560" s="180">
        <v>89699</v>
      </c>
      <c r="H3560" s="21" t="s">
        <v>5213</v>
      </c>
      <c r="I3560" s="19" t="s">
        <v>15692</v>
      </c>
      <c r="J3560" s="19" t="s">
        <v>23</v>
      </c>
      <c r="K3560" s="20" t="s">
        <v>14367</v>
      </c>
      <c r="L3560" s="19" t="s">
        <v>25</v>
      </c>
    </row>
    <row r="3561" spans="1:12" x14ac:dyDescent="0.25">
      <c r="A3561" s="19" t="s">
        <v>4490</v>
      </c>
      <c r="B3561" s="19" t="s">
        <v>4491</v>
      </c>
      <c r="C3561" s="19" t="s">
        <v>3600</v>
      </c>
      <c r="D3561" s="19" t="s">
        <v>4798</v>
      </c>
      <c r="E3561" s="20" t="s">
        <v>21</v>
      </c>
      <c r="F3561" s="19" t="s">
        <v>21</v>
      </c>
      <c r="G3561" s="180">
        <v>89700</v>
      </c>
      <c r="H3561" s="21" t="s">
        <v>5214</v>
      </c>
      <c r="I3561" s="19" t="s">
        <v>15692</v>
      </c>
      <c r="J3561" s="19" t="s">
        <v>23</v>
      </c>
      <c r="K3561" s="20" t="s">
        <v>3210</v>
      </c>
      <c r="L3561" s="19" t="s">
        <v>25</v>
      </c>
    </row>
    <row r="3562" spans="1:12" x14ac:dyDescent="0.25">
      <c r="A3562" s="19" t="s">
        <v>4490</v>
      </c>
      <c r="B3562" s="19" t="s">
        <v>4491</v>
      </c>
      <c r="C3562" s="19" t="s">
        <v>3600</v>
      </c>
      <c r="D3562" s="19" t="s">
        <v>4798</v>
      </c>
      <c r="E3562" s="20" t="s">
        <v>21</v>
      </c>
      <c r="F3562" s="19" t="s">
        <v>21</v>
      </c>
      <c r="G3562" s="180">
        <v>89701</v>
      </c>
      <c r="H3562" s="21" t="s">
        <v>5215</v>
      </c>
      <c r="I3562" s="19" t="s">
        <v>15692</v>
      </c>
      <c r="J3562" s="19" t="s">
        <v>23</v>
      </c>
      <c r="K3562" s="20" t="s">
        <v>14368</v>
      </c>
      <c r="L3562" s="19" t="s">
        <v>25</v>
      </c>
    </row>
    <row r="3563" spans="1:12" x14ac:dyDescent="0.25">
      <c r="A3563" s="19" t="s">
        <v>4490</v>
      </c>
      <c r="B3563" s="19" t="s">
        <v>4491</v>
      </c>
      <c r="C3563" s="19" t="s">
        <v>3600</v>
      </c>
      <c r="D3563" s="19" t="s">
        <v>4798</v>
      </c>
      <c r="E3563" s="20" t="s">
        <v>21</v>
      </c>
      <c r="F3563" s="19" t="s">
        <v>21</v>
      </c>
      <c r="G3563" s="180">
        <v>89702</v>
      </c>
      <c r="H3563" s="21" t="s">
        <v>5216</v>
      </c>
      <c r="I3563" s="19" t="s">
        <v>15692</v>
      </c>
      <c r="J3563" s="19" t="s">
        <v>23</v>
      </c>
      <c r="K3563" s="20" t="s">
        <v>3210</v>
      </c>
      <c r="L3563" s="19" t="s">
        <v>25</v>
      </c>
    </row>
    <row r="3564" spans="1:12" x14ac:dyDescent="0.25">
      <c r="A3564" s="19" t="s">
        <v>4490</v>
      </c>
      <c r="B3564" s="19" t="s">
        <v>4491</v>
      </c>
      <c r="C3564" s="19" t="s">
        <v>3600</v>
      </c>
      <c r="D3564" s="19" t="s">
        <v>4798</v>
      </c>
      <c r="E3564" s="20" t="s">
        <v>21</v>
      </c>
      <c r="F3564" s="19" t="s">
        <v>21</v>
      </c>
      <c r="G3564" s="180">
        <v>89703</v>
      </c>
      <c r="H3564" s="21" t="s">
        <v>5217</v>
      </c>
      <c r="I3564" s="19" t="s">
        <v>15692</v>
      </c>
      <c r="J3564" s="19" t="s">
        <v>23</v>
      </c>
      <c r="K3564" s="20" t="s">
        <v>473</v>
      </c>
      <c r="L3564" s="19" t="s">
        <v>25</v>
      </c>
    </row>
    <row r="3565" spans="1:12" x14ac:dyDescent="0.25">
      <c r="A3565" s="19" t="s">
        <v>4490</v>
      </c>
      <c r="B3565" s="19" t="s">
        <v>4491</v>
      </c>
      <c r="C3565" s="19" t="s">
        <v>3600</v>
      </c>
      <c r="D3565" s="19" t="s">
        <v>4798</v>
      </c>
      <c r="E3565" s="20" t="s">
        <v>21</v>
      </c>
      <c r="F3565" s="19" t="s">
        <v>21</v>
      </c>
      <c r="G3565" s="180">
        <v>89704</v>
      </c>
      <c r="H3565" s="21" t="s">
        <v>5219</v>
      </c>
      <c r="I3565" s="19" t="s">
        <v>15692</v>
      </c>
      <c r="J3565" s="19" t="s">
        <v>23</v>
      </c>
      <c r="K3565" s="20" t="s">
        <v>427</v>
      </c>
      <c r="L3565" s="19" t="s">
        <v>25</v>
      </c>
    </row>
    <row r="3566" spans="1:12" x14ac:dyDescent="0.25">
      <c r="A3566" s="19" t="s">
        <v>4490</v>
      </c>
      <c r="B3566" s="19" t="s">
        <v>4491</v>
      </c>
      <c r="C3566" s="19" t="s">
        <v>3600</v>
      </c>
      <c r="D3566" s="19" t="s">
        <v>4798</v>
      </c>
      <c r="E3566" s="20" t="s">
        <v>21</v>
      </c>
      <c r="F3566" s="19" t="s">
        <v>21</v>
      </c>
      <c r="G3566" s="180">
        <v>89705</v>
      </c>
      <c r="H3566" s="21" t="s">
        <v>5221</v>
      </c>
      <c r="I3566" s="19" t="s">
        <v>15692</v>
      </c>
      <c r="J3566" s="19" t="s">
        <v>23</v>
      </c>
      <c r="K3566" s="20" t="s">
        <v>12618</v>
      </c>
      <c r="L3566" s="19" t="s">
        <v>25</v>
      </c>
    </row>
    <row r="3567" spans="1:12" x14ac:dyDescent="0.25">
      <c r="A3567" s="19" t="s">
        <v>4490</v>
      </c>
      <c r="B3567" s="19" t="s">
        <v>4491</v>
      </c>
      <c r="C3567" s="19" t="s">
        <v>3600</v>
      </c>
      <c r="D3567" s="19" t="s">
        <v>4798</v>
      </c>
      <c r="E3567" s="20" t="s">
        <v>21</v>
      </c>
      <c r="F3567" s="19" t="s">
        <v>21</v>
      </c>
      <c r="G3567" s="180">
        <v>89706</v>
      </c>
      <c r="H3567" s="21" t="s">
        <v>5222</v>
      </c>
      <c r="I3567" s="19" t="s">
        <v>15692</v>
      </c>
      <c r="J3567" s="19" t="s">
        <v>23</v>
      </c>
      <c r="K3567" s="20" t="s">
        <v>232</v>
      </c>
      <c r="L3567" s="19" t="s">
        <v>25</v>
      </c>
    </row>
    <row r="3568" spans="1:12" x14ac:dyDescent="0.25">
      <c r="A3568" s="19" t="s">
        <v>4490</v>
      </c>
      <c r="B3568" s="19" t="s">
        <v>4491</v>
      </c>
      <c r="C3568" s="19" t="s">
        <v>3600</v>
      </c>
      <c r="D3568" s="19" t="s">
        <v>4798</v>
      </c>
      <c r="E3568" s="20" t="s">
        <v>21</v>
      </c>
      <c r="F3568" s="19" t="s">
        <v>21</v>
      </c>
      <c r="G3568" s="180">
        <v>89718</v>
      </c>
      <c r="H3568" s="21" t="s">
        <v>5224</v>
      </c>
      <c r="I3568" s="19" t="s">
        <v>15747</v>
      </c>
      <c r="J3568" s="19" t="s">
        <v>23</v>
      </c>
      <c r="K3568" s="20" t="s">
        <v>12321</v>
      </c>
      <c r="L3568" s="19" t="s">
        <v>25</v>
      </c>
    </row>
    <row r="3569" spans="1:12" x14ac:dyDescent="0.25">
      <c r="A3569" s="19" t="s">
        <v>4490</v>
      </c>
      <c r="B3569" s="19" t="s">
        <v>4491</v>
      </c>
      <c r="C3569" s="19" t="s">
        <v>3600</v>
      </c>
      <c r="D3569" s="19" t="s">
        <v>4798</v>
      </c>
      <c r="E3569" s="20" t="s">
        <v>21</v>
      </c>
      <c r="F3569" s="19" t="s">
        <v>21</v>
      </c>
      <c r="G3569" s="180">
        <v>89719</v>
      </c>
      <c r="H3569" s="21" t="s">
        <v>5226</v>
      </c>
      <c r="I3569" s="19" t="s">
        <v>15692</v>
      </c>
      <c r="J3569" s="19" t="s">
        <v>23</v>
      </c>
      <c r="K3569" s="20" t="s">
        <v>967</v>
      </c>
      <c r="L3569" s="19" t="s">
        <v>25</v>
      </c>
    </row>
    <row r="3570" spans="1:12" x14ac:dyDescent="0.25">
      <c r="A3570" s="19" t="s">
        <v>4490</v>
      </c>
      <c r="B3570" s="19" t="s">
        <v>4491</v>
      </c>
      <c r="C3570" s="19" t="s">
        <v>3600</v>
      </c>
      <c r="D3570" s="19" t="s">
        <v>4798</v>
      </c>
      <c r="E3570" s="20" t="s">
        <v>21</v>
      </c>
      <c r="F3570" s="19" t="s">
        <v>21</v>
      </c>
      <c r="G3570" s="180">
        <v>89720</v>
      </c>
      <c r="H3570" s="21" t="s">
        <v>5227</v>
      </c>
      <c r="I3570" s="19" t="s">
        <v>15692</v>
      </c>
      <c r="J3570" s="19" t="s">
        <v>23</v>
      </c>
      <c r="K3570" s="20" t="s">
        <v>7866</v>
      </c>
      <c r="L3570" s="19" t="s">
        <v>25</v>
      </c>
    </row>
    <row r="3571" spans="1:12" x14ac:dyDescent="0.25">
      <c r="A3571" s="19" t="s">
        <v>4490</v>
      </c>
      <c r="B3571" s="19" t="s">
        <v>4491</v>
      </c>
      <c r="C3571" s="19" t="s">
        <v>3600</v>
      </c>
      <c r="D3571" s="19" t="s">
        <v>4798</v>
      </c>
      <c r="E3571" s="20" t="s">
        <v>21</v>
      </c>
      <c r="F3571" s="19" t="s">
        <v>21</v>
      </c>
      <c r="G3571" s="180">
        <v>89721</v>
      </c>
      <c r="H3571" s="21" t="s">
        <v>5228</v>
      </c>
      <c r="I3571" s="19" t="s">
        <v>15692</v>
      </c>
      <c r="J3571" s="19" t="s">
        <v>23</v>
      </c>
      <c r="K3571" s="20" t="s">
        <v>6805</v>
      </c>
      <c r="L3571" s="19" t="s">
        <v>25</v>
      </c>
    </row>
    <row r="3572" spans="1:12" x14ac:dyDescent="0.25">
      <c r="A3572" s="19" t="s">
        <v>4490</v>
      </c>
      <c r="B3572" s="19" t="s">
        <v>4491</v>
      </c>
      <c r="C3572" s="19" t="s">
        <v>3600</v>
      </c>
      <c r="D3572" s="19" t="s">
        <v>4798</v>
      </c>
      <c r="E3572" s="20" t="s">
        <v>21</v>
      </c>
      <c r="F3572" s="19" t="s">
        <v>21</v>
      </c>
      <c r="G3572" s="180">
        <v>89722</v>
      </c>
      <c r="H3572" s="21" t="s">
        <v>5229</v>
      </c>
      <c r="I3572" s="19" t="s">
        <v>15692</v>
      </c>
      <c r="J3572" s="19" t="s">
        <v>23</v>
      </c>
      <c r="K3572" s="20" t="s">
        <v>6895</v>
      </c>
      <c r="L3572" s="19" t="s">
        <v>25</v>
      </c>
    </row>
    <row r="3573" spans="1:12" x14ac:dyDescent="0.25">
      <c r="A3573" s="19" t="s">
        <v>4490</v>
      </c>
      <c r="B3573" s="19" t="s">
        <v>4491</v>
      </c>
      <c r="C3573" s="19" t="s">
        <v>3600</v>
      </c>
      <c r="D3573" s="19" t="s">
        <v>4798</v>
      </c>
      <c r="E3573" s="20" t="s">
        <v>21</v>
      </c>
      <c r="F3573" s="19" t="s">
        <v>21</v>
      </c>
      <c r="G3573" s="180">
        <v>89723</v>
      </c>
      <c r="H3573" s="21" t="s">
        <v>5231</v>
      </c>
      <c r="I3573" s="19" t="s">
        <v>15692</v>
      </c>
      <c r="J3573" s="19" t="s">
        <v>23</v>
      </c>
      <c r="K3573" s="20" t="s">
        <v>3507</v>
      </c>
      <c r="L3573" s="19" t="s">
        <v>25</v>
      </c>
    </row>
    <row r="3574" spans="1:12" x14ac:dyDescent="0.25">
      <c r="A3574" s="19" t="s">
        <v>4490</v>
      </c>
      <c r="B3574" s="19" t="s">
        <v>4491</v>
      </c>
      <c r="C3574" s="19" t="s">
        <v>3600</v>
      </c>
      <c r="D3574" s="19" t="s">
        <v>4798</v>
      </c>
      <c r="E3574" s="20" t="s">
        <v>21</v>
      </c>
      <c r="F3574" s="19" t="s">
        <v>21</v>
      </c>
      <c r="G3574" s="180">
        <v>89724</v>
      </c>
      <c r="H3574" s="21" t="s">
        <v>5233</v>
      </c>
      <c r="I3574" s="19" t="s">
        <v>15692</v>
      </c>
      <c r="J3574" s="19" t="s">
        <v>23</v>
      </c>
      <c r="K3574" s="20" t="s">
        <v>371</v>
      </c>
      <c r="L3574" s="19" t="s">
        <v>25</v>
      </c>
    </row>
    <row r="3575" spans="1:12" x14ac:dyDescent="0.25">
      <c r="A3575" s="19" t="s">
        <v>4490</v>
      </c>
      <c r="B3575" s="19" t="s">
        <v>4491</v>
      </c>
      <c r="C3575" s="19" t="s">
        <v>3600</v>
      </c>
      <c r="D3575" s="19" t="s">
        <v>4798</v>
      </c>
      <c r="E3575" s="20" t="s">
        <v>21</v>
      </c>
      <c r="F3575" s="19" t="s">
        <v>21</v>
      </c>
      <c r="G3575" s="180">
        <v>89725</v>
      </c>
      <c r="H3575" s="21" t="s">
        <v>5235</v>
      </c>
      <c r="I3575" s="19" t="s">
        <v>15692</v>
      </c>
      <c r="J3575" s="19" t="s">
        <v>23</v>
      </c>
      <c r="K3575" s="20" t="s">
        <v>373</v>
      </c>
      <c r="L3575" s="19" t="s">
        <v>25</v>
      </c>
    </row>
    <row r="3576" spans="1:12" x14ac:dyDescent="0.25">
      <c r="A3576" s="19" t="s">
        <v>4490</v>
      </c>
      <c r="B3576" s="19" t="s">
        <v>4491</v>
      </c>
      <c r="C3576" s="19" t="s">
        <v>3600</v>
      </c>
      <c r="D3576" s="19" t="s">
        <v>4798</v>
      </c>
      <c r="E3576" s="20" t="s">
        <v>21</v>
      </c>
      <c r="F3576" s="19" t="s">
        <v>21</v>
      </c>
      <c r="G3576" s="180">
        <v>89726</v>
      </c>
      <c r="H3576" s="21" t="s">
        <v>5236</v>
      </c>
      <c r="I3576" s="19" t="s">
        <v>15692</v>
      </c>
      <c r="J3576" s="19" t="s">
        <v>23</v>
      </c>
      <c r="K3576" s="20" t="s">
        <v>11426</v>
      </c>
      <c r="L3576" s="19" t="s">
        <v>25</v>
      </c>
    </row>
    <row r="3577" spans="1:12" x14ac:dyDescent="0.25">
      <c r="A3577" s="19" t="s">
        <v>4490</v>
      </c>
      <c r="B3577" s="19" t="s">
        <v>4491</v>
      </c>
      <c r="C3577" s="19" t="s">
        <v>3600</v>
      </c>
      <c r="D3577" s="19" t="s">
        <v>4798</v>
      </c>
      <c r="E3577" s="20" t="s">
        <v>21</v>
      </c>
      <c r="F3577" s="19" t="s">
        <v>21</v>
      </c>
      <c r="G3577" s="180">
        <v>89727</v>
      </c>
      <c r="H3577" s="21" t="s">
        <v>5237</v>
      </c>
      <c r="I3577" s="19" t="s">
        <v>15692</v>
      </c>
      <c r="J3577" s="19" t="s">
        <v>23</v>
      </c>
      <c r="K3577" s="20" t="s">
        <v>31</v>
      </c>
      <c r="L3577" s="19" t="s">
        <v>25</v>
      </c>
    </row>
    <row r="3578" spans="1:12" x14ac:dyDescent="0.25">
      <c r="A3578" s="19" t="s">
        <v>4490</v>
      </c>
      <c r="B3578" s="19" t="s">
        <v>4491</v>
      </c>
      <c r="C3578" s="19" t="s">
        <v>3600</v>
      </c>
      <c r="D3578" s="19" t="s">
        <v>4798</v>
      </c>
      <c r="E3578" s="20" t="s">
        <v>21</v>
      </c>
      <c r="F3578" s="19" t="s">
        <v>21</v>
      </c>
      <c r="G3578" s="180">
        <v>89728</v>
      </c>
      <c r="H3578" s="21" t="s">
        <v>5238</v>
      </c>
      <c r="I3578" s="19" t="s">
        <v>15692</v>
      </c>
      <c r="J3578" s="19" t="s">
        <v>23</v>
      </c>
      <c r="K3578" s="20" t="s">
        <v>6776</v>
      </c>
      <c r="L3578" s="19" t="s">
        <v>25</v>
      </c>
    </row>
    <row r="3579" spans="1:12" x14ac:dyDescent="0.25">
      <c r="A3579" s="19" t="s">
        <v>4490</v>
      </c>
      <c r="B3579" s="19" t="s">
        <v>4491</v>
      </c>
      <c r="C3579" s="19" t="s">
        <v>3600</v>
      </c>
      <c r="D3579" s="19" t="s">
        <v>4798</v>
      </c>
      <c r="E3579" s="20" t="s">
        <v>21</v>
      </c>
      <c r="F3579" s="19" t="s">
        <v>21</v>
      </c>
      <c r="G3579" s="180">
        <v>89729</v>
      </c>
      <c r="H3579" s="21" t="s">
        <v>5240</v>
      </c>
      <c r="I3579" s="19" t="s">
        <v>15692</v>
      </c>
      <c r="J3579" s="19" t="s">
        <v>23</v>
      </c>
      <c r="K3579" s="20" t="s">
        <v>4968</v>
      </c>
      <c r="L3579" s="19" t="s">
        <v>25</v>
      </c>
    </row>
    <row r="3580" spans="1:12" x14ac:dyDescent="0.25">
      <c r="A3580" s="19" t="s">
        <v>4490</v>
      </c>
      <c r="B3580" s="19" t="s">
        <v>4491</v>
      </c>
      <c r="C3580" s="19" t="s">
        <v>3600</v>
      </c>
      <c r="D3580" s="19" t="s">
        <v>4798</v>
      </c>
      <c r="E3580" s="20" t="s">
        <v>21</v>
      </c>
      <c r="F3580" s="19" t="s">
        <v>21</v>
      </c>
      <c r="G3580" s="180">
        <v>89730</v>
      </c>
      <c r="H3580" s="21" t="s">
        <v>5241</v>
      </c>
      <c r="I3580" s="19" t="s">
        <v>15692</v>
      </c>
      <c r="J3580" s="19" t="s">
        <v>23</v>
      </c>
      <c r="K3580" s="20" t="s">
        <v>6995</v>
      </c>
      <c r="L3580" s="19" t="s">
        <v>25</v>
      </c>
    </row>
    <row r="3581" spans="1:12" x14ac:dyDescent="0.25">
      <c r="A3581" s="19" t="s">
        <v>4490</v>
      </c>
      <c r="B3581" s="19" t="s">
        <v>4491</v>
      </c>
      <c r="C3581" s="19" t="s">
        <v>3600</v>
      </c>
      <c r="D3581" s="19" t="s">
        <v>4798</v>
      </c>
      <c r="E3581" s="20" t="s">
        <v>21</v>
      </c>
      <c r="F3581" s="19" t="s">
        <v>21</v>
      </c>
      <c r="G3581" s="180">
        <v>89731</v>
      </c>
      <c r="H3581" s="21" t="s">
        <v>5242</v>
      </c>
      <c r="I3581" s="19" t="s">
        <v>15692</v>
      </c>
      <c r="J3581" s="19" t="s">
        <v>23</v>
      </c>
      <c r="K3581" s="20" t="s">
        <v>4682</v>
      </c>
      <c r="L3581" s="19" t="s">
        <v>25</v>
      </c>
    </row>
    <row r="3582" spans="1:12" x14ac:dyDescent="0.25">
      <c r="A3582" s="19" t="s">
        <v>4490</v>
      </c>
      <c r="B3582" s="19" t="s">
        <v>4491</v>
      </c>
      <c r="C3582" s="19" t="s">
        <v>3600</v>
      </c>
      <c r="D3582" s="19" t="s">
        <v>4798</v>
      </c>
      <c r="E3582" s="20" t="s">
        <v>21</v>
      </c>
      <c r="F3582" s="19" t="s">
        <v>21</v>
      </c>
      <c r="G3582" s="180">
        <v>89732</v>
      </c>
      <c r="H3582" s="21" t="s">
        <v>5243</v>
      </c>
      <c r="I3582" s="19" t="s">
        <v>15692</v>
      </c>
      <c r="J3582" s="19" t="s">
        <v>23</v>
      </c>
      <c r="K3582" s="20" t="s">
        <v>13875</v>
      </c>
      <c r="L3582" s="19" t="s">
        <v>25</v>
      </c>
    </row>
    <row r="3583" spans="1:12" x14ac:dyDescent="0.25">
      <c r="A3583" s="19" t="s">
        <v>4490</v>
      </c>
      <c r="B3583" s="19" t="s">
        <v>4491</v>
      </c>
      <c r="C3583" s="19" t="s">
        <v>3600</v>
      </c>
      <c r="D3583" s="19" t="s">
        <v>4798</v>
      </c>
      <c r="E3583" s="20" t="s">
        <v>21</v>
      </c>
      <c r="F3583" s="19" t="s">
        <v>21</v>
      </c>
      <c r="G3583" s="180">
        <v>89733</v>
      </c>
      <c r="H3583" s="21" t="s">
        <v>5244</v>
      </c>
      <c r="I3583" s="19" t="s">
        <v>15692</v>
      </c>
      <c r="J3583" s="19" t="s">
        <v>23</v>
      </c>
      <c r="K3583" s="20" t="s">
        <v>14369</v>
      </c>
      <c r="L3583" s="19" t="s">
        <v>25</v>
      </c>
    </row>
    <row r="3584" spans="1:12" x14ac:dyDescent="0.25">
      <c r="A3584" s="19" t="s">
        <v>4490</v>
      </c>
      <c r="B3584" s="19" t="s">
        <v>4491</v>
      </c>
      <c r="C3584" s="19" t="s">
        <v>3600</v>
      </c>
      <c r="D3584" s="19" t="s">
        <v>4798</v>
      </c>
      <c r="E3584" s="20" t="s">
        <v>21</v>
      </c>
      <c r="F3584" s="19" t="s">
        <v>21</v>
      </c>
      <c r="G3584" s="180">
        <v>89734</v>
      </c>
      <c r="H3584" s="21" t="s">
        <v>5245</v>
      </c>
      <c r="I3584" s="19" t="s">
        <v>15692</v>
      </c>
      <c r="J3584" s="19" t="s">
        <v>23</v>
      </c>
      <c r="K3584" s="20" t="s">
        <v>4968</v>
      </c>
      <c r="L3584" s="19" t="s">
        <v>25</v>
      </c>
    </row>
    <row r="3585" spans="1:12" x14ac:dyDescent="0.25">
      <c r="A3585" s="19" t="s">
        <v>4490</v>
      </c>
      <c r="B3585" s="19" t="s">
        <v>4491</v>
      </c>
      <c r="C3585" s="19" t="s">
        <v>3600</v>
      </c>
      <c r="D3585" s="19" t="s">
        <v>4798</v>
      </c>
      <c r="E3585" s="20" t="s">
        <v>21</v>
      </c>
      <c r="F3585" s="19" t="s">
        <v>21</v>
      </c>
      <c r="G3585" s="180">
        <v>89735</v>
      </c>
      <c r="H3585" s="21" t="s">
        <v>5246</v>
      </c>
      <c r="I3585" s="19" t="s">
        <v>15692</v>
      </c>
      <c r="J3585" s="19" t="s">
        <v>23</v>
      </c>
      <c r="K3585" s="20" t="s">
        <v>12178</v>
      </c>
      <c r="L3585" s="19" t="s">
        <v>25</v>
      </c>
    </row>
    <row r="3586" spans="1:12" x14ac:dyDescent="0.25">
      <c r="A3586" s="19" t="s">
        <v>4490</v>
      </c>
      <c r="B3586" s="19" t="s">
        <v>4491</v>
      </c>
      <c r="C3586" s="19" t="s">
        <v>3600</v>
      </c>
      <c r="D3586" s="19" t="s">
        <v>4798</v>
      </c>
      <c r="E3586" s="20" t="s">
        <v>21</v>
      </c>
      <c r="F3586" s="19" t="s">
        <v>21</v>
      </c>
      <c r="G3586" s="180">
        <v>89736</v>
      </c>
      <c r="H3586" s="21" t="s">
        <v>5247</v>
      </c>
      <c r="I3586" s="19" t="s">
        <v>15692</v>
      </c>
      <c r="J3586" s="19" t="s">
        <v>23</v>
      </c>
      <c r="K3586" s="20" t="s">
        <v>821</v>
      </c>
      <c r="L3586" s="19" t="s">
        <v>25</v>
      </c>
    </row>
    <row r="3587" spans="1:12" x14ac:dyDescent="0.25">
      <c r="A3587" s="19" t="s">
        <v>4490</v>
      </c>
      <c r="B3587" s="19" t="s">
        <v>4491</v>
      </c>
      <c r="C3587" s="19" t="s">
        <v>3600</v>
      </c>
      <c r="D3587" s="19" t="s">
        <v>4798</v>
      </c>
      <c r="E3587" s="20" t="s">
        <v>21</v>
      </c>
      <c r="F3587" s="19" t="s">
        <v>21</v>
      </c>
      <c r="G3587" s="180">
        <v>89737</v>
      </c>
      <c r="H3587" s="21" t="s">
        <v>5248</v>
      </c>
      <c r="I3587" s="19" t="s">
        <v>15692</v>
      </c>
      <c r="J3587" s="19" t="s">
        <v>23</v>
      </c>
      <c r="K3587" s="20" t="s">
        <v>7953</v>
      </c>
      <c r="L3587" s="19" t="s">
        <v>25</v>
      </c>
    </row>
    <row r="3588" spans="1:12" x14ac:dyDescent="0.25">
      <c r="A3588" s="19" t="s">
        <v>4490</v>
      </c>
      <c r="B3588" s="19" t="s">
        <v>4491</v>
      </c>
      <c r="C3588" s="19" t="s">
        <v>3600</v>
      </c>
      <c r="D3588" s="19" t="s">
        <v>4798</v>
      </c>
      <c r="E3588" s="20" t="s">
        <v>21</v>
      </c>
      <c r="F3588" s="19" t="s">
        <v>21</v>
      </c>
      <c r="G3588" s="180">
        <v>89738</v>
      </c>
      <c r="H3588" s="21" t="s">
        <v>5249</v>
      </c>
      <c r="I3588" s="19" t="s">
        <v>15692</v>
      </c>
      <c r="J3588" s="19" t="s">
        <v>23</v>
      </c>
      <c r="K3588" s="20" t="s">
        <v>3205</v>
      </c>
      <c r="L3588" s="19" t="s">
        <v>25</v>
      </c>
    </row>
    <row r="3589" spans="1:12" x14ac:dyDescent="0.25">
      <c r="A3589" s="19" t="s">
        <v>4490</v>
      </c>
      <c r="B3589" s="19" t="s">
        <v>4491</v>
      </c>
      <c r="C3589" s="19" t="s">
        <v>3600</v>
      </c>
      <c r="D3589" s="19" t="s">
        <v>4798</v>
      </c>
      <c r="E3589" s="20" t="s">
        <v>21</v>
      </c>
      <c r="F3589" s="19" t="s">
        <v>21</v>
      </c>
      <c r="G3589" s="180">
        <v>89739</v>
      </c>
      <c r="H3589" s="21" t="s">
        <v>5250</v>
      </c>
      <c r="I3589" s="19" t="s">
        <v>15692</v>
      </c>
      <c r="J3589" s="19" t="s">
        <v>23</v>
      </c>
      <c r="K3589" s="20" t="s">
        <v>3583</v>
      </c>
      <c r="L3589" s="19" t="s">
        <v>25</v>
      </c>
    </row>
    <row r="3590" spans="1:12" x14ac:dyDescent="0.25">
      <c r="A3590" s="19" t="s">
        <v>4490</v>
      </c>
      <c r="B3590" s="19" t="s">
        <v>4491</v>
      </c>
      <c r="C3590" s="19" t="s">
        <v>3600</v>
      </c>
      <c r="D3590" s="19" t="s">
        <v>4798</v>
      </c>
      <c r="E3590" s="20" t="s">
        <v>21</v>
      </c>
      <c r="F3590" s="19" t="s">
        <v>21</v>
      </c>
      <c r="G3590" s="180">
        <v>89740</v>
      </c>
      <c r="H3590" s="21" t="s">
        <v>5251</v>
      </c>
      <c r="I3590" s="19" t="s">
        <v>15692</v>
      </c>
      <c r="J3590" s="19" t="s">
        <v>23</v>
      </c>
      <c r="K3590" s="20" t="s">
        <v>9626</v>
      </c>
      <c r="L3590" s="19" t="s">
        <v>25</v>
      </c>
    </row>
    <row r="3591" spans="1:12" x14ac:dyDescent="0.25">
      <c r="A3591" s="19" t="s">
        <v>4490</v>
      </c>
      <c r="B3591" s="19" t="s">
        <v>4491</v>
      </c>
      <c r="C3591" s="19" t="s">
        <v>3600</v>
      </c>
      <c r="D3591" s="19" t="s">
        <v>4798</v>
      </c>
      <c r="E3591" s="20" t="s">
        <v>21</v>
      </c>
      <c r="F3591" s="19" t="s">
        <v>21</v>
      </c>
      <c r="G3591" s="180">
        <v>89741</v>
      </c>
      <c r="H3591" s="21" t="s">
        <v>5252</v>
      </c>
      <c r="I3591" s="19" t="s">
        <v>15692</v>
      </c>
      <c r="J3591" s="19" t="s">
        <v>23</v>
      </c>
      <c r="K3591" s="20" t="s">
        <v>3062</v>
      </c>
      <c r="L3591" s="19" t="s">
        <v>25</v>
      </c>
    </row>
    <row r="3592" spans="1:12" x14ac:dyDescent="0.25">
      <c r="A3592" s="19" t="s">
        <v>4490</v>
      </c>
      <c r="B3592" s="19" t="s">
        <v>4491</v>
      </c>
      <c r="C3592" s="19" t="s">
        <v>3600</v>
      </c>
      <c r="D3592" s="19" t="s">
        <v>4798</v>
      </c>
      <c r="E3592" s="20" t="s">
        <v>21</v>
      </c>
      <c r="F3592" s="19" t="s">
        <v>21</v>
      </c>
      <c r="G3592" s="180">
        <v>89742</v>
      </c>
      <c r="H3592" s="21" t="s">
        <v>5254</v>
      </c>
      <c r="I3592" s="19" t="s">
        <v>15692</v>
      </c>
      <c r="J3592" s="19" t="s">
        <v>23</v>
      </c>
      <c r="K3592" s="20" t="s">
        <v>9700</v>
      </c>
      <c r="L3592" s="19" t="s">
        <v>25</v>
      </c>
    </row>
    <row r="3593" spans="1:12" x14ac:dyDescent="0.25">
      <c r="A3593" s="19" t="s">
        <v>4490</v>
      </c>
      <c r="B3593" s="19" t="s">
        <v>4491</v>
      </c>
      <c r="C3593" s="19" t="s">
        <v>3600</v>
      </c>
      <c r="D3593" s="19" t="s">
        <v>4798</v>
      </c>
      <c r="E3593" s="20" t="s">
        <v>21</v>
      </c>
      <c r="F3593" s="19" t="s">
        <v>21</v>
      </c>
      <c r="G3593" s="180">
        <v>89743</v>
      </c>
      <c r="H3593" s="21" t="s">
        <v>5255</v>
      </c>
      <c r="I3593" s="19" t="s">
        <v>15692</v>
      </c>
      <c r="J3593" s="19" t="s">
        <v>23</v>
      </c>
      <c r="K3593" s="20" t="s">
        <v>7832</v>
      </c>
      <c r="L3593" s="19" t="s">
        <v>25</v>
      </c>
    </row>
    <row r="3594" spans="1:12" x14ac:dyDescent="0.25">
      <c r="A3594" s="19" t="s">
        <v>4490</v>
      </c>
      <c r="B3594" s="19" t="s">
        <v>4491</v>
      </c>
      <c r="C3594" s="19" t="s">
        <v>3600</v>
      </c>
      <c r="D3594" s="19" t="s">
        <v>4798</v>
      </c>
      <c r="E3594" s="20" t="s">
        <v>21</v>
      </c>
      <c r="F3594" s="19" t="s">
        <v>21</v>
      </c>
      <c r="G3594" s="180">
        <v>89744</v>
      </c>
      <c r="H3594" s="21" t="s">
        <v>5256</v>
      </c>
      <c r="I3594" s="19" t="s">
        <v>15692</v>
      </c>
      <c r="J3594" s="19" t="s">
        <v>23</v>
      </c>
      <c r="K3594" s="20" t="s">
        <v>10390</v>
      </c>
      <c r="L3594" s="19" t="s">
        <v>25</v>
      </c>
    </row>
    <row r="3595" spans="1:12" x14ac:dyDescent="0.25">
      <c r="A3595" s="19" t="s">
        <v>4490</v>
      </c>
      <c r="B3595" s="19" t="s">
        <v>4491</v>
      </c>
      <c r="C3595" s="19" t="s">
        <v>3600</v>
      </c>
      <c r="D3595" s="19" t="s">
        <v>4798</v>
      </c>
      <c r="E3595" s="20" t="s">
        <v>21</v>
      </c>
      <c r="F3595" s="19" t="s">
        <v>21</v>
      </c>
      <c r="G3595" s="180">
        <v>89745</v>
      </c>
      <c r="H3595" s="21" t="s">
        <v>5258</v>
      </c>
      <c r="I3595" s="19" t="s">
        <v>15692</v>
      </c>
      <c r="J3595" s="19" t="s">
        <v>23</v>
      </c>
      <c r="K3595" s="20" t="s">
        <v>4935</v>
      </c>
      <c r="L3595" s="19" t="s">
        <v>25</v>
      </c>
    </row>
    <row r="3596" spans="1:12" x14ac:dyDescent="0.25">
      <c r="A3596" s="19" t="s">
        <v>4490</v>
      </c>
      <c r="B3596" s="19" t="s">
        <v>4491</v>
      </c>
      <c r="C3596" s="19" t="s">
        <v>3600</v>
      </c>
      <c r="D3596" s="19" t="s">
        <v>4798</v>
      </c>
      <c r="E3596" s="20" t="s">
        <v>21</v>
      </c>
      <c r="F3596" s="19" t="s">
        <v>21</v>
      </c>
      <c r="G3596" s="180">
        <v>89746</v>
      </c>
      <c r="H3596" s="21" t="s">
        <v>5260</v>
      </c>
      <c r="I3596" s="19" t="s">
        <v>15692</v>
      </c>
      <c r="J3596" s="19" t="s">
        <v>23</v>
      </c>
      <c r="K3596" s="20" t="s">
        <v>5736</v>
      </c>
      <c r="L3596" s="19" t="s">
        <v>25</v>
      </c>
    </row>
    <row r="3597" spans="1:12" x14ac:dyDescent="0.25">
      <c r="A3597" s="19" t="s">
        <v>4490</v>
      </c>
      <c r="B3597" s="19" t="s">
        <v>4491</v>
      </c>
      <c r="C3597" s="19" t="s">
        <v>3600</v>
      </c>
      <c r="D3597" s="19" t="s">
        <v>4798</v>
      </c>
      <c r="E3597" s="20" t="s">
        <v>21</v>
      </c>
      <c r="F3597" s="19" t="s">
        <v>21</v>
      </c>
      <c r="G3597" s="180">
        <v>89747</v>
      </c>
      <c r="H3597" s="21" t="s">
        <v>5261</v>
      </c>
      <c r="I3597" s="19" t="s">
        <v>15692</v>
      </c>
      <c r="J3597" s="19" t="s">
        <v>23</v>
      </c>
      <c r="K3597" s="20" t="s">
        <v>14370</v>
      </c>
      <c r="L3597" s="19" t="s">
        <v>25</v>
      </c>
    </row>
    <row r="3598" spans="1:12" x14ac:dyDescent="0.25">
      <c r="A3598" s="19" t="s">
        <v>4490</v>
      </c>
      <c r="B3598" s="19" t="s">
        <v>4491</v>
      </c>
      <c r="C3598" s="19" t="s">
        <v>3600</v>
      </c>
      <c r="D3598" s="19" t="s">
        <v>4798</v>
      </c>
      <c r="E3598" s="20" t="s">
        <v>21</v>
      </c>
      <c r="F3598" s="19" t="s">
        <v>21</v>
      </c>
      <c r="G3598" s="180">
        <v>89748</v>
      </c>
      <c r="H3598" s="21" t="s">
        <v>5262</v>
      </c>
      <c r="I3598" s="19" t="s">
        <v>15692</v>
      </c>
      <c r="J3598" s="19" t="s">
        <v>23</v>
      </c>
      <c r="K3598" s="20" t="s">
        <v>14371</v>
      </c>
      <c r="L3598" s="19" t="s">
        <v>25</v>
      </c>
    </row>
    <row r="3599" spans="1:12" x14ac:dyDescent="0.25">
      <c r="A3599" s="19" t="s">
        <v>4490</v>
      </c>
      <c r="B3599" s="19" t="s">
        <v>4491</v>
      </c>
      <c r="C3599" s="19" t="s">
        <v>3600</v>
      </c>
      <c r="D3599" s="19" t="s">
        <v>4798</v>
      </c>
      <c r="E3599" s="20" t="s">
        <v>21</v>
      </c>
      <c r="F3599" s="19" t="s">
        <v>21</v>
      </c>
      <c r="G3599" s="180">
        <v>89749</v>
      </c>
      <c r="H3599" s="21" t="s">
        <v>5263</v>
      </c>
      <c r="I3599" s="19" t="s">
        <v>15692</v>
      </c>
      <c r="J3599" s="19" t="s">
        <v>23</v>
      </c>
      <c r="K3599" s="20" t="s">
        <v>3205</v>
      </c>
      <c r="L3599" s="19" t="s">
        <v>25</v>
      </c>
    </row>
    <row r="3600" spans="1:12" x14ac:dyDescent="0.25">
      <c r="A3600" s="19" t="s">
        <v>4490</v>
      </c>
      <c r="B3600" s="19" t="s">
        <v>4491</v>
      </c>
      <c r="C3600" s="19" t="s">
        <v>3600</v>
      </c>
      <c r="D3600" s="19" t="s">
        <v>4798</v>
      </c>
      <c r="E3600" s="20" t="s">
        <v>21</v>
      </c>
      <c r="F3600" s="19" t="s">
        <v>21</v>
      </c>
      <c r="G3600" s="180">
        <v>89750</v>
      </c>
      <c r="H3600" s="21" t="s">
        <v>5264</v>
      </c>
      <c r="I3600" s="19" t="s">
        <v>15692</v>
      </c>
      <c r="J3600" s="19" t="s">
        <v>23</v>
      </c>
      <c r="K3600" s="20" t="s">
        <v>12112</v>
      </c>
      <c r="L3600" s="19" t="s">
        <v>25</v>
      </c>
    </row>
    <row r="3601" spans="1:12" x14ac:dyDescent="0.25">
      <c r="A3601" s="19" t="s">
        <v>4490</v>
      </c>
      <c r="B3601" s="19" t="s">
        <v>4491</v>
      </c>
      <c r="C3601" s="19" t="s">
        <v>3600</v>
      </c>
      <c r="D3601" s="19" t="s">
        <v>4798</v>
      </c>
      <c r="E3601" s="20" t="s">
        <v>21</v>
      </c>
      <c r="F3601" s="19" t="s">
        <v>21</v>
      </c>
      <c r="G3601" s="180">
        <v>89751</v>
      </c>
      <c r="H3601" s="21" t="s">
        <v>5265</v>
      </c>
      <c r="I3601" s="19" t="s">
        <v>15692</v>
      </c>
      <c r="J3601" s="19" t="s">
        <v>23</v>
      </c>
      <c r="K3601" s="20" t="s">
        <v>1294</v>
      </c>
      <c r="L3601" s="19" t="s">
        <v>25</v>
      </c>
    </row>
    <row r="3602" spans="1:12" x14ac:dyDescent="0.25">
      <c r="A3602" s="19" t="s">
        <v>4490</v>
      </c>
      <c r="B3602" s="19" t="s">
        <v>4491</v>
      </c>
      <c r="C3602" s="19" t="s">
        <v>3600</v>
      </c>
      <c r="D3602" s="19" t="s">
        <v>4798</v>
      </c>
      <c r="E3602" s="20" t="s">
        <v>21</v>
      </c>
      <c r="F3602" s="19" t="s">
        <v>21</v>
      </c>
      <c r="G3602" s="180">
        <v>89752</v>
      </c>
      <c r="H3602" s="21" t="s">
        <v>5266</v>
      </c>
      <c r="I3602" s="19" t="s">
        <v>15692</v>
      </c>
      <c r="J3602" s="19" t="s">
        <v>23</v>
      </c>
      <c r="K3602" s="20" t="s">
        <v>9677</v>
      </c>
      <c r="L3602" s="19" t="s">
        <v>25</v>
      </c>
    </row>
    <row r="3603" spans="1:12" x14ac:dyDescent="0.25">
      <c r="A3603" s="19" t="s">
        <v>4490</v>
      </c>
      <c r="B3603" s="19" t="s">
        <v>4491</v>
      </c>
      <c r="C3603" s="19" t="s">
        <v>3600</v>
      </c>
      <c r="D3603" s="19" t="s">
        <v>4798</v>
      </c>
      <c r="E3603" s="20" t="s">
        <v>21</v>
      </c>
      <c r="F3603" s="19" t="s">
        <v>21</v>
      </c>
      <c r="G3603" s="180">
        <v>89753</v>
      </c>
      <c r="H3603" s="21" t="s">
        <v>5267</v>
      </c>
      <c r="I3603" s="19" t="s">
        <v>15692</v>
      </c>
      <c r="J3603" s="19" t="s">
        <v>23</v>
      </c>
      <c r="K3603" s="20" t="s">
        <v>1435</v>
      </c>
      <c r="L3603" s="19" t="s">
        <v>25</v>
      </c>
    </row>
    <row r="3604" spans="1:12" x14ac:dyDescent="0.25">
      <c r="A3604" s="19" t="s">
        <v>4490</v>
      </c>
      <c r="B3604" s="19" t="s">
        <v>4491</v>
      </c>
      <c r="C3604" s="19" t="s">
        <v>3600</v>
      </c>
      <c r="D3604" s="19" t="s">
        <v>4798</v>
      </c>
      <c r="E3604" s="20" t="s">
        <v>21</v>
      </c>
      <c r="F3604" s="19" t="s">
        <v>21</v>
      </c>
      <c r="G3604" s="180">
        <v>89754</v>
      </c>
      <c r="H3604" s="21" t="s">
        <v>5268</v>
      </c>
      <c r="I3604" s="19" t="s">
        <v>15692</v>
      </c>
      <c r="J3604" s="19" t="s">
        <v>23</v>
      </c>
      <c r="K3604" s="20" t="s">
        <v>9322</v>
      </c>
      <c r="L3604" s="19" t="s">
        <v>25</v>
      </c>
    </row>
    <row r="3605" spans="1:12" x14ac:dyDescent="0.25">
      <c r="A3605" s="19" t="s">
        <v>4490</v>
      </c>
      <c r="B3605" s="19" t="s">
        <v>4491</v>
      </c>
      <c r="C3605" s="19" t="s">
        <v>3600</v>
      </c>
      <c r="D3605" s="19" t="s">
        <v>4798</v>
      </c>
      <c r="E3605" s="20" t="s">
        <v>21</v>
      </c>
      <c r="F3605" s="19" t="s">
        <v>21</v>
      </c>
      <c r="G3605" s="180">
        <v>89755</v>
      </c>
      <c r="H3605" s="21" t="s">
        <v>5269</v>
      </c>
      <c r="I3605" s="19" t="s">
        <v>15692</v>
      </c>
      <c r="J3605" s="19" t="s">
        <v>23</v>
      </c>
      <c r="K3605" s="20" t="s">
        <v>5021</v>
      </c>
      <c r="L3605" s="19" t="s">
        <v>25</v>
      </c>
    </row>
    <row r="3606" spans="1:12" x14ac:dyDescent="0.25">
      <c r="A3606" s="19" t="s">
        <v>4490</v>
      </c>
      <c r="B3606" s="19" t="s">
        <v>4491</v>
      </c>
      <c r="C3606" s="19" t="s">
        <v>3600</v>
      </c>
      <c r="D3606" s="19" t="s">
        <v>4798</v>
      </c>
      <c r="E3606" s="20" t="s">
        <v>21</v>
      </c>
      <c r="F3606" s="19" t="s">
        <v>21</v>
      </c>
      <c r="G3606" s="180">
        <v>89756</v>
      </c>
      <c r="H3606" s="21" t="s">
        <v>5270</v>
      </c>
      <c r="I3606" s="19" t="s">
        <v>15692</v>
      </c>
      <c r="J3606" s="19" t="s">
        <v>23</v>
      </c>
      <c r="K3606" s="20" t="s">
        <v>14372</v>
      </c>
      <c r="L3606" s="19" t="s">
        <v>25</v>
      </c>
    </row>
    <row r="3607" spans="1:12" x14ac:dyDescent="0.25">
      <c r="A3607" s="19" t="s">
        <v>4490</v>
      </c>
      <c r="B3607" s="19" t="s">
        <v>4491</v>
      </c>
      <c r="C3607" s="19" t="s">
        <v>3600</v>
      </c>
      <c r="D3607" s="19" t="s">
        <v>4798</v>
      </c>
      <c r="E3607" s="20" t="s">
        <v>21</v>
      </c>
      <c r="F3607" s="19" t="s">
        <v>21</v>
      </c>
      <c r="G3607" s="180">
        <v>89757</v>
      </c>
      <c r="H3607" s="21" t="s">
        <v>5271</v>
      </c>
      <c r="I3607" s="19" t="s">
        <v>15692</v>
      </c>
      <c r="J3607" s="19" t="s">
        <v>23</v>
      </c>
      <c r="K3607" s="20" t="s">
        <v>11558</v>
      </c>
      <c r="L3607" s="19" t="s">
        <v>25</v>
      </c>
    </row>
    <row r="3608" spans="1:12" x14ac:dyDescent="0.25">
      <c r="A3608" s="19" t="s">
        <v>4490</v>
      </c>
      <c r="B3608" s="19" t="s">
        <v>4491</v>
      </c>
      <c r="C3608" s="19" t="s">
        <v>3600</v>
      </c>
      <c r="D3608" s="19" t="s">
        <v>4798</v>
      </c>
      <c r="E3608" s="20" t="s">
        <v>21</v>
      </c>
      <c r="F3608" s="19" t="s">
        <v>21</v>
      </c>
      <c r="G3608" s="180">
        <v>89758</v>
      </c>
      <c r="H3608" s="21" t="s">
        <v>5272</v>
      </c>
      <c r="I3608" s="19" t="s">
        <v>15692</v>
      </c>
      <c r="J3608" s="19" t="s">
        <v>23</v>
      </c>
      <c r="K3608" s="20" t="s">
        <v>14373</v>
      </c>
      <c r="L3608" s="19" t="s">
        <v>25</v>
      </c>
    </row>
    <row r="3609" spans="1:12" x14ac:dyDescent="0.25">
      <c r="A3609" s="19" t="s">
        <v>4490</v>
      </c>
      <c r="B3609" s="19" t="s">
        <v>4491</v>
      </c>
      <c r="C3609" s="19" t="s">
        <v>3600</v>
      </c>
      <c r="D3609" s="19" t="s">
        <v>4798</v>
      </c>
      <c r="E3609" s="20" t="s">
        <v>21</v>
      </c>
      <c r="F3609" s="19" t="s">
        <v>21</v>
      </c>
      <c r="G3609" s="180">
        <v>89759</v>
      </c>
      <c r="H3609" s="21" t="s">
        <v>5273</v>
      </c>
      <c r="I3609" s="19" t="s">
        <v>15692</v>
      </c>
      <c r="J3609" s="19" t="s">
        <v>23</v>
      </c>
      <c r="K3609" s="20" t="s">
        <v>10995</v>
      </c>
      <c r="L3609" s="19" t="s">
        <v>25</v>
      </c>
    </row>
    <row r="3610" spans="1:12" x14ac:dyDescent="0.25">
      <c r="A3610" s="19" t="s">
        <v>4490</v>
      </c>
      <c r="B3610" s="19" t="s">
        <v>4491</v>
      </c>
      <c r="C3610" s="19" t="s">
        <v>3600</v>
      </c>
      <c r="D3610" s="19" t="s">
        <v>4798</v>
      </c>
      <c r="E3610" s="20" t="s">
        <v>21</v>
      </c>
      <c r="F3610" s="19" t="s">
        <v>21</v>
      </c>
      <c r="G3610" s="180">
        <v>89760</v>
      </c>
      <c r="H3610" s="21" t="s">
        <v>5274</v>
      </c>
      <c r="I3610" s="19" t="s">
        <v>15692</v>
      </c>
      <c r="J3610" s="19" t="s">
        <v>23</v>
      </c>
      <c r="K3610" s="20" t="s">
        <v>7472</v>
      </c>
      <c r="L3610" s="19" t="s">
        <v>25</v>
      </c>
    </row>
    <row r="3611" spans="1:12" x14ac:dyDescent="0.25">
      <c r="A3611" s="19" t="s">
        <v>4490</v>
      </c>
      <c r="B3611" s="19" t="s">
        <v>4491</v>
      </c>
      <c r="C3611" s="19" t="s">
        <v>3600</v>
      </c>
      <c r="D3611" s="19" t="s">
        <v>4798</v>
      </c>
      <c r="E3611" s="20" t="s">
        <v>21</v>
      </c>
      <c r="F3611" s="19" t="s">
        <v>21</v>
      </c>
      <c r="G3611" s="180">
        <v>89761</v>
      </c>
      <c r="H3611" s="21" t="s">
        <v>5276</v>
      </c>
      <c r="I3611" s="19" t="s">
        <v>15692</v>
      </c>
      <c r="J3611" s="19" t="s">
        <v>23</v>
      </c>
      <c r="K3611" s="20" t="s">
        <v>12653</v>
      </c>
      <c r="L3611" s="19" t="s">
        <v>25</v>
      </c>
    </row>
    <row r="3612" spans="1:12" x14ac:dyDescent="0.25">
      <c r="A3612" s="19" t="s">
        <v>4490</v>
      </c>
      <c r="B3612" s="19" t="s">
        <v>4491</v>
      </c>
      <c r="C3612" s="19" t="s">
        <v>3600</v>
      </c>
      <c r="D3612" s="19" t="s">
        <v>4798</v>
      </c>
      <c r="E3612" s="20" t="s">
        <v>21</v>
      </c>
      <c r="F3612" s="19" t="s">
        <v>21</v>
      </c>
      <c r="G3612" s="180">
        <v>89762</v>
      </c>
      <c r="H3612" s="21" t="s">
        <v>5278</v>
      </c>
      <c r="I3612" s="19" t="s">
        <v>15692</v>
      </c>
      <c r="J3612" s="19" t="s">
        <v>23</v>
      </c>
      <c r="K3612" s="20" t="s">
        <v>4007</v>
      </c>
      <c r="L3612" s="19" t="s">
        <v>25</v>
      </c>
    </row>
    <row r="3613" spans="1:12" x14ac:dyDescent="0.25">
      <c r="A3613" s="19" t="s">
        <v>4490</v>
      </c>
      <c r="B3613" s="19" t="s">
        <v>4491</v>
      </c>
      <c r="C3613" s="19" t="s">
        <v>3600</v>
      </c>
      <c r="D3613" s="19" t="s">
        <v>4798</v>
      </c>
      <c r="E3613" s="20" t="s">
        <v>21</v>
      </c>
      <c r="F3613" s="19" t="s">
        <v>21</v>
      </c>
      <c r="G3613" s="180">
        <v>89763</v>
      </c>
      <c r="H3613" s="21" t="s">
        <v>5280</v>
      </c>
      <c r="I3613" s="19" t="s">
        <v>15692</v>
      </c>
      <c r="J3613" s="19" t="s">
        <v>23</v>
      </c>
      <c r="K3613" s="20" t="s">
        <v>14374</v>
      </c>
      <c r="L3613" s="19" t="s">
        <v>25</v>
      </c>
    </row>
    <row r="3614" spans="1:12" x14ac:dyDescent="0.25">
      <c r="A3614" s="19" t="s">
        <v>4490</v>
      </c>
      <c r="B3614" s="19" t="s">
        <v>4491</v>
      </c>
      <c r="C3614" s="19" t="s">
        <v>3600</v>
      </c>
      <c r="D3614" s="19" t="s">
        <v>4798</v>
      </c>
      <c r="E3614" s="20" t="s">
        <v>21</v>
      </c>
      <c r="F3614" s="19" t="s">
        <v>21</v>
      </c>
      <c r="G3614" s="180">
        <v>89764</v>
      </c>
      <c r="H3614" s="21" t="s">
        <v>5281</v>
      </c>
      <c r="I3614" s="19" t="s">
        <v>15692</v>
      </c>
      <c r="J3614" s="19" t="s">
        <v>23</v>
      </c>
      <c r="K3614" s="20" t="s">
        <v>1664</v>
      </c>
      <c r="L3614" s="19" t="s">
        <v>25</v>
      </c>
    </row>
    <row r="3615" spans="1:12" x14ac:dyDescent="0.25">
      <c r="A3615" s="19" t="s">
        <v>4490</v>
      </c>
      <c r="B3615" s="19" t="s">
        <v>4491</v>
      </c>
      <c r="C3615" s="19" t="s">
        <v>3600</v>
      </c>
      <c r="D3615" s="19" t="s">
        <v>4798</v>
      </c>
      <c r="E3615" s="20" t="s">
        <v>21</v>
      </c>
      <c r="F3615" s="19" t="s">
        <v>21</v>
      </c>
      <c r="G3615" s="180">
        <v>89765</v>
      </c>
      <c r="H3615" s="21" t="s">
        <v>5282</v>
      </c>
      <c r="I3615" s="19" t="s">
        <v>15692</v>
      </c>
      <c r="J3615" s="19" t="s">
        <v>23</v>
      </c>
      <c r="K3615" s="20" t="s">
        <v>3552</v>
      </c>
      <c r="L3615" s="19" t="s">
        <v>25</v>
      </c>
    </row>
    <row r="3616" spans="1:12" x14ac:dyDescent="0.25">
      <c r="A3616" s="19" t="s">
        <v>4490</v>
      </c>
      <c r="B3616" s="19" t="s">
        <v>4491</v>
      </c>
      <c r="C3616" s="19" t="s">
        <v>3600</v>
      </c>
      <c r="D3616" s="19" t="s">
        <v>4798</v>
      </c>
      <c r="E3616" s="20" t="s">
        <v>21</v>
      </c>
      <c r="F3616" s="19" t="s">
        <v>21</v>
      </c>
      <c r="G3616" s="180">
        <v>89766</v>
      </c>
      <c r="H3616" s="21" t="s">
        <v>5283</v>
      </c>
      <c r="I3616" s="19" t="s">
        <v>15692</v>
      </c>
      <c r="J3616" s="19" t="s">
        <v>23</v>
      </c>
      <c r="K3616" s="20" t="s">
        <v>11288</v>
      </c>
      <c r="L3616" s="19" t="s">
        <v>25</v>
      </c>
    </row>
    <row r="3617" spans="1:12" x14ac:dyDescent="0.25">
      <c r="A3617" s="19" t="s">
        <v>4490</v>
      </c>
      <c r="B3617" s="19" t="s">
        <v>4491</v>
      </c>
      <c r="C3617" s="19" t="s">
        <v>3600</v>
      </c>
      <c r="D3617" s="19" t="s">
        <v>4798</v>
      </c>
      <c r="E3617" s="20" t="s">
        <v>21</v>
      </c>
      <c r="F3617" s="19" t="s">
        <v>21</v>
      </c>
      <c r="G3617" s="180">
        <v>89767</v>
      </c>
      <c r="H3617" s="21" t="s">
        <v>5285</v>
      </c>
      <c r="I3617" s="19" t="s">
        <v>15692</v>
      </c>
      <c r="J3617" s="19" t="s">
        <v>23</v>
      </c>
      <c r="K3617" s="20" t="s">
        <v>11288</v>
      </c>
      <c r="L3617" s="19" t="s">
        <v>25</v>
      </c>
    </row>
    <row r="3618" spans="1:12" x14ac:dyDescent="0.25">
      <c r="A3618" s="19" t="s">
        <v>4490</v>
      </c>
      <c r="B3618" s="19" t="s">
        <v>4491</v>
      </c>
      <c r="C3618" s="19" t="s">
        <v>3600</v>
      </c>
      <c r="D3618" s="19" t="s">
        <v>4798</v>
      </c>
      <c r="E3618" s="20" t="s">
        <v>21</v>
      </c>
      <c r="F3618" s="19" t="s">
        <v>21</v>
      </c>
      <c r="G3618" s="180">
        <v>89768</v>
      </c>
      <c r="H3618" s="21" t="s">
        <v>5286</v>
      </c>
      <c r="I3618" s="19" t="s">
        <v>15692</v>
      </c>
      <c r="J3618" s="19" t="s">
        <v>23</v>
      </c>
      <c r="K3618" s="20" t="s">
        <v>1749</v>
      </c>
      <c r="L3618" s="19" t="s">
        <v>25</v>
      </c>
    </row>
    <row r="3619" spans="1:12" x14ac:dyDescent="0.25">
      <c r="A3619" s="19" t="s">
        <v>4490</v>
      </c>
      <c r="B3619" s="19" t="s">
        <v>4491</v>
      </c>
      <c r="C3619" s="19" t="s">
        <v>3600</v>
      </c>
      <c r="D3619" s="19" t="s">
        <v>4798</v>
      </c>
      <c r="E3619" s="20" t="s">
        <v>21</v>
      </c>
      <c r="F3619" s="19" t="s">
        <v>21</v>
      </c>
      <c r="G3619" s="180">
        <v>89769</v>
      </c>
      <c r="H3619" s="21" t="s">
        <v>5287</v>
      </c>
      <c r="I3619" s="19" t="s">
        <v>15692</v>
      </c>
      <c r="J3619" s="19" t="s">
        <v>23</v>
      </c>
      <c r="K3619" s="20" t="s">
        <v>1292</v>
      </c>
      <c r="L3619" s="19" t="s">
        <v>25</v>
      </c>
    </row>
    <row r="3620" spans="1:12" x14ac:dyDescent="0.25">
      <c r="A3620" s="19" t="s">
        <v>4490</v>
      </c>
      <c r="B3620" s="19" t="s">
        <v>4491</v>
      </c>
      <c r="C3620" s="19" t="s">
        <v>3600</v>
      </c>
      <c r="D3620" s="19" t="s">
        <v>4798</v>
      </c>
      <c r="E3620" s="20" t="s">
        <v>21</v>
      </c>
      <c r="F3620" s="19" t="s">
        <v>21</v>
      </c>
      <c r="G3620" s="180">
        <v>89772</v>
      </c>
      <c r="H3620" s="21" t="s">
        <v>5288</v>
      </c>
      <c r="I3620" s="19" t="s">
        <v>15747</v>
      </c>
      <c r="J3620" s="19" t="s">
        <v>23</v>
      </c>
      <c r="K3620" s="20" t="s">
        <v>1837</v>
      </c>
      <c r="L3620" s="19" t="s">
        <v>25</v>
      </c>
    </row>
    <row r="3621" spans="1:12" x14ac:dyDescent="0.25">
      <c r="A3621" s="19" t="s">
        <v>4490</v>
      </c>
      <c r="B3621" s="19" t="s">
        <v>4491</v>
      </c>
      <c r="C3621" s="19" t="s">
        <v>3600</v>
      </c>
      <c r="D3621" s="19" t="s">
        <v>4798</v>
      </c>
      <c r="E3621" s="20" t="s">
        <v>21</v>
      </c>
      <c r="F3621" s="19" t="s">
        <v>21</v>
      </c>
      <c r="G3621" s="180">
        <v>89774</v>
      </c>
      <c r="H3621" s="21" t="s">
        <v>5289</v>
      </c>
      <c r="I3621" s="19" t="s">
        <v>15692</v>
      </c>
      <c r="J3621" s="19" t="s">
        <v>23</v>
      </c>
      <c r="K3621" s="20" t="s">
        <v>975</v>
      </c>
      <c r="L3621" s="19" t="s">
        <v>25</v>
      </c>
    </row>
    <row r="3622" spans="1:12" x14ac:dyDescent="0.25">
      <c r="A3622" s="19" t="s">
        <v>4490</v>
      </c>
      <c r="B3622" s="19" t="s">
        <v>4491</v>
      </c>
      <c r="C3622" s="19" t="s">
        <v>3600</v>
      </c>
      <c r="D3622" s="19" t="s">
        <v>4798</v>
      </c>
      <c r="E3622" s="20" t="s">
        <v>21</v>
      </c>
      <c r="F3622" s="19" t="s">
        <v>21</v>
      </c>
      <c r="G3622" s="180">
        <v>89776</v>
      </c>
      <c r="H3622" s="21" t="s">
        <v>5291</v>
      </c>
      <c r="I3622" s="19" t="s">
        <v>15692</v>
      </c>
      <c r="J3622" s="19" t="s">
        <v>23</v>
      </c>
      <c r="K3622" s="20" t="s">
        <v>8811</v>
      </c>
      <c r="L3622" s="19" t="s">
        <v>25</v>
      </c>
    </row>
    <row r="3623" spans="1:12" x14ac:dyDescent="0.25">
      <c r="A3623" s="19" t="s">
        <v>4490</v>
      </c>
      <c r="B3623" s="19" t="s">
        <v>4491</v>
      </c>
      <c r="C3623" s="19" t="s">
        <v>3600</v>
      </c>
      <c r="D3623" s="19" t="s">
        <v>4798</v>
      </c>
      <c r="E3623" s="20" t="s">
        <v>21</v>
      </c>
      <c r="F3623" s="19" t="s">
        <v>21</v>
      </c>
      <c r="G3623" s="180">
        <v>89777</v>
      </c>
      <c r="H3623" s="21" t="s">
        <v>5292</v>
      </c>
      <c r="I3623" s="19" t="s">
        <v>15692</v>
      </c>
      <c r="J3623" s="19" t="s">
        <v>23</v>
      </c>
      <c r="K3623" s="20" t="s">
        <v>3980</v>
      </c>
      <c r="L3623" s="19" t="s">
        <v>25</v>
      </c>
    </row>
    <row r="3624" spans="1:12" x14ac:dyDescent="0.25">
      <c r="A3624" s="19" t="s">
        <v>4490</v>
      </c>
      <c r="B3624" s="19" t="s">
        <v>4491</v>
      </c>
      <c r="C3624" s="19" t="s">
        <v>3600</v>
      </c>
      <c r="D3624" s="19" t="s">
        <v>4798</v>
      </c>
      <c r="E3624" s="20" t="s">
        <v>21</v>
      </c>
      <c r="F3624" s="19" t="s">
        <v>21</v>
      </c>
      <c r="G3624" s="180">
        <v>89778</v>
      </c>
      <c r="H3624" s="21" t="s">
        <v>5293</v>
      </c>
      <c r="I3624" s="19" t="s">
        <v>15692</v>
      </c>
      <c r="J3624" s="19" t="s">
        <v>23</v>
      </c>
      <c r="K3624" s="20" t="s">
        <v>1182</v>
      </c>
      <c r="L3624" s="19" t="s">
        <v>25</v>
      </c>
    </row>
    <row r="3625" spans="1:12" x14ac:dyDescent="0.25">
      <c r="A3625" s="19" t="s">
        <v>4490</v>
      </c>
      <c r="B3625" s="19" t="s">
        <v>4491</v>
      </c>
      <c r="C3625" s="19" t="s">
        <v>3600</v>
      </c>
      <c r="D3625" s="19" t="s">
        <v>4798</v>
      </c>
      <c r="E3625" s="20" t="s">
        <v>21</v>
      </c>
      <c r="F3625" s="19" t="s">
        <v>21</v>
      </c>
      <c r="G3625" s="180">
        <v>89779</v>
      </c>
      <c r="H3625" s="21" t="s">
        <v>5294</v>
      </c>
      <c r="I3625" s="19" t="s">
        <v>15692</v>
      </c>
      <c r="J3625" s="19" t="s">
        <v>23</v>
      </c>
      <c r="K3625" s="20" t="s">
        <v>14375</v>
      </c>
      <c r="L3625" s="19" t="s">
        <v>25</v>
      </c>
    </row>
    <row r="3626" spans="1:12" x14ac:dyDescent="0.25">
      <c r="A3626" s="19" t="s">
        <v>4490</v>
      </c>
      <c r="B3626" s="19" t="s">
        <v>4491</v>
      </c>
      <c r="C3626" s="19" t="s">
        <v>3600</v>
      </c>
      <c r="D3626" s="19" t="s">
        <v>4798</v>
      </c>
      <c r="E3626" s="20" t="s">
        <v>21</v>
      </c>
      <c r="F3626" s="19" t="s">
        <v>21</v>
      </c>
      <c r="G3626" s="180">
        <v>89780</v>
      </c>
      <c r="H3626" s="21" t="s">
        <v>5296</v>
      </c>
      <c r="I3626" s="19" t="s">
        <v>15692</v>
      </c>
      <c r="J3626" s="19" t="s">
        <v>23</v>
      </c>
      <c r="K3626" s="20" t="s">
        <v>3980</v>
      </c>
      <c r="L3626" s="19" t="s">
        <v>25</v>
      </c>
    </row>
    <row r="3627" spans="1:12" x14ac:dyDescent="0.25">
      <c r="A3627" s="19" t="s">
        <v>4490</v>
      </c>
      <c r="B3627" s="19" t="s">
        <v>4491</v>
      </c>
      <c r="C3627" s="19" t="s">
        <v>3600</v>
      </c>
      <c r="D3627" s="19" t="s">
        <v>4798</v>
      </c>
      <c r="E3627" s="20" t="s">
        <v>21</v>
      </c>
      <c r="F3627" s="19" t="s">
        <v>21</v>
      </c>
      <c r="G3627" s="180">
        <v>89781</v>
      </c>
      <c r="H3627" s="21" t="s">
        <v>5297</v>
      </c>
      <c r="I3627" s="19" t="s">
        <v>15692</v>
      </c>
      <c r="J3627" s="19" t="s">
        <v>23</v>
      </c>
      <c r="K3627" s="20" t="s">
        <v>14376</v>
      </c>
      <c r="L3627" s="19" t="s">
        <v>25</v>
      </c>
    </row>
    <row r="3628" spans="1:12" x14ac:dyDescent="0.25">
      <c r="A3628" s="19" t="s">
        <v>4490</v>
      </c>
      <c r="B3628" s="19" t="s">
        <v>4491</v>
      </c>
      <c r="C3628" s="19" t="s">
        <v>3600</v>
      </c>
      <c r="D3628" s="19" t="s">
        <v>4798</v>
      </c>
      <c r="E3628" s="20" t="s">
        <v>21</v>
      </c>
      <c r="F3628" s="19" t="s">
        <v>21</v>
      </c>
      <c r="G3628" s="180">
        <v>89782</v>
      </c>
      <c r="H3628" s="21" t="s">
        <v>5298</v>
      </c>
      <c r="I3628" s="19" t="s">
        <v>15692</v>
      </c>
      <c r="J3628" s="19" t="s">
        <v>23</v>
      </c>
      <c r="K3628" s="20" t="s">
        <v>11262</v>
      </c>
      <c r="L3628" s="19" t="s">
        <v>25</v>
      </c>
    </row>
    <row r="3629" spans="1:12" x14ac:dyDescent="0.25">
      <c r="A3629" s="19" t="s">
        <v>4490</v>
      </c>
      <c r="B3629" s="19" t="s">
        <v>4491</v>
      </c>
      <c r="C3629" s="19" t="s">
        <v>3600</v>
      </c>
      <c r="D3629" s="19" t="s">
        <v>4798</v>
      </c>
      <c r="E3629" s="20" t="s">
        <v>21</v>
      </c>
      <c r="F3629" s="19" t="s">
        <v>21</v>
      </c>
      <c r="G3629" s="180">
        <v>89783</v>
      </c>
      <c r="H3629" s="21" t="s">
        <v>5299</v>
      </c>
      <c r="I3629" s="19" t="s">
        <v>15692</v>
      </c>
      <c r="J3629" s="19" t="s">
        <v>23</v>
      </c>
      <c r="K3629" s="20" t="s">
        <v>6821</v>
      </c>
      <c r="L3629" s="19" t="s">
        <v>25</v>
      </c>
    </row>
    <row r="3630" spans="1:12" x14ac:dyDescent="0.25">
      <c r="A3630" s="19" t="s">
        <v>4490</v>
      </c>
      <c r="B3630" s="19" t="s">
        <v>4491</v>
      </c>
      <c r="C3630" s="19" t="s">
        <v>3600</v>
      </c>
      <c r="D3630" s="19" t="s">
        <v>4798</v>
      </c>
      <c r="E3630" s="20" t="s">
        <v>21</v>
      </c>
      <c r="F3630" s="19" t="s">
        <v>21</v>
      </c>
      <c r="G3630" s="180">
        <v>89784</v>
      </c>
      <c r="H3630" s="21" t="s">
        <v>5301</v>
      </c>
      <c r="I3630" s="19" t="s">
        <v>15692</v>
      </c>
      <c r="J3630" s="19" t="s">
        <v>23</v>
      </c>
      <c r="K3630" s="20" t="s">
        <v>12720</v>
      </c>
      <c r="L3630" s="19" t="s">
        <v>25</v>
      </c>
    </row>
    <row r="3631" spans="1:12" x14ac:dyDescent="0.25">
      <c r="A3631" s="19" t="s">
        <v>4490</v>
      </c>
      <c r="B3631" s="19" t="s">
        <v>4491</v>
      </c>
      <c r="C3631" s="19" t="s">
        <v>3600</v>
      </c>
      <c r="D3631" s="19" t="s">
        <v>4798</v>
      </c>
      <c r="E3631" s="20" t="s">
        <v>21</v>
      </c>
      <c r="F3631" s="19" t="s">
        <v>21</v>
      </c>
      <c r="G3631" s="180">
        <v>89785</v>
      </c>
      <c r="H3631" s="21" t="s">
        <v>5302</v>
      </c>
      <c r="I3631" s="19" t="s">
        <v>15692</v>
      </c>
      <c r="J3631" s="19" t="s">
        <v>23</v>
      </c>
      <c r="K3631" s="20" t="s">
        <v>14218</v>
      </c>
      <c r="L3631" s="19" t="s">
        <v>25</v>
      </c>
    </row>
    <row r="3632" spans="1:12" x14ac:dyDescent="0.25">
      <c r="A3632" s="19" t="s">
        <v>4490</v>
      </c>
      <c r="B3632" s="19" t="s">
        <v>4491</v>
      </c>
      <c r="C3632" s="19" t="s">
        <v>3600</v>
      </c>
      <c r="D3632" s="19" t="s">
        <v>4798</v>
      </c>
      <c r="E3632" s="20" t="s">
        <v>21</v>
      </c>
      <c r="F3632" s="19" t="s">
        <v>21</v>
      </c>
      <c r="G3632" s="180">
        <v>89786</v>
      </c>
      <c r="H3632" s="21" t="s">
        <v>5304</v>
      </c>
      <c r="I3632" s="19" t="s">
        <v>15692</v>
      </c>
      <c r="J3632" s="19" t="s">
        <v>23</v>
      </c>
      <c r="K3632" s="20" t="s">
        <v>12829</v>
      </c>
      <c r="L3632" s="19" t="s">
        <v>25</v>
      </c>
    </row>
    <row r="3633" spans="1:12" x14ac:dyDescent="0.25">
      <c r="A3633" s="19" t="s">
        <v>4490</v>
      </c>
      <c r="B3633" s="19" t="s">
        <v>4491</v>
      </c>
      <c r="C3633" s="19" t="s">
        <v>3600</v>
      </c>
      <c r="D3633" s="19" t="s">
        <v>4798</v>
      </c>
      <c r="E3633" s="20" t="s">
        <v>21</v>
      </c>
      <c r="F3633" s="19" t="s">
        <v>21</v>
      </c>
      <c r="G3633" s="180">
        <v>89787</v>
      </c>
      <c r="H3633" s="21" t="s">
        <v>5306</v>
      </c>
      <c r="I3633" s="19" t="s">
        <v>15692</v>
      </c>
      <c r="J3633" s="19" t="s">
        <v>23</v>
      </c>
      <c r="K3633" s="20" t="s">
        <v>14376</v>
      </c>
      <c r="L3633" s="19" t="s">
        <v>25</v>
      </c>
    </row>
    <row r="3634" spans="1:12" x14ac:dyDescent="0.25">
      <c r="A3634" s="19" t="s">
        <v>4490</v>
      </c>
      <c r="B3634" s="19" t="s">
        <v>4491</v>
      </c>
      <c r="C3634" s="19" t="s">
        <v>3600</v>
      </c>
      <c r="D3634" s="19" t="s">
        <v>4798</v>
      </c>
      <c r="E3634" s="20" t="s">
        <v>21</v>
      </c>
      <c r="F3634" s="19" t="s">
        <v>21</v>
      </c>
      <c r="G3634" s="180">
        <v>89788</v>
      </c>
      <c r="H3634" s="21" t="s">
        <v>5307</v>
      </c>
      <c r="I3634" s="19" t="s">
        <v>15692</v>
      </c>
      <c r="J3634" s="19" t="s">
        <v>23</v>
      </c>
      <c r="K3634" s="20" t="s">
        <v>9591</v>
      </c>
      <c r="L3634" s="19" t="s">
        <v>25</v>
      </c>
    </row>
    <row r="3635" spans="1:12" x14ac:dyDescent="0.25">
      <c r="A3635" s="19" t="s">
        <v>4490</v>
      </c>
      <c r="B3635" s="19" t="s">
        <v>4491</v>
      </c>
      <c r="C3635" s="19" t="s">
        <v>3600</v>
      </c>
      <c r="D3635" s="19" t="s">
        <v>4798</v>
      </c>
      <c r="E3635" s="20" t="s">
        <v>21</v>
      </c>
      <c r="F3635" s="19" t="s">
        <v>21</v>
      </c>
      <c r="G3635" s="180">
        <v>89789</v>
      </c>
      <c r="H3635" s="21" t="s">
        <v>5309</v>
      </c>
      <c r="I3635" s="19" t="s">
        <v>15692</v>
      </c>
      <c r="J3635" s="19" t="s">
        <v>23</v>
      </c>
      <c r="K3635" s="20" t="s">
        <v>14377</v>
      </c>
      <c r="L3635" s="19" t="s">
        <v>25</v>
      </c>
    </row>
    <row r="3636" spans="1:12" x14ac:dyDescent="0.25">
      <c r="A3636" s="19" t="s">
        <v>4490</v>
      </c>
      <c r="B3636" s="19" t="s">
        <v>4491</v>
      </c>
      <c r="C3636" s="19" t="s">
        <v>3600</v>
      </c>
      <c r="D3636" s="19" t="s">
        <v>4798</v>
      </c>
      <c r="E3636" s="20" t="s">
        <v>21</v>
      </c>
      <c r="F3636" s="19" t="s">
        <v>21</v>
      </c>
      <c r="G3636" s="180">
        <v>89790</v>
      </c>
      <c r="H3636" s="21" t="s">
        <v>5311</v>
      </c>
      <c r="I3636" s="19" t="s">
        <v>15692</v>
      </c>
      <c r="J3636" s="19" t="s">
        <v>23</v>
      </c>
      <c r="K3636" s="20" t="s">
        <v>14378</v>
      </c>
      <c r="L3636" s="19" t="s">
        <v>25</v>
      </c>
    </row>
    <row r="3637" spans="1:12" x14ac:dyDescent="0.25">
      <c r="A3637" s="19" t="s">
        <v>4490</v>
      </c>
      <c r="B3637" s="19" t="s">
        <v>4491</v>
      </c>
      <c r="C3637" s="19" t="s">
        <v>3600</v>
      </c>
      <c r="D3637" s="19" t="s">
        <v>4798</v>
      </c>
      <c r="E3637" s="20" t="s">
        <v>21</v>
      </c>
      <c r="F3637" s="19" t="s">
        <v>21</v>
      </c>
      <c r="G3637" s="180">
        <v>89791</v>
      </c>
      <c r="H3637" s="21" t="s">
        <v>5312</v>
      </c>
      <c r="I3637" s="19" t="s">
        <v>15692</v>
      </c>
      <c r="J3637" s="19" t="s">
        <v>23</v>
      </c>
      <c r="K3637" s="20" t="s">
        <v>2878</v>
      </c>
      <c r="L3637" s="19" t="s">
        <v>25</v>
      </c>
    </row>
    <row r="3638" spans="1:12" x14ac:dyDescent="0.25">
      <c r="A3638" s="19" t="s">
        <v>4490</v>
      </c>
      <c r="B3638" s="19" t="s">
        <v>4491</v>
      </c>
      <c r="C3638" s="19" t="s">
        <v>3600</v>
      </c>
      <c r="D3638" s="19" t="s">
        <v>4798</v>
      </c>
      <c r="E3638" s="20" t="s">
        <v>21</v>
      </c>
      <c r="F3638" s="19" t="s">
        <v>21</v>
      </c>
      <c r="G3638" s="180">
        <v>89792</v>
      </c>
      <c r="H3638" s="21" t="s">
        <v>5313</v>
      </c>
      <c r="I3638" s="19" t="s">
        <v>15692</v>
      </c>
      <c r="J3638" s="19" t="s">
        <v>23</v>
      </c>
      <c r="K3638" s="20" t="s">
        <v>11545</v>
      </c>
      <c r="L3638" s="19" t="s">
        <v>25</v>
      </c>
    </row>
    <row r="3639" spans="1:12" x14ac:dyDescent="0.25">
      <c r="A3639" s="19" t="s">
        <v>4490</v>
      </c>
      <c r="B3639" s="19" t="s">
        <v>4491</v>
      </c>
      <c r="C3639" s="19" t="s">
        <v>3600</v>
      </c>
      <c r="D3639" s="19" t="s">
        <v>4798</v>
      </c>
      <c r="E3639" s="20" t="s">
        <v>21</v>
      </c>
      <c r="F3639" s="19" t="s">
        <v>21</v>
      </c>
      <c r="G3639" s="180">
        <v>89793</v>
      </c>
      <c r="H3639" s="21" t="s">
        <v>5314</v>
      </c>
      <c r="I3639" s="19" t="s">
        <v>15692</v>
      </c>
      <c r="J3639" s="19" t="s">
        <v>23</v>
      </c>
      <c r="K3639" s="20" t="s">
        <v>14379</v>
      </c>
      <c r="L3639" s="19" t="s">
        <v>25</v>
      </c>
    </row>
    <row r="3640" spans="1:12" x14ac:dyDescent="0.25">
      <c r="A3640" s="19" t="s">
        <v>4490</v>
      </c>
      <c r="B3640" s="19" t="s">
        <v>4491</v>
      </c>
      <c r="C3640" s="19" t="s">
        <v>3600</v>
      </c>
      <c r="D3640" s="19" t="s">
        <v>4798</v>
      </c>
      <c r="E3640" s="20" t="s">
        <v>21</v>
      </c>
      <c r="F3640" s="19" t="s">
        <v>21</v>
      </c>
      <c r="G3640" s="180">
        <v>89794</v>
      </c>
      <c r="H3640" s="21" t="s">
        <v>5315</v>
      </c>
      <c r="I3640" s="19" t="s">
        <v>15692</v>
      </c>
      <c r="J3640" s="19" t="s">
        <v>23</v>
      </c>
      <c r="K3640" s="20" t="s">
        <v>14380</v>
      </c>
      <c r="L3640" s="19" t="s">
        <v>25</v>
      </c>
    </row>
    <row r="3641" spans="1:12" x14ac:dyDescent="0.25">
      <c r="A3641" s="19" t="s">
        <v>4490</v>
      </c>
      <c r="B3641" s="19" t="s">
        <v>4491</v>
      </c>
      <c r="C3641" s="19" t="s">
        <v>3600</v>
      </c>
      <c r="D3641" s="19" t="s">
        <v>4798</v>
      </c>
      <c r="E3641" s="20" t="s">
        <v>21</v>
      </c>
      <c r="F3641" s="19" t="s">
        <v>21</v>
      </c>
      <c r="G3641" s="180">
        <v>89795</v>
      </c>
      <c r="H3641" s="21" t="s">
        <v>5316</v>
      </c>
      <c r="I3641" s="19" t="s">
        <v>15692</v>
      </c>
      <c r="J3641" s="19" t="s">
        <v>23</v>
      </c>
      <c r="K3641" s="20" t="s">
        <v>12664</v>
      </c>
      <c r="L3641" s="19" t="s">
        <v>25</v>
      </c>
    </row>
    <row r="3642" spans="1:12" x14ac:dyDescent="0.25">
      <c r="A3642" s="19" t="s">
        <v>4490</v>
      </c>
      <c r="B3642" s="19" t="s">
        <v>4491</v>
      </c>
      <c r="C3642" s="19" t="s">
        <v>3600</v>
      </c>
      <c r="D3642" s="19" t="s">
        <v>4798</v>
      </c>
      <c r="E3642" s="20" t="s">
        <v>21</v>
      </c>
      <c r="F3642" s="19" t="s">
        <v>21</v>
      </c>
      <c r="G3642" s="180">
        <v>89796</v>
      </c>
      <c r="H3642" s="21" t="s">
        <v>5318</v>
      </c>
      <c r="I3642" s="19" t="s">
        <v>15692</v>
      </c>
      <c r="J3642" s="19" t="s">
        <v>23</v>
      </c>
      <c r="K3642" s="20" t="s">
        <v>6618</v>
      </c>
      <c r="L3642" s="19" t="s">
        <v>25</v>
      </c>
    </row>
    <row r="3643" spans="1:12" x14ac:dyDescent="0.25">
      <c r="A3643" s="19" t="s">
        <v>4490</v>
      </c>
      <c r="B3643" s="19" t="s">
        <v>4491</v>
      </c>
      <c r="C3643" s="19" t="s">
        <v>3600</v>
      </c>
      <c r="D3643" s="19" t="s">
        <v>4798</v>
      </c>
      <c r="E3643" s="20" t="s">
        <v>21</v>
      </c>
      <c r="F3643" s="19" t="s">
        <v>21</v>
      </c>
      <c r="G3643" s="180">
        <v>89797</v>
      </c>
      <c r="H3643" s="21" t="s">
        <v>5320</v>
      </c>
      <c r="I3643" s="19" t="s">
        <v>15692</v>
      </c>
      <c r="J3643" s="19" t="s">
        <v>23</v>
      </c>
      <c r="K3643" s="20" t="s">
        <v>14381</v>
      </c>
      <c r="L3643" s="19" t="s">
        <v>25</v>
      </c>
    </row>
    <row r="3644" spans="1:12" x14ac:dyDescent="0.25">
      <c r="A3644" s="19" t="s">
        <v>4490</v>
      </c>
      <c r="B3644" s="19" t="s">
        <v>4491</v>
      </c>
      <c r="C3644" s="19" t="s">
        <v>3600</v>
      </c>
      <c r="D3644" s="19" t="s">
        <v>4798</v>
      </c>
      <c r="E3644" s="20" t="s">
        <v>21</v>
      </c>
      <c r="F3644" s="19" t="s">
        <v>21</v>
      </c>
      <c r="G3644" s="180">
        <v>89801</v>
      </c>
      <c r="H3644" s="21" t="s">
        <v>5321</v>
      </c>
      <c r="I3644" s="19" t="s">
        <v>15692</v>
      </c>
      <c r="J3644" s="19" t="s">
        <v>23</v>
      </c>
      <c r="K3644" s="20" t="s">
        <v>10289</v>
      </c>
      <c r="L3644" s="19" t="s">
        <v>25</v>
      </c>
    </row>
    <row r="3645" spans="1:12" x14ac:dyDescent="0.25">
      <c r="A3645" s="19" t="s">
        <v>4490</v>
      </c>
      <c r="B3645" s="19" t="s">
        <v>4491</v>
      </c>
      <c r="C3645" s="19" t="s">
        <v>3600</v>
      </c>
      <c r="D3645" s="19" t="s">
        <v>4798</v>
      </c>
      <c r="E3645" s="20" t="s">
        <v>21</v>
      </c>
      <c r="F3645" s="19" t="s">
        <v>21</v>
      </c>
      <c r="G3645" s="180">
        <v>89802</v>
      </c>
      <c r="H3645" s="21" t="s">
        <v>5322</v>
      </c>
      <c r="I3645" s="19" t="s">
        <v>15692</v>
      </c>
      <c r="J3645" s="19" t="s">
        <v>23</v>
      </c>
      <c r="K3645" s="20" t="s">
        <v>3123</v>
      </c>
      <c r="L3645" s="19" t="s">
        <v>25</v>
      </c>
    </row>
    <row r="3646" spans="1:12" x14ac:dyDescent="0.25">
      <c r="A3646" s="19" t="s">
        <v>4490</v>
      </c>
      <c r="B3646" s="19" t="s">
        <v>4491</v>
      </c>
      <c r="C3646" s="19" t="s">
        <v>3600</v>
      </c>
      <c r="D3646" s="19" t="s">
        <v>4798</v>
      </c>
      <c r="E3646" s="20" t="s">
        <v>21</v>
      </c>
      <c r="F3646" s="19" t="s">
        <v>21</v>
      </c>
      <c r="G3646" s="180">
        <v>89803</v>
      </c>
      <c r="H3646" s="21" t="s">
        <v>5323</v>
      </c>
      <c r="I3646" s="19" t="s">
        <v>15692</v>
      </c>
      <c r="J3646" s="19" t="s">
        <v>23</v>
      </c>
      <c r="K3646" s="20" t="s">
        <v>3849</v>
      </c>
      <c r="L3646" s="19" t="s">
        <v>25</v>
      </c>
    </row>
    <row r="3647" spans="1:12" x14ac:dyDescent="0.25">
      <c r="A3647" s="19" t="s">
        <v>4490</v>
      </c>
      <c r="B3647" s="19" t="s">
        <v>4491</v>
      </c>
      <c r="C3647" s="19" t="s">
        <v>3600</v>
      </c>
      <c r="D3647" s="19" t="s">
        <v>4798</v>
      </c>
      <c r="E3647" s="20" t="s">
        <v>21</v>
      </c>
      <c r="F3647" s="19" t="s">
        <v>21</v>
      </c>
      <c r="G3647" s="180">
        <v>89804</v>
      </c>
      <c r="H3647" s="21" t="s">
        <v>5325</v>
      </c>
      <c r="I3647" s="19" t="s">
        <v>15692</v>
      </c>
      <c r="J3647" s="19" t="s">
        <v>23</v>
      </c>
      <c r="K3647" s="20" t="s">
        <v>3210</v>
      </c>
      <c r="L3647" s="19" t="s">
        <v>25</v>
      </c>
    </row>
    <row r="3648" spans="1:12" x14ac:dyDescent="0.25">
      <c r="A3648" s="19" t="s">
        <v>4490</v>
      </c>
      <c r="B3648" s="19" t="s">
        <v>4491</v>
      </c>
      <c r="C3648" s="19" t="s">
        <v>3600</v>
      </c>
      <c r="D3648" s="19" t="s">
        <v>4798</v>
      </c>
      <c r="E3648" s="20" t="s">
        <v>21</v>
      </c>
      <c r="F3648" s="19" t="s">
        <v>21</v>
      </c>
      <c r="G3648" s="180">
        <v>89805</v>
      </c>
      <c r="H3648" s="21" t="s">
        <v>5327</v>
      </c>
      <c r="I3648" s="19" t="s">
        <v>15692</v>
      </c>
      <c r="J3648" s="19" t="s">
        <v>23</v>
      </c>
      <c r="K3648" s="20" t="s">
        <v>5919</v>
      </c>
      <c r="L3648" s="19" t="s">
        <v>25</v>
      </c>
    </row>
    <row r="3649" spans="1:12" x14ac:dyDescent="0.25">
      <c r="A3649" s="19" t="s">
        <v>4490</v>
      </c>
      <c r="B3649" s="19" t="s">
        <v>4491</v>
      </c>
      <c r="C3649" s="19" t="s">
        <v>3600</v>
      </c>
      <c r="D3649" s="19" t="s">
        <v>4798</v>
      </c>
      <c r="E3649" s="20" t="s">
        <v>21</v>
      </c>
      <c r="F3649" s="19" t="s">
        <v>21</v>
      </c>
      <c r="G3649" s="180">
        <v>89806</v>
      </c>
      <c r="H3649" s="21" t="s">
        <v>5328</v>
      </c>
      <c r="I3649" s="19" t="s">
        <v>15692</v>
      </c>
      <c r="J3649" s="19" t="s">
        <v>23</v>
      </c>
      <c r="K3649" s="20" t="s">
        <v>2522</v>
      </c>
      <c r="L3649" s="19" t="s">
        <v>25</v>
      </c>
    </row>
    <row r="3650" spans="1:12" x14ac:dyDescent="0.25">
      <c r="A3650" s="19" t="s">
        <v>4490</v>
      </c>
      <c r="B3650" s="19" t="s">
        <v>4491</v>
      </c>
      <c r="C3650" s="19" t="s">
        <v>3600</v>
      </c>
      <c r="D3650" s="19" t="s">
        <v>4798</v>
      </c>
      <c r="E3650" s="20" t="s">
        <v>21</v>
      </c>
      <c r="F3650" s="19" t="s">
        <v>21</v>
      </c>
      <c r="G3650" s="180">
        <v>89807</v>
      </c>
      <c r="H3650" s="21" t="s">
        <v>5330</v>
      </c>
      <c r="I3650" s="19" t="s">
        <v>15692</v>
      </c>
      <c r="J3650" s="19" t="s">
        <v>23</v>
      </c>
      <c r="K3650" s="20" t="s">
        <v>14382</v>
      </c>
      <c r="L3650" s="19" t="s">
        <v>25</v>
      </c>
    </row>
    <row r="3651" spans="1:12" x14ac:dyDescent="0.25">
      <c r="A3651" s="19" t="s">
        <v>4490</v>
      </c>
      <c r="B3651" s="19" t="s">
        <v>4491</v>
      </c>
      <c r="C3651" s="19" t="s">
        <v>3600</v>
      </c>
      <c r="D3651" s="19" t="s">
        <v>4798</v>
      </c>
      <c r="E3651" s="20" t="s">
        <v>21</v>
      </c>
      <c r="F3651" s="19" t="s">
        <v>21</v>
      </c>
      <c r="G3651" s="180">
        <v>89808</v>
      </c>
      <c r="H3651" s="21" t="s">
        <v>5331</v>
      </c>
      <c r="I3651" s="19" t="s">
        <v>15692</v>
      </c>
      <c r="J3651" s="19" t="s">
        <v>23</v>
      </c>
      <c r="K3651" s="20" t="s">
        <v>683</v>
      </c>
      <c r="L3651" s="19" t="s">
        <v>25</v>
      </c>
    </row>
    <row r="3652" spans="1:12" x14ac:dyDescent="0.25">
      <c r="A3652" s="19" t="s">
        <v>4490</v>
      </c>
      <c r="B3652" s="19" t="s">
        <v>4491</v>
      </c>
      <c r="C3652" s="19" t="s">
        <v>3600</v>
      </c>
      <c r="D3652" s="19" t="s">
        <v>4798</v>
      </c>
      <c r="E3652" s="20" t="s">
        <v>21</v>
      </c>
      <c r="F3652" s="19" t="s">
        <v>21</v>
      </c>
      <c r="G3652" s="180">
        <v>89809</v>
      </c>
      <c r="H3652" s="21" t="s">
        <v>5333</v>
      </c>
      <c r="I3652" s="19" t="s">
        <v>15692</v>
      </c>
      <c r="J3652" s="19" t="s">
        <v>23</v>
      </c>
      <c r="K3652" s="20" t="s">
        <v>3213</v>
      </c>
      <c r="L3652" s="19" t="s">
        <v>25</v>
      </c>
    </row>
    <row r="3653" spans="1:12" x14ac:dyDescent="0.25">
      <c r="A3653" s="19" t="s">
        <v>4490</v>
      </c>
      <c r="B3653" s="19" t="s">
        <v>4491</v>
      </c>
      <c r="C3653" s="19" t="s">
        <v>3600</v>
      </c>
      <c r="D3653" s="19" t="s">
        <v>4798</v>
      </c>
      <c r="E3653" s="20" t="s">
        <v>21</v>
      </c>
      <c r="F3653" s="19" t="s">
        <v>21</v>
      </c>
      <c r="G3653" s="180">
        <v>89810</v>
      </c>
      <c r="H3653" s="21" t="s">
        <v>5334</v>
      </c>
      <c r="I3653" s="19" t="s">
        <v>15692</v>
      </c>
      <c r="J3653" s="19" t="s">
        <v>23</v>
      </c>
      <c r="K3653" s="20" t="s">
        <v>4788</v>
      </c>
      <c r="L3653" s="19" t="s">
        <v>25</v>
      </c>
    </row>
    <row r="3654" spans="1:12" x14ac:dyDescent="0.25">
      <c r="A3654" s="19" t="s">
        <v>4490</v>
      </c>
      <c r="B3654" s="19" t="s">
        <v>4491</v>
      </c>
      <c r="C3654" s="19" t="s">
        <v>3600</v>
      </c>
      <c r="D3654" s="19" t="s">
        <v>4798</v>
      </c>
      <c r="E3654" s="20" t="s">
        <v>21</v>
      </c>
      <c r="F3654" s="19" t="s">
        <v>21</v>
      </c>
      <c r="G3654" s="180">
        <v>89811</v>
      </c>
      <c r="H3654" s="21" t="s">
        <v>5335</v>
      </c>
      <c r="I3654" s="19" t="s">
        <v>15692</v>
      </c>
      <c r="J3654" s="19" t="s">
        <v>23</v>
      </c>
      <c r="K3654" s="20" t="s">
        <v>14383</v>
      </c>
      <c r="L3654" s="19" t="s">
        <v>25</v>
      </c>
    </row>
    <row r="3655" spans="1:12" x14ac:dyDescent="0.25">
      <c r="A3655" s="19" t="s">
        <v>4490</v>
      </c>
      <c r="B3655" s="19" t="s">
        <v>4491</v>
      </c>
      <c r="C3655" s="19" t="s">
        <v>3600</v>
      </c>
      <c r="D3655" s="19" t="s">
        <v>4798</v>
      </c>
      <c r="E3655" s="20" t="s">
        <v>21</v>
      </c>
      <c r="F3655" s="19" t="s">
        <v>21</v>
      </c>
      <c r="G3655" s="180">
        <v>89812</v>
      </c>
      <c r="H3655" s="21" t="s">
        <v>5337</v>
      </c>
      <c r="I3655" s="19" t="s">
        <v>15692</v>
      </c>
      <c r="J3655" s="19" t="s">
        <v>23</v>
      </c>
      <c r="K3655" s="20" t="s">
        <v>5499</v>
      </c>
      <c r="L3655" s="19" t="s">
        <v>25</v>
      </c>
    </row>
    <row r="3656" spans="1:12" x14ac:dyDescent="0.25">
      <c r="A3656" s="19" t="s">
        <v>4490</v>
      </c>
      <c r="B3656" s="19" t="s">
        <v>4491</v>
      </c>
      <c r="C3656" s="19" t="s">
        <v>3600</v>
      </c>
      <c r="D3656" s="19" t="s">
        <v>4798</v>
      </c>
      <c r="E3656" s="20" t="s">
        <v>21</v>
      </c>
      <c r="F3656" s="19" t="s">
        <v>21</v>
      </c>
      <c r="G3656" s="180">
        <v>89813</v>
      </c>
      <c r="H3656" s="21" t="s">
        <v>5338</v>
      </c>
      <c r="I3656" s="19" t="s">
        <v>15692</v>
      </c>
      <c r="J3656" s="19" t="s">
        <v>23</v>
      </c>
      <c r="K3656" s="20" t="s">
        <v>3604</v>
      </c>
      <c r="L3656" s="19" t="s">
        <v>25</v>
      </c>
    </row>
    <row r="3657" spans="1:12" x14ac:dyDescent="0.25">
      <c r="A3657" s="19" t="s">
        <v>4490</v>
      </c>
      <c r="B3657" s="19" t="s">
        <v>4491</v>
      </c>
      <c r="C3657" s="19" t="s">
        <v>3600</v>
      </c>
      <c r="D3657" s="19" t="s">
        <v>4798</v>
      </c>
      <c r="E3657" s="20" t="s">
        <v>21</v>
      </c>
      <c r="F3657" s="19" t="s">
        <v>21</v>
      </c>
      <c r="G3657" s="180">
        <v>89814</v>
      </c>
      <c r="H3657" s="21" t="s">
        <v>5340</v>
      </c>
      <c r="I3657" s="19" t="s">
        <v>15692</v>
      </c>
      <c r="J3657" s="19" t="s">
        <v>23</v>
      </c>
      <c r="K3657" s="20" t="s">
        <v>14384</v>
      </c>
      <c r="L3657" s="19" t="s">
        <v>25</v>
      </c>
    </row>
    <row r="3658" spans="1:12" x14ac:dyDescent="0.25">
      <c r="A3658" s="19" t="s">
        <v>4490</v>
      </c>
      <c r="B3658" s="19" t="s">
        <v>4491</v>
      </c>
      <c r="C3658" s="19" t="s">
        <v>3600</v>
      </c>
      <c r="D3658" s="19" t="s">
        <v>4798</v>
      </c>
      <c r="E3658" s="20" t="s">
        <v>21</v>
      </c>
      <c r="F3658" s="19" t="s">
        <v>21</v>
      </c>
      <c r="G3658" s="180">
        <v>89815</v>
      </c>
      <c r="H3658" s="21" t="s">
        <v>5341</v>
      </c>
      <c r="I3658" s="19" t="s">
        <v>15692</v>
      </c>
      <c r="J3658" s="19" t="s">
        <v>23</v>
      </c>
      <c r="K3658" s="20" t="s">
        <v>14385</v>
      </c>
      <c r="L3658" s="19" t="s">
        <v>25</v>
      </c>
    </row>
    <row r="3659" spans="1:12" x14ac:dyDescent="0.25">
      <c r="A3659" s="19" t="s">
        <v>4490</v>
      </c>
      <c r="B3659" s="19" t="s">
        <v>4491</v>
      </c>
      <c r="C3659" s="19" t="s">
        <v>3600</v>
      </c>
      <c r="D3659" s="19" t="s">
        <v>4798</v>
      </c>
      <c r="E3659" s="20" t="s">
        <v>21</v>
      </c>
      <c r="F3659" s="19" t="s">
        <v>21</v>
      </c>
      <c r="G3659" s="180">
        <v>89816</v>
      </c>
      <c r="H3659" s="21" t="s">
        <v>5343</v>
      </c>
      <c r="I3659" s="19" t="s">
        <v>15692</v>
      </c>
      <c r="J3659" s="19" t="s">
        <v>23</v>
      </c>
      <c r="K3659" s="20" t="s">
        <v>617</v>
      </c>
      <c r="L3659" s="19" t="s">
        <v>25</v>
      </c>
    </row>
    <row r="3660" spans="1:12" x14ac:dyDescent="0.25">
      <c r="A3660" s="19" t="s">
        <v>4490</v>
      </c>
      <c r="B3660" s="19" t="s">
        <v>4491</v>
      </c>
      <c r="C3660" s="19" t="s">
        <v>3600</v>
      </c>
      <c r="D3660" s="19" t="s">
        <v>4798</v>
      </c>
      <c r="E3660" s="20" t="s">
        <v>21</v>
      </c>
      <c r="F3660" s="19" t="s">
        <v>21</v>
      </c>
      <c r="G3660" s="180">
        <v>89817</v>
      </c>
      <c r="H3660" s="21" t="s">
        <v>5344</v>
      </c>
      <c r="I3660" s="19" t="s">
        <v>15692</v>
      </c>
      <c r="J3660" s="19" t="s">
        <v>23</v>
      </c>
      <c r="K3660" s="20" t="s">
        <v>3780</v>
      </c>
      <c r="L3660" s="19" t="s">
        <v>25</v>
      </c>
    </row>
    <row r="3661" spans="1:12" x14ac:dyDescent="0.25">
      <c r="A3661" s="19" t="s">
        <v>4490</v>
      </c>
      <c r="B3661" s="19" t="s">
        <v>4491</v>
      </c>
      <c r="C3661" s="19" t="s">
        <v>3600</v>
      </c>
      <c r="D3661" s="19" t="s">
        <v>4798</v>
      </c>
      <c r="E3661" s="20" t="s">
        <v>21</v>
      </c>
      <c r="F3661" s="19" t="s">
        <v>21</v>
      </c>
      <c r="G3661" s="180">
        <v>89818</v>
      </c>
      <c r="H3661" s="21" t="s">
        <v>5345</v>
      </c>
      <c r="I3661" s="19" t="s">
        <v>15692</v>
      </c>
      <c r="J3661" s="19" t="s">
        <v>23</v>
      </c>
      <c r="K3661" s="20" t="s">
        <v>14386</v>
      </c>
      <c r="L3661" s="19" t="s">
        <v>25</v>
      </c>
    </row>
    <row r="3662" spans="1:12" x14ac:dyDescent="0.25">
      <c r="A3662" s="19" t="s">
        <v>4490</v>
      </c>
      <c r="B3662" s="19" t="s">
        <v>4491</v>
      </c>
      <c r="C3662" s="19" t="s">
        <v>3600</v>
      </c>
      <c r="D3662" s="19" t="s">
        <v>4798</v>
      </c>
      <c r="E3662" s="20" t="s">
        <v>21</v>
      </c>
      <c r="F3662" s="19" t="s">
        <v>21</v>
      </c>
      <c r="G3662" s="180">
        <v>89819</v>
      </c>
      <c r="H3662" s="21" t="s">
        <v>5346</v>
      </c>
      <c r="I3662" s="19" t="s">
        <v>15692</v>
      </c>
      <c r="J3662" s="19" t="s">
        <v>23</v>
      </c>
      <c r="K3662" s="20" t="s">
        <v>14387</v>
      </c>
      <c r="L3662" s="19" t="s">
        <v>25</v>
      </c>
    </row>
    <row r="3663" spans="1:12" x14ac:dyDescent="0.25">
      <c r="A3663" s="19" t="s">
        <v>4490</v>
      </c>
      <c r="B3663" s="19" t="s">
        <v>4491</v>
      </c>
      <c r="C3663" s="19" t="s">
        <v>3600</v>
      </c>
      <c r="D3663" s="19" t="s">
        <v>4798</v>
      </c>
      <c r="E3663" s="20" t="s">
        <v>21</v>
      </c>
      <c r="F3663" s="19" t="s">
        <v>21</v>
      </c>
      <c r="G3663" s="180">
        <v>89820</v>
      </c>
      <c r="H3663" s="21" t="s">
        <v>5347</v>
      </c>
      <c r="I3663" s="19" t="s">
        <v>15692</v>
      </c>
      <c r="J3663" s="19" t="s">
        <v>23</v>
      </c>
      <c r="K3663" s="20" t="s">
        <v>14388</v>
      </c>
      <c r="L3663" s="19" t="s">
        <v>25</v>
      </c>
    </row>
    <row r="3664" spans="1:12" x14ac:dyDescent="0.25">
      <c r="A3664" s="19" t="s">
        <v>4490</v>
      </c>
      <c r="B3664" s="19" t="s">
        <v>4491</v>
      </c>
      <c r="C3664" s="19" t="s">
        <v>3600</v>
      </c>
      <c r="D3664" s="19" t="s">
        <v>4798</v>
      </c>
      <c r="E3664" s="20" t="s">
        <v>21</v>
      </c>
      <c r="F3664" s="19" t="s">
        <v>21</v>
      </c>
      <c r="G3664" s="180">
        <v>89821</v>
      </c>
      <c r="H3664" s="21" t="s">
        <v>5348</v>
      </c>
      <c r="I3664" s="19" t="s">
        <v>15692</v>
      </c>
      <c r="J3664" s="19" t="s">
        <v>23</v>
      </c>
      <c r="K3664" s="20" t="s">
        <v>5416</v>
      </c>
      <c r="L3664" s="19" t="s">
        <v>25</v>
      </c>
    </row>
    <row r="3665" spans="1:12" x14ac:dyDescent="0.25">
      <c r="A3665" s="19" t="s">
        <v>4490</v>
      </c>
      <c r="B3665" s="19" t="s">
        <v>4491</v>
      </c>
      <c r="C3665" s="19" t="s">
        <v>3600</v>
      </c>
      <c r="D3665" s="19" t="s">
        <v>4798</v>
      </c>
      <c r="E3665" s="20" t="s">
        <v>21</v>
      </c>
      <c r="F3665" s="19" t="s">
        <v>21</v>
      </c>
      <c r="G3665" s="180">
        <v>89822</v>
      </c>
      <c r="H3665" s="21" t="s">
        <v>5350</v>
      </c>
      <c r="I3665" s="19" t="s">
        <v>15692</v>
      </c>
      <c r="J3665" s="19" t="s">
        <v>23</v>
      </c>
      <c r="K3665" s="20" t="s">
        <v>9755</v>
      </c>
      <c r="L3665" s="19" t="s">
        <v>25</v>
      </c>
    </row>
    <row r="3666" spans="1:12" x14ac:dyDescent="0.25">
      <c r="A3666" s="19" t="s">
        <v>4490</v>
      </c>
      <c r="B3666" s="19" t="s">
        <v>4491</v>
      </c>
      <c r="C3666" s="19" t="s">
        <v>3600</v>
      </c>
      <c r="D3666" s="19" t="s">
        <v>4798</v>
      </c>
      <c r="E3666" s="20" t="s">
        <v>21</v>
      </c>
      <c r="F3666" s="19" t="s">
        <v>21</v>
      </c>
      <c r="G3666" s="180">
        <v>89823</v>
      </c>
      <c r="H3666" s="21" t="s">
        <v>5351</v>
      </c>
      <c r="I3666" s="19" t="s">
        <v>15692</v>
      </c>
      <c r="J3666" s="19" t="s">
        <v>23</v>
      </c>
      <c r="K3666" s="20" t="s">
        <v>5678</v>
      </c>
      <c r="L3666" s="19" t="s">
        <v>25</v>
      </c>
    </row>
    <row r="3667" spans="1:12" x14ac:dyDescent="0.25">
      <c r="A3667" s="19" t="s">
        <v>4490</v>
      </c>
      <c r="B3667" s="19" t="s">
        <v>4491</v>
      </c>
      <c r="C3667" s="19" t="s">
        <v>3600</v>
      </c>
      <c r="D3667" s="19" t="s">
        <v>4798</v>
      </c>
      <c r="E3667" s="20" t="s">
        <v>21</v>
      </c>
      <c r="F3667" s="19" t="s">
        <v>21</v>
      </c>
      <c r="G3667" s="180">
        <v>89824</v>
      </c>
      <c r="H3667" s="21" t="s">
        <v>5352</v>
      </c>
      <c r="I3667" s="19" t="s">
        <v>15692</v>
      </c>
      <c r="J3667" s="19" t="s">
        <v>23</v>
      </c>
      <c r="K3667" s="20" t="s">
        <v>14389</v>
      </c>
      <c r="L3667" s="19" t="s">
        <v>25</v>
      </c>
    </row>
    <row r="3668" spans="1:12" x14ac:dyDescent="0.25">
      <c r="A3668" s="19" t="s">
        <v>4490</v>
      </c>
      <c r="B3668" s="19" t="s">
        <v>4491</v>
      </c>
      <c r="C3668" s="19" t="s">
        <v>3600</v>
      </c>
      <c r="D3668" s="19" t="s">
        <v>4798</v>
      </c>
      <c r="E3668" s="20" t="s">
        <v>21</v>
      </c>
      <c r="F3668" s="19" t="s">
        <v>21</v>
      </c>
      <c r="G3668" s="180">
        <v>89825</v>
      </c>
      <c r="H3668" s="21" t="s">
        <v>5353</v>
      </c>
      <c r="I3668" s="19" t="s">
        <v>15692</v>
      </c>
      <c r="J3668" s="19" t="s">
        <v>23</v>
      </c>
      <c r="K3668" s="20" t="s">
        <v>6796</v>
      </c>
      <c r="L3668" s="19" t="s">
        <v>25</v>
      </c>
    </row>
    <row r="3669" spans="1:12" x14ac:dyDescent="0.25">
      <c r="A3669" s="19" t="s">
        <v>4490</v>
      </c>
      <c r="B3669" s="19" t="s">
        <v>4491</v>
      </c>
      <c r="C3669" s="19" t="s">
        <v>3600</v>
      </c>
      <c r="D3669" s="19" t="s">
        <v>4798</v>
      </c>
      <c r="E3669" s="20" t="s">
        <v>21</v>
      </c>
      <c r="F3669" s="19" t="s">
        <v>21</v>
      </c>
      <c r="G3669" s="180">
        <v>89826</v>
      </c>
      <c r="H3669" s="21" t="s">
        <v>5354</v>
      </c>
      <c r="I3669" s="19" t="s">
        <v>15692</v>
      </c>
      <c r="J3669" s="19" t="s">
        <v>23</v>
      </c>
      <c r="K3669" s="20" t="s">
        <v>8002</v>
      </c>
      <c r="L3669" s="19" t="s">
        <v>25</v>
      </c>
    </row>
    <row r="3670" spans="1:12" x14ac:dyDescent="0.25">
      <c r="A3670" s="19" t="s">
        <v>4490</v>
      </c>
      <c r="B3670" s="19" t="s">
        <v>4491</v>
      </c>
      <c r="C3670" s="19" t="s">
        <v>3600</v>
      </c>
      <c r="D3670" s="19" t="s">
        <v>4798</v>
      </c>
      <c r="E3670" s="20" t="s">
        <v>21</v>
      </c>
      <c r="F3670" s="19" t="s">
        <v>21</v>
      </c>
      <c r="G3670" s="180">
        <v>89827</v>
      </c>
      <c r="H3670" s="21" t="s">
        <v>5356</v>
      </c>
      <c r="I3670" s="19" t="s">
        <v>15692</v>
      </c>
      <c r="J3670" s="19" t="s">
        <v>23</v>
      </c>
      <c r="K3670" s="20" t="s">
        <v>578</v>
      </c>
      <c r="L3670" s="19" t="s">
        <v>25</v>
      </c>
    </row>
    <row r="3671" spans="1:12" x14ac:dyDescent="0.25">
      <c r="A3671" s="19" t="s">
        <v>4490</v>
      </c>
      <c r="B3671" s="19" t="s">
        <v>4491</v>
      </c>
      <c r="C3671" s="19" t="s">
        <v>3600</v>
      </c>
      <c r="D3671" s="19" t="s">
        <v>4798</v>
      </c>
      <c r="E3671" s="20" t="s">
        <v>21</v>
      </c>
      <c r="F3671" s="19" t="s">
        <v>21</v>
      </c>
      <c r="G3671" s="180">
        <v>89828</v>
      </c>
      <c r="H3671" s="21" t="s">
        <v>5357</v>
      </c>
      <c r="I3671" s="19" t="s">
        <v>15692</v>
      </c>
      <c r="J3671" s="19" t="s">
        <v>23</v>
      </c>
      <c r="K3671" s="20" t="s">
        <v>1357</v>
      </c>
      <c r="L3671" s="19" t="s">
        <v>25</v>
      </c>
    </row>
    <row r="3672" spans="1:12" x14ac:dyDescent="0.25">
      <c r="A3672" s="19" t="s">
        <v>4490</v>
      </c>
      <c r="B3672" s="19" t="s">
        <v>4491</v>
      </c>
      <c r="C3672" s="19" t="s">
        <v>3600</v>
      </c>
      <c r="D3672" s="19" t="s">
        <v>4798</v>
      </c>
      <c r="E3672" s="20" t="s">
        <v>21</v>
      </c>
      <c r="F3672" s="19" t="s">
        <v>21</v>
      </c>
      <c r="G3672" s="180">
        <v>89829</v>
      </c>
      <c r="H3672" s="21" t="s">
        <v>5359</v>
      </c>
      <c r="I3672" s="19" t="s">
        <v>15692</v>
      </c>
      <c r="J3672" s="19" t="s">
        <v>23</v>
      </c>
      <c r="K3672" s="20" t="s">
        <v>14390</v>
      </c>
      <c r="L3672" s="19" t="s">
        <v>25</v>
      </c>
    </row>
    <row r="3673" spans="1:12" x14ac:dyDescent="0.25">
      <c r="A3673" s="19" t="s">
        <v>4490</v>
      </c>
      <c r="B3673" s="19" t="s">
        <v>4491</v>
      </c>
      <c r="C3673" s="19" t="s">
        <v>3600</v>
      </c>
      <c r="D3673" s="19" t="s">
        <v>4798</v>
      </c>
      <c r="E3673" s="20" t="s">
        <v>21</v>
      </c>
      <c r="F3673" s="19" t="s">
        <v>21</v>
      </c>
      <c r="G3673" s="180">
        <v>89830</v>
      </c>
      <c r="H3673" s="21" t="s">
        <v>5360</v>
      </c>
      <c r="I3673" s="19" t="s">
        <v>15692</v>
      </c>
      <c r="J3673" s="19" t="s">
        <v>23</v>
      </c>
      <c r="K3673" s="20" t="s">
        <v>9335</v>
      </c>
      <c r="L3673" s="19" t="s">
        <v>25</v>
      </c>
    </row>
    <row r="3674" spans="1:12" x14ac:dyDescent="0.25">
      <c r="A3674" s="19" t="s">
        <v>4490</v>
      </c>
      <c r="B3674" s="19" t="s">
        <v>4491</v>
      </c>
      <c r="C3674" s="19" t="s">
        <v>3600</v>
      </c>
      <c r="D3674" s="19" t="s">
        <v>4798</v>
      </c>
      <c r="E3674" s="20" t="s">
        <v>21</v>
      </c>
      <c r="F3674" s="19" t="s">
        <v>21</v>
      </c>
      <c r="G3674" s="180">
        <v>89831</v>
      </c>
      <c r="H3674" s="21" t="s">
        <v>5362</v>
      </c>
      <c r="I3674" s="19" t="s">
        <v>15692</v>
      </c>
      <c r="J3674" s="19" t="s">
        <v>23</v>
      </c>
      <c r="K3674" s="20" t="s">
        <v>14391</v>
      </c>
      <c r="L3674" s="19" t="s">
        <v>25</v>
      </c>
    </row>
    <row r="3675" spans="1:12" x14ac:dyDescent="0.25">
      <c r="A3675" s="19" t="s">
        <v>4490</v>
      </c>
      <c r="B3675" s="19" t="s">
        <v>4491</v>
      </c>
      <c r="C3675" s="19" t="s">
        <v>3600</v>
      </c>
      <c r="D3675" s="19" t="s">
        <v>4798</v>
      </c>
      <c r="E3675" s="20" t="s">
        <v>21</v>
      </c>
      <c r="F3675" s="19" t="s">
        <v>21</v>
      </c>
      <c r="G3675" s="180">
        <v>89832</v>
      </c>
      <c r="H3675" s="21" t="s">
        <v>5363</v>
      </c>
      <c r="I3675" s="19" t="s">
        <v>15692</v>
      </c>
      <c r="J3675" s="19" t="s">
        <v>23</v>
      </c>
      <c r="K3675" s="20" t="s">
        <v>3589</v>
      </c>
      <c r="L3675" s="19" t="s">
        <v>25</v>
      </c>
    </row>
    <row r="3676" spans="1:12" x14ac:dyDescent="0.25">
      <c r="A3676" s="19" t="s">
        <v>4490</v>
      </c>
      <c r="B3676" s="19" t="s">
        <v>4491</v>
      </c>
      <c r="C3676" s="19" t="s">
        <v>3600</v>
      </c>
      <c r="D3676" s="19" t="s">
        <v>4798</v>
      </c>
      <c r="E3676" s="20" t="s">
        <v>21</v>
      </c>
      <c r="F3676" s="19" t="s">
        <v>21</v>
      </c>
      <c r="G3676" s="180">
        <v>89833</v>
      </c>
      <c r="H3676" s="21" t="s">
        <v>5365</v>
      </c>
      <c r="I3676" s="19" t="s">
        <v>15692</v>
      </c>
      <c r="J3676" s="19" t="s">
        <v>23</v>
      </c>
      <c r="K3676" s="20" t="s">
        <v>10657</v>
      </c>
      <c r="L3676" s="19" t="s">
        <v>25</v>
      </c>
    </row>
    <row r="3677" spans="1:12" x14ac:dyDescent="0.25">
      <c r="A3677" s="19" t="s">
        <v>4490</v>
      </c>
      <c r="B3677" s="19" t="s">
        <v>4491</v>
      </c>
      <c r="C3677" s="19" t="s">
        <v>3600</v>
      </c>
      <c r="D3677" s="19" t="s">
        <v>4798</v>
      </c>
      <c r="E3677" s="20" t="s">
        <v>21</v>
      </c>
      <c r="F3677" s="19" t="s">
        <v>21</v>
      </c>
      <c r="G3677" s="180">
        <v>89834</v>
      </c>
      <c r="H3677" s="21" t="s">
        <v>5367</v>
      </c>
      <c r="I3677" s="19" t="s">
        <v>15692</v>
      </c>
      <c r="J3677" s="19" t="s">
        <v>23</v>
      </c>
      <c r="K3677" s="20" t="s">
        <v>14392</v>
      </c>
      <c r="L3677" s="19" t="s">
        <v>25</v>
      </c>
    </row>
    <row r="3678" spans="1:12" x14ac:dyDescent="0.25">
      <c r="A3678" s="19" t="s">
        <v>4490</v>
      </c>
      <c r="B3678" s="19" t="s">
        <v>4491</v>
      </c>
      <c r="C3678" s="19" t="s">
        <v>3600</v>
      </c>
      <c r="D3678" s="19" t="s">
        <v>4798</v>
      </c>
      <c r="E3678" s="20" t="s">
        <v>21</v>
      </c>
      <c r="F3678" s="19" t="s">
        <v>21</v>
      </c>
      <c r="G3678" s="180">
        <v>89835</v>
      </c>
      <c r="H3678" s="21" t="s">
        <v>5368</v>
      </c>
      <c r="I3678" s="19" t="s">
        <v>15692</v>
      </c>
      <c r="J3678" s="19" t="s">
        <v>23</v>
      </c>
      <c r="K3678" s="20" t="s">
        <v>4996</v>
      </c>
      <c r="L3678" s="19" t="s">
        <v>25</v>
      </c>
    </row>
    <row r="3679" spans="1:12" x14ac:dyDescent="0.25">
      <c r="A3679" s="19" t="s">
        <v>4490</v>
      </c>
      <c r="B3679" s="19" t="s">
        <v>4491</v>
      </c>
      <c r="C3679" s="19" t="s">
        <v>3600</v>
      </c>
      <c r="D3679" s="19" t="s">
        <v>4798</v>
      </c>
      <c r="E3679" s="20" t="s">
        <v>21</v>
      </c>
      <c r="F3679" s="19" t="s">
        <v>21</v>
      </c>
      <c r="G3679" s="180">
        <v>89836</v>
      </c>
      <c r="H3679" s="21" t="s">
        <v>5370</v>
      </c>
      <c r="I3679" s="19" t="s">
        <v>15692</v>
      </c>
      <c r="J3679" s="19" t="s">
        <v>23</v>
      </c>
      <c r="K3679" s="20" t="s">
        <v>14393</v>
      </c>
      <c r="L3679" s="19" t="s">
        <v>25</v>
      </c>
    </row>
    <row r="3680" spans="1:12" x14ac:dyDescent="0.25">
      <c r="A3680" s="19" t="s">
        <v>4490</v>
      </c>
      <c r="B3680" s="19" t="s">
        <v>4491</v>
      </c>
      <c r="C3680" s="19" t="s">
        <v>3600</v>
      </c>
      <c r="D3680" s="19" t="s">
        <v>4798</v>
      </c>
      <c r="E3680" s="20" t="s">
        <v>21</v>
      </c>
      <c r="F3680" s="19" t="s">
        <v>21</v>
      </c>
      <c r="G3680" s="180">
        <v>89837</v>
      </c>
      <c r="H3680" s="21" t="s">
        <v>5371</v>
      </c>
      <c r="I3680" s="19" t="s">
        <v>15692</v>
      </c>
      <c r="J3680" s="19" t="s">
        <v>23</v>
      </c>
      <c r="K3680" s="20" t="s">
        <v>14394</v>
      </c>
      <c r="L3680" s="19" t="s">
        <v>25</v>
      </c>
    </row>
    <row r="3681" spans="1:12" x14ac:dyDescent="0.25">
      <c r="A3681" s="19" t="s">
        <v>4490</v>
      </c>
      <c r="B3681" s="19" t="s">
        <v>4491</v>
      </c>
      <c r="C3681" s="19" t="s">
        <v>3600</v>
      </c>
      <c r="D3681" s="19" t="s">
        <v>4798</v>
      </c>
      <c r="E3681" s="20" t="s">
        <v>21</v>
      </c>
      <c r="F3681" s="19" t="s">
        <v>21</v>
      </c>
      <c r="G3681" s="180">
        <v>89838</v>
      </c>
      <c r="H3681" s="21" t="s">
        <v>5373</v>
      </c>
      <c r="I3681" s="19" t="s">
        <v>15692</v>
      </c>
      <c r="J3681" s="19" t="s">
        <v>23</v>
      </c>
      <c r="K3681" s="20" t="s">
        <v>14395</v>
      </c>
      <c r="L3681" s="19" t="s">
        <v>25</v>
      </c>
    </row>
    <row r="3682" spans="1:12" x14ac:dyDescent="0.25">
      <c r="A3682" s="19" t="s">
        <v>4490</v>
      </c>
      <c r="B3682" s="19" t="s">
        <v>4491</v>
      </c>
      <c r="C3682" s="19" t="s">
        <v>3600</v>
      </c>
      <c r="D3682" s="19" t="s">
        <v>4798</v>
      </c>
      <c r="E3682" s="20" t="s">
        <v>21</v>
      </c>
      <c r="F3682" s="19" t="s">
        <v>21</v>
      </c>
      <c r="G3682" s="180">
        <v>89839</v>
      </c>
      <c r="H3682" s="21" t="s">
        <v>5374</v>
      </c>
      <c r="I3682" s="19" t="s">
        <v>15692</v>
      </c>
      <c r="J3682" s="19" t="s">
        <v>23</v>
      </c>
      <c r="K3682" s="20" t="s">
        <v>14396</v>
      </c>
      <c r="L3682" s="19" t="s">
        <v>25</v>
      </c>
    </row>
    <row r="3683" spans="1:12" x14ac:dyDescent="0.25">
      <c r="A3683" s="19" t="s">
        <v>4490</v>
      </c>
      <c r="B3683" s="19" t="s">
        <v>4491</v>
      </c>
      <c r="C3683" s="19" t="s">
        <v>3600</v>
      </c>
      <c r="D3683" s="19" t="s">
        <v>4798</v>
      </c>
      <c r="E3683" s="20" t="s">
        <v>21</v>
      </c>
      <c r="F3683" s="19" t="s">
        <v>21</v>
      </c>
      <c r="G3683" s="180">
        <v>89840</v>
      </c>
      <c r="H3683" s="21" t="s">
        <v>5375</v>
      </c>
      <c r="I3683" s="19" t="s">
        <v>15692</v>
      </c>
      <c r="J3683" s="19" t="s">
        <v>23</v>
      </c>
      <c r="K3683" s="20" t="s">
        <v>14397</v>
      </c>
      <c r="L3683" s="19" t="s">
        <v>25</v>
      </c>
    </row>
    <row r="3684" spans="1:12" x14ac:dyDescent="0.25">
      <c r="A3684" s="19" t="s">
        <v>4490</v>
      </c>
      <c r="B3684" s="19" t="s">
        <v>4491</v>
      </c>
      <c r="C3684" s="19" t="s">
        <v>3600</v>
      </c>
      <c r="D3684" s="19" t="s">
        <v>4798</v>
      </c>
      <c r="E3684" s="20" t="s">
        <v>21</v>
      </c>
      <c r="F3684" s="19" t="s">
        <v>21</v>
      </c>
      <c r="G3684" s="180">
        <v>89841</v>
      </c>
      <c r="H3684" s="21" t="s">
        <v>5377</v>
      </c>
      <c r="I3684" s="19" t="s">
        <v>15692</v>
      </c>
      <c r="J3684" s="19" t="s">
        <v>23</v>
      </c>
      <c r="K3684" s="20" t="s">
        <v>9827</v>
      </c>
      <c r="L3684" s="19" t="s">
        <v>25</v>
      </c>
    </row>
    <row r="3685" spans="1:12" x14ac:dyDescent="0.25">
      <c r="A3685" s="19" t="s">
        <v>4490</v>
      </c>
      <c r="B3685" s="19" t="s">
        <v>4491</v>
      </c>
      <c r="C3685" s="19" t="s">
        <v>3600</v>
      </c>
      <c r="D3685" s="19" t="s">
        <v>4798</v>
      </c>
      <c r="E3685" s="20" t="s">
        <v>21</v>
      </c>
      <c r="F3685" s="19" t="s">
        <v>21</v>
      </c>
      <c r="G3685" s="180">
        <v>89842</v>
      </c>
      <c r="H3685" s="21" t="s">
        <v>5378</v>
      </c>
      <c r="I3685" s="19" t="s">
        <v>15692</v>
      </c>
      <c r="J3685" s="19" t="s">
        <v>23</v>
      </c>
      <c r="K3685" s="20" t="s">
        <v>14398</v>
      </c>
      <c r="L3685" s="19" t="s">
        <v>25</v>
      </c>
    </row>
    <row r="3686" spans="1:12" x14ac:dyDescent="0.25">
      <c r="A3686" s="19" t="s">
        <v>4490</v>
      </c>
      <c r="B3686" s="19" t="s">
        <v>4491</v>
      </c>
      <c r="C3686" s="19" t="s">
        <v>3600</v>
      </c>
      <c r="D3686" s="19" t="s">
        <v>4798</v>
      </c>
      <c r="E3686" s="20" t="s">
        <v>21</v>
      </c>
      <c r="F3686" s="19" t="s">
        <v>21</v>
      </c>
      <c r="G3686" s="180">
        <v>89844</v>
      </c>
      <c r="H3686" s="21" t="s">
        <v>5379</v>
      </c>
      <c r="I3686" s="19" t="s">
        <v>15692</v>
      </c>
      <c r="J3686" s="19" t="s">
        <v>23</v>
      </c>
      <c r="K3686" s="20" t="s">
        <v>5574</v>
      </c>
      <c r="L3686" s="19" t="s">
        <v>25</v>
      </c>
    </row>
    <row r="3687" spans="1:12" x14ac:dyDescent="0.25">
      <c r="A3687" s="19" t="s">
        <v>4490</v>
      </c>
      <c r="B3687" s="19" t="s">
        <v>4491</v>
      </c>
      <c r="C3687" s="19" t="s">
        <v>3600</v>
      </c>
      <c r="D3687" s="19" t="s">
        <v>4798</v>
      </c>
      <c r="E3687" s="20" t="s">
        <v>21</v>
      </c>
      <c r="F3687" s="19" t="s">
        <v>21</v>
      </c>
      <c r="G3687" s="180">
        <v>89845</v>
      </c>
      <c r="H3687" s="21" t="s">
        <v>5381</v>
      </c>
      <c r="I3687" s="19" t="s">
        <v>15692</v>
      </c>
      <c r="J3687" s="19" t="s">
        <v>23</v>
      </c>
      <c r="K3687" s="20" t="s">
        <v>14399</v>
      </c>
      <c r="L3687" s="19" t="s">
        <v>25</v>
      </c>
    </row>
    <row r="3688" spans="1:12" x14ac:dyDescent="0.25">
      <c r="A3688" s="19" t="s">
        <v>4490</v>
      </c>
      <c r="B3688" s="19" t="s">
        <v>4491</v>
      </c>
      <c r="C3688" s="19" t="s">
        <v>3600</v>
      </c>
      <c r="D3688" s="19" t="s">
        <v>4798</v>
      </c>
      <c r="E3688" s="20" t="s">
        <v>21</v>
      </c>
      <c r="F3688" s="19" t="s">
        <v>21</v>
      </c>
      <c r="G3688" s="180">
        <v>89846</v>
      </c>
      <c r="H3688" s="21" t="s">
        <v>5382</v>
      </c>
      <c r="I3688" s="19" t="s">
        <v>15692</v>
      </c>
      <c r="J3688" s="19" t="s">
        <v>23</v>
      </c>
      <c r="K3688" s="20" t="s">
        <v>4725</v>
      </c>
      <c r="L3688" s="19" t="s">
        <v>25</v>
      </c>
    </row>
    <row r="3689" spans="1:12" x14ac:dyDescent="0.25">
      <c r="A3689" s="19" t="s">
        <v>4490</v>
      </c>
      <c r="B3689" s="19" t="s">
        <v>4491</v>
      </c>
      <c r="C3689" s="19" t="s">
        <v>3600</v>
      </c>
      <c r="D3689" s="19" t="s">
        <v>4798</v>
      </c>
      <c r="E3689" s="20" t="s">
        <v>21</v>
      </c>
      <c r="F3689" s="19" t="s">
        <v>21</v>
      </c>
      <c r="G3689" s="180">
        <v>89847</v>
      </c>
      <c r="H3689" s="21" t="s">
        <v>5383</v>
      </c>
      <c r="I3689" s="19" t="s">
        <v>15692</v>
      </c>
      <c r="J3689" s="19" t="s">
        <v>23</v>
      </c>
      <c r="K3689" s="20" t="s">
        <v>12221</v>
      </c>
      <c r="L3689" s="19" t="s">
        <v>25</v>
      </c>
    </row>
    <row r="3690" spans="1:12" x14ac:dyDescent="0.25">
      <c r="A3690" s="19" t="s">
        <v>4490</v>
      </c>
      <c r="B3690" s="19" t="s">
        <v>4491</v>
      </c>
      <c r="C3690" s="19" t="s">
        <v>3600</v>
      </c>
      <c r="D3690" s="19" t="s">
        <v>4798</v>
      </c>
      <c r="E3690" s="20" t="s">
        <v>21</v>
      </c>
      <c r="F3690" s="19" t="s">
        <v>21</v>
      </c>
      <c r="G3690" s="180">
        <v>89850</v>
      </c>
      <c r="H3690" s="21" t="s">
        <v>5384</v>
      </c>
      <c r="I3690" s="19" t="s">
        <v>15692</v>
      </c>
      <c r="J3690" s="19" t="s">
        <v>23</v>
      </c>
      <c r="K3690" s="20" t="s">
        <v>2466</v>
      </c>
      <c r="L3690" s="19" t="s">
        <v>25</v>
      </c>
    </row>
    <row r="3691" spans="1:12" x14ac:dyDescent="0.25">
      <c r="A3691" s="19" t="s">
        <v>4490</v>
      </c>
      <c r="B3691" s="19" t="s">
        <v>4491</v>
      </c>
      <c r="C3691" s="19" t="s">
        <v>3600</v>
      </c>
      <c r="D3691" s="19" t="s">
        <v>4798</v>
      </c>
      <c r="E3691" s="20" t="s">
        <v>21</v>
      </c>
      <c r="F3691" s="19" t="s">
        <v>21</v>
      </c>
      <c r="G3691" s="180">
        <v>89851</v>
      </c>
      <c r="H3691" s="21" t="s">
        <v>5386</v>
      </c>
      <c r="I3691" s="19" t="s">
        <v>15692</v>
      </c>
      <c r="J3691" s="19" t="s">
        <v>23</v>
      </c>
      <c r="K3691" s="20" t="s">
        <v>14330</v>
      </c>
      <c r="L3691" s="19" t="s">
        <v>25</v>
      </c>
    </row>
    <row r="3692" spans="1:12" x14ac:dyDescent="0.25">
      <c r="A3692" s="19" t="s">
        <v>4490</v>
      </c>
      <c r="B3692" s="19" t="s">
        <v>4491</v>
      </c>
      <c r="C3692" s="19" t="s">
        <v>3600</v>
      </c>
      <c r="D3692" s="19" t="s">
        <v>4798</v>
      </c>
      <c r="E3692" s="20" t="s">
        <v>21</v>
      </c>
      <c r="F3692" s="19" t="s">
        <v>21</v>
      </c>
      <c r="G3692" s="180">
        <v>89852</v>
      </c>
      <c r="H3692" s="21" t="s">
        <v>5388</v>
      </c>
      <c r="I3692" s="19" t="s">
        <v>15692</v>
      </c>
      <c r="J3692" s="19" t="s">
        <v>23</v>
      </c>
      <c r="K3692" s="20" t="s">
        <v>14400</v>
      </c>
      <c r="L3692" s="19" t="s">
        <v>25</v>
      </c>
    </row>
    <row r="3693" spans="1:12" x14ac:dyDescent="0.25">
      <c r="A3693" s="19" t="s">
        <v>4490</v>
      </c>
      <c r="B3693" s="19" t="s">
        <v>4491</v>
      </c>
      <c r="C3693" s="19" t="s">
        <v>3600</v>
      </c>
      <c r="D3693" s="19" t="s">
        <v>4798</v>
      </c>
      <c r="E3693" s="20" t="s">
        <v>21</v>
      </c>
      <c r="F3693" s="19" t="s">
        <v>21</v>
      </c>
      <c r="G3693" s="180">
        <v>89853</v>
      </c>
      <c r="H3693" s="21" t="s">
        <v>5390</v>
      </c>
      <c r="I3693" s="19" t="s">
        <v>15692</v>
      </c>
      <c r="J3693" s="19" t="s">
        <v>23</v>
      </c>
      <c r="K3693" s="20" t="s">
        <v>14401</v>
      </c>
      <c r="L3693" s="19" t="s">
        <v>25</v>
      </c>
    </row>
    <row r="3694" spans="1:12" x14ac:dyDescent="0.25">
      <c r="A3694" s="19" t="s">
        <v>4490</v>
      </c>
      <c r="B3694" s="19" t="s">
        <v>4491</v>
      </c>
      <c r="C3694" s="19" t="s">
        <v>3600</v>
      </c>
      <c r="D3694" s="19" t="s">
        <v>4798</v>
      </c>
      <c r="E3694" s="20" t="s">
        <v>21</v>
      </c>
      <c r="F3694" s="19" t="s">
        <v>21</v>
      </c>
      <c r="G3694" s="180">
        <v>89854</v>
      </c>
      <c r="H3694" s="21" t="s">
        <v>5391</v>
      </c>
      <c r="I3694" s="19" t="s">
        <v>15692</v>
      </c>
      <c r="J3694" s="19" t="s">
        <v>23</v>
      </c>
      <c r="K3694" s="20" t="s">
        <v>4059</v>
      </c>
      <c r="L3694" s="19" t="s">
        <v>25</v>
      </c>
    </row>
    <row r="3695" spans="1:12" x14ac:dyDescent="0.25">
      <c r="A3695" s="19" t="s">
        <v>4490</v>
      </c>
      <c r="B3695" s="19" t="s">
        <v>4491</v>
      </c>
      <c r="C3695" s="19" t="s">
        <v>3600</v>
      </c>
      <c r="D3695" s="19" t="s">
        <v>4798</v>
      </c>
      <c r="E3695" s="20" t="s">
        <v>21</v>
      </c>
      <c r="F3695" s="19" t="s">
        <v>21</v>
      </c>
      <c r="G3695" s="180">
        <v>89855</v>
      </c>
      <c r="H3695" s="21" t="s">
        <v>5393</v>
      </c>
      <c r="I3695" s="19" t="s">
        <v>15692</v>
      </c>
      <c r="J3695" s="19" t="s">
        <v>23</v>
      </c>
      <c r="K3695" s="20" t="s">
        <v>14402</v>
      </c>
      <c r="L3695" s="19" t="s">
        <v>25</v>
      </c>
    </row>
    <row r="3696" spans="1:12" x14ac:dyDescent="0.25">
      <c r="A3696" s="19" t="s">
        <v>4490</v>
      </c>
      <c r="B3696" s="19" t="s">
        <v>4491</v>
      </c>
      <c r="C3696" s="19" t="s">
        <v>3600</v>
      </c>
      <c r="D3696" s="19" t="s">
        <v>4798</v>
      </c>
      <c r="E3696" s="20" t="s">
        <v>21</v>
      </c>
      <c r="F3696" s="19" t="s">
        <v>21</v>
      </c>
      <c r="G3696" s="180">
        <v>89856</v>
      </c>
      <c r="H3696" s="21" t="s">
        <v>5394</v>
      </c>
      <c r="I3696" s="19" t="s">
        <v>15692</v>
      </c>
      <c r="J3696" s="19" t="s">
        <v>23</v>
      </c>
      <c r="K3696" s="20" t="s">
        <v>4670</v>
      </c>
      <c r="L3696" s="19" t="s">
        <v>25</v>
      </c>
    </row>
    <row r="3697" spans="1:12" x14ac:dyDescent="0.25">
      <c r="A3697" s="19" t="s">
        <v>4490</v>
      </c>
      <c r="B3697" s="19" t="s">
        <v>4491</v>
      </c>
      <c r="C3697" s="19" t="s">
        <v>3600</v>
      </c>
      <c r="D3697" s="19" t="s">
        <v>4798</v>
      </c>
      <c r="E3697" s="20" t="s">
        <v>21</v>
      </c>
      <c r="F3697" s="19" t="s">
        <v>21</v>
      </c>
      <c r="G3697" s="180">
        <v>89857</v>
      </c>
      <c r="H3697" s="21" t="s">
        <v>5395</v>
      </c>
      <c r="I3697" s="19" t="s">
        <v>15692</v>
      </c>
      <c r="J3697" s="19" t="s">
        <v>23</v>
      </c>
      <c r="K3697" s="20" t="s">
        <v>14187</v>
      </c>
      <c r="L3697" s="19" t="s">
        <v>25</v>
      </c>
    </row>
    <row r="3698" spans="1:12" x14ac:dyDescent="0.25">
      <c r="A3698" s="19" t="s">
        <v>4490</v>
      </c>
      <c r="B3698" s="19" t="s">
        <v>4491</v>
      </c>
      <c r="C3698" s="19" t="s">
        <v>3600</v>
      </c>
      <c r="D3698" s="19" t="s">
        <v>4798</v>
      </c>
      <c r="E3698" s="20" t="s">
        <v>21</v>
      </c>
      <c r="F3698" s="19" t="s">
        <v>21</v>
      </c>
      <c r="G3698" s="180">
        <v>89859</v>
      </c>
      <c r="H3698" s="21" t="s">
        <v>5397</v>
      </c>
      <c r="I3698" s="19" t="s">
        <v>15692</v>
      </c>
      <c r="J3698" s="19" t="s">
        <v>9283</v>
      </c>
      <c r="K3698" s="20" t="s">
        <v>14403</v>
      </c>
      <c r="L3698" s="19" t="s">
        <v>25</v>
      </c>
    </row>
    <row r="3699" spans="1:12" x14ac:dyDescent="0.25">
      <c r="A3699" s="19" t="s">
        <v>4490</v>
      </c>
      <c r="B3699" s="19" t="s">
        <v>4491</v>
      </c>
      <c r="C3699" s="19" t="s">
        <v>3600</v>
      </c>
      <c r="D3699" s="19" t="s">
        <v>4798</v>
      </c>
      <c r="E3699" s="20" t="s">
        <v>21</v>
      </c>
      <c r="F3699" s="19" t="s">
        <v>21</v>
      </c>
      <c r="G3699" s="180">
        <v>89860</v>
      </c>
      <c r="H3699" s="21" t="s">
        <v>5398</v>
      </c>
      <c r="I3699" s="19" t="s">
        <v>15692</v>
      </c>
      <c r="J3699" s="19" t="s">
        <v>23</v>
      </c>
      <c r="K3699" s="20" t="s">
        <v>14404</v>
      </c>
      <c r="L3699" s="19" t="s">
        <v>25</v>
      </c>
    </row>
    <row r="3700" spans="1:12" x14ac:dyDescent="0.25">
      <c r="A3700" s="19" t="s">
        <v>4490</v>
      </c>
      <c r="B3700" s="19" t="s">
        <v>4491</v>
      </c>
      <c r="C3700" s="19" t="s">
        <v>3600</v>
      </c>
      <c r="D3700" s="19" t="s">
        <v>4798</v>
      </c>
      <c r="E3700" s="20" t="s">
        <v>21</v>
      </c>
      <c r="F3700" s="19" t="s">
        <v>21</v>
      </c>
      <c r="G3700" s="180">
        <v>89861</v>
      </c>
      <c r="H3700" s="21" t="s">
        <v>5400</v>
      </c>
      <c r="I3700" s="19" t="s">
        <v>15692</v>
      </c>
      <c r="J3700" s="19" t="s">
        <v>23</v>
      </c>
      <c r="K3700" s="20" t="s">
        <v>14405</v>
      </c>
      <c r="L3700" s="19" t="s">
        <v>25</v>
      </c>
    </row>
    <row r="3701" spans="1:12" x14ac:dyDescent="0.25">
      <c r="A3701" s="19" t="s">
        <v>4490</v>
      </c>
      <c r="B3701" s="19" t="s">
        <v>4491</v>
      </c>
      <c r="C3701" s="19" t="s">
        <v>3600</v>
      </c>
      <c r="D3701" s="19" t="s">
        <v>4798</v>
      </c>
      <c r="E3701" s="20" t="s">
        <v>21</v>
      </c>
      <c r="F3701" s="19" t="s">
        <v>21</v>
      </c>
      <c r="G3701" s="180">
        <v>89862</v>
      </c>
      <c r="H3701" s="21" t="s">
        <v>5402</v>
      </c>
      <c r="I3701" s="19" t="s">
        <v>15692</v>
      </c>
      <c r="J3701" s="19" t="s">
        <v>23</v>
      </c>
      <c r="K3701" s="20" t="s">
        <v>14406</v>
      </c>
      <c r="L3701" s="19" t="s">
        <v>25</v>
      </c>
    </row>
    <row r="3702" spans="1:12" x14ac:dyDescent="0.25">
      <c r="A3702" s="19" t="s">
        <v>4490</v>
      </c>
      <c r="B3702" s="19" t="s">
        <v>4491</v>
      </c>
      <c r="C3702" s="19" t="s">
        <v>3600</v>
      </c>
      <c r="D3702" s="19" t="s">
        <v>4798</v>
      </c>
      <c r="E3702" s="20" t="s">
        <v>21</v>
      </c>
      <c r="F3702" s="19" t="s">
        <v>21</v>
      </c>
      <c r="G3702" s="180">
        <v>89863</v>
      </c>
      <c r="H3702" s="21" t="s">
        <v>5403</v>
      </c>
      <c r="I3702" s="19" t="s">
        <v>15692</v>
      </c>
      <c r="J3702" s="19" t="s">
        <v>23</v>
      </c>
      <c r="K3702" s="20" t="s">
        <v>14407</v>
      </c>
      <c r="L3702" s="19" t="s">
        <v>25</v>
      </c>
    </row>
    <row r="3703" spans="1:12" x14ac:dyDescent="0.25">
      <c r="A3703" s="19" t="s">
        <v>4490</v>
      </c>
      <c r="B3703" s="19" t="s">
        <v>4491</v>
      </c>
      <c r="C3703" s="19" t="s">
        <v>3600</v>
      </c>
      <c r="D3703" s="19" t="s">
        <v>4798</v>
      </c>
      <c r="E3703" s="20" t="s">
        <v>21</v>
      </c>
      <c r="F3703" s="19" t="s">
        <v>21</v>
      </c>
      <c r="G3703" s="180">
        <v>89866</v>
      </c>
      <c r="H3703" s="21" t="s">
        <v>5405</v>
      </c>
      <c r="I3703" s="19" t="s">
        <v>15692</v>
      </c>
      <c r="J3703" s="19" t="s">
        <v>23</v>
      </c>
      <c r="K3703" s="20" t="s">
        <v>12612</v>
      </c>
      <c r="L3703" s="19" t="s">
        <v>25</v>
      </c>
    </row>
    <row r="3704" spans="1:12" x14ac:dyDescent="0.25">
      <c r="A3704" s="19" t="s">
        <v>4490</v>
      </c>
      <c r="B3704" s="19" t="s">
        <v>4491</v>
      </c>
      <c r="C3704" s="19" t="s">
        <v>3600</v>
      </c>
      <c r="D3704" s="19" t="s">
        <v>4798</v>
      </c>
      <c r="E3704" s="20" t="s">
        <v>21</v>
      </c>
      <c r="F3704" s="19" t="s">
        <v>21</v>
      </c>
      <c r="G3704" s="180">
        <v>89867</v>
      </c>
      <c r="H3704" s="21" t="s">
        <v>5406</v>
      </c>
      <c r="I3704" s="19" t="s">
        <v>15692</v>
      </c>
      <c r="J3704" s="19" t="s">
        <v>23</v>
      </c>
      <c r="K3704" s="20" t="s">
        <v>609</v>
      </c>
      <c r="L3704" s="19" t="s">
        <v>25</v>
      </c>
    </row>
    <row r="3705" spans="1:12" x14ac:dyDescent="0.25">
      <c r="A3705" s="19" t="s">
        <v>4490</v>
      </c>
      <c r="B3705" s="19" t="s">
        <v>4491</v>
      </c>
      <c r="C3705" s="19" t="s">
        <v>3600</v>
      </c>
      <c r="D3705" s="19" t="s">
        <v>4798</v>
      </c>
      <c r="E3705" s="20" t="s">
        <v>21</v>
      </c>
      <c r="F3705" s="19" t="s">
        <v>21</v>
      </c>
      <c r="G3705" s="180">
        <v>89868</v>
      </c>
      <c r="H3705" s="21" t="s">
        <v>5407</v>
      </c>
      <c r="I3705" s="19" t="s">
        <v>15692</v>
      </c>
      <c r="J3705" s="19" t="s">
        <v>23</v>
      </c>
      <c r="K3705" s="20" t="s">
        <v>9694</v>
      </c>
      <c r="L3705" s="19" t="s">
        <v>25</v>
      </c>
    </row>
    <row r="3706" spans="1:12" x14ac:dyDescent="0.25">
      <c r="A3706" s="19" t="s">
        <v>4490</v>
      </c>
      <c r="B3706" s="19" t="s">
        <v>4491</v>
      </c>
      <c r="C3706" s="19" t="s">
        <v>3600</v>
      </c>
      <c r="D3706" s="19" t="s">
        <v>4798</v>
      </c>
      <c r="E3706" s="20" t="s">
        <v>21</v>
      </c>
      <c r="F3706" s="19" t="s">
        <v>21</v>
      </c>
      <c r="G3706" s="180">
        <v>89869</v>
      </c>
      <c r="H3706" s="21" t="s">
        <v>5409</v>
      </c>
      <c r="I3706" s="19" t="s">
        <v>15692</v>
      </c>
      <c r="J3706" s="19" t="s">
        <v>23</v>
      </c>
      <c r="K3706" s="20" t="s">
        <v>13887</v>
      </c>
      <c r="L3706" s="19" t="s">
        <v>25</v>
      </c>
    </row>
    <row r="3707" spans="1:12" x14ac:dyDescent="0.25">
      <c r="A3707" s="19" t="s">
        <v>4490</v>
      </c>
      <c r="B3707" s="19" t="s">
        <v>4491</v>
      </c>
      <c r="C3707" s="19" t="s">
        <v>3600</v>
      </c>
      <c r="D3707" s="19" t="s">
        <v>4798</v>
      </c>
      <c r="E3707" s="20" t="s">
        <v>21</v>
      </c>
      <c r="F3707" s="19" t="s">
        <v>21</v>
      </c>
      <c r="G3707" s="180">
        <v>89979</v>
      </c>
      <c r="H3707" s="21" t="s">
        <v>5410</v>
      </c>
      <c r="I3707" s="19" t="s">
        <v>15692</v>
      </c>
      <c r="J3707" s="19" t="s">
        <v>23</v>
      </c>
      <c r="K3707" s="20" t="s">
        <v>3589</v>
      </c>
      <c r="L3707" s="19" t="s">
        <v>25</v>
      </c>
    </row>
    <row r="3708" spans="1:12" x14ac:dyDescent="0.25">
      <c r="A3708" s="19" t="s">
        <v>4490</v>
      </c>
      <c r="B3708" s="19" t="s">
        <v>4491</v>
      </c>
      <c r="C3708" s="19" t="s">
        <v>3600</v>
      </c>
      <c r="D3708" s="19" t="s">
        <v>4798</v>
      </c>
      <c r="E3708" s="20" t="s">
        <v>21</v>
      </c>
      <c r="F3708" s="19" t="s">
        <v>21</v>
      </c>
      <c r="G3708" s="180">
        <v>89980</v>
      </c>
      <c r="H3708" s="21" t="s">
        <v>5412</v>
      </c>
      <c r="I3708" s="19" t="s">
        <v>15692</v>
      </c>
      <c r="J3708" s="19" t="s">
        <v>23</v>
      </c>
      <c r="K3708" s="20" t="s">
        <v>3031</v>
      </c>
      <c r="L3708" s="19" t="s">
        <v>25</v>
      </c>
    </row>
    <row r="3709" spans="1:12" x14ac:dyDescent="0.25">
      <c r="A3709" s="19" t="s">
        <v>4490</v>
      </c>
      <c r="B3709" s="19" t="s">
        <v>4491</v>
      </c>
      <c r="C3709" s="19" t="s">
        <v>3600</v>
      </c>
      <c r="D3709" s="19" t="s">
        <v>4798</v>
      </c>
      <c r="E3709" s="20" t="s">
        <v>21</v>
      </c>
      <c r="F3709" s="19" t="s">
        <v>21</v>
      </c>
      <c r="G3709" s="180">
        <v>89981</v>
      </c>
      <c r="H3709" s="21" t="s">
        <v>5413</v>
      </c>
      <c r="I3709" s="19" t="s">
        <v>15692</v>
      </c>
      <c r="J3709" s="19" t="s">
        <v>23</v>
      </c>
      <c r="K3709" s="20" t="s">
        <v>14408</v>
      </c>
      <c r="L3709" s="19" t="s">
        <v>25</v>
      </c>
    </row>
    <row r="3710" spans="1:12" x14ac:dyDescent="0.25">
      <c r="A3710" s="19" t="s">
        <v>4490</v>
      </c>
      <c r="B3710" s="19" t="s">
        <v>4491</v>
      </c>
      <c r="C3710" s="19" t="s">
        <v>3600</v>
      </c>
      <c r="D3710" s="19" t="s">
        <v>4798</v>
      </c>
      <c r="E3710" s="20" t="s">
        <v>21</v>
      </c>
      <c r="F3710" s="19" t="s">
        <v>21</v>
      </c>
      <c r="G3710" s="180">
        <v>90373</v>
      </c>
      <c r="H3710" s="21" t="s">
        <v>5415</v>
      </c>
      <c r="I3710" s="19" t="s">
        <v>15692</v>
      </c>
      <c r="J3710" s="19" t="s">
        <v>23</v>
      </c>
      <c r="K3710" s="20" t="s">
        <v>14409</v>
      </c>
      <c r="L3710" s="19" t="s">
        <v>25</v>
      </c>
    </row>
    <row r="3711" spans="1:12" x14ac:dyDescent="0.25">
      <c r="A3711" s="19" t="s">
        <v>4490</v>
      </c>
      <c r="B3711" s="19" t="s">
        <v>4491</v>
      </c>
      <c r="C3711" s="19" t="s">
        <v>3600</v>
      </c>
      <c r="D3711" s="19" t="s">
        <v>4798</v>
      </c>
      <c r="E3711" s="20" t="s">
        <v>21</v>
      </c>
      <c r="F3711" s="19" t="s">
        <v>21</v>
      </c>
      <c r="G3711" s="180">
        <v>90374</v>
      </c>
      <c r="H3711" s="21" t="s">
        <v>5417</v>
      </c>
      <c r="I3711" s="19" t="s">
        <v>15692</v>
      </c>
      <c r="J3711" s="19" t="s">
        <v>23</v>
      </c>
      <c r="K3711" s="20" t="s">
        <v>12651</v>
      </c>
      <c r="L3711" s="19" t="s">
        <v>25</v>
      </c>
    </row>
    <row r="3712" spans="1:12" x14ac:dyDescent="0.25">
      <c r="A3712" s="19" t="s">
        <v>4490</v>
      </c>
      <c r="B3712" s="19" t="s">
        <v>4491</v>
      </c>
      <c r="C3712" s="19" t="s">
        <v>3600</v>
      </c>
      <c r="D3712" s="19" t="s">
        <v>4798</v>
      </c>
      <c r="E3712" s="20" t="s">
        <v>21</v>
      </c>
      <c r="F3712" s="19" t="s">
        <v>21</v>
      </c>
      <c r="G3712" s="180">
        <v>90375</v>
      </c>
      <c r="H3712" s="21" t="s">
        <v>5418</v>
      </c>
      <c r="I3712" s="19" t="s">
        <v>15692</v>
      </c>
      <c r="J3712" s="19" t="s">
        <v>23</v>
      </c>
      <c r="K3712" s="20" t="s">
        <v>10438</v>
      </c>
      <c r="L3712" s="19" t="s">
        <v>25</v>
      </c>
    </row>
    <row r="3713" spans="1:12" x14ac:dyDescent="0.25">
      <c r="A3713" s="19" t="s">
        <v>4490</v>
      </c>
      <c r="B3713" s="19" t="s">
        <v>4491</v>
      </c>
      <c r="C3713" s="19" t="s">
        <v>3600</v>
      </c>
      <c r="D3713" s="19" t="s">
        <v>4798</v>
      </c>
      <c r="E3713" s="20" t="s">
        <v>21</v>
      </c>
      <c r="F3713" s="19" t="s">
        <v>21</v>
      </c>
      <c r="G3713" s="180">
        <v>92287</v>
      </c>
      <c r="H3713" s="21" t="s">
        <v>5419</v>
      </c>
      <c r="I3713" s="19" t="s">
        <v>15692</v>
      </c>
      <c r="J3713" s="19" t="s">
        <v>9283</v>
      </c>
      <c r="K3713" s="20" t="s">
        <v>4717</v>
      </c>
      <c r="L3713" s="19" t="s">
        <v>25</v>
      </c>
    </row>
    <row r="3714" spans="1:12" x14ac:dyDescent="0.25">
      <c r="A3714" s="19" t="s">
        <v>4490</v>
      </c>
      <c r="B3714" s="19" t="s">
        <v>4491</v>
      </c>
      <c r="C3714" s="19" t="s">
        <v>3600</v>
      </c>
      <c r="D3714" s="19" t="s">
        <v>4798</v>
      </c>
      <c r="E3714" s="20" t="s">
        <v>21</v>
      </c>
      <c r="F3714" s="19" t="s">
        <v>21</v>
      </c>
      <c r="G3714" s="180">
        <v>92288</v>
      </c>
      <c r="H3714" s="21" t="s">
        <v>5420</v>
      </c>
      <c r="I3714" s="19" t="s">
        <v>15692</v>
      </c>
      <c r="J3714" s="19" t="s">
        <v>9283</v>
      </c>
      <c r="K3714" s="20" t="s">
        <v>4696</v>
      </c>
      <c r="L3714" s="19" t="s">
        <v>25</v>
      </c>
    </row>
    <row r="3715" spans="1:12" x14ac:dyDescent="0.25">
      <c r="A3715" s="19" t="s">
        <v>4490</v>
      </c>
      <c r="B3715" s="19" t="s">
        <v>4491</v>
      </c>
      <c r="C3715" s="19" t="s">
        <v>3600</v>
      </c>
      <c r="D3715" s="19" t="s">
        <v>4798</v>
      </c>
      <c r="E3715" s="20" t="s">
        <v>21</v>
      </c>
      <c r="F3715" s="19" t="s">
        <v>21</v>
      </c>
      <c r="G3715" s="180">
        <v>92289</v>
      </c>
      <c r="H3715" s="21" t="s">
        <v>5421</v>
      </c>
      <c r="I3715" s="19" t="s">
        <v>15692</v>
      </c>
      <c r="J3715" s="19" t="s">
        <v>9283</v>
      </c>
      <c r="K3715" s="20" t="s">
        <v>14410</v>
      </c>
      <c r="L3715" s="19" t="s">
        <v>25</v>
      </c>
    </row>
    <row r="3716" spans="1:12" x14ac:dyDescent="0.25">
      <c r="A3716" s="19" t="s">
        <v>4490</v>
      </c>
      <c r="B3716" s="19" t="s">
        <v>4491</v>
      </c>
      <c r="C3716" s="19" t="s">
        <v>3600</v>
      </c>
      <c r="D3716" s="19" t="s">
        <v>4798</v>
      </c>
      <c r="E3716" s="20" t="s">
        <v>21</v>
      </c>
      <c r="F3716" s="19" t="s">
        <v>21</v>
      </c>
      <c r="G3716" s="180">
        <v>92290</v>
      </c>
      <c r="H3716" s="21" t="s">
        <v>5422</v>
      </c>
      <c r="I3716" s="19" t="s">
        <v>15692</v>
      </c>
      <c r="J3716" s="19" t="s">
        <v>9283</v>
      </c>
      <c r="K3716" s="20" t="s">
        <v>14411</v>
      </c>
      <c r="L3716" s="19" t="s">
        <v>25</v>
      </c>
    </row>
    <row r="3717" spans="1:12" x14ac:dyDescent="0.25">
      <c r="A3717" s="19" t="s">
        <v>4490</v>
      </c>
      <c r="B3717" s="19" t="s">
        <v>4491</v>
      </c>
      <c r="C3717" s="19" t="s">
        <v>3600</v>
      </c>
      <c r="D3717" s="19" t="s">
        <v>4798</v>
      </c>
      <c r="E3717" s="20" t="s">
        <v>21</v>
      </c>
      <c r="F3717" s="19" t="s">
        <v>21</v>
      </c>
      <c r="G3717" s="180">
        <v>92291</v>
      </c>
      <c r="H3717" s="21" t="s">
        <v>5423</v>
      </c>
      <c r="I3717" s="19" t="s">
        <v>15692</v>
      </c>
      <c r="J3717" s="19" t="s">
        <v>9283</v>
      </c>
      <c r="K3717" s="20" t="s">
        <v>14412</v>
      </c>
      <c r="L3717" s="19" t="s">
        <v>25</v>
      </c>
    </row>
    <row r="3718" spans="1:12" x14ac:dyDescent="0.25">
      <c r="A3718" s="19" t="s">
        <v>4490</v>
      </c>
      <c r="B3718" s="19" t="s">
        <v>4491</v>
      </c>
      <c r="C3718" s="19" t="s">
        <v>3600</v>
      </c>
      <c r="D3718" s="19" t="s">
        <v>4798</v>
      </c>
      <c r="E3718" s="20" t="s">
        <v>21</v>
      </c>
      <c r="F3718" s="19" t="s">
        <v>21</v>
      </c>
      <c r="G3718" s="180">
        <v>92292</v>
      </c>
      <c r="H3718" s="21" t="s">
        <v>5424</v>
      </c>
      <c r="I3718" s="19" t="s">
        <v>15692</v>
      </c>
      <c r="J3718" s="19" t="s">
        <v>9283</v>
      </c>
      <c r="K3718" s="20" t="s">
        <v>14413</v>
      </c>
      <c r="L3718" s="19" t="s">
        <v>25</v>
      </c>
    </row>
    <row r="3719" spans="1:12" x14ac:dyDescent="0.25">
      <c r="A3719" s="19" t="s">
        <v>4490</v>
      </c>
      <c r="B3719" s="19" t="s">
        <v>4491</v>
      </c>
      <c r="C3719" s="19" t="s">
        <v>3600</v>
      </c>
      <c r="D3719" s="19" t="s">
        <v>4798</v>
      </c>
      <c r="E3719" s="20" t="s">
        <v>21</v>
      </c>
      <c r="F3719" s="19" t="s">
        <v>21</v>
      </c>
      <c r="G3719" s="180">
        <v>92293</v>
      </c>
      <c r="H3719" s="21" t="s">
        <v>5425</v>
      </c>
      <c r="I3719" s="19" t="s">
        <v>15692</v>
      </c>
      <c r="J3719" s="19" t="s">
        <v>9283</v>
      </c>
      <c r="K3719" s="20" t="s">
        <v>3625</v>
      </c>
      <c r="L3719" s="19" t="s">
        <v>25</v>
      </c>
    </row>
    <row r="3720" spans="1:12" x14ac:dyDescent="0.25">
      <c r="A3720" s="19" t="s">
        <v>4490</v>
      </c>
      <c r="B3720" s="19" t="s">
        <v>4491</v>
      </c>
      <c r="C3720" s="19" t="s">
        <v>3600</v>
      </c>
      <c r="D3720" s="19" t="s">
        <v>4798</v>
      </c>
      <c r="E3720" s="20" t="s">
        <v>21</v>
      </c>
      <c r="F3720" s="19" t="s">
        <v>21</v>
      </c>
      <c r="G3720" s="180">
        <v>92294</v>
      </c>
      <c r="H3720" s="21" t="s">
        <v>5426</v>
      </c>
      <c r="I3720" s="19" t="s">
        <v>15692</v>
      </c>
      <c r="J3720" s="19" t="s">
        <v>9283</v>
      </c>
      <c r="K3720" s="20" t="s">
        <v>7010</v>
      </c>
      <c r="L3720" s="19" t="s">
        <v>25</v>
      </c>
    </row>
    <row r="3721" spans="1:12" x14ac:dyDescent="0.25">
      <c r="A3721" s="19" t="s">
        <v>4490</v>
      </c>
      <c r="B3721" s="19" t="s">
        <v>4491</v>
      </c>
      <c r="C3721" s="19" t="s">
        <v>3600</v>
      </c>
      <c r="D3721" s="19" t="s">
        <v>4798</v>
      </c>
      <c r="E3721" s="20" t="s">
        <v>21</v>
      </c>
      <c r="F3721" s="19" t="s">
        <v>21</v>
      </c>
      <c r="G3721" s="180">
        <v>92295</v>
      </c>
      <c r="H3721" s="21" t="s">
        <v>5427</v>
      </c>
      <c r="I3721" s="19" t="s">
        <v>15692</v>
      </c>
      <c r="J3721" s="19" t="s">
        <v>9283</v>
      </c>
      <c r="K3721" s="20" t="s">
        <v>4007</v>
      </c>
      <c r="L3721" s="19" t="s">
        <v>25</v>
      </c>
    </row>
    <row r="3722" spans="1:12" x14ac:dyDescent="0.25">
      <c r="A3722" s="19" t="s">
        <v>4490</v>
      </c>
      <c r="B3722" s="19" t="s">
        <v>4491</v>
      </c>
      <c r="C3722" s="19" t="s">
        <v>3600</v>
      </c>
      <c r="D3722" s="19" t="s">
        <v>4798</v>
      </c>
      <c r="E3722" s="20" t="s">
        <v>21</v>
      </c>
      <c r="F3722" s="19" t="s">
        <v>21</v>
      </c>
      <c r="G3722" s="180">
        <v>92296</v>
      </c>
      <c r="H3722" s="21" t="s">
        <v>5428</v>
      </c>
      <c r="I3722" s="19" t="s">
        <v>15692</v>
      </c>
      <c r="J3722" s="19" t="s">
        <v>9283</v>
      </c>
      <c r="K3722" s="20" t="s">
        <v>1672</v>
      </c>
      <c r="L3722" s="19" t="s">
        <v>25</v>
      </c>
    </row>
    <row r="3723" spans="1:12" x14ac:dyDescent="0.25">
      <c r="A3723" s="19" t="s">
        <v>4490</v>
      </c>
      <c r="B3723" s="19" t="s">
        <v>4491</v>
      </c>
      <c r="C3723" s="19" t="s">
        <v>3600</v>
      </c>
      <c r="D3723" s="19" t="s">
        <v>4798</v>
      </c>
      <c r="E3723" s="20" t="s">
        <v>21</v>
      </c>
      <c r="F3723" s="19" t="s">
        <v>21</v>
      </c>
      <c r="G3723" s="180">
        <v>92297</v>
      </c>
      <c r="H3723" s="21" t="s">
        <v>5429</v>
      </c>
      <c r="I3723" s="19" t="s">
        <v>15692</v>
      </c>
      <c r="J3723" s="19" t="s">
        <v>9283</v>
      </c>
      <c r="K3723" s="20" t="s">
        <v>2901</v>
      </c>
      <c r="L3723" s="19" t="s">
        <v>25</v>
      </c>
    </row>
    <row r="3724" spans="1:12" x14ac:dyDescent="0.25">
      <c r="A3724" s="19" t="s">
        <v>4490</v>
      </c>
      <c r="B3724" s="19" t="s">
        <v>4491</v>
      </c>
      <c r="C3724" s="19" t="s">
        <v>3600</v>
      </c>
      <c r="D3724" s="19" t="s">
        <v>4798</v>
      </c>
      <c r="E3724" s="20" t="s">
        <v>21</v>
      </c>
      <c r="F3724" s="19" t="s">
        <v>21</v>
      </c>
      <c r="G3724" s="180">
        <v>92298</v>
      </c>
      <c r="H3724" s="21" t="s">
        <v>5430</v>
      </c>
      <c r="I3724" s="19" t="s">
        <v>15692</v>
      </c>
      <c r="J3724" s="19" t="s">
        <v>9283</v>
      </c>
      <c r="K3724" s="20" t="s">
        <v>14414</v>
      </c>
      <c r="L3724" s="19" t="s">
        <v>25</v>
      </c>
    </row>
    <row r="3725" spans="1:12" x14ac:dyDescent="0.25">
      <c r="A3725" s="19" t="s">
        <v>4490</v>
      </c>
      <c r="B3725" s="19" t="s">
        <v>4491</v>
      </c>
      <c r="C3725" s="19" t="s">
        <v>3600</v>
      </c>
      <c r="D3725" s="19" t="s">
        <v>4798</v>
      </c>
      <c r="E3725" s="20" t="s">
        <v>21</v>
      </c>
      <c r="F3725" s="19" t="s">
        <v>21</v>
      </c>
      <c r="G3725" s="180">
        <v>92299</v>
      </c>
      <c r="H3725" s="21" t="s">
        <v>5431</v>
      </c>
      <c r="I3725" s="19" t="s">
        <v>15692</v>
      </c>
      <c r="J3725" s="19" t="s">
        <v>9283</v>
      </c>
      <c r="K3725" s="20" t="s">
        <v>13443</v>
      </c>
      <c r="L3725" s="19" t="s">
        <v>25</v>
      </c>
    </row>
    <row r="3726" spans="1:12" x14ac:dyDescent="0.25">
      <c r="A3726" s="19" t="s">
        <v>4490</v>
      </c>
      <c r="B3726" s="19" t="s">
        <v>4491</v>
      </c>
      <c r="C3726" s="19" t="s">
        <v>3600</v>
      </c>
      <c r="D3726" s="19" t="s">
        <v>4798</v>
      </c>
      <c r="E3726" s="20" t="s">
        <v>21</v>
      </c>
      <c r="F3726" s="19" t="s">
        <v>21</v>
      </c>
      <c r="G3726" s="180">
        <v>92300</v>
      </c>
      <c r="H3726" s="21" t="s">
        <v>5433</v>
      </c>
      <c r="I3726" s="19" t="s">
        <v>15692</v>
      </c>
      <c r="J3726" s="19" t="s">
        <v>9283</v>
      </c>
      <c r="K3726" s="20" t="s">
        <v>13125</v>
      </c>
      <c r="L3726" s="19" t="s">
        <v>25</v>
      </c>
    </row>
    <row r="3727" spans="1:12" x14ac:dyDescent="0.25">
      <c r="A3727" s="19" t="s">
        <v>4490</v>
      </c>
      <c r="B3727" s="19" t="s">
        <v>4491</v>
      </c>
      <c r="C3727" s="19" t="s">
        <v>3600</v>
      </c>
      <c r="D3727" s="19" t="s">
        <v>4798</v>
      </c>
      <c r="E3727" s="20" t="s">
        <v>21</v>
      </c>
      <c r="F3727" s="19" t="s">
        <v>21</v>
      </c>
      <c r="G3727" s="180">
        <v>92301</v>
      </c>
      <c r="H3727" s="21" t="s">
        <v>5434</v>
      </c>
      <c r="I3727" s="19" t="s">
        <v>15692</v>
      </c>
      <c r="J3727" s="19" t="s">
        <v>9283</v>
      </c>
      <c r="K3727" s="20" t="s">
        <v>14415</v>
      </c>
      <c r="L3727" s="19" t="s">
        <v>25</v>
      </c>
    </row>
    <row r="3728" spans="1:12" x14ac:dyDescent="0.25">
      <c r="A3728" s="19" t="s">
        <v>4490</v>
      </c>
      <c r="B3728" s="19" t="s">
        <v>4491</v>
      </c>
      <c r="C3728" s="19" t="s">
        <v>3600</v>
      </c>
      <c r="D3728" s="19" t="s">
        <v>4798</v>
      </c>
      <c r="E3728" s="20" t="s">
        <v>21</v>
      </c>
      <c r="F3728" s="19" t="s">
        <v>21</v>
      </c>
      <c r="G3728" s="180">
        <v>92302</v>
      </c>
      <c r="H3728" s="21" t="s">
        <v>5435</v>
      </c>
      <c r="I3728" s="19" t="s">
        <v>15692</v>
      </c>
      <c r="J3728" s="19" t="s">
        <v>9283</v>
      </c>
      <c r="K3728" s="20" t="s">
        <v>14416</v>
      </c>
      <c r="L3728" s="19" t="s">
        <v>25</v>
      </c>
    </row>
    <row r="3729" spans="1:12" x14ac:dyDescent="0.25">
      <c r="A3729" s="19" t="s">
        <v>4490</v>
      </c>
      <c r="B3729" s="19" t="s">
        <v>4491</v>
      </c>
      <c r="C3729" s="19" t="s">
        <v>3600</v>
      </c>
      <c r="D3729" s="19" t="s">
        <v>4798</v>
      </c>
      <c r="E3729" s="20" t="s">
        <v>21</v>
      </c>
      <c r="F3729" s="19" t="s">
        <v>21</v>
      </c>
      <c r="G3729" s="180">
        <v>92303</v>
      </c>
      <c r="H3729" s="21" t="s">
        <v>5436</v>
      </c>
      <c r="I3729" s="19" t="s">
        <v>15692</v>
      </c>
      <c r="J3729" s="19" t="s">
        <v>9283</v>
      </c>
      <c r="K3729" s="20" t="s">
        <v>14417</v>
      </c>
      <c r="L3729" s="19" t="s">
        <v>25</v>
      </c>
    </row>
    <row r="3730" spans="1:12" x14ac:dyDescent="0.25">
      <c r="A3730" s="19" t="s">
        <v>4490</v>
      </c>
      <c r="B3730" s="19" t="s">
        <v>4491</v>
      </c>
      <c r="C3730" s="19" t="s">
        <v>3600</v>
      </c>
      <c r="D3730" s="19" t="s">
        <v>4798</v>
      </c>
      <c r="E3730" s="20" t="s">
        <v>21</v>
      </c>
      <c r="F3730" s="19" t="s">
        <v>21</v>
      </c>
      <c r="G3730" s="180">
        <v>92304</v>
      </c>
      <c r="H3730" s="21" t="s">
        <v>5437</v>
      </c>
      <c r="I3730" s="19" t="s">
        <v>15692</v>
      </c>
      <c r="J3730" s="19" t="s">
        <v>9283</v>
      </c>
      <c r="K3730" s="20" t="s">
        <v>14418</v>
      </c>
      <c r="L3730" s="19" t="s">
        <v>25</v>
      </c>
    </row>
    <row r="3731" spans="1:12" x14ac:dyDescent="0.25">
      <c r="A3731" s="19" t="s">
        <v>4490</v>
      </c>
      <c r="B3731" s="19" t="s">
        <v>4491</v>
      </c>
      <c r="C3731" s="19" t="s">
        <v>3600</v>
      </c>
      <c r="D3731" s="19" t="s">
        <v>4798</v>
      </c>
      <c r="E3731" s="20" t="s">
        <v>21</v>
      </c>
      <c r="F3731" s="19" t="s">
        <v>21</v>
      </c>
      <c r="G3731" s="180">
        <v>92311</v>
      </c>
      <c r="H3731" s="21" t="s">
        <v>5438</v>
      </c>
      <c r="I3731" s="19" t="s">
        <v>15692</v>
      </c>
      <c r="J3731" s="19" t="s">
        <v>9283</v>
      </c>
      <c r="K3731" s="20" t="s">
        <v>1043</v>
      </c>
      <c r="L3731" s="19" t="s">
        <v>25</v>
      </c>
    </row>
    <row r="3732" spans="1:12" x14ac:dyDescent="0.25">
      <c r="A3732" s="19" t="s">
        <v>4490</v>
      </c>
      <c r="B3732" s="19" t="s">
        <v>4491</v>
      </c>
      <c r="C3732" s="19" t="s">
        <v>3600</v>
      </c>
      <c r="D3732" s="19" t="s">
        <v>4798</v>
      </c>
      <c r="E3732" s="20" t="s">
        <v>21</v>
      </c>
      <c r="F3732" s="19" t="s">
        <v>21</v>
      </c>
      <c r="G3732" s="180">
        <v>92312</v>
      </c>
      <c r="H3732" s="21" t="s">
        <v>5439</v>
      </c>
      <c r="I3732" s="19" t="s">
        <v>15692</v>
      </c>
      <c r="J3732" s="19" t="s">
        <v>9283</v>
      </c>
      <c r="K3732" s="20" t="s">
        <v>1182</v>
      </c>
      <c r="L3732" s="19" t="s">
        <v>25</v>
      </c>
    </row>
    <row r="3733" spans="1:12" x14ac:dyDescent="0.25">
      <c r="A3733" s="19" t="s">
        <v>4490</v>
      </c>
      <c r="B3733" s="19" t="s">
        <v>4491</v>
      </c>
      <c r="C3733" s="19" t="s">
        <v>3600</v>
      </c>
      <c r="D3733" s="19" t="s">
        <v>4798</v>
      </c>
      <c r="E3733" s="20" t="s">
        <v>21</v>
      </c>
      <c r="F3733" s="19" t="s">
        <v>21</v>
      </c>
      <c r="G3733" s="180">
        <v>92313</v>
      </c>
      <c r="H3733" s="21" t="s">
        <v>5441</v>
      </c>
      <c r="I3733" s="19" t="s">
        <v>15692</v>
      </c>
      <c r="J3733" s="19" t="s">
        <v>9283</v>
      </c>
      <c r="K3733" s="20" t="s">
        <v>14419</v>
      </c>
      <c r="L3733" s="19" t="s">
        <v>25</v>
      </c>
    </row>
    <row r="3734" spans="1:12" x14ac:dyDescent="0.25">
      <c r="A3734" s="19" t="s">
        <v>4490</v>
      </c>
      <c r="B3734" s="19" t="s">
        <v>4491</v>
      </c>
      <c r="C3734" s="19" t="s">
        <v>3600</v>
      </c>
      <c r="D3734" s="19" t="s">
        <v>4798</v>
      </c>
      <c r="E3734" s="20" t="s">
        <v>21</v>
      </c>
      <c r="F3734" s="19" t="s">
        <v>21</v>
      </c>
      <c r="G3734" s="180">
        <v>92314</v>
      </c>
      <c r="H3734" s="21" t="s">
        <v>5443</v>
      </c>
      <c r="I3734" s="19" t="s">
        <v>15692</v>
      </c>
      <c r="J3734" s="19" t="s">
        <v>9283</v>
      </c>
      <c r="K3734" s="20" t="s">
        <v>6818</v>
      </c>
      <c r="L3734" s="19" t="s">
        <v>25</v>
      </c>
    </row>
    <row r="3735" spans="1:12" x14ac:dyDescent="0.25">
      <c r="A3735" s="19" t="s">
        <v>4490</v>
      </c>
      <c r="B3735" s="19" t="s">
        <v>4491</v>
      </c>
      <c r="C3735" s="19" t="s">
        <v>3600</v>
      </c>
      <c r="D3735" s="19" t="s">
        <v>4798</v>
      </c>
      <c r="E3735" s="20" t="s">
        <v>21</v>
      </c>
      <c r="F3735" s="19" t="s">
        <v>21</v>
      </c>
      <c r="G3735" s="180">
        <v>92315</v>
      </c>
      <c r="H3735" s="21" t="s">
        <v>5444</v>
      </c>
      <c r="I3735" s="19" t="s">
        <v>15692</v>
      </c>
      <c r="J3735" s="19" t="s">
        <v>9283</v>
      </c>
      <c r="K3735" s="20" t="s">
        <v>11522</v>
      </c>
      <c r="L3735" s="19" t="s">
        <v>25</v>
      </c>
    </row>
    <row r="3736" spans="1:12" x14ac:dyDescent="0.25">
      <c r="A3736" s="19" t="s">
        <v>4490</v>
      </c>
      <c r="B3736" s="19" t="s">
        <v>4491</v>
      </c>
      <c r="C3736" s="19" t="s">
        <v>3600</v>
      </c>
      <c r="D3736" s="19" t="s">
        <v>4798</v>
      </c>
      <c r="E3736" s="20" t="s">
        <v>21</v>
      </c>
      <c r="F3736" s="19" t="s">
        <v>21</v>
      </c>
      <c r="G3736" s="180">
        <v>92316</v>
      </c>
      <c r="H3736" s="21" t="s">
        <v>5446</v>
      </c>
      <c r="I3736" s="19" t="s">
        <v>15692</v>
      </c>
      <c r="J3736" s="19" t="s">
        <v>9283</v>
      </c>
      <c r="K3736" s="20" t="s">
        <v>12179</v>
      </c>
      <c r="L3736" s="19" t="s">
        <v>25</v>
      </c>
    </row>
    <row r="3737" spans="1:12" x14ac:dyDescent="0.25">
      <c r="A3737" s="19" t="s">
        <v>4490</v>
      </c>
      <c r="B3737" s="19" t="s">
        <v>4491</v>
      </c>
      <c r="C3737" s="19" t="s">
        <v>3600</v>
      </c>
      <c r="D3737" s="19" t="s">
        <v>4798</v>
      </c>
      <c r="E3737" s="20" t="s">
        <v>21</v>
      </c>
      <c r="F3737" s="19" t="s">
        <v>21</v>
      </c>
      <c r="G3737" s="180">
        <v>92317</v>
      </c>
      <c r="H3737" s="21" t="s">
        <v>5448</v>
      </c>
      <c r="I3737" s="19" t="s">
        <v>15692</v>
      </c>
      <c r="J3737" s="19" t="s">
        <v>9283</v>
      </c>
      <c r="K3737" s="20" t="s">
        <v>11472</v>
      </c>
      <c r="L3737" s="19" t="s">
        <v>25</v>
      </c>
    </row>
    <row r="3738" spans="1:12" x14ac:dyDescent="0.25">
      <c r="A3738" s="19" t="s">
        <v>4490</v>
      </c>
      <c r="B3738" s="19" t="s">
        <v>4491</v>
      </c>
      <c r="C3738" s="19" t="s">
        <v>3600</v>
      </c>
      <c r="D3738" s="19" t="s">
        <v>4798</v>
      </c>
      <c r="E3738" s="20" t="s">
        <v>21</v>
      </c>
      <c r="F3738" s="19" t="s">
        <v>21</v>
      </c>
      <c r="G3738" s="180">
        <v>92318</v>
      </c>
      <c r="H3738" s="21" t="s">
        <v>5450</v>
      </c>
      <c r="I3738" s="19" t="s">
        <v>15692</v>
      </c>
      <c r="J3738" s="19" t="s">
        <v>9283</v>
      </c>
      <c r="K3738" s="20" t="s">
        <v>1108</v>
      </c>
      <c r="L3738" s="19" t="s">
        <v>25</v>
      </c>
    </row>
    <row r="3739" spans="1:12" x14ac:dyDescent="0.25">
      <c r="A3739" s="19" t="s">
        <v>4490</v>
      </c>
      <c r="B3739" s="19" t="s">
        <v>4491</v>
      </c>
      <c r="C3739" s="19" t="s">
        <v>3600</v>
      </c>
      <c r="D3739" s="19" t="s">
        <v>4798</v>
      </c>
      <c r="E3739" s="20" t="s">
        <v>21</v>
      </c>
      <c r="F3739" s="19" t="s">
        <v>21</v>
      </c>
      <c r="G3739" s="180">
        <v>92319</v>
      </c>
      <c r="H3739" s="21" t="s">
        <v>5451</v>
      </c>
      <c r="I3739" s="19" t="s">
        <v>15692</v>
      </c>
      <c r="J3739" s="19" t="s">
        <v>9283</v>
      </c>
      <c r="K3739" s="20" t="s">
        <v>14420</v>
      </c>
      <c r="L3739" s="19" t="s">
        <v>25</v>
      </c>
    </row>
    <row r="3740" spans="1:12" x14ac:dyDescent="0.25">
      <c r="A3740" s="19" t="s">
        <v>4490</v>
      </c>
      <c r="B3740" s="19" t="s">
        <v>4491</v>
      </c>
      <c r="C3740" s="19" t="s">
        <v>3600</v>
      </c>
      <c r="D3740" s="19" t="s">
        <v>4798</v>
      </c>
      <c r="E3740" s="20" t="s">
        <v>21</v>
      </c>
      <c r="F3740" s="19" t="s">
        <v>21</v>
      </c>
      <c r="G3740" s="180">
        <v>92326</v>
      </c>
      <c r="H3740" s="21" t="s">
        <v>5453</v>
      </c>
      <c r="I3740" s="19" t="s">
        <v>15692</v>
      </c>
      <c r="J3740" s="19" t="s">
        <v>9283</v>
      </c>
      <c r="K3740" s="20" t="s">
        <v>13740</v>
      </c>
      <c r="L3740" s="19" t="s">
        <v>25</v>
      </c>
    </row>
    <row r="3741" spans="1:12" x14ac:dyDescent="0.25">
      <c r="A3741" s="19" t="s">
        <v>4490</v>
      </c>
      <c r="B3741" s="19" t="s">
        <v>4491</v>
      </c>
      <c r="C3741" s="19" t="s">
        <v>3600</v>
      </c>
      <c r="D3741" s="19" t="s">
        <v>4798</v>
      </c>
      <c r="E3741" s="20" t="s">
        <v>21</v>
      </c>
      <c r="F3741" s="19" t="s">
        <v>21</v>
      </c>
      <c r="G3741" s="180">
        <v>92327</v>
      </c>
      <c r="H3741" s="21" t="s">
        <v>5454</v>
      </c>
      <c r="I3741" s="19" t="s">
        <v>15692</v>
      </c>
      <c r="J3741" s="19" t="s">
        <v>9283</v>
      </c>
      <c r="K3741" s="20" t="s">
        <v>8811</v>
      </c>
      <c r="L3741" s="19" t="s">
        <v>25</v>
      </c>
    </row>
    <row r="3742" spans="1:12" x14ac:dyDescent="0.25">
      <c r="A3742" s="19" t="s">
        <v>4490</v>
      </c>
      <c r="B3742" s="19" t="s">
        <v>4491</v>
      </c>
      <c r="C3742" s="19" t="s">
        <v>3600</v>
      </c>
      <c r="D3742" s="19" t="s">
        <v>4798</v>
      </c>
      <c r="E3742" s="20" t="s">
        <v>21</v>
      </c>
      <c r="F3742" s="19" t="s">
        <v>21</v>
      </c>
      <c r="G3742" s="180">
        <v>92328</v>
      </c>
      <c r="H3742" s="21" t="s">
        <v>5455</v>
      </c>
      <c r="I3742" s="19" t="s">
        <v>15692</v>
      </c>
      <c r="J3742" s="19" t="s">
        <v>9283</v>
      </c>
      <c r="K3742" s="20" t="s">
        <v>11516</v>
      </c>
      <c r="L3742" s="19" t="s">
        <v>25</v>
      </c>
    </row>
    <row r="3743" spans="1:12" x14ac:dyDescent="0.25">
      <c r="A3743" s="19" t="s">
        <v>4490</v>
      </c>
      <c r="B3743" s="19" t="s">
        <v>4491</v>
      </c>
      <c r="C3743" s="19" t="s">
        <v>3600</v>
      </c>
      <c r="D3743" s="19" t="s">
        <v>4798</v>
      </c>
      <c r="E3743" s="20" t="s">
        <v>21</v>
      </c>
      <c r="F3743" s="19" t="s">
        <v>21</v>
      </c>
      <c r="G3743" s="180">
        <v>92329</v>
      </c>
      <c r="H3743" s="21" t="s">
        <v>5456</v>
      </c>
      <c r="I3743" s="19" t="s">
        <v>15692</v>
      </c>
      <c r="J3743" s="19" t="s">
        <v>9283</v>
      </c>
      <c r="K3743" s="20" t="s">
        <v>4427</v>
      </c>
      <c r="L3743" s="19" t="s">
        <v>25</v>
      </c>
    </row>
    <row r="3744" spans="1:12" x14ac:dyDescent="0.25">
      <c r="A3744" s="19" t="s">
        <v>4490</v>
      </c>
      <c r="B3744" s="19" t="s">
        <v>4491</v>
      </c>
      <c r="C3744" s="19" t="s">
        <v>3600</v>
      </c>
      <c r="D3744" s="19" t="s">
        <v>4798</v>
      </c>
      <c r="E3744" s="20" t="s">
        <v>21</v>
      </c>
      <c r="F3744" s="19" t="s">
        <v>21</v>
      </c>
      <c r="G3744" s="180">
        <v>92330</v>
      </c>
      <c r="H3744" s="21" t="s">
        <v>5457</v>
      </c>
      <c r="I3744" s="19" t="s">
        <v>15692</v>
      </c>
      <c r="J3744" s="19" t="s">
        <v>9283</v>
      </c>
      <c r="K3744" s="20" t="s">
        <v>592</v>
      </c>
      <c r="L3744" s="19" t="s">
        <v>25</v>
      </c>
    </row>
    <row r="3745" spans="1:12" x14ac:dyDescent="0.25">
      <c r="A3745" s="19" t="s">
        <v>4490</v>
      </c>
      <c r="B3745" s="19" t="s">
        <v>4491</v>
      </c>
      <c r="C3745" s="19" t="s">
        <v>3600</v>
      </c>
      <c r="D3745" s="19" t="s">
        <v>4798</v>
      </c>
      <c r="E3745" s="20" t="s">
        <v>21</v>
      </c>
      <c r="F3745" s="19" t="s">
        <v>21</v>
      </c>
      <c r="G3745" s="180">
        <v>92331</v>
      </c>
      <c r="H3745" s="21" t="s">
        <v>5458</v>
      </c>
      <c r="I3745" s="19" t="s">
        <v>15692</v>
      </c>
      <c r="J3745" s="19" t="s">
        <v>9283</v>
      </c>
      <c r="K3745" s="20" t="s">
        <v>1865</v>
      </c>
      <c r="L3745" s="19" t="s">
        <v>25</v>
      </c>
    </row>
    <row r="3746" spans="1:12" x14ac:dyDescent="0.25">
      <c r="A3746" s="19" t="s">
        <v>4490</v>
      </c>
      <c r="B3746" s="19" t="s">
        <v>4491</v>
      </c>
      <c r="C3746" s="19" t="s">
        <v>3600</v>
      </c>
      <c r="D3746" s="19" t="s">
        <v>4798</v>
      </c>
      <c r="E3746" s="20" t="s">
        <v>21</v>
      </c>
      <c r="F3746" s="19" t="s">
        <v>21</v>
      </c>
      <c r="G3746" s="180">
        <v>92332</v>
      </c>
      <c r="H3746" s="21" t="s">
        <v>5460</v>
      </c>
      <c r="I3746" s="19" t="s">
        <v>15692</v>
      </c>
      <c r="J3746" s="19" t="s">
        <v>9283</v>
      </c>
      <c r="K3746" s="20" t="s">
        <v>3210</v>
      </c>
      <c r="L3746" s="19" t="s">
        <v>25</v>
      </c>
    </row>
    <row r="3747" spans="1:12" x14ac:dyDescent="0.25">
      <c r="A3747" s="19" t="s">
        <v>4490</v>
      </c>
      <c r="B3747" s="19" t="s">
        <v>4491</v>
      </c>
      <c r="C3747" s="19" t="s">
        <v>3600</v>
      </c>
      <c r="D3747" s="19" t="s">
        <v>4798</v>
      </c>
      <c r="E3747" s="20" t="s">
        <v>21</v>
      </c>
      <c r="F3747" s="19" t="s">
        <v>21</v>
      </c>
      <c r="G3747" s="180">
        <v>92333</v>
      </c>
      <c r="H3747" s="21" t="s">
        <v>5462</v>
      </c>
      <c r="I3747" s="19" t="s">
        <v>15692</v>
      </c>
      <c r="J3747" s="19" t="s">
        <v>9283</v>
      </c>
      <c r="K3747" s="20" t="s">
        <v>5295</v>
      </c>
      <c r="L3747" s="19" t="s">
        <v>25</v>
      </c>
    </row>
    <row r="3748" spans="1:12" x14ac:dyDescent="0.25">
      <c r="A3748" s="19" t="s">
        <v>4490</v>
      </c>
      <c r="B3748" s="19" t="s">
        <v>4491</v>
      </c>
      <c r="C3748" s="19" t="s">
        <v>3600</v>
      </c>
      <c r="D3748" s="19" t="s">
        <v>4798</v>
      </c>
      <c r="E3748" s="20" t="s">
        <v>21</v>
      </c>
      <c r="F3748" s="19" t="s">
        <v>21</v>
      </c>
      <c r="G3748" s="180">
        <v>92334</v>
      </c>
      <c r="H3748" s="21" t="s">
        <v>5463</v>
      </c>
      <c r="I3748" s="19" t="s">
        <v>15692</v>
      </c>
      <c r="J3748" s="19" t="s">
        <v>9283</v>
      </c>
      <c r="K3748" s="20" t="s">
        <v>7630</v>
      </c>
      <c r="L3748" s="19" t="s">
        <v>25</v>
      </c>
    </row>
    <row r="3749" spans="1:12" x14ac:dyDescent="0.25">
      <c r="A3749" s="19" t="s">
        <v>4490</v>
      </c>
      <c r="B3749" s="19" t="s">
        <v>4491</v>
      </c>
      <c r="C3749" s="19" t="s">
        <v>3600</v>
      </c>
      <c r="D3749" s="19" t="s">
        <v>4798</v>
      </c>
      <c r="E3749" s="20" t="s">
        <v>21</v>
      </c>
      <c r="F3749" s="19" t="s">
        <v>21</v>
      </c>
      <c r="G3749" s="180">
        <v>92344</v>
      </c>
      <c r="H3749" s="21" t="s">
        <v>5464</v>
      </c>
      <c r="I3749" s="19" t="s">
        <v>15692</v>
      </c>
      <c r="J3749" s="19" t="s">
        <v>23</v>
      </c>
      <c r="K3749" s="20" t="s">
        <v>7143</v>
      </c>
      <c r="L3749" s="19" t="s">
        <v>25</v>
      </c>
    </row>
    <row r="3750" spans="1:12" x14ac:dyDescent="0.25">
      <c r="A3750" s="19" t="s">
        <v>4490</v>
      </c>
      <c r="B3750" s="19" t="s">
        <v>4491</v>
      </c>
      <c r="C3750" s="19" t="s">
        <v>3600</v>
      </c>
      <c r="D3750" s="19" t="s">
        <v>4798</v>
      </c>
      <c r="E3750" s="20" t="s">
        <v>21</v>
      </c>
      <c r="F3750" s="19" t="s">
        <v>21</v>
      </c>
      <c r="G3750" s="180">
        <v>92345</v>
      </c>
      <c r="H3750" s="21" t="s">
        <v>5465</v>
      </c>
      <c r="I3750" s="19" t="s">
        <v>15692</v>
      </c>
      <c r="J3750" s="19" t="s">
        <v>23</v>
      </c>
      <c r="K3750" s="20" t="s">
        <v>14421</v>
      </c>
      <c r="L3750" s="19" t="s">
        <v>25</v>
      </c>
    </row>
    <row r="3751" spans="1:12" x14ac:dyDescent="0.25">
      <c r="A3751" s="19" t="s">
        <v>4490</v>
      </c>
      <c r="B3751" s="19" t="s">
        <v>4491</v>
      </c>
      <c r="C3751" s="19" t="s">
        <v>3600</v>
      </c>
      <c r="D3751" s="19" t="s">
        <v>4798</v>
      </c>
      <c r="E3751" s="20" t="s">
        <v>21</v>
      </c>
      <c r="F3751" s="19" t="s">
        <v>21</v>
      </c>
      <c r="G3751" s="180">
        <v>92346</v>
      </c>
      <c r="H3751" s="21" t="s">
        <v>5466</v>
      </c>
      <c r="I3751" s="19" t="s">
        <v>15692</v>
      </c>
      <c r="J3751" s="19" t="s">
        <v>23</v>
      </c>
      <c r="K3751" s="20" t="s">
        <v>7261</v>
      </c>
      <c r="L3751" s="19" t="s">
        <v>25</v>
      </c>
    </row>
    <row r="3752" spans="1:12" x14ac:dyDescent="0.25">
      <c r="A3752" s="19" t="s">
        <v>4490</v>
      </c>
      <c r="B3752" s="19" t="s">
        <v>4491</v>
      </c>
      <c r="C3752" s="19" t="s">
        <v>3600</v>
      </c>
      <c r="D3752" s="19" t="s">
        <v>4798</v>
      </c>
      <c r="E3752" s="20" t="s">
        <v>21</v>
      </c>
      <c r="F3752" s="19" t="s">
        <v>21</v>
      </c>
      <c r="G3752" s="180">
        <v>92347</v>
      </c>
      <c r="H3752" s="21" t="s">
        <v>5467</v>
      </c>
      <c r="I3752" s="19" t="s">
        <v>15692</v>
      </c>
      <c r="J3752" s="19" t="s">
        <v>23</v>
      </c>
      <c r="K3752" s="20" t="s">
        <v>14422</v>
      </c>
      <c r="L3752" s="19" t="s">
        <v>25</v>
      </c>
    </row>
    <row r="3753" spans="1:12" x14ac:dyDescent="0.25">
      <c r="A3753" s="19" t="s">
        <v>4490</v>
      </c>
      <c r="B3753" s="19" t="s">
        <v>4491</v>
      </c>
      <c r="C3753" s="19" t="s">
        <v>3600</v>
      </c>
      <c r="D3753" s="19" t="s">
        <v>4798</v>
      </c>
      <c r="E3753" s="20" t="s">
        <v>21</v>
      </c>
      <c r="F3753" s="19" t="s">
        <v>21</v>
      </c>
      <c r="G3753" s="180">
        <v>92348</v>
      </c>
      <c r="H3753" s="21" t="s">
        <v>5469</v>
      </c>
      <c r="I3753" s="19" t="s">
        <v>15692</v>
      </c>
      <c r="J3753" s="19" t="s">
        <v>23</v>
      </c>
      <c r="K3753" s="20" t="s">
        <v>7972</v>
      </c>
      <c r="L3753" s="19" t="s">
        <v>25</v>
      </c>
    </row>
    <row r="3754" spans="1:12" x14ac:dyDescent="0.25">
      <c r="A3754" s="19" t="s">
        <v>4490</v>
      </c>
      <c r="B3754" s="19" t="s">
        <v>4491</v>
      </c>
      <c r="C3754" s="19" t="s">
        <v>3600</v>
      </c>
      <c r="D3754" s="19" t="s">
        <v>4798</v>
      </c>
      <c r="E3754" s="20" t="s">
        <v>21</v>
      </c>
      <c r="F3754" s="19" t="s">
        <v>21</v>
      </c>
      <c r="G3754" s="180">
        <v>92349</v>
      </c>
      <c r="H3754" s="21" t="s">
        <v>5470</v>
      </c>
      <c r="I3754" s="19" t="s">
        <v>15692</v>
      </c>
      <c r="J3754" s="19" t="s">
        <v>23</v>
      </c>
      <c r="K3754" s="20" t="s">
        <v>14423</v>
      </c>
      <c r="L3754" s="19" t="s">
        <v>25</v>
      </c>
    </row>
    <row r="3755" spans="1:12" x14ac:dyDescent="0.25">
      <c r="A3755" s="19" t="s">
        <v>4490</v>
      </c>
      <c r="B3755" s="19" t="s">
        <v>4491</v>
      </c>
      <c r="C3755" s="19" t="s">
        <v>3600</v>
      </c>
      <c r="D3755" s="19" t="s">
        <v>4798</v>
      </c>
      <c r="E3755" s="20" t="s">
        <v>21</v>
      </c>
      <c r="F3755" s="19" t="s">
        <v>21</v>
      </c>
      <c r="G3755" s="180">
        <v>92350</v>
      </c>
      <c r="H3755" s="21" t="s">
        <v>5471</v>
      </c>
      <c r="I3755" s="19" t="s">
        <v>15692</v>
      </c>
      <c r="J3755" s="19" t="s">
        <v>23</v>
      </c>
      <c r="K3755" s="20" t="s">
        <v>14424</v>
      </c>
      <c r="L3755" s="19" t="s">
        <v>25</v>
      </c>
    </row>
    <row r="3756" spans="1:12" x14ac:dyDescent="0.25">
      <c r="A3756" s="19" t="s">
        <v>4490</v>
      </c>
      <c r="B3756" s="19" t="s">
        <v>4491</v>
      </c>
      <c r="C3756" s="19" t="s">
        <v>3600</v>
      </c>
      <c r="D3756" s="19" t="s">
        <v>4798</v>
      </c>
      <c r="E3756" s="20" t="s">
        <v>21</v>
      </c>
      <c r="F3756" s="19" t="s">
        <v>21</v>
      </c>
      <c r="G3756" s="180">
        <v>92351</v>
      </c>
      <c r="H3756" s="21" t="s">
        <v>5473</v>
      </c>
      <c r="I3756" s="19" t="s">
        <v>15692</v>
      </c>
      <c r="J3756" s="19" t="s">
        <v>23</v>
      </c>
      <c r="K3756" s="20" t="s">
        <v>14425</v>
      </c>
      <c r="L3756" s="19" t="s">
        <v>25</v>
      </c>
    </row>
    <row r="3757" spans="1:12" x14ac:dyDescent="0.25">
      <c r="A3757" s="19" t="s">
        <v>4490</v>
      </c>
      <c r="B3757" s="19" t="s">
        <v>4491</v>
      </c>
      <c r="C3757" s="19" t="s">
        <v>3600</v>
      </c>
      <c r="D3757" s="19" t="s">
        <v>4798</v>
      </c>
      <c r="E3757" s="20" t="s">
        <v>21</v>
      </c>
      <c r="F3757" s="19" t="s">
        <v>21</v>
      </c>
      <c r="G3757" s="180">
        <v>92352</v>
      </c>
      <c r="H3757" s="21" t="s">
        <v>5474</v>
      </c>
      <c r="I3757" s="19" t="s">
        <v>15692</v>
      </c>
      <c r="J3757" s="19" t="s">
        <v>23</v>
      </c>
      <c r="K3757" s="20" t="s">
        <v>14426</v>
      </c>
      <c r="L3757" s="19" t="s">
        <v>25</v>
      </c>
    </row>
    <row r="3758" spans="1:12" x14ac:dyDescent="0.25">
      <c r="A3758" s="19" t="s">
        <v>4490</v>
      </c>
      <c r="B3758" s="19" t="s">
        <v>4491</v>
      </c>
      <c r="C3758" s="19" t="s">
        <v>3600</v>
      </c>
      <c r="D3758" s="19" t="s">
        <v>4798</v>
      </c>
      <c r="E3758" s="20" t="s">
        <v>21</v>
      </c>
      <c r="F3758" s="19" t="s">
        <v>21</v>
      </c>
      <c r="G3758" s="180">
        <v>92353</v>
      </c>
      <c r="H3758" s="21" t="s">
        <v>5476</v>
      </c>
      <c r="I3758" s="19" t="s">
        <v>15692</v>
      </c>
      <c r="J3758" s="19" t="s">
        <v>23</v>
      </c>
      <c r="K3758" s="20" t="s">
        <v>8034</v>
      </c>
      <c r="L3758" s="19" t="s">
        <v>25</v>
      </c>
    </row>
    <row r="3759" spans="1:12" x14ac:dyDescent="0.25">
      <c r="A3759" s="19" t="s">
        <v>4490</v>
      </c>
      <c r="B3759" s="19" t="s">
        <v>4491</v>
      </c>
      <c r="C3759" s="19" t="s">
        <v>3600</v>
      </c>
      <c r="D3759" s="19" t="s">
        <v>4798</v>
      </c>
      <c r="E3759" s="20" t="s">
        <v>21</v>
      </c>
      <c r="F3759" s="19" t="s">
        <v>21</v>
      </c>
      <c r="G3759" s="180">
        <v>92354</v>
      </c>
      <c r="H3759" s="21" t="s">
        <v>5477</v>
      </c>
      <c r="I3759" s="19" t="s">
        <v>15692</v>
      </c>
      <c r="J3759" s="19" t="s">
        <v>23</v>
      </c>
      <c r="K3759" s="20" t="s">
        <v>14427</v>
      </c>
      <c r="L3759" s="19" t="s">
        <v>25</v>
      </c>
    </row>
    <row r="3760" spans="1:12" x14ac:dyDescent="0.25">
      <c r="A3760" s="19" t="s">
        <v>4490</v>
      </c>
      <c r="B3760" s="19" t="s">
        <v>4491</v>
      </c>
      <c r="C3760" s="19" t="s">
        <v>3600</v>
      </c>
      <c r="D3760" s="19" t="s">
        <v>4798</v>
      </c>
      <c r="E3760" s="20" t="s">
        <v>21</v>
      </c>
      <c r="F3760" s="19" t="s">
        <v>21</v>
      </c>
      <c r="G3760" s="180">
        <v>92355</v>
      </c>
      <c r="H3760" s="21" t="s">
        <v>5478</v>
      </c>
      <c r="I3760" s="19" t="s">
        <v>15692</v>
      </c>
      <c r="J3760" s="19" t="s">
        <v>23</v>
      </c>
      <c r="K3760" s="20" t="s">
        <v>14428</v>
      </c>
      <c r="L3760" s="19" t="s">
        <v>25</v>
      </c>
    </row>
    <row r="3761" spans="1:12" x14ac:dyDescent="0.25">
      <c r="A3761" s="19" t="s">
        <v>4490</v>
      </c>
      <c r="B3761" s="19" t="s">
        <v>4491</v>
      </c>
      <c r="C3761" s="19" t="s">
        <v>3600</v>
      </c>
      <c r="D3761" s="19" t="s">
        <v>4798</v>
      </c>
      <c r="E3761" s="20" t="s">
        <v>21</v>
      </c>
      <c r="F3761" s="19" t="s">
        <v>21</v>
      </c>
      <c r="G3761" s="180">
        <v>92356</v>
      </c>
      <c r="H3761" s="21" t="s">
        <v>5479</v>
      </c>
      <c r="I3761" s="19" t="s">
        <v>15692</v>
      </c>
      <c r="J3761" s="19" t="s">
        <v>23</v>
      </c>
      <c r="K3761" s="20" t="s">
        <v>14429</v>
      </c>
      <c r="L3761" s="19" t="s">
        <v>25</v>
      </c>
    </row>
    <row r="3762" spans="1:12" x14ac:dyDescent="0.25">
      <c r="A3762" s="19" t="s">
        <v>4490</v>
      </c>
      <c r="B3762" s="19" t="s">
        <v>4491</v>
      </c>
      <c r="C3762" s="19" t="s">
        <v>3600</v>
      </c>
      <c r="D3762" s="19" t="s">
        <v>4798</v>
      </c>
      <c r="E3762" s="20" t="s">
        <v>21</v>
      </c>
      <c r="F3762" s="19" t="s">
        <v>21</v>
      </c>
      <c r="G3762" s="180">
        <v>92357</v>
      </c>
      <c r="H3762" s="21" t="s">
        <v>5480</v>
      </c>
      <c r="I3762" s="19" t="s">
        <v>15692</v>
      </c>
      <c r="J3762" s="19" t="s">
        <v>23</v>
      </c>
      <c r="K3762" s="20" t="s">
        <v>14430</v>
      </c>
      <c r="L3762" s="19" t="s">
        <v>25</v>
      </c>
    </row>
    <row r="3763" spans="1:12" x14ac:dyDescent="0.25">
      <c r="A3763" s="19" t="s">
        <v>4490</v>
      </c>
      <c r="B3763" s="19" t="s">
        <v>4491</v>
      </c>
      <c r="C3763" s="19" t="s">
        <v>3600</v>
      </c>
      <c r="D3763" s="19" t="s">
        <v>4798</v>
      </c>
      <c r="E3763" s="20" t="s">
        <v>21</v>
      </c>
      <c r="F3763" s="19" t="s">
        <v>21</v>
      </c>
      <c r="G3763" s="180">
        <v>92358</v>
      </c>
      <c r="H3763" s="21" t="s">
        <v>5481</v>
      </c>
      <c r="I3763" s="19" t="s">
        <v>15692</v>
      </c>
      <c r="J3763" s="19" t="s">
        <v>23</v>
      </c>
      <c r="K3763" s="20" t="s">
        <v>14431</v>
      </c>
      <c r="L3763" s="19" t="s">
        <v>25</v>
      </c>
    </row>
    <row r="3764" spans="1:12" x14ac:dyDescent="0.25">
      <c r="A3764" s="19" t="s">
        <v>4490</v>
      </c>
      <c r="B3764" s="19" t="s">
        <v>4491</v>
      </c>
      <c r="C3764" s="19" t="s">
        <v>3600</v>
      </c>
      <c r="D3764" s="19" t="s">
        <v>4798</v>
      </c>
      <c r="E3764" s="20" t="s">
        <v>21</v>
      </c>
      <c r="F3764" s="19" t="s">
        <v>21</v>
      </c>
      <c r="G3764" s="180">
        <v>92369</v>
      </c>
      <c r="H3764" s="21" t="s">
        <v>5482</v>
      </c>
      <c r="I3764" s="19" t="s">
        <v>15692</v>
      </c>
      <c r="J3764" s="19" t="s">
        <v>23</v>
      </c>
      <c r="K3764" s="20" t="s">
        <v>1790</v>
      </c>
      <c r="L3764" s="19" t="s">
        <v>25</v>
      </c>
    </row>
    <row r="3765" spans="1:12" x14ac:dyDescent="0.25">
      <c r="A3765" s="19" t="s">
        <v>4490</v>
      </c>
      <c r="B3765" s="19" t="s">
        <v>4491</v>
      </c>
      <c r="C3765" s="19" t="s">
        <v>3600</v>
      </c>
      <c r="D3765" s="19" t="s">
        <v>4798</v>
      </c>
      <c r="E3765" s="20" t="s">
        <v>21</v>
      </c>
      <c r="F3765" s="19" t="s">
        <v>21</v>
      </c>
      <c r="G3765" s="180">
        <v>92370</v>
      </c>
      <c r="H3765" s="21" t="s">
        <v>5483</v>
      </c>
      <c r="I3765" s="19" t="s">
        <v>15692</v>
      </c>
      <c r="J3765" s="19" t="s">
        <v>23</v>
      </c>
      <c r="K3765" s="20" t="s">
        <v>4977</v>
      </c>
      <c r="L3765" s="19" t="s">
        <v>25</v>
      </c>
    </row>
    <row r="3766" spans="1:12" x14ac:dyDescent="0.25">
      <c r="A3766" s="19" t="s">
        <v>4490</v>
      </c>
      <c r="B3766" s="19" t="s">
        <v>4491</v>
      </c>
      <c r="C3766" s="19" t="s">
        <v>3600</v>
      </c>
      <c r="D3766" s="19" t="s">
        <v>4798</v>
      </c>
      <c r="E3766" s="20" t="s">
        <v>21</v>
      </c>
      <c r="F3766" s="19" t="s">
        <v>21</v>
      </c>
      <c r="G3766" s="180">
        <v>92371</v>
      </c>
      <c r="H3766" s="21" t="s">
        <v>5484</v>
      </c>
      <c r="I3766" s="19" t="s">
        <v>15692</v>
      </c>
      <c r="J3766" s="19" t="s">
        <v>23</v>
      </c>
      <c r="K3766" s="20" t="s">
        <v>10641</v>
      </c>
      <c r="L3766" s="19" t="s">
        <v>25</v>
      </c>
    </row>
    <row r="3767" spans="1:12" x14ac:dyDescent="0.25">
      <c r="A3767" s="19" t="s">
        <v>4490</v>
      </c>
      <c r="B3767" s="19" t="s">
        <v>4491</v>
      </c>
      <c r="C3767" s="19" t="s">
        <v>3600</v>
      </c>
      <c r="D3767" s="19" t="s">
        <v>4798</v>
      </c>
      <c r="E3767" s="20" t="s">
        <v>21</v>
      </c>
      <c r="F3767" s="19" t="s">
        <v>21</v>
      </c>
      <c r="G3767" s="180">
        <v>92372</v>
      </c>
      <c r="H3767" s="21" t="s">
        <v>5485</v>
      </c>
      <c r="I3767" s="19" t="s">
        <v>15692</v>
      </c>
      <c r="J3767" s="19" t="s">
        <v>23</v>
      </c>
      <c r="K3767" s="20" t="s">
        <v>14432</v>
      </c>
      <c r="L3767" s="19" t="s">
        <v>25</v>
      </c>
    </row>
    <row r="3768" spans="1:12" x14ac:dyDescent="0.25">
      <c r="A3768" s="19" t="s">
        <v>4490</v>
      </c>
      <c r="B3768" s="19" t="s">
        <v>4491</v>
      </c>
      <c r="C3768" s="19" t="s">
        <v>3600</v>
      </c>
      <c r="D3768" s="19" t="s">
        <v>4798</v>
      </c>
      <c r="E3768" s="20" t="s">
        <v>21</v>
      </c>
      <c r="F3768" s="19" t="s">
        <v>21</v>
      </c>
      <c r="G3768" s="180">
        <v>92373</v>
      </c>
      <c r="H3768" s="21" t="s">
        <v>5487</v>
      </c>
      <c r="I3768" s="19" t="s">
        <v>15692</v>
      </c>
      <c r="J3768" s="19" t="s">
        <v>23</v>
      </c>
      <c r="K3768" s="20" t="s">
        <v>13066</v>
      </c>
      <c r="L3768" s="19" t="s">
        <v>25</v>
      </c>
    </row>
    <row r="3769" spans="1:12" x14ac:dyDescent="0.25">
      <c r="A3769" s="19" t="s">
        <v>4490</v>
      </c>
      <c r="B3769" s="19" t="s">
        <v>4491</v>
      </c>
      <c r="C3769" s="19" t="s">
        <v>3600</v>
      </c>
      <c r="D3769" s="19" t="s">
        <v>4798</v>
      </c>
      <c r="E3769" s="20" t="s">
        <v>21</v>
      </c>
      <c r="F3769" s="19" t="s">
        <v>21</v>
      </c>
      <c r="G3769" s="180">
        <v>92374</v>
      </c>
      <c r="H3769" s="21" t="s">
        <v>5488</v>
      </c>
      <c r="I3769" s="19" t="s">
        <v>15692</v>
      </c>
      <c r="J3769" s="19" t="s">
        <v>23</v>
      </c>
      <c r="K3769" s="20" t="s">
        <v>14433</v>
      </c>
      <c r="L3769" s="19" t="s">
        <v>25</v>
      </c>
    </row>
    <row r="3770" spans="1:12" x14ac:dyDescent="0.25">
      <c r="A3770" s="19" t="s">
        <v>4490</v>
      </c>
      <c r="B3770" s="19" t="s">
        <v>4491</v>
      </c>
      <c r="C3770" s="19" t="s">
        <v>3600</v>
      </c>
      <c r="D3770" s="19" t="s">
        <v>4798</v>
      </c>
      <c r="E3770" s="20" t="s">
        <v>21</v>
      </c>
      <c r="F3770" s="19" t="s">
        <v>21</v>
      </c>
      <c r="G3770" s="180">
        <v>92375</v>
      </c>
      <c r="H3770" s="21" t="s">
        <v>5489</v>
      </c>
      <c r="I3770" s="19" t="s">
        <v>15692</v>
      </c>
      <c r="J3770" s="19" t="s">
        <v>23</v>
      </c>
      <c r="K3770" s="20" t="s">
        <v>14434</v>
      </c>
      <c r="L3770" s="19" t="s">
        <v>25</v>
      </c>
    </row>
    <row r="3771" spans="1:12" x14ac:dyDescent="0.25">
      <c r="A3771" s="19" t="s">
        <v>4490</v>
      </c>
      <c r="B3771" s="19" t="s">
        <v>4491</v>
      </c>
      <c r="C3771" s="19" t="s">
        <v>3600</v>
      </c>
      <c r="D3771" s="19" t="s">
        <v>4798</v>
      </c>
      <c r="E3771" s="20" t="s">
        <v>21</v>
      </c>
      <c r="F3771" s="19" t="s">
        <v>21</v>
      </c>
      <c r="G3771" s="180">
        <v>92376</v>
      </c>
      <c r="H3771" s="21" t="s">
        <v>5490</v>
      </c>
      <c r="I3771" s="19" t="s">
        <v>15692</v>
      </c>
      <c r="J3771" s="19" t="s">
        <v>23</v>
      </c>
      <c r="K3771" s="20" t="s">
        <v>4041</v>
      </c>
      <c r="L3771" s="19" t="s">
        <v>25</v>
      </c>
    </row>
    <row r="3772" spans="1:12" x14ac:dyDescent="0.25">
      <c r="A3772" s="19" t="s">
        <v>4490</v>
      </c>
      <c r="B3772" s="19" t="s">
        <v>4491</v>
      </c>
      <c r="C3772" s="19" t="s">
        <v>3600</v>
      </c>
      <c r="D3772" s="19" t="s">
        <v>4798</v>
      </c>
      <c r="E3772" s="20" t="s">
        <v>21</v>
      </c>
      <c r="F3772" s="19" t="s">
        <v>21</v>
      </c>
      <c r="G3772" s="180">
        <v>92377</v>
      </c>
      <c r="H3772" s="21" t="s">
        <v>5491</v>
      </c>
      <c r="I3772" s="19" t="s">
        <v>15692</v>
      </c>
      <c r="J3772" s="19" t="s">
        <v>23</v>
      </c>
      <c r="K3772" s="20" t="s">
        <v>14435</v>
      </c>
      <c r="L3772" s="19" t="s">
        <v>25</v>
      </c>
    </row>
    <row r="3773" spans="1:12" x14ac:dyDescent="0.25">
      <c r="A3773" s="19" t="s">
        <v>4490</v>
      </c>
      <c r="B3773" s="19" t="s">
        <v>4491</v>
      </c>
      <c r="C3773" s="19" t="s">
        <v>3600</v>
      </c>
      <c r="D3773" s="19" t="s">
        <v>4798</v>
      </c>
      <c r="E3773" s="20" t="s">
        <v>21</v>
      </c>
      <c r="F3773" s="19" t="s">
        <v>21</v>
      </c>
      <c r="G3773" s="180">
        <v>92378</v>
      </c>
      <c r="H3773" s="21" t="s">
        <v>5493</v>
      </c>
      <c r="I3773" s="19" t="s">
        <v>15692</v>
      </c>
      <c r="J3773" s="19" t="s">
        <v>23</v>
      </c>
      <c r="K3773" s="20" t="s">
        <v>14436</v>
      </c>
      <c r="L3773" s="19" t="s">
        <v>25</v>
      </c>
    </row>
    <row r="3774" spans="1:12" x14ac:dyDescent="0.25">
      <c r="A3774" s="19" t="s">
        <v>4490</v>
      </c>
      <c r="B3774" s="19" t="s">
        <v>4491</v>
      </c>
      <c r="C3774" s="19" t="s">
        <v>3600</v>
      </c>
      <c r="D3774" s="19" t="s">
        <v>4798</v>
      </c>
      <c r="E3774" s="20" t="s">
        <v>21</v>
      </c>
      <c r="F3774" s="19" t="s">
        <v>21</v>
      </c>
      <c r="G3774" s="180">
        <v>92379</v>
      </c>
      <c r="H3774" s="21" t="s">
        <v>5494</v>
      </c>
      <c r="I3774" s="19" t="s">
        <v>15692</v>
      </c>
      <c r="J3774" s="19" t="s">
        <v>23</v>
      </c>
      <c r="K3774" s="20" t="s">
        <v>14437</v>
      </c>
      <c r="L3774" s="19" t="s">
        <v>25</v>
      </c>
    </row>
    <row r="3775" spans="1:12" x14ac:dyDescent="0.25">
      <c r="A3775" s="19" t="s">
        <v>4490</v>
      </c>
      <c r="B3775" s="19" t="s">
        <v>4491</v>
      </c>
      <c r="C3775" s="19" t="s">
        <v>3600</v>
      </c>
      <c r="D3775" s="19" t="s">
        <v>4798</v>
      </c>
      <c r="E3775" s="20" t="s">
        <v>21</v>
      </c>
      <c r="F3775" s="19" t="s">
        <v>21</v>
      </c>
      <c r="G3775" s="180">
        <v>92380</v>
      </c>
      <c r="H3775" s="21" t="s">
        <v>5495</v>
      </c>
      <c r="I3775" s="19" t="s">
        <v>15692</v>
      </c>
      <c r="J3775" s="19" t="s">
        <v>23</v>
      </c>
      <c r="K3775" s="20" t="s">
        <v>14438</v>
      </c>
      <c r="L3775" s="19" t="s">
        <v>25</v>
      </c>
    </row>
    <row r="3776" spans="1:12" x14ac:dyDescent="0.25">
      <c r="A3776" s="19" t="s">
        <v>4490</v>
      </c>
      <c r="B3776" s="19" t="s">
        <v>4491</v>
      </c>
      <c r="C3776" s="19" t="s">
        <v>3600</v>
      </c>
      <c r="D3776" s="19" t="s">
        <v>4798</v>
      </c>
      <c r="E3776" s="20" t="s">
        <v>21</v>
      </c>
      <c r="F3776" s="19" t="s">
        <v>21</v>
      </c>
      <c r="G3776" s="180">
        <v>92381</v>
      </c>
      <c r="H3776" s="21" t="s">
        <v>5496</v>
      </c>
      <c r="I3776" s="19" t="s">
        <v>15692</v>
      </c>
      <c r="J3776" s="19" t="s">
        <v>23</v>
      </c>
      <c r="K3776" s="20" t="s">
        <v>10996</v>
      </c>
      <c r="L3776" s="19" t="s">
        <v>25</v>
      </c>
    </row>
    <row r="3777" spans="1:12" x14ac:dyDescent="0.25">
      <c r="A3777" s="19" t="s">
        <v>4490</v>
      </c>
      <c r="B3777" s="19" t="s">
        <v>4491</v>
      </c>
      <c r="C3777" s="19" t="s">
        <v>3600</v>
      </c>
      <c r="D3777" s="19" t="s">
        <v>4798</v>
      </c>
      <c r="E3777" s="20" t="s">
        <v>21</v>
      </c>
      <c r="F3777" s="19" t="s">
        <v>21</v>
      </c>
      <c r="G3777" s="180">
        <v>92382</v>
      </c>
      <c r="H3777" s="21" t="s">
        <v>5497</v>
      </c>
      <c r="I3777" s="19" t="s">
        <v>15692</v>
      </c>
      <c r="J3777" s="19" t="s">
        <v>23</v>
      </c>
      <c r="K3777" s="20" t="s">
        <v>10348</v>
      </c>
      <c r="L3777" s="19" t="s">
        <v>25</v>
      </c>
    </row>
    <row r="3778" spans="1:12" x14ac:dyDescent="0.25">
      <c r="A3778" s="19" t="s">
        <v>4490</v>
      </c>
      <c r="B3778" s="19" t="s">
        <v>4491</v>
      </c>
      <c r="C3778" s="19" t="s">
        <v>3600</v>
      </c>
      <c r="D3778" s="19" t="s">
        <v>4798</v>
      </c>
      <c r="E3778" s="20" t="s">
        <v>21</v>
      </c>
      <c r="F3778" s="19" t="s">
        <v>21</v>
      </c>
      <c r="G3778" s="180">
        <v>92383</v>
      </c>
      <c r="H3778" s="21" t="s">
        <v>5498</v>
      </c>
      <c r="I3778" s="19" t="s">
        <v>15692</v>
      </c>
      <c r="J3778" s="19" t="s">
        <v>23</v>
      </c>
      <c r="K3778" s="20" t="s">
        <v>14439</v>
      </c>
      <c r="L3778" s="19" t="s">
        <v>25</v>
      </c>
    </row>
    <row r="3779" spans="1:12" x14ac:dyDescent="0.25">
      <c r="A3779" s="19" t="s">
        <v>4490</v>
      </c>
      <c r="B3779" s="19" t="s">
        <v>4491</v>
      </c>
      <c r="C3779" s="19" t="s">
        <v>3600</v>
      </c>
      <c r="D3779" s="19" t="s">
        <v>4798</v>
      </c>
      <c r="E3779" s="20" t="s">
        <v>21</v>
      </c>
      <c r="F3779" s="19" t="s">
        <v>21</v>
      </c>
      <c r="G3779" s="180">
        <v>92384</v>
      </c>
      <c r="H3779" s="21" t="s">
        <v>5500</v>
      </c>
      <c r="I3779" s="19" t="s">
        <v>15692</v>
      </c>
      <c r="J3779" s="19" t="s">
        <v>23</v>
      </c>
      <c r="K3779" s="20" t="s">
        <v>14440</v>
      </c>
      <c r="L3779" s="19" t="s">
        <v>25</v>
      </c>
    </row>
    <row r="3780" spans="1:12" x14ac:dyDescent="0.25">
      <c r="A3780" s="19" t="s">
        <v>4490</v>
      </c>
      <c r="B3780" s="19" t="s">
        <v>4491</v>
      </c>
      <c r="C3780" s="19" t="s">
        <v>3600</v>
      </c>
      <c r="D3780" s="19" t="s">
        <v>4798</v>
      </c>
      <c r="E3780" s="20" t="s">
        <v>21</v>
      </c>
      <c r="F3780" s="19" t="s">
        <v>21</v>
      </c>
      <c r="G3780" s="180">
        <v>92385</v>
      </c>
      <c r="H3780" s="21" t="s">
        <v>5502</v>
      </c>
      <c r="I3780" s="19" t="s">
        <v>15692</v>
      </c>
      <c r="J3780" s="19" t="s">
        <v>23</v>
      </c>
      <c r="K3780" s="20" t="s">
        <v>14441</v>
      </c>
      <c r="L3780" s="19" t="s">
        <v>25</v>
      </c>
    </row>
    <row r="3781" spans="1:12" x14ac:dyDescent="0.25">
      <c r="A3781" s="19" t="s">
        <v>4490</v>
      </c>
      <c r="B3781" s="19" t="s">
        <v>4491</v>
      </c>
      <c r="C3781" s="19" t="s">
        <v>3600</v>
      </c>
      <c r="D3781" s="19" t="s">
        <v>4798</v>
      </c>
      <c r="E3781" s="20" t="s">
        <v>21</v>
      </c>
      <c r="F3781" s="19" t="s">
        <v>21</v>
      </c>
      <c r="G3781" s="180">
        <v>92386</v>
      </c>
      <c r="H3781" s="21" t="s">
        <v>5503</v>
      </c>
      <c r="I3781" s="19" t="s">
        <v>15692</v>
      </c>
      <c r="J3781" s="19" t="s">
        <v>23</v>
      </c>
      <c r="K3781" s="20" t="s">
        <v>14442</v>
      </c>
      <c r="L3781" s="19" t="s">
        <v>25</v>
      </c>
    </row>
    <row r="3782" spans="1:12" x14ac:dyDescent="0.25">
      <c r="A3782" s="19" t="s">
        <v>4490</v>
      </c>
      <c r="B3782" s="19" t="s">
        <v>4491</v>
      </c>
      <c r="C3782" s="19" t="s">
        <v>3600</v>
      </c>
      <c r="D3782" s="19" t="s">
        <v>4798</v>
      </c>
      <c r="E3782" s="20" t="s">
        <v>21</v>
      </c>
      <c r="F3782" s="19" t="s">
        <v>21</v>
      </c>
      <c r="G3782" s="180">
        <v>92387</v>
      </c>
      <c r="H3782" s="21" t="s">
        <v>5505</v>
      </c>
      <c r="I3782" s="19" t="s">
        <v>15692</v>
      </c>
      <c r="J3782" s="19" t="s">
        <v>23</v>
      </c>
      <c r="K3782" s="20" t="s">
        <v>14443</v>
      </c>
      <c r="L3782" s="19" t="s">
        <v>25</v>
      </c>
    </row>
    <row r="3783" spans="1:12" x14ac:dyDescent="0.25">
      <c r="A3783" s="19" t="s">
        <v>4490</v>
      </c>
      <c r="B3783" s="19" t="s">
        <v>4491</v>
      </c>
      <c r="C3783" s="19" t="s">
        <v>3600</v>
      </c>
      <c r="D3783" s="19" t="s">
        <v>4798</v>
      </c>
      <c r="E3783" s="20" t="s">
        <v>21</v>
      </c>
      <c r="F3783" s="19" t="s">
        <v>21</v>
      </c>
      <c r="G3783" s="180">
        <v>92388</v>
      </c>
      <c r="H3783" s="21" t="s">
        <v>5506</v>
      </c>
      <c r="I3783" s="19" t="s">
        <v>15692</v>
      </c>
      <c r="J3783" s="19" t="s">
        <v>23</v>
      </c>
      <c r="K3783" s="20" t="s">
        <v>14444</v>
      </c>
      <c r="L3783" s="19" t="s">
        <v>25</v>
      </c>
    </row>
    <row r="3784" spans="1:12" x14ac:dyDescent="0.25">
      <c r="A3784" s="19" t="s">
        <v>4490</v>
      </c>
      <c r="B3784" s="19" t="s">
        <v>4491</v>
      </c>
      <c r="C3784" s="19" t="s">
        <v>3600</v>
      </c>
      <c r="D3784" s="19" t="s">
        <v>4798</v>
      </c>
      <c r="E3784" s="20" t="s">
        <v>21</v>
      </c>
      <c r="F3784" s="19" t="s">
        <v>21</v>
      </c>
      <c r="G3784" s="180">
        <v>92389</v>
      </c>
      <c r="H3784" s="21" t="s">
        <v>5508</v>
      </c>
      <c r="I3784" s="19" t="s">
        <v>15692</v>
      </c>
      <c r="J3784" s="19" t="s">
        <v>23</v>
      </c>
      <c r="K3784" s="20" t="s">
        <v>14445</v>
      </c>
      <c r="L3784" s="19" t="s">
        <v>25</v>
      </c>
    </row>
    <row r="3785" spans="1:12" x14ac:dyDescent="0.25">
      <c r="A3785" s="19" t="s">
        <v>4490</v>
      </c>
      <c r="B3785" s="19" t="s">
        <v>4491</v>
      </c>
      <c r="C3785" s="19" t="s">
        <v>3600</v>
      </c>
      <c r="D3785" s="19" t="s">
        <v>4798</v>
      </c>
      <c r="E3785" s="20" t="s">
        <v>21</v>
      </c>
      <c r="F3785" s="19" t="s">
        <v>21</v>
      </c>
      <c r="G3785" s="180">
        <v>92390</v>
      </c>
      <c r="H3785" s="21" t="s">
        <v>5509</v>
      </c>
      <c r="I3785" s="19" t="s">
        <v>15692</v>
      </c>
      <c r="J3785" s="19" t="s">
        <v>23</v>
      </c>
      <c r="K3785" s="20" t="s">
        <v>14446</v>
      </c>
      <c r="L3785" s="19" t="s">
        <v>25</v>
      </c>
    </row>
    <row r="3786" spans="1:12" x14ac:dyDescent="0.25">
      <c r="A3786" s="19" t="s">
        <v>4490</v>
      </c>
      <c r="B3786" s="19" t="s">
        <v>4491</v>
      </c>
      <c r="C3786" s="19" t="s">
        <v>3600</v>
      </c>
      <c r="D3786" s="19" t="s">
        <v>4798</v>
      </c>
      <c r="E3786" s="20" t="s">
        <v>21</v>
      </c>
      <c r="F3786" s="19" t="s">
        <v>21</v>
      </c>
      <c r="G3786" s="180">
        <v>92635</v>
      </c>
      <c r="H3786" s="21" t="s">
        <v>5510</v>
      </c>
      <c r="I3786" s="19" t="s">
        <v>15692</v>
      </c>
      <c r="J3786" s="19" t="s">
        <v>23</v>
      </c>
      <c r="K3786" s="20" t="s">
        <v>14447</v>
      </c>
      <c r="L3786" s="19" t="s">
        <v>25</v>
      </c>
    </row>
    <row r="3787" spans="1:12" x14ac:dyDescent="0.25">
      <c r="A3787" s="19" t="s">
        <v>4490</v>
      </c>
      <c r="B3787" s="19" t="s">
        <v>4491</v>
      </c>
      <c r="C3787" s="19" t="s">
        <v>3600</v>
      </c>
      <c r="D3787" s="19" t="s">
        <v>4798</v>
      </c>
      <c r="E3787" s="20" t="s">
        <v>21</v>
      </c>
      <c r="F3787" s="19" t="s">
        <v>21</v>
      </c>
      <c r="G3787" s="180">
        <v>92636</v>
      </c>
      <c r="H3787" s="21" t="s">
        <v>5511</v>
      </c>
      <c r="I3787" s="19" t="s">
        <v>15692</v>
      </c>
      <c r="J3787" s="19" t="s">
        <v>23</v>
      </c>
      <c r="K3787" s="20" t="s">
        <v>10422</v>
      </c>
      <c r="L3787" s="19" t="s">
        <v>25</v>
      </c>
    </row>
    <row r="3788" spans="1:12" x14ac:dyDescent="0.25">
      <c r="A3788" s="19" t="s">
        <v>4490</v>
      </c>
      <c r="B3788" s="19" t="s">
        <v>4491</v>
      </c>
      <c r="C3788" s="19" t="s">
        <v>3600</v>
      </c>
      <c r="D3788" s="19" t="s">
        <v>4798</v>
      </c>
      <c r="E3788" s="20" t="s">
        <v>21</v>
      </c>
      <c r="F3788" s="19" t="s">
        <v>21</v>
      </c>
      <c r="G3788" s="180">
        <v>92637</v>
      </c>
      <c r="H3788" s="21" t="s">
        <v>5512</v>
      </c>
      <c r="I3788" s="19" t="s">
        <v>15692</v>
      </c>
      <c r="J3788" s="19" t="s">
        <v>23</v>
      </c>
      <c r="K3788" s="20" t="s">
        <v>14448</v>
      </c>
      <c r="L3788" s="19" t="s">
        <v>25</v>
      </c>
    </row>
    <row r="3789" spans="1:12" x14ac:dyDescent="0.25">
      <c r="A3789" s="19" t="s">
        <v>4490</v>
      </c>
      <c r="B3789" s="19" t="s">
        <v>4491</v>
      </c>
      <c r="C3789" s="19" t="s">
        <v>3600</v>
      </c>
      <c r="D3789" s="19" t="s">
        <v>4798</v>
      </c>
      <c r="E3789" s="20" t="s">
        <v>21</v>
      </c>
      <c r="F3789" s="19" t="s">
        <v>21</v>
      </c>
      <c r="G3789" s="180">
        <v>92638</v>
      </c>
      <c r="H3789" s="21" t="s">
        <v>5513</v>
      </c>
      <c r="I3789" s="19" t="s">
        <v>15692</v>
      </c>
      <c r="J3789" s="19" t="s">
        <v>23</v>
      </c>
      <c r="K3789" s="20" t="s">
        <v>14449</v>
      </c>
      <c r="L3789" s="19" t="s">
        <v>25</v>
      </c>
    </row>
    <row r="3790" spans="1:12" x14ac:dyDescent="0.25">
      <c r="A3790" s="19" t="s">
        <v>4490</v>
      </c>
      <c r="B3790" s="19" t="s">
        <v>4491</v>
      </c>
      <c r="C3790" s="19" t="s">
        <v>3600</v>
      </c>
      <c r="D3790" s="19" t="s">
        <v>4798</v>
      </c>
      <c r="E3790" s="20" t="s">
        <v>21</v>
      </c>
      <c r="F3790" s="19" t="s">
        <v>21</v>
      </c>
      <c r="G3790" s="180">
        <v>92639</v>
      </c>
      <c r="H3790" s="21" t="s">
        <v>5514</v>
      </c>
      <c r="I3790" s="19" t="s">
        <v>15692</v>
      </c>
      <c r="J3790" s="19" t="s">
        <v>23</v>
      </c>
      <c r="K3790" s="20" t="s">
        <v>14450</v>
      </c>
      <c r="L3790" s="19" t="s">
        <v>25</v>
      </c>
    </row>
    <row r="3791" spans="1:12" x14ac:dyDescent="0.25">
      <c r="A3791" s="19" t="s">
        <v>4490</v>
      </c>
      <c r="B3791" s="19" t="s">
        <v>4491</v>
      </c>
      <c r="C3791" s="19" t="s">
        <v>3600</v>
      </c>
      <c r="D3791" s="19" t="s">
        <v>4798</v>
      </c>
      <c r="E3791" s="20" t="s">
        <v>21</v>
      </c>
      <c r="F3791" s="19" t="s">
        <v>21</v>
      </c>
      <c r="G3791" s="180">
        <v>92640</v>
      </c>
      <c r="H3791" s="21" t="s">
        <v>5515</v>
      </c>
      <c r="I3791" s="19" t="s">
        <v>15692</v>
      </c>
      <c r="J3791" s="19" t="s">
        <v>23</v>
      </c>
      <c r="K3791" s="20" t="s">
        <v>12903</v>
      </c>
      <c r="L3791" s="19" t="s">
        <v>25</v>
      </c>
    </row>
    <row r="3792" spans="1:12" x14ac:dyDescent="0.25">
      <c r="A3792" s="19" t="s">
        <v>4490</v>
      </c>
      <c r="B3792" s="19" t="s">
        <v>4491</v>
      </c>
      <c r="C3792" s="19" t="s">
        <v>3600</v>
      </c>
      <c r="D3792" s="19" t="s">
        <v>4798</v>
      </c>
      <c r="E3792" s="20" t="s">
        <v>21</v>
      </c>
      <c r="F3792" s="19" t="s">
        <v>21</v>
      </c>
      <c r="G3792" s="180">
        <v>92642</v>
      </c>
      <c r="H3792" s="21" t="s">
        <v>5516</v>
      </c>
      <c r="I3792" s="19" t="s">
        <v>15692</v>
      </c>
      <c r="J3792" s="19" t="s">
        <v>23</v>
      </c>
      <c r="K3792" s="20" t="s">
        <v>14451</v>
      </c>
      <c r="L3792" s="19" t="s">
        <v>25</v>
      </c>
    </row>
    <row r="3793" spans="1:12" x14ac:dyDescent="0.25">
      <c r="A3793" s="19" t="s">
        <v>4490</v>
      </c>
      <c r="B3793" s="19" t="s">
        <v>4491</v>
      </c>
      <c r="C3793" s="19" t="s">
        <v>3600</v>
      </c>
      <c r="D3793" s="19" t="s">
        <v>4798</v>
      </c>
      <c r="E3793" s="20" t="s">
        <v>21</v>
      </c>
      <c r="F3793" s="19" t="s">
        <v>21</v>
      </c>
      <c r="G3793" s="180">
        <v>92644</v>
      </c>
      <c r="H3793" s="21" t="s">
        <v>5517</v>
      </c>
      <c r="I3793" s="19" t="s">
        <v>15692</v>
      </c>
      <c r="J3793" s="19" t="s">
        <v>23</v>
      </c>
      <c r="K3793" s="20" t="s">
        <v>14452</v>
      </c>
      <c r="L3793" s="19" t="s">
        <v>25</v>
      </c>
    </row>
    <row r="3794" spans="1:12" x14ac:dyDescent="0.25">
      <c r="A3794" s="19" t="s">
        <v>4490</v>
      </c>
      <c r="B3794" s="19" t="s">
        <v>4491</v>
      </c>
      <c r="C3794" s="19" t="s">
        <v>3600</v>
      </c>
      <c r="D3794" s="19" t="s">
        <v>4798</v>
      </c>
      <c r="E3794" s="20" t="s">
        <v>21</v>
      </c>
      <c r="F3794" s="19" t="s">
        <v>21</v>
      </c>
      <c r="G3794" s="180">
        <v>92657</v>
      </c>
      <c r="H3794" s="21" t="s">
        <v>5518</v>
      </c>
      <c r="I3794" s="19" t="s">
        <v>15692</v>
      </c>
      <c r="J3794" s="19" t="s">
        <v>23</v>
      </c>
      <c r="K3794" s="20" t="s">
        <v>14453</v>
      </c>
      <c r="L3794" s="19" t="s">
        <v>25</v>
      </c>
    </row>
    <row r="3795" spans="1:12" x14ac:dyDescent="0.25">
      <c r="A3795" s="19" t="s">
        <v>4490</v>
      </c>
      <c r="B3795" s="19" t="s">
        <v>4491</v>
      </c>
      <c r="C3795" s="19" t="s">
        <v>3600</v>
      </c>
      <c r="D3795" s="19" t="s">
        <v>4798</v>
      </c>
      <c r="E3795" s="20" t="s">
        <v>21</v>
      </c>
      <c r="F3795" s="19" t="s">
        <v>21</v>
      </c>
      <c r="G3795" s="180">
        <v>92658</v>
      </c>
      <c r="H3795" s="21" t="s">
        <v>5519</v>
      </c>
      <c r="I3795" s="19" t="s">
        <v>15692</v>
      </c>
      <c r="J3795" s="19" t="s">
        <v>23</v>
      </c>
      <c r="K3795" s="20" t="s">
        <v>7793</v>
      </c>
      <c r="L3795" s="19" t="s">
        <v>25</v>
      </c>
    </row>
    <row r="3796" spans="1:12" x14ac:dyDescent="0.25">
      <c r="A3796" s="19" t="s">
        <v>4490</v>
      </c>
      <c r="B3796" s="19" t="s">
        <v>4491</v>
      </c>
      <c r="C3796" s="19" t="s">
        <v>3600</v>
      </c>
      <c r="D3796" s="19" t="s">
        <v>4798</v>
      </c>
      <c r="E3796" s="20" t="s">
        <v>21</v>
      </c>
      <c r="F3796" s="19" t="s">
        <v>21</v>
      </c>
      <c r="G3796" s="180">
        <v>92659</v>
      </c>
      <c r="H3796" s="21" t="s">
        <v>5520</v>
      </c>
      <c r="I3796" s="19" t="s">
        <v>15692</v>
      </c>
      <c r="J3796" s="19" t="s">
        <v>23</v>
      </c>
      <c r="K3796" s="20" t="s">
        <v>14454</v>
      </c>
      <c r="L3796" s="19" t="s">
        <v>25</v>
      </c>
    </row>
    <row r="3797" spans="1:12" x14ac:dyDescent="0.25">
      <c r="A3797" s="19" t="s">
        <v>4490</v>
      </c>
      <c r="B3797" s="19" t="s">
        <v>4491</v>
      </c>
      <c r="C3797" s="19" t="s">
        <v>3600</v>
      </c>
      <c r="D3797" s="19" t="s">
        <v>4798</v>
      </c>
      <c r="E3797" s="20" t="s">
        <v>21</v>
      </c>
      <c r="F3797" s="19" t="s">
        <v>21</v>
      </c>
      <c r="G3797" s="180">
        <v>92660</v>
      </c>
      <c r="H3797" s="21" t="s">
        <v>5521</v>
      </c>
      <c r="I3797" s="19" t="s">
        <v>15692</v>
      </c>
      <c r="J3797" s="19" t="s">
        <v>23</v>
      </c>
      <c r="K3797" s="20" t="s">
        <v>9158</v>
      </c>
      <c r="L3797" s="19" t="s">
        <v>25</v>
      </c>
    </row>
    <row r="3798" spans="1:12" x14ac:dyDescent="0.25">
      <c r="A3798" s="19" t="s">
        <v>4490</v>
      </c>
      <c r="B3798" s="19" t="s">
        <v>4491</v>
      </c>
      <c r="C3798" s="19" t="s">
        <v>3600</v>
      </c>
      <c r="D3798" s="19" t="s">
        <v>4798</v>
      </c>
      <c r="E3798" s="20" t="s">
        <v>21</v>
      </c>
      <c r="F3798" s="19" t="s">
        <v>21</v>
      </c>
      <c r="G3798" s="180">
        <v>92661</v>
      </c>
      <c r="H3798" s="21" t="s">
        <v>5523</v>
      </c>
      <c r="I3798" s="19" t="s">
        <v>15692</v>
      </c>
      <c r="J3798" s="19" t="s">
        <v>23</v>
      </c>
      <c r="K3798" s="20" t="s">
        <v>14455</v>
      </c>
      <c r="L3798" s="19" t="s">
        <v>25</v>
      </c>
    </row>
    <row r="3799" spans="1:12" x14ac:dyDescent="0.25">
      <c r="A3799" s="19" t="s">
        <v>4490</v>
      </c>
      <c r="B3799" s="19" t="s">
        <v>4491</v>
      </c>
      <c r="C3799" s="19" t="s">
        <v>3600</v>
      </c>
      <c r="D3799" s="19" t="s">
        <v>4798</v>
      </c>
      <c r="E3799" s="20" t="s">
        <v>21</v>
      </c>
      <c r="F3799" s="19" t="s">
        <v>21</v>
      </c>
      <c r="G3799" s="180">
        <v>92662</v>
      </c>
      <c r="H3799" s="21" t="s">
        <v>5524</v>
      </c>
      <c r="I3799" s="19" t="s">
        <v>15692</v>
      </c>
      <c r="J3799" s="19" t="s">
        <v>23</v>
      </c>
      <c r="K3799" s="20" t="s">
        <v>14456</v>
      </c>
      <c r="L3799" s="19" t="s">
        <v>25</v>
      </c>
    </row>
    <row r="3800" spans="1:12" x14ac:dyDescent="0.25">
      <c r="A3800" s="19" t="s">
        <v>4490</v>
      </c>
      <c r="B3800" s="19" t="s">
        <v>4491</v>
      </c>
      <c r="C3800" s="19" t="s">
        <v>3600</v>
      </c>
      <c r="D3800" s="19" t="s">
        <v>4798</v>
      </c>
      <c r="E3800" s="20" t="s">
        <v>21</v>
      </c>
      <c r="F3800" s="19" t="s">
        <v>21</v>
      </c>
      <c r="G3800" s="180">
        <v>92663</v>
      </c>
      <c r="H3800" s="21" t="s">
        <v>5526</v>
      </c>
      <c r="I3800" s="19" t="s">
        <v>15692</v>
      </c>
      <c r="J3800" s="19" t="s">
        <v>23</v>
      </c>
      <c r="K3800" s="20" t="s">
        <v>14457</v>
      </c>
      <c r="L3800" s="19" t="s">
        <v>25</v>
      </c>
    </row>
    <row r="3801" spans="1:12" x14ac:dyDescent="0.25">
      <c r="A3801" s="19" t="s">
        <v>4490</v>
      </c>
      <c r="B3801" s="19" t="s">
        <v>4491</v>
      </c>
      <c r="C3801" s="19" t="s">
        <v>3600</v>
      </c>
      <c r="D3801" s="19" t="s">
        <v>4798</v>
      </c>
      <c r="E3801" s="20" t="s">
        <v>21</v>
      </c>
      <c r="F3801" s="19" t="s">
        <v>21</v>
      </c>
      <c r="G3801" s="180">
        <v>92664</v>
      </c>
      <c r="H3801" s="21" t="s">
        <v>5527</v>
      </c>
      <c r="I3801" s="19" t="s">
        <v>15692</v>
      </c>
      <c r="J3801" s="19" t="s">
        <v>23</v>
      </c>
      <c r="K3801" s="20" t="s">
        <v>14458</v>
      </c>
      <c r="L3801" s="19" t="s">
        <v>25</v>
      </c>
    </row>
    <row r="3802" spans="1:12" x14ac:dyDescent="0.25">
      <c r="A3802" s="19" t="s">
        <v>4490</v>
      </c>
      <c r="B3802" s="19" t="s">
        <v>4491</v>
      </c>
      <c r="C3802" s="19" t="s">
        <v>3600</v>
      </c>
      <c r="D3802" s="19" t="s">
        <v>4798</v>
      </c>
      <c r="E3802" s="20" t="s">
        <v>21</v>
      </c>
      <c r="F3802" s="19" t="s">
        <v>21</v>
      </c>
      <c r="G3802" s="180">
        <v>92665</v>
      </c>
      <c r="H3802" s="21" t="s">
        <v>5529</v>
      </c>
      <c r="I3802" s="19" t="s">
        <v>15692</v>
      </c>
      <c r="J3802" s="19" t="s">
        <v>23</v>
      </c>
      <c r="K3802" s="20" t="s">
        <v>7064</v>
      </c>
      <c r="L3802" s="19" t="s">
        <v>25</v>
      </c>
    </row>
    <row r="3803" spans="1:12" x14ac:dyDescent="0.25">
      <c r="A3803" s="19" t="s">
        <v>4490</v>
      </c>
      <c r="B3803" s="19" t="s">
        <v>4491</v>
      </c>
      <c r="C3803" s="19" t="s">
        <v>3600</v>
      </c>
      <c r="D3803" s="19" t="s">
        <v>4798</v>
      </c>
      <c r="E3803" s="20" t="s">
        <v>21</v>
      </c>
      <c r="F3803" s="19" t="s">
        <v>21</v>
      </c>
      <c r="G3803" s="180">
        <v>92666</v>
      </c>
      <c r="H3803" s="21" t="s">
        <v>5530</v>
      </c>
      <c r="I3803" s="19" t="s">
        <v>15692</v>
      </c>
      <c r="J3803" s="19" t="s">
        <v>23</v>
      </c>
      <c r="K3803" s="20" t="s">
        <v>14459</v>
      </c>
      <c r="L3803" s="19" t="s">
        <v>25</v>
      </c>
    </row>
    <row r="3804" spans="1:12" x14ac:dyDescent="0.25">
      <c r="A3804" s="19" t="s">
        <v>4490</v>
      </c>
      <c r="B3804" s="19" t="s">
        <v>4491</v>
      </c>
      <c r="C3804" s="19" t="s">
        <v>3600</v>
      </c>
      <c r="D3804" s="19" t="s">
        <v>4798</v>
      </c>
      <c r="E3804" s="20" t="s">
        <v>21</v>
      </c>
      <c r="F3804" s="19" t="s">
        <v>21</v>
      </c>
      <c r="G3804" s="180">
        <v>92667</v>
      </c>
      <c r="H3804" s="21" t="s">
        <v>5531</v>
      </c>
      <c r="I3804" s="19" t="s">
        <v>15692</v>
      </c>
      <c r="J3804" s="19" t="s">
        <v>23</v>
      </c>
      <c r="K3804" s="20" t="s">
        <v>14460</v>
      </c>
      <c r="L3804" s="19" t="s">
        <v>25</v>
      </c>
    </row>
    <row r="3805" spans="1:12" x14ac:dyDescent="0.25">
      <c r="A3805" s="19" t="s">
        <v>4490</v>
      </c>
      <c r="B3805" s="19" t="s">
        <v>4491</v>
      </c>
      <c r="C3805" s="19" t="s">
        <v>3600</v>
      </c>
      <c r="D3805" s="19" t="s">
        <v>4798</v>
      </c>
      <c r="E3805" s="20" t="s">
        <v>21</v>
      </c>
      <c r="F3805" s="19" t="s">
        <v>21</v>
      </c>
      <c r="G3805" s="180">
        <v>92668</v>
      </c>
      <c r="H3805" s="21" t="s">
        <v>5532</v>
      </c>
      <c r="I3805" s="19" t="s">
        <v>15692</v>
      </c>
      <c r="J3805" s="19" t="s">
        <v>23</v>
      </c>
      <c r="K3805" s="20" t="s">
        <v>13235</v>
      </c>
      <c r="L3805" s="19" t="s">
        <v>25</v>
      </c>
    </row>
    <row r="3806" spans="1:12" x14ac:dyDescent="0.25">
      <c r="A3806" s="19" t="s">
        <v>4490</v>
      </c>
      <c r="B3806" s="19" t="s">
        <v>4491</v>
      </c>
      <c r="C3806" s="19" t="s">
        <v>3600</v>
      </c>
      <c r="D3806" s="19" t="s">
        <v>4798</v>
      </c>
      <c r="E3806" s="20" t="s">
        <v>21</v>
      </c>
      <c r="F3806" s="19" t="s">
        <v>21</v>
      </c>
      <c r="G3806" s="180">
        <v>92669</v>
      </c>
      <c r="H3806" s="21" t="s">
        <v>5534</v>
      </c>
      <c r="I3806" s="19" t="s">
        <v>15692</v>
      </c>
      <c r="J3806" s="19" t="s">
        <v>23</v>
      </c>
      <c r="K3806" s="20" t="s">
        <v>8748</v>
      </c>
      <c r="L3806" s="19" t="s">
        <v>25</v>
      </c>
    </row>
    <row r="3807" spans="1:12" x14ac:dyDescent="0.25">
      <c r="A3807" s="19" t="s">
        <v>4490</v>
      </c>
      <c r="B3807" s="19" t="s">
        <v>4491</v>
      </c>
      <c r="C3807" s="19" t="s">
        <v>3600</v>
      </c>
      <c r="D3807" s="19" t="s">
        <v>4798</v>
      </c>
      <c r="E3807" s="20" t="s">
        <v>21</v>
      </c>
      <c r="F3807" s="19" t="s">
        <v>21</v>
      </c>
      <c r="G3807" s="180">
        <v>92670</v>
      </c>
      <c r="H3807" s="21" t="s">
        <v>5535</v>
      </c>
      <c r="I3807" s="19" t="s">
        <v>15692</v>
      </c>
      <c r="J3807" s="19" t="s">
        <v>23</v>
      </c>
      <c r="K3807" s="20" t="s">
        <v>14461</v>
      </c>
      <c r="L3807" s="19" t="s">
        <v>25</v>
      </c>
    </row>
    <row r="3808" spans="1:12" x14ac:dyDescent="0.25">
      <c r="A3808" s="19" t="s">
        <v>4490</v>
      </c>
      <c r="B3808" s="19" t="s">
        <v>4491</v>
      </c>
      <c r="C3808" s="19" t="s">
        <v>3600</v>
      </c>
      <c r="D3808" s="19" t="s">
        <v>4798</v>
      </c>
      <c r="E3808" s="20" t="s">
        <v>21</v>
      </c>
      <c r="F3808" s="19" t="s">
        <v>21</v>
      </c>
      <c r="G3808" s="180">
        <v>92671</v>
      </c>
      <c r="H3808" s="21" t="s">
        <v>5536</v>
      </c>
      <c r="I3808" s="19" t="s">
        <v>15692</v>
      </c>
      <c r="J3808" s="19" t="s">
        <v>23</v>
      </c>
      <c r="K3808" s="20" t="s">
        <v>7590</v>
      </c>
      <c r="L3808" s="19" t="s">
        <v>25</v>
      </c>
    </row>
    <row r="3809" spans="1:12" x14ac:dyDescent="0.25">
      <c r="A3809" s="19" t="s">
        <v>4490</v>
      </c>
      <c r="B3809" s="19" t="s">
        <v>4491</v>
      </c>
      <c r="C3809" s="19" t="s">
        <v>3600</v>
      </c>
      <c r="D3809" s="19" t="s">
        <v>4798</v>
      </c>
      <c r="E3809" s="20" t="s">
        <v>21</v>
      </c>
      <c r="F3809" s="19" t="s">
        <v>21</v>
      </c>
      <c r="G3809" s="180">
        <v>92672</v>
      </c>
      <c r="H3809" s="21" t="s">
        <v>5538</v>
      </c>
      <c r="I3809" s="19" t="s">
        <v>15692</v>
      </c>
      <c r="J3809" s="19" t="s">
        <v>23</v>
      </c>
      <c r="K3809" s="20" t="s">
        <v>7718</v>
      </c>
      <c r="L3809" s="19" t="s">
        <v>25</v>
      </c>
    </row>
    <row r="3810" spans="1:12" x14ac:dyDescent="0.25">
      <c r="A3810" s="19" t="s">
        <v>4490</v>
      </c>
      <c r="B3810" s="19" t="s">
        <v>4491</v>
      </c>
      <c r="C3810" s="19" t="s">
        <v>3600</v>
      </c>
      <c r="D3810" s="19" t="s">
        <v>4798</v>
      </c>
      <c r="E3810" s="20" t="s">
        <v>21</v>
      </c>
      <c r="F3810" s="19" t="s">
        <v>21</v>
      </c>
      <c r="G3810" s="180">
        <v>92673</v>
      </c>
      <c r="H3810" s="21" t="s">
        <v>5539</v>
      </c>
      <c r="I3810" s="19" t="s">
        <v>15692</v>
      </c>
      <c r="J3810" s="19" t="s">
        <v>23</v>
      </c>
      <c r="K3810" s="20" t="s">
        <v>2422</v>
      </c>
      <c r="L3810" s="19" t="s">
        <v>25</v>
      </c>
    </row>
    <row r="3811" spans="1:12" x14ac:dyDescent="0.25">
      <c r="A3811" s="19" t="s">
        <v>4490</v>
      </c>
      <c r="B3811" s="19" t="s">
        <v>4491</v>
      </c>
      <c r="C3811" s="19" t="s">
        <v>3600</v>
      </c>
      <c r="D3811" s="19" t="s">
        <v>4798</v>
      </c>
      <c r="E3811" s="20" t="s">
        <v>21</v>
      </c>
      <c r="F3811" s="19" t="s">
        <v>21</v>
      </c>
      <c r="G3811" s="180">
        <v>92674</v>
      </c>
      <c r="H3811" s="21" t="s">
        <v>5540</v>
      </c>
      <c r="I3811" s="19" t="s">
        <v>15692</v>
      </c>
      <c r="J3811" s="19" t="s">
        <v>23</v>
      </c>
      <c r="K3811" s="20" t="s">
        <v>14462</v>
      </c>
      <c r="L3811" s="19" t="s">
        <v>25</v>
      </c>
    </row>
    <row r="3812" spans="1:12" x14ac:dyDescent="0.25">
      <c r="A3812" s="19" t="s">
        <v>4490</v>
      </c>
      <c r="B3812" s="19" t="s">
        <v>4491</v>
      </c>
      <c r="C3812" s="19" t="s">
        <v>3600</v>
      </c>
      <c r="D3812" s="19" t="s">
        <v>4798</v>
      </c>
      <c r="E3812" s="20" t="s">
        <v>21</v>
      </c>
      <c r="F3812" s="19" t="s">
        <v>21</v>
      </c>
      <c r="G3812" s="180">
        <v>92675</v>
      </c>
      <c r="H3812" s="21" t="s">
        <v>5541</v>
      </c>
      <c r="I3812" s="19" t="s">
        <v>15692</v>
      </c>
      <c r="J3812" s="19" t="s">
        <v>23</v>
      </c>
      <c r="K3812" s="20" t="s">
        <v>14463</v>
      </c>
      <c r="L3812" s="19" t="s">
        <v>25</v>
      </c>
    </row>
    <row r="3813" spans="1:12" x14ac:dyDescent="0.25">
      <c r="A3813" s="19" t="s">
        <v>4490</v>
      </c>
      <c r="B3813" s="19" t="s">
        <v>4491</v>
      </c>
      <c r="C3813" s="19" t="s">
        <v>3600</v>
      </c>
      <c r="D3813" s="19" t="s">
        <v>4798</v>
      </c>
      <c r="E3813" s="20" t="s">
        <v>21</v>
      </c>
      <c r="F3813" s="19" t="s">
        <v>21</v>
      </c>
      <c r="G3813" s="180">
        <v>92676</v>
      </c>
      <c r="H3813" s="21" t="s">
        <v>5542</v>
      </c>
      <c r="I3813" s="19" t="s">
        <v>15692</v>
      </c>
      <c r="J3813" s="19" t="s">
        <v>23</v>
      </c>
      <c r="K3813" s="20" t="s">
        <v>7159</v>
      </c>
      <c r="L3813" s="19" t="s">
        <v>25</v>
      </c>
    </row>
    <row r="3814" spans="1:12" x14ac:dyDescent="0.25">
      <c r="A3814" s="19" t="s">
        <v>4490</v>
      </c>
      <c r="B3814" s="19" t="s">
        <v>4491</v>
      </c>
      <c r="C3814" s="19" t="s">
        <v>3600</v>
      </c>
      <c r="D3814" s="19" t="s">
        <v>4798</v>
      </c>
      <c r="E3814" s="20" t="s">
        <v>21</v>
      </c>
      <c r="F3814" s="19" t="s">
        <v>21</v>
      </c>
      <c r="G3814" s="180">
        <v>92677</v>
      </c>
      <c r="H3814" s="21" t="s">
        <v>5544</v>
      </c>
      <c r="I3814" s="19" t="s">
        <v>15692</v>
      </c>
      <c r="J3814" s="19" t="s">
        <v>23</v>
      </c>
      <c r="K3814" s="20" t="s">
        <v>14464</v>
      </c>
      <c r="L3814" s="19" t="s">
        <v>25</v>
      </c>
    </row>
    <row r="3815" spans="1:12" x14ac:dyDescent="0.25">
      <c r="A3815" s="19" t="s">
        <v>4490</v>
      </c>
      <c r="B3815" s="19" t="s">
        <v>4491</v>
      </c>
      <c r="C3815" s="19" t="s">
        <v>3600</v>
      </c>
      <c r="D3815" s="19" t="s">
        <v>4798</v>
      </c>
      <c r="E3815" s="20" t="s">
        <v>21</v>
      </c>
      <c r="F3815" s="19" t="s">
        <v>21</v>
      </c>
      <c r="G3815" s="180">
        <v>92678</v>
      </c>
      <c r="H3815" s="21" t="s">
        <v>5546</v>
      </c>
      <c r="I3815" s="19" t="s">
        <v>15692</v>
      </c>
      <c r="J3815" s="19" t="s">
        <v>23</v>
      </c>
      <c r="K3815" s="20" t="s">
        <v>12395</v>
      </c>
      <c r="L3815" s="19" t="s">
        <v>25</v>
      </c>
    </row>
    <row r="3816" spans="1:12" x14ac:dyDescent="0.25">
      <c r="A3816" s="19" t="s">
        <v>4490</v>
      </c>
      <c r="B3816" s="19" t="s">
        <v>4491</v>
      </c>
      <c r="C3816" s="19" t="s">
        <v>3600</v>
      </c>
      <c r="D3816" s="19" t="s">
        <v>4798</v>
      </c>
      <c r="E3816" s="20" t="s">
        <v>21</v>
      </c>
      <c r="F3816" s="19" t="s">
        <v>21</v>
      </c>
      <c r="G3816" s="180">
        <v>92679</v>
      </c>
      <c r="H3816" s="21" t="s">
        <v>5548</v>
      </c>
      <c r="I3816" s="19" t="s">
        <v>15692</v>
      </c>
      <c r="J3816" s="19" t="s">
        <v>23</v>
      </c>
      <c r="K3816" s="20" t="s">
        <v>14465</v>
      </c>
      <c r="L3816" s="19" t="s">
        <v>25</v>
      </c>
    </row>
    <row r="3817" spans="1:12" x14ac:dyDescent="0.25">
      <c r="A3817" s="19" t="s">
        <v>4490</v>
      </c>
      <c r="B3817" s="19" t="s">
        <v>4491</v>
      </c>
      <c r="C3817" s="19" t="s">
        <v>3600</v>
      </c>
      <c r="D3817" s="19" t="s">
        <v>4798</v>
      </c>
      <c r="E3817" s="20" t="s">
        <v>21</v>
      </c>
      <c r="F3817" s="19" t="s">
        <v>21</v>
      </c>
      <c r="G3817" s="180">
        <v>92680</v>
      </c>
      <c r="H3817" s="21" t="s">
        <v>5549</v>
      </c>
      <c r="I3817" s="19" t="s">
        <v>15692</v>
      </c>
      <c r="J3817" s="19" t="s">
        <v>23</v>
      </c>
      <c r="K3817" s="20" t="s">
        <v>14466</v>
      </c>
      <c r="L3817" s="19" t="s">
        <v>25</v>
      </c>
    </row>
    <row r="3818" spans="1:12" x14ac:dyDescent="0.25">
      <c r="A3818" s="19" t="s">
        <v>4490</v>
      </c>
      <c r="B3818" s="19" t="s">
        <v>4491</v>
      </c>
      <c r="C3818" s="19" t="s">
        <v>3600</v>
      </c>
      <c r="D3818" s="19" t="s">
        <v>4798</v>
      </c>
      <c r="E3818" s="20" t="s">
        <v>21</v>
      </c>
      <c r="F3818" s="19" t="s">
        <v>21</v>
      </c>
      <c r="G3818" s="180">
        <v>92681</v>
      </c>
      <c r="H3818" s="21" t="s">
        <v>5551</v>
      </c>
      <c r="I3818" s="19" t="s">
        <v>15692</v>
      </c>
      <c r="J3818" s="19" t="s">
        <v>23</v>
      </c>
      <c r="K3818" s="20" t="s">
        <v>14467</v>
      </c>
      <c r="L3818" s="19" t="s">
        <v>25</v>
      </c>
    </row>
    <row r="3819" spans="1:12" x14ac:dyDescent="0.25">
      <c r="A3819" s="19" t="s">
        <v>4490</v>
      </c>
      <c r="B3819" s="19" t="s">
        <v>4491</v>
      </c>
      <c r="C3819" s="19" t="s">
        <v>3600</v>
      </c>
      <c r="D3819" s="19" t="s">
        <v>4798</v>
      </c>
      <c r="E3819" s="20" t="s">
        <v>21</v>
      </c>
      <c r="F3819" s="19" t="s">
        <v>21</v>
      </c>
      <c r="G3819" s="180">
        <v>92682</v>
      </c>
      <c r="H3819" s="21" t="s">
        <v>5552</v>
      </c>
      <c r="I3819" s="19" t="s">
        <v>15692</v>
      </c>
      <c r="J3819" s="19" t="s">
        <v>23</v>
      </c>
      <c r="K3819" s="20" t="s">
        <v>14468</v>
      </c>
      <c r="L3819" s="19" t="s">
        <v>25</v>
      </c>
    </row>
    <row r="3820" spans="1:12" x14ac:dyDescent="0.25">
      <c r="A3820" s="19" t="s">
        <v>4490</v>
      </c>
      <c r="B3820" s="19" t="s">
        <v>4491</v>
      </c>
      <c r="C3820" s="19" t="s">
        <v>3600</v>
      </c>
      <c r="D3820" s="19" t="s">
        <v>4798</v>
      </c>
      <c r="E3820" s="20" t="s">
        <v>21</v>
      </c>
      <c r="F3820" s="19" t="s">
        <v>21</v>
      </c>
      <c r="G3820" s="180">
        <v>92683</v>
      </c>
      <c r="H3820" s="21" t="s">
        <v>5553</v>
      </c>
      <c r="I3820" s="19" t="s">
        <v>15692</v>
      </c>
      <c r="J3820" s="19" t="s">
        <v>23</v>
      </c>
      <c r="K3820" s="20" t="s">
        <v>9699</v>
      </c>
      <c r="L3820" s="19" t="s">
        <v>25</v>
      </c>
    </row>
    <row r="3821" spans="1:12" x14ac:dyDescent="0.25">
      <c r="A3821" s="19" t="s">
        <v>4490</v>
      </c>
      <c r="B3821" s="19" t="s">
        <v>4491</v>
      </c>
      <c r="C3821" s="19" t="s">
        <v>3600</v>
      </c>
      <c r="D3821" s="19" t="s">
        <v>4798</v>
      </c>
      <c r="E3821" s="20" t="s">
        <v>21</v>
      </c>
      <c r="F3821" s="19" t="s">
        <v>21</v>
      </c>
      <c r="G3821" s="180">
        <v>92684</v>
      </c>
      <c r="H3821" s="21" t="s">
        <v>5554</v>
      </c>
      <c r="I3821" s="19" t="s">
        <v>15692</v>
      </c>
      <c r="J3821" s="19" t="s">
        <v>23</v>
      </c>
      <c r="K3821" s="20" t="s">
        <v>14469</v>
      </c>
      <c r="L3821" s="19" t="s">
        <v>25</v>
      </c>
    </row>
    <row r="3822" spans="1:12" x14ac:dyDescent="0.25">
      <c r="A3822" s="19" t="s">
        <v>4490</v>
      </c>
      <c r="B3822" s="19" t="s">
        <v>4491</v>
      </c>
      <c r="C3822" s="19" t="s">
        <v>3600</v>
      </c>
      <c r="D3822" s="19" t="s">
        <v>4798</v>
      </c>
      <c r="E3822" s="20" t="s">
        <v>21</v>
      </c>
      <c r="F3822" s="19" t="s">
        <v>21</v>
      </c>
      <c r="G3822" s="180">
        <v>92685</v>
      </c>
      <c r="H3822" s="21" t="s">
        <v>5555</v>
      </c>
      <c r="I3822" s="19" t="s">
        <v>15692</v>
      </c>
      <c r="J3822" s="19" t="s">
        <v>23</v>
      </c>
      <c r="K3822" s="20" t="s">
        <v>14470</v>
      </c>
      <c r="L3822" s="19" t="s">
        <v>25</v>
      </c>
    </row>
    <row r="3823" spans="1:12" x14ac:dyDescent="0.25">
      <c r="A3823" s="19" t="s">
        <v>4490</v>
      </c>
      <c r="B3823" s="19" t="s">
        <v>4491</v>
      </c>
      <c r="C3823" s="19" t="s">
        <v>3600</v>
      </c>
      <c r="D3823" s="19" t="s">
        <v>4798</v>
      </c>
      <c r="E3823" s="20" t="s">
        <v>21</v>
      </c>
      <c r="F3823" s="19" t="s">
        <v>21</v>
      </c>
      <c r="G3823" s="180">
        <v>92686</v>
      </c>
      <c r="H3823" s="21" t="s">
        <v>5557</v>
      </c>
      <c r="I3823" s="19" t="s">
        <v>15692</v>
      </c>
      <c r="J3823" s="19" t="s">
        <v>23</v>
      </c>
      <c r="K3823" s="20" t="s">
        <v>14471</v>
      </c>
      <c r="L3823" s="19" t="s">
        <v>25</v>
      </c>
    </row>
    <row r="3824" spans="1:12" x14ac:dyDescent="0.25">
      <c r="A3824" s="19" t="s">
        <v>4490</v>
      </c>
      <c r="B3824" s="19" t="s">
        <v>4491</v>
      </c>
      <c r="C3824" s="19" t="s">
        <v>3600</v>
      </c>
      <c r="D3824" s="19" t="s">
        <v>4798</v>
      </c>
      <c r="E3824" s="20" t="s">
        <v>21</v>
      </c>
      <c r="F3824" s="19" t="s">
        <v>21</v>
      </c>
      <c r="G3824" s="180">
        <v>92692</v>
      </c>
      <c r="H3824" s="21" t="s">
        <v>5558</v>
      </c>
      <c r="I3824" s="19" t="s">
        <v>15692</v>
      </c>
      <c r="J3824" s="19" t="s">
        <v>23</v>
      </c>
      <c r="K3824" s="20" t="s">
        <v>14372</v>
      </c>
      <c r="L3824" s="19" t="s">
        <v>25</v>
      </c>
    </row>
    <row r="3825" spans="1:12" x14ac:dyDescent="0.25">
      <c r="A3825" s="19" t="s">
        <v>4490</v>
      </c>
      <c r="B3825" s="19" t="s">
        <v>4491</v>
      </c>
      <c r="C3825" s="19" t="s">
        <v>3600</v>
      </c>
      <c r="D3825" s="19" t="s">
        <v>4798</v>
      </c>
      <c r="E3825" s="20" t="s">
        <v>21</v>
      </c>
      <c r="F3825" s="19" t="s">
        <v>21</v>
      </c>
      <c r="G3825" s="180">
        <v>92693</v>
      </c>
      <c r="H3825" s="21" t="s">
        <v>5559</v>
      </c>
      <c r="I3825" s="19" t="s">
        <v>15692</v>
      </c>
      <c r="J3825" s="19" t="s">
        <v>23</v>
      </c>
      <c r="K3825" s="20" t="s">
        <v>8708</v>
      </c>
      <c r="L3825" s="19" t="s">
        <v>25</v>
      </c>
    </row>
    <row r="3826" spans="1:12" x14ac:dyDescent="0.25">
      <c r="A3826" s="19" t="s">
        <v>4490</v>
      </c>
      <c r="B3826" s="19" t="s">
        <v>4491</v>
      </c>
      <c r="C3826" s="19" t="s">
        <v>3600</v>
      </c>
      <c r="D3826" s="19" t="s">
        <v>4798</v>
      </c>
      <c r="E3826" s="20" t="s">
        <v>21</v>
      </c>
      <c r="F3826" s="19" t="s">
        <v>21</v>
      </c>
      <c r="G3826" s="180">
        <v>92694</v>
      </c>
      <c r="H3826" s="21" t="s">
        <v>5560</v>
      </c>
      <c r="I3826" s="19" t="s">
        <v>15692</v>
      </c>
      <c r="J3826" s="19" t="s">
        <v>23</v>
      </c>
      <c r="K3826" s="20" t="s">
        <v>11517</v>
      </c>
      <c r="L3826" s="19" t="s">
        <v>25</v>
      </c>
    </row>
    <row r="3827" spans="1:12" x14ac:dyDescent="0.25">
      <c r="A3827" s="19" t="s">
        <v>4490</v>
      </c>
      <c r="B3827" s="19" t="s">
        <v>4491</v>
      </c>
      <c r="C3827" s="19" t="s">
        <v>3600</v>
      </c>
      <c r="D3827" s="19" t="s">
        <v>4798</v>
      </c>
      <c r="E3827" s="20" t="s">
        <v>21</v>
      </c>
      <c r="F3827" s="19" t="s">
        <v>21</v>
      </c>
      <c r="G3827" s="180">
        <v>92695</v>
      </c>
      <c r="H3827" s="21" t="s">
        <v>5562</v>
      </c>
      <c r="I3827" s="19" t="s">
        <v>15692</v>
      </c>
      <c r="J3827" s="19" t="s">
        <v>23</v>
      </c>
      <c r="K3827" s="20" t="s">
        <v>9107</v>
      </c>
      <c r="L3827" s="19" t="s">
        <v>25</v>
      </c>
    </row>
    <row r="3828" spans="1:12" x14ac:dyDescent="0.25">
      <c r="A3828" s="19" t="s">
        <v>4490</v>
      </c>
      <c r="B3828" s="19" t="s">
        <v>4491</v>
      </c>
      <c r="C3828" s="19" t="s">
        <v>3600</v>
      </c>
      <c r="D3828" s="19" t="s">
        <v>4798</v>
      </c>
      <c r="E3828" s="20" t="s">
        <v>21</v>
      </c>
      <c r="F3828" s="19" t="s">
        <v>21</v>
      </c>
      <c r="G3828" s="180">
        <v>92696</v>
      </c>
      <c r="H3828" s="21" t="s">
        <v>5564</v>
      </c>
      <c r="I3828" s="19" t="s">
        <v>15692</v>
      </c>
      <c r="J3828" s="19" t="s">
        <v>23</v>
      </c>
      <c r="K3828" s="20" t="s">
        <v>1801</v>
      </c>
      <c r="L3828" s="19" t="s">
        <v>25</v>
      </c>
    </row>
    <row r="3829" spans="1:12" x14ac:dyDescent="0.25">
      <c r="A3829" s="19" t="s">
        <v>4490</v>
      </c>
      <c r="B3829" s="19" t="s">
        <v>4491</v>
      </c>
      <c r="C3829" s="19" t="s">
        <v>3600</v>
      </c>
      <c r="D3829" s="19" t="s">
        <v>4798</v>
      </c>
      <c r="E3829" s="20" t="s">
        <v>21</v>
      </c>
      <c r="F3829" s="19" t="s">
        <v>21</v>
      </c>
      <c r="G3829" s="180">
        <v>92697</v>
      </c>
      <c r="H3829" s="21" t="s">
        <v>5565</v>
      </c>
      <c r="I3829" s="19" t="s">
        <v>15692</v>
      </c>
      <c r="J3829" s="19" t="s">
        <v>23</v>
      </c>
      <c r="K3829" s="20" t="s">
        <v>7960</v>
      </c>
      <c r="L3829" s="19" t="s">
        <v>25</v>
      </c>
    </row>
    <row r="3830" spans="1:12" x14ac:dyDescent="0.25">
      <c r="A3830" s="19" t="s">
        <v>4490</v>
      </c>
      <c r="B3830" s="19" t="s">
        <v>4491</v>
      </c>
      <c r="C3830" s="19" t="s">
        <v>3600</v>
      </c>
      <c r="D3830" s="19" t="s">
        <v>4798</v>
      </c>
      <c r="E3830" s="20" t="s">
        <v>21</v>
      </c>
      <c r="F3830" s="19" t="s">
        <v>21</v>
      </c>
      <c r="G3830" s="180">
        <v>92698</v>
      </c>
      <c r="H3830" s="21" t="s">
        <v>5566</v>
      </c>
      <c r="I3830" s="19" t="s">
        <v>15692</v>
      </c>
      <c r="J3830" s="19" t="s">
        <v>23</v>
      </c>
      <c r="K3830" s="20" t="s">
        <v>14472</v>
      </c>
      <c r="L3830" s="19" t="s">
        <v>25</v>
      </c>
    </row>
    <row r="3831" spans="1:12" x14ac:dyDescent="0.25">
      <c r="A3831" s="19" t="s">
        <v>4490</v>
      </c>
      <c r="B3831" s="19" t="s">
        <v>4491</v>
      </c>
      <c r="C3831" s="19" t="s">
        <v>3600</v>
      </c>
      <c r="D3831" s="19" t="s">
        <v>4798</v>
      </c>
      <c r="E3831" s="20" t="s">
        <v>21</v>
      </c>
      <c r="F3831" s="19" t="s">
        <v>21</v>
      </c>
      <c r="G3831" s="180">
        <v>92699</v>
      </c>
      <c r="H3831" s="21" t="s">
        <v>5567</v>
      </c>
      <c r="I3831" s="19" t="s">
        <v>15692</v>
      </c>
      <c r="J3831" s="19" t="s">
        <v>23</v>
      </c>
      <c r="K3831" s="20" t="s">
        <v>2528</v>
      </c>
      <c r="L3831" s="19" t="s">
        <v>25</v>
      </c>
    </row>
    <row r="3832" spans="1:12" x14ac:dyDescent="0.25">
      <c r="A3832" s="19" t="s">
        <v>4490</v>
      </c>
      <c r="B3832" s="19" t="s">
        <v>4491</v>
      </c>
      <c r="C3832" s="19" t="s">
        <v>3600</v>
      </c>
      <c r="D3832" s="19" t="s">
        <v>4798</v>
      </c>
      <c r="E3832" s="20" t="s">
        <v>21</v>
      </c>
      <c r="F3832" s="19" t="s">
        <v>21</v>
      </c>
      <c r="G3832" s="180">
        <v>92700</v>
      </c>
      <c r="H3832" s="21" t="s">
        <v>5568</v>
      </c>
      <c r="I3832" s="19" t="s">
        <v>15692</v>
      </c>
      <c r="J3832" s="19" t="s">
        <v>23</v>
      </c>
      <c r="K3832" s="20" t="s">
        <v>11041</v>
      </c>
      <c r="L3832" s="19" t="s">
        <v>25</v>
      </c>
    </row>
    <row r="3833" spans="1:12" x14ac:dyDescent="0.25">
      <c r="A3833" s="19" t="s">
        <v>4490</v>
      </c>
      <c r="B3833" s="19" t="s">
        <v>4491</v>
      </c>
      <c r="C3833" s="19" t="s">
        <v>3600</v>
      </c>
      <c r="D3833" s="19" t="s">
        <v>4798</v>
      </c>
      <c r="E3833" s="20" t="s">
        <v>21</v>
      </c>
      <c r="F3833" s="19" t="s">
        <v>21</v>
      </c>
      <c r="G3833" s="180">
        <v>92701</v>
      </c>
      <c r="H3833" s="21" t="s">
        <v>5569</v>
      </c>
      <c r="I3833" s="19" t="s">
        <v>15692</v>
      </c>
      <c r="J3833" s="19" t="s">
        <v>23</v>
      </c>
      <c r="K3833" s="20" t="s">
        <v>11819</v>
      </c>
      <c r="L3833" s="19" t="s">
        <v>25</v>
      </c>
    </row>
    <row r="3834" spans="1:12" x14ac:dyDescent="0.25">
      <c r="A3834" s="19" t="s">
        <v>4490</v>
      </c>
      <c r="B3834" s="19" t="s">
        <v>4491</v>
      </c>
      <c r="C3834" s="19" t="s">
        <v>3600</v>
      </c>
      <c r="D3834" s="19" t="s">
        <v>4798</v>
      </c>
      <c r="E3834" s="20" t="s">
        <v>21</v>
      </c>
      <c r="F3834" s="19" t="s">
        <v>21</v>
      </c>
      <c r="G3834" s="180">
        <v>92702</v>
      </c>
      <c r="H3834" s="21" t="s">
        <v>5570</v>
      </c>
      <c r="I3834" s="19" t="s">
        <v>15692</v>
      </c>
      <c r="J3834" s="19" t="s">
        <v>23</v>
      </c>
      <c r="K3834" s="20" t="s">
        <v>14473</v>
      </c>
      <c r="L3834" s="19" t="s">
        <v>25</v>
      </c>
    </row>
    <row r="3835" spans="1:12" x14ac:dyDescent="0.25">
      <c r="A3835" s="19" t="s">
        <v>4490</v>
      </c>
      <c r="B3835" s="19" t="s">
        <v>4491</v>
      </c>
      <c r="C3835" s="19" t="s">
        <v>3600</v>
      </c>
      <c r="D3835" s="19" t="s">
        <v>4798</v>
      </c>
      <c r="E3835" s="20" t="s">
        <v>21</v>
      </c>
      <c r="F3835" s="19" t="s">
        <v>21</v>
      </c>
      <c r="G3835" s="180">
        <v>92703</v>
      </c>
      <c r="H3835" s="21" t="s">
        <v>5571</v>
      </c>
      <c r="I3835" s="19" t="s">
        <v>15692</v>
      </c>
      <c r="J3835" s="19" t="s">
        <v>23</v>
      </c>
      <c r="K3835" s="20" t="s">
        <v>13077</v>
      </c>
      <c r="L3835" s="19" t="s">
        <v>25</v>
      </c>
    </row>
    <row r="3836" spans="1:12" x14ac:dyDescent="0.25">
      <c r="A3836" s="19" t="s">
        <v>4490</v>
      </c>
      <c r="B3836" s="19" t="s">
        <v>4491</v>
      </c>
      <c r="C3836" s="19" t="s">
        <v>3600</v>
      </c>
      <c r="D3836" s="19" t="s">
        <v>4798</v>
      </c>
      <c r="E3836" s="20" t="s">
        <v>21</v>
      </c>
      <c r="F3836" s="19" t="s">
        <v>21</v>
      </c>
      <c r="G3836" s="180">
        <v>92704</v>
      </c>
      <c r="H3836" s="21" t="s">
        <v>5572</v>
      </c>
      <c r="I3836" s="19" t="s">
        <v>15692</v>
      </c>
      <c r="J3836" s="19" t="s">
        <v>23</v>
      </c>
      <c r="K3836" s="20" t="s">
        <v>14474</v>
      </c>
      <c r="L3836" s="19" t="s">
        <v>25</v>
      </c>
    </row>
    <row r="3837" spans="1:12" x14ac:dyDescent="0.25">
      <c r="A3837" s="19" t="s">
        <v>4490</v>
      </c>
      <c r="B3837" s="19" t="s">
        <v>4491</v>
      </c>
      <c r="C3837" s="19" t="s">
        <v>3600</v>
      </c>
      <c r="D3837" s="19" t="s">
        <v>4798</v>
      </c>
      <c r="E3837" s="20" t="s">
        <v>21</v>
      </c>
      <c r="F3837" s="19" t="s">
        <v>21</v>
      </c>
      <c r="G3837" s="180">
        <v>92705</v>
      </c>
      <c r="H3837" s="21" t="s">
        <v>5573</v>
      </c>
      <c r="I3837" s="19" t="s">
        <v>15692</v>
      </c>
      <c r="J3837" s="19" t="s">
        <v>23</v>
      </c>
      <c r="K3837" s="20" t="s">
        <v>100</v>
      </c>
      <c r="L3837" s="19" t="s">
        <v>25</v>
      </c>
    </row>
    <row r="3838" spans="1:12" x14ac:dyDescent="0.25">
      <c r="A3838" s="19" t="s">
        <v>4490</v>
      </c>
      <c r="B3838" s="19" t="s">
        <v>4491</v>
      </c>
      <c r="C3838" s="19" t="s">
        <v>3600</v>
      </c>
      <c r="D3838" s="19" t="s">
        <v>4798</v>
      </c>
      <c r="E3838" s="20" t="s">
        <v>21</v>
      </c>
      <c r="F3838" s="19" t="s">
        <v>21</v>
      </c>
      <c r="G3838" s="180">
        <v>92706</v>
      </c>
      <c r="H3838" s="21" t="s">
        <v>5575</v>
      </c>
      <c r="I3838" s="19" t="s">
        <v>15692</v>
      </c>
      <c r="J3838" s="19" t="s">
        <v>23</v>
      </c>
      <c r="K3838" s="20" t="s">
        <v>8079</v>
      </c>
      <c r="L3838" s="19" t="s">
        <v>25</v>
      </c>
    </row>
    <row r="3839" spans="1:12" x14ac:dyDescent="0.25">
      <c r="A3839" s="19" t="s">
        <v>4490</v>
      </c>
      <c r="B3839" s="19" t="s">
        <v>4491</v>
      </c>
      <c r="C3839" s="19" t="s">
        <v>3600</v>
      </c>
      <c r="D3839" s="19" t="s">
        <v>4798</v>
      </c>
      <c r="E3839" s="20" t="s">
        <v>21</v>
      </c>
      <c r="F3839" s="19" t="s">
        <v>21</v>
      </c>
      <c r="G3839" s="180">
        <v>92889</v>
      </c>
      <c r="H3839" s="21" t="s">
        <v>5576</v>
      </c>
      <c r="I3839" s="19" t="s">
        <v>15692</v>
      </c>
      <c r="J3839" s="19" t="s">
        <v>23</v>
      </c>
      <c r="K3839" s="20" t="s">
        <v>14475</v>
      </c>
      <c r="L3839" s="19" t="s">
        <v>25</v>
      </c>
    </row>
    <row r="3840" spans="1:12" x14ac:dyDescent="0.25">
      <c r="A3840" s="19" t="s">
        <v>4490</v>
      </c>
      <c r="B3840" s="19" t="s">
        <v>4491</v>
      </c>
      <c r="C3840" s="19" t="s">
        <v>3600</v>
      </c>
      <c r="D3840" s="19" t="s">
        <v>4798</v>
      </c>
      <c r="E3840" s="20" t="s">
        <v>21</v>
      </c>
      <c r="F3840" s="19" t="s">
        <v>21</v>
      </c>
      <c r="G3840" s="180">
        <v>92890</v>
      </c>
      <c r="H3840" s="21" t="s">
        <v>5578</v>
      </c>
      <c r="I3840" s="19" t="s">
        <v>15692</v>
      </c>
      <c r="J3840" s="19" t="s">
        <v>23</v>
      </c>
      <c r="K3840" s="20" t="s">
        <v>14476</v>
      </c>
      <c r="L3840" s="19" t="s">
        <v>25</v>
      </c>
    </row>
    <row r="3841" spans="1:12" x14ac:dyDescent="0.25">
      <c r="A3841" s="19" t="s">
        <v>4490</v>
      </c>
      <c r="B3841" s="19" t="s">
        <v>4491</v>
      </c>
      <c r="C3841" s="19" t="s">
        <v>3600</v>
      </c>
      <c r="D3841" s="19" t="s">
        <v>4798</v>
      </c>
      <c r="E3841" s="20" t="s">
        <v>21</v>
      </c>
      <c r="F3841" s="19" t="s">
        <v>21</v>
      </c>
      <c r="G3841" s="180">
        <v>92891</v>
      </c>
      <c r="H3841" s="21" t="s">
        <v>5579</v>
      </c>
      <c r="I3841" s="19" t="s">
        <v>15692</v>
      </c>
      <c r="J3841" s="19" t="s">
        <v>23</v>
      </c>
      <c r="K3841" s="20" t="s">
        <v>14477</v>
      </c>
      <c r="L3841" s="19" t="s">
        <v>25</v>
      </c>
    </row>
    <row r="3842" spans="1:12" x14ac:dyDescent="0.25">
      <c r="A3842" s="19" t="s">
        <v>4490</v>
      </c>
      <c r="B3842" s="19" t="s">
        <v>4491</v>
      </c>
      <c r="C3842" s="19" t="s">
        <v>3600</v>
      </c>
      <c r="D3842" s="19" t="s">
        <v>4798</v>
      </c>
      <c r="E3842" s="20" t="s">
        <v>21</v>
      </c>
      <c r="F3842" s="19" t="s">
        <v>21</v>
      </c>
      <c r="G3842" s="180">
        <v>92892</v>
      </c>
      <c r="H3842" s="21" t="s">
        <v>5580</v>
      </c>
      <c r="I3842" s="19" t="s">
        <v>15692</v>
      </c>
      <c r="J3842" s="19" t="s">
        <v>23</v>
      </c>
      <c r="K3842" s="20" t="s">
        <v>14478</v>
      </c>
      <c r="L3842" s="19" t="s">
        <v>25</v>
      </c>
    </row>
    <row r="3843" spans="1:12" x14ac:dyDescent="0.25">
      <c r="A3843" s="19" t="s">
        <v>4490</v>
      </c>
      <c r="B3843" s="19" t="s">
        <v>4491</v>
      </c>
      <c r="C3843" s="19" t="s">
        <v>3600</v>
      </c>
      <c r="D3843" s="19" t="s">
        <v>4798</v>
      </c>
      <c r="E3843" s="20" t="s">
        <v>21</v>
      </c>
      <c r="F3843" s="19" t="s">
        <v>21</v>
      </c>
      <c r="G3843" s="180">
        <v>92893</v>
      </c>
      <c r="H3843" s="21" t="s">
        <v>5581</v>
      </c>
      <c r="I3843" s="19" t="s">
        <v>15692</v>
      </c>
      <c r="J3843" s="19" t="s">
        <v>23</v>
      </c>
      <c r="K3843" s="20" t="s">
        <v>10245</v>
      </c>
      <c r="L3843" s="19" t="s">
        <v>25</v>
      </c>
    </row>
    <row r="3844" spans="1:12" x14ac:dyDescent="0.25">
      <c r="A3844" s="19" t="s">
        <v>4490</v>
      </c>
      <c r="B3844" s="19" t="s">
        <v>4491</v>
      </c>
      <c r="C3844" s="19" t="s">
        <v>3600</v>
      </c>
      <c r="D3844" s="19" t="s">
        <v>4798</v>
      </c>
      <c r="E3844" s="20" t="s">
        <v>21</v>
      </c>
      <c r="F3844" s="19" t="s">
        <v>21</v>
      </c>
      <c r="G3844" s="180">
        <v>92894</v>
      </c>
      <c r="H3844" s="21" t="s">
        <v>5582</v>
      </c>
      <c r="I3844" s="19" t="s">
        <v>15692</v>
      </c>
      <c r="J3844" s="19" t="s">
        <v>23</v>
      </c>
      <c r="K3844" s="20" t="s">
        <v>14479</v>
      </c>
      <c r="L3844" s="19" t="s">
        <v>25</v>
      </c>
    </row>
    <row r="3845" spans="1:12" x14ac:dyDescent="0.25">
      <c r="A3845" s="19" t="s">
        <v>4490</v>
      </c>
      <c r="B3845" s="19" t="s">
        <v>4491</v>
      </c>
      <c r="C3845" s="19" t="s">
        <v>3600</v>
      </c>
      <c r="D3845" s="19" t="s">
        <v>4798</v>
      </c>
      <c r="E3845" s="20" t="s">
        <v>21</v>
      </c>
      <c r="F3845" s="19" t="s">
        <v>21</v>
      </c>
      <c r="G3845" s="180">
        <v>92895</v>
      </c>
      <c r="H3845" s="21" t="s">
        <v>5583</v>
      </c>
      <c r="I3845" s="19" t="s">
        <v>15692</v>
      </c>
      <c r="J3845" s="19" t="s">
        <v>23</v>
      </c>
      <c r="K3845" s="20" t="s">
        <v>14480</v>
      </c>
      <c r="L3845" s="19" t="s">
        <v>25</v>
      </c>
    </row>
    <row r="3846" spans="1:12" x14ac:dyDescent="0.25">
      <c r="A3846" s="19" t="s">
        <v>4490</v>
      </c>
      <c r="B3846" s="19" t="s">
        <v>4491</v>
      </c>
      <c r="C3846" s="19" t="s">
        <v>3600</v>
      </c>
      <c r="D3846" s="19" t="s">
        <v>4798</v>
      </c>
      <c r="E3846" s="20" t="s">
        <v>21</v>
      </c>
      <c r="F3846" s="19" t="s">
        <v>21</v>
      </c>
      <c r="G3846" s="180">
        <v>92896</v>
      </c>
      <c r="H3846" s="21" t="s">
        <v>5584</v>
      </c>
      <c r="I3846" s="19" t="s">
        <v>15692</v>
      </c>
      <c r="J3846" s="19" t="s">
        <v>23</v>
      </c>
      <c r="K3846" s="20" t="s">
        <v>14481</v>
      </c>
      <c r="L3846" s="19" t="s">
        <v>25</v>
      </c>
    </row>
    <row r="3847" spans="1:12" x14ac:dyDescent="0.25">
      <c r="A3847" s="19" t="s">
        <v>4490</v>
      </c>
      <c r="B3847" s="19" t="s">
        <v>4491</v>
      </c>
      <c r="C3847" s="19" t="s">
        <v>3600</v>
      </c>
      <c r="D3847" s="19" t="s">
        <v>4798</v>
      </c>
      <c r="E3847" s="20" t="s">
        <v>21</v>
      </c>
      <c r="F3847" s="19" t="s">
        <v>21</v>
      </c>
      <c r="G3847" s="180">
        <v>92897</v>
      </c>
      <c r="H3847" s="21" t="s">
        <v>5585</v>
      </c>
      <c r="I3847" s="19" t="s">
        <v>15692</v>
      </c>
      <c r="J3847" s="19" t="s">
        <v>23</v>
      </c>
      <c r="K3847" s="20" t="s">
        <v>14482</v>
      </c>
      <c r="L3847" s="19" t="s">
        <v>25</v>
      </c>
    </row>
    <row r="3848" spans="1:12" x14ac:dyDescent="0.25">
      <c r="A3848" s="19" t="s">
        <v>4490</v>
      </c>
      <c r="B3848" s="19" t="s">
        <v>4491</v>
      </c>
      <c r="C3848" s="19" t="s">
        <v>3600</v>
      </c>
      <c r="D3848" s="19" t="s">
        <v>4798</v>
      </c>
      <c r="E3848" s="20" t="s">
        <v>21</v>
      </c>
      <c r="F3848" s="19" t="s">
        <v>21</v>
      </c>
      <c r="G3848" s="180">
        <v>92898</v>
      </c>
      <c r="H3848" s="21" t="s">
        <v>5586</v>
      </c>
      <c r="I3848" s="19" t="s">
        <v>15692</v>
      </c>
      <c r="J3848" s="19" t="s">
        <v>23</v>
      </c>
      <c r="K3848" s="20" t="s">
        <v>344</v>
      </c>
      <c r="L3848" s="19" t="s">
        <v>25</v>
      </c>
    </row>
    <row r="3849" spans="1:12" x14ac:dyDescent="0.25">
      <c r="A3849" s="19" t="s">
        <v>4490</v>
      </c>
      <c r="B3849" s="19" t="s">
        <v>4491</v>
      </c>
      <c r="C3849" s="19" t="s">
        <v>3600</v>
      </c>
      <c r="D3849" s="19" t="s">
        <v>4798</v>
      </c>
      <c r="E3849" s="20" t="s">
        <v>21</v>
      </c>
      <c r="F3849" s="19" t="s">
        <v>21</v>
      </c>
      <c r="G3849" s="180">
        <v>92899</v>
      </c>
      <c r="H3849" s="21" t="s">
        <v>5587</v>
      </c>
      <c r="I3849" s="19" t="s">
        <v>15692</v>
      </c>
      <c r="J3849" s="19" t="s">
        <v>23</v>
      </c>
      <c r="K3849" s="20" t="s">
        <v>14483</v>
      </c>
      <c r="L3849" s="19" t="s">
        <v>25</v>
      </c>
    </row>
    <row r="3850" spans="1:12" x14ac:dyDescent="0.25">
      <c r="A3850" s="19" t="s">
        <v>4490</v>
      </c>
      <c r="B3850" s="19" t="s">
        <v>4491</v>
      </c>
      <c r="C3850" s="19" t="s">
        <v>3600</v>
      </c>
      <c r="D3850" s="19" t="s">
        <v>4798</v>
      </c>
      <c r="E3850" s="20" t="s">
        <v>21</v>
      </c>
      <c r="F3850" s="19" t="s">
        <v>21</v>
      </c>
      <c r="G3850" s="180">
        <v>92900</v>
      </c>
      <c r="H3850" s="21" t="s">
        <v>5588</v>
      </c>
      <c r="I3850" s="19" t="s">
        <v>15692</v>
      </c>
      <c r="J3850" s="19" t="s">
        <v>23</v>
      </c>
      <c r="K3850" s="20" t="s">
        <v>14484</v>
      </c>
      <c r="L3850" s="19" t="s">
        <v>25</v>
      </c>
    </row>
    <row r="3851" spans="1:12" x14ac:dyDescent="0.25">
      <c r="A3851" s="19" t="s">
        <v>4490</v>
      </c>
      <c r="B3851" s="19" t="s">
        <v>4491</v>
      </c>
      <c r="C3851" s="19" t="s">
        <v>3600</v>
      </c>
      <c r="D3851" s="19" t="s">
        <v>4798</v>
      </c>
      <c r="E3851" s="20" t="s">
        <v>21</v>
      </c>
      <c r="F3851" s="19" t="s">
        <v>21</v>
      </c>
      <c r="G3851" s="180">
        <v>92901</v>
      </c>
      <c r="H3851" s="21" t="s">
        <v>5589</v>
      </c>
      <c r="I3851" s="19" t="s">
        <v>15692</v>
      </c>
      <c r="J3851" s="19" t="s">
        <v>23</v>
      </c>
      <c r="K3851" s="20" t="s">
        <v>14485</v>
      </c>
      <c r="L3851" s="19" t="s">
        <v>25</v>
      </c>
    </row>
    <row r="3852" spans="1:12" x14ac:dyDescent="0.25">
      <c r="A3852" s="19" t="s">
        <v>4490</v>
      </c>
      <c r="B3852" s="19" t="s">
        <v>4491</v>
      </c>
      <c r="C3852" s="19" t="s">
        <v>3600</v>
      </c>
      <c r="D3852" s="19" t="s">
        <v>4798</v>
      </c>
      <c r="E3852" s="20" t="s">
        <v>21</v>
      </c>
      <c r="F3852" s="19" t="s">
        <v>21</v>
      </c>
      <c r="G3852" s="180">
        <v>92902</v>
      </c>
      <c r="H3852" s="21" t="s">
        <v>5590</v>
      </c>
      <c r="I3852" s="19" t="s">
        <v>15692</v>
      </c>
      <c r="J3852" s="19" t="s">
        <v>23</v>
      </c>
      <c r="K3852" s="20" t="s">
        <v>14486</v>
      </c>
      <c r="L3852" s="19" t="s">
        <v>25</v>
      </c>
    </row>
    <row r="3853" spans="1:12" x14ac:dyDescent="0.25">
      <c r="A3853" s="19" t="s">
        <v>4490</v>
      </c>
      <c r="B3853" s="19" t="s">
        <v>4491</v>
      </c>
      <c r="C3853" s="19" t="s">
        <v>3600</v>
      </c>
      <c r="D3853" s="19" t="s">
        <v>4798</v>
      </c>
      <c r="E3853" s="20" t="s">
        <v>21</v>
      </c>
      <c r="F3853" s="19" t="s">
        <v>21</v>
      </c>
      <c r="G3853" s="180">
        <v>92903</v>
      </c>
      <c r="H3853" s="21" t="s">
        <v>5591</v>
      </c>
      <c r="I3853" s="19" t="s">
        <v>15692</v>
      </c>
      <c r="J3853" s="19" t="s">
        <v>23</v>
      </c>
      <c r="K3853" s="20" t="s">
        <v>14487</v>
      </c>
      <c r="L3853" s="19" t="s">
        <v>25</v>
      </c>
    </row>
    <row r="3854" spans="1:12" x14ac:dyDescent="0.25">
      <c r="A3854" s="19" t="s">
        <v>4490</v>
      </c>
      <c r="B3854" s="19" t="s">
        <v>4491</v>
      </c>
      <c r="C3854" s="19" t="s">
        <v>3600</v>
      </c>
      <c r="D3854" s="19" t="s">
        <v>4798</v>
      </c>
      <c r="E3854" s="20" t="s">
        <v>21</v>
      </c>
      <c r="F3854" s="19" t="s">
        <v>21</v>
      </c>
      <c r="G3854" s="180">
        <v>92904</v>
      </c>
      <c r="H3854" s="21" t="s">
        <v>5592</v>
      </c>
      <c r="I3854" s="19" t="s">
        <v>15692</v>
      </c>
      <c r="J3854" s="19" t="s">
        <v>23</v>
      </c>
      <c r="K3854" s="20" t="s">
        <v>2408</v>
      </c>
      <c r="L3854" s="19" t="s">
        <v>25</v>
      </c>
    </row>
    <row r="3855" spans="1:12" x14ac:dyDescent="0.25">
      <c r="A3855" s="19" t="s">
        <v>4490</v>
      </c>
      <c r="B3855" s="19" t="s">
        <v>4491</v>
      </c>
      <c r="C3855" s="19" t="s">
        <v>3600</v>
      </c>
      <c r="D3855" s="19" t="s">
        <v>4798</v>
      </c>
      <c r="E3855" s="20" t="s">
        <v>21</v>
      </c>
      <c r="F3855" s="19" t="s">
        <v>21</v>
      </c>
      <c r="G3855" s="180">
        <v>92905</v>
      </c>
      <c r="H3855" s="21" t="s">
        <v>5594</v>
      </c>
      <c r="I3855" s="19" t="s">
        <v>15692</v>
      </c>
      <c r="J3855" s="19" t="s">
        <v>23</v>
      </c>
      <c r="K3855" s="20" t="s">
        <v>5659</v>
      </c>
      <c r="L3855" s="19" t="s">
        <v>25</v>
      </c>
    </row>
    <row r="3856" spans="1:12" x14ac:dyDescent="0.25">
      <c r="A3856" s="19" t="s">
        <v>4490</v>
      </c>
      <c r="B3856" s="19" t="s">
        <v>4491</v>
      </c>
      <c r="C3856" s="19" t="s">
        <v>3600</v>
      </c>
      <c r="D3856" s="19" t="s">
        <v>4798</v>
      </c>
      <c r="E3856" s="20" t="s">
        <v>21</v>
      </c>
      <c r="F3856" s="19" t="s">
        <v>21</v>
      </c>
      <c r="G3856" s="180">
        <v>92906</v>
      </c>
      <c r="H3856" s="21" t="s">
        <v>5596</v>
      </c>
      <c r="I3856" s="19" t="s">
        <v>15692</v>
      </c>
      <c r="J3856" s="19" t="s">
        <v>23</v>
      </c>
      <c r="K3856" s="20" t="s">
        <v>10101</v>
      </c>
      <c r="L3856" s="19" t="s">
        <v>25</v>
      </c>
    </row>
    <row r="3857" spans="1:12" x14ac:dyDescent="0.25">
      <c r="A3857" s="19" t="s">
        <v>4490</v>
      </c>
      <c r="B3857" s="19" t="s">
        <v>4491</v>
      </c>
      <c r="C3857" s="19" t="s">
        <v>3600</v>
      </c>
      <c r="D3857" s="19" t="s">
        <v>4798</v>
      </c>
      <c r="E3857" s="20" t="s">
        <v>21</v>
      </c>
      <c r="F3857" s="19" t="s">
        <v>21</v>
      </c>
      <c r="G3857" s="180">
        <v>92907</v>
      </c>
      <c r="H3857" s="21" t="s">
        <v>5598</v>
      </c>
      <c r="I3857" s="19" t="s">
        <v>15692</v>
      </c>
      <c r="J3857" s="19" t="s">
        <v>23</v>
      </c>
      <c r="K3857" s="20" t="s">
        <v>14488</v>
      </c>
      <c r="L3857" s="19" t="s">
        <v>25</v>
      </c>
    </row>
    <row r="3858" spans="1:12" x14ac:dyDescent="0.25">
      <c r="A3858" s="19" t="s">
        <v>4490</v>
      </c>
      <c r="B3858" s="19" t="s">
        <v>4491</v>
      </c>
      <c r="C3858" s="19" t="s">
        <v>3600</v>
      </c>
      <c r="D3858" s="19" t="s">
        <v>4798</v>
      </c>
      <c r="E3858" s="20" t="s">
        <v>21</v>
      </c>
      <c r="F3858" s="19" t="s">
        <v>21</v>
      </c>
      <c r="G3858" s="180">
        <v>92908</v>
      </c>
      <c r="H3858" s="21" t="s">
        <v>5599</v>
      </c>
      <c r="I3858" s="19" t="s">
        <v>15692</v>
      </c>
      <c r="J3858" s="19" t="s">
        <v>23</v>
      </c>
      <c r="K3858" s="20" t="s">
        <v>14488</v>
      </c>
      <c r="L3858" s="19" t="s">
        <v>25</v>
      </c>
    </row>
    <row r="3859" spans="1:12" x14ac:dyDescent="0.25">
      <c r="A3859" s="19" t="s">
        <v>4490</v>
      </c>
      <c r="B3859" s="19" t="s">
        <v>4491</v>
      </c>
      <c r="C3859" s="19" t="s">
        <v>3600</v>
      </c>
      <c r="D3859" s="19" t="s">
        <v>4798</v>
      </c>
      <c r="E3859" s="20" t="s">
        <v>21</v>
      </c>
      <c r="F3859" s="19" t="s">
        <v>21</v>
      </c>
      <c r="G3859" s="180">
        <v>92909</v>
      </c>
      <c r="H3859" s="21" t="s">
        <v>5600</v>
      </c>
      <c r="I3859" s="19" t="s">
        <v>15692</v>
      </c>
      <c r="J3859" s="19" t="s">
        <v>23</v>
      </c>
      <c r="K3859" s="20" t="s">
        <v>14488</v>
      </c>
      <c r="L3859" s="19" t="s">
        <v>25</v>
      </c>
    </row>
    <row r="3860" spans="1:12" x14ac:dyDescent="0.25">
      <c r="A3860" s="19" t="s">
        <v>4490</v>
      </c>
      <c r="B3860" s="19" t="s">
        <v>4491</v>
      </c>
      <c r="C3860" s="19" t="s">
        <v>3600</v>
      </c>
      <c r="D3860" s="19" t="s">
        <v>4798</v>
      </c>
      <c r="E3860" s="20" t="s">
        <v>21</v>
      </c>
      <c r="F3860" s="19" t="s">
        <v>21</v>
      </c>
      <c r="G3860" s="180">
        <v>92910</v>
      </c>
      <c r="H3860" s="21" t="s">
        <v>5601</v>
      </c>
      <c r="I3860" s="19" t="s">
        <v>15692</v>
      </c>
      <c r="J3860" s="19" t="s">
        <v>23</v>
      </c>
      <c r="K3860" s="20" t="s">
        <v>14489</v>
      </c>
      <c r="L3860" s="19" t="s">
        <v>25</v>
      </c>
    </row>
    <row r="3861" spans="1:12" x14ac:dyDescent="0.25">
      <c r="A3861" s="19" t="s">
        <v>4490</v>
      </c>
      <c r="B3861" s="19" t="s">
        <v>4491</v>
      </c>
      <c r="C3861" s="19" t="s">
        <v>3600</v>
      </c>
      <c r="D3861" s="19" t="s">
        <v>4798</v>
      </c>
      <c r="E3861" s="20" t="s">
        <v>21</v>
      </c>
      <c r="F3861" s="19" t="s">
        <v>21</v>
      </c>
      <c r="G3861" s="180">
        <v>92911</v>
      </c>
      <c r="H3861" s="21" t="s">
        <v>5602</v>
      </c>
      <c r="I3861" s="19" t="s">
        <v>15692</v>
      </c>
      <c r="J3861" s="19" t="s">
        <v>23</v>
      </c>
      <c r="K3861" s="20" t="s">
        <v>14489</v>
      </c>
      <c r="L3861" s="19" t="s">
        <v>25</v>
      </c>
    </row>
    <row r="3862" spans="1:12" x14ac:dyDescent="0.25">
      <c r="A3862" s="19" t="s">
        <v>4490</v>
      </c>
      <c r="B3862" s="19" t="s">
        <v>4491</v>
      </c>
      <c r="C3862" s="19" t="s">
        <v>3600</v>
      </c>
      <c r="D3862" s="19" t="s">
        <v>4798</v>
      </c>
      <c r="E3862" s="20" t="s">
        <v>21</v>
      </c>
      <c r="F3862" s="19" t="s">
        <v>21</v>
      </c>
      <c r="G3862" s="180">
        <v>92912</v>
      </c>
      <c r="H3862" s="21" t="s">
        <v>5603</v>
      </c>
      <c r="I3862" s="19" t="s">
        <v>15692</v>
      </c>
      <c r="J3862" s="19" t="s">
        <v>23</v>
      </c>
      <c r="K3862" s="20" t="s">
        <v>14490</v>
      </c>
      <c r="L3862" s="19" t="s">
        <v>25</v>
      </c>
    </row>
    <row r="3863" spans="1:12" x14ac:dyDescent="0.25">
      <c r="A3863" s="19" t="s">
        <v>4490</v>
      </c>
      <c r="B3863" s="19" t="s">
        <v>4491</v>
      </c>
      <c r="C3863" s="19" t="s">
        <v>3600</v>
      </c>
      <c r="D3863" s="19" t="s">
        <v>4798</v>
      </c>
      <c r="E3863" s="20" t="s">
        <v>21</v>
      </c>
      <c r="F3863" s="19" t="s">
        <v>21</v>
      </c>
      <c r="G3863" s="180">
        <v>92913</v>
      </c>
      <c r="H3863" s="21" t="s">
        <v>5604</v>
      </c>
      <c r="I3863" s="19" t="s">
        <v>15692</v>
      </c>
      <c r="J3863" s="19" t="s">
        <v>23</v>
      </c>
      <c r="K3863" s="20" t="s">
        <v>14491</v>
      </c>
      <c r="L3863" s="19" t="s">
        <v>25</v>
      </c>
    </row>
    <row r="3864" spans="1:12" x14ac:dyDescent="0.25">
      <c r="A3864" s="19" t="s">
        <v>4490</v>
      </c>
      <c r="B3864" s="19" t="s">
        <v>4491</v>
      </c>
      <c r="C3864" s="19" t="s">
        <v>3600</v>
      </c>
      <c r="D3864" s="19" t="s">
        <v>4798</v>
      </c>
      <c r="E3864" s="20" t="s">
        <v>21</v>
      </c>
      <c r="F3864" s="19" t="s">
        <v>21</v>
      </c>
      <c r="G3864" s="180">
        <v>92914</v>
      </c>
      <c r="H3864" s="21" t="s">
        <v>5605</v>
      </c>
      <c r="I3864" s="19" t="s">
        <v>15692</v>
      </c>
      <c r="J3864" s="19" t="s">
        <v>23</v>
      </c>
      <c r="K3864" s="20" t="s">
        <v>14491</v>
      </c>
      <c r="L3864" s="19" t="s">
        <v>25</v>
      </c>
    </row>
    <row r="3865" spans="1:12" x14ac:dyDescent="0.25">
      <c r="A3865" s="19" t="s">
        <v>4490</v>
      </c>
      <c r="B3865" s="19" t="s">
        <v>4491</v>
      </c>
      <c r="C3865" s="19" t="s">
        <v>3600</v>
      </c>
      <c r="D3865" s="19" t="s">
        <v>4798</v>
      </c>
      <c r="E3865" s="20" t="s">
        <v>21</v>
      </c>
      <c r="F3865" s="19" t="s">
        <v>21</v>
      </c>
      <c r="G3865" s="180">
        <v>92918</v>
      </c>
      <c r="H3865" s="21" t="s">
        <v>5606</v>
      </c>
      <c r="I3865" s="19" t="s">
        <v>15692</v>
      </c>
      <c r="J3865" s="19" t="s">
        <v>23</v>
      </c>
      <c r="K3865" s="20" t="s">
        <v>14492</v>
      </c>
      <c r="L3865" s="19" t="s">
        <v>25</v>
      </c>
    </row>
    <row r="3866" spans="1:12" x14ac:dyDescent="0.25">
      <c r="A3866" s="19" t="s">
        <v>4490</v>
      </c>
      <c r="B3866" s="19" t="s">
        <v>4491</v>
      </c>
      <c r="C3866" s="19" t="s">
        <v>3600</v>
      </c>
      <c r="D3866" s="19" t="s">
        <v>4798</v>
      </c>
      <c r="E3866" s="20" t="s">
        <v>21</v>
      </c>
      <c r="F3866" s="19" t="s">
        <v>21</v>
      </c>
      <c r="G3866" s="180">
        <v>92920</v>
      </c>
      <c r="H3866" s="21" t="s">
        <v>5608</v>
      </c>
      <c r="I3866" s="19" t="s">
        <v>15692</v>
      </c>
      <c r="J3866" s="19" t="s">
        <v>23</v>
      </c>
      <c r="K3866" s="20" t="s">
        <v>12298</v>
      </c>
      <c r="L3866" s="19" t="s">
        <v>25</v>
      </c>
    </row>
    <row r="3867" spans="1:12" x14ac:dyDescent="0.25">
      <c r="A3867" s="19" t="s">
        <v>4490</v>
      </c>
      <c r="B3867" s="19" t="s">
        <v>4491</v>
      </c>
      <c r="C3867" s="19" t="s">
        <v>3600</v>
      </c>
      <c r="D3867" s="19" t="s">
        <v>4798</v>
      </c>
      <c r="E3867" s="20" t="s">
        <v>21</v>
      </c>
      <c r="F3867" s="19" t="s">
        <v>21</v>
      </c>
      <c r="G3867" s="180">
        <v>92925</v>
      </c>
      <c r="H3867" s="21" t="s">
        <v>5609</v>
      </c>
      <c r="I3867" s="19" t="s">
        <v>15692</v>
      </c>
      <c r="J3867" s="19" t="s">
        <v>23</v>
      </c>
      <c r="K3867" s="20" t="s">
        <v>14493</v>
      </c>
      <c r="L3867" s="19" t="s">
        <v>25</v>
      </c>
    </row>
    <row r="3868" spans="1:12" x14ac:dyDescent="0.25">
      <c r="A3868" s="19" t="s">
        <v>4490</v>
      </c>
      <c r="B3868" s="19" t="s">
        <v>4491</v>
      </c>
      <c r="C3868" s="19" t="s">
        <v>3600</v>
      </c>
      <c r="D3868" s="19" t="s">
        <v>4798</v>
      </c>
      <c r="E3868" s="20" t="s">
        <v>21</v>
      </c>
      <c r="F3868" s="19" t="s">
        <v>21</v>
      </c>
      <c r="G3868" s="180">
        <v>92926</v>
      </c>
      <c r="H3868" s="21" t="s">
        <v>5611</v>
      </c>
      <c r="I3868" s="19" t="s">
        <v>15692</v>
      </c>
      <c r="J3868" s="19" t="s">
        <v>23</v>
      </c>
      <c r="K3868" s="20" t="s">
        <v>9689</v>
      </c>
      <c r="L3868" s="19" t="s">
        <v>25</v>
      </c>
    </row>
    <row r="3869" spans="1:12" x14ac:dyDescent="0.25">
      <c r="A3869" s="19" t="s">
        <v>4490</v>
      </c>
      <c r="B3869" s="19" t="s">
        <v>4491</v>
      </c>
      <c r="C3869" s="19" t="s">
        <v>3600</v>
      </c>
      <c r="D3869" s="19" t="s">
        <v>4798</v>
      </c>
      <c r="E3869" s="20" t="s">
        <v>21</v>
      </c>
      <c r="F3869" s="19" t="s">
        <v>21</v>
      </c>
      <c r="G3869" s="180">
        <v>92927</v>
      </c>
      <c r="H3869" s="21" t="s">
        <v>5612</v>
      </c>
      <c r="I3869" s="19" t="s">
        <v>15692</v>
      </c>
      <c r="J3869" s="19" t="s">
        <v>23</v>
      </c>
      <c r="K3869" s="20" t="s">
        <v>9689</v>
      </c>
      <c r="L3869" s="19" t="s">
        <v>25</v>
      </c>
    </row>
    <row r="3870" spans="1:12" x14ac:dyDescent="0.25">
      <c r="A3870" s="19" t="s">
        <v>4490</v>
      </c>
      <c r="B3870" s="19" t="s">
        <v>4491</v>
      </c>
      <c r="C3870" s="19" t="s">
        <v>3600</v>
      </c>
      <c r="D3870" s="19" t="s">
        <v>4798</v>
      </c>
      <c r="E3870" s="20" t="s">
        <v>21</v>
      </c>
      <c r="F3870" s="19" t="s">
        <v>21</v>
      </c>
      <c r="G3870" s="180">
        <v>92928</v>
      </c>
      <c r="H3870" s="21" t="s">
        <v>5613</v>
      </c>
      <c r="I3870" s="19" t="s">
        <v>15692</v>
      </c>
      <c r="J3870" s="19" t="s">
        <v>23</v>
      </c>
      <c r="K3870" s="20" t="s">
        <v>14494</v>
      </c>
      <c r="L3870" s="19" t="s">
        <v>25</v>
      </c>
    </row>
    <row r="3871" spans="1:12" x14ac:dyDescent="0.25">
      <c r="A3871" s="19" t="s">
        <v>4490</v>
      </c>
      <c r="B3871" s="19" t="s">
        <v>4491</v>
      </c>
      <c r="C3871" s="19" t="s">
        <v>3600</v>
      </c>
      <c r="D3871" s="19" t="s">
        <v>4798</v>
      </c>
      <c r="E3871" s="20" t="s">
        <v>21</v>
      </c>
      <c r="F3871" s="19" t="s">
        <v>21</v>
      </c>
      <c r="G3871" s="180">
        <v>92929</v>
      </c>
      <c r="H3871" s="21" t="s">
        <v>5615</v>
      </c>
      <c r="I3871" s="19" t="s">
        <v>15692</v>
      </c>
      <c r="J3871" s="19" t="s">
        <v>23</v>
      </c>
      <c r="K3871" s="20" t="s">
        <v>14494</v>
      </c>
      <c r="L3871" s="19" t="s">
        <v>25</v>
      </c>
    </row>
    <row r="3872" spans="1:12" x14ac:dyDescent="0.25">
      <c r="A3872" s="19" t="s">
        <v>4490</v>
      </c>
      <c r="B3872" s="19" t="s">
        <v>4491</v>
      </c>
      <c r="C3872" s="19" t="s">
        <v>3600</v>
      </c>
      <c r="D3872" s="19" t="s">
        <v>4798</v>
      </c>
      <c r="E3872" s="20" t="s">
        <v>21</v>
      </c>
      <c r="F3872" s="19" t="s">
        <v>21</v>
      </c>
      <c r="G3872" s="180">
        <v>92930</v>
      </c>
      <c r="H3872" s="21" t="s">
        <v>5616</v>
      </c>
      <c r="I3872" s="19" t="s">
        <v>15692</v>
      </c>
      <c r="J3872" s="19" t="s">
        <v>23</v>
      </c>
      <c r="K3872" s="20" t="s">
        <v>14494</v>
      </c>
      <c r="L3872" s="19" t="s">
        <v>25</v>
      </c>
    </row>
    <row r="3873" spans="1:12" x14ac:dyDescent="0.25">
      <c r="A3873" s="19" t="s">
        <v>4490</v>
      </c>
      <c r="B3873" s="19" t="s">
        <v>4491</v>
      </c>
      <c r="C3873" s="19" t="s">
        <v>3600</v>
      </c>
      <c r="D3873" s="19" t="s">
        <v>4798</v>
      </c>
      <c r="E3873" s="20" t="s">
        <v>21</v>
      </c>
      <c r="F3873" s="19" t="s">
        <v>21</v>
      </c>
      <c r="G3873" s="180">
        <v>92931</v>
      </c>
      <c r="H3873" s="21" t="s">
        <v>5617</v>
      </c>
      <c r="I3873" s="19" t="s">
        <v>15692</v>
      </c>
      <c r="J3873" s="19" t="s">
        <v>23</v>
      </c>
      <c r="K3873" s="20" t="s">
        <v>3906</v>
      </c>
      <c r="L3873" s="19" t="s">
        <v>25</v>
      </c>
    </row>
    <row r="3874" spans="1:12" x14ac:dyDescent="0.25">
      <c r="A3874" s="19" t="s">
        <v>4490</v>
      </c>
      <c r="B3874" s="19" t="s">
        <v>4491</v>
      </c>
      <c r="C3874" s="19" t="s">
        <v>3600</v>
      </c>
      <c r="D3874" s="19" t="s">
        <v>4798</v>
      </c>
      <c r="E3874" s="20" t="s">
        <v>21</v>
      </c>
      <c r="F3874" s="19" t="s">
        <v>21</v>
      </c>
      <c r="G3874" s="180">
        <v>92932</v>
      </c>
      <c r="H3874" s="21" t="s">
        <v>5618</v>
      </c>
      <c r="I3874" s="19" t="s">
        <v>15692</v>
      </c>
      <c r="J3874" s="19" t="s">
        <v>23</v>
      </c>
      <c r="K3874" s="20" t="s">
        <v>3906</v>
      </c>
      <c r="L3874" s="19" t="s">
        <v>25</v>
      </c>
    </row>
    <row r="3875" spans="1:12" x14ac:dyDescent="0.25">
      <c r="A3875" s="19" t="s">
        <v>4490</v>
      </c>
      <c r="B3875" s="19" t="s">
        <v>4491</v>
      </c>
      <c r="C3875" s="19" t="s">
        <v>3600</v>
      </c>
      <c r="D3875" s="19" t="s">
        <v>4798</v>
      </c>
      <c r="E3875" s="20" t="s">
        <v>21</v>
      </c>
      <c r="F3875" s="19" t="s">
        <v>21</v>
      </c>
      <c r="G3875" s="180">
        <v>92933</v>
      </c>
      <c r="H3875" s="21" t="s">
        <v>5619</v>
      </c>
      <c r="I3875" s="19" t="s">
        <v>15692</v>
      </c>
      <c r="J3875" s="19" t="s">
        <v>23</v>
      </c>
      <c r="K3875" s="20" t="s">
        <v>3906</v>
      </c>
      <c r="L3875" s="19" t="s">
        <v>25</v>
      </c>
    </row>
    <row r="3876" spans="1:12" x14ac:dyDescent="0.25">
      <c r="A3876" s="19" t="s">
        <v>4490</v>
      </c>
      <c r="B3876" s="19" t="s">
        <v>4491</v>
      </c>
      <c r="C3876" s="19" t="s">
        <v>3600</v>
      </c>
      <c r="D3876" s="19" t="s">
        <v>4798</v>
      </c>
      <c r="E3876" s="20" t="s">
        <v>21</v>
      </c>
      <c r="F3876" s="19" t="s">
        <v>21</v>
      </c>
      <c r="G3876" s="180">
        <v>92934</v>
      </c>
      <c r="H3876" s="21" t="s">
        <v>5620</v>
      </c>
      <c r="I3876" s="19" t="s">
        <v>15692</v>
      </c>
      <c r="J3876" s="19" t="s">
        <v>23</v>
      </c>
      <c r="K3876" s="20" t="s">
        <v>5547</v>
      </c>
      <c r="L3876" s="19" t="s">
        <v>25</v>
      </c>
    </row>
    <row r="3877" spans="1:12" x14ac:dyDescent="0.25">
      <c r="A3877" s="19" t="s">
        <v>4490</v>
      </c>
      <c r="B3877" s="19" t="s">
        <v>4491</v>
      </c>
      <c r="C3877" s="19" t="s">
        <v>3600</v>
      </c>
      <c r="D3877" s="19" t="s">
        <v>4798</v>
      </c>
      <c r="E3877" s="20" t="s">
        <v>21</v>
      </c>
      <c r="F3877" s="19" t="s">
        <v>21</v>
      </c>
      <c r="G3877" s="180">
        <v>92935</v>
      </c>
      <c r="H3877" s="21" t="s">
        <v>5621</v>
      </c>
      <c r="I3877" s="19" t="s">
        <v>15692</v>
      </c>
      <c r="J3877" s="19" t="s">
        <v>23</v>
      </c>
      <c r="K3877" s="20" t="s">
        <v>5547</v>
      </c>
      <c r="L3877" s="19" t="s">
        <v>25</v>
      </c>
    </row>
    <row r="3878" spans="1:12" x14ac:dyDescent="0.25">
      <c r="A3878" s="19" t="s">
        <v>4490</v>
      </c>
      <c r="B3878" s="19" t="s">
        <v>4491</v>
      </c>
      <c r="C3878" s="19" t="s">
        <v>3600</v>
      </c>
      <c r="D3878" s="19" t="s">
        <v>4798</v>
      </c>
      <c r="E3878" s="20" t="s">
        <v>21</v>
      </c>
      <c r="F3878" s="19" t="s">
        <v>21</v>
      </c>
      <c r="G3878" s="180">
        <v>92936</v>
      </c>
      <c r="H3878" s="21" t="s">
        <v>5622</v>
      </c>
      <c r="I3878" s="19" t="s">
        <v>15692</v>
      </c>
      <c r="J3878" s="19" t="s">
        <v>23</v>
      </c>
      <c r="K3878" s="20" t="s">
        <v>11545</v>
      </c>
      <c r="L3878" s="19" t="s">
        <v>25</v>
      </c>
    </row>
    <row r="3879" spans="1:12" x14ac:dyDescent="0.25">
      <c r="A3879" s="19" t="s">
        <v>4490</v>
      </c>
      <c r="B3879" s="19" t="s">
        <v>4491</v>
      </c>
      <c r="C3879" s="19" t="s">
        <v>3600</v>
      </c>
      <c r="D3879" s="19" t="s">
        <v>4798</v>
      </c>
      <c r="E3879" s="20" t="s">
        <v>21</v>
      </c>
      <c r="F3879" s="19" t="s">
        <v>21</v>
      </c>
      <c r="G3879" s="180">
        <v>92937</v>
      </c>
      <c r="H3879" s="21" t="s">
        <v>5623</v>
      </c>
      <c r="I3879" s="19" t="s">
        <v>15692</v>
      </c>
      <c r="J3879" s="19" t="s">
        <v>23</v>
      </c>
      <c r="K3879" s="20" t="s">
        <v>11545</v>
      </c>
      <c r="L3879" s="19" t="s">
        <v>25</v>
      </c>
    </row>
    <row r="3880" spans="1:12" x14ac:dyDescent="0.25">
      <c r="A3880" s="19" t="s">
        <v>4490</v>
      </c>
      <c r="B3880" s="19" t="s">
        <v>4491</v>
      </c>
      <c r="C3880" s="19" t="s">
        <v>3600</v>
      </c>
      <c r="D3880" s="19" t="s">
        <v>4798</v>
      </c>
      <c r="E3880" s="20" t="s">
        <v>21</v>
      </c>
      <c r="F3880" s="19" t="s">
        <v>21</v>
      </c>
      <c r="G3880" s="180">
        <v>92938</v>
      </c>
      <c r="H3880" s="21" t="s">
        <v>5624</v>
      </c>
      <c r="I3880" s="19" t="s">
        <v>15692</v>
      </c>
      <c r="J3880" s="19" t="s">
        <v>23</v>
      </c>
      <c r="K3880" s="20" t="s">
        <v>14495</v>
      </c>
      <c r="L3880" s="19" t="s">
        <v>25</v>
      </c>
    </row>
    <row r="3881" spans="1:12" x14ac:dyDescent="0.25">
      <c r="A3881" s="19" t="s">
        <v>4490</v>
      </c>
      <c r="B3881" s="19" t="s">
        <v>4491</v>
      </c>
      <c r="C3881" s="19" t="s">
        <v>3600</v>
      </c>
      <c r="D3881" s="19" t="s">
        <v>4798</v>
      </c>
      <c r="E3881" s="20" t="s">
        <v>21</v>
      </c>
      <c r="F3881" s="19" t="s">
        <v>21</v>
      </c>
      <c r="G3881" s="180">
        <v>92939</v>
      </c>
      <c r="H3881" s="21" t="s">
        <v>5625</v>
      </c>
      <c r="I3881" s="19" t="s">
        <v>15692</v>
      </c>
      <c r="J3881" s="19" t="s">
        <v>23</v>
      </c>
      <c r="K3881" s="20" t="s">
        <v>3936</v>
      </c>
      <c r="L3881" s="19" t="s">
        <v>25</v>
      </c>
    </row>
    <row r="3882" spans="1:12" x14ac:dyDescent="0.25">
      <c r="A3882" s="19" t="s">
        <v>4490</v>
      </c>
      <c r="B3882" s="19" t="s">
        <v>4491</v>
      </c>
      <c r="C3882" s="19" t="s">
        <v>3600</v>
      </c>
      <c r="D3882" s="19" t="s">
        <v>4798</v>
      </c>
      <c r="E3882" s="20" t="s">
        <v>21</v>
      </c>
      <c r="F3882" s="19" t="s">
        <v>21</v>
      </c>
      <c r="G3882" s="180">
        <v>92940</v>
      </c>
      <c r="H3882" s="21" t="s">
        <v>5626</v>
      </c>
      <c r="I3882" s="19" t="s">
        <v>15692</v>
      </c>
      <c r="J3882" s="19" t="s">
        <v>23</v>
      </c>
      <c r="K3882" s="20" t="s">
        <v>3788</v>
      </c>
      <c r="L3882" s="19" t="s">
        <v>25</v>
      </c>
    </row>
    <row r="3883" spans="1:12" x14ac:dyDescent="0.25">
      <c r="A3883" s="19" t="s">
        <v>4490</v>
      </c>
      <c r="B3883" s="19" t="s">
        <v>4491</v>
      </c>
      <c r="C3883" s="19" t="s">
        <v>3600</v>
      </c>
      <c r="D3883" s="19" t="s">
        <v>4798</v>
      </c>
      <c r="E3883" s="20" t="s">
        <v>21</v>
      </c>
      <c r="F3883" s="19" t="s">
        <v>21</v>
      </c>
      <c r="G3883" s="180">
        <v>92941</v>
      </c>
      <c r="H3883" s="21" t="s">
        <v>5628</v>
      </c>
      <c r="I3883" s="19" t="s">
        <v>15692</v>
      </c>
      <c r="J3883" s="19" t="s">
        <v>23</v>
      </c>
      <c r="K3883" s="20" t="s">
        <v>14496</v>
      </c>
      <c r="L3883" s="19" t="s">
        <v>25</v>
      </c>
    </row>
    <row r="3884" spans="1:12" x14ac:dyDescent="0.25">
      <c r="A3884" s="19" t="s">
        <v>4490</v>
      </c>
      <c r="B3884" s="19" t="s">
        <v>4491</v>
      </c>
      <c r="C3884" s="19" t="s">
        <v>3600</v>
      </c>
      <c r="D3884" s="19" t="s">
        <v>4798</v>
      </c>
      <c r="E3884" s="20" t="s">
        <v>21</v>
      </c>
      <c r="F3884" s="19" t="s">
        <v>21</v>
      </c>
      <c r="G3884" s="180">
        <v>92942</v>
      </c>
      <c r="H3884" s="21" t="s">
        <v>5630</v>
      </c>
      <c r="I3884" s="19" t="s">
        <v>15692</v>
      </c>
      <c r="J3884" s="19" t="s">
        <v>23</v>
      </c>
      <c r="K3884" s="20" t="s">
        <v>14496</v>
      </c>
      <c r="L3884" s="19" t="s">
        <v>25</v>
      </c>
    </row>
    <row r="3885" spans="1:12" x14ac:dyDescent="0.25">
      <c r="A3885" s="19" t="s">
        <v>4490</v>
      </c>
      <c r="B3885" s="19" t="s">
        <v>4491</v>
      </c>
      <c r="C3885" s="19" t="s">
        <v>3600</v>
      </c>
      <c r="D3885" s="19" t="s">
        <v>4798</v>
      </c>
      <c r="E3885" s="20" t="s">
        <v>21</v>
      </c>
      <c r="F3885" s="19" t="s">
        <v>21</v>
      </c>
      <c r="G3885" s="180">
        <v>92943</v>
      </c>
      <c r="H3885" s="21" t="s">
        <v>5631</v>
      </c>
      <c r="I3885" s="19" t="s">
        <v>15692</v>
      </c>
      <c r="J3885" s="19" t="s">
        <v>23</v>
      </c>
      <c r="K3885" s="20" t="s">
        <v>3352</v>
      </c>
      <c r="L3885" s="19" t="s">
        <v>25</v>
      </c>
    </row>
    <row r="3886" spans="1:12" x14ac:dyDescent="0.25">
      <c r="A3886" s="19" t="s">
        <v>4490</v>
      </c>
      <c r="B3886" s="19" t="s">
        <v>4491</v>
      </c>
      <c r="C3886" s="19" t="s">
        <v>3600</v>
      </c>
      <c r="D3886" s="19" t="s">
        <v>4798</v>
      </c>
      <c r="E3886" s="20" t="s">
        <v>21</v>
      </c>
      <c r="F3886" s="19" t="s">
        <v>21</v>
      </c>
      <c r="G3886" s="180">
        <v>92944</v>
      </c>
      <c r="H3886" s="21" t="s">
        <v>5632</v>
      </c>
      <c r="I3886" s="19" t="s">
        <v>15692</v>
      </c>
      <c r="J3886" s="19" t="s">
        <v>23</v>
      </c>
      <c r="K3886" s="20" t="s">
        <v>3352</v>
      </c>
      <c r="L3886" s="19" t="s">
        <v>25</v>
      </c>
    </row>
    <row r="3887" spans="1:12" x14ac:dyDescent="0.25">
      <c r="A3887" s="19" t="s">
        <v>4490</v>
      </c>
      <c r="B3887" s="19" t="s">
        <v>4491</v>
      </c>
      <c r="C3887" s="19" t="s">
        <v>3600</v>
      </c>
      <c r="D3887" s="19" t="s">
        <v>4798</v>
      </c>
      <c r="E3887" s="20" t="s">
        <v>21</v>
      </c>
      <c r="F3887" s="19" t="s">
        <v>21</v>
      </c>
      <c r="G3887" s="180">
        <v>92945</v>
      </c>
      <c r="H3887" s="21" t="s">
        <v>5633</v>
      </c>
      <c r="I3887" s="19" t="s">
        <v>15692</v>
      </c>
      <c r="J3887" s="19" t="s">
        <v>23</v>
      </c>
      <c r="K3887" s="20" t="s">
        <v>3352</v>
      </c>
      <c r="L3887" s="19" t="s">
        <v>25</v>
      </c>
    </row>
    <row r="3888" spans="1:12" x14ac:dyDescent="0.25">
      <c r="A3888" s="19" t="s">
        <v>4490</v>
      </c>
      <c r="B3888" s="19" t="s">
        <v>4491</v>
      </c>
      <c r="C3888" s="19" t="s">
        <v>3600</v>
      </c>
      <c r="D3888" s="19" t="s">
        <v>4798</v>
      </c>
      <c r="E3888" s="20" t="s">
        <v>21</v>
      </c>
      <c r="F3888" s="19" t="s">
        <v>21</v>
      </c>
      <c r="G3888" s="180">
        <v>92946</v>
      </c>
      <c r="H3888" s="21" t="s">
        <v>5634</v>
      </c>
      <c r="I3888" s="19" t="s">
        <v>15692</v>
      </c>
      <c r="J3888" s="19" t="s">
        <v>23</v>
      </c>
      <c r="K3888" s="20" t="s">
        <v>14497</v>
      </c>
      <c r="L3888" s="19" t="s">
        <v>25</v>
      </c>
    </row>
    <row r="3889" spans="1:12" x14ac:dyDescent="0.25">
      <c r="A3889" s="19" t="s">
        <v>4490</v>
      </c>
      <c r="B3889" s="19" t="s">
        <v>4491</v>
      </c>
      <c r="C3889" s="19" t="s">
        <v>3600</v>
      </c>
      <c r="D3889" s="19" t="s">
        <v>4798</v>
      </c>
      <c r="E3889" s="20" t="s">
        <v>21</v>
      </c>
      <c r="F3889" s="19" t="s">
        <v>21</v>
      </c>
      <c r="G3889" s="180">
        <v>92947</v>
      </c>
      <c r="H3889" s="21" t="s">
        <v>5635</v>
      </c>
      <c r="I3889" s="19" t="s">
        <v>15692</v>
      </c>
      <c r="J3889" s="19" t="s">
        <v>23</v>
      </c>
      <c r="K3889" s="20" t="s">
        <v>14497</v>
      </c>
      <c r="L3889" s="19" t="s">
        <v>25</v>
      </c>
    </row>
    <row r="3890" spans="1:12" x14ac:dyDescent="0.25">
      <c r="A3890" s="19" t="s">
        <v>4490</v>
      </c>
      <c r="B3890" s="19" t="s">
        <v>4491</v>
      </c>
      <c r="C3890" s="19" t="s">
        <v>3600</v>
      </c>
      <c r="D3890" s="19" t="s">
        <v>4798</v>
      </c>
      <c r="E3890" s="20" t="s">
        <v>21</v>
      </c>
      <c r="F3890" s="19" t="s">
        <v>21</v>
      </c>
      <c r="G3890" s="180">
        <v>92948</v>
      </c>
      <c r="H3890" s="21" t="s">
        <v>5636</v>
      </c>
      <c r="I3890" s="19" t="s">
        <v>15692</v>
      </c>
      <c r="J3890" s="19" t="s">
        <v>23</v>
      </c>
      <c r="K3890" s="20" t="s">
        <v>14497</v>
      </c>
      <c r="L3890" s="19" t="s">
        <v>25</v>
      </c>
    </row>
    <row r="3891" spans="1:12" x14ac:dyDescent="0.25">
      <c r="A3891" s="19" t="s">
        <v>4490</v>
      </c>
      <c r="B3891" s="19" t="s">
        <v>4491</v>
      </c>
      <c r="C3891" s="19" t="s">
        <v>3600</v>
      </c>
      <c r="D3891" s="19" t="s">
        <v>4798</v>
      </c>
      <c r="E3891" s="20" t="s">
        <v>21</v>
      </c>
      <c r="F3891" s="19" t="s">
        <v>21</v>
      </c>
      <c r="G3891" s="180">
        <v>92949</v>
      </c>
      <c r="H3891" s="21" t="s">
        <v>5637</v>
      </c>
      <c r="I3891" s="19" t="s">
        <v>15692</v>
      </c>
      <c r="J3891" s="19" t="s">
        <v>23</v>
      </c>
      <c r="K3891" s="20" t="s">
        <v>14498</v>
      </c>
      <c r="L3891" s="19" t="s">
        <v>25</v>
      </c>
    </row>
    <row r="3892" spans="1:12" x14ac:dyDescent="0.25">
      <c r="A3892" s="19" t="s">
        <v>4490</v>
      </c>
      <c r="B3892" s="19" t="s">
        <v>4491</v>
      </c>
      <c r="C3892" s="19" t="s">
        <v>3600</v>
      </c>
      <c r="D3892" s="19" t="s">
        <v>4798</v>
      </c>
      <c r="E3892" s="20" t="s">
        <v>21</v>
      </c>
      <c r="F3892" s="19" t="s">
        <v>21</v>
      </c>
      <c r="G3892" s="180">
        <v>92950</v>
      </c>
      <c r="H3892" s="21" t="s">
        <v>5638</v>
      </c>
      <c r="I3892" s="19" t="s">
        <v>15692</v>
      </c>
      <c r="J3892" s="19" t="s">
        <v>23</v>
      </c>
      <c r="K3892" s="20" t="s">
        <v>14498</v>
      </c>
      <c r="L3892" s="19" t="s">
        <v>25</v>
      </c>
    </row>
    <row r="3893" spans="1:12" x14ac:dyDescent="0.25">
      <c r="A3893" s="19" t="s">
        <v>4490</v>
      </c>
      <c r="B3893" s="19" t="s">
        <v>4491</v>
      </c>
      <c r="C3893" s="19" t="s">
        <v>3600</v>
      </c>
      <c r="D3893" s="19" t="s">
        <v>4798</v>
      </c>
      <c r="E3893" s="20" t="s">
        <v>21</v>
      </c>
      <c r="F3893" s="19" t="s">
        <v>21</v>
      </c>
      <c r="G3893" s="180">
        <v>92951</v>
      </c>
      <c r="H3893" s="21" t="s">
        <v>5639</v>
      </c>
      <c r="I3893" s="19" t="s">
        <v>15692</v>
      </c>
      <c r="J3893" s="19" t="s">
        <v>23</v>
      </c>
      <c r="K3893" s="20" t="s">
        <v>9051</v>
      </c>
      <c r="L3893" s="19" t="s">
        <v>25</v>
      </c>
    </row>
    <row r="3894" spans="1:12" x14ac:dyDescent="0.25">
      <c r="A3894" s="19" t="s">
        <v>4490</v>
      </c>
      <c r="B3894" s="19" t="s">
        <v>4491</v>
      </c>
      <c r="C3894" s="19" t="s">
        <v>3600</v>
      </c>
      <c r="D3894" s="19" t="s">
        <v>4798</v>
      </c>
      <c r="E3894" s="20" t="s">
        <v>21</v>
      </c>
      <c r="F3894" s="19" t="s">
        <v>21</v>
      </c>
      <c r="G3894" s="180">
        <v>92952</v>
      </c>
      <c r="H3894" s="21" t="s">
        <v>5640</v>
      </c>
      <c r="I3894" s="19" t="s">
        <v>15692</v>
      </c>
      <c r="J3894" s="19" t="s">
        <v>23</v>
      </c>
      <c r="K3894" s="20" t="s">
        <v>9051</v>
      </c>
      <c r="L3894" s="19" t="s">
        <v>25</v>
      </c>
    </row>
    <row r="3895" spans="1:12" x14ac:dyDescent="0.25">
      <c r="A3895" s="19" t="s">
        <v>4490</v>
      </c>
      <c r="B3895" s="19" t="s">
        <v>4491</v>
      </c>
      <c r="C3895" s="19" t="s">
        <v>3600</v>
      </c>
      <c r="D3895" s="19" t="s">
        <v>4798</v>
      </c>
      <c r="E3895" s="20" t="s">
        <v>21</v>
      </c>
      <c r="F3895" s="19" t="s">
        <v>21</v>
      </c>
      <c r="G3895" s="180">
        <v>92953</v>
      </c>
      <c r="H3895" s="21" t="s">
        <v>5641</v>
      </c>
      <c r="I3895" s="19" t="s">
        <v>15692</v>
      </c>
      <c r="J3895" s="19" t="s">
        <v>23</v>
      </c>
      <c r="K3895" s="20" t="s">
        <v>9035</v>
      </c>
      <c r="L3895" s="19" t="s">
        <v>25</v>
      </c>
    </row>
    <row r="3896" spans="1:12" x14ac:dyDescent="0.25">
      <c r="A3896" s="19" t="s">
        <v>4490</v>
      </c>
      <c r="B3896" s="19" t="s">
        <v>4491</v>
      </c>
      <c r="C3896" s="19" t="s">
        <v>3600</v>
      </c>
      <c r="D3896" s="19" t="s">
        <v>4798</v>
      </c>
      <c r="E3896" s="20" t="s">
        <v>21</v>
      </c>
      <c r="F3896" s="19" t="s">
        <v>21</v>
      </c>
      <c r="G3896" s="180">
        <v>93050</v>
      </c>
      <c r="H3896" s="21" t="s">
        <v>5643</v>
      </c>
      <c r="I3896" s="19" t="s">
        <v>15692</v>
      </c>
      <c r="J3896" s="19" t="s">
        <v>9283</v>
      </c>
      <c r="K3896" s="20" t="s">
        <v>3042</v>
      </c>
      <c r="L3896" s="19" t="s">
        <v>25</v>
      </c>
    </row>
    <row r="3897" spans="1:12" x14ac:dyDescent="0.25">
      <c r="A3897" s="19" t="s">
        <v>4490</v>
      </c>
      <c r="B3897" s="19" t="s">
        <v>4491</v>
      </c>
      <c r="C3897" s="19" t="s">
        <v>3600</v>
      </c>
      <c r="D3897" s="19" t="s">
        <v>4798</v>
      </c>
      <c r="E3897" s="20" t="s">
        <v>21</v>
      </c>
      <c r="F3897" s="19" t="s">
        <v>21</v>
      </c>
      <c r="G3897" s="180">
        <v>93051</v>
      </c>
      <c r="H3897" s="21" t="s">
        <v>5644</v>
      </c>
      <c r="I3897" s="19" t="s">
        <v>15692</v>
      </c>
      <c r="J3897" s="19" t="s">
        <v>9283</v>
      </c>
      <c r="K3897" s="20" t="s">
        <v>2192</v>
      </c>
      <c r="L3897" s="19" t="s">
        <v>25</v>
      </c>
    </row>
    <row r="3898" spans="1:12" x14ac:dyDescent="0.25">
      <c r="A3898" s="19" t="s">
        <v>4490</v>
      </c>
      <c r="B3898" s="19" t="s">
        <v>4491</v>
      </c>
      <c r="C3898" s="19" t="s">
        <v>3600</v>
      </c>
      <c r="D3898" s="19" t="s">
        <v>4798</v>
      </c>
      <c r="E3898" s="20" t="s">
        <v>21</v>
      </c>
      <c r="F3898" s="19" t="s">
        <v>21</v>
      </c>
      <c r="G3898" s="180">
        <v>93052</v>
      </c>
      <c r="H3898" s="21" t="s">
        <v>5645</v>
      </c>
      <c r="I3898" s="19" t="s">
        <v>15692</v>
      </c>
      <c r="J3898" s="19" t="s">
        <v>9283</v>
      </c>
      <c r="K3898" s="20" t="s">
        <v>14499</v>
      </c>
      <c r="L3898" s="19" t="s">
        <v>25</v>
      </c>
    </row>
    <row r="3899" spans="1:12" x14ac:dyDescent="0.25">
      <c r="A3899" s="19" t="s">
        <v>4490</v>
      </c>
      <c r="B3899" s="19" t="s">
        <v>4491</v>
      </c>
      <c r="C3899" s="19" t="s">
        <v>3600</v>
      </c>
      <c r="D3899" s="19" t="s">
        <v>4798</v>
      </c>
      <c r="E3899" s="20" t="s">
        <v>21</v>
      </c>
      <c r="F3899" s="19" t="s">
        <v>21</v>
      </c>
      <c r="G3899" s="180">
        <v>93054</v>
      </c>
      <c r="H3899" s="21" t="s">
        <v>5646</v>
      </c>
      <c r="I3899" s="19" t="s">
        <v>15692</v>
      </c>
      <c r="J3899" s="19" t="s">
        <v>9283</v>
      </c>
      <c r="K3899" s="20" t="s">
        <v>1253</v>
      </c>
      <c r="L3899" s="19" t="s">
        <v>25</v>
      </c>
    </row>
    <row r="3900" spans="1:12" x14ac:dyDescent="0.25">
      <c r="A3900" s="19" t="s">
        <v>4490</v>
      </c>
      <c r="B3900" s="19" t="s">
        <v>4491</v>
      </c>
      <c r="C3900" s="19" t="s">
        <v>3600</v>
      </c>
      <c r="D3900" s="19" t="s">
        <v>4798</v>
      </c>
      <c r="E3900" s="20" t="s">
        <v>21</v>
      </c>
      <c r="F3900" s="19" t="s">
        <v>21</v>
      </c>
      <c r="G3900" s="180">
        <v>93055</v>
      </c>
      <c r="H3900" s="21" t="s">
        <v>5647</v>
      </c>
      <c r="I3900" s="19" t="s">
        <v>15692</v>
      </c>
      <c r="J3900" s="19" t="s">
        <v>9283</v>
      </c>
      <c r="K3900" s="20" t="s">
        <v>1642</v>
      </c>
      <c r="L3900" s="19" t="s">
        <v>25</v>
      </c>
    </row>
    <row r="3901" spans="1:12" x14ac:dyDescent="0.25">
      <c r="A3901" s="19" t="s">
        <v>4490</v>
      </c>
      <c r="B3901" s="19" t="s">
        <v>4491</v>
      </c>
      <c r="C3901" s="19" t="s">
        <v>3600</v>
      </c>
      <c r="D3901" s="19" t="s">
        <v>4798</v>
      </c>
      <c r="E3901" s="20" t="s">
        <v>21</v>
      </c>
      <c r="F3901" s="19" t="s">
        <v>21</v>
      </c>
      <c r="G3901" s="180">
        <v>93056</v>
      </c>
      <c r="H3901" s="21" t="s">
        <v>5648</v>
      </c>
      <c r="I3901" s="19" t="s">
        <v>15692</v>
      </c>
      <c r="J3901" s="19" t="s">
        <v>9283</v>
      </c>
      <c r="K3901" s="20" t="s">
        <v>7010</v>
      </c>
      <c r="L3901" s="19" t="s">
        <v>25</v>
      </c>
    </row>
    <row r="3902" spans="1:12" x14ac:dyDescent="0.25">
      <c r="A3902" s="19" t="s">
        <v>4490</v>
      </c>
      <c r="B3902" s="19" t="s">
        <v>4491</v>
      </c>
      <c r="C3902" s="19" t="s">
        <v>3600</v>
      </c>
      <c r="D3902" s="19" t="s">
        <v>4798</v>
      </c>
      <c r="E3902" s="20" t="s">
        <v>21</v>
      </c>
      <c r="F3902" s="19" t="s">
        <v>21</v>
      </c>
      <c r="G3902" s="180">
        <v>93057</v>
      </c>
      <c r="H3902" s="21" t="s">
        <v>5649</v>
      </c>
      <c r="I3902" s="19" t="s">
        <v>15692</v>
      </c>
      <c r="J3902" s="19" t="s">
        <v>9283</v>
      </c>
      <c r="K3902" s="20" t="s">
        <v>3890</v>
      </c>
      <c r="L3902" s="19" t="s">
        <v>25</v>
      </c>
    </row>
    <row r="3903" spans="1:12" x14ac:dyDescent="0.25">
      <c r="A3903" s="19" t="s">
        <v>4490</v>
      </c>
      <c r="B3903" s="19" t="s">
        <v>4491</v>
      </c>
      <c r="C3903" s="19" t="s">
        <v>3600</v>
      </c>
      <c r="D3903" s="19" t="s">
        <v>4798</v>
      </c>
      <c r="E3903" s="20" t="s">
        <v>21</v>
      </c>
      <c r="F3903" s="19" t="s">
        <v>21</v>
      </c>
      <c r="G3903" s="180">
        <v>93058</v>
      </c>
      <c r="H3903" s="21" t="s">
        <v>5650</v>
      </c>
      <c r="I3903" s="19" t="s">
        <v>15692</v>
      </c>
      <c r="J3903" s="19" t="s">
        <v>9283</v>
      </c>
      <c r="K3903" s="20" t="s">
        <v>14500</v>
      </c>
      <c r="L3903" s="19" t="s">
        <v>25</v>
      </c>
    </row>
    <row r="3904" spans="1:12" x14ac:dyDescent="0.25">
      <c r="A3904" s="19" t="s">
        <v>4490</v>
      </c>
      <c r="B3904" s="19" t="s">
        <v>4491</v>
      </c>
      <c r="C3904" s="19" t="s">
        <v>3600</v>
      </c>
      <c r="D3904" s="19" t="s">
        <v>4798</v>
      </c>
      <c r="E3904" s="20" t="s">
        <v>21</v>
      </c>
      <c r="F3904" s="19" t="s">
        <v>21</v>
      </c>
      <c r="G3904" s="180">
        <v>93059</v>
      </c>
      <c r="H3904" s="21" t="s">
        <v>5651</v>
      </c>
      <c r="I3904" s="19" t="s">
        <v>15692</v>
      </c>
      <c r="J3904" s="19" t="s">
        <v>9283</v>
      </c>
      <c r="K3904" s="20" t="s">
        <v>14501</v>
      </c>
      <c r="L3904" s="19" t="s">
        <v>25</v>
      </c>
    </row>
    <row r="3905" spans="1:12" x14ac:dyDescent="0.25">
      <c r="A3905" s="19" t="s">
        <v>4490</v>
      </c>
      <c r="B3905" s="19" t="s">
        <v>4491</v>
      </c>
      <c r="C3905" s="19" t="s">
        <v>3600</v>
      </c>
      <c r="D3905" s="19" t="s">
        <v>4798</v>
      </c>
      <c r="E3905" s="20" t="s">
        <v>21</v>
      </c>
      <c r="F3905" s="19" t="s">
        <v>21</v>
      </c>
      <c r="G3905" s="180">
        <v>93060</v>
      </c>
      <c r="H3905" s="21" t="s">
        <v>5653</v>
      </c>
      <c r="I3905" s="19" t="s">
        <v>15692</v>
      </c>
      <c r="J3905" s="19" t="s">
        <v>9283</v>
      </c>
      <c r="K3905" s="20" t="s">
        <v>7197</v>
      </c>
      <c r="L3905" s="19" t="s">
        <v>25</v>
      </c>
    </row>
    <row r="3906" spans="1:12" x14ac:dyDescent="0.25">
      <c r="A3906" s="19" t="s">
        <v>4490</v>
      </c>
      <c r="B3906" s="19" t="s">
        <v>4491</v>
      </c>
      <c r="C3906" s="19" t="s">
        <v>3600</v>
      </c>
      <c r="D3906" s="19" t="s">
        <v>4798</v>
      </c>
      <c r="E3906" s="20" t="s">
        <v>21</v>
      </c>
      <c r="F3906" s="19" t="s">
        <v>21</v>
      </c>
      <c r="G3906" s="180">
        <v>93061</v>
      </c>
      <c r="H3906" s="21" t="s">
        <v>5654</v>
      </c>
      <c r="I3906" s="19" t="s">
        <v>15692</v>
      </c>
      <c r="J3906" s="19" t="s">
        <v>9283</v>
      </c>
      <c r="K3906" s="20" t="s">
        <v>12724</v>
      </c>
      <c r="L3906" s="19" t="s">
        <v>25</v>
      </c>
    </row>
    <row r="3907" spans="1:12" x14ac:dyDescent="0.25">
      <c r="A3907" s="19" t="s">
        <v>4490</v>
      </c>
      <c r="B3907" s="19" t="s">
        <v>4491</v>
      </c>
      <c r="C3907" s="19" t="s">
        <v>3600</v>
      </c>
      <c r="D3907" s="19" t="s">
        <v>4798</v>
      </c>
      <c r="E3907" s="20" t="s">
        <v>21</v>
      </c>
      <c r="F3907" s="19" t="s">
        <v>21</v>
      </c>
      <c r="G3907" s="180">
        <v>93062</v>
      </c>
      <c r="H3907" s="21" t="s">
        <v>5655</v>
      </c>
      <c r="I3907" s="19" t="s">
        <v>15692</v>
      </c>
      <c r="J3907" s="19" t="s">
        <v>9283</v>
      </c>
      <c r="K3907" s="20" t="s">
        <v>2089</v>
      </c>
      <c r="L3907" s="19" t="s">
        <v>25</v>
      </c>
    </row>
    <row r="3908" spans="1:12" x14ac:dyDescent="0.25">
      <c r="A3908" s="19" t="s">
        <v>4490</v>
      </c>
      <c r="B3908" s="19" t="s">
        <v>4491</v>
      </c>
      <c r="C3908" s="19" t="s">
        <v>3600</v>
      </c>
      <c r="D3908" s="19" t="s">
        <v>4798</v>
      </c>
      <c r="E3908" s="20" t="s">
        <v>21</v>
      </c>
      <c r="F3908" s="19" t="s">
        <v>21</v>
      </c>
      <c r="G3908" s="180">
        <v>93063</v>
      </c>
      <c r="H3908" s="21" t="s">
        <v>5657</v>
      </c>
      <c r="I3908" s="19" t="s">
        <v>15692</v>
      </c>
      <c r="J3908" s="19" t="s">
        <v>9283</v>
      </c>
      <c r="K3908" s="20" t="s">
        <v>14502</v>
      </c>
      <c r="L3908" s="19" t="s">
        <v>25</v>
      </c>
    </row>
    <row r="3909" spans="1:12" x14ac:dyDescent="0.25">
      <c r="A3909" s="19" t="s">
        <v>4490</v>
      </c>
      <c r="B3909" s="19" t="s">
        <v>4491</v>
      </c>
      <c r="C3909" s="19" t="s">
        <v>3600</v>
      </c>
      <c r="D3909" s="19" t="s">
        <v>4798</v>
      </c>
      <c r="E3909" s="20" t="s">
        <v>21</v>
      </c>
      <c r="F3909" s="19" t="s">
        <v>21</v>
      </c>
      <c r="G3909" s="180">
        <v>93064</v>
      </c>
      <c r="H3909" s="21" t="s">
        <v>5658</v>
      </c>
      <c r="I3909" s="19" t="s">
        <v>15692</v>
      </c>
      <c r="J3909" s="19" t="s">
        <v>9283</v>
      </c>
      <c r="K3909" s="20" t="s">
        <v>13127</v>
      </c>
      <c r="L3909" s="19" t="s">
        <v>25</v>
      </c>
    </row>
    <row r="3910" spans="1:12" x14ac:dyDescent="0.25">
      <c r="A3910" s="19" t="s">
        <v>4490</v>
      </c>
      <c r="B3910" s="19" t="s">
        <v>4491</v>
      </c>
      <c r="C3910" s="19" t="s">
        <v>3600</v>
      </c>
      <c r="D3910" s="19" t="s">
        <v>4798</v>
      </c>
      <c r="E3910" s="20" t="s">
        <v>21</v>
      </c>
      <c r="F3910" s="19" t="s">
        <v>21</v>
      </c>
      <c r="G3910" s="180">
        <v>93065</v>
      </c>
      <c r="H3910" s="21" t="s">
        <v>5660</v>
      </c>
      <c r="I3910" s="19" t="s">
        <v>15692</v>
      </c>
      <c r="J3910" s="19" t="s">
        <v>9283</v>
      </c>
      <c r="K3910" s="20" t="s">
        <v>12203</v>
      </c>
      <c r="L3910" s="19" t="s">
        <v>25</v>
      </c>
    </row>
    <row r="3911" spans="1:12" x14ac:dyDescent="0.25">
      <c r="A3911" s="19" t="s">
        <v>4490</v>
      </c>
      <c r="B3911" s="19" t="s">
        <v>4491</v>
      </c>
      <c r="C3911" s="19" t="s">
        <v>3600</v>
      </c>
      <c r="D3911" s="19" t="s">
        <v>4798</v>
      </c>
      <c r="E3911" s="20" t="s">
        <v>21</v>
      </c>
      <c r="F3911" s="19" t="s">
        <v>21</v>
      </c>
      <c r="G3911" s="180">
        <v>93066</v>
      </c>
      <c r="H3911" s="21" t="s">
        <v>5661</v>
      </c>
      <c r="I3911" s="19" t="s">
        <v>15692</v>
      </c>
      <c r="J3911" s="19" t="s">
        <v>9283</v>
      </c>
      <c r="K3911" s="20" t="s">
        <v>14503</v>
      </c>
      <c r="L3911" s="19" t="s">
        <v>25</v>
      </c>
    </row>
    <row r="3912" spans="1:12" x14ac:dyDescent="0.25">
      <c r="A3912" s="19" t="s">
        <v>4490</v>
      </c>
      <c r="B3912" s="19" t="s">
        <v>4491</v>
      </c>
      <c r="C3912" s="19" t="s">
        <v>3600</v>
      </c>
      <c r="D3912" s="19" t="s">
        <v>4798</v>
      </c>
      <c r="E3912" s="20" t="s">
        <v>21</v>
      </c>
      <c r="F3912" s="19" t="s">
        <v>21</v>
      </c>
      <c r="G3912" s="180">
        <v>93067</v>
      </c>
      <c r="H3912" s="21" t="s">
        <v>5662</v>
      </c>
      <c r="I3912" s="19" t="s">
        <v>15692</v>
      </c>
      <c r="J3912" s="19" t="s">
        <v>9283</v>
      </c>
      <c r="K3912" s="20" t="s">
        <v>14504</v>
      </c>
      <c r="L3912" s="19" t="s">
        <v>25</v>
      </c>
    </row>
    <row r="3913" spans="1:12" x14ac:dyDescent="0.25">
      <c r="A3913" s="19" t="s">
        <v>4490</v>
      </c>
      <c r="B3913" s="19" t="s">
        <v>4491</v>
      </c>
      <c r="C3913" s="19" t="s">
        <v>3600</v>
      </c>
      <c r="D3913" s="19" t="s">
        <v>4798</v>
      </c>
      <c r="E3913" s="20" t="s">
        <v>21</v>
      </c>
      <c r="F3913" s="19" t="s">
        <v>21</v>
      </c>
      <c r="G3913" s="180">
        <v>93068</v>
      </c>
      <c r="H3913" s="21" t="s">
        <v>5663</v>
      </c>
      <c r="I3913" s="19" t="s">
        <v>15692</v>
      </c>
      <c r="J3913" s="19" t="s">
        <v>9283</v>
      </c>
      <c r="K3913" s="20" t="s">
        <v>14505</v>
      </c>
      <c r="L3913" s="19" t="s">
        <v>25</v>
      </c>
    </row>
    <row r="3914" spans="1:12" x14ac:dyDescent="0.25">
      <c r="A3914" s="19" t="s">
        <v>4490</v>
      </c>
      <c r="B3914" s="19" t="s">
        <v>4491</v>
      </c>
      <c r="C3914" s="19" t="s">
        <v>3600</v>
      </c>
      <c r="D3914" s="19" t="s">
        <v>4798</v>
      </c>
      <c r="E3914" s="20" t="s">
        <v>21</v>
      </c>
      <c r="F3914" s="19" t="s">
        <v>21</v>
      </c>
      <c r="G3914" s="180">
        <v>93069</v>
      </c>
      <c r="H3914" s="21" t="s">
        <v>5665</v>
      </c>
      <c r="I3914" s="19" t="s">
        <v>15692</v>
      </c>
      <c r="J3914" s="19" t="s">
        <v>9283</v>
      </c>
      <c r="K3914" s="20" t="s">
        <v>14506</v>
      </c>
      <c r="L3914" s="19" t="s">
        <v>25</v>
      </c>
    </row>
    <row r="3915" spans="1:12" x14ac:dyDescent="0.25">
      <c r="A3915" s="19" t="s">
        <v>4490</v>
      </c>
      <c r="B3915" s="19" t="s">
        <v>4491</v>
      </c>
      <c r="C3915" s="19" t="s">
        <v>3600</v>
      </c>
      <c r="D3915" s="19" t="s">
        <v>4798</v>
      </c>
      <c r="E3915" s="20" t="s">
        <v>21</v>
      </c>
      <c r="F3915" s="19" t="s">
        <v>21</v>
      </c>
      <c r="G3915" s="180">
        <v>93070</v>
      </c>
      <c r="H3915" s="21" t="s">
        <v>5666</v>
      </c>
      <c r="I3915" s="19" t="s">
        <v>15692</v>
      </c>
      <c r="J3915" s="19" t="s">
        <v>9283</v>
      </c>
      <c r="K3915" s="20" t="s">
        <v>14414</v>
      </c>
      <c r="L3915" s="19" t="s">
        <v>25</v>
      </c>
    </row>
    <row r="3916" spans="1:12" x14ac:dyDescent="0.25">
      <c r="A3916" s="19" t="s">
        <v>4490</v>
      </c>
      <c r="B3916" s="19" t="s">
        <v>4491</v>
      </c>
      <c r="C3916" s="19" t="s">
        <v>3600</v>
      </c>
      <c r="D3916" s="19" t="s">
        <v>4798</v>
      </c>
      <c r="E3916" s="20" t="s">
        <v>21</v>
      </c>
      <c r="F3916" s="19" t="s">
        <v>21</v>
      </c>
      <c r="G3916" s="180">
        <v>93071</v>
      </c>
      <c r="H3916" s="21" t="s">
        <v>5667</v>
      </c>
      <c r="I3916" s="19" t="s">
        <v>15692</v>
      </c>
      <c r="J3916" s="19" t="s">
        <v>9283</v>
      </c>
      <c r="K3916" s="20" t="s">
        <v>14507</v>
      </c>
      <c r="L3916" s="19" t="s">
        <v>25</v>
      </c>
    </row>
    <row r="3917" spans="1:12" x14ac:dyDescent="0.25">
      <c r="A3917" s="19" t="s">
        <v>4490</v>
      </c>
      <c r="B3917" s="19" t="s">
        <v>4491</v>
      </c>
      <c r="C3917" s="19" t="s">
        <v>3600</v>
      </c>
      <c r="D3917" s="19" t="s">
        <v>4798</v>
      </c>
      <c r="E3917" s="20" t="s">
        <v>21</v>
      </c>
      <c r="F3917" s="19" t="s">
        <v>21</v>
      </c>
      <c r="G3917" s="180">
        <v>93072</v>
      </c>
      <c r="H3917" s="21" t="s">
        <v>5668</v>
      </c>
      <c r="I3917" s="19" t="s">
        <v>15692</v>
      </c>
      <c r="J3917" s="19" t="s">
        <v>9283</v>
      </c>
      <c r="K3917" s="20" t="s">
        <v>14508</v>
      </c>
      <c r="L3917" s="19" t="s">
        <v>25</v>
      </c>
    </row>
    <row r="3918" spans="1:12" x14ac:dyDescent="0.25">
      <c r="A3918" s="19" t="s">
        <v>4490</v>
      </c>
      <c r="B3918" s="19" t="s">
        <v>4491</v>
      </c>
      <c r="C3918" s="19" t="s">
        <v>3600</v>
      </c>
      <c r="D3918" s="19" t="s">
        <v>4798</v>
      </c>
      <c r="E3918" s="20" t="s">
        <v>21</v>
      </c>
      <c r="F3918" s="19" t="s">
        <v>21</v>
      </c>
      <c r="G3918" s="180">
        <v>93073</v>
      </c>
      <c r="H3918" s="21" t="s">
        <v>5669</v>
      </c>
      <c r="I3918" s="19" t="s">
        <v>15692</v>
      </c>
      <c r="J3918" s="19" t="s">
        <v>9283</v>
      </c>
      <c r="K3918" s="20" t="s">
        <v>11527</v>
      </c>
      <c r="L3918" s="19" t="s">
        <v>25</v>
      </c>
    </row>
    <row r="3919" spans="1:12" x14ac:dyDescent="0.25">
      <c r="A3919" s="19" t="s">
        <v>4490</v>
      </c>
      <c r="B3919" s="19" t="s">
        <v>4491</v>
      </c>
      <c r="C3919" s="19" t="s">
        <v>3600</v>
      </c>
      <c r="D3919" s="19" t="s">
        <v>4798</v>
      </c>
      <c r="E3919" s="20" t="s">
        <v>21</v>
      </c>
      <c r="F3919" s="19" t="s">
        <v>21</v>
      </c>
      <c r="G3919" s="180">
        <v>93074</v>
      </c>
      <c r="H3919" s="21" t="s">
        <v>5670</v>
      </c>
      <c r="I3919" s="19" t="s">
        <v>15692</v>
      </c>
      <c r="J3919" s="19" t="s">
        <v>9283</v>
      </c>
      <c r="K3919" s="20" t="s">
        <v>1449</v>
      </c>
      <c r="L3919" s="19" t="s">
        <v>25</v>
      </c>
    </row>
    <row r="3920" spans="1:12" x14ac:dyDescent="0.25">
      <c r="A3920" s="19" t="s">
        <v>4490</v>
      </c>
      <c r="B3920" s="19" t="s">
        <v>4491</v>
      </c>
      <c r="C3920" s="19" t="s">
        <v>3600</v>
      </c>
      <c r="D3920" s="19" t="s">
        <v>4798</v>
      </c>
      <c r="E3920" s="20" t="s">
        <v>21</v>
      </c>
      <c r="F3920" s="19" t="s">
        <v>21</v>
      </c>
      <c r="G3920" s="180">
        <v>93075</v>
      </c>
      <c r="H3920" s="21" t="s">
        <v>5671</v>
      </c>
      <c r="I3920" s="19" t="s">
        <v>15692</v>
      </c>
      <c r="J3920" s="19" t="s">
        <v>9283</v>
      </c>
      <c r="K3920" s="20" t="s">
        <v>1840</v>
      </c>
      <c r="L3920" s="19" t="s">
        <v>25</v>
      </c>
    </row>
    <row r="3921" spans="1:12" x14ac:dyDescent="0.25">
      <c r="A3921" s="19" t="s">
        <v>4490</v>
      </c>
      <c r="B3921" s="19" t="s">
        <v>4491</v>
      </c>
      <c r="C3921" s="19" t="s">
        <v>3600</v>
      </c>
      <c r="D3921" s="19" t="s">
        <v>4798</v>
      </c>
      <c r="E3921" s="20" t="s">
        <v>21</v>
      </c>
      <c r="F3921" s="19" t="s">
        <v>21</v>
      </c>
      <c r="G3921" s="180">
        <v>93076</v>
      </c>
      <c r="H3921" s="21" t="s">
        <v>5673</v>
      </c>
      <c r="I3921" s="19" t="s">
        <v>15692</v>
      </c>
      <c r="J3921" s="19" t="s">
        <v>9283</v>
      </c>
      <c r="K3921" s="20" t="s">
        <v>3666</v>
      </c>
      <c r="L3921" s="19" t="s">
        <v>25</v>
      </c>
    </row>
    <row r="3922" spans="1:12" x14ac:dyDescent="0.25">
      <c r="A3922" s="19" t="s">
        <v>4490</v>
      </c>
      <c r="B3922" s="19" t="s">
        <v>4491</v>
      </c>
      <c r="C3922" s="19" t="s">
        <v>3600</v>
      </c>
      <c r="D3922" s="19" t="s">
        <v>4798</v>
      </c>
      <c r="E3922" s="20" t="s">
        <v>21</v>
      </c>
      <c r="F3922" s="19" t="s">
        <v>21</v>
      </c>
      <c r="G3922" s="180">
        <v>93077</v>
      </c>
      <c r="H3922" s="21" t="s">
        <v>5674</v>
      </c>
      <c r="I3922" s="19" t="s">
        <v>15692</v>
      </c>
      <c r="J3922" s="19" t="s">
        <v>9283</v>
      </c>
      <c r="K3922" s="20" t="s">
        <v>12658</v>
      </c>
      <c r="L3922" s="19" t="s">
        <v>25</v>
      </c>
    </row>
    <row r="3923" spans="1:12" x14ac:dyDescent="0.25">
      <c r="A3923" s="19" t="s">
        <v>4490</v>
      </c>
      <c r="B3923" s="19" t="s">
        <v>4491</v>
      </c>
      <c r="C3923" s="19" t="s">
        <v>3600</v>
      </c>
      <c r="D3923" s="19" t="s">
        <v>4798</v>
      </c>
      <c r="E3923" s="20" t="s">
        <v>21</v>
      </c>
      <c r="F3923" s="19" t="s">
        <v>21</v>
      </c>
      <c r="G3923" s="180">
        <v>93078</v>
      </c>
      <c r="H3923" s="21" t="s">
        <v>5675</v>
      </c>
      <c r="I3923" s="19" t="s">
        <v>15692</v>
      </c>
      <c r="J3923" s="19" t="s">
        <v>9283</v>
      </c>
      <c r="K3923" s="20" t="s">
        <v>11761</v>
      </c>
      <c r="L3923" s="19" t="s">
        <v>25</v>
      </c>
    </row>
    <row r="3924" spans="1:12" x14ac:dyDescent="0.25">
      <c r="A3924" s="19" t="s">
        <v>4490</v>
      </c>
      <c r="B3924" s="19" t="s">
        <v>4491</v>
      </c>
      <c r="C3924" s="19" t="s">
        <v>3600</v>
      </c>
      <c r="D3924" s="19" t="s">
        <v>4798</v>
      </c>
      <c r="E3924" s="20" t="s">
        <v>21</v>
      </c>
      <c r="F3924" s="19" t="s">
        <v>21</v>
      </c>
      <c r="G3924" s="180">
        <v>93079</v>
      </c>
      <c r="H3924" s="21" t="s">
        <v>5677</v>
      </c>
      <c r="I3924" s="19" t="s">
        <v>15692</v>
      </c>
      <c r="J3924" s="19" t="s">
        <v>9283</v>
      </c>
      <c r="K3924" s="20" t="s">
        <v>1403</v>
      </c>
      <c r="L3924" s="19" t="s">
        <v>25</v>
      </c>
    </row>
    <row r="3925" spans="1:12" x14ac:dyDescent="0.25">
      <c r="A3925" s="19" t="s">
        <v>4490</v>
      </c>
      <c r="B3925" s="19" t="s">
        <v>4491</v>
      </c>
      <c r="C3925" s="19" t="s">
        <v>3600</v>
      </c>
      <c r="D3925" s="19" t="s">
        <v>4798</v>
      </c>
      <c r="E3925" s="20" t="s">
        <v>21</v>
      </c>
      <c r="F3925" s="19" t="s">
        <v>21</v>
      </c>
      <c r="G3925" s="180">
        <v>93080</v>
      </c>
      <c r="H3925" s="21" t="s">
        <v>5679</v>
      </c>
      <c r="I3925" s="19" t="s">
        <v>15692</v>
      </c>
      <c r="J3925" s="19" t="s">
        <v>9283</v>
      </c>
      <c r="K3925" s="20" t="s">
        <v>10621</v>
      </c>
      <c r="L3925" s="19" t="s">
        <v>25</v>
      </c>
    </row>
    <row r="3926" spans="1:12" x14ac:dyDescent="0.25">
      <c r="A3926" s="19" t="s">
        <v>4490</v>
      </c>
      <c r="B3926" s="19" t="s">
        <v>4491</v>
      </c>
      <c r="C3926" s="19" t="s">
        <v>3600</v>
      </c>
      <c r="D3926" s="19" t="s">
        <v>4798</v>
      </c>
      <c r="E3926" s="20" t="s">
        <v>21</v>
      </c>
      <c r="F3926" s="19" t="s">
        <v>21</v>
      </c>
      <c r="G3926" s="180">
        <v>93081</v>
      </c>
      <c r="H3926" s="21" t="s">
        <v>5681</v>
      </c>
      <c r="I3926" s="19" t="s">
        <v>15692</v>
      </c>
      <c r="J3926" s="19" t="s">
        <v>9283</v>
      </c>
      <c r="K3926" s="20" t="s">
        <v>12299</v>
      </c>
      <c r="L3926" s="19" t="s">
        <v>25</v>
      </c>
    </row>
    <row r="3927" spans="1:12" x14ac:dyDescent="0.25">
      <c r="A3927" s="19" t="s">
        <v>4490</v>
      </c>
      <c r="B3927" s="19" t="s">
        <v>4491</v>
      </c>
      <c r="C3927" s="19" t="s">
        <v>3600</v>
      </c>
      <c r="D3927" s="19" t="s">
        <v>4798</v>
      </c>
      <c r="E3927" s="20" t="s">
        <v>21</v>
      </c>
      <c r="F3927" s="19" t="s">
        <v>21</v>
      </c>
      <c r="G3927" s="180">
        <v>93082</v>
      </c>
      <c r="H3927" s="21" t="s">
        <v>5683</v>
      </c>
      <c r="I3927" s="19" t="s">
        <v>15692</v>
      </c>
      <c r="J3927" s="19" t="s">
        <v>9283</v>
      </c>
      <c r="K3927" s="20" t="s">
        <v>3661</v>
      </c>
      <c r="L3927" s="19" t="s">
        <v>25</v>
      </c>
    </row>
    <row r="3928" spans="1:12" x14ac:dyDescent="0.25">
      <c r="A3928" s="19" t="s">
        <v>4490</v>
      </c>
      <c r="B3928" s="19" t="s">
        <v>4491</v>
      </c>
      <c r="C3928" s="19" t="s">
        <v>3600</v>
      </c>
      <c r="D3928" s="19" t="s">
        <v>4798</v>
      </c>
      <c r="E3928" s="20" t="s">
        <v>21</v>
      </c>
      <c r="F3928" s="19" t="s">
        <v>21</v>
      </c>
      <c r="G3928" s="180">
        <v>93083</v>
      </c>
      <c r="H3928" s="21" t="s">
        <v>5685</v>
      </c>
      <c r="I3928" s="19" t="s">
        <v>15692</v>
      </c>
      <c r="J3928" s="19" t="s">
        <v>9283</v>
      </c>
      <c r="K3928" s="20" t="s">
        <v>14509</v>
      </c>
      <c r="L3928" s="19" t="s">
        <v>25</v>
      </c>
    </row>
    <row r="3929" spans="1:12" x14ac:dyDescent="0.25">
      <c r="A3929" s="19" t="s">
        <v>4490</v>
      </c>
      <c r="B3929" s="19" t="s">
        <v>4491</v>
      </c>
      <c r="C3929" s="19" t="s">
        <v>3600</v>
      </c>
      <c r="D3929" s="19" t="s">
        <v>4798</v>
      </c>
      <c r="E3929" s="20" t="s">
        <v>21</v>
      </c>
      <c r="F3929" s="19" t="s">
        <v>21</v>
      </c>
      <c r="G3929" s="180">
        <v>93084</v>
      </c>
      <c r="H3929" s="21" t="s">
        <v>5686</v>
      </c>
      <c r="I3929" s="19" t="s">
        <v>15692</v>
      </c>
      <c r="J3929" s="19" t="s">
        <v>9283</v>
      </c>
      <c r="K3929" s="20" t="s">
        <v>11186</v>
      </c>
      <c r="L3929" s="19" t="s">
        <v>25</v>
      </c>
    </row>
    <row r="3930" spans="1:12" x14ac:dyDescent="0.25">
      <c r="A3930" s="19" t="s">
        <v>4490</v>
      </c>
      <c r="B3930" s="19" t="s">
        <v>4491</v>
      </c>
      <c r="C3930" s="19" t="s">
        <v>3600</v>
      </c>
      <c r="D3930" s="19" t="s">
        <v>4798</v>
      </c>
      <c r="E3930" s="20" t="s">
        <v>21</v>
      </c>
      <c r="F3930" s="19" t="s">
        <v>21</v>
      </c>
      <c r="G3930" s="180">
        <v>93085</v>
      </c>
      <c r="H3930" s="21" t="s">
        <v>5687</v>
      </c>
      <c r="I3930" s="19" t="s">
        <v>15692</v>
      </c>
      <c r="J3930" s="19" t="s">
        <v>9283</v>
      </c>
      <c r="K3930" s="20" t="s">
        <v>29</v>
      </c>
      <c r="L3930" s="19" t="s">
        <v>25</v>
      </c>
    </row>
    <row r="3931" spans="1:12" x14ac:dyDescent="0.25">
      <c r="A3931" s="19" t="s">
        <v>4490</v>
      </c>
      <c r="B3931" s="19" t="s">
        <v>4491</v>
      </c>
      <c r="C3931" s="19" t="s">
        <v>3600</v>
      </c>
      <c r="D3931" s="19" t="s">
        <v>4798</v>
      </c>
      <c r="E3931" s="20" t="s">
        <v>21</v>
      </c>
      <c r="F3931" s="19" t="s">
        <v>21</v>
      </c>
      <c r="G3931" s="180">
        <v>93086</v>
      </c>
      <c r="H3931" s="21" t="s">
        <v>5689</v>
      </c>
      <c r="I3931" s="19" t="s">
        <v>15692</v>
      </c>
      <c r="J3931" s="19" t="s">
        <v>9283</v>
      </c>
      <c r="K3931" s="20" t="s">
        <v>14510</v>
      </c>
      <c r="L3931" s="19" t="s">
        <v>25</v>
      </c>
    </row>
    <row r="3932" spans="1:12" x14ac:dyDescent="0.25">
      <c r="A3932" s="19" t="s">
        <v>4490</v>
      </c>
      <c r="B3932" s="19" t="s">
        <v>4491</v>
      </c>
      <c r="C3932" s="19" t="s">
        <v>3600</v>
      </c>
      <c r="D3932" s="19" t="s">
        <v>4798</v>
      </c>
      <c r="E3932" s="20" t="s">
        <v>21</v>
      </c>
      <c r="F3932" s="19" t="s">
        <v>21</v>
      </c>
      <c r="G3932" s="180">
        <v>93087</v>
      </c>
      <c r="H3932" s="21" t="s">
        <v>5690</v>
      </c>
      <c r="I3932" s="19" t="s">
        <v>15692</v>
      </c>
      <c r="J3932" s="19" t="s">
        <v>9283</v>
      </c>
      <c r="K3932" s="20" t="s">
        <v>3666</v>
      </c>
      <c r="L3932" s="19" t="s">
        <v>25</v>
      </c>
    </row>
    <row r="3933" spans="1:12" x14ac:dyDescent="0.25">
      <c r="A3933" s="19" t="s">
        <v>4490</v>
      </c>
      <c r="B3933" s="19" t="s">
        <v>4491</v>
      </c>
      <c r="C3933" s="19" t="s">
        <v>3600</v>
      </c>
      <c r="D3933" s="19" t="s">
        <v>4798</v>
      </c>
      <c r="E3933" s="20" t="s">
        <v>21</v>
      </c>
      <c r="F3933" s="19" t="s">
        <v>21</v>
      </c>
      <c r="G3933" s="180">
        <v>93088</v>
      </c>
      <c r="H3933" s="21" t="s">
        <v>5691</v>
      </c>
      <c r="I3933" s="19" t="s">
        <v>15692</v>
      </c>
      <c r="J3933" s="19" t="s">
        <v>9283</v>
      </c>
      <c r="K3933" s="20" t="s">
        <v>10711</v>
      </c>
      <c r="L3933" s="19" t="s">
        <v>25</v>
      </c>
    </row>
    <row r="3934" spans="1:12" x14ac:dyDescent="0.25">
      <c r="A3934" s="19" t="s">
        <v>4490</v>
      </c>
      <c r="B3934" s="19" t="s">
        <v>4491</v>
      </c>
      <c r="C3934" s="19" t="s">
        <v>3600</v>
      </c>
      <c r="D3934" s="19" t="s">
        <v>4798</v>
      </c>
      <c r="E3934" s="20" t="s">
        <v>21</v>
      </c>
      <c r="F3934" s="19" t="s">
        <v>21</v>
      </c>
      <c r="G3934" s="180">
        <v>93089</v>
      </c>
      <c r="H3934" s="21" t="s">
        <v>5693</v>
      </c>
      <c r="I3934" s="19" t="s">
        <v>15692</v>
      </c>
      <c r="J3934" s="19" t="s">
        <v>9283</v>
      </c>
      <c r="K3934" s="20" t="s">
        <v>14511</v>
      </c>
      <c r="L3934" s="19" t="s">
        <v>25</v>
      </c>
    </row>
    <row r="3935" spans="1:12" x14ac:dyDescent="0.25">
      <c r="A3935" s="19" t="s">
        <v>4490</v>
      </c>
      <c r="B3935" s="19" t="s">
        <v>4491</v>
      </c>
      <c r="C3935" s="19" t="s">
        <v>3600</v>
      </c>
      <c r="D3935" s="19" t="s">
        <v>4798</v>
      </c>
      <c r="E3935" s="20" t="s">
        <v>21</v>
      </c>
      <c r="F3935" s="19" t="s">
        <v>21</v>
      </c>
      <c r="G3935" s="180">
        <v>93090</v>
      </c>
      <c r="H3935" s="21" t="s">
        <v>5694</v>
      </c>
      <c r="I3935" s="19" t="s">
        <v>15692</v>
      </c>
      <c r="J3935" s="19" t="s">
        <v>9283</v>
      </c>
      <c r="K3935" s="20" t="s">
        <v>12179</v>
      </c>
      <c r="L3935" s="19" t="s">
        <v>25</v>
      </c>
    </row>
    <row r="3936" spans="1:12" x14ac:dyDescent="0.25">
      <c r="A3936" s="19" t="s">
        <v>4490</v>
      </c>
      <c r="B3936" s="19" t="s">
        <v>4491</v>
      </c>
      <c r="C3936" s="19" t="s">
        <v>3600</v>
      </c>
      <c r="D3936" s="19" t="s">
        <v>4798</v>
      </c>
      <c r="E3936" s="20" t="s">
        <v>21</v>
      </c>
      <c r="F3936" s="19" t="s">
        <v>21</v>
      </c>
      <c r="G3936" s="180">
        <v>93091</v>
      </c>
      <c r="H3936" s="21" t="s">
        <v>5695</v>
      </c>
      <c r="I3936" s="19" t="s">
        <v>15692</v>
      </c>
      <c r="J3936" s="19" t="s">
        <v>9283</v>
      </c>
      <c r="K3936" s="20" t="s">
        <v>6069</v>
      </c>
      <c r="L3936" s="19" t="s">
        <v>25</v>
      </c>
    </row>
    <row r="3937" spans="1:12" x14ac:dyDescent="0.25">
      <c r="A3937" s="19" t="s">
        <v>4490</v>
      </c>
      <c r="B3937" s="19" t="s">
        <v>4491</v>
      </c>
      <c r="C3937" s="19" t="s">
        <v>3600</v>
      </c>
      <c r="D3937" s="19" t="s">
        <v>4798</v>
      </c>
      <c r="E3937" s="20" t="s">
        <v>21</v>
      </c>
      <c r="F3937" s="19" t="s">
        <v>21</v>
      </c>
      <c r="G3937" s="180">
        <v>93092</v>
      </c>
      <c r="H3937" s="21" t="s">
        <v>5697</v>
      </c>
      <c r="I3937" s="19" t="s">
        <v>15692</v>
      </c>
      <c r="J3937" s="19" t="s">
        <v>9283</v>
      </c>
      <c r="K3937" s="20" t="s">
        <v>14512</v>
      </c>
      <c r="L3937" s="19" t="s">
        <v>25</v>
      </c>
    </row>
    <row r="3938" spans="1:12" x14ac:dyDescent="0.25">
      <c r="A3938" s="19" t="s">
        <v>4490</v>
      </c>
      <c r="B3938" s="19" t="s">
        <v>4491</v>
      </c>
      <c r="C3938" s="19" t="s">
        <v>3600</v>
      </c>
      <c r="D3938" s="19" t="s">
        <v>4798</v>
      </c>
      <c r="E3938" s="20" t="s">
        <v>21</v>
      </c>
      <c r="F3938" s="19" t="s">
        <v>21</v>
      </c>
      <c r="G3938" s="180">
        <v>93093</v>
      </c>
      <c r="H3938" s="21" t="s">
        <v>5698</v>
      </c>
      <c r="I3938" s="19" t="s">
        <v>15692</v>
      </c>
      <c r="J3938" s="19" t="s">
        <v>9283</v>
      </c>
      <c r="K3938" s="20" t="s">
        <v>14513</v>
      </c>
      <c r="L3938" s="19" t="s">
        <v>25</v>
      </c>
    </row>
    <row r="3939" spans="1:12" x14ac:dyDescent="0.25">
      <c r="A3939" s="19" t="s">
        <v>4490</v>
      </c>
      <c r="B3939" s="19" t="s">
        <v>4491</v>
      </c>
      <c r="C3939" s="19" t="s">
        <v>3600</v>
      </c>
      <c r="D3939" s="19" t="s">
        <v>4798</v>
      </c>
      <c r="E3939" s="20" t="s">
        <v>21</v>
      </c>
      <c r="F3939" s="19" t="s">
        <v>21</v>
      </c>
      <c r="G3939" s="180">
        <v>93094</v>
      </c>
      <c r="H3939" s="21" t="s">
        <v>5699</v>
      </c>
      <c r="I3939" s="19" t="s">
        <v>15692</v>
      </c>
      <c r="J3939" s="19" t="s">
        <v>9283</v>
      </c>
      <c r="K3939" s="20" t="s">
        <v>12273</v>
      </c>
      <c r="L3939" s="19" t="s">
        <v>25</v>
      </c>
    </row>
    <row r="3940" spans="1:12" x14ac:dyDescent="0.25">
      <c r="A3940" s="19" t="s">
        <v>4490</v>
      </c>
      <c r="B3940" s="19" t="s">
        <v>4491</v>
      </c>
      <c r="C3940" s="19" t="s">
        <v>3600</v>
      </c>
      <c r="D3940" s="19" t="s">
        <v>4798</v>
      </c>
      <c r="E3940" s="20" t="s">
        <v>21</v>
      </c>
      <c r="F3940" s="19" t="s">
        <v>21</v>
      </c>
      <c r="G3940" s="180">
        <v>93095</v>
      </c>
      <c r="H3940" s="21" t="s">
        <v>5701</v>
      </c>
      <c r="I3940" s="19" t="s">
        <v>15692</v>
      </c>
      <c r="J3940" s="19" t="s">
        <v>9283</v>
      </c>
      <c r="K3940" s="20" t="s">
        <v>4785</v>
      </c>
      <c r="L3940" s="19" t="s">
        <v>25</v>
      </c>
    </row>
    <row r="3941" spans="1:12" x14ac:dyDescent="0.25">
      <c r="A3941" s="19" t="s">
        <v>4490</v>
      </c>
      <c r="B3941" s="19" t="s">
        <v>4491</v>
      </c>
      <c r="C3941" s="19" t="s">
        <v>3600</v>
      </c>
      <c r="D3941" s="19" t="s">
        <v>4798</v>
      </c>
      <c r="E3941" s="20" t="s">
        <v>21</v>
      </c>
      <c r="F3941" s="19" t="s">
        <v>21</v>
      </c>
      <c r="G3941" s="180">
        <v>93096</v>
      </c>
      <c r="H3941" s="21" t="s">
        <v>5702</v>
      </c>
      <c r="I3941" s="19" t="s">
        <v>15692</v>
      </c>
      <c r="J3941" s="19" t="s">
        <v>9283</v>
      </c>
      <c r="K3941" s="20" t="s">
        <v>14514</v>
      </c>
      <c r="L3941" s="19" t="s">
        <v>25</v>
      </c>
    </row>
    <row r="3942" spans="1:12" x14ac:dyDescent="0.25">
      <c r="A3942" s="19" t="s">
        <v>4490</v>
      </c>
      <c r="B3942" s="19" t="s">
        <v>4491</v>
      </c>
      <c r="C3942" s="19" t="s">
        <v>3600</v>
      </c>
      <c r="D3942" s="19" t="s">
        <v>4798</v>
      </c>
      <c r="E3942" s="20" t="s">
        <v>21</v>
      </c>
      <c r="F3942" s="19" t="s">
        <v>21</v>
      </c>
      <c r="G3942" s="180">
        <v>93097</v>
      </c>
      <c r="H3942" s="21" t="s">
        <v>5703</v>
      </c>
      <c r="I3942" s="19" t="s">
        <v>15692</v>
      </c>
      <c r="J3942" s="19" t="s">
        <v>9283</v>
      </c>
      <c r="K3942" s="20" t="s">
        <v>10709</v>
      </c>
      <c r="L3942" s="19" t="s">
        <v>25</v>
      </c>
    </row>
    <row r="3943" spans="1:12" x14ac:dyDescent="0.25">
      <c r="A3943" s="19" t="s">
        <v>4490</v>
      </c>
      <c r="B3943" s="19" t="s">
        <v>4491</v>
      </c>
      <c r="C3943" s="19" t="s">
        <v>3600</v>
      </c>
      <c r="D3943" s="19" t="s">
        <v>4798</v>
      </c>
      <c r="E3943" s="20" t="s">
        <v>21</v>
      </c>
      <c r="F3943" s="19" t="s">
        <v>21</v>
      </c>
      <c r="G3943" s="180">
        <v>93098</v>
      </c>
      <c r="H3943" s="21" t="s">
        <v>5704</v>
      </c>
      <c r="I3943" s="19" t="s">
        <v>15692</v>
      </c>
      <c r="J3943" s="19" t="s">
        <v>9283</v>
      </c>
      <c r="K3943" s="20" t="s">
        <v>3648</v>
      </c>
      <c r="L3943" s="19" t="s">
        <v>25</v>
      </c>
    </row>
    <row r="3944" spans="1:12" x14ac:dyDescent="0.25">
      <c r="A3944" s="19" t="s">
        <v>4490</v>
      </c>
      <c r="B3944" s="19" t="s">
        <v>4491</v>
      </c>
      <c r="C3944" s="19" t="s">
        <v>3600</v>
      </c>
      <c r="D3944" s="19" t="s">
        <v>4798</v>
      </c>
      <c r="E3944" s="20" t="s">
        <v>21</v>
      </c>
      <c r="F3944" s="19" t="s">
        <v>21</v>
      </c>
      <c r="G3944" s="180">
        <v>93099</v>
      </c>
      <c r="H3944" s="21" t="s">
        <v>5705</v>
      </c>
      <c r="I3944" s="19" t="s">
        <v>15692</v>
      </c>
      <c r="J3944" s="19" t="s">
        <v>9283</v>
      </c>
      <c r="K3944" s="20" t="s">
        <v>9070</v>
      </c>
      <c r="L3944" s="19" t="s">
        <v>25</v>
      </c>
    </row>
    <row r="3945" spans="1:12" x14ac:dyDescent="0.25">
      <c r="A3945" s="19" t="s">
        <v>4490</v>
      </c>
      <c r="B3945" s="19" t="s">
        <v>4491</v>
      </c>
      <c r="C3945" s="19" t="s">
        <v>3600</v>
      </c>
      <c r="D3945" s="19" t="s">
        <v>4798</v>
      </c>
      <c r="E3945" s="20" t="s">
        <v>21</v>
      </c>
      <c r="F3945" s="19" t="s">
        <v>21</v>
      </c>
      <c r="G3945" s="180">
        <v>93100</v>
      </c>
      <c r="H3945" s="21" t="s">
        <v>5706</v>
      </c>
      <c r="I3945" s="19" t="s">
        <v>15692</v>
      </c>
      <c r="J3945" s="19" t="s">
        <v>9283</v>
      </c>
      <c r="K3945" s="20" t="s">
        <v>6131</v>
      </c>
      <c r="L3945" s="19" t="s">
        <v>25</v>
      </c>
    </row>
    <row r="3946" spans="1:12" x14ac:dyDescent="0.25">
      <c r="A3946" s="19" t="s">
        <v>4490</v>
      </c>
      <c r="B3946" s="19" t="s">
        <v>4491</v>
      </c>
      <c r="C3946" s="19" t="s">
        <v>3600</v>
      </c>
      <c r="D3946" s="19" t="s">
        <v>4798</v>
      </c>
      <c r="E3946" s="20" t="s">
        <v>21</v>
      </c>
      <c r="F3946" s="19" t="s">
        <v>21</v>
      </c>
      <c r="G3946" s="180">
        <v>93101</v>
      </c>
      <c r="H3946" s="21" t="s">
        <v>5707</v>
      </c>
      <c r="I3946" s="19" t="s">
        <v>15692</v>
      </c>
      <c r="J3946" s="19" t="s">
        <v>9283</v>
      </c>
      <c r="K3946" s="20" t="s">
        <v>1718</v>
      </c>
      <c r="L3946" s="19" t="s">
        <v>25</v>
      </c>
    </row>
    <row r="3947" spans="1:12" x14ac:dyDescent="0.25">
      <c r="A3947" s="19" t="s">
        <v>4490</v>
      </c>
      <c r="B3947" s="19" t="s">
        <v>4491</v>
      </c>
      <c r="C3947" s="19" t="s">
        <v>3600</v>
      </c>
      <c r="D3947" s="19" t="s">
        <v>4798</v>
      </c>
      <c r="E3947" s="20" t="s">
        <v>21</v>
      </c>
      <c r="F3947" s="19" t="s">
        <v>21</v>
      </c>
      <c r="G3947" s="180">
        <v>93102</v>
      </c>
      <c r="H3947" s="21" t="s">
        <v>5708</v>
      </c>
      <c r="I3947" s="19" t="s">
        <v>15692</v>
      </c>
      <c r="J3947" s="19" t="s">
        <v>9283</v>
      </c>
      <c r="K3947" s="20" t="s">
        <v>14515</v>
      </c>
      <c r="L3947" s="19" t="s">
        <v>25</v>
      </c>
    </row>
    <row r="3948" spans="1:12" x14ac:dyDescent="0.25">
      <c r="A3948" s="19" t="s">
        <v>4490</v>
      </c>
      <c r="B3948" s="19" t="s">
        <v>4491</v>
      </c>
      <c r="C3948" s="19" t="s">
        <v>3600</v>
      </c>
      <c r="D3948" s="19" t="s">
        <v>4798</v>
      </c>
      <c r="E3948" s="20" t="s">
        <v>21</v>
      </c>
      <c r="F3948" s="19" t="s">
        <v>21</v>
      </c>
      <c r="G3948" s="180">
        <v>93103</v>
      </c>
      <c r="H3948" s="21" t="s">
        <v>5709</v>
      </c>
      <c r="I3948" s="19" t="s">
        <v>15692</v>
      </c>
      <c r="J3948" s="19" t="s">
        <v>9283</v>
      </c>
      <c r="K3948" s="20" t="s">
        <v>4819</v>
      </c>
      <c r="L3948" s="19" t="s">
        <v>25</v>
      </c>
    </row>
    <row r="3949" spans="1:12" x14ac:dyDescent="0.25">
      <c r="A3949" s="19" t="s">
        <v>4490</v>
      </c>
      <c r="B3949" s="19" t="s">
        <v>4491</v>
      </c>
      <c r="C3949" s="19" t="s">
        <v>3600</v>
      </c>
      <c r="D3949" s="19" t="s">
        <v>4798</v>
      </c>
      <c r="E3949" s="20" t="s">
        <v>21</v>
      </c>
      <c r="F3949" s="19" t="s">
        <v>21</v>
      </c>
      <c r="G3949" s="180">
        <v>93104</v>
      </c>
      <c r="H3949" s="21" t="s">
        <v>5711</v>
      </c>
      <c r="I3949" s="19" t="s">
        <v>15692</v>
      </c>
      <c r="J3949" s="19" t="s">
        <v>9283</v>
      </c>
      <c r="K3949" s="20" t="s">
        <v>12097</v>
      </c>
      <c r="L3949" s="19" t="s">
        <v>25</v>
      </c>
    </row>
    <row r="3950" spans="1:12" x14ac:dyDescent="0.25">
      <c r="A3950" s="19" t="s">
        <v>4490</v>
      </c>
      <c r="B3950" s="19" t="s">
        <v>4491</v>
      </c>
      <c r="C3950" s="19" t="s">
        <v>3600</v>
      </c>
      <c r="D3950" s="19" t="s">
        <v>4798</v>
      </c>
      <c r="E3950" s="20" t="s">
        <v>21</v>
      </c>
      <c r="F3950" s="19" t="s">
        <v>21</v>
      </c>
      <c r="G3950" s="180">
        <v>93105</v>
      </c>
      <c r="H3950" s="21" t="s">
        <v>5712</v>
      </c>
      <c r="I3950" s="19" t="s">
        <v>15692</v>
      </c>
      <c r="J3950" s="19" t="s">
        <v>9283</v>
      </c>
      <c r="K3950" s="20" t="s">
        <v>12647</v>
      </c>
      <c r="L3950" s="19" t="s">
        <v>25</v>
      </c>
    </row>
    <row r="3951" spans="1:12" x14ac:dyDescent="0.25">
      <c r="A3951" s="19" t="s">
        <v>4490</v>
      </c>
      <c r="B3951" s="19" t="s">
        <v>4491</v>
      </c>
      <c r="C3951" s="19" t="s">
        <v>3600</v>
      </c>
      <c r="D3951" s="19" t="s">
        <v>4798</v>
      </c>
      <c r="E3951" s="20" t="s">
        <v>21</v>
      </c>
      <c r="F3951" s="19" t="s">
        <v>21</v>
      </c>
      <c r="G3951" s="180">
        <v>93106</v>
      </c>
      <c r="H3951" s="21" t="s">
        <v>5713</v>
      </c>
      <c r="I3951" s="19" t="s">
        <v>15692</v>
      </c>
      <c r="J3951" s="19" t="s">
        <v>9283</v>
      </c>
      <c r="K3951" s="20" t="s">
        <v>14516</v>
      </c>
      <c r="L3951" s="19" t="s">
        <v>25</v>
      </c>
    </row>
    <row r="3952" spans="1:12" x14ac:dyDescent="0.25">
      <c r="A3952" s="19" t="s">
        <v>4490</v>
      </c>
      <c r="B3952" s="19" t="s">
        <v>4491</v>
      </c>
      <c r="C3952" s="19" t="s">
        <v>3600</v>
      </c>
      <c r="D3952" s="19" t="s">
        <v>4798</v>
      </c>
      <c r="E3952" s="20" t="s">
        <v>21</v>
      </c>
      <c r="F3952" s="19" t="s">
        <v>21</v>
      </c>
      <c r="G3952" s="180">
        <v>93107</v>
      </c>
      <c r="H3952" s="21" t="s">
        <v>5714</v>
      </c>
      <c r="I3952" s="19" t="s">
        <v>15692</v>
      </c>
      <c r="J3952" s="19" t="s">
        <v>9283</v>
      </c>
      <c r="K3952" s="20" t="s">
        <v>14517</v>
      </c>
      <c r="L3952" s="19" t="s">
        <v>25</v>
      </c>
    </row>
    <row r="3953" spans="1:12" x14ac:dyDescent="0.25">
      <c r="A3953" s="19" t="s">
        <v>4490</v>
      </c>
      <c r="B3953" s="19" t="s">
        <v>4491</v>
      </c>
      <c r="C3953" s="19" t="s">
        <v>3600</v>
      </c>
      <c r="D3953" s="19" t="s">
        <v>4798</v>
      </c>
      <c r="E3953" s="20" t="s">
        <v>21</v>
      </c>
      <c r="F3953" s="19" t="s">
        <v>21</v>
      </c>
      <c r="G3953" s="180">
        <v>93108</v>
      </c>
      <c r="H3953" s="21" t="s">
        <v>5716</v>
      </c>
      <c r="I3953" s="19" t="s">
        <v>15692</v>
      </c>
      <c r="J3953" s="19" t="s">
        <v>9283</v>
      </c>
      <c r="K3953" s="20" t="s">
        <v>3890</v>
      </c>
      <c r="L3953" s="19" t="s">
        <v>25</v>
      </c>
    </row>
    <row r="3954" spans="1:12" x14ac:dyDescent="0.25">
      <c r="A3954" s="19" t="s">
        <v>4490</v>
      </c>
      <c r="B3954" s="19" t="s">
        <v>4491</v>
      </c>
      <c r="C3954" s="19" t="s">
        <v>3600</v>
      </c>
      <c r="D3954" s="19" t="s">
        <v>4798</v>
      </c>
      <c r="E3954" s="20" t="s">
        <v>21</v>
      </c>
      <c r="F3954" s="19" t="s">
        <v>21</v>
      </c>
      <c r="G3954" s="180">
        <v>93109</v>
      </c>
      <c r="H3954" s="21" t="s">
        <v>5718</v>
      </c>
      <c r="I3954" s="19" t="s">
        <v>15692</v>
      </c>
      <c r="J3954" s="19" t="s">
        <v>9283</v>
      </c>
      <c r="K3954" s="20" t="s">
        <v>14518</v>
      </c>
      <c r="L3954" s="19" t="s">
        <v>25</v>
      </c>
    </row>
    <row r="3955" spans="1:12" x14ac:dyDescent="0.25">
      <c r="A3955" s="19" t="s">
        <v>4490</v>
      </c>
      <c r="B3955" s="19" t="s">
        <v>4491</v>
      </c>
      <c r="C3955" s="19" t="s">
        <v>3600</v>
      </c>
      <c r="D3955" s="19" t="s">
        <v>4798</v>
      </c>
      <c r="E3955" s="20" t="s">
        <v>21</v>
      </c>
      <c r="F3955" s="19" t="s">
        <v>21</v>
      </c>
      <c r="G3955" s="180">
        <v>93110</v>
      </c>
      <c r="H3955" s="21" t="s">
        <v>5719</v>
      </c>
      <c r="I3955" s="19" t="s">
        <v>15692</v>
      </c>
      <c r="J3955" s="19" t="s">
        <v>9283</v>
      </c>
      <c r="K3955" s="20" t="s">
        <v>10797</v>
      </c>
      <c r="L3955" s="19" t="s">
        <v>25</v>
      </c>
    </row>
    <row r="3956" spans="1:12" x14ac:dyDescent="0.25">
      <c r="A3956" s="19" t="s">
        <v>4490</v>
      </c>
      <c r="B3956" s="19" t="s">
        <v>4491</v>
      </c>
      <c r="C3956" s="19" t="s">
        <v>3600</v>
      </c>
      <c r="D3956" s="19" t="s">
        <v>4798</v>
      </c>
      <c r="E3956" s="20" t="s">
        <v>21</v>
      </c>
      <c r="F3956" s="19" t="s">
        <v>21</v>
      </c>
      <c r="G3956" s="180">
        <v>93111</v>
      </c>
      <c r="H3956" s="21" t="s">
        <v>5721</v>
      </c>
      <c r="I3956" s="19" t="s">
        <v>15692</v>
      </c>
      <c r="J3956" s="19" t="s">
        <v>9283</v>
      </c>
      <c r="K3956" s="20" t="s">
        <v>14519</v>
      </c>
      <c r="L3956" s="19" t="s">
        <v>25</v>
      </c>
    </row>
    <row r="3957" spans="1:12" x14ac:dyDescent="0.25">
      <c r="A3957" s="19" t="s">
        <v>4490</v>
      </c>
      <c r="B3957" s="19" t="s">
        <v>4491</v>
      </c>
      <c r="C3957" s="19" t="s">
        <v>3600</v>
      </c>
      <c r="D3957" s="19" t="s">
        <v>4798</v>
      </c>
      <c r="E3957" s="20" t="s">
        <v>21</v>
      </c>
      <c r="F3957" s="19" t="s">
        <v>21</v>
      </c>
      <c r="G3957" s="180">
        <v>93112</v>
      </c>
      <c r="H3957" s="21" t="s">
        <v>5722</v>
      </c>
      <c r="I3957" s="19" t="s">
        <v>15692</v>
      </c>
      <c r="J3957" s="19" t="s">
        <v>9283</v>
      </c>
      <c r="K3957" s="20" t="s">
        <v>14520</v>
      </c>
      <c r="L3957" s="19" t="s">
        <v>25</v>
      </c>
    </row>
    <row r="3958" spans="1:12" x14ac:dyDescent="0.25">
      <c r="A3958" s="19" t="s">
        <v>4490</v>
      </c>
      <c r="B3958" s="19" t="s">
        <v>4491</v>
      </c>
      <c r="C3958" s="19" t="s">
        <v>3600</v>
      </c>
      <c r="D3958" s="19" t="s">
        <v>4798</v>
      </c>
      <c r="E3958" s="20" t="s">
        <v>21</v>
      </c>
      <c r="F3958" s="19" t="s">
        <v>21</v>
      </c>
      <c r="G3958" s="180">
        <v>93113</v>
      </c>
      <c r="H3958" s="21" t="s">
        <v>5724</v>
      </c>
      <c r="I3958" s="19" t="s">
        <v>15692</v>
      </c>
      <c r="J3958" s="19" t="s">
        <v>9283</v>
      </c>
      <c r="K3958" s="20" t="s">
        <v>1865</v>
      </c>
      <c r="L3958" s="19" t="s">
        <v>25</v>
      </c>
    </row>
    <row r="3959" spans="1:12" x14ac:dyDescent="0.25">
      <c r="A3959" s="19" t="s">
        <v>4490</v>
      </c>
      <c r="B3959" s="19" t="s">
        <v>4491</v>
      </c>
      <c r="C3959" s="19" t="s">
        <v>3600</v>
      </c>
      <c r="D3959" s="19" t="s">
        <v>4798</v>
      </c>
      <c r="E3959" s="20" t="s">
        <v>21</v>
      </c>
      <c r="F3959" s="19" t="s">
        <v>21</v>
      </c>
      <c r="G3959" s="180">
        <v>93114</v>
      </c>
      <c r="H3959" s="21" t="s">
        <v>5725</v>
      </c>
      <c r="I3959" s="19" t="s">
        <v>15692</v>
      </c>
      <c r="J3959" s="19" t="s">
        <v>9283</v>
      </c>
      <c r="K3959" s="20" t="s">
        <v>7521</v>
      </c>
      <c r="L3959" s="19" t="s">
        <v>25</v>
      </c>
    </row>
    <row r="3960" spans="1:12" x14ac:dyDescent="0.25">
      <c r="A3960" s="19" t="s">
        <v>4490</v>
      </c>
      <c r="B3960" s="19" t="s">
        <v>4491</v>
      </c>
      <c r="C3960" s="19" t="s">
        <v>3600</v>
      </c>
      <c r="D3960" s="19" t="s">
        <v>4798</v>
      </c>
      <c r="E3960" s="20" t="s">
        <v>21</v>
      </c>
      <c r="F3960" s="19" t="s">
        <v>21</v>
      </c>
      <c r="G3960" s="180">
        <v>93115</v>
      </c>
      <c r="H3960" s="21" t="s">
        <v>5727</v>
      </c>
      <c r="I3960" s="19" t="s">
        <v>15692</v>
      </c>
      <c r="J3960" s="19" t="s">
        <v>9283</v>
      </c>
      <c r="K3960" s="20" t="s">
        <v>8764</v>
      </c>
      <c r="L3960" s="19" t="s">
        <v>25</v>
      </c>
    </row>
    <row r="3961" spans="1:12" x14ac:dyDescent="0.25">
      <c r="A3961" s="19" t="s">
        <v>4490</v>
      </c>
      <c r="B3961" s="19" t="s">
        <v>4491</v>
      </c>
      <c r="C3961" s="19" t="s">
        <v>3600</v>
      </c>
      <c r="D3961" s="19" t="s">
        <v>4798</v>
      </c>
      <c r="E3961" s="20" t="s">
        <v>21</v>
      </c>
      <c r="F3961" s="19" t="s">
        <v>21</v>
      </c>
      <c r="G3961" s="180">
        <v>93116</v>
      </c>
      <c r="H3961" s="21" t="s">
        <v>5729</v>
      </c>
      <c r="I3961" s="19" t="s">
        <v>15692</v>
      </c>
      <c r="J3961" s="19" t="s">
        <v>9283</v>
      </c>
      <c r="K3961" s="20" t="s">
        <v>14521</v>
      </c>
      <c r="L3961" s="19" t="s">
        <v>25</v>
      </c>
    </row>
    <row r="3962" spans="1:12" x14ac:dyDescent="0.25">
      <c r="A3962" s="19" t="s">
        <v>4490</v>
      </c>
      <c r="B3962" s="19" t="s">
        <v>4491</v>
      </c>
      <c r="C3962" s="19" t="s">
        <v>3600</v>
      </c>
      <c r="D3962" s="19" t="s">
        <v>4798</v>
      </c>
      <c r="E3962" s="20" t="s">
        <v>21</v>
      </c>
      <c r="F3962" s="19" t="s">
        <v>21</v>
      </c>
      <c r="G3962" s="180">
        <v>93117</v>
      </c>
      <c r="H3962" s="21" t="s">
        <v>5730</v>
      </c>
      <c r="I3962" s="19" t="s">
        <v>15692</v>
      </c>
      <c r="J3962" s="19" t="s">
        <v>9283</v>
      </c>
      <c r="K3962" s="20" t="s">
        <v>9690</v>
      </c>
      <c r="L3962" s="19" t="s">
        <v>25</v>
      </c>
    </row>
    <row r="3963" spans="1:12" x14ac:dyDescent="0.25">
      <c r="A3963" s="19" t="s">
        <v>4490</v>
      </c>
      <c r="B3963" s="19" t="s">
        <v>4491</v>
      </c>
      <c r="C3963" s="19" t="s">
        <v>3600</v>
      </c>
      <c r="D3963" s="19" t="s">
        <v>4798</v>
      </c>
      <c r="E3963" s="20" t="s">
        <v>21</v>
      </c>
      <c r="F3963" s="19" t="s">
        <v>21</v>
      </c>
      <c r="G3963" s="180">
        <v>93118</v>
      </c>
      <c r="H3963" s="21" t="s">
        <v>5732</v>
      </c>
      <c r="I3963" s="19" t="s">
        <v>15692</v>
      </c>
      <c r="J3963" s="19" t="s">
        <v>9283</v>
      </c>
      <c r="K3963" s="20" t="s">
        <v>7157</v>
      </c>
      <c r="L3963" s="19" t="s">
        <v>25</v>
      </c>
    </row>
    <row r="3964" spans="1:12" x14ac:dyDescent="0.25">
      <c r="A3964" s="19" t="s">
        <v>4490</v>
      </c>
      <c r="B3964" s="19" t="s">
        <v>4491</v>
      </c>
      <c r="C3964" s="19" t="s">
        <v>3600</v>
      </c>
      <c r="D3964" s="19" t="s">
        <v>4798</v>
      </c>
      <c r="E3964" s="20" t="s">
        <v>21</v>
      </c>
      <c r="F3964" s="19" t="s">
        <v>21</v>
      </c>
      <c r="G3964" s="180">
        <v>93119</v>
      </c>
      <c r="H3964" s="21" t="s">
        <v>5734</v>
      </c>
      <c r="I3964" s="19" t="s">
        <v>15692</v>
      </c>
      <c r="J3964" s="19" t="s">
        <v>9283</v>
      </c>
      <c r="K3964" s="20" t="s">
        <v>14522</v>
      </c>
      <c r="L3964" s="19" t="s">
        <v>25</v>
      </c>
    </row>
    <row r="3965" spans="1:12" x14ac:dyDescent="0.25">
      <c r="A3965" s="19" t="s">
        <v>4490</v>
      </c>
      <c r="B3965" s="19" t="s">
        <v>4491</v>
      </c>
      <c r="C3965" s="19" t="s">
        <v>3600</v>
      </c>
      <c r="D3965" s="19" t="s">
        <v>4798</v>
      </c>
      <c r="E3965" s="20" t="s">
        <v>21</v>
      </c>
      <c r="F3965" s="19" t="s">
        <v>21</v>
      </c>
      <c r="G3965" s="180">
        <v>93120</v>
      </c>
      <c r="H3965" s="21" t="s">
        <v>5735</v>
      </c>
      <c r="I3965" s="19" t="s">
        <v>15692</v>
      </c>
      <c r="J3965" s="19" t="s">
        <v>9283</v>
      </c>
      <c r="K3965" s="20" t="s">
        <v>287</v>
      </c>
      <c r="L3965" s="19" t="s">
        <v>25</v>
      </c>
    </row>
    <row r="3966" spans="1:12" x14ac:dyDescent="0.25">
      <c r="A3966" s="19" t="s">
        <v>4490</v>
      </c>
      <c r="B3966" s="19" t="s">
        <v>4491</v>
      </c>
      <c r="C3966" s="19" t="s">
        <v>3600</v>
      </c>
      <c r="D3966" s="19" t="s">
        <v>4798</v>
      </c>
      <c r="E3966" s="20" t="s">
        <v>21</v>
      </c>
      <c r="F3966" s="19" t="s">
        <v>21</v>
      </c>
      <c r="G3966" s="180">
        <v>93121</v>
      </c>
      <c r="H3966" s="21" t="s">
        <v>5737</v>
      </c>
      <c r="I3966" s="19" t="s">
        <v>15692</v>
      </c>
      <c r="J3966" s="19" t="s">
        <v>9283</v>
      </c>
      <c r="K3966" s="20" t="s">
        <v>11566</v>
      </c>
      <c r="L3966" s="19" t="s">
        <v>25</v>
      </c>
    </row>
    <row r="3967" spans="1:12" x14ac:dyDescent="0.25">
      <c r="A3967" s="19" t="s">
        <v>4490</v>
      </c>
      <c r="B3967" s="19" t="s">
        <v>4491</v>
      </c>
      <c r="C3967" s="19" t="s">
        <v>3600</v>
      </c>
      <c r="D3967" s="19" t="s">
        <v>4798</v>
      </c>
      <c r="E3967" s="20" t="s">
        <v>21</v>
      </c>
      <c r="F3967" s="19" t="s">
        <v>21</v>
      </c>
      <c r="G3967" s="180">
        <v>93122</v>
      </c>
      <c r="H3967" s="21" t="s">
        <v>5739</v>
      </c>
      <c r="I3967" s="19" t="s">
        <v>15692</v>
      </c>
      <c r="J3967" s="19" t="s">
        <v>9283</v>
      </c>
      <c r="K3967" s="20" t="s">
        <v>9351</v>
      </c>
      <c r="L3967" s="19" t="s">
        <v>25</v>
      </c>
    </row>
    <row r="3968" spans="1:12" x14ac:dyDescent="0.25">
      <c r="A3968" s="19" t="s">
        <v>4490</v>
      </c>
      <c r="B3968" s="19" t="s">
        <v>4491</v>
      </c>
      <c r="C3968" s="19" t="s">
        <v>3600</v>
      </c>
      <c r="D3968" s="19" t="s">
        <v>4798</v>
      </c>
      <c r="E3968" s="20" t="s">
        <v>21</v>
      </c>
      <c r="F3968" s="19" t="s">
        <v>21</v>
      </c>
      <c r="G3968" s="180">
        <v>93123</v>
      </c>
      <c r="H3968" s="21" t="s">
        <v>5741</v>
      </c>
      <c r="I3968" s="19" t="s">
        <v>15692</v>
      </c>
      <c r="J3968" s="19" t="s">
        <v>9283</v>
      </c>
      <c r="K3968" s="20" t="s">
        <v>14523</v>
      </c>
      <c r="L3968" s="19" t="s">
        <v>25</v>
      </c>
    </row>
    <row r="3969" spans="1:12" x14ac:dyDescent="0.25">
      <c r="A3969" s="19" t="s">
        <v>4490</v>
      </c>
      <c r="B3969" s="19" t="s">
        <v>4491</v>
      </c>
      <c r="C3969" s="19" t="s">
        <v>3600</v>
      </c>
      <c r="D3969" s="19" t="s">
        <v>4798</v>
      </c>
      <c r="E3969" s="20" t="s">
        <v>21</v>
      </c>
      <c r="F3969" s="19" t="s">
        <v>21</v>
      </c>
      <c r="G3969" s="180">
        <v>93124</v>
      </c>
      <c r="H3969" s="21" t="s">
        <v>5743</v>
      </c>
      <c r="I3969" s="19" t="s">
        <v>15692</v>
      </c>
      <c r="J3969" s="19" t="s">
        <v>9283</v>
      </c>
      <c r="K3969" s="20" t="s">
        <v>360</v>
      </c>
      <c r="L3969" s="19" t="s">
        <v>25</v>
      </c>
    </row>
    <row r="3970" spans="1:12" x14ac:dyDescent="0.25">
      <c r="A3970" s="19" t="s">
        <v>4490</v>
      </c>
      <c r="B3970" s="19" t="s">
        <v>4491</v>
      </c>
      <c r="C3970" s="19" t="s">
        <v>3600</v>
      </c>
      <c r="D3970" s="19" t="s">
        <v>4798</v>
      </c>
      <c r="E3970" s="20" t="s">
        <v>21</v>
      </c>
      <c r="F3970" s="19" t="s">
        <v>21</v>
      </c>
      <c r="G3970" s="180">
        <v>93125</v>
      </c>
      <c r="H3970" s="21" t="s">
        <v>5745</v>
      </c>
      <c r="I3970" s="19" t="s">
        <v>15692</v>
      </c>
      <c r="J3970" s="19" t="s">
        <v>9283</v>
      </c>
      <c r="K3970" s="20" t="s">
        <v>14524</v>
      </c>
      <c r="L3970" s="19" t="s">
        <v>25</v>
      </c>
    </row>
    <row r="3971" spans="1:12" x14ac:dyDescent="0.25">
      <c r="A3971" s="19" t="s">
        <v>4490</v>
      </c>
      <c r="B3971" s="19" t="s">
        <v>4491</v>
      </c>
      <c r="C3971" s="19" t="s">
        <v>3600</v>
      </c>
      <c r="D3971" s="19" t="s">
        <v>4798</v>
      </c>
      <c r="E3971" s="20" t="s">
        <v>21</v>
      </c>
      <c r="F3971" s="19" t="s">
        <v>21</v>
      </c>
      <c r="G3971" s="180">
        <v>93126</v>
      </c>
      <c r="H3971" s="21" t="s">
        <v>5746</v>
      </c>
      <c r="I3971" s="19" t="s">
        <v>15692</v>
      </c>
      <c r="J3971" s="19" t="s">
        <v>9283</v>
      </c>
      <c r="K3971" s="20" t="s">
        <v>14525</v>
      </c>
      <c r="L3971" s="19" t="s">
        <v>25</v>
      </c>
    </row>
    <row r="3972" spans="1:12" x14ac:dyDescent="0.25">
      <c r="A3972" s="19" t="s">
        <v>4490</v>
      </c>
      <c r="B3972" s="19" t="s">
        <v>4491</v>
      </c>
      <c r="C3972" s="19" t="s">
        <v>3600</v>
      </c>
      <c r="D3972" s="19" t="s">
        <v>4798</v>
      </c>
      <c r="E3972" s="20" t="s">
        <v>21</v>
      </c>
      <c r="F3972" s="19" t="s">
        <v>21</v>
      </c>
      <c r="G3972" s="180">
        <v>93133</v>
      </c>
      <c r="H3972" s="21" t="s">
        <v>5747</v>
      </c>
      <c r="I3972" s="19" t="s">
        <v>15692</v>
      </c>
      <c r="J3972" s="19" t="s">
        <v>9283</v>
      </c>
      <c r="K3972" s="20" t="s">
        <v>6010</v>
      </c>
      <c r="L3972" s="19" t="s">
        <v>25</v>
      </c>
    </row>
    <row r="3973" spans="1:12" x14ac:dyDescent="0.25">
      <c r="A3973" s="19" t="s">
        <v>4490</v>
      </c>
      <c r="B3973" s="19" t="s">
        <v>4491</v>
      </c>
      <c r="C3973" s="19" t="s">
        <v>3600</v>
      </c>
      <c r="D3973" s="19" t="s">
        <v>4798</v>
      </c>
      <c r="E3973" s="20" t="s">
        <v>21</v>
      </c>
      <c r="F3973" s="19" t="s">
        <v>21</v>
      </c>
      <c r="G3973" s="180">
        <v>94465</v>
      </c>
      <c r="H3973" s="21" t="s">
        <v>5748</v>
      </c>
      <c r="I3973" s="19" t="s">
        <v>15692</v>
      </c>
      <c r="J3973" s="19" t="s">
        <v>23</v>
      </c>
      <c r="K3973" s="20" t="s">
        <v>14526</v>
      </c>
      <c r="L3973" s="19" t="s">
        <v>25</v>
      </c>
    </row>
    <row r="3974" spans="1:12" ht="27" x14ac:dyDescent="0.25">
      <c r="A3974" s="19" t="s">
        <v>4490</v>
      </c>
      <c r="B3974" s="19" t="s">
        <v>4491</v>
      </c>
      <c r="C3974" s="19" t="s">
        <v>3600</v>
      </c>
      <c r="D3974" s="19" t="s">
        <v>4798</v>
      </c>
      <c r="E3974" s="20" t="s">
        <v>21</v>
      </c>
      <c r="F3974" s="19" t="s">
        <v>21</v>
      </c>
      <c r="G3974" s="180">
        <v>94466</v>
      </c>
      <c r="H3974" s="21" t="s">
        <v>5750</v>
      </c>
      <c r="I3974" s="19" t="s">
        <v>15692</v>
      </c>
      <c r="J3974" s="19" t="s">
        <v>23</v>
      </c>
      <c r="K3974" s="20" t="s">
        <v>14231</v>
      </c>
      <c r="L3974" s="19" t="s">
        <v>25</v>
      </c>
    </row>
    <row r="3975" spans="1:12" ht="27" x14ac:dyDescent="0.25">
      <c r="A3975" s="19" t="s">
        <v>4490</v>
      </c>
      <c r="B3975" s="19" t="s">
        <v>4491</v>
      </c>
      <c r="C3975" s="19" t="s">
        <v>3600</v>
      </c>
      <c r="D3975" s="19" t="s">
        <v>4798</v>
      </c>
      <c r="E3975" s="20" t="s">
        <v>21</v>
      </c>
      <c r="F3975" s="19" t="s">
        <v>21</v>
      </c>
      <c r="G3975" s="180">
        <v>94467</v>
      </c>
      <c r="H3975" s="21" t="s">
        <v>5751</v>
      </c>
      <c r="I3975" s="19" t="s">
        <v>15692</v>
      </c>
      <c r="J3975" s="19" t="s">
        <v>23</v>
      </c>
      <c r="K3975" s="20" t="s">
        <v>14527</v>
      </c>
      <c r="L3975" s="19" t="s">
        <v>25</v>
      </c>
    </row>
    <row r="3976" spans="1:12" ht="27" x14ac:dyDescent="0.25">
      <c r="A3976" s="19" t="s">
        <v>4490</v>
      </c>
      <c r="B3976" s="19" t="s">
        <v>4491</v>
      </c>
      <c r="C3976" s="19" t="s">
        <v>3600</v>
      </c>
      <c r="D3976" s="19" t="s">
        <v>4798</v>
      </c>
      <c r="E3976" s="20" t="s">
        <v>21</v>
      </c>
      <c r="F3976" s="19" t="s">
        <v>21</v>
      </c>
      <c r="G3976" s="180">
        <v>94468</v>
      </c>
      <c r="H3976" s="21" t="s">
        <v>5752</v>
      </c>
      <c r="I3976" s="19" t="s">
        <v>15692</v>
      </c>
      <c r="J3976" s="19" t="s">
        <v>23</v>
      </c>
      <c r="K3976" s="20" t="s">
        <v>14528</v>
      </c>
      <c r="L3976" s="19" t="s">
        <v>25</v>
      </c>
    </row>
    <row r="3977" spans="1:12" x14ac:dyDescent="0.25">
      <c r="A3977" s="19" t="s">
        <v>4490</v>
      </c>
      <c r="B3977" s="19" t="s">
        <v>4491</v>
      </c>
      <c r="C3977" s="19" t="s">
        <v>3600</v>
      </c>
      <c r="D3977" s="19" t="s">
        <v>4798</v>
      </c>
      <c r="E3977" s="20" t="s">
        <v>21</v>
      </c>
      <c r="F3977" s="19" t="s">
        <v>21</v>
      </c>
      <c r="G3977" s="180">
        <v>94469</v>
      </c>
      <c r="H3977" s="21" t="s">
        <v>5753</v>
      </c>
      <c r="I3977" s="19" t="s">
        <v>15692</v>
      </c>
      <c r="J3977" s="19" t="s">
        <v>23</v>
      </c>
      <c r="K3977" s="20" t="s">
        <v>14529</v>
      </c>
      <c r="L3977" s="19" t="s">
        <v>25</v>
      </c>
    </row>
    <row r="3978" spans="1:12" ht="27" x14ac:dyDescent="0.25">
      <c r="A3978" s="19" t="s">
        <v>4490</v>
      </c>
      <c r="B3978" s="19" t="s">
        <v>4491</v>
      </c>
      <c r="C3978" s="19" t="s">
        <v>3600</v>
      </c>
      <c r="D3978" s="19" t="s">
        <v>4798</v>
      </c>
      <c r="E3978" s="20" t="s">
        <v>21</v>
      </c>
      <c r="F3978" s="19" t="s">
        <v>21</v>
      </c>
      <c r="G3978" s="180">
        <v>94470</v>
      </c>
      <c r="H3978" s="21" t="s">
        <v>5754</v>
      </c>
      <c r="I3978" s="19" t="s">
        <v>15692</v>
      </c>
      <c r="J3978" s="19" t="s">
        <v>23</v>
      </c>
      <c r="K3978" s="20" t="s">
        <v>14530</v>
      </c>
      <c r="L3978" s="19" t="s">
        <v>25</v>
      </c>
    </row>
    <row r="3979" spans="1:12" ht="27" x14ac:dyDescent="0.25">
      <c r="A3979" s="19" t="s">
        <v>4490</v>
      </c>
      <c r="B3979" s="19" t="s">
        <v>4491</v>
      </c>
      <c r="C3979" s="19" t="s">
        <v>3600</v>
      </c>
      <c r="D3979" s="19" t="s">
        <v>4798</v>
      </c>
      <c r="E3979" s="20" t="s">
        <v>21</v>
      </c>
      <c r="F3979" s="19" t="s">
        <v>21</v>
      </c>
      <c r="G3979" s="180">
        <v>94471</v>
      </c>
      <c r="H3979" s="21" t="s">
        <v>5756</v>
      </c>
      <c r="I3979" s="19" t="s">
        <v>15692</v>
      </c>
      <c r="J3979" s="19" t="s">
        <v>23</v>
      </c>
      <c r="K3979" s="20" t="s">
        <v>14531</v>
      </c>
      <c r="L3979" s="19" t="s">
        <v>25</v>
      </c>
    </row>
    <row r="3980" spans="1:12" ht="27" x14ac:dyDescent="0.25">
      <c r="A3980" s="19" t="s">
        <v>4490</v>
      </c>
      <c r="B3980" s="19" t="s">
        <v>4491</v>
      </c>
      <c r="C3980" s="19" t="s">
        <v>3600</v>
      </c>
      <c r="D3980" s="19" t="s">
        <v>4798</v>
      </c>
      <c r="E3980" s="20" t="s">
        <v>21</v>
      </c>
      <c r="F3980" s="19" t="s">
        <v>21</v>
      </c>
      <c r="G3980" s="180">
        <v>94472</v>
      </c>
      <c r="H3980" s="21" t="s">
        <v>5758</v>
      </c>
      <c r="I3980" s="19" t="s">
        <v>15692</v>
      </c>
      <c r="J3980" s="19" t="s">
        <v>23</v>
      </c>
      <c r="K3980" s="20" t="s">
        <v>6512</v>
      </c>
      <c r="L3980" s="19" t="s">
        <v>25</v>
      </c>
    </row>
    <row r="3981" spans="1:12" ht="27" x14ac:dyDescent="0.25">
      <c r="A3981" s="19" t="s">
        <v>4490</v>
      </c>
      <c r="B3981" s="19" t="s">
        <v>4491</v>
      </c>
      <c r="C3981" s="19" t="s">
        <v>3600</v>
      </c>
      <c r="D3981" s="19" t="s">
        <v>4798</v>
      </c>
      <c r="E3981" s="20" t="s">
        <v>21</v>
      </c>
      <c r="F3981" s="19" t="s">
        <v>21</v>
      </c>
      <c r="G3981" s="180">
        <v>94473</v>
      </c>
      <c r="H3981" s="21" t="s">
        <v>5760</v>
      </c>
      <c r="I3981" s="19" t="s">
        <v>15692</v>
      </c>
      <c r="J3981" s="19" t="s">
        <v>23</v>
      </c>
      <c r="K3981" s="20" t="s">
        <v>14532</v>
      </c>
      <c r="L3981" s="19" t="s">
        <v>25</v>
      </c>
    </row>
    <row r="3982" spans="1:12" ht="27" x14ac:dyDescent="0.25">
      <c r="A3982" s="19" t="s">
        <v>4490</v>
      </c>
      <c r="B3982" s="19" t="s">
        <v>4491</v>
      </c>
      <c r="C3982" s="19" t="s">
        <v>3600</v>
      </c>
      <c r="D3982" s="19" t="s">
        <v>4798</v>
      </c>
      <c r="E3982" s="20" t="s">
        <v>21</v>
      </c>
      <c r="F3982" s="19" t="s">
        <v>21</v>
      </c>
      <c r="G3982" s="180">
        <v>94474</v>
      </c>
      <c r="H3982" s="21" t="s">
        <v>5761</v>
      </c>
      <c r="I3982" s="19" t="s">
        <v>15692</v>
      </c>
      <c r="J3982" s="19" t="s">
        <v>23</v>
      </c>
      <c r="K3982" s="20" t="s">
        <v>11475</v>
      </c>
      <c r="L3982" s="19" t="s">
        <v>25</v>
      </c>
    </row>
    <row r="3983" spans="1:12" ht="27" x14ac:dyDescent="0.25">
      <c r="A3983" s="19" t="s">
        <v>4490</v>
      </c>
      <c r="B3983" s="19" t="s">
        <v>4491</v>
      </c>
      <c r="C3983" s="19" t="s">
        <v>3600</v>
      </c>
      <c r="D3983" s="19" t="s">
        <v>4798</v>
      </c>
      <c r="E3983" s="20" t="s">
        <v>21</v>
      </c>
      <c r="F3983" s="19" t="s">
        <v>21</v>
      </c>
      <c r="G3983" s="180">
        <v>94475</v>
      </c>
      <c r="H3983" s="21" t="s">
        <v>5762</v>
      </c>
      <c r="I3983" s="19" t="s">
        <v>15692</v>
      </c>
      <c r="J3983" s="19" t="s">
        <v>23</v>
      </c>
      <c r="K3983" s="20" t="s">
        <v>14533</v>
      </c>
      <c r="L3983" s="19" t="s">
        <v>25</v>
      </c>
    </row>
    <row r="3984" spans="1:12" ht="27" x14ac:dyDescent="0.25">
      <c r="A3984" s="19" t="s">
        <v>4490</v>
      </c>
      <c r="B3984" s="19" t="s">
        <v>4491</v>
      </c>
      <c r="C3984" s="19" t="s">
        <v>3600</v>
      </c>
      <c r="D3984" s="19" t="s">
        <v>4798</v>
      </c>
      <c r="E3984" s="20" t="s">
        <v>21</v>
      </c>
      <c r="F3984" s="19" t="s">
        <v>21</v>
      </c>
      <c r="G3984" s="180">
        <v>94476</v>
      </c>
      <c r="H3984" s="21" t="s">
        <v>5763</v>
      </c>
      <c r="I3984" s="19" t="s">
        <v>15692</v>
      </c>
      <c r="J3984" s="19" t="s">
        <v>23</v>
      </c>
      <c r="K3984" s="20" t="s">
        <v>14534</v>
      </c>
      <c r="L3984" s="19" t="s">
        <v>25</v>
      </c>
    </row>
    <row r="3985" spans="1:12" x14ac:dyDescent="0.25">
      <c r="A3985" s="19" t="s">
        <v>4490</v>
      </c>
      <c r="B3985" s="19" t="s">
        <v>4491</v>
      </c>
      <c r="C3985" s="19" t="s">
        <v>3600</v>
      </c>
      <c r="D3985" s="19" t="s">
        <v>4798</v>
      </c>
      <c r="E3985" s="20" t="s">
        <v>21</v>
      </c>
      <c r="F3985" s="19" t="s">
        <v>21</v>
      </c>
      <c r="G3985" s="180">
        <v>94477</v>
      </c>
      <c r="H3985" s="21" t="s">
        <v>5764</v>
      </c>
      <c r="I3985" s="19" t="s">
        <v>15692</v>
      </c>
      <c r="J3985" s="19" t="s">
        <v>23</v>
      </c>
      <c r="K3985" s="20" t="s">
        <v>14395</v>
      </c>
      <c r="L3985" s="19" t="s">
        <v>25</v>
      </c>
    </row>
    <row r="3986" spans="1:12" ht="27" x14ac:dyDescent="0.25">
      <c r="A3986" s="19" t="s">
        <v>4490</v>
      </c>
      <c r="B3986" s="19" t="s">
        <v>4491</v>
      </c>
      <c r="C3986" s="19" t="s">
        <v>3600</v>
      </c>
      <c r="D3986" s="19" t="s">
        <v>4798</v>
      </c>
      <c r="E3986" s="20" t="s">
        <v>21</v>
      </c>
      <c r="F3986" s="19" t="s">
        <v>21</v>
      </c>
      <c r="G3986" s="180">
        <v>94478</v>
      </c>
      <c r="H3986" s="21" t="s">
        <v>5765</v>
      </c>
      <c r="I3986" s="19" t="s">
        <v>15692</v>
      </c>
      <c r="J3986" s="19" t="s">
        <v>23</v>
      </c>
      <c r="K3986" s="20" t="s">
        <v>14535</v>
      </c>
      <c r="L3986" s="19" t="s">
        <v>25</v>
      </c>
    </row>
    <row r="3987" spans="1:12" x14ac:dyDescent="0.25">
      <c r="A3987" s="19" t="s">
        <v>4490</v>
      </c>
      <c r="B3987" s="19" t="s">
        <v>4491</v>
      </c>
      <c r="C3987" s="19" t="s">
        <v>3600</v>
      </c>
      <c r="D3987" s="19" t="s">
        <v>4798</v>
      </c>
      <c r="E3987" s="20" t="s">
        <v>21</v>
      </c>
      <c r="F3987" s="19" t="s">
        <v>21</v>
      </c>
      <c r="G3987" s="180">
        <v>94479</v>
      </c>
      <c r="H3987" s="21" t="s">
        <v>5766</v>
      </c>
      <c r="I3987" s="19" t="s">
        <v>15692</v>
      </c>
      <c r="J3987" s="19" t="s">
        <v>23</v>
      </c>
      <c r="K3987" s="20" t="s">
        <v>14536</v>
      </c>
      <c r="L3987" s="19" t="s">
        <v>25</v>
      </c>
    </row>
    <row r="3988" spans="1:12" x14ac:dyDescent="0.25">
      <c r="A3988" s="19" t="s">
        <v>4490</v>
      </c>
      <c r="B3988" s="19" t="s">
        <v>4491</v>
      </c>
      <c r="C3988" s="19" t="s">
        <v>3600</v>
      </c>
      <c r="D3988" s="19" t="s">
        <v>4798</v>
      </c>
      <c r="E3988" s="20" t="s">
        <v>21</v>
      </c>
      <c r="F3988" s="19" t="s">
        <v>21</v>
      </c>
      <c r="G3988" s="180">
        <v>94606</v>
      </c>
      <c r="H3988" s="21" t="s">
        <v>5767</v>
      </c>
      <c r="I3988" s="19" t="s">
        <v>15692</v>
      </c>
      <c r="J3988" s="19" t="s">
        <v>9283</v>
      </c>
      <c r="K3988" s="20" t="s">
        <v>14537</v>
      </c>
      <c r="L3988" s="19" t="s">
        <v>25</v>
      </c>
    </row>
    <row r="3989" spans="1:12" x14ac:dyDescent="0.25">
      <c r="A3989" s="19" t="s">
        <v>4490</v>
      </c>
      <c r="B3989" s="19" t="s">
        <v>4491</v>
      </c>
      <c r="C3989" s="19" t="s">
        <v>3600</v>
      </c>
      <c r="D3989" s="19" t="s">
        <v>4798</v>
      </c>
      <c r="E3989" s="20" t="s">
        <v>21</v>
      </c>
      <c r="F3989" s="19" t="s">
        <v>21</v>
      </c>
      <c r="G3989" s="180">
        <v>94608</v>
      </c>
      <c r="H3989" s="21" t="s">
        <v>5769</v>
      </c>
      <c r="I3989" s="19" t="s">
        <v>15692</v>
      </c>
      <c r="J3989" s="19" t="s">
        <v>9283</v>
      </c>
      <c r="K3989" s="20" t="s">
        <v>14538</v>
      </c>
      <c r="L3989" s="19" t="s">
        <v>25</v>
      </c>
    </row>
    <row r="3990" spans="1:12" x14ac:dyDescent="0.25">
      <c r="A3990" s="19" t="s">
        <v>4490</v>
      </c>
      <c r="B3990" s="19" t="s">
        <v>4491</v>
      </c>
      <c r="C3990" s="19" t="s">
        <v>3600</v>
      </c>
      <c r="D3990" s="19" t="s">
        <v>4798</v>
      </c>
      <c r="E3990" s="20" t="s">
        <v>21</v>
      </c>
      <c r="F3990" s="19" t="s">
        <v>21</v>
      </c>
      <c r="G3990" s="180">
        <v>94610</v>
      </c>
      <c r="H3990" s="21" t="s">
        <v>5770</v>
      </c>
      <c r="I3990" s="19" t="s">
        <v>15692</v>
      </c>
      <c r="J3990" s="19" t="s">
        <v>9283</v>
      </c>
      <c r="K3990" s="20" t="s">
        <v>14539</v>
      </c>
      <c r="L3990" s="19" t="s">
        <v>25</v>
      </c>
    </row>
    <row r="3991" spans="1:12" x14ac:dyDescent="0.25">
      <c r="A3991" s="19" t="s">
        <v>4490</v>
      </c>
      <c r="B3991" s="19" t="s">
        <v>4491</v>
      </c>
      <c r="C3991" s="19" t="s">
        <v>3600</v>
      </c>
      <c r="D3991" s="19" t="s">
        <v>4798</v>
      </c>
      <c r="E3991" s="20" t="s">
        <v>21</v>
      </c>
      <c r="F3991" s="19" t="s">
        <v>21</v>
      </c>
      <c r="G3991" s="180">
        <v>94612</v>
      </c>
      <c r="H3991" s="21" t="s">
        <v>5771</v>
      </c>
      <c r="I3991" s="19" t="s">
        <v>15692</v>
      </c>
      <c r="J3991" s="19" t="s">
        <v>9283</v>
      </c>
      <c r="K3991" s="20" t="s">
        <v>14540</v>
      </c>
      <c r="L3991" s="19" t="s">
        <v>25</v>
      </c>
    </row>
    <row r="3992" spans="1:12" x14ac:dyDescent="0.25">
      <c r="A3992" s="19" t="s">
        <v>4490</v>
      </c>
      <c r="B3992" s="19" t="s">
        <v>4491</v>
      </c>
      <c r="C3992" s="19" t="s">
        <v>3600</v>
      </c>
      <c r="D3992" s="19" t="s">
        <v>4798</v>
      </c>
      <c r="E3992" s="20" t="s">
        <v>21</v>
      </c>
      <c r="F3992" s="19" t="s">
        <v>21</v>
      </c>
      <c r="G3992" s="180">
        <v>94614</v>
      </c>
      <c r="H3992" s="21" t="s">
        <v>5772</v>
      </c>
      <c r="I3992" s="19" t="s">
        <v>15692</v>
      </c>
      <c r="J3992" s="19" t="s">
        <v>9283</v>
      </c>
      <c r="K3992" s="20" t="s">
        <v>2118</v>
      </c>
      <c r="L3992" s="19" t="s">
        <v>25</v>
      </c>
    </row>
    <row r="3993" spans="1:12" ht="27" x14ac:dyDescent="0.25">
      <c r="A3993" s="19" t="s">
        <v>4490</v>
      </c>
      <c r="B3993" s="19" t="s">
        <v>4491</v>
      </c>
      <c r="C3993" s="19" t="s">
        <v>3600</v>
      </c>
      <c r="D3993" s="19" t="s">
        <v>4798</v>
      </c>
      <c r="E3993" s="20" t="s">
        <v>21</v>
      </c>
      <c r="F3993" s="19" t="s">
        <v>21</v>
      </c>
      <c r="G3993" s="180">
        <v>94615</v>
      </c>
      <c r="H3993" s="21" t="s">
        <v>5773</v>
      </c>
      <c r="I3993" s="19" t="s">
        <v>15692</v>
      </c>
      <c r="J3993" s="19" t="s">
        <v>9283</v>
      </c>
      <c r="K3993" s="20" t="s">
        <v>14541</v>
      </c>
      <c r="L3993" s="19" t="s">
        <v>25</v>
      </c>
    </row>
    <row r="3994" spans="1:12" x14ac:dyDescent="0.25">
      <c r="A3994" s="19" t="s">
        <v>4490</v>
      </c>
      <c r="B3994" s="19" t="s">
        <v>4491</v>
      </c>
      <c r="C3994" s="19" t="s">
        <v>3600</v>
      </c>
      <c r="D3994" s="19" t="s">
        <v>4798</v>
      </c>
      <c r="E3994" s="20" t="s">
        <v>21</v>
      </c>
      <c r="F3994" s="19" t="s">
        <v>21</v>
      </c>
      <c r="G3994" s="180">
        <v>94616</v>
      </c>
      <c r="H3994" s="21" t="s">
        <v>5774</v>
      </c>
      <c r="I3994" s="19" t="s">
        <v>15692</v>
      </c>
      <c r="J3994" s="19" t="s">
        <v>9283</v>
      </c>
      <c r="K3994" s="20" t="s">
        <v>14542</v>
      </c>
      <c r="L3994" s="19" t="s">
        <v>25</v>
      </c>
    </row>
    <row r="3995" spans="1:12" ht="27" x14ac:dyDescent="0.25">
      <c r="A3995" s="19" t="s">
        <v>4490</v>
      </c>
      <c r="B3995" s="19" t="s">
        <v>4491</v>
      </c>
      <c r="C3995" s="19" t="s">
        <v>3600</v>
      </c>
      <c r="D3995" s="19" t="s">
        <v>4798</v>
      </c>
      <c r="E3995" s="20" t="s">
        <v>21</v>
      </c>
      <c r="F3995" s="19" t="s">
        <v>21</v>
      </c>
      <c r="G3995" s="180">
        <v>94617</v>
      </c>
      <c r="H3995" s="21" t="s">
        <v>5775</v>
      </c>
      <c r="I3995" s="19" t="s">
        <v>15692</v>
      </c>
      <c r="J3995" s="19" t="s">
        <v>9283</v>
      </c>
      <c r="K3995" s="20" t="s">
        <v>14543</v>
      </c>
      <c r="L3995" s="19" t="s">
        <v>25</v>
      </c>
    </row>
    <row r="3996" spans="1:12" x14ac:dyDescent="0.25">
      <c r="A3996" s="19" t="s">
        <v>4490</v>
      </c>
      <c r="B3996" s="19" t="s">
        <v>4491</v>
      </c>
      <c r="C3996" s="19" t="s">
        <v>3600</v>
      </c>
      <c r="D3996" s="19" t="s">
        <v>4798</v>
      </c>
      <c r="E3996" s="20" t="s">
        <v>21</v>
      </c>
      <c r="F3996" s="19" t="s">
        <v>21</v>
      </c>
      <c r="G3996" s="180">
        <v>94618</v>
      </c>
      <c r="H3996" s="21" t="s">
        <v>5776</v>
      </c>
      <c r="I3996" s="19" t="s">
        <v>15692</v>
      </c>
      <c r="J3996" s="19" t="s">
        <v>9283</v>
      </c>
      <c r="K3996" s="20" t="s">
        <v>14544</v>
      </c>
      <c r="L3996" s="19" t="s">
        <v>25</v>
      </c>
    </row>
    <row r="3997" spans="1:12" ht="27" x14ac:dyDescent="0.25">
      <c r="A3997" s="19" t="s">
        <v>4490</v>
      </c>
      <c r="B3997" s="19" t="s">
        <v>4491</v>
      </c>
      <c r="C3997" s="19" t="s">
        <v>3600</v>
      </c>
      <c r="D3997" s="19" t="s">
        <v>4798</v>
      </c>
      <c r="E3997" s="20" t="s">
        <v>21</v>
      </c>
      <c r="F3997" s="19" t="s">
        <v>21</v>
      </c>
      <c r="G3997" s="180">
        <v>94620</v>
      </c>
      <c r="H3997" s="21" t="s">
        <v>5777</v>
      </c>
      <c r="I3997" s="19" t="s">
        <v>15692</v>
      </c>
      <c r="J3997" s="19" t="s">
        <v>9283</v>
      </c>
      <c r="K3997" s="20" t="s">
        <v>14545</v>
      </c>
      <c r="L3997" s="19" t="s">
        <v>25</v>
      </c>
    </row>
    <row r="3998" spans="1:12" x14ac:dyDescent="0.25">
      <c r="A3998" s="19" t="s">
        <v>4490</v>
      </c>
      <c r="B3998" s="19" t="s">
        <v>4491</v>
      </c>
      <c r="C3998" s="19" t="s">
        <v>3600</v>
      </c>
      <c r="D3998" s="19" t="s">
        <v>4798</v>
      </c>
      <c r="E3998" s="20" t="s">
        <v>21</v>
      </c>
      <c r="F3998" s="19" t="s">
        <v>21</v>
      </c>
      <c r="G3998" s="180">
        <v>94622</v>
      </c>
      <c r="H3998" s="21" t="s">
        <v>5778</v>
      </c>
      <c r="I3998" s="19" t="s">
        <v>15692</v>
      </c>
      <c r="J3998" s="19" t="s">
        <v>9283</v>
      </c>
      <c r="K3998" s="20" t="s">
        <v>14546</v>
      </c>
      <c r="L3998" s="19" t="s">
        <v>25</v>
      </c>
    </row>
    <row r="3999" spans="1:12" x14ac:dyDescent="0.25">
      <c r="A3999" s="19" t="s">
        <v>4490</v>
      </c>
      <c r="B3999" s="19" t="s">
        <v>4491</v>
      </c>
      <c r="C3999" s="19" t="s">
        <v>3600</v>
      </c>
      <c r="D3999" s="19" t="s">
        <v>4798</v>
      </c>
      <c r="E3999" s="20" t="s">
        <v>21</v>
      </c>
      <c r="F3999" s="19" t="s">
        <v>21</v>
      </c>
      <c r="G3999" s="180">
        <v>94623</v>
      </c>
      <c r="H3999" s="21" t="s">
        <v>5779</v>
      </c>
      <c r="I3999" s="19" t="s">
        <v>15692</v>
      </c>
      <c r="J3999" s="19" t="s">
        <v>9283</v>
      </c>
      <c r="K3999" s="20" t="s">
        <v>14547</v>
      </c>
      <c r="L3999" s="19" t="s">
        <v>25</v>
      </c>
    </row>
    <row r="4000" spans="1:12" x14ac:dyDescent="0.25">
      <c r="A4000" s="19" t="s">
        <v>4490</v>
      </c>
      <c r="B4000" s="19" t="s">
        <v>4491</v>
      </c>
      <c r="C4000" s="19" t="s">
        <v>3600</v>
      </c>
      <c r="D4000" s="19" t="s">
        <v>4798</v>
      </c>
      <c r="E4000" s="20" t="s">
        <v>21</v>
      </c>
      <c r="F4000" s="19" t="s">
        <v>21</v>
      </c>
      <c r="G4000" s="180">
        <v>94624</v>
      </c>
      <c r="H4000" s="21" t="s">
        <v>5781</v>
      </c>
      <c r="I4000" s="19" t="s">
        <v>15692</v>
      </c>
      <c r="J4000" s="19" t="s">
        <v>9283</v>
      </c>
      <c r="K4000" s="20" t="s">
        <v>14548</v>
      </c>
      <c r="L4000" s="19" t="s">
        <v>25</v>
      </c>
    </row>
    <row r="4001" spans="1:12" x14ac:dyDescent="0.25">
      <c r="A4001" s="19" t="s">
        <v>4490</v>
      </c>
      <c r="B4001" s="19" t="s">
        <v>4491</v>
      </c>
      <c r="C4001" s="19" t="s">
        <v>3600</v>
      </c>
      <c r="D4001" s="19" t="s">
        <v>4798</v>
      </c>
      <c r="E4001" s="20" t="s">
        <v>21</v>
      </c>
      <c r="F4001" s="19" t="s">
        <v>21</v>
      </c>
      <c r="G4001" s="180">
        <v>94625</v>
      </c>
      <c r="H4001" s="21" t="s">
        <v>5782</v>
      </c>
      <c r="I4001" s="19" t="s">
        <v>15692</v>
      </c>
      <c r="J4001" s="19" t="s">
        <v>9283</v>
      </c>
      <c r="K4001" s="20" t="s">
        <v>14549</v>
      </c>
      <c r="L4001" s="19" t="s">
        <v>25</v>
      </c>
    </row>
    <row r="4002" spans="1:12" ht="27" x14ac:dyDescent="0.25">
      <c r="A4002" s="19" t="s">
        <v>4490</v>
      </c>
      <c r="B4002" s="19" t="s">
        <v>4491</v>
      </c>
      <c r="C4002" s="19" t="s">
        <v>3600</v>
      </c>
      <c r="D4002" s="19" t="s">
        <v>4798</v>
      </c>
      <c r="E4002" s="20" t="s">
        <v>21</v>
      </c>
      <c r="F4002" s="19" t="s">
        <v>21</v>
      </c>
      <c r="G4002" s="180">
        <v>94656</v>
      </c>
      <c r="H4002" s="21" t="s">
        <v>5783</v>
      </c>
      <c r="I4002" s="19" t="s">
        <v>15692</v>
      </c>
      <c r="J4002" s="19" t="s">
        <v>23</v>
      </c>
      <c r="K4002" s="20" t="s">
        <v>10619</v>
      </c>
      <c r="L4002" s="19" t="s">
        <v>25</v>
      </c>
    </row>
    <row r="4003" spans="1:12" x14ac:dyDescent="0.25">
      <c r="A4003" s="19" t="s">
        <v>4490</v>
      </c>
      <c r="B4003" s="19" t="s">
        <v>4491</v>
      </c>
      <c r="C4003" s="19" t="s">
        <v>3600</v>
      </c>
      <c r="D4003" s="19" t="s">
        <v>4798</v>
      </c>
      <c r="E4003" s="20" t="s">
        <v>21</v>
      </c>
      <c r="F4003" s="19" t="s">
        <v>21</v>
      </c>
      <c r="G4003" s="180">
        <v>94657</v>
      </c>
      <c r="H4003" s="21" t="s">
        <v>5784</v>
      </c>
      <c r="I4003" s="19" t="s">
        <v>15692</v>
      </c>
      <c r="J4003" s="19" t="s">
        <v>23</v>
      </c>
      <c r="K4003" s="20" t="s">
        <v>2619</v>
      </c>
      <c r="L4003" s="19" t="s">
        <v>25</v>
      </c>
    </row>
    <row r="4004" spans="1:12" ht="27" x14ac:dyDescent="0.25">
      <c r="A4004" s="19" t="s">
        <v>4490</v>
      </c>
      <c r="B4004" s="19" t="s">
        <v>4491</v>
      </c>
      <c r="C4004" s="19" t="s">
        <v>3600</v>
      </c>
      <c r="D4004" s="19" t="s">
        <v>4798</v>
      </c>
      <c r="E4004" s="20" t="s">
        <v>21</v>
      </c>
      <c r="F4004" s="19" t="s">
        <v>21</v>
      </c>
      <c r="G4004" s="180">
        <v>94658</v>
      </c>
      <c r="H4004" s="21" t="s">
        <v>5785</v>
      </c>
      <c r="I4004" s="19" t="s">
        <v>15692</v>
      </c>
      <c r="J4004" s="19" t="s">
        <v>23</v>
      </c>
      <c r="K4004" s="20" t="s">
        <v>7869</v>
      </c>
      <c r="L4004" s="19" t="s">
        <v>25</v>
      </c>
    </row>
    <row r="4005" spans="1:12" x14ac:dyDescent="0.25">
      <c r="A4005" s="19" t="s">
        <v>4490</v>
      </c>
      <c r="B4005" s="19" t="s">
        <v>4491</v>
      </c>
      <c r="C4005" s="19" t="s">
        <v>3600</v>
      </c>
      <c r="D4005" s="19" t="s">
        <v>4798</v>
      </c>
      <c r="E4005" s="20" t="s">
        <v>21</v>
      </c>
      <c r="F4005" s="19" t="s">
        <v>21</v>
      </c>
      <c r="G4005" s="180">
        <v>94659</v>
      </c>
      <c r="H4005" s="21" t="s">
        <v>5787</v>
      </c>
      <c r="I4005" s="19" t="s">
        <v>15692</v>
      </c>
      <c r="J4005" s="19" t="s">
        <v>23</v>
      </c>
      <c r="K4005" s="20" t="s">
        <v>5941</v>
      </c>
      <c r="L4005" s="19" t="s">
        <v>25</v>
      </c>
    </row>
    <row r="4006" spans="1:12" ht="27" x14ac:dyDescent="0.25">
      <c r="A4006" s="19" t="s">
        <v>4490</v>
      </c>
      <c r="B4006" s="19" t="s">
        <v>4491</v>
      </c>
      <c r="C4006" s="19" t="s">
        <v>3600</v>
      </c>
      <c r="D4006" s="19" t="s">
        <v>4798</v>
      </c>
      <c r="E4006" s="20" t="s">
        <v>21</v>
      </c>
      <c r="F4006" s="19" t="s">
        <v>21</v>
      </c>
      <c r="G4006" s="180">
        <v>94660</v>
      </c>
      <c r="H4006" s="21" t="s">
        <v>5789</v>
      </c>
      <c r="I4006" s="19" t="s">
        <v>15692</v>
      </c>
      <c r="J4006" s="19" t="s">
        <v>23</v>
      </c>
      <c r="K4006" s="20" t="s">
        <v>1043</v>
      </c>
      <c r="L4006" s="19" t="s">
        <v>25</v>
      </c>
    </row>
    <row r="4007" spans="1:12" x14ac:dyDescent="0.25">
      <c r="A4007" s="19" t="s">
        <v>4490</v>
      </c>
      <c r="B4007" s="19" t="s">
        <v>4491</v>
      </c>
      <c r="C4007" s="19" t="s">
        <v>3600</v>
      </c>
      <c r="D4007" s="19" t="s">
        <v>4798</v>
      </c>
      <c r="E4007" s="20" t="s">
        <v>21</v>
      </c>
      <c r="F4007" s="19" t="s">
        <v>21</v>
      </c>
      <c r="G4007" s="180">
        <v>94661</v>
      </c>
      <c r="H4007" s="21" t="s">
        <v>5791</v>
      </c>
      <c r="I4007" s="19" t="s">
        <v>15692</v>
      </c>
      <c r="J4007" s="19" t="s">
        <v>23</v>
      </c>
      <c r="K4007" s="20" t="s">
        <v>537</v>
      </c>
      <c r="L4007" s="19" t="s">
        <v>25</v>
      </c>
    </row>
    <row r="4008" spans="1:12" ht="27" x14ac:dyDescent="0.25">
      <c r="A4008" s="19" t="s">
        <v>4490</v>
      </c>
      <c r="B4008" s="19" t="s">
        <v>4491</v>
      </c>
      <c r="C4008" s="19" t="s">
        <v>3600</v>
      </c>
      <c r="D4008" s="19" t="s">
        <v>4798</v>
      </c>
      <c r="E4008" s="20" t="s">
        <v>21</v>
      </c>
      <c r="F4008" s="19" t="s">
        <v>21</v>
      </c>
      <c r="G4008" s="180">
        <v>94662</v>
      </c>
      <c r="H4008" s="21" t="s">
        <v>5792</v>
      </c>
      <c r="I4008" s="19" t="s">
        <v>15692</v>
      </c>
      <c r="J4008" s="19" t="s">
        <v>23</v>
      </c>
      <c r="K4008" s="20" t="s">
        <v>7478</v>
      </c>
      <c r="L4008" s="19" t="s">
        <v>25</v>
      </c>
    </row>
    <row r="4009" spans="1:12" x14ac:dyDescent="0.25">
      <c r="A4009" s="19" t="s">
        <v>4490</v>
      </c>
      <c r="B4009" s="19" t="s">
        <v>4491</v>
      </c>
      <c r="C4009" s="19" t="s">
        <v>3600</v>
      </c>
      <c r="D4009" s="19" t="s">
        <v>4798</v>
      </c>
      <c r="E4009" s="20" t="s">
        <v>21</v>
      </c>
      <c r="F4009" s="19" t="s">
        <v>21</v>
      </c>
      <c r="G4009" s="180">
        <v>94663</v>
      </c>
      <c r="H4009" s="21" t="s">
        <v>5793</v>
      </c>
      <c r="I4009" s="19" t="s">
        <v>15692</v>
      </c>
      <c r="J4009" s="19" t="s">
        <v>23</v>
      </c>
      <c r="K4009" s="20" t="s">
        <v>10638</v>
      </c>
      <c r="L4009" s="19" t="s">
        <v>25</v>
      </c>
    </row>
    <row r="4010" spans="1:12" ht="27" x14ac:dyDescent="0.25">
      <c r="A4010" s="19" t="s">
        <v>4490</v>
      </c>
      <c r="B4010" s="19" t="s">
        <v>4491</v>
      </c>
      <c r="C4010" s="19" t="s">
        <v>3600</v>
      </c>
      <c r="D4010" s="19" t="s">
        <v>4798</v>
      </c>
      <c r="E4010" s="20" t="s">
        <v>21</v>
      </c>
      <c r="F4010" s="19" t="s">
        <v>21</v>
      </c>
      <c r="G4010" s="180">
        <v>94664</v>
      </c>
      <c r="H4010" s="21" t="s">
        <v>5795</v>
      </c>
      <c r="I4010" s="19" t="s">
        <v>15692</v>
      </c>
      <c r="J4010" s="19" t="s">
        <v>23</v>
      </c>
      <c r="K4010" s="20" t="s">
        <v>969</v>
      </c>
      <c r="L4010" s="19" t="s">
        <v>25</v>
      </c>
    </row>
    <row r="4011" spans="1:12" x14ac:dyDescent="0.25">
      <c r="A4011" s="19" t="s">
        <v>4490</v>
      </c>
      <c r="B4011" s="19" t="s">
        <v>4491</v>
      </c>
      <c r="C4011" s="19" t="s">
        <v>3600</v>
      </c>
      <c r="D4011" s="19" t="s">
        <v>4798</v>
      </c>
      <c r="E4011" s="20" t="s">
        <v>21</v>
      </c>
      <c r="F4011" s="19" t="s">
        <v>21</v>
      </c>
      <c r="G4011" s="180">
        <v>94665</v>
      </c>
      <c r="H4011" s="21" t="s">
        <v>5797</v>
      </c>
      <c r="I4011" s="19" t="s">
        <v>15692</v>
      </c>
      <c r="J4011" s="19" t="s">
        <v>23</v>
      </c>
      <c r="K4011" s="20" t="s">
        <v>14419</v>
      </c>
      <c r="L4011" s="19" t="s">
        <v>25</v>
      </c>
    </row>
    <row r="4012" spans="1:12" ht="27" x14ac:dyDescent="0.25">
      <c r="A4012" s="19" t="s">
        <v>4490</v>
      </c>
      <c r="B4012" s="19" t="s">
        <v>4491</v>
      </c>
      <c r="C4012" s="19" t="s">
        <v>3600</v>
      </c>
      <c r="D4012" s="19" t="s">
        <v>4798</v>
      </c>
      <c r="E4012" s="20" t="s">
        <v>21</v>
      </c>
      <c r="F4012" s="19" t="s">
        <v>21</v>
      </c>
      <c r="G4012" s="180">
        <v>94666</v>
      </c>
      <c r="H4012" s="21" t="s">
        <v>5798</v>
      </c>
      <c r="I4012" s="19" t="s">
        <v>15692</v>
      </c>
      <c r="J4012" s="19" t="s">
        <v>23</v>
      </c>
      <c r="K4012" s="20" t="s">
        <v>10726</v>
      </c>
      <c r="L4012" s="19" t="s">
        <v>25</v>
      </c>
    </row>
    <row r="4013" spans="1:12" x14ac:dyDescent="0.25">
      <c r="A4013" s="19" t="s">
        <v>4490</v>
      </c>
      <c r="B4013" s="19" t="s">
        <v>4491</v>
      </c>
      <c r="C4013" s="19" t="s">
        <v>3600</v>
      </c>
      <c r="D4013" s="19" t="s">
        <v>4798</v>
      </c>
      <c r="E4013" s="20" t="s">
        <v>21</v>
      </c>
      <c r="F4013" s="19" t="s">
        <v>21</v>
      </c>
      <c r="G4013" s="180">
        <v>94667</v>
      </c>
      <c r="H4013" s="21" t="s">
        <v>5800</v>
      </c>
      <c r="I4013" s="19" t="s">
        <v>15692</v>
      </c>
      <c r="J4013" s="19" t="s">
        <v>23</v>
      </c>
      <c r="K4013" s="20" t="s">
        <v>6410</v>
      </c>
      <c r="L4013" s="19" t="s">
        <v>25</v>
      </c>
    </row>
    <row r="4014" spans="1:12" ht="27" x14ac:dyDescent="0.25">
      <c r="A4014" s="19" t="s">
        <v>4490</v>
      </c>
      <c r="B4014" s="19" t="s">
        <v>4491</v>
      </c>
      <c r="C4014" s="19" t="s">
        <v>3600</v>
      </c>
      <c r="D4014" s="19" t="s">
        <v>4798</v>
      </c>
      <c r="E4014" s="20" t="s">
        <v>21</v>
      </c>
      <c r="F4014" s="19" t="s">
        <v>21</v>
      </c>
      <c r="G4014" s="180">
        <v>94668</v>
      </c>
      <c r="H4014" s="21" t="s">
        <v>5802</v>
      </c>
      <c r="I4014" s="19" t="s">
        <v>15692</v>
      </c>
      <c r="J4014" s="19" t="s">
        <v>23</v>
      </c>
      <c r="K4014" s="20" t="s">
        <v>14550</v>
      </c>
      <c r="L4014" s="19" t="s">
        <v>25</v>
      </c>
    </row>
    <row r="4015" spans="1:12" x14ac:dyDescent="0.25">
      <c r="A4015" s="19" t="s">
        <v>4490</v>
      </c>
      <c r="B4015" s="19" t="s">
        <v>4491</v>
      </c>
      <c r="C4015" s="19" t="s">
        <v>3600</v>
      </c>
      <c r="D4015" s="19" t="s">
        <v>4798</v>
      </c>
      <c r="E4015" s="20" t="s">
        <v>21</v>
      </c>
      <c r="F4015" s="19" t="s">
        <v>21</v>
      </c>
      <c r="G4015" s="180">
        <v>94669</v>
      </c>
      <c r="H4015" s="21" t="s">
        <v>5803</v>
      </c>
      <c r="I4015" s="19" t="s">
        <v>15692</v>
      </c>
      <c r="J4015" s="19" t="s">
        <v>23</v>
      </c>
      <c r="K4015" s="20" t="s">
        <v>5844</v>
      </c>
      <c r="L4015" s="19" t="s">
        <v>25</v>
      </c>
    </row>
    <row r="4016" spans="1:12" ht="27" x14ac:dyDescent="0.25">
      <c r="A4016" s="19" t="s">
        <v>4490</v>
      </c>
      <c r="B4016" s="19" t="s">
        <v>4491</v>
      </c>
      <c r="C4016" s="19" t="s">
        <v>3600</v>
      </c>
      <c r="D4016" s="19" t="s">
        <v>4798</v>
      </c>
      <c r="E4016" s="20" t="s">
        <v>21</v>
      </c>
      <c r="F4016" s="19" t="s">
        <v>21</v>
      </c>
      <c r="G4016" s="180">
        <v>94670</v>
      </c>
      <c r="H4016" s="21" t="s">
        <v>5805</v>
      </c>
      <c r="I4016" s="19" t="s">
        <v>15692</v>
      </c>
      <c r="J4016" s="19" t="s">
        <v>23</v>
      </c>
      <c r="K4016" s="20" t="s">
        <v>14551</v>
      </c>
      <c r="L4016" s="19" t="s">
        <v>25</v>
      </c>
    </row>
    <row r="4017" spans="1:12" x14ac:dyDescent="0.25">
      <c r="A4017" s="19" t="s">
        <v>4490</v>
      </c>
      <c r="B4017" s="19" t="s">
        <v>4491</v>
      </c>
      <c r="C4017" s="19" t="s">
        <v>3600</v>
      </c>
      <c r="D4017" s="19" t="s">
        <v>4798</v>
      </c>
      <c r="E4017" s="20" t="s">
        <v>21</v>
      </c>
      <c r="F4017" s="19" t="s">
        <v>21</v>
      </c>
      <c r="G4017" s="180">
        <v>94671</v>
      </c>
      <c r="H4017" s="21" t="s">
        <v>5806</v>
      </c>
      <c r="I4017" s="19" t="s">
        <v>15692</v>
      </c>
      <c r="J4017" s="19" t="s">
        <v>23</v>
      </c>
      <c r="K4017" s="20" t="s">
        <v>7997</v>
      </c>
      <c r="L4017" s="19" t="s">
        <v>25</v>
      </c>
    </row>
    <row r="4018" spans="1:12" ht="27" x14ac:dyDescent="0.25">
      <c r="A4018" s="19" t="s">
        <v>4490</v>
      </c>
      <c r="B4018" s="19" t="s">
        <v>4491</v>
      </c>
      <c r="C4018" s="19" t="s">
        <v>3600</v>
      </c>
      <c r="D4018" s="19" t="s">
        <v>4798</v>
      </c>
      <c r="E4018" s="20" t="s">
        <v>21</v>
      </c>
      <c r="F4018" s="19" t="s">
        <v>21</v>
      </c>
      <c r="G4018" s="180">
        <v>94672</v>
      </c>
      <c r="H4018" s="21" t="s">
        <v>5808</v>
      </c>
      <c r="I4018" s="19" t="s">
        <v>15692</v>
      </c>
      <c r="J4018" s="19" t="s">
        <v>23</v>
      </c>
      <c r="K4018" s="20" t="s">
        <v>13739</v>
      </c>
      <c r="L4018" s="19" t="s">
        <v>25</v>
      </c>
    </row>
    <row r="4019" spans="1:12" x14ac:dyDescent="0.25">
      <c r="A4019" s="19" t="s">
        <v>4490</v>
      </c>
      <c r="B4019" s="19" t="s">
        <v>4491</v>
      </c>
      <c r="C4019" s="19" t="s">
        <v>3600</v>
      </c>
      <c r="D4019" s="19" t="s">
        <v>4798</v>
      </c>
      <c r="E4019" s="20" t="s">
        <v>21</v>
      </c>
      <c r="F4019" s="19" t="s">
        <v>21</v>
      </c>
      <c r="G4019" s="180">
        <v>94673</v>
      </c>
      <c r="H4019" s="21" t="s">
        <v>5809</v>
      </c>
      <c r="I4019" s="19" t="s">
        <v>15692</v>
      </c>
      <c r="J4019" s="19" t="s">
        <v>23</v>
      </c>
      <c r="K4019" s="20" t="s">
        <v>5161</v>
      </c>
      <c r="L4019" s="19" t="s">
        <v>25</v>
      </c>
    </row>
    <row r="4020" spans="1:12" x14ac:dyDescent="0.25">
      <c r="A4020" s="19" t="s">
        <v>4490</v>
      </c>
      <c r="B4020" s="19" t="s">
        <v>4491</v>
      </c>
      <c r="C4020" s="19" t="s">
        <v>3600</v>
      </c>
      <c r="D4020" s="19" t="s">
        <v>4798</v>
      </c>
      <c r="E4020" s="20" t="s">
        <v>21</v>
      </c>
      <c r="F4020" s="19" t="s">
        <v>21</v>
      </c>
      <c r="G4020" s="180">
        <v>94674</v>
      </c>
      <c r="H4020" s="21" t="s">
        <v>5811</v>
      </c>
      <c r="I4020" s="19" t="s">
        <v>15692</v>
      </c>
      <c r="J4020" s="19" t="s">
        <v>23</v>
      </c>
      <c r="K4020" s="20" t="s">
        <v>11398</v>
      </c>
      <c r="L4020" s="19" t="s">
        <v>25</v>
      </c>
    </row>
    <row r="4021" spans="1:12" x14ac:dyDescent="0.25">
      <c r="A4021" s="19" t="s">
        <v>4490</v>
      </c>
      <c r="B4021" s="19" t="s">
        <v>4491</v>
      </c>
      <c r="C4021" s="19" t="s">
        <v>3600</v>
      </c>
      <c r="D4021" s="19" t="s">
        <v>4798</v>
      </c>
      <c r="E4021" s="20" t="s">
        <v>21</v>
      </c>
      <c r="F4021" s="19" t="s">
        <v>21</v>
      </c>
      <c r="G4021" s="180">
        <v>94675</v>
      </c>
      <c r="H4021" s="21" t="s">
        <v>5812</v>
      </c>
      <c r="I4021" s="19" t="s">
        <v>15692</v>
      </c>
      <c r="J4021" s="19" t="s">
        <v>23</v>
      </c>
      <c r="K4021" s="20" t="s">
        <v>11284</v>
      </c>
      <c r="L4021" s="19" t="s">
        <v>25</v>
      </c>
    </row>
    <row r="4022" spans="1:12" x14ac:dyDescent="0.25">
      <c r="A4022" s="19" t="s">
        <v>4490</v>
      </c>
      <c r="B4022" s="19" t="s">
        <v>4491</v>
      </c>
      <c r="C4022" s="19" t="s">
        <v>3600</v>
      </c>
      <c r="D4022" s="19" t="s">
        <v>4798</v>
      </c>
      <c r="E4022" s="20" t="s">
        <v>21</v>
      </c>
      <c r="F4022" s="19" t="s">
        <v>21</v>
      </c>
      <c r="G4022" s="180">
        <v>94676</v>
      </c>
      <c r="H4022" s="21" t="s">
        <v>5814</v>
      </c>
      <c r="I4022" s="19" t="s">
        <v>15692</v>
      </c>
      <c r="J4022" s="19" t="s">
        <v>23</v>
      </c>
      <c r="K4022" s="20" t="s">
        <v>9096</v>
      </c>
      <c r="L4022" s="19" t="s">
        <v>25</v>
      </c>
    </row>
    <row r="4023" spans="1:12" x14ac:dyDescent="0.25">
      <c r="A4023" s="19" t="s">
        <v>4490</v>
      </c>
      <c r="B4023" s="19" t="s">
        <v>4491</v>
      </c>
      <c r="C4023" s="19" t="s">
        <v>3600</v>
      </c>
      <c r="D4023" s="19" t="s">
        <v>4798</v>
      </c>
      <c r="E4023" s="20" t="s">
        <v>21</v>
      </c>
      <c r="F4023" s="19" t="s">
        <v>21</v>
      </c>
      <c r="G4023" s="180">
        <v>94677</v>
      </c>
      <c r="H4023" s="21" t="s">
        <v>5816</v>
      </c>
      <c r="I4023" s="19" t="s">
        <v>15692</v>
      </c>
      <c r="J4023" s="19" t="s">
        <v>23</v>
      </c>
      <c r="K4023" s="20" t="s">
        <v>9641</v>
      </c>
      <c r="L4023" s="19" t="s">
        <v>25</v>
      </c>
    </row>
    <row r="4024" spans="1:12" x14ac:dyDescent="0.25">
      <c r="A4024" s="19" t="s">
        <v>4490</v>
      </c>
      <c r="B4024" s="19" t="s">
        <v>4491</v>
      </c>
      <c r="C4024" s="19" t="s">
        <v>3600</v>
      </c>
      <c r="D4024" s="19" t="s">
        <v>4798</v>
      </c>
      <c r="E4024" s="20" t="s">
        <v>21</v>
      </c>
      <c r="F4024" s="19" t="s">
        <v>21</v>
      </c>
      <c r="G4024" s="180">
        <v>94678</v>
      </c>
      <c r="H4024" s="21" t="s">
        <v>5817</v>
      </c>
      <c r="I4024" s="19" t="s">
        <v>15692</v>
      </c>
      <c r="J4024" s="19" t="s">
        <v>23</v>
      </c>
      <c r="K4024" s="20" t="s">
        <v>11525</v>
      </c>
      <c r="L4024" s="19" t="s">
        <v>25</v>
      </c>
    </row>
    <row r="4025" spans="1:12" x14ac:dyDescent="0.25">
      <c r="A4025" s="19" t="s">
        <v>4490</v>
      </c>
      <c r="B4025" s="19" t="s">
        <v>4491</v>
      </c>
      <c r="C4025" s="19" t="s">
        <v>3600</v>
      </c>
      <c r="D4025" s="19" t="s">
        <v>4798</v>
      </c>
      <c r="E4025" s="20" t="s">
        <v>21</v>
      </c>
      <c r="F4025" s="19" t="s">
        <v>21</v>
      </c>
      <c r="G4025" s="180">
        <v>94679</v>
      </c>
      <c r="H4025" s="21" t="s">
        <v>5818</v>
      </c>
      <c r="I4025" s="19" t="s">
        <v>15692</v>
      </c>
      <c r="J4025" s="19" t="s">
        <v>23</v>
      </c>
      <c r="K4025" s="20" t="s">
        <v>925</v>
      </c>
      <c r="L4025" s="19" t="s">
        <v>25</v>
      </c>
    </row>
    <row r="4026" spans="1:12" x14ac:dyDescent="0.25">
      <c r="A4026" s="19" t="s">
        <v>4490</v>
      </c>
      <c r="B4026" s="19" t="s">
        <v>4491</v>
      </c>
      <c r="C4026" s="19" t="s">
        <v>3600</v>
      </c>
      <c r="D4026" s="19" t="s">
        <v>4798</v>
      </c>
      <c r="E4026" s="20" t="s">
        <v>21</v>
      </c>
      <c r="F4026" s="19" t="s">
        <v>21</v>
      </c>
      <c r="G4026" s="180">
        <v>94680</v>
      </c>
      <c r="H4026" s="21" t="s">
        <v>5820</v>
      </c>
      <c r="I4026" s="19" t="s">
        <v>15692</v>
      </c>
      <c r="J4026" s="19" t="s">
        <v>23</v>
      </c>
      <c r="K4026" s="20" t="s">
        <v>3467</v>
      </c>
      <c r="L4026" s="19" t="s">
        <v>25</v>
      </c>
    </row>
    <row r="4027" spans="1:12" x14ac:dyDescent="0.25">
      <c r="A4027" s="19" t="s">
        <v>4490</v>
      </c>
      <c r="B4027" s="19" t="s">
        <v>4491</v>
      </c>
      <c r="C4027" s="19" t="s">
        <v>3600</v>
      </c>
      <c r="D4027" s="19" t="s">
        <v>4798</v>
      </c>
      <c r="E4027" s="20" t="s">
        <v>21</v>
      </c>
      <c r="F4027" s="19" t="s">
        <v>21</v>
      </c>
      <c r="G4027" s="180">
        <v>94681</v>
      </c>
      <c r="H4027" s="21" t="s">
        <v>5821</v>
      </c>
      <c r="I4027" s="19" t="s">
        <v>15692</v>
      </c>
      <c r="J4027" s="19" t="s">
        <v>23</v>
      </c>
      <c r="K4027" s="20" t="s">
        <v>2984</v>
      </c>
      <c r="L4027" s="19" t="s">
        <v>25</v>
      </c>
    </row>
    <row r="4028" spans="1:12" x14ac:dyDescent="0.25">
      <c r="A4028" s="19" t="s">
        <v>4490</v>
      </c>
      <c r="B4028" s="19" t="s">
        <v>4491</v>
      </c>
      <c r="C4028" s="19" t="s">
        <v>3600</v>
      </c>
      <c r="D4028" s="19" t="s">
        <v>4798</v>
      </c>
      <c r="E4028" s="20" t="s">
        <v>21</v>
      </c>
      <c r="F4028" s="19" t="s">
        <v>21</v>
      </c>
      <c r="G4028" s="180">
        <v>94682</v>
      </c>
      <c r="H4028" s="21" t="s">
        <v>5822</v>
      </c>
      <c r="I4028" s="19" t="s">
        <v>15692</v>
      </c>
      <c r="J4028" s="19" t="s">
        <v>23</v>
      </c>
      <c r="K4028" s="20" t="s">
        <v>14552</v>
      </c>
      <c r="L4028" s="19" t="s">
        <v>25</v>
      </c>
    </row>
    <row r="4029" spans="1:12" x14ac:dyDescent="0.25">
      <c r="A4029" s="19" t="s">
        <v>4490</v>
      </c>
      <c r="B4029" s="19" t="s">
        <v>4491</v>
      </c>
      <c r="C4029" s="19" t="s">
        <v>3600</v>
      </c>
      <c r="D4029" s="19" t="s">
        <v>4798</v>
      </c>
      <c r="E4029" s="20" t="s">
        <v>21</v>
      </c>
      <c r="F4029" s="19" t="s">
        <v>21</v>
      </c>
      <c r="G4029" s="180">
        <v>94683</v>
      </c>
      <c r="H4029" s="21" t="s">
        <v>5823</v>
      </c>
      <c r="I4029" s="19" t="s">
        <v>15692</v>
      </c>
      <c r="J4029" s="19" t="s">
        <v>23</v>
      </c>
      <c r="K4029" s="20" t="s">
        <v>7806</v>
      </c>
      <c r="L4029" s="19" t="s">
        <v>25</v>
      </c>
    </row>
    <row r="4030" spans="1:12" x14ac:dyDescent="0.25">
      <c r="A4030" s="19" t="s">
        <v>4490</v>
      </c>
      <c r="B4030" s="19" t="s">
        <v>4491</v>
      </c>
      <c r="C4030" s="19" t="s">
        <v>3600</v>
      </c>
      <c r="D4030" s="19" t="s">
        <v>4798</v>
      </c>
      <c r="E4030" s="20" t="s">
        <v>21</v>
      </c>
      <c r="F4030" s="19" t="s">
        <v>21</v>
      </c>
      <c r="G4030" s="180">
        <v>94684</v>
      </c>
      <c r="H4030" s="21" t="s">
        <v>5824</v>
      </c>
      <c r="I4030" s="19" t="s">
        <v>15692</v>
      </c>
      <c r="J4030" s="19" t="s">
        <v>23</v>
      </c>
      <c r="K4030" s="20" t="s">
        <v>14553</v>
      </c>
      <c r="L4030" s="19" t="s">
        <v>25</v>
      </c>
    </row>
    <row r="4031" spans="1:12" x14ac:dyDescent="0.25">
      <c r="A4031" s="19" t="s">
        <v>4490</v>
      </c>
      <c r="B4031" s="19" t="s">
        <v>4491</v>
      </c>
      <c r="C4031" s="19" t="s">
        <v>3600</v>
      </c>
      <c r="D4031" s="19" t="s">
        <v>4798</v>
      </c>
      <c r="E4031" s="20" t="s">
        <v>21</v>
      </c>
      <c r="F4031" s="19" t="s">
        <v>21</v>
      </c>
      <c r="G4031" s="180">
        <v>94685</v>
      </c>
      <c r="H4031" s="21" t="s">
        <v>5826</v>
      </c>
      <c r="I4031" s="19" t="s">
        <v>15692</v>
      </c>
      <c r="J4031" s="19" t="s">
        <v>23</v>
      </c>
      <c r="K4031" s="20" t="s">
        <v>7336</v>
      </c>
      <c r="L4031" s="19" t="s">
        <v>25</v>
      </c>
    </row>
    <row r="4032" spans="1:12" x14ac:dyDescent="0.25">
      <c r="A4032" s="19" t="s">
        <v>4490</v>
      </c>
      <c r="B4032" s="19" t="s">
        <v>4491</v>
      </c>
      <c r="C4032" s="19" t="s">
        <v>3600</v>
      </c>
      <c r="D4032" s="19" t="s">
        <v>4798</v>
      </c>
      <c r="E4032" s="20" t="s">
        <v>21</v>
      </c>
      <c r="F4032" s="19" t="s">
        <v>21</v>
      </c>
      <c r="G4032" s="180">
        <v>94686</v>
      </c>
      <c r="H4032" s="21" t="s">
        <v>5827</v>
      </c>
      <c r="I4032" s="19" t="s">
        <v>15692</v>
      </c>
      <c r="J4032" s="19" t="s">
        <v>23</v>
      </c>
      <c r="K4032" s="20" t="s">
        <v>14554</v>
      </c>
      <c r="L4032" s="19" t="s">
        <v>25</v>
      </c>
    </row>
    <row r="4033" spans="1:12" x14ac:dyDescent="0.25">
      <c r="A4033" s="19" t="s">
        <v>4490</v>
      </c>
      <c r="B4033" s="19" t="s">
        <v>4491</v>
      </c>
      <c r="C4033" s="19" t="s">
        <v>3600</v>
      </c>
      <c r="D4033" s="19" t="s">
        <v>4798</v>
      </c>
      <c r="E4033" s="20" t="s">
        <v>21</v>
      </c>
      <c r="F4033" s="19" t="s">
        <v>21</v>
      </c>
      <c r="G4033" s="180">
        <v>94687</v>
      </c>
      <c r="H4033" s="21" t="s">
        <v>5828</v>
      </c>
      <c r="I4033" s="19" t="s">
        <v>15692</v>
      </c>
      <c r="J4033" s="19" t="s">
        <v>23</v>
      </c>
      <c r="K4033" s="20" t="s">
        <v>14555</v>
      </c>
      <c r="L4033" s="19" t="s">
        <v>25</v>
      </c>
    </row>
    <row r="4034" spans="1:12" x14ac:dyDescent="0.25">
      <c r="A4034" s="19" t="s">
        <v>4490</v>
      </c>
      <c r="B4034" s="19" t="s">
        <v>4491</v>
      </c>
      <c r="C4034" s="19" t="s">
        <v>3600</v>
      </c>
      <c r="D4034" s="19" t="s">
        <v>4798</v>
      </c>
      <c r="E4034" s="20" t="s">
        <v>21</v>
      </c>
      <c r="F4034" s="19" t="s">
        <v>21</v>
      </c>
      <c r="G4034" s="180">
        <v>94688</v>
      </c>
      <c r="H4034" s="21" t="s">
        <v>5829</v>
      </c>
      <c r="I4034" s="19" t="s">
        <v>15692</v>
      </c>
      <c r="J4034" s="19" t="s">
        <v>23</v>
      </c>
      <c r="K4034" s="20" t="s">
        <v>210</v>
      </c>
      <c r="L4034" s="19" t="s">
        <v>25</v>
      </c>
    </row>
    <row r="4035" spans="1:12" ht="27" x14ac:dyDescent="0.25">
      <c r="A4035" s="19" t="s">
        <v>4490</v>
      </c>
      <c r="B4035" s="19" t="s">
        <v>4491</v>
      </c>
      <c r="C4035" s="19" t="s">
        <v>3600</v>
      </c>
      <c r="D4035" s="19" t="s">
        <v>4798</v>
      </c>
      <c r="E4035" s="20" t="s">
        <v>21</v>
      </c>
      <c r="F4035" s="19" t="s">
        <v>21</v>
      </c>
      <c r="G4035" s="180">
        <v>94689</v>
      </c>
      <c r="H4035" s="21" t="s">
        <v>5830</v>
      </c>
      <c r="I4035" s="19" t="s">
        <v>15692</v>
      </c>
      <c r="J4035" s="19" t="s">
        <v>23</v>
      </c>
      <c r="K4035" s="20" t="s">
        <v>5290</v>
      </c>
      <c r="L4035" s="19" t="s">
        <v>25</v>
      </c>
    </row>
    <row r="4036" spans="1:12" x14ac:dyDescent="0.25">
      <c r="A4036" s="19" t="s">
        <v>4490</v>
      </c>
      <c r="B4036" s="19" t="s">
        <v>4491</v>
      </c>
      <c r="C4036" s="19" t="s">
        <v>3600</v>
      </c>
      <c r="D4036" s="19" t="s">
        <v>4798</v>
      </c>
      <c r="E4036" s="20" t="s">
        <v>21</v>
      </c>
      <c r="F4036" s="19" t="s">
        <v>21</v>
      </c>
      <c r="G4036" s="180">
        <v>94690</v>
      </c>
      <c r="H4036" s="21" t="s">
        <v>5831</v>
      </c>
      <c r="I4036" s="19" t="s">
        <v>15692</v>
      </c>
      <c r="J4036" s="19" t="s">
        <v>23</v>
      </c>
      <c r="K4036" s="20" t="s">
        <v>6801</v>
      </c>
      <c r="L4036" s="19" t="s">
        <v>25</v>
      </c>
    </row>
    <row r="4037" spans="1:12" x14ac:dyDescent="0.25">
      <c r="A4037" s="19" t="s">
        <v>4490</v>
      </c>
      <c r="B4037" s="19" t="s">
        <v>4491</v>
      </c>
      <c r="C4037" s="19" t="s">
        <v>3600</v>
      </c>
      <c r="D4037" s="19" t="s">
        <v>4798</v>
      </c>
      <c r="E4037" s="20" t="s">
        <v>21</v>
      </c>
      <c r="F4037" s="19" t="s">
        <v>21</v>
      </c>
      <c r="G4037" s="180">
        <v>94691</v>
      </c>
      <c r="H4037" s="21" t="s">
        <v>5833</v>
      </c>
      <c r="I4037" s="19" t="s">
        <v>15692</v>
      </c>
      <c r="J4037" s="19" t="s">
        <v>23</v>
      </c>
      <c r="K4037" s="20" t="s">
        <v>1946</v>
      </c>
      <c r="L4037" s="19" t="s">
        <v>25</v>
      </c>
    </row>
    <row r="4038" spans="1:12" x14ac:dyDescent="0.25">
      <c r="A4038" s="19" t="s">
        <v>4490</v>
      </c>
      <c r="B4038" s="19" t="s">
        <v>4491</v>
      </c>
      <c r="C4038" s="19" t="s">
        <v>3600</v>
      </c>
      <c r="D4038" s="19" t="s">
        <v>4798</v>
      </c>
      <c r="E4038" s="20" t="s">
        <v>21</v>
      </c>
      <c r="F4038" s="19" t="s">
        <v>21</v>
      </c>
      <c r="G4038" s="180">
        <v>94692</v>
      </c>
      <c r="H4038" s="21" t="s">
        <v>5834</v>
      </c>
      <c r="I4038" s="19" t="s">
        <v>15692</v>
      </c>
      <c r="J4038" s="19" t="s">
        <v>23</v>
      </c>
      <c r="K4038" s="20" t="s">
        <v>14556</v>
      </c>
      <c r="L4038" s="19" t="s">
        <v>25</v>
      </c>
    </row>
    <row r="4039" spans="1:12" x14ac:dyDescent="0.25">
      <c r="A4039" s="19" t="s">
        <v>4490</v>
      </c>
      <c r="B4039" s="19" t="s">
        <v>4491</v>
      </c>
      <c r="C4039" s="19" t="s">
        <v>3600</v>
      </c>
      <c r="D4039" s="19" t="s">
        <v>4798</v>
      </c>
      <c r="E4039" s="20" t="s">
        <v>21</v>
      </c>
      <c r="F4039" s="19" t="s">
        <v>21</v>
      </c>
      <c r="G4039" s="180">
        <v>94693</v>
      </c>
      <c r="H4039" s="21" t="s">
        <v>5836</v>
      </c>
      <c r="I4039" s="19" t="s">
        <v>15692</v>
      </c>
      <c r="J4039" s="19" t="s">
        <v>23</v>
      </c>
      <c r="K4039" s="20" t="s">
        <v>8900</v>
      </c>
      <c r="L4039" s="19" t="s">
        <v>25</v>
      </c>
    </row>
    <row r="4040" spans="1:12" x14ac:dyDescent="0.25">
      <c r="A4040" s="19" t="s">
        <v>4490</v>
      </c>
      <c r="B4040" s="19" t="s">
        <v>4491</v>
      </c>
      <c r="C4040" s="19" t="s">
        <v>3600</v>
      </c>
      <c r="D4040" s="19" t="s">
        <v>4798</v>
      </c>
      <c r="E4040" s="20" t="s">
        <v>21</v>
      </c>
      <c r="F4040" s="19" t="s">
        <v>21</v>
      </c>
      <c r="G4040" s="180">
        <v>94694</v>
      </c>
      <c r="H4040" s="21" t="s">
        <v>5838</v>
      </c>
      <c r="I4040" s="19" t="s">
        <v>15692</v>
      </c>
      <c r="J4040" s="19" t="s">
        <v>23</v>
      </c>
      <c r="K4040" s="20" t="s">
        <v>14557</v>
      </c>
      <c r="L4040" s="19" t="s">
        <v>25</v>
      </c>
    </row>
    <row r="4041" spans="1:12" x14ac:dyDescent="0.25">
      <c r="A4041" s="19" t="s">
        <v>4490</v>
      </c>
      <c r="B4041" s="19" t="s">
        <v>4491</v>
      </c>
      <c r="C4041" s="19" t="s">
        <v>3600</v>
      </c>
      <c r="D4041" s="19" t="s">
        <v>4798</v>
      </c>
      <c r="E4041" s="20" t="s">
        <v>21</v>
      </c>
      <c r="F4041" s="19" t="s">
        <v>21</v>
      </c>
      <c r="G4041" s="180">
        <v>94695</v>
      </c>
      <c r="H4041" s="21" t="s">
        <v>5840</v>
      </c>
      <c r="I4041" s="19" t="s">
        <v>15692</v>
      </c>
      <c r="J4041" s="19" t="s">
        <v>23</v>
      </c>
      <c r="K4041" s="20" t="s">
        <v>5317</v>
      </c>
      <c r="L4041" s="19" t="s">
        <v>25</v>
      </c>
    </row>
    <row r="4042" spans="1:12" x14ac:dyDescent="0.25">
      <c r="A4042" s="19" t="s">
        <v>4490</v>
      </c>
      <c r="B4042" s="19" t="s">
        <v>4491</v>
      </c>
      <c r="C4042" s="19" t="s">
        <v>3600</v>
      </c>
      <c r="D4042" s="19" t="s">
        <v>4798</v>
      </c>
      <c r="E4042" s="20" t="s">
        <v>21</v>
      </c>
      <c r="F4042" s="19" t="s">
        <v>21</v>
      </c>
      <c r="G4042" s="180">
        <v>94696</v>
      </c>
      <c r="H4042" s="21" t="s">
        <v>5841</v>
      </c>
      <c r="I4042" s="19" t="s">
        <v>15692</v>
      </c>
      <c r="J4042" s="19" t="s">
        <v>23</v>
      </c>
      <c r="K4042" s="20" t="s">
        <v>14558</v>
      </c>
      <c r="L4042" s="19" t="s">
        <v>25</v>
      </c>
    </row>
    <row r="4043" spans="1:12" x14ac:dyDescent="0.25">
      <c r="A4043" s="19" t="s">
        <v>4490</v>
      </c>
      <c r="B4043" s="19" t="s">
        <v>4491</v>
      </c>
      <c r="C4043" s="19" t="s">
        <v>3600</v>
      </c>
      <c r="D4043" s="19" t="s">
        <v>4798</v>
      </c>
      <c r="E4043" s="20" t="s">
        <v>21</v>
      </c>
      <c r="F4043" s="19" t="s">
        <v>21</v>
      </c>
      <c r="G4043" s="180">
        <v>94697</v>
      </c>
      <c r="H4043" s="21" t="s">
        <v>5842</v>
      </c>
      <c r="I4043" s="19" t="s">
        <v>15692</v>
      </c>
      <c r="J4043" s="19" t="s">
        <v>23</v>
      </c>
      <c r="K4043" s="20" t="s">
        <v>14559</v>
      </c>
      <c r="L4043" s="19" t="s">
        <v>25</v>
      </c>
    </row>
    <row r="4044" spans="1:12" x14ac:dyDescent="0.25">
      <c r="A4044" s="19" t="s">
        <v>4490</v>
      </c>
      <c r="B4044" s="19" t="s">
        <v>4491</v>
      </c>
      <c r="C4044" s="19" t="s">
        <v>3600</v>
      </c>
      <c r="D4044" s="19" t="s">
        <v>4798</v>
      </c>
      <c r="E4044" s="20" t="s">
        <v>21</v>
      </c>
      <c r="F4044" s="19" t="s">
        <v>21</v>
      </c>
      <c r="G4044" s="180">
        <v>94698</v>
      </c>
      <c r="H4044" s="21" t="s">
        <v>5843</v>
      </c>
      <c r="I4044" s="19" t="s">
        <v>15692</v>
      </c>
      <c r="J4044" s="19" t="s">
        <v>23</v>
      </c>
      <c r="K4044" s="20" t="s">
        <v>4345</v>
      </c>
      <c r="L4044" s="19" t="s">
        <v>25</v>
      </c>
    </row>
    <row r="4045" spans="1:12" x14ac:dyDescent="0.25">
      <c r="A4045" s="19" t="s">
        <v>4490</v>
      </c>
      <c r="B4045" s="19" t="s">
        <v>4491</v>
      </c>
      <c r="C4045" s="19" t="s">
        <v>3600</v>
      </c>
      <c r="D4045" s="19" t="s">
        <v>4798</v>
      </c>
      <c r="E4045" s="20" t="s">
        <v>21</v>
      </c>
      <c r="F4045" s="19" t="s">
        <v>21</v>
      </c>
      <c r="G4045" s="180">
        <v>94699</v>
      </c>
      <c r="H4045" s="21" t="s">
        <v>5845</v>
      </c>
      <c r="I4045" s="19" t="s">
        <v>15692</v>
      </c>
      <c r="J4045" s="19" t="s">
        <v>23</v>
      </c>
      <c r="K4045" s="20" t="s">
        <v>14560</v>
      </c>
      <c r="L4045" s="19" t="s">
        <v>25</v>
      </c>
    </row>
    <row r="4046" spans="1:12" x14ac:dyDescent="0.25">
      <c r="A4046" s="19" t="s">
        <v>4490</v>
      </c>
      <c r="B4046" s="19" t="s">
        <v>4491</v>
      </c>
      <c r="C4046" s="19" t="s">
        <v>3600</v>
      </c>
      <c r="D4046" s="19" t="s">
        <v>4798</v>
      </c>
      <c r="E4046" s="20" t="s">
        <v>21</v>
      </c>
      <c r="F4046" s="19" t="s">
        <v>21</v>
      </c>
      <c r="G4046" s="180">
        <v>94700</v>
      </c>
      <c r="H4046" s="21" t="s">
        <v>5846</v>
      </c>
      <c r="I4046" s="19" t="s">
        <v>15692</v>
      </c>
      <c r="J4046" s="19" t="s">
        <v>23</v>
      </c>
      <c r="K4046" s="20" t="s">
        <v>14561</v>
      </c>
      <c r="L4046" s="19" t="s">
        <v>25</v>
      </c>
    </row>
    <row r="4047" spans="1:12" x14ac:dyDescent="0.25">
      <c r="A4047" s="19" t="s">
        <v>4490</v>
      </c>
      <c r="B4047" s="19" t="s">
        <v>4491</v>
      </c>
      <c r="C4047" s="19" t="s">
        <v>3600</v>
      </c>
      <c r="D4047" s="19" t="s">
        <v>4798</v>
      </c>
      <c r="E4047" s="20" t="s">
        <v>21</v>
      </c>
      <c r="F4047" s="19" t="s">
        <v>21</v>
      </c>
      <c r="G4047" s="180">
        <v>94701</v>
      </c>
      <c r="H4047" s="21" t="s">
        <v>5847</v>
      </c>
      <c r="I4047" s="19" t="s">
        <v>15692</v>
      </c>
      <c r="J4047" s="19" t="s">
        <v>23</v>
      </c>
      <c r="K4047" s="20" t="s">
        <v>14562</v>
      </c>
      <c r="L4047" s="19" t="s">
        <v>25</v>
      </c>
    </row>
    <row r="4048" spans="1:12" x14ac:dyDescent="0.25">
      <c r="A4048" s="19" t="s">
        <v>4490</v>
      </c>
      <c r="B4048" s="19" t="s">
        <v>4491</v>
      </c>
      <c r="C4048" s="19" t="s">
        <v>3600</v>
      </c>
      <c r="D4048" s="19" t="s">
        <v>4798</v>
      </c>
      <c r="E4048" s="20" t="s">
        <v>21</v>
      </c>
      <c r="F4048" s="19" t="s">
        <v>21</v>
      </c>
      <c r="G4048" s="180">
        <v>94702</v>
      </c>
      <c r="H4048" s="21" t="s">
        <v>5848</v>
      </c>
      <c r="I4048" s="19" t="s">
        <v>15692</v>
      </c>
      <c r="J4048" s="19" t="s">
        <v>23</v>
      </c>
      <c r="K4048" s="20" t="s">
        <v>14563</v>
      </c>
      <c r="L4048" s="19" t="s">
        <v>25</v>
      </c>
    </row>
    <row r="4049" spans="1:12" ht="27" x14ac:dyDescent="0.25">
      <c r="A4049" s="19" t="s">
        <v>4490</v>
      </c>
      <c r="B4049" s="19" t="s">
        <v>4491</v>
      </c>
      <c r="C4049" s="19" t="s">
        <v>3600</v>
      </c>
      <c r="D4049" s="19" t="s">
        <v>4798</v>
      </c>
      <c r="E4049" s="20" t="s">
        <v>21</v>
      </c>
      <c r="F4049" s="19" t="s">
        <v>21</v>
      </c>
      <c r="G4049" s="180">
        <v>94703</v>
      </c>
      <c r="H4049" s="21" t="s">
        <v>5849</v>
      </c>
      <c r="I4049" s="19" t="s">
        <v>15692</v>
      </c>
      <c r="J4049" s="19" t="s">
        <v>23</v>
      </c>
      <c r="K4049" s="20" t="s">
        <v>5121</v>
      </c>
      <c r="L4049" s="19" t="s">
        <v>25</v>
      </c>
    </row>
    <row r="4050" spans="1:12" ht="27" x14ac:dyDescent="0.25">
      <c r="A4050" s="19" t="s">
        <v>4490</v>
      </c>
      <c r="B4050" s="19" t="s">
        <v>4491</v>
      </c>
      <c r="C4050" s="19" t="s">
        <v>3600</v>
      </c>
      <c r="D4050" s="19" t="s">
        <v>4798</v>
      </c>
      <c r="E4050" s="20" t="s">
        <v>21</v>
      </c>
      <c r="F4050" s="19" t="s">
        <v>21</v>
      </c>
      <c r="G4050" s="180">
        <v>94704</v>
      </c>
      <c r="H4050" s="21" t="s">
        <v>5850</v>
      </c>
      <c r="I4050" s="19" t="s">
        <v>15692</v>
      </c>
      <c r="J4050" s="19" t="s">
        <v>23</v>
      </c>
      <c r="K4050" s="20" t="s">
        <v>5913</v>
      </c>
      <c r="L4050" s="19" t="s">
        <v>25</v>
      </c>
    </row>
    <row r="4051" spans="1:12" ht="27" x14ac:dyDescent="0.25">
      <c r="A4051" s="19" t="s">
        <v>4490</v>
      </c>
      <c r="B4051" s="19" t="s">
        <v>4491</v>
      </c>
      <c r="C4051" s="19" t="s">
        <v>3600</v>
      </c>
      <c r="D4051" s="19" t="s">
        <v>4798</v>
      </c>
      <c r="E4051" s="20" t="s">
        <v>21</v>
      </c>
      <c r="F4051" s="19" t="s">
        <v>21</v>
      </c>
      <c r="G4051" s="180">
        <v>94705</v>
      </c>
      <c r="H4051" s="21" t="s">
        <v>5851</v>
      </c>
      <c r="I4051" s="19" t="s">
        <v>15692</v>
      </c>
      <c r="J4051" s="19" t="s">
        <v>23</v>
      </c>
      <c r="K4051" s="20" t="s">
        <v>1197</v>
      </c>
      <c r="L4051" s="19" t="s">
        <v>25</v>
      </c>
    </row>
    <row r="4052" spans="1:12" ht="27" x14ac:dyDescent="0.25">
      <c r="A4052" s="19" t="s">
        <v>4490</v>
      </c>
      <c r="B4052" s="19" t="s">
        <v>4491</v>
      </c>
      <c r="C4052" s="19" t="s">
        <v>3600</v>
      </c>
      <c r="D4052" s="19" t="s">
        <v>4798</v>
      </c>
      <c r="E4052" s="20" t="s">
        <v>21</v>
      </c>
      <c r="F4052" s="19" t="s">
        <v>21</v>
      </c>
      <c r="G4052" s="180">
        <v>94706</v>
      </c>
      <c r="H4052" s="21" t="s">
        <v>5852</v>
      </c>
      <c r="I4052" s="19" t="s">
        <v>15692</v>
      </c>
      <c r="J4052" s="19" t="s">
        <v>23</v>
      </c>
      <c r="K4052" s="20" t="s">
        <v>10672</v>
      </c>
      <c r="L4052" s="19" t="s">
        <v>25</v>
      </c>
    </row>
    <row r="4053" spans="1:12" ht="27" x14ac:dyDescent="0.25">
      <c r="A4053" s="19" t="s">
        <v>4490</v>
      </c>
      <c r="B4053" s="19" t="s">
        <v>4491</v>
      </c>
      <c r="C4053" s="19" t="s">
        <v>3600</v>
      </c>
      <c r="D4053" s="19" t="s">
        <v>4798</v>
      </c>
      <c r="E4053" s="20" t="s">
        <v>21</v>
      </c>
      <c r="F4053" s="19" t="s">
        <v>21</v>
      </c>
      <c r="G4053" s="180">
        <v>94707</v>
      </c>
      <c r="H4053" s="21" t="s">
        <v>5854</v>
      </c>
      <c r="I4053" s="19" t="s">
        <v>15692</v>
      </c>
      <c r="J4053" s="19" t="s">
        <v>23</v>
      </c>
      <c r="K4053" s="20" t="s">
        <v>2906</v>
      </c>
      <c r="L4053" s="19" t="s">
        <v>25</v>
      </c>
    </row>
    <row r="4054" spans="1:12" ht="27" x14ac:dyDescent="0.25">
      <c r="A4054" s="19" t="s">
        <v>4490</v>
      </c>
      <c r="B4054" s="19" t="s">
        <v>4491</v>
      </c>
      <c r="C4054" s="19" t="s">
        <v>3600</v>
      </c>
      <c r="D4054" s="19" t="s">
        <v>4798</v>
      </c>
      <c r="E4054" s="20" t="s">
        <v>21</v>
      </c>
      <c r="F4054" s="19" t="s">
        <v>21</v>
      </c>
      <c r="G4054" s="180">
        <v>94708</v>
      </c>
      <c r="H4054" s="21" t="s">
        <v>5855</v>
      </c>
      <c r="I4054" s="19" t="s">
        <v>15692</v>
      </c>
      <c r="J4054" s="19" t="s">
        <v>23</v>
      </c>
      <c r="K4054" s="20" t="s">
        <v>9500</v>
      </c>
      <c r="L4054" s="19" t="s">
        <v>25</v>
      </c>
    </row>
    <row r="4055" spans="1:12" ht="27" x14ac:dyDescent="0.25">
      <c r="A4055" s="19" t="s">
        <v>4490</v>
      </c>
      <c r="B4055" s="19" t="s">
        <v>4491</v>
      </c>
      <c r="C4055" s="19" t="s">
        <v>3600</v>
      </c>
      <c r="D4055" s="19" t="s">
        <v>4798</v>
      </c>
      <c r="E4055" s="20" t="s">
        <v>21</v>
      </c>
      <c r="F4055" s="19" t="s">
        <v>21</v>
      </c>
      <c r="G4055" s="180">
        <v>94709</v>
      </c>
      <c r="H4055" s="21" t="s">
        <v>5856</v>
      </c>
      <c r="I4055" s="19" t="s">
        <v>15692</v>
      </c>
      <c r="J4055" s="19" t="s">
        <v>23</v>
      </c>
      <c r="K4055" s="20" t="s">
        <v>1534</v>
      </c>
      <c r="L4055" s="19" t="s">
        <v>25</v>
      </c>
    </row>
    <row r="4056" spans="1:12" ht="27" x14ac:dyDescent="0.25">
      <c r="A4056" s="19" t="s">
        <v>4490</v>
      </c>
      <c r="B4056" s="19" t="s">
        <v>4491</v>
      </c>
      <c r="C4056" s="19" t="s">
        <v>3600</v>
      </c>
      <c r="D4056" s="19" t="s">
        <v>4798</v>
      </c>
      <c r="E4056" s="20" t="s">
        <v>21</v>
      </c>
      <c r="F4056" s="19" t="s">
        <v>21</v>
      </c>
      <c r="G4056" s="180">
        <v>94710</v>
      </c>
      <c r="H4056" s="21" t="s">
        <v>5857</v>
      </c>
      <c r="I4056" s="19" t="s">
        <v>15692</v>
      </c>
      <c r="J4056" s="19" t="s">
        <v>23</v>
      </c>
      <c r="K4056" s="20" t="s">
        <v>13966</v>
      </c>
      <c r="L4056" s="19" t="s">
        <v>25</v>
      </c>
    </row>
    <row r="4057" spans="1:12" ht="27" x14ac:dyDescent="0.25">
      <c r="A4057" s="19" t="s">
        <v>4490</v>
      </c>
      <c r="B4057" s="19" t="s">
        <v>4491</v>
      </c>
      <c r="C4057" s="19" t="s">
        <v>3600</v>
      </c>
      <c r="D4057" s="19" t="s">
        <v>4798</v>
      </c>
      <c r="E4057" s="20" t="s">
        <v>21</v>
      </c>
      <c r="F4057" s="19" t="s">
        <v>21</v>
      </c>
      <c r="G4057" s="180">
        <v>94711</v>
      </c>
      <c r="H4057" s="21" t="s">
        <v>5858</v>
      </c>
      <c r="I4057" s="19" t="s">
        <v>15692</v>
      </c>
      <c r="J4057" s="19" t="s">
        <v>23</v>
      </c>
      <c r="K4057" s="20" t="s">
        <v>14564</v>
      </c>
      <c r="L4057" s="19" t="s">
        <v>25</v>
      </c>
    </row>
    <row r="4058" spans="1:12" ht="27" x14ac:dyDescent="0.25">
      <c r="A4058" s="19" t="s">
        <v>4490</v>
      </c>
      <c r="B4058" s="19" t="s">
        <v>4491</v>
      </c>
      <c r="C4058" s="19" t="s">
        <v>3600</v>
      </c>
      <c r="D4058" s="19" t="s">
        <v>4798</v>
      </c>
      <c r="E4058" s="20" t="s">
        <v>21</v>
      </c>
      <c r="F4058" s="19" t="s">
        <v>21</v>
      </c>
      <c r="G4058" s="180">
        <v>94712</v>
      </c>
      <c r="H4058" s="21" t="s">
        <v>5860</v>
      </c>
      <c r="I4058" s="19" t="s">
        <v>15692</v>
      </c>
      <c r="J4058" s="19" t="s">
        <v>23</v>
      </c>
      <c r="K4058" s="20" t="s">
        <v>12001</v>
      </c>
      <c r="L4058" s="19" t="s">
        <v>25</v>
      </c>
    </row>
    <row r="4059" spans="1:12" ht="27" x14ac:dyDescent="0.25">
      <c r="A4059" s="19" t="s">
        <v>4490</v>
      </c>
      <c r="B4059" s="19" t="s">
        <v>4491</v>
      </c>
      <c r="C4059" s="19" t="s">
        <v>3600</v>
      </c>
      <c r="D4059" s="19" t="s">
        <v>4798</v>
      </c>
      <c r="E4059" s="20" t="s">
        <v>21</v>
      </c>
      <c r="F4059" s="19" t="s">
        <v>21</v>
      </c>
      <c r="G4059" s="180">
        <v>94713</v>
      </c>
      <c r="H4059" s="21" t="s">
        <v>5861</v>
      </c>
      <c r="I4059" s="19" t="s">
        <v>15692</v>
      </c>
      <c r="J4059" s="19" t="s">
        <v>23</v>
      </c>
      <c r="K4059" s="20" t="s">
        <v>14565</v>
      </c>
      <c r="L4059" s="19" t="s">
        <v>25</v>
      </c>
    </row>
    <row r="4060" spans="1:12" ht="27" x14ac:dyDescent="0.25">
      <c r="A4060" s="19" t="s">
        <v>4490</v>
      </c>
      <c r="B4060" s="19" t="s">
        <v>4491</v>
      </c>
      <c r="C4060" s="19" t="s">
        <v>3600</v>
      </c>
      <c r="D4060" s="19" t="s">
        <v>4798</v>
      </c>
      <c r="E4060" s="20" t="s">
        <v>21</v>
      </c>
      <c r="F4060" s="19" t="s">
        <v>21</v>
      </c>
      <c r="G4060" s="180">
        <v>94714</v>
      </c>
      <c r="H4060" s="21" t="s">
        <v>5862</v>
      </c>
      <c r="I4060" s="19" t="s">
        <v>15692</v>
      </c>
      <c r="J4060" s="19" t="s">
        <v>23</v>
      </c>
      <c r="K4060" s="20" t="s">
        <v>14566</v>
      </c>
      <c r="L4060" s="19" t="s">
        <v>25</v>
      </c>
    </row>
    <row r="4061" spans="1:12" ht="27" x14ac:dyDescent="0.25">
      <c r="A4061" s="19" t="s">
        <v>4490</v>
      </c>
      <c r="B4061" s="19" t="s">
        <v>4491</v>
      </c>
      <c r="C4061" s="19" t="s">
        <v>3600</v>
      </c>
      <c r="D4061" s="19" t="s">
        <v>4798</v>
      </c>
      <c r="E4061" s="20" t="s">
        <v>21</v>
      </c>
      <c r="F4061" s="19" t="s">
        <v>21</v>
      </c>
      <c r="G4061" s="180">
        <v>94715</v>
      </c>
      <c r="H4061" s="21" t="s">
        <v>5863</v>
      </c>
      <c r="I4061" s="19" t="s">
        <v>15692</v>
      </c>
      <c r="J4061" s="19" t="s">
        <v>23</v>
      </c>
      <c r="K4061" s="20" t="s">
        <v>14567</v>
      </c>
      <c r="L4061" s="19" t="s">
        <v>25</v>
      </c>
    </row>
    <row r="4062" spans="1:12" x14ac:dyDescent="0.25">
      <c r="A4062" s="19" t="s">
        <v>4490</v>
      </c>
      <c r="B4062" s="19" t="s">
        <v>4491</v>
      </c>
      <c r="C4062" s="19" t="s">
        <v>3600</v>
      </c>
      <c r="D4062" s="19" t="s">
        <v>4798</v>
      </c>
      <c r="E4062" s="20" t="s">
        <v>21</v>
      </c>
      <c r="F4062" s="19" t="s">
        <v>21</v>
      </c>
      <c r="G4062" s="180">
        <v>94724</v>
      </c>
      <c r="H4062" s="21" t="s">
        <v>5864</v>
      </c>
      <c r="I4062" s="19" t="s">
        <v>15692</v>
      </c>
      <c r="J4062" s="19" t="s">
        <v>23</v>
      </c>
      <c r="K4062" s="20" t="s">
        <v>7413</v>
      </c>
      <c r="L4062" s="19" t="s">
        <v>25</v>
      </c>
    </row>
    <row r="4063" spans="1:12" x14ac:dyDescent="0.25">
      <c r="A4063" s="19" t="s">
        <v>4490</v>
      </c>
      <c r="B4063" s="19" t="s">
        <v>4491</v>
      </c>
      <c r="C4063" s="19" t="s">
        <v>3600</v>
      </c>
      <c r="D4063" s="19" t="s">
        <v>4798</v>
      </c>
      <c r="E4063" s="20" t="s">
        <v>21</v>
      </c>
      <c r="F4063" s="19" t="s">
        <v>21</v>
      </c>
      <c r="G4063" s="180">
        <v>94725</v>
      </c>
      <c r="H4063" s="21" t="s">
        <v>5866</v>
      </c>
      <c r="I4063" s="19" t="s">
        <v>15692</v>
      </c>
      <c r="J4063" s="19" t="s">
        <v>23</v>
      </c>
      <c r="K4063" s="20" t="s">
        <v>9635</v>
      </c>
      <c r="L4063" s="19" t="s">
        <v>25</v>
      </c>
    </row>
    <row r="4064" spans="1:12" x14ac:dyDescent="0.25">
      <c r="A4064" s="19" t="s">
        <v>4490</v>
      </c>
      <c r="B4064" s="19" t="s">
        <v>4491</v>
      </c>
      <c r="C4064" s="19" t="s">
        <v>3600</v>
      </c>
      <c r="D4064" s="19" t="s">
        <v>4798</v>
      </c>
      <c r="E4064" s="20" t="s">
        <v>21</v>
      </c>
      <c r="F4064" s="19" t="s">
        <v>21</v>
      </c>
      <c r="G4064" s="180">
        <v>94726</v>
      </c>
      <c r="H4064" s="21" t="s">
        <v>5868</v>
      </c>
      <c r="I4064" s="19" t="s">
        <v>15692</v>
      </c>
      <c r="J4064" s="19" t="s">
        <v>23</v>
      </c>
      <c r="K4064" s="20" t="s">
        <v>12116</v>
      </c>
      <c r="L4064" s="19" t="s">
        <v>25</v>
      </c>
    </row>
    <row r="4065" spans="1:12" x14ac:dyDescent="0.25">
      <c r="A4065" s="19" t="s">
        <v>4490</v>
      </c>
      <c r="B4065" s="19" t="s">
        <v>4491</v>
      </c>
      <c r="C4065" s="19" t="s">
        <v>3600</v>
      </c>
      <c r="D4065" s="19" t="s">
        <v>4798</v>
      </c>
      <c r="E4065" s="20" t="s">
        <v>21</v>
      </c>
      <c r="F4065" s="19" t="s">
        <v>21</v>
      </c>
      <c r="G4065" s="180">
        <v>94727</v>
      </c>
      <c r="H4065" s="21" t="s">
        <v>5870</v>
      </c>
      <c r="I4065" s="19" t="s">
        <v>15692</v>
      </c>
      <c r="J4065" s="19" t="s">
        <v>23</v>
      </c>
      <c r="K4065" s="20" t="s">
        <v>389</v>
      </c>
      <c r="L4065" s="19" t="s">
        <v>25</v>
      </c>
    </row>
    <row r="4066" spans="1:12" x14ac:dyDescent="0.25">
      <c r="A4066" s="19" t="s">
        <v>4490</v>
      </c>
      <c r="B4066" s="19" t="s">
        <v>4491</v>
      </c>
      <c r="C4066" s="19" t="s">
        <v>3600</v>
      </c>
      <c r="D4066" s="19" t="s">
        <v>4798</v>
      </c>
      <c r="E4066" s="20" t="s">
        <v>21</v>
      </c>
      <c r="F4066" s="19" t="s">
        <v>21</v>
      </c>
      <c r="G4066" s="180">
        <v>94728</v>
      </c>
      <c r="H4066" s="21" t="s">
        <v>5871</v>
      </c>
      <c r="I4066" s="19" t="s">
        <v>15692</v>
      </c>
      <c r="J4066" s="19" t="s">
        <v>23</v>
      </c>
      <c r="K4066" s="20" t="s">
        <v>14568</v>
      </c>
      <c r="L4066" s="19" t="s">
        <v>25</v>
      </c>
    </row>
    <row r="4067" spans="1:12" x14ac:dyDescent="0.25">
      <c r="A4067" s="19" t="s">
        <v>4490</v>
      </c>
      <c r="B4067" s="19" t="s">
        <v>4491</v>
      </c>
      <c r="C4067" s="19" t="s">
        <v>3600</v>
      </c>
      <c r="D4067" s="19" t="s">
        <v>4798</v>
      </c>
      <c r="E4067" s="20" t="s">
        <v>21</v>
      </c>
      <c r="F4067" s="19" t="s">
        <v>21</v>
      </c>
      <c r="G4067" s="180">
        <v>94729</v>
      </c>
      <c r="H4067" s="21" t="s">
        <v>5872</v>
      </c>
      <c r="I4067" s="19" t="s">
        <v>15692</v>
      </c>
      <c r="J4067" s="19" t="s">
        <v>23</v>
      </c>
      <c r="K4067" s="20" t="s">
        <v>2184</v>
      </c>
      <c r="L4067" s="19" t="s">
        <v>25</v>
      </c>
    </row>
    <row r="4068" spans="1:12" x14ac:dyDescent="0.25">
      <c r="A4068" s="19" t="s">
        <v>4490</v>
      </c>
      <c r="B4068" s="19" t="s">
        <v>4491</v>
      </c>
      <c r="C4068" s="19" t="s">
        <v>3600</v>
      </c>
      <c r="D4068" s="19" t="s">
        <v>4798</v>
      </c>
      <c r="E4068" s="20" t="s">
        <v>21</v>
      </c>
      <c r="F4068" s="19" t="s">
        <v>21</v>
      </c>
      <c r="G4068" s="180">
        <v>94730</v>
      </c>
      <c r="H4068" s="21" t="s">
        <v>5874</v>
      </c>
      <c r="I4068" s="19" t="s">
        <v>15692</v>
      </c>
      <c r="J4068" s="19" t="s">
        <v>23</v>
      </c>
      <c r="K4068" s="20" t="s">
        <v>14569</v>
      </c>
      <c r="L4068" s="19" t="s">
        <v>25</v>
      </c>
    </row>
    <row r="4069" spans="1:12" x14ac:dyDescent="0.25">
      <c r="A4069" s="19" t="s">
        <v>4490</v>
      </c>
      <c r="B4069" s="19" t="s">
        <v>4491</v>
      </c>
      <c r="C4069" s="19" t="s">
        <v>3600</v>
      </c>
      <c r="D4069" s="19" t="s">
        <v>4798</v>
      </c>
      <c r="E4069" s="20" t="s">
        <v>21</v>
      </c>
      <c r="F4069" s="19" t="s">
        <v>21</v>
      </c>
      <c r="G4069" s="180">
        <v>94731</v>
      </c>
      <c r="H4069" s="21" t="s">
        <v>5875</v>
      </c>
      <c r="I4069" s="19" t="s">
        <v>15692</v>
      </c>
      <c r="J4069" s="19" t="s">
        <v>23</v>
      </c>
      <c r="K4069" s="20" t="s">
        <v>10082</v>
      </c>
      <c r="L4069" s="19" t="s">
        <v>25</v>
      </c>
    </row>
    <row r="4070" spans="1:12" x14ac:dyDescent="0.25">
      <c r="A4070" s="19" t="s">
        <v>4490</v>
      </c>
      <c r="B4070" s="19" t="s">
        <v>4491</v>
      </c>
      <c r="C4070" s="19" t="s">
        <v>3600</v>
      </c>
      <c r="D4070" s="19" t="s">
        <v>4798</v>
      </c>
      <c r="E4070" s="20" t="s">
        <v>21</v>
      </c>
      <c r="F4070" s="19" t="s">
        <v>21</v>
      </c>
      <c r="G4070" s="180">
        <v>94733</v>
      </c>
      <c r="H4070" s="21" t="s">
        <v>5876</v>
      </c>
      <c r="I4070" s="19" t="s">
        <v>15692</v>
      </c>
      <c r="J4070" s="19" t="s">
        <v>23</v>
      </c>
      <c r="K4070" s="20" t="s">
        <v>8689</v>
      </c>
      <c r="L4070" s="19" t="s">
        <v>25</v>
      </c>
    </row>
    <row r="4071" spans="1:12" x14ac:dyDescent="0.25">
      <c r="A4071" s="19" t="s">
        <v>4490</v>
      </c>
      <c r="B4071" s="19" t="s">
        <v>4491</v>
      </c>
      <c r="C4071" s="19" t="s">
        <v>3600</v>
      </c>
      <c r="D4071" s="19" t="s">
        <v>4798</v>
      </c>
      <c r="E4071" s="20" t="s">
        <v>21</v>
      </c>
      <c r="F4071" s="19" t="s">
        <v>21</v>
      </c>
      <c r="G4071" s="180">
        <v>94737</v>
      </c>
      <c r="H4071" s="21" t="s">
        <v>5878</v>
      </c>
      <c r="I4071" s="19" t="s">
        <v>15692</v>
      </c>
      <c r="J4071" s="19" t="s">
        <v>23</v>
      </c>
      <c r="K4071" s="20" t="s">
        <v>14570</v>
      </c>
      <c r="L4071" s="19" t="s">
        <v>25</v>
      </c>
    </row>
    <row r="4072" spans="1:12" x14ac:dyDescent="0.25">
      <c r="A4072" s="19" t="s">
        <v>4490</v>
      </c>
      <c r="B4072" s="19" t="s">
        <v>4491</v>
      </c>
      <c r="C4072" s="19" t="s">
        <v>3600</v>
      </c>
      <c r="D4072" s="19" t="s">
        <v>4798</v>
      </c>
      <c r="E4072" s="20" t="s">
        <v>21</v>
      </c>
      <c r="F4072" s="19" t="s">
        <v>21</v>
      </c>
      <c r="G4072" s="180">
        <v>94740</v>
      </c>
      <c r="H4072" s="21" t="s">
        <v>5879</v>
      </c>
      <c r="I4072" s="19" t="s">
        <v>15692</v>
      </c>
      <c r="J4072" s="19" t="s">
        <v>23</v>
      </c>
      <c r="K4072" s="20" t="s">
        <v>4914</v>
      </c>
      <c r="L4072" s="19" t="s">
        <v>25</v>
      </c>
    </row>
    <row r="4073" spans="1:12" x14ac:dyDescent="0.25">
      <c r="A4073" s="19" t="s">
        <v>4490</v>
      </c>
      <c r="B4073" s="19" t="s">
        <v>4491</v>
      </c>
      <c r="C4073" s="19" t="s">
        <v>3600</v>
      </c>
      <c r="D4073" s="19" t="s">
        <v>4798</v>
      </c>
      <c r="E4073" s="20" t="s">
        <v>21</v>
      </c>
      <c r="F4073" s="19" t="s">
        <v>21</v>
      </c>
      <c r="G4073" s="180">
        <v>94741</v>
      </c>
      <c r="H4073" s="21" t="s">
        <v>5880</v>
      </c>
      <c r="I4073" s="19" t="s">
        <v>15692</v>
      </c>
      <c r="J4073" s="19" t="s">
        <v>23</v>
      </c>
      <c r="K4073" s="20" t="s">
        <v>371</v>
      </c>
      <c r="L4073" s="19" t="s">
        <v>25</v>
      </c>
    </row>
    <row r="4074" spans="1:12" x14ac:dyDescent="0.25">
      <c r="A4074" s="19" t="s">
        <v>4490</v>
      </c>
      <c r="B4074" s="19" t="s">
        <v>4491</v>
      </c>
      <c r="C4074" s="19" t="s">
        <v>3600</v>
      </c>
      <c r="D4074" s="19" t="s">
        <v>4798</v>
      </c>
      <c r="E4074" s="20" t="s">
        <v>21</v>
      </c>
      <c r="F4074" s="19" t="s">
        <v>21</v>
      </c>
      <c r="G4074" s="180">
        <v>94742</v>
      </c>
      <c r="H4074" s="21" t="s">
        <v>5881</v>
      </c>
      <c r="I4074" s="19" t="s">
        <v>15692</v>
      </c>
      <c r="J4074" s="19" t="s">
        <v>23</v>
      </c>
      <c r="K4074" s="20" t="s">
        <v>3095</v>
      </c>
      <c r="L4074" s="19" t="s">
        <v>25</v>
      </c>
    </row>
    <row r="4075" spans="1:12" x14ac:dyDescent="0.25">
      <c r="A4075" s="19" t="s">
        <v>4490</v>
      </c>
      <c r="B4075" s="19" t="s">
        <v>4491</v>
      </c>
      <c r="C4075" s="19" t="s">
        <v>3600</v>
      </c>
      <c r="D4075" s="19" t="s">
        <v>4798</v>
      </c>
      <c r="E4075" s="20" t="s">
        <v>21</v>
      </c>
      <c r="F4075" s="19" t="s">
        <v>21</v>
      </c>
      <c r="G4075" s="180">
        <v>94743</v>
      </c>
      <c r="H4075" s="21" t="s">
        <v>5882</v>
      </c>
      <c r="I4075" s="19" t="s">
        <v>15692</v>
      </c>
      <c r="J4075" s="19" t="s">
        <v>23</v>
      </c>
      <c r="K4075" s="20" t="s">
        <v>13264</v>
      </c>
      <c r="L4075" s="19" t="s">
        <v>25</v>
      </c>
    </row>
    <row r="4076" spans="1:12" x14ac:dyDescent="0.25">
      <c r="A4076" s="19" t="s">
        <v>4490</v>
      </c>
      <c r="B4076" s="19" t="s">
        <v>4491</v>
      </c>
      <c r="C4076" s="19" t="s">
        <v>3600</v>
      </c>
      <c r="D4076" s="19" t="s">
        <v>4798</v>
      </c>
      <c r="E4076" s="20" t="s">
        <v>21</v>
      </c>
      <c r="F4076" s="19" t="s">
        <v>21</v>
      </c>
      <c r="G4076" s="180">
        <v>94744</v>
      </c>
      <c r="H4076" s="21" t="s">
        <v>5884</v>
      </c>
      <c r="I4076" s="19" t="s">
        <v>15692</v>
      </c>
      <c r="J4076" s="19" t="s">
        <v>23</v>
      </c>
      <c r="K4076" s="20" t="s">
        <v>14571</v>
      </c>
      <c r="L4076" s="19" t="s">
        <v>25</v>
      </c>
    </row>
    <row r="4077" spans="1:12" x14ac:dyDescent="0.25">
      <c r="A4077" s="19" t="s">
        <v>4490</v>
      </c>
      <c r="B4077" s="19" t="s">
        <v>4491</v>
      </c>
      <c r="C4077" s="19" t="s">
        <v>3600</v>
      </c>
      <c r="D4077" s="19" t="s">
        <v>4798</v>
      </c>
      <c r="E4077" s="20" t="s">
        <v>21</v>
      </c>
      <c r="F4077" s="19" t="s">
        <v>21</v>
      </c>
      <c r="G4077" s="180">
        <v>94746</v>
      </c>
      <c r="H4077" s="21" t="s">
        <v>5885</v>
      </c>
      <c r="I4077" s="19" t="s">
        <v>15692</v>
      </c>
      <c r="J4077" s="19" t="s">
        <v>23</v>
      </c>
      <c r="K4077" s="20" t="s">
        <v>12933</v>
      </c>
      <c r="L4077" s="19" t="s">
        <v>25</v>
      </c>
    </row>
    <row r="4078" spans="1:12" x14ac:dyDescent="0.25">
      <c r="A4078" s="19" t="s">
        <v>4490</v>
      </c>
      <c r="B4078" s="19" t="s">
        <v>4491</v>
      </c>
      <c r="C4078" s="19" t="s">
        <v>3600</v>
      </c>
      <c r="D4078" s="19" t="s">
        <v>4798</v>
      </c>
      <c r="E4078" s="20" t="s">
        <v>21</v>
      </c>
      <c r="F4078" s="19" t="s">
        <v>21</v>
      </c>
      <c r="G4078" s="180">
        <v>94748</v>
      </c>
      <c r="H4078" s="21" t="s">
        <v>5886</v>
      </c>
      <c r="I4078" s="19" t="s">
        <v>15692</v>
      </c>
      <c r="J4078" s="19" t="s">
        <v>23</v>
      </c>
      <c r="K4078" s="20" t="s">
        <v>650</v>
      </c>
      <c r="L4078" s="19" t="s">
        <v>25</v>
      </c>
    </row>
    <row r="4079" spans="1:12" x14ac:dyDescent="0.25">
      <c r="A4079" s="19" t="s">
        <v>4490</v>
      </c>
      <c r="B4079" s="19" t="s">
        <v>4491</v>
      </c>
      <c r="C4079" s="19" t="s">
        <v>3600</v>
      </c>
      <c r="D4079" s="19" t="s">
        <v>4798</v>
      </c>
      <c r="E4079" s="20" t="s">
        <v>21</v>
      </c>
      <c r="F4079" s="19" t="s">
        <v>21</v>
      </c>
      <c r="G4079" s="180">
        <v>94750</v>
      </c>
      <c r="H4079" s="21" t="s">
        <v>5888</v>
      </c>
      <c r="I4079" s="19" t="s">
        <v>15692</v>
      </c>
      <c r="J4079" s="19" t="s">
        <v>23</v>
      </c>
      <c r="K4079" s="20" t="s">
        <v>2132</v>
      </c>
      <c r="L4079" s="19" t="s">
        <v>25</v>
      </c>
    </row>
    <row r="4080" spans="1:12" x14ac:dyDescent="0.25">
      <c r="A4080" s="19" t="s">
        <v>4490</v>
      </c>
      <c r="B4080" s="19" t="s">
        <v>4491</v>
      </c>
      <c r="C4080" s="19" t="s">
        <v>3600</v>
      </c>
      <c r="D4080" s="19" t="s">
        <v>4798</v>
      </c>
      <c r="E4080" s="20" t="s">
        <v>21</v>
      </c>
      <c r="F4080" s="19" t="s">
        <v>21</v>
      </c>
      <c r="G4080" s="180">
        <v>94752</v>
      </c>
      <c r="H4080" s="21" t="s">
        <v>5889</v>
      </c>
      <c r="I4080" s="19" t="s">
        <v>15692</v>
      </c>
      <c r="J4080" s="19" t="s">
        <v>23</v>
      </c>
      <c r="K4080" s="20" t="s">
        <v>9471</v>
      </c>
      <c r="L4080" s="19" t="s">
        <v>25</v>
      </c>
    </row>
    <row r="4081" spans="1:12" x14ac:dyDescent="0.25">
      <c r="A4081" s="19" t="s">
        <v>4490</v>
      </c>
      <c r="B4081" s="19" t="s">
        <v>4491</v>
      </c>
      <c r="C4081" s="19" t="s">
        <v>3600</v>
      </c>
      <c r="D4081" s="19" t="s">
        <v>4798</v>
      </c>
      <c r="E4081" s="20" t="s">
        <v>21</v>
      </c>
      <c r="F4081" s="19" t="s">
        <v>21</v>
      </c>
      <c r="G4081" s="180">
        <v>94756</v>
      </c>
      <c r="H4081" s="21" t="s">
        <v>5890</v>
      </c>
      <c r="I4081" s="19" t="s">
        <v>15692</v>
      </c>
      <c r="J4081" s="19" t="s">
        <v>23</v>
      </c>
      <c r="K4081" s="20" t="s">
        <v>5111</v>
      </c>
      <c r="L4081" s="19" t="s">
        <v>25</v>
      </c>
    </row>
    <row r="4082" spans="1:12" x14ac:dyDescent="0.25">
      <c r="A4082" s="19" t="s">
        <v>4490</v>
      </c>
      <c r="B4082" s="19" t="s">
        <v>4491</v>
      </c>
      <c r="C4082" s="19" t="s">
        <v>3600</v>
      </c>
      <c r="D4082" s="19" t="s">
        <v>4798</v>
      </c>
      <c r="E4082" s="20" t="s">
        <v>21</v>
      </c>
      <c r="F4082" s="19" t="s">
        <v>21</v>
      </c>
      <c r="G4082" s="180">
        <v>94757</v>
      </c>
      <c r="H4082" s="21" t="s">
        <v>5891</v>
      </c>
      <c r="I4082" s="19" t="s">
        <v>15692</v>
      </c>
      <c r="J4082" s="19" t="s">
        <v>23</v>
      </c>
      <c r="K4082" s="20" t="s">
        <v>14572</v>
      </c>
      <c r="L4082" s="19" t="s">
        <v>25</v>
      </c>
    </row>
    <row r="4083" spans="1:12" x14ac:dyDescent="0.25">
      <c r="A4083" s="19" t="s">
        <v>4490</v>
      </c>
      <c r="B4083" s="19" t="s">
        <v>4491</v>
      </c>
      <c r="C4083" s="19" t="s">
        <v>3600</v>
      </c>
      <c r="D4083" s="19" t="s">
        <v>4798</v>
      </c>
      <c r="E4083" s="20" t="s">
        <v>21</v>
      </c>
      <c r="F4083" s="19" t="s">
        <v>21</v>
      </c>
      <c r="G4083" s="180">
        <v>94758</v>
      </c>
      <c r="H4083" s="21" t="s">
        <v>5892</v>
      </c>
      <c r="I4083" s="19" t="s">
        <v>15692</v>
      </c>
      <c r="J4083" s="19" t="s">
        <v>23</v>
      </c>
      <c r="K4083" s="20" t="s">
        <v>6516</v>
      </c>
      <c r="L4083" s="19" t="s">
        <v>25</v>
      </c>
    </row>
    <row r="4084" spans="1:12" x14ac:dyDescent="0.25">
      <c r="A4084" s="19" t="s">
        <v>4490</v>
      </c>
      <c r="B4084" s="19" t="s">
        <v>4491</v>
      </c>
      <c r="C4084" s="19" t="s">
        <v>3600</v>
      </c>
      <c r="D4084" s="19" t="s">
        <v>4798</v>
      </c>
      <c r="E4084" s="20" t="s">
        <v>21</v>
      </c>
      <c r="F4084" s="19" t="s">
        <v>21</v>
      </c>
      <c r="G4084" s="180">
        <v>94759</v>
      </c>
      <c r="H4084" s="21" t="s">
        <v>5894</v>
      </c>
      <c r="I4084" s="19" t="s">
        <v>15692</v>
      </c>
      <c r="J4084" s="19" t="s">
        <v>23</v>
      </c>
      <c r="K4084" s="20" t="s">
        <v>5199</v>
      </c>
      <c r="L4084" s="19" t="s">
        <v>25</v>
      </c>
    </row>
    <row r="4085" spans="1:12" x14ac:dyDescent="0.25">
      <c r="A4085" s="19" t="s">
        <v>4490</v>
      </c>
      <c r="B4085" s="19" t="s">
        <v>4491</v>
      </c>
      <c r="C4085" s="19" t="s">
        <v>3600</v>
      </c>
      <c r="D4085" s="19" t="s">
        <v>4798</v>
      </c>
      <c r="E4085" s="20" t="s">
        <v>21</v>
      </c>
      <c r="F4085" s="19" t="s">
        <v>21</v>
      </c>
      <c r="G4085" s="180">
        <v>94760</v>
      </c>
      <c r="H4085" s="21" t="s">
        <v>5895</v>
      </c>
      <c r="I4085" s="19" t="s">
        <v>15692</v>
      </c>
      <c r="J4085" s="19" t="s">
        <v>23</v>
      </c>
      <c r="K4085" s="20" t="s">
        <v>14573</v>
      </c>
      <c r="L4085" s="19" t="s">
        <v>25</v>
      </c>
    </row>
    <row r="4086" spans="1:12" x14ac:dyDescent="0.25">
      <c r="A4086" s="19" t="s">
        <v>4490</v>
      </c>
      <c r="B4086" s="19" t="s">
        <v>4491</v>
      </c>
      <c r="C4086" s="19" t="s">
        <v>3600</v>
      </c>
      <c r="D4086" s="19" t="s">
        <v>4798</v>
      </c>
      <c r="E4086" s="20" t="s">
        <v>21</v>
      </c>
      <c r="F4086" s="19" t="s">
        <v>21</v>
      </c>
      <c r="G4086" s="180">
        <v>94761</v>
      </c>
      <c r="H4086" s="21" t="s">
        <v>5896</v>
      </c>
      <c r="I4086" s="19" t="s">
        <v>15692</v>
      </c>
      <c r="J4086" s="19" t="s">
        <v>23</v>
      </c>
      <c r="K4086" s="20" t="s">
        <v>14574</v>
      </c>
      <c r="L4086" s="19" t="s">
        <v>25</v>
      </c>
    </row>
    <row r="4087" spans="1:12" x14ac:dyDescent="0.25">
      <c r="A4087" s="19" t="s">
        <v>4490</v>
      </c>
      <c r="B4087" s="19" t="s">
        <v>4491</v>
      </c>
      <c r="C4087" s="19" t="s">
        <v>3600</v>
      </c>
      <c r="D4087" s="19" t="s">
        <v>4798</v>
      </c>
      <c r="E4087" s="20" t="s">
        <v>21</v>
      </c>
      <c r="F4087" s="19" t="s">
        <v>21</v>
      </c>
      <c r="G4087" s="180">
        <v>94762</v>
      </c>
      <c r="H4087" s="21" t="s">
        <v>5897</v>
      </c>
      <c r="I4087" s="19" t="s">
        <v>15692</v>
      </c>
      <c r="J4087" s="19" t="s">
        <v>23</v>
      </c>
      <c r="K4087" s="20" t="s">
        <v>8455</v>
      </c>
      <c r="L4087" s="19" t="s">
        <v>25</v>
      </c>
    </row>
    <row r="4088" spans="1:12" ht="27" x14ac:dyDescent="0.25">
      <c r="A4088" s="19" t="s">
        <v>4490</v>
      </c>
      <c r="B4088" s="19" t="s">
        <v>4491</v>
      </c>
      <c r="C4088" s="19" t="s">
        <v>3600</v>
      </c>
      <c r="D4088" s="19" t="s">
        <v>4798</v>
      </c>
      <c r="E4088" s="20" t="s">
        <v>21</v>
      </c>
      <c r="F4088" s="19" t="s">
        <v>21</v>
      </c>
      <c r="G4088" s="180">
        <v>94783</v>
      </c>
      <c r="H4088" s="21" t="s">
        <v>5898</v>
      </c>
      <c r="I4088" s="19" t="s">
        <v>15692</v>
      </c>
      <c r="J4088" s="19" t="s">
        <v>23</v>
      </c>
      <c r="K4088" s="20" t="s">
        <v>3334</v>
      </c>
      <c r="L4088" s="19" t="s">
        <v>25</v>
      </c>
    </row>
    <row r="4089" spans="1:12" ht="27" x14ac:dyDescent="0.25">
      <c r="A4089" s="19" t="s">
        <v>4490</v>
      </c>
      <c r="B4089" s="19" t="s">
        <v>4491</v>
      </c>
      <c r="C4089" s="19" t="s">
        <v>3600</v>
      </c>
      <c r="D4089" s="19" t="s">
        <v>4798</v>
      </c>
      <c r="E4089" s="20" t="s">
        <v>21</v>
      </c>
      <c r="F4089" s="19" t="s">
        <v>21</v>
      </c>
      <c r="G4089" s="180">
        <v>94785</v>
      </c>
      <c r="H4089" s="21" t="s">
        <v>5900</v>
      </c>
      <c r="I4089" s="19" t="s">
        <v>15692</v>
      </c>
      <c r="J4089" s="19" t="s">
        <v>23</v>
      </c>
      <c r="K4089" s="20" t="s">
        <v>14575</v>
      </c>
      <c r="L4089" s="19" t="s">
        <v>25</v>
      </c>
    </row>
    <row r="4090" spans="1:12" ht="27" x14ac:dyDescent="0.25">
      <c r="A4090" s="19" t="s">
        <v>4490</v>
      </c>
      <c r="B4090" s="19" t="s">
        <v>4491</v>
      </c>
      <c r="C4090" s="19" t="s">
        <v>3600</v>
      </c>
      <c r="D4090" s="19" t="s">
        <v>4798</v>
      </c>
      <c r="E4090" s="20" t="s">
        <v>21</v>
      </c>
      <c r="F4090" s="19" t="s">
        <v>21</v>
      </c>
      <c r="G4090" s="180">
        <v>94786</v>
      </c>
      <c r="H4090" s="21" t="s">
        <v>5902</v>
      </c>
      <c r="I4090" s="19" t="s">
        <v>15692</v>
      </c>
      <c r="J4090" s="19" t="s">
        <v>23</v>
      </c>
      <c r="K4090" s="20" t="s">
        <v>10670</v>
      </c>
      <c r="L4090" s="19" t="s">
        <v>25</v>
      </c>
    </row>
    <row r="4091" spans="1:12" ht="27" x14ac:dyDescent="0.25">
      <c r="A4091" s="19" t="s">
        <v>4490</v>
      </c>
      <c r="B4091" s="19" t="s">
        <v>4491</v>
      </c>
      <c r="C4091" s="19" t="s">
        <v>3600</v>
      </c>
      <c r="D4091" s="19" t="s">
        <v>4798</v>
      </c>
      <c r="E4091" s="20" t="s">
        <v>21</v>
      </c>
      <c r="F4091" s="19" t="s">
        <v>21</v>
      </c>
      <c r="G4091" s="180">
        <v>94787</v>
      </c>
      <c r="H4091" s="21" t="s">
        <v>5903</v>
      </c>
      <c r="I4091" s="19" t="s">
        <v>15692</v>
      </c>
      <c r="J4091" s="19" t="s">
        <v>23</v>
      </c>
      <c r="K4091" s="20" t="s">
        <v>14576</v>
      </c>
      <c r="L4091" s="19" t="s">
        <v>25</v>
      </c>
    </row>
    <row r="4092" spans="1:12" ht="27" x14ac:dyDescent="0.25">
      <c r="A4092" s="19" t="s">
        <v>4490</v>
      </c>
      <c r="B4092" s="19" t="s">
        <v>4491</v>
      </c>
      <c r="C4092" s="19" t="s">
        <v>3600</v>
      </c>
      <c r="D4092" s="19" t="s">
        <v>4798</v>
      </c>
      <c r="E4092" s="20" t="s">
        <v>21</v>
      </c>
      <c r="F4092" s="19" t="s">
        <v>21</v>
      </c>
      <c r="G4092" s="180">
        <v>94788</v>
      </c>
      <c r="H4092" s="21" t="s">
        <v>5905</v>
      </c>
      <c r="I4092" s="19" t="s">
        <v>15692</v>
      </c>
      <c r="J4092" s="19" t="s">
        <v>23</v>
      </c>
      <c r="K4092" s="20" t="s">
        <v>14577</v>
      </c>
      <c r="L4092" s="19" t="s">
        <v>25</v>
      </c>
    </row>
    <row r="4093" spans="1:12" ht="27" x14ac:dyDescent="0.25">
      <c r="A4093" s="19" t="s">
        <v>4490</v>
      </c>
      <c r="B4093" s="19" t="s">
        <v>4491</v>
      </c>
      <c r="C4093" s="19" t="s">
        <v>3600</v>
      </c>
      <c r="D4093" s="19" t="s">
        <v>4798</v>
      </c>
      <c r="E4093" s="20" t="s">
        <v>21</v>
      </c>
      <c r="F4093" s="19" t="s">
        <v>21</v>
      </c>
      <c r="G4093" s="180">
        <v>94789</v>
      </c>
      <c r="H4093" s="21" t="s">
        <v>5907</v>
      </c>
      <c r="I4093" s="19" t="s">
        <v>15692</v>
      </c>
      <c r="J4093" s="19" t="s">
        <v>23</v>
      </c>
      <c r="K4093" s="20" t="s">
        <v>14578</v>
      </c>
      <c r="L4093" s="19" t="s">
        <v>25</v>
      </c>
    </row>
    <row r="4094" spans="1:12" ht="27" x14ac:dyDescent="0.25">
      <c r="A4094" s="19" t="s">
        <v>4490</v>
      </c>
      <c r="B4094" s="19" t="s">
        <v>4491</v>
      </c>
      <c r="C4094" s="19" t="s">
        <v>3600</v>
      </c>
      <c r="D4094" s="19" t="s">
        <v>4798</v>
      </c>
      <c r="E4094" s="20" t="s">
        <v>21</v>
      </c>
      <c r="F4094" s="19" t="s">
        <v>21</v>
      </c>
      <c r="G4094" s="180">
        <v>94790</v>
      </c>
      <c r="H4094" s="21" t="s">
        <v>5908</v>
      </c>
      <c r="I4094" s="19" t="s">
        <v>15692</v>
      </c>
      <c r="J4094" s="19" t="s">
        <v>23</v>
      </c>
      <c r="K4094" s="20" t="s">
        <v>14579</v>
      </c>
      <c r="L4094" s="19" t="s">
        <v>25</v>
      </c>
    </row>
    <row r="4095" spans="1:12" ht="27" x14ac:dyDescent="0.25">
      <c r="A4095" s="19" t="s">
        <v>4490</v>
      </c>
      <c r="B4095" s="19" t="s">
        <v>4491</v>
      </c>
      <c r="C4095" s="19" t="s">
        <v>3600</v>
      </c>
      <c r="D4095" s="19" t="s">
        <v>4798</v>
      </c>
      <c r="E4095" s="20" t="s">
        <v>21</v>
      </c>
      <c r="F4095" s="19" t="s">
        <v>21</v>
      </c>
      <c r="G4095" s="180">
        <v>94791</v>
      </c>
      <c r="H4095" s="21" t="s">
        <v>5909</v>
      </c>
      <c r="I4095" s="19" t="s">
        <v>15692</v>
      </c>
      <c r="J4095" s="19" t="s">
        <v>23</v>
      </c>
      <c r="K4095" s="20" t="s">
        <v>14580</v>
      </c>
      <c r="L4095" s="19" t="s">
        <v>25</v>
      </c>
    </row>
    <row r="4096" spans="1:12" x14ac:dyDescent="0.25">
      <c r="A4096" s="19" t="s">
        <v>4490</v>
      </c>
      <c r="B4096" s="19" t="s">
        <v>4491</v>
      </c>
      <c r="C4096" s="19" t="s">
        <v>3600</v>
      </c>
      <c r="D4096" s="19" t="s">
        <v>4798</v>
      </c>
      <c r="E4096" s="20" t="s">
        <v>21</v>
      </c>
      <c r="F4096" s="19" t="s">
        <v>21</v>
      </c>
      <c r="G4096" s="180">
        <v>94863</v>
      </c>
      <c r="H4096" s="21" t="s">
        <v>5910</v>
      </c>
      <c r="I4096" s="19" t="s">
        <v>15692</v>
      </c>
      <c r="J4096" s="19" t="s">
        <v>23</v>
      </c>
      <c r="K4096" s="20" t="s">
        <v>14581</v>
      </c>
      <c r="L4096" s="19" t="s">
        <v>25</v>
      </c>
    </row>
    <row r="4097" spans="1:12" ht="27" x14ac:dyDescent="0.25">
      <c r="A4097" s="19" t="s">
        <v>4490</v>
      </c>
      <c r="B4097" s="19" t="s">
        <v>4491</v>
      </c>
      <c r="C4097" s="19" t="s">
        <v>3600</v>
      </c>
      <c r="D4097" s="19" t="s">
        <v>4798</v>
      </c>
      <c r="E4097" s="20" t="s">
        <v>21</v>
      </c>
      <c r="F4097" s="19" t="s">
        <v>21</v>
      </c>
      <c r="G4097" s="180">
        <v>95141</v>
      </c>
      <c r="H4097" s="21" t="s">
        <v>5911</v>
      </c>
      <c r="I4097" s="19" t="s">
        <v>15692</v>
      </c>
      <c r="J4097" s="19" t="s">
        <v>23</v>
      </c>
      <c r="K4097" s="20" t="s">
        <v>6956</v>
      </c>
      <c r="L4097" s="19" t="s">
        <v>25</v>
      </c>
    </row>
    <row r="4098" spans="1:12" x14ac:dyDescent="0.25">
      <c r="A4098" s="19" t="s">
        <v>4490</v>
      </c>
      <c r="B4098" s="19" t="s">
        <v>4491</v>
      </c>
      <c r="C4098" s="19" t="s">
        <v>3600</v>
      </c>
      <c r="D4098" s="19" t="s">
        <v>4798</v>
      </c>
      <c r="E4098" s="20" t="s">
        <v>21</v>
      </c>
      <c r="F4098" s="19" t="s">
        <v>21</v>
      </c>
      <c r="G4098" s="180">
        <v>95237</v>
      </c>
      <c r="H4098" s="21" t="s">
        <v>5912</v>
      </c>
      <c r="I4098" s="19" t="s">
        <v>15692</v>
      </c>
      <c r="J4098" s="19" t="s">
        <v>23</v>
      </c>
      <c r="K4098" s="20" t="s">
        <v>892</v>
      </c>
      <c r="L4098" s="19" t="s">
        <v>25</v>
      </c>
    </row>
    <row r="4099" spans="1:12" x14ac:dyDescent="0.25">
      <c r="A4099" s="19" t="s">
        <v>4490</v>
      </c>
      <c r="B4099" s="19" t="s">
        <v>4491</v>
      </c>
      <c r="C4099" s="19" t="s">
        <v>3600</v>
      </c>
      <c r="D4099" s="19" t="s">
        <v>4798</v>
      </c>
      <c r="E4099" s="20" t="s">
        <v>21</v>
      </c>
      <c r="F4099" s="19" t="s">
        <v>21</v>
      </c>
      <c r="G4099" s="180">
        <v>95693</v>
      </c>
      <c r="H4099" s="21" t="s">
        <v>5914</v>
      </c>
      <c r="I4099" s="19" t="s">
        <v>15692</v>
      </c>
      <c r="J4099" s="19" t="s">
        <v>23</v>
      </c>
      <c r="K4099" s="20" t="s">
        <v>14582</v>
      </c>
      <c r="L4099" s="19" t="s">
        <v>25</v>
      </c>
    </row>
    <row r="4100" spans="1:12" x14ac:dyDescent="0.25">
      <c r="A4100" s="19" t="s">
        <v>4490</v>
      </c>
      <c r="B4100" s="19" t="s">
        <v>4491</v>
      </c>
      <c r="C4100" s="19" t="s">
        <v>3600</v>
      </c>
      <c r="D4100" s="19" t="s">
        <v>4798</v>
      </c>
      <c r="E4100" s="20" t="s">
        <v>21</v>
      </c>
      <c r="F4100" s="19" t="s">
        <v>21</v>
      </c>
      <c r="G4100" s="180">
        <v>95694</v>
      </c>
      <c r="H4100" s="21" t="s">
        <v>5915</v>
      </c>
      <c r="I4100" s="19" t="s">
        <v>15692</v>
      </c>
      <c r="J4100" s="19" t="s">
        <v>23</v>
      </c>
      <c r="K4100" s="20" t="s">
        <v>5728</v>
      </c>
      <c r="L4100" s="19" t="s">
        <v>25</v>
      </c>
    </row>
    <row r="4101" spans="1:12" x14ac:dyDescent="0.25">
      <c r="A4101" s="19" t="s">
        <v>4490</v>
      </c>
      <c r="B4101" s="19" t="s">
        <v>4491</v>
      </c>
      <c r="C4101" s="19" t="s">
        <v>3600</v>
      </c>
      <c r="D4101" s="19" t="s">
        <v>4798</v>
      </c>
      <c r="E4101" s="20" t="s">
        <v>21</v>
      </c>
      <c r="F4101" s="19" t="s">
        <v>21</v>
      </c>
      <c r="G4101" s="180">
        <v>95695</v>
      </c>
      <c r="H4101" s="21" t="s">
        <v>5916</v>
      </c>
      <c r="I4101" s="19" t="s">
        <v>15692</v>
      </c>
      <c r="J4101" s="19" t="s">
        <v>23</v>
      </c>
      <c r="K4101" s="20" t="s">
        <v>14583</v>
      </c>
      <c r="L4101" s="19" t="s">
        <v>25</v>
      </c>
    </row>
    <row r="4102" spans="1:12" x14ac:dyDescent="0.25">
      <c r="A4102" s="19" t="s">
        <v>4490</v>
      </c>
      <c r="B4102" s="19" t="s">
        <v>4491</v>
      </c>
      <c r="C4102" s="19" t="s">
        <v>3600</v>
      </c>
      <c r="D4102" s="19" t="s">
        <v>4798</v>
      </c>
      <c r="E4102" s="20" t="s">
        <v>21</v>
      </c>
      <c r="F4102" s="19" t="s">
        <v>21</v>
      </c>
      <c r="G4102" s="180">
        <v>95696</v>
      </c>
      <c r="H4102" s="21" t="s">
        <v>5917</v>
      </c>
      <c r="I4102" s="19" t="s">
        <v>15692</v>
      </c>
      <c r="J4102" s="19" t="s">
        <v>23</v>
      </c>
      <c r="K4102" s="20" t="s">
        <v>6503</v>
      </c>
      <c r="L4102" s="19" t="s">
        <v>25</v>
      </c>
    </row>
    <row r="4103" spans="1:12" x14ac:dyDescent="0.25">
      <c r="A4103" s="19" t="s">
        <v>4490</v>
      </c>
      <c r="B4103" s="19" t="s">
        <v>4491</v>
      </c>
      <c r="C4103" s="19" t="s">
        <v>3600</v>
      </c>
      <c r="D4103" s="19" t="s">
        <v>4798</v>
      </c>
      <c r="E4103" s="20" t="s">
        <v>21</v>
      </c>
      <c r="F4103" s="19" t="s">
        <v>21</v>
      </c>
      <c r="G4103" s="180">
        <v>96637</v>
      </c>
      <c r="H4103" s="21" t="s">
        <v>5918</v>
      </c>
      <c r="I4103" s="19" t="s">
        <v>15692</v>
      </c>
      <c r="J4103" s="19" t="s">
        <v>9283</v>
      </c>
      <c r="K4103" s="20" t="s">
        <v>4840</v>
      </c>
      <c r="L4103" s="19" t="s">
        <v>25</v>
      </c>
    </row>
    <row r="4104" spans="1:12" x14ac:dyDescent="0.25">
      <c r="A4104" s="19" t="s">
        <v>4490</v>
      </c>
      <c r="B4104" s="19" t="s">
        <v>4491</v>
      </c>
      <c r="C4104" s="19" t="s">
        <v>3600</v>
      </c>
      <c r="D4104" s="19" t="s">
        <v>4798</v>
      </c>
      <c r="E4104" s="20" t="s">
        <v>21</v>
      </c>
      <c r="F4104" s="19" t="s">
        <v>21</v>
      </c>
      <c r="G4104" s="180">
        <v>96638</v>
      </c>
      <c r="H4104" s="21" t="s">
        <v>5920</v>
      </c>
      <c r="I4104" s="19" t="s">
        <v>15692</v>
      </c>
      <c r="J4104" s="19" t="s">
        <v>9283</v>
      </c>
      <c r="K4104" s="20" t="s">
        <v>12399</v>
      </c>
      <c r="L4104" s="19" t="s">
        <v>25</v>
      </c>
    </row>
    <row r="4105" spans="1:12" x14ac:dyDescent="0.25">
      <c r="A4105" s="19" t="s">
        <v>4490</v>
      </c>
      <c r="B4105" s="19" t="s">
        <v>4491</v>
      </c>
      <c r="C4105" s="19" t="s">
        <v>3600</v>
      </c>
      <c r="D4105" s="19" t="s">
        <v>4798</v>
      </c>
      <c r="E4105" s="20" t="s">
        <v>21</v>
      </c>
      <c r="F4105" s="19" t="s">
        <v>21</v>
      </c>
      <c r="G4105" s="180">
        <v>96639</v>
      </c>
      <c r="H4105" s="21" t="s">
        <v>5922</v>
      </c>
      <c r="I4105" s="19" t="s">
        <v>15692</v>
      </c>
      <c r="J4105" s="19" t="s">
        <v>9283</v>
      </c>
      <c r="K4105" s="20" t="s">
        <v>2000</v>
      </c>
      <c r="L4105" s="19" t="s">
        <v>25</v>
      </c>
    </row>
    <row r="4106" spans="1:12" x14ac:dyDescent="0.25">
      <c r="A4106" s="19" t="s">
        <v>4490</v>
      </c>
      <c r="B4106" s="19" t="s">
        <v>4491</v>
      </c>
      <c r="C4106" s="19" t="s">
        <v>3600</v>
      </c>
      <c r="D4106" s="19" t="s">
        <v>4798</v>
      </c>
      <c r="E4106" s="20" t="s">
        <v>21</v>
      </c>
      <c r="F4106" s="19" t="s">
        <v>21</v>
      </c>
      <c r="G4106" s="180">
        <v>96640</v>
      </c>
      <c r="H4106" s="21" t="s">
        <v>5924</v>
      </c>
      <c r="I4106" s="19" t="s">
        <v>15692</v>
      </c>
      <c r="J4106" s="19" t="s">
        <v>9283</v>
      </c>
      <c r="K4106" s="20" t="s">
        <v>13450</v>
      </c>
      <c r="L4106" s="19" t="s">
        <v>25</v>
      </c>
    </row>
    <row r="4107" spans="1:12" x14ac:dyDescent="0.25">
      <c r="A4107" s="19" t="s">
        <v>4490</v>
      </c>
      <c r="B4107" s="19" t="s">
        <v>4491</v>
      </c>
      <c r="C4107" s="19" t="s">
        <v>3600</v>
      </c>
      <c r="D4107" s="19" t="s">
        <v>4798</v>
      </c>
      <c r="E4107" s="20" t="s">
        <v>21</v>
      </c>
      <c r="F4107" s="19" t="s">
        <v>21</v>
      </c>
      <c r="G4107" s="180">
        <v>96641</v>
      </c>
      <c r="H4107" s="21" t="s">
        <v>5926</v>
      </c>
      <c r="I4107" s="19" t="s">
        <v>15692</v>
      </c>
      <c r="J4107" s="19" t="s">
        <v>9283</v>
      </c>
      <c r="K4107" s="20" t="s">
        <v>2860</v>
      </c>
      <c r="L4107" s="19" t="s">
        <v>25</v>
      </c>
    </row>
    <row r="4108" spans="1:12" x14ac:dyDescent="0.25">
      <c r="A4108" s="19" t="s">
        <v>4490</v>
      </c>
      <c r="B4108" s="19" t="s">
        <v>4491</v>
      </c>
      <c r="C4108" s="19" t="s">
        <v>3600</v>
      </c>
      <c r="D4108" s="19" t="s">
        <v>4798</v>
      </c>
      <c r="E4108" s="20" t="s">
        <v>21</v>
      </c>
      <c r="F4108" s="19" t="s">
        <v>21</v>
      </c>
      <c r="G4108" s="180">
        <v>96642</v>
      </c>
      <c r="H4108" s="21" t="s">
        <v>5928</v>
      </c>
      <c r="I4108" s="19" t="s">
        <v>15692</v>
      </c>
      <c r="J4108" s="19" t="s">
        <v>9283</v>
      </c>
      <c r="K4108" s="20" t="s">
        <v>3980</v>
      </c>
      <c r="L4108" s="19" t="s">
        <v>25</v>
      </c>
    </row>
    <row r="4109" spans="1:12" x14ac:dyDescent="0.25">
      <c r="A4109" s="19" t="s">
        <v>4490</v>
      </c>
      <c r="B4109" s="19" t="s">
        <v>4491</v>
      </c>
      <c r="C4109" s="19" t="s">
        <v>3600</v>
      </c>
      <c r="D4109" s="19" t="s">
        <v>4798</v>
      </c>
      <c r="E4109" s="20" t="s">
        <v>21</v>
      </c>
      <c r="F4109" s="19" t="s">
        <v>21</v>
      </c>
      <c r="G4109" s="180">
        <v>96643</v>
      </c>
      <c r="H4109" s="21" t="s">
        <v>5930</v>
      </c>
      <c r="I4109" s="19" t="s">
        <v>15692</v>
      </c>
      <c r="J4109" s="19" t="s">
        <v>9283</v>
      </c>
      <c r="K4109" s="20" t="s">
        <v>14584</v>
      </c>
      <c r="L4109" s="19" t="s">
        <v>25</v>
      </c>
    </row>
    <row r="4110" spans="1:12" x14ac:dyDescent="0.25">
      <c r="A4110" s="19" t="s">
        <v>4490</v>
      </c>
      <c r="B4110" s="19" t="s">
        <v>4491</v>
      </c>
      <c r="C4110" s="19" t="s">
        <v>3600</v>
      </c>
      <c r="D4110" s="19" t="s">
        <v>4798</v>
      </c>
      <c r="E4110" s="20" t="s">
        <v>21</v>
      </c>
      <c r="F4110" s="19" t="s">
        <v>21</v>
      </c>
      <c r="G4110" s="180">
        <v>96650</v>
      </c>
      <c r="H4110" s="21" t="s">
        <v>5932</v>
      </c>
      <c r="I4110" s="19" t="s">
        <v>15692</v>
      </c>
      <c r="J4110" s="19" t="s">
        <v>9283</v>
      </c>
      <c r="K4110" s="20" t="s">
        <v>10440</v>
      </c>
      <c r="L4110" s="19" t="s">
        <v>25</v>
      </c>
    </row>
    <row r="4111" spans="1:12" x14ac:dyDescent="0.25">
      <c r="A4111" s="19" t="s">
        <v>4490</v>
      </c>
      <c r="B4111" s="19" t="s">
        <v>4491</v>
      </c>
      <c r="C4111" s="19" t="s">
        <v>3600</v>
      </c>
      <c r="D4111" s="19" t="s">
        <v>4798</v>
      </c>
      <c r="E4111" s="20" t="s">
        <v>21</v>
      </c>
      <c r="F4111" s="19" t="s">
        <v>21</v>
      </c>
      <c r="G4111" s="180">
        <v>96651</v>
      </c>
      <c r="H4111" s="21" t="s">
        <v>5933</v>
      </c>
      <c r="I4111" s="19" t="s">
        <v>15692</v>
      </c>
      <c r="J4111" s="19" t="s">
        <v>9283</v>
      </c>
      <c r="K4111" s="20" t="s">
        <v>3147</v>
      </c>
      <c r="L4111" s="19" t="s">
        <v>25</v>
      </c>
    </row>
    <row r="4112" spans="1:12" x14ac:dyDescent="0.25">
      <c r="A4112" s="19" t="s">
        <v>4490</v>
      </c>
      <c r="B4112" s="19" t="s">
        <v>4491</v>
      </c>
      <c r="C4112" s="19" t="s">
        <v>3600</v>
      </c>
      <c r="D4112" s="19" t="s">
        <v>4798</v>
      </c>
      <c r="E4112" s="20" t="s">
        <v>21</v>
      </c>
      <c r="F4112" s="19" t="s">
        <v>21</v>
      </c>
      <c r="G4112" s="180">
        <v>96652</v>
      </c>
      <c r="H4112" s="21" t="s">
        <v>5935</v>
      </c>
      <c r="I4112" s="19" t="s">
        <v>15692</v>
      </c>
      <c r="J4112" s="19" t="s">
        <v>9283</v>
      </c>
      <c r="K4112" s="20" t="s">
        <v>2856</v>
      </c>
      <c r="L4112" s="19" t="s">
        <v>25</v>
      </c>
    </row>
    <row r="4113" spans="1:12" x14ac:dyDescent="0.25">
      <c r="A4113" s="19" t="s">
        <v>4490</v>
      </c>
      <c r="B4113" s="19" t="s">
        <v>4491</v>
      </c>
      <c r="C4113" s="19" t="s">
        <v>3600</v>
      </c>
      <c r="D4113" s="19" t="s">
        <v>4798</v>
      </c>
      <c r="E4113" s="20" t="s">
        <v>21</v>
      </c>
      <c r="F4113" s="19" t="s">
        <v>21</v>
      </c>
      <c r="G4113" s="180">
        <v>96653</v>
      </c>
      <c r="H4113" s="21" t="s">
        <v>5936</v>
      </c>
      <c r="I4113" s="19" t="s">
        <v>15692</v>
      </c>
      <c r="J4113" s="19" t="s">
        <v>9283</v>
      </c>
      <c r="K4113" s="20" t="s">
        <v>4409</v>
      </c>
      <c r="L4113" s="19" t="s">
        <v>25</v>
      </c>
    </row>
    <row r="4114" spans="1:12" x14ac:dyDescent="0.25">
      <c r="A4114" s="19" t="s">
        <v>4490</v>
      </c>
      <c r="B4114" s="19" t="s">
        <v>4491</v>
      </c>
      <c r="C4114" s="19" t="s">
        <v>3600</v>
      </c>
      <c r="D4114" s="19" t="s">
        <v>4798</v>
      </c>
      <c r="E4114" s="20" t="s">
        <v>21</v>
      </c>
      <c r="F4114" s="19" t="s">
        <v>21</v>
      </c>
      <c r="G4114" s="180">
        <v>96654</v>
      </c>
      <c r="H4114" s="21" t="s">
        <v>5937</v>
      </c>
      <c r="I4114" s="19" t="s">
        <v>15692</v>
      </c>
      <c r="J4114" s="19" t="s">
        <v>9283</v>
      </c>
      <c r="K4114" s="20" t="s">
        <v>14585</v>
      </c>
      <c r="L4114" s="19" t="s">
        <v>25</v>
      </c>
    </row>
    <row r="4115" spans="1:12" x14ac:dyDescent="0.25">
      <c r="A4115" s="19" t="s">
        <v>4490</v>
      </c>
      <c r="B4115" s="19" t="s">
        <v>4491</v>
      </c>
      <c r="C4115" s="19" t="s">
        <v>3600</v>
      </c>
      <c r="D4115" s="19" t="s">
        <v>4798</v>
      </c>
      <c r="E4115" s="20" t="s">
        <v>21</v>
      </c>
      <c r="F4115" s="19" t="s">
        <v>21</v>
      </c>
      <c r="G4115" s="180">
        <v>96655</v>
      </c>
      <c r="H4115" s="21" t="s">
        <v>5938</v>
      </c>
      <c r="I4115" s="19" t="s">
        <v>15692</v>
      </c>
      <c r="J4115" s="19" t="s">
        <v>9283</v>
      </c>
      <c r="K4115" s="20" t="s">
        <v>1577</v>
      </c>
      <c r="L4115" s="19" t="s">
        <v>25</v>
      </c>
    </row>
    <row r="4116" spans="1:12" x14ac:dyDescent="0.25">
      <c r="A4116" s="19" t="s">
        <v>4490</v>
      </c>
      <c r="B4116" s="19" t="s">
        <v>4491</v>
      </c>
      <c r="C4116" s="19" t="s">
        <v>3600</v>
      </c>
      <c r="D4116" s="19" t="s">
        <v>4798</v>
      </c>
      <c r="E4116" s="20" t="s">
        <v>21</v>
      </c>
      <c r="F4116" s="19" t="s">
        <v>21</v>
      </c>
      <c r="G4116" s="180">
        <v>96656</v>
      </c>
      <c r="H4116" s="21" t="s">
        <v>5940</v>
      </c>
      <c r="I4116" s="19" t="s">
        <v>15692</v>
      </c>
      <c r="J4116" s="19" t="s">
        <v>9283</v>
      </c>
      <c r="K4116" s="20" t="s">
        <v>4851</v>
      </c>
      <c r="L4116" s="19" t="s">
        <v>25</v>
      </c>
    </row>
    <row r="4117" spans="1:12" x14ac:dyDescent="0.25">
      <c r="A4117" s="19" t="s">
        <v>4490</v>
      </c>
      <c r="B4117" s="19" t="s">
        <v>4491</v>
      </c>
      <c r="C4117" s="19" t="s">
        <v>3600</v>
      </c>
      <c r="D4117" s="19" t="s">
        <v>4798</v>
      </c>
      <c r="E4117" s="20" t="s">
        <v>21</v>
      </c>
      <c r="F4117" s="19" t="s">
        <v>21</v>
      </c>
      <c r="G4117" s="180">
        <v>96657</v>
      </c>
      <c r="H4117" s="21" t="s">
        <v>5942</v>
      </c>
      <c r="I4117" s="19" t="s">
        <v>15692</v>
      </c>
      <c r="J4117" s="19" t="s">
        <v>9283</v>
      </c>
      <c r="K4117" s="20" t="s">
        <v>186</v>
      </c>
      <c r="L4117" s="19" t="s">
        <v>25</v>
      </c>
    </row>
    <row r="4118" spans="1:12" x14ac:dyDescent="0.25">
      <c r="A4118" s="19" t="s">
        <v>4490</v>
      </c>
      <c r="B4118" s="19" t="s">
        <v>4491</v>
      </c>
      <c r="C4118" s="19" t="s">
        <v>3600</v>
      </c>
      <c r="D4118" s="19" t="s">
        <v>4798</v>
      </c>
      <c r="E4118" s="20" t="s">
        <v>21</v>
      </c>
      <c r="F4118" s="19" t="s">
        <v>21</v>
      </c>
      <c r="G4118" s="180">
        <v>96658</v>
      </c>
      <c r="H4118" s="21" t="s">
        <v>5944</v>
      </c>
      <c r="I4118" s="19" t="s">
        <v>15692</v>
      </c>
      <c r="J4118" s="19" t="s">
        <v>9283</v>
      </c>
      <c r="K4118" s="20" t="s">
        <v>1385</v>
      </c>
      <c r="L4118" s="19" t="s">
        <v>25</v>
      </c>
    </row>
    <row r="4119" spans="1:12" x14ac:dyDescent="0.25">
      <c r="A4119" s="19" t="s">
        <v>4490</v>
      </c>
      <c r="B4119" s="19" t="s">
        <v>4491</v>
      </c>
      <c r="C4119" s="19" t="s">
        <v>3600</v>
      </c>
      <c r="D4119" s="19" t="s">
        <v>4798</v>
      </c>
      <c r="E4119" s="20" t="s">
        <v>21</v>
      </c>
      <c r="F4119" s="19" t="s">
        <v>21</v>
      </c>
      <c r="G4119" s="180">
        <v>96659</v>
      </c>
      <c r="H4119" s="21" t="s">
        <v>5946</v>
      </c>
      <c r="I4119" s="19" t="s">
        <v>15692</v>
      </c>
      <c r="J4119" s="19" t="s">
        <v>9283</v>
      </c>
      <c r="K4119" s="20" t="s">
        <v>3597</v>
      </c>
      <c r="L4119" s="19" t="s">
        <v>25</v>
      </c>
    </row>
    <row r="4120" spans="1:12" x14ac:dyDescent="0.25">
      <c r="A4120" s="19" t="s">
        <v>4490</v>
      </c>
      <c r="B4120" s="19" t="s">
        <v>4491</v>
      </c>
      <c r="C4120" s="19" t="s">
        <v>3600</v>
      </c>
      <c r="D4120" s="19" t="s">
        <v>4798</v>
      </c>
      <c r="E4120" s="20" t="s">
        <v>21</v>
      </c>
      <c r="F4120" s="19" t="s">
        <v>21</v>
      </c>
      <c r="G4120" s="180">
        <v>96660</v>
      </c>
      <c r="H4120" s="21" t="s">
        <v>5947</v>
      </c>
      <c r="I4120" s="19" t="s">
        <v>15692</v>
      </c>
      <c r="J4120" s="19" t="s">
        <v>9283</v>
      </c>
      <c r="K4120" s="20" t="s">
        <v>5364</v>
      </c>
      <c r="L4120" s="19" t="s">
        <v>25</v>
      </c>
    </row>
    <row r="4121" spans="1:12" x14ac:dyDescent="0.25">
      <c r="A4121" s="19" t="s">
        <v>4490</v>
      </c>
      <c r="B4121" s="19" t="s">
        <v>4491</v>
      </c>
      <c r="C4121" s="19" t="s">
        <v>3600</v>
      </c>
      <c r="D4121" s="19" t="s">
        <v>4798</v>
      </c>
      <c r="E4121" s="20" t="s">
        <v>21</v>
      </c>
      <c r="F4121" s="19" t="s">
        <v>21</v>
      </c>
      <c r="G4121" s="180">
        <v>96661</v>
      </c>
      <c r="H4121" s="21" t="s">
        <v>5948</v>
      </c>
      <c r="I4121" s="19" t="s">
        <v>15692</v>
      </c>
      <c r="J4121" s="19" t="s">
        <v>9283</v>
      </c>
      <c r="K4121" s="20" t="s">
        <v>14586</v>
      </c>
      <c r="L4121" s="19" t="s">
        <v>25</v>
      </c>
    </row>
    <row r="4122" spans="1:12" x14ac:dyDescent="0.25">
      <c r="A4122" s="19" t="s">
        <v>4490</v>
      </c>
      <c r="B4122" s="19" t="s">
        <v>4491</v>
      </c>
      <c r="C4122" s="19" t="s">
        <v>3600</v>
      </c>
      <c r="D4122" s="19" t="s">
        <v>4798</v>
      </c>
      <c r="E4122" s="20" t="s">
        <v>21</v>
      </c>
      <c r="F4122" s="19" t="s">
        <v>21</v>
      </c>
      <c r="G4122" s="180">
        <v>96662</v>
      </c>
      <c r="H4122" s="21" t="s">
        <v>5949</v>
      </c>
      <c r="I4122" s="19" t="s">
        <v>15692</v>
      </c>
      <c r="J4122" s="19" t="s">
        <v>9283</v>
      </c>
      <c r="K4122" s="20" t="s">
        <v>4183</v>
      </c>
      <c r="L4122" s="19" t="s">
        <v>25</v>
      </c>
    </row>
    <row r="4123" spans="1:12" x14ac:dyDescent="0.25">
      <c r="A4123" s="19" t="s">
        <v>4490</v>
      </c>
      <c r="B4123" s="19" t="s">
        <v>4491</v>
      </c>
      <c r="C4123" s="19" t="s">
        <v>3600</v>
      </c>
      <c r="D4123" s="19" t="s">
        <v>4798</v>
      </c>
      <c r="E4123" s="20" t="s">
        <v>21</v>
      </c>
      <c r="F4123" s="19" t="s">
        <v>21</v>
      </c>
      <c r="G4123" s="180">
        <v>96663</v>
      </c>
      <c r="H4123" s="21" t="s">
        <v>5951</v>
      </c>
      <c r="I4123" s="19" t="s">
        <v>15692</v>
      </c>
      <c r="J4123" s="19" t="s">
        <v>9283</v>
      </c>
      <c r="K4123" s="20" t="s">
        <v>888</v>
      </c>
      <c r="L4123" s="19" t="s">
        <v>25</v>
      </c>
    </row>
    <row r="4124" spans="1:12" x14ac:dyDescent="0.25">
      <c r="A4124" s="19" t="s">
        <v>4490</v>
      </c>
      <c r="B4124" s="19" t="s">
        <v>4491</v>
      </c>
      <c r="C4124" s="19" t="s">
        <v>3600</v>
      </c>
      <c r="D4124" s="19" t="s">
        <v>4798</v>
      </c>
      <c r="E4124" s="20" t="s">
        <v>21</v>
      </c>
      <c r="F4124" s="19" t="s">
        <v>21</v>
      </c>
      <c r="G4124" s="180">
        <v>96664</v>
      </c>
      <c r="H4124" s="21" t="s">
        <v>5952</v>
      </c>
      <c r="I4124" s="19" t="s">
        <v>15692</v>
      </c>
      <c r="J4124" s="19" t="s">
        <v>9283</v>
      </c>
      <c r="K4124" s="20" t="s">
        <v>10312</v>
      </c>
      <c r="L4124" s="19" t="s">
        <v>25</v>
      </c>
    </row>
    <row r="4125" spans="1:12" x14ac:dyDescent="0.25">
      <c r="A4125" s="19" t="s">
        <v>4490</v>
      </c>
      <c r="B4125" s="19" t="s">
        <v>4491</v>
      </c>
      <c r="C4125" s="19" t="s">
        <v>3600</v>
      </c>
      <c r="D4125" s="19" t="s">
        <v>4798</v>
      </c>
      <c r="E4125" s="20" t="s">
        <v>21</v>
      </c>
      <c r="F4125" s="19" t="s">
        <v>21</v>
      </c>
      <c r="G4125" s="180">
        <v>96665</v>
      </c>
      <c r="H4125" s="21" t="s">
        <v>5954</v>
      </c>
      <c r="I4125" s="19" t="s">
        <v>15692</v>
      </c>
      <c r="J4125" s="19" t="s">
        <v>9283</v>
      </c>
      <c r="K4125" s="20" t="s">
        <v>3564</v>
      </c>
      <c r="L4125" s="19" t="s">
        <v>25</v>
      </c>
    </row>
    <row r="4126" spans="1:12" x14ac:dyDescent="0.25">
      <c r="A4126" s="19" t="s">
        <v>4490</v>
      </c>
      <c r="B4126" s="19" t="s">
        <v>4491</v>
      </c>
      <c r="C4126" s="19" t="s">
        <v>3600</v>
      </c>
      <c r="D4126" s="19" t="s">
        <v>4798</v>
      </c>
      <c r="E4126" s="20" t="s">
        <v>21</v>
      </c>
      <c r="F4126" s="19" t="s">
        <v>21</v>
      </c>
      <c r="G4126" s="180">
        <v>96666</v>
      </c>
      <c r="H4126" s="21" t="s">
        <v>5955</v>
      </c>
      <c r="I4126" s="19" t="s">
        <v>15692</v>
      </c>
      <c r="J4126" s="19" t="s">
        <v>9283</v>
      </c>
      <c r="K4126" s="20" t="s">
        <v>11274</v>
      </c>
      <c r="L4126" s="19" t="s">
        <v>25</v>
      </c>
    </row>
    <row r="4127" spans="1:12" x14ac:dyDescent="0.25">
      <c r="A4127" s="19" t="s">
        <v>4490</v>
      </c>
      <c r="B4127" s="19" t="s">
        <v>4491</v>
      </c>
      <c r="C4127" s="19" t="s">
        <v>3600</v>
      </c>
      <c r="D4127" s="19" t="s">
        <v>4798</v>
      </c>
      <c r="E4127" s="20" t="s">
        <v>21</v>
      </c>
      <c r="F4127" s="19" t="s">
        <v>21</v>
      </c>
      <c r="G4127" s="180">
        <v>96667</v>
      </c>
      <c r="H4127" s="21" t="s">
        <v>5957</v>
      </c>
      <c r="I4127" s="19" t="s">
        <v>15692</v>
      </c>
      <c r="J4127" s="19" t="s">
        <v>9283</v>
      </c>
      <c r="K4127" s="20" t="s">
        <v>9086</v>
      </c>
      <c r="L4127" s="19" t="s">
        <v>25</v>
      </c>
    </row>
    <row r="4128" spans="1:12" x14ac:dyDescent="0.25">
      <c r="A4128" s="19" t="s">
        <v>4490</v>
      </c>
      <c r="B4128" s="19" t="s">
        <v>4491</v>
      </c>
      <c r="C4128" s="19" t="s">
        <v>3600</v>
      </c>
      <c r="D4128" s="19" t="s">
        <v>4798</v>
      </c>
      <c r="E4128" s="20" t="s">
        <v>21</v>
      </c>
      <c r="F4128" s="19" t="s">
        <v>21</v>
      </c>
      <c r="G4128" s="180">
        <v>96684</v>
      </c>
      <c r="H4128" s="21" t="s">
        <v>5958</v>
      </c>
      <c r="I4128" s="19" t="s">
        <v>15692</v>
      </c>
      <c r="J4128" s="19" t="s">
        <v>9283</v>
      </c>
      <c r="K4128" s="20" t="s">
        <v>8671</v>
      </c>
      <c r="L4128" s="19" t="s">
        <v>25</v>
      </c>
    </row>
    <row r="4129" spans="1:12" x14ac:dyDescent="0.25">
      <c r="A4129" s="19" t="s">
        <v>4490</v>
      </c>
      <c r="B4129" s="19" t="s">
        <v>4491</v>
      </c>
      <c r="C4129" s="19" t="s">
        <v>3600</v>
      </c>
      <c r="D4129" s="19" t="s">
        <v>4798</v>
      </c>
      <c r="E4129" s="20" t="s">
        <v>21</v>
      </c>
      <c r="F4129" s="19" t="s">
        <v>21</v>
      </c>
      <c r="G4129" s="180">
        <v>96685</v>
      </c>
      <c r="H4129" s="21" t="s">
        <v>5959</v>
      </c>
      <c r="I4129" s="19" t="s">
        <v>15692</v>
      </c>
      <c r="J4129" s="19" t="s">
        <v>9283</v>
      </c>
      <c r="K4129" s="20" t="s">
        <v>499</v>
      </c>
      <c r="L4129" s="19" t="s">
        <v>25</v>
      </c>
    </row>
    <row r="4130" spans="1:12" x14ac:dyDescent="0.25">
      <c r="A4130" s="19" t="s">
        <v>4490</v>
      </c>
      <c r="B4130" s="19" t="s">
        <v>4491</v>
      </c>
      <c r="C4130" s="19" t="s">
        <v>3600</v>
      </c>
      <c r="D4130" s="19" t="s">
        <v>4798</v>
      </c>
      <c r="E4130" s="20" t="s">
        <v>21</v>
      </c>
      <c r="F4130" s="19" t="s">
        <v>21</v>
      </c>
      <c r="G4130" s="180">
        <v>96686</v>
      </c>
      <c r="H4130" s="21" t="s">
        <v>5960</v>
      </c>
      <c r="I4130" s="19" t="s">
        <v>15692</v>
      </c>
      <c r="J4130" s="19" t="s">
        <v>9283</v>
      </c>
      <c r="K4130" s="20" t="s">
        <v>11928</v>
      </c>
      <c r="L4130" s="19" t="s">
        <v>25</v>
      </c>
    </row>
    <row r="4131" spans="1:12" x14ac:dyDescent="0.25">
      <c r="A4131" s="19" t="s">
        <v>4490</v>
      </c>
      <c r="B4131" s="19" t="s">
        <v>4491</v>
      </c>
      <c r="C4131" s="19" t="s">
        <v>3600</v>
      </c>
      <c r="D4131" s="19" t="s">
        <v>4798</v>
      </c>
      <c r="E4131" s="20" t="s">
        <v>21</v>
      </c>
      <c r="F4131" s="19" t="s">
        <v>21</v>
      </c>
      <c r="G4131" s="180">
        <v>96687</v>
      </c>
      <c r="H4131" s="21" t="s">
        <v>5961</v>
      </c>
      <c r="I4131" s="19" t="s">
        <v>15692</v>
      </c>
      <c r="J4131" s="19" t="s">
        <v>9283</v>
      </c>
      <c r="K4131" s="20" t="s">
        <v>13874</v>
      </c>
      <c r="L4131" s="19" t="s">
        <v>25</v>
      </c>
    </row>
    <row r="4132" spans="1:12" x14ac:dyDescent="0.25">
      <c r="A4132" s="19" t="s">
        <v>4490</v>
      </c>
      <c r="B4132" s="19" t="s">
        <v>4491</v>
      </c>
      <c r="C4132" s="19" t="s">
        <v>3600</v>
      </c>
      <c r="D4132" s="19" t="s">
        <v>4798</v>
      </c>
      <c r="E4132" s="20" t="s">
        <v>21</v>
      </c>
      <c r="F4132" s="19" t="s">
        <v>21</v>
      </c>
      <c r="G4132" s="180">
        <v>96688</v>
      </c>
      <c r="H4132" s="21" t="s">
        <v>5962</v>
      </c>
      <c r="I4132" s="19" t="s">
        <v>15692</v>
      </c>
      <c r="J4132" s="19" t="s">
        <v>9283</v>
      </c>
      <c r="K4132" s="20" t="s">
        <v>3169</v>
      </c>
      <c r="L4132" s="19" t="s">
        <v>25</v>
      </c>
    </row>
    <row r="4133" spans="1:12" x14ac:dyDescent="0.25">
      <c r="A4133" s="19" t="s">
        <v>4490</v>
      </c>
      <c r="B4133" s="19" t="s">
        <v>4491</v>
      </c>
      <c r="C4133" s="19" t="s">
        <v>3600</v>
      </c>
      <c r="D4133" s="19" t="s">
        <v>4798</v>
      </c>
      <c r="E4133" s="20" t="s">
        <v>21</v>
      </c>
      <c r="F4133" s="19" t="s">
        <v>21</v>
      </c>
      <c r="G4133" s="180">
        <v>96689</v>
      </c>
      <c r="H4133" s="21" t="s">
        <v>5963</v>
      </c>
      <c r="I4133" s="19" t="s">
        <v>15692</v>
      </c>
      <c r="J4133" s="19" t="s">
        <v>9283</v>
      </c>
      <c r="K4133" s="20" t="s">
        <v>3109</v>
      </c>
      <c r="L4133" s="19" t="s">
        <v>25</v>
      </c>
    </row>
    <row r="4134" spans="1:12" x14ac:dyDescent="0.25">
      <c r="A4134" s="19" t="s">
        <v>4490</v>
      </c>
      <c r="B4134" s="19" t="s">
        <v>4491</v>
      </c>
      <c r="C4134" s="19" t="s">
        <v>3600</v>
      </c>
      <c r="D4134" s="19" t="s">
        <v>4798</v>
      </c>
      <c r="E4134" s="20" t="s">
        <v>21</v>
      </c>
      <c r="F4134" s="19" t="s">
        <v>21</v>
      </c>
      <c r="G4134" s="180">
        <v>96690</v>
      </c>
      <c r="H4134" s="21" t="s">
        <v>5964</v>
      </c>
      <c r="I4134" s="19" t="s">
        <v>15692</v>
      </c>
      <c r="J4134" s="19" t="s">
        <v>9283</v>
      </c>
      <c r="K4134" s="20" t="s">
        <v>11517</v>
      </c>
      <c r="L4134" s="19" t="s">
        <v>25</v>
      </c>
    </row>
    <row r="4135" spans="1:12" x14ac:dyDescent="0.25">
      <c r="A4135" s="19" t="s">
        <v>4490</v>
      </c>
      <c r="B4135" s="19" t="s">
        <v>4491</v>
      </c>
      <c r="C4135" s="19" t="s">
        <v>3600</v>
      </c>
      <c r="D4135" s="19" t="s">
        <v>4798</v>
      </c>
      <c r="E4135" s="20" t="s">
        <v>21</v>
      </c>
      <c r="F4135" s="19" t="s">
        <v>21</v>
      </c>
      <c r="G4135" s="180">
        <v>96691</v>
      </c>
      <c r="H4135" s="21" t="s">
        <v>5966</v>
      </c>
      <c r="I4135" s="19" t="s">
        <v>15692</v>
      </c>
      <c r="J4135" s="19" t="s">
        <v>9283</v>
      </c>
      <c r="K4135" s="20" t="s">
        <v>12722</v>
      </c>
      <c r="L4135" s="19" t="s">
        <v>25</v>
      </c>
    </row>
    <row r="4136" spans="1:12" x14ac:dyDescent="0.25">
      <c r="A4136" s="19" t="s">
        <v>4490</v>
      </c>
      <c r="B4136" s="19" t="s">
        <v>4491</v>
      </c>
      <c r="C4136" s="19" t="s">
        <v>3600</v>
      </c>
      <c r="D4136" s="19" t="s">
        <v>4798</v>
      </c>
      <c r="E4136" s="20" t="s">
        <v>21</v>
      </c>
      <c r="F4136" s="19" t="s">
        <v>21</v>
      </c>
      <c r="G4136" s="180">
        <v>96692</v>
      </c>
      <c r="H4136" s="21" t="s">
        <v>5967</v>
      </c>
      <c r="I4136" s="19" t="s">
        <v>15692</v>
      </c>
      <c r="J4136" s="19" t="s">
        <v>9283</v>
      </c>
      <c r="K4136" s="20" t="s">
        <v>14587</v>
      </c>
      <c r="L4136" s="19" t="s">
        <v>25</v>
      </c>
    </row>
    <row r="4137" spans="1:12" x14ac:dyDescent="0.25">
      <c r="A4137" s="19" t="s">
        <v>4490</v>
      </c>
      <c r="B4137" s="19" t="s">
        <v>4491</v>
      </c>
      <c r="C4137" s="19" t="s">
        <v>3600</v>
      </c>
      <c r="D4137" s="19" t="s">
        <v>4798</v>
      </c>
      <c r="E4137" s="20" t="s">
        <v>21</v>
      </c>
      <c r="F4137" s="19" t="s">
        <v>21</v>
      </c>
      <c r="G4137" s="180">
        <v>96693</v>
      </c>
      <c r="H4137" s="21" t="s">
        <v>5968</v>
      </c>
      <c r="I4137" s="19" t="s">
        <v>15692</v>
      </c>
      <c r="J4137" s="19" t="s">
        <v>9283</v>
      </c>
      <c r="K4137" s="20" t="s">
        <v>13869</v>
      </c>
      <c r="L4137" s="19" t="s">
        <v>25</v>
      </c>
    </row>
    <row r="4138" spans="1:12" x14ac:dyDescent="0.25">
      <c r="A4138" s="19" t="s">
        <v>4490</v>
      </c>
      <c r="B4138" s="19" t="s">
        <v>4491</v>
      </c>
      <c r="C4138" s="19" t="s">
        <v>3600</v>
      </c>
      <c r="D4138" s="19" t="s">
        <v>4798</v>
      </c>
      <c r="E4138" s="20" t="s">
        <v>21</v>
      </c>
      <c r="F4138" s="19" t="s">
        <v>21</v>
      </c>
      <c r="G4138" s="180">
        <v>96694</v>
      </c>
      <c r="H4138" s="21" t="s">
        <v>5969</v>
      </c>
      <c r="I4138" s="19" t="s">
        <v>15692</v>
      </c>
      <c r="J4138" s="19" t="s">
        <v>9283</v>
      </c>
      <c r="K4138" s="20" t="s">
        <v>9830</v>
      </c>
      <c r="L4138" s="19" t="s">
        <v>25</v>
      </c>
    </row>
    <row r="4139" spans="1:12" x14ac:dyDescent="0.25">
      <c r="A4139" s="19" t="s">
        <v>4490</v>
      </c>
      <c r="B4139" s="19" t="s">
        <v>4491</v>
      </c>
      <c r="C4139" s="19" t="s">
        <v>3600</v>
      </c>
      <c r="D4139" s="19" t="s">
        <v>4798</v>
      </c>
      <c r="E4139" s="20" t="s">
        <v>21</v>
      </c>
      <c r="F4139" s="19" t="s">
        <v>21</v>
      </c>
      <c r="G4139" s="180">
        <v>96695</v>
      </c>
      <c r="H4139" s="21" t="s">
        <v>5971</v>
      </c>
      <c r="I4139" s="19" t="s">
        <v>15692</v>
      </c>
      <c r="J4139" s="19" t="s">
        <v>9283</v>
      </c>
      <c r="K4139" s="20" t="s">
        <v>12393</v>
      </c>
      <c r="L4139" s="19" t="s">
        <v>25</v>
      </c>
    </row>
    <row r="4140" spans="1:12" x14ac:dyDescent="0.25">
      <c r="A4140" s="19" t="s">
        <v>4490</v>
      </c>
      <c r="B4140" s="19" t="s">
        <v>4491</v>
      </c>
      <c r="C4140" s="19" t="s">
        <v>3600</v>
      </c>
      <c r="D4140" s="19" t="s">
        <v>4798</v>
      </c>
      <c r="E4140" s="20" t="s">
        <v>21</v>
      </c>
      <c r="F4140" s="19" t="s">
        <v>21</v>
      </c>
      <c r="G4140" s="180">
        <v>96696</v>
      </c>
      <c r="H4140" s="21" t="s">
        <v>5973</v>
      </c>
      <c r="I4140" s="19" t="s">
        <v>15692</v>
      </c>
      <c r="J4140" s="19" t="s">
        <v>9283</v>
      </c>
      <c r="K4140" s="20" t="s">
        <v>14588</v>
      </c>
      <c r="L4140" s="19" t="s">
        <v>25</v>
      </c>
    </row>
    <row r="4141" spans="1:12" x14ac:dyDescent="0.25">
      <c r="A4141" s="19" t="s">
        <v>4490</v>
      </c>
      <c r="B4141" s="19" t="s">
        <v>4491</v>
      </c>
      <c r="C4141" s="19" t="s">
        <v>3600</v>
      </c>
      <c r="D4141" s="19" t="s">
        <v>4798</v>
      </c>
      <c r="E4141" s="20" t="s">
        <v>21</v>
      </c>
      <c r="F4141" s="19" t="s">
        <v>21</v>
      </c>
      <c r="G4141" s="180">
        <v>96697</v>
      </c>
      <c r="H4141" s="21" t="s">
        <v>5975</v>
      </c>
      <c r="I4141" s="19" t="s">
        <v>15692</v>
      </c>
      <c r="J4141" s="19" t="s">
        <v>9283</v>
      </c>
      <c r="K4141" s="20" t="s">
        <v>14259</v>
      </c>
      <c r="L4141" s="19" t="s">
        <v>25</v>
      </c>
    </row>
    <row r="4142" spans="1:12" x14ac:dyDescent="0.25">
      <c r="A4142" s="19" t="s">
        <v>4490</v>
      </c>
      <c r="B4142" s="19" t="s">
        <v>4491</v>
      </c>
      <c r="C4142" s="19" t="s">
        <v>3600</v>
      </c>
      <c r="D4142" s="19" t="s">
        <v>4798</v>
      </c>
      <c r="E4142" s="20" t="s">
        <v>21</v>
      </c>
      <c r="F4142" s="19" t="s">
        <v>21</v>
      </c>
      <c r="G4142" s="180">
        <v>96698</v>
      </c>
      <c r="H4142" s="21" t="s">
        <v>5976</v>
      </c>
      <c r="I4142" s="19" t="s">
        <v>15692</v>
      </c>
      <c r="J4142" s="19" t="s">
        <v>9283</v>
      </c>
      <c r="K4142" s="20" t="s">
        <v>1158</v>
      </c>
      <c r="L4142" s="19" t="s">
        <v>25</v>
      </c>
    </row>
    <row r="4143" spans="1:12" x14ac:dyDescent="0.25">
      <c r="A4143" s="19" t="s">
        <v>4490</v>
      </c>
      <c r="B4143" s="19" t="s">
        <v>4491</v>
      </c>
      <c r="C4143" s="19" t="s">
        <v>3600</v>
      </c>
      <c r="D4143" s="19" t="s">
        <v>4798</v>
      </c>
      <c r="E4143" s="20" t="s">
        <v>21</v>
      </c>
      <c r="F4143" s="19" t="s">
        <v>21</v>
      </c>
      <c r="G4143" s="180">
        <v>96699</v>
      </c>
      <c r="H4143" s="21" t="s">
        <v>5977</v>
      </c>
      <c r="I4143" s="19" t="s">
        <v>15692</v>
      </c>
      <c r="J4143" s="19" t="s">
        <v>9283</v>
      </c>
      <c r="K4143" s="20" t="s">
        <v>14589</v>
      </c>
      <c r="L4143" s="19" t="s">
        <v>25</v>
      </c>
    </row>
    <row r="4144" spans="1:12" x14ac:dyDescent="0.25">
      <c r="A4144" s="19" t="s">
        <v>4490</v>
      </c>
      <c r="B4144" s="19" t="s">
        <v>4491</v>
      </c>
      <c r="C4144" s="19" t="s">
        <v>3600</v>
      </c>
      <c r="D4144" s="19" t="s">
        <v>4798</v>
      </c>
      <c r="E4144" s="20" t="s">
        <v>21</v>
      </c>
      <c r="F4144" s="19" t="s">
        <v>21</v>
      </c>
      <c r="G4144" s="180">
        <v>96700</v>
      </c>
      <c r="H4144" s="21" t="s">
        <v>5978</v>
      </c>
      <c r="I4144" s="19" t="s">
        <v>15692</v>
      </c>
      <c r="J4144" s="19" t="s">
        <v>9283</v>
      </c>
      <c r="K4144" s="20" t="s">
        <v>3156</v>
      </c>
      <c r="L4144" s="19" t="s">
        <v>25</v>
      </c>
    </row>
    <row r="4145" spans="1:12" x14ac:dyDescent="0.25">
      <c r="A4145" s="19" t="s">
        <v>4490</v>
      </c>
      <c r="B4145" s="19" t="s">
        <v>4491</v>
      </c>
      <c r="C4145" s="19" t="s">
        <v>3600</v>
      </c>
      <c r="D4145" s="19" t="s">
        <v>4798</v>
      </c>
      <c r="E4145" s="20" t="s">
        <v>21</v>
      </c>
      <c r="F4145" s="19" t="s">
        <v>21</v>
      </c>
      <c r="G4145" s="180">
        <v>96701</v>
      </c>
      <c r="H4145" s="21" t="s">
        <v>5979</v>
      </c>
      <c r="I4145" s="19" t="s">
        <v>15692</v>
      </c>
      <c r="J4145" s="19" t="s">
        <v>9283</v>
      </c>
      <c r="K4145" s="20" t="s">
        <v>6939</v>
      </c>
      <c r="L4145" s="19" t="s">
        <v>25</v>
      </c>
    </row>
    <row r="4146" spans="1:12" x14ac:dyDescent="0.25">
      <c r="A4146" s="19" t="s">
        <v>4490</v>
      </c>
      <c r="B4146" s="19" t="s">
        <v>4491</v>
      </c>
      <c r="C4146" s="19" t="s">
        <v>3600</v>
      </c>
      <c r="D4146" s="19" t="s">
        <v>4798</v>
      </c>
      <c r="E4146" s="20" t="s">
        <v>21</v>
      </c>
      <c r="F4146" s="19" t="s">
        <v>21</v>
      </c>
      <c r="G4146" s="180">
        <v>96702</v>
      </c>
      <c r="H4146" s="21" t="s">
        <v>5980</v>
      </c>
      <c r="I4146" s="19" t="s">
        <v>15692</v>
      </c>
      <c r="J4146" s="19" t="s">
        <v>9283</v>
      </c>
      <c r="K4146" s="20" t="s">
        <v>168</v>
      </c>
      <c r="L4146" s="19" t="s">
        <v>25</v>
      </c>
    </row>
    <row r="4147" spans="1:12" x14ac:dyDescent="0.25">
      <c r="A4147" s="19" t="s">
        <v>4490</v>
      </c>
      <c r="B4147" s="19" t="s">
        <v>4491</v>
      </c>
      <c r="C4147" s="19" t="s">
        <v>3600</v>
      </c>
      <c r="D4147" s="19" t="s">
        <v>4798</v>
      </c>
      <c r="E4147" s="20" t="s">
        <v>21</v>
      </c>
      <c r="F4147" s="19" t="s">
        <v>21</v>
      </c>
      <c r="G4147" s="180">
        <v>96703</v>
      </c>
      <c r="H4147" s="21" t="s">
        <v>5981</v>
      </c>
      <c r="I4147" s="19" t="s">
        <v>15692</v>
      </c>
      <c r="J4147" s="19" t="s">
        <v>9283</v>
      </c>
      <c r="K4147" s="20" t="s">
        <v>8409</v>
      </c>
      <c r="L4147" s="19" t="s">
        <v>25</v>
      </c>
    </row>
    <row r="4148" spans="1:12" x14ac:dyDescent="0.25">
      <c r="A4148" s="19" t="s">
        <v>4490</v>
      </c>
      <c r="B4148" s="19" t="s">
        <v>4491</v>
      </c>
      <c r="C4148" s="19" t="s">
        <v>3600</v>
      </c>
      <c r="D4148" s="19" t="s">
        <v>4798</v>
      </c>
      <c r="E4148" s="20" t="s">
        <v>21</v>
      </c>
      <c r="F4148" s="19" t="s">
        <v>21</v>
      </c>
      <c r="G4148" s="180">
        <v>96704</v>
      </c>
      <c r="H4148" s="21" t="s">
        <v>5983</v>
      </c>
      <c r="I4148" s="19" t="s">
        <v>15692</v>
      </c>
      <c r="J4148" s="19" t="s">
        <v>9283</v>
      </c>
      <c r="K4148" s="20" t="s">
        <v>3536</v>
      </c>
      <c r="L4148" s="19" t="s">
        <v>25</v>
      </c>
    </row>
    <row r="4149" spans="1:12" x14ac:dyDescent="0.25">
      <c r="A4149" s="19" t="s">
        <v>4490</v>
      </c>
      <c r="B4149" s="19" t="s">
        <v>4491</v>
      </c>
      <c r="C4149" s="19" t="s">
        <v>3600</v>
      </c>
      <c r="D4149" s="19" t="s">
        <v>4798</v>
      </c>
      <c r="E4149" s="20" t="s">
        <v>21</v>
      </c>
      <c r="F4149" s="19" t="s">
        <v>21</v>
      </c>
      <c r="G4149" s="180">
        <v>96705</v>
      </c>
      <c r="H4149" s="21" t="s">
        <v>5985</v>
      </c>
      <c r="I4149" s="19" t="s">
        <v>15692</v>
      </c>
      <c r="J4149" s="19" t="s">
        <v>9283</v>
      </c>
      <c r="K4149" s="20" t="s">
        <v>14590</v>
      </c>
      <c r="L4149" s="19" t="s">
        <v>25</v>
      </c>
    </row>
    <row r="4150" spans="1:12" x14ac:dyDescent="0.25">
      <c r="A4150" s="19" t="s">
        <v>4490</v>
      </c>
      <c r="B4150" s="19" t="s">
        <v>4491</v>
      </c>
      <c r="C4150" s="19" t="s">
        <v>3600</v>
      </c>
      <c r="D4150" s="19" t="s">
        <v>4798</v>
      </c>
      <c r="E4150" s="20" t="s">
        <v>21</v>
      </c>
      <c r="F4150" s="19" t="s">
        <v>21</v>
      </c>
      <c r="G4150" s="180">
        <v>96706</v>
      </c>
      <c r="H4150" s="21" t="s">
        <v>5986</v>
      </c>
      <c r="I4150" s="19" t="s">
        <v>15692</v>
      </c>
      <c r="J4150" s="19" t="s">
        <v>9283</v>
      </c>
      <c r="K4150" s="20" t="s">
        <v>10589</v>
      </c>
      <c r="L4150" s="19" t="s">
        <v>25</v>
      </c>
    </row>
    <row r="4151" spans="1:12" x14ac:dyDescent="0.25">
      <c r="A4151" s="19" t="s">
        <v>4490</v>
      </c>
      <c r="B4151" s="19" t="s">
        <v>4491</v>
      </c>
      <c r="C4151" s="19" t="s">
        <v>3600</v>
      </c>
      <c r="D4151" s="19" t="s">
        <v>4798</v>
      </c>
      <c r="E4151" s="20" t="s">
        <v>21</v>
      </c>
      <c r="F4151" s="19" t="s">
        <v>21</v>
      </c>
      <c r="G4151" s="180">
        <v>96707</v>
      </c>
      <c r="H4151" s="21" t="s">
        <v>5987</v>
      </c>
      <c r="I4151" s="19" t="s">
        <v>15692</v>
      </c>
      <c r="J4151" s="19" t="s">
        <v>9283</v>
      </c>
      <c r="K4151" s="20" t="s">
        <v>10379</v>
      </c>
      <c r="L4151" s="19" t="s">
        <v>25</v>
      </c>
    </row>
    <row r="4152" spans="1:12" x14ac:dyDescent="0.25">
      <c r="A4152" s="19" t="s">
        <v>4490</v>
      </c>
      <c r="B4152" s="19" t="s">
        <v>4491</v>
      </c>
      <c r="C4152" s="19" t="s">
        <v>3600</v>
      </c>
      <c r="D4152" s="19" t="s">
        <v>4798</v>
      </c>
      <c r="E4152" s="20" t="s">
        <v>21</v>
      </c>
      <c r="F4152" s="19" t="s">
        <v>21</v>
      </c>
      <c r="G4152" s="180">
        <v>96708</v>
      </c>
      <c r="H4152" s="21" t="s">
        <v>5989</v>
      </c>
      <c r="I4152" s="19" t="s">
        <v>15692</v>
      </c>
      <c r="J4152" s="19" t="s">
        <v>9283</v>
      </c>
      <c r="K4152" s="20" t="s">
        <v>13549</v>
      </c>
      <c r="L4152" s="19" t="s">
        <v>25</v>
      </c>
    </row>
    <row r="4153" spans="1:12" x14ac:dyDescent="0.25">
      <c r="A4153" s="19" t="s">
        <v>4490</v>
      </c>
      <c r="B4153" s="19" t="s">
        <v>4491</v>
      </c>
      <c r="C4153" s="19" t="s">
        <v>3600</v>
      </c>
      <c r="D4153" s="19" t="s">
        <v>4798</v>
      </c>
      <c r="E4153" s="20" t="s">
        <v>21</v>
      </c>
      <c r="F4153" s="19" t="s">
        <v>21</v>
      </c>
      <c r="G4153" s="180">
        <v>96709</v>
      </c>
      <c r="H4153" s="21" t="s">
        <v>5990</v>
      </c>
      <c r="I4153" s="19" t="s">
        <v>15692</v>
      </c>
      <c r="J4153" s="19" t="s">
        <v>9283</v>
      </c>
      <c r="K4153" s="20" t="s">
        <v>14591</v>
      </c>
      <c r="L4153" s="19" t="s">
        <v>25</v>
      </c>
    </row>
    <row r="4154" spans="1:12" x14ac:dyDescent="0.25">
      <c r="A4154" s="19" t="s">
        <v>4490</v>
      </c>
      <c r="B4154" s="19" t="s">
        <v>4491</v>
      </c>
      <c r="C4154" s="19" t="s">
        <v>3600</v>
      </c>
      <c r="D4154" s="19" t="s">
        <v>4798</v>
      </c>
      <c r="E4154" s="20" t="s">
        <v>21</v>
      </c>
      <c r="F4154" s="19" t="s">
        <v>21</v>
      </c>
      <c r="G4154" s="180">
        <v>96710</v>
      </c>
      <c r="H4154" s="21" t="s">
        <v>5991</v>
      </c>
      <c r="I4154" s="19" t="s">
        <v>15692</v>
      </c>
      <c r="J4154" s="19" t="s">
        <v>9283</v>
      </c>
      <c r="K4154" s="20" t="s">
        <v>12294</v>
      </c>
      <c r="L4154" s="19" t="s">
        <v>25</v>
      </c>
    </row>
    <row r="4155" spans="1:12" x14ac:dyDescent="0.25">
      <c r="A4155" s="19" t="s">
        <v>4490</v>
      </c>
      <c r="B4155" s="19" t="s">
        <v>4491</v>
      </c>
      <c r="C4155" s="19" t="s">
        <v>3600</v>
      </c>
      <c r="D4155" s="19" t="s">
        <v>4798</v>
      </c>
      <c r="E4155" s="20" t="s">
        <v>21</v>
      </c>
      <c r="F4155" s="19" t="s">
        <v>21</v>
      </c>
      <c r="G4155" s="180">
        <v>96711</v>
      </c>
      <c r="H4155" s="21" t="s">
        <v>5992</v>
      </c>
      <c r="I4155" s="19" t="s">
        <v>15692</v>
      </c>
      <c r="J4155" s="19" t="s">
        <v>9283</v>
      </c>
      <c r="K4155" s="20" t="s">
        <v>3149</v>
      </c>
      <c r="L4155" s="19" t="s">
        <v>25</v>
      </c>
    </row>
    <row r="4156" spans="1:12" x14ac:dyDescent="0.25">
      <c r="A4156" s="19" t="s">
        <v>4490</v>
      </c>
      <c r="B4156" s="19" t="s">
        <v>4491</v>
      </c>
      <c r="C4156" s="19" t="s">
        <v>3600</v>
      </c>
      <c r="D4156" s="19" t="s">
        <v>4798</v>
      </c>
      <c r="E4156" s="20" t="s">
        <v>21</v>
      </c>
      <c r="F4156" s="19" t="s">
        <v>21</v>
      </c>
      <c r="G4156" s="180">
        <v>96712</v>
      </c>
      <c r="H4156" s="21" t="s">
        <v>5994</v>
      </c>
      <c r="I4156" s="19" t="s">
        <v>15692</v>
      </c>
      <c r="J4156" s="19" t="s">
        <v>9283</v>
      </c>
      <c r="K4156" s="20" t="s">
        <v>14592</v>
      </c>
      <c r="L4156" s="19" t="s">
        <v>25</v>
      </c>
    </row>
    <row r="4157" spans="1:12" x14ac:dyDescent="0.25">
      <c r="A4157" s="19" t="s">
        <v>4490</v>
      </c>
      <c r="B4157" s="19" t="s">
        <v>4491</v>
      </c>
      <c r="C4157" s="19" t="s">
        <v>3600</v>
      </c>
      <c r="D4157" s="19" t="s">
        <v>4798</v>
      </c>
      <c r="E4157" s="20" t="s">
        <v>21</v>
      </c>
      <c r="F4157" s="19" t="s">
        <v>21</v>
      </c>
      <c r="G4157" s="180">
        <v>96713</v>
      </c>
      <c r="H4157" s="21" t="s">
        <v>5995</v>
      </c>
      <c r="I4157" s="19" t="s">
        <v>15692</v>
      </c>
      <c r="J4157" s="19" t="s">
        <v>9283</v>
      </c>
      <c r="K4157" s="20" t="s">
        <v>4672</v>
      </c>
      <c r="L4157" s="19" t="s">
        <v>25</v>
      </c>
    </row>
    <row r="4158" spans="1:12" x14ac:dyDescent="0.25">
      <c r="A4158" s="19" t="s">
        <v>4490</v>
      </c>
      <c r="B4158" s="19" t="s">
        <v>4491</v>
      </c>
      <c r="C4158" s="19" t="s">
        <v>3600</v>
      </c>
      <c r="D4158" s="19" t="s">
        <v>4798</v>
      </c>
      <c r="E4158" s="20" t="s">
        <v>21</v>
      </c>
      <c r="F4158" s="19" t="s">
        <v>21</v>
      </c>
      <c r="G4158" s="180">
        <v>96714</v>
      </c>
      <c r="H4158" s="21" t="s">
        <v>5997</v>
      </c>
      <c r="I4158" s="19" t="s">
        <v>15692</v>
      </c>
      <c r="J4158" s="19" t="s">
        <v>9283</v>
      </c>
      <c r="K4158" s="20" t="s">
        <v>3794</v>
      </c>
      <c r="L4158" s="19" t="s">
        <v>25</v>
      </c>
    </row>
    <row r="4159" spans="1:12" x14ac:dyDescent="0.25">
      <c r="A4159" s="19" t="s">
        <v>4490</v>
      </c>
      <c r="B4159" s="19" t="s">
        <v>4491</v>
      </c>
      <c r="C4159" s="19" t="s">
        <v>3600</v>
      </c>
      <c r="D4159" s="19" t="s">
        <v>4798</v>
      </c>
      <c r="E4159" s="20" t="s">
        <v>21</v>
      </c>
      <c r="F4159" s="19" t="s">
        <v>21</v>
      </c>
      <c r="G4159" s="180">
        <v>96715</v>
      </c>
      <c r="H4159" s="21" t="s">
        <v>5998</v>
      </c>
      <c r="I4159" s="19" t="s">
        <v>15692</v>
      </c>
      <c r="J4159" s="19" t="s">
        <v>9283</v>
      </c>
      <c r="K4159" s="20" t="s">
        <v>14593</v>
      </c>
      <c r="L4159" s="19" t="s">
        <v>25</v>
      </c>
    </row>
    <row r="4160" spans="1:12" x14ac:dyDescent="0.25">
      <c r="A4160" s="19" t="s">
        <v>4490</v>
      </c>
      <c r="B4160" s="19" t="s">
        <v>4491</v>
      </c>
      <c r="C4160" s="19" t="s">
        <v>3600</v>
      </c>
      <c r="D4160" s="19" t="s">
        <v>4798</v>
      </c>
      <c r="E4160" s="20" t="s">
        <v>21</v>
      </c>
      <c r="F4160" s="19" t="s">
        <v>21</v>
      </c>
      <c r="G4160" s="180">
        <v>96716</v>
      </c>
      <c r="H4160" s="21" t="s">
        <v>5999</v>
      </c>
      <c r="I4160" s="19" t="s">
        <v>15692</v>
      </c>
      <c r="J4160" s="19" t="s">
        <v>9283</v>
      </c>
      <c r="K4160" s="20" t="s">
        <v>14594</v>
      </c>
      <c r="L4160" s="19" t="s">
        <v>25</v>
      </c>
    </row>
    <row r="4161" spans="1:12" x14ac:dyDescent="0.25">
      <c r="A4161" s="19" t="s">
        <v>4490</v>
      </c>
      <c r="B4161" s="19" t="s">
        <v>4491</v>
      </c>
      <c r="C4161" s="19" t="s">
        <v>3600</v>
      </c>
      <c r="D4161" s="19" t="s">
        <v>4798</v>
      </c>
      <c r="E4161" s="20" t="s">
        <v>21</v>
      </c>
      <c r="F4161" s="19" t="s">
        <v>21</v>
      </c>
      <c r="G4161" s="180">
        <v>96717</v>
      </c>
      <c r="H4161" s="21" t="s">
        <v>6000</v>
      </c>
      <c r="I4161" s="19" t="s">
        <v>15692</v>
      </c>
      <c r="J4161" s="19" t="s">
        <v>9283</v>
      </c>
      <c r="K4161" s="20" t="s">
        <v>14595</v>
      </c>
      <c r="L4161" s="19" t="s">
        <v>25</v>
      </c>
    </row>
    <row r="4162" spans="1:12" x14ac:dyDescent="0.25">
      <c r="A4162" s="19" t="s">
        <v>4490</v>
      </c>
      <c r="B4162" s="19" t="s">
        <v>4491</v>
      </c>
      <c r="C4162" s="19" t="s">
        <v>3600</v>
      </c>
      <c r="D4162" s="19" t="s">
        <v>4798</v>
      </c>
      <c r="E4162" s="20" t="s">
        <v>21</v>
      </c>
      <c r="F4162" s="19" t="s">
        <v>21</v>
      </c>
      <c r="G4162" s="180">
        <v>96736</v>
      </c>
      <c r="H4162" s="21" t="s">
        <v>6001</v>
      </c>
      <c r="I4162" s="19" t="s">
        <v>15692</v>
      </c>
      <c r="J4162" s="19" t="s">
        <v>9283</v>
      </c>
      <c r="K4162" s="20" t="s">
        <v>7856</v>
      </c>
      <c r="L4162" s="19" t="s">
        <v>25</v>
      </c>
    </row>
    <row r="4163" spans="1:12" x14ac:dyDescent="0.25">
      <c r="A4163" s="19" t="s">
        <v>4490</v>
      </c>
      <c r="B4163" s="19" t="s">
        <v>4491</v>
      </c>
      <c r="C4163" s="19" t="s">
        <v>3600</v>
      </c>
      <c r="D4163" s="19" t="s">
        <v>4798</v>
      </c>
      <c r="E4163" s="20" t="s">
        <v>21</v>
      </c>
      <c r="F4163" s="19" t="s">
        <v>21</v>
      </c>
      <c r="G4163" s="180">
        <v>96737</v>
      </c>
      <c r="H4163" s="21" t="s">
        <v>6002</v>
      </c>
      <c r="I4163" s="19" t="s">
        <v>15692</v>
      </c>
      <c r="J4163" s="19" t="s">
        <v>9283</v>
      </c>
      <c r="K4163" s="20" t="s">
        <v>6632</v>
      </c>
      <c r="L4163" s="19" t="s">
        <v>25</v>
      </c>
    </row>
    <row r="4164" spans="1:12" x14ac:dyDescent="0.25">
      <c r="A4164" s="19" t="s">
        <v>4490</v>
      </c>
      <c r="B4164" s="19" t="s">
        <v>4491</v>
      </c>
      <c r="C4164" s="19" t="s">
        <v>3600</v>
      </c>
      <c r="D4164" s="19" t="s">
        <v>4798</v>
      </c>
      <c r="E4164" s="20" t="s">
        <v>21</v>
      </c>
      <c r="F4164" s="19" t="s">
        <v>21</v>
      </c>
      <c r="G4164" s="180">
        <v>96738</v>
      </c>
      <c r="H4164" s="21" t="s">
        <v>6003</v>
      </c>
      <c r="I4164" s="19" t="s">
        <v>15692</v>
      </c>
      <c r="J4164" s="19" t="s">
        <v>9283</v>
      </c>
      <c r="K4164" s="20" t="s">
        <v>5094</v>
      </c>
      <c r="L4164" s="19" t="s">
        <v>25</v>
      </c>
    </row>
    <row r="4165" spans="1:12" x14ac:dyDescent="0.25">
      <c r="A4165" s="19" t="s">
        <v>4490</v>
      </c>
      <c r="B4165" s="19" t="s">
        <v>4491</v>
      </c>
      <c r="C4165" s="19" t="s">
        <v>3600</v>
      </c>
      <c r="D4165" s="19" t="s">
        <v>4798</v>
      </c>
      <c r="E4165" s="20" t="s">
        <v>21</v>
      </c>
      <c r="F4165" s="19" t="s">
        <v>21</v>
      </c>
      <c r="G4165" s="180">
        <v>96739</v>
      </c>
      <c r="H4165" s="21" t="s">
        <v>6005</v>
      </c>
      <c r="I4165" s="19" t="s">
        <v>15692</v>
      </c>
      <c r="J4165" s="19" t="s">
        <v>9283</v>
      </c>
      <c r="K4165" s="20" t="s">
        <v>6818</v>
      </c>
      <c r="L4165" s="19" t="s">
        <v>25</v>
      </c>
    </row>
    <row r="4166" spans="1:12" x14ac:dyDescent="0.25">
      <c r="A4166" s="19" t="s">
        <v>4490</v>
      </c>
      <c r="B4166" s="19" t="s">
        <v>4491</v>
      </c>
      <c r="C4166" s="19" t="s">
        <v>3600</v>
      </c>
      <c r="D4166" s="19" t="s">
        <v>4798</v>
      </c>
      <c r="E4166" s="20" t="s">
        <v>21</v>
      </c>
      <c r="F4166" s="19" t="s">
        <v>21</v>
      </c>
      <c r="G4166" s="180">
        <v>96740</v>
      </c>
      <c r="H4166" s="21" t="s">
        <v>6007</v>
      </c>
      <c r="I4166" s="19" t="s">
        <v>15692</v>
      </c>
      <c r="J4166" s="19" t="s">
        <v>9283</v>
      </c>
      <c r="K4166" s="20" t="s">
        <v>11210</v>
      </c>
      <c r="L4166" s="19" t="s">
        <v>25</v>
      </c>
    </row>
    <row r="4167" spans="1:12" x14ac:dyDescent="0.25">
      <c r="A4167" s="19" t="s">
        <v>4490</v>
      </c>
      <c r="B4167" s="19" t="s">
        <v>4491</v>
      </c>
      <c r="C4167" s="19" t="s">
        <v>3600</v>
      </c>
      <c r="D4167" s="19" t="s">
        <v>4798</v>
      </c>
      <c r="E4167" s="20" t="s">
        <v>21</v>
      </c>
      <c r="F4167" s="19" t="s">
        <v>21</v>
      </c>
      <c r="G4167" s="180">
        <v>96741</v>
      </c>
      <c r="H4167" s="21" t="s">
        <v>6008</v>
      </c>
      <c r="I4167" s="19" t="s">
        <v>15692</v>
      </c>
      <c r="J4167" s="19" t="s">
        <v>9283</v>
      </c>
      <c r="K4167" s="20" t="s">
        <v>14596</v>
      </c>
      <c r="L4167" s="19" t="s">
        <v>25</v>
      </c>
    </row>
    <row r="4168" spans="1:12" x14ac:dyDescent="0.25">
      <c r="A4168" s="19" t="s">
        <v>4490</v>
      </c>
      <c r="B4168" s="19" t="s">
        <v>4491</v>
      </c>
      <c r="C4168" s="19" t="s">
        <v>3600</v>
      </c>
      <c r="D4168" s="19" t="s">
        <v>4798</v>
      </c>
      <c r="E4168" s="20" t="s">
        <v>21</v>
      </c>
      <c r="F4168" s="19" t="s">
        <v>21</v>
      </c>
      <c r="G4168" s="180">
        <v>96742</v>
      </c>
      <c r="H4168" s="21" t="s">
        <v>6009</v>
      </c>
      <c r="I4168" s="19" t="s">
        <v>15692</v>
      </c>
      <c r="J4168" s="19" t="s">
        <v>9283</v>
      </c>
      <c r="K4168" s="20" t="s">
        <v>14597</v>
      </c>
      <c r="L4168" s="19" t="s">
        <v>25</v>
      </c>
    </row>
    <row r="4169" spans="1:12" x14ac:dyDescent="0.25">
      <c r="A4169" s="19" t="s">
        <v>4490</v>
      </c>
      <c r="B4169" s="19" t="s">
        <v>4491</v>
      </c>
      <c r="C4169" s="19" t="s">
        <v>3600</v>
      </c>
      <c r="D4169" s="19" t="s">
        <v>4798</v>
      </c>
      <c r="E4169" s="20" t="s">
        <v>21</v>
      </c>
      <c r="F4169" s="19" t="s">
        <v>21</v>
      </c>
      <c r="G4169" s="180">
        <v>96743</v>
      </c>
      <c r="H4169" s="21" t="s">
        <v>6011</v>
      </c>
      <c r="I4169" s="19" t="s">
        <v>15692</v>
      </c>
      <c r="J4169" s="19" t="s">
        <v>9283</v>
      </c>
      <c r="K4169" s="20" t="s">
        <v>541</v>
      </c>
      <c r="L4169" s="19" t="s">
        <v>25</v>
      </c>
    </row>
    <row r="4170" spans="1:12" x14ac:dyDescent="0.25">
      <c r="A4170" s="19" t="s">
        <v>4490</v>
      </c>
      <c r="B4170" s="19" t="s">
        <v>4491</v>
      </c>
      <c r="C4170" s="19" t="s">
        <v>3600</v>
      </c>
      <c r="D4170" s="19" t="s">
        <v>4798</v>
      </c>
      <c r="E4170" s="20" t="s">
        <v>21</v>
      </c>
      <c r="F4170" s="19" t="s">
        <v>21</v>
      </c>
      <c r="G4170" s="180">
        <v>96744</v>
      </c>
      <c r="H4170" s="21" t="s">
        <v>6013</v>
      </c>
      <c r="I4170" s="19" t="s">
        <v>15692</v>
      </c>
      <c r="J4170" s="19" t="s">
        <v>9283</v>
      </c>
      <c r="K4170" s="20" t="s">
        <v>14598</v>
      </c>
      <c r="L4170" s="19" t="s">
        <v>25</v>
      </c>
    </row>
    <row r="4171" spans="1:12" x14ac:dyDescent="0.25">
      <c r="A4171" s="19" t="s">
        <v>4490</v>
      </c>
      <c r="B4171" s="19" t="s">
        <v>4491</v>
      </c>
      <c r="C4171" s="19" t="s">
        <v>3600</v>
      </c>
      <c r="D4171" s="19" t="s">
        <v>4798</v>
      </c>
      <c r="E4171" s="20" t="s">
        <v>21</v>
      </c>
      <c r="F4171" s="19" t="s">
        <v>21</v>
      </c>
      <c r="G4171" s="180">
        <v>96745</v>
      </c>
      <c r="H4171" s="21" t="s">
        <v>6014</v>
      </c>
      <c r="I4171" s="19" t="s">
        <v>15692</v>
      </c>
      <c r="J4171" s="19" t="s">
        <v>9283</v>
      </c>
      <c r="K4171" s="20" t="s">
        <v>12028</v>
      </c>
      <c r="L4171" s="19" t="s">
        <v>25</v>
      </c>
    </row>
    <row r="4172" spans="1:12" x14ac:dyDescent="0.25">
      <c r="A4172" s="19" t="s">
        <v>4490</v>
      </c>
      <c r="B4172" s="19" t="s">
        <v>4491</v>
      </c>
      <c r="C4172" s="19" t="s">
        <v>3600</v>
      </c>
      <c r="D4172" s="19" t="s">
        <v>4798</v>
      </c>
      <c r="E4172" s="20" t="s">
        <v>21</v>
      </c>
      <c r="F4172" s="19" t="s">
        <v>21</v>
      </c>
      <c r="G4172" s="180">
        <v>96746</v>
      </c>
      <c r="H4172" s="21" t="s">
        <v>6016</v>
      </c>
      <c r="I4172" s="19" t="s">
        <v>15692</v>
      </c>
      <c r="J4172" s="19" t="s">
        <v>9283</v>
      </c>
      <c r="K4172" s="20" t="s">
        <v>14599</v>
      </c>
      <c r="L4172" s="19" t="s">
        <v>25</v>
      </c>
    </row>
    <row r="4173" spans="1:12" x14ac:dyDescent="0.25">
      <c r="A4173" s="19" t="s">
        <v>4490</v>
      </c>
      <c r="B4173" s="19" t="s">
        <v>4491</v>
      </c>
      <c r="C4173" s="19" t="s">
        <v>3600</v>
      </c>
      <c r="D4173" s="19" t="s">
        <v>4798</v>
      </c>
      <c r="E4173" s="20" t="s">
        <v>21</v>
      </c>
      <c r="F4173" s="19" t="s">
        <v>21</v>
      </c>
      <c r="G4173" s="180">
        <v>96747</v>
      </c>
      <c r="H4173" s="21" t="s">
        <v>6017</v>
      </c>
      <c r="I4173" s="19" t="s">
        <v>15692</v>
      </c>
      <c r="J4173" s="19" t="s">
        <v>9283</v>
      </c>
      <c r="K4173" s="20" t="s">
        <v>389</v>
      </c>
      <c r="L4173" s="19" t="s">
        <v>25</v>
      </c>
    </row>
    <row r="4174" spans="1:12" x14ac:dyDescent="0.25">
      <c r="A4174" s="19" t="s">
        <v>4490</v>
      </c>
      <c r="B4174" s="19" t="s">
        <v>4491</v>
      </c>
      <c r="C4174" s="19" t="s">
        <v>3600</v>
      </c>
      <c r="D4174" s="19" t="s">
        <v>4798</v>
      </c>
      <c r="E4174" s="20" t="s">
        <v>21</v>
      </c>
      <c r="F4174" s="19" t="s">
        <v>21</v>
      </c>
      <c r="G4174" s="180">
        <v>96748</v>
      </c>
      <c r="H4174" s="21" t="s">
        <v>6018</v>
      </c>
      <c r="I4174" s="19" t="s">
        <v>15692</v>
      </c>
      <c r="J4174" s="19" t="s">
        <v>9283</v>
      </c>
      <c r="K4174" s="20" t="s">
        <v>611</v>
      </c>
      <c r="L4174" s="19" t="s">
        <v>25</v>
      </c>
    </row>
    <row r="4175" spans="1:12" x14ac:dyDescent="0.25">
      <c r="A4175" s="19" t="s">
        <v>4490</v>
      </c>
      <c r="B4175" s="19" t="s">
        <v>4491</v>
      </c>
      <c r="C4175" s="19" t="s">
        <v>3600</v>
      </c>
      <c r="D4175" s="19" t="s">
        <v>4798</v>
      </c>
      <c r="E4175" s="20" t="s">
        <v>21</v>
      </c>
      <c r="F4175" s="19" t="s">
        <v>21</v>
      </c>
      <c r="G4175" s="180">
        <v>96749</v>
      </c>
      <c r="H4175" s="21" t="s">
        <v>6020</v>
      </c>
      <c r="I4175" s="19" t="s">
        <v>15692</v>
      </c>
      <c r="J4175" s="19" t="s">
        <v>9283</v>
      </c>
      <c r="K4175" s="20" t="s">
        <v>6808</v>
      </c>
      <c r="L4175" s="19" t="s">
        <v>25</v>
      </c>
    </row>
    <row r="4176" spans="1:12" x14ac:dyDescent="0.25">
      <c r="A4176" s="19" t="s">
        <v>4490</v>
      </c>
      <c r="B4176" s="19" t="s">
        <v>4491</v>
      </c>
      <c r="C4176" s="19" t="s">
        <v>3600</v>
      </c>
      <c r="D4176" s="19" t="s">
        <v>4798</v>
      </c>
      <c r="E4176" s="20" t="s">
        <v>21</v>
      </c>
      <c r="F4176" s="19" t="s">
        <v>21</v>
      </c>
      <c r="G4176" s="180">
        <v>96750</v>
      </c>
      <c r="H4176" s="21" t="s">
        <v>6021</v>
      </c>
      <c r="I4176" s="19" t="s">
        <v>15692</v>
      </c>
      <c r="J4176" s="19" t="s">
        <v>9283</v>
      </c>
      <c r="K4176" s="20" t="s">
        <v>9148</v>
      </c>
      <c r="L4176" s="19" t="s">
        <v>25</v>
      </c>
    </row>
    <row r="4177" spans="1:12" x14ac:dyDescent="0.25">
      <c r="A4177" s="19" t="s">
        <v>4490</v>
      </c>
      <c r="B4177" s="19" t="s">
        <v>4491</v>
      </c>
      <c r="C4177" s="19" t="s">
        <v>3600</v>
      </c>
      <c r="D4177" s="19" t="s">
        <v>4798</v>
      </c>
      <c r="E4177" s="20" t="s">
        <v>21</v>
      </c>
      <c r="F4177" s="19" t="s">
        <v>21</v>
      </c>
      <c r="G4177" s="180">
        <v>96751</v>
      </c>
      <c r="H4177" s="21" t="s">
        <v>6022</v>
      </c>
      <c r="I4177" s="19" t="s">
        <v>15692</v>
      </c>
      <c r="J4177" s="19" t="s">
        <v>9283</v>
      </c>
      <c r="K4177" s="20" t="s">
        <v>7549</v>
      </c>
      <c r="L4177" s="19" t="s">
        <v>25</v>
      </c>
    </row>
    <row r="4178" spans="1:12" x14ac:dyDescent="0.25">
      <c r="A4178" s="19" t="s">
        <v>4490</v>
      </c>
      <c r="B4178" s="19" t="s">
        <v>4491</v>
      </c>
      <c r="C4178" s="19" t="s">
        <v>3600</v>
      </c>
      <c r="D4178" s="19" t="s">
        <v>4798</v>
      </c>
      <c r="E4178" s="20" t="s">
        <v>21</v>
      </c>
      <c r="F4178" s="19" t="s">
        <v>21</v>
      </c>
      <c r="G4178" s="180">
        <v>96752</v>
      </c>
      <c r="H4178" s="21" t="s">
        <v>6024</v>
      </c>
      <c r="I4178" s="19" t="s">
        <v>15692</v>
      </c>
      <c r="J4178" s="19" t="s">
        <v>9283</v>
      </c>
      <c r="K4178" s="20" t="s">
        <v>14600</v>
      </c>
      <c r="L4178" s="19" t="s">
        <v>25</v>
      </c>
    </row>
    <row r="4179" spans="1:12" x14ac:dyDescent="0.25">
      <c r="A4179" s="19" t="s">
        <v>4490</v>
      </c>
      <c r="B4179" s="19" t="s">
        <v>4491</v>
      </c>
      <c r="C4179" s="19" t="s">
        <v>3600</v>
      </c>
      <c r="D4179" s="19" t="s">
        <v>4798</v>
      </c>
      <c r="E4179" s="20" t="s">
        <v>21</v>
      </c>
      <c r="F4179" s="19" t="s">
        <v>21</v>
      </c>
      <c r="G4179" s="180">
        <v>96753</v>
      </c>
      <c r="H4179" s="21" t="s">
        <v>6025</v>
      </c>
      <c r="I4179" s="19" t="s">
        <v>15692</v>
      </c>
      <c r="J4179" s="19" t="s">
        <v>9283</v>
      </c>
      <c r="K4179" s="20" t="s">
        <v>14601</v>
      </c>
      <c r="L4179" s="19" t="s">
        <v>25</v>
      </c>
    </row>
    <row r="4180" spans="1:12" x14ac:dyDescent="0.25">
      <c r="A4180" s="19" t="s">
        <v>4490</v>
      </c>
      <c r="B4180" s="19" t="s">
        <v>4491</v>
      </c>
      <c r="C4180" s="19" t="s">
        <v>3600</v>
      </c>
      <c r="D4180" s="19" t="s">
        <v>4798</v>
      </c>
      <c r="E4180" s="20" t="s">
        <v>21</v>
      </c>
      <c r="F4180" s="19" t="s">
        <v>21</v>
      </c>
      <c r="G4180" s="180">
        <v>96754</v>
      </c>
      <c r="H4180" s="21" t="s">
        <v>6026</v>
      </c>
      <c r="I4180" s="19" t="s">
        <v>15692</v>
      </c>
      <c r="J4180" s="19" t="s">
        <v>9283</v>
      </c>
      <c r="K4180" s="20" t="s">
        <v>14602</v>
      </c>
      <c r="L4180" s="19" t="s">
        <v>25</v>
      </c>
    </row>
    <row r="4181" spans="1:12" x14ac:dyDescent="0.25">
      <c r="A4181" s="19" t="s">
        <v>4490</v>
      </c>
      <c r="B4181" s="19" t="s">
        <v>4491</v>
      </c>
      <c r="C4181" s="19" t="s">
        <v>3600</v>
      </c>
      <c r="D4181" s="19" t="s">
        <v>4798</v>
      </c>
      <c r="E4181" s="20" t="s">
        <v>21</v>
      </c>
      <c r="F4181" s="19" t="s">
        <v>21</v>
      </c>
      <c r="G4181" s="180">
        <v>96755</v>
      </c>
      <c r="H4181" s="21" t="s">
        <v>6027</v>
      </c>
      <c r="I4181" s="19" t="s">
        <v>15692</v>
      </c>
      <c r="J4181" s="19" t="s">
        <v>9283</v>
      </c>
      <c r="K4181" s="20" t="s">
        <v>14603</v>
      </c>
      <c r="L4181" s="19" t="s">
        <v>25</v>
      </c>
    </row>
    <row r="4182" spans="1:12" x14ac:dyDescent="0.25">
      <c r="A4182" s="19" t="s">
        <v>4490</v>
      </c>
      <c r="B4182" s="19" t="s">
        <v>4491</v>
      </c>
      <c r="C4182" s="19" t="s">
        <v>3600</v>
      </c>
      <c r="D4182" s="19" t="s">
        <v>4798</v>
      </c>
      <c r="E4182" s="20" t="s">
        <v>21</v>
      </c>
      <c r="F4182" s="19" t="s">
        <v>21</v>
      </c>
      <c r="G4182" s="180">
        <v>96756</v>
      </c>
      <c r="H4182" s="21" t="s">
        <v>6029</v>
      </c>
      <c r="I4182" s="19" t="s">
        <v>15692</v>
      </c>
      <c r="J4182" s="19" t="s">
        <v>9283</v>
      </c>
      <c r="K4182" s="20" t="s">
        <v>6844</v>
      </c>
      <c r="L4182" s="19" t="s">
        <v>25</v>
      </c>
    </row>
    <row r="4183" spans="1:12" x14ac:dyDescent="0.25">
      <c r="A4183" s="19" t="s">
        <v>4490</v>
      </c>
      <c r="B4183" s="19" t="s">
        <v>4491</v>
      </c>
      <c r="C4183" s="19" t="s">
        <v>3600</v>
      </c>
      <c r="D4183" s="19" t="s">
        <v>4798</v>
      </c>
      <c r="E4183" s="20" t="s">
        <v>21</v>
      </c>
      <c r="F4183" s="19" t="s">
        <v>21</v>
      </c>
      <c r="G4183" s="180">
        <v>96757</v>
      </c>
      <c r="H4183" s="21" t="s">
        <v>6030</v>
      </c>
      <c r="I4183" s="19" t="s">
        <v>15692</v>
      </c>
      <c r="J4183" s="19" t="s">
        <v>9283</v>
      </c>
      <c r="K4183" s="20" t="s">
        <v>13876</v>
      </c>
      <c r="L4183" s="19" t="s">
        <v>25</v>
      </c>
    </row>
    <row r="4184" spans="1:12" x14ac:dyDescent="0.25">
      <c r="A4184" s="19" t="s">
        <v>4490</v>
      </c>
      <c r="B4184" s="19" t="s">
        <v>4491</v>
      </c>
      <c r="C4184" s="19" t="s">
        <v>3600</v>
      </c>
      <c r="D4184" s="19" t="s">
        <v>4798</v>
      </c>
      <c r="E4184" s="20" t="s">
        <v>21</v>
      </c>
      <c r="F4184" s="19" t="s">
        <v>21</v>
      </c>
      <c r="G4184" s="180">
        <v>96758</v>
      </c>
      <c r="H4184" s="21" t="s">
        <v>6032</v>
      </c>
      <c r="I4184" s="19" t="s">
        <v>15692</v>
      </c>
      <c r="J4184" s="19" t="s">
        <v>9283</v>
      </c>
      <c r="K4184" s="20" t="s">
        <v>5155</v>
      </c>
      <c r="L4184" s="19" t="s">
        <v>25</v>
      </c>
    </row>
    <row r="4185" spans="1:12" x14ac:dyDescent="0.25">
      <c r="A4185" s="19" t="s">
        <v>4490</v>
      </c>
      <c r="B4185" s="19" t="s">
        <v>4491</v>
      </c>
      <c r="C4185" s="19" t="s">
        <v>3600</v>
      </c>
      <c r="D4185" s="19" t="s">
        <v>4798</v>
      </c>
      <c r="E4185" s="20" t="s">
        <v>21</v>
      </c>
      <c r="F4185" s="19" t="s">
        <v>21</v>
      </c>
      <c r="G4185" s="180">
        <v>96759</v>
      </c>
      <c r="H4185" s="21" t="s">
        <v>6033</v>
      </c>
      <c r="I4185" s="19" t="s">
        <v>15692</v>
      </c>
      <c r="J4185" s="19" t="s">
        <v>9283</v>
      </c>
      <c r="K4185" s="20" t="s">
        <v>14604</v>
      </c>
      <c r="L4185" s="19" t="s">
        <v>25</v>
      </c>
    </row>
    <row r="4186" spans="1:12" x14ac:dyDescent="0.25">
      <c r="A4186" s="19" t="s">
        <v>4490</v>
      </c>
      <c r="B4186" s="19" t="s">
        <v>4491</v>
      </c>
      <c r="C4186" s="19" t="s">
        <v>3600</v>
      </c>
      <c r="D4186" s="19" t="s">
        <v>4798</v>
      </c>
      <c r="E4186" s="20" t="s">
        <v>21</v>
      </c>
      <c r="F4186" s="19" t="s">
        <v>21</v>
      </c>
      <c r="G4186" s="180">
        <v>96760</v>
      </c>
      <c r="H4186" s="21" t="s">
        <v>6035</v>
      </c>
      <c r="I4186" s="19" t="s">
        <v>15692</v>
      </c>
      <c r="J4186" s="19" t="s">
        <v>9283</v>
      </c>
      <c r="K4186" s="20" t="s">
        <v>7610</v>
      </c>
      <c r="L4186" s="19" t="s">
        <v>25</v>
      </c>
    </row>
    <row r="4187" spans="1:12" x14ac:dyDescent="0.25">
      <c r="A4187" s="19" t="s">
        <v>4490</v>
      </c>
      <c r="B4187" s="19" t="s">
        <v>4491</v>
      </c>
      <c r="C4187" s="19" t="s">
        <v>3600</v>
      </c>
      <c r="D4187" s="19" t="s">
        <v>4798</v>
      </c>
      <c r="E4187" s="20" t="s">
        <v>21</v>
      </c>
      <c r="F4187" s="19" t="s">
        <v>21</v>
      </c>
      <c r="G4187" s="180">
        <v>96761</v>
      </c>
      <c r="H4187" s="21" t="s">
        <v>6037</v>
      </c>
      <c r="I4187" s="19" t="s">
        <v>15692</v>
      </c>
      <c r="J4187" s="19" t="s">
        <v>9283</v>
      </c>
      <c r="K4187" s="20" t="s">
        <v>14605</v>
      </c>
      <c r="L4187" s="19" t="s">
        <v>25</v>
      </c>
    </row>
    <row r="4188" spans="1:12" x14ac:dyDescent="0.25">
      <c r="A4188" s="19" t="s">
        <v>4490</v>
      </c>
      <c r="B4188" s="19" t="s">
        <v>4491</v>
      </c>
      <c r="C4188" s="19" t="s">
        <v>3600</v>
      </c>
      <c r="D4188" s="19" t="s">
        <v>4798</v>
      </c>
      <c r="E4188" s="20" t="s">
        <v>21</v>
      </c>
      <c r="F4188" s="19" t="s">
        <v>21</v>
      </c>
      <c r="G4188" s="180">
        <v>96762</v>
      </c>
      <c r="H4188" s="21" t="s">
        <v>6038</v>
      </c>
      <c r="I4188" s="19" t="s">
        <v>15692</v>
      </c>
      <c r="J4188" s="19" t="s">
        <v>9283</v>
      </c>
      <c r="K4188" s="20" t="s">
        <v>14606</v>
      </c>
      <c r="L4188" s="19" t="s">
        <v>25</v>
      </c>
    </row>
    <row r="4189" spans="1:12" x14ac:dyDescent="0.25">
      <c r="A4189" s="19" t="s">
        <v>4490</v>
      </c>
      <c r="B4189" s="19" t="s">
        <v>4491</v>
      </c>
      <c r="C4189" s="19" t="s">
        <v>3600</v>
      </c>
      <c r="D4189" s="19" t="s">
        <v>4798</v>
      </c>
      <c r="E4189" s="20" t="s">
        <v>21</v>
      </c>
      <c r="F4189" s="19" t="s">
        <v>21</v>
      </c>
      <c r="G4189" s="180">
        <v>96763</v>
      </c>
      <c r="H4189" s="21" t="s">
        <v>6039</v>
      </c>
      <c r="I4189" s="19" t="s">
        <v>15692</v>
      </c>
      <c r="J4189" s="19" t="s">
        <v>9283</v>
      </c>
      <c r="K4189" s="20" t="s">
        <v>7789</v>
      </c>
      <c r="L4189" s="19" t="s">
        <v>25</v>
      </c>
    </row>
    <row r="4190" spans="1:12" x14ac:dyDescent="0.25">
      <c r="A4190" s="19" t="s">
        <v>4490</v>
      </c>
      <c r="B4190" s="19" t="s">
        <v>4491</v>
      </c>
      <c r="C4190" s="19" t="s">
        <v>3600</v>
      </c>
      <c r="D4190" s="19" t="s">
        <v>4798</v>
      </c>
      <c r="E4190" s="20" t="s">
        <v>21</v>
      </c>
      <c r="F4190" s="19" t="s">
        <v>21</v>
      </c>
      <c r="G4190" s="180">
        <v>96764</v>
      </c>
      <c r="H4190" s="21" t="s">
        <v>6041</v>
      </c>
      <c r="I4190" s="19" t="s">
        <v>15692</v>
      </c>
      <c r="J4190" s="19" t="s">
        <v>9283</v>
      </c>
      <c r="K4190" s="20" t="s">
        <v>14607</v>
      </c>
      <c r="L4190" s="19" t="s">
        <v>25</v>
      </c>
    </row>
    <row r="4191" spans="1:12" x14ac:dyDescent="0.25">
      <c r="A4191" s="19" t="s">
        <v>4490</v>
      </c>
      <c r="B4191" s="19" t="s">
        <v>4491</v>
      </c>
      <c r="C4191" s="19" t="s">
        <v>3600</v>
      </c>
      <c r="D4191" s="19" t="s">
        <v>4798</v>
      </c>
      <c r="E4191" s="20" t="s">
        <v>21</v>
      </c>
      <c r="F4191" s="19" t="s">
        <v>21</v>
      </c>
      <c r="G4191" s="180">
        <v>96802</v>
      </c>
      <c r="H4191" s="21" t="s">
        <v>6042</v>
      </c>
      <c r="I4191" s="19" t="s">
        <v>15692</v>
      </c>
      <c r="J4191" s="19" t="s">
        <v>9283</v>
      </c>
      <c r="K4191" s="20" t="s">
        <v>14608</v>
      </c>
      <c r="L4191" s="19" t="s">
        <v>25</v>
      </c>
    </row>
    <row r="4192" spans="1:12" x14ac:dyDescent="0.25">
      <c r="A4192" s="19" t="s">
        <v>4490</v>
      </c>
      <c r="B4192" s="19" t="s">
        <v>4491</v>
      </c>
      <c r="C4192" s="19" t="s">
        <v>3600</v>
      </c>
      <c r="D4192" s="19" t="s">
        <v>4798</v>
      </c>
      <c r="E4192" s="20" t="s">
        <v>21</v>
      </c>
      <c r="F4192" s="19" t="s">
        <v>21</v>
      </c>
      <c r="G4192" s="180">
        <v>96803</v>
      </c>
      <c r="H4192" s="21" t="s">
        <v>6043</v>
      </c>
      <c r="I4192" s="19" t="s">
        <v>15692</v>
      </c>
      <c r="J4192" s="19" t="s">
        <v>9283</v>
      </c>
      <c r="K4192" s="20" t="s">
        <v>14609</v>
      </c>
      <c r="L4192" s="19" t="s">
        <v>25</v>
      </c>
    </row>
    <row r="4193" spans="1:12" x14ac:dyDescent="0.25">
      <c r="A4193" s="19" t="s">
        <v>4490</v>
      </c>
      <c r="B4193" s="19" t="s">
        <v>4491</v>
      </c>
      <c r="C4193" s="19" t="s">
        <v>3600</v>
      </c>
      <c r="D4193" s="19" t="s">
        <v>4798</v>
      </c>
      <c r="E4193" s="20" t="s">
        <v>21</v>
      </c>
      <c r="F4193" s="19" t="s">
        <v>21</v>
      </c>
      <c r="G4193" s="180">
        <v>96804</v>
      </c>
      <c r="H4193" s="21" t="s">
        <v>6044</v>
      </c>
      <c r="I4193" s="19" t="s">
        <v>15692</v>
      </c>
      <c r="J4193" s="19" t="s">
        <v>9283</v>
      </c>
      <c r="K4193" s="20" t="s">
        <v>6148</v>
      </c>
      <c r="L4193" s="19" t="s">
        <v>25</v>
      </c>
    </row>
    <row r="4194" spans="1:12" x14ac:dyDescent="0.25">
      <c r="A4194" s="19" t="s">
        <v>4490</v>
      </c>
      <c r="B4194" s="19" t="s">
        <v>4491</v>
      </c>
      <c r="C4194" s="19" t="s">
        <v>3600</v>
      </c>
      <c r="D4194" s="19" t="s">
        <v>4798</v>
      </c>
      <c r="E4194" s="20" t="s">
        <v>21</v>
      </c>
      <c r="F4194" s="19" t="s">
        <v>21</v>
      </c>
      <c r="G4194" s="180">
        <v>96805</v>
      </c>
      <c r="H4194" s="21" t="s">
        <v>6045</v>
      </c>
      <c r="I4194" s="19" t="s">
        <v>15692</v>
      </c>
      <c r="J4194" s="19" t="s">
        <v>9283</v>
      </c>
      <c r="K4194" s="20" t="s">
        <v>14610</v>
      </c>
      <c r="L4194" s="19" t="s">
        <v>25</v>
      </c>
    </row>
    <row r="4195" spans="1:12" x14ac:dyDescent="0.25">
      <c r="A4195" s="19" t="s">
        <v>4490</v>
      </c>
      <c r="B4195" s="19" t="s">
        <v>4491</v>
      </c>
      <c r="C4195" s="19" t="s">
        <v>3600</v>
      </c>
      <c r="D4195" s="19" t="s">
        <v>4798</v>
      </c>
      <c r="E4195" s="20" t="s">
        <v>21</v>
      </c>
      <c r="F4195" s="19" t="s">
        <v>21</v>
      </c>
      <c r="G4195" s="180">
        <v>96806</v>
      </c>
      <c r="H4195" s="21" t="s">
        <v>6046</v>
      </c>
      <c r="I4195" s="19" t="s">
        <v>15692</v>
      </c>
      <c r="J4195" s="19" t="s">
        <v>9283</v>
      </c>
      <c r="K4195" s="20" t="s">
        <v>14611</v>
      </c>
      <c r="L4195" s="19" t="s">
        <v>25</v>
      </c>
    </row>
    <row r="4196" spans="1:12" x14ac:dyDescent="0.25">
      <c r="A4196" s="19" t="s">
        <v>4490</v>
      </c>
      <c r="B4196" s="19" t="s">
        <v>4491</v>
      </c>
      <c r="C4196" s="19" t="s">
        <v>3600</v>
      </c>
      <c r="D4196" s="19" t="s">
        <v>4798</v>
      </c>
      <c r="E4196" s="20" t="s">
        <v>21</v>
      </c>
      <c r="F4196" s="19" t="s">
        <v>21</v>
      </c>
      <c r="G4196" s="180">
        <v>96807</v>
      </c>
      <c r="H4196" s="21" t="s">
        <v>6047</v>
      </c>
      <c r="I4196" s="19" t="s">
        <v>15692</v>
      </c>
      <c r="J4196" s="19" t="s">
        <v>9283</v>
      </c>
      <c r="K4196" s="20" t="s">
        <v>14612</v>
      </c>
      <c r="L4196" s="19" t="s">
        <v>25</v>
      </c>
    </row>
    <row r="4197" spans="1:12" x14ac:dyDescent="0.25">
      <c r="A4197" s="19" t="s">
        <v>4490</v>
      </c>
      <c r="B4197" s="19" t="s">
        <v>4491</v>
      </c>
      <c r="C4197" s="19" t="s">
        <v>3600</v>
      </c>
      <c r="D4197" s="19" t="s">
        <v>4798</v>
      </c>
      <c r="E4197" s="20" t="s">
        <v>21</v>
      </c>
      <c r="F4197" s="19" t="s">
        <v>21</v>
      </c>
      <c r="G4197" s="180">
        <v>96808</v>
      </c>
      <c r="H4197" s="21" t="s">
        <v>6048</v>
      </c>
      <c r="I4197" s="19" t="s">
        <v>15692</v>
      </c>
      <c r="J4197" s="19" t="s">
        <v>9283</v>
      </c>
      <c r="K4197" s="20" t="s">
        <v>14613</v>
      </c>
      <c r="L4197" s="19" t="s">
        <v>25</v>
      </c>
    </row>
    <row r="4198" spans="1:12" x14ac:dyDescent="0.25">
      <c r="A4198" s="19" t="s">
        <v>4490</v>
      </c>
      <c r="B4198" s="19" t="s">
        <v>4491</v>
      </c>
      <c r="C4198" s="19" t="s">
        <v>3600</v>
      </c>
      <c r="D4198" s="19" t="s">
        <v>4798</v>
      </c>
      <c r="E4198" s="20" t="s">
        <v>21</v>
      </c>
      <c r="F4198" s="19" t="s">
        <v>21</v>
      </c>
      <c r="G4198" s="180">
        <v>96809</v>
      </c>
      <c r="H4198" s="21" t="s">
        <v>6049</v>
      </c>
      <c r="I4198" s="19" t="s">
        <v>15692</v>
      </c>
      <c r="J4198" s="19" t="s">
        <v>9283</v>
      </c>
      <c r="K4198" s="20" t="s">
        <v>14614</v>
      </c>
      <c r="L4198" s="19" t="s">
        <v>25</v>
      </c>
    </row>
    <row r="4199" spans="1:12" x14ac:dyDescent="0.25">
      <c r="A4199" s="19" t="s">
        <v>4490</v>
      </c>
      <c r="B4199" s="19" t="s">
        <v>4491</v>
      </c>
      <c r="C4199" s="19" t="s">
        <v>3600</v>
      </c>
      <c r="D4199" s="19" t="s">
        <v>4798</v>
      </c>
      <c r="E4199" s="20" t="s">
        <v>21</v>
      </c>
      <c r="F4199" s="19" t="s">
        <v>21</v>
      </c>
      <c r="G4199" s="180">
        <v>96810</v>
      </c>
      <c r="H4199" s="21" t="s">
        <v>6050</v>
      </c>
      <c r="I4199" s="19" t="s">
        <v>15692</v>
      </c>
      <c r="J4199" s="19" t="s">
        <v>9283</v>
      </c>
      <c r="K4199" s="20" t="s">
        <v>5883</v>
      </c>
      <c r="L4199" s="19" t="s">
        <v>25</v>
      </c>
    </row>
    <row r="4200" spans="1:12" x14ac:dyDescent="0.25">
      <c r="A4200" s="19" t="s">
        <v>4490</v>
      </c>
      <c r="B4200" s="19" t="s">
        <v>4491</v>
      </c>
      <c r="C4200" s="19" t="s">
        <v>3600</v>
      </c>
      <c r="D4200" s="19" t="s">
        <v>4798</v>
      </c>
      <c r="E4200" s="20" t="s">
        <v>21</v>
      </c>
      <c r="F4200" s="19" t="s">
        <v>21</v>
      </c>
      <c r="G4200" s="180">
        <v>96811</v>
      </c>
      <c r="H4200" s="21" t="s">
        <v>6051</v>
      </c>
      <c r="I4200" s="19" t="s">
        <v>15692</v>
      </c>
      <c r="J4200" s="19" t="s">
        <v>9283</v>
      </c>
      <c r="K4200" s="20" t="s">
        <v>6880</v>
      </c>
      <c r="L4200" s="19" t="s">
        <v>25</v>
      </c>
    </row>
    <row r="4201" spans="1:12" x14ac:dyDescent="0.25">
      <c r="A4201" s="19" t="s">
        <v>4490</v>
      </c>
      <c r="B4201" s="19" t="s">
        <v>4491</v>
      </c>
      <c r="C4201" s="19" t="s">
        <v>3600</v>
      </c>
      <c r="D4201" s="19" t="s">
        <v>4798</v>
      </c>
      <c r="E4201" s="20" t="s">
        <v>21</v>
      </c>
      <c r="F4201" s="19" t="s">
        <v>21</v>
      </c>
      <c r="G4201" s="180">
        <v>96812</v>
      </c>
      <c r="H4201" s="21" t="s">
        <v>6053</v>
      </c>
      <c r="I4201" s="19" t="s">
        <v>15692</v>
      </c>
      <c r="J4201" s="19" t="s">
        <v>9283</v>
      </c>
      <c r="K4201" s="20" t="s">
        <v>9096</v>
      </c>
      <c r="L4201" s="19" t="s">
        <v>25</v>
      </c>
    </row>
    <row r="4202" spans="1:12" x14ac:dyDescent="0.25">
      <c r="A4202" s="19" t="s">
        <v>4490</v>
      </c>
      <c r="B4202" s="19" t="s">
        <v>4491</v>
      </c>
      <c r="C4202" s="19" t="s">
        <v>3600</v>
      </c>
      <c r="D4202" s="19" t="s">
        <v>4798</v>
      </c>
      <c r="E4202" s="20" t="s">
        <v>21</v>
      </c>
      <c r="F4202" s="19" t="s">
        <v>21</v>
      </c>
      <c r="G4202" s="180">
        <v>96813</v>
      </c>
      <c r="H4202" s="21" t="s">
        <v>6055</v>
      </c>
      <c r="I4202" s="19" t="s">
        <v>15692</v>
      </c>
      <c r="J4202" s="19" t="s">
        <v>9283</v>
      </c>
      <c r="K4202" s="20" t="s">
        <v>14615</v>
      </c>
      <c r="L4202" s="19" t="s">
        <v>25</v>
      </c>
    </row>
    <row r="4203" spans="1:12" x14ac:dyDescent="0.25">
      <c r="A4203" s="19" t="s">
        <v>4490</v>
      </c>
      <c r="B4203" s="19" t="s">
        <v>4491</v>
      </c>
      <c r="C4203" s="19" t="s">
        <v>3600</v>
      </c>
      <c r="D4203" s="19" t="s">
        <v>4798</v>
      </c>
      <c r="E4203" s="20" t="s">
        <v>21</v>
      </c>
      <c r="F4203" s="19" t="s">
        <v>21</v>
      </c>
      <c r="G4203" s="180">
        <v>96814</v>
      </c>
      <c r="H4203" s="21" t="s">
        <v>6057</v>
      </c>
      <c r="I4203" s="19" t="s">
        <v>15692</v>
      </c>
      <c r="J4203" s="19" t="s">
        <v>9283</v>
      </c>
      <c r="K4203" s="20" t="s">
        <v>1454</v>
      </c>
      <c r="L4203" s="19" t="s">
        <v>25</v>
      </c>
    </row>
    <row r="4204" spans="1:12" x14ac:dyDescent="0.25">
      <c r="A4204" s="19" t="s">
        <v>4490</v>
      </c>
      <c r="B4204" s="19" t="s">
        <v>4491</v>
      </c>
      <c r="C4204" s="19" t="s">
        <v>3600</v>
      </c>
      <c r="D4204" s="19" t="s">
        <v>4798</v>
      </c>
      <c r="E4204" s="20" t="s">
        <v>21</v>
      </c>
      <c r="F4204" s="19" t="s">
        <v>21</v>
      </c>
      <c r="G4204" s="180">
        <v>96815</v>
      </c>
      <c r="H4204" s="21" t="s">
        <v>6059</v>
      </c>
      <c r="I4204" s="19" t="s">
        <v>15692</v>
      </c>
      <c r="J4204" s="19" t="s">
        <v>9283</v>
      </c>
      <c r="K4204" s="20" t="s">
        <v>14616</v>
      </c>
      <c r="L4204" s="19" t="s">
        <v>25</v>
      </c>
    </row>
    <row r="4205" spans="1:12" x14ac:dyDescent="0.25">
      <c r="A4205" s="19" t="s">
        <v>4490</v>
      </c>
      <c r="B4205" s="19" t="s">
        <v>4491</v>
      </c>
      <c r="C4205" s="19" t="s">
        <v>3600</v>
      </c>
      <c r="D4205" s="19" t="s">
        <v>4798</v>
      </c>
      <c r="E4205" s="20" t="s">
        <v>21</v>
      </c>
      <c r="F4205" s="19" t="s">
        <v>21</v>
      </c>
      <c r="G4205" s="180">
        <v>96816</v>
      </c>
      <c r="H4205" s="21" t="s">
        <v>6060</v>
      </c>
      <c r="I4205" s="19" t="s">
        <v>15692</v>
      </c>
      <c r="J4205" s="19" t="s">
        <v>9283</v>
      </c>
      <c r="K4205" s="20" t="s">
        <v>11097</v>
      </c>
      <c r="L4205" s="19" t="s">
        <v>25</v>
      </c>
    </row>
    <row r="4206" spans="1:12" x14ac:dyDescent="0.25">
      <c r="A4206" s="19" t="s">
        <v>4490</v>
      </c>
      <c r="B4206" s="19" t="s">
        <v>4491</v>
      </c>
      <c r="C4206" s="19" t="s">
        <v>3600</v>
      </c>
      <c r="D4206" s="19" t="s">
        <v>4798</v>
      </c>
      <c r="E4206" s="20" t="s">
        <v>21</v>
      </c>
      <c r="F4206" s="19" t="s">
        <v>21</v>
      </c>
      <c r="G4206" s="180">
        <v>96817</v>
      </c>
      <c r="H4206" s="21" t="s">
        <v>6061</v>
      </c>
      <c r="I4206" s="19" t="s">
        <v>15692</v>
      </c>
      <c r="J4206" s="19" t="s">
        <v>9283</v>
      </c>
      <c r="K4206" s="20" t="s">
        <v>7561</v>
      </c>
      <c r="L4206" s="19" t="s">
        <v>25</v>
      </c>
    </row>
    <row r="4207" spans="1:12" x14ac:dyDescent="0.25">
      <c r="A4207" s="19" t="s">
        <v>4490</v>
      </c>
      <c r="B4207" s="19" t="s">
        <v>4491</v>
      </c>
      <c r="C4207" s="19" t="s">
        <v>3600</v>
      </c>
      <c r="D4207" s="19" t="s">
        <v>4798</v>
      </c>
      <c r="E4207" s="20" t="s">
        <v>21</v>
      </c>
      <c r="F4207" s="19" t="s">
        <v>21</v>
      </c>
      <c r="G4207" s="180">
        <v>96818</v>
      </c>
      <c r="H4207" s="21" t="s">
        <v>6062</v>
      </c>
      <c r="I4207" s="19" t="s">
        <v>15692</v>
      </c>
      <c r="J4207" s="19" t="s">
        <v>9283</v>
      </c>
      <c r="K4207" s="20" t="s">
        <v>12190</v>
      </c>
      <c r="L4207" s="19" t="s">
        <v>25</v>
      </c>
    </row>
    <row r="4208" spans="1:12" x14ac:dyDescent="0.25">
      <c r="A4208" s="19" t="s">
        <v>4490</v>
      </c>
      <c r="B4208" s="19" t="s">
        <v>4491</v>
      </c>
      <c r="C4208" s="19" t="s">
        <v>3600</v>
      </c>
      <c r="D4208" s="19" t="s">
        <v>4798</v>
      </c>
      <c r="E4208" s="20" t="s">
        <v>21</v>
      </c>
      <c r="F4208" s="19" t="s">
        <v>21</v>
      </c>
      <c r="G4208" s="180">
        <v>96819</v>
      </c>
      <c r="H4208" s="21" t="s">
        <v>6064</v>
      </c>
      <c r="I4208" s="19" t="s">
        <v>15692</v>
      </c>
      <c r="J4208" s="19" t="s">
        <v>9283</v>
      </c>
      <c r="K4208" s="20" t="s">
        <v>12190</v>
      </c>
      <c r="L4208" s="19" t="s">
        <v>25</v>
      </c>
    </row>
    <row r="4209" spans="1:12" x14ac:dyDescent="0.25">
      <c r="A4209" s="19" t="s">
        <v>4490</v>
      </c>
      <c r="B4209" s="19" t="s">
        <v>4491</v>
      </c>
      <c r="C4209" s="19" t="s">
        <v>3600</v>
      </c>
      <c r="D4209" s="19" t="s">
        <v>4798</v>
      </c>
      <c r="E4209" s="20" t="s">
        <v>21</v>
      </c>
      <c r="F4209" s="19" t="s">
        <v>21</v>
      </c>
      <c r="G4209" s="180">
        <v>96820</v>
      </c>
      <c r="H4209" s="21" t="s">
        <v>6065</v>
      </c>
      <c r="I4209" s="19" t="s">
        <v>15692</v>
      </c>
      <c r="J4209" s="19" t="s">
        <v>9283</v>
      </c>
      <c r="K4209" s="20" t="s">
        <v>5610</v>
      </c>
      <c r="L4209" s="19" t="s">
        <v>25</v>
      </c>
    </row>
    <row r="4210" spans="1:12" x14ac:dyDescent="0.25">
      <c r="A4210" s="19" t="s">
        <v>4490</v>
      </c>
      <c r="B4210" s="19" t="s">
        <v>4491</v>
      </c>
      <c r="C4210" s="19" t="s">
        <v>3600</v>
      </c>
      <c r="D4210" s="19" t="s">
        <v>4798</v>
      </c>
      <c r="E4210" s="20" t="s">
        <v>21</v>
      </c>
      <c r="F4210" s="19" t="s">
        <v>21</v>
      </c>
      <c r="G4210" s="180">
        <v>96821</v>
      </c>
      <c r="H4210" s="21" t="s">
        <v>6066</v>
      </c>
      <c r="I4210" s="19" t="s">
        <v>15692</v>
      </c>
      <c r="J4210" s="19" t="s">
        <v>9283</v>
      </c>
      <c r="K4210" s="20" t="s">
        <v>2479</v>
      </c>
      <c r="L4210" s="19" t="s">
        <v>25</v>
      </c>
    </row>
    <row r="4211" spans="1:12" x14ac:dyDescent="0.25">
      <c r="A4211" s="19" t="s">
        <v>4490</v>
      </c>
      <c r="B4211" s="19" t="s">
        <v>4491</v>
      </c>
      <c r="C4211" s="19" t="s">
        <v>3600</v>
      </c>
      <c r="D4211" s="19" t="s">
        <v>4798</v>
      </c>
      <c r="E4211" s="20" t="s">
        <v>21</v>
      </c>
      <c r="F4211" s="19" t="s">
        <v>21</v>
      </c>
      <c r="G4211" s="180">
        <v>96822</v>
      </c>
      <c r="H4211" s="21" t="s">
        <v>6067</v>
      </c>
      <c r="I4211" s="19" t="s">
        <v>15692</v>
      </c>
      <c r="J4211" s="19" t="s">
        <v>9283</v>
      </c>
      <c r="K4211" s="20" t="s">
        <v>9688</v>
      </c>
      <c r="L4211" s="19" t="s">
        <v>25</v>
      </c>
    </row>
    <row r="4212" spans="1:12" x14ac:dyDescent="0.25">
      <c r="A4212" s="19" t="s">
        <v>4490</v>
      </c>
      <c r="B4212" s="19" t="s">
        <v>4491</v>
      </c>
      <c r="C4212" s="19" t="s">
        <v>3600</v>
      </c>
      <c r="D4212" s="19" t="s">
        <v>4798</v>
      </c>
      <c r="E4212" s="20" t="s">
        <v>21</v>
      </c>
      <c r="F4212" s="19" t="s">
        <v>21</v>
      </c>
      <c r="G4212" s="180">
        <v>96823</v>
      </c>
      <c r="H4212" s="21" t="s">
        <v>6068</v>
      </c>
      <c r="I4212" s="19" t="s">
        <v>15692</v>
      </c>
      <c r="J4212" s="19" t="s">
        <v>9283</v>
      </c>
      <c r="K4212" s="20" t="s">
        <v>11246</v>
      </c>
      <c r="L4212" s="19" t="s">
        <v>25</v>
      </c>
    </row>
    <row r="4213" spans="1:12" x14ac:dyDescent="0.25">
      <c r="A4213" s="19" t="s">
        <v>4490</v>
      </c>
      <c r="B4213" s="19" t="s">
        <v>4491</v>
      </c>
      <c r="C4213" s="19" t="s">
        <v>3600</v>
      </c>
      <c r="D4213" s="19" t="s">
        <v>4798</v>
      </c>
      <c r="E4213" s="20" t="s">
        <v>21</v>
      </c>
      <c r="F4213" s="19" t="s">
        <v>21</v>
      </c>
      <c r="G4213" s="180">
        <v>96824</v>
      </c>
      <c r="H4213" s="21" t="s">
        <v>6070</v>
      </c>
      <c r="I4213" s="19" t="s">
        <v>15692</v>
      </c>
      <c r="J4213" s="19" t="s">
        <v>9283</v>
      </c>
      <c r="K4213" s="20" t="s">
        <v>11416</v>
      </c>
      <c r="L4213" s="19" t="s">
        <v>25</v>
      </c>
    </row>
    <row r="4214" spans="1:12" x14ac:dyDescent="0.25">
      <c r="A4214" s="19" t="s">
        <v>4490</v>
      </c>
      <c r="B4214" s="19" t="s">
        <v>4491</v>
      </c>
      <c r="C4214" s="19" t="s">
        <v>3600</v>
      </c>
      <c r="D4214" s="19" t="s">
        <v>4798</v>
      </c>
      <c r="E4214" s="20" t="s">
        <v>21</v>
      </c>
      <c r="F4214" s="19" t="s">
        <v>21</v>
      </c>
      <c r="G4214" s="180">
        <v>96825</v>
      </c>
      <c r="H4214" s="21" t="s">
        <v>6071</v>
      </c>
      <c r="I4214" s="19" t="s">
        <v>15692</v>
      </c>
      <c r="J4214" s="19" t="s">
        <v>9283</v>
      </c>
      <c r="K4214" s="20" t="s">
        <v>11435</v>
      </c>
      <c r="L4214" s="19" t="s">
        <v>25</v>
      </c>
    </row>
    <row r="4215" spans="1:12" x14ac:dyDescent="0.25">
      <c r="A4215" s="19" t="s">
        <v>4490</v>
      </c>
      <c r="B4215" s="19" t="s">
        <v>4491</v>
      </c>
      <c r="C4215" s="19" t="s">
        <v>3600</v>
      </c>
      <c r="D4215" s="19" t="s">
        <v>4798</v>
      </c>
      <c r="E4215" s="20" t="s">
        <v>21</v>
      </c>
      <c r="F4215" s="19" t="s">
        <v>21</v>
      </c>
      <c r="G4215" s="180">
        <v>96826</v>
      </c>
      <c r="H4215" s="21" t="s">
        <v>6073</v>
      </c>
      <c r="I4215" s="19" t="s">
        <v>15692</v>
      </c>
      <c r="J4215" s="19" t="s">
        <v>9283</v>
      </c>
      <c r="K4215" s="20" t="s">
        <v>8795</v>
      </c>
      <c r="L4215" s="19" t="s">
        <v>25</v>
      </c>
    </row>
    <row r="4216" spans="1:12" x14ac:dyDescent="0.25">
      <c r="A4216" s="19" t="s">
        <v>4490</v>
      </c>
      <c r="B4216" s="19" t="s">
        <v>4491</v>
      </c>
      <c r="C4216" s="19" t="s">
        <v>3600</v>
      </c>
      <c r="D4216" s="19" t="s">
        <v>4798</v>
      </c>
      <c r="E4216" s="20" t="s">
        <v>21</v>
      </c>
      <c r="F4216" s="19" t="s">
        <v>21</v>
      </c>
      <c r="G4216" s="180">
        <v>96827</v>
      </c>
      <c r="H4216" s="21" t="s">
        <v>6074</v>
      </c>
      <c r="I4216" s="19" t="s">
        <v>15692</v>
      </c>
      <c r="J4216" s="19" t="s">
        <v>9283</v>
      </c>
      <c r="K4216" s="20" t="s">
        <v>2881</v>
      </c>
      <c r="L4216" s="19" t="s">
        <v>25</v>
      </c>
    </row>
    <row r="4217" spans="1:12" x14ac:dyDescent="0.25">
      <c r="A4217" s="19" t="s">
        <v>4490</v>
      </c>
      <c r="B4217" s="19" t="s">
        <v>4491</v>
      </c>
      <c r="C4217" s="19" t="s">
        <v>3600</v>
      </c>
      <c r="D4217" s="19" t="s">
        <v>4798</v>
      </c>
      <c r="E4217" s="20" t="s">
        <v>21</v>
      </c>
      <c r="F4217" s="19" t="s">
        <v>21</v>
      </c>
      <c r="G4217" s="180">
        <v>96828</v>
      </c>
      <c r="H4217" s="21" t="s">
        <v>6076</v>
      </c>
      <c r="I4217" s="19" t="s">
        <v>15692</v>
      </c>
      <c r="J4217" s="19" t="s">
        <v>9283</v>
      </c>
      <c r="K4217" s="20" t="s">
        <v>4947</v>
      </c>
      <c r="L4217" s="19" t="s">
        <v>25</v>
      </c>
    </row>
    <row r="4218" spans="1:12" x14ac:dyDescent="0.25">
      <c r="A4218" s="19" t="s">
        <v>4490</v>
      </c>
      <c r="B4218" s="19" t="s">
        <v>4491</v>
      </c>
      <c r="C4218" s="19" t="s">
        <v>3600</v>
      </c>
      <c r="D4218" s="19" t="s">
        <v>4798</v>
      </c>
      <c r="E4218" s="20" t="s">
        <v>21</v>
      </c>
      <c r="F4218" s="19" t="s">
        <v>21</v>
      </c>
      <c r="G4218" s="180">
        <v>96829</v>
      </c>
      <c r="H4218" s="21" t="s">
        <v>6077</v>
      </c>
      <c r="I4218" s="19" t="s">
        <v>15692</v>
      </c>
      <c r="J4218" s="19" t="s">
        <v>9283</v>
      </c>
      <c r="K4218" s="20" t="s">
        <v>11417</v>
      </c>
      <c r="L4218" s="19" t="s">
        <v>25</v>
      </c>
    </row>
    <row r="4219" spans="1:12" x14ac:dyDescent="0.25">
      <c r="A4219" s="19" t="s">
        <v>4490</v>
      </c>
      <c r="B4219" s="19" t="s">
        <v>4491</v>
      </c>
      <c r="C4219" s="19" t="s">
        <v>3600</v>
      </c>
      <c r="D4219" s="19" t="s">
        <v>4798</v>
      </c>
      <c r="E4219" s="20" t="s">
        <v>21</v>
      </c>
      <c r="F4219" s="19" t="s">
        <v>21</v>
      </c>
      <c r="G4219" s="180">
        <v>96830</v>
      </c>
      <c r="H4219" s="21" t="s">
        <v>6078</v>
      </c>
      <c r="I4219" s="19" t="s">
        <v>15692</v>
      </c>
      <c r="J4219" s="19" t="s">
        <v>9283</v>
      </c>
      <c r="K4219" s="20" t="s">
        <v>9335</v>
      </c>
      <c r="L4219" s="19" t="s">
        <v>25</v>
      </c>
    </row>
    <row r="4220" spans="1:12" x14ac:dyDescent="0.25">
      <c r="A4220" s="19" t="s">
        <v>4490</v>
      </c>
      <c r="B4220" s="19" t="s">
        <v>4491</v>
      </c>
      <c r="C4220" s="19" t="s">
        <v>3600</v>
      </c>
      <c r="D4220" s="19" t="s">
        <v>4798</v>
      </c>
      <c r="E4220" s="20" t="s">
        <v>21</v>
      </c>
      <c r="F4220" s="19" t="s">
        <v>21</v>
      </c>
      <c r="G4220" s="180">
        <v>96831</v>
      </c>
      <c r="H4220" s="21" t="s">
        <v>6079</v>
      </c>
      <c r="I4220" s="19" t="s">
        <v>15692</v>
      </c>
      <c r="J4220" s="19" t="s">
        <v>9283</v>
      </c>
      <c r="K4220" s="20" t="s">
        <v>4520</v>
      </c>
      <c r="L4220" s="19" t="s">
        <v>25</v>
      </c>
    </row>
    <row r="4221" spans="1:12" x14ac:dyDescent="0.25">
      <c r="A4221" s="19" t="s">
        <v>4490</v>
      </c>
      <c r="B4221" s="19" t="s">
        <v>4491</v>
      </c>
      <c r="C4221" s="19" t="s">
        <v>3600</v>
      </c>
      <c r="D4221" s="19" t="s">
        <v>4798</v>
      </c>
      <c r="E4221" s="20" t="s">
        <v>21</v>
      </c>
      <c r="F4221" s="19" t="s">
        <v>21</v>
      </c>
      <c r="G4221" s="180">
        <v>96832</v>
      </c>
      <c r="H4221" s="21" t="s">
        <v>6081</v>
      </c>
      <c r="I4221" s="19" t="s">
        <v>15692</v>
      </c>
      <c r="J4221" s="19" t="s">
        <v>9283</v>
      </c>
      <c r="K4221" s="20" t="s">
        <v>11371</v>
      </c>
      <c r="L4221" s="19" t="s">
        <v>25</v>
      </c>
    </row>
    <row r="4222" spans="1:12" x14ac:dyDescent="0.25">
      <c r="A4222" s="19" t="s">
        <v>4490</v>
      </c>
      <c r="B4222" s="19" t="s">
        <v>4491</v>
      </c>
      <c r="C4222" s="19" t="s">
        <v>3600</v>
      </c>
      <c r="D4222" s="19" t="s">
        <v>4798</v>
      </c>
      <c r="E4222" s="20" t="s">
        <v>21</v>
      </c>
      <c r="F4222" s="19" t="s">
        <v>21</v>
      </c>
      <c r="G4222" s="180">
        <v>96833</v>
      </c>
      <c r="H4222" s="21" t="s">
        <v>6082</v>
      </c>
      <c r="I4222" s="19" t="s">
        <v>15692</v>
      </c>
      <c r="J4222" s="19" t="s">
        <v>9283</v>
      </c>
      <c r="K4222" s="20" t="s">
        <v>8827</v>
      </c>
      <c r="L4222" s="19" t="s">
        <v>25</v>
      </c>
    </row>
    <row r="4223" spans="1:12" x14ac:dyDescent="0.25">
      <c r="A4223" s="19" t="s">
        <v>4490</v>
      </c>
      <c r="B4223" s="19" t="s">
        <v>4491</v>
      </c>
      <c r="C4223" s="19" t="s">
        <v>3600</v>
      </c>
      <c r="D4223" s="19" t="s">
        <v>4798</v>
      </c>
      <c r="E4223" s="20" t="s">
        <v>21</v>
      </c>
      <c r="F4223" s="19" t="s">
        <v>21</v>
      </c>
      <c r="G4223" s="180">
        <v>96834</v>
      </c>
      <c r="H4223" s="21" t="s">
        <v>6083</v>
      </c>
      <c r="I4223" s="19" t="s">
        <v>15692</v>
      </c>
      <c r="J4223" s="19" t="s">
        <v>9283</v>
      </c>
      <c r="K4223" s="20" t="s">
        <v>14493</v>
      </c>
      <c r="L4223" s="19" t="s">
        <v>25</v>
      </c>
    </row>
    <row r="4224" spans="1:12" x14ac:dyDescent="0.25">
      <c r="A4224" s="19" t="s">
        <v>4490</v>
      </c>
      <c r="B4224" s="19" t="s">
        <v>4491</v>
      </c>
      <c r="C4224" s="19" t="s">
        <v>3600</v>
      </c>
      <c r="D4224" s="19" t="s">
        <v>4798</v>
      </c>
      <c r="E4224" s="20" t="s">
        <v>21</v>
      </c>
      <c r="F4224" s="19" t="s">
        <v>21</v>
      </c>
      <c r="G4224" s="180">
        <v>96835</v>
      </c>
      <c r="H4224" s="21" t="s">
        <v>6084</v>
      </c>
      <c r="I4224" s="19" t="s">
        <v>15692</v>
      </c>
      <c r="J4224" s="19" t="s">
        <v>9283</v>
      </c>
      <c r="K4224" s="20" t="s">
        <v>10543</v>
      </c>
      <c r="L4224" s="19" t="s">
        <v>25</v>
      </c>
    </row>
    <row r="4225" spans="1:12" x14ac:dyDescent="0.25">
      <c r="A4225" s="19" t="s">
        <v>4490</v>
      </c>
      <c r="B4225" s="19" t="s">
        <v>4491</v>
      </c>
      <c r="C4225" s="19" t="s">
        <v>3600</v>
      </c>
      <c r="D4225" s="19" t="s">
        <v>4798</v>
      </c>
      <c r="E4225" s="20" t="s">
        <v>21</v>
      </c>
      <c r="F4225" s="19" t="s">
        <v>21</v>
      </c>
      <c r="G4225" s="180">
        <v>96836</v>
      </c>
      <c r="H4225" s="21" t="s">
        <v>6085</v>
      </c>
      <c r="I4225" s="19" t="s">
        <v>15692</v>
      </c>
      <c r="J4225" s="19" t="s">
        <v>9283</v>
      </c>
      <c r="K4225" s="20" t="s">
        <v>14617</v>
      </c>
      <c r="L4225" s="19" t="s">
        <v>25</v>
      </c>
    </row>
    <row r="4226" spans="1:12" x14ac:dyDescent="0.25">
      <c r="A4226" s="19" t="s">
        <v>4490</v>
      </c>
      <c r="B4226" s="19" t="s">
        <v>4491</v>
      </c>
      <c r="C4226" s="19" t="s">
        <v>3600</v>
      </c>
      <c r="D4226" s="19" t="s">
        <v>4798</v>
      </c>
      <c r="E4226" s="20" t="s">
        <v>21</v>
      </c>
      <c r="F4226" s="19" t="s">
        <v>21</v>
      </c>
      <c r="G4226" s="180">
        <v>96837</v>
      </c>
      <c r="H4226" s="21" t="s">
        <v>6086</v>
      </c>
      <c r="I4226" s="19" t="s">
        <v>15692</v>
      </c>
      <c r="J4226" s="19" t="s">
        <v>9283</v>
      </c>
      <c r="K4226" s="20" t="s">
        <v>13659</v>
      </c>
      <c r="L4226" s="19" t="s">
        <v>25</v>
      </c>
    </row>
    <row r="4227" spans="1:12" x14ac:dyDescent="0.25">
      <c r="A4227" s="19" t="s">
        <v>4490</v>
      </c>
      <c r="B4227" s="19" t="s">
        <v>4491</v>
      </c>
      <c r="C4227" s="19" t="s">
        <v>3600</v>
      </c>
      <c r="D4227" s="19" t="s">
        <v>4798</v>
      </c>
      <c r="E4227" s="20" t="s">
        <v>21</v>
      </c>
      <c r="F4227" s="19" t="s">
        <v>21</v>
      </c>
      <c r="G4227" s="180">
        <v>96838</v>
      </c>
      <c r="H4227" s="21" t="s">
        <v>6088</v>
      </c>
      <c r="I4227" s="19" t="s">
        <v>15692</v>
      </c>
      <c r="J4227" s="19" t="s">
        <v>9283</v>
      </c>
      <c r="K4227" s="20" t="s">
        <v>12178</v>
      </c>
      <c r="L4227" s="19" t="s">
        <v>25</v>
      </c>
    </row>
    <row r="4228" spans="1:12" x14ac:dyDescent="0.25">
      <c r="A4228" s="19" t="s">
        <v>4490</v>
      </c>
      <c r="B4228" s="19" t="s">
        <v>4491</v>
      </c>
      <c r="C4228" s="19" t="s">
        <v>3600</v>
      </c>
      <c r="D4228" s="19" t="s">
        <v>4798</v>
      </c>
      <c r="E4228" s="20" t="s">
        <v>21</v>
      </c>
      <c r="F4228" s="19" t="s">
        <v>21</v>
      </c>
      <c r="G4228" s="180">
        <v>96839</v>
      </c>
      <c r="H4228" s="21" t="s">
        <v>6089</v>
      </c>
      <c r="I4228" s="19" t="s">
        <v>15692</v>
      </c>
      <c r="J4228" s="19" t="s">
        <v>9283</v>
      </c>
      <c r="K4228" s="20" t="s">
        <v>3427</v>
      </c>
      <c r="L4228" s="19" t="s">
        <v>25</v>
      </c>
    </row>
    <row r="4229" spans="1:12" x14ac:dyDescent="0.25">
      <c r="A4229" s="19" t="s">
        <v>4490</v>
      </c>
      <c r="B4229" s="19" t="s">
        <v>4491</v>
      </c>
      <c r="C4229" s="19" t="s">
        <v>3600</v>
      </c>
      <c r="D4229" s="19" t="s">
        <v>4798</v>
      </c>
      <c r="E4229" s="20" t="s">
        <v>21</v>
      </c>
      <c r="F4229" s="19" t="s">
        <v>21</v>
      </c>
      <c r="G4229" s="180">
        <v>96840</v>
      </c>
      <c r="H4229" s="21" t="s">
        <v>6091</v>
      </c>
      <c r="I4229" s="19" t="s">
        <v>15692</v>
      </c>
      <c r="J4229" s="19" t="s">
        <v>9283</v>
      </c>
      <c r="K4229" s="20" t="s">
        <v>14618</v>
      </c>
      <c r="L4229" s="19" t="s">
        <v>25</v>
      </c>
    </row>
    <row r="4230" spans="1:12" x14ac:dyDescent="0.25">
      <c r="A4230" s="19" t="s">
        <v>4490</v>
      </c>
      <c r="B4230" s="19" t="s">
        <v>4491</v>
      </c>
      <c r="C4230" s="19" t="s">
        <v>3600</v>
      </c>
      <c r="D4230" s="19" t="s">
        <v>4798</v>
      </c>
      <c r="E4230" s="20" t="s">
        <v>21</v>
      </c>
      <c r="F4230" s="19" t="s">
        <v>21</v>
      </c>
      <c r="G4230" s="180">
        <v>96841</v>
      </c>
      <c r="H4230" s="21" t="s">
        <v>6093</v>
      </c>
      <c r="I4230" s="19" t="s">
        <v>15692</v>
      </c>
      <c r="J4230" s="19" t="s">
        <v>9283</v>
      </c>
      <c r="K4230" s="20" t="s">
        <v>14619</v>
      </c>
      <c r="L4230" s="19" t="s">
        <v>25</v>
      </c>
    </row>
    <row r="4231" spans="1:12" x14ac:dyDescent="0.25">
      <c r="A4231" s="19" t="s">
        <v>4490</v>
      </c>
      <c r="B4231" s="19" t="s">
        <v>4491</v>
      </c>
      <c r="C4231" s="19" t="s">
        <v>3600</v>
      </c>
      <c r="D4231" s="19" t="s">
        <v>4798</v>
      </c>
      <c r="E4231" s="20" t="s">
        <v>21</v>
      </c>
      <c r="F4231" s="19" t="s">
        <v>21</v>
      </c>
      <c r="G4231" s="180">
        <v>96842</v>
      </c>
      <c r="H4231" s="21" t="s">
        <v>6094</v>
      </c>
      <c r="I4231" s="19" t="s">
        <v>15692</v>
      </c>
      <c r="J4231" s="19" t="s">
        <v>9283</v>
      </c>
      <c r="K4231" s="20" t="s">
        <v>3341</v>
      </c>
      <c r="L4231" s="19" t="s">
        <v>25</v>
      </c>
    </row>
    <row r="4232" spans="1:12" x14ac:dyDescent="0.25">
      <c r="A4232" s="19" t="s">
        <v>4490</v>
      </c>
      <c r="B4232" s="19" t="s">
        <v>4491</v>
      </c>
      <c r="C4232" s="19" t="s">
        <v>3600</v>
      </c>
      <c r="D4232" s="19" t="s">
        <v>4798</v>
      </c>
      <c r="E4232" s="20" t="s">
        <v>21</v>
      </c>
      <c r="F4232" s="19" t="s">
        <v>21</v>
      </c>
      <c r="G4232" s="180">
        <v>96843</v>
      </c>
      <c r="H4232" s="21" t="s">
        <v>6096</v>
      </c>
      <c r="I4232" s="19" t="s">
        <v>15692</v>
      </c>
      <c r="J4232" s="19" t="s">
        <v>9283</v>
      </c>
      <c r="K4232" s="20" t="s">
        <v>4687</v>
      </c>
      <c r="L4232" s="19" t="s">
        <v>25</v>
      </c>
    </row>
    <row r="4233" spans="1:12" x14ac:dyDescent="0.25">
      <c r="A4233" s="19" t="s">
        <v>4490</v>
      </c>
      <c r="B4233" s="19" t="s">
        <v>4491</v>
      </c>
      <c r="C4233" s="19" t="s">
        <v>3600</v>
      </c>
      <c r="D4233" s="19" t="s">
        <v>4798</v>
      </c>
      <c r="E4233" s="20" t="s">
        <v>21</v>
      </c>
      <c r="F4233" s="19" t="s">
        <v>21</v>
      </c>
      <c r="G4233" s="180">
        <v>96844</v>
      </c>
      <c r="H4233" s="21" t="s">
        <v>6098</v>
      </c>
      <c r="I4233" s="19" t="s">
        <v>15692</v>
      </c>
      <c r="J4233" s="19" t="s">
        <v>9283</v>
      </c>
      <c r="K4233" s="20" t="s">
        <v>5332</v>
      </c>
      <c r="L4233" s="19" t="s">
        <v>25</v>
      </c>
    </row>
    <row r="4234" spans="1:12" x14ac:dyDescent="0.25">
      <c r="A4234" s="19" t="s">
        <v>4490</v>
      </c>
      <c r="B4234" s="19" t="s">
        <v>4491</v>
      </c>
      <c r="C4234" s="19" t="s">
        <v>3600</v>
      </c>
      <c r="D4234" s="19" t="s">
        <v>4798</v>
      </c>
      <c r="E4234" s="20" t="s">
        <v>21</v>
      </c>
      <c r="F4234" s="19" t="s">
        <v>21</v>
      </c>
      <c r="G4234" s="180">
        <v>96845</v>
      </c>
      <c r="H4234" s="21" t="s">
        <v>6099</v>
      </c>
      <c r="I4234" s="19" t="s">
        <v>15692</v>
      </c>
      <c r="J4234" s="19" t="s">
        <v>9283</v>
      </c>
      <c r="K4234" s="20" t="s">
        <v>14620</v>
      </c>
      <c r="L4234" s="19" t="s">
        <v>25</v>
      </c>
    </row>
    <row r="4235" spans="1:12" x14ac:dyDescent="0.25">
      <c r="A4235" s="19" t="s">
        <v>4490</v>
      </c>
      <c r="B4235" s="19" t="s">
        <v>4491</v>
      </c>
      <c r="C4235" s="19" t="s">
        <v>3600</v>
      </c>
      <c r="D4235" s="19" t="s">
        <v>4798</v>
      </c>
      <c r="E4235" s="20" t="s">
        <v>21</v>
      </c>
      <c r="F4235" s="19" t="s">
        <v>21</v>
      </c>
      <c r="G4235" s="180">
        <v>96846</v>
      </c>
      <c r="H4235" s="21" t="s">
        <v>6100</v>
      </c>
      <c r="I4235" s="19" t="s">
        <v>15692</v>
      </c>
      <c r="J4235" s="19" t="s">
        <v>9283</v>
      </c>
      <c r="K4235" s="20" t="s">
        <v>4085</v>
      </c>
      <c r="L4235" s="19" t="s">
        <v>25</v>
      </c>
    </row>
    <row r="4236" spans="1:12" x14ac:dyDescent="0.25">
      <c r="A4236" s="19" t="s">
        <v>4490</v>
      </c>
      <c r="B4236" s="19" t="s">
        <v>4491</v>
      </c>
      <c r="C4236" s="19" t="s">
        <v>3600</v>
      </c>
      <c r="D4236" s="19" t="s">
        <v>4798</v>
      </c>
      <c r="E4236" s="20" t="s">
        <v>21</v>
      </c>
      <c r="F4236" s="19" t="s">
        <v>21</v>
      </c>
      <c r="G4236" s="180">
        <v>96847</v>
      </c>
      <c r="H4236" s="21" t="s">
        <v>6102</v>
      </c>
      <c r="I4236" s="19" t="s">
        <v>15692</v>
      </c>
      <c r="J4236" s="19" t="s">
        <v>9283</v>
      </c>
      <c r="K4236" s="20" t="s">
        <v>10728</v>
      </c>
      <c r="L4236" s="19" t="s">
        <v>25</v>
      </c>
    </row>
    <row r="4237" spans="1:12" x14ac:dyDescent="0.25">
      <c r="A4237" s="19" t="s">
        <v>4490</v>
      </c>
      <c r="B4237" s="19" t="s">
        <v>4491</v>
      </c>
      <c r="C4237" s="19" t="s">
        <v>3600</v>
      </c>
      <c r="D4237" s="19" t="s">
        <v>4798</v>
      </c>
      <c r="E4237" s="20" t="s">
        <v>21</v>
      </c>
      <c r="F4237" s="19" t="s">
        <v>21</v>
      </c>
      <c r="G4237" s="180">
        <v>96848</v>
      </c>
      <c r="H4237" s="21" t="s">
        <v>6103</v>
      </c>
      <c r="I4237" s="19" t="s">
        <v>15692</v>
      </c>
      <c r="J4237" s="19" t="s">
        <v>9283</v>
      </c>
      <c r="K4237" s="20" t="s">
        <v>12569</v>
      </c>
      <c r="L4237" s="19" t="s">
        <v>25</v>
      </c>
    </row>
    <row r="4238" spans="1:12" x14ac:dyDescent="0.25">
      <c r="A4238" s="19" t="s">
        <v>4490</v>
      </c>
      <c r="B4238" s="19" t="s">
        <v>4491</v>
      </c>
      <c r="C4238" s="19" t="s">
        <v>3600</v>
      </c>
      <c r="D4238" s="19" t="s">
        <v>4798</v>
      </c>
      <c r="E4238" s="20" t="s">
        <v>21</v>
      </c>
      <c r="F4238" s="19" t="s">
        <v>21</v>
      </c>
      <c r="G4238" s="180">
        <v>96849</v>
      </c>
      <c r="H4238" s="21" t="s">
        <v>6105</v>
      </c>
      <c r="I4238" s="19" t="s">
        <v>15692</v>
      </c>
      <c r="J4238" s="19" t="s">
        <v>9283</v>
      </c>
      <c r="K4238" s="20" t="s">
        <v>4788</v>
      </c>
      <c r="L4238" s="19" t="s">
        <v>25</v>
      </c>
    </row>
    <row r="4239" spans="1:12" x14ac:dyDescent="0.25">
      <c r="A4239" s="19" t="s">
        <v>4490</v>
      </c>
      <c r="B4239" s="19" t="s">
        <v>4491</v>
      </c>
      <c r="C4239" s="19" t="s">
        <v>3600</v>
      </c>
      <c r="D4239" s="19" t="s">
        <v>4798</v>
      </c>
      <c r="E4239" s="20" t="s">
        <v>21</v>
      </c>
      <c r="F4239" s="19" t="s">
        <v>21</v>
      </c>
      <c r="G4239" s="180">
        <v>96850</v>
      </c>
      <c r="H4239" s="21" t="s">
        <v>6106</v>
      </c>
      <c r="I4239" s="19" t="s">
        <v>15692</v>
      </c>
      <c r="J4239" s="19" t="s">
        <v>9283</v>
      </c>
      <c r="K4239" s="20" t="s">
        <v>9599</v>
      </c>
      <c r="L4239" s="19" t="s">
        <v>25</v>
      </c>
    </row>
    <row r="4240" spans="1:12" x14ac:dyDescent="0.25">
      <c r="A4240" s="19" t="s">
        <v>4490</v>
      </c>
      <c r="B4240" s="19" t="s">
        <v>4491</v>
      </c>
      <c r="C4240" s="19" t="s">
        <v>3600</v>
      </c>
      <c r="D4240" s="19" t="s">
        <v>4798</v>
      </c>
      <c r="E4240" s="20" t="s">
        <v>21</v>
      </c>
      <c r="F4240" s="19" t="s">
        <v>21</v>
      </c>
      <c r="G4240" s="180">
        <v>96851</v>
      </c>
      <c r="H4240" s="21" t="s">
        <v>6107</v>
      </c>
      <c r="I4240" s="19" t="s">
        <v>15692</v>
      </c>
      <c r="J4240" s="19" t="s">
        <v>9283</v>
      </c>
      <c r="K4240" s="20" t="s">
        <v>14513</v>
      </c>
      <c r="L4240" s="19" t="s">
        <v>25</v>
      </c>
    </row>
    <row r="4241" spans="1:12" x14ac:dyDescent="0.25">
      <c r="A4241" s="19" t="s">
        <v>4490</v>
      </c>
      <c r="B4241" s="19" t="s">
        <v>4491</v>
      </c>
      <c r="C4241" s="19" t="s">
        <v>3600</v>
      </c>
      <c r="D4241" s="19" t="s">
        <v>4798</v>
      </c>
      <c r="E4241" s="20" t="s">
        <v>21</v>
      </c>
      <c r="F4241" s="19" t="s">
        <v>21</v>
      </c>
      <c r="G4241" s="180">
        <v>96852</v>
      </c>
      <c r="H4241" s="21" t="s">
        <v>6109</v>
      </c>
      <c r="I4241" s="19" t="s">
        <v>15692</v>
      </c>
      <c r="J4241" s="19" t="s">
        <v>9283</v>
      </c>
      <c r="K4241" s="20" t="s">
        <v>2492</v>
      </c>
      <c r="L4241" s="19" t="s">
        <v>25</v>
      </c>
    </row>
    <row r="4242" spans="1:12" x14ac:dyDescent="0.25">
      <c r="A4242" s="19" t="s">
        <v>4490</v>
      </c>
      <c r="B4242" s="19" t="s">
        <v>4491</v>
      </c>
      <c r="C4242" s="19" t="s">
        <v>3600</v>
      </c>
      <c r="D4242" s="19" t="s">
        <v>4798</v>
      </c>
      <c r="E4242" s="20" t="s">
        <v>21</v>
      </c>
      <c r="F4242" s="19" t="s">
        <v>21</v>
      </c>
      <c r="G4242" s="180">
        <v>96853</v>
      </c>
      <c r="H4242" s="21" t="s">
        <v>6110</v>
      </c>
      <c r="I4242" s="19" t="s">
        <v>15692</v>
      </c>
      <c r="J4242" s="19" t="s">
        <v>9283</v>
      </c>
      <c r="K4242" s="20" t="s">
        <v>11497</v>
      </c>
      <c r="L4242" s="19" t="s">
        <v>25</v>
      </c>
    </row>
    <row r="4243" spans="1:12" x14ac:dyDescent="0.25">
      <c r="A4243" s="19" t="s">
        <v>4490</v>
      </c>
      <c r="B4243" s="19" t="s">
        <v>4491</v>
      </c>
      <c r="C4243" s="19" t="s">
        <v>3600</v>
      </c>
      <c r="D4243" s="19" t="s">
        <v>4798</v>
      </c>
      <c r="E4243" s="20" t="s">
        <v>21</v>
      </c>
      <c r="F4243" s="19" t="s">
        <v>21</v>
      </c>
      <c r="G4243" s="180">
        <v>96854</v>
      </c>
      <c r="H4243" s="21" t="s">
        <v>6112</v>
      </c>
      <c r="I4243" s="19" t="s">
        <v>15692</v>
      </c>
      <c r="J4243" s="19" t="s">
        <v>9283</v>
      </c>
      <c r="K4243" s="20" t="s">
        <v>12829</v>
      </c>
      <c r="L4243" s="19" t="s">
        <v>25</v>
      </c>
    </row>
    <row r="4244" spans="1:12" x14ac:dyDescent="0.25">
      <c r="A4244" s="19" t="s">
        <v>4490</v>
      </c>
      <c r="B4244" s="19" t="s">
        <v>4491</v>
      </c>
      <c r="C4244" s="19" t="s">
        <v>3600</v>
      </c>
      <c r="D4244" s="19" t="s">
        <v>4798</v>
      </c>
      <c r="E4244" s="20" t="s">
        <v>21</v>
      </c>
      <c r="F4244" s="19" t="s">
        <v>21</v>
      </c>
      <c r="G4244" s="180">
        <v>96855</v>
      </c>
      <c r="H4244" s="21" t="s">
        <v>6113</v>
      </c>
      <c r="I4244" s="19" t="s">
        <v>15692</v>
      </c>
      <c r="J4244" s="19" t="s">
        <v>9283</v>
      </c>
      <c r="K4244" s="20" t="s">
        <v>1137</v>
      </c>
      <c r="L4244" s="19" t="s">
        <v>25</v>
      </c>
    </row>
    <row r="4245" spans="1:12" x14ac:dyDescent="0.25">
      <c r="A4245" s="19" t="s">
        <v>4490</v>
      </c>
      <c r="B4245" s="19" t="s">
        <v>4491</v>
      </c>
      <c r="C4245" s="19" t="s">
        <v>3600</v>
      </c>
      <c r="D4245" s="19" t="s">
        <v>4798</v>
      </c>
      <c r="E4245" s="20" t="s">
        <v>21</v>
      </c>
      <c r="F4245" s="19" t="s">
        <v>21</v>
      </c>
      <c r="G4245" s="180">
        <v>96856</v>
      </c>
      <c r="H4245" s="21" t="s">
        <v>6114</v>
      </c>
      <c r="I4245" s="19" t="s">
        <v>15692</v>
      </c>
      <c r="J4245" s="19" t="s">
        <v>9283</v>
      </c>
      <c r="K4245" s="20" t="s">
        <v>14621</v>
      </c>
      <c r="L4245" s="19" t="s">
        <v>25</v>
      </c>
    </row>
    <row r="4246" spans="1:12" x14ac:dyDescent="0.25">
      <c r="A4246" s="19" t="s">
        <v>4490</v>
      </c>
      <c r="B4246" s="19" t="s">
        <v>4491</v>
      </c>
      <c r="C4246" s="19" t="s">
        <v>3600</v>
      </c>
      <c r="D4246" s="19" t="s">
        <v>4798</v>
      </c>
      <c r="E4246" s="20" t="s">
        <v>21</v>
      </c>
      <c r="F4246" s="19" t="s">
        <v>21</v>
      </c>
      <c r="G4246" s="180">
        <v>96857</v>
      </c>
      <c r="H4246" s="21" t="s">
        <v>6116</v>
      </c>
      <c r="I4246" s="19" t="s">
        <v>15692</v>
      </c>
      <c r="J4246" s="19" t="s">
        <v>9283</v>
      </c>
      <c r="K4246" s="20" t="s">
        <v>11627</v>
      </c>
      <c r="L4246" s="19" t="s">
        <v>25</v>
      </c>
    </row>
    <row r="4247" spans="1:12" x14ac:dyDescent="0.25">
      <c r="A4247" s="19" t="s">
        <v>4490</v>
      </c>
      <c r="B4247" s="19" t="s">
        <v>4491</v>
      </c>
      <c r="C4247" s="19" t="s">
        <v>3600</v>
      </c>
      <c r="D4247" s="19" t="s">
        <v>4798</v>
      </c>
      <c r="E4247" s="20" t="s">
        <v>21</v>
      </c>
      <c r="F4247" s="19" t="s">
        <v>21</v>
      </c>
      <c r="G4247" s="180">
        <v>96858</v>
      </c>
      <c r="H4247" s="21" t="s">
        <v>6117</v>
      </c>
      <c r="I4247" s="19" t="s">
        <v>15692</v>
      </c>
      <c r="J4247" s="19" t="s">
        <v>9283</v>
      </c>
      <c r="K4247" s="20" t="s">
        <v>3594</v>
      </c>
      <c r="L4247" s="19" t="s">
        <v>25</v>
      </c>
    </row>
    <row r="4248" spans="1:12" x14ac:dyDescent="0.25">
      <c r="A4248" s="19" t="s">
        <v>4490</v>
      </c>
      <c r="B4248" s="19" t="s">
        <v>4491</v>
      </c>
      <c r="C4248" s="19" t="s">
        <v>3600</v>
      </c>
      <c r="D4248" s="19" t="s">
        <v>4798</v>
      </c>
      <c r="E4248" s="20" t="s">
        <v>21</v>
      </c>
      <c r="F4248" s="19" t="s">
        <v>21</v>
      </c>
      <c r="G4248" s="180">
        <v>96859</v>
      </c>
      <c r="H4248" s="21" t="s">
        <v>6118</v>
      </c>
      <c r="I4248" s="19" t="s">
        <v>15692</v>
      </c>
      <c r="J4248" s="19" t="s">
        <v>9283</v>
      </c>
      <c r="K4248" s="20" t="s">
        <v>800</v>
      </c>
      <c r="L4248" s="19" t="s">
        <v>25</v>
      </c>
    </row>
    <row r="4249" spans="1:12" x14ac:dyDescent="0.25">
      <c r="A4249" s="19" t="s">
        <v>4490</v>
      </c>
      <c r="B4249" s="19" t="s">
        <v>4491</v>
      </c>
      <c r="C4249" s="19" t="s">
        <v>3600</v>
      </c>
      <c r="D4249" s="19" t="s">
        <v>4798</v>
      </c>
      <c r="E4249" s="20" t="s">
        <v>21</v>
      </c>
      <c r="F4249" s="19" t="s">
        <v>21</v>
      </c>
      <c r="G4249" s="180">
        <v>96860</v>
      </c>
      <c r="H4249" s="21" t="s">
        <v>6119</v>
      </c>
      <c r="I4249" s="19" t="s">
        <v>15692</v>
      </c>
      <c r="J4249" s="19" t="s">
        <v>9283</v>
      </c>
      <c r="K4249" s="20" t="s">
        <v>9676</v>
      </c>
      <c r="L4249" s="19" t="s">
        <v>25</v>
      </c>
    </row>
    <row r="4250" spans="1:12" x14ac:dyDescent="0.25">
      <c r="A4250" s="19" t="s">
        <v>4490</v>
      </c>
      <c r="B4250" s="19" t="s">
        <v>4491</v>
      </c>
      <c r="C4250" s="19" t="s">
        <v>3600</v>
      </c>
      <c r="D4250" s="19" t="s">
        <v>4798</v>
      </c>
      <c r="E4250" s="20" t="s">
        <v>21</v>
      </c>
      <c r="F4250" s="19" t="s">
        <v>21</v>
      </c>
      <c r="G4250" s="180">
        <v>96861</v>
      </c>
      <c r="H4250" s="21" t="s">
        <v>6120</v>
      </c>
      <c r="I4250" s="19" t="s">
        <v>15692</v>
      </c>
      <c r="J4250" s="19" t="s">
        <v>9283</v>
      </c>
      <c r="K4250" s="20" t="s">
        <v>14419</v>
      </c>
      <c r="L4250" s="19" t="s">
        <v>25</v>
      </c>
    </row>
    <row r="4251" spans="1:12" x14ac:dyDescent="0.25">
      <c r="A4251" s="19" t="s">
        <v>4490</v>
      </c>
      <c r="B4251" s="19" t="s">
        <v>4491</v>
      </c>
      <c r="C4251" s="19" t="s">
        <v>3600</v>
      </c>
      <c r="D4251" s="19" t="s">
        <v>4798</v>
      </c>
      <c r="E4251" s="20" t="s">
        <v>21</v>
      </c>
      <c r="F4251" s="19" t="s">
        <v>21</v>
      </c>
      <c r="G4251" s="180">
        <v>96862</v>
      </c>
      <c r="H4251" s="21" t="s">
        <v>6121</v>
      </c>
      <c r="I4251" s="19" t="s">
        <v>15692</v>
      </c>
      <c r="J4251" s="19" t="s">
        <v>9283</v>
      </c>
      <c r="K4251" s="20" t="s">
        <v>9038</v>
      </c>
      <c r="L4251" s="19" t="s">
        <v>25</v>
      </c>
    </row>
    <row r="4252" spans="1:12" x14ac:dyDescent="0.25">
      <c r="A4252" s="19" t="s">
        <v>4490</v>
      </c>
      <c r="B4252" s="19" t="s">
        <v>4491</v>
      </c>
      <c r="C4252" s="19" t="s">
        <v>3600</v>
      </c>
      <c r="D4252" s="19" t="s">
        <v>4798</v>
      </c>
      <c r="E4252" s="20" t="s">
        <v>21</v>
      </c>
      <c r="F4252" s="19" t="s">
        <v>21</v>
      </c>
      <c r="G4252" s="180">
        <v>96863</v>
      </c>
      <c r="H4252" s="21" t="s">
        <v>6123</v>
      </c>
      <c r="I4252" s="19" t="s">
        <v>15692</v>
      </c>
      <c r="J4252" s="19" t="s">
        <v>9283</v>
      </c>
      <c r="K4252" s="20" t="s">
        <v>14622</v>
      </c>
      <c r="L4252" s="19" t="s">
        <v>25</v>
      </c>
    </row>
    <row r="4253" spans="1:12" x14ac:dyDescent="0.25">
      <c r="A4253" s="19" t="s">
        <v>4490</v>
      </c>
      <c r="B4253" s="19" t="s">
        <v>4491</v>
      </c>
      <c r="C4253" s="19" t="s">
        <v>3600</v>
      </c>
      <c r="D4253" s="19" t="s">
        <v>4798</v>
      </c>
      <c r="E4253" s="20" t="s">
        <v>21</v>
      </c>
      <c r="F4253" s="19" t="s">
        <v>21</v>
      </c>
      <c r="G4253" s="180">
        <v>96864</v>
      </c>
      <c r="H4253" s="21" t="s">
        <v>6124</v>
      </c>
      <c r="I4253" s="19" t="s">
        <v>15692</v>
      </c>
      <c r="J4253" s="19" t="s">
        <v>9283</v>
      </c>
      <c r="K4253" s="20" t="s">
        <v>5358</v>
      </c>
      <c r="L4253" s="19" t="s">
        <v>25</v>
      </c>
    </row>
    <row r="4254" spans="1:12" x14ac:dyDescent="0.25">
      <c r="A4254" s="19" t="s">
        <v>4490</v>
      </c>
      <c r="B4254" s="19" t="s">
        <v>4491</v>
      </c>
      <c r="C4254" s="19" t="s">
        <v>3600</v>
      </c>
      <c r="D4254" s="19" t="s">
        <v>4798</v>
      </c>
      <c r="E4254" s="20" t="s">
        <v>21</v>
      </c>
      <c r="F4254" s="19" t="s">
        <v>21</v>
      </c>
      <c r="G4254" s="180">
        <v>96865</v>
      </c>
      <c r="H4254" s="21" t="s">
        <v>6126</v>
      </c>
      <c r="I4254" s="19" t="s">
        <v>15692</v>
      </c>
      <c r="J4254" s="19" t="s">
        <v>9283</v>
      </c>
      <c r="K4254" s="20" t="s">
        <v>14623</v>
      </c>
      <c r="L4254" s="19" t="s">
        <v>25</v>
      </c>
    </row>
    <row r="4255" spans="1:12" x14ac:dyDescent="0.25">
      <c r="A4255" s="19" t="s">
        <v>4490</v>
      </c>
      <c r="B4255" s="19" t="s">
        <v>4491</v>
      </c>
      <c r="C4255" s="19" t="s">
        <v>3600</v>
      </c>
      <c r="D4255" s="19" t="s">
        <v>4798</v>
      </c>
      <c r="E4255" s="20" t="s">
        <v>21</v>
      </c>
      <c r="F4255" s="19" t="s">
        <v>21</v>
      </c>
      <c r="G4255" s="180">
        <v>96866</v>
      </c>
      <c r="H4255" s="21" t="s">
        <v>6127</v>
      </c>
      <c r="I4255" s="19" t="s">
        <v>15692</v>
      </c>
      <c r="J4255" s="19" t="s">
        <v>9283</v>
      </c>
      <c r="K4255" s="20" t="s">
        <v>11983</v>
      </c>
      <c r="L4255" s="19" t="s">
        <v>25</v>
      </c>
    </row>
    <row r="4256" spans="1:12" x14ac:dyDescent="0.25">
      <c r="A4256" s="19" t="s">
        <v>4490</v>
      </c>
      <c r="B4256" s="19" t="s">
        <v>4491</v>
      </c>
      <c r="C4256" s="19" t="s">
        <v>3600</v>
      </c>
      <c r="D4256" s="19" t="s">
        <v>4798</v>
      </c>
      <c r="E4256" s="20" t="s">
        <v>21</v>
      </c>
      <c r="F4256" s="19" t="s">
        <v>21</v>
      </c>
      <c r="G4256" s="180">
        <v>96867</v>
      </c>
      <c r="H4256" s="21" t="s">
        <v>6128</v>
      </c>
      <c r="I4256" s="19" t="s">
        <v>15692</v>
      </c>
      <c r="J4256" s="19" t="s">
        <v>9283</v>
      </c>
      <c r="K4256" s="20" t="s">
        <v>14624</v>
      </c>
      <c r="L4256" s="19" t="s">
        <v>25</v>
      </c>
    </row>
    <row r="4257" spans="1:12" x14ac:dyDescent="0.25">
      <c r="A4257" s="19" t="s">
        <v>4490</v>
      </c>
      <c r="B4257" s="19" t="s">
        <v>4491</v>
      </c>
      <c r="C4257" s="19" t="s">
        <v>3600</v>
      </c>
      <c r="D4257" s="19" t="s">
        <v>4798</v>
      </c>
      <c r="E4257" s="20" t="s">
        <v>21</v>
      </c>
      <c r="F4257" s="19" t="s">
        <v>21</v>
      </c>
      <c r="G4257" s="180">
        <v>96868</v>
      </c>
      <c r="H4257" s="21" t="s">
        <v>6130</v>
      </c>
      <c r="I4257" s="19" t="s">
        <v>15692</v>
      </c>
      <c r="J4257" s="19" t="s">
        <v>9283</v>
      </c>
      <c r="K4257" s="20" t="s">
        <v>14625</v>
      </c>
      <c r="L4257" s="19" t="s">
        <v>25</v>
      </c>
    </row>
    <row r="4258" spans="1:12" x14ac:dyDescent="0.25">
      <c r="A4258" s="19" t="s">
        <v>4490</v>
      </c>
      <c r="B4258" s="19" t="s">
        <v>4491</v>
      </c>
      <c r="C4258" s="19" t="s">
        <v>3600</v>
      </c>
      <c r="D4258" s="19" t="s">
        <v>4798</v>
      </c>
      <c r="E4258" s="20" t="s">
        <v>21</v>
      </c>
      <c r="F4258" s="19" t="s">
        <v>21</v>
      </c>
      <c r="G4258" s="180">
        <v>96869</v>
      </c>
      <c r="H4258" s="21" t="s">
        <v>6132</v>
      </c>
      <c r="I4258" s="19" t="s">
        <v>15692</v>
      </c>
      <c r="J4258" s="19" t="s">
        <v>9283</v>
      </c>
      <c r="K4258" s="20" t="s">
        <v>11552</v>
      </c>
      <c r="L4258" s="19" t="s">
        <v>25</v>
      </c>
    </row>
    <row r="4259" spans="1:12" x14ac:dyDescent="0.25">
      <c r="A4259" s="19" t="s">
        <v>4490</v>
      </c>
      <c r="B4259" s="19" t="s">
        <v>4491</v>
      </c>
      <c r="C4259" s="19" t="s">
        <v>3600</v>
      </c>
      <c r="D4259" s="19" t="s">
        <v>4798</v>
      </c>
      <c r="E4259" s="20" t="s">
        <v>21</v>
      </c>
      <c r="F4259" s="19" t="s">
        <v>21</v>
      </c>
      <c r="G4259" s="180">
        <v>96870</v>
      </c>
      <c r="H4259" s="21" t="s">
        <v>6134</v>
      </c>
      <c r="I4259" s="19" t="s">
        <v>15692</v>
      </c>
      <c r="J4259" s="19" t="s">
        <v>9283</v>
      </c>
      <c r="K4259" s="20" t="s">
        <v>14626</v>
      </c>
      <c r="L4259" s="19" t="s">
        <v>25</v>
      </c>
    </row>
    <row r="4260" spans="1:12" x14ac:dyDescent="0.25">
      <c r="A4260" s="19" t="s">
        <v>4490</v>
      </c>
      <c r="B4260" s="19" t="s">
        <v>4491</v>
      </c>
      <c r="C4260" s="19" t="s">
        <v>3600</v>
      </c>
      <c r="D4260" s="19" t="s">
        <v>4798</v>
      </c>
      <c r="E4260" s="20" t="s">
        <v>21</v>
      </c>
      <c r="F4260" s="19" t="s">
        <v>21</v>
      </c>
      <c r="G4260" s="180">
        <v>96871</v>
      </c>
      <c r="H4260" s="21" t="s">
        <v>6135</v>
      </c>
      <c r="I4260" s="19" t="s">
        <v>15692</v>
      </c>
      <c r="J4260" s="19" t="s">
        <v>9283</v>
      </c>
      <c r="K4260" s="20" t="s">
        <v>14627</v>
      </c>
      <c r="L4260" s="19" t="s">
        <v>25</v>
      </c>
    </row>
    <row r="4261" spans="1:12" x14ac:dyDescent="0.25">
      <c r="A4261" s="19" t="s">
        <v>4490</v>
      </c>
      <c r="B4261" s="19" t="s">
        <v>4491</v>
      </c>
      <c r="C4261" s="19" t="s">
        <v>3600</v>
      </c>
      <c r="D4261" s="19" t="s">
        <v>4798</v>
      </c>
      <c r="E4261" s="20" t="s">
        <v>21</v>
      </c>
      <c r="F4261" s="19" t="s">
        <v>21</v>
      </c>
      <c r="G4261" s="180">
        <v>96872</v>
      </c>
      <c r="H4261" s="21" t="s">
        <v>6137</v>
      </c>
      <c r="I4261" s="19" t="s">
        <v>15692</v>
      </c>
      <c r="J4261" s="19" t="s">
        <v>9283</v>
      </c>
      <c r="K4261" s="20" t="s">
        <v>14628</v>
      </c>
      <c r="L4261" s="19" t="s">
        <v>25</v>
      </c>
    </row>
    <row r="4262" spans="1:12" x14ac:dyDescent="0.25">
      <c r="A4262" s="19" t="s">
        <v>4490</v>
      </c>
      <c r="B4262" s="19" t="s">
        <v>4491</v>
      </c>
      <c r="C4262" s="19" t="s">
        <v>3600</v>
      </c>
      <c r="D4262" s="19" t="s">
        <v>4798</v>
      </c>
      <c r="E4262" s="20" t="s">
        <v>21</v>
      </c>
      <c r="F4262" s="19" t="s">
        <v>21</v>
      </c>
      <c r="G4262" s="180">
        <v>96873</v>
      </c>
      <c r="H4262" s="21" t="s">
        <v>6138</v>
      </c>
      <c r="I4262" s="19" t="s">
        <v>15692</v>
      </c>
      <c r="J4262" s="19" t="s">
        <v>9283</v>
      </c>
      <c r="K4262" s="20" t="s">
        <v>13996</v>
      </c>
      <c r="L4262" s="19" t="s">
        <v>25</v>
      </c>
    </row>
    <row r="4263" spans="1:12" x14ac:dyDescent="0.25">
      <c r="A4263" s="19" t="s">
        <v>4490</v>
      </c>
      <c r="B4263" s="19" t="s">
        <v>4491</v>
      </c>
      <c r="C4263" s="19" t="s">
        <v>3600</v>
      </c>
      <c r="D4263" s="19" t="s">
        <v>4798</v>
      </c>
      <c r="E4263" s="20" t="s">
        <v>21</v>
      </c>
      <c r="F4263" s="19" t="s">
        <v>21</v>
      </c>
      <c r="G4263" s="180">
        <v>96874</v>
      </c>
      <c r="H4263" s="21" t="s">
        <v>6140</v>
      </c>
      <c r="I4263" s="19" t="s">
        <v>15692</v>
      </c>
      <c r="J4263" s="19" t="s">
        <v>9283</v>
      </c>
      <c r="K4263" s="20" t="s">
        <v>14629</v>
      </c>
      <c r="L4263" s="19" t="s">
        <v>25</v>
      </c>
    </row>
    <row r="4264" spans="1:12" x14ac:dyDescent="0.25">
      <c r="A4264" s="19" t="s">
        <v>4490</v>
      </c>
      <c r="B4264" s="19" t="s">
        <v>4491</v>
      </c>
      <c r="C4264" s="19" t="s">
        <v>3600</v>
      </c>
      <c r="D4264" s="19" t="s">
        <v>4798</v>
      </c>
      <c r="E4264" s="20" t="s">
        <v>21</v>
      </c>
      <c r="F4264" s="19" t="s">
        <v>21</v>
      </c>
      <c r="G4264" s="180">
        <v>96875</v>
      </c>
      <c r="H4264" s="21" t="s">
        <v>6141</v>
      </c>
      <c r="I4264" s="19" t="s">
        <v>15692</v>
      </c>
      <c r="J4264" s="19" t="s">
        <v>9283</v>
      </c>
      <c r="K4264" s="20" t="s">
        <v>14630</v>
      </c>
      <c r="L4264" s="19" t="s">
        <v>25</v>
      </c>
    </row>
    <row r="4265" spans="1:12" x14ac:dyDescent="0.25">
      <c r="A4265" s="19" t="s">
        <v>4490</v>
      </c>
      <c r="B4265" s="19" t="s">
        <v>4491</v>
      </c>
      <c r="C4265" s="19" t="s">
        <v>3600</v>
      </c>
      <c r="D4265" s="19" t="s">
        <v>4798</v>
      </c>
      <c r="E4265" s="20" t="s">
        <v>21</v>
      </c>
      <c r="F4265" s="19" t="s">
        <v>21</v>
      </c>
      <c r="G4265" s="180">
        <v>96876</v>
      </c>
      <c r="H4265" s="21" t="s">
        <v>6142</v>
      </c>
      <c r="I4265" s="19" t="s">
        <v>15692</v>
      </c>
      <c r="J4265" s="19" t="s">
        <v>9283</v>
      </c>
      <c r="K4265" s="20" t="s">
        <v>14631</v>
      </c>
      <c r="L4265" s="19" t="s">
        <v>25</v>
      </c>
    </row>
    <row r="4266" spans="1:12" x14ac:dyDescent="0.25">
      <c r="A4266" s="19" t="s">
        <v>4490</v>
      </c>
      <c r="B4266" s="19" t="s">
        <v>4491</v>
      </c>
      <c r="C4266" s="19" t="s">
        <v>3600</v>
      </c>
      <c r="D4266" s="19" t="s">
        <v>4798</v>
      </c>
      <c r="E4266" s="20" t="s">
        <v>21</v>
      </c>
      <c r="F4266" s="19" t="s">
        <v>21</v>
      </c>
      <c r="G4266" s="180">
        <v>96877</v>
      </c>
      <c r="H4266" s="21" t="s">
        <v>6143</v>
      </c>
      <c r="I4266" s="19" t="s">
        <v>15692</v>
      </c>
      <c r="J4266" s="19" t="s">
        <v>9283</v>
      </c>
      <c r="K4266" s="20" t="s">
        <v>14632</v>
      </c>
      <c r="L4266" s="19" t="s">
        <v>25</v>
      </c>
    </row>
    <row r="4267" spans="1:12" x14ac:dyDescent="0.25">
      <c r="A4267" s="19" t="s">
        <v>4490</v>
      </c>
      <c r="B4267" s="19" t="s">
        <v>4491</v>
      </c>
      <c r="C4267" s="19" t="s">
        <v>3600</v>
      </c>
      <c r="D4267" s="19" t="s">
        <v>4798</v>
      </c>
      <c r="E4267" s="20" t="s">
        <v>21</v>
      </c>
      <c r="F4267" s="19" t="s">
        <v>21</v>
      </c>
      <c r="G4267" s="180">
        <v>96878</v>
      </c>
      <c r="H4267" s="21" t="s">
        <v>6144</v>
      </c>
      <c r="I4267" s="19" t="s">
        <v>15692</v>
      </c>
      <c r="J4267" s="19" t="s">
        <v>9283</v>
      </c>
      <c r="K4267" s="20" t="s">
        <v>14633</v>
      </c>
      <c r="L4267" s="19" t="s">
        <v>25</v>
      </c>
    </row>
    <row r="4268" spans="1:12" x14ac:dyDescent="0.25">
      <c r="A4268" s="19" t="s">
        <v>4490</v>
      </c>
      <c r="B4268" s="19" t="s">
        <v>4491</v>
      </c>
      <c r="C4268" s="19" t="s">
        <v>3600</v>
      </c>
      <c r="D4268" s="19" t="s">
        <v>4798</v>
      </c>
      <c r="E4268" s="20" t="s">
        <v>21</v>
      </c>
      <c r="F4268" s="19" t="s">
        <v>21</v>
      </c>
      <c r="G4268" s="180">
        <v>96879</v>
      </c>
      <c r="H4268" s="21" t="s">
        <v>6145</v>
      </c>
      <c r="I4268" s="19" t="s">
        <v>15692</v>
      </c>
      <c r="J4268" s="19" t="s">
        <v>9283</v>
      </c>
      <c r="K4268" s="20" t="s">
        <v>14634</v>
      </c>
      <c r="L4268" s="19" t="s">
        <v>25</v>
      </c>
    </row>
    <row r="4269" spans="1:12" x14ac:dyDescent="0.25">
      <c r="A4269" s="19" t="s">
        <v>4490</v>
      </c>
      <c r="B4269" s="19" t="s">
        <v>4491</v>
      </c>
      <c r="C4269" s="19" t="s">
        <v>3600</v>
      </c>
      <c r="D4269" s="19" t="s">
        <v>4798</v>
      </c>
      <c r="E4269" s="20" t="s">
        <v>21</v>
      </c>
      <c r="F4269" s="19" t="s">
        <v>21</v>
      </c>
      <c r="G4269" s="180">
        <v>96880</v>
      </c>
      <c r="H4269" s="21" t="s">
        <v>6146</v>
      </c>
      <c r="I4269" s="19" t="s">
        <v>15692</v>
      </c>
      <c r="J4269" s="19" t="s">
        <v>9283</v>
      </c>
      <c r="K4269" s="20" t="s">
        <v>14635</v>
      </c>
      <c r="L4269" s="19" t="s">
        <v>25</v>
      </c>
    </row>
    <row r="4270" spans="1:12" x14ac:dyDescent="0.25">
      <c r="A4270" s="19" t="s">
        <v>4490</v>
      </c>
      <c r="B4270" s="19" t="s">
        <v>4491</v>
      </c>
      <c r="C4270" s="19" t="s">
        <v>3600</v>
      </c>
      <c r="D4270" s="19" t="s">
        <v>4798</v>
      </c>
      <c r="E4270" s="20" t="s">
        <v>21</v>
      </c>
      <c r="F4270" s="19" t="s">
        <v>21</v>
      </c>
      <c r="G4270" s="180">
        <v>96881</v>
      </c>
      <c r="H4270" s="21" t="s">
        <v>6147</v>
      </c>
      <c r="I4270" s="19" t="s">
        <v>15692</v>
      </c>
      <c r="J4270" s="19" t="s">
        <v>9283</v>
      </c>
      <c r="K4270" s="20" t="s">
        <v>14636</v>
      </c>
      <c r="L4270" s="19" t="s">
        <v>25</v>
      </c>
    </row>
    <row r="4271" spans="1:12" x14ac:dyDescent="0.25">
      <c r="A4271" s="19" t="s">
        <v>4490</v>
      </c>
      <c r="B4271" s="19" t="s">
        <v>4491</v>
      </c>
      <c r="C4271" s="19" t="s">
        <v>3600</v>
      </c>
      <c r="D4271" s="19" t="s">
        <v>4798</v>
      </c>
      <c r="E4271" s="20" t="s">
        <v>21</v>
      </c>
      <c r="F4271" s="19" t="s">
        <v>21</v>
      </c>
      <c r="G4271" s="180">
        <v>97425</v>
      </c>
      <c r="H4271" s="21" t="s">
        <v>6149</v>
      </c>
      <c r="I4271" s="19" t="s">
        <v>15692</v>
      </c>
      <c r="J4271" s="19" t="s">
        <v>23</v>
      </c>
      <c r="K4271" s="20" t="s">
        <v>9742</v>
      </c>
      <c r="L4271" s="19" t="s">
        <v>25</v>
      </c>
    </row>
    <row r="4272" spans="1:12" x14ac:dyDescent="0.25">
      <c r="A4272" s="19" t="s">
        <v>4490</v>
      </c>
      <c r="B4272" s="19" t="s">
        <v>4491</v>
      </c>
      <c r="C4272" s="19" t="s">
        <v>3600</v>
      </c>
      <c r="D4272" s="19" t="s">
        <v>4798</v>
      </c>
      <c r="E4272" s="20" t="s">
        <v>21</v>
      </c>
      <c r="F4272" s="19" t="s">
        <v>21</v>
      </c>
      <c r="G4272" s="180">
        <v>97426</v>
      </c>
      <c r="H4272" s="21" t="s">
        <v>6150</v>
      </c>
      <c r="I4272" s="19" t="s">
        <v>15692</v>
      </c>
      <c r="J4272" s="19" t="s">
        <v>23</v>
      </c>
      <c r="K4272" s="20" t="s">
        <v>8463</v>
      </c>
      <c r="L4272" s="19" t="s">
        <v>25</v>
      </c>
    </row>
    <row r="4273" spans="1:12" x14ac:dyDescent="0.25">
      <c r="A4273" s="19" t="s">
        <v>4490</v>
      </c>
      <c r="B4273" s="19" t="s">
        <v>4491</v>
      </c>
      <c r="C4273" s="19" t="s">
        <v>3600</v>
      </c>
      <c r="D4273" s="19" t="s">
        <v>4798</v>
      </c>
      <c r="E4273" s="20" t="s">
        <v>21</v>
      </c>
      <c r="F4273" s="19" t="s">
        <v>21</v>
      </c>
      <c r="G4273" s="180">
        <v>97427</v>
      </c>
      <c r="H4273" s="21" t="s">
        <v>6151</v>
      </c>
      <c r="I4273" s="19" t="s">
        <v>15692</v>
      </c>
      <c r="J4273" s="19" t="s">
        <v>23</v>
      </c>
      <c r="K4273" s="20" t="s">
        <v>14637</v>
      </c>
      <c r="L4273" s="19" t="s">
        <v>25</v>
      </c>
    </row>
    <row r="4274" spans="1:12" x14ac:dyDescent="0.25">
      <c r="A4274" s="19" t="s">
        <v>4490</v>
      </c>
      <c r="B4274" s="19" t="s">
        <v>4491</v>
      </c>
      <c r="C4274" s="19" t="s">
        <v>3600</v>
      </c>
      <c r="D4274" s="19" t="s">
        <v>4798</v>
      </c>
      <c r="E4274" s="20" t="s">
        <v>21</v>
      </c>
      <c r="F4274" s="19" t="s">
        <v>21</v>
      </c>
      <c r="G4274" s="180">
        <v>97428</v>
      </c>
      <c r="H4274" s="21" t="s">
        <v>6152</v>
      </c>
      <c r="I4274" s="19" t="s">
        <v>15692</v>
      </c>
      <c r="J4274" s="19" t="s">
        <v>23</v>
      </c>
      <c r="K4274" s="20" t="s">
        <v>14638</v>
      </c>
      <c r="L4274" s="19" t="s">
        <v>25</v>
      </c>
    </row>
    <row r="4275" spans="1:12" x14ac:dyDescent="0.25">
      <c r="A4275" s="19" t="s">
        <v>4490</v>
      </c>
      <c r="B4275" s="19" t="s">
        <v>4491</v>
      </c>
      <c r="C4275" s="19" t="s">
        <v>3600</v>
      </c>
      <c r="D4275" s="19" t="s">
        <v>4798</v>
      </c>
      <c r="E4275" s="20" t="s">
        <v>21</v>
      </c>
      <c r="F4275" s="19" t="s">
        <v>21</v>
      </c>
      <c r="G4275" s="180">
        <v>97429</v>
      </c>
      <c r="H4275" s="21" t="s">
        <v>6153</v>
      </c>
      <c r="I4275" s="19" t="s">
        <v>15692</v>
      </c>
      <c r="J4275" s="19" t="s">
        <v>23</v>
      </c>
      <c r="K4275" s="20" t="s">
        <v>14639</v>
      </c>
      <c r="L4275" s="19" t="s">
        <v>25</v>
      </c>
    </row>
    <row r="4276" spans="1:12" x14ac:dyDescent="0.25">
      <c r="A4276" s="19" t="s">
        <v>4490</v>
      </c>
      <c r="B4276" s="19" t="s">
        <v>4491</v>
      </c>
      <c r="C4276" s="19" t="s">
        <v>3600</v>
      </c>
      <c r="D4276" s="19" t="s">
        <v>4798</v>
      </c>
      <c r="E4276" s="20" t="s">
        <v>21</v>
      </c>
      <c r="F4276" s="19" t="s">
        <v>21</v>
      </c>
      <c r="G4276" s="180">
        <v>97430</v>
      </c>
      <c r="H4276" s="21" t="s">
        <v>6154</v>
      </c>
      <c r="I4276" s="19" t="s">
        <v>15692</v>
      </c>
      <c r="J4276" s="19" t="s">
        <v>9283</v>
      </c>
      <c r="K4276" s="20" t="s">
        <v>1642</v>
      </c>
      <c r="L4276" s="19" t="s">
        <v>25</v>
      </c>
    </row>
    <row r="4277" spans="1:12" x14ac:dyDescent="0.25">
      <c r="A4277" s="19" t="s">
        <v>4490</v>
      </c>
      <c r="B4277" s="19" t="s">
        <v>4491</v>
      </c>
      <c r="C4277" s="19" t="s">
        <v>3600</v>
      </c>
      <c r="D4277" s="19" t="s">
        <v>4798</v>
      </c>
      <c r="E4277" s="20" t="s">
        <v>21</v>
      </c>
      <c r="F4277" s="19" t="s">
        <v>21</v>
      </c>
      <c r="G4277" s="180">
        <v>97431</v>
      </c>
      <c r="H4277" s="21" t="s">
        <v>6156</v>
      </c>
      <c r="I4277" s="19" t="s">
        <v>15692</v>
      </c>
      <c r="J4277" s="19" t="s">
        <v>9283</v>
      </c>
      <c r="K4277" s="20" t="s">
        <v>5401</v>
      </c>
      <c r="L4277" s="19" t="s">
        <v>25</v>
      </c>
    </row>
    <row r="4278" spans="1:12" x14ac:dyDescent="0.25">
      <c r="A4278" s="19" t="s">
        <v>4490</v>
      </c>
      <c r="B4278" s="19" t="s">
        <v>4491</v>
      </c>
      <c r="C4278" s="19" t="s">
        <v>3600</v>
      </c>
      <c r="D4278" s="19" t="s">
        <v>4798</v>
      </c>
      <c r="E4278" s="20" t="s">
        <v>21</v>
      </c>
      <c r="F4278" s="19" t="s">
        <v>21</v>
      </c>
      <c r="G4278" s="180">
        <v>97432</v>
      </c>
      <c r="H4278" s="21" t="s">
        <v>6157</v>
      </c>
      <c r="I4278" s="19" t="s">
        <v>15692</v>
      </c>
      <c r="J4278" s="19" t="s">
        <v>9283</v>
      </c>
      <c r="K4278" s="20" t="s">
        <v>6539</v>
      </c>
      <c r="L4278" s="19" t="s">
        <v>25</v>
      </c>
    </row>
    <row r="4279" spans="1:12" x14ac:dyDescent="0.25">
      <c r="A4279" s="19" t="s">
        <v>4490</v>
      </c>
      <c r="B4279" s="19" t="s">
        <v>4491</v>
      </c>
      <c r="C4279" s="19" t="s">
        <v>3600</v>
      </c>
      <c r="D4279" s="19" t="s">
        <v>4798</v>
      </c>
      <c r="E4279" s="20" t="s">
        <v>21</v>
      </c>
      <c r="F4279" s="19" t="s">
        <v>21</v>
      </c>
      <c r="G4279" s="180">
        <v>97433</v>
      </c>
      <c r="H4279" s="21" t="s">
        <v>6158</v>
      </c>
      <c r="I4279" s="19" t="s">
        <v>15692</v>
      </c>
      <c r="J4279" s="19" t="s">
        <v>9283</v>
      </c>
      <c r="K4279" s="20" t="s">
        <v>14640</v>
      </c>
      <c r="L4279" s="19" t="s">
        <v>25</v>
      </c>
    </row>
    <row r="4280" spans="1:12" x14ac:dyDescent="0.25">
      <c r="A4280" s="19" t="s">
        <v>4490</v>
      </c>
      <c r="B4280" s="19" t="s">
        <v>4491</v>
      </c>
      <c r="C4280" s="19" t="s">
        <v>3600</v>
      </c>
      <c r="D4280" s="19" t="s">
        <v>4798</v>
      </c>
      <c r="E4280" s="20" t="s">
        <v>21</v>
      </c>
      <c r="F4280" s="19" t="s">
        <v>21</v>
      </c>
      <c r="G4280" s="180">
        <v>97434</v>
      </c>
      <c r="H4280" s="21" t="s">
        <v>6159</v>
      </c>
      <c r="I4280" s="19" t="s">
        <v>15692</v>
      </c>
      <c r="J4280" s="19" t="s">
        <v>9283</v>
      </c>
      <c r="K4280" s="20" t="s">
        <v>14641</v>
      </c>
      <c r="L4280" s="19" t="s">
        <v>25</v>
      </c>
    </row>
    <row r="4281" spans="1:12" x14ac:dyDescent="0.25">
      <c r="A4281" s="19" t="s">
        <v>4490</v>
      </c>
      <c r="B4281" s="19" t="s">
        <v>4491</v>
      </c>
      <c r="C4281" s="19" t="s">
        <v>3600</v>
      </c>
      <c r="D4281" s="19" t="s">
        <v>4798</v>
      </c>
      <c r="E4281" s="20" t="s">
        <v>21</v>
      </c>
      <c r="F4281" s="19" t="s">
        <v>21</v>
      </c>
      <c r="G4281" s="180">
        <v>97435</v>
      </c>
      <c r="H4281" s="21" t="s">
        <v>6160</v>
      </c>
      <c r="I4281" s="19" t="s">
        <v>15692</v>
      </c>
      <c r="J4281" s="19" t="s">
        <v>9283</v>
      </c>
      <c r="K4281" s="20" t="s">
        <v>9658</v>
      </c>
      <c r="L4281" s="19" t="s">
        <v>25</v>
      </c>
    </row>
    <row r="4282" spans="1:12" x14ac:dyDescent="0.25">
      <c r="A4282" s="19" t="s">
        <v>4490</v>
      </c>
      <c r="B4282" s="19" t="s">
        <v>4491</v>
      </c>
      <c r="C4282" s="19" t="s">
        <v>3600</v>
      </c>
      <c r="D4282" s="19" t="s">
        <v>4798</v>
      </c>
      <c r="E4282" s="20" t="s">
        <v>21</v>
      </c>
      <c r="F4282" s="19" t="s">
        <v>21</v>
      </c>
      <c r="G4282" s="180">
        <v>97436</v>
      </c>
      <c r="H4282" s="21" t="s">
        <v>6161</v>
      </c>
      <c r="I4282" s="19" t="s">
        <v>15692</v>
      </c>
      <c r="J4282" s="19" t="s">
        <v>9283</v>
      </c>
      <c r="K4282" s="20" t="s">
        <v>14642</v>
      </c>
      <c r="L4282" s="19" t="s">
        <v>25</v>
      </c>
    </row>
    <row r="4283" spans="1:12" x14ac:dyDescent="0.25">
      <c r="A4283" s="19" t="s">
        <v>4490</v>
      </c>
      <c r="B4283" s="19" t="s">
        <v>4491</v>
      </c>
      <c r="C4283" s="19" t="s">
        <v>3600</v>
      </c>
      <c r="D4283" s="19" t="s">
        <v>4798</v>
      </c>
      <c r="E4283" s="20" t="s">
        <v>21</v>
      </c>
      <c r="F4283" s="19" t="s">
        <v>21</v>
      </c>
      <c r="G4283" s="180">
        <v>97437</v>
      </c>
      <c r="H4283" s="21" t="s">
        <v>6163</v>
      </c>
      <c r="I4283" s="19" t="s">
        <v>15692</v>
      </c>
      <c r="J4283" s="19" t="s">
        <v>9283</v>
      </c>
      <c r="K4283" s="20" t="s">
        <v>14643</v>
      </c>
      <c r="L4283" s="19" t="s">
        <v>25</v>
      </c>
    </row>
    <row r="4284" spans="1:12" x14ac:dyDescent="0.25">
      <c r="A4284" s="19" t="s">
        <v>4490</v>
      </c>
      <c r="B4284" s="19" t="s">
        <v>4491</v>
      </c>
      <c r="C4284" s="19" t="s">
        <v>3600</v>
      </c>
      <c r="D4284" s="19" t="s">
        <v>4798</v>
      </c>
      <c r="E4284" s="20" t="s">
        <v>21</v>
      </c>
      <c r="F4284" s="19" t="s">
        <v>21</v>
      </c>
      <c r="G4284" s="180">
        <v>97438</v>
      </c>
      <c r="H4284" s="21" t="s">
        <v>6165</v>
      </c>
      <c r="I4284" s="19" t="s">
        <v>15692</v>
      </c>
      <c r="J4284" s="19" t="s">
        <v>9283</v>
      </c>
      <c r="K4284" s="20" t="s">
        <v>14644</v>
      </c>
      <c r="L4284" s="19" t="s">
        <v>25</v>
      </c>
    </row>
    <row r="4285" spans="1:12" x14ac:dyDescent="0.25">
      <c r="A4285" s="19" t="s">
        <v>4490</v>
      </c>
      <c r="B4285" s="19" t="s">
        <v>4491</v>
      </c>
      <c r="C4285" s="19" t="s">
        <v>3600</v>
      </c>
      <c r="D4285" s="19" t="s">
        <v>4798</v>
      </c>
      <c r="E4285" s="20" t="s">
        <v>21</v>
      </c>
      <c r="F4285" s="19" t="s">
        <v>21</v>
      </c>
      <c r="G4285" s="180">
        <v>97439</v>
      </c>
      <c r="H4285" s="21" t="s">
        <v>6166</v>
      </c>
      <c r="I4285" s="19" t="s">
        <v>15692</v>
      </c>
      <c r="J4285" s="19" t="s">
        <v>9283</v>
      </c>
      <c r="K4285" s="20" t="s">
        <v>14645</v>
      </c>
      <c r="L4285" s="19" t="s">
        <v>25</v>
      </c>
    </row>
    <row r="4286" spans="1:12" x14ac:dyDescent="0.25">
      <c r="A4286" s="19" t="s">
        <v>4490</v>
      </c>
      <c r="B4286" s="19" t="s">
        <v>4491</v>
      </c>
      <c r="C4286" s="19" t="s">
        <v>3600</v>
      </c>
      <c r="D4286" s="19" t="s">
        <v>4798</v>
      </c>
      <c r="E4286" s="20" t="s">
        <v>21</v>
      </c>
      <c r="F4286" s="19" t="s">
        <v>21</v>
      </c>
      <c r="G4286" s="180">
        <v>97440</v>
      </c>
      <c r="H4286" s="21" t="s">
        <v>6167</v>
      </c>
      <c r="I4286" s="19" t="s">
        <v>15692</v>
      </c>
      <c r="J4286" s="19" t="s">
        <v>9283</v>
      </c>
      <c r="K4286" s="20" t="s">
        <v>14646</v>
      </c>
      <c r="L4286" s="19" t="s">
        <v>25</v>
      </c>
    </row>
    <row r="4287" spans="1:12" x14ac:dyDescent="0.25">
      <c r="A4287" s="19" t="s">
        <v>4490</v>
      </c>
      <c r="B4287" s="19" t="s">
        <v>4491</v>
      </c>
      <c r="C4287" s="19" t="s">
        <v>3600</v>
      </c>
      <c r="D4287" s="19" t="s">
        <v>4798</v>
      </c>
      <c r="E4287" s="20" t="s">
        <v>21</v>
      </c>
      <c r="F4287" s="19" t="s">
        <v>21</v>
      </c>
      <c r="G4287" s="180">
        <v>97442</v>
      </c>
      <c r="H4287" s="21" t="s">
        <v>6168</v>
      </c>
      <c r="I4287" s="19" t="s">
        <v>15692</v>
      </c>
      <c r="J4287" s="19" t="s">
        <v>9283</v>
      </c>
      <c r="K4287" s="20" t="s">
        <v>11976</v>
      </c>
      <c r="L4287" s="19" t="s">
        <v>25</v>
      </c>
    </row>
    <row r="4288" spans="1:12" x14ac:dyDescent="0.25">
      <c r="A4288" s="19" t="s">
        <v>4490</v>
      </c>
      <c r="B4288" s="19" t="s">
        <v>4491</v>
      </c>
      <c r="C4288" s="19" t="s">
        <v>3600</v>
      </c>
      <c r="D4288" s="19" t="s">
        <v>4798</v>
      </c>
      <c r="E4288" s="20" t="s">
        <v>21</v>
      </c>
      <c r="F4288" s="19" t="s">
        <v>21</v>
      </c>
      <c r="G4288" s="180">
        <v>97443</v>
      </c>
      <c r="H4288" s="21" t="s">
        <v>6169</v>
      </c>
      <c r="I4288" s="19" t="s">
        <v>15692</v>
      </c>
      <c r="J4288" s="19" t="s">
        <v>23</v>
      </c>
      <c r="K4288" s="20" t="s">
        <v>2113</v>
      </c>
      <c r="L4288" s="19" t="s">
        <v>25</v>
      </c>
    </row>
    <row r="4289" spans="1:12" x14ac:dyDescent="0.25">
      <c r="A4289" s="19" t="s">
        <v>4490</v>
      </c>
      <c r="B4289" s="19" t="s">
        <v>4491</v>
      </c>
      <c r="C4289" s="19" t="s">
        <v>3600</v>
      </c>
      <c r="D4289" s="19" t="s">
        <v>4798</v>
      </c>
      <c r="E4289" s="20" t="s">
        <v>21</v>
      </c>
      <c r="F4289" s="19" t="s">
        <v>21</v>
      </c>
      <c r="G4289" s="180">
        <v>97444</v>
      </c>
      <c r="H4289" s="21" t="s">
        <v>6170</v>
      </c>
      <c r="I4289" s="19" t="s">
        <v>15692</v>
      </c>
      <c r="J4289" s="19" t="s">
        <v>23</v>
      </c>
      <c r="K4289" s="20" t="s">
        <v>14647</v>
      </c>
      <c r="L4289" s="19" t="s">
        <v>25</v>
      </c>
    </row>
    <row r="4290" spans="1:12" x14ac:dyDescent="0.25">
      <c r="A4290" s="19" t="s">
        <v>4490</v>
      </c>
      <c r="B4290" s="19" t="s">
        <v>4491</v>
      </c>
      <c r="C4290" s="19" t="s">
        <v>3600</v>
      </c>
      <c r="D4290" s="19" t="s">
        <v>4798</v>
      </c>
      <c r="E4290" s="20" t="s">
        <v>21</v>
      </c>
      <c r="F4290" s="19" t="s">
        <v>21</v>
      </c>
      <c r="G4290" s="180">
        <v>97446</v>
      </c>
      <c r="H4290" s="21" t="s">
        <v>6171</v>
      </c>
      <c r="I4290" s="19" t="s">
        <v>15692</v>
      </c>
      <c r="J4290" s="19" t="s">
        <v>23</v>
      </c>
      <c r="K4290" s="20" t="s">
        <v>14648</v>
      </c>
      <c r="L4290" s="19" t="s">
        <v>25</v>
      </c>
    </row>
    <row r="4291" spans="1:12" x14ac:dyDescent="0.25">
      <c r="A4291" s="19" t="s">
        <v>4490</v>
      </c>
      <c r="B4291" s="19" t="s">
        <v>4491</v>
      </c>
      <c r="C4291" s="19" t="s">
        <v>3600</v>
      </c>
      <c r="D4291" s="19" t="s">
        <v>4798</v>
      </c>
      <c r="E4291" s="20" t="s">
        <v>21</v>
      </c>
      <c r="F4291" s="19" t="s">
        <v>21</v>
      </c>
      <c r="G4291" s="180">
        <v>97447</v>
      </c>
      <c r="H4291" s="21" t="s">
        <v>6172</v>
      </c>
      <c r="I4291" s="19" t="s">
        <v>15692</v>
      </c>
      <c r="J4291" s="19" t="s">
        <v>23</v>
      </c>
      <c r="K4291" s="20" t="s">
        <v>14648</v>
      </c>
      <c r="L4291" s="19" t="s">
        <v>25</v>
      </c>
    </row>
    <row r="4292" spans="1:12" x14ac:dyDescent="0.25">
      <c r="A4292" s="19" t="s">
        <v>4490</v>
      </c>
      <c r="B4292" s="19" t="s">
        <v>4491</v>
      </c>
      <c r="C4292" s="19" t="s">
        <v>3600</v>
      </c>
      <c r="D4292" s="19" t="s">
        <v>4798</v>
      </c>
      <c r="E4292" s="20" t="s">
        <v>21</v>
      </c>
      <c r="F4292" s="19" t="s">
        <v>21</v>
      </c>
      <c r="G4292" s="180">
        <v>97449</v>
      </c>
      <c r="H4292" s="21" t="s">
        <v>6173</v>
      </c>
      <c r="I4292" s="19" t="s">
        <v>15692</v>
      </c>
      <c r="J4292" s="19" t="s">
        <v>23</v>
      </c>
      <c r="K4292" s="20" t="s">
        <v>14649</v>
      </c>
      <c r="L4292" s="19" t="s">
        <v>25</v>
      </c>
    </row>
    <row r="4293" spans="1:12" x14ac:dyDescent="0.25">
      <c r="A4293" s="19" t="s">
        <v>4490</v>
      </c>
      <c r="B4293" s="19" t="s">
        <v>4491</v>
      </c>
      <c r="C4293" s="19" t="s">
        <v>3600</v>
      </c>
      <c r="D4293" s="19" t="s">
        <v>4798</v>
      </c>
      <c r="E4293" s="20" t="s">
        <v>21</v>
      </c>
      <c r="F4293" s="19" t="s">
        <v>21</v>
      </c>
      <c r="G4293" s="180">
        <v>97450</v>
      </c>
      <c r="H4293" s="21" t="s">
        <v>6174</v>
      </c>
      <c r="I4293" s="19" t="s">
        <v>15692</v>
      </c>
      <c r="J4293" s="19" t="s">
        <v>23</v>
      </c>
      <c r="K4293" s="20" t="s">
        <v>14650</v>
      </c>
      <c r="L4293" s="19" t="s">
        <v>25</v>
      </c>
    </row>
    <row r="4294" spans="1:12" x14ac:dyDescent="0.25">
      <c r="A4294" s="19" t="s">
        <v>4490</v>
      </c>
      <c r="B4294" s="19" t="s">
        <v>4491</v>
      </c>
      <c r="C4294" s="19" t="s">
        <v>3600</v>
      </c>
      <c r="D4294" s="19" t="s">
        <v>4798</v>
      </c>
      <c r="E4294" s="20" t="s">
        <v>21</v>
      </c>
      <c r="F4294" s="19" t="s">
        <v>21</v>
      </c>
      <c r="G4294" s="180">
        <v>97452</v>
      </c>
      <c r="H4294" s="21" t="s">
        <v>6175</v>
      </c>
      <c r="I4294" s="19" t="s">
        <v>15692</v>
      </c>
      <c r="J4294" s="19" t="s">
        <v>23</v>
      </c>
      <c r="K4294" s="20" t="s">
        <v>14651</v>
      </c>
      <c r="L4294" s="19" t="s">
        <v>25</v>
      </c>
    </row>
    <row r="4295" spans="1:12" x14ac:dyDescent="0.25">
      <c r="A4295" s="19" t="s">
        <v>4490</v>
      </c>
      <c r="B4295" s="19" t="s">
        <v>4491</v>
      </c>
      <c r="C4295" s="19" t="s">
        <v>3600</v>
      </c>
      <c r="D4295" s="19" t="s">
        <v>4798</v>
      </c>
      <c r="E4295" s="20" t="s">
        <v>21</v>
      </c>
      <c r="F4295" s="19" t="s">
        <v>21</v>
      </c>
      <c r="G4295" s="180">
        <v>97453</v>
      </c>
      <c r="H4295" s="21" t="s">
        <v>6176</v>
      </c>
      <c r="I4295" s="19" t="s">
        <v>15692</v>
      </c>
      <c r="J4295" s="19" t="s">
        <v>23</v>
      </c>
      <c r="K4295" s="20" t="s">
        <v>14652</v>
      </c>
      <c r="L4295" s="19" t="s">
        <v>25</v>
      </c>
    </row>
    <row r="4296" spans="1:12" x14ac:dyDescent="0.25">
      <c r="A4296" s="19" t="s">
        <v>4490</v>
      </c>
      <c r="B4296" s="19" t="s">
        <v>4491</v>
      </c>
      <c r="C4296" s="19" t="s">
        <v>3600</v>
      </c>
      <c r="D4296" s="19" t="s">
        <v>4798</v>
      </c>
      <c r="E4296" s="20" t="s">
        <v>21</v>
      </c>
      <c r="F4296" s="19" t="s">
        <v>21</v>
      </c>
      <c r="G4296" s="180">
        <v>97454</v>
      </c>
      <c r="H4296" s="21" t="s">
        <v>6177</v>
      </c>
      <c r="I4296" s="19" t="s">
        <v>15692</v>
      </c>
      <c r="J4296" s="19" t="s">
        <v>23</v>
      </c>
      <c r="K4296" s="20" t="s">
        <v>14653</v>
      </c>
      <c r="L4296" s="19" t="s">
        <v>25</v>
      </c>
    </row>
    <row r="4297" spans="1:12" x14ac:dyDescent="0.25">
      <c r="A4297" s="19" t="s">
        <v>4490</v>
      </c>
      <c r="B4297" s="19" t="s">
        <v>4491</v>
      </c>
      <c r="C4297" s="19" t="s">
        <v>3600</v>
      </c>
      <c r="D4297" s="19" t="s">
        <v>4798</v>
      </c>
      <c r="E4297" s="20" t="s">
        <v>21</v>
      </c>
      <c r="F4297" s="19" t="s">
        <v>21</v>
      </c>
      <c r="G4297" s="180">
        <v>97455</v>
      </c>
      <c r="H4297" s="21" t="s">
        <v>6178</v>
      </c>
      <c r="I4297" s="19" t="s">
        <v>15692</v>
      </c>
      <c r="J4297" s="19" t="s">
        <v>23</v>
      </c>
      <c r="K4297" s="20" t="s">
        <v>14654</v>
      </c>
      <c r="L4297" s="19" t="s">
        <v>25</v>
      </c>
    </row>
    <row r="4298" spans="1:12" x14ac:dyDescent="0.25">
      <c r="A4298" s="19" t="s">
        <v>4490</v>
      </c>
      <c r="B4298" s="19" t="s">
        <v>4491</v>
      </c>
      <c r="C4298" s="19" t="s">
        <v>3600</v>
      </c>
      <c r="D4298" s="19" t="s">
        <v>4798</v>
      </c>
      <c r="E4298" s="20" t="s">
        <v>21</v>
      </c>
      <c r="F4298" s="19" t="s">
        <v>21</v>
      </c>
      <c r="G4298" s="180">
        <v>97456</v>
      </c>
      <c r="H4298" s="21" t="s">
        <v>6179</v>
      </c>
      <c r="I4298" s="19" t="s">
        <v>15692</v>
      </c>
      <c r="J4298" s="19" t="s">
        <v>23</v>
      </c>
      <c r="K4298" s="20" t="s">
        <v>14655</v>
      </c>
      <c r="L4298" s="19" t="s">
        <v>25</v>
      </c>
    </row>
    <row r="4299" spans="1:12" x14ac:dyDescent="0.25">
      <c r="A4299" s="19" t="s">
        <v>4490</v>
      </c>
      <c r="B4299" s="19" t="s">
        <v>4491</v>
      </c>
      <c r="C4299" s="19" t="s">
        <v>3600</v>
      </c>
      <c r="D4299" s="19" t="s">
        <v>4798</v>
      </c>
      <c r="E4299" s="20" t="s">
        <v>21</v>
      </c>
      <c r="F4299" s="19" t="s">
        <v>21</v>
      </c>
      <c r="G4299" s="180">
        <v>97457</v>
      </c>
      <c r="H4299" s="21" t="s">
        <v>6180</v>
      </c>
      <c r="I4299" s="19" t="s">
        <v>15692</v>
      </c>
      <c r="J4299" s="19" t="s">
        <v>23</v>
      </c>
      <c r="K4299" s="20" t="s">
        <v>14656</v>
      </c>
      <c r="L4299" s="19" t="s">
        <v>25</v>
      </c>
    </row>
    <row r="4300" spans="1:12" x14ac:dyDescent="0.25">
      <c r="A4300" s="19" t="s">
        <v>4490</v>
      </c>
      <c r="B4300" s="19" t="s">
        <v>4491</v>
      </c>
      <c r="C4300" s="19" t="s">
        <v>3600</v>
      </c>
      <c r="D4300" s="19" t="s">
        <v>4798</v>
      </c>
      <c r="E4300" s="20" t="s">
        <v>21</v>
      </c>
      <c r="F4300" s="19" t="s">
        <v>21</v>
      </c>
      <c r="G4300" s="180">
        <v>97458</v>
      </c>
      <c r="H4300" s="21" t="s">
        <v>6181</v>
      </c>
      <c r="I4300" s="19" t="s">
        <v>15692</v>
      </c>
      <c r="J4300" s="19" t="s">
        <v>23</v>
      </c>
      <c r="K4300" s="20" t="s">
        <v>11964</v>
      </c>
      <c r="L4300" s="19" t="s">
        <v>25</v>
      </c>
    </row>
    <row r="4301" spans="1:12" x14ac:dyDescent="0.25">
      <c r="A4301" s="19" t="s">
        <v>4490</v>
      </c>
      <c r="B4301" s="19" t="s">
        <v>4491</v>
      </c>
      <c r="C4301" s="19" t="s">
        <v>3600</v>
      </c>
      <c r="D4301" s="19" t="s">
        <v>4798</v>
      </c>
      <c r="E4301" s="20" t="s">
        <v>21</v>
      </c>
      <c r="F4301" s="19" t="s">
        <v>21</v>
      </c>
      <c r="G4301" s="180">
        <v>97459</v>
      </c>
      <c r="H4301" s="21" t="s">
        <v>6182</v>
      </c>
      <c r="I4301" s="19" t="s">
        <v>15692</v>
      </c>
      <c r="J4301" s="19" t="s">
        <v>23</v>
      </c>
      <c r="K4301" s="20" t="s">
        <v>10482</v>
      </c>
      <c r="L4301" s="19" t="s">
        <v>25</v>
      </c>
    </row>
    <row r="4302" spans="1:12" x14ac:dyDescent="0.25">
      <c r="A4302" s="19" t="s">
        <v>4490</v>
      </c>
      <c r="B4302" s="19" t="s">
        <v>4491</v>
      </c>
      <c r="C4302" s="19" t="s">
        <v>3600</v>
      </c>
      <c r="D4302" s="19" t="s">
        <v>4798</v>
      </c>
      <c r="E4302" s="20" t="s">
        <v>21</v>
      </c>
      <c r="F4302" s="19" t="s">
        <v>21</v>
      </c>
      <c r="G4302" s="180">
        <v>97460</v>
      </c>
      <c r="H4302" s="21" t="s">
        <v>6183</v>
      </c>
      <c r="I4302" s="19" t="s">
        <v>15692</v>
      </c>
      <c r="J4302" s="19" t="s">
        <v>23</v>
      </c>
      <c r="K4302" s="20" t="s">
        <v>14657</v>
      </c>
      <c r="L4302" s="19" t="s">
        <v>25</v>
      </c>
    </row>
    <row r="4303" spans="1:12" x14ac:dyDescent="0.25">
      <c r="A4303" s="19" t="s">
        <v>4490</v>
      </c>
      <c r="B4303" s="19" t="s">
        <v>4491</v>
      </c>
      <c r="C4303" s="19" t="s">
        <v>3600</v>
      </c>
      <c r="D4303" s="19" t="s">
        <v>4798</v>
      </c>
      <c r="E4303" s="20" t="s">
        <v>21</v>
      </c>
      <c r="F4303" s="19" t="s">
        <v>21</v>
      </c>
      <c r="G4303" s="180">
        <v>97461</v>
      </c>
      <c r="H4303" s="21" t="s">
        <v>6184</v>
      </c>
      <c r="I4303" s="19" t="s">
        <v>15692</v>
      </c>
      <c r="J4303" s="19" t="s">
        <v>23</v>
      </c>
      <c r="K4303" s="20" t="s">
        <v>14658</v>
      </c>
      <c r="L4303" s="19" t="s">
        <v>25</v>
      </c>
    </row>
    <row r="4304" spans="1:12" x14ac:dyDescent="0.25">
      <c r="A4304" s="19" t="s">
        <v>4490</v>
      </c>
      <c r="B4304" s="19" t="s">
        <v>4491</v>
      </c>
      <c r="C4304" s="19" t="s">
        <v>3600</v>
      </c>
      <c r="D4304" s="19" t="s">
        <v>4798</v>
      </c>
      <c r="E4304" s="20" t="s">
        <v>21</v>
      </c>
      <c r="F4304" s="19" t="s">
        <v>21</v>
      </c>
      <c r="G4304" s="180">
        <v>97462</v>
      </c>
      <c r="H4304" s="21" t="s">
        <v>6185</v>
      </c>
      <c r="I4304" s="19" t="s">
        <v>15692</v>
      </c>
      <c r="J4304" s="19" t="s">
        <v>23</v>
      </c>
      <c r="K4304" s="20" t="s">
        <v>3589</v>
      </c>
      <c r="L4304" s="19" t="s">
        <v>25</v>
      </c>
    </row>
    <row r="4305" spans="1:12" x14ac:dyDescent="0.25">
      <c r="A4305" s="19" t="s">
        <v>4490</v>
      </c>
      <c r="B4305" s="19" t="s">
        <v>4491</v>
      </c>
      <c r="C4305" s="19" t="s">
        <v>3600</v>
      </c>
      <c r="D4305" s="19" t="s">
        <v>4798</v>
      </c>
      <c r="E4305" s="20" t="s">
        <v>21</v>
      </c>
      <c r="F4305" s="19" t="s">
        <v>21</v>
      </c>
      <c r="G4305" s="180">
        <v>97464</v>
      </c>
      <c r="H4305" s="21" t="s">
        <v>6186</v>
      </c>
      <c r="I4305" s="19" t="s">
        <v>15692</v>
      </c>
      <c r="J4305" s="19" t="s">
        <v>23</v>
      </c>
      <c r="K4305" s="20" t="s">
        <v>11205</v>
      </c>
      <c r="L4305" s="19" t="s">
        <v>25</v>
      </c>
    </row>
    <row r="4306" spans="1:12" x14ac:dyDescent="0.25">
      <c r="A4306" s="19" t="s">
        <v>4490</v>
      </c>
      <c r="B4306" s="19" t="s">
        <v>4491</v>
      </c>
      <c r="C4306" s="19" t="s">
        <v>3600</v>
      </c>
      <c r="D4306" s="19" t="s">
        <v>4798</v>
      </c>
      <c r="E4306" s="20" t="s">
        <v>21</v>
      </c>
      <c r="F4306" s="19" t="s">
        <v>21</v>
      </c>
      <c r="G4306" s="180">
        <v>97465</v>
      </c>
      <c r="H4306" s="21" t="s">
        <v>6187</v>
      </c>
      <c r="I4306" s="19" t="s">
        <v>15692</v>
      </c>
      <c r="J4306" s="19" t="s">
        <v>23</v>
      </c>
      <c r="K4306" s="20" t="s">
        <v>980</v>
      </c>
      <c r="L4306" s="19" t="s">
        <v>25</v>
      </c>
    </row>
    <row r="4307" spans="1:12" x14ac:dyDescent="0.25">
      <c r="A4307" s="19" t="s">
        <v>4490</v>
      </c>
      <c r="B4307" s="19" t="s">
        <v>4491</v>
      </c>
      <c r="C4307" s="19" t="s">
        <v>3600</v>
      </c>
      <c r="D4307" s="19" t="s">
        <v>4798</v>
      </c>
      <c r="E4307" s="20" t="s">
        <v>21</v>
      </c>
      <c r="F4307" s="19" t="s">
        <v>21</v>
      </c>
      <c r="G4307" s="180">
        <v>97467</v>
      </c>
      <c r="H4307" s="21" t="s">
        <v>6188</v>
      </c>
      <c r="I4307" s="19" t="s">
        <v>15692</v>
      </c>
      <c r="J4307" s="19" t="s">
        <v>23</v>
      </c>
      <c r="K4307" s="20" t="s">
        <v>14659</v>
      </c>
      <c r="L4307" s="19" t="s">
        <v>25</v>
      </c>
    </row>
    <row r="4308" spans="1:12" x14ac:dyDescent="0.25">
      <c r="A4308" s="19" t="s">
        <v>4490</v>
      </c>
      <c r="B4308" s="19" t="s">
        <v>4491</v>
      </c>
      <c r="C4308" s="19" t="s">
        <v>3600</v>
      </c>
      <c r="D4308" s="19" t="s">
        <v>4798</v>
      </c>
      <c r="E4308" s="20" t="s">
        <v>21</v>
      </c>
      <c r="F4308" s="19" t="s">
        <v>21</v>
      </c>
      <c r="G4308" s="180">
        <v>97468</v>
      </c>
      <c r="H4308" s="21" t="s">
        <v>6190</v>
      </c>
      <c r="I4308" s="19" t="s">
        <v>15692</v>
      </c>
      <c r="J4308" s="19" t="s">
        <v>23</v>
      </c>
      <c r="K4308" s="20" t="s">
        <v>14660</v>
      </c>
      <c r="L4308" s="19" t="s">
        <v>25</v>
      </c>
    </row>
    <row r="4309" spans="1:12" x14ac:dyDescent="0.25">
      <c r="A4309" s="19" t="s">
        <v>4490</v>
      </c>
      <c r="B4309" s="19" t="s">
        <v>4491</v>
      </c>
      <c r="C4309" s="19" t="s">
        <v>3600</v>
      </c>
      <c r="D4309" s="19" t="s">
        <v>4798</v>
      </c>
      <c r="E4309" s="20" t="s">
        <v>21</v>
      </c>
      <c r="F4309" s="19" t="s">
        <v>21</v>
      </c>
      <c r="G4309" s="180">
        <v>97470</v>
      </c>
      <c r="H4309" s="21" t="s">
        <v>6191</v>
      </c>
      <c r="I4309" s="19" t="s">
        <v>15692</v>
      </c>
      <c r="J4309" s="19" t="s">
        <v>23</v>
      </c>
      <c r="K4309" s="20" t="s">
        <v>14661</v>
      </c>
      <c r="L4309" s="19" t="s">
        <v>25</v>
      </c>
    </row>
    <row r="4310" spans="1:12" x14ac:dyDescent="0.25">
      <c r="A4310" s="19" t="s">
        <v>4490</v>
      </c>
      <c r="B4310" s="19" t="s">
        <v>4491</v>
      </c>
      <c r="C4310" s="19" t="s">
        <v>3600</v>
      </c>
      <c r="D4310" s="19" t="s">
        <v>4798</v>
      </c>
      <c r="E4310" s="20" t="s">
        <v>21</v>
      </c>
      <c r="F4310" s="19" t="s">
        <v>21</v>
      </c>
      <c r="G4310" s="180">
        <v>97471</v>
      </c>
      <c r="H4310" s="21" t="s">
        <v>6192</v>
      </c>
      <c r="I4310" s="19" t="s">
        <v>15692</v>
      </c>
      <c r="J4310" s="19" t="s">
        <v>23</v>
      </c>
      <c r="K4310" s="20" t="s">
        <v>14662</v>
      </c>
      <c r="L4310" s="19" t="s">
        <v>25</v>
      </c>
    </row>
    <row r="4311" spans="1:12" x14ac:dyDescent="0.25">
      <c r="A4311" s="19" t="s">
        <v>4490</v>
      </c>
      <c r="B4311" s="19" t="s">
        <v>4491</v>
      </c>
      <c r="C4311" s="19" t="s">
        <v>3600</v>
      </c>
      <c r="D4311" s="19" t="s">
        <v>4798</v>
      </c>
      <c r="E4311" s="20" t="s">
        <v>21</v>
      </c>
      <c r="F4311" s="19" t="s">
        <v>21</v>
      </c>
      <c r="G4311" s="180">
        <v>97474</v>
      </c>
      <c r="H4311" s="21" t="s">
        <v>6194</v>
      </c>
      <c r="I4311" s="19" t="s">
        <v>15692</v>
      </c>
      <c r="J4311" s="19" t="s">
        <v>23</v>
      </c>
      <c r="K4311" s="20" t="s">
        <v>7424</v>
      </c>
      <c r="L4311" s="19" t="s">
        <v>25</v>
      </c>
    </row>
    <row r="4312" spans="1:12" x14ac:dyDescent="0.25">
      <c r="A4312" s="19" t="s">
        <v>4490</v>
      </c>
      <c r="B4312" s="19" t="s">
        <v>4491</v>
      </c>
      <c r="C4312" s="19" t="s">
        <v>3600</v>
      </c>
      <c r="D4312" s="19" t="s">
        <v>4798</v>
      </c>
      <c r="E4312" s="20" t="s">
        <v>21</v>
      </c>
      <c r="F4312" s="19" t="s">
        <v>21</v>
      </c>
      <c r="G4312" s="180">
        <v>97475</v>
      </c>
      <c r="H4312" s="21" t="s">
        <v>6195</v>
      </c>
      <c r="I4312" s="19" t="s">
        <v>15692</v>
      </c>
      <c r="J4312" s="19" t="s">
        <v>23</v>
      </c>
      <c r="K4312" s="20" t="s">
        <v>14663</v>
      </c>
      <c r="L4312" s="19" t="s">
        <v>25</v>
      </c>
    </row>
    <row r="4313" spans="1:12" x14ac:dyDescent="0.25">
      <c r="A4313" s="19" t="s">
        <v>4490</v>
      </c>
      <c r="B4313" s="19" t="s">
        <v>4491</v>
      </c>
      <c r="C4313" s="19" t="s">
        <v>3600</v>
      </c>
      <c r="D4313" s="19" t="s">
        <v>4798</v>
      </c>
      <c r="E4313" s="20" t="s">
        <v>21</v>
      </c>
      <c r="F4313" s="19" t="s">
        <v>21</v>
      </c>
      <c r="G4313" s="180">
        <v>97477</v>
      </c>
      <c r="H4313" s="21" t="s">
        <v>6197</v>
      </c>
      <c r="I4313" s="19" t="s">
        <v>15692</v>
      </c>
      <c r="J4313" s="19" t="s">
        <v>23</v>
      </c>
      <c r="K4313" s="20" t="s">
        <v>14664</v>
      </c>
      <c r="L4313" s="19" t="s">
        <v>25</v>
      </c>
    </row>
    <row r="4314" spans="1:12" x14ac:dyDescent="0.25">
      <c r="A4314" s="19" t="s">
        <v>4490</v>
      </c>
      <c r="B4314" s="19" t="s">
        <v>4491</v>
      </c>
      <c r="C4314" s="19" t="s">
        <v>3600</v>
      </c>
      <c r="D4314" s="19" t="s">
        <v>4798</v>
      </c>
      <c r="E4314" s="20" t="s">
        <v>21</v>
      </c>
      <c r="F4314" s="19" t="s">
        <v>21</v>
      </c>
      <c r="G4314" s="180">
        <v>97478</v>
      </c>
      <c r="H4314" s="21" t="s">
        <v>6198</v>
      </c>
      <c r="I4314" s="19" t="s">
        <v>15692</v>
      </c>
      <c r="J4314" s="19" t="s">
        <v>23</v>
      </c>
      <c r="K4314" s="20" t="s">
        <v>14665</v>
      </c>
      <c r="L4314" s="19" t="s">
        <v>25</v>
      </c>
    </row>
    <row r="4315" spans="1:12" x14ac:dyDescent="0.25">
      <c r="A4315" s="19" t="s">
        <v>4490</v>
      </c>
      <c r="B4315" s="19" t="s">
        <v>4491</v>
      </c>
      <c r="C4315" s="19" t="s">
        <v>3600</v>
      </c>
      <c r="D4315" s="19" t="s">
        <v>4798</v>
      </c>
      <c r="E4315" s="20" t="s">
        <v>21</v>
      </c>
      <c r="F4315" s="19" t="s">
        <v>21</v>
      </c>
      <c r="G4315" s="180">
        <v>97479</v>
      </c>
      <c r="H4315" s="21" t="s">
        <v>6199</v>
      </c>
      <c r="I4315" s="19" t="s">
        <v>15692</v>
      </c>
      <c r="J4315" s="19" t="s">
        <v>23</v>
      </c>
      <c r="K4315" s="20" t="s">
        <v>14666</v>
      </c>
      <c r="L4315" s="19" t="s">
        <v>25</v>
      </c>
    </row>
    <row r="4316" spans="1:12" x14ac:dyDescent="0.25">
      <c r="A4316" s="19" t="s">
        <v>4490</v>
      </c>
      <c r="B4316" s="19" t="s">
        <v>4491</v>
      </c>
      <c r="C4316" s="19" t="s">
        <v>3600</v>
      </c>
      <c r="D4316" s="19" t="s">
        <v>4798</v>
      </c>
      <c r="E4316" s="20" t="s">
        <v>21</v>
      </c>
      <c r="F4316" s="19" t="s">
        <v>21</v>
      </c>
      <c r="G4316" s="180">
        <v>97480</v>
      </c>
      <c r="H4316" s="21" t="s">
        <v>6201</v>
      </c>
      <c r="I4316" s="19" t="s">
        <v>15692</v>
      </c>
      <c r="J4316" s="19" t="s">
        <v>23</v>
      </c>
      <c r="K4316" s="20" t="s">
        <v>14666</v>
      </c>
      <c r="L4316" s="19" t="s">
        <v>25</v>
      </c>
    </row>
    <row r="4317" spans="1:12" x14ac:dyDescent="0.25">
      <c r="A4317" s="19" t="s">
        <v>4490</v>
      </c>
      <c r="B4317" s="19" t="s">
        <v>4491</v>
      </c>
      <c r="C4317" s="19" t="s">
        <v>3600</v>
      </c>
      <c r="D4317" s="19" t="s">
        <v>4798</v>
      </c>
      <c r="E4317" s="20" t="s">
        <v>21</v>
      </c>
      <c r="F4317" s="19" t="s">
        <v>21</v>
      </c>
      <c r="G4317" s="180">
        <v>97481</v>
      </c>
      <c r="H4317" s="21" t="s">
        <v>6202</v>
      </c>
      <c r="I4317" s="19" t="s">
        <v>15692</v>
      </c>
      <c r="J4317" s="19" t="s">
        <v>23</v>
      </c>
      <c r="K4317" s="20" t="s">
        <v>10780</v>
      </c>
      <c r="L4317" s="19" t="s">
        <v>25</v>
      </c>
    </row>
    <row r="4318" spans="1:12" x14ac:dyDescent="0.25">
      <c r="A4318" s="19" t="s">
        <v>4490</v>
      </c>
      <c r="B4318" s="19" t="s">
        <v>4491</v>
      </c>
      <c r="C4318" s="19" t="s">
        <v>3600</v>
      </c>
      <c r="D4318" s="19" t="s">
        <v>4798</v>
      </c>
      <c r="E4318" s="20" t="s">
        <v>21</v>
      </c>
      <c r="F4318" s="19" t="s">
        <v>21</v>
      </c>
      <c r="G4318" s="180">
        <v>97482</v>
      </c>
      <c r="H4318" s="21" t="s">
        <v>6203</v>
      </c>
      <c r="I4318" s="19" t="s">
        <v>15692</v>
      </c>
      <c r="J4318" s="19" t="s">
        <v>23</v>
      </c>
      <c r="K4318" s="20" t="s">
        <v>10780</v>
      </c>
      <c r="L4318" s="19" t="s">
        <v>25</v>
      </c>
    </row>
    <row r="4319" spans="1:12" x14ac:dyDescent="0.25">
      <c r="A4319" s="19" t="s">
        <v>4490</v>
      </c>
      <c r="B4319" s="19" t="s">
        <v>4491</v>
      </c>
      <c r="C4319" s="19" t="s">
        <v>3600</v>
      </c>
      <c r="D4319" s="19" t="s">
        <v>4798</v>
      </c>
      <c r="E4319" s="20" t="s">
        <v>21</v>
      </c>
      <c r="F4319" s="19" t="s">
        <v>21</v>
      </c>
      <c r="G4319" s="180">
        <v>97483</v>
      </c>
      <c r="H4319" s="21" t="s">
        <v>6204</v>
      </c>
      <c r="I4319" s="19" t="s">
        <v>15692</v>
      </c>
      <c r="J4319" s="19" t="s">
        <v>23</v>
      </c>
      <c r="K4319" s="20" t="s">
        <v>7175</v>
      </c>
      <c r="L4319" s="19" t="s">
        <v>25</v>
      </c>
    </row>
    <row r="4320" spans="1:12" x14ac:dyDescent="0.25">
      <c r="A4320" s="19" t="s">
        <v>4490</v>
      </c>
      <c r="B4320" s="19" t="s">
        <v>4491</v>
      </c>
      <c r="C4320" s="19" t="s">
        <v>3600</v>
      </c>
      <c r="D4320" s="19" t="s">
        <v>4798</v>
      </c>
      <c r="E4320" s="20" t="s">
        <v>21</v>
      </c>
      <c r="F4320" s="19" t="s">
        <v>21</v>
      </c>
      <c r="G4320" s="180">
        <v>97484</v>
      </c>
      <c r="H4320" s="21" t="s">
        <v>6205</v>
      </c>
      <c r="I4320" s="19" t="s">
        <v>15692</v>
      </c>
      <c r="J4320" s="19" t="s">
        <v>23</v>
      </c>
      <c r="K4320" s="20" t="s">
        <v>7175</v>
      </c>
      <c r="L4320" s="19" t="s">
        <v>25</v>
      </c>
    </row>
    <row r="4321" spans="1:12" x14ac:dyDescent="0.25">
      <c r="A4321" s="19" t="s">
        <v>4490</v>
      </c>
      <c r="B4321" s="19" t="s">
        <v>4491</v>
      </c>
      <c r="C4321" s="19" t="s">
        <v>3600</v>
      </c>
      <c r="D4321" s="19" t="s">
        <v>4798</v>
      </c>
      <c r="E4321" s="20" t="s">
        <v>21</v>
      </c>
      <c r="F4321" s="19" t="s">
        <v>21</v>
      </c>
      <c r="G4321" s="180">
        <v>97485</v>
      </c>
      <c r="H4321" s="21" t="s">
        <v>6206</v>
      </c>
      <c r="I4321" s="19" t="s">
        <v>15692</v>
      </c>
      <c r="J4321" s="19" t="s">
        <v>23</v>
      </c>
      <c r="K4321" s="20" t="s">
        <v>14667</v>
      </c>
      <c r="L4321" s="19" t="s">
        <v>25</v>
      </c>
    </row>
    <row r="4322" spans="1:12" x14ac:dyDescent="0.25">
      <c r="A4322" s="19" t="s">
        <v>4490</v>
      </c>
      <c r="B4322" s="19" t="s">
        <v>4491</v>
      </c>
      <c r="C4322" s="19" t="s">
        <v>3600</v>
      </c>
      <c r="D4322" s="19" t="s">
        <v>4798</v>
      </c>
      <c r="E4322" s="20" t="s">
        <v>21</v>
      </c>
      <c r="F4322" s="19" t="s">
        <v>21</v>
      </c>
      <c r="G4322" s="180">
        <v>97486</v>
      </c>
      <c r="H4322" s="21" t="s">
        <v>6207</v>
      </c>
      <c r="I4322" s="19" t="s">
        <v>15692</v>
      </c>
      <c r="J4322" s="19" t="s">
        <v>23</v>
      </c>
      <c r="K4322" s="20" t="s">
        <v>14603</v>
      </c>
      <c r="L4322" s="19" t="s">
        <v>25</v>
      </c>
    </row>
    <row r="4323" spans="1:12" x14ac:dyDescent="0.25">
      <c r="A4323" s="19" t="s">
        <v>4490</v>
      </c>
      <c r="B4323" s="19" t="s">
        <v>4491</v>
      </c>
      <c r="C4323" s="19" t="s">
        <v>3600</v>
      </c>
      <c r="D4323" s="19" t="s">
        <v>4798</v>
      </c>
      <c r="E4323" s="20" t="s">
        <v>21</v>
      </c>
      <c r="F4323" s="19" t="s">
        <v>21</v>
      </c>
      <c r="G4323" s="180">
        <v>97487</v>
      </c>
      <c r="H4323" s="21" t="s">
        <v>6208</v>
      </c>
      <c r="I4323" s="19" t="s">
        <v>15692</v>
      </c>
      <c r="J4323" s="19" t="s">
        <v>23</v>
      </c>
      <c r="K4323" s="20" t="s">
        <v>14668</v>
      </c>
      <c r="L4323" s="19" t="s">
        <v>25</v>
      </c>
    </row>
    <row r="4324" spans="1:12" x14ac:dyDescent="0.25">
      <c r="A4324" s="19" t="s">
        <v>4490</v>
      </c>
      <c r="B4324" s="19" t="s">
        <v>4491</v>
      </c>
      <c r="C4324" s="19" t="s">
        <v>3600</v>
      </c>
      <c r="D4324" s="19" t="s">
        <v>4798</v>
      </c>
      <c r="E4324" s="20" t="s">
        <v>21</v>
      </c>
      <c r="F4324" s="19" t="s">
        <v>21</v>
      </c>
      <c r="G4324" s="180">
        <v>97488</v>
      </c>
      <c r="H4324" s="21" t="s">
        <v>6209</v>
      </c>
      <c r="I4324" s="19" t="s">
        <v>15692</v>
      </c>
      <c r="J4324" s="19" t="s">
        <v>23</v>
      </c>
      <c r="K4324" s="20" t="s">
        <v>14669</v>
      </c>
      <c r="L4324" s="19" t="s">
        <v>25</v>
      </c>
    </row>
    <row r="4325" spans="1:12" x14ac:dyDescent="0.25">
      <c r="A4325" s="19" t="s">
        <v>4490</v>
      </c>
      <c r="B4325" s="19" t="s">
        <v>4491</v>
      </c>
      <c r="C4325" s="19" t="s">
        <v>3600</v>
      </c>
      <c r="D4325" s="19" t="s">
        <v>4798</v>
      </c>
      <c r="E4325" s="20" t="s">
        <v>21</v>
      </c>
      <c r="F4325" s="19" t="s">
        <v>21</v>
      </c>
      <c r="G4325" s="180">
        <v>97489</v>
      </c>
      <c r="H4325" s="21" t="s">
        <v>6210</v>
      </c>
      <c r="I4325" s="19" t="s">
        <v>15692</v>
      </c>
      <c r="J4325" s="19" t="s">
        <v>23</v>
      </c>
      <c r="K4325" s="20" t="s">
        <v>14670</v>
      </c>
      <c r="L4325" s="19" t="s">
        <v>25</v>
      </c>
    </row>
    <row r="4326" spans="1:12" x14ac:dyDescent="0.25">
      <c r="A4326" s="19" t="s">
        <v>4490</v>
      </c>
      <c r="B4326" s="19" t="s">
        <v>4491</v>
      </c>
      <c r="C4326" s="19" t="s">
        <v>3600</v>
      </c>
      <c r="D4326" s="19" t="s">
        <v>4798</v>
      </c>
      <c r="E4326" s="20" t="s">
        <v>21</v>
      </c>
      <c r="F4326" s="19" t="s">
        <v>21</v>
      </c>
      <c r="G4326" s="180">
        <v>97490</v>
      </c>
      <c r="H4326" s="21" t="s">
        <v>6211</v>
      </c>
      <c r="I4326" s="19" t="s">
        <v>15692</v>
      </c>
      <c r="J4326" s="19" t="s">
        <v>23</v>
      </c>
      <c r="K4326" s="20" t="s">
        <v>14671</v>
      </c>
      <c r="L4326" s="19" t="s">
        <v>25</v>
      </c>
    </row>
    <row r="4327" spans="1:12" x14ac:dyDescent="0.25">
      <c r="A4327" s="19" t="s">
        <v>4490</v>
      </c>
      <c r="B4327" s="19" t="s">
        <v>4491</v>
      </c>
      <c r="C4327" s="19" t="s">
        <v>3600</v>
      </c>
      <c r="D4327" s="19" t="s">
        <v>4798</v>
      </c>
      <c r="E4327" s="20" t="s">
        <v>21</v>
      </c>
      <c r="F4327" s="19" t="s">
        <v>21</v>
      </c>
      <c r="G4327" s="180">
        <v>97491</v>
      </c>
      <c r="H4327" s="21" t="s">
        <v>6212</v>
      </c>
      <c r="I4327" s="19" t="s">
        <v>15692</v>
      </c>
      <c r="J4327" s="19" t="s">
        <v>23</v>
      </c>
      <c r="K4327" s="20" t="s">
        <v>14672</v>
      </c>
      <c r="L4327" s="19" t="s">
        <v>25</v>
      </c>
    </row>
    <row r="4328" spans="1:12" x14ac:dyDescent="0.25">
      <c r="A4328" s="19" t="s">
        <v>4490</v>
      </c>
      <c r="B4328" s="19" t="s">
        <v>4491</v>
      </c>
      <c r="C4328" s="19" t="s">
        <v>3600</v>
      </c>
      <c r="D4328" s="19" t="s">
        <v>4798</v>
      </c>
      <c r="E4328" s="20" t="s">
        <v>21</v>
      </c>
      <c r="F4328" s="19" t="s">
        <v>21</v>
      </c>
      <c r="G4328" s="180">
        <v>97492</v>
      </c>
      <c r="H4328" s="21" t="s">
        <v>6214</v>
      </c>
      <c r="I4328" s="19" t="s">
        <v>15692</v>
      </c>
      <c r="J4328" s="19" t="s">
        <v>23</v>
      </c>
      <c r="K4328" s="20" t="s">
        <v>14673</v>
      </c>
      <c r="L4328" s="19" t="s">
        <v>25</v>
      </c>
    </row>
    <row r="4329" spans="1:12" x14ac:dyDescent="0.25">
      <c r="A4329" s="19" t="s">
        <v>4490</v>
      </c>
      <c r="B4329" s="19" t="s">
        <v>4491</v>
      </c>
      <c r="C4329" s="19" t="s">
        <v>3600</v>
      </c>
      <c r="D4329" s="19" t="s">
        <v>4798</v>
      </c>
      <c r="E4329" s="20" t="s">
        <v>21</v>
      </c>
      <c r="F4329" s="19" t="s">
        <v>21</v>
      </c>
      <c r="G4329" s="180">
        <v>97493</v>
      </c>
      <c r="H4329" s="21" t="s">
        <v>6215</v>
      </c>
      <c r="I4329" s="19" t="s">
        <v>15692</v>
      </c>
      <c r="J4329" s="19" t="s">
        <v>23</v>
      </c>
      <c r="K4329" s="20" t="s">
        <v>14674</v>
      </c>
      <c r="L4329" s="19" t="s">
        <v>25</v>
      </c>
    </row>
    <row r="4330" spans="1:12" x14ac:dyDescent="0.25">
      <c r="A4330" s="19" t="s">
        <v>4490</v>
      </c>
      <c r="B4330" s="19" t="s">
        <v>4491</v>
      </c>
      <c r="C4330" s="19" t="s">
        <v>3600</v>
      </c>
      <c r="D4330" s="19" t="s">
        <v>4798</v>
      </c>
      <c r="E4330" s="20" t="s">
        <v>21</v>
      </c>
      <c r="F4330" s="19" t="s">
        <v>21</v>
      </c>
      <c r="G4330" s="180">
        <v>97494</v>
      </c>
      <c r="H4330" s="21" t="s">
        <v>6216</v>
      </c>
      <c r="I4330" s="19" t="s">
        <v>15692</v>
      </c>
      <c r="J4330" s="19" t="s">
        <v>23</v>
      </c>
      <c r="K4330" s="20" t="s">
        <v>14675</v>
      </c>
      <c r="L4330" s="19" t="s">
        <v>25</v>
      </c>
    </row>
    <row r="4331" spans="1:12" x14ac:dyDescent="0.25">
      <c r="A4331" s="19" t="s">
        <v>4490</v>
      </c>
      <c r="B4331" s="19" t="s">
        <v>4491</v>
      </c>
      <c r="C4331" s="19" t="s">
        <v>3600</v>
      </c>
      <c r="D4331" s="19" t="s">
        <v>4798</v>
      </c>
      <c r="E4331" s="20" t="s">
        <v>21</v>
      </c>
      <c r="F4331" s="19" t="s">
        <v>21</v>
      </c>
      <c r="G4331" s="180">
        <v>97495</v>
      </c>
      <c r="H4331" s="21" t="s">
        <v>6218</v>
      </c>
      <c r="I4331" s="19" t="s">
        <v>15692</v>
      </c>
      <c r="J4331" s="19" t="s">
        <v>23</v>
      </c>
      <c r="K4331" s="20" t="s">
        <v>14676</v>
      </c>
      <c r="L4331" s="19" t="s">
        <v>25</v>
      </c>
    </row>
    <row r="4332" spans="1:12" x14ac:dyDescent="0.25">
      <c r="A4332" s="19" t="s">
        <v>4490</v>
      </c>
      <c r="B4332" s="19" t="s">
        <v>4491</v>
      </c>
      <c r="C4332" s="19" t="s">
        <v>3600</v>
      </c>
      <c r="D4332" s="19" t="s">
        <v>4798</v>
      </c>
      <c r="E4332" s="20" t="s">
        <v>21</v>
      </c>
      <c r="F4332" s="19" t="s">
        <v>21</v>
      </c>
      <c r="G4332" s="180">
        <v>97496</v>
      </c>
      <c r="H4332" s="21" t="s">
        <v>6219</v>
      </c>
      <c r="I4332" s="19" t="s">
        <v>15692</v>
      </c>
      <c r="J4332" s="19" t="s">
        <v>23</v>
      </c>
      <c r="K4332" s="20" t="s">
        <v>14677</v>
      </c>
      <c r="L4332" s="19" t="s">
        <v>25</v>
      </c>
    </row>
    <row r="4333" spans="1:12" x14ac:dyDescent="0.25">
      <c r="A4333" s="19" t="s">
        <v>4490</v>
      </c>
      <c r="B4333" s="19" t="s">
        <v>4491</v>
      </c>
      <c r="C4333" s="19" t="s">
        <v>3600</v>
      </c>
      <c r="D4333" s="19" t="s">
        <v>4798</v>
      </c>
      <c r="E4333" s="20" t="s">
        <v>21</v>
      </c>
      <c r="F4333" s="19" t="s">
        <v>21</v>
      </c>
      <c r="G4333" s="180">
        <v>97499</v>
      </c>
      <c r="H4333" s="21" t="s">
        <v>6220</v>
      </c>
      <c r="I4333" s="19" t="s">
        <v>15692</v>
      </c>
      <c r="J4333" s="19" t="s">
        <v>23</v>
      </c>
      <c r="K4333" s="20" t="s">
        <v>7664</v>
      </c>
      <c r="L4333" s="19" t="s">
        <v>25</v>
      </c>
    </row>
    <row r="4334" spans="1:12" x14ac:dyDescent="0.25">
      <c r="A4334" s="19" t="s">
        <v>4490</v>
      </c>
      <c r="B4334" s="19" t="s">
        <v>4491</v>
      </c>
      <c r="C4334" s="19" t="s">
        <v>3600</v>
      </c>
      <c r="D4334" s="19" t="s">
        <v>4798</v>
      </c>
      <c r="E4334" s="20" t="s">
        <v>21</v>
      </c>
      <c r="F4334" s="19" t="s">
        <v>21</v>
      </c>
      <c r="G4334" s="180">
        <v>97500</v>
      </c>
      <c r="H4334" s="21" t="s">
        <v>6222</v>
      </c>
      <c r="I4334" s="19" t="s">
        <v>15692</v>
      </c>
      <c r="J4334" s="19" t="s">
        <v>23</v>
      </c>
      <c r="K4334" s="20" t="s">
        <v>812</v>
      </c>
      <c r="L4334" s="19" t="s">
        <v>25</v>
      </c>
    </row>
    <row r="4335" spans="1:12" x14ac:dyDescent="0.25">
      <c r="A4335" s="19" t="s">
        <v>4490</v>
      </c>
      <c r="B4335" s="19" t="s">
        <v>4491</v>
      </c>
      <c r="C4335" s="19" t="s">
        <v>3600</v>
      </c>
      <c r="D4335" s="19" t="s">
        <v>4798</v>
      </c>
      <c r="E4335" s="20" t="s">
        <v>21</v>
      </c>
      <c r="F4335" s="19" t="s">
        <v>21</v>
      </c>
      <c r="G4335" s="180">
        <v>97502</v>
      </c>
      <c r="H4335" s="21" t="s">
        <v>6224</v>
      </c>
      <c r="I4335" s="19" t="s">
        <v>15692</v>
      </c>
      <c r="J4335" s="19" t="s">
        <v>23</v>
      </c>
      <c r="K4335" s="20" t="s">
        <v>307</v>
      </c>
      <c r="L4335" s="19" t="s">
        <v>25</v>
      </c>
    </row>
    <row r="4336" spans="1:12" x14ac:dyDescent="0.25">
      <c r="A4336" s="19" t="s">
        <v>4490</v>
      </c>
      <c r="B4336" s="19" t="s">
        <v>4491</v>
      </c>
      <c r="C4336" s="19" t="s">
        <v>3600</v>
      </c>
      <c r="D4336" s="19" t="s">
        <v>4798</v>
      </c>
      <c r="E4336" s="20" t="s">
        <v>21</v>
      </c>
      <c r="F4336" s="19" t="s">
        <v>21</v>
      </c>
      <c r="G4336" s="180">
        <v>97503</v>
      </c>
      <c r="H4336" s="21" t="s">
        <v>6225</v>
      </c>
      <c r="I4336" s="19" t="s">
        <v>15692</v>
      </c>
      <c r="J4336" s="19" t="s">
        <v>23</v>
      </c>
      <c r="K4336" s="20" t="s">
        <v>14332</v>
      </c>
      <c r="L4336" s="19" t="s">
        <v>25</v>
      </c>
    </row>
    <row r="4337" spans="1:12" x14ac:dyDescent="0.25">
      <c r="A4337" s="19" t="s">
        <v>4490</v>
      </c>
      <c r="B4337" s="19" t="s">
        <v>4491</v>
      </c>
      <c r="C4337" s="19" t="s">
        <v>3600</v>
      </c>
      <c r="D4337" s="19" t="s">
        <v>4798</v>
      </c>
      <c r="E4337" s="20" t="s">
        <v>21</v>
      </c>
      <c r="F4337" s="19" t="s">
        <v>21</v>
      </c>
      <c r="G4337" s="180">
        <v>97505</v>
      </c>
      <c r="H4337" s="21" t="s">
        <v>6226</v>
      </c>
      <c r="I4337" s="19" t="s">
        <v>15692</v>
      </c>
      <c r="J4337" s="19" t="s">
        <v>23</v>
      </c>
      <c r="K4337" s="20" t="s">
        <v>10388</v>
      </c>
      <c r="L4337" s="19" t="s">
        <v>25</v>
      </c>
    </row>
    <row r="4338" spans="1:12" x14ac:dyDescent="0.25">
      <c r="A4338" s="19" t="s">
        <v>4490</v>
      </c>
      <c r="B4338" s="19" t="s">
        <v>4491</v>
      </c>
      <c r="C4338" s="19" t="s">
        <v>3600</v>
      </c>
      <c r="D4338" s="19" t="s">
        <v>4798</v>
      </c>
      <c r="E4338" s="20" t="s">
        <v>21</v>
      </c>
      <c r="F4338" s="19" t="s">
        <v>21</v>
      </c>
      <c r="G4338" s="180">
        <v>97506</v>
      </c>
      <c r="H4338" s="21" t="s">
        <v>6228</v>
      </c>
      <c r="I4338" s="19" t="s">
        <v>15692</v>
      </c>
      <c r="J4338" s="19" t="s">
        <v>23</v>
      </c>
      <c r="K4338" s="20" t="s">
        <v>5757</v>
      </c>
      <c r="L4338" s="19" t="s">
        <v>25</v>
      </c>
    </row>
    <row r="4339" spans="1:12" x14ac:dyDescent="0.25">
      <c r="A4339" s="19" t="s">
        <v>4490</v>
      </c>
      <c r="B4339" s="19" t="s">
        <v>4491</v>
      </c>
      <c r="C4339" s="19" t="s">
        <v>3600</v>
      </c>
      <c r="D4339" s="19" t="s">
        <v>4798</v>
      </c>
      <c r="E4339" s="20" t="s">
        <v>21</v>
      </c>
      <c r="F4339" s="19" t="s">
        <v>21</v>
      </c>
      <c r="G4339" s="180">
        <v>97508</v>
      </c>
      <c r="H4339" s="21" t="s">
        <v>6230</v>
      </c>
      <c r="I4339" s="19" t="s">
        <v>15692</v>
      </c>
      <c r="J4339" s="19" t="s">
        <v>23</v>
      </c>
      <c r="K4339" s="20" t="s">
        <v>14230</v>
      </c>
      <c r="L4339" s="19" t="s">
        <v>25</v>
      </c>
    </row>
    <row r="4340" spans="1:12" x14ac:dyDescent="0.25">
      <c r="A4340" s="19" t="s">
        <v>4490</v>
      </c>
      <c r="B4340" s="19" t="s">
        <v>4491</v>
      </c>
      <c r="C4340" s="19" t="s">
        <v>3600</v>
      </c>
      <c r="D4340" s="19" t="s">
        <v>4798</v>
      </c>
      <c r="E4340" s="20" t="s">
        <v>21</v>
      </c>
      <c r="F4340" s="19" t="s">
        <v>21</v>
      </c>
      <c r="G4340" s="180">
        <v>97509</v>
      </c>
      <c r="H4340" s="21" t="s">
        <v>6232</v>
      </c>
      <c r="I4340" s="19" t="s">
        <v>15692</v>
      </c>
      <c r="J4340" s="19" t="s">
        <v>23</v>
      </c>
      <c r="K4340" s="20" t="s">
        <v>12089</v>
      </c>
      <c r="L4340" s="19" t="s">
        <v>25</v>
      </c>
    </row>
    <row r="4341" spans="1:12" x14ac:dyDescent="0.25">
      <c r="A4341" s="19" t="s">
        <v>4490</v>
      </c>
      <c r="B4341" s="19" t="s">
        <v>4491</v>
      </c>
      <c r="C4341" s="19" t="s">
        <v>3600</v>
      </c>
      <c r="D4341" s="19" t="s">
        <v>4798</v>
      </c>
      <c r="E4341" s="20" t="s">
        <v>21</v>
      </c>
      <c r="F4341" s="19" t="s">
        <v>21</v>
      </c>
      <c r="G4341" s="180">
        <v>97511</v>
      </c>
      <c r="H4341" s="21" t="s">
        <v>6234</v>
      </c>
      <c r="I4341" s="19" t="s">
        <v>15692</v>
      </c>
      <c r="J4341" s="19" t="s">
        <v>23</v>
      </c>
      <c r="K4341" s="20" t="s">
        <v>14678</v>
      </c>
      <c r="L4341" s="19" t="s">
        <v>25</v>
      </c>
    </row>
    <row r="4342" spans="1:12" x14ac:dyDescent="0.25">
      <c r="A4342" s="19" t="s">
        <v>4490</v>
      </c>
      <c r="B4342" s="19" t="s">
        <v>4491</v>
      </c>
      <c r="C4342" s="19" t="s">
        <v>3600</v>
      </c>
      <c r="D4342" s="19" t="s">
        <v>4798</v>
      </c>
      <c r="E4342" s="20" t="s">
        <v>21</v>
      </c>
      <c r="F4342" s="19" t="s">
        <v>21</v>
      </c>
      <c r="G4342" s="180">
        <v>97512</v>
      </c>
      <c r="H4342" s="21" t="s">
        <v>6235</v>
      </c>
      <c r="I4342" s="19" t="s">
        <v>15692</v>
      </c>
      <c r="J4342" s="19" t="s">
        <v>23</v>
      </c>
      <c r="K4342" s="20" t="s">
        <v>14679</v>
      </c>
      <c r="L4342" s="19" t="s">
        <v>25</v>
      </c>
    </row>
    <row r="4343" spans="1:12" x14ac:dyDescent="0.25">
      <c r="A4343" s="19" t="s">
        <v>4490</v>
      </c>
      <c r="B4343" s="19" t="s">
        <v>4491</v>
      </c>
      <c r="C4343" s="19" t="s">
        <v>3600</v>
      </c>
      <c r="D4343" s="19" t="s">
        <v>4798</v>
      </c>
      <c r="E4343" s="20" t="s">
        <v>21</v>
      </c>
      <c r="F4343" s="19" t="s">
        <v>21</v>
      </c>
      <c r="G4343" s="180">
        <v>97514</v>
      </c>
      <c r="H4343" s="21" t="s">
        <v>6236</v>
      </c>
      <c r="I4343" s="19" t="s">
        <v>15692</v>
      </c>
      <c r="J4343" s="19" t="s">
        <v>23</v>
      </c>
      <c r="K4343" s="20" t="s">
        <v>14680</v>
      </c>
      <c r="L4343" s="19" t="s">
        <v>25</v>
      </c>
    </row>
    <row r="4344" spans="1:12" x14ac:dyDescent="0.25">
      <c r="A4344" s="19" t="s">
        <v>4490</v>
      </c>
      <c r="B4344" s="19" t="s">
        <v>4491</v>
      </c>
      <c r="C4344" s="19" t="s">
        <v>3600</v>
      </c>
      <c r="D4344" s="19" t="s">
        <v>4798</v>
      </c>
      <c r="E4344" s="20" t="s">
        <v>21</v>
      </c>
      <c r="F4344" s="19" t="s">
        <v>21</v>
      </c>
      <c r="G4344" s="180">
        <v>97515</v>
      </c>
      <c r="H4344" s="21" t="s">
        <v>6237</v>
      </c>
      <c r="I4344" s="19" t="s">
        <v>15692</v>
      </c>
      <c r="J4344" s="19" t="s">
        <v>23</v>
      </c>
      <c r="K4344" s="20" t="s">
        <v>14681</v>
      </c>
      <c r="L4344" s="19" t="s">
        <v>25</v>
      </c>
    </row>
    <row r="4345" spans="1:12" x14ac:dyDescent="0.25">
      <c r="A4345" s="19" t="s">
        <v>4490</v>
      </c>
      <c r="B4345" s="19" t="s">
        <v>4491</v>
      </c>
      <c r="C4345" s="19" t="s">
        <v>3600</v>
      </c>
      <c r="D4345" s="19" t="s">
        <v>4798</v>
      </c>
      <c r="E4345" s="20" t="s">
        <v>21</v>
      </c>
      <c r="F4345" s="19" t="s">
        <v>21</v>
      </c>
      <c r="G4345" s="180">
        <v>97517</v>
      </c>
      <c r="H4345" s="21" t="s">
        <v>6238</v>
      </c>
      <c r="I4345" s="19" t="s">
        <v>15692</v>
      </c>
      <c r="J4345" s="19" t="s">
        <v>23</v>
      </c>
      <c r="K4345" s="20" t="s">
        <v>12657</v>
      </c>
      <c r="L4345" s="19" t="s">
        <v>25</v>
      </c>
    </row>
    <row r="4346" spans="1:12" x14ac:dyDescent="0.25">
      <c r="A4346" s="19" t="s">
        <v>4490</v>
      </c>
      <c r="B4346" s="19" t="s">
        <v>4491</v>
      </c>
      <c r="C4346" s="19" t="s">
        <v>3600</v>
      </c>
      <c r="D4346" s="19" t="s">
        <v>4798</v>
      </c>
      <c r="E4346" s="20" t="s">
        <v>21</v>
      </c>
      <c r="F4346" s="19" t="s">
        <v>21</v>
      </c>
      <c r="G4346" s="180">
        <v>97518</v>
      </c>
      <c r="H4346" s="21" t="s">
        <v>6239</v>
      </c>
      <c r="I4346" s="19" t="s">
        <v>15692</v>
      </c>
      <c r="J4346" s="19" t="s">
        <v>23</v>
      </c>
      <c r="K4346" s="20" t="s">
        <v>12657</v>
      </c>
      <c r="L4346" s="19" t="s">
        <v>25</v>
      </c>
    </row>
    <row r="4347" spans="1:12" x14ac:dyDescent="0.25">
      <c r="A4347" s="19" t="s">
        <v>4490</v>
      </c>
      <c r="B4347" s="19" t="s">
        <v>4491</v>
      </c>
      <c r="C4347" s="19" t="s">
        <v>3600</v>
      </c>
      <c r="D4347" s="19" t="s">
        <v>4798</v>
      </c>
      <c r="E4347" s="20" t="s">
        <v>21</v>
      </c>
      <c r="F4347" s="19" t="s">
        <v>21</v>
      </c>
      <c r="G4347" s="180">
        <v>97519</v>
      </c>
      <c r="H4347" s="21" t="s">
        <v>6240</v>
      </c>
      <c r="I4347" s="19" t="s">
        <v>15692</v>
      </c>
      <c r="J4347" s="19" t="s">
        <v>23</v>
      </c>
      <c r="K4347" s="20" t="s">
        <v>11524</v>
      </c>
      <c r="L4347" s="19" t="s">
        <v>25</v>
      </c>
    </row>
    <row r="4348" spans="1:12" x14ac:dyDescent="0.25">
      <c r="A4348" s="19" t="s">
        <v>4490</v>
      </c>
      <c r="B4348" s="19" t="s">
        <v>4491</v>
      </c>
      <c r="C4348" s="19" t="s">
        <v>3600</v>
      </c>
      <c r="D4348" s="19" t="s">
        <v>4798</v>
      </c>
      <c r="E4348" s="20" t="s">
        <v>21</v>
      </c>
      <c r="F4348" s="19" t="s">
        <v>21</v>
      </c>
      <c r="G4348" s="180">
        <v>97520</v>
      </c>
      <c r="H4348" s="21" t="s">
        <v>6242</v>
      </c>
      <c r="I4348" s="19" t="s">
        <v>15692</v>
      </c>
      <c r="J4348" s="19" t="s">
        <v>23</v>
      </c>
      <c r="K4348" s="20" t="s">
        <v>11524</v>
      </c>
      <c r="L4348" s="19" t="s">
        <v>25</v>
      </c>
    </row>
    <row r="4349" spans="1:12" x14ac:dyDescent="0.25">
      <c r="A4349" s="19" t="s">
        <v>4490</v>
      </c>
      <c r="B4349" s="19" t="s">
        <v>4491</v>
      </c>
      <c r="C4349" s="19" t="s">
        <v>3600</v>
      </c>
      <c r="D4349" s="19" t="s">
        <v>4798</v>
      </c>
      <c r="E4349" s="20" t="s">
        <v>21</v>
      </c>
      <c r="F4349" s="19" t="s">
        <v>21</v>
      </c>
      <c r="G4349" s="180">
        <v>97521</v>
      </c>
      <c r="H4349" s="21" t="s">
        <v>6243</v>
      </c>
      <c r="I4349" s="19" t="s">
        <v>15692</v>
      </c>
      <c r="J4349" s="19" t="s">
        <v>23</v>
      </c>
      <c r="K4349" s="20" t="s">
        <v>10368</v>
      </c>
      <c r="L4349" s="19" t="s">
        <v>25</v>
      </c>
    </row>
    <row r="4350" spans="1:12" x14ac:dyDescent="0.25">
      <c r="A4350" s="19" t="s">
        <v>4490</v>
      </c>
      <c r="B4350" s="19" t="s">
        <v>4491</v>
      </c>
      <c r="C4350" s="19" t="s">
        <v>3600</v>
      </c>
      <c r="D4350" s="19" t="s">
        <v>4798</v>
      </c>
      <c r="E4350" s="20" t="s">
        <v>21</v>
      </c>
      <c r="F4350" s="19" t="s">
        <v>21</v>
      </c>
      <c r="G4350" s="180">
        <v>97522</v>
      </c>
      <c r="H4350" s="21" t="s">
        <v>6245</v>
      </c>
      <c r="I4350" s="19" t="s">
        <v>15692</v>
      </c>
      <c r="J4350" s="19" t="s">
        <v>23</v>
      </c>
      <c r="K4350" s="20" t="s">
        <v>10368</v>
      </c>
      <c r="L4350" s="19" t="s">
        <v>25</v>
      </c>
    </row>
    <row r="4351" spans="1:12" x14ac:dyDescent="0.25">
      <c r="A4351" s="19" t="s">
        <v>4490</v>
      </c>
      <c r="B4351" s="19" t="s">
        <v>4491</v>
      </c>
      <c r="C4351" s="19" t="s">
        <v>3600</v>
      </c>
      <c r="D4351" s="19" t="s">
        <v>4798</v>
      </c>
      <c r="E4351" s="20" t="s">
        <v>21</v>
      </c>
      <c r="F4351" s="19" t="s">
        <v>21</v>
      </c>
      <c r="G4351" s="180">
        <v>97523</v>
      </c>
      <c r="H4351" s="21" t="s">
        <v>6246</v>
      </c>
      <c r="I4351" s="19" t="s">
        <v>15692</v>
      </c>
      <c r="J4351" s="19" t="s">
        <v>23</v>
      </c>
      <c r="K4351" s="20" t="s">
        <v>14682</v>
      </c>
      <c r="L4351" s="19" t="s">
        <v>25</v>
      </c>
    </row>
    <row r="4352" spans="1:12" x14ac:dyDescent="0.25">
      <c r="A4352" s="19" t="s">
        <v>4490</v>
      </c>
      <c r="B4352" s="19" t="s">
        <v>4491</v>
      </c>
      <c r="C4352" s="19" t="s">
        <v>3600</v>
      </c>
      <c r="D4352" s="19" t="s">
        <v>4798</v>
      </c>
      <c r="E4352" s="20" t="s">
        <v>21</v>
      </c>
      <c r="F4352" s="19" t="s">
        <v>21</v>
      </c>
      <c r="G4352" s="180">
        <v>97524</v>
      </c>
      <c r="H4352" s="21" t="s">
        <v>6248</v>
      </c>
      <c r="I4352" s="19" t="s">
        <v>15692</v>
      </c>
      <c r="J4352" s="19" t="s">
        <v>23</v>
      </c>
      <c r="K4352" s="20" t="s">
        <v>14683</v>
      </c>
      <c r="L4352" s="19" t="s">
        <v>25</v>
      </c>
    </row>
    <row r="4353" spans="1:12" x14ac:dyDescent="0.25">
      <c r="A4353" s="19" t="s">
        <v>4490</v>
      </c>
      <c r="B4353" s="19" t="s">
        <v>4491</v>
      </c>
      <c r="C4353" s="19" t="s">
        <v>3600</v>
      </c>
      <c r="D4353" s="19" t="s">
        <v>4798</v>
      </c>
      <c r="E4353" s="20" t="s">
        <v>21</v>
      </c>
      <c r="F4353" s="19" t="s">
        <v>21</v>
      </c>
      <c r="G4353" s="180">
        <v>97525</v>
      </c>
      <c r="H4353" s="21" t="s">
        <v>6250</v>
      </c>
      <c r="I4353" s="19" t="s">
        <v>15692</v>
      </c>
      <c r="J4353" s="19" t="s">
        <v>23</v>
      </c>
      <c r="K4353" s="20" t="s">
        <v>6148</v>
      </c>
      <c r="L4353" s="19" t="s">
        <v>25</v>
      </c>
    </row>
    <row r="4354" spans="1:12" x14ac:dyDescent="0.25">
      <c r="A4354" s="19" t="s">
        <v>4490</v>
      </c>
      <c r="B4354" s="19" t="s">
        <v>4491</v>
      </c>
      <c r="C4354" s="19" t="s">
        <v>3600</v>
      </c>
      <c r="D4354" s="19" t="s">
        <v>4798</v>
      </c>
      <c r="E4354" s="20" t="s">
        <v>21</v>
      </c>
      <c r="F4354" s="19" t="s">
        <v>21</v>
      </c>
      <c r="G4354" s="180">
        <v>97526</v>
      </c>
      <c r="H4354" s="21" t="s">
        <v>6251</v>
      </c>
      <c r="I4354" s="19" t="s">
        <v>15692</v>
      </c>
      <c r="J4354" s="19" t="s">
        <v>23</v>
      </c>
      <c r="K4354" s="20" t="s">
        <v>14684</v>
      </c>
      <c r="L4354" s="19" t="s">
        <v>25</v>
      </c>
    </row>
    <row r="4355" spans="1:12" x14ac:dyDescent="0.25">
      <c r="A4355" s="19" t="s">
        <v>4490</v>
      </c>
      <c r="B4355" s="19" t="s">
        <v>4491</v>
      </c>
      <c r="C4355" s="19" t="s">
        <v>3600</v>
      </c>
      <c r="D4355" s="19" t="s">
        <v>4798</v>
      </c>
      <c r="E4355" s="20" t="s">
        <v>21</v>
      </c>
      <c r="F4355" s="19" t="s">
        <v>21</v>
      </c>
      <c r="G4355" s="180">
        <v>97527</v>
      </c>
      <c r="H4355" s="21" t="s">
        <v>6252</v>
      </c>
      <c r="I4355" s="19" t="s">
        <v>15692</v>
      </c>
      <c r="J4355" s="19" t="s">
        <v>23</v>
      </c>
      <c r="K4355" s="20" t="s">
        <v>14685</v>
      </c>
      <c r="L4355" s="19" t="s">
        <v>25</v>
      </c>
    </row>
    <row r="4356" spans="1:12" x14ac:dyDescent="0.25">
      <c r="A4356" s="19" t="s">
        <v>4490</v>
      </c>
      <c r="B4356" s="19" t="s">
        <v>4491</v>
      </c>
      <c r="C4356" s="19" t="s">
        <v>3600</v>
      </c>
      <c r="D4356" s="19" t="s">
        <v>4798</v>
      </c>
      <c r="E4356" s="20" t="s">
        <v>21</v>
      </c>
      <c r="F4356" s="19" t="s">
        <v>21</v>
      </c>
      <c r="G4356" s="180">
        <v>97528</v>
      </c>
      <c r="H4356" s="21" t="s">
        <v>6253</v>
      </c>
      <c r="I4356" s="19" t="s">
        <v>15692</v>
      </c>
      <c r="J4356" s="19" t="s">
        <v>23</v>
      </c>
      <c r="K4356" s="20" t="s">
        <v>14686</v>
      </c>
      <c r="L4356" s="19" t="s">
        <v>25</v>
      </c>
    </row>
    <row r="4357" spans="1:12" x14ac:dyDescent="0.25">
      <c r="A4357" s="19" t="s">
        <v>4490</v>
      </c>
      <c r="B4357" s="19" t="s">
        <v>4491</v>
      </c>
      <c r="C4357" s="19" t="s">
        <v>3600</v>
      </c>
      <c r="D4357" s="19" t="s">
        <v>4798</v>
      </c>
      <c r="E4357" s="20" t="s">
        <v>21</v>
      </c>
      <c r="F4357" s="19" t="s">
        <v>21</v>
      </c>
      <c r="G4357" s="180">
        <v>97529</v>
      </c>
      <c r="H4357" s="21" t="s">
        <v>6254</v>
      </c>
      <c r="I4357" s="19" t="s">
        <v>15692</v>
      </c>
      <c r="J4357" s="19" t="s">
        <v>23</v>
      </c>
      <c r="K4357" s="20" t="s">
        <v>11837</v>
      </c>
      <c r="L4357" s="19" t="s">
        <v>25</v>
      </c>
    </row>
    <row r="4358" spans="1:12" x14ac:dyDescent="0.25">
      <c r="A4358" s="19" t="s">
        <v>4490</v>
      </c>
      <c r="B4358" s="19" t="s">
        <v>4491</v>
      </c>
      <c r="C4358" s="19" t="s">
        <v>3600</v>
      </c>
      <c r="D4358" s="19" t="s">
        <v>4798</v>
      </c>
      <c r="E4358" s="20" t="s">
        <v>21</v>
      </c>
      <c r="F4358" s="19" t="s">
        <v>21</v>
      </c>
      <c r="G4358" s="180">
        <v>97530</v>
      </c>
      <c r="H4358" s="21" t="s">
        <v>6255</v>
      </c>
      <c r="I4358" s="19" t="s">
        <v>15692</v>
      </c>
      <c r="J4358" s="19" t="s">
        <v>23</v>
      </c>
      <c r="K4358" s="20" t="s">
        <v>14687</v>
      </c>
      <c r="L4358" s="19" t="s">
        <v>25</v>
      </c>
    </row>
    <row r="4359" spans="1:12" x14ac:dyDescent="0.25">
      <c r="A4359" s="19" t="s">
        <v>4490</v>
      </c>
      <c r="B4359" s="19" t="s">
        <v>4491</v>
      </c>
      <c r="C4359" s="19" t="s">
        <v>3600</v>
      </c>
      <c r="D4359" s="19" t="s">
        <v>4798</v>
      </c>
      <c r="E4359" s="20" t="s">
        <v>21</v>
      </c>
      <c r="F4359" s="19" t="s">
        <v>21</v>
      </c>
      <c r="G4359" s="180">
        <v>97531</v>
      </c>
      <c r="H4359" s="21" t="s">
        <v>6256</v>
      </c>
      <c r="I4359" s="19" t="s">
        <v>15692</v>
      </c>
      <c r="J4359" s="19" t="s">
        <v>23</v>
      </c>
      <c r="K4359" s="20" t="s">
        <v>14688</v>
      </c>
      <c r="L4359" s="19" t="s">
        <v>25</v>
      </c>
    </row>
    <row r="4360" spans="1:12" x14ac:dyDescent="0.25">
      <c r="A4360" s="19" t="s">
        <v>4490</v>
      </c>
      <c r="B4360" s="19" t="s">
        <v>4491</v>
      </c>
      <c r="C4360" s="19" t="s">
        <v>3600</v>
      </c>
      <c r="D4360" s="19" t="s">
        <v>4798</v>
      </c>
      <c r="E4360" s="20" t="s">
        <v>21</v>
      </c>
      <c r="F4360" s="19" t="s">
        <v>21</v>
      </c>
      <c r="G4360" s="180">
        <v>97532</v>
      </c>
      <c r="H4360" s="21" t="s">
        <v>6257</v>
      </c>
      <c r="I4360" s="19" t="s">
        <v>15692</v>
      </c>
      <c r="J4360" s="19" t="s">
        <v>23</v>
      </c>
      <c r="K4360" s="20" t="s">
        <v>14689</v>
      </c>
      <c r="L4360" s="19" t="s">
        <v>25</v>
      </c>
    </row>
    <row r="4361" spans="1:12" x14ac:dyDescent="0.25">
      <c r="A4361" s="19" t="s">
        <v>4490</v>
      </c>
      <c r="B4361" s="19" t="s">
        <v>4491</v>
      </c>
      <c r="C4361" s="19" t="s">
        <v>3600</v>
      </c>
      <c r="D4361" s="19" t="s">
        <v>4798</v>
      </c>
      <c r="E4361" s="20" t="s">
        <v>21</v>
      </c>
      <c r="F4361" s="19" t="s">
        <v>21</v>
      </c>
      <c r="G4361" s="180">
        <v>97533</v>
      </c>
      <c r="H4361" s="21" t="s">
        <v>6258</v>
      </c>
      <c r="I4361" s="19" t="s">
        <v>15692</v>
      </c>
      <c r="J4361" s="19" t="s">
        <v>23</v>
      </c>
      <c r="K4361" s="20" t="s">
        <v>14172</v>
      </c>
      <c r="L4361" s="19" t="s">
        <v>25</v>
      </c>
    </row>
    <row r="4362" spans="1:12" x14ac:dyDescent="0.25">
      <c r="A4362" s="19" t="s">
        <v>4490</v>
      </c>
      <c r="B4362" s="19" t="s">
        <v>4491</v>
      </c>
      <c r="C4362" s="19" t="s">
        <v>3600</v>
      </c>
      <c r="D4362" s="19" t="s">
        <v>4798</v>
      </c>
      <c r="E4362" s="20" t="s">
        <v>21</v>
      </c>
      <c r="F4362" s="19" t="s">
        <v>21</v>
      </c>
      <c r="G4362" s="180">
        <v>97534</v>
      </c>
      <c r="H4362" s="21" t="s">
        <v>6259</v>
      </c>
      <c r="I4362" s="19" t="s">
        <v>15692</v>
      </c>
      <c r="J4362" s="19" t="s">
        <v>23</v>
      </c>
      <c r="K4362" s="20" t="s">
        <v>14690</v>
      </c>
      <c r="L4362" s="19" t="s">
        <v>25</v>
      </c>
    </row>
    <row r="4363" spans="1:12" x14ac:dyDescent="0.25">
      <c r="A4363" s="19" t="s">
        <v>4490</v>
      </c>
      <c r="B4363" s="19" t="s">
        <v>4491</v>
      </c>
      <c r="C4363" s="19" t="s">
        <v>3600</v>
      </c>
      <c r="D4363" s="19" t="s">
        <v>4798</v>
      </c>
      <c r="E4363" s="20" t="s">
        <v>21</v>
      </c>
      <c r="F4363" s="19" t="s">
        <v>21</v>
      </c>
      <c r="G4363" s="180">
        <v>97537</v>
      </c>
      <c r="H4363" s="21" t="s">
        <v>6260</v>
      </c>
      <c r="I4363" s="19" t="s">
        <v>15692</v>
      </c>
      <c r="J4363" s="19" t="s">
        <v>23</v>
      </c>
      <c r="K4363" s="20" t="s">
        <v>12188</v>
      </c>
      <c r="L4363" s="19" t="s">
        <v>25</v>
      </c>
    </row>
    <row r="4364" spans="1:12" x14ac:dyDescent="0.25">
      <c r="A4364" s="19" t="s">
        <v>4490</v>
      </c>
      <c r="B4364" s="19" t="s">
        <v>4491</v>
      </c>
      <c r="C4364" s="19" t="s">
        <v>3600</v>
      </c>
      <c r="D4364" s="19" t="s">
        <v>4798</v>
      </c>
      <c r="E4364" s="20" t="s">
        <v>21</v>
      </c>
      <c r="F4364" s="19" t="s">
        <v>21</v>
      </c>
      <c r="G4364" s="180">
        <v>97540</v>
      </c>
      <c r="H4364" s="21" t="s">
        <v>6261</v>
      </c>
      <c r="I4364" s="19" t="s">
        <v>15692</v>
      </c>
      <c r="J4364" s="19" t="s">
        <v>23</v>
      </c>
      <c r="K4364" s="20" t="s">
        <v>8896</v>
      </c>
      <c r="L4364" s="19" t="s">
        <v>25</v>
      </c>
    </row>
    <row r="4365" spans="1:12" x14ac:dyDescent="0.25">
      <c r="A4365" s="19" t="s">
        <v>4490</v>
      </c>
      <c r="B4365" s="19" t="s">
        <v>4491</v>
      </c>
      <c r="C4365" s="19" t="s">
        <v>3600</v>
      </c>
      <c r="D4365" s="19" t="s">
        <v>4798</v>
      </c>
      <c r="E4365" s="20" t="s">
        <v>21</v>
      </c>
      <c r="F4365" s="19" t="s">
        <v>21</v>
      </c>
      <c r="G4365" s="180">
        <v>97541</v>
      </c>
      <c r="H4365" s="21" t="s">
        <v>6263</v>
      </c>
      <c r="I4365" s="19" t="s">
        <v>15692</v>
      </c>
      <c r="J4365" s="19" t="s">
        <v>23</v>
      </c>
      <c r="K4365" s="20" t="s">
        <v>2825</v>
      </c>
      <c r="L4365" s="19" t="s">
        <v>25</v>
      </c>
    </row>
    <row r="4366" spans="1:12" x14ac:dyDescent="0.25">
      <c r="A4366" s="19" t="s">
        <v>4490</v>
      </c>
      <c r="B4366" s="19" t="s">
        <v>4491</v>
      </c>
      <c r="C4366" s="19" t="s">
        <v>3600</v>
      </c>
      <c r="D4366" s="19" t="s">
        <v>4798</v>
      </c>
      <c r="E4366" s="20" t="s">
        <v>21</v>
      </c>
      <c r="F4366" s="19" t="s">
        <v>21</v>
      </c>
      <c r="G4366" s="180">
        <v>97543</v>
      </c>
      <c r="H4366" s="21" t="s">
        <v>6264</v>
      </c>
      <c r="I4366" s="19" t="s">
        <v>15692</v>
      </c>
      <c r="J4366" s="19" t="s">
        <v>23</v>
      </c>
      <c r="K4366" s="20" t="s">
        <v>14691</v>
      </c>
      <c r="L4366" s="19" t="s">
        <v>25</v>
      </c>
    </row>
    <row r="4367" spans="1:12" x14ac:dyDescent="0.25">
      <c r="A4367" s="19" t="s">
        <v>4490</v>
      </c>
      <c r="B4367" s="19" t="s">
        <v>4491</v>
      </c>
      <c r="C4367" s="19" t="s">
        <v>3600</v>
      </c>
      <c r="D4367" s="19" t="s">
        <v>4798</v>
      </c>
      <c r="E4367" s="20" t="s">
        <v>21</v>
      </c>
      <c r="F4367" s="19" t="s">
        <v>21</v>
      </c>
      <c r="G4367" s="180">
        <v>97544</v>
      </c>
      <c r="H4367" s="21" t="s">
        <v>6266</v>
      </c>
      <c r="I4367" s="19" t="s">
        <v>15692</v>
      </c>
      <c r="J4367" s="19" t="s">
        <v>23</v>
      </c>
      <c r="K4367" s="20" t="s">
        <v>13911</v>
      </c>
      <c r="L4367" s="19" t="s">
        <v>25</v>
      </c>
    </row>
    <row r="4368" spans="1:12" x14ac:dyDescent="0.25">
      <c r="A4368" s="19" t="s">
        <v>4490</v>
      </c>
      <c r="B4368" s="19" t="s">
        <v>4491</v>
      </c>
      <c r="C4368" s="19" t="s">
        <v>3600</v>
      </c>
      <c r="D4368" s="19" t="s">
        <v>4798</v>
      </c>
      <c r="E4368" s="20" t="s">
        <v>21</v>
      </c>
      <c r="F4368" s="19" t="s">
        <v>21</v>
      </c>
      <c r="G4368" s="180">
        <v>97546</v>
      </c>
      <c r="H4368" s="21" t="s">
        <v>6268</v>
      </c>
      <c r="I4368" s="19" t="s">
        <v>15692</v>
      </c>
      <c r="J4368" s="19" t="s">
        <v>23</v>
      </c>
      <c r="K4368" s="20" t="s">
        <v>43</v>
      </c>
      <c r="L4368" s="19" t="s">
        <v>25</v>
      </c>
    </row>
    <row r="4369" spans="1:12" x14ac:dyDescent="0.25">
      <c r="A4369" s="19" t="s">
        <v>4490</v>
      </c>
      <c r="B4369" s="19" t="s">
        <v>4491</v>
      </c>
      <c r="C4369" s="19" t="s">
        <v>3600</v>
      </c>
      <c r="D4369" s="19" t="s">
        <v>4798</v>
      </c>
      <c r="E4369" s="20" t="s">
        <v>21</v>
      </c>
      <c r="F4369" s="19" t="s">
        <v>21</v>
      </c>
      <c r="G4369" s="180">
        <v>97547</v>
      </c>
      <c r="H4369" s="21" t="s">
        <v>6269</v>
      </c>
      <c r="I4369" s="19" t="s">
        <v>15692</v>
      </c>
      <c r="J4369" s="19" t="s">
        <v>23</v>
      </c>
      <c r="K4369" s="20" t="s">
        <v>43</v>
      </c>
      <c r="L4369" s="19" t="s">
        <v>25</v>
      </c>
    </row>
    <row r="4370" spans="1:12" x14ac:dyDescent="0.25">
      <c r="A4370" s="19" t="s">
        <v>4490</v>
      </c>
      <c r="B4370" s="19" t="s">
        <v>4491</v>
      </c>
      <c r="C4370" s="19" t="s">
        <v>3600</v>
      </c>
      <c r="D4370" s="19" t="s">
        <v>4798</v>
      </c>
      <c r="E4370" s="20" t="s">
        <v>21</v>
      </c>
      <c r="F4370" s="19" t="s">
        <v>21</v>
      </c>
      <c r="G4370" s="180">
        <v>97548</v>
      </c>
      <c r="H4370" s="21" t="s">
        <v>6270</v>
      </c>
      <c r="I4370" s="19" t="s">
        <v>15692</v>
      </c>
      <c r="J4370" s="19" t="s">
        <v>23</v>
      </c>
      <c r="K4370" s="20" t="s">
        <v>14692</v>
      </c>
      <c r="L4370" s="19" t="s">
        <v>25</v>
      </c>
    </row>
    <row r="4371" spans="1:12" x14ac:dyDescent="0.25">
      <c r="A4371" s="19" t="s">
        <v>4490</v>
      </c>
      <c r="B4371" s="19" t="s">
        <v>4491</v>
      </c>
      <c r="C4371" s="19" t="s">
        <v>3600</v>
      </c>
      <c r="D4371" s="19" t="s">
        <v>4798</v>
      </c>
      <c r="E4371" s="20" t="s">
        <v>21</v>
      </c>
      <c r="F4371" s="19" t="s">
        <v>21</v>
      </c>
      <c r="G4371" s="180">
        <v>97549</v>
      </c>
      <c r="H4371" s="21" t="s">
        <v>6271</v>
      </c>
      <c r="I4371" s="19" t="s">
        <v>15692</v>
      </c>
      <c r="J4371" s="19" t="s">
        <v>23</v>
      </c>
      <c r="K4371" s="20" t="s">
        <v>14692</v>
      </c>
      <c r="L4371" s="19" t="s">
        <v>25</v>
      </c>
    </row>
    <row r="4372" spans="1:12" x14ac:dyDescent="0.25">
      <c r="A4372" s="19" t="s">
        <v>4490</v>
      </c>
      <c r="B4372" s="19" t="s">
        <v>4491</v>
      </c>
      <c r="C4372" s="19" t="s">
        <v>3600</v>
      </c>
      <c r="D4372" s="19" t="s">
        <v>4798</v>
      </c>
      <c r="E4372" s="20" t="s">
        <v>21</v>
      </c>
      <c r="F4372" s="19" t="s">
        <v>21</v>
      </c>
      <c r="G4372" s="180">
        <v>97550</v>
      </c>
      <c r="H4372" s="21" t="s">
        <v>6272</v>
      </c>
      <c r="I4372" s="19" t="s">
        <v>15692</v>
      </c>
      <c r="J4372" s="19" t="s">
        <v>23</v>
      </c>
      <c r="K4372" s="20" t="s">
        <v>12012</v>
      </c>
      <c r="L4372" s="19" t="s">
        <v>25</v>
      </c>
    </row>
    <row r="4373" spans="1:12" x14ac:dyDescent="0.25">
      <c r="A4373" s="19" t="s">
        <v>4490</v>
      </c>
      <c r="B4373" s="19" t="s">
        <v>4491</v>
      </c>
      <c r="C4373" s="19" t="s">
        <v>3600</v>
      </c>
      <c r="D4373" s="19" t="s">
        <v>4798</v>
      </c>
      <c r="E4373" s="20" t="s">
        <v>21</v>
      </c>
      <c r="F4373" s="19" t="s">
        <v>21</v>
      </c>
      <c r="G4373" s="180">
        <v>97551</v>
      </c>
      <c r="H4373" s="21" t="s">
        <v>6273</v>
      </c>
      <c r="I4373" s="19" t="s">
        <v>15692</v>
      </c>
      <c r="J4373" s="19" t="s">
        <v>23</v>
      </c>
      <c r="K4373" s="20" t="s">
        <v>12012</v>
      </c>
      <c r="L4373" s="19" t="s">
        <v>25</v>
      </c>
    </row>
    <row r="4374" spans="1:12" x14ac:dyDescent="0.25">
      <c r="A4374" s="19" t="s">
        <v>4490</v>
      </c>
      <c r="B4374" s="19" t="s">
        <v>4491</v>
      </c>
      <c r="C4374" s="19" t="s">
        <v>3600</v>
      </c>
      <c r="D4374" s="19" t="s">
        <v>4798</v>
      </c>
      <c r="E4374" s="20" t="s">
        <v>21</v>
      </c>
      <c r="F4374" s="19" t="s">
        <v>21</v>
      </c>
      <c r="G4374" s="180">
        <v>97552</v>
      </c>
      <c r="H4374" s="21" t="s">
        <v>6274</v>
      </c>
      <c r="I4374" s="19" t="s">
        <v>15692</v>
      </c>
      <c r="J4374" s="19" t="s">
        <v>23</v>
      </c>
      <c r="K4374" s="20" t="s">
        <v>14693</v>
      </c>
      <c r="L4374" s="19" t="s">
        <v>25</v>
      </c>
    </row>
    <row r="4375" spans="1:12" x14ac:dyDescent="0.25">
      <c r="A4375" s="19" t="s">
        <v>4490</v>
      </c>
      <c r="B4375" s="19" t="s">
        <v>4491</v>
      </c>
      <c r="C4375" s="19" t="s">
        <v>3600</v>
      </c>
      <c r="D4375" s="19" t="s">
        <v>4798</v>
      </c>
      <c r="E4375" s="20" t="s">
        <v>21</v>
      </c>
      <c r="F4375" s="19" t="s">
        <v>21</v>
      </c>
      <c r="G4375" s="180">
        <v>97553</v>
      </c>
      <c r="H4375" s="21" t="s">
        <v>6276</v>
      </c>
      <c r="I4375" s="19" t="s">
        <v>15692</v>
      </c>
      <c r="J4375" s="19" t="s">
        <v>23</v>
      </c>
      <c r="K4375" s="20" t="s">
        <v>13819</v>
      </c>
      <c r="L4375" s="19" t="s">
        <v>25</v>
      </c>
    </row>
    <row r="4376" spans="1:12" x14ac:dyDescent="0.25">
      <c r="A4376" s="19" t="s">
        <v>4490</v>
      </c>
      <c r="B4376" s="19" t="s">
        <v>4491</v>
      </c>
      <c r="C4376" s="19" t="s">
        <v>3600</v>
      </c>
      <c r="D4376" s="19" t="s">
        <v>4798</v>
      </c>
      <c r="E4376" s="20" t="s">
        <v>21</v>
      </c>
      <c r="F4376" s="19" t="s">
        <v>21</v>
      </c>
      <c r="G4376" s="180">
        <v>97554</v>
      </c>
      <c r="H4376" s="21" t="s">
        <v>6277</v>
      </c>
      <c r="I4376" s="19" t="s">
        <v>15692</v>
      </c>
      <c r="J4376" s="19" t="s">
        <v>23</v>
      </c>
      <c r="K4376" s="20" t="s">
        <v>14694</v>
      </c>
      <c r="L4376" s="19" t="s">
        <v>25</v>
      </c>
    </row>
    <row r="4377" spans="1:12" x14ac:dyDescent="0.25">
      <c r="A4377" s="19" t="s">
        <v>4490</v>
      </c>
      <c r="B4377" s="19" t="s">
        <v>4491</v>
      </c>
      <c r="C4377" s="19" t="s">
        <v>3600</v>
      </c>
      <c r="D4377" s="19" t="s">
        <v>4798</v>
      </c>
      <c r="E4377" s="20" t="s">
        <v>21</v>
      </c>
      <c r="F4377" s="19" t="s">
        <v>21</v>
      </c>
      <c r="G4377" s="180">
        <v>98602</v>
      </c>
      <c r="H4377" s="21" t="s">
        <v>6278</v>
      </c>
      <c r="I4377" s="19" t="s">
        <v>15692</v>
      </c>
      <c r="J4377" s="19" t="s">
        <v>9283</v>
      </c>
      <c r="K4377" s="20" t="s">
        <v>9711</v>
      </c>
      <c r="L4377" s="19" t="s">
        <v>25</v>
      </c>
    </row>
    <row r="4378" spans="1:12" x14ac:dyDescent="0.25">
      <c r="A4378" s="19" t="s">
        <v>4490</v>
      </c>
      <c r="B4378" s="19" t="s">
        <v>4491</v>
      </c>
      <c r="C4378" s="19" t="s">
        <v>6280</v>
      </c>
      <c r="D4378" s="19" t="s">
        <v>6281</v>
      </c>
      <c r="E4378" s="20" t="s">
        <v>21</v>
      </c>
      <c r="F4378" s="19" t="s">
        <v>21</v>
      </c>
      <c r="G4378" s="180">
        <v>6171</v>
      </c>
      <c r="H4378" s="21" t="s">
        <v>6282</v>
      </c>
      <c r="I4378" s="19" t="s">
        <v>15692</v>
      </c>
      <c r="J4378" s="19" t="s">
        <v>23</v>
      </c>
      <c r="K4378" s="20" t="s">
        <v>5336</v>
      </c>
      <c r="L4378" s="19" t="s">
        <v>25</v>
      </c>
    </row>
    <row r="4379" spans="1:12" x14ac:dyDescent="0.25">
      <c r="A4379" s="19" t="s">
        <v>4490</v>
      </c>
      <c r="B4379" s="19" t="s">
        <v>4491</v>
      </c>
      <c r="C4379" s="19" t="s">
        <v>6280</v>
      </c>
      <c r="D4379" s="19" t="s">
        <v>6281</v>
      </c>
      <c r="E4379" s="20" t="s">
        <v>21</v>
      </c>
      <c r="F4379" s="19" t="s">
        <v>21</v>
      </c>
      <c r="G4379" s="180">
        <v>88503</v>
      </c>
      <c r="H4379" s="21" t="s">
        <v>6284</v>
      </c>
      <c r="I4379" s="19" t="s">
        <v>15692</v>
      </c>
      <c r="J4379" s="19" t="s">
        <v>23</v>
      </c>
      <c r="K4379" s="20" t="s">
        <v>14695</v>
      </c>
      <c r="L4379" s="19" t="s">
        <v>25</v>
      </c>
    </row>
    <row r="4380" spans="1:12" x14ac:dyDescent="0.25">
      <c r="A4380" s="19" t="s">
        <v>4490</v>
      </c>
      <c r="B4380" s="19" t="s">
        <v>4491</v>
      </c>
      <c r="C4380" s="19" t="s">
        <v>6280</v>
      </c>
      <c r="D4380" s="19" t="s">
        <v>6281</v>
      </c>
      <c r="E4380" s="20" t="s">
        <v>21</v>
      </c>
      <c r="F4380" s="19" t="s">
        <v>21</v>
      </c>
      <c r="G4380" s="180">
        <v>88504</v>
      </c>
      <c r="H4380" s="21" t="s">
        <v>6285</v>
      </c>
      <c r="I4380" s="19" t="s">
        <v>15692</v>
      </c>
      <c r="J4380" s="19" t="s">
        <v>23</v>
      </c>
      <c r="K4380" s="20" t="s">
        <v>14696</v>
      </c>
      <c r="L4380" s="19" t="s">
        <v>25</v>
      </c>
    </row>
    <row r="4381" spans="1:12" x14ac:dyDescent="0.25">
      <c r="A4381" s="19" t="s">
        <v>4490</v>
      </c>
      <c r="B4381" s="19" t="s">
        <v>4491</v>
      </c>
      <c r="C4381" s="19" t="s">
        <v>6280</v>
      </c>
      <c r="D4381" s="19" t="s">
        <v>6281</v>
      </c>
      <c r="E4381" s="20" t="s">
        <v>21</v>
      </c>
      <c r="F4381" s="19" t="s">
        <v>21</v>
      </c>
      <c r="G4381" s="180">
        <v>97900</v>
      </c>
      <c r="H4381" s="21" t="s">
        <v>6286</v>
      </c>
      <c r="I4381" s="19" t="s">
        <v>15692</v>
      </c>
      <c r="J4381" s="19" t="s">
        <v>9283</v>
      </c>
      <c r="K4381" s="20" t="s">
        <v>14697</v>
      </c>
      <c r="L4381" s="19" t="s">
        <v>25</v>
      </c>
    </row>
    <row r="4382" spans="1:12" x14ac:dyDescent="0.25">
      <c r="A4382" s="19" t="s">
        <v>4490</v>
      </c>
      <c r="B4382" s="19" t="s">
        <v>4491</v>
      </c>
      <c r="C4382" s="19" t="s">
        <v>6280</v>
      </c>
      <c r="D4382" s="19" t="s">
        <v>6281</v>
      </c>
      <c r="E4382" s="20" t="s">
        <v>21</v>
      </c>
      <c r="F4382" s="19" t="s">
        <v>21</v>
      </c>
      <c r="G4382" s="180">
        <v>97901</v>
      </c>
      <c r="H4382" s="21" t="s">
        <v>6287</v>
      </c>
      <c r="I4382" s="19" t="s">
        <v>15692</v>
      </c>
      <c r="J4382" s="19" t="s">
        <v>9283</v>
      </c>
      <c r="K4382" s="20" t="s">
        <v>14698</v>
      </c>
      <c r="L4382" s="19" t="s">
        <v>25</v>
      </c>
    </row>
    <row r="4383" spans="1:12" x14ac:dyDescent="0.25">
      <c r="A4383" s="19" t="s">
        <v>4490</v>
      </c>
      <c r="B4383" s="19" t="s">
        <v>4491</v>
      </c>
      <c r="C4383" s="19" t="s">
        <v>6280</v>
      </c>
      <c r="D4383" s="19" t="s">
        <v>6281</v>
      </c>
      <c r="E4383" s="20" t="s">
        <v>21</v>
      </c>
      <c r="F4383" s="19" t="s">
        <v>21</v>
      </c>
      <c r="G4383" s="180">
        <v>97902</v>
      </c>
      <c r="H4383" s="21" t="s">
        <v>6288</v>
      </c>
      <c r="I4383" s="19" t="s">
        <v>15692</v>
      </c>
      <c r="J4383" s="19" t="s">
        <v>9283</v>
      </c>
      <c r="K4383" s="20" t="s">
        <v>14699</v>
      </c>
      <c r="L4383" s="19" t="s">
        <v>25</v>
      </c>
    </row>
    <row r="4384" spans="1:12" x14ac:dyDescent="0.25">
      <c r="A4384" s="19" t="s">
        <v>4490</v>
      </c>
      <c r="B4384" s="19" t="s">
        <v>4491</v>
      </c>
      <c r="C4384" s="19" t="s">
        <v>6280</v>
      </c>
      <c r="D4384" s="19" t="s">
        <v>6281</v>
      </c>
      <c r="E4384" s="20" t="s">
        <v>21</v>
      </c>
      <c r="F4384" s="19" t="s">
        <v>21</v>
      </c>
      <c r="G4384" s="180">
        <v>97903</v>
      </c>
      <c r="H4384" s="21" t="s">
        <v>6289</v>
      </c>
      <c r="I4384" s="19" t="s">
        <v>15692</v>
      </c>
      <c r="J4384" s="19" t="s">
        <v>9283</v>
      </c>
      <c r="K4384" s="20" t="s">
        <v>14700</v>
      </c>
      <c r="L4384" s="19" t="s">
        <v>25</v>
      </c>
    </row>
    <row r="4385" spans="1:12" x14ac:dyDescent="0.25">
      <c r="A4385" s="19" t="s">
        <v>4490</v>
      </c>
      <c r="B4385" s="19" t="s">
        <v>4491</v>
      </c>
      <c r="C4385" s="19" t="s">
        <v>6280</v>
      </c>
      <c r="D4385" s="19" t="s">
        <v>6281</v>
      </c>
      <c r="E4385" s="20" t="s">
        <v>21</v>
      </c>
      <c r="F4385" s="19" t="s">
        <v>21</v>
      </c>
      <c r="G4385" s="180">
        <v>97904</v>
      </c>
      <c r="H4385" s="21" t="s">
        <v>6290</v>
      </c>
      <c r="I4385" s="19" t="s">
        <v>15692</v>
      </c>
      <c r="J4385" s="19" t="s">
        <v>9283</v>
      </c>
      <c r="K4385" s="20" t="s">
        <v>14701</v>
      </c>
      <c r="L4385" s="19" t="s">
        <v>25</v>
      </c>
    </row>
    <row r="4386" spans="1:12" x14ac:dyDescent="0.25">
      <c r="A4386" s="19" t="s">
        <v>4490</v>
      </c>
      <c r="B4386" s="19" t="s">
        <v>4491</v>
      </c>
      <c r="C4386" s="19" t="s">
        <v>6280</v>
      </c>
      <c r="D4386" s="19" t="s">
        <v>6281</v>
      </c>
      <c r="E4386" s="20" t="s">
        <v>21</v>
      </c>
      <c r="F4386" s="19" t="s">
        <v>21</v>
      </c>
      <c r="G4386" s="180">
        <v>97905</v>
      </c>
      <c r="H4386" s="21" t="s">
        <v>6291</v>
      </c>
      <c r="I4386" s="19" t="s">
        <v>15692</v>
      </c>
      <c r="J4386" s="19" t="s">
        <v>9283</v>
      </c>
      <c r="K4386" s="20" t="s">
        <v>14702</v>
      </c>
      <c r="L4386" s="19" t="s">
        <v>25</v>
      </c>
    </row>
    <row r="4387" spans="1:12" x14ac:dyDescent="0.25">
      <c r="A4387" s="19" t="s">
        <v>4490</v>
      </c>
      <c r="B4387" s="19" t="s">
        <v>4491</v>
      </c>
      <c r="C4387" s="19" t="s">
        <v>6280</v>
      </c>
      <c r="D4387" s="19" t="s">
        <v>6281</v>
      </c>
      <c r="E4387" s="20" t="s">
        <v>21</v>
      </c>
      <c r="F4387" s="19" t="s">
        <v>21</v>
      </c>
      <c r="G4387" s="180">
        <v>97906</v>
      </c>
      <c r="H4387" s="21" t="s">
        <v>6292</v>
      </c>
      <c r="I4387" s="19" t="s">
        <v>15692</v>
      </c>
      <c r="J4387" s="19" t="s">
        <v>9283</v>
      </c>
      <c r="K4387" s="20" t="s">
        <v>14703</v>
      </c>
      <c r="L4387" s="19" t="s">
        <v>25</v>
      </c>
    </row>
    <row r="4388" spans="1:12" x14ac:dyDescent="0.25">
      <c r="A4388" s="19" t="s">
        <v>4490</v>
      </c>
      <c r="B4388" s="19" t="s">
        <v>4491</v>
      </c>
      <c r="C4388" s="19" t="s">
        <v>6280</v>
      </c>
      <c r="D4388" s="19" t="s">
        <v>6281</v>
      </c>
      <c r="E4388" s="20" t="s">
        <v>21</v>
      </c>
      <c r="F4388" s="19" t="s">
        <v>21</v>
      </c>
      <c r="G4388" s="180">
        <v>97907</v>
      </c>
      <c r="H4388" s="21" t="s">
        <v>6293</v>
      </c>
      <c r="I4388" s="19" t="s">
        <v>15692</v>
      </c>
      <c r="J4388" s="19" t="s">
        <v>9283</v>
      </c>
      <c r="K4388" s="20" t="s">
        <v>14704</v>
      </c>
      <c r="L4388" s="19" t="s">
        <v>25</v>
      </c>
    </row>
    <row r="4389" spans="1:12" x14ac:dyDescent="0.25">
      <c r="A4389" s="19" t="s">
        <v>4490</v>
      </c>
      <c r="B4389" s="19" t="s">
        <v>4491</v>
      </c>
      <c r="C4389" s="19" t="s">
        <v>6280</v>
      </c>
      <c r="D4389" s="19" t="s">
        <v>6281</v>
      </c>
      <c r="E4389" s="20" t="s">
        <v>21</v>
      </c>
      <c r="F4389" s="19" t="s">
        <v>21</v>
      </c>
      <c r="G4389" s="180">
        <v>97908</v>
      </c>
      <c r="H4389" s="21" t="s">
        <v>6294</v>
      </c>
      <c r="I4389" s="19" t="s">
        <v>15692</v>
      </c>
      <c r="J4389" s="19" t="s">
        <v>9283</v>
      </c>
      <c r="K4389" s="20" t="s">
        <v>14705</v>
      </c>
      <c r="L4389" s="19" t="s">
        <v>25</v>
      </c>
    </row>
    <row r="4390" spans="1:12" x14ac:dyDescent="0.25">
      <c r="A4390" s="19" t="s">
        <v>4490</v>
      </c>
      <c r="B4390" s="19" t="s">
        <v>4491</v>
      </c>
      <c r="C4390" s="19" t="s">
        <v>6280</v>
      </c>
      <c r="D4390" s="19" t="s">
        <v>6281</v>
      </c>
      <c r="E4390" s="20" t="s">
        <v>21</v>
      </c>
      <c r="F4390" s="19" t="s">
        <v>21</v>
      </c>
      <c r="G4390" s="180">
        <v>98102</v>
      </c>
      <c r="H4390" s="21" t="s">
        <v>6295</v>
      </c>
      <c r="I4390" s="19" t="s">
        <v>15692</v>
      </c>
      <c r="J4390" s="19" t="s">
        <v>9283</v>
      </c>
      <c r="K4390" s="20" t="s">
        <v>12004</v>
      </c>
      <c r="L4390" s="19" t="s">
        <v>25</v>
      </c>
    </row>
    <row r="4391" spans="1:12" x14ac:dyDescent="0.25">
      <c r="A4391" s="19" t="s">
        <v>4490</v>
      </c>
      <c r="B4391" s="19" t="s">
        <v>4491</v>
      </c>
      <c r="C4391" s="19" t="s">
        <v>6280</v>
      </c>
      <c r="D4391" s="19" t="s">
        <v>6281</v>
      </c>
      <c r="E4391" s="20" t="s">
        <v>21</v>
      </c>
      <c r="F4391" s="19" t="s">
        <v>21</v>
      </c>
      <c r="G4391" s="180">
        <v>98104</v>
      </c>
      <c r="H4391" s="21" t="s">
        <v>6296</v>
      </c>
      <c r="I4391" s="19" t="s">
        <v>15692</v>
      </c>
      <c r="J4391" s="19" t="s">
        <v>9283</v>
      </c>
      <c r="K4391" s="20" t="s">
        <v>14706</v>
      </c>
      <c r="L4391" s="19" t="s">
        <v>25</v>
      </c>
    </row>
    <row r="4392" spans="1:12" x14ac:dyDescent="0.25">
      <c r="A4392" s="19" t="s">
        <v>4490</v>
      </c>
      <c r="B4392" s="19" t="s">
        <v>4491</v>
      </c>
      <c r="C4392" s="19" t="s">
        <v>6280</v>
      </c>
      <c r="D4392" s="19" t="s">
        <v>6281</v>
      </c>
      <c r="E4392" s="20" t="s">
        <v>21</v>
      </c>
      <c r="F4392" s="19" t="s">
        <v>21</v>
      </c>
      <c r="G4392" s="180">
        <v>98105</v>
      </c>
      <c r="H4392" s="21" t="s">
        <v>6297</v>
      </c>
      <c r="I4392" s="19" t="s">
        <v>15692</v>
      </c>
      <c r="J4392" s="19" t="s">
        <v>9283</v>
      </c>
      <c r="K4392" s="20" t="s">
        <v>14707</v>
      </c>
      <c r="L4392" s="19" t="s">
        <v>25</v>
      </c>
    </row>
    <row r="4393" spans="1:12" ht="27" x14ac:dyDescent="0.25">
      <c r="A4393" s="19" t="s">
        <v>4490</v>
      </c>
      <c r="B4393" s="19" t="s">
        <v>4491</v>
      </c>
      <c r="C4393" s="19" t="s">
        <v>6280</v>
      </c>
      <c r="D4393" s="19" t="s">
        <v>6281</v>
      </c>
      <c r="E4393" s="20" t="s">
        <v>21</v>
      </c>
      <c r="F4393" s="19" t="s">
        <v>21</v>
      </c>
      <c r="G4393" s="180">
        <v>98106</v>
      </c>
      <c r="H4393" s="21" t="s">
        <v>6298</v>
      </c>
      <c r="I4393" s="19" t="s">
        <v>15692</v>
      </c>
      <c r="J4393" s="19" t="s">
        <v>9283</v>
      </c>
      <c r="K4393" s="20" t="s">
        <v>14708</v>
      </c>
      <c r="L4393" s="19" t="s">
        <v>25</v>
      </c>
    </row>
    <row r="4394" spans="1:12" x14ac:dyDescent="0.25">
      <c r="A4394" s="19" t="s">
        <v>4490</v>
      </c>
      <c r="B4394" s="19" t="s">
        <v>4491</v>
      </c>
      <c r="C4394" s="19" t="s">
        <v>6280</v>
      </c>
      <c r="D4394" s="19" t="s">
        <v>6281</v>
      </c>
      <c r="E4394" s="20" t="s">
        <v>21</v>
      </c>
      <c r="F4394" s="19" t="s">
        <v>21</v>
      </c>
      <c r="G4394" s="180">
        <v>98107</v>
      </c>
      <c r="H4394" s="21" t="s">
        <v>6299</v>
      </c>
      <c r="I4394" s="19" t="s">
        <v>15692</v>
      </c>
      <c r="J4394" s="19" t="s">
        <v>9283</v>
      </c>
      <c r="K4394" s="20" t="s">
        <v>14709</v>
      </c>
      <c r="L4394" s="19" t="s">
        <v>25</v>
      </c>
    </row>
    <row r="4395" spans="1:12" x14ac:dyDescent="0.25">
      <c r="A4395" s="19" t="s">
        <v>4490</v>
      </c>
      <c r="B4395" s="19" t="s">
        <v>4491</v>
      </c>
      <c r="C4395" s="19" t="s">
        <v>6280</v>
      </c>
      <c r="D4395" s="19" t="s">
        <v>6281</v>
      </c>
      <c r="E4395" s="20" t="s">
        <v>21</v>
      </c>
      <c r="F4395" s="19" t="s">
        <v>21</v>
      </c>
      <c r="G4395" s="180">
        <v>98108</v>
      </c>
      <c r="H4395" s="21" t="s">
        <v>6300</v>
      </c>
      <c r="I4395" s="19" t="s">
        <v>15692</v>
      </c>
      <c r="J4395" s="19" t="s">
        <v>9283</v>
      </c>
      <c r="K4395" s="20" t="s">
        <v>14710</v>
      </c>
      <c r="L4395" s="19" t="s">
        <v>25</v>
      </c>
    </row>
    <row r="4396" spans="1:12" x14ac:dyDescent="0.25">
      <c r="A4396" s="19" t="s">
        <v>4490</v>
      </c>
      <c r="B4396" s="19" t="s">
        <v>4491</v>
      </c>
      <c r="C4396" s="19" t="s">
        <v>6280</v>
      </c>
      <c r="D4396" s="19" t="s">
        <v>6281</v>
      </c>
      <c r="E4396" s="20" t="s">
        <v>21</v>
      </c>
      <c r="F4396" s="19" t="s">
        <v>21</v>
      </c>
      <c r="G4396" s="180">
        <v>99250</v>
      </c>
      <c r="H4396" s="21" t="s">
        <v>6301</v>
      </c>
      <c r="I4396" s="19" t="s">
        <v>15692</v>
      </c>
      <c r="J4396" s="19" t="s">
        <v>9283</v>
      </c>
      <c r="K4396" s="20" t="s">
        <v>14711</v>
      </c>
      <c r="L4396" s="19" t="s">
        <v>25</v>
      </c>
    </row>
    <row r="4397" spans="1:12" x14ac:dyDescent="0.25">
      <c r="A4397" s="19" t="s">
        <v>4490</v>
      </c>
      <c r="B4397" s="19" t="s">
        <v>4491</v>
      </c>
      <c r="C4397" s="19" t="s">
        <v>6280</v>
      </c>
      <c r="D4397" s="19" t="s">
        <v>6281</v>
      </c>
      <c r="E4397" s="20" t="s">
        <v>21</v>
      </c>
      <c r="F4397" s="19" t="s">
        <v>21</v>
      </c>
      <c r="G4397" s="180">
        <v>99251</v>
      </c>
      <c r="H4397" s="21" t="s">
        <v>6302</v>
      </c>
      <c r="I4397" s="19" t="s">
        <v>15692</v>
      </c>
      <c r="J4397" s="19" t="s">
        <v>9283</v>
      </c>
      <c r="K4397" s="20" t="s">
        <v>14712</v>
      </c>
      <c r="L4397" s="19" t="s">
        <v>25</v>
      </c>
    </row>
    <row r="4398" spans="1:12" x14ac:dyDescent="0.25">
      <c r="A4398" s="19" t="s">
        <v>4490</v>
      </c>
      <c r="B4398" s="19" t="s">
        <v>4491</v>
      </c>
      <c r="C4398" s="19" t="s">
        <v>6280</v>
      </c>
      <c r="D4398" s="19" t="s">
        <v>6281</v>
      </c>
      <c r="E4398" s="20" t="s">
        <v>21</v>
      </c>
      <c r="F4398" s="19" t="s">
        <v>21</v>
      </c>
      <c r="G4398" s="180">
        <v>99253</v>
      </c>
      <c r="H4398" s="21" t="s">
        <v>6303</v>
      </c>
      <c r="I4398" s="19" t="s">
        <v>15692</v>
      </c>
      <c r="J4398" s="19" t="s">
        <v>9283</v>
      </c>
      <c r="K4398" s="20" t="s">
        <v>3410</v>
      </c>
      <c r="L4398" s="19" t="s">
        <v>25</v>
      </c>
    </row>
    <row r="4399" spans="1:12" x14ac:dyDescent="0.25">
      <c r="A4399" s="19" t="s">
        <v>4490</v>
      </c>
      <c r="B4399" s="19" t="s">
        <v>4491</v>
      </c>
      <c r="C4399" s="19" t="s">
        <v>6280</v>
      </c>
      <c r="D4399" s="19" t="s">
        <v>6281</v>
      </c>
      <c r="E4399" s="20" t="s">
        <v>21</v>
      </c>
      <c r="F4399" s="19" t="s">
        <v>21</v>
      </c>
      <c r="G4399" s="180">
        <v>99255</v>
      </c>
      <c r="H4399" s="21" t="s">
        <v>6304</v>
      </c>
      <c r="I4399" s="19" t="s">
        <v>15692</v>
      </c>
      <c r="J4399" s="19" t="s">
        <v>9283</v>
      </c>
      <c r="K4399" s="20" t="s">
        <v>14713</v>
      </c>
      <c r="L4399" s="19" t="s">
        <v>25</v>
      </c>
    </row>
    <row r="4400" spans="1:12" x14ac:dyDescent="0.25">
      <c r="A4400" s="19" t="s">
        <v>4490</v>
      </c>
      <c r="B4400" s="19" t="s">
        <v>4491</v>
      </c>
      <c r="C4400" s="19" t="s">
        <v>6280</v>
      </c>
      <c r="D4400" s="19" t="s">
        <v>6281</v>
      </c>
      <c r="E4400" s="20" t="s">
        <v>21</v>
      </c>
      <c r="F4400" s="19" t="s">
        <v>21</v>
      </c>
      <c r="G4400" s="180">
        <v>99257</v>
      </c>
      <c r="H4400" s="21" t="s">
        <v>6305</v>
      </c>
      <c r="I4400" s="19" t="s">
        <v>15692</v>
      </c>
      <c r="J4400" s="19" t="s">
        <v>9283</v>
      </c>
      <c r="K4400" s="20" t="s">
        <v>14714</v>
      </c>
      <c r="L4400" s="19" t="s">
        <v>25</v>
      </c>
    </row>
    <row r="4401" spans="1:12" x14ac:dyDescent="0.25">
      <c r="A4401" s="19" t="s">
        <v>4490</v>
      </c>
      <c r="B4401" s="19" t="s">
        <v>4491</v>
      </c>
      <c r="C4401" s="19" t="s">
        <v>6280</v>
      </c>
      <c r="D4401" s="19" t="s">
        <v>6281</v>
      </c>
      <c r="E4401" s="20" t="s">
        <v>21</v>
      </c>
      <c r="F4401" s="19" t="s">
        <v>21</v>
      </c>
      <c r="G4401" s="180">
        <v>99258</v>
      </c>
      <c r="H4401" s="21" t="s">
        <v>6306</v>
      </c>
      <c r="I4401" s="19" t="s">
        <v>15692</v>
      </c>
      <c r="J4401" s="19" t="s">
        <v>9283</v>
      </c>
      <c r="K4401" s="20" t="s">
        <v>14715</v>
      </c>
      <c r="L4401" s="19" t="s">
        <v>25</v>
      </c>
    </row>
    <row r="4402" spans="1:12" x14ac:dyDescent="0.25">
      <c r="A4402" s="19" t="s">
        <v>4490</v>
      </c>
      <c r="B4402" s="19" t="s">
        <v>4491</v>
      </c>
      <c r="C4402" s="19" t="s">
        <v>6280</v>
      </c>
      <c r="D4402" s="19" t="s">
        <v>6281</v>
      </c>
      <c r="E4402" s="20" t="s">
        <v>21</v>
      </c>
      <c r="F4402" s="19" t="s">
        <v>21</v>
      </c>
      <c r="G4402" s="180">
        <v>99260</v>
      </c>
      <c r="H4402" s="21" t="s">
        <v>6307</v>
      </c>
      <c r="I4402" s="19" t="s">
        <v>15692</v>
      </c>
      <c r="J4402" s="19" t="s">
        <v>9283</v>
      </c>
      <c r="K4402" s="20" t="s">
        <v>14716</v>
      </c>
      <c r="L4402" s="19" t="s">
        <v>25</v>
      </c>
    </row>
    <row r="4403" spans="1:12" x14ac:dyDescent="0.25">
      <c r="A4403" s="19" t="s">
        <v>4490</v>
      </c>
      <c r="B4403" s="19" t="s">
        <v>4491</v>
      </c>
      <c r="C4403" s="19" t="s">
        <v>6280</v>
      </c>
      <c r="D4403" s="19" t="s">
        <v>6281</v>
      </c>
      <c r="E4403" s="20" t="s">
        <v>21</v>
      </c>
      <c r="F4403" s="19" t="s">
        <v>21</v>
      </c>
      <c r="G4403" s="180">
        <v>99262</v>
      </c>
      <c r="H4403" s="21" t="s">
        <v>6308</v>
      </c>
      <c r="I4403" s="19" t="s">
        <v>15692</v>
      </c>
      <c r="J4403" s="19" t="s">
        <v>9283</v>
      </c>
      <c r="K4403" s="20" t="s">
        <v>14717</v>
      </c>
      <c r="L4403" s="19" t="s">
        <v>25</v>
      </c>
    </row>
    <row r="4404" spans="1:12" x14ac:dyDescent="0.25">
      <c r="A4404" s="19" t="s">
        <v>4490</v>
      </c>
      <c r="B4404" s="19" t="s">
        <v>4491</v>
      </c>
      <c r="C4404" s="19" t="s">
        <v>6280</v>
      </c>
      <c r="D4404" s="19" t="s">
        <v>6281</v>
      </c>
      <c r="E4404" s="20" t="s">
        <v>21</v>
      </c>
      <c r="F4404" s="19" t="s">
        <v>21</v>
      </c>
      <c r="G4404" s="180">
        <v>99264</v>
      </c>
      <c r="H4404" s="21" t="s">
        <v>6309</v>
      </c>
      <c r="I4404" s="19" t="s">
        <v>15692</v>
      </c>
      <c r="J4404" s="19" t="s">
        <v>9283</v>
      </c>
      <c r="K4404" s="20" t="s">
        <v>14718</v>
      </c>
      <c r="L4404" s="19" t="s">
        <v>25</v>
      </c>
    </row>
    <row r="4405" spans="1:12" x14ac:dyDescent="0.25">
      <c r="A4405" s="19" t="s">
        <v>4490</v>
      </c>
      <c r="B4405" s="19" t="s">
        <v>4491</v>
      </c>
      <c r="C4405" s="19" t="s">
        <v>6310</v>
      </c>
      <c r="D4405" s="19" t="s">
        <v>6311</v>
      </c>
      <c r="E4405" s="20" t="s">
        <v>21</v>
      </c>
      <c r="F4405" s="19" t="s">
        <v>21</v>
      </c>
      <c r="G4405" s="180">
        <v>89482</v>
      </c>
      <c r="H4405" s="21" t="s">
        <v>6312</v>
      </c>
      <c r="I4405" s="19" t="s">
        <v>15692</v>
      </c>
      <c r="J4405" s="19" t="s">
        <v>23</v>
      </c>
      <c r="K4405" s="20" t="s">
        <v>7490</v>
      </c>
      <c r="L4405" s="19" t="s">
        <v>25</v>
      </c>
    </row>
    <row r="4406" spans="1:12" x14ac:dyDescent="0.25">
      <c r="A4406" s="19" t="s">
        <v>4490</v>
      </c>
      <c r="B4406" s="19" t="s">
        <v>4491</v>
      </c>
      <c r="C4406" s="19" t="s">
        <v>6310</v>
      </c>
      <c r="D4406" s="19" t="s">
        <v>6311</v>
      </c>
      <c r="E4406" s="20" t="s">
        <v>21</v>
      </c>
      <c r="F4406" s="19" t="s">
        <v>21</v>
      </c>
      <c r="G4406" s="180">
        <v>89491</v>
      </c>
      <c r="H4406" s="21" t="s">
        <v>6314</v>
      </c>
      <c r="I4406" s="19" t="s">
        <v>15692</v>
      </c>
      <c r="J4406" s="19" t="s">
        <v>23</v>
      </c>
      <c r="K4406" s="20" t="s">
        <v>7141</v>
      </c>
      <c r="L4406" s="19" t="s">
        <v>25</v>
      </c>
    </row>
    <row r="4407" spans="1:12" x14ac:dyDescent="0.25">
      <c r="A4407" s="19" t="s">
        <v>4490</v>
      </c>
      <c r="B4407" s="19" t="s">
        <v>4491</v>
      </c>
      <c r="C4407" s="19" t="s">
        <v>6310</v>
      </c>
      <c r="D4407" s="19" t="s">
        <v>6311</v>
      </c>
      <c r="E4407" s="20" t="s">
        <v>21</v>
      </c>
      <c r="F4407" s="19" t="s">
        <v>21</v>
      </c>
      <c r="G4407" s="180">
        <v>89495</v>
      </c>
      <c r="H4407" s="21" t="s">
        <v>6315</v>
      </c>
      <c r="I4407" s="19" t="s">
        <v>15692</v>
      </c>
      <c r="J4407" s="19" t="s">
        <v>23</v>
      </c>
      <c r="K4407" s="20" t="s">
        <v>5934</v>
      </c>
      <c r="L4407" s="19" t="s">
        <v>25</v>
      </c>
    </row>
    <row r="4408" spans="1:12" x14ac:dyDescent="0.25">
      <c r="A4408" s="19" t="s">
        <v>4490</v>
      </c>
      <c r="B4408" s="19" t="s">
        <v>4491</v>
      </c>
      <c r="C4408" s="19" t="s">
        <v>6310</v>
      </c>
      <c r="D4408" s="19" t="s">
        <v>6311</v>
      </c>
      <c r="E4408" s="20" t="s">
        <v>21</v>
      </c>
      <c r="F4408" s="19" t="s">
        <v>21</v>
      </c>
      <c r="G4408" s="180">
        <v>89707</v>
      </c>
      <c r="H4408" s="21" t="s">
        <v>6316</v>
      </c>
      <c r="I4408" s="19" t="s">
        <v>15692</v>
      </c>
      <c r="J4408" s="19" t="s">
        <v>23</v>
      </c>
      <c r="K4408" s="20" t="s">
        <v>917</v>
      </c>
      <c r="L4408" s="19" t="s">
        <v>25</v>
      </c>
    </row>
    <row r="4409" spans="1:12" x14ac:dyDescent="0.25">
      <c r="A4409" s="19" t="s">
        <v>4490</v>
      </c>
      <c r="B4409" s="19" t="s">
        <v>4491</v>
      </c>
      <c r="C4409" s="19" t="s">
        <v>6310</v>
      </c>
      <c r="D4409" s="19" t="s">
        <v>6311</v>
      </c>
      <c r="E4409" s="20" t="s">
        <v>21</v>
      </c>
      <c r="F4409" s="19" t="s">
        <v>21</v>
      </c>
      <c r="G4409" s="180">
        <v>89708</v>
      </c>
      <c r="H4409" s="21" t="s">
        <v>6318</v>
      </c>
      <c r="I4409" s="19" t="s">
        <v>15692</v>
      </c>
      <c r="J4409" s="19" t="s">
        <v>23</v>
      </c>
      <c r="K4409" s="20" t="s">
        <v>14719</v>
      </c>
      <c r="L4409" s="19" t="s">
        <v>25</v>
      </c>
    </row>
    <row r="4410" spans="1:12" x14ac:dyDescent="0.25">
      <c r="A4410" s="19" t="s">
        <v>4490</v>
      </c>
      <c r="B4410" s="19" t="s">
        <v>4491</v>
      </c>
      <c r="C4410" s="19" t="s">
        <v>6310</v>
      </c>
      <c r="D4410" s="19" t="s">
        <v>6311</v>
      </c>
      <c r="E4410" s="20" t="s">
        <v>21</v>
      </c>
      <c r="F4410" s="19" t="s">
        <v>21</v>
      </c>
      <c r="G4410" s="180">
        <v>89709</v>
      </c>
      <c r="H4410" s="21" t="s">
        <v>6319</v>
      </c>
      <c r="I4410" s="19" t="s">
        <v>15692</v>
      </c>
      <c r="J4410" s="19" t="s">
        <v>23</v>
      </c>
      <c r="K4410" s="20" t="s">
        <v>3199</v>
      </c>
      <c r="L4410" s="19" t="s">
        <v>25</v>
      </c>
    </row>
    <row r="4411" spans="1:12" x14ac:dyDescent="0.25">
      <c r="A4411" s="19" t="s">
        <v>4490</v>
      </c>
      <c r="B4411" s="19" t="s">
        <v>4491</v>
      </c>
      <c r="C4411" s="19" t="s">
        <v>6310</v>
      </c>
      <c r="D4411" s="19" t="s">
        <v>6311</v>
      </c>
      <c r="E4411" s="20" t="s">
        <v>21</v>
      </c>
      <c r="F4411" s="19" t="s">
        <v>21</v>
      </c>
      <c r="G4411" s="180">
        <v>89710</v>
      </c>
      <c r="H4411" s="21" t="s">
        <v>6320</v>
      </c>
      <c r="I4411" s="19" t="s">
        <v>15692</v>
      </c>
      <c r="J4411" s="19" t="s">
        <v>23</v>
      </c>
      <c r="K4411" s="20" t="s">
        <v>12172</v>
      </c>
      <c r="L4411" s="19" t="s">
        <v>25</v>
      </c>
    </row>
    <row r="4412" spans="1:12" x14ac:dyDescent="0.25">
      <c r="A4412" s="19" t="s">
        <v>4490</v>
      </c>
      <c r="B4412" s="19" t="s">
        <v>4491</v>
      </c>
      <c r="C4412" s="19" t="s">
        <v>6321</v>
      </c>
      <c r="D4412" s="19" t="s">
        <v>6322</v>
      </c>
      <c r="E4412" s="20" t="s">
        <v>21</v>
      </c>
      <c r="F4412" s="19" t="s">
        <v>21</v>
      </c>
      <c r="G4412" s="180">
        <v>86872</v>
      </c>
      <c r="H4412" s="21" t="s">
        <v>6323</v>
      </c>
      <c r="I4412" s="19" t="s">
        <v>15692</v>
      </c>
      <c r="J4412" s="19" t="s">
        <v>9283</v>
      </c>
      <c r="K4412" s="20" t="s">
        <v>14720</v>
      </c>
      <c r="L4412" s="19" t="s">
        <v>25</v>
      </c>
    </row>
    <row r="4413" spans="1:12" x14ac:dyDescent="0.25">
      <c r="A4413" s="19" t="s">
        <v>4490</v>
      </c>
      <c r="B4413" s="19" t="s">
        <v>4491</v>
      </c>
      <c r="C4413" s="19" t="s">
        <v>6321</v>
      </c>
      <c r="D4413" s="19" t="s">
        <v>6322</v>
      </c>
      <c r="E4413" s="20" t="s">
        <v>21</v>
      </c>
      <c r="F4413" s="19" t="s">
        <v>21</v>
      </c>
      <c r="G4413" s="180">
        <v>86874</v>
      </c>
      <c r="H4413" s="21" t="s">
        <v>6324</v>
      </c>
      <c r="I4413" s="19" t="s">
        <v>15692</v>
      </c>
      <c r="J4413" s="19" t="s">
        <v>9283</v>
      </c>
      <c r="K4413" s="20" t="s">
        <v>14721</v>
      </c>
      <c r="L4413" s="19" t="s">
        <v>25</v>
      </c>
    </row>
    <row r="4414" spans="1:12" x14ac:dyDescent="0.25">
      <c r="A4414" s="19" t="s">
        <v>4490</v>
      </c>
      <c r="B4414" s="19" t="s">
        <v>4491</v>
      </c>
      <c r="C4414" s="19" t="s">
        <v>6321</v>
      </c>
      <c r="D4414" s="19" t="s">
        <v>6322</v>
      </c>
      <c r="E4414" s="20" t="s">
        <v>21</v>
      </c>
      <c r="F4414" s="19" t="s">
        <v>21</v>
      </c>
      <c r="G4414" s="180">
        <v>86875</v>
      </c>
      <c r="H4414" s="21" t="s">
        <v>6325</v>
      </c>
      <c r="I4414" s="19" t="s">
        <v>15692</v>
      </c>
      <c r="J4414" s="19" t="s">
        <v>9283</v>
      </c>
      <c r="K4414" s="20" t="s">
        <v>14722</v>
      </c>
      <c r="L4414" s="19" t="s">
        <v>25</v>
      </c>
    </row>
    <row r="4415" spans="1:12" x14ac:dyDescent="0.25">
      <c r="A4415" s="19" t="s">
        <v>4490</v>
      </c>
      <c r="B4415" s="19" t="s">
        <v>4491</v>
      </c>
      <c r="C4415" s="19" t="s">
        <v>6321</v>
      </c>
      <c r="D4415" s="19" t="s">
        <v>6322</v>
      </c>
      <c r="E4415" s="20" t="s">
        <v>21</v>
      </c>
      <c r="F4415" s="19" t="s">
        <v>21</v>
      </c>
      <c r="G4415" s="180">
        <v>86876</v>
      </c>
      <c r="H4415" s="21" t="s">
        <v>6326</v>
      </c>
      <c r="I4415" s="19" t="s">
        <v>15692</v>
      </c>
      <c r="J4415" s="19" t="s">
        <v>9283</v>
      </c>
      <c r="K4415" s="20" t="s">
        <v>2303</v>
      </c>
      <c r="L4415" s="19" t="s">
        <v>25</v>
      </c>
    </row>
    <row r="4416" spans="1:12" x14ac:dyDescent="0.25">
      <c r="A4416" s="19" t="s">
        <v>4490</v>
      </c>
      <c r="B4416" s="19" t="s">
        <v>4491</v>
      </c>
      <c r="C4416" s="19" t="s">
        <v>6321</v>
      </c>
      <c r="D4416" s="19" t="s">
        <v>6322</v>
      </c>
      <c r="E4416" s="20" t="s">
        <v>21</v>
      </c>
      <c r="F4416" s="19" t="s">
        <v>21</v>
      </c>
      <c r="G4416" s="180">
        <v>86877</v>
      </c>
      <c r="H4416" s="21" t="s">
        <v>6328</v>
      </c>
      <c r="I4416" s="19" t="s">
        <v>15692</v>
      </c>
      <c r="J4416" s="19" t="s">
        <v>23</v>
      </c>
      <c r="K4416" s="20" t="s">
        <v>13198</v>
      </c>
      <c r="L4416" s="19" t="s">
        <v>25</v>
      </c>
    </row>
    <row r="4417" spans="1:12" x14ac:dyDescent="0.25">
      <c r="A4417" s="19" t="s">
        <v>4490</v>
      </c>
      <c r="B4417" s="19" t="s">
        <v>4491</v>
      </c>
      <c r="C4417" s="19" t="s">
        <v>6321</v>
      </c>
      <c r="D4417" s="19" t="s">
        <v>6322</v>
      </c>
      <c r="E4417" s="20" t="s">
        <v>21</v>
      </c>
      <c r="F4417" s="19" t="s">
        <v>21</v>
      </c>
      <c r="G4417" s="180">
        <v>86878</v>
      </c>
      <c r="H4417" s="21" t="s">
        <v>6329</v>
      </c>
      <c r="I4417" s="19" t="s">
        <v>15692</v>
      </c>
      <c r="J4417" s="19" t="s">
        <v>23</v>
      </c>
      <c r="K4417" s="20" t="s">
        <v>10744</v>
      </c>
      <c r="L4417" s="19" t="s">
        <v>25</v>
      </c>
    </row>
    <row r="4418" spans="1:12" x14ac:dyDescent="0.25">
      <c r="A4418" s="19" t="s">
        <v>4490</v>
      </c>
      <c r="B4418" s="19" t="s">
        <v>4491</v>
      </c>
      <c r="C4418" s="19" t="s">
        <v>6321</v>
      </c>
      <c r="D4418" s="19" t="s">
        <v>6322</v>
      </c>
      <c r="E4418" s="20" t="s">
        <v>21</v>
      </c>
      <c r="F4418" s="19" t="s">
        <v>21</v>
      </c>
      <c r="G4418" s="180">
        <v>86879</v>
      </c>
      <c r="H4418" s="21" t="s">
        <v>6330</v>
      </c>
      <c r="I4418" s="19" t="s">
        <v>15692</v>
      </c>
      <c r="J4418" s="19" t="s">
        <v>23</v>
      </c>
      <c r="K4418" s="20" t="s">
        <v>11928</v>
      </c>
      <c r="L4418" s="19" t="s">
        <v>25</v>
      </c>
    </row>
    <row r="4419" spans="1:12" x14ac:dyDescent="0.25">
      <c r="A4419" s="19" t="s">
        <v>4490</v>
      </c>
      <c r="B4419" s="19" t="s">
        <v>4491</v>
      </c>
      <c r="C4419" s="19" t="s">
        <v>6321</v>
      </c>
      <c r="D4419" s="19" t="s">
        <v>6322</v>
      </c>
      <c r="E4419" s="20" t="s">
        <v>21</v>
      </c>
      <c r="F4419" s="19" t="s">
        <v>21</v>
      </c>
      <c r="G4419" s="180">
        <v>86880</v>
      </c>
      <c r="H4419" s="21" t="s">
        <v>6332</v>
      </c>
      <c r="I4419" s="19" t="s">
        <v>15692</v>
      </c>
      <c r="J4419" s="19" t="s">
        <v>23</v>
      </c>
      <c r="K4419" s="20" t="s">
        <v>3562</v>
      </c>
      <c r="L4419" s="19" t="s">
        <v>25</v>
      </c>
    </row>
    <row r="4420" spans="1:12" x14ac:dyDescent="0.25">
      <c r="A4420" s="19" t="s">
        <v>4490</v>
      </c>
      <c r="B4420" s="19" t="s">
        <v>4491</v>
      </c>
      <c r="C4420" s="19" t="s">
        <v>6321</v>
      </c>
      <c r="D4420" s="19" t="s">
        <v>6322</v>
      </c>
      <c r="E4420" s="20" t="s">
        <v>21</v>
      </c>
      <c r="F4420" s="19" t="s">
        <v>21</v>
      </c>
      <c r="G4420" s="180">
        <v>86881</v>
      </c>
      <c r="H4420" s="21" t="s">
        <v>6333</v>
      </c>
      <c r="I4420" s="19" t="s">
        <v>15692</v>
      </c>
      <c r="J4420" s="19" t="s">
        <v>444</v>
      </c>
      <c r="K4420" s="20" t="s">
        <v>14723</v>
      </c>
      <c r="L4420" s="19" t="s">
        <v>25</v>
      </c>
    </row>
    <row r="4421" spans="1:12" x14ac:dyDescent="0.25">
      <c r="A4421" s="19" t="s">
        <v>4490</v>
      </c>
      <c r="B4421" s="19" t="s">
        <v>4491</v>
      </c>
      <c r="C4421" s="19" t="s">
        <v>6321</v>
      </c>
      <c r="D4421" s="19" t="s">
        <v>6322</v>
      </c>
      <c r="E4421" s="20" t="s">
        <v>21</v>
      </c>
      <c r="F4421" s="19" t="s">
        <v>21</v>
      </c>
      <c r="G4421" s="180">
        <v>86882</v>
      </c>
      <c r="H4421" s="21" t="s">
        <v>6334</v>
      </c>
      <c r="I4421" s="19" t="s">
        <v>15692</v>
      </c>
      <c r="J4421" s="19" t="s">
        <v>23</v>
      </c>
      <c r="K4421" s="20" t="s">
        <v>1778</v>
      </c>
      <c r="L4421" s="19" t="s">
        <v>25</v>
      </c>
    </row>
    <row r="4422" spans="1:12" x14ac:dyDescent="0.25">
      <c r="A4422" s="19" t="s">
        <v>4490</v>
      </c>
      <c r="B4422" s="19" t="s">
        <v>4491</v>
      </c>
      <c r="C4422" s="19" t="s">
        <v>6321</v>
      </c>
      <c r="D4422" s="19" t="s">
        <v>6322</v>
      </c>
      <c r="E4422" s="20" t="s">
        <v>21</v>
      </c>
      <c r="F4422" s="19" t="s">
        <v>21</v>
      </c>
      <c r="G4422" s="180">
        <v>86883</v>
      </c>
      <c r="H4422" s="21" t="s">
        <v>6335</v>
      </c>
      <c r="I4422" s="19" t="s">
        <v>15692</v>
      </c>
      <c r="J4422" s="19" t="s">
        <v>444</v>
      </c>
      <c r="K4422" s="20" t="s">
        <v>2794</v>
      </c>
      <c r="L4422" s="19" t="s">
        <v>25</v>
      </c>
    </row>
    <row r="4423" spans="1:12" x14ac:dyDescent="0.25">
      <c r="A4423" s="19" t="s">
        <v>4490</v>
      </c>
      <c r="B4423" s="19" t="s">
        <v>4491</v>
      </c>
      <c r="C4423" s="19" t="s">
        <v>6321</v>
      </c>
      <c r="D4423" s="19" t="s">
        <v>6322</v>
      </c>
      <c r="E4423" s="20" t="s">
        <v>21</v>
      </c>
      <c r="F4423" s="19" t="s">
        <v>21</v>
      </c>
      <c r="G4423" s="180">
        <v>86884</v>
      </c>
      <c r="H4423" s="21" t="s">
        <v>6337</v>
      </c>
      <c r="I4423" s="19" t="s">
        <v>15692</v>
      </c>
      <c r="J4423" s="19" t="s">
        <v>23</v>
      </c>
      <c r="K4423" s="20" t="s">
        <v>611</v>
      </c>
      <c r="L4423" s="19" t="s">
        <v>25</v>
      </c>
    </row>
    <row r="4424" spans="1:12" x14ac:dyDescent="0.25">
      <c r="A4424" s="19" t="s">
        <v>4490</v>
      </c>
      <c r="B4424" s="19" t="s">
        <v>4491</v>
      </c>
      <c r="C4424" s="19" t="s">
        <v>6321</v>
      </c>
      <c r="D4424" s="19" t="s">
        <v>6322</v>
      </c>
      <c r="E4424" s="20" t="s">
        <v>21</v>
      </c>
      <c r="F4424" s="19" t="s">
        <v>21</v>
      </c>
      <c r="G4424" s="180">
        <v>86885</v>
      </c>
      <c r="H4424" s="21" t="s">
        <v>6338</v>
      </c>
      <c r="I4424" s="19" t="s">
        <v>15692</v>
      </c>
      <c r="J4424" s="19" t="s">
        <v>23</v>
      </c>
      <c r="K4424" s="20" t="s">
        <v>5111</v>
      </c>
      <c r="L4424" s="19" t="s">
        <v>25</v>
      </c>
    </row>
    <row r="4425" spans="1:12" x14ac:dyDescent="0.25">
      <c r="A4425" s="19" t="s">
        <v>4490</v>
      </c>
      <c r="B4425" s="19" t="s">
        <v>4491</v>
      </c>
      <c r="C4425" s="19" t="s">
        <v>6321</v>
      </c>
      <c r="D4425" s="19" t="s">
        <v>6322</v>
      </c>
      <c r="E4425" s="20" t="s">
        <v>21</v>
      </c>
      <c r="F4425" s="19" t="s">
        <v>21</v>
      </c>
      <c r="G4425" s="180">
        <v>86886</v>
      </c>
      <c r="H4425" s="21" t="s">
        <v>6339</v>
      </c>
      <c r="I4425" s="19" t="s">
        <v>15692</v>
      </c>
      <c r="J4425" s="19" t="s">
        <v>23</v>
      </c>
      <c r="K4425" s="20" t="s">
        <v>929</v>
      </c>
      <c r="L4425" s="19" t="s">
        <v>25</v>
      </c>
    </row>
    <row r="4426" spans="1:12" x14ac:dyDescent="0.25">
      <c r="A4426" s="19" t="s">
        <v>4490</v>
      </c>
      <c r="B4426" s="19" t="s">
        <v>4491</v>
      </c>
      <c r="C4426" s="19" t="s">
        <v>6321</v>
      </c>
      <c r="D4426" s="19" t="s">
        <v>6322</v>
      </c>
      <c r="E4426" s="20" t="s">
        <v>21</v>
      </c>
      <c r="F4426" s="19" t="s">
        <v>21</v>
      </c>
      <c r="G4426" s="180">
        <v>86887</v>
      </c>
      <c r="H4426" s="21" t="s">
        <v>6340</v>
      </c>
      <c r="I4426" s="19" t="s">
        <v>15692</v>
      </c>
      <c r="J4426" s="19" t="s">
        <v>23</v>
      </c>
      <c r="K4426" s="20" t="s">
        <v>14724</v>
      </c>
      <c r="L4426" s="19" t="s">
        <v>25</v>
      </c>
    </row>
    <row r="4427" spans="1:12" x14ac:dyDescent="0.25">
      <c r="A4427" s="19" t="s">
        <v>4490</v>
      </c>
      <c r="B4427" s="19" t="s">
        <v>4491</v>
      </c>
      <c r="C4427" s="19" t="s">
        <v>6321</v>
      </c>
      <c r="D4427" s="19" t="s">
        <v>6322</v>
      </c>
      <c r="E4427" s="20" t="s">
        <v>21</v>
      </c>
      <c r="F4427" s="19" t="s">
        <v>21</v>
      </c>
      <c r="G4427" s="180">
        <v>86888</v>
      </c>
      <c r="H4427" s="21" t="s">
        <v>6342</v>
      </c>
      <c r="I4427" s="19" t="s">
        <v>15692</v>
      </c>
      <c r="J4427" s="19" t="s">
        <v>9283</v>
      </c>
      <c r="K4427" s="20" t="s">
        <v>14725</v>
      </c>
      <c r="L4427" s="19" t="s">
        <v>25</v>
      </c>
    </row>
    <row r="4428" spans="1:12" x14ac:dyDescent="0.25">
      <c r="A4428" s="19" t="s">
        <v>4490</v>
      </c>
      <c r="B4428" s="19" t="s">
        <v>4491</v>
      </c>
      <c r="C4428" s="19" t="s">
        <v>6321</v>
      </c>
      <c r="D4428" s="19" t="s">
        <v>6322</v>
      </c>
      <c r="E4428" s="20" t="s">
        <v>21</v>
      </c>
      <c r="F4428" s="19" t="s">
        <v>21</v>
      </c>
      <c r="G4428" s="180">
        <v>86889</v>
      </c>
      <c r="H4428" s="21" t="s">
        <v>6343</v>
      </c>
      <c r="I4428" s="19" t="s">
        <v>15692</v>
      </c>
      <c r="J4428" s="19" t="s">
        <v>23</v>
      </c>
      <c r="K4428" s="20" t="s">
        <v>14726</v>
      </c>
      <c r="L4428" s="19" t="s">
        <v>25</v>
      </c>
    </row>
    <row r="4429" spans="1:12" x14ac:dyDescent="0.25">
      <c r="A4429" s="19" t="s">
        <v>4490</v>
      </c>
      <c r="B4429" s="19" t="s">
        <v>4491</v>
      </c>
      <c r="C4429" s="19" t="s">
        <v>6321</v>
      </c>
      <c r="D4429" s="19" t="s">
        <v>6322</v>
      </c>
      <c r="E4429" s="20" t="s">
        <v>21</v>
      </c>
      <c r="F4429" s="19" t="s">
        <v>21</v>
      </c>
      <c r="G4429" s="180">
        <v>86893</v>
      </c>
      <c r="H4429" s="21" t="s">
        <v>6344</v>
      </c>
      <c r="I4429" s="19" t="s">
        <v>15692</v>
      </c>
      <c r="J4429" s="19" t="s">
        <v>23</v>
      </c>
      <c r="K4429" s="20" t="s">
        <v>14727</v>
      </c>
      <c r="L4429" s="19" t="s">
        <v>25</v>
      </c>
    </row>
    <row r="4430" spans="1:12" x14ac:dyDescent="0.25">
      <c r="A4430" s="19" t="s">
        <v>4490</v>
      </c>
      <c r="B4430" s="19" t="s">
        <v>4491</v>
      </c>
      <c r="C4430" s="19" t="s">
        <v>6321</v>
      </c>
      <c r="D4430" s="19" t="s">
        <v>6322</v>
      </c>
      <c r="E4430" s="20" t="s">
        <v>21</v>
      </c>
      <c r="F4430" s="19" t="s">
        <v>21</v>
      </c>
      <c r="G4430" s="180">
        <v>86894</v>
      </c>
      <c r="H4430" s="21" t="s">
        <v>6345</v>
      </c>
      <c r="I4430" s="19" t="s">
        <v>15692</v>
      </c>
      <c r="J4430" s="19" t="s">
        <v>23</v>
      </c>
      <c r="K4430" s="20" t="s">
        <v>14728</v>
      </c>
      <c r="L4430" s="19" t="s">
        <v>25</v>
      </c>
    </row>
    <row r="4431" spans="1:12" x14ac:dyDescent="0.25">
      <c r="A4431" s="19" t="s">
        <v>4490</v>
      </c>
      <c r="B4431" s="19" t="s">
        <v>4491</v>
      </c>
      <c r="C4431" s="19" t="s">
        <v>6321</v>
      </c>
      <c r="D4431" s="19" t="s">
        <v>6322</v>
      </c>
      <c r="E4431" s="20" t="s">
        <v>21</v>
      </c>
      <c r="F4431" s="19" t="s">
        <v>21</v>
      </c>
      <c r="G4431" s="180">
        <v>86895</v>
      </c>
      <c r="H4431" s="21" t="s">
        <v>6346</v>
      </c>
      <c r="I4431" s="19" t="s">
        <v>15692</v>
      </c>
      <c r="J4431" s="19" t="s">
        <v>23</v>
      </c>
      <c r="K4431" s="20" t="s">
        <v>14729</v>
      </c>
      <c r="L4431" s="19" t="s">
        <v>25</v>
      </c>
    </row>
    <row r="4432" spans="1:12" x14ac:dyDescent="0.25">
      <c r="A4432" s="19" t="s">
        <v>4490</v>
      </c>
      <c r="B4432" s="19" t="s">
        <v>4491</v>
      </c>
      <c r="C4432" s="19" t="s">
        <v>6321</v>
      </c>
      <c r="D4432" s="19" t="s">
        <v>6322</v>
      </c>
      <c r="E4432" s="20" t="s">
        <v>21</v>
      </c>
      <c r="F4432" s="19" t="s">
        <v>21</v>
      </c>
      <c r="G4432" s="180">
        <v>86899</v>
      </c>
      <c r="H4432" s="21" t="s">
        <v>6347</v>
      </c>
      <c r="I4432" s="19" t="s">
        <v>15692</v>
      </c>
      <c r="J4432" s="19" t="s">
        <v>23</v>
      </c>
      <c r="K4432" s="20" t="s">
        <v>9639</v>
      </c>
      <c r="L4432" s="19" t="s">
        <v>25</v>
      </c>
    </row>
    <row r="4433" spans="1:12" x14ac:dyDescent="0.25">
      <c r="A4433" s="19" t="s">
        <v>4490</v>
      </c>
      <c r="B4433" s="19" t="s">
        <v>4491</v>
      </c>
      <c r="C4433" s="19" t="s">
        <v>6321</v>
      </c>
      <c r="D4433" s="19" t="s">
        <v>6322</v>
      </c>
      <c r="E4433" s="20" t="s">
        <v>21</v>
      </c>
      <c r="F4433" s="19" t="s">
        <v>21</v>
      </c>
      <c r="G4433" s="180">
        <v>86900</v>
      </c>
      <c r="H4433" s="21" t="s">
        <v>6348</v>
      </c>
      <c r="I4433" s="19" t="s">
        <v>15692</v>
      </c>
      <c r="J4433" s="19" t="s">
        <v>23</v>
      </c>
      <c r="K4433" s="20" t="s">
        <v>14730</v>
      </c>
      <c r="L4433" s="19" t="s">
        <v>25</v>
      </c>
    </row>
    <row r="4434" spans="1:12" x14ac:dyDescent="0.25">
      <c r="A4434" s="19" t="s">
        <v>4490</v>
      </c>
      <c r="B4434" s="19" t="s">
        <v>4491</v>
      </c>
      <c r="C4434" s="19" t="s">
        <v>6321</v>
      </c>
      <c r="D4434" s="19" t="s">
        <v>6322</v>
      </c>
      <c r="E4434" s="20" t="s">
        <v>21</v>
      </c>
      <c r="F4434" s="19" t="s">
        <v>21</v>
      </c>
      <c r="G4434" s="180">
        <v>86901</v>
      </c>
      <c r="H4434" s="21" t="s">
        <v>6349</v>
      </c>
      <c r="I4434" s="19" t="s">
        <v>15692</v>
      </c>
      <c r="J4434" s="19" t="s">
        <v>23</v>
      </c>
      <c r="K4434" s="20" t="s">
        <v>14731</v>
      </c>
      <c r="L4434" s="19" t="s">
        <v>25</v>
      </c>
    </row>
    <row r="4435" spans="1:12" x14ac:dyDescent="0.25">
      <c r="A4435" s="19" t="s">
        <v>4490</v>
      </c>
      <c r="B4435" s="19" t="s">
        <v>4491</v>
      </c>
      <c r="C4435" s="19" t="s">
        <v>6321</v>
      </c>
      <c r="D4435" s="19" t="s">
        <v>6322</v>
      </c>
      <c r="E4435" s="20" t="s">
        <v>21</v>
      </c>
      <c r="F4435" s="19" t="s">
        <v>21</v>
      </c>
      <c r="G4435" s="180">
        <v>86902</v>
      </c>
      <c r="H4435" s="21" t="s">
        <v>6350</v>
      </c>
      <c r="I4435" s="19" t="s">
        <v>15692</v>
      </c>
      <c r="J4435" s="19" t="s">
        <v>9283</v>
      </c>
      <c r="K4435" s="20" t="s">
        <v>14732</v>
      </c>
      <c r="L4435" s="19" t="s">
        <v>25</v>
      </c>
    </row>
    <row r="4436" spans="1:12" x14ac:dyDescent="0.25">
      <c r="A4436" s="19" t="s">
        <v>4490</v>
      </c>
      <c r="B4436" s="19" t="s">
        <v>4491</v>
      </c>
      <c r="C4436" s="19" t="s">
        <v>6321</v>
      </c>
      <c r="D4436" s="19" t="s">
        <v>6322</v>
      </c>
      <c r="E4436" s="20" t="s">
        <v>21</v>
      </c>
      <c r="F4436" s="19" t="s">
        <v>21</v>
      </c>
      <c r="G4436" s="180">
        <v>86903</v>
      </c>
      <c r="H4436" s="21" t="s">
        <v>6351</v>
      </c>
      <c r="I4436" s="19" t="s">
        <v>15692</v>
      </c>
      <c r="J4436" s="19" t="s">
        <v>9283</v>
      </c>
      <c r="K4436" s="20" t="s">
        <v>10233</v>
      </c>
      <c r="L4436" s="19" t="s">
        <v>25</v>
      </c>
    </row>
    <row r="4437" spans="1:12" x14ac:dyDescent="0.25">
      <c r="A4437" s="19" t="s">
        <v>4490</v>
      </c>
      <c r="B4437" s="19" t="s">
        <v>4491</v>
      </c>
      <c r="C4437" s="19" t="s">
        <v>6321</v>
      </c>
      <c r="D4437" s="19" t="s">
        <v>6322</v>
      </c>
      <c r="E4437" s="20" t="s">
        <v>21</v>
      </c>
      <c r="F4437" s="19" t="s">
        <v>21</v>
      </c>
      <c r="G4437" s="180">
        <v>86904</v>
      </c>
      <c r="H4437" s="21" t="s">
        <v>6352</v>
      </c>
      <c r="I4437" s="19" t="s">
        <v>15692</v>
      </c>
      <c r="J4437" s="19" t="s">
        <v>9283</v>
      </c>
      <c r="K4437" s="20" t="s">
        <v>14733</v>
      </c>
      <c r="L4437" s="19" t="s">
        <v>25</v>
      </c>
    </row>
    <row r="4438" spans="1:12" x14ac:dyDescent="0.25">
      <c r="A4438" s="19" t="s">
        <v>4490</v>
      </c>
      <c r="B4438" s="19" t="s">
        <v>4491</v>
      </c>
      <c r="C4438" s="19" t="s">
        <v>6321</v>
      </c>
      <c r="D4438" s="19" t="s">
        <v>6322</v>
      </c>
      <c r="E4438" s="20" t="s">
        <v>21</v>
      </c>
      <c r="F4438" s="19" t="s">
        <v>21</v>
      </c>
      <c r="G4438" s="180">
        <v>86905</v>
      </c>
      <c r="H4438" s="21" t="s">
        <v>6353</v>
      </c>
      <c r="I4438" s="19" t="s">
        <v>15692</v>
      </c>
      <c r="J4438" s="19" t="s">
        <v>23</v>
      </c>
      <c r="K4438" s="20" t="s">
        <v>14734</v>
      </c>
      <c r="L4438" s="19" t="s">
        <v>25</v>
      </c>
    </row>
    <row r="4439" spans="1:12" x14ac:dyDescent="0.25">
      <c r="A4439" s="19" t="s">
        <v>4490</v>
      </c>
      <c r="B4439" s="19" t="s">
        <v>4491</v>
      </c>
      <c r="C4439" s="19" t="s">
        <v>6321</v>
      </c>
      <c r="D4439" s="19" t="s">
        <v>6322</v>
      </c>
      <c r="E4439" s="20" t="s">
        <v>21</v>
      </c>
      <c r="F4439" s="19" t="s">
        <v>21</v>
      </c>
      <c r="G4439" s="180">
        <v>86906</v>
      </c>
      <c r="H4439" s="21" t="s">
        <v>6354</v>
      </c>
      <c r="I4439" s="19" t="s">
        <v>15692</v>
      </c>
      <c r="J4439" s="19" t="s">
        <v>444</v>
      </c>
      <c r="K4439" s="20" t="s">
        <v>12838</v>
      </c>
      <c r="L4439" s="19" t="s">
        <v>25</v>
      </c>
    </row>
    <row r="4440" spans="1:12" x14ac:dyDescent="0.25">
      <c r="A4440" s="19" t="s">
        <v>4490</v>
      </c>
      <c r="B4440" s="19" t="s">
        <v>4491</v>
      </c>
      <c r="C4440" s="19" t="s">
        <v>6321</v>
      </c>
      <c r="D4440" s="19" t="s">
        <v>6322</v>
      </c>
      <c r="E4440" s="20" t="s">
        <v>21</v>
      </c>
      <c r="F4440" s="19" t="s">
        <v>21</v>
      </c>
      <c r="G4440" s="180">
        <v>86908</v>
      </c>
      <c r="H4440" s="21" t="s">
        <v>6355</v>
      </c>
      <c r="I4440" s="19" t="s">
        <v>15692</v>
      </c>
      <c r="J4440" s="19" t="s">
        <v>23</v>
      </c>
      <c r="K4440" s="20" t="s">
        <v>14735</v>
      </c>
      <c r="L4440" s="19" t="s">
        <v>25</v>
      </c>
    </row>
    <row r="4441" spans="1:12" x14ac:dyDescent="0.25">
      <c r="A4441" s="19" t="s">
        <v>4490</v>
      </c>
      <c r="B4441" s="19" t="s">
        <v>4491</v>
      </c>
      <c r="C4441" s="19" t="s">
        <v>6321</v>
      </c>
      <c r="D4441" s="19" t="s">
        <v>6322</v>
      </c>
      <c r="E4441" s="20" t="s">
        <v>21</v>
      </c>
      <c r="F4441" s="19" t="s">
        <v>21</v>
      </c>
      <c r="G4441" s="180">
        <v>86909</v>
      </c>
      <c r="H4441" s="21" t="s">
        <v>6356</v>
      </c>
      <c r="I4441" s="19" t="s">
        <v>15692</v>
      </c>
      <c r="J4441" s="19" t="s">
        <v>23</v>
      </c>
      <c r="K4441" s="20" t="s">
        <v>10358</v>
      </c>
      <c r="L4441" s="19" t="s">
        <v>25</v>
      </c>
    </row>
    <row r="4442" spans="1:12" x14ac:dyDescent="0.25">
      <c r="A4442" s="19" t="s">
        <v>4490</v>
      </c>
      <c r="B4442" s="19" t="s">
        <v>4491</v>
      </c>
      <c r="C4442" s="19" t="s">
        <v>6321</v>
      </c>
      <c r="D4442" s="19" t="s">
        <v>6322</v>
      </c>
      <c r="E4442" s="20" t="s">
        <v>21</v>
      </c>
      <c r="F4442" s="19" t="s">
        <v>21</v>
      </c>
      <c r="G4442" s="180">
        <v>86910</v>
      </c>
      <c r="H4442" s="21" t="s">
        <v>6358</v>
      </c>
      <c r="I4442" s="19" t="s">
        <v>15692</v>
      </c>
      <c r="J4442" s="19" t="s">
        <v>23</v>
      </c>
      <c r="K4442" s="20" t="s">
        <v>11994</v>
      </c>
      <c r="L4442" s="19" t="s">
        <v>25</v>
      </c>
    </row>
    <row r="4443" spans="1:12" x14ac:dyDescent="0.25">
      <c r="A4443" s="19" t="s">
        <v>4490</v>
      </c>
      <c r="B4443" s="19" t="s">
        <v>4491</v>
      </c>
      <c r="C4443" s="19" t="s">
        <v>6321</v>
      </c>
      <c r="D4443" s="19" t="s">
        <v>6322</v>
      </c>
      <c r="E4443" s="20" t="s">
        <v>21</v>
      </c>
      <c r="F4443" s="19" t="s">
        <v>21</v>
      </c>
      <c r="G4443" s="180">
        <v>86911</v>
      </c>
      <c r="H4443" s="21" t="s">
        <v>6359</v>
      </c>
      <c r="I4443" s="19" t="s">
        <v>15692</v>
      </c>
      <c r="J4443" s="19" t="s">
        <v>23</v>
      </c>
      <c r="K4443" s="20" t="s">
        <v>14736</v>
      </c>
      <c r="L4443" s="19" t="s">
        <v>25</v>
      </c>
    </row>
    <row r="4444" spans="1:12" x14ac:dyDescent="0.25">
      <c r="A4444" s="19" t="s">
        <v>4490</v>
      </c>
      <c r="B4444" s="19" t="s">
        <v>4491</v>
      </c>
      <c r="C4444" s="19" t="s">
        <v>6321</v>
      </c>
      <c r="D4444" s="19" t="s">
        <v>6322</v>
      </c>
      <c r="E4444" s="20" t="s">
        <v>21</v>
      </c>
      <c r="F4444" s="19" t="s">
        <v>21</v>
      </c>
      <c r="G4444" s="180">
        <v>86913</v>
      </c>
      <c r="H4444" s="21" t="s">
        <v>6360</v>
      </c>
      <c r="I4444" s="19" t="s">
        <v>15692</v>
      </c>
      <c r="J4444" s="19" t="s">
        <v>23</v>
      </c>
      <c r="K4444" s="20" t="s">
        <v>11219</v>
      </c>
      <c r="L4444" s="19" t="s">
        <v>25</v>
      </c>
    </row>
    <row r="4445" spans="1:12" x14ac:dyDescent="0.25">
      <c r="A4445" s="19" t="s">
        <v>4490</v>
      </c>
      <c r="B4445" s="19" t="s">
        <v>4491</v>
      </c>
      <c r="C4445" s="19" t="s">
        <v>6321</v>
      </c>
      <c r="D4445" s="19" t="s">
        <v>6322</v>
      </c>
      <c r="E4445" s="20" t="s">
        <v>21</v>
      </c>
      <c r="F4445" s="19" t="s">
        <v>21</v>
      </c>
      <c r="G4445" s="180">
        <v>86914</v>
      </c>
      <c r="H4445" s="21" t="s">
        <v>6361</v>
      </c>
      <c r="I4445" s="19" t="s">
        <v>15692</v>
      </c>
      <c r="J4445" s="19" t="s">
        <v>23</v>
      </c>
      <c r="K4445" s="20" t="s">
        <v>3586</v>
      </c>
      <c r="L4445" s="19" t="s">
        <v>25</v>
      </c>
    </row>
    <row r="4446" spans="1:12" x14ac:dyDescent="0.25">
      <c r="A4446" s="19" t="s">
        <v>4490</v>
      </c>
      <c r="B4446" s="19" t="s">
        <v>4491</v>
      </c>
      <c r="C4446" s="19" t="s">
        <v>6321</v>
      </c>
      <c r="D4446" s="19" t="s">
        <v>6322</v>
      </c>
      <c r="E4446" s="20" t="s">
        <v>21</v>
      </c>
      <c r="F4446" s="19" t="s">
        <v>21</v>
      </c>
      <c r="G4446" s="180">
        <v>86915</v>
      </c>
      <c r="H4446" s="21" t="s">
        <v>6363</v>
      </c>
      <c r="I4446" s="19" t="s">
        <v>15692</v>
      </c>
      <c r="J4446" s="19" t="s">
        <v>23</v>
      </c>
      <c r="K4446" s="20" t="s">
        <v>14737</v>
      </c>
      <c r="L4446" s="19" t="s">
        <v>25</v>
      </c>
    </row>
    <row r="4447" spans="1:12" x14ac:dyDescent="0.25">
      <c r="A4447" s="19" t="s">
        <v>4490</v>
      </c>
      <c r="B4447" s="19" t="s">
        <v>4491</v>
      </c>
      <c r="C4447" s="19" t="s">
        <v>6321</v>
      </c>
      <c r="D4447" s="19" t="s">
        <v>6322</v>
      </c>
      <c r="E4447" s="20" t="s">
        <v>21</v>
      </c>
      <c r="F4447" s="19" t="s">
        <v>21</v>
      </c>
      <c r="G4447" s="180">
        <v>86916</v>
      </c>
      <c r="H4447" s="21" t="s">
        <v>6364</v>
      </c>
      <c r="I4447" s="19" t="s">
        <v>15692</v>
      </c>
      <c r="J4447" s="19" t="s">
        <v>23</v>
      </c>
      <c r="K4447" s="20" t="s">
        <v>473</v>
      </c>
      <c r="L4447" s="19" t="s">
        <v>25</v>
      </c>
    </row>
    <row r="4448" spans="1:12" x14ac:dyDescent="0.25">
      <c r="A4448" s="19" t="s">
        <v>4490</v>
      </c>
      <c r="B4448" s="19" t="s">
        <v>4491</v>
      </c>
      <c r="C4448" s="19" t="s">
        <v>6321</v>
      </c>
      <c r="D4448" s="19" t="s">
        <v>6322</v>
      </c>
      <c r="E4448" s="20" t="s">
        <v>21</v>
      </c>
      <c r="F4448" s="19" t="s">
        <v>21</v>
      </c>
      <c r="G4448" s="180">
        <v>86919</v>
      </c>
      <c r="H4448" s="21" t="s">
        <v>6365</v>
      </c>
      <c r="I4448" s="19" t="s">
        <v>15692</v>
      </c>
      <c r="J4448" s="19" t="s">
        <v>9283</v>
      </c>
      <c r="K4448" s="20" t="s">
        <v>14738</v>
      </c>
      <c r="L4448" s="19" t="s">
        <v>25</v>
      </c>
    </row>
    <row r="4449" spans="1:12" x14ac:dyDescent="0.25">
      <c r="A4449" s="19" t="s">
        <v>4490</v>
      </c>
      <c r="B4449" s="19" t="s">
        <v>4491</v>
      </c>
      <c r="C4449" s="19" t="s">
        <v>6321</v>
      </c>
      <c r="D4449" s="19" t="s">
        <v>6322</v>
      </c>
      <c r="E4449" s="20" t="s">
        <v>21</v>
      </c>
      <c r="F4449" s="19" t="s">
        <v>21</v>
      </c>
      <c r="G4449" s="180">
        <v>86920</v>
      </c>
      <c r="H4449" s="21" t="s">
        <v>6366</v>
      </c>
      <c r="I4449" s="19" t="s">
        <v>15692</v>
      </c>
      <c r="J4449" s="19" t="s">
        <v>9283</v>
      </c>
      <c r="K4449" s="20" t="s">
        <v>14739</v>
      </c>
      <c r="L4449" s="19" t="s">
        <v>25</v>
      </c>
    </row>
    <row r="4450" spans="1:12" x14ac:dyDescent="0.25">
      <c r="A4450" s="19" t="s">
        <v>4490</v>
      </c>
      <c r="B4450" s="19" t="s">
        <v>4491</v>
      </c>
      <c r="C4450" s="19" t="s">
        <v>6321</v>
      </c>
      <c r="D4450" s="19" t="s">
        <v>6322</v>
      </c>
      <c r="E4450" s="20" t="s">
        <v>21</v>
      </c>
      <c r="F4450" s="19" t="s">
        <v>21</v>
      </c>
      <c r="G4450" s="180">
        <v>86921</v>
      </c>
      <c r="H4450" s="21" t="s">
        <v>6367</v>
      </c>
      <c r="I4450" s="19" t="s">
        <v>15692</v>
      </c>
      <c r="J4450" s="19" t="s">
        <v>9283</v>
      </c>
      <c r="K4450" s="20" t="s">
        <v>14740</v>
      </c>
      <c r="L4450" s="19" t="s">
        <v>25</v>
      </c>
    </row>
    <row r="4451" spans="1:12" ht="27" x14ac:dyDescent="0.25">
      <c r="A4451" s="19" t="s">
        <v>4490</v>
      </c>
      <c r="B4451" s="19" t="s">
        <v>4491</v>
      </c>
      <c r="C4451" s="19" t="s">
        <v>6321</v>
      </c>
      <c r="D4451" s="19" t="s">
        <v>6322</v>
      </c>
      <c r="E4451" s="20" t="s">
        <v>21</v>
      </c>
      <c r="F4451" s="19" t="s">
        <v>21</v>
      </c>
      <c r="G4451" s="180">
        <v>86922</v>
      </c>
      <c r="H4451" s="21" t="s">
        <v>6368</v>
      </c>
      <c r="I4451" s="19" t="s">
        <v>15692</v>
      </c>
      <c r="J4451" s="19" t="s">
        <v>9283</v>
      </c>
      <c r="K4451" s="20" t="s">
        <v>14741</v>
      </c>
      <c r="L4451" s="19" t="s">
        <v>25</v>
      </c>
    </row>
    <row r="4452" spans="1:12" x14ac:dyDescent="0.25">
      <c r="A4452" s="19" t="s">
        <v>4490</v>
      </c>
      <c r="B4452" s="19" t="s">
        <v>4491</v>
      </c>
      <c r="C4452" s="19" t="s">
        <v>6321</v>
      </c>
      <c r="D4452" s="19" t="s">
        <v>6322</v>
      </c>
      <c r="E4452" s="20" t="s">
        <v>21</v>
      </c>
      <c r="F4452" s="19" t="s">
        <v>21</v>
      </c>
      <c r="G4452" s="180">
        <v>86923</v>
      </c>
      <c r="H4452" s="21" t="s">
        <v>6369</v>
      </c>
      <c r="I4452" s="19" t="s">
        <v>15692</v>
      </c>
      <c r="J4452" s="19" t="s">
        <v>9283</v>
      </c>
      <c r="K4452" s="20" t="s">
        <v>14742</v>
      </c>
      <c r="L4452" s="19" t="s">
        <v>25</v>
      </c>
    </row>
    <row r="4453" spans="1:12" x14ac:dyDescent="0.25">
      <c r="A4453" s="19" t="s">
        <v>4490</v>
      </c>
      <c r="B4453" s="19" t="s">
        <v>4491</v>
      </c>
      <c r="C4453" s="19" t="s">
        <v>6321</v>
      </c>
      <c r="D4453" s="19" t="s">
        <v>6322</v>
      </c>
      <c r="E4453" s="20" t="s">
        <v>21</v>
      </c>
      <c r="F4453" s="19" t="s">
        <v>21</v>
      </c>
      <c r="G4453" s="180">
        <v>86924</v>
      </c>
      <c r="H4453" s="21" t="s">
        <v>6370</v>
      </c>
      <c r="I4453" s="19" t="s">
        <v>15692</v>
      </c>
      <c r="J4453" s="19" t="s">
        <v>9283</v>
      </c>
      <c r="K4453" s="20" t="s">
        <v>14743</v>
      </c>
      <c r="L4453" s="19" t="s">
        <v>25</v>
      </c>
    </row>
    <row r="4454" spans="1:12" ht="27" x14ac:dyDescent="0.25">
      <c r="A4454" s="19" t="s">
        <v>4490</v>
      </c>
      <c r="B4454" s="19" t="s">
        <v>4491</v>
      </c>
      <c r="C4454" s="19" t="s">
        <v>6321</v>
      </c>
      <c r="D4454" s="19" t="s">
        <v>6322</v>
      </c>
      <c r="E4454" s="20" t="s">
        <v>21</v>
      </c>
      <c r="F4454" s="19" t="s">
        <v>21</v>
      </c>
      <c r="G4454" s="180">
        <v>86925</v>
      </c>
      <c r="H4454" s="21" t="s">
        <v>6371</v>
      </c>
      <c r="I4454" s="19" t="s">
        <v>15692</v>
      </c>
      <c r="J4454" s="19" t="s">
        <v>9283</v>
      </c>
      <c r="K4454" s="20" t="s">
        <v>14744</v>
      </c>
      <c r="L4454" s="19" t="s">
        <v>25</v>
      </c>
    </row>
    <row r="4455" spans="1:12" x14ac:dyDescent="0.25">
      <c r="A4455" s="19" t="s">
        <v>4490</v>
      </c>
      <c r="B4455" s="19" t="s">
        <v>4491</v>
      </c>
      <c r="C4455" s="19" t="s">
        <v>6321</v>
      </c>
      <c r="D4455" s="19" t="s">
        <v>6322</v>
      </c>
      <c r="E4455" s="20" t="s">
        <v>21</v>
      </c>
      <c r="F4455" s="19" t="s">
        <v>21</v>
      </c>
      <c r="G4455" s="180">
        <v>86926</v>
      </c>
      <c r="H4455" s="21" t="s">
        <v>6372</v>
      </c>
      <c r="I4455" s="19" t="s">
        <v>15692</v>
      </c>
      <c r="J4455" s="19" t="s">
        <v>9283</v>
      </c>
      <c r="K4455" s="20" t="s">
        <v>14745</v>
      </c>
      <c r="L4455" s="19" t="s">
        <v>25</v>
      </c>
    </row>
    <row r="4456" spans="1:12" x14ac:dyDescent="0.25">
      <c r="A4456" s="19" t="s">
        <v>4490</v>
      </c>
      <c r="B4456" s="19" t="s">
        <v>4491</v>
      </c>
      <c r="C4456" s="19" t="s">
        <v>6321</v>
      </c>
      <c r="D4456" s="19" t="s">
        <v>6322</v>
      </c>
      <c r="E4456" s="20" t="s">
        <v>21</v>
      </c>
      <c r="F4456" s="19" t="s">
        <v>21</v>
      </c>
      <c r="G4456" s="180">
        <v>86927</v>
      </c>
      <c r="H4456" s="21" t="s">
        <v>6373</v>
      </c>
      <c r="I4456" s="19" t="s">
        <v>15692</v>
      </c>
      <c r="J4456" s="19" t="s">
        <v>9283</v>
      </c>
      <c r="K4456" s="20" t="s">
        <v>14746</v>
      </c>
      <c r="L4456" s="19" t="s">
        <v>25</v>
      </c>
    </row>
    <row r="4457" spans="1:12" x14ac:dyDescent="0.25">
      <c r="A4457" s="19" t="s">
        <v>4490</v>
      </c>
      <c r="B4457" s="19" t="s">
        <v>4491</v>
      </c>
      <c r="C4457" s="19" t="s">
        <v>6321</v>
      </c>
      <c r="D4457" s="19" t="s">
        <v>6322</v>
      </c>
      <c r="E4457" s="20" t="s">
        <v>21</v>
      </c>
      <c r="F4457" s="19" t="s">
        <v>21</v>
      </c>
      <c r="G4457" s="180">
        <v>86928</v>
      </c>
      <c r="H4457" s="21" t="s">
        <v>6374</v>
      </c>
      <c r="I4457" s="19" t="s">
        <v>15692</v>
      </c>
      <c r="J4457" s="19" t="s">
        <v>9283</v>
      </c>
      <c r="K4457" s="20" t="s">
        <v>14747</v>
      </c>
      <c r="L4457" s="19" t="s">
        <v>25</v>
      </c>
    </row>
    <row r="4458" spans="1:12" x14ac:dyDescent="0.25">
      <c r="A4458" s="19" t="s">
        <v>4490</v>
      </c>
      <c r="B4458" s="19" t="s">
        <v>4491</v>
      </c>
      <c r="C4458" s="19" t="s">
        <v>6321</v>
      </c>
      <c r="D4458" s="19" t="s">
        <v>6322</v>
      </c>
      <c r="E4458" s="20" t="s">
        <v>21</v>
      </c>
      <c r="F4458" s="19" t="s">
        <v>21</v>
      </c>
      <c r="G4458" s="180">
        <v>86929</v>
      </c>
      <c r="H4458" s="21" t="s">
        <v>6375</v>
      </c>
      <c r="I4458" s="19" t="s">
        <v>15692</v>
      </c>
      <c r="J4458" s="19" t="s">
        <v>9283</v>
      </c>
      <c r="K4458" s="20" t="s">
        <v>14748</v>
      </c>
      <c r="L4458" s="19" t="s">
        <v>25</v>
      </c>
    </row>
    <row r="4459" spans="1:12" x14ac:dyDescent="0.25">
      <c r="A4459" s="19" t="s">
        <v>4490</v>
      </c>
      <c r="B4459" s="19" t="s">
        <v>4491</v>
      </c>
      <c r="C4459" s="19" t="s">
        <v>6321</v>
      </c>
      <c r="D4459" s="19" t="s">
        <v>6322</v>
      </c>
      <c r="E4459" s="20" t="s">
        <v>21</v>
      </c>
      <c r="F4459" s="19" t="s">
        <v>21</v>
      </c>
      <c r="G4459" s="180">
        <v>86930</v>
      </c>
      <c r="H4459" s="21" t="s">
        <v>6376</v>
      </c>
      <c r="I4459" s="19" t="s">
        <v>15692</v>
      </c>
      <c r="J4459" s="19" t="s">
        <v>9283</v>
      </c>
      <c r="K4459" s="20" t="s">
        <v>14749</v>
      </c>
      <c r="L4459" s="19" t="s">
        <v>25</v>
      </c>
    </row>
    <row r="4460" spans="1:12" x14ac:dyDescent="0.25">
      <c r="A4460" s="19" t="s">
        <v>4490</v>
      </c>
      <c r="B4460" s="19" t="s">
        <v>4491</v>
      </c>
      <c r="C4460" s="19" t="s">
        <v>6321</v>
      </c>
      <c r="D4460" s="19" t="s">
        <v>6322</v>
      </c>
      <c r="E4460" s="20" t="s">
        <v>21</v>
      </c>
      <c r="F4460" s="19" t="s">
        <v>21</v>
      </c>
      <c r="G4460" s="180">
        <v>86931</v>
      </c>
      <c r="H4460" s="21" t="s">
        <v>6377</v>
      </c>
      <c r="I4460" s="19" t="s">
        <v>15692</v>
      </c>
      <c r="J4460" s="19" t="s">
        <v>9283</v>
      </c>
      <c r="K4460" s="20" t="s">
        <v>14750</v>
      </c>
      <c r="L4460" s="19" t="s">
        <v>25</v>
      </c>
    </row>
    <row r="4461" spans="1:12" x14ac:dyDescent="0.25">
      <c r="A4461" s="19" t="s">
        <v>4490</v>
      </c>
      <c r="B4461" s="19" t="s">
        <v>4491</v>
      </c>
      <c r="C4461" s="19" t="s">
        <v>6321</v>
      </c>
      <c r="D4461" s="19" t="s">
        <v>6322</v>
      </c>
      <c r="E4461" s="20" t="s">
        <v>21</v>
      </c>
      <c r="F4461" s="19" t="s">
        <v>21</v>
      </c>
      <c r="G4461" s="180">
        <v>86932</v>
      </c>
      <c r="H4461" s="21" t="s">
        <v>6378</v>
      </c>
      <c r="I4461" s="19" t="s">
        <v>15692</v>
      </c>
      <c r="J4461" s="19" t="s">
        <v>9283</v>
      </c>
      <c r="K4461" s="20" t="s">
        <v>14751</v>
      </c>
      <c r="L4461" s="19" t="s">
        <v>25</v>
      </c>
    </row>
    <row r="4462" spans="1:12" ht="27" x14ac:dyDescent="0.25">
      <c r="A4462" s="19" t="s">
        <v>4490</v>
      </c>
      <c r="B4462" s="19" t="s">
        <v>4491</v>
      </c>
      <c r="C4462" s="19" t="s">
        <v>6321</v>
      </c>
      <c r="D4462" s="19" t="s">
        <v>6322</v>
      </c>
      <c r="E4462" s="20" t="s">
        <v>21</v>
      </c>
      <c r="F4462" s="19" t="s">
        <v>21</v>
      </c>
      <c r="G4462" s="180">
        <v>86933</v>
      </c>
      <c r="H4462" s="21" t="s">
        <v>6379</v>
      </c>
      <c r="I4462" s="19" t="s">
        <v>15692</v>
      </c>
      <c r="J4462" s="19" t="s">
        <v>23</v>
      </c>
      <c r="K4462" s="20" t="s">
        <v>14752</v>
      </c>
      <c r="L4462" s="19" t="s">
        <v>25</v>
      </c>
    </row>
    <row r="4463" spans="1:12" ht="27" x14ac:dyDescent="0.25">
      <c r="A4463" s="19" t="s">
        <v>4490</v>
      </c>
      <c r="B4463" s="19" t="s">
        <v>4491</v>
      </c>
      <c r="C4463" s="19" t="s">
        <v>6321</v>
      </c>
      <c r="D4463" s="19" t="s">
        <v>6322</v>
      </c>
      <c r="E4463" s="20" t="s">
        <v>21</v>
      </c>
      <c r="F4463" s="19" t="s">
        <v>21</v>
      </c>
      <c r="G4463" s="180">
        <v>86934</v>
      </c>
      <c r="H4463" s="21" t="s">
        <v>6380</v>
      </c>
      <c r="I4463" s="19" t="s">
        <v>15692</v>
      </c>
      <c r="J4463" s="19" t="s">
        <v>23</v>
      </c>
      <c r="K4463" s="20" t="s">
        <v>14753</v>
      </c>
      <c r="L4463" s="19" t="s">
        <v>25</v>
      </c>
    </row>
    <row r="4464" spans="1:12" x14ac:dyDescent="0.25">
      <c r="A4464" s="19" t="s">
        <v>4490</v>
      </c>
      <c r="B4464" s="19" t="s">
        <v>4491</v>
      </c>
      <c r="C4464" s="19" t="s">
        <v>6321</v>
      </c>
      <c r="D4464" s="19" t="s">
        <v>6322</v>
      </c>
      <c r="E4464" s="20" t="s">
        <v>21</v>
      </c>
      <c r="F4464" s="19" t="s">
        <v>21</v>
      </c>
      <c r="G4464" s="180">
        <v>86935</v>
      </c>
      <c r="H4464" s="21" t="s">
        <v>6381</v>
      </c>
      <c r="I4464" s="19" t="s">
        <v>15692</v>
      </c>
      <c r="J4464" s="19" t="s">
        <v>23</v>
      </c>
      <c r="K4464" s="20" t="s">
        <v>14754</v>
      </c>
      <c r="L4464" s="19" t="s">
        <v>25</v>
      </c>
    </row>
    <row r="4465" spans="1:12" x14ac:dyDescent="0.25">
      <c r="A4465" s="19" t="s">
        <v>4490</v>
      </c>
      <c r="B4465" s="19" t="s">
        <v>4491</v>
      </c>
      <c r="C4465" s="19" t="s">
        <v>6321</v>
      </c>
      <c r="D4465" s="19" t="s">
        <v>6322</v>
      </c>
      <c r="E4465" s="20" t="s">
        <v>21</v>
      </c>
      <c r="F4465" s="19" t="s">
        <v>21</v>
      </c>
      <c r="G4465" s="180">
        <v>86936</v>
      </c>
      <c r="H4465" s="21" t="s">
        <v>6382</v>
      </c>
      <c r="I4465" s="19" t="s">
        <v>15692</v>
      </c>
      <c r="J4465" s="19" t="s">
        <v>23</v>
      </c>
      <c r="K4465" s="20" t="s">
        <v>14755</v>
      </c>
      <c r="L4465" s="19" t="s">
        <v>25</v>
      </c>
    </row>
    <row r="4466" spans="1:12" x14ac:dyDescent="0.25">
      <c r="A4466" s="19" t="s">
        <v>4490</v>
      </c>
      <c r="B4466" s="19" t="s">
        <v>4491</v>
      </c>
      <c r="C4466" s="19" t="s">
        <v>6321</v>
      </c>
      <c r="D4466" s="19" t="s">
        <v>6322</v>
      </c>
      <c r="E4466" s="20" t="s">
        <v>21</v>
      </c>
      <c r="F4466" s="19" t="s">
        <v>21</v>
      </c>
      <c r="G4466" s="180">
        <v>86937</v>
      </c>
      <c r="H4466" s="21" t="s">
        <v>6383</v>
      </c>
      <c r="I4466" s="19" t="s">
        <v>15692</v>
      </c>
      <c r="J4466" s="19" t="s">
        <v>23</v>
      </c>
      <c r="K4466" s="20" t="s">
        <v>14756</v>
      </c>
      <c r="L4466" s="19" t="s">
        <v>25</v>
      </c>
    </row>
    <row r="4467" spans="1:12" x14ac:dyDescent="0.25">
      <c r="A4467" s="19" t="s">
        <v>4490</v>
      </c>
      <c r="B4467" s="19" t="s">
        <v>4491</v>
      </c>
      <c r="C4467" s="19" t="s">
        <v>6321</v>
      </c>
      <c r="D4467" s="19" t="s">
        <v>6322</v>
      </c>
      <c r="E4467" s="20" t="s">
        <v>21</v>
      </c>
      <c r="F4467" s="19" t="s">
        <v>21</v>
      </c>
      <c r="G4467" s="180">
        <v>86938</v>
      </c>
      <c r="H4467" s="21" t="s">
        <v>6384</v>
      </c>
      <c r="I4467" s="19" t="s">
        <v>15692</v>
      </c>
      <c r="J4467" s="19" t="s">
        <v>23</v>
      </c>
      <c r="K4467" s="20" t="s">
        <v>14757</v>
      </c>
      <c r="L4467" s="19" t="s">
        <v>25</v>
      </c>
    </row>
    <row r="4468" spans="1:12" ht="27" x14ac:dyDescent="0.25">
      <c r="A4468" s="19" t="s">
        <v>4490</v>
      </c>
      <c r="B4468" s="19" t="s">
        <v>4491</v>
      </c>
      <c r="C4468" s="19" t="s">
        <v>6321</v>
      </c>
      <c r="D4468" s="19" t="s">
        <v>6322</v>
      </c>
      <c r="E4468" s="20" t="s">
        <v>21</v>
      </c>
      <c r="F4468" s="19" t="s">
        <v>21</v>
      </c>
      <c r="G4468" s="180">
        <v>86939</v>
      </c>
      <c r="H4468" s="21" t="s">
        <v>6385</v>
      </c>
      <c r="I4468" s="19" t="s">
        <v>15692</v>
      </c>
      <c r="J4468" s="19" t="s">
        <v>9283</v>
      </c>
      <c r="K4468" s="20" t="s">
        <v>14758</v>
      </c>
      <c r="L4468" s="19" t="s">
        <v>25</v>
      </c>
    </row>
    <row r="4469" spans="1:12" ht="27" x14ac:dyDescent="0.25">
      <c r="A4469" s="19" t="s">
        <v>4490</v>
      </c>
      <c r="B4469" s="19" t="s">
        <v>4491</v>
      </c>
      <c r="C4469" s="19" t="s">
        <v>6321</v>
      </c>
      <c r="D4469" s="19" t="s">
        <v>6322</v>
      </c>
      <c r="E4469" s="20" t="s">
        <v>21</v>
      </c>
      <c r="F4469" s="19" t="s">
        <v>21</v>
      </c>
      <c r="G4469" s="180">
        <v>86940</v>
      </c>
      <c r="H4469" s="21" t="s">
        <v>6386</v>
      </c>
      <c r="I4469" s="19" t="s">
        <v>15692</v>
      </c>
      <c r="J4469" s="19" t="s">
        <v>9283</v>
      </c>
      <c r="K4469" s="20" t="s">
        <v>14759</v>
      </c>
      <c r="L4469" s="19" t="s">
        <v>25</v>
      </c>
    </row>
    <row r="4470" spans="1:12" ht="27" x14ac:dyDescent="0.25">
      <c r="A4470" s="19" t="s">
        <v>4490</v>
      </c>
      <c r="B4470" s="19" t="s">
        <v>4491</v>
      </c>
      <c r="C4470" s="19" t="s">
        <v>6321</v>
      </c>
      <c r="D4470" s="19" t="s">
        <v>6322</v>
      </c>
      <c r="E4470" s="20" t="s">
        <v>21</v>
      </c>
      <c r="F4470" s="19" t="s">
        <v>21</v>
      </c>
      <c r="G4470" s="180">
        <v>86941</v>
      </c>
      <c r="H4470" s="21" t="s">
        <v>6387</v>
      </c>
      <c r="I4470" s="19" t="s">
        <v>15692</v>
      </c>
      <c r="J4470" s="19" t="s">
        <v>9283</v>
      </c>
      <c r="K4470" s="20" t="s">
        <v>14760</v>
      </c>
      <c r="L4470" s="19" t="s">
        <v>25</v>
      </c>
    </row>
    <row r="4471" spans="1:12" ht="27" x14ac:dyDescent="0.25">
      <c r="A4471" s="19" t="s">
        <v>4490</v>
      </c>
      <c r="B4471" s="19" t="s">
        <v>4491</v>
      </c>
      <c r="C4471" s="19" t="s">
        <v>6321</v>
      </c>
      <c r="D4471" s="19" t="s">
        <v>6322</v>
      </c>
      <c r="E4471" s="20" t="s">
        <v>21</v>
      </c>
      <c r="F4471" s="19" t="s">
        <v>21</v>
      </c>
      <c r="G4471" s="180">
        <v>86942</v>
      </c>
      <c r="H4471" s="21" t="s">
        <v>6388</v>
      </c>
      <c r="I4471" s="19" t="s">
        <v>15692</v>
      </c>
      <c r="J4471" s="19" t="s">
        <v>9283</v>
      </c>
      <c r="K4471" s="20" t="s">
        <v>14761</v>
      </c>
      <c r="L4471" s="19" t="s">
        <v>25</v>
      </c>
    </row>
    <row r="4472" spans="1:12" ht="27" x14ac:dyDescent="0.25">
      <c r="A4472" s="19" t="s">
        <v>4490</v>
      </c>
      <c r="B4472" s="19" t="s">
        <v>4491</v>
      </c>
      <c r="C4472" s="19" t="s">
        <v>6321</v>
      </c>
      <c r="D4472" s="19" t="s">
        <v>6322</v>
      </c>
      <c r="E4472" s="20" t="s">
        <v>21</v>
      </c>
      <c r="F4472" s="19" t="s">
        <v>21</v>
      </c>
      <c r="G4472" s="180">
        <v>86943</v>
      </c>
      <c r="H4472" s="21" t="s">
        <v>6389</v>
      </c>
      <c r="I4472" s="19" t="s">
        <v>15692</v>
      </c>
      <c r="J4472" s="19" t="s">
        <v>9283</v>
      </c>
      <c r="K4472" s="20" t="s">
        <v>14762</v>
      </c>
      <c r="L4472" s="19" t="s">
        <v>25</v>
      </c>
    </row>
    <row r="4473" spans="1:12" ht="27" x14ac:dyDescent="0.25">
      <c r="A4473" s="19" t="s">
        <v>4490</v>
      </c>
      <c r="B4473" s="19" t="s">
        <v>4491</v>
      </c>
      <c r="C4473" s="19" t="s">
        <v>6321</v>
      </c>
      <c r="D4473" s="19" t="s">
        <v>6322</v>
      </c>
      <c r="E4473" s="20" t="s">
        <v>21</v>
      </c>
      <c r="F4473" s="19" t="s">
        <v>21</v>
      </c>
      <c r="G4473" s="180">
        <v>86947</v>
      </c>
      <c r="H4473" s="21" t="s">
        <v>6390</v>
      </c>
      <c r="I4473" s="19" t="s">
        <v>15692</v>
      </c>
      <c r="J4473" s="19" t="s">
        <v>23</v>
      </c>
      <c r="K4473" s="20" t="s">
        <v>14763</v>
      </c>
      <c r="L4473" s="19" t="s">
        <v>25</v>
      </c>
    </row>
    <row r="4474" spans="1:12" ht="27" x14ac:dyDescent="0.25">
      <c r="A4474" s="19" t="s">
        <v>4490</v>
      </c>
      <c r="B4474" s="19" t="s">
        <v>4491</v>
      </c>
      <c r="C4474" s="19" t="s">
        <v>6321</v>
      </c>
      <c r="D4474" s="19" t="s">
        <v>6322</v>
      </c>
      <c r="E4474" s="20" t="s">
        <v>21</v>
      </c>
      <c r="F4474" s="19" t="s">
        <v>21</v>
      </c>
      <c r="G4474" s="180">
        <v>93396</v>
      </c>
      <c r="H4474" s="21" t="s">
        <v>6391</v>
      </c>
      <c r="I4474" s="19" t="s">
        <v>15692</v>
      </c>
      <c r="J4474" s="19" t="s">
        <v>23</v>
      </c>
      <c r="K4474" s="20" t="s">
        <v>14764</v>
      </c>
      <c r="L4474" s="19" t="s">
        <v>25</v>
      </c>
    </row>
    <row r="4475" spans="1:12" ht="27" x14ac:dyDescent="0.25">
      <c r="A4475" s="19" t="s">
        <v>4490</v>
      </c>
      <c r="B4475" s="19" t="s">
        <v>4491</v>
      </c>
      <c r="C4475" s="19" t="s">
        <v>6321</v>
      </c>
      <c r="D4475" s="19" t="s">
        <v>6322</v>
      </c>
      <c r="E4475" s="20" t="s">
        <v>21</v>
      </c>
      <c r="F4475" s="19" t="s">
        <v>21</v>
      </c>
      <c r="G4475" s="180">
        <v>93441</v>
      </c>
      <c r="H4475" s="21" t="s">
        <v>6392</v>
      </c>
      <c r="I4475" s="19" t="s">
        <v>15692</v>
      </c>
      <c r="J4475" s="19" t="s">
        <v>23</v>
      </c>
      <c r="K4475" s="20" t="s">
        <v>14765</v>
      </c>
      <c r="L4475" s="19" t="s">
        <v>25</v>
      </c>
    </row>
    <row r="4476" spans="1:12" ht="27" x14ac:dyDescent="0.25">
      <c r="A4476" s="19" t="s">
        <v>4490</v>
      </c>
      <c r="B4476" s="19" t="s">
        <v>4491</v>
      </c>
      <c r="C4476" s="19" t="s">
        <v>6321</v>
      </c>
      <c r="D4476" s="19" t="s">
        <v>6322</v>
      </c>
      <c r="E4476" s="20" t="s">
        <v>21</v>
      </c>
      <c r="F4476" s="19" t="s">
        <v>21</v>
      </c>
      <c r="G4476" s="180">
        <v>93442</v>
      </c>
      <c r="H4476" s="21" t="s">
        <v>6393</v>
      </c>
      <c r="I4476" s="19" t="s">
        <v>15692</v>
      </c>
      <c r="J4476" s="19" t="s">
        <v>23</v>
      </c>
      <c r="K4476" s="20" t="s">
        <v>14766</v>
      </c>
      <c r="L4476" s="19" t="s">
        <v>25</v>
      </c>
    </row>
    <row r="4477" spans="1:12" x14ac:dyDescent="0.25">
      <c r="A4477" s="19" t="s">
        <v>4490</v>
      </c>
      <c r="B4477" s="19" t="s">
        <v>4491</v>
      </c>
      <c r="C4477" s="19" t="s">
        <v>6321</v>
      </c>
      <c r="D4477" s="19" t="s">
        <v>6322</v>
      </c>
      <c r="E4477" s="20" t="s">
        <v>21</v>
      </c>
      <c r="F4477" s="19" t="s">
        <v>21</v>
      </c>
      <c r="G4477" s="180">
        <v>95469</v>
      </c>
      <c r="H4477" s="21" t="s">
        <v>6394</v>
      </c>
      <c r="I4477" s="19" t="s">
        <v>15692</v>
      </c>
      <c r="J4477" s="19" t="s">
        <v>9283</v>
      </c>
      <c r="K4477" s="20" t="s">
        <v>14767</v>
      </c>
      <c r="L4477" s="19" t="s">
        <v>25</v>
      </c>
    </row>
    <row r="4478" spans="1:12" x14ac:dyDescent="0.25">
      <c r="A4478" s="19" t="s">
        <v>4490</v>
      </c>
      <c r="B4478" s="19" t="s">
        <v>4491</v>
      </c>
      <c r="C4478" s="19" t="s">
        <v>6321</v>
      </c>
      <c r="D4478" s="19" t="s">
        <v>6322</v>
      </c>
      <c r="E4478" s="20" t="s">
        <v>21</v>
      </c>
      <c r="F4478" s="19" t="s">
        <v>21</v>
      </c>
      <c r="G4478" s="180">
        <v>95470</v>
      </c>
      <c r="H4478" s="21" t="s">
        <v>6395</v>
      </c>
      <c r="I4478" s="19" t="s">
        <v>15692</v>
      </c>
      <c r="J4478" s="19" t="s">
        <v>9283</v>
      </c>
      <c r="K4478" s="20" t="s">
        <v>14768</v>
      </c>
      <c r="L4478" s="19" t="s">
        <v>25</v>
      </c>
    </row>
    <row r="4479" spans="1:12" x14ac:dyDescent="0.25">
      <c r="A4479" s="19" t="s">
        <v>4490</v>
      </c>
      <c r="B4479" s="19" t="s">
        <v>4491</v>
      </c>
      <c r="C4479" s="19" t="s">
        <v>6321</v>
      </c>
      <c r="D4479" s="19" t="s">
        <v>6322</v>
      </c>
      <c r="E4479" s="20" t="s">
        <v>21</v>
      </c>
      <c r="F4479" s="19" t="s">
        <v>21</v>
      </c>
      <c r="G4479" s="180">
        <v>95471</v>
      </c>
      <c r="H4479" s="21" t="s">
        <v>6396</v>
      </c>
      <c r="I4479" s="19" t="s">
        <v>15692</v>
      </c>
      <c r="J4479" s="19" t="s">
        <v>9283</v>
      </c>
      <c r="K4479" s="20" t="s">
        <v>14769</v>
      </c>
      <c r="L4479" s="19" t="s">
        <v>25</v>
      </c>
    </row>
    <row r="4480" spans="1:12" ht="27" x14ac:dyDescent="0.25">
      <c r="A4480" s="19" t="s">
        <v>4490</v>
      </c>
      <c r="B4480" s="19" t="s">
        <v>4491</v>
      </c>
      <c r="C4480" s="19" t="s">
        <v>6321</v>
      </c>
      <c r="D4480" s="19" t="s">
        <v>6322</v>
      </c>
      <c r="E4480" s="20" t="s">
        <v>21</v>
      </c>
      <c r="F4480" s="19" t="s">
        <v>21</v>
      </c>
      <c r="G4480" s="180">
        <v>95472</v>
      </c>
      <c r="H4480" s="21" t="s">
        <v>6397</v>
      </c>
      <c r="I4480" s="19" t="s">
        <v>15692</v>
      </c>
      <c r="J4480" s="19" t="s">
        <v>9283</v>
      </c>
      <c r="K4480" s="20" t="s">
        <v>14770</v>
      </c>
      <c r="L4480" s="19" t="s">
        <v>25</v>
      </c>
    </row>
    <row r="4481" spans="1:12" x14ac:dyDescent="0.25">
      <c r="A4481" s="19" t="s">
        <v>4490</v>
      </c>
      <c r="B4481" s="19" t="s">
        <v>4491</v>
      </c>
      <c r="C4481" s="19" t="s">
        <v>6321</v>
      </c>
      <c r="D4481" s="19" t="s">
        <v>6322</v>
      </c>
      <c r="E4481" s="20" t="s">
        <v>21</v>
      </c>
      <c r="F4481" s="19" t="s">
        <v>21</v>
      </c>
      <c r="G4481" s="180">
        <v>95542</v>
      </c>
      <c r="H4481" s="21" t="s">
        <v>6398</v>
      </c>
      <c r="I4481" s="19" t="s">
        <v>15692</v>
      </c>
      <c r="J4481" s="19" t="s">
        <v>23</v>
      </c>
      <c r="K4481" s="20" t="s">
        <v>2873</v>
      </c>
      <c r="L4481" s="19" t="s">
        <v>25</v>
      </c>
    </row>
    <row r="4482" spans="1:12" x14ac:dyDescent="0.25">
      <c r="A4482" s="19" t="s">
        <v>4490</v>
      </c>
      <c r="B4482" s="19" t="s">
        <v>4491</v>
      </c>
      <c r="C4482" s="19" t="s">
        <v>6321</v>
      </c>
      <c r="D4482" s="19" t="s">
        <v>6322</v>
      </c>
      <c r="E4482" s="20" t="s">
        <v>21</v>
      </c>
      <c r="F4482" s="19" t="s">
        <v>21</v>
      </c>
      <c r="G4482" s="180">
        <v>95543</v>
      </c>
      <c r="H4482" s="21" t="s">
        <v>6400</v>
      </c>
      <c r="I4482" s="19" t="s">
        <v>15692</v>
      </c>
      <c r="J4482" s="19" t="s">
        <v>23</v>
      </c>
      <c r="K4482" s="20" t="s">
        <v>9661</v>
      </c>
      <c r="L4482" s="19" t="s">
        <v>25</v>
      </c>
    </row>
    <row r="4483" spans="1:12" x14ac:dyDescent="0.25">
      <c r="A4483" s="19" t="s">
        <v>4490</v>
      </c>
      <c r="B4483" s="19" t="s">
        <v>4491</v>
      </c>
      <c r="C4483" s="19" t="s">
        <v>6321</v>
      </c>
      <c r="D4483" s="19" t="s">
        <v>6322</v>
      </c>
      <c r="E4483" s="20" t="s">
        <v>21</v>
      </c>
      <c r="F4483" s="19" t="s">
        <v>21</v>
      </c>
      <c r="G4483" s="180">
        <v>95544</v>
      </c>
      <c r="H4483" s="21" t="s">
        <v>6402</v>
      </c>
      <c r="I4483" s="19" t="s">
        <v>15692</v>
      </c>
      <c r="J4483" s="19" t="s">
        <v>23</v>
      </c>
      <c r="K4483" s="20" t="s">
        <v>14617</v>
      </c>
      <c r="L4483" s="19" t="s">
        <v>25</v>
      </c>
    </row>
    <row r="4484" spans="1:12" x14ac:dyDescent="0.25">
      <c r="A4484" s="19" t="s">
        <v>4490</v>
      </c>
      <c r="B4484" s="19" t="s">
        <v>4491</v>
      </c>
      <c r="C4484" s="19" t="s">
        <v>6321</v>
      </c>
      <c r="D4484" s="19" t="s">
        <v>6322</v>
      </c>
      <c r="E4484" s="20" t="s">
        <v>21</v>
      </c>
      <c r="F4484" s="19" t="s">
        <v>21</v>
      </c>
      <c r="G4484" s="180">
        <v>95545</v>
      </c>
      <c r="H4484" s="21" t="s">
        <v>6404</v>
      </c>
      <c r="I4484" s="19" t="s">
        <v>15692</v>
      </c>
      <c r="J4484" s="19" t="s">
        <v>444</v>
      </c>
      <c r="K4484" s="20" t="s">
        <v>10745</v>
      </c>
      <c r="L4484" s="19" t="s">
        <v>25</v>
      </c>
    </row>
    <row r="4485" spans="1:12" x14ac:dyDescent="0.25">
      <c r="A4485" s="19" t="s">
        <v>4490</v>
      </c>
      <c r="B4485" s="19" t="s">
        <v>4491</v>
      </c>
      <c r="C4485" s="19" t="s">
        <v>6321</v>
      </c>
      <c r="D4485" s="19" t="s">
        <v>6322</v>
      </c>
      <c r="E4485" s="20" t="s">
        <v>21</v>
      </c>
      <c r="F4485" s="19" t="s">
        <v>21</v>
      </c>
      <c r="G4485" s="180">
        <v>95546</v>
      </c>
      <c r="H4485" s="21" t="s">
        <v>6405</v>
      </c>
      <c r="I4485" s="19" t="s">
        <v>15692</v>
      </c>
      <c r="J4485" s="19" t="s">
        <v>23</v>
      </c>
      <c r="K4485" s="20" t="s">
        <v>14771</v>
      </c>
      <c r="L4485" s="19" t="s">
        <v>25</v>
      </c>
    </row>
    <row r="4486" spans="1:12" x14ac:dyDescent="0.25">
      <c r="A4486" s="19" t="s">
        <v>4490</v>
      </c>
      <c r="B4486" s="19" t="s">
        <v>4491</v>
      </c>
      <c r="C4486" s="19" t="s">
        <v>6321</v>
      </c>
      <c r="D4486" s="19" t="s">
        <v>6322</v>
      </c>
      <c r="E4486" s="20" t="s">
        <v>21</v>
      </c>
      <c r="F4486" s="19" t="s">
        <v>21</v>
      </c>
      <c r="G4486" s="180">
        <v>95547</v>
      </c>
      <c r="H4486" s="21" t="s">
        <v>6406</v>
      </c>
      <c r="I4486" s="19" t="s">
        <v>15692</v>
      </c>
      <c r="J4486" s="19" t="s">
        <v>444</v>
      </c>
      <c r="K4486" s="20" t="s">
        <v>14275</v>
      </c>
      <c r="L4486" s="19" t="s">
        <v>25</v>
      </c>
    </row>
    <row r="4487" spans="1:12" x14ac:dyDescent="0.25">
      <c r="A4487" s="19" t="s">
        <v>4490</v>
      </c>
      <c r="B4487" s="19" t="s">
        <v>4491</v>
      </c>
      <c r="C4487" s="19" t="s">
        <v>6321</v>
      </c>
      <c r="D4487" s="19" t="s">
        <v>6322</v>
      </c>
      <c r="E4487" s="20" t="s">
        <v>21</v>
      </c>
      <c r="F4487" s="19" t="s">
        <v>21</v>
      </c>
      <c r="G4487" s="180">
        <v>100848</v>
      </c>
      <c r="H4487" s="21" t="s">
        <v>6408</v>
      </c>
      <c r="I4487" s="19" t="s">
        <v>15692</v>
      </c>
      <c r="J4487" s="19" t="s">
        <v>9283</v>
      </c>
      <c r="K4487" s="20" t="s">
        <v>14772</v>
      </c>
      <c r="L4487" s="19" t="s">
        <v>25</v>
      </c>
    </row>
    <row r="4488" spans="1:12" x14ac:dyDescent="0.25">
      <c r="A4488" s="19" t="s">
        <v>4490</v>
      </c>
      <c r="B4488" s="19" t="s">
        <v>4491</v>
      </c>
      <c r="C4488" s="19" t="s">
        <v>6321</v>
      </c>
      <c r="D4488" s="19" t="s">
        <v>6322</v>
      </c>
      <c r="E4488" s="20" t="s">
        <v>21</v>
      </c>
      <c r="F4488" s="19" t="s">
        <v>21</v>
      </c>
      <c r="G4488" s="180">
        <v>100849</v>
      </c>
      <c r="H4488" s="21" t="s">
        <v>6409</v>
      </c>
      <c r="I4488" s="19" t="s">
        <v>15692</v>
      </c>
      <c r="J4488" s="19" t="s">
        <v>444</v>
      </c>
      <c r="K4488" s="20" t="s">
        <v>14773</v>
      </c>
      <c r="L4488" s="19" t="s">
        <v>25</v>
      </c>
    </row>
    <row r="4489" spans="1:12" x14ac:dyDescent="0.25">
      <c r="A4489" s="19" t="s">
        <v>4490</v>
      </c>
      <c r="B4489" s="19" t="s">
        <v>4491</v>
      </c>
      <c r="C4489" s="19" t="s">
        <v>6321</v>
      </c>
      <c r="D4489" s="19" t="s">
        <v>6322</v>
      </c>
      <c r="E4489" s="20" t="s">
        <v>21</v>
      </c>
      <c r="F4489" s="19" t="s">
        <v>21</v>
      </c>
      <c r="G4489" s="180">
        <v>100851</v>
      </c>
      <c r="H4489" s="21" t="s">
        <v>6411</v>
      </c>
      <c r="I4489" s="19" t="s">
        <v>15692</v>
      </c>
      <c r="J4489" s="19" t="s">
        <v>23</v>
      </c>
      <c r="K4489" s="20" t="s">
        <v>12702</v>
      </c>
      <c r="L4489" s="19" t="s">
        <v>25</v>
      </c>
    </row>
    <row r="4490" spans="1:12" x14ac:dyDescent="0.25">
      <c r="A4490" s="19" t="s">
        <v>4490</v>
      </c>
      <c r="B4490" s="19" t="s">
        <v>4491</v>
      </c>
      <c r="C4490" s="19" t="s">
        <v>6321</v>
      </c>
      <c r="D4490" s="19" t="s">
        <v>6322</v>
      </c>
      <c r="E4490" s="20" t="s">
        <v>21</v>
      </c>
      <c r="F4490" s="19" t="s">
        <v>21</v>
      </c>
      <c r="G4490" s="180">
        <v>100852</v>
      </c>
      <c r="H4490" s="21" t="s">
        <v>6412</v>
      </c>
      <c r="I4490" s="19" t="s">
        <v>15692</v>
      </c>
      <c r="J4490" s="19" t="s">
        <v>23</v>
      </c>
      <c r="K4490" s="20" t="s">
        <v>14774</v>
      </c>
      <c r="L4490" s="19" t="s">
        <v>25</v>
      </c>
    </row>
    <row r="4491" spans="1:12" x14ac:dyDescent="0.25">
      <c r="A4491" s="19" t="s">
        <v>4490</v>
      </c>
      <c r="B4491" s="19" t="s">
        <v>4491</v>
      </c>
      <c r="C4491" s="19" t="s">
        <v>6321</v>
      </c>
      <c r="D4491" s="19" t="s">
        <v>6322</v>
      </c>
      <c r="E4491" s="20" t="s">
        <v>21</v>
      </c>
      <c r="F4491" s="19" t="s">
        <v>21</v>
      </c>
      <c r="G4491" s="180">
        <v>100854</v>
      </c>
      <c r="H4491" s="21" t="s">
        <v>6413</v>
      </c>
      <c r="I4491" s="19" t="s">
        <v>15692</v>
      </c>
      <c r="J4491" s="19" t="s">
        <v>23</v>
      </c>
      <c r="K4491" s="20" t="s">
        <v>14775</v>
      </c>
      <c r="L4491" s="19" t="s">
        <v>25</v>
      </c>
    </row>
    <row r="4492" spans="1:12" x14ac:dyDescent="0.25">
      <c r="A4492" s="19" t="s">
        <v>4490</v>
      </c>
      <c r="B4492" s="19" t="s">
        <v>4491</v>
      </c>
      <c r="C4492" s="19" t="s">
        <v>6321</v>
      </c>
      <c r="D4492" s="19" t="s">
        <v>6322</v>
      </c>
      <c r="E4492" s="20" t="s">
        <v>21</v>
      </c>
      <c r="F4492" s="19" t="s">
        <v>21</v>
      </c>
      <c r="G4492" s="180">
        <v>100855</v>
      </c>
      <c r="H4492" s="21" t="s">
        <v>6414</v>
      </c>
      <c r="I4492" s="19" t="s">
        <v>15692</v>
      </c>
      <c r="J4492" s="19" t="s">
        <v>444</v>
      </c>
      <c r="K4492" s="20" t="s">
        <v>10745</v>
      </c>
      <c r="L4492" s="19" t="s">
        <v>25</v>
      </c>
    </row>
    <row r="4493" spans="1:12" x14ac:dyDescent="0.25">
      <c r="A4493" s="19" t="s">
        <v>4490</v>
      </c>
      <c r="B4493" s="19" t="s">
        <v>4491</v>
      </c>
      <c r="C4493" s="19" t="s">
        <v>6321</v>
      </c>
      <c r="D4493" s="19" t="s">
        <v>6322</v>
      </c>
      <c r="E4493" s="20" t="s">
        <v>21</v>
      </c>
      <c r="F4493" s="19" t="s">
        <v>21</v>
      </c>
      <c r="G4493" s="180">
        <v>100856</v>
      </c>
      <c r="H4493" s="21" t="s">
        <v>6415</v>
      </c>
      <c r="I4493" s="19" t="s">
        <v>15692</v>
      </c>
      <c r="J4493" s="19" t="s">
        <v>23</v>
      </c>
      <c r="K4493" s="20" t="s">
        <v>5656</v>
      </c>
      <c r="L4493" s="19" t="s">
        <v>25</v>
      </c>
    </row>
    <row r="4494" spans="1:12" x14ac:dyDescent="0.25">
      <c r="A4494" s="19" t="s">
        <v>4490</v>
      </c>
      <c r="B4494" s="19" t="s">
        <v>4491</v>
      </c>
      <c r="C4494" s="19" t="s">
        <v>6321</v>
      </c>
      <c r="D4494" s="19" t="s">
        <v>6322</v>
      </c>
      <c r="E4494" s="20" t="s">
        <v>21</v>
      </c>
      <c r="F4494" s="19" t="s">
        <v>21</v>
      </c>
      <c r="G4494" s="180">
        <v>100857</v>
      </c>
      <c r="H4494" s="21" t="s">
        <v>6417</v>
      </c>
      <c r="I4494" s="19" t="s">
        <v>15692</v>
      </c>
      <c r="J4494" s="19" t="s">
        <v>23</v>
      </c>
      <c r="K4494" s="20" t="s">
        <v>14776</v>
      </c>
      <c r="L4494" s="19" t="s">
        <v>25</v>
      </c>
    </row>
    <row r="4495" spans="1:12" x14ac:dyDescent="0.25">
      <c r="A4495" s="19" t="s">
        <v>4490</v>
      </c>
      <c r="B4495" s="19" t="s">
        <v>4491</v>
      </c>
      <c r="C4495" s="19" t="s">
        <v>6321</v>
      </c>
      <c r="D4495" s="19" t="s">
        <v>6322</v>
      </c>
      <c r="E4495" s="20" t="s">
        <v>21</v>
      </c>
      <c r="F4495" s="19" t="s">
        <v>21</v>
      </c>
      <c r="G4495" s="180">
        <v>100858</v>
      </c>
      <c r="H4495" s="21" t="s">
        <v>6418</v>
      </c>
      <c r="I4495" s="19" t="s">
        <v>15692</v>
      </c>
      <c r="J4495" s="19" t="s">
        <v>9283</v>
      </c>
      <c r="K4495" s="20" t="s">
        <v>14777</v>
      </c>
      <c r="L4495" s="19" t="s">
        <v>25</v>
      </c>
    </row>
    <row r="4496" spans="1:12" x14ac:dyDescent="0.25">
      <c r="A4496" s="19" t="s">
        <v>4490</v>
      </c>
      <c r="B4496" s="19" t="s">
        <v>4491</v>
      </c>
      <c r="C4496" s="19" t="s">
        <v>6321</v>
      </c>
      <c r="D4496" s="19" t="s">
        <v>6322</v>
      </c>
      <c r="E4496" s="20" t="s">
        <v>21</v>
      </c>
      <c r="F4496" s="19" t="s">
        <v>21</v>
      </c>
      <c r="G4496" s="180">
        <v>100860</v>
      </c>
      <c r="H4496" s="21" t="s">
        <v>6419</v>
      </c>
      <c r="I4496" s="19" t="s">
        <v>15692</v>
      </c>
      <c r="J4496" s="19" t="s">
        <v>444</v>
      </c>
      <c r="K4496" s="20" t="s">
        <v>10323</v>
      </c>
      <c r="L4496" s="19" t="s">
        <v>25</v>
      </c>
    </row>
    <row r="4497" spans="1:12" x14ac:dyDescent="0.25">
      <c r="A4497" s="19" t="s">
        <v>4490</v>
      </c>
      <c r="B4497" s="19" t="s">
        <v>4491</v>
      </c>
      <c r="C4497" s="19" t="s">
        <v>6321</v>
      </c>
      <c r="D4497" s="19" t="s">
        <v>6322</v>
      </c>
      <c r="E4497" s="20" t="s">
        <v>21</v>
      </c>
      <c r="F4497" s="19" t="s">
        <v>21</v>
      </c>
      <c r="G4497" s="180">
        <v>100861</v>
      </c>
      <c r="H4497" s="21" t="s">
        <v>6420</v>
      </c>
      <c r="I4497" s="19" t="s">
        <v>15692</v>
      </c>
      <c r="J4497" s="19" t="s">
        <v>23</v>
      </c>
      <c r="K4497" s="20" t="s">
        <v>11581</v>
      </c>
      <c r="L4497" s="19" t="s">
        <v>25</v>
      </c>
    </row>
    <row r="4498" spans="1:12" x14ac:dyDescent="0.25">
      <c r="A4498" s="19" t="s">
        <v>4490</v>
      </c>
      <c r="B4498" s="19" t="s">
        <v>4491</v>
      </c>
      <c r="C4498" s="19" t="s">
        <v>6321</v>
      </c>
      <c r="D4498" s="19" t="s">
        <v>6322</v>
      </c>
      <c r="E4498" s="20" t="s">
        <v>21</v>
      </c>
      <c r="F4498" s="19" t="s">
        <v>21</v>
      </c>
      <c r="G4498" s="180">
        <v>100862</v>
      </c>
      <c r="H4498" s="21" t="s">
        <v>6421</v>
      </c>
      <c r="I4498" s="19" t="s">
        <v>15692</v>
      </c>
      <c r="J4498" s="19" t="s">
        <v>23</v>
      </c>
      <c r="K4498" s="20" t="s">
        <v>1542</v>
      </c>
      <c r="L4498" s="19" t="s">
        <v>25</v>
      </c>
    </row>
    <row r="4499" spans="1:12" x14ac:dyDescent="0.25">
      <c r="A4499" s="19" t="s">
        <v>4490</v>
      </c>
      <c r="B4499" s="19" t="s">
        <v>4491</v>
      </c>
      <c r="C4499" s="19" t="s">
        <v>6321</v>
      </c>
      <c r="D4499" s="19" t="s">
        <v>6322</v>
      </c>
      <c r="E4499" s="20" t="s">
        <v>21</v>
      </c>
      <c r="F4499" s="19" t="s">
        <v>21</v>
      </c>
      <c r="G4499" s="180">
        <v>100863</v>
      </c>
      <c r="H4499" s="21" t="s">
        <v>6422</v>
      </c>
      <c r="I4499" s="19" t="s">
        <v>15692</v>
      </c>
      <c r="J4499" s="19" t="s">
        <v>9283</v>
      </c>
      <c r="K4499" s="20" t="s">
        <v>14778</v>
      </c>
      <c r="L4499" s="19" t="s">
        <v>25</v>
      </c>
    </row>
    <row r="4500" spans="1:12" x14ac:dyDescent="0.25">
      <c r="A4500" s="19" t="s">
        <v>4490</v>
      </c>
      <c r="B4500" s="19" t="s">
        <v>4491</v>
      </c>
      <c r="C4500" s="19" t="s">
        <v>6321</v>
      </c>
      <c r="D4500" s="19" t="s">
        <v>6322</v>
      </c>
      <c r="E4500" s="20" t="s">
        <v>21</v>
      </c>
      <c r="F4500" s="19" t="s">
        <v>21</v>
      </c>
      <c r="G4500" s="180">
        <v>100864</v>
      </c>
      <c r="H4500" s="21" t="s">
        <v>6423</v>
      </c>
      <c r="I4500" s="19" t="s">
        <v>15692</v>
      </c>
      <c r="J4500" s="19" t="s">
        <v>9283</v>
      </c>
      <c r="K4500" s="20" t="s">
        <v>14779</v>
      </c>
      <c r="L4500" s="19" t="s">
        <v>25</v>
      </c>
    </row>
    <row r="4501" spans="1:12" x14ac:dyDescent="0.25">
      <c r="A4501" s="19" t="s">
        <v>4490</v>
      </c>
      <c r="B4501" s="19" t="s">
        <v>4491</v>
      </c>
      <c r="C4501" s="19" t="s">
        <v>6321</v>
      </c>
      <c r="D4501" s="19" t="s">
        <v>6322</v>
      </c>
      <c r="E4501" s="20" t="s">
        <v>21</v>
      </c>
      <c r="F4501" s="19" t="s">
        <v>21</v>
      </c>
      <c r="G4501" s="180">
        <v>100865</v>
      </c>
      <c r="H4501" s="21" t="s">
        <v>6424</v>
      </c>
      <c r="I4501" s="19" t="s">
        <v>15692</v>
      </c>
      <c r="J4501" s="19" t="s">
        <v>9283</v>
      </c>
      <c r="K4501" s="20" t="s">
        <v>14780</v>
      </c>
      <c r="L4501" s="19" t="s">
        <v>25</v>
      </c>
    </row>
    <row r="4502" spans="1:12" x14ac:dyDescent="0.25">
      <c r="A4502" s="19" t="s">
        <v>4490</v>
      </c>
      <c r="B4502" s="19" t="s">
        <v>4491</v>
      </c>
      <c r="C4502" s="19" t="s">
        <v>6321</v>
      </c>
      <c r="D4502" s="19" t="s">
        <v>6322</v>
      </c>
      <c r="E4502" s="20" t="s">
        <v>21</v>
      </c>
      <c r="F4502" s="19" t="s">
        <v>21</v>
      </c>
      <c r="G4502" s="180">
        <v>100866</v>
      </c>
      <c r="H4502" s="21" t="s">
        <v>6425</v>
      </c>
      <c r="I4502" s="19" t="s">
        <v>15692</v>
      </c>
      <c r="J4502" s="19" t="s">
        <v>9283</v>
      </c>
      <c r="K4502" s="20" t="s">
        <v>14781</v>
      </c>
      <c r="L4502" s="19" t="s">
        <v>25</v>
      </c>
    </row>
    <row r="4503" spans="1:12" x14ac:dyDescent="0.25">
      <c r="A4503" s="19" t="s">
        <v>4490</v>
      </c>
      <c r="B4503" s="19" t="s">
        <v>4491</v>
      </c>
      <c r="C4503" s="19" t="s">
        <v>6321</v>
      </c>
      <c r="D4503" s="19" t="s">
        <v>6322</v>
      </c>
      <c r="E4503" s="20" t="s">
        <v>21</v>
      </c>
      <c r="F4503" s="19" t="s">
        <v>21</v>
      </c>
      <c r="G4503" s="180">
        <v>100867</v>
      </c>
      <c r="H4503" s="21" t="s">
        <v>6426</v>
      </c>
      <c r="I4503" s="19" t="s">
        <v>15692</v>
      </c>
      <c r="J4503" s="19" t="s">
        <v>9283</v>
      </c>
      <c r="K4503" s="20" t="s">
        <v>14782</v>
      </c>
      <c r="L4503" s="19" t="s">
        <v>25</v>
      </c>
    </row>
    <row r="4504" spans="1:12" x14ac:dyDescent="0.25">
      <c r="A4504" s="19" t="s">
        <v>4490</v>
      </c>
      <c r="B4504" s="19" t="s">
        <v>4491</v>
      </c>
      <c r="C4504" s="19" t="s">
        <v>6321</v>
      </c>
      <c r="D4504" s="19" t="s">
        <v>6322</v>
      </c>
      <c r="E4504" s="20" t="s">
        <v>21</v>
      </c>
      <c r="F4504" s="19" t="s">
        <v>21</v>
      </c>
      <c r="G4504" s="180">
        <v>100868</v>
      </c>
      <c r="H4504" s="21" t="s">
        <v>6427</v>
      </c>
      <c r="I4504" s="19" t="s">
        <v>15692</v>
      </c>
      <c r="J4504" s="19" t="s">
        <v>9283</v>
      </c>
      <c r="K4504" s="20" t="s">
        <v>14783</v>
      </c>
      <c r="L4504" s="19" t="s">
        <v>25</v>
      </c>
    </row>
    <row r="4505" spans="1:12" x14ac:dyDescent="0.25">
      <c r="A4505" s="19" t="s">
        <v>4490</v>
      </c>
      <c r="B4505" s="19" t="s">
        <v>4491</v>
      </c>
      <c r="C4505" s="19" t="s">
        <v>6321</v>
      </c>
      <c r="D4505" s="19" t="s">
        <v>6322</v>
      </c>
      <c r="E4505" s="20" t="s">
        <v>21</v>
      </c>
      <c r="F4505" s="19" t="s">
        <v>21</v>
      </c>
      <c r="G4505" s="180">
        <v>100869</v>
      </c>
      <c r="H4505" s="21" t="s">
        <v>6428</v>
      </c>
      <c r="I4505" s="19" t="s">
        <v>15692</v>
      </c>
      <c r="J4505" s="19" t="s">
        <v>9283</v>
      </c>
      <c r="K4505" s="20" t="s">
        <v>14784</v>
      </c>
      <c r="L4505" s="19" t="s">
        <v>25</v>
      </c>
    </row>
    <row r="4506" spans="1:12" x14ac:dyDescent="0.25">
      <c r="A4506" s="19" t="s">
        <v>4490</v>
      </c>
      <c r="B4506" s="19" t="s">
        <v>4491</v>
      </c>
      <c r="C4506" s="19" t="s">
        <v>6321</v>
      </c>
      <c r="D4506" s="19" t="s">
        <v>6322</v>
      </c>
      <c r="E4506" s="20" t="s">
        <v>21</v>
      </c>
      <c r="F4506" s="19" t="s">
        <v>21</v>
      </c>
      <c r="G4506" s="180">
        <v>100870</v>
      </c>
      <c r="H4506" s="21" t="s">
        <v>6429</v>
      </c>
      <c r="I4506" s="19" t="s">
        <v>15692</v>
      </c>
      <c r="J4506" s="19" t="s">
        <v>9283</v>
      </c>
      <c r="K4506" s="20" t="s">
        <v>14785</v>
      </c>
      <c r="L4506" s="19" t="s">
        <v>25</v>
      </c>
    </row>
    <row r="4507" spans="1:12" x14ac:dyDescent="0.25">
      <c r="A4507" s="19" t="s">
        <v>4490</v>
      </c>
      <c r="B4507" s="19" t="s">
        <v>4491</v>
      </c>
      <c r="C4507" s="19" t="s">
        <v>6321</v>
      </c>
      <c r="D4507" s="19" t="s">
        <v>6322</v>
      </c>
      <c r="E4507" s="20" t="s">
        <v>21</v>
      </c>
      <c r="F4507" s="19" t="s">
        <v>21</v>
      </c>
      <c r="G4507" s="180">
        <v>100871</v>
      </c>
      <c r="H4507" s="21" t="s">
        <v>6431</v>
      </c>
      <c r="I4507" s="19" t="s">
        <v>15692</v>
      </c>
      <c r="J4507" s="19" t="s">
        <v>9283</v>
      </c>
      <c r="K4507" s="20" t="s">
        <v>12981</v>
      </c>
      <c r="L4507" s="19" t="s">
        <v>25</v>
      </c>
    </row>
    <row r="4508" spans="1:12" x14ac:dyDescent="0.25">
      <c r="A4508" s="19" t="s">
        <v>4490</v>
      </c>
      <c r="B4508" s="19" t="s">
        <v>4491</v>
      </c>
      <c r="C4508" s="19" t="s">
        <v>6321</v>
      </c>
      <c r="D4508" s="19" t="s">
        <v>6322</v>
      </c>
      <c r="E4508" s="20" t="s">
        <v>21</v>
      </c>
      <c r="F4508" s="19" t="s">
        <v>21</v>
      </c>
      <c r="G4508" s="180">
        <v>100872</v>
      </c>
      <c r="H4508" s="21" t="s">
        <v>6432</v>
      </c>
      <c r="I4508" s="19" t="s">
        <v>15692</v>
      </c>
      <c r="J4508" s="19" t="s">
        <v>9283</v>
      </c>
      <c r="K4508" s="20" t="s">
        <v>14786</v>
      </c>
      <c r="L4508" s="19" t="s">
        <v>25</v>
      </c>
    </row>
    <row r="4509" spans="1:12" x14ac:dyDescent="0.25">
      <c r="A4509" s="19" t="s">
        <v>4490</v>
      </c>
      <c r="B4509" s="19" t="s">
        <v>4491</v>
      </c>
      <c r="C4509" s="19" t="s">
        <v>6321</v>
      </c>
      <c r="D4509" s="19" t="s">
        <v>6322</v>
      </c>
      <c r="E4509" s="20" t="s">
        <v>21</v>
      </c>
      <c r="F4509" s="19" t="s">
        <v>21</v>
      </c>
      <c r="G4509" s="180">
        <v>100873</v>
      </c>
      <c r="H4509" s="21" t="s">
        <v>6433</v>
      </c>
      <c r="I4509" s="19" t="s">
        <v>15692</v>
      </c>
      <c r="J4509" s="19" t="s">
        <v>9283</v>
      </c>
      <c r="K4509" s="20" t="s">
        <v>14787</v>
      </c>
      <c r="L4509" s="19" t="s">
        <v>25</v>
      </c>
    </row>
    <row r="4510" spans="1:12" x14ac:dyDescent="0.25">
      <c r="A4510" s="19" t="s">
        <v>4490</v>
      </c>
      <c r="B4510" s="19" t="s">
        <v>4491</v>
      </c>
      <c r="C4510" s="19" t="s">
        <v>6321</v>
      </c>
      <c r="D4510" s="19" t="s">
        <v>6322</v>
      </c>
      <c r="E4510" s="20" t="s">
        <v>21</v>
      </c>
      <c r="F4510" s="19" t="s">
        <v>21</v>
      </c>
      <c r="G4510" s="180">
        <v>100874</v>
      </c>
      <c r="H4510" s="21" t="s">
        <v>6434</v>
      </c>
      <c r="I4510" s="19" t="s">
        <v>15692</v>
      </c>
      <c r="J4510" s="19" t="s">
        <v>9283</v>
      </c>
      <c r="K4510" s="20" t="s">
        <v>14781</v>
      </c>
      <c r="L4510" s="19" t="s">
        <v>25</v>
      </c>
    </row>
    <row r="4511" spans="1:12" x14ac:dyDescent="0.25">
      <c r="A4511" s="19" t="s">
        <v>4490</v>
      </c>
      <c r="B4511" s="19" t="s">
        <v>4491</v>
      </c>
      <c r="C4511" s="19" t="s">
        <v>6321</v>
      </c>
      <c r="D4511" s="19" t="s">
        <v>6322</v>
      </c>
      <c r="E4511" s="20" t="s">
        <v>21</v>
      </c>
      <c r="F4511" s="19" t="s">
        <v>21</v>
      </c>
      <c r="G4511" s="180">
        <v>100875</v>
      </c>
      <c r="H4511" s="21" t="s">
        <v>6435</v>
      </c>
      <c r="I4511" s="19" t="s">
        <v>15692</v>
      </c>
      <c r="J4511" s="19" t="s">
        <v>9283</v>
      </c>
      <c r="K4511" s="20" t="s">
        <v>14788</v>
      </c>
      <c r="L4511" s="19" t="s">
        <v>25</v>
      </c>
    </row>
    <row r="4512" spans="1:12" x14ac:dyDescent="0.25">
      <c r="A4512" s="19" t="s">
        <v>4490</v>
      </c>
      <c r="B4512" s="19" t="s">
        <v>4491</v>
      </c>
      <c r="C4512" s="19" t="s">
        <v>6436</v>
      </c>
      <c r="D4512" s="19" t="s">
        <v>6437</v>
      </c>
      <c r="E4512" s="20" t="s">
        <v>21</v>
      </c>
      <c r="F4512" s="19" t="s">
        <v>21</v>
      </c>
      <c r="G4512" s="180">
        <v>6087</v>
      </c>
      <c r="H4512" s="21" t="s">
        <v>6438</v>
      </c>
      <c r="I4512" s="19" t="s">
        <v>15692</v>
      </c>
      <c r="J4512" s="19" t="s">
        <v>23</v>
      </c>
      <c r="K4512" s="20" t="s">
        <v>2452</v>
      </c>
      <c r="L4512" s="19" t="s">
        <v>25</v>
      </c>
    </row>
    <row r="4513" spans="1:12" x14ac:dyDescent="0.25">
      <c r="A4513" s="19" t="s">
        <v>4490</v>
      </c>
      <c r="B4513" s="19" t="s">
        <v>4491</v>
      </c>
      <c r="C4513" s="19" t="s">
        <v>6436</v>
      </c>
      <c r="D4513" s="19" t="s">
        <v>6437</v>
      </c>
      <c r="E4513" s="20" t="s">
        <v>21</v>
      </c>
      <c r="F4513" s="19" t="s">
        <v>21</v>
      </c>
      <c r="G4513" s="180">
        <v>98052</v>
      </c>
      <c r="H4513" s="21" t="s">
        <v>6440</v>
      </c>
      <c r="I4513" s="19" t="s">
        <v>15692</v>
      </c>
      <c r="J4513" s="19" t="s">
        <v>9283</v>
      </c>
      <c r="K4513" s="20" t="s">
        <v>14789</v>
      </c>
      <c r="L4513" s="19" t="s">
        <v>25</v>
      </c>
    </row>
    <row r="4514" spans="1:12" x14ac:dyDescent="0.25">
      <c r="A4514" s="19" t="s">
        <v>4490</v>
      </c>
      <c r="B4514" s="19" t="s">
        <v>4491</v>
      </c>
      <c r="C4514" s="19" t="s">
        <v>6436</v>
      </c>
      <c r="D4514" s="19" t="s">
        <v>6437</v>
      </c>
      <c r="E4514" s="20" t="s">
        <v>21</v>
      </c>
      <c r="F4514" s="19" t="s">
        <v>21</v>
      </c>
      <c r="G4514" s="180">
        <v>98053</v>
      </c>
      <c r="H4514" s="21" t="s">
        <v>6441</v>
      </c>
      <c r="I4514" s="19" t="s">
        <v>15692</v>
      </c>
      <c r="J4514" s="19" t="s">
        <v>9283</v>
      </c>
      <c r="K4514" s="20" t="s">
        <v>14790</v>
      </c>
      <c r="L4514" s="19" t="s">
        <v>25</v>
      </c>
    </row>
    <row r="4515" spans="1:12" x14ac:dyDescent="0.25">
      <c r="A4515" s="19" t="s">
        <v>4490</v>
      </c>
      <c r="B4515" s="19" t="s">
        <v>4491</v>
      </c>
      <c r="C4515" s="19" t="s">
        <v>6436</v>
      </c>
      <c r="D4515" s="19" t="s">
        <v>6437</v>
      </c>
      <c r="E4515" s="20" t="s">
        <v>21</v>
      </c>
      <c r="F4515" s="19" t="s">
        <v>21</v>
      </c>
      <c r="G4515" s="180">
        <v>98054</v>
      </c>
      <c r="H4515" s="21" t="s">
        <v>6442</v>
      </c>
      <c r="I4515" s="19" t="s">
        <v>15692</v>
      </c>
      <c r="J4515" s="19" t="s">
        <v>9283</v>
      </c>
      <c r="K4515" s="20" t="s">
        <v>14791</v>
      </c>
      <c r="L4515" s="19" t="s">
        <v>25</v>
      </c>
    </row>
    <row r="4516" spans="1:12" x14ac:dyDescent="0.25">
      <c r="A4516" s="19" t="s">
        <v>4490</v>
      </c>
      <c r="B4516" s="19" t="s">
        <v>4491</v>
      </c>
      <c r="C4516" s="19" t="s">
        <v>6436</v>
      </c>
      <c r="D4516" s="19" t="s">
        <v>6437</v>
      </c>
      <c r="E4516" s="20" t="s">
        <v>21</v>
      </c>
      <c r="F4516" s="19" t="s">
        <v>21</v>
      </c>
      <c r="G4516" s="180">
        <v>98055</v>
      </c>
      <c r="H4516" s="21" t="s">
        <v>6443</v>
      </c>
      <c r="I4516" s="19" t="s">
        <v>15692</v>
      </c>
      <c r="J4516" s="19" t="s">
        <v>9283</v>
      </c>
      <c r="K4516" s="20" t="s">
        <v>14792</v>
      </c>
      <c r="L4516" s="19" t="s">
        <v>25</v>
      </c>
    </row>
    <row r="4517" spans="1:12" x14ac:dyDescent="0.25">
      <c r="A4517" s="19" t="s">
        <v>4490</v>
      </c>
      <c r="B4517" s="19" t="s">
        <v>4491</v>
      </c>
      <c r="C4517" s="19" t="s">
        <v>6436</v>
      </c>
      <c r="D4517" s="19" t="s">
        <v>6437</v>
      </c>
      <c r="E4517" s="20" t="s">
        <v>21</v>
      </c>
      <c r="F4517" s="19" t="s">
        <v>21</v>
      </c>
      <c r="G4517" s="180">
        <v>98056</v>
      </c>
      <c r="H4517" s="21" t="s">
        <v>6444</v>
      </c>
      <c r="I4517" s="19" t="s">
        <v>15692</v>
      </c>
      <c r="J4517" s="19" t="s">
        <v>9283</v>
      </c>
      <c r="K4517" s="20" t="s">
        <v>14793</v>
      </c>
      <c r="L4517" s="19" t="s">
        <v>25</v>
      </c>
    </row>
    <row r="4518" spans="1:12" x14ac:dyDescent="0.25">
      <c r="A4518" s="19" t="s">
        <v>4490</v>
      </c>
      <c r="B4518" s="19" t="s">
        <v>4491</v>
      </c>
      <c r="C4518" s="19" t="s">
        <v>6436</v>
      </c>
      <c r="D4518" s="19" t="s">
        <v>6437</v>
      </c>
      <c r="E4518" s="20" t="s">
        <v>21</v>
      </c>
      <c r="F4518" s="19" t="s">
        <v>21</v>
      </c>
      <c r="G4518" s="180">
        <v>98057</v>
      </c>
      <c r="H4518" s="21" t="s">
        <v>6445</v>
      </c>
      <c r="I4518" s="19" t="s">
        <v>15692</v>
      </c>
      <c r="J4518" s="19" t="s">
        <v>9283</v>
      </c>
      <c r="K4518" s="20" t="s">
        <v>14794</v>
      </c>
      <c r="L4518" s="19" t="s">
        <v>25</v>
      </c>
    </row>
    <row r="4519" spans="1:12" x14ac:dyDescent="0.25">
      <c r="A4519" s="19" t="s">
        <v>4490</v>
      </c>
      <c r="B4519" s="19" t="s">
        <v>4491</v>
      </c>
      <c r="C4519" s="19" t="s">
        <v>6436</v>
      </c>
      <c r="D4519" s="19" t="s">
        <v>6437</v>
      </c>
      <c r="E4519" s="20" t="s">
        <v>21</v>
      </c>
      <c r="F4519" s="19" t="s">
        <v>21</v>
      </c>
      <c r="G4519" s="180">
        <v>98059</v>
      </c>
      <c r="H4519" s="21" t="s">
        <v>6446</v>
      </c>
      <c r="I4519" s="19" t="s">
        <v>15692</v>
      </c>
      <c r="J4519" s="19" t="s">
        <v>9283</v>
      </c>
      <c r="K4519" s="20" t="s">
        <v>14795</v>
      </c>
      <c r="L4519" s="19" t="s">
        <v>25</v>
      </c>
    </row>
    <row r="4520" spans="1:12" x14ac:dyDescent="0.25">
      <c r="A4520" s="19" t="s">
        <v>4490</v>
      </c>
      <c r="B4520" s="19" t="s">
        <v>4491</v>
      </c>
      <c r="C4520" s="19" t="s">
        <v>6436</v>
      </c>
      <c r="D4520" s="19" t="s">
        <v>6437</v>
      </c>
      <c r="E4520" s="20" t="s">
        <v>21</v>
      </c>
      <c r="F4520" s="19" t="s">
        <v>21</v>
      </c>
      <c r="G4520" s="180">
        <v>98060</v>
      </c>
      <c r="H4520" s="21" t="s">
        <v>6447</v>
      </c>
      <c r="I4520" s="19" t="s">
        <v>15692</v>
      </c>
      <c r="J4520" s="19" t="s">
        <v>9283</v>
      </c>
      <c r="K4520" s="20" t="s">
        <v>14796</v>
      </c>
      <c r="L4520" s="19" t="s">
        <v>25</v>
      </c>
    </row>
    <row r="4521" spans="1:12" x14ac:dyDescent="0.25">
      <c r="A4521" s="19" t="s">
        <v>4490</v>
      </c>
      <c r="B4521" s="19" t="s">
        <v>4491</v>
      </c>
      <c r="C4521" s="19" t="s">
        <v>6436</v>
      </c>
      <c r="D4521" s="19" t="s">
        <v>6437</v>
      </c>
      <c r="E4521" s="20" t="s">
        <v>21</v>
      </c>
      <c r="F4521" s="19" t="s">
        <v>21</v>
      </c>
      <c r="G4521" s="180">
        <v>98061</v>
      </c>
      <c r="H4521" s="21" t="s">
        <v>6448</v>
      </c>
      <c r="I4521" s="19" t="s">
        <v>15692</v>
      </c>
      <c r="J4521" s="19" t="s">
        <v>9283</v>
      </c>
      <c r="K4521" s="20" t="s">
        <v>14797</v>
      </c>
      <c r="L4521" s="19" t="s">
        <v>25</v>
      </c>
    </row>
    <row r="4522" spans="1:12" x14ac:dyDescent="0.25">
      <c r="A4522" s="19" t="s">
        <v>4490</v>
      </c>
      <c r="B4522" s="19" t="s">
        <v>4491</v>
      </c>
      <c r="C4522" s="19" t="s">
        <v>6436</v>
      </c>
      <c r="D4522" s="19" t="s">
        <v>6437</v>
      </c>
      <c r="E4522" s="20" t="s">
        <v>21</v>
      </c>
      <c r="F4522" s="19" t="s">
        <v>21</v>
      </c>
      <c r="G4522" s="180">
        <v>98066</v>
      </c>
      <c r="H4522" s="21" t="s">
        <v>6449</v>
      </c>
      <c r="I4522" s="19" t="s">
        <v>15692</v>
      </c>
      <c r="J4522" s="19" t="s">
        <v>9283</v>
      </c>
      <c r="K4522" s="20" t="s">
        <v>14798</v>
      </c>
      <c r="L4522" s="19" t="s">
        <v>25</v>
      </c>
    </row>
    <row r="4523" spans="1:12" x14ac:dyDescent="0.25">
      <c r="A4523" s="19" t="s">
        <v>4490</v>
      </c>
      <c r="B4523" s="19" t="s">
        <v>4491</v>
      </c>
      <c r="C4523" s="19" t="s">
        <v>6436</v>
      </c>
      <c r="D4523" s="19" t="s">
        <v>6437</v>
      </c>
      <c r="E4523" s="20" t="s">
        <v>21</v>
      </c>
      <c r="F4523" s="19" t="s">
        <v>21</v>
      </c>
      <c r="G4523" s="180">
        <v>98067</v>
      </c>
      <c r="H4523" s="21" t="s">
        <v>6450</v>
      </c>
      <c r="I4523" s="19" t="s">
        <v>15692</v>
      </c>
      <c r="J4523" s="19" t="s">
        <v>9283</v>
      </c>
      <c r="K4523" s="20" t="s">
        <v>14799</v>
      </c>
      <c r="L4523" s="19" t="s">
        <v>25</v>
      </c>
    </row>
    <row r="4524" spans="1:12" x14ac:dyDescent="0.25">
      <c r="A4524" s="19" t="s">
        <v>4490</v>
      </c>
      <c r="B4524" s="19" t="s">
        <v>4491</v>
      </c>
      <c r="C4524" s="19" t="s">
        <v>6436</v>
      </c>
      <c r="D4524" s="19" t="s">
        <v>6437</v>
      </c>
      <c r="E4524" s="20" t="s">
        <v>21</v>
      </c>
      <c r="F4524" s="19" t="s">
        <v>21</v>
      </c>
      <c r="G4524" s="180">
        <v>98068</v>
      </c>
      <c r="H4524" s="21" t="s">
        <v>6451</v>
      </c>
      <c r="I4524" s="19" t="s">
        <v>15692</v>
      </c>
      <c r="J4524" s="19" t="s">
        <v>9283</v>
      </c>
      <c r="K4524" s="20" t="s">
        <v>14800</v>
      </c>
      <c r="L4524" s="19" t="s">
        <v>25</v>
      </c>
    </row>
    <row r="4525" spans="1:12" x14ac:dyDescent="0.25">
      <c r="A4525" s="19" t="s">
        <v>4490</v>
      </c>
      <c r="B4525" s="19" t="s">
        <v>4491</v>
      </c>
      <c r="C4525" s="19" t="s">
        <v>6436</v>
      </c>
      <c r="D4525" s="19" t="s">
        <v>6437</v>
      </c>
      <c r="E4525" s="20" t="s">
        <v>21</v>
      </c>
      <c r="F4525" s="19" t="s">
        <v>21</v>
      </c>
      <c r="G4525" s="180">
        <v>98069</v>
      </c>
      <c r="H4525" s="21" t="s">
        <v>6452</v>
      </c>
      <c r="I4525" s="19" t="s">
        <v>15692</v>
      </c>
      <c r="J4525" s="19" t="s">
        <v>9283</v>
      </c>
      <c r="K4525" s="20" t="s">
        <v>14801</v>
      </c>
      <c r="L4525" s="19" t="s">
        <v>25</v>
      </c>
    </row>
    <row r="4526" spans="1:12" x14ac:dyDescent="0.25">
      <c r="A4526" s="19" t="s">
        <v>4490</v>
      </c>
      <c r="B4526" s="19" t="s">
        <v>4491</v>
      </c>
      <c r="C4526" s="19" t="s">
        <v>6436</v>
      </c>
      <c r="D4526" s="19" t="s">
        <v>6437</v>
      </c>
      <c r="E4526" s="20" t="s">
        <v>21</v>
      </c>
      <c r="F4526" s="19" t="s">
        <v>21</v>
      </c>
      <c r="G4526" s="180">
        <v>98070</v>
      </c>
      <c r="H4526" s="21" t="s">
        <v>6453</v>
      </c>
      <c r="I4526" s="19" t="s">
        <v>15692</v>
      </c>
      <c r="J4526" s="19" t="s">
        <v>9283</v>
      </c>
      <c r="K4526" s="20" t="s">
        <v>14802</v>
      </c>
      <c r="L4526" s="19" t="s">
        <v>25</v>
      </c>
    </row>
    <row r="4527" spans="1:12" x14ac:dyDescent="0.25">
      <c r="A4527" s="19" t="s">
        <v>4490</v>
      </c>
      <c r="B4527" s="19" t="s">
        <v>4491</v>
      </c>
      <c r="C4527" s="19" t="s">
        <v>6436</v>
      </c>
      <c r="D4527" s="19" t="s">
        <v>6437</v>
      </c>
      <c r="E4527" s="20" t="s">
        <v>21</v>
      </c>
      <c r="F4527" s="19" t="s">
        <v>21</v>
      </c>
      <c r="G4527" s="180">
        <v>98071</v>
      </c>
      <c r="H4527" s="21" t="s">
        <v>6454</v>
      </c>
      <c r="I4527" s="19" t="s">
        <v>15692</v>
      </c>
      <c r="J4527" s="19" t="s">
        <v>9283</v>
      </c>
      <c r="K4527" s="20" t="s">
        <v>14803</v>
      </c>
      <c r="L4527" s="19" t="s">
        <v>25</v>
      </c>
    </row>
    <row r="4528" spans="1:12" x14ac:dyDescent="0.25">
      <c r="A4528" s="19" t="s">
        <v>4490</v>
      </c>
      <c r="B4528" s="19" t="s">
        <v>4491</v>
      </c>
      <c r="C4528" s="19" t="s">
        <v>6436</v>
      </c>
      <c r="D4528" s="19" t="s">
        <v>6437</v>
      </c>
      <c r="E4528" s="20" t="s">
        <v>21</v>
      </c>
      <c r="F4528" s="19" t="s">
        <v>21</v>
      </c>
      <c r="G4528" s="180">
        <v>98072</v>
      </c>
      <c r="H4528" s="21" t="s">
        <v>6455</v>
      </c>
      <c r="I4528" s="19" t="s">
        <v>15692</v>
      </c>
      <c r="J4528" s="19" t="s">
        <v>9283</v>
      </c>
      <c r="K4528" s="20" t="s">
        <v>14804</v>
      </c>
      <c r="L4528" s="19" t="s">
        <v>25</v>
      </c>
    </row>
    <row r="4529" spans="1:12" x14ac:dyDescent="0.25">
      <c r="A4529" s="19" t="s">
        <v>4490</v>
      </c>
      <c r="B4529" s="19" t="s">
        <v>4491</v>
      </c>
      <c r="C4529" s="19" t="s">
        <v>6436</v>
      </c>
      <c r="D4529" s="19" t="s">
        <v>6437</v>
      </c>
      <c r="E4529" s="20" t="s">
        <v>21</v>
      </c>
      <c r="F4529" s="19" t="s">
        <v>21</v>
      </c>
      <c r="G4529" s="180">
        <v>98073</v>
      </c>
      <c r="H4529" s="21" t="s">
        <v>6456</v>
      </c>
      <c r="I4529" s="19" t="s">
        <v>15692</v>
      </c>
      <c r="J4529" s="19" t="s">
        <v>9283</v>
      </c>
      <c r="K4529" s="20" t="s">
        <v>14805</v>
      </c>
      <c r="L4529" s="19" t="s">
        <v>25</v>
      </c>
    </row>
    <row r="4530" spans="1:12" x14ac:dyDescent="0.25">
      <c r="A4530" s="19" t="s">
        <v>4490</v>
      </c>
      <c r="B4530" s="19" t="s">
        <v>4491</v>
      </c>
      <c r="C4530" s="19" t="s">
        <v>6436</v>
      </c>
      <c r="D4530" s="19" t="s">
        <v>6437</v>
      </c>
      <c r="E4530" s="20" t="s">
        <v>21</v>
      </c>
      <c r="F4530" s="19" t="s">
        <v>21</v>
      </c>
      <c r="G4530" s="180">
        <v>98074</v>
      </c>
      <c r="H4530" s="21" t="s">
        <v>6457</v>
      </c>
      <c r="I4530" s="19" t="s">
        <v>15692</v>
      </c>
      <c r="J4530" s="19" t="s">
        <v>9283</v>
      </c>
      <c r="K4530" s="20" t="s">
        <v>14806</v>
      </c>
      <c r="L4530" s="19" t="s">
        <v>25</v>
      </c>
    </row>
    <row r="4531" spans="1:12" x14ac:dyDescent="0.25">
      <c r="A4531" s="19" t="s">
        <v>4490</v>
      </c>
      <c r="B4531" s="19" t="s">
        <v>4491</v>
      </c>
      <c r="C4531" s="19" t="s">
        <v>6436</v>
      </c>
      <c r="D4531" s="19" t="s">
        <v>6437</v>
      </c>
      <c r="E4531" s="20" t="s">
        <v>21</v>
      </c>
      <c r="F4531" s="19" t="s">
        <v>21</v>
      </c>
      <c r="G4531" s="180">
        <v>98075</v>
      </c>
      <c r="H4531" s="21" t="s">
        <v>6458</v>
      </c>
      <c r="I4531" s="19" t="s">
        <v>15692</v>
      </c>
      <c r="J4531" s="19" t="s">
        <v>9283</v>
      </c>
      <c r="K4531" s="20" t="s">
        <v>14807</v>
      </c>
      <c r="L4531" s="19" t="s">
        <v>25</v>
      </c>
    </row>
    <row r="4532" spans="1:12" x14ac:dyDescent="0.25">
      <c r="A4532" s="19" t="s">
        <v>4490</v>
      </c>
      <c r="B4532" s="19" t="s">
        <v>4491</v>
      </c>
      <c r="C4532" s="19" t="s">
        <v>6436</v>
      </c>
      <c r="D4532" s="19" t="s">
        <v>6437</v>
      </c>
      <c r="E4532" s="20" t="s">
        <v>21</v>
      </c>
      <c r="F4532" s="19" t="s">
        <v>21</v>
      </c>
      <c r="G4532" s="180">
        <v>98076</v>
      </c>
      <c r="H4532" s="21" t="s">
        <v>6459</v>
      </c>
      <c r="I4532" s="19" t="s">
        <v>15692</v>
      </c>
      <c r="J4532" s="19" t="s">
        <v>9283</v>
      </c>
      <c r="K4532" s="20" t="s">
        <v>14808</v>
      </c>
      <c r="L4532" s="19" t="s">
        <v>25</v>
      </c>
    </row>
    <row r="4533" spans="1:12" x14ac:dyDescent="0.25">
      <c r="A4533" s="19" t="s">
        <v>4490</v>
      </c>
      <c r="B4533" s="19" t="s">
        <v>4491</v>
      </c>
      <c r="C4533" s="19" t="s">
        <v>6436</v>
      </c>
      <c r="D4533" s="19" t="s">
        <v>6437</v>
      </c>
      <c r="E4533" s="20" t="s">
        <v>21</v>
      </c>
      <c r="F4533" s="19" t="s">
        <v>21</v>
      </c>
      <c r="G4533" s="180">
        <v>98077</v>
      </c>
      <c r="H4533" s="21" t="s">
        <v>6460</v>
      </c>
      <c r="I4533" s="19" t="s">
        <v>15692</v>
      </c>
      <c r="J4533" s="19" t="s">
        <v>9283</v>
      </c>
      <c r="K4533" s="20" t="s">
        <v>14809</v>
      </c>
      <c r="L4533" s="19" t="s">
        <v>25</v>
      </c>
    </row>
    <row r="4534" spans="1:12" x14ac:dyDescent="0.25">
      <c r="A4534" s="19" t="s">
        <v>4490</v>
      </c>
      <c r="B4534" s="19" t="s">
        <v>4491</v>
      </c>
      <c r="C4534" s="19" t="s">
        <v>6436</v>
      </c>
      <c r="D4534" s="19" t="s">
        <v>6437</v>
      </c>
      <c r="E4534" s="20" t="s">
        <v>21</v>
      </c>
      <c r="F4534" s="19" t="s">
        <v>21</v>
      </c>
      <c r="G4534" s="180">
        <v>98078</v>
      </c>
      <c r="H4534" s="21" t="s">
        <v>6461</v>
      </c>
      <c r="I4534" s="19" t="s">
        <v>15692</v>
      </c>
      <c r="J4534" s="19" t="s">
        <v>9283</v>
      </c>
      <c r="K4534" s="20" t="s">
        <v>14810</v>
      </c>
      <c r="L4534" s="19" t="s">
        <v>25</v>
      </c>
    </row>
    <row r="4535" spans="1:12" x14ac:dyDescent="0.25">
      <c r="A4535" s="19" t="s">
        <v>4490</v>
      </c>
      <c r="B4535" s="19" t="s">
        <v>4491</v>
      </c>
      <c r="C4535" s="19" t="s">
        <v>6436</v>
      </c>
      <c r="D4535" s="19" t="s">
        <v>6437</v>
      </c>
      <c r="E4535" s="20" t="s">
        <v>21</v>
      </c>
      <c r="F4535" s="19" t="s">
        <v>21</v>
      </c>
      <c r="G4535" s="180">
        <v>98079</v>
      </c>
      <c r="H4535" s="21" t="s">
        <v>6462</v>
      </c>
      <c r="I4535" s="19" t="s">
        <v>15692</v>
      </c>
      <c r="J4535" s="19" t="s">
        <v>9283</v>
      </c>
      <c r="K4535" s="20" t="s">
        <v>14811</v>
      </c>
      <c r="L4535" s="19" t="s">
        <v>25</v>
      </c>
    </row>
    <row r="4536" spans="1:12" x14ac:dyDescent="0.25">
      <c r="A4536" s="19" t="s">
        <v>4490</v>
      </c>
      <c r="B4536" s="19" t="s">
        <v>4491</v>
      </c>
      <c r="C4536" s="19" t="s">
        <v>6436</v>
      </c>
      <c r="D4536" s="19" t="s">
        <v>6437</v>
      </c>
      <c r="E4536" s="20" t="s">
        <v>21</v>
      </c>
      <c r="F4536" s="19" t="s">
        <v>21</v>
      </c>
      <c r="G4536" s="180">
        <v>98080</v>
      </c>
      <c r="H4536" s="21" t="s">
        <v>6463</v>
      </c>
      <c r="I4536" s="19" t="s">
        <v>15692</v>
      </c>
      <c r="J4536" s="19" t="s">
        <v>9283</v>
      </c>
      <c r="K4536" s="20" t="s">
        <v>14812</v>
      </c>
      <c r="L4536" s="19" t="s">
        <v>25</v>
      </c>
    </row>
    <row r="4537" spans="1:12" x14ac:dyDescent="0.25">
      <c r="A4537" s="19" t="s">
        <v>4490</v>
      </c>
      <c r="B4537" s="19" t="s">
        <v>4491</v>
      </c>
      <c r="C4537" s="19" t="s">
        <v>6436</v>
      </c>
      <c r="D4537" s="19" t="s">
        <v>6437</v>
      </c>
      <c r="E4537" s="20" t="s">
        <v>21</v>
      </c>
      <c r="F4537" s="19" t="s">
        <v>21</v>
      </c>
      <c r="G4537" s="180">
        <v>98081</v>
      </c>
      <c r="H4537" s="21" t="s">
        <v>6464</v>
      </c>
      <c r="I4537" s="19" t="s">
        <v>15692</v>
      </c>
      <c r="J4537" s="19" t="s">
        <v>9283</v>
      </c>
      <c r="K4537" s="20" t="s">
        <v>14813</v>
      </c>
      <c r="L4537" s="19" t="s">
        <v>25</v>
      </c>
    </row>
    <row r="4538" spans="1:12" x14ac:dyDescent="0.25">
      <c r="A4538" s="19" t="s">
        <v>4490</v>
      </c>
      <c r="B4538" s="19" t="s">
        <v>4491</v>
      </c>
      <c r="C4538" s="19" t="s">
        <v>6436</v>
      </c>
      <c r="D4538" s="19" t="s">
        <v>6437</v>
      </c>
      <c r="E4538" s="20" t="s">
        <v>21</v>
      </c>
      <c r="F4538" s="19" t="s">
        <v>21</v>
      </c>
      <c r="G4538" s="180">
        <v>98082</v>
      </c>
      <c r="H4538" s="21" t="s">
        <v>6465</v>
      </c>
      <c r="I4538" s="19" t="s">
        <v>15692</v>
      </c>
      <c r="J4538" s="19" t="s">
        <v>9283</v>
      </c>
      <c r="K4538" s="20" t="s">
        <v>14814</v>
      </c>
      <c r="L4538" s="19" t="s">
        <v>25</v>
      </c>
    </row>
    <row r="4539" spans="1:12" x14ac:dyDescent="0.25">
      <c r="A4539" s="19" t="s">
        <v>4490</v>
      </c>
      <c r="B4539" s="19" t="s">
        <v>4491</v>
      </c>
      <c r="C4539" s="19" t="s">
        <v>6436</v>
      </c>
      <c r="D4539" s="19" t="s">
        <v>6437</v>
      </c>
      <c r="E4539" s="20" t="s">
        <v>21</v>
      </c>
      <c r="F4539" s="19" t="s">
        <v>21</v>
      </c>
      <c r="G4539" s="180">
        <v>98083</v>
      </c>
      <c r="H4539" s="21" t="s">
        <v>6466</v>
      </c>
      <c r="I4539" s="19" t="s">
        <v>15692</v>
      </c>
      <c r="J4539" s="19" t="s">
        <v>9283</v>
      </c>
      <c r="K4539" s="20" t="s">
        <v>14815</v>
      </c>
      <c r="L4539" s="19" t="s">
        <v>25</v>
      </c>
    </row>
    <row r="4540" spans="1:12" x14ac:dyDescent="0.25">
      <c r="A4540" s="19" t="s">
        <v>4490</v>
      </c>
      <c r="B4540" s="19" t="s">
        <v>4491</v>
      </c>
      <c r="C4540" s="19" t="s">
        <v>6436</v>
      </c>
      <c r="D4540" s="19" t="s">
        <v>6437</v>
      </c>
      <c r="E4540" s="20" t="s">
        <v>21</v>
      </c>
      <c r="F4540" s="19" t="s">
        <v>21</v>
      </c>
      <c r="G4540" s="180">
        <v>98084</v>
      </c>
      <c r="H4540" s="21" t="s">
        <v>6467</v>
      </c>
      <c r="I4540" s="19" t="s">
        <v>15692</v>
      </c>
      <c r="J4540" s="19" t="s">
        <v>9283</v>
      </c>
      <c r="K4540" s="20" t="s">
        <v>14816</v>
      </c>
      <c r="L4540" s="19" t="s">
        <v>25</v>
      </c>
    </row>
    <row r="4541" spans="1:12" x14ac:dyDescent="0.25">
      <c r="A4541" s="19" t="s">
        <v>4490</v>
      </c>
      <c r="B4541" s="19" t="s">
        <v>4491</v>
      </c>
      <c r="C4541" s="19" t="s">
        <v>6436</v>
      </c>
      <c r="D4541" s="19" t="s">
        <v>6437</v>
      </c>
      <c r="E4541" s="20" t="s">
        <v>21</v>
      </c>
      <c r="F4541" s="19" t="s">
        <v>21</v>
      </c>
      <c r="G4541" s="180">
        <v>98085</v>
      </c>
      <c r="H4541" s="21" t="s">
        <v>6468</v>
      </c>
      <c r="I4541" s="19" t="s">
        <v>15692</v>
      </c>
      <c r="J4541" s="19" t="s">
        <v>9283</v>
      </c>
      <c r="K4541" s="20" t="s">
        <v>14817</v>
      </c>
      <c r="L4541" s="19" t="s">
        <v>25</v>
      </c>
    </row>
    <row r="4542" spans="1:12" x14ac:dyDescent="0.25">
      <c r="A4542" s="19" t="s">
        <v>4490</v>
      </c>
      <c r="B4542" s="19" t="s">
        <v>4491</v>
      </c>
      <c r="C4542" s="19" t="s">
        <v>6436</v>
      </c>
      <c r="D4542" s="19" t="s">
        <v>6437</v>
      </c>
      <c r="E4542" s="20" t="s">
        <v>21</v>
      </c>
      <c r="F4542" s="19" t="s">
        <v>21</v>
      </c>
      <c r="G4542" s="180">
        <v>98086</v>
      </c>
      <c r="H4542" s="21" t="s">
        <v>6469</v>
      </c>
      <c r="I4542" s="19" t="s">
        <v>15692</v>
      </c>
      <c r="J4542" s="19" t="s">
        <v>9283</v>
      </c>
      <c r="K4542" s="20" t="s">
        <v>14818</v>
      </c>
      <c r="L4542" s="19" t="s">
        <v>25</v>
      </c>
    </row>
    <row r="4543" spans="1:12" x14ac:dyDescent="0.25">
      <c r="A4543" s="19" t="s">
        <v>4490</v>
      </c>
      <c r="B4543" s="19" t="s">
        <v>4491</v>
      </c>
      <c r="C4543" s="19" t="s">
        <v>6436</v>
      </c>
      <c r="D4543" s="19" t="s">
        <v>6437</v>
      </c>
      <c r="E4543" s="20" t="s">
        <v>21</v>
      </c>
      <c r="F4543" s="19" t="s">
        <v>21</v>
      </c>
      <c r="G4543" s="180">
        <v>98087</v>
      </c>
      <c r="H4543" s="21" t="s">
        <v>6470</v>
      </c>
      <c r="I4543" s="19" t="s">
        <v>15692</v>
      </c>
      <c r="J4543" s="19" t="s">
        <v>9283</v>
      </c>
      <c r="K4543" s="20" t="s">
        <v>14819</v>
      </c>
      <c r="L4543" s="19" t="s">
        <v>25</v>
      </c>
    </row>
    <row r="4544" spans="1:12" x14ac:dyDescent="0.25">
      <c r="A4544" s="19" t="s">
        <v>4490</v>
      </c>
      <c r="B4544" s="19" t="s">
        <v>4491</v>
      </c>
      <c r="C4544" s="19" t="s">
        <v>6436</v>
      </c>
      <c r="D4544" s="19" t="s">
        <v>6437</v>
      </c>
      <c r="E4544" s="20" t="s">
        <v>21</v>
      </c>
      <c r="F4544" s="19" t="s">
        <v>21</v>
      </c>
      <c r="G4544" s="180">
        <v>98088</v>
      </c>
      <c r="H4544" s="21" t="s">
        <v>6471</v>
      </c>
      <c r="I4544" s="19" t="s">
        <v>15692</v>
      </c>
      <c r="J4544" s="19" t="s">
        <v>9283</v>
      </c>
      <c r="K4544" s="20" t="s">
        <v>14820</v>
      </c>
      <c r="L4544" s="19" t="s">
        <v>25</v>
      </c>
    </row>
    <row r="4545" spans="1:12" x14ac:dyDescent="0.25">
      <c r="A4545" s="19" t="s">
        <v>4490</v>
      </c>
      <c r="B4545" s="19" t="s">
        <v>4491</v>
      </c>
      <c r="C4545" s="19" t="s">
        <v>6436</v>
      </c>
      <c r="D4545" s="19" t="s">
        <v>6437</v>
      </c>
      <c r="E4545" s="20" t="s">
        <v>21</v>
      </c>
      <c r="F4545" s="19" t="s">
        <v>21</v>
      </c>
      <c r="G4545" s="180">
        <v>98089</v>
      </c>
      <c r="H4545" s="21" t="s">
        <v>6472</v>
      </c>
      <c r="I4545" s="19" t="s">
        <v>15692</v>
      </c>
      <c r="J4545" s="19" t="s">
        <v>9283</v>
      </c>
      <c r="K4545" s="20" t="s">
        <v>14821</v>
      </c>
      <c r="L4545" s="19" t="s">
        <v>25</v>
      </c>
    </row>
    <row r="4546" spans="1:12" x14ac:dyDescent="0.25">
      <c r="A4546" s="19" t="s">
        <v>4490</v>
      </c>
      <c r="B4546" s="19" t="s">
        <v>4491</v>
      </c>
      <c r="C4546" s="19" t="s">
        <v>6436</v>
      </c>
      <c r="D4546" s="19" t="s">
        <v>6437</v>
      </c>
      <c r="E4546" s="20" t="s">
        <v>21</v>
      </c>
      <c r="F4546" s="19" t="s">
        <v>21</v>
      </c>
      <c r="G4546" s="180">
        <v>98090</v>
      </c>
      <c r="H4546" s="21" t="s">
        <v>6473</v>
      </c>
      <c r="I4546" s="19" t="s">
        <v>15692</v>
      </c>
      <c r="J4546" s="19" t="s">
        <v>9283</v>
      </c>
      <c r="K4546" s="20" t="s">
        <v>14822</v>
      </c>
      <c r="L4546" s="19" t="s">
        <v>25</v>
      </c>
    </row>
    <row r="4547" spans="1:12" x14ac:dyDescent="0.25">
      <c r="A4547" s="19" t="s">
        <v>4490</v>
      </c>
      <c r="B4547" s="19" t="s">
        <v>4491</v>
      </c>
      <c r="C4547" s="19" t="s">
        <v>6436</v>
      </c>
      <c r="D4547" s="19" t="s">
        <v>6437</v>
      </c>
      <c r="E4547" s="20" t="s">
        <v>21</v>
      </c>
      <c r="F4547" s="19" t="s">
        <v>21</v>
      </c>
      <c r="G4547" s="180">
        <v>98091</v>
      </c>
      <c r="H4547" s="21" t="s">
        <v>6474</v>
      </c>
      <c r="I4547" s="19" t="s">
        <v>15692</v>
      </c>
      <c r="J4547" s="19" t="s">
        <v>9283</v>
      </c>
      <c r="K4547" s="20" t="s">
        <v>14823</v>
      </c>
      <c r="L4547" s="19" t="s">
        <v>25</v>
      </c>
    </row>
    <row r="4548" spans="1:12" x14ac:dyDescent="0.25">
      <c r="A4548" s="19" t="s">
        <v>4490</v>
      </c>
      <c r="B4548" s="19" t="s">
        <v>4491</v>
      </c>
      <c r="C4548" s="19" t="s">
        <v>6436</v>
      </c>
      <c r="D4548" s="19" t="s">
        <v>6437</v>
      </c>
      <c r="E4548" s="20" t="s">
        <v>21</v>
      </c>
      <c r="F4548" s="19" t="s">
        <v>21</v>
      </c>
      <c r="G4548" s="180">
        <v>98092</v>
      </c>
      <c r="H4548" s="21" t="s">
        <v>6475</v>
      </c>
      <c r="I4548" s="19" t="s">
        <v>15692</v>
      </c>
      <c r="J4548" s="19" t="s">
        <v>9283</v>
      </c>
      <c r="K4548" s="20" t="s">
        <v>14824</v>
      </c>
      <c r="L4548" s="19" t="s">
        <v>25</v>
      </c>
    </row>
    <row r="4549" spans="1:12" x14ac:dyDescent="0.25">
      <c r="A4549" s="19" t="s">
        <v>4490</v>
      </c>
      <c r="B4549" s="19" t="s">
        <v>4491</v>
      </c>
      <c r="C4549" s="19" t="s">
        <v>6436</v>
      </c>
      <c r="D4549" s="19" t="s">
        <v>6437</v>
      </c>
      <c r="E4549" s="20" t="s">
        <v>21</v>
      </c>
      <c r="F4549" s="19" t="s">
        <v>21</v>
      </c>
      <c r="G4549" s="180">
        <v>98093</v>
      </c>
      <c r="H4549" s="21" t="s">
        <v>6476</v>
      </c>
      <c r="I4549" s="19" t="s">
        <v>15692</v>
      </c>
      <c r="J4549" s="19" t="s">
        <v>9283</v>
      </c>
      <c r="K4549" s="20" t="s">
        <v>14825</v>
      </c>
      <c r="L4549" s="19" t="s">
        <v>25</v>
      </c>
    </row>
    <row r="4550" spans="1:12" x14ac:dyDescent="0.25">
      <c r="A4550" s="19" t="s">
        <v>4490</v>
      </c>
      <c r="B4550" s="19" t="s">
        <v>4491</v>
      </c>
      <c r="C4550" s="19" t="s">
        <v>6436</v>
      </c>
      <c r="D4550" s="19" t="s">
        <v>6437</v>
      </c>
      <c r="E4550" s="20" t="s">
        <v>21</v>
      </c>
      <c r="F4550" s="19" t="s">
        <v>21</v>
      </c>
      <c r="G4550" s="180">
        <v>98094</v>
      </c>
      <c r="H4550" s="21" t="s">
        <v>6477</v>
      </c>
      <c r="I4550" s="19" t="s">
        <v>15692</v>
      </c>
      <c r="J4550" s="19" t="s">
        <v>9283</v>
      </c>
      <c r="K4550" s="20" t="s">
        <v>14826</v>
      </c>
      <c r="L4550" s="19" t="s">
        <v>25</v>
      </c>
    </row>
    <row r="4551" spans="1:12" x14ac:dyDescent="0.25">
      <c r="A4551" s="19" t="s">
        <v>4490</v>
      </c>
      <c r="B4551" s="19" t="s">
        <v>4491</v>
      </c>
      <c r="C4551" s="19" t="s">
        <v>6436</v>
      </c>
      <c r="D4551" s="19" t="s">
        <v>6437</v>
      </c>
      <c r="E4551" s="20" t="s">
        <v>21</v>
      </c>
      <c r="F4551" s="19" t="s">
        <v>21</v>
      </c>
      <c r="G4551" s="180">
        <v>98099</v>
      </c>
      <c r="H4551" s="21" t="s">
        <v>6478</v>
      </c>
      <c r="I4551" s="19" t="s">
        <v>15692</v>
      </c>
      <c r="J4551" s="19" t="s">
        <v>9283</v>
      </c>
      <c r="K4551" s="20" t="s">
        <v>14827</v>
      </c>
      <c r="L4551" s="19" t="s">
        <v>25</v>
      </c>
    </row>
    <row r="4552" spans="1:12" x14ac:dyDescent="0.25">
      <c r="A4552" s="19" t="s">
        <v>4490</v>
      </c>
      <c r="B4552" s="19" t="s">
        <v>4491</v>
      </c>
      <c r="C4552" s="19" t="s">
        <v>6436</v>
      </c>
      <c r="D4552" s="19" t="s">
        <v>6437</v>
      </c>
      <c r="E4552" s="20" t="s">
        <v>21</v>
      </c>
      <c r="F4552" s="19" t="s">
        <v>21</v>
      </c>
      <c r="G4552" s="180">
        <v>98100</v>
      </c>
      <c r="H4552" s="21" t="s">
        <v>6479</v>
      </c>
      <c r="I4552" s="19" t="s">
        <v>15692</v>
      </c>
      <c r="J4552" s="19" t="s">
        <v>9283</v>
      </c>
      <c r="K4552" s="20" t="s">
        <v>14828</v>
      </c>
      <c r="L4552" s="19" t="s">
        <v>25</v>
      </c>
    </row>
    <row r="4553" spans="1:12" x14ac:dyDescent="0.25">
      <c r="A4553" s="19" t="s">
        <v>4490</v>
      </c>
      <c r="B4553" s="19" t="s">
        <v>4491</v>
      </c>
      <c r="C4553" s="19" t="s">
        <v>6436</v>
      </c>
      <c r="D4553" s="19" t="s">
        <v>6437</v>
      </c>
      <c r="E4553" s="20" t="s">
        <v>21</v>
      </c>
      <c r="F4553" s="19" t="s">
        <v>21</v>
      </c>
      <c r="G4553" s="180">
        <v>98101</v>
      </c>
      <c r="H4553" s="21" t="s">
        <v>6480</v>
      </c>
      <c r="I4553" s="19" t="s">
        <v>15692</v>
      </c>
      <c r="J4553" s="19" t="s">
        <v>9283</v>
      </c>
      <c r="K4553" s="20" t="s">
        <v>14829</v>
      </c>
      <c r="L4553" s="19" t="s">
        <v>25</v>
      </c>
    </row>
    <row r="4554" spans="1:12" ht="27" x14ac:dyDescent="0.25">
      <c r="A4554" s="19" t="s">
        <v>4490</v>
      </c>
      <c r="B4554" s="19" t="s">
        <v>4491</v>
      </c>
      <c r="C4554" s="19" t="s">
        <v>6436</v>
      </c>
      <c r="D4554" s="19" t="s">
        <v>6437</v>
      </c>
      <c r="E4554" s="20" t="s">
        <v>21</v>
      </c>
      <c r="F4554" s="19" t="s">
        <v>21</v>
      </c>
      <c r="G4554" s="180">
        <v>98109</v>
      </c>
      <c r="H4554" s="21" t="s">
        <v>6481</v>
      </c>
      <c r="I4554" s="19" t="s">
        <v>15692</v>
      </c>
      <c r="J4554" s="19" t="s">
        <v>9283</v>
      </c>
      <c r="K4554" s="20" t="s">
        <v>14830</v>
      </c>
      <c r="L4554" s="19" t="s">
        <v>25</v>
      </c>
    </row>
    <row r="4555" spans="1:12" x14ac:dyDescent="0.25">
      <c r="A4555" s="19" t="s">
        <v>4490</v>
      </c>
      <c r="B4555" s="19" t="s">
        <v>4491</v>
      </c>
      <c r="C4555" s="19" t="s">
        <v>6436</v>
      </c>
      <c r="D4555" s="19" t="s">
        <v>6437</v>
      </c>
      <c r="E4555" s="20" t="s">
        <v>21</v>
      </c>
      <c r="F4555" s="19" t="s">
        <v>21</v>
      </c>
      <c r="G4555" s="180">
        <v>98110</v>
      </c>
      <c r="H4555" s="21" t="s">
        <v>6482</v>
      </c>
      <c r="I4555" s="19" t="s">
        <v>15692</v>
      </c>
      <c r="J4555" s="19" t="s">
        <v>9283</v>
      </c>
      <c r="K4555" s="20" t="s">
        <v>14831</v>
      </c>
      <c r="L4555" s="19" t="s">
        <v>25</v>
      </c>
    </row>
    <row r="4556" spans="1:12" x14ac:dyDescent="0.25">
      <c r="A4556" s="19" t="s">
        <v>4490</v>
      </c>
      <c r="B4556" s="19" t="s">
        <v>4491</v>
      </c>
      <c r="C4556" s="19" t="s">
        <v>6436</v>
      </c>
      <c r="D4556" s="19" t="s">
        <v>6437</v>
      </c>
      <c r="E4556" s="20" t="s">
        <v>21</v>
      </c>
      <c r="F4556" s="19" t="s">
        <v>21</v>
      </c>
      <c r="G4556" s="180">
        <v>98111</v>
      </c>
      <c r="H4556" s="21" t="s">
        <v>6483</v>
      </c>
      <c r="I4556" s="19" t="s">
        <v>15692</v>
      </c>
      <c r="J4556" s="19" t="s">
        <v>9283</v>
      </c>
      <c r="K4556" s="20" t="s">
        <v>690</v>
      </c>
      <c r="L4556" s="19" t="s">
        <v>25</v>
      </c>
    </row>
    <row r="4557" spans="1:12" x14ac:dyDescent="0.25">
      <c r="A4557" s="19" t="s">
        <v>4490</v>
      </c>
      <c r="B4557" s="19" t="s">
        <v>4491</v>
      </c>
      <c r="C4557" s="19" t="s">
        <v>6436</v>
      </c>
      <c r="D4557" s="19" t="s">
        <v>6437</v>
      </c>
      <c r="E4557" s="20" t="s">
        <v>21</v>
      </c>
      <c r="F4557" s="19" t="s">
        <v>21</v>
      </c>
      <c r="G4557" s="180">
        <v>98114</v>
      </c>
      <c r="H4557" s="21" t="s">
        <v>6485</v>
      </c>
      <c r="I4557" s="19" t="s">
        <v>15692</v>
      </c>
      <c r="J4557" s="19" t="s">
        <v>9283</v>
      </c>
      <c r="K4557" s="20" t="s">
        <v>8277</v>
      </c>
      <c r="L4557" s="19" t="s">
        <v>25</v>
      </c>
    </row>
    <row r="4558" spans="1:12" x14ac:dyDescent="0.25">
      <c r="A4558" s="19" t="s">
        <v>4490</v>
      </c>
      <c r="B4558" s="19" t="s">
        <v>4491</v>
      </c>
      <c r="C4558" s="19" t="s">
        <v>6436</v>
      </c>
      <c r="D4558" s="19" t="s">
        <v>6437</v>
      </c>
      <c r="E4558" s="20" t="s">
        <v>21</v>
      </c>
      <c r="F4558" s="19" t="s">
        <v>21</v>
      </c>
      <c r="G4558" s="180">
        <v>98115</v>
      </c>
      <c r="H4558" s="21" t="s">
        <v>6486</v>
      </c>
      <c r="I4558" s="19" t="s">
        <v>15692</v>
      </c>
      <c r="J4558" s="19" t="s">
        <v>9283</v>
      </c>
      <c r="K4558" s="20" t="s">
        <v>14832</v>
      </c>
      <c r="L4558" s="19" t="s">
        <v>25</v>
      </c>
    </row>
    <row r="4559" spans="1:12" x14ac:dyDescent="0.25">
      <c r="A4559" s="19" t="s">
        <v>4490</v>
      </c>
      <c r="B4559" s="19" t="s">
        <v>4491</v>
      </c>
      <c r="C4559" s="19" t="s">
        <v>6487</v>
      </c>
      <c r="D4559" s="19" t="s">
        <v>6488</v>
      </c>
      <c r="E4559" s="20" t="s">
        <v>21</v>
      </c>
      <c r="F4559" s="19" t="s">
        <v>21</v>
      </c>
      <c r="G4559" s="180">
        <v>89957</v>
      </c>
      <c r="H4559" s="21" t="s">
        <v>6489</v>
      </c>
      <c r="I4559" s="19" t="s">
        <v>15692</v>
      </c>
      <c r="J4559" s="19" t="s">
        <v>23</v>
      </c>
      <c r="K4559" s="20" t="s">
        <v>14833</v>
      </c>
      <c r="L4559" s="19" t="s">
        <v>25</v>
      </c>
    </row>
    <row r="4560" spans="1:12" x14ac:dyDescent="0.25">
      <c r="A4560" s="19" t="s">
        <v>4490</v>
      </c>
      <c r="B4560" s="19" t="s">
        <v>4491</v>
      </c>
      <c r="C4560" s="19" t="s">
        <v>6487</v>
      </c>
      <c r="D4560" s="19" t="s">
        <v>6488</v>
      </c>
      <c r="E4560" s="20" t="s">
        <v>21</v>
      </c>
      <c r="F4560" s="19" t="s">
        <v>21</v>
      </c>
      <c r="G4560" s="180">
        <v>89959</v>
      </c>
      <c r="H4560" s="21" t="s">
        <v>6491</v>
      </c>
      <c r="I4560" s="19" t="s">
        <v>15692</v>
      </c>
      <c r="J4560" s="19" t="s">
        <v>23</v>
      </c>
      <c r="K4560" s="20" t="s">
        <v>14834</v>
      </c>
      <c r="L4560" s="19" t="s">
        <v>25</v>
      </c>
    </row>
    <row r="4561" spans="1:12" x14ac:dyDescent="0.25">
      <c r="A4561" s="19" t="s">
        <v>4490</v>
      </c>
      <c r="B4561" s="19" t="s">
        <v>4491</v>
      </c>
      <c r="C4561" s="19" t="s">
        <v>6492</v>
      </c>
      <c r="D4561" s="19" t="s">
        <v>6493</v>
      </c>
      <c r="E4561" s="20" t="s">
        <v>21</v>
      </c>
      <c r="F4561" s="19" t="s">
        <v>21</v>
      </c>
      <c r="G4561" s="180">
        <v>89349</v>
      </c>
      <c r="H4561" s="21" t="s">
        <v>6494</v>
      </c>
      <c r="I4561" s="19" t="s">
        <v>15692</v>
      </c>
      <c r="J4561" s="19" t="s">
        <v>23</v>
      </c>
      <c r="K4561" s="20" t="s">
        <v>1956</v>
      </c>
      <c r="L4561" s="19" t="s">
        <v>25</v>
      </c>
    </row>
    <row r="4562" spans="1:12" x14ac:dyDescent="0.25">
      <c r="A4562" s="19" t="s">
        <v>4490</v>
      </c>
      <c r="B4562" s="19" t="s">
        <v>4491</v>
      </c>
      <c r="C4562" s="19" t="s">
        <v>6492</v>
      </c>
      <c r="D4562" s="19" t="s">
        <v>6493</v>
      </c>
      <c r="E4562" s="20" t="s">
        <v>21</v>
      </c>
      <c r="F4562" s="19" t="s">
        <v>21</v>
      </c>
      <c r="G4562" s="180">
        <v>89351</v>
      </c>
      <c r="H4562" s="21" t="s">
        <v>6495</v>
      </c>
      <c r="I4562" s="19" t="s">
        <v>15692</v>
      </c>
      <c r="J4562" s="19" t="s">
        <v>23</v>
      </c>
      <c r="K4562" s="20" t="s">
        <v>4710</v>
      </c>
      <c r="L4562" s="19" t="s">
        <v>25</v>
      </c>
    </row>
    <row r="4563" spans="1:12" x14ac:dyDescent="0.25">
      <c r="A4563" s="19" t="s">
        <v>4490</v>
      </c>
      <c r="B4563" s="19" t="s">
        <v>4491</v>
      </c>
      <c r="C4563" s="19" t="s">
        <v>6492</v>
      </c>
      <c r="D4563" s="19" t="s">
        <v>6493</v>
      </c>
      <c r="E4563" s="20" t="s">
        <v>21</v>
      </c>
      <c r="F4563" s="19" t="s">
        <v>21</v>
      </c>
      <c r="G4563" s="180">
        <v>89352</v>
      </c>
      <c r="H4563" s="21" t="s">
        <v>6497</v>
      </c>
      <c r="I4563" s="19" t="s">
        <v>15692</v>
      </c>
      <c r="J4563" s="19" t="s">
        <v>23</v>
      </c>
      <c r="K4563" s="20" t="s">
        <v>11293</v>
      </c>
      <c r="L4563" s="19" t="s">
        <v>25</v>
      </c>
    </row>
    <row r="4564" spans="1:12" x14ac:dyDescent="0.25">
      <c r="A4564" s="19" t="s">
        <v>4490</v>
      </c>
      <c r="B4564" s="19" t="s">
        <v>4491</v>
      </c>
      <c r="C4564" s="19" t="s">
        <v>6492</v>
      </c>
      <c r="D4564" s="19" t="s">
        <v>6493</v>
      </c>
      <c r="E4564" s="20" t="s">
        <v>21</v>
      </c>
      <c r="F4564" s="19" t="s">
        <v>21</v>
      </c>
      <c r="G4564" s="180">
        <v>89353</v>
      </c>
      <c r="H4564" s="21" t="s">
        <v>6498</v>
      </c>
      <c r="I4564" s="19" t="s">
        <v>15692</v>
      </c>
      <c r="J4564" s="19" t="s">
        <v>23</v>
      </c>
      <c r="K4564" s="20" t="s">
        <v>14835</v>
      </c>
      <c r="L4564" s="19" t="s">
        <v>25</v>
      </c>
    </row>
    <row r="4565" spans="1:12" x14ac:dyDescent="0.25">
      <c r="A4565" s="19" t="s">
        <v>4490</v>
      </c>
      <c r="B4565" s="19" t="s">
        <v>4491</v>
      </c>
      <c r="C4565" s="19" t="s">
        <v>6492</v>
      </c>
      <c r="D4565" s="19" t="s">
        <v>6493</v>
      </c>
      <c r="E4565" s="20" t="s">
        <v>21</v>
      </c>
      <c r="F4565" s="19" t="s">
        <v>21</v>
      </c>
      <c r="G4565" s="180">
        <v>89354</v>
      </c>
      <c r="H4565" s="21" t="s">
        <v>6500</v>
      </c>
      <c r="I4565" s="19" t="s">
        <v>15692</v>
      </c>
      <c r="J4565" s="19" t="s">
        <v>23</v>
      </c>
      <c r="K4565" s="20" t="s">
        <v>14836</v>
      </c>
      <c r="L4565" s="19" t="s">
        <v>25</v>
      </c>
    </row>
    <row r="4566" spans="1:12" x14ac:dyDescent="0.25">
      <c r="A4566" s="19" t="s">
        <v>4490</v>
      </c>
      <c r="B4566" s="19" t="s">
        <v>4491</v>
      </c>
      <c r="C4566" s="19" t="s">
        <v>6492</v>
      </c>
      <c r="D4566" s="19" t="s">
        <v>6493</v>
      </c>
      <c r="E4566" s="20" t="s">
        <v>21</v>
      </c>
      <c r="F4566" s="19" t="s">
        <v>21</v>
      </c>
      <c r="G4566" s="180">
        <v>89969</v>
      </c>
      <c r="H4566" s="21" t="s">
        <v>6501</v>
      </c>
      <c r="I4566" s="19" t="s">
        <v>15692</v>
      </c>
      <c r="J4566" s="19" t="s">
        <v>23</v>
      </c>
      <c r="K4566" s="20" t="s">
        <v>10384</v>
      </c>
      <c r="L4566" s="19" t="s">
        <v>25</v>
      </c>
    </row>
    <row r="4567" spans="1:12" x14ac:dyDescent="0.25">
      <c r="A4567" s="19" t="s">
        <v>4490</v>
      </c>
      <c r="B4567" s="19" t="s">
        <v>4491</v>
      </c>
      <c r="C4567" s="19" t="s">
        <v>6492</v>
      </c>
      <c r="D4567" s="19" t="s">
        <v>6493</v>
      </c>
      <c r="E4567" s="20" t="s">
        <v>21</v>
      </c>
      <c r="F4567" s="19" t="s">
        <v>21</v>
      </c>
      <c r="G4567" s="180">
        <v>89970</v>
      </c>
      <c r="H4567" s="21" t="s">
        <v>6502</v>
      </c>
      <c r="I4567" s="19" t="s">
        <v>15692</v>
      </c>
      <c r="J4567" s="19" t="s">
        <v>23</v>
      </c>
      <c r="K4567" s="20" t="s">
        <v>9278</v>
      </c>
      <c r="L4567" s="19" t="s">
        <v>25</v>
      </c>
    </row>
    <row r="4568" spans="1:12" x14ac:dyDescent="0.25">
      <c r="A4568" s="19" t="s">
        <v>4490</v>
      </c>
      <c r="B4568" s="19" t="s">
        <v>4491</v>
      </c>
      <c r="C4568" s="19" t="s">
        <v>6492</v>
      </c>
      <c r="D4568" s="19" t="s">
        <v>6493</v>
      </c>
      <c r="E4568" s="20" t="s">
        <v>21</v>
      </c>
      <c r="F4568" s="19" t="s">
        <v>21</v>
      </c>
      <c r="G4568" s="180">
        <v>89971</v>
      </c>
      <c r="H4568" s="21" t="s">
        <v>6504</v>
      </c>
      <c r="I4568" s="19" t="s">
        <v>15692</v>
      </c>
      <c r="J4568" s="19" t="s">
        <v>23</v>
      </c>
      <c r="K4568" s="20" t="s">
        <v>141</v>
      </c>
      <c r="L4568" s="19" t="s">
        <v>25</v>
      </c>
    </row>
    <row r="4569" spans="1:12" x14ac:dyDescent="0.25">
      <c r="A4569" s="19" t="s">
        <v>4490</v>
      </c>
      <c r="B4569" s="19" t="s">
        <v>4491</v>
      </c>
      <c r="C4569" s="19" t="s">
        <v>6492</v>
      </c>
      <c r="D4569" s="19" t="s">
        <v>6493</v>
      </c>
      <c r="E4569" s="20" t="s">
        <v>21</v>
      </c>
      <c r="F4569" s="19" t="s">
        <v>21</v>
      </c>
      <c r="G4569" s="180">
        <v>89972</v>
      </c>
      <c r="H4569" s="21" t="s">
        <v>6505</v>
      </c>
      <c r="I4569" s="19" t="s">
        <v>15692</v>
      </c>
      <c r="J4569" s="19" t="s">
        <v>23</v>
      </c>
      <c r="K4569" s="20" t="s">
        <v>10600</v>
      </c>
      <c r="L4569" s="19" t="s">
        <v>25</v>
      </c>
    </row>
    <row r="4570" spans="1:12" x14ac:dyDescent="0.25">
      <c r="A4570" s="19" t="s">
        <v>4490</v>
      </c>
      <c r="B4570" s="19" t="s">
        <v>4491</v>
      </c>
      <c r="C4570" s="19" t="s">
        <v>6492</v>
      </c>
      <c r="D4570" s="19" t="s">
        <v>6493</v>
      </c>
      <c r="E4570" s="20" t="s">
        <v>21</v>
      </c>
      <c r="F4570" s="19" t="s">
        <v>21</v>
      </c>
      <c r="G4570" s="180">
        <v>89973</v>
      </c>
      <c r="H4570" s="21" t="s">
        <v>6507</v>
      </c>
      <c r="I4570" s="19" t="s">
        <v>15692</v>
      </c>
      <c r="J4570" s="19" t="s">
        <v>23</v>
      </c>
      <c r="K4570" s="20" t="s">
        <v>14837</v>
      </c>
      <c r="L4570" s="19" t="s">
        <v>25</v>
      </c>
    </row>
    <row r="4571" spans="1:12" x14ac:dyDescent="0.25">
      <c r="A4571" s="19" t="s">
        <v>4490</v>
      </c>
      <c r="B4571" s="19" t="s">
        <v>4491</v>
      </c>
      <c r="C4571" s="19" t="s">
        <v>6492</v>
      </c>
      <c r="D4571" s="19" t="s">
        <v>6493</v>
      </c>
      <c r="E4571" s="20" t="s">
        <v>21</v>
      </c>
      <c r="F4571" s="19" t="s">
        <v>21</v>
      </c>
      <c r="G4571" s="180">
        <v>89974</v>
      </c>
      <c r="H4571" s="21" t="s">
        <v>6508</v>
      </c>
      <c r="I4571" s="19" t="s">
        <v>15692</v>
      </c>
      <c r="J4571" s="19" t="s">
        <v>23</v>
      </c>
      <c r="K4571" s="20" t="s">
        <v>14838</v>
      </c>
      <c r="L4571" s="19" t="s">
        <v>25</v>
      </c>
    </row>
    <row r="4572" spans="1:12" x14ac:dyDescent="0.25">
      <c r="A4572" s="19" t="s">
        <v>4490</v>
      </c>
      <c r="B4572" s="19" t="s">
        <v>4491</v>
      </c>
      <c r="C4572" s="19" t="s">
        <v>6492</v>
      </c>
      <c r="D4572" s="19" t="s">
        <v>6493</v>
      </c>
      <c r="E4572" s="20" t="s">
        <v>21</v>
      </c>
      <c r="F4572" s="19" t="s">
        <v>21</v>
      </c>
      <c r="G4572" s="180">
        <v>89984</v>
      </c>
      <c r="H4572" s="21" t="s">
        <v>6509</v>
      </c>
      <c r="I4572" s="19" t="s">
        <v>15692</v>
      </c>
      <c r="J4572" s="19" t="s">
        <v>23</v>
      </c>
      <c r="K4572" s="20" t="s">
        <v>11491</v>
      </c>
      <c r="L4572" s="19" t="s">
        <v>25</v>
      </c>
    </row>
    <row r="4573" spans="1:12" x14ac:dyDescent="0.25">
      <c r="A4573" s="19" t="s">
        <v>4490</v>
      </c>
      <c r="B4573" s="19" t="s">
        <v>4491</v>
      </c>
      <c r="C4573" s="19" t="s">
        <v>6492</v>
      </c>
      <c r="D4573" s="19" t="s">
        <v>6493</v>
      </c>
      <c r="E4573" s="20" t="s">
        <v>21</v>
      </c>
      <c r="F4573" s="19" t="s">
        <v>21</v>
      </c>
      <c r="G4573" s="180">
        <v>89985</v>
      </c>
      <c r="H4573" s="21" t="s">
        <v>6510</v>
      </c>
      <c r="I4573" s="19" t="s">
        <v>15692</v>
      </c>
      <c r="J4573" s="19" t="s">
        <v>23</v>
      </c>
      <c r="K4573" s="20" t="s">
        <v>14839</v>
      </c>
      <c r="L4573" s="19" t="s">
        <v>25</v>
      </c>
    </row>
    <row r="4574" spans="1:12" x14ac:dyDescent="0.25">
      <c r="A4574" s="19" t="s">
        <v>4490</v>
      </c>
      <c r="B4574" s="19" t="s">
        <v>4491</v>
      </c>
      <c r="C4574" s="19" t="s">
        <v>6492</v>
      </c>
      <c r="D4574" s="19" t="s">
        <v>6493</v>
      </c>
      <c r="E4574" s="20" t="s">
        <v>21</v>
      </c>
      <c r="F4574" s="19" t="s">
        <v>21</v>
      </c>
      <c r="G4574" s="180">
        <v>89986</v>
      </c>
      <c r="H4574" s="21" t="s">
        <v>6511</v>
      </c>
      <c r="I4574" s="19" t="s">
        <v>15692</v>
      </c>
      <c r="J4574" s="19" t="s">
        <v>23</v>
      </c>
      <c r="K4574" s="20" t="s">
        <v>14840</v>
      </c>
      <c r="L4574" s="19" t="s">
        <v>25</v>
      </c>
    </row>
    <row r="4575" spans="1:12" x14ac:dyDescent="0.25">
      <c r="A4575" s="19" t="s">
        <v>4490</v>
      </c>
      <c r="B4575" s="19" t="s">
        <v>4491</v>
      </c>
      <c r="C4575" s="19" t="s">
        <v>6492</v>
      </c>
      <c r="D4575" s="19" t="s">
        <v>6493</v>
      </c>
      <c r="E4575" s="20" t="s">
        <v>21</v>
      </c>
      <c r="F4575" s="19" t="s">
        <v>21</v>
      </c>
      <c r="G4575" s="180">
        <v>89987</v>
      </c>
      <c r="H4575" s="21" t="s">
        <v>6513</v>
      </c>
      <c r="I4575" s="19" t="s">
        <v>15692</v>
      </c>
      <c r="J4575" s="19" t="s">
        <v>23</v>
      </c>
      <c r="K4575" s="20" t="s">
        <v>7162</v>
      </c>
      <c r="L4575" s="19" t="s">
        <v>25</v>
      </c>
    </row>
    <row r="4576" spans="1:12" x14ac:dyDescent="0.25">
      <c r="A4576" s="19" t="s">
        <v>4490</v>
      </c>
      <c r="B4576" s="19" t="s">
        <v>4491</v>
      </c>
      <c r="C4576" s="19" t="s">
        <v>6492</v>
      </c>
      <c r="D4576" s="19" t="s">
        <v>6493</v>
      </c>
      <c r="E4576" s="20" t="s">
        <v>21</v>
      </c>
      <c r="F4576" s="19" t="s">
        <v>21</v>
      </c>
      <c r="G4576" s="180">
        <v>90371</v>
      </c>
      <c r="H4576" s="21" t="s">
        <v>6514</v>
      </c>
      <c r="I4576" s="19" t="s">
        <v>15692</v>
      </c>
      <c r="J4576" s="19" t="s">
        <v>23</v>
      </c>
      <c r="K4576" s="20" t="s">
        <v>7960</v>
      </c>
      <c r="L4576" s="19" t="s">
        <v>25</v>
      </c>
    </row>
    <row r="4577" spans="1:12" x14ac:dyDescent="0.25">
      <c r="A4577" s="19" t="s">
        <v>4490</v>
      </c>
      <c r="B4577" s="19" t="s">
        <v>4491</v>
      </c>
      <c r="C4577" s="19" t="s">
        <v>6492</v>
      </c>
      <c r="D4577" s="19" t="s">
        <v>6493</v>
      </c>
      <c r="E4577" s="20" t="s">
        <v>21</v>
      </c>
      <c r="F4577" s="19" t="s">
        <v>21</v>
      </c>
      <c r="G4577" s="180">
        <v>94489</v>
      </c>
      <c r="H4577" s="21" t="s">
        <v>6515</v>
      </c>
      <c r="I4577" s="19" t="s">
        <v>15692</v>
      </c>
      <c r="J4577" s="19" t="s">
        <v>23</v>
      </c>
      <c r="K4577" s="20" t="s">
        <v>10798</v>
      </c>
      <c r="L4577" s="19" t="s">
        <v>25</v>
      </c>
    </row>
    <row r="4578" spans="1:12" x14ac:dyDescent="0.25">
      <c r="A4578" s="19" t="s">
        <v>4490</v>
      </c>
      <c r="B4578" s="19" t="s">
        <v>4491</v>
      </c>
      <c r="C4578" s="19" t="s">
        <v>6492</v>
      </c>
      <c r="D4578" s="19" t="s">
        <v>6493</v>
      </c>
      <c r="E4578" s="20" t="s">
        <v>21</v>
      </c>
      <c r="F4578" s="19" t="s">
        <v>21</v>
      </c>
      <c r="G4578" s="180">
        <v>94490</v>
      </c>
      <c r="H4578" s="21" t="s">
        <v>6517</v>
      </c>
      <c r="I4578" s="19" t="s">
        <v>15692</v>
      </c>
      <c r="J4578" s="19" t="s">
        <v>23</v>
      </c>
      <c r="K4578" s="20" t="s">
        <v>14841</v>
      </c>
      <c r="L4578" s="19" t="s">
        <v>25</v>
      </c>
    </row>
    <row r="4579" spans="1:12" x14ac:dyDescent="0.25">
      <c r="A4579" s="19" t="s">
        <v>4490</v>
      </c>
      <c r="B4579" s="19" t="s">
        <v>4491</v>
      </c>
      <c r="C4579" s="19" t="s">
        <v>6492</v>
      </c>
      <c r="D4579" s="19" t="s">
        <v>6493</v>
      </c>
      <c r="E4579" s="20" t="s">
        <v>21</v>
      </c>
      <c r="F4579" s="19" t="s">
        <v>21</v>
      </c>
      <c r="G4579" s="180">
        <v>94491</v>
      </c>
      <c r="H4579" s="21" t="s">
        <v>6518</v>
      </c>
      <c r="I4579" s="19" t="s">
        <v>15692</v>
      </c>
      <c r="J4579" s="19" t="s">
        <v>23</v>
      </c>
      <c r="K4579" s="20" t="s">
        <v>12709</v>
      </c>
      <c r="L4579" s="19" t="s">
        <v>25</v>
      </c>
    </row>
    <row r="4580" spans="1:12" x14ac:dyDescent="0.25">
      <c r="A4580" s="19" t="s">
        <v>4490</v>
      </c>
      <c r="B4580" s="19" t="s">
        <v>4491</v>
      </c>
      <c r="C4580" s="19" t="s">
        <v>6492</v>
      </c>
      <c r="D4580" s="19" t="s">
        <v>6493</v>
      </c>
      <c r="E4580" s="20" t="s">
        <v>21</v>
      </c>
      <c r="F4580" s="19" t="s">
        <v>21</v>
      </c>
      <c r="G4580" s="180">
        <v>94492</v>
      </c>
      <c r="H4580" s="21" t="s">
        <v>6519</v>
      </c>
      <c r="I4580" s="19" t="s">
        <v>15692</v>
      </c>
      <c r="J4580" s="19" t="s">
        <v>23</v>
      </c>
      <c r="K4580" s="20" t="s">
        <v>14842</v>
      </c>
      <c r="L4580" s="19" t="s">
        <v>25</v>
      </c>
    </row>
    <row r="4581" spans="1:12" x14ac:dyDescent="0.25">
      <c r="A4581" s="19" t="s">
        <v>4490</v>
      </c>
      <c r="B4581" s="19" t="s">
        <v>4491</v>
      </c>
      <c r="C4581" s="19" t="s">
        <v>6492</v>
      </c>
      <c r="D4581" s="19" t="s">
        <v>6493</v>
      </c>
      <c r="E4581" s="20" t="s">
        <v>21</v>
      </c>
      <c r="F4581" s="19" t="s">
        <v>21</v>
      </c>
      <c r="G4581" s="180">
        <v>94493</v>
      </c>
      <c r="H4581" s="21" t="s">
        <v>6521</v>
      </c>
      <c r="I4581" s="19" t="s">
        <v>15692</v>
      </c>
      <c r="J4581" s="19" t="s">
        <v>23</v>
      </c>
      <c r="K4581" s="20" t="s">
        <v>14843</v>
      </c>
      <c r="L4581" s="19" t="s">
        <v>25</v>
      </c>
    </row>
    <row r="4582" spans="1:12" x14ac:dyDescent="0.25">
      <c r="A4582" s="19" t="s">
        <v>4490</v>
      </c>
      <c r="B4582" s="19" t="s">
        <v>4491</v>
      </c>
      <c r="C4582" s="19" t="s">
        <v>6492</v>
      </c>
      <c r="D4582" s="19" t="s">
        <v>6493</v>
      </c>
      <c r="E4582" s="20" t="s">
        <v>21</v>
      </c>
      <c r="F4582" s="19" t="s">
        <v>21</v>
      </c>
      <c r="G4582" s="180">
        <v>94494</v>
      </c>
      <c r="H4582" s="21" t="s">
        <v>6522</v>
      </c>
      <c r="I4582" s="19" t="s">
        <v>15692</v>
      </c>
      <c r="J4582" s="19" t="s">
        <v>23</v>
      </c>
      <c r="K4582" s="20" t="s">
        <v>9771</v>
      </c>
      <c r="L4582" s="19" t="s">
        <v>25</v>
      </c>
    </row>
    <row r="4583" spans="1:12" x14ac:dyDescent="0.25">
      <c r="A4583" s="19" t="s">
        <v>4490</v>
      </c>
      <c r="B4583" s="19" t="s">
        <v>4491</v>
      </c>
      <c r="C4583" s="19" t="s">
        <v>6492</v>
      </c>
      <c r="D4583" s="19" t="s">
        <v>6493</v>
      </c>
      <c r="E4583" s="20" t="s">
        <v>21</v>
      </c>
      <c r="F4583" s="19" t="s">
        <v>21</v>
      </c>
      <c r="G4583" s="180">
        <v>94495</v>
      </c>
      <c r="H4583" s="21" t="s">
        <v>6523</v>
      </c>
      <c r="I4583" s="19" t="s">
        <v>15692</v>
      </c>
      <c r="J4583" s="19" t="s">
        <v>23</v>
      </c>
      <c r="K4583" s="20" t="s">
        <v>14844</v>
      </c>
      <c r="L4583" s="19" t="s">
        <v>25</v>
      </c>
    </row>
    <row r="4584" spans="1:12" x14ac:dyDescent="0.25">
      <c r="A4584" s="19" t="s">
        <v>4490</v>
      </c>
      <c r="B4584" s="19" t="s">
        <v>4491</v>
      </c>
      <c r="C4584" s="19" t="s">
        <v>6492</v>
      </c>
      <c r="D4584" s="19" t="s">
        <v>6493</v>
      </c>
      <c r="E4584" s="20" t="s">
        <v>21</v>
      </c>
      <c r="F4584" s="19" t="s">
        <v>21</v>
      </c>
      <c r="G4584" s="180">
        <v>94496</v>
      </c>
      <c r="H4584" s="21" t="s">
        <v>6525</v>
      </c>
      <c r="I4584" s="19" t="s">
        <v>15692</v>
      </c>
      <c r="J4584" s="19" t="s">
        <v>23</v>
      </c>
      <c r="K4584" s="20" t="s">
        <v>14845</v>
      </c>
      <c r="L4584" s="19" t="s">
        <v>25</v>
      </c>
    </row>
    <row r="4585" spans="1:12" x14ac:dyDescent="0.25">
      <c r="A4585" s="19" t="s">
        <v>4490</v>
      </c>
      <c r="B4585" s="19" t="s">
        <v>4491</v>
      </c>
      <c r="C4585" s="19" t="s">
        <v>6492</v>
      </c>
      <c r="D4585" s="19" t="s">
        <v>6493</v>
      </c>
      <c r="E4585" s="20" t="s">
        <v>21</v>
      </c>
      <c r="F4585" s="19" t="s">
        <v>21</v>
      </c>
      <c r="G4585" s="180">
        <v>94497</v>
      </c>
      <c r="H4585" s="21" t="s">
        <v>6527</v>
      </c>
      <c r="I4585" s="19" t="s">
        <v>15692</v>
      </c>
      <c r="J4585" s="19" t="s">
        <v>23</v>
      </c>
      <c r="K4585" s="20" t="s">
        <v>9644</v>
      </c>
      <c r="L4585" s="19" t="s">
        <v>25</v>
      </c>
    </row>
    <row r="4586" spans="1:12" x14ac:dyDescent="0.25">
      <c r="A4586" s="19" t="s">
        <v>4490</v>
      </c>
      <c r="B4586" s="19" t="s">
        <v>4491</v>
      </c>
      <c r="C4586" s="19" t="s">
        <v>6492</v>
      </c>
      <c r="D4586" s="19" t="s">
        <v>6493</v>
      </c>
      <c r="E4586" s="20" t="s">
        <v>21</v>
      </c>
      <c r="F4586" s="19" t="s">
        <v>21</v>
      </c>
      <c r="G4586" s="180">
        <v>94498</v>
      </c>
      <c r="H4586" s="21" t="s">
        <v>6529</v>
      </c>
      <c r="I4586" s="19" t="s">
        <v>15692</v>
      </c>
      <c r="J4586" s="19" t="s">
        <v>23</v>
      </c>
      <c r="K4586" s="20" t="s">
        <v>14846</v>
      </c>
      <c r="L4586" s="19" t="s">
        <v>25</v>
      </c>
    </row>
    <row r="4587" spans="1:12" x14ac:dyDescent="0.25">
      <c r="A4587" s="19" t="s">
        <v>4490</v>
      </c>
      <c r="B4587" s="19" t="s">
        <v>4491</v>
      </c>
      <c r="C4587" s="19" t="s">
        <v>6492</v>
      </c>
      <c r="D4587" s="19" t="s">
        <v>6493</v>
      </c>
      <c r="E4587" s="20" t="s">
        <v>21</v>
      </c>
      <c r="F4587" s="19" t="s">
        <v>21</v>
      </c>
      <c r="G4587" s="180">
        <v>94499</v>
      </c>
      <c r="H4587" s="21" t="s">
        <v>6530</v>
      </c>
      <c r="I4587" s="19" t="s">
        <v>15692</v>
      </c>
      <c r="J4587" s="19" t="s">
        <v>23</v>
      </c>
      <c r="K4587" s="20" t="s">
        <v>14847</v>
      </c>
      <c r="L4587" s="19" t="s">
        <v>25</v>
      </c>
    </row>
    <row r="4588" spans="1:12" x14ac:dyDescent="0.25">
      <c r="A4588" s="19" t="s">
        <v>4490</v>
      </c>
      <c r="B4588" s="19" t="s">
        <v>4491</v>
      </c>
      <c r="C4588" s="19" t="s">
        <v>6492</v>
      </c>
      <c r="D4588" s="19" t="s">
        <v>6493</v>
      </c>
      <c r="E4588" s="20" t="s">
        <v>21</v>
      </c>
      <c r="F4588" s="19" t="s">
        <v>21</v>
      </c>
      <c r="G4588" s="180">
        <v>94500</v>
      </c>
      <c r="H4588" s="21" t="s">
        <v>6531</v>
      </c>
      <c r="I4588" s="19" t="s">
        <v>15692</v>
      </c>
      <c r="J4588" s="19" t="s">
        <v>23</v>
      </c>
      <c r="K4588" s="20" t="s">
        <v>14848</v>
      </c>
      <c r="L4588" s="19" t="s">
        <v>25</v>
      </c>
    </row>
    <row r="4589" spans="1:12" x14ac:dyDescent="0.25">
      <c r="A4589" s="19" t="s">
        <v>4490</v>
      </c>
      <c r="B4589" s="19" t="s">
        <v>4491</v>
      </c>
      <c r="C4589" s="19" t="s">
        <v>6492</v>
      </c>
      <c r="D4589" s="19" t="s">
        <v>6493</v>
      </c>
      <c r="E4589" s="20" t="s">
        <v>21</v>
      </c>
      <c r="F4589" s="19" t="s">
        <v>21</v>
      </c>
      <c r="G4589" s="180">
        <v>94501</v>
      </c>
      <c r="H4589" s="21" t="s">
        <v>6532</v>
      </c>
      <c r="I4589" s="19" t="s">
        <v>15692</v>
      </c>
      <c r="J4589" s="19" t="s">
        <v>23</v>
      </c>
      <c r="K4589" s="20" t="s">
        <v>14849</v>
      </c>
      <c r="L4589" s="19" t="s">
        <v>25</v>
      </c>
    </row>
    <row r="4590" spans="1:12" ht="27" x14ac:dyDescent="0.25">
      <c r="A4590" s="19" t="s">
        <v>4490</v>
      </c>
      <c r="B4590" s="19" t="s">
        <v>4491</v>
      </c>
      <c r="C4590" s="19" t="s">
        <v>6492</v>
      </c>
      <c r="D4590" s="19" t="s">
        <v>6493</v>
      </c>
      <c r="E4590" s="20" t="s">
        <v>21</v>
      </c>
      <c r="F4590" s="19" t="s">
        <v>21</v>
      </c>
      <c r="G4590" s="180">
        <v>94792</v>
      </c>
      <c r="H4590" s="21" t="s">
        <v>6533</v>
      </c>
      <c r="I4590" s="19" t="s">
        <v>15692</v>
      </c>
      <c r="J4590" s="19" t="s">
        <v>23</v>
      </c>
      <c r="K4590" s="20" t="s">
        <v>14850</v>
      </c>
      <c r="L4590" s="19" t="s">
        <v>25</v>
      </c>
    </row>
    <row r="4591" spans="1:12" ht="27" x14ac:dyDescent="0.25">
      <c r="A4591" s="19" t="s">
        <v>4490</v>
      </c>
      <c r="B4591" s="19" t="s">
        <v>4491</v>
      </c>
      <c r="C4591" s="19" t="s">
        <v>6492</v>
      </c>
      <c r="D4591" s="19" t="s">
        <v>6493</v>
      </c>
      <c r="E4591" s="20" t="s">
        <v>21</v>
      </c>
      <c r="F4591" s="19" t="s">
        <v>21</v>
      </c>
      <c r="G4591" s="180">
        <v>94793</v>
      </c>
      <c r="H4591" s="21" t="s">
        <v>6535</v>
      </c>
      <c r="I4591" s="19" t="s">
        <v>15692</v>
      </c>
      <c r="J4591" s="19" t="s">
        <v>23</v>
      </c>
      <c r="K4591" s="20" t="s">
        <v>14851</v>
      </c>
      <c r="L4591" s="19" t="s">
        <v>25</v>
      </c>
    </row>
    <row r="4592" spans="1:12" ht="27" x14ac:dyDescent="0.25">
      <c r="A4592" s="19" t="s">
        <v>4490</v>
      </c>
      <c r="B4592" s="19" t="s">
        <v>4491</v>
      </c>
      <c r="C4592" s="19" t="s">
        <v>6492</v>
      </c>
      <c r="D4592" s="19" t="s">
        <v>6493</v>
      </c>
      <c r="E4592" s="20" t="s">
        <v>21</v>
      </c>
      <c r="F4592" s="19" t="s">
        <v>21</v>
      </c>
      <c r="G4592" s="180">
        <v>94794</v>
      </c>
      <c r="H4592" s="21" t="s">
        <v>6536</v>
      </c>
      <c r="I4592" s="19" t="s">
        <v>15692</v>
      </c>
      <c r="J4592" s="19" t="s">
        <v>23</v>
      </c>
      <c r="K4592" s="20" t="s">
        <v>14852</v>
      </c>
      <c r="L4592" s="19" t="s">
        <v>25</v>
      </c>
    </row>
    <row r="4593" spans="1:12" x14ac:dyDescent="0.25">
      <c r="A4593" s="19" t="s">
        <v>4490</v>
      </c>
      <c r="B4593" s="19" t="s">
        <v>4491</v>
      </c>
      <c r="C4593" s="19" t="s">
        <v>6492</v>
      </c>
      <c r="D4593" s="19" t="s">
        <v>6493</v>
      </c>
      <c r="E4593" s="20" t="s">
        <v>21</v>
      </c>
      <c r="F4593" s="19" t="s">
        <v>21</v>
      </c>
      <c r="G4593" s="180">
        <v>94795</v>
      </c>
      <c r="H4593" s="21" t="s">
        <v>6537</v>
      </c>
      <c r="I4593" s="19" t="s">
        <v>15692</v>
      </c>
      <c r="J4593" s="19" t="s">
        <v>23</v>
      </c>
      <c r="K4593" s="20" t="s">
        <v>4672</v>
      </c>
      <c r="L4593" s="19" t="s">
        <v>25</v>
      </c>
    </row>
    <row r="4594" spans="1:12" x14ac:dyDescent="0.25">
      <c r="A4594" s="19" t="s">
        <v>4490</v>
      </c>
      <c r="B4594" s="19" t="s">
        <v>4491</v>
      </c>
      <c r="C4594" s="19" t="s">
        <v>6492</v>
      </c>
      <c r="D4594" s="19" t="s">
        <v>6493</v>
      </c>
      <c r="E4594" s="20" t="s">
        <v>21</v>
      </c>
      <c r="F4594" s="19" t="s">
        <v>21</v>
      </c>
      <c r="G4594" s="180">
        <v>94796</v>
      </c>
      <c r="H4594" s="21" t="s">
        <v>6538</v>
      </c>
      <c r="I4594" s="19" t="s">
        <v>15692</v>
      </c>
      <c r="J4594" s="19" t="s">
        <v>23</v>
      </c>
      <c r="K4594" s="20" t="s">
        <v>12729</v>
      </c>
      <c r="L4594" s="19" t="s">
        <v>25</v>
      </c>
    </row>
    <row r="4595" spans="1:12" x14ac:dyDescent="0.25">
      <c r="A4595" s="19" t="s">
        <v>4490</v>
      </c>
      <c r="B4595" s="19" t="s">
        <v>4491</v>
      </c>
      <c r="C4595" s="19" t="s">
        <v>6492</v>
      </c>
      <c r="D4595" s="19" t="s">
        <v>6493</v>
      </c>
      <c r="E4595" s="20" t="s">
        <v>21</v>
      </c>
      <c r="F4595" s="19" t="s">
        <v>21</v>
      </c>
      <c r="G4595" s="180">
        <v>94797</v>
      </c>
      <c r="H4595" s="21" t="s">
        <v>6540</v>
      </c>
      <c r="I4595" s="19" t="s">
        <v>15692</v>
      </c>
      <c r="J4595" s="19" t="s">
        <v>23</v>
      </c>
      <c r="K4595" s="20" t="s">
        <v>14853</v>
      </c>
      <c r="L4595" s="19" t="s">
        <v>25</v>
      </c>
    </row>
    <row r="4596" spans="1:12" x14ac:dyDescent="0.25">
      <c r="A4596" s="19" t="s">
        <v>4490</v>
      </c>
      <c r="B4596" s="19" t="s">
        <v>4491</v>
      </c>
      <c r="C4596" s="19" t="s">
        <v>6492</v>
      </c>
      <c r="D4596" s="19" t="s">
        <v>6493</v>
      </c>
      <c r="E4596" s="20" t="s">
        <v>21</v>
      </c>
      <c r="F4596" s="19" t="s">
        <v>21</v>
      </c>
      <c r="G4596" s="180">
        <v>94798</v>
      </c>
      <c r="H4596" s="21" t="s">
        <v>6541</v>
      </c>
      <c r="I4596" s="19" t="s">
        <v>15692</v>
      </c>
      <c r="J4596" s="19" t="s">
        <v>23</v>
      </c>
      <c r="K4596" s="20" t="s">
        <v>14854</v>
      </c>
      <c r="L4596" s="19" t="s">
        <v>25</v>
      </c>
    </row>
    <row r="4597" spans="1:12" x14ac:dyDescent="0.25">
      <c r="A4597" s="19" t="s">
        <v>4490</v>
      </c>
      <c r="B4597" s="19" t="s">
        <v>4491</v>
      </c>
      <c r="C4597" s="19" t="s">
        <v>6492</v>
      </c>
      <c r="D4597" s="19" t="s">
        <v>6493</v>
      </c>
      <c r="E4597" s="20" t="s">
        <v>21</v>
      </c>
      <c r="F4597" s="19" t="s">
        <v>21</v>
      </c>
      <c r="G4597" s="180">
        <v>94799</v>
      </c>
      <c r="H4597" s="21" t="s">
        <v>6542</v>
      </c>
      <c r="I4597" s="19" t="s">
        <v>15692</v>
      </c>
      <c r="J4597" s="19" t="s">
        <v>23</v>
      </c>
      <c r="K4597" s="20" t="s">
        <v>14855</v>
      </c>
      <c r="L4597" s="19" t="s">
        <v>25</v>
      </c>
    </row>
    <row r="4598" spans="1:12" x14ac:dyDescent="0.25">
      <c r="A4598" s="19" t="s">
        <v>4490</v>
      </c>
      <c r="B4598" s="19" t="s">
        <v>4491</v>
      </c>
      <c r="C4598" s="19" t="s">
        <v>6492</v>
      </c>
      <c r="D4598" s="19" t="s">
        <v>6493</v>
      </c>
      <c r="E4598" s="20" t="s">
        <v>21</v>
      </c>
      <c r="F4598" s="19" t="s">
        <v>21</v>
      </c>
      <c r="G4598" s="180">
        <v>94800</v>
      </c>
      <c r="H4598" s="21" t="s">
        <v>6543</v>
      </c>
      <c r="I4598" s="19" t="s">
        <v>15692</v>
      </c>
      <c r="J4598" s="19" t="s">
        <v>23</v>
      </c>
      <c r="K4598" s="20" t="s">
        <v>13238</v>
      </c>
      <c r="L4598" s="19" t="s">
        <v>25</v>
      </c>
    </row>
    <row r="4599" spans="1:12" x14ac:dyDescent="0.25">
      <c r="A4599" s="19" t="s">
        <v>4490</v>
      </c>
      <c r="B4599" s="19" t="s">
        <v>4491</v>
      </c>
      <c r="C4599" s="19" t="s">
        <v>6492</v>
      </c>
      <c r="D4599" s="19" t="s">
        <v>6493</v>
      </c>
      <c r="E4599" s="20" t="s">
        <v>21</v>
      </c>
      <c r="F4599" s="19" t="s">
        <v>21</v>
      </c>
      <c r="G4599" s="180">
        <v>95248</v>
      </c>
      <c r="H4599" s="21" t="s">
        <v>6544</v>
      </c>
      <c r="I4599" s="19" t="s">
        <v>15692</v>
      </c>
      <c r="J4599" s="19" t="s">
        <v>23</v>
      </c>
      <c r="K4599" s="20" t="s">
        <v>9616</v>
      </c>
      <c r="L4599" s="19" t="s">
        <v>25</v>
      </c>
    </row>
    <row r="4600" spans="1:12" x14ac:dyDescent="0.25">
      <c r="A4600" s="19" t="s">
        <v>4490</v>
      </c>
      <c r="B4600" s="19" t="s">
        <v>4491</v>
      </c>
      <c r="C4600" s="19" t="s">
        <v>6492</v>
      </c>
      <c r="D4600" s="19" t="s">
        <v>6493</v>
      </c>
      <c r="E4600" s="20" t="s">
        <v>21</v>
      </c>
      <c r="F4600" s="19" t="s">
        <v>21</v>
      </c>
      <c r="G4600" s="180">
        <v>95249</v>
      </c>
      <c r="H4600" s="21" t="s">
        <v>6545</v>
      </c>
      <c r="I4600" s="19" t="s">
        <v>15692</v>
      </c>
      <c r="J4600" s="19" t="s">
        <v>23</v>
      </c>
      <c r="K4600" s="20" t="s">
        <v>14856</v>
      </c>
      <c r="L4600" s="19" t="s">
        <v>25</v>
      </c>
    </row>
    <row r="4601" spans="1:12" x14ac:dyDescent="0.25">
      <c r="A4601" s="19" t="s">
        <v>4490</v>
      </c>
      <c r="B4601" s="19" t="s">
        <v>4491</v>
      </c>
      <c r="C4601" s="19" t="s">
        <v>6492</v>
      </c>
      <c r="D4601" s="19" t="s">
        <v>6493</v>
      </c>
      <c r="E4601" s="20" t="s">
        <v>21</v>
      </c>
      <c r="F4601" s="19" t="s">
        <v>21</v>
      </c>
      <c r="G4601" s="180">
        <v>95250</v>
      </c>
      <c r="H4601" s="21" t="s">
        <v>6546</v>
      </c>
      <c r="I4601" s="19" t="s">
        <v>15692</v>
      </c>
      <c r="J4601" s="19" t="s">
        <v>23</v>
      </c>
      <c r="K4601" s="20" t="s">
        <v>10358</v>
      </c>
      <c r="L4601" s="19" t="s">
        <v>25</v>
      </c>
    </row>
    <row r="4602" spans="1:12" x14ac:dyDescent="0.25">
      <c r="A4602" s="19" t="s">
        <v>4490</v>
      </c>
      <c r="B4602" s="19" t="s">
        <v>4491</v>
      </c>
      <c r="C4602" s="19" t="s">
        <v>6492</v>
      </c>
      <c r="D4602" s="19" t="s">
        <v>6493</v>
      </c>
      <c r="E4602" s="20" t="s">
        <v>21</v>
      </c>
      <c r="F4602" s="19" t="s">
        <v>21</v>
      </c>
      <c r="G4602" s="180">
        <v>95251</v>
      </c>
      <c r="H4602" s="21" t="s">
        <v>6547</v>
      </c>
      <c r="I4602" s="19" t="s">
        <v>15692</v>
      </c>
      <c r="J4602" s="19" t="s">
        <v>23</v>
      </c>
      <c r="K4602" s="20" t="s">
        <v>14857</v>
      </c>
      <c r="L4602" s="19" t="s">
        <v>25</v>
      </c>
    </row>
    <row r="4603" spans="1:12" x14ac:dyDescent="0.25">
      <c r="A4603" s="19" t="s">
        <v>4490</v>
      </c>
      <c r="B4603" s="19" t="s">
        <v>4491</v>
      </c>
      <c r="C4603" s="19" t="s">
        <v>6492</v>
      </c>
      <c r="D4603" s="19" t="s">
        <v>6493</v>
      </c>
      <c r="E4603" s="20" t="s">
        <v>21</v>
      </c>
      <c r="F4603" s="19" t="s">
        <v>21</v>
      </c>
      <c r="G4603" s="180">
        <v>95252</v>
      </c>
      <c r="H4603" s="21" t="s">
        <v>6548</v>
      </c>
      <c r="I4603" s="19" t="s">
        <v>15692</v>
      </c>
      <c r="J4603" s="19" t="s">
        <v>23</v>
      </c>
      <c r="K4603" s="20" t="s">
        <v>14858</v>
      </c>
      <c r="L4603" s="19" t="s">
        <v>25</v>
      </c>
    </row>
    <row r="4604" spans="1:12" x14ac:dyDescent="0.25">
      <c r="A4604" s="19" t="s">
        <v>4490</v>
      </c>
      <c r="B4604" s="19" t="s">
        <v>4491</v>
      </c>
      <c r="C4604" s="19" t="s">
        <v>6492</v>
      </c>
      <c r="D4604" s="19" t="s">
        <v>6493</v>
      </c>
      <c r="E4604" s="20" t="s">
        <v>21</v>
      </c>
      <c r="F4604" s="19" t="s">
        <v>21</v>
      </c>
      <c r="G4604" s="180">
        <v>95253</v>
      </c>
      <c r="H4604" s="21" t="s">
        <v>6549</v>
      </c>
      <c r="I4604" s="19" t="s">
        <v>15692</v>
      </c>
      <c r="J4604" s="19" t="s">
        <v>23</v>
      </c>
      <c r="K4604" s="20" t="s">
        <v>14859</v>
      </c>
      <c r="L4604" s="19" t="s">
        <v>25</v>
      </c>
    </row>
    <row r="4605" spans="1:12" x14ac:dyDescent="0.25">
      <c r="A4605" s="19" t="s">
        <v>4490</v>
      </c>
      <c r="B4605" s="19" t="s">
        <v>4491</v>
      </c>
      <c r="C4605" s="19" t="s">
        <v>6492</v>
      </c>
      <c r="D4605" s="19" t="s">
        <v>6493</v>
      </c>
      <c r="E4605" s="20" t="s">
        <v>21</v>
      </c>
      <c r="F4605" s="19" t="s">
        <v>21</v>
      </c>
      <c r="G4605" s="180">
        <v>99619</v>
      </c>
      <c r="H4605" s="21" t="s">
        <v>6550</v>
      </c>
      <c r="I4605" s="19" t="s">
        <v>15692</v>
      </c>
      <c r="J4605" s="19" t="s">
        <v>23</v>
      </c>
      <c r="K4605" s="20" t="s">
        <v>14860</v>
      </c>
      <c r="L4605" s="19" t="s">
        <v>25</v>
      </c>
    </row>
    <row r="4606" spans="1:12" x14ac:dyDescent="0.25">
      <c r="A4606" s="19" t="s">
        <v>4490</v>
      </c>
      <c r="B4606" s="19" t="s">
        <v>4491</v>
      </c>
      <c r="C4606" s="19" t="s">
        <v>6492</v>
      </c>
      <c r="D4606" s="19" t="s">
        <v>6493</v>
      </c>
      <c r="E4606" s="20" t="s">
        <v>21</v>
      </c>
      <c r="F4606" s="19" t="s">
        <v>21</v>
      </c>
      <c r="G4606" s="180">
        <v>99620</v>
      </c>
      <c r="H4606" s="21" t="s">
        <v>6551</v>
      </c>
      <c r="I4606" s="19" t="s">
        <v>15692</v>
      </c>
      <c r="J4606" s="19" t="s">
        <v>23</v>
      </c>
      <c r="K4606" s="20" t="s">
        <v>14861</v>
      </c>
      <c r="L4606" s="19" t="s">
        <v>25</v>
      </c>
    </row>
    <row r="4607" spans="1:12" x14ac:dyDescent="0.25">
      <c r="A4607" s="19" t="s">
        <v>4490</v>
      </c>
      <c r="B4607" s="19" t="s">
        <v>4491</v>
      </c>
      <c r="C4607" s="19" t="s">
        <v>6492</v>
      </c>
      <c r="D4607" s="19" t="s">
        <v>6493</v>
      </c>
      <c r="E4607" s="20" t="s">
        <v>21</v>
      </c>
      <c r="F4607" s="19" t="s">
        <v>21</v>
      </c>
      <c r="G4607" s="180">
        <v>99621</v>
      </c>
      <c r="H4607" s="21" t="s">
        <v>6552</v>
      </c>
      <c r="I4607" s="19" t="s">
        <v>15692</v>
      </c>
      <c r="J4607" s="19" t="s">
        <v>23</v>
      </c>
      <c r="K4607" s="20" t="s">
        <v>14862</v>
      </c>
      <c r="L4607" s="19" t="s">
        <v>25</v>
      </c>
    </row>
    <row r="4608" spans="1:12" x14ac:dyDescent="0.25">
      <c r="A4608" s="19" t="s">
        <v>4490</v>
      </c>
      <c r="B4608" s="19" t="s">
        <v>4491</v>
      </c>
      <c r="C4608" s="19" t="s">
        <v>6492</v>
      </c>
      <c r="D4608" s="19" t="s">
        <v>6493</v>
      </c>
      <c r="E4608" s="20" t="s">
        <v>21</v>
      </c>
      <c r="F4608" s="19" t="s">
        <v>21</v>
      </c>
      <c r="G4608" s="180">
        <v>99622</v>
      </c>
      <c r="H4608" s="21" t="s">
        <v>6553</v>
      </c>
      <c r="I4608" s="19" t="s">
        <v>15692</v>
      </c>
      <c r="J4608" s="19" t="s">
        <v>23</v>
      </c>
      <c r="K4608" s="20" t="s">
        <v>14863</v>
      </c>
      <c r="L4608" s="19" t="s">
        <v>25</v>
      </c>
    </row>
    <row r="4609" spans="1:12" x14ac:dyDescent="0.25">
      <c r="A4609" s="19" t="s">
        <v>4490</v>
      </c>
      <c r="B4609" s="19" t="s">
        <v>4491</v>
      </c>
      <c r="C4609" s="19" t="s">
        <v>6492</v>
      </c>
      <c r="D4609" s="19" t="s">
        <v>6493</v>
      </c>
      <c r="E4609" s="20" t="s">
        <v>21</v>
      </c>
      <c r="F4609" s="19" t="s">
        <v>21</v>
      </c>
      <c r="G4609" s="180">
        <v>99623</v>
      </c>
      <c r="H4609" s="21" t="s">
        <v>6554</v>
      </c>
      <c r="I4609" s="19" t="s">
        <v>15692</v>
      </c>
      <c r="J4609" s="19" t="s">
        <v>23</v>
      </c>
      <c r="K4609" s="20" t="s">
        <v>14864</v>
      </c>
      <c r="L4609" s="19" t="s">
        <v>25</v>
      </c>
    </row>
    <row r="4610" spans="1:12" x14ac:dyDescent="0.25">
      <c r="A4610" s="19" t="s">
        <v>4490</v>
      </c>
      <c r="B4610" s="19" t="s">
        <v>4491</v>
      </c>
      <c r="C4610" s="19" t="s">
        <v>6492</v>
      </c>
      <c r="D4610" s="19" t="s">
        <v>6493</v>
      </c>
      <c r="E4610" s="20" t="s">
        <v>21</v>
      </c>
      <c r="F4610" s="19" t="s">
        <v>21</v>
      </c>
      <c r="G4610" s="180">
        <v>99624</v>
      </c>
      <c r="H4610" s="21" t="s">
        <v>6556</v>
      </c>
      <c r="I4610" s="19" t="s">
        <v>15692</v>
      </c>
      <c r="J4610" s="19" t="s">
        <v>23</v>
      </c>
      <c r="K4610" s="20" t="s">
        <v>14865</v>
      </c>
      <c r="L4610" s="19" t="s">
        <v>25</v>
      </c>
    </row>
    <row r="4611" spans="1:12" x14ac:dyDescent="0.25">
      <c r="A4611" s="19" t="s">
        <v>4490</v>
      </c>
      <c r="B4611" s="19" t="s">
        <v>4491</v>
      </c>
      <c r="C4611" s="19" t="s">
        <v>6492</v>
      </c>
      <c r="D4611" s="19" t="s">
        <v>6493</v>
      </c>
      <c r="E4611" s="20" t="s">
        <v>21</v>
      </c>
      <c r="F4611" s="19" t="s">
        <v>21</v>
      </c>
      <c r="G4611" s="180">
        <v>99625</v>
      </c>
      <c r="H4611" s="21" t="s">
        <v>6557</v>
      </c>
      <c r="I4611" s="19" t="s">
        <v>15692</v>
      </c>
      <c r="J4611" s="19" t="s">
        <v>23</v>
      </c>
      <c r="K4611" s="20" t="s">
        <v>7698</v>
      </c>
      <c r="L4611" s="19" t="s">
        <v>25</v>
      </c>
    </row>
    <row r="4612" spans="1:12" x14ac:dyDescent="0.25">
      <c r="A4612" s="19" t="s">
        <v>4490</v>
      </c>
      <c r="B4612" s="19" t="s">
        <v>4491</v>
      </c>
      <c r="C4612" s="19" t="s">
        <v>6492</v>
      </c>
      <c r="D4612" s="19" t="s">
        <v>6493</v>
      </c>
      <c r="E4612" s="20" t="s">
        <v>21</v>
      </c>
      <c r="F4612" s="19" t="s">
        <v>21</v>
      </c>
      <c r="G4612" s="180">
        <v>99626</v>
      </c>
      <c r="H4612" s="21" t="s">
        <v>6558</v>
      </c>
      <c r="I4612" s="19" t="s">
        <v>15692</v>
      </c>
      <c r="J4612" s="19" t="s">
        <v>23</v>
      </c>
      <c r="K4612" s="20" t="s">
        <v>14866</v>
      </c>
      <c r="L4612" s="19" t="s">
        <v>25</v>
      </c>
    </row>
    <row r="4613" spans="1:12" x14ac:dyDescent="0.25">
      <c r="A4613" s="19" t="s">
        <v>4490</v>
      </c>
      <c r="B4613" s="19" t="s">
        <v>4491</v>
      </c>
      <c r="C4613" s="19" t="s">
        <v>6492</v>
      </c>
      <c r="D4613" s="19" t="s">
        <v>6493</v>
      </c>
      <c r="E4613" s="20" t="s">
        <v>21</v>
      </c>
      <c r="F4613" s="19" t="s">
        <v>21</v>
      </c>
      <c r="G4613" s="180">
        <v>99627</v>
      </c>
      <c r="H4613" s="21" t="s">
        <v>6559</v>
      </c>
      <c r="I4613" s="19" t="s">
        <v>15692</v>
      </c>
      <c r="J4613" s="19" t="s">
        <v>23</v>
      </c>
      <c r="K4613" s="20" t="s">
        <v>14867</v>
      </c>
      <c r="L4613" s="19" t="s">
        <v>25</v>
      </c>
    </row>
    <row r="4614" spans="1:12" x14ac:dyDescent="0.25">
      <c r="A4614" s="19" t="s">
        <v>4490</v>
      </c>
      <c r="B4614" s="19" t="s">
        <v>4491</v>
      </c>
      <c r="C4614" s="19" t="s">
        <v>6492</v>
      </c>
      <c r="D4614" s="19" t="s">
        <v>6493</v>
      </c>
      <c r="E4614" s="20" t="s">
        <v>21</v>
      </c>
      <c r="F4614" s="19" t="s">
        <v>21</v>
      </c>
      <c r="G4614" s="180">
        <v>99628</v>
      </c>
      <c r="H4614" s="21" t="s">
        <v>6561</v>
      </c>
      <c r="I4614" s="19" t="s">
        <v>15692</v>
      </c>
      <c r="J4614" s="19" t="s">
        <v>23</v>
      </c>
      <c r="K4614" s="20" t="s">
        <v>12397</v>
      </c>
      <c r="L4614" s="19" t="s">
        <v>25</v>
      </c>
    </row>
    <row r="4615" spans="1:12" x14ac:dyDescent="0.25">
      <c r="A4615" s="19" t="s">
        <v>4490</v>
      </c>
      <c r="B4615" s="19" t="s">
        <v>4491</v>
      </c>
      <c r="C4615" s="19" t="s">
        <v>6492</v>
      </c>
      <c r="D4615" s="19" t="s">
        <v>6493</v>
      </c>
      <c r="E4615" s="20" t="s">
        <v>21</v>
      </c>
      <c r="F4615" s="19" t="s">
        <v>21</v>
      </c>
      <c r="G4615" s="180">
        <v>99629</v>
      </c>
      <c r="H4615" s="21" t="s">
        <v>6563</v>
      </c>
      <c r="I4615" s="19" t="s">
        <v>15692</v>
      </c>
      <c r="J4615" s="19" t="s">
        <v>23</v>
      </c>
      <c r="K4615" s="20" t="s">
        <v>14868</v>
      </c>
      <c r="L4615" s="19" t="s">
        <v>25</v>
      </c>
    </row>
    <row r="4616" spans="1:12" x14ac:dyDescent="0.25">
      <c r="A4616" s="19" t="s">
        <v>4490</v>
      </c>
      <c r="B4616" s="19" t="s">
        <v>4491</v>
      </c>
      <c r="C4616" s="19" t="s">
        <v>6492</v>
      </c>
      <c r="D4616" s="19" t="s">
        <v>6493</v>
      </c>
      <c r="E4616" s="20" t="s">
        <v>21</v>
      </c>
      <c r="F4616" s="19" t="s">
        <v>21</v>
      </c>
      <c r="G4616" s="180">
        <v>99630</v>
      </c>
      <c r="H4616" s="21" t="s">
        <v>6564</v>
      </c>
      <c r="I4616" s="19" t="s">
        <v>15692</v>
      </c>
      <c r="J4616" s="19" t="s">
        <v>23</v>
      </c>
      <c r="K4616" s="20" t="s">
        <v>12639</v>
      </c>
      <c r="L4616" s="19" t="s">
        <v>25</v>
      </c>
    </row>
    <row r="4617" spans="1:12" x14ac:dyDescent="0.25">
      <c r="A4617" s="19" t="s">
        <v>4490</v>
      </c>
      <c r="B4617" s="19" t="s">
        <v>4491</v>
      </c>
      <c r="C4617" s="19" t="s">
        <v>6492</v>
      </c>
      <c r="D4617" s="19" t="s">
        <v>6493</v>
      </c>
      <c r="E4617" s="20" t="s">
        <v>21</v>
      </c>
      <c r="F4617" s="19" t="s">
        <v>21</v>
      </c>
      <c r="G4617" s="180">
        <v>99631</v>
      </c>
      <c r="H4617" s="21" t="s">
        <v>6565</v>
      </c>
      <c r="I4617" s="19" t="s">
        <v>15692</v>
      </c>
      <c r="J4617" s="19" t="s">
        <v>23</v>
      </c>
      <c r="K4617" s="20" t="s">
        <v>12663</v>
      </c>
      <c r="L4617" s="19" t="s">
        <v>25</v>
      </c>
    </row>
    <row r="4618" spans="1:12" x14ac:dyDescent="0.25">
      <c r="A4618" s="19" t="s">
        <v>4490</v>
      </c>
      <c r="B4618" s="19" t="s">
        <v>4491</v>
      </c>
      <c r="C4618" s="19" t="s">
        <v>6492</v>
      </c>
      <c r="D4618" s="19" t="s">
        <v>6493</v>
      </c>
      <c r="E4618" s="20" t="s">
        <v>21</v>
      </c>
      <c r="F4618" s="19" t="s">
        <v>21</v>
      </c>
      <c r="G4618" s="180">
        <v>99632</v>
      </c>
      <c r="H4618" s="21" t="s">
        <v>6566</v>
      </c>
      <c r="I4618" s="19" t="s">
        <v>15692</v>
      </c>
      <c r="J4618" s="19" t="s">
        <v>23</v>
      </c>
      <c r="K4618" s="20" t="s">
        <v>12278</v>
      </c>
      <c r="L4618" s="19" t="s">
        <v>25</v>
      </c>
    </row>
    <row r="4619" spans="1:12" x14ac:dyDescent="0.25">
      <c r="A4619" s="19" t="s">
        <v>4490</v>
      </c>
      <c r="B4619" s="19" t="s">
        <v>4491</v>
      </c>
      <c r="C4619" s="19" t="s">
        <v>6492</v>
      </c>
      <c r="D4619" s="19" t="s">
        <v>6493</v>
      </c>
      <c r="E4619" s="20" t="s">
        <v>21</v>
      </c>
      <c r="F4619" s="19" t="s">
        <v>21</v>
      </c>
      <c r="G4619" s="180">
        <v>99633</v>
      </c>
      <c r="H4619" s="21" t="s">
        <v>6567</v>
      </c>
      <c r="I4619" s="19" t="s">
        <v>15692</v>
      </c>
      <c r="J4619" s="19" t="s">
        <v>23</v>
      </c>
      <c r="K4619" s="20" t="s">
        <v>14869</v>
      </c>
      <c r="L4619" s="19" t="s">
        <v>25</v>
      </c>
    </row>
    <row r="4620" spans="1:12" x14ac:dyDescent="0.25">
      <c r="A4620" s="19" t="s">
        <v>4490</v>
      </c>
      <c r="B4620" s="19" t="s">
        <v>4491</v>
      </c>
      <c r="C4620" s="19" t="s">
        <v>6492</v>
      </c>
      <c r="D4620" s="19" t="s">
        <v>6493</v>
      </c>
      <c r="E4620" s="20" t="s">
        <v>21</v>
      </c>
      <c r="F4620" s="19" t="s">
        <v>21</v>
      </c>
      <c r="G4620" s="180">
        <v>99634</v>
      </c>
      <c r="H4620" s="21" t="s">
        <v>6568</v>
      </c>
      <c r="I4620" s="19" t="s">
        <v>15692</v>
      </c>
      <c r="J4620" s="19" t="s">
        <v>23</v>
      </c>
      <c r="K4620" s="20" t="s">
        <v>14870</v>
      </c>
      <c r="L4620" s="19" t="s">
        <v>25</v>
      </c>
    </row>
    <row r="4621" spans="1:12" x14ac:dyDescent="0.25">
      <c r="A4621" s="19" t="s">
        <v>4490</v>
      </c>
      <c r="B4621" s="19" t="s">
        <v>4491</v>
      </c>
      <c r="C4621" s="19" t="s">
        <v>6492</v>
      </c>
      <c r="D4621" s="19" t="s">
        <v>6493</v>
      </c>
      <c r="E4621" s="20" t="s">
        <v>21</v>
      </c>
      <c r="F4621" s="19" t="s">
        <v>21</v>
      </c>
      <c r="G4621" s="180">
        <v>99635</v>
      </c>
      <c r="H4621" s="21" t="s">
        <v>6569</v>
      </c>
      <c r="I4621" s="19" t="s">
        <v>15692</v>
      </c>
      <c r="J4621" s="19" t="s">
        <v>23</v>
      </c>
      <c r="K4621" s="20" t="s">
        <v>14871</v>
      </c>
      <c r="L4621" s="19" t="s">
        <v>25</v>
      </c>
    </row>
    <row r="4622" spans="1:12" x14ac:dyDescent="0.25">
      <c r="A4622" s="19" t="s">
        <v>4490</v>
      </c>
      <c r="B4622" s="19" t="s">
        <v>4491</v>
      </c>
      <c r="C4622" s="19" t="s">
        <v>6570</v>
      </c>
      <c r="D4622" s="19" t="s">
        <v>6571</v>
      </c>
      <c r="E4622" s="20" t="s">
        <v>21</v>
      </c>
      <c r="F4622" s="19" t="s">
        <v>21</v>
      </c>
      <c r="G4622" s="180">
        <v>95634</v>
      </c>
      <c r="H4622" s="21" t="s">
        <v>6572</v>
      </c>
      <c r="I4622" s="19" t="s">
        <v>15692</v>
      </c>
      <c r="J4622" s="19" t="s">
        <v>23</v>
      </c>
      <c r="K4622" s="20" t="s">
        <v>14872</v>
      </c>
      <c r="L4622" s="19" t="s">
        <v>25</v>
      </c>
    </row>
    <row r="4623" spans="1:12" x14ac:dyDescent="0.25">
      <c r="A4623" s="19" t="s">
        <v>4490</v>
      </c>
      <c r="B4623" s="19" t="s">
        <v>4491</v>
      </c>
      <c r="C4623" s="19" t="s">
        <v>6570</v>
      </c>
      <c r="D4623" s="19" t="s">
        <v>6571</v>
      </c>
      <c r="E4623" s="20" t="s">
        <v>21</v>
      </c>
      <c r="F4623" s="19" t="s">
        <v>21</v>
      </c>
      <c r="G4623" s="180">
        <v>95635</v>
      </c>
      <c r="H4623" s="21" t="s">
        <v>6573</v>
      </c>
      <c r="I4623" s="19" t="s">
        <v>15692</v>
      </c>
      <c r="J4623" s="19" t="s">
        <v>23</v>
      </c>
      <c r="K4623" s="20" t="s">
        <v>10982</v>
      </c>
      <c r="L4623" s="19" t="s">
        <v>25</v>
      </c>
    </row>
    <row r="4624" spans="1:12" x14ac:dyDescent="0.25">
      <c r="A4624" s="19" t="s">
        <v>4490</v>
      </c>
      <c r="B4624" s="19" t="s">
        <v>4491</v>
      </c>
      <c r="C4624" s="19" t="s">
        <v>6570</v>
      </c>
      <c r="D4624" s="19" t="s">
        <v>6571</v>
      </c>
      <c r="E4624" s="20" t="s">
        <v>21</v>
      </c>
      <c r="F4624" s="19" t="s">
        <v>21</v>
      </c>
      <c r="G4624" s="180">
        <v>95637</v>
      </c>
      <c r="H4624" s="21" t="s">
        <v>6574</v>
      </c>
      <c r="I4624" s="19" t="s">
        <v>15692</v>
      </c>
      <c r="J4624" s="19" t="s">
        <v>23</v>
      </c>
      <c r="K4624" s="20" t="s">
        <v>14873</v>
      </c>
      <c r="L4624" s="19" t="s">
        <v>25</v>
      </c>
    </row>
    <row r="4625" spans="1:12" x14ac:dyDescent="0.25">
      <c r="A4625" s="19" t="s">
        <v>4490</v>
      </c>
      <c r="B4625" s="19" t="s">
        <v>4491</v>
      </c>
      <c r="C4625" s="19" t="s">
        <v>6570</v>
      </c>
      <c r="D4625" s="19" t="s">
        <v>6571</v>
      </c>
      <c r="E4625" s="20" t="s">
        <v>21</v>
      </c>
      <c r="F4625" s="19" t="s">
        <v>21</v>
      </c>
      <c r="G4625" s="180">
        <v>95638</v>
      </c>
      <c r="H4625" s="21" t="s">
        <v>6575</v>
      </c>
      <c r="I4625" s="19" t="s">
        <v>15692</v>
      </c>
      <c r="J4625" s="19" t="s">
        <v>23</v>
      </c>
      <c r="K4625" s="20" t="s">
        <v>14874</v>
      </c>
      <c r="L4625" s="19" t="s">
        <v>25</v>
      </c>
    </row>
    <row r="4626" spans="1:12" x14ac:dyDescent="0.25">
      <c r="A4626" s="19" t="s">
        <v>4490</v>
      </c>
      <c r="B4626" s="19" t="s">
        <v>4491</v>
      </c>
      <c r="C4626" s="19" t="s">
        <v>6570</v>
      </c>
      <c r="D4626" s="19" t="s">
        <v>6571</v>
      </c>
      <c r="E4626" s="20" t="s">
        <v>21</v>
      </c>
      <c r="F4626" s="19" t="s">
        <v>21</v>
      </c>
      <c r="G4626" s="180">
        <v>95639</v>
      </c>
      <c r="H4626" s="21" t="s">
        <v>6576</v>
      </c>
      <c r="I4626" s="19" t="s">
        <v>15692</v>
      </c>
      <c r="J4626" s="19" t="s">
        <v>23</v>
      </c>
      <c r="K4626" s="20" t="s">
        <v>14875</v>
      </c>
      <c r="L4626" s="19" t="s">
        <v>25</v>
      </c>
    </row>
    <row r="4627" spans="1:12" x14ac:dyDescent="0.25">
      <c r="A4627" s="19" t="s">
        <v>4490</v>
      </c>
      <c r="B4627" s="19" t="s">
        <v>4491</v>
      </c>
      <c r="C4627" s="19" t="s">
        <v>6570</v>
      </c>
      <c r="D4627" s="19" t="s">
        <v>6571</v>
      </c>
      <c r="E4627" s="20" t="s">
        <v>21</v>
      </c>
      <c r="F4627" s="19" t="s">
        <v>21</v>
      </c>
      <c r="G4627" s="180">
        <v>95641</v>
      </c>
      <c r="H4627" s="21" t="s">
        <v>6577</v>
      </c>
      <c r="I4627" s="19" t="s">
        <v>15692</v>
      </c>
      <c r="J4627" s="19" t="s">
        <v>23</v>
      </c>
      <c r="K4627" s="20" t="s">
        <v>14876</v>
      </c>
      <c r="L4627" s="19" t="s">
        <v>25</v>
      </c>
    </row>
    <row r="4628" spans="1:12" x14ac:dyDescent="0.25">
      <c r="A4628" s="19" t="s">
        <v>4490</v>
      </c>
      <c r="B4628" s="19" t="s">
        <v>4491</v>
      </c>
      <c r="C4628" s="19" t="s">
        <v>6570</v>
      </c>
      <c r="D4628" s="19" t="s">
        <v>6571</v>
      </c>
      <c r="E4628" s="20" t="s">
        <v>21</v>
      </c>
      <c r="F4628" s="19" t="s">
        <v>21</v>
      </c>
      <c r="G4628" s="180">
        <v>95642</v>
      </c>
      <c r="H4628" s="21" t="s">
        <v>6578</v>
      </c>
      <c r="I4628" s="19" t="s">
        <v>15692</v>
      </c>
      <c r="J4628" s="19" t="s">
        <v>23</v>
      </c>
      <c r="K4628" s="20" t="s">
        <v>14877</v>
      </c>
      <c r="L4628" s="19" t="s">
        <v>25</v>
      </c>
    </row>
    <row r="4629" spans="1:12" x14ac:dyDescent="0.25">
      <c r="A4629" s="19" t="s">
        <v>4490</v>
      </c>
      <c r="B4629" s="19" t="s">
        <v>4491</v>
      </c>
      <c r="C4629" s="19" t="s">
        <v>6570</v>
      </c>
      <c r="D4629" s="19" t="s">
        <v>6571</v>
      </c>
      <c r="E4629" s="20" t="s">
        <v>21</v>
      </c>
      <c r="F4629" s="19" t="s">
        <v>21</v>
      </c>
      <c r="G4629" s="180">
        <v>95643</v>
      </c>
      <c r="H4629" s="21" t="s">
        <v>6579</v>
      </c>
      <c r="I4629" s="19" t="s">
        <v>15692</v>
      </c>
      <c r="J4629" s="19" t="s">
        <v>23</v>
      </c>
      <c r="K4629" s="20" t="s">
        <v>14878</v>
      </c>
      <c r="L4629" s="19" t="s">
        <v>25</v>
      </c>
    </row>
    <row r="4630" spans="1:12" x14ac:dyDescent="0.25">
      <c r="A4630" s="19" t="s">
        <v>4490</v>
      </c>
      <c r="B4630" s="19" t="s">
        <v>4491</v>
      </c>
      <c r="C4630" s="19" t="s">
        <v>6570</v>
      </c>
      <c r="D4630" s="19" t="s">
        <v>6571</v>
      </c>
      <c r="E4630" s="20" t="s">
        <v>21</v>
      </c>
      <c r="F4630" s="19" t="s">
        <v>21</v>
      </c>
      <c r="G4630" s="180">
        <v>95644</v>
      </c>
      <c r="H4630" s="21" t="s">
        <v>6580</v>
      </c>
      <c r="I4630" s="19" t="s">
        <v>15692</v>
      </c>
      <c r="J4630" s="19" t="s">
        <v>23</v>
      </c>
      <c r="K4630" s="20" t="s">
        <v>14879</v>
      </c>
      <c r="L4630" s="19" t="s">
        <v>25</v>
      </c>
    </row>
    <row r="4631" spans="1:12" x14ac:dyDescent="0.25">
      <c r="A4631" s="19" t="s">
        <v>4490</v>
      </c>
      <c r="B4631" s="19" t="s">
        <v>4491</v>
      </c>
      <c r="C4631" s="19" t="s">
        <v>6570</v>
      </c>
      <c r="D4631" s="19" t="s">
        <v>6571</v>
      </c>
      <c r="E4631" s="20" t="s">
        <v>21</v>
      </c>
      <c r="F4631" s="19" t="s">
        <v>21</v>
      </c>
      <c r="G4631" s="180">
        <v>95645</v>
      </c>
      <c r="H4631" s="21" t="s">
        <v>6581</v>
      </c>
      <c r="I4631" s="19" t="s">
        <v>15692</v>
      </c>
      <c r="J4631" s="19" t="s">
        <v>23</v>
      </c>
      <c r="K4631" s="20" t="s">
        <v>14880</v>
      </c>
      <c r="L4631" s="19" t="s">
        <v>25</v>
      </c>
    </row>
    <row r="4632" spans="1:12" x14ac:dyDescent="0.25">
      <c r="A4632" s="19" t="s">
        <v>4490</v>
      </c>
      <c r="B4632" s="19" t="s">
        <v>4491</v>
      </c>
      <c r="C4632" s="19" t="s">
        <v>6570</v>
      </c>
      <c r="D4632" s="19" t="s">
        <v>6571</v>
      </c>
      <c r="E4632" s="20" t="s">
        <v>21</v>
      </c>
      <c r="F4632" s="19" t="s">
        <v>21</v>
      </c>
      <c r="G4632" s="180">
        <v>95646</v>
      </c>
      <c r="H4632" s="21" t="s">
        <v>6582</v>
      </c>
      <c r="I4632" s="19" t="s">
        <v>15692</v>
      </c>
      <c r="J4632" s="19" t="s">
        <v>23</v>
      </c>
      <c r="K4632" s="20" t="s">
        <v>14881</v>
      </c>
      <c r="L4632" s="19" t="s">
        <v>25</v>
      </c>
    </row>
    <row r="4633" spans="1:12" x14ac:dyDescent="0.25">
      <c r="A4633" s="19" t="s">
        <v>4490</v>
      </c>
      <c r="B4633" s="19" t="s">
        <v>4491</v>
      </c>
      <c r="C4633" s="19" t="s">
        <v>6570</v>
      </c>
      <c r="D4633" s="19" t="s">
        <v>6571</v>
      </c>
      <c r="E4633" s="20" t="s">
        <v>21</v>
      </c>
      <c r="F4633" s="19" t="s">
        <v>21</v>
      </c>
      <c r="G4633" s="180">
        <v>95647</v>
      </c>
      <c r="H4633" s="21" t="s">
        <v>6583</v>
      </c>
      <c r="I4633" s="19" t="s">
        <v>15692</v>
      </c>
      <c r="J4633" s="19" t="s">
        <v>23</v>
      </c>
      <c r="K4633" s="20" t="s">
        <v>14882</v>
      </c>
      <c r="L4633" s="19" t="s">
        <v>25</v>
      </c>
    </row>
    <row r="4634" spans="1:12" x14ac:dyDescent="0.25">
      <c r="A4634" s="19" t="s">
        <v>4490</v>
      </c>
      <c r="B4634" s="19" t="s">
        <v>4491</v>
      </c>
      <c r="C4634" s="19" t="s">
        <v>6570</v>
      </c>
      <c r="D4634" s="19" t="s">
        <v>6571</v>
      </c>
      <c r="E4634" s="20" t="s">
        <v>21</v>
      </c>
      <c r="F4634" s="19" t="s">
        <v>21</v>
      </c>
      <c r="G4634" s="180">
        <v>95673</v>
      </c>
      <c r="H4634" s="21" t="s">
        <v>6584</v>
      </c>
      <c r="I4634" s="19" t="s">
        <v>15692</v>
      </c>
      <c r="J4634" s="19" t="s">
        <v>9283</v>
      </c>
      <c r="K4634" s="20" t="s">
        <v>14883</v>
      </c>
      <c r="L4634" s="19" t="s">
        <v>25</v>
      </c>
    </row>
    <row r="4635" spans="1:12" x14ac:dyDescent="0.25">
      <c r="A4635" s="19" t="s">
        <v>4490</v>
      </c>
      <c r="B4635" s="19" t="s">
        <v>4491</v>
      </c>
      <c r="C4635" s="19" t="s">
        <v>6570</v>
      </c>
      <c r="D4635" s="19" t="s">
        <v>6571</v>
      </c>
      <c r="E4635" s="20" t="s">
        <v>21</v>
      </c>
      <c r="F4635" s="19" t="s">
        <v>21</v>
      </c>
      <c r="G4635" s="180">
        <v>95674</v>
      </c>
      <c r="H4635" s="21" t="s">
        <v>6585</v>
      </c>
      <c r="I4635" s="19" t="s">
        <v>15692</v>
      </c>
      <c r="J4635" s="19" t="s">
        <v>9283</v>
      </c>
      <c r="K4635" s="20" t="s">
        <v>14884</v>
      </c>
      <c r="L4635" s="19" t="s">
        <v>25</v>
      </c>
    </row>
    <row r="4636" spans="1:12" x14ac:dyDescent="0.25">
      <c r="A4636" s="19" t="s">
        <v>4490</v>
      </c>
      <c r="B4636" s="19" t="s">
        <v>4491</v>
      </c>
      <c r="C4636" s="19" t="s">
        <v>6570</v>
      </c>
      <c r="D4636" s="19" t="s">
        <v>6571</v>
      </c>
      <c r="E4636" s="20" t="s">
        <v>21</v>
      </c>
      <c r="F4636" s="19" t="s">
        <v>21</v>
      </c>
      <c r="G4636" s="180">
        <v>95675</v>
      </c>
      <c r="H4636" s="21" t="s">
        <v>6586</v>
      </c>
      <c r="I4636" s="19" t="s">
        <v>15692</v>
      </c>
      <c r="J4636" s="19" t="s">
        <v>9283</v>
      </c>
      <c r="K4636" s="20" t="s">
        <v>14885</v>
      </c>
      <c r="L4636" s="19" t="s">
        <v>25</v>
      </c>
    </row>
    <row r="4637" spans="1:12" x14ac:dyDescent="0.25">
      <c r="A4637" s="19" t="s">
        <v>4490</v>
      </c>
      <c r="B4637" s="19" t="s">
        <v>4491</v>
      </c>
      <c r="C4637" s="19" t="s">
        <v>6570</v>
      </c>
      <c r="D4637" s="19" t="s">
        <v>6571</v>
      </c>
      <c r="E4637" s="20" t="s">
        <v>21</v>
      </c>
      <c r="F4637" s="19" t="s">
        <v>21</v>
      </c>
      <c r="G4637" s="180">
        <v>95676</v>
      </c>
      <c r="H4637" s="21" t="s">
        <v>6587</v>
      </c>
      <c r="I4637" s="19" t="s">
        <v>15692</v>
      </c>
      <c r="J4637" s="19" t="s">
        <v>23</v>
      </c>
      <c r="K4637" s="20" t="s">
        <v>14886</v>
      </c>
      <c r="L4637" s="19" t="s">
        <v>25</v>
      </c>
    </row>
    <row r="4638" spans="1:12" x14ac:dyDescent="0.25">
      <c r="A4638" s="19" t="s">
        <v>4490</v>
      </c>
      <c r="B4638" s="19" t="s">
        <v>4491</v>
      </c>
      <c r="C4638" s="19" t="s">
        <v>6570</v>
      </c>
      <c r="D4638" s="19" t="s">
        <v>6571</v>
      </c>
      <c r="E4638" s="20" t="s">
        <v>21</v>
      </c>
      <c r="F4638" s="19" t="s">
        <v>21</v>
      </c>
      <c r="G4638" s="180">
        <v>97741</v>
      </c>
      <c r="H4638" s="21" t="s">
        <v>6588</v>
      </c>
      <c r="I4638" s="19" t="s">
        <v>15692</v>
      </c>
      <c r="J4638" s="19" t="s">
        <v>23</v>
      </c>
      <c r="K4638" s="20" t="s">
        <v>14887</v>
      </c>
      <c r="L4638" s="19" t="s">
        <v>25</v>
      </c>
    </row>
    <row r="4639" spans="1:12" x14ac:dyDescent="0.25">
      <c r="A4639" s="19" t="s">
        <v>4490</v>
      </c>
      <c r="B4639" s="19" t="s">
        <v>4491</v>
      </c>
      <c r="C4639" s="19" t="s">
        <v>6589</v>
      </c>
      <c r="D4639" s="19" t="s">
        <v>6590</v>
      </c>
      <c r="E4639" s="20" t="s">
        <v>21</v>
      </c>
      <c r="F4639" s="19" t="s">
        <v>21</v>
      </c>
      <c r="G4639" s="180">
        <v>72285</v>
      </c>
      <c r="H4639" s="21" t="s">
        <v>6591</v>
      </c>
      <c r="I4639" s="19" t="s">
        <v>15692</v>
      </c>
      <c r="J4639" s="19" t="s">
        <v>23</v>
      </c>
      <c r="K4639" s="20" t="s">
        <v>14888</v>
      </c>
      <c r="L4639" s="19" t="s">
        <v>25</v>
      </c>
    </row>
    <row r="4640" spans="1:12" x14ac:dyDescent="0.25">
      <c r="A4640" s="19" t="s">
        <v>4490</v>
      </c>
      <c r="B4640" s="19" t="s">
        <v>4491</v>
      </c>
      <c r="C4640" s="19" t="s">
        <v>6589</v>
      </c>
      <c r="D4640" s="19" t="s">
        <v>6590</v>
      </c>
      <c r="E4640" s="20" t="s">
        <v>21</v>
      </c>
      <c r="F4640" s="19" t="s">
        <v>21</v>
      </c>
      <c r="G4640" s="180">
        <v>90436</v>
      </c>
      <c r="H4640" s="21" t="s">
        <v>6592</v>
      </c>
      <c r="I4640" s="19" t="s">
        <v>15692</v>
      </c>
      <c r="J4640" s="19" t="s">
        <v>23</v>
      </c>
      <c r="K4640" s="20" t="s">
        <v>14889</v>
      </c>
      <c r="L4640" s="19" t="s">
        <v>25</v>
      </c>
    </row>
    <row r="4641" spans="1:12" x14ac:dyDescent="0.25">
      <c r="A4641" s="19" t="s">
        <v>4490</v>
      </c>
      <c r="B4641" s="19" t="s">
        <v>4491</v>
      </c>
      <c r="C4641" s="19" t="s">
        <v>6589</v>
      </c>
      <c r="D4641" s="19" t="s">
        <v>6590</v>
      </c>
      <c r="E4641" s="20" t="s">
        <v>21</v>
      </c>
      <c r="F4641" s="19" t="s">
        <v>21</v>
      </c>
      <c r="G4641" s="180">
        <v>90437</v>
      </c>
      <c r="H4641" s="21" t="s">
        <v>6594</v>
      </c>
      <c r="I4641" s="19" t="s">
        <v>15692</v>
      </c>
      <c r="J4641" s="19" t="s">
        <v>23</v>
      </c>
      <c r="K4641" s="20" t="s">
        <v>14890</v>
      </c>
      <c r="L4641" s="19" t="s">
        <v>25</v>
      </c>
    </row>
    <row r="4642" spans="1:12" x14ac:dyDescent="0.25">
      <c r="A4642" s="19" t="s">
        <v>4490</v>
      </c>
      <c r="B4642" s="19" t="s">
        <v>4491</v>
      </c>
      <c r="C4642" s="19" t="s">
        <v>6589</v>
      </c>
      <c r="D4642" s="19" t="s">
        <v>6590</v>
      </c>
      <c r="E4642" s="20" t="s">
        <v>21</v>
      </c>
      <c r="F4642" s="19" t="s">
        <v>21</v>
      </c>
      <c r="G4642" s="180">
        <v>90438</v>
      </c>
      <c r="H4642" s="21" t="s">
        <v>6595</v>
      </c>
      <c r="I4642" s="19" t="s">
        <v>15692</v>
      </c>
      <c r="J4642" s="19" t="s">
        <v>23</v>
      </c>
      <c r="K4642" s="20" t="s">
        <v>14891</v>
      </c>
      <c r="L4642" s="19" t="s">
        <v>25</v>
      </c>
    </row>
    <row r="4643" spans="1:12" x14ac:dyDescent="0.25">
      <c r="A4643" s="19" t="s">
        <v>4490</v>
      </c>
      <c r="B4643" s="19" t="s">
        <v>4491</v>
      </c>
      <c r="C4643" s="19" t="s">
        <v>6589</v>
      </c>
      <c r="D4643" s="19" t="s">
        <v>6590</v>
      </c>
      <c r="E4643" s="20" t="s">
        <v>21</v>
      </c>
      <c r="F4643" s="19" t="s">
        <v>21</v>
      </c>
      <c r="G4643" s="180">
        <v>90439</v>
      </c>
      <c r="H4643" s="21" t="s">
        <v>6596</v>
      </c>
      <c r="I4643" s="19" t="s">
        <v>15692</v>
      </c>
      <c r="J4643" s="19" t="s">
        <v>9283</v>
      </c>
      <c r="K4643" s="20" t="s">
        <v>14892</v>
      </c>
      <c r="L4643" s="19" t="s">
        <v>25</v>
      </c>
    </row>
    <row r="4644" spans="1:12" x14ac:dyDescent="0.25">
      <c r="A4644" s="19" t="s">
        <v>4490</v>
      </c>
      <c r="B4644" s="19" t="s">
        <v>4491</v>
      </c>
      <c r="C4644" s="19" t="s">
        <v>6589</v>
      </c>
      <c r="D4644" s="19" t="s">
        <v>6590</v>
      </c>
      <c r="E4644" s="20" t="s">
        <v>21</v>
      </c>
      <c r="F4644" s="19" t="s">
        <v>21</v>
      </c>
      <c r="G4644" s="180">
        <v>90440</v>
      </c>
      <c r="H4644" s="21" t="s">
        <v>6598</v>
      </c>
      <c r="I4644" s="19" t="s">
        <v>15692</v>
      </c>
      <c r="J4644" s="19" t="s">
        <v>9283</v>
      </c>
      <c r="K4644" s="20" t="s">
        <v>13961</v>
      </c>
      <c r="L4644" s="19" t="s">
        <v>25</v>
      </c>
    </row>
    <row r="4645" spans="1:12" x14ac:dyDescent="0.25">
      <c r="A4645" s="19" t="s">
        <v>4490</v>
      </c>
      <c r="B4645" s="19" t="s">
        <v>4491</v>
      </c>
      <c r="C4645" s="19" t="s">
        <v>6589</v>
      </c>
      <c r="D4645" s="19" t="s">
        <v>6590</v>
      </c>
      <c r="E4645" s="20" t="s">
        <v>21</v>
      </c>
      <c r="F4645" s="19" t="s">
        <v>21</v>
      </c>
      <c r="G4645" s="180">
        <v>90441</v>
      </c>
      <c r="H4645" s="21" t="s">
        <v>6600</v>
      </c>
      <c r="I4645" s="19" t="s">
        <v>15692</v>
      </c>
      <c r="J4645" s="19" t="s">
        <v>9283</v>
      </c>
      <c r="K4645" s="20" t="s">
        <v>14893</v>
      </c>
      <c r="L4645" s="19" t="s">
        <v>25</v>
      </c>
    </row>
    <row r="4646" spans="1:12" x14ac:dyDescent="0.25">
      <c r="A4646" s="19" t="s">
        <v>4490</v>
      </c>
      <c r="B4646" s="19" t="s">
        <v>4491</v>
      </c>
      <c r="C4646" s="19" t="s">
        <v>6589</v>
      </c>
      <c r="D4646" s="19" t="s">
        <v>6590</v>
      </c>
      <c r="E4646" s="20" t="s">
        <v>21</v>
      </c>
      <c r="F4646" s="19" t="s">
        <v>21</v>
      </c>
      <c r="G4646" s="180">
        <v>90443</v>
      </c>
      <c r="H4646" s="21" t="s">
        <v>6601</v>
      </c>
      <c r="I4646" s="19" t="s">
        <v>15747</v>
      </c>
      <c r="J4646" s="19" t="s">
        <v>23</v>
      </c>
      <c r="K4646" s="20" t="s">
        <v>13636</v>
      </c>
      <c r="L4646" s="19" t="s">
        <v>25</v>
      </c>
    </row>
    <row r="4647" spans="1:12" x14ac:dyDescent="0.25">
      <c r="A4647" s="19" t="s">
        <v>4490</v>
      </c>
      <c r="B4647" s="19" t="s">
        <v>4491</v>
      </c>
      <c r="C4647" s="19" t="s">
        <v>6589</v>
      </c>
      <c r="D4647" s="19" t="s">
        <v>6590</v>
      </c>
      <c r="E4647" s="20" t="s">
        <v>21</v>
      </c>
      <c r="F4647" s="19" t="s">
        <v>21</v>
      </c>
      <c r="G4647" s="180">
        <v>90444</v>
      </c>
      <c r="H4647" s="21" t="s">
        <v>6602</v>
      </c>
      <c r="I4647" s="19" t="s">
        <v>15747</v>
      </c>
      <c r="J4647" s="19" t="s">
        <v>9283</v>
      </c>
      <c r="K4647" s="20" t="s">
        <v>9580</v>
      </c>
      <c r="L4647" s="19" t="s">
        <v>25</v>
      </c>
    </row>
    <row r="4648" spans="1:12" x14ac:dyDescent="0.25">
      <c r="A4648" s="19" t="s">
        <v>4490</v>
      </c>
      <c r="B4648" s="19" t="s">
        <v>4491</v>
      </c>
      <c r="C4648" s="19" t="s">
        <v>6589</v>
      </c>
      <c r="D4648" s="19" t="s">
        <v>6590</v>
      </c>
      <c r="E4648" s="20" t="s">
        <v>21</v>
      </c>
      <c r="F4648" s="19" t="s">
        <v>21</v>
      </c>
      <c r="G4648" s="180">
        <v>90445</v>
      </c>
      <c r="H4648" s="21" t="s">
        <v>6603</v>
      </c>
      <c r="I4648" s="19" t="s">
        <v>15747</v>
      </c>
      <c r="J4648" s="19" t="s">
        <v>9283</v>
      </c>
      <c r="K4648" s="20" t="s">
        <v>690</v>
      </c>
      <c r="L4648" s="19" t="s">
        <v>25</v>
      </c>
    </row>
    <row r="4649" spans="1:12" x14ac:dyDescent="0.25">
      <c r="A4649" s="19" t="s">
        <v>4490</v>
      </c>
      <c r="B4649" s="19" t="s">
        <v>4491</v>
      </c>
      <c r="C4649" s="19" t="s">
        <v>6589</v>
      </c>
      <c r="D4649" s="19" t="s">
        <v>6590</v>
      </c>
      <c r="E4649" s="20" t="s">
        <v>21</v>
      </c>
      <c r="F4649" s="19" t="s">
        <v>21</v>
      </c>
      <c r="G4649" s="180">
        <v>90446</v>
      </c>
      <c r="H4649" s="21" t="s">
        <v>6605</v>
      </c>
      <c r="I4649" s="19" t="s">
        <v>15747</v>
      </c>
      <c r="J4649" s="19" t="s">
        <v>9283</v>
      </c>
      <c r="K4649" s="20" t="s">
        <v>8874</v>
      </c>
      <c r="L4649" s="19" t="s">
        <v>25</v>
      </c>
    </row>
    <row r="4650" spans="1:12" x14ac:dyDescent="0.25">
      <c r="A4650" s="19" t="s">
        <v>4490</v>
      </c>
      <c r="B4650" s="19" t="s">
        <v>4491</v>
      </c>
      <c r="C4650" s="19" t="s">
        <v>6589</v>
      </c>
      <c r="D4650" s="19" t="s">
        <v>6590</v>
      </c>
      <c r="E4650" s="20" t="s">
        <v>21</v>
      </c>
      <c r="F4650" s="19" t="s">
        <v>21</v>
      </c>
      <c r="G4650" s="180">
        <v>90447</v>
      </c>
      <c r="H4650" s="21" t="s">
        <v>6606</v>
      </c>
      <c r="I4650" s="19" t="s">
        <v>15747</v>
      </c>
      <c r="J4650" s="19" t="s">
        <v>23</v>
      </c>
      <c r="K4650" s="20" t="s">
        <v>10617</v>
      </c>
      <c r="L4650" s="19" t="s">
        <v>25</v>
      </c>
    </row>
    <row r="4651" spans="1:12" x14ac:dyDescent="0.25">
      <c r="A4651" s="19" t="s">
        <v>4490</v>
      </c>
      <c r="B4651" s="19" t="s">
        <v>4491</v>
      </c>
      <c r="C4651" s="19" t="s">
        <v>6589</v>
      </c>
      <c r="D4651" s="19" t="s">
        <v>6590</v>
      </c>
      <c r="E4651" s="20" t="s">
        <v>21</v>
      </c>
      <c r="F4651" s="19" t="s">
        <v>21</v>
      </c>
      <c r="G4651" s="180">
        <v>90451</v>
      </c>
      <c r="H4651" s="21" t="s">
        <v>6607</v>
      </c>
      <c r="I4651" s="19" t="s">
        <v>15692</v>
      </c>
      <c r="J4651" s="19" t="s">
        <v>23</v>
      </c>
      <c r="K4651" s="20" t="s">
        <v>4908</v>
      </c>
      <c r="L4651" s="19" t="s">
        <v>25</v>
      </c>
    </row>
    <row r="4652" spans="1:12" x14ac:dyDescent="0.25">
      <c r="A4652" s="19" t="s">
        <v>4490</v>
      </c>
      <c r="B4652" s="19" t="s">
        <v>4491</v>
      </c>
      <c r="C4652" s="19" t="s">
        <v>6589</v>
      </c>
      <c r="D4652" s="19" t="s">
        <v>6590</v>
      </c>
      <c r="E4652" s="20" t="s">
        <v>21</v>
      </c>
      <c r="F4652" s="19" t="s">
        <v>21</v>
      </c>
      <c r="G4652" s="180">
        <v>90452</v>
      </c>
      <c r="H4652" s="21" t="s">
        <v>6608</v>
      </c>
      <c r="I4652" s="19" t="s">
        <v>15692</v>
      </c>
      <c r="J4652" s="19" t="s">
        <v>23</v>
      </c>
      <c r="K4652" s="20" t="s">
        <v>8708</v>
      </c>
      <c r="L4652" s="19" t="s">
        <v>25</v>
      </c>
    </row>
    <row r="4653" spans="1:12" x14ac:dyDescent="0.25">
      <c r="A4653" s="19" t="s">
        <v>4490</v>
      </c>
      <c r="B4653" s="19" t="s">
        <v>4491</v>
      </c>
      <c r="C4653" s="19" t="s">
        <v>6589</v>
      </c>
      <c r="D4653" s="19" t="s">
        <v>6590</v>
      </c>
      <c r="E4653" s="20" t="s">
        <v>21</v>
      </c>
      <c r="F4653" s="19" t="s">
        <v>21</v>
      </c>
      <c r="G4653" s="180">
        <v>90453</v>
      </c>
      <c r="H4653" s="21" t="s">
        <v>6610</v>
      </c>
      <c r="I4653" s="19" t="s">
        <v>15692</v>
      </c>
      <c r="J4653" s="19" t="s">
        <v>23</v>
      </c>
      <c r="K4653" s="20" t="s">
        <v>613</v>
      </c>
      <c r="L4653" s="19" t="s">
        <v>25</v>
      </c>
    </row>
    <row r="4654" spans="1:12" x14ac:dyDescent="0.25">
      <c r="A4654" s="19" t="s">
        <v>4490</v>
      </c>
      <c r="B4654" s="19" t="s">
        <v>4491</v>
      </c>
      <c r="C4654" s="19" t="s">
        <v>6589</v>
      </c>
      <c r="D4654" s="19" t="s">
        <v>6590</v>
      </c>
      <c r="E4654" s="20" t="s">
        <v>21</v>
      </c>
      <c r="F4654" s="19" t="s">
        <v>21</v>
      </c>
      <c r="G4654" s="180">
        <v>90454</v>
      </c>
      <c r="H4654" s="21" t="s">
        <v>6611</v>
      </c>
      <c r="I4654" s="19" t="s">
        <v>15692</v>
      </c>
      <c r="J4654" s="19" t="s">
        <v>23</v>
      </c>
      <c r="K4654" s="20" t="s">
        <v>3510</v>
      </c>
      <c r="L4654" s="19" t="s">
        <v>25</v>
      </c>
    </row>
    <row r="4655" spans="1:12" x14ac:dyDescent="0.25">
      <c r="A4655" s="19" t="s">
        <v>4490</v>
      </c>
      <c r="B4655" s="19" t="s">
        <v>4491</v>
      </c>
      <c r="C4655" s="19" t="s">
        <v>6589</v>
      </c>
      <c r="D4655" s="19" t="s">
        <v>6590</v>
      </c>
      <c r="E4655" s="20" t="s">
        <v>21</v>
      </c>
      <c r="F4655" s="19" t="s">
        <v>21</v>
      </c>
      <c r="G4655" s="180">
        <v>90455</v>
      </c>
      <c r="H4655" s="21" t="s">
        <v>6612</v>
      </c>
      <c r="I4655" s="19" t="s">
        <v>15692</v>
      </c>
      <c r="J4655" s="19" t="s">
        <v>23</v>
      </c>
      <c r="K4655" s="20" t="s">
        <v>6950</v>
      </c>
      <c r="L4655" s="19" t="s">
        <v>25</v>
      </c>
    </row>
    <row r="4656" spans="1:12" x14ac:dyDescent="0.25">
      <c r="A4656" s="19" t="s">
        <v>4490</v>
      </c>
      <c r="B4656" s="19" t="s">
        <v>4491</v>
      </c>
      <c r="C4656" s="19" t="s">
        <v>6589</v>
      </c>
      <c r="D4656" s="19" t="s">
        <v>6590</v>
      </c>
      <c r="E4656" s="20" t="s">
        <v>21</v>
      </c>
      <c r="F4656" s="19" t="s">
        <v>21</v>
      </c>
      <c r="G4656" s="180">
        <v>90456</v>
      </c>
      <c r="H4656" s="21" t="s">
        <v>6613</v>
      </c>
      <c r="I4656" s="19" t="s">
        <v>15692</v>
      </c>
      <c r="J4656" s="19" t="s">
        <v>23</v>
      </c>
      <c r="K4656" s="20" t="s">
        <v>1708</v>
      </c>
      <c r="L4656" s="19" t="s">
        <v>25</v>
      </c>
    </row>
    <row r="4657" spans="1:12" x14ac:dyDescent="0.25">
      <c r="A4657" s="19" t="s">
        <v>4490</v>
      </c>
      <c r="B4657" s="19" t="s">
        <v>4491</v>
      </c>
      <c r="C4657" s="19" t="s">
        <v>6589</v>
      </c>
      <c r="D4657" s="19" t="s">
        <v>6590</v>
      </c>
      <c r="E4657" s="20" t="s">
        <v>21</v>
      </c>
      <c r="F4657" s="19" t="s">
        <v>21</v>
      </c>
      <c r="G4657" s="180">
        <v>90457</v>
      </c>
      <c r="H4657" s="21" t="s">
        <v>6615</v>
      </c>
      <c r="I4657" s="19" t="s">
        <v>15692</v>
      </c>
      <c r="J4657" s="19" t="s">
        <v>23</v>
      </c>
      <c r="K4657" s="20" t="s">
        <v>3186</v>
      </c>
      <c r="L4657" s="19" t="s">
        <v>25</v>
      </c>
    </row>
    <row r="4658" spans="1:12" x14ac:dyDescent="0.25">
      <c r="A4658" s="19" t="s">
        <v>4490</v>
      </c>
      <c r="B4658" s="19" t="s">
        <v>4491</v>
      </c>
      <c r="C4658" s="19" t="s">
        <v>6589</v>
      </c>
      <c r="D4658" s="19" t="s">
        <v>6590</v>
      </c>
      <c r="E4658" s="20" t="s">
        <v>21</v>
      </c>
      <c r="F4658" s="19" t="s">
        <v>21</v>
      </c>
      <c r="G4658" s="180">
        <v>90458</v>
      </c>
      <c r="H4658" s="21" t="s">
        <v>6616</v>
      </c>
      <c r="I4658" s="19" t="s">
        <v>15692</v>
      </c>
      <c r="J4658" s="19" t="s">
        <v>23</v>
      </c>
      <c r="K4658" s="20" t="s">
        <v>4186</v>
      </c>
      <c r="L4658" s="19" t="s">
        <v>25</v>
      </c>
    </row>
    <row r="4659" spans="1:12" x14ac:dyDescent="0.25">
      <c r="A4659" s="19" t="s">
        <v>4490</v>
      </c>
      <c r="B4659" s="19" t="s">
        <v>4491</v>
      </c>
      <c r="C4659" s="19" t="s">
        <v>6589</v>
      </c>
      <c r="D4659" s="19" t="s">
        <v>6590</v>
      </c>
      <c r="E4659" s="20" t="s">
        <v>21</v>
      </c>
      <c r="F4659" s="19" t="s">
        <v>21</v>
      </c>
      <c r="G4659" s="180">
        <v>90459</v>
      </c>
      <c r="H4659" s="21" t="s">
        <v>6617</v>
      </c>
      <c r="I4659" s="19" t="s">
        <v>15692</v>
      </c>
      <c r="J4659" s="19" t="s">
        <v>23</v>
      </c>
      <c r="K4659" s="20" t="s">
        <v>3338</v>
      </c>
      <c r="L4659" s="19" t="s">
        <v>25</v>
      </c>
    </row>
    <row r="4660" spans="1:12" x14ac:dyDescent="0.25">
      <c r="A4660" s="19" t="s">
        <v>4490</v>
      </c>
      <c r="B4660" s="19" t="s">
        <v>4491</v>
      </c>
      <c r="C4660" s="19" t="s">
        <v>6589</v>
      </c>
      <c r="D4660" s="19" t="s">
        <v>6590</v>
      </c>
      <c r="E4660" s="20" t="s">
        <v>21</v>
      </c>
      <c r="F4660" s="19" t="s">
        <v>21</v>
      </c>
      <c r="G4660" s="180">
        <v>90460</v>
      </c>
      <c r="H4660" s="21" t="s">
        <v>6619</v>
      </c>
      <c r="I4660" s="19" t="s">
        <v>15747</v>
      </c>
      <c r="J4660" s="19" t="s">
        <v>9283</v>
      </c>
      <c r="K4660" s="20" t="s">
        <v>6331</v>
      </c>
      <c r="L4660" s="19" t="s">
        <v>25</v>
      </c>
    </row>
    <row r="4661" spans="1:12" x14ac:dyDescent="0.25">
      <c r="A4661" s="19" t="s">
        <v>4490</v>
      </c>
      <c r="B4661" s="19" t="s">
        <v>4491</v>
      </c>
      <c r="C4661" s="19" t="s">
        <v>6589</v>
      </c>
      <c r="D4661" s="19" t="s">
        <v>6590</v>
      </c>
      <c r="E4661" s="20" t="s">
        <v>21</v>
      </c>
      <c r="F4661" s="19" t="s">
        <v>21</v>
      </c>
      <c r="G4661" s="180">
        <v>90461</v>
      </c>
      <c r="H4661" s="21" t="s">
        <v>6621</v>
      </c>
      <c r="I4661" s="19" t="s">
        <v>15747</v>
      </c>
      <c r="J4661" s="19" t="s">
        <v>9283</v>
      </c>
      <c r="K4661" s="20" t="s">
        <v>501</v>
      </c>
      <c r="L4661" s="19" t="s">
        <v>25</v>
      </c>
    </row>
    <row r="4662" spans="1:12" x14ac:dyDescent="0.25">
      <c r="A4662" s="19" t="s">
        <v>4490</v>
      </c>
      <c r="B4662" s="19" t="s">
        <v>4491</v>
      </c>
      <c r="C4662" s="19" t="s">
        <v>6589</v>
      </c>
      <c r="D4662" s="19" t="s">
        <v>6590</v>
      </c>
      <c r="E4662" s="20" t="s">
        <v>21</v>
      </c>
      <c r="F4662" s="19" t="s">
        <v>21</v>
      </c>
      <c r="G4662" s="180">
        <v>90462</v>
      </c>
      <c r="H4662" s="21" t="s">
        <v>6623</v>
      </c>
      <c r="I4662" s="19" t="s">
        <v>15747</v>
      </c>
      <c r="J4662" s="19" t="s">
        <v>9283</v>
      </c>
      <c r="K4662" s="20" t="s">
        <v>1015</v>
      </c>
      <c r="L4662" s="19" t="s">
        <v>25</v>
      </c>
    </row>
    <row r="4663" spans="1:12" x14ac:dyDescent="0.25">
      <c r="A4663" s="19" t="s">
        <v>4490</v>
      </c>
      <c r="B4663" s="19" t="s">
        <v>4491</v>
      </c>
      <c r="C4663" s="19" t="s">
        <v>6589</v>
      </c>
      <c r="D4663" s="19" t="s">
        <v>6590</v>
      </c>
      <c r="E4663" s="20" t="s">
        <v>21</v>
      </c>
      <c r="F4663" s="19" t="s">
        <v>21</v>
      </c>
      <c r="G4663" s="180">
        <v>90463</v>
      </c>
      <c r="H4663" s="21" t="s">
        <v>6625</v>
      </c>
      <c r="I4663" s="19" t="s">
        <v>15747</v>
      </c>
      <c r="J4663" s="19" t="s">
        <v>9283</v>
      </c>
      <c r="K4663" s="20" t="s">
        <v>1070</v>
      </c>
      <c r="L4663" s="19" t="s">
        <v>25</v>
      </c>
    </row>
    <row r="4664" spans="1:12" x14ac:dyDescent="0.25">
      <c r="A4664" s="19" t="s">
        <v>4490</v>
      </c>
      <c r="B4664" s="19" t="s">
        <v>4491</v>
      </c>
      <c r="C4664" s="19" t="s">
        <v>6589</v>
      </c>
      <c r="D4664" s="19" t="s">
        <v>6590</v>
      </c>
      <c r="E4664" s="20" t="s">
        <v>21</v>
      </c>
      <c r="F4664" s="19" t="s">
        <v>21</v>
      </c>
      <c r="G4664" s="180">
        <v>90466</v>
      </c>
      <c r="H4664" s="21" t="s">
        <v>6627</v>
      </c>
      <c r="I4664" s="19" t="s">
        <v>15747</v>
      </c>
      <c r="J4664" s="19" t="s">
        <v>23</v>
      </c>
      <c r="K4664" s="20" t="s">
        <v>6821</v>
      </c>
      <c r="L4664" s="19" t="s">
        <v>25</v>
      </c>
    </row>
    <row r="4665" spans="1:12" x14ac:dyDescent="0.25">
      <c r="A4665" s="19" t="s">
        <v>4490</v>
      </c>
      <c r="B4665" s="19" t="s">
        <v>4491</v>
      </c>
      <c r="C4665" s="19" t="s">
        <v>6589</v>
      </c>
      <c r="D4665" s="19" t="s">
        <v>6590</v>
      </c>
      <c r="E4665" s="20" t="s">
        <v>21</v>
      </c>
      <c r="F4665" s="19" t="s">
        <v>21</v>
      </c>
      <c r="G4665" s="180">
        <v>90467</v>
      </c>
      <c r="H4665" s="21" t="s">
        <v>6629</v>
      </c>
      <c r="I4665" s="19" t="s">
        <v>15747</v>
      </c>
      <c r="J4665" s="19" t="s">
        <v>23</v>
      </c>
      <c r="K4665" s="20" t="s">
        <v>281</v>
      </c>
      <c r="L4665" s="19" t="s">
        <v>25</v>
      </c>
    </row>
    <row r="4666" spans="1:12" x14ac:dyDescent="0.25">
      <c r="A4666" s="19" t="s">
        <v>4490</v>
      </c>
      <c r="B4666" s="19" t="s">
        <v>4491</v>
      </c>
      <c r="C4666" s="19" t="s">
        <v>6589</v>
      </c>
      <c r="D4666" s="19" t="s">
        <v>6590</v>
      </c>
      <c r="E4666" s="20" t="s">
        <v>21</v>
      </c>
      <c r="F4666" s="19" t="s">
        <v>21</v>
      </c>
      <c r="G4666" s="180">
        <v>90468</v>
      </c>
      <c r="H4666" s="21" t="s">
        <v>6631</v>
      </c>
      <c r="I4666" s="19" t="s">
        <v>15747</v>
      </c>
      <c r="J4666" s="19" t="s">
        <v>23</v>
      </c>
      <c r="K4666" s="20" t="s">
        <v>7848</v>
      </c>
      <c r="L4666" s="19" t="s">
        <v>25</v>
      </c>
    </row>
    <row r="4667" spans="1:12" x14ac:dyDescent="0.25">
      <c r="A4667" s="19" t="s">
        <v>4490</v>
      </c>
      <c r="B4667" s="19" t="s">
        <v>4491</v>
      </c>
      <c r="C4667" s="19" t="s">
        <v>6589</v>
      </c>
      <c r="D4667" s="19" t="s">
        <v>6590</v>
      </c>
      <c r="E4667" s="20" t="s">
        <v>21</v>
      </c>
      <c r="F4667" s="19" t="s">
        <v>21</v>
      </c>
      <c r="G4667" s="180">
        <v>90469</v>
      </c>
      <c r="H4667" s="21" t="s">
        <v>6633</v>
      </c>
      <c r="I4667" s="19" t="s">
        <v>15747</v>
      </c>
      <c r="J4667" s="19" t="s">
        <v>23</v>
      </c>
      <c r="K4667" s="20" t="s">
        <v>4987</v>
      </c>
      <c r="L4667" s="19" t="s">
        <v>25</v>
      </c>
    </row>
    <row r="4668" spans="1:12" x14ac:dyDescent="0.25">
      <c r="A4668" s="19" t="s">
        <v>4490</v>
      </c>
      <c r="B4668" s="19" t="s">
        <v>4491</v>
      </c>
      <c r="C4668" s="19" t="s">
        <v>6589</v>
      </c>
      <c r="D4668" s="19" t="s">
        <v>6590</v>
      </c>
      <c r="E4668" s="20" t="s">
        <v>21</v>
      </c>
      <c r="F4668" s="19" t="s">
        <v>21</v>
      </c>
      <c r="G4668" s="180">
        <v>90470</v>
      </c>
      <c r="H4668" s="21" t="s">
        <v>6634</v>
      </c>
      <c r="I4668" s="19" t="s">
        <v>15747</v>
      </c>
      <c r="J4668" s="19" t="s">
        <v>23</v>
      </c>
      <c r="K4668" s="20" t="s">
        <v>11877</v>
      </c>
      <c r="L4668" s="19" t="s">
        <v>25</v>
      </c>
    </row>
    <row r="4669" spans="1:12" x14ac:dyDescent="0.25">
      <c r="A4669" s="19" t="s">
        <v>4490</v>
      </c>
      <c r="B4669" s="19" t="s">
        <v>4491</v>
      </c>
      <c r="C4669" s="19" t="s">
        <v>6589</v>
      </c>
      <c r="D4669" s="19" t="s">
        <v>6590</v>
      </c>
      <c r="E4669" s="20" t="s">
        <v>21</v>
      </c>
      <c r="F4669" s="19" t="s">
        <v>21</v>
      </c>
      <c r="G4669" s="180">
        <v>91166</v>
      </c>
      <c r="H4669" s="21" t="s">
        <v>6636</v>
      </c>
      <c r="I4669" s="19" t="s">
        <v>15747</v>
      </c>
      <c r="J4669" s="19" t="s">
        <v>23</v>
      </c>
      <c r="K4669" s="20" t="s">
        <v>14894</v>
      </c>
      <c r="L4669" s="19" t="s">
        <v>25</v>
      </c>
    </row>
    <row r="4670" spans="1:12" x14ac:dyDescent="0.25">
      <c r="A4670" s="19" t="s">
        <v>4490</v>
      </c>
      <c r="B4670" s="19" t="s">
        <v>4491</v>
      </c>
      <c r="C4670" s="19" t="s">
        <v>6589</v>
      </c>
      <c r="D4670" s="19" t="s">
        <v>6590</v>
      </c>
      <c r="E4670" s="20" t="s">
        <v>21</v>
      </c>
      <c r="F4670" s="19" t="s">
        <v>21</v>
      </c>
      <c r="G4670" s="180">
        <v>91167</v>
      </c>
      <c r="H4670" s="21" t="s">
        <v>6637</v>
      </c>
      <c r="I4670" s="19" t="s">
        <v>15747</v>
      </c>
      <c r="J4670" s="19" t="s">
        <v>23</v>
      </c>
      <c r="K4670" s="20" t="s">
        <v>3230</v>
      </c>
      <c r="L4670" s="19" t="s">
        <v>25</v>
      </c>
    </row>
    <row r="4671" spans="1:12" x14ac:dyDescent="0.25">
      <c r="A4671" s="19" t="s">
        <v>4490</v>
      </c>
      <c r="B4671" s="19" t="s">
        <v>4491</v>
      </c>
      <c r="C4671" s="19" t="s">
        <v>6589</v>
      </c>
      <c r="D4671" s="19" t="s">
        <v>6590</v>
      </c>
      <c r="E4671" s="20" t="s">
        <v>21</v>
      </c>
      <c r="F4671" s="19" t="s">
        <v>21</v>
      </c>
      <c r="G4671" s="180">
        <v>91168</v>
      </c>
      <c r="H4671" s="21" t="s">
        <v>6638</v>
      </c>
      <c r="I4671" s="19" t="s">
        <v>15747</v>
      </c>
      <c r="J4671" s="19" t="s">
        <v>23</v>
      </c>
      <c r="K4671" s="20" t="s">
        <v>4862</v>
      </c>
      <c r="L4671" s="19" t="s">
        <v>25</v>
      </c>
    </row>
    <row r="4672" spans="1:12" x14ac:dyDescent="0.25">
      <c r="A4672" s="19" t="s">
        <v>4490</v>
      </c>
      <c r="B4672" s="19" t="s">
        <v>4491</v>
      </c>
      <c r="C4672" s="19" t="s">
        <v>6589</v>
      </c>
      <c r="D4672" s="19" t="s">
        <v>6590</v>
      </c>
      <c r="E4672" s="20" t="s">
        <v>21</v>
      </c>
      <c r="F4672" s="19" t="s">
        <v>21</v>
      </c>
      <c r="G4672" s="180">
        <v>91169</v>
      </c>
      <c r="H4672" s="21" t="s">
        <v>6639</v>
      </c>
      <c r="I4672" s="19" t="s">
        <v>15747</v>
      </c>
      <c r="J4672" s="19" t="s">
        <v>23</v>
      </c>
      <c r="K4672" s="20" t="s">
        <v>27</v>
      </c>
      <c r="L4672" s="19" t="s">
        <v>25</v>
      </c>
    </row>
    <row r="4673" spans="1:12" ht="27" x14ac:dyDescent="0.25">
      <c r="A4673" s="19" t="s">
        <v>4490</v>
      </c>
      <c r="B4673" s="19" t="s">
        <v>4491</v>
      </c>
      <c r="C4673" s="19" t="s">
        <v>6589</v>
      </c>
      <c r="D4673" s="19" t="s">
        <v>6590</v>
      </c>
      <c r="E4673" s="20" t="s">
        <v>21</v>
      </c>
      <c r="F4673" s="19" t="s">
        <v>21</v>
      </c>
      <c r="G4673" s="180">
        <v>91170</v>
      </c>
      <c r="H4673" s="21" t="s">
        <v>6641</v>
      </c>
      <c r="I4673" s="19" t="s">
        <v>15747</v>
      </c>
      <c r="J4673" s="19" t="s">
        <v>23</v>
      </c>
      <c r="K4673" s="20" t="s">
        <v>14895</v>
      </c>
      <c r="L4673" s="19" t="s">
        <v>25</v>
      </c>
    </row>
    <row r="4674" spans="1:12" ht="27" x14ac:dyDescent="0.25">
      <c r="A4674" s="19" t="s">
        <v>4490</v>
      </c>
      <c r="B4674" s="19" t="s">
        <v>4491</v>
      </c>
      <c r="C4674" s="19" t="s">
        <v>6589</v>
      </c>
      <c r="D4674" s="19" t="s">
        <v>6590</v>
      </c>
      <c r="E4674" s="20" t="s">
        <v>21</v>
      </c>
      <c r="F4674" s="19" t="s">
        <v>21</v>
      </c>
      <c r="G4674" s="180">
        <v>91171</v>
      </c>
      <c r="H4674" s="21" t="s">
        <v>6643</v>
      </c>
      <c r="I4674" s="19" t="s">
        <v>15747</v>
      </c>
      <c r="J4674" s="19" t="s">
        <v>23</v>
      </c>
      <c r="K4674" s="20" t="s">
        <v>12606</v>
      </c>
      <c r="L4674" s="19" t="s">
        <v>25</v>
      </c>
    </row>
    <row r="4675" spans="1:12" x14ac:dyDescent="0.25">
      <c r="A4675" s="19" t="s">
        <v>4490</v>
      </c>
      <c r="B4675" s="19" t="s">
        <v>4491</v>
      </c>
      <c r="C4675" s="19" t="s">
        <v>6589</v>
      </c>
      <c r="D4675" s="19" t="s">
        <v>6590</v>
      </c>
      <c r="E4675" s="20" t="s">
        <v>21</v>
      </c>
      <c r="F4675" s="19" t="s">
        <v>21</v>
      </c>
      <c r="G4675" s="180">
        <v>91172</v>
      </c>
      <c r="H4675" s="21" t="s">
        <v>6644</v>
      </c>
      <c r="I4675" s="19" t="s">
        <v>15747</v>
      </c>
      <c r="J4675" s="19" t="s">
        <v>23</v>
      </c>
      <c r="K4675" s="20" t="s">
        <v>14896</v>
      </c>
      <c r="L4675" s="19" t="s">
        <v>25</v>
      </c>
    </row>
    <row r="4676" spans="1:12" x14ac:dyDescent="0.25">
      <c r="A4676" s="19" t="s">
        <v>4490</v>
      </c>
      <c r="B4676" s="19" t="s">
        <v>4491</v>
      </c>
      <c r="C4676" s="19" t="s">
        <v>6589</v>
      </c>
      <c r="D4676" s="19" t="s">
        <v>6590</v>
      </c>
      <c r="E4676" s="20" t="s">
        <v>21</v>
      </c>
      <c r="F4676" s="19" t="s">
        <v>21</v>
      </c>
      <c r="G4676" s="180">
        <v>91173</v>
      </c>
      <c r="H4676" s="21" t="s">
        <v>6645</v>
      </c>
      <c r="I4676" s="19" t="s">
        <v>15747</v>
      </c>
      <c r="J4676" s="19" t="s">
        <v>23</v>
      </c>
      <c r="K4676" s="20" t="s">
        <v>1049</v>
      </c>
      <c r="L4676" s="19" t="s">
        <v>25</v>
      </c>
    </row>
    <row r="4677" spans="1:12" x14ac:dyDescent="0.25">
      <c r="A4677" s="19" t="s">
        <v>4490</v>
      </c>
      <c r="B4677" s="19" t="s">
        <v>4491</v>
      </c>
      <c r="C4677" s="19" t="s">
        <v>6589</v>
      </c>
      <c r="D4677" s="19" t="s">
        <v>6590</v>
      </c>
      <c r="E4677" s="20" t="s">
        <v>21</v>
      </c>
      <c r="F4677" s="19" t="s">
        <v>21</v>
      </c>
      <c r="G4677" s="180">
        <v>91174</v>
      </c>
      <c r="H4677" s="21" t="s">
        <v>6646</v>
      </c>
      <c r="I4677" s="19" t="s">
        <v>15747</v>
      </c>
      <c r="J4677" s="19" t="s">
        <v>23</v>
      </c>
      <c r="K4677" s="20" t="s">
        <v>12934</v>
      </c>
      <c r="L4677" s="19" t="s">
        <v>25</v>
      </c>
    </row>
    <row r="4678" spans="1:12" x14ac:dyDescent="0.25">
      <c r="A4678" s="19" t="s">
        <v>4490</v>
      </c>
      <c r="B4678" s="19" t="s">
        <v>4491</v>
      </c>
      <c r="C4678" s="19" t="s">
        <v>6589</v>
      </c>
      <c r="D4678" s="19" t="s">
        <v>6590</v>
      </c>
      <c r="E4678" s="20" t="s">
        <v>21</v>
      </c>
      <c r="F4678" s="19" t="s">
        <v>21</v>
      </c>
      <c r="G4678" s="180">
        <v>91175</v>
      </c>
      <c r="H4678" s="21" t="s">
        <v>6647</v>
      </c>
      <c r="I4678" s="19" t="s">
        <v>15747</v>
      </c>
      <c r="J4678" s="19" t="s">
        <v>23</v>
      </c>
      <c r="K4678" s="20" t="s">
        <v>1103</v>
      </c>
      <c r="L4678" s="19" t="s">
        <v>25</v>
      </c>
    </row>
    <row r="4679" spans="1:12" x14ac:dyDescent="0.25">
      <c r="A4679" s="19" t="s">
        <v>4490</v>
      </c>
      <c r="B4679" s="19" t="s">
        <v>4491</v>
      </c>
      <c r="C4679" s="19" t="s">
        <v>6589</v>
      </c>
      <c r="D4679" s="19" t="s">
        <v>6590</v>
      </c>
      <c r="E4679" s="20" t="s">
        <v>21</v>
      </c>
      <c r="F4679" s="19" t="s">
        <v>21</v>
      </c>
      <c r="G4679" s="180">
        <v>91176</v>
      </c>
      <c r="H4679" s="21" t="s">
        <v>6648</v>
      </c>
      <c r="I4679" s="19" t="s">
        <v>15747</v>
      </c>
      <c r="J4679" s="19" t="s">
        <v>9283</v>
      </c>
      <c r="K4679" s="20" t="s">
        <v>14897</v>
      </c>
      <c r="L4679" s="19" t="s">
        <v>25</v>
      </c>
    </row>
    <row r="4680" spans="1:12" x14ac:dyDescent="0.25">
      <c r="A4680" s="19" t="s">
        <v>4490</v>
      </c>
      <c r="B4680" s="19" t="s">
        <v>4491</v>
      </c>
      <c r="C4680" s="19" t="s">
        <v>6589</v>
      </c>
      <c r="D4680" s="19" t="s">
        <v>6590</v>
      </c>
      <c r="E4680" s="20" t="s">
        <v>21</v>
      </c>
      <c r="F4680" s="19" t="s">
        <v>21</v>
      </c>
      <c r="G4680" s="180">
        <v>91177</v>
      </c>
      <c r="H4680" s="21" t="s">
        <v>6650</v>
      </c>
      <c r="I4680" s="19" t="s">
        <v>15747</v>
      </c>
      <c r="J4680" s="19" t="s">
        <v>9283</v>
      </c>
      <c r="K4680" s="20" t="s">
        <v>11184</v>
      </c>
      <c r="L4680" s="19" t="s">
        <v>25</v>
      </c>
    </row>
    <row r="4681" spans="1:12" x14ac:dyDescent="0.25">
      <c r="A4681" s="19" t="s">
        <v>4490</v>
      </c>
      <c r="B4681" s="19" t="s">
        <v>4491</v>
      </c>
      <c r="C4681" s="19" t="s">
        <v>6589</v>
      </c>
      <c r="D4681" s="19" t="s">
        <v>6590</v>
      </c>
      <c r="E4681" s="20" t="s">
        <v>21</v>
      </c>
      <c r="F4681" s="19" t="s">
        <v>21</v>
      </c>
      <c r="G4681" s="180">
        <v>91178</v>
      </c>
      <c r="H4681" s="21" t="s">
        <v>6651</v>
      </c>
      <c r="I4681" s="19" t="s">
        <v>15747</v>
      </c>
      <c r="J4681" s="19" t="s">
        <v>9283</v>
      </c>
      <c r="K4681" s="20" t="s">
        <v>6844</v>
      </c>
      <c r="L4681" s="19" t="s">
        <v>25</v>
      </c>
    </row>
    <row r="4682" spans="1:12" x14ac:dyDescent="0.25">
      <c r="A4682" s="19" t="s">
        <v>4490</v>
      </c>
      <c r="B4682" s="19" t="s">
        <v>4491</v>
      </c>
      <c r="C4682" s="19" t="s">
        <v>6589</v>
      </c>
      <c r="D4682" s="19" t="s">
        <v>6590</v>
      </c>
      <c r="E4682" s="20" t="s">
        <v>21</v>
      </c>
      <c r="F4682" s="19" t="s">
        <v>21</v>
      </c>
      <c r="G4682" s="180">
        <v>91179</v>
      </c>
      <c r="H4682" s="21" t="s">
        <v>6653</v>
      </c>
      <c r="I4682" s="19" t="s">
        <v>15747</v>
      </c>
      <c r="J4682" s="19" t="s">
        <v>9283</v>
      </c>
      <c r="K4682" s="20" t="s">
        <v>4893</v>
      </c>
      <c r="L4682" s="19" t="s">
        <v>25</v>
      </c>
    </row>
    <row r="4683" spans="1:12" ht="27" x14ac:dyDescent="0.25">
      <c r="A4683" s="19" t="s">
        <v>4490</v>
      </c>
      <c r="B4683" s="19" t="s">
        <v>4491</v>
      </c>
      <c r="C4683" s="19" t="s">
        <v>6589</v>
      </c>
      <c r="D4683" s="19" t="s">
        <v>6590</v>
      </c>
      <c r="E4683" s="20" t="s">
        <v>21</v>
      </c>
      <c r="F4683" s="19" t="s">
        <v>21</v>
      </c>
      <c r="G4683" s="180">
        <v>91180</v>
      </c>
      <c r="H4683" s="21" t="s">
        <v>6654</v>
      </c>
      <c r="I4683" s="19" t="s">
        <v>15747</v>
      </c>
      <c r="J4683" s="19" t="s">
        <v>9283</v>
      </c>
      <c r="K4683" s="20" t="s">
        <v>4888</v>
      </c>
      <c r="L4683" s="19" t="s">
        <v>25</v>
      </c>
    </row>
    <row r="4684" spans="1:12" x14ac:dyDescent="0.25">
      <c r="A4684" s="19" t="s">
        <v>4490</v>
      </c>
      <c r="B4684" s="19" t="s">
        <v>4491</v>
      </c>
      <c r="C4684" s="19" t="s">
        <v>6589</v>
      </c>
      <c r="D4684" s="19" t="s">
        <v>6590</v>
      </c>
      <c r="E4684" s="20" t="s">
        <v>21</v>
      </c>
      <c r="F4684" s="19" t="s">
        <v>21</v>
      </c>
      <c r="G4684" s="180">
        <v>91181</v>
      </c>
      <c r="H4684" s="21" t="s">
        <v>6656</v>
      </c>
      <c r="I4684" s="19" t="s">
        <v>15747</v>
      </c>
      <c r="J4684" s="19" t="s">
        <v>9283</v>
      </c>
      <c r="K4684" s="20" t="s">
        <v>14898</v>
      </c>
      <c r="L4684" s="19" t="s">
        <v>25</v>
      </c>
    </row>
    <row r="4685" spans="1:12" x14ac:dyDescent="0.25">
      <c r="A4685" s="19" t="s">
        <v>4490</v>
      </c>
      <c r="B4685" s="19" t="s">
        <v>4491</v>
      </c>
      <c r="C4685" s="19" t="s">
        <v>6589</v>
      </c>
      <c r="D4685" s="19" t="s">
        <v>6590</v>
      </c>
      <c r="E4685" s="20" t="s">
        <v>21</v>
      </c>
      <c r="F4685" s="19" t="s">
        <v>21</v>
      </c>
      <c r="G4685" s="180">
        <v>91182</v>
      </c>
      <c r="H4685" s="21" t="s">
        <v>6658</v>
      </c>
      <c r="I4685" s="19" t="s">
        <v>15747</v>
      </c>
      <c r="J4685" s="19" t="s">
        <v>9283</v>
      </c>
      <c r="K4685" s="20" t="s">
        <v>14899</v>
      </c>
      <c r="L4685" s="19" t="s">
        <v>25</v>
      </c>
    </row>
    <row r="4686" spans="1:12" x14ac:dyDescent="0.25">
      <c r="A4686" s="19" t="s">
        <v>4490</v>
      </c>
      <c r="B4686" s="19" t="s">
        <v>4491</v>
      </c>
      <c r="C4686" s="19" t="s">
        <v>6589</v>
      </c>
      <c r="D4686" s="19" t="s">
        <v>6590</v>
      </c>
      <c r="E4686" s="20" t="s">
        <v>21</v>
      </c>
      <c r="F4686" s="19" t="s">
        <v>21</v>
      </c>
      <c r="G4686" s="180">
        <v>91183</v>
      </c>
      <c r="H4686" s="21" t="s">
        <v>6660</v>
      </c>
      <c r="I4686" s="19" t="s">
        <v>15747</v>
      </c>
      <c r="J4686" s="19" t="s">
        <v>9283</v>
      </c>
      <c r="K4686" s="20" t="s">
        <v>14372</v>
      </c>
      <c r="L4686" s="19" t="s">
        <v>25</v>
      </c>
    </row>
    <row r="4687" spans="1:12" x14ac:dyDescent="0.25">
      <c r="A4687" s="19" t="s">
        <v>4490</v>
      </c>
      <c r="B4687" s="19" t="s">
        <v>4491</v>
      </c>
      <c r="C4687" s="19" t="s">
        <v>6589</v>
      </c>
      <c r="D4687" s="19" t="s">
        <v>6590</v>
      </c>
      <c r="E4687" s="20" t="s">
        <v>21</v>
      </c>
      <c r="F4687" s="19" t="s">
        <v>21</v>
      </c>
      <c r="G4687" s="180">
        <v>91184</v>
      </c>
      <c r="H4687" s="21" t="s">
        <v>6662</v>
      </c>
      <c r="I4687" s="19" t="s">
        <v>15747</v>
      </c>
      <c r="J4687" s="19" t="s">
        <v>9283</v>
      </c>
      <c r="K4687" s="20" t="s">
        <v>10454</v>
      </c>
      <c r="L4687" s="19" t="s">
        <v>25</v>
      </c>
    </row>
    <row r="4688" spans="1:12" x14ac:dyDescent="0.25">
      <c r="A4688" s="19" t="s">
        <v>4490</v>
      </c>
      <c r="B4688" s="19" t="s">
        <v>4491</v>
      </c>
      <c r="C4688" s="19" t="s">
        <v>6589</v>
      </c>
      <c r="D4688" s="19" t="s">
        <v>6590</v>
      </c>
      <c r="E4688" s="20" t="s">
        <v>21</v>
      </c>
      <c r="F4688" s="19" t="s">
        <v>21</v>
      </c>
      <c r="G4688" s="180">
        <v>91185</v>
      </c>
      <c r="H4688" s="21" t="s">
        <v>6663</v>
      </c>
      <c r="I4688" s="19" t="s">
        <v>15747</v>
      </c>
      <c r="J4688" s="19" t="s">
        <v>9283</v>
      </c>
      <c r="K4688" s="20" t="s">
        <v>1392</v>
      </c>
      <c r="L4688" s="19" t="s">
        <v>25</v>
      </c>
    </row>
    <row r="4689" spans="1:12" x14ac:dyDescent="0.25">
      <c r="A4689" s="19" t="s">
        <v>4490</v>
      </c>
      <c r="B4689" s="19" t="s">
        <v>4491</v>
      </c>
      <c r="C4689" s="19" t="s">
        <v>6589</v>
      </c>
      <c r="D4689" s="19" t="s">
        <v>6590</v>
      </c>
      <c r="E4689" s="20" t="s">
        <v>21</v>
      </c>
      <c r="F4689" s="19" t="s">
        <v>21</v>
      </c>
      <c r="G4689" s="180">
        <v>91186</v>
      </c>
      <c r="H4689" s="21" t="s">
        <v>6664</v>
      </c>
      <c r="I4689" s="19" t="s">
        <v>15747</v>
      </c>
      <c r="J4689" s="19" t="s">
        <v>9283</v>
      </c>
      <c r="K4689" s="20" t="s">
        <v>788</v>
      </c>
      <c r="L4689" s="19" t="s">
        <v>25</v>
      </c>
    </row>
    <row r="4690" spans="1:12" x14ac:dyDescent="0.25">
      <c r="A4690" s="19" t="s">
        <v>4490</v>
      </c>
      <c r="B4690" s="19" t="s">
        <v>4491</v>
      </c>
      <c r="C4690" s="19" t="s">
        <v>6589</v>
      </c>
      <c r="D4690" s="19" t="s">
        <v>6590</v>
      </c>
      <c r="E4690" s="20" t="s">
        <v>21</v>
      </c>
      <c r="F4690" s="19" t="s">
        <v>21</v>
      </c>
      <c r="G4690" s="180">
        <v>91187</v>
      </c>
      <c r="H4690" s="21" t="s">
        <v>6665</v>
      </c>
      <c r="I4690" s="19" t="s">
        <v>15747</v>
      </c>
      <c r="J4690" s="19" t="s">
        <v>9283</v>
      </c>
      <c r="K4690" s="20" t="s">
        <v>1606</v>
      </c>
      <c r="L4690" s="19" t="s">
        <v>25</v>
      </c>
    </row>
    <row r="4691" spans="1:12" x14ac:dyDescent="0.25">
      <c r="A4691" s="19" t="s">
        <v>4490</v>
      </c>
      <c r="B4691" s="19" t="s">
        <v>4491</v>
      </c>
      <c r="C4691" s="19" t="s">
        <v>6589</v>
      </c>
      <c r="D4691" s="19" t="s">
        <v>6590</v>
      </c>
      <c r="E4691" s="20" t="s">
        <v>21</v>
      </c>
      <c r="F4691" s="19" t="s">
        <v>21</v>
      </c>
      <c r="G4691" s="180">
        <v>91188</v>
      </c>
      <c r="H4691" s="21" t="s">
        <v>6666</v>
      </c>
      <c r="I4691" s="19" t="s">
        <v>15692</v>
      </c>
      <c r="J4691" s="19" t="s">
        <v>23</v>
      </c>
      <c r="K4691" s="20" t="s">
        <v>721</v>
      </c>
      <c r="L4691" s="19" t="s">
        <v>25</v>
      </c>
    </row>
    <row r="4692" spans="1:12" x14ac:dyDescent="0.25">
      <c r="A4692" s="19" t="s">
        <v>4490</v>
      </c>
      <c r="B4692" s="19" t="s">
        <v>4491</v>
      </c>
      <c r="C4692" s="19" t="s">
        <v>6589</v>
      </c>
      <c r="D4692" s="19" t="s">
        <v>6590</v>
      </c>
      <c r="E4692" s="20" t="s">
        <v>21</v>
      </c>
      <c r="F4692" s="19" t="s">
        <v>21</v>
      </c>
      <c r="G4692" s="180">
        <v>91189</v>
      </c>
      <c r="H4692" s="21" t="s">
        <v>6667</v>
      </c>
      <c r="I4692" s="19" t="s">
        <v>15692</v>
      </c>
      <c r="J4692" s="19" t="s">
        <v>23</v>
      </c>
      <c r="K4692" s="20" t="s">
        <v>9691</v>
      </c>
      <c r="L4692" s="19" t="s">
        <v>25</v>
      </c>
    </row>
    <row r="4693" spans="1:12" x14ac:dyDescent="0.25">
      <c r="A4693" s="19" t="s">
        <v>4490</v>
      </c>
      <c r="B4693" s="19" t="s">
        <v>4491</v>
      </c>
      <c r="C4693" s="19" t="s">
        <v>6589</v>
      </c>
      <c r="D4693" s="19" t="s">
        <v>6590</v>
      </c>
      <c r="E4693" s="20" t="s">
        <v>21</v>
      </c>
      <c r="F4693" s="19" t="s">
        <v>21</v>
      </c>
      <c r="G4693" s="180">
        <v>91190</v>
      </c>
      <c r="H4693" s="21" t="s">
        <v>6668</v>
      </c>
      <c r="I4693" s="19" t="s">
        <v>15692</v>
      </c>
      <c r="J4693" s="19" t="s">
        <v>23</v>
      </c>
      <c r="K4693" s="20" t="s">
        <v>11880</v>
      </c>
      <c r="L4693" s="19" t="s">
        <v>25</v>
      </c>
    </row>
    <row r="4694" spans="1:12" x14ac:dyDescent="0.25">
      <c r="A4694" s="19" t="s">
        <v>4490</v>
      </c>
      <c r="B4694" s="19" t="s">
        <v>4491</v>
      </c>
      <c r="C4694" s="19" t="s">
        <v>6589</v>
      </c>
      <c r="D4694" s="19" t="s">
        <v>6590</v>
      </c>
      <c r="E4694" s="20" t="s">
        <v>21</v>
      </c>
      <c r="F4694" s="19" t="s">
        <v>21</v>
      </c>
      <c r="G4694" s="180">
        <v>91191</v>
      </c>
      <c r="H4694" s="21" t="s">
        <v>6670</v>
      </c>
      <c r="I4694" s="19" t="s">
        <v>15692</v>
      </c>
      <c r="J4694" s="19" t="s">
        <v>23</v>
      </c>
      <c r="K4694" s="20" t="s">
        <v>4400</v>
      </c>
      <c r="L4694" s="19" t="s">
        <v>25</v>
      </c>
    </row>
    <row r="4695" spans="1:12" x14ac:dyDescent="0.25">
      <c r="A4695" s="19" t="s">
        <v>4490</v>
      </c>
      <c r="B4695" s="19" t="s">
        <v>4491</v>
      </c>
      <c r="C4695" s="19" t="s">
        <v>6589</v>
      </c>
      <c r="D4695" s="19" t="s">
        <v>6590</v>
      </c>
      <c r="E4695" s="20" t="s">
        <v>21</v>
      </c>
      <c r="F4695" s="19" t="s">
        <v>21</v>
      </c>
      <c r="G4695" s="180">
        <v>91192</v>
      </c>
      <c r="H4695" s="21" t="s">
        <v>6671</v>
      </c>
      <c r="I4695" s="19" t="s">
        <v>15692</v>
      </c>
      <c r="J4695" s="19" t="s">
        <v>23</v>
      </c>
      <c r="K4695" s="20" t="s">
        <v>4402</v>
      </c>
      <c r="L4695" s="19" t="s">
        <v>25</v>
      </c>
    </row>
    <row r="4696" spans="1:12" x14ac:dyDescent="0.25">
      <c r="A4696" s="19" t="s">
        <v>4490</v>
      </c>
      <c r="B4696" s="19" t="s">
        <v>4491</v>
      </c>
      <c r="C4696" s="19" t="s">
        <v>6589</v>
      </c>
      <c r="D4696" s="19" t="s">
        <v>6590</v>
      </c>
      <c r="E4696" s="20" t="s">
        <v>21</v>
      </c>
      <c r="F4696" s="19" t="s">
        <v>21</v>
      </c>
      <c r="G4696" s="180">
        <v>91222</v>
      </c>
      <c r="H4696" s="21" t="s">
        <v>6672</v>
      </c>
      <c r="I4696" s="19" t="s">
        <v>15747</v>
      </c>
      <c r="J4696" s="19" t="s">
        <v>23</v>
      </c>
      <c r="K4696" s="20" t="s">
        <v>1397</v>
      </c>
      <c r="L4696" s="19" t="s">
        <v>25</v>
      </c>
    </row>
    <row r="4697" spans="1:12" x14ac:dyDescent="0.25">
      <c r="A4697" s="19" t="s">
        <v>4490</v>
      </c>
      <c r="B4697" s="19" t="s">
        <v>4491</v>
      </c>
      <c r="C4697" s="19" t="s">
        <v>6589</v>
      </c>
      <c r="D4697" s="19" t="s">
        <v>6590</v>
      </c>
      <c r="E4697" s="20" t="s">
        <v>21</v>
      </c>
      <c r="F4697" s="19" t="s">
        <v>21</v>
      </c>
      <c r="G4697" s="180">
        <v>94480</v>
      </c>
      <c r="H4697" s="21" t="s">
        <v>6674</v>
      </c>
      <c r="I4697" s="19" t="s">
        <v>15692</v>
      </c>
      <c r="J4697" s="19" t="s">
        <v>23</v>
      </c>
      <c r="K4697" s="20" t="s">
        <v>14900</v>
      </c>
      <c r="L4697" s="19" t="s">
        <v>25</v>
      </c>
    </row>
    <row r="4698" spans="1:12" x14ac:dyDescent="0.25">
      <c r="A4698" s="19" t="s">
        <v>4490</v>
      </c>
      <c r="B4698" s="19" t="s">
        <v>4491</v>
      </c>
      <c r="C4698" s="19" t="s">
        <v>6589</v>
      </c>
      <c r="D4698" s="19" t="s">
        <v>6590</v>
      </c>
      <c r="E4698" s="20" t="s">
        <v>21</v>
      </c>
      <c r="F4698" s="19" t="s">
        <v>21</v>
      </c>
      <c r="G4698" s="180">
        <v>94481</v>
      </c>
      <c r="H4698" s="21" t="s">
        <v>6675</v>
      </c>
      <c r="I4698" s="19" t="s">
        <v>15692</v>
      </c>
      <c r="J4698" s="19" t="s">
        <v>23</v>
      </c>
      <c r="K4698" s="20" t="s">
        <v>14901</v>
      </c>
      <c r="L4698" s="19" t="s">
        <v>25</v>
      </c>
    </row>
    <row r="4699" spans="1:12" x14ac:dyDescent="0.25">
      <c r="A4699" s="19" t="s">
        <v>4490</v>
      </c>
      <c r="B4699" s="19" t="s">
        <v>4491</v>
      </c>
      <c r="C4699" s="19" t="s">
        <v>6589</v>
      </c>
      <c r="D4699" s="19" t="s">
        <v>6590</v>
      </c>
      <c r="E4699" s="20" t="s">
        <v>21</v>
      </c>
      <c r="F4699" s="19" t="s">
        <v>21</v>
      </c>
      <c r="G4699" s="180">
        <v>94482</v>
      </c>
      <c r="H4699" s="21" t="s">
        <v>6676</v>
      </c>
      <c r="I4699" s="19" t="s">
        <v>15692</v>
      </c>
      <c r="J4699" s="19" t="s">
        <v>23</v>
      </c>
      <c r="K4699" s="20" t="s">
        <v>14902</v>
      </c>
      <c r="L4699" s="19" t="s">
        <v>25</v>
      </c>
    </row>
    <row r="4700" spans="1:12" x14ac:dyDescent="0.25">
      <c r="A4700" s="19" t="s">
        <v>4490</v>
      </c>
      <c r="B4700" s="19" t="s">
        <v>4491</v>
      </c>
      <c r="C4700" s="19" t="s">
        <v>6589</v>
      </c>
      <c r="D4700" s="19" t="s">
        <v>6590</v>
      </c>
      <c r="E4700" s="20" t="s">
        <v>21</v>
      </c>
      <c r="F4700" s="19" t="s">
        <v>21</v>
      </c>
      <c r="G4700" s="180">
        <v>94483</v>
      </c>
      <c r="H4700" s="21" t="s">
        <v>6677</v>
      </c>
      <c r="I4700" s="19" t="s">
        <v>15692</v>
      </c>
      <c r="J4700" s="19" t="s">
        <v>23</v>
      </c>
      <c r="K4700" s="20" t="s">
        <v>14903</v>
      </c>
      <c r="L4700" s="19" t="s">
        <v>25</v>
      </c>
    </row>
    <row r="4701" spans="1:12" x14ac:dyDescent="0.25">
      <c r="A4701" s="19" t="s">
        <v>4490</v>
      </c>
      <c r="B4701" s="19" t="s">
        <v>4491</v>
      </c>
      <c r="C4701" s="19" t="s">
        <v>6589</v>
      </c>
      <c r="D4701" s="19" t="s">
        <v>6590</v>
      </c>
      <c r="E4701" s="20" t="s">
        <v>21</v>
      </c>
      <c r="F4701" s="19" t="s">
        <v>21</v>
      </c>
      <c r="G4701" s="180">
        <v>95541</v>
      </c>
      <c r="H4701" s="21" t="s">
        <v>6678</v>
      </c>
      <c r="I4701" s="19" t="s">
        <v>15692</v>
      </c>
      <c r="J4701" s="19" t="s">
        <v>23</v>
      </c>
      <c r="K4701" s="20" t="s">
        <v>13880</v>
      </c>
      <c r="L4701" s="19" t="s">
        <v>25</v>
      </c>
    </row>
    <row r="4702" spans="1:12" x14ac:dyDescent="0.25">
      <c r="A4702" s="19" t="s">
        <v>4490</v>
      </c>
      <c r="B4702" s="19" t="s">
        <v>4491</v>
      </c>
      <c r="C4702" s="19" t="s">
        <v>6589</v>
      </c>
      <c r="D4702" s="19" t="s">
        <v>6590</v>
      </c>
      <c r="E4702" s="20" t="s">
        <v>21</v>
      </c>
      <c r="F4702" s="19" t="s">
        <v>21</v>
      </c>
      <c r="G4702" s="180">
        <v>96559</v>
      </c>
      <c r="H4702" s="21" t="s">
        <v>6680</v>
      </c>
      <c r="I4702" s="19" t="s">
        <v>15719</v>
      </c>
      <c r="J4702" s="19" t="s">
        <v>9283</v>
      </c>
      <c r="K4702" s="20" t="s">
        <v>5740</v>
      </c>
      <c r="L4702" s="19" t="s">
        <v>25</v>
      </c>
    </row>
    <row r="4703" spans="1:12" x14ac:dyDescent="0.25">
      <c r="A4703" s="19" t="s">
        <v>4490</v>
      </c>
      <c r="B4703" s="19" t="s">
        <v>4491</v>
      </c>
      <c r="C4703" s="19" t="s">
        <v>6589</v>
      </c>
      <c r="D4703" s="19" t="s">
        <v>6590</v>
      </c>
      <c r="E4703" s="20" t="s">
        <v>21</v>
      </c>
      <c r="F4703" s="19" t="s">
        <v>21</v>
      </c>
      <c r="G4703" s="180">
        <v>96560</v>
      </c>
      <c r="H4703" s="21" t="s">
        <v>6682</v>
      </c>
      <c r="I4703" s="19" t="s">
        <v>15719</v>
      </c>
      <c r="J4703" s="19" t="s">
        <v>9283</v>
      </c>
      <c r="K4703" s="20" t="s">
        <v>5883</v>
      </c>
      <c r="L4703" s="19" t="s">
        <v>25</v>
      </c>
    </row>
    <row r="4704" spans="1:12" x14ac:dyDescent="0.25">
      <c r="A4704" s="19" t="s">
        <v>4490</v>
      </c>
      <c r="B4704" s="19" t="s">
        <v>4491</v>
      </c>
      <c r="C4704" s="19" t="s">
        <v>6589</v>
      </c>
      <c r="D4704" s="19" t="s">
        <v>6590</v>
      </c>
      <c r="E4704" s="20" t="s">
        <v>21</v>
      </c>
      <c r="F4704" s="19" t="s">
        <v>21</v>
      </c>
      <c r="G4704" s="180">
        <v>96561</v>
      </c>
      <c r="H4704" s="21" t="s">
        <v>6683</v>
      </c>
      <c r="I4704" s="19" t="s">
        <v>15719</v>
      </c>
      <c r="J4704" s="19" t="s">
        <v>9283</v>
      </c>
      <c r="K4704" s="20" t="s">
        <v>14904</v>
      </c>
      <c r="L4704" s="19" t="s">
        <v>25</v>
      </c>
    </row>
    <row r="4705" spans="1:12" ht="27" x14ac:dyDescent="0.25">
      <c r="A4705" s="19" t="s">
        <v>4490</v>
      </c>
      <c r="B4705" s="19" t="s">
        <v>4491</v>
      </c>
      <c r="C4705" s="19" t="s">
        <v>6589</v>
      </c>
      <c r="D4705" s="19" t="s">
        <v>6590</v>
      </c>
      <c r="E4705" s="20" t="s">
        <v>21</v>
      </c>
      <c r="F4705" s="19" t="s">
        <v>21</v>
      </c>
      <c r="G4705" s="180">
        <v>96562</v>
      </c>
      <c r="H4705" s="21" t="s">
        <v>6684</v>
      </c>
      <c r="I4705" s="19" t="s">
        <v>15747</v>
      </c>
      <c r="J4705" s="19" t="s">
        <v>9283</v>
      </c>
      <c r="K4705" s="20" t="s">
        <v>11288</v>
      </c>
      <c r="L4705" s="19" t="s">
        <v>25</v>
      </c>
    </row>
    <row r="4706" spans="1:12" ht="27" x14ac:dyDescent="0.25">
      <c r="A4706" s="19" t="s">
        <v>4490</v>
      </c>
      <c r="B4706" s="19" t="s">
        <v>4491</v>
      </c>
      <c r="C4706" s="19" t="s">
        <v>6589</v>
      </c>
      <c r="D4706" s="19" t="s">
        <v>6590</v>
      </c>
      <c r="E4706" s="20" t="s">
        <v>21</v>
      </c>
      <c r="F4706" s="19" t="s">
        <v>21</v>
      </c>
      <c r="G4706" s="180">
        <v>96563</v>
      </c>
      <c r="H4706" s="21" t="s">
        <v>6686</v>
      </c>
      <c r="I4706" s="19" t="s">
        <v>15747</v>
      </c>
      <c r="J4706" s="19" t="s">
        <v>9283</v>
      </c>
      <c r="K4706" s="20" t="s">
        <v>1890</v>
      </c>
      <c r="L4706" s="19" t="s">
        <v>25</v>
      </c>
    </row>
    <row r="4707" spans="1:12" x14ac:dyDescent="0.25">
      <c r="A4707" s="19" t="s">
        <v>6688</v>
      </c>
      <c r="B4707" s="19" t="s">
        <v>6689</v>
      </c>
      <c r="C4707" s="19" t="s">
        <v>6690</v>
      </c>
      <c r="D4707" s="19" t="s">
        <v>6691</v>
      </c>
      <c r="E4707" s="20">
        <v>73826</v>
      </c>
      <c r="F4707" s="19" t="s">
        <v>6692</v>
      </c>
      <c r="G4707" s="19" t="s">
        <v>6693</v>
      </c>
      <c r="H4707" s="21" t="s">
        <v>6694</v>
      </c>
      <c r="I4707" s="19" t="s">
        <v>15692</v>
      </c>
      <c r="J4707" s="19" t="s">
        <v>9283</v>
      </c>
      <c r="K4707" s="20" t="s">
        <v>14905</v>
      </c>
      <c r="L4707" s="19" t="s">
        <v>25</v>
      </c>
    </row>
    <row r="4708" spans="1:12" x14ac:dyDescent="0.25">
      <c r="A4708" s="19" t="s">
        <v>6688</v>
      </c>
      <c r="B4708" s="19" t="s">
        <v>6689</v>
      </c>
      <c r="C4708" s="19" t="s">
        <v>6690</v>
      </c>
      <c r="D4708" s="19" t="s">
        <v>6691</v>
      </c>
      <c r="E4708" s="20">
        <v>73826</v>
      </c>
      <c r="F4708" s="19" t="s">
        <v>6692</v>
      </c>
      <c r="G4708" s="19" t="s">
        <v>6695</v>
      </c>
      <c r="H4708" s="21" t="s">
        <v>6696</v>
      </c>
      <c r="I4708" s="19" t="s">
        <v>15692</v>
      </c>
      <c r="J4708" s="19" t="s">
        <v>9283</v>
      </c>
      <c r="K4708" s="20" t="s">
        <v>14906</v>
      </c>
      <c r="L4708" s="19" t="s">
        <v>25</v>
      </c>
    </row>
    <row r="4709" spans="1:12" x14ac:dyDescent="0.25">
      <c r="A4709" s="19" t="s">
        <v>6688</v>
      </c>
      <c r="B4709" s="19" t="s">
        <v>6689</v>
      </c>
      <c r="C4709" s="19" t="s">
        <v>6690</v>
      </c>
      <c r="D4709" s="19" t="s">
        <v>6691</v>
      </c>
      <c r="E4709" s="20">
        <v>73834</v>
      </c>
      <c r="F4709" s="19" t="s">
        <v>6697</v>
      </c>
      <c r="G4709" s="19" t="s">
        <v>6698</v>
      </c>
      <c r="H4709" s="21" t="s">
        <v>6699</v>
      </c>
      <c r="I4709" s="19" t="s">
        <v>15692</v>
      </c>
      <c r="J4709" s="19" t="s">
        <v>9283</v>
      </c>
      <c r="K4709" s="20" t="s">
        <v>14907</v>
      </c>
      <c r="L4709" s="19" t="s">
        <v>25</v>
      </c>
    </row>
    <row r="4710" spans="1:12" x14ac:dyDescent="0.25">
      <c r="A4710" s="19" t="s">
        <v>6688</v>
      </c>
      <c r="B4710" s="19" t="s">
        <v>6689</v>
      </c>
      <c r="C4710" s="19" t="s">
        <v>6690</v>
      </c>
      <c r="D4710" s="19" t="s">
        <v>6691</v>
      </c>
      <c r="E4710" s="20">
        <v>73834</v>
      </c>
      <c r="F4710" s="19" t="s">
        <v>6697</v>
      </c>
      <c r="G4710" s="19" t="s">
        <v>6700</v>
      </c>
      <c r="H4710" s="21" t="s">
        <v>6701</v>
      </c>
      <c r="I4710" s="19" t="s">
        <v>15692</v>
      </c>
      <c r="J4710" s="19" t="s">
        <v>9283</v>
      </c>
      <c r="K4710" s="20" t="s">
        <v>14908</v>
      </c>
      <c r="L4710" s="19" t="s">
        <v>25</v>
      </c>
    </row>
    <row r="4711" spans="1:12" x14ac:dyDescent="0.25">
      <c r="A4711" s="19" t="s">
        <v>6688</v>
      </c>
      <c r="B4711" s="19" t="s">
        <v>6689</v>
      </c>
      <c r="C4711" s="19" t="s">
        <v>6690</v>
      </c>
      <c r="D4711" s="19" t="s">
        <v>6691</v>
      </c>
      <c r="E4711" s="20">
        <v>73834</v>
      </c>
      <c r="F4711" s="19" t="s">
        <v>6697</v>
      </c>
      <c r="G4711" s="19" t="s">
        <v>6702</v>
      </c>
      <c r="H4711" s="21" t="s">
        <v>6703</v>
      </c>
      <c r="I4711" s="19" t="s">
        <v>15692</v>
      </c>
      <c r="J4711" s="19" t="s">
        <v>9283</v>
      </c>
      <c r="K4711" s="20" t="s">
        <v>14909</v>
      </c>
      <c r="L4711" s="19" t="s">
        <v>25</v>
      </c>
    </row>
    <row r="4712" spans="1:12" x14ac:dyDescent="0.25">
      <c r="A4712" s="19" t="s">
        <v>6688</v>
      </c>
      <c r="B4712" s="19" t="s">
        <v>6689</v>
      </c>
      <c r="C4712" s="19" t="s">
        <v>6690</v>
      </c>
      <c r="D4712" s="19" t="s">
        <v>6691</v>
      </c>
      <c r="E4712" s="20">
        <v>73834</v>
      </c>
      <c r="F4712" s="19" t="s">
        <v>6697</v>
      </c>
      <c r="G4712" s="19" t="s">
        <v>6704</v>
      </c>
      <c r="H4712" s="21" t="s">
        <v>6705</v>
      </c>
      <c r="I4712" s="19" t="s">
        <v>15692</v>
      </c>
      <c r="J4712" s="19" t="s">
        <v>9283</v>
      </c>
      <c r="K4712" s="20" t="s">
        <v>14910</v>
      </c>
      <c r="L4712" s="19" t="s">
        <v>25</v>
      </c>
    </row>
    <row r="4713" spans="1:12" x14ac:dyDescent="0.25">
      <c r="A4713" s="19" t="s">
        <v>6688</v>
      </c>
      <c r="B4713" s="19" t="s">
        <v>6689</v>
      </c>
      <c r="C4713" s="19" t="s">
        <v>6690</v>
      </c>
      <c r="D4713" s="19" t="s">
        <v>6691</v>
      </c>
      <c r="E4713" s="20">
        <v>73835</v>
      </c>
      <c r="F4713" s="19" t="s">
        <v>6706</v>
      </c>
      <c r="G4713" s="19" t="s">
        <v>6707</v>
      </c>
      <c r="H4713" s="21" t="s">
        <v>6708</v>
      </c>
      <c r="I4713" s="19" t="s">
        <v>15692</v>
      </c>
      <c r="J4713" s="19" t="s">
        <v>9283</v>
      </c>
      <c r="K4713" s="20" t="s">
        <v>14911</v>
      </c>
      <c r="L4713" s="19" t="s">
        <v>25</v>
      </c>
    </row>
    <row r="4714" spans="1:12" x14ac:dyDescent="0.25">
      <c r="A4714" s="19" t="s">
        <v>6688</v>
      </c>
      <c r="B4714" s="19" t="s">
        <v>6689</v>
      </c>
      <c r="C4714" s="19" t="s">
        <v>6690</v>
      </c>
      <c r="D4714" s="19" t="s">
        <v>6691</v>
      </c>
      <c r="E4714" s="20">
        <v>73835</v>
      </c>
      <c r="F4714" s="19" t="s">
        <v>6706</v>
      </c>
      <c r="G4714" s="19" t="s">
        <v>6709</v>
      </c>
      <c r="H4714" s="21" t="s">
        <v>6710</v>
      </c>
      <c r="I4714" s="19" t="s">
        <v>15692</v>
      </c>
      <c r="J4714" s="19" t="s">
        <v>9283</v>
      </c>
      <c r="K4714" s="20" t="s">
        <v>14912</v>
      </c>
      <c r="L4714" s="19" t="s">
        <v>25</v>
      </c>
    </row>
    <row r="4715" spans="1:12" x14ac:dyDescent="0.25">
      <c r="A4715" s="19" t="s">
        <v>6688</v>
      </c>
      <c r="B4715" s="19" t="s">
        <v>6689</v>
      </c>
      <c r="C4715" s="19" t="s">
        <v>6690</v>
      </c>
      <c r="D4715" s="19" t="s">
        <v>6691</v>
      </c>
      <c r="E4715" s="20">
        <v>73835</v>
      </c>
      <c r="F4715" s="19" t="s">
        <v>6706</v>
      </c>
      <c r="G4715" s="19" t="s">
        <v>6711</v>
      </c>
      <c r="H4715" s="21" t="s">
        <v>6712</v>
      </c>
      <c r="I4715" s="19" t="s">
        <v>15692</v>
      </c>
      <c r="J4715" s="19" t="s">
        <v>9283</v>
      </c>
      <c r="K4715" s="20" t="s">
        <v>14913</v>
      </c>
      <c r="L4715" s="19" t="s">
        <v>25</v>
      </c>
    </row>
    <row r="4716" spans="1:12" x14ac:dyDescent="0.25">
      <c r="A4716" s="19" t="s">
        <v>6688</v>
      </c>
      <c r="B4716" s="19" t="s">
        <v>6689</v>
      </c>
      <c r="C4716" s="19" t="s">
        <v>6690</v>
      </c>
      <c r="D4716" s="19" t="s">
        <v>6691</v>
      </c>
      <c r="E4716" s="20">
        <v>73836</v>
      </c>
      <c r="F4716" s="19" t="s">
        <v>6713</v>
      </c>
      <c r="G4716" s="19" t="s">
        <v>6714</v>
      </c>
      <c r="H4716" s="21" t="s">
        <v>6715</v>
      </c>
      <c r="I4716" s="19" t="s">
        <v>15692</v>
      </c>
      <c r="J4716" s="19" t="s">
        <v>9283</v>
      </c>
      <c r="K4716" s="20" t="s">
        <v>14914</v>
      </c>
      <c r="L4716" s="19" t="s">
        <v>25</v>
      </c>
    </row>
    <row r="4717" spans="1:12" x14ac:dyDescent="0.25">
      <c r="A4717" s="19" t="s">
        <v>6688</v>
      </c>
      <c r="B4717" s="19" t="s">
        <v>6689</v>
      </c>
      <c r="C4717" s="19" t="s">
        <v>6690</v>
      </c>
      <c r="D4717" s="19" t="s">
        <v>6691</v>
      </c>
      <c r="E4717" s="20">
        <v>73836</v>
      </c>
      <c r="F4717" s="19" t="s">
        <v>6713</v>
      </c>
      <c r="G4717" s="19" t="s">
        <v>6716</v>
      </c>
      <c r="H4717" s="21" t="s">
        <v>6717</v>
      </c>
      <c r="I4717" s="19" t="s">
        <v>15692</v>
      </c>
      <c r="J4717" s="19" t="s">
        <v>9283</v>
      </c>
      <c r="K4717" s="20" t="s">
        <v>14915</v>
      </c>
      <c r="L4717" s="19" t="s">
        <v>25</v>
      </c>
    </row>
    <row r="4718" spans="1:12" x14ac:dyDescent="0.25">
      <c r="A4718" s="19" t="s">
        <v>6688</v>
      </c>
      <c r="B4718" s="19" t="s">
        <v>6689</v>
      </c>
      <c r="C4718" s="19" t="s">
        <v>6690</v>
      </c>
      <c r="D4718" s="19" t="s">
        <v>6691</v>
      </c>
      <c r="E4718" s="20">
        <v>73836</v>
      </c>
      <c r="F4718" s="19" t="s">
        <v>6713</v>
      </c>
      <c r="G4718" s="19" t="s">
        <v>6718</v>
      </c>
      <c r="H4718" s="21" t="s">
        <v>6719</v>
      </c>
      <c r="I4718" s="19" t="s">
        <v>15692</v>
      </c>
      <c r="J4718" s="19" t="s">
        <v>9283</v>
      </c>
      <c r="K4718" s="20" t="s">
        <v>14916</v>
      </c>
      <c r="L4718" s="19" t="s">
        <v>25</v>
      </c>
    </row>
    <row r="4719" spans="1:12" x14ac:dyDescent="0.25">
      <c r="A4719" s="19" t="s">
        <v>6688</v>
      </c>
      <c r="B4719" s="19" t="s">
        <v>6689</v>
      </c>
      <c r="C4719" s="19" t="s">
        <v>6690</v>
      </c>
      <c r="D4719" s="19" t="s">
        <v>6691</v>
      </c>
      <c r="E4719" s="20">
        <v>73836</v>
      </c>
      <c r="F4719" s="19" t="s">
        <v>6713</v>
      </c>
      <c r="G4719" s="19" t="s">
        <v>6720</v>
      </c>
      <c r="H4719" s="21" t="s">
        <v>6721</v>
      </c>
      <c r="I4719" s="19" t="s">
        <v>15692</v>
      </c>
      <c r="J4719" s="19" t="s">
        <v>9283</v>
      </c>
      <c r="K4719" s="20" t="s">
        <v>14917</v>
      </c>
      <c r="L4719" s="19" t="s">
        <v>25</v>
      </c>
    </row>
    <row r="4720" spans="1:12" x14ac:dyDescent="0.25">
      <c r="A4720" s="19" t="s">
        <v>6688</v>
      </c>
      <c r="B4720" s="19" t="s">
        <v>6689</v>
      </c>
      <c r="C4720" s="19" t="s">
        <v>6690</v>
      </c>
      <c r="D4720" s="19" t="s">
        <v>6691</v>
      </c>
      <c r="E4720" s="20">
        <v>73837</v>
      </c>
      <c r="F4720" s="19" t="s">
        <v>6722</v>
      </c>
      <c r="G4720" s="19" t="s">
        <v>6723</v>
      </c>
      <c r="H4720" s="21" t="s">
        <v>6724</v>
      </c>
      <c r="I4720" s="19" t="s">
        <v>15692</v>
      </c>
      <c r="J4720" s="19" t="s">
        <v>9283</v>
      </c>
      <c r="K4720" s="20" t="s">
        <v>14907</v>
      </c>
      <c r="L4720" s="19" t="s">
        <v>25</v>
      </c>
    </row>
    <row r="4721" spans="1:12" x14ac:dyDescent="0.25">
      <c r="A4721" s="19" t="s">
        <v>6688</v>
      </c>
      <c r="B4721" s="19" t="s">
        <v>6689</v>
      </c>
      <c r="C4721" s="19" t="s">
        <v>6690</v>
      </c>
      <c r="D4721" s="19" t="s">
        <v>6691</v>
      </c>
      <c r="E4721" s="20">
        <v>73837</v>
      </c>
      <c r="F4721" s="19" t="s">
        <v>6722</v>
      </c>
      <c r="G4721" s="19" t="s">
        <v>6725</v>
      </c>
      <c r="H4721" s="21" t="s">
        <v>6726</v>
      </c>
      <c r="I4721" s="19" t="s">
        <v>15692</v>
      </c>
      <c r="J4721" s="19" t="s">
        <v>9283</v>
      </c>
      <c r="K4721" s="20" t="s">
        <v>14918</v>
      </c>
      <c r="L4721" s="19" t="s">
        <v>25</v>
      </c>
    </row>
    <row r="4722" spans="1:12" x14ac:dyDescent="0.25">
      <c r="A4722" s="19" t="s">
        <v>6688</v>
      </c>
      <c r="B4722" s="19" t="s">
        <v>6689</v>
      </c>
      <c r="C4722" s="19" t="s">
        <v>6690</v>
      </c>
      <c r="D4722" s="19" t="s">
        <v>6691</v>
      </c>
      <c r="E4722" s="20">
        <v>73837</v>
      </c>
      <c r="F4722" s="19" t="s">
        <v>6722</v>
      </c>
      <c r="G4722" s="19" t="s">
        <v>6727</v>
      </c>
      <c r="H4722" s="21" t="s">
        <v>6728</v>
      </c>
      <c r="I4722" s="19" t="s">
        <v>15692</v>
      </c>
      <c r="J4722" s="19" t="s">
        <v>9283</v>
      </c>
      <c r="K4722" s="20" t="s">
        <v>14919</v>
      </c>
      <c r="L4722" s="19" t="s">
        <v>25</v>
      </c>
    </row>
    <row r="4723" spans="1:12" ht="27" x14ac:dyDescent="0.25">
      <c r="A4723" s="19" t="s">
        <v>6729</v>
      </c>
      <c r="B4723" s="19" t="s">
        <v>6730</v>
      </c>
      <c r="C4723" s="19" t="s">
        <v>6731</v>
      </c>
      <c r="D4723" s="19" t="s">
        <v>6732</v>
      </c>
      <c r="E4723" s="20" t="s">
        <v>21</v>
      </c>
      <c r="F4723" s="19" t="s">
        <v>21</v>
      </c>
      <c r="G4723" s="180">
        <v>93350</v>
      </c>
      <c r="H4723" s="21" t="s">
        <v>6733</v>
      </c>
      <c r="I4723" s="19" t="s">
        <v>15692</v>
      </c>
      <c r="J4723" s="19" t="s">
        <v>9283</v>
      </c>
      <c r="K4723" s="20" t="s">
        <v>14920</v>
      </c>
      <c r="L4723" s="19" t="s">
        <v>25</v>
      </c>
    </row>
    <row r="4724" spans="1:12" ht="27" x14ac:dyDescent="0.25">
      <c r="A4724" s="19" t="s">
        <v>6729</v>
      </c>
      <c r="B4724" s="19" t="s">
        <v>6730</v>
      </c>
      <c r="C4724" s="19" t="s">
        <v>6731</v>
      </c>
      <c r="D4724" s="19" t="s">
        <v>6732</v>
      </c>
      <c r="E4724" s="20" t="s">
        <v>21</v>
      </c>
      <c r="F4724" s="19" t="s">
        <v>21</v>
      </c>
      <c r="G4724" s="180">
        <v>93351</v>
      </c>
      <c r="H4724" s="21" t="s">
        <v>6734</v>
      </c>
      <c r="I4724" s="19" t="s">
        <v>15692</v>
      </c>
      <c r="J4724" s="19" t="s">
        <v>9283</v>
      </c>
      <c r="K4724" s="20" t="s">
        <v>14921</v>
      </c>
      <c r="L4724" s="19" t="s">
        <v>25</v>
      </c>
    </row>
    <row r="4725" spans="1:12" ht="27" x14ac:dyDescent="0.25">
      <c r="A4725" s="19" t="s">
        <v>6729</v>
      </c>
      <c r="B4725" s="19" t="s">
        <v>6730</v>
      </c>
      <c r="C4725" s="19" t="s">
        <v>6731</v>
      </c>
      <c r="D4725" s="19" t="s">
        <v>6732</v>
      </c>
      <c r="E4725" s="20" t="s">
        <v>21</v>
      </c>
      <c r="F4725" s="19" t="s">
        <v>21</v>
      </c>
      <c r="G4725" s="180">
        <v>93352</v>
      </c>
      <c r="H4725" s="21" t="s">
        <v>6735</v>
      </c>
      <c r="I4725" s="19" t="s">
        <v>15692</v>
      </c>
      <c r="J4725" s="19" t="s">
        <v>9283</v>
      </c>
      <c r="K4725" s="20" t="s">
        <v>14922</v>
      </c>
      <c r="L4725" s="19" t="s">
        <v>25</v>
      </c>
    </row>
    <row r="4726" spans="1:12" ht="27" x14ac:dyDescent="0.25">
      <c r="A4726" s="19" t="s">
        <v>6729</v>
      </c>
      <c r="B4726" s="19" t="s">
        <v>6730</v>
      </c>
      <c r="C4726" s="19" t="s">
        <v>6731</v>
      </c>
      <c r="D4726" s="19" t="s">
        <v>6732</v>
      </c>
      <c r="E4726" s="20" t="s">
        <v>21</v>
      </c>
      <c r="F4726" s="19" t="s">
        <v>21</v>
      </c>
      <c r="G4726" s="180">
        <v>93353</v>
      </c>
      <c r="H4726" s="21" t="s">
        <v>6736</v>
      </c>
      <c r="I4726" s="19" t="s">
        <v>15692</v>
      </c>
      <c r="J4726" s="19" t="s">
        <v>9283</v>
      </c>
      <c r="K4726" s="20" t="s">
        <v>14923</v>
      </c>
      <c r="L4726" s="19" t="s">
        <v>25</v>
      </c>
    </row>
    <row r="4727" spans="1:12" ht="27" x14ac:dyDescent="0.25">
      <c r="A4727" s="19" t="s">
        <v>6729</v>
      </c>
      <c r="B4727" s="19" t="s">
        <v>6730</v>
      </c>
      <c r="C4727" s="19" t="s">
        <v>6731</v>
      </c>
      <c r="D4727" s="19" t="s">
        <v>6732</v>
      </c>
      <c r="E4727" s="20" t="s">
        <v>21</v>
      </c>
      <c r="F4727" s="19" t="s">
        <v>21</v>
      </c>
      <c r="G4727" s="180">
        <v>93354</v>
      </c>
      <c r="H4727" s="21" t="s">
        <v>6738</v>
      </c>
      <c r="I4727" s="19" t="s">
        <v>15692</v>
      </c>
      <c r="J4727" s="19" t="s">
        <v>9283</v>
      </c>
      <c r="K4727" s="20" t="s">
        <v>14924</v>
      </c>
      <c r="L4727" s="19" t="s">
        <v>25</v>
      </c>
    </row>
    <row r="4728" spans="1:12" ht="27" x14ac:dyDescent="0.25">
      <c r="A4728" s="19" t="s">
        <v>6729</v>
      </c>
      <c r="B4728" s="19" t="s">
        <v>6730</v>
      </c>
      <c r="C4728" s="19" t="s">
        <v>6731</v>
      </c>
      <c r="D4728" s="19" t="s">
        <v>6732</v>
      </c>
      <c r="E4728" s="20" t="s">
        <v>21</v>
      </c>
      <c r="F4728" s="19" t="s">
        <v>21</v>
      </c>
      <c r="G4728" s="180">
        <v>93355</v>
      </c>
      <c r="H4728" s="21" t="s">
        <v>6739</v>
      </c>
      <c r="I4728" s="19" t="s">
        <v>15692</v>
      </c>
      <c r="J4728" s="19" t="s">
        <v>9283</v>
      </c>
      <c r="K4728" s="20" t="s">
        <v>14925</v>
      </c>
      <c r="L4728" s="19" t="s">
        <v>25</v>
      </c>
    </row>
    <row r="4729" spans="1:12" ht="27" x14ac:dyDescent="0.25">
      <c r="A4729" s="19" t="s">
        <v>6729</v>
      </c>
      <c r="B4729" s="19" t="s">
        <v>6730</v>
      </c>
      <c r="C4729" s="19" t="s">
        <v>6731</v>
      </c>
      <c r="D4729" s="19" t="s">
        <v>6732</v>
      </c>
      <c r="E4729" s="20" t="s">
        <v>21</v>
      </c>
      <c r="F4729" s="19" t="s">
        <v>21</v>
      </c>
      <c r="G4729" s="180">
        <v>93356</v>
      </c>
      <c r="H4729" s="21" t="s">
        <v>6740</v>
      </c>
      <c r="I4729" s="19" t="s">
        <v>15692</v>
      </c>
      <c r="J4729" s="19" t="s">
        <v>9283</v>
      </c>
      <c r="K4729" s="20" t="s">
        <v>14926</v>
      </c>
      <c r="L4729" s="19" t="s">
        <v>25</v>
      </c>
    </row>
    <row r="4730" spans="1:12" ht="27" x14ac:dyDescent="0.25">
      <c r="A4730" s="19" t="s">
        <v>6729</v>
      </c>
      <c r="B4730" s="19" t="s">
        <v>6730</v>
      </c>
      <c r="C4730" s="19" t="s">
        <v>6731</v>
      </c>
      <c r="D4730" s="19" t="s">
        <v>6732</v>
      </c>
      <c r="E4730" s="20" t="s">
        <v>21</v>
      </c>
      <c r="F4730" s="19" t="s">
        <v>21</v>
      </c>
      <c r="G4730" s="180">
        <v>93357</v>
      </c>
      <c r="H4730" s="21" t="s">
        <v>6741</v>
      </c>
      <c r="I4730" s="19" t="s">
        <v>15692</v>
      </c>
      <c r="J4730" s="19" t="s">
        <v>9283</v>
      </c>
      <c r="K4730" s="20" t="s">
        <v>14927</v>
      </c>
      <c r="L4730" s="19" t="s">
        <v>25</v>
      </c>
    </row>
    <row r="4731" spans="1:12" x14ac:dyDescent="0.25">
      <c r="A4731" s="19" t="s">
        <v>6742</v>
      </c>
      <c r="B4731" s="19" t="s">
        <v>6743</v>
      </c>
      <c r="C4731" s="19" t="s">
        <v>6744</v>
      </c>
      <c r="D4731" s="19" t="s">
        <v>6745</v>
      </c>
      <c r="E4731" s="20" t="s">
        <v>21</v>
      </c>
      <c r="F4731" s="19" t="s">
        <v>21</v>
      </c>
      <c r="G4731" s="180">
        <v>83336</v>
      </c>
      <c r="H4731" s="21" t="s">
        <v>6746</v>
      </c>
      <c r="I4731" s="19" t="s">
        <v>15679</v>
      </c>
      <c r="J4731" s="19" t="s">
        <v>23</v>
      </c>
      <c r="K4731" s="20" t="s">
        <v>14928</v>
      </c>
      <c r="L4731" s="19" t="s">
        <v>25</v>
      </c>
    </row>
    <row r="4732" spans="1:12" x14ac:dyDescent="0.25">
      <c r="A4732" s="19" t="s">
        <v>6742</v>
      </c>
      <c r="B4732" s="19" t="s">
        <v>6743</v>
      </c>
      <c r="C4732" s="19" t="s">
        <v>6744</v>
      </c>
      <c r="D4732" s="19" t="s">
        <v>6745</v>
      </c>
      <c r="E4732" s="20" t="s">
        <v>21</v>
      </c>
      <c r="F4732" s="19" t="s">
        <v>21</v>
      </c>
      <c r="G4732" s="180">
        <v>83338</v>
      </c>
      <c r="H4732" s="21" t="s">
        <v>20893</v>
      </c>
      <c r="I4732" s="19" t="s">
        <v>15679</v>
      </c>
      <c r="J4732" s="19" t="s">
        <v>23</v>
      </c>
      <c r="K4732" s="20" t="s">
        <v>162</v>
      </c>
      <c r="L4732" s="19" t="s">
        <v>25</v>
      </c>
    </row>
    <row r="4733" spans="1:12" x14ac:dyDescent="0.25">
      <c r="A4733" s="19" t="s">
        <v>6742</v>
      </c>
      <c r="B4733" s="19" t="s">
        <v>6743</v>
      </c>
      <c r="C4733" s="19" t="s">
        <v>6744</v>
      </c>
      <c r="D4733" s="19" t="s">
        <v>6745</v>
      </c>
      <c r="E4733" s="20" t="s">
        <v>21</v>
      </c>
      <c r="F4733" s="19" t="s">
        <v>21</v>
      </c>
      <c r="G4733" s="180">
        <v>96520</v>
      </c>
      <c r="H4733" s="21" t="s">
        <v>6748</v>
      </c>
      <c r="I4733" s="19" t="s">
        <v>15679</v>
      </c>
      <c r="J4733" s="19" t="s">
        <v>23</v>
      </c>
      <c r="K4733" s="20" t="s">
        <v>14929</v>
      </c>
      <c r="L4733" s="19" t="s">
        <v>25</v>
      </c>
    </row>
    <row r="4734" spans="1:12" x14ac:dyDescent="0.25">
      <c r="A4734" s="19" t="s">
        <v>6742</v>
      </c>
      <c r="B4734" s="19" t="s">
        <v>6743</v>
      </c>
      <c r="C4734" s="19" t="s">
        <v>6744</v>
      </c>
      <c r="D4734" s="19" t="s">
        <v>6745</v>
      </c>
      <c r="E4734" s="20" t="s">
        <v>21</v>
      </c>
      <c r="F4734" s="19" t="s">
        <v>21</v>
      </c>
      <c r="G4734" s="180">
        <v>96521</v>
      </c>
      <c r="H4734" s="21" t="s">
        <v>6749</v>
      </c>
      <c r="I4734" s="19" t="s">
        <v>15679</v>
      </c>
      <c r="J4734" s="19" t="s">
        <v>23</v>
      </c>
      <c r="K4734" s="20" t="s">
        <v>12249</v>
      </c>
      <c r="L4734" s="19" t="s">
        <v>25</v>
      </c>
    </row>
    <row r="4735" spans="1:12" x14ac:dyDescent="0.25">
      <c r="A4735" s="19" t="s">
        <v>6742</v>
      </c>
      <c r="B4735" s="19" t="s">
        <v>6743</v>
      </c>
      <c r="C4735" s="19" t="s">
        <v>6744</v>
      </c>
      <c r="D4735" s="19" t="s">
        <v>6745</v>
      </c>
      <c r="E4735" s="20" t="s">
        <v>21</v>
      </c>
      <c r="F4735" s="19" t="s">
        <v>21</v>
      </c>
      <c r="G4735" s="180">
        <v>96522</v>
      </c>
      <c r="H4735" s="21" t="s">
        <v>6751</v>
      </c>
      <c r="I4735" s="19" t="s">
        <v>15679</v>
      </c>
      <c r="J4735" s="19" t="s">
        <v>444</v>
      </c>
      <c r="K4735" s="20" t="s">
        <v>14930</v>
      </c>
      <c r="L4735" s="19" t="s">
        <v>25</v>
      </c>
    </row>
    <row r="4736" spans="1:12" x14ac:dyDescent="0.25">
      <c r="A4736" s="19" t="s">
        <v>6742</v>
      </c>
      <c r="B4736" s="19" t="s">
        <v>6743</v>
      </c>
      <c r="C4736" s="19" t="s">
        <v>6744</v>
      </c>
      <c r="D4736" s="19" t="s">
        <v>6745</v>
      </c>
      <c r="E4736" s="20" t="s">
        <v>21</v>
      </c>
      <c r="F4736" s="19" t="s">
        <v>21</v>
      </c>
      <c r="G4736" s="180">
        <v>96523</v>
      </c>
      <c r="H4736" s="21" t="s">
        <v>6753</v>
      </c>
      <c r="I4736" s="19" t="s">
        <v>15679</v>
      </c>
      <c r="J4736" s="19" t="s">
        <v>444</v>
      </c>
      <c r="K4736" s="20" t="s">
        <v>14931</v>
      </c>
      <c r="L4736" s="19" t="s">
        <v>25</v>
      </c>
    </row>
    <row r="4737" spans="1:12" x14ac:dyDescent="0.25">
      <c r="A4737" s="19" t="s">
        <v>6742</v>
      </c>
      <c r="B4737" s="19" t="s">
        <v>6743</v>
      </c>
      <c r="C4737" s="19" t="s">
        <v>6744</v>
      </c>
      <c r="D4737" s="19" t="s">
        <v>6745</v>
      </c>
      <c r="E4737" s="20" t="s">
        <v>21</v>
      </c>
      <c r="F4737" s="19" t="s">
        <v>21</v>
      </c>
      <c r="G4737" s="180">
        <v>96524</v>
      </c>
      <c r="H4737" s="21" t="s">
        <v>6754</v>
      </c>
      <c r="I4737" s="19" t="s">
        <v>15679</v>
      </c>
      <c r="J4737" s="19" t="s">
        <v>9283</v>
      </c>
      <c r="K4737" s="20" t="s">
        <v>14932</v>
      </c>
      <c r="L4737" s="19" t="s">
        <v>25</v>
      </c>
    </row>
    <row r="4738" spans="1:12" x14ac:dyDescent="0.25">
      <c r="A4738" s="19" t="s">
        <v>6742</v>
      </c>
      <c r="B4738" s="19" t="s">
        <v>6743</v>
      </c>
      <c r="C4738" s="19" t="s">
        <v>6744</v>
      </c>
      <c r="D4738" s="19" t="s">
        <v>6745</v>
      </c>
      <c r="E4738" s="20" t="s">
        <v>21</v>
      </c>
      <c r="F4738" s="19" t="s">
        <v>21</v>
      </c>
      <c r="G4738" s="180">
        <v>96525</v>
      </c>
      <c r="H4738" s="21" t="s">
        <v>6755</v>
      </c>
      <c r="I4738" s="19" t="s">
        <v>15679</v>
      </c>
      <c r="J4738" s="19" t="s">
        <v>9283</v>
      </c>
      <c r="K4738" s="20" t="s">
        <v>1936</v>
      </c>
      <c r="L4738" s="19" t="s">
        <v>25</v>
      </c>
    </row>
    <row r="4739" spans="1:12" x14ac:dyDescent="0.25">
      <c r="A4739" s="19" t="s">
        <v>6742</v>
      </c>
      <c r="B4739" s="19" t="s">
        <v>6743</v>
      </c>
      <c r="C4739" s="19" t="s">
        <v>6744</v>
      </c>
      <c r="D4739" s="19" t="s">
        <v>6745</v>
      </c>
      <c r="E4739" s="20" t="s">
        <v>21</v>
      </c>
      <c r="F4739" s="19" t="s">
        <v>21</v>
      </c>
      <c r="G4739" s="180">
        <v>96526</v>
      </c>
      <c r="H4739" s="21" t="s">
        <v>6757</v>
      </c>
      <c r="I4739" s="19" t="s">
        <v>15679</v>
      </c>
      <c r="J4739" s="19" t="s">
        <v>444</v>
      </c>
      <c r="K4739" s="20" t="s">
        <v>14933</v>
      </c>
      <c r="L4739" s="19" t="s">
        <v>25</v>
      </c>
    </row>
    <row r="4740" spans="1:12" x14ac:dyDescent="0.25">
      <c r="A4740" s="19" t="s">
        <v>6742</v>
      </c>
      <c r="B4740" s="19" t="s">
        <v>6743</v>
      </c>
      <c r="C4740" s="19" t="s">
        <v>6744</v>
      </c>
      <c r="D4740" s="19" t="s">
        <v>6745</v>
      </c>
      <c r="E4740" s="20" t="s">
        <v>21</v>
      </c>
      <c r="F4740" s="19" t="s">
        <v>21</v>
      </c>
      <c r="G4740" s="180">
        <v>96527</v>
      </c>
      <c r="H4740" s="21" t="s">
        <v>6758</v>
      </c>
      <c r="I4740" s="19" t="s">
        <v>15679</v>
      </c>
      <c r="J4740" s="19" t="s">
        <v>444</v>
      </c>
      <c r="K4740" s="20" t="s">
        <v>14396</v>
      </c>
      <c r="L4740" s="19" t="s">
        <v>25</v>
      </c>
    </row>
    <row r="4741" spans="1:12" x14ac:dyDescent="0.25">
      <c r="A4741" s="19" t="s">
        <v>6742</v>
      </c>
      <c r="B4741" s="19" t="s">
        <v>6743</v>
      </c>
      <c r="C4741" s="19" t="s">
        <v>6744</v>
      </c>
      <c r="D4741" s="19" t="s">
        <v>6745</v>
      </c>
      <c r="E4741" s="20" t="s">
        <v>21</v>
      </c>
      <c r="F4741" s="19" t="s">
        <v>21</v>
      </c>
      <c r="G4741" s="180">
        <v>96528</v>
      </c>
      <c r="H4741" s="21" t="s">
        <v>6759</v>
      </c>
      <c r="I4741" s="19" t="s">
        <v>15719</v>
      </c>
      <c r="J4741" s="19" t="s">
        <v>23</v>
      </c>
      <c r="K4741" s="20" t="s">
        <v>14934</v>
      </c>
      <c r="L4741" s="19" t="s">
        <v>25</v>
      </c>
    </row>
    <row r="4742" spans="1:12" x14ac:dyDescent="0.25">
      <c r="A4742" s="19" t="s">
        <v>6742</v>
      </c>
      <c r="B4742" s="19" t="s">
        <v>6743</v>
      </c>
      <c r="C4742" s="19" t="s">
        <v>6744</v>
      </c>
      <c r="D4742" s="19" t="s">
        <v>6745</v>
      </c>
      <c r="E4742" s="20" t="s">
        <v>21</v>
      </c>
      <c r="F4742" s="19" t="s">
        <v>21</v>
      </c>
      <c r="G4742" s="180">
        <v>101114</v>
      </c>
      <c r="H4742" s="21" t="s">
        <v>20894</v>
      </c>
      <c r="I4742" s="19" t="s">
        <v>15679</v>
      </c>
      <c r="J4742" s="19" t="s">
        <v>9283</v>
      </c>
      <c r="K4742" s="20" t="s">
        <v>10994</v>
      </c>
      <c r="L4742" s="19" t="s">
        <v>25</v>
      </c>
    </row>
    <row r="4743" spans="1:12" x14ac:dyDescent="0.25">
      <c r="A4743" s="19" t="s">
        <v>6742</v>
      </c>
      <c r="B4743" s="19" t="s">
        <v>6743</v>
      </c>
      <c r="C4743" s="19" t="s">
        <v>6744</v>
      </c>
      <c r="D4743" s="19" t="s">
        <v>6745</v>
      </c>
      <c r="E4743" s="20" t="s">
        <v>21</v>
      </c>
      <c r="F4743" s="19" t="s">
        <v>21</v>
      </c>
      <c r="G4743" s="180">
        <v>101115</v>
      </c>
      <c r="H4743" s="21" t="s">
        <v>20895</v>
      </c>
      <c r="I4743" s="19" t="s">
        <v>15679</v>
      </c>
      <c r="J4743" s="19" t="s">
        <v>9283</v>
      </c>
      <c r="K4743" s="20" t="s">
        <v>1057</v>
      </c>
      <c r="L4743" s="19" t="s">
        <v>25</v>
      </c>
    </row>
    <row r="4744" spans="1:12" x14ac:dyDescent="0.25">
      <c r="A4744" s="19" t="s">
        <v>6742</v>
      </c>
      <c r="B4744" s="19" t="s">
        <v>6743</v>
      </c>
      <c r="C4744" s="19" t="s">
        <v>6744</v>
      </c>
      <c r="D4744" s="19" t="s">
        <v>6745</v>
      </c>
      <c r="E4744" s="20" t="s">
        <v>21</v>
      </c>
      <c r="F4744" s="19" t="s">
        <v>21</v>
      </c>
      <c r="G4744" s="180">
        <v>101116</v>
      </c>
      <c r="H4744" s="21" t="s">
        <v>20896</v>
      </c>
      <c r="I4744" s="19" t="s">
        <v>15679</v>
      </c>
      <c r="J4744" s="19" t="s">
        <v>9283</v>
      </c>
      <c r="K4744" s="20" t="s">
        <v>8549</v>
      </c>
      <c r="L4744" s="19" t="s">
        <v>25</v>
      </c>
    </row>
    <row r="4745" spans="1:12" x14ac:dyDescent="0.25">
      <c r="A4745" s="19" t="s">
        <v>6742</v>
      </c>
      <c r="B4745" s="19" t="s">
        <v>6743</v>
      </c>
      <c r="C4745" s="19" t="s">
        <v>6744</v>
      </c>
      <c r="D4745" s="19" t="s">
        <v>6745</v>
      </c>
      <c r="E4745" s="20" t="s">
        <v>21</v>
      </c>
      <c r="F4745" s="19" t="s">
        <v>21</v>
      </c>
      <c r="G4745" s="180">
        <v>101117</v>
      </c>
      <c r="H4745" s="21" t="s">
        <v>20897</v>
      </c>
      <c r="I4745" s="19" t="s">
        <v>15679</v>
      </c>
      <c r="J4745" s="19" t="s">
        <v>9283</v>
      </c>
      <c r="K4745" s="20" t="s">
        <v>8335</v>
      </c>
      <c r="L4745" s="19" t="s">
        <v>25</v>
      </c>
    </row>
    <row r="4746" spans="1:12" x14ac:dyDescent="0.25">
      <c r="A4746" s="19" t="s">
        <v>6742</v>
      </c>
      <c r="B4746" s="19" t="s">
        <v>6743</v>
      </c>
      <c r="C4746" s="19" t="s">
        <v>6744</v>
      </c>
      <c r="D4746" s="19" t="s">
        <v>6745</v>
      </c>
      <c r="E4746" s="20" t="s">
        <v>21</v>
      </c>
      <c r="F4746" s="19" t="s">
        <v>21</v>
      </c>
      <c r="G4746" s="180">
        <v>101118</v>
      </c>
      <c r="H4746" s="21" t="s">
        <v>20898</v>
      </c>
      <c r="I4746" s="19" t="s">
        <v>15679</v>
      </c>
      <c r="J4746" s="19" t="s">
        <v>9283</v>
      </c>
      <c r="K4746" s="20" t="s">
        <v>255</v>
      </c>
      <c r="L4746" s="19" t="s">
        <v>25</v>
      </c>
    </row>
    <row r="4747" spans="1:12" x14ac:dyDescent="0.25">
      <c r="A4747" s="19" t="s">
        <v>6742</v>
      </c>
      <c r="B4747" s="19" t="s">
        <v>6743</v>
      </c>
      <c r="C4747" s="19" t="s">
        <v>6744</v>
      </c>
      <c r="D4747" s="19" t="s">
        <v>6745</v>
      </c>
      <c r="E4747" s="20" t="s">
        <v>21</v>
      </c>
      <c r="F4747" s="19" t="s">
        <v>21</v>
      </c>
      <c r="G4747" s="180">
        <v>101119</v>
      </c>
      <c r="H4747" s="21" t="s">
        <v>20899</v>
      </c>
      <c r="I4747" s="19" t="s">
        <v>15679</v>
      </c>
      <c r="J4747" s="19" t="s">
        <v>9283</v>
      </c>
      <c r="K4747" s="20" t="s">
        <v>6950</v>
      </c>
      <c r="L4747" s="19" t="s">
        <v>25</v>
      </c>
    </row>
    <row r="4748" spans="1:12" x14ac:dyDescent="0.25">
      <c r="A4748" s="19" t="s">
        <v>6742</v>
      </c>
      <c r="B4748" s="19" t="s">
        <v>6743</v>
      </c>
      <c r="C4748" s="19" t="s">
        <v>6744</v>
      </c>
      <c r="D4748" s="19" t="s">
        <v>6745</v>
      </c>
      <c r="E4748" s="20" t="s">
        <v>21</v>
      </c>
      <c r="F4748" s="19" t="s">
        <v>21</v>
      </c>
      <c r="G4748" s="180">
        <v>101120</v>
      </c>
      <c r="H4748" s="21" t="s">
        <v>20900</v>
      </c>
      <c r="I4748" s="19" t="s">
        <v>15679</v>
      </c>
      <c r="J4748" s="19" t="s">
        <v>9283</v>
      </c>
      <c r="K4748" s="20" t="s">
        <v>1388</v>
      </c>
      <c r="L4748" s="19" t="s">
        <v>25</v>
      </c>
    </row>
    <row r="4749" spans="1:12" x14ac:dyDescent="0.25">
      <c r="A4749" s="19" t="s">
        <v>6742</v>
      </c>
      <c r="B4749" s="19" t="s">
        <v>6743</v>
      </c>
      <c r="C4749" s="19" t="s">
        <v>6744</v>
      </c>
      <c r="D4749" s="19" t="s">
        <v>6745</v>
      </c>
      <c r="E4749" s="20" t="s">
        <v>21</v>
      </c>
      <c r="F4749" s="19" t="s">
        <v>21</v>
      </c>
      <c r="G4749" s="180">
        <v>101121</v>
      </c>
      <c r="H4749" s="21" t="s">
        <v>20901</v>
      </c>
      <c r="I4749" s="19" t="s">
        <v>15679</v>
      </c>
      <c r="J4749" s="19" t="s">
        <v>9283</v>
      </c>
      <c r="K4749" s="20" t="s">
        <v>1617</v>
      </c>
      <c r="L4749" s="19" t="s">
        <v>25</v>
      </c>
    </row>
    <row r="4750" spans="1:12" x14ac:dyDescent="0.25">
      <c r="A4750" s="19" t="s">
        <v>6742</v>
      </c>
      <c r="B4750" s="19" t="s">
        <v>6743</v>
      </c>
      <c r="C4750" s="19" t="s">
        <v>6744</v>
      </c>
      <c r="D4750" s="19" t="s">
        <v>6745</v>
      </c>
      <c r="E4750" s="20" t="s">
        <v>21</v>
      </c>
      <c r="F4750" s="19" t="s">
        <v>21</v>
      </c>
      <c r="G4750" s="180">
        <v>101122</v>
      </c>
      <c r="H4750" s="21" t="s">
        <v>20902</v>
      </c>
      <c r="I4750" s="19" t="s">
        <v>15679</v>
      </c>
      <c r="J4750" s="19" t="s">
        <v>9283</v>
      </c>
      <c r="K4750" s="20" t="s">
        <v>1080</v>
      </c>
      <c r="L4750" s="19" t="s">
        <v>25</v>
      </c>
    </row>
    <row r="4751" spans="1:12" x14ac:dyDescent="0.25">
      <c r="A4751" s="19" t="s">
        <v>6742</v>
      </c>
      <c r="B4751" s="19" t="s">
        <v>6743</v>
      </c>
      <c r="C4751" s="19" t="s">
        <v>6744</v>
      </c>
      <c r="D4751" s="19" t="s">
        <v>6745</v>
      </c>
      <c r="E4751" s="20" t="s">
        <v>21</v>
      </c>
      <c r="F4751" s="19" t="s">
        <v>21</v>
      </c>
      <c r="G4751" s="180">
        <v>101123</v>
      </c>
      <c r="H4751" s="21" t="s">
        <v>20903</v>
      </c>
      <c r="I4751" s="19" t="s">
        <v>15679</v>
      </c>
      <c r="J4751" s="19" t="s">
        <v>9283</v>
      </c>
      <c r="K4751" s="20" t="s">
        <v>4838</v>
      </c>
      <c r="L4751" s="19" t="s">
        <v>25</v>
      </c>
    </row>
    <row r="4752" spans="1:12" x14ac:dyDescent="0.25">
      <c r="A4752" s="19" t="s">
        <v>6742</v>
      </c>
      <c r="B4752" s="19" t="s">
        <v>6743</v>
      </c>
      <c r="C4752" s="19" t="s">
        <v>6744</v>
      </c>
      <c r="D4752" s="19" t="s">
        <v>6745</v>
      </c>
      <c r="E4752" s="20" t="s">
        <v>21</v>
      </c>
      <c r="F4752" s="19" t="s">
        <v>21</v>
      </c>
      <c r="G4752" s="180">
        <v>101124</v>
      </c>
      <c r="H4752" s="21" t="s">
        <v>20904</v>
      </c>
      <c r="I4752" s="19" t="s">
        <v>15679</v>
      </c>
      <c r="J4752" s="19" t="s">
        <v>9283</v>
      </c>
      <c r="K4752" s="20" t="s">
        <v>3044</v>
      </c>
      <c r="L4752" s="19" t="s">
        <v>25</v>
      </c>
    </row>
    <row r="4753" spans="1:12" x14ac:dyDescent="0.25">
      <c r="A4753" s="19" t="s">
        <v>6742</v>
      </c>
      <c r="B4753" s="19" t="s">
        <v>6743</v>
      </c>
      <c r="C4753" s="19" t="s">
        <v>6744</v>
      </c>
      <c r="D4753" s="19" t="s">
        <v>6745</v>
      </c>
      <c r="E4753" s="20" t="s">
        <v>21</v>
      </c>
      <c r="F4753" s="19" t="s">
        <v>21</v>
      </c>
      <c r="G4753" s="180">
        <v>101125</v>
      </c>
      <c r="H4753" s="21" t="s">
        <v>20905</v>
      </c>
      <c r="I4753" s="19" t="s">
        <v>15679</v>
      </c>
      <c r="J4753" s="19" t="s">
        <v>9283</v>
      </c>
      <c r="K4753" s="20" t="s">
        <v>3193</v>
      </c>
      <c r="L4753" s="19" t="s">
        <v>25</v>
      </c>
    </row>
    <row r="4754" spans="1:12" x14ac:dyDescent="0.25">
      <c r="A4754" s="19" t="s">
        <v>6742</v>
      </c>
      <c r="B4754" s="19" t="s">
        <v>6743</v>
      </c>
      <c r="C4754" s="19" t="s">
        <v>6744</v>
      </c>
      <c r="D4754" s="19" t="s">
        <v>6745</v>
      </c>
      <c r="E4754" s="20" t="s">
        <v>21</v>
      </c>
      <c r="F4754" s="19" t="s">
        <v>21</v>
      </c>
      <c r="G4754" s="180">
        <v>101126</v>
      </c>
      <c r="H4754" s="21" t="s">
        <v>20906</v>
      </c>
      <c r="I4754" s="19" t="s">
        <v>15679</v>
      </c>
      <c r="J4754" s="19" t="s">
        <v>9283</v>
      </c>
      <c r="K4754" s="20" t="s">
        <v>4959</v>
      </c>
      <c r="L4754" s="19" t="s">
        <v>25</v>
      </c>
    </row>
    <row r="4755" spans="1:12" x14ac:dyDescent="0.25">
      <c r="A4755" s="19" t="s">
        <v>6742</v>
      </c>
      <c r="B4755" s="19" t="s">
        <v>6743</v>
      </c>
      <c r="C4755" s="19" t="s">
        <v>6744</v>
      </c>
      <c r="D4755" s="19" t="s">
        <v>6745</v>
      </c>
      <c r="E4755" s="20" t="s">
        <v>21</v>
      </c>
      <c r="F4755" s="19" t="s">
        <v>21</v>
      </c>
      <c r="G4755" s="180">
        <v>101127</v>
      </c>
      <c r="H4755" s="21" t="s">
        <v>20907</v>
      </c>
      <c r="I4755" s="19" t="s">
        <v>15679</v>
      </c>
      <c r="J4755" s="19" t="s">
        <v>9283</v>
      </c>
      <c r="K4755" s="20" t="s">
        <v>3116</v>
      </c>
      <c r="L4755" s="19" t="s">
        <v>25</v>
      </c>
    </row>
    <row r="4756" spans="1:12" x14ac:dyDescent="0.25">
      <c r="A4756" s="19" t="s">
        <v>6742</v>
      </c>
      <c r="B4756" s="19" t="s">
        <v>6743</v>
      </c>
      <c r="C4756" s="19" t="s">
        <v>6744</v>
      </c>
      <c r="D4756" s="19" t="s">
        <v>6745</v>
      </c>
      <c r="E4756" s="20" t="s">
        <v>21</v>
      </c>
      <c r="F4756" s="19" t="s">
        <v>21</v>
      </c>
      <c r="G4756" s="180">
        <v>101128</v>
      </c>
      <c r="H4756" s="21" t="s">
        <v>20908</v>
      </c>
      <c r="I4756" s="19" t="s">
        <v>15679</v>
      </c>
      <c r="J4756" s="19" t="s">
        <v>9283</v>
      </c>
      <c r="K4756" s="20" t="s">
        <v>13739</v>
      </c>
      <c r="L4756" s="19" t="s">
        <v>25</v>
      </c>
    </row>
    <row r="4757" spans="1:12" x14ac:dyDescent="0.25">
      <c r="A4757" s="19" t="s">
        <v>6742</v>
      </c>
      <c r="B4757" s="19" t="s">
        <v>6743</v>
      </c>
      <c r="C4757" s="19" t="s">
        <v>6744</v>
      </c>
      <c r="D4757" s="19" t="s">
        <v>6745</v>
      </c>
      <c r="E4757" s="20" t="s">
        <v>21</v>
      </c>
      <c r="F4757" s="19" t="s">
        <v>21</v>
      </c>
      <c r="G4757" s="180">
        <v>101129</v>
      </c>
      <c r="H4757" s="21" t="s">
        <v>20909</v>
      </c>
      <c r="I4757" s="19" t="s">
        <v>15679</v>
      </c>
      <c r="J4757" s="19" t="s">
        <v>9283</v>
      </c>
      <c r="K4757" s="20" t="s">
        <v>11284</v>
      </c>
      <c r="L4757" s="19" t="s">
        <v>25</v>
      </c>
    </row>
    <row r="4758" spans="1:12" x14ac:dyDescent="0.25">
      <c r="A4758" s="19" t="s">
        <v>6742</v>
      </c>
      <c r="B4758" s="19" t="s">
        <v>6743</v>
      </c>
      <c r="C4758" s="19" t="s">
        <v>6744</v>
      </c>
      <c r="D4758" s="19" t="s">
        <v>6745</v>
      </c>
      <c r="E4758" s="20" t="s">
        <v>21</v>
      </c>
      <c r="F4758" s="19" t="s">
        <v>21</v>
      </c>
      <c r="G4758" s="180">
        <v>101130</v>
      </c>
      <c r="H4758" s="21" t="s">
        <v>20910</v>
      </c>
      <c r="I4758" s="19" t="s">
        <v>15679</v>
      </c>
      <c r="J4758" s="19" t="s">
        <v>9283</v>
      </c>
      <c r="K4758" s="20" t="s">
        <v>504</v>
      </c>
      <c r="L4758" s="19" t="s">
        <v>25</v>
      </c>
    </row>
    <row r="4759" spans="1:12" x14ac:dyDescent="0.25">
      <c r="A4759" s="19" t="s">
        <v>6742</v>
      </c>
      <c r="B4759" s="19" t="s">
        <v>6743</v>
      </c>
      <c r="C4759" s="19" t="s">
        <v>6744</v>
      </c>
      <c r="D4759" s="19" t="s">
        <v>6745</v>
      </c>
      <c r="E4759" s="20" t="s">
        <v>21</v>
      </c>
      <c r="F4759" s="19" t="s">
        <v>21</v>
      </c>
      <c r="G4759" s="180">
        <v>101131</v>
      </c>
      <c r="H4759" s="21" t="s">
        <v>20911</v>
      </c>
      <c r="I4759" s="19" t="s">
        <v>15679</v>
      </c>
      <c r="J4759" s="19" t="s">
        <v>9283</v>
      </c>
      <c r="K4759" s="20" t="s">
        <v>64</v>
      </c>
      <c r="L4759" s="19" t="s">
        <v>25</v>
      </c>
    </row>
    <row r="4760" spans="1:12" x14ac:dyDescent="0.25">
      <c r="A4760" s="19" t="s">
        <v>6742</v>
      </c>
      <c r="B4760" s="19" t="s">
        <v>6743</v>
      </c>
      <c r="C4760" s="19" t="s">
        <v>6744</v>
      </c>
      <c r="D4760" s="19" t="s">
        <v>6745</v>
      </c>
      <c r="E4760" s="20" t="s">
        <v>21</v>
      </c>
      <c r="F4760" s="19" t="s">
        <v>21</v>
      </c>
      <c r="G4760" s="180">
        <v>101132</v>
      </c>
      <c r="H4760" s="21" t="s">
        <v>20912</v>
      </c>
      <c r="I4760" s="19" t="s">
        <v>15679</v>
      </c>
      <c r="J4760" s="19" t="s">
        <v>9283</v>
      </c>
      <c r="K4760" s="20" t="s">
        <v>3420</v>
      </c>
      <c r="L4760" s="19" t="s">
        <v>25</v>
      </c>
    </row>
    <row r="4761" spans="1:12" x14ac:dyDescent="0.25">
      <c r="A4761" s="19" t="s">
        <v>6742</v>
      </c>
      <c r="B4761" s="19" t="s">
        <v>6743</v>
      </c>
      <c r="C4761" s="19" t="s">
        <v>6744</v>
      </c>
      <c r="D4761" s="19" t="s">
        <v>6745</v>
      </c>
      <c r="E4761" s="20" t="s">
        <v>21</v>
      </c>
      <c r="F4761" s="19" t="s">
        <v>21</v>
      </c>
      <c r="G4761" s="180">
        <v>101133</v>
      </c>
      <c r="H4761" s="21" t="s">
        <v>20913</v>
      </c>
      <c r="I4761" s="19" t="s">
        <v>15679</v>
      </c>
      <c r="J4761" s="19" t="s">
        <v>9283</v>
      </c>
      <c r="K4761" s="20" t="s">
        <v>11283</v>
      </c>
      <c r="L4761" s="19" t="s">
        <v>25</v>
      </c>
    </row>
    <row r="4762" spans="1:12" x14ac:dyDescent="0.25">
      <c r="A4762" s="19" t="s">
        <v>6742</v>
      </c>
      <c r="B4762" s="19" t="s">
        <v>6743</v>
      </c>
      <c r="C4762" s="19" t="s">
        <v>6744</v>
      </c>
      <c r="D4762" s="19" t="s">
        <v>6745</v>
      </c>
      <c r="E4762" s="20" t="s">
        <v>21</v>
      </c>
      <c r="F4762" s="19" t="s">
        <v>21</v>
      </c>
      <c r="G4762" s="180">
        <v>101134</v>
      </c>
      <c r="H4762" s="21" t="s">
        <v>20914</v>
      </c>
      <c r="I4762" s="19" t="s">
        <v>15679</v>
      </c>
      <c r="J4762" s="19" t="s">
        <v>9283</v>
      </c>
      <c r="K4762" s="20" t="s">
        <v>29</v>
      </c>
      <c r="L4762" s="19" t="s">
        <v>25</v>
      </c>
    </row>
    <row r="4763" spans="1:12" x14ac:dyDescent="0.25">
      <c r="A4763" s="19" t="s">
        <v>6742</v>
      </c>
      <c r="B4763" s="19" t="s">
        <v>6743</v>
      </c>
      <c r="C4763" s="19" t="s">
        <v>6744</v>
      </c>
      <c r="D4763" s="19" t="s">
        <v>6745</v>
      </c>
      <c r="E4763" s="20" t="s">
        <v>21</v>
      </c>
      <c r="F4763" s="19" t="s">
        <v>21</v>
      </c>
      <c r="G4763" s="180">
        <v>101135</v>
      </c>
      <c r="H4763" s="21" t="s">
        <v>20915</v>
      </c>
      <c r="I4763" s="19" t="s">
        <v>15679</v>
      </c>
      <c r="J4763" s="19" t="s">
        <v>9283</v>
      </c>
      <c r="K4763" s="20" t="s">
        <v>1346</v>
      </c>
      <c r="L4763" s="19" t="s">
        <v>25</v>
      </c>
    </row>
    <row r="4764" spans="1:12" x14ac:dyDescent="0.25">
      <c r="A4764" s="19" t="s">
        <v>6742</v>
      </c>
      <c r="B4764" s="19" t="s">
        <v>6743</v>
      </c>
      <c r="C4764" s="19" t="s">
        <v>6744</v>
      </c>
      <c r="D4764" s="19" t="s">
        <v>6745</v>
      </c>
      <c r="E4764" s="20" t="s">
        <v>21</v>
      </c>
      <c r="F4764" s="19" t="s">
        <v>21</v>
      </c>
      <c r="G4764" s="180">
        <v>101136</v>
      </c>
      <c r="H4764" s="21" t="s">
        <v>20916</v>
      </c>
      <c r="I4764" s="19" t="s">
        <v>15679</v>
      </c>
      <c r="J4764" s="19" t="s">
        <v>9283</v>
      </c>
      <c r="K4764" s="20" t="s">
        <v>3544</v>
      </c>
      <c r="L4764" s="19" t="s">
        <v>25</v>
      </c>
    </row>
    <row r="4765" spans="1:12" x14ac:dyDescent="0.25">
      <c r="A4765" s="19" t="s">
        <v>6742</v>
      </c>
      <c r="B4765" s="19" t="s">
        <v>6743</v>
      </c>
      <c r="C4765" s="19" t="s">
        <v>6744</v>
      </c>
      <c r="D4765" s="19" t="s">
        <v>6745</v>
      </c>
      <c r="E4765" s="20" t="s">
        <v>21</v>
      </c>
      <c r="F4765" s="19" t="s">
        <v>21</v>
      </c>
      <c r="G4765" s="180">
        <v>101137</v>
      </c>
      <c r="H4765" s="21" t="s">
        <v>20917</v>
      </c>
      <c r="I4765" s="19" t="s">
        <v>15679</v>
      </c>
      <c r="J4765" s="19" t="s">
        <v>9283</v>
      </c>
      <c r="K4765" s="20" t="s">
        <v>3613</v>
      </c>
      <c r="L4765" s="19" t="s">
        <v>25</v>
      </c>
    </row>
    <row r="4766" spans="1:12" x14ac:dyDescent="0.25">
      <c r="A4766" s="19" t="s">
        <v>6742</v>
      </c>
      <c r="B4766" s="19" t="s">
        <v>6743</v>
      </c>
      <c r="C4766" s="19" t="s">
        <v>6744</v>
      </c>
      <c r="D4766" s="19" t="s">
        <v>6745</v>
      </c>
      <c r="E4766" s="20" t="s">
        <v>21</v>
      </c>
      <c r="F4766" s="19" t="s">
        <v>21</v>
      </c>
      <c r="G4766" s="180">
        <v>101138</v>
      </c>
      <c r="H4766" s="21" t="s">
        <v>20918</v>
      </c>
      <c r="I4766" s="19" t="s">
        <v>15679</v>
      </c>
      <c r="J4766" s="19" t="s">
        <v>9283</v>
      </c>
      <c r="K4766" s="20" t="s">
        <v>9817</v>
      </c>
      <c r="L4766" s="19" t="s">
        <v>25</v>
      </c>
    </row>
    <row r="4767" spans="1:12" ht="27" x14ac:dyDescent="0.25">
      <c r="A4767" s="19" t="s">
        <v>6742</v>
      </c>
      <c r="B4767" s="19" t="s">
        <v>6743</v>
      </c>
      <c r="C4767" s="19" t="s">
        <v>6744</v>
      </c>
      <c r="D4767" s="19" t="s">
        <v>6745</v>
      </c>
      <c r="E4767" s="20" t="s">
        <v>21</v>
      </c>
      <c r="F4767" s="19" t="s">
        <v>21</v>
      </c>
      <c r="G4767" s="180">
        <v>101139</v>
      </c>
      <c r="H4767" s="21" t="s">
        <v>20919</v>
      </c>
      <c r="I4767" s="19" t="s">
        <v>15679</v>
      </c>
      <c r="J4767" s="19" t="s">
        <v>9283</v>
      </c>
      <c r="K4767" s="20" t="s">
        <v>6673</v>
      </c>
      <c r="L4767" s="19" t="s">
        <v>25</v>
      </c>
    </row>
    <row r="4768" spans="1:12" ht="27" x14ac:dyDescent="0.25">
      <c r="A4768" s="19" t="s">
        <v>6742</v>
      </c>
      <c r="B4768" s="19" t="s">
        <v>6743</v>
      </c>
      <c r="C4768" s="19" t="s">
        <v>6744</v>
      </c>
      <c r="D4768" s="19" t="s">
        <v>6745</v>
      </c>
      <c r="E4768" s="20" t="s">
        <v>21</v>
      </c>
      <c r="F4768" s="19" t="s">
        <v>21</v>
      </c>
      <c r="G4768" s="180">
        <v>101140</v>
      </c>
      <c r="H4768" s="21" t="s">
        <v>20920</v>
      </c>
      <c r="I4768" s="19" t="s">
        <v>15679</v>
      </c>
      <c r="J4768" s="19" t="s">
        <v>9283</v>
      </c>
      <c r="K4768" s="20" t="s">
        <v>4904</v>
      </c>
      <c r="L4768" s="19" t="s">
        <v>25</v>
      </c>
    </row>
    <row r="4769" spans="1:12" ht="27" x14ac:dyDescent="0.25">
      <c r="A4769" s="19" t="s">
        <v>6742</v>
      </c>
      <c r="B4769" s="19" t="s">
        <v>6743</v>
      </c>
      <c r="C4769" s="19" t="s">
        <v>6744</v>
      </c>
      <c r="D4769" s="19" t="s">
        <v>6745</v>
      </c>
      <c r="E4769" s="20" t="s">
        <v>21</v>
      </c>
      <c r="F4769" s="19" t="s">
        <v>21</v>
      </c>
      <c r="G4769" s="180">
        <v>101141</v>
      </c>
      <c r="H4769" s="21" t="s">
        <v>20921</v>
      </c>
      <c r="I4769" s="19" t="s">
        <v>15679</v>
      </c>
      <c r="J4769" s="19" t="s">
        <v>9283</v>
      </c>
      <c r="K4769" s="20" t="s">
        <v>11933</v>
      </c>
      <c r="L4769" s="19" t="s">
        <v>25</v>
      </c>
    </row>
    <row r="4770" spans="1:12" ht="27" x14ac:dyDescent="0.25">
      <c r="A4770" s="19" t="s">
        <v>6742</v>
      </c>
      <c r="B4770" s="19" t="s">
        <v>6743</v>
      </c>
      <c r="C4770" s="19" t="s">
        <v>6744</v>
      </c>
      <c r="D4770" s="19" t="s">
        <v>6745</v>
      </c>
      <c r="E4770" s="20" t="s">
        <v>21</v>
      </c>
      <c r="F4770" s="19" t="s">
        <v>21</v>
      </c>
      <c r="G4770" s="180">
        <v>101142</v>
      </c>
      <c r="H4770" s="21" t="s">
        <v>20922</v>
      </c>
      <c r="I4770" s="19" t="s">
        <v>15679</v>
      </c>
      <c r="J4770" s="19" t="s">
        <v>9283</v>
      </c>
      <c r="K4770" s="20" t="s">
        <v>6635</v>
      </c>
      <c r="L4770" s="19" t="s">
        <v>25</v>
      </c>
    </row>
    <row r="4771" spans="1:12" ht="27" x14ac:dyDescent="0.25">
      <c r="A4771" s="19" t="s">
        <v>6742</v>
      </c>
      <c r="B4771" s="19" t="s">
        <v>6743</v>
      </c>
      <c r="C4771" s="19" t="s">
        <v>6744</v>
      </c>
      <c r="D4771" s="19" t="s">
        <v>6745</v>
      </c>
      <c r="E4771" s="20" t="s">
        <v>21</v>
      </c>
      <c r="F4771" s="19" t="s">
        <v>21</v>
      </c>
      <c r="G4771" s="180">
        <v>101143</v>
      </c>
      <c r="H4771" s="21" t="s">
        <v>20923</v>
      </c>
      <c r="I4771" s="19" t="s">
        <v>15679</v>
      </c>
      <c r="J4771" s="19" t="s">
        <v>9283</v>
      </c>
      <c r="K4771" s="20" t="s">
        <v>10453</v>
      </c>
      <c r="L4771" s="19" t="s">
        <v>25</v>
      </c>
    </row>
    <row r="4772" spans="1:12" x14ac:dyDescent="0.25">
      <c r="A4772" s="19" t="s">
        <v>6742</v>
      </c>
      <c r="B4772" s="19" t="s">
        <v>6743</v>
      </c>
      <c r="C4772" s="19" t="s">
        <v>6744</v>
      </c>
      <c r="D4772" s="19" t="s">
        <v>6745</v>
      </c>
      <c r="E4772" s="20" t="s">
        <v>21</v>
      </c>
      <c r="F4772" s="19" t="s">
        <v>21</v>
      </c>
      <c r="G4772" s="180">
        <v>101144</v>
      </c>
      <c r="H4772" s="21" t="s">
        <v>20924</v>
      </c>
      <c r="I4772" s="19" t="s">
        <v>15679</v>
      </c>
      <c r="J4772" s="19" t="s">
        <v>9283</v>
      </c>
      <c r="K4772" s="20" t="s">
        <v>1449</v>
      </c>
      <c r="L4772" s="19" t="s">
        <v>25</v>
      </c>
    </row>
    <row r="4773" spans="1:12" x14ac:dyDescent="0.25">
      <c r="A4773" s="19" t="s">
        <v>6742</v>
      </c>
      <c r="B4773" s="19" t="s">
        <v>6743</v>
      </c>
      <c r="C4773" s="19" t="s">
        <v>6744</v>
      </c>
      <c r="D4773" s="19" t="s">
        <v>6745</v>
      </c>
      <c r="E4773" s="20" t="s">
        <v>21</v>
      </c>
      <c r="F4773" s="19" t="s">
        <v>21</v>
      </c>
      <c r="G4773" s="180">
        <v>101145</v>
      </c>
      <c r="H4773" s="21" t="s">
        <v>20925</v>
      </c>
      <c r="I4773" s="19" t="s">
        <v>15679</v>
      </c>
      <c r="J4773" s="19" t="s">
        <v>9283</v>
      </c>
      <c r="K4773" s="20" t="s">
        <v>9254</v>
      </c>
      <c r="L4773" s="19" t="s">
        <v>25</v>
      </c>
    </row>
    <row r="4774" spans="1:12" x14ac:dyDescent="0.25">
      <c r="A4774" s="19" t="s">
        <v>6742</v>
      </c>
      <c r="B4774" s="19" t="s">
        <v>6743</v>
      </c>
      <c r="C4774" s="19" t="s">
        <v>6744</v>
      </c>
      <c r="D4774" s="19" t="s">
        <v>6745</v>
      </c>
      <c r="E4774" s="20" t="s">
        <v>21</v>
      </c>
      <c r="F4774" s="19" t="s">
        <v>21</v>
      </c>
      <c r="G4774" s="180">
        <v>101146</v>
      </c>
      <c r="H4774" s="21" t="s">
        <v>20926</v>
      </c>
      <c r="I4774" s="19" t="s">
        <v>15679</v>
      </c>
      <c r="J4774" s="19" t="s">
        <v>9283</v>
      </c>
      <c r="K4774" s="20" t="s">
        <v>8461</v>
      </c>
      <c r="L4774" s="19" t="s">
        <v>25</v>
      </c>
    </row>
    <row r="4775" spans="1:12" x14ac:dyDescent="0.25">
      <c r="A4775" s="19" t="s">
        <v>6742</v>
      </c>
      <c r="B4775" s="19" t="s">
        <v>6743</v>
      </c>
      <c r="C4775" s="19" t="s">
        <v>6744</v>
      </c>
      <c r="D4775" s="19" t="s">
        <v>6745</v>
      </c>
      <c r="E4775" s="20" t="s">
        <v>21</v>
      </c>
      <c r="F4775" s="19" t="s">
        <v>21</v>
      </c>
      <c r="G4775" s="180">
        <v>101147</v>
      </c>
      <c r="H4775" s="21" t="s">
        <v>20927</v>
      </c>
      <c r="I4775" s="19" t="s">
        <v>15679</v>
      </c>
      <c r="J4775" s="19" t="s">
        <v>9283</v>
      </c>
      <c r="K4775" s="20" t="s">
        <v>3042</v>
      </c>
      <c r="L4775" s="19" t="s">
        <v>25</v>
      </c>
    </row>
    <row r="4776" spans="1:12" x14ac:dyDescent="0.25">
      <c r="A4776" s="19" t="s">
        <v>6742</v>
      </c>
      <c r="B4776" s="19" t="s">
        <v>6743</v>
      </c>
      <c r="C4776" s="19" t="s">
        <v>6744</v>
      </c>
      <c r="D4776" s="19" t="s">
        <v>6745</v>
      </c>
      <c r="E4776" s="20" t="s">
        <v>21</v>
      </c>
      <c r="F4776" s="19" t="s">
        <v>21</v>
      </c>
      <c r="G4776" s="180">
        <v>101148</v>
      </c>
      <c r="H4776" s="21" t="s">
        <v>20928</v>
      </c>
      <c r="I4776" s="19" t="s">
        <v>15679</v>
      </c>
      <c r="J4776" s="19" t="s">
        <v>9283</v>
      </c>
      <c r="K4776" s="20" t="s">
        <v>3044</v>
      </c>
      <c r="L4776" s="19" t="s">
        <v>25</v>
      </c>
    </row>
    <row r="4777" spans="1:12" ht="27" x14ac:dyDescent="0.25">
      <c r="A4777" s="19" t="s">
        <v>6742</v>
      </c>
      <c r="B4777" s="19" t="s">
        <v>6743</v>
      </c>
      <c r="C4777" s="19" t="s">
        <v>6744</v>
      </c>
      <c r="D4777" s="19" t="s">
        <v>6745</v>
      </c>
      <c r="E4777" s="20" t="s">
        <v>21</v>
      </c>
      <c r="F4777" s="19" t="s">
        <v>21</v>
      </c>
      <c r="G4777" s="180">
        <v>101149</v>
      </c>
      <c r="H4777" s="21" t="s">
        <v>20929</v>
      </c>
      <c r="I4777" s="19" t="s">
        <v>15679</v>
      </c>
      <c r="J4777" s="19" t="s">
        <v>9283</v>
      </c>
      <c r="K4777" s="20" t="s">
        <v>276</v>
      </c>
      <c r="L4777" s="19" t="s">
        <v>25</v>
      </c>
    </row>
    <row r="4778" spans="1:12" ht="27" x14ac:dyDescent="0.25">
      <c r="A4778" s="19" t="s">
        <v>6742</v>
      </c>
      <c r="B4778" s="19" t="s">
        <v>6743</v>
      </c>
      <c r="C4778" s="19" t="s">
        <v>6744</v>
      </c>
      <c r="D4778" s="19" t="s">
        <v>6745</v>
      </c>
      <c r="E4778" s="20" t="s">
        <v>21</v>
      </c>
      <c r="F4778" s="19" t="s">
        <v>21</v>
      </c>
      <c r="G4778" s="180">
        <v>101150</v>
      </c>
      <c r="H4778" s="21" t="s">
        <v>20930</v>
      </c>
      <c r="I4778" s="19" t="s">
        <v>15679</v>
      </c>
      <c r="J4778" s="19" t="s">
        <v>9283</v>
      </c>
      <c r="K4778" s="20" t="s">
        <v>31</v>
      </c>
      <c r="L4778" s="19" t="s">
        <v>25</v>
      </c>
    </row>
    <row r="4779" spans="1:12" ht="27" x14ac:dyDescent="0.25">
      <c r="A4779" s="19" t="s">
        <v>6742</v>
      </c>
      <c r="B4779" s="19" t="s">
        <v>6743</v>
      </c>
      <c r="C4779" s="19" t="s">
        <v>6744</v>
      </c>
      <c r="D4779" s="19" t="s">
        <v>6745</v>
      </c>
      <c r="E4779" s="20" t="s">
        <v>21</v>
      </c>
      <c r="F4779" s="19" t="s">
        <v>21</v>
      </c>
      <c r="G4779" s="180">
        <v>101151</v>
      </c>
      <c r="H4779" s="21" t="s">
        <v>20931</v>
      </c>
      <c r="I4779" s="19" t="s">
        <v>15679</v>
      </c>
      <c r="J4779" s="19" t="s">
        <v>9283</v>
      </c>
      <c r="K4779" s="20" t="s">
        <v>11276</v>
      </c>
      <c r="L4779" s="19" t="s">
        <v>25</v>
      </c>
    </row>
    <row r="4780" spans="1:12" ht="27" x14ac:dyDescent="0.25">
      <c r="A4780" s="19" t="s">
        <v>6742</v>
      </c>
      <c r="B4780" s="19" t="s">
        <v>6743</v>
      </c>
      <c r="C4780" s="19" t="s">
        <v>6744</v>
      </c>
      <c r="D4780" s="19" t="s">
        <v>6745</v>
      </c>
      <c r="E4780" s="20" t="s">
        <v>21</v>
      </c>
      <c r="F4780" s="19" t="s">
        <v>21</v>
      </c>
      <c r="G4780" s="180">
        <v>101152</v>
      </c>
      <c r="H4780" s="21" t="s">
        <v>20932</v>
      </c>
      <c r="I4780" s="19" t="s">
        <v>15679</v>
      </c>
      <c r="J4780" s="19" t="s">
        <v>9283</v>
      </c>
      <c r="K4780" s="20" t="s">
        <v>8680</v>
      </c>
      <c r="L4780" s="19" t="s">
        <v>25</v>
      </c>
    </row>
    <row r="4781" spans="1:12" ht="27" x14ac:dyDescent="0.25">
      <c r="A4781" s="19" t="s">
        <v>6742</v>
      </c>
      <c r="B4781" s="19" t="s">
        <v>6743</v>
      </c>
      <c r="C4781" s="19" t="s">
        <v>6744</v>
      </c>
      <c r="D4781" s="19" t="s">
        <v>6745</v>
      </c>
      <c r="E4781" s="20" t="s">
        <v>21</v>
      </c>
      <c r="F4781" s="19" t="s">
        <v>21</v>
      </c>
      <c r="G4781" s="180">
        <v>101153</v>
      </c>
      <c r="H4781" s="21" t="s">
        <v>20933</v>
      </c>
      <c r="I4781" s="19" t="s">
        <v>15679</v>
      </c>
      <c r="J4781" s="19" t="s">
        <v>9283</v>
      </c>
      <c r="K4781" s="20" t="s">
        <v>1650</v>
      </c>
      <c r="L4781" s="19" t="s">
        <v>25</v>
      </c>
    </row>
    <row r="4782" spans="1:12" ht="27" x14ac:dyDescent="0.25">
      <c r="A4782" s="19" t="s">
        <v>6742</v>
      </c>
      <c r="B4782" s="19" t="s">
        <v>6743</v>
      </c>
      <c r="C4782" s="19" t="s">
        <v>6744</v>
      </c>
      <c r="D4782" s="19" t="s">
        <v>6745</v>
      </c>
      <c r="E4782" s="20" t="s">
        <v>21</v>
      </c>
      <c r="F4782" s="19" t="s">
        <v>21</v>
      </c>
      <c r="G4782" s="180">
        <v>101206</v>
      </c>
      <c r="H4782" s="21" t="s">
        <v>6815</v>
      </c>
      <c r="I4782" s="19" t="s">
        <v>15679</v>
      </c>
      <c r="J4782" s="19" t="s">
        <v>9283</v>
      </c>
      <c r="K4782" s="20" t="s">
        <v>3501</v>
      </c>
      <c r="L4782" s="19" t="s">
        <v>25</v>
      </c>
    </row>
    <row r="4783" spans="1:12" ht="27" x14ac:dyDescent="0.25">
      <c r="A4783" s="19" t="s">
        <v>6742</v>
      </c>
      <c r="B4783" s="19" t="s">
        <v>6743</v>
      </c>
      <c r="C4783" s="19" t="s">
        <v>6744</v>
      </c>
      <c r="D4783" s="19" t="s">
        <v>6745</v>
      </c>
      <c r="E4783" s="20" t="s">
        <v>21</v>
      </c>
      <c r="F4783" s="19" t="s">
        <v>21</v>
      </c>
      <c r="G4783" s="180">
        <v>101207</v>
      </c>
      <c r="H4783" s="21" t="s">
        <v>6816</v>
      </c>
      <c r="I4783" s="19" t="s">
        <v>15679</v>
      </c>
      <c r="J4783" s="19" t="s">
        <v>9283</v>
      </c>
      <c r="K4783" s="20" t="s">
        <v>1647</v>
      </c>
      <c r="L4783" s="19" t="s">
        <v>25</v>
      </c>
    </row>
    <row r="4784" spans="1:12" ht="27" x14ac:dyDescent="0.25">
      <c r="A4784" s="19" t="s">
        <v>6742</v>
      </c>
      <c r="B4784" s="19" t="s">
        <v>6743</v>
      </c>
      <c r="C4784" s="19" t="s">
        <v>6744</v>
      </c>
      <c r="D4784" s="19" t="s">
        <v>6745</v>
      </c>
      <c r="E4784" s="20" t="s">
        <v>21</v>
      </c>
      <c r="F4784" s="19" t="s">
        <v>21</v>
      </c>
      <c r="G4784" s="180">
        <v>101208</v>
      </c>
      <c r="H4784" s="21" t="s">
        <v>6817</v>
      </c>
      <c r="I4784" s="19" t="s">
        <v>15679</v>
      </c>
      <c r="J4784" s="19" t="s">
        <v>9283</v>
      </c>
      <c r="K4784" s="20" t="s">
        <v>10617</v>
      </c>
      <c r="L4784" s="19" t="s">
        <v>25</v>
      </c>
    </row>
    <row r="4785" spans="1:12" ht="27" x14ac:dyDescent="0.25">
      <c r="A4785" s="19" t="s">
        <v>6742</v>
      </c>
      <c r="B4785" s="19" t="s">
        <v>6743</v>
      </c>
      <c r="C4785" s="19" t="s">
        <v>6744</v>
      </c>
      <c r="D4785" s="19" t="s">
        <v>6745</v>
      </c>
      <c r="E4785" s="20" t="s">
        <v>21</v>
      </c>
      <c r="F4785" s="19" t="s">
        <v>21</v>
      </c>
      <c r="G4785" s="180">
        <v>101209</v>
      </c>
      <c r="H4785" s="21" t="s">
        <v>6819</v>
      </c>
      <c r="I4785" s="19" t="s">
        <v>15679</v>
      </c>
      <c r="J4785" s="19" t="s">
        <v>9283</v>
      </c>
      <c r="K4785" s="20" t="s">
        <v>3683</v>
      </c>
      <c r="L4785" s="19" t="s">
        <v>25</v>
      </c>
    </row>
    <row r="4786" spans="1:12" ht="27" x14ac:dyDescent="0.25">
      <c r="A4786" s="19" t="s">
        <v>6742</v>
      </c>
      <c r="B4786" s="19" t="s">
        <v>6743</v>
      </c>
      <c r="C4786" s="19" t="s">
        <v>6744</v>
      </c>
      <c r="D4786" s="19" t="s">
        <v>6745</v>
      </c>
      <c r="E4786" s="20" t="s">
        <v>21</v>
      </c>
      <c r="F4786" s="19" t="s">
        <v>21</v>
      </c>
      <c r="G4786" s="180">
        <v>101210</v>
      </c>
      <c r="H4786" s="21" t="s">
        <v>6820</v>
      </c>
      <c r="I4786" s="19" t="s">
        <v>15679</v>
      </c>
      <c r="J4786" s="19" t="s">
        <v>9283</v>
      </c>
      <c r="K4786" s="20" t="s">
        <v>11262</v>
      </c>
      <c r="L4786" s="19" t="s">
        <v>25</v>
      </c>
    </row>
    <row r="4787" spans="1:12" ht="27" x14ac:dyDescent="0.25">
      <c r="A4787" s="19" t="s">
        <v>6742</v>
      </c>
      <c r="B4787" s="19" t="s">
        <v>6743</v>
      </c>
      <c r="C4787" s="19" t="s">
        <v>6744</v>
      </c>
      <c r="D4787" s="19" t="s">
        <v>6745</v>
      </c>
      <c r="E4787" s="20" t="s">
        <v>21</v>
      </c>
      <c r="F4787" s="19" t="s">
        <v>21</v>
      </c>
      <c r="G4787" s="180">
        <v>101211</v>
      </c>
      <c r="H4787" s="21" t="s">
        <v>6822</v>
      </c>
      <c r="I4787" s="19" t="s">
        <v>15679</v>
      </c>
      <c r="J4787" s="19" t="s">
        <v>9283</v>
      </c>
      <c r="K4787" s="20" t="s">
        <v>13740</v>
      </c>
      <c r="L4787" s="19" t="s">
        <v>25</v>
      </c>
    </row>
    <row r="4788" spans="1:12" ht="27" x14ac:dyDescent="0.25">
      <c r="A4788" s="19" t="s">
        <v>6742</v>
      </c>
      <c r="B4788" s="19" t="s">
        <v>6743</v>
      </c>
      <c r="C4788" s="19" t="s">
        <v>6744</v>
      </c>
      <c r="D4788" s="19" t="s">
        <v>6745</v>
      </c>
      <c r="E4788" s="20" t="s">
        <v>21</v>
      </c>
      <c r="F4788" s="19" t="s">
        <v>21</v>
      </c>
      <c r="G4788" s="180">
        <v>101212</v>
      </c>
      <c r="H4788" s="21" t="s">
        <v>6823</v>
      </c>
      <c r="I4788" s="19" t="s">
        <v>15679</v>
      </c>
      <c r="J4788" s="19" t="s">
        <v>9283</v>
      </c>
      <c r="K4788" s="20" t="s">
        <v>276</v>
      </c>
      <c r="L4788" s="19" t="s">
        <v>25</v>
      </c>
    </row>
    <row r="4789" spans="1:12" ht="27" x14ac:dyDescent="0.25">
      <c r="A4789" s="19" t="s">
        <v>6742</v>
      </c>
      <c r="B4789" s="19" t="s">
        <v>6743</v>
      </c>
      <c r="C4789" s="19" t="s">
        <v>6744</v>
      </c>
      <c r="D4789" s="19" t="s">
        <v>6745</v>
      </c>
      <c r="E4789" s="20" t="s">
        <v>21</v>
      </c>
      <c r="F4789" s="19" t="s">
        <v>21</v>
      </c>
      <c r="G4789" s="180">
        <v>101213</v>
      </c>
      <c r="H4789" s="21" t="s">
        <v>6825</v>
      </c>
      <c r="I4789" s="19" t="s">
        <v>15679</v>
      </c>
      <c r="J4789" s="19" t="s">
        <v>9283</v>
      </c>
      <c r="K4789" s="20" t="s">
        <v>1418</v>
      </c>
      <c r="L4789" s="19" t="s">
        <v>25</v>
      </c>
    </row>
    <row r="4790" spans="1:12" ht="27" x14ac:dyDescent="0.25">
      <c r="A4790" s="19" t="s">
        <v>6742</v>
      </c>
      <c r="B4790" s="19" t="s">
        <v>6743</v>
      </c>
      <c r="C4790" s="19" t="s">
        <v>6744</v>
      </c>
      <c r="D4790" s="19" t="s">
        <v>6745</v>
      </c>
      <c r="E4790" s="20" t="s">
        <v>21</v>
      </c>
      <c r="F4790" s="19" t="s">
        <v>21</v>
      </c>
      <c r="G4790" s="180">
        <v>101214</v>
      </c>
      <c r="H4790" s="21" t="s">
        <v>6827</v>
      </c>
      <c r="I4790" s="19" t="s">
        <v>15679</v>
      </c>
      <c r="J4790" s="19" t="s">
        <v>9283</v>
      </c>
      <c r="K4790" s="20" t="s">
        <v>3723</v>
      </c>
      <c r="L4790" s="19" t="s">
        <v>25</v>
      </c>
    </row>
    <row r="4791" spans="1:12" ht="27" x14ac:dyDescent="0.25">
      <c r="A4791" s="19" t="s">
        <v>6742</v>
      </c>
      <c r="B4791" s="19" t="s">
        <v>6743</v>
      </c>
      <c r="C4791" s="19" t="s">
        <v>6744</v>
      </c>
      <c r="D4791" s="19" t="s">
        <v>6745</v>
      </c>
      <c r="E4791" s="20" t="s">
        <v>21</v>
      </c>
      <c r="F4791" s="19" t="s">
        <v>21</v>
      </c>
      <c r="G4791" s="180">
        <v>101215</v>
      </c>
      <c r="H4791" s="21" t="s">
        <v>6828</v>
      </c>
      <c r="I4791" s="19" t="s">
        <v>15679</v>
      </c>
      <c r="J4791" s="19" t="s">
        <v>9283</v>
      </c>
      <c r="K4791" s="20" t="s">
        <v>13153</v>
      </c>
      <c r="L4791" s="19" t="s">
        <v>25</v>
      </c>
    </row>
    <row r="4792" spans="1:12" ht="27" x14ac:dyDescent="0.25">
      <c r="A4792" s="19" t="s">
        <v>6742</v>
      </c>
      <c r="B4792" s="19" t="s">
        <v>6743</v>
      </c>
      <c r="C4792" s="19" t="s">
        <v>6744</v>
      </c>
      <c r="D4792" s="19" t="s">
        <v>6745</v>
      </c>
      <c r="E4792" s="20" t="s">
        <v>21</v>
      </c>
      <c r="F4792" s="19" t="s">
        <v>21</v>
      </c>
      <c r="G4792" s="180">
        <v>101216</v>
      </c>
      <c r="H4792" s="21" t="s">
        <v>6829</v>
      </c>
      <c r="I4792" s="19" t="s">
        <v>15679</v>
      </c>
      <c r="J4792" s="19" t="s">
        <v>9283</v>
      </c>
      <c r="K4792" s="20" t="s">
        <v>4738</v>
      </c>
      <c r="L4792" s="19" t="s">
        <v>25</v>
      </c>
    </row>
    <row r="4793" spans="1:12" ht="27" x14ac:dyDescent="0.25">
      <c r="A4793" s="19" t="s">
        <v>6742</v>
      </c>
      <c r="B4793" s="19" t="s">
        <v>6743</v>
      </c>
      <c r="C4793" s="19" t="s">
        <v>6744</v>
      </c>
      <c r="D4793" s="19" t="s">
        <v>6745</v>
      </c>
      <c r="E4793" s="20" t="s">
        <v>21</v>
      </c>
      <c r="F4793" s="19" t="s">
        <v>21</v>
      </c>
      <c r="G4793" s="180">
        <v>101217</v>
      </c>
      <c r="H4793" s="21" t="s">
        <v>6830</v>
      </c>
      <c r="I4793" s="19" t="s">
        <v>15679</v>
      </c>
      <c r="J4793" s="19" t="s">
        <v>9283</v>
      </c>
      <c r="K4793" s="20" t="s">
        <v>14889</v>
      </c>
      <c r="L4793" s="19" t="s">
        <v>25</v>
      </c>
    </row>
    <row r="4794" spans="1:12" ht="27" x14ac:dyDescent="0.25">
      <c r="A4794" s="19" t="s">
        <v>6742</v>
      </c>
      <c r="B4794" s="19" t="s">
        <v>6743</v>
      </c>
      <c r="C4794" s="19" t="s">
        <v>6744</v>
      </c>
      <c r="D4794" s="19" t="s">
        <v>6745</v>
      </c>
      <c r="E4794" s="20" t="s">
        <v>21</v>
      </c>
      <c r="F4794" s="19" t="s">
        <v>21</v>
      </c>
      <c r="G4794" s="180">
        <v>101218</v>
      </c>
      <c r="H4794" s="21" t="s">
        <v>6831</v>
      </c>
      <c r="I4794" s="19" t="s">
        <v>15679</v>
      </c>
      <c r="J4794" s="19" t="s">
        <v>9283</v>
      </c>
      <c r="K4794" s="20" t="s">
        <v>10710</v>
      </c>
      <c r="L4794" s="19" t="s">
        <v>25</v>
      </c>
    </row>
    <row r="4795" spans="1:12" ht="27" x14ac:dyDescent="0.25">
      <c r="A4795" s="19" t="s">
        <v>6742</v>
      </c>
      <c r="B4795" s="19" t="s">
        <v>6743</v>
      </c>
      <c r="C4795" s="19" t="s">
        <v>6744</v>
      </c>
      <c r="D4795" s="19" t="s">
        <v>6745</v>
      </c>
      <c r="E4795" s="20" t="s">
        <v>21</v>
      </c>
      <c r="F4795" s="19" t="s">
        <v>21</v>
      </c>
      <c r="G4795" s="180">
        <v>101219</v>
      </c>
      <c r="H4795" s="21" t="s">
        <v>6833</v>
      </c>
      <c r="I4795" s="19" t="s">
        <v>15679</v>
      </c>
      <c r="J4795" s="19" t="s">
        <v>9283</v>
      </c>
      <c r="K4795" s="20" t="s">
        <v>3566</v>
      </c>
      <c r="L4795" s="19" t="s">
        <v>25</v>
      </c>
    </row>
    <row r="4796" spans="1:12" ht="27" x14ac:dyDescent="0.25">
      <c r="A4796" s="19" t="s">
        <v>6742</v>
      </c>
      <c r="B4796" s="19" t="s">
        <v>6743</v>
      </c>
      <c r="C4796" s="19" t="s">
        <v>6744</v>
      </c>
      <c r="D4796" s="19" t="s">
        <v>6745</v>
      </c>
      <c r="E4796" s="20" t="s">
        <v>21</v>
      </c>
      <c r="F4796" s="19" t="s">
        <v>21</v>
      </c>
      <c r="G4796" s="180">
        <v>101220</v>
      </c>
      <c r="H4796" s="21" t="s">
        <v>6834</v>
      </c>
      <c r="I4796" s="19" t="s">
        <v>15679</v>
      </c>
      <c r="J4796" s="19" t="s">
        <v>9283</v>
      </c>
      <c r="K4796" s="20" t="s">
        <v>4965</v>
      </c>
      <c r="L4796" s="19" t="s">
        <v>25</v>
      </c>
    </row>
    <row r="4797" spans="1:12" ht="27" x14ac:dyDescent="0.25">
      <c r="A4797" s="19" t="s">
        <v>6742</v>
      </c>
      <c r="B4797" s="19" t="s">
        <v>6743</v>
      </c>
      <c r="C4797" s="19" t="s">
        <v>6744</v>
      </c>
      <c r="D4797" s="19" t="s">
        <v>6745</v>
      </c>
      <c r="E4797" s="20" t="s">
        <v>21</v>
      </c>
      <c r="F4797" s="19" t="s">
        <v>21</v>
      </c>
      <c r="G4797" s="180">
        <v>101221</v>
      </c>
      <c r="H4797" s="21" t="s">
        <v>6835</v>
      </c>
      <c r="I4797" s="19" t="s">
        <v>15679</v>
      </c>
      <c r="J4797" s="19" t="s">
        <v>9283</v>
      </c>
      <c r="K4797" s="20" t="s">
        <v>14380</v>
      </c>
      <c r="L4797" s="19" t="s">
        <v>25</v>
      </c>
    </row>
    <row r="4798" spans="1:12" ht="27" x14ac:dyDescent="0.25">
      <c r="A4798" s="19" t="s">
        <v>6742</v>
      </c>
      <c r="B4798" s="19" t="s">
        <v>6743</v>
      </c>
      <c r="C4798" s="19" t="s">
        <v>6744</v>
      </c>
      <c r="D4798" s="19" t="s">
        <v>6745</v>
      </c>
      <c r="E4798" s="20" t="s">
        <v>21</v>
      </c>
      <c r="F4798" s="19" t="s">
        <v>21</v>
      </c>
      <c r="G4798" s="180">
        <v>101222</v>
      </c>
      <c r="H4798" s="21" t="s">
        <v>6837</v>
      </c>
      <c r="I4798" s="19" t="s">
        <v>15679</v>
      </c>
      <c r="J4798" s="19" t="s">
        <v>9283</v>
      </c>
      <c r="K4798" s="20" t="s">
        <v>2865</v>
      </c>
      <c r="L4798" s="19" t="s">
        <v>25</v>
      </c>
    </row>
    <row r="4799" spans="1:12" ht="27" x14ac:dyDescent="0.25">
      <c r="A4799" s="19" t="s">
        <v>6742</v>
      </c>
      <c r="B4799" s="19" t="s">
        <v>6743</v>
      </c>
      <c r="C4799" s="19" t="s">
        <v>6744</v>
      </c>
      <c r="D4799" s="19" t="s">
        <v>6745</v>
      </c>
      <c r="E4799" s="20" t="s">
        <v>21</v>
      </c>
      <c r="F4799" s="19" t="s">
        <v>21</v>
      </c>
      <c r="G4799" s="180">
        <v>101223</v>
      </c>
      <c r="H4799" s="21" t="s">
        <v>6838</v>
      </c>
      <c r="I4799" s="19" t="s">
        <v>15679</v>
      </c>
      <c r="J4799" s="19" t="s">
        <v>9283</v>
      </c>
      <c r="K4799" s="20" t="s">
        <v>1749</v>
      </c>
      <c r="L4799" s="19" t="s">
        <v>25</v>
      </c>
    </row>
    <row r="4800" spans="1:12" ht="27" x14ac:dyDescent="0.25">
      <c r="A4800" s="19" t="s">
        <v>6742</v>
      </c>
      <c r="B4800" s="19" t="s">
        <v>6743</v>
      </c>
      <c r="C4800" s="19" t="s">
        <v>6744</v>
      </c>
      <c r="D4800" s="19" t="s">
        <v>6745</v>
      </c>
      <c r="E4800" s="20" t="s">
        <v>21</v>
      </c>
      <c r="F4800" s="19" t="s">
        <v>21</v>
      </c>
      <c r="G4800" s="180">
        <v>101224</v>
      </c>
      <c r="H4800" s="21" t="s">
        <v>6839</v>
      </c>
      <c r="I4800" s="19" t="s">
        <v>15679</v>
      </c>
      <c r="J4800" s="19" t="s">
        <v>9283</v>
      </c>
      <c r="K4800" s="20" t="s">
        <v>14329</v>
      </c>
      <c r="L4800" s="19" t="s">
        <v>25</v>
      </c>
    </row>
    <row r="4801" spans="1:12" ht="27" x14ac:dyDescent="0.25">
      <c r="A4801" s="19" t="s">
        <v>6742</v>
      </c>
      <c r="B4801" s="19" t="s">
        <v>6743</v>
      </c>
      <c r="C4801" s="19" t="s">
        <v>6744</v>
      </c>
      <c r="D4801" s="19" t="s">
        <v>6745</v>
      </c>
      <c r="E4801" s="20" t="s">
        <v>21</v>
      </c>
      <c r="F4801" s="19" t="s">
        <v>21</v>
      </c>
      <c r="G4801" s="180">
        <v>101225</v>
      </c>
      <c r="H4801" s="21" t="s">
        <v>6841</v>
      </c>
      <c r="I4801" s="19" t="s">
        <v>15679</v>
      </c>
      <c r="J4801" s="19" t="s">
        <v>9283</v>
      </c>
      <c r="K4801" s="20" t="s">
        <v>3042</v>
      </c>
      <c r="L4801" s="19" t="s">
        <v>25</v>
      </c>
    </row>
    <row r="4802" spans="1:12" ht="27" x14ac:dyDescent="0.25">
      <c r="A4802" s="19" t="s">
        <v>6742</v>
      </c>
      <c r="B4802" s="19" t="s">
        <v>6743</v>
      </c>
      <c r="C4802" s="19" t="s">
        <v>6744</v>
      </c>
      <c r="D4802" s="19" t="s">
        <v>6745</v>
      </c>
      <c r="E4802" s="20" t="s">
        <v>21</v>
      </c>
      <c r="F4802" s="19" t="s">
        <v>21</v>
      </c>
      <c r="G4802" s="180">
        <v>101226</v>
      </c>
      <c r="H4802" s="21" t="s">
        <v>6842</v>
      </c>
      <c r="I4802" s="19" t="s">
        <v>15679</v>
      </c>
      <c r="J4802" s="19" t="s">
        <v>9283</v>
      </c>
      <c r="K4802" s="20" t="s">
        <v>9254</v>
      </c>
      <c r="L4802" s="19" t="s">
        <v>25</v>
      </c>
    </row>
    <row r="4803" spans="1:12" ht="27" x14ac:dyDescent="0.25">
      <c r="A4803" s="19" t="s">
        <v>6742</v>
      </c>
      <c r="B4803" s="19" t="s">
        <v>6743</v>
      </c>
      <c r="C4803" s="19" t="s">
        <v>6744</v>
      </c>
      <c r="D4803" s="19" t="s">
        <v>6745</v>
      </c>
      <c r="E4803" s="20" t="s">
        <v>21</v>
      </c>
      <c r="F4803" s="19" t="s">
        <v>21</v>
      </c>
      <c r="G4803" s="180">
        <v>101227</v>
      </c>
      <c r="H4803" s="21" t="s">
        <v>6843</v>
      </c>
      <c r="I4803" s="19" t="s">
        <v>15679</v>
      </c>
      <c r="J4803" s="19" t="s">
        <v>9283</v>
      </c>
      <c r="K4803" s="20" t="s">
        <v>7478</v>
      </c>
      <c r="L4803" s="19" t="s">
        <v>25</v>
      </c>
    </row>
    <row r="4804" spans="1:12" ht="27" x14ac:dyDescent="0.25">
      <c r="A4804" s="19" t="s">
        <v>6742</v>
      </c>
      <c r="B4804" s="19" t="s">
        <v>6743</v>
      </c>
      <c r="C4804" s="19" t="s">
        <v>6744</v>
      </c>
      <c r="D4804" s="19" t="s">
        <v>6745</v>
      </c>
      <c r="E4804" s="20" t="s">
        <v>21</v>
      </c>
      <c r="F4804" s="19" t="s">
        <v>21</v>
      </c>
      <c r="G4804" s="180">
        <v>101228</v>
      </c>
      <c r="H4804" s="21" t="s">
        <v>6845</v>
      </c>
      <c r="I4804" s="19" t="s">
        <v>15679</v>
      </c>
      <c r="J4804" s="19" t="s">
        <v>9283</v>
      </c>
      <c r="K4804" s="20" t="s">
        <v>4445</v>
      </c>
      <c r="L4804" s="19" t="s">
        <v>25</v>
      </c>
    </row>
    <row r="4805" spans="1:12" ht="27" x14ac:dyDescent="0.25">
      <c r="A4805" s="19" t="s">
        <v>6742</v>
      </c>
      <c r="B4805" s="19" t="s">
        <v>6743</v>
      </c>
      <c r="C4805" s="19" t="s">
        <v>6744</v>
      </c>
      <c r="D4805" s="19" t="s">
        <v>6745</v>
      </c>
      <c r="E4805" s="20" t="s">
        <v>21</v>
      </c>
      <c r="F4805" s="19" t="s">
        <v>21</v>
      </c>
      <c r="G4805" s="180">
        <v>101229</v>
      </c>
      <c r="H4805" s="21" t="s">
        <v>6846</v>
      </c>
      <c r="I4805" s="19" t="s">
        <v>15679</v>
      </c>
      <c r="J4805" s="19" t="s">
        <v>9283</v>
      </c>
      <c r="K4805" s="20" t="s">
        <v>14935</v>
      </c>
      <c r="L4805" s="19" t="s">
        <v>25</v>
      </c>
    </row>
    <row r="4806" spans="1:12" ht="27" x14ac:dyDescent="0.25">
      <c r="A4806" s="19" t="s">
        <v>6742</v>
      </c>
      <c r="B4806" s="19" t="s">
        <v>6743</v>
      </c>
      <c r="C4806" s="19" t="s">
        <v>6744</v>
      </c>
      <c r="D4806" s="19" t="s">
        <v>6745</v>
      </c>
      <c r="E4806" s="20" t="s">
        <v>21</v>
      </c>
      <c r="F4806" s="19" t="s">
        <v>21</v>
      </c>
      <c r="G4806" s="180">
        <v>101230</v>
      </c>
      <c r="H4806" s="21" t="s">
        <v>6848</v>
      </c>
      <c r="I4806" s="19" t="s">
        <v>15679</v>
      </c>
      <c r="J4806" s="19" t="s">
        <v>9283</v>
      </c>
      <c r="K4806" s="20" t="s">
        <v>1741</v>
      </c>
      <c r="L4806" s="19" t="s">
        <v>25</v>
      </c>
    </row>
    <row r="4807" spans="1:12" ht="27" x14ac:dyDescent="0.25">
      <c r="A4807" s="19" t="s">
        <v>6742</v>
      </c>
      <c r="B4807" s="19" t="s">
        <v>6743</v>
      </c>
      <c r="C4807" s="19" t="s">
        <v>6744</v>
      </c>
      <c r="D4807" s="19" t="s">
        <v>6745</v>
      </c>
      <c r="E4807" s="20" t="s">
        <v>21</v>
      </c>
      <c r="F4807" s="19" t="s">
        <v>21</v>
      </c>
      <c r="G4807" s="180">
        <v>101231</v>
      </c>
      <c r="H4807" s="21" t="s">
        <v>6849</v>
      </c>
      <c r="I4807" s="19" t="s">
        <v>15679</v>
      </c>
      <c r="J4807" s="19" t="s">
        <v>9283</v>
      </c>
      <c r="K4807" s="20" t="s">
        <v>1317</v>
      </c>
      <c r="L4807" s="19" t="s">
        <v>25</v>
      </c>
    </row>
    <row r="4808" spans="1:12" ht="27" x14ac:dyDescent="0.25">
      <c r="A4808" s="19" t="s">
        <v>6742</v>
      </c>
      <c r="B4808" s="19" t="s">
        <v>6743</v>
      </c>
      <c r="C4808" s="19" t="s">
        <v>6744</v>
      </c>
      <c r="D4808" s="19" t="s">
        <v>6745</v>
      </c>
      <c r="E4808" s="20" t="s">
        <v>21</v>
      </c>
      <c r="F4808" s="19" t="s">
        <v>21</v>
      </c>
      <c r="G4808" s="180">
        <v>101232</v>
      </c>
      <c r="H4808" s="21" t="s">
        <v>6850</v>
      </c>
      <c r="I4808" s="19" t="s">
        <v>15679</v>
      </c>
      <c r="J4808" s="19" t="s">
        <v>9283</v>
      </c>
      <c r="K4808" s="20" t="s">
        <v>11879</v>
      </c>
      <c r="L4808" s="19" t="s">
        <v>25</v>
      </c>
    </row>
    <row r="4809" spans="1:12" ht="27" x14ac:dyDescent="0.25">
      <c r="A4809" s="19" t="s">
        <v>6742</v>
      </c>
      <c r="B4809" s="19" t="s">
        <v>6743</v>
      </c>
      <c r="C4809" s="19" t="s">
        <v>6744</v>
      </c>
      <c r="D4809" s="19" t="s">
        <v>6745</v>
      </c>
      <c r="E4809" s="20" t="s">
        <v>21</v>
      </c>
      <c r="F4809" s="19" t="s">
        <v>21</v>
      </c>
      <c r="G4809" s="180">
        <v>101233</v>
      </c>
      <c r="H4809" s="21" t="s">
        <v>6851</v>
      </c>
      <c r="I4809" s="19" t="s">
        <v>15679</v>
      </c>
      <c r="J4809" s="19" t="s">
        <v>9283</v>
      </c>
      <c r="K4809" s="20" t="s">
        <v>3513</v>
      </c>
      <c r="L4809" s="19" t="s">
        <v>25</v>
      </c>
    </row>
    <row r="4810" spans="1:12" ht="27" x14ac:dyDescent="0.25">
      <c r="A4810" s="19" t="s">
        <v>6742</v>
      </c>
      <c r="B4810" s="19" t="s">
        <v>6743</v>
      </c>
      <c r="C4810" s="19" t="s">
        <v>6744</v>
      </c>
      <c r="D4810" s="19" t="s">
        <v>6745</v>
      </c>
      <c r="E4810" s="20" t="s">
        <v>21</v>
      </c>
      <c r="F4810" s="19" t="s">
        <v>21</v>
      </c>
      <c r="G4810" s="180">
        <v>101234</v>
      </c>
      <c r="H4810" s="21" t="s">
        <v>6853</v>
      </c>
      <c r="I4810" s="19" t="s">
        <v>15679</v>
      </c>
      <c r="J4810" s="19" t="s">
        <v>9283</v>
      </c>
      <c r="K4810" s="20" t="s">
        <v>4866</v>
      </c>
      <c r="L4810" s="19" t="s">
        <v>25</v>
      </c>
    </row>
    <row r="4811" spans="1:12" ht="27" x14ac:dyDescent="0.25">
      <c r="A4811" s="19" t="s">
        <v>6742</v>
      </c>
      <c r="B4811" s="19" t="s">
        <v>6743</v>
      </c>
      <c r="C4811" s="19" t="s">
        <v>6744</v>
      </c>
      <c r="D4811" s="19" t="s">
        <v>6745</v>
      </c>
      <c r="E4811" s="20" t="s">
        <v>21</v>
      </c>
      <c r="F4811" s="19" t="s">
        <v>21</v>
      </c>
      <c r="G4811" s="180">
        <v>101235</v>
      </c>
      <c r="H4811" s="21" t="s">
        <v>6854</v>
      </c>
      <c r="I4811" s="19" t="s">
        <v>15679</v>
      </c>
      <c r="J4811" s="19" t="s">
        <v>9283</v>
      </c>
      <c r="K4811" s="20" t="s">
        <v>14936</v>
      </c>
      <c r="L4811" s="19" t="s">
        <v>25</v>
      </c>
    </row>
    <row r="4812" spans="1:12" ht="27" x14ac:dyDescent="0.25">
      <c r="A4812" s="19" t="s">
        <v>6742</v>
      </c>
      <c r="B4812" s="19" t="s">
        <v>6743</v>
      </c>
      <c r="C4812" s="19" t="s">
        <v>6744</v>
      </c>
      <c r="D4812" s="19" t="s">
        <v>6745</v>
      </c>
      <c r="E4812" s="20" t="s">
        <v>21</v>
      </c>
      <c r="F4812" s="19" t="s">
        <v>21</v>
      </c>
      <c r="G4812" s="180">
        <v>101236</v>
      </c>
      <c r="H4812" s="21" t="s">
        <v>6855</v>
      </c>
      <c r="I4812" s="19" t="s">
        <v>15679</v>
      </c>
      <c r="J4812" s="19" t="s">
        <v>9283</v>
      </c>
      <c r="K4812" s="20" t="s">
        <v>986</v>
      </c>
      <c r="L4812" s="19" t="s">
        <v>25</v>
      </c>
    </row>
    <row r="4813" spans="1:12" ht="27" x14ac:dyDescent="0.25">
      <c r="A4813" s="19" t="s">
        <v>6742</v>
      </c>
      <c r="B4813" s="19" t="s">
        <v>6743</v>
      </c>
      <c r="C4813" s="19" t="s">
        <v>6744</v>
      </c>
      <c r="D4813" s="19" t="s">
        <v>6745</v>
      </c>
      <c r="E4813" s="20" t="s">
        <v>21</v>
      </c>
      <c r="F4813" s="19" t="s">
        <v>21</v>
      </c>
      <c r="G4813" s="180">
        <v>101237</v>
      </c>
      <c r="H4813" s="21" t="s">
        <v>6856</v>
      </c>
      <c r="I4813" s="19" t="s">
        <v>15679</v>
      </c>
      <c r="J4813" s="19" t="s">
        <v>9283</v>
      </c>
      <c r="K4813" s="20" t="s">
        <v>10624</v>
      </c>
      <c r="L4813" s="19" t="s">
        <v>25</v>
      </c>
    </row>
    <row r="4814" spans="1:12" ht="27" x14ac:dyDescent="0.25">
      <c r="A4814" s="19" t="s">
        <v>6742</v>
      </c>
      <c r="B4814" s="19" t="s">
        <v>6743</v>
      </c>
      <c r="C4814" s="19" t="s">
        <v>6744</v>
      </c>
      <c r="D4814" s="19" t="s">
        <v>6745</v>
      </c>
      <c r="E4814" s="20" t="s">
        <v>21</v>
      </c>
      <c r="F4814" s="19" t="s">
        <v>21</v>
      </c>
      <c r="G4814" s="180">
        <v>101238</v>
      </c>
      <c r="H4814" s="21" t="s">
        <v>6858</v>
      </c>
      <c r="I4814" s="19" t="s">
        <v>15679</v>
      </c>
      <c r="J4814" s="19" t="s">
        <v>9283</v>
      </c>
      <c r="K4814" s="20" t="s">
        <v>12618</v>
      </c>
      <c r="L4814" s="19" t="s">
        <v>25</v>
      </c>
    </row>
    <row r="4815" spans="1:12" ht="27" x14ac:dyDescent="0.25">
      <c r="A4815" s="19" t="s">
        <v>6742</v>
      </c>
      <c r="B4815" s="19" t="s">
        <v>6743</v>
      </c>
      <c r="C4815" s="19" t="s">
        <v>6744</v>
      </c>
      <c r="D4815" s="19" t="s">
        <v>6745</v>
      </c>
      <c r="E4815" s="20" t="s">
        <v>21</v>
      </c>
      <c r="F4815" s="19" t="s">
        <v>21</v>
      </c>
      <c r="G4815" s="180">
        <v>101239</v>
      </c>
      <c r="H4815" s="21" t="s">
        <v>6859</v>
      </c>
      <c r="I4815" s="19" t="s">
        <v>15679</v>
      </c>
      <c r="J4815" s="19" t="s">
        <v>9283</v>
      </c>
      <c r="K4815" s="20" t="s">
        <v>3765</v>
      </c>
      <c r="L4815" s="19" t="s">
        <v>25</v>
      </c>
    </row>
    <row r="4816" spans="1:12" ht="27" x14ac:dyDescent="0.25">
      <c r="A4816" s="19" t="s">
        <v>6742</v>
      </c>
      <c r="B4816" s="19" t="s">
        <v>6743</v>
      </c>
      <c r="C4816" s="19" t="s">
        <v>6744</v>
      </c>
      <c r="D4816" s="19" t="s">
        <v>6745</v>
      </c>
      <c r="E4816" s="20" t="s">
        <v>21</v>
      </c>
      <c r="F4816" s="19" t="s">
        <v>21</v>
      </c>
      <c r="G4816" s="180">
        <v>101240</v>
      </c>
      <c r="H4816" s="21" t="s">
        <v>6860</v>
      </c>
      <c r="I4816" s="19" t="s">
        <v>15679</v>
      </c>
      <c r="J4816" s="19" t="s">
        <v>9283</v>
      </c>
      <c r="K4816" s="20" t="s">
        <v>9254</v>
      </c>
      <c r="L4816" s="19" t="s">
        <v>25</v>
      </c>
    </row>
    <row r="4817" spans="1:12" ht="27" x14ac:dyDescent="0.25">
      <c r="A4817" s="19" t="s">
        <v>6742</v>
      </c>
      <c r="B4817" s="19" t="s">
        <v>6743</v>
      </c>
      <c r="C4817" s="19" t="s">
        <v>6744</v>
      </c>
      <c r="D4817" s="19" t="s">
        <v>6745</v>
      </c>
      <c r="E4817" s="20" t="s">
        <v>21</v>
      </c>
      <c r="F4817" s="19" t="s">
        <v>21</v>
      </c>
      <c r="G4817" s="180">
        <v>101241</v>
      </c>
      <c r="H4817" s="21" t="s">
        <v>6861</v>
      </c>
      <c r="I4817" s="19" t="s">
        <v>15679</v>
      </c>
      <c r="J4817" s="19" t="s">
        <v>9283</v>
      </c>
      <c r="K4817" s="20" t="s">
        <v>11270</v>
      </c>
      <c r="L4817" s="19" t="s">
        <v>25</v>
      </c>
    </row>
    <row r="4818" spans="1:12" ht="27" x14ac:dyDescent="0.25">
      <c r="A4818" s="19" t="s">
        <v>6742</v>
      </c>
      <c r="B4818" s="19" t="s">
        <v>6743</v>
      </c>
      <c r="C4818" s="19" t="s">
        <v>6744</v>
      </c>
      <c r="D4818" s="19" t="s">
        <v>6745</v>
      </c>
      <c r="E4818" s="20" t="s">
        <v>21</v>
      </c>
      <c r="F4818" s="19" t="s">
        <v>21</v>
      </c>
      <c r="G4818" s="180">
        <v>101242</v>
      </c>
      <c r="H4818" s="21" t="s">
        <v>6862</v>
      </c>
      <c r="I4818" s="19" t="s">
        <v>15679</v>
      </c>
      <c r="J4818" s="19" t="s">
        <v>9283</v>
      </c>
      <c r="K4818" s="20" t="s">
        <v>14937</v>
      </c>
      <c r="L4818" s="19" t="s">
        <v>25</v>
      </c>
    </row>
    <row r="4819" spans="1:12" ht="27" x14ac:dyDescent="0.25">
      <c r="A4819" s="19" t="s">
        <v>6742</v>
      </c>
      <c r="B4819" s="19" t="s">
        <v>6743</v>
      </c>
      <c r="C4819" s="19" t="s">
        <v>6744</v>
      </c>
      <c r="D4819" s="19" t="s">
        <v>6745</v>
      </c>
      <c r="E4819" s="20" t="s">
        <v>21</v>
      </c>
      <c r="F4819" s="19" t="s">
        <v>21</v>
      </c>
      <c r="G4819" s="180">
        <v>101243</v>
      </c>
      <c r="H4819" s="21" t="s">
        <v>6864</v>
      </c>
      <c r="I4819" s="19" t="s">
        <v>15679</v>
      </c>
      <c r="J4819" s="19" t="s">
        <v>9283</v>
      </c>
      <c r="K4819" s="20" t="s">
        <v>3634</v>
      </c>
      <c r="L4819" s="19" t="s">
        <v>25</v>
      </c>
    </row>
    <row r="4820" spans="1:12" ht="27" x14ac:dyDescent="0.25">
      <c r="A4820" s="19" t="s">
        <v>6742</v>
      </c>
      <c r="B4820" s="19" t="s">
        <v>6743</v>
      </c>
      <c r="C4820" s="19" t="s">
        <v>6744</v>
      </c>
      <c r="D4820" s="19" t="s">
        <v>6745</v>
      </c>
      <c r="E4820" s="20" t="s">
        <v>21</v>
      </c>
      <c r="F4820" s="19" t="s">
        <v>21</v>
      </c>
      <c r="G4820" s="180">
        <v>101244</v>
      </c>
      <c r="H4820" s="21" t="s">
        <v>6865</v>
      </c>
      <c r="I4820" s="19" t="s">
        <v>15679</v>
      </c>
      <c r="J4820" s="19" t="s">
        <v>9283</v>
      </c>
      <c r="K4820" s="20" t="s">
        <v>8126</v>
      </c>
      <c r="L4820" s="19" t="s">
        <v>25</v>
      </c>
    </row>
    <row r="4821" spans="1:12" ht="27" x14ac:dyDescent="0.25">
      <c r="A4821" s="19" t="s">
        <v>6742</v>
      </c>
      <c r="B4821" s="19" t="s">
        <v>6743</v>
      </c>
      <c r="C4821" s="19" t="s">
        <v>6744</v>
      </c>
      <c r="D4821" s="19" t="s">
        <v>6745</v>
      </c>
      <c r="E4821" s="20" t="s">
        <v>21</v>
      </c>
      <c r="F4821" s="19" t="s">
        <v>21</v>
      </c>
      <c r="G4821" s="180">
        <v>101245</v>
      </c>
      <c r="H4821" s="21" t="s">
        <v>6867</v>
      </c>
      <c r="I4821" s="19" t="s">
        <v>15679</v>
      </c>
      <c r="J4821" s="19" t="s">
        <v>9283</v>
      </c>
      <c r="K4821" s="20" t="s">
        <v>10441</v>
      </c>
      <c r="L4821" s="19" t="s">
        <v>25</v>
      </c>
    </row>
    <row r="4822" spans="1:12" ht="27" x14ac:dyDescent="0.25">
      <c r="A4822" s="19" t="s">
        <v>6742</v>
      </c>
      <c r="B4822" s="19" t="s">
        <v>6743</v>
      </c>
      <c r="C4822" s="19" t="s">
        <v>6744</v>
      </c>
      <c r="D4822" s="19" t="s">
        <v>6745</v>
      </c>
      <c r="E4822" s="20" t="s">
        <v>21</v>
      </c>
      <c r="F4822" s="19" t="s">
        <v>21</v>
      </c>
      <c r="G4822" s="180">
        <v>101246</v>
      </c>
      <c r="H4822" s="21" t="s">
        <v>6868</v>
      </c>
      <c r="I4822" s="19" t="s">
        <v>15679</v>
      </c>
      <c r="J4822" s="19" t="s">
        <v>9283</v>
      </c>
      <c r="K4822" s="20" t="s">
        <v>769</v>
      </c>
      <c r="L4822" s="19" t="s">
        <v>25</v>
      </c>
    </row>
    <row r="4823" spans="1:12" ht="27" x14ac:dyDescent="0.25">
      <c r="A4823" s="19" t="s">
        <v>6742</v>
      </c>
      <c r="B4823" s="19" t="s">
        <v>6743</v>
      </c>
      <c r="C4823" s="19" t="s">
        <v>6744</v>
      </c>
      <c r="D4823" s="19" t="s">
        <v>6745</v>
      </c>
      <c r="E4823" s="20" t="s">
        <v>21</v>
      </c>
      <c r="F4823" s="19" t="s">
        <v>21</v>
      </c>
      <c r="G4823" s="180">
        <v>101247</v>
      </c>
      <c r="H4823" s="21" t="s">
        <v>6870</v>
      </c>
      <c r="I4823" s="19" t="s">
        <v>15679</v>
      </c>
      <c r="J4823" s="19" t="s">
        <v>9283</v>
      </c>
      <c r="K4823" s="20" t="s">
        <v>4880</v>
      </c>
      <c r="L4823" s="19" t="s">
        <v>25</v>
      </c>
    </row>
    <row r="4824" spans="1:12" ht="27" x14ac:dyDescent="0.25">
      <c r="A4824" s="19" t="s">
        <v>6742</v>
      </c>
      <c r="B4824" s="19" t="s">
        <v>6743</v>
      </c>
      <c r="C4824" s="19" t="s">
        <v>6744</v>
      </c>
      <c r="D4824" s="19" t="s">
        <v>6745</v>
      </c>
      <c r="E4824" s="20" t="s">
        <v>21</v>
      </c>
      <c r="F4824" s="19" t="s">
        <v>21</v>
      </c>
      <c r="G4824" s="180">
        <v>101248</v>
      </c>
      <c r="H4824" s="21" t="s">
        <v>6871</v>
      </c>
      <c r="I4824" s="19" t="s">
        <v>15679</v>
      </c>
      <c r="J4824" s="19" t="s">
        <v>9283</v>
      </c>
      <c r="K4824" s="20" t="s">
        <v>6004</v>
      </c>
      <c r="L4824" s="19" t="s">
        <v>25</v>
      </c>
    </row>
    <row r="4825" spans="1:12" ht="27" x14ac:dyDescent="0.25">
      <c r="A4825" s="19" t="s">
        <v>6742</v>
      </c>
      <c r="B4825" s="19" t="s">
        <v>6743</v>
      </c>
      <c r="C4825" s="19" t="s">
        <v>6744</v>
      </c>
      <c r="D4825" s="19" t="s">
        <v>6745</v>
      </c>
      <c r="E4825" s="20" t="s">
        <v>21</v>
      </c>
      <c r="F4825" s="19" t="s">
        <v>21</v>
      </c>
      <c r="G4825" s="180">
        <v>101249</v>
      </c>
      <c r="H4825" s="21" t="s">
        <v>6872</v>
      </c>
      <c r="I4825" s="19" t="s">
        <v>15679</v>
      </c>
      <c r="J4825" s="19" t="s">
        <v>9283</v>
      </c>
      <c r="K4825" s="20" t="s">
        <v>2036</v>
      </c>
      <c r="L4825" s="19" t="s">
        <v>25</v>
      </c>
    </row>
    <row r="4826" spans="1:12" ht="27" x14ac:dyDescent="0.25">
      <c r="A4826" s="19" t="s">
        <v>6742</v>
      </c>
      <c r="B4826" s="19" t="s">
        <v>6743</v>
      </c>
      <c r="C4826" s="19" t="s">
        <v>6744</v>
      </c>
      <c r="D4826" s="19" t="s">
        <v>6745</v>
      </c>
      <c r="E4826" s="20" t="s">
        <v>21</v>
      </c>
      <c r="F4826" s="19" t="s">
        <v>21</v>
      </c>
      <c r="G4826" s="180">
        <v>101250</v>
      </c>
      <c r="H4826" s="21" t="s">
        <v>6873</v>
      </c>
      <c r="I4826" s="19" t="s">
        <v>15679</v>
      </c>
      <c r="J4826" s="19" t="s">
        <v>9283</v>
      </c>
      <c r="K4826" s="20" t="s">
        <v>6782</v>
      </c>
      <c r="L4826" s="19" t="s">
        <v>25</v>
      </c>
    </row>
    <row r="4827" spans="1:12" ht="27" x14ac:dyDescent="0.25">
      <c r="A4827" s="19" t="s">
        <v>6742</v>
      </c>
      <c r="B4827" s="19" t="s">
        <v>6743</v>
      </c>
      <c r="C4827" s="19" t="s">
        <v>6744</v>
      </c>
      <c r="D4827" s="19" t="s">
        <v>6745</v>
      </c>
      <c r="E4827" s="20" t="s">
        <v>21</v>
      </c>
      <c r="F4827" s="19" t="s">
        <v>21</v>
      </c>
      <c r="G4827" s="180">
        <v>101251</v>
      </c>
      <c r="H4827" s="21" t="s">
        <v>6875</v>
      </c>
      <c r="I4827" s="19" t="s">
        <v>15679</v>
      </c>
      <c r="J4827" s="19" t="s">
        <v>9283</v>
      </c>
      <c r="K4827" s="20" t="s">
        <v>11184</v>
      </c>
      <c r="L4827" s="19" t="s">
        <v>25</v>
      </c>
    </row>
    <row r="4828" spans="1:12" ht="27" x14ac:dyDescent="0.25">
      <c r="A4828" s="19" t="s">
        <v>6742</v>
      </c>
      <c r="B4828" s="19" t="s">
        <v>6743</v>
      </c>
      <c r="C4828" s="19" t="s">
        <v>6744</v>
      </c>
      <c r="D4828" s="19" t="s">
        <v>6745</v>
      </c>
      <c r="E4828" s="20" t="s">
        <v>21</v>
      </c>
      <c r="F4828" s="19" t="s">
        <v>21</v>
      </c>
      <c r="G4828" s="180">
        <v>101252</v>
      </c>
      <c r="H4828" s="21" t="s">
        <v>6877</v>
      </c>
      <c r="I4828" s="19" t="s">
        <v>15679</v>
      </c>
      <c r="J4828" s="19" t="s">
        <v>9283</v>
      </c>
      <c r="K4828" s="20" t="s">
        <v>3507</v>
      </c>
      <c r="L4828" s="19" t="s">
        <v>25</v>
      </c>
    </row>
    <row r="4829" spans="1:12" ht="27" x14ac:dyDescent="0.25">
      <c r="A4829" s="19" t="s">
        <v>6742</v>
      </c>
      <c r="B4829" s="19" t="s">
        <v>6743</v>
      </c>
      <c r="C4829" s="19" t="s">
        <v>6744</v>
      </c>
      <c r="D4829" s="19" t="s">
        <v>6745</v>
      </c>
      <c r="E4829" s="20" t="s">
        <v>21</v>
      </c>
      <c r="F4829" s="19" t="s">
        <v>21</v>
      </c>
      <c r="G4829" s="180">
        <v>101253</v>
      </c>
      <c r="H4829" s="21" t="s">
        <v>6879</v>
      </c>
      <c r="I4829" s="19" t="s">
        <v>15679</v>
      </c>
      <c r="J4829" s="19" t="s">
        <v>9283</v>
      </c>
      <c r="K4829" s="20" t="s">
        <v>6058</v>
      </c>
      <c r="L4829" s="19" t="s">
        <v>25</v>
      </c>
    </row>
    <row r="4830" spans="1:12" ht="27" x14ac:dyDescent="0.25">
      <c r="A4830" s="19" t="s">
        <v>6742</v>
      </c>
      <c r="B4830" s="19" t="s">
        <v>6743</v>
      </c>
      <c r="C4830" s="19" t="s">
        <v>6744</v>
      </c>
      <c r="D4830" s="19" t="s">
        <v>6745</v>
      </c>
      <c r="E4830" s="20" t="s">
        <v>21</v>
      </c>
      <c r="F4830" s="19" t="s">
        <v>21</v>
      </c>
      <c r="G4830" s="180">
        <v>101254</v>
      </c>
      <c r="H4830" s="21" t="s">
        <v>6881</v>
      </c>
      <c r="I4830" s="19" t="s">
        <v>15679</v>
      </c>
      <c r="J4830" s="19" t="s">
        <v>9283</v>
      </c>
      <c r="K4830" s="20" t="s">
        <v>10431</v>
      </c>
      <c r="L4830" s="19" t="s">
        <v>25</v>
      </c>
    </row>
    <row r="4831" spans="1:12" ht="27" x14ac:dyDescent="0.25">
      <c r="A4831" s="19" t="s">
        <v>6742</v>
      </c>
      <c r="B4831" s="19" t="s">
        <v>6743</v>
      </c>
      <c r="C4831" s="19" t="s">
        <v>6744</v>
      </c>
      <c r="D4831" s="19" t="s">
        <v>6745</v>
      </c>
      <c r="E4831" s="20" t="s">
        <v>21</v>
      </c>
      <c r="F4831" s="19" t="s">
        <v>21</v>
      </c>
      <c r="G4831" s="180">
        <v>101255</v>
      </c>
      <c r="H4831" s="21" t="s">
        <v>6882</v>
      </c>
      <c r="I4831" s="19" t="s">
        <v>15679</v>
      </c>
      <c r="J4831" s="19" t="s">
        <v>9283</v>
      </c>
      <c r="K4831" s="20" t="s">
        <v>180</v>
      </c>
      <c r="L4831" s="19" t="s">
        <v>25</v>
      </c>
    </row>
    <row r="4832" spans="1:12" ht="27" x14ac:dyDescent="0.25">
      <c r="A4832" s="19" t="s">
        <v>6742</v>
      </c>
      <c r="B4832" s="19" t="s">
        <v>6743</v>
      </c>
      <c r="C4832" s="19" t="s">
        <v>6744</v>
      </c>
      <c r="D4832" s="19" t="s">
        <v>6745</v>
      </c>
      <c r="E4832" s="20" t="s">
        <v>21</v>
      </c>
      <c r="F4832" s="19" t="s">
        <v>21</v>
      </c>
      <c r="G4832" s="180">
        <v>101256</v>
      </c>
      <c r="H4832" s="21" t="s">
        <v>6883</v>
      </c>
      <c r="I4832" s="19" t="s">
        <v>15679</v>
      </c>
      <c r="J4832" s="19" t="s">
        <v>9283</v>
      </c>
      <c r="K4832" s="20" t="s">
        <v>11164</v>
      </c>
      <c r="L4832" s="19" t="s">
        <v>25</v>
      </c>
    </row>
    <row r="4833" spans="1:12" ht="27" x14ac:dyDescent="0.25">
      <c r="A4833" s="19" t="s">
        <v>6742</v>
      </c>
      <c r="B4833" s="19" t="s">
        <v>6743</v>
      </c>
      <c r="C4833" s="19" t="s">
        <v>6744</v>
      </c>
      <c r="D4833" s="19" t="s">
        <v>6745</v>
      </c>
      <c r="E4833" s="20" t="s">
        <v>21</v>
      </c>
      <c r="F4833" s="19" t="s">
        <v>21</v>
      </c>
      <c r="G4833" s="180">
        <v>101257</v>
      </c>
      <c r="H4833" s="21" t="s">
        <v>6884</v>
      </c>
      <c r="I4833" s="19" t="s">
        <v>15679</v>
      </c>
      <c r="J4833" s="19" t="s">
        <v>9283</v>
      </c>
      <c r="K4833" s="20" t="s">
        <v>14572</v>
      </c>
      <c r="L4833" s="19" t="s">
        <v>25</v>
      </c>
    </row>
    <row r="4834" spans="1:12" ht="27" x14ac:dyDescent="0.25">
      <c r="A4834" s="19" t="s">
        <v>6742</v>
      </c>
      <c r="B4834" s="19" t="s">
        <v>6743</v>
      </c>
      <c r="C4834" s="19" t="s">
        <v>6744</v>
      </c>
      <c r="D4834" s="19" t="s">
        <v>6745</v>
      </c>
      <c r="E4834" s="20" t="s">
        <v>21</v>
      </c>
      <c r="F4834" s="19" t="s">
        <v>21</v>
      </c>
      <c r="G4834" s="180">
        <v>101258</v>
      </c>
      <c r="H4834" s="21" t="s">
        <v>6885</v>
      </c>
      <c r="I4834" s="19" t="s">
        <v>15679</v>
      </c>
      <c r="J4834" s="19" t="s">
        <v>9283</v>
      </c>
      <c r="K4834" s="20" t="s">
        <v>2490</v>
      </c>
      <c r="L4834" s="19" t="s">
        <v>25</v>
      </c>
    </row>
    <row r="4835" spans="1:12" ht="27" x14ac:dyDescent="0.25">
      <c r="A4835" s="19" t="s">
        <v>6742</v>
      </c>
      <c r="B4835" s="19" t="s">
        <v>6743</v>
      </c>
      <c r="C4835" s="19" t="s">
        <v>6744</v>
      </c>
      <c r="D4835" s="19" t="s">
        <v>6745</v>
      </c>
      <c r="E4835" s="20" t="s">
        <v>21</v>
      </c>
      <c r="F4835" s="19" t="s">
        <v>21</v>
      </c>
      <c r="G4835" s="180">
        <v>101259</v>
      </c>
      <c r="H4835" s="21" t="s">
        <v>6887</v>
      </c>
      <c r="I4835" s="19" t="s">
        <v>15679</v>
      </c>
      <c r="J4835" s="19" t="s">
        <v>9283</v>
      </c>
      <c r="K4835" s="20" t="s">
        <v>12646</v>
      </c>
      <c r="L4835" s="19" t="s">
        <v>25</v>
      </c>
    </row>
    <row r="4836" spans="1:12" ht="27" x14ac:dyDescent="0.25">
      <c r="A4836" s="19" t="s">
        <v>6742</v>
      </c>
      <c r="B4836" s="19" t="s">
        <v>6743</v>
      </c>
      <c r="C4836" s="19" t="s">
        <v>6744</v>
      </c>
      <c r="D4836" s="19" t="s">
        <v>6745</v>
      </c>
      <c r="E4836" s="20" t="s">
        <v>21</v>
      </c>
      <c r="F4836" s="19" t="s">
        <v>21</v>
      </c>
      <c r="G4836" s="180">
        <v>101260</v>
      </c>
      <c r="H4836" s="21" t="s">
        <v>6889</v>
      </c>
      <c r="I4836" s="19" t="s">
        <v>15679</v>
      </c>
      <c r="J4836" s="19" t="s">
        <v>9283</v>
      </c>
      <c r="K4836" s="20" t="s">
        <v>6087</v>
      </c>
      <c r="L4836" s="19" t="s">
        <v>25</v>
      </c>
    </row>
    <row r="4837" spans="1:12" ht="27" x14ac:dyDescent="0.25">
      <c r="A4837" s="19" t="s">
        <v>6742</v>
      </c>
      <c r="B4837" s="19" t="s">
        <v>6743</v>
      </c>
      <c r="C4837" s="19" t="s">
        <v>6744</v>
      </c>
      <c r="D4837" s="19" t="s">
        <v>6745</v>
      </c>
      <c r="E4837" s="20" t="s">
        <v>21</v>
      </c>
      <c r="F4837" s="19" t="s">
        <v>21</v>
      </c>
      <c r="G4837" s="180">
        <v>101261</v>
      </c>
      <c r="H4837" s="21" t="s">
        <v>6891</v>
      </c>
      <c r="I4837" s="19" t="s">
        <v>15679</v>
      </c>
      <c r="J4837" s="19" t="s">
        <v>9283</v>
      </c>
      <c r="K4837" s="20" t="s">
        <v>3434</v>
      </c>
      <c r="L4837" s="19" t="s">
        <v>25</v>
      </c>
    </row>
    <row r="4838" spans="1:12" ht="27" x14ac:dyDescent="0.25">
      <c r="A4838" s="19" t="s">
        <v>6742</v>
      </c>
      <c r="B4838" s="19" t="s">
        <v>6743</v>
      </c>
      <c r="C4838" s="19" t="s">
        <v>6744</v>
      </c>
      <c r="D4838" s="19" t="s">
        <v>6745</v>
      </c>
      <c r="E4838" s="20" t="s">
        <v>21</v>
      </c>
      <c r="F4838" s="19" t="s">
        <v>21</v>
      </c>
      <c r="G4838" s="180">
        <v>101262</v>
      </c>
      <c r="H4838" s="21" t="s">
        <v>6892</v>
      </c>
      <c r="I4838" s="19" t="s">
        <v>15679</v>
      </c>
      <c r="J4838" s="19" t="s">
        <v>9283</v>
      </c>
      <c r="K4838" s="20" t="s">
        <v>12827</v>
      </c>
      <c r="L4838" s="19" t="s">
        <v>25</v>
      </c>
    </row>
    <row r="4839" spans="1:12" ht="27" x14ac:dyDescent="0.25">
      <c r="A4839" s="19" t="s">
        <v>6742</v>
      </c>
      <c r="B4839" s="19" t="s">
        <v>6743</v>
      </c>
      <c r="C4839" s="19" t="s">
        <v>6744</v>
      </c>
      <c r="D4839" s="19" t="s">
        <v>6745</v>
      </c>
      <c r="E4839" s="20" t="s">
        <v>21</v>
      </c>
      <c r="F4839" s="19" t="s">
        <v>21</v>
      </c>
      <c r="G4839" s="180">
        <v>101263</v>
      </c>
      <c r="H4839" s="21" t="s">
        <v>6894</v>
      </c>
      <c r="I4839" s="19" t="s">
        <v>15679</v>
      </c>
      <c r="J4839" s="19" t="s">
        <v>9283</v>
      </c>
      <c r="K4839" s="20" t="s">
        <v>10587</v>
      </c>
      <c r="L4839" s="19" t="s">
        <v>25</v>
      </c>
    </row>
    <row r="4840" spans="1:12" ht="27" x14ac:dyDescent="0.25">
      <c r="A4840" s="19" t="s">
        <v>6742</v>
      </c>
      <c r="B4840" s="19" t="s">
        <v>6743</v>
      </c>
      <c r="C4840" s="19" t="s">
        <v>6744</v>
      </c>
      <c r="D4840" s="19" t="s">
        <v>6745</v>
      </c>
      <c r="E4840" s="20" t="s">
        <v>21</v>
      </c>
      <c r="F4840" s="19" t="s">
        <v>21</v>
      </c>
      <c r="G4840" s="180">
        <v>101264</v>
      </c>
      <c r="H4840" s="21" t="s">
        <v>6896</v>
      </c>
      <c r="I4840" s="19" t="s">
        <v>15679</v>
      </c>
      <c r="J4840" s="19" t="s">
        <v>9283</v>
      </c>
      <c r="K4840" s="20" t="s">
        <v>1752</v>
      </c>
      <c r="L4840" s="19" t="s">
        <v>25</v>
      </c>
    </row>
    <row r="4841" spans="1:12" ht="27" x14ac:dyDescent="0.25">
      <c r="A4841" s="19" t="s">
        <v>6742</v>
      </c>
      <c r="B4841" s="19" t="s">
        <v>6743</v>
      </c>
      <c r="C4841" s="19" t="s">
        <v>6744</v>
      </c>
      <c r="D4841" s="19" t="s">
        <v>6745</v>
      </c>
      <c r="E4841" s="20" t="s">
        <v>21</v>
      </c>
      <c r="F4841" s="19" t="s">
        <v>21</v>
      </c>
      <c r="G4841" s="180">
        <v>101265</v>
      </c>
      <c r="H4841" s="21" t="s">
        <v>6897</v>
      </c>
      <c r="I4841" s="19" t="s">
        <v>15679</v>
      </c>
      <c r="J4841" s="19" t="s">
        <v>9283</v>
      </c>
      <c r="K4841" s="20" t="s">
        <v>12647</v>
      </c>
      <c r="L4841" s="19" t="s">
        <v>25</v>
      </c>
    </row>
    <row r="4842" spans="1:12" ht="27" x14ac:dyDescent="0.25">
      <c r="A4842" s="19" t="s">
        <v>6742</v>
      </c>
      <c r="B4842" s="19" t="s">
        <v>6743</v>
      </c>
      <c r="C4842" s="19" t="s">
        <v>6744</v>
      </c>
      <c r="D4842" s="19" t="s">
        <v>6745</v>
      </c>
      <c r="E4842" s="20" t="s">
        <v>21</v>
      </c>
      <c r="F4842" s="19" t="s">
        <v>21</v>
      </c>
      <c r="G4842" s="180">
        <v>101266</v>
      </c>
      <c r="H4842" s="21" t="s">
        <v>6898</v>
      </c>
      <c r="I4842" s="19" t="s">
        <v>15679</v>
      </c>
      <c r="J4842" s="19" t="s">
        <v>9283</v>
      </c>
      <c r="K4842" s="20" t="s">
        <v>583</v>
      </c>
      <c r="L4842" s="19" t="s">
        <v>25</v>
      </c>
    </row>
    <row r="4843" spans="1:12" ht="27" x14ac:dyDescent="0.25">
      <c r="A4843" s="19" t="s">
        <v>6742</v>
      </c>
      <c r="B4843" s="19" t="s">
        <v>6743</v>
      </c>
      <c r="C4843" s="19" t="s">
        <v>6744</v>
      </c>
      <c r="D4843" s="19" t="s">
        <v>6745</v>
      </c>
      <c r="E4843" s="20" t="s">
        <v>21</v>
      </c>
      <c r="F4843" s="19" t="s">
        <v>21</v>
      </c>
      <c r="G4843" s="180">
        <v>101267</v>
      </c>
      <c r="H4843" s="21" t="s">
        <v>6899</v>
      </c>
      <c r="I4843" s="19" t="s">
        <v>15679</v>
      </c>
      <c r="J4843" s="19" t="s">
        <v>9283</v>
      </c>
      <c r="K4843" s="20" t="s">
        <v>10620</v>
      </c>
      <c r="L4843" s="19" t="s">
        <v>25</v>
      </c>
    </row>
    <row r="4844" spans="1:12" ht="27" x14ac:dyDescent="0.25">
      <c r="A4844" s="19" t="s">
        <v>6742</v>
      </c>
      <c r="B4844" s="19" t="s">
        <v>6743</v>
      </c>
      <c r="C4844" s="19" t="s">
        <v>6744</v>
      </c>
      <c r="D4844" s="19" t="s">
        <v>6745</v>
      </c>
      <c r="E4844" s="20" t="s">
        <v>21</v>
      </c>
      <c r="F4844" s="19" t="s">
        <v>21</v>
      </c>
      <c r="G4844" s="180">
        <v>101268</v>
      </c>
      <c r="H4844" s="21" t="s">
        <v>6900</v>
      </c>
      <c r="I4844" s="19" t="s">
        <v>15679</v>
      </c>
      <c r="J4844" s="19" t="s">
        <v>9283</v>
      </c>
      <c r="K4844" s="20" t="s">
        <v>14938</v>
      </c>
      <c r="L4844" s="19" t="s">
        <v>25</v>
      </c>
    </row>
    <row r="4845" spans="1:12" ht="27" x14ac:dyDescent="0.25">
      <c r="A4845" s="19" t="s">
        <v>6742</v>
      </c>
      <c r="B4845" s="19" t="s">
        <v>6743</v>
      </c>
      <c r="C4845" s="19" t="s">
        <v>6744</v>
      </c>
      <c r="D4845" s="19" t="s">
        <v>6745</v>
      </c>
      <c r="E4845" s="20" t="s">
        <v>21</v>
      </c>
      <c r="F4845" s="19" t="s">
        <v>21</v>
      </c>
      <c r="G4845" s="180">
        <v>101269</v>
      </c>
      <c r="H4845" s="21" t="s">
        <v>6901</v>
      </c>
      <c r="I4845" s="19" t="s">
        <v>15679</v>
      </c>
      <c r="J4845" s="19" t="s">
        <v>9283</v>
      </c>
      <c r="K4845" s="20" t="s">
        <v>2182</v>
      </c>
      <c r="L4845" s="19" t="s">
        <v>25</v>
      </c>
    </row>
    <row r="4846" spans="1:12" ht="27" x14ac:dyDescent="0.25">
      <c r="A4846" s="19" t="s">
        <v>6742</v>
      </c>
      <c r="B4846" s="19" t="s">
        <v>6743</v>
      </c>
      <c r="C4846" s="19" t="s">
        <v>6744</v>
      </c>
      <c r="D4846" s="19" t="s">
        <v>6745</v>
      </c>
      <c r="E4846" s="20" t="s">
        <v>21</v>
      </c>
      <c r="F4846" s="19" t="s">
        <v>21</v>
      </c>
      <c r="G4846" s="180">
        <v>101270</v>
      </c>
      <c r="H4846" s="21" t="s">
        <v>6903</v>
      </c>
      <c r="I4846" s="19" t="s">
        <v>15679</v>
      </c>
      <c r="J4846" s="19" t="s">
        <v>9283</v>
      </c>
      <c r="K4846" s="20" t="s">
        <v>14939</v>
      </c>
      <c r="L4846" s="19" t="s">
        <v>25</v>
      </c>
    </row>
    <row r="4847" spans="1:12" ht="27" x14ac:dyDescent="0.25">
      <c r="A4847" s="19" t="s">
        <v>6742</v>
      </c>
      <c r="B4847" s="19" t="s">
        <v>6743</v>
      </c>
      <c r="C4847" s="19" t="s">
        <v>6744</v>
      </c>
      <c r="D4847" s="19" t="s">
        <v>6745</v>
      </c>
      <c r="E4847" s="20" t="s">
        <v>21</v>
      </c>
      <c r="F4847" s="19" t="s">
        <v>21</v>
      </c>
      <c r="G4847" s="180">
        <v>101271</v>
      </c>
      <c r="H4847" s="21" t="s">
        <v>6904</v>
      </c>
      <c r="I4847" s="19" t="s">
        <v>15679</v>
      </c>
      <c r="J4847" s="19" t="s">
        <v>9283</v>
      </c>
      <c r="K4847" s="20" t="s">
        <v>6052</v>
      </c>
      <c r="L4847" s="19" t="s">
        <v>25</v>
      </c>
    </row>
    <row r="4848" spans="1:12" ht="27" x14ac:dyDescent="0.25">
      <c r="A4848" s="19" t="s">
        <v>6742</v>
      </c>
      <c r="B4848" s="19" t="s">
        <v>6743</v>
      </c>
      <c r="C4848" s="19" t="s">
        <v>6744</v>
      </c>
      <c r="D4848" s="19" t="s">
        <v>6745</v>
      </c>
      <c r="E4848" s="20" t="s">
        <v>21</v>
      </c>
      <c r="F4848" s="19" t="s">
        <v>21</v>
      </c>
      <c r="G4848" s="180">
        <v>101272</v>
      </c>
      <c r="H4848" s="21" t="s">
        <v>6905</v>
      </c>
      <c r="I4848" s="19" t="s">
        <v>15679</v>
      </c>
      <c r="J4848" s="19" t="s">
        <v>9283</v>
      </c>
      <c r="K4848" s="20" t="s">
        <v>7946</v>
      </c>
      <c r="L4848" s="19" t="s">
        <v>25</v>
      </c>
    </row>
    <row r="4849" spans="1:12" ht="27" x14ac:dyDescent="0.25">
      <c r="A4849" s="19" t="s">
        <v>6742</v>
      </c>
      <c r="B4849" s="19" t="s">
        <v>6743</v>
      </c>
      <c r="C4849" s="19" t="s">
        <v>6744</v>
      </c>
      <c r="D4849" s="19" t="s">
        <v>6745</v>
      </c>
      <c r="E4849" s="20" t="s">
        <v>21</v>
      </c>
      <c r="F4849" s="19" t="s">
        <v>21</v>
      </c>
      <c r="G4849" s="180">
        <v>101273</v>
      </c>
      <c r="H4849" s="21" t="s">
        <v>6907</v>
      </c>
      <c r="I4849" s="19" t="s">
        <v>15679</v>
      </c>
      <c r="J4849" s="19" t="s">
        <v>9283</v>
      </c>
      <c r="K4849" s="20" t="s">
        <v>1449</v>
      </c>
      <c r="L4849" s="19" t="s">
        <v>25</v>
      </c>
    </row>
    <row r="4850" spans="1:12" ht="27" x14ac:dyDescent="0.25">
      <c r="A4850" s="19" t="s">
        <v>6742</v>
      </c>
      <c r="B4850" s="19" t="s">
        <v>6743</v>
      </c>
      <c r="C4850" s="19" t="s">
        <v>6744</v>
      </c>
      <c r="D4850" s="19" t="s">
        <v>6745</v>
      </c>
      <c r="E4850" s="20" t="s">
        <v>21</v>
      </c>
      <c r="F4850" s="19" t="s">
        <v>21</v>
      </c>
      <c r="G4850" s="180">
        <v>101274</v>
      </c>
      <c r="H4850" s="21" t="s">
        <v>6908</v>
      </c>
      <c r="I4850" s="19" t="s">
        <v>15679</v>
      </c>
      <c r="J4850" s="19" t="s">
        <v>9283</v>
      </c>
      <c r="K4850" s="20" t="s">
        <v>66</v>
      </c>
      <c r="L4850" s="19" t="s">
        <v>25</v>
      </c>
    </row>
    <row r="4851" spans="1:12" ht="27" x14ac:dyDescent="0.25">
      <c r="A4851" s="19" t="s">
        <v>6742</v>
      </c>
      <c r="B4851" s="19" t="s">
        <v>6743</v>
      </c>
      <c r="C4851" s="19" t="s">
        <v>6744</v>
      </c>
      <c r="D4851" s="19" t="s">
        <v>6745</v>
      </c>
      <c r="E4851" s="20" t="s">
        <v>21</v>
      </c>
      <c r="F4851" s="19" t="s">
        <v>21</v>
      </c>
      <c r="G4851" s="180">
        <v>101275</v>
      </c>
      <c r="H4851" s="21" t="s">
        <v>6909</v>
      </c>
      <c r="I4851" s="19" t="s">
        <v>15679</v>
      </c>
      <c r="J4851" s="19" t="s">
        <v>9283</v>
      </c>
      <c r="K4851" s="20" t="s">
        <v>1385</v>
      </c>
      <c r="L4851" s="19" t="s">
        <v>25</v>
      </c>
    </row>
    <row r="4852" spans="1:12" ht="27" x14ac:dyDescent="0.25">
      <c r="A4852" s="19" t="s">
        <v>6742</v>
      </c>
      <c r="B4852" s="19" t="s">
        <v>6743</v>
      </c>
      <c r="C4852" s="19" t="s">
        <v>6744</v>
      </c>
      <c r="D4852" s="19" t="s">
        <v>6745</v>
      </c>
      <c r="E4852" s="20" t="s">
        <v>21</v>
      </c>
      <c r="F4852" s="19" t="s">
        <v>21</v>
      </c>
      <c r="G4852" s="180">
        <v>101276</v>
      </c>
      <c r="H4852" s="21" t="s">
        <v>6910</v>
      </c>
      <c r="I4852" s="19" t="s">
        <v>15679</v>
      </c>
      <c r="J4852" s="19" t="s">
        <v>9283</v>
      </c>
      <c r="K4852" s="20" t="s">
        <v>10078</v>
      </c>
      <c r="L4852" s="19" t="s">
        <v>25</v>
      </c>
    </row>
    <row r="4853" spans="1:12" ht="27" x14ac:dyDescent="0.25">
      <c r="A4853" s="19" t="s">
        <v>6742</v>
      </c>
      <c r="B4853" s="19" t="s">
        <v>6743</v>
      </c>
      <c r="C4853" s="19" t="s">
        <v>6744</v>
      </c>
      <c r="D4853" s="19" t="s">
        <v>6745</v>
      </c>
      <c r="E4853" s="20" t="s">
        <v>21</v>
      </c>
      <c r="F4853" s="19" t="s">
        <v>21</v>
      </c>
      <c r="G4853" s="180">
        <v>101277</v>
      </c>
      <c r="H4853" s="21" t="s">
        <v>6912</v>
      </c>
      <c r="I4853" s="19" t="s">
        <v>15679</v>
      </c>
      <c r="J4853" s="19" t="s">
        <v>9283</v>
      </c>
      <c r="K4853" s="20" t="s">
        <v>3638</v>
      </c>
      <c r="L4853" s="19" t="s">
        <v>25</v>
      </c>
    </row>
    <row r="4854" spans="1:12" x14ac:dyDescent="0.25">
      <c r="A4854" s="19" t="s">
        <v>6742</v>
      </c>
      <c r="B4854" s="19" t="s">
        <v>6743</v>
      </c>
      <c r="C4854" s="19" t="s">
        <v>6913</v>
      </c>
      <c r="D4854" s="19" t="s">
        <v>6914</v>
      </c>
      <c r="E4854" s="20" t="s">
        <v>21</v>
      </c>
      <c r="F4854" s="19" t="s">
        <v>21</v>
      </c>
      <c r="G4854" s="180">
        <v>72915</v>
      </c>
      <c r="H4854" s="21" t="s">
        <v>6915</v>
      </c>
      <c r="I4854" s="19" t="s">
        <v>15679</v>
      </c>
      <c r="J4854" s="19" t="s">
        <v>23</v>
      </c>
      <c r="K4854" s="20" t="s">
        <v>6821</v>
      </c>
      <c r="L4854" s="19" t="s">
        <v>25</v>
      </c>
    </row>
    <row r="4855" spans="1:12" x14ac:dyDescent="0.25">
      <c r="A4855" s="19" t="s">
        <v>6742</v>
      </c>
      <c r="B4855" s="19" t="s">
        <v>6743</v>
      </c>
      <c r="C4855" s="19" t="s">
        <v>6913</v>
      </c>
      <c r="D4855" s="19" t="s">
        <v>6914</v>
      </c>
      <c r="E4855" s="20" t="s">
        <v>21</v>
      </c>
      <c r="F4855" s="19" t="s">
        <v>21</v>
      </c>
      <c r="G4855" s="180">
        <v>72917</v>
      </c>
      <c r="H4855" s="21" t="s">
        <v>6916</v>
      </c>
      <c r="I4855" s="19" t="s">
        <v>15679</v>
      </c>
      <c r="J4855" s="19" t="s">
        <v>23</v>
      </c>
      <c r="K4855" s="20" t="s">
        <v>14940</v>
      </c>
      <c r="L4855" s="19" t="s">
        <v>25</v>
      </c>
    </row>
    <row r="4856" spans="1:12" x14ac:dyDescent="0.25">
      <c r="A4856" s="19" t="s">
        <v>6742</v>
      </c>
      <c r="B4856" s="19" t="s">
        <v>6743</v>
      </c>
      <c r="C4856" s="19" t="s">
        <v>6913</v>
      </c>
      <c r="D4856" s="19" t="s">
        <v>6914</v>
      </c>
      <c r="E4856" s="20" t="s">
        <v>21</v>
      </c>
      <c r="F4856" s="19" t="s">
        <v>21</v>
      </c>
      <c r="G4856" s="180">
        <v>72918</v>
      </c>
      <c r="H4856" s="21" t="s">
        <v>6917</v>
      </c>
      <c r="I4856" s="19" t="s">
        <v>15679</v>
      </c>
      <c r="J4856" s="19" t="s">
        <v>23</v>
      </c>
      <c r="K4856" s="20" t="s">
        <v>6054</v>
      </c>
      <c r="L4856" s="19" t="s">
        <v>25</v>
      </c>
    </row>
    <row r="4857" spans="1:12" x14ac:dyDescent="0.25">
      <c r="A4857" s="19" t="s">
        <v>6742</v>
      </c>
      <c r="B4857" s="19" t="s">
        <v>6743</v>
      </c>
      <c r="C4857" s="19" t="s">
        <v>6913</v>
      </c>
      <c r="D4857" s="19" t="s">
        <v>6914</v>
      </c>
      <c r="E4857" s="20">
        <v>73965</v>
      </c>
      <c r="F4857" s="19" t="s">
        <v>6918</v>
      </c>
      <c r="G4857" s="19" t="s">
        <v>6919</v>
      </c>
      <c r="H4857" s="21" t="s">
        <v>6920</v>
      </c>
      <c r="I4857" s="19" t="s">
        <v>15679</v>
      </c>
      <c r="J4857" s="19" t="s">
        <v>444</v>
      </c>
      <c r="K4857" s="20" t="s">
        <v>14941</v>
      </c>
      <c r="L4857" s="19" t="s">
        <v>25</v>
      </c>
    </row>
    <row r="4858" spans="1:12" x14ac:dyDescent="0.25">
      <c r="A4858" s="19" t="s">
        <v>6742</v>
      </c>
      <c r="B4858" s="19" t="s">
        <v>6743</v>
      </c>
      <c r="C4858" s="19" t="s">
        <v>6913</v>
      </c>
      <c r="D4858" s="19" t="s">
        <v>6914</v>
      </c>
      <c r="E4858" s="20">
        <v>79506</v>
      </c>
      <c r="F4858" s="19" t="s">
        <v>6918</v>
      </c>
      <c r="G4858" s="19" t="s">
        <v>6921</v>
      </c>
      <c r="H4858" s="21" t="s">
        <v>6922</v>
      </c>
      <c r="I4858" s="19" t="s">
        <v>15679</v>
      </c>
      <c r="J4858" s="19" t="s">
        <v>444</v>
      </c>
      <c r="K4858" s="20" t="s">
        <v>14942</v>
      </c>
      <c r="L4858" s="19" t="s">
        <v>25</v>
      </c>
    </row>
    <row r="4859" spans="1:12" x14ac:dyDescent="0.25">
      <c r="A4859" s="19" t="s">
        <v>6742</v>
      </c>
      <c r="B4859" s="19" t="s">
        <v>6743</v>
      </c>
      <c r="C4859" s="19" t="s">
        <v>6913</v>
      </c>
      <c r="D4859" s="19" t="s">
        <v>6914</v>
      </c>
      <c r="E4859" s="20" t="s">
        <v>21</v>
      </c>
      <c r="F4859" s="19" t="s">
        <v>21</v>
      </c>
      <c r="G4859" s="180">
        <v>83343</v>
      </c>
      <c r="H4859" s="21" t="s">
        <v>6923</v>
      </c>
      <c r="I4859" s="19" t="s">
        <v>15679</v>
      </c>
      <c r="J4859" s="19" t="s">
        <v>444</v>
      </c>
      <c r="K4859" s="20" t="s">
        <v>4422</v>
      </c>
      <c r="L4859" s="19" t="s">
        <v>25</v>
      </c>
    </row>
    <row r="4860" spans="1:12" ht="27" x14ac:dyDescent="0.25">
      <c r="A4860" s="19" t="s">
        <v>6742</v>
      </c>
      <c r="B4860" s="19" t="s">
        <v>6743</v>
      </c>
      <c r="C4860" s="19" t="s">
        <v>6913</v>
      </c>
      <c r="D4860" s="19" t="s">
        <v>6914</v>
      </c>
      <c r="E4860" s="20" t="s">
        <v>21</v>
      </c>
      <c r="F4860" s="19" t="s">
        <v>21</v>
      </c>
      <c r="G4860" s="180">
        <v>90082</v>
      </c>
      <c r="H4860" s="21" t="s">
        <v>20934</v>
      </c>
      <c r="I4860" s="19" t="s">
        <v>15679</v>
      </c>
      <c r="J4860" s="19" t="s">
        <v>444</v>
      </c>
      <c r="K4860" s="20" t="s">
        <v>3518</v>
      </c>
      <c r="L4860" s="19" t="s">
        <v>25</v>
      </c>
    </row>
    <row r="4861" spans="1:12" ht="27" x14ac:dyDescent="0.25">
      <c r="A4861" s="19" t="s">
        <v>6742</v>
      </c>
      <c r="B4861" s="19" t="s">
        <v>6743</v>
      </c>
      <c r="C4861" s="19" t="s">
        <v>6913</v>
      </c>
      <c r="D4861" s="19" t="s">
        <v>6914</v>
      </c>
      <c r="E4861" s="20" t="s">
        <v>21</v>
      </c>
      <c r="F4861" s="19" t="s">
        <v>21</v>
      </c>
      <c r="G4861" s="180">
        <v>90084</v>
      </c>
      <c r="H4861" s="21" t="s">
        <v>20935</v>
      </c>
      <c r="I4861" s="19" t="s">
        <v>15679</v>
      </c>
      <c r="J4861" s="19" t="s">
        <v>444</v>
      </c>
      <c r="K4861" s="20" t="s">
        <v>3116</v>
      </c>
      <c r="L4861" s="19" t="s">
        <v>25</v>
      </c>
    </row>
    <row r="4862" spans="1:12" ht="27" x14ac:dyDescent="0.25">
      <c r="A4862" s="19" t="s">
        <v>6742</v>
      </c>
      <c r="B4862" s="19" t="s">
        <v>6743</v>
      </c>
      <c r="C4862" s="19" t="s">
        <v>6913</v>
      </c>
      <c r="D4862" s="19" t="s">
        <v>6914</v>
      </c>
      <c r="E4862" s="20" t="s">
        <v>21</v>
      </c>
      <c r="F4862" s="19" t="s">
        <v>21</v>
      </c>
      <c r="G4862" s="180">
        <v>90085</v>
      </c>
      <c r="H4862" s="21" t="s">
        <v>20936</v>
      </c>
      <c r="I4862" s="19" t="s">
        <v>15679</v>
      </c>
      <c r="J4862" s="19" t="s">
        <v>444</v>
      </c>
      <c r="K4862" s="20" t="s">
        <v>9402</v>
      </c>
      <c r="L4862" s="19" t="s">
        <v>25</v>
      </c>
    </row>
    <row r="4863" spans="1:12" ht="27" x14ac:dyDescent="0.25">
      <c r="A4863" s="19" t="s">
        <v>6742</v>
      </c>
      <c r="B4863" s="19" t="s">
        <v>6743</v>
      </c>
      <c r="C4863" s="19" t="s">
        <v>6913</v>
      </c>
      <c r="D4863" s="19" t="s">
        <v>6914</v>
      </c>
      <c r="E4863" s="20" t="s">
        <v>21</v>
      </c>
      <c r="F4863" s="19" t="s">
        <v>21</v>
      </c>
      <c r="G4863" s="180">
        <v>90086</v>
      </c>
      <c r="H4863" s="21" t="s">
        <v>20937</v>
      </c>
      <c r="I4863" s="19" t="s">
        <v>15679</v>
      </c>
      <c r="J4863" s="19" t="s">
        <v>444</v>
      </c>
      <c r="K4863" s="20" t="s">
        <v>9265</v>
      </c>
      <c r="L4863" s="19" t="s">
        <v>25</v>
      </c>
    </row>
    <row r="4864" spans="1:12" ht="27" x14ac:dyDescent="0.25">
      <c r="A4864" s="19" t="s">
        <v>6742</v>
      </c>
      <c r="B4864" s="19" t="s">
        <v>6743</v>
      </c>
      <c r="C4864" s="19" t="s">
        <v>6913</v>
      </c>
      <c r="D4864" s="19" t="s">
        <v>6914</v>
      </c>
      <c r="E4864" s="20" t="s">
        <v>21</v>
      </c>
      <c r="F4864" s="19" t="s">
        <v>21</v>
      </c>
      <c r="G4864" s="180">
        <v>90087</v>
      </c>
      <c r="H4864" s="21" t="s">
        <v>20938</v>
      </c>
      <c r="I4864" s="19" t="s">
        <v>15679</v>
      </c>
      <c r="J4864" s="19" t="s">
        <v>23</v>
      </c>
      <c r="K4864" s="20" t="s">
        <v>5680</v>
      </c>
      <c r="L4864" s="19" t="s">
        <v>25</v>
      </c>
    </row>
    <row r="4865" spans="1:12" ht="27" x14ac:dyDescent="0.25">
      <c r="A4865" s="19" t="s">
        <v>6742</v>
      </c>
      <c r="B4865" s="19" t="s">
        <v>6743</v>
      </c>
      <c r="C4865" s="19" t="s">
        <v>6913</v>
      </c>
      <c r="D4865" s="19" t="s">
        <v>6914</v>
      </c>
      <c r="E4865" s="20" t="s">
        <v>21</v>
      </c>
      <c r="F4865" s="19" t="s">
        <v>21</v>
      </c>
      <c r="G4865" s="180">
        <v>90088</v>
      </c>
      <c r="H4865" s="21" t="s">
        <v>20939</v>
      </c>
      <c r="I4865" s="19" t="s">
        <v>15679</v>
      </c>
      <c r="J4865" s="19" t="s">
        <v>23</v>
      </c>
      <c r="K4865" s="20" t="s">
        <v>3617</v>
      </c>
      <c r="L4865" s="19" t="s">
        <v>25</v>
      </c>
    </row>
    <row r="4866" spans="1:12" ht="27" x14ac:dyDescent="0.25">
      <c r="A4866" s="19" t="s">
        <v>6742</v>
      </c>
      <c r="B4866" s="19" t="s">
        <v>6743</v>
      </c>
      <c r="C4866" s="19" t="s">
        <v>6913</v>
      </c>
      <c r="D4866" s="19" t="s">
        <v>6914</v>
      </c>
      <c r="E4866" s="20" t="s">
        <v>21</v>
      </c>
      <c r="F4866" s="19" t="s">
        <v>21</v>
      </c>
      <c r="G4866" s="180">
        <v>90090</v>
      </c>
      <c r="H4866" s="21" t="s">
        <v>20940</v>
      </c>
      <c r="I4866" s="19" t="s">
        <v>15679</v>
      </c>
      <c r="J4866" s="19" t="s">
        <v>23</v>
      </c>
      <c r="K4866" s="20" t="s">
        <v>14210</v>
      </c>
      <c r="L4866" s="19" t="s">
        <v>25</v>
      </c>
    </row>
    <row r="4867" spans="1:12" ht="27" x14ac:dyDescent="0.25">
      <c r="A4867" s="19" t="s">
        <v>6742</v>
      </c>
      <c r="B4867" s="19" t="s">
        <v>6743</v>
      </c>
      <c r="C4867" s="19" t="s">
        <v>6913</v>
      </c>
      <c r="D4867" s="19" t="s">
        <v>6914</v>
      </c>
      <c r="E4867" s="20" t="s">
        <v>21</v>
      </c>
      <c r="F4867" s="19" t="s">
        <v>21</v>
      </c>
      <c r="G4867" s="180">
        <v>90091</v>
      </c>
      <c r="H4867" s="21" t="s">
        <v>20941</v>
      </c>
      <c r="I4867" s="19" t="s">
        <v>15679</v>
      </c>
      <c r="J4867" s="19" t="s">
        <v>444</v>
      </c>
      <c r="K4867" s="20" t="s">
        <v>6987</v>
      </c>
      <c r="L4867" s="19" t="s">
        <v>25</v>
      </c>
    </row>
    <row r="4868" spans="1:12" ht="27" x14ac:dyDescent="0.25">
      <c r="A4868" s="19" t="s">
        <v>6742</v>
      </c>
      <c r="B4868" s="19" t="s">
        <v>6743</v>
      </c>
      <c r="C4868" s="19" t="s">
        <v>6913</v>
      </c>
      <c r="D4868" s="19" t="s">
        <v>6914</v>
      </c>
      <c r="E4868" s="20" t="s">
        <v>21</v>
      </c>
      <c r="F4868" s="19" t="s">
        <v>21</v>
      </c>
      <c r="G4868" s="180">
        <v>90092</v>
      </c>
      <c r="H4868" s="21" t="s">
        <v>20942</v>
      </c>
      <c r="I4868" s="19" t="s">
        <v>15679</v>
      </c>
      <c r="J4868" s="19" t="s">
        <v>444</v>
      </c>
      <c r="K4868" s="20" t="s">
        <v>1247</v>
      </c>
      <c r="L4868" s="19" t="s">
        <v>25</v>
      </c>
    </row>
    <row r="4869" spans="1:12" ht="27" x14ac:dyDescent="0.25">
      <c r="A4869" s="19" t="s">
        <v>6742</v>
      </c>
      <c r="B4869" s="19" t="s">
        <v>6743</v>
      </c>
      <c r="C4869" s="19" t="s">
        <v>6913</v>
      </c>
      <c r="D4869" s="19" t="s">
        <v>6914</v>
      </c>
      <c r="E4869" s="20" t="s">
        <v>21</v>
      </c>
      <c r="F4869" s="19" t="s">
        <v>21</v>
      </c>
      <c r="G4869" s="180">
        <v>90093</v>
      </c>
      <c r="H4869" s="21" t="s">
        <v>20943</v>
      </c>
      <c r="I4869" s="19" t="s">
        <v>15679</v>
      </c>
      <c r="J4869" s="19" t="s">
        <v>444</v>
      </c>
      <c r="K4869" s="20" t="s">
        <v>1309</v>
      </c>
      <c r="L4869" s="19" t="s">
        <v>25</v>
      </c>
    </row>
    <row r="4870" spans="1:12" ht="27" x14ac:dyDescent="0.25">
      <c r="A4870" s="19" t="s">
        <v>6742</v>
      </c>
      <c r="B4870" s="19" t="s">
        <v>6743</v>
      </c>
      <c r="C4870" s="19" t="s">
        <v>6913</v>
      </c>
      <c r="D4870" s="19" t="s">
        <v>6914</v>
      </c>
      <c r="E4870" s="20" t="s">
        <v>21</v>
      </c>
      <c r="F4870" s="19" t="s">
        <v>21</v>
      </c>
      <c r="G4870" s="180">
        <v>90094</v>
      </c>
      <c r="H4870" s="21" t="s">
        <v>20944</v>
      </c>
      <c r="I4870" s="19" t="s">
        <v>15679</v>
      </c>
      <c r="J4870" s="19" t="s">
        <v>444</v>
      </c>
      <c r="K4870" s="20" t="s">
        <v>1331</v>
      </c>
      <c r="L4870" s="19" t="s">
        <v>25</v>
      </c>
    </row>
    <row r="4871" spans="1:12" ht="27" x14ac:dyDescent="0.25">
      <c r="A4871" s="19" t="s">
        <v>6742</v>
      </c>
      <c r="B4871" s="19" t="s">
        <v>6743</v>
      </c>
      <c r="C4871" s="19" t="s">
        <v>6913</v>
      </c>
      <c r="D4871" s="19" t="s">
        <v>6914</v>
      </c>
      <c r="E4871" s="20" t="s">
        <v>21</v>
      </c>
      <c r="F4871" s="19" t="s">
        <v>21</v>
      </c>
      <c r="G4871" s="180">
        <v>90095</v>
      </c>
      <c r="H4871" s="21" t="s">
        <v>20945</v>
      </c>
      <c r="I4871" s="19" t="s">
        <v>15679</v>
      </c>
      <c r="J4871" s="19" t="s">
        <v>23</v>
      </c>
      <c r="K4871" s="20" t="s">
        <v>14943</v>
      </c>
      <c r="L4871" s="19" t="s">
        <v>25</v>
      </c>
    </row>
    <row r="4872" spans="1:12" ht="27" x14ac:dyDescent="0.25">
      <c r="A4872" s="19" t="s">
        <v>6742</v>
      </c>
      <c r="B4872" s="19" t="s">
        <v>6743</v>
      </c>
      <c r="C4872" s="19" t="s">
        <v>6913</v>
      </c>
      <c r="D4872" s="19" t="s">
        <v>6914</v>
      </c>
      <c r="E4872" s="20" t="s">
        <v>21</v>
      </c>
      <c r="F4872" s="19" t="s">
        <v>21</v>
      </c>
      <c r="G4872" s="180">
        <v>90096</v>
      </c>
      <c r="H4872" s="21" t="s">
        <v>20946</v>
      </c>
      <c r="I4872" s="19" t="s">
        <v>15679</v>
      </c>
      <c r="J4872" s="19" t="s">
        <v>23</v>
      </c>
      <c r="K4872" s="20" t="s">
        <v>168</v>
      </c>
      <c r="L4872" s="19" t="s">
        <v>25</v>
      </c>
    </row>
    <row r="4873" spans="1:12" ht="27" x14ac:dyDescent="0.25">
      <c r="A4873" s="19" t="s">
        <v>6742</v>
      </c>
      <c r="B4873" s="19" t="s">
        <v>6743</v>
      </c>
      <c r="C4873" s="19" t="s">
        <v>6913</v>
      </c>
      <c r="D4873" s="19" t="s">
        <v>6914</v>
      </c>
      <c r="E4873" s="20" t="s">
        <v>21</v>
      </c>
      <c r="F4873" s="19" t="s">
        <v>21</v>
      </c>
      <c r="G4873" s="180">
        <v>90098</v>
      </c>
      <c r="H4873" s="21" t="s">
        <v>20947</v>
      </c>
      <c r="I4873" s="19" t="s">
        <v>15679</v>
      </c>
      <c r="J4873" s="19" t="s">
        <v>23</v>
      </c>
      <c r="K4873" s="20" t="s">
        <v>4951</v>
      </c>
      <c r="L4873" s="19" t="s">
        <v>25</v>
      </c>
    </row>
    <row r="4874" spans="1:12" ht="27" x14ac:dyDescent="0.25">
      <c r="A4874" s="19" t="s">
        <v>6742</v>
      </c>
      <c r="B4874" s="19" t="s">
        <v>6743</v>
      </c>
      <c r="C4874" s="19" t="s">
        <v>6913</v>
      </c>
      <c r="D4874" s="19" t="s">
        <v>6914</v>
      </c>
      <c r="E4874" s="20" t="s">
        <v>21</v>
      </c>
      <c r="F4874" s="19" t="s">
        <v>21</v>
      </c>
      <c r="G4874" s="180">
        <v>90099</v>
      </c>
      <c r="H4874" s="21" t="s">
        <v>20948</v>
      </c>
      <c r="I4874" s="19" t="s">
        <v>15679</v>
      </c>
      <c r="J4874" s="19" t="s">
        <v>23</v>
      </c>
      <c r="K4874" s="20" t="s">
        <v>769</v>
      </c>
      <c r="L4874" s="19" t="s">
        <v>25</v>
      </c>
    </row>
    <row r="4875" spans="1:12" ht="27" x14ac:dyDescent="0.25">
      <c r="A4875" s="19" t="s">
        <v>6742</v>
      </c>
      <c r="B4875" s="19" t="s">
        <v>6743</v>
      </c>
      <c r="C4875" s="19" t="s">
        <v>6913</v>
      </c>
      <c r="D4875" s="19" t="s">
        <v>6914</v>
      </c>
      <c r="E4875" s="20" t="s">
        <v>21</v>
      </c>
      <c r="F4875" s="19" t="s">
        <v>21</v>
      </c>
      <c r="G4875" s="180">
        <v>90100</v>
      </c>
      <c r="H4875" s="21" t="s">
        <v>20949</v>
      </c>
      <c r="I4875" s="19" t="s">
        <v>15679</v>
      </c>
      <c r="J4875" s="19" t="s">
        <v>23</v>
      </c>
      <c r="K4875" s="20" t="s">
        <v>11926</v>
      </c>
      <c r="L4875" s="19" t="s">
        <v>25</v>
      </c>
    </row>
    <row r="4876" spans="1:12" ht="27" x14ac:dyDescent="0.25">
      <c r="A4876" s="19" t="s">
        <v>6742</v>
      </c>
      <c r="B4876" s="19" t="s">
        <v>6743</v>
      </c>
      <c r="C4876" s="19" t="s">
        <v>6913</v>
      </c>
      <c r="D4876" s="19" t="s">
        <v>6914</v>
      </c>
      <c r="E4876" s="20" t="s">
        <v>21</v>
      </c>
      <c r="F4876" s="19" t="s">
        <v>21</v>
      </c>
      <c r="G4876" s="180">
        <v>90101</v>
      </c>
      <c r="H4876" s="21" t="s">
        <v>20950</v>
      </c>
      <c r="I4876" s="19" t="s">
        <v>15679</v>
      </c>
      <c r="J4876" s="19" t="s">
        <v>23</v>
      </c>
      <c r="K4876" s="20" t="s">
        <v>5984</v>
      </c>
      <c r="L4876" s="19" t="s">
        <v>25</v>
      </c>
    </row>
    <row r="4877" spans="1:12" ht="27" x14ac:dyDescent="0.25">
      <c r="A4877" s="19" t="s">
        <v>6742</v>
      </c>
      <c r="B4877" s="19" t="s">
        <v>6743</v>
      </c>
      <c r="C4877" s="19" t="s">
        <v>6913</v>
      </c>
      <c r="D4877" s="19" t="s">
        <v>6914</v>
      </c>
      <c r="E4877" s="20" t="s">
        <v>21</v>
      </c>
      <c r="F4877" s="19" t="s">
        <v>21</v>
      </c>
      <c r="G4877" s="180">
        <v>90102</v>
      </c>
      <c r="H4877" s="21" t="s">
        <v>20951</v>
      </c>
      <c r="I4877" s="19" t="s">
        <v>15679</v>
      </c>
      <c r="J4877" s="19" t="s">
        <v>23</v>
      </c>
      <c r="K4877" s="20" t="s">
        <v>3505</v>
      </c>
      <c r="L4877" s="19" t="s">
        <v>25</v>
      </c>
    </row>
    <row r="4878" spans="1:12" ht="27" x14ac:dyDescent="0.25">
      <c r="A4878" s="19" t="s">
        <v>6742</v>
      </c>
      <c r="B4878" s="19" t="s">
        <v>6743</v>
      </c>
      <c r="C4878" s="19" t="s">
        <v>6913</v>
      </c>
      <c r="D4878" s="19" t="s">
        <v>6914</v>
      </c>
      <c r="E4878" s="20" t="s">
        <v>21</v>
      </c>
      <c r="F4878" s="19" t="s">
        <v>21</v>
      </c>
      <c r="G4878" s="180">
        <v>90105</v>
      </c>
      <c r="H4878" s="21" t="s">
        <v>20952</v>
      </c>
      <c r="I4878" s="19" t="s">
        <v>15679</v>
      </c>
      <c r="J4878" s="19" t="s">
        <v>23</v>
      </c>
      <c r="K4878" s="20" t="s">
        <v>6006</v>
      </c>
      <c r="L4878" s="19" t="s">
        <v>25</v>
      </c>
    </row>
    <row r="4879" spans="1:12" ht="27" x14ac:dyDescent="0.25">
      <c r="A4879" s="19" t="s">
        <v>6742</v>
      </c>
      <c r="B4879" s="19" t="s">
        <v>6743</v>
      </c>
      <c r="C4879" s="19" t="s">
        <v>6913</v>
      </c>
      <c r="D4879" s="19" t="s">
        <v>6914</v>
      </c>
      <c r="E4879" s="20" t="s">
        <v>21</v>
      </c>
      <c r="F4879" s="19" t="s">
        <v>21</v>
      </c>
      <c r="G4879" s="180">
        <v>90106</v>
      </c>
      <c r="H4879" s="21" t="s">
        <v>20953</v>
      </c>
      <c r="I4879" s="19" t="s">
        <v>15679</v>
      </c>
      <c r="J4879" s="19" t="s">
        <v>23</v>
      </c>
      <c r="K4879" s="20" t="s">
        <v>4851</v>
      </c>
      <c r="L4879" s="19" t="s">
        <v>25</v>
      </c>
    </row>
    <row r="4880" spans="1:12" ht="27" x14ac:dyDescent="0.25">
      <c r="A4880" s="19" t="s">
        <v>6742</v>
      </c>
      <c r="B4880" s="19" t="s">
        <v>6743</v>
      </c>
      <c r="C4880" s="19" t="s">
        <v>6913</v>
      </c>
      <c r="D4880" s="19" t="s">
        <v>6914</v>
      </c>
      <c r="E4880" s="20" t="s">
        <v>21</v>
      </c>
      <c r="F4880" s="19" t="s">
        <v>21</v>
      </c>
      <c r="G4880" s="180">
        <v>90107</v>
      </c>
      <c r="H4880" s="21" t="s">
        <v>20954</v>
      </c>
      <c r="I4880" s="19" t="s">
        <v>15679</v>
      </c>
      <c r="J4880" s="19" t="s">
        <v>23</v>
      </c>
      <c r="K4880" s="20" t="s">
        <v>3604</v>
      </c>
      <c r="L4880" s="19" t="s">
        <v>25</v>
      </c>
    </row>
    <row r="4881" spans="1:12" ht="27" x14ac:dyDescent="0.25">
      <c r="A4881" s="19" t="s">
        <v>6742</v>
      </c>
      <c r="B4881" s="19" t="s">
        <v>6743</v>
      </c>
      <c r="C4881" s="19" t="s">
        <v>6913</v>
      </c>
      <c r="D4881" s="19" t="s">
        <v>6914</v>
      </c>
      <c r="E4881" s="20" t="s">
        <v>21</v>
      </c>
      <c r="F4881" s="19" t="s">
        <v>21</v>
      </c>
      <c r="G4881" s="180">
        <v>90108</v>
      </c>
      <c r="H4881" s="21" t="s">
        <v>20955</v>
      </c>
      <c r="I4881" s="19" t="s">
        <v>15679</v>
      </c>
      <c r="J4881" s="19" t="s">
        <v>23</v>
      </c>
      <c r="K4881" s="20" t="s">
        <v>1335</v>
      </c>
      <c r="L4881" s="19" t="s">
        <v>25</v>
      </c>
    </row>
    <row r="4882" spans="1:12" x14ac:dyDescent="0.25">
      <c r="A4882" s="19" t="s">
        <v>6742</v>
      </c>
      <c r="B4882" s="19" t="s">
        <v>6743</v>
      </c>
      <c r="C4882" s="19" t="s">
        <v>6913</v>
      </c>
      <c r="D4882" s="19" t="s">
        <v>6914</v>
      </c>
      <c r="E4882" s="20" t="s">
        <v>21</v>
      </c>
      <c r="F4882" s="19" t="s">
        <v>21</v>
      </c>
      <c r="G4882" s="180">
        <v>93358</v>
      </c>
      <c r="H4882" s="21" t="s">
        <v>6952</v>
      </c>
      <c r="I4882" s="19" t="s">
        <v>15679</v>
      </c>
      <c r="J4882" s="19" t="s">
        <v>444</v>
      </c>
      <c r="K4882" s="20" t="s">
        <v>117</v>
      </c>
      <c r="L4882" s="19" t="s">
        <v>25</v>
      </c>
    </row>
    <row r="4883" spans="1:12" x14ac:dyDescent="0.25">
      <c r="A4883" s="19" t="s">
        <v>6742</v>
      </c>
      <c r="B4883" s="19" t="s">
        <v>6743</v>
      </c>
      <c r="C4883" s="19" t="s">
        <v>6953</v>
      </c>
      <c r="D4883" s="19" t="s">
        <v>6954</v>
      </c>
      <c r="E4883" s="20" t="s">
        <v>21</v>
      </c>
      <c r="F4883" s="19" t="s">
        <v>21</v>
      </c>
      <c r="G4883" s="180">
        <v>94304</v>
      </c>
      <c r="H4883" s="21" t="s">
        <v>6955</v>
      </c>
      <c r="I4883" s="19" t="s">
        <v>15679</v>
      </c>
      <c r="J4883" s="19" t="s">
        <v>9283</v>
      </c>
      <c r="K4883" s="20" t="s">
        <v>929</v>
      </c>
      <c r="L4883" s="19" t="s">
        <v>25</v>
      </c>
    </row>
    <row r="4884" spans="1:12" x14ac:dyDescent="0.25">
      <c r="A4884" s="19" t="s">
        <v>6742</v>
      </c>
      <c r="B4884" s="19" t="s">
        <v>6743</v>
      </c>
      <c r="C4884" s="19" t="s">
        <v>6953</v>
      </c>
      <c r="D4884" s="19" t="s">
        <v>6954</v>
      </c>
      <c r="E4884" s="20" t="s">
        <v>21</v>
      </c>
      <c r="F4884" s="19" t="s">
        <v>21</v>
      </c>
      <c r="G4884" s="180">
        <v>94305</v>
      </c>
      <c r="H4884" s="21" t="s">
        <v>6957</v>
      </c>
      <c r="I4884" s="19" t="s">
        <v>15679</v>
      </c>
      <c r="J4884" s="19" t="s">
        <v>9283</v>
      </c>
      <c r="K4884" s="20" t="s">
        <v>11962</v>
      </c>
      <c r="L4884" s="19" t="s">
        <v>25</v>
      </c>
    </row>
    <row r="4885" spans="1:12" ht="27" x14ac:dyDescent="0.25">
      <c r="A4885" s="19" t="s">
        <v>6742</v>
      </c>
      <c r="B4885" s="19" t="s">
        <v>6743</v>
      </c>
      <c r="C4885" s="19" t="s">
        <v>6953</v>
      </c>
      <c r="D4885" s="19" t="s">
        <v>6954</v>
      </c>
      <c r="E4885" s="20" t="s">
        <v>21</v>
      </c>
      <c r="F4885" s="19" t="s">
        <v>21</v>
      </c>
      <c r="G4885" s="180">
        <v>94306</v>
      </c>
      <c r="H4885" s="21" t="s">
        <v>6958</v>
      </c>
      <c r="I4885" s="19" t="s">
        <v>15679</v>
      </c>
      <c r="J4885" s="19" t="s">
        <v>9283</v>
      </c>
      <c r="K4885" s="20" t="s">
        <v>5176</v>
      </c>
      <c r="L4885" s="19" t="s">
        <v>25</v>
      </c>
    </row>
    <row r="4886" spans="1:12" x14ac:dyDescent="0.25">
      <c r="A4886" s="19" t="s">
        <v>6742</v>
      </c>
      <c r="B4886" s="19" t="s">
        <v>6743</v>
      </c>
      <c r="C4886" s="19" t="s">
        <v>6953</v>
      </c>
      <c r="D4886" s="19" t="s">
        <v>6954</v>
      </c>
      <c r="E4886" s="20" t="s">
        <v>21</v>
      </c>
      <c r="F4886" s="19" t="s">
        <v>21</v>
      </c>
      <c r="G4886" s="180">
        <v>94307</v>
      </c>
      <c r="H4886" s="21" t="s">
        <v>6960</v>
      </c>
      <c r="I4886" s="19" t="s">
        <v>15679</v>
      </c>
      <c r="J4886" s="19" t="s">
        <v>9283</v>
      </c>
      <c r="K4886" s="20" t="s">
        <v>8829</v>
      </c>
      <c r="L4886" s="19" t="s">
        <v>25</v>
      </c>
    </row>
    <row r="4887" spans="1:12" ht="27" x14ac:dyDescent="0.25">
      <c r="A4887" s="19" t="s">
        <v>6742</v>
      </c>
      <c r="B4887" s="19" t="s">
        <v>6743</v>
      </c>
      <c r="C4887" s="19" t="s">
        <v>6953</v>
      </c>
      <c r="D4887" s="19" t="s">
        <v>6954</v>
      </c>
      <c r="E4887" s="20" t="s">
        <v>21</v>
      </c>
      <c r="F4887" s="19" t="s">
        <v>21</v>
      </c>
      <c r="G4887" s="180">
        <v>94308</v>
      </c>
      <c r="H4887" s="21" t="s">
        <v>6962</v>
      </c>
      <c r="I4887" s="19" t="s">
        <v>15679</v>
      </c>
      <c r="J4887" s="19" t="s">
        <v>9283</v>
      </c>
      <c r="K4887" s="20" t="s">
        <v>14944</v>
      </c>
      <c r="L4887" s="19" t="s">
        <v>25</v>
      </c>
    </row>
    <row r="4888" spans="1:12" x14ac:dyDescent="0.25">
      <c r="A4888" s="19" t="s">
        <v>6742</v>
      </c>
      <c r="B4888" s="19" t="s">
        <v>6743</v>
      </c>
      <c r="C4888" s="19" t="s">
        <v>6953</v>
      </c>
      <c r="D4888" s="19" t="s">
        <v>6954</v>
      </c>
      <c r="E4888" s="20" t="s">
        <v>21</v>
      </c>
      <c r="F4888" s="19" t="s">
        <v>21</v>
      </c>
      <c r="G4888" s="180">
        <v>94309</v>
      </c>
      <c r="H4888" s="21" t="s">
        <v>6963</v>
      </c>
      <c r="I4888" s="19" t="s">
        <v>15679</v>
      </c>
      <c r="J4888" s="19" t="s">
        <v>9283</v>
      </c>
      <c r="K4888" s="20" t="s">
        <v>13121</v>
      </c>
      <c r="L4888" s="19" t="s">
        <v>25</v>
      </c>
    </row>
    <row r="4889" spans="1:12" ht="27" x14ac:dyDescent="0.25">
      <c r="A4889" s="19" t="s">
        <v>6742</v>
      </c>
      <c r="B4889" s="19" t="s">
        <v>6743</v>
      </c>
      <c r="C4889" s="19" t="s">
        <v>6953</v>
      </c>
      <c r="D4889" s="19" t="s">
        <v>6954</v>
      </c>
      <c r="E4889" s="20" t="s">
        <v>21</v>
      </c>
      <c r="F4889" s="19" t="s">
        <v>21</v>
      </c>
      <c r="G4889" s="180">
        <v>94310</v>
      </c>
      <c r="H4889" s="21" t="s">
        <v>6964</v>
      </c>
      <c r="I4889" s="19" t="s">
        <v>15679</v>
      </c>
      <c r="J4889" s="19" t="s">
        <v>9283</v>
      </c>
      <c r="K4889" s="20" t="s">
        <v>13942</v>
      </c>
      <c r="L4889" s="19" t="s">
        <v>25</v>
      </c>
    </row>
    <row r="4890" spans="1:12" x14ac:dyDescent="0.25">
      <c r="A4890" s="19" t="s">
        <v>6742</v>
      </c>
      <c r="B4890" s="19" t="s">
        <v>6743</v>
      </c>
      <c r="C4890" s="19" t="s">
        <v>6953</v>
      </c>
      <c r="D4890" s="19" t="s">
        <v>6954</v>
      </c>
      <c r="E4890" s="20" t="s">
        <v>21</v>
      </c>
      <c r="F4890" s="19" t="s">
        <v>21</v>
      </c>
      <c r="G4890" s="180">
        <v>94315</v>
      </c>
      <c r="H4890" s="21" t="s">
        <v>6966</v>
      </c>
      <c r="I4890" s="19" t="s">
        <v>15679</v>
      </c>
      <c r="J4890" s="19" t="s">
        <v>9283</v>
      </c>
      <c r="K4890" s="20" t="s">
        <v>14945</v>
      </c>
      <c r="L4890" s="19" t="s">
        <v>25</v>
      </c>
    </row>
    <row r="4891" spans="1:12" ht="27" x14ac:dyDescent="0.25">
      <c r="A4891" s="19" t="s">
        <v>6742</v>
      </c>
      <c r="B4891" s="19" t="s">
        <v>6743</v>
      </c>
      <c r="C4891" s="19" t="s">
        <v>6953</v>
      </c>
      <c r="D4891" s="19" t="s">
        <v>6954</v>
      </c>
      <c r="E4891" s="20" t="s">
        <v>21</v>
      </c>
      <c r="F4891" s="19" t="s">
        <v>21</v>
      </c>
      <c r="G4891" s="180">
        <v>94316</v>
      </c>
      <c r="H4891" s="21" t="s">
        <v>6967</v>
      </c>
      <c r="I4891" s="19" t="s">
        <v>15679</v>
      </c>
      <c r="J4891" s="19" t="s">
        <v>9283</v>
      </c>
      <c r="K4891" s="20" t="s">
        <v>14946</v>
      </c>
      <c r="L4891" s="19" t="s">
        <v>25</v>
      </c>
    </row>
    <row r="4892" spans="1:12" ht="27" x14ac:dyDescent="0.25">
      <c r="A4892" s="19" t="s">
        <v>6742</v>
      </c>
      <c r="B4892" s="19" t="s">
        <v>6743</v>
      </c>
      <c r="C4892" s="19" t="s">
        <v>6953</v>
      </c>
      <c r="D4892" s="19" t="s">
        <v>6954</v>
      </c>
      <c r="E4892" s="20" t="s">
        <v>21</v>
      </c>
      <c r="F4892" s="19" t="s">
        <v>21</v>
      </c>
      <c r="G4892" s="180">
        <v>94317</v>
      </c>
      <c r="H4892" s="21" t="s">
        <v>6968</v>
      </c>
      <c r="I4892" s="19" t="s">
        <v>15679</v>
      </c>
      <c r="J4892" s="19" t="s">
        <v>9283</v>
      </c>
      <c r="K4892" s="20" t="s">
        <v>5676</v>
      </c>
      <c r="L4892" s="19" t="s">
        <v>25</v>
      </c>
    </row>
    <row r="4893" spans="1:12" ht="27" x14ac:dyDescent="0.25">
      <c r="A4893" s="19" t="s">
        <v>6742</v>
      </c>
      <c r="B4893" s="19" t="s">
        <v>6743</v>
      </c>
      <c r="C4893" s="19" t="s">
        <v>6953</v>
      </c>
      <c r="D4893" s="19" t="s">
        <v>6954</v>
      </c>
      <c r="E4893" s="20" t="s">
        <v>21</v>
      </c>
      <c r="F4893" s="19" t="s">
        <v>21</v>
      </c>
      <c r="G4893" s="180">
        <v>94318</v>
      </c>
      <c r="H4893" s="21" t="s">
        <v>6969</v>
      </c>
      <c r="I4893" s="19" t="s">
        <v>15679</v>
      </c>
      <c r="J4893" s="19" t="s">
        <v>9283</v>
      </c>
      <c r="K4893" s="20" t="s">
        <v>5277</v>
      </c>
      <c r="L4893" s="19" t="s">
        <v>25</v>
      </c>
    </row>
    <row r="4894" spans="1:12" x14ac:dyDescent="0.25">
      <c r="A4894" s="19" t="s">
        <v>6742</v>
      </c>
      <c r="B4894" s="19" t="s">
        <v>6743</v>
      </c>
      <c r="C4894" s="19" t="s">
        <v>6953</v>
      </c>
      <c r="D4894" s="19" t="s">
        <v>6954</v>
      </c>
      <c r="E4894" s="20" t="s">
        <v>21</v>
      </c>
      <c r="F4894" s="19" t="s">
        <v>21</v>
      </c>
      <c r="G4894" s="180">
        <v>94319</v>
      </c>
      <c r="H4894" s="21" t="s">
        <v>6971</v>
      </c>
      <c r="I4894" s="19" t="s">
        <v>15679</v>
      </c>
      <c r="J4894" s="19" t="s">
        <v>9283</v>
      </c>
      <c r="K4894" s="20" t="s">
        <v>14219</v>
      </c>
      <c r="L4894" s="19" t="s">
        <v>25</v>
      </c>
    </row>
    <row r="4895" spans="1:12" x14ac:dyDescent="0.25">
      <c r="A4895" s="19" t="s">
        <v>6742</v>
      </c>
      <c r="B4895" s="19" t="s">
        <v>6743</v>
      </c>
      <c r="C4895" s="19" t="s">
        <v>6953</v>
      </c>
      <c r="D4895" s="19" t="s">
        <v>6954</v>
      </c>
      <c r="E4895" s="20" t="s">
        <v>21</v>
      </c>
      <c r="F4895" s="19" t="s">
        <v>21</v>
      </c>
      <c r="G4895" s="180">
        <v>94327</v>
      </c>
      <c r="H4895" s="21" t="s">
        <v>6972</v>
      </c>
      <c r="I4895" s="19" t="s">
        <v>15679</v>
      </c>
      <c r="J4895" s="19" t="s">
        <v>9283</v>
      </c>
      <c r="K4895" s="20" t="s">
        <v>5468</v>
      </c>
      <c r="L4895" s="19" t="s">
        <v>25</v>
      </c>
    </row>
    <row r="4896" spans="1:12" x14ac:dyDescent="0.25">
      <c r="A4896" s="19" t="s">
        <v>6742</v>
      </c>
      <c r="B4896" s="19" t="s">
        <v>6743</v>
      </c>
      <c r="C4896" s="19" t="s">
        <v>6953</v>
      </c>
      <c r="D4896" s="19" t="s">
        <v>6954</v>
      </c>
      <c r="E4896" s="20" t="s">
        <v>21</v>
      </c>
      <c r="F4896" s="19" t="s">
        <v>21</v>
      </c>
      <c r="G4896" s="180">
        <v>94328</v>
      </c>
      <c r="H4896" s="21" t="s">
        <v>6973</v>
      </c>
      <c r="I4896" s="19" t="s">
        <v>15679</v>
      </c>
      <c r="J4896" s="19" t="s">
        <v>9283</v>
      </c>
      <c r="K4896" s="20" t="s">
        <v>14947</v>
      </c>
      <c r="L4896" s="19" t="s">
        <v>25</v>
      </c>
    </row>
    <row r="4897" spans="1:12" ht="27" x14ac:dyDescent="0.25">
      <c r="A4897" s="19" t="s">
        <v>6742</v>
      </c>
      <c r="B4897" s="19" t="s">
        <v>6743</v>
      </c>
      <c r="C4897" s="19" t="s">
        <v>6953</v>
      </c>
      <c r="D4897" s="19" t="s">
        <v>6954</v>
      </c>
      <c r="E4897" s="20" t="s">
        <v>21</v>
      </c>
      <c r="F4897" s="19" t="s">
        <v>21</v>
      </c>
      <c r="G4897" s="180">
        <v>94329</v>
      </c>
      <c r="H4897" s="21" t="s">
        <v>6974</v>
      </c>
      <c r="I4897" s="19" t="s">
        <v>15679</v>
      </c>
      <c r="J4897" s="19" t="s">
        <v>9283</v>
      </c>
      <c r="K4897" s="20" t="s">
        <v>2081</v>
      </c>
      <c r="L4897" s="19" t="s">
        <v>25</v>
      </c>
    </row>
    <row r="4898" spans="1:12" x14ac:dyDescent="0.25">
      <c r="A4898" s="19" t="s">
        <v>6742</v>
      </c>
      <c r="B4898" s="19" t="s">
        <v>6743</v>
      </c>
      <c r="C4898" s="19" t="s">
        <v>6953</v>
      </c>
      <c r="D4898" s="19" t="s">
        <v>6954</v>
      </c>
      <c r="E4898" s="20" t="s">
        <v>21</v>
      </c>
      <c r="F4898" s="19" t="s">
        <v>21</v>
      </c>
      <c r="G4898" s="180">
        <v>94330</v>
      </c>
      <c r="H4898" s="21" t="s">
        <v>6976</v>
      </c>
      <c r="I4898" s="19" t="s">
        <v>15679</v>
      </c>
      <c r="J4898" s="19" t="s">
        <v>9283</v>
      </c>
      <c r="K4898" s="20" t="s">
        <v>848</v>
      </c>
      <c r="L4898" s="19" t="s">
        <v>25</v>
      </c>
    </row>
    <row r="4899" spans="1:12" ht="27" x14ac:dyDescent="0.25">
      <c r="A4899" s="19" t="s">
        <v>6742</v>
      </c>
      <c r="B4899" s="19" t="s">
        <v>6743</v>
      </c>
      <c r="C4899" s="19" t="s">
        <v>6953</v>
      </c>
      <c r="D4899" s="19" t="s">
        <v>6954</v>
      </c>
      <c r="E4899" s="20" t="s">
        <v>21</v>
      </c>
      <c r="F4899" s="19" t="s">
        <v>21</v>
      </c>
      <c r="G4899" s="180">
        <v>94331</v>
      </c>
      <c r="H4899" s="21" t="s">
        <v>6977</v>
      </c>
      <c r="I4899" s="19" t="s">
        <v>15679</v>
      </c>
      <c r="J4899" s="19" t="s">
        <v>9283</v>
      </c>
      <c r="K4899" s="20" t="s">
        <v>11571</v>
      </c>
      <c r="L4899" s="19" t="s">
        <v>25</v>
      </c>
    </row>
    <row r="4900" spans="1:12" x14ac:dyDescent="0.25">
      <c r="A4900" s="19" t="s">
        <v>6742</v>
      </c>
      <c r="B4900" s="19" t="s">
        <v>6743</v>
      </c>
      <c r="C4900" s="19" t="s">
        <v>6953</v>
      </c>
      <c r="D4900" s="19" t="s">
        <v>6954</v>
      </c>
      <c r="E4900" s="20" t="s">
        <v>21</v>
      </c>
      <c r="F4900" s="19" t="s">
        <v>21</v>
      </c>
      <c r="G4900" s="180">
        <v>94332</v>
      </c>
      <c r="H4900" s="21" t="s">
        <v>6978</v>
      </c>
      <c r="I4900" s="19" t="s">
        <v>15679</v>
      </c>
      <c r="J4900" s="19" t="s">
        <v>9283</v>
      </c>
      <c r="K4900" s="20" t="s">
        <v>14948</v>
      </c>
      <c r="L4900" s="19" t="s">
        <v>25</v>
      </c>
    </row>
    <row r="4901" spans="1:12" ht="27" x14ac:dyDescent="0.25">
      <c r="A4901" s="19" t="s">
        <v>6742</v>
      </c>
      <c r="B4901" s="19" t="s">
        <v>6743</v>
      </c>
      <c r="C4901" s="19" t="s">
        <v>6953</v>
      </c>
      <c r="D4901" s="19" t="s">
        <v>6954</v>
      </c>
      <c r="E4901" s="20" t="s">
        <v>21</v>
      </c>
      <c r="F4901" s="19" t="s">
        <v>21</v>
      </c>
      <c r="G4901" s="180">
        <v>94333</v>
      </c>
      <c r="H4901" s="21" t="s">
        <v>6979</v>
      </c>
      <c r="I4901" s="19" t="s">
        <v>15679</v>
      </c>
      <c r="J4901" s="19" t="s">
        <v>9283</v>
      </c>
      <c r="K4901" s="20" t="s">
        <v>5700</v>
      </c>
      <c r="L4901" s="19" t="s">
        <v>25</v>
      </c>
    </row>
    <row r="4902" spans="1:12" x14ac:dyDescent="0.25">
      <c r="A4902" s="19" t="s">
        <v>6742</v>
      </c>
      <c r="B4902" s="19" t="s">
        <v>6743</v>
      </c>
      <c r="C4902" s="19" t="s">
        <v>6953</v>
      </c>
      <c r="D4902" s="19" t="s">
        <v>6954</v>
      </c>
      <c r="E4902" s="20" t="s">
        <v>21</v>
      </c>
      <c r="F4902" s="19" t="s">
        <v>21</v>
      </c>
      <c r="G4902" s="180">
        <v>94338</v>
      </c>
      <c r="H4902" s="21" t="s">
        <v>6980</v>
      </c>
      <c r="I4902" s="19" t="s">
        <v>15679</v>
      </c>
      <c r="J4902" s="19" t="s">
        <v>9283</v>
      </c>
      <c r="K4902" s="20" t="s">
        <v>14949</v>
      </c>
      <c r="L4902" s="19" t="s">
        <v>25</v>
      </c>
    </row>
    <row r="4903" spans="1:12" ht="27" x14ac:dyDescent="0.25">
      <c r="A4903" s="19" t="s">
        <v>6742</v>
      </c>
      <c r="B4903" s="19" t="s">
        <v>6743</v>
      </c>
      <c r="C4903" s="19" t="s">
        <v>6953</v>
      </c>
      <c r="D4903" s="19" t="s">
        <v>6954</v>
      </c>
      <c r="E4903" s="20" t="s">
        <v>21</v>
      </c>
      <c r="F4903" s="19" t="s">
        <v>21</v>
      </c>
      <c r="G4903" s="180">
        <v>94339</v>
      </c>
      <c r="H4903" s="21" t="s">
        <v>6981</v>
      </c>
      <c r="I4903" s="19" t="s">
        <v>15679</v>
      </c>
      <c r="J4903" s="19" t="s">
        <v>9283</v>
      </c>
      <c r="K4903" s="20" t="s">
        <v>14950</v>
      </c>
      <c r="L4903" s="19" t="s">
        <v>25</v>
      </c>
    </row>
    <row r="4904" spans="1:12" ht="27" x14ac:dyDescent="0.25">
      <c r="A4904" s="19" t="s">
        <v>6742</v>
      </c>
      <c r="B4904" s="19" t="s">
        <v>6743</v>
      </c>
      <c r="C4904" s="19" t="s">
        <v>6953</v>
      </c>
      <c r="D4904" s="19" t="s">
        <v>6954</v>
      </c>
      <c r="E4904" s="20" t="s">
        <v>21</v>
      </c>
      <c r="F4904" s="19" t="s">
        <v>21</v>
      </c>
      <c r="G4904" s="180">
        <v>94340</v>
      </c>
      <c r="H4904" s="21" t="s">
        <v>6982</v>
      </c>
      <c r="I4904" s="19" t="s">
        <v>15679</v>
      </c>
      <c r="J4904" s="19" t="s">
        <v>9283</v>
      </c>
      <c r="K4904" s="20" t="s">
        <v>117</v>
      </c>
      <c r="L4904" s="19" t="s">
        <v>25</v>
      </c>
    </row>
    <row r="4905" spans="1:12" ht="27" x14ac:dyDescent="0.25">
      <c r="A4905" s="19" t="s">
        <v>6742</v>
      </c>
      <c r="B4905" s="19" t="s">
        <v>6743</v>
      </c>
      <c r="C4905" s="19" t="s">
        <v>6953</v>
      </c>
      <c r="D4905" s="19" t="s">
        <v>6954</v>
      </c>
      <c r="E4905" s="20" t="s">
        <v>21</v>
      </c>
      <c r="F4905" s="19" t="s">
        <v>21</v>
      </c>
      <c r="G4905" s="180">
        <v>94341</v>
      </c>
      <c r="H4905" s="21" t="s">
        <v>6983</v>
      </c>
      <c r="I4905" s="19" t="s">
        <v>15679</v>
      </c>
      <c r="J4905" s="19" t="s">
        <v>9283</v>
      </c>
      <c r="K4905" s="20" t="s">
        <v>14951</v>
      </c>
      <c r="L4905" s="19" t="s">
        <v>25</v>
      </c>
    </row>
    <row r="4906" spans="1:12" x14ac:dyDescent="0.25">
      <c r="A4906" s="19" t="s">
        <v>6742</v>
      </c>
      <c r="B4906" s="19" t="s">
        <v>6743</v>
      </c>
      <c r="C4906" s="19" t="s">
        <v>6953</v>
      </c>
      <c r="D4906" s="19" t="s">
        <v>6954</v>
      </c>
      <c r="E4906" s="20" t="s">
        <v>21</v>
      </c>
      <c r="F4906" s="19" t="s">
        <v>21</v>
      </c>
      <c r="G4906" s="180">
        <v>94342</v>
      </c>
      <c r="H4906" s="21" t="s">
        <v>6984</v>
      </c>
      <c r="I4906" s="19" t="s">
        <v>15679</v>
      </c>
      <c r="J4906" s="19" t="s">
        <v>9283</v>
      </c>
      <c r="K4906" s="20" t="s">
        <v>14952</v>
      </c>
      <c r="L4906" s="19" t="s">
        <v>25</v>
      </c>
    </row>
    <row r="4907" spans="1:12" x14ac:dyDescent="0.25">
      <c r="A4907" s="19" t="s">
        <v>6742</v>
      </c>
      <c r="B4907" s="19" t="s">
        <v>6743</v>
      </c>
      <c r="C4907" s="19" t="s">
        <v>6953</v>
      </c>
      <c r="D4907" s="19" t="s">
        <v>6954</v>
      </c>
      <c r="E4907" s="20" t="s">
        <v>21</v>
      </c>
      <c r="F4907" s="19" t="s">
        <v>21</v>
      </c>
      <c r="G4907" s="180">
        <v>96385</v>
      </c>
      <c r="H4907" s="21" t="s">
        <v>6985</v>
      </c>
      <c r="I4907" s="19" t="s">
        <v>15679</v>
      </c>
      <c r="J4907" s="19" t="s">
        <v>9283</v>
      </c>
      <c r="K4907" s="20" t="s">
        <v>11471</v>
      </c>
      <c r="L4907" s="19" t="s">
        <v>25</v>
      </c>
    </row>
    <row r="4908" spans="1:12" x14ac:dyDescent="0.25">
      <c r="A4908" s="19" t="s">
        <v>6742</v>
      </c>
      <c r="B4908" s="19" t="s">
        <v>6743</v>
      </c>
      <c r="C4908" s="19" t="s">
        <v>6953</v>
      </c>
      <c r="D4908" s="19" t="s">
        <v>6954</v>
      </c>
      <c r="E4908" s="20" t="s">
        <v>21</v>
      </c>
      <c r="F4908" s="19" t="s">
        <v>21</v>
      </c>
      <c r="G4908" s="180">
        <v>96386</v>
      </c>
      <c r="H4908" s="21" t="s">
        <v>6986</v>
      </c>
      <c r="I4908" s="19" t="s">
        <v>15679</v>
      </c>
      <c r="J4908" s="19" t="s">
        <v>9283</v>
      </c>
      <c r="K4908" s="20" t="s">
        <v>10619</v>
      </c>
      <c r="L4908" s="19" t="s">
        <v>25</v>
      </c>
    </row>
    <row r="4909" spans="1:12" ht="27" x14ac:dyDescent="0.25">
      <c r="A4909" s="19" t="s">
        <v>6742</v>
      </c>
      <c r="B4909" s="19" t="s">
        <v>6743</v>
      </c>
      <c r="C4909" s="19" t="s">
        <v>6988</v>
      </c>
      <c r="D4909" s="19" t="s">
        <v>6989</v>
      </c>
      <c r="E4909" s="20" t="s">
        <v>21</v>
      </c>
      <c r="F4909" s="19" t="s">
        <v>21</v>
      </c>
      <c r="G4909" s="180">
        <v>93360</v>
      </c>
      <c r="H4909" s="21" t="s">
        <v>6990</v>
      </c>
      <c r="I4909" s="19" t="s">
        <v>15679</v>
      </c>
      <c r="J4909" s="19" t="s">
        <v>9283</v>
      </c>
      <c r="K4909" s="20" t="s">
        <v>3823</v>
      </c>
      <c r="L4909" s="19" t="s">
        <v>25</v>
      </c>
    </row>
    <row r="4910" spans="1:12" ht="27" x14ac:dyDescent="0.25">
      <c r="A4910" s="19" t="s">
        <v>6742</v>
      </c>
      <c r="B4910" s="19" t="s">
        <v>6743</v>
      </c>
      <c r="C4910" s="19" t="s">
        <v>6988</v>
      </c>
      <c r="D4910" s="19" t="s">
        <v>6989</v>
      </c>
      <c r="E4910" s="20" t="s">
        <v>21</v>
      </c>
      <c r="F4910" s="19" t="s">
        <v>21</v>
      </c>
      <c r="G4910" s="180">
        <v>93361</v>
      </c>
      <c r="H4910" s="21" t="s">
        <v>6991</v>
      </c>
      <c r="I4910" s="19" t="s">
        <v>15679</v>
      </c>
      <c r="J4910" s="19" t="s">
        <v>9283</v>
      </c>
      <c r="K4910" s="20" t="s">
        <v>7890</v>
      </c>
      <c r="L4910" s="19" t="s">
        <v>25</v>
      </c>
    </row>
    <row r="4911" spans="1:12" ht="27" x14ac:dyDescent="0.25">
      <c r="A4911" s="19" t="s">
        <v>6742</v>
      </c>
      <c r="B4911" s="19" t="s">
        <v>6743</v>
      </c>
      <c r="C4911" s="19" t="s">
        <v>6988</v>
      </c>
      <c r="D4911" s="19" t="s">
        <v>6989</v>
      </c>
      <c r="E4911" s="20" t="s">
        <v>21</v>
      </c>
      <c r="F4911" s="19" t="s">
        <v>21</v>
      </c>
      <c r="G4911" s="180">
        <v>93362</v>
      </c>
      <c r="H4911" s="21" t="s">
        <v>6993</v>
      </c>
      <c r="I4911" s="19" t="s">
        <v>15679</v>
      </c>
      <c r="J4911" s="19" t="s">
        <v>9283</v>
      </c>
      <c r="K4911" s="20" t="s">
        <v>4910</v>
      </c>
      <c r="L4911" s="19" t="s">
        <v>25</v>
      </c>
    </row>
    <row r="4912" spans="1:12" ht="27" x14ac:dyDescent="0.25">
      <c r="A4912" s="19" t="s">
        <v>6742</v>
      </c>
      <c r="B4912" s="19" t="s">
        <v>6743</v>
      </c>
      <c r="C4912" s="19" t="s">
        <v>6988</v>
      </c>
      <c r="D4912" s="19" t="s">
        <v>6989</v>
      </c>
      <c r="E4912" s="20" t="s">
        <v>21</v>
      </c>
      <c r="F4912" s="19" t="s">
        <v>21</v>
      </c>
      <c r="G4912" s="180">
        <v>93363</v>
      </c>
      <c r="H4912" s="21" t="s">
        <v>6994</v>
      </c>
      <c r="I4912" s="19" t="s">
        <v>15679</v>
      </c>
      <c r="J4912" s="19" t="s">
        <v>9283</v>
      </c>
      <c r="K4912" s="20" t="s">
        <v>11115</v>
      </c>
      <c r="L4912" s="19" t="s">
        <v>25</v>
      </c>
    </row>
    <row r="4913" spans="1:12" ht="27" x14ac:dyDescent="0.25">
      <c r="A4913" s="19" t="s">
        <v>6742</v>
      </c>
      <c r="B4913" s="19" t="s">
        <v>6743</v>
      </c>
      <c r="C4913" s="19" t="s">
        <v>6988</v>
      </c>
      <c r="D4913" s="19" t="s">
        <v>6989</v>
      </c>
      <c r="E4913" s="20" t="s">
        <v>21</v>
      </c>
      <c r="F4913" s="19" t="s">
        <v>21</v>
      </c>
      <c r="G4913" s="291">
        <v>93364</v>
      </c>
      <c r="H4913" s="21" t="s">
        <v>6996</v>
      </c>
      <c r="I4913" s="19" t="s">
        <v>15679</v>
      </c>
      <c r="J4913" s="19" t="s">
        <v>9283</v>
      </c>
      <c r="K4913" s="20" t="s">
        <v>3120</v>
      </c>
      <c r="L4913" s="19" t="s">
        <v>25</v>
      </c>
    </row>
    <row r="4914" spans="1:12" ht="27" x14ac:dyDescent="0.25">
      <c r="A4914" s="19" t="s">
        <v>6742</v>
      </c>
      <c r="B4914" s="19" t="s">
        <v>6743</v>
      </c>
      <c r="C4914" s="19" t="s">
        <v>6988</v>
      </c>
      <c r="D4914" s="19" t="s">
        <v>6989</v>
      </c>
      <c r="E4914" s="20" t="s">
        <v>21</v>
      </c>
      <c r="F4914" s="19" t="s">
        <v>21</v>
      </c>
      <c r="G4914" s="180">
        <v>93365</v>
      </c>
      <c r="H4914" s="21" t="s">
        <v>6997</v>
      </c>
      <c r="I4914" s="19" t="s">
        <v>15679</v>
      </c>
      <c r="J4914" s="19" t="s">
        <v>9283</v>
      </c>
      <c r="K4914" s="20" t="s">
        <v>11925</v>
      </c>
      <c r="L4914" s="19" t="s">
        <v>25</v>
      </c>
    </row>
    <row r="4915" spans="1:12" ht="27" x14ac:dyDescent="0.25">
      <c r="A4915" s="19" t="s">
        <v>6742</v>
      </c>
      <c r="B4915" s="19" t="s">
        <v>6743</v>
      </c>
      <c r="C4915" s="19" t="s">
        <v>6988</v>
      </c>
      <c r="D4915" s="19" t="s">
        <v>6989</v>
      </c>
      <c r="E4915" s="20" t="s">
        <v>21</v>
      </c>
      <c r="F4915" s="19" t="s">
        <v>21</v>
      </c>
      <c r="G4915" s="180">
        <v>93366</v>
      </c>
      <c r="H4915" s="21" t="s">
        <v>6998</v>
      </c>
      <c r="I4915" s="19" t="s">
        <v>15679</v>
      </c>
      <c r="J4915" s="19" t="s">
        <v>9283</v>
      </c>
      <c r="K4915" s="20" t="s">
        <v>10622</v>
      </c>
      <c r="L4915" s="19" t="s">
        <v>25</v>
      </c>
    </row>
    <row r="4916" spans="1:12" ht="27" x14ac:dyDescent="0.25">
      <c r="A4916" s="19" t="s">
        <v>6742</v>
      </c>
      <c r="B4916" s="19" t="s">
        <v>6743</v>
      </c>
      <c r="C4916" s="19" t="s">
        <v>6988</v>
      </c>
      <c r="D4916" s="19" t="s">
        <v>6989</v>
      </c>
      <c r="E4916" s="20" t="s">
        <v>21</v>
      </c>
      <c r="F4916" s="19" t="s">
        <v>21</v>
      </c>
      <c r="G4916" s="180">
        <v>93367</v>
      </c>
      <c r="H4916" s="21" t="s">
        <v>6999</v>
      </c>
      <c r="I4916" s="19" t="s">
        <v>15679</v>
      </c>
      <c r="J4916" s="19" t="s">
        <v>9283</v>
      </c>
      <c r="K4916" s="20" t="s">
        <v>557</v>
      </c>
      <c r="L4916" s="19" t="s">
        <v>25</v>
      </c>
    </row>
    <row r="4917" spans="1:12" ht="27" x14ac:dyDescent="0.25">
      <c r="A4917" s="19" t="s">
        <v>6742</v>
      </c>
      <c r="B4917" s="19" t="s">
        <v>6743</v>
      </c>
      <c r="C4917" s="19" t="s">
        <v>6988</v>
      </c>
      <c r="D4917" s="19" t="s">
        <v>6989</v>
      </c>
      <c r="E4917" s="20" t="s">
        <v>21</v>
      </c>
      <c r="F4917" s="19" t="s">
        <v>21</v>
      </c>
      <c r="G4917" s="180">
        <v>93368</v>
      </c>
      <c r="H4917" s="21" t="s">
        <v>7000</v>
      </c>
      <c r="I4917" s="19" t="s">
        <v>15679</v>
      </c>
      <c r="J4917" s="19" t="s">
        <v>9283</v>
      </c>
      <c r="K4917" s="20" t="s">
        <v>14384</v>
      </c>
      <c r="L4917" s="19" t="s">
        <v>25</v>
      </c>
    </row>
    <row r="4918" spans="1:12" ht="27" x14ac:dyDescent="0.25">
      <c r="A4918" s="19" t="s">
        <v>6742</v>
      </c>
      <c r="B4918" s="19" t="s">
        <v>6743</v>
      </c>
      <c r="C4918" s="19" t="s">
        <v>6988</v>
      </c>
      <c r="D4918" s="19" t="s">
        <v>6989</v>
      </c>
      <c r="E4918" s="20" t="s">
        <v>21</v>
      </c>
      <c r="F4918" s="19" t="s">
        <v>21</v>
      </c>
      <c r="G4918" s="180">
        <v>93369</v>
      </c>
      <c r="H4918" s="21" t="s">
        <v>7001</v>
      </c>
      <c r="I4918" s="19" t="s">
        <v>15679</v>
      </c>
      <c r="J4918" s="19" t="s">
        <v>9283</v>
      </c>
      <c r="K4918" s="20" t="s">
        <v>4505</v>
      </c>
      <c r="L4918" s="19" t="s">
        <v>25</v>
      </c>
    </row>
    <row r="4919" spans="1:12" ht="27" x14ac:dyDescent="0.25">
      <c r="A4919" s="19" t="s">
        <v>6742</v>
      </c>
      <c r="B4919" s="19" t="s">
        <v>6743</v>
      </c>
      <c r="C4919" s="19" t="s">
        <v>6988</v>
      </c>
      <c r="D4919" s="19" t="s">
        <v>6989</v>
      </c>
      <c r="E4919" s="20" t="s">
        <v>21</v>
      </c>
      <c r="F4919" s="19" t="s">
        <v>21</v>
      </c>
      <c r="G4919" s="180">
        <v>93370</v>
      </c>
      <c r="H4919" s="21" t="s">
        <v>7002</v>
      </c>
      <c r="I4919" s="19" t="s">
        <v>15679</v>
      </c>
      <c r="J4919" s="19" t="s">
        <v>9283</v>
      </c>
      <c r="K4919" s="20" t="s">
        <v>12172</v>
      </c>
      <c r="L4919" s="19" t="s">
        <v>25</v>
      </c>
    </row>
    <row r="4920" spans="1:12" ht="27" x14ac:dyDescent="0.25">
      <c r="A4920" s="19" t="s">
        <v>6742</v>
      </c>
      <c r="B4920" s="19" t="s">
        <v>6743</v>
      </c>
      <c r="C4920" s="19" t="s">
        <v>6988</v>
      </c>
      <c r="D4920" s="19" t="s">
        <v>6989</v>
      </c>
      <c r="E4920" s="20" t="s">
        <v>21</v>
      </c>
      <c r="F4920" s="19" t="s">
        <v>21</v>
      </c>
      <c r="G4920" s="180">
        <v>93371</v>
      </c>
      <c r="H4920" s="21" t="s">
        <v>7003</v>
      </c>
      <c r="I4920" s="19" t="s">
        <v>15679</v>
      </c>
      <c r="J4920" s="19" t="s">
        <v>9283</v>
      </c>
      <c r="K4920" s="20" t="s">
        <v>3520</v>
      </c>
      <c r="L4920" s="19" t="s">
        <v>25</v>
      </c>
    </row>
    <row r="4921" spans="1:12" ht="27" x14ac:dyDescent="0.25">
      <c r="A4921" s="19" t="s">
        <v>6742</v>
      </c>
      <c r="B4921" s="19" t="s">
        <v>6743</v>
      </c>
      <c r="C4921" s="19" t="s">
        <v>6988</v>
      </c>
      <c r="D4921" s="19" t="s">
        <v>6989</v>
      </c>
      <c r="E4921" s="20" t="s">
        <v>21</v>
      </c>
      <c r="F4921" s="19" t="s">
        <v>21</v>
      </c>
      <c r="G4921" s="180">
        <v>93372</v>
      </c>
      <c r="H4921" s="21" t="s">
        <v>7004</v>
      </c>
      <c r="I4921" s="19" t="s">
        <v>15679</v>
      </c>
      <c r="J4921" s="19" t="s">
        <v>9283</v>
      </c>
      <c r="K4921" s="20" t="s">
        <v>2192</v>
      </c>
      <c r="L4921" s="19" t="s">
        <v>25</v>
      </c>
    </row>
    <row r="4922" spans="1:12" ht="27" x14ac:dyDescent="0.25">
      <c r="A4922" s="19" t="s">
        <v>6742</v>
      </c>
      <c r="B4922" s="19" t="s">
        <v>6743</v>
      </c>
      <c r="C4922" s="19" t="s">
        <v>6988</v>
      </c>
      <c r="D4922" s="19" t="s">
        <v>6989</v>
      </c>
      <c r="E4922" s="20" t="s">
        <v>21</v>
      </c>
      <c r="F4922" s="19" t="s">
        <v>21</v>
      </c>
      <c r="G4922" s="180">
        <v>93373</v>
      </c>
      <c r="H4922" s="21" t="s">
        <v>7005</v>
      </c>
      <c r="I4922" s="19" t="s">
        <v>15679</v>
      </c>
      <c r="J4922" s="19" t="s">
        <v>9283</v>
      </c>
      <c r="K4922" s="20" t="s">
        <v>915</v>
      </c>
      <c r="L4922" s="19" t="s">
        <v>25</v>
      </c>
    </row>
    <row r="4923" spans="1:12" ht="27" x14ac:dyDescent="0.25">
      <c r="A4923" s="19" t="s">
        <v>6742</v>
      </c>
      <c r="B4923" s="19" t="s">
        <v>6743</v>
      </c>
      <c r="C4923" s="19" t="s">
        <v>6988</v>
      </c>
      <c r="D4923" s="19" t="s">
        <v>6989</v>
      </c>
      <c r="E4923" s="20" t="s">
        <v>21</v>
      </c>
      <c r="F4923" s="19" t="s">
        <v>21</v>
      </c>
      <c r="G4923" s="180">
        <v>93374</v>
      </c>
      <c r="H4923" s="21" t="s">
        <v>7007</v>
      </c>
      <c r="I4923" s="19" t="s">
        <v>15679</v>
      </c>
      <c r="J4923" s="19" t="s">
        <v>9283</v>
      </c>
      <c r="K4923" s="20" t="s">
        <v>8900</v>
      </c>
      <c r="L4923" s="19" t="s">
        <v>25</v>
      </c>
    </row>
    <row r="4924" spans="1:12" ht="27" x14ac:dyDescent="0.25">
      <c r="A4924" s="19" t="s">
        <v>6742</v>
      </c>
      <c r="B4924" s="19" t="s">
        <v>6743</v>
      </c>
      <c r="C4924" s="19" t="s">
        <v>6988</v>
      </c>
      <c r="D4924" s="19" t="s">
        <v>6989</v>
      </c>
      <c r="E4924" s="20" t="s">
        <v>21</v>
      </c>
      <c r="F4924" s="19" t="s">
        <v>21</v>
      </c>
      <c r="G4924" s="180">
        <v>93375</v>
      </c>
      <c r="H4924" s="21" t="s">
        <v>7008</v>
      </c>
      <c r="I4924" s="19" t="s">
        <v>15679</v>
      </c>
      <c r="J4924" s="19" t="s">
        <v>9283</v>
      </c>
      <c r="K4924" s="20" t="s">
        <v>11487</v>
      </c>
      <c r="L4924" s="19" t="s">
        <v>25</v>
      </c>
    </row>
    <row r="4925" spans="1:12" ht="27" x14ac:dyDescent="0.25">
      <c r="A4925" s="19" t="s">
        <v>6742</v>
      </c>
      <c r="B4925" s="19" t="s">
        <v>6743</v>
      </c>
      <c r="C4925" s="19" t="s">
        <v>6988</v>
      </c>
      <c r="D4925" s="19" t="s">
        <v>6989</v>
      </c>
      <c r="E4925" s="20" t="s">
        <v>21</v>
      </c>
      <c r="F4925" s="19" t="s">
        <v>21</v>
      </c>
      <c r="G4925" s="180">
        <v>93376</v>
      </c>
      <c r="H4925" s="21" t="s">
        <v>7009</v>
      </c>
      <c r="I4925" s="19" t="s">
        <v>15679</v>
      </c>
      <c r="J4925" s="19" t="s">
        <v>9283</v>
      </c>
      <c r="K4925" s="20" t="s">
        <v>290</v>
      </c>
      <c r="L4925" s="19" t="s">
        <v>25</v>
      </c>
    </row>
    <row r="4926" spans="1:12" ht="27" x14ac:dyDescent="0.25">
      <c r="A4926" s="19" t="s">
        <v>6742</v>
      </c>
      <c r="B4926" s="19" t="s">
        <v>6743</v>
      </c>
      <c r="C4926" s="19" t="s">
        <v>6988</v>
      </c>
      <c r="D4926" s="19" t="s">
        <v>6989</v>
      </c>
      <c r="E4926" s="20" t="s">
        <v>21</v>
      </c>
      <c r="F4926" s="19" t="s">
        <v>21</v>
      </c>
      <c r="G4926" s="180">
        <v>93377</v>
      </c>
      <c r="H4926" s="21" t="s">
        <v>7011</v>
      </c>
      <c r="I4926" s="19" t="s">
        <v>15679</v>
      </c>
      <c r="J4926" s="19" t="s">
        <v>9283</v>
      </c>
      <c r="K4926" s="20" t="s">
        <v>208</v>
      </c>
      <c r="L4926" s="19" t="s">
        <v>25</v>
      </c>
    </row>
    <row r="4927" spans="1:12" ht="27" x14ac:dyDescent="0.25">
      <c r="A4927" s="19" t="s">
        <v>6742</v>
      </c>
      <c r="B4927" s="19" t="s">
        <v>6743</v>
      </c>
      <c r="C4927" s="19" t="s">
        <v>6988</v>
      </c>
      <c r="D4927" s="19" t="s">
        <v>6989</v>
      </c>
      <c r="E4927" s="20" t="s">
        <v>21</v>
      </c>
      <c r="F4927" s="19" t="s">
        <v>21</v>
      </c>
      <c r="G4927" s="180">
        <v>93378</v>
      </c>
      <c r="H4927" s="21" t="s">
        <v>7012</v>
      </c>
      <c r="I4927" s="19" t="s">
        <v>15679</v>
      </c>
      <c r="J4927" s="19" t="s">
        <v>9283</v>
      </c>
      <c r="K4927" s="20" t="s">
        <v>10549</v>
      </c>
      <c r="L4927" s="19" t="s">
        <v>25</v>
      </c>
    </row>
    <row r="4928" spans="1:12" ht="27" x14ac:dyDescent="0.25">
      <c r="A4928" s="19" t="s">
        <v>6742</v>
      </c>
      <c r="B4928" s="19" t="s">
        <v>6743</v>
      </c>
      <c r="C4928" s="19" t="s">
        <v>6988</v>
      </c>
      <c r="D4928" s="19" t="s">
        <v>6989</v>
      </c>
      <c r="E4928" s="20" t="s">
        <v>21</v>
      </c>
      <c r="F4928" s="19" t="s">
        <v>21</v>
      </c>
      <c r="G4928" s="180">
        <v>93379</v>
      </c>
      <c r="H4928" s="21" t="s">
        <v>7013</v>
      </c>
      <c r="I4928" s="19" t="s">
        <v>15679</v>
      </c>
      <c r="J4928" s="19" t="s">
        <v>9283</v>
      </c>
      <c r="K4928" s="20" t="s">
        <v>3934</v>
      </c>
      <c r="L4928" s="19" t="s">
        <v>25</v>
      </c>
    </row>
    <row r="4929" spans="1:12" ht="27" x14ac:dyDescent="0.25">
      <c r="A4929" s="19" t="s">
        <v>6742</v>
      </c>
      <c r="B4929" s="19" t="s">
        <v>6743</v>
      </c>
      <c r="C4929" s="19" t="s">
        <v>6988</v>
      </c>
      <c r="D4929" s="19" t="s">
        <v>6989</v>
      </c>
      <c r="E4929" s="20" t="s">
        <v>21</v>
      </c>
      <c r="F4929" s="19" t="s">
        <v>21</v>
      </c>
      <c r="G4929" s="180">
        <v>93380</v>
      </c>
      <c r="H4929" s="21" t="s">
        <v>7015</v>
      </c>
      <c r="I4929" s="19" t="s">
        <v>15679</v>
      </c>
      <c r="J4929" s="19" t="s">
        <v>9283</v>
      </c>
      <c r="K4929" s="20" t="s">
        <v>6796</v>
      </c>
      <c r="L4929" s="19" t="s">
        <v>25</v>
      </c>
    </row>
    <row r="4930" spans="1:12" ht="27" x14ac:dyDescent="0.25">
      <c r="A4930" s="19" t="s">
        <v>6742</v>
      </c>
      <c r="B4930" s="19" t="s">
        <v>6743</v>
      </c>
      <c r="C4930" s="19" t="s">
        <v>6988</v>
      </c>
      <c r="D4930" s="19" t="s">
        <v>6989</v>
      </c>
      <c r="E4930" s="20" t="s">
        <v>21</v>
      </c>
      <c r="F4930" s="19" t="s">
        <v>21</v>
      </c>
      <c r="G4930" s="180">
        <v>93381</v>
      </c>
      <c r="H4930" s="21" t="s">
        <v>7016</v>
      </c>
      <c r="I4930" s="19" t="s">
        <v>15679</v>
      </c>
      <c r="J4930" s="19" t="s">
        <v>9283</v>
      </c>
      <c r="K4930" s="20" t="s">
        <v>7866</v>
      </c>
      <c r="L4930" s="19" t="s">
        <v>25</v>
      </c>
    </row>
    <row r="4931" spans="1:12" x14ac:dyDescent="0.25">
      <c r="A4931" s="19" t="s">
        <v>6742</v>
      </c>
      <c r="B4931" s="19" t="s">
        <v>6743</v>
      </c>
      <c r="C4931" s="19" t="s">
        <v>6988</v>
      </c>
      <c r="D4931" s="19" t="s">
        <v>6989</v>
      </c>
      <c r="E4931" s="20" t="s">
        <v>21</v>
      </c>
      <c r="F4931" s="19" t="s">
        <v>21</v>
      </c>
      <c r="G4931" s="180">
        <v>93382</v>
      </c>
      <c r="H4931" s="21" t="s">
        <v>7018</v>
      </c>
      <c r="I4931" s="19" t="s">
        <v>15679</v>
      </c>
      <c r="J4931" s="19" t="s">
        <v>9283</v>
      </c>
      <c r="K4931" s="20" t="s">
        <v>9700</v>
      </c>
      <c r="L4931" s="19" t="s">
        <v>25</v>
      </c>
    </row>
    <row r="4932" spans="1:12" x14ac:dyDescent="0.25">
      <c r="A4932" s="19" t="s">
        <v>6742</v>
      </c>
      <c r="B4932" s="19" t="s">
        <v>6743</v>
      </c>
      <c r="C4932" s="19" t="s">
        <v>6988</v>
      </c>
      <c r="D4932" s="19" t="s">
        <v>6989</v>
      </c>
      <c r="E4932" s="20" t="s">
        <v>21</v>
      </c>
      <c r="F4932" s="19" t="s">
        <v>21</v>
      </c>
      <c r="G4932" s="180">
        <v>96995</v>
      </c>
      <c r="H4932" s="21" t="s">
        <v>7020</v>
      </c>
      <c r="I4932" s="19" t="s">
        <v>15679</v>
      </c>
      <c r="J4932" s="19" t="s">
        <v>444</v>
      </c>
      <c r="K4932" s="20" t="s">
        <v>14953</v>
      </c>
      <c r="L4932" s="19" t="s">
        <v>25</v>
      </c>
    </row>
    <row r="4933" spans="1:12" x14ac:dyDescent="0.25">
      <c r="A4933" s="19" t="s">
        <v>6742</v>
      </c>
      <c r="B4933" s="19" t="s">
        <v>6743</v>
      </c>
      <c r="C4933" s="19" t="s">
        <v>7021</v>
      </c>
      <c r="D4933" s="19" t="s">
        <v>7022</v>
      </c>
      <c r="E4933" s="20" t="s">
        <v>21</v>
      </c>
      <c r="F4933" s="19" t="s">
        <v>21</v>
      </c>
      <c r="G4933" s="180">
        <v>97916</v>
      </c>
      <c r="H4933" s="21" t="s">
        <v>7023</v>
      </c>
      <c r="I4933" s="19" t="s">
        <v>25167</v>
      </c>
      <c r="J4933" s="19" t="s">
        <v>9283</v>
      </c>
      <c r="K4933" s="20" t="s">
        <v>222</v>
      </c>
      <c r="L4933" s="19" t="s">
        <v>25</v>
      </c>
    </row>
    <row r="4934" spans="1:12" x14ac:dyDescent="0.25">
      <c r="A4934" s="19" t="s">
        <v>6742</v>
      </c>
      <c r="B4934" s="19" t="s">
        <v>6743</v>
      </c>
      <c r="C4934" s="19" t="s">
        <v>7021</v>
      </c>
      <c r="D4934" s="19" t="s">
        <v>7022</v>
      </c>
      <c r="E4934" s="20" t="s">
        <v>21</v>
      </c>
      <c r="F4934" s="19" t="s">
        <v>21</v>
      </c>
      <c r="G4934" s="180">
        <v>97917</v>
      </c>
      <c r="H4934" s="21" t="s">
        <v>7025</v>
      </c>
      <c r="I4934" s="19" t="s">
        <v>25167</v>
      </c>
      <c r="J4934" s="19" t="s">
        <v>9283</v>
      </c>
      <c r="K4934" s="20" t="s">
        <v>9532</v>
      </c>
      <c r="L4934" s="19" t="s">
        <v>25</v>
      </c>
    </row>
    <row r="4935" spans="1:12" x14ac:dyDescent="0.25">
      <c r="A4935" s="19" t="s">
        <v>6742</v>
      </c>
      <c r="B4935" s="19" t="s">
        <v>6743</v>
      </c>
      <c r="C4935" s="19" t="s">
        <v>7021</v>
      </c>
      <c r="D4935" s="19" t="s">
        <v>7022</v>
      </c>
      <c r="E4935" s="20" t="s">
        <v>21</v>
      </c>
      <c r="F4935" s="19" t="s">
        <v>21</v>
      </c>
      <c r="G4935" s="180">
        <v>97918</v>
      </c>
      <c r="H4935" s="21" t="s">
        <v>7026</v>
      </c>
      <c r="I4935" s="19" t="s">
        <v>25167</v>
      </c>
      <c r="J4935" s="19" t="s">
        <v>9283</v>
      </c>
      <c r="K4935" s="20" t="s">
        <v>635</v>
      </c>
      <c r="L4935" s="19" t="s">
        <v>25</v>
      </c>
    </row>
    <row r="4936" spans="1:12" x14ac:dyDescent="0.25">
      <c r="A4936" s="19" t="s">
        <v>6742</v>
      </c>
      <c r="B4936" s="19" t="s">
        <v>6743</v>
      </c>
      <c r="C4936" s="19" t="s">
        <v>7021</v>
      </c>
      <c r="D4936" s="19" t="s">
        <v>7022</v>
      </c>
      <c r="E4936" s="20" t="s">
        <v>21</v>
      </c>
      <c r="F4936" s="19" t="s">
        <v>21</v>
      </c>
      <c r="G4936" s="180">
        <v>97919</v>
      </c>
      <c r="H4936" s="21" t="s">
        <v>7027</v>
      </c>
      <c r="I4936" s="19" t="s">
        <v>25167</v>
      </c>
      <c r="J4936" s="19" t="s">
        <v>9283</v>
      </c>
      <c r="K4936" s="20" t="s">
        <v>1082</v>
      </c>
      <c r="L4936" s="19" t="s">
        <v>25</v>
      </c>
    </row>
    <row r="4937" spans="1:12" x14ac:dyDescent="0.25">
      <c r="A4937" s="19" t="s">
        <v>6742</v>
      </c>
      <c r="B4937" s="19" t="s">
        <v>6743</v>
      </c>
      <c r="C4937" s="19" t="s">
        <v>7028</v>
      </c>
      <c r="D4937" s="19" t="s">
        <v>7029</v>
      </c>
      <c r="E4937" s="20" t="s">
        <v>21</v>
      </c>
      <c r="F4937" s="19" t="s">
        <v>21</v>
      </c>
      <c r="G4937" s="180">
        <v>94100</v>
      </c>
      <c r="H4937" s="21" t="s">
        <v>7030</v>
      </c>
      <c r="I4937" s="19" t="s">
        <v>15719</v>
      </c>
      <c r="J4937" s="19" t="s">
        <v>9283</v>
      </c>
      <c r="K4937" s="20" t="s">
        <v>8664</v>
      </c>
      <c r="L4937" s="19" t="s">
        <v>25</v>
      </c>
    </row>
    <row r="4938" spans="1:12" x14ac:dyDescent="0.25">
      <c r="A4938" s="19" t="s">
        <v>6742</v>
      </c>
      <c r="B4938" s="19" t="s">
        <v>6743</v>
      </c>
      <c r="C4938" s="19" t="s">
        <v>7028</v>
      </c>
      <c r="D4938" s="19" t="s">
        <v>7029</v>
      </c>
      <c r="E4938" s="20" t="s">
        <v>21</v>
      </c>
      <c r="F4938" s="19" t="s">
        <v>21</v>
      </c>
      <c r="G4938" s="180">
        <v>94104</v>
      </c>
      <c r="H4938" s="21" t="s">
        <v>7031</v>
      </c>
      <c r="I4938" s="19" t="s">
        <v>15679</v>
      </c>
      <c r="J4938" s="19" t="s">
        <v>9283</v>
      </c>
      <c r="K4938" s="20" t="s">
        <v>14954</v>
      </c>
      <c r="L4938" s="19" t="s">
        <v>25</v>
      </c>
    </row>
    <row r="4939" spans="1:12" x14ac:dyDescent="0.25">
      <c r="A4939" s="19" t="s">
        <v>6742</v>
      </c>
      <c r="B4939" s="19" t="s">
        <v>6743</v>
      </c>
      <c r="C4939" s="19" t="s">
        <v>7028</v>
      </c>
      <c r="D4939" s="19" t="s">
        <v>7029</v>
      </c>
      <c r="E4939" s="20" t="s">
        <v>21</v>
      </c>
      <c r="F4939" s="19" t="s">
        <v>21</v>
      </c>
      <c r="G4939" s="180">
        <v>94105</v>
      </c>
      <c r="H4939" s="21" t="s">
        <v>7032</v>
      </c>
      <c r="I4939" s="19" t="s">
        <v>15679</v>
      </c>
      <c r="J4939" s="19" t="s">
        <v>9283</v>
      </c>
      <c r="K4939" s="20" t="s">
        <v>14955</v>
      </c>
      <c r="L4939" s="19" t="s">
        <v>25</v>
      </c>
    </row>
    <row r="4940" spans="1:12" x14ac:dyDescent="0.25">
      <c r="A4940" s="19" t="s">
        <v>6742</v>
      </c>
      <c r="B4940" s="19" t="s">
        <v>6743</v>
      </c>
      <c r="C4940" s="19" t="s">
        <v>7028</v>
      </c>
      <c r="D4940" s="19" t="s">
        <v>7029</v>
      </c>
      <c r="E4940" s="20" t="s">
        <v>21</v>
      </c>
      <c r="F4940" s="19" t="s">
        <v>21</v>
      </c>
      <c r="G4940" s="180">
        <v>94106</v>
      </c>
      <c r="H4940" s="21" t="s">
        <v>7034</v>
      </c>
      <c r="I4940" s="19" t="s">
        <v>15679</v>
      </c>
      <c r="J4940" s="19" t="s">
        <v>9283</v>
      </c>
      <c r="K4940" s="20" t="s">
        <v>9886</v>
      </c>
      <c r="L4940" s="19" t="s">
        <v>25</v>
      </c>
    </row>
    <row r="4941" spans="1:12" x14ac:dyDescent="0.25">
      <c r="A4941" s="19" t="s">
        <v>6742</v>
      </c>
      <c r="B4941" s="19" t="s">
        <v>6743</v>
      </c>
      <c r="C4941" s="19" t="s">
        <v>7028</v>
      </c>
      <c r="D4941" s="19" t="s">
        <v>7029</v>
      </c>
      <c r="E4941" s="20" t="s">
        <v>21</v>
      </c>
      <c r="F4941" s="19" t="s">
        <v>21</v>
      </c>
      <c r="G4941" s="180">
        <v>94107</v>
      </c>
      <c r="H4941" s="21" t="s">
        <v>7035</v>
      </c>
      <c r="I4941" s="19" t="s">
        <v>15679</v>
      </c>
      <c r="J4941" s="19" t="s">
        <v>9283</v>
      </c>
      <c r="K4941" s="20" t="s">
        <v>14956</v>
      </c>
      <c r="L4941" s="19" t="s">
        <v>25</v>
      </c>
    </row>
    <row r="4942" spans="1:12" x14ac:dyDescent="0.25">
      <c r="A4942" s="19" t="s">
        <v>6742</v>
      </c>
      <c r="B4942" s="19" t="s">
        <v>6743</v>
      </c>
      <c r="C4942" s="19" t="s">
        <v>7028</v>
      </c>
      <c r="D4942" s="19" t="s">
        <v>7029</v>
      </c>
      <c r="E4942" s="20" t="s">
        <v>21</v>
      </c>
      <c r="F4942" s="19" t="s">
        <v>21</v>
      </c>
      <c r="G4942" s="180">
        <v>94113</v>
      </c>
      <c r="H4942" s="21" t="s">
        <v>7036</v>
      </c>
      <c r="I4942" s="19" t="s">
        <v>15679</v>
      </c>
      <c r="J4942" s="19" t="s">
        <v>9283</v>
      </c>
      <c r="K4942" s="20" t="s">
        <v>14957</v>
      </c>
      <c r="L4942" s="19" t="s">
        <v>25</v>
      </c>
    </row>
    <row r="4943" spans="1:12" x14ac:dyDescent="0.25">
      <c r="A4943" s="19" t="s">
        <v>6742</v>
      </c>
      <c r="B4943" s="19" t="s">
        <v>6743</v>
      </c>
      <c r="C4943" s="19" t="s">
        <v>7028</v>
      </c>
      <c r="D4943" s="19" t="s">
        <v>7029</v>
      </c>
      <c r="E4943" s="20" t="s">
        <v>21</v>
      </c>
      <c r="F4943" s="19" t="s">
        <v>21</v>
      </c>
      <c r="G4943" s="180">
        <v>94114</v>
      </c>
      <c r="H4943" s="21" t="s">
        <v>7037</v>
      </c>
      <c r="I4943" s="19" t="s">
        <v>15679</v>
      </c>
      <c r="J4943" s="19" t="s">
        <v>9283</v>
      </c>
      <c r="K4943" s="20" t="s">
        <v>14958</v>
      </c>
      <c r="L4943" s="19" t="s">
        <v>25</v>
      </c>
    </row>
    <row r="4944" spans="1:12" x14ac:dyDescent="0.25">
      <c r="A4944" s="19" t="s">
        <v>6742</v>
      </c>
      <c r="B4944" s="19" t="s">
        <v>6743</v>
      </c>
      <c r="C4944" s="19" t="s">
        <v>7028</v>
      </c>
      <c r="D4944" s="19" t="s">
        <v>7029</v>
      </c>
      <c r="E4944" s="20" t="s">
        <v>21</v>
      </c>
      <c r="F4944" s="19" t="s">
        <v>21</v>
      </c>
      <c r="G4944" s="180">
        <v>94115</v>
      </c>
      <c r="H4944" s="21" t="s">
        <v>7038</v>
      </c>
      <c r="I4944" s="19" t="s">
        <v>15679</v>
      </c>
      <c r="J4944" s="19" t="s">
        <v>9283</v>
      </c>
      <c r="K4944" s="20" t="s">
        <v>4780</v>
      </c>
      <c r="L4944" s="19" t="s">
        <v>25</v>
      </c>
    </row>
    <row r="4945" spans="1:12" x14ac:dyDescent="0.25">
      <c r="A4945" s="19" t="s">
        <v>6742</v>
      </c>
      <c r="B4945" s="19" t="s">
        <v>6743</v>
      </c>
      <c r="C4945" s="19" t="s">
        <v>7028</v>
      </c>
      <c r="D4945" s="19" t="s">
        <v>7029</v>
      </c>
      <c r="E4945" s="20" t="s">
        <v>21</v>
      </c>
      <c r="F4945" s="19" t="s">
        <v>21</v>
      </c>
      <c r="G4945" s="180">
        <v>94116</v>
      </c>
      <c r="H4945" s="21" t="s">
        <v>7039</v>
      </c>
      <c r="I4945" s="19" t="s">
        <v>15679</v>
      </c>
      <c r="J4945" s="19" t="s">
        <v>9283</v>
      </c>
      <c r="K4945" s="20" t="s">
        <v>14959</v>
      </c>
      <c r="L4945" s="19" t="s">
        <v>25</v>
      </c>
    </row>
    <row r="4946" spans="1:12" x14ac:dyDescent="0.25">
      <c r="A4946" s="19" t="s">
        <v>6742</v>
      </c>
      <c r="B4946" s="19" t="s">
        <v>6743</v>
      </c>
      <c r="C4946" s="19" t="s">
        <v>7028</v>
      </c>
      <c r="D4946" s="19" t="s">
        <v>7029</v>
      </c>
      <c r="E4946" s="20" t="s">
        <v>21</v>
      </c>
      <c r="F4946" s="19" t="s">
        <v>21</v>
      </c>
      <c r="G4946" s="180">
        <v>101616</v>
      </c>
      <c r="H4946" s="21" t="s">
        <v>7040</v>
      </c>
      <c r="I4946" s="19" t="s">
        <v>15719</v>
      </c>
      <c r="J4946" s="19" t="s">
        <v>9283</v>
      </c>
      <c r="K4946" s="20" t="s">
        <v>6852</v>
      </c>
      <c r="L4946" s="19" t="s">
        <v>25</v>
      </c>
    </row>
    <row r="4947" spans="1:12" x14ac:dyDescent="0.25">
      <c r="A4947" s="19" t="s">
        <v>6742</v>
      </c>
      <c r="B4947" s="19" t="s">
        <v>6743</v>
      </c>
      <c r="C4947" s="19" t="s">
        <v>7028</v>
      </c>
      <c r="D4947" s="19" t="s">
        <v>7029</v>
      </c>
      <c r="E4947" s="20" t="s">
        <v>21</v>
      </c>
      <c r="F4947" s="19" t="s">
        <v>21</v>
      </c>
      <c r="G4947" s="180">
        <v>101617</v>
      </c>
      <c r="H4947" s="21" t="s">
        <v>7041</v>
      </c>
      <c r="I4947" s="19" t="s">
        <v>15719</v>
      </c>
      <c r="J4947" s="19" t="s">
        <v>9283</v>
      </c>
      <c r="K4947" s="20" t="s">
        <v>12559</v>
      </c>
      <c r="L4947" s="19" t="s">
        <v>25</v>
      </c>
    </row>
    <row r="4948" spans="1:12" x14ac:dyDescent="0.25">
      <c r="A4948" s="19" t="s">
        <v>6742</v>
      </c>
      <c r="B4948" s="19" t="s">
        <v>6743</v>
      </c>
      <c r="C4948" s="19" t="s">
        <v>7028</v>
      </c>
      <c r="D4948" s="19" t="s">
        <v>7029</v>
      </c>
      <c r="E4948" s="20" t="s">
        <v>21</v>
      </c>
      <c r="F4948" s="19" t="s">
        <v>21</v>
      </c>
      <c r="G4948" s="180">
        <v>101618</v>
      </c>
      <c r="H4948" s="21" t="s">
        <v>7043</v>
      </c>
      <c r="I4948" s="19" t="s">
        <v>15679</v>
      </c>
      <c r="J4948" s="19" t="s">
        <v>9283</v>
      </c>
      <c r="K4948" s="20" t="s">
        <v>13233</v>
      </c>
      <c r="L4948" s="19" t="s">
        <v>25</v>
      </c>
    </row>
    <row r="4949" spans="1:12" x14ac:dyDescent="0.25">
      <c r="A4949" s="19" t="s">
        <v>6742</v>
      </c>
      <c r="B4949" s="19" t="s">
        <v>6743</v>
      </c>
      <c r="C4949" s="19" t="s">
        <v>7028</v>
      </c>
      <c r="D4949" s="19" t="s">
        <v>7029</v>
      </c>
      <c r="E4949" s="20" t="s">
        <v>21</v>
      </c>
      <c r="F4949" s="19" t="s">
        <v>21</v>
      </c>
      <c r="G4949" s="180">
        <v>101619</v>
      </c>
      <c r="H4949" s="21" t="s">
        <v>7044</v>
      </c>
      <c r="I4949" s="19" t="s">
        <v>15679</v>
      </c>
      <c r="J4949" s="19" t="s">
        <v>9283</v>
      </c>
      <c r="K4949" s="20" t="s">
        <v>14960</v>
      </c>
      <c r="L4949" s="19" t="s">
        <v>25</v>
      </c>
    </row>
    <row r="4950" spans="1:12" x14ac:dyDescent="0.25">
      <c r="A4950" s="19" t="s">
        <v>6742</v>
      </c>
      <c r="B4950" s="19" t="s">
        <v>6743</v>
      </c>
      <c r="C4950" s="19" t="s">
        <v>7028</v>
      </c>
      <c r="D4950" s="19" t="s">
        <v>7029</v>
      </c>
      <c r="E4950" s="20" t="s">
        <v>21</v>
      </c>
      <c r="F4950" s="19" t="s">
        <v>21</v>
      </c>
      <c r="G4950" s="180">
        <v>101620</v>
      </c>
      <c r="H4950" s="21" t="s">
        <v>7045</v>
      </c>
      <c r="I4950" s="19" t="s">
        <v>15679</v>
      </c>
      <c r="J4950" s="19" t="s">
        <v>9283</v>
      </c>
      <c r="K4950" s="20" t="s">
        <v>14961</v>
      </c>
      <c r="L4950" s="19" t="s">
        <v>25</v>
      </c>
    </row>
    <row r="4951" spans="1:12" x14ac:dyDescent="0.25">
      <c r="A4951" s="19" t="s">
        <v>6742</v>
      </c>
      <c r="B4951" s="19" t="s">
        <v>6743</v>
      </c>
      <c r="C4951" s="19" t="s">
        <v>7028</v>
      </c>
      <c r="D4951" s="19" t="s">
        <v>7029</v>
      </c>
      <c r="E4951" s="20" t="s">
        <v>21</v>
      </c>
      <c r="F4951" s="19" t="s">
        <v>21</v>
      </c>
      <c r="G4951" s="180">
        <v>101621</v>
      </c>
      <c r="H4951" s="21" t="s">
        <v>7046</v>
      </c>
      <c r="I4951" s="19" t="s">
        <v>15679</v>
      </c>
      <c r="J4951" s="19" t="s">
        <v>9283</v>
      </c>
      <c r="K4951" s="20" t="s">
        <v>14962</v>
      </c>
      <c r="L4951" s="19" t="s">
        <v>25</v>
      </c>
    </row>
    <row r="4952" spans="1:12" x14ac:dyDescent="0.25">
      <c r="A4952" s="19" t="s">
        <v>6742</v>
      </c>
      <c r="B4952" s="19" t="s">
        <v>6743</v>
      </c>
      <c r="C4952" s="19" t="s">
        <v>7028</v>
      </c>
      <c r="D4952" s="19" t="s">
        <v>7029</v>
      </c>
      <c r="E4952" s="20" t="s">
        <v>21</v>
      </c>
      <c r="F4952" s="19" t="s">
        <v>21</v>
      </c>
      <c r="G4952" s="180">
        <v>101622</v>
      </c>
      <c r="H4952" s="21" t="s">
        <v>7047</v>
      </c>
      <c r="I4952" s="19" t="s">
        <v>15679</v>
      </c>
      <c r="J4952" s="19" t="s">
        <v>9283</v>
      </c>
      <c r="K4952" s="20" t="s">
        <v>4593</v>
      </c>
      <c r="L4952" s="19" t="s">
        <v>25</v>
      </c>
    </row>
    <row r="4953" spans="1:12" x14ac:dyDescent="0.25">
      <c r="A4953" s="19" t="s">
        <v>6742</v>
      </c>
      <c r="B4953" s="19" t="s">
        <v>6743</v>
      </c>
      <c r="C4953" s="19" t="s">
        <v>7028</v>
      </c>
      <c r="D4953" s="19" t="s">
        <v>7029</v>
      </c>
      <c r="E4953" s="20" t="s">
        <v>21</v>
      </c>
      <c r="F4953" s="19" t="s">
        <v>21</v>
      </c>
      <c r="G4953" s="180">
        <v>101623</v>
      </c>
      <c r="H4953" s="21" t="s">
        <v>7048</v>
      </c>
      <c r="I4953" s="19" t="s">
        <v>15679</v>
      </c>
      <c r="J4953" s="19" t="s">
        <v>9283</v>
      </c>
      <c r="K4953" s="20" t="s">
        <v>14963</v>
      </c>
      <c r="L4953" s="19" t="s">
        <v>25</v>
      </c>
    </row>
    <row r="4954" spans="1:12" x14ac:dyDescent="0.25">
      <c r="A4954" s="19" t="s">
        <v>6742</v>
      </c>
      <c r="B4954" s="19" t="s">
        <v>6743</v>
      </c>
      <c r="C4954" s="19" t="s">
        <v>7028</v>
      </c>
      <c r="D4954" s="19" t="s">
        <v>7029</v>
      </c>
      <c r="E4954" s="20" t="s">
        <v>21</v>
      </c>
      <c r="F4954" s="19" t="s">
        <v>21</v>
      </c>
      <c r="G4954" s="180">
        <v>101624</v>
      </c>
      <c r="H4954" s="21" t="s">
        <v>7049</v>
      </c>
      <c r="I4954" s="19" t="s">
        <v>15679</v>
      </c>
      <c r="J4954" s="19" t="s">
        <v>9283</v>
      </c>
      <c r="K4954" s="20" t="s">
        <v>14964</v>
      </c>
      <c r="L4954" s="19" t="s">
        <v>25</v>
      </c>
    </row>
    <row r="4955" spans="1:12" x14ac:dyDescent="0.25">
      <c r="A4955" s="19" t="s">
        <v>6742</v>
      </c>
      <c r="B4955" s="19" t="s">
        <v>6743</v>
      </c>
      <c r="C4955" s="19" t="s">
        <v>7028</v>
      </c>
      <c r="D4955" s="19" t="s">
        <v>7029</v>
      </c>
      <c r="E4955" s="20" t="s">
        <v>21</v>
      </c>
      <c r="F4955" s="19" t="s">
        <v>21</v>
      </c>
      <c r="G4955" s="180">
        <v>101625</v>
      </c>
      <c r="H4955" s="21" t="s">
        <v>7051</v>
      </c>
      <c r="I4955" s="19" t="s">
        <v>15679</v>
      </c>
      <c r="J4955" s="19" t="s">
        <v>9283</v>
      </c>
      <c r="K4955" s="20" t="s">
        <v>14965</v>
      </c>
      <c r="L4955" s="19" t="s">
        <v>25</v>
      </c>
    </row>
    <row r="4956" spans="1:12" x14ac:dyDescent="0.25">
      <c r="A4956" s="19" t="s">
        <v>6742</v>
      </c>
      <c r="B4956" s="19" t="s">
        <v>6743</v>
      </c>
      <c r="C4956" s="19" t="s">
        <v>7052</v>
      </c>
      <c r="D4956" s="19" t="s">
        <v>7053</v>
      </c>
      <c r="E4956" s="20" t="s">
        <v>21</v>
      </c>
      <c r="F4956" s="19" t="s">
        <v>21</v>
      </c>
      <c r="G4956" s="180">
        <v>95606</v>
      </c>
      <c r="H4956" s="21" t="s">
        <v>7054</v>
      </c>
      <c r="I4956" s="19" t="s">
        <v>15679</v>
      </c>
      <c r="J4956" s="19" t="s">
        <v>9283</v>
      </c>
      <c r="K4956" s="20" t="s">
        <v>9027</v>
      </c>
      <c r="L4956" s="19" t="s">
        <v>25</v>
      </c>
    </row>
    <row r="4957" spans="1:12" ht="27" x14ac:dyDescent="0.25">
      <c r="A4957" s="19" t="s">
        <v>7056</v>
      </c>
      <c r="B4957" s="19" t="s">
        <v>7057</v>
      </c>
      <c r="C4957" s="19" t="s">
        <v>7058</v>
      </c>
      <c r="D4957" s="19" t="s">
        <v>7059</v>
      </c>
      <c r="E4957" s="20" t="s">
        <v>21</v>
      </c>
      <c r="F4957" s="19" t="s">
        <v>21</v>
      </c>
      <c r="G4957" s="180">
        <v>87471</v>
      </c>
      <c r="H4957" s="21" t="s">
        <v>7060</v>
      </c>
      <c r="I4957" s="19" t="s">
        <v>15719</v>
      </c>
      <c r="J4957" s="19" t="s">
        <v>9283</v>
      </c>
      <c r="K4957" s="20" t="s">
        <v>12313</v>
      </c>
      <c r="L4957" s="19" t="s">
        <v>25</v>
      </c>
    </row>
    <row r="4958" spans="1:12" ht="27" x14ac:dyDescent="0.25">
      <c r="A4958" s="19" t="s">
        <v>7056</v>
      </c>
      <c r="B4958" s="19" t="s">
        <v>7057</v>
      </c>
      <c r="C4958" s="19" t="s">
        <v>7058</v>
      </c>
      <c r="D4958" s="19" t="s">
        <v>7059</v>
      </c>
      <c r="E4958" s="20" t="s">
        <v>21</v>
      </c>
      <c r="F4958" s="19" t="s">
        <v>21</v>
      </c>
      <c r="G4958" s="180">
        <v>87472</v>
      </c>
      <c r="H4958" s="21" t="s">
        <v>7061</v>
      </c>
      <c r="I4958" s="19" t="s">
        <v>15719</v>
      </c>
      <c r="J4958" s="19" t="s">
        <v>9283</v>
      </c>
      <c r="K4958" s="20" t="s">
        <v>14966</v>
      </c>
      <c r="L4958" s="19" t="s">
        <v>25</v>
      </c>
    </row>
    <row r="4959" spans="1:12" ht="27" x14ac:dyDescent="0.25">
      <c r="A4959" s="19" t="s">
        <v>7056</v>
      </c>
      <c r="B4959" s="19" t="s">
        <v>7057</v>
      </c>
      <c r="C4959" s="19" t="s">
        <v>7058</v>
      </c>
      <c r="D4959" s="19" t="s">
        <v>7059</v>
      </c>
      <c r="E4959" s="20" t="s">
        <v>21</v>
      </c>
      <c r="F4959" s="19" t="s">
        <v>21</v>
      </c>
      <c r="G4959" s="180">
        <v>87473</v>
      </c>
      <c r="H4959" s="21" t="s">
        <v>7063</v>
      </c>
      <c r="I4959" s="19" t="s">
        <v>15719</v>
      </c>
      <c r="J4959" s="19" t="s">
        <v>9283</v>
      </c>
      <c r="K4959" s="20" t="s">
        <v>12338</v>
      </c>
      <c r="L4959" s="19" t="s">
        <v>25</v>
      </c>
    </row>
    <row r="4960" spans="1:12" ht="27" x14ac:dyDescent="0.25">
      <c r="A4960" s="19" t="s">
        <v>7056</v>
      </c>
      <c r="B4960" s="19" t="s">
        <v>7057</v>
      </c>
      <c r="C4960" s="19" t="s">
        <v>7058</v>
      </c>
      <c r="D4960" s="19" t="s">
        <v>7059</v>
      </c>
      <c r="E4960" s="20" t="s">
        <v>21</v>
      </c>
      <c r="F4960" s="19" t="s">
        <v>21</v>
      </c>
      <c r="G4960" s="180">
        <v>87474</v>
      </c>
      <c r="H4960" s="21" t="s">
        <v>7065</v>
      </c>
      <c r="I4960" s="19" t="s">
        <v>15719</v>
      </c>
      <c r="J4960" s="19" t="s">
        <v>9283</v>
      </c>
      <c r="K4960" s="20" t="s">
        <v>7225</v>
      </c>
      <c r="L4960" s="19" t="s">
        <v>25</v>
      </c>
    </row>
    <row r="4961" spans="1:12" ht="27" x14ac:dyDescent="0.25">
      <c r="A4961" s="19" t="s">
        <v>7056</v>
      </c>
      <c r="B4961" s="19" t="s">
        <v>7057</v>
      </c>
      <c r="C4961" s="19" t="s">
        <v>7058</v>
      </c>
      <c r="D4961" s="19" t="s">
        <v>7059</v>
      </c>
      <c r="E4961" s="20" t="s">
        <v>21</v>
      </c>
      <c r="F4961" s="19" t="s">
        <v>21</v>
      </c>
      <c r="G4961" s="180">
        <v>87475</v>
      </c>
      <c r="H4961" s="21" t="s">
        <v>7066</v>
      </c>
      <c r="I4961" s="19" t="s">
        <v>15719</v>
      </c>
      <c r="J4961" s="19" t="s">
        <v>9283</v>
      </c>
      <c r="K4961" s="20" t="s">
        <v>14967</v>
      </c>
      <c r="L4961" s="19" t="s">
        <v>25</v>
      </c>
    </row>
    <row r="4962" spans="1:12" ht="27" x14ac:dyDescent="0.25">
      <c r="A4962" s="19" t="s">
        <v>7056</v>
      </c>
      <c r="B4962" s="19" t="s">
        <v>7057</v>
      </c>
      <c r="C4962" s="19" t="s">
        <v>7058</v>
      </c>
      <c r="D4962" s="19" t="s">
        <v>7059</v>
      </c>
      <c r="E4962" s="20" t="s">
        <v>21</v>
      </c>
      <c r="F4962" s="19" t="s">
        <v>21</v>
      </c>
      <c r="G4962" s="180">
        <v>87476</v>
      </c>
      <c r="H4962" s="21" t="s">
        <v>7067</v>
      </c>
      <c r="I4962" s="19" t="s">
        <v>15719</v>
      </c>
      <c r="J4962" s="19" t="s">
        <v>9283</v>
      </c>
      <c r="K4962" s="20" t="s">
        <v>14968</v>
      </c>
      <c r="L4962" s="19" t="s">
        <v>25</v>
      </c>
    </row>
    <row r="4963" spans="1:12" ht="27" x14ac:dyDescent="0.25">
      <c r="A4963" s="19" t="s">
        <v>7056</v>
      </c>
      <c r="B4963" s="19" t="s">
        <v>7057</v>
      </c>
      <c r="C4963" s="19" t="s">
        <v>7058</v>
      </c>
      <c r="D4963" s="19" t="s">
        <v>7059</v>
      </c>
      <c r="E4963" s="20" t="s">
        <v>21</v>
      </c>
      <c r="F4963" s="19" t="s">
        <v>21</v>
      </c>
      <c r="G4963" s="180">
        <v>87477</v>
      </c>
      <c r="H4963" s="21" t="s">
        <v>7068</v>
      </c>
      <c r="I4963" s="19" t="s">
        <v>15719</v>
      </c>
      <c r="J4963" s="19" t="s">
        <v>9283</v>
      </c>
      <c r="K4963" s="20" t="s">
        <v>13085</v>
      </c>
      <c r="L4963" s="19" t="s">
        <v>25</v>
      </c>
    </row>
    <row r="4964" spans="1:12" ht="27" x14ac:dyDescent="0.25">
      <c r="A4964" s="19" t="s">
        <v>7056</v>
      </c>
      <c r="B4964" s="19" t="s">
        <v>7057</v>
      </c>
      <c r="C4964" s="19" t="s">
        <v>7058</v>
      </c>
      <c r="D4964" s="19" t="s">
        <v>7059</v>
      </c>
      <c r="E4964" s="20" t="s">
        <v>21</v>
      </c>
      <c r="F4964" s="19" t="s">
        <v>21</v>
      </c>
      <c r="G4964" s="180">
        <v>87478</v>
      </c>
      <c r="H4964" s="21" t="s">
        <v>7069</v>
      </c>
      <c r="I4964" s="19" t="s">
        <v>15719</v>
      </c>
      <c r="J4964" s="19" t="s">
        <v>9283</v>
      </c>
      <c r="K4964" s="20" t="s">
        <v>13971</v>
      </c>
      <c r="L4964" s="19" t="s">
        <v>25</v>
      </c>
    </row>
    <row r="4965" spans="1:12" ht="27" x14ac:dyDescent="0.25">
      <c r="A4965" s="19" t="s">
        <v>7056</v>
      </c>
      <c r="B4965" s="19" t="s">
        <v>7057</v>
      </c>
      <c r="C4965" s="19" t="s">
        <v>7058</v>
      </c>
      <c r="D4965" s="19" t="s">
        <v>7059</v>
      </c>
      <c r="E4965" s="20" t="s">
        <v>21</v>
      </c>
      <c r="F4965" s="19" t="s">
        <v>21</v>
      </c>
      <c r="G4965" s="180">
        <v>87479</v>
      </c>
      <c r="H4965" s="21" t="s">
        <v>7070</v>
      </c>
      <c r="I4965" s="19" t="s">
        <v>15719</v>
      </c>
      <c r="J4965" s="19" t="s">
        <v>9283</v>
      </c>
      <c r="K4965" s="20" t="s">
        <v>14365</v>
      </c>
      <c r="L4965" s="19" t="s">
        <v>25</v>
      </c>
    </row>
    <row r="4966" spans="1:12" ht="27" x14ac:dyDescent="0.25">
      <c r="A4966" s="19" t="s">
        <v>7056</v>
      </c>
      <c r="B4966" s="19" t="s">
        <v>7057</v>
      </c>
      <c r="C4966" s="19" t="s">
        <v>7058</v>
      </c>
      <c r="D4966" s="19" t="s">
        <v>7059</v>
      </c>
      <c r="E4966" s="20" t="s">
        <v>21</v>
      </c>
      <c r="F4966" s="19" t="s">
        <v>21</v>
      </c>
      <c r="G4966" s="180">
        <v>87480</v>
      </c>
      <c r="H4966" s="21" t="s">
        <v>7071</v>
      </c>
      <c r="I4966" s="19" t="s">
        <v>15719</v>
      </c>
      <c r="J4966" s="19" t="s">
        <v>9283</v>
      </c>
      <c r="K4966" s="20" t="s">
        <v>14969</v>
      </c>
      <c r="L4966" s="19" t="s">
        <v>25</v>
      </c>
    </row>
    <row r="4967" spans="1:12" ht="27" x14ac:dyDescent="0.25">
      <c r="A4967" s="19" t="s">
        <v>7056</v>
      </c>
      <c r="B4967" s="19" t="s">
        <v>7057</v>
      </c>
      <c r="C4967" s="19" t="s">
        <v>7058</v>
      </c>
      <c r="D4967" s="19" t="s">
        <v>7059</v>
      </c>
      <c r="E4967" s="20" t="s">
        <v>21</v>
      </c>
      <c r="F4967" s="19" t="s">
        <v>21</v>
      </c>
      <c r="G4967" s="180">
        <v>87481</v>
      </c>
      <c r="H4967" s="21" t="s">
        <v>7072</v>
      </c>
      <c r="I4967" s="19" t="s">
        <v>15719</v>
      </c>
      <c r="J4967" s="19" t="s">
        <v>9283</v>
      </c>
      <c r="K4967" s="20" t="s">
        <v>5744</v>
      </c>
      <c r="L4967" s="19" t="s">
        <v>25</v>
      </c>
    </row>
    <row r="4968" spans="1:12" ht="27" x14ac:dyDescent="0.25">
      <c r="A4968" s="19" t="s">
        <v>7056</v>
      </c>
      <c r="B4968" s="19" t="s">
        <v>7057</v>
      </c>
      <c r="C4968" s="19" t="s">
        <v>7058</v>
      </c>
      <c r="D4968" s="19" t="s">
        <v>7059</v>
      </c>
      <c r="E4968" s="20" t="s">
        <v>21</v>
      </c>
      <c r="F4968" s="19" t="s">
        <v>21</v>
      </c>
      <c r="G4968" s="180">
        <v>87482</v>
      </c>
      <c r="H4968" s="21" t="s">
        <v>7074</v>
      </c>
      <c r="I4968" s="19" t="s">
        <v>15719</v>
      </c>
      <c r="J4968" s="19" t="s">
        <v>9283</v>
      </c>
      <c r="K4968" s="20" t="s">
        <v>5906</v>
      </c>
      <c r="L4968" s="19" t="s">
        <v>25</v>
      </c>
    </row>
    <row r="4969" spans="1:12" ht="27" x14ac:dyDescent="0.25">
      <c r="A4969" s="19" t="s">
        <v>7056</v>
      </c>
      <c r="B4969" s="19" t="s">
        <v>7057</v>
      </c>
      <c r="C4969" s="19" t="s">
        <v>7058</v>
      </c>
      <c r="D4969" s="19" t="s">
        <v>7059</v>
      </c>
      <c r="E4969" s="20" t="s">
        <v>21</v>
      </c>
      <c r="F4969" s="19" t="s">
        <v>21</v>
      </c>
      <c r="G4969" s="180">
        <v>87483</v>
      </c>
      <c r="H4969" s="21" t="s">
        <v>7076</v>
      </c>
      <c r="I4969" s="19" t="s">
        <v>15719</v>
      </c>
      <c r="J4969" s="19" t="s">
        <v>9283</v>
      </c>
      <c r="K4969" s="20" t="s">
        <v>14970</v>
      </c>
      <c r="L4969" s="19" t="s">
        <v>25</v>
      </c>
    </row>
    <row r="4970" spans="1:12" ht="27" x14ac:dyDescent="0.25">
      <c r="A4970" s="19" t="s">
        <v>7056</v>
      </c>
      <c r="B4970" s="19" t="s">
        <v>7057</v>
      </c>
      <c r="C4970" s="19" t="s">
        <v>7058</v>
      </c>
      <c r="D4970" s="19" t="s">
        <v>7059</v>
      </c>
      <c r="E4970" s="20" t="s">
        <v>21</v>
      </c>
      <c r="F4970" s="19" t="s">
        <v>21</v>
      </c>
      <c r="G4970" s="180">
        <v>87484</v>
      </c>
      <c r="H4970" s="21" t="s">
        <v>7078</v>
      </c>
      <c r="I4970" s="19" t="s">
        <v>15719</v>
      </c>
      <c r="J4970" s="19" t="s">
        <v>9283</v>
      </c>
      <c r="K4970" s="20" t="s">
        <v>11628</v>
      </c>
      <c r="L4970" s="19" t="s">
        <v>25</v>
      </c>
    </row>
    <row r="4971" spans="1:12" ht="27" x14ac:dyDescent="0.25">
      <c r="A4971" s="19" t="s">
        <v>7056</v>
      </c>
      <c r="B4971" s="19" t="s">
        <v>7057</v>
      </c>
      <c r="C4971" s="19" t="s">
        <v>7058</v>
      </c>
      <c r="D4971" s="19" t="s">
        <v>7059</v>
      </c>
      <c r="E4971" s="20" t="s">
        <v>21</v>
      </c>
      <c r="F4971" s="19" t="s">
        <v>21</v>
      </c>
      <c r="G4971" s="180">
        <v>87485</v>
      </c>
      <c r="H4971" s="21" t="s">
        <v>7080</v>
      </c>
      <c r="I4971" s="19" t="s">
        <v>15719</v>
      </c>
      <c r="J4971" s="19" t="s">
        <v>9283</v>
      </c>
      <c r="K4971" s="20" t="s">
        <v>5744</v>
      </c>
      <c r="L4971" s="19" t="s">
        <v>25</v>
      </c>
    </row>
    <row r="4972" spans="1:12" ht="27" x14ac:dyDescent="0.25">
      <c r="A4972" s="19" t="s">
        <v>7056</v>
      </c>
      <c r="B4972" s="19" t="s">
        <v>7057</v>
      </c>
      <c r="C4972" s="19" t="s">
        <v>7058</v>
      </c>
      <c r="D4972" s="19" t="s">
        <v>7059</v>
      </c>
      <c r="E4972" s="20" t="s">
        <v>21</v>
      </c>
      <c r="F4972" s="19" t="s">
        <v>21</v>
      </c>
      <c r="G4972" s="180">
        <v>87487</v>
      </c>
      <c r="H4972" s="21" t="s">
        <v>7081</v>
      </c>
      <c r="I4972" s="19" t="s">
        <v>15719</v>
      </c>
      <c r="J4972" s="19" t="s">
        <v>9283</v>
      </c>
      <c r="K4972" s="20" t="s">
        <v>14971</v>
      </c>
      <c r="L4972" s="19" t="s">
        <v>25</v>
      </c>
    </row>
    <row r="4973" spans="1:12" ht="27" x14ac:dyDescent="0.25">
      <c r="A4973" s="19" t="s">
        <v>7056</v>
      </c>
      <c r="B4973" s="19" t="s">
        <v>7057</v>
      </c>
      <c r="C4973" s="19" t="s">
        <v>7058</v>
      </c>
      <c r="D4973" s="19" t="s">
        <v>7059</v>
      </c>
      <c r="E4973" s="20" t="s">
        <v>21</v>
      </c>
      <c r="F4973" s="19" t="s">
        <v>21</v>
      </c>
      <c r="G4973" s="180">
        <v>87488</v>
      </c>
      <c r="H4973" s="21" t="s">
        <v>7082</v>
      </c>
      <c r="I4973" s="19" t="s">
        <v>15719</v>
      </c>
      <c r="J4973" s="19" t="s">
        <v>9283</v>
      </c>
      <c r="K4973" s="20" t="s">
        <v>14972</v>
      </c>
      <c r="L4973" s="19" t="s">
        <v>25</v>
      </c>
    </row>
    <row r="4974" spans="1:12" ht="27" x14ac:dyDescent="0.25">
      <c r="A4974" s="19" t="s">
        <v>7056</v>
      </c>
      <c r="B4974" s="19" t="s">
        <v>7057</v>
      </c>
      <c r="C4974" s="19" t="s">
        <v>7058</v>
      </c>
      <c r="D4974" s="19" t="s">
        <v>7059</v>
      </c>
      <c r="E4974" s="20" t="s">
        <v>21</v>
      </c>
      <c r="F4974" s="19" t="s">
        <v>21</v>
      </c>
      <c r="G4974" s="180">
        <v>87489</v>
      </c>
      <c r="H4974" s="21" t="s">
        <v>7083</v>
      </c>
      <c r="I4974" s="19" t="s">
        <v>15719</v>
      </c>
      <c r="J4974" s="19" t="s">
        <v>9283</v>
      </c>
      <c r="K4974" s="20" t="s">
        <v>13954</v>
      </c>
      <c r="L4974" s="19" t="s">
        <v>25</v>
      </c>
    </row>
    <row r="4975" spans="1:12" ht="27" x14ac:dyDescent="0.25">
      <c r="A4975" s="19" t="s">
        <v>7056</v>
      </c>
      <c r="B4975" s="19" t="s">
        <v>7057</v>
      </c>
      <c r="C4975" s="19" t="s">
        <v>7058</v>
      </c>
      <c r="D4975" s="19" t="s">
        <v>7059</v>
      </c>
      <c r="E4975" s="20" t="s">
        <v>21</v>
      </c>
      <c r="F4975" s="19" t="s">
        <v>21</v>
      </c>
      <c r="G4975" s="180">
        <v>87490</v>
      </c>
      <c r="H4975" s="21" t="s">
        <v>7085</v>
      </c>
      <c r="I4975" s="19" t="s">
        <v>15719</v>
      </c>
      <c r="J4975" s="19" t="s">
        <v>9283</v>
      </c>
      <c r="K4975" s="20" t="s">
        <v>14973</v>
      </c>
      <c r="L4975" s="19" t="s">
        <v>25</v>
      </c>
    </row>
    <row r="4976" spans="1:12" ht="27" x14ac:dyDescent="0.25">
      <c r="A4976" s="19" t="s">
        <v>7056</v>
      </c>
      <c r="B4976" s="19" t="s">
        <v>7057</v>
      </c>
      <c r="C4976" s="19" t="s">
        <v>7058</v>
      </c>
      <c r="D4976" s="19" t="s">
        <v>7059</v>
      </c>
      <c r="E4976" s="20" t="s">
        <v>21</v>
      </c>
      <c r="F4976" s="19" t="s">
        <v>21</v>
      </c>
      <c r="G4976" s="180">
        <v>87491</v>
      </c>
      <c r="H4976" s="21" t="s">
        <v>7086</v>
      </c>
      <c r="I4976" s="19" t="s">
        <v>15719</v>
      </c>
      <c r="J4976" s="19" t="s">
        <v>9283</v>
      </c>
      <c r="K4976" s="20" t="s">
        <v>9567</v>
      </c>
      <c r="L4976" s="19" t="s">
        <v>25</v>
      </c>
    </row>
    <row r="4977" spans="1:12" ht="27" x14ac:dyDescent="0.25">
      <c r="A4977" s="19" t="s">
        <v>7056</v>
      </c>
      <c r="B4977" s="19" t="s">
        <v>7057</v>
      </c>
      <c r="C4977" s="19" t="s">
        <v>7058</v>
      </c>
      <c r="D4977" s="19" t="s">
        <v>7059</v>
      </c>
      <c r="E4977" s="20" t="s">
        <v>21</v>
      </c>
      <c r="F4977" s="19" t="s">
        <v>21</v>
      </c>
      <c r="G4977" s="180">
        <v>87492</v>
      </c>
      <c r="H4977" s="21" t="s">
        <v>7087</v>
      </c>
      <c r="I4977" s="19" t="s">
        <v>15719</v>
      </c>
      <c r="J4977" s="19" t="s">
        <v>9283</v>
      </c>
      <c r="K4977" s="20" t="s">
        <v>11534</v>
      </c>
      <c r="L4977" s="19" t="s">
        <v>25</v>
      </c>
    </row>
    <row r="4978" spans="1:12" ht="27" x14ac:dyDescent="0.25">
      <c r="A4978" s="19" t="s">
        <v>7056</v>
      </c>
      <c r="B4978" s="19" t="s">
        <v>7057</v>
      </c>
      <c r="C4978" s="19" t="s">
        <v>7058</v>
      </c>
      <c r="D4978" s="19" t="s">
        <v>7059</v>
      </c>
      <c r="E4978" s="20" t="s">
        <v>21</v>
      </c>
      <c r="F4978" s="19" t="s">
        <v>21</v>
      </c>
      <c r="G4978" s="180">
        <v>87493</v>
      </c>
      <c r="H4978" s="21" t="s">
        <v>7088</v>
      </c>
      <c r="I4978" s="19" t="s">
        <v>15719</v>
      </c>
      <c r="J4978" s="19" t="s">
        <v>9283</v>
      </c>
      <c r="K4978" s="20" t="s">
        <v>14974</v>
      </c>
      <c r="L4978" s="19" t="s">
        <v>25</v>
      </c>
    </row>
    <row r="4979" spans="1:12" ht="27" x14ac:dyDescent="0.25">
      <c r="A4979" s="19" t="s">
        <v>7056</v>
      </c>
      <c r="B4979" s="19" t="s">
        <v>7057</v>
      </c>
      <c r="C4979" s="19" t="s">
        <v>7058</v>
      </c>
      <c r="D4979" s="19" t="s">
        <v>7059</v>
      </c>
      <c r="E4979" s="20" t="s">
        <v>21</v>
      </c>
      <c r="F4979" s="19" t="s">
        <v>21</v>
      </c>
      <c r="G4979" s="180">
        <v>87494</v>
      </c>
      <c r="H4979" s="21" t="s">
        <v>7089</v>
      </c>
      <c r="I4979" s="19" t="s">
        <v>15719</v>
      </c>
      <c r="J4979" s="19" t="s">
        <v>9283</v>
      </c>
      <c r="K4979" s="20" t="s">
        <v>11344</v>
      </c>
      <c r="L4979" s="19" t="s">
        <v>25</v>
      </c>
    </row>
    <row r="4980" spans="1:12" ht="27" x14ac:dyDescent="0.25">
      <c r="A4980" s="19" t="s">
        <v>7056</v>
      </c>
      <c r="B4980" s="19" t="s">
        <v>7057</v>
      </c>
      <c r="C4980" s="19" t="s">
        <v>7058</v>
      </c>
      <c r="D4980" s="19" t="s">
        <v>7059</v>
      </c>
      <c r="E4980" s="20" t="s">
        <v>21</v>
      </c>
      <c r="F4980" s="19" t="s">
        <v>21</v>
      </c>
      <c r="G4980" s="180">
        <v>87495</v>
      </c>
      <c r="H4980" s="21" t="s">
        <v>7090</v>
      </c>
      <c r="I4980" s="19" t="s">
        <v>15719</v>
      </c>
      <c r="J4980" s="19" t="s">
        <v>9283</v>
      </c>
      <c r="K4980" s="20" t="s">
        <v>11482</v>
      </c>
      <c r="L4980" s="19" t="s">
        <v>25</v>
      </c>
    </row>
    <row r="4981" spans="1:12" ht="27" x14ac:dyDescent="0.25">
      <c r="A4981" s="19" t="s">
        <v>7056</v>
      </c>
      <c r="B4981" s="19" t="s">
        <v>7057</v>
      </c>
      <c r="C4981" s="19" t="s">
        <v>7058</v>
      </c>
      <c r="D4981" s="19" t="s">
        <v>7059</v>
      </c>
      <c r="E4981" s="20" t="s">
        <v>21</v>
      </c>
      <c r="F4981" s="19" t="s">
        <v>21</v>
      </c>
      <c r="G4981" s="180">
        <v>87496</v>
      </c>
      <c r="H4981" s="21" t="s">
        <v>7092</v>
      </c>
      <c r="I4981" s="19" t="s">
        <v>15719</v>
      </c>
      <c r="J4981" s="19" t="s">
        <v>9283</v>
      </c>
      <c r="K4981" s="20" t="s">
        <v>12102</v>
      </c>
      <c r="L4981" s="19" t="s">
        <v>25</v>
      </c>
    </row>
    <row r="4982" spans="1:12" ht="27" x14ac:dyDescent="0.25">
      <c r="A4982" s="19" t="s">
        <v>7056</v>
      </c>
      <c r="B4982" s="19" t="s">
        <v>7057</v>
      </c>
      <c r="C4982" s="19" t="s">
        <v>7058</v>
      </c>
      <c r="D4982" s="19" t="s">
        <v>7059</v>
      </c>
      <c r="E4982" s="20" t="s">
        <v>21</v>
      </c>
      <c r="F4982" s="19" t="s">
        <v>21</v>
      </c>
      <c r="G4982" s="180">
        <v>87497</v>
      </c>
      <c r="H4982" s="21" t="s">
        <v>7093</v>
      </c>
      <c r="I4982" s="19" t="s">
        <v>15719</v>
      </c>
      <c r="J4982" s="19" t="s">
        <v>9283</v>
      </c>
      <c r="K4982" s="20" t="s">
        <v>14975</v>
      </c>
      <c r="L4982" s="19" t="s">
        <v>25</v>
      </c>
    </row>
    <row r="4983" spans="1:12" ht="27" x14ac:dyDescent="0.25">
      <c r="A4983" s="19" t="s">
        <v>7056</v>
      </c>
      <c r="B4983" s="19" t="s">
        <v>7057</v>
      </c>
      <c r="C4983" s="19" t="s">
        <v>7058</v>
      </c>
      <c r="D4983" s="19" t="s">
        <v>7059</v>
      </c>
      <c r="E4983" s="20" t="s">
        <v>21</v>
      </c>
      <c r="F4983" s="19" t="s">
        <v>21</v>
      </c>
      <c r="G4983" s="180">
        <v>87498</v>
      </c>
      <c r="H4983" s="21" t="s">
        <v>7094</v>
      </c>
      <c r="I4983" s="19" t="s">
        <v>15719</v>
      </c>
      <c r="J4983" s="19" t="s">
        <v>9283</v>
      </c>
      <c r="K4983" s="20" t="s">
        <v>14976</v>
      </c>
      <c r="L4983" s="19" t="s">
        <v>25</v>
      </c>
    </row>
    <row r="4984" spans="1:12" ht="27" x14ac:dyDescent="0.25">
      <c r="A4984" s="19" t="s">
        <v>7056</v>
      </c>
      <c r="B4984" s="19" t="s">
        <v>7057</v>
      </c>
      <c r="C4984" s="19" t="s">
        <v>7058</v>
      </c>
      <c r="D4984" s="19" t="s">
        <v>7059</v>
      </c>
      <c r="E4984" s="20" t="s">
        <v>21</v>
      </c>
      <c r="F4984" s="19" t="s">
        <v>21</v>
      </c>
      <c r="G4984" s="180">
        <v>87499</v>
      </c>
      <c r="H4984" s="21" t="s">
        <v>7095</v>
      </c>
      <c r="I4984" s="19" t="s">
        <v>15719</v>
      </c>
      <c r="J4984" s="19" t="s">
        <v>9283</v>
      </c>
      <c r="K4984" s="20" t="s">
        <v>14977</v>
      </c>
      <c r="L4984" s="19" t="s">
        <v>25</v>
      </c>
    </row>
    <row r="4985" spans="1:12" ht="27" x14ac:dyDescent="0.25">
      <c r="A4985" s="19" t="s">
        <v>7056</v>
      </c>
      <c r="B4985" s="19" t="s">
        <v>7057</v>
      </c>
      <c r="C4985" s="19" t="s">
        <v>7058</v>
      </c>
      <c r="D4985" s="19" t="s">
        <v>7059</v>
      </c>
      <c r="E4985" s="20" t="s">
        <v>21</v>
      </c>
      <c r="F4985" s="19" t="s">
        <v>21</v>
      </c>
      <c r="G4985" s="180">
        <v>87500</v>
      </c>
      <c r="H4985" s="21" t="s">
        <v>7096</v>
      </c>
      <c r="I4985" s="19" t="s">
        <v>15719</v>
      </c>
      <c r="J4985" s="19" t="s">
        <v>9283</v>
      </c>
      <c r="K4985" s="20" t="s">
        <v>14978</v>
      </c>
      <c r="L4985" s="19" t="s">
        <v>25</v>
      </c>
    </row>
    <row r="4986" spans="1:12" ht="27" x14ac:dyDescent="0.25">
      <c r="A4986" s="19" t="s">
        <v>7056</v>
      </c>
      <c r="B4986" s="19" t="s">
        <v>7057</v>
      </c>
      <c r="C4986" s="19" t="s">
        <v>7058</v>
      </c>
      <c r="D4986" s="19" t="s">
        <v>7059</v>
      </c>
      <c r="E4986" s="20" t="s">
        <v>21</v>
      </c>
      <c r="F4986" s="19" t="s">
        <v>21</v>
      </c>
      <c r="G4986" s="180">
        <v>87501</v>
      </c>
      <c r="H4986" s="21" t="s">
        <v>7097</v>
      </c>
      <c r="I4986" s="19" t="s">
        <v>15719</v>
      </c>
      <c r="J4986" s="19" t="s">
        <v>9283</v>
      </c>
      <c r="K4986" s="20" t="s">
        <v>14979</v>
      </c>
      <c r="L4986" s="19" t="s">
        <v>25</v>
      </c>
    </row>
    <row r="4987" spans="1:12" ht="27" x14ac:dyDescent="0.25">
      <c r="A4987" s="19" t="s">
        <v>7056</v>
      </c>
      <c r="B4987" s="19" t="s">
        <v>7057</v>
      </c>
      <c r="C4987" s="19" t="s">
        <v>7058</v>
      </c>
      <c r="D4987" s="19" t="s">
        <v>7059</v>
      </c>
      <c r="E4987" s="20" t="s">
        <v>21</v>
      </c>
      <c r="F4987" s="19" t="s">
        <v>21</v>
      </c>
      <c r="G4987" s="180">
        <v>87502</v>
      </c>
      <c r="H4987" s="21" t="s">
        <v>7098</v>
      </c>
      <c r="I4987" s="19" t="s">
        <v>15719</v>
      </c>
      <c r="J4987" s="19" t="s">
        <v>9283</v>
      </c>
      <c r="K4987" s="20" t="s">
        <v>8759</v>
      </c>
      <c r="L4987" s="19" t="s">
        <v>25</v>
      </c>
    </row>
    <row r="4988" spans="1:12" ht="27" x14ac:dyDescent="0.25">
      <c r="A4988" s="19" t="s">
        <v>7056</v>
      </c>
      <c r="B4988" s="19" t="s">
        <v>7057</v>
      </c>
      <c r="C4988" s="19" t="s">
        <v>7058</v>
      </c>
      <c r="D4988" s="19" t="s">
        <v>7059</v>
      </c>
      <c r="E4988" s="20" t="s">
        <v>21</v>
      </c>
      <c r="F4988" s="19" t="s">
        <v>21</v>
      </c>
      <c r="G4988" s="180">
        <v>87503</v>
      </c>
      <c r="H4988" s="21" t="s">
        <v>7099</v>
      </c>
      <c r="I4988" s="19" t="s">
        <v>15719</v>
      </c>
      <c r="J4988" s="19" t="s">
        <v>9283</v>
      </c>
      <c r="K4988" s="20" t="s">
        <v>14230</v>
      </c>
      <c r="L4988" s="19" t="s">
        <v>25</v>
      </c>
    </row>
    <row r="4989" spans="1:12" ht="27" x14ac:dyDescent="0.25">
      <c r="A4989" s="19" t="s">
        <v>7056</v>
      </c>
      <c r="B4989" s="19" t="s">
        <v>7057</v>
      </c>
      <c r="C4989" s="19" t="s">
        <v>7058</v>
      </c>
      <c r="D4989" s="19" t="s">
        <v>7059</v>
      </c>
      <c r="E4989" s="20" t="s">
        <v>21</v>
      </c>
      <c r="F4989" s="19" t="s">
        <v>21</v>
      </c>
      <c r="G4989" s="180">
        <v>87504</v>
      </c>
      <c r="H4989" s="21" t="s">
        <v>7100</v>
      </c>
      <c r="I4989" s="19" t="s">
        <v>15719</v>
      </c>
      <c r="J4989" s="19" t="s">
        <v>9283</v>
      </c>
      <c r="K4989" s="20" t="s">
        <v>14980</v>
      </c>
      <c r="L4989" s="19" t="s">
        <v>25</v>
      </c>
    </row>
    <row r="4990" spans="1:12" ht="27" x14ac:dyDescent="0.25">
      <c r="A4990" s="19" t="s">
        <v>7056</v>
      </c>
      <c r="B4990" s="19" t="s">
        <v>7057</v>
      </c>
      <c r="C4990" s="19" t="s">
        <v>7058</v>
      </c>
      <c r="D4990" s="19" t="s">
        <v>7059</v>
      </c>
      <c r="E4990" s="20" t="s">
        <v>21</v>
      </c>
      <c r="F4990" s="19" t="s">
        <v>21</v>
      </c>
      <c r="G4990" s="180">
        <v>87505</v>
      </c>
      <c r="H4990" s="21" t="s">
        <v>7101</v>
      </c>
      <c r="I4990" s="19" t="s">
        <v>15719</v>
      </c>
      <c r="J4990" s="19" t="s">
        <v>9283</v>
      </c>
      <c r="K4990" s="20" t="s">
        <v>14981</v>
      </c>
      <c r="L4990" s="19" t="s">
        <v>25</v>
      </c>
    </row>
    <row r="4991" spans="1:12" ht="27" x14ac:dyDescent="0.25">
      <c r="A4991" s="19" t="s">
        <v>7056</v>
      </c>
      <c r="B4991" s="19" t="s">
        <v>7057</v>
      </c>
      <c r="C4991" s="19" t="s">
        <v>7058</v>
      </c>
      <c r="D4991" s="19" t="s">
        <v>7059</v>
      </c>
      <c r="E4991" s="20" t="s">
        <v>21</v>
      </c>
      <c r="F4991" s="19" t="s">
        <v>21</v>
      </c>
      <c r="G4991" s="180">
        <v>87506</v>
      </c>
      <c r="H4991" s="21" t="s">
        <v>7102</v>
      </c>
      <c r="I4991" s="19" t="s">
        <v>15719</v>
      </c>
      <c r="J4991" s="19" t="s">
        <v>9283</v>
      </c>
      <c r="K4991" s="20" t="s">
        <v>14982</v>
      </c>
      <c r="L4991" s="19" t="s">
        <v>25</v>
      </c>
    </row>
    <row r="4992" spans="1:12" ht="27" x14ac:dyDescent="0.25">
      <c r="A4992" s="19" t="s">
        <v>7056</v>
      </c>
      <c r="B4992" s="19" t="s">
        <v>7057</v>
      </c>
      <c r="C4992" s="19" t="s">
        <v>7058</v>
      </c>
      <c r="D4992" s="19" t="s">
        <v>7059</v>
      </c>
      <c r="E4992" s="20" t="s">
        <v>21</v>
      </c>
      <c r="F4992" s="19" t="s">
        <v>21</v>
      </c>
      <c r="G4992" s="180">
        <v>87507</v>
      </c>
      <c r="H4992" s="21" t="s">
        <v>7103</v>
      </c>
      <c r="I4992" s="19" t="s">
        <v>15719</v>
      </c>
      <c r="J4992" s="19" t="s">
        <v>9283</v>
      </c>
      <c r="K4992" s="20" t="s">
        <v>11915</v>
      </c>
      <c r="L4992" s="19" t="s">
        <v>25</v>
      </c>
    </row>
    <row r="4993" spans="1:12" ht="27" x14ac:dyDescent="0.25">
      <c r="A4993" s="19" t="s">
        <v>7056</v>
      </c>
      <c r="B4993" s="19" t="s">
        <v>7057</v>
      </c>
      <c r="C4993" s="19" t="s">
        <v>7058</v>
      </c>
      <c r="D4993" s="19" t="s">
        <v>7059</v>
      </c>
      <c r="E4993" s="20" t="s">
        <v>21</v>
      </c>
      <c r="F4993" s="19" t="s">
        <v>21</v>
      </c>
      <c r="G4993" s="180">
        <v>87508</v>
      </c>
      <c r="H4993" s="21" t="s">
        <v>7104</v>
      </c>
      <c r="I4993" s="19" t="s">
        <v>15719</v>
      </c>
      <c r="J4993" s="19" t="s">
        <v>9283</v>
      </c>
      <c r="K4993" s="20" t="s">
        <v>12330</v>
      </c>
      <c r="L4993" s="19" t="s">
        <v>25</v>
      </c>
    </row>
    <row r="4994" spans="1:12" ht="27" x14ac:dyDescent="0.25">
      <c r="A4994" s="19" t="s">
        <v>7056</v>
      </c>
      <c r="B4994" s="19" t="s">
        <v>7057</v>
      </c>
      <c r="C4994" s="19" t="s">
        <v>7058</v>
      </c>
      <c r="D4994" s="19" t="s">
        <v>7059</v>
      </c>
      <c r="E4994" s="20" t="s">
        <v>21</v>
      </c>
      <c r="F4994" s="19" t="s">
        <v>21</v>
      </c>
      <c r="G4994" s="180">
        <v>87509</v>
      </c>
      <c r="H4994" s="21" t="s">
        <v>7105</v>
      </c>
      <c r="I4994" s="19" t="s">
        <v>15719</v>
      </c>
      <c r="J4994" s="19" t="s">
        <v>9283</v>
      </c>
      <c r="K4994" s="20" t="s">
        <v>14983</v>
      </c>
      <c r="L4994" s="19" t="s">
        <v>25</v>
      </c>
    </row>
    <row r="4995" spans="1:12" ht="27" x14ac:dyDescent="0.25">
      <c r="A4995" s="19" t="s">
        <v>7056</v>
      </c>
      <c r="B4995" s="19" t="s">
        <v>7057</v>
      </c>
      <c r="C4995" s="19" t="s">
        <v>7058</v>
      </c>
      <c r="D4995" s="19" t="s">
        <v>7059</v>
      </c>
      <c r="E4995" s="20" t="s">
        <v>21</v>
      </c>
      <c r="F4995" s="19" t="s">
        <v>21</v>
      </c>
      <c r="G4995" s="180">
        <v>87510</v>
      </c>
      <c r="H4995" s="21" t="s">
        <v>7106</v>
      </c>
      <c r="I4995" s="19" t="s">
        <v>15719</v>
      </c>
      <c r="J4995" s="19" t="s">
        <v>9283</v>
      </c>
      <c r="K4995" s="20" t="s">
        <v>14984</v>
      </c>
      <c r="L4995" s="19" t="s">
        <v>25</v>
      </c>
    </row>
    <row r="4996" spans="1:12" ht="27" x14ac:dyDescent="0.25">
      <c r="A4996" s="19" t="s">
        <v>7056</v>
      </c>
      <c r="B4996" s="19" t="s">
        <v>7057</v>
      </c>
      <c r="C4996" s="19" t="s">
        <v>7058</v>
      </c>
      <c r="D4996" s="19" t="s">
        <v>7059</v>
      </c>
      <c r="E4996" s="20" t="s">
        <v>21</v>
      </c>
      <c r="F4996" s="19" t="s">
        <v>21</v>
      </c>
      <c r="G4996" s="180">
        <v>87511</v>
      </c>
      <c r="H4996" s="21" t="s">
        <v>7107</v>
      </c>
      <c r="I4996" s="19" t="s">
        <v>15719</v>
      </c>
      <c r="J4996" s="19" t="s">
        <v>9283</v>
      </c>
      <c r="K4996" s="20" t="s">
        <v>14985</v>
      </c>
      <c r="L4996" s="19" t="s">
        <v>25</v>
      </c>
    </row>
    <row r="4997" spans="1:12" ht="27" x14ac:dyDescent="0.25">
      <c r="A4997" s="19" t="s">
        <v>7056</v>
      </c>
      <c r="B4997" s="19" t="s">
        <v>7057</v>
      </c>
      <c r="C4997" s="19" t="s">
        <v>7058</v>
      </c>
      <c r="D4997" s="19" t="s">
        <v>7059</v>
      </c>
      <c r="E4997" s="20" t="s">
        <v>21</v>
      </c>
      <c r="F4997" s="19" t="s">
        <v>21</v>
      </c>
      <c r="G4997" s="180">
        <v>87512</v>
      </c>
      <c r="H4997" s="21" t="s">
        <v>7108</v>
      </c>
      <c r="I4997" s="19" t="s">
        <v>15719</v>
      </c>
      <c r="J4997" s="19" t="s">
        <v>9283</v>
      </c>
      <c r="K4997" s="20" t="s">
        <v>14986</v>
      </c>
      <c r="L4997" s="19" t="s">
        <v>25</v>
      </c>
    </row>
    <row r="4998" spans="1:12" ht="27" x14ac:dyDescent="0.25">
      <c r="A4998" s="19" t="s">
        <v>7056</v>
      </c>
      <c r="B4998" s="19" t="s">
        <v>7057</v>
      </c>
      <c r="C4998" s="19" t="s">
        <v>7058</v>
      </c>
      <c r="D4998" s="19" t="s">
        <v>7059</v>
      </c>
      <c r="E4998" s="20" t="s">
        <v>21</v>
      </c>
      <c r="F4998" s="19" t="s">
        <v>21</v>
      </c>
      <c r="G4998" s="180">
        <v>87513</v>
      </c>
      <c r="H4998" s="21" t="s">
        <v>7109</v>
      </c>
      <c r="I4998" s="19" t="s">
        <v>15719</v>
      </c>
      <c r="J4998" s="19" t="s">
        <v>9283</v>
      </c>
      <c r="K4998" s="20" t="s">
        <v>14987</v>
      </c>
      <c r="L4998" s="19" t="s">
        <v>25</v>
      </c>
    </row>
    <row r="4999" spans="1:12" ht="27" x14ac:dyDescent="0.25">
      <c r="A4999" s="19" t="s">
        <v>7056</v>
      </c>
      <c r="B4999" s="19" t="s">
        <v>7057</v>
      </c>
      <c r="C4999" s="19" t="s">
        <v>7058</v>
      </c>
      <c r="D4999" s="19" t="s">
        <v>7059</v>
      </c>
      <c r="E4999" s="20" t="s">
        <v>21</v>
      </c>
      <c r="F4999" s="19" t="s">
        <v>21</v>
      </c>
      <c r="G4999" s="180">
        <v>87514</v>
      </c>
      <c r="H4999" s="21" t="s">
        <v>7110</v>
      </c>
      <c r="I4999" s="19" t="s">
        <v>15719</v>
      </c>
      <c r="J4999" s="19" t="s">
        <v>9283</v>
      </c>
      <c r="K4999" s="20" t="s">
        <v>7993</v>
      </c>
      <c r="L4999" s="19" t="s">
        <v>25</v>
      </c>
    </row>
    <row r="5000" spans="1:12" ht="27" x14ac:dyDescent="0.25">
      <c r="A5000" s="19" t="s">
        <v>7056</v>
      </c>
      <c r="B5000" s="19" t="s">
        <v>7057</v>
      </c>
      <c r="C5000" s="19" t="s">
        <v>7058</v>
      </c>
      <c r="D5000" s="19" t="s">
        <v>7059</v>
      </c>
      <c r="E5000" s="20" t="s">
        <v>21</v>
      </c>
      <c r="F5000" s="19" t="s">
        <v>21</v>
      </c>
      <c r="G5000" s="180">
        <v>87515</v>
      </c>
      <c r="H5000" s="21" t="s">
        <v>7111</v>
      </c>
      <c r="I5000" s="19" t="s">
        <v>15719</v>
      </c>
      <c r="J5000" s="19" t="s">
        <v>9283</v>
      </c>
      <c r="K5000" s="20" t="s">
        <v>7288</v>
      </c>
      <c r="L5000" s="19" t="s">
        <v>25</v>
      </c>
    </row>
    <row r="5001" spans="1:12" ht="27" x14ac:dyDescent="0.25">
      <c r="A5001" s="19" t="s">
        <v>7056</v>
      </c>
      <c r="B5001" s="19" t="s">
        <v>7057</v>
      </c>
      <c r="C5001" s="19" t="s">
        <v>7058</v>
      </c>
      <c r="D5001" s="19" t="s">
        <v>7059</v>
      </c>
      <c r="E5001" s="20" t="s">
        <v>21</v>
      </c>
      <c r="F5001" s="19" t="s">
        <v>21</v>
      </c>
      <c r="G5001" s="180">
        <v>87516</v>
      </c>
      <c r="H5001" s="21" t="s">
        <v>7112</v>
      </c>
      <c r="I5001" s="19" t="s">
        <v>15719</v>
      </c>
      <c r="J5001" s="19" t="s">
        <v>9283</v>
      </c>
      <c r="K5001" s="20" t="s">
        <v>14988</v>
      </c>
      <c r="L5001" s="19" t="s">
        <v>25</v>
      </c>
    </row>
    <row r="5002" spans="1:12" ht="27" x14ac:dyDescent="0.25">
      <c r="A5002" s="19" t="s">
        <v>7056</v>
      </c>
      <c r="B5002" s="19" t="s">
        <v>7057</v>
      </c>
      <c r="C5002" s="19" t="s">
        <v>7058</v>
      </c>
      <c r="D5002" s="19" t="s">
        <v>7059</v>
      </c>
      <c r="E5002" s="20" t="s">
        <v>21</v>
      </c>
      <c r="F5002" s="19" t="s">
        <v>21</v>
      </c>
      <c r="G5002" s="180">
        <v>87517</v>
      </c>
      <c r="H5002" s="21" t="s">
        <v>7113</v>
      </c>
      <c r="I5002" s="19" t="s">
        <v>15719</v>
      </c>
      <c r="J5002" s="19" t="s">
        <v>9283</v>
      </c>
      <c r="K5002" s="20" t="s">
        <v>14989</v>
      </c>
      <c r="L5002" s="19" t="s">
        <v>25</v>
      </c>
    </row>
    <row r="5003" spans="1:12" ht="27" x14ac:dyDescent="0.25">
      <c r="A5003" s="19" t="s">
        <v>7056</v>
      </c>
      <c r="B5003" s="19" t="s">
        <v>7057</v>
      </c>
      <c r="C5003" s="19" t="s">
        <v>7058</v>
      </c>
      <c r="D5003" s="19" t="s">
        <v>7059</v>
      </c>
      <c r="E5003" s="20" t="s">
        <v>21</v>
      </c>
      <c r="F5003" s="19" t="s">
        <v>21</v>
      </c>
      <c r="G5003" s="180">
        <v>87518</v>
      </c>
      <c r="H5003" s="21" t="s">
        <v>7114</v>
      </c>
      <c r="I5003" s="19" t="s">
        <v>15719</v>
      </c>
      <c r="J5003" s="19" t="s">
        <v>9283</v>
      </c>
      <c r="K5003" s="20" t="s">
        <v>14990</v>
      </c>
      <c r="L5003" s="19" t="s">
        <v>25</v>
      </c>
    </row>
    <row r="5004" spans="1:12" ht="27" x14ac:dyDescent="0.25">
      <c r="A5004" s="19" t="s">
        <v>7056</v>
      </c>
      <c r="B5004" s="19" t="s">
        <v>7057</v>
      </c>
      <c r="C5004" s="19" t="s">
        <v>7058</v>
      </c>
      <c r="D5004" s="19" t="s">
        <v>7059</v>
      </c>
      <c r="E5004" s="20" t="s">
        <v>21</v>
      </c>
      <c r="F5004" s="19" t="s">
        <v>21</v>
      </c>
      <c r="G5004" s="180">
        <v>87519</v>
      </c>
      <c r="H5004" s="21" t="s">
        <v>7115</v>
      </c>
      <c r="I5004" s="19" t="s">
        <v>15719</v>
      </c>
      <c r="J5004" s="19" t="s">
        <v>9283</v>
      </c>
      <c r="K5004" s="20" t="s">
        <v>13962</v>
      </c>
      <c r="L5004" s="19" t="s">
        <v>25</v>
      </c>
    </row>
    <row r="5005" spans="1:12" ht="27" x14ac:dyDescent="0.25">
      <c r="A5005" s="19" t="s">
        <v>7056</v>
      </c>
      <c r="B5005" s="19" t="s">
        <v>7057</v>
      </c>
      <c r="C5005" s="19" t="s">
        <v>7058</v>
      </c>
      <c r="D5005" s="19" t="s">
        <v>7059</v>
      </c>
      <c r="E5005" s="20" t="s">
        <v>21</v>
      </c>
      <c r="F5005" s="19" t="s">
        <v>21</v>
      </c>
      <c r="G5005" s="180">
        <v>87520</v>
      </c>
      <c r="H5005" s="21" t="s">
        <v>7117</v>
      </c>
      <c r="I5005" s="19" t="s">
        <v>15719</v>
      </c>
      <c r="J5005" s="19" t="s">
        <v>9283</v>
      </c>
      <c r="K5005" s="20" t="s">
        <v>14991</v>
      </c>
      <c r="L5005" s="19" t="s">
        <v>25</v>
      </c>
    </row>
    <row r="5006" spans="1:12" ht="27" x14ac:dyDescent="0.25">
      <c r="A5006" s="19" t="s">
        <v>7056</v>
      </c>
      <c r="B5006" s="19" t="s">
        <v>7057</v>
      </c>
      <c r="C5006" s="19" t="s">
        <v>7058</v>
      </c>
      <c r="D5006" s="19" t="s">
        <v>7059</v>
      </c>
      <c r="E5006" s="20" t="s">
        <v>21</v>
      </c>
      <c r="F5006" s="19" t="s">
        <v>21</v>
      </c>
      <c r="G5006" s="180">
        <v>87521</v>
      </c>
      <c r="H5006" s="21" t="s">
        <v>7118</v>
      </c>
      <c r="I5006" s="19" t="s">
        <v>15719</v>
      </c>
      <c r="J5006" s="19" t="s">
        <v>9283</v>
      </c>
      <c r="K5006" s="20" t="s">
        <v>14498</v>
      </c>
      <c r="L5006" s="19" t="s">
        <v>25</v>
      </c>
    </row>
    <row r="5007" spans="1:12" ht="27" x14ac:dyDescent="0.25">
      <c r="A5007" s="19" t="s">
        <v>7056</v>
      </c>
      <c r="B5007" s="19" t="s">
        <v>7057</v>
      </c>
      <c r="C5007" s="19" t="s">
        <v>7058</v>
      </c>
      <c r="D5007" s="19" t="s">
        <v>7059</v>
      </c>
      <c r="E5007" s="20" t="s">
        <v>21</v>
      </c>
      <c r="F5007" s="19" t="s">
        <v>21</v>
      </c>
      <c r="G5007" s="180">
        <v>87522</v>
      </c>
      <c r="H5007" s="21" t="s">
        <v>7120</v>
      </c>
      <c r="I5007" s="19" t="s">
        <v>15719</v>
      </c>
      <c r="J5007" s="19" t="s">
        <v>9283</v>
      </c>
      <c r="K5007" s="20" t="s">
        <v>14992</v>
      </c>
      <c r="L5007" s="19" t="s">
        <v>25</v>
      </c>
    </row>
    <row r="5008" spans="1:12" ht="27" x14ac:dyDescent="0.25">
      <c r="A5008" s="19" t="s">
        <v>7056</v>
      </c>
      <c r="B5008" s="19" t="s">
        <v>7057</v>
      </c>
      <c r="C5008" s="19" t="s">
        <v>7058</v>
      </c>
      <c r="D5008" s="19" t="s">
        <v>7059</v>
      </c>
      <c r="E5008" s="20" t="s">
        <v>21</v>
      </c>
      <c r="F5008" s="19" t="s">
        <v>21</v>
      </c>
      <c r="G5008" s="180">
        <v>87523</v>
      </c>
      <c r="H5008" s="21" t="s">
        <v>7121</v>
      </c>
      <c r="I5008" s="19" t="s">
        <v>15719</v>
      </c>
      <c r="J5008" s="19" t="s">
        <v>9283</v>
      </c>
      <c r="K5008" s="20" t="s">
        <v>14993</v>
      </c>
      <c r="L5008" s="19" t="s">
        <v>25</v>
      </c>
    </row>
    <row r="5009" spans="1:12" ht="27" x14ac:dyDescent="0.25">
      <c r="A5009" s="19" t="s">
        <v>7056</v>
      </c>
      <c r="B5009" s="19" t="s">
        <v>7057</v>
      </c>
      <c r="C5009" s="19" t="s">
        <v>7058</v>
      </c>
      <c r="D5009" s="19" t="s">
        <v>7059</v>
      </c>
      <c r="E5009" s="20" t="s">
        <v>21</v>
      </c>
      <c r="F5009" s="19" t="s">
        <v>21</v>
      </c>
      <c r="G5009" s="180">
        <v>87524</v>
      </c>
      <c r="H5009" s="21" t="s">
        <v>7122</v>
      </c>
      <c r="I5009" s="19" t="s">
        <v>15719</v>
      </c>
      <c r="J5009" s="19" t="s">
        <v>9283</v>
      </c>
      <c r="K5009" s="20" t="s">
        <v>14994</v>
      </c>
      <c r="L5009" s="19" t="s">
        <v>25</v>
      </c>
    </row>
    <row r="5010" spans="1:12" ht="27" x14ac:dyDescent="0.25">
      <c r="A5010" s="19" t="s">
        <v>7056</v>
      </c>
      <c r="B5010" s="19" t="s">
        <v>7057</v>
      </c>
      <c r="C5010" s="19" t="s">
        <v>7058</v>
      </c>
      <c r="D5010" s="19" t="s">
        <v>7059</v>
      </c>
      <c r="E5010" s="20" t="s">
        <v>21</v>
      </c>
      <c r="F5010" s="19" t="s">
        <v>21</v>
      </c>
      <c r="G5010" s="180">
        <v>87525</v>
      </c>
      <c r="H5010" s="21" t="s">
        <v>7123</v>
      </c>
      <c r="I5010" s="19" t="s">
        <v>15719</v>
      </c>
      <c r="J5010" s="19" t="s">
        <v>9283</v>
      </c>
      <c r="K5010" s="20" t="s">
        <v>14995</v>
      </c>
      <c r="L5010" s="19" t="s">
        <v>25</v>
      </c>
    </row>
    <row r="5011" spans="1:12" ht="27" x14ac:dyDescent="0.25">
      <c r="A5011" s="19" t="s">
        <v>7056</v>
      </c>
      <c r="B5011" s="19" t="s">
        <v>7057</v>
      </c>
      <c r="C5011" s="19" t="s">
        <v>7058</v>
      </c>
      <c r="D5011" s="19" t="s">
        <v>7059</v>
      </c>
      <c r="E5011" s="20" t="s">
        <v>21</v>
      </c>
      <c r="F5011" s="19" t="s">
        <v>21</v>
      </c>
      <c r="G5011" s="180">
        <v>87526</v>
      </c>
      <c r="H5011" s="21" t="s">
        <v>7124</v>
      </c>
      <c r="I5011" s="19" t="s">
        <v>15719</v>
      </c>
      <c r="J5011" s="19" t="s">
        <v>9283</v>
      </c>
      <c r="K5011" s="20" t="s">
        <v>14996</v>
      </c>
      <c r="L5011" s="19" t="s">
        <v>25</v>
      </c>
    </row>
    <row r="5012" spans="1:12" x14ac:dyDescent="0.25">
      <c r="A5012" s="19" t="s">
        <v>7056</v>
      </c>
      <c r="B5012" s="19" t="s">
        <v>7057</v>
      </c>
      <c r="C5012" s="19" t="s">
        <v>7058</v>
      </c>
      <c r="D5012" s="19" t="s">
        <v>7059</v>
      </c>
      <c r="E5012" s="20" t="s">
        <v>21</v>
      </c>
      <c r="F5012" s="19" t="s">
        <v>21</v>
      </c>
      <c r="G5012" s="180">
        <v>89043</v>
      </c>
      <c r="H5012" s="21" t="s">
        <v>7125</v>
      </c>
      <c r="I5012" s="19" t="s">
        <v>15719</v>
      </c>
      <c r="J5012" s="19" t="s">
        <v>9283</v>
      </c>
      <c r="K5012" s="20" t="s">
        <v>14997</v>
      </c>
      <c r="L5012" s="19" t="s">
        <v>25</v>
      </c>
    </row>
    <row r="5013" spans="1:12" ht="27" x14ac:dyDescent="0.25">
      <c r="A5013" s="19" t="s">
        <v>7056</v>
      </c>
      <c r="B5013" s="19" t="s">
        <v>7057</v>
      </c>
      <c r="C5013" s="19" t="s">
        <v>7058</v>
      </c>
      <c r="D5013" s="19" t="s">
        <v>7059</v>
      </c>
      <c r="E5013" s="20" t="s">
        <v>21</v>
      </c>
      <c r="F5013" s="19" t="s">
        <v>21</v>
      </c>
      <c r="G5013" s="180">
        <v>89168</v>
      </c>
      <c r="H5013" s="21" t="s">
        <v>7126</v>
      </c>
      <c r="I5013" s="19" t="s">
        <v>15719</v>
      </c>
      <c r="J5013" s="19" t="s">
        <v>9283</v>
      </c>
      <c r="K5013" s="20" t="s">
        <v>11326</v>
      </c>
      <c r="L5013" s="19" t="s">
        <v>25</v>
      </c>
    </row>
    <row r="5014" spans="1:12" ht="27" x14ac:dyDescent="0.25">
      <c r="A5014" s="19" t="s">
        <v>7056</v>
      </c>
      <c r="B5014" s="19" t="s">
        <v>7057</v>
      </c>
      <c r="C5014" s="19" t="s">
        <v>7058</v>
      </c>
      <c r="D5014" s="19" t="s">
        <v>7059</v>
      </c>
      <c r="E5014" s="20" t="s">
        <v>21</v>
      </c>
      <c r="F5014" s="19" t="s">
        <v>21</v>
      </c>
      <c r="G5014" s="180">
        <v>89977</v>
      </c>
      <c r="H5014" s="21" t="s">
        <v>7127</v>
      </c>
      <c r="I5014" s="19" t="s">
        <v>15719</v>
      </c>
      <c r="J5014" s="19" t="s">
        <v>9283</v>
      </c>
      <c r="K5014" s="20" t="s">
        <v>14998</v>
      </c>
      <c r="L5014" s="19" t="s">
        <v>25</v>
      </c>
    </row>
    <row r="5015" spans="1:12" ht="27" x14ac:dyDescent="0.25">
      <c r="A5015" s="19" t="s">
        <v>7056</v>
      </c>
      <c r="B5015" s="19" t="s">
        <v>7057</v>
      </c>
      <c r="C5015" s="19" t="s">
        <v>7058</v>
      </c>
      <c r="D5015" s="19" t="s">
        <v>7059</v>
      </c>
      <c r="E5015" s="20" t="s">
        <v>21</v>
      </c>
      <c r="F5015" s="19" t="s">
        <v>21</v>
      </c>
      <c r="G5015" s="180">
        <v>90112</v>
      </c>
      <c r="H5015" s="21" t="s">
        <v>21049</v>
      </c>
      <c r="I5015" s="19" t="s">
        <v>15719</v>
      </c>
      <c r="J5015" s="19" t="s">
        <v>9283</v>
      </c>
      <c r="K5015" s="20" t="s">
        <v>5733</v>
      </c>
      <c r="L5015" s="19" t="s">
        <v>25</v>
      </c>
    </row>
    <row r="5016" spans="1:12" x14ac:dyDescent="0.25">
      <c r="A5016" s="19" t="s">
        <v>7056</v>
      </c>
      <c r="B5016" s="19" t="s">
        <v>7057</v>
      </c>
      <c r="C5016" s="19" t="s">
        <v>7058</v>
      </c>
      <c r="D5016" s="19" t="s">
        <v>7059</v>
      </c>
      <c r="E5016" s="20" t="s">
        <v>21</v>
      </c>
      <c r="F5016" s="19" t="s">
        <v>21</v>
      </c>
      <c r="G5016" s="180">
        <v>101159</v>
      </c>
      <c r="H5016" s="21" t="s">
        <v>7129</v>
      </c>
      <c r="I5016" s="19" t="s">
        <v>15719</v>
      </c>
      <c r="J5016" s="19" t="s">
        <v>23</v>
      </c>
      <c r="K5016" s="20" t="s">
        <v>13025</v>
      </c>
      <c r="L5016" s="19" t="s">
        <v>25</v>
      </c>
    </row>
    <row r="5017" spans="1:12" ht="27" x14ac:dyDescent="0.25">
      <c r="A5017" s="19" t="s">
        <v>7056</v>
      </c>
      <c r="B5017" s="19" t="s">
        <v>7057</v>
      </c>
      <c r="C5017" s="19" t="s">
        <v>7131</v>
      </c>
      <c r="D5017" s="19" t="s">
        <v>7132</v>
      </c>
      <c r="E5017" s="20" t="s">
        <v>21</v>
      </c>
      <c r="F5017" s="19" t="s">
        <v>21</v>
      </c>
      <c r="G5017" s="180">
        <v>89282</v>
      </c>
      <c r="H5017" s="21" t="s">
        <v>7133</v>
      </c>
      <c r="I5017" s="19" t="s">
        <v>15719</v>
      </c>
      <c r="J5017" s="19" t="s">
        <v>23</v>
      </c>
      <c r="K5017" s="20" t="s">
        <v>14999</v>
      </c>
      <c r="L5017" s="19" t="s">
        <v>25</v>
      </c>
    </row>
    <row r="5018" spans="1:12" ht="27" x14ac:dyDescent="0.25">
      <c r="A5018" s="19" t="s">
        <v>7056</v>
      </c>
      <c r="B5018" s="19" t="s">
        <v>7057</v>
      </c>
      <c r="C5018" s="19" t="s">
        <v>7131</v>
      </c>
      <c r="D5018" s="19" t="s">
        <v>7132</v>
      </c>
      <c r="E5018" s="20" t="s">
        <v>21</v>
      </c>
      <c r="F5018" s="19" t="s">
        <v>21</v>
      </c>
      <c r="G5018" s="180">
        <v>89283</v>
      </c>
      <c r="H5018" s="21" t="s">
        <v>7134</v>
      </c>
      <c r="I5018" s="19" t="s">
        <v>15719</v>
      </c>
      <c r="J5018" s="19" t="s">
        <v>23</v>
      </c>
      <c r="K5018" s="20" t="s">
        <v>15000</v>
      </c>
      <c r="L5018" s="19" t="s">
        <v>25</v>
      </c>
    </row>
    <row r="5019" spans="1:12" ht="27" x14ac:dyDescent="0.25">
      <c r="A5019" s="19" t="s">
        <v>7056</v>
      </c>
      <c r="B5019" s="19" t="s">
        <v>7057</v>
      </c>
      <c r="C5019" s="19" t="s">
        <v>7131</v>
      </c>
      <c r="D5019" s="19" t="s">
        <v>7132</v>
      </c>
      <c r="E5019" s="20" t="s">
        <v>21</v>
      </c>
      <c r="F5019" s="19" t="s">
        <v>21</v>
      </c>
      <c r="G5019" s="180">
        <v>89284</v>
      </c>
      <c r="H5019" s="21" t="s">
        <v>7135</v>
      </c>
      <c r="I5019" s="19" t="s">
        <v>15719</v>
      </c>
      <c r="J5019" s="19" t="s">
        <v>23</v>
      </c>
      <c r="K5019" s="20" t="s">
        <v>7141</v>
      </c>
      <c r="L5019" s="19" t="s">
        <v>25</v>
      </c>
    </row>
    <row r="5020" spans="1:12" ht="27" x14ac:dyDescent="0.25">
      <c r="A5020" s="19" t="s">
        <v>7056</v>
      </c>
      <c r="B5020" s="19" t="s">
        <v>7057</v>
      </c>
      <c r="C5020" s="19" t="s">
        <v>7131</v>
      </c>
      <c r="D5020" s="19" t="s">
        <v>7132</v>
      </c>
      <c r="E5020" s="20" t="s">
        <v>21</v>
      </c>
      <c r="F5020" s="19" t="s">
        <v>21</v>
      </c>
      <c r="G5020" s="180">
        <v>89285</v>
      </c>
      <c r="H5020" s="21" t="s">
        <v>7137</v>
      </c>
      <c r="I5020" s="19" t="s">
        <v>15719</v>
      </c>
      <c r="J5020" s="19" t="s">
        <v>23</v>
      </c>
      <c r="K5020" s="20" t="s">
        <v>11823</v>
      </c>
      <c r="L5020" s="19" t="s">
        <v>25</v>
      </c>
    </row>
    <row r="5021" spans="1:12" ht="27" x14ac:dyDescent="0.25">
      <c r="A5021" s="19" t="s">
        <v>7056</v>
      </c>
      <c r="B5021" s="19" t="s">
        <v>7057</v>
      </c>
      <c r="C5021" s="19" t="s">
        <v>7131</v>
      </c>
      <c r="D5021" s="19" t="s">
        <v>7132</v>
      </c>
      <c r="E5021" s="20" t="s">
        <v>21</v>
      </c>
      <c r="F5021" s="19" t="s">
        <v>21</v>
      </c>
      <c r="G5021" s="180">
        <v>89286</v>
      </c>
      <c r="H5021" s="21" t="s">
        <v>7138</v>
      </c>
      <c r="I5021" s="19" t="s">
        <v>15719</v>
      </c>
      <c r="J5021" s="19" t="s">
        <v>23</v>
      </c>
      <c r="K5021" s="20" t="s">
        <v>13139</v>
      </c>
      <c r="L5021" s="19" t="s">
        <v>25</v>
      </c>
    </row>
    <row r="5022" spans="1:12" ht="27" x14ac:dyDescent="0.25">
      <c r="A5022" s="19" t="s">
        <v>7056</v>
      </c>
      <c r="B5022" s="19" t="s">
        <v>7057</v>
      </c>
      <c r="C5022" s="19" t="s">
        <v>7131</v>
      </c>
      <c r="D5022" s="19" t="s">
        <v>7132</v>
      </c>
      <c r="E5022" s="20" t="s">
        <v>21</v>
      </c>
      <c r="F5022" s="19" t="s">
        <v>21</v>
      </c>
      <c r="G5022" s="180">
        <v>89287</v>
      </c>
      <c r="H5022" s="21" t="s">
        <v>7139</v>
      </c>
      <c r="I5022" s="19" t="s">
        <v>15719</v>
      </c>
      <c r="J5022" s="19" t="s">
        <v>23</v>
      </c>
      <c r="K5022" s="20" t="s">
        <v>10716</v>
      </c>
      <c r="L5022" s="19" t="s">
        <v>25</v>
      </c>
    </row>
    <row r="5023" spans="1:12" ht="27" x14ac:dyDescent="0.25">
      <c r="A5023" s="19" t="s">
        <v>7056</v>
      </c>
      <c r="B5023" s="19" t="s">
        <v>7057</v>
      </c>
      <c r="C5023" s="19" t="s">
        <v>7131</v>
      </c>
      <c r="D5023" s="19" t="s">
        <v>7132</v>
      </c>
      <c r="E5023" s="20" t="s">
        <v>21</v>
      </c>
      <c r="F5023" s="19" t="s">
        <v>21</v>
      </c>
      <c r="G5023" s="180">
        <v>89288</v>
      </c>
      <c r="H5023" s="21" t="s">
        <v>7140</v>
      </c>
      <c r="I5023" s="19" t="s">
        <v>15719</v>
      </c>
      <c r="J5023" s="19" t="s">
        <v>23</v>
      </c>
      <c r="K5023" s="20" t="s">
        <v>15001</v>
      </c>
      <c r="L5023" s="19" t="s">
        <v>25</v>
      </c>
    </row>
    <row r="5024" spans="1:12" ht="27" x14ac:dyDescent="0.25">
      <c r="A5024" s="19" t="s">
        <v>7056</v>
      </c>
      <c r="B5024" s="19" t="s">
        <v>7057</v>
      </c>
      <c r="C5024" s="19" t="s">
        <v>7131</v>
      </c>
      <c r="D5024" s="19" t="s">
        <v>7132</v>
      </c>
      <c r="E5024" s="20" t="s">
        <v>21</v>
      </c>
      <c r="F5024" s="19" t="s">
        <v>21</v>
      </c>
      <c r="G5024" s="180">
        <v>89289</v>
      </c>
      <c r="H5024" s="21" t="s">
        <v>7142</v>
      </c>
      <c r="I5024" s="19" t="s">
        <v>15719</v>
      </c>
      <c r="J5024" s="19" t="s">
        <v>23</v>
      </c>
      <c r="K5024" s="20" t="s">
        <v>5759</v>
      </c>
      <c r="L5024" s="19" t="s">
        <v>25</v>
      </c>
    </row>
    <row r="5025" spans="1:12" ht="27" x14ac:dyDescent="0.25">
      <c r="A5025" s="19" t="s">
        <v>7056</v>
      </c>
      <c r="B5025" s="19" t="s">
        <v>7057</v>
      </c>
      <c r="C5025" s="19" t="s">
        <v>7131</v>
      </c>
      <c r="D5025" s="19" t="s">
        <v>7132</v>
      </c>
      <c r="E5025" s="20" t="s">
        <v>21</v>
      </c>
      <c r="F5025" s="19" t="s">
        <v>21</v>
      </c>
      <c r="G5025" s="180">
        <v>89290</v>
      </c>
      <c r="H5025" s="21" t="s">
        <v>7144</v>
      </c>
      <c r="I5025" s="19" t="s">
        <v>15719</v>
      </c>
      <c r="J5025" s="19" t="s">
        <v>23</v>
      </c>
      <c r="K5025" s="20" t="s">
        <v>11384</v>
      </c>
      <c r="L5025" s="19" t="s">
        <v>25</v>
      </c>
    </row>
    <row r="5026" spans="1:12" ht="27" x14ac:dyDescent="0.25">
      <c r="A5026" s="19" t="s">
        <v>7056</v>
      </c>
      <c r="B5026" s="19" t="s">
        <v>7057</v>
      </c>
      <c r="C5026" s="19" t="s">
        <v>7131</v>
      </c>
      <c r="D5026" s="19" t="s">
        <v>7132</v>
      </c>
      <c r="E5026" s="20" t="s">
        <v>21</v>
      </c>
      <c r="F5026" s="19" t="s">
        <v>21</v>
      </c>
      <c r="G5026" s="180">
        <v>89291</v>
      </c>
      <c r="H5026" s="21" t="s">
        <v>7145</v>
      </c>
      <c r="I5026" s="19" t="s">
        <v>15719</v>
      </c>
      <c r="J5026" s="19" t="s">
        <v>23</v>
      </c>
      <c r="K5026" s="20" t="s">
        <v>7157</v>
      </c>
      <c r="L5026" s="19" t="s">
        <v>25</v>
      </c>
    </row>
    <row r="5027" spans="1:12" ht="27" x14ac:dyDescent="0.25">
      <c r="A5027" s="19" t="s">
        <v>7056</v>
      </c>
      <c r="B5027" s="19" t="s">
        <v>7057</v>
      </c>
      <c r="C5027" s="19" t="s">
        <v>7131</v>
      </c>
      <c r="D5027" s="19" t="s">
        <v>7132</v>
      </c>
      <c r="E5027" s="20" t="s">
        <v>21</v>
      </c>
      <c r="F5027" s="19" t="s">
        <v>21</v>
      </c>
      <c r="G5027" s="180">
        <v>89292</v>
      </c>
      <c r="H5027" s="21" t="s">
        <v>7147</v>
      </c>
      <c r="I5027" s="19" t="s">
        <v>15719</v>
      </c>
      <c r="J5027" s="19" t="s">
        <v>23</v>
      </c>
      <c r="K5027" s="20" t="s">
        <v>12374</v>
      </c>
      <c r="L5027" s="19" t="s">
        <v>25</v>
      </c>
    </row>
    <row r="5028" spans="1:12" ht="27" x14ac:dyDescent="0.25">
      <c r="A5028" s="19" t="s">
        <v>7056</v>
      </c>
      <c r="B5028" s="19" t="s">
        <v>7057</v>
      </c>
      <c r="C5028" s="19" t="s">
        <v>7131</v>
      </c>
      <c r="D5028" s="19" t="s">
        <v>7132</v>
      </c>
      <c r="E5028" s="20" t="s">
        <v>21</v>
      </c>
      <c r="F5028" s="19" t="s">
        <v>21</v>
      </c>
      <c r="G5028" s="180">
        <v>89293</v>
      </c>
      <c r="H5028" s="21" t="s">
        <v>21050</v>
      </c>
      <c r="I5028" s="19" t="s">
        <v>15719</v>
      </c>
      <c r="J5028" s="19" t="s">
        <v>23</v>
      </c>
      <c r="K5028" s="20" t="s">
        <v>9506</v>
      </c>
      <c r="L5028" s="19" t="s">
        <v>25</v>
      </c>
    </row>
    <row r="5029" spans="1:12" ht="27" x14ac:dyDescent="0.25">
      <c r="A5029" s="19" t="s">
        <v>7056</v>
      </c>
      <c r="B5029" s="19" t="s">
        <v>7057</v>
      </c>
      <c r="C5029" s="19" t="s">
        <v>7131</v>
      </c>
      <c r="D5029" s="19" t="s">
        <v>7132</v>
      </c>
      <c r="E5029" s="20" t="s">
        <v>21</v>
      </c>
      <c r="F5029" s="19" t="s">
        <v>21</v>
      </c>
      <c r="G5029" s="180">
        <v>89294</v>
      </c>
      <c r="H5029" s="21" t="s">
        <v>7150</v>
      </c>
      <c r="I5029" s="19" t="s">
        <v>15719</v>
      </c>
      <c r="J5029" s="19" t="s">
        <v>23</v>
      </c>
      <c r="K5029" s="20" t="s">
        <v>15002</v>
      </c>
      <c r="L5029" s="19" t="s">
        <v>25</v>
      </c>
    </row>
    <row r="5030" spans="1:12" ht="27" x14ac:dyDescent="0.25">
      <c r="A5030" s="19" t="s">
        <v>7056</v>
      </c>
      <c r="B5030" s="19" t="s">
        <v>7057</v>
      </c>
      <c r="C5030" s="19" t="s">
        <v>7131</v>
      </c>
      <c r="D5030" s="19" t="s">
        <v>7132</v>
      </c>
      <c r="E5030" s="20" t="s">
        <v>21</v>
      </c>
      <c r="F5030" s="19" t="s">
        <v>21</v>
      </c>
      <c r="G5030" s="180">
        <v>89295</v>
      </c>
      <c r="H5030" s="21" t="s">
        <v>7152</v>
      </c>
      <c r="I5030" s="19" t="s">
        <v>15719</v>
      </c>
      <c r="J5030" s="19" t="s">
        <v>23</v>
      </c>
      <c r="K5030" s="20" t="s">
        <v>15003</v>
      </c>
      <c r="L5030" s="19" t="s">
        <v>25</v>
      </c>
    </row>
    <row r="5031" spans="1:12" ht="27" x14ac:dyDescent="0.25">
      <c r="A5031" s="19" t="s">
        <v>7056</v>
      </c>
      <c r="B5031" s="19" t="s">
        <v>7057</v>
      </c>
      <c r="C5031" s="19" t="s">
        <v>7131</v>
      </c>
      <c r="D5031" s="19" t="s">
        <v>7132</v>
      </c>
      <c r="E5031" s="20" t="s">
        <v>21</v>
      </c>
      <c r="F5031" s="19" t="s">
        <v>21</v>
      </c>
      <c r="G5031" s="180">
        <v>89296</v>
      </c>
      <c r="H5031" s="21" t="s">
        <v>7153</v>
      </c>
      <c r="I5031" s="19" t="s">
        <v>15719</v>
      </c>
      <c r="J5031" s="19" t="s">
        <v>23</v>
      </c>
      <c r="K5031" s="20" t="s">
        <v>15004</v>
      </c>
      <c r="L5031" s="19" t="s">
        <v>25</v>
      </c>
    </row>
    <row r="5032" spans="1:12" ht="27" x14ac:dyDescent="0.25">
      <c r="A5032" s="19" t="s">
        <v>7056</v>
      </c>
      <c r="B5032" s="19" t="s">
        <v>7057</v>
      </c>
      <c r="C5032" s="19" t="s">
        <v>7131</v>
      </c>
      <c r="D5032" s="19" t="s">
        <v>7132</v>
      </c>
      <c r="E5032" s="20" t="s">
        <v>21</v>
      </c>
      <c r="F5032" s="19" t="s">
        <v>21</v>
      </c>
      <c r="G5032" s="180">
        <v>89297</v>
      </c>
      <c r="H5032" s="21" t="s">
        <v>7154</v>
      </c>
      <c r="I5032" s="19" t="s">
        <v>15719</v>
      </c>
      <c r="J5032" s="19" t="s">
        <v>23</v>
      </c>
      <c r="K5032" s="20" t="s">
        <v>590</v>
      </c>
      <c r="L5032" s="19" t="s">
        <v>25</v>
      </c>
    </row>
    <row r="5033" spans="1:12" ht="27" x14ac:dyDescent="0.25">
      <c r="A5033" s="19" t="s">
        <v>7056</v>
      </c>
      <c r="B5033" s="19" t="s">
        <v>7057</v>
      </c>
      <c r="C5033" s="19" t="s">
        <v>7131</v>
      </c>
      <c r="D5033" s="19" t="s">
        <v>7132</v>
      </c>
      <c r="E5033" s="20" t="s">
        <v>21</v>
      </c>
      <c r="F5033" s="19" t="s">
        <v>21</v>
      </c>
      <c r="G5033" s="180">
        <v>89298</v>
      </c>
      <c r="H5033" s="21" t="s">
        <v>7155</v>
      </c>
      <c r="I5033" s="19" t="s">
        <v>15719</v>
      </c>
      <c r="J5033" s="19" t="s">
        <v>23</v>
      </c>
      <c r="K5033" s="20" t="s">
        <v>15005</v>
      </c>
      <c r="L5033" s="19" t="s">
        <v>25</v>
      </c>
    </row>
    <row r="5034" spans="1:12" ht="27" x14ac:dyDescent="0.25">
      <c r="A5034" s="19" t="s">
        <v>7056</v>
      </c>
      <c r="B5034" s="19" t="s">
        <v>7057</v>
      </c>
      <c r="C5034" s="19" t="s">
        <v>7131</v>
      </c>
      <c r="D5034" s="19" t="s">
        <v>7132</v>
      </c>
      <c r="E5034" s="20" t="s">
        <v>21</v>
      </c>
      <c r="F5034" s="19" t="s">
        <v>21</v>
      </c>
      <c r="G5034" s="180">
        <v>89299</v>
      </c>
      <c r="H5034" s="21" t="s">
        <v>7156</v>
      </c>
      <c r="I5034" s="19" t="s">
        <v>15719</v>
      </c>
      <c r="J5034" s="19" t="s">
        <v>23</v>
      </c>
      <c r="K5034" s="20" t="s">
        <v>15006</v>
      </c>
      <c r="L5034" s="19" t="s">
        <v>25</v>
      </c>
    </row>
    <row r="5035" spans="1:12" ht="27" x14ac:dyDescent="0.25">
      <c r="A5035" s="19" t="s">
        <v>7056</v>
      </c>
      <c r="B5035" s="19" t="s">
        <v>7057</v>
      </c>
      <c r="C5035" s="19" t="s">
        <v>7131</v>
      </c>
      <c r="D5035" s="19" t="s">
        <v>7132</v>
      </c>
      <c r="E5035" s="20" t="s">
        <v>21</v>
      </c>
      <c r="F5035" s="19" t="s">
        <v>21</v>
      </c>
      <c r="G5035" s="180">
        <v>89300</v>
      </c>
      <c r="H5035" s="21" t="s">
        <v>7158</v>
      </c>
      <c r="I5035" s="19" t="s">
        <v>15719</v>
      </c>
      <c r="J5035" s="19" t="s">
        <v>23</v>
      </c>
      <c r="K5035" s="20" t="s">
        <v>11048</v>
      </c>
      <c r="L5035" s="19" t="s">
        <v>25</v>
      </c>
    </row>
    <row r="5036" spans="1:12" ht="27" x14ac:dyDescent="0.25">
      <c r="A5036" s="19" t="s">
        <v>7056</v>
      </c>
      <c r="B5036" s="19" t="s">
        <v>7057</v>
      </c>
      <c r="C5036" s="19" t="s">
        <v>7131</v>
      </c>
      <c r="D5036" s="19" t="s">
        <v>7132</v>
      </c>
      <c r="E5036" s="20" t="s">
        <v>21</v>
      </c>
      <c r="F5036" s="19" t="s">
        <v>21</v>
      </c>
      <c r="G5036" s="180">
        <v>89301</v>
      </c>
      <c r="H5036" s="21" t="s">
        <v>7160</v>
      </c>
      <c r="I5036" s="19" t="s">
        <v>15719</v>
      </c>
      <c r="J5036" s="19" t="s">
        <v>23</v>
      </c>
      <c r="K5036" s="20" t="s">
        <v>14551</v>
      </c>
      <c r="L5036" s="19" t="s">
        <v>25</v>
      </c>
    </row>
    <row r="5037" spans="1:12" ht="27" x14ac:dyDescent="0.25">
      <c r="A5037" s="19" t="s">
        <v>7056</v>
      </c>
      <c r="B5037" s="19" t="s">
        <v>7057</v>
      </c>
      <c r="C5037" s="19" t="s">
        <v>7131</v>
      </c>
      <c r="D5037" s="19" t="s">
        <v>7132</v>
      </c>
      <c r="E5037" s="20" t="s">
        <v>21</v>
      </c>
      <c r="F5037" s="19" t="s">
        <v>21</v>
      </c>
      <c r="G5037" s="180">
        <v>89302</v>
      </c>
      <c r="H5037" s="21" t="s">
        <v>7161</v>
      </c>
      <c r="I5037" s="19" t="s">
        <v>15719</v>
      </c>
      <c r="J5037" s="19" t="s">
        <v>23</v>
      </c>
      <c r="K5037" s="20" t="s">
        <v>12254</v>
      </c>
      <c r="L5037" s="19" t="s">
        <v>25</v>
      </c>
    </row>
    <row r="5038" spans="1:12" ht="27" x14ac:dyDescent="0.25">
      <c r="A5038" s="19" t="s">
        <v>7056</v>
      </c>
      <c r="B5038" s="19" t="s">
        <v>7057</v>
      </c>
      <c r="C5038" s="19" t="s">
        <v>7131</v>
      </c>
      <c r="D5038" s="19" t="s">
        <v>7132</v>
      </c>
      <c r="E5038" s="20" t="s">
        <v>21</v>
      </c>
      <c r="F5038" s="19" t="s">
        <v>21</v>
      </c>
      <c r="G5038" s="180">
        <v>89303</v>
      </c>
      <c r="H5038" s="21" t="s">
        <v>7163</v>
      </c>
      <c r="I5038" s="19" t="s">
        <v>15719</v>
      </c>
      <c r="J5038" s="19" t="s">
        <v>23</v>
      </c>
      <c r="K5038" s="20" t="s">
        <v>14282</v>
      </c>
      <c r="L5038" s="19" t="s">
        <v>25</v>
      </c>
    </row>
    <row r="5039" spans="1:12" ht="27" x14ac:dyDescent="0.25">
      <c r="A5039" s="19" t="s">
        <v>7056</v>
      </c>
      <c r="B5039" s="19" t="s">
        <v>7057</v>
      </c>
      <c r="C5039" s="19" t="s">
        <v>7131</v>
      </c>
      <c r="D5039" s="19" t="s">
        <v>7132</v>
      </c>
      <c r="E5039" s="20" t="s">
        <v>21</v>
      </c>
      <c r="F5039" s="19" t="s">
        <v>21</v>
      </c>
      <c r="G5039" s="180">
        <v>89304</v>
      </c>
      <c r="H5039" s="21" t="s">
        <v>7165</v>
      </c>
      <c r="I5039" s="19" t="s">
        <v>15719</v>
      </c>
      <c r="J5039" s="19" t="s">
        <v>23</v>
      </c>
      <c r="K5039" s="20" t="s">
        <v>15007</v>
      </c>
      <c r="L5039" s="19" t="s">
        <v>25</v>
      </c>
    </row>
    <row r="5040" spans="1:12" ht="27" x14ac:dyDescent="0.25">
      <c r="A5040" s="19" t="s">
        <v>7056</v>
      </c>
      <c r="B5040" s="19" t="s">
        <v>7057</v>
      </c>
      <c r="C5040" s="19" t="s">
        <v>7131</v>
      </c>
      <c r="D5040" s="19" t="s">
        <v>7132</v>
      </c>
      <c r="E5040" s="20" t="s">
        <v>21</v>
      </c>
      <c r="F5040" s="19" t="s">
        <v>21</v>
      </c>
      <c r="G5040" s="180">
        <v>89305</v>
      </c>
      <c r="H5040" s="21" t="s">
        <v>7166</v>
      </c>
      <c r="I5040" s="19" t="s">
        <v>15719</v>
      </c>
      <c r="J5040" s="19" t="s">
        <v>23</v>
      </c>
      <c r="K5040" s="20" t="s">
        <v>15008</v>
      </c>
      <c r="L5040" s="19" t="s">
        <v>25</v>
      </c>
    </row>
    <row r="5041" spans="1:12" ht="27" x14ac:dyDescent="0.25">
      <c r="A5041" s="19" t="s">
        <v>7056</v>
      </c>
      <c r="B5041" s="19" t="s">
        <v>7057</v>
      </c>
      <c r="C5041" s="19" t="s">
        <v>7131</v>
      </c>
      <c r="D5041" s="19" t="s">
        <v>7132</v>
      </c>
      <c r="E5041" s="20" t="s">
        <v>21</v>
      </c>
      <c r="F5041" s="19" t="s">
        <v>21</v>
      </c>
      <c r="G5041" s="180">
        <v>89306</v>
      </c>
      <c r="H5041" s="21" t="s">
        <v>7167</v>
      </c>
      <c r="I5041" s="19" t="s">
        <v>15719</v>
      </c>
      <c r="J5041" s="19" t="s">
        <v>23</v>
      </c>
      <c r="K5041" s="20" t="s">
        <v>15009</v>
      </c>
      <c r="L5041" s="19" t="s">
        <v>25</v>
      </c>
    </row>
    <row r="5042" spans="1:12" ht="27" x14ac:dyDescent="0.25">
      <c r="A5042" s="19" t="s">
        <v>7056</v>
      </c>
      <c r="B5042" s="19" t="s">
        <v>7057</v>
      </c>
      <c r="C5042" s="19" t="s">
        <v>7131</v>
      </c>
      <c r="D5042" s="19" t="s">
        <v>7132</v>
      </c>
      <c r="E5042" s="20" t="s">
        <v>21</v>
      </c>
      <c r="F5042" s="19" t="s">
        <v>21</v>
      </c>
      <c r="G5042" s="180">
        <v>89307</v>
      </c>
      <c r="H5042" s="21" t="s">
        <v>7168</v>
      </c>
      <c r="I5042" s="19" t="s">
        <v>15719</v>
      </c>
      <c r="J5042" s="19" t="s">
        <v>23</v>
      </c>
      <c r="K5042" s="20" t="s">
        <v>11031</v>
      </c>
      <c r="L5042" s="19" t="s">
        <v>25</v>
      </c>
    </row>
    <row r="5043" spans="1:12" ht="27" x14ac:dyDescent="0.25">
      <c r="A5043" s="19" t="s">
        <v>7056</v>
      </c>
      <c r="B5043" s="19" t="s">
        <v>7057</v>
      </c>
      <c r="C5043" s="19" t="s">
        <v>7131</v>
      </c>
      <c r="D5043" s="19" t="s">
        <v>7132</v>
      </c>
      <c r="E5043" s="20" t="s">
        <v>21</v>
      </c>
      <c r="F5043" s="19" t="s">
        <v>21</v>
      </c>
      <c r="G5043" s="180">
        <v>89308</v>
      </c>
      <c r="H5043" s="21" t="s">
        <v>7170</v>
      </c>
      <c r="I5043" s="19" t="s">
        <v>15719</v>
      </c>
      <c r="J5043" s="19" t="s">
        <v>23</v>
      </c>
      <c r="K5043" s="20" t="s">
        <v>15010</v>
      </c>
      <c r="L5043" s="19" t="s">
        <v>25</v>
      </c>
    </row>
    <row r="5044" spans="1:12" ht="27" x14ac:dyDescent="0.25">
      <c r="A5044" s="19" t="s">
        <v>7056</v>
      </c>
      <c r="B5044" s="19" t="s">
        <v>7057</v>
      </c>
      <c r="C5044" s="19" t="s">
        <v>7131</v>
      </c>
      <c r="D5044" s="19" t="s">
        <v>7132</v>
      </c>
      <c r="E5044" s="20" t="s">
        <v>21</v>
      </c>
      <c r="F5044" s="19" t="s">
        <v>21</v>
      </c>
      <c r="G5044" s="180">
        <v>89309</v>
      </c>
      <c r="H5044" s="21" t="s">
        <v>7172</v>
      </c>
      <c r="I5044" s="19" t="s">
        <v>15719</v>
      </c>
      <c r="J5044" s="19" t="s">
        <v>23</v>
      </c>
      <c r="K5044" s="20" t="s">
        <v>15011</v>
      </c>
      <c r="L5044" s="19" t="s">
        <v>25</v>
      </c>
    </row>
    <row r="5045" spans="1:12" ht="27" x14ac:dyDescent="0.25">
      <c r="A5045" s="19" t="s">
        <v>7056</v>
      </c>
      <c r="B5045" s="19" t="s">
        <v>7057</v>
      </c>
      <c r="C5045" s="19" t="s">
        <v>7131</v>
      </c>
      <c r="D5045" s="19" t="s">
        <v>7132</v>
      </c>
      <c r="E5045" s="20" t="s">
        <v>21</v>
      </c>
      <c r="F5045" s="19" t="s">
        <v>21</v>
      </c>
      <c r="G5045" s="180">
        <v>89310</v>
      </c>
      <c r="H5045" s="21" t="s">
        <v>7173</v>
      </c>
      <c r="I5045" s="19" t="s">
        <v>15719</v>
      </c>
      <c r="J5045" s="19" t="s">
        <v>23</v>
      </c>
      <c r="K5045" s="20" t="s">
        <v>15012</v>
      </c>
      <c r="L5045" s="19" t="s">
        <v>25</v>
      </c>
    </row>
    <row r="5046" spans="1:12" ht="27" x14ac:dyDescent="0.25">
      <c r="A5046" s="19" t="s">
        <v>7056</v>
      </c>
      <c r="B5046" s="19" t="s">
        <v>7057</v>
      </c>
      <c r="C5046" s="19" t="s">
        <v>7131</v>
      </c>
      <c r="D5046" s="19" t="s">
        <v>7132</v>
      </c>
      <c r="E5046" s="20" t="s">
        <v>21</v>
      </c>
      <c r="F5046" s="19" t="s">
        <v>21</v>
      </c>
      <c r="G5046" s="180">
        <v>89311</v>
      </c>
      <c r="H5046" s="21" t="s">
        <v>7174</v>
      </c>
      <c r="I5046" s="19" t="s">
        <v>15719</v>
      </c>
      <c r="J5046" s="19" t="s">
        <v>23</v>
      </c>
      <c r="K5046" s="20" t="s">
        <v>14000</v>
      </c>
      <c r="L5046" s="19" t="s">
        <v>25</v>
      </c>
    </row>
    <row r="5047" spans="1:12" ht="27" x14ac:dyDescent="0.25">
      <c r="A5047" s="19" t="s">
        <v>7056</v>
      </c>
      <c r="B5047" s="19" t="s">
        <v>7057</v>
      </c>
      <c r="C5047" s="19" t="s">
        <v>7131</v>
      </c>
      <c r="D5047" s="19" t="s">
        <v>7132</v>
      </c>
      <c r="E5047" s="20" t="s">
        <v>21</v>
      </c>
      <c r="F5047" s="19" t="s">
        <v>21</v>
      </c>
      <c r="G5047" s="180">
        <v>89312</v>
      </c>
      <c r="H5047" s="21" t="s">
        <v>7176</v>
      </c>
      <c r="I5047" s="19" t="s">
        <v>15719</v>
      </c>
      <c r="J5047" s="19" t="s">
        <v>23</v>
      </c>
      <c r="K5047" s="20" t="s">
        <v>15013</v>
      </c>
      <c r="L5047" s="19" t="s">
        <v>25</v>
      </c>
    </row>
    <row r="5048" spans="1:12" ht="27" x14ac:dyDescent="0.25">
      <c r="A5048" s="19" t="s">
        <v>7056</v>
      </c>
      <c r="B5048" s="19" t="s">
        <v>7057</v>
      </c>
      <c r="C5048" s="19" t="s">
        <v>7131</v>
      </c>
      <c r="D5048" s="19" t="s">
        <v>7132</v>
      </c>
      <c r="E5048" s="20" t="s">
        <v>21</v>
      </c>
      <c r="F5048" s="19" t="s">
        <v>21</v>
      </c>
      <c r="G5048" s="180">
        <v>89313</v>
      </c>
      <c r="H5048" s="21" t="s">
        <v>7177</v>
      </c>
      <c r="I5048" s="19" t="s">
        <v>15719</v>
      </c>
      <c r="J5048" s="19" t="s">
        <v>23</v>
      </c>
      <c r="K5048" s="20" t="s">
        <v>15014</v>
      </c>
      <c r="L5048" s="19" t="s">
        <v>25</v>
      </c>
    </row>
    <row r="5049" spans="1:12" x14ac:dyDescent="0.25">
      <c r="A5049" s="19" t="s">
        <v>7056</v>
      </c>
      <c r="B5049" s="19" t="s">
        <v>7057</v>
      </c>
      <c r="C5049" s="19" t="s">
        <v>7131</v>
      </c>
      <c r="D5049" s="19" t="s">
        <v>7132</v>
      </c>
      <c r="E5049" s="20" t="s">
        <v>21</v>
      </c>
      <c r="F5049" s="19" t="s">
        <v>21</v>
      </c>
      <c r="G5049" s="180">
        <v>101162</v>
      </c>
      <c r="H5049" s="21" t="s">
        <v>7178</v>
      </c>
      <c r="I5049" s="19" t="s">
        <v>15719</v>
      </c>
      <c r="J5049" s="19" t="s">
        <v>23</v>
      </c>
      <c r="K5049" s="20" t="s">
        <v>15015</v>
      </c>
      <c r="L5049" s="19" t="s">
        <v>25</v>
      </c>
    </row>
    <row r="5050" spans="1:12" ht="27" x14ac:dyDescent="0.25">
      <c r="A5050" s="19" t="s">
        <v>7056</v>
      </c>
      <c r="B5050" s="19" t="s">
        <v>7057</v>
      </c>
      <c r="C5050" s="19" t="s">
        <v>7179</v>
      </c>
      <c r="D5050" s="19" t="s">
        <v>7180</v>
      </c>
      <c r="E5050" s="20" t="s">
        <v>21</v>
      </c>
      <c r="F5050" s="19" t="s">
        <v>21</v>
      </c>
      <c r="G5050" s="180">
        <v>87447</v>
      </c>
      <c r="H5050" s="21" t="s">
        <v>7181</v>
      </c>
      <c r="I5050" s="19" t="s">
        <v>15719</v>
      </c>
      <c r="J5050" s="19" t="s">
        <v>9283</v>
      </c>
      <c r="K5050" s="20" t="s">
        <v>13944</v>
      </c>
      <c r="L5050" s="19" t="s">
        <v>25</v>
      </c>
    </row>
    <row r="5051" spans="1:12" ht="27" x14ac:dyDescent="0.25">
      <c r="A5051" s="19" t="s">
        <v>7056</v>
      </c>
      <c r="B5051" s="19" t="s">
        <v>7057</v>
      </c>
      <c r="C5051" s="19" t="s">
        <v>7179</v>
      </c>
      <c r="D5051" s="19" t="s">
        <v>7180</v>
      </c>
      <c r="E5051" s="20" t="s">
        <v>21</v>
      </c>
      <c r="F5051" s="19" t="s">
        <v>21</v>
      </c>
      <c r="G5051" s="180">
        <v>87448</v>
      </c>
      <c r="H5051" s="21" t="s">
        <v>7183</v>
      </c>
      <c r="I5051" s="19" t="s">
        <v>15719</v>
      </c>
      <c r="J5051" s="19" t="s">
        <v>9283</v>
      </c>
      <c r="K5051" s="20" t="s">
        <v>12025</v>
      </c>
      <c r="L5051" s="19" t="s">
        <v>25</v>
      </c>
    </row>
    <row r="5052" spans="1:12" ht="27" x14ac:dyDescent="0.25">
      <c r="A5052" s="19" t="s">
        <v>7056</v>
      </c>
      <c r="B5052" s="19" t="s">
        <v>7057</v>
      </c>
      <c r="C5052" s="19" t="s">
        <v>7179</v>
      </c>
      <c r="D5052" s="19" t="s">
        <v>7180</v>
      </c>
      <c r="E5052" s="20" t="s">
        <v>21</v>
      </c>
      <c r="F5052" s="19" t="s">
        <v>21</v>
      </c>
      <c r="G5052" s="180">
        <v>87449</v>
      </c>
      <c r="H5052" s="21" t="s">
        <v>7184</v>
      </c>
      <c r="I5052" s="19" t="s">
        <v>15719</v>
      </c>
      <c r="J5052" s="19" t="s">
        <v>9283</v>
      </c>
      <c r="K5052" s="20" t="s">
        <v>12327</v>
      </c>
      <c r="L5052" s="19" t="s">
        <v>25</v>
      </c>
    </row>
    <row r="5053" spans="1:12" ht="27" x14ac:dyDescent="0.25">
      <c r="A5053" s="19" t="s">
        <v>7056</v>
      </c>
      <c r="B5053" s="19" t="s">
        <v>7057</v>
      </c>
      <c r="C5053" s="19" t="s">
        <v>7179</v>
      </c>
      <c r="D5053" s="19" t="s">
        <v>7180</v>
      </c>
      <c r="E5053" s="20" t="s">
        <v>21</v>
      </c>
      <c r="F5053" s="19" t="s">
        <v>21</v>
      </c>
      <c r="G5053" s="180">
        <v>87450</v>
      </c>
      <c r="H5053" s="21" t="s">
        <v>7185</v>
      </c>
      <c r="I5053" s="19" t="s">
        <v>15719</v>
      </c>
      <c r="J5053" s="19" t="s">
        <v>9283</v>
      </c>
      <c r="K5053" s="20" t="s">
        <v>11045</v>
      </c>
      <c r="L5053" s="19" t="s">
        <v>25</v>
      </c>
    </row>
    <row r="5054" spans="1:12" ht="27" x14ac:dyDescent="0.25">
      <c r="A5054" s="19" t="s">
        <v>7056</v>
      </c>
      <c r="B5054" s="19" t="s">
        <v>7057</v>
      </c>
      <c r="C5054" s="19" t="s">
        <v>7179</v>
      </c>
      <c r="D5054" s="19" t="s">
        <v>7180</v>
      </c>
      <c r="E5054" s="20" t="s">
        <v>21</v>
      </c>
      <c r="F5054" s="19" t="s">
        <v>21</v>
      </c>
      <c r="G5054" s="180">
        <v>87451</v>
      </c>
      <c r="H5054" s="21" t="s">
        <v>7186</v>
      </c>
      <c r="I5054" s="19" t="s">
        <v>15719</v>
      </c>
      <c r="J5054" s="19" t="s">
        <v>9283</v>
      </c>
      <c r="K5054" s="20" t="s">
        <v>15016</v>
      </c>
      <c r="L5054" s="19" t="s">
        <v>25</v>
      </c>
    </row>
    <row r="5055" spans="1:12" ht="27" x14ac:dyDescent="0.25">
      <c r="A5055" s="19" t="s">
        <v>7056</v>
      </c>
      <c r="B5055" s="19" t="s">
        <v>7057</v>
      </c>
      <c r="C5055" s="19" t="s">
        <v>7179</v>
      </c>
      <c r="D5055" s="19" t="s">
        <v>7180</v>
      </c>
      <c r="E5055" s="20" t="s">
        <v>21</v>
      </c>
      <c r="F5055" s="19" t="s">
        <v>21</v>
      </c>
      <c r="G5055" s="180">
        <v>87452</v>
      </c>
      <c r="H5055" s="21" t="s">
        <v>7187</v>
      </c>
      <c r="I5055" s="19" t="s">
        <v>15719</v>
      </c>
      <c r="J5055" s="19" t="s">
        <v>9283</v>
      </c>
      <c r="K5055" s="20" t="s">
        <v>2644</v>
      </c>
      <c r="L5055" s="19" t="s">
        <v>25</v>
      </c>
    </row>
    <row r="5056" spans="1:12" ht="27" x14ac:dyDescent="0.25">
      <c r="A5056" s="19" t="s">
        <v>7056</v>
      </c>
      <c r="B5056" s="19" t="s">
        <v>7057</v>
      </c>
      <c r="C5056" s="19" t="s">
        <v>7179</v>
      </c>
      <c r="D5056" s="19" t="s">
        <v>7180</v>
      </c>
      <c r="E5056" s="20" t="s">
        <v>21</v>
      </c>
      <c r="F5056" s="19" t="s">
        <v>21</v>
      </c>
      <c r="G5056" s="180">
        <v>87453</v>
      </c>
      <c r="H5056" s="21" t="s">
        <v>7188</v>
      </c>
      <c r="I5056" s="19" t="s">
        <v>15719</v>
      </c>
      <c r="J5056" s="19" t="s">
        <v>9283</v>
      </c>
      <c r="K5056" s="20" t="s">
        <v>15017</v>
      </c>
      <c r="L5056" s="19" t="s">
        <v>25</v>
      </c>
    </row>
    <row r="5057" spans="1:12" ht="27" x14ac:dyDescent="0.25">
      <c r="A5057" s="19" t="s">
        <v>7056</v>
      </c>
      <c r="B5057" s="19" t="s">
        <v>7057</v>
      </c>
      <c r="C5057" s="19" t="s">
        <v>7179</v>
      </c>
      <c r="D5057" s="19" t="s">
        <v>7180</v>
      </c>
      <c r="E5057" s="20" t="s">
        <v>21</v>
      </c>
      <c r="F5057" s="19" t="s">
        <v>21</v>
      </c>
      <c r="G5057" s="180">
        <v>87454</v>
      </c>
      <c r="H5057" s="21" t="s">
        <v>7189</v>
      </c>
      <c r="I5057" s="19" t="s">
        <v>15719</v>
      </c>
      <c r="J5057" s="19" t="s">
        <v>9283</v>
      </c>
      <c r="K5057" s="20" t="s">
        <v>8124</v>
      </c>
      <c r="L5057" s="19" t="s">
        <v>25</v>
      </c>
    </row>
    <row r="5058" spans="1:12" ht="27" x14ac:dyDescent="0.25">
      <c r="A5058" s="19" t="s">
        <v>7056</v>
      </c>
      <c r="B5058" s="19" t="s">
        <v>7057</v>
      </c>
      <c r="C5058" s="19" t="s">
        <v>7179</v>
      </c>
      <c r="D5058" s="19" t="s">
        <v>7180</v>
      </c>
      <c r="E5058" s="20" t="s">
        <v>21</v>
      </c>
      <c r="F5058" s="19" t="s">
        <v>21</v>
      </c>
      <c r="G5058" s="180">
        <v>87455</v>
      </c>
      <c r="H5058" s="21" t="s">
        <v>7190</v>
      </c>
      <c r="I5058" s="19" t="s">
        <v>15719</v>
      </c>
      <c r="J5058" s="19" t="s">
        <v>9283</v>
      </c>
      <c r="K5058" s="20" t="s">
        <v>8764</v>
      </c>
      <c r="L5058" s="19" t="s">
        <v>25</v>
      </c>
    </row>
    <row r="5059" spans="1:12" ht="27" x14ac:dyDescent="0.25">
      <c r="A5059" s="19" t="s">
        <v>7056</v>
      </c>
      <c r="B5059" s="19" t="s">
        <v>7057</v>
      </c>
      <c r="C5059" s="19" t="s">
        <v>7179</v>
      </c>
      <c r="D5059" s="19" t="s">
        <v>7180</v>
      </c>
      <c r="E5059" s="20" t="s">
        <v>21</v>
      </c>
      <c r="F5059" s="19" t="s">
        <v>21</v>
      </c>
      <c r="G5059" s="180">
        <v>87456</v>
      </c>
      <c r="H5059" s="21" t="s">
        <v>7191</v>
      </c>
      <c r="I5059" s="19" t="s">
        <v>15719</v>
      </c>
      <c r="J5059" s="19" t="s">
        <v>9283</v>
      </c>
      <c r="K5059" s="20" t="s">
        <v>6407</v>
      </c>
      <c r="L5059" s="19" t="s">
        <v>25</v>
      </c>
    </row>
    <row r="5060" spans="1:12" ht="27" x14ac:dyDescent="0.25">
      <c r="A5060" s="19" t="s">
        <v>7056</v>
      </c>
      <c r="B5060" s="19" t="s">
        <v>7057</v>
      </c>
      <c r="C5060" s="19" t="s">
        <v>7179</v>
      </c>
      <c r="D5060" s="19" t="s">
        <v>7180</v>
      </c>
      <c r="E5060" s="20" t="s">
        <v>21</v>
      </c>
      <c r="F5060" s="19" t="s">
        <v>21</v>
      </c>
      <c r="G5060" s="180">
        <v>87457</v>
      </c>
      <c r="H5060" s="21" t="s">
        <v>7192</v>
      </c>
      <c r="I5060" s="19" t="s">
        <v>15719</v>
      </c>
      <c r="J5060" s="19" t="s">
        <v>9283</v>
      </c>
      <c r="K5060" s="20" t="s">
        <v>9273</v>
      </c>
      <c r="L5060" s="19" t="s">
        <v>25</v>
      </c>
    </row>
    <row r="5061" spans="1:12" ht="27" x14ac:dyDescent="0.25">
      <c r="A5061" s="19" t="s">
        <v>7056</v>
      </c>
      <c r="B5061" s="19" t="s">
        <v>7057</v>
      </c>
      <c r="C5061" s="19" t="s">
        <v>7179</v>
      </c>
      <c r="D5061" s="19" t="s">
        <v>7180</v>
      </c>
      <c r="E5061" s="20" t="s">
        <v>21</v>
      </c>
      <c r="F5061" s="19" t="s">
        <v>21</v>
      </c>
      <c r="G5061" s="180">
        <v>87458</v>
      </c>
      <c r="H5061" s="21" t="s">
        <v>7194</v>
      </c>
      <c r="I5061" s="19" t="s">
        <v>15719</v>
      </c>
      <c r="J5061" s="19" t="s">
        <v>9283</v>
      </c>
      <c r="K5061" s="20" t="s">
        <v>1483</v>
      </c>
      <c r="L5061" s="19" t="s">
        <v>25</v>
      </c>
    </row>
    <row r="5062" spans="1:12" ht="27" x14ac:dyDescent="0.25">
      <c r="A5062" s="19" t="s">
        <v>7056</v>
      </c>
      <c r="B5062" s="19" t="s">
        <v>7057</v>
      </c>
      <c r="C5062" s="19" t="s">
        <v>7179</v>
      </c>
      <c r="D5062" s="19" t="s">
        <v>7180</v>
      </c>
      <c r="E5062" s="20" t="s">
        <v>21</v>
      </c>
      <c r="F5062" s="19" t="s">
        <v>21</v>
      </c>
      <c r="G5062" s="180">
        <v>87459</v>
      </c>
      <c r="H5062" s="21" t="s">
        <v>7196</v>
      </c>
      <c r="I5062" s="19" t="s">
        <v>15719</v>
      </c>
      <c r="J5062" s="19" t="s">
        <v>9283</v>
      </c>
      <c r="K5062" s="20" t="s">
        <v>15018</v>
      </c>
      <c r="L5062" s="19" t="s">
        <v>25</v>
      </c>
    </row>
    <row r="5063" spans="1:12" ht="27" x14ac:dyDescent="0.25">
      <c r="A5063" s="19" t="s">
        <v>7056</v>
      </c>
      <c r="B5063" s="19" t="s">
        <v>7057</v>
      </c>
      <c r="C5063" s="19" t="s">
        <v>7179</v>
      </c>
      <c r="D5063" s="19" t="s">
        <v>7180</v>
      </c>
      <c r="E5063" s="20" t="s">
        <v>21</v>
      </c>
      <c r="F5063" s="19" t="s">
        <v>21</v>
      </c>
      <c r="G5063" s="180">
        <v>87460</v>
      </c>
      <c r="H5063" s="21" t="s">
        <v>7198</v>
      </c>
      <c r="I5063" s="19" t="s">
        <v>15719</v>
      </c>
      <c r="J5063" s="19" t="s">
        <v>9283</v>
      </c>
      <c r="K5063" s="20" t="s">
        <v>15019</v>
      </c>
      <c r="L5063" s="19" t="s">
        <v>25</v>
      </c>
    </row>
    <row r="5064" spans="1:12" ht="27" x14ac:dyDescent="0.25">
      <c r="A5064" s="19" t="s">
        <v>7056</v>
      </c>
      <c r="B5064" s="19" t="s">
        <v>7057</v>
      </c>
      <c r="C5064" s="19" t="s">
        <v>7179</v>
      </c>
      <c r="D5064" s="19" t="s">
        <v>7180</v>
      </c>
      <c r="E5064" s="20" t="s">
        <v>21</v>
      </c>
      <c r="F5064" s="19" t="s">
        <v>21</v>
      </c>
      <c r="G5064" s="180">
        <v>87461</v>
      </c>
      <c r="H5064" s="21" t="s">
        <v>7199</v>
      </c>
      <c r="I5064" s="19" t="s">
        <v>15719</v>
      </c>
      <c r="J5064" s="19" t="s">
        <v>9283</v>
      </c>
      <c r="K5064" s="20" t="s">
        <v>15020</v>
      </c>
      <c r="L5064" s="19" t="s">
        <v>25</v>
      </c>
    </row>
    <row r="5065" spans="1:12" ht="27" x14ac:dyDescent="0.25">
      <c r="A5065" s="19" t="s">
        <v>7056</v>
      </c>
      <c r="B5065" s="19" t="s">
        <v>7057</v>
      </c>
      <c r="C5065" s="19" t="s">
        <v>7179</v>
      </c>
      <c r="D5065" s="19" t="s">
        <v>7180</v>
      </c>
      <c r="E5065" s="20" t="s">
        <v>21</v>
      </c>
      <c r="F5065" s="19" t="s">
        <v>21</v>
      </c>
      <c r="G5065" s="180">
        <v>87462</v>
      </c>
      <c r="H5065" s="21" t="s">
        <v>7201</v>
      </c>
      <c r="I5065" s="19" t="s">
        <v>15719</v>
      </c>
      <c r="J5065" s="19" t="s">
        <v>9283</v>
      </c>
      <c r="K5065" s="20" t="s">
        <v>15021</v>
      </c>
      <c r="L5065" s="19" t="s">
        <v>25</v>
      </c>
    </row>
    <row r="5066" spans="1:12" ht="27" x14ac:dyDescent="0.25">
      <c r="A5066" s="19" t="s">
        <v>7056</v>
      </c>
      <c r="B5066" s="19" t="s">
        <v>7057</v>
      </c>
      <c r="C5066" s="19" t="s">
        <v>7179</v>
      </c>
      <c r="D5066" s="19" t="s">
        <v>7180</v>
      </c>
      <c r="E5066" s="20" t="s">
        <v>21</v>
      </c>
      <c r="F5066" s="19" t="s">
        <v>21</v>
      </c>
      <c r="G5066" s="180">
        <v>87463</v>
      </c>
      <c r="H5066" s="21" t="s">
        <v>7202</v>
      </c>
      <c r="I5066" s="19" t="s">
        <v>15719</v>
      </c>
      <c r="J5066" s="19" t="s">
        <v>9283</v>
      </c>
      <c r="K5066" s="20" t="s">
        <v>15022</v>
      </c>
      <c r="L5066" s="19" t="s">
        <v>25</v>
      </c>
    </row>
    <row r="5067" spans="1:12" ht="27" x14ac:dyDescent="0.25">
      <c r="A5067" s="19" t="s">
        <v>7056</v>
      </c>
      <c r="B5067" s="19" t="s">
        <v>7057</v>
      </c>
      <c r="C5067" s="19" t="s">
        <v>7179</v>
      </c>
      <c r="D5067" s="19" t="s">
        <v>7180</v>
      </c>
      <c r="E5067" s="20" t="s">
        <v>21</v>
      </c>
      <c r="F5067" s="19" t="s">
        <v>21</v>
      </c>
      <c r="G5067" s="180">
        <v>87464</v>
      </c>
      <c r="H5067" s="21" t="s">
        <v>7203</v>
      </c>
      <c r="I5067" s="19" t="s">
        <v>15719</v>
      </c>
      <c r="J5067" s="19" t="s">
        <v>9283</v>
      </c>
      <c r="K5067" s="20" t="s">
        <v>15023</v>
      </c>
      <c r="L5067" s="19" t="s">
        <v>25</v>
      </c>
    </row>
    <row r="5068" spans="1:12" ht="27" x14ac:dyDescent="0.25">
      <c r="A5068" s="19" t="s">
        <v>7056</v>
      </c>
      <c r="B5068" s="19" t="s">
        <v>7057</v>
      </c>
      <c r="C5068" s="19" t="s">
        <v>7179</v>
      </c>
      <c r="D5068" s="19" t="s">
        <v>7180</v>
      </c>
      <c r="E5068" s="20" t="s">
        <v>21</v>
      </c>
      <c r="F5068" s="19" t="s">
        <v>21</v>
      </c>
      <c r="G5068" s="180">
        <v>87465</v>
      </c>
      <c r="H5068" s="21" t="s">
        <v>7205</v>
      </c>
      <c r="I5068" s="19" t="s">
        <v>15719</v>
      </c>
      <c r="J5068" s="19" t="s">
        <v>9283</v>
      </c>
      <c r="K5068" s="20" t="s">
        <v>15024</v>
      </c>
      <c r="L5068" s="19" t="s">
        <v>25</v>
      </c>
    </row>
    <row r="5069" spans="1:12" ht="27" x14ac:dyDescent="0.25">
      <c r="A5069" s="19" t="s">
        <v>7056</v>
      </c>
      <c r="B5069" s="19" t="s">
        <v>7057</v>
      </c>
      <c r="C5069" s="19" t="s">
        <v>7179</v>
      </c>
      <c r="D5069" s="19" t="s">
        <v>7180</v>
      </c>
      <c r="E5069" s="20" t="s">
        <v>21</v>
      </c>
      <c r="F5069" s="19" t="s">
        <v>21</v>
      </c>
      <c r="G5069" s="180">
        <v>87466</v>
      </c>
      <c r="H5069" s="21" t="s">
        <v>7206</v>
      </c>
      <c r="I5069" s="19" t="s">
        <v>15719</v>
      </c>
      <c r="J5069" s="19" t="s">
        <v>9283</v>
      </c>
      <c r="K5069" s="20" t="s">
        <v>10331</v>
      </c>
      <c r="L5069" s="19" t="s">
        <v>25</v>
      </c>
    </row>
    <row r="5070" spans="1:12" ht="27" x14ac:dyDescent="0.25">
      <c r="A5070" s="19" t="s">
        <v>7056</v>
      </c>
      <c r="B5070" s="19" t="s">
        <v>7057</v>
      </c>
      <c r="C5070" s="19" t="s">
        <v>7179</v>
      </c>
      <c r="D5070" s="19" t="s">
        <v>7180</v>
      </c>
      <c r="E5070" s="20" t="s">
        <v>21</v>
      </c>
      <c r="F5070" s="19" t="s">
        <v>21</v>
      </c>
      <c r="G5070" s="180">
        <v>87467</v>
      </c>
      <c r="H5070" s="21" t="s">
        <v>7207</v>
      </c>
      <c r="I5070" s="19" t="s">
        <v>15719</v>
      </c>
      <c r="J5070" s="19" t="s">
        <v>9283</v>
      </c>
      <c r="K5070" s="20" t="s">
        <v>15025</v>
      </c>
      <c r="L5070" s="19" t="s">
        <v>25</v>
      </c>
    </row>
    <row r="5071" spans="1:12" ht="27" x14ac:dyDescent="0.25">
      <c r="A5071" s="19" t="s">
        <v>7056</v>
      </c>
      <c r="B5071" s="19" t="s">
        <v>7057</v>
      </c>
      <c r="C5071" s="19" t="s">
        <v>7179</v>
      </c>
      <c r="D5071" s="19" t="s">
        <v>7180</v>
      </c>
      <c r="E5071" s="20" t="s">
        <v>21</v>
      </c>
      <c r="F5071" s="19" t="s">
        <v>21</v>
      </c>
      <c r="G5071" s="180">
        <v>87468</v>
      </c>
      <c r="H5071" s="21" t="s">
        <v>7208</v>
      </c>
      <c r="I5071" s="19" t="s">
        <v>15719</v>
      </c>
      <c r="J5071" s="19" t="s">
        <v>9283</v>
      </c>
      <c r="K5071" s="20" t="s">
        <v>1215</v>
      </c>
      <c r="L5071" s="19" t="s">
        <v>25</v>
      </c>
    </row>
    <row r="5072" spans="1:12" ht="27" x14ac:dyDescent="0.25">
      <c r="A5072" s="19" t="s">
        <v>7056</v>
      </c>
      <c r="B5072" s="19" t="s">
        <v>7057</v>
      </c>
      <c r="C5072" s="19" t="s">
        <v>7179</v>
      </c>
      <c r="D5072" s="19" t="s">
        <v>7180</v>
      </c>
      <c r="E5072" s="20" t="s">
        <v>21</v>
      </c>
      <c r="F5072" s="19" t="s">
        <v>21</v>
      </c>
      <c r="G5072" s="180">
        <v>87469</v>
      </c>
      <c r="H5072" s="21" t="s">
        <v>7210</v>
      </c>
      <c r="I5072" s="19" t="s">
        <v>15719</v>
      </c>
      <c r="J5072" s="19" t="s">
        <v>9283</v>
      </c>
      <c r="K5072" s="20" t="s">
        <v>15026</v>
      </c>
      <c r="L5072" s="19" t="s">
        <v>25</v>
      </c>
    </row>
    <row r="5073" spans="1:12" ht="27" x14ac:dyDescent="0.25">
      <c r="A5073" s="19" t="s">
        <v>7056</v>
      </c>
      <c r="B5073" s="19" t="s">
        <v>7057</v>
      </c>
      <c r="C5073" s="19" t="s">
        <v>7179</v>
      </c>
      <c r="D5073" s="19" t="s">
        <v>7180</v>
      </c>
      <c r="E5073" s="20" t="s">
        <v>21</v>
      </c>
      <c r="F5073" s="19" t="s">
        <v>21</v>
      </c>
      <c r="G5073" s="180">
        <v>87470</v>
      </c>
      <c r="H5073" s="21" t="s">
        <v>7211</v>
      </c>
      <c r="I5073" s="19" t="s">
        <v>15719</v>
      </c>
      <c r="J5073" s="19" t="s">
        <v>9283</v>
      </c>
      <c r="K5073" s="20" t="s">
        <v>4629</v>
      </c>
      <c r="L5073" s="19" t="s">
        <v>25</v>
      </c>
    </row>
    <row r="5074" spans="1:12" x14ac:dyDescent="0.25">
      <c r="A5074" s="19" t="s">
        <v>7056</v>
      </c>
      <c r="B5074" s="19" t="s">
        <v>7057</v>
      </c>
      <c r="C5074" s="19" t="s">
        <v>7179</v>
      </c>
      <c r="D5074" s="19" t="s">
        <v>7180</v>
      </c>
      <c r="E5074" s="20" t="s">
        <v>21</v>
      </c>
      <c r="F5074" s="19" t="s">
        <v>21</v>
      </c>
      <c r="G5074" s="180">
        <v>89044</v>
      </c>
      <c r="H5074" s="21" t="s">
        <v>7212</v>
      </c>
      <c r="I5074" s="19" t="s">
        <v>15719</v>
      </c>
      <c r="J5074" s="19" t="s">
        <v>9283</v>
      </c>
      <c r="K5074" s="20" t="s">
        <v>9558</v>
      </c>
      <c r="L5074" s="19" t="s">
        <v>25</v>
      </c>
    </row>
    <row r="5075" spans="1:12" ht="27" x14ac:dyDescent="0.25">
      <c r="A5075" s="19" t="s">
        <v>7056</v>
      </c>
      <c r="B5075" s="19" t="s">
        <v>7057</v>
      </c>
      <c r="C5075" s="19" t="s">
        <v>7179</v>
      </c>
      <c r="D5075" s="19" t="s">
        <v>7180</v>
      </c>
      <c r="E5075" s="20" t="s">
        <v>21</v>
      </c>
      <c r="F5075" s="19" t="s">
        <v>21</v>
      </c>
      <c r="G5075" s="180">
        <v>89169</v>
      </c>
      <c r="H5075" s="21" t="s">
        <v>7213</v>
      </c>
      <c r="I5075" s="19" t="s">
        <v>15719</v>
      </c>
      <c r="J5075" s="19" t="s">
        <v>9283</v>
      </c>
      <c r="K5075" s="20" t="s">
        <v>15027</v>
      </c>
      <c r="L5075" s="19" t="s">
        <v>25</v>
      </c>
    </row>
    <row r="5076" spans="1:12" ht="27" x14ac:dyDescent="0.25">
      <c r="A5076" s="19" t="s">
        <v>7056</v>
      </c>
      <c r="B5076" s="19" t="s">
        <v>7057</v>
      </c>
      <c r="C5076" s="19" t="s">
        <v>7179</v>
      </c>
      <c r="D5076" s="19" t="s">
        <v>7180</v>
      </c>
      <c r="E5076" s="20" t="s">
        <v>21</v>
      </c>
      <c r="F5076" s="19" t="s">
        <v>21</v>
      </c>
      <c r="G5076" s="180">
        <v>89978</v>
      </c>
      <c r="H5076" s="21" t="s">
        <v>7215</v>
      </c>
      <c r="I5076" s="19" t="s">
        <v>15719</v>
      </c>
      <c r="J5076" s="19" t="s">
        <v>9283</v>
      </c>
      <c r="K5076" s="20" t="s">
        <v>15028</v>
      </c>
      <c r="L5076" s="19" t="s">
        <v>25</v>
      </c>
    </row>
    <row r="5077" spans="1:12" x14ac:dyDescent="0.25">
      <c r="A5077" s="19" t="s">
        <v>7056</v>
      </c>
      <c r="B5077" s="19" t="s">
        <v>7057</v>
      </c>
      <c r="C5077" s="19" t="s">
        <v>7216</v>
      </c>
      <c r="D5077" s="19" t="s">
        <v>7217</v>
      </c>
      <c r="E5077" s="20" t="s">
        <v>21</v>
      </c>
      <c r="F5077" s="19" t="s">
        <v>21</v>
      </c>
      <c r="G5077" s="180">
        <v>89453</v>
      </c>
      <c r="H5077" s="21" t="s">
        <v>7218</v>
      </c>
      <c r="I5077" s="19" t="s">
        <v>15719</v>
      </c>
      <c r="J5077" s="19" t="s">
        <v>23</v>
      </c>
      <c r="K5077" s="20" t="s">
        <v>15029</v>
      </c>
      <c r="L5077" s="19" t="s">
        <v>25</v>
      </c>
    </row>
    <row r="5078" spans="1:12" x14ac:dyDescent="0.25">
      <c r="A5078" s="19" t="s">
        <v>7056</v>
      </c>
      <c r="B5078" s="19" t="s">
        <v>7057</v>
      </c>
      <c r="C5078" s="19" t="s">
        <v>7216</v>
      </c>
      <c r="D5078" s="19" t="s">
        <v>7217</v>
      </c>
      <c r="E5078" s="20" t="s">
        <v>21</v>
      </c>
      <c r="F5078" s="19" t="s">
        <v>21</v>
      </c>
      <c r="G5078" s="180">
        <v>89454</v>
      </c>
      <c r="H5078" s="21" t="s">
        <v>7220</v>
      </c>
      <c r="I5078" s="19" t="s">
        <v>15719</v>
      </c>
      <c r="J5078" s="19" t="s">
        <v>23</v>
      </c>
      <c r="K5078" s="20" t="s">
        <v>15030</v>
      </c>
      <c r="L5078" s="19" t="s">
        <v>25</v>
      </c>
    </row>
    <row r="5079" spans="1:12" x14ac:dyDescent="0.25">
      <c r="A5079" s="19" t="s">
        <v>7056</v>
      </c>
      <c r="B5079" s="19" t="s">
        <v>7057</v>
      </c>
      <c r="C5079" s="19" t="s">
        <v>7216</v>
      </c>
      <c r="D5079" s="19" t="s">
        <v>7217</v>
      </c>
      <c r="E5079" s="20" t="s">
        <v>21</v>
      </c>
      <c r="F5079" s="19" t="s">
        <v>21</v>
      </c>
      <c r="G5079" s="180">
        <v>89455</v>
      </c>
      <c r="H5079" s="21" t="s">
        <v>7222</v>
      </c>
      <c r="I5079" s="19" t="s">
        <v>15719</v>
      </c>
      <c r="J5079" s="19" t="s">
        <v>23</v>
      </c>
      <c r="K5079" s="20" t="s">
        <v>7151</v>
      </c>
      <c r="L5079" s="19" t="s">
        <v>25</v>
      </c>
    </row>
    <row r="5080" spans="1:12" x14ac:dyDescent="0.25">
      <c r="A5080" s="19" t="s">
        <v>7056</v>
      </c>
      <c r="B5080" s="19" t="s">
        <v>7057</v>
      </c>
      <c r="C5080" s="19" t="s">
        <v>7216</v>
      </c>
      <c r="D5080" s="19" t="s">
        <v>7217</v>
      </c>
      <c r="E5080" s="20" t="s">
        <v>21</v>
      </c>
      <c r="F5080" s="19" t="s">
        <v>21</v>
      </c>
      <c r="G5080" s="180">
        <v>89456</v>
      </c>
      <c r="H5080" s="21" t="s">
        <v>7223</v>
      </c>
      <c r="I5080" s="19" t="s">
        <v>15719</v>
      </c>
      <c r="J5080" s="19" t="s">
        <v>23</v>
      </c>
      <c r="K5080" s="20" t="s">
        <v>15031</v>
      </c>
      <c r="L5080" s="19" t="s">
        <v>25</v>
      </c>
    </row>
    <row r="5081" spans="1:12" x14ac:dyDescent="0.25">
      <c r="A5081" s="19" t="s">
        <v>7056</v>
      </c>
      <c r="B5081" s="19" t="s">
        <v>7057</v>
      </c>
      <c r="C5081" s="19" t="s">
        <v>7216</v>
      </c>
      <c r="D5081" s="19" t="s">
        <v>7217</v>
      </c>
      <c r="E5081" s="20" t="s">
        <v>21</v>
      </c>
      <c r="F5081" s="19" t="s">
        <v>21</v>
      </c>
      <c r="G5081" s="180">
        <v>89457</v>
      </c>
      <c r="H5081" s="21" t="s">
        <v>7224</v>
      </c>
      <c r="I5081" s="19" t="s">
        <v>15719</v>
      </c>
      <c r="J5081" s="19" t="s">
        <v>23</v>
      </c>
      <c r="K5081" s="20" t="s">
        <v>1902</v>
      </c>
      <c r="L5081" s="19" t="s">
        <v>25</v>
      </c>
    </row>
    <row r="5082" spans="1:12" x14ac:dyDescent="0.25">
      <c r="A5082" s="19" t="s">
        <v>7056</v>
      </c>
      <c r="B5082" s="19" t="s">
        <v>7057</v>
      </c>
      <c r="C5082" s="19" t="s">
        <v>7216</v>
      </c>
      <c r="D5082" s="19" t="s">
        <v>7217</v>
      </c>
      <c r="E5082" s="20" t="s">
        <v>21</v>
      </c>
      <c r="F5082" s="19" t="s">
        <v>21</v>
      </c>
      <c r="G5082" s="180">
        <v>89458</v>
      </c>
      <c r="H5082" s="21" t="s">
        <v>7226</v>
      </c>
      <c r="I5082" s="19" t="s">
        <v>15719</v>
      </c>
      <c r="J5082" s="19" t="s">
        <v>23</v>
      </c>
      <c r="K5082" s="20" t="s">
        <v>15032</v>
      </c>
      <c r="L5082" s="19" t="s">
        <v>25</v>
      </c>
    </row>
    <row r="5083" spans="1:12" x14ac:dyDescent="0.25">
      <c r="A5083" s="19" t="s">
        <v>7056</v>
      </c>
      <c r="B5083" s="19" t="s">
        <v>7057</v>
      </c>
      <c r="C5083" s="19" t="s">
        <v>7216</v>
      </c>
      <c r="D5083" s="19" t="s">
        <v>7217</v>
      </c>
      <c r="E5083" s="20" t="s">
        <v>21</v>
      </c>
      <c r="F5083" s="19" t="s">
        <v>21</v>
      </c>
      <c r="G5083" s="180">
        <v>89459</v>
      </c>
      <c r="H5083" s="21" t="s">
        <v>7227</v>
      </c>
      <c r="I5083" s="19" t="s">
        <v>15719</v>
      </c>
      <c r="J5083" s="19" t="s">
        <v>23</v>
      </c>
      <c r="K5083" s="20" t="s">
        <v>13573</v>
      </c>
      <c r="L5083" s="19" t="s">
        <v>25</v>
      </c>
    </row>
    <row r="5084" spans="1:12" x14ac:dyDescent="0.25">
      <c r="A5084" s="19" t="s">
        <v>7056</v>
      </c>
      <c r="B5084" s="19" t="s">
        <v>7057</v>
      </c>
      <c r="C5084" s="19" t="s">
        <v>7216</v>
      </c>
      <c r="D5084" s="19" t="s">
        <v>7217</v>
      </c>
      <c r="E5084" s="20" t="s">
        <v>21</v>
      </c>
      <c r="F5084" s="19" t="s">
        <v>21</v>
      </c>
      <c r="G5084" s="180">
        <v>89460</v>
      </c>
      <c r="H5084" s="21" t="s">
        <v>7228</v>
      </c>
      <c r="I5084" s="19" t="s">
        <v>15719</v>
      </c>
      <c r="J5084" s="19" t="s">
        <v>23</v>
      </c>
      <c r="K5084" s="20" t="s">
        <v>7230</v>
      </c>
      <c r="L5084" s="19" t="s">
        <v>25</v>
      </c>
    </row>
    <row r="5085" spans="1:12" x14ac:dyDescent="0.25">
      <c r="A5085" s="19" t="s">
        <v>7056</v>
      </c>
      <c r="B5085" s="19" t="s">
        <v>7057</v>
      </c>
      <c r="C5085" s="19" t="s">
        <v>7216</v>
      </c>
      <c r="D5085" s="19" t="s">
        <v>7217</v>
      </c>
      <c r="E5085" s="20" t="s">
        <v>21</v>
      </c>
      <c r="F5085" s="19" t="s">
        <v>21</v>
      </c>
      <c r="G5085" s="180">
        <v>89462</v>
      </c>
      <c r="H5085" s="21" t="s">
        <v>7229</v>
      </c>
      <c r="I5085" s="19" t="s">
        <v>15719</v>
      </c>
      <c r="J5085" s="19" t="s">
        <v>23</v>
      </c>
      <c r="K5085" s="20" t="s">
        <v>15033</v>
      </c>
      <c r="L5085" s="19" t="s">
        <v>25</v>
      </c>
    </row>
    <row r="5086" spans="1:12" x14ac:dyDescent="0.25">
      <c r="A5086" s="19" t="s">
        <v>7056</v>
      </c>
      <c r="B5086" s="19" t="s">
        <v>7057</v>
      </c>
      <c r="C5086" s="19" t="s">
        <v>7216</v>
      </c>
      <c r="D5086" s="19" t="s">
        <v>7217</v>
      </c>
      <c r="E5086" s="20" t="s">
        <v>21</v>
      </c>
      <c r="F5086" s="19" t="s">
        <v>21</v>
      </c>
      <c r="G5086" s="180">
        <v>89463</v>
      </c>
      <c r="H5086" s="21" t="s">
        <v>7231</v>
      </c>
      <c r="I5086" s="19" t="s">
        <v>15719</v>
      </c>
      <c r="J5086" s="19" t="s">
        <v>23</v>
      </c>
      <c r="K5086" s="20" t="s">
        <v>13980</v>
      </c>
      <c r="L5086" s="19" t="s">
        <v>25</v>
      </c>
    </row>
    <row r="5087" spans="1:12" x14ac:dyDescent="0.25">
      <c r="A5087" s="19" t="s">
        <v>7056</v>
      </c>
      <c r="B5087" s="19" t="s">
        <v>7057</v>
      </c>
      <c r="C5087" s="19" t="s">
        <v>7216</v>
      </c>
      <c r="D5087" s="19" t="s">
        <v>7217</v>
      </c>
      <c r="E5087" s="20" t="s">
        <v>21</v>
      </c>
      <c r="F5087" s="19" t="s">
        <v>21</v>
      </c>
      <c r="G5087" s="180">
        <v>89464</v>
      </c>
      <c r="H5087" s="21" t="s">
        <v>7232</v>
      </c>
      <c r="I5087" s="19" t="s">
        <v>15719</v>
      </c>
      <c r="J5087" s="19" t="s">
        <v>23</v>
      </c>
      <c r="K5087" s="20" t="s">
        <v>15034</v>
      </c>
      <c r="L5087" s="19" t="s">
        <v>25</v>
      </c>
    </row>
    <row r="5088" spans="1:12" x14ac:dyDescent="0.25">
      <c r="A5088" s="19" t="s">
        <v>7056</v>
      </c>
      <c r="B5088" s="19" t="s">
        <v>7057</v>
      </c>
      <c r="C5088" s="19" t="s">
        <v>7216</v>
      </c>
      <c r="D5088" s="19" t="s">
        <v>7217</v>
      </c>
      <c r="E5088" s="20" t="s">
        <v>21</v>
      </c>
      <c r="F5088" s="19" t="s">
        <v>21</v>
      </c>
      <c r="G5088" s="180">
        <v>89465</v>
      </c>
      <c r="H5088" s="21" t="s">
        <v>7233</v>
      </c>
      <c r="I5088" s="19" t="s">
        <v>15719</v>
      </c>
      <c r="J5088" s="19" t="s">
        <v>23</v>
      </c>
      <c r="K5088" s="20" t="s">
        <v>12927</v>
      </c>
      <c r="L5088" s="19" t="s">
        <v>25</v>
      </c>
    </row>
    <row r="5089" spans="1:12" x14ac:dyDescent="0.25">
      <c r="A5089" s="19" t="s">
        <v>7056</v>
      </c>
      <c r="B5089" s="19" t="s">
        <v>7057</v>
      </c>
      <c r="C5089" s="19" t="s">
        <v>7216</v>
      </c>
      <c r="D5089" s="19" t="s">
        <v>7217</v>
      </c>
      <c r="E5089" s="20" t="s">
        <v>21</v>
      </c>
      <c r="F5089" s="19" t="s">
        <v>21</v>
      </c>
      <c r="G5089" s="180">
        <v>89466</v>
      </c>
      <c r="H5089" s="21" t="s">
        <v>7234</v>
      </c>
      <c r="I5089" s="19" t="s">
        <v>15719</v>
      </c>
      <c r="J5089" s="19" t="s">
        <v>23</v>
      </c>
      <c r="K5089" s="20" t="s">
        <v>15035</v>
      </c>
      <c r="L5089" s="19" t="s">
        <v>25</v>
      </c>
    </row>
    <row r="5090" spans="1:12" x14ac:dyDescent="0.25">
      <c r="A5090" s="19" t="s">
        <v>7056</v>
      </c>
      <c r="B5090" s="19" t="s">
        <v>7057</v>
      </c>
      <c r="C5090" s="19" t="s">
        <v>7216</v>
      </c>
      <c r="D5090" s="19" t="s">
        <v>7217</v>
      </c>
      <c r="E5090" s="20" t="s">
        <v>21</v>
      </c>
      <c r="F5090" s="19" t="s">
        <v>21</v>
      </c>
      <c r="G5090" s="180">
        <v>89467</v>
      </c>
      <c r="H5090" s="21" t="s">
        <v>7235</v>
      </c>
      <c r="I5090" s="19" t="s">
        <v>15719</v>
      </c>
      <c r="J5090" s="19" t="s">
        <v>23</v>
      </c>
      <c r="K5090" s="20" t="s">
        <v>15036</v>
      </c>
      <c r="L5090" s="19" t="s">
        <v>25</v>
      </c>
    </row>
    <row r="5091" spans="1:12" x14ac:dyDescent="0.25">
      <c r="A5091" s="19" t="s">
        <v>7056</v>
      </c>
      <c r="B5091" s="19" t="s">
        <v>7057</v>
      </c>
      <c r="C5091" s="19" t="s">
        <v>7216</v>
      </c>
      <c r="D5091" s="19" t="s">
        <v>7217</v>
      </c>
      <c r="E5091" s="20" t="s">
        <v>21</v>
      </c>
      <c r="F5091" s="19" t="s">
        <v>21</v>
      </c>
      <c r="G5091" s="180">
        <v>89468</v>
      </c>
      <c r="H5091" s="21" t="s">
        <v>7236</v>
      </c>
      <c r="I5091" s="19" t="s">
        <v>15719</v>
      </c>
      <c r="J5091" s="19" t="s">
        <v>23</v>
      </c>
      <c r="K5091" s="20" t="s">
        <v>15037</v>
      </c>
      <c r="L5091" s="19" t="s">
        <v>25</v>
      </c>
    </row>
    <row r="5092" spans="1:12" x14ac:dyDescent="0.25">
      <c r="A5092" s="19" t="s">
        <v>7056</v>
      </c>
      <c r="B5092" s="19" t="s">
        <v>7057</v>
      </c>
      <c r="C5092" s="19" t="s">
        <v>7216</v>
      </c>
      <c r="D5092" s="19" t="s">
        <v>7217</v>
      </c>
      <c r="E5092" s="20" t="s">
        <v>21</v>
      </c>
      <c r="F5092" s="19" t="s">
        <v>21</v>
      </c>
      <c r="G5092" s="180">
        <v>89469</v>
      </c>
      <c r="H5092" s="21" t="s">
        <v>7237</v>
      </c>
      <c r="I5092" s="19" t="s">
        <v>15719</v>
      </c>
      <c r="J5092" s="19" t="s">
        <v>23</v>
      </c>
      <c r="K5092" s="20" t="s">
        <v>15038</v>
      </c>
      <c r="L5092" s="19" t="s">
        <v>25</v>
      </c>
    </row>
    <row r="5093" spans="1:12" x14ac:dyDescent="0.25">
      <c r="A5093" s="19" t="s">
        <v>7056</v>
      </c>
      <c r="B5093" s="19" t="s">
        <v>7057</v>
      </c>
      <c r="C5093" s="19" t="s">
        <v>7216</v>
      </c>
      <c r="D5093" s="19" t="s">
        <v>7217</v>
      </c>
      <c r="E5093" s="20" t="s">
        <v>21</v>
      </c>
      <c r="F5093" s="19" t="s">
        <v>21</v>
      </c>
      <c r="G5093" s="180">
        <v>89470</v>
      </c>
      <c r="H5093" s="21" t="s">
        <v>7238</v>
      </c>
      <c r="I5093" s="19" t="s">
        <v>15719</v>
      </c>
      <c r="J5093" s="19" t="s">
        <v>23</v>
      </c>
      <c r="K5093" s="20" t="s">
        <v>15039</v>
      </c>
      <c r="L5093" s="19" t="s">
        <v>25</v>
      </c>
    </row>
    <row r="5094" spans="1:12" ht="27" x14ac:dyDescent="0.25">
      <c r="A5094" s="19" t="s">
        <v>7056</v>
      </c>
      <c r="B5094" s="19" t="s">
        <v>7057</v>
      </c>
      <c r="C5094" s="19" t="s">
        <v>7216</v>
      </c>
      <c r="D5094" s="19" t="s">
        <v>7217</v>
      </c>
      <c r="E5094" s="20" t="s">
        <v>21</v>
      </c>
      <c r="F5094" s="19" t="s">
        <v>21</v>
      </c>
      <c r="G5094" s="180">
        <v>89471</v>
      </c>
      <c r="H5094" s="21" t="s">
        <v>7239</v>
      </c>
      <c r="I5094" s="19" t="s">
        <v>15719</v>
      </c>
      <c r="J5094" s="19" t="s">
        <v>23</v>
      </c>
      <c r="K5094" s="20" t="s">
        <v>15040</v>
      </c>
      <c r="L5094" s="19" t="s">
        <v>25</v>
      </c>
    </row>
    <row r="5095" spans="1:12" x14ac:dyDescent="0.25">
      <c r="A5095" s="19" t="s">
        <v>7056</v>
      </c>
      <c r="B5095" s="19" t="s">
        <v>7057</v>
      </c>
      <c r="C5095" s="19" t="s">
        <v>7216</v>
      </c>
      <c r="D5095" s="19" t="s">
        <v>7217</v>
      </c>
      <c r="E5095" s="20" t="s">
        <v>21</v>
      </c>
      <c r="F5095" s="19" t="s">
        <v>21</v>
      </c>
      <c r="G5095" s="180">
        <v>89472</v>
      </c>
      <c r="H5095" s="21" t="s">
        <v>7240</v>
      </c>
      <c r="I5095" s="19" t="s">
        <v>15719</v>
      </c>
      <c r="J5095" s="19" t="s">
        <v>23</v>
      </c>
      <c r="K5095" s="20" t="s">
        <v>15041</v>
      </c>
      <c r="L5095" s="19" t="s">
        <v>25</v>
      </c>
    </row>
    <row r="5096" spans="1:12" ht="27" x14ac:dyDescent="0.25">
      <c r="A5096" s="19" t="s">
        <v>7056</v>
      </c>
      <c r="B5096" s="19" t="s">
        <v>7057</v>
      </c>
      <c r="C5096" s="19" t="s">
        <v>7216</v>
      </c>
      <c r="D5096" s="19" t="s">
        <v>7217</v>
      </c>
      <c r="E5096" s="20" t="s">
        <v>21</v>
      </c>
      <c r="F5096" s="19" t="s">
        <v>21</v>
      </c>
      <c r="G5096" s="180">
        <v>89473</v>
      </c>
      <c r="H5096" s="21" t="s">
        <v>7241</v>
      </c>
      <c r="I5096" s="19" t="s">
        <v>15719</v>
      </c>
      <c r="J5096" s="19" t="s">
        <v>23</v>
      </c>
      <c r="K5096" s="20" t="s">
        <v>15042</v>
      </c>
      <c r="L5096" s="19" t="s">
        <v>25</v>
      </c>
    </row>
    <row r="5097" spans="1:12" x14ac:dyDescent="0.25">
      <c r="A5097" s="19" t="s">
        <v>7056</v>
      </c>
      <c r="B5097" s="19" t="s">
        <v>7057</v>
      </c>
      <c r="C5097" s="19" t="s">
        <v>7216</v>
      </c>
      <c r="D5097" s="19" t="s">
        <v>7217</v>
      </c>
      <c r="E5097" s="20" t="s">
        <v>21</v>
      </c>
      <c r="F5097" s="19" t="s">
        <v>21</v>
      </c>
      <c r="G5097" s="180">
        <v>89474</v>
      </c>
      <c r="H5097" s="21" t="s">
        <v>7243</v>
      </c>
      <c r="I5097" s="19" t="s">
        <v>15719</v>
      </c>
      <c r="J5097" s="19" t="s">
        <v>23</v>
      </c>
      <c r="K5097" s="20" t="s">
        <v>15043</v>
      </c>
      <c r="L5097" s="19" t="s">
        <v>25</v>
      </c>
    </row>
    <row r="5098" spans="1:12" ht="27" x14ac:dyDescent="0.25">
      <c r="A5098" s="19" t="s">
        <v>7056</v>
      </c>
      <c r="B5098" s="19" t="s">
        <v>7057</v>
      </c>
      <c r="C5098" s="19" t="s">
        <v>7216</v>
      </c>
      <c r="D5098" s="19" t="s">
        <v>7217</v>
      </c>
      <c r="E5098" s="20" t="s">
        <v>21</v>
      </c>
      <c r="F5098" s="19" t="s">
        <v>21</v>
      </c>
      <c r="G5098" s="180">
        <v>89475</v>
      </c>
      <c r="H5098" s="21" t="s">
        <v>7245</v>
      </c>
      <c r="I5098" s="19" t="s">
        <v>15719</v>
      </c>
      <c r="J5098" s="19" t="s">
        <v>23</v>
      </c>
      <c r="K5098" s="20" t="s">
        <v>15044</v>
      </c>
      <c r="L5098" s="19" t="s">
        <v>25</v>
      </c>
    </row>
    <row r="5099" spans="1:12" x14ac:dyDescent="0.25">
      <c r="A5099" s="19" t="s">
        <v>7056</v>
      </c>
      <c r="B5099" s="19" t="s">
        <v>7057</v>
      </c>
      <c r="C5099" s="19" t="s">
        <v>7216</v>
      </c>
      <c r="D5099" s="19" t="s">
        <v>7217</v>
      </c>
      <c r="E5099" s="20" t="s">
        <v>21</v>
      </c>
      <c r="F5099" s="19" t="s">
        <v>21</v>
      </c>
      <c r="G5099" s="180">
        <v>89476</v>
      </c>
      <c r="H5099" s="21" t="s">
        <v>7247</v>
      </c>
      <c r="I5099" s="19" t="s">
        <v>15719</v>
      </c>
      <c r="J5099" s="19" t="s">
        <v>23</v>
      </c>
      <c r="K5099" s="20" t="s">
        <v>13728</v>
      </c>
      <c r="L5099" s="19" t="s">
        <v>25</v>
      </c>
    </row>
    <row r="5100" spans="1:12" ht="27" x14ac:dyDescent="0.25">
      <c r="A5100" s="19" t="s">
        <v>7056</v>
      </c>
      <c r="B5100" s="19" t="s">
        <v>7057</v>
      </c>
      <c r="C5100" s="19" t="s">
        <v>7216</v>
      </c>
      <c r="D5100" s="19" t="s">
        <v>7217</v>
      </c>
      <c r="E5100" s="20" t="s">
        <v>21</v>
      </c>
      <c r="F5100" s="19" t="s">
        <v>21</v>
      </c>
      <c r="G5100" s="180">
        <v>89477</v>
      </c>
      <c r="H5100" s="21" t="s">
        <v>7249</v>
      </c>
      <c r="I5100" s="19" t="s">
        <v>15719</v>
      </c>
      <c r="J5100" s="19" t="s">
        <v>23</v>
      </c>
      <c r="K5100" s="20" t="s">
        <v>12343</v>
      </c>
      <c r="L5100" s="19" t="s">
        <v>25</v>
      </c>
    </row>
    <row r="5101" spans="1:12" x14ac:dyDescent="0.25">
      <c r="A5101" s="19" t="s">
        <v>7056</v>
      </c>
      <c r="B5101" s="19" t="s">
        <v>7057</v>
      </c>
      <c r="C5101" s="19" t="s">
        <v>7216</v>
      </c>
      <c r="D5101" s="19" t="s">
        <v>7217</v>
      </c>
      <c r="E5101" s="20" t="s">
        <v>21</v>
      </c>
      <c r="F5101" s="19" t="s">
        <v>21</v>
      </c>
      <c r="G5101" s="180">
        <v>89478</v>
      </c>
      <c r="H5101" s="21" t="s">
        <v>7250</v>
      </c>
      <c r="I5101" s="19" t="s">
        <v>15719</v>
      </c>
      <c r="J5101" s="19" t="s">
        <v>23</v>
      </c>
      <c r="K5101" s="20" t="s">
        <v>15045</v>
      </c>
      <c r="L5101" s="19" t="s">
        <v>25</v>
      </c>
    </row>
    <row r="5102" spans="1:12" ht="27" x14ac:dyDescent="0.25">
      <c r="A5102" s="19" t="s">
        <v>7056</v>
      </c>
      <c r="B5102" s="19" t="s">
        <v>7057</v>
      </c>
      <c r="C5102" s="19" t="s">
        <v>7216</v>
      </c>
      <c r="D5102" s="19" t="s">
        <v>7217</v>
      </c>
      <c r="E5102" s="20" t="s">
        <v>21</v>
      </c>
      <c r="F5102" s="19" t="s">
        <v>21</v>
      </c>
      <c r="G5102" s="180">
        <v>89479</v>
      </c>
      <c r="H5102" s="21" t="s">
        <v>7251</v>
      </c>
      <c r="I5102" s="19" t="s">
        <v>15719</v>
      </c>
      <c r="J5102" s="19" t="s">
        <v>23</v>
      </c>
      <c r="K5102" s="20" t="s">
        <v>13694</v>
      </c>
      <c r="L5102" s="19" t="s">
        <v>25</v>
      </c>
    </row>
    <row r="5103" spans="1:12" x14ac:dyDescent="0.25">
      <c r="A5103" s="19" t="s">
        <v>7056</v>
      </c>
      <c r="B5103" s="19" t="s">
        <v>7057</v>
      </c>
      <c r="C5103" s="19" t="s">
        <v>7216</v>
      </c>
      <c r="D5103" s="19" t="s">
        <v>7217</v>
      </c>
      <c r="E5103" s="20" t="s">
        <v>21</v>
      </c>
      <c r="F5103" s="19" t="s">
        <v>21</v>
      </c>
      <c r="G5103" s="180">
        <v>89480</v>
      </c>
      <c r="H5103" s="21" t="s">
        <v>7252</v>
      </c>
      <c r="I5103" s="19" t="s">
        <v>15719</v>
      </c>
      <c r="J5103" s="19" t="s">
        <v>23</v>
      </c>
      <c r="K5103" s="20" t="s">
        <v>15046</v>
      </c>
      <c r="L5103" s="19" t="s">
        <v>25</v>
      </c>
    </row>
    <row r="5104" spans="1:12" ht="27" x14ac:dyDescent="0.25">
      <c r="A5104" s="19" t="s">
        <v>7056</v>
      </c>
      <c r="B5104" s="19" t="s">
        <v>7057</v>
      </c>
      <c r="C5104" s="19" t="s">
        <v>7216</v>
      </c>
      <c r="D5104" s="19" t="s">
        <v>7217</v>
      </c>
      <c r="E5104" s="20" t="s">
        <v>21</v>
      </c>
      <c r="F5104" s="19" t="s">
        <v>21</v>
      </c>
      <c r="G5104" s="180">
        <v>89483</v>
      </c>
      <c r="H5104" s="21" t="s">
        <v>7253</v>
      </c>
      <c r="I5104" s="19" t="s">
        <v>15719</v>
      </c>
      <c r="J5104" s="19" t="s">
        <v>23</v>
      </c>
      <c r="K5104" s="20" t="s">
        <v>15047</v>
      </c>
      <c r="L5104" s="19" t="s">
        <v>25</v>
      </c>
    </row>
    <row r="5105" spans="1:12" x14ac:dyDescent="0.25">
      <c r="A5105" s="19" t="s">
        <v>7056</v>
      </c>
      <c r="B5105" s="19" t="s">
        <v>7057</v>
      </c>
      <c r="C5105" s="19" t="s">
        <v>7216</v>
      </c>
      <c r="D5105" s="19" t="s">
        <v>7217</v>
      </c>
      <c r="E5105" s="20" t="s">
        <v>21</v>
      </c>
      <c r="F5105" s="19" t="s">
        <v>21</v>
      </c>
      <c r="G5105" s="180">
        <v>89484</v>
      </c>
      <c r="H5105" s="21" t="s">
        <v>7255</v>
      </c>
      <c r="I5105" s="19" t="s">
        <v>15719</v>
      </c>
      <c r="J5105" s="19" t="s">
        <v>23</v>
      </c>
      <c r="K5105" s="20" t="s">
        <v>15048</v>
      </c>
      <c r="L5105" s="19" t="s">
        <v>25</v>
      </c>
    </row>
    <row r="5106" spans="1:12" ht="27" x14ac:dyDescent="0.25">
      <c r="A5106" s="19" t="s">
        <v>7056</v>
      </c>
      <c r="B5106" s="19" t="s">
        <v>7057</v>
      </c>
      <c r="C5106" s="19" t="s">
        <v>7216</v>
      </c>
      <c r="D5106" s="19" t="s">
        <v>7217</v>
      </c>
      <c r="E5106" s="20" t="s">
        <v>21</v>
      </c>
      <c r="F5106" s="19" t="s">
        <v>21</v>
      </c>
      <c r="G5106" s="180">
        <v>89486</v>
      </c>
      <c r="H5106" s="21" t="s">
        <v>7256</v>
      </c>
      <c r="I5106" s="19" t="s">
        <v>15719</v>
      </c>
      <c r="J5106" s="19" t="s">
        <v>23</v>
      </c>
      <c r="K5106" s="20" t="s">
        <v>15049</v>
      </c>
      <c r="L5106" s="19" t="s">
        <v>25</v>
      </c>
    </row>
    <row r="5107" spans="1:12" x14ac:dyDescent="0.25">
      <c r="A5107" s="19" t="s">
        <v>7056</v>
      </c>
      <c r="B5107" s="19" t="s">
        <v>7057</v>
      </c>
      <c r="C5107" s="19" t="s">
        <v>7216</v>
      </c>
      <c r="D5107" s="19" t="s">
        <v>7217</v>
      </c>
      <c r="E5107" s="20" t="s">
        <v>21</v>
      </c>
      <c r="F5107" s="19" t="s">
        <v>21</v>
      </c>
      <c r="G5107" s="180">
        <v>89487</v>
      </c>
      <c r="H5107" s="21" t="s">
        <v>7257</v>
      </c>
      <c r="I5107" s="19" t="s">
        <v>15719</v>
      </c>
      <c r="J5107" s="19" t="s">
        <v>23</v>
      </c>
      <c r="K5107" s="20" t="s">
        <v>15050</v>
      </c>
      <c r="L5107" s="19" t="s">
        <v>25</v>
      </c>
    </row>
    <row r="5108" spans="1:12" ht="27" x14ac:dyDescent="0.25">
      <c r="A5108" s="19" t="s">
        <v>7056</v>
      </c>
      <c r="B5108" s="19" t="s">
        <v>7057</v>
      </c>
      <c r="C5108" s="19" t="s">
        <v>7216</v>
      </c>
      <c r="D5108" s="19" t="s">
        <v>7217</v>
      </c>
      <c r="E5108" s="20" t="s">
        <v>21</v>
      </c>
      <c r="F5108" s="19" t="s">
        <v>21</v>
      </c>
      <c r="G5108" s="180">
        <v>89488</v>
      </c>
      <c r="H5108" s="21" t="s">
        <v>7258</v>
      </c>
      <c r="I5108" s="19" t="s">
        <v>15719</v>
      </c>
      <c r="J5108" s="19" t="s">
        <v>23</v>
      </c>
      <c r="K5108" s="20" t="s">
        <v>15051</v>
      </c>
      <c r="L5108" s="19" t="s">
        <v>25</v>
      </c>
    </row>
    <row r="5109" spans="1:12" x14ac:dyDescent="0.25">
      <c r="A5109" s="19" t="s">
        <v>7056</v>
      </c>
      <c r="B5109" s="19" t="s">
        <v>7057</v>
      </c>
      <c r="C5109" s="19" t="s">
        <v>7216</v>
      </c>
      <c r="D5109" s="19" t="s">
        <v>7217</v>
      </c>
      <c r="E5109" s="20" t="s">
        <v>21</v>
      </c>
      <c r="F5109" s="19" t="s">
        <v>21</v>
      </c>
      <c r="G5109" s="180">
        <v>91815</v>
      </c>
      <c r="H5109" s="21" t="s">
        <v>7259</v>
      </c>
      <c r="I5109" s="19" t="s">
        <v>15719</v>
      </c>
      <c r="J5109" s="19" t="s">
        <v>23</v>
      </c>
      <c r="K5109" s="20" t="s">
        <v>15052</v>
      </c>
      <c r="L5109" s="19" t="s">
        <v>25</v>
      </c>
    </row>
    <row r="5110" spans="1:12" ht="27" x14ac:dyDescent="0.25">
      <c r="A5110" s="19" t="s">
        <v>7056</v>
      </c>
      <c r="B5110" s="19" t="s">
        <v>7057</v>
      </c>
      <c r="C5110" s="19" t="s">
        <v>7216</v>
      </c>
      <c r="D5110" s="19" t="s">
        <v>7217</v>
      </c>
      <c r="E5110" s="20" t="s">
        <v>21</v>
      </c>
      <c r="F5110" s="19" t="s">
        <v>21</v>
      </c>
      <c r="G5110" s="180">
        <v>91816</v>
      </c>
      <c r="H5110" s="21" t="s">
        <v>7260</v>
      </c>
      <c r="I5110" s="19" t="s">
        <v>15719</v>
      </c>
      <c r="J5110" s="19" t="s">
        <v>23</v>
      </c>
      <c r="K5110" s="20" t="s">
        <v>15053</v>
      </c>
      <c r="L5110" s="19" t="s">
        <v>25</v>
      </c>
    </row>
    <row r="5111" spans="1:12" x14ac:dyDescent="0.25">
      <c r="A5111" s="19" t="s">
        <v>7056</v>
      </c>
      <c r="B5111" s="19" t="s">
        <v>7057</v>
      </c>
      <c r="C5111" s="19" t="s">
        <v>7216</v>
      </c>
      <c r="D5111" s="19" t="s">
        <v>7217</v>
      </c>
      <c r="E5111" s="20" t="s">
        <v>21</v>
      </c>
      <c r="F5111" s="19" t="s">
        <v>21</v>
      </c>
      <c r="G5111" s="180">
        <v>101161</v>
      </c>
      <c r="H5111" s="21" t="s">
        <v>7262</v>
      </c>
      <c r="I5111" s="19" t="s">
        <v>15719</v>
      </c>
      <c r="J5111" s="19" t="s">
        <v>23</v>
      </c>
      <c r="K5111" s="20" t="s">
        <v>15054</v>
      </c>
      <c r="L5111" s="19" t="s">
        <v>25</v>
      </c>
    </row>
    <row r="5112" spans="1:12" x14ac:dyDescent="0.25">
      <c r="A5112" s="19" t="s">
        <v>7056</v>
      </c>
      <c r="B5112" s="19" t="s">
        <v>7057</v>
      </c>
      <c r="C5112" s="19" t="s">
        <v>7263</v>
      </c>
      <c r="D5112" s="19" t="s">
        <v>7264</v>
      </c>
      <c r="E5112" s="20" t="s">
        <v>21</v>
      </c>
      <c r="F5112" s="19" t="s">
        <v>21</v>
      </c>
      <c r="G5112" s="180">
        <v>101163</v>
      </c>
      <c r="H5112" s="21" t="s">
        <v>7265</v>
      </c>
      <c r="I5112" s="19" t="s">
        <v>15719</v>
      </c>
      <c r="J5112" s="19" t="s">
        <v>23</v>
      </c>
      <c r="K5112" s="20" t="s">
        <v>15055</v>
      </c>
      <c r="L5112" s="19" t="s">
        <v>25</v>
      </c>
    </row>
    <row r="5113" spans="1:12" x14ac:dyDescent="0.25">
      <c r="A5113" s="19" t="s">
        <v>7056</v>
      </c>
      <c r="B5113" s="19" t="s">
        <v>7057</v>
      </c>
      <c r="C5113" s="19" t="s">
        <v>7263</v>
      </c>
      <c r="D5113" s="19" t="s">
        <v>7264</v>
      </c>
      <c r="E5113" s="20" t="s">
        <v>21</v>
      </c>
      <c r="F5113" s="19" t="s">
        <v>21</v>
      </c>
      <c r="G5113" s="180">
        <v>101164</v>
      </c>
      <c r="H5113" s="21" t="s">
        <v>7266</v>
      </c>
      <c r="I5113" s="19" t="s">
        <v>15719</v>
      </c>
      <c r="J5113" s="19" t="s">
        <v>23</v>
      </c>
      <c r="K5113" s="20" t="s">
        <v>15056</v>
      </c>
      <c r="L5113" s="19" t="s">
        <v>25</v>
      </c>
    </row>
    <row r="5114" spans="1:12" x14ac:dyDescent="0.25">
      <c r="A5114" s="19" t="s">
        <v>7056</v>
      </c>
      <c r="B5114" s="19" t="s">
        <v>7057</v>
      </c>
      <c r="C5114" s="19" t="s">
        <v>7267</v>
      </c>
      <c r="D5114" s="19" t="s">
        <v>7268</v>
      </c>
      <c r="E5114" s="20" t="s">
        <v>21</v>
      </c>
      <c r="F5114" s="19" t="s">
        <v>21</v>
      </c>
      <c r="G5114" s="180">
        <v>72178</v>
      </c>
      <c r="H5114" s="21" t="s">
        <v>7269</v>
      </c>
      <c r="I5114" s="19" t="s">
        <v>15719</v>
      </c>
      <c r="J5114" s="19" t="s">
        <v>23</v>
      </c>
      <c r="K5114" s="20" t="s">
        <v>8395</v>
      </c>
      <c r="L5114" s="19" t="s">
        <v>25</v>
      </c>
    </row>
    <row r="5115" spans="1:12" x14ac:dyDescent="0.25">
      <c r="A5115" s="19" t="s">
        <v>7056</v>
      </c>
      <c r="B5115" s="19" t="s">
        <v>7057</v>
      </c>
      <c r="C5115" s="19" t="s">
        <v>7267</v>
      </c>
      <c r="D5115" s="19" t="s">
        <v>7268</v>
      </c>
      <c r="E5115" s="20" t="s">
        <v>21</v>
      </c>
      <c r="F5115" s="19" t="s">
        <v>21</v>
      </c>
      <c r="G5115" s="180">
        <v>72179</v>
      </c>
      <c r="H5115" s="21" t="s">
        <v>7270</v>
      </c>
      <c r="I5115" s="19" t="s">
        <v>15719</v>
      </c>
      <c r="J5115" s="19" t="s">
        <v>444</v>
      </c>
      <c r="K5115" s="20" t="s">
        <v>15057</v>
      </c>
      <c r="L5115" s="19" t="s">
        <v>25</v>
      </c>
    </row>
    <row r="5116" spans="1:12" x14ac:dyDescent="0.25">
      <c r="A5116" s="19" t="s">
        <v>7056</v>
      </c>
      <c r="B5116" s="19" t="s">
        <v>7057</v>
      </c>
      <c r="C5116" s="19" t="s">
        <v>7267</v>
      </c>
      <c r="D5116" s="19" t="s">
        <v>7268</v>
      </c>
      <c r="E5116" s="20" t="s">
        <v>21</v>
      </c>
      <c r="F5116" s="19" t="s">
        <v>21</v>
      </c>
      <c r="G5116" s="180">
        <v>72180</v>
      </c>
      <c r="H5116" s="21" t="s">
        <v>7272</v>
      </c>
      <c r="I5116" s="19" t="s">
        <v>15719</v>
      </c>
      <c r="J5116" s="19" t="s">
        <v>23</v>
      </c>
      <c r="K5116" s="20" t="s">
        <v>12297</v>
      </c>
      <c r="L5116" s="19" t="s">
        <v>25</v>
      </c>
    </row>
    <row r="5117" spans="1:12" x14ac:dyDescent="0.25">
      <c r="A5117" s="19" t="s">
        <v>7056</v>
      </c>
      <c r="B5117" s="19" t="s">
        <v>7057</v>
      </c>
      <c r="C5117" s="19" t="s">
        <v>7267</v>
      </c>
      <c r="D5117" s="19" t="s">
        <v>7268</v>
      </c>
      <c r="E5117" s="20" t="s">
        <v>21</v>
      </c>
      <c r="F5117" s="19" t="s">
        <v>21</v>
      </c>
      <c r="G5117" s="180">
        <v>72181</v>
      </c>
      <c r="H5117" s="21" t="s">
        <v>7273</v>
      </c>
      <c r="I5117" s="19" t="s">
        <v>15719</v>
      </c>
      <c r="J5117" s="19" t="s">
        <v>23</v>
      </c>
      <c r="K5117" s="20" t="s">
        <v>960</v>
      </c>
      <c r="L5117" s="19" t="s">
        <v>25</v>
      </c>
    </row>
    <row r="5118" spans="1:12" x14ac:dyDescent="0.25">
      <c r="A5118" s="19" t="s">
        <v>7056</v>
      </c>
      <c r="B5118" s="19" t="s">
        <v>7057</v>
      </c>
      <c r="C5118" s="19" t="s">
        <v>7267</v>
      </c>
      <c r="D5118" s="19" t="s">
        <v>7268</v>
      </c>
      <c r="E5118" s="20">
        <v>73774</v>
      </c>
      <c r="F5118" s="19" t="s">
        <v>7274</v>
      </c>
      <c r="G5118" s="19" t="s">
        <v>7275</v>
      </c>
      <c r="H5118" s="21" t="s">
        <v>7276</v>
      </c>
      <c r="I5118" s="19" t="s">
        <v>15719</v>
      </c>
      <c r="J5118" s="19" t="s">
        <v>23</v>
      </c>
      <c r="K5118" s="20" t="s">
        <v>15058</v>
      </c>
      <c r="L5118" s="19" t="s">
        <v>25</v>
      </c>
    </row>
    <row r="5119" spans="1:12" x14ac:dyDescent="0.25">
      <c r="A5119" s="19" t="s">
        <v>7056</v>
      </c>
      <c r="B5119" s="19" t="s">
        <v>7057</v>
      </c>
      <c r="C5119" s="19" t="s">
        <v>7267</v>
      </c>
      <c r="D5119" s="19" t="s">
        <v>7268</v>
      </c>
      <c r="E5119" s="20">
        <v>73909</v>
      </c>
      <c r="F5119" s="19" t="s">
        <v>7277</v>
      </c>
      <c r="G5119" s="19" t="s">
        <v>7278</v>
      </c>
      <c r="H5119" s="21" t="s">
        <v>7279</v>
      </c>
      <c r="I5119" s="19" t="s">
        <v>15719</v>
      </c>
      <c r="J5119" s="19" t="s">
        <v>23</v>
      </c>
      <c r="K5119" s="20" t="s">
        <v>15059</v>
      </c>
      <c r="L5119" s="19" t="s">
        <v>25</v>
      </c>
    </row>
    <row r="5120" spans="1:12" x14ac:dyDescent="0.25">
      <c r="A5120" s="19" t="s">
        <v>7056</v>
      </c>
      <c r="B5120" s="19" t="s">
        <v>7057</v>
      </c>
      <c r="C5120" s="19" t="s">
        <v>7267</v>
      </c>
      <c r="D5120" s="19" t="s">
        <v>7268</v>
      </c>
      <c r="E5120" s="20">
        <v>74229</v>
      </c>
      <c r="F5120" s="19" t="s">
        <v>7280</v>
      </c>
      <c r="G5120" s="19" t="s">
        <v>7281</v>
      </c>
      <c r="H5120" s="21" t="s">
        <v>7282</v>
      </c>
      <c r="I5120" s="19" t="s">
        <v>15719</v>
      </c>
      <c r="J5120" s="19" t="s">
        <v>23</v>
      </c>
      <c r="K5120" s="20" t="s">
        <v>15060</v>
      </c>
      <c r="L5120" s="19" t="s">
        <v>25</v>
      </c>
    </row>
    <row r="5121" spans="1:12" x14ac:dyDescent="0.25">
      <c r="A5121" s="19" t="s">
        <v>7056</v>
      </c>
      <c r="B5121" s="19" t="s">
        <v>7057</v>
      </c>
      <c r="C5121" s="19" t="s">
        <v>7267</v>
      </c>
      <c r="D5121" s="19" t="s">
        <v>7268</v>
      </c>
      <c r="E5121" s="20" t="s">
        <v>21</v>
      </c>
      <c r="F5121" s="19" t="s">
        <v>21</v>
      </c>
      <c r="G5121" s="180">
        <v>79627</v>
      </c>
      <c r="H5121" s="21" t="s">
        <v>7283</v>
      </c>
      <c r="I5121" s="19" t="s">
        <v>15719</v>
      </c>
      <c r="J5121" s="19" t="s">
        <v>23</v>
      </c>
      <c r="K5121" s="20" t="s">
        <v>15061</v>
      </c>
      <c r="L5121" s="19" t="s">
        <v>25</v>
      </c>
    </row>
    <row r="5122" spans="1:12" x14ac:dyDescent="0.25">
      <c r="A5122" s="19" t="s">
        <v>7056</v>
      </c>
      <c r="B5122" s="19" t="s">
        <v>7057</v>
      </c>
      <c r="C5122" s="19" t="s">
        <v>7267</v>
      </c>
      <c r="D5122" s="19" t="s">
        <v>7268</v>
      </c>
      <c r="E5122" s="20" t="s">
        <v>21</v>
      </c>
      <c r="F5122" s="19" t="s">
        <v>21</v>
      </c>
      <c r="G5122" s="180">
        <v>96358</v>
      </c>
      <c r="H5122" s="21" t="s">
        <v>7284</v>
      </c>
      <c r="I5122" s="19" t="s">
        <v>15719</v>
      </c>
      <c r="J5122" s="19" t="s">
        <v>9283</v>
      </c>
      <c r="K5122" s="20" t="s">
        <v>15062</v>
      </c>
      <c r="L5122" s="19" t="s">
        <v>25</v>
      </c>
    </row>
    <row r="5123" spans="1:12" x14ac:dyDescent="0.25">
      <c r="A5123" s="19" t="s">
        <v>7056</v>
      </c>
      <c r="B5123" s="19" t="s">
        <v>7057</v>
      </c>
      <c r="C5123" s="19" t="s">
        <v>7267</v>
      </c>
      <c r="D5123" s="19" t="s">
        <v>7268</v>
      </c>
      <c r="E5123" s="20" t="s">
        <v>21</v>
      </c>
      <c r="F5123" s="19" t="s">
        <v>21</v>
      </c>
      <c r="G5123" s="180">
        <v>96359</v>
      </c>
      <c r="H5123" s="21" t="s">
        <v>7286</v>
      </c>
      <c r="I5123" s="19" t="s">
        <v>15719</v>
      </c>
      <c r="J5123" s="19" t="s">
        <v>9283</v>
      </c>
      <c r="K5123" s="20" t="s">
        <v>546</v>
      </c>
      <c r="L5123" s="19" t="s">
        <v>25</v>
      </c>
    </row>
    <row r="5124" spans="1:12" x14ac:dyDescent="0.25">
      <c r="A5124" s="19" t="s">
        <v>7056</v>
      </c>
      <c r="B5124" s="19" t="s">
        <v>7057</v>
      </c>
      <c r="C5124" s="19" t="s">
        <v>7267</v>
      </c>
      <c r="D5124" s="19" t="s">
        <v>7268</v>
      </c>
      <c r="E5124" s="20" t="s">
        <v>21</v>
      </c>
      <c r="F5124" s="19" t="s">
        <v>21</v>
      </c>
      <c r="G5124" s="180">
        <v>96360</v>
      </c>
      <c r="H5124" s="21" t="s">
        <v>7287</v>
      </c>
      <c r="I5124" s="19" t="s">
        <v>15719</v>
      </c>
      <c r="J5124" s="19" t="s">
        <v>9283</v>
      </c>
      <c r="K5124" s="20" t="s">
        <v>15063</v>
      </c>
      <c r="L5124" s="19" t="s">
        <v>25</v>
      </c>
    </row>
    <row r="5125" spans="1:12" x14ac:dyDescent="0.25">
      <c r="A5125" s="19" t="s">
        <v>7056</v>
      </c>
      <c r="B5125" s="19" t="s">
        <v>7057</v>
      </c>
      <c r="C5125" s="19" t="s">
        <v>7267</v>
      </c>
      <c r="D5125" s="19" t="s">
        <v>7268</v>
      </c>
      <c r="E5125" s="20" t="s">
        <v>21</v>
      </c>
      <c r="F5125" s="19" t="s">
        <v>21</v>
      </c>
      <c r="G5125" s="180">
        <v>96361</v>
      </c>
      <c r="H5125" s="21" t="s">
        <v>7289</v>
      </c>
      <c r="I5125" s="19" t="s">
        <v>15719</v>
      </c>
      <c r="J5125" s="19" t="s">
        <v>9283</v>
      </c>
      <c r="K5125" s="20" t="s">
        <v>12970</v>
      </c>
      <c r="L5125" s="19" t="s">
        <v>25</v>
      </c>
    </row>
    <row r="5126" spans="1:12" x14ac:dyDescent="0.25">
      <c r="A5126" s="19" t="s">
        <v>7056</v>
      </c>
      <c r="B5126" s="19" t="s">
        <v>7057</v>
      </c>
      <c r="C5126" s="19" t="s">
        <v>7267</v>
      </c>
      <c r="D5126" s="19" t="s">
        <v>7268</v>
      </c>
      <c r="E5126" s="20" t="s">
        <v>21</v>
      </c>
      <c r="F5126" s="19" t="s">
        <v>21</v>
      </c>
      <c r="G5126" s="180">
        <v>96362</v>
      </c>
      <c r="H5126" s="21" t="s">
        <v>7290</v>
      </c>
      <c r="I5126" s="19" t="s">
        <v>15719</v>
      </c>
      <c r="J5126" s="19" t="s">
        <v>9283</v>
      </c>
      <c r="K5126" s="20" t="s">
        <v>15064</v>
      </c>
      <c r="L5126" s="19" t="s">
        <v>25</v>
      </c>
    </row>
    <row r="5127" spans="1:12" x14ac:dyDescent="0.25">
      <c r="A5127" s="19" t="s">
        <v>7056</v>
      </c>
      <c r="B5127" s="19" t="s">
        <v>7057</v>
      </c>
      <c r="C5127" s="19" t="s">
        <v>7267</v>
      </c>
      <c r="D5127" s="19" t="s">
        <v>7268</v>
      </c>
      <c r="E5127" s="20" t="s">
        <v>21</v>
      </c>
      <c r="F5127" s="19" t="s">
        <v>21</v>
      </c>
      <c r="G5127" s="180">
        <v>96363</v>
      </c>
      <c r="H5127" s="21" t="s">
        <v>7291</v>
      </c>
      <c r="I5127" s="19" t="s">
        <v>15719</v>
      </c>
      <c r="J5127" s="19" t="s">
        <v>9283</v>
      </c>
      <c r="K5127" s="20" t="s">
        <v>15065</v>
      </c>
      <c r="L5127" s="19" t="s">
        <v>25</v>
      </c>
    </row>
    <row r="5128" spans="1:12" x14ac:dyDescent="0.25">
      <c r="A5128" s="19" t="s">
        <v>7056</v>
      </c>
      <c r="B5128" s="19" t="s">
        <v>7057</v>
      </c>
      <c r="C5128" s="19" t="s">
        <v>7267</v>
      </c>
      <c r="D5128" s="19" t="s">
        <v>7268</v>
      </c>
      <c r="E5128" s="20" t="s">
        <v>21</v>
      </c>
      <c r="F5128" s="19" t="s">
        <v>21</v>
      </c>
      <c r="G5128" s="180">
        <v>96364</v>
      </c>
      <c r="H5128" s="21" t="s">
        <v>7292</v>
      </c>
      <c r="I5128" s="19" t="s">
        <v>15719</v>
      </c>
      <c r="J5128" s="19" t="s">
        <v>9283</v>
      </c>
      <c r="K5128" s="20" t="s">
        <v>15066</v>
      </c>
      <c r="L5128" s="19" t="s">
        <v>25</v>
      </c>
    </row>
    <row r="5129" spans="1:12" x14ac:dyDescent="0.25">
      <c r="A5129" s="19" t="s">
        <v>7056</v>
      </c>
      <c r="B5129" s="19" t="s">
        <v>7057</v>
      </c>
      <c r="C5129" s="19" t="s">
        <v>7267</v>
      </c>
      <c r="D5129" s="19" t="s">
        <v>7268</v>
      </c>
      <c r="E5129" s="20" t="s">
        <v>21</v>
      </c>
      <c r="F5129" s="19" t="s">
        <v>21</v>
      </c>
      <c r="G5129" s="180">
        <v>96365</v>
      </c>
      <c r="H5129" s="21" t="s">
        <v>7293</v>
      </c>
      <c r="I5129" s="19" t="s">
        <v>15719</v>
      </c>
      <c r="J5129" s="19" t="s">
        <v>9283</v>
      </c>
      <c r="K5129" s="20" t="s">
        <v>15067</v>
      </c>
      <c r="L5129" s="19" t="s">
        <v>25</v>
      </c>
    </row>
    <row r="5130" spans="1:12" x14ac:dyDescent="0.25">
      <c r="A5130" s="19" t="s">
        <v>7056</v>
      </c>
      <c r="B5130" s="19" t="s">
        <v>7057</v>
      </c>
      <c r="C5130" s="19" t="s">
        <v>7267</v>
      </c>
      <c r="D5130" s="19" t="s">
        <v>7268</v>
      </c>
      <c r="E5130" s="20" t="s">
        <v>21</v>
      </c>
      <c r="F5130" s="19" t="s">
        <v>21</v>
      </c>
      <c r="G5130" s="180">
        <v>96366</v>
      </c>
      <c r="H5130" s="21" t="s">
        <v>7294</v>
      </c>
      <c r="I5130" s="19" t="s">
        <v>15719</v>
      </c>
      <c r="J5130" s="19" t="s">
        <v>9283</v>
      </c>
      <c r="K5130" s="20" t="s">
        <v>11156</v>
      </c>
      <c r="L5130" s="19" t="s">
        <v>25</v>
      </c>
    </row>
    <row r="5131" spans="1:12" x14ac:dyDescent="0.25">
      <c r="A5131" s="19" t="s">
        <v>7056</v>
      </c>
      <c r="B5131" s="19" t="s">
        <v>7057</v>
      </c>
      <c r="C5131" s="19" t="s">
        <v>7267</v>
      </c>
      <c r="D5131" s="19" t="s">
        <v>7268</v>
      </c>
      <c r="E5131" s="20" t="s">
        <v>21</v>
      </c>
      <c r="F5131" s="19" t="s">
        <v>21</v>
      </c>
      <c r="G5131" s="180">
        <v>96367</v>
      </c>
      <c r="H5131" s="21" t="s">
        <v>7295</v>
      </c>
      <c r="I5131" s="19" t="s">
        <v>15719</v>
      </c>
      <c r="J5131" s="19" t="s">
        <v>9283</v>
      </c>
      <c r="K5131" s="20" t="s">
        <v>15068</v>
      </c>
      <c r="L5131" s="19" t="s">
        <v>25</v>
      </c>
    </row>
    <row r="5132" spans="1:12" x14ac:dyDescent="0.25">
      <c r="A5132" s="19" t="s">
        <v>7056</v>
      </c>
      <c r="B5132" s="19" t="s">
        <v>7057</v>
      </c>
      <c r="C5132" s="19" t="s">
        <v>7267</v>
      </c>
      <c r="D5132" s="19" t="s">
        <v>7268</v>
      </c>
      <c r="E5132" s="20" t="s">
        <v>21</v>
      </c>
      <c r="F5132" s="19" t="s">
        <v>21</v>
      </c>
      <c r="G5132" s="180">
        <v>96368</v>
      </c>
      <c r="H5132" s="21" t="s">
        <v>7296</v>
      </c>
      <c r="I5132" s="19" t="s">
        <v>15719</v>
      </c>
      <c r="J5132" s="19" t="s">
        <v>9283</v>
      </c>
      <c r="K5132" s="20" t="s">
        <v>14236</v>
      </c>
      <c r="L5132" s="19" t="s">
        <v>25</v>
      </c>
    </row>
    <row r="5133" spans="1:12" x14ac:dyDescent="0.25">
      <c r="A5133" s="19" t="s">
        <v>7056</v>
      </c>
      <c r="B5133" s="19" t="s">
        <v>7057</v>
      </c>
      <c r="C5133" s="19" t="s">
        <v>7267</v>
      </c>
      <c r="D5133" s="19" t="s">
        <v>7268</v>
      </c>
      <c r="E5133" s="20" t="s">
        <v>21</v>
      </c>
      <c r="F5133" s="19" t="s">
        <v>21</v>
      </c>
      <c r="G5133" s="180">
        <v>96369</v>
      </c>
      <c r="H5133" s="21" t="s">
        <v>7297</v>
      </c>
      <c r="I5133" s="19" t="s">
        <v>15719</v>
      </c>
      <c r="J5133" s="19" t="s">
        <v>9283</v>
      </c>
      <c r="K5133" s="20" t="s">
        <v>12121</v>
      </c>
      <c r="L5133" s="19" t="s">
        <v>25</v>
      </c>
    </row>
    <row r="5134" spans="1:12" x14ac:dyDescent="0.25">
      <c r="A5134" s="19" t="s">
        <v>7056</v>
      </c>
      <c r="B5134" s="19" t="s">
        <v>7057</v>
      </c>
      <c r="C5134" s="19" t="s">
        <v>7267</v>
      </c>
      <c r="D5134" s="19" t="s">
        <v>7268</v>
      </c>
      <c r="E5134" s="20" t="s">
        <v>21</v>
      </c>
      <c r="F5134" s="19" t="s">
        <v>21</v>
      </c>
      <c r="G5134" s="180">
        <v>96370</v>
      </c>
      <c r="H5134" s="21" t="s">
        <v>7299</v>
      </c>
      <c r="I5134" s="19" t="s">
        <v>15719</v>
      </c>
      <c r="J5134" s="19" t="s">
        <v>9283</v>
      </c>
      <c r="K5134" s="20" t="s">
        <v>9596</v>
      </c>
      <c r="L5134" s="19" t="s">
        <v>25</v>
      </c>
    </row>
    <row r="5135" spans="1:12" x14ac:dyDescent="0.25">
      <c r="A5135" s="19" t="s">
        <v>7056</v>
      </c>
      <c r="B5135" s="19" t="s">
        <v>7057</v>
      </c>
      <c r="C5135" s="19" t="s">
        <v>7267</v>
      </c>
      <c r="D5135" s="19" t="s">
        <v>7268</v>
      </c>
      <c r="E5135" s="20" t="s">
        <v>21</v>
      </c>
      <c r="F5135" s="19" t="s">
        <v>21</v>
      </c>
      <c r="G5135" s="180">
        <v>96371</v>
      </c>
      <c r="H5135" s="21" t="s">
        <v>7300</v>
      </c>
      <c r="I5135" s="19" t="s">
        <v>15719</v>
      </c>
      <c r="J5135" s="19" t="s">
        <v>9283</v>
      </c>
      <c r="K5135" s="20" t="s">
        <v>15069</v>
      </c>
      <c r="L5135" s="19" t="s">
        <v>25</v>
      </c>
    </row>
    <row r="5136" spans="1:12" x14ac:dyDescent="0.25">
      <c r="A5136" s="19" t="s">
        <v>7056</v>
      </c>
      <c r="B5136" s="19" t="s">
        <v>7057</v>
      </c>
      <c r="C5136" s="19" t="s">
        <v>7267</v>
      </c>
      <c r="D5136" s="19" t="s">
        <v>7268</v>
      </c>
      <c r="E5136" s="20" t="s">
        <v>21</v>
      </c>
      <c r="F5136" s="19" t="s">
        <v>21</v>
      </c>
      <c r="G5136" s="180">
        <v>96372</v>
      </c>
      <c r="H5136" s="21" t="s">
        <v>7301</v>
      </c>
      <c r="I5136" s="19" t="s">
        <v>15719</v>
      </c>
      <c r="J5136" s="19" t="s">
        <v>23</v>
      </c>
      <c r="K5136" s="20" t="s">
        <v>5563</v>
      </c>
      <c r="L5136" s="19" t="s">
        <v>25</v>
      </c>
    </row>
    <row r="5137" spans="1:12" x14ac:dyDescent="0.25">
      <c r="A5137" s="19" t="s">
        <v>7056</v>
      </c>
      <c r="B5137" s="19" t="s">
        <v>7057</v>
      </c>
      <c r="C5137" s="19" t="s">
        <v>7267</v>
      </c>
      <c r="D5137" s="19" t="s">
        <v>7268</v>
      </c>
      <c r="E5137" s="20" t="s">
        <v>21</v>
      </c>
      <c r="F5137" s="19" t="s">
        <v>21</v>
      </c>
      <c r="G5137" s="180">
        <v>96373</v>
      </c>
      <c r="H5137" s="21" t="s">
        <v>7302</v>
      </c>
      <c r="I5137" s="19" t="s">
        <v>15747</v>
      </c>
      <c r="J5137" s="19" t="s">
        <v>9283</v>
      </c>
      <c r="K5137" s="20" t="s">
        <v>8715</v>
      </c>
      <c r="L5137" s="19" t="s">
        <v>25</v>
      </c>
    </row>
    <row r="5138" spans="1:12" x14ac:dyDescent="0.25">
      <c r="A5138" s="19" t="s">
        <v>7056</v>
      </c>
      <c r="B5138" s="19" t="s">
        <v>7057</v>
      </c>
      <c r="C5138" s="19" t="s">
        <v>7267</v>
      </c>
      <c r="D5138" s="19" t="s">
        <v>7268</v>
      </c>
      <c r="E5138" s="20" t="s">
        <v>21</v>
      </c>
      <c r="F5138" s="19" t="s">
        <v>21</v>
      </c>
      <c r="G5138" s="180">
        <v>96374</v>
      </c>
      <c r="H5138" s="21" t="s">
        <v>7303</v>
      </c>
      <c r="I5138" s="19" t="s">
        <v>15747</v>
      </c>
      <c r="J5138" s="19" t="s">
        <v>9283</v>
      </c>
      <c r="K5138" s="20" t="s">
        <v>14072</v>
      </c>
      <c r="L5138" s="19" t="s">
        <v>25</v>
      </c>
    </row>
    <row r="5139" spans="1:12" x14ac:dyDescent="0.25">
      <c r="A5139" s="19" t="s">
        <v>7056</v>
      </c>
      <c r="B5139" s="19" t="s">
        <v>7057</v>
      </c>
      <c r="C5139" s="19" t="s">
        <v>7304</v>
      </c>
      <c r="D5139" s="19" t="s">
        <v>7305</v>
      </c>
      <c r="E5139" s="20" t="s">
        <v>21</v>
      </c>
      <c r="F5139" s="19" t="s">
        <v>21</v>
      </c>
      <c r="G5139" s="180">
        <v>101154</v>
      </c>
      <c r="H5139" s="21" t="s">
        <v>7306</v>
      </c>
      <c r="I5139" s="19" t="s">
        <v>15719</v>
      </c>
      <c r="J5139" s="19" t="s">
        <v>9283</v>
      </c>
      <c r="K5139" s="20" t="s">
        <v>15070</v>
      </c>
      <c r="L5139" s="19" t="s">
        <v>25</v>
      </c>
    </row>
    <row r="5140" spans="1:12" x14ac:dyDescent="0.25">
      <c r="A5140" s="19" t="s">
        <v>7056</v>
      </c>
      <c r="B5140" s="19" t="s">
        <v>7057</v>
      </c>
      <c r="C5140" s="19" t="s">
        <v>7304</v>
      </c>
      <c r="D5140" s="19" t="s">
        <v>7305</v>
      </c>
      <c r="E5140" s="20" t="s">
        <v>21</v>
      </c>
      <c r="F5140" s="19" t="s">
        <v>21</v>
      </c>
      <c r="G5140" s="180">
        <v>101155</v>
      </c>
      <c r="H5140" s="21" t="s">
        <v>7307</v>
      </c>
      <c r="I5140" s="19" t="s">
        <v>15719</v>
      </c>
      <c r="J5140" s="19" t="s">
        <v>9283</v>
      </c>
      <c r="K5140" s="20" t="s">
        <v>15071</v>
      </c>
      <c r="L5140" s="19" t="s">
        <v>25</v>
      </c>
    </row>
    <row r="5141" spans="1:12" x14ac:dyDescent="0.25">
      <c r="A5141" s="19" t="s">
        <v>7056</v>
      </c>
      <c r="B5141" s="19" t="s">
        <v>7057</v>
      </c>
      <c r="C5141" s="19" t="s">
        <v>7304</v>
      </c>
      <c r="D5141" s="19" t="s">
        <v>7305</v>
      </c>
      <c r="E5141" s="20" t="s">
        <v>21</v>
      </c>
      <c r="F5141" s="19" t="s">
        <v>21</v>
      </c>
      <c r="G5141" s="180">
        <v>101156</v>
      </c>
      <c r="H5141" s="21" t="s">
        <v>7308</v>
      </c>
      <c r="I5141" s="19" t="s">
        <v>15719</v>
      </c>
      <c r="J5141" s="19" t="s">
        <v>9283</v>
      </c>
      <c r="K5141" s="20" t="s">
        <v>15072</v>
      </c>
      <c r="L5141" s="19" t="s">
        <v>25</v>
      </c>
    </row>
    <row r="5142" spans="1:12" x14ac:dyDescent="0.25">
      <c r="A5142" s="19" t="s">
        <v>7309</v>
      </c>
      <c r="B5142" s="19" t="s">
        <v>7310</v>
      </c>
      <c r="C5142" s="19" t="s">
        <v>7311</v>
      </c>
      <c r="D5142" s="19" t="s">
        <v>7312</v>
      </c>
      <c r="E5142" s="20">
        <v>73790</v>
      </c>
      <c r="F5142" s="19" t="s">
        <v>7313</v>
      </c>
      <c r="G5142" s="19" t="s">
        <v>7314</v>
      </c>
      <c r="H5142" s="21" t="s">
        <v>7315</v>
      </c>
      <c r="I5142" s="19" t="s">
        <v>15719</v>
      </c>
      <c r="J5142" s="19" t="s">
        <v>23</v>
      </c>
      <c r="K5142" s="20" t="s">
        <v>10777</v>
      </c>
      <c r="L5142" s="19" t="s">
        <v>25</v>
      </c>
    </row>
    <row r="5143" spans="1:12" x14ac:dyDescent="0.25">
      <c r="A5143" s="19" t="s">
        <v>7309</v>
      </c>
      <c r="B5143" s="19" t="s">
        <v>7310</v>
      </c>
      <c r="C5143" s="19" t="s">
        <v>7311</v>
      </c>
      <c r="D5143" s="19" t="s">
        <v>7312</v>
      </c>
      <c r="E5143" s="20">
        <v>73790</v>
      </c>
      <c r="F5143" s="19" t="s">
        <v>7313</v>
      </c>
      <c r="G5143" s="19" t="s">
        <v>7316</v>
      </c>
      <c r="H5143" s="21" t="s">
        <v>7317</v>
      </c>
      <c r="I5143" s="19" t="s">
        <v>15719</v>
      </c>
      <c r="J5143" s="19" t="s">
        <v>23</v>
      </c>
      <c r="K5143" s="20" t="s">
        <v>6104</v>
      </c>
      <c r="L5143" s="19" t="s">
        <v>25</v>
      </c>
    </row>
    <row r="5144" spans="1:12" x14ac:dyDescent="0.25">
      <c r="A5144" s="19" t="s">
        <v>7309</v>
      </c>
      <c r="B5144" s="19" t="s">
        <v>7310</v>
      </c>
      <c r="C5144" s="19" t="s">
        <v>7311</v>
      </c>
      <c r="D5144" s="19" t="s">
        <v>7312</v>
      </c>
      <c r="E5144" s="20" t="s">
        <v>21</v>
      </c>
      <c r="F5144" s="19" t="s">
        <v>21</v>
      </c>
      <c r="G5144" s="180">
        <v>83694</v>
      </c>
      <c r="H5144" s="21" t="s">
        <v>7318</v>
      </c>
      <c r="I5144" s="19" t="s">
        <v>15719</v>
      </c>
      <c r="J5144" s="19" t="s">
        <v>23</v>
      </c>
      <c r="K5144" s="20" t="s">
        <v>7319</v>
      </c>
      <c r="L5144" s="19" t="s">
        <v>25</v>
      </c>
    </row>
    <row r="5145" spans="1:12" x14ac:dyDescent="0.25">
      <c r="A5145" s="19" t="s">
        <v>7309</v>
      </c>
      <c r="B5145" s="19" t="s">
        <v>7310</v>
      </c>
      <c r="C5145" s="19" t="s">
        <v>7311</v>
      </c>
      <c r="D5145" s="19" t="s">
        <v>7312</v>
      </c>
      <c r="E5145" s="20">
        <v>83695</v>
      </c>
      <c r="F5145" s="19" t="s">
        <v>7313</v>
      </c>
      <c r="G5145" s="19" t="s">
        <v>7320</v>
      </c>
      <c r="H5145" s="21" t="s">
        <v>7321</v>
      </c>
      <c r="I5145" s="19" t="s">
        <v>15719</v>
      </c>
      <c r="J5145" s="19" t="s">
        <v>23</v>
      </c>
      <c r="K5145" s="20" t="s">
        <v>9742</v>
      </c>
      <c r="L5145" s="19" t="s">
        <v>25</v>
      </c>
    </row>
    <row r="5146" spans="1:12" x14ac:dyDescent="0.25">
      <c r="A5146" s="19" t="s">
        <v>7309</v>
      </c>
      <c r="B5146" s="19" t="s">
        <v>7310</v>
      </c>
      <c r="C5146" s="19" t="s">
        <v>7311</v>
      </c>
      <c r="D5146" s="19" t="s">
        <v>7312</v>
      </c>
      <c r="E5146" s="20" t="s">
        <v>21</v>
      </c>
      <c r="F5146" s="19" t="s">
        <v>21</v>
      </c>
      <c r="G5146" s="180">
        <v>83771</v>
      </c>
      <c r="H5146" s="21" t="s">
        <v>7322</v>
      </c>
      <c r="I5146" s="19" t="s">
        <v>15679</v>
      </c>
      <c r="J5146" s="19" t="s">
        <v>9283</v>
      </c>
      <c r="K5146" s="20" t="s">
        <v>4942</v>
      </c>
      <c r="L5146" s="19" t="s">
        <v>25</v>
      </c>
    </row>
    <row r="5147" spans="1:12" x14ac:dyDescent="0.25">
      <c r="A5147" s="19" t="s">
        <v>7309</v>
      </c>
      <c r="B5147" s="19" t="s">
        <v>7310</v>
      </c>
      <c r="C5147" s="19" t="s">
        <v>7323</v>
      </c>
      <c r="D5147" s="19" t="s">
        <v>7324</v>
      </c>
      <c r="E5147" s="20" t="s">
        <v>21</v>
      </c>
      <c r="F5147" s="19" t="s">
        <v>21</v>
      </c>
      <c r="G5147" s="180">
        <v>100576</v>
      </c>
      <c r="H5147" s="21" t="s">
        <v>7325</v>
      </c>
      <c r="I5147" s="19" t="s">
        <v>15719</v>
      </c>
      <c r="J5147" s="19" t="s">
        <v>9283</v>
      </c>
      <c r="K5147" s="20" t="s">
        <v>1269</v>
      </c>
      <c r="L5147" s="19" t="s">
        <v>25</v>
      </c>
    </row>
    <row r="5148" spans="1:12" x14ac:dyDescent="0.25">
      <c r="A5148" s="19" t="s">
        <v>7309</v>
      </c>
      <c r="B5148" s="19" t="s">
        <v>7310</v>
      </c>
      <c r="C5148" s="19" t="s">
        <v>7323</v>
      </c>
      <c r="D5148" s="19" t="s">
        <v>7324</v>
      </c>
      <c r="E5148" s="20" t="s">
        <v>21</v>
      </c>
      <c r="F5148" s="19" t="s">
        <v>21</v>
      </c>
      <c r="G5148" s="180">
        <v>100577</v>
      </c>
      <c r="H5148" s="21" t="s">
        <v>7327</v>
      </c>
      <c r="I5148" s="19" t="s">
        <v>15719</v>
      </c>
      <c r="J5148" s="19" t="s">
        <v>9283</v>
      </c>
      <c r="K5148" s="20" t="s">
        <v>1413</v>
      </c>
      <c r="L5148" s="19" t="s">
        <v>25</v>
      </c>
    </row>
    <row r="5149" spans="1:12" x14ac:dyDescent="0.25">
      <c r="A5149" s="19" t="s">
        <v>7309</v>
      </c>
      <c r="B5149" s="19" t="s">
        <v>7310</v>
      </c>
      <c r="C5149" s="19" t="s">
        <v>7328</v>
      </c>
      <c r="D5149" s="19" t="s">
        <v>7329</v>
      </c>
      <c r="E5149" s="20" t="s">
        <v>21</v>
      </c>
      <c r="F5149" s="19" t="s">
        <v>21</v>
      </c>
      <c r="G5149" s="180">
        <v>96388</v>
      </c>
      <c r="H5149" s="21" t="s">
        <v>7330</v>
      </c>
      <c r="I5149" s="19" t="s">
        <v>15679</v>
      </c>
      <c r="J5149" s="19" t="s">
        <v>9283</v>
      </c>
      <c r="K5149" s="20" t="s">
        <v>5045</v>
      </c>
      <c r="L5149" s="19" t="s">
        <v>25</v>
      </c>
    </row>
    <row r="5150" spans="1:12" x14ac:dyDescent="0.25">
      <c r="A5150" s="19" t="s">
        <v>7309</v>
      </c>
      <c r="B5150" s="19" t="s">
        <v>7310</v>
      </c>
      <c r="C5150" s="19" t="s">
        <v>7328</v>
      </c>
      <c r="D5150" s="19" t="s">
        <v>7329</v>
      </c>
      <c r="E5150" s="20" t="s">
        <v>21</v>
      </c>
      <c r="F5150" s="19" t="s">
        <v>21</v>
      </c>
      <c r="G5150" s="180">
        <v>96389</v>
      </c>
      <c r="H5150" s="21" t="s">
        <v>7332</v>
      </c>
      <c r="I5150" s="19" t="s">
        <v>15679</v>
      </c>
      <c r="J5150" s="19" t="s">
        <v>9283</v>
      </c>
      <c r="K5150" s="20" t="s">
        <v>796</v>
      </c>
      <c r="L5150" s="19" t="s">
        <v>25</v>
      </c>
    </row>
    <row r="5151" spans="1:12" x14ac:dyDescent="0.25">
      <c r="A5151" s="19" t="s">
        <v>7309</v>
      </c>
      <c r="B5151" s="19" t="s">
        <v>7310</v>
      </c>
      <c r="C5151" s="19" t="s">
        <v>7328</v>
      </c>
      <c r="D5151" s="19" t="s">
        <v>7329</v>
      </c>
      <c r="E5151" s="20" t="s">
        <v>21</v>
      </c>
      <c r="F5151" s="19" t="s">
        <v>21</v>
      </c>
      <c r="G5151" s="180">
        <v>96390</v>
      </c>
      <c r="H5151" s="21" t="s">
        <v>7333</v>
      </c>
      <c r="I5151" s="19" t="s">
        <v>15679</v>
      </c>
      <c r="J5151" s="19" t="s">
        <v>9283</v>
      </c>
      <c r="K5151" s="20" t="s">
        <v>15073</v>
      </c>
      <c r="L5151" s="19" t="s">
        <v>25</v>
      </c>
    </row>
    <row r="5152" spans="1:12" x14ac:dyDescent="0.25">
      <c r="A5152" s="19" t="s">
        <v>7309</v>
      </c>
      <c r="B5152" s="19" t="s">
        <v>7310</v>
      </c>
      <c r="C5152" s="19" t="s">
        <v>7328</v>
      </c>
      <c r="D5152" s="19" t="s">
        <v>7329</v>
      </c>
      <c r="E5152" s="20" t="s">
        <v>21</v>
      </c>
      <c r="F5152" s="19" t="s">
        <v>21</v>
      </c>
      <c r="G5152" s="180">
        <v>96391</v>
      </c>
      <c r="H5152" s="21" t="s">
        <v>7334</v>
      </c>
      <c r="I5152" s="19" t="s">
        <v>15679</v>
      </c>
      <c r="J5152" s="19" t="s">
        <v>9283</v>
      </c>
      <c r="K5152" s="20" t="s">
        <v>15074</v>
      </c>
      <c r="L5152" s="19" t="s">
        <v>25</v>
      </c>
    </row>
    <row r="5153" spans="1:12" x14ac:dyDescent="0.25">
      <c r="A5153" s="19" t="s">
        <v>7309</v>
      </c>
      <c r="B5153" s="19" t="s">
        <v>7310</v>
      </c>
      <c r="C5153" s="19" t="s">
        <v>7328</v>
      </c>
      <c r="D5153" s="19" t="s">
        <v>7329</v>
      </c>
      <c r="E5153" s="20" t="s">
        <v>21</v>
      </c>
      <c r="F5153" s="19" t="s">
        <v>21</v>
      </c>
      <c r="G5153" s="180">
        <v>96392</v>
      </c>
      <c r="H5153" s="21" t="s">
        <v>7335</v>
      </c>
      <c r="I5153" s="19" t="s">
        <v>15679</v>
      </c>
      <c r="J5153" s="19" t="s">
        <v>9283</v>
      </c>
      <c r="K5153" s="20" t="s">
        <v>15075</v>
      </c>
      <c r="L5153" s="19" t="s">
        <v>25</v>
      </c>
    </row>
    <row r="5154" spans="1:12" x14ac:dyDescent="0.25">
      <c r="A5154" s="19" t="s">
        <v>7309</v>
      </c>
      <c r="B5154" s="19" t="s">
        <v>7310</v>
      </c>
      <c r="C5154" s="19" t="s">
        <v>7328</v>
      </c>
      <c r="D5154" s="19" t="s">
        <v>7329</v>
      </c>
      <c r="E5154" s="20" t="s">
        <v>21</v>
      </c>
      <c r="F5154" s="19" t="s">
        <v>21</v>
      </c>
      <c r="G5154" s="180">
        <v>96396</v>
      </c>
      <c r="H5154" s="21" t="s">
        <v>7337</v>
      </c>
      <c r="I5154" s="19" t="s">
        <v>15679</v>
      </c>
      <c r="J5154" s="19" t="s">
        <v>9283</v>
      </c>
      <c r="K5154" s="20" t="s">
        <v>15076</v>
      </c>
      <c r="L5154" s="19" t="s">
        <v>25</v>
      </c>
    </row>
    <row r="5155" spans="1:12" x14ac:dyDescent="0.25">
      <c r="A5155" s="19" t="s">
        <v>7309</v>
      </c>
      <c r="B5155" s="19" t="s">
        <v>7310</v>
      </c>
      <c r="C5155" s="19" t="s">
        <v>7328</v>
      </c>
      <c r="D5155" s="19" t="s">
        <v>7329</v>
      </c>
      <c r="E5155" s="20" t="s">
        <v>21</v>
      </c>
      <c r="F5155" s="19" t="s">
        <v>21</v>
      </c>
      <c r="G5155" s="180">
        <v>96397</v>
      </c>
      <c r="H5155" s="21" t="s">
        <v>7338</v>
      </c>
      <c r="I5155" s="19" t="s">
        <v>15679</v>
      </c>
      <c r="J5155" s="19" t="s">
        <v>9283</v>
      </c>
      <c r="K5155" s="20" t="s">
        <v>15077</v>
      </c>
      <c r="L5155" s="19" t="s">
        <v>25</v>
      </c>
    </row>
    <row r="5156" spans="1:12" x14ac:dyDescent="0.25">
      <c r="A5156" s="19" t="s">
        <v>7309</v>
      </c>
      <c r="B5156" s="19" t="s">
        <v>7310</v>
      </c>
      <c r="C5156" s="19" t="s">
        <v>7328</v>
      </c>
      <c r="D5156" s="19" t="s">
        <v>7329</v>
      </c>
      <c r="E5156" s="20" t="s">
        <v>21</v>
      </c>
      <c r="F5156" s="19" t="s">
        <v>21</v>
      </c>
      <c r="G5156" s="180">
        <v>96398</v>
      </c>
      <c r="H5156" s="21" t="s">
        <v>7339</v>
      </c>
      <c r="I5156" s="19" t="s">
        <v>15679</v>
      </c>
      <c r="J5156" s="19" t="s">
        <v>9283</v>
      </c>
      <c r="K5156" s="20" t="s">
        <v>15078</v>
      </c>
      <c r="L5156" s="19" t="s">
        <v>25</v>
      </c>
    </row>
    <row r="5157" spans="1:12" x14ac:dyDescent="0.25">
      <c r="A5157" s="19" t="s">
        <v>7309</v>
      </c>
      <c r="B5157" s="19" t="s">
        <v>7310</v>
      </c>
      <c r="C5157" s="19" t="s">
        <v>7328</v>
      </c>
      <c r="D5157" s="19" t="s">
        <v>7329</v>
      </c>
      <c r="E5157" s="20" t="s">
        <v>21</v>
      </c>
      <c r="F5157" s="19" t="s">
        <v>21</v>
      </c>
      <c r="G5157" s="180">
        <v>96399</v>
      </c>
      <c r="H5157" s="21" t="s">
        <v>7340</v>
      </c>
      <c r="I5157" s="19" t="s">
        <v>15679</v>
      </c>
      <c r="J5157" s="19" t="s">
        <v>9283</v>
      </c>
      <c r="K5157" s="20" t="s">
        <v>15079</v>
      </c>
      <c r="L5157" s="19" t="s">
        <v>25</v>
      </c>
    </row>
    <row r="5158" spans="1:12" x14ac:dyDescent="0.25">
      <c r="A5158" s="19" t="s">
        <v>7309</v>
      </c>
      <c r="B5158" s="19" t="s">
        <v>7310</v>
      </c>
      <c r="C5158" s="19" t="s">
        <v>7328</v>
      </c>
      <c r="D5158" s="19" t="s">
        <v>7329</v>
      </c>
      <c r="E5158" s="20" t="s">
        <v>21</v>
      </c>
      <c r="F5158" s="19" t="s">
        <v>21</v>
      </c>
      <c r="G5158" s="180">
        <v>96400</v>
      </c>
      <c r="H5158" s="21" t="s">
        <v>7341</v>
      </c>
      <c r="I5158" s="19" t="s">
        <v>15679</v>
      </c>
      <c r="J5158" s="19" t="s">
        <v>9283</v>
      </c>
      <c r="K5158" s="20" t="s">
        <v>15080</v>
      </c>
      <c r="L5158" s="19" t="s">
        <v>25</v>
      </c>
    </row>
    <row r="5159" spans="1:12" x14ac:dyDescent="0.25">
      <c r="A5159" s="19" t="s">
        <v>7309</v>
      </c>
      <c r="B5159" s="19" t="s">
        <v>7310</v>
      </c>
      <c r="C5159" s="19" t="s">
        <v>7328</v>
      </c>
      <c r="D5159" s="19" t="s">
        <v>7329</v>
      </c>
      <c r="E5159" s="20" t="s">
        <v>21</v>
      </c>
      <c r="F5159" s="19" t="s">
        <v>21</v>
      </c>
      <c r="G5159" s="180">
        <v>96401</v>
      </c>
      <c r="H5159" s="21" t="s">
        <v>7342</v>
      </c>
      <c r="I5159" s="19" t="s">
        <v>15719</v>
      </c>
      <c r="J5159" s="19" t="s">
        <v>9283</v>
      </c>
      <c r="K5159" s="20" t="s">
        <v>267</v>
      </c>
      <c r="L5159" s="19" t="s">
        <v>25</v>
      </c>
    </row>
    <row r="5160" spans="1:12" x14ac:dyDescent="0.25">
      <c r="A5160" s="19" t="s">
        <v>7309</v>
      </c>
      <c r="B5160" s="19" t="s">
        <v>7310</v>
      </c>
      <c r="C5160" s="19" t="s">
        <v>7328</v>
      </c>
      <c r="D5160" s="19" t="s">
        <v>7329</v>
      </c>
      <c r="E5160" s="20" t="s">
        <v>21</v>
      </c>
      <c r="F5160" s="19" t="s">
        <v>21</v>
      </c>
      <c r="G5160" s="180">
        <v>96402</v>
      </c>
      <c r="H5160" s="21" t="s">
        <v>7343</v>
      </c>
      <c r="I5160" s="19" t="s">
        <v>15719</v>
      </c>
      <c r="J5160" s="19" t="s">
        <v>9283</v>
      </c>
      <c r="K5160" s="20" t="s">
        <v>1122</v>
      </c>
      <c r="L5160" s="19" t="s">
        <v>25</v>
      </c>
    </row>
    <row r="5161" spans="1:12" x14ac:dyDescent="0.25">
      <c r="A5161" s="19" t="s">
        <v>7309</v>
      </c>
      <c r="B5161" s="19" t="s">
        <v>7310</v>
      </c>
      <c r="C5161" s="19" t="s">
        <v>7328</v>
      </c>
      <c r="D5161" s="19" t="s">
        <v>7329</v>
      </c>
      <c r="E5161" s="20" t="s">
        <v>21</v>
      </c>
      <c r="F5161" s="19" t="s">
        <v>21</v>
      </c>
      <c r="G5161" s="180">
        <v>100564</v>
      </c>
      <c r="H5161" s="21" t="s">
        <v>7344</v>
      </c>
      <c r="I5161" s="19" t="s">
        <v>15679</v>
      </c>
      <c r="J5161" s="19" t="s">
        <v>9283</v>
      </c>
      <c r="K5161" s="20" t="s">
        <v>12840</v>
      </c>
      <c r="L5161" s="19" t="s">
        <v>25</v>
      </c>
    </row>
    <row r="5162" spans="1:12" x14ac:dyDescent="0.25">
      <c r="A5162" s="19" t="s">
        <v>7309</v>
      </c>
      <c r="B5162" s="19" t="s">
        <v>7310</v>
      </c>
      <c r="C5162" s="19" t="s">
        <v>7328</v>
      </c>
      <c r="D5162" s="19" t="s">
        <v>7329</v>
      </c>
      <c r="E5162" s="20" t="s">
        <v>21</v>
      </c>
      <c r="F5162" s="19" t="s">
        <v>21</v>
      </c>
      <c r="G5162" s="180">
        <v>100565</v>
      </c>
      <c r="H5162" s="21" t="s">
        <v>7345</v>
      </c>
      <c r="I5162" s="19" t="s">
        <v>15679</v>
      </c>
      <c r="J5162" s="19" t="s">
        <v>9283</v>
      </c>
      <c r="K5162" s="20" t="s">
        <v>15081</v>
      </c>
      <c r="L5162" s="19" t="s">
        <v>25</v>
      </c>
    </row>
    <row r="5163" spans="1:12" ht="27" x14ac:dyDescent="0.25">
      <c r="A5163" s="19" t="s">
        <v>7309</v>
      </c>
      <c r="B5163" s="19" t="s">
        <v>7310</v>
      </c>
      <c r="C5163" s="19" t="s">
        <v>7328</v>
      </c>
      <c r="D5163" s="19" t="s">
        <v>7329</v>
      </c>
      <c r="E5163" s="20" t="s">
        <v>21</v>
      </c>
      <c r="F5163" s="19" t="s">
        <v>21</v>
      </c>
      <c r="G5163" s="180">
        <v>100566</v>
      </c>
      <c r="H5163" s="21" t="s">
        <v>7346</v>
      </c>
      <c r="I5163" s="19" t="s">
        <v>15679</v>
      </c>
      <c r="J5163" s="19" t="s">
        <v>9283</v>
      </c>
      <c r="K5163" s="20" t="s">
        <v>5376</v>
      </c>
      <c r="L5163" s="19" t="s">
        <v>25</v>
      </c>
    </row>
    <row r="5164" spans="1:12" ht="27" x14ac:dyDescent="0.25">
      <c r="A5164" s="19" t="s">
        <v>7309</v>
      </c>
      <c r="B5164" s="19" t="s">
        <v>7310</v>
      </c>
      <c r="C5164" s="19" t="s">
        <v>7328</v>
      </c>
      <c r="D5164" s="19" t="s">
        <v>7329</v>
      </c>
      <c r="E5164" s="20" t="s">
        <v>21</v>
      </c>
      <c r="F5164" s="19" t="s">
        <v>21</v>
      </c>
      <c r="G5164" s="180">
        <v>100567</v>
      </c>
      <c r="H5164" s="21" t="s">
        <v>7347</v>
      </c>
      <c r="I5164" s="19" t="s">
        <v>15679</v>
      </c>
      <c r="J5164" s="19" t="s">
        <v>9283</v>
      </c>
      <c r="K5164" s="20" t="s">
        <v>15082</v>
      </c>
      <c r="L5164" s="19" t="s">
        <v>25</v>
      </c>
    </row>
    <row r="5165" spans="1:12" ht="27" x14ac:dyDescent="0.25">
      <c r="A5165" s="19" t="s">
        <v>7309</v>
      </c>
      <c r="B5165" s="19" t="s">
        <v>7310</v>
      </c>
      <c r="C5165" s="19" t="s">
        <v>7328</v>
      </c>
      <c r="D5165" s="19" t="s">
        <v>7329</v>
      </c>
      <c r="E5165" s="20" t="s">
        <v>21</v>
      </c>
      <c r="F5165" s="19" t="s">
        <v>21</v>
      </c>
      <c r="G5165" s="180">
        <v>100568</v>
      </c>
      <c r="H5165" s="21" t="s">
        <v>7348</v>
      </c>
      <c r="I5165" s="19" t="s">
        <v>15679</v>
      </c>
      <c r="J5165" s="19" t="s">
        <v>9283</v>
      </c>
      <c r="K5165" s="20" t="s">
        <v>15083</v>
      </c>
      <c r="L5165" s="19" t="s">
        <v>25</v>
      </c>
    </row>
    <row r="5166" spans="1:12" ht="27" x14ac:dyDescent="0.25">
      <c r="A5166" s="19" t="s">
        <v>7309</v>
      </c>
      <c r="B5166" s="19" t="s">
        <v>7310</v>
      </c>
      <c r="C5166" s="19" t="s">
        <v>7328</v>
      </c>
      <c r="D5166" s="19" t="s">
        <v>7329</v>
      </c>
      <c r="E5166" s="20" t="s">
        <v>21</v>
      </c>
      <c r="F5166" s="19" t="s">
        <v>21</v>
      </c>
      <c r="G5166" s="180">
        <v>100569</v>
      </c>
      <c r="H5166" s="21" t="s">
        <v>7349</v>
      </c>
      <c r="I5166" s="19" t="s">
        <v>15679</v>
      </c>
      <c r="J5166" s="19" t="s">
        <v>9283</v>
      </c>
      <c r="K5166" s="20" t="s">
        <v>15084</v>
      </c>
      <c r="L5166" s="19" t="s">
        <v>25</v>
      </c>
    </row>
    <row r="5167" spans="1:12" ht="27" x14ac:dyDescent="0.25">
      <c r="A5167" s="19" t="s">
        <v>7309</v>
      </c>
      <c r="B5167" s="19" t="s">
        <v>7310</v>
      </c>
      <c r="C5167" s="19" t="s">
        <v>7328</v>
      </c>
      <c r="D5167" s="19" t="s">
        <v>7329</v>
      </c>
      <c r="E5167" s="20" t="s">
        <v>21</v>
      </c>
      <c r="F5167" s="19" t="s">
        <v>21</v>
      </c>
      <c r="G5167" s="180">
        <v>100570</v>
      </c>
      <c r="H5167" s="21" t="s">
        <v>7350</v>
      </c>
      <c r="I5167" s="19" t="s">
        <v>15679</v>
      </c>
      <c r="J5167" s="19" t="s">
        <v>9283</v>
      </c>
      <c r="K5167" s="20" t="s">
        <v>11622</v>
      </c>
      <c r="L5167" s="19" t="s">
        <v>25</v>
      </c>
    </row>
    <row r="5168" spans="1:12" ht="27" x14ac:dyDescent="0.25">
      <c r="A5168" s="19" t="s">
        <v>7309</v>
      </c>
      <c r="B5168" s="19" t="s">
        <v>7310</v>
      </c>
      <c r="C5168" s="19" t="s">
        <v>7328</v>
      </c>
      <c r="D5168" s="19" t="s">
        <v>7329</v>
      </c>
      <c r="E5168" s="20" t="s">
        <v>21</v>
      </c>
      <c r="F5168" s="19" t="s">
        <v>21</v>
      </c>
      <c r="G5168" s="180">
        <v>100571</v>
      </c>
      <c r="H5168" s="21" t="s">
        <v>7351</v>
      </c>
      <c r="I5168" s="19" t="s">
        <v>15679</v>
      </c>
      <c r="J5168" s="19" t="s">
        <v>9283</v>
      </c>
      <c r="K5168" s="20" t="s">
        <v>15085</v>
      </c>
      <c r="L5168" s="19" t="s">
        <v>25</v>
      </c>
    </row>
    <row r="5169" spans="1:12" x14ac:dyDescent="0.25">
      <c r="A5169" s="19" t="s">
        <v>7309</v>
      </c>
      <c r="B5169" s="19" t="s">
        <v>7310</v>
      </c>
      <c r="C5169" s="19" t="s">
        <v>7328</v>
      </c>
      <c r="D5169" s="19" t="s">
        <v>7329</v>
      </c>
      <c r="E5169" s="20" t="s">
        <v>21</v>
      </c>
      <c r="F5169" s="19" t="s">
        <v>21</v>
      </c>
      <c r="G5169" s="180">
        <v>100572</v>
      </c>
      <c r="H5169" s="21" t="s">
        <v>7352</v>
      </c>
      <c r="I5169" s="19" t="s">
        <v>15679</v>
      </c>
      <c r="J5169" s="19" t="s">
        <v>9283</v>
      </c>
      <c r="K5169" s="20" t="s">
        <v>108</v>
      </c>
      <c r="L5169" s="19" t="s">
        <v>25</v>
      </c>
    </row>
    <row r="5170" spans="1:12" x14ac:dyDescent="0.25">
      <c r="A5170" s="19" t="s">
        <v>7309</v>
      </c>
      <c r="B5170" s="19" t="s">
        <v>7310</v>
      </c>
      <c r="C5170" s="19" t="s">
        <v>7328</v>
      </c>
      <c r="D5170" s="19" t="s">
        <v>7329</v>
      </c>
      <c r="E5170" s="20" t="s">
        <v>21</v>
      </c>
      <c r="F5170" s="19" t="s">
        <v>21</v>
      </c>
      <c r="G5170" s="180">
        <v>100573</v>
      </c>
      <c r="H5170" s="21" t="s">
        <v>7353</v>
      </c>
      <c r="I5170" s="19" t="s">
        <v>15679</v>
      </c>
      <c r="J5170" s="19" t="s">
        <v>9283</v>
      </c>
      <c r="K5170" s="20" t="s">
        <v>15086</v>
      </c>
      <c r="L5170" s="19" t="s">
        <v>25</v>
      </c>
    </row>
    <row r="5171" spans="1:12" x14ac:dyDescent="0.25">
      <c r="A5171" s="19" t="s">
        <v>7309</v>
      </c>
      <c r="B5171" s="19" t="s">
        <v>7310</v>
      </c>
      <c r="C5171" s="19" t="s">
        <v>7328</v>
      </c>
      <c r="D5171" s="19" t="s">
        <v>7329</v>
      </c>
      <c r="E5171" s="20" t="s">
        <v>21</v>
      </c>
      <c r="F5171" s="19" t="s">
        <v>21</v>
      </c>
      <c r="G5171" s="180">
        <v>100574</v>
      </c>
      <c r="H5171" s="21" t="s">
        <v>7354</v>
      </c>
      <c r="I5171" s="19" t="s">
        <v>15679</v>
      </c>
      <c r="J5171" s="19" t="s">
        <v>9283</v>
      </c>
      <c r="K5171" s="20" t="s">
        <v>1467</v>
      </c>
      <c r="L5171" s="19" t="s">
        <v>25</v>
      </c>
    </row>
    <row r="5172" spans="1:12" x14ac:dyDescent="0.25">
      <c r="A5172" s="19" t="s">
        <v>7309</v>
      </c>
      <c r="B5172" s="19" t="s">
        <v>7310</v>
      </c>
      <c r="C5172" s="19" t="s">
        <v>7328</v>
      </c>
      <c r="D5172" s="19" t="s">
        <v>7329</v>
      </c>
      <c r="E5172" s="20" t="s">
        <v>21</v>
      </c>
      <c r="F5172" s="19" t="s">
        <v>21</v>
      </c>
      <c r="G5172" s="180">
        <v>100575</v>
      </c>
      <c r="H5172" s="21" t="s">
        <v>7355</v>
      </c>
      <c r="I5172" s="19" t="s">
        <v>15719</v>
      </c>
      <c r="J5172" s="19" t="s">
        <v>23</v>
      </c>
      <c r="K5172" s="20" t="s">
        <v>1068</v>
      </c>
      <c r="L5172" s="19" t="s">
        <v>25</v>
      </c>
    </row>
    <row r="5173" spans="1:12" ht="27" x14ac:dyDescent="0.25">
      <c r="A5173" s="19" t="s">
        <v>7309</v>
      </c>
      <c r="B5173" s="19" t="s">
        <v>7310</v>
      </c>
      <c r="C5173" s="19" t="s">
        <v>7328</v>
      </c>
      <c r="D5173" s="19" t="s">
        <v>7329</v>
      </c>
      <c r="E5173" s="20" t="s">
        <v>21</v>
      </c>
      <c r="F5173" s="19" t="s">
        <v>21</v>
      </c>
      <c r="G5173" s="180">
        <v>101767</v>
      </c>
      <c r="H5173" s="21" t="s">
        <v>7356</v>
      </c>
      <c r="I5173" s="19" t="s">
        <v>15679</v>
      </c>
      <c r="J5173" s="19" t="s">
        <v>9283</v>
      </c>
      <c r="K5173" s="20" t="s">
        <v>13133</v>
      </c>
      <c r="L5173" s="19" t="s">
        <v>25</v>
      </c>
    </row>
    <row r="5174" spans="1:12" x14ac:dyDescent="0.25">
      <c r="A5174" s="19" t="s">
        <v>7309</v>
      </c>
      <c r="B5174" s="19" t="s">
        <v>7310</v>
      </c>
      <c r="C5174" s="19" t="s">
        <v>7328</v>
      </c>
      <c r="D5174" s="19" t="s">
        <v>7329</v>
      </c>
      <c r="E5174" s="20" t="s">
        <v>21</v>
      </c>
      <c r="F5174" s="19" t="s">
        <v>21</v>
      </c>
      <c r="G5174" s="180">
        <v>101768</v>
      </c>
      <c r="H5174" s="21" t="s">
        <v>7358</v>
      </c>
      <c r="I5174" s="19" t="s">
        <v>15679</v>
      </c>
      <c r="J5174" s="19" t="s">
        <v>9283</v>
      </c>
      <c r="K5174" s="20" t="s">
        <v>7661</v>
      </c>
      <c r="L5174" s="19" t="s">
        <v>25</v>
      </c>
    </row>
    <row r="5175" spans="1:12" x14ac:dyDescent="0.25">
      <c r="A5175" s="19" t="s">
        <v>7309</v>
      </c>
      <c r="B5175" s="19" t="s">
        <v>7310</v>
      </c>
      <c r="C5175" s="19" t="s">
        <v>7359</v>
      </c>
      <c r="D5175" s="19" t="s">
        <v>7360</v>
      </c>
      <c r="E5175" s="20" t="s">
        <v>21</v>
      </c>
      <c r="F5175" s="19" t="s">
        <v>21</v>
      </c>
      <c r="G5175" s="180">
        <v>92391</v>
      </c>
      <c r="H5175" s="21" t="s">
        <v>7361</v>
      </c>
      <c r="I5175" s="19" t="s">
        <v>15719</v>
      </c>
      <c r="J5175" s="19" t="s">
        <v>9283</v>
      </c>
      <c r="K5175" s="20" t="s">
        <v>3671</v>
      </c>
      <c r="L5175" s="19" t="s">
        <v>25</v>
      </c>
    </row>
    <row r="5176" spans="1:12" x14ac:dyDescent="0.25">
      <c r="A5176" s="19" t="s">
        <v>7309</v>
      </c>
      <c r="B5176" s="19" t="s">
        <v>7310</v>
      </c>
      <c r="C5176" s="19" t="s">
        <v>7359</v>
      </c>
      <c r="D5176" s="19" t="s">
        <v>7360</v>
      </c>
      <c r="E5176" s="20" t="s">
        <v>21</v>
      </c>
      <c r="F5176" s="19" t="s">
        <v>21</v>
      </c>
      <c r="G5176" s="180">
        <v>92392</v>
      </c>
      <c r="H5176" s="21" t="s">
        <v>7362</v>
      </c>
      <c r="I5176" s="19" t="s">
        <v>15719</v>
      </c>
      <c r="J5176" s="19" t="s">
        <v>9283</v>
      </c>
      <c r="K5176" s="20" t="s">
        <v>15087</v>
      </c>
      <c r="L5176" s="19" t="s">
        <v>25</v>
      </c>
    </row>
    <row r="5177" spans="1:12" x14ac:dyDescent="0.25">
      <c r="A5177" s="19" t="s">
        <v>7309</v>
      </c>
      <c r="B5177" s="19" t="s">
        <v>7310</v>
      </c>
      <c r="C5177" s="19" t="s">
        <v>7359</v>
      </c>
      <c r="D5177" s="19" t="s">
        <v>7360</v>
      </c>
      <c r="E5177" s="20" t="s">
        <v>21</v>
      </c>
      <c r="F5177" s="19" t="s">
        <v>21</v>
      </c>
      <c r="G5177" s="180">
        <v>92393</v>
      </c>
      <c r="H5177" s="21" t="s">
        <v>7363</v>
      </c>
      <c r="I5177" s="19" t="s">
        <v>15719</v>
      </c>
      <c r="J5177" s="19" t="s">
        <v>9283</v>
      </c>
      <c r="K5177" s="20" t="s">
        <v>15088</v>
      </c>
      <c r="L5177" s="19" t="s">
        <v>25</v>
      </c>
    </row>
    <row r="5178" spans="1:12" x14ac:dyDescent="0.25">
      <c r="A5178" s="19" t="s">
        <v>7309</v>
      </c>
      <c r="B5178" s="19" t="s">
        <v>7310</v>
      </c>
      <c r="C5178" s="19" t="s">
        <v>7359</v>
      </c>
      <c r="D5178" s="19" t="s">
        <v>7360</v>
      </c>
      <c r="E5178" s="20" t="s">
        <v>21</v>
      </c>
      <c r="F5178" s="19" t="s">
        <v>21</v>
      </c>
      <c r="G5178" s="180">
        <v>92394</v>
      </c>
      <c r="H5178" s="21" t="s">
        <v>7364</v>
      </c>
      <c r="I5178" s="19" t="s">
        <v>15719</v>
      </c>
      <c r="J5178" s="19" t="s">
        <v>9283</v>
      </c>
      <c r="K5178" s="20" t="s">
        <v>14504</v>
      </c>
      <c r="L5178" s="19" t="s">
        <v>25</v>
      </c>
    </row>
    <row r="5179" spans="1:12" x14ac:dyDescent="0.25">
      <c r="A5179" s="19" t="s">
        <v>7309</v>
      </c>
      <c r="B5179" s="19" t="s">
        <v>7310</v>
      </c>
      <c r="C5179" s="19" t="s">
        <v>7359</v>
      </c>
      <c r="D5179" s="19" t="s">
        <v>7360</v>
      </c>
      <c r="E5179" s="20" t="s">
        <v>21</v>
      </c>
      <c r="F5179" s="19" t="s">
        <v>21</v>
      </c>
      <c r="G5179" s="180">
        <v>92395</v>
      </c>
      <c r="H5179" s="21" t="s">
        <v>7365</v>
      </c>
      <c r="I5179" s="19" t="s">
        <v>15719</v>
      </c>
      <c r="J5179" s="19" t="s">
        <v>9283</v>
      </c>
      <c r="K5179" s="20" t="s">
        <v>15089</v>
      </c>
      <c r="L5179" s="19" t="s">
        <v>25</v>
      </c>
    </row>
    <row r="5180" spans="1:12" x14ac:dyDescent="0.25">
      <c r="A5180" s="19" t="s">
        <v>7309</v>
      </c>
      <c r="B5180" s="19" t="s">
        <v>7310</v>
      </c>
      <c r="C5180" s="19" t="s">
        <v>7359</v>
      </c>
      <c r="D5180" s="19" t="s">
        <v>7360</v>
      </c>
      <c r="E5180" s="20" t="s">
        <v>21</v>
      </c>
      <c r="F5180" s="19" t="s">
        <v>21</v>
      </c>
      <c r="G5180" s="180">
        <v>92396</v>
      </c>
      <c r="H5180" s="21" t="s">
        <v>7366</v>
      </c>
      <c r="I5180" s="19" t="s">
        <v>15719</v>
      </c>
      <c r="J5180" s="19" t="s">
        <v>9283</v>
      </c>
      <c r="K5180" s="20" t="s">
        <v>15090</v>
      </c>
      <c r="L5180" s="19" t="s">
        <v>25</v>
      </c>
    </row>
    <row r="5181" spans="1:12" x14ac:dyDescent="0.25">
      <c r="A5181" s="19" t="s">
        <v>7309</v>
      </c>
      <c r="B5181" s="19" t="s">
        <v>7310</v>
      </c>
      <c r="C5181" s="19" t="s">
        <v>7359</v>
      </c>
      <c r="D5181" s="19" t="s">
        <v>7360</v>
      </c>
      <c r="E5181" s="20" t="s">
        <v>21</v>
      </c>
      <c r="F5181" s="19" t="s">
        <v>21</v>
      </c>
      <c r="G5181" s="180">
        <v>92397</v>
      </c>
      <c r="H5181" s="21" t="s">
        <v>7368</v>
      </c>
      <c r="I5181" s="19" t="s">
        <v>15719</v>
      </c>
      <c r="J5181" s="19" t="s">
        <v>9283</v>
      </c>
      <c r="K5181" s="20" t="s">
        <v>15091</v>
      </c>
      <c r="L5181" s="19" t="s">
        <v>25</v>
      </c>
    </row>
    <row r="5182" spans="1:12" x14ac:dyDescent="0.25">
      <c r="A5182" s="19" t="s">
        <v>7309</v>
      </c>
      <c r="B5182" s="19" t="s">
        <v>7310</v>
      </c>
      <c r="C5182" s="19" t="s">
        <v>7359</v>
      </c>
      <c r="D5182" s="19" t="s">
        <v>7360</v>
      </c>
      <c r="E5182" s="20" t="s">
        <v>21</v>
      </c>
      <c r="F5182" s="19" t="s">
        <v>21</v>
      </c>
      <c r="G5182" s="180">
        <v>92398</v>
      </c>
      <c r="H5182" s="21" t="s">
        <v>7369</v>
      </c>
      <c r="I5182" s="19" t="s">
        <v>15719</v>
      </c>
      <c r="J5182" s="19" t="s">
        <v>9283</v>
      </c>
      <c r="K5182" s="20" t="s">
        <v>15092</v>
      </c>
      <c r="L5182" s="19" t="s">
        <v>25</v>
      </c>
    </row>
    <row r="5183" spans="1:12" x14ac:dyDescent="0.25">
      <c r="A5183" s="19" t="s">
        <v>7309</v>
      </c>
      <c r="B5183" s="19" t="s">
        <v>7310</v>
      </c>
      <c r="C5183" s="19" t="s">
        <v>7359</v>
      </c>
      <c r="D5183" s="19" t="s">
        <v>7360</v>
      </c>
      <c r="E5183" s="20" t="s">
        <v>21</v>
      </c>
      <c r="F5183" s="19" t="s">
        <v>21</v>
      </c>
      <c r="G5183" s="180">
        <v>92399</v>
      </c>
      <c r="H5183" s="21" t="s">
        <v>7370</v>
      </c>
      <c r="I5183" s="19" t="s">
        <v>15719</v>
      </c>
      <c r="J5183" s="19" t="s">
        <v>9283</v>
      </c>
      <c r="K5183" s="20" t="s">
        <v>15093</v>
      </c>
      <c r="L5183" s="19" t="s">
        <v>25</v>
      </c>
    </row>
    <row r="5184" spans="1:12" x14ac:dyDescent="0.25">
      <c r="A5184" s="19" t="s">
        <v>7309</v>
      </c>
      <c r="B5184" s="19" t="s">
        <v>7310</v>
      </c>
      <c r="C5184" s="19" t="s">
        <v>7359</v>
      </c>
      <c r="D5184" s="19" t="s">
        <v>7360</v>
      </c>
      <c r="E5184" s="20" t="s">
        <v>21</v>
      </c>
      <c r="F5184" s="19" t="s">
        <v>21</v>
      </c>
      <c r="G5184" s="180">
        <v>92400</v>
      </c>
      <c r="H5184" s="21" t="s">
        <v>7371</v>
      </c>
      <c r="I5184" s="19" t="s">
        <v>15719</v>
      </c>
      <c r="J5184" s="19" t="s">
        <v>9283</v>
      </c>
      <c r="K5184" s="20" t="s">
        <v>15094</v>
      </c>
      <c r="L5184" s="19" t="s">
        <v>25</v>
      </c>
    </row>
    <row r="5185" spans="1:12" x14ac:dyDescent="0.25">
      <c r="A5185" s="19" t="s">
        <v>7309</v>
      </c>
      <c r="B5185" s="19" t="s">
        <v>7310</v>
      </c>
      <c r="C5185" s="19" t="s">
        <v>7359</v>
      </c>
      <c r="D5185" s="19" t="s">
        <v>7360</v>
      </c>
      <c r="E5185" s="20" t="s">
        <v>21</v>
      </c>
      <c r="F5185" s="19" t="s">
        <v>21</v>
      </c>
      <c r="G5185" s="180">
        <v>92401</v>
      </c>
      <c r="H5185" s="21" t="s">
        <v>7373</v>
      </c>
      <c r="I5185" s="19" t="s">
        <v>15719</v>
      </c>
      <c r="J5185" s="19" t="s">
        <v>9283</v>
      </c>
      <c r="K5185" s="20" t="s">
        <v>15095</v>
      </c>
      <c r="L5185" s="19" t="s">
        <v>25</v>
      </c>
    </row>
    <row r="5186" spans="1:12" x14ac:dyDescent="0.25">
      <c r="A5186" s="19" t="s">
        <v>7309</v>
      </c>
      <c r="B5186" s="19" t="s">
        <v>7310</v>
      </c>
      <c r="C5186" s="19" t="s">
        <v>7359</v>
      </c>
      <c r="D5186" s="19" t="s">
        <v>7360</v>
      </c>
      <c r="E5186" s="20" t="s">
        <v>21</v>
      </c>
      <c r="F5186" s="19" t="s">
        <v>21</v>
      </c>
      <c r="G5186" s="180">
        <v>92402</v>
      </c>
      <c r="H5186" s="21" t="s">
        <v>7374</v>
      </c>
      <c r="I5186" s="19" t="s">
        <v>15719</v>
      </c>
      <c r="J5186" s="19" t="s">
        <v>9283</v>
      </c>
      <c r="K5186" s="20" t="s">
        <v>15096</v>
      </c>
      <c r="L5186" s="19" t="s">
        <v>25</v>
      </c>
    </row>
    <row r="5187" spans="1:12" x14ac:dyDescent="0.25">
      <c r="A5187" s="19" t="s">
        <v>7309</v>
      </c>
      <c r="B5187" s="19" t="s">
        <v>7310</v>
      </c>
      <c r="C5187" s="19" t="s">
        <v>7359</v>
      </c>
      <c r="D5187" s="19" t="s">
        <v>7360</v>
      </c>
      <c r="E5187" s="20" t="s">
        <v>21</v>
      </c>
      <c r="F5187" s="19" t="s">
        <v>21</v>
      </c>
      <c r="G5187" s="180">
        <v>92403</v>
      </c>
      <c r="H5187" s="21" t="s">
        <v>7376</v>
      </c>
      <c r="I5187" s="19" t="s">
        <v>15719</v>
      </c>
      <c r="J5187" s="19" t="s">
        <v>9283</v>
      </c>
      <c r="K5187" s="20" t="s">
        <v>2774</v>
      </c>
      <c r="L5187" s="19" t="s">
        <v>25</v>
      </c>
    </row>
    <row r="5188" spans="1:12" x14ac:dyDescent="0.25">
      <c r="A5188" s="19" t="s">
        <v>7309</v>
      </c>
      <c r="B5188" s="19" t="s">
        <v>7310</v>
      </c>
      <c r="C5188" s="19" t="s">
        <v>7359</v>
      </c>
      <c r="D5188" s="19" t="s">
        <v>7360</v>
      </c>
      <c r="E5188" s="20" t="s">
        <v>21</v>
      </c>
      <c r="F5188" s="19" t="s">
        <v>21</v>
      </c>
      <c r="G5188" s="180">
        <v>92404</v>
      </c>
      <c r="H5188" s="21" t="s">
        <v>7378</v>
      </c>
      <c r="I5188" s="19" t="s">
        <v>15719</v>
      </c>
      <c r="J5188" s="19" t="s">
        <v>9283</v>
      </c>
      <c r="K5188" s="20" t="s">
        <v>15097</v>
      </c>
      <c r="L5188" s="19" t="s">
        <v>25</v>
      </c>
    </row>
    <row r="5189" spans="1:12" x14ac:dyDescent="0.25">
      <c r="A5189" s="19" t="s">
        <v>7309</v>
      </c>
      <c r="B5189" s="19" t="s">
        <v>7310</v>
      </c>
      <c r="C5189" s="19" t="s">
        <v>7359</v>
      </c>
      <c r="D5189" s="19" t="s">
        <v>7360</v>
      </c>
      <c r="E5189" s="20" t="s">
        <v>21</v>
      </c>
      <c r="F5189" s="19" t="s">
        <v>21</v>
      </c>
      <c r="G5189" s="180">
        <v>92405</v>
      </c>
      <c r="H5189" s="21" t="s">
        <v>7379</v>
      </c>
      <c r="I5189" s="19" t="s">
        <v>15719</v>
      </c>
      <c r="J5189" s="19" t="s">
        <v>9283</v>
      </c>
      <c r="K5189" s="20" t="s">
        <v>15098</v>
      </c>
      <c r="L5189" s="19" t="s">
        <v>25</v>
      </c>
    </row>
    <row r="5190" spans="1:12" x14ac:dyDescent="0.25">
      <c r="A5190" s="19" t="s">
        <v>7309</v>
      </c>
      <c r="B5190" s="19" t="s">
        <v>7310</v>
      </c>
      <c r="C5190" s="19" t="s">
        <v>7359</v>
      </c>
      <c r="D5190" s="19" t="s">
        <v>7360</v>
      </c>
      <c r="E5190" s="20" t="s">
        <v>21</v>
      </c>
      <c r="F5190" s="19" t="s">
        <v>21</v>
      </c>
      <c r="G5190" s="180">
        <v>92406</v>
      </c>
      <c r="H5190" s="21" t="s">
        <v>7380</v>
      </c>
      <c r="I5190" s="19" t="s">
        <v>15719</v>
      </c>
      <c r="J5190" s="19" t="s">
        <v>9283</v>
      </c>
      <c r="K5190" s="20" t="s">
        <v>6524</v>
      </c>
      <c r="L5190" s="19" t="s">
        <v>25</v>
      </c>
    </row>
    <row r="5191" spans="1:12" x14ac:dyDescent="0.25">
      <c r="A5191" s="19" t="s">
        <v>7309</v>
      </c>
      <c r="B5191" s="19" t="s">
        <v>7310</v>
      </c>
      <c r="C5191" s="19" t="s">
        <v>7359</v>
      </c>
      <c r="D5191" s="19" t="s">
        <v>7360</v>
      </c>
      <c r="E5191" s="20" t="s">
        <v>21</v>
      </c>
      <c r="F5191" s="19" t="s">
        <v>21</v>
      </c>
      <c r="G5191" s="180">
        <v>92407</v>
      </c>
      <c r="H5191" s="21" t="s">
        <v>7381</v>
      </c>
      <c r="I5191" s="19" t="s">
        <v>15719</v>
      </c>
      <c r="J5191" s="19" t="s">
        <v>9283</v>
      </c>
      <c r="K5191" s="20" t="s">
        <v>15099</v>
      </c>
      <c r="L5191" s="19" t="s">
        <v>25</v>
      </c>
    </row>
    <row r="5192" spans="1:12" x14ac:dyDescent="0.25">
      <c r="A5192" s="19" t="s">
        <v>7309</v>
      </c>
      <c r="B5192" s="19" t="s">
        <v>7310</v>
      </c>
      <c r="C5192" s="19" t="s">
        <v>7359</v>
      </c>
      <c r="D5192" s="19" t="s">
        <v>7360</v>
      </c>
      <c r="E5192" s="20" t="s">
        <v>21</v>
      </c>
      <c r="F5192" s="19" t="s">
        <v>21</v>
      </c>
      <c r="G5192" s="180">
        <v>93679</v>
      </c>
      <c r="H5192" s="21" t="s">
        <v>7382</v>
      </c>
      <c r="I5192" s="19" t="s">
        <v>15719</v>
      </c>
      <c r="J5192" s="19" t="s">
        <v>9283</v>
      </c>
      <c r="K5192" s="20" t="s">
        <v>15100</v>
      </c>
      <c r="L5192" s="19" t="s">
        <v>25</v>
      </c>
    </row>
    <row r="5193" spans="1:12" x14ac:dyDescent="0.25">
      <c r="A5193" s="19" t="s">
        <v>7309</v>
      </c>
      <c r="B5193" s="19" t="s">
        <v>7310</v>
      </c>
      <c r="C5193" s="19" t="s">
        <v>7359</v>
      </c>
      <c r="D5193" s="19" t="s">
        <v>7360</v>
      </c>
      <c r="E5193" s="20" t="s">
        <v>21</v>
      </c>
      <c r="F5193" s="19" t="s">
        <v>21</v>
      </c>
      <c r="G5193" s="180">
        <v>93680</v>
      </c>
      <c r="H5193" s="21" t="s">
        <v>7384</v>
      </c>
      <c r="I5193" s="19" t="s">
        <v>15719</v>
      </c>
      <c r="J5193" s="19" t="s">
        <v>9283</v>
      </c>
      <c r="K5193" s="20" t="s">
        <v>1232</v>
      </c>
      <c r="L5193" s="19" t="s">
        <v>25</v>
      </c>
    </row>
    <row r="5194" spans="1:12" x14ac:dyDescent="0.25">
      <c r="A5194" s="19" t="s">
        <v>7309</v>
      </c>
      <c r="B5194" s="19" t="s">
        <v>7310</v>
      </c>
      <c r="C5194" s="19" t="s">
        <v>7359</v>
      </c>
      <c r="D5194" s="19" t="s">
        <v>7360</v>
      </c>
      <c r="E5194" s="20" t="s">
        <v>21</v>
      </c>
      <c r="F5194" s="19" t="s">
        <v>21</v>
      </c>
      <c r="G5194" s="180">
        <v>93681</v>
      </c>
      <c r="H5194" s="21" t="s">
        <v>7385</v>
      </c>
      <c r="I5194" s="19" t="s">
        <v>15719</v>
      </c>
      <c r="J5194" s="19" t="s">
        <v>9283</v>
      </c>
      <c r="K5194" s="20" t="s">
        <v>15101</v>
      </c>
      <c r="L5194" s="19" t="s">
        <v>25</v>
      </c>
    </row>
    <row r="5195" spans="1:12" x14ac:dyDescent="0.25">
      <c r="A5195" s="19" t="s">
        <v>7309</v>
      </c>
      <c r="B5195" s="19" t="s">
        <v>7310</v>
      </c>
      <c r="C5195" s="19" t="s">
        <v>7359</v>
      </c>
      <c r="D5195" s="19" t="s">
        <v>7360</v>
      </c>
      <c r="E5195" s="20" t="s">
        <v>21</v>
      </c>
      <c r="F5195" s="19" t="s">
        <v>21</v>
      </c>
      <c r="G5195" s="180">
        <v>93682</v>
      </c>
      <c r="H5195" s="21" t="s">
        <v>7386</v>
      </c>
      <c r="I5195" s="19" t="s">
        <v>15719</v>
      </c>
      <c r="J5195" s="19" t="s">
        <v>9283</v>
      </c>
      <c r="K5195" s="20" t="s">
        <v>15102</v>
      </c>
      <c r="L5195" s="19" t="s">
        <v>25</v>
      </c>
    </row>
    <row r="5196" spans="1:12" x14ac:dyDescent="0.25">
      <c r="A5196" s="19" t="s">
        <v>7309</v>
      </c>
      <c r="B5196" s="19" t="s">
        <v>7310</v>
      </c>
      <c r="C5196" s="19" t="s">
        <v>7359</v>
      </c>
      <c r="D5196" s="19" t="s">
        <v>7360</v>
      </c>
      <c r="E5196" s="20" t="s">
        <v>21</v>
      </c>
      <c r="F5196" s="19" t="s">
        <v>21</v>
      </c>
      <c r="G5196" s="180">
        <v>97114</v>
      </c>
      <c r="H5196" s="21" t="s">
        <v>7387</v>
      </c>
      <c r="I5196" s="19" t="s">
        <v>15747</v>
      </c>
      <c r="J5196" s="19" t="s">
        <v>23</v>
      </c>
      <c r="K5196" s="20" t="s">
        <v>1368</v>
      </c>
      <c r="L5196" s="19" t="s">
        <v>25</v>
      </c>
    </row>
    <row r="5197" spans="1:12" x14ac:dyDescent="0.25">
      <c r="A5197" s="19" t="s">
        <v>7309</v>
      </c>
      <c r="B5197" s="19" t="s">
        <v>7310</v>
      </c>
      <c r="C5197" s="19" t="s">
        <v>7359</v>
      </c>
      <c r="D5197" s="19" t="s">
        <v>7360</v>
      </c>
      <c r="E5197" s="20" t="s">
        <v>21</v>
      </c>
      <c r="F5197" s="19" t="s">
        <v>21</v>
      </c>
      <c r="G5197" s="180">
        <v>97115</v>
      </c>
      <c r="H5197" s="21" t="s">
        <v>7389</v>
      </c>
      <c r="I5197" s="19" t="s">
        <v>15980</v>
      </c>
      <c r="J5197" s="19" t="s">
        <v>23</v>
      </c>
      <c r="K5197" s="20" t="s">
        <v>15103</v>
      </c>
      <c r="L5197" s="19" t="s">
        <v>25</v>
      </c>
    </row>
    <row r="5198" spans="1:12" x14ac:dyDescent="0.25">
      <c r="A5198" s="19" t="s">
        <v>7309</v>
      </c>
      <c r="B5198" s="19" t="s">
        <v>7310</v>
      </c>
      <c r="C5198" s="19" t="s">
        <v>7359</v>
      </c>
      <c r="D5198" s="19" t="s">
        <v>7360</v>
      </c>
      <c r="E5198" s="20" t="s">
        <v>21</v>
      </c>
      <c r="F5198" s="19" t="s">
        <v>21</v>
      </c>
      <c r="G5198" s="180">
        <v>97120</v>
      </c>
      <c r="H5198" s="21" t="s">
        <v>7390</v>
      </c>
      <c r="I5198" s="19" t="s">
        <v>15980</v>
      </c>
      <c r="J5198" s="19" t="s">
        <v>23</v>
      </c>
      <c r="K5198" s="20" t="s">
        <v>3160</v>
      </c>
      <c r="L5198" s="19" t="s">
        <v>25</v>
      </c>
    </row>
    <row r="5199" spans="1:12" x14ac:dyDescent="0.25">
      <c r="A5199" s="19" t="s">
        <v>7309</v>
      </c>
      <c r="B5199" s="19" t="s">
        <v>7310</v>
      </c>
      <c r="C5199" s="19" t="s">
        <v>7359</v>
      </c>
      <c r="D5199" s="19" t="s">
        <v>7360</v>
      </c>
      <c r="E5199" s="20" t="s">
        <v>21</v>
      </c>
      <c r="F5199" s="19" t="s">
        <v>21</v>
      </c>
      <c r="G5199" s="180">
        <v>97802</v>
      </c>
      <c r="H5199" s="21" t="s">
        <v>7391</v>
      </c>
      <c r="I5199" s="19" t="s">
        <v>15719</v>
      </c>
      <c r="J5199" s="19" t="s">
        <v>9283</v>
      </c>
      <c r="K5199" s="20" t="s">
        <v>10548</v>
      </c>
      <c r="L5199" s="19" t="s">
        <v>25</v>
      </c>
    </row>
    <row r="5200" spans="1:12" x14ac:dyDescent="0.25">
      <c r="A5200" s="19" t="s">
        <v>7309</v>
      </c>
      <c r="B5200" s="19" t="s">
        <v>7310</v>
      </c>
      <c r="C5200" s="19" t="s">
        <v>7359</v>
      </c>
      <c r="D5200" s="19" t="s">
        <v>7360</v>
      </c>
      <c r="E5200" s="20" t="s">
        <v>21</v>
      </c>
      <c r="F5200" s="19" t="s">
        <v>21</v>
      </c>
      <c r="G5200" s="180">
        <v>97803</v>
      </c>
      <c r="H5200" s="21" t="s">
        <v>7392</v>
      </c>
      <c r="I5200" s="19" t="s">
        <v>15719</v>
      </c>
      <c r="J5200" s="19" t="s">
        <v>9283</v>
      </c>
      <c r="K5200" s="20" t="s">
        <v>5045</v>
      </c>
      <c r="L5200" s="19" t="s">
        <v>25</v>
      </c>
    </row>
    <row r="5201" spans="1:12" x14ac:dyDescent="0.25">
      <c r="A5201" s="19" t="s">
        <v>7309</v>
      </c>
      <c r="B5201" s="19" t="s">
        <v>7310</v>
      </c>
      <c r="C5201" s="19" t="s">
        <v>7359</v>
      </c>
      <c r="D5201" s="19" t="s">
        <v>7360</v>
      </c>
      <c r="E5201" s="20" t="s">
        <v>21</v>
      </c>
      <c r="F5201" s="19" t="s">
        <v>21</v>
      </c>
      <c r="G5201" s="180">
        <v>97805</v>
      </c>
      <c r="H5201" s="21" t="s">
        <v>7393</v>
      </c>
      <c r="I5201" s="19" t="s">
        <v>15719</v>
      </c>
      <c r="J5201" s="19" t="s">
        <v>9283</v>
      </c>
      <c r="K5201" s="20" t="s">
        <v>2532</v>
      </c>
      <c r="L5201" s="19" t="s">
        <v>25</v>
      </c>
    </row>
    <row r="5202" spans="1:12" x14ac:dyDescent="0.25">
      <c r="A5202" s="19" t="s">
        <v>7309</v>
      </c>
      <c r="B5202" s="19" t="s">
        <v>7310</v>
      </c>
      <c r="C5202" s="19" t="s">
        <v>7359</v>
      </c>
      <c r="D5202" s="19" t="s">
        <v>7360</v>
      </c>
      <c r="E5202" s="20" t="s">
        <v>21</v>
      </c>
      <c r="F5202" s="19" t="s">
        <v>21</v>
      </c>
      <c r="G5202" s="180">
        <v>97806</v>
      </c>
      <c r="H5202" s="21" t="s">
        <v>7394</v>
      </c>
      <c r="I5202" s="19" t="s">
        <v>15719</v>
      </c>
      <c r="J5202" s="19" t="s">
        <v>9283</v>
      </c>
      <c r="K5202" s="20" t="s">
        <v>12097</v>
      </c>
      <c r="L5202" s="19" t="s">
        <v>25</v>
      </c>
    </row>
    <row r="5203" spans="1:12" x14ac:dyDescent="0.25">
      <c r="A5203" s="19" t="s">
        <v>7309</v>
      </c>
      <c r="B5203" s="19" t="s">
        <v>7310</v>
      </c>
      <c r="C5203" s="19" t="s">
        <v>7359</v>
      </c>
      <c r="D5203" s="19" t="s">
        <v>7360</v>
      </c>
      <c r="E5203" s="20" t="s">
        <v>21</v>
      </c>
      <c r="F5203" s="19" t="s">
        <v>21</v>
      </c>
      <c r="G5203" s="180">
        <v>97807</v>
      </c>
      <c r="H5203" s="21" t="s">
        <v>7395</v>
      </c>
      <c r="I5203" s="19" t="s">
        <v>15719</v>
      </c>
      <c r="J5203" s="19" t="s">
        <v>9283</v>
      </c>
      <c r="K5203" s="20" t="s">
        <v>12645</v>
      </c>
      <c r="L5203" s="19" t="s">
        <v>25</v>
      </c>
    </row>
    <row r="5204" spans="1:12" x14ac:dyDescent="0.25">
      <c r="A5204" s="19" t="s">
        <v>7309</v>
      </c>
      <c r="B5204" s="19" t="s">
        <v>7310</v>
      </c>
      <c r="C5204" s="19" t="s">
        <v>7359</v>
      </c>
      <c r="D5204" s="19" t="s">
        <v>7360</v>
      </c>
      <c r="E5204" s="20" t="s">
        <v>21</v>
      </c>
      <c r="F5204" s="19" t="s">
        <v>21</v>
      </c>
      <c r="G5204" s="180">
        <v>97809</v>
      </c>
      <c r="H5204" s="21" t="s">
        <v>7397</v>
      </c>
      <c r="I5204" s="19" t="s">
        <v>15719</v>
      </c>
      <c r="J5204" s="19" t="s">
        <v>9283</v>
      </c>
      <c r="K5204" s="20" t="s">
        <v>1946</v>
      </c>
      <c r="L5204" s="19" t="s">
        <v>25</v>
      </c>
    </row>
    <row r="5205" spans="1:12" x14ac:dyDescent="0.25">
      <c r="A5205" s="19" t="s">
        <v>7309</v>
      </c>
      <c r="B5205" s="19" t="s">
        <v>7310</v>
      </c>
      <c r="C5205" s="19" t="s">
        <v>7359</v>
      </c>
      <c r="D5205" s="19" t="s">
        <v>7360</v>
      </c>
      <c r="E5205" s="20" t="s">
        <v>21</v>
      </c>
      <c r="F5205" s="19" t="s">
        <v>21</v>
      </c>
      <c r="G5205" s="180">
        <v>97810</v>
      </c>
      <c r="H5205" s="21" t="s">
        <v>7398</v>
      </c>
      <c r="I5205" s="19" t="s">
        <v>15719</v>
      </c>
      <c r="J5205" s="19" t="s">
        <v>9283</v>
      </c>
      <c r="K5205" s="20" t="s">
        <v>6847</v>
      </c>
      <c r="L5205" s="19" t="s">
        <v>25</v>
      </c>
    </row>
    <row r="5206" spans="1:12" x14ac:dyDescent="0.25">
      <c r="A5206" s="19" t="s">
        <v>7309</v>
      </c>
      <c r="B5206" s="19" t="s">
        <v>7310</v>
      </c>
      <c r="C5206" s="19" t="s">
        <v>7359</v>
      </c>
      <c r="D5206" s="19" t="s">
        <v>7360</v>
      </c>
      <c r="E5206" s="20" t="s">
        <v>21</v>
      </c>
      <c r="F5206" s="19" t="s">
        <v>21</v>
      </c>
      <c r="G5206" s="180">
        <v>97811</v>
      </c>
      <c r="H5206" s="21" t="s">
        <v>7400</v>
      </c>
      <c r="I5206" s="19" t="s">
        <v>15719</v>
      </c>
      <c r="J5206" s="19" t="s">
        <v>9283</v>
      </c>
      <c r="K5206" s="20" t="s">
        <v>4079</v>
      </c>
      <c r="L5206" s="19" t="s">
        <v>25</v>
      </c>
    </row>
    <row r="5207" spans="1:12" x14ac:dyDescent="0.25">
      <c r="A5207" s="19" t="s">
        <v>7309</v>
      </c>
      <c r="B5207" s="19" t="s">
        <v>7310</v>
      </c>
      <c r="C5207" s="19" t="s">
        <v>7359</v>
      </c>
      <c r="D5207" s="19" t="s">
        <v>7360</v>
      </c>
      <c r="E5207" s="20" t="s">
        <v>21</v>
      </c>
      <c r="F5207" s="19" t="s">
        <v>21</v>
      </c>
      <c r="G5207" s="180">
        <v>101167</v>
      </c>
      <c r="H5207" s="21" t="s">
        <v>7401</v>
      </c>
      <c r="I5207" s="19" t="s">
        <v>15719</v>
      </c>
      <c r="J5207" s="19" t="s">
        <v>9283</v>
      </c>
      <c r="K5207" s="20" t="s">
        <v>15104</v>
      </c>
      <c r="L5207" s="19" t="s">
        <v>25</v>
      </c>
    </row>
    <row r="5208" spans="1:12" x14ac:dyDescent="0.25">
      <c r="A5208" s="19" t="s">
        <v>7309</v>
      </c>
      <c r="B5208" s="19" t="s">
        <v>7310</v>
      </c>
      <c r="C5208" s="19" t="s">
        <v>7359</v>
      </c>
      <c r="D5208" s="19" t="s">
        <v>7360</v>
      </c>
      <c r="E5208" s="20" t="s">
        <v>21</v>
      </c>
      <c r="F5208" s="19" t="s">
        <v>21</v>
      </c>
      <c r="G5208" s="180">
        <v>101168</v>
      </c>
      <c r="H5208" s="21" t="s">
        <v>7403</v>
      </c>
      <c r="I5208" s="19" t="s">
        <v>15719</v>
      </c>
      <c r="J5208" s="19" t="s">
        <v>9283</v>
      </c>
      <c r="K5208" s="20" t="s">
        <v>15105</v>
      </c>
      <c r="L5208" s="19" t="s">
        <v>25</v>
      </c>
    </row>
    <row r="5209" spans="1:12" x14ac:dyDescent="0.25">
      <c r="A5209" s="19" t="s">
        <v>7309</v>
      </c>
      <c r="B5209" s="19" t="s">
        <v>7310</v>
      </c>
      <c r="C5209" s="19" t="s">
        <v>7359</v>
      </c>
      <c r="D5209" s="19" t="s">
        <v>7360</v>
      </c>
      <c r="E5209" s="20" t="s">
        <v>21</v>
      </c>
      <c r="F5209" s="19" t="s">
        <v>21</v>
      </c>
      <c r="G5209" s="180">
        <v>101169</v>
      </c>
      <c r="H5209" s="21" t="s">
        <v>7405</v>
      </c>
      <c r="I5209" s="19" t="s">
        <v>15719</v>
      </c>
      <c r="J5209" s="19" t="s">
        <v>9283</v>
      </c>
      <c r="K5209" s="20" t="s">
        <v>15106</v>
      </c>
      <c r="L5209" s="19" t="s">
        <v>25</v>
      </c>
    </row>
    <row r="5210" spans="1:12" x14ac:dyDescent="0.25">
      <c r="A5210" s="19" t="s">
        <v>7309</v>
      </c>
      <c r="B5210" s="19" t="s">
        <v>7310</v>
      </c>
      <c r="C5210" s="19" t="s">
        <v>7359</v>
      </c>
      <c r="D5210" s="19" t="s">
        <v>7360</v>
      </c>
      <c r="E5210" s="20" t="s">
        <v>21</v>
      </c>
      <c r="F5210" s="19" t="s">
        <v>21</v>
      </c>
      <c r="G5210" s="180">
        <v>101170</v>
      </c>
      <c r="H5210" s="21" t="s">
        <v>7406</v>
      </c>
      <c r="I5210" s="19" t="s">
        <v>15719</v>
      </c>
      <c r="J5210" s="19" t="s">
        <v>9283</v>
      </c>
      <c r="K5210" s="20" t="s">
        <v>12321</v>
      </c>
      <c r="L5210" s="19" t="s">
        <v>25</v>
      </c>
    </row>
    <row r="5211" spans="1:12" x14ac:dyDescent="0.25">
      <c r="A5211" s="19" t="s">
        <v>7309</v>
      </c>
      <c r="B5211" s="19" t="s">
        <v>7310</v>
      </c>
      <c r="C5211" s="19" t="s">
        <v>7359</v>
      </c>
      <c r="D5211" s="19" t="s">
        <v>7360</v>
      </c>
      <c r="E5211" s="20" t="s">
        <v>21</v>
      </c>
      <c r="F5211" s="19" t="s">
        <v>21</v>
      </c>
      <c r="G5211" s="180">
        <v>101171</v>
      </c>
      <c r="H5211" s="21" t="s">
        <v>7408</v>
      </c>
      <c r="I5211" s="19" t="s">
        <v>15719</v>
      </c>
      <c r="J5211" s="19" t="s">
        <v>9283</v>
      </c>
      <c r="K5211" s="20" t="s">
        <v>5472</v>
      </c>
      <c r="L5211" s="19" t="s">
        <v>25</v>
      </c>
    </row>
    <row r="5212" spans="1:12" x14ac:dyDescent="0.25">
      <c r="A5212" s="19" t="s">
        <v>7309</v>
      </c>
      <c r="B5212" s="19" t="s">
        <v>7310</v>
      </c>
      <c r="C5212" s="19" t="s">
        <v>7359</v>
      </c>
      <c r="D5212" s="19" t="s">
        <v>7360</v>
      </c>
      <c r="E5212" s="20" t="s">
        <v>21</v>
      </c>
      <c r="F5212" s="19" t="s">
        <v>21</v>
      </c>
      <c r="G5212" s="180">
        <v>101172</v>
      </c>
      <c r="H5212" s="21" t="s">
        <v>7409</v>
      </c>
      <c r="I5212" s="19" t="s">
        <v>15719</v>
      </c>
      <c r="J5212" s="19" t="s">
        <v>9283</v>
      </c>
      <c r="K5212" s="20" t="s">
        <v>5308</v>
      </c>
      <c r="L5212" s="19" t="s">
        <v>25</v>
      </c>
    </row>
    <row r="5213" spans="1:12" x14ac:dyDescent="0.25">
      <c r="A5213" s="19" t="s">
        <v>7309</v>
      </c>
      <c r="B5213" s="19" t="s">
        <v>7310</v>
      </c>
      <c r="C5213" s="19" t="s">
        <v>7410</v>
      </c>
      <c r="D5213" s="19" t="s">
        <v>7411</v>
      </c>
      <c r="E5213" s="20" t="s">
        <v>21</v>
      </c>
      <c r="F5213" s="19" t="s">
        <v>21</v>
      </c>
      <c r="G5213" s="180">
        <v>72947</v>
      </c>
      <c r="H5213" s="21" t="s">
        <v>7412</v>
      </c>
      <c r="I5213" s="19" t="s">
        <v>15719</v>
      </c>
      <c r="J5213" s="19" t="s">
        <v>9283</v>
      </c>
      <c r="K5213" s="20" t="s">
        <v>1873</v>
      </c>
      <c r="L5213" s="19" t="s">
        <v>25</v>
      </c>
    </row>
    <row r="5214" spans="1:12" x14ac:dyDescent="0.25">
      <c r="A5214" s="19" t="s">
        <v>7309</v>
      </c>
      <c r="B5214" s="19" t="s">
        <v>7310</v>
      </c>
      <c r="C5214" s="19" t="s">
        <v>7410</v>
      </c>
      <c r="D5214" s="19" t="s">
        <v>7411</v>
      </c>
      <c r="E5214" s="20" t="s">
        <v>21</v>
      </c>
      <c r="F5214" s="19" t="s">
        <v>21</v>
      </c>
      <c r="G5214" s="180">
        <v>83693</v>
      </c>
      <c r="H5214" s="21" t="s">
        <v>7414</v>
      </c>
      <c r="I5214" s="19" t="s">
        <v>15719</v>
      </c>
      <c r="J5214" s="19" t="s">
        <v>23</v>
      </c>
      <c r="K5214" s="20" t="s">
        <v>1305</v>
      </c>
      <c r="L5214" s="19" t="s">
        <v>25</v>
      </c>
    </row>
    <row r="5215" spans="1:12" x14ac:dyDescent="0.25">
      <c r="A5215" s="19" t="s">
        <v>7309</v>
      </c>
      <c r="B5215" s="19" t="s">
        <v>7310</v>
      </c>
      <c r="C5215" s="19" t="s">
        <v>7416</v>
      </c>
      <c r="D5215" s="19" t="s">
        <v>7417</v>
      </c>
      <c r="E5215" s="20" t="s">
        <v>21</v>
      </c>
      <c r="F5215" s="19" t="s">
        <v>21</v>
      </c>
      <c r="G5215" s="180">
        <v>95995</v>
      </c>
      <c r="H5215" s="21" t="s">
        <v>7418</v>
      </c>
      <c r="I5215" s="19" t="s">
        <v>15679</v>
      </c>
      <c r="J5215" s="19" t="s">
        <v>9283</v>
      </c>
      <c r="K5215" s="20" t="s">
        <v>15107</v>
      </c>
      <c r="L5215" s="19" t="s">
        <v>25</v>
      </c>
    </row>
    <row r="5216" spans="1:12" x14ac:dyDescent="0.25">
      <c r="A5216" s="19" t="s">
        <v>7309</v>
      </c>
      <c r="B5216" s="19" t="s">
        <v>7310</v>
      </c>
      <c r="C5216" s="19" t="s">
        <v>7416</v>
      </c>
      <c r="D5216" s="19" t="s">
        <v>7417</v>
      </c>
      <c r="E5216" s="20" t="s">
        <v>21</v>
      </c>
      <c r="F5216" s="19" t="s">
        <v>21</v>
      </c>
      <c r="G5216" s="180">
        <v>95996</v>
      </c>
      <c r="H5216" s="21" t="s">
        <v>7419</v>
      </c>
      <c r="I5216" s="19" t="s">
        <v>15679</v>
      </c>
      <c r="J5216" s="19" t="s">
        <v>9283</v>
      </c>
      <c r="K5216" s="20" t="s">
        <v>15108</v>
      </c>
      <c r="L5216" s="19" t="s">
        <v>25</v>
      </c>
    </row>
    <row r="5217" spans="1:12" x14ac:dyDescent="0.25">
      <c r="A5217" s="19" t="s">
        <v>7309</v>
      </c>
      <c r="B5217" s="19" t="s">
        <v>7310</v>
      </c>
      <c r="C5217" s="19" t="s">
        <v>7416</v>
      </c>
      <c r="D5217" s="19" t="s">
        <v>7417</v>
      </c>
      <c r="E5217" s="20" t="s">
        <v>21</v>
      </c>
      <c r="F5217" s="19" t="s">
        <v>21</v>
      </c>
      <c r="G5217" s="180">
        <v>96001</v>
      </c>
      <c r="H5217" s="21" t="s">
        <v>7420</v>
      </c>
      <c r="I5217" s="19" t="s">
        <v>15719</v>
      </c>
      <c r="J5217" s="19" t="s">
        <v>9283</v>
      </c>
      <c r="K5217" s="20" t="s">
        <v>11515</v>
      </c>
      <c r="L5217" s="19" t="s">
        <v>25</v>
      </c>
    </row>
    <row r="5218" spans="1:12" x14ac:dyDescent="0.25">
      <c r="A5218" s="19" t="s">
        <v>7309</v>
      </c>
      <c r="B5218" s="19" t="s">
        <v>7310</v>
      </c>
      <c r="C5218" s="19" t="s">
        <v>7416</v>
      </c>
      <c r="D5218" s="19" t="s">
        <v>7417</v>
      </c>
      <c r="E5218" s="20" t="s">
        <v>21</v>
      </c>
      <c r="F5218" s="19" t="s">
        <v>21</v>
      </c>
      <c r="G5218" s="180">
        <v>96393</v>
      </c>
      <c r="H5218" s="21" t="s">
        <v>7422</v>
      </c>
      <c r="I5218" s="19" t="s">
        <v>15679</v>
      </c>
      <c r="J5218" s="19" t="s">
        <v>9283</v>
      </c>
      <c r="K5218" s="20" t="s">
        <v>15109</v>
      </c>
      <c r="L5218" s="19" t="s">
        <v>25</v>
      </c>
    </row>
    <row r="5219" spans="1:12" x14ac:dyDescent="0.25">
      <c r="A5219" s="19" t="s">
        <v>7309</v>
      </c>
      <c r="B5219" s="19" t="s">
        <v>7310</v>
      </c>
      <c r="C5219" s="19" t="s">
        <v>7416</v>
      </c>
      <c r="D5219" s="19" t="s">
        <v>7417</v>
      </c>
      <c r="E5219" s="20" t="s">
        <v>21</v>
      </c>
      <c r="F5219" s="19" t="s">
        <v>21</v>
      </c>
      <c r="G5219" s="180">
        <v>96394</v>
      </c>
      <c r="H5219" s="21" t="s">
        <v>7423</v>
      </c>
      <c r="I5219" s="19" t="s">
        <v>15679</v>
      </c>
      <c r="J5219" s="19" t="s">
        <v>9283</v>
      </c>
      <c r="K5219" s="20" t="s">
        <v>15110</v>
      </c>
      <c r="L5219" s="19" t="s">
        <v>25</v>
      </c>
    </row>
    <row r="5220" spans="1:12" x14ac:dyDescent="0.25">
      <c r="A5220" s="19" t="s">
        <v>7309</v>
      </c>
      <c r="B5220" s="19" t="s">
        <v>7310</v>
      </c>
      <c r="C5220" s="19" t="s">
        <v>7416</v>
      </c>
      <c r="D5220" s="19" t="s">
        <v>7417</v>
      </c>
      <c r="E5220" s="20" t="s">
        <v>21</v>
      </c>
      <c r="F5220" s="19" t="s">
        <v>21</v>
      </c>
      <c r="G5220" s="180">
        <v>96395</v>
      </c>
      <c r="H5220" s="21" t="s">
        <v>7425</v>
      </c>
      <c r="I5220" s="19" t="s">
        <v>15679</v>
      </c>
      <c r="J5220" s="19" t="s">
        <v>9283</v>
      </c>
      <c r="K5220" s="20" t="s">
        <v>15111</v>
      </c>
      <c r="L5220" s="19" t="s">
        <v>25</v>
      </c>
    </row>
    <row r="5221" spans="1:12" x14ac:dyDescent="0.25">
      <c r="A5221" s="19" t="s">
        <v>7309</v>
      </c>
      <c r="B5221" s="19" t="s">
        <v>7310</v>
      </c>
      <c r="C5221" s="19" t="s">
        <v>7416</v>
      </c>
      <c r="D5221" s="19" t="s">
        <v>7417</v>
      </c>
      <c r="E5221" s="20" t="s">
        <v>21</v>
      </c>
      <c r="F5221" s="19" t="s">
        <v>21</v>
      </c>
      <c r="G5221" s="180">
        <v>100624</v>
      </c>
      <c r="H5221" s="21" t="s">
        <v>7426</v>
      </c>
      <c r="I5221" s="19" t="s">
        <v>15679</v>
      </c>
      <c r="J5221" s="19" t="s">
        <v>9283</v>
      </c>
      <c r="K5221" s="20" t="s">
        <v>15112</v>
      </c>
      <c r="L5221" s="19" t="s">
        <v>25</v>
      </c>
    </row>
    <row r="5222" spans="1:12" x14ac:dyDescent="0.25">
      <c r="A5222" s="19" t="s">
        <v>7309</v>
      </c>
      <c r="B5222" s="19" t="s">
        <v>7310</v>
      </c>
      <c r="C5222" s="19" t="s">
        <v>7416</v>
      </c>
      <c r="D5222" s="19" t="s">
        <v>7417</v>
      </c>
      <c r="E5222" s="20" t="s">
        <v>21</v>
      </c>
      <c r="F5222" s="19" t="s">
        <v>21</v>
      </c>
      <c r="G5222" s="180">
        <v>100625</v>
      </c>
      <c r="H5222" s="21" t="s">
        <v>7427</v>
      </c>
      <c r="I5222" s="19" t="s">
        <v>15679</v>
      </c>
      <c r="J5222" s="19" t="s">
        <v>9283</v>
      </c>
      <c r="K5222" s="20" t="s">
        <v>15113</v>
      </c>
      <c r="L5222" s="19" t="s">
        <v>25</v>
      </c>
    </row>
    <row r="5223" spans="1:12" x14ac:dyDescent="0.25">
      <c r="A5223" s="19" t="s">
        <v>7309</v>
      </c>
      <c r="B5223" s="19" t="s">
        <v>7310</v>
      </c>
      <c r="C5223" s="19" t="s">
        <v>7416</v>
      </c>
      <c r="D5223" s="19" t="s">
        <v>7417</v>
      </c>
      <c r="E5223" s="20" t="s">
        <v>21</v>
      </c>
      <c r="F5223" s="19" t="s">
        <v>21</v>
      </c>
      <c r="G5223" s="180">
        <v>101020</v>
      </c>
      <c r="H5223" s="21" t="s">
        <v>7428</v>
      </c>
      <c r="I5223" s="19" t="s">
        <v>7429</v>
      </c>
      <c r="J5223" s="19" t="s">
        <v>9283</v>
      </c>
      <c r="K5223" s="20" t="s">
        <v>15114</v>
      </c>
      <c r="L5223" s="19" t="s">
        <v>25</v>
      </c>
    </row>
    <row r="5224" spans="1:12" x14ac:dyDescent="0.25">
      <c r="A5224" s="19" t="s">
        <v>7309</v>
      </c>
      <c r="B5224" s="19" t="s">
        <v>7310</v>
      </c>
      <c r="C5224" s="19" t="s">
        <v>7416</v>
      </c>
      <c r="D5224" s="19" t="s">
        <v>7417</v>
      </c>
      <c r="E5224" s="20" t="s">
        <v>21</v>
      </c>
      <c r="F5224" s="19" t="s">
        <v>21</v>
      </c>
      <c r="G5224" s="180">
        <v>101021</v>
      </c>
      <c r="H5224" s="21" t="s">
        <v>7430</v>
      </c>
      <c r="I5224" s="19" t="s">
        <v>7429</v>
      </c>
      <c r="J5224" s="19" t="s">
        <v>9283</v>
      </c>
      <c r="K5224" s="20" t="s">
        <v>15115</v>
      </c>
      <c r="L5224" s="19" t="s">
        <v>25</v>
      </c>
    </row>
    <row r="5225" spans="1:12" x14ac:dyDescent="0.25">
      <c r="A5225" s="19" t="s">
        <v>7309</v>
      </c>
      <c r="B5225" s="19" t="s">
        <v>7310</v>
      </c>
      <c r="C5225" s="19" t="s">
        <v>7416</v>
      </c>
      <c r="D5225" s="19" t="s">
        <v>7417</v>
      </c>
      <c r="E5225" s="20" t="s">
        <v>21</v>
      </c>
      <c r="F5225" s="19" t="s">
        <v>21</v>
      </c>
      <c r="G5225" s="180">
        <v>101022</v>
      </c>
      <c r="H5225" s="21" t="s">
        <v>7431</v>
      </c>
      <c r="I5225" s="19" t="s">
        <v>7429</v>
      </c>
      <c r="J5225" s="19" t="s">
        <v>9283</v>
      </c>
      <c r="K5225" s="20" t="s">
        <v>15116</v>
      </c>
      <c r="L5225" s="19" t="s">
        <v>25</v>
      </c>
    </row>
    <row r="5226" spans="1:12" x14ac:dyDescent="0.25">
      <c r="A5226" s="19" t="s">
        <v>7309</v>
      </c>
      <c r="B5226" s="19" t="s">
        <v>7310</v>
      </c>
      <c r="C5226" s="19" t="s">
        <v>7416</v>
      </c>
      <c r="D5226" s="19" t="s">
        <v>7417</v>
      </c>
      <c r="E5226" s="20" t="s">
        <v>21</v>
      </c>
      <c r="F5226" s="19" t="s">
        <v>21</v>
      </c>
      <c r="G5226" s="180">
        <v>101023</v>
      </c>
      <c r="H5226" s="21" t="s">
        <v>7432</v>
      </c>
      <c r="I5226" s="19" t="s">
        <v>7429</v>
      </c>
      <c r="J5226" s="19" t="s">
        <v>9283</v>
      </c>
      <c r="K5226" s="20" t="s">
        <v>15117</v>
      </c>
      <c r="L5226" s="19" t="s">
        <v>25</v>
      </c>
    </row>
    <row r="5227" spans="1:12" x14ac:dyDescent="0.25">
      <c r="A5227" s="19" t="s">
        <v>7309</v>
      </c>
      <c r="B5227" s="19" t="s">
        <v>7310</v>
      </c>
      <c r="C5227" s="19" t="s">
        <v>7416</v>
      </c>
      <c r="D5227" s="19" t="s">
        <v>7417</v>
      </c>
      <c r="E5227" s="20" t="s">
        <v>21</v>
      </c>
      <c r="F5227" s="19" t="s">
        <v>21</v>
      </c>
      <c r="G5227" s="180">
        <v>101024</v>
      </c>
      <c r="H5227" s="21" t="s">
        <v>7433</v>
      </c>
      <c r="I5227" s="19" t="s">
        <v>7429</v>
      </c>
      <c r="J5227" s="19" t="s">
        <v>9283</v>
      </c>
      <c r="K5227" s="20" t="s">
        <v>15118</v>
      </c>
      <c r="L5227" s="19" t="s">
        <v>25</v>
      </c>
    </row>
    <row r="5228" spans="1:12" x14ac:dyDescent="0.25">
      <c r="A5228" s="19" t="s">
        <v>7309</v>
      </c>
      <c r="B5228" s="19" t="s">
        <v>7310</v>
      </c>
      <c r="C5228" s="19" t="s">
        <v>7416</v>
      </c>
      <c r="D5228" s="19" t="s">
        <v>7417</v>
      </c>
      <c r="E5228" s="20" t="s">
        <v>21</v>
      </c>
      <c r="F5228" s="19" t="s">
        <v>21</v>
      </c>
      <c r="G5228" s="180">
        <v>101025</v>
      </c>
      <c r="H5228" s="21" t="s">
        <v>7434</v>
      </c>
      <c r="I5228" s="19" t="s">
        <v>7429</v>
      </c>
      <c r="J5228" s="19" t="s">
        <v>9283</v>
      </c>
      <c r="K5228" s="20" t="s">
        <v>15119</v>
      </c>
      <c r="L5228" s="19" t="s">
        <v>25</v>
      </c>
    </row>
    <row r="5229" spans="1:12" x14ac:dyDescent="0.25">
      <c r="A5229" s="19" t="s">
        <v>7309</v>
      </c>
      <c r="B5229" s="19" t="s">
        <v>7310</v>
      </c>
      <c r="C5229" s="19" t="s">
        <v>7416</v>
      </c>
      <c r="D5229" s="19" t="s">
        <v>7417</v>
      </c>
      <c r="E5229" s="20" t="s">
        <v>21</v>
      </c>
      <c r="F5229" s="19" t="s">
        <v>21</v>
      </c>
      <c r="G5229" s="180">
        <v>101026</v>
      </c>
      <c r="H5229" s="21" t="s">
        <v>7435</v>
      </c>
      <c r="I5229" s="19" t="s">
        <v>7429</v>
      </c>
      <c r="J5229" s="19" t="s">
        <v>9283</v>
      </c>
      <c r="K5229" s="20" t="s">
        <v>15120</v>
      </c>
      <c r="L5229" s="19" t="s">
        <v>25</v>
      </c>
    </row>
    <row r="5230" spans="1:12" x14ac:dyDescent="0.25">
      <c r="A5230" s="19" t="s">
        <v>7309</v>
      </c>
      <c r="B5230" s="19" t="s">
        <v>7310</v>
      </c>
      <c r="C5230" s="19" t="s">
        <v>7416</v>
      </c>
      <c r="D5230" s="19" t="s">
        <v>7417</v>
      </c>
      <c r="E5230" s="20" t="s">
        <v>21</v>
      </c>
      <c r="F5230" s="19" t="s">
        <v>21</v>
      </c>
      <c r="G5230" s="180">
        <v>101027</v>
      </c>
      <c r="H5230" s="21" t="s">
        <v>7436</v>
      </c>
      <c r="I5230" s="19" t="s">
        <v>7429</v>
      </c>
      <c r="J5230" s="19" t="s">
        <v>9283</v>
      </c>
      <c r="K5230" s="20" t="s">
        <v>15121</v>
      </c>
      <c r="L5230" s="19" t="s">
        <v>25</v>
      </c>
    </row>
    <row r="5231" spans="1:12" x14ac:dyDescent="0.25">
      <c r="A5231" s="19" t="s">
        <v>7438</v>
      </c>
      <c r="B5231" s="19" t="s">
        <v>7439</v>
      </c>
      <c r="C5231" s="19" t="s">
        <v>7440</v>
      </c>
      <c r="D5231" s="19" t="s">
        <v>7441</v>
      </c>
      <c r="E5231" s="20" t="s">
        <v>21</v>
      </c>
      <c r="F5231" s="19" t="s">
        <v>21</v>
      </c>
      <c r="G5231" s="180">
        <v>88411</v>
      </c>
      <c r="H5231" s="21" t="s">
        <v>7442</v>
      </c>
      <c r="I5231" s="19" t="s">
        <v>15719</v>
      </c>
      <c r="J5231" s="19" t="s">
        <v>444</v>
      </c>
      <c r="K5231" s="20" t="s">
        <v>8589</v>
      </c>
      <c r="L5231" s="19" t="s">
        <v>25</v>
      </c>
    </row>
    <row r="5232" spans="1:12" x14ac:dyDescent="0.25">
      <c r="A5232" s="19" t="s">
        <v>7438</v>
      </c>
      <c r="B5232" s="19" t="s">
        <v>7439</v>
      </c>
      <c r="C5232" s="19" t="s">
        <v>7440</v>
      </c>
      <c r="D5232" s="19" t="s">
        <v>7441</v>
      </c>
      <c r="E5232" s="20" t="s">
        <v>21</v>
      </c>
      <c r="F5232" s="19" t="s">
        <v>21</v>
      </c>
      <c r="G5232" s="180">
        <v>88412</v>
      </c>
      <c r="H5232" s="21" t="s">
        <v>7443</v>
      </c>
      <c r="I5232" s="19" t="s">
        <v>15719</v>
      </c>
      <c r="J5232" s="19" t="s">
        <v>444</v>
      </c>
      <c r="K5232" s="20" t="s">
        <v>4482</v>
      </c>
      <c r="L5232" s="19" t="s">
        <v>25</v>
      </c>
    </row>
    <row r="5233" spans="1:12" x14ac:dyDescent="0.25">
      <c r="A5233" s="19" t="s">
        <v>7438</v>
      </c>
      <c r="B5233" s="19" t="s">
        <v>7439</v>
      </c>
      <c r="C5233" s="19" t="s">
        <v>7440</v>
      </c>
      <c r="D5233" s="19" t="s">
        <v>7441</v>
      </c>
      <c r="E5233" s="20" t="s">
        <v>21</v>
      </c>
      <c r="F5233" s="19" t="s">
        <v>21</v>
      </c>
      <c r="G5233" s="180">
        <v>88413</v>
      </c>
      <c r="H5233" s="21" t="s">
        <v>7444</v>
      </c>
      <c r="I5233" s="19" t="s">
        <v>15719</v>
      </c>
      <c r="J5233" s="19" t="s">
        <v>444</v>
      </c>
      <c r="K5233" s="20" t="s">
        <v>14325</v>
      </c>
      <c r="L5233" s="19" t="s">
        <v>25</v>
      </c>
    </row>
    <row r="5234" spans="1:12" x14ac:dyDescent="0.25">
      <c r="A5234" s="19" t="s">
        <v>7438</v>
      </c>
      <c r="B5234" s="19" t="s">
        <v>7439</v>
      </c>
      <c r="C5234" s="19" t="s">
        <v>7440</v>
      </c>
      <c r="D5234" s="19" t="s">
        <v>7441</v>
      </c>
      <c r="E5234" s="20" t="s">
        <v>21</v>
      </c>
      <c r="F5234" s="19" t="s">
        <v>21</v>
      </c>
      <c r="G5234" s="180">
        <v>88414</v>
      </c>
      <c r="H5234" s="21" t="s">
        <v>7445</v>
      </c>
      <c r="I5234" s="19" t="s">
        <v>15719</v>
      </c>
      <c r="J5234" s="19" t="s">
        <v>444</v>
      </c>
      <c r="K5234" s="20" t="s">
        <v>11945</v>
      </c>
      <c r="L5234" s="19" t="s">
        <v>25</v>
      </c>
    </row>
    <row r="5235" spans="1:12" x14ac:dyDescent="0.25">
      <c r="A5235" s="19" t="s">
        <v>7438</v>
      </c>
      <c r="B5235" s="19" t="s">
        <v>7439</v>
      </c>
      <c r="C5235" s="19" t="s">
        <v>7440</v>
      </c>
      <c r="D5235" s="19" t="s">
        <v>7441</v>
      </c>
      <c r="E5235" s="20" t="s">
        <v>21</v>
      </c>
      <c r="F5235" s="19" t="s">
        <v>21</v>
      </c>
      <c r="G5235" s="180">
        <v>88415</v>
      </c>
      <c r="H5235" s="21" t="s">
        <v>7447</v>
      </c>
      <c r="I5235" s="19" t="s">
        <v>15719</v>
      </c>
      <c r="J5235" s="19" t="s">
        <v>444</v>
      </c>
      <c r="K5235" s="20" t="s">
        <v>8379</v>
      </c>
      <c r="L5235" s="19" t="s">
        <v>25</v>
      </c>
    </row>
    <row r="5236" spans="1:12" x14ac:dyDescent="0.25">
      <c r="A5236" s="19" t="s">
        <v>7438</v>
      </c>
      <c r="B5236" s="19" t="s">
        <v>7439</v>
      </c>
      <c r="C5236" s="19" t="s">
        <v>7440</v>
      </c>
      <c r="D5236" s="19" t="s">
        <v>7441</v>
      </c>
      <c r="E5236" s="20" t="s">
        <v>21</v>
      </c>
      <c r="F5236" s="19" t="s">
        <v>21</v>
      </c>
      <c r="G5236" s="180">
        <v>88416</v>
      </c>
      <c r="H5236" s="21" t="s">
        <v>7448</v>
      </c>
      <c r="I5236" s="19" t="s">
        <v>15719</v>
      </c>
      <c r="J5236" s="19" t="s">
        <v>23</v>
      </c>
      <c r="K5236" s="20" t="s">
        <v>15122</v>
      </c>
      <c r="L5236" s="19" t="s">
        <v>25</v>
      </c>
    </row>
    <row r="5237" spans="1:12" x14ac:dyDescent="0.25">
      <c r="A5237" s="19" t="s">
        <v>7438</v>
      </c>
      <c r="B5237" s="19" t="s">
        <v>7439</v>
      </c>
      <c r="C5237" s="19" t="s">
        <v>7440</v>
      </c>
      <c r="D5237" s="19" t="s">
        <v>7441</v>
      </c>
      <c r="E5237" s="20" t="s">
        <v>21</v>
      </c>
      <c r="F5237" s="19" t="s">
        <v>21</v>
      </c>
      <c r="G5237" s="180">
        <v>88417</v>
      </c>
      <c r="H5237" s="21" t="s">
        <v>7450</v>
      </c>
      <c r="I5237" s="19" t="s">
        <v>15719</v>
      </c>
      <c r="J5237" s="19" t="s">
        <v>23</v>
      </c>
      <c r="K5237" s="20" t="s">
        <v>2454</v>
      </c>
      <c r="L5237" s="19" t="s">
        <v>25</v>
      </c>
    </row>
    <row r="5238" spans="1:12" x14ac:dyDescent="0.25">
      <c r="A5238" s="19" t="s">
        <v>7438</v>
      </c>
      <c r="B5238" s="19" t="s">
        <v>7439</v>
      </c>
      <c r="C5238" s="19" t="s">
        <v>7440</v>
      </c>
      <c r="D5238" s="19" t="s">
        <v>7441</v>
      </c>
      <c r="E5238" s="20" t="s">
        <v>21</v>
      </c>
      <c r="F5238" s="19" t="s">
        <v>21</v>
      </c>
      <c r="G5238" s="180">
        <v>88420</v>
      </c>
      <c r="H5238" s="21" t="s">
        <v>7452</v>
      </c>
      <c r="I5238" s="19" t="s">
        <v>15719</v>
      </c>
      <c r="J5238" s="19" t="s">
        <v>23</v>
      </c>
      <c r="K5238" s="20" t="s">
        <v>5837</v>
      </c>
      <c r="L5238" s="19" t="s">
        <v>25</v>
      </c>
    </row>
    <row r="5239" spans="1:12" x14ac:dyDescent="0.25">
      <c r="A5239" s="19" t="s">
        <v>7438</v>
      </c>
      <c r="B5239" s="19" t="s">
        <v>7439</v>
      </c>
      <c r="C5239" s="19" t="s">
        <v>7440</v>
      </c>
      <c r="D5239" s="19" t="s">
        <v>7441</v>
      </c>
      <c r="E5239" s="20" t="s">
        <v>21</v>
      </c>
      <c r="F5239" s="19" t="s">
        <v>21</v>
      </c>
      <c r="G5239" s="180">
        <v>88421</v>
      </c>
      <c r="H5239" s="21" t="s">
        <v>7453</v>
      </c>
      <c r="I5239" s="19" t="s">
        <v>15719</v>
      </c>
      <c r="J5239" s="19" t="s">
        <v>23</v>
      </c>
      <c r="K5239" s="20" t="s">
        <v>3455</v>
      </c>
      <c r="L5239" s="19" t="s">
        <v>25</v>
      </c>
    </row>
    <row r="5240" spans="1:12" x14ac:dyDescent="0.25">
      <c r="A5240" s="19" t="s">
        <v>7438</v>
      </c>
      <c r="B5240" s="19" t="s">
        <v>7439</v>
      </c>
      <c r="C5240" s="19" t="s">
        <v>7440</v>
      </c>
      <c r="D5240" s="19" t="s">
        <v>7441</v>
      </c>
      <c r="E5240" s="20" t="s">
        <v>21</v>
      </c>
      <c r="F5240" s="19" t="s">
        <v>21</v>
      </c>
      <c r="G5240" s="180">
        <v>88423</v>
      </c>
      <c r="H5240" s="21" t="s">
        <v>7454</v>
      </c>
      <c r="I5240" s="19" t="s">
        <v>15719</v>
      </c>
      <c r="J5240" s="19" t="s">
        <v>23</v>
      </c>
      <c r="K5240" s="20" t="s">
        <v>15123</v>
      </c>
      <c r="L5240" s="19" t="s">
        <v>25</v>
      </c>
    </row>
    <row r="5241" spans="1:12" x14ac:dyDescent="0.25">
      <c r="A5241" s="19" t="s">
        <v>7438</v>
      </c>
      <c r="B5241" s="19" t="s">
        <v>7439</v>
      </c>
      <c r="C5241" s="19" t="s">
        <v>7440</v>
      </c>
      <c r="D5241" s="19" t="s">
        <v>7441</v>
      </c>
      <c r="E5241" s="20" t="s">
        <v>21</v>
      </c>
      <c r="F5241" s="19" t="s">
        <v>21</v>
      </c>
      <c r="G5241" s="180">
        <v>88424</v>
      </c>
      <c r="H5241" s="21" t="s">
        <v>7456</v>
      </c>
      <c r="I5241" s="19" t="s">
        <v>15719</v>
      </c>
      <c r="J5241" s="19" t="s">
        <v>23</v>
      </c>
      <c r="K5241" s="20" t="s">
        <v>10755</v>
      </c>
      <c r="L5241" s="19" t="s">
        <v>25</v>
      </c>
    </row>
    <row r="5242" spans="1:12" x14ac:dyDescent="0.25">
      <c r="A5242" s="19" t="s">
        <v>7438</v>
      </c>
      <c r="B5242" s="19" t="s">
        <v>7439</v>
      </c>
      <c r="C5242" s="19" t="s">
        <v>7440</v>
      </c>
      <c r="D5242" s="19" t="s">
        <v>7441</v>
      </c>
      <c r="E5242" s="20" t="s">
        <v>21</v>
      </c>
      <c r="F5242" s="19" t="s">
        <v>21</v>
      </c>
      <c r="G5242" s="180">
        <v>88426</v>
      </c>
      <c r="H5242" s="21" t="s">
        <v>7457</v>
      </c>
      <c r="I5242" s="19" t="s">
        <v>15719</v>
      </c>
      <c r="J5242" s="19" t="s">
        <v>23</v>
      </c>
      <c r="K5242" s="20" t="s">
        <v>1880</v>
      </c>
      <c r="L5242" s="19" t="s">
        <v>25</v>
      </c>
    </row>
    <row r="5243" spans="1:12" x14ac:dyDescent="0.25">
      <c r="A5243" s="19" t="s">
        <v>7438</v>
      </c>
      <c r="B5243" s="19" t="s">
        <v>7439</v>
      </c>
      <c r="C5243" s="19" t="s">
        <v>7440</v>
      </c>
      <c r="D5243" s="19" t="s">
        <v>7441</v>
      </c>
      <c r="E5243" s="20" t="s">
        <v>21</v>
      </c>
      <c r="F5243" s="19" t="s">
        <v>21</v>
      </c>
      <c r="G5243" s="180">
        <v>88428</v>
      </c>
      <c r="H5243" s="21" t="s">
        <v>7459</v>
      </c>
      <c r="I5243" s="19" t="s">
        <v>15719</v>
      </c>
      <c r="J5243" s="19" t="s">
        <v>23</v>
      </c>
      <c r="K5243" s="20" t="s">
        <v>13126</v>
      </c>
      <c r="L5243" s="19" t="s">
        <v>25</v>
      </c>
    </row>
    <row r="5244" spans="1:12" x14ac:dyDescent="0.25">
      <c r="A5244" s="19" t="s">
        <v>7438</v>
      </c>
      <c r="B5244" s="19" t="s">
        <v>7439</v>
      </c>
      <c r="C5244" s="19" t="s">
        <v>7440</v>
      </c>
      <c r="D5244" s="19" t="s">
        <v>7441</v>
      </c>
      <c r="E5244" s="20" t="s">
        <v>21</v>
      </c>
      <c r="F5244" s="19" t="s">
        <v>21</v>
      </c>
      <c r="G5244" s="180">
        <v>88429</v>
      </c>
      <c r="H5244" s="21" t="s">
        <v>7460</v>
      </c>
      <c r="I5244" s="19" t="s">
        <v>15719</v>
      </c>
      <c r="J5244" s="19" t="s">
        <v>23</v>
      </c>
      <c r="K5244" s="20" t="s">
        <v>13447</v>
      </c>
      <c r="L5244" s="19" t="s">
        <v>25</v>
      </c>
    </row>
    <row r="5245" spans="1:12" x14ac:dyDescent="0.25">
      <c r="A5245" s="19" t="s">
        <v>7438</v>
      </c>
      <c r="B5245" s="19" t="s">
        <v>7439</v>
      </c>
      <c r="C5245" s="19" t="s">
        <v>7440</v>
      </c>
      <c r="D5245" s="19" t="s">
        <v>7441</v>
      </c>
      <c r="E5245" s="20" t="s">
        <v>21</v>
      </c>
      <c r="F5245" s="19" t="s">
        <v>21</v>
      </c>
      <c r="G5245" s="180">
        <v>88431</v>
      </c>
      <c r="H5245" s="21" t="s">
        <v>7462</v>
      </c>
      <c r="I5245" s="19" t="s">
        <v>15719</v>
      </c>
      <c r="J5245" s="19" t="s">
        <v>23</v>
      </c>
      <c r="K5245" s="20" t="s">
        <v>10883</v>
      </c>
      <c r="L5245" s="19" t="s">
        <v>25</v>
      </c>
    </row>
    <row r="5246" spans="1:12" x14ac:dyDescent="0.25">
      <c r="A5246" s="19" t="s">
        <v>7438</v>
      </c>
      <c r="B5246" s="19" t="s">
        <v>7439</v>
      </c>
      <c r="C5246" s="19" t="s">
        <v>7440</v>
      </c>
      <c r="D5246" s="19" t="s">
        <v>7441</v>
      </c>
      <c r="E5246" s="20" t="s">
        <v>21</v>
      </c>
      <c r="F5246" s="19" t="s">
        <v>21</v>
      </c>
      <c r="G5246" s="180">
        <v>88432</v>
      </c>
      <c r="H5246" s="21" t="s">
        <v>7463</v>
      </c>
      <c r="I5246" s="19" t="s">
        <v>15719</v>
      </c>
      <c r="J5246" s="19" t="s">
        <v>23</v>
      </c>
      <c r="K5246" s="20" t="s">
        <v>14067</v>
      </c>
      <c r="L5246" s="19" t="s">
        <v>25</v>
      </c>
    </row>
    <row r="5247" spans="1:12" x14ac:dyDescent="0.25">
      <c r="A5247" s="19" t="s">
        <v>7438</v>
      </c>
      <c r="B5247" s="19" t="s">
        <v>7439</v>
      </c>
      <c r="C5247" s="19" t="s">
        <v>7440</v>
      </c>
      <c r="D5247" s="19" t="s">
        <v>7441</v>
      </c>
      <c r="E5247" s="20" t="s">
        <v>21</v>
      </c>
      <c r="F5247" s="19" t="s">
        <v>21</v>
      </c>
      <c r="G5247" s="180">
        <v>88482</v>
      </c>
      <c r="H5247" s="21" t="s">
        <v>7464</v>
      </c>
      <c r="I5247" s="19" t="s">
        <v>15719</v>
      </c>
      <c r="J5247" s="19" t="s">
        <v>23</v>
      </c>
      <c r="K5247" s="20" t="s">
        <v>13880</v>
      </c>
      <c r="L5247" s="19" t="s">
        <v>25</v>
      </c>
    </row>
    <row r="5248" spans="1:12" x14ac:dyDescent="0.25">
      <c r="A5248" s="19" t="s">
        <v>7438</v>
      </c>
      <c r="B5248" s="19" t="s">
        <v>7439</v>
      </c>
      <c r="C5248" s="19" t="s">
        <v>7440</v>
      </c>
      <c r="D5248" s="19" t="s">
        <v>7441</v>
      </c>
      <c r="E5248" s="20" t="s">
        <v>21</v>
      </c>
      <c r="F5248" s="19" t="s">
        <v>21</v>
      </c>
      <c r="G5248" s="180">
        <v>88483</v>
      </c>
      <c r="H5248" s="21" t="s">
        <v>7465</v>
      </c>
      <c r="I5248" s="19" t="s">
        <v>15719</v>
      </c>
      <c r="J5248" s="19" t="s">
        <v>23</v>
      </c>
      <c r="K5248" s="20" t="s">
        <v>1538</v>
      </c>
      <c r="L5248" s="19" t="s">
        <v>25</v>
      </c>
    </row>
    <row r="5249" spans="1:12" x14ac:dyDescent="0.25">
      <c r="A5249" s="19" t="s">
        <v>7438</v>
      </c>
      <c r="B5249" s="19" t="s">
        <v>7439</v>
      </c>
      <c r="C5249" s="19" t="s">
        <v>7440</v>
      </c>
      <c r="D5249" s="19" t="s">
        <v>7441</v>
      </c>
      <c r="E5249" s="20" t="s">
        <v>21</v>
      </c>
      <c r="F5249" s="19" t="s">
        <v>21</v>
      </c>
      <c r="G5249" s="180">
        <v>88484</v>
      </c>
      <c r="H5249" s="21" t="s">
        <v>7466</v>
      </c>
      <c r="I5249" s="19" t="s">
        <v>15719</v>
      </c>
      <c r="J5249" s="19" t="s">
        <v>444</v>
      </c>
      <c r="K5249" s="20" t="s">
        <v>8379</v>
      </c>
      <c r="L5249" s="19" t="s">
        <v>25</v>
      </c>
    </row>
    <row r="5250" spans="1:12" x14ac:dyDescent="0.25">
      <c r="A5250" s="19" t="s">
        <v>7438</v>
      </c>
      <c r="B5250" s="19" t="s">
        <v>7439</v>
      </c>
      <c r="C5250" s="19" t="s">
        <v>7440</v>
      </c>
      <c r="D5250" s="19" t="s">
        <v>7441</v>
      </c>
      <c r="E5250" s="20" t="s">
        <v>21</v>
      </c>
      <c r="F5250" s="19" t="s">
        <v>21</v>
      </c>
      <c r="G5250" s="180">
        <v>88485</v>
      </c>
      <c r="H5250" s="21" t="s">
        <v>7468</v>
      </c>
      <c r="I5250" s="19" t="s">
        <v>15719</v>
      </c>
      <c r="J5250" s="19" t="s">
        <v>444</v>
      </c>
      <c r="K5250" s="20" t="s">
        <v>8668</v>
      </c>
      <c r="L5250" s="19" t="s">
        <v>25</v>
      </c>
    </row>
    <row r="5251" spans="1:12" x14ac:dyDescent="0.25">
      <c r="A5251" s="19" t="s">
        <v>7438</v>
      </c>
      <c r="B5251" s="19" t="s">
        <v>7439</v>
      </c>
      <c r="C5251" s="19" t="s">
        <v>7440</v>
      </c>
      <c r="D5251" s="19" t="s">
        <v>7441</v>
      </c>
      <c r="E5251" s="20" t="s">
        <v>21</v>
      </c>
      <c r="F5251" s="19" t="s">
        <v>21</v>
      </c>
      <c r="G5251" s="180">
        <v>88486</v>
      </c>
      <c r="H5251" s="21" t="s">
        <v>7469</v>
      </c>
      <c r="I5251" s="19" t="s">
        <v>15719</v>
      </c>
      <c r="J5251" s="19" t="s">
        <v>23</v>
      </c>
      <c r="K5251" s="20" t="s">
        <v>12827</v>
      </c>
      <c r="L5251" s="19" t="s">
        <v>25</v>
      </c>
    </row>
    <row r="5252" spans="1:12" x14ac:dyDescent="0.25">
      <c r="A5252" s="19" t="s">
        <v>7438</v>
      </c>
      <c r="B5252" s="19" t="s">
        <v>7439</v>
      </c>
      <c r="C5252" s="19" t="s">
        <v>7440</v>
      </c>
      <c r="D5252" s="19" t="s">
        <v>7441</v>
      </c>
      <c r="E5252" s="20" t="s">
        <v>21</v>
      </c>
      <c r="F5252" s="19" t="s">
        <v>21</v>
      </c>
      <c r="G5252" s="180">
        <v>88487</v>
      </c>
      <c r="H5252" s="21" t="s">
        <v>7471</v>
      </c>
      <c r="I5252" s="19" t="s">
        <v>15719</v>
      </c>
      <c r="J5252" s="19" t="s">
        <v>23</v>
      </c>
      <c r="K5252" s="20" t="s">
        <v>5060</v>
      </c>
      <c r="L5252" s="19" t="s">
        <v>25</v>
      </c>
    </row>
    <row r="5253" spans="1:12" x14ac:dyDescent="0.25">
      <c r="A5253" s="19" t="s">
        <v>7438</v>
      </c>
      <c r="B5253" s="19" t="s">
        <v>7439</v>
      </c>
      <c r="C5253" s="19" t="s">
        <v>7440</v>
      </c>
      <c r="D5253" s="19" t="s">
        <v>7441</v>
      </c>
      <c r="E5253" s="20" t="s">
        <v>21</v>
      </c>
      <c r="F5253" s="19" t="s">
        <v>21</v>
      </c>
      <c r="G5253" s="180">
        <v>88488</v>
      </c>
      <c r="H5253" s="21" t="s">
        <v>7473</v>
      </c>
      <c r="I5253" s="19" t="s">
        <v>15719</v>
      </c>
      <c r="J5253" s="19" t="s">
        <v>23</v>
      </c>
      <c r="K5253" s="20" t="s">
        <v>3089</v>
      </c>
      <c r="L5253" s="19" t="s">
        <v>25</v>
      </c>
    </row>
    <row r="5254" spans="1:12" x14ac:dyDescent="0.25">
      <c r="A5254" s="19" t="s">
        <v>7438</v>
      </c>
      <c r="B5254" s="19" t="s">
        <v>7439</v>
      </c>
      <c r="C5254" s="19" t="s">
        <v>7440</v>
      </c>
      <c r="D5254" s="19" t="s">
        <v>7441</v>
      </c>
      <c r="E5254" s="20" t="s">
        <v>21</v>
      </c>
      <c r="F5254" s="19" t="s">
        <v>21</v>
      </c>
      <c r="G5254" s="180">
        <v>88489</v>
      </c>
      <c r="H5254" s="21" t="s">
        <v>7474</v>
      </c>
      <c r="I5254" s="19" t="s">
        <v>15719</v>
      </c>
      <c r="J5254" s="19" t="s">
        <v>23</v>
      </c>
      <c r="K5254" s="20" t="s">
        <v>10082</v>
      </c>
      <c r="L5254" s="19" t="s">
        <v>25</v>
      </c>
    </row>
    <row r="5255" spans="1:12" x14ac:dyDescent="0.25">
      <c r="A5255" s="19" t="s">
        <v>7438</v>
      </c>
      <c r="B5255" s="19" t="s">
        <v>7439</v>
      </c>
      <c r="C5255" s="19" t="s">
        <v>7440</v>
      </c>
      <c r="D5255" s="19" t="s">
        <v>7441</v>
      </c>
      <c r="E5255" s="20" t="s">
        <v>21</v>
      </c>
      <c r="F5255" s="19" t="s">
        <v>21</v>
      </c>
      <c r="G5255" s="180">
        <v>88490</v>
      </c>
      <c r="H5255" s="21" t="s">
        <v>7475</v>
      </c>
      <c r="I5255" s="19" t="s">
        <v>15719</v>
      </c>
      <c r="J5255" s="19" t="s">
        <v>23</v>
      </c>
      <c r="K5255" s="20" t="s">
        <v>206</v>
      </c>
      <c r="L5255" s="19" t="s">
        <v>25</v>
      </c>
    </row>
    <row r="5256" spans="1:12" x14ac:dyDescent="0.25">
      <c r="A5256" s="19" t="s">
        <v>7438</v>
      </c>
      <c r="B5256" s="19" t="s">
        <v>7439</v>
      </c>
      <c r="C5256" s="19" t="s">
        <v>7440</v>
      </c>
      <c r="D5256" s="19" t="s">
        <v>7441</v>
      </c>
      <c r="E5256" s="20" t="s">
        <v>21</v>
      </c>
      <c r="F5256" s="19" t="s">
        <v>21</v>
      </c>
      <c r="G5256" s="180">
        <v>88491</v>
      </c>
      <c r="H5256" s="21" t="s">
        <v>7476</v>
      </c>
      <c r="I5256" s="19" t="s">
        <v>15719</v>
      </c>
      <c r="J5256" s="19" t="s">
        <v>23</v>
      </c>
      <c r="K5256" s="20" t="s">
        <v>184</v>
      </c>
      <c r="L5256" s="19" t="s">
        <v>25</v>
      </c>
    </row>
    <row r="5257" spans="1:12" x14ac:dyDescent="0.25">
      <c r="A5257" s="19" t="s">
        <v>7438</v>
      </c>
      <c r="B5257" s="19" t="s">
        <v>7439</v>
      </c>
      <c r="C5257" s="19" t="s">
        <v>7440</v>
      </c>
      <c r="D5257" s="19" t="s">
        <v>7441</v>
      </c>
      <c r="E5257" s="20" t="s">
        <v>21</v>
      </c>
      <c r="F5257" s="19" t="s">
        <v>21</v>
      </c>
      <c r="G5257" s="180">
        <v>88492</v>
      </c>
      <c r="H5257" s="21" t="s">
        <v>7477</v>
      </c>
      <c r="I5257" s="19" t="s">
        <v>15719</v>
      </c>
      <c r="J5257" s="19" t="s">
        <v>23</v>
      </c>
      <c r="K5257" s="20" t="s">
        <v>3886</v>
      </c>
      <c r="L5257" s="19" t="s">
        <v>25</v>
      </c>
    </row>
    <row r="5258" spans="1:12" x14ac:dyDescent="0.25">
      <c r="A5258" s="19" t="s">
        <v>7438</v>
      </c>
      <c r="B5258" s="19" t="s">
        <v>7439</v>
      </c>
      <c r="C5258" s="19" t="s">
        <v>7440</v>
      </c>
      <c r="D5258" s="19" t="s">
        <v>7441</v>
      </c>
      <c r="E5258" s="20" t="s">
        <v>21</v>
      </c>
      <c r="F5258" s="19" t="s">
        <v>21</v>
      </c>
      <c r="G5258" s="180">
        <v>88493</v>
      </c>
      <c r="H5258" s="21" t="s">
        <v>7479</v>
      </c>
      <c r="I5258" s="19" t="s">
        <v>15719</v>
      </c>
      <c r="J5258" s="19" t="s">
        <v>23</v>
      </c>
      <c r="K5258" s="20" t="s">
        <v>14904</v>
      </c>
      <c r="L5258" s="19" t="s">
        <v>25</v>
      </c>
    </row>
    <row r="5259" spans="1:12" x14ac:dyDescent="0.25">
      <c r="A5259" s="19" t="s">
        <v>7438</v>
      </c>
      <c r="B5259" s="19" t="s">
        <v>7439</v>
      </c>
      <c r="C5259" s="19" t="s">
        <v>7440</v>
      </c>
      <c r="D5259" s="19" t="s">
        <v>7441</v>
      </c>
      <c r="E5259" s="20" t="s">
        <v>21</v>
      </c>
      <c r="F5259" s="19" t="s">
        <v>21</v>
      </c>
      <c r="G5259" s="180">
        <v>88494</v>
      </c>
      <c r="H5259" s="21" t="s">
        <v>7480</v>
      </c>
      <c r="I5259" s="19" t="s">
        <v>15719</v>
      </c>
      <c r="J5259" s="19" t="s">
        <v>23</v>
      </c>
      <c r="K5259" s="20" t="s">
        <v>1892</v>
      </c>
      <c r="L5259" s="19" t="s">
        <v>25</v>
      </c>
    </row>
    <row r="5260" spans="1:12" x14ac:dyDescent="0.25">
      <c r="A5260" s="19" t="s">
        <v>7438</v>
      </c>
      <c r="B5260" s="19" t="s">
        <v>7439</v>
      </c>
      <c r="C5260" s="19" t="s">
        <v>7440</v>
      </c>
      <c r="D5260" s="19" t="s">
        <v>7441</v>
      </c>
      <c r="E5260" s="20" t="s">
        <v>21</v>
      </c>
      <c r="F5260" s="19" t="s">
        <v>21</v>
      </c>
      <c r="G5260" s="180">
        <v>88495</v>
      </c>
      <c r="H5260" s="21" t="s">
        <v>7481</v>
      </c>
      <c r="I5260" s="19" t="s">
        <v>15719</v>
      </c>
      <c r="J5260" s="19" t="s">
        <v>23</v>
      </c>
      <c r="K5260" s="20" t="s">
        <v>531</v>
      </c>
      <c r="L5260" s="19" t="s">
        <v>25</v>
      </c>
    </row>
    <row r="5261" spans="1:12" x14ac:dyDescent="0.25">
      <c r="A5261" s="19" t="s">
        <v>7438</v>
      </c>
      <c r="B5261" s="19" t="s">
        <v>7439</v>
      </c>
      <c r="C5261" s="19" t="s">
        <v>7440</v>
      </c>
      <c r="D5261" s="19" t="s">
        <v>7441</v>
      </c>
      <c r="E5261" s="20" t="s">
        <v>21</v>
      </c>
      <c r="F5261" s="19" t="s">
        <v>21</v>
      </c>
      <c r="G5261" s="180">
        <v>88496</v>
      </c>
      <c r="H5261" s="21" t="s">
        <v>7482</v>
      </c>
      <c r="I5261" s="19" t="s">
        <v>15719</v>
      </c>
      <c r="J5261" s="19" t="s">
        <v>23</v>
      </c>
      <c r="K5261" s="20" t="s">
        <v>12665</v>
      </c>
      <c r="L5261" s="19" t="s">
        <v>25</v>
      </c>
    </row>
    <row r="5262" spans="1:12" x14ac:dyDescent="0.25">
      <c r="A5262" s="19" t="s">
        <v>7438</v>
      </c>
      <c r="B5262" s="19" t="s">
        <v>7439</v>
      </c>
      <c r="C5262" s="19" t="s">
        <v>7440</v>
      </c>
      <c r="D5262" s="19" t="s">
        <v>7441</v>
      </c>
      <c r="E5262" s="20" t="s">
        <v>21</v>
      </c>
      <c r="F5262" s="19" t="s">
        <v>21</v>
      </c>
      <c r="G5262" s="180">
        <v>88497</v>
      </c>
      <c r="H5262" s="21" t="s">
        <v>7484</v>
      </c>
      <c r="I5262" s="19" t="s">
        <v>15719</v>
      </c>
      <c r="J5262" s="19" t="s">
        <v>23</v>
      </c>
      <c r="K5262" s="20" t="s">
        <v>1418</v>
      </c>
      <c r="L5262" s="19" t="s">
        <v>25</v>
      </c>
    </row>
    <row r="5263" spans="1:12" x14ac:dyDescent="0.25">
      <c r="A5263" s="19" t="s">
        <v>7438</v>
      </c>
      <c r="B5263" s="19" t="s">
        <v>7439</v>
      </c>
      <c r="C5263" s="19" t="s">
        <v>7440</v>
      </c>
      <c r="D5263" s="19" t="s">
        <v>7441</v>
      </c>
      <c r="E5263" s="20" t="s">
        <v>21</v>
      </c>
      <c r="F5263" s="19" t="s">
        <v>21</v>
      </c>
      <c r="G5263" s="180">
        <v>95305</v>
      </c>
      <c r="H5263" s="21" t="s">
        <v>7485</v>
      </c>
      <c r="I5263" s="19" t="s">
        <v>15719</v>
      </c>
      <c r="J5263" s="19" t="s">
        <v>23</v>
      </c>
      <c r="K5263" s="20" t="s">
        <v>9755</v>
      </c>
      <c r="L5263" s="19" t="s">
        <v>25</v>
      </c>
    </row>
    <row r="5264" spans="1:12" x14ac:dyDescent="0.25">
      <c r="A5264" s="19" t="s">
        <v>7438</v>
      </c>
      <c r="B5264" s="19" t="s">
        <v>7439</v>
      </c>
      <c r="C5264" s="19" t="s">
        <v>7440</v>
      </c>
      <c r="D5264" s="19" t="s">
        <v>7441</v>
      </c>
      <c r="E5264" s="20" t="s">
        <v>21</v>
      </c>
      <c r="F5264" s="19" t="s">
        <v>21</v>
      </c>
      <c r="G5264" s="180">
        <v>95306</v>
      </c>
      <c r="H5264" s="21" t="s">
        <v>7486</v>
      </c>
      <c r="I5264" s="19" t="s">
        <v>15719</v>
      </c>
      <c r="J5264" s="19" t="s">
        <v>23</v>
      </c>
      <c r="K5264" s="20" t="s">
        <v>14387</v>
      </c>
      <c r="L5264" s="19" t="s">
        <v>25</v>
      </c>
    </row>
    <row r="5265" spans="1:12" x14ac:dyDescent="0.25">
      <c r="A5265" s="19" t="s">
        <v>7438</v>
      </c>
      <c r="B5265" s="19" t="s">
        <v>7439</v>
      </c>
      <c r="C5265" s="19" t="s">
        <v>7440</v>
      </c>
      <c r="D5265" s="19" t="s">
        <v>7441</v>
      </c>
      <c r="E5265" s="20" t="s">
        <v>21</v>
      </c>
      <c r="F5265" s="19" t="s">
        <v>21</v>
      </c>
      <c r="G5265" s="180">
        <v>95622</v>
      </c>
      <c r="H5265" s="21" t="s">
        <v>7487</v>
      </c>
      <c r="I5265" s="19" t="s">
        <v>15719</v>
      </c>
      <c r="J5265" s="19" t="s">
        <v>23</v>
      </c>
      <c r="K5265" s="20" t="s">
        <v>12309</v>
      </c>
      <c r="L5265" s="19" t="s">
        <v>25</v>
      </c>
    </row>
    <row r="5266" spans="1:12" x14ac:dyDescent="0.25">
      <c r="A5266" s="19" t="s">
        <v>7438</v>
      </c>
      <c r="B5266" s="19" t="s">
        <v>7439</v>
      </c>
      <c r="C5266" s="19" t="s">
        <v>7440</v>
      </c>
      <c r="D5266" s="19" t="s">
        <v>7441</v>
      </c>
      <c r="E5266" s="20" t="s">
        <v>21</v>
      </c>
      <c r="F5266" s="19" t="s">
        <v>21</v>
      </c>
      <c r="G5266" s="180">
        <v>95623</v>
      </c>
      <c r="H5266" s="21" t="s">
        <v>7488</v>
      </c>
      <c r="I5266" s="19" t="s">
        <v>15719</v>
      </c>
      <c r="J5266" s="19" t="s">
        <v>23</v>
      </c>
      <c r="K5266" s="20" t="s">
        <v>9657</v>
      </c>
      <c r="L5266" s="19" t="s">
        <v>25</v>
      </c>
    </row>
    <row r="5267" spans="1:12" x14ac:dyDescent="0.25">
      <c r="A5267" s="19" t="s">
        <v>7438</v>
      </c>
      <c r="B5267" s="19" t="s">
        <v>7439</v>
      </c>
      <c r="C5267" s="19" t="s">
        <v>7440</v>
      </c>
      <c r="D5267" s="19" t="s">
        <v>7441</v>
      </c>
      <c r="E5267" s="20" t="s">
        <v>21</v>
      </c>
      <c r="F5267" s="19" t="s">
        <v>21</v>
      </c>
      <c r="G5267" s="180">
        <v>95624</v>
      </c>
      <c r="H5267" s="21" t="s">
        <v>7489</v>
      </c>
      <c r="I5267" s="19" t="s">
        <v>15719</v>
      </c>
      <c r="J5267" s="19" t="s">
        <v>23</v>
      </c>
      <c r="K5267" s="20" t="s">
        <v>1875</v>
      </c>
      <c r="L5267" s="19" t="s">
        <v>25</v>
      </c>
    </row>
    <row r="5268" spans="1:12" x14ac:dyDescent="0.25">
      <c r="A5268" s="19" t="s">
        <v>7438</v>
      </c>
      <c r="B5268" s="19" t="s">
        <v>7439</v>
      </c>
      <c r="C5268" s="19" t="s">
        <v>7440</v>
      </c>
      <c r="D5268" s="19" t="s">
        <v>7441</v>
      </c>
      <c r="E5268" s="20" t="s">
        <v>21</v>
      </c>
      <c r="F5268" s="19" t="s">
        <v>21</v>
      </c>
      <c r="G5268" s="180">
        <v>95625</v>
      </c>
      <c r="H5268" s="21" t="s">
        <v>7491</v>
      </c>
      <c r="I5268" s="19" t="s">
        <v>15719</v>
      </c>
      <c r="J5268" s="19" t="s">
        <v>23</v>
      </c>
      <c r="K5268" s="20" t="s">
        <v>12655</v>
      </c>
      <c r="L5268" s="19" t="s">
        <v>25</v>
      </c>
    </row>
    <row r="5269" spans="1:12" x14ac:dyDescent="0.25">
      <c r="A5269" s="19" t="s">
        <v>7438</v>
      </c>
      <c r="B5269" s="19" t="s">
        <v>7439</v>
      </c>
      <c r="C5269" s="19" t="s">
        <v>7440</v>
      </c>
      <c r="D5269" s="19" t="s">
        <v>7441</v>
      </c>
      <c r="E5269" s="20" t="s">
        <v>21</v>
      </c>
      <c r="F5269" s="19" t="s">
        <v>21</v>
      </c>
      <c r="G5269" s="180">
        <v>95626</v>
      </c>
      <c r="H5269" s="21" t="s">
        <v>7493</v>
      </c>
      <c r="I5269" s="19" t="s">
        <v>15719</v>
      </c>
      <c r="J5269" s="19" t="s">
        <v>23</v>
      </c>
      <c r="K5269" s="20" t="s">
        <v>11931</v>
      </c>
      <c r="L5269" s="19" t="s">
        <v>25</v>
      </c>
    </row>
    <row r="5270" spans="1:12" x14ac:dyDescent="0.25">
      <c r="A5270" s="19" t="s">
        <v>7438</v>
      </c>
      <c r="B5270" s="19" t="s">
        <v>7439</v>
      </c>
      <c r="C5270" s="19" t="s">
        <v>7440</v>
      </c>
      <c r="D5270" s="19" t="s">
        <v>7441</v>
      </c>
      <c r="E5270" s="20" t="s">
        <v>21</v>
      </c>
      <c r="F5270" s="19" t="s">
        <v>21</v>
      </c>
      <c r="G5270" s="180">
        <v>96126</v>
      </c>
      <c r="H5270" s="21" t="s">
        <v>7494</v>
      </c>
      <c r="I5270" s="19" t="s">
        <v>15719</v>
      </c>
      <c r="J5270" s="19" t="s">
        <v>23</v>
      </c>
      <c r="K5270" s="20" t="s">
        <v>7885</v>
      </c>
      <c r="L5270" s="19" t="s">
        <v>25</v>
      </c>
    </row>
    <row r="5271" spans="1:12" x14ac:dyDescent="0.25">
      <c r="A5271" s="19" t="s">
        <v>7438</v>
      </c>
      <c r="B5271" s="19" t="s">
        <v>7439</v>
      </c>
      <c r="C5271" s="19" t="s">
        <v>7440</v>
      </c>
      <c r="D5271" s="19" t="s">
        <v>7441</v>
      </c>
      <c r="E5271" s="20" t="s">
        <v>21</v>
      </c>
      <c r="F5271" s="19" t="s">
        <v>21</v>
      </c>
      <c r="G5271" s="180">
        <v>96127</v>
      </c>
      <c r="H5271" s="21" t="s">
        <v>7496</v>
      </c>
      <c r="I5271" s="19" t="s">
        <v>15719</v>
      </c>
      <c r="J5271" s="19" t="s">
        <v>23</v>
      </c>
      <c r="K5271" s="20" t="s">
        <v>5253</v>
      </c>
      <c r="L5271" s="19" t="s">
        <v>25</v>
      </c>
    </row>
    <row r="5272" spans="1:12" x14ac:dyDescent="0.25">
      <c r="A5272" s="19" t="s">
        <v>7438</v>
      </c>
      <c r="B5272" s="19" t="s">
        <v>7439</v>
      </c>
      <c r="C5272" s="19" t="s">
        <v>7440</v>
      </c>
      <c r="D5272" s="19" t="s">
        <v>7441</v>
      </c>
      <c r="E5272" s="20" t="s">
        <v>21</v>
      </c>
      <c r="F5272" s="19" t="s">
        <v>21</v>
      </c>
      <c r="G5272" s="180">
        <v>96128</v>
      </c>
      <c r="H5272" s="21" t="s">
        <v>7498</v>
      </c>
      <c r="I5272" s="19" t="s">
        <v>15719</v>
      </c>
      <c r="J5272" s="19" t="s">
        <v>23</v>
      </c>
      <c r="K5272" s="20" t="s">
        <v>243</v>
      </c>
      <c r="L5272" s="19" t="s">
        <v>25</v>
      </c>
    </row>
    <row r="5273" spans="1:12" x14ac:dyDescent="0.25">
      <c r="A5273" s="19" t="s">
        <v>7438</v>
      </c>
      <c r="B5273" s="19" t="s">
        <v>7439</v>
      </c>
      <c r="C5273" s="19" t="s">
        <v>7440</v>
      </c>
      <c r="D5273" s="19" t="s">
        <v>7441</v>
      </c>
      <c r="E5273" s="20" t="s">
        <v>21</v>
      </c>
      <c r="F5273" s="19" t="s">
        <v>21</v>
      </c>
      <c r="G5273" s="180">
        <v>96129</v>
      </c>
      <c r="H5273" s="21" t="s">
        <v>7499</v>
      </c>
      <c r="I5273" s="19" t="s">
        <v>15719</v>
      </c>
      <c r="J5273" s="19" t="s">
        <v>23</v>
      </c>
      <c r="K5273" s="20" t="s">
        <v>150</v>
      </c>
      <c r="L5273" s="19" t="s">
        <v>25</v>
      </c>
    </row>
    <row r="5274" spans="1:12" x14ac:dyDescent="0.25">
      <c r="A5274" s="19" t="s">
        <v>7438</v>
      </c>
      <c r="B5274" s="19" t="s">
        <v>7439</v>
      </c>
      <c r="C5274" s="19" t="s">
        <v>7440</v>
      </c>
      <c r="D5274" s="19" t="s">
        <v>7441</v>
      </c>
      <c r="E5274" s="20" t="s">
        <v>21</v>
      </c>
      <c r="F5274" s="19" t="s">
        <v>21</v>
      </c>
      <c r="G5274" s="180">
        <v>96130</v>
      </c>
      <c r="H5274" s="21" t="s">
        <v>7500</v>
      </c>
      <c r="I5274" s="19" t="s">
        <v>15719</v>
      </c>
      <c r="J5274" s="19" t="s">
        <v>23</v>
      </c>
      <c r="K5274" s="20" t="s">
        <v>10752</v>
      </c>
      <c r="L5274" s="19" t="s">
        <v>25</v>
      </c>
    </row>
    <row r="5275" spans="1:12" x14ac:dyDescent="0.25">
      <c r="A5275" s="19" t="s">
        <v>7438</v>
      </c>
      <c r="B5275" s="19" t="s">
        <v>7439</v>
      </c>
      <c r="C5275" s="19" t="s">
        <v>7440</v>
      </c>
      <c r="D5275" s="19" t="s">
        <v>7441</v>
      </c>
      <c r="E5275" s="20" t="s">
        <v>21</v>
      </c>
      <c r="F5275" s="19" t="s">
        <v>21</v>
      </c>
      <c r="G5275" s="180">
        <v>96131</v>
      </c>
      <c r="H5275" s="21" t="s">
        <v>7501</v>
      </c>
      <c r="I5275" s="19" t="s">
        <v>15719</v>
      </c>
      <c r="J5275" s="19" t="s">
        <v>23</v>
      </c>
      <c r="K5275" s="20" t="s">
        <v>12729</v>
      </c>
      <c r="L5275" s="19" t="s">
        <v>25</v>
      </c>
    </row>
    <row r="5276" spans="1:12" x14ac:dyDescent="0.25">
      <c r="A5276" s="19" t="s">
        <v>7438</v>
      </c>
      <c r="B5276" s="19" t="s">
        <v>7439</v>
      </c>
      <c r="C5276" s="19" t="s">
        <v>7440</v>
      </c>
      <c r="D5276" s="19" t="s">
        <v>7441</v>
      </c>
      <c r="E5276" s="20" t="s">
        <v>21</v>
      </c>
      <c r="F5276" s="19" t="s">
        <v>21</v>
      </c>
      <c r="G5276" s="180">
        <v>96132</v>
      </c>
      <c r="H5276" s="21" t="s">
        <v>7502</v>
      </c>
      <c r="I5276" s="19" t="s">
        <v>15719</v>
      </c>
      <c r="J5276" s="19" t="s">
        <v>23</v>
      </c>
      <c r="K5276" s="20" t="s">
        <v>2524</v>
      </c>
      <c r="L5276" s="19" t="s">
        <v>25</v>
      </c>
    </row>
    <row r="5277" spans="1:12" x14ac:dyDescent="0.25">
      <c r="A5277" s="19" t="s">
        <v>7438</v>
      </c>
      <c r="B5277" s="19" t="s">
        <v>7439</v>
      </c>
      <c r="C5277" s="19" t="s">
        <v>7440</v>
      </c>
      <c r="D5277" s="19" t="s">
        <v>7441</v>
      </c>
      <c r="E5277" s="20" t="s">
        <v>21</v>
      </c>
      <c r="F5277" s="19" t="s">
        <v>21</v>
      </c>
      <c r="G5277" s="180">
        <v>96133</v>
      </c>
      <c r="H5277" s="21" t="s">
        <v>7504</v>
      </c>
      <c r="I5277" s="19" t="s">
        <v>15719</v>
      </c>
      <c r="J5277" s="19" t="s">
        <v>23</v>
      </c>
      <c r="K5277" s="20" t="s">
        <v>15124</v>
      </c>
      <c r="L5277" s="19" t="s">
        <v>25</v>
      </c>
    </row>
    <row r="5278" spans="1:12" x14ac:dyDescent="0.25">
      <c r="A5278" s="19" t="s">
        <v>7438</v>
      </c>
      <c r="B5278" s="19" t="s">
        <v>7439</v>
      </c>
      <c r="C5278" s="19" t="s">
        <v>7440</v>
      </c>
      <c r="D5278" s="19" t="s">
        <v>7441</v>
      </c>
      <c r="E5278" s="20" t="s">
        <v>21</v>
      </c>
      <c r="F5278" s="19" t="s">
        <v>21</v>
      </c>
      <c r="G5278" s="180">
        <v>96134</v>
      </c>
      <c r="H5278" s="21" t="s">
        <v>7505</v>
      </c>
      <c r="I5278" s="19" t="s">
        <v>15719</v>
      </c>
      <c r="J5278" s="19" t="s">
        <v>23</v>
      </c>
      <c r="K5278" s="20" t="s">
        <v>12364</v>
      </c>
      <c r="L5278" s="19" t="s">
        <v>25</v>
      </c>
    </row>
    <row r="5279" spans="1:12" x14ac:dyDescent="0.25">
      <c r="A5279" s="19" t="s">
        <v>7438</v>
      </c>
      <c r="B5279" s="19" t="s">
        <v>7439</v>
      </c>
      <c r="C5279" s="19" t="s">
        <v>7440</v>
      </c>
      <c r="D5279" s="19" t="s">
        <v>7441</v>
      </c>
      <c r="E5279" s="20" t="s">
        <v>21</v>
      </c>
      <c r="F5279" s="19" t="s">
        <v>21</v>
      </c>
      <c r="G5279" s="180">
        <v>96135</v>
      </c>
      <c r="H5279" s="21" t="s">
        <v>7507</v>
      </c>
      <c r="I5279" s="19" t="s">
        <v>15719</v>
      </c>
      <c r="J5279" s="19" t="s">
        <v>23</v>
      </c>
      <c r="K5279" s="20" t="s">
        <v>13901</v>
      </c>
      <c r="L5279" s="19" t="s">
        <v>25</v>
      </c>
    </row>
    <row r="5280" spans="1:12" x14ac:dyDescent="0.25">
      <c r="A5280" s="19" t="s">
        <v>7438</v>
      </c>
      <c r="B5280" s="19" t="s">
        <v>7439</v>
      </c>
      <c r="C5280" s="19" t="s">
        <v>7508</v>
      </c>
      <c r="D5280" s="19" t="s">
        <v>7509</v>
      </c>
      <c r="E5280" s="20" t="s">
        <v>21</v>
      </c>
      <c r="F5280" s="19" t="s">
        <v>21</v>
      </c>
      <c r="G5280" s="180">
        <v>6082</v>
      </c>
      <c r="H5280" s="21" t="s">
        <v>7510</v>
      </c>
      <c r="I5280" s="19" t="s">
        <v>15719</v>
      </c>
      <c r="J5280" s="19" t="s">
        <v>23</v>
      </c>
      <c r="K5280" s="20" t="s">
        <v>9739</v>
      </c>
      <c r="L5280" s="19" t="s">
        <v>25</v>
      </c>
    </row>
    <row r="5281" spans="1:12" x14ac:dyDescent="0.25">
      <c r="A5281" s="19" t="s">
        <v>7438</v>
      </c>
      <c r="B5281" s="19" t="s">
        <v>7439</v>
      </c>
      <c r="C5281" s="19" t="s">
        <v>7508</v>
      </c>
      <c r="D5281" s="19" t="s">
        <v>7509</v>
      </c>
      <c r="E5281" s="20" t="s">
        <v>21</v>
      </c>
      <c r="F5281" s="19" t="s">
        <v>21</v>
      </c>
      <c r="G5281" s="180">
        <v>40905</v>
      </c>
      <c r="H5281" s="21" t="s">
        <v>7511</v>
      </c>
      <c r="I5281" s="19" t="s">
        <v>15719</v>
      </c>
      <c r="J5281" s="19" t="s">
        <v>23</v>
      </c>
      <c r="K5281" s="20" t="s">
        <v>12658</v>
      </c>
      <c r="L5281" s="19" t="s">
        <v>25</v>
      </c>
    </row>
    <row r="5282" spans="1:12" x14ac:dyDescent="0.25">
      <c r="A5282" s="19" t="s">
        <v>7438</v>
      </c>
      <c r="B5282" s="19" t="s">
        <v>7439</v>
      </c>
      <c r="C5282" s="19" t="s">
        <v>7508</v>
      </c>
      <c r="D5282" s="19" t="s">
        <v>7509</v>
      </c>
      <c r="E5282" s="20">
        <v>73739</v>
      </c>
      <c r="F5282" s="19" t="s">
        <v>7512</v>
      </c>
      <c r="G5282" s="19" t="s">
        <v>7513</v>
      </c>
      <c r="H5282" s="21" t="s">
        <v>7514</v>
      </c>
      <c r="I5282" s="19" t="s">
        <v>15719</v>
      </c>
      <c r="J5282" s="19" t="s">
        <v>23</v>
      </c>
      <c r="K5282" s="20" t="s">
        <v>15125</v>
      </c>
      <c r="L5282" s="19" t="s">
        <v>25</v>
      </c>
    </row>
    <row r="5283" spans="1:12" x14ac:dyDescent="0.25">
      <c r="A5283" s="19" t="s">
        <v>7438</v>
      </c>
      <c r="B5283" s="19" t="s">
        <v>7439</v>
      </c>
      <c r="C5283" s="19" t="s">
        <v>7508</v>
      </c>
      <c r="D5283" s="19" t="s">
        <v>7509</v>
      </c>
      <c r="E5283" s="20">
        <v>74065</v>
      </c>
      <c r="F5283" s="19" t="s">
        <v>7516</v>
      </c>
      <c r="G5283" s="19" t="s">
        <v>7517</v>
      </c>
      <c r="H5283" s="21" t="s">
        <v>7518</v>
      </c>
      <c r="I5283" s="19" t="s">
        <v>15719</v>
      </c>
      <c r="J5283" s="19" t="s">
        <v>23</v>
      </c>
      <c r="K5283" s="20" t="s">
        <v>6122</v>
      </c>
      <c r="L5283" s="19" t="s">
        <v>25</v>
      </c>
    </row>
    <row r="5284" spans="1:12" x14ac:dyDescent="0.25">
      <c r="A5284" s="19" t="s">
        <v>7438</v>
      </c>
      <c r="B5284" s="19" t="s">
        <v>7439</v>
      </c>
      <c r="C5284" s="19" t="s">
        <v>7508</v>
      </c>
      <c r="D5284" s="19" t="s">
        <v>7509</v>
      </c>
      <c r="E5284" s="20">
        <v>74065</v>
      </c>
      <c r="F5284" s="19" t="s">
        <v>7516</v>
      </c>
      <c r="G5284" s="19" t="s">
        <v>7519</v>
      </c>
      <c r="H5284" s="21" t="s">
        <v>7520</v>
      </c>
      <c r="I5284" s="19" t="s">
        <v>15719</v>
      </c>
      <c r="J5284" s="19" t="s">
        <v>23</v>
      </c>
      <c r="K5284" s="20" t="s">
        <v>1101</v>
      </c>
      <c r="L5284" s="19" t="s">
        <v>25</v>
      </c>
    </row>
    <row r="5285" spans="1:12" x14ac:dyDescent="0.25">
      <c r="A5285" s="19" t="s">
        <v>7438</v>
      </c>
      <c r="B5285" s="19" t="s">
        <v>7439</v>
      </c>
      <c r="C5285" s="19" t="s">
        <v>7508</v>
      </c>
      <c r="D5285" s="19" t="s">
        <v>7509</v>
      </c>
      <c r="E5285" s="20">
        <v>74065</v>
      </c>
      <c r="F5285" s="19" t="s">
        <v>7516</v>
      </c>
      <c r="G5285" s="19" t="s">
        <v>7522</v>
      </c>
      <c r="H5285" s="21" t="s">
        <v>7523</v>
      </c>
      <c r="I5285" s="19" t="s">
        <v>15719</v>
      </c>
      <c r="J5285" s="19" t="s">
        <v>23</v>
      </c>
      <c r="K5285" s="20" t="s">
        <v>6604</v>
      </c>
      <c r="L5285" s="19" t="s">
        <v>25</v>
      </c>
    </row>
    <row r="5286" spans="1:12" x14ac:dyDescent="0.25">
      <c r="A5286" s="19" t="s">
        <v>7438</v>
      </c>
      <c r="B5286" s="19" t="s">
        <v>7439</v>
      </c>
      <c r="C5286" s="19" t="s">
        <v>7508</v>
      </c>
      <c r="D5286" s="19" t="s">
        <v>7509</v>
      </c>
      <c r="E5286" s="20" t="s">
        <v>21</v>
      </c>
      <c r="F5286" s="19" t="s">
        <v>21</v>
      </c>
      <c r="G5286" s="180">
        <v>79463</v>
      </c>
      <c r="H5286" s="21" t="s">
        <v>7524</v>
      </c>
      <c r="I5286" s="19" t="s">
        <v>15719</v>
      </c>
      <c r="J5286" s="19" t="s">
        <v>23</v>
      </c>
      <c r="K5286" s="20" t="s">
        <v>2856</v>
      </c>
      <c r="L5286" s="19" t="s">
        <v>25</v>
      </c>
    </row>
    <row r="5287" spans="1:12" x14ac:dyDescent="0.25">
      <c r="A5287" s="19" t="s">
        <v>7438</v>
      </c>
      <c r="B5287" s="19" t="s">
        <v>7439</v>
      </c>
      <c r="C5287" s="19" t="s">
        <v>7508</v>
      </c>
      <c r="D5287" s="19" t="s">
        <v>7509</v>
      </c>
      <c r="E5287" s="20" t="s">
        <v>21</v>
      </c>
      <c r="F5287" s="19" t="s">
        <v>21</v>
      </c>
      <c r="G5287" s="180">
        <v>79464</v>
      </c>
      <c r="H5287" s="21" t="s">
        <v>7525</v>
      </c>
      <c r="I5287" s="19" t="s">
        <v>15719</v>
      </c>
      <c r="J5287" s="19" t="s">
        <v>23</v>
      </c>
      <c r="K5287" s="20" t="s">
        <v>8857</v>
      </c>
      <c r="L5287" s="19" t="s">
        <v>25</v>
      </c>
    </row>
    <row r="5288" spans="1:12" x14ac:dyDescent="0.25">
      <c r="A5288" s="19" t="s">
        <v>7438</v>
      </c>
      <c r="B5288" s="19" t="s">
        <v>7439</v>
      </c>
      <c r="C5288" s="19" t="s">
        <v>7508</v>
      </c>
      <c r="D5288" s="19" t="s">
        <v>7509</v>
      </c>
      <c r="E5288" s="20" t="s">
        <v>21</v>
      </c>
      <c r="F5288" s="19" t="s">
        <v>21</v>
      </c>
      <c r="G5288" s="180">
        <v>79466</v>
      </c>
      <c r="H5288" s="21" t="s">
        <v>7527</v>
      </c>
      <c r="I5288" s="19" t="s">
        <v>15719</v>
      </c>
      <c r="J5288" s="19" t="s">
        <v>23</v>
      </c>
      <c r="K5288" s="20" t="s">
        <v>13120</v>
      </c>
      <c r="L5288" s="19" t="s">
        <v>25</v>
      </c>
    </row>
    <row r="5289" spans="1:12" x14ac:dyDescent="0.25">
      <c r="A5289" s="19" t="s">
        <v>7438</v>
      </c>
      <c r="B5289" s="19" t="s">
        <v>7439</v>
      </c>
      <c r="C5289" s="19" t="s">
        <v>7508</v>
      </c>
      <c r="D5289" s="19" t="s">
        <v>7509</v>
      </c>
      <c r="E5289" s="20">
        <v>79497</v>
      </c>
      <c r="F5289" s="19" t="s">
        <v>7528</v>
      </c>
      <c r="G5289" s="19" t="s">
        <v>7529</v>
      </c>
      <c r="H5289" s="21" t="s">
        <v>7530</v>
      </c>
      <c r="I5289" s="19" t="s">
        <v>15719</v>
      </c>
      <c r="J5289" s="19" t="s">
        <v>23</v>
      </c>
      <c r="K5289" s="20" t="s">
        <v>15126</v>
      </c>
      <c r="L5289" s="19" t="s">
        <v>25</v>
      </c>
    </row>
    <row r="5290" spans="1:12" x14ac:dyDescent="0.25">
      <c r="A5290" s="19" t="s">
        <v>7438</v>
      </c>
      <c r="B5290" s="19" t="s">
        <v>7439</v>
      </c>
      <c r="C5290" s="19" t="s">
        <v>7508</v>
      </c>
      <c r="D5290" s="19" t="s">
        <v>7509</v>
      </c>
      <c r="E5290" s="20" t="s">
        <v>21</v>
      </c>
      <c r="F5290" s="19" t="s">
        <v>21</v>
      </c>
      <c r="G5290" s="180">
        <v>84645</v>
      </c>
      <c r="H5290" s="21" t="s">
        <v>7531</v>
      </c>
      <c r="I5290" s="19" t="s">
        <v>15719</v>
      </c>
      <c r="J5290" s="19" t="s">
        <v>23</v>
      </c>
      <c r="K5290" s="20" t="s">
        <v>1027</v>
      </c>
      <c r="L5290" s="19" t="s">
        <v>25</v>
      </c>
    </row>
    <row r="5291" spans="1:12" x14ac:dyDescent="0.25">
      <c r="A5291" s="19" t="s">
        <v>7438</v>
      </c>
      <c r="B5291" s="19" t="s">
        <v>7439</v>
      </c>
      <c r="C5291" s="19" t="s">
        <v>7508</v>
      </c>
      <c r="D5291" s="19" t="s">
        <v>7509</v>
      </c>
      <c r="E5291" s="20" t="s">
        <v>21</v>
      </c>
      <c r="F5291" s="19" t="s">
        <v>21</v>
      </c>
      <c r="G5291" s="180">
        <v>84657</v>
      </c>
      <c r="H5291" s="21" t="s">
        <v>7533</v>
      </c>
      <c r="I5291" s="19" t="s">
        <v>15719</v>
      </c>
      <c r="J5291" s="19" t="s">
        <v>23</v>
      </c>
      <c r="K5291" s="20" t="s">
        <v>13264</v>
      </c>
      <c r="L5291" s="19" t="s">
        <v>25</v>
      </c>
    </row>
    <row r="5292" spans="1:12" x14ac:dyDescent="0.25">
      <c r="A5292" s="19" t="s">
        <v>7438</v>
      </c>
      <c r="B5292" s="19" t="s">
        <v>7439</v>
      </c>
      <c r="C5292" s="19" t="s">
        <v>7508</v>
      </c>
      <c r="D5292" s="19" t="s">
        <v>7509</v>
      </c>
      <c r="E5292" s="20" t="s">
        <v>21</v>
      </c>
      <c r="F5292" s="19" t="s">
        <v>21</v>
      </c>
      <c r="G5292" s="180">
        <v>84659</v>
      </c>
      <c r="H5292" s="21" t="s">
        <v>7535</v>
      </c>
      <c r="I5292" s="19" t="s">
        <v>15719</v>
      </c>
      <c r="J5292" s="19" t="s">
        <v>23</v>
      </c>
      <c r="K5292" s="20" t="s">
        <v>13889</v>
      </c>
      <c r="L5292" s="19" t="s">
        <v>25</v>
      </c>
    </row>
    <row r="5293" spans="1:12" x14ac:dyDescent="0.25">
      <c r="A5293" s="19" t="s">
        <v>7438</v>
      </c>
      <c r="B5293" s="19" t="s">
        <v>7439</v>
      </c>
      <c r="C5293" s="19" t="s">
        <v>7508</v>
      </c>
      <c r="D5293" s="19" t="s">
        <v>7509</v>
      </c>
      <c r="E5293" s="20" t="s">
        <v>21</v>
      </c>
      <c r="F5293" s="19" t="s">
        <v>21</v>
      </c>
      <c r="G5293" s="180">
        <v>84679</v>
      </c>
      <c r="H5293" s="21" t="s">
        <v>7536</v>
      </c>
      <c r="I5293" s="19" t="s">
        <v>15719</v>
      </c>
      <c r="J5293" s="19" t="s">
        <v>23</v>
      </c>
      <c r="K5293" s="20" t="s">
        <v>6681</v>
      </c>
      <c r="L5293" s="19" t="s">
        <v>25</v>
      </c>
    </row>
    <row r="5294" spans="1:12" x14ac:dyDescent="0.25">
      <c r="A5294" s="19" t="s">
        <v>7438</v>
      </c>
      <c r="B5294" s="19" t="s">
        <v>7439</v>
      </c>
      <c r="C5294" s="19" t="s">
        <v>7508</v>
      </c>
      <c r="D5294" s="19" t="s">
        <v>7509</v>
      </c>
      <c r="E5294" s="20" t="s">
        <v>21</v>
      </c>
      <c r="F5294" s="19" t="s">
        <v>21</v>
      </c>
      <c r="G5294" s="180">
        <v>95464</v>
      </c>
      <c r="H5294" s="21" t="s">
        <v>7538</v>
      </c>
      <c r="I5294" s="19" t="s">
        <v>15719</v>
      </c>
      <c r="J5294" s="19" t="s">
        <v>23</v>
      </c>
      <c r="K5294" s="20" t="s">
        <v>14324</v>
      </c>
      <c r="L5294" s="19" t="s">
        <v>25</v>
      </c>
    </row>
    <row r="5295" spans="1:12" x14ac:dyDescent="0.25">
      <c r="A5295" s="19" t="s">
        <v>7438</v>
      </c>
      <c r="B5295" s="19" t="s">
        <v>7439</v>
      </c>
      <c r="C5295" s="19" t="s">
        <v>7539</v>
      </c>
      <c r="D5295" s="19" t="s">
        <v>7540</v>
      </c>
      <c r="E5295" s="20" t="s">
        <v>21</v>
      </c>
      <c r="F5295" s="19" t="s">
        <v>21</v>
      </c>
      <c r="G5295" s="180">
        <v>100716</v>
      </c>
      <c r="H5295" s="21" t="s">
        <v>7541</v>
      </c>
      <c r="I5295" s="19" t="s">
        <v>15719</v>
      </c>
      <c r="J5295" s="19" t="s">
        <v>9283</v>
      </c>
      <c r="K5295" s="20" t="s">
        <v>14419</v>
      </c>
      <c r="L5295" s="19" t="s">
        <v>25</v>
      </c>
    </row>
    <row r="5296" spans="1:12" x14ac:dyDescent="0.25">
      <c r="A5296" s="19" t="s">
        <v>7438</v>
      </c>
      <c r="B5296" s="19" t="s">
        <v>7439</v>
      </c>
      <c r="C5296" s="19" t="s">
        <v>7539</v>
      </c>
      <c r="D5296" s="19" t="s">
        <v>7540</v>
      </c>
      <c r="E5296" s="20" t="s">
        <v>21</v>
      </c>
      <c r="F5296" s="19" t="s">
        <v>21</v>
      </c>
      <c r="G5296" s="180">
        <v>100717</v>
      </c>
      <c r="H5296" s="21" t="s">
        <v>7543</v>
      </c>
      <c r="I5296" s="19" t="s">
        <v>15719</v>
      </c>
      <c r="J5296" s="19" t="s">
        <v>23</v>
      </c>
      <c r="K5296" s="20" t="s">
        <v>10434</v>
      </c>
      <c r="L5296" s="19" t="s">
        <v>25</v>
      </c>
    </row>
    <row r="5297" spans="1:12" x14ac:dyDescent="0.25">
      <c r="A5297" s="19" t="s">
        <v>7438</v>
      </c>
      <c r="B5297" s="19" t="s">
        <v>7439</v>
      </c>
      <c r="C5297" s="19" t="s">
        <v>7539</v>
      </c>
      <c r="D5297" s="19" t="s">
        <v>7540</v>
      </c>
      <c r="E5297" s="20" t="s">
        <v>21</v>
      </c>
      <c r="F5297" s="19" t="s">
        <v>21</v>
      </c>
      <c r="G5297" s="180">
        <v>100718</v>
      </c>
      <c r="H5297" s="21" t="s">
        <v>7544</v>
      </c>
      <c r="I5297" s="19" t="s">
        <v>15747</v>
      </c>
      <c r="J5297" s="19" t="s">
        <v>23</v>
      </c>
      <c r="K5297" s="20" t="s">
        <v>8555</v>
      </c>
      <c r="L5297" s="19" t="s">
        <v>25</v>
      </c>
    </row>
    <row r="5298" spans="1:12" x14ac:dyDescent="0.25">
      <c r="A5298" s="19" t="s">
        <v>7438</v>
      </c>
      <c r="B5298" s="19" t="s">
        <v>7439</v>
      </c>
      <c r="C5298" s="19" t="s">
        <v>7539</v>
      </c>
      <c r="D5298" s="19" t="s">
        <v>7540</v>
      </c>
      <c r="E5298" s="20" t="s">
        <v>21</v>
      </c>
      <c r="F5298" s="19" t="s">
        <v>21</v>
      </c>
      <c r="G5298" s="180">
        <v>100719</v>
      </c>
      <c r="H5298" s="21" t="s">
        <v>7546</v>
      </c>
      <c r="I5298" s="19" t="s">
        <v>15719</v>
      </c>
      <c r="J5298" s="19" t="s">
        <v>9283</v>
      </c>
      <c r="K5298" s="20" t="s">
        <v>393</v>
      </c>
      <c r="L5298" s="19" t="s">
        <v>25</v>
      </c>
    </row>
    <row r="5299" spans="1:12" x14ac:dyDescent="0.25">
      <c r="A5299" s="19" t="s">
        <v>7438</v>
      </c>
      <c r="B5299" s="19" t="s">
        <v>7439</v>
      </c>
      <c r="C5299" s="19" t="s">
        <v>7539</v>
      </c>
      <c r="D5299" s="19" t="s">
        <v>7540</v>
      </c>
      <c r="E5299" s="20" t="s">
        <v>21</v>
      </c>
      <c r="F5299" s="19" t="s">
        <v>21</v>
      </c>
      <c r="G5299" s="180">
        <v>100720</v>
      </c>
      <c r="H5299" s="21" t="s">
        <v>7547</v>
      </c>
      <c r="I5299" s="19" t="s">
        <v>15719</v>
      </c>
      <c r="J5299" s="19" t="s">
        <v>23</v>
      </c>
      <c r="K5299" s="20" t="s">
        <v>3524</v>
      </c>
      <c r="L5299" s="19" t="s">
        <v>25</v>
      </c>
    </row>
    <row r="5300" spans="1:12" x14ac:dyDescent="0.25">
      <c r="A5300" s="19" t="s">
        <v>7438</v>
      </c>
      <c r="B5300" s="19" t="s">
        <v>7439</v>
      </c>
      <c r="C5300" s="19" t="s">
        <v>7539</v>
      </c>
      <c r="D5300" s="19" t="s">
        <v>7540</v>
      </c>
      <c r="E5300" s="20" t="s">
        <v>21</v>
      </c>
      <c r="F5300" s="19" t="s">
        <v>21</v>
      </c>
      <c r="G5300" s="180">
        <v>100721</v>
      </c>
      <c r="H5300" s="21" t="s">
        <v>7548</v>
      </c>
      <c r="I5300" s="19" t="s">
        <v>15719</v>
      </c>
      <c r="J5300" s="19" t="s">
        <v>9283</v>
      </c>
      <c r="K5300" s="20" t="s">
        <v>14278</v>
      </c>
      <c r="L5300" s="19" t="s">
        <v>25</v>
      </c>
    </row>
    <row r="5301" spans="1:12" x14ac:dyDescent="0.25">
      <c r="A5301" s="19" t="s">
        <v>7438</v>
      </c>
      <c r="B5301" s="19" t="s">
        <v>7439</v>
      </c>
      <c r="C5301" s="19" t="s">
        <v>7539</v>
      </c>
      <c r="D5301" s="19" t="s">
        <v>7540</v>
      </c>
      <c r="E5301" s="20" t="s">
        <v>21</v>
      </c>
      <c r="F5301" s="19" t="s">
        <v>21</v>
      </c>
      <c r="G5301" s="180">
        <v>100722</v>
      </c>
      <c r="H5301" s="21" t="s">
        <v>7550</v>
      </c>
      <c r="I5301" s="19" t="s">
        <v>15719</v>
      </c>
      <c r="J5301" s="19" t="s">
        <v>23</v>
      </c>
      <c r="K5301" s="20" t="s">
        <v>12170</v>
      </c>
      <c r="L5301" s="19" t="s">
        <v>25</v>
      </c>
    </row>
    <row r="5302" spans="1:12" x14ac:dyDescent="0.25">
      <c r="A5302" s="19" t="s">
        <v>7438</v>
      </c>
      <c r="B5302" s="19" t="s">
        <v>7439</v>
      </c>
      <c r="C5302" s="19" t="s">
        <v>7539</v>
      </c>
      <c r="D5302" s="19" t="s">
        <v>7540</v>
      </c>
      <c r="E5302" s="20" t="s">
        <v>21</v>
      </c>
      <c r="F5302" s="19" t="s">
        <v>21</v>
      </c>
      <c r="G5302" s="180">
        <v>100723</v>
      </c>
      <c r="H5302" s="21" t="s">
        <v>7552</v>
      </c>
      <c r="I5302" s="19" t="s">
        <v>15719</v>
      </c>
      <c r="J5302" s="19" t="s">
        <v>9283</v>
      </c>
      <c r="K5302" s="20" t="s">
        <v>3116</v>
      </c>
      <c r="L5302" s="19" t="s">
        <v>25</v>
      </c>
    </row>
    <row r="5303" spans="1:12" x14ac:dyDescent="0.25">
      <c r="A5303" s="19" t="s">
        <v>7438</v>
      </c>
      <c r="B5303" s="19" t="s">
        <v>7439</v>
      </c>
      <c r="C5303" s="19" t="s">
        <v>7539</v>
      </c>
      <c r="D5303" s="19" t="s">
        <v>7540</v>
      </c>
      <c r="E5303" s="20" t="s">
        <v>21</v>
      </c>
      <c r="F5303" s="19" t="s">
        <v>21</v>
      </c>
      <c r="G5303" s="180">
        <v>100724</v>
      </c>
      <c r="H5303" s="21" t="s">
        <v>7553</v>
      </c>
      <c r="I5303" s="19" t="s">
        <v>15719</v>
      </c>
      <c r="J5303" s="19" t="s">
        <v>23</v>
      </c>
      <c r="K5303" s="20" t="s">
        <v>6635</v>
      </c>
      <c r="L5303" s="19" t="s">
        <v>25</v>
      </c>
    </row>
    <row r="5304" spans="1:12" x14ac:dyDescent="0.25">
      <c r="A5304" s="19" t="s">
        <v>7438</v>
      </c>
      <c r="B5304" s="19" t="s">
        <v>7439</v>
      </c>
      <c r="C5304" s="19" t="s">
        <v>7539</v>
      </c>
      <c r="D5304" s="19" t="s">
        <v>7540</v>
      </c>
      <c r="E5304" s="20" t="s">
        <v>21</v>
      </c>
      <c r="F5304" s="19" t="s">
        <v>21</v>
      </c>
      <c r="G5304" s="180">
        <v>100725</v>
      </c>
      <c r="H5304" s="21" t="s">
        <v>7554</v>
      </c>
      <c r="I5304" s="19" t="s">
        <v>15719</v>
      </c>
      <c r="J5304" s="19" t="s">
        <v>9283</v>
      </c>
      <c r="K5304" s="20" t="s">
        <v>14897</v>
      </c>
      <c r="L5304" s="19" t="s">
        <v>25</v>
      </c>
    </row>
    <row r="5305" spans="1:12" ht="27" x14ac:dyDescent="0.25">
      <c r="A5305" s="19" t="s">
        <v>7438</v>
      </c>
      <c r="B5305" s="19" t="s">
        <v>7439</v>
      </c>
      <c r="C5305" s="19" t="s">
        <v>7539</v>
      </c>
      <c r="D5305" s="19" t="s">
        <v>7540</v>
      </c>
      <c r="E5305" s="20" t="s">
        <v>21</v>
      </c>
      <c r="F5305" s="19" t="s">
        <v>21</v>
      </c>
      <c r="G5305" s="180">
        <v>100726</v>
      </c>
      <c r="H5305" s="21" t="s">
        <v>7555</v>
      </c>
      <c r="I5305" s="19" t="s">
        <v>15719</v>
      </c>
      <c r="J5305" s="19" t="s">
        <v>23</v>
      </c>
      <c r="K5305" s="20" t="s">
        <v>5956</v>
      </c>
      <c r="L5305" s="19" t="s">
        <v>25</v>
      </c>
    </row>
    <row r="5306" spans="1:12" x14ac:dyDescent="0.25">
      <c r="A5306" s="19" t="s">
        <v>7438</v>
      </c>
      <c r="B5306" s="19" t="s">
        <v>7439</v>
      </c>
      <c r="C5306" s="19" t="s">
        <v>7539</v>
      </c>
      <c r="D5306" s="19" t="s">
        <v>7540</v>
      </c>
      <c r="E5306" s="20" t="s">
        <v>21</v>
      </c>
      <c r="F5306" s="19" t="s">
        <v>21</v>
      </c>
      <c r="G5306" s="180">
        <v>100727</v>
      </c>
      <c r="H5306" s="21" t="s">
        <v>7557</v>
      </c>
      <c r="I5306" s="19" t="s">
        <v>15719</v>
      </c>
      <c r="J5306" s="19" t="s">
        <v>9283</v>
      </c>
      <c r="K5306" s="20" t="s">
        <v>11939</v>
      </c>
      <c r="L5306" s="19" t="s">
        <v>25</v>
      </c>
    </row>
    <row r="5307" spans="1:12" x14ac:dyDescent="0.25">
      <c r="A5307" s="19" t="s">
        <v>7438</v>
      </c>
      <c r="B5307" s="19" t="s">
        <v>7439</v>
      </c>
      <c r="C5307" s="19" t="s">
        <v>7539</v>
      </c>
      <c r="D5307" s="19" t="s">
        <v>7540</v>
      </c>
      <c r="E5307" s="20" t="s">
        <v>21</v>
      </c>
      <c r="F5307" s="19" t="s">
        <v>21</v>
      </c>
      <c r="G5307" s="180">
        <v>100728</v>
      </c>
      <c r="H5307" s="21" t="s">
        <v>7558</v>
      </c>
      <c r="I5307" s="19" t="s">
        <v>15719</v>
      </c>
      <c r="J5307" s="19" t="s">
        <v>23</v>
      </c>
      <c r="K5307" s="20" t="s">
        <v>4508</v>
      </c>
      <c r="L5307" s="19" t="s">
        <v>25</v>
      </c>
    </row>
    <row r="5308" spans="1:12" x14ac:dyDescent="0.25">
      <c r="A5308" s="19" t="s">
        <v>7438</v>
      </c>
      <c r="B5308" s="19" t="s">
        <v>7439</v>
      </c>
      <c r="C5308" s="19" t="s">
        <v>7539</v>
      </c>
      <c r="D5308" s="19" t="s">
        <v>7540</v>
      </c>
      <c r="E5308" s="20" t="s">
        <v>21</v>
      </c>
      <c r="F5308" s="19" t="s">
        <v>21</v>
      </c>
      <c r="G5308" s="180">
        <v>100729</v>
      </c>
      <c r="H5308" s="21" t="s">
        <v>7559</v>
      </c>
      <c r="I5308" s="19" t="s">
        <v>15719</v>
      </c>
      <c r="J5308" s="19" t="s">
        <v>9283</v>
      </c>
      <c r="K5308" s="20" t="s">
        <v>3583</v>
      </c>
      <c r="L5308" s="19" t="s">
        <v>25</v>
      </c>
    </row>
    <row r="5309" spans="1:12" x14ac:dyDescent="0.25">
      <c r="A5309" s="19" t="s">
        <v>7438</v>
      </c>
      <c r="B5309" s="19" t="s">
        <v>7439</v>
      </c>
      <c r="C5309" s="19" t="s">
        <v>7539</v>
      </c>
      <c r="D5309" s="19" t="s">
        <v>7540</v>
      </c>
      <c r="E5309" s="20" t="s">
        <v>21</v>
      </c>
      <c r="F5309" s="19" t="s">
        <v>21</v>
      </c>
      <c r="G5309" s="180">
        <v>100730</v>
      </c>
      <c r="H5309" s="21" t="s">
        <v>7560</v>
      </c>
      <c r="I5309" s="19" t="s">
        <v>15719</v>
      </c>
      <c r="J5309" s="19" t="s">
        <v>23</v>
      </c>
      <c r="K5309" s="20" t="s">
        <v>4411</v>
      </c>
      <c r="L5309" s="19" t="s">
        <v>25</v>
      </c>
    </row>
    <row r="5310" spans="1:12" x14ac:dyDescent="0.25">
      <c r="A5310" s="19" t="s">
        <v>7438</v>
      </c>
      <c r="B5310" s="19" t="s">
        <v>7439</v>
      </c>
      <c r="C5310" s="19" t="s">
        <v>7539</v>
      </c>
      <c r="D5310" s="19" t="s">
        <v>7540</v>
      </c>
      <c r="E5310" s="20" t="s">
        <v>21</v>
      </c>
      <c r="F5310" s="19" t="s">
        <v>21</v>
      </c>
      <c r="G5310" s="180">
        <v>100733</v>
      </c>
      <c r="H5310" s="21" t="s">
        <v>7562</v>
      </c>
      <c r="I5310" s="19" t="s">
        <v>15719</v>
      </c>
      <c r="J5310" s="19" t="s">
        <v>9283</v>
      </c>
      <c r="K5310" s="20" t="s">
        <v>592</v>
      </c>
      <c r="L5310" s="19" t="s">
        <v>25</v>
      </c>
    </row>
    <row r="5311" spans="1:12" x14ac:dyDescent="0.25">
      <c r="A5311" s="19" t="s">
        <v>7438</v>
      </c>
      <c r="B5311" s="19" t="s">
        <v>7439</v>
      </c>
      <c r="C5311" s="19" t="s">
        <v>7539</v>
      </c>
      <c r="D5311" s="19" t="s">
        <v>7540</v>
      </c>
      <c r="E5311" s="20" t="s">
        <v>21</v>
      </c>
      <c r="F5311" s="19" t="s">
        <v>21</v>
      </c>
      <c r="G5311" s="180">
        <v>100734</v>
      </c>
      <c r="H5311" s="21" t="s">
        <v>7563</v>
      </c>
      <c r="I5311" s="19" t="s">
        <v>15719</v>
      </c>
      <c r="J5311" s="19" t="s">
        <v>23</v>
      </c>
      <c r="K5311" s="20" t="s">
        <v>3195</v>
      </c>
      <c r="L5311" s="19" t="s">
        <v>25</v>
      </c>
    </row>
    <row r="5312" spans="1:12" x14ac:dyDescent="0.25">
      <c r="A5312" s="19" t="s">
        <v>7438</v>
      </c>
      <c r="B5312" s="19" t="s">
        <v>7439</v>
      </c>
      <c r="C5312" s="19" t="s">
        <v>7539</v>
      </c>
      <c r="D5312" s="19" t="s">
        <v>7540</v>
      </c>
      <c r="E5312" s="20" t="s">
        <v>21</v>
      </c>
      <c r="F5312" s="19" t="s">
        <v>21</v>
      </c>
      <c r="G5312" s="180">
        <v>100735</v>
      </c>
      <c r="H5312" s="21" t="s">
        <v>7565</v>
      </c>
      <c r="I5312" s="19" t="s">
        <v>15719</v>
      </c>
      <c r="J5312" s="19" t="s">
        <v>9283</v>
      </c>
      <c r="K5312" s="20" t="s">
        <v>13739</v>
      </c>
      <c r="L5312" s="19" t="s">
        <v>25</v>
      </c>
    </row>
    <row r="5313" spans="1:12" x14ac:dyDescent="0.25">
      <c r="A5313" s="19" t="s">
        <v>7438</v>
      </c>
      <c r="B5313" s="19" t="s">
        <v>7439</v>
      </c>
      <c r="C5313" s="19" t="s">
        <v>7539</v>
      </c>
      <c r="D5313" s="19" t="s">
        <v>7540</v>
      </c>
      <c r="E5313" s="20" t="s">
        <v>21</v>
      </c>
      <c r="F5313" s="19" t="s">
        <v>21</v>
      </c>
      <c r="G5313" s="180">
        <v>100736</v>
      </c>
      <c r="H5313" s="21" t="s">
        <v>7566</v>
      </c>
      <c r="I5313" s="19" t="s">
        <v>15719</v>
      </c>
      <c r="J5313" s="19" t="s">
        <v>23</v>
      </c>
      <c r="K5313" s="20" t="s">
        <v>2532</v>
      </c>
      <c r="L5313" s="19" t="s">
        <v>25</v>
      </c>
    </row>
    <row r="5314" spans="1:12" x14ac:dyDescent="0.25">
      <c r="A5314" s="19" t="s">
        <v>7438</v>
      </c>
      <c r="B5314" s="19" t="s">
        <v>7439</v>
      </c>
      <c r="C5314" s="19" t="s">
        <v>7539</v>
      </c>
      <c r="D5314" s="19" t="s">
        <v>7540</v>
      </c>
      <c r="E5314" s="20" t="s">
        <v>21</v>
      </c>
      <c r="F5314" s="19" t="s">
        <v>21</v>
      </c>
      <c r="G5314" s="180">
        <v>100739</v>
      </c>
      <c r="H5314" s="21" t="s">
        <v>7568</v>
      </c>
      <c r="I5314" s="19" t="s">
        <v>15719</v>
      </c>
      <c r="J5314" s="19" t="s">
        <v>9283</v>
      </c>
      <c r="K5314" s="20" t="s">
        <v>2194</v>
      </c>
      <c r="L5314" s="19" t="s">
        <v>25</v>
      </c>
    </row>
    <row r="5315" spans="1:12" x14ac:dyDescent="0.25">
      <c r="A5315" s="19" t="s">
        <v>7438</v>
      </c>
      <c r="B5315" s="19" t="s">
        <v>7439</v>
      </c>
      <c r="C5315" s="19" t="s">
        <v>7539</v>
      </c>
      <c r="D5315" s="19" t="s">
        <v>7540</v>
      </c>
      <c r="E5315" s="20" t="s">
        <v>21</v>
      </c>
      <c r="F5315" s="19" t="s">
        <v>21</v>
      </c>
      <c r="G5315" s="180">
        <v>100740</v>
      </c>
      <c r="H5315" s="21" t="s">
        <v>7569</v>
      </c>
      <c r="I5315" s="19" t="s">
        <v>15719</v>
      </c>
      <c r="J5315" s="19" t="s">
        <v>23</v>
      </c>
      <c r="K5315" s="20" t="s">
        <v>11932</v>
      </c>
      <c r="L5315" s="19" t="s">
        <v>25</v>
      </c>
    </row>
    <row r="5316" spans="1:12" x14ac:dyDescent="0.25">
      <c r="A5316" s="19" t="s">
        <v>7438</v>
      </c>
      <c r="B5316" s="19" t="s">
        <v>7439</v>
      </c>
      <c r="C5316" s="19" t="s">
        <v>7539</v>
      </c>
      <c r="D5316" s="19" t="s">
        <v>7540</v>
      </c>
      <c r="E5316" s="20" t="s">
        <v>21</v>
      </c>
      <c r="F5316" s="19" t="s">
        <v>21</v>
      </c>
      <c r="G5316" s="180">
        <v>100741</v>
      </c>
      <c r="H5316" s="21" t="s">
        <v>7570</v>
      </c>
      <c r="I5316" s="19" t="s">
        <v>15719</v>
      </c>
      <c r="J5316" s="19" t="s">
        <v>9283</v>
      </c>
      <c r="K5316" s="20" t="s">
        <v>1165</v>
      </c>
      <c r="L5316" s="19" t="s">
        <v>25</v>
      </c>
    </row>
    <row r="5317" spans="1:12" x14ac:dyDescent="0.25">
      <c r="A5317" s="19" t="s">
        <v>7438</v>
      </c>
      <c r="B5317" s="19" t="s">
        <v>7439</v>
      </c>
      <c r="C5317" s="19" t="s">
        <v>7539</v>
      </c>
      <c r="D5317" s="19" t="s">
        <v>7540</v>
      </c>
      <c r="E5317" s="20" t="s">
        <v>21</v>
      </c>
      <c r="F5317" s="19" t="s">
        <v>21</v>
      </c>
      <c r="G5317" s="180">
        <v>100742</v>
      </c>
      <c r="H5317" s="21" t="s">
        <v>7572</v>
      </c>
      <c r="I5317" s="19" t="s">
        <v>15719</v>
      </c>
      <c r="J5317" s="19" t="s">
        <v>23</v>
      </c>
      <c r="K5317" s="20" t="s">
        <v>5259</v>
      </c>
      <c r="L5317" s="19" t="s">
        <v>25</v>
      </c>
    </row>
    <row r="5318" spans="1:12" x14ac:dyDescent="0.25">
      <c r="A5318" s="19" t="s">
        <v>7438</v>
      </c>
      <c r="B5318" s="19" t="s">
        <v>7439</v>
      </c>
      <c r="C5318" s="19" t="s">
        <v>7539</v>
      </c>
      <c r="D5318" s="19" t="s">
        <v>7540</v>
      </c>
      <c r="E5318" s="20" t="s">
        <v>21</v>
      </c>
      <c r="F5318" s="19" t="s">
        <v>21</v>
      </c>
      <c r="G5318" s="180">
        <v>100743</v>
      </c>
      <c r="H5318" s="21" t="s">
        <v>7573</v>
      </c>
      <c r="I5318" s="19" t="s">
        <v>15719</v>
      </c>
      <c r="J5318" s="19" t="s">
        <v>9283</v>
      </c>
      <c r="K5318" s="20" t="s">
        <v>850</v>
      </c>
      <c r="L5318" s="19" t="s">
        <v>25</v>
      </c>
    </row>
    <row r="5319" spans="1:12" x14ac:dyDescent="0.25">
      <c r="A5319" s="19" t="s">
        <v>7438</v>
      </c>
      <c r="B5319" s="19" t="s">
        <v>7439</v>
      </c>
      <c r="C5319" s="19" t="s">
        <v>7539</v>
      </c>
      <c r="D5319" s="19" t="s">
        <v>7540</v>
      </c>
      <c r="E5319" s="20" t="s">
        <v>21</v>
      </c>
      <c r="F5319" s="19" t="s">
        <v>21</v>
      </c>
      <c r="G5319" s="180">
        <v>100744</v>
      </c>
      <c r="H5319" s="21" t="s">
        <v>7574</v>
      </c>
      <c r="I5319" s="19" t="s">
        <v>15719</v>
      </c>
      <c r="J5319" s="19" t="s">
        <v>444</v>
      </c>
      <c r="K5319" s="20" t="s">
        <v>5239</v>
      </c>
      <c r="L5319" s="19" t="s">
        <v>25</v>
      </c>
    </row>
    <row r="5320" spans="1:12" x14ac:dyDescent="0.25">
      <c r="A5320" s="19" t="s">
        <v>7438</v>
      </c>
      <c r="B5320" s="19" t="s">
        <v>7439</v>
      </c>
      <c r="C5320" s="19" t="s">
        <v>7539</v>
      </c>
      <c r="D5320" s="19" t="s">
        <v>7540</v>
      </c>
      <c r="E5320" s="20" t="s">
        <v>21</v>
      </c>
      <c r="F5320" s="19" t="s">
        <v>21</v>
      </c>
      <c r="G5320" s="180">
        <v>100745</v>
      </c>
      <c r="H5320" s="21" t="s">
        <v>7575</v>
      </c>
      <c r="I5320" s="19" t="s">
        <v>15719</v>
      </c>
      <c r="J5320" s="19" t="s">
        <v>9283</v>
      </c>
      <c r="K5320" s="20" t="s">
        <v>5387</v>
      </c>
      <c r="L5320" s="19" t="s">
        <v>25</v>
      </c>
    </row>
    <row r="5321" spans="1:12" x14ac:dyDescent="0.25">
      <c r="A5321" s="19" t="s">
        <v>7438</v>
      </c>
      <c r="B5321" s="19" t="s">
        <v>7439</v>
      </c>
      <c r="C5321" s="19" t="s">
        <v>7539</v>
      </c>
      <c r="D5321" s="19" t="s">
        <v>7540</v>
      </c>
      <c r="E5321" s="20" t="s">
        <v>21</v>
      </c>
      <c r="F5321" s="19" t="s">
        <v>21</v>
      </c>
      <c r="G5321" s="180">
        <v>100746</v>
      </c>
      <c r="H5321" s="21" t="s">
        <v>7576</v>
      </c>
      <c r="I5321" s="19" t="s">
        <v>15719</v>
      </c>
      <c r="J5321" s="19" t="s">
        <v>444</v>
      </c>
      <c r="K5321" s="20" t="s">
        <v>812</v>
      </c>
      <c r="L5321" s="19" t="s">
        <v>25</v>
      </c>
    </row>
    <row r="5322" spans="1:12" x14ac:dyDescent="0.25">
      <c r="A5322" s="19" t="s">
        <v>7438</v>
      </c>
      <c r="B5322" s="19" t="s">
        <v>7439</v>
      </c>
      <c r="C5322" s="19" t="s">
        <v>7539</v>
      </c>
      <c r="D5322" s="19" t="s">
        <v>7540</v>
      </c>
      <c r="E5322" s="20" t="s">
        <v>21</v>
      </c>
      <c r="F5322" s="19" t="s">
        <v>21</v>
      </c>
      <c r="G5322" s="180">
        <v>100747</v>
      </c>
      <c r="H5322" s="21" t="s">
        <v>7577</v>
      </c>
      <c r="I5322" s="19" t="s">
        <v>15719</v>
      </c>
      <c r="J5322" s="19" t="s">
        <v>9283</v>
      </c>
      <c r="K5322" s="20" t="s">
        <v>10723</v>
      </c>
      <c r="L5322" s="19" t="s">
        <v>25</v>
      </c>
    </row>
    <row r="5323" spans="1:12" x14ac:dyDescent="0.25">
      <c r="A5323" s="19" t="s">
        <v>7438</v>
      </c>
      <c r="B5323" s="19" t="s">
        <v>7439</v>
      </c>
      <c r="C5323" s="19" t="s">
        <v>7539</v>
      </c>
      <c r="D5323" s="19" t="s">
        <v>7540</v>
      </c>
      <c r="E5323" s="20" t="s">
        <v>21</v>
      </c>
      <c r="F5323" s="19" t="s">
        <v>21</v>
      </c>
      <c r="G5323" s="180">
        <v>100748</v>
      </c>
      <c r="H5323" s="21" t="s">
        <v>7578</v>
      </c>
      <c r="I5323" s="19" t="s">
        <v>15719</v>
      </c>
      <c r="J5323" s="19" t="s">
        <v>23</v>
      </c>
      <c r="K5323" s="20" t="s">
        <v>2526</v>
      </c>
      <c r="L5323" s="19" t="s">
        <v>25</v>
      </c>
    </row>
    <row r="5324" spans="1:12" x14ac:dyDescent="0.25">
      <c r="A5324" s="19" t="s">
        <v>7438</v>
      </c>
      <c r="B5324" s="19" t="s">
        <v>7439</v>
      </c>
      <c r="C5324" s="19" t="s">
        <v>7539</v>
      </c>
      <c r="D5324" s="19" t="s">
        <v>7540</v>
      </c>
      <c r="E5324" s="20" t="s">
        <v>21</v>
      </c>
      <c r="F5324" s="19" t="s">
        <v>21</v>
      </c>
      <c r="G5324" s="180">
        <v>100749</v>
      </c>
      <c r="H5324" s="21" t="s">
        <v>7579</v>
      </c>
      <c r="I5324" s="19" t="s">
        <v>15719</v>
      </c>
      <c r="J5324" s="19" t="s">
        <v>9283</v>
      </c>
      <c r="K5324" s="20" t="s">
        <v>5835</v>
      </c>
      <c r="L5324" s="19" t="s">
        <v>25</v>
      </c>
    </row>
    <row r="5325" spans="1:12" x14ac:dyDescent="0.25">
      <c r="A5325" s="19" t="s">
        <v>7438</v>
      </c>
      <c r="B5325" s="19" t="s">
        <v>7439</v>
      </c>
      <c r="C5325" s="19" t="s">
        <v>7539</v>
      </c>
      <c r="D5325" s="19" t="s">
        <v>7540</v>
      </c>
      <c r="E5325" s="20" t="s">
        <v>21</v>
      </c>
      <c r="F5325" s="19" t="s">
        <v>21</v>
      </c>
      <c r="G5325" s="180">
        <v>100750</v>
      </c>
      <c r="H5325" s="21" t="s">
        <v>7580</v>
      </c>
      <c r="I5325" s="19" t="s">
        <v>15719</v>
      </c>
      <c r="J5325" s="19" t="s">
        <v>23</v>
      </c>
      <c r="K5325" s="20" t="s">
        <v>9195</v>
      </c>
      <c r="L5325" s="19" t="s">
        <v>25</v>
      </c>
    </row>
    <row r="5326" spans="1:12" x14ac:dyDescent="0.25">
      <c r="A5326" s="19" t="s">
        <v>7438</v>
      </c>
      <c r="B5326" s="19" t="s">
        <v>7439</v>
      </c>
      <c r="C5326" s="19" t="s">
        <v>7539</v>
      </c>
      <c r="D5326" s="19" t="s">
        <v>7540</v>
      </c>
      <c r="E5326" s="20" t="s">
        <v>21</v>
      </c>
      <c r="F5326" s="19" t="s">
        <v>21</v>
      </c>
      <c r="G5326" s="180">
        <v>100751</v>
      </c>
      <c r="H5326" s="21" t="s">
        <v>7581</v>
      </c>
      <c r="I5326" s="19" t="s">
        <v>15719</v>
      </c>
      <c r="J5326" s="19" t="s">
        <v>9283</v>
      </c>
      <c r="K5326" s="20" t="s">
        <v>11199</v>
      </c>
      <c r="L5326" s="19" t="s">
        <v>25</v>
      </c>
    </row>
    <row r="5327" spans="1:12" x14ac:dyDescent="0.25">
      <c r="A5327" s="19" t="s">
        <v>7438</v>
      </c>
      <c r="B5327" s="19" t="s">
        <v>7439</v>
      </c>
      <c r="C5327" s="19" t="s">
        <v>7539</v>
      </c>
      <c r="D5327" s="19" t="s">
        <v>7540</v>
      </c>
      <c r="E5327" s="20" t="s">
        <v>21</v>
      </c>
      <c r="F5327" s="19" t="s">
        <v>21</v>
      </c>
      <c r="G5327" s="180">
        <v>100752</v>
      </c>
      <c r="H5327" s="21" t="s">
        <v>7583</v>
      </c>
      <c r="I5327" s="19" t="s">
        <v>15719</v>
      </c>
      <c r="J5327" s="19" t="s">
        <v>23</v>
      </c>
      <c r="K5327" s="20" t="s">
        <v>10746</v>
      </c>
      <c r="L5327" s="19" t="s">
        <v>25</v>
      </c>
    </row>
    <row r="5328" spans="1:12" x14ac:dyDescent="0.25">
      <c r="A5328" s="19" t="s">
        <v>7438</v>
      </c>
      <c r="B5328" s="19" t="s">
        <v>7439</v>
      </c>
      <c r="C5328" s="19" t="s">
        <v>7539</v>
      </c>
      <c r="D5328" s="19" t="s">
        <v>7540</v>
      </c>
      <c r="E5328" s="20" t="s">
        <v>21</v>
      </c>
      <c r="F5328" s="19" t="s">
        <v>21</v>
      </c>
      <c r="G5328" s="180">
        <v>100753</v>
      </c>
      <c r="H5328" s="21" t="s">
        <v>7584</v>
      </c>
      <c r="I5328" s="19" t="s">
        <v>15719</v>
      </c>
      <c r="J5328" s="19" t="s">
        <v>9283</v>
      </c>
      <c r="K5328" s="20" t="s">
        <v>7503</v>
      </c>
      <c r="L5328" s="19" t="s">
        <v>25</v>
      </c>
    </row>
    <row r="5329" spans="1:12" x14ac:dyDescent="0.25">
      <c r="A5329" s="19" t="s">
        <v>7438</v>
      </c>
      <c r="B5329" s="19" t="s">
        <v>7439</v>
      </c>
      <c r="C5329" s="19" t="s">
        <v>7539</v>
      </c>
      <c r="D5329" s="19" t="s">
        <v>7540</v>
      </c>
      <c r="E5329" s="20" t="s">
        <v>21</v>
      </c>
      <c r="F5329" s="19" t="s">
        <v>21</v>
      </c>
      <c r="G5329" s="180">
        <v>100754</v>
      </c>
      <c r="H5329" s="21" t="s">
        <v>7585</v>
      </c>
      <c r="I5329" s="19" t="s">
        <v>15719</v>
      </c>
      <c r="J5329" s="19" t="s">
        <v>23</v>
      </c>
      <c r="K5329" s="20" t="s">
        <v>5201</v>
      </c>
      <c r="L5329" s="19" t="s">
        <v>25</v>
      </c>
    </row>
    <row r="5330" spans="1:12" x14ac:dyDescent="0.25">
      <c r="A5330" s="19" t="s">
        <v>7438</v>
      </c>
      <c r="B5330" s="19" t="s">
        <v>7439</v>
      </c>
      <c r="C5330" s="19" t="s">
        <v>7539</v>
      </c>
      <c r="D5330" s="19" t="s">
        <v>7540</v>
      </c>
      <c r="E5330" s="20" t="s">
        <v>21</v>
      </c>
      <c r="F5330" s="19" t="s">
        <v>21</v>
      </c>
      <c r="G5330" s="180">
        <v>100757</v>
      </c>
      <c r="H5330" s="21" t="s">
        <v>7587</v>
      </c>
      <c r="I5330" s="19" t="s">
        <v>15719</v>
      </c>
      <c r="J5330" s="19" t="s">
        <v>9283</v>
      </c>
      <c r="K5330" s="20" t="s">
        <v>9278</v>
      </c>
      <c r="L5330" s="19" t="s">
        <v>25</v>
      </c>
    </row>
    <row r="5331" spans="1:12" x14ac:dyDescent="0.25">
      <c r="A5331" s="19" t="s">
        <v>7438</v>
      </c>
      <c r="B5331" s="19" t="s">
        <v>7439</v>
      </c>
      <c r="C5331" s="19" t="s">
        <v>7539</v>
      </c>
      <c r="D5331" s="19" t="s">
        <v>7540</v>
      </c>
      <c r="E5331" s="20" t="s">
        <v>21</v>
      </c>
      <c r="F5331" s="19" t="s">
        <v>21</v>
      </c>
      <c r="G5331" s="180">
        <v>100758</v>
      </c>
      <c r="H5331" s="21" t="s">
        <v>7588</v>
      </c>
      <c r="I5331" s="19" t="s">
        <v>15719</v>
      </c>
      <c r="J5331" s="19" t="s">
        <v>23</v>
      </c>
      <c r="K5331" s="20" t="s">
        <v>652</v>
      </c>
      <c r="L5331" s="19" t="s">
        <v>25</v>
      </c>
    </row>
    <row r="5332" spans="1:12" x14ac:dyDescent="0.25">
      <c r="A5332" s="19" t="s">
        <v>7438</v>
      </c>
      <c r="B5332" s="19" t="s">
        <v>7439</v>
      </c>
      <c r="C5332" s="19" t="s">
        <v>7539</v>
      </c>
      <c r="D5332" s="19" t="s">
        <v>7540</v>
      </c>
      <c r="E5332" s="20" t="s">
        <v>21</v>
      </c>
      <c r="F5332" s="19" t="s">
        <v>21</v>
      </c>
      <c r="G5332" s="180">
        <v>100759</v>
      </c>
      <c r="H5332" s="21" t="s">
        <v>7589</v>
      </c>
      <c r="I5332" s="19" t="s">
        <v>15719</v>
      </c>
      <c r="J5332" s="19" t="s">
        <v>9283</v>
      </c>
      <c r="K5332" s="20" t="s">
        <v>11129</v>
      </c>
      <c r="L5332" s="19" t="s">
        <v>25</v>
      </c>
    </row>
    <row r="5333" spans="1:12" x14ac:dyDescent="0.25">
      <c r="A5333" s="19" t="s">
        <v>7438</v>
      </c>
      <c r="B5333" s="19" t="s">
        <v>7439</v>
      </c>
      <c r="C5333" s="19" t="s">
        <v>7539</v>
      </c>
      <c r="D5333" s="19" t="s">
        <v>7540</v>
      </c>
      <c r="E5333" s="20" t="s">
        <v>21</v>
      </c>
      <c r="F5333" s="19" t="s">
        <v>21</v>
      </c>
      <c r="G5333" s="180">
        <v>100760</v>
      </c>
      <c r="H5333" s="21" t="s">
        <v>7591</v>
      </c>
      <c r="I5333" s="19" t="s">
        <v>15719</v>
      </c>
      <c r="J5333" s="19" t="s">
        <v>444</v>
      </c>
      <c r="K5333" s="20" t="s">
        <v>15127</v>
      </c>
      <c r="L5333" s="19" t="s">
        <v>25</v>
      </c>
    </row>
    <row r="5334" spans="1:12" x14ac:dyDescent="0.25">
      <c r="A5334" s="19" t="s">
        <v>7438</v>
      </c>
      <c r="B5334" s="19" t="s">
        <v>7439</v>
      </c>
      <c r="C5334" s="19" t="s">
        <v>7539</v>
      </c>
      <c r="D5334" s="19" t="s">
        <v>7540</v>
      </c>
      <c r="E5334" s="20" t="s">
        <v>21</v>
      </c>
      <c r="F5334" s="19" t="s">
        <v>21</v>
      </c>
      <c r="G5334" s="180">
        <v>100761</v>
      </c>
      <c r="H5334" s="21" t="s">
        <v>7592</v>
      </c>
      <c r="I5334" s="19" t="s">
        <v>15719</v>
      </c>
      <c r="J5334" s="19" t="s">
        <v>9283</v>
      </c>
      <c r="K5334" s="20" t="s">
        <v>15128</v>
      </c>
      <c r="L5334" s="19" t="s">
        <v>25</v>
      </c>
    </row>
    <row r="5335" spans="1:12" x14ac:dyDescent="0.25">
      <c r="A5335" s="19" t="s">
        <v>7438</v>
      </c>
      <c r="B5335" s="19" t="s">
        <v>7439</v>
      </c>
      <c r="C5335" s="19" t="s">
        <v>7539</v>
      </c>
      <c r="D5335" s="19" t="s">
        <v>7540</v>
      </c>
      <c r="E5335" s="20" t="s">
        <v>21</v>
      </c>
      <c r="F5335" s="19" t="s">
        <v>21</v>
      </c>
      <c r="G5335" s="180">
        <v>100762</v>
      </c>
      <c r="H5335" s="21" t="s">
        <v>7593</v>
      </c>
      <c r="I5335" s="19" t="s">
        <v>15719</v>
      </c>
      <c r="J5335" s="19" t="s">
        <v>23</v>
      </c>
      <c r="K5335" s="20" t="s">
        <v>1899</v>
      </c>
      <c r="L5335" s="19" t="s">
        <v>25</v>
      </c>
    </row>
    <row r="5336" spans="1:12" x14ac:dyDescent="0.25">
      <c r="A5336" s="19" t="s">
        <v>7438</v>
      </c>
      <c r="B5336" s="19" t="s">
        <v>7439</v>
      </c>
      <c r="C5336" s="19" t="s">
        <v>7595</v>
      </c>
      <c r="D5336" s="19" t="s">
        <v>7596</v>
      </c>
      <c r="E5336" s="20" t="s">
        <v>21</v>
      </c>
      <c r="F5336" s="19" t="s">
        <v>21</v>
      </c>
      <c r="G5336" s="180">
        <v>41595</v>
      </c>
      <c r="H5336" s="21" t="s">
        <v>7597</v>
      </c>
      <c r="I5336" s="19" t="s">
        <v>15747</v>
      </c>
      <c r="J5336" s="19" t="s">
        <v>23</v>
      </c>
      <c r="K5336" s="20" t="s">
        <v>3538</v>
      </c>
      <c r="L5336" s="19" t="s">
        <v>25</v>
      </c>
    </row>
    <row r="5337" spans="1:12" x14ac:dyDescent="0.25">
      <c r="A5337" s="19" t="s">
        <v>7438</v>
      </c>
      <c r="B5337" s="19" t="s">
        <v>7439</v>
      </c>
      <c r="C5337" s="19" t="s">
        <v>7595</v>
      </c>
      <c r="D5337" s="19" t="s">
        <v>7596</v>
      </c>
      <c r="E5337" s="20">
        <v>73978</v>
      </c>
      <c r="F5337" s="19" t="s">
        <v>7598</v>
      </c>
      <c r="G5337" s="19" t="s">
        <v>7599</v>
      </c>
      <c r="H5337" s="21" t="s">
        <v>7600</v>
      </c>
      <c r="I5337" s="19" t="s">
        <v>15719</v>
      </c>
      <c r="J5337" s="19" t="s">
        <v>23</v>
      </c>
      <c r="K5337" s="20" t="s">
        <v>9107</v>
      </c>
      <c r="L5337" s="19" t="s">
        <v>25</v>
      </c>
    </row>
    <row r="5338" spans="1:12" x14ac:dyDescent="0.25">
      <c r="A5338" s="19" t="s">
        <v>7438</v>
      </c>
      <c r="B5338" s="19" t="s">
        <v>7439</v>
      </c>
      <c r="C5338" s="19" t="s">
        <v>7595</v>
      </c>
      <c r="D5338" s="19" t="s">
        <v>7596</v>
      </c>
      <c r="E5338" s="20">
        <v>74245</v>
      </c>
      <c r="F5338" s="19" t="s">
        <v>7601</v>
      </c>
      <c r="G5338" s="19" t="s">
        <v>7602</v>
      </c>
      <c r="H5338" s="21" t="s">
        <v>7601</v>
      </c>
      <c r="I5338" s="19" t="s">
        <v>15719</v>
      </c>
      <c r="J5338" s="19" t="s">
        <v>23</v>
      </c>
      <c r="K5338" s="20" t="s">
        <v>3429</v>
      </c>
      <c r="L5338" s="19" t="s">
        <v>25</v>
      </c>
    </row>
    <row r="5339" spans="1:12" x14ac:dyDescent="0.25">
      <c r="A5339" s="19" t="s">
        <v>7438</v>
      </c>
      <c r="B5339" s="19" t="s">
        <v>7439</v>
      </c>
      <c r="C5339" s="19" t="s">
        <v>7595</v>
      </c>
      <c r="D5339" s="19" t="s">
        <v>7596</v>
      </c>
      <c r="E5339" s="20" t="s">
        <v>21</v>
      </c>
      <c r="F5339" s="19" t="s">
        <v>21</v>
      </c>
      <c r="G5339" s="180">
        <v>79467</v>
      </c>
      <c r="H5339" s="21" t="s">
        <v>7603</v>
      </c>
      <c r="I5339" s="19" t="s">
        <v>21130</v>
      </c>
      <c r="J5339" s="19" t="s">
        <v>23</v>
      </c>
      <c r="K5339" s="20" t="s">
        <v>2490</v>
      </c>
      <c r="L5339" s="19" t="s">
        <v>25</v>
      </c>
    </row>
    <row r="5340" spans="1:12" x14ac:dyDescent="0.25">
      <c r="A5340" s="19" t="s">
        <v>7438</v>
      </c>
      <c r="B5340" s="19" t="s">
        <v>7439</v>
      </c>
      <c r="C5340" s="19" t="s">
        <v>7595</v>
      </c>
      <c r="D5340" s="19" t="s">
        <v>7596</v>
      </c>
      <c r="E5340" s="20">
        <v>79500</v>
      </c>
      <c r="F5340" s="19" t="s">
        <v>7605</v>
      </c>
      <c r="G5340" s="19" t="s">
        <v>7606</v>
      </c>
      <c r="H5340" s="21" t="s">
        <v>7607</v>
      </c>
      <c r="I5340" s="19" t="s">
        <v>15719</v>
      </c>
      <c r="J5340" s="19" t="s">
        <v>23</v>
      </c>
      <c r="K5340" s="20" t="s">
        <v>14557</v>
      </c>
      <c r="L5340" s="19" t="s">
        <v>25</v>
      </c>
    </row>
    <row r="5341" spans="1:12" x14ac:dyDescent="0.25">
      <c r="A5341" s="19" t="s">
        <v>7438</v>
      </c>
      <c r="B5341" s="19" t="s">
        <v>7439</v>
      </c>
      <c r="C5341" s="19" t="s">
        <v>7595</v>
      </c>
      <c r="D5341" s="19" t="s">
        <v>7596</v>
      </c>
      <c r="E5341" s="20" t="s">
        <v>21</v>
      </c>
      <c r="F5341" s="19" t="s">
        <v>21</v>
      </c>
      <c r="G5341" s="180">
        <v>84663</v>
      </c>
      <c r="H5341" s="21" t="s">
        <v>7609</v>
      </c>
      <c r="I5341" s="19" t="s">
        <v>15719</v>
      </c>
      <c r="J5341" s="19" t="s">
        <v>23</v>
      </c>
      <c r="K5341" s="20" t="s">
        <v>1351</v>
      </c>
      <c r="L5341" s="19" t="s">
        <v>25</v>
      </c>
    </row>
    <row r="5342" spans="1:12" x14ac:dyDescent="0.25">
      <c r="A5342" s="19" t="s">
        <v>7438</v>
      </c>
      <c r="B5342" s="19" t="s">
        <v>7439</v>
      </c>
      <c r="C5342" s="19" t="s">
        <v>7595</v>
      </c>
      <c r="D5342" s="19" t="s">
        <v>7596</v>
      </c>
      <c r="E5342" s="20" t="s">
        <v>21</v>
      </c>
      <c r="F5342" s="19" t="s">
        <v>21</v>
      </c>
      <c r="G5342" s="180">
        <v>84665</v>
      </c>
      <c r="H5342" s="21" t="s">
        <v>7611</v>
      </c>
      <c r="I5342" s="19" t="s">
        <v>15719</v>
      </c>
      <c r="J5342" s="19" t="s">
        <v>23</v>
      </c>
      <c r="K5342" s="20" t="s">
        <v>11421</v>
      </c>
      <c r="L5342" s="19" t="s">
        <v>25</v>
      </c>
    </row>
    <row r="5343" spans="1:12" x14ac:dyDescent="0.25">
      <c r="A5343" s="19" t="s">
        <v>7438</v>
      </c>
      <c r="B5343" s="19" t="s">
        <v>7439</v>
      </c>
      <c r="C5343" s="19" t="s">
        <v>7595</v>
      </c>
      <c r="D5343" s="19" t="s">
        <v>7596</v>
      </c>
      <c r="E5343" s="20" t="s">
        <v>21</v>
      </c>
      <c r="F5343" s="19" t="s">
        <v>21</v>
      </c>
      <c r="G5343" s="180">
        <v>84666</v>
      </c>
      <c r="H5343" s="21" t="s">
        <v>7612</v>
      </c>
      <c r="I5343" s="19" t="s">
        <v>15719</v>
      </c>
      <c r="J5343" s="19" t="s">
        <v>9283</v>
      </c>
      <c r="K5343" s="20" t="s">
        <v>11402</v>
      </c>
      <c r="L5343" s="19" t="s">
        <v>25</v>
      </c>
    </row>
    <row r="5344" spans="1:12" x14ac:dyDescent="0.25">
      <c r="A5344" s="19" t="s">
        <v>7614</v>
      </c>
      <c r="B5344" s="19" t="s">
        <v>7615</v>
      </c>
      <c r="C5344" s="19" t="s">
        <v>7616</v>
      </c>
      <c r="D5344" s="19" t="s">
        <v>7617</v>
      </c>
      <c r="E5344" s="20" t="s">
        <v>21</v>
      </c>
      <c r="F5344" s="19" t="s">
        <v>21</v>
      </c>
      <c r="G5344" s="180">
        <v>101749</v>
      </c>
      <c r="H5344" s="21" t="s">
        <v>7618</v>
      </c>
      <c r="I5344" s="19" t="s">
        <v>15719</v>
      </c>
      <c r="J5344" s="19" t="s">
        <v>9283</v>
      </c>
      <c r="K5344" s="20" t="s">
        <v>15129</v>
      </c>
      <c r="L5344" s="19" t="s">
        <v>25</v>
      </c>
    </row>
    <row r="5345" spans="1:12" x14ac:dyDescent="0.25">
      <c r="A5345" s="19" t="s">
        <v>7614</v>
      </c>
      <c r="B5345" s="19" t="s">
        <v>7615</v>
      </c>
      <c r="C5345" s="19" t="s">
        <v>7616</v>
      </c>
      <c r="D5345" s="19" t="s">
        <v>7617</v>
      </c>
      <c r="E5345" s="20" t="s">
        <v>21</v>
      </c>
      <c r="F5345" s="19" t="s">
        <v>21</v>
      </c>
      <c r="G5345" s="180">
        <v>101750</v>
      </c>
      <c r="H5345" s="21" t="s">
        <v>7619</v>
      </c>
      <c r="I5345" s="19" t="s">
        <v>15719</v>
      </c>
      <c r="J5345" s="19" t="s">
        <v>9283</v>
      </c>
      <c r="K5345" s="20" t="s">
        <v>15130</v>
      </c>
      <c r="L5345" s="19" t="s">
        <v>25</v>
      </c>
    </row>
    <row r="5346" spans="1:12" x14ac:dyDescent="0.25">
      <c r="A5346" s="19" t="s">
        <v>7614</v>
      </c>
      <c r="B5346" s="19" t="s">
        <v>7615</v>
      </c>
      <c r="C5346" s="19" t="s">
        <v>7620</v>
      </c>
      <c r="D5346" s="19" t="s">
        <v>7621</v>
      </c>
      <c r="E5346" s="20" t="s">
        <v>21</v>
      </c>
      <c r="F5346" s="19" t="s">
        <v>21</v>
      </c>
      <c r="G5346" s="180">
        <v>101729</v>
      </c>
      <c r="H5346" s="21" t="s">
        <v>7622</v>
      </c>
      <c r="I5346" s="19" t="s">
        <v>15719</v>
      </c>
      <c r="J5346" s="19" t="s">
        <v>23</v>
      </c>
      <c r="K5346" s="20" t="s">
        <v>15131</v>
      </c>
      <c r="L5346" s="19" t="s">
        <v>25</v>
      </c>
    </row>
    <row r="5347" spans="1:12" x14ac:dyDescent="0.25">
      <c r="A5347" s="19" t="s">
        <v>7614</v>
      </c>
      <c r="B5347" s="19" t="s">
        <v>7615</v>
      </c>
      <c r="C5347" s="19" t="s">
        <v>7620</v>
      </c>
      <c r="D5347" s="19" t="s">
        <v>7621</v>
      </c>
      <c r="E5347" s="20" t="s">
        <v>21</v>
      </c>
      <c r="F5347" s="19" t="s">
        <v>21</v>
      </c>
      <c r="G5347" s="180">
        <v>101746</v>
      </c>
      <c r="H5347" s="21" t="s">
        <v>7623</v>
      </c>
      <c r="I5347" s="19" t="s">
        <v>15719</v>
      </c>
      <c r="J5347" s="19" t="s">
        <v>23</v>
      </c>
      <c r="K5347" s="20" t="s">
        <v>15132</v>
      </c>
      <c r="L5347" s="19" t="s">
        <v>25</v>
      </c>
    </row>
    <row r="5348" spans="1:12" x14ac:dyDescent="0.25">
      <c r="A5348" s="19" t="s">
        <v>7614</v>
      </c>
      <c r="B5348" s="19" t="s">
        <v>7615</v>
      </c>
      <c r="C5348" s="19" t="s">
        <v>7620</v>
      </c>
      <c r="D5348" s="19" t="s">
        <v>7621</v>
      </c>
      <c r="E5348" s="20" t="s">
        <v>21</v>
      </c>
      <c r="F5348" s="19" t="s">
        <v>21</v>
      </c>
      <c r="G5348" s="180">
        <v>101751</v>
      </c>
      <c r="H5348" s="21" t="s">
        <v>7624</v>
      </c>
      <c r="I5348" s="19" t="s">
        <v>15719</v>
      </c>
      <c r="J5348" s="19" t="s">
        <v>23</v>
      </c>
      <c r="K5348" s="20" t="s">
        <v>15133</v>
      </c>
      <c r="L5348" s="19" t="s">
        <v>25</v>
      </c>
    </row>
    <row r="5349" spans="1:12" x14ac:dyDescent="0.25">
      <c r="A5349" s="19" t="s">
        <v>7614</v>
      </c>
      <c r="B5349" s="19" t="s">
        <v>7615</v>
      </c>
      <c r="C5349" s="19" t="s">
        <v>7625</v>
      </c>
      <c r="D5349" s="19" t="s">
        <v>7626</v>
      </c>
      <c r="E5349" s="20" t="s">
        <v>21</v>
      </c>
      <c r="F5349" s="19" t="s">
        <v>21</v>
      </c>
      <c r="G5349" s="180">
        <v>87246</v>
      </c>
      <c r="H5349" s="21" t="s">
        <v>21051</v>
      </c>
      <c r="I5349" s="19" t="s">
        <v>15719</v>
      </c>
      <c r="J5349" s="19" t="s">
        <v>23</v>
      </c>
      <c r="K5349" s="20" t="s">
        <v>15134</v>
      </c>
      <c r="L5349" s="19" t="s">
        <v>25</v>
      </c>
    </row>
    <row r="5350" spans="1:12" x14ac:dyDescent="0.25">
      <c r="A5350" s="19" t="s">
        <v>7614</v>
      </c>
      <c r="B5350" s="19" t="s">
        <v>7615</v>
      </c>
      <c r="C5350" s="19" t="s">
        <v>7625</v>
      </c>
      <c r="D5350" s="19" t="s">
        <v>7626</v>
      </c>
      <c r="E5350" s="20" t="s">
        <v>21</v>
      </c>
      <c r="F5350" s="19" t="s">
        <v>21</v>
      </c>
      <c r="G5350" s="180">
        <v>87247</v>
      </c>
      <c r="H5350" s="21" t="s">
        <v>21052</v>
      </c>
      <c r="I5350" s="19" t="s">
        <v>15719</v>
      </c>
      <c r="J5350" s="19" t="s">
        <v>23</v>
      </c>
      <c r="K5350" s="20" t="s">
        <v>11338</v>
      </c>
      <c r="L5350" s="19" t="s">
        <v>25</v>
      </c>
    </row>
    <row r="5351" spans="1:12" x14ac:dyDescent="0.25">
      <c r="A5351" s="19" t="s">
        <v>7614</v>
      </c>
      <c r="B5351" s="19" t="s">
        <v>7615</v>
      </c>
      <c r="C5351" s="19" t="s">
        <v>7625</v>
      </c>
      <c r="D5351" s="19" t="s">
        <v>7626</v>
      </c>
      <c r="E5351" s="20" t="s">
        <v>21</v>
      </c>
      <c r="F5351" s="19" t="s">
        <v>21</v>
      </c>
      <c r="G5351" s="180">
        <v>87248</v>
      </c>
      <c r="H5351" s="21" t="s">
        <v>21053</v>
      </c>
      <c r="I5351" s="19" t="s">
        <v>15719</v>
      </c>
      <c r="J5351" s="19" t="s">
        <v>23</v>
      </c>
      <c r="K5351" s="20" t="s">
        <v>15135</v>
      </c>
      <c r="L5351" s="19" t="s">
        <v>25</v>
      </c>
    </row>
    <row r="5352" spans="1:12" x14ac:dyDescent="0.25">
      <c r="A5352" s="19" t="s">
        <v>7614</v>
      </c>
      <c r="B5352" s="19" t="s">
        <v>7615</v>
      </c>
      <c r="C5352" s="19" t="s">
        <v>7625</v>
      </c>
      <c r="D5352" s="19" t="s">
        <v>7626</v>
      </c>
      <c r="E5352" s="20" t="s">
        <v>21</v>
      </c>
      <c r="F5352" s="19" t="s">
        <v>21</v>
      </c>
      <c r="G5352" s="180">
        <v>87249</v>
      </c>
      <c r="H5352" s="21" t="s">
        <v>21054</v>
      </c>
      <c r="I5352" s="19" t="s">
        <v>15719</v>
      </c>
      <c r="J5352" s="19" t="s">
        <v>23</v>
      </c>
      <c r="K5352" s="20" t="s">
        <v>15136</v>
      </c>
      <c r="L5352" s="19" t="s">
        <v>25</v>
      </c>
    </row>
    <row r="5353" spans="1:12" x14ac:dyDescent="0.25">
      <c r="A5353" s="19" t="s">
        <v>7614</v>
      </c>
      <c r="B5353" s="19" t="s">
        <v>7615</v>
      </c>
      <c r="C5353" s="19" t="s">
        <v>7625</v>
      </c>
      <c r="D5353" s="19" t="s">
        <v>7626</v>
      </c>
      <c r="E5353" s="20" t="s">
        <v>21</v>
      </c>
      <c r="F5353" s="19" t="s">
        <v>21</v>
      </c>
      <c r="G5353" s="180">
        <v>87250</v>
      </c>
      <c r="H5353" s="21" t="s">
        <v>21055</v>
      </c>
      <c r="I5353" s="19" t="s">
        <v>15719</v>
      </c>
      <c r="J5353" s="19" t="s">
        <v>23</v>
      </c>
      <c r="K5353" s="20" t="s">
        <v>1785</v>
      </c>
      <c r="L5353" s="19" t="s">
        <v>25</v>
      </c>
    </row>
    <row r="5354" spans="1:12" x14ac:dyDescent="0.25">
      <c r="A5354" s="19" t="s">
        <v>7614</v>
      </c>
      <c r="B5354" s="19" t="s">
        <v>7615</v>
      </c>
      <c r="C5354" s="19" t="s">
        <v>7625</v>
      </c>
      <c r="D5354" s="19" t="s">
        <v>7626</v>
      </c>
      <c r="E5354" s="20" t="s">
        <v>21</v>
      </c>
      <c r="F5354" s="19" t="s">
        <v>21</v>
      </c>
      <c r="G5354" s="180">
        <v>87251</v>
      </c>
      <c r="H5354" s="21" t="s">
        <v>21056</v>
      </c>
      <c r="I5354" s="19" t="s">
        <v>15719</v>
      </c>
      <c r="J5354" s="19" t="s">
        <v>23</v>
      </c>
      <c r="K5354" s="20" t="s">
        <v>15137</v>
      </c>
      <c r="L5354" s="19" t="s">
        <v>25</v>
      </c>
    </row>
    <row r="5355" spans="1:12" x14ac:dyDescent="0.25">
      <c r="A5355" s="19" t="s">
        <v>7614</v>
      </c>
      <c r="B5355" s="19" t="s">
        <v>7615</v>
      </c>
      <c r="C5355" s="19" t="s">
        <v>7625</v>
      </c>
      <c r="D5355" s="19" t="s">
        <v>7626</v>
      </c>
      <c r="E5355" s="20" t="s">
        <v>21</v>
      </c>
      <c r="F5355" s="19" t="s">
        <v>21</v>
      </c>
      <c r="G5355" s="180">
        <v>87255</v>
      </c>
      <c r="H5355" s="21" t="s">
        <v>21057</v>
      </c>
      <c r="I5355" s="19" t="s">
        <v>15719</v>
      </c>
      <c r="J5355" s="19" t="s">
        <v>23</v>
      </c>
      <c r="K5355" s="20" t="s">
        <v>15138</v>
      </c>
      <c r="L5355" s="19" t="s">
        <v>25</v>
      </c>
    </row>
    <row r="5356" spans="1:12" x14ac:dyDescent="0.25">
      <c r="A5356" s="19" t="s">
        <v>7614</v>
      </c>
      <c r="B5356" s="19" t="s">
        <v>7615</v>
      </c>
      <c r="C5356" s="19" t="s">
        <v>7625</v>
      </c>
      <c r="D5356" s="19" t="s">
        <v>7626</v>
      </c>
      <c r="E5356" s="20" t="s">
        <v>21</v>
      </c>
      <c r="F5356" s="19" t="s">
        <v>21</v>
      </c>
      <c r="G5356" s="180">
        <v>87256</v>
      </c>
      <c r="H5356" s="21" t="s">
        <v>21058</v>
      </c>
      <c r="I5356" s="19" t="s">
        <v>15719</v>
      </c>
      <c r="J5356" s="19" t="s">
        <v>23</v>
      </c>
      <c r="K5356" s="20" t="s">
        <v>15139</v>
      </c>
      <c r="L5356" s="19" t="s">
        <v>25</v>
      </c>
    </row>
    <row r="5357" spans="1:12" x14ac:dyDescent="0.25">
      <c r="A5357" s="19" t="s">
        <v>7614</v>
      </c>
      <c r="B5357" s="19" t="s">
        <v>7615</v>
      </c>
      <c r="C5357" s="19" t="s">
        <v>7625</v>
      </c>
      <c r="D5357" s="19" t="s">
        <v>7626</v>
      </c>
      <c r="E5357" s="20" t="s">
        <v>21</v>
      </c>
      <c r="F5357" s="19" t="s">
        <v>21</v>
      </c>
      <c r="G5357" s="180">
        <v>87257</v>
      </c>
      <c r="H5357" s="21" t="s">
        <v>21059</v>
      </c>
      <c r="I5357" s="19" t="s">
        <v>15719</v>
      </c>
      <c r="J5357" s="19" t="s">
        <v>23</v>
      </c>
      <c r="K5357" s="20" t="s">
        <v>12314</v>
      </c>
      <c r="L5357" s="19" t="s">
        <v>25</v>
      </c>
    </row>
    <row r="5358" spans="1:12" x14ac:dyDescent="0.25">
      <c r="A5358" s="19" t="s">
        <v>7614</v>
      </c>
      <c r="B5358" s="19" t="s">
        <v>7615</v>
      </c>
      <c r="C5358" s="19" t="s">
        <v>7625</v>
      </c>
      <c r="D5358" s="19" t="s">
        <v>7626</v>
      </c>
      <c r="E5358" s="20" t="s">
        <v>21</v>
      </c>
      <c r="F5358" s="19" t="s">
        <v>21</v>
      </c>
      <c r="G5358" s="180">
        <v>87258</v>
      </c>
      <c r="H5358" s="21" t="s">
        <v>7639</v>
      </c>
      <c r="I5358" s="19" t="s">
        <v>15719</v>
      </c>
      <c r="J5358" s="19" t="s">
        <v>23</v>
      </c>
      <c r="K5358" s="20" t="s">
        <v>15140</v>
      </c>
      <c r="L5358" s="19" t="s">
        <v>25</v>
      </c>
    </row>
    <row r="5359" spans="1:12" x14ac:dyDescent="0.25">
      <c r="A5359" s="19" t="s">
        <v>7614</v>
      </c>
      <c r="B5359" s="19" t="s">
        <v>7615</v>
      </c>
      <c r="C5359" s="19" t="s">
        <v>7625</v>
      </c>
      <c r="D5359" s="19" t="s">
        <v>7626</v>
      </c>
      <c r="E5359" s="20" t="s">
        <v>21</v>
      </c>
      <c r="F5359" s="19" t="s">
        <v>21</v>
      </c>
      <c r="G5359" s="180">
        <v>87259</v>
      </c>
      <c r="H5359" s="21" t="s">
        <v>7640</v>
      </c>
      <c r="I5359" s="19" t="s">
        <v>15719</v>
      </c>
      <c r="J5359" s="19" t="s">
        <v>23</v>
      </c>
      <c r="K5359" s="20" t="s">
        <v>13034</v>
      </c>
      <c r="L5359" s="19" t="s">
        <v>25</v>
      </c>
    </row>
    <row r="5360" spans="1:12" x14ac:dyDescent="0.25">
      <c r="A5360" s="19" t="s">
        <v>7614</v>
      </c>
      <c r="B5360" s="19" t="s">
        <v>7615</v>
      </c>
      <c r="C5360" s="19" t="s">
        <v>7625</v>
      </c>
      <c r="D5360" s="19" t="s">
        <v>7626</v>
      </c>
      <c r="E5360" s="20" t="s">
        <v>21</v>
      </c>
      <c r="F5360" s="19" t="s">
        <v>21</v>
      </c>
      <c r="G5360" s="180">
        <v>87260</v>
      </c>
      <c r="H5360" s="21" t="s">
        <v>7641</v>
      </c>
      <c r="I5360" s="19" t="s">
        <v>15719</v>
      </c>
      <c r="J5360" s="19" t="s">
        <v>23</v>
      </c>
      <c r="K5360" s="20" t="s">
        <v>15141</v>
      </c>
      <c r="L5360" s="19" t="s">
        <v>25</v>
      </c>
    </row>
    <row r="5361" spans="1:12" x14ac:dyDescent="0.25">
      <c r="A5361" s="19" t="s">
        <v>7614</v>
      </c>
      <c r="B5361" s="19" t="s">
        <v>7615</v>
      </c>
      <c r="C5361" s="19" t="s">
        <v>7625</v>
      </c>
      <c r="D5361" s="19" t="s">
        <v>7626</v>
      </c>
      <c r="E5361" s="20" t="s">
        <v>21</v>
      </c>
      <c r="F5361" s="19" t="s">
        <v>21</v>
      </c>
      <c r="G5361" s="180">
        <v>87261</v>
      </c>
      <c r="H5361" s="21" t="s">
        <v>7643</v>
      </c>
      <c r="I5361" s="19" t="s">
        <v>15719</v>
      </c>
      <c r="J5361" s="19" t="s">
        <v>23</v>
      </c>
      <c r="K5361" s="20" t="s">
        <v>15142</v>
      </c>
      <c r="L5361" s="19" t="s">
        <v>25</v>
      </c>
    </row>
    <row r="5362" spans="1:12" x14ac:dyDescent="0.25">
      <c r="A5362" s="19" t="s">
        <v>7614</v>
      </c>
      <c r="B5362" s="19" t="s">
        <v>7615</v>
      </c>
      <c r="C5362" s="19" t="s">
        <v>7625</v>
      </c>
      <c r="D5362" s="19" t="s">
        <v>7626</v>
      </c>
      <c r="E5362" s="20" t="s">
        <v>21</v>
      </c>
      <c r="F5362" s="19" t="s">
        <v>21</v>
      </c>
      <c r="G5362" s="180">
        <v>87262</v>
      </c>
      <c r="H5362" s="21" t="s">
        <v>7644</v>
      </c>
      <c r="I5362" s="19" t="s">
        <v>15719</v>
      </c>
      <c r="J5362" s="19" t="s">
        <v>23</v>
      </c>
      <c r="K5362" s="20" t="s">
        <v>15143</v>
      </c>
      <c r="L5362" s="19" t="s">
        <v>25</v>
      </c>
    </row>
    <row r="5363" spans="1:12" x14ac:dyDescent="0.25">
      <c r="A5363" s="19" t="s">
        <v>7614</v>
      </c>
      <c r="B5363" s="19" t="s">
        <v>7615</v>
      </c>
      <c r="C5363" s="19" t="s">
        <v>7625</v>
      </c>
      <c r="D5363" s="19" t="s">
        <v>7626</v>
      </c>
      <c r="E5363" s="20" t="s">
        <v>21</v>
      </c>
      <c r="F5363" s="19" t="s">
        <v>21</v>
      </c>
      <c r="G5363" s="180">
        <v>87263</v>
      </c>
      <c r="H5363" s="21" t="s">
        <v>7645</v>
      </c>
      <c r="I5363" s="19" t="s">
        <v>15719</v>
      </c>
      <c r="J5363" s="19" t="s">
        <v>23</v>
      </c>
      <c r="K5363" s="20" t="s">
        <v>15144</v>
      </c>
      <c r="L5363" s="19" t="s">
        <v>25</v>
      </c>
    </row>
    <row r="5364" spans="1:12" x14ac:dyDescent="0.25">
      <c r="A5364" s="19" t="s">
        <v>7614</v>
      </c>
      <c r="B5364" s="19" t="s">
        <v>7615</v>
      </c>
      <c r="C5364" s="19" t="s">
        <v>7625</v>
      </c>
      <c r="D5364" s="19" t="s">
        <v>7626</v>
      </c>
      <c r="E5364" s="20" t="s">
        <v>21</v>
      </c>
      <c r="F5364" s="19" t="s">
        <v>21</v>
      </c>
      <c r="G5364" s="180">
        <v>89046</v>
      </c>
      <c r="H5364" s="21" t="s">
        <v>7646</v>
      </c>
      <c r="I5364" s="19" t="s">
        <v>15719</v>
      </c>
      <c r="J5364" s="19" t="s">
        <v>23</v>
      </c>
      <c r="K5364" s="20" t="s">
        <v>6503</v>
      </c>
      <c r="L5364" s="19" t="s">
        <v>25</v>
      </c>
    </row>
    <row r="5365" spans="1:12" ht="27" x14ac:dyDescent="0.25">
      <c r="A5365" s="19" t="s">
        <v>7614</v>
      </c>
      <c r="B5365" s="19" t="s">
        <v>7615</v>
      </c>
      <c r="C5365" s="19" t="s">
        <v>7625</v>
      </c>
      <c r="D5365" s="19" t="s">
        <v>7626</v>
      </c>
      <c r="E5365" s="20" t="s">
        <v>21</v>
      </c>
      <c r="F5365" s="19" t="s">
        <v>21</v>
      </c>
      <c r="G5365" s="180">
        <v>89171</v>
      </c>
      <c r="H5365" s="21" t="s">
        <v>7647</v>
      </c>
      <c r="I5365" s="19" t="s">
        <v>15719</v>
      </c>
      <c r="J5365" s="19" t="s">
        <v>23</v>
      </c>
      <c r="K5365" s="20" t="s">
        <v>12544</v>
      </c>
      <c r="L5365" s="19" t="s">
        <v>25</v>
      </c>
    </row>
    <row r="5366" spans="1:12" x14ac:dyDescent="0.25">
      <c r="A5366" s="19" t="s">
        <v>7614</v>
      </c>
      <c r="B5366" s="19" t="s">
        <v>7615</v>
      </c>
      <c r="C5366" s="19" t="s">
        <v>7625</v>
      </c>
      <c r="D5366" s="19" t="s">
        <v>7626</v>
      </c>
      <c r="E5366" s="20" t="s">
        <v>21</v>
      </c>
      <c r="F5366" s="19" t="s">
        <v>21</v>
      </c>
      <c r="G5366" s="180">
        <v>93389</v>
      </c>
      <c r="H5366" s="21" t="s">
        <v>21060</v>
      </c>
      <c r="I5366" s="19" t="s">
        <v>15719</v>
      </c>
      <c r="J5366" s="19" t="s">
        <v>23</v>
      </c>
      <c r="K5366" s="20" t="s">
        <v>1942</v>
      </c>
      <c r="L5366" s="19" t="s">
        <v>25</v>
      </c>
    </row>
    <row r="5367" spans="1:12" x14ac:dyDescent="0.25">
      <c r="A5367" s="19" t="s">
        <v>7614</v>
      </c>
      <c r="B5367" s="19" t="s">
        <v>7615</v>
      </c>
      <c r="C5367" s="19" t="s">
        <v>7625</v>
      </c>
      <c r="D5367" s="19" t="s">
        <v>7626</v>
      </c>
      <c r="E5367" s="20" t="s">
        <v>21</v>
      </c>
      <c r="F5367" s="19" t="s">
        <v>21</v>
      </c>
      <c r="G5367" s="180">
        <v>93390</v>
      </c>
      <c r="H5367" s="21" t="s">
        <v>21061</v>
      </c>
      <c r="I5367" s="19" t="s">
        <v>15719</v>
      </c>
      <c r="J5367" s="19" t="s">
        <v>23</v>
      </c>
      <c r="K5367" s="20" t="s">
        <v>15145</v>
      </c>
      <c r="L5367" s="19" t="s">
        <v>25</v>
      </c>
    </row>
    <row r="5368" spans="1:12" x14ac:dyDescent="0.25">
      <c r="A5368" s="19" t="s">
        <v>7614</v>
      </c>
      <c r="B5368" s="19" t="s">
        <v>7615</v>
      </c>
      <c r="C5368" s="19" t="s">
        <v>7625</v>
      </c>
      <c r="D5368" s="19" t="s">
        <v>7626</v>
      </c>
      <c r="E5368" s="20" t="s">
        <v>21</v>
      </c>
      <c r="F5368" s="19" t="s">
        <v>21</v>
      </c>
      <c r="G5368" s="180">
        <v>93391</v>
      </c>
      <c r="H5368" s="21" t="s">
        <v>21062</v>
      </c>
      <c r="I5368" s="19" t="s">
        <v>15719</v>
      </c>
      <c r="J5368" s="19" t="s">
        <v>23</v>
      </c>
      <c r="K5368" s="20" t="s">
        <v>11241</v>
      </c>
      <c r="L5368" s="19" t="s">
        <v>25</v>
      </c>
    </row>
    <row r="5369" spans="1:12" x14ac:dyDescent="0.25">
      <c r="A5369" s="19" t="s">
        <v>7614</v>
      </c>
      <c r="B5369" s="19" t="s">
        <v>7615</v>
      </c>
      <c r="C5369" s="19" t="s">
        <v>7652</v>
      </c>
      <c r="D5369" s="19" t="s">
        <v>7653</v>
      </c>
      <c r="E5369" s="20" t="s">
        <v>21</v>
      </c>
      <c r="F5369" s="19" t="s">
        <v>21</v>
      </c>
      <c r="G5369" s="180">
        <v>98670</v>
      </c>
      <c r="H5369" s="21" t="s">
        <v>7654</v>
      </c>
      <c r="I5369" s="19" t="s">
        <v>15719</v>
      </c>
      <c r="J5369" s="19" t="s">
        <v>9283</v>
      </c>
      <c r="K5369" s="20" t="s">
        <v>15146</v>
      </c>
      <c r="L5369" s="19" t="s">
        <v>25</v>
      </c>
    </row>
    <row r="5370" spans="1:12" x14ac:dyDescent="0.25">
      <c r="A5370" s="19" t="s">
        <v>7614</v>
      </c>
      <c r="B5370" s="19" t="s">
        <v>7615</v>
      </c>
      <c r="C5370" s="19" t="s">
        <v>7652</v>
      </c>
      <c r="D5370" s="19" t="s">
        <v>7653</v>
      </c>
      <c r="E5370" s="20" t="s">
        <v>21</v>
      </c>
      <c r="F5370" s="19" t="s">
        <v>21</v>
      </c>
      <c r="G5370" s="180">
        <v>98671</v>
      </c>
      <c r="H5370" s="21" t="s">
        <v>7655</v>
      </c>
      <c r="I5370" s="19" t="s">
        <v>15719</v>
      </c>
      <c r="J5370" s="19" t="s">
        <v>23</v>
      </c>
      <c r="K5370" s="20" t="s">
        <v>14761</v>
      </c>
      <c r="L5370" s="19" t="s">
        <v>25</v>
      </c>
    </row>
    <row r="5371" spans="1:12" x14ac:dyDescent="0.25">
      <c r="A5371" s="19" t="s">
        <v>7614</v>
      </c>
      <c r="B5371" s="19" t="s">
        <v>7615</v>
      </c>
      <c r="C5371" s="19" t="s">
        <v>7652</v>
      </c>
      <c r="D5371" s="19" t="s">
        <v>7653</v>
      </c>
      <c r="E5371" s="20" t="s">
        <v>21</v>
      </c>
      <c r="F5371" s="19" t="s">
        <v>21</v>
      </c>
      <c r="G5371" s="180">
        <v>98672</v>
      </c>
      <c r="H5371" s="21" t="s">
        <v>7656</v>
      </c>
      <c r="I5371" s="19" t="s">
        <v>15719</v>
      </c>
      <c r="J5371" s="19" t="s">
        <v>23</v>
      </c>
      <c r="K5371" s="20" t="s">
        <v>15147</v>
      </c>
      <c r="L5371" s="19" t="s">
        <v>25</v>
      </c>
    </row>
    <row r="5372" spans="1:12" x14ac:dyDescent="0.25">
      <c r="A5372" s="19" t="s">
        <v>7614</v>
      </c>
      <c r="B5372" s="19" t="s">
        <v>7615</v>
      </c>
      <c r="C5372" s="19" t="s">
        <v>7652</v>
      </c>
      <c r="D5372" s="19" t="s">
        <v>7653</v>
      </c>
      <c r="E5372" s="20" t="s">
        <v>21</v>
      </c>
      <c r="F5372" s="19" t="s">
        <v>21</v>
      </c>
      <c r="G5372" s="180">
        <v>98673</v>
      </c>
      <c r="H5372" s="21" t="s">
        <v>7657</v>
      </c>
      <c r="I5372" s="19" t="s">
        <v>15719</v>
      </c>
      <c r="J5372" s="19" t="s">
        <v>9283</v>
      </c>
      <c r="K5372" s="20" t="s">
        <v>15148</v>
      </c>
      <c r="L5372" s="19" t="s">
        <v>25</v>
      </c>
    </row>
    <row r="5373" spans="1:12" x14ac:dyDescent="0.25">
      <c r="A5373" s="19" t="s">
        <v>7614</v>
      </c>
      <c r="B5373" s="19" t="s">
        <v>7615</v>
      </c>
      <c r="C5373" s="19" t="s">
        <v>7652</v>
      </c>
      <c r="D5373" s="19" t="s">
        <v>7653</v>
      </c>
      <c r="E5373" s="20" t="s">
        <v>21</v>
      </c>
      <c r="F5373" s="19" t="s">
        <v>21</v>
      </c>
      <c r="G5373" s="180">
        <v>98678</v>
      </c>
      <c r="H5373" s="21" t="s">
        <v>7658</v>
      </c>
      <c r="I5373" s="19" t="s">
        <v>15719</v>
      </c>
      <c r="J5373" s="19" t="s">
        <v>23</v>
      </c>
      <c r="K5373" s="20" t="s">
        <v>15149</v>
      </c>
      <c r="L5373" s="19" t="s">
        <v>25</v>
      </c>
    </row>
    <row r="5374" spans="1:12" x14ac:dyDescent="0.25">
      <c r="A5374" s="19" t="s">
        <v>7614</v>
      </c>
      <c r="B5374" s="19" t="s">
        <v>7615</v>
      </c>
      <c r="C5374" s="19" t="s">
        <v>7652</v>
      </c>
      <c r="D5374" s="19" t="s">
        <v>7653</v>
      </c>
      <c r="E5374" s="20" t="s">
        <v>21</v>
      </c>
      <c r="F5374" s="19" t="s">
        <v>21</v>
      </c>
      <c r="G5374" s="180">
        <v>98679</v>
      </c>
      <c r="H5374" s="21" t="s">
        <v>7660</v>
      </c>
      <c r="I5374" s="19" t="s">
        <v>15719</v>
      </c>
      <c r="J5374" s="19" t="s">
        <v>9283</v>
      </c>
      <c r="K5374" s="20" t="s">
        <v>15150</v>
      </c>
      <c r="L5374" s="19" t="s">
        <v>25</v>
      </c>
    </row>
    <row r="5375" spans="1:12" x14ac:dyDescent="0.25">
      <c r="A5375" s="19" t="s">
        <v>7614</v>
      </c>
      <c r="B5375" s="19" t="s">
        <v>7615</v>
      </c>
      <c r="C5375" s="19" t="s">
        <v>7652</v>
      </c>
      <c r="D5375" s="19" t="s">
        <v>7653</v>
      </c>
      <c r="E5375" s="20" t="s">
        <v>21</v>
      </c>
      <c r="F5375" s="19" t="s">
        <v>21</v>
      </c>
      <c r="G5375" s="180">
        <v>98680</v>
      </c>
      <c r="H5375" s="21" t="s">
        <v>7662</v>
      </c>
      <c r="I5375" s="19" t="s">
        <v>15719</v>
      </c>
      <c r="J5375" s="19" t="s">
        <v>9283</v>
      </c>
      <c r="K5375" s="20" t="s">
        <v>10543</v>
      </c>
      <c r="L5375" s="19" t="s">
        <v>25</v>
      </c>
    </row>
    <row r="5376" spans="1:12" x14ac:dyDescent="0.25">
      <c r="A5376" s="19" t="s">
        <v>7614</v>
      </c>
      <c r="B5376" s="19" t="s">
        <v>7615</v>
      </c>
      <c r="C5376" s="19" t="s">
        <v>7652</v>
      </c>
      <c r="D5376" s="19" t="s">
        <v>7653</v>
      </c>
      <c r="E5376" s="20" t="s">
        <v>21</v>
      </c>
      <c r="F5376" s="19" t="s">
        <v>21</v>
      </c>
      <c r="G5376" s="180">
        <v>98681</v>
      </c>
      <c r="H5376" s="21" t="s">
        <v>7663</v>
      </c>
      <c r="I5376" s="19" t="s">
        <v>15719</v>
      </c>
      <c r="J5376" s="19" t="s">
        <v>9283</v>
      </c>
      <c r="K5376" s="20" t="s">
        <v>1951</v>
      </c>
      <c r="L5376" s="19" t="s">
        <v>25</v>
      </c>
    </row>
    <row r="5377" spans="1:12" x14ac:dyDescent="0.25">
      <c r="A5377" s="19" t="s">
        <v>7614</v>
      </c>
      <c r="B5377" s="19" t="s">
        <v>7615</v>
      </c>
      <c r="C5377" s="19" t="s">
        <v>7652</v>
      </c>
      <c r="D5377" s="19" t="s">
        <v>7653</v>
      </c>
      <c r="E5377" s="20" t="s">
        <v>21</v>
      </c>
      <c r="F5377" s="19" t="s">
        <v>21</v>
      </c>
      <c r="G5377" s="180">
        <v>98682</v>
      </c>
      <c r="H5377" s="21" t="s">
        <v>7665</v>
      </c>
      <c r="I5377" s="19" t="s">
        <v>15719</v>
      </c>
      <c r="J5377" s="19" t="s">
        <v>9283</v>
      </c>
      <c r="K5377" s="20" t="s">
        <v>9276</v>
      </c>
      <c r="L5377" s="19" t="s">
        <v>25</v>
      </c>
    </row>
    <row r="5378" spans="1:12" x14ac:dyDescent="0.25">
      <c r="A5378" s="19" t="s">
        <v>7614</v>
      </c>
      <c r="B5378" s="19" t="s">
        <v>7615</v>
      </c>
      <c r="C5378" s="19" t="s">
        <v>7652</v>
      </c>
      <c r="D5378" s="19" t="s">
        <v>7653</v>
      </c>
      <c r="E5378" s="20" t="s">
        <v>21</v>
      </c>
      <c r="F5378" s="19" t="s">
        <v>21</v>
      </c>
      <c r="G5378" s="180">
        <v>98685</v>
      </c>
      <c r="H5378" s="21" t="s">
        <v>7666</v>
      </c>
      <c r="I5378" s="19" t="s">
        <v>15747</v>
      </c>
      <c r="J5378" s="19" t="s">
        <v>23</v>
      </c>
      <c r="K5378" s="20" t="s">
        <v>6155</v>
      </c>
      <c r="L5378" s="19" t="s">
        <v>25</v>
      </c>
    </row>
    <row r="5379" spans="1:12" x14ac:dyDescent="0.25">
      <c r="A5379" s="19" t="s">
        <v>7614</v>
      </c>
      <c r="B5379" s="19" t="s">
        <v>7615</v>
      </c>
      <c r="C5379" s="19" t="s">
        <v>7652</v>
      </c>
      <c r="D5379" s="19" t="s">
        <v>7653</v>
      </c>
      <c r="E5379" s="20" t="s">
        <v>21</v>
      </c>
      <c r="F5379" s="19" t="s">
        <v>21</v>
      </c>
      <c r="G5379" s="180">
        <v>98686</v>
      </c>
      <c r="H5379" s="21" t="s">
        <v>7667</v>
      </c>
      <c r="I5379" s="19" t="s">
        <v>15747</v>
      </c>
      <c r="J5379" s="19" t="s">
        <v>9283</v>
      </c>
      <c r="K5379" s="20" t="s">
        <v>6267</v>
      </c>
      <c r="L5379" s="19" t="s">
        <v>25</v>
      </c>
    </row>
    <row r="5380" spans="1:12" x14ac:dyDescent="0.25">
      <c r="A5380" s="19" t="s">
        <v>7614</v>
      </c>
      <c r="B5380" s="19" t="s">
        <v>7615</v>
      </c>
      <c r="C5380" s="19" t="s">
        <v>7652</v>
      </c>
      <c r="D5380" s="19" t="s">
        <v>7653</v>
      </c>
      <c r="E5380" s="20" t="s">
        <v>21</v>
      </c>
      <c r="F5380" s="19" t="s">
        <v>21</v>
      </c>
      <c r="G5380" s="180">
        <v>98688</v>
      </c>
      <c r="H5380" s="21" t="s">
        <v>7669</v>
      </c>
      <c r="I5380" s="19" t="s">
        <v>15747</v>
      </c>
      <c r="J5380" s="19" t="s">
        <v>9283</v>
      </c>
      <c r="K5380" s="20" t="s">
        <v>15151</v>
      </c>
      <c r="L5380" s="19" t="s">
        <v>25</v>
      </c>
    </row>
    <row r="5381" spans="1:12" x14ac:dyDescent="0.25">
      <c r="A5381" s="19" t="s">
        <v>7614</v>
      </c>
      <c r="B5381" s="19" t="s">
        <v>7615</v>
      </c>
      <c r="C5381" s="19" t="s">
        <v>7652</v>
      </c>
      <c r="D5381" s="19" t="s">
        <v>7653</v>
      </c>
      <c r="E5381" s="20" t="s">
        <v>21</v>
      </c>
      <c r="F5381" s="19" t="s">
        <v>21</v>
      </c>
      <c r="G5381" s="180">
        <v>98689</v>
      </c>
      <c r="H5381" s="21" t="s">
        <v>7671</v>
      </c>
      <c r="I5381" s="19" t="s">
        <v>15747</v>
      </c>
      <c r="J5381" s="19" t="s">
        <v>23</v>
      </c>
      <c r="K5381" s="20" t="s">
        <v>15152</v>
      </c>
      <c r="L5381" s="19" t="s">
        <v>25</v>
      </c>
    </row>
    <row r="5382" spans="1:12" x14ac:dyDescent="0.25">
      <c r="A5382" s="19" t="s">
        <v>7614</v>
      </c>
      <c r="B5382" s="19" t="s">
        <v>7615</v>
      </c>
      <c r="C5382" s="19" t="s">
        <v>7652</v>
      </c>
      <c r="D5382" s="19" t="s">
        <v>7653</v>
      </c>
      <c r="E5382" s="20" t="s">
        <v>21</v>
      </c>
      <c r="F5382" s="19" t="s">
        <v>21</v>
      </c>
      <c r="G5382" s="180">
        <v>101090</v>
      </c>
      <c r="H5382" s="21" t="s">
        <v>7672</v>
      </c>
      <c r="I5382" s="19" t="s">
        <v>15719</v>
      </c>
      <c r="J5382" s="19" t="s">
        <v>23</v>
      </c>
      <c r="K5382" s="20" t="s">
        <v>8406</v>
      </c>
      <c r="L5382" s="19" t="s">
        <v>25</v>
      </c>
    </row>
    <row r="5383" spans="1:12" x14ac:dyDescent="0.25">
      <c r="A5383" s="19" t="s">
        <v>7614</v>
      </c>
      <c r="B5383" s="19" t="s">
        <v>7615</v>
      </c>
      <c r="C5383" s="19" t="s">
        <v>7652</v>
      </c>
      <c r="D5383" s="19" t="s">
        <v>7653</v>
      </c>
      <c r="E5383" s="20" t="s">
        <v>21</v>
      </c>
      <c r="F5383" s="19" t="s">
        <v>21</v>
      </c>
      <c r="G5383" s="180">
        <v>101091</v>
      </c>
      <c r="H5383" s="21" t="s">
        <v>7674</v>
      </c>
      <c r="I5383" s="19" t="s">
        <v>15719</v>
      </c>
      <c r="J5383" s="19" t="s">
        <v>9283</v>
      </c>
      <c r="K5383" s="20" t="s">
        <v>15153</v>
      </c>
      <c r="L5383" s="19" t="s">
        <v>25</v>
      </c>
    </row>
    <row r="5384" spans="1:12" x14ac:dyDescent="0.25">
      <c r="A5384" s="19" t="s">
        <v>7614</v>
      </c>
      <c r="B5384" s="19" t="s">
        <v>7615</v>
      </c>
      <c r="C5384" s="19" t="s">
        <v>7652</v>
      </c>
      <c r="D5384" s="19" t="s">
        <v>7653</v>
      </c>
      <c r="E5384" s="20" t="s">
        <v>21</v>
      </c>
      <c r="F5384" s="19" t="s">
        <v>21</v>
      </c>
      <c r="G5384" s="180">
        <v>101725</v>
      </c>
      <c r="H5384" s="21" t="s">
        <v>7675</v>
      </c>
      <c r="I5384" s="19" t="s">
        <v>15719</v>
      </c>
      <c r="J5384" s="19" t="s">
        <v>9283</v>
      </c>
      <c r="K5384" s="20" t="s">
        <v>15154</v>
      </c>
      <c r="L5384" s="19" t="s">
        <v>25</v>
      </c>
    </row>
    <row r="5385" spans="1:12" x14ac:dyDescent="0.25">
      <c r="A5385" s="19" t="s">
        <v>7614</v>
      </c>
      <c r="B5385" s="19" t="s">
        <v>7615</v>
      </c>
      <c r="C5385" s="19" t="s">
        <v>7652</v>
      </c>
      <c r="D5385" s="19" t="s">
        <v>7653</v>
      </c>
      <c r="E5385" s="20" t="s">
        <v>21</v>
      </c>
      <c r="F5385" s="19" t="s">
        <v>21</v>
      </c>
      <c r="G5385" s="180">
        <v>101726</v>
      </c>
      <c r="H5385" s="21" t="s">
        <v>7676</v>
      </c>
      <c r="I5385" s="19" t="s">
        <v>15719</v>
      </c>
      <c r="J5385" s="19" t="s">
        <v>9283</v>
      </c>
      <c r="K5385" s="20" t="s">
        <v>15146</v>
      </c>
      <c r="L5385" s="19" t="s">
        <v>25</v>
      </c>
    </row>
    <row r="5386" spans="1:12" x14ac:dyDescent="0.25">
      <c r="A5386" s="19" t="s">
        <v>7614</v>
      </c>
      <c r="B5386" s="19" t="s">
        <v>7615</v>
      </c>
      <c r="C5386" s="19" t="s">
        <v>7652</v>
      </c>
      <c r="D5386" s="19" t="s">
        <v>7653</v>
      </c>
      <c r="E5386" s="20" t="s">
        <v>21</v>
      </c>
      <c r="F5386" s="19" t="s">
        <v>21</v>
      </c>
      <c r="G5386" s="180">
        <v>101731</v>
      </c>
      <c r="H5386" s="21" t="s">
        <v>7677</v>
      </c>
      <c r="I5386" s="19" t="s">
        <v>15719</v>
      </c>
      <c r="J5386" s="19" t="s">
        <v>23</v>
      </c>
      <c r="K5386" s="20" t="s">
        <v>15155</v>
      </c>
      <c r="L5386" s="19" t="s">
        <v>25</v>
      </c>
    </row>
    <row r="5387" spans="1:12" x14ac:dyDescent="0.25">
      <c r="A5387" s="19" t="s">
        <v>7614</v>
      </c>
      <c r="B5387" s="19" t="s">
        <v>7615</v>
      </c>
      <c r="C5387" s="19" t="s">
        <v>7652</v>
      </c>
      <c r="D5387" s="19" t="s">
        <v>7653</v>
      </c>
      <c r="E5387" s="20" t="s">
        <v>21</v>
      </c>
      <c r="F5387" s="19" t="s">
        <v>21</v>
      </c>
      <c r="G5387" s="180">
        <v>101732</v>
      </c>
      <c r="H5387" s="21" t="s">
        <v>7678</v>
      </c>
      <c r="I5387" s="19" t="s">
        <v>15719</v>
      </c>
      <c r="J5387" s="19" t="s">
        <v>23</v>
      </c>
      <c r="K5387" s="20" t="s">
        <v>6136</v>
      </c>
      <c r="L5387" s="19" t="s">
        <v>25</v>
      </c>
    </row>
    <row r="5388" spans="1:12" x14ac:dyDescent="0.25">
      <c r="A5388" s="19" t="s">
        <v>7614</v>
      </c>
      <c r="B5388" s="19" t="s">
        <v>7615</v>
      </c>
      <c r="C5388" s="19" t="s">
        <v>7652</v>
      </c>
      <c r="D5388" s="19" t="s">
        <v>7653</v>
      </c>
      <c r="E5388" s="20" t="s">
        <v>21</v>
      </c>
      <c r="F5388" s="19" t="s">
        <v>21</v>
      </c>
      <c r="G5388" s="180">
        <v>101752</v>
      </c>
      <c r="H5388" s="21" t="s">
        <v>7679</v>
      </c>
      <c r="I5388" s="19" t="s">
        <v>15719</v>
      </c>
      <c r="J5388" s="19" t="s">
        <v>9283</v>
      </c>
      <c r="K5388" s="20" t="s">
        <v>8108</v>
      </c>
      <c r="L5388" s="19" t="s">
        <v>25</v>
      </c>
    </row>
    <row r="5389" spans="1:12" x14ac:dyDescent="0.25">
      <c r="A5389" s="19" t="s">
        <v>7614</v>
      </c>
      <c r="B5389" s="19" t="s">
        <v>7615</v>
      </c>
      <c r="C5389" s="19" t="s">
        <v>7680</v>
      </c>
      <c r="D5389" s="19" t="s">
        <v>7681</v>
      </c>
      <c r="E5389" s="20" t="s">
        <v>21</v>
      </c>
      <c r="F5389" s="19" t="s">
        <v>21</v>
      </c>
      <c r="G5389" s="180">
        <v>101094</v>
      </c>
      <c r="H5389" s="21" t="s">
        <v>7682</v>
      </c>
      <c r="I5389" s="19" t="s">
        <v>15747</v>
      </c>
      <c r="J5389" s="19" t="s">
        <v>23</v>
      </c>
      <c r="K5389" s="20" t="s">
        <v>10420</v>
      </c>
      <c r="L5389" s="19" t="s">
        <v>25</v>
      </c>
    </row>
    <row r="5390" spans="1:12" x14ac:dyDescent="0.25">
      <c r="A5390" s="19" t="s">
        <v>7614</v>
      </c>
      <c r="B5390" s="19" t="s">
        <v>7615</v>
      </c>
      <c r="C5390" s="19" t="s">
        <v>7680</v>
      </c>
      <c r="D5390" s="19" t="s">
        <v>7681</v>
      </c>
      <c r="E5390" s="20" t="s">
        <v>21</v>
      </c>
      <c r="F5390" s="19" t="s">
        <v>21</v>
      </c>
      <c r="G5390" s="180">
        <v>101727</v>
      </c>
      <c r="H5390" s="21" t="s">
        <v>7683</v>
      </c>
      <c r="I5390" s="19" t="s">
        <v>15719</v>
      </c>
      <c r="J5390" s="19" t="s">
        <v>23</v>
      </c>
      <c r="K5390" s="20" t="s">
        <v>15156</v>
      </c>
      <c r="L5390" s="19" t="s">
        <v>25</v>
      </c>
    </row>
    <row r="5391" spans="1:12" x14ac:dyDescent="0.25">
      <c r="A5391" s="19" t="s">
        <v>7614</v>
      </c>
      <c r="B5391" s="19" t="s">
        <v>7615</v>
      </c>
      <c r="C5391" s="19" t="s">
        <v>7680</v>
      </c>
      <c r="D5391" s="19" t="s">
        <v>7681</v>
      </c>
      <c r="E5391" s="20" t="s">
        <v>21</v>
      </c>
      <c r="F5391" s="19" t="s">
        <v>21</v>
      </c>
      <c r="G5391" s="180">
        <v>101733</v>
      </c>
      <c r="H5391" s="21" t="s">
        <v>7684</v>
      </c>
      <c r="I5391" s="19" t="s">
        <v>15719</v>
      </c>
      <c r="J5391" s="19" t="s">
        <v>23</v>
      </c>
      <c r="K5391" s="20" t="s">
        <v>15157</v>
      </c>
      <c r="L5391" s="19" t="s">
        <v>25</v>
      </c>
    </row>
    <row r="5392" spans="1:12" x14ac:dyDescent="0.25">
      <c r="A5392" s="19" t="s">
        <v>7614</v>
      </c>
      <c r="B5392" s="19" t="s">
        <v>7615</v>
      </c>
      <c r="C5392" s="19" t="s">
        <v>7680</v>
      </c>
      <c r="D5392" s="19" t="s">
        <v>7681</v>
      </c>
      <c r="E5392" s="20" t="s">
        <v>21</v>
      </c>
      <c r="F5392" s="19" t="s">
        <v>21</v>
      </c>
      <c r="G5392" s="180">
        <v>101734</v>
      </c>
      <c r="H5392" s="21" t="s">
        <v>7685</v>
      </c>
      <c r="I5392" s="19" t="s">
        <v>15719</v>
      </c>
      <c r="J5392" s="19" t="s">
        <v>23</v>
      </c>
      <c r="K5392" s="20" t="s">
        <v>15158</v>
      </c>
      <c r="L5392" s="19" t="s">
        <v>25</v>
      </c>
    </row>
    <row r="5393" spans="1:12" x14ac:dyDescent="0.25">
      <c r="A5393" s="19" t="s">
        <v>7614</v>
      </c>
      <c r="B5393" s="19" t="s">
        <v>7615</v>
      </c>
      <c r="C5393" s="19" t="s">
        <v>7680</v>
      </c>
      <c r="D5393" s="19" t="s">
        <v>7681</v>
      </c>
      <c r="E5393" s="20" t="s">
        <v>21</v>
      </c>
      <c r="F5393" s="19" t="s">
        <v>21</v>
      </c>
      <c r="G5393" s="180">
        <v>101735</v>
      </c>
      <c r="H5393" s="21" t="s">
        <v>7686</v>
      </c>
      <c r="I5393" s="19" t="s">
        <v>15719</v>
      </c>
      <c r="J5393" s="19" t="s">
        <v>23</v>
      </c>
      <c r="K5393" s="20" t="s">
        <v>15159</v>
      </c>
      <c r="L5393" s="19" t="s">
        <v>25</v>
      </c>
    </row>
    <row r="5394" spans="1:12" x14ac:dyDescent="0.25">
      <c r="A5394" s="19" t="s">
        <v>7614</v>
      </c>
      <c r="B5394" s="19" t="s">
        <v>7615</v>
      </c>
      <c r="C5394" s="19" t="s">
        <v>7680</v>
      </c>
      <c r="D5394" s="19" t="s">
        <v>7681</v>
      </c>
      <c r="E5394" s="20" t="s">
        <v>21</v>
      </c>
      <c r="F5394" s="19" t="s">
        <v>21</v>
      </c>
      <c r="G5394" s="180">
        <v>101736</v>
      </c>
      <c r="H5394" s="21" t="s">
        <v>7687</v>
      </c>
      <c r="I5394" s="19" t="s">
        <v>15719</v>
      </c>
      <c r="J5394" s="19" t="s">
        <v>23</v>
      </c>
      <c r="K5394" s="20" t="s">
        <v>15160</v>
      </c>
      <c r="L5394" s="19" t="s">
        <v>25</v>
      </c>
    </row>
    <row r="5395" spans="1:12" x14ac:dyDescent="0.25">
      <c r="A5395" s="19" t="s">
        <v>7614</v>
      </c>
      <c r="B5395" s="19" t="s">
        <v>7615</v>
      </c>
      <c r="C5395" s="19" t="s">
        <v>7680</v>
      </c>
      <c r="D5395" s="19" t="s">
        <v>7681</v>
      </c>
      <c r="E5395" s="20" t="s">
        <v>21</v>
      </c>
      <c r="F5395" s="19" t="s">
        <v>21</v>
      </c>
      <c r="G5395" s="180">
        <v>101737</v>
      </c>
      <c r="H5395" s="21" t="s">
        <v>7688</v>
      </c>
      <c r="I5395" s="19" t="s">
        <v>15719</v>
      </c>
      <c r="J5395" s="19" t="s">
        <v>23</v>
      </c>
      <c r="K5395" s="20" t="s">
        <v>15161</v>
      </c>
      <c r="L5395" s="19" t="s">
        <v>25</v>
      </c>
    </row>
    <row r="5396" spans="1:12" x14ac:dyDescent="0.25">
      <c r="A5396" s="19" t="s">
        <v>7614</v>
      </c>
      <c r="B5396" s="19" t="s">
        <v>7615</v>
      </c>
      <c r="C5396" s="19" t="s">
        <v>7680</v>
      </c>
      <c r="D5396" s="19" t="s">
        <v>7681</v>
      </c>
      <c r="E5396" s="20" t="s">
        <v>21</v>
      </c>
      <c r="F5396" s="19" t="s">
        <v>21</v>
      </c>
      <c r="G5396" s="180">
        <v>101748</v>
      </c>
      <c r="H5396" s="21" t="s">
        <v>7690</v>
      </c>
      <c r="I5396" s="19" t="s">
        <v>15719</v>
      </c>
      <c r="J5396" s="19" t="s">
        <v>9283</v>
      </c>
      <c r="K5396" s="20" t="s">
        <v>14894</v>
      </c>
      <c r="L5396" s="19" t="s">
        <v>25</v>
      </c>
    </row>
    <row r="5397" spans="1:12" x14ac:dyDescent="0.25">
      <c r="A5397" s="19" t="s">
        <v>7614</v>
      </c>
      <c r="B5397" s="19" t="s">
        <v>7615</v>
      </c>
      <c r="C5397" s="19" t="s">
        <v>7691</v>
      </c>
      <c r="D5397" s="19" t="s">
        <v>7692</v>
      </c>
      <c r="E5397" s="20" t="s">
        <v>21</v>
      </c>
      <c r="F5397" s="19" t="s">
        <v>21</v>
      </c>
      <c r="G5397" s="180">
        <v>72815</v>
      </c>
      <c r="H5397" s="21" t="s">
        <v>7693</v>
      </c>
      <c r="I5397" s="19" t="s">
        <v>15719</v>
      </c>
      <c r="J5397" s="19" t="s">
        <v>23</v>
      </c>
      <c r="K5397" s="20" t="s">
        <v>15090</v>
      </c>
      <c r="L5397" s="19" t="s">
        <v>25</v>
      </c>
    </row>
    <row r="5398" spans="1:12" x14ac:dyDescent="0.25">
      <c r="A5398" s="19" t="s">
        <v>7614</v>
      </c>
      <c r="B5398" s="19" t="s">
        <v>7615</v>
      </c>
      <c r="C5398" s="19" t="s">
        <v>7694</v>
      </c>
      <c r="D5398" s="19" t="s">
        <v>7695</v>
      </c>
      <c r="E5398" s="20" t="s">
        <v>21</v>
      </c>
      <c r="F5398" s="19" t="s">
        <v>21</v>
      </c>
      <c r="G5398" s="180">
        <v>101092</v>
      </c>
      <c r="H5398" s="21" t="s">
        <v>7696</v>
      </c>
      <c r="I5398" s="19" t="s">
        <v>15719</v>
      </c>
      <c r="J5398" s="19" t="s">
        <v>23</v>
      </c>
      <c r="K5398" s="20" t="s">
        <v>15162</v>
      </c>
      <c r="L5398" s="19" t="s">
        <v>25</v>
      </c>
    </row>
    <row r="5399" spans="1:12" x14ac:dyDescent="0.25">
      <c r="A5399" s="19" t="s">
        <v>7614</v>
      </c>
      <c r="B5399" s="19" t="s">
        <v>7615</v>
      </c>
      <c r="C5399" s="19" t="s">
        <v>7694</v>
      </c>
      <c r="D5399" s="19" t="s">
        <v>7695</v>
      </c>
      <c r="E5399" s="20" t="s">
        <v>21</v>
      </c>
      <c r="F5399" s="19" t="s">
        <v>21</v>
      </c>
      <c r="G5399" s="180">
        <v>101093</v>
      </c>
      <c r="H5399" s="21" t="s">
        <v>7697</v>
      </c>
      <c r="I5399" s="19" t="s">
        <v>15719</v>
      </c>
      <c r="J5399" s="19" t="s">
        <v>23</v>
      </c>
      <c r="K5399" s="20" t="s">
        <v>15163</v>
      </c>
      <c r="L5399" s="19" t="s">
        <v>25</v>
      </c>
    </row>
    <row r="5400" spans="1:12" x14ac:dyDescent="0.25">
      <c r="A5400" s="19" t="s">
        <v>7614</v>
      </c>
      <c r="B5400" s="19" t="s">
        <v>7615</v>
      </c>
      <c r="C5400" s="19" t="s">
        <v>7699</v>
      </c>
      <c r="D5400" s="19" t="s">
        <v>7700</v>
      </c>
      <c r="E5400" s="20" t="s">
        <v>21</v>
      </c>
      <c r="F5400" s="19" t="s">
        <v>21</v>
      </c>
      <c r="G5400" s="180">
        <v>98695</v>
      </c>
      <c r="H5400" s="21" t="s">
        <v>7701</v>
      </c>
      <c r="I5400" s="19" t="s">
        <v>15747</v>
      </c>
      <c r="J5400" s="19" t="s">
        <v>23</v>
      </c>
      <c r="K5400" s="20" t="s">
        <v>15164</v>
      </c>
      <c r="L5400" s="19" t="s">
        <v>25</v>
      </c>
    </row>
    <row r="5401" spans="1:12" x14ac:dyDescent="0.25">
      <c r="A5401" s="19" t="s">
        <v>7614</v>
      </c>
      <c r="B5401" s="19" t="s">
        <v>7615</v>
      </c>
      <c r="C5401" s="19" t="s">
        <v>7699</v>
      </c>
      <c r="D5401" s="19" t="s">
        <v>7700</v>
      </c>
      <c r="E5401" s="20" t="s">
        <v>21</v>
      </c>
      <c r="F5401" s="19" t="s">
        <v>21</v>
      </c>
      <c r="G5401" s="180">
        <v>98697</v>
      </c>
      <c r="H5401" s="21" t="s">
        <v>7702</v>
      </c>
      <c r="I5401" s="19" t="s">
        <v>15747</v>
      </c>
      <c r="J5401" s="19" t="s">
        <v>23</v>
      </c>
      <c r="K5401" s="20" t="s">
        <v>15165</v>
      </c>
      <c r="L5401" s="19" t="s">
        <v>25</v>
      </c>
    </row>
    <row r="5402" spans="1:12" x14ac:dyDescent="0.25">
      <c r="A5402" s="19" t="s">
        <v>7614</v>
      </c>
      <c r="B5402" s="19" t="s">
        <v>7615</v>
      </c>
      <c r="C5402" s="19" t="s">
        <v>7704</v>
      </c>
      <c r="D5402" s="19" t="s">
        <v>7705</v>
      </c>
      <c r="E5402" s="20" t="s">
        <v>21</v>
      </c>
      <c r="F5402" s="19" t="s">
        <v>21</v>
      </c>
      <c r="G5402" s="180">
        <v>101738</v>
      </c>
      <c r="H5402" s="21" t="s">
        <v>7706</v>
      </c>
      <c r="I5402" s="19" t="s">
        <v>15747</v>
      </c>
      <c r="J5402" s="19" t="s">
        <v>23</v>
      </c>
      <c r="K5402" s="20" t="s">
        <v>15166</v>
      </c>
      <c r="L5402" s="19" t="s">
        <v>25</v>
      </c>
    </row>
    <row r="5403" spans="1:12" x14ac:dyDescent="0.25">
      <c r="A5403" s="19" t="s">
        <v>7614</v>
      </c>
      <c r="B5403" s="19" t="s">
        <v>7615</v>
      </c>
      <c r="C5403" s="19" t="s">
        <v>7704</v>
      </c>
      <c r="D5403" s="19" t="s">
        <v>7705</v>
      </c>
      <c r="E5403" s="20" t="s">
        <v>21</v>
      </c>
      <c r="F5403" s="19" t="s">
        <v>21</v>
      </c>
      <c r="G5403" s="180">
        <v>101739</v>
      </c>
      <c r="H5403" s="21" t="s">
        <v>7707</v>
      </c>
      <c r="I5403" s="19" t="s">
        <v>15747</v>
      </c>
      <c r="J5403" s="19" t="s">
        <v>23</v>
      </c>
      <c r="K5403" s="20" t="s">
        <v>14373</v>
      </c>
      <c r="L5403" s="19" t="s">
        <v>25</v>
      </c>
    </row>
    <row r="5404" spans="1:12" x14ac:dyDescent="0.25">
      <c r="A5404" s="19" t="s">
        <v>7614</v>
      </c>
      <c r="B5404" s="19" t="s">
        <v>7615</v>
      </c>
      <c r="C5404" s="19" t="s">
        <v>7709</v>
      </c>
      <c r="D5404" s="19" t="s">
        <v>7710</v>
      </c>
      <c r="E5404" s="20" t="s">
        <v>21</v>
      </c>
      <c r="F5404" s="19" t="s">
        <v>21</v>
      </c>
      <c r="G5404" s="180">
        <v>88648</v>
      </c>
      <c r="H5404" s="21" t="s">
        <v>7711</v>
      </c>
      <c r="I5404" s="19" t="s">
        <v>15747</v>
      </c>
      <c r="J5404" s="19" t="s">
        <v>23</v>
      </c>
      <c r="K5404" s="20" t="s">
        <v>5867</v>
      </c>
      <c r="L5404" s="19" t="s">
        <v>25</v>
      </c>
    </row>
    <row r="5405" spans="1:12" x14ac:dyDescent="0.25">
      <c r="A5405" s="19" t="s">
        <v>7614</v>
      </c>
      <c r="B5405" s="19" t="s">
        <v>7615</v>
      </c>
      <c r="C5405" s="19" t="s">
        <v>7709</v>
      </c>
      <c r="D5405" s="19" t="s">
        <v>7710</v>
      </c>
      <c r="E5405" s="20" t="s">
        <v>21</v>
      </c>
      <c r="F5405" s="19" t="s">
        <v>21</v>
      </c>
      <c r="G5405" s="180">
        <v>88649</v>
      </c>
      <c r="H5405" s="21" t="s">
        <v>7712</v>
      </c>
      <c r="I5405" s="19" t="s">
        <v>15747</v>
      </c>
      <c r="J5405" s="19" t="s">
        <v>23</v>
      </c>
      <c r="K5405" s="20" t="s">
        <v>10605</v>
      </c>
      <c r="L5405" s="19" t="s">
        <v>25</v>
      </c>
    </row>
    <row r="5406" spans="1:12" x14ac:dyDescent="0.25">
      <c r="A5406" s="19" t="s">
        <v>7614</v>
      </c>
      <c r="B5406" s="19" t="s">
        <v>7615</v>
      </c>
      <c r="C5406" s="19" t="s">
        <v>7709</v>
      </c>
      <c r="D5406" s="19" t="s">
        <v>7710</v>
      </c>
      <c r="E5406" s="20" t="s">
        <v>21</v>
      </c>
      <c r="F5406" s="19" t="s">
        <v>21</v>
      </c>
      <c r="G5406" s="180">
        <v>88650</v>
      </c>
      <c r="H5406" s="21" t="s">
        <v>7713</v>
      </c>
      <c r="I5406" s="19" t="s">
        <v>15747</v>
      </c>
      <c r="J5406" s="19" t="s">
        <v>23</v>
      </c>
      <c r="K5406" s="20" t="s">
        <v>11174</v>
      </c>
      <c r="L5406" s="19" t="s">
        <v>25</v>
      </c>
    </row>
    <row r="5407" spans="1:12" x14ac:dyDescent="0.25">
      <c r="A5407" s="19" t="s">
        <v>7614</v>
      </c>
      <c r="B5407" s="19" t="s">
        <v>7615</v>
      </c>
      <c r="C5407" s="19" t="s">
        <v>7709</v>
      </c>
      <c r="D5407" s="19" t="s">
        <v>7710</v>
      </c>
      <c r="E5407" s="20" t="s">
        <v>21</v>
      </c>
      <c r="F5407" s="19" t="s">
        <v>21</v>
      </c>
      <c r="G5407" s="180">
        <v>96467</v>
      </c>
      <c r="H5407" s="21" t="s">
        <v>7714</v>
      </c>
      <c r="I5407" s="19" t="s">
        <v>15747</v>
      </c>
      <c r="J5407" s="19" t="s">
        <v>23</v>
      </c>
      <c r="K5407" s="20" t="s">
        <v>193</v>
      </c>
      <c r="L5407" s="19" t="s">
        <v>25</v>
      </c>
    </row>
    <row r="5408" spans="1:12" x14ac:dyDescent="0.25">
      <c r="A5408" s="19" t="s">
        <v>7614</v>
      </c>
      <c r="B5408" s="19" t="s">
        <v>7615</v>
      </c>
      <c r="C5408" s="19" t="s">
        <v>7715</v>
      </c>
      <c r="D5408" s="19" t="s">
        <v>7716</v>
      </c>
      <c r="E5408" s="20" t="s">
        <v>21</v>
      </c>
      <c r="F5408" s="19" t="s">
        <v>21</v>
      </c>
      <c r="G5408" s="180">
        <v>101740</v>
      </c>
      <c r="H5408" s="21" t="s">
        <v>7717</v>
      </c>
      <c r="I5408" s="19" t="s">
        <v>15747</v>
      </c>
      <c r="J5408" s="19" t="s">
        <v>23</v>
      </c>
      <c r="K5408" s="20" t="s">
        <v>12582</v>
      </c>
      <c r="L5408" s="19" t="s">
        <v>25</v>
      </c>
    </row>
    <row r="5409" spans="1:12" x14ac:dyDescent="0.25">
      <c r="A5409" s="19" t="s">
        <v>7614</v>
      </c>
      <c r="B5409" s="19" t="s">
        <v>7615</v>
      </c>
      <c r="C5409" s="19" t="s">
        <v>7715</v>
      </c>
      <c r="D5409" s="19" t="s">
        <v>7716</v>
      </c>
      <c r="E5409" s="20" t="s">
        <v>21</v>
      </c>
      <c r="F5409" s="19" t="s">
        <v>21</v>
      </c>
      <c r="G5409" s="180">
        <v>101741</v>
      </c>
      <c r="H5409" s="21" t="s">
        <v>7719</v>
      </c>
      <c r="I5409" s="19" t="s">
        <v>15747</v>
      </c>
      <c r="J5409" s="19" t="s">
        <v>23</v>
      </c>
      <c r="K5409" s="20" t="s">
        <v>15167</v>
      </c>
      <c r="L5409" s="19" t="s">
        <v>25</v>
      </c>
    </row>
    <row r="5410" spans="1:12" x14ac:dyDescent="0.25">
      <c r="A5410" s="19" t="s">
        <v>7614</v>
      </c>
      <c r="B5410" s="19" t="s">
        <v>7615</v>
      </c>
      <c r="C5410" s="19" t="s">
        <v>7720</v>
      </c>
      <c r="D5410" s="19" t="s">
        <v>7721</v>
      </c>
      <c r="E5410" s="20" t="s">
        <v>21</v>
      </c>
      <c r="F5410" s="19" t="s">
        <v>21</v>
      </c>
      <c r="G5410" s="180">
        <v>94990</v>
      </c>
      <c r="H5410" s="21" t="s">
        <v>7722</v>
      </c>
      <c r="I5410" s="19" t="s">
        <v>15679</v>
      </c>
      <c r="J5410" s="19" t="s">
        <v>23</v>
      </c>
      <c r="K5410" s="20" t="s">
        <v>15168</v>
      </c>
      <c r="L5410" s="19" t="s">
        <v>25</v>
      </c>
    </row>
    <row r="5411" spans="1:12" x14ac:dyDescent="0.25">
      <c r="A5411" s="19" t="s">
        <v>7614</v>
      </c>
      <c r="B5411" s="19" t="s">
        <v>7615</v>
      </c>
      <c r="C5411" s="19" t="s">
        <v>7720</v>
      </c>
      <c r="D5411" s="19" t="s">
        <v>7721</v>
      </c>
      <c r="E5411" s="20" t="s">
        <v>21</v>
      </c>
      <c r="F5411" s="19" t="s">
        <v>21</v>
      </c>
      <c r="G5411" s="180">
        <v>94991</v>
      </c>
      <c r="H5411" s="21" t="s">
        <v>7723</v>
      </c>
      <c r="I5411" s="19" t="s">
        <v>15679</v>
      </c>
      <c r="J5411" s="19" t="s">
        <v>23</v>
      </c>
      <c r="K5411" s="20" t="s">
        <v>15169</v>
      </c>
      <c r="L5411" s="19" t="s">
        <v>25</v>
      </c>
    </row>
    <row r="5412" spans="1:12" x14ac:dyDescent="0.25">
      <c r="A5412" s="19" t="s">
        <v>7614</v>
      </c>
      <c r="B5412" s="19" t="s">
        <v>7615</v>
      </c>
      <c r="C5412" s="19" t="s">
        <v>7720</v>
      </c>
      <c r="D5412" s="19" t="s">
        <v>7721</v>
      </c>
      <c r="E5412" s="20" t="s">
        <v>21</v>
      </c>
      <c r="F5412" s="19" t="s">
        <v>21</v>
      </c>
      <c r="G5412" s="180">
        <v>94992</v>
      </c>
      <c r="H5412" s="21" t="s">
        <v>7724</v>
      </c>
      <c r="I5412" s="19" t="s">
        <v>15719</v>
      </c>
      <c r="J5412" s="19" t="s">
        <v>23</v>
      </c>
      <c r="K5412" s="20" t="s">
        <v>8783</v>
      </c>
      <c r="L5412" s="19" t="s">
        <v>25</v>
      </c>
    </row>
    <row r="5413" spans="1:12" x14ac:dyDescent="0.25">
      <c r="A5413" s="19" t="s">
        <v>7614</v>
      </c>
      <c r="B5413" s="19" t="s">
        <v>7615</v>
      </c>
      <c r="C5413" s="19" t="s">
        <v>7720</v>
      </c>
      <c r="D5413" s="19" t="s">
        <v>7721</v>
      </c>
      <c r="E5413" s="20" t="s">
        <v>21</v>
      </c>
      <c r="F5413" s="19" t="s">
        <v>21</v>
      </c>
      <c r="G5413" s="180">
        <v>94993</v>
      </c>
      <c r="H5413" s="21" t="s">
        <v>7726</v>
      </c>
      <c r="I5413" s="19" t="s">
        <v>15719</v>
      </c>
      <c r="J5413" s="19" t="s">
        <v>23</v>
      </c>
      <c r="K5413" s="20" t="s">
        <v>15170</v>
      </c>
      <c r="L5413" s="19" t="s">
        <v>25</v>
      </c>
    </row>
    <row r="5414" spans="1:12" x14ac:dyDescent="0.25">
      <c r="A5414" s="19" t="s">
        <v>7614</v>
      </c>
      <c r="B5414" s="19" t="s">
        <v>7615</v>
      </c>
      <c r="C5414" s="19" t="s">
        <v>7720</v>
      </c>
      <c r="D5414" s="19" t="s">
        <v>7721</v>
      </c>
      <c r="E5414" s="20" t="s">
        <v>21</v>
      </c>
      <c r="F5414" s="19" t="s">
        <v>21</v>
      </c>
      <c r="G5414" s="180">
        <v>94994</v>
      </c>
      <c r="H5414" s="21" t="s">
        <v>7727</v>
      </c>
      <c r="I5414" s="19" t="s">
        <v>15719</v>
      </c>
      <c r="J5414" s="19" t="s">
        <v>23</v>
      </c>
      <c r="K5414" s="20" t="s">
        <v>15171</v>
      </c>
      <c r="L5414" s="19" t="s">
        <v>25</v>
      </c>
    </row>
    <row r="5415" spans="1:12" x14ac:dyDescent="0.25">
      <c r="A5415" s="19" t="s">
        <v>7614</v>
      </c>
      <c r="B5415" s="19" t="s">
        <v>7615</v>
      </c>
      <c r="C5415" s="19" t="s">
        <v>7720</v>
      </c>
      <c r="D5415" s="19" t="s">
        <v>7721</v>
      </c>
      <c r="E5415" s="20" t="s">
        <v>21</v>
      </c>
      <c r="F5415" s="19" t="s">
        <v>21</v>
      </c>
      <c r="G5415" s="180">
        <v>94995</v>
      </c>
      <c r="H5415" s="21" t="s">
        <v>7729</v>
      </c>
      <c r="I5415" s="19" t="s">
        <v>15719</v>
      </c>
      <c r="J5415" s="19" t="s">
        <v>23</v>
      </c>
      <c r="K5415" s="20" t="s">
        <v>15172</v>
      </c>
      <c r="L5415" s="19" t="s">
        <v>25</v>
      </c>
    </row>
    <row r="5416" spans="1:12" x14ac:dyDescent="0.25">
      <c r="A5416" s="19" t="s">
        <v>7614</v>
      </c>
      <c r="B5416" s="19" t="s">
        <v>7615</v>
      </c>
      <c r="C5416" s="19" t="s">
        <v>7720</v>
      </c>
      <c r="D5416" s="19" t="s">
        <v>7721</v>
      </c>
      <c r="E5416" s="20" t="s">
        <v>21</v>
      </c>
      <c r="F5416" s="19" t="s">
        <v>21</v>
      </c>
      <c r="G5416" s="180">
        <v>94996</v>
      </c>
      <c r="H5416" s="21" t="s">
        <v>7730</v>
      </c>
      <c r="I5416" s="19" t="s">
        <v>15719</v>
      </c>
      <c r="J5416" s="19" t="s">
        <v>23</v>
      </c>
      <c r="K5416" s="20" t="s">
        <v>15173</v>
      </c>
      <c r="L5416" s="19" t="s">
        <v>25</v>
      </c>
    </row>
    <row r="5417" spans="1:12" x14ac:dyDescent="0.25">
      <c r="A5417" s="19" t="s">
        <v>7614</v>
      </c>
      <c r="B5417" s="19" t="s">
        <v>7615</v>
      </c>
      <c r="C5417" s="19" t="s">
        <v>7720</v>
      </c>
      <c r="D5417" s="19" t="s">
        <v>7721</v>
      </c>
      <c r="E5417" s="20" t="s">
        <v>21</v>
      </c>
      <c r="F5417" s="19" t="s">
        <v>21</v>
      </c>
      <c r="G5417" s="180">
        <v>94997</v>
      </c>
      <c r="H5417" s="21" t="s">
        <v>7731</v>
      </c>
      <c r="I5417" s="19" t="s">
        <v>15719</v>
      </c>
      <c r="J5417" s="19" t="s">
        <v>23</v>
      </c>
      <c r="K5417" s="20" t="s">
        <v>14994</v>
      </c>
      <c r="L5417" s="19" t="s">
        <v>25</v>
      </c>
    </row>
    <row r="5418" spans="1:12" x14ac:dyDescent="0.25">
      <c r="A5418" s="19" t="s">
        <v>7614</v>
      </c>
      <c r="B5418" s="19" t="s">
        <v>7615</v>
      </c>
      <c r="C5418" s="19" t="s">
        <v>7720</v>
      </c>
      <c r="D5418" s="19" t="s">
        <v>7721</v>
      </c>
      <c r="E5418" s="20" t="s">
        <v>21</v>
      </c>
      <c r="F5418" s="19" t="s">
        <v>21</v>
      </c>
      <c r="G5418" s="180">
        <v>94998</v>
      </c>
      <c r="H5418" s="21" t="s">
        <v>7732</v>
      </c>
      <c r="I5418" s="19" t="s">
        <v>15719</v>
      </c>
      <c r="J5418" s="19" t="s">
        <v>23</v>
      </c>
      <c r="K5418" s="20" t="s">
        <v>15174</v>
      </c>
      <c r="L5418" s="19" t="s">
        <v>25</v>
      </c>
    </row>
    <row r="5419" spans="1:12" x14ac:dyDescent="0.25">
      <c r="A5419" s="19" t="s">
        <v>7614</v>
      </c>
      <c r="B5419" s="19" t="s">
        <v>7615</v>
      </c>
      <c r="C5419" s="19" t="s">
        <v>7720</v>
      </c>
      <c r="D5419" s="19" t="s">
        <v>7721</v>
      </c>
      <c r="E5419" s="20" t="s">
        <v>21</v>
      </c>
      <c r="F5419" s="19" t="s">
        <v>21</v>
      </c>
      <c r="G5419" s="180">
        <v>94999</v>
      </c>
      <c r="H5419" s="21" t="s">
        <v>7733</v>
      </c>
      <c r="I5419" s="19" t="s">
        <v>15719</v>
      </c>
      <c r="J5419" s="19" t="s">
        <v>23</v>
      </c>
      <c r="K5419" s="20" t="s">
        <v>15175</v>
      </c>
      <c r="L5419" s="19" t="s">
        <v>25</v>
      </c>
    </row>
    <row r="5420" spans="1:12" x14ac:dyDescent="0.25">
      <c r="A5420" s="19" t="s">
        <v>7614</v>
      </c>
      <c r="B5420" s="19" t="s">
        <v>7615</v>
      </c>
      <c r="C5420" s="19" t="s">
        <v>7720</v>
      </c>
      <c r="D5420" s="19" t="s">
        <v>7721</v>
      </c>
      <c r="E5420" s="20" t="s">
        <v>21</v>
      </c>
      <c r="F5420" s="19" t="s">
        <v>21</v>
      </c>
      <c r="G5420" s="180">
        <v>101747</v>
      </c>
      <c r="H5420" s="21" t="s">
        <v>7734</v>
      </c>
      <c r="I5420" s="19" t="s">
        <v>15719</v>
      </c>
      <c r="J5420" s="19" t="s">
        <v>9283</v>
      </c>
      <c r="K5420" s="20" t="s">
        <v>15176</v>
      </c>
      <c r="L5420" s="19" t="s">
        <v>25</v>
      </c>
    </row>
    <row r="5421" spans="1:12" x14ac:dyDescent="0.25">
      <c r="A5421" s="19" t="s">
        <v>7614</v>
      </c>
      <c r="B5421" s="19" t="s">
        <v>7615</v>
      </c>
      <c r="C5421" s="19" t="s">
        <v>7735</v>
      </c>
      <c r="D5421" s="19" t="s">
        <v>7736</v>
      </c>
      <c r="E5421" s="20" t="s">
        <v>21</v>
      </c>
      <c r="F5421" s="19" t="s">
        <v>21</v>
      </c>
      <c r="G5421" s="180">
        <v>101743</v>
      </c>
      <c r="H5421" s="21" t="s">
        <v>7737</v>
      </c>
      <c r="I5421" s="19" t="s">
        <v>15719</v>
      </c>
      <c r="J5421" s="19" t="s">
        <v>9283</v>
      </c>
      <c r="K5421" s="20" t="s">
        <v>15177</v>
      </c>
      <c r="L5421" s="19" t="s">
        <v>25</v>
      </c>
    </row>
    <row r="5422" spans="1:12" x14ac:dyDescent="0.25">
      <c r="A5422" s="19" t="s">
        <v>7614</v>
      </c>
      <c r="B5422" s="19" t="s">
        <v>7615</v>
      </c>
      <c r="C5422" s="19" t="s">
        <v>7735</v>
      </c>
      <c r="D5422" s="19" t="s">
        <v>7736</v>
      </c>
      <c r="E5422" s="20" t="s">
        <v>21</v>
      </c>
      <c r="F5422" s="19" t="s">
        <v>21</v>
      </c>
      <c r="G5422" s="180">
        <v>101744</v>
      </c>
      <c r="H5422" s="21" t="s">
        <v>7738</v>
      </c>
      <c r="I5422" s="19" t="s">
        <v>15719</v>
      </c>
      <c r="J5422" s="19" t="s">
        <v>9283</v>
      </c>
      <c r="K5422" s="20" t="s">
        <v>15178</v>
      </c>
      <c r="L5422" s="19" t="s">
        <v>25</v>
      </c>
    </row>
    <row r="5423" spans="1:12" x14ac:dyDescent="0.25">
      <c r="A5423" s="19" t="s">
        <v>7614</v>
      </c>
      <c r="B5423" s="19" t="s">
        <v>7615</v>
      </c>
      <c r="C5423" s="19" t="s">
        <v>7735</v>
      </c>
      <c r="D5423" s="19" t="s">
        <v>7736</v>
      </c>
      <c r="E5423" s="20" t="s">
        <v>21</v>
      </c>
      <c r="F5423" s="19" t="s">
        <v>21</v>
      </c>
      <c r="G5423" s="180">
        <v>101745</v>
      </c>
      <c r="H5423" s="21" t="s">
        <v>7739</v>
      </c>
      <c r="I5423" s="19" t="s">
        <v>15719</v>
      </c>
      <c r="J5423" s="19" t="s">
        <v>9283</v>
      </c>
      <c r="K5423" s="20" t="s">
        <v>15179</v>
      </c>
      <c r="L5423" s="19" t="s">
        <v>25</v>
      </c>
    </row>
    <row r="5424" spans="1:12" x14ac:dyDescent="0.25">
      <c r="A5424" s="19" t="s">
        <v>7614</v>
      </c>
      <c r="B5424" s="19" t="s">
        <v>7615</v>
      </c>
      <c r="C5424" s="19" t="s">
        <v>7740</v>
      </c>
      <c r="D5424" s="19" t="s">
        <v>7741</v>
      </c>
      <c r="E5424" s="20" t="s">
        <v>21</v>
      </c>
      <c r="F5424" s="19" t="s">
        <v>21</v>
      </c>
      <c r="G5424" s="180">
        <v>87620</v>
      </c>
      <c r="H5424" s="21" t="s">
        <v>7742</v>
      </c>
      <c r="I5424" s="19" t="s">
        <v>15719</v>
      </c>
      <c r="J5424" s="19" t="s">
        <v>23</v>
      </c>
      <c r="K5424" s="20" t="s">
        <v>7664</v>
      </c>
      <c r="L5424" s="19" t="s">
        <v>25</v>
      </c>
    </row>
    <row r="5425" spans="1:12" x14ac:dyDescent="0.25">
      <c r="A5425" s="19" t="s">
        <v>7614</v>
      </c>
      <c r="B5425" s="19" t="s">
        <v>7615</v>
      </c>
      <c r="C5425" s="19" t="s">
        <v>7740</v>
      </c>
      <c r="D5425" s="19" t="s">
        <v>7741</v>
      </c>
      <c r="E5425" s="20" t="s">
        <v>21</v>
      </c>
      <c r="F5425" s="19" t="s">
        <v>21</v>
      </c>
      <c r="G5425" s="180">
        <v>87622</v>
      </c>
      <c r="H5425" s="21" t="s">
        <v>7744</v>
      </c>
      <c r="I5425" s="19" t="s">
        <v>15719</v>
      </c>
      <c r="J5425" s="19" t="s">
        <v>23</v>
      </c>
      <c r="K5425" s="20" t="s">
        <v>3363</v>
      </c>
      <c r="L5425" s="19" t="s">
        <v>25</v>
      </c>
    </row>
    <row r="5426" spans="1:12" x14ac:dyDescent="0.25">
      <c r="A5426" s="19" t="s">
        <v>7614</v>
      </c>
      <c r="B5426" s="19" t="s">
        <v>7615</v>
      </c>
      <c r="C5426" s="19" t="s">
        <v>7740</v>
      </c>
      <c r="D5426" s="19" t="s">
        <v>7741</v>
      </c>
      <c r="E5426" s="20" t="s">
        <v>21</v>
      </c>
      <c r="F5426" s="19" t="s">
        <v>21</v>
      </c>
      <c r="G5426" s="180">
        <v>87623</v>
      </c>
      <c r="H5426" s="21" t="s">
        <v>7745</v>
      </c>
      <c r="I5426" s="19" t="s">
        <v>15719</v>
      </c>
      <c r="J5426" s="19" t="s">
        <v>23</v>
      </c>
      <c r="K5426" s="20" t="s">
        <v>910</v>
      </c>
      <c r="L5426" s="19" t="s">
        <v>25</v>
      </c>
    </row>
    <row r="5427" spans="1:12" x14ac:dyDescent="0.25">
      <c r="A5427" s="19" t="s">
        <v>7614</v>
      </c>
      <c r="B5427" s="19" t="s">
        <v>7615</v>
      </c>
      <c r="C5427" s="19" t="s">
        <v>7740</v>
      </c>
      <c r="D5427" s="19" t="s">
        <v>7741</v>
      </c>
      <c r="E5427" s="20" t="s">
        <v>21</v>
      </c>
      <c r="F5427" s="19" t="s">
        <v>21</v>
      </c>
      <c r="G5427" s="180">
        <v>87624</v>
      </c>
      <c r="H5427" s="21" t="s">
        <v>7746</v>
      </c>
      <c r="I5427" s="19" t="s">
        <v>15719</v>
      </c>
      <c r="J5427" s="19" t="s">
        <v>23</v>
      </c>
      <c r="K5427" s="20" t="s">
        <v>15180</v>
      </c>
      <c r="L5427" s="19" t="s">
        <v>25</v>
      </c>
    </row>
    <row r="5428" spans="1:12" x14ac:dyDescent="0.25">
      <c r="A5428" s="19" t="s">
        <v>7614</v>
      </c>
      <c r="B5428" s="19" t="s">
        <v>7615</v>
      </c>
      <c r="C5428" s="19" t="s">
        <v>7740</v>
      </c>
      <c r="D5428" s="19" t="s">
        <v>7741</v>
      </c>
      <c r="E5428" s="20" t="s">
        <v>21</v>
      </c>
      <c r="F5428" s="19" t="s">
        <v>21</v>
      </c>
      <c r="G5428" s="180">
        <v>87630</v>
      </c>
      <c r="H5428" s="21" t="s">
        <v>7747</v>
      </c>
      <c r="I5428" s="19" t="s">
        <v>15719</v>
      </c>
      <c r="J5428" s="19" t="s">
        <v>23</v>
      </c>
      <c r="K5428" s="20" t="s">
        <v>5801</v>
      </c>
      <c r="L5428" s="19" t="s">
        <v>25</v>
      </c>
    </row>
    <row r="5429" spans="1:12" x14ac:dyDescent="0.25">
      <c r="A5429" s="19" t="s">
        <v>7614</v>
      </c>
      <c r="B5429" s="19" t="s">
        <v>7615</v>
      </c>
      <c r="C5429" s="19" t="s">
        <v>7740</v>
      </c>
      <c r="D5429" s="19" t="s">
        <v>7741</v>
      </c>
      <c r="E5429" s="20" t="s">
        <v>21</v>
      </c>
      <c r="F5429" s="19" t="s">
        <v>21</v>
      </c>
      <c r="G5429" s="180">
        <v>87632</v>
      </c>
      <c r="H5429" s="21" t="s">
        <v>7749</v>
      </c>
      <c r="I5429" s="19" t="s">
        <v>15719</v>
      </c>
      <c r="J5429" s="19" t="s">
        <v>23</v>
      </c>
      <c r="K5429" s="20" t="s">
        <v>9555</v>
      </c>
      <c r="L5429" s="19" t="s">
        <v>25</v>
      </c>
    </row>
    <row r="5430" spans="1:12" x14ac:dyDescent="0.25">
      <c r="A5430" s="19" t="s">
        <v>7614</v>
      </c>
      <c r="B5430" s="19" t="s">
        <v>7615</v>
      </c>
      <c r="C5430" s="19" t="s">
        <v>7740</v>
      </c>
      <c r="D5430" s="19" t="s">
        <v>7741</v>
      </c>
      <c r="E5430" s="20" t="s">
        <v>21</v>
      </c>
      <c r="F5430" s="19" t="s">
        <v>21</v>
      </c>
      <c r="G5430" s="180">
        <v>87633</v>
      </c>
      <c r="H5430" s="21" t="s">
        <v>7750</v>
      </c>
      <c r="I5430" s="19" t="s">
        <v>15719</v>
      </c>
      <c r="J5430" s="19" t="s">
        <v>23</v>
      </c>
      <c r="K5430" s="20" t="s">
        <v>15181</v>
      </c>
      <c r="L5430" s="19" t="s">
        <v>25</v>
      </c>
    </row>
    <row r="5431" spans="1:12" x14ac:dyDescent="0.25">
      <c r="A5431" s="19" t="s">
        <v>7614</v>
      </c>
      <c r="B5431" s="19" t="s">
        <v>7615</v>
      </c>
      <c r="C5431" s="19" t="s">
        <v>7740</v>
      </c>
      <c r="D5431" s="19" t="s">
        <v>7741</v>
      </c>
      <c r="E5431" s="20" t="s">
        <v>21</v>
      </c>
      <c r="F5431" s="19" t="s">
        <v>21</v>
      </c>
      <c r="G5431" s="180">
        <v>87634</v>
      </c>
      <c r="H5431" s="21" t="s">
        <v>7752</v>
      </c>
      <c r="I5431" s="19" t="s">
        <v>15719</v>
      </c>
      <c r="J5431" s="19" t="s">
        <v>23</v>
      </c>
      <c r="K5431" s="20" t="s">
        <v>15182</v>
      </c>
      <c r="L5431" s="19" t="s">
        <v>25</v>
      </c>
    </row>
    <row r="5432" spans="1:12" x14ac:dyDescent="0.25">
      <c r="A5432" s="19" t="s">
        <v>7614</v>
      </c>
      <c r="B5432" s="19" t="s">
        <v>7615</v>
      </c>
      <c r="C5432" s="19" t="s">
        <v>7740</v>
      </c>
      <c r="D5432" s="19" t="s">
        <v>7741</v>
      </c>
      <c r="E5432" s="20" t="s">
        <v>21</v>
      </c>
      <c r="F5432" s="19" t="s">
        <v>21</v>
      </c>
      <c r="G5432" s="180">
        <v>87640</v>
      </c>
      <c r="H5432" s="21" t="s">
        <v>7753</v>
      </c>
      <c r="I5432" s="19" t="s">
        <v>15719</v>
      </c>
      <c r="J5432" s="19" t="s">
        <v>23</v>
      </c>
      <c r="K5432" s="20" t="s">
        <v>9743</v>
      </c>
      <c r="L5432" s="19" t="s">
        <v>25</v>
      </c>
    </row>
    <row r="5433" spans="1:12" x14ac:dyDescent="0.25">
      <c r="A5433" s="19" t="s">
        <v>7614</v>
      </c>
      <c r="B5433" s="19" t="s">
        <v>7615</v>
      </c>
      <c r="C5433" s="19" t="s">
        <v>7740</v>
      </c>
      <c r="D5433" s="19" t="s">
        <v>7741</v>
      </c>
      <c r="E5433" s="20" t="s">
        <v>21</v>
      </c>
      <c r="F5433" s="19" t="s">
        <v>21</v>
      </c>
      <c r="G5433" s="180">
        <v>87642</v>
      </c>
      <c r="H5433" s="21" t="s">
        <v>7754</v>
      </c>
      <c r="I5433" s="19" t="s">
        <v>15719</v>
      </c>
      <c r="J5433" s="19" t="s">
        <v>23</v>
      </c>
      <c r="K5433" s="20" t="s">
        <v>2427</v>
      </c>
      <c r="L5433" s="19" t="s">
        <v>25</v>
      </c>
    </row>
    <row r="5434" spans="1:12" x14ac:dyDescent="0.25">
      <c r="A5434" s="19" t="s">
        <v>7614</v>
      </c>
      <c r="B5434" s="19" t="s">
        <v>7615</v>
      </c>
      <c r="C5434" s="19" t="s">
        <v>7740</v>
      </c>
      <c r="D5434" s="19" t="s">
        <v>7741</v>
      </c>
      <c r="E5434" s="20" t="s">
        <v>21</v>
      </c>
      <c r="F5434" s="19" t="s">
        <v>21</v>
      </c>
      <c r="G5434" s="180">
        <v>87643</v>
      </c>
      <c r="H5434" s="21" t="s">
        <v>7755</v>
      </c>
      <c r="I5434" s="19" t="s">
        <v>15719</v>
      </c>
      <c r="J5434" s="19" t="s">
        <v>23</v>
      </c>
      <c r="K5434" s="20" t="s">
        <v>14412</v>
      </c>
      <c r="L5434" s="19" t="s">
        <v>25</v>
      </c>
    </row>
    <row r="5435" spans="1:12" x14ac:dyDescent="0.25">
      <c r="A5435" s="19" t="s">
        <v>7614</v>
      </c>
      <c r="B5435" s="19" t="s">
        <v>7615</v>
      </c>
      <c r="C5435" s="19" t="s">
        <v>7740</v>
      </c>
      <c r="D5435" s="19" t="s">
        <v>7741</v>
      </c>
      <c r="E5435" s="20" t="s">
        <v>21</v>
      </c>
      <c r="F5435" s="19" t="s">
        <v>21</v>
      </c>
      <c r="G5435" s="180">
        <v>87644</v>
      </c>
      <c r="H5435" s="21" t="s">
        <v>7756</v>
      </c>
      <c r="I5435" s="19" t="s">
        <v>15719</v>
      </c>
      <c r="J5435" s="19" t="s">
        <v>23</v>
      </c>
      <c r="K5435" s="20" t="s">
        <v>2845</v>
      </c>
      <c r="L5435" s="19" t="s">
        <v>25</v>
      </c>
    </row>
    <row r="5436" spans="1:12" x14ac:dyDescent="0.25">
      <c r="A5436" s="19" t="s">
        <v>7614</v>
      </c>
      <c r="B5436" s="19" t="s">
        <v>7615</v>
      </c>
      <c r="C5436" s="19" t="s">
        <v>7740</v>
      </c>
      <c r="D5436" s="19" t="s">
        <v>7741</v>
      </c>
      <c r="E5436" s="20" t="s">
        <v>21</v>
      </c>
      <c r="F5436" s="19" t="s">
        <v>21</v>
      </c>
      <c r="G5436" s="180">
        <v>87680</v>
      </c>
      <c r="H5436" s="21" t="s">
        <v>7758</v>
      </c>
      <c r="I5436" s="19" t="s">
        <v>15719</v>
      </c>
      <c r="J5436" s="19" t="s">
        <v>23</v>
      </c>
      <c r="K5436" s="20" t="s">
        <v>11144</v>
      </c>
      <c r="L5436" s="19" t="s">
        <v>25</v>
      </c>
    </row>
    <row r="5437" spans="1:12" x14ac:dyDescent="0.25">
      <c r="A5437" s="19" t="s">
        <v>7614</v>
      </c>
      <c r="B5437" s="19" t="s">
        <v>7615</v>
      </c>
      <c r="C5437" s="19" t="s">
        <v>7740</v>
      </c>
      <c r="D5437" s="19" t="s">
        <v>7741</v>
      </c>
      <c r="E5437" s="20" t="s">
        <v>21</v>
      </c>
      <c r="F5437" s="19" t="s">
        <v>21</v>
      </c>
      <c r="G5437" s="180">
        <v>87682</v>
      </c>
      <c r="H5437" s="21" t="s">
        <v>7760</v>
      </c>
      <c r="I5437" s="19" t="s">
        <v>15719</v>
      </c>
      <c r="J5437" s="19" t="s">
        <v>23</v>
      </c>
      <c r="K5437" s="20" t="s">
        <v>15183</v>
      </c>
      <c r="L5437" s="19" t="s">
        <v>25</v>
      </c>
    </row>
    <row r="5438" spans="1:12" x14ac:dyDescent="0.25">
      <c r="A5438" s="19" t="s">
        <v>7614</v>
      </c>
      <c r="B5438" s="19" t="s">
        <v>7615</v>
      </c>
      <c r="C5438" s="19" t="s">
        <v>7740</v>
      </c>
      <c r="D5438" s="19" t="s">
        <v>7741</v>
      </c>
      <c r="E5438" s="20" t="s">
        <v>21</v>
      </c>
      <c r="F5438" s="19" t="s">
        <v>21</v>
      </c>
      <c r="G5438" s="180">
        <v>87683</v>
      </c>
      <c r="H5438" s="21" t="s">
        <v>7761</v>
      </c>
      <c r="I5438" s="19" t="s">
        <v>15719</v>
      </c>
      <c r="J5438" s="19" t="s">
        <v>23</v>
      </c>
      <c r="K5438" s="20" t="s">
        <v>15184</v>
      </c>
      <c r="L5438" s="19" t="s">
        <v>25</v>
      </c>
    </row>
    <row r="5439" spans="1:12" x14ac:dyDescent="0.25">
      <c r="A5439" s="19" t="s">
        <v>7614</v>
      </c>
      <c r="B5439" s="19" t="s">
        <v>7615</v>
      </c>
      <c r="C5439" s="19" t="s">
        <v>7740</v>
      </c>
      <c r="D5439" s="19" t="s">
        <v>7741</v>
      </c>
      <c r="E5439" s="20" t="s">
        <v>21</v>
      </c>
      <c r="F5439" s="19" t="s">
        <v>21</v>
      </c>
      <c r="G5439" s="180">
        <v>87684</v>
      </c>
      <c r="H5439" s="21" t="s">
        <v>7762</v>
      </c>
      <c r="I5439" s="19" t="s">
        <v>15719</v>
      </c>
      <c r="J5439" s="19" t="s">
        <v>23</v>
      </c>
      <c r="K5439" s="20" t="s">
        <v>1596</v>
      </c>
      <c r="L5439" s="19" t="s">
        <v>25</v>
      </c>
    </row>
    <row r="5440" spans="1:12" x14ac:dyDescent="0.25">
      <c r="A5440" s="19" t="s">
        <v>7614</v>
      </c>
      <c r="B5440" s="19" t="s">
        <v>7615</v>
      </c>
      <c r="C5440" s="19" t="s">
        <v>7740</v>
      </c>
      <c r="D5440" s="19" t="s">
        <v>7741</v>
      </c>
      <c r="E5440" s="20" t="s">
        <v>21</v>
      </c>
      <c r="F5440" s="19" t="s">
        <v>21</v>
      </c>
      <c r="G5440" s="180">
        <v>87690</v>
      </c>
      <c r="H5440" s="21" t="s">
        <v>7763</v>
      </c>
      <c r="I5440" s="19" t="s">
        <v>15719</v>
      </c>
      <c r="J5440" s="19" t="s">
        <v>23</v>
      </c>
      <c r="K5440" s="20" t="s">
        <v>15185</v>
      </c>
      <c r="L5440" s="19" t="s">
        <v>25</v>
      </c>
    </row>
    <row r="5441" spans="1:12" x14ac:dyDescent="0.25">
      <c r="A5441" s="19" t="s">
        <v>7614</v>
      </c>
      <c r="B5441" s="19" t="s">
        <v>7615</v>
      </c>
      <c r="C5441" s="19" t="s">
        <v>7740</v>
      </c>
      <c r="D5441" s="19" t="s">
        <v>7741</v>
      </c>
      <c r="E5441" s="20" t="s">
        <v>21</v>
      </c>
      <c r="F5441" s="19" t="s">
        <v>21</v>
      </c>
      <c r="G5441" s="180">
        <v>87692</v>
      </c>
      <c r="H5441" s="21" t="s">
        <v>7764</v>
      </c>
      <c r="I5441" s="19" t="s">
        <v>15719</v>
      </c>
      <c r="J5441" s="19" t="s">
        <v>23</v>
      </c>
      <c r="K5441" s="20" t="s">
        <v>15186</v>
      </c>
      <c r="L5441" s="19" t="s">
        <v>25</v>
      </c>
    </row>
    <row r="5442" spans="1:12" x14ac:dyDescent="0.25">
      <c r="A5442" s="19" t="s">
        <v>7614</v>
      </c>
      <c r="B5442" s="19" t="s">
        <v>7615</v>
      </c>
      <c r="C5442" s="19" t="s">
        <v>7740</v>
      </c>
      <c r="D5442" s="19" t="s">
        <v>7741</v>
      </c>
      <c r="E5442" s="20" t="s">
        <v>21</v>
      </c>
      <c r="F5442" s="19" t="s">
        <v>21</v>
      </c>
      <c r="G5442" s="180">
        <v>87693</v>
      </c>
      <c r="H5442" s="21" t="s">
        <v>7765</v>
      </c>
      <c r="I5442" s="19" t="s">
        <v>15719</v>
      </c>
      <c r="J5442" s="19" t="s">
        <v>23</v>
      </c>
      <c r="K5442" s="20" t="s">
        <v>15187</v>
      </c>
      <c r="L5442" s="19" t="s">
        <v>25</v>
      </c>
    </row>
    <row r="5443" spans="1:12" x14ac:dyDescent="0.25">
      <c r="A5443" s="19" t="s">
        <v>7614</v>
      </c>
      <c r="B5443" s="19" t="s">
        <v>7615</v>
      </c>
      <c r="C5443" s="19" t="s">
        <v>7740</v>
      </c>
      <c r="D5443" s="19" t="s">
        <v>7741</v>
      </c>
      <c r="E5443" s="20" t="s">
        <v>21</v>
      </c>
      <c r="F5443" s="19" t="s">
        <v>21</v>
      </c>
      <c r="G5443" s="180">
        <v>87694</v>
      </c>
      <c r="H5443" s="21" t="s">
        <v>7767</v>
      </c>
      <c r="I5443" s="19" t="s">
        <v>15719</v>
      </c>
      <c r="J5443" s="19" t="s">
        <v>23</v>
      </c>
      <c r="K5443" s="20" t="s">
        <v>15188</v>
      </c>
      <c r="L5443" s="19" t="s">
        <v>25</v>
      </c>
    </row>
    <row r="5444" spans="1:12" x14ac:dyDescent="0.25">
      <c r="A5444" s="19" t="s">
        <v>7614</v>
      </c>
      <c r="B5444" s="19" t="s">
        <v>7615</v>
      </c>
      <c r="C5444" s="19" t="s">
        <v>7740</v>
      </c>
      <c r="D5444" s="19" t="s">
        <v>7741</v>
      </c>
      <c r="E5444" s="20" t="s">
        <v>21</v>
      </c>
      <c r="F5444" s="19" t="s">
        <v>21</v>
      </c>
      <c r="G5444" s="180">
        <v>87700</v>
      </c>
      <c r="H5444" s="21" t="s">
        <v>7768</v>
      </c>
      <c r="I5444" s="19" t="s">
        <v>15719</v>
      </c>
      <c r="J5444" s="19" t="s">
        <v>23</v>
      </c>
      <c r="K5444" s="20" t="s">
        <v>10810</v>
      </c>
      <c r="L5444" s="19" t="s">
        <v>25</v>
      </c>
    </row>
    <row r="5445" spans="1:12" x14ac:dyDescent="0.25">
      <c r="A5445" s="19" t="s">
        <v>7614</v>
      </c>
      <c r="B5445" s="19" t="s">
        <v>7615</v>
      </c>
      <c r="C5445" s="19" t="s">
        <v>7740</v>
      </c>
      <c r="D5445" s="19" t="s">
        <v>7741</v>
      </c>
      <c r="E5445" s="20" t="s">
        <v>21</v>
      </c>
      <c r="F5445" s="19" t="s">
        <v>21</v>
      </c>
      <c r="G5445" s="180">
        <v>87702</v>
      </c>
      <c r="H5445" s="21" t="s">
        <v>7769</v>
      </c>
      <c r="I5445" s="19" t="s">
        <v>15719</v>
      </c>
      <c r="J5445" s="19" t="s">
        <v>23</v>
      </c>
      <c r="K5445" s="20" t="s">
        <v>11049</v>
      </c>
      <c r="L5445" s="19" t="s">
        <v>25</v>
      </c>
    </row>
    <row r="5446" spans="1:12" x14ac:dyDescent="0.25">
      <c r="A5446" s="19" t="s">
        <v>7614</v>
      </c>
      <c r="B5446" s="19" t="s">
        <v>7615</v>
      </c>
      <c r="C5446" s="19" t="s">
        <v>7740</v>
      </c>
      <c r="D5446" s="19" t="s">
        <v>7741</v>
      </c>
      <c r="E5446" s="20" t="s">
        <v>21</v>
      </c>
      <c r="F5446" s="19" t="s">
        <v>21</v>
      </c>
      <c r="G5446" s="180">
        <v>87703</v>
      </c>
      <c r="H5446" s="21" t="s">
        <v>7770</v>
      </c>
      <c r="I5446" s="19" t="s">
        <v>15719</v>
      </c>
      <c r="J5446" s="19" t="s">
        <v>23</v>
      </c>
      <c r="K5446" s="20" t="s">
        <v>9752</v>
      </c>
      <c r="L5446" s="19" t="s">
        <v>25</v>
      </c>
    </row>
    <row r="5447" spans="1:12" x14ac:dyDescent="0.25">
      <c r="A5447" s="19" t="s">
        <v>7614</v>
      </c>
      <c r="B5447" s="19" t="s">
        <v>7615</v>
      </c>
      <c r="C5447" s="19" t="s">
        <v>7740</v>
      </c>
      <c r="D5447" s="19" t="s">
        <v>7741</v>
      </c>
      <c r="E5447" s="20" t="s">
        <v>21</v>
      </c>
      <c r="F5447" s="19" t="s">
        <v>21</v>
      </c>
      <c r="G5447" s="180">
        <v>87704</v>
      </c>
      <c r="H5447" s="21" t="s">
        <v>7771</v>
      </c>
      <c r="I5447" s="19" t="s">
        <v>15719</v>
      </c>
      <c r="J5447" s="19" t="s">
        <v>23</v>
      </c>
      <c r="K5447" s="20" t="s">
        <v>15189</v>
      </c>
      <c r="L5447" s="19" t="s">
        <v>25</v>
      </c>
    </row>
    <row r="5448" spans="1:12" x14ac:dyDescent="0.25">
      <c r="A5448" s="19" t="s">
        <v>7614</v>
      </c>
      <c r="B5448" s="19" t="s">
        <v>7615</v>
      </c>
      <c r="C5448" s="19" t="s">
        <v>7740</v>
      </c>
      <c r="D5448" s="19" t="s">
        <v>7741</v>
      </c>
      <c r="E5448" s="20" t="s">
        <v>21</v>
      </c>
      <c r="F5448" s="19" t="s">
        <v>21</v>
      </c>
      <c r="G5448" s="180">
        <v>87735</v>
      </c>
      <c r="H5448" s="21" t="s">
        <v>7772</v>
      </c>
      <c r="I5448" s="19" t="s">
        <v>15719</v>
      </c>
      <c r="J5448" s="19" t="s">
        <v>23</v>
      </c>
      <c r="K5448" s="20" t="s">
        <v>6155</v>
      </c>
      <c r="L5448" s="19" t="s">
        <v>25</v>
      </c>
    </row>
    <row r="5449" spans="1:12" x14ac:dyDescent="0.25">
      <c r="A5449" s="19" t="s">
        <v>7614</v>
      </c>
      <c r="B5449" s="19" t="s">
        <v>7615</v>
      </c>
      <c r="C5449" s="19" t="s">
        <v>7740</v>
      </c>
      <c r="D5449" s="19" t="s">
        <v>7741</v>
      </c>
      <c r="E5449" s="20" t="s">
        <v>21</v>
      </c>
      <c r="F5449" s="19" t="s">
        <v>21</v>
      </c>
      <c r="G5449" s="180">
        <v>87737</v>
      </c>
      <c r="H5449" s="21" t="s">
        <v>7773</v>
      </c>
      <c r="I5449" s="19" t="s">
        <v>15719</v>
      </c>
      <c r="J5449" s="19" t="s">
        <v>23</v>
      </c>
      <c r="K5449" s="20" t="s">
        <v>2875</v>
      </c>
      <c r="L5449" s="19" t="s">
        <v>25</v>
      </c>
    </row>
    <row r="5450" spans="1:12" x14ac:dyDescent="0.25">
      <c r="A5450" s="19" t="s">
        <v>7614</v>
      </c>
      <c r="B5450" s="19" t="s">
        <v>7615</v>
      </c>
      <c r="C5450" s="19" t="s">
        <v>7740</v>
      </c>
      <c r="D5450" s="19" t="s">
        <v>7741</v>
      </c>
      <c r="E5450" s="20" t="s">
        <v>21</v>
      </c>
      <c r="F5450" s="19" t="s">
        <v>21</v>
      </c>
      <c r="G5450" s="180">
        <v>87738</v>
      </c>
      <c r="H5450" s="21" t="s">
        <v>7774</v>
      </c>
      <c r="I5450" s="19" t="s">
        <v>15719</v>
      </c>
      <c r="J5450" s="19" t="s">
        <v>23</v>
      </c>
      <c r="K5450" s="20" t="s">
        <v>10945</v>
      </c>
      <c r="L5450" s="19" t="s">
        <v>25</v>
      </c>
    </row>
    <row r="5451" spans="1:12" x14ac:dyDescent="0.25">
      <c r="A5451" s="19" t="s">
        <v>7614</v>
      </c>
      <c r="B5451" s="19" t="s">
        <v>7615</v>
      </c>
      <c r="C5451" s="19" t="s">
        <v>7740</v>
      </c>
      <c r="D5451" s="19" t="s">
        <v>7741</v>
      </c>
      <c r="E5451" s="20" t="s">
        <v>21</v>
      </c>
      <c r="F5451" s="19" t="s">
        <v>21</v>
      </c>
      <c r="G5451" s="180">
        <v>87739</v>
      </c>
      <c r="H5451" s="21" t="s">
        <v>7775</v>
      </c>
      <c r="I5451" s="19" t="s">
        <v>15719</v>
      </c>
      <c r="J5451" s="19" t="s">
        <v>23</v>
      </c>
      <c r="K5451" s="20" t="s">
        <v>15190</v>
      </c>
      <c r="L5451" s="19" t="s">
        <v>25</v>
      </c>
    </row>
    <row r="5452" spans="1:12" x14ac:dyDescent="0.25">
      <c r="A5452" s="19" t="s">
        <v>7614</v>
      </c>
      <c r="B5452" s="19" t="s">
        <v>7615</v>
      </c>
      <c r="C5452" s="19" t="s">
        <v>7740</v>
      </c>
      <c r="D5452" s="19" t="s">
        <v>7741</v>
      </c>
      <c r="E5452" s="20" t="s">
        <v>21</v>
      </c>
      <c r="F5452" s="19" t="s">
        <v>21</v>
      </c>
      <c r="G5452" s="180">
        <v>87745</v>
      </c>
      <c r="H5452" s="21" t="s">
        <v>7776</v>
      </c>
      <c r="I5452" s="19" t="s">
        <v>15719</v>
      </c>
      <c r="J5452" s="19" t="s">
        <v>23</v>
      </c>
      <c r="K5452" s="20" t="s">
        <v>14211</v>
      </c>
      <c r="L5452" s="19" t="s">
        <v>25</v>
      </c>
    </row>
    <row r="5453" spans="1:12" x14ac:dyDescent="0.25">
      <c r="A5453" s="19" t="s">
        <v>7614</v>
      </c>
      <c r="B5453" s="19" t="s">
        <v>7615</v>
      </c>
      <c r="C5453" s="19" t="s">
        <v>7740</v>
      </c>
      <c r="D5453" s="19" t="s">
        <v>7741</v>
      </c>
      <c r="E5453" s="20" t="s">
        <v>21</v>
      </c>
      <c r="F5453" s="19" t="s">
        <v>21</v>
      </c>
      <c r="G5453" s="180">
        <v>87747</v>
      </c>
      <c r="H5453" s="21" t="s">
        <v>7777</v>
      </c>
      <c r="I5453" s="19" t="s">
        <v>15719</v>
      </c>
      <c r="J5453" s="19" t="s">
        <v>23</v>
      </c>
      <c r="K5453" s="20" t="s">
        <v>12832</v>
      </c>
      <c r="L5453" s="19" t="s">
        <v>25</v>
      </c>
    </row>
    <row r="5454" spans="1:12" x14ac:dyDescent="0.25">
      <c r="A5454" s="19" t="s">
        <v>7614</v>
      </c>
      <c r="B5454" s="19" t="s">
        <v>7615</v>
      </c>
      <c r="C5454" s="19" t="s">
        <v>7740</v>
      </c>
      <c r="D5454" s="19" t="s">
        <v>7741</v>
      </c>
      <c r="E5454" s="20" t="s">
        <v>21</v>
      </c>
      <c r="F5454" s="19" t="s">
        <v>21</v>
      </c>
      <c r="G5454" s="180">
        <v>87748</v>
      </c>
      <c r="H5454" s="21" t="s">
        <v>7778</v>
      </c>
      <c r="I5454" s="19" t="s">
        <v>15719</v>
      </c>
      <c r="J5454" s="19" t="s">
        <v>23</v>
      </c>
      <c r="K5454" s="20" t="s">
        <v>14971</v>
      </c>
      <c r="L5454" s="19" t="s">
        <v>25</v>
      </c>
    </row>
    <row r="5455" spans="1:12" x14ac:dyDescent="0.25">
      <c r="A5455" s="19" t="s">
        <v>7614</v>
      </c>
      <c r="B5455" s="19" t="s">
        <v>7615</v>
      </c>
      <c r="C5455" s="19" t="s">
        <v>7740</v>
      </c>
      <c r="D5455" s="19" t="s">
        <v>7741</v>
      </c>
      <c r="E5455" s="20" t="s">
        <v>21</v>
      </c>
      <c r="F5455" s="19" t="s">
        <v>21</v>
      </c>
      <c r="G5455" s="180">
        <v>87749</v>
      </c>
      <c r="H5455" s="21" t="s">
        <v>7779</v>
      </c>
      <c r="I5455" s="19" t="s">
        <v>15719</v>
      </c>
      <c r="J5455" s="19" t="s">
        <v>23</v>
      </c>
      <c r="K5455" s="20" t="s">
        <v>15191</v>
      </c>
      <c r="L5455" s="19" t="s">
        <v>25</v>
      </c>
    </row>
    <row r="5456" spans="1:12" x14ac:dyDescent="0.25">
      <c r="A5456" s="19" t="s">
        <v>7614</v>
      </c>
      <c r="B5456" s="19" t="s">
        <v>7615</v>
      </c>
      <c r="C5456" s="19" t="s">
        <v>7740</v>
      </c>
      <c r="D5456" s="19" t="s">
        <v>7741</v>
      </c>
      <c r="E5456" s="20" t="s">
        <v>21</v>
      </c>
      <c r="F5456" s="19" t="s">
        <v>21</v>
      </c>
      <c r="G5456" s="180">
        <v>87755</v>
      </c>
      <c r="H5456" s="21" t="s">
        <v>7780</v>
      </c>
      <c r="I5456" s="19" t="s">
        <v>15719</v>
      </c>
      <c r="J5456" s="19" t="s">
        <v>23</v>
      </c>
      <c r="K5456" s="20" t="s">
        <v>10384</v>
      </c>
      <c r="L5456" s="19" t="s">
        <v>25</v>
      </c>
    </row>
    <row r="5457" spans="1:12" x14ac:dyDescent="0.25">
      <c r="A5457" s="19" t="s">
        <v>7614</v>
      </c>
      <c r="B5457" s="19" t="s">
        <v>7615</v>
      </c>
      <c r="C5457" s="19" t="s">
        <v>7740</v>
      </c>
      <c r="D5457" s="19" t="s">
        <v>7741</v>
      </c>
      <c r="E5457" s="20" t="s">
        <v>21</v>
      </c>
      <c r="F5457" s="19" t="s">
        <v>21</v>
      </c>
      <c r="G5457" s="180">
        <v>87757</v>
      </c>
      <c r="H5457" s="21" t="s">
        <v>7782</v>
      </c>
      <c r="I5457" s="19" t="s">
        <v>15719</v>
      </c>
      <c r="J5457" s="19" t="s">
        <v>23</v>
      </c>
      <c r="K5457" s="20" t="s">
        <v>15192</v>
      </c>
      <c r="L5457" s="19" t="s">
        <v>25</v>
      </c>
    </row>
    <row r="5458" spans="1:12" x14ac:dyDescent="0.25">
      <c r="A5458" s="19" t="s">
        <v>7614</v>
      </c>
      <c r="B5458" s="19" t="s">
        <v>7615</v>
      </c>
      <c r="C5458" s="19" t="s">
        <v>7740</v>
      </c>
      <c r="D5458" s="19" t="s">
        <v>7741</v>
      </c>
      <c r="E5458" s="20" t="s">
        <v>21</v>
      </c>
      <c r="F5458" s="19" t="s">
        <v>21</v>
      </c>
      <c r="G5458" s="180">
        <v>87758</v>
      </c>
      <c r="H5458" s="21" t="s">
        <v>7783</v>
      </c>
      <c r="I5458" s="19" t="s">
        <v>15719</v>
      </c>
      <c r="J5458" s="19" t="s">
        <v>23</v>
      </c>
      <c r="K5458" s="20" t="s">
        <v>15193</v>
      </c>
      <c r="L5458" s="19" t="s">
        <v>25</v>
      </c>
    </row>
    <row r="5459" spans="1:12" x14ac:dyDescent="0.25">
      <c r="A5459" s="19" t="s">
        <v>7614</v>
      </c>
      <c r="B5459" s="19" t="s">
        <v>7615</v>
      </c>
      <c r="C5459" s="19" t="s">
        <v>7740</v>
      </c>
      <c r="D5459" s="19" t="s">
        <v>7741</v>
      </c>
      <c r="E5459" s="20" t="s">
        <v>21</v>
      </c>
      <c r="F5459" s="19" t="s">
        <v>21</v>
      </c>
      <c r="G5459" s="180">
        <v>87759</v>
      </c>
      <c r="H5459" s="21" t="s">
        <v>7784</v>
      </c>
      <c r="I5459" s="19" t="s">
        <v>15719</v>
      </c>
      <c r="J5459" s="19" t="s">
        <v>23</v>
      </c>
      <c r="K5459" s="20" t="s">
        <v>15194</v>
      </c>
      <c r="L5459" s="19" t="s">
        <v>25</v>
      </c>
    </row>
    <row r="5460" spans="1:12" x14ac:dyDescent="0.25">
      <c r="A5460" s="19" t="s">
        <v>7614</v>
      </c>
      <c r="B5460" s="19" t="s">
        <v>7615</v>
      </c>
      <c r="C5460" s="19" t="s">
        <v>7740</v>
      </c>
      <c r="D5460" s="19" t="s">
        <v>7741</v>
      </c>
      <c r="E5460" s="20" t="s">
        <v>21</v>
      </c>
      <c r="F5460" s="19" t="s">
        <v>21</v>
      </c>
      <c r="G5460" s="180">
        <v>87765</v>
      </c>
      <c r="H5460" s="21" t="s">
        <v>7786</v>
      </c>
      <c r="I5460" s="19" t="s">
        <v>15719</v>
      </c>
      <c r="J5460" s="19" t="s">
        <v>23</v>
      </c>
      <c r="K5460" s="20" t="s">
        <v>9331</v>
      </c>
      <c r="L5460" s="19" t="s">
        <v>25</v>
      </c>
    </row>
    <row r="5461" spans="1:12" x14ac:dyDescent="0.25">
      <c r="A5461" s="19" t="s">
        <v>7614</v>
      </c>
      <c r="B5461" s="19" t="s">
        <v>7615</v>
      </c>
      <c r="C5461" s="19" t="s">
        <v>7740</v>
      </c>
      <c r="D5461" s="19" t="s">
        <v>7741</v>
      </c>
      <c r="E5461" s="20" t="s">
        <v>21</v>
      </c>
      <c r="F5461" s="19" t="s">
        <v>21</v>
      </c>
      <c r="G5461" s="180">
        <v>87767</v>
      </c>
      <c r="H5461" s="21" t="s">
        <v>7787</v>
      </c>
      <c r="I5461" s="19" t="s">
        <v>15719</v>
      </c>
      <c r="J5461" s="19" t="s">
        <v>23</v>
      </c>
      <c r="K5461" s="20" t="s">
        <v>10098</v>
      </c>
      <c r="L5461" s="19" t="s">
        <v>25</v>
      </c>
    </row>
    <row r="5462" spans="1:12" x14ac:dyDescent="0.25">
      <c r="A5462" s="19" t="s">
        <v>7614</v>
      </c>
      <c r="B5462" s="19" t="s">
        <v>7615</v>
      </c>
      <c r="C5462" s="19" t="s">
        <v>7740</v>
      </c>
      <c r="D5462" s="19" t="s">
        <v>7741</v>
      </c>
      <c r="E5462" s="20" t="s">
        <v>21</v>
      </c>
      <c r="F5462" s="19" t="s">
        <v>21</v>
      </c>
      <c r="G5462" s="180">
        <v>87768</v>
      </c>
      <c r="H5462" s="21" t="s">
        <v>7788</v>
      </c>
      <c r="I5462" s="19" t="s">
        <v>15719</v>
      </c>
      <c r="J5462" s="19" t="s">
        <v>23</v>
      </c>
      <c r="K5462" s="20" t="s">
        <v>9433</v>
      </c>
      <c r="L5462" s="19" t="s">
        <v>25</v>
      </c>
    </row>
    <row r="5463" spans="1:12" x14ac:dyDescent="0.25">
      <c r="A5463" s="19" t="s">
        <v>7614</v>
      </c>
      <c r="B5463" s="19" t="s">
        <v>7615</v>
      </c>
      <c r="C5463" s="19" t="s">
        <v>7740</v>
      </c>
      <c r="D5463" s="19" t="s">
        <v>7741</v>
      </c>
      <c r="E5463" s="20" t="s">
        <v>21</v>
      </c>
      <c r="F5463" s="19" t="s">
        <v>21</v>
      </c>
      <c r="G5463" s="180">
        <v>87769</v>
      </c>
      <c r="H5463" s="21" t="s">
        <v>7790</v>
      </c>
      <c r="I5463" s="19" t="s">
        <v>15719</v>
      </c>
      <c r="J5463" s="19" t="s">
        <v>23</v>
      </c>
      <c r="K5463" s="20" t="s">
        <v>15195</v>
      </c>
      <c r="L5463" s="19" t="s">
        <v>25</v>
      </c>
    </row>
    <row r="5464" spans="1:12" x14ac:dyDescent="0.25">
      <c r="A5464" s="19" t="s">
        <v>7614</v>
      </c>
      <c r="B5464" s="19" t="s">
        <v>7615</v>
      </c>
      <c r="C5464" s="19" t="s">
        <v>7740</v>
      </c>
      <c r="D5464" s="19" t="s">
        <v>7741</v>
      </c>
      <c r="E5464" s="20" t="s">
        <v>21</v>
      </c>
      <c r="F5464" s="19" t="s">
        <v>21</v>
      </c>
      <c r="G5464" s="180">
        <v>88470</v>
      </c>
      <c r="H5464" s="21" t="s">
        <v>7791</v>
      </c>
      <c r="I5464" s="19" t="s">
        <v>15719</v>
      </c>
      <c r="J5464" s="19" t="s">
        <v>23</v>
      </c>
      <c r="K5464" s="20" t="s">
        <v>5692</v>
      </c>
      <c r="L5464" s="19" t="s">
        <v>25</v>
      </c>
    </row>
    <row r="5465" spans="1:12" x14ac:dyDescent="0.25">
      <c r="A5465" s="19" t="s">
        <v>7614</v>
      </c>
      <c r="B5465" s="19" t="s">
        <v>7615</v>
      </c>
      <c r="C5465" s="19" t="s">
        <v>7740</v>
      </c>
      <c r="D5465" s="19" t="s">
        <v>7741</v>
      </c>
      <c r="E5465" s="20" t="s">
        <v>21</v>
      </c>
      <c r="F5465" s="19" t="s">
        <v>21</v>
      </c>
      <c r="G5465" s="180">
        <v>88471</v>
      </c>
      <c r="H5465" s="21" t="s">
        <v>7792</v>
      </c>
      <c r="I5465" s="19" t="s">
        <v>15719</v>
      </c>
      <c r="J5465" s="19" t="s">
        <v>23</v>
      </c>
      <c r="K5465" s="20" t="s">
        <v>14419</v>
      </c>
      <c r="L5465" s="19" t="s">
        <v>25</v>
      </c>
    </row>
    <row r="5466" spans="1:12" x14ac:dyDescent="0.25">
      <c r="A5466" s="19" t="s">
        <v>7614</v>
      </c>
      <c r="B5466" s="19" t="s">
        <v>7615</v>
      </c>
      <c r="C5466" s="19" t="s">
        <v>7740</v>
      </c>
      <c r="D5466" s="19" t="s">
        <v>7741</v>
      </c>
      <c r="E5466" s="20" t="s">
        <v>21</v>
      </c>
      <c r="F5466" s="19" t="s">
        <v>21</v>
      </c>
      <c r="G5466" s="180">
        <v>88472</v>
      </c>
      <c r="H5466" s="21" t="s">
        <v>7794</v>
      </c>
      <c r="I5466" s="19" t="s">
        <v>15719</v>
      </c>
      <c r="J5466" s="19" t="s">
        <v>23</v>
      </c>
      <c r="K5466" s="20" t="s">
        <v>15196</v>
      </c>
      <c r="L5466" s="19" t="s">
        <v>25</v>
      </c>
    </row>
    <row r="5467" spans="1:12" x14ac:dyDescent="0.25">
      <c r="A5467" s="19" t="s">
        <v>7614</v>
      </c>
      <c r="B5467" s="19" t="s">
        <v>7615</v>
      </c>
      <c r="C5467" s="19" t="s">
        <v>7740</v>
      </c>
      <c r="D5467" s="19" t="s">
        <v>7741</v>
      </c>
      <c r="E5467" s="20" t="s">
        <v>21</v>
      </c>
      <c r="F5467" s="19" t="s">
        <v>21</v>
      </c>
      <c r="G5467" s="180">
        <v>88476</v>
      </c>
      <c r="H5467" s="21" t="s">
        <v>7795</v>
      </c>
      <c r="I5467" s="19" t="s">
        <v>15719</v>
      </c>
      <c r="J5467" s="19" t="s">
        <v>23</v>
      </c>
      <c r="K5467" s="20" t="s">
        <v>6888</v>
      </c>
      <c r="L5467" s="19" t="s">
        <v>25</v>
      </c>
    </row>
    <row r="5468" spans="1:12" x14ac:dyDescent="0.25">
      <c r="A5468" s="19" t="s">
        <v>7614</v>
      </c>
      <c r="B5468" s="19" t="s">
        <v>7615</v>
      </c>
      <c r="C5468" s="19" t="s">
        <v>7740</v>
      </c>
      <c r="D5468" s="19" t="s">
        <v>7741</v>
      </c>
      <c r="E5468" s="20" t="s">
        <v>21</v>
      </c>
      <c r="F5468" s="19" t="s">
        <v>21</v>
      </c>
      <c r="G5468" s="180">
        <v>88477</v>
      </c>
      <c r="H5468" s="21" t="s">
        <v>7796</v>
      </c>
      <c r="I5468" s="19" t="s">
        <v>15719</v>
      </c>
      <c r="J5468" s="19" t="s">
        <v>23</v>
      </c>
      <c r="K5468" s="20" t="s">
        <v>4749</v>
      </c>
      <c r="L5468" s="19" t="s">
        <v>25</v>
      </c>
    </row>
    <row r="5469" spans="1:12" x14ac:dyDescent="0.25">
      <c r="A5469" s="19" t="s">
        <v>7614</v>
      </c>
      <c r="B5469" s="19" t="s">
        <v>7615</v>
      </c>
      <c r="C5469" s="19" t="s">
        <v>7740</v>
      </c>
      <c r="D5469" s="19" t="s">
        <v>7741</v>
      </c>
      <c r="E5469" s="20" t="s">
        <v>21</v>
      </c>
      <c r="F5469" s="19" t="s">
        <v>21</v>
      </c>
      <c r="G5469" s="180">
        <v>88478</v>
      </c>
      <c r="H5469" s="21" t="s">
        <v>7797</v>
      </c>
      <c r="I5469" s="19" t="s">
        <v>15719</v>
      </c>
      <c r="J5469" s="19" t="s">
        <v>23</v>
      </c>
      <c r="K5469" s="20" t="s">
        <v>5336</v>
      </c>
      <c r="L5469" s="19" t="s">
        <v>25</v>
      </c>
    </row>
    <row r="5470" spans="1:12" x14ac:dyDescent="0.25">
      <c r="A5470" s="19" t="s">
        <v>7614</v>
      </c>
      <c r="B5470" s="19" t="s">
        <v>7615</v>
      </c>
      <c r="C5470" s="19" t="s">
        <v>7740</v>
      </c>
      <c r="D5470" s="19" t="s">
        <v>7741</v>
      </c>
      <c r="E5470" s="20" t="s">
        <v>21</v>
      </c>
      <c r="F5470" s="19" t="s">
        <v>21</v>
      </c>
      <c r="G5470" s="180">
        <v>90900</v>
      </c>
      <c r="H5470" s="21" t="s">
        <v>21063</v>
      </c>
      <c r="I5470" s="19" t="s">
        <v>15719</v>
      </c>
      <c r="J5470" s="19" t="s">
        <v>9283</v>
      </c>
      <c r="K5470" s="20" t="s">
        <v>15197</v>
      </c>
      <c r="L5470" s="19" t="s">
        <v>25</v>
      </c>
    </row>
    <row r="5471" spans="1:12" x14ac:dyDescent="0.25">
      <c r="A5471" s="19" t="s">
        <v>7614</v>
      </c>
      <c r="B5471" s="19" t="s">
        <v>7615</v>
      </c>
      <c r="C5471" s="19" t="s">
        <v>7740</v>
      </c>
      <c r="D5471" s="19" t="s">
        <v>7741</v>
      </c>
      <c r="E5471" s="20" t="s">
        <v>21</v>
      </c>
      <c r="F5471" s="19" t="s">
        <v>21</v>
      </c>
      <c r="G5471" s="180">
        <v>90902</v>
      </c>
      <c r="H5471" s="21" t="s">
        <v>21064</v>
      </c>
      <c r="I5471" s="19" t="s">
        <v>15719</v>
      </c>
      <c r="J5471" s="19" t="s">
        <v>9283</v>
      </c>
      <c r="K5471" s="20" t="s">
        <v>12027</v>
      </c>
      <c r="L5471" s="19" t="s">
        <v>25</v>
      </c>
    </row>
    <row r="5472" spans="1:12" x14ac:dyDescent="0.25">
      <c r="A5472" s="19" t="s">
        <v>7614</v>
      </c>
      <c r="B5472" s="19" t="s">
        <v>7615</v>
      </c>
      <c r="C5472" s="19" t="s">
        <v>7740</v>
      </c>
      <c r="D5472" s="19" t="s">
        <v>7741</v>
      </c>
      <c r="E5472" s="20" t="s">
        <v>21</v>
      </c>
      <c r="F5472" s="19" t="s">
        <v>21</v>
      </c>
      <c r="G5472" s="180">
        <v>90903</v>
      </c>
      <c r="H5472" s="21" t="s">
        <v>21065</v>
      </c>
      <c r="I5472" s="19" t="s">
        <v>15719</v>
      </c>
      <c r="J5472" s="19" t="s">
        <v>9283</v>
      </c>
      <c r="K5472" s="20" t="s">
        <v>12970</v>
      </c>
      <c r="L5472" s="19" t="s">
        <v>25</v>
      </c>
    </row>
    <row r="5473" spans="1:12" x14ac:dyDescent="0.25">
      <c r="A5473" s="19" t="s">
        <v>7614</v>
      </c>
      <c r="B5473" s="19" t="s">
        <v>7615</v>
      </c>
      <c r="C5473" s="19" t="s">
        <v>7740</v>
      </c>
      <c r="D5473" s="19" t="s">
        <v>7741</v>
      </c>
      <c r="E5473" s="20" t="s">
        <v>21</v>
      </c>
      <c r="F5473" s="19" t="s">
        <v>21</v>
      </c>
      <c r="G5473" s="180">
        <v>90904</v>
      </c>
      <c r="H5473" s="21" t="s">
        <v>21066</v>
      </c>
      <c r="I5473" s="19" t="s">
        <v>15719</v>
      </c>
      <c r="J5473" s="19" t="s">
        <v>9283</v>
      </c>
      <c r="K5473" s="20" t="s">
        <v>15198</v>
      </c>
      <c r="L5473" s="19" t="s">
        <v>25</v>
      </c>
    </row>
    <row r="5474" spans="1:12" x14ac:dyDescent="0.25">
      <c r="A5474" s="19" t="s">
        <v>7614</v>
      </c>
      <c r="B5474" s="19" t="s">
        <v>7615</v>
      </c>
      <c r="C5474" s="19" t="s">
        <v>7740</v>
      </c>
      <c r="D5474" s="19" t="s">
        <v>7741</v>
      </c>
      <c r="E5474" s="20" t="s">
        <v>21</v>
      </c>
      <c r="F5474" s="19" t="s">
        <v>21</v>
      </c>
      <c r="G5474" s="180">
        <v>90910</v>
      </c>
      <c r="H5474" s="21" t="s">
        <v>21067</v>
      </c>
      <c r="I5474" s="19" t="s">
        <v>15719</v>
      </c>
      <c r="J5474" s="19" t="s">
        <v>9283</v>
      </c>
      <c r="K5474" s="20" t="s">
        <v>15199</v>
      </c>
      <c r="L5474" s="19" t="s">
        <v>25</v>
      </c>
    </row>
    <row r="5475" spans="1:12" x14ac:dyDescent="0.25">
      <c r="A5475" s="19" t="s">
        <v>7614</v>
      </c>
      <c r="B5475" s="19" t="s">
        <v>7615</v>
      </c>
      <c r="C5475" s="19" t="s">
        <v>7740</v>
      </c>
      <c r="D5475" s="19" t="s">
        <v>7741</v>
      </c>
      <c r="E5475" s="20" t="s">
        <v>21</v>
      </c>
      <c r="F5475" s="19" t="s">
        <v>21</v>
      </c>
      <c r="G5475" s="180">
        <v>90912</v>
      </c>
      <c r="H5475" s="21" t="s">
        <v>21068</v>
      </c>
      <c r="I5475" s="19" t="s">
        <v>15719</v>
      </c>
      <c r="J5475" s="19" t="s">
        <v>9283</v>
      </c>
      <c r="K5475" s="20" t="s">
        <v>15200</v>
      </c>
      <c r="L5475" s="19" t="s">
        <v>25</v>
      </c>
    </row>
    <row r="5476" spans="1:12" x14ac:dyDescent="0.25">
      <c r="A5476" s="19" t="s">
        <v>7614</v>
      </c>
      <c r="B5476" s="19" t="s">
        <v>7615</v>
      </c>
      <c r="C5476" s="19" t="s">
        <v>7740</v>
      </c>
      <c r="D5476" s="19" t="s">
        <v>7741</v>
      </c>
      <c r="E5476" s="20" t="s">
        <v>21</v>
      </c>
      <c r="F5476" s="19" t="s">
        <v>21</v>
      </c>
      <c r="G5476" s="180">
        <v>90913</v>
      </c>
      <c r="H5476" s="21" t="s">
        <v>21069</v>
      </c>
      <c r="I5476" s="19" t="s">
        <v>15719</v>
      </c>
      <c r="J5476" s="19" t="s">
        <v>9283</v>
      </c>
      <c r="K5476" s="20" t="s">
        <v>15201</v>
      </c>
      <c r="L5476" s="19" t="s">
        <v>25</v>
      </c>
    </row>
    <row r="5477" spans="1:12" x14ac:dyDescent="0.25">
      <c r="A5477" s="19" t="s">
        <v>7614</v>
      </c>
      <c r="B5477" s="19" t="s">
        <v>7615</v>
      </c>
      <c r="C5477" s="19" t="s">
        <v>7740</v>
      </c>
      <c r="D5477" s="19" t="s">
        <v>7741</v>
      </c>
      <c r="E5477" s="20" t="s">
        <v>21</v>
      </c>
      <c r="F5477" s="19" t="s">
        <v>21</v>
      </c>
      <c r="G5477" s="180">
        <v>90914</v>
      </c>
      <c r="H5477" s="21" t="s">
        <v>21070</v>
      </c>
      <c r="I5477" s="19" t="s">
        <v>15719</v>
      </c>
      <c r="J5477" s="19" t="s">
        <v>9283</v>
      </c>
      <c r="K5477" s="20" t="s">
        <v>15202</v>
      </c>
      <c r="L5477" s="19" t="s">
        <v>25</v>
      </c>
    </row>
    <row r="5478" spans="1:12" x14ac:dyDescent="0.25">
      <c r="A5478" s="19" t="s">
        <v>7614</v>
      </c>
      <c r="B5478" s="19" t="s">
        <v>7615</v>
      </c>
      <c r="C5478" s="19" t="s">
        <v>7740</v>
      </c>
      <c r="D5478" s="19" t="s">
        <v>7741</v>
      </c>
      <c r="E5478" s="20" t="s">
        <v>21</v>
      </c>
      <c r="F5478" s="19" t="s">
        <v>21</v>
      </c>
      <c r="G5478" s="180">
        <v>90920</v>
      </c>
      <c r="H5478" s="21" t="s">
        <v>21071</v>
      </c>
      <c r="I5478" s="19" t="s">
        <v>15719</v>
      </c>
      <c r="J5478" s="19" t="s">
        <v>9283</v>
      </c>
      <c r="K5478" s="20" t="s">
        <v>11991</v>
      </c>
      <c r="L5478" s="19" t="s">
        <v>25</v>
      </c>
    </row>
    <row r="5479" spans="1:12" x14ac:dyDescent="0.25">
      <c r="A5479" s="19" t="s">
        <v>7614</v>
      </c>
      <c r="B5479" s="19" t="s">
        <v>7615</v>
      </c>
      <c r="C5479" s="19" t="s">
        <v>7740</v>
      </c>
      <c r="D5479" s="19" t="s">
        <v>7741</v>
      </c>
      <c r="E5479" s="20" t="s">
        <v>21</v>
      </c>
      <c r="F5479" s="19" t="s">
        <v>21</v>
      </c>
      <c r="G5479" s="180">
        <v>90922</v>
      </c>
      <c r="H5479" s="21" t="s">
        <v>21072</v>
      </c>
      <c r="I5479" s="19" t="s">
        <v>15719</v>
      </c>
      <c r="J5479" s="19" t="s">
        <v>9283</v>
      </c>
      <c r="K5479" s="20" t="s">
        <v>15203</v>
      </c>
      <c r="L5479" s="19" t="s">
        <v>25</v>
      </c>
    </row>
    <row r="5480" spans="1:12" x14ac:dyDescent="0.25">
      <c r="A5480" s="19" t="s">
        <v>7614</v>
      </c>
      <c r="B5480" s="19" t="s">
        <v>7615</v>
      </c>
      <c r="C5480" s="19" t="s">
        <v>7740</v>
      </c>
      <c r="D5480" s="19" t="s">
        <v>7741</v>
      </c>
      <c r="E5480" s="20" t="s">
        <v>21</v>
      </c>
      <c r="F5480" s="19" t="s">
        <v>21</v>
      </c>
      <c r="G5480" s="180">
        <v>90923</v>
      </c>
      <c r="H5480" s="21" t="s">
        <v>21073</v>
      </c>
      <c r="I5480" s="19" t="s">
        <v>15719</v>
      </c>
      <c r="J5480" s="19" t="s">
        <v>9283</v>
      </c>
      <c r="K5480" s="20" t="s">
        <v>15204</v>
      </c>
      <c r="L5480" s="19" t="s">
        <v>25</v>
      </c>
    </row>
    <row r="5481" spans="1:12" x14ac:dyDescent="0.25">
      <c r="A5481" s="19" t="s">
        <v>7614</v>
      </c>
      <c r="B5481" s="19" t="s">
        <v>7615</v>
      </c>
      <c r="C5481" s="19" t="s">
        <v>7740</v>
      </c>
      <c r="D5481" s="19" t="s">
        <v>7741</v>
      </c>
      <c r="E5481" s="20" t="s">
        <v>21</v>
      </c>
      <c r="F5481" s="19" t="s">
        <v>21</v>
      </c>
      <c r="G5481" s="180">
        <v>90924</v>
      </c>
      <c r="H5481" s="21" t="s">
        <v>21074</v>
      </c>
      <c r="I5481" s="19" t="s">
        <v>15719</v>
      </c>
      <c r="J5481" s="19" t="s">
        <v>9283</v>
      </c>
      <c r="K5481" s="20" t="s">
        <v>2704</v>
      </c>
      <c r="L5481" s="19" t="s">
        <v>25</v>
      </c>
    </row>
    <row r="5482" spans="1:12" x14ac:dyDescent="0.25">
      <c r="A5482" s="19" t="s">
        <v>7614</v>
      </c>
      <c r="B5482" s="19" t="s">
        <v>7615</v>
      </c>
      <c r="C5482" s="19" t="s">
        <v>7740</v>
      </c>
      <c r="D5482" s="19" t="s">
        <v>7741</v>
      </c>
      <c r="E5482" s="20" t="s">
        <v>21</v>
      </c>
      <c r="F5482" s="19" t="s">
        <v>21</v>
      </c>
      <c r="G5482" s="180">
        <v>90930</v>
      </c>
      <c r="H5482" s="21" t="s">
        <v>21075</v>
      </c>
      <c r="I5482" s="19" t="s">
        <v>15719</v>
      </c>
      <c r="J5482" s="19" t="s">
        <v>9283</v>
      </c>
      <c r="K5482" s="20" t="s">
        <v>5887</v>
      </c>
      <c r="L5482" s="19" t="s">
        <v>25</v>
      </c>
    </row>
    <row r="5483" spans="1:12" x14ac:dyDescent="0.25">
      <c r="A5483" s="19" t="s">
        <v>7614</v>
      </c>
      <c r="B5483" s="19" t="s">
        <v>7615</v>
      </c>
      <c r="C5483" s="19" t="s">
        <v>7740</v>
      </c>
      <c r="D5483" s="19" t="s">
        <v>7741</v>
      </c>
      <c r="E5483" s="20" t="s">
        <v>21</v>
      </c>
      <c r="F5483" s="19" t="s">
        <v>21</v>
      </c>
      <c r="G5483" s="180">
        <v>90932</v>
      </c>
      <c r="H5483" s="21" t="s">
        <v>21076</v>
      </c>
      <c r="I5483" s="19" t="s">
        <v>15719</v>
      </c>
      <c r="J5483" s="19" t="s">
        <v>9283</v>
      </c>
      <c r="K5483" s="20" t="s">
        <v>710</v>
      </c>
      <c r="L5483" s="19" t="s">
        <v>25</v>
      </c>
    </row>
    <row r="5484" spans="1:12" x14ac:dyDescent="0.25">
      <c r="A5484" s="19" t="s">
        <v>7614</v>
      </c>
      <c r="B5484" s="19" t="s">
        <v>7615</v>
      </c>
      <c r="C5484" s="19" t="s">
        <v>7740</v>
      </c>
      <c r="D5484" s="19" t="s">
        <v>7741</v>
      </c>
      <c r="E5484" s="20" t="s">
        <v>21</v>
      </c>
      <c r="F5484" s="19" t="s">
        <v>21</v>
      </c>
      <c r="G5484" s="180">
        <v>90933</v>
      </c>
      <c r="H5484" s="21" t="s">
        <v>21077</v>
      </c>
      <c r="I5484" s="19" t="s">
        <v>15719</v>
      </c>
      <c r="J5484" s="19" t="s">
        <v>9283</v>
      </c>
      <c r="K5484" s="20" t="s">
        <v>15205</v>
      </c>
      <c r="L5484" s="19" t="s">
        <v>25</v>
      </c>
    </row>
    <row r="5485" spans="1:12" x14ac:dyDescent="0.25">
      <c r="A5485" s="19" t="s">
        <v>7614</v>
      </c>
      <c r="B5485" s="19" t="s">
        <v>7615</v>
      </c>
      <c r="C5485" s="19" t="s">
        <v>7740</v>
      </c>
      <c r="D5485" s="19" t="s">
        <v>7741</v>
      </c>
      <c r="E5485" s="20" t="s">
        <v>21</v>
      </c>
      <c r="F5485" s="19" t="s">
        <v>21</v>
      </c>
      <c r="G5485" s="180">
        <v>90934</v>
      </c>
      <c r="H5485" s="21" t="s">
        <v>21078</v>
      </c>
      <c r="I5485" s="19" t="s">
        <v>15719</v>
      </c>
      <c r="J5485" s="19" t="s">
        <v>9283</v>
      </c>
      <c r="K5485" s="20" t="s">
        <v>15206</v>
      </c>
      <c r="L5485" s="19" t="s">
        <v>25</v>
      </c>
    </row>
    <row r="5486" spans="1:12" x14ac:dyDescent="0.25">
      <c r="A5486" s="19" t="s">
        <v>7614</v>
      </c>
      <c r="B5486" s="19" t="s">
        <v>7615</v>
      </c>
      <c r="C5486" s="19" t="s">
        <v>7740</v>
      </c>
      <c r="D5486" s="19" t="s">
        <v>7741</v>
      </c>
      <c r="E5486" s="20" t="s">
        <v>21</v>
      </c>
      <c r="F5486" s="19" t="s">
        <v>21</v>
      </c>
      <c r="G5486" s="180">
        <v>90940</v>
      </c>
      <c r="H5486" s="21" t="s">
        <v>21079</v>
      </c>
      <c r="I5486" s="19" t="s">
        <v>15719</v>
      </c>
      <c r="J5486" s="19" t="s">
        <v>9283</v>
      </c>
      <c r="K5486" s="20" t="s">
        <v>12247</v>
      </c>
      <c r="L5486" s="19" t="s">
        <v>25</v>
      </c>
    </row>
    <row r="5487" spans="1:12" x14ac:dyDescent="0.25">
      <c r="A5487" s="19" t="s">
        <v>7614</v>
      </c>
      <c r="B5487" s="19" t="s">
        <v>7615</v>
      </c>
      <c r="C5487" s="19" t="s">
        <v>7740</v>
      </c>
      <c r="D5487" s="19" t="s">
        <v>7741</v>
      </c>
      <c r="E5487" s="20" t="s">
        <v>21</v>
      </c>
      <c r="F5487" s="19" t="s">
        <v>21</v>
      </c>
      <c r="G5487" s="180">
        <v>90942</v>
      </c>
      <c r="H5487" s="21" t="s">
        <v>21080</v>
      </c>
      <c r="I5487" s="19" t="s">
        <v>15719</v>
      </c>
      <c r="J5487" s="19" t="s">
        <v>9283</v>
      </c>
      <c r="K5487" s="20" t="s">
        <v>15207</v>
      </c>
      <c r="L5487" s="19" t="s">
        <v>25</v>
      </c>
    </row>
    <row r="5488" spans="1:12" x14ac:dyDescent="0.25">
      <c r="A5488" s="19" t="s">
        <v>7614</v>
      </c>
      <c r="B5488" s="19" t="s">
        <v>7615</v>
      </c>
      <c r="C5488" s="19" t="s">
        <v>7740</v>
      </c>
      <c r="D5488" s="19" t="s">
        <v>7741</v>
      </c>
      <c r="E5488" s="20" t="s">
        <v>21</v>
      </c>
      <c r="F5488" s="19" t="s">
        <v>21</v>
      </c>
      <c r="G5488" s="180">
        <v>90943</v>
      </c>
      <c r="H5488" s="21" t="s">
        <v>21081</v>
      </c>
      <c r="I5488" s="19" t="s">
        <v>15719</v>
      </c>
      <c r="J5488" s="19" t="s">
        <v>9283</v>
      </c>
      <c r="K5488" s="20" t="s">
        <v>15208</v>
      </c>
      <c r="L5488" s="19" t="s">
        <v>25</v>
      </c>
    </row>
    <row r="5489" spans="1:12" x14ac:dyDescent="0.25">
      <c r="A5489" s="19" t="s">
        <v>7614</v>
      </c>
      <c r="B5489" s="19" t="s">
        <v>7615</v>
      </c>
      <c r="C5489" s="19" t="s">
        <v>7740</v>
      </c>
      <c r="D5489" s="19" t="s">
        <v>7741</v>
      </c>
      <c r="E5489" s="20" t="s">
        <v>21</v>
      </c>
      <c r="F5489" s="19" t="s">
        <v>21</v>
      </c>
      <c r="G5489" s="180">
        <v>90944</v>
      </c>
      <c r="H5489" s="21" t="s">
        <v>21082</v>
      </c>
      <c r="I5489" s="19" t="s">
        <v>15719</v>
      </c>
      <c r="J5489" s="19" t="s">
        <v>9283</v>
      </c>
      <c r="K5489" s="20" t="s">
        <v>15209</v>
      </c>
      <c r="L5489" s="19" t="s">
        <v>25</v>
      </c>
    </row>
    <row r="5490" spans="1:12" x14ac:dyDescent="0.25">
      <c r="A5490" s="19" t="s">
        <v>7614</v>
      </c>
      <c r="B5490" s="19" t="s">
        <v>7615</v>
      </c>
      <c r="C5490" s="19" t="s">
        <v>7740</v>
      </c>
      <c r="D5490" s="19" t="s">
        <v>7741</v>
      </c>
      <c r="E5490" s="20" t="s">
        <v>21</v>
      </c>
      <c r="F5490" s="19" t="s">
        <v>21</v>
      </c>
      <c r="G5490" s="180">
        <v>90950</v>
      </c>
      <c r="H5490" s="21" t="s">
        <v>21083</v>
      </c>
      <c r="I5490" s="19" t="s">
        <v>15719</v>
      </c>
      <c r="J5490" s="19" t="s">
        <v>9283</v>
      </c>
      <c r="K5490" s="20" t="s">
        <v>11247</v>
      </c>
      <c r="L5490" s="19" t="s">
        <v>25</v>
      </c>
    </row>
    <row r="5491" spans="1:12" x14ac:dyDescent="0.25">
      <c r="A5491" s="19" t="s">
        <v>7614</v>
      </c>
      <c r="B5491" s="19" t="s">
        <v>7615</v>
      </c>
      <c r="C5491" s="19" t="s">
        <v>7740</v>
      </c>
      <c r="D5491" s="19" t="s">
        <v>7741</v>
      </c>
      <c r="E5491" s="20" t="s">
        <v>21</v>
      </c>
      <c r="F5491" s="19" t="s">
        <v>21</v>
      </c>
      <c r="G5491" s="180">
        <v>90952</v>
      </c>
      <c r="H5491" s="21" t="s">
        <v>21084</v>
      </c>
      <c r="I5491" s="19" t="s">
        <v>15719</v>
      </c>
      <c r="J5491" s="19" t="s">
        <v>9283</v>
      </c>
      <c r="K5491" s="20" t="s">
        <v>1628</v>
      </c>
      <c r="L5491" s="19" t="s">
        <v>25</v>
      </c>
    </row>
    <row r="5492" spans="1:12" x14ac:dyDescent="0.25">
      <c r="A5492" s="19" t="s">
        <v>7614</v>
      </c>
      <c r="B5492" s="19" t="s">
        <v>7615</v>
      </c>
      <c r="C5492" s="19" t="s">
        <v>7740</v>
      </c>
      <c r="D5492" s="19" t="s">
        <v>7741</v>
      </c>
      <c r="E5492" s="20" t="s">
        <v>21</v>
      </c>
      <c r="F5492" s="19" t="s">
        <v>21</v>
      </c>
      <c r="G5492" s="180">
        <v>90953</v>
      </c>
      <c r="H5492" s="21" t="s">
        <v>21085</v>
      </c>
      <c r="I5492" s="19" t="s">
        <v>15719</v>
      </c>
      <c r="J5492" s="19" t="s">
        <v>9283</v>
      </c>
      <c r="K5492" s="20" t="s">
        <v>14277</v>
      </c>
      <c r="L5492" s="19" t="s">
        <v>25</v>
      </c>
    </row>
    <row r="5493" spans="1:12" x14ac:dyDescent="0.25">
      <c r="A5493" s="19" t="s">
        <v>7614</v>
      </c>
      <c r="B5493" s="19" t="s">
        <v>7615</v>
      </c>
      <c r="C5493" s="19" t="s">
        <v>7740</v>
      </c>
      <c r="D5493" s="19" t="s">
        <v>7741</v>
      </c>
      <c r="E5493" s="20" t="s">
        <v>21</v>
      </c>
      <c r="F5493" s="19" t="s">
        <v>21</v>
      </c>
      <c r="G5493" s="180">
        <v>90954</v>
      </c>
      <c r="H5493" s="21" t="s">
        <v>21086</v>
      </c>
      <c r="I5493" s="19" t="s">
        <v>15719</v>
      </c>
      <c r="J5493" s="19" t="s">
        <v>9283</v>
      </c>
      <c r="K5493" s="20" t="s">
        <v>15210</v>
      </c>
      <c r="L5493" s="19" t="s">
        <v>25</v>
      </c>
    </row>
    <row r="5494" spans="1:12" ht="27" x14ac:dyDescent="0.25">
      <c r="A5494" s="19" t="s">
        <v>7614</v>
      </c>
      <c r="B5494" s="19" t="s">
        <v>7615</v>
      </c>
      <c r="C5494" s="19" t="s">
        <v>7740</v>
      </c>
      <c r="D5494" s="19" t="s">
        <v>7741</v>
      </c>
      <c r="E5494" s="20" t="s">
        <v>21</v>
      </c>
      <c r="F5494" s="19" t="s">
        <v>21</v>
      </c>
      <c r="G5494" s="180">
        <v>94438</v>
      </c>
      <c r="H5494" s="21" t="s">
        <v>7829</v>
      </c>
      <c r="I5494" s="19" t="s">
        <v>15719</v>
      </c>
      <c r="J5494" s="19" t="s">
        <v>23</v>
      </c>
      <c r="K5494" s="20" t="s">
        <v>9545</v>
      </c>
      <c r="L5494" s="19" t="s">
        <v>25</v>
      </c>
    </row>
    <row r="5495" spans="1:12" ht="27" x14ac:dyDescent="0.25">
      <c r="A5495" s="19" t="s">
        <v>7614</v>
      </c>
      <c r="B5495" s="19" t="s">
        <v>7615</v>
      </c>
      <c r="C5495" s="19" t="s">
        <v>7740</v>
      </c>
      <c r="D5495" s="19" t="s">
        <v>7741</v>
      </c>
      <c r="E5495" s="20" t="s">
        <v>21</v>
      </c>
      <c r="F5495" s="19" t="s">
        <v>21</v>
      </c>
      <c r="G5495" s="180">
        <v>94439</v>
      </c>
      <c r="H5495" s="21" t="s">
        <v>7831</v>
      </c>
      <c r="I5495" s="19" t="s">
        <v>15719</v>
      </c>
      <c r="J5495" s="19" t="s">
        <v>23</v>
      </c>
      <c r="K5495" s="20" t="s">
        <v>10099</v>
      </c>
      <c r="L5495" s="19" t="s">
        <v>25</v>
      </c>
    </row>
    <row r="5496" spans="1:12" ht="27" x14ac:dyDescent="0.25">
      <c r="A5496" s="19" t="s">
        <v>7614</v>
      </c>
      <c r="B5496" s="19" t="s">
        <v>7615</v>
      </c>
      <c r="C5496" s="19" t="s">
        <v>7740</v>
      </c>
      <c r="D5496" s="19" t="s">
        <v>7741</v>
      </c>
      <c r="E5496" s="20" t="s">
        <v>21</v>
      </c>
      <c r="F5496" s="19" t="s">
        <v>21</v>
      </c>
      <c r="G5496" s="180">
        <v>94779</v>
      </c>
      <c r="H5496" s="21" t="s">
        <v>7833</v>
      </c>
      <c r="I5496" s="19" t="s">
        <v>15719</v>
      </c>
      <c r="J5496" s="19" t="s">
        <v>23</v>
      </c>
      <c r="K5496" s="20" t="s">
        <v>15211</v>
      </c>
      <c r="L5496" s="19" t="s">
        <v>25</v>
      </c>
    </row>
    <row r="5497" spans="1:12" ht="27" x14ac:dyDescent="0.25">
      <c r="A5497" s="19" t="s">
        <v>7614</v>
      </c>
      <c r="B5497" s="19" t="s">
        <v>7615</v>
      </c>
      <c r="C5497" s="19" t="s">
        <v>7740</v>
      </c>
      <c r="D5497" s="19" t="s">
        <v>7741</v>
      </c>
      <c r="E5497" s="20" t="s">
        <v>21</v>
      </c>
      <c r="F5497" s="19" t="s">
        <v>21</v>
      </c>
      <c r="G5497" s="180">
        <v>94782</v>
      </c>
      <c r="H5497" s="21" t="s">
        <v>7835</v>
      </c>
      <c r="I5497" s="19" t="s">
        <v>15719</v>
      </c>
      <c r="J5497" s="19" t="s">
        <v>23</v>
      </c>
      <c r="K5497" s="20" t="s">
        <v>11523</v>
      </c>
      <c r="L5497" s="19" t="s">
        <v>25</v>
      </c>
    </row>
    <row r="5498" spans="1:12" x14ac:dyDescent="0.25">
      <c r="A5498" s="19" t="s">
        <v>7614</v>
      </c>
      <c r="B5498" s="19" t="s">
        <v>7615</v>
      </c>
      <c r="C5498" s="19" t="s">
        <v>7836</v>
      </c>
      <c r="D5498" s="19" t="s">
        <v>7837</v>
      </c>
      <c r="E5498" s="20" t="s">
        <v>21</v>
      </c>
      <c r="F5498" s="19" t="s">
        <v>21</v>
      </c>
      <c r="G5498" s="180">
        <v>101742</v>
      </c>
      <c r="H5498" s="21" t="s">
        <v>7838</v>
      </c>
      <c r="I5498" s="19" t="s">
        <v>15747</v>
      </c>
      <c r="J5498" s="19" t="s">
        <v>23</v>
      </c>
      <c r="K5498" s="20" t="s">
        <v>15212</v>
      </c>
      <c r="L5498" s="19" t="s">
        <v>25</v>
      </c>
    </row>
    <row r="5499" spans="1:12" x14ac:dyDescent="0.25">
      <c r="A5499" s="19" t="s">
        <v>7839</v>
      </c>
      <c r="B5499" s="19" t="s">
        <v>7840</v>
      </c>
      <c r="C5499" s="19" t="s">
        <v>7841</v>
      </c>
      <c r="D5499" s="19" t="s">
        <v>7842</v>
      </c>
      <c r="E5499" s="20" t="s">
        <v>21</v>
      </c>
      <c r="F5499" s="19" t="s">
        <v>21</v>
      </c>
      <c r="G5499" s="180">
        <v>87871</v>
      </c>
      <c r="H5499" s="21" t="s">
        <v>7843</v>
      </c>
      <c r="I5499" s="19" t="s">
        <v>15719</v>
      </c>
      <c r="J5499" s="19" t="s">
        <v>23</v>
      </c>
      <c r="K5499" s="20" t="s">
        <v>2054</v>
      </c>
      <c r="L5499" s="19" t="s">
        <v>25</v>
      </c>
    </row>
    <row r="5500" spans="1:12" x14ac:dyDescent="0.25">
      <c r="A5500" s="19" t="s">
        <v>7839</v>
      </c>
      <c r="B5500" s="19" t="s">
        <v>7840</v>
      </c>
      <c r="C5500" s="19" t="s">
        <v>7841</v>
      </c>
      <c r="D5500" s="19" t="s">
        <v>7842</v>
      </c>
      <c r="E5500" s="20" t="s">
        <v>21</v>
      </c>
      <c r="F5500" s="19" t="s">
        <v>21</v>
      </c>
      <c r="G5500" s="180">
        <v>87872</v>
      </c>
      <c r="H5500" s="21" t="s">
        <v>7844</v>
      </c>
      <c r="I5500" s="19" t="s">
        <v>15719</v>
      </c>
      <c r="J5500" s="19" t="s">
        <v>23</v>
      </c>
      <c r="K5500" s="20" t="s">
        <v>3696</v>
      </c>
      <c r="L5500" s="19" t="s">
        <v>25</v>
      </c>
    </row>
    <row r="5501" spans="1:12" x14ac:dyDescent="0.25">
      <c r="A5501" s="19" t="s">
        <v>7839</v>
      </c>
      <c r="B5501" s="19" t="s">
        <v>7840</v>
      </c>
      <c r="C5501" s="19" t="s">
        <v>7841</v>
      </c>
      <c r="D5501" s="19" t="s">
        <v>7842</v>
      </c>
      <c r="E5501" s="20" t="s">
        <v>21</v>
      </c>
      <c r="F5501" s="19" t="s">
        <v>21</v>
      </c>
      <c r="G5501" s="180">
        <v>87873</v>
      </c>
      <c r="H5501" s="21" t="s">
        <v>7846</v>
      </c>
      <c r="I5501" s="19" t="s">
        <v>15719</v>
      </c>
      <c r="J5501" s="19" t="s">
        <v>23</v>
      </c>
      <c r="K5501" s="20" t="s">
        <v>8498</v>
      </c>
      <c r="L5501" s="19" t="s">
        <v>25</v>
      </c>
    </row>
    <row r="5502" spans="1:12" ht="27" x14ac:dyDescent="0.25">
      <c r="A5502" s="19" t="s">
        <v>7839</v>
      </c>
      <c r="B5502" s="19" t="s">
        <v>7840</v>
      </c>
      <c r="C5502" s="19" t="s">
        <v>7841</v>
      </c>
      <c r="D5502" s="19" t="s">
        <v>7842</v>
      </c>
      <c r="E5502" s="20" t="s">
        <v>21</v>
      </c>
      <c r="F5502" s="19" t="s">
        <v>21</v>
      </c>
      <c r="G5502" s="180">
        <v>87874</v>
      </c>
      <c r="H5502" s="21" t="s">
        <v>7847</v>
      </c>
      <c r="I5502" s="19" t="s">
        <v>15719</v>
      </c>
      <c r="J5502" s="19" t="s">
        <v>23</v>
      </c>
      <c r="K5502" s="20" t="s">
        <v>12612</v>
      </c>
      <c r="L5502" s="19" t="s">
        <v>25</v>
      </c>
    </row>
    <row r="5503" spans="1:12" x14ac:dyDescent="0.25">
      <c r="A5503" s="19" t="s">
        <v>7839</v>
      </c>
      <c r="B5503" s="19" t="s">
        <v>7840</v>
      </c>
      <c r="C5503" s="19" t="s">
        <v>7841</v>
      </c>
      <c r="D5503" s="19" t="s">
        <v>7842</v>
      </c>
      <c r="E5503" s="20" t="s">
        <v>21</v>
      </c>
      <c r="F5503" s="19" t="s">
        <v>21</v>
      </c>
      <c r="G5503" s="180">
        <v>87876</v>
      </c>
      <c r="H5503" s="21" t="s">
        <v>7849</v>
      </c>
      <c r="I5503" s="19" t="s">
        <v>15719</v>
      </c>
      <c r="J5503" s="19" t="s">
        <v>23</v>
      </c>
      <c r="K5503" s="20" t="s">
        <v>2446</v>
      </c>
      <c r="L5503" s="19" t="s">
        <v>25</v>
      </c>
    </row>
    <row r="5504" spans="1:12" x14ac:dyDescent="0.25">
      <c r="A5504" s="19" t="s">
        <v>7839</v>
      </c>
      <c r="B5504" s="19" t="s">
        <v>7840</v>
      </c>
      <c r="C5504" s="19" t="s">
        <v>7841</v>
      </c>
      <c r="D5504" s="19" t="s">
        <v>7842</v>
      </c>
      <c r="E5504" s="20" t="s">
        <v>21</v>
      </c>
      <c r="F5504" s="19" t="s">
        <v>21</v>
      </c>
      <c r="G5504" s="180">
        <v>87877</v>
      </c>
      <c r="H5504" s="21" t="s">
        <v>7850</v>
      </c>
      <c r="I5504" s="19" t="s">
        <v>15719</v>
      </c>
      <c r="J5504" s="19" t="s">
        <v>23</v>
      </c>
      <c r="K5504" s="20" t="s">
        <v>389</v>
      </c>
      <c r="L5504" s="19" t="s">
        <v>25</v>
      </c>
    </row>
    <row r="5505" spans="1:12" x14ac:dyDescent="0.25">
      <c r="A5505" s="19" t="s">
        <v>7839</v>
      </c>
      <c r="B5505" s="19" t="s">
        <v>7840</v>
      </c>
      <c r="C5505" s="19" t="s">
        <v>7841</v>
      </c>
      <c r="D5505" s="19" t="s">
        <v>7842</v>
      </c>
      <c r="E5505" s="20" t="s">
        <v>21</v>
      </c>
      <c r="F5505" s="19" t="s">
        <v>21</v>
      </c>
      <c r="G5505" s="180">
        <v>87878</v>
      </c>
      <c r="H5505" s="21" t="s">
        <v>7851</v>
      </c>
      <c r="I5505" s="19" t="s">
        <v>15719</v>
      </c>
      <c r="J5505" s="19" t="s">
        <v>23</v>
      </c>
      <c r="K5505" s="20" t="s">
        <v>1103</v>
      </c>
      <c r="L5505" s="19" t="s">
        <v>25</v>
      </c>
    </row>
    <row r="5506" spans="1:12" x14ac:dyDescent="0.25">
      <c r="A5506" s="19" t="s">
        <v>7839</v>
      </c>
      <c r="B5506" s="19" t="s">
        <v>7840</v>
      </c>
      <c r="C5506" s="19" t="s">
        <v>7841</v>
      </c>
      <c r="D5506" s="19" t="s">
        <v>7842</v>
      </c>
      <c r="E5506" s="20" t="s">
        <v>21</v>
      </c>
      <c r="F5506" s="19" t="s">
        <v>21</v>
      </c>
      <c r="G5506" s="180">
        <v>87879</v>
      </c>
      <c r="H5506" s="21" t="s">
        <v>7852</v>
      </c>
      <c r="I5506" s="19" t="s">
        <v>15719</v>
      </c>
      <c r="J5506" s="19" t="s">
        <v>23</v>
      </c>
      <c r="K5506" s="20" t="s">
        <v>5408</v>
      </c>
      <c r="L5506" s="19" t="s">
        <v>25</v>
      </c>
    </row>
    <row r="5507" spans="1:12" x14ac:dyDescent="0.25">
      <c r="A5507" s="19" t="s">
        <v>7839</v>
      </c>
      <c r="B5507" s="19" t="s">
        <v>7840</v>
      </c>
      <c r="C5507" s="19" t="s">
        <v>7841</v>
      </c>
      <c r="D5507" s="19" t="s">
        <v>7842</v>
      </c>
      <c r="E5507" s="20" t="s">
        <v>21</v>
      </c>
      <c r="F5507" s="19" t="s">
        <v>21</v>
      </c>
      <c r="G5507" s="180">
        <v>87881</v>
      </c>
      <c r="H5507" s="21" t="s">
        <v>7854</v>
      </c>
      <c r="I5507" s="19" t="s">
        <v>15719</v>
      </c>
      <c r="J5507" s="19" t="s">
        <v>23</v>
      </c>
      <c r="K5507" s="20" t="s">
        <v>8584</v>
      </c>
      <c r="L5507" s="19" t="s">
        <v>25</v>
      </c>
    </row>
    <row r="5508" spans="1:12" x14ac:dyDescent="0.25">
      <c r="A5508" s="19" t="s">
        <v>7839</v>
      </c>
      <c r="B5508" s="19" t="s">
        <v>7840</v>
      </c>
      <c r="C5508" s="19" t="s">
        <v>7841</v>
      </c>
      <c r="D5508" s="19" t="s">
        <v>7842</v>
      </c>
      <c r="E5508" s="20" t="s">
        <v>21</v>
      </c>
      <c r="F5508" s="19" t="s">
        <v>21</v>
      </c>
      <c r="G5508" s="180">
        <v>87882</v>
      </c>
      <c r="H5508" s="21" t="s">
        <v>7855</v>
      </c>
      <c r="I5508" s="19" t="s">
        <v>15719</v>
      </c>
      <c r="J5508" s="19" t="s">
        <v>23</v>
      </c>
      <c r="K5508" s="20" t="s">
        <v>168</v>
      </c>
      <c r="L5508" s="19" t="s">
        <v>25</v>
      </c>
    </row>
    <row r="5509" spans="1:12" x14ac:dyDescent="0.25">
      <c r="A5509" s="19" t="s">
        <v>7839</v>
      </c>
      <c r="B5509" s="19" t="s">
        <v>7840</v>
      </c>
      <c r="C5509" s="19" t="s">
        <v>7841</v>
      </c>
      <c r="D5509" s="19" t="s">
        <v>7842</v>
      </c>
      <c r="E5509" s="20" t="s">
        <v>21</v>
      </c>
      <c r="F5509" s="19" t="s">
        <v>21</v>
      </c>
      <c r="G5509" s="180">
        <v>87884</v>
      </c>
      <c r="H5509" s="21" t="s">
        <v>7857</v>
      </c>
      <c r="I5509" s="19" t="s">
        <v>15719</v>
      </c>
      <c r="J5509" s="19" t="s">
        <v>23</v>
      </c>
      <c r="K5509" s="20" t="s">
        <v>6931</v>
      </c>
      <c r="L5509" s="19" t="s">
        <v>25</v>
      </c>
    </row>
    <row r="5510" spans="1:12" x14ac:dyDescent="0.25">
      <c r="A5510" s="19" t="s">
        <v>7839</v>
      </c>
      <c r="B5510" s="19" t="s">
        <v>7840</v>
      </c>
      <c r="C5510" s="19" t="s">
        <v>7841</v>
      </c>
      <c r="D5510" s="19" t="s">
        <v>7842</v>
      </c>
      <c r="E5510" s="20" t="s">
        <v>21</v>
      </c>
      <c r="F5510" s="19" t="s">
        <v>21</v>
      </c>
      <c r="G5510" s="180">
        <v>87885</v>
      </c>
      <c r="H5510" s="21" t="s">
        <v>7859</v>
      </c>
      <c r="I5510" s="19" t="s">
        <v>15719</v>
      </c>
      <c r="J5510" s="19" t="s">
        <v>23</v>
      </c>
      <c r="K5510" s="20" t="s">
        <v>3443</v>
      </c>
      <c r="L5510" s="19" t="s">
        <v>25</v>
      </c>
    </row>
    <row r="5511" spans="1:12" x14ac:dyDescent="0.25">
      <c r="A5511" s="19" t="s">
        <v>7839</v>
      </c>
      <c r="B5511" s="19" t="s">
        <v>7840</v>
      </c>
      <c r="C5511" s="19" t="s">
        <v>7841</v>
      </c>
      <c r="D5511" s="19" t="s">
        <v>7842</v>
      </c>
      <c r="E5511" s="20" t="s">
        <v>21</v>
      </c>
      <c r="F5511" s="19" t="s">
        <v>21</v>
      </c>
      <c r="G5511" s="180">
        <v>87886</v>
      </c>
      <c r="H5511" s="21" t="s">
        <v>7860</v>
      </c>
      <c r="I5511" s="19" t="s">
        <v>15719</v>
      </c>
      <c r="J5511" s="19" t="s">
        <v>23</v>
      </c>
      <c r="K5511" s="20" t="s">
        <v>8800</v>
      </c>
      <c r="L5511" s="19" t="s">
        <v>25</v>
      </c>
    </row>
    <row r="5512" spans="1:12" x14ac:dyDescent="0.25">
      <c r="A5512" s="19" t="s">
        <v>7839</v>
      </c>
      <c r="B5512" s="19" t="s">
        <v>7840</v>
      </c>
      <c r="C5512" s="19" t="s">
        <v>7841</v>
      </c>
      <c r="D5512" s="19" t="s">
        <v>7842</v>
      </c>
      <c r="E5512" s="20" t="s">
        <v>21</v>
      </c>
      <c r="F5512" s="19" t="s">
        <v>21</v>
      </c>
      <c r="G5512" s="180">
        <v>87887</v>
      </c>
      <c r="H5512" s="21" t="s">
        <v>7861</v>
      </c>
      <c r="I5512" s="19" t="s">
        <v>15719</v>
      </c>
      <c r="J5512" s="19" t="s">
        <v>23</v>
      </c>
      <c r="K5512" s="20" t="s">
        <v>12720</v>
      </c>
      <c r="L5512" s="19" t="s">
        <v>25</v>
      </c>
    </row>
    <row r="5513" spans="1:12" ht="27" x14ac:dyDescent="0.25">
      <c r="A5513" s="19" t="s">
        <v>7839</v>
      </c>
      <c r="B5513" s="19" t="s">
        <v>7840</v>
      </c>
      <c r="C5513" s="19" t="s">
        <v>7841</v>
      </c>
      <c r="D5513" s="19" t="s">
        <v>7842</v>
      </c>
      <c r="E5513" s="20" t="s">
        <v>21</v>
      </c>
      <c r="F5513" s="19" t="s">
        <v>21</v>
      </c>
      <c r="G5513" s="180">
        <v>87888</v>
      </c>
      <c r="H5513" s="21" t="s">
        <v>7862</v>
      </c>
      <c r="I5513" s="19" t="s">
        <v>15719</v>
      </c>
      <c r="J5513" s="19" t="s">
        <v>23</v>
      </c>
      <c r="K5513" s="20" t="s">
        <v>11879</v>
      </c>
      <c r="L5513" s="19" t="s">
        <v>25</v>
      </c>
    </row>
    <row r="5514" spans="1:12" ht="27" x14ac:dyDescent="0.25">
      <c r="A5514" s="19" t="s">
        <v>7839</v>
      </c>
      <c r="B5514" s="19" t="s">
        <v>7840</v>
      </c>
      <c r="C5514" s="19" t="s">
        <v>7841</v>
      </c>
      <c r="D5514" s="19" t="s">
        <v>7842</v>
      </c>
      <c r="E5514" s="20" t="s">
        <v>21</v>
      </c>
      <c r="F5514" s="19" t="s">
        <v>21</v>
      </c>
      <c r="G5514" s="180">
        <v>87889</v>
      </c>
      <c r="H5514" s="21" t="s">
        <v>7863</v>
      </c>
      <c r="I5514" s="19" t="s">
        <v>15719</v>
      </c>
      <c r="J5514" s="19" t="s">
        <v>23</v>
      </c>
      <c r="K5514" s="20" t="s">
        <v>176</v>
      </c>
      <c r="L5514" s="19" t="s">
        <v>25</v>
      </c>
    </row>
    <row r="5515" spans="1:12" x14ac:dyDescent="0.25">
      <c r="A5515" s="19" t="s">
        <v>7839</v>
      </c>
      <c r="B5515" s="19" t="s">
        <v>7840</v>
      </c>
      <c r="C5515" s="19" t="s">
        <v>7841</v>
      </c>
      <c r="D5515" s="19" t="s">
        <v>7842</v>
      </c>
      <c r="E5515" s="20" t="s">
        <v>21</v>
      </c>
      <c r="F5515" s="19" t="s">
        <v>21</v>
      </c>
      <c r="G5515" s="180">
        <v>87891</v>
      </c>
      <c r="H5515" s="21" t="s">
        <v>7865</v>
      </c>
      <c r="I5515" s="19" t="s">
        <v>15719</v>
      </c>
      <c r="J5515" s="19" t="s">
        <v>23</v>
      </c>
      <c r="K5515" s="20" t="s">
        <v>2188</v>
      </c>
      <c r="L5515" s="19" t="s">
        <v>25</v>
      </c>
    </row>
    <row r="5516" spans="1:12" ht="27" x14ac:dyDescent="0.25">
      <c r="A5516" s="19" t="s">
        <v>7839</v>
      </c>
      <c r="B5516" s="19" t="s">
        <v>7840</v>
      </c>
      <c r="C5516" s="19" t="s">
        <v>7841</v>
      </c>
      <c r="D5516" s="19" t="s">
        <v>7842</v>
      </c>
      <c r="E5516" s="20" t="s">
        <v>21</v>
      </c>
      <c r="F5516" s="19" t="s">
        <v>21</v>
      </c>
      <c r="G5516" s="180">
        <v>87892</v>
      </c>
      <c r="H5516" s="21" t="s">
        <v>7867</v>
      </c>
      <c r="I5516" s="19" t="s">
        <v>15719</v>
      </c>
      <c r="J5516" s="19" t="s">
        <v>23</v>
      </c>
      <c r="K5516" s="20" t="s">
        <v>4963</v>
      </c>
      <c r="L5516" s="19" t="s">
        <v>25</v>
      </c>
    </row>
    <row r="5517" spans="1:12" x14ac:dyDescent="0.25">
      <c r="A5517" s="19" t="s">
        <v>7839</v>
      </c>
      <c r="B5517" s="19" t="s">
        <v>7840</v>
      </c>
      <c r="C5517" s="19" t="s">
        <v>7841</v>
      </c>
      <c r="D5517" s="19" t="s">
        <v>7842</v>
      </c>
      <c r="E5517" s="20" t="s">
        <v>21</v>
      </c>
      <c r="F5517" s="19" t="s">
        <v>21</v>
      </c>
      <c r="G5517" s="180">
        <v>87893</v>
      </c>
      <c r="H5517" s="21" t="s">
        <v>7868</v>
      </c>
      <c r="I5517" s="19" t="s">
        <v>15719</v>
      </c>
      <c r="J5517" s="19" t="s">
        <v>23</v>
      </c>
      <c r="K5517" s="20" t="s">
        <v>7864</v>
      </c>
      <c r="L5517" s="19" t="s">
        <v>25</v>
      </c>
    </row>
    <row r="5518" spans="1:12" x14ac:dyDescent="0.25">
      <c r="A5518" s="19" t="s">
        <v>7839</v>
      </c>
      <c r="B5518" s="19" t="s">
        <v>7840</v>
      </c>
      <c r="C5518" s="19" t="s">
        <v>7841</v>
      </c>
      <c r="D5518" s="19" t="s">
        <v>7842</v>
      </c>
      <c r="E5518" s="20" t="s">
        <v>21</v>
      </c>
      <c r="F5518" s="19" t="s">
        <v>21</v>
      </c>
      <c r="G5518" s="180">
        <v>87894</v>
      </c>
      <c r="H5518" s="21" t="s">
        <v>7870</v>
      </c>
      <c r="I5518" s="19" t="s">
        <v>15719</v>
      </c>
      <c r="J5518" s="19" t="s">
        <v>23</v>
      </c>
      <c r="K5518" s="20" t="s">
        <v>1089</v>
      </c>
      <c r="L5518" s="19" t="s">
        <v>25</v>
      </c>
    </row>
    <row r="5519" spans="1:12" x14ac:dyDescent="0.25">
      <c r="A5519" s="19" t="s">
        <v>7839</v>
      </c>
      <c r="B5519" s="19" t="s">
        <v>7840</v>
      </c>
      <c r="C5519" s="19" t="s">
        <v>7841</v>
      </c>
      <c r="D5519" s="19" t="s">
        <v>7842</v>
      </c>
      <c r="E5519" s="20" t="s">
        <v>21</v>
      </c>
      <c r="F5519" s="19" t="s">
        <v>21</v>
      </c>
      <c r="G5519" s="180">
        <v>87896</v>
      </c>
      <c r="H5519" s="21" t="s">
        <v>7872</v>
      </c>
      <c r="I5519" s="19" t="s">
        <v>15719</v>
      </c>
      <c r="J5519" s="19" t="s">
        <v>9283</v>
      </c>
      <c r="K5519" s="20" t="s">
        <v>3367</v>
      </c>
      <c r="L5519" s="19" t="s">
        <v>25</v>
      </c>
    </row>
    <row r="5520" spans="1:12" x14ac:dyDescent="0.25">
      <c r="A5520" s="19" t="s">
        <v>7839</v>
      </c>
      <c r="B5520" s="19" t="s">
        <v>7840</v>
      </c>
      <c r="C5520" s="19" t="s">
        <v>7841</v>
      </c>
      <c r="D5520" s="19" t="s">
        <v>7842</v>
      </c>
      <c r="E5520" s="20" t="s">
        <v>21</v>
      </c>
      <c r="F5520" s="19" t="s">
        <v>21</v>
      </c>
      <c r="G5520" s="180">
        <v>87897</v>
      </c>
      <c r="H5520" s="21" t="s">
        <v>7873</v>
      </c>
      <c r="I5520" s="19" t="s">
        <v>15719</v>
      </c>
      <c r="J5520" s="19" t="s">
        <v>9283</v>
      </c>
      <c r="K5520" s="20" t="s">
        <v>11464</v>
      </c>
      <c r="L5520" s="19" t="s">
        <v>25</v>
      </c>
    </row>
    <row r="5521" spans="1:12" ht="27" x14ac:dyDescent="0.25">
      <c r="A5521" s="19" t="s">
        <v>7839</v>
      </c>
      <c r="B5521" s="19" t="s">
        <v>7840</v>
      </c>
      <c r="C5521" s="19" t="s">
        <v>7841</v>
      </c>
      <c r="D5521" s="19" t="s">
        <v>7842</v>
      </c>
      <c r="E5521" s="20" t="s">
        <v>21</v>
      </c>
      <c r="F5521" s="19" t="s">
        <v>21</v>
      </c>
      <c r="G5521" s="180">
        <v>87899</v>
      </c>
      <c r="H5521" s="21" t="s">
        <v>7874</v>
      </c>
      <c r="I5521" s="19" t="s">
        <v>15719</v>
      </c>
      <c r="J5521" s="19" t="s">
        <v>23</v>
      </c>
      <c r="K5521" s="20" t="s">
        <v>3499</v>
      </c>
      <c r="L5521" s="19" t="s">
        <v>25</v>
      </c>
    </row>
    <row r="5522" spans="1:12" ht="27" x14ac:dyDescent="0.25">
      <c r="A5522" s="19" t="s">
        <v>7839</v>
      </c>
      <c r="B5522" s="19" t="s">
        <v>7840</v>
      </c>
      <c r="C5522" s="19" t="s">
        <v>7841</v>
      </c>
      <c r="D5522" s="19" t="s">
        <v>7842</v>
      </c>
      <c r="E5522" s="20" t="s">
        <v>21</v>
      </c>
      <c r="F5522" s="19" t="s">
        <v>21</v>
      </c>
      <c r="G5522" s="180">
        <v>87900</v>
      </c>
      <c r="H5522" s="21" t="s">
        <v>7876</v>
      </c>
      <c r="I5522" s="19" t="s">
        <v>15719</v>
      </c>
      <c r="J5522" s="19" t="s">
        <v>23</v>
      </c>
      <c r="K5522" s="20" t="s">
        <v>7858</v>
      </c>
      <c r="L5522" s="19" t="s">
        <v>25</v>
      </c>
    </row>
    <row r="5523" spans="1:12" x14ac:dyDescent="0.25">
      <c r="A5523" s="19" t="s">
        <v>7839</v>
      </c>
      <c r="B5523" s="19" t="s">
        <v>7840</v>
      </c>
      <c r="C5523" s="19" t="s">
        <v>7841</v>
      </c>
      <c r="D5523" s="19" t="s">
        <v>7842</v>
      </c>
      <c r="E5523" s="20" t="s">
        <v>21</v>
      </c>
      <c r="F5523" s="19" t="s">
        <v>21</v>
      </c>
      <c r="G5523" s="180">
        <v>87902</v>
      </c>
      <c r="H5523" s="21" t="s">
        <v>7878</v>
      </c>
      <c r="I5523" s="19" t="s">
        <v>15719</v>
      </c>
      <c r="J5523" s="19" t="s">
        <v>23</v>
      </c>
      <c r="K5523" s="20" t="s">
        <v>5810</v>
      </c>
      <c r="L5523" s="19" t="s">
        <v>25</v>
      </c>
    </row>
    <row r="5524" spans="1:12" ht="27" x14ac:dyDescent="0.25">
      <c r="A5524" s="19" t="s">
        <v>7839</v>
      </c>
      <c r="B5524" s="19" t="s">
        <v>7840</v>
      </c>
      <c r="C5524" s="19" t="s">
        <v>7841</v>
      </c>
      <c r="D5524" s="19" t="s">
        <v>7842</v>
      </c>
      <c r="E5524" s="20" t="s">
        <v>21</v>
      </c>
      <c r="F5524" s="19" t="s">
        <v>21</v>
      </c>
      <c r="G5524" s="180">
        <v>87903</v>
      </c>
      <c r="H5524" s="21" t="s">
        <v>7879</v>
      </c>
      <c r="I5524" s="19" t="s">
        <v>15719</v>
      </c>
      <c r="J5524" s="19" t="s">
        <v>23</v>
      </c>
      <c r="K5524" s="20" t="s">
        <v>3505</v>
      </c>
      <c r="L5524" s="19" t="s">
        <v>25</v>
      </c>
    </row>
    <row r="5525" spans="1:12" x14ac:dyDescent="0.25">
      <c r="A5525" s="19" t="s">
        <v>7839</v>
      </c>
      <c r="B5525" s="19" t="s">
        <v>7840</v>
      </c>
      <c r="C5525" s="19" t="s">
        <v>7841</v>
      </c>
      <c r="D5525" s="19" t="s">
        <v>7842</v>
      </c>
      <c r="E5525" s="20" t="s">
        <v>21</v>
      </c>
      <c r="F5525" s="19" t="s">
        <v>21</v>
      </c>
      <c r="G5525" s="180">
        <v>87904</v>
      </c>
      <c r="H5525" s="21" t="s">
        <v>7880</v>
      </c>
      <c r="I5525" s="19" t="s">
        <v>15719</v>
      </c>
      <c r="J5525" s="19" t="s">
        <v>23</v>
      </c>
      <c r="K5525" s="20" t="s">
        <v>8715</v>
      </c>
      <c r="L5525" s="19" t="s">
        <v>25</v>
      </c>
    </row>
    <row r="5526" spans="1:12" x14ac:dyDescent="0.25">
      <c r="A5526" s="19" t="s">
        <v>7839</v>
      </c>
      <c r="B5526" s="19" t="s">
        <v>7840</v>
      </c>
      <c r="C5526" s="19" t="s">
        <v>7841</v>
      </c>
      <c r="D5526" s="19" t="s">
        <v>7842</v>
      </c>
      <c r="E5526" s="20" t="s">
        <v>21</v>
      </c>
      <c r="F5526" s="19" t="s">
        <v>21</v>
      </c>
      <c r="G5526" s="180">
        <v>87905</v>
      </c>
      <c r="H5526" s="21" t="s">
        <v>7881</v>
      </c>
      <c r="I5526" s="19" t="s">
        <v>15719</v>
      </c>
      <c r="J5526" s="19" t="s">
        <v>23</v>
      </c>
      <c r="K5526" s="20" t="s">
        <v>4914</v>
      </c>
      <c r="L5526" s="19" t="s">
        <v>25</v>
      </c>
    </row>
    <row r="5527" spans="1:12" x14ac:dyDescent="0.25">
      <c r="A5527" s="19" t="s">
        <v>7839</v>
      </c>
      <c r="B5527" s="19" t="s">
        <v>7840</v>
      </c>
      <c r="C5527" s="19" t="s">
        <v>7841</v>
      </c>
      <c r="D5527" s="19" t="s">
        <v>7842</v>
      </c>
      <c r="E5527" s="20" t="s">
        <v>21</v>
      </c>
      <c r="F5527" s="19" t="s">
        <v>21</v>
      </c>
      <c r="G5527" s="180">
        <v>87907</v>
      </c>
      <c r="H5527" s="21" t="s">
        <v>7882</v>
      </c>
      <c r="I5527" s="19" t="s">
        <v>15719</v>
      </c>
      <c r="J5527" s="19" t="s">
        <v>9283</v>
      </c>
      <c r="K5527" s="20" t="s">
        <v>11176</v>
      </c>
      <c r="L5527" s="19" t="s">
        <v>25</v>
      </c>
    </row>
    <row r="5528" spans="1:12" x14ac:dyDescent="0.25">
      <c r="A5528" s="19" t="s">
        <v>7839</v>
      </c>
      <c r="B5528" s="19" t="s">
        <v>7840</v>
      </c>
      <c r="C5528" s="19" t="s">
        <v>7841</v>
      </c>
      <c r="D5528" s="19" t="s">
        <v>7842</v>
      </c>
      <c r="E5528" s="20" t="s">
        <v>21</v>
      </c>
      <c r="F5528" s="19" t="s">
        <v>21</v>
      </c>
      <c r="G5528" s="180">
        <v>87908</v>
      </c>
      <c r="H5528" s="21" t="s">
        <v>7883</v>
      </c>
      <c r="I5528" s="19" t="s">
        <v>15719</v>
      </c>
      <c r="J5528" s="19" t="s">
        <v>9283</v>
      </c>
      <c r="K5528" s="20" t="s">
        <v>10436</v>
      </c>
      <c r="L5528" s="19" t="s">
        <v>25</v>
      </c>
    </row>
    <row r="5529" spans="1:12" x14ac:dyDescent="0.25">
      <c r="A5529" s="19" t="s">
        <v>7839</v>
      </c>
      <c r="B5529" s="19" t="s">
        <v>7840</v>
      </c>
      <c r="C5529" s="19" t="s">
        <v>7841</v>
      </c>
      <c r="D5529" s="19" t="s">
        <v>7842</v>
      </c>
      <c r="E5529" s="20" t="s">
        <v>21</v>
      </c>
      <c r="F5529" s="19" t="s">
        <v>21</v>
      </c>
      <c r="G5529" s="180">
        <v>87910</v>
      </c>
      <c r="H5529" s="21" t="s">
        <v>7884</v>
      </c>
      <c r="I5529" s="19" t="s">
        <v>15719</v>
      </c>
      <c r="J5529" s="19" t="s">
        <v>23</v>
      </c>
      <c r="K5529" s="20" t="s">
        <v>15213</v>
      </c>
      <c r="L5529" s="19" t="s">
        <v>25</v>
      </c>
    </row>
    <row r="5530" spans="1:12" x14ac:dyDescent="0.25">
      <c r="A5530" s="19" t="s">
        <v>7839</v>
      </c>
      <c r="B5530" s="19" t="s">
        <v>7840</v>
      </c>
      <c r="C5530" s="19" t="s">
        <v>7841</v>
      </c>
      <c r="D5530" s="19" t="s">
        <v>7842</v>
      </c>
      <c r="E5530" s="20" t="s">
        <v>21</v>
      </c>
      <c r="F5530" s="19" t="s">
        <v>21</v>
      </c>
      <c r="G5530" s="180">
        <v>87911</v>
      </c>
      <c r="H5530" s="21" t="s">
        <v>7886</v>
      </c>
      <c r="I5530" s="19" t="s">
        <v>15719</v>
      </c>
      <c r="J5530" s="19" t="s">
        <v>23</v>
      </c>
      <c r="K5530" s="20" t="s">
        <v>10094</v>
      </c>
      <c r="L5530" s="19" t="s">
        <v>25</v>
      </c>
    </row>
    <row r="5531" spans="1:12" x14ac:dyDescent="0.25">
      <c r="A5531" s="19" t="s">
        <v>7839</v>
      </c>
      <c r="B5531" s="19" t="s">
        <v>7840</v>
      </c>
      <c r="C5531" s="19" t="s">
        <v>7887</v>
      </c>
      <c r="D5531" s="19" t="s">
        <v>7888</v>
      </c>
      <c r="E5531" s="20" t="s">
        <v>21</v>
      </c>
      <c r="F5531" s="19" t="s">
        <v>21</v>
      </c>
      <c r="G5531" s="180">
        <v>87411</v>
      </c>
      <c r="H5531" s="21" t="s">
        <v>7889</v>
      </c>
      <c r="I5531" s="19" t="s">
        <v>15719</v>
      </c>
      <c r="J5531" s="19" t="s">
        <v>23</v>
      </c>
      <c r="K5531" s="20" t="s">
        <v>5326</v>
      </c>
      <c r="L5531" s="19" t="s">
        <v>25</v>
      </c>
    </row>
    <row r="5532" spans="1:12" x14ac:dyDescent="0.25">
      <c r="A5532" s="19" t="s">
        <v>7839</v>
      </c>
      <c r="B5532" s="19" t="s">
        <v>7840</v>
      </c>
      <c r="C5532" s="19" t="s">
        <v>7887</v>
      </c>
      <c r="D5532" s="19" t="s">
        <v>7888</v>
      </c>
      <c r="E5532" s="20" t="s">
        <v>21</v>
      </c>
      <c r="F5532" s="19" t="s">
        <v>21</v>
      </c>
      <c r="G5532" s="180">
        <v>87412</v>
      </c>
      <c r="H5532" s="21" t="s">
        <v>7891</v>
      </c>
      <c r="I5532" s="19" t="s">
        <v>15719</v>
      </c>
      <c r="J5532" s="19" t="s">
        <v>23</v>
      </c>
      <c r="K5532" s="20" t="s">
        <v>12308</v>
      </c>
      <c r="L5532" s="19" t="s">
        <v>25</v>
      </c>
    </row>
    <row r="5533" spans="1:12" x14ac:dyDescent="0.25">
      <c r="A5533" s="19" t="s">
        <v>7839</v>
      </c>
      <c r="B5533" s="19" t="s">
        <v>7840</v>
      </c>
      <c r="C5533" s="19" t="s">
        <v>7887</v>
      </c>
      <c r="D5533" s="19" t="s">
        <v>7888</v>
      </c>
      <c r="E5533" s="20" t="s">
        <v>21</v>
      </c>
      <c r="F5533" s="19" t="s">
        <v>21</v>
      </c>
      <c r="G5533" s="180">
        <v>87413</v>
      </c>
      <c r="H5533" s="21" t="s">
        <v>7892</v>
      </c>
      <c r="I5533" s="19" t="s">
        <v>15719</v>
      </c>
      <c r="J5533" s="19" t="s">
        <v>23</v>
      </c>
      <c r="K5533" s="20" t="s">
        <v>6681</v>
      </c>
      <c r="L5533" s="19" t="s">
        <v>25</v>
      </c>
    </row>
    <row r="5534" spans="1:12" x14ac:dyDescent="0.25">
      <c r="A5534" s="19" t="s">
        <v>7839</v>
      </c>
      <c r="B5534" s="19" t="s">
        <v>7840</v>
      </c>
      <c r="C5534" s="19" t="s">
        <v>7887</v>
      </c>
      <c r="D5534" s="19" t="s">
        <v>7888</v>
      </c>
      <c r="E5534" s="20" t="s">
        <v>21</v>
      </c>
      <c r="F5534" s="19" t="s">
        <v>21</v>
      </c>
      <c r="G5534" s="180">
        <v>87414</v>
      </c>
      <c r="H5534" s="21" t="s">
        <v>7893</v>
      </c>
      <c r="I5534" s="19" t="s">
        <v>15719</v>
      </c>
      <c r="J5534" s="19" t="s">
        <v>23</v>
      </c>
      <c r="K5534" s="20" t="s">
        <v>7458</v>
      </c>
      <c r="L5534" s="19" t="s">
        <v>25</v>
      </c>
    </row>
    <row r="5535" spans="1:12" x14ac:dyDescent="0.25">
      <c r="A5535" s="19" t="s">
        <v>7839</v>
      </c>
      <c r="B5535" s="19" t="s">
        <v>7840</v>
      </c>
      <c r="C5535" s="19" t="s">
        <v>7887</v>
      </c>
      <c r="D5535" s="19" t="s">
        <v>7888</v>
      </c>
      <c r="E5535" s="20" t="s">
        <v>21</v>
      </c>
      <c r="F5535" s="19" t="s">
        <v>21</v>
      </c>
      <c r="G5535" s="180">
        <v>87415</v>
      </c>
      <c r="H5535" s="21" t="s">
        <v>7894</v>
      </c>
      <c r="I5535" s="19" t="s">
        <v>15719</v>
      </c>
      <c r="J5535" s="19" t="s">
        <v>23</v>
      </c>
      <c r="K5535" s="20" t="s">
        <v>5361</v>
      </c>
      <c r="L5535" s="19" t="s">
        <v>25</v>
      </c>
    </row>
    <row r="5536" spans="1:12" x14ac:dyDescent="0.25">
      <c r="A5536" s="19" t="s">
        <v>7839</v>
      </c>
      <c r="B5536" s="19" t="s">
        <v>7840</v>
      </c>
      <c r="C5536" s="19" t="s">
        <v>7887</v>
      </c>
      <c r="D5536" s="19" t="s">
        <v>7888</v>
      </c>
      <c r="E5536" s="20" t="s">
        <v>21</v>
      </c>
      <c r="F5536" s="19" t="s">
        <v>21</v>
      </c>
      <c r="G5536" s="180">
        <v>87416</v>
      </c>
      <c r="H5536" s="21" t="s">
        <v>7895</v>
      </c>
      <c r="I5536" s="19" t="s">
        <v>15719</v>
      </c>
      <c r="J5536" s="19" t="s">
        <v>23</v>
      </c>
      <c r="K5536" s="20" t="s">
        <v>11424</v>
      </c>
      <c r="L5536" s="19" t="s">
        <v>25</v>
      </c>
    </row>
    <row r="5537" spans="1:12" x14ac:dyDescent="0.25">
      <c r="A5537" s="19" t="s">
        <v>7839</v>
      </c>
      <c r="B5537" s="19" t="s">
        <v>7840</v>
      </c>
      <c r="C5537" s="19" t="s">
        <v>7887</v>
      </c>
      <c r="D5537" s="19" t="s">
        <v>7888</v>
      </c>
      <c r="E5537" s="20" t="s">
        <v>21</v>
      </c>
      <c r="F5537" s="19" t="s">
        <v>21</v>
      </c>
      <c r="G5537" s="180">
        <v>87417</v>
      </c>
      <c r="H5537" s="21" t="s">
        <v>7896</v>
      </c>
      <c r="I5537" s="19" t="s">
        <v>15719</v>
      </c>
      <c r="J5537" s="19" t="s">
        <v>23</v>
      </c>
      <c r="K5537" s="20" t="s">
        <v>276</v>
      </c>
      <c r="L5537" s="19" t="s">
        <v>25</v>
      </c>
    </row>
    <row r="5538" spans="1:12" x14ac:dyDescent="0.25">
      <c r="A5538" s="19" t="s">
        <v>7839</v>
      </c>
      <c r="B5538" s="19" t="s">
        <v>7840</v>
      </c>
      <c r="C5538" s="19" t="s">
        <v>7887</v>
      </c>
      <c r="D5538" s="19" t="s">
        <v>7888</v>
      </c>
      <c r="E5538" s="20" t="s">
        <v>21</v>
      </c>
      <c r="F5538" s="19" t="s">
        <v>21</v>
      </c>
      <c r="G5538" s="180">
        <v>87418</v>
      </c>
      <c r="H5538" s="21" t="s">
        <v>7897</v>
      </c>
      <c r="I5538" s="19" t="s">
        <v>15719</v>
      </c>
      <c r="J5538" s="19" t="s">
        <v>23</v>
      </c>
      <c r="K5538" s="20" t="s">
        <v>14939</v>
      </c>
      <c r="L5538" s="19" t="s">
        <v>25</v>
      </c>
    </row>
    <row r="5539" spans="1:12" x14ac:dyDescent="0.25">
      <c r="A5539" s="19" t="s">
        <v>7839</v>
      </c>
      <c r="B5539" s="19" t="s">
        <v>7840</v>
      </c>
      <c r="C5539" s="19" t="s">
        <v>7887</v>
      </c>
      <c r="D5539" s="19" t="s">
        <v>7888</v>
      </c>
      <c r="E5539" s="20" t="s">
        <v>21</v>
      </c>
      <c r="F5539" s="19" t="s">
        <v>21</v>
      </c>
      <c r="G5539" s="180">
        <v>87419</v>
      </c>
      <c r="H5539" s="21" t="s">
        <v>7898</v>
      </c>
      <c r="I5539" s="19" t="s">
        <v>15719</v>
      </c>
      <c r="J5539" s="19" t="s">
        <v>23</v>
      </c>
      <c r="K5539" s="20" t="s">
        <v>578</v>
      </c>
      <c r="L5539" s="19" t="s">
        <v>25</v>
      </c>
    </row>
    <row r="5540" spans="1:12" x14ac:dyDescent="0.25">
      <c r="A5540" s="19" t="s">
        <v>7839</v>
      </c>
      <c r="B5540" s="19" t="s">
        <v>7840</v>
      </c>
      <c r="C5540" s="19" t="s">
        <v>7887</v>
      </c>
      <c r="D5540" s="19" t="s">
        <v>7888</v>
      </c>
      <c r="E5540" s="20" t="s">
        <v>21</v>
      </c>
      <c r="F5540" s="19" t="s">
        <v>21</v>
      </c>
      <c r="G5540" s="180">
        <v>87420</v>
      </c>
      <c r="H5540" s="21" t="s">
        <v>7899</v>
      </c>
      <c r="I5540" s="19" t="s">
        <v>15719</v>
      </c>
      <c r="J5540" s="19" t="s">
        <v>23</v>
      </c>
      <c r="K5540" s="20" t="s">
        <v>1238</v>
      </c>
      <c r="L5540" s="19" t="s">
        <v>25</v>
      </c>
    </row>
    <row r="5541" spans="1:12" x14ac:dyDescent="0.25">
      <c r="A5541" s="19" t="s">
        <v>7839</v>
      </c>
      <c r="B5541" s="19" t="s">
        <v>7840</v>
      </c>
      <c r="C5541" s="19" t="s">
        <v>7887</v>
      </c>
      <c r="D5541" s="19" t="s">
        <v>7888</v>
      </c>
      <c r="E5541" s="20" t="s">
        <v>21</v>
      </c>
      <c r="F5541" s="19" t="s">
        <v>21</v>
      </c>
      <c r="G5541" s="180">
        <v>87421</v>
      </c>
      <c r="H5541" s="21" t="s">
        <v>7900</v>
      </c>
      <c r="I5541" s="19" t="s">
        <v>15719</v>
      </c>
      <c r="J5541" s="19" t="s">
        <v>23</v>
      </c>
      <c r="K5541" s="20" t="s">
        <v>15214</v>
      </c>
      <c r="L5541" s="19" t="s">
        <v>25</v>
      </c>
    </row>
    <row r="5542" spans="1:12" x14ac:dyDescent="0.25">
      <c r="A5542" s="19" t="s">
        <v>7839</v>
      </c>
      <c r="B5542" s="19" t="s">
        <v>7840</v>
      </c>
      <c r="C5542" s="19" t="s">
        <v>7887</v>
      </c>
      <c r="D5542" s="19" t="s">
        <v>7888</v>
      </c>
      <c r="E5542" s="20" t="s">
        <v>21</v>
      </c>
      <c r="F5542" s="19" t="s">
        <v>21</v>
      </c>
      <c r="G5542" s="180">
        <v>87422</v>
      </c>
      <c r="H5542" s="21" t="s">
        <v>7901</v>
      </c>
      <c r="I5542" s="19" t="s">
        <v>15719</v>
      </c>
      <c r="J5542" s="19" t="s">
        <v>23</v>
      </c>
      <c r="K5542" s="20" t="s">
        <v>4547</v>
      </c>
      <c r="L5542" s="19" t="s">
        <v>25</v>
      </c>
    </row>
    <row r="5543" spans="1:12" x14ac:dyDescent="0.25">
      <c r="A5543" s="19" t="s">
        <v>7839</v>
      </c>
      <c r="B5543" s="19" t="s">
        <v>7840</v>
      </c>
      <c r="C5543" s="19" t="s">
        <v>7887</v>
      </c>
      <c r="D5543" s="19" t="s">
        <v>7888</v>
      </c>
      <c r="E5543" s="20" t="s">
        <v>21</v>
      </c>
      <c r="F5543" s="19" t="s">
        <v>21</v>
      </c>
      <c r="G5543" s="180">
        <v>87423</v>
      </c>
      <c r="H5543" s="21" t="s">
        <v>7902</v>
      </c>
      <c r="I5543" s="19" t="s">
        <v>15719</v>
      </c>
      <c r="J5543" s="19" t="s">
        <v>23</v>
      </c>
      <c r="K5543" s="20" t="s">
        <v>3784</v>
      </c>
      <c r="L5543" s="19" t="s">
        <v>25</v>
      </c>
    </row>
    <row r="5544" spans="1:12" x14ac:dyDescent="0.25">
      <c r="A5544" s="19" t="s">
        <v>7839</v>
      </c>
      <c r="B5544" s="19" t="s">
        <v>7840</v>
      </c>
      <c r="C5544" s="19" t="s">
        <v>7887</v>
      </c>
      <c r="D5544" s="19" t="s">
        <v>7888</v>
      </c>
      <c r="E5544" s="20" t="s">
        <v>21</v>
      </c>
      <c r="F5544" s="19" t="s">
        <v>21</v>
      </c>
      <c r="G5544" s="180">
        <v>87424</v>
      </c>
      <c r="H5544" s="21" t="s">
        <v>7903</v>
      </c>
      <c r="I5544" s="19" t="s">
        <v>15719</v>
      </c>
      <c r="J5544" s="19" t="s">
        <v>23</v>
      </c>
      <c r="K5544" s="20" t="s">
        <v>11424</v>
      </c>
      <c r="L5544" s="19" t="s">
        <v>25</v>
      </c>
    </row>
    <row r="5545" spans="1:12" x14ac:dyDescent="0.25">
      <c r="A5545" s="19" t="s">
        <v>7839</v>
      </c>
      <c r="B5545" s="19" t="s">
        <v>7840</v>
      </c>
      <c r="C5545" s="19" t="s">
        <v>7887</v>
      </c>
      <c r="D5545" s="19" t="s">
        <v>7888</v>
      </c>
      <c r="E5545" s="20" t="s">
        <v>21</v>
      </c>
      <c r="F5545" s="19" t="s">
        <v>21</v>
      </c>
      <c r="G5545" s="180">
        <v>87425</v>
      </c>
      <c r="H5545" s="21" t="s">
        <v>7904</v>
      </c>
      <c r="I5545" s="19" t="s">
        <v>15719</v>
      </c>
      <c r="J5545" s="19" t="s">
        <v>23</v>
      </c>
      <c r="K5545" s="20" t="s">
        <v>6496</v>
      </c>
      <c r="L5545" s="19" t="s">
        <v>25</v>
      </c>
    </row>
    <row r="5546" spans="1:12" x14ac:dyDescent="0.25">
      <c r="A5546" s="19" t="s">
        <v>7839</v>
      </c>
      <c r="B5546" s="19" t="s">
        <v>7840</v>
      </c>
      <c r="C5546" s="19" t="s">
        <v>7887</v>
      </c>
      <c r="D5546" s="19" t="s">
        <v>7888</v>
      </c>
      <c r="E5546" s="20" t="s">
        <v>21</v>
      </c>
      <c r="F5546" s="19" t="s">
        <v>21</v>
      </c>
      <c r="G5546" s="180">
        <v>87426</v>
      </c>
      <c r="H5546" s="21" t="s">
        <v>7906</v>
      </c>
      <c r="I5546" s="19" t="s">
        <v>15719</v>
      </c>
      <c r="J5546" s="19" t="s">
        <v>23</v>
      </c>
      <c r="K5546" s="20" t="s">
        <v>3993</v>
      </c>
      <c r="L5546" s="19" t="s">
        <v>25</v>
      </c>
    </row>
    <row r="5547" spans="1:12" x14ac:dyDescent="0.25">
      <c r="A5547" s="19" t="s">
        <v>7839</v>
      </c>
      <c r="B5547" s="19" t="s">
        <v>7840</v>
      </c>
      <c r="C5547" s="19" t="s">
        <v>7887</v>
      </c>
      <c r="D5547" s="19" t="s">
        <v>7888</v>
      </c>
      <c r="E5547" s="20" t="s">
        <v>21</v>
      </c>
      <c r="F5547" s="19" t="s">
        <v>21</v>
      </c>
      <c r="G5547" s="180">
        <v>87427</v>
      </c>
      <c r="H5547" s="21" t="s">
        <v>7908</v>
      </c>
      <c r="I5547" s="19" t="s">
        <v>15719</v>
      </c>
      <c r="J5547" s="19" t="s">
        <v>23</v>
      </c>
      <c r="K5547" s="20" t="s">
        <v>15215</v>
      </c>
      <c r="L5547" s="19" t="s">
        <v>25</v>
      </c>
    </row>
    <row r="5548" spans="1:12" x14ac:dyDescent="0.25">
      <c r="A5548" s="19" t="s">
        <v>7839</v>
      </c>
      <c r="B5548" s="19" t="s">
        <v>7840</v>
      </c>
      <c r="C5548" s="19" t="s">
        <v>7887</v>
      </c>
      <c r="D5548" s="19" t="s">
        <v>7888</v>
      </c>
      <c r="E5548" s="20" t="s">
        <v>21</v>
      </c>
      <c r="F5548" s="19" t="s">
        <v>21</v>
      </c>
      <c r="G5548" s="180">
        <v>87428</v>
      </c>
      <c r="H5548" s="21" t="s">
        <v>7909</v>
      </c>
      <c r="I5548" s="19" t="s">
        <v>15719</v>
      </c>
      <c r="J5548" s="19" t="s">
        <v>23</v>
      </c>
      <c r="K5548" s="20" t="s">
        <v>15216</v>
      </c>
      <c r="L5548" s="19" t="s">
        <v>25</v>
      </c>
    </row>
    <row r="5549" spans="1:12" x14ac:dyDescent="0.25">
      <c r="A5549" s="19" t="s">
        <v>7839</v>
      </c>
      <c r="B5549" s="19" t="s">
        <v>7840</v>
      </c>
      <c r="C5549" s="19" t="s">
        <v>7887</v>
      </c>
      <c r="D5549" s="19" t="s">
        <v>7888</v>
      </c>
      <c r="E5549" s="20" t="s">
        <v>21</v>
      </c>
      <c r="F5549" s="19" t="s">
        <v>21</v>
      </c>
      <c r="G5549" s="180">
        <v>87429</v>
      </c>
      <c r="H5549" s="21" t="s">
        <v>7910</v>
      </c>
      <c r="I5549" s="19" t="s">
        <v>15719</v>
      </c>
      <c r="J5549" s="19" t="s">
        <v>23</v>
      </c>
      <c r="K5549" s="20" t="s">
        <v>5682</v>
      </c>
      <c r="L5549" s="19" t="s">
        <v>25</v>
      </c>
    </row>
    <row r="5550" spans="1:12" x14ac:dyDescent="0.25">
      <c r="A5550" s="19" t="s">
        <v>7839</v>
      </c>
      <c r="B5550" s="19" t="s">
        <v>7840</v>
      </c>
      <c r="C5550" s="19" t="s">
        <v>7887</v>
      </c>
      <c r="D5550" s="19" t="s">
        <v>7888</v>
      </c>
      <c r="E5550" s="20" t="s">
        <v>21</v>
      </c>
      <c r="F5550" s="19" t="s">
        <v>21</v>
      </c>
      <c r="G5550" s="180">
        <v>87430</v>
      </c>
      <c r="H5550" s="21" t="s">
        <v>7911</v>
      </c>
      <c r="I5550" s="19" t="s">
        <v>15719</v>
      </c>
      <c r="J5550" s="19" t="s">
        <v>23</v>
      </c>
      <c r="K5550" s="20" t="s">
        <v>4173</v>
      </c>
      <c r="L5550" s="19" t="s">
        <v>25</v>
      </c>
    </row>
    <row r="5551" spans="1:12" x14ac:dyDescent="0.25">
      <c r="A5551" s="19" t="s">
        <v>7839</v>
      </c>
      <c r="B5551" s="19" t="s">
        <v>7840</v>
      </c>
      <c r="C5551" s="19" t="s">
        <v>7887</v>
      </c>
      <c r="D5551" s="19" t="s">
        <v>7888</v>
      </c>
      <c r="E5551" s="20" t="s">
        <v>21</v>
      </c>
      <c r="F5551" s="19" t="s">
        <v>21</v>
      </c>
      <c r="G5551" s="180">
        <v>87431</v>
      </c>
      <c r="H5551" s="21" t="s">
        <v>7912</v>
      </c>
      <c r="I5551" s="19" t="s">
        <v>15719</v>
      </c>
      <c r="J5551" s="19" t="s">
        <v>23</v>
      </c>
      <c r="K5551" s="20" t="s">
        <v>3429</v>
      </c>
      <c r="L5551" s="19" t="s">
        <v>25</v>
      </c>
    </row>
    <row r="5552" spans="1:12" x14ac:dyDescent="0.25">
      <c r="A5552" s="19" t="s">
        <v>7839</v>
      </c>
      <c r="B5552" s="19" t="s">
        <v>7840</v>
      </c>
      <c r="C5552" s="19" t="s">
        <v>7887</v>
      </c>
      <c r="D5552" s="19" t="s">
        <v>7888</v>
      </c>
      <c r="E5552" s="20" t="s">
        <v>21</v>
      </c>
      <c r="F5552" s="19" t="s">
        <v>21</v>
      </c>
      <c r="G5552" s="180">
        <v>87432</v>
      </c>
      <c r="H5552" s="21" t="s">
        <v>7914</v>
      </c>
      <c r="I5552" s="19" t="s">
        <v>15719</v>
      </c>
      <c r="J5552" s="19" t="s">
        <v>23</v>
      </c>
      <c r="K5552" s="20" t="s">
        <v>586</v>
      </c>
      <c r="L5552" s="19" t="s">
        <v>25</v>
      </c>
    </row>
    <row r="5553" spans="1:12" x14ac:dyDescent="0.25">
      <c r="A5553" s="19" t="s">
        <v>7839</v>
      </c>
      <c r="B5553" s="19" t="s">
        <v>7840</v>
      </c>
      <c r="C5553" s="19" t="s">
        <v>7887</v>
      </c>
      <c r="D5553" s="19" t="s">
        <v>7888</v>
      </c>
      <c r="E5553" s="20" t="s">
        <v>21</v>
      </c>
      <c r="F5553" s="19" t="s">
        <v>21</v>
      </c>
      <c r="G5553" s="180">
        <v>87433</v>
      </c>
      <c r="H5553" s="21" t="s">
        <v>7915</v>
      </c>
      <c r="I5553" s="19" t="s">
        <v>15719</v>
      </c>
      <c r="J5553" s="19" t="s">
        <v>23</v>
      </c>
      <c r="K5553" s="20" t="s">
        <v>1266</v>
      </c>
      <c r="L5553" s="19" t="s">
        <v>25</v>
      </c>
    </row>
    <row r="5554" spans="1:12" x14ac:dyDescent="0.25">
      <c r="A5554" s="19" t="s">
        <v>7839</v>
      </c>
      <c r="B5554" s="19" t="s">
        <v>7840</v>
      </c>
      <c r="C5554" s="19" t="s">
        <v>7887</v>
      </c>
      <c r="D5554" s="19" t="s">
        <v>7888</v>
      </c>
      <c r="E5554" s="20" t="s">
        <v>21</v>
      </c>
      <c r="F5554" s="19" t="s">
        <v>21</v>
      </c>
      <c r="G5554" s="180">
        <v>87434</v>
      </c>
      <c r="H5554" s="21" t="s">
        <v>7916</v>
      </c>
      <c r="I5554" s="19" t="s">
        <v>15719</v>
      </c>
      <c r="J5554" s="19" t="s">
        <v>23</v>
      </c>
      <c r="K5554" s="20" t="s">
        <v>15217</v>
      </c>
      <c r="L5554" s="19" t="s">
        <v>25</v>
      </c>
    </row>
    <row r="5555" spans="1:12" x14ac:dyDescent="0.25">
      <c r="A5555" s="19" t="s">
        <v>7839</v>
      </c>
      <c r="B5555" s="19" t="s">
        <v>7840</v>
      </c>
      <c r="C5555" s="19" t="s">
        <v>7887</v>
      </c>
      <c r="D5555" s="19" t="s">
        <v>7888</v>
      </c>
      <c r="E5555" s="20" t="s">
        <v>21</v>
      </c>
      <c r="F5555" s="19" t="s">
        <v>21</v>
      </c>
      <c r="G5555" s="180">
        <v>87435</v>
      </c>
      <c r="H5555" s="21" t="s">
        <v>7917</v>
      </c>
      <c r="I5555" s="19" t="s">
        <v>15719</v>
      </c>
      <c r="J5555" s="19" t="s">
        <v>23</v>
      </c>
      <c r="K5555" s="20" t="s">
        <v>15218</v>
      </c>
      <c r="L5555" s="19" t="s">
        <v>25</v>
      </c>
    </row>
    <row r="5556" spans="1:12" x14ac:dyDescent="0.25">
      <c r="A5556" s="19" t="s">
        <v>7839</v>
      </c>
      <c r="B5556" s="19" t="s">
        <v>7840</v>
      </c>
      <c r="C5556" s="19" t="s">
        <v>7887</v>
      </c>
      <c r="D5556" s="19" t="s">
        <v>7888</v>
      </c>
      <c r="E5556" s="20" t="s">
        <v>21</v>
      </c>
      <c r="F5556" s="19" t="s">
        <v>21</v>
      </c>
      <c r="G5556" s="180">
        <v>87436</v>
      </c>
      <c r="H5556" s="21" t="s">
        <v>7918</v>
      </c>
      <c r="I5556" s="19" t="s">
        <v>15719</v>
      </c>
      <c r="J5556" s="19" t="s">
        <v>23</v>
      </c>
      <c r="K5556" s="20" t="s">
        <v>11654</v>
      </c>
      <c r="L5556" s="19" t="s">
        <v>25</v>
      </c>
    </row>
    <row r="5557" spans="1:12" x14ac:dyDescent="0.25">
      <c r="A5557" s="19" t="s">
        <v>7839</v>
      </c>
      <c r="B5557" s="19" t="s">
        <v>7840</v>
      </c>
      <c r="C5557" s="19" t="s">
        <v>7887</v>
      </c>
      <c r="D5557" s="19" t="s">
        <v>7888</v>
      </c>
      <c r="E5557" s="20" t="s">
        <v>21</v>
      </c>
      <c r="F5557" s="19" t="s">
        <v>21</v>
      </c>
      <c r="G5557" s="180">
        <v>87437</v>
      </c>
      <c r="H5557" s="21" t="s">
        <v>7919</v>
      </c>
      <c r="I5557" s="19" t="s">
        <v>15719</v>
      </c>
      <c r="J5557" s="19" t="s">
        <v>23</v>
      </c>
      <c r="K5557" s="20" t="s">
        <v>11424</v>
      </c>
      <c r="L5557" s="19" t="s">
        <v>25</v>
      </c>
    </row>
    <row r="5558" spans="1:12" x14ac:dyDescent="0.25">
      <c r="A5558" s="19" t="s">
        <v>7839</v>
      </c>
      <c r="B5558" s="19" t="s">
        <v>7840</v>
      </c>
      <c r="C5558" s="19" t="s">
        <v>7887</v>
      </c>
      <c r="D5558" s="19" t="s">
        <v>7888</v>
      </c>
      <c r="E5558" s="20" t="s">
        <v>21</v>
      </c>
      <c r="F5558" s="19" t="s">
        <v>21</v>
      </c>
      <c r="G5558" s="180">
        <v>87438</v>
      </c>
      <c r="H5558" s="21" t="s">
        <v>7920</v>
      </c>
      <c r="I5558" s="19" t="s">
        <v>15719</v>
      </c>
      <c r="J5558" s="19" t="s">
        <v>23</v>
      </c>
      <c r="K5558" s="20" t="s">
        <v>4077</v>
      </c>
      <c r="L5558" s="19" t="s">
        <v>25</v>
      </c>
    </row>
    <row r="5559" spans="1:12" x14ac:dyDescent="0.25">
      <c r="A5559" s="19" t="s">
        <v>7839</v>
      </c>
      <c r="B5559" s="19" t="s">
        <v>7840</v>
      </c>
      <c r="C5559" s="19" t="s">
        <v>7887</v>
      </c>
      <c r="D5559" s="19" t="s">
        <v>7888</v>
      </c>
      <c r="E5559" s="20" t="s">
        <v>21</v>
      </c>
      <c r="F5559" s="19" t="s">
        <v>21</v>
      </c>
      <c r="G5559" s="180">
        <v>87439</v>
      </c>
      <c r="H5559" s="21" t="s">
        <v>7922</v>
      </c>
      <c r="I5559" s="19" t="s">
        <v>15719</v>
      </c>
      <c r="J5559" s="19" t="s">
        <v>23</v>
      </c>
      <c r="K5559" s="20" t="s">
        <v>8750</v>
      </c>
      <c r="L5559" s="19" t="s">
        <v>25</v>
      </c>
    </row>
    <row r="5560" spans="1:12" x14ac:dyDescent="0.25">
      <c r="A5560" s="19" t="s">
        <v>7839</v>
      </c>
      <c r="B5560" s="19" t="s">
        <v>7840</v>
      </c>
      <c r="C5560" s="19" t="s">
        <v>7887</v>
      </c>
      <c r="D5560" s="19" t="s">
        <v>7888</v>
      </c>
      <c r="E5560" s="20" t="s">
        <v>21</v>
      </c>
      <c r="F5560" s="19" t="s">
        <v>21</v>
      </c>
      <c r="G5560" s="180">
        <v>87440</v>
      </c>
      <c r="H5560" s="21" t="s">
        <v>7923</v>
      </c>
      <c r="I5560" s="19" t="s">
        <v>15719</v>
      </c>
      <c r="J5560" s="19" t="s">
        <v>23</v>
      </c>
      <c r="K5560" s="20" t="s">
        <v>15219</v>
      </c>
      <c r="L5560" s="19" t="s">
        <v>25</v>
      </c>
    </row>
    <row r="5561" spans="1:12" ht="27" x14ac:dyDescent="0.25">
      <c r="A5561" s="19" t="s">
        <v>7839</v>
      </c>
      <c r="B5561" s="19" t="s">
        <v>7840</v>
      </c>
      <c r="C5561" s="19" t="s">
        <v>7887</v>
      </c>
      <c r="D5561" s="19" t="s">
        <v>7888</v>
      </c>
      <c r="E5561" s="20" t="s">
        <v>21</v>
      </c>
      <c r="F5561" s="19" t="s">
        <v>21</v>
      </c>
      <c r="G5561" s="180">
        <v>87527</v>
      </c>
      <c r="H5561" s="21" t="s">
        <v>21087</v>
      </c>
      <c r="I5561" s="19" t="s">
        <v>15719</v>
      </c>
      <c r="J5561" s="19" t="s">
        <v>23</v>
      </c>
      <c r="K5561" s="20" t="s">
        <v>13436</v>
      </c>
      <c r="L5561" s="19" t="s">
        <v>25</v>
      </c>
    </row>
    <row r="5562" spans="1:12" ht="27" x14ac:dyDescent="0.25">
      <c r="A5562" s="19" t="s">
        <v>7839</v>
      </c>
      <c r="B5562" s="19" t="s">
        <v>7840</v>
      </c>
      <c r="C5562" s="19" t="s">
        <v>7887</v>
      </c>
      <c r="D5562" s="19" t="s">
        <v>7888</v>
      </c>
      <c r="E5562" s="20" t="s">
        <v>21</v>
      </c>
      <c r="F5562" s="19" t="s">
        <v>21</v>
      </c>
      <c r="G5562" s="180">
        <v>87528</v>
      </c>
      <c r="H5562" s="21" t="s">
        <v>21088</v>
      </c>
      <c r="I5562" s="19" t="s">
        <v>15719</v>
      </c>
      <c r="J5562" s="19" t="s">
        <v>23</v>
      </c>
      <c r="K5562" s="20" t="s">
        <v>15220</v>
      </c>
      <c r="L5562" s="19" t="s">
        <v>25</v>
      </c>
    </row>
    <row r="5563" spans="1:12" ht="27" x14ac:dyDescent="0.25">
      <c r="A5563" s="19" t="s">
        <v>7839</v>
      </c>
      <c r="B5563" s="19" t="s">
        <v>7840</v>
      </c>
      <c r="C5563" s="19" t="s">
        <v>7887</v>
      </c>
      <c r="D5563" s="19" t="s">
        <v>7888</v>
      </c>
      <c r="E5563" s="20" t="s">
        <v>21</v>
      </c>
      <c r="F5563" s="19" t="s">
        <v>21</v>
      </c>
      <c r="G5563" s="180">
        <v>87529</v>
      </c>
      <c r="H5563" s="21" t="s">
        <v>7926</v>
      </c>
      <c r="I5563" s="19" t="s">
        <v>15719</v>
      </c>
      <c r="J5563" s="19" t="s">
        <v>23</v>
      </c>
      <c r="K5563" s="20" t="s">
        <v>1863</v>
      </c>
      <c r="L5563" s="19" t="s">
        <v>25</v>
      </c>
    </row>
    <row r="5564" spans="1:12" ht="27" x14ac:dyDescent="0.25">
      <c r="A5564" s="19" t="s">
        <v>7839</v>
      </c>
      <c r="B5564" s="19" t="s">
        <v>7840</v>
      </c>
      <c r="C5564" s="19" t="s">
        <v>7887</v>
      </c>
      <c r="D5564" s="19" t="s">
        <v>7888</v>
      </c>
      <c r="E5564" s="20" t="s">
        <v>21</v>
      </c>
      <c r="F5564" s="19" t="s">
        <v>21</v>
      </c>
      <c r="G5564" s="180">
        <v>87530</v>
      </c>
      <c r="H5564" s="21" t="s">
        <v>7928</v>
      </c>
      <c r="I5564" s="19" t="s">
        <v>15719</v>
      </c>
      <c r="J5564" s="19" t="s">
        <v>23</v>
      </c>
      <c r="K5564" s="20" t="s">
        <v>15221</v>
      </c>
      <c r="L5564" s="19" t="s">
        <v>25</v>
      </c>
    </row>
    <row r="5565" spans="1:12" ht="27" x14ac:dyDescent="0.25">
      <c r="A5565" s="19" t="s">
        <v>7839</v>
      </c>
      <c r="B5565" s="19" t="s">
        <v>7840</v>
      </c>
      <c r="C5565" s="19" t="s">
        <v>7887</v>
      </c>
      <c r="D5565" s="19" t="s">
        <v>7888</v>
      </c>
      <c r="E5565" s="20" t="s">
        <v>21</v>
      </c>
      <c r="F5565" s="19" t="s">
        <v>21</v>
      </c>
      <c r="G5565" s="180">
        <v>87531</v>
      </c>
      <c r="H5565" s="21" t="s">
        <v>21089</v>
      </c>
      <c r="I5565" s="19" t="s">
        <v>15719</v>
      </c>
      <c r="J5565" s="19" t="s">
        <v>23</v>
      </c>
      <c r="K5565" s="20" t="s">
        <v>8871</v>
      </c>
      <c r="L5565" s="19" t="s">
        <v>25</v>
      </c>
    </row>
    <row r="5566" spans="1:12" ht="27" x14ac:dyDescent="0.25">
      <c r="A5566" s="19" t="s">
        <v>7839</v>
      </c>
      <c r="B5566" s="19" t="s">
        <v>7840</v>
      </c>
      <c r="C5566" s="19" t="s">
        <v>7887</v>
      </c>
      <c r="D5566" s="19" t="s">
        <v>7888</v>
      </c>
      <c r="E5566" s="20" t="s">
        <v>21</v>
      </c>
      <c r="F5566" s="19" t="s">
        <v>21</v>
      </c>
      <c r="G5566" s="180">
        <v>87532</v>
      </c>
      <c r="H5566" s="21" t="s">
        <v>21090</v>
      </c>
      <c r="I5566" s="19" t="s">
        <v>15719</v>
      </c>
      <c r="J5566" s="19" t="s">
        <v>23</v>
      </c>
      <c r="K5566" s="20" t="s">
        <v>15222</v>
      </c>
      <c r="L5566" s="19" t="s">
        <v>25</v>
      </c>
    </row>
    <row r="5567" spans="1:12" ht="27" x14ac:dyDescent="0.25">
      <c r="A5567" s="19" t="s">
        <v>7839</v>
      </c>
      <c r="B5567" s="19" t="s">
        <v>7840</v>
      </c>
      <c r="C5567" s="19" t="s">
        <v>7887</v>
      </c>
      <c r="D5567" s="19" t="s">
        <v>7888</v>
      </c>
      <c r="E5567" s="20" t="s">
        <v>21</v>
      </c>
      <c r="F5567" s="19" t="s">
        <v>21</v>
      </c>
      <c r="G5567" s="180">
        <v>87535</v>
      </c>
      <c r="H5567" s="21" t="s">
        <v>21091</v>
      </c>
      <c r="I5567" s="19" t="s">
        <v>15719</v>
      </c>
      <c r="J5567" s="19" t="s">
        <v>23</v>
      </c>
      <c r="K5567" s="20" t="s">
        <v>5442</v>
      </c>
      <c r="L5567" s="19" t="s">
        <v>25</v>
      </c>
    </row>
    <row r="5568" spans="1:12" ht="27" x14ac:dyDescent="0.25">
      <c r="A5568" s="19" t="s">
        <v>7839</v>
      </c>
      <c r="B5568" s="19" t="s">
        <v>7840</v>
      </c>
      <c r="C5568" s="19" t="s">
        <v>7887</v>
      </c>
      <c r="D5568" s="19" t="s">
        <v>7888</v>
      </c>
      <c r="E5568" s="20" t="s">
        <v>21</v>
      </c>
      <c r="F5568" s="19" t="s">
        <v>21</v>
      </c>
      <c r="G5568" s="180">
        <v>87536</v>
      </c>
      <c r="H5568" s="21" t="s">
        <v>21092</v>
      </c>
      <c r="I5568" s="19" t="s">
        <v>15719</v>
      </c>
      <c r="J5568" s="19" t="s">
        <v>23</v>
      </c>
      <c r="K5568" s="20" t="s">
        <v>606</v>
      </c>
      <c r="L5568" s="19" t="s">
        <v>25</v>
      </c>
    </row>
    <row r="5569" spans="1:12" ht="27" x14ac:dyDescent="0.25">
      <c r="A5569" s="19" t="s">
        <v>7839</v>
      </c>
      <c r="B5569" s="19" t="s">
        <v>7840</v>
      </c>
      <c r="C5569" s="19" t="s">
        <v>7887</v>
      </c>
      <c r="D5569" s="19" t="s">
        <v>7888</v>
      </c>
      <c r="E5569" s="20" t="s">
        <v>21</v>
      </c>
      <c r="F5569" s="19" t="s">
        <v>21</v>
      </c>
      <c r="G5569" s="180">
        <v>87537</v>
      </c>
      <c r="H5569" s="21" t="s">
        <v>21093</v>
      </c>
      <c r="I5569" s="19" t="s">
        <v>15719</v>
      </c>
      <c r="J5569" s="19" t="s">
        <v>23</v>
      </c>
      <c r="K5569" s="20" t="s">
        <v>14344</v>
      </c>
      <c r="L5569" s="19" t="s">
        <v>25</v>
      </c>
    </row>
    <row r="5570" spans="1:12" ht="27" x14ac:dyDescent="0.25">
      <c r="A5570" s="19" t="s">
        <v>7839</v>
      </c>
      <c r="B5570" s="19" t="s">
        <v>7840</v>
      </c>
      <c r="C5570" s="19" t="s">
        <v>7887</v>
      </c>
      <c r="D5570" s="19" t="s">
        <v>7888</v>
      </c>
      <c r="E5570" s="20" t="s">
        <v>21</v>
      </c>
      <c r="F5570" s="19" t="s">
        <v>21</v>
      </c>
      <c r="G5570" s="180">
        <v>87538</v>
      </c>
      <c r="H5570" s="21" t="s">
        <v>20956</v>
      </c>
      <c r="I5570" s="19" t="s">
        <v>15719</v>
      </c>
      <c r="J5570" s="19" t="s">
        <v>23</v>
      </c>
      <c r="K5570" s="20" t="s">
        <v>15223</v>
      </c>
      <c r="L5570" s="19" t="s">
        <v>25</v>
      </c>
    </row>
    <row r="5571" spans="1:12" ht="27" x14ac:dyDescent="0.25">
      <c r="A5571" s="19" t="s">
        <v>7839</v>
      </c>
      <c r="B5571" s="19" t="s">
        <v>7840</v>
      </c>
      <c r="C5571" s="19" t="s">
        <v>7887</v>
      </c>
      <c r="D5571" s="19" t="s">
        <v>7888</v>
      </c>
      <c r="E5571" s="20" t="s">
        <v>21</v>
      </c>
      <c r="F5571" s="19" t="s">
        <v>21</v>
      </c>
      <c r="G5571" s="180">
        <v>87539</v>
      </c>
      <c r="H5571" s="21" t="s">
        <v>21094</v>
      </c>
      <c r="I5571" s="19" t="s">
        <v>15719</v>
      </c>
      <c r="J5571" s="19" t="s">
        <v>23</v>
      </c>
      <c r="K5571" s="20" t="s">
        <v>15224</v>
      </c>
      <c r="L5571" s="19" t="s">
        <v>25</v>
      </c>
    </row>
    <row r="5572" spans="1:12" ht="27" x14ac:dyDescent="0.25">
      <c r="A5572" s="19" t="s">
        <v>7839</v>
      </c>
      <c r="B5572" s="19" t="s">
        <v>7840</v>
      </c>
      <c r="C5572" s="19" t="s">
        <v>7887</v>
      </c>
      <c r="D5572" s="19" t="s">
        <v>7888</v>
      </c>
      <c r="E5572" s="20" t="s">
        <v>21</v>
      </c>
      <c r="F5572" s="19" t="s">
        <v>21</v>
      </c>
      <c r="G5572" s="180">
        <v>87541</v>
      </c>
      <c r="H5572" s="21" t="s">
        <v>21095</v>
      </c>
      <c r="I5572" s="19" t="s">
        <v>15719</v>
      </c>
      <c r="J5572" s="19" t="s">
        <v>23</v>
      </c>
      <c r="K5572" s="20" t="s">
        <v>7377</v>
      </c>
      <c r="L5572" s="19" t="s">
        <v>25</v>
      </c>
    </row>
    <row r="5573" spans="1:12" ht="27" x14ac:dyDescent="0.25">
      <c r="A5573" s="19" t="s">
        <v>7839</v>
      </c>
      <c r="B5573" s="19" t="s">
        <v>7840</v>
      </c>
      <c r="C5573" s="19" t="s">
        <v>7887</v>
      </c>
      <c r="D5573" s="19" t="s">
        <v>7888</v>
      </c>
      <c r="E5573" s="20" t="s">
        <v>21</v>
      </c>
      <c r="F5573" s="19" t="s">
        <v>21</v>
      </c>
      <c r="G5573" s="180">
        <v>87543</v>
      </c>
      <c r="H5573" s="21" t="s">
        <v>20957</v>
      </c>
      <c r="I5573" s="19" t="s">
        <v>15719</v>
      </c>
      <c r="J5573" s="19" t="s">
        <v>23</v>
      </c>
      <c r="K5573" s="20" t="s">
        <v>11035</v>
      </c>
      <c r="L5573" s="19" t="s">
        <v>25</v>
      </c>
    </row>
    <row r="5574" spans="1:12" ht="27" x14ac:dyDescent="0.25">
      <c r="A5574" s="19" t="s">
        <v>7839</v>
      </c>
      <c r="B5574" s="19" t="s">
        <v>7840</v>
      </c>
      <c r="C5574" s="19" t="s">
        <v>7887</v>
      </c>
      <c r="D5574" s="19" t="s">
        <v>7888</v>
      </c>
      <c r="E5574" s="20" t="s">
        <v>21</v>
      </c>
      <c r="F5574" s="19" t="s">
        <v>21</v>
      </c>
      <c r="G5574" s="180">
        <v>87545</v>
      </c>
      <c r="H5574" s="21" t="s">
        <v>21096</v>
      </c>
      <c r="I5574" s="19" t="s">
        <v>15719</v>
      </c>
      <c r="J5574" s="19" t="s">
        <v>23</v>
      </c>
      <c r="K5574" s="20" t="s">
        <v>14389</v>
      </c>
      <c r="L5574" s="19" t="s">
        <v>25</v>
      </c>
    </row>
    <row r="5575" spans="1:12" ht="27" x14ac:dyDescent="0.25">
      <c r="A5575" s="19" t="s">
        <v>7839</v>
      </c>
      <c r="B5575" s="19" t="s">
        <v>7840</v>
      </c>
      <c r="C5575" s="19" t="s">
        <v>7887</v>
      </c>
      <c r="D5575" s="19" t="s">
        <v>7888</v>
      </c>
      <c r="E5575" s="20" t="s">
        <v>21</v>
      </c>
      <c r="F5575" s="19" t="s">
        <v>21</v>
      </c>
      <c r="G5575" s="180">
        <v>87546</v>
      </c>
      <c r="H5575" s="21" t="s">
        <v>21097</v>
      </c>
      <c r="I5575" s="19" t="s">
        <v>15719</v>
      </c>
      <c r="J5575" s="19" t="s">
        <v>23</v>
      </c>
      <c r="K5575" s="20" t="s">
        <v>12648</v>
      </c>
      <c r="L5575" s="19" t="s">
        <v>25</v>
      </c>
    </row>
    <row r="5576" spans="1:12" ht="27" x14ac:dyDescent="0.25">
      <c r="A5576" s="19" t="s">
        <v>7839</v>
      </c>
      <c r="B5576" s="19" t="s">
        <v>7840</v>
      </c>
      <c r="C5576" s="19" t="s">
        <v>7887</v>
      </c>
      <c r="D5576" s="19" t="s">
        <v>7888</v>
      </c>
      <c r="E5576" s="20" t="s">
        <v>21</v>
      </c>
      <c r="F5576" s="19" t="s">
        <v>21</v>
      </c>
      <c r="G5576" s="180">
        <v>87547</v>
      </c>
      <c r="H5576" s="21" t="s">
        <v>7945</v>
      </c>
      <c r="I5576" s="19" t="s">
        <v>15719</v>
      </c>
      <c r="J5576" s="19" t="s">
        <v>23</v>
      </c>
      <c r="K5576" s="20" t="s">
        <v>2851</v>
      </c>
      <c r="L5576" s="19" t="s">
        <v>25</v>
      </c>
    </row>
    <row r="5577" spans="1:12" ht="27" x14ac:dyDescent="0.25">
      <c r="A5577" s="19" t="s">
        <v>7839</v>
      </c>
      <c r="B5577" s="19" t="s">
        <v>7840</v>
      </c>
      <c r="C5577" s="19" t="s">
        <v>7887</v>
      </c>
      <c r="D5577" s="19" t="s">
        <v>7888</v>
      </c>
      <c r="E5577" s="20" t="s">
        <v>21</v>
      </c>
      <c r="F5577" s="19" t="s">
        <v>21</v>
      </c>
      <c r="G5577" s="180">
        <v>87548</v>
      </c>
      <c r="H5577" s="21" t="s">
        <v>7947</v>
      </c>
      <c r="I5577" s="19" t="s">
        <v>15719</v>
      </c>
      <c r="J5577" s="19" t="s">
        <v>23</v>
      </c>
      <c r="K5577" s="20" t="s">
        <v>15225</v>
      </c>
      <c r="L5577" s="19" t="s">
        <v>25</v>
      </c>
    </row>
    <row r="5578" spans="1:12" ht="27" x14ac:dyDescent="0.25">
      <c r="A5578" s="19" t="s">
        <v>7839</v>
      </c>
      <c r="B5578" s="19" t="s">
        <v>7840</v>
      </c>
      <c r="C5578" s="19" t="s">
        <v>7887</v>
      </c>
      <c r="D5578" s="19" t="s">
        <v>7888</v>
      </c>
      <c r="E5578" s="20" t="s">
        <v>21</v>
      </c>
      <c r="F5578" s="19" t="s">
        <v>21</v>
      </c>
      <c r="G5578" s="180">
        <v>87549</v>
      </c>
      <c r="H5578" s="21" t="s">
        <v>21098</v>
      </c>
      <c r="I5578" s="19" t="s">
        <v>15719</v>
      </c>
      <c r="J5578" s="19" t="s">
        <v>23</v>
      </c>
      <c r="K5578" s="20" t="s">
        <v>8800</v>
      </c>
      <c r="L5578" s="19" t="s">
        <v>25</v>
      </c>
    </row>
    <row r="5579" spans="1:12" ht="27" x14ac:dyDescent="0.25">
      <c r="A5579" s="19" t="s">
        <v>7839</v>
      </c>
      <c r="B5579" s="19" t="s">
        <v>7840</v>
      </c>
      <c r="C5579" s="19" t="s">
        <v>7887</v>
      </c>
      <c r="D5579" s="19" t="s">
        <v>7888</v>
      </c>
      <c r="E5579" s="20" t="s">
        <v>21</v>
      </c>
      <c r="F5579" s="19" t="s">
        <v>21</v>
      </c>
      <c r="G5579" s="180">
        <v>87550</v>
      </c>
      <c r="H5579" s="21" t="s">
        <v>21099</v>
      </c>
      <c r="I5579" s="19" t="s">
        <v>15719</v>
      </c>
      <c r="J5579" s="19" t="s">
        <v>23</v>
      </c>
      <c r="K5579" s="20" t="s">
        <v>1884</v>
      </c>
      <c r="L5579" s="19" t="s">
        <v>25</v>
      </c>
    </row>
    <row r="5580" spans="1:12" ht="27" x14ac:dyDescent="0.25">
      <c r="A5580" s="19" t="s">
        <v>7839</v>
      </c>
      <c r="B5580" s="19" t="s">
        <v>7840</v>
      </c>
      <c r="C5580" s="19" t="s">
        <v>7887</v>
      </c>
      <c r="D5580" s="19" t="s">
        <v>7888</v>
      </c>
      <c r="E5580" s="20" t="s">
        <v>21</v>
      </c>
      <c r="F5580" s="19" t="s">
        <v>21</v>
      </c>
      <c r="G5580" s="180">
        <v>87553</v>
      </c>
      <c r="H5580" s="21" t="s">
        <v>21100</v>
      </c>
      <c r="I5580" s="19" t="s">
        <v>15719</v>
      </c>
      <c r="J5580" s="19" t="s">
        <v>23</v>
      </c>
      <c r="K5580" s="20" t="s">
        <v>3440</v>
      </c>
      <c r="L5580" s="19" t="s">
        <v>25</v>
      </c>
    </row>
    <row r="5581" spans="1:12" ht="27" x14ac:dyDescent="0.25">
      <c r="A5581" s="19" t="s">
        <v>7839</v>
      </c>
      <c r="B5581" s="19" t="s">
        <v>7840</v>
      </c>
      <c r="C5581" s="19" t="s">
        <v>7887</v>
      </c>
      <c r="D5581" s="19" t="s">
        <v>7888</v>
      </c>
      <c r="E5581" s="20" t="s">
        <v>21</v>
      </c>
      <c r="F5581" s="19" t="s">
        <v>21</v>
      </c>
      <c r="G5581" s="180">
        <v>87554</v>
      </c>
      <c r="H5581" s="21" t="s">
        <v>21101</v>
      </c>
      <c r="I5581" s="19" t="s">
        <v>15719</v>
      </c>
      <c r="J5581" s="19" t="s">
        <v>23</v>
      </c>
      <c r="K5581" s="20" t="s">
        <v>3213</v>
      </c>
      <c r="L5581" s="19" t="s">
        <v>25</v>
      </c>
    </row>
    <row r="5582" spans="1:12" ht="27" x14ac:dyDescent="0.25">
      <c r="A5582" s="19" t="s">
        <v>7839</v>
      </c>
      <c r="B5582" s="19" t="s">
        <v>7840</v>
      </c>
      <c r="C5582" s="19" t="s">
        <v>7887</v>
      </c>
      <c r="D5582" s="19" t="s">
        <v>7888</v>
      </c>
      <c r="E5582" s="20" t="s">
        <v>21</v>
      </c>
      <c r="F5582" s="19" t="s">
        <v>21</v>
      </c>
      <c r="G5582" s="180">
        <v>87555</v>
      </c>
      <c r="H5582" s="21" t="s">
        <v>21102</v>
      </c>
      <c r="I5582" s="19" t="s">
        <v>15719</v>
      </c>
      <c r="J5582" s="19" t="s">
        <v>23</v>
      </c>
      <c r="K5582" s="20" t="s">
        <v>9554</v>
      </c>
      <c r="L5582" s="19" t="s">
        <v>25</v>
      </c>
    </row>
    <row r="5583" spans="1:12" ht="27" x14ac:dyDescent="0.25">
      <c r="A5583" s="19" t="s">
        <v>7839</v>
      </c>
      <c r="B5583" s="19" t="s">
        <v>7840</v>
      </c>
      <c r="C5583" s="19" t="s">
        <v>7887</v>
      </c>
      <c r="D5583" s="19" t="s">
        <v>7888</v>
      </c>
      <c r="E5583" s="20" t="s">
        <v>21</v>
      </c>
      <c r="F5583" s="19" t="s">
        <v>21</v>
      </c>
      <c r="G5583" s="180">
        <v>87556</v>
      </c>
      <c r="H5583" s="21" t="s">
        <v>20958</v>
      </c>
      <c r="I5583" s="19" t="s">
        <v>15719</v>
      </c>
      <c r="J5583" s="19" t="s">
        <v>23</v>
      </c>
      <c r="K5583" s="20" t="s">
        <v>6275</v>
      </c>
      <c r="L5583" s="19" t="s">
        <v>25</v>
      </c>
    </row>
    <row r="5584" spans="1:12" ht="27" x14ac:dyDescent="0.25">
      <c r="A5584" s="19" t="s">
        <v>7839</v>
      </c>
      <c r="B5584" s="19" t="s">
        <v>7840</v>
      </c>
      <c r="C5584" s="19" t="s">
        <v>7887</v>
      </c>
      <c r="D5584" s="19" t="s">
        <v>7888</v>
      </c>
      <c r="E5584" s="20" t="s">
        <v>21</v>
      </c>
      <c r="F5584" s="19" t="s">
        <v>21</v>
      </c>
      <c r="G5584" s="180">
        <v>87557</v>
      </c>
      <c r="H5584" s="21" t="s">
        <v>21103</v>
      </c>
      <c r="I5584" s="19" t="s">
        <v>15719</v>
      </c>
      <c r="J5584" s="19" t="s">
        <v>23</v>
      </c>
      <c r="K5584" s="20" t="s">
        <v>10536</v>
      </c>
      <c r="L5584" s="19" t="s">
        <v>25</v>
      </c>
    </row>
    <row r="5585" spans="1:12" ht="27" x14ac:dyDescent="0.25">
      <c r="A5585" s="19" t="s">
        <v>7839</v>
      </c>
      <c r="B5585" s="19" t="s">
        <v>7840</v>
      </c>
      <c r="C5585" s="19" t="s">
        <v>7887</v>
      </c>
      <c r="D5585" s="19" t="s">
        <v>7888</v>
      </c>
      <c r="E5585" s="20" t="s">
        <v>21</v>
      </c>
      <c r="F5585" s="19" t="s">
        <v>21</v>
      </c>
      <c r="G5585" s="180">
        <v>87559</v>
      </c>
      <c r="H5585" s="21" t="s">
        <v>21104</v>
      </c>
      <c r="I5585" s="19" t="s">
        <v>15719</v>
      </c>
      <c r="J5585" s="19" t="s">
        <v>23</v>
      </c>
      <c r="K5585" s="20" t="s">
        <v>15226</v>
      </c>
      <c r="L5585" s="19" t="s">
        <v>25</v>
      </c>
    </row>
    <row r="5586" spans="1:12" ht="27" x14ac:dyDescent="0.25">
      <c r="A5586" s="19" t="s">
        <v>7839</v>
      </c>
      <c r="B5586" s="19" t="s">
        <v>7840</v>
      </c>
      <c r="C5586" s="19" t="s">
        <v>7887</v>
      </c>
      <c r="D5586" s="19" t="s">
        <v>7888</v>
      </c>
      <c r="E5586" s="20" t="s">
        <v>21</v>
      </c>
      <c r="F5586" s="19" t="s">
        <v>21</v>
      </c>
      <c r="G5586" s="180">
        <v>87561</v>
      </c>
      <c r="H5586" s="21" t="s">
        <v>20959</v>
      </c>
      <c r="I5586" s="19" t="s">
        <v>15719</v>
      </c>
      <c r="J5586" s="19" t="s">
        <v>23</v>
      </c>
      <c r="K5586" s="20" t="s">
        <v>10543</v>
      </c>
      <c r="L5586" s="19" t="s">
        <v>25</v>
      </c>
    </row>
    <row r="5587" spans="1:12" x14ac:dyDescent="0.25">
      <c r="A5587" s="19" t="s">
        <v>7839</v>
      </c>
      <c r="B5587" s="19" t="s">
        <v>7840</v>
      </c>
      <c r="C5587" s="19" t="s">
        <v>7887</v>
      </c>
      <c r="D5587" s="19" t="s">
        <v>7888</v>
      </c>
      <c r="E5587" s="20" t="s">
        <v>21</v>
      </c>
      <c r="F5587" s="19" t="s">
        <v>21</v>
      </c>
      <c r="G5587" s="180">
        <v>87775</v>
      </c>
      <c r="H5587" s="21" t="s">
        <v>7962</v>
      </c>
      <c r="I5587" s="19" t="s">
        <v>15719</v>
      </c>
      <c r="J5587" s="19" t="s">
        <v>23</v>
      </c>
      <c r="K5587" s="20" t="s">
        <v>15227</v>
      </c>
      <c r="L5587" s="19" t="s">
        <v>25</v>
      </c>
    </row>
    <row r="5588" spans="1:12" x14ac:dyDescent="0.25">
      <c r="A5588" s="19" t="s">
        <v>7839</v>
      </c>
      <c r="B5588" s="19" t="s">
        <v>7840</v>
      </c>
      <c r="C5588" s="19" t="s">
        <v>7887</v>
      </c>
      <c r="D5588" s="19" t="s">
        <v>7888</v>
      </c>
      <c r="E5588" s="20" t="s">
        <v>21</v>
      </c>
      <c r="F5588" s="19" t="s">
        <v>21</v>
      </c>
      <c r="G5588" s="180">
        <v>87777</v>
      </c>
      <c r="H5588" s="21" t="s">
        <v>7963</v>
      </c>
      <c r="I5588" s="19" t="s">
        <v>15719</v>
      </c>
      <c r="J5588" s="19" t="s">
        <v>23</v>
      </c>
      <c r="K5588" s="20" t="s">
        <v>15228</v>
      </c>
      <c r="L5588" s="19" t="s">
        <v>25</v>
      </c>
    </row>
    <row r="5589" spans="1:12" ht="27" x14ac:dyDescent="0.25">
      <c r="A5589" s="19" t="s">
        <v>7839</v>
      </c>
      <c r="B5589" s="19" t="s">
        <v>7840</v>
      </c>
      <c r="C5589" s="19" t="s">
        <v>7887</v>
      </c>
      <c r="D5589" s="19" t="s">
        <v>7888</v>
      </c>
      <c r="E5589" s="20" t="s">
        <v>21</v>
      </c>
      <c r="F5589" s="19" t="s">
        <v>21</v>
      </c>
      <c r="G5589" s="180">
        <v>87778</v>
      </c>
      <c r="H5589" s="21" t="s">
        <v>20960</v>
      </c>
      <c r="I5589" s="19" t="s">
        <v>15719</v>
      </c>
      <c r="J5589" s="19" t="s">
        <v>23</v>
      </c>
      <c r="K5589" s="20" t="s">
        <v>6520</v>
      </c>
      <c r="L5589" s="19" t="s">
        <v>25</v>
      </c>
    </row>
    <row r="5590" spans="1:12" x14ac:dyDescent="0.25">
      <c r="A5590" s="19" t="s">
        <v>7839</v>
      </c>
      <c r="B5590" s="19" t="s">
        <v>7840</v>
      </c>
      <c r="C5590" s="19" t="s">
        <v>7887</v>
      </c>
      <c r="D5590" s="19" t="s">
        <v>7888</v>
      </c>
      <c r="E5590" s="20" t="s">
        <v>21</v>
      </c>
      <c r="F5590" s="19" t="s">
        <v>21</v>
      </c>
      <c r="G5590" s="180">
        <v>87779</v>
      </c>
      <c r="H5590" s="21" t="s">
        <v>7965</v>
      </c>
      <c r="I5590" s="19" t="s">
        <v>15719</v>
      </c>
      <c r="J5590" s="19" t="s">
        <v>23</v>
      </c>
      <c r="K5590" s="20" t="s">
        <v>15229</v>
      </c>
      <c r="L5590" s="19" t="s">
        <v>25</v>
      </c>
    </row>
    <row r="5591" spans="1:12" x14ac:dyDescent="0.25">
      <c r="A5591" s="19" t="s">
        <v>7839</v>
      </c>
      <c r="B5591" s="19" t="s">
        <v>7840</v>
      </c>
      <c r="C5591" s="19" t="s">
        <v>7887</v>
      </c>
      <c r="D5591" s="19" t="s">
        <v>7888</v>
      </c>
      <c r="E5591" s="20" t="s">
        <v>21</v>
      </c>
      <c r="F5591" s="19" t="s">
        <v>21</v>
      </c>
      <c r="G5591" s="180">
        <v>87781</v>
      </c>
      <c r="H5591" s="21" t="s">
        <v>7966</v>
      </c>
      <c r="I5591" s="19" t="s">
        <v>15719</v>
      </c>
      <c r="J5591" s="19" t="s">
        <v>23</v>
      </c>
      <c r="K5591" s="20" t="s">
        <v>11368</v>
      </c>
      <c r="L5591" s="19" t="s">
        <v>25</v>
      </c>
    </row>
    <row r="5592" spans="1:12" ht="27" x14ac:dyDescent="0.25">
      <c r="A5592" s="19" t="s">
        <v>7839</v>
      </c>
      <c r="B5592" s="19" t="s">
        <v>7840</v>
      </c>
      <c r="C5592" s="19" t="s">
        <v>7887</v>
      </c>
      <c r="D5592" s="19" t="s">
        <v>7888</v>
      </c>
      <c r="E5592" s="20" t="s">
        <v>21</v>
      </c>
      <c r="F5592" s="19" t="s">
        <v>21</v>
      </c>
      <c r="G5592" s="180">
        <v>87783</v>
      </c>
      <c r="H5592" s="21" t="s">
        <v>20961</v>
      </c>
      <c r="I5592" s="19" t="s">
        <v>15719</v>
      </c>
      <c r="J5592" s="19" t="s">
        <v>23</v>
      </c>
      <c r="K5592" s="20" t="s">
        <v>4232</v>
      </c>
      <c r="L5592" s="19" t="s">
        <v>25</v>
      </c>
    </row>
    <row r="5593" spans="1:12" x14ac:dyDescent="0.25">
      <c r="A5593" s="19" t="s">
        <v>7839</v>
      </c>
      <c r="B5593" s="19" t="s">
        <v>7840</v>
      </c>
      <c r="C5593" s="19" t="s">
        <v>7887</v>
      </c>
      <c r="D5593" s="19" t="s">
        <v>7888</v>
      </c>
      <c r="E5593" s="20" t="s">
        <v>21</v>
      </c>
      <c r="F5593" s="19" t="s">
        <v>21</v>
      </c>
      <c r="G5593" s="180">
        <v>87784</v>
      </c>
      <c r="H5593" s="21" t="s">
        <v>7968</v>
      </c>
      <c r="I5593" s="19" t="s">
        <v>15719</v>
      </c>
      <c r="J5593" s="19" t="s">
        <v>23</v>
      </c>
      <c r="K5593" s="20" t="s">
        <v>12145</v>
      </c>
      <c r="L5593" s="19" t="s">
        <v>25</v>
      </c>
    </row>
    <row r="5594" spans="1:12" x14ac:dyDescent="0.25">
      <c r="A5594" s="19" t="s">
        <v>7839</v>
      </c>
      <c r="B5594" s="19" t="s">
        <v>7840</v>
      </c>
      <c r="C5594" s="19" t="s">
        <v>7887</v>
      </c>
      <c r="D5594" s="19" t="s">
        <v>7888</v>
      </c>
      <c r="E5594" s="20" t="s">
        <v>21</v>
      </c>
      <c r="F5594" s="19" t="s">
        <v>21</v>
      </c>
      <c r="G5594" s="180">
        <v>87786</v>
      </c>
      <c r="H5594" s="21" t="s">
        <v>7970</v>
      </c>
      <c r="I5594" s="19" t="s">
        <v>15719</v>
      </c>
      <c r="J5594" s="19" t="s">
        <v>23</v>
      </c>
      <c r="K5594" s="20" t="s">
        <v>846</v>
      </c>
      <c r="L5594" s="19" t="s">
        <v>25</v>
      </c>
    </row>
    <row r="5595" spans="1:12" ht="27" x14ac:dyDescent="0.25">
      <c r="A5595" s="19" t="s">
        <v>7839</v>
      </c>
      <c r="B5595" s="19" t="s">
        <v>7840</v>
      </c>
      <c r="C5595" s="19" t="s">
        <v>7887</v>
      </c>
      <c r="D5595" s="19" t="s">
        <v>7888</v>
      </c>
      <c r="E5595" s="20" t="s">
        <v>21</v>
      </c>
      <c r="F5595" s="19" t="s">
        <v>21</v>
      </c>
      <c r="G5595" s="180">
        <v>87787</v>
      </c>
      <c r="H5595" s="21" t="s">
        <v>20962</v>
      </c>
      <c r="I5595" s="19" t="s">
        <v>15719</v>
      </c>
      <c r="J5595" s="19" t="s">
        <v>23</v>
      </c>
      <c r="K5595" s="20" t="s">
        <v>15230</v>
      </c>
      <c r="L5595" s="19" t="s">
        <v>25</v>
      </c>
    </row>
    <row r="5596" spans="1:12" ht="27" x14ac:dyDescent="0.25">
      <c r="A5596" s="19" t="s">
        <v>7839</v>
      </c>
      <c r="B5596" s="19" t="s">
        <v>7840</v>
      </c>
      <c r="C5596" s="19" t="s">
        <v>7887</v>
      </c>
      <c r="D5596" s="19" t="s">
        <v>7888</v>
      </c>
      <c r="E5596" s="20" t="s">
        <v>21</v>
      </c>
      <c r="F5596" s="19" t="s">
        <v>21</v>
      </c>
      <c r="G5596" s="180">
        <v>87788</v>
      </c>
      <c r="H5596" s="21" t="s">
        <v>7973</v>
      </c>
      <c r="I5596" s="19" t="s">
        <v>15719</v>
      </c>
      <c r="J5596" s="19" t="s">
        <v>23</v>
      </c>
      <c r="K5596" s="20" t="s">
        <v>14949</v>
      </c>
      <c r="L5596" s="19" t="s">
        <v>25</v>
      </c>
    </row>
    <row r="5597" spans="1:12" x14ac:dyDescent="0.25">
      <c r="A5597" s="19" t="s">
        <v>7839</v>
      </c>
      <c r="B5597" s="19" t="s">
        <v>7840</v>
      </c>
      <c r="C5597" s="19" t="s">
        <v>7887</v>
      </c>
      <c r="D5597" s="19" t="s">
        <v>7888</v>
      </c>
      <c r="E5597" s="20" t="s">
        <v>21</v>
      </c>
      <c r="F5597" s="19" t="s">
        <v>21</v>
      </c>
      <c r="G5597" s="180">
        <v>87790</v>
      </c>
      <c r="H5597" s="21" t="s">
        <v>7974</v>
      </c>
      <c r="I5597" s="19" t="s">
        <v>15719</v>
      </c>
      <c r="J5597" s="19" t="s">
        <v>23</v>
      </c>
      <c r="K5597" s="20" t="s">
        <v>11593</v>
      </c>
      <c r="L5597" s="19" t="s">
        <v>25</v>
      </c>
    </row>
    <row r="5598" spans="1:12" ht="27" x14ac:dyDescent="0.25">
      <c r="A5598" s="19" t="s">
        <v>7839</v>
      </c>
      <c r="B5598" s="19" t="s">
        <v>7840</v>
      </c>
      <c r="C5598" s="19" t="s">
        <v>7887</v>
      </c>
      <c r="D5598" s="19" t="s">
        <v>7888</v>
      </c>
      <c r="E5598" s="20" t="s">
        <v>21</v>
      </c>
      <c r="F5598" s="19" t="s">
        <v>21</v>
      </c>
      <c r="G5598" s="180">
        <v>87791</v>
      </c>
      <c r="H5598" s="21" t="s">
        <v>20963</v>
      </c>
      <c r="I5598" s="19" t="s">
        <v>15719</v>
      </c>
      <c r="J5598" s="19" t="s">
        <v>23</v>
      </c>
      <c r="K5598" s="20" t="s">
        <v>2444</v>
      </c>
      <c r="L5598" s="19" t="s">
        <v>25</v>
      </c>
    </row>
    <row r="5599" spans="1:12" x14ac:dyDescent="0.25">
      <c r="A5599" s="19" t="s">
        <v>7839</v>
      </c>
      <c r="B5599" s="19" t="s">
        <v>7840</v>
      </c>
      <c r="C5599" s="19" t="s">
        <v>7887</v>
      </c>
      <c r="D5599" s="19" t="s">
        <v>7888</v>
      </c>
      <c r="E5599" s="20" t="s">
        <v>21</v>
      </c>
      <c r="F5599" s="19" t="s">
        <v>21</v>
      </c>
      <c r="G5599" s="180">
        <v>87792</v>
      </c>
      <c r="H5599" s="21" t="s">
        <v>7976</v>
      </c>
      <c r="I5599" s="19" t="s">
        <v>15719</v>
      </c>
      <c r="J5599" s="19" t="s">
        <v>23</v>
      </c>
      <c r="K5599" s="20" t="s">
        <v>15231</v>
      </c>
      <c r="L5599" s="19" t="s">
        <v>25</v>
      </c>
    </row>
    <row r="5600" spans="1:12" x14ac:dyDescent="0.25">
      <c r="A5600" s="19" t="s">
        <v>7839</v>
      </c>
      <c r="B5600" s="19" t="s">
        <v>7840</v>
      </c>
      <c r="C5600" s="19" t="s">
        <v>7887</v>
      </c>
      <c r="D5600" s="19" t="s">
        <v>7888</v>
      </c>
      <c r="E5600" s="20" t="s">
        <v>21</v>
      </c>
      <c r="F5600" s="19" t="s">
        <v>21</v>
      </c>
      <c r="G5600" s="180">
        <v>87794</v>
      </c>
      <c r="H5600" s="21" t="s">
        <v>7977</v>
      </c>
      <c r="I5600" s="19" t="s">
        <v>15719</v>
      </c>
      <c r="J5600" s="19" t="s">
        <v>23</v>
      </c>
      <c r="K5600" s="20" t="s">
        <v>4413</v>
      </c>
      <c r="L5600" s="19" t="s">
        <v>25</v>
      </c>
    </row>
    <row r="5601" spans="1:12" ht="27" x14ac:dyDescent="0.25">
      <c r="A5601" s="19" t="s">
        <v>7839</v>
      </c>
      <c r="B5601" s="19" t="s">
        <v>7840</v>
      </c>
      <c r="C5601" s="19" t="s">
        <v>7887</v>
      </c>
      <c r="D5601" s="19" t="s">
        <v>7888</v>
      </c>
      <c r="E5601" s="20" t="s">
        <v>21</v>
      </c>
      <c r="F5601" s="19" t="s">
        <v>21</v>
      </c>
      <c r="G5601" s="180">
        <v>87795</v>
      </c>
      <c r="H5601" s="21" t="s">
        <v>20964</v>
      </c>
      <c r="I5601" s="19" t="s">
        <v>15719</v>
      </c>
      <c r="J5601" s="19" t="s">
        <v>23</v>
      </c>
      <c r="K5601" s="20" t="s">
        <v>2816</v>
      </c>
      <c r="L5601" s="19" t="s">
        <v>25</v>
      </c>
    </row>
    <row r="5602" spans="1:12" x14ac:dyDescent="0.25">
      <c r="A5602" s="19" t="s">
        <v>7839</v>
      </c>
      <c r="B5602" s="19" t="s">
        <v>7840</v>
      </c>
      <c r="C5602" s="19" t="s">
        <v>7887</v>
      </c>
      <c r="D5602" s="19" t="s">
        <v>7888</v>
      </c>
      <c r="E5602" s="20" t="s">
        <v>21</v>
      </c>
      <c r="F5602" s="19" t="s">
        <v>21</v>
      </c>
      <c r="G5602" s="180">
        <v>87797</v>
      </c>
      <c r="H5602" s="21" t="s">
        <v>7980</v>
      </c>
      <c r="I5602" s="19" t="s">
        <v>15719</v>
      </c>
      <c r="J5602" s="19" t="s">
        <v>23</v>
      </c>
      <c r="K5602" s="20" t="s">
        <v>15232</v>
      </c>
      <c r="L5602" s="19" t="s">
        <v>25</v>
      </c>
    </row>
    <row r="5603" spans="1:12" x14ac:dyDescent="0.25">
      <c r="A5603" s="19" t="s">
        <v>7839</v>
      </c>
      <c r="B5603" s="19" t="s">
        <v>7840</v>
      </c>
      <c r="C5603" s="19" t="s">
        <v>7887</v>
      </c>
      <c r="D5603" s="19" t="s">
        <v>7888</v>
      </c>
      <c r="E5603" s="20" t="s">
        <v>21</v>
      </c>
      <c r="F5603" s="19" t="s">
        <v>21</v>
      </c>
      <c r="G5603" s="180">
        <v>87799</v>
      </c>
      <c r="H5603" s="21" t="s">
        <v>7981</v>
      </c>
      <c r="I5603" s="19" t="s">
        <v>15719</v>
      </c>
      <c r="J5603" s="19" t="s">
        <v>23</v>
      </c>
      <c r="K5603" s="20" t="s">
        <v>15233</v>
      </c>
      <c r="L5603" s="19" t="s">
        <v>25</v>
      </c>
    </row>
    <row r="5604" spans="1:12" ht="27" x14ac:dyDescent="0.25">
      <c r="A5604" s="19" t="s">
        <v>7839</v>
      </c>
      <c r="B5604" s="19" t="s">
        <v>7840</v>
      </c>
      <c r="C5604" s="19" t="s">
        <v>7887</v>
      </c>
      <c r="D5604" s="19" t="s">
        <v>7888</v>
      </c>
      <c r="E5604" s="20" t="s">
        <v>21</v>
      </c>
      <c r="F5604" s="19" t="s">
        <v>21</v>
      </c>
      <c r="G5604" s="180">
        <v>87800</v>
      </c>
      <c r="H5604" s="21" t="s">
        <v>20965</v>
      </c>
      <c r="I5604" s="19" t="s">
        <v>15719</v>
      </c>
      <c r="J5604" s="19" t="s">
        <v>23</v>
      </c>
      <c r="K5604" s="20" t="s">
        <v>11272</v>
      </c>
      <c r="L5604" s="19" t="s">
        <v>25</v>
      </c>
    </row>
    <row r="5605" spans="1:12" x14ac:dyDescent="0.25">
      <c r="A5605" s="19" t="s">
        <v>7839</v>
      </c>
      <c r="B5605" s="19" t="s">
        <v>7840</v>
      </c>
      <c r="C5605" s="19" t="s">
        <v>7887</v>
      </c>
      <c r="D5605" s="19" t="s">
        <v>7888</v>
      </c>
      <c r="E5605" s="20" t="s">
        <v>21</v>
      </c>
      <c r="F5605" s="19" t="s">
        <v>21</v>
      </c>
      <c r="G5605" s="180">
        <v>87801</v>
      </c>
      <c r="H5605" s="21" t="s">
        <v>7984</v>
      </c>
      <c r="I5605" s="19" t="s">
        <v>15719</v>
      </c>
      <c r="J5605" s="19" t="s">
        <v>23</v>
      </c>
      <c r="K5605" s="20" t="s">
        <v>12141</v>
      </c>
      <c r="L5605" s="19" t="s">
        <v>25</v>
      </c>
    </row>
    <row r="5606" spans="1:12" x14ac:dyDescent="0.25">
      <c r="A5606" s="19" t="s">
        <v>7839</v>
      </c>
      <c r="B5606" s="19" t="s">
        <v>7840</v>
      </c>
      <c r="C5606" s="19" t="s">
        <v>7887</v>
      </c>
      <c r="D5606" s="19" t="s">
        <v>7888</v>
      </c>
      <c r="E5606" s="20" t="s">
        <v>21</v>
      </c>
      <c r="F5606" s="19" t="s">
        <v>21</v>
      </c>
      <c r="G5606" s="180">
        <v>87803</v>
      </c>
      <c r="H5606" s="21" t="s">
        <v>7986</v>
      </c>
      <c r="I5606" s="19" t="s">
        <v>15719</v>
      </c>
      <c r="J5606" s="19" t="s">
        <v>23</v>
      </c>
      <c r="K5606" s="20" t="s">
        <v>5904</v>
      </c>
      <c r="L5606" s="19" t="s">
        <v>25</v>
      </c>
    </row>
    <row r="5607" spans="1:12" ht="27" x14ac:dyDescent="0.25">
      <c r="A5607" s="19" t="s">
        <v>7839</v>
      </c>
      <c r="B5607" s="19" t="s">
        <v>7840</v>
      </c>
      <c r="C5607" s="19" t="s">
        <v>7887</v>
      </c>
      <c r="D5607" s="19" t="s">
        <v>7888</v>
      </c>
      <c r="E5607" s="20" t="s">
        <v>21</v>
      </c>
      <c r="F5607" s="19" t="s">
        <v>21</v>
      </c>
      <c r="G5607" s="180">
        <v>87804</v>
      </c>
      <c r="H5607" s="21" t="s">
        <v>20966</v>
      </c>
      <c r="I5607" s="19" t="s">
        <v>15719</v>
      </c>
      <c r="J5607" s="19" t="s">
        <v>23</v>
      </c>
      <c r="K5607" s="20" t="s">
        <v>15234</v>
      </c>
      <c r="L5607" s="19" t="s">
        <v>25</v>
      </c>
    </row>
    <row r="5608" spans="1:12" ht="27" x14ac:dyDescent="0.25">
      <c r="A5608" s="19" t="s">
        <v>7839</v>
      </c>
      <c r="B5608" s="19" t="s">
        <v>7840</v>
      </c>
      <c r="C5608" s="19" t="s">
        <v>7887</v>
      </c>
      <c r="D5608" s="19" t="s">
        <v>7888</v>
      </c>
      <c r="E5608" s="20" t="s">
        <v>21</v>
      </c>
      <c r="F5608" s="19" t="s">
        <v>21</v>
      </c>
      <c r="G5608" s="180">
        <v>87805</v>
      </c>
      <c r="H5608" s="21" t="s">
        <v>7989</v>
      </c>
      <c r="I5608" s="19" t="s">
        <v>15719</v>
      </c>
      <c r="J5608" s="19" t="s">
        <v>23</v>
      </c>
      <c r="K5608" s="20" t="s">
        <v>15235</v>
      </c>
      <c r="L5608" s="19" t="s">
        <v>25</v>
      </c>
    </row>
    <row r="5609" spans="1:12" x14ac:dyDescent="0.25">
      <c r="A5609" s="19" t="s">
        <v>7839</v>
      </c>
      <c r="B5609" s="19" t="s">
        <v>7840</v>
      </c>
      <c r="C5609" s="19" t="s">
        <v>7887</v>
      </c>
      <c r="D5609" s="19" t="s">
        <v>7888</v>
      </c>
      <c r="E5609" s="20" t="s">
        <v>21</v>
      </c>
      <c r="F5609" s="19" t="s">
        <v>21</v>
      </c>
      <c r="G5609" s="180">
        <v>87807</v>
      </c>
      <c r="H5609" s="21" t="s">
        <v>7991</v>
      </c>
      <c r="I5609" s="19" t="s">
        <v>15719</v>
      </c>
      <c r="J5609" s="19" t="s">
        <v>23</v>
      </c>
      <c r="K5609" s="20" t="s">
        <v>10602</v>
      </c>
      <c r="L5609" s="19" t="s">
        <v>25</v>
      </c>
    </row>
    <row r="5610" spans="1:12" ht="27" x14ac:dyDescent="0.25">
      <c r="A5610" s="19" t="s">
        <v>7839</v>
      </c>
      <c r="B5610" s="19" t="s">
        <v>7840</v>
      </c>
      <c r="C5610" s="19" t="s">
        <v>7887</v>
      </c>
      <c r="D5610" s="19" t="s">
        <v>7888</v>
      </c>
      <c r="E5610" s="20" t="s">
        <v>21</v>
      </c>
      <c r="F5610" s="19" t="s">
        <v>21</v>
      </c>
      <c r="G5610" s="180">
        <v>87808</v>
      </c>
      <c r="H5610" s="21" t="s">
        <v>20967</v>
      </c>
      <c r="I5610" s="19" t="s">
        <v>15719</v>
      </c>
      <c r="J5610" s="19" t="s">
        <v>23</v>
      </c>
      <c r="K5610" s="20" t="s">
        <v>15236</v>
      </c>
      <c r="L5610" s="19" t="s">
        <v>25</v>
      </c>
    </row>
    <row r="5611" spans="1:12" ht="27" x14ac:dyDescent="0.25">
      <c r="A5611" s="19" t="s">
        <v>7839</v>
      </c>
      <c r="B5611" s="19" t="s">
        <v>7840</v>
      </c>
      <c r="C5611" s="19" t="s">
        <v>7887</v>
      </c>
      <c r="D5611" s="19" t="s">
        <v>7888</v>
      </c>
      <c r="E5611" s="20" t="s">
        <v>21</v>
      </c>
      <c r="F5611" s="19" t="s">
        <v>21</v>
      </c>
      <c r="G5611" s="180">
        <v>87809</v>
      </c>
      <c r="H5611" s="21" t="s">
        <v>7994</v>
      </c>
      <c r="I5611" s="19" t="s">
        <v>15719</v>
      </c>
      <c r="J5611" s="19" t="s">
        <v>23</v>
      </c>
      <c r="K5611" s="20" t="s">
        <v>12266</v>
      </c>
      <c r="L5611" s="19" t="s">
        <v>25</v>
      </c>
    </row>
    <row r="5612" spans="1:12" ht="27" x14ac:dyDescent="0.25">
      <c r="A5612" s="19" t="s">
        <v>7839</v>
      </c>
      <c r="B5612" s="19" t="s">
        <v>7840</v>
      </c>
      <c r="C5612" s="19" t="s">
        <v>7887</v>
      </c>
      <c r="D5612" s="19" t="s">
        <v>7888</v>
      </c>
      <c r="E5612" s="20" t="s">
        <v>21</v>
      </c>
      <c r="F5612" s="19" t="s">
        <v>21</v>
      </c>
      <c r="G5612" s="180">
        <v>87811</v>
      </c>
      <c r="H5612" s="21" t="s">
        <v>7995</v>
      </c>
      <c r="I5612" s="19" t="s">
        <v>15719</v>
      </c>
      <c r="J5612" s="19" t="s">
        <v>23</v>
      </c>
      <c r="K5612" s="20" t="s">
        <v>15237</v>
      </c>
      <c r="L5612" s="19" t="s">
        <v>25</v>
      </c>
    </row>
    <row r="5613" spans="1:12" ht="27" x14ac:dyDescent="0.25">
      <c r="A5613" s="19" t="s">
        <v>7839</v>
      </c>
      <c r="B5613" s="19" t="s">
        <v>7840</v>
      </c>
      <c r="C5613" s="19" t="s">
        <v>7887</v>
      </c>
      <c r="D5613" s="19" t="s">
        <v>7888</v>
      </c>
      <c r="E5613" s="20" t="s">
        <v>21</v>
      </c>
      <c r="F5613" s="19" t="s">
        <v>21</v>
      </c>
      <c r="G5613" s="180">
        <v>87812</v>
      </c>
      <c r="H5613" s="21" t="s">
        <v>20968</v>
      </c>
      <c r="I5613" s="19" t="s">
        <v>15719</v>
      </c>
      <c r="J5613" s="19" t="s">
        <v>23</v>
      </c>
      <c r="K5613" s="20" t="s">
        <v>13728</v>
      </c>
      <c r="L5613" s="19" t="s">
        <v>25</v>
      </c>
    </row>
    <row r="5614" spans="1:12" ht="27" x14ac:dyDescent="0.25">
      <c r="A5614" s="19" t="s">
        <v>7839</v>
      </c>
      <c r="B5614" s="19" t="s">
        <v>7840</v>
      </c>
      <c r="C5614" s="19" t="s">
        <v>7887</v>
      </c>
      <c r="D5614" s="19" t="s">
        <v>7888</v>
      </c>
      <c r="E5614" s="20" t="s">
        <v>21</v>
      </c>
      <c r="F5614" s="19" t="s">
        <v>21</v>
      </c>
      <c r="G5614" s="180">
        <v>87813</v>
      </c>
      <c r="H5614" s="21" t="s">
        <v>7998</v>
      </c>
      <c r="I5614" s="19" t="s">
        <v>15719</v>
      </c>
      <c r="J5614" s="19" t="s">
        <v>23</v>
      </c>
      <c r="K5614" s="20" t="s">
        <v>7242</v>
      </c>
      <c r="L5614" s="19" t="s">
        <v>25</v>
      </c>
    </row>
    <row r="5615" spans="1:12" ht="27" x14ac:dyDescent="0.25">
      <c r="A5615" s="19" t="s">
        <v>7839</v>
      </c>
      <c r="B5615" s="19" t="s">
        <v>7840</v>
      </c>
      <c r="C5615" s="19" t="s">
        <v>7887</v>
      </c>
      <c r="D5615" s="19" t="s">
        <v>7888</v>
      </c>
      <c r="E5615" s="20" t="s">
        <v>21</v>
      </c>
      <c r="F5615" s="19" t="s">
        <v>21</v>
      </c>
      <c r="G5615" s="180">
        <v>87815</v>
      </c>
      <c r="H5615" s="21" t="s">
        <v>7999</v>
      </c>
      <c r="I5615" s="19" t="s">
        <v>15719</v>
      </c>
      <c r="J5615" s="19" t="s">
        <v>23</v>
      </c>
      <c r="K5615" s="20" t="s">
        <v>15238</v>
      </c>
      <c r="L5615" s="19" t="s">
        <v>25</v>
      </c>
    </row>
    <row r="5616" spans="1:12" ht="27" x14ac:dyDescent="0.25">
      <c r="A5616" s="19" t="s">
        <v>7839</v>
      </c>
      <c r="B5616" s="19" t="s">
        <v>7840</v>
      </c>
      <c r="C5616" s="19" t="s">
        <v>7887</v>
      </c>
      <c r="D5616" s="19" t="s">
        <v>7888</v>
      </c>
      <c r="E5616" s="20" t="s">
        <v>21</v>
      </c>
      <c r="F5616" s="19" t="s">
        <v>21</v>
      </c>
      <c r="G5616" s="180">
        <v>87816</v>
      </c>
      <c r="H5616" s="21" t="s">
        <v>20969</v>
      </c>
      <c r="I5616" s="19" t="s">
        <v>15719</v>
      </c>
      <c r="J5616" s="19" t="s">
        <v>23</v>
      </c>
      <c r="K5616" s="20" t="s">
        <v>14423</v>
      </c>
      <c r="L5616" s="19" t="s">
        <v>25</v>
      </c>
    </row>
    <row r="5617" spans="1:12" ht="27" x14ac:dyDescent="0.25">
      <c r="A5617" s="19" t="s">
        <v>7839</v>
      </c>
      <c r="B5617" s="19" t="s">
        <v>7840</v>
      </c>
      <c r="C5617" s="19" t="s">
        <v>7887</v>
      </c>
      <c r="D5617" s="19" t="s">
        <v>7888</v>
      </c>
      <c r="E5617" s="20" t="s">
        <v>21</v>
      </c>
      <c r="F5617" s="19" t="s">
        <v>21</v>
      </c>
      <c r="G5617" s="180">
        <v>87817</v>
      </c>
      <c r="H5617" s="21" t="s">
        <v>8001</v>
      </c>
      <c r="I5617" s="19" t="s">
        <v>15719</v>
      </c>
      <c r="J5617" s="19" t="s">
        <v>23</v>
      </c>
      <c r="K5617" s="20" t="s">
        <v>13007</v>
      </c>
      <c r="L5617" s="19" t="s">
        <v>25</v>
      </c>
    </row>
    <row r="5618" spans="1:12" ht="27" x14ac:dyDescent="0.25">
      <c r="A5618" s="19" t="s">
        <v>7839</v>
      </c>
      <c r="B5618" s="19" t="s">
        <v>7840</v>
      </c>
      <c r="C5618" s="19" t="s">
        <v>7887</v>
      </c>
      <c r="D5618" s="19" t="s">
        <v>7888</v>
      </c>
      <c r="E5618" s="20" t="s">
        <v>21</v>
      </c>
      <c r="F5618" s="19" t="s">
        <v>21</v>
      </c>
      <c r="G5618" s="180">
        <v>87819</v>
      </c>
      <c r="H5618" s="21" t="s">
        <v>8003</v>
      </c>
      <c r="I5618" s="19" t="s">
        <v>15719</v>
      </c>
      <c r="J5618" s="19" t="s">
        <v>23</v>
      </c>
      <c r="K5618" s="20" t="s">
        <v>15239</v>
      </c>
      <c r="L5618" s="19" t="s">
        <v>25</v>
      </c>
    </row>
    <row r="5619" spans="1:12" ht="27" x14ac:dyDescent="0.25">
      <c r="A5619" s="19" t="s">
        <v>7839</v>
      </c>
      <c r="B5619" s="19" t="s">
        <v>7840</v>
      </c>
      <c r="C5619" s="19" t="s">
        <v>7887</v>
      </c>
      <c r="D5619" s="19" t="s">
        <v>7888</v>
      </c>
      <c r="E5619" s="20" t="s">
        <v>21</v>
      </c>
      <c r="F5619" s="19" t="s">
        <v>21</v>
      </c>
      <c r="G5619" s="180">
        <v>87820</v>
      </c>
      <c r="H5619" s="21" t="s">
        <v>20970</v>
      </c>
      <c r="I5619" s="19" t="s">
        <v>15719</v>
      </c>
      <c r="J5619" s="19" t="s">
        <v>23</v>
      </c>
      <c r="K5619" s="20" t="s">
        <v>15240</v>
      </c>
      <c r="L5619" s="19" t="s">
        <v>25</v>
      </c>
    </row>
    <row r="5620" spans="1:12" ht="27" x14ac:dyDescent="0.25">
      <c r="A5620" s="19" t="s">
        <v>7839</v>
      </c>
      <c r="B5620" s="19" t="s">
        <v>7840</v>
      </c>
      <c r="C5620" s="19" t="s">
        <v>7887</v>
      </c>
      <c r="D5620" s="19" t="s">
        <v>7888</v>
      </c>
      <c r="E5620" s="20" t="s">
        <v>21</v>
      </c>
      <c r="F5620" s="19" t="s">
        <v>21</v>
      </c>
      <c r="G5620" s="180">
        <v>87821</v>
      </c>
      <c r="H5620" s="21" t="s">
        <v>8006</v>
      </c>
      <c r="I5620" s="19" t="s">
        <v>15719</v>
      </c>
      <c r="J5620" s="19" t="s">
        <v>23</v>
      </c>
      <c r="K5620" s="20" t="s">
        <v>15241</v>
      </c>
      <c r="L5620" s="19" t="s">
        <v>25</v>
      </c>
    </row>
    <row r="5621" spans="1:12" ht="27" x14ac:dyDescent="0.25">
      <c r="A5621" s="19" t="s">
        <v>7839</v>
      </c>
      <c r="B5621" s="19" t="s">
        <v>7840</v>
      </c>
      <c r="C5621" s="19" t="s">
        <v>7887</v>
      </c>
      <c r="D5621" s="19" t="s">
        <v>7888</v>
      </c>
      <c r="E5621" s="20" t="s">
        <v>21</v>
      </c>
      <c r="F5621" s="19" t="s">
        <v>21</v>
      </c>
      <c r="G5621" s="180">
        <v>87823</v>
      </c>
      <c r="H5621" s="21" t="s">
        <v>8007</v>
      </c>
      <c r="I5621" s="19" t="s">
        <v>15719</v>
      </c>
      <c r="J5621" s="19" t="s">
        <v>23</v>
      </c>
      <c r="K5621" s="20" t="s">
        <v>15242</v>
      </c>
      <c r="L5621" s="19" t="s">
        <v>25</v>
      </c>
    </row>
    <row r="5622" spans="1:12" ht="27" x14ac:dyDescent="0.25">
      <c r="A5622" s="19" t="s">
        <v>7839</v>
      </c>
      <c r="B5622" s="19" t="s">
        <v>7840</v>
      </c>
      <c r="C5622" s="19" t="s">
        <v>7887</v>
      </c>
      <c r="D5622" s="19" t="s">
        <v>7888</v>
      </c>
      <c r="E5622" s="20" t="s">
        <v>21</v>
      </c>
      <c r="F5622" s="19" t="s">
        <v>21</v>
      </c>
      <c r="G5622" s="180">
        <v>87824</v>
      </c>
      <c r="H5622" s="21" t="s">
        <v>20971</v>
      </c>
      <c r="I5622" s="19" t="s">
        <v>15719</v>
      </c>
      <c r="J5622" s="19" t="s">
        <v>23</v>
      </c>
      <c r="K5622" s="20" t="s">
        <v>15243</v>
      </c>
      <c r="L5622" s="19" t="s">
        <v>25</v>
      </c>
    </row>
    <row r="5623" spans="1:12" ht="27" x14ac:dyDescent="0.25">
      <c r="A5623" s="19" t="s">
        <v>7839</v>
      </c>
      <c r="B5623" s="19" t="s">
        <v>7840</v>
      </c>
      <c r="C5623" s="19" t="s">
        <v>7887</v>
      </c>
      <c r="D5623" s="19" t="s">
        <v>7888</v>
      </c>
      <c r="E5623" s="20" t="s">
        <v>21</v>
      </c>
      <c r="F5623" s="19" t="s">
        <v>21</v>
      </c>
      <c r="G5623" s="180">
        <v>87825</v>
      </c>
      <c r="H5623" s="21" t="s">
        <v>8009</v>
      </c>
      <c r="I5623" s="19" t="s">
        <v>15719</v>
      </c>
      <c r="J5623" s="19" t="s">
        <v>23</v>
      </c>
      <c r="K5623" s="20" t="s">
        <v>15018</v>
      </c>
      <c r="L5623" s="19" t="s">
        <v>25</v>
      </c>
    </row>
    <row r="5624" spans="1:12" ht="27" x14ac:dyDescent="0.25">
      <c r="A5624" s="19" t="s">
        <v>7839</v>
      </c>
      <c r="B5624" s="19" t="s">
        <v>7840</v>
      </c>
      <c r="C5624" s="19" t="s">
        <v>7887</v>
      </c>
      <c r="D5624" s="19" t="s">
        <v>7888</v>
      </c>
      <c r="E5624" s="20" t="s">
        <v>21</v>
      </c>
      <c r="F5624" s="19" t="s">
        <v>21</v>
      </c>
      <c r="G5624" s="180">
        <v>87827</v>
      </c>
      <c r="H5624" s="21" t="s">
        <v>8010</v>
      </c>
      <c r="I5624" s="19" t="s">
        <v>15719</v>
      </c>
      <c r="J5624" s="19" t="s">
        <v>23</v>
      </c>
      <c r="K5624" s="20" t="s">
        <v>7367</v>
      </c>
      <c r="L5624" s="19" t="s">
        <v>25</v>
      </c>
    </row>
    <row r="5625" spans="1:12" ht="27" x14ac:dyDescent="0.25">
      <c r="A5625" s="19" t="s">
        <v>7839</v>
      </c>
      <c r="B5625" s="19" t="s">
        <v>7840</v>
      </c>
      <c r="C5625" s="19" t="s">
        <v>7887</v>
      </c>
      <c r="D5625" s="19" t="s">
        <v>7888</v>
      </c>
      <c r="E5625" s="20" t="s">
        <v>21</v>
      </c>
      <c r="F5625" s="19" t="s">
        <v>21</v>
      </c>
      <c r="G5625" s="180">
        <v>87828</v>
      </c>
      <c r="H5625" s="21" t="s">
        <v>20972</v>
      </c>
      <c r="I5625" s="19" t="s">
        <v>15719</v>
      </c>
      <c r="J5625" s="19" t="s">
        <v>23</v>
      </c>
      <c r="K5625" s="20" t="s">
        <v>15244</v>
      </c>
      <c r="L5625" s="19" t="s">
        <v>25</v>
      </c>
    </row>
    <row r="5626" spans="1:12" ht="27" x14ac:dyDescent="0.25">
      <c r="A5626" s="19" t="s">
        <v>7839</v>
      </c>
      <c r="B5626" s="19" t="s">
        <v>7840</v>
      </c>
      <c r="C5626" s="19" t="s">
        <v>7887</v>
      </c>
      <c r="D5626" s="19" t="s">
        <v>7888</v>
      </c>
      <c r="E5626" s="20" t="s">
        <v>21</v>
      </c>
      <c r="F5626" s="19" t="s">
        <v>21</v>
      </c>
      <c r="G5626" s="180">
        <v>87829</v>
      </c>
      <c r="H5626" s="21" t="s">
        <v>8012</v>
      </c>
      <c r="I5626" s="19" t="s">
        <v>15719</v>
      </c>
      <c r="J5626" s="19" t="s">
        <v>23</v>
      </c>
      <c r="K5626" s="20" t="s">
        <v>7825</v>
      </c>
      <c r="L5626" s="19" t="s">
        <v>25</v>
      </c>
    </row>
    <row r="5627" spans="1:12" ht="27" x14ac:dyDescent="0.25">
      <c r="A5627" s="19" t="s">
        <v>7839</v>
      </c>
      <c r="B5627" s="19" t="s">
        <v>7840</v>
      </c>
      <c r="C5627" s="19" t="s">
        <v>7887</v>
      </c>
      <c r="D5627" s="19" t="s">
        <v>7888</v>
      </c>
      <c r="E5627" s="20" t="s">
        <v>21</v>
      </c>
      <c r="F5627" s="19" t="s">
        <v>21</v>
      </c>
      <c r="G5627" s="180">
        <v>87831</v>
      </c>
      <c r="H5627" s="21" t="s">
        <v>8013</v>
      </c>
      <c r="I5627" s="19" t="s">
        <v>15719</v>
      </c>
      <c r="J5627" s="19" t="s">
        <v>23</v>
      </c>
      <c r="K5627" s="20" t="s">
        <v>12031</v>
      </c>
      <c r="L5627" s="19" t="s">
        <v>25</v>
      </c>
    </row>
    <row r="5628" spans="1:12" ht="27" x14ac:dyDescent="0.25">
      <c r="A5628" s="19" t="s">
        <v>7839</v>
      </c>
      <c r="B5628" s="19" t="s">
        <v>7840</v>
      </c>
      <c r="C5628" s="19" t="s">
        <v>7887</v>
      </c>
      <c r="D5628" s="19" t="s">
        <v>7888</v>
      </c>
      <c r="E5628" s="20" t="s">
        <v>21</v>
      </c>
      <c r="F5628" s="19" t="s">
        <v>21</v>
      </c>
      <c r="G5628" s="180">
        <v>87832</v>
      </c>
      <c r="H5628" s="21" t="s">
        <v>20973</v>
      </c>
      <c r="I5628" s="19" t="s">
        <v>15719</v>
      </c>
      <c r="J5628" s="19" t="s">
        <v>23</v>
      </c>
      <c r="K5628" s="20" t="s">
        <v>15245</v>
      </c>
      <c r="L5628" s="19" t="s">
        <v>25</v>
      </c>
    </row>
    <row r="5629" spans="1:12" x14ac:dyDescent="0.25">
      <c r="A5629" s="19" t="s">
        <v>7839</v>
      </c>
      <c r="B5629" s="19" t="s">
        <v>7840</v>
      </c>
      <c r="C5629" s="19" t="s">
        <v>7887</v>
      </c>
      <c r="D5629" s="19" t="s">
        <v>7888</v>
      </c>
      <c r="E5629" s="20" t="s">
        <v>21</v>
      </c>
      <c r="F5629" s="19" t="s">
        <v>21</v>
      </c>
      <c r="G5629" s="180">
        <v>87834</v>
      </c>
      <c r="H5629" s="21" t="s">
        <v>8015</v>
      </c>
      <c r="I5629" s="19" t="s">
        <v>15719</v>
      </c>
      <c r="J5629" s="19" t="s">
        <v>23</v>
      </c>
      <c r="K5629" s="20" t="s">
        <v>2734</v>
      </c>
      <c r="L5629" s="19" t="s">
        <v>25</v>
      </c>
    </row>
    <row r="5630" spans="1:12" x14ac:dyDescent="0.25">
      <c r="A5630" s="19" t="s">
        <v>7839</v>
      </c>
      <c r="B5630" s="19" t="s">
        <v>7840</v>
      </c>
      <c r="C5630" s="19" t="s">
        <v>7887</v>
      </c>
      <c r="D5630" s="19" t="s">
        <v>7888</v>
      </c>
      <c r="E5630" s="20" t="s">
        <v>21</v>
      </c>
      <c r="F5630" s="19" t="s">
        <v>21</v>
      </c>
      <c r="G5630" s="180">
        <v>87835</v>
      </c>
      <c r="H5630" s="21" t="s">
        <v>8016</v>
      </c>
      <c r="I5630" s="19" t="s">
        <v>15719</v>
      </c>
      <c r="J5630" s="19" t="s">
        <v>23</v>
      </c>
      <c r="K5630" s="20" t="s">
        <v>5577</v>
      </c>
      <c r="L5630" s="19" t="s">
        <v>25</v>
      </c>
    </row>
    <row r="5631" spans="1:12" x14ac:dyDescent="0.25">
      <c r="A5631" s="19" t="s">
        <v>7839</v>
      </c>
      <c r="B5631" s="19" t="s">
        <v>7840</v>
      </c>
      <c r="C5631" s="19" t="s">
        <v>7887</v>
      </c>
      <c r="D5631" s="19" t="s">
        <v>7888</v>
      </c>
      <c r="E5631" s="20" t="s">
        <v>21</v>
      </c>
      <c r="F5631" s="19" t="s">
        <v>21</v>
      </c>
      <c r="G5631" s="180">
        <v>87836</v>
      </c>
      <c r="H5631" s="21" t="s">
        <v>8017</v>
      </c>
      <c r="I5631" s="19" t="s">
        <v>15719</v>
      </c>
      <c r="J5631" s="19" t="s">
        <v>23</v>
      </c>
      <c r="K5631" s="20" t="s">
        <v>15246</v>
      </c>
      <c r="L5631" s="19" t="s">
        <v>25</v>
      </c>
    </row>
    <row r="5632" spans="1:12" x14ac:dyDescent="0.25">
      <c r="A5632" s="19" t="s">
        <v>7839</v>
      </c>
      <c r="B5632" s="19" t="s">
        <v>7840</v>
      </c>
      <c r="C5632" s="19" t="s">
        <v>7887</v>
      </c>
      <c r="D5632" s="19" t="s">
        <v>7888</v>
      </c>
      <c r="E5632" s="20" t="s">
        <v>21</v>
      </c>
      <c r="F5632" s="19" t="s">
        <v>21</v>
      </c>
      <c r="G5632" s="180">
        <v>87837</v>
      </c>
      <c r="H5632" s="21" t="s">
        <v>8018</v>
      </c>
      <c r="I5632" s="19" t="s">
        <v>15719</v>
      </c>
      <c r="J5632" s="19" t="s">
        <v>23</v>
      </c>
      <c r="K5632" s="20" t="s">
        <v>10412</v>
      </c>
      <c r="L5632" s="19" t="s">
        <v>25</v>
      </c>
    </row>
    <row r="5633" spans="1:12" x14ac:dyDescent="0.25">
      <c r="A5633" s="19" t="s">
        <v>7839</v>
      </c>
      <c r="B5633" s="19" t="s">
        <v>7840</v>
      </c>
      <c r="C5633" s="19" t="s">
        <v>7887</v>
      </c>
      <c r="D5633" s="19" t="s">
        <v>7888</v>
      </c>
      <c r="E5633" s="20" t="s">
        <v>21</v>
      </c>
      <c r="F5633" s="19" t="s">
        <v>21</v>
      </c>
      <c r="G5633" s="180">
        <v>87838</v>
      </c>
      <c r="H5633" s="21" t="s">
        <v>8019</v>
      </c>
      <c r="I5633" s="19" t="s">
        <v>15719</v>
      </c>
      <c r="J5633" s="19" t="s">
        <v>23</v>
      </c>
      <c r="K5633" s="20" t="s">
        <v>15247</v>
      </c>
      <c r="L5633" s="19" t="s">
        <v>25</v>
      </c>
    </row>
    <row r="5634" spans="1:12" x14ac:dyDescent="0.25">
      <c r="A5634" s="19" t="s">
        <v>7839</v>
      </c>
      <c r="B5634" s="19" t="s">
        <v>7840</v>
      </c>
      <c r="C5634" s="19" t="s">
        <v>7887</v>
      </c>
      <c r="D5634" s="19" t="s">
        <v>7888</v>
      </c>
      <c r="E5634" s="20" t="s">
        <v>21</v>
      </c>
      <c r="F5634" s="19" t="s">
        <v>21</v>
      </c>
      <c r="G5634" s="180">
        <v>87839</v>
      </c>
      <c r="H5634" s="21" t="s">
        <v>8020</v>
      </c>
      <c r="I5634" s="19" t="s">
        <v>15719</v>
      </c>
      <c r="J5634" s="19" t="s">
        <v>23</v>
      </c>
      <c r="K5634" s="20" t="s">
        <v>15248</v>
      </c>
      <c r="L5634" s="19" t="s">
        <v>25</v>
      </c>
    </row>
    <row r="5635" spans="1:12" x14ac:dyDescent="0.25">
      <c r="A5635" s="19" t="s">
        <v>7839</v>
      </c>
      <c r="B5635" s="19" t="s">
        <v>7840</v>
      </c>
      <c r="C5635" s="19" t="s">
        <v>7887</v>
      </c>
      <c r="D5635" s="19" t="s">
        <v>7888</v>
      </c>
      <c r="E5635" s="20" t="s">
        <v>21</v>
      </c>
      <c r="F5635" s="19" t="s">
        <v>21</v>
      </c>
      <c r="G5635" s="180">
        <v>87840</v>
      </c>
      <c r="H5635" s="21" t="s">
        <v>8021</v>
      </c>
      <c r="I5635" s="19" t="s">
        <v>15719</v>
      </c>
      <c r="J5635" s="19" t="s">
        <v>23</v>
      </c>
      <c r="K5635" s="20" t="s">
        <v>15249</v>
      </c>
      <c r="L5635" s="19" t="s">
        <v>25</v>
      </c>
    </row>
    <row r="5636" spans="1:12" x14ac:dyDescent="0.25">
      <c r="A5636" s="19" t="s">
        <v>7839</v>
      </c>
      <c r="B5636" s="19" t="s">
        <v>7840</v>
      </c>
      <c r="C5636" s="19" t="s">
        <v>7887</v>
      </c>
      <c r="D5636" s="19" t="s">
        <v>7888</v>
      </c>
      <c r="E5636" s="20" t="s">
        <v>21</v>
      </c>
      <c r="F5636" s="19" t="s">
        <v>21</v>
      </c>
      <c r="G5636" s="180">
        <v>87841</v>
      </c>
      <c r="H5636" s="21" t="s">
        <v>8023</v>
      </c>
      <c r="I5636" s="19" t="s">
        <v>15719</v>
      </c>
      <c r="J5636" s="19" t="s">
        <v>23</v>
      </c>
      <c r="K5636" s="20" t="s">
        <v>15250</v>
      </c>
      <c r="L5636" s="19" t="s">
        <v>25</v>
      </c>
    </row>
    <row r="5637" spans="1:12" x14ac:dyDescent="0.25">
      <c r="A5637" s="19" t="s">
        <v>7839</v>
      </c>
      <c r="B5637" s="19" t="s">
        <v>7840</v>
      </c>
      <c r="C5637" s="19" t="s">
        <v>7887</v>
      </c>
      <c r="D5637" s="19" t="s">
        <v>7888</v>
      </c>
      <c r="E5637" s="20" t="s">
        <v>21</v>
      </c>
      <c r="F5637" s="19" t="s">
        <v>21</v>
      </c>
      <c r="G5637" s="180">
        <v>87842</v>
      </c>
      <c r="H5637" s="21" t="s">
        <v>8024</v>
      </c>
      <c r="I5637" s="19" t="s">
        <v>15719</v>
      </c>
      <c r="J5637" s="19" t="s">
        <v>23</v>
      </c>
      <c r="K5637" s="20" t="s">
        <v>15251</v>
      </c>
      <c r="L5637" s="19" t="s">
        <v>25</v>
      </c>
    </row>
    <row r="5638" spans="1:12" x14ac:dyDescent="0.25">
      <c r="A5638" s="19" t="s">
        <v>7839</v>
      </c>
      <c r="B5638" s="19" t="s">
        <v>7840</v>
      </c>
      <c r="C5638" s="19" t="s">
        <v>7887</v>
      </c>
      <c r="D5638" s="19" t="s">
        <v>7888</v>
      </c>
      <c r="E5638" s="20" t="s">
        <v>21</v>
      </c>
      <c r="F5638" s="19" t="s">
        <v>21</v>
      </c>
      <c r="G5638" s="180">
        <v>87843</v>
      </c>
      <c r="H5638" s="21" t="s">
        <v>8025</v>
      </c>
      <c r="I5638" s="19" t="s">
        <v>15719</v>
      </c>
      <c r="J5638" s="19" t="s">
        <v>23</v>
      </c>
      <c r="K5638" s="20" t="s">
        <v>15252</v>
      </c>
      <c r="L5638" s="19" t="s">
        <v>25</v>
      </c>
    </row>
    <row r="5639" spans="1:12" x14ac:dyDescent="0.25">
      <c r="A5639" s="19" t="s">
        <v>7839</v>
      </c>
      <c r="B5639" s="19" t="s">
        <v>7840</v>
      </c>
      <c r="C5639" s="19" t="s">
        <v>7887</v>
      </c>
      <c r="D5639" s="19" t="s">
        <v>7888</v>
      </c>
      <c r="E5639" s="20" t="s">
        <v>21</v>
      </c>
      <c r="F5639" s="19" t="s">
        <v>21</v>
      </c>
      <c r="G5639" s="180">
        <v>87844</v>
      </c>
      <c r="H5639" s="21" t="s">
        <v>8026</v>
      </c>
      <c r="I5639" s="19" t="s">
        <v>15719</v>
      </c>
      <c r="J5639" s="19" t="s">
        <v>23</v>
      </c>
      <c r="K5639" s="20" t="s">
        <v>15253</v>
      </c>
      <c r="L5639" s="19" t="s">
        <v>25</v>
      </c>
    </row>
    <row r="5640" spans="1:12" x14ac:dyDescent="0.25">
      <c r="A5640" s="19" t="s">
        <v>7839</v>
      </c>
      <c r="B5640" s="19" t="s">
        <v>7840</v>
      </c>
      <c r="C5640" s="19" t="s">
        <v>7887</v>
      </c>
      <c r="D5640" s="19" t="s">
        <v>7888</v>
      </c>
      <c r="E5640" s="20" t="s">
        <v>21</v>
      </c>
      <c r="F5640" s="19" t="s">
        <v>21</v>
      </c>
      <c r="G5640" s="180">
        <v>87845</v>
      </c>
      <c r="H5640" s="21" t="s">
        <v>8027</v>
      </c>
      <c r="I5640" s="19" t="s">
        <v>15719</v>
      </c>
      <c r="J5640" s="19" t="s">
        <v>23</v>
      </c>
      <c r="K5640" s="20" t="s">
        <v>11214</v>
      </c>
      <c r="L5640" s="19" t="s">
        <v>25</v>
      </c>
    </row>
    <row r="5641" spans="1:12" x14ac:dyDescent="0.25">
      <c r="A5641" s="19" t="s">
        <v>7839</v>
      </c>
      <c r="B5641" s="19" t="s">
        <v>7840</v>
      </c>
      <c r="C5641" s="19" t="s">
        <v>7887</v>
      </c>
      <c r="D5641" s="19" t="s">
        <v>7888</v>
      </c>
      <c r="E5641" s="20" t="s">
        <v>21</v>
      </c>
      <c r="F5641" s="19" t="s">
        <v>21</v>
      </c>
      <c r="G5641" s="180">
        <v>87846</v>
      </c>
      <c r="H5641" s="21" t="s">
        <v>8028</v>
      </c>
      <c r="I5641" s="19" t="s">
        <v>15719</v>
      </c>
      <c r="J5641" s="19" t="s">
        <v>23</v>
      </c>
      <c r="K5641" s="20" t="s">
        <v>14284</v>
      </c>
      <c r="L5641" s="19" t="s">
        <v>25</v>
      </c>
    </row>
    <row r="5642" spans="1:12" x14ac:dyDescent="0.25">
      <c r="A5642" s="19" t="s">
        <v>7839</v>
      </c>
      <c r="B5642" s="19" t="s">
        <v>7840</v>
      </c>
      <c r="C5642" s="19" t="s">
        <v>7887</v>
      </c>
      <c r="D5642" s="19" t="s">
        <v>7888</v>
      </c>
      <c r="E5642" s="20" t="s">
        <v>21</v>
      </c>
      <c r="F5642" s="19" t="s">
        <v>21</v>
      </c>
      <c r="G5642" s="180">
        <v>87847</v>
      </c>
      <c r="H5642" s="21" t="s">
        <v>8029</v>
      </c>
      <c r="I5642" s="19" t="s">
        <v>15719</v>
      </c>
      <c r="J5642" s="19" t="s">
        <v>23</v>
      </c>
      <c r="K5642" s="20" t="s">
        <v>11011</v>
      </c>
      <c r="L5642" s="19" t="s">
        <v>25</v>
      </c>
    </row>
    <row r="5643" spans="1:12" x14ac:dyDescent="0.25">
      <c r="A5643" s="19" t="s">
        <v>7839</v>
      </c>
      <c r="B5643" s="19" t="s">
        <v>7840</v>
      </c>
      <c r="C5643" s="19" t="s">
        <v>7887</v>
      </c>
      <c r="D5643" s="19" t="s">
        <v>7888</v>
      </c>
      <c r="E5643" s="20" t="s">
        <v>21</v>
      </c>
      <c r="F5643" s="19" t="s">
        <v>21</v>
      </c>
      <c r="G5643" s="180">
        <v>87848</v>
      </c>
      <c r="H5643" s="21" t="s">
        <v>8030</v>
      </c>
      <c r="I5643" s="19" t="s">
        <v>15719</v>
      </c>
      <c r="J5643" s="19" t="s">
        <v>23</v>
      </c>
      <c r="K5643" s="20" t="s">
        <v>15254</v>
      </c>
      <c r="L5643" s="19" t="s">
        <v>25</v>
      </c>
    </row>
    <row r="5644" spans="1:12" x14ac:dyDescent="0.25">
      <c r="A5644" s="19" t="s">
        <v>7839</v>
      </c>
      <c r="B5644" s="19" t="s">
        <v>7840</v>
      </c>
      <c r="C5644" s="19" t="s">
        <v>7887</v>
      </c>
      <c r="D5644" s="19" t="s">
        <v>7888</v>
      </c>
      <c r="E5644" s="20" t="s">
        <v>21</v>
      </c>
      <c r="F5644" s="19" t="s">
        <v>21</v>
      </c>
      <c r="G5644" s="180">
        <v>87849</v>
      </c>
      <c r="H5644" s="21" t="s">
        <v>8031</v>
      </c>
      <c r="I5644" s="19" t="s">
        <v>15719</v>
      </c>
      <c r="J5644" s="19" t="s">
        <v>23</v>
      </c>
      <c r="K5644" s="20" t="s">
        <v>13984</v>
      </c>
      <c r="L5644" s="19" t="s">
        <v>25</v>
      </c>
    </row>
    <row r="5645" spans="1:12" x14ac:dyDescent="0.25">
      <c r="A5645" s="19" t="s">
        <v>7839</v>
      </c>
      <c r="B5645" s="19" t="s">
        <v>7840</v>
      </c>
      <c r="C5645" s="19" t="s">
        <v>7887</v>
      </c>
      <c r="D5645" s="19" t="s">
        <v>7888</v>
      </c>
      <c r="E5645" s="20" t="s">
        <v>21</v>
      </c>
      <c r="F5645" s="19" t="s">
        <v>21</v>
      </c>
      <c r="G5645" s="180">
        <v>87850</v>
      </c>
      <c r="H5645" s="21" t="s">
        <v>8032</v>
      </c>
      <c r="I5645" s="19" t="s">
        <v>15719</v>
      </c>
      <c r="J5645" s="19" t="s">
        <v>23</v>
      </c>
      <c r="K5645" s="20" t="s">
        <v>15255</v>
      </c>
      <c r="L5645" s="19" t="s">
        <v>25</v>
      </c>
    </row>
    <row r="5646" spans="1:12" x14ac:dyDescent="0.25">
      <c r="A5646" s="19" t="s">
        <v>7839</v>
      </c>
      <c r="B5646" s="19" t="s">
        <v>7840</v>
      </c>
      <c r="C5646" s="19" t="s">
        <v>7887</v>
      </c>
      <c r="D5646" s="19" t="s">
        <v>7888</v>
      </c>
      <c r="E5646" s="20" t="s">
        <v>21</v>
      </c>
      <c r="F5646" s="19" t="s">
        <v>21</v>
      </c>
      <c r="G5646" s="180">
        <v>87851</v>
      </c>
      <c r="H5646" s="21" t="s">
        <v>8033</v>
      </c>
      <c r="I5646" s="19" t="s">
        <v>15719</v>
      </c>
      <c r="J5646" s="19" t="s">
        <v>23</v>
      </c>
      <c r="K5646" s="20" t="s">
        <v>15256</v>
      </c>
      <c r="L5646" s="19" t="s">
        <v>25</v>
      </c>
    </row>
    <row r="5647" spans="1:12" ht="27" x14ac:dyDescent="0.25">
      <c r="A5647" s="19" t="s">
        <v>7839</v>
      </c>
      <c r="B5647" s="19" t="s">
        <v>7840</v>
      </c>
      <c r="C5647" s="19" t="s">
        <v>7887</v>
      </c>
      <c r="D5647" s="19" t="s">
        <v>7888</v>
      </c>
      <c r="E5647" s="20" t="s">
        <v>21</v>
      </c>
      <c r="F5647" s="19" t="s">
        <v>21</v>
      </c>
      <c r="G5647" s="180">
        <v>87852</v>
      </c>
      <c r="H5647" s="21" t="s">
        <v>8035</v>
      </c>
      <c r="I5647" s="19" t="s">
        <v>15719</v>
      </c>
      <c r="J5647" s="19" t="s">
        <v>23</v>
      </c>
      <c r="K5647" s="20" t="s">
        <v>15257</v>
      </c>
      <c r="L5647" s="19" t="s">
        <v>25</v>
      </c>
    </row>
    <row r="5648" spans="1:12" x14ac:dyDescent="0.25">
      <c r="A5648" s="19" t="s">
        <v>7839</v>
      </c>
      <c r="B5648" s="19" t="s">
        <v>7840</v>
      </c>
      <c r="C5648" s="19" t="s">
        <v>7887</v>
      </c>
      <c r="D5648" s="19" t="s">
        <v>7888</v>
      </c>
      <c r="E5648" s="20" t="s">
        <v>21</v>
      </c>
      <c r="F5648" s="19" t="s">
        <v>21</v>
      </c>
      <c r="G5648" s="180">
        <v>87853</v>
      </c>
      <c r="H5648" s="21" t="s">
        <v>8036</v>
      </c>
      <c r="I5648" s="19" t="s">
        <v>15719</v>
      </c>
      <c r="J5648" s="19" t="s">
        <v>23</v>
      </c>
      <c r="K5648" s="20" t="s">
        <v>15258</v>
      </c>
      <c r="L5648" s="19" t="s">
        <v>25</v>
      </c>
    </row>
    <row r="5649" spans="1:12" x14ac:dyDescent="0.25">
      <c r="A5649" s="19" t="s">
        <v>7839</v>
      </c>
      <c r="B5649" s="19" t="s">
        <v>7840</v>
      </c>
      <c r="C5649" s="19" t="s">
        <v>7887</v>
      </c>
      <c r="D5649" s="19" t="s">
        <v>7888</v>
      </c>
      <c r="E5649" s="20" t="s">
        <v>21</v>
      </c>
      <c r="F5649" s="19" t="s">
        <v>21</v>
      </c>
      <c r="G5649" s="180">
        <v>87854</v>
      </c>
      <c r="H5649" s="21" t="s">
        <v>8037</v>
      </c>
      <c r="I5649" s="19" t="s">
        <v>15719</v>
      </c>
      <c r="J5649" s="19" t="s">
        <v>23</v>
      </c>
      <c r="K5649" s="20" t="s">
        <v>15259</v>
      </c>
      <c r="L5649" s="19" t="s">
        <v>25</v>
      </c>
    </row>
    <row r="5650" spans="1:12" x14ac:dyDescent="0.25">
      <c r="A5650" s="19" t="s">
        <v>7839</v>
      </c>
      <c r="B5650" s="19" t="s">
        <v>7840</v>
      </c>
      <c r="C5650" s="19" t="s">
        <v>7887</v>
      </c>
      <c r="D5650" s="19" t="s">
        <v>7888</v>
      </c>
      <c r="E5650" s="20" t="s">
        <v>21</v>
      </c>
      <c r="F5650" s="19" t="s">
        <v>21</v>
      </c>
      <c r="G5650" s="180">
        <v>87855</v>
      </c>
      <c r="H5650" s="21" t="s">
        <v>8038</v>
      </c>
      <c r="I5650" s="19" t="s">
        <v>15719</v>
      </c>
      <c r="J5650" s="19" t="s">
        <v>23</v>
      </c>
      <c r="K5650" s="20" t="s">
        <v>15260</v>
      </c>
      <c r="L5650" s="19" t="s">
        <v>25</v>
      </c>
    </row>
    <row r="5651" spans="1:12" x14ac:dyDescent="0.25">
      <c r="A5651" s="19" t="s">
        <v>7839</v>
      </c>
      <c r="B5651" s="19" t="s">
        <v>7840</v>
      </c>
      <c r="C5651" s="19" t="s">
        <v>7887</v>
      </c>
      <c r="D5651" s="19" t="s">
        <v>7888</v>
      </c>
      <c r="E5651" s="20" t="s">
        <v>21</v>
      </c>
      <c r="F5651" s="19" t="s">
        <v>21</v>
      </c>
      <c r="G5651" s="180">
        <v>87856</v>
      </c>
      <c r="H5651" s="21" t="s">
        <v>8039</v>
      </c>
      <c r="I5651" s="19" t="s">
        <v>15719</v>
      </c>
      <c r="J5651" s="19" t="s">
        <v>23</v>
      </c>
      <c r="K5651" s="20" t="s">
        <v>15261</v>
      </c>
      <c r="L5651" s="19" t="s">
        <v>25</v>
      </c>
    </row>
    <row r="5652" spans="1:12" x14ac:dyDescent="0.25">
      <c r="A5652" s="19" t="s">
        <v>7839</v>
      </c>
      <c r="B5652" s="19" t="s">
        <v>7840</v>
      </c>
      <c r="C5652" s="19" t="s">
        <v>7887</v>
      </c>
      <c r="D5652" s="19" t="s">
        <v>7888</v>
      </c>
      <c r="E5652" s="20" t="s">
        <v>21</v>
      </c>
      <c r="F5652" s="19" t="s">
        <v>21</v>
      </c>
      <c r="G5652" s="180">
        <v>87857</v>
      </c>
      <c r="H5652" s="21" t="s">
        <v>8040</v>
      </c>
      <c r="I5652" s="19" t="s">
        <v>15719</v>
      </c>
      <c r="J5652" s="19" t="s">
        <v>23</v>
      </c>
      <c r="K5652" s="20" t="s">
        <v>15262</v>
      </c>
      <c r="L5652" s="19" t="s">
        <v>25</v>
      </c>
    </row>
    <row r="5653" spans="1:12" x14ac:dyDescent="0.25">
      <c r="A5653" s="19" t="s">
        <v>7839</v>
      </c>
      <c r="B5653" s="19" t="s">
        <v>7840</v>
      </c>
      <c r="C5653" s="19" t="s">
        <v>7887</v>
      </c>
      <c r="D5653" s="19" t="s">
        <v>7888</v>
      </c>
      <c r="E5653" s="20" t="s">
        <v>21</v>
      </c>
      <c r="F5653" s="19" t="s">
        <v>21</v>
      </c>
      <c r="G5653" s="180">
        <v>87858</v>
      </c>
      <c r="H5653" s="21" t="s">
        <v>8041</v>
      </c>
      <c r="I5653" s="19" t="s">
        <v>15719</v>
      </c>
      <c r="J5653" s="19" t="s">
        <v>23</v>
      </c>
      <c r="K5653" s="20" t="s">
        <v>15263</v>
      </c>
      <c r="L5653" s="19" t="s">
        <v>25</v>
      </c>
    </row>
    <row r="5654" spans="1:12" x14ac:dyDescent="0.25">
      <c r="A5654" s="19" t="s">
        <v>7839</v>
      </c>
      <c r="B5654" s="19" t="s">
        <v>7840</v>
      </c>
      <c r="C5654" s="19" t="s">
        <v>7887</v>
      </c>
      <c r="D5654" s="19" t="s">
        <v>7888</v>
      </c>
      <c r="E5654" s="20" t="s">
        <v>21</v>
      </c>
      <c r="F5654" s="19" t="s">
        <v>21</v>
      </c>
      <c r="G5654" s="180">
        <v>87859</v>
      </c>
      <c r="H5654" s="21" t="s">
        <v>8042</v>
      </c>
      <c r="I5654" s="19" t="s">
        <v>15719</v>
      </c>
      <c r="J5654" s="19" t="s">
        <v>23</v>
      </c>
      <c r="K5654" s="20" t="s">
        <v>15264</v>
      </c>
      <c r="L5654" s="19" t="s">
        <v>25</v>
      </c>
    </row>
    <row r="5655" spans="1:12" ht="27" x14ac:dyDescent="0.25">
      <c r="A5655" s="19" t="s">
        <v>7839</v>
      </c>
      <c r="B5655" s="19" t="s">
        <v>7840</v>
      </c>
      <c r="C5655" s="19" t="s">
        <v>7887</v>
      </c>
      <c r="D5655" s="19" t="s">
        <v>7888</v>
      </c>
      <c r="E5655" s="20" t="s">
        <v>21</v>
      </c>
      <c r="F5655" s="19" t="s">
        <v>21</v>
      </c>
      <c r="G5655" s="180">
        <v>89048</v>
      </c>
      <c r="H5655" s="21" t="s">
        <v>8044</v>
      </c>
      <c r="I5655" s="19" t="s">
        <v>15719</v>
      </c>
      <c r="J5655" s="19" t="s">
        <v>23</v>
      </c>
      <c r="K5655" s="20" t="s">
        <v>972</v>
      </c>
      <c r="L5655" s="19" t="s">
        <v>25</v>
      </c>
    </row>
    <row r="5656" spans="1:12" x14ac:dyDescent="0.25">
      <c r="A5656" s="19" t="s">
        <v>7839</v>
      </c>
      <c r="B5656" s="19" t="s">
        <v>7840</v>
      </c>
      <c r="C5656" s="19" t="s">
        <v>7887</v>
      </c>
      <c r="D5656" s="19" t="s">
        <v>7888</v>
      </c>
      <c r="E5656" s="20" t="s">
        <v>21</v>
      </c>
      <c r="F5656" s="19" t="s">
        <v>21</v>
      </c>
      <c r="G5656" s="180">
        <v>89049</v>
      </c>
      <c r="H5656" s="21" t="s">
        <v>8045</v>
      </c>
      <c r="I5656" s="19" t="s">
        <v>15719</v>
      </c>
      <c r="J5656" s="19" t="s">
        <v>23</v>
      </c>
      <c r="K5656" s="20" t="s">
        <v>12720</v>
      </c>
      <c r="L5656" s="19" t="s">
        <v>25</v>
      </c>
    </row>
    <row r="5657" spans="1:12" ht="27" x14ac:dyDescent="0.25">
      <c r="A5657" s="19" t="s">
        <v>7839</v>
      </c>
      <c r="B5657" s="19" t="s">
        <v>7840</v>
      </c>
      <c r="C5657" s="19" t="s">
        <v>7887</v>
      </c>
      <c r="D5657" s="19" t="s">
        <v>7888</v>
      </c>
      <c r="E5657" s="20" t="s">
        <v>21</v>
      </c>
      <c r="F5657" s="19" t="s">
        <v>21</v>
      </c>
      <c r="G5657" s="180">
        <v>89173</v>
      </c>
      <c r="H5657" s="21" t="s">
        <v>8046</v>
      </c>
      <c r="I5657" s="19" t="s">
        <v>15719</v>
      </c>
      <c r="J5657" s="19" t="s">
        <v>23</v>
      </c>
      <c r="K5657" s="20" t="s">
        <v>12872</v>
      </c>
      <c r="L5657" s="19" t="s">
        <v>25</v>
      </c>
    </row>
    <row r="5658" spans="1:12" ht="27" x14ac:dyDescent="0.25">
      <c r="A5658" s="19" t="s">
        <v>7839</v>
      </c>
      <c r="B5658" s="19" t="s">
        <v>7840</v>
      </c>
      <c r="C5658" s="19" t="s">
        <v>7887</v>
      </c>
      <c r="D5658" s="19" t="s">
        <v>7888</v>
      </c>
      <c r="E5658" s="20" t="s">
        <v>21</v>
      </c>
      <c r="F5658" s="19" t="s">
        <v>21</v>
      </c>
      <c r="G5658" s="180">
        <v>90406</v>
      </c>
      <c r="H5658" s="21" t="s">
        <v>8047</v>
      </c>
      <c r="I5658" s="19" t="s">
        <v>15719</v>
      </c>
      <c r="J5658" s="19" t="s">
        <v>23</v>
      </c>
      <c r="K5658" s="20" t="s">
        <v>15265</v>
      </c>
      <c r="L5658" s="19" t="s">
        <v>25</v>
      </c>
    </row>
    <row r="5659" spans="1:12" x14ac:dyDescent="0.25">
      <c r="A5659" s="19" t="s">
        <v>7839</v>
      </c>
      <c r="B5659" s="19" t="s">
        <v>7840</v>
      </c>
      <c r="C5659" s="19" t="s">
        <v>7887</v>
      </c>
      <c r="D5659" s="19" t="s">
        <v>7888</v>
      </c>
      <c r="E5659" s="20" t="s">
        <v>21</v>
      </c>
      <c r="F5659" s="19" t="s">
        <v>21</v>
      </c>
      <c r="G5659" s="180">
        <v>90407</v>
      </c>
      <c r="H5659" s="21" t="s">
        <v>8048</v>
      </c>
      <c r="I5659" s="19" t="s">
        <v>15719</v>
      </c>
      <c r="J5659" s="19" t="s">
        <v>23</v>
      </c>
      <c r="K5659" s="20" t="s">
        <v>5597</v>
      </c>
      <c r="L5659" s="19" t="s">
        <v>25</v>
      </c>
    </row>
    <row r="5660" spans="1:12" ht="27" x14ac:dyDescent="0.25">
      <c r="A5660" s="19" t="s">
        <v>7839</v>
      </c>
      <c r="B5660" s="19" t="s">
        <v>7840</v>
      </c>
      <c r="C5660" s="19" t="s">
        <v>7887</v>
      </c>
      <c r="D5660" s="19" t="s">
        <v>7888</v>
      </c>
      <c r="E5660" s="20" t="s">
        <v>21</v>
      </c>
      <c r="F5660" s="19" t="s">
        <v>21</v>
      </c>
      <c r="G5660" s="180">
        <v>90408</v>
      </c>
      <c r="H5660" s="21" t="s">
        <v>8049</v>
      </c>
      <c r="I5660" s="19" t="s">
        <v>15719</v>
      </c>
      <c r="J5660" s="19" t="s">
        <v>23</v>
      </c>
      <c r="K5660" s="20" t="s">
        <v>14600</v>
      </c>
      <c r="L5660" s="19" t="s">
        <v>25</v>
      </c>
    </row>
    <row r="5661" spans="1:12" x14ac:dyDescent="0.25">
      <c r="A5661" s="19" t="s">
        <v>7839</v>
      </c>
      <c r="B5661" s="19" t="s">
        <v>7840</v>
      </c>
      <c r="C5661" s="19" t="s">
        <v>7887</v>
      </c>
      <c r="D5661" s="19" t="s">
        <v>7888</v>
      </c>
      <c r="E5661" s="20" t="s">
        <v>21</v>
      </c>
      <c r="F5661" s="19" t="s">
        <v>21</v>
      </c>
      <c r="G5661" s="180">
        <v>90409</v>
      </c>
      <c r="H5661" s="21" t="s">
        <v>8050</v>
      </c>
      <c r="I5661" s="19" t="s">
        <v>15719</v>
      </c>
      <c r="J5661" s="19" t="s">
        <v>23</v>
      </c>
      <c r="K5661" s="20" t="s">
        <v>2497</v>
      </c>
      <c r="L5661" s="19" t="s">
        <v>25</v>
      </c>
    </row>
    <row r="5662" spans="1:12" x14ac:dyDescent="0.25">
      <c r="A5662" s="19" t="s">
        <v>7839</v>
      </c>
      <c r="B5662" s="19" t="s">
        <v>7840</v>
      </c>
      <c r="C5662" s="19" t="s">
        <v>8052</v>
      </c>
      <c r="D5662" s="19" t="s">
        <v>8053</v>
      </c>
      <c r="E5662" s="20" t="s">
        <v>21</v>
      </c>
      <c r="F5662" s="19" t="s">
        <v>21</v>
      </c>
      <c r="G5662" s="180">
        <v>87242</v>
      </c>
      <c r="H5662" s="21" t="s">
        <v>8054</v>
      </c>
      <c r="I5662" s="19" t="s">
        <v>15719</v>
      </c>
      <c r="J5662" s="19" t="s">
        <v>23</v>
      </c>
      <c r="K5662" s="20" t="s">
        <v>15266</v>
      </c>
      <c r="L5662" s="19" t="s">
        <v>25</v>
      </c>
    </row>
    <row r="5663" spans="1:12" x14ac:dyDescent="0.25">
      <c r="A5663" s="19" t="s">
        <v>7839</v>
      </c>
      <c r="B5663" s="19" t="s">
        <v>7840</v>
      </c>
      <c r="C5663" s="19" t="s">
        <v>8052</v>
      </c>
      <c r="D5663" s="19" t="s">
        <v>8053</v>
      </c>
      <c r="E5663" s="20" t="s">
        <v>21</v>
      </c>
      <c r="F5663" s="19" t="s">
        <v>21</v>
      </c>
      <c r="G5663" s="180">
        <v>87243</v>
      </c>
      <c r="H5663" s="21" t="s">
        <v>8055</v>
      </c>
      <c r="I5663" s="19" t="s">
        <v>15719</v>
      </c>
      <c r="J5663" s="19" t="s">
        <v>23</v>
      </c>
      <c r="K5663" s="20" t="s">
        <v>15267</v>
      </c>
      <c r="L5663" s="19" t="s">
        <v>25</v>
      </c>
    </row>
    <row r="5664" spans="1:12" x14ac:dyDescent="0.25">
      <c r="A5664" s="19" t="s">
        <v>7839</v>
      </c>
      <c r="B5664" s="19" t="s">
        <v>7840</v>
      </c>
      <c r="C5664" s="19" t="s">
        <v>8052</v>
      </c>
      <c r="D5664" s="19" t="s">
        <v>8053</v>
      </c>
      <c r="E5664" s="20" t="s">
        <v>21</v>
      </c>
      <c r="F5664" s="19" t="s">
        <v>21</v>
      </c>
      <c r="G5664" s="180">
        <v>87244</v>
      </c>
      <c r="H5664" s="21" t="s">
        <v>8056</v>
      </c>
      <c r="I5664" s="19" t="s">
        <v>15719</v>
      </c>
      <c r="J5664" s="19" t="s">
        <v>23</v>
      </c>
      <c r="K5664" s="20" t="s">
        <v>15268</v>
      </c>
      <c r="L5664" s="19" t="s">
        <v>25</v>
      </c>
    </row>
    <row r="5665" spans="1:12" x14ac:dyDescent="0.25">
      <c r="A5665" s="19" t="s">
        <v>7839</v>
      </c>
      <c r="B5665" s="19" t="s">
        <v>7840</v>
      </c>
      <c r="C5665" s="19" t="s">
        <v>8052</v>
      </c>
      <c r="D5665" s="19" t="s">
        <v>8053</v>
      </c>
      <c r="E5665" s="20" t="s">
        <v>21</v>
      </c>
      <c r="F5665" s="19" t="s">
        <v>21</v>
      </c>
      <c r="G5665" s="180">
        <v>87245</v>
      </c>
      <c r="H5665" s="21" t="s">
        <v>8057</v>
      </c>
      <c r="I5665" s="19" t="s">
        <v>15719</v>
      </c>
      <c r="J5665" s="19" t="s">
        <v>23</v>
      </c>
      <c r="K5665" s="20" t="s">
        <v>15269</v>
      </c>
      <c r="L5665" s="19" t="s">
        <v>25</v>
      </c>
    </row>
    <row r="5666" spans="1:12" x14ac:dyDescent="0.25">
      <c r="A5666" s="19" t="s">
        <v>7839</v>
      </c>
      <c r="B5666" s="19" t="s">
        <v>7840</v>
      </c>
      <c r="C5666" s="19" t="s">
        <v>8052</v>
      </c>
      <c r="D5666" s="19" t="s">
        <v>8053</v>
      </c>
      <c r="E5666" s="20" t="s">
        <v>21</v>
      </c>
      <c r="F5666" s="19" t="s">
        <v>21</v>
      </c>
      <c r="G5666" s="180">
        <v>87264</v>
      </c>
      <c r="H5666" s="21" t="s">
        <v>8058</v>
      </c>
      <c r="I5666" s="19" t="s">
        <v>15719</v>
      </c>
      <c r="J5666" s="19" t="s">
        <v>23</v>
      </c>
      <c r="K5666" s="20" t="s">
        <v>13913</v>
      </c>
      <c r="L5666" s="19" t="s">
        <v>25</v>
      </c>
    </row>
    <row r="5667" spans="1:12" x14ac:dyDescent="0.25">
      <c r="A5667" s="19" t="s">
        <v>7839</v>
      </c>
      <c r="B5667" s="19" t="s">
        <v>7840</v>
      </c>
      <c r="C5667" s="19" t="s">
        <v>8052</v>
      </c>
      <c r="D5667" s="19" t="s">
        <v>8053</v>
      </c>
      <c r="E5667" s="20" t="s">
        <v>21</v>
      </c>
      <c r="F5667" s="19" t="s">
        <v>21</v>
      </c>
      <c r="G5667" s="180">
        <v>87265</v>
      </c>
      <c r="H5667" s="21" t="s">
        <v>8060</v>
      </c>
      <c r="I5667" s="19" t="s">
        <v>15719</v>
      </c>
      <c r="J5667" s="19" t="s">
        <v>23</v>
      </c>
      <c r="K5667" s="20" t="s">
        <v>15270</v>
      </c>
      <c r="L5667" s="19" t="s">
        <v>25</v>
      </c>
    </row>
    <row r="5668" spans="1:12" x14ac:dyDescent="0.25">
      <c r="A5668" s="19" t="s">
        <v>7839</v>
      </c>
      <c r="B5668" s="19" t="s">
        <v>7840</v>
      </c>
      <c r="C5668" s="19" t="s">
        <v>8052</v>
      </c>
      <c r="D5668" s="19" t="s">
        <v>8053</v>
      </c>
      <c r="E5668" s="20" t="s">
        <v>21</v>
      </c>
      <c r="F5668" s="19" t="s">
        <v>21</v>
      </c>
      <c r="G5668" s="180">
        <v>87266</v>
      </c>
      <c r="H5668" s="21" t="s">
        <v>8061</v>
      </c>
      <c r="I5668" s="19" t="s">
        <v>15719</v>
      </c>
      <c r="J5668" s="19" t="s">
        <v>23</v>
      </c>
      <c r="K5668" s="20" t="s">
        <v>15271</v>
      </c>
      <c r="L5668" s="19" t="s">
        <v>25</v>
      </c>
    </row>
    <row r="5669" spans="1:12" x14ac:dyDescent="0.25">
      <c r="A5669" s="19" t="s">
        <v>7839</v>
      </c>
      <c r="B5669" s="19" t="s">
        <v>7840</v>
      </c>
      <c r="C5669" s="19" t="s">
        <v>8052</v>
      </c>
      <c r="D5669" s="19" t="s">
        <v>8053</v>
      </c>
      <c r="E5669" s="20" t="s">
        <v>21</v>
      </c>
      <c r="F5669" s="19" t="s">
        <v>21</v>
      </c>
      <c r="G5669" s="180">
        <v>87267</v>
      </c>
      <c r="H5669" s="21" t="s">
        <v>8063</v>
      </c>
      <c r="I5669" s="19" t="s">
        <v>15719</v>
      </c>
      <c r="J5669" s="19" t="s">
        <v>23</v>
      </c>
      <c r="K5669" s="20" t="s">
        <v>844</v>
      </c>
      <c r="L5669" s="19" t="s">
        <v>25</v>
      </c>
    </row>
    <row r="5670" spans="1:12" x14ac:dyDescent="0.25">
      <c r="A5670" s="19" t="s">
        <v>7839</v>
      </c>
      <c r="B5670" s="19" t="s">
        <v>7840</v>
      </c>
      <c r="C5670" s="19" t="s">
        <v>8052</v>
      </c>
      <c r="D5670" s="19" t="s">
        <v>8053</v>
      </c>
      <c r="E5670" s="20" t="s">
        <v>21</v>
      </c>
      <c r="F5670" s="19" t="s">
        <v>21</v>
      </c>
      <c r="G5670" s="180">
        <v>87268</v>
      </c>
      <c r="H5670" s="21" t="s">
        <v>8064</v>
      </c>
      <c r="I5670" s="19" t="s">
        <v>15719</v>
      </c>
      <c r="J5670" s="19" t="s">
        <v>23</v>
      </c>
      <c r="K5670" s="20" t="s">
        <v>10732</v>
      </c>
      <c r="L5670" s="19" t="s">
        <v>25</v>
      </c>
    </row>
    <row r="5671" spans="1:12" x14ac:dyDescent="0.25">
      <c r="A5671" s="19" t="s">
        <v>7839</v>
      </c>
      <c r="B5671" s="19" t="s">
        <v>7840</v>
      </c>
      <c r="C5671" s="19" t="s">
        <v>8052</v>
      </c>
      <c r="D5671" s="19" t="s">
        <v>8053</v>
      </c>
      <c r="E5671" s="20" t="s">
        <v>21</v>
      </c>
      <c r="F5671" s="19" t="s">
        <v>21</v>
      </c>
      <c r="G5671" s="180">
        <v>87269</v>
      </c>
      <c r="H5671" s="21" t="s">
        <v>8065</v>
      </c>
      <c r="I5671" s="19" t="s">
        <v>15719</v>
      </c>
      <c r="J5671" s="19" t="s">
        <v>23</v>
      </c>
      <c r="K5671" s="20" t="s">
        <v>15272</v>
      </c>
      <c r="L5671" s="19" t="s">
        <v>25</v>
      </c>
    </row>
    <row r="5672" spans="1:12" x14ac:dyDescent="0.25">
      <c r="A5672" s="19" t="s">
        <v>7839</v>
      </c>
      <c r="B5672" s="19" t="s">
        <v>7840</v>
      </c>
      <c r="C5672" s="19" t="s">
        <v>8052</v>
      </c>
      <c r="D5672" s="19" t="s">
        <v>8053</v>
      </c>
      <c r="E5672" s="20" t="s">
        <v>21</v>
      </c>
      <c r="F5672" s="19" t="s">
        <v>21</v>
      </c>
      <c r="G5672" s="180">
        <v>87270</v>
      </c>
      <c r="H5672" s="21" t="s">
        <v>8066</v>
      </c>
      <c r="I5672" s="19" t="s">
        <v>15719</v>
      </c>
      <c r="J5672" s="19" t="s">
        <v>23</v>
      </c>
      <c r="K5672" s="20" t="s">
        <v>2085</v>
      </c>
      <c r="L5672" s="19" t="s">
        <v>25</v>
      </c>
    </row>
    <row r="5673" spans="1:12" x14ac:dyDescent="0.25">
      <c r="A5673" s="19" t="s">
        <v>7839</v>
      </c>
      <c r="B5673" s="19" t="s">
        <v>7840</v>
      </c>
      <c r="C5673" s="19" t="s">
        <v>8052</v>
      </c>
      <c r="D5673" s="19" t="s">
        <v>8053</v>
      </c>
      <c r="E5673" s="20" t="s">
        <v>21</v>
      </c>
      <c r="F5673" s="19" t="s">
        <v>21</v>
      </c>
      <c r="G5673" s="180">
        <v>87271</v>
      </c>
      <c r="H5673" s="21" t="s">
        <v>8067</v>
      </c>
      <c r="I5673" s="19" t="s">
        <v>15719</v>
      </c>
      <c r="J5673" s="19" t="s">
        <v>23</v>
      </c>
      <c r="K5673" s="20" t="s">
        <v>15273</v>
      </c>
      <c r="L5673" s="19" t="s">
        <v>25</v>
      </c>
    </row>
    <row r="5674" spans="1:12" x14ac:dyDescent="0.25">
      <c r="A5674" s="19" t="s">
        <v>7839</v>
      </c>
      <c r="B5674" s="19" t="s">
        <v>7840</v>
      </c>
      <c r="C5674" s="19" t="s">
        <v>8052</v>
      </c>
      <c r="D5674" s="19" t="s">
        <v>8053</v>
      </c>
      <c r="E5674" s="20" t="s">
        <v>21</v>
      </c>
      <c r="F5674" s="19" t="s">
        <v>21</v>
      </c>
      <c r="G5674" s="180">
        <v>87272</v>
      </c>
      <c r="H5674" s="21" t="s">
        <v>8068</v>
      </c>
      <c r="I5674" s="19" t="s">
        <v>15719</v>
      </c>
      <c r="J5674" s="19" t="s">
        <v>23</v>
      </c>
      <c r="K5674" s="20" t="s">
        <v>12225</v>
      </c>
      <c r="L5674" s="19" t="s">
        <v>25</v>
      </c>
    </row>
    <row r="5675" spans="1:12" x14ac:dyDescent="0.25">
      <c r="A5675" s="19" t="s">
        <v>7839</v>
      </c>
      <c r="B5675" s="19" t="s">
        <v>7840</v>
      </c>
      <c r="C5675" s="19" t="s">
        <v>8052</v>
      </c>
      <c r="D5675" s="19" t="s">
        <v>8053</v>
      </c>
      <c r="E5675" s="20" t="s">
        <v>21</v>
      </c>
      <c r="F5675" s="19" t="s">
        <v>21</v>
      </c>
      <c r="G5675" s="180">
        <v>87273</v>
      </c>
      <c r="H5675" s="21" t="s">
        <v>8069</v>
      </c>
      <c r="I5675" s="19" t="s">
        <v>15719</v>
      </c>
      <c r="J5675" s="19" t="s">
        <v>23</v>
      </c>
      <c r="K5675" s="20" t="s">
        <v>15274</v>
      </c>
      <c r="L5675" s="19" t="s">
        <v>25</v>
      </c>
    </row>
    <row r="5676" spans="1:12" x14ac:dyDescent="0.25">
      <c r="A5676" s="19" t="s">
        <v>7839</v>
      </c>
      <c r="B5676" s="19" t="s">
        <v>7840</v>
      </c>
      <c r="C5676" s="19" t="s">
        <v>8052</v>
      </c>
      <c r="D5676" s="19" t="s">
        <v>8053</v>
      </c>
      <c r="E5676" s="20" t="s">
        <v>21</v>
      </c>
      <c r="F5676" s="19" t="s">
        <v>21</v>
      </c>
      <c r="G5676" s="180">
        <v>87274</v>
      </c>
      <c r="H5676" s="21" t="s">
        <v>8070</v>
      </c>
      <c r="I5676" s="19" t="s">
        <v>15719</v>
      </c>
      <c r="J5676" s="19" t="s">
        <v>23</v>
      </c>
      <c r="K5676" s="20" t="s">
        <v>10977</v>
      </c>
      <c r="L5676" s="19" t="s">
        <v>25</v>
      </c>
    </row>
    <row r="5677" spans="1:12" x14ac:dyDescent="0.25">
      <c r="A5677" s="19" t="s">
        <v>7839</v>
      </c>
      <c r="B5677" s="19" t="s">
        <v>7840</v>
      </c>
      <c r="C5677" s="19" t="s">
        <v>8052</v>
      </c>
      <c r="D5677" s="19" t="s">
        <v>8053</v>
      </c>
      <c r="E5677" s="20" t="s">
        <v>21</v>
      </c>
      <c r="F5677" s="19" t="s">
        <v>21</v>
      </c>
      <c r="G5677" s="180">
        <v>87275</v>
      </c>
      <c r="H5677" s="21" t="s">
        <v>8072</v>
      </c>
      <c r="I5677" s="19" t="s">
        <v>15719</v>
      </c>
      <c r="J5677" s="19" t="s">
        <v>23</v>
      </c>
      <c r="K5677" s="20" t="s">
        <v>6129</v>
      </c>
      <c r="L5677" s="19" t="s">
        <v>25</v>
      </c>
    </row>
    <row r="5678" spans="1:12" x14ac:dyDescent="0.25">
      <c r="A5678" s="19" t="s">
        <v>7839</v>
      </c>
      <c r="B5678" s="19" t="s">
        <v>7840</v>
      </c>
      <c r="C5678" s="19" t="s">
        <v>8052</v>
      </c>
      <c r="D5678" s="19" t="s">
        <v>8053</v>
      </c>
      <c r="E5678" s="20" t="s">
        <v>21</v>
      </c>
      <c r="F5678" s="19" t="s">
        <v>21</v>
      </c>
      <c r="G5678" s="180">
        <v>88786</v>
      </c>
      <c r="H5678" s="21" t="s">
        <v>8073</v>
      </c>
      <c r="I5678" s="19" t="s">
        <v>15719</v>
      </c>
      <c r="J5678" s="19" t="s">
        <v>23</v>
      </c>
      <c r="K5678" s="20" t="s">
        <v>15275</v>
      </c>
      <c r="L5678" s="19" t="s">
        <v>25</v>
      </c>
    </row>
    <row r="5679" spans="1:12" x14ac:dyDescent="0.25">
      <c r="A5679" s="19" t="s">
        <v>7839</v>
      </c>
      <c r="B5679" s="19" t="s">
        <v>7840</v>
      </c>
      <c r="C5679" s="19" t="s">
        <v>8052</v>
      </c>
      <c r="D5679" s="19" t="s">
        <v>8053</v>
      </c>
      <c r="E5679" s="20" t="s">
        <v>21</v>
      </c>
      <c r="F5679" s="19" t="s">
        <v>21</v>
      </c>
      <c r="G5679" s="180">
        <v>88787</v>
      </c>
      <c r="H5679" s="21" t="s">
        <v>8074</v>
      </c>
      <c r="I5679" s="19" t="s">
        <v>15719</v>
      </c>
      <c r="J5679" s="19" t="s">
        <v>23</v>
      </c>
      <c r="K5679" s="20" t="s">
        <v>15276</v>
      </c>
      <c r="L5679" s="19" t="s">
        <v>25</v>
      </c>
    </row>
    <row r="5680" spans="1:12" x14ac:dyDescent="0.25">
      <c r="A5680" s="19" t="s">
        <v>7839</v>
      </c>
      <c r="B5680" s="19" t="s">
        <v>7840</v>
      </c>
      <c r="C5680" s="19" t="s">
        <v>8052</v>
      </c>
      <c r="D5680" s="19" t="s">
        <v>8053</v>
      </c>
      <c r="E5680" s="20" t="s">
        <v>21</v>
      </c>
      <c r="F5680" s="19" t="s">
        <v>21</v>
      </c>
      <c r="G5680" s="180">
        <v>88788</v>
      </c>
      <c r="H5680" s="21" t="s">
        <v>8075</v>
      </c>
      <c r="I5680" s="19" t="s">
        <v>15719</v>
      </c>
      <c r="J5680" s="19" t="s">
        <v>23</v>
      </c>
      <c r="K5680" s="20" t="s">
        <v>15277</v>
      </c>
      <c r="L5680" s="19" t="s">
        <v>25</v>
      </c>
    </row>
    <row r="5681" spans="1:12" x14ac:dyDescent="0.25">
      <c r="A5681" s="19" t="s">
        <v>7839</v>
      </c>
      <c r="B5681" s="19" t="s">
        <v>7840</v>
      </c>
      <c r="C5681" s="19" t="s">
        <v>8052</v>
      </c>
      <c r="D5681" s="19" t="s">
        <v>8053</v>
      </c>
      <c r="E5681" s="20" t="s">
        <v>21</v>
      </c>
      <c r="F5681" s="19" t="s">
        <v>21</v>
      </c>
      <c r="G5681" s="180">
        <v>88789</v>
      </c>
      <c r="H5681" s="21" t="s">
        <v>8076</v>
      </c>
      <c r="I5681" s="19" t="s">
        <v>15719</v>
      </c>
      <c r="J5681" s="19" t="s">
        <v>23</v>
      </c>
      <c r="K5681" s="20" t="s">
        <v>15278</v>
      </c>
      <c r="L5681" s="19" t="s">
        <v>25</v>
      </c>
    </row>
    <row r="5682" spans="1:12" ht="27" x14ac:dyDescent="0.25">
      <c r="A5682" s="19" t="s">
        <v>7839</v>
      </c>
      <c r="B5682" s="19" t="s">
        <v>7840</v>
      </c>
      <c r="C5682" s="19" t="s">
        <v>8052</v>
      </c>
      <c r="D5682" s="19" t="s">
        <v>8053</v>
      </c>
      <c r="E5682" s="20" t="s">
        <v>21</v>
      </c>
      <c r="F5682" s="19" t="s">
        <v>21</v>
      </c>
      <c r="G5682" s="180">
        <v>89045</v>
      </c>
      <c r="H5682" s="21" t="s">
        <v>8077</v>
      </c>
      <c r="I5682" s="19" t="s">
        <v>15719</v>
      </c>
      <c r="J5682" s="19" t="s">
        <v>23</v>
      </c>
      <c r="K5682" s="20" t="s">
        <v>9771</v>
      </c>
      <c r="L5682" s="19" t="s">
        <v>25</v>
      </c>
    </row>
    <row r="5683" spans="1:12" ht="27" x14ac:dyDescent="0.25">
      <c r="A5683" s="19" t="s">
        <v>7839</v>
      </c>
      <c r="B5683" s="19" t="s">
        <v>7840</v>
      </c>
      <c r="C5683" s="19" t="s">
        <v>8052</v>
      </c>
      <c r="D5683" s="19" t="s">
        <v>8053</v>
      </c>
      <c r="E5683" s="20" t="s">
        <v>21</v>
      </c>
      <c r="F5683" s="19" t="s">
        <v>21</v>
      </c>
      <c r="G5683" s="180">
        <v>89170</v>
      </c>
      <c r="H5683" s="21" t="s">
        <v>8078</v>
      </c>
      <c r="I5683" s="19" t="s">
        <v>15719</v>
      </c>
      <c r="J5683" s="19" t="s">
        <v>23</v>
      </c>
      <c r="K5683" s="20" t="s">
        <v>4343</v>
      </c>
      <c r="L5683" s="19" t="s">
        <v>25</v>
      </c>
    </row>
    <row r="5684" spans="1:12" ht="27" x14ac:dyDescent="0.25">
      <c r="A5684" s="19" t="s">
        <v>7839</v>
      </c>
      <c r="B5684" s="19" t="s">
        <v>7840</v>
      </c>
      <c r="C5684" s="19" t="s">
        <v>8052</v>
      </c>
      <c r="D5684" s="19" t="s">
        <v>8053</v>
      </c>
      <c r="E5684" s="20" t="s">
        <v>21</v>
      </c>
      <c r="F5684" s="19" t="s">
        <v>21</v>
      </c>
      <c r="G5684" s="180">
        <v>93392</v>
      </c>
      <c r="H5684" s="21" t="s">
        <v>21105</v>
      </c>
      <c r="I5684" s="19" t="s">
        <v>15719</v>
      </c>
      <c r="J5684" s="19" t="s">
        <v>23</v>
      </c>
      <c r="K5684" s="20" t="s">
        <v>15279</v>
      </c>
      <c r="L5684" s="19" t="s">
        <v>25</v>
      </c>
    </row>
    <row r="5685" spans="1:12" ht="27" x14ac:dyDescent="0.25">
      <c r="A5685" s="19" t="s">
        <v>7839</v>
      </c>
      <c r="B5685" s="19" t="s">
        <v>7840</v>
      </c>
      <c r="C5685" s="19" t="s">
        <v>8052</v>
      </c>
      <c r="D5685" s="19" t="s">
        <v>8053</v>
      </c>
      <c r="E5685" s="20" t="s">
        <v>21</v>
      </c>
      <c r="F5685" s="19" t="s">
        <v>21</v>
      </c>
      <c r="G5685" s="180">
        <v>93393</v>
      </c>
      <c r="H5685" s="21" t="s">
        <v>21106</v>
      </c>
      <c r="I5685" s="19" t="s">
        <v>15719</v>
      </c>
      <c r="J5685" s="19" t="s">
        <v>23</v>
      </c>
      <c r="K5685" s="20" t="s">
        <v>15280</v>
      </c>
      <c r="L5685" s="19" t="s">
        <v>25</v>
      </c>
    </row>
    <row r="5686" spans="1:12" ht="27" x14ac:dyDescent="0.25">
      <c r="A5686" s="19" t="s">
        <v>7839</v>
      </c>
      <c r="B5686" s="19" t="s">
        <v>7840</v>
      </c>
      <c r="C5686" s="19" t="s">
        <v>8052</v>
      </c>
      <c r="D5686" s="19" t="s">
        <v>8053</v>
      </c>
      <c r="E5686" s="20" t="s">
        <v>21</v>
      </c>
      <c r="F5686" s="19" t="s">
        <v>21</v>
      </c>
      <c r="G5686" s="180">
        <v>93394</v>
      </c>
      <c r="H5686" s="21" t="s">
        <v>21107</v>
      </c>
      <c r="I5686" s="19" t="s">
        <v>15719</v>
      </c>
      <c r="J5686" s="19" t="s">
        <v>23</v>
      </c>
      <c r="K5686" s="20" t="s">
        <v>15281</v>
      </c>
      <c r="L5686" s="19" t="s">
        <v>25</v>
      </c>
    </row>
    <row r="5687" spans="1:12" ht="27" x14ac:dyDescent="0.25">
      <c r="A5687" s="19" t="s">
        <v>7839</v>
      </c>
      <c r="B5687" s="19" t="s">
        <v>7840</v>
      </c>
      <c r="C5687" s="19" t="s">
        <v>8052</v>
      </c>
      <c r="D5687" s="19" t="s">
        <v>8053</v>
      </c>
      <c r="E5687" s="20" t="s">
        <v>21</v>
      </c>
      <c r="F5687" s="19" t="s">
        <v>21</v>
      </c>
      <c r="G5687" s="180">
        <v>93395</v>
      </c>
      <c r="H5687" s="21" t="s">
        <v>21108</v>
      </c>
      <c r="I5687" s="19" t="s">
        <v>15719</v>
      </c>
      <c r="J5687" s="19" t="s">
        <v>23</v>
      </c>
      <c r="K5687" s="20" t="s">
        <v>15282</v>
      </c>
      <c r="L5687" s="19" t="s">
        <v>25</v>
      </c>
    </row>
    <row r="5688" spans="1:12" ht="27" x14ac:dyDescent="0.25">
      <c r="A5688" s="19" t="s">
        <v>7839</v>
      </c>
      <c r="B5688" s="19" t="s">
        <v>7840</v>
      </c>
      <c r="C5688" s="19" t="s">
        <v>8052</v>
      </c>
      <c r="D5688" s="19" t="s">
        <v>8053</v>
      </c>
      <c r="E5688" s="20" t="s">
        <v>21</v>
      </c>
      <c r="F5688" s="19" t="s">
        <v>21</v>
      </c>
      <c r="G5688" s="180">
        <v>99194</v>
      </c>
      <c r="H5688" s="21" t="s">
        <v>21109</v>
      </c>
      <c r="I5688" s="19" t="s">
        <v>15719</v>
      </c>
      <c r="J5688" s="19" t="s">
        <v>23</v>
      </c>
      <c r="K5688" s="20" t="s">
        <v>13455</v>
      </c>
      <c r="L5688" s="19" t="s">
        <v>25</v>
      </c>
    </row>
    <row r="5689" spans="1:12" ht="27" x14ac:dyDescent="0.25">
      <c r="A5689" s="19" t="s">
        <v>7839</v>
      </c>
      <c r="B5689" s="19" t="s">
        <v>7840</v>
      </c>
      <c r="C5689" s="19" t="s">
        <v>8052</v>
      </c>
      <c r="D5689" s="19" t="s">
        <v>8053</v>
      </c>
      <c r="E5689" s="20" t="s">
        <v>21</v>
      </c>
      <c r="F5689" s="19" t="s">
        <v>21</v>
      </c>
      <c r="G5689" s="180">
        <v>99195</v>
      </c>
      <c r="H5689" s="21" t="s">
        <v>21110</v>
      </c>
      <c r="I5689" s="19" t="s">
        <v>15719</v>
      </c>
      <c r="J5689" s="19" t="s">
        <v>23</v>
      </c>
      <c r="K5689" s="20" t="s">
        <v>12133</v>
      </c>
      <c r="L5689" s="19" t="s">
        <v>25</v>
      </c>
    </row>
    <row r="5690" spans="1:12" ht="27" x14ac:dyDescent="0.25">
      <c r="A5690" s="19" t="s">
        <v>7839</v>
      </c>
      <c r="B5690" s="19" t="s">
        <v>7840</v>
      </c>
      <c r="C5690" s="19" t="s">
        <v>8052</v>
      </c>
      <c r="D5690" s="19" t="s">
        <v>8053</v>
      </c>
      <c r="E5690" s="20" t="s">
        <v>21</v>
      </c>
      <c r="F5690" s="19" t="s">
        <v>21</v>
      </c>
      <c r="G5690" s="180">
        <v>99196</v>
      </c>
      <c r="H5690" s="21" t="s">
        <v>21111</v>
      </c>
      <c r="I5690" s="19" t="s">
        <v>15719</v>
      </c>
      <c r="J5690" s="19" t="s">
        <v>23</v>
      </c>
      <c r="K5690" s="20" t="s">
        <v>15283</v>
      </c>
      <c r="L5690" s="19" t="s">
        <v>25</v>
      </c>
    </row>
    <row r="5691" spans="1:12" ht="27" x14ac:dyDescent="0.25">
      <c r="A5691" s="19" t="s">
        <v>7839</v>
      </c>
      <c r="B5691" s="19" t="s">
        <v>7840</v>
      </c>
      <c r="C5691" s="19" t="s">
        <v>8052</v>
      </c>
      <c r="D5691" s="19" t="s">
        <v>8053</v>
      </c>
      <c r="E5691" s="20" t="s">
        <v>21</v>
      </c>
      <c r="F5691" s="19" t="s">
        <v>21</v>
      </c>
      <c r="G5691" s="180">
        <v>99198</v>
      </c>
      <c r="H5691" s="21" t="s">
        <v>21112</v>
      </c>
      <c r="I5691" s="19" t="s">
        <v>15719</v>
      </c>
      <c r="J5691" s="19" t="s">
        <v>23</v>
      </c>
      <c r="K5691" s="20" t="s">
        <v>8435</v>
      </c>
      <c r="L5691" s="19" t="s">
        <v>25</v>
      </c>
    </row>
    <row r="5692" spans="1:12" x14ac:dyDescent="0.25">
      <c r="A5692" s="19" t="s">
        <v>7839</v>
      </c>
      <c r="B5692" s="19" t="s">
        <v>7840</v>
      </c>
      <c r="C5692" s="19" t="s">
        <v>8091</v>
      </c>
      <c r="D5692" s="19" t="s">
        <v>8092</v>
      </c>
      <c r="E5692" s="20" t="s">
        <v>21</v>
      </c>
      <c r="F5692" s="19" t="s">
        <v>21</v>
      </c>
      <c r="G5692" s="180">
        <v>84088</v>
      </c>
      <c r="H5692" s="21" t="s">
        <v>8093</v>
      </c>
      <c r="I5692" s="19" t="s">
        <v>15747</v>
      </c>
      <c r="J5692" s="19" t="s">
        <v>23</v>
      </c>
      <c r="K5692" s="20" t="s">
        <v>11397</v>
      </c>
      <c r="L5692" s="19" t="s">
        <v>25</v>
      </c>
    </row>
    <row r="5693" spans="1:12" x14ac:dyDescent="0.25">
      <c r="A5693" s="19" t="s">
        <v>7839</v>
      </c>
      <c r="B5693" s="19" t="s">
        <v>7840</v>
      </c>
      <c r="C5693" s="19" t="s">
        <v>8091</v>
      </c>
      <c r="D5693" s="19" t="s">
        <v>8092</v>
      </c>
      <c r="E5693" s="20" t="s">
        <v>21</v>
      </c>
      <c r="F5693" s="19" t="s">
        <v>21</v>
      </c>
      <c r="G5693" s="180">
        <v>84089</v>
      </c>
      <c r="H5693" s="21" t="s">
        <v>8094</v>
      </c>
      <c r="I5693" s="19" t="s">
        <v>15747</v>
      </c>
      <c r="J5693" s="19" t="s">
        <v>23</v>
      </c>
      <c r="K5693" s="20" t="s">
        <v>15284</v>
      </c>
      <c r="L5693" s="19" t="s">
        <v>25</v>
      </c>
    </row>
    <row r="5694" spans="1:12" x14ac:dyDescent="0.25">
      <c r="A5694" s="19" t="s">
        <v>7839</v>
      </c>
      <c r="B5694" s="19" t="s">
        <v>7840</v>
      </c>
      <c r="C5694" s="19" t="s">
        <v>8095</v>
      </c>
      <c r="D5694" s="19" t="s">
        <v>8096</v>
      </c>
      <c r="E5694" s="20" t="s">
        <v>21</v>
      </c>
      <c r="F5694" s="19" t="s">
        <v>21</v>
      </c>
      <c r="G5694" s="180">
        <v>40675</v>
      </c>
      <c r="H5694" s="21" t="s">
        <v>8097</v>
      </c>
      <c r="I5694" s="19" t="s">
        <v>15747</v>
      </c>
      <c r="J5694" s="19" t="s">
        <v>444</v>
      </c>
      <c r="K5694" s="20" t="s">
        <v>4402</v>
      </c>
      <c r="L5694" s="19" t="s">
        <v>25</v>
      </c>
    </row>
    <row r="5695" spans="1:12" x14ac:dyDescent="0.25">
      <c r="A5695" s="19" t="s">
        <v>7839</v>
      </c>
      <c r="B5695" s="19" t="s">
        <v>7840</v>
      </c>
      <c r="C5695" s="19" t="s">
        <v>8098</v>
      </c>
      <c r="D5695" s="19" t="s">
        <v>8099</v>
      </c>
      <c r="E5695" s="20" t="s">
        <v>21</v>
      </c>
      <c r="F5695" s="19" t="s">
        <v>21</v>
      </c>
      <c r="G5695" s="180">
        <v>96112</v>
      </c>
      <c r="H5695" s="21" t="s">
        <v>8100</v>
      </c>
      <c r="I5695" s="19" t="s">
        <v>15719</v>
      </c>
      <c r="J5695" s="19" t="s">
        <v>9283</v>
      </c>
      <c r="K5695" s="20" t="s">
        <v>15285</v>
      </c>
      <c r="L5695" s="19" t="s">
        <v>25</v>
      </c>
    </row>
    <row r="5696" spans="1:12" x14ac:dyDescent="0.25">
      <c r="A5696" s="19" t="s">
        <v>7839</v>
      </c>
      <c r="B5696" s="19" t="s">
        <v>7840</v>
      </c>
      <c r="C5696" s="19" t="s">
        <v>8098</v>
      </c>
      <c r="D5696" s="19" t="s">
        <v>8099</v>
      </c>
      <c r="E5696" s="20" t="s">
        <v>21</v>
      </c>
      <c r="F5696" s="19" t="s">
        <v>21</v>
      </c>
      <c r="G5696" s="180">
        <v>96117</v>
      </c>
      <c r="H5696" s="21" t="s">
        <v>8101</v>
      </c>
      <c r="I5696" s="19" t="s">
        <v>15719</v>
      </c>
      <c r="J5696" s="19" t="s">
        <v>9283</v>
      </c>
      <c r="K5696" s="20" t="s">
        <v>4758</v>
      </c>
      <c r="L5696" s="19" t="s">
        <v>25</v>
      </c>
    </row>
    <row r="5697" spans="1:12" x14ac:dyDescent="0.25">
      <c r="A5697" s="19" t="s">
        <v>7839</v>
      </c>
      <c r="B5697" s="19" t="s">
        <v>7840</v>
      </c>
      <c r="C5697" s="19" t="s">
        <v>8098</v>
      </c>
      <c r="D5697" s="19" t="s">
        <v>8099</v>
      </c>
      <c r="E5697" s="20" t="s">
        <v>21</v>
      </c>
      <c r="F5697" s="19" t="s">
        <v>21</v>
      </c>
      <c r="G5697" s="180">
        <v>96122</v>
      </c>
      <c r="H5697" s="21" t="s">
        <v>8102</v>
      </c>
      <c r="I5697" s="19" t="s">
        <v>15747</v>
      </c>
      <c r="J5697" s="19" t="s">
        <v>9283</v>
      </c>
      <c r="K5697" s="20" t="s">
        <v>11501</v>
      </c>
      <c r="L5697" s="19" t="s">
        <v>25</v>
      </c>
    </row>
    <row r="5698" spans="1:12" x14ac:dyDescent="0.25">
      <c r="A5698" s="19" t="s">
        <v>7839</v>
      </c>
      <c r="B5698" s="19" t="s">
        <v>7840</v>
      </c>
      <c r="C5698" s="19" t="s">
        <v>8103</v>
      </c>
      <c r="D5698" s="19" t="s">
        <v>8104</v>
      </c>
      <c r="E5698" s="20" t="s">
        <v>21</v>
      </c>
      <c r="F5698" s="19" t="s">
        <v>21</v>
      </c>
      <c r="G5698" s="180">
        <v>96109</v>
      </c>
      <c r="H5698" s="21" t="s">
        <v>8105</v>
      </c>
      <c r="I5698" s="19" t="s">
        <v>15719</v>
      </c>
      <c r="J5698" s="19" t="s">
        <v>9283</v>
      </c>
      <c r="K5698" s="20" t="s">
        <v>11523</v>
      </c>
      <c r="L5698" s="19" t="s">
        <v>25</v>
      </c>
    </row>
    <row r="5699" spans="1:12" x14ac:dyDescent="0.25">
      <c r="A5699" s="19" t="s">
        <v>7839</v>
      </c>
      <c r="B5699" s="19" t="s">
        <v>7840</v>
      </c>
      <c r="C5699" s="19" t="s">
        <v>8103</v>
      </c>
      <c r="D5699" s="19" t="s">
        <v>8104</v>
      </c>
      <c r="E5699" s="20" t="s">
        <v>21</v>
      </c>
      <c r="F5699" s="19" t="s">
        <v>21</v>
      </c>
      <c r="G5699" s="180">
        <v>96110</v>
      </c>
      <c r="H5699" s="21" t="s">
        <v>8106</v>
      </c>
      <c r="I5699" s="19" t="s">
        <v>15719</v>
      </c>
      <c r="J5699" s="19" t="s">
        <v>9283</v>
      </c>
      <c r="K5699" s="20" t="s">
        <v>12071</v>
      </c>
      <c r="L5699" s="19" t="s">
        <v>25</v>
      </c>
    </row>
    <row r="5700" spans="1:12" x14ac:dyDescent="0.25">
      <c r="A5700" s="19" t="s">
        <v>7839</v>
      </c>
      <c r="B5700" s="19" t="s">
        <v>7840</v>
      </c>
      <c r="C5700" s="19" t="s">
        <v>8103</v>
      </c>
      <c r="D5700" s="19" t="s">
        <v>8104</v>
      </c>
      <c r="E5700" s="20" t="s">
        <v>21</v>
      </c>
      <c r="F5700" s="19" t="s">
        <v>21</v>
      </c>
      <c r="G5700" s="180">
        <v>96113</v>
      </c>
      <c r="H5700" s="21" t="s">
        <v>8107</v>
      </c>
      <c r="I5700" s="19" t="s">
        <v>15719</v>
      </c>
      <c r="J5700" s="19" t="s">
        <v>9283</v>
      </c>
      <c r="K5700" s="20" t="s">
        <v>15286</v>
      </c>
      <c r="L5700" s="19" t="s">
        <v>25</v>
      </c>
    </row>
    <row r="5701" spans="1:12" x14ac:dyDescent="0.25">
      <c r="A5701" s="19" t="s">
        <v>7839</v>
      </c>
      <c r="B5701" s="19" t="s">
        <v>7840</v>
      </c>
      <c r="C5701" s="19" t="s">
        <v>8103</v>
      </c>
      <c r="D5701" s="19" t="s">
        <v>8104</v>
      </c>
      <c r="E5701" s="20" t="s">
        <v>21</v>
      </c>
      <c r="F5701" s="19" t="s">
        <v>21</v>
      </c>
      <c r="G5701" s="180">
        <v>96114</v>
      </c>
      <c r="H5701" s="21" t="s">
        <v>8109</v>
      </c>
      <c r="I5701" s="19" t="s">
        <v>15719</v>
      </c>
      <c r="J5701" s="19" t="s">
        <v>9283</v>
      </c>
      <c r="K5701" s="20" t="s">
        <v>10735</v>
      </c>
      <c r="L5701" s="19" t="s">
        <v>25</v>
      </c>
    </row>
    <row r="5702" spans="1:12" x14ac:dyDescent="0.25">
      <c r="A5702" s="19" t="s">
        <v>7839</v>
      </c>
      <c r="B5702" s="19" t="s">
        <v>7840</v>
      </c>
      <c r="C5702" s="19" t="s">
        <v>8103</v>
      </c>
      <c r="D5702" s="19" t="s">
        <v>8104</v>
      </c>
      <c r="E5702" s="20" t="s">
        <v>21</v>
      </c>
      <c r="F5702" s="19" t="s">
        <v>21</v>
      </c>
      <c r="G5702" s="180">
        <v>96120</v>
      </c>
      <c r="H5702" s="21" t="s">
        <v>8111</v>
      </c>
      <c r="I5702" s="19" t="s">
        <v>15747</v>
      </c>
      <c r="J5702" s="19" t="s">
        <v>9283</v>
      </c>
      <c r="K5702" s="20" t="s">
        <v>10998</v>
      </c>
      <c r="L5702" s="19" t="s">
        <v>25</v>
      </c>
    </row>
    <row r="5703" spans="1:12" x14ac:dyDescent="0.25">
      <c r="A5703" s="19" t="s">
        <v>7839</v>
      </c>
      <c r="B5703" s="19" t="s">
        <v>7840</v>
      </c>
      <c r="C5703" s="19" t="s">
        <v>8103</v>
      </c>
      <c r="D5703" s="19" t="s">
        <v>8104</v>
      </c>
      <c r="E5703" s="20" t="s">
        <v>21</v>
      </c>
      <c r="F5703" s="19" t="s">
        <v>21</v>
      </c>
      <c r="G5703" s="180">
        <v>96123</v>
      </c>
      <c r="H5703" s="21" t="s">
        <v>8113</v>
      </c>
      <c r="I5703" s="19" t="s">
        <v>15747</v>
      </c>
      <c r="J5703" s="19" t="s">
        <v>9283</v>
      </c>
      <c r="K5703" s="20" t="s">
        <v>15287</v>
      </c>
      <c r="L5703" s="19" t="s">
        <v>25</v>
      </c>
    </row>
    <row r="5704" spans="1:12" x14ac:dyDescent="0.25">
      <c r="A5704" s="19" t="s">
        <v>7839</v>
      </c>
      <c r="B5704" s="19" t="s">
        <v>7840</v>
      </c>
      <c r="C5704" s="19" t="s">
        <v>8103</v>
      </c>
      <c r="D5704" s="19" t="s">
        <v>8104</v>
      </c>
      <c r="E5704" s="20" t="s">
        <v>21</v>
      </c>
      <c r="F5704" s="19" t="s">
        <v>21</v>
      </c>
      <c r="G5704" s="180">
        <v>99054</v>
      </c>
      <c r="H5704" s="21" t="s">
        <v>8114</v>
      </c>
      <c r="I5704" s="19" t="s">
        <v>15719</v>
      </c>
      <c r="J5704" s="19" t="s">
        <v>9283</v>
      </c>
      <c r="K5704" s="20" t="s">
        <v>10101</v>
      </c>
      <c r="L5704" s="19" t="s">
        <v>25</v>
      </c>
    </row>
    <row r="5705" spans="1:12" x14ac:dyDescent="0.25">
      <c r="A5705" s="19" t="s">
        <v>7839</v>
      </c>
      <c r="B5705" s="19" t="s">
        <v>7840</v>
      </c>
      <c r="C5705" s="19" t="s">
        <v>8115</v>
      </c>
      <c r="D5705" s="19" t="s">
        <v>8116</v>
      </c>
      <c r="E5705" s="20">
        <v>73807</v>
      </c>
      <c r="F5705" s="19" t="s">
        <v>8117</v>
      </c>
      <c r="G5705" s="19" t="s">
        <v>8118</v>
      </c>
      <c r="H5705" s="21" t="s">
        <v>8119</v>
      </c>
      <c r="I5705" s="19" t="s">
        <v>15747</v>
      </c>
      <c r="J5705" s="19" t="s">
        <v>23</v>
      </c>
      <c r="K5705" s="20" t="s">
        <v>15288</v>
      </c>
      <c r="L5705" s="19" t="s">
        <v>25</v>
      </c>
    </row>
    <row r="5706" spans="1:12" x14ac:dyDescent="0.25">
      <c r="A5706" s="19" t="s">
        <v>7839</v>
      </c>
      <c r="B5706" s="19" t="s">
        <v>7840</v>
      </c>
      <c r="C5706" s="19" t="s">
        <v>8120</v>
      </c>
      <c r="D5706" s="19" t="s">
        <v>8121</v>
      </c>
      <c r="E5706" s="20" t="s">
        <v>21</v>
      </c>
      <c r="F5706" s="19" t="s">
        <v>21</v>
      </c>
      <c r="G5706" s="180">
        <v>96111</v>
      </c>
      <c r="H5706" s="21" t="s">
        <v>8122</v>
      </c>
      <c r="I5706" s="19" t="s">
        <v>15719</v>
      </c>
      <c r="J5706" s="19" t="s">
        <v>9283</v>
      </c>
      <c r="K5706" s="20" t="s">
        <v>2964</v>
      </c>
      <c r="L5706" s="19" t="s">
        <v>25</v>
      </c>
    </row>
    <row r="5707" spans="1:12" x14ac:dyDescent="0.25">
      <c r="A5707" s="19" t="s">
        <v>7839</v>
      </c>
      <c r="B5707" s="19" t="s">
        <v>7840</v>
      </c>
      <c r="C5707" s="19" t="s">
        <v>8120</v>
      </c>
      <c r="D5707" s="19" t="s">
        <v>8121</v>
      </c>
      <c r="E5707" s="20" t="s">
        <v>21</v>
      </c>
      <c r="F5707" s="19" t="s">
        <v>21</v>
      </c>
      <c r="G5707" s="180">
        <v>96116</v>
      </c>
      <c r="H5707" s="21" t="s">
        <v>8123</v>
      </c>
      <c r="I5707" s="19" t="s">
        <v>15719</v>
      </c>
      <c r="J5707" s="19" t="s">
        <v>9283</v>
      </c>
      <c r="K5707" s="20" t="s">
        <v>15289</v>
      </c>
      <c r="L5707" s="19" t="s">
        <v>25</v>
      </c>
    </row>
    <row r="5708" spans="1:12" x14ac:dyDescent="0.25">
      <c r="A5708" s="19" t="s">
        <v>7839</v>
      </c>
      <c r="B5708" s="19" t="s">
        <v>7840</v>
      </c>
      <c r="C5708" s="19" t="s">
        <v>8120</v>
      </c>
      <c r="D5708" s="19" t="s">
        <v>8121</v>
      </c>
      <c r="E5708" s="20" t="s">
        <v>21</v>
      </c>
      <c r="F5708" s="19" t="s">
        <v>21</v>
      </c>
      <c r="G5708" s="180">
        <v>96121</v>
      </c>
      <c r="H5708" s="21" t="s">
        <v>8125</v>
      </c>
      <c r="I5708" s="19" t="s">
        <v>15747</v>
      </c>
      <c r="J5708" s="19" t="s">
        <v>9283</v>
      </c>
      <c r="K5708" s="20" t="s">
        <v>2186</v>
      </c>
      <c r="L5708" s="19" t="s">
        <v>25</v>
      </c>
    </row>
    <row r="5709" spans="1:12" x14ac:dyDescent="0.25">
      <c r="A5709" s="19" t="s">
        <v>7839</v>
      </c>
      <c r="B5709" s="19" t="s">
        <v>7840</v>
      </c>
      <c r="C5709" s="19" t="s">
        <v>8120</v>
      </c>
      <c r="D5709" s="19" t="s">
        <v>8121</v>
      </c>
      <c r="E5709" s="20" t="s">
        <v>21</v>
      </c>
      <c r="F5709" s="19" t="s">
        <v>21</v>
      </c>
      <c r="G5709" s="180">
        <v>96485</v>
      </c>
      <c r="H5709" s="21" t="s">
        <v>8127</v>
      </c>
      <c r="I5709" s="19" t="s">
        <v>15719</v>
      </c>
      <c r="J5709" s="19" t="s">
        <v>9283</v>
      </c>
      <c r="K5709" s="20" t="s">
        <v>9631</v>
      </c>
      <c r="L5709" s="19" t="s">
        <v>25</v>
      </c>
    </row>
    <row r="5710" spans="1:12" x14ac:dyDescent="0.25">
      <c r="A5710" s="19" t="s">
        <v>7839</v>
      </c>
      <c r="B5710" s="19" t="s">
        <v>7840</v>
      </c>
      <c r="C5710" s="19" t="s">
        <v>8120</v>
      </c>
      <c r="D5710" s="19" t="s">
        <v>8121</v>
      </c>
      <c r="E5710" s="20" t="s">
        <v>21</v>
      </c>
      <c r="F5710" s="19" t="s">
        <v>21</v>
      </c>
      <c r="G5710" s="180">
        <v>96486</v>
      </c>
      <c r="H5710" s="21" t="s">
        <v>8128</v>
      </c>
      <c r="I5710" s="19" t="s">
        <v>15719</v>
      </c>
      <c r="J5710" s="19" t="s">
        <v>9283</v>
      </c>
      <c r="K5710" s="20" t="s">
        <v>2947</v>
      </c>
      <c r="L5710" s="19" t="s">
        <v>25</v>
      </c>
    </row>
    <row r="5711" spans="1:12" x14ac:dyDescent="0.25">
      <c r="A5711" s="19" t="s">
        <v>7839</v>
      </c>
      <c r="B5711" s="19" t="s">
        <v>7840</v>
      </c>
      <c r="C5711" s="19" t="s">
        <v>8130</v>
      </c>
      <c r="D5711" s="19" t="s">
        <v>8131</v>
      </c>
      <c r="E5711" s="20" t="s">
        <v>21</v>
      </c>
      <c r="F5711" s="19" t="s">
        <v>21</v>
      </c>
      <c r="G5711" s="180">
        <v>91514</v>
      </c>
      <c r="H5711" s="21" t="s">
        <v>8132</v>
      </c>
      <c r="I5711" s="19" t="s">
        <v>15719</v>
      </c>
      <c r="J5711" s="19" t="s">
        <v>23</v>
      </c>
      <c r="K5711" s="20" t="s">
        <v>3443</v>
      </c>
      <c r="L5711" s="19" t="s">
        <v>25</v>
      </c>
    </row>
    <row r="5712" spans="1:12" x14ac:dyDescent="0.25">
      <c r="A5712" s="19" t="s">
        <v>7839</v>
      </c>
      <c r="B5712" s="19" t="s">
        <v>7840</v>
      </c>
      <c r="C5712" s="19" t="s">
        <v>8130</v>
      </c>
      <c r="D5712" s="19" t="s">
        <v>8131</v>
      </c>
      <c r="E5712" s="20" t="s">
        <v>21</v>
      </c>
      <c r="F5712" s="19" t="s">
        <v>21</v>
      </c>
      <c r="G5712" s="180">
        <v>91515</v>
      </c>
      <c r="H5712" s="21" t="s">
        <v>8133</v>
      </c>
      <c r="I5712" s="19" t="s">
        <v>15719</v>
      </c>
      <c r="J5712" s="19" t="s">
        <v>23</v>
      </c>
      <c r="K5712" s="20" t="s">
        <v>5131</v>
      </c>
      <c r="L5712" s="19" t="s">
        <v>25</v>
      </c>
    </row>
    <row r="5713" spans="1:12" x14ac:dyDescent="0.25">
      <c r="A5713" s="19" t="s">
        <v>7839</v>
      </c>
      <c r="B5713" s="19" t="s">
        <v>7840</v>
      </c>
      <c r="C5713" s="19" t="s">
        <v>8130</v>
      </c>
      <c r="D5713" s="19" t="s">
        <v>8131</v>
      </c>
      <c r="E5713" s="20" t="s">
        <v>21</v>
      </c>
      <c r="F5713" s="19" t="s">
        <v>21</v>
      </c>
      <c r="G5713" s="180">
        <v>91516</v>
      </c>
      <c r="H5713" s="21" t="s">
        <v>8134</v>
      </c>
      <c r="I5713" s="19" t="s">
        <v>15719</v>
      </c>
      <c r="J5713" s="19" t="s">
        <v>23</v>
      </c>
      <c r="K5713" s="20" t="s">
        <v>10424</v>
      </c>
      <c r="L5713" s="19" t="s">
        <v>25</v>
      </c>
    </row>
    <row r="5714" spans="1:12" x14ac:dyDescent="0.25">
      <c r="A5714" s="19" t="s">
        <v>7839</v>
      </c>
      <c r="B5714" s="19" t="s">
        <v>7840</v>
      </c>
      <c r="C5714" s="19" t="s">
        <v>8130</v>
      </c>
      <c r="D5714" s="19" t="s">
        <v>8131</v>
      </c>
      <c r="E5714" s="20" t="s">
        <v>21</v>
      </c>
      <c r="F5714" s="19" t="s">
        <v>21</v>
      </c>
      <c r="G5714" s="180">
        <v>91517</v>
      </c>
      <c r="H5714" s="21" t="s">
        <v>8135</v>
      </c>
      <c r="I5714" s="19" t="s">
        <v>15719</v>
      </c>
      <c r="J5714" s="19" t="s">
        <v>23</v>
      </c>
      <c r="K5714" s="20" t="s">
        <v>1454</v>
      </c>
      <c r="L5714" s="19" t="s">
        <v>25</v>
      </c>
    </row>
    <row r="5715" spans="1:12" x14ac:dyDescent="0.25">
      <c r="A5715" s="19" t="s">
        <v>7839</v>
      </c>
      <c r="B5715" s="19" t="s">
        <v>7840</v>
      </c>
      <c r="C5715" s="19" t="s">
        <v>8130</v>
      </c>
      <c r="D5715" s="19" t="s">
        <v>8131</v>
      </c>
      <c r="E5715" s="20" t="s">
        <v>21</v>
      </c>
      <c r="F5715" s="19" t="s">
        <v>21</v>
      </c>
      <c r="G5715" s="180">
        <v>91519</v>
      </c>
      <c r="H5715" s="21" t="s">
        <v>8136</v>
      </c>
      <c r="I5715" s="19" t="s">
        <v>15719</v>
      </c>
      <c r="J5715" s="19" t="s">
        <v>23</v>
      </c>
      <c r="K5715" s="20" t="s">
        <v>11290</v>
      </c>
      <c r="L5715" s="19" t="s">
        <v>25</v>
      </c>
    </row>
    <row r="5716" spans="1:12" x14ac:dyDescent="0.25">
      <c r="A5716" s="19" t="s">
        <v>7839</v>
      </c>
      <c r="B5716" s="19" t="s">
        <v>7840</v>
      </c>
      <c r="C5716" s="19" t="s">
        <v>8130</v>
      </c>
      <c r="D5716" s="19" t="s">
        <v>8131</v>
      </c>
      <c r="E5716" s="20" t="s">
        <v>21</v>
      </c>
      <c r="F5716" s="19" t="s">
        <v>21</v>
      </c>
      <c r="G5716" s="180">
        <v>91520</v>
      </c>
      <c r="H5716" s="21" t="s">
        <v>8138</v>
      </c>
      <c r="I5716" s="19" t="s">
        <v>15719</v>
      </c>
      <c r="J5716" s="19" t="s">
        <v>23</v>
      </c>
      <c r="K5716" s="20" t="s">
        <v>14895</v>
      </c>
      <c r="L5716" s="19" t="s">
        <v>25</v>
      </c>
    </row>
    <row r="5717" spans="1:12" x14ac:dyDescent="0.25">
      <c r="A5717" s="19" t="s">
        <v>7839</v>
      </c>
      <c r="B5717" s="19" t="s">
        <v>7840</v>
      </c>
      <c r="C5717" s="19" t="s">
        <v>8130</v>
      </c>
      <c r="D5717" s="19" t="s">
        <v>8131</v>
      </c>
      <c r="E5717" s="20" t="s">
        <v>21</v>
      </c>
      <c r="F5717" s="19" t="s">
        <v>21</v>
      </c>
      <c r="G5717" s="180">
        <v>91522</v>
      </c>
      <c r="H5717" s="21" t="s">
        <v>8139</v>
      </c>
      <c r="I5717" s="19" t="s">
        <v>15719</v>
      </c>
      <c r="J5717" s="19" t="s">
        <v>23</v>
      </c>
      <c r="K5717" s="20" t="s">
        <v>475</v>
      </c>
      <c r="L5717" s="19" t="s">
        <v>25</v>
      </c>
    </row>
    <row r="5718" spans="1:12" x14ac:dyDescent="0.25">
      <c r="A5718" s="19" t="s">
        <v>7839</v>
      </c>
      <c r="B5718" s="19" t="s">
        <v>7840</v>
      </c>
      <c r="C5718" s="19" t="s">
        <v>8130</v>
      </c>
      <c r="D5718" s="19" t="s">
        <v>8131</v>
      </c>
      <c r="E5718" s="20" t="s">
        <v>21</v>
      </c>
      <c r="F5718" s="19" t="s">
        <v>21</v>
      </c>
      <c r="G5718" s="180">
        <v>91525</v>
      </c>
      <c r="H5718" s="21" t="s">
        <v>8140</v>
      </c>
      <c r="I5718" s="19" t="s">
        <v>15719</v>
      </c>
      <c r="J5718" s="19" t="s">
        <v>23</v>
      </c>
      <c r="K5718" s="20" t="s">
        <v>9635</v>
      </c>
      <c r="L5718" s="19" t="s">
        <v>25</v>
      </c>
    </row>
    <row r="5719" spans="1:12" ht="27" x14ac:dyDescent="0.25">
      <c r="A5719" s="19" t="s">
        <v>6589</v>
      </c>
      <c r="B5719" s="19" t="s">
        <v>8141</v>
      </c>
      <c r="C5719" s="19" t="s">
        <v>8142</v>
      </c>
      <c r="D5719" s="19" t="s">
        <v>8143</v>
      </c>
      <c r="E5719" s="20" t="s">
        <v>21</v>
      </c>
      <c r="F5719" s="19" t="s">
        <v>21</v>
      </c>
      <c r="G5719" s="180">
        <v>87280</v>
      </c>
      <c r="H5719" s="21" t="s">
        <v>8144</v>
      </c>
      <c r="I5719" s="19" t="s">
        <v>15679</v>
      </c>
      <c r="J5719" s="19" t="s">
        <v>23</v>
      </c>
      <c r="K5719" s="20" t="s">
        <v>15290</v>
      </c>
      <c r="L5719" s="19" t="s">
        <v>25</v>
      </c>
    </row>
    <row r="5720" spans="1:12" ht="27" x14ac:dyDescent="0.25">
      <c r="A5720" s="19" t="s">
        <v>6589</v>
      </c>
      <c r="B5720" s="19" t="s">
        <v>8141</v>
      </c>
      <c r="C5720" s="19" t="s">
        <v>8142</v>
      </c>
      <c r="D5720" s="19" t="s">
        <v>8143</v>
      </c>
      <c r="E5720" s="20" t="s">
        <v>21</v>
      </c>
      <c r="F5720" s="19" t="s">
        <v>21</v>
      </c>
      <c r="G5720" s="180">
        <v>87281</v>
      </c>
      <c r="H5720" s="21" t="s">
        <v>8145</v>
      </c>
      <c r="I5720" s="19" t="s">
        <v>15679</v>
      </c>
      <c r="J5720" s="19" t="s">
        <v>23</v>
      </c>
      <c r="K5720" s="20" t="s">
        <v>15291</v>
      </c>
      <c r="L5720" s="19" t="s">
        <v>25</v>
      </c>
    </row>
    <row r="5721" spans="1:12" ht="27" x14ac:dyDescent="0.25">
      <c r="A5721" s="19" t="s">
        <v>6589</v>
      </c>
      <c r="B5721" s="19" t="s">
        <v>8141</v>
      </c>
      <c r="C5721" s="19" t="s">
        <v>8142</v>
      </c>
      <c r="D5721" s="19" t="s">
        <v>8143</v>
      </c>
      <c r="E5721" s="20" t="s">
        <v>21</v>
      </c>
      <c r="F5721" s="19" t="s">
        <v>21</v>
      </c>
      <c r="G5721" s="180">
        <v>87283</v>
      </c>
      <c r="H5721" s="21" t="s">
        <v>8146</v>
      </c>
      <c r="I5721" s="19" t="s">
        <v>15679</v>
      </c>
      <c r="J5721" s="19" t="s">
        <v>23</v>
      </c>
      <c r="K5721" s="20" t="s">
        <v>15292</v>
      </c>
      <c r="L5721" s="19" t="s">
        <v>25</v>
      </c>
    </row>
    <row r="5722" spans="1:12" ht="27" x14ac:dyDescent="0.25">
      <c r="A5722" s="19" t="s">
        <v>6589</v>
      </c>
      <c r="B5722" s="19" t="s">
        <v>8141</v>
      </c>
      <c r="C5722" s="19" t="s">
        <v>8142</v>
      </c>
      <c r="D5722" s="19" t="s">
        <v>8143</v>
      </c>
      <c r="E5722" s="20" t="s">
        <v>21</v>
      </c>
      <c r="F5722" s="19" t="s">
        <v>21</v>
      </c>
      <c r="G5722" s="180">
        <v>87284</v>
      </c>
      <c r="H5722" s="21" t="s">
        <v>8147</v>
      </c>
      <c r="I5722" s="19" t="s">
        <v>15679</v>
      </c>
      <c r="J5722" s="19" t="s">
        <v>23</v>
      </c>
      <c r="K5722" s="20" t="s">
        <v>15293</v>
      </c>
      <c r="L5722" s="19" t="s">
        <v>25</v>
      </c>
    </row>
    <row r="5723" spans="1:12" x14ac:dyDescent="0.25">
      <c r="A5723" s="19" t="s">
        <v>6589</v>
      </c>
      <c r="B5723" s="19" t="s">
        <v>8141</v>
      </c>
      <c r="C5723" s="19" t="s">
        <v>8142</v>
      </c>
      <c r="D5723" s="19" t="s">
        <v>8143</v>
      </c>
      <c r="E5723" s="20" t="s">
        <v>21</v>
      </c>
      <c r="F5723" s="19" t="s">
        <v>21</v>
      </c>
      <c r="G5723" s="180">
        <v>87286</v>
      </c>
      <c r="H5723" s="21" t="s">
        <v>8148</v>
      </c>
      <c r="I5723" s="19" t="s">
        <v>15679</v>
      </c>
      <c r="J5723" s="19" t="s">
        <v>23</v>
      </c>
      <c r="K5723" s="20" t="s">
        <v>15294</v>
      </c>
      <c r="L5723" s="19" t="s">
        <v>25</v>
      </c>
    </row>
    <row r="5724" spans="1:12" x14ac:dyDescent="0.25">
      <c r="A5724" s="19" t="s">
        <v>6589</v>
      </c>
      <c r="B5724" s="19" t="s">
        <v>8141</v>
      </c>
      <c r="C5724" s="19" t="s">
        <v>8142</v>
      </c>
      <c r="D5724" s="19" t="s">
        <v>8143</v>
      </c>
      <c r="E5724" s="20" t="s">
        <v>21</v>
      </c>
      <c r="F5724" s="19" t="s">
        <v>21</v>
      </c>
      <c r="G5724" s="180">
        <v>87287</v>
      </c>
      <c r="H5724" s="21" t="s">
        <v>8149</v>
      </c>
      <c r="I5724" s="19" t="s">
        <v>15679</v>
      </c>
      <c r="J5724" s="19" t="s">
        <v>23</v>
      </c>
      <c r="K5724" s="20" t="s">
        <v>15295</v>
      </c>
      <c r="L5724" s="19" t="s">
        <v>25</v>
      </c>
    </row>
    <row r="5725" spans="1:12" x14ac:dyDescent="0.25">
      <c r="A5725" s="19" t="s">
        <v>6589</v>
      </c>
      <c r="B5725" s="19" t="s">
        <v>8141</v>
      </c>
      <c r="C5725" s="19" t="s">
        <v>8142</v>
      </c>
      <c r="D5725" s="19" t="s">
        <v>8143</v>
      </c>
      <c r="E5725" s="20" t="s">
        <v>21</v>
      </c>
      <c r="F5725" s="19" t="s">
        <v>21</v>
      </c>
      <c r="G5725" s="180">
        <v>87289</v>
      </c>
      <c r="H5725" s="21" t="s">
        <v>8150</v>
      </c>
      <c r="I5725" s="19" t="s">
        <v>15679</v>
      </c>
      <c r="J5725" s="19" t="s">
        <v>23</v>
      </c>
      <c r="K5725" s="20" t="s">
        <v>15296</v>
      </c>
      <c r="L5725" s="19" t="s">
        <v>25</v>
      </c>
    </row>
    <row r="5726" spans="1:12" x14ac:dyDescent="0.25">
      <c r="A5726" s="19" t="s">
        <v>6589</v>
      </c>
      <c r="B5726" s="19" t="s">
        <v>8141</v>
      </c>
      <c r="C5726" s="19" t="s">
        <v>8142</v>
      </c>
      <c r="D5726" s="19" t="s">
        <v>8143</v>
      </c>
      <c r="E5726" s="20" t="s">
        <v>21</v>
      </c>
      <c r="F5726" s="19" t="s">
        <v>21</v>
      </c>
      <c r="G5726" s="180">
        <v>87290</v>
      </c>
      <c r="H5726" s="21" t="s">
        <v>8151</v>
      </c>
      <c r="I5726" s="19" t="s">
        <v>15679</v>
      </c>
      <c r="J5726" s="19" t="s">
        <v>23</v>
      </c>
      <c r="K5726" s="20" t="s">
        <v>8163</v>
      </c>
      <c r="L5726" s="19" t="s">
        <v>25</v>
      </c>
    </row>
    <row r="5727" spans="1:12" x14ac:dyDescent="0.25">
      <c r="A5727" s="19" t="s">
        <v>6589</v>
      </c>
      <c r="B5727" s="19" t="s">
        <v>8141</v>
      </c>
      <c r="C5727" s="19" t="s">
        <v>8142</v>
      </c>
      <c r="D5727" s="19" t="s">
        <v>8143</v>
      </c>
      <c r="E5727" s="20" t="s">
        <v>21</v>
      </c>
      <c r="F5727" s="19" t="s">
        <v>21</v>
      </c>
      <c r="G5727" s="180">
        <v>87292</v>
      </c>
      <c r="H5727" s="21" t="s">
        <v>8152</v>
      </c>
      <c r="I5727" s="19" t="s">
        <v>15679</v>
      </c>
      <c r="J5727" s="19" t="s">
        <v>23</v>
      </c>
      <c r="K5727" s="20" t="s">
        <v>15297</v>
      </c>
      <c r="L5727" s="19" t="s">
        <v>25</v>
      </c>
    </row>
    <row r="5728" spans="1:12" x14ac:dyDescent="0.25">
      <c r="A5728" s="19" t="s">
        <v>6589</v>
      </c>
      <c r="B5728" s="19" t="s">
        <v>8141</v>
      </c>
      <c r="C5728" s="19" t="s">
        <v>8142</v>
      </c>
      <c r="D5728" s="19" t="s">
        <v>8143</v>
      </c>
      <c r="E5728" s="20" t="s">
        <v>21</v>
      </c>
      <c r="F5728" s="19" t="s">
        <v>21</v>
      </c>
      <c r="G5728" s="180">
        <v>87294</v>
      </c>
      <c r="H5728" s="21" t="s">
        <v>8153</v>
      </c>
      <c r="I5728" s="19" t="s">
        <v>15679</v>
      </c>
      <c r="J5728" s="19" t="s">
        <v>23</v>
      </c>
      <c r="K5728" s="20" t="s">
        <v>15298</v>
      </c>
      <c r="L5728" s="19" t="s">
        <v>25</v>
      </c>
    </row>
    <row r="5729" spans="1:12" x14ac:dyDescent="0.25">
      <c r="A5729" s="19" t="s">
        <v>6589</v>
      </c>
      <c r="B5729" s="19" t="s">
        <v>8141</v>
      </c>
      <c r="C5729" s="19" t="s">
        <v>8142</v>
      </c>
      <c r="D5729" s="19" t="s">
        <v>8143</v>
      </c>
      <c r="E5729" s="20" t="s">
        <v>21</v>
      </c>
      <c r="F5729" s="19" t="s">
        <v>21</v>
      </c>
      <c r="G5729" s="180">
        <v>87295</v>
      </c>
      <c r="H5729" s="21" t="s">
        <v>8154</v>
      </c>
      <c r="I5729" s="19" t="s">
        <v>15679</v>
      </c>
      <c r="J5729" s="19" t="s">
        <v>23</v>
      </c>
      <c r="K5729" s="20" t="s">
        <v>15299</v>
      </c>
      <c r="L5729" s="19" t="s">
        <v>25</v>
      </c>
    </row>
    <row r="5730" spans="1:12" x14ac:dyDescent="0.25">
      <c r="A5730" s="19" t="s">
        <v>6589</v>
      </c>
      <c r="B5730" s="19" t="s">
        <v>8141</v>
      </c>
      <c r="C5730" s="19" t="s">
        <v>8142</v>
      </c>
      <c r="D5730" s="19" t="s">
        <v>8143</v>
      </c>
      <c r="E5730" s="20" t="s">
        <v>21</v>
      </c>
      <c r="F5730" s="19" t="s">
        <v>21</v>
      </c>
      <c r="G5730" s="180">
        <v>87296</v>
      </c>
      <c r="H5730" s="21" t="s">
        <v>8155</v>
      </c>
      <c r="I5730" s="19" t="s">
        <v>15679</v>
      </c>
      <c r="J5730" s="19" t="s">
        <v>23</v>
      </c>
      <c r="K5730" s="20" t="s">
        <v>15300</v>
      </c>
      <c r="L5730" s="19" t="s">
        <v>25</v>
      </c>
    </row>
    <row r="5731" spans="1:12" x14ac:dyDescent="0.25">
      <c r="A5731" s="19" t="s">
        <v>6589</v>
      </c>
      <c r="B5731" s="19" t="s">
        <v>8141</v>
      </c>
      <c r="C5731" s="19" t="s">
        <v>8142</v>
      </c>
      <c r="D5731" s="19" t="s">
        <v>8143</v>
      </c>
      <c r="E5731" s="20" t="s">
        <v>21</v>
      </c>
      <c r="F5731" s="19" t="s">
        <v>21</v>
      </c>
      <c r="G5731" s="180">
        <v>87298</v>
      </c>
      <c r="H5731" s="21" t="s">
        <v>8156</v>
      </c>
      <c r="I5731" s="19" t="s">
        <v>15679</v>
      </c>
      <c r="J5731" s="19" t="s">
        <v>23</v>
      </c>
      <c r="K5731" s="20" t="s">
        <v>15301</v>
      </c>
      <c r="L5731" s="19" t="s">
        <v>25</v>
      </c>
    </row>
    <row r="5732" spans="1:12" x14ac:dyDescent="0.25">
      <c r="A5732" s="19" t="s">
        <v>6589</v>
      </c>
      <c r="B5732" s="19" t="s">
        <v>8141</v>
      </c>
      <c r="C5732" s="19" t="s">
        <v>8142</v>
      </c>
      <c r="D5732" s="19" t="s">
        <v>8143</v>
      </c>
      <c r="E5732" s="20" t="s">
        <v>21</v>
      </c>
      <c r="F5732" s="19" t="s">
        <v>21</v>
      </c>
      <c r="G5732" s="180">
        <v>87299</v>
      </c>
      <c r="H5732" s="21" t="s">
        <v>8157</v>
      </c>
      <c r="I5732" s="19" t="s">
        <v>15679</v>
      </c>
      <c r="J5732" s="19" t="s">
        <v>23</v>
      </c>
      <c r="K5732" s="20" t="s">
        <v>15302</v>
      </c>
      <c r="L5732" s="19" t="s">
        <v>25</v>
      </c>
    </row>
    <row r="5733" spans="1:12" x14ac:dyDescent="0.25">
      <c r="A5733" s="19" t="s">
        <v>6589</v>
      </c>
      <c r="B5733" s="19" t="s">
        <v>8141</v>
      </c>
      <c r="C5733" s="19" t="s">
        <v>8142</v>
      </c>
      <c r="D5733" s="19" t="s">
        <v>8143</v>
      </c>
      <c r="E5733" s="20" t="s">
        <v>21</v>
      </c>
      <c r="F5733" s="19" t="s">
        <v>21</v>
      </c>
      <c r="G5733" s="180">
        <v>87301</v>
      </c>
      <c r="H5733" s="21" t="s">
        <v>8158</v>
      </c>
      <c r="I5733" s="19" t="s">
        <v>15679</v>
      </c>
      <c r="J5733" s="19" t="s">
        <v>23</v>
      </c>
      <c r="K5733" s="20" t="s">
        <v>15303</v>
      </c>
      <c r="L5733" s="19" t="s">
        <v>25</v>
      </c>
    </row>
    <row r="5734" spans="1:12" x14ac:dyDescent="0.25">
      <c r="A5734" s="19" t="s">
        <v>6589</v>
      </c>
      <c r="B5734" s="19" t="s">
        <v>8141</v>
      </c>
      <c r="C5734" s="19" t="s">
        <v>8142</v>
      </c>
      <c r="D5734" s="19" t="s">
        <v>8143</v>
      </c>
      <c r="E5734" s="20" t="s">
        <v>21</v>
      </c>
      <c r="F5734" s="19" t="s">
        <v>21</v>
      </c>
      <c r="G5734" s="180">
        <v>87302</v>
      </c>
      <c r="H5734" s="21" t="s">
        <v>8159</v>
      </c>
      <c r="I5734" s="19" t="s">
        <v>15679</v>
      </c>
      <c r="J5734" s="19" t="s">
        <v>23</v>
      </c>
      <c r="K5734" s="20" t="s">
        <v>15304</v>
      </c>
      <c r="L5734" s="19" t="s">
        <v>25</v>
      </c>
    </row>
    <row r="5735" spans="1:12" x14ac:dyDescent="0.25">
      <c r="A5735" s="19" t="s">
        <v>6589</v>
      </c>
      <c r="B5735" s="19" t="s">
        <v>8141</v>
      </c>
      <c r="C5735" s="19" t="s">
        <v>8142</v>
      </c>
      <c r="D5735" s="19" t="s">
        <v>8143</v>
      </c>
      <c r="E5735" s="20" t="s">
        <v>21</v>
      </c>
      <c r="F5735" s="19" t="s">
        <v>21</v>
      </c>
      <c r="G5735" s="180">
        <v>87304</v>
      </c>
      <c r="H5735" s="21" t="s">
        <v>8160</v>
      </c>
      <c r="I5735" s="19" t="s">
        <v>15679</v>
      </c>
      <c r="J5735" s="19" t="s">
        <v>23</v>
      </c>
      <c r="K5735" s="20" t="s">
        <v>15305</v>
      </c>
      <c r="L5735" s="19" t="s">
        <v>25</v>
      </c>
    </row>
    <row r="5736" spans="1:12" x14ac:dyDescent="0.25">
      <c r="A5736" s="19" t="s">
        <v>6589</v>
      </c>
      <c r="B5736" s="19" t="s">
        <v>8141</v>
      </c>
      <c r="C5736" s="19" t="s">
        <v>8142</v>
      </c>
      <c r="D5736" s="19" t="s">
        <v>8143</v>
      </c>
      <c r="E5736" s="20" t="s">
        <v>21</v>
      </c>
      <c r="F5736" s="19" t="s">
        <v>21</v>
      </c>
      <c r="G5736" s="180">
        <v>87305</v>
      </c>
      <c r="H5736" s="21" t="s">
        <v>8161</v>
      </c>
      <c r="I5736" s="19" t="s">
        <v>15679</v>
      </c>
      <c r="J5736" s="19" t="s">
        <v>23</v>
      </c>
      <c r="K5736" s="20" t="s">
        <v>15306</v>
      </c>
      <c r="L5736" s="19" t="s">
        <v>25</v>
      </c>
    </row>
    <row r="5737" spans="1:12" x14ac:dyDescent="0.25">
      <c r="A5737" s="19" t="s">
        <v>6589</v>
      </c>
      <c r="B5737" s="19" t="s">
        <v>8141</v>
      </c>
      <c r="C5737" s="19" t="s">
        <v>8142</v>
      </c>
      <c r="D5737" s="19" t="s">
        <v>8143</v>
      </c>
      <c r="E5737" s="20" t="s">
        <v>21</v>
      </c>
      <c r="F5737" s="19" t="s">
        <v>21</v>
      </c>
      <c r="G5737" s="180">
        <v>87307</v>
      </c>
      <c r="H5737" s="21" t="s">
        <v>8162</v>
      </c>
      <c r="I5737" s="19" t="s">
        <v>15679</v>
      </c>
      <c r="J5737" s="19" t="s">
        <v>23</v>
      </c>
      <c r="K5737" s="20" t="s">
        <v>15307</v>
      </c>
      <c r="L5737" s="19" t="s">
        <v>25</v>
      </c>
    </row>
    <row r="5738" spans="1:12" x14ac:dyDescent="0.25">
      <c r="A5738" s="19" t="s">
        <v>6589</v>
      </c>
      <c r="B5738" s="19" t="s">
        <v>8141</v>
      </c>
      <c r="C5738" s="19" t="s">
        <v>8142</v>
      </c>
      <c r="D5738" s="19" t="s">
        <v>8143</v>
      </c>
      <c r="E5738" s="20" t="s">
        <v>21</v>
      </c>
      <c r="F5738" s="19" t="s">
        <v>21</v>
      </c>
      <c r="G5738" s="180">
        <v>87308</v>
      </c>
      <c r="H5738" s="21" t="s">
        <v>8164</v>
      </c>
      <c r="I5738" s="19" t="s">
        <v>15679</v>
      </c>
      <c r="J5738" s="19" t="s">
        <v>23</v>
      </c>
      <c r="K5738" s="20" t="s">
        <v>15308</v>
      </c>
      <c r="L5738" s="19" t="s">
        <v>25</v>
      </c>
    </row>
    <row r="5739" spans="1:12" x14ac:dyDescent="0.25">
      <c r="A5739" s="19" t="s">
        <v>6589</v>
      </c>
      <c r="B5739" s="19" t="s">
        <v>8141</v>
      </c>
      <c r="C5739" s="19" t="s">
        <v>8142</v>
      </c>
      <c r="D5739" s="19" t="s">
        <v>8143</v>
      </c>
      <c r="E5739" s="20" t="s">
        <v>21</v>
      </c>
      <c r="F5739" s="19" t="s">
        <v>21</v>
      </c>
      <c r="G5739" s="180">
        <v>87310</v>
      </c>
      <c r="H5739" s="21" t="s">
        <v>8165</v>
      </c>
      <c r="I5739" s="19" t="s">
        <v>15679</v>
      </c>
      <c r="J5739" s="19" t="s">
        <v>23</v>
      </c>
      <c r="K5739" s="20" t="s">
        <v>15309</v>
      </c>
      <c r="L5739" s="19" t="s">
        <v>25</v>
      </c>
    </row>
    <row r="5740" spans="1:12" x14ac:dyDescent="0.25">
      <c r="A5740" s="19" t="s">
        <v>6589</v>
      </c>
      <c r="B5740" s="19" t="s">
        <v>8141</v>
      </c>
      <c r="C5740" s="19" t="s">
        <v>8142</v>
      </c>
      <c r="D5740" s="19" t="s">
        <v>8143</v>
      </c>
      <c r="E5740" s="20" t="s">
        <v>21</v>
      </c>
      <c r="F5740" s="19" t="s">
        <v>21</v>
      </c>
      <c r="G5740" s="180">
        <v>87311</v>
      </c>
      <c r="H5740" s="21" t="s">
        <v>8166</v>
      </c>
      <c r="I5740" s="19" t="s">
        <v>15679</v>
      </c>
      <c r="J5740" s="19" t="s">
        <v>23</v>
      </c>
      <c r="K5740" s="20" t="s">
        <v>15310</v>
      </c>
      <c r="L5740" s="19" t="s">
        <v>25</v>
      </c>
    </row>
    <row r="5741" spans="1:12" x14ac:dyDescent="0.25">
      <c r="A5741" s="19" t="s">
        <v>6589</v>
      </c>
      <c r="B5741" s="19" t="s">
        <v>8141</v>
      </c>
      <c r="C5741" s="19" t="s">
        <v>8142</v>
      </c>
      <c r="D5741" s="19" t="s">
        <v>8143</v>
      </c>
      <c r="E5741" s="20" t="s">
        <v>21</v>
      </c>
      <c r="F5741" s="19" t="s">
        <v>21</v>
      </c>
      <c r="G5741" s="180">
        <v>87313</v>
      </c>
      <c r="H5741" s="21" t="s">
        <v>8167</v>
      </c>
      <c r="I5741" s="19" t="s">
        <v>15679</v>
      </c>
      <c r="J5741" s="19" t="s">
        <v>23</v>
      </c>
      <c r="K5741" s="20" t="s">
        <v>15311</v>
      </c>
      <c r="L5741" s="19" t="s">
        <v>25</v>
      </c>
    </row>
    <row r="5742" spans="1:12" x14ac:dyDescent="0.25">
      <c r="A5742" s="19" t="s">
        <v>6589</v>
      </c>
      <c r="B5742" s="19" t="s">
        <v>8141</v>
      </c>
      <c r="C5742" s="19" t="s">
        <v>8142</v>
      </c>
      <c r="D5742" s="19" t="s">
        <v>8143</v>
      </c>
      <c r="E5742" s="20" t="s">
        <v>21</v>
      </c>
      <c r="F5742" s="19" t="s">
        <v>21</v>
      </c>
      <c r="G5742" s="180">
        <v>87314</v>
      </c>
      <c r="H5742" s="21" t="s">
        <v>8169</v>
      </c>
      <c r="I5742" s="19" t="s">
        <v>15679</v>
      </c>
      <c r="J5742" s="19" t="s">
        <v>23</v>
      </c>
      <c r="K5742" s="20" t="s">
        <v>15312</v>
      </c>
      <c r="L5742" s="19" t="s">
        <v>25</v>
      </c>
    </row>
    <row r="5743" spans="1:12" x14ac:dyDescent="0.25">
      <c r="A5743" s="19" t="s">
        <v>6589</v>
      </c>
      <c r="B5743" s="19" t="s">
        <v>8141</v>
      </c>
      <c r="C5743" s="19" t="s">
        <v>8142</v>
      </c>
      <c r="D5743" s="19" t="s">
        <v>8143</v>
      </c>
      <c r="E5743" s="20" t="s">
        <v>21</v>
      </c>
      <c r="F5743" s="19" t="s">
        <v>21</v>
      </c>
      <c r="G5743" s="180">
        <v>87316</v>
      </c>
      <c r="H5743" s="21" t="s">
        <v>8170</v>
      </c>
      <c r="I5743" s="19" t="s">
        <v>15679</v>
      </c>
      <c r="J5743" s="19" t="s">
        <v>23</v>
      </c>
      <c r="K5743" s="20" t="s">
        <v>2582</v>
      </c>
      <c r="L5743" s="19" t="s">
        <v>25</v>
      </c>
    </row>
    <row r="5744" spans="1:12" x14ac:dyDescent="0.25">
      <c r="A5744" s="19" t="s">
        <v>6589</v>
      </c>
      <c r="B5744" s="19" t="s">
        <v>8141</v>
      </c>
      <c r="C5744" s="19" t="s">
        <v>8142</v>
      </c>
      <c r="D5744" s="19" t="s">
        <v>8143</v>
      </c>
      <c r="E5744" s="20" t="s">
        <v>21</v>
      </c>
      <c r="F5744" s="19" t="s">
        <v>21</v>
      </c>
      <c r="G5744" s="180">
        <v>87317</v>
      </c>
      <c r="H5744" s="21" t="s">
        <v>8171</v>
      </c>
      <c r="I5744" s="19" t="s">
        <v>15679</v>
      </c>
      <c r="J5744" s="19" t="s">
        <v>23</v>
      </c>
      <c r="K5744" s="20" t="s">
        <v>15313</v>
      </c>
      <c r="L5744" s="19" t="s">
        <v>25</v>
      </c>
    </row>
    <row r="5745" spans="1:12" x14ac:dyDescent="0.25">
      <c r="A5745" s="19" t="s">
        <v>6589</v>
      </c>
      <c r="B5745" s="19" t="s">
        <v>8141</v>
      </c>
      <c r="C5745" s="19" t="s">
        <v>8142</v>
      </c>
      <c r="D5745" s="19" t="s">
        <v>8143</v>
      </c>
      <c r="E5745" s="20" t="s">
        <v>21</v>
      </c>
      <c r="F5745" s="19" t="s">
        <v>21</v>
      </c>
      <c r="G5745" s="180">
        <v>87319</v>
      </c>
      <c r="H5745" s="21" t="s">
        <v>8172</v>
      </c>
      <c r="I5745" s="19" t="s">
        <v>15679</v>
      </c>
      <c r="J5745" s="19" t="s">
        <v>23</v>
      </c>
      <c r="K5745" s="20" t="s">
        <v>15314</v>
      </c>
      <c r="L5745" s="19" t="s">
        <v>25</v>
      </c>
    </row>
    <row r="5746" spans="1:12" x14ac:dyDescent="0.25">
      <c r="A5746" s="19" t="s">
        <v>6589</v>
      </c>
      <c r="B5746" s="19" t="s">
        <v>8141</v>
      </c>
      <c r="C5746" s="19" t="s">
        <v>8142</v>
      </c>
      <c r="D5746" s="19" t="s">
        <v>8143</v>
      </c>
      <c r="E5746" s="20" t="s">
        <v>21</v>
      </c>
      <c r="F5746" s="19" t="s">
        <v>21</v>
      </c>
      <c r="G5746" s="180">
        <v>87320</v>
      </c>
      <c r="H5746" s="21" t="s">
        <v>8173</v>
      </c>
      <c r="I5746" s="19" t="s">
        <v>15679</v>
      </c>
      <c r="J5746" s="19" t="s">
        <v>23</v>
      </c>
      <c r="K5746" s="20" t="s">
        <v>15315</v>
      </c>
      <c r="L5746" s="19" t="s">
        <v>25</v>
      </c>
    </row>
    <row r="5747" spans="1:12" x14ac:dyDescent="0.25">
      <c r="A5747" s="19" t="s">
        <v>6589</v>
      </c>
      <c r="B5747" s="19" t="s">
        <v>8141</v>
      </c>
      <c r="C5747" s="19" t="s">
        <v>8142</v>
      </c>
      <c r="D5747" s="19" t="s">
        <v>8143</v>
      </c>
      <c r="E5747" s="20" t="s">
        <v>21</v>
      </c>
      <c r="F5747" s="19" t="s">
        <v>21</v>
      </c>
      <c r="G5747" s="180">
        <v>87322</v>
      </c>
      <c r="H5747" s="21" t="s">
        <v>8174</v>
      </c>
      <c r="I5747" s="19" t="s">
        <v>15679</v>
      </c>
      <c r="J5747" s="19" t="s">
        <v>23</v>
      </c>
      <c r="K5747" s="20" t="s">
        <v>15316</v>
      </c>
      <c r="L5747" s="19" t="s">
        <v>25</v>
      </c>
    </row>
    <row r="5748" spans="1:12" x14ac:dyDescent="0.25">
      <c r="A5748" s="19" t="s">
        <v>6589</v>
      </c>
      <c r="B5748" s="19" t="s">
        <v>8141</v>
      </c>
      <c r="C5748" s="19" t="s">
        <v>8142</v>
      </c>
      <c r="D5748" s="19" t="s">
        <v>8143</v>
      </c>
      <c r="E5748" s="20" t="s">
        <v>21</v>
      </c>
      <c r="F5748" s="19" t="s">
        <v>21</v>
      </c>
      <c r="G5748" s="180">
        <v>87323</v>
      </c>
      <c r="H5748" s="21" t="s">
        <v>8175</v>
      </c>
      <c r="I5748" s="19" t="s">
        <v>15679</v>
      </c>
      <c r="J5748" s="19" t="s">
        <v>23</v>
      </c>
      <c r="K5748" s="20" t="s">
        <v>15317</v>
      </c>
      <c r="L5748" s="19" t="s">
        <v>25</v>
      </c>
    </row>
    <row r="5749" spans="1:12" x14ac:dyDescent="0.25">
      <c r="A5749" s="19" t="s">
        <v>6589</v>
      </c>
      <c r="B5749" s="19" t="s">
        <v>8141</v>
      </c>
      <c r="C5749" s="19" t="s">
        <v>8142</v>
      </c>
      <c r="D5749" s="19" t="s">
        <v>8143</v>
      </c>
      <c r="E5749" s="20" t="s">
        <v>21</v>
      </c>
      <c r="F5749" s="19" t="s">
        <v>21</v>
      </c>
      <c r="G5749" s="180">
        <v>87325</v>
      </c>
      <c r="H5749" s="21" t="s">
        <v>8176</v>
      </c>
      <c r="I5749" s="19" t="s">
        <v>15679</v>
      </c>
      <c r="J5749" s="19" t="s">
        <v>23</v>
      </c>
      <c r="K5749" s="20" t="s">
        <v>15318</v>
      </c>
      <c r="L5749" s="19" t="s">
        <v>25</v>
      </c>
    </row>
    <row r="5750" spans="1:12" x14ac:dyDescent="0.25">
      <c r="A5750" s="19" t="s">
        <v>6589</v>
      </c>
      <c r="B5750" s="19" t="s">
        <v>8141</v>
      </c>
      <c r="C5750" s="19" t="s">
        <v>8142</v>
      </c>
      <c r="D5750" s="19" t="s">
        <v>8143</v>
      </c>
      <c r="E5750" s="20" t="s">
        <v>21</v>
      </c>
      <c r="F5750" s="19" t="s">
        <v>21</v>
      </c>
      <c r="G5750" s="180">
        <v>87326</v>
      </c>
      <c r="H5750" s="21" t="s">
        <v>8177</v>
      </c>
      <c r="I5750" s="19" t="s">
        <v>15679</v>
      </c>
      <c r="J5750" s="19" t="s">
        <v>23</v>
      </c>
      <c r="K5750" s="20" t="s">
        <v>14900</v>
      </c>
      <c r="L5750" s="19" t="s">
        <v>25</v>
      </c>
    </row>
    <row r="5751" spans="1:12" ht="27" x14ac:dyDescent="0.25">
      <c r="A5751" s="19" t="s">
        <v>6589</v>
      </c>
      <c r="B5751" s="19" t="s">
        <v>8141</v>
      </c>
      <c r="C5751" s="19" t="s">
        <v>8142</v>
      </c>
      <c r="D5751" s="19" t="s">
        <v>8143</v>
      </c>
      <c r="E5751" s="20" t="s">
        <v>21</v>
      </c>
      <c r="F5751" s="19" t="s">
        <v>21</v>
      </c>
      <c r="G5751" s="180">
        <v>87327</v>
      </c>
      <c r="H5751" s="21" t="s">
        <v>8178</v>
      </c>
      <c r="I5751" s="19" t="s">
        <v>15679</v>
      </c>
      <c r="J5751" s="19" t="s">
        <v>23</v>
      </c>
      <c r="K5751" s="20" t="s">
        <v>15319</v>
      </c>
      <c r="L5751" s="19" t="s">
        <v>25</v>
      </c>
    </row>
    <row r="5752" spans="1:12" ht="27" x14ac:dyDescent="0.25">
      <c r="A5752" s="19" t="s">
        <v>6589</v>
      </c>
      <c r="B5752" s="19" t="s">
        <v>8141</v>
      </c>
      <c r="C5752" s="19" t="s">
        <v>8142</v>
      </c>
      <c r="D5752" s="19" t="s">
        <v>8143</v>
      </c>
      <c r="E5752" s="20" t="s">
        <v>21</v>
      </c>
      <c r="F5752" s="19" t="s">
        <v>21</v>
      </c>
      <c r="G5752" s="180">
        <v>87328</v>
      </c>
      <c r="H5752" s="21" t="s">
        <v>8179</v>
      </c>
      <c r="I5752" s="19" t="s">
        <v>15679</v>
      </c>
      <c r="J5752" s="19" t="s">
        <v>23</v>
      </c>
      <c r="K5752" s="20" t="s">
        <v>15320</v>
      </c>
      <c r="L5752" s="19" t="s">
        <v>25</v>
      </c>
    </row>
    <row r="5753" spans="1:12" ht="27" x14ac:dyDescent="0.25">
      <c r="A5753" s="19" t="s">
        <v>6589</v>
      </c>
      <c r="B5753" s="19" t="s">
        <v>8141</v>
      </c>
      <c r="C5753" s="19" t="s">
        <v>8142</v>
      </c>
      <c r="D5753" s="19" t="s">
        <v>8143</v>
      </c>
      <c r="E5753" s="20" t="s">
        <v>21</v>
      </c>
      <c r="F5753" s="19" t="s">
        <v>21</v>
      </c>
      <c r="G5753" s="180">
        <v>87329</v>
      </c>
      <c r="H5753" s="21" t="s">
        <v>8180</v>
      </c>
      <c r="I5753" s="19" t="s">
        <v>15679</v>
      </c>
      <c r="J5753" s="19" t="s">
        <v>23</v>
      </c>
      <c r="K5753" s="20" t="s">
        <v>15321</v>
      </c>
      <c r="L5753" s="19" t="s">
        <v>25</v>
      </c>
    </row>
    <row r="5754" spans="1:12" ht="27" x14ac:dyDescent="0.25">
      <c r="A5754" s="19" t="s">
        <v>6589</v>
      </c>
      <c r="B5754" s="19" t="s">
        <v>8141</v>
      </c>
      <c r="C5754" s="19" t="s">
        <v>8142</v>
      </c>
      <c r="D5754" s="19" t="s">
        <v>8143</v>
      </c>
      <c r="E5754" s="20" t="s">
        <v>21</v>
      </c>
      <c r="F5754" s="19" t="s">
        <v>21</v>
      </c>
      <c r="G5754" s="180">
        <v>87330</v>
      </c>
      <c r="H5754" s="21" t="s">
        <v>8181</v>
      </c>
      <c r="I5754" s="19" t="s">
        <v>15679</v>
      </c>
      <c r="J5754" s="19" t="s">
        <v>23</v>
      </c>
      <c r="K5754" s="20" t="s">
        <v>15322</v>
      </c>
      <c r="L5754" s="19" t="s">
        <v>25</v>
      </c>
    </row>
    <row r="5755" spans="1:12" ht="27" x14ac:dyDescent="0.25">
      <c r="A5755" s="19" t="s">
        <v>6589</v>
      </c>
      <c r="B5755" s="19" t="s">
        <v>8141</v>
      </c>
      <c r="C5755" s="19" t="s">
        <v>8142</v>
      </c>
      <c r="D5755" s="19" t="s">
        <v>8143</v>
      </c>
      <c r="E5755" s="20" t="s">
        <v>21</v>
      </c>
      <c r="F5755" s="19" t="s">
        <v>21</v>
      </c>
      <c r="G5755" s="180">
        <v>87331</v>
      </c>
      <c r="H5755" s="21" t="s">
        <v>8182</v>
      </c>
      <c r="I5755" s="19" t="s">
        <v>15679</v>
      </c>
      <c r="J5755" s="19" t="s">
        <v>23</v>
      </c>
      <c r="K5755" s="20" t="s">
        <v>15323</v>
      </c>
      <c r="L5755" s="19" t="s">
        <v>25</v>
      </c>
    </row>
    <row r="5756" spans="1:12" ht="27" x14ac:dyDescent="0.25">
      <c r="A5756" s="19" t="s">
        <v>6589</v>
      </c>
      <c r="B5756" s="19" t="s">
        <v>8141</v>
      </c>
      <c r="C5756" s="19" t="s">
        <v>8142</v>
      </c>
      <c r="D5756" s="19" t="s">
        <v>8143</v>
      </c>
      <c r="E5756" s="20" t="s">
        <v>21</v>
      </c>
      <c r="F5756" s="19" t="s">
        <v>21</v>
      </c>
      <c r="G5756" s="180">
        <v>87332</v>
      </c>
      <c r="H5756" s="21" t="s">
        <v>8183</v>
      </c>
      <c r="I5756" s="19" t="s">
        <v>15679</v>
      </c>
      <c r="J5756" s="19" t="s">
        <v>23</v>
      </c>
      <c r="K5756" s="20" t="s">
        <v>15324</v>
      </c>
      <c r="L5756" s="19" t="s">
        <v>25</v>
      </c>
    </row>
    <row r="5757" spans="1:12" ht="27" x14ac:dyDescent="0.25">
      <c r="A5757" s="19" t="s">
        <v>6589</v>
      </c>
      <c r="B5757" s="19" t="s">
        <v>8141</v>
      </c>
      <c r="C5757" s="19" t="s">
        <v>8142</v>
      </c>
      <c r="D5757" s="19" t="s">
        <v>8143</v>
      </c>
      <c r="E5757" s="20" t="s">
        <v>21</v>
      </c>
      <c r="F5757" s="19" t="s">
        <v>21</v>
      </c>
      <c r="G5757" s="180">
        <v>87333</v>
      </c>
      <c r="H5757" s="21" t="s">
        <v>8184</v>
      </c>
      <c r="I5757" s="19" t="s">
        <v>15679</v>
      </c>
      <c r="J5757" s="19" t="s">
        <v>23</v>
      </c>
      <c r="K5757" s="20" t="s">
        <v>15325</v>
      </c>
      <c r="L5757" s="19" t="s">
        <v>25</v>
      </c>
    </row>
    <row r="5758" spans="1:12" ht="27" x14ac:dyDescent="0.25">
      <c r="A5758" s="19" t="s">
        <v>6589</v>
      </c>
      <c r="B5758" s="19" t="s">
        <v>8141</v>
      </c>
      <c r="C5758" s="19" t="s">
        <v>8142</v>
      </c>
      <c r="D5758" s="19" t="s">
        <v>8143</v>
      </c>
      <c r="E5758" s="20" t="s">
        <v>21</v>
      </c>
      <c r="F5758" s="19" t="s">
        <v>21</v>
      </c>
      <c r="G5758" s="180">
        <v>87334</v>
      </c>
      <c r="H5758" s="21" t="s">
        <v>8185</v>
      </c>
      <c r="I5758" s="19" t="s">
        <v>15679</v>
      </c>
      <c r="J5758" s="19" t="s">
        <v>23</v>
      </c>
      <c r="K5758" s="20" t="s">
        <v>15326</v>
      </c>
      <c r="L5758" s="19" t="s">
        <v>25</v>
      </c>
    </row>
    <row r="5759" spans="1:12" ht="27" x14ac:dyDescent="0.25">
      <c r="A5759" s="19" t="s">
        <v>6589</v>
      </c>
      <c r="B5759" s="19" t="s">
        <v>8141</v>
      </c>
      <c r="C5759" s="19" t="s">
        <v>8142</v>
      </c>
      <c r="D5759" s="19" t="s">
        <v>8143</v>
      </c>
      <c r="E5759" s="20" t="s">
        <v>21</v>
      </c>
      <c r="F5759" s="19" t="s">
        <v>21</v>
      </c>
      <c r="G5759" s="180">
        <v>87335</v>
      </c>
      <c r="H5759" s="21" t="s">
        <v>8186</v>
      </c>
      <c r="I5759" s="19" t="s">
        <v>15679</v>
      </c>
      <c r="J5759" s="19" t="s">
        <v>23</v>
      </c>
      <c r="K5759" s="20" t="s">
        <v>15327</v>
      </c>
      <c r="L5759" s="19" t="s">
        <v>25</v>
      </c>
    </row>
    <row r="5760" spans="1:12" ht="27" x14ac:dyDescent="0.25">
      <c r="A5760" s="19" t="s">
        <v>6589</v>
      </c>
      <c r="B5760" s="19" t="s">
        <v>8141</v>
      </c>
      <c r="C5760" s="19" t="s">
        <v>8142</v>
      </c>
      <c r="D5760" s="19" t="s">
        <v>8143</v>
      </c>
      <c r="E5760" s="20" t="s">
        <v>21</v>
      </c>
      <c r="F5760" s="19" t="s">
        <v>21</v>
      </c>
      <c r="G5760" s="180">
        <v>87336</v>
      </c>
      <c r="H5760" s="21" t="s">
        <v>8187</v>
      </c>
      <c r="I5760" s="19" t="s">
        <v>15679</v>
      </c>
      <c r="J5760" s="19" t="s">
        <v>23</v>
      </c>
      <c r="K5760" s="20" t="s">
        <v>15328</v>
      </c>
      <c r="L5760" s="19" t="s">
        <v>25</v>
      </c>
    </row>
    <row r="5761" spans="1:12" ht="27" x14ac:dyDescent="0.25">
      <c r="A5761" s="19" t="s">
        <v>6589</v>
      </c>
      <c r="B5761" s="19" t="s">
        <v>8141</v>
      </c>
      <c r="C5761" s="19" t="s">
        <v>8142</v>
      </c>
      <c r="D5761" s="19" t="s">
        <v>8143</v>
      </c>
      <c r="E5761" s="20" t="s">
        <v>21</v>
      </c>
      <c r="F5761" s="19" t="s">
        <v>21</v>
      </c>
      <c r="G5761" s="180">
        <v>87337</v>
      </c>
      <c r="H5761" s="21" t="s">
        <v>8188</v>
      </c>
      <c r="I5761" s="19" t="s">
        <v>15679</v>
      </c>
      <c r="J5761" s="19" t="s">
        <v>23</v>
      </c>
      <c r="K5761" s="20" t="s">
        <v>15329</v>
      </c>
      <c r="L5761" s="19" t="s">
        <v>25</v>
      </c>
    </row>
    <row r="5762" spans="1:12" ht="27" x14ac:dyDescent="0.25">
      <c r="A5762" s="19" t="s">
        <v>6589</v>
      </c>
      <c r="B5762" s="19" t="s">
        <v>8141</v>
      </c>
      <c r="C5762" s="19" t="s">
        <v>8142</v>
      </c>
      <c r="D5762" s="19" t="s">
        <v>8143</v>
      </c>
      <c r="E5762" s="20" t="s">
        <v>21</v>
      </c>
      <c r="F5762" s="19" t="s">
        <v>21</v>
      </c>
      <c r="G5762" s="180">
        <v>87338</v>
      </c>
      <c r="H5762" s="21" t="s">
        <v>8189</v>
      </c>
      <c r="I5762" s="19" t="s">
        <v>15679</v>
      </c>
      <c r="J5762" s="19" t="s">
        <v>23</v>
      </c>
      <c r="K5762" s="20" t="s">
        <v>15330</v>
      </c>
      <c r="L5762" s="19" t="s">
        <v>25</v>
      </c>
    </row>
    <row r="5763" spans="1:12" x14ac:dyDescent="0.25">
      <c r="A5763" s="19" t="s">
        <v>6589</v>
      </c>
      <c r="B5763" s="19" t="s">
        <v>8141</v>
      </c>
      <c r="C5763" s="19" t="s">
        <v>8142</v>
      </c>
      <c r="D5763" s="19" t="s">
        <v>8143</v>
      </c>
      <c r="E5763" s="20" t="s">
        <v>21</v>
      </c>
      <c r="F5763" s="19" t="s">
        <v>21</v>
      </c>
      <c r="G5763" s="180">
        <v>87339</v>
      </c>
      <c r="H5763" s="21" t="s">
        <v>8190</v>
      </c>
      <c r="I5763" s="19" t="s">
        <v>15679</v>
      </c>
      <c r="J5763" s="19" t="s">
        <v>23</v>
      </c>
      <c r="K5763" s="20" t="s">
        <v>15331</v>
      </c>
      <c r="L5763" s="19" t="s">
        <v>25</v>
      </c>
    </row>
    <row r="5764" spans="1:12" x14ac:dyDescent="0.25">
      <c r="A5764" s="19" t="s">
        <v>6589</v>
      </c>
      <c r="B5764" s="19" t="s">
        <v>8141</v>
      </c>
      <c r="C5764" s="19" t="s">
        <v>8142</v>
      </c>
      <c r="D5764" s="19" t="s">
        <v>8143</v>
      </c>
      <c r="E5764" s="20" t="s">
        <v>21</v>
      </c>
      <c r="F5764" s="19" t="s">
        <v>21</v>
      </c>
      <c r="G5764" s="180">
        <v>87340</v>
      </c>
      <c r="H5764" s="21" t="s">
        <v>8191</v>
      </c>
      <c r="I5764" s="19" t="s">
        <v>15679</v>
      </c>
      <c r="J5764" s="19" t="s">
        <v>23</v>
      </c>
      <c r="K5764" s="20" t="s">
        <v>15332</v>
      </c>
      <c r="L5764" s="19" t="s">
        <v>25</v>
      </c>
    </row>
    <row r="5765" spans="1:12" x14ac:dyDescent="0.25">
      <c r="A5765" s="19" t="s">
        <v>6589</v>
      </c>
      <c r="B5765" s="19" t="s">
        <v>8141</v>
      </c>
      <c r="C5765" s="19" t="s">
        <v>8142</v>
      </c>
      <c r="D5765" s="19" t="s">
        <v>8143</v>
      </c>
      <c r="E5765" s="20" t="s">
        <v>21</v>
      </c>
      <c r="F5765" s="19" t="s">
        <v>21</v>
      </c>
      <c r="G5765" s="180">
        <v>87341</v>
      </c>
      <c r="H5765" s="21" t="s">
        <v>8192</v>
      </c>
      <c r="I5765" s="19" t="s">
        <v>15679</v>
      </c>
      <c r="J5765" s="19" t="s">
        <v>23</v>
      </c>
      <c r="K5765" s="20" t="s">
        <v>15333</v>
      </c>
      <c r="L5765" s="19" t="s">
        <v>25</v>
      </c>
    </row>
    <row r="5766" spans="1:12" x14ac:dyDescent="0.25">
      <c r="A5766" s="19" t="s">
        <v>6589</v>
      </c>
      <c r="B5766" s="19" t="s">
        <v>8141</v>
      </c>
      <c r="C5766" s="19" t="s">
        <v>8142</v>
      </c>
      <c r="D5766" s="19" t="s">
        <v>8143</v>
      </c>
      <c r="E5766" s="20" t="s">
        <v>21</v>
      </c>
      <c r="F5766" s="19" t="s">
        <v>21</v>
      </c>
      <c r="G5766" s="180">
        <v>87342</v>
      </c>
      <c r="H5766" s="21" t="s">
        <v>8193</v>
      </c>
      <c r="I5766" s="19" t="s">
        <v>15679</v>
      </c>
      <c r="J5766" s="19" t="s">
        <v>23</v>
      </c>
      <c r="K5766" s="20" t="s">
        <v>15334</v>
      </c>
      <c r="L5766" s="19" t="s">
        <v>25</v>
      </c>
    </row>
    <row r="5767" spans="1:12" x14ac:dyDescent="0.25">
      <c r="A5767" s="19" t="s">
        <v>6589</v>
      </c>
      <c r="B5767" s="19" t="s">
        <v>8141</v>
      </c>
      <c r="C5767" s="19" t="s">
        <v>8142</v>
      </c>
      <c r="D5767" s="19" t="s">
        <v>8143</v>
      </c>
      <c r="E5767" s="20" t="s">
        <v>21</v>
      </c>
      <c r="F5767" s="19" t="s">
        <v>21</v>
      </c>
      <c r="G5767" s="180">
        <v>87343</v>
      </c>
      <c r="H5767" s="21" t="s">
        <v>8194</v>
      </c>
      <c r="I5767" s="19" t="s">
        <v>15679</v>
      </c>
      <c r="J5767" s="19" t="s">
        <v>23</v>
      </c>
      <c r="K5767" s="20" t="s">
        <v>15335</v>
      </c>
      <c r="L5767" s="19" t="s">
        <v>25</v>
      </c>
    </row>
    <row r="5768" spans="1:12" x14ac:dyDescent="0.25">
      <c r="A5768" s="19" t="s">
        <v>6589</v>
      </c>
      <c r="B5768" s="19" t="s">
        <v>8141</v>
      </c>
      <c r="C5768" s="19" t="s">
        <v>8142</v>
      </c>
      <c r="D5768" s="19" t="s">
        <v>8143</v>
      </c>
      <c r="E5768" s="20" t="s">
        <v>21</v>
      </c>
      <c r="F5768" s="19" t="s">
        <v>21</v>
      </c>
      <c r="G5768" s="180">
        <v>87344</v>
      </c>
      <c r="H5768" s="21" t="s">
        <v>8195</v>
      </c>
      <c r="I5768" s="19" t="s">
        <v>15679</v>
      </c>
      <c r="J5768" s="19" t="s">
        <v>23</v>
      </c>
      <c r="K5768" s="20" t="s">
        <v>15336</v>
      </c>
      <c r="L5768" s="19" t="s">
        <v>25</v>
      </c>
    </row>
    <row r="5769" spans="1:12" x14ac:dyDescent="0.25">
      <c r="A5769" s="19" t="s">
        <v>6589</v>
      </c>
      <c r="B5769" s="19" t="s">
        <v>8141</v>
      </c>
      <c r="C5769" s="19" t="s">
        <v>8142</v>
      </c>
      <c r="D5769" s="19" t="s">
        <v>8143</v>
      </c>
      <c r="E5769" s="20" t="s">
        <v>21</v>
      </c>
      <c r="F5769" s="19" t="s">
        <v>21</v>
      </c>
      <c r="G5769" s="180">
        <v>87345</v>
      </c>
      <c r="H5769" s="21" t="s">
        <v>8196</v>
      </c>
      <c r="I5769" s="19" t="s">
        <v>15679</v>
      </c>
      <c r="J5769" s="19" t="s">
        <v>23</v>
      </c>
      <c r="K5769" s="20" t="s">
        <v>15337</v>
      </c>
      <c r="L5769" s="19" t="s">
        <v>25</v>
      </c>
    </row>
    <row r="5770" spans="1:12" x14ac:dyDescent="0.25">
      <c r="A5770" s="19" t="s">
        <v>6589</v>
      </c>
      <c r="B5770" s="19" t="s">
        <v>8141</v>
      </c>
      <c r="C5770" s="19" t="s">
        <v>8142</v>
      </c>
      <c r="D5770" s="19" t="s">
        <v>8143</v>
      </c>
      <c r="E5770" s="20" t="s">
        <v>21</v>
      </c>
      <c r="F5770" s="19" t="s">
        <v>21</v>
      </c>
      <c r="G5770" s="180">
        <v>87346</v>
      </c>
      <c r="H5770" s="21" t="s">
        <v>8197</v>
      </c>
      <c r="I5770" s="19" t="s">
        <v>15679</v>
      </c>
      <c r="J5770" s="19" t="s">
        <v>23</v>
      </c>
      <c r="K5770" s="20" t="s">
        <v>15338</v>
      </c>
      <c r="L5770" s="19" t="s">
        <v>25</v>
      </c>
    </row>
    <row r="5771" spans="1:12" x14ac:dyDescent="0.25">
      <c r="A5771" s="19" t="s">
        <v>6589</v>
      </c>
      <c r="B5771" s="19" t="s">
        <v>8141</v>
      </c>
      <c r="C5771" s="19" t="s">
        <v>8142</v>
      </c>
      <c r="D5771" s="19" t="s">
        <v>8143</v>
      </c>
      <c r="E5771" s="20" t="s">
        <v>21</v>
      </c>
      <c r="F5771" s="19" t="s">
        <v>21</v>
      </c>
      <c r="G5771" s="180">
        <v>87347</v>
      </c>
      <c r="H5771" s="21" t="s">
        <v>8198</v>
      </c>
      <c r="I5771" s="19" t="s">
        <v>15679</v>
      </c>
      <c r="J5771" s="19" t="s">
        <v>23</v>
      </c>
      <c r="K5771" s="20" t="s">
        <v>15339</v>
      </c>
      <c r="L5771" s="19" t="s">
        <v>25</v>
      </c>
    </row>
    <row r="5772" spans="1:12" x14ac:dyDescent="0.25">
      <c r="A5772" s="19" t="s">
        <v>6589</v>
      </c>
      <c r="B5772" s="19" t="s">
        <v>8141</v>
      </c>
      <c r="C5772" s="19" t="s">
        <v>8142</v>
      </c>
      <c r="D5772" s="19" t="s">
        <v>8143</v>
      </c>
      <c r="E5772" s="20" t="s">
        <v>21</v>
      </c>
      <c r="F5772" s="19" t="s">
        <v>21</v>
      </c>
      <c r="G5772" s="180">
        <v>87348</v>
      </c>
      <c r="H5772" s="21" t="s">
        <v>8199</v>
      </c>
      <c r="I5772" s="19" t="s">
        <v>15679</v>
      </c>
      <c r="J5772" s="19" t="s">
        <v>23</v>
      </c>
      <c r="K5772" s="20" t="s">
        <v>15340</v>
      </c>
      <c r="L5772" s="19" t="s">
        <v>25</v>
      </c>
    </row>
    <row r="5773" spans="1:12" x14ac:dyDescent="0.25">
      <c r="A5773" s="19" t="s">
        <v>6589</v>
      </c>
      <c r="B5773" s="19" t="s">
        <v>8141</v>
      </c>
      <c r="C5773" s="19" t="s">
        <v>8142</v>
      </c>
      <c r="D5773" s="19" t="s">
        <v>8143</v>
      </c>
      <c r="E5773" s="20" t="s">
        <v>21</v>
      </c>
      <c r="F5773" s="19" t="s">
        <v>21</v>
      </c>
      <c r="G5773" s="180">
        <v>87349</v>
      </c>
      <c r="H5773" s="21" t="s">
        <v>8200</v>
      </c>
      <c r="I5773" s="19" t="s">
        <v>15679</v>
      </c>
      <c r="J5773" s="19" t="s">
        <v>23</v>
      </c>
      <c r="K5773" s="20" t="s">
        <v>15341</v>
      </c>
      <c r="L5773" s="19" t="s">
        <v>25</v>
      </c>
    </row>
    <row r="5774" spans="1:12" x14ac:dyDescent="0.25">
      <c r="A5774" s="19" t="s">
        <v>6589</v>
      </c>
      <c r="B5774" s="19" t="s">
        <v>8141</v>
      </c>
      <c r="C5774" s="19" t="s">
        <v>8142</v>
      </c>
      <c r="D5774" s="19" t="s">
        <v>8143</v>
      </c>
      <c r="E5774" s="20" t="s">
        <v>21</v>
      </c>
      <c r="F5774" s="19" t="s">
        <v>21</v>
      </c>
      <c r="G5774" s="180">
        <v>87350</v>
      </c>
      <c r="H5774" s="21" t="s">
        <v>8201</v>
      </c>
      <c r="I5774" s="19" t="s">
        <v>15679</v>
      </c>
      <c r="J5774" s="19" t="s">
        <v>23</v>
      </c>
      <c r="K5774" s="20" t="s">
        <v>15342</v>
      </c>
      <c r="L5774" s="19" t="s">
        <v>25</v>
      </c>
    </row>
    <row r="5775" spans="1:12" x14ac:dyDescent="0.25">
      <c r="A5775" s="19" t="s">
        <v>6589</v>
      </c>
      <c r="B5775" s="19" t="s">
        <v>8141</v>
      </c>
      <c r="C5775" s="19" t="s">
        <v>8142</v>
      </c>
      <c r="D5775" s="19" t="s">
        <v>8143</v>
      </c>
      <c r="E5775" s="20" t="s">
        <v>21</v>
      </c>
      <c r="F5775" s="19" t="s">
        <v>21</v>
      </c>
      <c r="G5775" s="180">
        <v>87351</v>
      </c>
      <c r="H5775" s="21" t="s">
        <v>8202</v>
      </c>
      <c r="I5775" s="19" t="s">
        <v>15679</v>
      </c>
      <c r="J5775" s="19" t="s">
        <v>23</v>
      </c>
      <c r="K5775" s="20" t="s">
        <v>15343</v>
      </c>
      <c r="L5775" s="19" t="s">
        <v>25</v>
      </c>
    </row>
    <row r="5776" spans="1:12" x14ac:dyDescent="0.25">
      <c r="A5776" s="19" t="s">
        <v>6589</v>
      </c>
      <c r="B5776" s="19" t="s">
        <v>8141</v>
      </c>
      <c r="C5776" s="19" t="s">
        <v>8142</v>
      </c>
      <c r="D5776" s="19" t="s">
        <v>8143</v>
      </c>
      <c r="E5776" s="20" t="s">
        <v>21</v>
      </c>
      <c r="F5776" s="19" t="s">
        <v>21</v>
      </c>
      <c r="G5776" s="180">
        <v>87352</v>
      </c>
      <c r="H5776" s="21" t="s">
        <v>8203</v>
      </c>
      <c r="I5776" s="19" t="s">
        <v>15679</v>
      </c>
      <c r="J5776" s="19" t="s">
        <v>23</v>
      </c>
      <c r="K5776" s="20" t="s">
        <v>15344</v>
      </c>
      <c r="L5776" s="19" t="s">
        <v>25</v>
      </c>
    </row>
    <row r="5777" spans="1:12" x14ac:dyDescent="0.25">
      <c r="A5777" s="19" t="s">
        <v>6589</v>
      </c>
      <c r="B5777" s="19" t="s">
        <v>8141</v>
      </c>
      <c r="C5777" s="19" t="s">
        <v>8142</v>
      </c>
      <c r="D5777" s="19" t="s">
        <v>8143</v>
      </c>
      <c r="E5777" s="20" t="s">
        <v>21</v>
      </c>
      <c r="F5777" s="19" t="s">
        <v>21</v>
      </c>
      <c r="G5777" s="180">
        <v>87353</v>
      </c>
      <c r="H5777" s="21" t="s">
        <v>8204</v>
      </c>
      <c r="I5777" s="19" t="s">
        <v>15679</v>
      </c>
      <c r="J5777" s="19" t="s">
        <v>23</v>
      </c>
      <c r="K5777" s="20" t="s">
        <v>15345</v>
      </c>
      <c r="L5777" s="19" t="s">
        <v>25</v>
      </c>
    </row>
    <row r="5778" spans="1:12" x14ac:dyDescent="0.25">
      <c r="A5778" s="19" t="s">
        <v>6589</v>
      </c>
      <c r="B5778" s="19" t="s">
        <v>8141</v>
      </c>
      <c r="C5778" s="19" t="s">
        <v>8142</v>
      </c>
      <c r="D5778" s="19" t="s">
        <v>8143</v>
      </c>
      <c r="E5778" s="20" t="s">
        <v>21</v>
      </c>
      <c r="F5778" s="19" t="s">
        <v>21</v>
      </c>
      <c r="G5778" s="180">
        <v>87354</v>
      </c>
      <c r="H5778" s="21" t="s">
        <v>8205</v>
      </c>
      <c r="I5778" s="19" t="s">
        <v>15679</v>
      </c>
      <c r="J5778" s="19" t="s">
        <v>23</v>
      </c>
      <c r="K5778" s="20" t="s">
        <v>15346</v>
      </c>
      <c r="L5778" s="19" t="s">
        <v>25</v>
      </c>
    </row>
    <row r="5779" spans="1:12" x14ac:dyDescent="0.25">
      <c r="A5779" s="19" t="s">
        <v>6589</v>
      </c>
      <c r="B5779" s="19" t="s">
        <v>8141</v>
      </c>
      <c r="C5779" s="19" t="s">
        <v>8142</v>
      </c>
      <c r="D5779" s="19" t="s">
        <v>8143</v>
      </c>
      <c r="E5779" s="20" t="s">
        <v>21</v>
      </c>
      <c r="F5779" s="19" t="s">
        <v>21</v>
      </c>
      <c r="G5779" s="180">
        <v>87355</v>
      </c>
      <c r="H5779" s="21" t="s">
        <v>8206</v>
      </c>
      <c r="I5779" s="19" t="s">
        <v>15679</v>
      </c>
      <c r="J5779" s="19" t="s">
        <v>23</v>
      </c>
      <c r="K5779" s="20" t="s">
        <v>15347</v>
      </c>
      <c r="L5779" s="19" t="s">
        <v>25</v>
      </c>
    </row>
    <row r="5780" spans="1:12" x14ac:dyDescent="0.25">
      <c r="A5780" s="19" t="s">
        <v>6589</v>
      </c>
      <c r="B5780" s="19" t="s">
        <v>8141</v>
      </c>
      <c r="C5780" s="19" t="s">
        <v>8142</v>
      </c>
      <c r="D5780" s="19" t="s">
        <v>8143</v>
      </c>
      <c r="E5780" s="20" t="s">
        <v>21</v>
      </c>
      <c r="F5780" s="19" t="s">
        <v>21</v>
      </c>
      <c r="G5780" s="180">
        <v>87356</v>
      </c>
      <c r="H5780" s="21" t="s">
        <v>8207</v>
      </c>
      <c r="I5780" s="19" t="s">
        <v>15679</v>
      </c>
      <c r="J5780" s="19" t="s">
        <v>23</v>
      </c>
      <c r="K5780" s="20" t="s">
        <v>15348</v>
      </c>
      <c r="L5780" s="19" t="s">
        <v>25</v>
      </c>
    </row>
    <row r="5781" spans="1:12" x14ac:dyDescent="0.25">
      <c r="A5781" s="19" t="s">
        <v>6589</v>
      </c>
      <c r="B5781" s="19" t="s">
        <v>8141</v>
      </c>
      <c r="C5781" s="19" t="s">
        <v>8142</v>
      </c>
      <c r="D5781" s="19" t="s">
        <v>8143</v>
      </c>
      <c r="E5781" s="20" t="s">
        <v>21</v>
      </c>
      <c r="F5781" s="19" t="s">
        <v>21</v>
      </c>
      <c r="G5781" s="180">
        <v>87357</v>
      </c>
      <c r="H5781" s="21" t="s">
        <v>8208</v>
      </c>
      <c r="I5781" s="19" t="s">
        <v>15679</v>
      </c>
      <c r="J5781" s="19" t="s">
        <v>23</v>
      </c>
      <c r="K5781" s="20" t="s">
        <v>15349</v>
      </c>
      <c r="L5781" s="19" t="s">
        <v>25</v>
      </c>
    </row>
    <row r="5782" spans="1:12" ht="27" x14ac:dyDescent="0.25">
      <c r="A5782" s="19" t="s">
        <v>6589</v>
      </c>
      <c r="B5782" s="19" t="s">
        <v>8141</v>
      </c>
      <c r="C5782" s="19" t="s">
        <v>8142</v>
      </c>
      <c r="D5782" s="19" t="s">
        <v>8143</v>
      </c>
      <c r="E5782" s="20" t="s">
        <v>21</v>
      </c>
      <c r="F5782" s="19" t="s">
        <v>21</v>
      </c>
      <c r="G5782" s="180">
        <v>87358</v>
      </c>
      <c r="H5782" s="21" t="s">
        <v>8209</v>
      </c>
      <c r="I5782" s="19" t="s">
        <v>15679</v>
      </c>
      <c r="J5782" s="19" t="s">
        <v>23</v>
      </c>
      <c r="K5782" s="20" t="s">
        <v>15350</v>
      </c>
      <c r="L5782" s="19" t="s">
        <v>25</v>
      </c>
    </row>
    <row r="5783" spans="1:12" ht="27" x14ac:dyDescent="0.25">
      <c r="A5783" s="19" t="s">
        <v>6589</v>
      </c>
      <c r="B5783" s="19" t="s">
        <v>8141</v>
      </c>
      <c r="C5783" s="19" t="s">
        <v>8142</v>
      </c>
      <c r="D5783" s="19" t="s">
        <v>8143</v>
      </c>
      <c r="E5783" s="20" t="s">
        <v>21</v>
      </c>
      <c r="F5783" s="19" t="s">
        <v>21</v>
      </c>
      <c r="G5783" s="180">
        <v>87359</v>
      </c>
      <c r="H5783" s="21" t="s">
        <v>8210</v>
      </c>
      <c r="I5783" s="19" t="s">
        <v>15679</v>
      </c>
      <c r="J5783" s="19" t="s">
        <v>23</v>
      </c>
      <c r="K5783" s="20" t="s">
        <v>15351</v>
      </c>
      <c r="L5783" s="19" t="s">
        <v>25</v>
      </c>
    </row>
    <row r="5784" spans="1:12" ht="27" x14ac:dyDescent="0.25">
      <c r="A5784" s="19" t="s">
        <v>6589</v>
      </c>
      <c r="B5784" s="19" t="s">
        <v>8141</v>
      </c>
      <c r="C5784" s="19" t="s">
        <v>8142</v>
      </c>
      <c r="D5784" s="19" t="s">
        <v>8143</v>
      </c>
      <c r="E5784" s="20" t="s">
        <v>21</v>
      </c>
      <c r="F5784" s="19" t="s">
        <v>21</v>
      </c>
      <c r="G5784" s="180">
        <v>87360</v>
      </c>
      <c r="H5784" s="21" t="s">
        <v>8211</v>
      </c>
      <c r="I5784" s="19" t="s">
        <v>15679</v>
      </c>
      <c r="J5784" s="19" t="s">
        <v>23</v>
      </c>
      <c r="K5784" s="20" t="s">
        <v>15352</v>
      </c>
      <c r="L5784" s="19" t="s">
        <v>25</v>
      </c>
    </row>
    <row r="5785" spans="1:12" ht="27" x14ac:dyDescent="0.25">
      <c r="A5785" s="19" t="s">
        <v>6589</v>
      </c>
      <c r="B5785" s="19" t="s">
        <v>8141</v>
      </c>
      <c r="C5785" s="19" t="s">
        <v>8142</v>
      </c>
      <c r="D5785" s="19" t="s">
        <v>8143</v>
      </c>
      <c r="E5785" s="20" t="s">
        <v>21</v>
      </c>
      <c r="F5785" s="19" t="s">
        <v>21</v>
      </c>
      <c r="G5785" s="180">
        <v>87361</v>
      </c>
      <c r="H5785" s="21" t="s">
        <v>8212</v>
      </c>
      <c r="I5785" s="19" t="s">
        <v>15679</v>
      </c>
      <c r="J5785" s="19" t="s">
        <v>23</v>
      </c>
      <c r="K5785" s="20" t="s">
        <v>15353</v>
      </c>
      <c r="L5785" s="19" t="s">
        <v>25</v>
      </c>
    </row>
    <row r="5786" spans="1:12" ht="27" x14ac:dyDescent="0.25">
      <c r="A5786" s="19" t="s">
        <v>6589</v>
      </c>
      <c r="B5786" s="19" t="s">
        <v>8141</v>
      </c>
      <c r="C5786" s="19" t="s">
        <v>8142</v>
      </c>
      <c r="D5786" s="19" t="s">
        <v>8143</v>
      </c>
      <c r="E5786" s="20" t="s">
        <v>21</v>
      </c>
      <c r="F5786" s="19" t="s">
        <v>21</v>
      </c>
      <c r="G5786" s="180">
        <v>87362</v>
      </c>
      <c r="H5786" s="21" t="s">
        <v>8213</v>
      </c>
      <c r="I5786" s="19" t="s">
        <v>15679</v>
      </c>
      <c r="J5786" s="19" t="s">
        <v>23</v>
      </c>
      <c r="K5786" s="20" t="s">
        <v>15354</v>
      </c>
      <c r="L5786" s="19" t="s">
        <v>25</v>
      </c>
    </row>
    <row r="5787" spans="1:12" ht="27" x14ac:dyDescent="0.25">
      <c r="A5787" s="19" t="s">
        <v>6589</v>
      </c>
      <c r="B5787" s="19" t="s">
        <v>8141</v>
      </c>
      <c r="C5787" s="19" t="s">
        <v>8142</v>
      </c>
      <c r="D5787" s="19" t="s">
        <v>8143</v>
      </c>
      <c r="E5787" s="20" t="s">
        <v>21</v>
      </c>
      <c r="F5787" s="19" t="s">
        <v>21</v>
      </c>
      <c r="G5787" s="180">
        <v>87363</v>
      </c>
      <c r="H5787" s="21" t="s">
        <v>8214</v>
      </c>
      <c r="I5787" s="19" t="s">
        <v>15679</v>
      </c>
      <c r="J5787" s="19" t="s">
        <v>23</v>
      </c>
      <c r="K5787" s="20" t="s">
        <v>15355</v>
      </c>
      <c r="L5787" s="19" t="s">
        <v>25</v>
      </c>
    </row>
    <row r="5788" spans="1:12" ht="27" x14ac:dyDescent="0.25">
      <c r="A5788" s="19" t="s">
        <v>6589</v>
      </c>
      <c r="B5788" s="19" t="s">
        <v>8141</v>
      </c>
      <c r="C5788" s="19" t="s">
        <v>8142</v>
      </c>
      <c r="D5788" s="19" t="s">
        <v>8143</v>
      </c>
      <c r="E5788" s="20" t="s">
        <v>21</v>
      </c>
      <c r="F5788" s="19" t="s">
        <v>21</v>
      </c>
      <c r="G5788" s="180">
        <v>87364</v>
      </c>
      <c r="H5788" s="21" t="s">
        <v>8215</v>
      </c>
      <c r="I5788" s="19" t="s">
        <v>15679</v>
      </c>
      <c r="J5788" s="19" t="s">
        <v>23</v>
      </c>
      <c r="K5788" s="20" t="s">
        <v>15356</v>
      </c>
      <c r="L5788" s="19" t="s">
        <v>25</v>
      </c>
    </row>
    <row r="5789" spans="1:12" x14ac:dyDescent="0.25">
      <c r="A5789" s="19" t="s">
        <v>6589</v>
      </c>
      <c r="B5789" s="19" t="s">
        <v>8141</v>
      </c>
      <c r="C5789" s="19" t="s">
        <v>8142</v>
      </c>
      <c r="D5789" s="19" t="s">
        <v>8143</v>
      </c>
      <c r="E5789" s="20" t="s">
        <v>21</v>
      </c>
      <c r="F5789" s="19" t="s">
        <v>21</v>
      </c>
      <c r="G5789" s="180">
        <v>87365</v>
      </c>
      <c r="H5789" s="21" t="s">
        <v>8216</v>
      </c>
      <c r="I5789" s="19" t="s">
        <v>15679</v>
      </c>
      <c r="J5789" s="19" t="s">
        <v>23</v>
      </c>
      <c r="K5789" s="20" t="s">
        <v>15357</v>
      </c>
      <c r="L5789" s="19" t="s">
        <v>25</v>
      </c>
    </row>
    <row r="5790" spans="1:12" x14ac:dyDescent="0.25">
      <c r="A5790" s="19" t="s">
        <v>6589</v>
      </c>
      <c r="B5790" s="19" t="s">
        <v>8141</v>
      </c>
      <c r="C5790" s="19" t="s">
        <v>8142</v>
      </c>
      <c r="D5790" s="19" t="s">
        <v>8143</v>
      </c>
      <c r="E5790" s="20" t="s">
        <v>21</v>
      </c>
      <c r="F5790" s="19" t="s">
        <v>21</v>
      </c>
      <c r="G5790" s="180">
        <v>87366</v>
      </c>
      <c r="H5790" s="21" t="s">
        <v>8217</v>
      </c>
      <c r="I5790" s="19" t="s">
        <v>15679</v>
      </c>
      <c r="J5790" s="19" t="s">
        <v>23</v>
      </c>
      <c r="K5790" s="20" t="s">
        <v>15358</v>
      </c>
      <c r="L5790" s="19" t="s">
        <v>25</v>
      </c>
    </row>
    <row r="5791" spans="1:12" x14ac:dyDescent="0.25">
      <c r="A5791" s="19" t="s">
        <v>6589</v>
      </c>
      <c r="B5791" s="19" t="s">
        <v>8141</v>
      </c>
      <c r="C5791" s="19" t="s">
        <v>8142</v>
      </c>
      <c r="D5791" s="19" t="s">
        <v>8143</v>
      </c>
      <c r="E5791" s="20" t="s">
        <v>21</v>
      </c>
      <c r="F5791" s="19" t="s">
        <v>21</v>
      </c>
      <c r="G5791" s="180">
        <v>87367</v>
      </c>
      <c r="H5791" s="21" t="s">
        <v>8218</v>
      </c>
      <c r="I5791" s="19" t="s">
        <v>15679</v>
      </c>
      <c r="J5791" s="19" t="s">
        <v>23</v>
      </c>
      <c r="K5791" s="20" t="s">
        <v>15359</v>
      </c>
      <c r="L5791" s="19" t="s">
        <v>25</v>
      </c>
    </row>
    <row r="5792" spans="1:12" x14ac:dyDescent="0.25">
      <c r="A5792" s="19" t="s">
        <v>6589</v>
      </c>
      <c r="B5792" s="19" t="s">
        <v>8141</v>
      </c>
      <c r="C5792" s="19" t="s">
        <v>8142</v>
      </c>
      <c r="D5792" s="19" t="s">
        <v>8143</v>
      </c>
      <c r="E5792" s="20" t="s">
        <v>21</v>
      </c>
      <c r="F5792" s="19" t="s">
        <v>21</v>
      </c>
      <c r="G5792" s="180">
        <v>87368</v>
      </c>
      <c r="H5792" s="21" t="s">
        <v>8219</v>
      </c>
      <c r="I5792" s="19" t="s">
        <v>15679</v>
      </c>
      <c r="J5792" s="19" t="s">
        <v>23</v>
      </c>
      <c r="K5792" s="20" t="s">
        <v>15360</v>
      </c>
      <c r="L5792" s="19" t="s">
        <v>25</v>
      </c>
    </row>
    <row r="5793" spans="1:12" x14ac:dyDescent="0.25">
      <c r="A5793" s="19" t="s">
        <v>6589</v>
      </c>
      <c r="B5793" s="19" t="s">
        <v>8141</v>
      </c>
      <c r="C5793" s="19" t="s">
        <v>8142</v>
      </c>
      <c r="D5793" s="19" t="s">
        <v>8143</v>
      </c>
      <c r="E5793" s="20" t="s">
        <v>21</v>
      </c>
      <c r="F5793" s="19" t="s">
        <v>21</v>
      </c>
      <c r="G5793" s="180">
        <v>87369</v>
      </c>
      <c r="H5793" s="21" t="s">
        <v>8220</v>
      </c>
      <c r="I5793" s="19" t="s">
        <v>15679</v>
      </c>
      <c r="J5793" s="19" t="s">
        <v>23</v>
      </c>
      <c r="K5793" s="20" t="s">
        <v>15361</v>
      </c>
      <c r="L5793" s="19" t="s">
        <v>25</v>
      </c>
    </row>
    <row r="5794" spans="1:12" x14ac:dyDescent="0.25">
      <c r="A5794" s="19" t="s">
        <v>6589</v>
      </c>
      <c r="B5794" s="19" t="s">
        <v>8141</v>
      </c>
      <c r="C5794" s="19" t="s">
        <v>8142</v>
      </c>
      <c r="D5794" s="19" t="s">
        <v>8143</v>
      </c>
      <c r="E5794" s="20" t="s">
        <v>21</v>
      </c>
      <c r="F5794" s="19" t="s">
        <v>21</v>
      </c>
      <c r="G5794" s="180">
        <v>87370</v>
      </c>
      <c r="H5794" s="21" t="s">
        <v>8221</v>
      </c>
      <c r="I5794" s="19" t="s">
        <v>15679</v>
      </c>
      <c r="J5794" s="19" t="s">
        <v>23</v>
      </c>
      <c r="K5794" s="20" t="s">
        <v>15362</v>
      </c>
      <c r="L5794" s="19" t="s">
        <v>25</v>
      </c>
    </row>
    <row r="5795" spans="1:12" x14ac:dyDescent="0.25">
      <c r="A5795" s="19" t="s">
        <v>6589</v>
      </c>
      <c r="B5795" s="19" t="s">
        <v>8141</v>
      </c>
      <c r="C5795" s="19" t="s">
        <v>8142</v>
      </c>
      <c r="D5795" s="19" t="s">
        <v>8143</v>
      </c>
      <c r="E5795" s="20" t="s">
        <v>21</v>
      </c>
      <c r="F5795" s="19" t="s">
        <v>21</v>
      </c>
      <c r="G5795" s="180">
        <v>87371</v>
      </c>
      <c r="H5795" s="21" t="s">
        <v>8222</v>
      </c>
      <c r="I5795" s="19" t="s">
        <v>15679</v>
      </c>
      <c r="J5795" s="19" t="s">
        <v>23</v>
      </c>
      <c r="K5795" s="20" t="s">
        <v>15363</v>
      </c>
      <c r="L5795" s="19" t="s">
        <v>25</v>
      </c>
    </row>
    <row r="5796" spans="1:12" x14ac:dyDescent="0.25">
      <c r="A5796" s="19" t="s">
        <v>6589</v>
      </c>
      <c r="B5796" s="19" t="s">
        <v>8141</v>
      </c>
      <c r="C5796" s="19" t="s">
        <v>8142</v>
      </c>
      <c r="D5796" s="19" t="s">
        <v>8143</v>
      </c>
      <c r="E5796" s="20" t="s">
        <v>21</v>
      </c>
      <c r="F5796" s="19" t="s">
        <v>21</v>
      </c>
      <c r="G5796" s="180">
        <v>87372</v>
      </c>
      <c r="H5796" s="21" t="s">
        <v>8224</v>
      </c>
      <c r="I5796" s="19" t="s">
        <v>15679</v>
      </c>
      <c r="J5796" s="19" t="s">
        <v>23</v>
      </c>
      <c r="K5796" s="20" t="s">
        <v>15364</v>
      </c>
      <c r="L5796" s="19" t="s">
        <v>25</v>
      </c>
    </row>
    <row r="5797" spans="1:12" x14ac:dyDescent="0.25">
      <c r="A5797" s="19" t="s">
        <v>6589</v>
      </c>
      <c r="B5797" s="19" t="s">
        <v>8141</v>
      </c>
      <c r="C5797" s="19" t="s">
        <v>8142</v>
      </c>
      <c r="D5797" s="19" t="s">
        <v>8143</v>
      </c>
      <c r="E5797" s="20" t="s">
        <v>21</v>
      </c>
      <c r="F5797" s="19" t="s">
        <v>21</v>
      </c>
      <c r="G5797" s="180">
        <v>87373</v>
      </c>
      <c r="H5797" s="21" t="s">
        <v>8225</v>
      </c>
      <c r="I5797" s="19" t="s">
        <v>15679</v>
      </c>
      <c r="J5797" s="19" t="s">
        <v>23</v>
      </c>
      <c r="K5797" s="20" t="s">
        <v>15365</v>
      </c>
      <c r="L5797" s="19" t="s">
        <v>25</v>
      </c>
    </row>
    <row r="5798" spans="1:12" x14ac:dyDescent="0.25">
      <c r="A5798" s="19" t="s">
        <v>6589</v>
      </c>
      <c r="B5798" s="19" t="s">
        <v>8141</v>
      </c>
      <c r="C5798" s="19" t="s">
        <v>8142</v>
      </c>
      <c r="D5798" s="19" t="s">
        <v>8143</v>
      </c>
      <c r="E5798" s="20" t="s">
        <v>21</v>
      </c>
      <c r="F5798" s="19" t="s">
        <v>21</v>
      </c>
      <c r="G5798" s="180">
        <v>87374</v>
      </c>
      <c r="H5798" s="21" t="s">
        <v>8226</v>
      </c>
      <c r="I5798" s="19" t="s">
        <v>15679</v>
      </c>
      <c r="J5798" s="19" t="s">
        <v>23</v>
      </c>
      <c r="K5798" s="20" t="s">
        <v>15366</v>
      </c>
      <c r="L5798" s="19" t="s">
        <v>25</v>
      </c>
    </row>
    <row r="5799" spans="1:12" x14ac:dyDescent="0.25">
      <c r="A5799" s="19" t="s">
        <v>6589</v>
      </c>
      <c r="B5799" s="19" t="s">
        <v>8141</v>
      </c>
      <c r="C5799" s="19" t="s">
        <v>8142</v>
      </c>
      <c r="D5799" s="19" t="s">
        <v>8143</v>
      </c>
      <c r="E5799" s="20" t="s">
        <v>21</v>
      </c>
      <c r="F5799" s="19" t="s">
        <v>21</v>
      </c>
      <c r="G5799" s="180">
        <v>87375</v>
      </c>
      <c r="H5799" s="21" t="s">
        <v>8227</v>
      </c>
      <c r="I5799" s="19" t="s">
        <v>15679</v>
      </c>
      <c r="J5799" s="19" t="s">
        <v>23</v>
      </c>
      <c r="K5799" s="20" t="s">
        <v>15367</v>
      </c>
      <c r="L5799" s="19" t="s">
        <v>25</v>
      </c>
    </row>
    <row r="5800" spans="1:12" x14ac:dyDescent="0.25">
      <c r="A5800" s="19" t="s">
        <v>6589</v>
      </c>
      <c r="B5800" s="19" t="s">
        <v>8141</v>
      </c>
      <c r="C5800" s="19" t="s">
        <v>8142</v>
      </c>
      <c r="D5800" s="19" t="s">
        <v>8143</v>
      </c>
      <c r="E5800" s="20" t="s">
        <v>21</v>
      </c>
      <c r="F5800" s="19" t="s">
        <v>21</v>
      </c>
      <c r="G5800" s="180">
        <v>87376</v>
      </c>
      <c r="H5800" s="21" t="s">
        <v>8228</v>
      </c>
      <c r="I5800" s="19" t="s">
        <v>15679</v>
      </c>
      <c r="J5800" s="19" t="s">
        <v>23</v>
      </c>
      <c r="K5800" s="20" t="s">
        <v>15368</v>
      </c>
      <c r="L5800" s="19" t="s">
        <v>25</v>
      </c>
    </row>
    <row r="5801" spans="1:12" x14ac:dyDescent="0.25">
      <c r="A5801" s="19" t="s">
        <v>6589</v>
      </c>
      <c r="B5801" s="19" t="s">
        <v>8141</v>
      </c>
      <c r="C5801" s="19" t="s">
        <v>8142</v>
      </c>
      <c r="D5801" s="19" t="s">
        <v>8143</v>
      </c>
      <c r="E5801" s="20" t="s">
        <v>21</v>
      </c>
      <c r="F5801" s="19" t="s">
        <v>21</v>
      </c>
      <c r="G5801" s="180">
        <v>87377</v>
      </c>
      <c r="H5801" s="21" t="s">
        <v>8229</v>
      </c>
      <c r="I5801" s="19" t="s">
        <v>15679</v>
      </c>
      <c r="J5801" s="19" t="s">
        <v>23</v>
      </c>
      <c r="K5801" s="20" t="s">
        <v>15369</v>
      </c>
      <c r="L5801" s="19" t="s">
        <v>25</v>
      </c>
    </row>
    <row r="5802" spans="1:12" x14ac:dyDescent="0.25">
      <c r="A5802" s="19" t="s">
        <v>6589</v>
      </c>
      <c r="B5802" s="19" t="s">
        <v>8141</v>
      </c>
      <c r="C5802" s="19" t="s">
        <v>8142</v>
      </c>
      <c r="D5802" s="19" t="s">
        <v>8143</v>
      </c>
      <c r="E5802" s="20" t="s">
        <v>21</v>
      </c>
      <c r="F5802" s="19" t="s">
        <v>21</v>
      </c>
      <c r="G5802" s="180">
        <v>87378</v>
      </c>
      <c r="H5802" s="21" t="s">
        <v>8230</v>
      </c>
      <c r="I5802" s="19" t="s">
        <v>15679</v>
      </c>
      <c r="J5802" s="19" t="s">
        <v>23</v>
      </c>
      <c r="K5802" s="20" t="s">
        <v>15370</v>
      </c>
      <c r="L5802" s="19" t="s">
        <v>25</v>
      </c>
    </row>
    <row r="5803" spans="1:12" x14ac:dyDescent="0.25">
      <c r="A5803" s="19" t="s">
        <v>6589</v>
      </c>
      <c r="B5803" s="19" t="s">
        <v>8141</v>
      </c>
      <c r="C5803" s="19" t="s">
        <v>8142</v>
      </c>
      <c r="D5803" s="19" t="s">
        <v>8143</v>
      </c>
      <c r="E5803" s="20" t="s">
        <v>21</v>
      </c>
      <c r="F5803" s="19" t="s">
        <v>21</v>
      </c>
      <c r="G5803" s="180">
        <v>87379</v>
      </c>
      <c r="H5803" s="21" t="s">
        <v>8231</v>
      </c>
      <c r="I5803" s="19" t="s">
        <v>15679</v>
      </c>
      <c r="J5803" s="19" t="s">
        <v>23</v>
      </c>
      <c r="K5803" s="20" t="s">
        <v>15371</v>
      </c>
      <c r="L5803" s="19" t="s">
        <v>25</v>
      </c>
    </row>
    <row r="5804" spans="1:12" x14ac:dyDescent="0.25">
      <c r="A5804" s="19" t="s">
        <v>6589</v>
      </c>
      <c r="B5804" s="19" t="s">
        <v>8141</v>
      </c>
      <c r="C5804" s="19" t="s">
        <v>8142</v>
      </c>
      <c r="D5804" s="19" t="s">
        <v>8143</v>
      </c>
      <c r="E5804" s="20" t="s">
        <v>21</v>
      </c>
      <c r="F5804" s="19" t="s">
        <v>21</v>
      </c>
      <c r="G5804" s="180">
        <v>87380</v>
      </c>
      <c r="H5804" s="21" t="s">
        <v>8232</v>
      </c>
      <c r="I5804" s="19" t="s">
        <v>15679</v>
      </c>
      <c r="J5804" s="19" t="s">
        <v>23</v>
      </c>
      <c r="K5804" s="20" t="s">
        <v>13173</v>
      </c>
      <c r="L5804" s="19" t="s">
        <v>25</v>
      </c>
    </row>
    <row r="5805" spans="1:12" x14ac:dyDescent="0.25">
      <c r="A5805" s="19" t="s">
        <v>6589</v>
      </c>
      <c r="B5805" s="19" t="s">
        <v>8141</v>
      </c>
      <c r="C5805" s="19" t="s">
        <v>8142</v>
      </c>
      <c r="D5805" s="19" t="s">
        <v>8143</v>
      </c>
      <c r="E5805" s="20" t="s">
        <v>21</v>
      </c>
      <c r="F5805" s="19" t="s">
        <v>21</v>
      </c>
      <c r="G5805" s="180">
        <v>87381</v>
      </c>
      <c r="H5805" s="21" t="s">
        <v>8233</v>
      </c>
      <c r="I5805" s="19" t="s">
        <v>15679</v>
      </c>
      <c r="J5805" s="19" t="s">
        <v>23</v>
      </c>
      <c r="K5805" s="20" t="s">
        <v>15372</v>
      </c>
      <c r="L5805" s="19" t="s">
        <v>25</v>
      </c>
    </row>
    <row r="5806" spans="1:12" x14ac:dyDescent="0.25">
      <c r="A5806" s="19" t="s">
        <v>6589</v>
      </c>
      <c r="B5806" s="19" t="s">
        <v>8141</v>
      </c>
      <c r="C5806" s="19" t="s">
        <v>8142</v>
      </c>
      <c r="D5806" s="19" t="s">
        <v>8143</v>
      </c>
      <c r="E5806" s="20" t="s">
        <v>21</v>
      </c>
      <c r="F5806" s="19" t="s">
        <v>21</v>
      </c>
      <c r="G5806" s="180">
        <v>87382</v>
      </c>
      <c r="H5806" s="21" t="s">
        <v>8234</v>
      </c>
      <c r="I5806" s="19" t="s">
        <v>15679</v>
      </c>
      <c r="J5806" s="19" t="s">
        <v>23</v>
      </c>
      <c r="K5806" s="20" t="s">
        <v>15373</v>
      </c>
      <c r="L5806" s="19" t="s">
        <v>25</v>
      </c>
    </row>
    <row r="5807" spans="1:12" x14ac:dyDescent="0.25">
      <c r="A5807" s="19" t="s">
        <v>6589</v>
      </c>
      <c r="B5807" s="19" t="s">
        <v>8141</v>
      </c>
      <c r="C5807" s="19" t="s">
        <v>8142</v>
      </c>
      <c r="D5807" s="19" t="s">
        <v>8143</v>
      </c>
      <c r="E5807" s="20" t="s">
        <v>21</v>
      </c>
      <c r="F5807" s="19" t="s">
        <v>21</v>
      </c>
      <c r="G5807" s="180">
        <v>87383</v>
      </c>
      <c r="H5807" s="21" t="s">
        <v>8235</v>
      </c>
      <c r="I5807" s="19" t="s">
        <v>15679</v>
      </c>
      <c r="J5807" s="19" t="s">
        <v>23</v>
      </c>
      <c r="K5807" s="20" t="s">
        <v>15374</v>
      </c>
      <c r="L5807" s="19" t="s">
        <v>25</v>
      </c>
    </row>
    <row r="5808" spans="1:12" x14ac:dyDescent="0.25">
      <c r="A5808" s="19" t="s">
        <v>6589</v>
      </c>
      <c r="B5808" s="19" t="s">
        <v>8141</v>
      </c>
      <c r="C5808" s="19" t="s">
        <v>8142</v>
      </c>
      <c r="D5808" s="19" t="s">
        <v>8143</v>
      </c>
      <c r="E5808" s="20" t="s">
        <v>21</v>
      </c>
      <c r="F5808" s="19" t="s">
        <v>21</v>
      </c>
      <c r="G5808" s="180">
        <v>87384</v>
      </c>
      <c r="H5808" s="21" t="s">
        <v>8236</v>
      </c>
      <c r="I5808" s="19" t="s">
        <v>15679</v>
      </c>
      <c r="J5808" s="19" t="s">
        <v>23</v>
      </c>
      <c r="K5808" s="20" t="s">
        <v>15375</v>
      </c>
      <c r="L5808" s="19" t="s">
        <v>25</v>
      </c>
    </row>
    <row r="5809" spans="1:12" x14ac:dyDescent="0.25">
      <c r="A5809" s="19" t="s">
        <v>6589</v>
      </c>
      <c r="B5809" s="19" t="s">
        <v>8141</v>
      </c>
      <c r="C5809" s="19" t="s">
        <v>8142</v>
      </c>
      <c r="D5809" s="19" t="s">
        <v>8143</v>
      </c>
      <c r="E5809" s="20" t="s">
        <v>21</v>
      </c>
      <c r="F5809" s="19" t="s">
        <v>21</v>
      </c>
      <c r="G5809" s="180">
        <v>87385</v>
      </c>
      <c r="H5809" s="21" t="s">
        <v>8238</v>
      </c>
      <c r="I5809" s="19" t="s">
        <v>15679</v>
      </c>
      <c r="J5809" s="19" t="s">
        <v>23</v>
      </c>
      <c r="K5809" s="20" t="s">
        <v>15376</v>
      </c>
      <c r="L5809" s="19" t="s">
        <v>25</v>
      </c>
    </row>
    <row r="5810" spans="1:12" x14ac:dyDescent="0.25">
      <c r="A5810" s="19" t="s">
        <v>6589</v>
      </c>
      <c r="B5810" s="19" t="s">
        <v>8141</v>
      </c>
      <c r="C5810" s="19" t="s">
        <v>8142</v>
      </c>
      <c r="D5810" s="19" t="s">
        <v>8143</v>
      </c>
      <c r="E5810" s="20" t="s">
        <v>21</v>
      </c>
      <c r="F5810" s="19" t="s">
        <v>21</v>
      </c>
      <c r="G5810" s="180">
        <v>87386</v>
      </c>
      <c r="H5810" s="21" t="s">
        <v>8239</v>
      </c>
      <c r="I5810" s="19" t="s">
        <v>15679</v>
      </c>
      <c r="J5810" s="19" t="s">
        <v>23</v>
      </c>
      <c r="K5810" s="20" t="s">
        <v>15377</v>
      </c>
      <c r="L5810" s="19" t="s">
        <v>25</v>
      </c>
    </row>
    <row r="5811" spans="1:12" x14ac:dyDescent="0.25">
      <c r="A5811" s="19" t="s">
        <v>6589</v>
      </c>
      <c r="B5811" s="19" t="s">
        <v>8141</v>
      </c>
      <c r="C5811" s="19" t="s">
        <v>8142</v>
      </c>
      <c r="D5811" s="19" t="s">
        <v>8143</v>
      </c>
      <c r="E5811" s="20" t="s">
        <v>21</v>
      </c>
      <c r="F5811" s="19" t="s">
        <v>21</v>
      </c>
      <c r="G5811" s="180">
        <v>87387</v>
      </c>
      <c r="H5811" s="21" t="s">
        <v>8240</v>
      </c>
      <c r="I5811" s="19" t="s">
        <v>15679</v>
      </c>
      <c r="J5811" s="19" t="s">
        <v>23</v>
      </c>
      <c r="K5811" s="20" t="s">
        <v>15378</v>
      </c>
      <c r="L5811" s="19" t="s">
        <v>25</v>
      </c>
    </row>
    <row r="5812" spans="1:12" x14ac:dyDescent="0.25">
      <c r="A5812" s="19" t="s">
        <v>6589</v>
      </c>
      <c r="B5812" s="19" t="s">
        <v>8141</v>
      </c>
      <c r="C5812" s="19" t="s">
        <v>8142</v>
      </c>
      <c r="D5812" s="19" t="s">
        <v>8143</v>
      </c>
      <c r="E5812" s="20" t="s">
        <v>21</v>
      </c>
      <c r="F5812" s="19" t="s">
        <v>21</v>
      </c>
      <c r="G5812" s="180">
        <v>87388</v>
      </c>
      <c r="H5812" s="21" t="s">
        <v>8241</v>
      </c>
      <c r="I5812" s="19" t="s">
        <v>15679</v>
      </c>
      <c r="J5812" s="19" t="s">
        <v>23</v>
      </c>
      <c r="K5812" s="20" t="s">
        <v>15379</v>
      </c>
      <c r="L5812" s="19" t="s">
        <v>25</v>
      </c>
    </row>
    <row r="5813" spans="1:12" x14ac:dyDescent="0.25">
      <c r="A5813" s="19" t="s">
        <v>6589</v>
      </c>
      <c r="B5813" s="19" t="s">
        <v>8141</v>
      </c>
      <c r="C5813" s="19" t="s">
        <v>8142</v>
      </c>
      <c r="D5813" s="19" t="s">
        <v>8143</v>
      </c>
      <c r="E5813" s="20" t="s">
        <v>21</v>
      </c>
      <c r="F5813" s="19" t="s">
        <v>21</v>
      </c>
      <c r="G5813" s="180">
        <v>87389</v>
      </c>
      <c r="H5813" s="21" t="s">
        <v>8242</v>
      </c>
      <c r="I5813" s="19" t="s">
        <v>15679</v>
      </c>
      <c r="J5813" s="19" t="s">
        <v>23</v>
      </c>
      <c r="K5813" s="20" t="s">
        <v>15380</v>
      </c>
      <c r="L5813" s="19" t="s">
        <v>25</v>
      </c>
    </row>
    <row r="5814" spans="1:12" x14ac:dyDescent="0.25">
      <c r="A5814" s="19" t="s">
        <v>6589</v>
      </c>
      <c r="B5814" s="19" t="s">
        <v>8141</v>
      </c>
      <c r="C5814" s="19" t="s">
        <v>8142</v>
      </c>
      <c r="D5814" s="19" t="s">
        <v>8143</v>
      </c>
      <c r="E5814" s="20" t="s">
        <v>21</v>
      </c>
      <c r="F5814" s="19" t="s">
        <v>21</v>
      </c>
      <c r="G5814" s="180">
        <v>87390</v>
      </c>
      <c r="H5814" s="21" t="s">
        <v>8243</v>
      </c>
      <c r="I5814" s="19" t="s">
        <v>15679</v>
      </c>
      <c r="J5814" s="19" t="s">
        <v>23</v>
      </c>
      <c r="K5814" s="20" t="s">
        <v>15381</v>
      </c>
      <c r="L5814" s="19" t="s">
        <v>25</v>
      </c>
    </row>
    <row r="5815" spans="1:12" x14ac:dyDescent="0.25">
      <c r="A5815" s="19" t="s">
        <v>6589</v>
      </c>
      <c r="B5815" s="19" t="s">
        <v>8141</v>
      </c>
      <c r="C5815" s="19" t="s">
        <v>8142</v>
      </c>
      <c r="D5815" s="19" t="s">
        <v>8143</v>
      </c>
      <c r="E5815" s="20" t="s">
        <v>21</v>
      </c>
      <c r="F5815" s="19" t="s">
        <v>21</v>
      </c>
      <c r="G5815" s="180">
        <v>87391</v>
      </c>
      <c r="H5815" s="21" t="s">
        <v>8244</v>
      </c>
      <c r="I5815" s="19" t="s">
        <v>15679</v>
      </c>
      <c r="J5815" s="19" t="s">
        <v>23</v>
      </c>
      <c r="K5815" s="20" t="s">
        <v>15382</v>
      </c>
      <c r="L5815" s="19" t="s">
        <v>25</v>
      </c>
    </row>
    <row r="5816" spans="1:12" x14ac:dyDescent="0.25">
      <c r="A5816" s="19" t="s">
        <v>6589</v>
      </c>
      <c r="B5816" s="19" t="s">
        <v>8141</v>
      </c>
      <c r="C5816" s="19" t="s">
        <v>8142</v>
      </c>
      <c r="D5816" s="19" t="s">
        <v>8143</v>
      </c>
      <c r="E5816" s="20" t="s">
        <v>21</v>
      </c>
      <c r="F5816" s="19" t="s">
        <v>21</v>
      </c>
      <c r="G5816" s="180">
        <v>87393</v>
      </c>
      <c r="H5816" s="21" t="s">
        <v>8245</v>
      </c>
      <c r="I5816" s="19" t="s">
        <v>15679</v>
      </c>
      <c r="J5816" s="19" t="s">
        <v>23</v>
      </c>
      <c r="K5816" s="20" t="s">
        <v>15383</v>
      </c>
      <c r="L5816" s="19" t="s">
        <v>25</v>
      </c>
    </row>
    <row r="5817" spans="1:12" x14ac:dyDescent="0.25">
      <c r="A5817" s="19" t="s">
        <v>6589</v>
      </c>
      <c r="B5817" s="19" t="s">
        <v>8141</v>
      </c>
      <c r="C5817" s="19" t="s">
        <v>8142</v>
      </c>
      <c r="D5817" s="19" t="s">
        <v>8143</v>
      </c>
      <c r="E5817" s="20" t="s">
        <v>21</v>
      </c>
      <c r="F5817" s="19" t="s">
        <v>21</v>
      </c>
      <c r="G5817" s="180">
        <v>87394</v>
      </c>
      <c r="H5817" s="21" t="s">
        <v>8246</v>
      </c>
      <c r="I5817" s="19" t="s">
        <v>15679</v>
      </c>
      <c r="J5817" s="19" t="s">
        <v>23</v>
      </c>
      <c r="K5817" s="20" t="s">
        <v>15384</v>
      </c>
      <c r="L5817" s="19" t="s">
        <v>25</v>
      </c>
    </row>
    <row r="5818" spans="1:12" x14ac:dyDescent="0.25">
      <c r="A5818" s="19" t="s">
        <v>6589</v>
      </c>
      <c r="B5818" s="19" t="s">
        <v>8141</v>
      </c>
      <c r="C5818" s="19" t="s">
        <v>8142</v>
      </c>
      <c r="D5818" s="19" t="s">
        <v>8143</v>
      </c>
      <c r="E5818" s="20" t="s">
        <v>21</v>
      </c>
      <c r="F5818" s="19" t="s">
        <v>21</v>
      </c>
      <c r="G5818" s="180">
        <v>87395</v>
      </c>
      <c r="H5818" s="21" t="s">
        <v>8247</v>
      </c>
      <c r="I5818" s="19" t="s">
        <v>15679</v>
      </c>
      <c r="J5818" s="19" t="s">
        <v>23</v>
      </c>
      <c r="K5818" s="20" t="s">
        <v>15385</v>
      </c>
      <c r="L5818" s="19" t="s">
        <v>25</v>
      </c>
    </row>
    <row r="5819" spans="1:12" x14ac:dyDescent="0.25">
      <c r="A5819" s="19" t="s">
        <v>6589</v>
      </c>
      <c r="B5819" s="19" t="s">
        <v>8141</v>
      </c>
      <c r="C5819" s="19" t="s">
        <v>8142</v>
      </c>
      <c r="D5819" s="19" t="s">
        <v>8143</v>
      </c>
      <c r="E5819" s="20" t="s">
        <v>21</v>
      </c>
      <c r="F5819" s="19" t="s">
        <v>21</v>
      </c>
      <c r="G5819" s="180">
        <v>87396</v>
      </c>
      <c r="H5819" s="21" t="s">
        <v>8248</v>
      </c>
      <c r="I5819" s="19" t="s">
        <v>15679</v>
      </c>
      <c r="J5819" s="19" t="s">
        <v>23</v>
      </c>
      <c r="K5819" s="20" t="s">
        <v>15386</v>
      </c>
      <c r="L5819" s="19" t="s">
        <v>25</v>
      </c>
    </row>
    <row r="5820" spans="1:12" x14ac:dyDescent="0.25">
      <c r="A5820" s="19" t="s">
        <v>6589</v>
      </c>
      <c r="B5820" s="19" t="s">
        <v>8141</v>
      </c>
      <c r="C5820" s="19" t="s">
        <v>8142</v>
      </c>
      <c r="D5820" s="19" t="s">
        <v>8143</v>
      </c>
      <c r="E5820" s="20" t="s">
        <v>21</v>
      </c>
      <c r="F5820" s="19" t="s">
        <v>21</v>
      </c>
      <c r="G5820" s="180">
        <v>87397</v>
      </c>
      <c r="H5820" s="21" t="s">
        <v>8249</v>
      </c>
      <c r="I5820" s="19" t="s">
        <v>15679</v>
      </c>
      <c r="J5820" s="19" t="s">
        <v>23</v>
      </c>
      <c r="K5820" s="20" t="s">
        <v>15387</v>
      </c>
      <c r="L5820" s="19" t="s">
        <v>25</v>
      </c>
    </row>
    <row r="5821" spans="1:12" x14ac:dyDescent="0.25">
      <c r="A5821" s="19" t="s">
        <v>6589</v>
      </c>
      <c r="B5821" s="19" t="s">
        <v>8141</v>
      </c>
      <c r="C5821" s="19" t="s">
        <v>8142</v>
      </c>
      <c r="D5821" s="19" t="s">
        <v>8143</v>
      </c>
      <c r="E5821" s="20" t="s">
        <v>21</v>
      </c>
      <c r="F5821" s="19" t="s">
        <v>21</v>
      </c>
      <c r="G5821" s="180">
        <v>87398</v>
      </c>
      <c r="H5821" s="21" t="s">
        <v>8250</v>
      </c>
      <c r="I5821" s="19" t="s">
        <v>15679</v>
      </c>
      <c r="J5821" s="19" t="s">
        <v>23</v>
      </c>
      <c r="K5821" s="20" t="s">
        <v>15388</v>
      </c>
      <c r="L5821" s="19" t="s">
        <v>25</v>
      </c>
    </row>
    <row r="5822" spans="1:12" x14ac:dyDescent="0.25">
      <c r="A5822" s="19" t="s">
        <v>6589</v>
      </c>
      <c r="B5822" s="19" t="s">
        <v>8141</v>
      </c>
      <c r="C5822" s="19" t="s">
        <v>8142</v>
      </c>
      <c r="D5822" s="19" t="s">
        <v>8143</v>
      </c>
      <c r="E5822" s="20" t="s">
        <v>21</v>
      </c>
      <c r="F5822" s="19" t="s">
        <v>21</v>
      </c>
      <c r="G5822" s="180">
        <v>87399</v>
      </c>
      <c r="H5822" s="21" t="s">
        <v>8251</v>
      </c>
      <c r="I5822" s="19" t="s">
        <v>15679</v>
      </c>
      <c r="J5822" s="19" t="s">
        <v>23</v>
      </c>
      <c r="K5822" s="20" t="s">
        <v>15389</v>
      </c>
      <c r="L5822" s="19" t="s">
        <v>25</v>
      </c>
    </row>
    <row r="5823" spans="1:12" x14ac:dyDescent="0.25">
      <c r="A5823" s="19" t="s">
        <v>6589</v>
      </c>
      <c r="B5823" s="19" t="s">
        <v>8141</v>
      </c>
      <c r="C5823" s="19" t="s">
        <v>8142</v>
      </c>
      <c r="D5823" s="19" t="s">
        <v>8143</v>
      </c>
      <c r="E5823" s="20" t="s">
        <v>21</v>
      </c>
      <c r="F5823" s="19" t="s">
        <v>21</v>
      </c>
      <c r="G5823" s="180">
        <v>87401</v>
      </c>
      <c r="H5823" s="21" t="s">
        <v>8252</v>
      </c>
      <c r="I5823" s="19" t="s">
        <v>15679</v>
      </c>
      <c r="J5823" s="19" t="s">
        <v>23</v>
      </c>
      <c r="K5823" s="20" t="s">
        <v>15390</v>
      </c>
      <c r="L5823" s="19" t="s">
        <v>25</v>
      </c>
    </row>
    <row r="5824" spans="1:12" x14ac:dyDescent="0.25">
      <c r="A5824" s="19" t="s">
        <v>6589</v>
      </c>
      <c r="B5824" s="19" t="s">
        <v>8141</v>
      </c>
      <c r="C5824" s="19" t="s">
        <v>8142</v>
      </c>
      <c r="D5824" s="19" t="s">
        <v>8143</v>
      </c>
      <c r="E5824" s="20" t="s">
        <v>21</v>
      </c>
      <c r="F5824" s="19" t="s">
        <v>21</v>
      </c>
      <c r="G5824" s="180">
        <v>87402</v>
      </c>
      <c r="H5824" s="21" t="s">
        <v>8253</v>
      </c>
      <c r="I5824" s="19" t="s">
        <v>15679</v>
      </c>
      <c r="J5824" s="19" t="s">
        <v>23</v>
      </c>
      <c r="K5824" s="20" t="s">
        <v>15391</v>
      </c>
      <c r="L5824" s="19" t="s">
        <v>25</v>
      </c>
    </row>
    <row r="5825" spans="1:12" x14ac:dyDescent="0.25">
      <c r="A5825" s="19" t="s">
        <v>6589</v>
      </c>
      <c r="B5825" s="19" t="s">
        <v>8141</v>
      </c>
      <c r="C5825" s="19" t="s">
        <v>8142</v>
      </c>
      <c r="D5825" s="19" t="s">
        <v>8143</v>
      </c>
      <c r="E5825" s="20" t="s">
        <v>21</v>
      </c>
      <c r="F5825" s="19" t="s">
        <v>21</v>
      </c>
      <c r="G5825" s="180">
        <v>87404</v>
      </c>
      <c r="H5825" s="21" t="s">
        <v>20974</v>
      </c>
      <c r="I5825" s="19" t="s">
        <v>15679</v>
      </c>
      <c r="J5825" s="19" t="s">
        <v>23</v>
      </c>
      <c r="K5825" s="20" t="s">
        <v>15392</v>
      </c>
      <c r="L5825" s="19" t="s">
        <v>25</v>
      </c>
    </row>
    <row r="5826" spans="1:12" x14ac:dyDescent="0.25">
      <c r="A5826" s="19" t="s">
        <v>6589</v>
      </c>
      <c r="B5826" s="19" t="s">
        <v>8141</v>
      </c>
      <c r="C5826" s="19" t="s">
        <v>8142</v>
      </c>
      <c r="D5826" s="19" t="s">
        <v>8143</v>
      </c>
      <c r="E5826" s="20" t="s">
        <v>21</v>
      </c>
      <c r="F5826" s="19" t="s">
        <v>21</v>
      </c>
      <c r="G5826" s="180">
        <v>87405</v>
      </c>
      <c r="H5826" s="21" t="s">
        <v>20975</v>
      </c>
      <c r="I5826" s="19" t="s">
        <v>15679</v>
      </c>
      <c r="J5826" s="19" t="s">
        <v>23</v>
      </c>
      <c r="K5826" s="20" t="s">
        <v>15393</v>
      </c>
      <c r="L5826" s="19" t="s">
        <v>25</v>
      </c>
    </row>
    <row r="5827" spans="1:12" x14ac:dyDescent="0.25">
      <c r="A5827" s="19" t="s">
        <v>6589</v>
      </c>
      <c r="B5827" s="19" t="s">
        <v>8141</v>
      </c>
      <c r="C5827" s="19" t="s">
        <v>8142</v>
      </c>
      <c r="D5827" s="19" t="s">
        <v>8143</v>
      </c>
      <c r="E5827" s="20" t="s">
        <v>21</v>
      </c>
      <c r="F5827" s="19" t="s">
        <v>21</v>
      </c>
      <c r="G5827" s="180">
        <v>87407</v>
      </c>
      <c r="H5827" s="21" t="s">
        <v>8256</v>
      </c>
      <c r="I5827" s="19" t="s">
        <v>15679</v>
      </c>
      <c r="J5827" s="19" t="s">
        <v>23</v>
      </c>
      <c r="K5827" s="20" t="s">
        <v>15394</v>
      </c>
      <c r="L5827" s="19" t="s">
        <v>25</v>
      </c>
    </row>
    <row r="5828" spans="1:12" x14ac:dyDescent="0.25">
      <c r="A5828" s="19" t="s">
        <v>6589</v>
      </c>
      <c r="B5828" s="19" t="s">
        <v>8141</v>
      </c>
      <c r="C5828" s="19" t="s">
        <v>8142</v>
      </c>
      <c r="D5828" s="19" t="s">
        <v>8143</v>
      </c>
      <c r="E5828" s="20" t="s">
        <v>21</v>
      </c>
      <c r="F5828" s="19" t="s">
        <v>21</v>
      </c>
      <c r="G5828" s="180">
        <v>87408</v>
      </c>
      <c r="H5828" s="21" t="s">
        <v>8257</v>
      </c>
      <c r="I5828" s="19" t="s">
        <v>15679</v>
      </c>
      <c r="J5828" s="19" t="s">
        <v>23</v>
      </c>
      <c r="K5828" s="20" t="s">
        <v>15395</v>
      </c>
      <c r="L5828" s="19" t="s">
        <v>25</v>
      </c>
    </row>
    <row r="5829" spans="1:12" x14ac:dyDescent="0.25">
      <c r="A5829" s="19" t="s">
        <v>6589</v>
      </c>
      <c r="B5829" s="19" t="s">
        <v>8141</v>
      </c>
      <c r="C5829" s="19" t="s">
        <v>8142</v>
      </c>
      <c r="D5829" s="19" t="s">
        <v>8143</v>
      </c>
      <c r="E5829" s="20" t="s">
        <v>21</v>
      </c>
      <c r="F5829" s="19" t="s">
        <v>21</v>
      </c>
      <c r="G5829" s="180">
        <v>87410</v>
      </c>
      <c r="H5829" s="21" t="s">
        <v>8258</v>
      </c>
      <c r="I5829" s="19" t="s">
        <v>15679</v>
      </c>
      <c r="J5829" s="19" t="s">
        <v>23</v>
      </c>
      <c r="K5829" s="20" t="s">
        <v>15396</v>
      </c>
      <c r="L5829" s="19" t="s">
        <v>25</v>
      </c>
    </row>
    <row r="5830" spans="1:12" x14ac:dyDescent="0.25">
      <c r="A5830" s="19" t="s">
        <v>6589</v>
      </c>
      <c r="B5830" s="19" t="s">
        <v>8141</v>
      </c>
      <c r="C5830" s="19" t="s">
        <v>8142</v>
      </c>
      <c r="D5830" s="19" t="s">
        <v>8143</v>
      </c>
      <c r="E5830" s="20" t="s">
        <v>21</v>
      </c>
      <c r="F5830" s="19" t="s">
        <v>21</v>
      </c>
      <c r="G5830" s="180">
        <v>88626</v>
      </c>
      <c r="H5830" s="21" t="s">
        <v>8259</v>
      </c>
      <c r="I5830" s="19" t="s">
        <v>15679</v>
      </c>
      <c r="J5830" s="19" t="s">
        <v>23</v>
      </c>
      <c r="K5830" s="20" t="s">
        <v>15397</v>
      </c>
      <c r="L5830" s="19" t="s">
        <v>25</v>
      </c>
    </row>
    <row r="5831" spans="1:12" x14ac:dyDescent="0.25">
      <c r="A5831" s="19" t="s">
        <v>6589</v>
      </c>
      <c r="B5831" s="19" t="s">
        <v>8141</v>
      </c>
      <c r="C5831" s="19" t="s">
        <v>8142</v>
      </c>
      <c r="D5831" s="19" t="s">
        <v>8143</v>
      </c>
      <c r="E5831" s="20" t="s">
        <v>21</v>
      </c>
      <c r="F5831" s="19" t="s">
        <v>21</v>
      </c>
      <c r="G5831" s="180">
        <v>88627</v>
      </c>
      <c r="H5831" s="21" t="s">
        <v>8260</v>
      </c>
      <c r="I5831" s="19" t="s">
        <v>15679</v>
      </c>
      <c r="J5831" s="19" t="s">
        <v>23</v>
      </c>
      <c r="K5831" s="20" t="s">
        <v>15398</v>
      </c>
      <c r="L5831" s="19" t="s">
        <v>25</v>
      </c>
    </row>
    <row r="5832" spans="1:12" x14ac:dyDescent="0.25">
      <c r="A5832" s="19" t="s">
        <v>6589</v>
      </c>
      <c r="B5832" s="19" t="s">
        <v>8141</v>
      </c>
      <c r="C5832" s="19" t="s">
        <v>8142</v>
      </c>
      <c r="D5832" s="19" t="s">
        <v>8143</v>
      </c>
      <c r="E5832" s="20" t="s">
        <v>21</v>
      </c>
      <c r="F5832" s="19" t="s">
        <v>21</v>
      </c>
      <c r="G5832" s="180">
        <v>88628</v>
      </c>
      <c r="H5832" s="21" t="s">
        <v>8261</v>
      </c>
      <c r="I5832" s="19" t="s">
        <v>15679</v>
      </c>
      <c r="J5832" s="19" t="s">
        <v>23</v>
      </c>
      <c r="K5832" s="20" t="s">
        <v>15399</v>
      </c>
      <c r="L5832" s="19" t="s">
        <v>25</v>
      </c>
    </row>
    <row r="5833" spans="1:12" x14ac:dyDescent="0.25">
      <c r="A5833" s="19" t="s">
        <v>6589</v>
      </c>
      <c r="B5833" s="19" t="s">
        <v>8141</v>
      </c>
      <c r="C5833" s="19" t="s">
        <v>8142</v>
      </c>
      <c r="D5833" s="19" t="s">
        <v>8143</v>
      </c>
      <c r="E5833" s="20" t="s">
        <v>21</v>
      </c>
      <c r="F5833" s="19" t="s">
        <v>21</v>
      </c>
      <c r="G5833" s="180">
        <v>88629</v>
      </c>
      <c r="H5833" s="21" t="s">
        <v>8262</v>
      </c>
      <c r="I5833" s="19" t="s">
        <v>15679</v>
      </c>
      <c r="J5833" s="19" t="s">
        <v>23</v>
      </c>
      <c r="K5833" s="20" t="s">
        <v>15400</v>
      </c>
      <c r="L5833" s="19" t="s">
        <v>25</v>
      </c>
    </row>
    <row r="5834" spans="1:12" x14ac:dyDescent="0.25">
      <c r="A5834" s="19" t="s">
        <v>6589</v>
      </c>
      <c r="B5834" s="19" t="s">
        <v>8141</v>
      </c>
      <c r="C5834" s="19" t="s">
        <v>8142</v>
      </c>
      <c r="D5834" s="19" t="s">
        <v>8143</v>
      </c>
      <c r="E5834" s="20" t="s">
        <v>21</v>
      </c>
      <c r="F5834" s="19" t="s">
        <v>21</v>
      </c>
      <c r="G5834" s="180">
        <v>88630</v>
      </c>
      <c r="H5834" s="21" t="s">
        <v>8263</v>
      </c>
      <c r="I5834" s="19" t="s">
        <v>15679</v>
      </c>
      <c r="J5834" s="19" t="s">
        <v>23</v>
      </c>
      <c r="K5834" s="20" t="s">
        <v>15401</v>
      </c>
      <c r="L5834" s="19" t="s">
        <v>25</v>
      </c>
    </row>
    <row r="5835" spans="1:12" x14ac:dyDescent="0.25">
      <c r="A5835" s="19" t="s">
        <v>6589</v>
      </c>
      <c r="B5835" s="19" t="s">
        <v>8141</v>
      </c>
      <c r="C5835" s="19" t="s">
        <v>8142</v>
      </c>
      <c r="D5835" s="19" t="s">
        <v>8143</v>
      </c>
      <c r="E5835" s="20" t="s">
        <v>21</v>
      </c>
      <c r="F5835" s="19" t="s">
        <v>21</v>
      </c>
      <c r="G5835" s="180">
        <v>88631</v>
      </c>
      <c r="H5835" s="21" t="s">
        <v>8264</v>
      </c>
      <c r="I5835" s="19" t="s">
        <v>15679</v>
      </c>
      <c r="J5835" s="19" t="s">
        <v>23</v>
      </c>
      <c r="K5835" s="20" t="s">
        <v>15402</v>
      </c>
      <c r="L5835" s="19" t="s">
        <v>25</v>
      </c>
    </row>
    <row r="5836" spans="1:12" x14ac:dyDescent="0.25">
      <c r="A5836" s="19" t="s">
        <v>6589</v>
      </c>
      <c r="B5836" s="19" t="s">
        <v>8141</v>
      </c>
      <c r="C5836" s="19" t="s">
        <v>8142</v>
      </c>
      <c r="D5836" s="19" t="s">
        <v>8143</v>
      </c>
      <c r="E5836" s="20" t="s">
        <v>21</v>
      </c>
      <c r="F5836" s="19" t="s">
        <v>21</v>
      </c>
      <c r="G5836" s="180">
        <v>88715</v>
      </c>
      <c r="H5836" s="21" t="s">
        <v>8265</v>
      </c>
      <c r="I5836" s="19" t="s">
        <v>15679</v>
      </c>
      <c r="J5836" s="19" t="s">
        <v>23</v>
      </c>
      <c r="K5836" s="20" t="s">
        <v>15403</v>
      </c>
      <c r="L5836" s="19" t="s">
        <v>25</v>
      </c>
    </row>
    <row r="5837" spans="1:12" x14ac:dyDescent="0.25">
      <c r="A5837" s="19" t="s">
        <v>6589</v>
      </c>
      <c r="B5837" s="19" t="s">
        <v>8141</v>
      </c>
      <c r="C5837" s="19" t="s">
        <v>8142</v>
      </c>
      <c r="D5837" s="19" t="s">
        <v>8143</v>
      </c>
      <c r="E5837" s="20" t="s">
        <v>21</v>
      </c>
      <c r="F5837" s="19" t="s">
        <v>21</v>
      </c>
      <c r="G5837" s="180">
        <v>95563</v>
      </c>
      <c r="H5837" s="21" t="s">
        <v>8266</v>
      </c>
      <c r="I5837" s="19" t="s">
        <v>15679</v>
      </c>
      <c r="J5837" s="19" t="s">
        <v>23</v>
      </c>
      <c r="K5837" s="20" t="s">
        <v>15404</v>
      </c>
      <c r="L5837" s="19" t="s">
        <v>25</v>
      </c>
    </row>
    <row r="5838" spans="1:12" x14ac:dyDescent="0.25">
      <c r="A5838" s="19" t="s">
        <v>6589</v>
      </c>
      <c r="B5838" s="19" t="s">
        <v>8141</v>
      </c>
      <c r="C5838" s="19" t="s">
        <v>8142</v>
      </c>
      <c r="D5838" s="19" t="s">
        <v>8143</v>
      </c>
      <c r="E5838" s="20" t="s">
        <v>21</v>
      </c>
      <c r="F5838" s="19" t="s">
        <v>21</v>
      </c>
      <c r="G5838" s="180">
        <v>100464</v>
      </c>
      <c r="H5838" s="21" t="s">
        <v>8267</v>
      </c>
      <c r="I5838" s="19" t="s">
        <v>15679</v>
      </c>
      <c r="J5838" s="19" t="s">
        <v>23</v>
      </c>
      <c r="K5838" s="20" t="s">
        <v>15405</v>
      </c>
      <c r="L5838" s="19" t="s">
        <v>25</v>
      </c>
    </row>
    <row r="5839" spans="1:12" x14ac:dyDescent="0.25">
      <c r="A5839" s="19" t="s">
        <v>6589</v>
      </c>
      <c r="B5839" s="19" t="s">
        <v>8141</v>
      </c>
      <c r="C5839" s="19" t="s">
        <v>8142</v>
      </c>
      <c r="D5839" s="19" t="s">
        <v>8143</v>
      </c>
      <c r="E5839" s="20" t="s">
        <v>21</v>
      </c>
      <c r="F5839" s="19" t="s">
        <v>21</v>
      </c>
      <c r="G5839" s="180">
        <v>100465</v>
      </c>
      <c r="H5839" s="21" t="s">
        <v>8268</v>
      </c>
      <c r="I5839" s="19" t="s">
        <v>15679</v>
      </c>
      <c r="J5839" s="19" t="s">
        <v>23</v>
      </c>
      <c r="K5839" s="20" t="s">
        <v>15406</v>
      </c>
      <c r="L5839" s="19" t="s">
        <v>25</v>
      </c>
    </row>
    <row r="5840" spans="1:12" x14ac:dyDescent="0.25">
      <c r="A5840" s="19" t="s">
        <v>6589</v>
      </c>
      <c r="B5840" s="19" t="s">
        <v>8141</v>
      </c>
      <c r="C5840" s="19" t="s">
        <v>8142</v>
      </c>
      <c r="D5840" s="19" t="s">
        <v>8143</v>
      </c>
      <c r="E5840" s="20" t="s">
        <v>21</v>
      </c>
      <c r="F5840" s="19" t="s">
        <v>21</v>
      </c>
      <c r="G5840" s="180">
        <v>100466</v>
      </c>
      <c r="H5840" s="21" t="s">
        <v>8269</v>
      </c>
      <c r="I5840" s="19" t="s">
        <v>15679</v>
      </c>
      <c r="J5840" s="19" t="s">
        <v>23</v>
      </c>
      <c r="K5840" s="20" t="s">
        <v>15407</v>
      </c>
      <c r="L5840" s="19" t="s">
        <v>25</v>
      </c>
    </row>
    <row r="5841" spans="1:12" x14ac:dyDescent="0.25">
      <c r="A5841" s="19" t="s">
        <v>6589</v>
      </c>
      <c r="B5841" s="19" t="s">
        <v>8141</v>
      </c>
      <c r="C5841" s="19" t="s">
        <v>8142</v>
      </c>
      <c r="D5841" s="19" t="s">
        <v>8143</v>
      </c>
      <c r="E5841" s="20" t="s">
        <v>21</v>
      </c>
      <c r="F5841" s="19" t="s">
        <v>21</v>
      </c>
      <c r="G5841" s="180">
        <v>100468</v>
      </c>
      <c r="H5841" s="21" t="s">
        <v>8270</v>
      </c>
      <c r="I5841" s="19" t="s">
        <v>15679</v>
      </c>
      <c r="J5841" s="19" t="s">
        <v>23</v>
      </c>
      <c r="K5841" s="20" t="s">
        <v>15408</v>
      </c>
      <c r="L5841" s="19" t="s">
        <v>25</v>
      </c>
    </row>
    <row r="5842" spans="1:12" x14ac:dyDescent="0.25">
      <c r="A5842" s="19" t="s">
        <v>6589</v>
      </c>
      <c r="B5842" s="19" t="s">
        <v>8141</v>
      </c>
      <c r="C5842" s="19" t="s">
        <v>8142</v>
      </c>
      <c r="D5842" s="19" t="s">
        <v>8143</v>
      </c>
      <c r="E5842" s="20" t="s">
        <v>21</v>
      </c>
      <c r="F5842" s="19" t="s">
        <v>21</v>
      </c>
      <c r="G5842" s="180">
        <v>100469</v>
      </c>
      <c r="H5842" s="21" t="s">
        <v>8271</v>
      </c>
      <c r="I5842" s="19" t="s">
        <v>15679</v>
      </c>
      <c r="J5842" s="19" t="s">
        <v>23</v>
      </c>
      <c r="K5842" s="20" t="s">
        <v>15409</v>
      </c>
      <c r="L5842" s="19" t="s">
        <v>25</v>
      </c>
    </row>
    <row r="5843" spans="1:12" x14ac:dyDescent="0.25">
      <c r="A5843" s="19" t="s">
        <v>6589</v>
      </c>
      <c r="B5843" s="19" t="s">
        <v>8141</v>
      </c>
      <c r="C5843" s="19" t="s">
        <v>8142</v>
      </c>
      <c r="D5843" s="19" t="s">
        <v>8143</v>
      </c>
      <c r="E5843" s="20" t="s">
        <v>21</v>
      </c>
      <c r="F5843" s="19" t="s">
        <v>21</v>
      </c>
      <c r="G5843" s="180">
        <v>100470</v>
      </c>
      <c r="H5843" s="21" t="s">
        <v>8272</v>
      </c>
      <c r="I5843" s="19" t="s">
        <v>15679</v>
      </c>
      <c r="J5843" s="19" t="s">
        <v>23</v>
      </c>
      <c r="K5843" s="20" t="s">
        <v>15410</v>
      </c>
      <c r="L5843" s="19" t="s">
        <v>25</v>
      </c>
    </row>
    <row r="5844" spans="1:12" x14ac:dyDescent="0.25">
      <c r="A5844" s="19" t="s">
        <v>6589</v>
      </c>
      <c r="B5844" s="19" t="s">
        <v>8141</v>
      </c>
      <c r="C5844" s="19" t="s">
        <v>8142</v>
      </c>
      <c r="D5844" s="19" t="s">
        <v>8143</v>
      </c>
      <c r="E5844" s="20" t="s">
        <v>21</v>
      </c>
      <c r="F5844" s="19" t="s">
        <v>21</v>
      </c>
      <c r="G5844" s="180">
        <v>100472</v>
      </c>
      <c r="H5844" s="21" t="s">
        <v>8273</v>
      </c>
      <c r="I5844" s="19" t="s">
        <v>15679</v>
      </c>
      <c r="J5844" s="19" t="s">
        <v>23</v>
      </c>
      <c r="K5844" s="20" t="s">
        <v>15411</v>
      </c>
      <c r="L5844" s="19" t="s">
        <v>25</v>
      </c>
    </row>
    <row r="5845" spans="1:12" x14ac:dyDescent="0.25">
      <c r="A5845" s="19" t="s">
        <v>6589</v>
      </c>
      <c r="B5845" s="19" t="s">
        <v>8141</v>
      </c>
      <c r="C5845" s="19" t="s">
        <v>8142</v>
      </c>
      <c r="D5845" s="19" t="s">
        <v>8143</v>
      </c>
      <c r="E5845" s="20" t="s">
        <v>21</v>
      </c>
      <c r="F5845" s="19" t="s">
        <v>21</v>
      </c>
      <c r="G5845" s="180">
        <v>100473</v>
      </c>
      <c r="H5845" s="21" t="s">
        <v>8274</v>
      </c>
      <c r="I5845" s="19" t="s">
        <v>15679</v>
      </c>
      <c r="J5845" s="19" t="s">
        <v>23</v>
      </c>
      <c r="K5845" s="20" t="s">
        <v>15412</v>
      </c>
      <c r="L5845" s="19" t="s">
        <v>25</v>
      </c>
    </row>
    <row r="5846" spans="1:12" x14ac:dyDescent="0.25">
      <c r="A5846" s="19" t="s">
        <v>6589</v>
      </c>
      <c r="B5846" s="19" t="s">
        <v>8141</v>
      </c>
      <c r="C5846" s="19" t="s">
        <v>8142</v>
      </c>
      <c r="D5846" s="19" t="s">
        <v>8143</v>
      </c>
      <c r="E5846" s="20" t="s">
        <v>21</v>
      </c>
      <c r="F5846" s="19" t="s">
        <v>21</v>
      </c>
      <c r="G5846" s="180">
        <v>100474</v>
      </c>
      <c r="H5846" s="21" t="s">
        <v>8275</v>
      </c>
      <c r="I5846" s="19" t="s">
        <v>15679</v>
      </c>
      <c r="J5846" s="19" t="s">
        <v>23</v>
      </c>
      <c r="K5846" s="20" t="s">
        <v>15413</v>
      </c>
      <c r="L5846" s="19" t="s">
        <v>25</v>
      </c>
    </row>
    <row r="5847" spans="1:12" x14ac:dyDescent="0.25">
      <c r="A5847" s="19" t="s">
        <v>6589</v>
      </c>
      <c r="B5847" s="19" t="s">
        <v>8141</v>
      </c>
      <c r="C5847" s="19" t="s">
        <v>8142</v>
      </c>
      <c r="D5847" s="19" t="s">
        <v>8143</v>
      </c>
      <c r="E5847" s="20" t="s">
        <v>21</v>
      </c>
      <c r="F5847" s="19" t="s">
        <v>21</v>
      </c>
      <c r="G5847" s="180">
        <v>100475</v>
      </c>
      <c r="H5847" s="21" t="s">
        <v>8276</v>
      </c>
      <c r="I5847" s="19" t="s">
        <v>15679</v>
      </c>
      <c r="J5847" s="19" t="s">
        <v>23</v>
      </c>
      <c r="K5847" s="20" t="s">
        <v>15414</v>
      </c>
      <c r="L5847" s="19" t="s">
        <v>25</v>
      </c>
    </row>
    <row r="5848" spans="1:12" x14ac:dyDescent="0.25">
      <c r="A5848" s="19" t="s">
        <v>6589</v>
      </c>
      <c r="B5848" s="19" t="s">
        <v>8141</v>
      </c>
      <c r="C5848" s="19" t="s">
        <v>8142</v>
      </c>
      <c r="D5848" s="19" t="s">
        <v>8143</v>
      </c>
      <c r="E5848" s="20" t="s">
        <v>21</v>
      </c>
      <c r="F5848" s="19" t="s">
        <v>21</v>
      </c>
      <c r="G5848" s="180">
        <v>100477</v>
      </c>
      <c r="H5848" s="21" t="s">
        <v>8278</v>
      </c>
      <c r="I5848" s="19" t="s">
        <v>15679</v>
      </c>
      <c r="J5848" s="19" t="s">
        <v>23</v>
      </c>
      <c r="K5848" s="20" t="s">
        <v>15415</v>
      </c>
      <c r="L5848" s="19" t="s">
        <v>25</v>
      </c>
    </row>
    <row r="5849" spans="1:12" x14ac:dyDescent="0.25">
      <c r="A5849" s="19" t="s">
        <v>6589</v>
      </c>
      <c r="B5849" s="19" t="s">
        <v>8141</v>
      </c>
      <c r="C5849" s="19" t="s">
        <v>8142</v>
      </c>
      <c r="D5849" s="19" t="s">
        <v>8143</v>
      </c>
      <c r="E5849" s="20" t="s">
        <v>21</v>
      </c>
      <c r="F5849" s="19" t="s">
        <v>21</v>
      </c>
      <c r="G5849" s="180">
        <v>100478</v>
      </c>
      <c r="H5849" s="21" t="s">
        <v>8279</v>
      </c>
      <c r="I5849" s="19" t="s">
        <v>15679</v>
      </c>
      <c r="J5849" s="19" t="s">
        <v>23</v>
      </c>
      <c r="K5849" s="20" t="s">
        <v>15416</v>
      </c>
      <c r="L5849" s="19" t="s">
        <v>25</v>
      </c>
    </row>
    <row r="5850" spans="1:12" x14ac:dyDescent="0.25">
      <c r="A5850" s="19" t="s">
        <v>6589</v>
      </c>
      <c r="B5850" s="19" t="s">
        <v>8141</v>
      </c>
      <c r="C5850" s="19" t="s">
        <v>8142</v>
      </c>
      <c r="D5850" s="19" t="s">
        <v>8143</v>
      </c>
      <c r="E5850" s="20" t="s">
        <v>21</v>
      </c>
      <c r="F5850" s="19" t="s">
        <v>21</v>
      </c>
      <c r="G5850" s="180">
        <v>100479</v>
      </c>
      <c r="H5850" s="21" t="s">
        <v>8280</v>
      </c>
      <c r="I5850" s="19" t="s">
        <v>15679</v>
      </c>
      <c r="J5850" s="19" t="s">
        <v>23</v>
      </c>
      <c r="K5850" s="20" t="s">
        <v>15417</v>
      </c>
      <c r="L5850" s="19" t="s">
        <v>25</v>
      </c>
    </row>
    <row r="5851" spans="1:12" x14ac:dyDescent="0.25">
      <c r="A5851" s="19" t="s">
        <v>6589</v>
      </c>
      <c r="B5851" s="19" t="s">
        <v>8141</v>
      </c>
      <c r="C5851" s="19" t="s">
        <v>8142</v>
      </c>
      <c r="D5851" s="19" t="s">
        <v>8143</v>
      </c>
      <c r="E5851" s="20" t="s">
        <v>21</v>
      </c>
      <c r="F5851" s="19" t="s">
        <v>21</v>
      </c>
      <c r="G5851" s="180">
        <v>100480</v>
      </c>
      <c r="H5851" s="21" t="s">
        <v>8281</v>
      </c>
      <c r="I5851" s="19" t="s">
        <v>15679</v>
      </c>
      <c r="J5851" s="19" t="s">
        <v>23</v>
      </c>
      <c r="K5851" s="20" t="s">
        <v>15418</v>
      </c>
      <c r="L5851" s="19" t="s">
        <v>25</v>
      </c>
    </row>
    <row r="5852" spans="1:12" x14ac:dyDescent="0.25">
      <c r="A5852" s="19" t="s">
        <v>6589</v>
      </c>
      <c r="B5852" s="19" t="s">
        <v>8141</v>
      </c>
      <c r="C5852" s="19" t="s">
        <v>8142</v>
      </c>
      <c r="D5852" s="19" t="s">
        <v>8143</v>
      </c>
      <c r="E5852" s="20" t="s">
        <v>21</v>
      </c>
      <c r="F5852" s="19" t="s">
        <v>21</v>
      </c>
      <c r="G5852" s="180">
        <v>100481</v>
      </c>
      <c r="H5852" s="21" t="s">
        <v>8282</v>
      </c>
      <c r="I5852" s="19" t="s">
        <v>15679</v>
      </c>
      <c r="J5852" s="19" t="s">
        <v>23</v>
      </c>
      <c r="K5852" s="20" t="s">
        <v>15419</v>
      </c>
      <c r="L5852" s="19" t="s">
        <v>25</v>
      </c>
    </row>
    <row r="5853" spans="1:12" x14ac:dyDescent="0.25">
      <c r="A5853" s="19" t="s">
        <v>6589</v>
      </c>
      <c r="B5853" s="19" t="s">
        <v>8141</v>
      </c>
      <c r="C5853" s="19" t="s">
        <v>8142</v>
      </c>
      <c r="D5853" s="19" t="s">
        <v>8143</v>
      </c>
      <c r="E5853" s="20" t="s">
        <v>21</v>
      </c>
      <c r="F5853" s="19" t="s">
        <v>21</v>
      </c>
      <c r="G5853" s="180">
        <v>100483</v>
      </c>
      <c r="H5853" s="21" t="s">
        <v>8283</v>
      </c>
      <c r="I5853" s="19" t="s">
        <v>15679</v>
      </c>
      <c r="J5853" s="19" t="s">
        <v>23</v>
      </c>
      <c r="K5853" s="20" t="s">
        <v>15420</v>
      </c>
      <c r="L5853" s="19" t="s">
        <v>25</v>
      </c>
    </row>
    <row r="5854" spans="1:12" x14ac:dyDescent="0.25">
      <c r="A5854" s="19" t="s">
        <v>6589</v>
      </c>
      <c r="B5854" s="19" t="s">
        <v>8141</v>
      </c>
      <c r="C5854" s="19" t="s">
        <v>8142</v>
      </c>
      <c r="D5854" s="19" t="s">
        <v>8143</v>
      </c>
      <c r="E5854" s="20" t="s">
        <v>21</v>
      </c>
      <c r="F5854" s="19" t="s">
        <v>21</v>
      </c>
      <c r="G5854" s="180">
        <v>100484</v>
      </c>
      <c r="H5854" s="21" t="s">
        <v>8284</v>
      </c>
      <c r="I5854" s="19" t="s">
        <v>15679</v>
      </c>
      <c r="J5854" s="19" t="s">
        <v>23</v>
      </c>
      <c r="K5854" s="20" t="s">
        <v>15421</v>
      </c>
      <c r="L5854" s="19" t="s">
        <v>25</v>
      </c>
    </row>
    <row r="5855" spans="1:12" x14ac:dyDescent="0.25">
      <c r="A5855" s="19" t="s">
        <v>6589</v>
      </c>
      <c r="B5855" s="19" t="s">
        <v>8141</v>
      </c>
      <c r="C5855" s="19" t="s">
        <v>8142</v>
      </c>
      <c r="D5855" s="19" t="s">
        <v>8143</v>
      </c>
      <c r="E5855" s="20" t="s">
        <v>21</v>
      </c>
      <c r="F5855" s="19" t="s">
        <v>21</v>
      </c>
      <c r="G5855" s="180">
        <v>100485</v>
      </c>
      <c r="H5855" s="21" t="s">
        <v>8285</v>
      </c>
      <c r="I5855" s="19" t="s">
        <v>15679</v>
      </c>
      <c r="J5855" s="19" t="s">
        <v>23</v>
      </c>
      <c r="K5855" s="20" t="s">
        <v>15422</v>
      </c>
      <c r="L5855" s="19" t="s">
        <v>25</v>
      </c>
    </row>
    <row r="5856" spans="1:12" x14ac:dyDescent="0.25">
      <c r="A5856" s="19" t="s">
        <v>6589</v>
      </c>
      <c r="B5856" s="19" t="s">
        <v>8141</v>
      </c>
      <c r="C5856" s="19" t="s">
        <v>8142</v>
      </c>
      <c r="D5856" s="19" t="s">
        <v>8143</v>
      </c>
      <c r="E5856" s="20" t="s">
        <v>21</v>
      </c>
      <c r="F5856" s="19" t="s">
        <v>21</v>
      </c>
      <c r="G5856" s="180">
        <v>100486</v>
      </c>
      <c r="H5856" s="21" t="s">
        <v>8286</v>
      </c>
      <c r="I5856" s="19" t="s">
        <v>15679</v>
      </c>
      <c r="J5856" s="19" t="s">
        <v>23</v>
      </c>
      <c r="K5856" s="20" t="s">
        <v>15423</v>
      </c>
      <c r="L5856" s="19" t="s">
        <v>25</v>
      </c>
    </row>
    <row r="5857" spans="1:12" ht="27" x14ac:dyDescent="0.25">
      <c r="A5857" s="19" t="s">
        <v>6589</v>
      </c>
      <c r="B5857" s="19" t="s">
        <v>8141</v>
      </c>
      <c r="C5857" s="19" t="s">
        <v>8142</v>
      </c>
      <c r="D5857" s="19" t="s">
        <v>8143</v>
      </c>
      <c r="E5857" s="20" t="s">
        <v>21</v>
      </c>
      <c r="F5857" s="19" t="s">
        <v>21</v>
      </c>
      <c r="G5857" s="180">
        <v>100487</v>
      </c>
      <c r="H5857" s="21" t="s">
        <v>8287</v>
      </c>
      <c r="I5857" s="19" t="s">
        <v>15679</v>
      </c>
      <c r="J5857" s="19" t="s">
        <v>23</v>
      </c>
      <c r="K5857" s="20" t="s">
        <v>15424</v>
      </c>
      <c r="L5857" s="19" t="s">
        <v>25</v>
      </c>
    </row>
    <row r="5858" spans="1:12" x14ac:dyDescent="0.25">
      <c r="A5858" s="19" t="s">
        <v>6589</v>
      </c>
      <c r="B5858" s="19" t="s">
        <v>8141</v>
      </c>
      <c r="C5858" s="19" t="s">
        <v>8142</v>
      </c>
      <c r="D5858" s="19" t="s">
        <v>8143</v>
      </c>
      <c r="E5858" s="20" t="s">
        <v>21</v>
      </c>
      <c r="F5858" s="19" t="s">
        <v>21</v>
      </c>
      <c r="G5858" s="180">
        <v>100488</v>
      </c>
      <c r="H5858" s="21" t="s">
        <v>8288</v>
      </c>
      <c r="I5858" s="19" t="s">
        <v>15679</v>
      </c>
      <c r="J5858" s="19" t="s">
        <v>23</v>
      </c>
      <c r="K5858" s="20" t="s">
        <v>15425</v>
      </c>
      <c r="L5858" s="19" t="s">
        <v>25</v>
      </c>
    </row>
    <row r="5859" spans="1:12" x14ac:dyDescent="0.25">
      <c r="A5859" s="19" t="s">
        <v>6589</v>
      </c>
      <c r="B5859" s="19" t="s">
        <v>8141</v>
      </c>
      <c r="C5859" s="19" t="s">
        <v>8142</v>
      </c>
      <c r="D5859" s="19" t="s">
        <v>8143</v>
      </c>
      <c r="E5859" s="20" t="s">
        <v>21</v>
      </c>
      <c r="F5859" s="19" t="s">
        <v>21</v>
      </c>
      <c r="G5859" s="180">
        <v>100489</v>
      </c>
      <c r="H5859" s="21" t="s">
        <v>8289</v>
      </c>
      <c r="I5859" s="19" t="s">
        <v>15679</v>
      </c>
      <c r="J5859" s="19" t="s">
        <v>23</v>
      </c>
      <c r="K5859" s="20" t="s">
        <v>15426</v>
      </c>
      <c r="L5859" s="19" t="s">
        <v>25</v>
      </c>
    </row>
    <row r="5860" spans="1:12" x14ac:dyDescent="0.25">
      <c r="A5860" s="19" t="s">
        <v>6589</v>
      </c>
      <c r="B5860" s="19" t="s">
        <v>8141</v>
      </c>
      <c r="C5860" s="19" t="s">
        <v>8142</v>
      </c>
      <c r="D5860" s="19" t="s">
        <v>8143</v>
      </c>
      <c r="E5860" s="20" t="s">
        <v>21</v>
      </c>
      <c r="F5860" s="19" t="s">
        <v>21</v>
      </c>
      <c r="G5860" s="180">
        <v>100490</v>
      </c>
      <c r="H5860" s="21" t="s">
        <v>8290</v>
      </c>
      <c r="I5860" s="19" t="s">
        <v>15679</v>
      </c>
      <c r="J5860" s="19" t="s">
        <v>23</v>
      </c>
      <c r="K5860" s="20" t="s">
        <v>15427</v>
      </c>
      <c r="L5860" s="19" t="s">
        <v>25</v>
      </c>
    </row>
    <row r="5861" spans="1:12" x14ac:dyDescent="0.25">
      <c r="A5861" s="19" t="s">
        <v>6589</v>
      </c>
      <c r="B5861" s="19" t="s">
        <v>8141</v>
      </c>
      <c r="C5861" s="19" t="s">
        <v>8142</v>
      </c>
      <c r="D5861" s="19" t="s">
        <v>8143</v>
      </c>
      <c r="E5861" s="20" t="s">
        <v>21</v>
      </c>
      <c r="F5861" s="19" t="s">
        <v>21</v>
      </c>
      <c r="G5861" s="180">
        <v>100491</v>
      </c>
      <c r="H5861" s="21" t="s">
        <v>8291</v>
      </c>
      <c r="I5861" s="19" t="s">
        <v>15679</v>
      </c>
      <c r="J5861" s="19" t="s">
        <v>23</v>
      </c>
      <c r="K5861" s="20" t="s">
        <v>15428</v>
      </c>
      <c r="L5861" s="19" t="s">
        <v>25</v>
      </c>
    </row>
    <row r="5862" spans="1:12" x14ac:dyDescent="0.25">
      <c r="A5862" s="19" t="s">
        <v>6589</v>
      </c>
      <c r="B5862" s="19" t="s">
        <v>8141</v>
      </c>
      <c r="C5862" s="19" t="s">
        <v>8142</v>
      </c>
      <c r="D5862" s="19" t="s">
        <v>8143</v>
      </c>
      <c r="E5862" s="20" t="s">
        <v>21</v>
      </c>
      <c r="F5862" s="19" t="s">
        <v>21</v>
      </c>
      <c r="G5862" s="180">
        <v>100492</v>
      </c>
      <c r="H5862" s="21" t="s">
        <v>8292</v>
      </c>
      <c r="I5862" s="19" t="s">
        <v>15679</v>
      </c>
      <c r="J5862" s="19" t="s">
        <v>23</v>
      </c>
      <c r="K5862" s="20" t="s">
        <v>15429</v>
      </c>
      <c r="L5862" s="19" t="s">
        <v>25</v>
      </c>
    </row>
    <row r="5863" spans="1:12" x14ac:dyDescent="0.25">
      <c r="A5863" s="19" t="s">
        <v>6589</v>
      </c>
      <c r="B5863" s="19" t="s">
        <v>8141</v>
      </c>
      <c r="C5863" s="19" t="s">
        <v>8293</v>
      </c>
      <c r="D5863" s="19" t="s">
        <v>8294</v>
      </c>
      <c r="E5863" s="20" t="s">
        <v>21</v>
      </c>
      <c r="F5863" s="19" t="s">
        <v>21</v>
      </c>
      <c r="G5863" s="180">
        <v>92121</v>
      </c>
      <c r="H5863" s="21" t="s">
        <v>8295</v>
      </c>
      <c r="I5863" s="19" t="s">
        <v>15679</v>
      </c>
      <c r="J5863" s="19" t="s">
        <v>23</v>
      </c>
      <c r="K5863" s="20" t="s">
        <v>10639</v>
      </c>
      <c r="L5863" s="19" t="s">
        <v>25</v>
      </c>
    </row>
    <row r="5864" spans="1:12" x14ac:dyDescent="0.25">
      <c r="A5864" s="19" t="s">
        <v>6589</v>
      </c>
      <c r="B5864" s="19" t="s">
        <v>8141</v>
      </c>
      <c r="C5864" s="19" t="s">
        <v>8293</v>
      </c>
      <c r="D5864" s="19" t="s">
        <v>8294</v>
      </c>
      <c r="E5864" s="20" t="s">
        <v>21</v>
      </c>
      <c r="F5864" s="19" t="s">
        <v>21</v>
      </c>
      <c r="G5864" s="180">
        <v>92122</v>
      </c>
      <c r="H5864" s="21" t="s">
        <v>8296</v>
      </c>
      <c r="I5864" s="19" t="s">
        <v>15679</v>
      </c>
      <c r="J5864" s="19" t="s">
        <v>444</v>
      </c>
      <c r="K5864" s="20" t="s">
        <v>15430</v>
      </c>
      <c r="L5864" s="19" t="s">
        <v>25</v>
      </c>
    </row>
    <row r="5865" spans="1:12" x14ac:dyDescent="0.25">
      <c r="A5865" s="19" t="s">
        <v>6589</v>
      </c>
      <c r="B5865" s="19" t="s">
        <v>8141</v>
      </c>
      <c r="C5865" s="19" t="s">
        <v>8293</v>
      </c>
      <c r="D5865" s="19" t="s">
        <v>8294</v>
      </c>
      <c r="E5865" s="20" t="s">
        <v>21</v>
      </c>
      <c r="F5865" s="19" t="s">
        <v>21</v>
      </c>
      <c r="G5865" s="180">
        <v>92123</v>
      </c>
      <c r="H5865" s="21" t="s">
        <v>8297</v>
      </c>
      <c r="I5865" s="19" t="s">
        <v>15679</v>
      </c>
      <c r="J5865" s="19" t="s">
        <v>9283</v>
      </c>
      <c r="K5865" s="20" t="s">
        <v>14219</v>
      </c>
      <c r="L5865" s="19" t="s">
        <v>25</v>
      </c>
    </row>
    <row r="5866" spans="1:12" x14ac:dyDescent="0.25">
      <c r="A5866" s="19" t="s">
        <v>6589</v>
      </c>
      <c r="B5866" s="19" t="s">
        <v>8141</v>
      </c>
      <c r="C5866" s="19" t="s">
        <v>8293</v>
      </c>
      <c r="D5866" s="19" t="s">
        <v>8294</v>
      </c>
      <c r="E5866" s="20" t="s">
        <v>21</v>
      </c>
      <c r="F5866" s="19" t="s">
        <v>21</v>
      </c>
      <c r="G5866" s="180">
        <v>100195</v>
      </c>
      <c r="H5866" s="21" t="s">
        <v>8298</v>
      </c>
      <c r="I5866" s="19" t="s">
        <v>25191</v>
      </c>
      <c r="J5866" s="19" t="s">
        <v>444</v>
      </c>
      <c r="K5866" s="20" t="s">
        <v>1438</v>
      </c>
      <c r="L5866" s="19" t="s">
        <v>25</v>
      </c>
    </row>
    <row r="5867" spans="1:12" x14ac:dyDescent="0.25">
      <c r="A5867" s="19" t="s">
        <v>6589</v>
      </c>
      <c r="B5867" s="19" t="s">
        <v>8141</v>
      </c>
      <c r="C5867" s="19" t="s">
        <v>8293</v>
      </c>
      <c r="D5867" s="19" t="s">
        <v>8294</v>
      </c>
      <c r="E5867" s="20" t="s">
        <v>21</v>
      </c>
      <c r="F5867" s="19" t="s">
        <v>21</v>
      </c>
      <c r="G5867" s="180">
        <v>100196</v>
      </c>
      <c r="H5867" s="21" t="s">
        <v>8299</v>
      </c>
      <c r="I5867" s="19" t="s">
        <v>25191</v>
      </c>
      <c r="J5867" s="19" t="s">
        <v>444</v>
      </c>
      <c r="K5867" s="20" t="s">
        <v>734</v>
      </c>
      <c r="L5867" s="19" t="s">
        <v>25</v>
      </c>
    </row>
    <row r="5868" spans="1:12" x14ac:dyDescent="0.25">
      <c r="A5868" s="19" t="s">
        <v>6589</v>
      </c>
      <c r="B5868" s="19" t="s">
        <v>8141</v>
      </c>
      <c r="C5868" s="19" t="s">
        <v>8293</v>
      </c>
      <c r="D5868" s="19" t="s">
        <v>8294</v>
      </c>
      <c r="E5868" s="20" t="s">
        <v>21</v>
      </c>
      <c r="F5868" s="19" t="s">
        <v>21</v>
      </c>
      <c r="G5868" s="180">
        <v>100197</v>
      </c>
      <c r="H5868" s="21" t="s">
        <v>8300</v>
      </c>
      <c r="I5868" s="19" t="s">
        <v>25191</v>
      </c>
      <c r="J5868" s="19" t="s">
        <v>444</v>
      </c>
      <c r="K5868" s="20" t="s">
        <v>1287</v>
      </c>
      <c r="L5868" s="19" t="s">
        <v>25</v>
      </c>
    </row>
    <row r="5869" spans="1:12" x14ac:dyDescent="0.25">
      <c r="A5869" s="19" t="s">
        <v>6589</v>
      </c>
      <c r="B5869" s="19" t="s">
        <v>8141</v>
      </c>
      <c r="C5869" s="19" t="s">
        <v>8293</v>
      </c>
      <c r="D5869" s="19" t="s">
        <v>8294</v>
      </c>
      <c r="E5869" s="20" t="s">
        <v>21</v>
      </c>
      <c r="F5869" s="19" t="s">
        <v>21</v>
      </c>
      <c r="G5869" s="180">
        <v>100198</v>
      </c>
      <c r="H5869" s="21" t="s">
        <v>8301</v>
      </c>
      <c r="I5869" s="19" t="s">
        <v>25191</v>
      </c>
      <c r="J5869" s="19" t="s">
        <v>444</v>
      </c>
      <c r="K5869" s="20" t="s">
        <v>1098</v>
      </c>
      <c r="L5869" s="19" t="s">
        <v>25</v>
      </c>
    </row>
    <row r="5870" spans="1:12" x14ac:dyDescent="0.25">
      <c r="A5870" s="19" t="s">
        <v>6589</v>
      </c>
      <c r="B5870" s="19" t="s">
        <v>8141</v>
      </c>
      <c r="C5870" s="19" t="s">
        <v>8293</v>
      </c>
      <c r="D5870" s="19" t="s">
        <v>8294</v>
      </c>
      <c r="E5870" s="20" t="s">
        <v>21</v>
      </c>
      <c r="F5870" s="19" t="s">
        <v>21</v>
      </c>
      <c r="G5870" s="180">
        <v>100199</v>
      </c>
      <c r="H5870" s="21" t="s">
        <v>8302</v>
      </c>
      <c r="I5870" s="19" t="s">
        <v>25191</v>
      </c>
      <c r="J5870" s="19" t="s">
        <v>444</v>
      </c>
      <c r="K5870" s="20" t="s">
        <v>818</v>
      </c>
      <c r="L5870" s="19" t="s">
        <v>25</v>
      </c>
    </row>
    <row r="5871" spans="1:12" x14ac:dyDescent="0.25">
      <c r="A5871" s="19" t="s">
        <v>6589</v>
      </c>
      <c r="B5871" s="19" t="s">
        <v>8141</v>
      </c>
      <c r="C5871" s="19" t="s">
        <v>8293</v>
      </c>
      <c r="D5871" s="19" t="s">
        <v>8294</v>
      </c>
      <c r="E5871" s="20" t="s">
        <v>21</v>
      </c>
      <c r="F5871" s="19" t="s">
        <v>21</v>
      </c>
      <c r="G5871" s="180">
        <v>100200</v>
      </c>
      <c r="H5871" s="21" t="s">
        <v>8303</v>
      </c>
      <c r="I5871" s="19" t="s">
        <v>25191</v>
      </c>
      <c r="J5871" s="19" t="s">
        <v>444</v>
      </c>
      <c r="K5871" s="20" t="s">
        <v>726</v>
      </c>
      <c r="L5871" s="19" t="s">
        <v>25</v>
      </c>
    </row>
    <row r="5872" spans="1:12" x14ac:dyDescent="0.25">
      <c r="A5872" s="19" t="s">
        <v>6589</v>
      </c>
      <c r="B5872" s="19" t="s">
        <v>8141</v>
      </c>
      <c r="C5872" s="19" t="s">
        <v>8293</v>
      </c>
      <c r="D5872" s="19" t="s">
        <v>8294</v>
      </c>
      <c r="E5872" s="20" t="s">
        <v>21</v>
      </c>
      <c r="F5872" s="19" t="s">
        <v>21</v>
      </c>
      <c r="G5872" s="180">
        <v>100201</v>
      </c>
      <c r="H5872" s="21" t="s">
        <v>8304</v>
      </c>
      <c r="I5872" s="19" t="s">
        <v>25191</v>
      </c>
      <c r="J5872" s="19" t="s">
        <v>444</v>
      </c>
      <c r="K5872" s="20" t="s">
        <v>1438</v>
      </c>
      <c r="L5872" s="19" t="s">
        <v>25</v>
      </c>
    </row>
    <row r="5873" spans="1:12" x14ac:dyDescent="0.25">
      <c r="A5873" s="19" t="s">
        <v>6589</v>
      </c>
      <c r="B5873" s="19" t="s">
        <v>8141</v>
      </c>
      <c r="C5873" s="19" t="s">
        <v>8293</v>
      </c>
      <c r="D5873" s="19" t="s">
        <v>8294</v>
      </c>
      <c r="E5873" s="20" t="s">
        <v>21</v>
      </c>
      <c r="F5873" s="19" t="s">
        <v>21</v>
      </c>
      <c r="G5873" s="180">
        <v>100202</v>
      </c>
      <c r="H5873" s="21" t="s">
        <v>8305</v>
      </c>
      <c r="I5873" s="19" t="s">
        <v>25191</v>
      </c>
      <c r="J5873" s="19" t="s">
        <v>444</v>
      </c>
      <c r="K5873" s="20" t="s">
        <v>1424</v>
      </c>
      <c r="L5873" s="19" t="s">
        <v>25</v>
      </c>
    </row>
    <row r="5874" spans="1:12" x14ac:dyDescent="0.25">
      <c r="A5874" s="19" t="s">
        <v>6589</v>
      </c>
      <c r="B5874" s="19" t="s">
        <v>8141</v>
      </c>
      <c r="C5874" s="19" t="s">
        <v>8293</v>
      </c>
      <c r="D5874" s="19" t="s">
        <v>8294</v>
      </c>
      <c r="E5874" s="20" t="s">
        <v>21</v>
      </c>
      <c r="F5874" s="19" t="s">
        <v>21</v>
      </c>
      <c r="G5874" s="180">
        <v>100203</v>
      </c>
      <c r="H5874" s="21" t="s">
        <v>8306</v>
      </c>
      <c r="I5874" s="19" t="s">
        <v>25191</v>
      </c>
      <c r="J5874" s="19" t="s">
        <v>444</v>
      </c>
      <c r="K5874" s="20" t="s">
        <v>8323</v>
      </c>
      <c r="L5874" s="19" t="s">
        <v>25</v>
      </c>
    </row>
    <row r="5875" spans="1:12" x14ac:dyDescent="0.25">
      <c r="A5875" s="19" t="s">
        <v>6589</v>
      </c>
      <c r="B5875" s="19" t="s">
        <v>8141</v>
      </c>
      <c r="C5875" s="19" t="s">
        <v>8293</v>
      </c>
      <c r="D5875" s="19" t="s">
        <v>8294</v>
      </c>
      <c r="E5875" s="20" t="s">
        <v>21</v>
      </c>
      <c r="F5875" s="19" t="s">
        <v>21</v>
      </c>
      <c r="G5875" s="180">
        <v>100204</v>
      </c>
      <c r="H5875" s="21" t="s">
        <v>8308</v>
      </c>
      <c r="I5875" s="19" t="s">
        <v>25191</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21" t="s">
        <v>30348</v>
      </c>
      <c r="I5876" s="19" t="s">
        <v>16170</v>
      </c>
      <c r="J5876" s="19" t="s">
        <v>444</v>
      </c>
      <c r="K5876" s="20" t="s">
        <v>15431</v>
      </c>
      <c r="L5876" s="19" t="s">
        <v>25</v>
      </c>
    </row>
    <row r="5877" spans="1:12" x14ac:dyDescent="0.25">
      <c r="A5877" s="19" t="s">
        <v>6589</v>
      </c>
      <c r="B5877" s="19" t="s">
        <v>8141</v>
      </c>
      <c r="C5877" s="19" t="s">
        <v>8293</v>
      </c>
      <c r="D5877" s="19" t="s">
        <v>8294</v>
      </c>
      <c r="E5877" s="20" t="s">
        <v>21</v>
      </c>
      <c r="F5877" s="19" t="s">
        <v>21</v>
      </c>
      <c r="G5877" s="180">
        <v>100206</v>
      </c>
      <c r="H5877" s="21" t="s">
        <v>30349</v>
      </c>
      <c r="I5877" s="19" t="s">
        <v>16170</v>
      </c>
      <c r="J5877" s="19" t="s">
        <v>444</v>
      </c>
      <c r="K5877" s="20" t="s">
        <v>15432</v>
      </c>
      <c r="L5877" s="19" t="s">
        <v>25</v>
      </c>
    </row>
    <row r="5878" spans="1:12" x14ac:dyDescent="0.25">
      <c r="A5878" s="19" t="s">
        <v>6589</v>
      </c>
      <c r="B5878" s="19" t="s">
        <v>8141</v>
      </c>
      <c r="C5878" s="19" t="s">
        <v>8293</v>
      </c>
      <c r="D5878" s="19" t="s">
        <v>8294</v>
      </c>
      <c r="E5878" s="20" t="s">
        <v>21</v>
      </c>
      <c r="F5878" s="19" t="s">
        <v>21</v>
      </c>
      <c r="G5878" s="180">
        <v>100207</v>
      </c>
      <c r="H5878" s="21" t="s">
        <v>30350</v>
      </c>
      <c r="I5878" s="19" t="s">
        <v>16170</v>
      </c>
      <c r="J5878" s="19" t="s">
        <v>9283</v>
      </c>
      <c r="K5878" s="20" t="s">
        <v>15433</v>
      </c>
      <c r="L5878" s="19" t="s">
        <v>25</v>
      </c>
    </row>
    <row r="5879" spans="1:12" x14ac:dyDescent="0.25">
      <c r="A5879" s="19" t="s">
        <v>6589</v>
      </c>
      <c r="B5879" s="19" t="s">
        <v>8141</v>
      </c>
      <c r="C5879" s="19" t="s">
        <v>8293</v>
      </c>
      <c r="D5879" s="19" t="s">
        <v>8294</v>
      </c>
      <c r="E5879" s="20" t="s">
        <v>21</v>
      </c>
      <c r="F5879" s="19" t="s">
        <v>21</v>
      </c>
      <c r="G5879" s="180">
        <v>100208</v>
      </c>
      <c r="H5879" s="21" t="s">
        <v>8312</v>
      </c>
      <c r="I5879" s="19" t="s">
        <v>21136</v>
      </c>
      <c r="J5879" s="19" t="s">
        <v>444</v>
      </c>
      <c r="K5879" s="20" t="s">
        <v>11961</v>
      </c>
      <c r="L5879" s="19" t="s">
        <v>25</v>
      </c>
    </row>
    <row r="5880" spans="1:12" x14ac:dyDescent="0.25">
      <c r="A5880" s="19" t="s">
        <v>6589</v>
      </c>
      <c r="B5880" s="19" t="s">
        <v>8141</v>
      </c>
      <c r="C5880" s="19" t="s">
        <v>8293</v>
      </c>
      <c r="D5880" s="19" t="s">
        <v>8294</v>
      </c>
      <c r="E5880" s="20" t="s">
        <v>21</v>
      </c>
      <c r="F5880" s="19" t="s">
        <v>21</v>
      </c>
      <c r="G5880" s="180">
        <v>100209</v>
      </c>
      <c r="H5880" s="21" t="s">
        <v>8313</v>
      </c>
      <c r="I5880" s="19" t="s">
        <v>21136</v>
      </c>
      <c r="J5880" s="19" t="s">
        <v>444</v>
      </c>
      <c r="K5880" s="20" t="s">
        <v>535</v>
      </c>
      <c r="L5880" s="19" t="s">
        <v>25</v>
      </c>
    </row>
    <row r="5881" spans="1:12" x14ac:dyDescent="0.25">
      <c r="A5881" s="19" t="s">
        <v>6589</v>
      </c>
      <c r="B5881" s="19" t="s">
        <v>8141</v>
      </c>
      <c r="C5881" s="19" t="s">
        <v>8293</v>
      </c>
      <c r="D5881" s="19" t="s">
        <v>8294</v>
      </c>
      <c r="E5881" s="20" t="s">
        <v>21</v>
      </c>
      <c r="F5881" s="19" t="s">
        <v>21</v>
      </c>
      <c r="G5881" s="180">
        <v>100210</v>
      </c>
      <c r="H5881" s="21" t="s">
        <v>8314</v>
      </c>
      <c r="I5881" s="19" t="s">
        <v>21136</v>
      </c>
      <c r="J5881" s="19" t="s">
        <v>444</v>
      </c>
      <c r="K5881" s="20" t="s">
        <v>6054</v>
      </c>
      <c r="L5881" s="19" t="s">
        <v>25</v>
      </c>
    </row>
    <row r="5882" spans="1:12" x14ac:dyDescent="0.25">
      <c r="A5882" s="19" t="s">
        <v>6589</v>
      </c>
      <c r="B5882" s="19" t="s">
        <v>8141</v>
      </c>
      <c r="C5882" s="19" t="s">
        <v>8293</v>
      </c>
      <c r="D5882" s="19" t="s">
        <v>8294</v>
      </c>
      <c r="E5882" s="20" t="s">
        <v>21</v>
      </c>
      <c r="F5882" s="19" t="s">
        <v>21</v>
      </c>
      <c r="G5882" s="180">
        <v>100211</v>
      </c>
      <c r="H5882" s="21" t="s">
        <v>8316</v>
      </c>
      <c r="I5882" s="19" t="s">
        <v>21136</v>
      </c>
      <c r="J5882" s="19" t="s">
        <v>444</v>
      </c>
      <c r="K5882" s="20" t="s">
        <v>1089</v>
      </c>
      <c r="L5882" s="19" t="s">
        <v>25</v>
      </c>
    </row>
    <row r="5883" spans="1:12" x14ac:dyDescent="0.25">
      <c r="A5883" s="19" t="s">
        <v>6589</v>
      </c>
      <c r="B5883" s="19" t="s">
        <v>8141</v>
      </c>
      <c r="C5883" s="19" t="s">
        <v>8293</v>
      </c>
      <c r="D5883" s="19" t="s">
        <v>8294</v>
      </c>
      <c r="E5883" s="20" t="s">
        <v>21</v>
      </c>
      <c r="F5883" s="19" t="s">
        <v>21</v>
      </c>
      <c r="G5883" s="180">
        <v>100212</v>
      </c>
      <c r="H5883" s="21" t="s">
        <v>8317</v>
      </c>
      <c r="I5883" s="19" t="s">
        <v>21136</v>
      </c>
      <c r="J5883" s="19" t="s">
        <v>444</v>
      </c>
      <c r="K5883" s="20" t="s">
        <v>1583</v>
      </c>
      <c r="L5883" s="19" t="s">
        <v>25</v>
      </c>
    </row>
    <row r="5884" spans="1:12" x14ac:dyDescent="0.25">
      <c r="A5884" s="19" t="s">
        <v>6589</v>
      </c>
      <c r="B5884" s="19" t="s">
        <v>8141</v>
      </c>
      <c r="C5884" s="19" t="s">
        <v>8293</v>
      </c>
      <c r="D5884" s="19" t="s">
        <v>8294</v>
      </c>
      <c r="E5884" s="20" t="s">
        <v>21</v>
      </c>
      <c r="F5884" s="19" t="s">
        <v>21</v>
      </c>
      <c r="G5884" s="180">
        <v>100213</v>
      </c>
      <c r="H5884" s="21" t="s">
        <v>8319</v>
      </c>
      <c r="I5884" s="19" t="s">
        <v>21136</v>
      </c>
      <c r="J5884" s="19" t="s">
        <v>444</v>
      </c>
      <c r="K5884" s="20" t="s">
        <v>4482</v>
      </c>
      <c r="L5884" s="19" t="s">
        <v>25</v>
      </c>
    </row>
    <row r="5885" spans="1:12" x14ac:dyDescent="0.25">
      <c r="A5885" s="19" t="s">
        <v>6589</v>
      </c>
      <c r="B5885" s="19" t="s">
        <v>8141</v>
      </c>
      <c r="C5885" s="19" t="s">
        <v>8293</v>
      </c>
      <c r="D5885" s="19" t="s">
        <v>8294</v>
      </c>
      <c r="E5885" s="20" t="s">
        <v>21</v>
      </c>
      <c r="F5885" s="19" t="s">
        <v>21</v>
      </c>
      <c r="G5885" s="180">
        <v>100214</v>
      </c>
      <c r="H5885" s="21" t="s">
        <v>8320</v>
      </c>
      <c r="I5885" s="19" t="s">
        <v>21136</v>
      </c>
      <c r="J5885" s="19" t="s">
        <v>444</v>
      </c>
      <c r="K5885" s="20" t="s">
        <v>11883</v>
      </c>
      <c r="L5885" s="19" t="s">
        <v>25</v>
      </c>
    </row>
    <row r="5886" spans="1:12" x14ac:dyDescent="0.25">
      <c r="A5886" s="19" t="s">
        <v>6589</v>
      </c>
      <c r="B5886" s="19" t="s">
        <v>8141</v>
      </c>
      <c r="C5886" s="19" t="s">
        <v>8293</v>
      </c>
      <c r="D5886" s="19" t="s">
        <v>8294</v>
      </c>
      <c r="E5886" s="20" t="s">
        <v>21</v>
      </c>
      <c r="F5886" s="19" t="s">
        <v>21</v>
      </c>
      <c r="G5886" s="180">
        <v>100215</v>
      </c>
      <c r="H5886" s="21" t="s">
        <v>8321</v>
      </c>
      <c r="I5886" s="19" t="s">
        <v>21136</v>
      </c>
      <c r="J5886" s="19" t="s">
        <v>444</v>
      </c>
      <c r="K5886" s="20" t="s">
        <v>1353</v>
      </c>
      <c r="L5886" s="19" t="s">
        <v>25</v>
      </c>
    </row>
    <row r="5887" spans="1:12" x14ac:dyDescent="0.25">
      <c r="A5887" s="19" t="s">
        <v>6589</v>
      </c>
      <c r="B5887" s="19" t="s">
        <v>8141</v>
      </c>
      <c r="C5887" s="19" t="s">
        <v>8293</v>
      </c>
      <c r="D5887" s="19" t="s">
        <v>8294</v>
      </c>
      <c r="E5887" s="20" t="s">
        <v>21</v>
      </c>
      <c r="F5887" s="19" t="s">
        <v>21</v>
      </c>
      <c r="G5887" s="180">
        <v>100216</v>
      </c>
      <c r="H5887" s="21" t="s">
        <v>8322</v>
      </c>
      <c r="I5887" s="19" t="s">
        <v>21136</v>
      </c>
      <c r="J5887" s="19" t="s">
        <v>444</v>
      </c>
      <c r="K5887" s="20" t="s">
        <v>1062</v>
      </c>
      <c r="L5887" s="19" t="s">
        <v>25</v>
      </c>
    </row>
    <row r="5888" spans="1:12" x14ac:dyDescent="0.25">
      <c r="A5888" s="19" t="s">
        <v>6589</v>
      </c>
      <c r="B5888" s="19" t="s">
        <v>8141</v>
      </c>
      <c r="C5888" s="19" t="s">
        <v>8293</v>
      </c>
      <c r="D5888" s="19" t="s">
        <v>8294</v>
      </c>
      <c r="E5888" s="20" t="s">
        <v>21</v>
      </c>
      <c r="F5888" s="19" t="s">
        <v>21</v>
      </c>
      <c r="G5888" s="180">
        <v>100217</v>
      </c>
      <c r="H5888" s="21" t="s">
        <v>8324</v>
      </c>
      <c r="I5888" s="19" t="s">
        <v>21136</v>
      </c>
      <c r="J5888" s="19" t="s">
        <v>9283</v>
      </c>
      <c r="K5888" s="20" t="s">
        <v>8488</v>
      </c>
      <c r="L5888" s="19" t="s">
        <v>25</v>
      </c>
    </row>
    <row r="5889" spans="1:12" x14ac:dyDescent="0.25">
      <c r="A5889" s="19" t="s">
        <v>6589</v>
      </c>
      <c r="B5889" s="19" t="s">
        <v>8141</v>
      </c>
      <c r="C5889" s="19" t="s">
        <v>8293</v>
      </c>
      <c r="D5889" s="19" t="s">
        <v>8294</v>
      </c>
      <c r="E5889" s="20" t="s">
        <v>21</v>
      </c>
      <c r="F5889" s="19" t="s">
        <v>21</v>
      </c>
      <c r="G5889" s="180">
        <v>100218</v>
      </c>
      <c r="H5889" s="21" t="s">
        <v>8325</v>
      </c>
      <c r="I5889" s="19" t="s">
        <v>21136</v>
      </c>
      <c r="J5889" s="19" t="s">
        <v>9283</v>
      </c>
      <c r="K5889" s="20" t="s">
        <v>1287</v>
      </c>
      <c r="L5889" s="19" t="s">
        <v>25</v>
      </c>
    </row>
    <row r="5890" spans="1:12" x14ac:dyDescent="0.25">
      <c r="A5890" s="19" t="s">
        <v>6589</v>
      </c>
      <c r="B5890" s="19" t="s">
        <v>8141</v>
      </c>
      <c r="C5890" s="19" t="s">
        <v>8293</v>
      </c>
      <c r="D5890" s="19" t="s">
        <v>8294</v>
      </c>
      <c r="E5890" s="20" t="s">
        <v>21</v>
      </c>
      <c r="F5890" s="19" t="s">
        <v>21</v>
      </c>
      <c r="G5890" s="180">
        <v>100219</v>
      </c>
      <c r="H5890" s="21" t="s">
        <v>8327</v>
      </c>
      <c r="I5890" s="19" t="s">
        <v>21136</v>
      </c>
      <c r="J5890" s="19" t="s">
        <v>9283</v>
      </c>
      <c r="K5890" s="20" t="s">
        <v>712</v>
      </c>
      <c r="L5890" s="19" t="s">
        <v>25</v>
      </c>
    </row>
    <row r="5891" spans="1:12" x14ac:dyDescent="0.25">
      <c r="A5891" s="19" t="s">
        <v>6589</v>
      </c>
      <c r="B5891" s="19" t="s">
        <v>8141</v>
      </c>
      <c r="C5891" s="19" t="s">
        <v>8293</v>
      </c>
      <c r="D5891" s="19" t="s">
        <v>8294</v>
      </c>
      <c r="E5891" s="20" t="s">
        <v>21</v>
      </c>
      <c r="F5891" s="19" t="s">
        <v>21</v>
      </c>
      <c r="G5891" s="180">
        <v>100220</v>
      </c>
      <c r="H5891" s="21" t="s">
        <v>21113</v>
      </c>
      <c r="I5891" s="19" t="s">
        <v>21131</v>
      </c>
      <c r="J5891" s="19" t="s">
        <v>444</v>
      </c>
      <c r="K5891" s="20" t="s">
        <v>8807</v>
      </c>
      <c r="L5891" s="19" t="s">
        <v>25</v>
      </c>
    </row>
    <row r="5892" spans="1:12" x14ac:dyDescent="0.25">
      <c r="A5892" s="19" t="s">
        <v>6589</v>
      </c>
      <c r="B5892" s="19" t="s">
        <v>8141</v>
      </c>
      <c r="C5892" s="19" t="s">
        <v>8293</v>
      </c>
      <c r="D5892" s="19" t="s">
        <v>8294</v>
      </c>
      <c r="E5892" s="20" t="s">
        <v>21</v>
      </c>
      <c r="F5892" s="19" t="s">
        <v>21</v>
      </c>
      <c r="G5892" s="180">
        <v>100221</v>
      </c>
      <c r="H5892" s="21" t="s">
        <v>21114</v>
      </c>
      <c r="I5892" s="19" t="s">
        <v>21131</v>
      </c>
      <c r="J5892" s="19" t="s">
        <v>444</v>
      </c>
      <c r="K5892" s="20" t="s">
        <v>1197</v>
      </c>
      <c r="L5892" s="19" t="s">
        <v>25</v>
      </c>
    </row>
    <row r="5893" spans="1:12" x14ac:dyDescent="0.25">
      <c r="A5893" s="19" t="s">
        <v>6589</v>
      </c>
      <c r="B5893" s="19" t="s">
        <v>8141</v>
      </c>
      <c r="C5893" s="19" t="s">
        <v>8293</v>
      </c>
      <c r="D5893" s="19" t="s">
        <v>8294</v>
      </c>
      <c r="E5893" s="20" t="s">
        <v>21</v>
      </c>
      <c r="F5893" s="19" t="s">
        <v>21</v>
      </c>
      <c r="G5893" s="180">
        <v>100222</v>
      </c>
      <c r="H5893" s="21" t="s">
        <v>21115</v>
      </c>
      <c r="I5893" s="19" t="s">
        <v>21131</v>
      </c>
      <c r="J5893" s="19" t="s">
        <v>444</v>
      </c>
      <c r="K5893" s="20" t="s">
        <v>6808</v>
      </c>
      <c r="L5893" s="19" t="s">
        <v>25</v>
      </c>
    </row>
    <row r="5894" spans="1:12" x14ac:dyDescent="0.25">
      <c r="A5894" s="19" t="s">
        <v>6589</v>
      </c>
      <c r="B5894" s="19" t="s">
        <v>8141</v>
      </c>
      <c r="C5894" s="19" t="s">
        <v>8293</v>
      </c>
      <c r="D5894" s="19" t="s">
        <v>8294</v>
      </c>
      <c r="E5894" s="20" t="s">
        <v>21</v>
      </c>
      <c r="F5894" s="19" t="s">
        <v>21</v>
      </c>
      <c r="G5894" s="180">
        <v>100223</v>
      </c>
      <c r="H5894" s="21" t="s">
        <v>21116</v>
      </c>
      <c r="I5894" s="19" t="s">
        <v>21131</v>
      </c>
      <c r="J5894" s="19" t="s">
        <v>444</v>
      </c>
      <c r="K5894" s="20" t="s">
        <v>14928</v>
      </c>
      <c r="L5894" s="19" t="s">
        <v>25</v>
      </c>
    </row>
    <row r="5895" spans="1:12" x14ac:dyDescent="0.25">
      <c r="A5895" s="19" t="s">
        <v>6589</v>
      </c>
      <c r="B5895" s="19" t="s">
        <v>8141</v>
      </c>
      <c r="C5895" s="19" t="s">
        <v>8293</v>
      </c>
      <c r="D5895" s="19" t="s">
        <v>8294</v>
      </c>
      <c r="E5895" s="20" t="s">
        <v>21</v>
      </c>
      <c r="F5895" s="19" t="s">
        <v>21</v>
      </c>
      <c r="G5895" s="180">
        <v>100224</v>
      </c>
      <c r="H5895" s="21" t="s">
        <v>21117</v>
      </c>
      <c r="I5895" s="19" t="s">
        <v>21131</v>
      </c>
      <c r="J5895" s="19" t="s">
        <v>9283</v>
      </c>
      <c r="K5895" s="20" t="s">
        <v>8488</v>
      </c>
      <c r="L5895" s="19" t="s">
        <v>25</v>
      </c>
    </row>
    <row r="5896" spans="1:12" x14ac:dyDescent="0.25">
      <c r="A5896" s="19" t="s">
        <v>6589</v>
      </c>
      <c r="B5896" s="19" t="s">
        <v>8141</v>
      </c>
      <c r="C5896" s="19" t="s">
        <v>8293</v>
      </c>
      <c r="D5896" s="19" t="s">
        <v>8294</v>
      </c>
      <c r="E5896" s="20" t="s">
        <v>21</v>
      </c>
      <c r="F5896" s="19" t="s">
        <v>21</v>
      </c>
      <c r="G5896" s="180">
        <v>100225</v>
      </c>
      <c r="H5896" s="21" t="s">
        <v>8334</v>
      </c>
      <c r="I5896" s="19" t="s">
        <v>21132</v>
      </c>
      <c r="J5896" s="19" t="s">
        <v>444</v>
      </c>
      <c r="K5896" s="20" t="s">
        <v>747</v>
      </c>
      <c r="L5896" s="19" t="s">
        <v>25</v>
      </c>
    </row>
    <row r="5897" spans="1:12" x14ac:dyDescent="0.25">
      <c r="A5897" s="19" t="s">
        <v>6589</v>
      </c>
      <c r="B5897" s="19" t="s">
        <v>8141</v>
      </c>
      <c r="C5897" s="19" t="s">
        <v>8293</v>
      </c>
      <c r="D5897" s="19" t="s">
        <v>8294</v>
      </c>
      <c r="E5897" s="20" t="s">
        <v>21</v>
      </c>
      <c r="F5897" s="19" t="s">
        <v>21</v>
      </c>
      <c r="G5897" s="180">
        <v>100226</v>
      </c>
      <c r="H5897" s="21" t="s">
        <v>8336</v>
      </c>
      <c r="I5897" s="19" t="s">
        <v>21132</v>
      </c>
      <c r="J5897" s="19" t="s">
        <v>444</v>
      </c>
      <c r="K5897" s="20" t="s">
        <v>1333</v>
      </c>
      <c r="L5897" s="19" t="s">
        <v>25</v>
      </c>
    </row>
    <row r="5898" spans="1:12" x14ac:dyDescent="0.25">
      <c r="A5898" s="19" t="s">
        <v>6589</v>
      </c>
      <c r="B5898" s="19" t="s">
        <v>8141</v>
      </c>
      <c r="C5898" s="19" t="s">
        <v>8293</v>
      </c>
      <c r="D5898" s="19" t="s">
        <v>8294</v>
      </c>
      <c r="E5898" s="20" t="s">
        <v>21</v>
      </c>
      <c r="F5898" s="19" t="s">
        <v>21</v>
      </c>
      <c r="G5898" s="180">
        <v>100227</v>
      </c>
      <c r="H5898" s="21" t="s">
        <v>8337</v>
      </c>
      <c r="I5898" s="19" t="s">
        <v>21132</v>
      </c>
      <c r="J5898" s="19" t="s">
        <v>444</v>
      </c>
      <c r="K5898" s="20" t="s">
        <v>259</v>
      </c>
      <c r="L5898" s="19" t="s">
        <v>25</v>
      </c>
    </row>
    <row r="5899" spans="1:12" x14ac:dyDescent="0.25">
      <c r="A5899" s="19" t="s">
        <v>6589</v>
      </c>
      <c r="B5899" s="19" t="s">
        <v>8141</v>
      </c>
      <c r="C5899" s="19" t="s">
        <v>8293</v>
      </c>
      <c r="D5899" s="19" t="s">
        <v>8294</v>
      </c>
      <c r="E5899" s="20" t="s">
        <v>21</v>
      </c>
      <c r="F5899" s="19" t="s">
        <v>21</v>
      </c>
      <c r="G5899" s="180">
        <v>100228</v>
      </c>
      <c r="H5899" s="21" t="s">
        <v>8338</v>
      </c>
      <c r="I5899" s="19" t="s">
        <v>21132</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21"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21"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21"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21" t="s">
        <v>8342</v>
      </c>
      <c r="I5903" s="19" t="s">
        <v>15692</v>
      </c>
      <c r="J5903" s="19" t="s">
        <v>444</v>
      </c>
      <c r="K5903" s="20" t="s">
        <v>1055</v>
      </c>
      <c r="L5903" s="19" t="s">
        <v>25</v>
      </c>
    </row>
    <row r="5904" spans="1:12" x14ac:dyDescent="0.25">
      <c r="A5904" s="19" t="s">
        <v>6589</v>
      </c>
      <c r="B5904" s="19" t="s">
        <v>8141</v>
      </c>
      <c r="C5904" s="19" t="s">
        <v>8293</v>
      </c>
      <c r="D5904" s="19" t="s">
        <v>8294</v>
      </c>
      <c r="E5904" s="20" t="s">
        <v>21</v>
      </c>
      <c r="F5904" s="19" t="s">
        <v>21</v>
      </c>
      <c r="G5904" s="180">
        <v>100233</v>
      </c>
      <c r="H5904" s="21" t="s">
        <v>8343</v>
      </c>
      <c r="I5904" s="19" t="s">
        <v>15692</v>
      </c>
      <c r="J5904" s="19" t="s">
        <v>444</v>
      </c>
      <c r="K5904" s="20" t="s">
        <v>870</v>
      </c>
      <c r="L5904" s="19" t="s">
        <v>25</v>
      </c>
    </row>
    <row r="5905" spans="1:12" x14ac:dyDescent="0.25">
      <c r="A5905" s="19" t="s">
        <v>6589</v>
      </c>
      <c r="B5905" s="19" t="s">
        <v>8141</v>
      </c>
      <c r="C5905" s="19" t="s">
        <v>8293</v>
      </c>
      <c r="D5905" s="19" t="s">
        <v>8294</v>
      </c>
      <c r="E5905" s="20" t="s">
        <v>21</v>
      </c>
      <c r="F5905" s="19" t="s">
        <v>21</v>
      </c>
      <c r="G5905" s="180">
        <v>100234</v>
      </c>
      <c r="H5905" s="21" t="s">
        <v>21118</v>
      </c>
      <c r="I5905" s="19" t="s">
        <v>15719</v>
      </c>
      <c r="J5905" s="19" t="s">
        <v>444</v>
      </c>
      <c r="K5905" s="20" t="s">
        <v>1690</v>
      </c>
      <c r="L5905" s="19" t="s">
        <v>25</v>
      </c>
    </row>
    <row r="5906" spans="1:12" x14ac:dyDescent="0.25">
      <c r="A5906" s="19" t="s">
        <v>6589</v>
      </c>
      <c r="B5906" s="19" t="s">
        <v>8141</v>
      </c>
      <c r="C5906" s="19" t="s">
        <v>8293</v>
      </c>
      <c r="D5906" s="19" t="s">
        <v>8294</v>
      </c>
      <c r="E5906" s="20" t="s">
        <v>21</v>
      </c>
      <c r="F5906" s="19" t="s">
        <v>21</v>
      </c>
      <c r="G5906" s="180">
        <v>100235</v>
      </c>
      <c r="H5906" s="21" t="s">
        <v>8345</v>
      </c>
      <c r="I5906" s="19" t="s">
        <v>8346</v>
      </c>
      <c r="J5906" s="19" t="s">
        <v>444</v>
      </c>
      <c r="K5906" s="20" t="s">
        <v>1053</v>
      </c>
      <c r="L5906" s="19" t="s">
        <v>25</v>
      </c>
    </row>
    <row r="5907" spans="1:12" x14ac:dyDescent="0.25">
      <c r="A5907" s="19" t="s">
        <v>6589</v>
      </c>
      <c r="B5907" s="19" t="s">
        <v>8141</v>
      </c>
      <c r="C5907" s="19" t="s">
        <v>8293</v>
      </c>
      <c r="D5907" s="19" t="s">
        <v>8294</v>
      </c>
      <c r="E5907" s="20" t="s">
        <v>21</v>
      </c>
      <c r="F5907" s="19" t="s">
        <v>21</v>
      </c>
      <c r="G5907" s="180">
        <v>100236</v>
      </c>
      <c r="H5907" s="21" t="s">
        <v>8347</v>
      </c>
      <c r="I5907" s="19" t="s">
        <v>21133</v>
      </c>
      <c r="J5907" s="19" t="s">
        <v>444</v>
      </c>
      <c r="K5907" s="20" t="s">
        <v>12934</v>
      </c>
      <c r="L5907" s="19" t="s">
        <v>25</v>
      </c>
    </row>
    <row r="5908" spans="1:12" x14ac:dyDescent="0.25">
      <c r="A5908" s="19" t="s">
        <v>6589</v>
      </c>
      <c r="B5908" s="19" t="s">
        <v>8141</v>
      </c>
      <c r="C5908" s="19" t="s">
        <v>8293</v>
      </c>
      <c r="D5908" s="19" t="s">
        <v>8294</v>
      </c>
      <c r="E5908" s="20" t="s">
        <v>21</v>
      </c>
      <c r="F5908" s="19" t="s">
        <v>21</v>
      </c>
      <c r="G5908" s="180">
        <v>100237</v>
      </c>
      <c r="H5908" s="21" t="s">
        <v>8348</v>
      </c>
      <c r="I5908" s="19" t="s">
        <v>21133</v>
      </c>
      <c r="J5908" s="19" t="s">
        <v>444</v>
      </c>
      <c r="K5908" s="20" t="s">
        <v>12613</v>
      </c>
      <c r="L5908" s="19" t="s">
        <v>25</v>
      </c>
    </row>
    <row r="5909" spans="1:12" x14ac:dyDescent="0.25">
      <c r="A5909" s="19" t="s">
        <v>6589</v>
      </c>
      <c r="B5909" s="19" t="s">
        <v>8141</v>
      </c>
      <c r="C5909" s="19" t="s">
        <v>8293</v>
      </c>
      <c r="D5909" s="19" t="s">
        <v>8294</v>
      </c>
      <c r="E5909" s="20" t="s">
        <v>21</v>
      </c>
      <c r="F5909" s="19" t="s">
        <v>21</v>
      </c>
      <c r="G5909" s="180">
        <v>100238</v>
      </c>
      <c r="H5909" s="21" t="s">
        <v>8349</v>
      </c>
      <c r="I5909" s="19" t="s">
        <v>21133</v>
      </c>
      <c r="J5909" s="19" t="s">
        <v>444</v>
      </c>
      <c r="K5909" s="20" t="s">
        <v>15434</v>
      </c>
      <c r="L5909" s="19" t="s">
        <v>25</v>
      </c>
    </row>
    <row r="5910" spans="1:12" x14ac:dyDescent="0.25">
      <c r="A5910" s="19" t="s">
        <v>6589</v>
      </c>
      <c r="B5910" s="19" t="s">
        <v>8141</v>
      </c>
      <c r="C5910" s="19" t="s">
        <v>8293</v>
      </c>
      <c r="D5910" s="19" t="s">
        <v>8294</v>
      </c>
      <c r="E5910" s="20" t="s">
        <v>21</v>
      </c>
      <c r="F5910" s="19" t="s">
        <v>21</v>
      </c>
      <c r="G5910" s="180">
        <v>100239</v>
      </c>
      <c r="H5910" s="21" t="s">
        <v>8350</v>
      </c>
      <c r="I5910" s="19" t="s">
        <v>21133</v>
      </c>
      <c r="J5910" s="19" t="s">
        <v>444</v>
      </c>
      <c r="K5910" s="20" t="s">
        <v>4893</v>
      </c>
      <c r="L5910" s="19" t="s">
        <v>25</v>
      </c>
    </row>
    <row r="5911" spans="1:12" x14ac:dyDescent="0.25">
      <c r="A5911" s="19" t="s">
        <v>6589</v>
      </c>
      <c r="B5911" s="19" t="s">
        <v>8141</v>
      </c>
      <c r="C5911" s="19" t="s">
        <v>8293</v>
      </c>
      <c r="D5911" s="19" t="s">
        <v>8294</v>
      </c>
      <c r="E5911" s="20" t="s">
        <v>21</v>
      </c>
      <c r="F5911" s="19" t="s">
        <v>21</v>
      </c>
      <c r="G5911" s="180">
        <v>100240</v>
      </c>
      <c r="H5911" s="21" t="s">
        <v>8351</v>
      </c>
      <c r="I5911" s="19" t="s">
        <v>21133</v>
      </c>
      <c r="J5911" s="19" t="s">
        <v>444</v>
      </c>
      <c r="K5911" s="20" t="s">
        <v>1302</v>
      </c>
      <c r="L5911" s="19" t="s">
        <v>25</v>
      </c>
    </row>
    <row r="5912" spans="1:12" x14ac:dyDescent="0.25">
      <c r="A5912" s="19" t="s">
        <v>6589</v>
      </c>
      <c r="B5912" s="19" t="s">
        <v>8141</v>
      </c>
      <c r="C5912" s="19" t="s">
        <v>8293</v>
      </c>
      <c r="D5912" s="19" t="s">
        <v>8294</v>
      </c>
      <c r="E5912" s="20" t="s">
        <v>21</v>
      </c>
      <c r="F5912" s="19" t="s">
        <v>21</v>
      </c>
      <c r="G5912" s="180">
        <v>100241</v>
      </c>
      <c r="H5912" s="21" t="s">
        <v>8353</v>
      </c>
      <c r="I5912" s="19" t="s">
        <v>21133</v>
      </c>
      <c r="J5912" s="19" t="s">
        <v>444</v>
      </c>
      <c r="K5912" s="20" t="s">
        <v>4893</v>
      </c>
      <c r="L5912" s="19" t="s">
        <v>25</v>
      </c>
    </row>
    <row r="5913" spans="1:12" x14ac:dyDescent="0.25">
      <c r="A5913" s="19" t="s">
        <v>6589</v>
      </c>
      <c r="B5913" s="19" t="s">
        <v>8141</v>
      </c>
      <c r="C5913" s="19" t="s">
        <v>8293</v>
      </c>
      <c r="D5913" s="19" t="s">
        <v>8294</v>
      </c>
      <c r="E5913" s="20" t="s">
        <v>21</v>
      </c>
      <c r="F5913" s="19" t="s">
        <v>21</v>
      </c>
      <c r="G5913" s="180">
        <v>100242</v>
      </c>
      <c r="H5913" s="21" t="s">
        <v>8354</v>
      </c>
      <c r="I5913" s="19" t="s">
        <v>21133</v>
      </c>
      <c r="J5913" s="19" t="s">
        <v>444</v>
      </c>
      <c r="K5913" s="20" t="s">
        <v>12691</v>
      </c>
      <c r="L5913" s="19" t="s">
        <v>25</v>
      </c>
    </row>
    <row r="5914" spans="1:12" x14ac:dyDescent="0.25">
      <c r="A5914" s="19" t="s">
        <v>6589</v>
      </c>
      <c r="B5914" s="19" t="s">
        <v>8141</v>
      </c>
      <c r="C5914" s="19" t="s">
        <v>8293</v>
      </c>
      <c r="D5914" s="19" t="s">
        <v>8294</v>
      </c>
      <c r="E5914" s="20" t="s">
        <v>21</v>
      </c>
      <c r="F5914" s="19" t="s">
        <v>21</v>
      </c>
      <c r="G5914" s="180">
        <v>100243</v>
      </c>
      <c r="H5914" s="21" t="s">
        <v>8355</v>
      </c>
      <c r="I5914" s="19" t="s">
        <v>21133</v>
      </c>
      <c r="J5914" s="19" t="s">
        <v>444</v>
      </c>
      <c r="K5914" s="20" t="s">
        <v>1184</v>
      </c>
      <c r="L5914" s="19" t="s">
        <v>25</v>
      </c>
    </row>
    <row r="5915" spans="1:12" x14ac:dyDescent="0.25">
      <c r="A5915" s="19" t="s">
        <v>6589</v>
      </c>
      <c r="B5915" s="19" t="s">
        <v>8141</v>
      </c>
      <c r="C5915" s="19" t="s">
        <v>8293</v>
      </c>
      <c r="D5915" s="19" t="s">
        <v>8294</v>
      </c>
      <c r="E5915" s="20" t="s">
        <v>21</v>
      </c>
      <c r="F5915" s="19" t="s">
        <v>21</v>
      </c>
      <c r="G5915" s="180">
        <v>100244</v>
      </c>
      <c r="H5915" s="21" t="s">
        <v>8356</v>
      </c>
      <c r="I5915" s="19" t="s">
        <v>21133</v>
      </c>
      <c r="J5915" s="19" t="s">
        <v>444</v>
      </c>
      <c r="K5915" s="20" t="s">
        <v>1302</v>
      </c>
      <c r="L5915" s="19" t="s">
        <v>25</v>
      </c>
    </row>
    <row r="5916" spans="1:12" x14ac:dyDescent="0.25">
      <c r="A5916" s="19" t="s">
        <v>6589</v>
      </c>
      <c r="B5916" s="19" t="s">
        <v>8141</v>
      </c>
      <c r="C5916" s="19" t="s">
        <v>8293</v>
      </c>
      <c r="D5916" s="19" t="s">
        <v>8294</v>
      </c>
      <c r="E5916" s="20" t="s">
        <v>21</v>
      </c>
      <c r="F5916" s="19" t="s">
        <v>21</v>
      </c>
      <c r="G5916" s="180">
        <v>100245</v>
      </c>
      <c r="H5916" s="21" t="s">
        <v>8357</v>
      </c>
      <c r="I5916" s="19" t="s">
        <v>21133</v>
      </c>
      <c r="J5916" s="19" t="s">
        <v>444</v>
      </c>
      <c r="K5916" s="20" t="s">
        <v>2778</v>
      </c>
      <c r="L5916" s="19" t="s">
        <v>25</v>
      </c>
    </row>
    <row r="5917" spans="1:12" ht="27" x14ac:dyDescent="0.25">
      <c r="A5917" s="19" t="s">
        <v>6589</v>
      </c>
      <c r="B5917" s="19" t="s">
        <v>8141</v>
      </c>
      <c r="C5917" s="19" t="s">
        <v>8293</v>
      </c>
      <c r="D5917" s="19" t="s">
        <v>8294</v>
      </c>
      <c r="E5917" s="20" t="s">
        <v>21</v>
      </c>
      <c r="F5917" s="19" t="s">
        <v>21</v>
      </c>
      <c r="G5917" s="180">
        <v>100246</v>
      </c>
      <c r="H5917" s="21" t="s">
        <v>8358</v>
      </c>
      <c r="I5917" s="19" t="s">
        <v>21133</v>
      </c>
      <c r="J5917" s="19" t="s">
        <v>444</v>
      </c>
      <c r="K5917" s="20" t="s">
        <v>383</v>
      </c>
      <c r="L5917" s="19" t="s">
        <v>25</v>
      </c>
    </row>
    <row r="5918" spans="1:12" ht="27" x14ac:dyDescent="0.25">
      <c r="A5918" s="19" t="s">
        <v>6589</v>
      </c>
      <c r="B5918" s="19" t="s">
        <v>8141</v>
      </c>
      <c r="C5918" s="19" t="s">
        <v>8293</v>
      </c>
      <c r="D5918" s="19" t="s">
        <v>8294</v>
      </c>
      <c r="E5918" s="20" t="s">
        <v>21</v>
      </c>
      <c r="F5918" s="19" t="s">
        <v>21</v>
      </c>
      <c r="G5918" s="180">
        <v>100247</v>
      </c>
      <c r="H5918" s="21" t="s">
        <v>8360</v>
      </c>
      <c r="I5918" s="19" t="s">
        <v>21133</v>
      </c>
      <c r="J5918" s="19" t="s">
        <v>444</v>
      </c>
      <c r="K5918" s="20" t="s">
        <v>12613</v>
      </c>
      <c r="L5918" s="19" t="s">
        <v>25</v>
      </c>
    </row>
    <row r="5919" spans="1:12" ht="27" x14ac:dyDescent="0.25">
      <c r="A5919" s="19" t="s">
        <v>6589</v>
      </c>
      <c r="B5919" s="19" t="s">
        <v>8141</v>
      </c>
      <c r="C5919" s="19" t="s">
        <v>8293</v>
      </c>
      <c r="D5919" s="19" t="s">
        <v>8294</v>
      </c>
      <c r="E5919" s="20" t="s">
        <v>21</v>
      </c>
      <c r="F5919" s="19" t="s">
        <v>21</v>
      </c>
      <c r="G5919" s="180">
        <v>100248</v>
      </c>
      <c r="H5919" s="21" t="s">
        <v>8361</v>
      </c>
      <c r="I5919" s="19" t="s">
        <v>21133</v>
      </c>
      <c r="J5919" s="19" t="s">
        <v>444</v>
      </c>
      <c r="K5919" s="20" t="s">
        <v>3728</v>
      </c>
      <c r="L5919" s="19" t="s">
        <v>25</v>
      </c>
    </row>
    <row r="5920" spans="1:12" x14ac:dyDescent="0.25">
      <c r="A5920" s="19" t="s">
        <v>6589</v>
      </c>
      <c r="B5920" s="19" t="s">
        <v>8141</v>
      </c>
      <c r="C5920" s="19" t="s">
        <v>8293</v>
      </c>
      <c r="D5920" s="19" t="s">
        <v>8294</v>
      </c>
      <c r="E5920" s="20" t="s">
        <v>21</v>
      </c>
      <c r="F5920" s="19" t="s">
        <v>21</v>
      </c>
      <c r="G5920" s="180">
        <v>100249</v>
      </c>
      <c r="H5920" s="21" t="s">
        <v>8362</v>
      </c>
      <c r="I5920" s="19" t="s">
        <v>21133</v>
      </c>
      <c r="J5920" s="19" t="s">
        <v>444</v>
      </c>
      <c r="K5920" s="20" t="s">
        <v>383</v>
      </c>
      <c r="L5920" s="19" t="s">
        <v>25</v>
      </c>
    </row>
    <row r="5921" spans="1:12" x14ac:dyDescent="0.25">
      <c r="A5921" s="19" t="s">
        <v>6589</v>
      </c>
      <c r="B5921" s="19" t="s">
        <v>8141</v>
      </c>
      <c r="C5921" s="19" t="s">
        <v>8293</v>
      </c>
      <c r="D5921" s="19" t="s">
        <v>8294</v>
      </c>
      <c r="E5921" s="20" t="s">
        <v>21</v>
      </c>
      <c r="F5921" s="19" t="s">
        <v>21</v>
      </c>
      <c r="G5921" s="180">
        <v>100250</v>
      </c>
      <c r="H5921" s="21" t="s">
        <v>8363</v>
      </c>
      <c r="I5921" s="19" t="s">
        <v>21133</v>
      </c>
      <c r="J5921" s="19" t="s">
        <v>444</v>
      </c>
      <c r="K5921" s="20" t="s">
        <v>3460</v>
      </c>
      <c r="L5921" s="19" t="s">
        <v>25</v>
      </c>
    </row>
    <row r="5922" spans="1:12" x14ac:dyDescent="0.25">
      <c r="A5922" s="19" t="s">
        <v>6589</v>
      </c>
      <c r="B5922" s="19" t="s">
        <v>8141</v>
      </c>
      <c r="C5922" s="19" t="s">
        <v>8293</v>
      </c>
      <c r="D5922" s="19" t="s">
        <v>8294</v>
      </c>
      <c r="E5922" s="20" t="s">
        <v>21</v>
      </c>
      <c r="F5922" s="19" t="s">
        <v>21</v>
      </c>
      <c r="G5922" s="180">
        <v>100251</v>
      </c>
      <c r="H5922" s="21" t="s">
        <v>8364</v>
      </c>
      <c r="I5922" s="19" t="s">
        <v>21133</v>
      </c>
      <c r="J5922" s="19" t="s">
        <v>444</v>
      </c>
      <c r="K5922" s="20" t="s">
        <v>3728</v>
      </c>
      <c r="L5922" s="19" t="s">
        <v>25</v>
      </c>
    </row>
    <row r="5923" spans="1:12" x14ac:dyDescent="0.25">
      <c r="A5923" s="19" t="s">
        <v>6589</v>
      </c>
      <c r="B5923" s="19" t="s">
        <v>8141</v>
      </c>
      <c r="C5923" s="19" t="s">
        <v>8293</v>
      </c>
      <c r="D5923" s="19" t="s">
        <v>8294</v>
      </c>
      <c r="E5923" s="20" t="s">
        <v>21</v>
      </c>
      <c r="F5923" s="19" t="s">
        <v>21</v>
      </c>
      <c r="G5923" s="180">
        <v>100252</v>
      </c>
      <c r="H5923" s="21" t="s">
        <v>8365</v>
      </c>
      <c r="I5923" s="19" t="s">
        <v>21133</v>
      </c>
      <c r="J5923" s="19" t="s">
        <v>444</v>
      </c>
      <c r="K5923" s="20" t="s">
        <v>12691</v>
      </c>
      <c r="L5923" s="19" t="s">
        <v>25</v>
      </c>
    </row>
    <row r="5924" spans="1:12" x14ac:dyDescent="0.25">
      <c r="A5924" s="19" t="s">
        <v>6589</v>
      </c>
      <c r="B5924" s="19" t="s">
        <v>8141</v>
      </c>
      <c r="C5924" s="19" t="s">
        <v>8293</v>
      </c>
      <c r="D5924" s="19" t="s">
        <v>8294</v>
      </c>
      <c r="E5924" s="20" t="s">
        <v>21</v>
      </c>
      <c r="F5924" s="19" t="s">
        <v>21</v>
      </c>
      <c r="G5924" s="180">
        <v>100253</v>
      </c>
      <c r="H5924" s="21" t="s">
        <v>8366</v>
      </c>
      <c r="I5924" s="19" t="s">
        <v>21133</v>
      </c>
      <c r="J5924" s="19" t="s">
        <v>444</v>
      </c>
      <c r="K5924" s="20" t="s">
        <v>2089</v>
      </c>
      <c r="L5924" s="19" t="s">
        <v>25</v>
      </c>
    </row>
    <row r="5925" spans="1:12" x14ac:dyDescent="0.25">
      <c r="A5925" s="19" t="s">
        <v>6589</v>
      </c>
      <c r="B5925" s="19" t="s">
        <v>8141</v>
      </c>
      <c r="C5925" s="19" t="s">
        <v>8293</v>
      </c>
      <c r="D5925" s="19" t="s">
        <v>8294</v>
      </c>
      <c r="E5925" s="20" t="s">
        <v>21</v>
      </c>
      <c r="F5925" s="19" t="s">
        <v>21</v>
      </c>
      <c r="G5925" s="180">
        <v>100254</v>
      </c>
      <c r="H5925" s="21" t="s">
        <v>8368</v>
      </c>
      <c r="I5925" s="19" t="s">
        <v>21133</v>
      </c>
      <c r="J5925" s="19" t="s">
        <v>444</v>
      </c>
      <c r="K5925" s="20" t="s">
        <v>15435</v>
      </c>
      <c r="L5925" s="19" t="s">
        <v>25</v>
      </c>
    </row>
    <row r="5926" spans="1:12" x14ac:dyDescent="0.25">
      <c r="A5926" s="19" t="s">
        <v>6589</v>
      </c>
      <c r="B5926" s="19" t="s">
        <v>8141</v>
      </c>
      <c r="C5926" s="19" t="s">
        <v>8293</v>
      </c>
      <c r="D5926" s="19" t="s">
        <v>8294</v>
      </c>
      <c r="E5926" s="20" t="s">
        <v>21</v>
      </c>
      <c r="F5926" s="19" t="s">
        <v>21</v>
      </c>
      <c r="G5926" s="180">
        <v>100255</v>
      </c>
      <c r="H5926" s="21" t="s">
        <v>8369</v>
      </c>
      <c r="I5926" s="19" t="s">
        <v>21133</v>
      </c>
      <c r="J5926" s="19" t="s">
        <v>444</v>
      </c>
      <c r="K5926" s="20" t="s">
        <v>5300</v>
      </c>
      <c r="L5926" s="19" t="s">
        <v>25</v>
      </c>
    </row>
    <row r="5927" spans="1:12" x14ac:dyDescent="0.25">
      <c r="A5927" s="19" t="s">
        <v>6589</v>
      </c>
      <c r="B5927" s="19" t="s">
        <v>8141</v>
      </c>
      <c r="C5927" s="19" t="s">
        <v>8293</v>
      </c>
      <c r="D5927" s="19" t="s">
        <v>8294</v>
      </c>
      <c r="E5927" s="20" t="s">
        <v>21</v>
      </c>
      <c r="F5927" s="19" t="s">
        <v>21</v>
      </c>
      <c r="G5927" s="180">
        <v>100256</v>
      </c>
      <c r="H5927" s="21" t="s">
        <v>8371</v>
      </c>
      <c r="I5927" s="19" t="s">
        <v>21133</v>
      </c>
      <c r="J5927" s="19" t="s">
        <v>444</v>
      </c>
      <c r="K5927" s="20" t="s">
        <v>3527</v>
      </c>
      <c r="L5927" s="19" t="s">
        <v>25</v>
      </c>
    </row>
    <row r="5928" spans="1:12" x14ac:dyDescent="0.25">
      <c r="A5928" s="19" t="s">
        <v>6589</v>
      </c>
      <c r="B5928" s="19" t="s">
        <v>8141</v>
      </c>
      <c r="C5928" s="19" t="s">
        <v>8293</v>
      </c>
      <c r="D5928" s="19" t="s">
        <v>8294</v>
      </c>
      <c r="E5928" s="20" t="s">
        <v>21</v>
      </c>
      <c r="F5928" s="19" t="s">
        <v>21</v>
      </c>
      <c r="G5928" s="180">
        <v>100257</v>
      </c>
      <c r="H5928" s="21" t="s">
        <v>8372</v>
      </c>
      <c r="I5928" s="19" t="s">
        <v>21133</v>
      </c>
      <c r="J5928" s="19" t="s">
        <v>444</v>
      </c>
      <c r="K5928" s="20" t="s">
        <v>15434</v>
      </c>
      <c r="L5928" s="19" t="s">
        <v>25</v>
      </c>
    </row>
    <row r="5929" spans="1:12" x14ac:dyDescent="0.25">
      <c r="A5929" s="19" t="s">
        <v>6589</v>
      </c>
      <c r="B5929" s="19" t="s">
        <v>8141</v>
      </c>
      <c r="C5929" s="19" t="s">
        <v>8293</v>
      </c>
      <c r="D5929" s="19" t="s">
        <v>8294</v>
      </c>
      <c r="E5929" s="20" t="s">
        <v>21</v>
      </c>
      <c r="F5929" s="19" t="s">
        <v>21</v>
      </c>
      <c r="G5929" s="180">
        <v>100258</v>
      </c>
      <c r="H5929" s="21" t="s">
        <v>8373</v>
      </c>
      <c r="I5929" s="19" t="s">
        <v>21133</v>
      </c>
      <c r="J5929" s="19" t="s">
        <v>444</v>
      </c>
      <c r="K5929" s="20" t="s">
        <v>5300</v>
      </c>
      <c r="L5929" s="19" t="s">
        <v>25</v>
      </c>
    </row>
    <row r="5930" spans="1:12" x14ac:dyDescent="0.25">
      <c r="A5930" s="19" t="s">
        <v>6589</v>
      </c>
      <c r="B5930" s="19" t="s">
        <v>8141</v>
      </c>
      <c r="C5930" s="19" t="s">
        <v>8293</v>
      </c>
      <c r="D5930" s="19" t="s">
        <v>8294</v>
      </c>
      <c r="E5930" s="20" t="s">
        <v>21</v>
      </c>
      <c r="F5930" s="19" t="s">
        <v>21</v>
      </c>
      <c r="G5930" s="180">
        <v>100259</v>
      </c>
      <c r="H5930" s="21" t="s">
        <v>8374</v>
      </c>
      <c r="I5930" s="19" t="s">
        <v>21133</v>
      </c>
      <c r="J5930" s="19" t="s">
        <v>444</v>
      </c>
      <c r="K5930" s="20" t="s">
        <v>2089</v>
      </c>
      <c r="L5930" s="19" t="s">
        <v>25</v>
      </c>
    </row>
    <row r="5931" spans="1:12" x14ac:dyDescent="0.25">
      <c r="A5931" s="19" t="s">
        <v>6589</v>
      </c>
      <c r="B5931" s="19" t="s">
        <v>8141</v>
      </c>
      <c r="C5931" s="19" t="s">
        <v>8293</v>
      </c>
      <c r="D5931" s="19" t="s">
        <v>8294</v>
      </c>
      <c r="E5931" s="20" t="s">
        <v>21</v>
      </c>
      <c r="F5931" s="19" t="s">
        <v>21</v>
      </c>
      <c r="G5931" s="180">
        <v>100260</v>
      </c>
      <c r="H5931" s="21" t="s">
        <v>8375</v>
      </c>
      <c r="I5931" s="19" t="s">
        <v>25191</v>
      </c>
      <c r="J5931" s="19" t="s">
        <v>444</v>
      </c>
      <c r="K5931" s="20" t="s">
        <v>3550</v>
      </c>
      <c r="L5931" s="19" t="s">
        <v>25</v>
      </c>
    </row>
    <row r="5932" spans="1:12" x14ac:dyDescent="0.25">
      <c r="A5932" s="19" t="s">
        <v>6589</v>
      </c>
      <c r="B5932" s="19" t="s">
        <v>8141</v>
      </c>
      <c r="C5932" s="19" t="s">
        <v>8293</v>
      </c>
      <c r="D5932" s="19" t="s">
        <v>8294</v>
      </c>
      <c r="E5932" s="20" t="s">
        <v>21</v>
      </c>
      <c r="F5932" s="19" t="s">
        <v>21</v>
      </c>
      <c r="G5932" s="180">
        <v>100261</v>
      </c>
      <c r="H5932" s="21" t="s">
        <v>8376</v>
      </c>
      <c r="I5932" s="19" t="s">
        <v>25191</v>
      </c>
      <c r="J5932" s="19" t="s">
        <v>444</v>
      </c>
      <c r="K5932" s="20" t="s">
        <v>385</v>
      </c>
      <c r="L5932" s="19" t="s">
        <v>25</v>
      </c>
    </row>
    <row r="5933" spans="1:12" x14ac:dyDescent="0.25">
      <c r="A5933" s="19" t="s">
        <v>6589</v>
      </c>
      <c r="B5933" s="19" t="s">
        <v>8141</v>
      </c>
      <c r="C5933" s="19" t="s">
        <v>8293</v>
      </c>
      <c r="D5933" s="19" t="s">
        <v>8294</v>
      </c>
      <c r="E5933" s="20" t="s">
        <v>21</v>
      </c>
      <c r="F5933" s="19" t="s">
        <v>21</v>
      </c>
      <c r="G5933" s="180">
        <v>100262</v>
      </c>
      <c r="H5933" s="21" t="s">
        <v>8378</v>
      </c>
      <c r="I5933" s="19" t="s">
        <v>25191</v>
      </c>
      <c r="J5933" s="19" t="s">
        <v>444</v>
      </c>
      <c r="K5933" s="20" t="s">
        <v>8668</v>
      </c>
      <c r="L5933" s="19" t="s">
        <v>25</v>
      </c>
    </row>
    <row r="5934" spans="1:12" x14ac:dyDescent="0.25">
      <c r="A5934" s="19" t="s">
        <v>6589</v>
      </c>
      <c r="B5934" s="19" t="s">
        <v>8141</v>
      </c>
      <c r="C5934" s="19" t="s">
        <v>8293</v>
      </c>
      <c r="D5934" s="19" t="s">
        <v>8294</v>
      </c>
      <c r="E5934" s="20" t="s">
        <v>21</v>
      </c>
      <c r="F5934" s="19" t="s">
        <v>21</v>
      </c>
      <c r="G5934" s="180">
        <v>100263</v>
      </c>
      <c r="H5934" s="21" t="s">
        <v>8380</v>
      </c>
      <c r="I5934" s="19" t="s">
        <v>25191</v>
      </c>
      <c r="J5934" s="19" t="s">
        <v>444</v>
      </c>
      <c r="K5934" s="20" t="s">
        <v>1277</v>
      </c>
      <c r="L5934" s="19" t="s">
        <v>25</v>
      </c>
    </row>
    <row r="5935" spans="1:12" x14ac:dyDescent="0.25">
      <c r="A5935" s="19" t="s">
        <v>6589</v>
      </c>
      <c r="B5935" s="19" t="s">
        <v>8141</v>
      </c>
      <c r="C5935" s="19" t="s">
        <v>8293</v>
      </c>
      <c r="D5935" s="19" t="s">
        <v>8294</v>
      </c>
      <c r="E5935" s="20" t="s">
        <v>21</v>
      </c>
      <c r="F5935" s="19" t="s">
        <v>21</v>
      </c>
      <c r="G5935" s="180">
        <v>100264</v>
      </c>
      <c r="H5935" s="21" t="s">
        <v>21119</v>
      </c>
      <c r="I5935" s="19" t="s">
        <v>21131</v>
      </c>
      <c r="J5935" s="19" t="s">
        <v>444</v>
      </c>
      <c r="K5935" s="20" t="s">
        <v>3984</v>
      </c>
      <c r="L5935" s="19" t="s">
        <v>25</v>
      </c>
    </row>
    <row r="5936" spans="1:12" x14ac:dyDescent="0.25">
      <c r="A5936" s="19" t="s">
        <v>6589</v>
      </c>
      <c r="B5936" s="19" t="s">
        <v>8141</v>
      </c>
      <c r="C5936" s="19" t="s">
        <v>8293</v>
      </c>
      <c r="D5936" s="19" t="s">
        <v>8294</v>
      </c>
      <c r="E5936" s="20" t="s">
        <v>21</v>
      </c>
      <c r="F5936" s="19" t="s">
        <v>21</v>
      </c>
      <c r="G5936" s="180">
        <v>100265</v>
      </c>
      <c r="H5936" s="21" t="s">
        <v>21120</v>
      </c>
      <c r="I5936" s="19" t="s">
        <v>15719</v>
      </c>
      <c r="J5936" s="19" t="s">
        <v>444</v>
      </c>
      <c r="K5936" s="20" t="s">
        <v>1390</v>
      </c>
      <c r="L5936" s="19" t="s">
        <v>25</v>
      </c>
    </row>
    <row r="5937" spans="1:12" x14ac:dyDescent="0.25">
      <c r="A5937" s="19" t="s">
        <v>6589</v>
      </c>
      <c r="B5937" s="19" t="s">
        <v>8141</v>
      </c>
      <c r="C5937" s="19" t="s">
        <v>8293</v>
      </c>
      <c r="D5937" s="19" t="s">
        <v>8294</v>
      </c>
      <c r="E5937" s="20" t="s">
        <v>21</v>
      </c>
      <c r="F5937" s="19" t="s">
        <v>21</v>
      </c>
      <c r="G5937" s="180">
        <v>100266</v>
      </c>
      <c r="H5937" s="21" t="s">
        <v>8383</v>
      </c>
      <c r="I5937" s="19" t="s">
        <v>21136</v>
      </c>
      <c r="J5937" s="19" t="s">
        <v>444</v>
      </c>
      <c r="K5937" s="20" t="s">
        <v>14347</v>
      </c>
      <c r="L5937" s="19" t="s">
        <v>25</v>
      </c>
    </row>
    <row r="5938" spans="1:12" x14ac:dyDescent="0.25">
      <c r="A5938" s="19" t="s">
        <v>6589</v>
      </c>
      <c r="B5938" s="19" t="s">
        <v>8141</v>
      </c>
      <c r="C5938" s="19" t="s">
        <v>8293</v>
      </c>
      <c r="D5938" s="19" t="s">
        <v>8294</v>
      </c>
      <c r="E5938" s="20" t="s">
        <v>21</v>
      </c>
      <c r="F5938" s="19" t="s">
        <v>21</v>
      </c>
      <c r="G5938" s="180">
        <v>100267</v>
      </c>
      <c r="H5938" s="21" t="s">
        <v>8384</v>
      </c>
      <c r="I5938" s="19" t="s">
        <v>15692</v>
      </c>
      <c r="J5938" s="19" t="s">
        <v>444</v>
      </c>
      <c r="K5938" s="20" t="s">
        <v>9530</v>
      </c>
      <c r="L5938" s="19" t="s">
        <v>25</v>
      </c>
    </row>
    <row r="5939" spans="1:12" x14ac:dyDescent="0.25">
      <c r="A5939" s="19" t="s">
        <v>6589</v>
      </c>
      <c r="B5939" s="19" t="s">
        <v>8141</v>
      </c>
      <c r="C5939" s="19" t="s">
        <v>8293</v>
      </c>
      <c r="D5939" s="19" t="s">
        <v>8294</v>
      </c>
      <c r="E5939" s="20" t="s">
        <v>21</v>
      </c>
      <c r="F5939" s="19" t="s">
        <v>21</v>
      </c>
      <c r="G5939" s="180">
        <v>100268</v>
      </c>
      <c r="H5939" s="21" t="s">
        <v>8386</v>
      </c>
      <c r="I5939" s="19" t="s">
        <v>21136</v>
      </c>
      <c r="J5939" s="19" t="s">
        <v>444</v>
      </c>
      <c r="K5939" s="20" t="s">
        <v>14347</v>
      </c>
      <c r="L5939" s="19" t="s">
        <v>25</v>
      </c>
    </row>
    <row r="5940" spans="1:12" x14ac:dyDescent="0.25">
      <c r="A5940" s="19" t="s">
        <v>6589</v>
      </c>
      <c r="B5940" s="19" t="s">
        <v>8141</v>
      </c>
      <c r="C5940" s="19" t="s">
        <v>8293</v>
      </c>
      <c r="D5940" s="19" t="s">
        <v>8294</v>
      </c>
      <c r="E5940" s="20" t="s">
        <v>21</v>
      </c>
      <c r="F5940" s="19" t="s">
        <v>21</v>
      </c>
      <c r="G5940" s="180">
        <v>100269</v>
      </c>
      <c r="H5940" s="21" t="s">
        <v>8387</v>
      </c>
      <c r="I5940" s="19" t="s">
        <v>15692</v>
      </c>
      <c r="J5940" s="19" t="s">
        <v>444</v>
      </c>
      <c r="K5940" s="20" t="s">
        <v>9530</v>
      </c>
      <c r="L5940" s="19" t="s">
        <v>25</v>
      </c>
    </row>
    <row r="5941" spans="1:12" x14ac:dyDescent="0.25">
      <c r="A5941" s="19" t="s">
        <v>6589</v>
      </c>
      <c r="B5941" s="19" t="s">
        <v>8141</v>
      </c>
      <c r="C5941" s="19" t="s">
        <v>8293</v>
      </c>
      <c r="D5941" s="19" t="s">
        <v>8294</v>
      </c>
      <c r="E5941" s="20" t="s">
        <v>21</v>
      </c>
      <c r="F5941" s="19" t="s">
        <v>21</v>
      </c>
      <c r="G5941" s="180">
        <v>100270</v>
      </c>
      <c r="H5941" s="21" t="s">
        <v>8388</v>
      </c>
      <c r="I5941" s="19" t="s">
        <v>21136</v>
      </c>
      <c r="J5941" s="19" t="s">
        <v>444</v>
      </c>
      <c r="K5941" s="20" t="s">
        <v>15436</v>
      </c>
      <c r="L5941" s="19" t="s">
        <v>25</v>
      </c>
    </row>
    <row r="5942" spans="1:12" x14ac:dyDescent="0.25">
      <c r="A5942" s="19" t="s">
        <v>6589</v>
      </c>
      <c r="B5942" s="19" t="s">
        <v>8141</v>
      </c>
      <c r="C5942" s="19" t="s">
        <v>8293</v>
      </c>
      <c r="D5942" s="19" t="s">
        <v>8294</v>
      </c>
      <c r="E5942" s="20" t="s">
        <v>21</v>
      </c>
      <c r="F5942" s="19" t="s">
        <v>21</v>
      </c>
      <c r="G5942" s="180">
        <v>100271</v>
      </c>
      <c r="H5942" s="21" t="s">
        <v>21121</v>
      </c>
      <c r="I5942" s="19" t="s">
        <v>21131</v>
      </c>
      <c r="J5942" s="19" t="s">
        <v>444</v>
      </c>
      <c r="K5942" s="20" t="s">
        <v>15437</v>
      </c>
      <c r="L5942" s="19" t="s">
        <v>25</v>
      </c>
    </row>
    <row r="5943" spans="1:12" x14ac:dyDescent="0.25">
      <c r="A5943" s="19" t="s">
        <v>6589</v>
      </c>
      <c r="B5943" s="19" t="s">
        <v>8141</v>
      </c>
      <c r="C5943" s="19" t="s">
        <v>8293</v>
      </c>
      <c r="D5943" s="19" t="s">
        <v>8294</v>
      </c>
      <c r="E5943" s="20" t="s">
        <v>21</v>
      </c>
      <c r="F5943" s="19" t="s">
        <v>21</v>
      </c>
      <c r="G5943" s="180">
        <v>100272</v>
      </c>
      <c r="H5943" s="21" t="s">
        <v>21122</v>
      </c>
      <c r="I5943" s="19" t="s">
        <v>15719</v>
      </c>
      <c r="J5943" s="19" t="s">
        <v>444</v>
      </c>
      <c r="K5943" s="20" t="s">
        <v>1467</v>
      </c>
      <c r="L5943" s="19" t="s">
        <v>25</v>
      </c>
    </row>
    <row r="5944" spans="1:12" x14ac:dyDescent="0.25">
      <c r="A5944" s="19" t="s">
        <v>6589</v>
      </c>
      <c r="B5944" s="19" t="s">
        <v>8141</v>
      </c>
      <c r="C5944" s="19" t="s">
        <v>8293</v>
      </c>
      <c r="D5944" s="19" t="s">
        <v>8294</v>
      </c>
      <c r="E5944" s="20" t="s">
        <v>21</v>
      </c>
      <c r="F5944" s="19" t="s">
        <v>21</v>
      </c>
      <c r="G5944" s="180">
        <v>100273</v>
      </c>
      <c r="H5944" s="21" t="s">
        <v>8393</v>
      </c>
      <c r="I5944" s="19" t="s">
        <v>25191</v>
      </c>
      <c r="J5944" s="19" t="s">
        <v>444</v>
      </c>
      <c r="K5944" s="20" t="s">
        <v>12559</v>
      </c>
      <c r="L5944" s="19" t="s">
        <v>25</v>
      </c>
    </row>
    <row r="5945" spans="1:12" x14ac:dyDescent="0.25">
      <c r="A5945" s="19" t="s">
        <v>6589</v>
      </c>
      <c r="B5945" s="19" t="s">
        <v>8141</v>
      </c>
      <c r="C5945" s="19" t="s">
        <v>8293</v>
      </c>
      <c r="D5945" s="19" t="s">
        <v>8294</v>
      </c>
      <c r="E5945" s="20" t="s">
        <v>21</v>
      </c>
      <c r="F5945" s="19" t="s">
        <v>21</v>
      </c>
      <c r="G5945" s="180">
        <v>100274</v>
      </c>
      <c r="H5945" s="21" t="s">
        <v>21123</v>
      </c>
      <c r="I5945" s="19" t="s">
        <v>21131</v>
      </c>
      <c r="J5945" s="19" t="s">
        <v>444</v>
      </c>
      <c r="K5945" s="20" t="s">
        <v>831</v>
      </c>
      <c r="L5945" s="19" t="s">
        <v>25</v>
      </c>
    </row>
    <row r="5946" spans="1:12" x14ac:dyDescent="0.25">
      <c r="A5946" s="19" t="s">
        <v>6589</v>
      </c>
      <c r="B5946" s="19" t="s">
        <v>8141</v>
      </c>
      <c r="C5946" s="19" t="s">
        <v>8293</v>
      </c>
      <c r="D5946" s="19" t="s">
        <v>8294</v>
      </c>
      <c r="E5946" s="20" t="s">
        <v>21</v>
      </c>
      <c r="F5946" s="19" t="s">
        <v>21</v>
      </c>
      <c r="G5946" s="180">
        <v>100275</v>
      </c>
      <c r="H5946" s="21" t="s">
        <v>21124</v>
      </c>
      <c r="I5946" s="19" t="s">
        <v>21131</v>
      </c>
      <c r="J5946" s="19" t="s">
        <v>444</v>
      </c>
      <c r="K5946" s="20" t="s">
        <v>11688</v>
      </c>
      <c r="L5946" s="19" t="s">
        <v>25</v>
      </c>
    </row>
    <row r="5947" spans="1:12" x14ac:dyDescent="0.25">
      <c r="A5947" s="19" t="s">
        <v>6589</v>
      </c>
      <c r="B5947" s="19" t="s">
        <v>8141</v>
      </c>
      <c r="C5947" s="19" t="s">
        <v>8293</v>
      </c>
      <c r="D5947" s="19" t="s">
        <v>8294</v>
      </c>
      <c r="E5947" s="20" t="s">
        <v>21</v>
      </c>
      <c r="F5947" s="19" t="s">
        <v>21</v>
      </c>
      <c r="G5947" s="180">
        <v>100276</v>
      </c>
      <c r="H5947" s="21" t="s">
        <v>21125</v>
      </c>
      <c r="I5947" s="19" t="s">
        <v>21131</v>
      </c>
      <c r="J5947" s="19" t="s">
        <v>444</v>
      </c>
      <c r="K5947" s="20" t="s">
        <v>923</v>
      </c>
      <c r="L5947" s="19" t="s">
        <v>25</v>
      </c>
    </row>
    <row r="5948" spans="1:12" x14ac:dyDescent="0.25">
      <c r="A5948" s="19" t="s">
        <v>6589</v>
      </c>
      <c r="B5948" s="19" t="s">
        <v>8141</v>
      </c>
      <c r="C5948" s="19" t="s">
        <v>8293</v>
      </c>
      <c r="D5948" s="19" t="s">
        <v>8294</v>
      </c>
      <c r="E5948" s="20" t="s">
        <v>21</v>
      </c>
      <c r="F5948" s="19" t="s">
        <v>21</v>
      </c>
      <c r="G5948" s="180">
        <v>100277</v>
      </c>
      <c r="H5948" s="21" t="s">
        <v>21126</v>
      </c>
      <c r="I5948" s="19" t="s">
        <v>21131</v>
      </c>
      <c r="J5948" s="19" t="s">
        <v>9283</v>
      </c>
      <c r="K5948" s="20" t="s">
        <v>1013</v>
      </c>
      <c r="L5948" s="19" t="s">
        <v>25</v>
      </c>
    </row>
    <row r="5949" spans="1:12" x14ac:dyDescent="0.25">
      <c r="A5949" s="19" t="s">
        <v>6589</v>
      </c>
      <c r="B5949" s="19" t="s">
        <v>8141</v>
      </c>
      <c r="C5949" s="19" t="s">
        <v>8293</v>
      </c>
      <c r="D5949" s="19" t="s">
        <v>8294</v>
      </c>
      <c r="E5949" s="20" t="s">
        <v>21</v>
      </c>
      <c r="F5949" s="19" t="s">
        <v>21</v>
      </c>
      <c r="G5949" s="180">
        <v>100278</v>
      </c>
      <c r="H5949" s="21" t="s">
        <v>8399</v>
      </c>
      <c r="I5949" s="19" t="s">
        <v>21136</v>
      </c>
      <c r="J5949" s="19" t="s">
        <v>444</v>
      </c>
      <c r="K5949" s="20" t="s">
        <v>1672</v>
      </c>
      <c r="L5949" s="19" t="s">
        <v>25</v>
      </c>
    </row>
    <row r="5950" spans="1:12" x14ac:dyDescent="0.25">
      <c r="A5950" s="19" t="s">
        <v>6589</v>
      </c>
      <c r="B5950" s="19" t="s">
        <v>8141</v>
      </c>
      <c r="C5950" s="19" t="s">
        <v>8293</v>
      </c>
      <c r="D5950" s="19" t="s">
        <v>8294</v>
      </c>
      <c r="E5950" s="20" t="s">
        <v>21</v>
      </c>
      <c r="F5950" s="19" t="s">
        <v>21</v>
      </c>
      <c r="G5950" s="180">
        <v>100279</v>
      </c>
      <c r="H5950" s="21" t="s">
        <v>8400</v>
      </c>
      <c r="I5950" s="19" t="s">
        <v>15692</v>
      </c>
      <c r="J5950" s="19" t="s">
        <v>444</v>
      </c>
      <c r="K5950" s="20" t="s">
        <v>833</v>
      </c>
      <c r="L5950" s="19" t="s">
        <v>25</v>
      </c>
    </row>
    <row r="5951" spans="1:12" x14ac:dyDescent="0.25">
      <c r="A5951" s="19" t="s">
        <v>6589</v>
      </c>
      <c r="B5951" s="19" t="s">
        <v>8141</v>
      </c>
      <c r="C5951" s="19" t="s">
        <v>8293</v>
      </c>
      <c r="D5951" s="19" t="s">
        <v>8294</v>
      </c>
      <c r="E5951" s="20" t="s">
        <v>21</v>
      </c>
      <c r="F5951" s="19" t="s">
        <v>21</v>
      </c>
      <c r="G5951" s="180">
        <v>100280</v>
      </c>
      <c r="H5951" s="21" t="s">
        <v>8401</v>
      </c>
      <c r="I5951" s="19" t="s">
        <v>21136</v>
      </c>
      <c r="J5951" s="19" t="s">
        <v>444</v>
      </c>
      <c r="K5951" s="20" t="s">
        <v>3021</v>
      </c>
      <c r="L5951" s="19" t="s">
        <v>25</v>
      </c>
    </row>
    <row r="5952" spans="1:12" x14ac:dyDescent="0.25">
      <c r="A5952" s="19" t="s">
        <v>6589</v>
      </c>
      <c r="B5952" s="19" t="s">
        <v>8141</v>
      </c>
      <c r="C5952" s="19" t="s">
        <v>8293</v>
      </c>
      <c r="D5952" s="19" t="s">
        <v>8294</v>
      </c>
      <c r="E5952" s="20" t="s">
        <v>21</v>
      </c>
      <c r="F5952" s="19" t="s">
        <v>21</v>
      </c>
      <c r="G5952" s="180">
        <v>100281</v>
      </c>
      <c r="H5952" s="21" t="s">
        <v>8403</v>
      </c>
      <c r="I5952" s="19" t="s">
        <v>21136</v>
      </c>
      <c r="J5952" s="19" t="s">
        <v>9283</v>
      </c>
      <c r="K5952" s="20" t="s">
        <v>11923</v>
      </c>
      <c r="L5952" s="19" t="s">
        <v>25</v>
      </c>
    </row>
    <row r="5953" spans="1:12" x14ac:dyDescent="0.25">
      <c r="A5953" s="19" t="s">
        <v>6589</v>
      </c>
      <c r="B5953" s="19" t="s">
        <v>8141</v>
      </c>
      <c r="C5953" s="19" t="s">
        <v>8293</v>
      </c>
      <c r="D5953" s="19" t="s">
        <v>8294</v>
      </c>
      <c r="E5953" s="20" t="s">
        <v>21</v>
      </c>
      <c r="F5953" s="19" t="s">
        <v>21</v>
      </c>
      <c r="G5953" s="180">
        <v>100282</v>
      </c>
      <c r="H5953" s="21" t="s">
        <v>21127</v>
      </c>
      <c r="I5953" s="19" t="s">
        <v>21131</v>
      </c>
      <c r="J5953" s="19" t="s">
        <v>444</v>
      </c>
      <c r="K5953" s="20" t="s">
        <v>6490</v>
      </c>
      <c r="L5953" s="19" t="s">
        <v>25</v>
      </c>
    </row>
    <row r="5954" spans="1:12" x14ac:dyDescent="0.25">
      <c r="A5954" s="19" t="s">
        <v>6589</v>
      </c>
      <c r="B5954" s="19" t="s">
        <v>8141</v>
      </c>
      <c r="C5954" s="19" t="s">
        <v>8293</v>
      </c>
      <c r="D5954" s="19" t="s">
        <v>8294</v>
      </c>
      <c r="E5954" s="20" t="s">
        <v>21</v>
      </c>
      <c r="F5954" s="19" t="s">
        <v>21</v>
      </c>
      <c r="G5954" s="180">
        <v>100283</v>
      </c>
      <c r="H5954" s="21" t="s">
        <v>21128</v>
      </c>
      <c r="I5954" s="19" t="s">
        <v>21131</v>
      </c>
      <c r="J5954" s="19" t="s">
        <v>444</v>
      </c>
      <c r="K5954" s="20" t="s">
        <v>4974</v>
      </c>
      <c r="L5954" s="19" t="s">
        <v>25</v>
      </c>
    </row>
    <row r="5955" spans="1:12" x14ac:dyDescent="0.25">
      <c r="A5955" s="19" t="s">
        <v>6589</v>
      </c>
      <c r="B5955" s="19" t="s">
        <v>8141</v>
      </c>
      <c r="C5955" s="19" t="s">
        <v>8293</v>
      </c>
      <c r="D5955" s="19" t="s">
        <v>8294</v>
      </c>
      <c r="E5955" s="20" t="s">
        <v>21</v>
      </c>
      <c r="F5955" s="19" t="s">
        <v>21</v>
      </c>
      <c r="G5955" s="180">
        <v>100284</v>
      </c>
      <c r="H5955" s="21" t="s">
        <v>21129</v>
      </c>
      <c r="I5955" s="19" t="s">
        <v>21131</v>
      </c>
      <c r="J5955" s="19" t="s">
        <v>9283</v>
      </c>
      <c r="K5955" s="20" t="s">
        <v>3686</v>
      </c>
      <c r="L5955" s="19" t="s">
        <v>25</v>
      </c>
    </row>
    <row r="5956" spans="1:12" x14ac:dyDescent="0.25">
      <c r="A5956" s="19" t="s">
        <v>6589</v>
      </c>
      <c r="B5956" s="19" t="s">
        <v>8141</v>
      </c>
      <c r="C5956" s="19" t="s">
        <v>8293</v>
      </c>
      <c r="D5956" s="19" t="s">
        <v>8294</v>
      </c>
      <c r="E5956" s="20" t="s">
        <v>21</v>
      </c>
      <c r="F5956" s="19" t="s">
        <v>21</v>
      </c>
      <c r="G5956" s="180">
        <v>100285</v>
      </c>
      <c r="H5956" s="21" t="s">
        <v>8410</v>
      </c>
      <c r="I5956" s="19" t="s">
        <v>21133</v>
      </c>
      <c r="J5956" s="19" t="s">
        <v>444</v>
      </c>
      <c r="K5956" s="20" t="s">
        <v>15438</v>
      </c>
      <c r="L5956" s="19" t="s">
        <v>25</v>
      </c>
    </row>
    <row r="5957" spans="1:12" x14ac:dyDescent="0.25">
      <c r="A5957" s="19" t="s">
        <v>6589</v>
      </c>
      <c r="B5957" s="19" t="s">
        <v>8141</v>
      </c>
      <c r="C5957" s="19" t="s">
        <v>8293</v>
      </c>
      <c r="D5957" s="19" t="s">
        <v>8294</v>
      </c>
      <c r="E5957" s="20" t="s">
        <v>21</v>
      </c>
      <c r="F5957" s="19" t="s">
        <v>21</v>
      </c>
      <c r="G5957" s="180">
        <v>100286</v>
      </c>
      <c r="H5957" s="21" t="s">
        <v>8412</v>
      </c>
      <c r="I5957" s="19" t="s">
        <v>21133</v>
      </c>
      <c r="J5957" s="19" t="s">
        <v>444</v>
      </c>
      <c r="K5957" s="20" t="s">
        <v>11270</v>
      </c>
      <c r="L5957" s="19" t="s">
        <v>25</v>
      </c>
    </row>
    <row r="5958" spans="1:12" x14ac:dyDescent="0.25">
      <c r="A5958" s="19" t="s">
        <v>6589</v>
      </c>
      <c r="B5958" s="19" t="s">
        <v>8141</v>
      </c>
      <c r="C5958" s="19" t="s">
        <v>8293</v>
      </c>
      <c r="D5958" s="19" t="s">
        <v>8294</v>
      </c>
      <c r="E5958" s="20" t="s">
        <v>21</v>
      </c>
      <c r="F5958" s="19" t="s">
        <v>21</v>
      </c>
      <c r="G5958" s="180">
        <v>100287</v>
      </c>
      <c r="H5958" s="21" t="s">
        <v>8414</v>
      </c>
      <c r="I5958" s="19" t="s">
        <v>21133</v>
      </c>
      <c r="J5958" s="19" t="s">
        <v>444</v>
      </c>
      <c r="K5958" s="20" t="s">
        <v>3728</v>
      </c>
      <c r="L5958" s="19" t="s">
        <v>25</v>
      </c>
    </row>
    <row r="5959" spans="1:12" x14ac:dyDescent="0.25">
      <c r="A5959" s="19" t="s">
        <v>6589</v>
      </c>
      <c r="B5959" s="19" t="s">
        <v>8141</v>
      </c>
      <c r="C5959" s="19" t="s">
        <v>8415</v>
      </c>
      <c r="D5959" s="19" t="s">
        <v>8416</v>
      </c>
      <c r="E5959" s="20" t="s">
        <v>21</v>
      </c>
      <c r="F5959" s="19" t="s">
        <v>21</v>
      </c>
      <c r="G5959" s="180">
        <v>99802</v>
      </c>
      <c r="H5959" s="21" t="s">
        <v>8417</v>
      </c>
      <c r="I5959" s="19" t="s">
        <v>15719</v>
      </c>
      <c r="J5959" s="19" t="s">
        <v>444</v>
      </c>
      <c r="K5959" s="20" t="s">
        <v>1406</v>
      </c>
      <c r="L5959" s="19" t="s">
        <v>25</v>
      </c>
    </row>
    <row r="5960" spans="1:12" x14ac:dyDescent="0.25">
      <c r="A5960" s="19" t="s">
        <v>6589</v>
      </c>
      <c r="B5960" s="19" t="s">
        <v>8141</v>
      </c>
      <c r="C5960" s="19" t="s">
        <v>8415</v>
      </c>
      <c r="D5960" s="19" t="s">
        <v>8416</v>
      </c>
      <c r="E5960" s="20" t="s">
        <v>21</v>
      </c>
      <c r="F5960" s="19" t="s">
        <v>21</v>
      </c>
      <c r="G5960" s="180">
        <v>99803</v>
      </c>
      <c r="H5960" s="21" t="s">
        <v>8418</v>
      </c>
      <c r="I5960" s="19" t="s">
        <v>15719</v>
      </c>
      <c r="J5960" s="19" t="s">
        <v>444</v>
      </c>
      <c r="K5960" s="20" t="s">
        <v>7326</v>
      </c>
      <c r="L5960" s="19" t="s">
        <v>25</v>
      </c>
    </row>
    <row r="5961" spans="1:12" x14ac:dyDescent="0.25">
      <c r="A5961" s="19" t="s">
        <v>6589</v>
      </c>
      <c r="B5961" s="19" t="s">
        <v>8141</v>
      </c>
      <c r="C5961" s="19" t="s">
        <v>8415</v>
      </c>
      <c r="D5961" s="19" t="s">
        <v>8416</v>
      </c>
      <c r="E5961" s="20" t="s">
        <v>21</v>
      </c>
      <c r="F5961" s="19" t="s">
        <v>21</v>
      </c>
      <c r="G5961" s="180">
        <v>99805</v>
      </c>
      <c r="H5961" s="21" t="s">
        <v>8419</v>
      </c>
      <c r="I5961" s="19" t="s">
        <v>15719</v>
      </c>
      <c r="J5961" s="19" t="s">
        <v>23</v>
      </c>
      <c r="K5961" s="20" t="s">
        <v>1337</v>
      </c>
      <c r="L5961" s="19" t="s">
        <v>25</v>
      </c>
    </row>
    <row r="5962" spans="1:12" x14ac:dyDescent="0.25">
      <c r="A5962" s="19" t="s">
        <v>6589</v>
      </c>
      <c r="B5962" s="19" t="s">
        <v>8141</v>
      </c>
      <c r="C5962" s="19" t="s">
        <v>8415</v>
      </c>
      <c r="D5962" s="19" t="s">
        <v>8416</v>
      </c>
      <c r="E5962" s="20" t="s">
        <v>21</v>
      </c>
      <c r="F5962" s="19" t="s">
        <v>21</v>
      </c>
      <c r="G5962" s="180">
        <v>99806</v>
      </c>
      <c r="H5962" s="21" t="s">
        <v>8420</v>
      </c>
      <c r="I5962" s="19" t="s">
        <v>15719</v>
      </c>
      <c r="J5962" s="19" t="s">
        <v>444</v>
      </c>
      <c r="K5962" s="20" t="s">
        <v>1244</v>
      </c>
      <c r="L5962" s="19" t="s">
        <v>25</v>
      </c>
    </row>
    <row r="5963" spans="1:12" x14ac:dyDescent="0.25">
      <c r="A5963" s="19" t="s">
        <v>6589</v>
      </c>
      <c r="B5963" s="19" t="s">
        <v>8141</v>
      </c>
      <c r="C5963" s="19" t="s">
        <v>8415</v>
      </c>
      <c r="D5963" s="19" t="s">
        <v>8416</v>
      </c>
      <c r="E5963" s="20" t="s">
        <v>21</v>
      </c>
      <c r="F5963" s="19" t="s">
        <v>21</v>
      </c>
      <c r="G5963" s="180">
        <v>99808</v>
      </c>
      <c r="H5963" s="21" t="s">
        <v>8421</v>
      </c>
      <c r="I5963" s="19" t="s">
        <v>15719</v>
      </c>
      <c r="J5963" s="19" t="s">
        <v>23</v>
      </c>
      <c r="K5963" s="20" t="s">
        <v>1353</v>
      </c>
      <c r="L5963" s="19" t="s">
        <v>25</v>
      </c>
    </row>
    <row r="5964" spans="1:12" x14ac:dyDescent="0.25">
      <c r="A5964" s="19" t="s">
        <v>6589</v>
      </c>
      <c r="B5964" s="19" t="s">
        <v>8141</v>
      </c>
      <c r="C5964" s="19" t="s">
        <v>8415</v>
      </c>
      <c r="D5964" s="19" t="s">
        <v>8416</v>
      </c>
      <c r="E5964" s="20" t="s">
        <v>21</v>
      </c>
      <c r="F5964" s="19" t="s">
        <v>21</v>
      </c>
      <c r="G5964" s="180">
        <v>99809</v>
      </c>
      <c r="H5964" s="21" t="s">
        <v>8422</v>
      </c>
      <c r="I5964" s="19" t="s">
        <v>15719</v>
      </c>
      <c r="J5964" s="19" t="s">
        <v>444</v>
      </c>
      <c r="K5964" s="20" t="s">
        <v>1388</v>
      </c>
      <c r="L5964" s="19" t="s">
        <v>25</v>
      </c>
    </row>
    <row r="5965" spans="1:12" x14ac:dyDescent="0.25">
      <c r="A5965" s="19" t="s">
        <v>6589</v>
      </c>
      <c r="B5965" s="19" t="s">
        <v>8141</v>
      </c>
      <c r="C5965" s="19" t="s">
        <v>8415</v>
      </c>
      <c r="D5965" s="19" t="s">
        <v>8416</v>
      </c>
      <c r="E5965" s="20" t="s">
        <v>21</v>
      </c>
      <c r="F5965" s="19" t="s">
        <v>21</v>
      </c>
      <c r="G5965" s="180">
        <v>99811</v>
      </c>
      <c r="H5965" s="21" t="s">
        <v>8423</v>
      </c>
      <c r="I5965" s="19" t="s">
        <v>15719</v>
      </c>
      <c r="J5965" s="19" t="s">
        <v>444</v>
      </c>
      <c r="K5965" s="20" t="s">
        <v>1442</v>
      </c>
      <c r="L5965" s="19" t="s">
        <v>25</v>
      </c>
    </row>
    <row r="5966" spans="1:12" x14ac:dyDescent="0.25">
      <c r="A5966" s="19" t="s">
        <v>6589</v>
      </c>
      <c r="B5966" s="19" t="s">
        <v>8141</v>
      </c>
      <c r="C5966" s="19" t="s">
        <v>8415</v>
      </c>
      <c r="D5966" s="19" t="s">
        <v>8416</v>
      </c>
      <c r="E5966" s="20" t="s">
        <v>21</v>
      </c>
      <c r="F5966" s="19" t="s">
        <v>21</v>
      </c>
      <c r="G5966" s="180">
        <v>99812</v>
      </c>
      <c r="H5966" s="21" t="s">
        <v>8424</v>
      </c>
      <c r="I5966" s="19" t="s">
        <v>15719</v>
      </c>
      <c r="J5966" s="19" t="s">
        <v>444</v>
      </c>
      <c r="K5966" s="20" t="s">
        <v>1416</v>
      </c>
      <c r="L5966" s="19" t="s">
        <v>25</v>
      </c>
    </row>
    <row r="5967" spans="1:12" x14ac:dyDescent="0.25">
      <c r="A5967" s="19" t="s">
        <v>6589</v>
      </c>
      <c r="B5967" s="19" t="s">
        <v>8141</v>
      </c>
      <c r="C5967" s="19" t="s">
        <v>8415</v>
      </c>
      <c r="D5967" s="19" t="s">
        <v>8416</v>
      </c>
      <c r="E5967" s="20" t="s">
        <v>21</v>
      </c>
      <c r="F5967" s="19" t="s">
        <v>21</v>
      </c>
      <c r="G5967" s="180">
        <v>99814</v>
      </c>
      <c r="H5967" s="21" t="s">
        <v>8426</v>
      </c>
      <c r="I5967" s="19" t="s">
        <v>15719</v>
      </c>
      <c r="J5967" s="19" t="s">
        <v>23</v>
      </c>
      <c r="K5967" s="20" t="s">
        <v>8549</v>
      </c>
      <c r="L5967" s="19" t="s">
        <v>25</v>
      </c>
    </row>
    <row r="5968" spans="1:12" x14ac:dyDescent="0.25">
      <c r="A5968" s="19" t="s">
        <v>6589</v>
      </c>
      <c r="B5968" s="19" t="s">
        <v>8141</v>
      </c>
      <c r="C5968" s="19" t="s">
        <v>8415</v>
      </c>
      <c r="D5968" s="19" t="s">
        <v>8416</v>
      </c>
      <c r="E5968" s="20" t="s">
        <v>21</v>
      </c>
      <c r="F5968" s="19" t="s">
        <v>21</v>
      </c>
      <c r="G5968" s="180">
        <v>99822</v>
      </c>
      <c r="H5968" s="21" t="s">
        <v>8427</v>
      </c>
      <c r="I5968" s="19" t="s">
        <v>15719</v>
      </c>
      <c r="J5968" s="19" t="s">
        <v>444</v>
      </c>
      <c r="K5968" s="20" t="s">
        <v>1452</v>
      </c>
      <c r="L5968" s="19" t="s">
        <v>25</v>
      </c>
    </row>
    <row r="5969" spans="1:12" x14ac:dyDescent="0.25">
      <c r="A5969" s="19" t="s">
        <v>6589</v>
      </c>
      <c r="B5969" s="19" t="s">
        <v>8141</v>
      </c>
      <c r="C5969" s="19" t="s">
        <v>8415</v>
      </c>
      <c r="D5969" s="19" t="s">
        <v>8416</v>
      </c>
      <c r="E5969" s="20" t="s">
        <v>21</v>
      </c>
      <c r="F5969" s="19" t="s">
        <v>21</v>
      </c>
      <c r="G5969" s="180">
        <v>99826</v>
      </c>
      <c r="H5969" s="21" t="s">
        <v>8428</v>
      </c>
      <c r="I5969" s="19" t="s">
        <v>15719</v>
      </c>
      <c r="J5969" s="19" t="s">
        <v>444</v>
      </c>
      <c r="K5969" s="20" t="s">
        <v>9695</v>
      </c>
      <c r="L5969" s="19" t="s">
        <v>25</v>
      </c>
    </row>
    <row r="5970" spans="1:12" x14ac:dyDescent="0.25">
      <c r="A5970" s="19" t="s">
        <v>6589</v>
      </c>
      <c r="B5970" s="19" t="s">
        <v>8141</v>
      </c>
      <c r="C5970" s="19" t="s">
        <v>8429</v>
      </c>
      <c r="D5970" s="19" t="s">
        <v>8430</v>
      </c>
      <c r="E5970" s="20" t="s">
        <v>21</v>
      </c>
      <c r="F5970" s="19" t="s">
        <v>21</v>
      </c>
      <c r="G5970" s="180">
        <v>71516</v>
      </c>
      <c r="H5970" s="21"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21" t="s">
        <v>8432</v>
      </c>
      <c r="I5971" s="19" t="s">
        <v>15679</v>
      </c>
      <c r="J5971" s="19" t="s">
        <v>23</v>
      </c>
      <c r="K5971" s="20" t="s">
        <v>15439</v>
      </c>
      <c r="L5971" s="19" t="s">
        <v>25</v>
      </c>
    </row>
    <row r="5972" spans="1:12" ht="27" x14ac:dyDescent="0.25">
      <c r="A5972" s="19" t="s">
        <v>6589</v>
      </c>
      <c r="B5972" s="19" t="s">
        <v>8141</v>
      </c>
      <c r="C5972" s="19" t="s">
        <v>8429</v>
      </c>
      <c r="D5972" s="19" t="s">
        <v>8430</v>
      </c>
      <c r="E5972" s="20" t="s">
        <v>21</v>
      </c>
      <c r="F5972" s="19" t="s">
        <v>21</v>
      </c>
      <c r="G5972" s="180">
        <v>73714</v>
      </c>
      <c r="H5972" s="21" t="s">
        <v>8433</v>
      </c>
      <c r="I5972" s="19" t="s">
        <v>15692</v>
      </c>
      <c r="J5972" s="19" t="s">
        <v>9283</v>
      </c>
      <c r="K5972" s="20" t="s">
        <v>15440</v>
      </c>
      <c r="L5972" s="19" t="s">
        <v>25</v>
      </c>
    </row>
    <row r="5973" spans="1:12" x14ac:dyDescent="0.25">
      <c r="A5973" s="19" t="s">
        <v>6589</v>
      </c>
      <c r="B5973" s="19" t="s">
        <v>8141</v>
      </c>
      <c r="C5973" s="19" t="s">
        <v>8429</v>
      </c>
      <c r="D5973" s="19" t="s">
        <v>8430</v>
      </c>
      <c r="E5973" s="20" t="s">
        <v>21</v>
      </c>
      <c r="F5973" s="19" t="s">
        <v>21</v>
      </c>
      <c r="G5973" s="180">
        <v>97010</v>
      </c>
      <c r="H5973" s="21" t="s">
        <v>8434</v>
      </c>
      <c r="I5973" s="19" t="s">
        <v>15747</v>
      </c>
      <c r="J5973" s="19" t="s">
        <v>23</v>
      </c>
      <c r="K5973" s="20" t="s">
        <v>15441</v>
      </c>
      <c r="L5973" s="19" t="s">
        <v>25</v>
      </c>
    </row>
    <row r="5974" spans="1:12" x14ac:dyDescent="0.25">
      <c r="A5974" s="19" t="s">
        <v>6589</v>
      </c>
      <c r="B5974" s="19" t="s">
        <v>8141</v>
      </c>
      <c r="C5974" s="19" t="s">
        <v>8429</v>
      </c>
      <c r="D5974" s="19" t="s">
        <v>8430</v>
      </c>
      <c r="E5974" s="20" t="s">
        <v>21</v>
      </c>
      <c r="F5974" s="19" t="s">
        <v>21</v>
      </c>
      <c r="G5974" s="180">
        <v>97011</v>
      </c>
      <c r="H5974" s="21" t="s">
        <v>8436</v>
      </c>
      <c r="I5974" s="19" t="s">
        <v>15747</v>
      </c>
      <c r="J5974" s="19" t="s">
        <v>23</v>
      </c>
      <c r="K5974" s="20" t="s">
        <v>9609</v>
      </c>
      <c r="L5974" s="19" t="s">
        <v>25</v>
      </c>
    </row>
    <row r="5975" spans="1:12" x14ac:dyDescent="0.25">
      <c r="A5975" s="19" t="s">
        <v>6589</v>
      </c>
      <c r="B5975" s="19" t="s">
        <v>8141</v>
      </c>
      <c r="C5975" s="19" t="s">
        <v>8429</v>
      </c>
      <c r="D5975" s="19" t="s">
        <v>8430</v>
      </c>
      <c r="E5975" s="20" t="s">
        <v>21</v>
      </c>
      <c r="F5975" s="19" t="s">
        <v>21</v>
      </c>
      <c r="G5975" s="180">
        <v>97012</v>
      </c>
      <c r="H5975" s="21" t="s">
        <v>8437</v>
      </c>
      <c r="I5975" s="19" t="s">
        <v>15747</v>
      </c>
      <c r="J5975" s="19" t="s">
        <v>23</v>
      </c>
      <c r="K5975" s="20" t="s">
        <v>11105</v>
      </c>
      <c r="L5975" s="19" t="s">
        <v>25</v>
      </c>
    </row>
    <row r="5976" spans="1:12" x14ac:dyDescent="0.25">
      <c r="A5976" s="19" t="s">
        <v>6589</v>
      </c>
      <c r="B5976" s="19" t="s">
        <v>8141</v>
      </c>
      <c r="C5976" s="19" t="s">
        <v>8429</v>
      </c>
      <c r="D5976" s="19" t="s">
        <v>8430</v>
      </c>
      <c r="E5976" s="20" t="s">
        <v>21</v>
      </c>
      <c r="F5976" s="19" t="s">
        <v>21</v>
      </c>
      <c r="G5976" s="180">
        <v>97013</v>
      </c>
      <c r="H5976" s="21" t="s">
        <v>8438</v>
      </c>
      <c r="I5976" s="19" t="s">
        <v>15747</v>
      </c>
      <c r="J5976" s="19" t="s">
        <v>23</v>
      </c>
      <c r="K5976" s="20" t="s">
        <v>10793</v>
      </c>
      <c r="L5976" s="19" t="s">
        <v>25</v>
      </c>
    </row>
    <row r="5977" spans="1:12" x14ac:dyDescent="0.25">
      <c r="A5977" s="19" t="s">
        <v>6589</v>
      </c>
      <c r="B5977" s="19" t="s">
        <v>8141</v>
      </c>
      <c r="C5977" s="19" t="s">
        <v>8429</v>
      </c>
      <c r="D5977" s="19" t="s">
        <v>8430</v>
      </c>
      <c r="E5977" s="20" t="s">
        <v>21</v>
      </c>
      <c r="F5977" s="19" t="s">
        <v>21</v>
      </c>
      <c r="G5977" s="180">
        <v>97014</v>
      </c>
      <c r="H5977" s="21" t="s">
        <v>8439</v>
      </c>
      <c r="I5977" s="19" t="s">
        <v>15747</v>
      </c>
      <c r="J5977" s="19" t="s">
        <v>23</v>
      </c>
      <c r="K5977" s="20" t="s">
        <v>15442</v>
      </c>
      <c r="L5977" s="19" t="s">
        <v>25</v>
      </c>
    </row>
    <row r="5978" spans="1:12" x14ac:dyDescent="0.25">
      <c r="A5978" s="19" t="s">
        <v>6589</v>
      </c>
      <c r="B5978" s="19" t="s">
        <v>8141</v>
      </c>
      <c r="C5978" s="19" t="s">
        <v>8429</v>
      </c>
      <c r="D5978" s="19" t="s">
        <v>8430</v>
      </c>
      <c r="E5978" s="20" t="s">
        <v>21</v>
      </c>
      <c r="F5978" s="19" t="s">
        <v>21</v>
      </c>
      <c r="G5978" s="180">
        <v>97015</v>
      </c>
      <c r="H5978" s="21" t="s">
        <v>8441</v>
      </c>
      <c r="I5978" s="19" t="s">
        <v>15747</v>
      </c>
      <c r="J5978" s="19" t="s">
        <v>23</v>
      </c>
      <c r="K5978" s="20" t="s">
        <v>13971</v>
      </c>
      <c r="L5978" s="19" t="s">
        <v>25</v>
      </c>
    </row>
    <row r="5979" spans="1:12" x14ac:dyDescent="0.25">
      <c r="A5979" s="19" t="s">
        <v>6589</v>
      </c>
      <c r="B5979" s="19" t="s">
        <v>8141</v>
      </c>
      <c r="C5979" s="19" t="s">
        <v>8429</v>
      </c>
      <c r="D5979" s="19" t="s">
        <v>8430</v>
      </c>
      <c r="E5979" s="20" t="s">
        <v>21</v>
      </c>
      <c r="F5979" s="19" t="s">
        <v>21</v>
      </c>
      <c r="G5979" s="180">
        <v>97016</v>
      </c>
      <c r="H5979" s="21" t="s">
        <v>8442</v>
      </c>
      <c r="I5979" s="19" t="s">
        <v>15747</v>
      </c>
      <c r="J5979" s="19" t="s">
        <v>23</v>
      </c>
      <c r="K5979" s="20" t="s">
        <v>15443</v>
      </c>
      <c r="L5979" s="19" t="s">
        <v>25</v>
      </c>
    </row>
    <row r="5980" spans="1:12" x14ac:dyDescent="0.25">
      <c r="A5980" s="19" t="s">
        <v>6589</v>
      </c>
      <c r="B5980" s="19" t="s">
        <v>8141</v>
      </c>
      <c r="C5980" s="19" t="s">
        <v>8429</v>
      </c>
      <c r="D5980" s="19" t="s">
        <v>8430</v>
      </c>
      <c r="E5980" s="20" t="s">
        <v>21</v>
      </c>
      <c r="F5980" s="19" t="s">
        <v>21</v>
      </c>
      <c r="G5980" s="180">
        <v>97017</v>
      </c>
      <c r="H5980" s="21" t="s">
        <v>8444</v>
      </c>
      <c r="I5980" s="19" t="s">
        <v>15747</v>
      </c>
      <c r="J5980" s="19" t="s">
        <v>23</v>
      </c>
      <c r="K5980" s="20" t="s">
        <v>14341</v>
      </c>
      <c r="L5980" s="19" t="s">
        <v>25</v>
      </c>
    </row>
    <row r="5981" spans="1:12" x14ac:dyDescent="0.25">
      <c r="A5981" s="19" t="s">
        <v>6589</v>
      </c>
      <c r="B5981" s="19" t="s">
        <v>8141</v>
      </c>
      <c r="C5981" s="19" t="s">
        <v>8429</v>
      </c>
      <c r="D5981" s="19" t="s">
        <v>8430</v>
      </c>
      <c r="E5981" s="20" t="s">
        <v>21</v>
      </c>
      <c r="F5981" s="19" t="s">
        <v>21</v>
      </c>
      <c r="G5981" s="180">
        <v>97018</v>
      </c>
      <c r="H5981" s="21" t="s">
        <v>8445</v>
      </c>
      <c r="I5981" s="19" t="s">
        <v>15747</v>
      </c>
      <c r="J5981" s="19" t="s">
        <v>23</v>
      </c>
      <c r="K5981" s="20" t="s">
        <v>10090</v>
      </c>
      <c r="L5981" s="19" t="s">
        <v>25</v>
      </c>
    </row>
    <row r="5982" spans="1:12" ht="27" x14ac:dyDescent="0.25">
      <c r="A5982" s="19" t="s">
        <v>6589</v>
      </c>
      <c r="B5982" s="19" t="s">
        <v>8141</v>
      </c>
      <c r="C5982" s="19" t="s">
        <v>8429</v>
      </c>
      <c r="D5982" s="19" t="s">
        <v>8430</v>
      </c>
      <c r="E5982" s="20" t="s">
        <v>21</v>
      </c>
      <c r="F5982" s="19" t="s">
        <v>21</v>
      </c>
      <c r="G5982" s="180">
        <v>97031</v>
      </c>
      <c r="H5982" s="21" t="s">
        <v>8446</v>
      </c>
      <c r="I5982" s="19" t="s">
        <v>15747</v>
      </c>
      <c r="J5982" s="19" t="s">
        <v>23</v>
      </c>
      <c r="K5982" s="20" t="s">
        <v>15444</v>
      </c>
      <c r="L5982" s="19" t="s">
        <v>25</v>
      </c>
    </row>
    <row r="5983" spans="1:12" ht="27" x14ac:dyDescent="0.25">
      <c r="A5983" s="19" t="s">
        <v>6589</v>
      </c>
      <c r="B5983" s="19" t="s">
        <v>8141</v>
      </c>
      <c r="C5983" s="19" t="s">
        <v>8429</v>
      </c>
      <c r="D5983" s="19" t="s">
        <v>8430</v>
      </c>
      <c r="E5983" s="20" t="s">
        <v>21</v>
      </c>
      <c r="F5983" s="19" t="s">
        <v>21</v>
      </c>
      <c r="G5983" s="180">
        <v>97032</v>
      </c>
      <c r="H5983" s="21" t="s">
        <v>8447</v>
      </c>
      <c r="I5983" s="19" t="s">
        <v>15747</v>
      </c>
      <c r="J5983" s="19" t="s">
        <v>23</v>
      </c>
      <c r="K5983" s="20" t="s">
        <v>6241</v>
      </c>
      <c r="L5983" s="19" t="s">
        <v>25</v>
      </c>
    </row>
    <row r="5984" spans="1:12" ht="27" x14ac:dyDescent="0.25">
      <c r="A5984" s="19" t="s">
        <v>6589</v>
      </c>
      <c r="B5984" s="19" t="s">
        <v>8141</v>
      </c>
      <c r="C5984" s="19" t="s">
        <v>8429</v>
      </c>
      <c r="D5984" s="19" t="s">
        <v>8430</v>
      </c>
      <c r="E5984" s="20" t="s">
        <v>21</v>
      </c>
      <c r="F5984" s="19" t="s">
        <v>21</v>
      </c>
      <c r="G5984" s="180">
        <v>97033</v>
      </c>
      <c r="H5984" s="21" t="s">
        <v>8449</v>
      </c>
      <c r="I5984" s="19" t="s">
        <v>15747</v>
      </c>
      <c r="J5984" s="19" t="s">
        <v>23</v>
      </c>
      <c r="K5984" s="20" t="s">
        <v>15445</v>
      </c>
      <c r="L5984" s="19" t="s">
        <v>25</v>
      </c>
    </row>
    <row r="5985" spans="1:12" ht="27" x14ac:dyDescent="0.25">
      <c r="A5985" s="19" t="s">
        <v>6589</v>
      </c>
      <c r="B5985" s="19" t="s">
        <v>8141</v>
      </c>
      <c r="C5985" s="19" t="s">
        <v>8429</v>
      </c>
      <c r="D5985" s="19" t="s">
        <v>8430</v>
      </c>
      <c r="E5985" s="20" t="s">
        <v>21</v>
      </c>
      <c r="F5985" s="19" t="s">
        <v>21</v>
      </c>
      <c r="G5985" s="180">
        <v>97034</v>
      </c>
      <c r="H5985" s="21" t="s">
        <v>8450</v>
      </c>
      <c r="I5985" s="19" t="s">
        <v>15747</v>
      </c>
      <c r="J5985" s="19" t="s">
        <v>23</v>
      </c>
      <c r="K5985" s="20" t="s">
        <v>15446</v>
      </c>
      <c r="L5985" s="19" t="s">
        <v>25</v>
      </c>
    </row>
    <row r="5986" spans="1:12" x14ac:dyDescent="0.25">
      <c r="A5986" s="19" t="s">
        <v>6589</v>
      </c>
      <c r="B5986" s="19" t="s">
        <v>8141</v>
      </c>
      <c r="C5986" s="19" t="s">
        <v>8429</v>
      </c>
      <c r="D5986" s="19" t="s">
        <v>8430</v>
      </c>
      <c r="E5986" s="20" t="s">
        <v>21</v>
      </c>
      <c r="F5986" s="19" t="s">
        <v>21</v>
      </c>
      <c r="G5986" s="180">
        <v>97039</v>
      </c>
      <c r="H5986" s="21" t="s">
        <v>8451</v>
      </c>
      <c r="I5986" s="19" t="s">
        <v>15719</v>
      </c>
      <c r="J5986" s="19" t="s">
        <v>23</v>
      </c>
      <c r="K5986" s="20" t="s">
        <v>15447</v>
      </c>
      <c r="L5986" s="19" t="s">
        <v>25</v>
      </c>
    </row>
    <row r="5987" spans="1:12" x14ac:dyDescent="0.25">
      <c r="A5987" s="19" t="s">
        <v>6589</v>
      </c>
      <c r="B5987" s="19" t="s">
        <v>8141</v>
      </c>
      <c r="C5987" s="19" t="s">
        <v>8429</v>
      </c>
      <c r="D5987" s="19" t="s">
        <v>8430</v>
      </c>
      <c r="E5987" s="20" t="s">
        <v>21</v>
      </c>
      <c r="F5987" s="19" t="s">
        <v>21</v>
      </c>
      <c r="G5987" s="180">
        <v>97040</v>
      </c>
      <c r="H5987" s="21" t="s">
        <v>8453</v>
      </c>
      <c r="I5987" s="19" t="s">
        <v>15719</v>
      </c>
      <c r="J5987" s="19" t="s">
        <v>23</v>
      </c>
      <c r="K5987" s="20" t="s">
        <v>4858</v>
      </c>
      <c r="L5987" s="19" t="s">
        <v>25</v>
      </c>
    </row>
    <row r="5988" spans="1:12" x14ac:dyDescent="0.25">
      <c r="A5988" s="19" t="s">
        <v>6589</v>
      </c>
      <c r="B5988" s="19" t="s">
        <v>8141</v>
      </c>
      <c r="C5988" s="19" t="s">
        <v>8429</v>
      </c>
      <c r="D5988" s="19" t="s">
        <v>8430</v>
      </c>
      <c r="E5988" s="20" t="s">
        <v>21</v>
      </c>
      <c r="F5988" s="19" t="s">
        <v>21</v>
      </c>
      <c r="G5988" s="180">
        <v>97041</v>
      </c>
      <c r="H5988" s="21" t="s">
        <v>8454</v>
      </c>
      <c r="I5988" s="19" t="s">
        <v>15719</v>
      </c>
      <c r="J5988" s="19" t="s">
        <v>23</v>
      </c>
      <c r="K5988" s="20" t="s">
        <v>15448</v>
      </c>
      <c r="L5988" s="19" t="s">
        <v>25</v>
      </c>
    </row>
    <row r="5989" spans="1:12" x14ac:dyDescent="0.25">
      <c r="A5989" s="19" t="s">
        <v>6589</v>
      </c>
      <c r="B5989" s="19" t="s">
        <v>8141</v>
      </c>
      <c r="C5989" s="19" t="s">
        <v>8429</v>
      </c>
      <c r="D5989" s="19" t="s">
        <v>8430</v>
      </c>
      <c r="E5989" s="20" t="s">
        <v>21</v>
      </c>
      <c r="F5989" s="19" t="s">
        <v>21</v>
      </c>
      <c r="G5989" s="180">
        <v>97046</v>
      </c>
      <c r="H5989" s="21" t="s">
        <v>8456</v>
      </c>
      <c r="I5989" s="19" t="s">
        <v>15719</v>
      </c>
      <c r="J5989" s="19" t="s">
        <v>23</v>
      </c>
      <c r="K5989" s="20" t="s">
        <v>1567</v>
      </c>
      <c r="L5989" s="19" t="s">
        <v>25</v>
      </c>
    </row>
    <row r="5990" spans="1:12" x14ac:dyDescent="0.25">
      <c r="A5990" s="19" t="s">
        <v>6589</v>
      </c>
      <c r="B5990" s="19" t="s">
        <v>8141</v>
      </c>
      <c r="C5990" s="19" t="s">
        <v>8429</v>
      </c>
      <c r="D5990" s="19" t="s">
        <v>8430</v>
      </c>
      <c r="E5990" s="20" t="s">
        <v>21</v>
      </c>
      <c r="F5990" s="19" t="s">
        <v>21</v>
      </c>
      <c r="G5990" s="180">
        <v>97047</v>
      </c>
      <c r="H5990" s="21"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21"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21" t="s">
        <v>8459</v>
      </c>
      <c r="I5992" s="19" t="s">
        <v>15747</v>
      </c>
      <c r="J5992" s="19" t="s">
        <v>23</v>
      </c>
      <c r="K5992" s="20" t="s">
        <v>1074</v>
      </c>
      <c r="L5992" s="19" t="s">
        <v>25</v>
      </c>
    </row>
    <row r="5993" spans="1:12" x14ac:dyDescent="0.25">
      <c r="A5993" s="19" t="s">
        <v>6589</v>
      </c>
      <c r="B5993" s="19" t="s">
        <v>8141</v>
      </c>
      <c r="C5993" s="19" t="s">
        <v>8429</v>
      </c>
      <c r="D5993" s="19" t="s">
        <v>8430</v>
      </c>
      <c r="E5993" s="20" t="s">
        <v>21</v>
      </c>
      <c r="F5993" s="19" t="s">
        <v>21</v>
      </c>
      <c r="G5993" s="180">
        <v>97053</v>
      </c>
      <c r="H5993" s="21" t="s">
        <v>8460</v>
      </c>
      <c r="I5993" s="19" t="s">
        <v>15747</v>
      </c>
      <c r="J5993" s="19" t="s">
        <v>23</v>
      </c>
      <c r="K5993" s="20" t="s">
        <v>3073</v>
      </c>
      <c r="L5993" s="19" t="s">
        <v>25</v>
      </c>
    </row>
    <row r="5994" spans="1:12" x14ac:dyDescent="0.25">
      <c r="A5994" s="19" t="s">
        <v>6589</v>
      </c>
      <c r="B5994" s="19" t="s">
        <v>8141</v>
      </c>
      <c r="C5994" s="19" t="s">
        <v>8429</v>
      </c>
      <c r="D5994" s="19" t="s">
        <v>8430</v>
      </c>
      <c r="E5994" s="20" t="s">
        <v>21</v>
      </c>
      <c r="F5994" s="19" t="s">
        <v>21</v>
      </c>
      <c r="G5994" s="180">
        <v>97054</v>
      </c>
      <c r="H5994" s="21" t="s">
        <v>8462</v>
      </c>
      <c r="I5994" s="19" t="s">
        <v>15692</v>
      </c>
      <c r="J5994" s="19" t="s">
        <v>23</v>
      </c>
      <c r="K5994" s="20" t="s">
        <v>15449</v>
      </c>
      <c r="L5994" s="19" t="s">
        <v>25</v>
      </c>
    </row>
    <row r="5995" spans="1:12" x14ac:dyDescent="0.25">
      <c r="A5995" s="19" t="s">
        <v>6589</v>
      </c>
      <c r="B5995" s="19" t="s">
        <v>8141</v>
      </c>
      <c r="C5995" s="19" t="s">
        <v>8429</v>
      </c>
      <c r="D5995" s="19" t="s">
        <v>8430</v>
      </c>
      <c r="E5995" s="20" t="s">
        <v>21</v>
      </c>
      <c r="F5995" s="19" t="s">
        <v>21</v>
      </c>
      <c r="G5995" s="180">
        <v>97062</v>
      </c>
      <c r="H5995" s="21" t="s">
        <v>8464</v>
      </c>
      <c r="I5995" s="19" t="s">
        <v>15719</v>
      </c>
      <c r="J5995" s="19" t="s">
        <v>23</v>
      </c>
      <c r="K5995" s="20" t="s">
        <v>4404</v>
      </c>
      <c r="L5995" s="19" t="s">
        <v>25</v>
      </c>
    </row>
    <row r="5996" spans="1:12" x14ac:dyDescent="0.25">
      <c r="A5996" s="19" t="s">
        <v>6589</v>
      </c>
      <c r="B5996" s="19" t="s">
        <v>8141</v>
      </c>
      <c r="C5996" s="19" t="s">
        <v>8429</v>
      </c>
      <c r="D5996" s="19" t="s">
        <v>8430</v>
      </c>
      <c r="E5996" s="20" t="s">
        <v>21</v>
      </c>
      <c r="F5996" s="19" t="s">
        <v>21</v>
      </c>
      <c r="G5996" s="180">
        <v>97063</v>
      </c>
      <c r="H5996" s="21" t="s">
        <v>8465</v>
      </c>
      <c r="I5996" s="19" t="s">
        <v>15719</v>
      </c>
      <c r="J5996" s="19" t="s">
        <v>23</v>
      </c>
      <c r="K5996" s="20" t="s">
        <v>3038</v>
      </c>
      <c r="L5996" s="19" t="s">
        <v>25</v>
      </c>
    </row>
    <row r="5997" spans="1:12" x14ac:dyDescent="0.25">
      <c r="A5997" s="19" t="s">
        <v>6589</v>
      </c>
      <c r="B5997" s="19" t="s">
        <v>8141</v>
      </c>
      <c r="C5997" s="19" t="s">
        <v>8429</v>
      </c>
      <c r="D5997" s="19" t="s">
        <v>8430</v>
      </c>
      <c r="E5997" s="20" t="s">
        <v>21</v>
      </c>
      <c r="F5997" s="19" t="s">
        <v>21</v>
      </c>
      <c r="G5997" s="180">
        <v>97064</v>
      </c>
      <c r="H5997" s="21" t="s">
        <v>8466</v>
      </c>
      <c r="I5997" s="19" t="s">
        <v>15747</v>
      </c>
      <c r="J5997" s="19" t="s">
        <v>23</v>
      </c>
      <c r="K5997" s="20" t="s">
        <v>3895</v>
      </c>
      <c r="L5997" s="19" t="s">
        <v>25</v>
      </c>
    </row>
    <row r="5998" spans="1:12" x14ac:dyDescent="0.25">
      <c r="A5998" s="19" t="s">
        <v>6589</v>
      </c>
      <c r="B5998" s="19" t="s">
        <v>8141</v>
      </c>
      <c r="C5998" s="19" t="s">
        <v>8429</v>
      </c>
      <c r="D5998" s="19" t="s">
        <v>8430</v>
      </c>
      <c r="E5998" s="20" t="s">
        <v>21</v>
      </c>
      <c r="F5998" s="19" t="s">
        <v>21</v>
      </c>
      <c r="G5998" s="180">
        <v>97065</v>
      </c>
      <c r="H5998" s="21" t="s">
        <v>8467</v>
      </c>
      <c r="I5998" s="19" t="s">
        <v>15679</v>
      </c>
      <c r="J5998" s="19" t="s">
        <v>23</v>
      </c>
      <c r="K5998" s="20" t="s">
        <v>178</v>
      </c>
      <c r="L5998" s="19" t="s">
        <v>25</v>
      </c>
    </row>
    <row r="5999" spans="1:12" x14ac:dyDescent="0.25">
      <c r="A5999" s="19" t="s">
        <v>6589</v>
      </c>
      <c r="B5999" s="19" t="s">
        <v>8141</v>
      </c>
      <c r="C5999" s="19" t="s">
        <v>8429</v>
      </c>
      <c r="D5999" s="19" t="s">
        <v>8430</v>
      </c>
      <c r="E5999" s="20" t="s">
        <v>21</v>
      </c>
      <c r="F5999" s="19" t="s">
        <v>21</v>
      </c>
      <c r="G5999" s="180">
        <v>97066</v>
      </c>
      <c r="H5999" s="21" t="s">
        <v>8468</v>
      </c>
      <c r="I5999" s="19" t="s">
        <v>15719</v>
      </c>
      <c r="J5999" s="19" t="s">
        <v>23</v>
      </c>
      <c r="K5999" s="20" t="s">
        <v>9823</v>
      </c>
      <c r="L5999" s="19" t="s">
        <v>25</v>
      </c>
    </row>
    <row r="6000" spans="1:12" x14ac:dyDescent="0.25">
      <c r="A6000" s="19" t="s">
        <v>6589</v>
      </c>
      <c r="B6000" s="19" t="s">
        <v>8141</v>
      </c>
      <c r="C6000" s="19" t="s">
        <v>8429</v>
      </c>
      <c r="D6000" s="19" t="s">
        <v>8430</v>
      </c>
      <c r="E6000" s="20" t="s">
        <v>21</v>
      </c>
      <c r="F6000" s="19" t="s">
        <v>21</v>
      </c>
      <c r="G6000" s="180">
        <v>97067</v>
      </c>
      <c r="H6000" s="21" t="s">
        <v>8469</v>
      </c>
      <c r="I6000" s="19" t="s">
        <v>15747</v>
      </c>
      <c r="J6000" s="19" t="s">
        <v>23</v>
      </c>
      <c r="K6000" s="20" t="s">
        <v>15450</v>
      </c>
      <c r="L6000" s="19" t="s">
        <v>25</v>
      </c>
    </row>
    <row r="6001" spans="1:12" x14ac:dyDescent="0.25">
      <c r="A6001" s="19" t="s">
        <v>8470</v>
      </c>
      <c r="B6001" s="19" t="s">
        <v>8471</v>
      </c>
      <c r="C6001" s="19" t="s">
        <v>8472</v>
      </c>
      <c r="D6001" s="19" t="s">
        <v>8473</v>
      </c>
      <c r="E6001" s="20" t="s">
        <v>21</v>
      </c>
      <c r="F6001" s="19" t="s">
        <v>21</v>
      </c>
      <c r="G6001" s="180">
        <v>85421</v>
      </c>
      <c r="H6001" s="21" t="s">
        <v>8474</v>
      </c>
      <c r="I6001" s="19" t="s">
        <v>15719</v>
      </c>
      <c r="J6001" s="19" t="s">
        <v>23</v>
      </c>
      <c r="K6001" s="20" t="s">
        <v>15451</v>
      </c>
      <c r="L6001" s="19" t="s">
        <v>25</v>
      </c>
    </row>
    <row r="6002" spans="1:12" x14ac:dyDescent="0.25">
      <c r="A6002" s="19" t="s">
        <v>8470</v>
      </c>
      <c r="B6002" s="19" t="s">
        <v>8471</v>
      </c>
      <c r="C6002" s="19" t="s">
        <v>8472</v>
      </c>
      <c r="D6002" s="19" t="s">
        <v>8473</v>
      </c>
      <c r="E6002" s="20" t="s">
        <v>21</v>
      </c>
      <c r="F6002" s="19" t="s">
        <v>21</v>
      </c>
      <c r="G6002" s="180">
        <v>97621</v>
      </c>
      <c r="H6002" s="21" t="s">
        <v>8475</v>
      </c>
      <c r="I6002" s="19" t="s">
        <v>15679</v>
      </c>
      <c r="J6002" s="19" t="s">
        <v>444</v>
      </c>
      <c r="K6002" s="20" t="s">
        <v>15452</v>
      </c>
      <c r="L6002" s="19" t="s">
        <v>25</v>
      </c>
    </row>
    <row r="6003" spans="1:12" x14ac:dyDescent="0.25">
      <c r="A6003" s="19" t="s">
        <v>8470</v>
      </c>
      <c r="B6003" s="19" t="s">
        <v>8471</v>
      </c>
      <c r="C6003" s="19" t="s">
        <v>8472</v>
      </c>
      <c r="D6003" s="19" t="s">
        <v>8473</v>
      </c>
      <c r="E6003" s="20" t="s">
        <v>21</v>
      </c>
      <c r="F6003" s="19" t="s">
        <v>21</v>
      </c>
      <c r="G6003" s="180">
        <v>97622</v>
      </c>
      <c r="H6003" s="21" t="s">
        <v>8476</v>
      </c>
      <c r="I6003" s="19" t="s">
        <v>15679</v>
      </c>
      <c r="J6003" s="19" t="s">
        <v>444</v>
      </c>
      <c r="K6003" s="20" t="s">
        <v>15453</v>
      </c>
      <c r="L6003" s="19" t="s">
        <v>25</v>
      </c>
    </row>
    <row r="6004" spans="1:12" x14ac:dyDescent="0.25">
      <c r="A6004" s="19" t="s">
        <v>8470</v>
      </c>
      <c r="B6004" s="19" t="s">
        <v>8471</v>
      </c>
      <c r="C6004" s="19" t="s">
        <v>8472</v>
      </c>
      <c r="D6004" s="19" t="s">
        <v>8473</v>
      </c>
      <c r="E6004" s="20" t="s">
        <v>21</v>
      </c>
      <c r="F6004" s="19" t="s">
        <v>21</v>
      </c>
      <c r="G6004" s="180">
        <v>97623</v>
      </c>
      <c r="H6004" s="21" t="s">
        <v>8477</v>
      </c>
      <c r="I6004" s="19" t="s">
        <v>15679</v>
      </c>
      <c r="J6004" s="19" t="s">
        <v>444</v>
      </c>
      <c r="K6004" s="20" t="s">
        <v>15454</v>
      </c>
      <c r="L6004" s="19" t="s">
        <v>25</v>
      </c>
    </row>
    <row r="6005" spans="1:12" x14ac:dyDescent="0.25">
      <c r="A6005" s="19" t="s">
        <v>8470</v>
      </c>
      <c r="B6005" s="19" t="s">
        <v>8471</v>
      </c>
      <c r="C6005" s="19" t="s">
        <v>8472</v>
      </c>
      <c r="D6005" s="19" t="s">
        <v>8473</v>
      </c>
      <c r="E6005" s="20" t="s">
        <v>21</v>
      </c>
      <c r="F6005" s="19" t="s">
        <v>21</v>
      </c>
      <c r="G6005" s="180">
        <v>97624</v>
      </c>
      <c r="H6005" s="21" t="s">
        <v>8478</v>
      </c>
      <c r="I6005" s="19" t="s">
        <v>15679</v>
      </c>
      <c r="J6005" s="19" t="s">
        <v>444</v>
      </c>
      <c r="K6005" s="20" t="s">
        <v>12265</v>
      </c>
      <c r="L6005" s="19" t="s">
        <v>25</v>
      </c>
    </row>
    <row r="6006" spans="1:12" x14ac:dyDescent="0.25">
      <c r="A6006" s="19" t="s">
        <v>8470</v>
      </c>
      <c r="B6006" s="19" t="s">
        <v>8471</v>
      </c>
      <c r="C6006" s="19" t="s">
        <v>8472</v>
      </c>
      <c r="D6006" s="19" t="s">
        <v>8473</v>
      </c>
      <c r="E6006" s="20" t="s">
        <v>21</v>
      </c>
      <c r="F6006" s="19" t="s">
        <v>21</v>
      </c>
      <c r="G6006" s="180">
        <v>97625</v>
      </c>
      <c r="H6006" s="21" t="s">
        <v>8480</v>
      </c>
      <c r="I6006" s="19" t="s">
        <v>15679</v>
      </c>
      <c r="J6006" s="19" t="s">
        <v>23</v>
      </c>
      <c r="K6006" s="20" t="s">
        <v>3478</v>
      </c>
      <c r="L6006" s="19" t="s">
        <v>25</v>
      </c>
    </row>
    <row r="6007" spans="1:12" x14ac:dyDescent="0.25">
      <c r="A6007" s="19" t="s">
        <v>8470</v>
      </c>
      <c r="B6007" s="19" t="s">
        <v>8471</v>
      </c>
      <c r="C6007" s="19" t="s">
        <v>8472</v>
      </c>
      <c r="D6007" s="19" t="s">
        <v>8473</v>
      </c>
      <c r="E6007" s="20" t="s">
        <v>21</v>
      </c>
      <c r="F6007" s="19" t="s">
        <v>21</v>
      </c>
      <c r="G6007" s="180">
        <v>97626</v>
      </c>
      <c r="H6007" s="21" t="s">
        <v>8482</v>
      </c>
      <c r="I6007" s="19" t="s">
        <v>15679</v>
      </c>
      <c r="J6007" s="19" t="s">
        <v>23</v>
      </c>
      <c r="K6007" s="20" t="s">
        <v>15455</v>
      </c>
      <c r="L6007" s="19" t="s">
        <v>25</v>
      </c>
    </row>
    <row r="6008" spans="1:12" x14ac:dyDescent="0.25">
      <c r="A6008" s="19" t="s">
        <v>8470</v>
      </c>
      <c r="B6008" s="19" t="s">
        <v>8471</v>
      </c>
      <c r="C6008" s="19" t="s">
        <v>8472</v>
      </c>
      <c r="D6008" s="19" t="s">
        <v>8473</v>
      </c>
      <c r="E6008" s="20" t="s">
        <v>21</v>
      </c>
      <c r="F6008" s="19" t="s">
        <v>21</v>
      </c>
      <c r="G6008" s="180">
        <v>97627</v>
      </c>
      <c r="H6008" s="21" t="s">
        <v>8483</v>
      </c>
      <c r="I6008" s="19" t="s">
        <v>15679</v>
      </c>
      <c r="J6008" s="19" t="s">
        <v>9283</v>
      </c>
      <c r="K6008" s="20" t="s">
        <v>15456</v>
      </c>
      <c r="L6008" s="19" t="s">
        <v>25</v>
      </c>
    </row>
    <row r="6009" spans="1:12" x14ac:dyDescent="0.25">
      <c r="A6009" s="19" t="s">
        <v>8470</v>
      </c>
      <c r="B6009" s="19" t="s">
        <v>8471</v>
      </c>
      <c r="C6009" s="19" t="s">
        <v>8472</v>
      </c>
      <c r="D6009" s="19" t="s">
        <v>8473</v>
      </c>
      <c r="E6009" s="20" t="s">
        <v>21</v>
      </c>
      <c r="F6009" s="19" t="s">
        <v>21</v>
      </c>
      <c r="G6009" s="180">
        <v>97628</v>
      </c>
      <c r="H6009" s="21" t="s">
        <v>8484</v>
      </c>
      <c r="I6009" s="19" t="s">
        <v>15679</v>
      </c>
      <c r="J6009" s="19" t="s">
        <v>444</v>
      </c>
      <c r="K6009" s="20" t="s">
        <v>15457</v>
      </c>
      <c r="L6009" s="19" t="s">
        <v>25</v>
      </c>
    </row>
    <row r="6010" spans="1:12" x14ac:dyDescent="0.25">
      <c r="A6010" s="19" t="s">
        <v>8470</v>
      </c>
      <c r="B6010" s="19" t="s">
        <v>8471</v>
      </c>
      <c r="C6010" s="19" t="s">
        <v>8472</v>
      </c>
      <c r="D6010" s="19" t="s">
        <v>8473</v>
      </c>
      <c r="E6010" s="20" t="s">
        <v>21</v>
      </c>
      <c r="F6010" s="19" t="s">
        <v>21</v>
      </c>
      <c r="G6010" s="180">
        <v>97629</v>
      </c>
      <c r="H6010" s="21" t="s">
        <v>8485</v>
      </c>
      <c r="I6010" s="19" t="s">
        <v>15679</v>
      </c>
      <c r="J6010" s="19" t="s">
        <v>9283</v>
      </c>
      <c r="K6010" s="20" t="s">
        <v>15458</v>
      </c>
      <c r="L6010" s="19" t="s">
        <v>25</v>
      </c>
    </row>
    <row r="6011" spans="1:12" x14ac:dyDescent="0.25">
      <c r="A6011" s="19" t="s">
        <v>8470</v>
      </c>
      <c r="B6011" s="19" t="s">
        <v>8471</v>
      </c>
      <c r="C6011" s="19" t="s">
        <v>8472</v>
      </c>
      <c r="D6011" s="19" t="s">
        <v>8473</v>
      </c>
      <c r="E6011" s="20" t="s">
        <v>21</v>
      </c>
      <c r="F6011" s="19" t="s">
        <v>21</v>
      </c>
      <c r="G6011" s="180">
        <v>97631</v>
      </c>
      <c r="H6011" s="21" t="s">
        <v>8486</v>
      </c>
      <c r="I6011" s="19" t="s">
        <v>15719</v>
      </c>
      <c r="J6011" s="19" t="s">
        <v>444</v>
      </c>
      <c r="K6011" s="20" t="s">
        <v>999</v>
      </c>
      <c r="L6011" s="19" t="s">
        <v>25</v>
      </c>
    </row>
    <row r="6012" spans="1:12" x14ac:dyDescent="0.25">
      <c r="A6012" s="19" t="s">
        <v>8470</v>
      </c>
      <c r="B6012" s="19" t="s">
        <v>8471</v>
      </c>
      <c r="C6012" s="19" t="s">
        <v>8472</v>
      </c>
      <c r="D6012" s="19" t="s">
        <v>8473</v>
      </c>
      <c r="E6012" s="20" t="s">
        <v>21</v>
      </c>
      <c r="F6012" s="19" t="s">
        <v>21</v>
      </c>
      <c r="G6012" s="180">
        <v>97632</v>
      </c>
      <c r="H6012" s="21" t="s">
        <v>8487</v>
      </c>
      <c r="I6012" s="19" t="s">
        <v>15747</v>
      </c>
      <c r="J6012" s="19" t="s">
        <v>23</v>
      </c>
      <c r="K6012" s="20" t="s">
        <v>3707</v>
      </c>
      <c r="L6012" s="19" t="s">
        <v>25</v>
      </c>
    </row>
    <row r="6013" spans="1:12" x14ac:dyDescent="0.25">
      <c r="A6013" s="19" t="s">
        <v>8470</v>
      </c>
      <c r="B6013" s="19" t="s">
        <v>8471</v>
      </c>
      <c r="C6013" s="19" t="s">
        <v>8472</v>
      </c>
      <c r="D6013" s="19" t="s">
        <v>8473</v>
      </c>
      <c r="E6013" s="20" t="s">
        <v>21</v>
      </c>
      <c r="F6013" s="19" t="s">
        <v>21</v>
      </c>
      <c r="G6013" s="180">
        <v>97633</v>
      </c>
      <c r="H6013" s="21" t="s">
        <v>8489</v>
      </c>
      <c r="I6013" s="19" t="s">
        <v>15719</v>
      </c>
      <c r="J6013" s="19" t="s">
        <v>23</v>
      </c>
      <c r="K6013" s="20" t="s">
        <v>14213</v>
      </c>
      <c r="L6013" s="19" t="s">
        <v>25</v>
      </c>
    </row>
    <row r="6014" spans="1:12" x14ac:dyDescent="0.25">
      <c r="A6014" s="19" t="s">
        <v>8470</v>
      </c>
      <c r="B6014" s="19" t="s">
        <v>8471</v>
      </c>
      <c r="C6014" s="19" t="s">
        <v>8472</v>
      </c>
      <c r="D6014" s="19" t="s">
        <v>8473</v>
      </c>
      <c r="E6014" s="20" t="s">
        <v>21</v>
      </c>
      <c r="F6014" s="19" t="s">
        <v>21</v>
      </c>
      <c r="G6014" s="180">
        <v>97634</v>
      </c>
      <c r="H6014" s="21" t="s">
        <v>8490</v>
      </c>
      <c r="I6014" s="19" t="s">
        <v>15719</v>
      </c>
      <c r="J6014" s="19" t="s">
        <v>9283</v>
      </c>
      <c r="K6014" s="20" t="s">
        <v>4965</v>
      </c>
      <c r="L6014" s="19" t="s">
        <v>25</v>
      </c>
    </row>
    <row r="6015" spans="1:12" x14ac:dyDescent="0.25">
      <c r="A6015" s="19" t="s">
        <v>8470</v>
      </c>
      <c r="B6015" s="19" t="s">
        <v>8471</v>
      </c>
      <c r="C6015" s="19" t="s">
        <v>8472</v>
      </c>
      <c r="D6015" s="19" t="s">
        <v>8473</v>
      </c>
      <c r="E6015" s="20" t="s">
        <v>21</v>
      </c>
      <c r="F6015" s="19" t="s">
        <v>21</v>
      </c>
      <c r="G6015" s="180">
        <v>97635</v>
      </c>
      <c r="H6015" s="21" t="s">
        <v>8491</v>
      </c>
      <c r="I6015" s="19" t="s">
        <v>15719</v>
      </c>
      <c r="J6015" s="19" t="s">
        <v>23</v>
      </c>
      <c r="K6015" s="20" t="s">
        <v>11235</v>
      </c>
      <c r="L6015" s="19" t="s">
        <v>25</v>
      </c>
    </row>
    <row r="6016" spans="1:12" x14ac:dyDescent="0.25">
      <c r="A6016" s="19" t="s">
        <v>8470</v>
      </c>
      <c r="B6016" s="19" t="s">
        <v>8471</v>
      </c>
      <c r="C6016" s="19" t="s">
        <v>8472</v>
      </c>
      <c r="D6016" s="19" t="s">
        <v>8473</v>
      </c>
      <c r="E6016" s="20" t="s">
        <v>21</v>
      </c>
      <c r="F6016" s="19" t="s">
        <v>21</v>
      </c>
      <c r="G6016" s="180">
        <v>97636</v>
      </c>
      <c r="H6016" s="21" t="s">
        <v>8492</v>
      </c>
      <c r="I6016" s="19" t="s">
        <v>15719</v>
      </c>
      <c r="J6016" s="19" t="s">
        <v>23</v>
      </c>
      <c r="K6016" s="20" t="s">
        <v>11227</v>
      </c>
      <c r="L6016" s="19" t="s">
        <v>25</v>
      </c>
    </row>
    <row r="6017" spans="1:12" x14ac:dyDescent="0.25">
      <c r="A6017" s="19" t="s">
        <v>8470</v>
      </c>
      <c r="B6017" s="19" t="s">
        <v>8471</v>
      </c>
      <c r="C6017" s="19" t="s">
        <v>8472</v>
      </c>
      <c r="D6017" s="19" t="s">
        <v>8473</v>
      </c>
      <c r="E6017" s="20" t="s">
        <v>21</v>
      </c>
      <c r="F6017" s="19" t="s">
        <v>21</v>
      </c>
      <c r="G6017" s="180">
        <v>97637</v>
      </c>
      <c r="H6017" s="21" t="s">
        <v>8493</v>
      </c>
      <c r="I6017" s="19" t="s">
        <v>15719</v>
      </c>
      <c r="J6017" s="19" t="s">
        <v>23</v>
      </c>
      <c r="K6017" s="20" t="s">
        <v>11922</v>
      </c>
      <c r="L6017" s="19" t="s">
        <v>25</v>
      </c>
    </row>
    <row r="6018" spans="1:12" x14ac:dyDescent="0.25">
      <c r="A6018" s="19" t="s">
        <v>8470</v>
      </c>
      <c r="B6018" s="19" t="s">
        <v>8471</v>
      </c>
      <c r="C6018" s="19" t="s">
        <v>8472</v>
      </c>
      <c r="D6018" s="19" t="s">
        <v>8473</v>
      </c>
      <c r="E6018" s="20" t="s">
        <v>21</v>
      </c>
      <c r="F6018" s="19" t="s">
        <v>21</v>
      </c>
      <c r="G6018" s="180">
        <v>97638</v>
      </c>
      <c r="H6018" s="21" t="s">
        <v>8494</v>
      </c>
      <c r="I6018" s="19" t="s">
        <v>15719</v>
      </c>
      <c r="J6018" s="19" t="s">
        <v>23</v>
      </c>
      <c r="K6018" s="20" t="s">
        <v>11176</v>
      </c>
      <c r="L6018" s="19" t="s">
        <v>25</v>
      </c>
    </row>
    <row r="6019" spans="1:12" x14ac:dyDescent="0.25">
      <c r="A6019" s="19" t="s">
        <v>8470</v>
      </c>
      <c r="B6019" s="19" t="s">
        <v>8471</v>
      </c>
      <c r="C6019" s="19" t="s">
        <v>8472</v>
      </c>
      <c r="D6019" s="19" t="s">
        <v>8473</v>
      </c>
      <c r="E6019" s="20" t="s">
        <v>21</v>
      </c>
      <c r="F6019" s="19" t="s">
        <v>21</v>
      </c>
      <c r="G6019" s="180">
        <v>97639</v>
      </c>
      <c r="H6019" s="21" t="s">
        <v>8495</v>
      </c>
      <c r="I6019" s="19" t="s">
        <v>15719</v>
      </c>
      <c r="J6019" s="19" t="s">
        <v>444</v>
      </c>
      <c r="K6019" s="20" t="s">
        <v>13905</v>
      </c>
      <c r="L6019" s="19" t="s">
        <v>25</v>
      </c>
    </row>
    <row r="6020" spans="1:12" x14ac:dyDescent="0.25">
      <c r="A6020" s="19" t="s">
        <v>8470</v>
      </c>
      <c r="B6020" s="19" t="s">
        <v>8471</v>
      </c>
      <c r="C6020" s="19" t="s">
        <v>8472</v>
      </c>
      <c r="D6020" s="19" t="s">
        <v>8473</v>
      </c>
      <c r="E6020" s="20" t="s">
        <v>21</v>
      </c>
      <c r="F6020" s="19" t="s">
        <v>21</v>
      </c>
      <c r="G6020" s="180">
        <v>97640</v>
      </c>
      <c r="H6020" s="21" t="s">
        <v>8496</v>
      </c>
      <c r="I6020" s="19" t="s">
        <v>15719</v>
      </c>
      <c r="J6020" s="19" t="s">
        <v>23</v>
      </c>
      <c r="K6020" s="20" t="s">
        <v>9643</v>
      </c>
      <c r="L6020" s="19" t="s">
        <v>25</v>
      </c>
    </row>
    <row r="6021" spans="1:12" x14ac:dyDescent="0.25">
      <c r="A6021" s="19" t="s">
        <v>8470</v>
      </c>
      <c r="B6021" s="19" t="s">
        <v>8471</v>
      </c>
      <c r="C6021" s="19" t="s">
        <v>8472</v>
      </c>
      <c r="D6021" s="19" t="s">
        <v>8473</v>
      </c>
      <c r="E6021" s="20" t="s">
        <v>21</v>
      </c>
      <c r="F6021" s="19" t="s">
        <v>21</v>
      </c>
      <c r="G6021" s="180">
        <v>97641</v>
      </c>
      <c r="H6021" s="21" t="s">
        <v>8497</v>
      </c>
      <c r="I6021" s="19" t="s">
        <v>15719</v>
      </c>
      <c r="J6021" s="19" t="s">
        <v>23</v>
      </c>
      <c r="K6021" s="20" t="s">
        <v>4398</v>
      </c>
      <c r="L6021" s="19" t="s">
        <v>25</v>
      </c>
    </row>
    <row r="6022" spans="1:12" x14ac:dyDescent="0.25">
      <c r="A6022" s="19" t="s">
        <v>8470</v>
      </c>
      <c r="B6022" s="19" t="s">
        <v>8471</v>
      </c>
      <c r="C6022" s="19" t="s">
        <v>8472</v>
      </c>
      <c r="D6022" s="19" t="s">
        <v>8473</v>
      </c>
      <c r="E6022" s="20" t="s">
        <v>21</v>
      </c>
      <c r="F6022" s="19" t="s">
        <v>21</v>
      </c>
      <c r="G6022" s="180">
        <v>97642</v>
      </c>
      <c r="H6022" s="21" t="s">
        <v>8499</v>
      </c>
      <c r="I6022" s="19" t="s">
        <v>15719</v>
      </c>
      <c r="J6022" s="19" t="s">
        <v>23</v>
      </c>
      <c r="K6022" s="20" t="s">
        <v>8668</v>
      </c>
      <c r="L6022" s="19" t="s">
        <v>25</v>
      </c>
    </row>
    <row r="6023" spans="1:12" x14ac:dyDescent="0.25">
      <c r="A6023" s="19" t="s">
        <v>8470</v>
      </c>
      <c r="B6023" s="19" t="s">
        <v>8471</v>
      </c>
      <c r="C6023" s="19" t="s">
        <v>8472</v>
      </c>
      <c r="D6023" s="19" t="s">
        <v>8473</v>
      </c>
      <c r="E6023" s="20" t="s">
        <v>21</v>
      </c>
      <c r="F6023" s="19" t="s">
        <v>21</v>
      </c>
      <c r="G6023" s="180">
        <v>97643</v>
      </c>
      <c r="H6023" s="21" t="s">
        <v>8500</v>
      </c>
      <c r="I6023" s="19" t="s">
        <v>15719</v>
      </c>
      <c r="J6023" s="19" t="s">
        <v>444</v>
      </c>
      <c r="K6023" s="20" t="s">
        <v>39</v>
      </c>
      <c r="L6023" s="19" t="s">
        <v>25</v>
      </c>
    </row>
    <row r="6024" spans="1:12" x14ac:dyDescent="0.25">
      <c r="A6024" s="19" t="s">
        <v>8470</v>
      </c>
      <c r="B6024" s="19" t="s">
        <v>8471</v>
      </c>
      <c r="C6024" s="19" t="s">
        <v>8472</v>
      </c>
      <c r="D6024" s="19" t="s">
        <v>8473</v>
      </c>
      <c r="E6024" s="20" t="s">
        <v>21</v>
      </c>
      <c r="F6024" s="19" t="s">
        <v>21</v>
      </c>
      <c r="G6024" s="180">
        <v>97644</v>
      </c>
      <c r="H6024" s="21" t="s">
        <v>8501</v>
      </c>
      <c r="I6024" s="19" t="s">
        <v>15719</v>
      </c>
      <c r="J6024" s="19" t="s">
        <v>444</v>
      </c>
      <c r="K6024" s="20" t="s">
        <v>486</v>
      </c>
      <c r="L6024" s="19" t="s">
        <v>25</v>
      </c>
    </row>
    <row r="6025" spans="1:12" x14ac:dyDescent="0.25">
      <c r="A6025" s="19" t="s">
        <v>8470</v>
      </c>
      <c r="B6025" s="19" t="s">
        <v>8471</v>
      </c>
      <c r="C6025" s="19" t="s">
        <v>8472</v>
      </c>
      <c r="D6025" s="19" t="s">
        <v>8473</v>
      </c>
      <c r="E6025" s="20" t="s">
        <v>21</v>
      </c>
      <c r="F6025" s="19" t="s">
        <v>21</v>
      </c>
      <c r="G6025" s="180">
        <v>97645</v>
      </c>
      <c r="H6025" s="21" t="s">
        <v>8502</v>
      </c>
      <c r="I6025" s="19" t="s">
        <v>15719</v>
      </c>
      <c r="J6025" s="19" t="s">
        <v>23</v>
      </c>
      <c r="K6025" s="20" t="s">
        <v>15459</v>
      </c>
      <c r="L6025" s="19" t="s">
        <v>25</v>
      </c>
    </row>
    <row r="6026" spans="1:12" x14ac:dyDescent="0.25">
      <c r="A6026" s="19" t="s">
        <v>8470</v>
      </c>
      <c r="B6026" s="19" t="s">
        <v>8471</v>
      </c>
      <c r="C6026" s="19" t="s">
        <v>8472</v>
      </c>
      <c r="D6026" s="19" t="s">
        <v>8473</v>
      </c>
      <c r="E6026" s="20" t="s">
        <v>21</v>
      </c>
      <c r="F6026" s="19" t="s">
        <v>21</v>
      </c>
      <c r="G6026" s="180">
        <v>97647</v>
      </c>
      <c r="H6026" s="21" t="s">
        <v>8503</v>
      </c>
      <c r="I6026" s="19" t="s">
        <v>15719</v>
      </c>
      <c r="J6026" s="19" t="s">
        <v>23</v>
      </c>
      <c r="K6026" s="20" t="s">
        <v>12604</v>
      </c>
      <c r="L6026" s="19" t="s">
        <v>25</v>
      </c>
    </row>
    <row r="6027" spans="1:12" x14ac:dyDescent="0.25">
      <c r="A6027" s="19" t="s">
        <v>8470</v>
      </c>
      <c r="B6027" s="19" t="s">
        <v>8471</v>
      </c>
      <c r="C6027" s="19" t="s">
        <v>8472</v>
      </c>
      <c r="D6027" s="19" t="s">
        <v>8473</v>
      </c>
      <c r="E6027" s="20" t="s">
        <v>21</v>
      </c>
      <c r="F6027" s="19" t="s">
        <v>21</v>
      </c>
      <c r="G6027" s="180">
        <v>97648</v>
      </c>
      <c r="H6027" s="21" t="s">
        <v>8504</v>
      </c>
      <c r="I6027" s="19" t="s">
        <v>15719</v>
      </c>
      <c r="J6027" s="19" t="s">
        <v>23</v>
      </c>
      <c r="K6027" s="20" t="s">
        <v>1287</v>
      </c>
      <c r="L6027" s="19" t="s">
        <v>25</v>
      </c>
    </row>
    <row r="6028" spans="1:12" x14ac:dyDescent="0.25">
      <c r="A6028" s="19" t="s">
        <v>8470</v>
      </c>
      <c r="B6028" s="19" t="s">
        <v>8471</v>
      </c>
      <c r="C6028" s="19" t="s">
        <v>8472</v>
      </c>
      <c r="D6028" s="19" t="s">
        <v>8473</v>
      </c>
      <c r="E6028" s="20" t="s">
        <v>21</v>
      </c>
      <c r="F6028" s="19" t="s">
        <v>21</v>
      </c>
      <c r="G6028" s="180">
        <v>97649</v>
      </c>
      <c r="H6028" s="21" t="s">
        <v>8505</v>
      </c>
      <c r="I6028" s="19" t="s">
        <v>15719</v>
      </c>
      <c r="J6028" s="19" t="s">
        <v>9283</v>
      </c>
      <c r="K6028" s="20" t="s">
        <v>8664</v>
      </c>
      <c r="L6028" s="19" t="s">
        <v>25</v>
      </c>
    </row>
    <row r="6029" spans="1:12" x14ac:dyDescent="0.25">
      <c r="A6029" s="19" t="s">
        <v>8470</v>
      </c>
      <c r="B6029" s="19" t="s">
        <v>8471</v>
      </c>
      <c r="C6029" s="19" t="s">
        <v>8472</v>
      </c>
      <c r="D6029" s="19" t="s">
        <v>8473</v>
      </c>
      <c r="E6029" s="20" t="s">
        <v>21</v>
      </c>
      <c r="F6029" s="19" t="s">
        <v>21</v>
      </c>
      <c r="G6029" s="180">
        <v>97650</v>
      </c>
      <c r="H6029" s="21" t="s">
        <v>8506</v>
      </c>
      <c r="I6029" s="19" t="s">
        <v>15719</v>
      </c>
      <c r="J6029" s="19" t="s">
        <v>23</v>
      </c>
      <c r="K6029" s="20" t="s">
        <v>15460</v>
      </c>
      <c r="L6029" s="19" t="s">
        <v>25</v>
      </c>
    </row>
    <row r="6030" spans="1:12" x14ac:dyDescent="0.25">
      <c r="A6030" s="19" t="s">
        <v>8470</v>
      </c>
      <c r="B6030" s="19" t="s">
        <v>8471</v>
      </c>
      <c r="C6030" s="19" t="s">
        <v>8472</v>
      </c>
      <c r="D6030" s="19" t="s">
        <v>8473</v>
      </c>
      <c r="E6030" s="20" t="s">
        <v>21</v>
      </c>
      <c r="F6030" s="19" t="s">
        <v>21</v>
      </c>
      <c r="G6030" s="180">
        <v>97651</v>
      </c>
      <c r="H6030" s="21" t="s">
        <v>8507</v>
      </c>
      <c r="I6030" s="19" t="s">
        <v>15692</v>
      </c>
      <c r="J6030" s="19" t="s">
        <v>23</v>
      </c>
      <c r="K6030" s="20" t="s">
        <v>10793</v>
      </c>
      <c r="L6030" s="19" t="s">
        <v>25</v>
      </c>
    </row>
    <row r="6031" spans="1:12" x14ac:dyDescent="0.25">
      <c r="A6031" s="19" t="s">
        <v>8470</v>
      </c>
      <c r="B6031" s="19" t="s">
        <v>8471</v>
      </c>
      <c r="C6031" s="19" t="s">
        <v>8472</v>
      </c>
      <c r="D6031" s="19" t="s">
        <v>8473</v>
      </c>
      <c r="E6031" s="20" t="s">
        <v>21</v>
      </c>
      <c r="F6031" s="19" t="s">
        <v>21</v>
      </c>
      <c r="G6031" s="180">
        <v>97652</v>
      </c>
      <c r="H6031" s="21" t="s">
        <v>8508</v>
      </c>
      <c r="I6031" s="19" t="s">
        <v>15692</v>
      </c>
      <c r="J6031" s="19" t="s">
        <v>23</v>
      </c>
      <c r="K6031" s="20" t="s">
        <v>15461</v>
      </c>
      <c r="L6031" s="19" t="s">
        <v>25</v>
      </c>
    </row>
    <row r="6032" spans="1:12" x14ac:dyDescent="0.25">
      <c r="A6032" s="19" t="s">
        <v>8470</v>
      </c>
      <c r="B6032" s="19" t="s">
        <v>8471</v>
      </c>
      <c r="C6032" s="19" t="s">
        <v>8472</v>
      </c>
      <c r="D6032" s="19" t="s">
        <v>8473</v>
      </c>
      <c r="E6032" s="20" t="s">
        <v>21</v>
      </c>
      <c r="F6032" s="19" t="s">
        <v>21</v>
      </c>
      <c r="G6032" s="180">
        <v>97653</v>
      </c>
      <c r="H6032" s="21" t="s">
        <v>8510</v>
      </c>
      <c r="I6032" s="19" t="s">
        <v>15692</v>
      </c>
      <c r="J6032" s="19" t="s">
        <v>9283</v>
      </c>
      <c r="K6032" s="20" t="s">
        <v>9306</v>
      </c>
      <c r="L6032" s="19" t="s">
        <v>25</v>
      </c>
    </row>
    <row r="6033" spans="1:12" x14ac:dyDescent="0.25">
      <c r="A6033" s="19" t="s">
        <v>8470</v>
      </c>
      <c r="B6033" s="19" t="s">
        <v>8471</v>
      </c>
      <c r="C6033" s="19" t="s">
        <v>8472</v>
      </c>
      <c r="D6033" s="19" t="s">
        <v>8473</v>
      </c>
      <c r="E6033" s="20" t="s">
        <v>21</v>
      </c>
      <c r="F6033" s="19" t="s">
        <v>21</v>
      </c>
      <c r="G6033" s="180">
        <v>97654</v>
      </c>
      <c r="H6033" s="21" t="s">
        <v>8511</v>
      </c>
      <c r="I6033" s="19" t="s">
        <v>15692</v>
      </c>
      <c r="J6033" s="19" t="s">
        <v>9283</v>
      </c>
      <c r="K6033" s="20" t="s">
        <v>15462</v>
      </c>
      <c r="L6033" s="19" t="s">
        <v>25</v>
      </c>
    </row>
    <row r="6034" spans="1:12" x14ac:dyDescent="0.25">
      <c r="A6034" s="19" t="s">
        <v>8470</v>
      </c>
      <c r="B6034" s="19" t="s">
        <v>8471</v>
      </c>
      <c r="C6034" s="19" t="s">
        <v>8472</v>
      </c>
      <c r="D6034" s="19" t="s">
        <v>8473</v>
      </c>
      <c r="E6034" s="20" t="s">
        <v>21</v>
      </c>
      <c r="F6034" s="19" t="s">
        <v>21</v>
      </c>
      <c r="G6034" s="180">
        <v>97655</v>
      </c>
      <c r="H6034" s="21" t="s">
        <v>8513</v>
      </c>
      <c r="I6034" s="19" t="s">
        <v>15719</v>
      </c>
      <c r="J6034" s="19" t="s">
        <v>23</v>
      </c>
      <c r="K6034" s="20" t="s">
        <v>3723</v>
      </c>
      <c r="L6034" s="19" t="s">
        <v>25</v>
      </c>
    </row>
    <row r="6035" spans="1:12" x14ac:dyDescent="0.25">
      <c r="A6035" s="19" t="s">
        <v>8470</v>
      </c>
      <c r="B6035" s="19" t="s">
        <v>8471</v>
      </c>
      <c r="C6035" s="19" t="s">
        <v>8472</v>
      </c>
      <c r="D6035" s="19" t="s">
        <v>8473</v>
      </c>
      <c r="E6035" s="20" t="s">
        <v>21</v>
      </c>
      <c r="F6035" s="19" t="s">
        <v>21</v>
      </c>
      <c r="G6035" s="180">
        <v>97656</v>
      </c>
      <c r="H6035" s="21" t="s">
        <v>8514</v>
      </c>
      <c r="I6035" s="19" t="s">
        <v>15692</v>
      </c>
      <c r="J6035" s="19" t="s">
        <v>23</v>
      </c>
      <c r="K6035" s="20" t="s">
        <v>15463</v>
      </c>
      <c r="L6035" s="19" t="s">
        <v>25</v>
      </c>
    </row>
    <row r="6036" spans="1:12" x14ac:dyDescent="0.25">
      <c r="A6036" s="19" t="s">
        <v>8470</v>
      </c>
      <c r="B6036" s="19" t="s">
        <v>8471</v>
      </c>
      <c r="C6036" s="19" t="s">
        <v>8472</v>
      </c>
      <c r="D6036" s="19" t="s">
        <v>8473</v>
      </c>
      <c r="E6036" s="20" t="s">
        <v>21</v>
      </c>
      <c r="F6036" s="19" t="s">
        <v>21</v>
      </c>
      <c r="G6036" s="180">
        <v>97657</v>
      </c>
      <c r="H6036" s="21" t="s">
        <v>8516</v>
      </c>
      <c r="I6036" s="19" t="s">
        <v>15692</v>
      </c>
      <c r="J6036" s="19" t="s">
        <v>23</v>
      </c>
      <c r="K6036" s="20" t="s">
        <v>15464</v>
      </c>
      <c r="L6036" s="19" t="s">
        <v>25</v>
      </c>
    </row>
    <row r="6037" spans="1:12" x14ac:dyDescent="0.25">
      <c r="A6037" s="19" t="s">
        <v>8470</v>
      </c>
      <c r="B6037" s="19" t="s">
        <v>8471</v>
      </c>
      <c r="C6037" s="19" t="s">
        <v>8472</v>
      </c>
      <c r="D6037" s="19" t="s">
        <v>8473</v>
      </c>
      <c r="E6037" s="20" t="s">
        <v>21</v>
      </c>
      <c r="F6037" s="19" t="s">
        <v>21</v>
      </c>
      <c r="G6037" s="180">
        <v>97658</v>
      </c>
      <c r="H6037" s="21" t="s">
        <v>8517</v>
      </c>
      <c r="I6037" s="19" t="s">
        <v>15692</v>
      </c>
      <c r="J6037" s="19" t="s">
        <v>9283</v>
      </c>
      <c r="K6037" s="20" t="s">
        <v>15465</v>
      </c>
      <c r="L6037" s="19" t="s">
        <v>25</v>
      </c>
    </row>
    <row r="6038" spans="1:12" x14ac:dyDescent="0.25">
      <c r="A6038" s="19" t="s">
        <v>8470</v>
      </c>
      <c r="B6038" s="19" t="s">
        <v>8471</v>
      </c>
      <c r="C6038" s="19" t="s">
        <v>8472</v>
      </c>
      <c r="D6038" s="19" t="s">
        <v>8473</v>
      </c>
      <c r="E6038" s="20" t="s">
        <v>21</v>
      </c>
      <c r="F6038" s="19" t="s">
        <v>21</v>
      </c>
      <c r="G6038" s="180">
        <v>97659</v>
      </c>
      <c r="H6038" s="21" t="s">
        <v>8518</v>
      </c>
      <c r="I6038" s="19" t="s">
        <v>15692</v>
      </c>
      <c r="J6038" s="19" t="s">
        <v>9283</v>
      </c>
      <c r="K6038" s="20" t="s">
        <v>15466</v>
      </c>
      <c r="L6038" s="19" t="s">
        <v>25</v>
      </c>
    </row>
    <row r="6039" spans="1:12" x14ac:dyDescent="0.25">
      <c r="A6039" s="19" t="s">
        <v>8470</v>
      </c>
      <c r="B6039" s="19" t="s">
        <v>8471</v>
      </c>
      <c r="C6039" s="19" t="s">
        <v>8472</v>
      </c>
      <c r="D6039" s="19" t="s">
        <v>8473</v>
      </c>
      <c r="E6039" s="20" t="s">
        <v>21</v>
      </c>
      <c r="F6039" s="19" t="s">
        <v>21</v>
      </c>
      <c r="G6039" s="180">
        <v>97660</v>
      </c>
      <c r="H6039" s="21" t="s">
        <v>8519</v>
      </c>
      <c r="I6039" s="19" t="s">
        <v>15692</v>
      </c>
      <c r="J6039" s="19" t="s">
        <v>444</v>
      </c>
      <c r="K6039" s="20" t="s">
        <v>1094</v>
      </c>
      <c r="L6039" s="19" t="s">
        <v>25</v>
      </c>
    </row>
    <row r="6040" spans="1:12" x14ac:dyDescent="0.25">
      <c r="A6040" s="19" t="s">
        <v>8470</v>
      </c>
      <c r="B6040" s="19" t="s">
        <v>8471</v>
      </c>
      <c r="C6040" s="19" t="s">
        <v>8472</v>
      </c>
      <c r="D6040" s="19" t="s">
        <v>8473</v>
      </c>
      <c r="E6040" s="20" t="s">
        <v>21</v>
      </c>
      <c r="F6040" s="19" t="s">
        <v>21</v>
      </c>
      <c r="G6040" s="180">
        <v>97661</v>
      </c>
      <c r="H6040" s="21" t="s">
        <v>8520</v>
      </c>
      <c r="I6040" s="19" t="s">
        <v>15747</v>
      </c>
      <c r="J6040" s="19" t="s">
        <v>444</v>
      </c>
      <c r="K6040" s="20" t="s">
        <v>1094</v>
      </c>
      <c r="L6040" s="19" t="s">
        <v>25</v>
      </c>
    </row>
    <row r="6041" spans="1:12" x14ac:dyDescent="0.25">
      <c r="A6041" s="19" t="s">
        <v>8470</v>
      </c>
      <c r="B6041" s="19" t="s">
        <v>8471</v>
      </c>
      <c r="C6041" s="19" t="s">
        <v>8472</v>
      </c>
      <c r="D6041" s="19" t="s">
        <v>8473</v>
      </c>
      <c r="E6041" s="20" t="s">
        <v>21</v>
      </c>
      <c r="F6041" s="19" t="s">
        <v>21</v>
      </c>
      <c r="G6041" s="180">
        <v>97662</v>
      </c>
      <c r="H6041" s="21" t="s">
        <v>8521</v>
      </c>
      <c r="I6041" s="19" t="s">
        <v>15747</v>
      </c>
      <c r="J6041" s="19" t="s">
        <v>444</v>
      </c>
      <c r="K6041" s="20" t="s">
        <v>12558</v>
      </c>
      <c r="L6041" s="19" t="s">
        <v>25</v>
      </c>
    </row>
    <row r="6042" spans="1:12" x14ac:dyDescent="0.25">
      <c r="A6042" s="19" t="s">
        <v>8470</v>
      </c>
      <c r="B6042" s="19" t="s">
        <v>8471</v>
      </c>
      <c r="C6042" s="19" t="s">
        <v>8472</v>
      </c>
      <c r="D6042" s="19" t="s">
        <v>8473</v>
      </c>
      <c r="E6042" s="20" t="s">
        <v>21</v>
      </c>
      <c r="F6042" s="19" t="s">
        <v>21</v>
      </c>
      <c r="G6042" s="180">
        <v>97663</v>
      </c>
      <c r="H6042" s="21" t="s">
        <v>8522</v>
      </c>
      <c r="I6042" s="19" t="s">
        <v>15692</v>
      </c>
      <c r="J6042" s="19" t="s">
        <v>444</v>
      </c>
      <c r="K6042" s="20" t="s">
        <v>14328</v>
      </c>
      <c r="L6042" s="19" t="s">
        <v>25</v>
      </c>
    </row>
    <row r="6043" spans="1:12" x14ac:dyDescent="0.25">
      <c r="A6043" s="19" t="s">
        <v>8470</v>
      </c>
      <c r="B6043" s="19" t="s">
        <v>8471</v>
      </c>
      <c r="C6043" s="19" t="s">
        <v>8472</v>
      </c>
      <c r="D6043" s="19" t="s">
        <v>8473</v>
      </c>
      <c r="E6043" s="20" t="s">
        <v>21</v>
      </c>
      <c r="F6043" s="19" t="s">
        <v>21</v>
      </c>
      <c r="G6043" s="180">
        <v>97664</v>
      </c>
      <c r="H6043" s="21" t="s">
        <v>8523</v>
      </c>
      <c r="I6043" s="19" t="s">
        <v>15692</v>
      </c>
      <c r="J6043" s="19" t="s">
        <v>444</v>
      </c>
      <c r="K6043" s="20" t="s">
        <v>12601</v>
      </c>
      <c r="L6043" s="19" t="s">
        <v>25</v>
      </c>
    </row>
    <row r="6044" spans="1:12" x14ac:dyDescent="0.25">
      <c r="A6044" s="19" t="s">
        <v>8470</v>
      </c>
      <c r="B6044" s="19" t="s">
        <v>8471</v>
      </c>
      <c r="C6044" s="19" t="s">
        <v>8472</v>
      </c>
      <c r="D6044" s="19" t="s">
        <v>8473</v>
      </c>
      <c r="E6044" s="20" t="s">
        <v>21</v>
      </c>
      <c r="F6044" s="19" t="s">
        <v>21</v>
      </c>
      <c r="G6044" s="180">
        <v>97665</v>
      </c>
      <c r="H6044" s="21" t="s">
        <v>8525</v>
      </c>
      <c r="I6044" s="19" t="s">
        <v>15692</v>
      </c>
      <c r="J6044" s="19" t="s">
        <v>444</v>
      </c>
      <c r="K6044" s="20" t="s">
        <v>640</v>
      </c>
      <c r="L6044" s="19" t="s">
        <v>25</v>
      </c>
    </row>
    <row r="6045" spans="1:12" x14ac:dyDescent="0.25">
      <c r="A6045" s="19" t="s">
        <v>8470</v>
      </c>
      <c r="B6045" s="19" t="s">
        <v>8471</v>
      </c>
      <c r="C6045" s="19" t="s">
        <v>8472</v>
      </c>
      <c r="D6045" s="19" t="s">
        <v>8473</v>
      </c>
      <c r="E6045" s="20" t="s">
        <v>21</v>
      </c>
      <c r="F6045" s="19" t="s">
        <v>21</v>
      </c>
      <c r="G6045" s="180">
        <v>97666</v>
      </c>
      <c r="H6045" s="21" t="s">
        <v>8527</v>
      </c>
      <c r="I6045" s="19" t="s">
        <v>15692</v>
      </c>
      <c r="J6045" s="19" t="s">
        <v>444</v>
      </c>
      <c r="K6045" s="20" t="s">
        <v>3033</v>
      </c>
      <c r="L6045" s="19" t="s">
        <v>25</v>
      </c>
    </row>
    <row r="6046" spans="1:12" x14ac:dyDescent="0.25">
      <c r="A6046" s="19" t="s">
        <v>8528</v>
      </c>
      <c r="B6046" s="19" t="s">
        <v>8529</v>
      </c>
      <c r="C6046" s="19" t="s">
        <v>8530</v>
      </c>
      <c r="D6046" s="19" t="s">
        <v>8531</v>
      </c>
      <c r="E6046" s="20" t="s">
        <v>21</v>
      </c>
      <c r="F6046" s="19" t="s">
        <v>21</v>
      </c>
      <c r="G6046" s="180">
        <v>95967</v>
      </c>
      <c r="H6046" s="21" t="s">
        <v>8532</v>
      </c>
      <c r="I6046" s="19" t="s">
        <v>876</v>
      </c>
      <c r="J6046" s="19" t="s">
        <v>23</v>
      </c>
      <c r="K6046" s="20" t="s">
        <v>15210</v>
      </c>
      <c r="L6046" s="19" t="s">
        <v>25</v>
      </c>
    </row>
    <row r="6047" spans="1:12" x14ac:dyDescent="0.25">
      <c r="A6047" s="19" t="s">
        <v>8528</v>
      </c>
      <c r="B6047" s="19" t="s">
        <v>8529</v>
      </c>
      <c r="C6047" s="19" t="s">
        <v>8533</v>
      </c>
      <c r="D6047" s="19" t="s">
        <v>8534</v>
      </c>
      <c r="E6047" s="20" t="s">
        <v>21</v>
      </c>
      <c r="F6047" s="19" t="s">
        <v>21</v>
      </c>
      <c r="G6047" s="180">
        <v>99058</v>
      </c>
      <c r="H6047" s="21" t="s">
        <v>8535</v>
      </c>
      <c r="I6047" s="19" t="s">
        <v>15692</v>
      </c>
      <c r="J6047" s="19" t="s">
        <v>9283</v>
      </c>
      <c r="K6047" s="20" t="s">
        <v>64</v>
      </c>
      <c r="L6047" s="19" t="s">
        <v>25</v>
      </c>
    </row>
    <row r="6048" spans="1:12" x14ac:dyDescent="0.25">
      <c r="A6048" s="19" t="s">
        <v>8528</v>
      </c>
      <c r="B6048" s="19" t="s">
        <v>8529</v>
      </c>
      <c r="C6048" s="19" t="s">
        <v>8533</v>
      </c>
      <c r="D6048" s="19" t="s">
        <v>8534</v>
      </c>
      <c r="E6048" s="20" t="s">
        <v>21</v>
      </c>
      <c r="F6048" s="19" t="s">
        <v>21</v>
      </c>
      <c r="G6048" s="180">
        <v>99059</v>
      </c>
      <c r="H6048" s="21" t="s">
        <v>8536</v>
      </c>
      <c r="I6048" s="19" t="s">
        <v>15747</v>
      </c>
      <c r="J6048" s="19" t="s">
        <v>23</v>
      </c>
      <c r="K6048" s="20" t="s">
        <v>15467</v>
      </c>
      <c r="L6048" s="19" t="s">
        <v>25</v>
      </c>
    </row>
    <row r="6049" spans="1:12" x14ac:dyDescent="0.25">
      <c r="A6049" s="19" t="s">
        <v>8528</v>
      </c>
      <c r="B6049" s="19" t="s">
        <v>8529</v>
      </c>
      <c r="C6049" s="19" t="s">
        <v>8533</v>
      </c>
      <c r="D6049" s="19" t="s">
        <v>8534</v>
      </c>
      <c r="E6049" s="20" t="s">
        <v>21</v>
      </c>
      <c r="F6049" s="19" t="s">
        <v>21</v>
      </c>
      <c r="G6049" s="180">
        <v>99060</v>
      </c>
      <c r="H6049" s="21" t="s">
        <v>8538</v>
      </c>
      <c r="I6049" s="19" t="s">
        <v>15692</v>
      </c>
      <c r="J6049" s="19" t="s">
        <v>23</v>
      </c>
      <c r="K6049" s="20" t="s">
        <v>15468</v>
      </c>
      <c r="L6049" s="19" t="s">
        <v>25</v>
      </c>
    </row>
    <row r="6050" spans="1:12" x14ac:dyDescent="0.25">
      <c r="A6050" s="19" t="s">
        <v>8528</v>
      </c>
      <c r="B6050" s="19" t="s">
        <v>8529</v>
      </c>
      <c r="C6050" s="19" t="s">
        <v>8533</v>
      </c>
      <c r="D6050" s="19" t="s">
        <v>8534</v>
      </c>
      <c r="E6050" s="20" t="s">
        <v>21</v>
      </c>
      <c r="F6050" s="19" t="s">
        <v>21</v>
      </c>
      <c r="G6050" s="180">
        <v>99061</v>
      </c>
      <c r="H6050" s="21" t="s">
        <v>8539</v>
      </c>
      <c r="I6050" s="19" t="s">
        <v>15692</v>
      </c>
      <c r="J6050" s="19" t="s">
        <v>23</v>
      </c>
      <c r="K6050" s="20" t="s">
        <v>11335</v>
      </c>
      <c r="L6050" s="19" t="s">
        <v>25</v>
      </c>
    </row>
    <row r="6051" spans="1:12" x14ac:dyDescent="0.25">
      <c r="A6051" s="19" t="s">
        <v>8528</v>
      </c>
      <c r="B6051" s="19" t="s">
        <v>8529</v>
      </c>
      <c r="C6051" s="19" t="s">
        <v>8533</v>
      </c>
      <c r="D6051" s="19" t="s">
        <v>8534</v>
      </c>
      <c r="E6051" s="20" t="s">
        <v>21</v>
      </c>
      <c r="F6051" s="19" t="s">
        <v>21</v>
      </c>
      <c r="G6051" s="180">
        <v>99062</v>
      </c>
      <c r="H6051" s="21" t="s">
        <v>8540</v>
      </c>
      <c r="I6051" s="19" t="s">
        <v>15692</v>
      </c>
      <c r="J6051" s="19" t="s">
        <v>23</v>
      </c>
      <c r="K6051" s="20" t="s">
        <v>15469</v>
      </c>
      <c r="L6051" s="19" t="s">
        <v>25</v>
      </c>
    </row>
    <row r="6052" spans="1:12" x14ac:dyDescent="0.25">
      <c r="A6052" s="19" t="s">
        <v>8528</v>
      </c>
      <c r="B6052" s="19" t="s">
        <v>8529</v>
      </c>
      <c r="C6052" s="19" t="s">
        <v>8533</v>
      </c>
      <c r="D6052" s="19" t="s">
        <v>8534</v>
      </c>
      <c r="E6052" s="20" t="s">
        <v>21</v>
      </c>
      <c r="F6052" s="19" t="s">
        <v>21</v>
      </c>
      <c r="G6052" s="180">
        <v>99063</v>
      </c>
      <c r="H6052" s="21" t="s">
        <v>8541</v>
      </c>
      <c r="I6052" s="19" t="s">
        <v>15747</v>
      </c>
      <c r="J6052" s="19" t="s">
        <v>23</v>
      </c>
      <c r="K6052" s="20" t="s">
        <v>9556</v>
      </c>
      <c r="L6052" s="19" t="s">
        <v>25</v>
      </c>
    </row>
    <row r="6053" spans="1:12" x14ac:dyDescent="0.25">
      <c r="A6053" s="19" t="s">
        <v>8528</v>
      </c>
      <c r="B6053" s="19" t="s">
        <v>8529</v>
      </c>
      <c r="C6053" s="19" t="s">
        <v>8533</v>
      </c>
      <c r="D6053" s="19" t="s">
        <v>8534</v>
      </c>
      <c r="E6053" s="20" t="s">
        <v>21</v>
      </c>
      <c r="F6053" s="19" t="s">
        <v>21</v>
      </c>
      <c r="G6053" s="180">
        <v>99064</v>
      </c>
      <c r="H6053" s="21" t="s">
        <v>8542</v>
      </c>
      <c r="I6053" s="19" t="s">
        <v>15747</v>
      </c>
      <c r="J6053" s="19" t="s">
        <v>9283</v>
      </c>
      <c r="K6053" s="20" t="s">
        <v>775</v>
      </c>
      <c r="L6053" s="19" t="s">
        <v>25</v>
      </c>
    </row>
    <row r="6054" spans="1:12" x14ac:dyDescent="0.25">
      <c r="A6054" s="19" t="s">
        <v>8543</v>
      </c>
      <c r="B6054" s="19" t="s">
        <v>8544</v>
      </c>
      <c r="C6054" s="19" t="s">
        <v>8545</v>
      </c>
      <c r="D6054" s="19" t="s">
        <v>8546</v>
      </c>
      <c r="E6054" s="20" t="s">
        <v>21</v>
      </c>
      <c r="F6054" s="19" t="s">
        <v>21</v>
      </c>
      <c r="G6054" s="180">
        <v>93588</v>
      </c>
      <c r="H6054" s="21" t="s">
        <v>30351</v>
      </c>
      <c r="I6054" s="19" t="s">
        <v>16170</v>
      </c>
      <c r="J6054" s="19" t="s">
        <v>9283</v>
      </c>
      <c r="K6054" s="20" t="s">
        <v>1242</v>
      </c>
      <c r="L6054" s="19" t="s">
        <v>25</v>
      </c>
    </row>
    <row r="6055" spans="1:12" x14ac:dyDescent="0.25">
      <c r="A6055" s="19" t="s">
        <v>8543</v>
      </c>
      <c r="B6055" s="19" t="s">
        <v>8544</v>
      </c>
      <c r="C6055" s="19" t="s">
        <v>8545</v>
      </c>
      <c r="D6055" s="19" t="s">
        <v>8546</v>
      </c>
      <c r="E6055" s="20" t="s">
        <v>21</v>
      </c>
      <c r="F6055" s="19" t="s">
        <v>21</v>
      </c>
      <c r="G6055" s="180">
        <v>93589</v>
      </c>
      <c r="H6055" s="21" t="s">
        <v>30352</v>
      </c>
      <c r="I6055" s="19" t="s">
        <v>16170</v>
      </c>
      <c r="J6055" s="19" t="s">
        <v>9283</v>
      </c>
      <c r="K6055" s="20" t="s">
        <v>1558</v>
      </c>
      <c r="L6055" s="19" t="s">
        <v>25</v>
      </c>
    </row>
    <row r="6056" spans="1:12" x14ac:dyDescent="0.25">
      <c r="A6056" s="19" t="s">
        <v>8543</v>
      </c>
      <c r="B6056" s="19" t="s">
        <v>8544</v>
      </c>
      <c r="C6056" s="19" t="s">
        <v>8545</v>
      </c>
      <c r="D6056" s="19" t="s">
        <v>8546</v>
      </c>
      <c r="E6056" s="20" t="s">
        <v>21</v>
      </c>
      <c r="F6056" s="19" t="s">
        <v>21</v>
      </c>
      <c r="G6056" s="180">
        <v>93590</v>
      </c>
      <c r="H6056" s="21" t="s">
        <v>30353</v>
      </c>
      <c r="I6056" s="19" t="s">
        <v>16170</v>
      </c>
      <c r="J6056" s="19" t="s">
        <v>9283</v>
      </c>
      <c r="K6056" s="20" t="s">
        <v>1333</v>
      </c>
      <c r="L6056" s="19" t="s">
        <v>25</v>
      </c>
    </row>
    <row r="6057" spans="1:12" x14ac:dyDescent="0.25">
      <c r="A6057" s="19" t="s">
        <v>8543</v>
      </c>
      <c r="B6057" s="19" t="s">
        <v>8544</v>
      </c>
      <c r="C6057" s="19" t="s">
        <v>8545</v>
      </c>
      <c r="D6057" s="19" t="s">
        <v>8546</v>
      </c>
      <c r="E6057" s="20" t="s">
        <v>21</v>
      </c>
      <c r="F6057" s="19" t="s">
        <v>21</v>
      </c>
      <c r="G6057" s="180">
        <v>93591</v>
      </c>
      <c r="H6057" s="21" t="s">
        <v>30354</v>
      </c>
      <c r="I6057" s="19" t="s">
        <v>16170</v>
      </c>
      <c r="J6057" s="19" t="s">
        <v>9283</v>
      </c>
      <c r="K6057" s="20" t="s">
        <v>1287</v>
      </c>
      <c r="L6057" s="19" t="s">
        <v>25</v>
      </c>
    </row>
    <row r="6058" spans="1:12" x14ac:dyDescent="0.25">
      <c r="A6058" s="19" t="s">
        <v>8543</v>
      </c>
      <c r="B6058" s="19" t="s">
        <v>8544</v>
      </c>
      <c r="C6058" s="19" t="s">
        <v>8545</v>
      </c>
      <c r="D6058" s="19" t="s">
        <v>8546</v>
      </c>
      <c r="E6058" s="20" t="s">
        <v>21</v>
      </c>
      <c r="F6058" s="19" t="s">
        <v>21</v>
      </c>
      <c r="G6058" s="180">
        <v>93592</v>
      </c>
      <c r="H6058" s="21" t="s">
        <v>30355</v>
      </c>
      <c r="I6058" s="19" t="s">
        <v>16170</v>
      </c>
      <c r="J6058" s="19" t="s">
        <v>9283</v>
      </c>
      <c r="K6058" s="20" t="s">
        <v>7055</v>
      </c>
      <c r="L6058" s="19" t="s">
        <v>25</v>
      </c>
    </row>
    <row r="6059" spans="1:12" x14ac:dyDescent="0.25">
      <c r="A6059" s="19" t="s">
        <v>8543</v>
      </c>
      <c r="B6059" s="19" t="s">
        <v>8544</v>
      </c>
      <c r="C6059" s="19" t="s">
        <v>8545</v>
      </c>
      <c r="D6059" s="19" t="s">
        <v>8546</v>
      </c>
      <c r="E6059" s="20" t="s">
        <v>21</v>
      </c>
      <c r="F6059" s="19" t="s">
        <v>21</v>
      </c>
      <c r="G6059" s="180">
        <v>93593</v>
      </c>
      <c r="H6059" s="21" t="s">
        <v>30356</v>
      </c>
      <c r="I6059" s="19" t="s">
        <v>16170</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21" t="s">
        <v>8554</v>
      </c>
      <c r="I6060" s="19" t="s">
        <v>25167</v>
      </c>
      <c r="J6060" s="19" t="s">
        <v>9283</v>
      </c>
      <c r="K6060" s="20" t="s">
        <v>261</v>
      </c>
      <c r="L6060" s="19" t="s">
        <v>25</v>
      </c>
    </row>
    <row r="6061" spans="1:12" x14ac:dyDescent="0.25">
      <c r="A6061" s="19" t="s">
        <v>8543</v>
      </c>
      <c r="B6061" s="19" t="s">
        <v>8544</v>
      </c>
      <c r="C6061" s="19" t="s">
        <v>8545</v>
      </c>
      <c r="D6061" s="19" t="s">
        <v>8546</v>
      </c>
      <c r="E6061" s="20" t="s">
        <v>21</v>
      </c>
      <c r="F6061" s="19" t="s">
        <v>21</v>
      </c>
      <c r="G6061" s="180">
        <v>93595</v>
      </c>
      <c r="H6061" s="21" t="s">
        <v>8556</v>
      </c>
      <c r="I6061" s="19" t="s">
        <v>25167</v>
      </c>
      <c r="J6061" s="19" t="s">
        <v>9283</v>
      </c>
      <c r="K6061" s="20" t="s">
        <v>1015</v>
      </c>
      <c r="L6061" s="19" t="s">
        <v>25</v>
      </c>
    </row>
    <row r="6062" spans="1:12" x14ac:dyDescent="0.25">
      <c r="A6062" s="19" t="s">
        <v>8543</v>
      </c>
      <c r="B6062" s="19" t="s">
        <v>8544</v>
      </c>
      <c r="C6062" s="19" t="s">
        <v>8545</v>
      </c>
      <c r="D6062" s="19" t="s">
        <v>8546</v>
      </c>
      <c r="E6062" s="20" t="s">
        <v>21</v>
      </c>
      <c r="F6062" s="19" t="s">
        <v>21</v>
      </c>
      <c r="G6062" s="180">
        <v>93596</v>
      </c>
      <c r="H6062" s="21" t="s">
        <v>8557</v>
      </c>
      <c r="I6062" s="19" t="s">
        <v>25167</v>
      </c>
      <c r="J6062" s="19" t="s">
        <v>9283</v>
      </c>
      <c r="K6062" s="20" t="s">
        <v>745</v>
      </c>
      <c r="L6062" s="19" t="s">
        <v>25</v>
      </c>
    </row>
    <row r="6063" spans="1:12" x14ac:dyDescent="0.25">
      <c r="A6063" s="19" t="s">
        <v>8543</v>
      </c>
      <c r="B6063" s="19" t="s">
        <v>8544</v>
      </c>
      <c r="C6063" s="19" t="s">
        <v>8545</v>
      </c>
      <c r="D6063" s="19" t="s">
        <v>8546</v>
      </c>
      <c r="E6063" s="20" t="s">
        <v>21</v>
      </c>
      <c r="F6063" s="19" t="s">
        <v>21</v>
      </c>
      <c r="G6063" s="180">
        <v>93597</v>
      </c>
      <c r="H6063" s="21" t="s">
        <v>8558</v>
      </c>
      <c r="I6063" s="19" t="s">
        <v>25167</v>
      </c>
      <c r="J6063" s="19" t="s">
        <v>9283</v>
      </c>
      <c r="K6063" s="20" t="s">
        <v>8425</v>
      </c>
      <c r="L6063" s="19" t="s">
        <v>25</v>
      </c>
    </row>
    <row r="6064" spans="1:12" x14ac:dyDescent="0.25">
      <c r="A6064" s="19" t="s">
        <v>8543</v>
      </c>
      <c r="B6064" s="19" t="s">
        <v>8544</v>
      </c>
      <c r="C6064" s="19" t="s">
        <v>8545</v>
      </c>
      <c r="D6064" s="19" t="s">
        <v>8546</v>
      </c>
      <c r="E6064" s="20" t="s">
        <v>21</v>
      </c>
      <c r="F6064" s="19" t="s">
        <v>21</v>
      </c>
      <c r="G6064" s="180">
        <v>93598</v>
      </c>
      <c r="H6064" s="21" t="s">
        <v>8559</v>
      </c>
      <c r="I6064" s="19" t="s">
        <v>25167</v>
      </c>
      <c r="J6064" s="19" t="s">
        <v>9283</v>
      </c>
      <c r="K6064" s="20" t="s">
        <v>12555</v>
      </c>
      <c r="L6064" s="19" t="s">
        <v>25</v>
      </c>
    </row>
    <row r="6065" spans="1:12" x14ac:dyDescent="0.25">
      <c r="A6065" s="19" t="s">
        <v>8543</v>
      </c>
      <c r="B6065" s="19" t="s">
        <v>8544</v>
      </c>
      <c r="C6065" s="19" t="s">
        <v>8545</v>
      </c>
      <c r="D6065" s="19" t="s">
        <v>8546</v>
      </c>
      <c r="E6065" s="20" t="s">
        <v>21</v>
      </c>
      <c r="F6065" s="19" t="s">
        <v>21</v>
      </c>
      <c r="G6065" s="180">
        <v>93599</v>
      </c>
      <c r="H6065" s="21"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21" t="s">
        <v>30357</v>
      </c>
      <c r="I6066" s="19" t="s">
        <v>16170</v>
      </c>
      <c r="J6066" s="19" t="s">
        <v>9283</v>
      </c>
      <c r="K6066" s="20" t="s">
        <v>9530</v>
      </c>
      <c r="L6066" s="19" t="s">
        <v>25</v>
      </c>
    </row>
    <row r="6067" spans="1:12" x14ac:dyDescent="0.25">
      <c r="A6067" s="19" t="s">
        <v>8543</v>
      </c>
      <c r="B6067" s="19" t="s">
        <v>8544</v>
      </c>
      <c r="C6067" s="19" t="s">
        <v>8545</v>
      </c>
      <c r="D6067" s="19" t="s">
        <v>8546</v>
      </c>
      <c r="E6067" s="20" t="s">
        <v>21</v>
      </c>
      <c r="F6067" s="19" t="s">
        <v>21</v>
      </c>
      <c r="G6067" s="180">
        <v>95426</v>
      </c>
      <c r="H6067" s="21" t="s">
        <v>30358</v>
      </c>
      <c r="I6067" s="19" t="s">
        <v>16170</v>
      </c>
      <c r="J6067" s="19" t="s">
        <v>9283</v>
      </c>
      <c r="K6067" s="20" t="s">
        <v>8526</v>
      </c>
      <c r="L6067" s="19" t="s">
        <v>25</v>
      </c>
    </row>
    <row r="6068" spans="1:12" x14ac:dyDescent="0.25">
      <c r="A6068" s="19" t="s">
        <v>8543</v>
      </c>
      <c r="B6068" s="19" t="s">
        <v>8544</v>
      </c>
      <c r="C6068" s="19" t="s">
        <v>8545</v>
      </c>
      <c r="D6068" s="19" t="s">
        <v>8546</v>
      </c>
      <c r="E6068" s="20" t="s">
        <v>21</v>
      </c>
      <c r="F6068" s="19" t="s">
        <v>21</v>
      </c>
      <c r="G6068" s="180">
        <v>95427</v>
      </c>
      <c r="H6068" s="21" t="s">
        <v>30359</v>
      </c>
      <c r="I6068" s="19" t="s">
        <v>16170</v>
      </c>
      <c r="J6068" s="19" t="s">
        <v>9283</v>
      </c>
      <c r="K6068" s="20" t="s">
        <v>1406</v>
      </c>
      <c r="L6068" s="19" t="s">
        <v>25</v>
      </c>
    </row>
    <row r="6069" spans="1:12" x14ac:dyDescent="0.25">
      <c r="A6069" s="19" t="s">
        <v>8543</v>
      </c>
      <c r="B6069" s="19" t="s">
        <v>8544</v>
      </c>
      <c r="C6069" s="19" t="s">
        <v>8545</v>
      </c>
      <c r="D6069" s="19" t="s">
        <v>8546</v>
      </c>
      <c r="E6069" s="20" t="s">
        <v>21</v>
      </c>
      <c r="F6069" s="19" t="s">
        <v>21</v>
      </c>
      <c r="G6069" s="180">
        <v>95428</v>
      </c>
      <c r="H6069" s="21" t="s">
        <v>8565</v>
      </c>
      <c r="I6069" s="19" t="s">
        <v>25167</v>
      </c>
      <c r="J6069" s="19" t="s">
        <v>9283</v>
      </c>
      <c r="K6069" s="20" t="s">
        <v>1193</v>
      </c>
      <c r="L6069" s="19" t="s">
        <v>25</v>
      </c>
    </row>
    <row r="6070" spans="1:12" x14ac:dyDescent="0.25">
      <c r="A6070" s="19" t="s">
        <v>8543</v>
      </c>
      <c r="B6070" s="19" t="s">
        <v>8544</v>
      </c>
      <c r="C6070" s="19" t="s">
        <v>8545</v>
      </c>
      <c r="D6070" s="19" t="s">
        <v>8546</v>
      </c>
      <c r="E6070" s="20" t="s">
        <v>21</v>
      </c>
      <c r="F6070" s="19" t="s">
        <v>21</v>
      </c>
      <c r="G6070" s="180">
        <v>95429</v>
      </c>
      <c r="H6070" s="21" t="s">
        <v>8566</v>
      </c>
      <c r="I6070" s="19" t="s">
        <v>25167</v>
      </c>
      <c r="J6070" s="19" t="s">
        <v>9283</v>
      </c>
      <c r="K6070" s="20" t="s">
        <v>1062</v>
      </c>
      <c r="L6070" s="19" t="s">
        <v>25</v>
      </c>
    </row>
    <row r="6071" spans="1:12" x14ac:dyDescent="0.25">
      <c r="A6071" s="19" t="s">
        <v>8543</v>
      </c>
      <c r="B6071" s="19" t="s">
        <v>8544</v>
      </c>
      <c r="C6071" s="19" t="s">
        <v>8545</v>
      </c>
      <c r="D6071" s="19" t="s">
        <v>8546</v>
      </c>
      <c r="E6071" s="20" t="s">
        <v>21</v>
      </c>
      <c r="F6071" s="19" t="s">
        <v>21</v>
      </c>
      <c r="G6071" s="180">
        <v>95430</v>
      </c>
      <c r="H6071" s="21"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21" t="s">
        <v>30360</v>
      </c>
      <c r="I6072" s="19" t="s">
        <v>16170</v>
      </c>
      <c r="J6072" s="19" t="s">
        <v>9283</v>
      </c>
      <c r="K6072" s="20" t="s">
        <v>9340</v>
      </c>
      <c r="L6072" s="19" t="s">
        <v>25</v>
      </c>
    </row>
    <row r="6073" spans="1:12" x14ac:dyDescent="0.25">
      <c r="A6073" s="19" t="s">
        <v>8543</v>
      </c>
      <c r="B6073" s="19" t="s">
        <v>8544</v>
      </c>
      <c r="C6073" s="19" t="s">
        <v>8545</v>
      </c>
      <c r="D6073" s="19" t="s">
        <v>8546</v>
      </c>
      <c r="E6073" s="20" t="s">
        <v>21</v>
      </c>
      <c r="F6073" s="19" t="s">
        <v>21</v>
      </c>
      <c r="G6073" s="180">
        <v>95876</v>
      </c>
      <c r="H6073" s="21" t="s">
        <v>30361</v>
      </c>
      <c r="I6073" s="19" t="s">
        <v>16170</v>
      </c>
      <c r="J6073" s="19" t="s">
        <v>9283</v>
      </c>
      <c r="K6073" s="20" t="s">
        <v>9695</v>
      </c>
      <c r="L6073" s="19" t="s">
        <v>25</v>
      </c>
    </row>
    <row r="6074" spans="1:12" x14ac:dyDescent="0.25">
      <c r="A6074" s="19" t="s">
        <v>8543</v>
      </c>
      <c r="B6074" s="19" t="s">
        <v>8544</v>
      </c>
      <c r="C6074" s="19" t="s">
        <v>8545</v>
      </c>
      <c r="D6074" s="19" t="s">
        <v>8546</v>
      </c>
      <c r="E6074" s="20" t="s">
        <v>21</v>
      </c>
      <c r="F6074" s="19" t="s">
        <v>21</v>
      </c>
      <c r="G6074" s="180">
        <v>95877</v>
      </c>
      <c r="H6074" s="21" t="s">
        <v>30362</v>
      </c>
      <c r="I6074" s="19" t="s">
        <v>16170</v>
      </c>
      <c r="J6074" s="19" t="s">
        <v>9283</v>
      </c>
      <c r="K6074" s="20" t="s">
        <v>734</v>
      </c>
      <c r="L6074" s="19" t="s">
        <v>25</v>
      </c>
    </row>
    <row r="6075" spans="1:12" x14ac:dyDescent="0.25">
      <c r="A6075" s="19" t="s">
        <v>8543</v>
      </c>
      <c r="B6075" s="19" t="s">
        <v>8544</v>
      </c>
      <c r="C6075" s="19" t="s">
        <v>8545</v>
      </c>
      <c r="D6075" s="19" t="s">
        <v>8546</v>
      </c>
      <c r="E6075" s="20" t="s">
        <v>21</v>
      </c>
      <c r="F6075" s="19" t="s">
        <v>21</v>
      </c>
      <c r="G6075" s="180">
        <v>95878</v>
      </c>
      <c r="H6075" s="21" t="s">
        <v>8571</v>
      </c>
      <c r="I6075" s="19" t="s">
        <v>25167</v>
      </c>
      <c r="J6075" s="19" t="s">
        <v>9283</v>
      </c>
      <c r="K6075" s="20" t="s">
        <v>1189</v>
      </c>
      <c r="L6075" s="19" t="s">
        <v>25</v>
      </c>
    </row>
    <row r="6076" spans="1:12" x14ac:dyDescent="0.25">
      <c r="A6076" s="19" t="s">
        <v>8543</v>
      </c>
      <c r="B6076" s="19" t="s">
        <v>8544</v>
      </c>
      <c r="C6076" s="19" t="s">
        <v>8545</v>
      </c>
      <c r="D6076" s="19" t="s">
        <v>8546</v>
      </c>
      <c r="E6076" s="20" t="s">
        <v>21</v>
      </c>
      <c r="F6076" s="19" t="s">
        <v>21</v>
      </c>
      <c r="G6076" s="180">
        <v>95879</v>
      </c>
      <c r="H6076" s="21" t="s">
        <v>8572</v>
      </c>
      <c r="I6076" s="19" t="s">
        <v>25167</v>
      </c>
      <c r="J6076" s="19" t="s">
        <v>9283</v>
      </c>
      <c r="K6076" s="20" t="s">
        <v>9623</v>
      </c>
      <c r="L6076" s="19" t="s">
        <v>25</v>
      </c>
    </row>
    <row r="6077" spans="1:12" x14ac:dyDescent="0.25">
      <c r="A6077" s="19" t="s">
        <v>8543</v>
      </c>
      <c r="B6077" s="19" t="s">
        <v>8544</v>
      </c>
      <c r="C6077" s="19" t="s">
        <v>8545</v>
      </c>
      <c r="D6077" s="19" t="s">
        <v>8546</v>
      </c>
      <c r="E6077" s="20" t="s">
        <v>21</v>
      </c>
      <c r="F6077" s="19" t="s">
        <v>21</v>
      </c>
      <c r="G6077" s="180">
        <v>95880</v>
      </c>
      <c r="H6077" s="21" t="s">
        <v>8574</v>
      </c>
      <c r="I6077" s="19" t="s">
        <v>25167</v>
      </c>
      <c r="J6077" s="19" t="s">
        <v>9283</v>
      </c>
      <c r="K6077" s="20" t="s">
        <v>1571</v>
      </c>
      <c r="L6077" s="19" t="s">
        <v>25</v>
      </c>
    </row>
    <row r="6078" spans="1:12" x14ac:dyDescent="0.25">
      <c r="A6078" s="19" t="s">
        <v>8543</v>
      </c>
      <c r="B6078" s="19" t="s">
        <v>8544</v>
      </c>
      <c r="C6078" s="19" t="s">
        <v>8545</v>
      </c>
      <c r="D6078" s="19" t="s">
        <v>8546</v>
      </c>
      <c r="E6078" s="20" t="s">
        <v>21</v>
      </c>
      <c r="F6078" s="19" t="s">
        <v>21</v>
      </c>
      <c r="G6078" s="180">
        <v>97912</v>
      </c>
      <c r="H6078" s="21" t="s">
        <v>30363</v>
      </c>
      <c r="I6078" s="19" t="s">
        <v>16170</v>
      </c>
      <c r="J6078" s="19" t="s">
        <v>9283</v>
      </c>
      <c r="K6078" s="20" t="s">
        <v>1236</v>
      </c>
      <c r="L6078" s="19" t="s">
        <v>25</v>
      </c>
    </row>
    <row r="6079" spans="1:12" x14ac:dyDescent="0.25">
      <c r="A6079" s="19" t="s">
        <v>8543</v>
      </c>
      <c r="B6079" s="19" t="s">
        <v>8544</v>
      </c>
      <c r="C6079" s="19" t="s">
        <v>8545</v>
      </c>
      <c r="D6079" s="19" t="s">
        <v>8546</v>
      </c>
      <c r="E6079" s="20" t="s">
        <v>21</v>
      </c>
      <c r="F6079" s="19" t="s">
        <v>21</v>
      </c>
      <c r="G6079" s="180">
        <v>97913</v>
      </c>
      <c r="H6079" s="21" t="s">
        <v>30364</v>
      </c>
      <c r="I6079" s="19" t="s">
        <v>16170</v>
      </c>
      <c r="J6079" s="19" t="s">
        <v>9283</v>
      </c>
      <c r="K6079" s="20" t="s">
        <v>8768</v>
      </c>
      <c r="L6079" s="19" t="s">
        <v>25</v>
      </c>
    </row>
    <row r="6080" spans="1:12" x14ac:dyDescent="0.25">
      <c r="A6080" s="19" t="s">
        <v>8543</v>
      </c>
      <c r="B6080" s="19" t="s">
        <v>8544</v>
      </c>
      <c r="C6080" s="19" t="s">
        <v>8545</v>
      </c>
      <c r="D6080" s="19" t="s">
        <v>8546</v>
      </c>
      <c r="E6080" s="20" t="s">
        <v>21</v>
      </c>
      <c r="F6080" s="19" t="s">
        <v>21</v>
      </c>
      <c r="G6080" s="180">
        <v>97914</v>
      </c>
      <c r="H6080" s="21" t="s">
        <v>30365</v>
      </c>
      <c r="I6080" s="19" t="s">
        <v>16170</v>
      </c>
      <c r="J6080" s="19" t="s">
        <v>9283</v>
      </c>
      <c r="K6080" s="20" t="s">
        <v>4436</v>
      </c>
      <c r="L6080" s="19" t="s">
        <v>25</v>
      </c>
    </row>
    <row r="6081" spans="1:12" x14ac:dyDescent="0.25">
      <c r="A6081" s="19" t="s">
        <v>8543</v>
      </c>
      <c r="B6081" s="19" t="s">
        <v>8544</v>
      </c>
      <c r="C6081" s="19" t="s">
        <v>8545</v>
      </c>
      <c r="D6081" s="19" t="s">
        <v>8546</v>
      </c>
      <c r="E6081" s="20" t="s">
        <v>21</v>
      </c>
      <c r="F6081" s="19" t="s">
        <v>21</v>
      </c>
      <c r="G6081" s="180">
        <v>97915</v>
      </c>
      <c r="H6081" s="21" t="s">
        <v>30366</v>
      </c>
      <c r="I6081" s="19" t="s">
        <v>16170</v>
      </c>
      <c r="J6081" s="19" t="s">
        <v>9283</v>
      </c>
      <c r="K6081" s="20" t="s">
        <v>12117</v>
      </c>
      <c r="L6081" s="19" t="s">
        <v>25</v>
      </c>
    </row>
    <row r="6082" spans="1:12" x14ac:dyDescent="0.25">
      <c r="A6082" s="19" t="s">
        <v>8543</v>
      </c>
      <c r="B6082" s="19" t="s">
        <v>8544</v>
      </c>
      <c r="C6082" s="19" t="s">
        <v>8545</v>
      </c>
      <c r="D6082" s="19" t="s">
        <v>8546</v>
      </c>
      <c r="E6082" s="20" t="s">
        <v>21</v>
      </c>
      <c r="F6082" s="19" t="s">
        <v>21</v>
      </c>
      <c r="G6082" s="180">
        <v>100937</v>
      </c>
      <c r="H6082" s="21" t="s">
        <v>30367</v>
      </c>
      <c r="I6082" s="19" t="s">
        <v>16170</v>
      </c>
      <c r="J6082" s="19" t="s">
        <v>9283</v>
      </c>
      <c r="K6082" s="20" t="s">
        <v>10619</v>
      </c>
      <c r="L6082" s="19" t="s">
        <v>25</v>
      </c>
    </row>
    <row r="6083" spans="1:12" x14ac:dyDescent="0.25">
      <c r="A6083" s="19" t="s">
        <v>8543</v>
      </c>
      <c r="B6083" s="19" t="s">
        <v>8544</v>
      </c>
      <c r="C6083" s="19" t="s">
        <v>8545</v>
      </c>
      <c r="D6083" s="19" t="s">
        <v>8546</v>
      </c>
      <c r="E6083" s="20" t="s">
        <v>21</v>
      </c>
      <c r="F6083" s="19" t="s">
        <v>21</v>
      </c>
      <c r="G6083" s="180">
        <v>100938</v>
      </c>
      <c r="H6083" s="21" t="s">
        <v>30368</v>
      </c>
      <c r="I6083" s="19" t="s">
        <v>16170</v>
      </c>
      <c r="J6083" s="19" t="s">
        <v>9283</v>
      </c>
      <c r="K6083" s="20" t="s">
        <v>54</v>
      </c>
      <c r="L6083" s="19" t="s">
        <v>25</v>
      </c>
    </row>
    <row r="6084" spans="1:12" x14ac:dyDescent="0.25">
      <c r="A6084" s="19" t="s">
        <v>8543</v>
      </c>
      <c r="B6084" s="19" t="s">
        <v>8544</v>
      </c>
      <c r="C6084" s="19" t="s">
        <v>8545</v>
      </c>
      <c r="D6084" s="19" t="s">
        <v>8546</v>
      </c>
      <c r="E6084" s="20" t="s">
        <v>21</v>
      </c>
      <c r="F6084" s="19" t="s">
        <v>21</v>
      </c>
      <c r="G6084" s="180">
        <v>100939</v>
      </c>
      <c r="H6084" s="21" t="s">
        <v>30369</v>
      </c>
      <c r="I6084" s="19" t="s">
        <v>16170</v>
      </c>
      <c r="J6084" s="19" t="s">
        <v>9283</v>
      </c>
      <c r="K6084" s="20" t="s">
        <v>15470</v>
      </c>
      <c r="L6084" s="19" t="s">
        <v>25</v>
      </c>
    </row>
    <row r="6085" spans="1:12" x14ac:dyDescent="0.25">
      <c r="A6085" s="19" t="s">
        <v>8543</v>
      </c>
      <c r="B6085" s="19" t="s">
        <v>8544</v>
      </c>
      <c r="C6085" s="19" t="s">
        <v>8545</v>
      </c>
      <c r="D6085" s="19" t="s">
        <v>8546</v>
      </c>
      <c r="E6085" s="20" t="s">
        <v>21</v>
      </c>
      <c r="F6085" s="19" t="s">
        <v>21</v>
      </c>
      <c r="G6085" s="180">
        <v>100940</v>
      </c>
      <c r="H6085" s="21" t="s">
        <v>30370</v>
      </c>
      <c r="I6085" s="19" t="s">
        <v>16170</v>
      </c>
      <c r="J6085" s="19" t="s">
        <v>9283</v>
      </c>
      <c r="K6085" s="20" t="s">
        <v>1302</v>
      </c>
      <c r="L6085" s="19" t="s">
        <v>25</v>
      </c>
    </row>
    <row r="6086" spans="1:12" x14ac:dyDescent="0.25">
      <c r="A6086" s="19" t="s">
        <v>8543</v>
      </c>
      <c r="B6086" s="19" t="s">
        <v>8544</v>
      </c>
      <c r="C6086" s="19" t="s">
        <v>8545</v>
      </c>
      <c r="D6086" s="19" t="s">
        <v>8546</v>
      </c>
      <c r="E6086" s="20" t="s">
        <v>21</v>
      </c>
      <c r="F6086" s="19" t="s">
        <v>21</v>
      </c>
      <c r="G6086" s="180">
        <v>100941</v>
      </c>
      <c r="H6086" s="21" t="s">
        <v>8587</v>
      </c>
      <c r="I6086" s="19" t="s">
        <v>25167</v>
      </c>
      <c r="J6086" s="19" t="s">
        <v>9283</v>
      </c>
      <c r="K6086" s="20" t="s">
        <v>499</v>
      </c>
      <c r="L6086" s="19" t="s">
        <v>25</v>
      </c>
    </row>
    <row r="6087" spans="1:12" x14ac:dyDescent="0.25">
      <c r="A6087" s="19" t="s">
        <v>8543</v>
      </c>
      <c r="B6087" s="19" t="s">
        <v>8544</v>
      </c>
      <c r="C6087" s="19" t="s">
        <v>8545</v>
      </c>
      <c r="D6087" s="19" t="s">
        <v>8546</v>
      </c>
      <c r="E6087" s="20" t="s">
        <v>21</v>
      </c>
      <c r="F6087" s="19" t="s">
        <v>21</v>
      </c>
      <c r="G6087" s="180">
        <v>100942</v>
      </c>
      <c r="H6087" s="21" t="s">
        <v>8588</v>
      </c>
      <c r="I6087" s="19" t="s">
        <v>25167</v>
      </c>
      <c r="J6087" s="19" t="s">
        <v>9283</v>
      </c>
      <c r="K6087" s="20" t="s">
        <v>12606</v>
      </c>
      <c r="L6087" s="19" t="s">
        <v>25</v>
      </c>
    </row>
    <row r="6088" spans="1:12" x14ac:dyDescent="0.25">
      <c r="A6088" s="19" t="s">
        <v>8543</v>
      </c>
      <c r="B6088" s="19" t="s">
        <v>8544</v>
      </c>
      <c r="C6088" s="19" t="s">
        <v>8545</v>
      </c>
      <c r="D6088" s="19" t="s">
        <v>8546</v>
      </c>
      <c r="E6088" s="20" t="s">
        <v>21</v>
      </c>
      <c r="F6088" s="19" t="s">
        <v>21</v>
      </c>
      <c r="G6088" s="180">
        <v>100943</v>
      </c>
      <c r="H6088" s="21" t="s">
        <v>8590</v>
      </c>
      <c r="I6088" s="19" t="s">
        <v>25167</v>
      </c>
      <c r="J6088" s="19" t="s">
        <v>9283</v>
      </c>
      <c r="K6088" s="20" t="s">
        <v>1432</v>
      </c>
      <c r="L6088" s="19" t="s">
        <v>25</v>
      </c>
    </row>
    <row r="6089" spans="1:12" x14ac:dyDescent="0.25">
      <c r="A6089" s="19" t="s">
        <v>8543</v>
      </c>
      <c r="B6089" s="19" t="s">
        <v>8544</v>
      </c>
      <c r="C6089" s="19" t="s">
        <v>8545</v>
      </c>
      <c r="D6089" s="19" t="s">
        <v>8546</v>
      </c>
      <c r="E6089" s="20" t="s">
        <v>21</v>
      </c>
      <c r="F6089" s="19" t="s">
        <v>21</v>
      </c>
      <c r="G6089" s="180">
        <v>100944</v>
      </c>
      <c r="H6089" s="21" t="s">
        <v>8592</v>
      </c>
      <c r="I6089" s="19" t="s">
        <v>25167</v>
      </c>
      <c r="J6089" s="19" t="s">
        <v>9283</v>
      </c>
      <c r="K6089" s="20" t="s">
        <v>383</v>
      </c>
      <c r="L6089" s="19" t="s">
        <v>25</v>
      </c>
    </row>
    <row r="6090" spans="1:12" x14ac:dyDescent="0.25">
      <c r="A6090" s="19" t="s">
        <v>8543</v>
      </c>
      <c r="B6090" s="19" t="s">
        <v>8544</v>
      </c>
      <c r="C6090" s="19" t="s">
        <v>8545</v>
      </c>
      <c r="D6090" s="19" t="s">
        <v>8546</v>
      </c>
      <c r="E6090" s="20" t="s">
        <v>21</v>
      </c>
      <c r="F6090" s="19" t="s">
        <v>21</v>
      </c>
      <c r="G6090" s="180">
        <v>100945</v>
      </c>
      <c r="H6090" s="21" t="s">
        <v>8594</v>
      </c>
      <c r="I6090" s="19" t="s">
        <v>25167</v>
      </c>
      <c r="J6090" s="19" t="s">
        <v>9283</v>
      </c>
      <c r="K6090" s="20" t="s">
        <v>8549</v>
      </c>
      <c r="L6090" s="19" t="s">
        <v>25</v>
      </c>
    </row>
    <row r="6091" spans="1:12" x14ac:dyDescent="0.25">
      <c r="A6091" s="19" t="s">
        <v>8543</v>
      </c>
      <c r="B6091" s="19" t="s">
        <v>8544</v>
      </c>
      <c r="C6091" s="19" t="s">
        <v>8545</v>
      </c>
      <c r="D6091" s="19" t="s">
        <v>8546</v>
      </c>
      <c r="E6091" s="20" t="s">
        <v>21</v>
      </c>
      <c r="F6091" s="19" t="s">
        <v>21</v>
      </c>
      <c r="G6091" s="180">
        <v>100946</v>
      </c>
      <c r="H6091" s="21" t="s">
        <v>8595</v>
      </c>
      <c r="I6091" s="19" t="s">
        <v>25167</v>
      </c>
      <c r="J6091" s="19" t="s">
        <v>9283</v>
      </c>
      <c r="K6091" s="20" t="s">
        <v>1683</v>
      </c>
      <c r="L6091" s="19" t="s">
        <v>25</v>
      </c>
    </row>
    <row r="6092" spans="1:12" x14ac:dyDescent="0.25">
      <c r="A6092" s="19" t="s">
        <v>8543</v>
      </c>
      <c r="B6092" s="19" t="s">
        <v>8544</v>
      </c>
      <c r="C6092" s="19" t="s">
        <v>8545</v>
      </c>
      <c r="D6092" s="19" t="s">
        <v>8546</v>
      </c>
      <c r="E6092" s="20" t="s">
        <v>21</v>
      </c>
      <c r="F6092" s="19" t="s">
        <v>21</v>
      </c>
      <c r="G6092" s="180">
        <v>100947</v>
      </c>
      <c r="H6092" s="21" t="s">
        <v>8597</v>
      </c>
      <c r="I6092" s="19" t="s">
        <v>25167</v>
      </c>
      <c r="J6092" s="19" t="s">
        <v>9283</v>
      </c>
      <c r="K6092" s="20" t="s">
        <v>1078</v>
      </c>
      <c r="L6092" s="19" t="s">
        <v>25</v>
      </c>
    </row>
    <row r="6093" spans="1:12" x14ac:dyDescent="0.25">
      <c r="A6093" s="19" t="s">
        <v>8543</v>
      </c>
      <c r="B6093" s="19" t="s">
        <v>8544</v>
      </c>
      <c r="C6093" s="19" t="s">
        <v>8545</v>
      </c>
      <c r="D6093" s="19" t="s">
        <v>8546</v>
      </c>
      <c r="E6093" s="20" t="s">
        <v>21</v>
      </c>
      <c r="F6093" s="19" t="s">
        <v>21</v>
      </c>
      <c r="G6093" s="180">
        <v>100948</v>
      </c>
      <c r="H6093" s="21" t="s">
        <v>8598</v>
      </c>
      <c r="I6093" s="19" t="s">
        <v>25167</v>
      </c>
      <c r="J6093" s="19" t="s">
        <v>9283</v>
      </c>
      <c r="K6093" s="20" t="s">
        <v>775</v>
      </c>
      <c r="L6093" s="19" t="s">
        <v>25</v>
      </c>
    </row>
    <row r="6094" spans="1:12" x14ac:dyDescent="0.25">
      <c r="A6094" s="19" t="s">
        <v>8543</v>
      </c>
      <c r="B6094" s="19" t="s">
        <v>8544</v>
      </c>
      <c r="C6094" s="19" t="s">
        <v>8545</v>
      </c>
      <c r="D6094" s="19" t="s">
        <v>8546</v>
      </c>
      <c r="E6094" s="20" t="s">
        <v>21</v>
      </c>
      <c r="F6094" s="19" t="s">
        <v>21</v>
      </c>
      <c r="G6094" s="180">
        <v>100949</v>
      </c>
      <c r="H6094" s="21" t="s">
        <v>8599</v>
      </c>
      <c r="I6094" s="19" t="s">
        <v>25167</v>
      </c>
      <c r="J6094" s="19" t="s">
        <v>9283</v>
      </c>
      <c r="K6094" s="20" t="s">
        <v>1395</v>
      </c>
      <c r="L6094" s="19" t="s">
        <v>25</v>
      </c>
    </row>
    <row r="6095" spans="1:12" x14ac:dyDescent="0.25">
      <c r="A6095" s="19" t="s">
        <v>8543</v>
      </c>
      <c r="B6095" s="19" t="s">
        <v>8544</v>
      </c>
      <c r="C6095" s="19" t="s">
        <v>8545</v>
      </c>
      <c r="D6095" s="19" t="s">
        <v>8546</v>
      </c>
      <c r="E6095" s="20" t="s">
        <v>21</v>
      </c>
      <c r="F6095" s="19" t="s">
        <v>21</v>
      </c>
      <c r="G6095" s="180">
        <v>100950</v>
      </c>
      <c r="H6095" s="21" t="s">
        <v>8600</v>
      </c>
      <c r="I6095" s="19" t="s">
        <v>25167</v>
      </c>
      <c r="J6095" s="19" t="s">
        <v>9283</v>
      </c>
      <c r="K6095" s="20" t="s">
        <v>1249</v>
      </c>
      <c r="L6095" s="19" t="s">
        <v>25</v>
      </c>
    </row>
    <row r="6096" spans="1:12" x14ac:dyDescent="0.25">
      <c r="A6096" s="19" t="s">
        <v>8543</v>
      </c>
      <c r="B6096" s="19" t="s">
        <v>8544</v>
      </c>
      <c r="C6096" s="19" t="s">
        <v>8545</v>
      </c>
      <c r="D6096" s="19" t="s">
        <v>8546</v>
      </c>
      <c r="E6096" s="20" t="s">
        <v>21</v>
      </c>
      <c r="F6096" s="19" t="s">
        <v>21</v>
      </c>
      <c r="G6096" s="180">
        <v>100951</v>
      </c>
      <c r="H6096" s="21" t="s">
        <v>8601</v>
      </c>
      <c r="I6096" s="19" t="s">
        <v>25167</v>
      </c>
      <c r="J6096" s="19" t="s">
        <v>9283</v>
      </c>
      <c r="K6096" s="20" t="s">
        <v>15471</v>
      </c>
      <c r="L6096" s="19" t="s">
        <v>25</v>
      </c>
    </row>
    <row r="6097" spans="1:12" x14ac:dyDescent="0.25">
      <c r="A6097" s="19" t="s">
        <v>8543</v>
      </c>
      <c r="B6097" s="19" t="s">
        <v>8544</v>
      </c>
      <c r="C6097" s="19" t="s">
        <v>8545</v>
      </c>
      <c r="D6097" s="19" t="s">
        <v>8546</v>
      </c>
      <c r="E6097" s="20" t="s">
        <v>21</v>
      </c>
      <c r="F6097" s="19" t="s">
        <v>21</v>
      </c>
      <c r="G6097" s="180">
        <v>100952</v>
      </c>
      <c r="H6097" s="21" t="s">
        <v>8602</v>
      </c>
      <c r="I6097" s="19" t="s">
        <v>25167</v>
      </c>
      <c r="J6097" s="19" t="s">
        <v>9283</v>
      </c>
      <c r="K6097" s="20" t="s">
        <v>1287</v>
      </c>
      <c r="L6097" s="19" t="s">
        <v>25</v>
      </c>
    </row>
    <row r="6098" spans="1:12" x14ac:dyDescent="0.25">
      <c r="A6098" s="19" t="s">
        <v>8543</v>
      </c>
      <c r="B6098" s="19" t="s">
        <v>8544</v>
      </c>
      <c r="C6098" s="19" t="s">
        <v>8545</v>
      </c>
      <c r="D6098" s="19" t="s">
        <v>8546</v>
      </c>
      <c r="E6098" s="20" t="s">
        <v>21</v>
      </c>
      <c r="F6098" s="19" t="s">
        <v>21</v>
      </c>
      <c r="G6098" s="180">
        <v>100953</v>
      </c>
      <c r="H6098" s="21" t="s">
        <v>8603</v>
      </c>
      <c r="I6098" s="19" t="s">
        <v>25167</v>
      </c>
      <c r="J6098" s="19" t="s">
        <v>9283</v>
      </c>
      <c r="K6098" s="20" t="s">
        <v>833</v>
      </c>
      <c r="L6098" s="19" t="s">
        <v>25</v>
      </c>
    </row>
    <row r="6099" spans="1:12" x14ac:dyDescent="0.25">
      <c r="A6099" s="19" t="s">
        <v>8543</v>
      </c>
      <c r="B6099" s="19" t="s">
        <v>8544</v>
      </c>
      <c r="C6099" s="19" t="s">
        <v>8545</v>
      </c>
      <c r="D6099" s="19" t="s">
        <v>8546</v>
      </c>
      <c r="E6099" s="20" t="s">
        <v>21</v>
      </c>
      <c r="F6099" s="19" t="s">
        <v>21</v>
      </c>
      <c r="G6099" s="180">
        <v>100954</v>
      </c>
      <c r="H6099" s="21" t="s">
        <v>8604</v>
      </c>
      <c r="I6099" s="19" t="s">
        <v>25167</v>
      </c>
      <c r="J6099" s="19" t="s">
        <v>9283</v>
      </c>
      <c r="K6099" s="20" t="s">
        <v>369</v>
      </c>
      <c r="L6099" s="19" t="s">
        <v>25</v>
      </c>
    </row>
    <row r="6100" spans="1:12" x14ac:dyDescent="0.25">
      <c r="A6100" s="19" t="s">
        <v>8543</v>
      </c>
      <c r="B6100" s="19" t="s">
        <v>8544</v>
      </c>
      <c r="C6100" s="19" t="s">
        <v>8545</v>
      </c>
      <c r="D6100" s="19" t="s">
        <v>8546</v>
      </c>
      <c r="E6100" s="20" t="s">
        <v>21</v>
      </c>
      <c r="F6100" s="19" t="s">
        <v>21</v>
      </c>
      <c r="G6100" s="180">
        <v>100955</v>
      </c>
      <c r="H6100" s="21" t="s">
        <v>30371</v>
      </c>
      <c r="I6100" s="19" t="s">
        <v>16170</v>
      </c>
      <c r="J6100" s="19" t="s">
        <v>9283</v>
      </c>
      <c r="K6100" s="20" t="s">
        <v>1353</v>
      </c>
      <c r="L6100" s="19" t="s">
        <v>25</v>
      </c>
    </row>
    <row r="6101" spans="1:12" x14ac:dyDescent="0.25">
      <c r="A6101" s="19" t="s">
        <v>8543</v>
      </c>
      <c r="B6101" s="19" t="s">
        <v>8544</v>
      </c>
      <c r="C6101" s="19" t="s">
        <v>8545</v>
      </c>
      <c r="D6101" s="19" t="s">
        <v>8546</v>
      </c>
      <c r="E6101" s="20" t="s">
        <v>21</v>
      </c>
      <c r="F6101" s="19" t="s">
        <v>21</v>
      </c>
      <c r="G6101" s="180">
        <v>100956</v>
      </c>
      <c r="H6101" s="21" t="s">
        <v>30372</v>
      </c>
      <c r="I6101" s="19" t="s">
        <v>16170</v>
      </c>
      <c r="J6101" s="19" t="s">
        <v>9283</v>
      </c>
      <c r="K6101" s="20" t="s">
        <v>1399</v>
      </c>
      <c r="L6101" s="19" t="s">
        <v>25</v>
      </c>
    </row>
    <row r="6102" spans="1:12" x14ac:dyDescent="0.25">
      <c r="A6102" s="19" t="s">
        <v>8543</v>
      </c>
      <c r="B6102" s="19" t="s">
        <v>8544</v>
      </c>
      <c r="C6102" s="19" t="s">
        <v>8545</v>
      </c>
      <c r="D6102" s="19" t="s">
        <v>8546</v>
      </c>
      <c r="E6102" s="20" t="s">
        <v>21</v>
      </c>
      <c r="F6102" s="19" t="s">
        <v>21</v>
      </c>
      <c r="G6102" s="180">
        <v>100957</v>
      </c>
      <c r="H6102" s="21" t="s">
        <v>30373</v>
      </c>
      <c r="I6102" s="19" t="s">
        <v>16170</v>
      </c>
      <c r="J6102" s="19" t="s">
        <v>9283</v>
      </c>
      <c r="K6102" s="20" t="s">
        <v>8488</v>
      </c>
      <c r="L6102" s="19" t="s">
        <v>25</v>
      </c>
    </row>
    <row r="6103" spans="1:12" x14ac:dyDescent="0.25">
      <c r="A6103" s="19" t="s">
        <v>8543</v>
      </c>
      <c r="B6103" s="19" t="s">
        <v>8544</v>
      </c>
      <c r="C6103" s="19" t="s">
        <v>8545</v>
      </c>
      <c r="D6103" s="19" t="s">
        <v>8546</v>
      </c>
      <c r="E6103" s="20" t="s">
        <v>21</v>
      </c>
      <c r="F6103" s="19" t="s">
        <v>21</v>
      </c>
      <c r="G6103" s="180">
        <v>100958</v>
      </c>
      <c r="H6103" s="21" t="s">
        <v>30374</v>
      </c>
      <c r="I6103" s="19" t="s">
        <v>16170</v>
      </c>
      <c r="J6103" s="19" t="s">
        <v>9283</v>
      </c>
      <c r="K6103" s="20" t="s">
        <v>1070</v>
      </c>
      <c r="L6103" s="19" t="s">
        <v>25</v>
      </c>
    </row>
    <row r="6104" spans="1:12" x14ac:dyDescent="0.25">
      <c r="A6104" s="19" t="s">
        <v>8543</v>
      </c>
      <c r="B6104" s="19" t="s">
        <v>8544</v>
      </c>
      <c r="C6104" s="19" t="s">
        <v>8545</v>
      </c>
      <c r="D6104" s="19" t="s">
        <v>8546</v>
      </c>
      <c r="E6104" s="20" t="s">
        <v>21</v>
      </c>
      <c r="F6104" s="19" t="s">
        <v>21</v>
      </c>
      <c r="G6104" s="180">
        <v>100959</v>
      </c>
      <c r="H6104" s="21" t="s">
        <v>30375</v>
      </c>
      <c r="I6104" s="19" t="s">
        <v>16170</v>
      </c>
      <c r="J6104" s="19" t="s">
        <v>9283</v>
      </c>
      <c r="K6104" s="20" t="s">
        <v>5680</v>
      </c>
      <c r="L6104" s="19" t="s">
        <v>25</v>
      </c>
    </row>
    <row r="6105" spans="1:12" x14ac:dyDescent="0.25">
      <c r="A6105" s="19" t="s">
        <v>8543</v>
      </c>
      <c r="B6105" s="19" t="s">
        <v>8544</v>
      </c>
      <c r="C6105" s="19" t="s">
        <v>8545</v>
      </c>
      <c r="D6105" s="19" t="s">
        <v>8546</v>
      </c>
      <c r="E6105" s="20" t="s">
        <v>21</v>
      </c>
      <c r="F6105" s="19" t="s">
        <v>21</v>
      </c>
      <c r="G6105" s="180">
        <v>100960</v>
      </c>
      <c r="H6105" s="21" t="s">
        <v>30376</v>
      </c>
      <c r="I6105" s="19" t="s">
        <v>16170</v>
      </c>
      <c r="J6105" s="19" t="s">
        <v>9283</v>
      </c>
      <c r="K6105" s="20" t="s">
        <v>939</v>
      </c>
      <c r="L6105" s="19" t="s">
        <v>25</v>
      </c>
    </row>
    <row r="6106" spans="1:12" x14ac:dyDescent="0.25">
      <c r="A6106" s="19" t="s">
        <v>8543</v>
      </c>
      <c r="B6106" s="19" t="s">
        <v>8544</v>
      </c>
      <c r="C6106" s="19" t="s">
        <v>8545</v>
      </c>
      <c r="D6106" s="19" t="s">
        <v>8546</v>
      </c>
      <c r="E6106" s="20" t="s">
        <v>21</v>
      </c>
      <c r="F6106" s="19" t="s">
        <v>21</v>
      </c>
      <c r="G6106" s="180">
        <v>100961</v>
      </c>
      <c r="H6106" s="21" t="s">
        <v>30377</v>
      </c>
      <c r="I6106" s="19" t="s">
        <v>16170</v>
      </c>
      <c r="J6106" s="19" t="s">
        <v>9283</v>
      </c>
      <c r="K6106" s="20" t="s">
        <v>8580</v>
      </c>
      <c r="L6106" s="19" t="s">
        <v>25</v>
      </c>
    </row>
    <row r="6107" spans="1:12" x14ac:dyDescent="0.25">
      <c r="A6107" s="19" t="s">
        <v>8543</v>
      </c>
      <c r="B6107" s="19" t="s">
        <v>8544</v>
      </c>
      <c r="C6107" s="19" t="s">
        <v>8545</v>
      </c>
      <c r="D6107" s="19" t="s">
        <v>8546</v>
      </c>
      <c r="E6107" s="20" t="s">
        <v>21</v>
      </c>
      <c r="F6107" s="19" t="s">
        <v>21</v>
      </c>
      <c r="G6107" s="180">
        <v>100962</v>
      </c>
      <c r="H6107" s="21" t="s">
        <v>30378</v>
      </c>
      <c r="I6107" s="19" t="s">
        <v>16170</v>
      </c>
      <c r="J6107" s="19" t="s">
        <v>9283</v>
      </c>
      <c r="K6107" s="20" t="s">
        <v>15472</v>
      </c>
      <c r="L6107" s="19" t="s">
        <v>25</v>
      </c>
    </row>
    <row r="6108" spans="1:12" x14ac:dyDescent="0.25">
      <c r="A6108" s="19" t="s">
        <v>8543</v>
      </c>
      <c r="B6108" s="19" t="s">
        <v>8544</v>
      </c>
      <c r="C6108" s="19" t="s">
        <v>8545</v>
      </c>
      <c r="D6108" s="19" t="s">
        <v>8546</v>
      </c>
      <c r="E6108" s="20" t="s">
        <v>21</v>
      </c>
      <c r="F6108" s="19" t="s">
        <v>21</v>
      </c>
      <c r="G6108" s="180">
        <v>100963</v>
      </c>
      <c r="H6108" s="21" t="s">
        <v>30379</v>
      </c>
      <c r="I6108" s="19" t="s">
        <v>16170</v>
      </c>
      <c r="J6108" s="19" t="s">
        <v>9283</v>
      </c>
      <c r="K6108" s="20" t="s">
        <v>717</v>
      </c>
      <c r="L6108" s="19" t="s">
        <v>25</v>
      </c>
    </row>
    <row r="6109" spans="1:12" x14ac:dyDescent="0.25">
      <c r="A6109" s="19" t="s">
        <v>8543</v>
      </c>
      <c r="B6109" s="19" t="s">
        <v>8544</v>
      </c>
      <c r="C6109" s="19" t="s">
        <v>8545</v>
      </c>
      <c r="D6109" s="19" t="s">
        <v>8546</v>
      </c>
      <c r="E6109" s="20" t="s">
        <v>21</v>
      </c>
      <c r="F6109" s="19" t="s">
        <v>21</v>
      </c>
      <c r="G6109" s="180">
        <v>100964</v>
      </c>
      <c r="H6109" s="21" t="s">
        <v>30380</v>
      </c>
      <c r="I6109" s="19" t="s">
        <v>16170</v>
      </c>
      <c r="J6109" s="19" t="s">
        <v>9283</v>
      </c>
      <c r="K6109" s="20" t="s">
        <v>821</v>
      </c>
      <c r="L6109" s="19" t="s">
        <v>25</v>
      </c>
    </row>
    <row r="6110" spans="1:12" ht="27" x14ac:dyDescent="0.25">
      <c r="A6110" s="19" t="s">
        <v>8543</v>
      </c>
      <c r="B6110" s="19" t="s">
        <v>8544</v>
      </c>
      <c r="C6110" s="19" t="s">
        <v>8545</v>
      </c>
      <c r="D6110" s="19" t="s">
        <v>8546</v>
      </c>
      <c r="E6110" s="20" t="s">
        <v>21</v>
      </c>
      <c r="F6110" s="19" t="s">
        <v>21</v>
      </c>
      <c r="G6110" s="180">
        <v>100973</v>
      </c>
      <c r="H6110" s="21" t="s">
        <v>20976</v>
      </c>
      <c r="I6110" s="19" t="s">
        <v>15679</v>
      </c>
      <c r="J6110" s="19" t="s">
        <v>9283</v>
      </c>
      <c r="K6110" s="20" t="s">
        <v>195</v>
      </c>
      <c r="L6110" s="19" t="s">
        <v>25</v>
      </c>
    </row>
    <row r="6111" spans="1:12" ht="27" x14ac:dyDescent="0.25">
      <c r="A6111" s="19" t="s">
        <v>8543</v>
      </c>
      <c r="B6111" s="19" t="s">
        <v>8544</v>
      </c>
      <c r="C6111" s="19" t="s">
        <v>8545</v>
      </c>
      <c r="D6111" s="19" t="s">
        <v>8546</v>
      </c>
      <c r="E6111" s="20" t="s">
        <v>21</v>
      </c>
      <c r="F6111" s="19" t="s">
        <v>21</v>
      </c>
      <c r="G6111" s="180">
        <v>100974</v>
      </c>
      <c r="H6111" s="21" t="s">
        <v>20977</v>
      </c>
      <c r="I6111" s="19" t="s">
        <v>15679</v>
      </c>
      <c r="J6111" s="19" t="s">
        <v>9283</v>
      </c>
      <c r="K6111" s="20" t="s">
        <v>5151</v>
      </c>
      <c r="L6111" s="19" t="s">
        <v>25</v>
      </c>
    </row>
    <row r="6112" spans="1:12" ht="27" x14ac:dyDescent="0.25">
      <c r="A6112" s="19" t="s">
        <v>8543</v>
      </c>
      <c r="B6112" s="19" t="s">
        <v>8544</v>
      </c>
      <c r="C6112" s="19" t="s">
        <v>8545</v>
      </c>
      <c r="D6112" s="19" t="s">
        <v>8546</v>
      </c>
      <c r="E6112" s="20" t="s">
        <v>21</v>
      </c>
      <c r="F6112" s="19" t="s">
        <v>21</v>
      </c>
      <c r="G6112" s="180">
        <v>100975</v>
      </c>
      <c r="H6112" s="21" t="s">
        <v>20978</v>
      </c>
      <c r="I6112" s="19" t="s">
        <v>15679</v>
      </c>
      <c r="J6112" s="19" t="s">
        <v>9283</v>
      </c>
      <c r="K6112" s="20" t="s">
        <v>172</v>
      </c>
      <c r="L6112" s="19" t="s">
        <v>25</v>
      </c>
    </row>
    <row r="6113" spans="1:12" x14ac:dyDescent="0.25">
      <c r="A6113" s="19" t="s">
        <v>8543</v>
      </c>
      <c r="B6113" s="19" t="s">
        <v>8544</v>
      </c>
      <c r="C6113" s="19" t="s">
        <v>8622</v>
      </c>
      <c r="D6113" s="19" t="s">
        <v>8623</v>
      </c>
      <c r="E6113" s="20" t="s">
        <v>21</v>
      </c>
      <c r="F6113" s="19" t="s">
        <v>21</v>
      </c>
      <c r="G6113" s="180">
        <v>93176</v>
      </c>
      <c r="H6113" s="21" t="s">
        <v>8624</v>
      </c>
      <c r="I6113" s="19" t="s">
        <v>25167</v>
      </c>
      <c r="J6113" s="19" t="s">
        <v>9283</v>
      </c>
      <c r="K6113" s="20" t="s">
        <v>1590</v>
      </c>
      <c r="L6113" s="19" t="s">
        <v>25</v>
      </c>
    </row>
    <row r="6114" spans="1:12" x14ac:dyDescent="0.25">
      <c r="A6114" s="19" t="s">
        <v>8543</v>
      </c>
      <c r="B6114" s="19" t="s">
        <v>8544</v>
      </c>
      <c r="C6114" s="19" t="s">
        <v>8622</v>
      </c>
      <c r="D6114" s="19" t="s">
        <v>8623</v>
      </c>
      <c r="E6114" s="20" t="s">
        <v>21</v>
      </c>
      <c r="F6114" s="19" t="s">
        <v>21</v>
      </c>
      <c r="G6114" s="180">
        <v>93177</v>
      </c>
      <c r="H6114" s="21" t="s">
        <v>8625</v>
      </c>
      <c r="I6114" s="19" t="s">
        <v>25167</v>
      </c>
      <c r="J6114" s="19" t="s">
        <v>9283</v>
      </c>
      <c r="K6114" s="20" t="s">
        <v>8580</v>
      </c>
      <c r="L6114" s="19" t="s">
        <v>25</v>
      </c>
    </row>
    <row r="6115" spans="1:12" x14ac:dyDescent="0.25">
      <c r="A6115" s="19" t="s">
        <v>8543</v>
      </c>
      <c r="B6115" s="19" t="s">
        <v>8544</v>
      </c>
      <c r="C6115" s="19" t="s">
        <v>8622</v>
      </c>
      <c r="D6115" s="19" t="s">
        <v>8623</v>
      </c>
      <c r="E6115" s="20" t="s">
        <v>21</v>
      </c>
      <c r="F6115" s="19" t="s">
        <v>21</v>
      </c>
      <c r="G6115" s="180">
        <v>93178</v>
      </c>
      <c r="H6115" s="21" t="s">
        <v>8626</v>
      </c>
      <c r="I6115" s="19" t="s">
        <v>25167</v>
      </c>
      <c r="J6115" s="19" t="s">
        <v>9283</v>
      </c>
      <c r="K6115" s="20" t="s">
        <v>1074</v>
      </c>
      <c r="L6115" s="19" t="s">
        <v>25</v>
      </c>
    </row>
    <row r="6116" spans="1:12" x14ac:dyDescent="0.25">
      <c r="A6116" s="19" t="s">
        <v>8543</v>
      </c>
      <c r="B6116" s="19" t="s">
        <v>8544</v>
      </c>
      <c r="C6116" s="19" t="s">
        <v>8622</v>
      </c>
      <c r="D6116" s="19" t="s">
        <v>8623</v>
      </c>
      <c r="E6116" s="20" t="s">
        <v>21</v>
      </c>
      <c r="F6116" s="19" t="s">
        <v>21</v>
      </c>
      <c r="G6116" s="180">
        <v>93179</v>
      </c>
      <c r="H6116" s="21" t="s">
        <v>8627</v>
      </c>
      <c r="I6116" s="19" t="s">
        <v>25167</v>
      </c>
      <c r="J6116" s="19" t="s">
        <v>9283</v>
      </c>
      <c r="K6116" s="20" t="s">
        <v>1249</v>
      </c>
      <c r="L6116" s="19" t="s">
        <v>25</v>
      </c>
    </row>
    <row r="6117" spans="1:12" x14ac:dyDescent="0.25">
      <c r="A6117" s="19" t="s">
        <v>8543</v>
      </c>
      <c r="B6117" s="19" t="s">
        <v>8544</v>
      </c>
      <c r="C6117" s="19" t="s">
        <v>8622</v>
      </c>
      <c r="D6117" s="19" t="s">
        <v>8623</v>
      </c>
      <c r="E6117" s="20" t="s">
        <v>21</v>
      </c>
      <c r="F6117" s="19" t="s">
        <v>21</v>
      </c>
      <c r="G6117" s="180">
        <v>100965</v>
      </c>
      <c r="H6117" s="21" t="s">
        <v>8629</v>
      </c>
      <c r="I6117" s="19" t="s">
        <v>25167</v>
      </c>
      <c r="J6117" s="19" t="s">
        <v>9283</v>
      </c>
      <c r="K6117" s="20" t="s">
        <v>6624</v>
      </c>
      <c r="L6117" s="19" t="s">
        <v>25</v>
      </c>
    </row>
    <row r="6118" spans="1:12" x14ac:dyDescent="0.25">
      <c r="A6118" s="19" t="s">
        <v>8543</v>
      </c>
      <c r="B6118" s="19" t="s">
        <v>8544</v>
      </c>
      <c r="C6118" s="19" t="s">
        <v>8622</v>
      </c>
      <c r="D6118" s="19" t="s">
        <v>8623</v>
      </c>
      <c r="E6118" s="20" t="s">
        <v>21</v>
      </c>
      <c r="F6118" s="19" t="s">
        <v>21</v>
      </c>
      <c r="G6118" s="180">
        <v>100966</v>
      </c>
      <c r="H6118" s="21" t="s">
        <v>8630</v>
      </c>
      <c r="I6118" s="19" t="s">
        <v>25167</v>
      </c>
      <c r="J6118" s="19" t="s">
        <v>9283</v>
      </c>
      <c r="K6118" s="20" t="s">
        <v>1416</v>
      </c>
      <c r="L6118" s="19" t="s">
        <v>25</v>
      </c>
    </row>
    <row r="6119" spans="1:12" x14ac:dyDescent="0.25">
      <c r="A6119" s="19" t="s">
        <v>8543</v>
      </c>
      <c r="B6119" s="19" t="s">
        <v>8544</v>
      </c>
      <c r="C6119" s="19" t="s">
        <v>8622</v>
      </c>
      <c r="D6119" s="19" t="s">
        <v>8623</v>
      </c>
      <c r="E6119" s="20" t="s">
        <v>21</v>
      </c>
      <c r="F6119" s="19" t="s">
        <v>21</v>
      </c>
      <c r="G6119" s="180">
        <v>100967</v>
      </c>
      <c r="H6119" s="21" t="s">
        <v>8631</v>
      </c>
      <c r="I6119" s="19" t="s">
        <v>25167</v>
      </c>
      <c r="J6119" s="19" t="s">
        <v>9283</v>
      </c>
      <c r="K6119" s="20" t="s">
        <v>1460</v>
      </c>
      <c r="L6119" s="19" t="s">
        <v>25</v>
      </c>
    </row>
    <row r="6120" spans="1:12" x14ac:dyDescent="0.25">
      <c r="A6120" s="19" t="s">
        <v>8543</v>
      </c>
      <c r="B6120" s="19" t="s">
        <v>8544</v>
      </c>
      <c r="C6120" s="19" t="s">
        <v>8622</v>
      </c>
      <c r="D6120" s="19" t="s">
        <v>8623</v>
      </c>
      <c r="E6120" s="20" t="s">
        <v>21</v>
      </c>
      <c r="F6120" s="19" t="s">
        <v>21</v>
      </c>
      <c r="G6120" s="180">
        <v>100968</v>
      </c>
      <c r="H6120" s="21"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21" t="s">
        <v>8633</v>
      </c>
      <c r="I6121" s="19" t="s">
        <v>25167</v>
      </c>
      <c r="J6121" s="19" t="s">
        <v>9283</v>
      </c>
      <c r="K6121" s="20" t="s">
        <v>1540</v>
      </c>
      <c r="L6121" s="19" t="s">
        <v>25</v>
      </c>
    </row>
    <row r="6122" spans="1:12" x14ac:dyDescent="0.25">
      <c r="A6122" s="19" t="s">
        <v>8543</v>
      </c>
      <c r="B6122" s="19" t="s">
        <v>8544</v>
      </c>
      <c r="C6122" s="19" t="s">
        <v>8622</v>
      </c>
      <c r="D6122" s="19" t="s">
        <v>8623</v>
      </c>
      <c r="E6122" s="20" t="s">
        <v>21</v>
      </c>
      <c r="F6122" s="19" t="s">
        <v>21</v>
      </c>
      <c r="G6122" s="180">
        <v>100970</v>
      </c>
      <c r="H6122" s="21" t="s">
        <v>8634</v>
      </c>
      <c r="I6122" s="19" t="s">
        <v>25167</v>
      </c>
      <c r="J6122" s="19" t="s">
        <v>9283</v>
      </c>
      <c r="K6122" s="20" t="s">
        <v>1736</v>
      </c>
      <c r="L6122" s="19" t="s">
        <v>25</v>
      </c>
    </row>
    <row r="6123" spans="1:12" x14ac:dyDescent="0.25">
      <c r="A6123" s="19" t="s">
        <v>8543</v>
      </c>
      <c r="B6123" s="19" t="s">
        <v>8544</v>
      </c>
      <c r="C6123" s="19" t="s">
        <v>8622</v>
      </c>
      <c r="D6123" s="19" t="s">
        <v>8623</v>
      </c>
      <c r="E6123" s="20" t="s">
        <v>21</v>
      </c>
      <c r="F6123" s="19" t="s">
        <v>21</v>
      </c>
      <c r="G6123" s="180">
        <v>100971</v>
      </c>
      <c r="H6123" s="21" t="s">
        <v>8635</v>
      </c>
      <c r="I6123" s="19" t="s">
        <v>25167</v>
      </c>
      <c r="J6123" s="19" t="s">
        <v>9283</v>
      </c>
      <c r="K6123" s="20" t="s">
        <v>12560</v>
      </c>
      <c r="L6123" s="19" t="s">
        <v>25</v>
      </c>
    </row>
    <row r="6124" spans="1:12" x14ac:dyDescent="0.25">
      <c r="A6124" s="19" t="s">
        <v>8543</v>
      </c>
      <c r="B6124" s="19" t="s">
        <v>8544</v>
      </c>
      <c r="C6124" s="19" t="s">
        <v>8622</v>
      </c>
      <c r="D6124" s="19" t="s">
        <v>8623</v>
      </c>
      <c r="E6124" s="20" t="s">
        <v>21</v>
      </c>
      <c r="F6124" s="19" t="s">
        <v>21</v>
      </c>
      <c r="G6124" s="180">
        <v>100972</v>
      </c>
      <c r="H6124" s="21" t="s">
        <v>8636</v>
      </c>
      <c r="I6124" s="19" t="s">
        <v>25167</v>
      </c>
      <c r="J6124" s="19" t="s">
        <v>9283</v>
      </c>
      <c r="K6124" s="20" t="s">
        <v>1082</v>
      </c>
      <c r="L6124" s="19" t="s">
        <v>25</v>
      </c>
    </row>
    <row r="6125" spans="1:12" x14ac:dyDescent="0.25">
      <c r="A6125" s="19" t="s">
        <v>8543</v>
      </c>
      <c r="B6125" s="19" t="s">
        <v>8544</v>
      </c>
      <c r="C6125" s="19" t="s">
        <v>8637</v>
      </c>
      <c r="D6125" s="19" t="s">
        <v>8638</v>
      </c>
      <c r="E6125" s="20" t="s">
        <v>21</v>
      </c>
      <c r="F6125" s="19" t="s">
        <v>21</v>
      </c>
      <c r="G6125" s="180">
        <v>101019</v>
      </c>
      <c r="H6125" s="21" t="s">
        <v>8639</v>
      </c>
      <c r="I6125" s="19" t="s">
        <v>7429</v>
      </c>
      <c r="J6125" s="19" t="s">
        <v>9283</v>
      </c>
      <c r="K6125" s="20" t="s">
        <v>15473</v>
      </c>
      <c r="L6125" s="19" t="s">
        <v>25</v>
      </c>
    </row>
    <row r="6126" spans="1:12" x14ac:dyDescent="0.25">
      <c r="A6126" s="19" t="s">
        <v>8543</v>
      </c>
      <c r="B6126" s="19" t="s">
        <v>8544</v>
      </c>
      <c r="C6126" s="19" t="s">
        <v>8637</v>
      </c>
      <c r="D6126" s="19" t="s">
        <v>8638</v>
      </c>
      <c r="E6126" s="20" t="s">
        <v>21</v>
      </c>
      <c r="F6126" s="19" t="s">
        <v>21</v>
      </c>
      <c r="G6126" s="180">
        <v>101479</v>
      </c>
      <c r="H6126" s="21" t="s">
        <v>8640</v>
      </c>
      <c r="I6126" s="19" t="s">
        <v>7429</v>
      </c>
      <c r="J6126" s="19" t="s">
        <v>9283</v>
      </c>
      <c r="K6126" s="20" t="s">
        <v>15474</v>
      </c>
      <c r="L6126" s="19" t="s">
        <v>25</v>
      </c>
    </row>
    <row r="6127" spans="1:12" ht="27" x14ac:dyDescent="0.25">
      <c r="A6127" s="19" t="s">
        <v>8543</v>
      </c>
      <c r="B6127" s="19" t="s">
        <v>8544</v>
      </c>
      <c r="C6127" s="19" t="s">
        <v>8641</v>
      </c>
      <c r="D6127" s="19" t="s">
        <v>8642</v>
      </c>
      <c r="E6127" s="20" t="s">
        <v>21</v>
      </c>
      <c r="F6127" s="19" t="s">
        <v>21</v>
      </c>
      <c r="G6127" s="180">
        <v>100976</v>
      </c>
      <c r="H6127" s="21" t="s">
        <v>20979</v>
      </c>
      <c r="I6127" s="19" t="s">
        <v>15679</v>
      </c>
      <c r="J6127" s="19" t="s">
        <v>9283</v>
      </c>
      <c r="K6127" s="20" t="s">
        <v>8620</v>
      </c>
      <c r="L6127" s="19" t="s">
        <v>25</v>
      </c>
    </row>
    <row r="6128" spans="1:12" ht="27" x14ac:dyDescent="0.25">
      <c r="A6128" s="19" t="s">
        <v>8543</v>
      </c>
      <c r="B6128" s="19" t="s">
        <v>8544</v>
      </c>
      <c r="C6128" s="19" t="s">
        <v>8641</v>
      </c>
      <c r="D6128" s="19" t="s">
        <v>8642</v>
      </c>
      <c r="E6128" s="20" t="s">
        <v>21</v>
      </c>
      <c r="F6128" s="19" t="s">
        <v>21</v>
      </c>
      <c r="G6128" s="180">
        <v>100977</v>
      </c>
      <c r="H6128" s="21" t="s">
        <v>20980</v>
      </c>
      <c r="I6128" s="19" t="s">
        <v>15679</v>
      </c>
      <c r="J6128" s="19" t="s">
        <v>9283</v>
      </c>
      <c r="K6128" s="20" t="s">
        <v>1388</v>
      </c>
      <c r="L6128" s="19" t="s">
        <v>25</v>
      </c>
    </row>
    <row r="6129" spans="1:12" ht="27" x14ac:dyDescent="0.25">
      <c r="A6129" s="19" t="s">
        <v>8543</v>
      </c>
      <c r="B6129" s="19" t="s">
        <v>8544</v>
      </c>
      <c r="C6129" s="19" t="s">
        <v>8641</v>
      </c>
      <c r="D6129" s="19" t="s">
        <v>8642</v>
      </c>
      <c r="E6129" s="20" t="s">
        <v>21</v>
      </c>
      <c r="F6129" s="19" t="s">
        <v>21</v>
      </c>
      <c r="G6129" s="180">
        <v>100978</v>
      </c>
      <c r="H6129" s="21" t="s">
        <v>20981</v>
      </c>
      <c r="I6129" s="19" t="s">
        <v>15679</v>
      </c>
      <c r="J6129" s="19" t="s">
        <v>9283</v>
      </c>
      <c r="K6129" s="20" t="s">
        <v>1176</v>
      </c>
      <c r="L6129" s="19" t="s">
        <v>25</v>
      </c>
    </row>
    <row r="6130" spans="1:12" ht="27" x14ac:dyDescent="0.25">
      <c r="A6130" s="19" t="s">
        <v>8543</v>
      </c>
      <c r="B6130" s="19" t="s">
        <v>8544</v>
      </c>
      <c r="C6130" s="19" t="s">
        <v>8641</v>
      </c>
      <c r="D6130" s="19" t="s">
        <v>8642</v>
      </c>
      <c r="E6130" s="20" t="s">
        <v>21</v>
      </c>
      <c r="F6130" s="19" t="s">
        <v>21</v>
      </c>
      <c r="G6130" s="180">
        <v>100979</v>
      </c>
      <c r="H6130" s="21" t="s">
        <v>20982</v>
      </c>
      <c r="I6130" s="19" t="s">
        <v>15679</v>
      </c>
      <c r="J6130" s="19" t="s">
        <v>9283</v>
      </c>
      <c r="K6130" s="20" t="s">
        <v>1370</v>
      </c>
      <c r="L6130" s="19" t="s">
        <v>25</v>
      </c>
    </row>
    <row r="6131" spans="1:12" ht="27" x14ac:dyDescent="0.25">
      <c r="A6131" s="19" t="s">
        <v>8543</v>
      </c>
      <c r="B6131" s="19" t="s">
        <v>8544</v>
      </c>
      <c r="C6131" s="19" t="s">
        <v>8641</v>
      </c>
      <c r="D6131" s="19" t="s">
        <v>8642</v>
      </c>
      <c r="E6131" s="20" t="s">
        <v>21</v>
      </c>
      <c r="F6131" s="19" t="s">
        <v>21</v>
      </c>
      <c r="G6131" s="180">
        <v>100980</v>
      </c>
      <c r="H6131" s="21" t="s">
        <v>20983</v>
      </c>
      <c r="I6131" s="19" t="s">
        <v>15679</v>
      </c>
      <c r="J6131" s="19" t="s">
        <v>9283</v>
      </c>
      <c r="K6131" s="20" t="s">
        <v>11924</v>
      </c>
      <c r="L6131" s="19" t="s">
        <v>25</v>
      </c>
    </row>
    <row r="6132" spans="1:12" x14ac:dyDescent="0.25">
      <c r="A6132" s="19" t="s">
        <v>8543</v>
      </c>
      <c r="B6132" s="19" t="s">
        <v>8544</v>
      </c>
      <c r="C6132" s="19" t="s">
        <v>8641</v>
      </c>
      <c r="D6132" s="19" t="s">
        <v>8642</v>
      </c>
      <c r="E6132" s="20" t="s">
        <v>21</v>
      </c>
      <c r="F6132" s="19" t="s">
        <v>21</v>
      </c>
      <c r="G6132" s="180">
        <v>100981</v>
      </c>
      <c r="H6132" s="21" t="s">
        <v>20984</v>
      </c>
      <c r="I6132" s="19" t="s">
        <v>15679</v>
      </c>
      <c r="J6132" s="19" t="s">
        <v>9283</v>
      </c>
      <c r="K6132" s="20" t="s">
        <v>6950</v>
      </c>
      <c r="L6132" s="19" t="s">
        <v>25</v>
      </c>
    </row>
    <row r="6133" spans="1:12" x14ac:dyDescent="0.25">
      <c r="A6133" s="19" t="s">
        <v>8543</v>
      </c>
      <c r="B6133" s="19" t="s">
        <v>8544</v>
      </c>
      <c r="C6133" s="19" t="s">
        <v>8641</v>
      </c>
      <c r="D6133" s="19" t="s">
        <v>8642</v>
      </c>
      <c r="E6133" s="20" t="s">
        <v>21</v>
      </c>
      <c r="F6133" s="19" t="s">
        <v>21</v>
      </c>
      <c r="G6133" s="180">
        <v>100982</v>
      </c>
      <c r="H6133" s="21" t="s">
        <v>20985</v>
      </c>
      <c r="I6133" s="19" t="s">
        <v>15679</v>
      </c>
      <c r="J6133" s="19" t="s">
        <v>9283</v>
      </c>
      <c r="K6133" s="20" t="s">
        <v>9677</v>
      </c>
      <c r="L6133" s="19" t="s">
        <v>25</v>
      </c>
    </row>
    <row r="6134" spans="1:12" x14ac:dyDescent="0.25">
      <c r="A6134" s="19" t="s">
        <v>8543</v>
      </c>
      <c r="B6134" s="19" t="s">
        <v>8544</v>
      </c>
      <c r="C6134" s="19" t="s">
        <v>8641</v>
      </c>
      <c r="D6134" s="19" t="s">
        <v>8642</v>
      </c>
      <c r="E6134" s="20" t="s">
        <v>21</v>
      </c>
      <c r="F6134" s="19" t="s">
        <v>21</v>
      </c>
      <c r="G6134" s="180">
        <v>100983</v>
      </c>
      <c r="H6134" s="21" t="s">
        <v>20986</v>
      </c>
      <c r="I6134" s="19" t="s">
        <v>15679</v>
      </c>
      <c r="J6134" s="19" t="s">
        <v>9283</v>
      </c>
      <c r="K6134" s="20" t="s">
        <v>1161</v>
      </c>
      <c r="L6134" s="19" t="s">
        <v>25</v>
      </c>
    </row>
    <row r="6135" spans="1:12" x14ac:dyDescent="0.25">
      <c r="A6135" s="19" t="s">
        <v>8543</v>
      </c>
      <c r="B6135" s="19" t="s">
        <v>8544</v>
      </c>
      <c r="C6135" s="19" t="s">
        <v>8641</v>
      </c>
      <c r="D6135" s="19" t="s">
        <v>8642</v>
      </c>
      <c r="E6135" s="20" t="s">
        <v>21</v>
      </c>
      <c r="F6135" s="19" t="s">
        <v>21</v>
      </c>
      <c r="G6135" s="180">
        <v>100984</v>
      </c>
      <c r="H6135" s="21" t="s">
        <v>20987</v>
      </c>
      <c r="I6135" s="19" t="s">
        <v>15679</v>
      </c>
      <c r="J6135" s="19" t="s">
        <v>9283</v>
      </c>
      <c r="K6135" s="20" t="s">
        <v>9466</v>
      </c>
      <c r="L6135" s="19" t="s">
        <v>25</v>
      </c>
    </row>
    <row r="6136" spans="1:12" x14ac:dyDescent="0.25">
      <c r="A6136" s="19" t="s">
        <v>8543</v>
      </c>
      <c r="B6136" s="19" t="s">
        <v>8544</v>
      </c>
      <c r="C6136" s="19" t="s">
        <v>8641</v>
      </c>
      <c r="D6136" s="19" t="s">
        <v>8642</v>
      </c>
      <c r="E6136" s="20" t="s">
        <v>21</v>
      </c>
      <c r="F6136" s="19" t="s">
        <v>21</v>
      </c>
      <c r="G6136" s="180">
        <v>100985</v>
      </c>
      <c r="H6136" s="21" t="s">
        <v>20988</v>
      </c>
      <c r="I6136" s="19" t="s">
        <v>15679</v>
      </c>
      <c r="J6136" s="19" t="s">
        <v>9283</v>
      </c>
      <c r="K6136" s="20" t="s">
        <v>1275</v>
      </c>
      <c r="L6136" s="19" t="s">
        <v>25</v>
      </c>
    </row>
    <row r="6137" spans="1:12" x14ac:dyDescent="0.25">
      <c r="A6137" s="19" t="s">
        <v>8543</v>
      </c>
      <c r="B6137" s="19" t="s">
        <v>8544</v>
      </c>
      <c r="C6137" s="19" t="s">
        <v>8641</v>
      </c>
      <c r="D6137" s="19" t="s">
        <v>8642</v>
      </c>
      <c r="E6137" s="20" t="s">
        <v>21</v>
      </c>
      <c r="F6137" s="19" t="s">
        <v>21</v>
      </c>
      <c r="G6137" s="180">
        <v>100986</v>
      </c>
      <c r="H6137" s="21" t="s">
        <v>20989</v>
      </c>
      <c r="I6137" s="19" t="s">
        <v>15679</v>
      </c>
      <c r="J6137" s="19" t="s">
        <v>9283</v>
      </c>
      <c r="K6137" s="20" t="s">
        <v>6933</v>
      </c>
      <c r="L6137" s="19" t="s">
        <v>25</v>
      </c>
    </row>
    <row r="6138" spans="1:12" x14ac:dyDescent="0.25">
      <c r="A6138" s="19" t="s">
        <v>8543</v>
      </c>
      <c r="B6138" s="19" t="s">
        <v>8544</v>
      </c>
      <c r="C6138" s="19" t="s">
        <v>8641</v>
      </c>
      <c r="D6138" s="19" t="s">
        <v>8642</v>
      </c>
      <c r="E6138" s="20" t="s">
        <v>21</v>
      </c>
      <c r="F6138" s="19" t="s">
        <v>21</v>
      </c>
      <c r="G6138" s="180">
        <v>100987</v>
      </c>
      <c r="H6138" s="21" t="s">
        <v>20990</v>
      </c>
      <c r="I6138" s="19" t="s">
        <v>15679</v>
      </c>
      <c r="J6138" s="19" t="s">
        <v>9283</v>
      </c>
      <c r="K6138" s="20" t="s">
        <v>15475</v>
      </c>
      <c r="L6138" s="19" t="s">
        <v>25</v>
      </c>
    </row>
    <row r="6139" spans="1:12" x14ac:dyDescent="0.25">
      <c r="A6139" s="19" t="s">
        <v>8543</v>
      </c>
      <c r="B6139" s="19" t="s">
        <v>8544</v>
      </c>
      <c r="C6139" s="19" t="s">
        <v>8641</v>
      </c>
      <c r="D6139" s="19" t="s">
        <v>8642</v>
      </c>
      <c r="E6139" s="20" t="s">
        <v>21</v>
      </c>
      <c r="F6139" s="19" t="s">
        <v>21</v>
      </c>
      <c r="G6139" s="180">
        <v>100988</v>
      </c>
      <c r="H6139" s="21" t="s">
        <v>20991</v>
      </c>
      <c r="I6139" s="19" t="s">
        <v>15679</v>
      </c>
      <c r="J6139" s="19" t="s">
        <v>9283</v>
      </c>
      <c r="K6139" s="20" t="s">
        <v>5786</v>
      </c>
      <c r="L6139" s="19" t="s">
        <v>25</v>
      </c>
    </row>
    <row r="6140" spans="1:12" ht="27" x14ac:dyDescent="0.25">
      <c r="A6140" s="19" t="s">
        <v>8543</v>
      </c>
      <c r="B6140" s="19" t="s">
        <v>8544</v>
      </c>
      <c r="C6140" s="19" t="s">
        <v>8641</v>
      </c>
      <c r="D6140" s="19" t="s">
        <v>8642</v>
      </c>
      <c r="E6140" s="20" t="s">
        <v>21</v>
      </c>
      <c r="F6140" s="19" t="s">
        <v>21</v>
      </c>
      <c r="G6140" s="180">
        <v>100989</v>
      </c>
      <c r="H6140" s="21" t="s">
        <v>8660</v>
      </c>
      <c r="I6140" s="19" t="s">
        <v>7429</v>
      </c>
      <c r="J6140" s="19" t="s">
        <v>9283</v>
      </c>
      <c r="K6140" s="20" t="s">
        <v>945</v>
      </c>
      <c r="L6140" s="19" t="s">
        <v>25</v>
      </c>
    </row>
    <row r="6141" spans="1:12" ht="27" x14ac:dyDescent="0.25">
      <c r="A6141" s="19" t="s">
        <v>8543</v>
      </c>
      <c r="B6141" s="19" t="s">
        <v>8544</v>
      </c>
      <c r="C6141" s="19" t="s">
        <v>8641</v>
      </c>
      <c r="D6141" s="19" t="s">
        <v>8642</v>
      </c>
      <c r="E6141" s="20" t="s">
        <v>21</v>
      </c>
      <c r="F6141" s="19" t="s">
        <v>21</v>
      </c>
      <c r="G6141" s="180">
        <v>100990</v>
      </c>
      <c r="H6141" s="21" t="s">
        <v>8661</v>
      </c>
      <c r="I6141" s="19" t="s">
        <v>7429</v>
      </c>
      <c r="J6141" s="19" t="s">
        <v>9283</v>
      </c>
      <c r="K6141" s="20" t="s">
        <v>499</v>
      </c>
      <c r="L6141" s="19" t="s">
        <v>25</v>
      </c>
    </row>
    <row r="6142" spans="1:12" ht="27" x14ac:dyDescent="0.25">
      <c r="A6142" s="19" t="s">
        <v>8543</v>
      </c>
      <c r="B6142" s="19" t="s">
        <v>8544</v>
      </c>
      <c r="C6142" s="19" t="s">
        <v>8641</v>
      </c>
      <c r="D6142" s="19" t="s">
        <v>8642</v>
      </c>
      <c r="E6142" s="20" t="s">
        <v>21</v>
      </c>
      <c r="F6142" s="19" t="s">
        <v>21</v>
      </c>
      <c r="G6142" s="180">
        <v>100991</v>
      </c>
      <c r="H6142" s="21" t="s">
        <v>8662</v>
      </c>
      <c r="I6142" s="19" t="s">
        <v>7429</v>
      </c>
      <c r="J6142" s="19" t="s">
        <v>9283</v>
      </c>
      <c r="K6142" s="20" t="s">
        <v>1708</v>
      </c>
      <c r="L6142" s="19" t="s">
        <v>25</v>
      </c>
    </row>
    <row r="6143" spans="1:12" ht="27" x14ac:dyDescent="0.25">
      <c r="A6143" s="19" t="s">
        <v>8543</v>
      </c>
      <c r="B6143" s="19" t="s">
        <v>8544</v>
      </c>
      <c r="C6143" s="19" t="s">
        <v>8641</v>
      </c>
      <c r="D6143" s="19" t="s">
        <v>8642</v>
      </c>
      <c r="E6143" s="20" t="s">
        <v>21</v>
      </c>
      <c r="F6143" s="19" t="s">
        <v>21</v>
      </c>
      <c r="G6143" s="180">
        <v>100992</v>
      </c>
      <c r="H6143" s="21" t="s">
        <v>8663</v>
      </c>
      <c r="I6143" s="19" t="s">
        <v>7429</v>
      </c>
      <c r="J6143" s="19" t="s">
        <v>9283</v>
      </c>
      <c r="K6143" s="20" t="s">
        <v>450</v>
      </c>
      <c r="L6143" s="19" t="s">
        <v>25</v>
      </c>
    </row>
    <row r="6144" spans="1:12" ht="27" x14ac:dyDescent="0.25">
      <c r="A6144" s="19" t="s">
        <v>8543</v>
      </c>
      <c r="B6144" s="19" t="s">
        <v>8544</v>
      </c>
      <c r="C6144" s="19" t="s">
        <v>8641</v>
      </c>
      <c r="D6144" s="19" t="s">
        <v>8642</v>
      </c>
      <c r="E6144" s="20" t="s">
        <v>21</v>
      </c>
      <c r="F6144" s="19" t="s">
        <v>21</v>
      </c>
      <c r="G6144" s="180">
        <v>100993</v>
      </c>
      <c r="H6144" s="21" t="s">
        <v>8665</v>
      </c>
      <c r="I6144" s="19" t="s">
        <v>7429</v>
      </c>
      <c r="J6144" s="19" t="s">
        <v>9283</v>
      </c>
      <c r="K6144" s="20" t="s">
        <v>9607</v>
      </c>
      <c r="L6144" s="19" t="s">
        <v>25</v>
      </c>
    </row>
    <row r="6145" spans="1:12" ht="27" x14ac:dyDescent="0.25">
      <c r="A6145" s="19" t="s">
        <v>8543</v>
      </c>
      <c r="B6145" s="19" t="s">
        <v>8544</v>
      </c>
      <c r="C6145" s="19" t="s">
        <v>8641</v>
      </c>
      <c r="D6145" s="19" t="s">
        <v>8642</v>
      </c>
      <c r="E6145" s="20" t="s">
        <v>21</v>
      </c>
      <c r="F6145" s="19" t="s">
        <v>21</v>
      </c>
      <c r="G6145" s="180">
        <v>100994</v>
      </c>
      <c r="H6145" s="21" t="s">
        <v>8666</v>
      </c>
      <c r="I6145" s="19" t="s">
        <v>7429</v>
      </c>
      <c r="J6145" s="19" t="s">
        <v>9283</v>
      </c>
      <c r="K6145" s="20" t="s">
        <v>7042</v>
      </c>
      <c r="L6145" s="19" t="s">
        <v>25</v>
      </c>
    </row>
    <row r="6146" spans="1:12" ht="27" x14ac:dyDescent="0.25">
      <c r="A6146" s="19" t="s">
        <v>8543</v>
      </c>
      <c r="B6146" s="19" t="s">
        <v>8544</v>
      </c>
      <c r="C6146" s="19" t="s">
        <v>8641</v>
      </c>
      <c r="D6146" s="19" t="s">
        <v>8642</v>
      </c>
      <c r="E6146" s="20" t="s">
        <v>21</v>
      </c>
      <c r="F6146" s="19" t="s">
        <v>21</v>
      </c>
      <c r="G6146" s="180">
        <v>100995</v>
      </c>
      <c r="H6146" s="21" t="s">
        <v>8667</v>
      </c>
      <c r="I6146" s="19" t="s">
        <v>7429</v>
      </c>
      <c r="J6146" s="19" t="s">
        <v>9283</v>
      </c>
      <c r="K6146" s="20" t="s">
        <v>9649</v>
      </c>
      <c r="L6146" s="19" t="s">
        <v>25</v>
      </c>
    </row>
    <row r="6147" spans="1:12" ht="27" x14ac:dyDescent="0.25">
      <c r="A6147" s="19" t="s">
        <v>8543</v>
      </c>
      <c r="B6147" s="19" t="s">
        <v>8544</v>
      </c>
      <c r="C6147" s="19" t="s">
        <v>8641</v>
      </c>
      <c r="D6147" s="19" t="s">
        <v>8642</v>
      </c>
      <c r="E6147" s="20" t="s">
        <v>21</v>
      </c>
      <c r="F6147" s="19" t="s">
        <v>21</v>
      </c>
      <c r="G6147" s="180">
        <v>100996</v>
      </c>
      <c r="H6147" s="21" t="s">
        <v>8669</v>
      </c>
      <c r="I6147" s="19" t="s">
        <v>7429</v>
      </c>
      <c r="J6147" s="19" t="s">
        <v>9283</v>
      </c>
      <c r="K6147" s="20" t="s">
        <v>1399</v>
      </c>
      <c r="L6147" s="19" t="s">
        <v>25</v>
      </c>
    </row>
    <row r="6148" spans="1:12" x14ac:dyDescent="0.25">
      <c r="A6148" s="19" t="s">
        <v>8543</v>
      </c>
      <c r="B6148" s="19" t="s">
        <v>8544</v>
      </c>
      <c r="C6148" s="19" t="s">
        <v>8641</v>
      </c>
      <c r="D6148" s="19" t="s">
        <v>8642</v>
      </c>
      <c r="E6148" s="20" t="s">
        <v>21</v>
      </c>
      <c r="F6148" s="19" t="s">
        <v>21</v>
      </c>
      <c r="G6148" s="180">
        <v>100997</v>
      </c>
      <c r="H6148" s="21" t="s">
        <v>8670</v>
      </c>
      <c r="I6148" s="19" t="s">
        <v>7429</v>
      </c>
      <c r="J6148" s="19" t="s">
        <v>9283</v>
      </c>
      <c r="K6148" s="20" t="s">
        <v>11268</v>
      </c>
      <c r="L6148" s="19" t="s">
        <v>25</v>
      </c>
    </row>
    <row r="6149" spans="1:12" x14ac:dyDescent="0.25">
      <c r="A6149" s="19" t="s">
        <v>8543</v>
      </c>
      <c r="B6149" s="19" t="s">
        <v>8544</v>
      </c>
      <c r="C6149" s="19" t="s">
        <v>8641</v>
      </c>
      <c r="D6149" s="19" t="s">
        <v>8642</v>
      </c>
      <c r="E6149" s="20" t="s">
        <v>21</v>
      </c>
      <c r="F6149" s="19" t="s">
        <v>21</v>
      </c>
      <c r="G6149" s="180">
        <v>100998</v>
      </c>
      <c r="H6149" s="21" t="s">
        <v>8672</v>
      </c>
      <c r="I6149" s="19" t="s">
        <v>7429</v>
      </c>
      <c r="J6149" s="19" t="s">
        <v>9283</v>
      </c>
      <c r="K6149" s="20" t="s">
        <v>12600</v>
      </c>
      <c r="L6149" s="19" t="s">
        <v>25</v>
      </c>
    </row>
    <row r="6150" spans="1:12" x14ac:dyDescent="0.25">
      <c r="A6150" s="19" t="s">
        <v>8543</v>
      </c>
      <c r="B6150" s="19" t="s">
        <v>8544</v>
      </c>
      <c r="C6150" s="19" t="s">
        <v>8641</v>
      </c>
      <c r="D6150" s="19" t="s">
        <v>8642</v>
      </c>
      <c r="E6150" s="20" t="s">
        <v>21</v>
      </c>
      <c r="F6150" s="19" t="s">
        <v>21</v>
      </c>
      <c r="G6150" s="180">
        <v>100999</v>
      </c>
      <c r="H6150" s="21" t="s">
        <v>8673</v>
      </c>
      <c r="I6150" s="19" t="s">
        <v>7429</v>
      </c>
      <c r="J6150" s="19" t="s">
        <v>9283</v>
      </c>
      <c r="K6150" s="20" t="s">
        <v>1103</v>
      </c>
      <c r="L6150" s="19" t="s">
        <v>25</v>
      </c>
    </row>
    <row r="6151" spans="1:12" x14ac:dyDescent="0.25">
      <c r="A6151" s="19" t="s">
        <v>8543</v>
      </c>
      <c r="B6151" s="19" t="s">
        <v>8544</v>
      </c>
      <c r="C6151" s="19" t="s">
        <v>8641</v>
      </c>
      <c r="D6151" s="19" t="s">
        <v>8642</v>
      </c>
      <c r="E6151" s="20" t="s">
        <v>21</v>
      </c>
      <c r="F6151" s="19" t="s">
        <v>21</v>
      </c>
      <c r="G6151" s="180">
        <v>101000</v>
      </c>
      <c r="H6151" s="21" t="s">
        <v>8674</v>
      </c>
      <c r="I6151" s="19" t="s">
        <v>7429</v>
      </c>
      <c r="J6151" s="19" t="s">
        <v>9283</v>
      </c>
      <c r="K6151" s="20" t="s">
        <v>4917</v>
      </c>
      <c r="L6151" s="19" t="s">
        <v>25</v>
      </c>
    </row>
    <row r="6152" spans="1:12" x14ac:dyDescent="0.25">
      <c r="A6152" s="19" t="s">
        <v>8543</v>
      </c>
      <c r="B6152" s="19" t="s">
        <v>8544</v>
      </c>
      <c r="C6152" s="19" t="s">
        <v>8641</v>
      </c>
      <c r="D6152" s="19" t="s">
        <v>8642</v>
      </c>
      <c r="E6152" s="20" t="s">
        <v>21</v>
      </c>
      <c r="F6152" s="19" t="s">
        <v>21</v>
      </c>
      <c r="G6152" s="180">
        <v>101001</v>
      </c>
      <c r="H6152" s="21" t="s">
        <v>8675</v>
      </c>
      <c r="I6152" s="19" t="s">
        <v>7429</v>
      </c>
      <c r="J6152" s="19" t="s">
        <v>9283</v>
      </c>
      <c r="K6152" s="20" t="s">
        <v>10999</v>
      </c>
      <c r="L6152" s="19" t="s">
        <v>25</v>
      </c>
    </row>
    <row r="6153" spans="1:12" x14ac:dyDescent="0.25">
      <c r="A6153" s="19" t="s">
        <v>8543</v>
      </c>
      <c r="B6153" s="19" t="s">
        <v>8544</v>
      </c>
      <c r="C6153" s="19" t="s">
        <v>8641</v>
      </c>
      <c r="D6153" s="19" t="s">
        <v>8642</v>
      </c>
      <c r="E6153" s="20" t="s">
        <v>21</v>
      </c>
      <c r="F6153" s="19" t="s">
        <v>21</v>
      </c>
      <c r="G6153" s="180">
        <v>101002</v>
      </c>
      <c r="H6153" s="21" t="s">
        <v>8676</v>
      </c>
      <c r="I6153" s="19" t="s">
        <v>7429</v>
      </c>
      <c r="J6153" s="19" t="s">
        <v>9283</v>
      </c>
      <c r="K6153" s="20" t="s">
        <v>692</v>
      </c>
      <c r="L6153" s="19" t="s">
        <v>25</v>
      </c>
    </row>
    <row r="6154" spans="1:12" x14ac:dyDescent="0.25">
      <c r="A6154" s="19" t="s">
        <v>8543</v>
      </c>
      <c r="B6154" s="19" t="s">
        <v>8544</v>
      </c>
      <c r="C6154" s="19" t="s">
        <v>8641</v>
      </c>
      <c r="D6154" s="19" t="s">
        <v>8642</v>
      </c>
      <c r="E6154" s="20" t="s">
        <v>21</v>
      </c>
      <c r="F6154" s="19" t="s">
        <v>21</v>
      </c>
      <c r="G6154" s="180">
        <v>101003</v>
      </c>
      <c r="H6154" s="21" t="s">
        <v>8677</v>
      </c>
      <c r="I6154" s="19" t="s">
        <v>7429</v>
      </c>
      <c r="J6154" s="19" t="s">
        <v>9283</v>
      </c>
      <c r="K6154" s="20" t="s">
        <v>6939</v>
      </c>
      <c r="L6154" s="19" t="s">
        <v>25</v>
      </c>
    </row>
    <row r="6155" spans="1:12" x14ac:dyDescent="0.25">
      <c r="A6155" s="19" t="s">
        <v>8543</v>
      </c>
      <c r="B6155" s="19" t="s">
        <v>8544</v>
      </c>
      <c r="C6155" s="19" t="s">
        <v>8641</v>
      </c>
      <c r="D6155" s="19" t="s">
        <v>8642</v>
      </c>
      <c r="E6155" s="20" t="s">
        <v>21</v>
      </c>
      <c r="F6155" s="19" t="s">
        <v>21</v>
      </c>
      <c r="G6155" s="180">
        <v>101004</v>
      </c>
      <c r="H6155" s="21" t="s">
        <v>8678</v>
      </c>
      <c r="I6155" s="19" t="s">
        <v>7429</v>
      </c>
      <c r="J6155" s="19" t="s">
        <v>9283</v>
      </c>
      <c r="K6155" s="20" t="s">
        <v>168</v>
      </c>
      <c r="L6155" s="19" t="s">
        <v>25</v>
      </c>
    </row>
    <row r="6156" spans="1:12" x14ac:dyDescent="0.25">
      <c r="A6156" s="19" t="s">
        <v>8543</v>
      </c>
      <c r="B6156" s="19" t="s">
        <v>8544</v>
      </c>
      <c r="C6156" s="19" t="s">
        <v>8641</v>
      </c>
      <c r="D6156" s="19" t="s">
        <v>8642</v>
      </c>
      <c r="E6156" s="20" t="s">
        <v>21</v>
      </c>
      <c r="F6156" s="19" t="s">
        <v>21</v>
      </c>
      <c r="G6156" s="180">
        <v>101005</v>
      </c>
      <c r="H6156" s="21" t="s">
        <v>8679</v>
      </c>
      <c r="I6156" s="19" t="s">
        <v>15679</v>
      </c>
      <c r="J6156" s="19" t="s">
        <v>9283</v>
      </c>
      <c r="K6156" s="20" t="s">
        <v>4183</v>
      </c>
      <c r="L6156" s="19" t="s">
        <v>25</v>
      </c>
    </row>
    <row r="6157" spans="1:12" x14ac:dyDescent="0.25">
      <c r="A6157" s="19" t="s">
        <v>8543</v>
      </c>
      <c r="B6157" s="19" t="s">
        <v>8544</v>
      </c>
      <c r="C6157" s="19" t="s">
        <v>8641</v>
      </c>
      <c r="D6157" s="19" t="s">
        <v>8642</v>
      </c>
      <c r="E6157" s="20" t="s">
        <v>21</v>
      </c>
      <c r="F6157" s="19" t="s">
        <v>21</v>
      </c>
      <c r="G6157" s="180">
        <v>101006</v>
      </c>
      <c r="H6157" s="21" t="s">
        <v>8681</v>
      </c>
      <c r="I6157" s="19" t="s">
        <v>15679</v>
      </c>
      <c r="J6157" s="19" t="s">
        <v>9283</v>
      </c>
      <c r="K6157" s="20" t="s">
        <v>5921</v>
      </c>
      <c r="L6157" s="19" t="s">
        <v>25</v>
      </c>
    </row>
    <row r="6158" spans="1:12" x14ac:dyDescent="0.25">
      <c r="A6158" s="19" t="s">
        <v>8543</v>
      </c>
      <c r="B6158" s="19" t="s">
        <v>8544</v>
      </c>
      <c r="C6158" s="19" t="s">
        <v>8641</v>
      </c>
      <c r="D6158" s="19" t="s">
        <v>8642</v>
      </c>
      <c r="E6158" s="20" t="s">
        <v>21</v>
      </c>
      <c r="F6158" s="19" t="s">
        <v>21</v>
      </c>
      <c r="G6158" s="180">
        <v>101007</v>
      </c>
      <c r="H6158" s="21" t="s">
        <v>8682</v>
      </c>
      <c r="I6158" s="19" t="s">
        <v>15679</v>
      </c>
      <c r="J6158" s="19" t="s">
        <v>9283</v>
      </c>
      <c r="K6158" s="20" t="s">
        <v>11178</v>
      </c>
      <c r="L6158" s="19" t="s">
        <v>25</v>
      </c>
    </row>
    <row r="6159" spans="1:12" x14ac:dyDescent="0.25">
      <c r="A6159" s="19" t="s">
        <v>8543</v>
      </c>
      <c r="B6159" s="19" t="s">
        <v>8544</v>
      </c>
      <c r="C6159" s="19" t="s">
        <v>8641</v>
      </c>
      <c r="D6159" s="19" t="s">
        <v>8642</v>
      </c>
      <c r="E6159" s="20" t="s">
        <v>21</v>
      </c>
      <c r="F6159" s="19" t="s">
        <v>21</v>
      </c>
      <c r="G6159" s="180">
        <v>101008</v>
      </c>
      <c r="H6159" s="21" t="s">
        <v>8683</v>
      </c>
      <c r="I6159" s="19" t="s">
        <v>15679</v>
      </c>
      <c r="J6159" s="19" t="s">
        <v>9283</v>
      </c>
      <c r="K6159" s="20" t="s">
        <v>14894</v>
      </c>
      <c r="L6159" s="19" t="s">
        <v>25</v>
      </c>
    </row>
    <row r="6160" spans="1:12" x14ac:dyDescent="0.25">
      <c r="A6160" s="19" t="s">
        <v>8543</v>
      </c>
      <c r="B6160" s="19" t="s">
        <v>8544</v>
      </c>
      <c r="C6160" s="19" t="s">
        <v>8641</v>
      </c>
      <c r="D6160" s="19" t="s">
        <v>8642</v>
      </c>
      <c r="E6160" s="20" t="s">
        <v>21</v>
      </c>
      <c r="F6160" s="19" t="s">
        <v>21</v>
      </c>
      <c r="G6160" s="180">
        <v>101009</v>
      </c>
      <c r="H6160" s="21" t="s">
        <v>8684</v>
      </c>
      <c r="I6160" s="19" t="s">
        <v>7429</v>
      </c>
      <c r="J6160" s="19" t="s">
        <v>9283</v>
      </c>
      <c r="K6160" s="20" t="s">
        <v>11531</v>
      </c>
      <c r="L6160" s="19" t="s">
        <v>25</v>
      </c>
    </row>
    <row r="6161" spans="1:12" x14ac:dyDescent="0.25">
      <c r="A6161" s="19" t="s">
        <v>8543</v>
      </c>
      <c r="B6161" s="19" t="s">
        <v>8544</v>
      </c>
      <c r="C6161" s="19" t="s">
        <v>8641</v>
      </c>
      <c r="D6161" s="19" t="s">
        <v>8642</v>
      </c>
      <c r="E6161" s="20" t="s">
        <v>21</v>
      </c>
      <c r="F6161" s="19" t="s">
        <v>21</v>
      </c>
      <c r="G6161" s="180">
        <v>101010</v>
      </c>
      <c r="H6161" s="21" t="s">
        <v>8685</v>
      </c>
      <c r="I6161" s="19" t="s">
        <v>7429</v>
      </c>
      <c r="J6161" s="19" t="s">
        <v>9283</v>
      </c>
      <c r="K6161" s="20" t="s">
        <v>5284</v>
      </c>
      <c r="L6161" s="19" t="s">
        <v>25</v>
      </c>
    </row>
    <row r="6162" spans="1:12" x14ac:dyDescent="0.25">
      <c r="A6162" s="19" t="s">
        <v>8543</v>
      </c>
      <c r="B6162" s="19" t="s">
        <v>8544</v>
      </c>
      <c r="C6162" s="19" t="s">
        <v>8641</v>
      </c>
      <c r="D6162" s="19" t="s">
        <v>8642</v>
      </c>
      <c r="E6162" s="20" t="s">
        <v>21</v>
      </c>
      <c r="F6162" s="19" t="s">
        <v>21</v>
      </c>
      <c r="G6162" s="180">
        <v>101013</v>
      </c>
      <c r="H6162" s="21" t="s">
        <v>8687</v>
      </c>
      <c r="I6162" s="19" t="s">
        <v>7429</v>
      </c>
      <c r="J6162" s="19" t="s">
        <v>9283</v>
      </c>
      <c r="K6162" s="20" t="s">
        <v>15476</v>
      </c>
      <c r="L6162" s="19" t="s">
        <v>25</v>
      </c>
    </row>
    <row r="6163" spans="1:12" x14ac:dyDescent="0.25">
      <c r="A6163" s="19" t="s">
        <v>8543</v>
      </c>
      <c r="B6163" s="19" t="s">
        <v>8544</v>
      </c>
      <c r="C6163" s="19" t="s">
        <v>8641</v>
      </c>
      <c r="D6163" s="19" t="s">
        <v>8642</v>
      </c>
      <c r="E6163" s="20" t="s">
        <v>21</v>
      </c>
      <c r="F6163" s="19" t="s">
        <v>21</v>
      </c>
      <c r="G6163" s="180">
        <v>101014</v>
      </c>
      <c r="H6163" s="21" t="s">
        <v>8688</v>
      </c>
      <c r="I6163" s="19" t="s">
        <v>7429</v>
      </c>
      <c r="J6163" s="19" t="s">
        <v>9283</v>
      </c>
      <c r="K6163" s="20" t="s">
        <v>11201</v>
      </c>
      <c r="L6163" s="19" t="s">
        <v>25</v>
      </c>
    </row>
    <row r="6164" spans="1:12" x14ac:dyDescent="0.25">
      <c r="A6164" s="19" t="s">
        <v>8543</v>
      </c>
      <c r="B6164" s="19" t="s">
        <v>8544</v>
      </c>
      <c r="C6164" s="19" t="s">
        <v>8641</v>
      </c>
      <c r="D6164" s="19" t="s">
        <v>8642</v>
      </c>
      <c r="E6164" s="20" t="s">
        <v>21</v>
      </c>
      <c r="F6164" s="19" t="s">
        <v>21</v>
      </c>
      <c r="G6164" s="180">
        <v>101015</v>
      </c>
      <c r="H6164" s="21" t="s">
        <v>8690</v>
      </c>
      <c r="I6164" s="19" t="s">
        <v>7429</v>
      </c>
      <c r="J6164" s="19" t="s">
        <v>9283</v>
      </c>
      <c r="K6164" s="20" t="s">
        <v>4535</v>
      </c>
      <c r="L6164" s="19" t="s">
        <v>25</v>
      </c>
    </row>
    <row r="6165" spans="1:12" x14ac:dyDescent="0.25">
      <c r="A6165" s="19" t="s">
        <v>8543</v>
      </c>
      <c r="B6165" s="19" t="s">
        <v>8544</v>
      </c>
      <c r="C6165" s="19" t="s">
        <v>8641</v>
      </c>
      <c r="D6165" s="19" t="s">
        <v>8642</v>
      </c>
      <c r="E6165" s="20" t="s">
        <v>21</v>
      </c>
      <c r="F6165" s="19" t="s">
        <v>21</v>
      </c>
      <c r="G6165" s="180">
        <v>101016</v>
      </c>
      <c r="H6165" s="21" t="s">
        <v>8691</v>
      </c>
      <c r="I6165" s="19" t="s">
        <v>7429</v>
      </c>
      <c r="J6165" s="19" t="s">
        <v>9283</v>
      </c>
      <c r="K6165" s="20" t="s">
        <v>15477</v>
      </c>
      <c r="L6165" s="19" t="s">
        <v>25</v>
      </c>
    </row>
    <row r="6166" spans="1:12" x14ac:dyDescent="0.25">
      <c r="A6166" s="19" t="s">
        <v>8543</v>
      </c>
      <c r="B6166" s="19" t="s">
        <v>8544</v>
      </c>
      <c r="C6166" s="19" t="s">
        <v>8641</v>
      </c>
      <c r="D6166" s="19" t="s">
        <v>8642</v>
      </c>
      <c r="E6166" s="20" t="s">
        <v>21</v>
      </c>
      <c r="F6166" s="19" t="s">
        <v>21</v>
      </c>
      <c r="G6166" s="180">
        <v>101017</v>
      </c>
      <c r="H6166" s="21" t="s">
        <v>8692</v>
      </c>
      <c r="I6166" s="19" t="s">
        <v>7429</v>
      </c>
      <c r="J6166" s="19" t="s">
        <v>9283</v>
      </c>
      <c r="K6166" s="20" t="s">
        <v>15478</v>
      </c>
      <c r="L6166" s="19" t="s">
        <v>25</v>
      </c>
    </row>
    <row r="6167" spans="1:12" x14ac:dyDescent="0.25">
      <c r="A6167" s="19" t="s">
        <v>8543</v>
      </c>
      <c r="B6167" s="19" t="s">
        <v>8544</v>
      </c>
      <c r="C6167" s="19" t="s">
        <v>8641</v>
      </c>
      <c r="D6167" s="19" t="s">
        <v>8642</v>
      </c>
      <c r="E6167" s="20" t="s">
        <v>21</v>
      </c>
      <c r="F6167" s="19" t="s">
        <v>21</v>
      </c>
      <c r="G6167" s="180">
        <v>101018</v>
      </c>
      <c r="H6167" s="21" t="s">
        <v>8693</v>
      </c>
      <c r="I6167" s="19" t="s">
        <v>7429</v>
      </c>
      <c r="J6167" s="19" t="s">
        <v>9283</v>
      </c>
      <c r="K6167" s="20" t="s">
        <v>1418</v>
      </c>
      <c r="L6167" s="19" t="s">
        <v>25</v>
      </c>
    </row>
    <row r="6168" spans="1:12" x14ac:dyDescent="0.25">
      <c r="A6168" s="19" t="s">
        <v>8543</v>
      </c>
      <c r="B6168" s="19" t="s">
        <v>8544</v>
      </c>
      <c r="C6168" s="19" t="s">
        <v>8641</v>
      </c>
      <c r="D6168" s="19" t="s">
        <v>8642</v>
      </c>
      <c r="E6168" s="20" t="s">
        <v>21</v>
      </c>
      <c r="F6168" s="19" t="s">
        <v>21</v>
      </c>
      <c r="G6168" s="180">
        <v>101463</v>
      </c>
      <c r="H6168" s="21" t="s">
        <v>8694</v>
      </c>
      <c r="I6168" s="19" t="s">
        <v>7429</v>
      </c>
      <c r="J6168" s="19" t="s">
        <v>9283</v>
      </c>
      <c r="K6168" s="20" t="s">
        <v>564</v>
      </c>
      <c r="L6168" s="19" t="s">
        <v>25</v>
      </c>
    </row>
    <row r="6169" spans="1:12" x14ac:dyDescent="0.25">
      <c r="A6169" s="19" t="s">
        <v>8543</v>
      </c>
      <c r="B6169" s="19" t="s">
        <v>8544</v>
      </c>
      <c r="C6169" s="19" t="s">
        <v>8641</v>
      </c>
      <c r="D6169" s="19" t="s">
        <v>8642</v>
      </c>
      <c r="E6169" s="20" t="s">
        <v>21</v>
      </c>
      <c r="F6169" s="19" t="s">
        <v>21</v>
      </c>
      <c r="G6169" s="180">
        <v>101464</v>
      </c>
      <c r="H6169" s="21" t="s">
        <v>8696</v>
      </c>
      <c r="I6169" s="19" t="s">
        <v>7429</v>
      </c>
      <c r="J6169" s="19" t="s">
        <v>9283</v>
      </c>
      <c r="K6169" s="20" t="s">
        <v>12575</v>
      </c>
      <c r="L6169" s="19" t="s">
        <v>25</v>
      </c>
    </row>
    <row r="6170" spans="1:12" x14ac:dyDescent="0.25">
      <c r="A6170" s="19" t="s">
        <v>8543</v>
      </c>
      <c r="B6170" s="19" t="s">
        <v>8544</v>
      </c>
      <c r="C6170" s="19" t="s">
        <v>8641</v>
      </c>
      <c r="D6170" s="19" t="s">
        <v>8642</v>
      </c>
      <c r="E6170" s="20" t="s">
        <v>21</v>
      </c>
      <c r="F6170" s="19" t="s">
        <v>21</v>
      </c>
      <c r="G6170" s="180">
        <v>101465</v>
      </c>
      <c r="H6170" s="21" t="s">
        <v>8697</v>
      </c>
      <c r="I6170" s="19" t="s">
        <v>7429</v>
      </c>
      <c r="J6170" s="19" t="s">
        <v>9283</v>
      </c>
      <c r="K6170" s="20" t="s">
        <v>2528</v>
      </c>
      <c r="L6170" s="19" t="s">
        <v>25</v>
      </c>
    </row>
    <row r="6171" spans="1:12" x14ac:dyDescent="0.25">
      <c r="A6171" s="19" t="s">
        <v>8543</v>
      </c>
      <c r="B6171" s="19" t="s">
        <v>8544</v>
      </c>
      <c r="C6171" s="19" t="s">
        <v>8641</v>
      </c>
      <c r="D6171" s="19" t="s">
        <v>8642</v>
      </c>
      <c r="E6171" s="20" t="s">
        <v>21</v>
      </c>
      <c r="F6171" s="19" t="s">
        <v>21</v>
      </c>
      <c r="G6171" s="180">
        <v>101466</v>
      </c>
      <c r="H6171" s="21" t="s">
        <v>8698</v>
      </c>
      <c r="I6171" s="19" t="s">
        <v>7429</v>
      </c>
      <c r="J6171" s="19" t="s">
        <v>9283</v>
      </c>
      <c r="K6171" s="20" t="s">
        <v>12186</v>
      </c>
      <c r="L6171" s="19" t="s">
        <v>25</v>
      </c>
    </row>
    <row r="6172" spans="1:12" x14ac:dyDescent="0.25">
      <c r="A6172" s="19" t="s">
        <v>8543</v>
      </c>
      <c r="B6172" s="19" t="s">
        <v>8544</v>
      </c>
      <c r="C6172" s="19" t="s">
        <v>8641</v>
      </c>
      <c r="D6172" s="19" t="s">
        <v>8642</v>
      </c>
      <c r="E6172" s="20" t="s">
        <v>21</v>
      </c>
      <c r="F6172" s="19" t="s">
        <v>21</v>
      </c>
      <c r="G6172" s="180">
        <v>101467</v>
      </c>
      <c r="H6172" s="21" t="s">
        <v>8699</v>
      </c>
      <c r="I6172" s="19" t="s">
        <v>7429</v>
      </c>
      <c r="J6172" s="19" t="s">
        <v>9283</v>
      </c>
      <c r="K6172" s="20" t="s">
        <v>3597</v>
      </c>
      <c r="L6172" s="19" t="s">
        <v>25</v>
      </c>
    </row>
    <row r="6173" spans="1:12" x14ac:dyDescent="0.25">
      <c r="A6173" s="19" t="s">
        <v>8543</v>
      </c>
      <c r="B6173" s="19" t="s">
        <v>8544</v>
      </c>
      <c r="C6173" s="19" t="s">
        <v>8641</v>
      </c>
      <c r="D6173" s="19" t="s">
        <v>8642</v>
      </c>
      <c r="E6173" s="20" t="s">
        <v>21</v>
      </c>
      <c r="F6173" s="19" t="s">
        <v>21</v>
      </c>
      <c r="G6173" s="180">
        <v>101468</v>
      </c>
      <c r="H6173" s="21" t="s">
        <v>8701</v>
      </c>
      <c r="I6173" s="19" t="s">
        <v>7429</v>
      </c>
      <c r="J6173" s="19" t="s">
        <v>9283</v>
      </c>
      <c r="K6173" s="20" t="s">
        <v>4965</v>
      </c>
      <c r="L6173" s="19" t="s">
        <v>25</v>
      </c>
    </row>
    <row r="6174" spans="1:12" x14ac:dyDescent="0.25">
      <c r="A6174" s="19" t="s">
        <v>8543</v>
      </c>
      <c r="B6174" s="19" t="s">
        <v>8544</v>
      </c>
      <c r="C6174" s="19" t="s">
        <v>8641</v>
      </c>
      <c r="D6174" s="19" t="s">
        <v>8642</v>
      </c>
      <c r="E6174" s="20" t="s">
        <v>21</v>
      </c>
      <c r="F6174" s="19" t="s">
        <v>21</v>
      </c>
      <c r="G6174" s="180">
        <v>101469</v>
      </c>
      <c r="H6174" s="21" t="s">
        <v>8702</v>
      </c>
      <c r="I6174" s="19" t="s">
        <v>7429</v>
      </c>
      <c r="J6174" s="19" t="s">
        <v>9283</v>
      </c>
      <c r="K6174" s="20" t="s">
        <v>5837</v>
      </c>
      <c r="L6174" s="19" t="s">
        <v>25</v>
      </c>
    </row>
    <row r="6175" spans="1:12" x14ac:dyDescent="0.25">
      <c r="A6175" s="19" t="s">
        <v>8543</v>
      </c>
      <c r="B6175" s="19" t="s">
        <v>8544</v>
      </c>
      <c r="C6175" s="19" t="s">
        <v>8641</v>
      </c>
      <c r="D6175" s="19" t="s">
        <v>8642</v>
      </c>
      <c r="E6175" s="20" t="s">
        <v>21</v>
      </c>
      <c r="F6175" s="19" t="s">
        <v>21</v>
      </c>
      <c r="G6175" s="180">
        <v>101470</v>
      </c>
      <c r="H6175" s="21" t="s">
        <v>8704</v>
      </c>
      <c r="I6175" s="19" t="s">
        <v>7429</v>
      </c>
      <c r="J6175" s="19" t="s">
        <v>9283</v>
      </c>
      <c r="K6175" s="20" t="s">
        <v>10797</v>
      </c>
      <c r="L6175" s="19" t="s">
        <v>25</v>
      </c>
    </row>
    <row r="6176" spans="1:12" x14ac:dyDescent="0.25">
      <c r="A6176" s="19" t="s">
        <v>8543</v>
      </c>
      <c r="B6176" s="19" t="s">
        <v>8544</v>
      </c>
      <c r="C6176" s="19" t="s">
        <v>8641</v>
      </c>
      <c r="D6176" s="19" t="s">
        <v>8642</v>
      </c>
      <c r="E6176" s="20" t="s">
        <v>21</v>
      </c>
      <c r="F6176" s="19" t="s">
        <v>21</v>
      </c>
      <c r="G6176" s="180">
        <v>101471</v>
      </c>
      <c r="H6176" s="21" t="s">
        <v>8706</v>
      </c>
      <c r="I6176" s="19" t="s">
        <v>7429</v>
      </c>
      <c r="J6176" s="19" t="s">
        <v>9283</v>
      </c>
      <c r="K6176" s="20" t="s">
        <v>9586</v>
      </c>
      <c r="L6176" s="19" t="s">
        <v>25</v>
      </c>
    </row>
    <row r="6177" spans="1:12" x14ac:dyDescent="0.25">
      <c r="A6177" s="19" t="s">
        <v>8543</v>
      </c>
      <c r="B6177" s="19" t="s">
        <v>8544</v>
      </c>
      <c r="C6177" s="19" t="s">
        <v>8641</v>
      </c>
      <c r="D6177" s="19" t="s">
        <v>8642</v>
      </c>
      <c r="E6177" s="20" t="s">
        <v>21</v>
      </c>
      <c r="F6177" s="19" t="s">
        <v>21</v>
      </c>
      <c r="G6177" s="180">
        <v>101472</v>
      </c>
      <c r="H6177" s="21" t="s">
        <v>8707</v>
      </c>
      <c r="I6177" s="19" t="s">
        <v>7429</v>
      </c>
      <c r="J6177" s="19" t="s">
        <v>9283</v>
      </c>
      <c r="K6177" s="20" t="s">
        <v>4552</v>
      </c>
      <c r="L6177" s="19" t="s">
        <v>25</v>
      </c>
    </row>
    <row r="6178" spans="1:12" x14ac:dyDescent="0.25">
      <c r="A6178" s="19" t="s">
        <v>8543</v>
      </c>
      <c r="B6178" s="19" t="s">
        <v>8544</v>
      </c>
      <c r="C6178" s="19" t="s">
        <v>8641</v>
      </c>
      <c r="D6178" s="19" t="s">
        <v>8642</v>
      </c>
      <c r="E6178" s="20" t="s">
        <v>21</v>
      </c>
      <c r="F6178" s="19" t="s">
        <v>21</v>
      </c>
      <c r="G6178" s="180">
        <v>101473</v>
      </c>
      <c r="H6178" s="21" t="s">
        <v>8709</v>
      </c>
      <c r="I6178" s="19" t="s">
        <v>7429</v>
      </c>
      <c r="J6178" s="19" t="s">
        <v>9283</v>
      </c>
      <c r="K6178" s="20" t="s">
        <v>5147</v>
      </c>
      <c r="L6178" s="19" t="s">
        <v>25</v>
      </c>
    </row>
    <row r="6179" spans="1:12" x14ac:dyDescent="0.25">
      <c r="A6179" s="19" t="s">
        <v>8543</v>
      </c>
      <c r="B6179" s="19" t="s">
        <v>8544</v>
      </c>
      <c r="C6179" s="19" t="s">
        <v>8641</v>
      </c>
      <c r="D6179" s="19" t="s">
        <v>8642</v>
      </c>
      <c r="E6179" s="20" t="s">
        <v>21</v>
      </c>
      <c r="F6179" s="19" t="s">
        <v>21</v>
      </c>
      <c r="G6179" s="180">
        <v>101474</v>
      </c>
      <c r="H6179" s="21" t="s">
        <v>8710</v>
      </c>
      <c r="I6179" s="19" t="s">
        <v>7429</v>
      </c>
      <c r="J6179" s="19" t="s">
        <v>9283</v>
      </c>
      <c r="K6179" s="20" t="s">
        <v>5329</v>
      </c>
      <c r="L6179" s="19" t="s">
        <v>25</v>
      </c>
    </row>
    <row r="6180" spans="1:12" x14ac:dyDescent="0.25">
      <c r="A6180" s="19" t="s">
        <v>8543</v>
      </c>
      <c r="B6180" s="19" t="s">
        <v>8544</v>
      </c>
      <c r="C6180" s="19" t="s">
        <v>8641</v>
      </c>
      <c r="D6180" s="19" t="s">
        <v>8642</v>
      </c>
      <c r="E6180" s="20" t="s">
        <v>21</v>
      </c>
      <c r="F6180" s="19" t="s">
        <v>21</v>
      </c>
      <c r="G6180" s="180">
        <v>101475</v>
      </c>
      <c r="H6180" s="21" t="s">
        <v>8712</v>
      </c>
      <c r="I6180" s="19" t="s">
        <v>7429</v>
      </c>
      <c r="J6180" s="19" t="s">
        <v>9283</v>
      </c>
      <c r="K6180" s="20" t="s">
        <v>10454</v>
      </c>
      <c r="L6180" s="19" t="s">
        <v>25</v>
      </c>
    </row>
    <row r="6181" spans="1:12" x14ac:dyDescent="0.25">
      <c r="A6181" s="19" t="s">
        <v>8543</v>
      </c>
      <c r="B6181" s="19" t="s">
        <v>8544</v>
      </c>
      <c r="C6181" s="19" t="s">
        <v>8641</v>
      </c>
      <c r="D6181" s="19" t="s">
        <v>8642</v>
      </c>
      <c r="E6181" s="20" t="s">
        <v>21</v>
      </c>
      <c r="F6181" s="19" t="s">
        <v>21</v>
      </c>
      <c r="G6181" s="180">
        <v>101476</v>
      </c>
      <c r="H6181" s="21" t="s">
        <v>8713</v>
      </c>
      <c r="I6181" s="19" t="s">
        <v>7429</v>
      </c>
      <c r="J6181" s="19" t="s">
        <v>9283</v>
      </c>
      <c r="K6181" s="20" t="s">
        <v>3621</v>
      </c>
      <c r="L6181" s="19" t="s">
        <v>25</v>
      </c>
    </row>
    <row r="6182" spans="1:12" x14ac:dyDescent="0.25">
      <c r="A6182" s="19" t="s">
        <v>8543</v>
      </c>
      <c r="B6182" s="19" t="s">
        <v>8544</v>
      </c>
      <c r="C6182" s="19" t="s">
        <v>8641</v>
      </c>
      <c r="D6182" s="19" t="s">
        <v>8642</v>
      </c>
      <c r="E6182" s="20" t="s">
        <v>21</v>
      </c>
      <c r="F6182" s="19" t="s">
        <v>21</v>
      </c>
      <c r="G6182" s="180">
        <v>101477</v>
      </c>
      <c r="H6182" s="21" t="s">
        <v>8714</v>
      </c>
      <c r="I6182" s="19" t="s">
        <v>7429</v>
      </c>
      <c r="J6182" s="19" t="s">
        <v>9283</v>
      </c>
      <c r="K6182" s="20" t="s">
        <v>4736</v>
      </c>
      <c r="L6182" s="19" t="s">
        <v>25</v>
      </c>
    </row>
    <row r="6183" spans="1:12" x14ac:dyDescent="0.25">
      <c r="A6183" s="19" t="s">
        <v>8543</v>
      </c>
      <c r="B6183" s="19" t="s">
        <v>8544</v>
      </c>
      <c r="C6183" s="19" t="s">
        <v>8641</v>
      </c>
      <c r="D6183" s="19" t="s">
        <v>8642</v>
      </c>
      <c r="E6183" s="20" t="s">
        <v>21</v>
      </c>
      <c r="F6183" s="19" t="s">
        <v>21</v>
      </c>
      <c r="G6183" s="180">
        <v>101478</v>
      </c>
      <c r="H6183" s="21" t="s">
        <v>8716</v>
      </c>
      <c r="I6183" s="19" t="s">
        <v>7429</v>
      </c>
      <c r="J6183" s="19" t="s">
        <v>9283</v>
      </c>
      <c r="K6183" s="20" t="s">
        <v>11944</v>
      </c>
      <c r="L6183" s="19" t="s">
        <v>25</v>
      </c>
    </row>
    <row r="6184" spans="1:12" x14ac:dyDescent="0.25">
      <c r="A6184" s="19" t="s">
        <v>8543</v>
      </c>
      <c r="B6184" s="19" t="s">
        <v>8544</v>
      </c>
      <c r="C6184" s="19" t="s">
        <v>8641</v>
      </c>
      <c r="D6184" s="19" t="s">
        <v>8642</v>
      </c>
      <c r="E6184" s="20" t="s">
        <v>21</v>
      </c>
      <c r="F6184" s="19" t="s">
        <v>21</v>
      </c>
      <c r="G6184" s="180">
        <v>101480</v>
      </c>
      <c r="H6184" s="21" t="s">
        <v>8717</v>
      </c>
      <c r="I6184" s="19" t="s">
        <v>7429</v>
      </c>
      <c r="J6184" s="19" t="s">
        <v>9283</v>
      </c>
      <c r="K6184" s="20" t="s">
        <v>9578</v>
      </c>
      <c r="L6184" s="19" t="s">
        <v>25</v>
      </c>
    </row>
    <row r="6185" spans="1:12" x14ac:dyDescent="0.25">
      <c r="A6185" s="19" t="s">
        <v>8543</v>
      </c>
      <c r="B6185" s="19" t="s">
        <v>8544</v>
      </c>
      <c r="C6185" s="19" t="s">
        <v>8641</v>
      </c>
      <c r="D6185" s="19" t="s">
        <v>8642</v>
      </c>
      <c r="E6185" s="20" t="s">
        <v>21</v>
      </c>
      <c r="F6185" s="19" t="s">
        <v>21</v>
      </c>
      <c r="G6185" s="180">
        <v>101481</v>
      </c>
      <c r="H6185" s="21" t="s">
        <v>8718</v>
      </c>
      <c r="I6185" s="19" t="s">
        <v>7429</v>
      </c>
      <c r="J6185" s="19" t="s">
        <v>9283</v>
      </c>
      <c r="K6185" s="20" t="s">
        <v>9637</v>
      </c>
      <c r="L6185" s="19" t="s">
        <v>25</v>
      </c>
    </row>
    <row r="6186" spans="1:12" x14ac:dyDescent="0.25">
      <c r="A6186" s="19" t="s">
        <v>8543</v>
      </c>
      <c r="B6186" s="19" t="s">
        <v>8544</v>
      </c>
      <c r="C6186" s="19" t="s">
        <v>8641</v>
      </c>
      <c r="D6186" s="19" t="s">
        <v>8642</v>
      </c>
      <c r="E6186" s="20" t="s">
        <v>21</v>
      </c>
      <c r="F6186" s="19" t="s">
        <v>21</v>
      </c>
      <c r="G6186" s="180">
        <v>101482</v>
      </c>
      <c r="H6186" s="21" t="s">
        <v>8719</v>
      </c>
      <c r="I6186" s="19" t="s">
        <v>7429</v>
      </c>
      <c r="J6186" s="19" t="s">
        <v>9283</v>
      </c>
      <c r="K6186" s="20" t="s">
        <v>10390</v>
      </c>
      <c r="L6186" s="19" t="s">
        <v>25</v>
      </c>
    </row>
    <row r="6187" spans="1:12" x14ac:dyDescent="0.25">
      <c r="A6187" s="19" t="s">
        <v>8543</v>
      </c>
      <c r="B6187" s="19" t="s">
        <v>8544</v>
      </c>
      <c r="C6187" s="19" t="s">
        <v>8641</v>
      </c>
      <c r="D6187" s="19" t="s">
        <v>8642</v>
      </c>
      <c r="E6187" s="20" t="s">
        <v>21</v>
      </c>
      <c r="F6187" s="19" t="s">
        <v>21</v>
      </c>
      <c r="G6187" s="180">
        <v>101483</v>
      </c>
      <c r="H6187" s="21" t="s">
        <v>8720</v>
      </c>
      <c r="I6187" s="19" t="s">
        <v>7429</v>
      </c>
      <c r="J6187" s="19" t="s">
        <v>9283</v>
      </c>
      <c r="K6187" s="20" t="s">
        <v>12543</v>
      </c>
      <c r="L6187" s="19" t="s">
        <v>25</v>
      </c>
    </row>
    <row r="6188" spans="1:12" x14ac:dyDescent="0.25">
      <c r="A6188" s="19" t="s">
        <v>8543</v>
      </c>
      <c r="B6188" s="19" t="s">
        <v>8544</v>
      </c>
      <c r="C6188" s="19" t="s">
        <v>8641</v>
      </c>
      <c r="D6188" s="19" t="s">
        <v>8642</v>
      </c>
      <c r="E6188" s="20" t="s">
        <v>21</v>
      </c>
      <c r="F6188" s="19" t="s">
        <v>21</v>
      </c>
      <c r="G6188" s="180">
        <v>101484</v>
      </c>
      <c r="H6188" s="21" t="s">
        <v>8722</v>
      </c>
      <c r="I6188" s="19" t="s">
        <v>7429</v>
      </c>
      <c r="J6188" s="19" t="s">
        <v>9283</v>
      </c>
      <c r="K6188" s="20" t="s">
        <v>15479</v>
      </c>
      <c r="L6188" s="19" t="s">
        <v>25</v>
      </c>
    </row>
    <row r="6189" spans="1:12" x14ac:dyDescent="0.25">
      <c r="A6189" s="19" t="s">
        <v>8543</v>
      </c>
      <c r="B6189" s="19" t="s">
        <v>8544</v>
      </c>
      <c r="C6189" s="19" t="s">
        <v>8641</v>
      </c>
      <c r="D6189" s="19" t="s">
        <v>8642</v>
      </c>
      <c r="E6189" s="20" t="s">
        <v>21</v>
      </c>
      <c r="F6189" s="19" t="s">
        <v>21</v>
      </c>
      <c r="G6189" s="180">
        <v>101485</v>
      </c>
      <c r="H6189" s="21" t="s">
        <v>8723</v>
      </c>
      <c r="I6189" s="19" t="s">
        <v>7429</v>
      </c>
      <c r="J6189" s="19" t="s">
        <v>9283</v>
      </c>
      <c r="K6189" s="20" t="s">
        <v>15480</v>
      </c>
      <c r="L6189" s="19" t="s">
        <v>25</v>
      </c>
    </row>
    <row r="6190" spans="1:12" x14ac:dyDescent="0.25">
      <c r="A6190" s="19" t="s">
        <v>8543</v>
      </c>
      <c r="B6190" s="19" t="s">
        <v>8544</v>
      </c>
      <c r="C6190" s="19" t="s">
        <v>8641</v>
      </c>
      <c r="D6190" s="19" t="s">
        <v>8642</v>
      </c>
      <c r="E6190" s="20" t="s">
        <v>21</v>
      </c>
      <c r="F6190" s="19" t="s">
        <v>21</v>
      </c>
      <c r="G6190" s="180">
        <v>101486</v>
      </c>
      <c r="H6190" s="21" t="s">
        <v>8724</v>
      </c>
      <c r="I6190" s="19" t="s">
        <v>7429</v>
      </c>
      <c r="J6190" s="19" t="s">
        <v>9283</v>
      </c>
      <c r="K6190" s="20" t="s">
        <v>4691</v>
      </c>
      <c r="L6190" s="19" t="s">
        <v>25</v>
      </c>
    </row>
    <row r="6191" spans="1:12" x14ac:dyDescent="0.25">
      <c r="A6191" s="19" t="s">
        <v>8543</v>
      </c>
      <c r="B6191" s="19" t="s">
        <v>8544</v>
      </c>
      <c r="C6191" s="19" t="s">
        <v>8641</v>
      </c>
      <c r="D6191" s="19" t="s">
        <v>8642</v>
      </c>
      <c r="E6191" s="20" t="s">
        <v>21</v>
      </c>
      <c r="F6191" s="19" t="s">
        <v>21</v>
      </c>
      <c r="G6191" s="180">
        <v>101487</v>
      </c>
      <c r="H6191" s="21" t="s">
        <v>8725</v>
      </c>
      <c r="I6191" s="19" t="s">
        <v>7429</v>
      </c>
      <c r="J6191" s="19" t="s">
        <v>9283</v>
      </c>
      <c r="K6191" s="20" t="s">
        <v>15481</v>
      </c>
      <c r="L6191" s="19" t="s">
        <v>25</v>
      </c>
    </row>
    <row r="6192" spans="1:12" x14ac:dyDescent="0.25">
      <c r="A6192" s="19" t="s">
        <v>8543</v>
      </c>
      <c r="B6192" s="19" t="s">
        <v>8544</v>
      </c>
      <c r="C6192" s="19" t="s">
        <v>8641</v>
      </c>
      <c r="D6192" s="19" t="s">
        <v>8642</v>
      </c>
      <c r="E6192" s="20" t="s">
        <v>21</v>
      </c>
      <c r="F6192" s="19" t="s">
        <v>21</v>
      </c>
      <c r="G6192" s="180">
        <v>101488</v>
      </c>
      <c r="H6192" s="21" t="s">
        <v>8726</v>
      </c>
      <c r="I6192" s="19" t="s">
        <v>7429</v>
      </c>
      <c r="J6192" s="19" t="s">
        <v>9283</v>
      </c>
      <c r="K6192" s="20" t="s">
        <v>8090</v>
      </c>
      <c r="L6192" s="19" t="s">
        <v>25</v>
      </c>
    </row>
    <row r="6193" spans="1:12" x14ac:dyDescent="0.25">
      <c r="A6193" s="19" t="s">
        <v>8728</v>
      </c>
      <c r="B6193" s="19" t="s">
        <v>8729</v>
      </c>
      <c r="C6193" s="19" t="s">
        <v>8730</v>
      </c>
      <c r="D6193" s="19" t="s">
        <v>8731</v>
      </c>
      <c r="E6193" s="20" t="s">
        <v>21</v>
      </c>
      <c r="F6193" s="19" t="s">
        <v>21</v>
      </c>
      <c r="G6193" s="180">
        <v>101188</v>
      </c>
      <c r="H6193" s="21" t="s">
        <v>8732</v>
      </c>
      <c r="I6193" s="19" t="s">
        <v>15747</v>
      </c>
      <c r="J6193" s="19" t="s">
        <v>23</v>
      </c>
      <c r="K6193" s="20" t="s">
        <v>609</v>
      </c>
      <c r="L6193" s="19" t="s">
        <v>25</v>
      </c>
    </row>
    <row r="6194" spans="1:12" x14ac:dyDescent="0.25">
      <c r="A6194" s="19" t="s">
        <v>8728</v>
      </c>
      <c r="B6194" s="19" t="s">
        <v>8729</v>
      </c>
      <c r="C6194" s="19" t="s">
        <v>8730</v>
      </c>
      <c r="D6194" s="19" t="s">
        <v>8731</v>
      </c>
      <c r="E6194" s="20" t="s">
        <v>21</v>
      </c>
      <c r="F6194" s="19" t="s">
        <v>21</v>
      </c>
      <c r="G6194" s="180">
        <v>101189</v>
      </c>
      <c r="H6194" s="21" t="s">
        <v>8733</v>
      </c>
      <c r="I6194" s="19" t="s">
        <v>15747</v>
      </c>
      <c r="J6194" s="19" t="s">
        <v>23</v>
      </c>
      <c r="K6194" s="20" t="s">
        <v>702</v>
      </c>
      <c r="L6194" s="19" t="s">
        <v>25</v>
      </c>
    </row>
    <row r="6195" spans="1:12" x14ac:dyDescent="0.25">
      <c r="A6195" s="19" t="s">
        <v>8728</v>
      </c>
      <c r="B6195" s="19" t="s">
        <v>8729</v>
      </c>
      <c r="C6195" s="19" t="s">
        <v>8730</v>
      </c>
      <c r="D6195" s="19" t="s">
        <v>8731</v>
      </c>
      <c r="E6195" s="20" t="s">
        <v>21</v>
      </c>
      <c r="F6195" s="19" t="s">
        <v>21</v>
      </c>
      <c r="G6195" s="180">
        <v>101190</v>
      </c>
      <c r="H6195" s="21" t="s">
        <v>8735</v>
      </c>
      <c r="I6195" s="19" t="s">
        <v>15747</v>
      </c>
      <c r="J6195" s="19" t="s">
        <v>23</v>
      </c>
      <c r="K6195" s="20" t="s">
        <v>687</v>
      </c>
      <c r="L6195" s="19" t="s">
        <v>25</v>
      </c>
    </row>
    <row r="6196" spans="1:12" x14ac:dyDescent="0.25">
      <c r="A6196" s="19" t="s">
        <v>8728</v>
      </c>
      <c r="B6196" s="19" t="s">
        <v>8729</v>
      </c>
      <c r="C6196" s="19" t="s">
        <v>8730</v>
      </c>
      <c r="D6196" s="19" t="s">
        <v>8731</v>
      </c>
      <c r="E6196" s="20" t="s">
        <v>21</v>
      </c>
      <c r="F6196" s="19" t="s">
        <v>21</v>
      </c>
      <c r="G6196" s="180">
        <v>101191</v>
      </c>
      <c r="H6196" s="21" t="s">
        <v>8736</v>
      </c>
      <c r="I6196" s="19" t="s">
        <v>15747</v>
      </c>
      <c r="J6196" s="19" t="s">
        <v>23</v>
      </c>
      <c r="K6196" s="20" t="s">
        <v>15482</v>
      </c>
      <c r="L6196" s="19" t="s">
        <v>25</v>
      </c>
    </row>
    <row r="6197" spans="1:12" x14ac:dyDescent="0.25">
      <c r="A6197" s="19" t="s">
        <v>8728</v>
      </c>
      <c r="B6197" s="19" t="s">
        <v>8729</v>
      </c>
      <c r="C6197" s="19" t="s">
        <v>8730</v>
      </c>
      <c r="D6197" s="19" t="s">
        <v>8731</v>
      </c>
      <c r="E6197" s="20" t="s">
        <v>21</v>
      </c>
      <c r="F6197" s="19" t="s">
        <v>21</v>
      </c>
      <c r="G6197" s="180">
        <v>101192</v>
      </c>
      <c r="H6197" s="21" t="s">
        <v>8737</v>
      </c>
      <c r="I6197" s="19" t="s">
        <v>15747</v>
      </c>
      <c r="J6197" s="19" t="s">
        <v>23</v>
      </c>
      <c r="K6197" s="20" t="s">
        <v>15483</v>
      </c>
      <c r="L6197" s="19" t="s">
        <v>25</v>
      </c>
    </row>
    <row r="6198" spans="1:12" x14ac:dyDescent="0.25">
      <c r="A6198" s="19" t="s">
        <v>8728</v>
      </c>
      <c r="B6198" s="19" t="s">
        <v>8729</v>
      </c>
      <c r="C6198" s="19" t="s">
        <v>8730</v>
      </c>
      <c r="D6198" s="19" t="s">
        <v>8731</v>
      </c>
      <c r="E6198" s="20" t="s">
        <v>21</v>
      </c>
      <c r="F6198" s="19" t="s">
        <v>21</v>
      </c>
      <c r="G6198" s="180">
        <v>101193</v>
      </c>
      <c r="H6198" s="21" t="s">
        <v>8739</v>
      </c>
      <c r="I6198" s="19" t="s">
        <v>15747</v>
      </c>
      <c r="J6198" s="19" t="s">
        <v>23</v>
      </c>
      <c r="K6198" s="20" t="s">
        <v>10882</v>
      </c>
      <c r="L6198" s="19" t="s">
        <v>25</v>
      </c>
    </row>
    <row r="6199" spans="1:12" x14ac:dyDescent="0.25">
      <c r="A6199" s="19" t="s">
        <v>8728</v>
      </c>
      <c r="B6199" s="19" t="s">
        <v>8729</v>
      </c>
      <c r="C6199" s="19" t="s">
        <v>8730</v>
      </c>
      <c r="D6199" s="19" t="s">
        <v>8731</v>
      </c>
      <c r="E6199" s="20" t="s">
        <v>21</v>
      </c>
      <c r="F6199" s="19" t="s">
        <v>21</v>
      </c>
      <c r="G6199" s="180">
        <v>101194</v>
      </c>
      <c r="H6199" s="21" t="s">
        <v>8740</v>
      </c>
      <c r="I6199" s="19" t="s">
        <v>15747</v>
      </c>
      <c r="J6199" s="19" t="s">
        <v>23</v>
      </c>
      <c r="K6199" s="20" t="s">
        <v>648</v>
      </c>
      <c r="L6199" s="19" t="s">
        <v>25</v>
      </c>
    </row>
    <row r="6200" spans="1:12" x14ac:dyDescent="0.25">
      <c r="A6200" s="19" t="s">
        <v>8728</v>
      </c>
      <c r="B6200" s="19" t="s">
        <v>8729</v>
      </c>
      <c r="C6200" s="19" t="s">
        <v>8730</v>
      </c>
      <c r="D6200" s="19" t="s">
        <v>8731</v>
      </c>
      <c r="E6200" s="20" t="s">
        <v>21</v>
      </c>
      <c r="F6200" s="19" t="s">
        <v>21</v>
      </c>
      <c r="G6200" s="180">
        <v>101197</v>
      </c>
      <c r="H6200" s="21" t="s">
        <v>8741</v>
      </c>
      <c r="I6200" s="19" t="s">
        <v>15747</v>
      </c>
      <c r="J6200" s="19" t="s">
        <v>23</v>
      </c>
      <c r="K6200" s="20" t="s">
        <v>15484</v>
      </c>
      <c r="L6200" s="19" t="s">
        <v>25</v>
      </c>
    </row>
    <row r="6201" spans="1:12" x14ac:dyDescent="0.25">
      <c r="A6201" s="19" t="s">
        <v>8728</v>
      </c>
      <c r="B6201" s="19" t="s">
        <v>8729</v>
      </c>
      <c r="C6201" s="19" t="s">
        <v>8730</v>
      </c>
      <c r="D6201" s="19" t="s">
        <v>8731</v>
      </c>
      <c r="E6201" s="20" t="s">
        <v>21</v>
      </c>
      <c r="F6201" s="19" t="s">
        <v>21</v>
      </c>
      <c r="G6201" s="180">
        <v>101198</v>
      </c>
      <c r="H6201" s="21" t="s">
        <v>8742</v>
      </c>
      <c r="I6201" s="19" t="s">
        <v>15747</v>
      </c>
      <c r="J6201" s="19" t="s">
        <v>23</v>
      </c>
      <c r="K6201" s="20" t="s">
        <v>15485</v>
      </c>
      <c r="L6201" s="19" t="s">
        <v>25</v>
      </c>
    </row>
    <row r="6202" spans="1:12" x14ac:dyDescent="0.25">
      <c r="A6202" s="19" t="s">
        <v>8728</v>
      </c>
      <c r="B6202" s="19" t="s">
        <v>8729</v>
      </c>
      <c r="C6202" s="19" t="s">
        <v>8730</v>
      </c>
      <c r="D6202" s="19" t="s">
        <v>8731</v>
      </c>
      <c r="E6202" s="20" t="s">
        <v>21</v>
      </c>
      <c r="F6202" s="19" t="s">
        <v>21</v>
      </c>
      <c r="G6202" s="180">
        <v>101199</v>
      </c>
      <c r="H6202" s="21" t="s">
        <v>8743</v>
      </c>
      <c r="I6202" s="19" t="s">
        <v>15747</v>
      </c>
      <c r="J6202" s="19" t="s">
        <v>23</v>
      </c>
      <c r="K6202" s="20" t="s">
        <v>14161</v>
      </c>
      <c r="L6202" s="19" t="s">
        <v>25</v>
      </c>
    </row>
    <row r="6203" spans="1:12" x14ac:dyDescent="0.25">
      <c r="A6203" s="19" t="s">
        <v>8728</v>
      </c>
      <c r="B6203" s="19" t="s">
        <v>8729</v>
      </c>
      <c r="C6203" s="19" t="s">
        <v>8730</v>
      </c>
      <c r="D6203" s="19" t="s">
        <v>8731</v>
      </c>
      <c r="E6203" s="20" t="s">
        <v>21</v>
      </c>
      <c r="F6203" s="19" t="s">
        <v>21</v>
      </c>
      <c r="G6203" s="180">
        <v>101200</v>
      </c>
      <c r="H6203" s="21" t="s">
        <v>8744</v>
      </c>
      <c r="I6203" s="19" t="s">
        <v>15747</v>
      </c>
      <c r="J6203" s="19" t="s">
        <v>23</v>
      </c>
      <c r="K6203" s="20" t="s">
        <v>10067</v>
      </c>
      <c r="L6203" s="19" t="s">
        <v>25</v>
      </c>
    </row>
    <row r="6204" spans="1:12" x14ac:dyDescent="0.25">
      <c r="A6204" s="19" t="s">
        <v>8728</v>
      </c>
      <c r="B6204" s="19" t="s">
        <v>8729</v>
      </c>
      <c r="C6204" s="19" t="s">
        <v>8730</v>
      </c>
      <c r="D6204" s="19" t="s">
        <v>8731</v>
      </c>
      <c r="E6204" s="20" t="s">
        <v>21</v>
      </c>
      <c r="F6204" s="19" t="s">
        <v>21</v>
      </c>
      <c r="G6204" s="180">
        <v>101201</v>
      </c>
      <c r="H6204" s="21" t="s">
        <v>8746</v>
      </c>
      <c r="I6204" s="19" t="s">
        <v>15747</v>
      </c>
      <c r="J6204" s="19" t="s">
        <v>23</v>
      </c>
      <c r="K6204" s="20" t="s">
        <v>15486</v>
      </c>
      <c r="L6204" s="19" t="s">
        <v>25</v>
      </c>
    </row>
    <row r="6205" spans="1:12" ht="27" x14ac:dyDescent="0.25">
      <c r="A6205" s="19" t="s">
        <v>8728</v>
      </c>
      <c r="B6205" s="19" t="s">
        <v>8729</v>
      </c>
      <c r="C6205" s="19" t="s">
        <v>8730</v>
      </c>
      <c r="D6205" s="19" t="s">
        <v>8731</v>
      </c>
      <c r="E6205" s="20" t="s">
        <v>21</v>
      </c>
      <c r="F6205" s="19" t="s">
        <v>21</v>
      </c>
      <c r="G6205" s="180">
        <v>101202</v>
      </c>
      <c r="H6205" s="21" t="s">
        <v>8747</v>
      </c>
      <c r="I6205" s="19" t="s">
        <v>15747</v>
      </c>
      <c r="J6205" s="19" t="s">
        <v>23</v>
      </c>
      <c r="K6205" s="20" t="s">
        <v>9518</v>
      </c>
      <c r="L6205" s="19" t="s">
        <v>25</v>
      </c>
    </row>
    <row r="6206" spans="1:12" ht="27" x14ac:dyDescent="0.25">
      <c r="A6206" s="19" t="s">
        <v>8728</v>
      </c>
      <c r="B6206" s="19" t="s">
        <v>8729</v>
      </c>
      <c r="C6206" s="19" t="s">
        <v>8730</v>
      </c>
      <c r="D6206" s="19" t="s">
        <v>8731</v>
      </c>
      <c r="E6206" s="20" t="s">
        <v>21</v>
      </c>
      <c r="F6206" s="19" t="s">
        <v>21</v>
      </c>
      <c r="G6206" s="180">
        <v>101203</v>
      </c>
      <c r="H6206" s="21" t="s">
        <v>8749</v>
      </c>
      <c r="I6206" s="19" t="s">
        <v>15747</v>
      </c>
      <c r="J6206" s="19" t="s">
        <v>23</v>
      </c>
      <c r="K6206" s="20" t="s">
        <v>15487</v>
      </c>
      <c r="L6206" s="19" t="s">
        <v>25</v>
      </c>
    </row>
    <row r="6207" spans="1:12" x14ac:dyDescent="0.25">
      <c r="A6207" s="19" t="s">
        <v>8728</v>
      </c>
      <c r="B6207" s="19" t="s">
        <v>8729</v>
      </c>
      <c r="C6207" s="19" t="s">
        <v>8730</v>
      </c>
      <c r="D6207" s="19" t="s">
        <v>8731</v>
      </c>
      <c r="E6207" s="20" t="s">
        <v>21</v>
      </c>
      <c r="F6207" s="19" t="s">
        <v>21</v>
      </c>
      <c r="G6207" s="180">
        <v>101204</v>
      </c>
      <c r="H6207" s="21" t="s">
        <v>8751</v>
      </c>
      <c r="I6207" s="19" t="s">
        <v>15747</v>
      </c>
      <c r="J6207" s="19" t="s">
        <v>23</v>
      </c>
      <c r="K6207" s="20" t="s">
        <v>100</v>
      </c>
      <c r="L6207" s="19" t="s">
        <v>25</v>
      </c>
    </row>
    <row r="6208" spans="1:12" x14ac:dyDescent="0.25">
      <c r="A6208" s="19" t="s">
        <v>8728</v>
      </c>
      <c r="B6208" s="19" t="s">
        <v>8729</v>
      </c>
      <c r="C6208" s="19" t="s">
        <v>8730</v>
      </c>
      <c r="D6208" s="19" t="s">
        <v>8731</v>
      </c>
      <c r="E6208" s="20" t="s">
        <v>21</v>
      </c>
      <c r="F6208" s="19" t="s">
        <v>21</v>
      </c>
      <c r="G6208" s="180">
        <v>101205</v>
      </c>
      <c r="H6208" s="21" t="s">
        <v>8753</v>
      </c>
      <c r="I6208" s="19" t="s">
        <v>15747</v>
      </c>
      <c r="J6208" s="19" t="s">
        <v>23</v>
      </c>
      <c r="K6208" s="20" t="s">
        <v>9518</v>
      </c>
      <c r="L6208" s="19" t="s">
        <v>25</v>
      </c>
    </row>
    <row r="6209" spans="1:12" x14ac:dyDescent="0.25">
      <c r="A6209" s="19" t="s">
        <v>8728</v>
      </c>
      <c r="B6209" s="19" t="s">
        <v>8729</v>
      </c>
      <c r="C6209" s="19" t="s">
        <v>8754</v>
      </c>
      <c r="D6209" s="19" t="s">
        <v>8755</v>
      </c>
      <c r="E6209" s="20">
        <v>74244</v>
      </c>
      <c r="F6209" s="19" t="s">
        <v>8756</v>
      </c>
      <c r="G6209" s="19" t="s">
        <v>8757</v>
      </c>
      <c r="H6209" s="21" t="s">
        <v>8758</v>
      </c>
      <c r="I6209" s="19" t="s">
        <v>15719</v>
      </c>
      <c r="J6209" s="19" t="s">
        <v>9283</v>
      </c>
      <c r="K6209" s="20" t="s">
        <v>9867</v>
      </c>
      <c r="L6209" s="19" t="s">
        <v>25</v>
      </c>
    </row>
    <row r="6210" spans="1:12" x14ac:dyDescent="0.25">
      <c r="A6210" s="19" t="s">
        <v>8728</v>
      </c>
      <c r="B6210" s="19" t="s">
        <v>8729</v>
      </c>
      <c r="C6210" s="19" t="s">
        <v>8760</v>
      </c>
      <c r="D6210" s="19" t="s">
        <v>8761</v>
      </c>
      <c r="E6210" s="20" t="s">
        <v>21</v>
      </c>
      <c r="F6210" s="19" t="s">
        <v>21</v>
      </c>
      <c r="G6210" s="180">
        <v>98509</v>
      </c>
      <c r="H6210" s="21" t="s">
        <v>8762</v>
      </c>
      <c r="I6210" s="19" t="s">
        <v>15692</v>
      </c>
      <c r="J6210" s="19" t="s">
        <v>23</v>
      </c>
      <c r="K6210" s="20" t="s">
        <v>4791</v>
      </c>
      <c r="L6210" s="19" t="s">
        <v>25</v>
      </c>
    </row>
    <row r="6211" spans="1:12" x14ac:dyDescent="0.25">
      <c r="A6211" s="19" t="s">
        <v>8728</v>
      </c>
      <c r="B6211" s="19" t="s">
        <v>8729</v>
      </c>
      <c r="C6211" s="19" t="s">
        <v>8760</v>
      </c>
      <c r="D6211" s="19" t="s">
        <v>8761</v>
      </c>
      <c r="E6211" s="20" t="s">
        <v>21</v>
      </c>
      <c r="F6211" s="19" t="s">
        <v>21</v>
      </c>
      <c r="G6211" s="180">
        <v>98510</v>
      </c>
      <c r="H6211" s="21" t="s">
        <v>8763</v>
      </c>
      <c r="I6211" s="19" t="s">
        <v>15692</v>
      </c>
      <c r="J6211" s="19" t="s">
        <v>23</v>
      </c>
      <c r="K6211" s="20" t="s">
        <v>6231</v>
      </c>
      <c r="L6211" s="19" t="s">
        <v>25</v>
      </c>
    </row>
    <row r="6212" spans="1:12" x14ac:dyDescent="0.25">
      <c r="A6212" s="19" t="s">
        <v>8728</v>
      </c>
      <c r="B6212" s="19" t="s">
        <v>8729</v>
      </c>
      <c r="C6212" s="19" t="s">
        <v>8760</v>
      </c>
      <c r="D6212" s="19" t="s">
        <v>8761</v>
      </c>
      <c r="E6212" s="20" t="s">
        <v>21</v>
      </c>
      <c r="F6212" s="19" t="s">
        <v>21</v>
      </c>
      <c r="G6212" s="180">
        <v>98511</v>
      </c>
      <c r="H6212" s="21" t="s">
        <v>8765</v>
      </c>
      <c r="I6212" s="19" t="s">
        <v>15692</v>
      </c>
      <c r="J6212" s="19" t="s">
        <v>23</v>
      </c>
      <c r="K6212" s="20" t="s">
        <v>15488</v>
      </c>
      <c r="L6212" s="19" t="s">
        <v>25</v>
      </c>
    </row>
    <row r="6213" spans="1:12" x14ac:dyDescent="0.25">
      <c r="A6213" s="19" t="s">
        <v>8728</v>
      </c>
      <c r="B6213" s="19" t="s">
        <v>8729</v>
      </c>
      <c r="C6213" s="19" t="s">
        <v>8760</v>
      </c>
      <c r="D6213" s="19" t="s">
        <v>8761</v>
      </c>
      <c r="E6213" s="20" t="s">
        <v>21</v>
      </c>
      <c r="F6213" s="19" t="s">
        <v>21</v>
      </c>
      <c r="G6213" s="180">
        <v>98516</v>
      </c>
      <c r="H6213" s="21" t="s">
        <v>8766</v>
      </c>
      <c r="I6213" s="19" t="s">
        <v>15692</v>
      </c>
      <c r="J6213" s="19" t="s">
        <v>9283</v>
      </c>
      <c r="K6213" s="20" t="s">
        <v>15489</v>
      </c>
      <c r="L6213" s="19" t="s">
        <v>25</v>
      </c>
    </row>
    <row r="6214" spans="1:12" x14ac:dyDescent="0.25">
      <c r="A6214" s="19" t="s">
        <v>8728</v>
      </c>
      <c r="B6214" s="19" t="s">
        <v>8729</v>
      </c>
      <c r="C6214" s="19" t="s">
        <v>8760</v>
      </c>
      <c r="D6214" s="19" t="s">
        <v>8761</v>
      </c>
      <c r="E6214" s="20" t="s">
        <v>21</v>
      </c>
      <c r="F6214" s="19" t="s">
        <v>21</v>
      </c>
      <c r="G6214" s="180">
        <v>98519</v>
      </c>
      <c r="H6214" s="21" t="s">
        <v>8767</v>
      </c>
      <c r="I6214" s="19" t="s">
        <v>15719</v>
      </c>
      <c r="J6214" s="19" t="s">
        <v>23</v>
      </c>
      <c r="K6214" s="20" t="s">
        <v>12607</v>
      </c>
      <c r="L6214" s="19" t="s">
        <v>25</v>
      </c>
    </row>
    <row r="6215" spans="1:12" x14ac:dyDescent="0.25">
      <c r="A6215" s="19" t="s">
        <v>8728</v>
      </c>
      <c r="B6215" s="19" t="s">
        <v>8729</v>
      </c>
      <c r="C6215" s="19" t="s">
        <v>8760</v>
      </c>
      <c r="D6215" s="19" t="s">
        <v>8761</v>
      </c>
      <c r="E6215" s="20" t="s">
        <v>21</v>
      </c>
      <c r="F6215" s="19" t="s">
        <v>21</v>
      </c>
      <c r="G6215" s="180">
        <v>98520</v>
      </c>
      <c r="H6215" s="21" t="s">
        <v>8769</v>
      </c>
      <c r="I6215" s="19" t="s">
        <v>15719</v>
      </c>
      <c r="J6215" s="19" t="s">
        <v>23</v>
      </c>
      <c r="K6215" s="20" t="s">
        <v>788</v>
      </c>
      <c r="L6215" s="19" t="s">
        <v>25</v>
      </c>
    </row>
    <row r="6216" spans="1:12" x14ac:dyDescent="0.25">
      <c r="A6216" s="19" t="s">
        <v>8728</v>
      </c>
      <c r="B6216" s="19" t="s">
        <v>8729</v>
      </c>
      <c r="C6216" s="19" t="s">
        <v>8760</v>
      </c>
      <c r="D6216" s="19" t="s">
        <v>8761</v>
      </c>
      <c r="E6216" s="20" t="s">
        <v>21</v>
      </c>
      <c r="F6216" s="19" t="s">
        <v>21</v>
      </c>
      <c r="G6216" s="180">
        <v>98521</v>
      </c>
      <c r="H6216" s="21" t="s">
        <v>8770</v>
      </c>
      <c r="I6216" s="19" t="s">
        <v>15719</v>
      </c>
      <c r="J6216" s="19" t="s">
        <v>23</v>
      </c>
      <c r="K6216" s="20" t="s">
        <v>947</v>
      </c>
      <c r="L6216" s="19" t="s">
        <v>25</v>
      </c>
    </row>
    <row r="6217" spans="1:12" x14ac:dyDescent="0.25">
      <c r="A6217" s="19" t="s">
        <v>8728</v>
      </c>
      <c r="B6217" s="19" t="s">
        <v>8729</v>
      </c>
      <c r="C6217" s="19" t="s">
        <v>8760</v>
      </c>
      <c r="D6217" s="19" t="s">
        <v>8761</v>
      </c>
      <c r="E6217" s="20" t="s">
        <v>21</v>
      </c>
      <c r="F6217" s="19" t="s">
        <v>21</v>
      </c>
      <c r="G6217" s="180">
        <v>98522</v>
      </c>
      <c r="H6217" s="21" t="s">
        <v>8771</v>
      </c>
      <c r="I6217" s="19" t="s">
        <v>15747</v>
      </c>
      <c r="J6217" s="19" t="s">
        <v>9283</v>
      </c>
      <c r="K6217" s="20" t="s">
        <v>15490</v>
      </c>
      <c r="L6217" s="19" t="s">
        <v>25</v>
      </c>
    </row>
    <row r="6218" spans="1:12" x14ac:dyDescent="0.25">
      <c r="A6218" s="19" t="s">
        <v>8728</v>
      </c>
      <c r="B6218" s="19" t="s">
        <v>8729</v>
      </c>
      <c r="C6218" s="19" t="s">
        <v>8760</v>
      </c>
      <c r="D6218" s="19" t="s">
        <v>8761</v>
      </c>
      <c r="E6218" s="20" t="s">
        <v>21</v>
      </c>
      <c r="F6218" s="19" t="s">
        <v>21</v>
      </c>
      <c r="G6218" s="180">
        <v>98524</v>
      </c>
      <c r="H6218" s="21" t="s">
        <v>8772</v>
      </c>
      <c r="I6218" s="19" t="s">
        <v>15719</v>
      </c>
      <c r="J6218" s="19" t="s">
        <v>23</v>
      </c>
      <c r="K6218" s="20" t="s">
        <v>2836</v>
      </c>
      <c r="L6218" s="19" t="s">
        <v>25</v>
      </c>
    </row>
    <row r="6219" spans="1:12" x14ac:dyDescent="0.25">
      <c r="A6219" s="19" t="s">
        <v>8728</v>
      </c>
      <c r="B6219" s="19" t="s">
        <v>8729</v>
      </c>
      <c r="C6219" s="19" t="s">
        <v>8774</v>
      </c>
      <c r="D6219" s="19" t="s">
        <v>8775</v>
      </c>
      <c r="E6219" s="20" t="s">
        <v>21</v>
      </c>
      <c r="F6219" s="19" t="s">
        <v>21</v>
      </c>
      <c r="G6219" s="180">
        <v>98503</v>
      </c>
      <c r="H6219" s="21" t="s">
        <v>8776</v>
      </c>
      <c r="I6219" s="19" t="s">
        <v>15719</v>
      </c>
      <c r="J6219" s="19" t="s">
        <v>23</v>
      </c>
      <c r="K6219" s="20" t="s">
        <v>15491</v>
      </c>
      <c r="L6219" s="19" t="s">
        <v>25</v>
      </c>
    </row>
    <row r="6220" spans="1:12" x14ac:dyDescent="0.25">
      <c r="A6220" s="19" t="s">
        <v>8728</v>
      </c>
      <c r="B6220" s="19" t="s">
        <v>8729</v>
      </c>
      <c r="C6220" s="19" t="s">
        <v>8774</v>
      </c>
      <c r="D6220" s="19" t="s">
        <v>8775</v>
      </c>
      <c r="E6220" s="20" t="s">
        <v>21</v>
      </c>
      <c r="F6220" s="19" t="s">
        <v>21</v>
      </c>
      <c r="G6220" s="180">
        <v>98504</v>
      </c>
      <c r="H6220" s="21" t="s">
        <v>8777</v>
      </c>
      <c r="I6220" s="19" t="s">
        <v>15719</v>
      </c>
      <c r="J6220" s="19" t="s">
        <v>23</v>
      </c>
      <c r="K6220" s="20" t="s">
        <v>5024</v>
      </c>
      <c r="L6220" s="19" t="s">
        <v>25</v>
      </c>
    </row>
    <row r="6221" spans="1:12" x14ac:dyDescent="0.25">
      <c r="A6221" s="19" t="s">
        <v>8728</v>
      </c>
      <c r="B6221" s="19" t="s">
        <v>8729</v>
      </c>
      <c r="C6221" s="19" t="s">
        <v>8774</v>
      </c>
      <c r="D6221" s="19" t="s">
        <v>8775</v>
      </c>
      <c r="E6221" s="20" t="s">
        <v>21</v>
      </c>
      <c r="F6221" s="19" t="s">
        <v>21</v>
      </c>
      <c r="G6221" s="180">
        <v>98505</v>
      </c>
      <c r="H6221" s="21" t="s">
        <v>8778</v>
      </c>
      <c r="I6221" s="19" t="s">
        <v>15719</v>
      </c>
      <c r="J6221" s="19" t="s">
        <v>23</v>
      </c>
      <c r="K6221" s="20" t="s">
        <v>15492</v>
      </c>
      <c r="L6221" s="19" t="s">
        <v>25</v>
      </c>
    </row>
    <row r="6222" spans="1:12" x14ac:dyDescent="0.25">
      <c r="A6222" s="19" t="s">
        <v>8728</v>
      </c>
      <c r="B6222" s="19" t="s">
        <v>8729</v>
      </c>
      <c r="C6222" s="19" t="s">
        <v>8779</v>
      </c>
      <c r="D6222" s="19" t="s">
        <v>8780</v>
      </c>
      <c r="E6222" s="20" t="s">
        <v>21</v>
      </c>
      <c r="F6222" s="19" t="s">
        <v>21</v>
      </c>
      <c r="G6222" s="180">
        <v>98525</v>
      </c>
      <c r="H6222" s="21" t="s">
        <v>8781</v>
      </c>
      <c r="I6222" s="19" t="s">
        <v>15719</v>
      </c>
      <c r="J6222" s="19" t="s">
        <v>9283</v>
      </c>
      <c r="K6222" s="20" t="s">
        <v>947</v>
      </c>
      <c r="L6222" s="19" t="s">
        <v>25</v>
      </c>
    </row>
    <row r="6223" spans="1:12" x14ac:dyDescent="0.25">
      <c r="A6223" s="19" t="s">
        <v>8728</v>
      </c>
      <c r="B6223" s="19" t="s">
        <v>8729</v>
      </c>
      <c r="C6223" s="19" t="s">
        <v>8779</v>
      </c>
      <c r="D6223" s="19" t="s">
        <v>8780</v>
      </c>
      <c r="E6223" s="20" t="s">
        <v>21</v>
      </c>
      <c r="F6223" s="19" t="s">
        <v>21</v>
      </c>
      <c r="G6223" s="180">
        <v>98526</v>
      </c>
      <c r="H6223" s="21" t="s">
        <v>8782</v>
      </c>
      <c r="I6223" s="19" t="s">
        <v>15692</v>
      </c>
      <c r="J6223" s="19" t="s">
        <v>23</v>
      </c>
      <c r="K6223" s="20" t="s">
        <v>2937</v>
      </c>
      <c r="L6223" s="19" t="s">
        <v>25</v>
      </c>
    </row>
    <row r="6224" spans="1:12" x14ac:dyDescent="0.25">
      <c r="A6224" s="19" t="s">
        <v>8728</v>
      </c>
      <c r="B6224" s="19" t="s">
        <v>8729</v>
      </c>
      <c r="C6224" s="19" t="s">
        <v>8779</v>
      </c>
      <c r="D6224" s="19" t="s">
        <v>8780</v>
      </c>
      <c r="E6224" s="20" t="s">
        <v>21</v>
      </c>
      <c r="F6224" s="19" t="s">
        <v>21</v>
      </c>
      <c r="G6224" s="180">
        <v>98527</v>
      </c>
      <c r="H6224" s="21" t="s">
        <v>8784</v>
      </c>
      <c r="I6224" s="19" t="s">
        <v>15692</v>
      </c>
      <c r="J6224" s="19" t="s">
        <v>23</v>
      </c>
      <c r="K6224" s="20" t="s">
        <v>15493</v>
      </c>
      <c r="L6224" s="19" t="s">
        <v>25</v>
      </c>
    </row>
    <row r="6225" spans="1:12" x14ac:dyDescent="0.25">
      <c r="A6225" s="19" t="s">
        <v>8728</v>
      </c>
      <c r="B6225" s="19" t="s">
        <v>8729</v>
      </c>
      <c r="C6225" s="19" t="s">
        <v>8779</v>
      </c>
      <c r="D6225" s="19" t="s">
        <v>8780</v>
      </c>
      <c r="E6225" s="20" t="s">
        <v>21</v>
      </c>
      <c r="F6225" s="19" t="s">
        <v>21</v>
      </c>
      <c r="G6225" s="180">
        <v>98528</v>
      </c>
      <c r="H6225" s="21" t="s">
        <v>8785</v>
      </c>
      <c r="I6225" s="19" t="s">
        <v>15692</v>
      </c>
      <c r="J6225" s="19" t="s">
        <v>23</v>
      </c>
      <c r="K6225" s="20" t="s">
        <v>15494</v>
      </c>
      <c r="L6225" s="19" t="s">
        <v>25</v>
      </c>
    </row>
    <row r="6226" spans="1:12" x14ac:dyDescent="0.25">
      <c r="A6226" s="19" t="s">
        <v>8728</v>
      </c>
      <c r="B6226" s="19" t="s">
        <v>8729</v>
      </c>
      <c r="C6226" s="19" t="s">
        <v>8779</v>
      </c>
      <c r="D6226" s="19" t="s">
        <v>8780</v>
      </c>
      <c r="E6226" s="20" t="s">
        <v>21</v>
      </c>
      <c r="F6226" s="19" t="s">
        <v>21</v>
      </c>
      <c r="G6226" s="180">
        <v>98529</v>
      </c>
      <c r="H6226" s="21" t="s">
        <v>8786</v>
      </c>
      <c r="I6226" s="19" t="s">
        <v>15692</v>
      </c>
      <c r="J6226" s="19" t="s">
        <v>23</v>
      </c>
      <c r="K6226" s="20" t="s">
        <v>15495</v>
      </c>
      <c r="L6226" s="19" t="s">
        <v>25</v>
      </c>
    </row>
    <row r="6227" spans="1:12" x14ac:dyDescent="0.25">
      <c r="A6227" s="19" t="s">
        <v>8728</v>
      </c>
      <c r="B6227" s="19" t="s">
        <v>8729</v>
      </c>
      <c r="C6227" s="19" t="s">
        <v>8779</v>
      </c>
      <c r="D6227" s="19" t="s">
        <v>8780</v>
      </c>
      <c r="E6227" s="20" t="s">
        <v>21</v>
      </c>
      <c r="F6227" s="19" t="s">
        <v>21</v>
      </c>
      <c r="G6227" s="180">
        <v>98530</v>
      </c>
      <c r="H6227" s="21" t="s">
        <v>8787</v>
      </c>
      <c r="I6227" s="19" t="s">
        <v>15692</v>
      </c>
      <c r="J6227" s="19" t="s">
        <v>23</v>
      </c>
      <c r="K6227" s="20" t="s">
        <v>2558</v>
      </c>
      <c r="L6227" s="19" t="s">
        <v>25</v>
      </c>
    </row>
    <row r="6228" spans="1:12" x14ac:dyDescent="0.25">
      <c r="A6228" s="19" t="s">
        <v>8728</v>
      </c>
      <c r="B6228" s="19" t="s">
        <v>8729</v>
      </c>
      <c r="C6228" s="19" t="s">
        <v>8779</v>
      </c>
      <c r="D6228" s="19" t="s">
        <v>8780</v>
      </c>
      <c r="E6228" s="20" t="s">
        <v>21</v>
      </c>
      <c r="F6228" s="19" t="s">
        <v>21</v>
      </c>
      <c r="G6228" s="180">
        <v>98531</v>
      </c>
      <c r="H6228" s="21" t="s">
        <v>8788</v>
      </c>
      <c r="I6228" s="19" t="s">
        <v>15692</v>
      </c>
      <c r="J6228" s="19" t="s">
        <v>9283</v>
      </c>
      <c r="K6228" s="20" t="s">
        <v>15496</v>
      </c>
      <c r="L6228" s="19" t="s">
        <v>25</v>
      </c>
    </row>
    <row r="6229" spans="1:12" x14ac:dyDescent="0.25">
      <c r="A6229" s="19" t="s">
        <v>8728</v>
      </c>
      <c r="B6229" s="19" t="s">
        <v>8729</v>
      </c>
      <c r="C6229" s="19" t="s">
        <v>8779</v>
      </c>
      <c r="D6229" s="19" t="s">
        <v>8780</v>
      </c>
      <c r="E6229" s="20" t="s">
        <v>21</v>
      </c>
      <c r="F6229" s="19" t="s">
        <v>21</v>
      </c>
      <c r="G6229" s="180">
        <v>98532</v>
      </c>
      <c r="H6229" s="21" t="s">
        <v>8789</v>
      </c>
      <c r="I6229" s="19" t="s">
        <v>15692</v>
      </c>
      <c r="J6229" s="19" t="s">
        <v>9283</v>
      </c>
      <c r="K6229" s="20" t="s">
        <v>15497</v>
      </c>
      <c r="L6229" s="19" t="s">
        <v>25</v>
      </c>
    </row>
    <row r="6230" spans="1:12" x14ac:dyDescent="0.25">
      <c r="A6230" s="19" t="s">
        <v>8728</v>
      </c>
      <c r="B6230" s="19" t="s">
        <v>8729</v>
      </c>
      <c r="C6230" s="19" t="s">
        <v>8779</v>
      </c>
      <c r="D6230" s="19" t="s">
        <v>8780</v>
      </c>
      <c r="E6230" s="20" t="s">
        <v>21</v>
      </c>
      <c r="F6230" s="19" t="s">
        <v>21</v>
      </c>
      <c r="G6230" s="180">
        <v>98533</v>
      </c>
      <c r="H6230" s="21" t="s">
        <v>8791</v>
      </c>
      <c r="I6230" s="19" t="s">
        <v>15692</v>
      </c>
      <c r="J6230" s="19" t="s">
        <v>9283</v>
      </c>
      <c r="K6230" s="20" t="s">
        <v>15498</v>
      </c>
      <c r="L6230" s="19" t="s">
        <v>25</v>
      </c>
    </row>
    <row r="6231" spans="1:12" x14ac:dyDescent="0.25">
      <c r="A6231" s="19" t="s">
        <v>8728</v>
      </c>
      <c r="B6231" s="19" t="s">
        <v>8729</v>
      </c>
      <c r="C6231" s="19" t="s">
        <v>8779</v>
      </c>
      <c r="D6231" s="19" t="s">
        <v>8780</v>
      </c>
      <c r="E6231" s="20" t="s">
        <v>21</v>
      </c>
      <c r="F6231" s="19" t="s">
        <v>21</v>
      </c>
      <c r="G6231" s="180">
        <v>98534</v>
      </c>
      <c r="H6231" s="21" t="s">
        <v>8792</v>
      </c>
      <c r="I6231" s="19" t="s">
        <v>15692</v>
      </c>
      <c r="J6231" s="19" t="s">
        <v>9283</v>
      </c>
      <c r="K6231" s="20" t="s">
        <v>15499</v>
      </c>
      <c r="L6231" s="19" t="s">
        <v>25</v>
      </c>
    </row>
    <row r="6232" spans="1:12" x14ac:dyDescent="0.25">
      <c r="A6232" s="19" t="s">
        <v>8728</v>
      </c>
      <c r="B6232" s="19" t="s">
        <v>8729</v>
      </c>
      <c r="C6232" s="19" t="s">
        <v>8779</v>
      </c>
      <c r="D6232" s="19" t="s">
        <v>8780</v>
      </c>
      <c r="E6232" s="20" t="s">
        <v>21</v>
      </c>
      <c r="F6232" s="19" t="s">
        <v>21</v>
      </c>
      <c r="G6232" s="180">
        <v>98535</v>
      </c>
      <c r="H6232" s="21" t="s">
        <v>8793</v>
      </c>
      <c r="I6232" s="19" t="s">
        <v>15692</v>
      </c>
      <c r="J6232" s="19" t="s">
        <v>9283</v>
      </c>
      <c r="K6232" s="20" t="s">
        <v>15500</v>
      </c>
      <c r="L6232" s="19" t="s">
        <v>25</v>
      </c>
    </row>
    <row r="6233" spans="1:12" x14ac:dyDescent="0.25">
      <c r="A6233" s="19" t="s">
        <v>6589</v>
      </c>
      <c r="B6233" s="19" t="s">
        <v>8141</v>
      </c>
      <c r="C6233" s="19" t="s">
        <v>8429</v>
      </c>
      <c r="D6233" s="19" t="s">
        <v>8430</v>
      </c>
      <c r="E6233" s="20" t="s">
        <v>21</v>
      </c>
      <c r="F6233" s="19" t="s">
        <v>21</v>
      </c>
      <c r="G6233" s="180">
        <v>88238</v>
      </c>
      <c r="H6233" s="21" t="s">
        <v>8794</v>
      </c>
      <c r="I6233" s="19" t="s">
        <v>876</v>
      </c>
      <c r="J6233" s="19" t="s">
        <v>23</v>
      </c>
      <c r="K6233" s="20" t="s">
        <v>2858</v>
      </c>
      <c r="L6233" s="19" t="s">
        <v>8796</v>
      </c>
    </row>
    <row r="6234" spans="1:12" x14ac:dyDescent="0.25">
      <c r="A6234" s="19" t="s">
        <v>6589</v>
      </c>
      <c r="B6234" s="19" t="s">
        <v>8141</v>
      </c>
      <c r="C6234" s="19" t="s">
        <v>8429</v>
      </c>
      <c r="D6234" s="19" t="s">
        <v>8430</v>
      </c>
      <c r="E6234" s="20" t="s">
        <v>21</v>
      </c>
      <c r="F6234" s="19" t="s">
        <v>21</v>
      </c>
      <c r="G6234" s="180">
        <v>88239</v>
      </c>
      <c r="H6234" s="21" t="s">
        <v>8797</v>
      </c>
      <c r="I6234" s="19" t="s">
        <v>876</v>
      </c>
      <c r="J6234" s="19" t="s">
        <v>23</v>
      </c>
      <c r="K6234" s="20" t="s">
        <v>4734</v>
      </c>
      <c r="L6234" s="19" t="s">
        <v>8796</v>
      </c>
    </row>
    <row r="6235" spans="1:12" x14ac:dyDescent="0.25">
      <c r="A6235" s="19" t="s">
        <v>6589</v>
      </c>
      <c r="B6235" s="19" t="s">
        <v>8141</v>
      </c>
      <c r="C6235" s="19" t="s">
        <v>8429</v>
      </c>
      <c r="D6235" s="19" t="s">
        <v>8430</v>
      </c>
      <c r="E6235" s="20" t="s">
        <v>21</v>
      </c>
      <c r="F6235" s="19" t="s">
        <v>21</v>
      </c>
      <c r="G6235" s="180">
        <v>88240</v>
      </c>
      <c r="H6235" s="21" t="s">
        <v>8799</v>
      </c>
      <c r="I6235" s="19" t="s">
        <v>876</v>
      </c>
      <c r="J6235" s="19" t="s">
        <v>23</v>
      </c>
      <c r="K6235" s="20" t="s">
        <v>4496</v>
      </c>
      <c r="L6235" s="19" t="s">
        <v>8796</v>
      </c>
    </row>
    <row r="6236" spans="1:12" x14ac:dyDescent="0.25">
      <c r="A6236" s="19" t="s">
        <v>6589</v>
      </c>
      <c r="B6236" s="19" t="s">
        <v>8141</v>
      </c>
      <c r="C6236" s="19" t="s">
        <v>8429</v>
      </c>
      <c r="D6236" s="19" t="s">
        <v>8430</v>
      </c>
      <c r="E6236" s="20" t="s">
        <v>21</v>
      </c>
      <c r="F6236" s="19" t="s">
        <v>21</v>
      </c>
      <c r="G6236" s="180">
        <v>88241</v>
      </c>
      <c r="H6236" s="21" t="s">
        <v>8801</v>
      </c>
      <c r="I6236" s="19" t="s">
        <v>876</v>
      </c>
      <c r="J6236" s="19" t="s">
        <v>23</v>
      </c>
      <c r="K6236" s="20" t="s">
        <v>11878</v>
      </c>
      <c r="L6236" s="19" t="s">
        <v>8796</v>
      </c>
    </row>
    <row r="6237" spans="1:12" x14ac:dyDescent="0.25">
      <c r="A6237" s="19" t="s">
        <v>6589</v>
      </c>
      <c r="B6237" s="19" t="s">
        <v>8141</v>
      </c>
      <c r="C6237" s="19" t="s">
        <v>8429</v>
      </c>
      <c r="D6237" s="19" t="s">
        <v>8430</v>
      </c>
      <c r="E6237" s="20" t="s">
        <v>21</v>
      </c>
      <c r="F6237" s="19" t="s">
        <v>21</v>
      </c>
      <c r="G6237" s="180">
        <v>88242</v>
      </c>
      <c r="H6237" s="21" t="s">
        <v>8802</v>
      </c>
      <c r="I6237" s="19" t="s">
        <v>876</v>
      </c>
      <c r="J6237" s="19" t="s">
        <v>23</v>
      </c>
      <c r="K6237" s="20" t="s">
        <v>3583</v>
      </c>
      <c r="L6237" s="19" t="s">
        <v>8796</v>
      </c>
    </row>
    <row r="6238" spans="1:12" x14ac:dyDescent="0.25">
      <c r="A6238" s="19" t="s">
        <v>6589</v>
      </c>
      <c r="B6238" s="19" t="s">
        <v>8141</v>
      </c>
      <c r="C6238" s="19" t="s">
        <v>8429</v>
      </c>
      <c r="D6238" s="19" t="s">
        <v>8430</v>
      </c>
      <c r="E6238" s="20" t="s">
        <v>21</v>
      </c>
      <c r="F6238" s="19" t="s">
        <v>21</v>
      </c>
      <c r="G6238" s="180">
        <v>88243</v>
      </c>
      <c r="H6238" s="21" t="s">
        <v>8803</v>
      </c>
      <c r="I6238" s="19" t="s">
        <v>876</v>
      </c>
      <c r="J6238" s="19" t="s">
        <v>23</v>
      </c>
      <c r="K6238" s="20" t="s">
        <v>4672</v>
      </c>
      <c r="L6238" s="19" t="s">
        <v>8796</v>
      </c>
    </row>
    <row r="6239" spans="1:12" x14ac:dyDescent="0.25">
      <c r="A6239" s="19" t="s">
        <v>6589</v>
      </c>
      <c r="B6239" s="19" t="s">
        <v>8141</v>
      </c>
      <c r="C6239" s="19" t="s">
        <v>8429</v>
      </c>
      <c r="D6239" s="19" t="s">
        <v>8430</v>
      </c>
      <c r="E6239" s="20" t="s">
        <v>21</v>
      </c>
      <c r="F6239" s="19" t="s">
        <v>21</v>
      </c>
      <c r="G6239" s="180">
        <v>88245</v>
      </c>
      <c r="H6239" s="21" t="s">
        <v>8805</v>
      </c>
      <c r="I6239" s="19" t="s">
        <v>876</v>
      </c>
      <c r="J6239" s="19" t="s">
        <v>23</v>
      </c>
      <c r="K6239" s="20" t="s">
        <v>9170</v>
      </c>
      <c r="L6239" s="19" t="s">
        <v>8796</v>
      </c>
    </row>
    <row r="6240" spans="1:12" x14ac:dyDescent="0.25">
      <c r="A6240" s="19" t="s">
        <v>6589</v>
      </c>
      <c r="B6240" s="19" t="s">
        <v>8141</v>
      </c>
      <c r="C6240" s="19" t="s">
        <v>8429</v>
      </c>
      <c r="D6240" s="19" t="s">
        <v>8430</v>
      </c>
      <c r="E6240" s="20" t="s">
        <v>21</v>
      </c>
      <c r="F6240" s="19" t="s">
        <v>21</v>
      </c>
      <c r="G6240" s="180">
        <v>88246</v>
      </c>
      <c r="H6240" s="21" t="s">
        <v>8806</v>
      </c>
      <c r="I6240" s="19" t="s">
        <v>876</v>
      </c>
      <c r="J6240" s="19" t="s">
        <v>23</v>
      </c>
      <c r="K6240" s="20" t="s">
        <v>1101</v>
      </c>
      <c r="L6240" s="19" t="s">
        <v>8796</v>
      </c>
    </row>
    <row r="6241" spans="1:12" x14ac:dyDescent="0.25">
      <c r="A6241" s="19" t="s">
        <v>6589</v>
      </c>
      <c r="B6241" s="19" t="s">
        <v>8141</v>
      </c>
      <c r="C6241" s="19" t="s">
        <v>8429</v>
      </c>
      <c r="D6241" s="19" t="s">
        <v>8430</v>
      </c>
      <c r="E6241" s="20" t="s">
        <v>21</v>
      </c>
      <c r="F6241" s="19" t="s">
        <v>21</v>
      </c>
      <c r="G6241" s="180">
        <v>88247</v>
      </c>
      <c r="H6241" s="21" t="s">
        <v>8808</v>
      </c>
      <c r="I6241" s="19" t="s">
        <v>876</v>
      </c>
      <c r="J6241" s="19" t="s">
        <v>23</v>
      </c>
      <c r="K6241" s="20" t="s">
        <v>10392</v>
      </c>
      <c r="L6241" s="19" t="s">
        <v>8796</v>
      </c>
    </row>
    <row r="6242" spans="1:12" x14ac:dyDescent="0.25">
      <c r="A6242" s="19" t="s">
        <v>6589</v>
      </c>
      <c r="B6242" s="19" t="s">
        <v>8141</v>
      </c>
      <c r="C6242" s="19" t="s">
        <v>8429</v>
      </c>
      <c r="D6242" s="19" t="s">
        <v>8430</v>
      </c>
      <c r="E6242" s="20" t="s">
        <v>21</v>
      </c>
      <c r="F6242" s="19" t="s">
        <v>21</v>
      </c>
      <c r="G6242" s="180">
        <v>88248</v>
      </c>
      <c r="H6242" s="21" t="s">
        <v>8810</v>
      </c>
      <c r="I6242" s="19" t="s">
        <v>876</v>
      </c>
      <c r="J6242" s="19" t="s">
        <v>23</v>
      </c>
      <c r="K6242" s="20" t="s">
        <v>12617</v>
      </c>
      <c r="L6242" s="19" t="s">
        <v>8796</v>
      </c>
    </row>
    <row r="6243" spans="1:12" x14ac:dyDescent="0.25">
      <c r="A6243" s="19" t="s">
        <v>6589</v>
      </c>
      <c r="B6243" s="19" t="s">
        <v>8141</v>
      </c>
      <c r="C6243" s="19" t="s">
        <v>8429</v>
      </c>
      <c r="D6243" s="19" t="s">
        <v>8430</v>
      </c>
      <c r="E6243" s="20" t="s">
        <v>21</v>
      </c>
      <c r="F6243" s="19" t="s">
        <v>21</v>
      </c>
      <c r="G6243" s="180">
        <v>88249</v>
      </c>
      <c r="H6243" s="21" t="s">
        <v>8812</v>
      </c>
      <c r="I6243" s="19" t="s">
        <v>876</v>
      </c>
      <c r="J6243" s="19" t="s">
        <v>23</v>
      </c>
      <c r="K6243" s="20" t="s">
        <v>11266</v>
      </c>
      <c r="L6243" s="19" t="s">
        <v>8796</v>
      </c>
    </row>
    <row r="6244" spans="1:12" x14ac:dyDescent="0.25">
      <c r="A6244" s="19" t="s">
        <v>6589</v>
      </c>
      <c r="B6244" s="19" t="s">
        <v>8141</v>
      </c>
      <c r="C6244" s="19" t="s">
        <v>8429</v>
      </c>
      <c r="D6244" s="19" t="s">
        <v>8430</v>
      </c>
      <c r="E6244" s="20" t="s">
        <v>21</v>
      </c>
      <c r="F6244" s="19" t="s">
        <v>21</v>
      </c>
      <c r="G6244" s="180">
        <v>88250</v>
      </c>
      <c r="H6244" s="21" t="s">
        <v>8813</v>
      </c>
      <c r="I6244" s="19" t="s">
        <v>876</v>
      </c>
      <c r="J6244" s="19" t="s">
        <v>23</v>
      </c>
      <c r="K6244" s="20" t="s">
        <v>12180</v>
      </c>
      <c r="L6244" s="19" t="s">
        <v>8796</v>
      </c>
    </row>
    <row r="6245" spans="1:12" x14ac:dyDescent="0.25">
      <c r="A6245" s="19" t="s">
        <v>6589</v>
      </c>
      <c r="B6245" s="19" t="s">
        <v>8141</v>
      </c>
      <c r="C6245" s="19" t="s">
        <v>8429</v>
      </c>
      <c r="D6245" s="19" t="s">
        <v>8430</v>
      </c>
      <c r="E6245" s="20" t="s">
        <v>21</v>
      </c>
      <c r="F6245" s="19" t="s">
        <v>21</v>
      </c>
      <c r="G6245" s="180">
        <v>88251</v>
      </c>
      <c r="H6245" s="21" t="s">
        <v>8814</v>
      </c>
      <c r="I6245" s="19" t="s">
        <v>876</v>
      </c>
      <c r="J6245" s="19" t="s">
        <v>23</v>
      </c>
      <c r="K6245" s="20" t="s">
        <v>15501</v>
      </c>
      <c r="L6245" s="19" t="s">
        <v>8796</v>
      </c>
    </row>
    <row r="6246" spans="1:12" x14ac:dyDescent="0.25">
      <c r="A6246" s="19" t="s">
        <v>6589</v>
      </c>
      <c r="B6246" s="19" t="s">
        <v>8141</v>
      </c>
      <c r="C6246" s="19" t="s">
        <v>8429</v>
      </c>
      <c r="D6246" s="19" t="s">
        <v>8430</v>
      </c>
      <c r="E6246" s="20" t="s">
        <v>21</v>
      </c>
      <c r="F6246" s="19" t="s">
        <v>21</v>
      </c>
      <c r="G6246" s="180">
        <v>88252</v>
      </c>
      <c r="H6246" s="21" t="s">
        <v>8815</v>
      </c>
      <c r="I6246" s="19" t="s">
        <v>876</v>
      </c>
      <c r="J6246" s="19" t="s">
        <v>23</v>
      </c>
      <c r="K6246" s="20" t="s">
        <v>5303</v>
      </c>
      <c r="L6246" s="19" t="s">
        <v>8796</v>
      </c>
    </row>
    <row r="6247" spans="1:12" x14ac:dyDescent="0.25">
      <c r="A6247" s="19" t="s">
        <v>6589</v>
      </c>
      <c r="B6247" s="19" t="s">
        <v>8141</v>
      </c>
      <c r="C6247" s="19" t="s">
        <v>8429</v>
      </c>
      <c r="D6247" s="19" t="s">
        <v>8430</v>
      </c>
      <c r="E6247" s="20" t="s">
        <v>21</v>
      </c>
      <c r="F6247" s="19" t="s">
        <v>21</v>
      </c>
      <c r="G6247" s="180">
        <v>88253</v>
      </c>
      <c r="H6247" s="289" t="s">
        <v>8816</v>
      </c>
      <c r="I6247" s="19" t="s">
        <v>876</v>
      </c>
      <c r="J6247" s="19" t="s">
        <v>23</v>
      </c>
      <c r="K6247" s="20" t="s">
        <v>15502</v>
      </c>
      <c r="L6247" s="19" t="s">
        <v>8796</v>
      </c>
    </row>
    <row r="6248" spans="1:12" x14ac:dyDescent="0.25">
      <c r="A6248" s="19" t="s">
        <v>6589</v>
      </c>
      <c r="B6248" s="19" t="s">
        <v>8141</v>
      </c>
      <c r="C6248" s="19" t="s">
        <v>8429</v>
      </c>
      <c r="D6248" s="19" t="s">
        <v>8430</v>
      </c>
      <c r="E6248" s="20" t="s">
        <v>21</v>
      </c>
      <c r="F6248" s="19" t="s">
        <v>21</v>
      </c>
      <c r="G6248" s="180">
        <v>88255</v>
      </c>
      <c r="H6248" s="21" t="s">
        <v>8817</v>
      </c>
      <c r="I6248" s="19" t="s">
        <v>876</v>
      </c>
      <c r="J6248" s="19" t="s">
        <v>23</v>
      </c>
      <c r="K6248" s="20" t="s">
        <v>15503</v>
      </c>
      <c r="L6248" s="19" t="s">
        <v>8796</v>
      </c>
    </row>
    <row r="6249" spans="1:12" x14ac:dyDescent="0.25">
      <c r="A6249" s="19" t="s">
        <v>6589</v>
      </c>
      <c r="B6249" s="19" t="s">
        <v>8141</v>
      </c>
      <c r="C6249" s="19" t="s">
        <v>8429</v>
      </c>
      <c r="D6249" s="19" t="s">
        <v>8430</v>
      </c>
      <c r="E6249" s="20" t="s">
        <v>21</v>
      </c>
      <c r="F6249" s="19" t="s">
        <v>21</v>
      </c>
      <c r="G6249" s="180">
        <v>88256</v>
      </c>
      <c r="H6249" s="21" t="s">
        <v>8818</v>
      </c>
      <c r="I6249" s="19" t="s">
        <v>876</v>
      </c>
      <c r="J6249" s="19" t="s">
        <v>23</v>
      </c>
      <c r="K6249" s="20" t="s">
        <v>15504</v>
      </c>
      <c r="L6249" s="19" t="s">
        <v>8796</v>
      </c>
    </row>
    <row r="6250" spans="1:12" x14ac:dyDescent="0.25">
      <c r="A6250" s="19" t="s">
        <v>6589</v>
      </c>
      <c r="B6250" s="19" t="s">
        <v>8141</v>
      </c>
      <c r="C6250" s="19" t="s">
        <v>8429</v>
      </c>
      <c r="D6250" s="19" t="s">
        <v>8430</v>
      </c>
      <c r="E6250" s="20" t="s">
        <v>21</v>
      </c>
      <c r="F6250" s="19" t="s">
        <v>21</v>
      </c>
      <c r="G6250" s="180">
        <v>88257</v>
      </c>
      <c r="H6250" s="21" t="s">
        <v>8820</v>
      </c>
      <c r="I6250" s="19" t="s">
        <v>876</v>
      </c>
      <c r="J6250" s="19" t="s">
        <v>23</v>
      </c>
      <c r="K6250" s="20" t="s">
        <v>15505</v>
      </c>
      <c r="L6250" s="19" t="s">
        <v>8796</v>
      </c>
    </row>
    <row r="6251" spans="1:12" x14ac:dyDescent="0.25">
      <c r="A6251" s="19" t="s">
        <v>6589</v>
      </c>
      <c r="B6251" s="19" t="s">
        <v>8141</v>
      </c>
      <c r="C6251" s="19" t="s">
        <v>8429</v>
      </c>
      <c r="D6251" s="19" t="s">
        <v>8430</v>
      </c>
      <c r="E6251" s="20" t="s">
        <v>21</v>
      </c>
      <c r="F6251" s="19" t="s">
        <v>21</v>
      </c>
      <c r="G6251" s="180">
        <v>88258</v>
      </c>
      <c r="H6251" s="21" t="s">
        <v>8822</v>
      </c>
      <c r="I6251" s="19" t="s">
        <v>876</v>
      </c>
      <c r="J6251" s="19" t="s">
        <v>23</v>
      </c>
      <c r="K6251" s="20" t="s">
        <v>11116</v>
      </c>
      <c r="L6251" s="19" t="s">
        <v>8796</v>
      </c>
    </row>
    <row r="6252" spans="1:12" x14ac:dyDescent="0.25">
      <c r="A6252" s="19" t="s">
        <v>6589</v>
      </c>
      <c r="B6252" s="19" t="s">
        <v>8141</v>
      </c>
      <c r="C6252" s="19" t="s">
        <v>8429</v>
      </c>
      <c r="D6252" s="19" t="s">
        <v>8430</v>
      </c>
      <c r="E6252" s="20" t="s">
        <v>21</v>
      </c>
      <c r="F6252" s="19" t="s">
        <v>21</v>
      </c>
      <c r="G6252" s="180">
        <v>88259</v>
      </c>
      <c r="H6252" s="21" t="s">
        <v>8824</v>
      </c>
      <c r="I6252" s="19" t="s">
        <v>876</v>
      </c>
      <c r="J6252" s="19" t="s">
        <v>23</v>
      </c>
      <c r="K6252" s="20" t="s">
        <v>9637</v>
      </c>
      <c r="L6252" s="19" t="s">
        <v>8796</v>
      </c>
    </row>
    <row r="6253" spans="1:12" x14ac:dyDescent="0.25">
      <c r="A6253" s="19" t="s">
        <v>6589</v>
      </c>
      <c r="B6253" s="19" t="s">
        <v>8141</v>
      </c>
      <c r="C6253" s="19" t="s">
        <v>8429</v>
      </c>
      <c r="D6253" s="19" t="s">
        <v>8430</v>
      </c>
      <c r="E6253" s="20" t="s">
        <v>21</v>
      </c>
      <c r="F6253" s="19" t="s">
        <v>21</v>
      </c>
      <c r="G6253" s="180">
        <v>88260</v>
      </c>
      <c r="H6253" s="21" t="s">
        <v>8825</v>
      </c>
      <c r="I6253" s="19" t="s">
        <v>876</v>
      </c>
      <c r="J6253" s="19" t="s">
        <v>23</v>
      </c>
      <c r="K6253" s="20" t="s">
        <v>8900</v>
      </c>
      <c r="L6253" s="19" t="s">
        <v>8796</v>
      </c>
    </row>
    <row r="6254" spans="1:12" x14ac:dyDescent="0.25">
      <c r="A6254" s="19" t="s">
        <v>6589</v>
      </c>
      <c r="B6254" s="19" t="s">
        <v>8141</v>
      </c>
      <c r="C6254" s="19" t="s">
        <v>8429</v>
      </c>
      <c r="D6254" s="19" t="s">
        <v>8430</v>
      </c>
      <c r="E6254" s="20" t="s">
        <v>21</v>
      </c>
      <c r="F6254" s="19" t="s">
        <v>21</v>
      </c>
      <c r="G6254" s="180">
        <v>88261</v>
      </c>
      <c r="H6254" s="21" t="s">
        <v>8826</v>
      </c>
      <c r="I6254" s="19" t="s">
        <v>876</v>
      </c>
      <c r="J6254" s="19" t="s">
        <v>23</v>
      </c>
      <c r="K6254" s="20" t="s">
        <v>9197</v>
      </c>
      <c r="L6254" s="19" t="s">
        <v>8796</v>
      </c>
    </row>
    <row r="6255" spans="1:12" x14ac:dyDescent="0.25">
      <c r="A6255" s="19" t="s">
        <v>6589</v>
      </c>
      <c r="B6255" s="19" t="s">
        <v>8141</v>
      </c>
      <c r="C6255" s="19" t="s">
        <v>8429</v>
      </c>
      <c r="D6255" s="19" t="s">
        <v>8430</v>
      </c>
      <c r="E6255" s="20" t="s">
        <v>21</v>
      </c>
      <c r="F6255" s="19" t="s">
        <v>21</v>
      </c>
      <c r="G6255" s="180">
        <v>88262</v>
      </c>
      <c r="H6255" s="21" t="s">
        <v>8828</v>
      </c>
      <c r="I6255" s="19" t="s">
        <v>876</v>
      </c>
      <c r="J6255" s="19" t="s">
        <v>444</v>
      </c>
      <c r="K6255" s="20" t="s">
        <v>11210</v>
      </c>
      <c r="L6255" s="19" t="s">
        <v>8796</v>
      </c>
    </row>
    <row r="6256" spans="1:12" x14ac:dyDescent="0.25">
      <c r="A6256" s="19" t="s">
        <v>6589</v>
      </c>
      <c r="B6256" s="19" t="s">
        <v>8141</v>
      </c>
      <c r="C6256" s="19" t="s">
        <v>8429</v>
      </c>
      <c r="D6256" s="19" t="s">
        <v>8430</v>
      </c>
      <c r="E6256" s="20" t="s">
        <v>21</v>
      </c>
      <c r="F6256" s="19" t="s">
        <v>21</v>
      </c>
      <c r="G6256" s="180">
        <v>88263</v>
      </c>
      <c r="H6256" s="21" t="s">
        <v>8830</v>
      </c>
      <c r="I6256" s="19" t="s">
        <v>876</v>
      </c>
      <c r="J6256" s="19" t="s">
        <v>23</v>
      </c>
      <c r="K6256" s="20" t="s">
        <v>15506</v>
      </c>
      <c r="L6256" s="19" t="s">
        <v>8796</v>
      </c>
    </row>
    <row r="6257" spans="1:12" x14ac:dyDescent="0.25">
      <c r="A6257" s="19" t="s">
        <v>6589</v>
      </c>
      <c r="B6257" s="19" t="s">
        <v>8141</v>
      </c>
      <c r="C6257" s="19" t="s">
        <v>8429</v>
      </c>
      <c r="D6257" s="19" t="s">
        <v>8430</v>
      </c>
      <c r="E6257" s="20" t="s">
        <v>21</v>
      </c>
      <c r="F6257" s="19" t="s">
        <v>21</v>
      </c>
      <c r="G6257" s="180">
        <v>88264</v>
      </c>
      <c r="H6257" s="21" t="s">
        <v>8831</v>
      </c>
      <c r="I6257" s="19" t="s">
        <v>876</v>
      </c>
      <c r="J6257" s="19" t="s">
        <v>444</v>
      </c>
      <c r="K6257" s="20" t="s">
        <v>15507</v>
      </c>
      <c r="L6257" s="19" t="s">
        <v>8796</v>
      </c>
    </row>
    <row r="6258" spans="1:12" x14ac:dyDescent="0.25">
      <c r="A6258" s="19" t="s">
        <v>6589</v>
      </c>
      <c r="B6258" s="19" t="s">
        <v>8141</v>
      </c>
      <c r="C6258" s="19" t="s">
        <v>8429</v>
      </c>
      <c r="D6258" s="19" t="s">
        <v>8430</v>
      </c>
      <c r="E6258" s="20" t="s">
        <v>21</v>
      </c>
      <c r="F6258" s="19" t="s">
        <v>21</v>
      </c>
      <c r="G6258" s="180">
        <v>88265</v>
      </c>
      <c r="H6258" s="21" t="s">
        <v>8833</v>
      </c>
      <c r="I6258" s="19" t="s">
        <v>876</v>
      </c>
      <c r="J6258" s="19" t="s">
        <v>23</v>
      </c>
      <c r="K6258" s="20" t="s">
        <v>9700</v>
      </c>
      <c r="L6258" s="19" t="s">
        <v>8796</v>
      </c>
    </row>
    <row r="6259" spans="1:12" x14ac:dyDescent="0.25">
      <c r="A6259" s="19" t="s">
        <v>6589</v>
      </c>
      <c r="B6259" s="19" t="s">
        <v>8141</v>
      </c>
      <c r="C6259" s="19" t="s">
        <v>8429</v>
      </c>
      <c r="D6259" s="19" t="s">
        <v>8430</v>
      </c>
      <c r="E6259" s="20" t="s">
        <v>21</v>
      </c>
      <c r="F6259" s="19" t="s">
        <v>21</v>
      </c>
      <c r="G6259" s="180">
        <v>88266</v>
      </c>
      <c r="H6259" s="21" t="s">
        <v>8834</v>
      </c>
      <c r="I6259" s="19" t="s">
        <v>876</v>
      </c>
      <c r="J6259" s="19" t="s">
        <v>23</v>
      </c>
      <c r="K6259" s="20" t="s">
        <v>3792</v>
      </c>
      <c r="L6259" s="19" t="s">
        <v>8796</v>
      </c>
    </row>
    <row r="6260" spans="1:12" x14ac:dyDescent="0.25">
      <c r="A6260" s="19" t="s">
        <v>6589</v>
      </c>
      <c r="B6260" s="19" t="s">
        <v>8141</v>
      </c>
      <c r="C6260" s="19" t="s">
        <v>8429</v>
      </c>
      <c r="D6260" s="19" t="s">
        <v>8430</v>
      </c>
      <c r="E6260" s="20" t="s">
        <v>21</v>
      </c>
      <c r="F6260" s="19" t="s">
        <v>21</v>
      </c>
      <c r="G6260" s="180">
        <v>88267</v>
      </c>
      <c r="H6260" s="21" t="s">
        <v>8836</v>
      </c>
      <c r="I6260" s="19" t="s">
        <v>876</v>
      </c>
      <c r="J6260" s="19" t="s">
        <v>444</v>
      </c>
      <c r="K6260" s="20" t="s">
        <v>9504</v>
      </c>
      <c r="L6260" s="19" t="s">
        <v>8796</v>
      </c>
    </row>
    <row r="6261" spans="1:12" x14ac:dyDescent="0.25">
      <c r="A6261" s="19" t="s">
        <v>6589</v>
      </c>
      <c r="B6261" s="19" t="s">
        <v>8141</v>
      </c>
      <c r="C6261" s="19" t="s">
        <v>8429</v>
      </c>
      <c r="D6261" s="19" t="s">
        <v>8430</v>
      </c>
      <c r="E6261" s="20" t="s">
        <v>21</v>
      </c>
      <c r="F6261" s="19" t="s">
        <v>21</v>
      </c>
      <c r="G6261" s="180">
        <v>88268</v>
      </c>
      <c r="H6261" s="21" t="s">
        <v>8837</v>
      </c>
      <c r="I6261" s="19" t="s">
        <v>876</v>
      </c>
      <c r="J6261" s="19" t="s">
        <v>23</v>
      </c>
      <c r="K6261" s="20" t="s">
        <v>15287</v>
      </c>
      <c r="L6261" s="19" t="s">
        <v>8796</v>
      </c>
    </row>
    <row r="6262" spans="1:12" x14ac:dyDescent="0.25">
      <c r="A6262" s="19" t="s">
        <v>6589</v>
      </c>
      <c r="B6262" s="19" t="s">
        <v>8141</v>
      </c>
      <c r="C6262" s="19" t="s">
        <v>8429</v>
      </c>
      <c r="D6262" s="19" t="s">
        <v>8430</v>
      </c>
      <c r="E6262" s="20" t="s">
        <v>21</v>
      </c>
      <c r="F6262" s="19" t="s">
        <v>21</v>
      </c>
      <c r="G6262" s="180">
        <v>88269</v>
      </c>
      <c r="H6262" s="21" t="s">
        <v>8838</v>
      </c>
      <c r="I6262" s="19" t="s">
        <v>876</v>
      </c>
      <c r="J6262" s="19" t="s">
        <v>23</v>
      </c>
      <c r="K6262" s="20" t="s">
        <v>15508</v>
      </c>
      <c r="L6262" s="19" t="s">
        <v>8796</v>
      </c>
    </row>
    <row r="6263" spans="1:12" x14ac:dyDescent="0.25">
      <c r="A6263" s="19" t="s">
        <v>6589</v>
      </c>
      <c r="B6263" s="19" t="s">
        <v>8141</v>
      </c>
      <c r="C6263" s="19" t="s">
        <v>8429</v>
      </c>
      <c r="D6263" s="19" t="s">
        <v>8430</v>
      </c>
      <c r="E6263" s="20" t="s">
        <v>21</v>
      </c>
      <c r="F6263" s="19" t="s">
        <v>21</v>
      </c>
      <c r="G6263" s="180">
        <v>88270</v>
      </c>
      <c r="H6263" s="21" t="s">
        <v>8839</v>
      </c>
      <c r="I6263" s="19" t="s">
        <v>876</v>
      </c>
      <c r="J6263" s="19" t="s">
        <v>23</v>
      </c>
      <c r="K6263" s="20" t="s">
        <v>8819</v>
      </c>
      <c r="L6263" s="19" t="s">
        <v>8796</v>
      </c>
    </row>
    <row r="6264" spans="1:12" x14ac:dyDescent="0.25">
      <c r="A6264" s="19" t="s">
        <v>6589</v>
      </c>
      <c r="B6264" s="19" t="s">
        <v>8141</v>
      </c>
      <c r="C6264" s="19" t="s">
        <v>8429</v>
      </c>
      <c r="D6264" s="19" t="s">
        <v>8430</v>
      </c>
      <c r="E6264" s="20" t="s">
        <v>21</v>
      </c>
      <c r="F6264" s="19" t="s">
        <v>21</v>
      </c>
      <c r="G6264" s="180">
        <v>88272</v>
      </c>
      <c r="H6264" s="21" t="s">
        <v>8841</v>
      </c>
      <c r="I6264" s="19" t="s">
        <v>876</v>
      </c>
      <c r="J6264" s="19" t="s">
        <v>23</v>
      </c>
      <c r="K6264" s="20" t="s">
        <v>937</v>
      </c>
      <c r="L6264" s="19" t="s">
        <v>8796</v>
      </c>
    </row>
    <row r="6265" spans="1:12" x14ac:dyDescent="0.25">
      <c r="A6265" s="19" t="s">
        <v>6589</v>
      </c>
      <c r="B6265" s="19" t="s">
        <v>8141</v>
      </c>
      <c r="C6265" s="19" t="s">
        <v>8429</v>
      </c>
      <c r="D6265" s="19" t="s">
        <v>8430</v>
      </c>
      <c r="E6265" s="20" t="s">
        <v>21</v>
      </c>
      <c r="F6265" s="19" t="s">
        <v>21</v>
      </c>
      <c r="G6265" s="180">
        <v>88273</v>
      </c>
      <c r="H6265" s="21" t="s">
        <v>8842</v>
      </c>
      <c r="I6265" s="19" t="s">
        <v>876</v>
      </c>
      <c r="J6265" s="19" t="s">
        <v>23</v>
      </c>
      <c r="K6265" s="20" t="s">
        <v>15509</v>
      </c>
      <c r="L6265" s="19" t="s">
        <v>8796</v>
      </c>
    </row>
    <row r="6266" spans="1:12" x14ac:dyDescent="0.25">
      <c r="A6266" s="19" t="s">
        <v>6589</v>
      </c>
      <c r="B6266" s="19" t="s">
        <v>8141</v>
      </c>
      <c r="C6266" s="19" t="s">
        <v>8429</v>
      </c>
      <c r="D6266" s="19" t="s">
        <v>8430</v>
      </c>
      <c r="E6266" s="20" t="s">
        <v>21</v>
      </c>
      <c r="F6266" s="19" t="s">
        <v>21</v>
      </c>
      <c r="G6266" s="180">
        <v>88274</v>
      </c>
      <c r="H6266" s="21" t="s">
        <v>8843</v>
      </c>
      <c r="I6266" s="19" t="s">
        <v>876</v>
      </c>
      <c r="J6266" s="19" t="s">
        <v>23</v>
      </c>
      <c r="K6266" s="20" t="s">
        <v>15504</v>
      </c>
      <c r="L6266" s="19" t="s">
        <v>8796</v>
      </c>
    </row>
    <row r="6267" spans="1:12" x14ac:dyDescent="0.25">
      <c r="A6267" s="19" t="s">
        <v>6589</v>
      </c>
      <c r="B6267" s="19" t="s">
        <v>8141</v>
      </c>
      <c r="C6267" s="19" t="s">
        <v>8429</v>
      </c>
      <c r="D6267" s="19" t="s">
        <v>8430</v>
      </c>
      <c r="E6267" s="20" t="s">
        <v>21</v>
      </c>
      <c r="F6267" s="19" t="s">
        <v>21</v>
      </c>
      <c r="G6267" s="180">
        <v>88275</v>
      </c>
      <c r="H6267" s="21" t="s">
        <v>8844</v>
      </c>
      <c r="I6267" s="19" t="s">
        <v>876</v>
      </c>
      <c r="J6267" s="19" t="s">
        <v>23</v>
      </c>
      <c r="K6267" s="20" t="s">
        <v>5452</v>
      </c>
      <c r="L6267" s="19" t="s">
        <v>8796</v>
      </c>
    </row>
    <row r="6268" spans="1:12" x14ac:dyDescent="0.25">
      <c r="A6268" s="19" t="s">
        <v>6589</v>
      </c>
      <c r="B6268" s="19" t="s">
        <v>8141</v>
      </c>
      <c r="C6268" s="19" t="s">
        <v>8429</v>
      </c>
      <c r="D6268" s="19" t="s">
        <v>8430</v>
      </c>
      <c r="E6268" s="20" t="s">
        <v>21</v>
      </c>
      <c r="F6268" s="19" t="s">
        <v>21</v>
      </c>
      <c r="G6268" s="180">
        <v>88277</v>
      </c>
      <c r="H6268" s="21" t="s">
        <v>8845</v>
      </c>
      <c r="I6268" s="19" t="s">
        <v>876</v>
      </c>
      <c r="J6268" s="19" t="s">
        <v>23</v>
      </c>
      <c r="K6268" s="20" t="s">
        <v>9297</v>
      </c>
      <c r="L6268" s="19" t="s">
        <v>8796</v>
      </c>
    </row>
    <row r="6269" spans="1:12" x14ac:dyDescent="0.25">
      <c r="A6269" s="19" t="s">
        <v>6589</v>
      </c>
      <c r="B6269" s="19" t="s">
        <v>8141</v>
      </c>
      <c r="C6269" s="19" t="s">
        <v>8429</v>
      </c>
      <c r="D6269" s="19" t="s">
        <v>8430</v>
      </c>
      <c r="E6269" s="20" t="s">
        <v>21</v>
      </c>
      <c r="F6269" s="19" t="s">
        <v>21</v>
      </c>
      <c r="G6269" s="180">
        <v>88278</v>
      </c>
      <c r="H6269" s="21" t="s">
        <v>8846</v>
      </c>
      <c r="I6269" s="19" t="s">
        <v>876</v>
      </c>
      <c r="J6269" s="19" t="s">
        <v>23</v>
      </c>
      <c r="K6269" s="20" t="s">
        <v>3734</v>
      </c>
      <c r="L6269" s="19" t="s">
        <v>8796</v>
      </c>
    </row>
    <row r="6270" spans="1:12" x14ac:dyDescent="0.25">
      <c r="A6270" s="19" t="s">
        <v>6589</v>
      </c>
      <c r="B6270" s="19" t="s">
        <v>8141</v>
      </c>
      <c r="C6270" s="19" t="s">
        <v>8429</v>
      </c>
      <c r="D6270" s="19" t="s">
        <v>8430</v>
      </c>
      <c r="E6270" s="20" t="s">
        <v>21</v>
      </c>
      <c r="F6270" s="19" t="s">
        <v>21</v>
      </c>
      <c r="G6270" s="180">
        <v>88279</v>
      </c>
      <c r="H6270" s="21" t="s">
        <v>8847</v>
      </c>
      <c r="I6270" s="19" t="s">
        <v>876</v>
      </c>
      <c r="J6270" s="19" t="s">
        <v>23</v>
      </c>
      <c r="K6270" s="20" t="s">
        <v>9554</v>
      </c>
      <c r="L6270" s="19" t="s">
        <v>8796</v>
      </c>
    </row>
    <row r="6271" spans="1:12" x14ac:dyDescent="0.25">
      <c r="A6271" s="19" t="s">
        <v>6589</v>
      </c>
      <c r="B6271" s="19" t="s">
        <v>8141</v>
      </c>
      <c r="C6271" s="19" t="s">
        <v>8429</v>
      </c>
      <c r="D6271" s="19" t="s">
        <v>8430</v>
      </c>
      <c r="E6271" s="20" t="s">
        <v>21</v>
      </c>
      <c r="F6271" s="19" t="s">
        <v>21</v>
      </c>
      <c r="G6271" s="180">
        <v>88281</v>
      </c>
      <c r="H6271" s="21" t="s">
        <v>8848</v>
      </c>
      <c r="I6271" s="19" t="s">
        <v>876</v>
      </c>
      <c r="J6271" s="19" t="s">
        <v>23</v>
      </c>
      <c r="K6271" s="20" t="s">
        <v>7793</v>
      </c>
      <c r="L6271" s="19" t="s">
        <v>8796</v>
      </c>
    </row>
    <row r="6272" spans="1:12" x14ac:dyDescent="0.25">
      <c r="A6272" s="19" t="s">
        <v>6589</v>
      </c>
      <c r="B6272" s="19" t="s">
        <v>8141</v>
      </c>
      <c r="C6272" s="19" t="s">
        <v>8429</v>
      </c>
      <c r="D6272" s="19" t="s">
        <v>8430</v>
      </c>
      <c r="E6272" s="20" t="s">
        <v>21</v>
      </c>
      <c r="F6272" s="19" t="s">
        <v>21</v>
      </c>
      <c r="G6272" s="180">
        <v>88282</v>
      </c>
      <c r="H6272" s="21" t="s">
        <v>8849</v>
      </c>
      <c r="I6272" s="19" t="s">
        <v>876</v>
      </c>
      <c r="J6272" s="19" t="s">
        <v>23</v>
      </c>
      <c r="K6272" s="20" t="s">
        <v>7556</v>
      </c>
      <c r="L6272" s="19" t="s">
        <v>8796</v>
      </c>
    </row>
    <row r="6273" spans="1:12" x14ac:dyDescent="0.25">
      <c r="A6273" s="19" t="s">
        <v>6589</v>
      </c>
      <c r="B6273" s="19" t="s">
        <v>8141</v>
      </c>
      <c r="C6273" s="19" t="s">
        <v>8429</v>
      </c>
      <c r="D6273" s="19" t="s">
        <v>8430</v>
      </c>
      <c r="E6273" s="20" t="s">
        <v>21</v>
      </c>
      <c r="F6273" s="19" t="s">
        <v>21</v>
      </c>
      <c r="G6273" s="180">
        <v>88283</v>
      </c>
      <c r="H6273" s="21" t="s">
        <v>8850</v>
      </c>
      <c r="I6273" s="19" t="s">
        <v>876</v>
      </c>
      <c r="J6273" s="19" t="s">
        <v>23</v>
      </c>
      <c r="K6273" s="20" t="s">
        <v>9750</v>
      </c>
      <c r="L6273" s="19" t="s">
        <v>8796</v>
      </c>
    </row>
    <row r="6274" spans="1:12" x14ac:dyDescent="0.25">
      <c r="A6274" s="19" t="s">
        <v>6589</v>
      </c>
      <c r="B6274" s="19" t="s">
        <v>8141</v>
      </c>
      <c r="C6274" s="19" t="s">
        <v>8429</v>
      </c>
      <c r="D6274" s="19" t="s">
        <v>8430</v>
      </c>
      <c r="E6274" s="20" t="s">
        <v>21</v>
      </c>
      <c r="F6274" s="19" t="s">
        <v>21</v>
      </c>
      <c r="G6274" s="180">
        <v>88284</v>
      </c>
      <c r="H6274" s="21" t="s">
        <v>8851</v>
      </c>
      <c r="I6274" s="19" t="s">
        <v>876</v>
      </c>
      <c r="J6274" s="19" t="s">
        <v>23</v>
      </c>
      <c r="K6274" s="20" t="s">
        <v>15510</v>
      </c>
      <c r="L6274" s="19" t="s">
        <v>8796</v>
      </c>
    </row>
    <row r="6275" spans="1:12" x14ac:dyDescent="0.25">
      <c r="A6275" s="19" t="s">
        <v>6589</v>
      </c>
      <c r="B6275" s="19" t="s">
        <v>8141</v>
      </c>
      <c r="C6275" s="19" t="s">
        <v>8429</v>
      </c>
      <c r="D6275" s="19" t="s">
        <v>8430</v>
      </c>
      <c r="E6275" s="20" t="s">
        <v>21</v>
      </c>
      <c r="F6275" s="19" t="s">
        <v>21</v>
      </c>
      <c r="G6275" s="180">
        <v>88285</v>
      </c>
      <c r="H6275" s="21" t="s">
        <v>8852</v>
      </c>
      <c r="I6275" s="19" t="s">
        <v>876</v>
      </c>
      <c r="J6275" s="19" t="s">
        <v>23</v>
      </c>
      <c r="K6275" s="20" t="s">
        <v>6604</v>
      </c>
      <c r="L6275" s="19" t="s">
        <v>8796</v>
      </c>
    </row>
    <row r="6276" spans="1:12" x14ac:dyDescent="0.25">
      <c r="A6276" s="19" t="s">
        <v>6589</v>
      </c>
      <c r="B6276" s="19" t="s">
        <v>8141</v>
      </c>
      <c r="C6276" s="19" t="s">
        <v>8429</v>
      </c>
      <c r="D6276" s="19" t="s">
        <v>8430</v>
      </c>
      <c r="E6276" s="20" t="s">
        <v>21</v>
      </c>
      <c r="F6276" s="19" t="s">
        <v>21</v>
      </c>
      <c r="G6276" s="180">
        <v>88286</v>
      </c>
      <c r="H6276" s="21" t="s">
        <v>8853</v>
      </c>
      <c r="I6276" s="19" t="s">
        <v>876</v>
      </c>
      <c r="J6276" s="19" t="s">
        <v>23</v>
      </c>
      <c r="K6276" s="20" t="s">
        <v>8695</v>
      </c>
      <c r="L6276" s="19" t="s">
        <v>8796</v>
      </c>
    </row>
    <row r="6277" spans="1:12" x14ac:dyDescent="0.25">
      <c r="A6277" s="19" t="s">
        <v>6589</v>
      </c>
      <c r="B6277" s="19" t="s">
        <v>8141</v>
      </c>
      <c r="C6277" s="19" t="s">
        <v>8429</v>
      </c>
      <c r="D6277" s="19" t="s">
        <v>8430</v>
      </c>
      <c r="E6277" s="20" t="s">
        <v>21</v>
      </c>
      <c r="F6277" s="19" t="s">
        <v>21</v>
      </c>
      <c r="G6277" s="180">
        <v>88288</v>
      </c>
      <c r="H6277" s="21" t="s">
        <v>8854</v>
      </c>
      <c r="I6277" s="19" t="s">
        <v>876</v>
      </c>
      <c r="J6277" s="19" t="s">
        <v>23</v>
      </c>
      <c r="K6277" s="20" t="s">
        <v>7396</v>
      </c>
      <c r="L6277" s="19" t="s">
        <v>8796</v>
      </c>
    </row>
    <row r="6278" spans="1:12" x14ac:dyDescent="0.25">
      <c r="A6278" s="19" t="s">
        <v>6589</v>
      </c>
      <c r="B6278" s="19" t="s">
        <v>8141</v>
      </c>
      <c r="C6278" s="19" t="s">
        <v>8429</v>
      </c>
      <c r="D6278" s="19" t="s">
        <v>8430</v>
      </c>
      <c r="E6278" s="20" t="s">
        <v>21</v>
      </c>
      <c r="F6278" s="19" t="s">
        <v>21</v>
      </c>
      <c r="G6278" s="180">
        <v>88291</v>
      </c>
      <c r="H6278" s="21" t="s">
        <v>8855</v>
      </c>
      <c r="I6278" s="19" t="s">
        <v>876</v>
      </c>
      <c r="J6278" s="19" t="s">
        <v>23</v>
      </c>
      <c r="K6278" s="20" t="s">
        <v>11143</v>
      </c>
      <c r="L6278" s="19" t="s">
        <v>8796</v>
      </c>
    </row>
    <row r="6279" spans="1:12" x14ac:dyDescent="0.25">
      <c r="A6279" s="19" t="s">
        <v>6589</v>
      </c>
      <c r="B6279" s="19" t="s">
        <v>8141</v>
      </c>
      <c r="C6279" s="19" t="s">
        <v>8429</v>
      </c>
      <c r="D6279" s="19" t="s">
        <v>8430</v>
      </c>
      <c r="E6279" s="20" t="s">
        <v>21</v>
      </c>
      <c r="F6279" s="19" t="s">
        <v>21</v>
      </c>
      <c r="G6279" s="180">
        <v>88292</v>
      </c>
      <c r="H6279" s="21" t="s">
        <v>8856</v>
      </c>
      <c r="I6279" s="19" t="s">
        <v>876</v>
      </c>
      <c r="J6279" s="19" t="s">
        <v>23</v>
      </c>
      <c r="K6279" s="20" t="s">
        <v>8832</v>
      </c>
      <c r="L6279" s="19" t="s">
        <v>8796</v>
      </c>
    </row>
    <row r="6280" spans="1:12" x14ac:dyDescent="0.25">
      <c r="A6280" s="19" t="s">
        <v>6589</v>
      </c>
      <c r="B6280" s="19" t="s">
        <v>8141</v>
      </c>
      <c r="C6280" s="19" t="s">
        <v>8429</v>
      </c>
      <c r="D6280" s="19" t="s">
        <v>8430</v>
      </c>
      <c r="E6280" s="20" t="s">
        <v>21</v>
      </c>
      <c r="F6280" s="19" t="s">
        <v>21</v>
      </c>
      <c r="G6280" s="180">
        <v>88293</v>
      </c>
      <c r="H6280" s="21" t="s">
        <v>8858</v>
      </c>
      <c r="I6280" s="19" t="s">
        <v>876</v>
      </c>
      <c r="J6280" s="19" t="s">
        <v>23</v>
      </c>
      <c r="K6280" s="20" t="s">
        <v>15511</v>
      </c>
      <c r="L6280" s="19" t="s">
        <v>8796</v>
      </c>
    </row>
    <row r="6281" spans="1:12" x14ac:dyDescent="0.25">
      <c r="A6281" s="19" t="s">
        <v>6589</v>
      </c>
      <c r="B6281" s="19" t="s">
        <v>8141</v>
      </c>
      <c r="C6281" s="19" t="s">
        <v>8429</v>
      </c>
      <c r="D6281" s="19" t="s">
        <v>8430</v>
      </c>
      <c r="E6281" s="20" t="s">
        <v>21</v>
      </c>
      <c r="F6281" s="19" t="s">
        <v>21</v>
      </c>
      <c r="G6281" s="180">
        <v>88294</v>
      </c>
      <c r="H6281" s="21" t="s">
        <v>8859</v>
      </c>
      <c r="I6281" s="19" t="s">
        <v>876</v>
      </c>
      <c r="J6281" s="19" t="s">
        <v>444</v>
      </c>
      <c r="K6281" s="20" t="s">
        <v>7927</v>
      </c>
      <c r="L6281" s="19" t="s">
        <v>8796</v>
      </c>
    </row>
    <row r="6282" spans="1:12" x14ac:dyDescent="0.25">
      <c r="A6282" s="19" t="s">
        <v>6589</v>
      </c>
      <c r="B6282" s="19" t="s">
        <v>8141</v>
      </c>
      <c r="C6282" s="19" t="s">
        <v>8429</v>
      </c>
      <c r="D6282" s="19" t="s">
        <v>8430</v>
      </c>
      <c r="E6282" s="20" t="s">
        <v>21</v>
      </c>
      <c r="F6282" s="19" t="s">
        <v>21</v>
      </c>
      <c r="G6282" s="180">
        <v>88295</v>
      </c>
      <c r="H6282" s="21" t="s">
        <v>8860</v>
      </c>
      <c r="I6282" s="19" t="s">
        <v>876</v>
      </c>
      <c r="J6282" s="19" t="s">
        <v>23</v>
      </c>
      <c r="K6282" s="20" t="s">
        <v>3589</v>
      </c>
      <c r="L6282" s="19" t="s">
        <v>8796</v>
      </c>
    </row>
    <row r="6283" spans="1:12" x14ac:dyDescent="0.25">
      <c r="A6283" s="19" t="s">
        <v>6589</v>
      </c>
      <c r="B6283" s="19" t="s">
        <v>8141</v>
      </c>
      <c r="C6283" s="19" t="s">
        <v>8429</v>
      </c>
      <c r="D6283" s="19" t="s">
        <v>8430</v>
      </c>
      <c r="E6283" s="20" t="s">
        <v>21</v>
      </c>
      <c r="F6283" s="19" t="s">
        <v>21</v>
      </c>
      <c r="G6283" s="180">
        <v>88296</v>
      </c>
      <c r="H6283" s="21" t="s">
        <v>8861</v>
      </c>
      <c r="I6283" s="19" t="s">
        <v>876</v>
      </c>
      <c r="J6283" s="19" t="s">
        <v>23</v>
      </c>
      <c r="K6283" s="20" t="s">
        <v>15512</v>
      </c>
      <c r="L6283" s="19" t="s">
        <v>8796</v>
      </c>
    </row>
    <row r="6284" spans="1:12" x14ac:dyDescent="0.25">
      <c r="A6284" s="19" t="s">
        <v>6589</v>
      </c>
      <c r="B6284" s="19" t="s">
        <v>8141</v>
      </c>
      <c r="C6284" s="19" t="s">
        <v>8429</v>
      </c>
      <c r="D6284" s="19" t="s">
        <v>8430</v>
      </c>
      <c r="E6284" s="20" t="s">
        <v>21</v>
      </c>
      <c r="F6284" s="19" t="s">
        <v>21</v>
      </c>
      <c r="G6284" s="180">
        <v>88297</v>
      </c>
      <c r="H6284" s="21" t="s">
        <v>8862</v>
      </c>
      <c r="I6284" s="19" t="s">
        <v>876</v>
      </c>
      <c r="J6284" s="19" t="s">
        <v>23</v>
      </c>
      <c r="K6284" s="20" t="s">
        <v>11180</v>
      </c>
      <c r="L6284" s="19" t="s">
        <v>8796</v>
      </c>
    </row>
    <row r="6285" spans="1:12" x14ac:dyDescent="0.25">
      <c r="A6285" s="19" t="s">
        <v>6589</v>
      </c>
      <c r="B6285" s="19" t="s">
        <v>8141</v>
      </c>
      <c r="C6285" s="19" t="s">
        <v>8429</v>
      </c>
      <c r="D6285" s="19" t="s">
        <v>8430</v>
      </c>
      <c r="E6285" s="20" t="s">
        <v>21</v>
      </c>
      <c r="F6285" s="19" t="s">
        <v>21</v>
      </c>
      <c r="G6285" s="180">
        <v>88298</v>
      </c>
      <c r="H6285" s="21" t="s">
        <v>8864</v>
      </c>
      <c r="I6285" s="19" t="s">
        <v>876</v>
      </c>
      <c r="J6285" s="19" t="s">
        <v>23</v>
      </c>
      <c r="K6285" s="20" t="s">
        <v>11290</v>
      </c>
      <c r="L6285" s="19" t="s">
        <v>8796</v>
      </c>
    </row>
    <row r="6286" spans="1:12" x14ac:dyDescent="0.25">
      <c r="A6286" s="19" t="s">
        <v>6589</v>
      </c>
      <c r="B6286" s="19" t="s">
        <v>8141</v>
      </c>
      <c r="C6286" s="19" t="s">
        <v>8429</v>
      </c>
      <c r="D6286" s="19" t="s">
        <v>8430</v>
      </c>
      <c r="E6286" s="20" t="s">
        <v>21</v>
      </c>
      <c r="F6286" s="19" t="s">
        <v>21</v>
      </c>
      <c r="G6286" s="180">
        <v>88299</v>
      </c>
      <c r="H6286" s="21" t="s">
        <v>8865</v>
      </c>
      <c r="I6286" s="19" t="s">
        <v>876</v>
      </c>
      <c r="J6286" s="19" t="s">
        <v>23</v>
      </c>
      <c r="K6286" s="20" t="s">
        <v>923</v>
      </c>
      <c r="L6286" s="19" t="s">
        <v>8796</v>
      </c>
    </row>
    <row r="6287" spans="1:12" x14ac:dyDescent="0.25">
      <c r="A6287" s="19" t="s">
        <v>6589</v>
      </c>
      <c r="B6287" s="19" t="s">
        <v>8141</v>
      </c>
      <c r="C6287" s="19" t="s">
        <v>8429</v>
      </c>
      <c r="D6287" s="19" t="s">
        <v>8430</v>
      </c>
      <c r="E6287" s="20" t="s">
        <v>21</v>
      </c>
      <c r="F6287" s="19" t="s">
        <v>21</v>
      </c>
      <c r="G6287" s="180">
        <v>88300</v>
      </c>
      <c r="H6287" s="21" t="s">
        <v>8867</v>
      </c>
      <c r="I6287" s="19" t="s">
        <v>876</v>
      </c>
      <c r="J6287" s="19" t="s">
        <v>23</v>
      </c>
      <c r="K6287" s="20" t="s">
        <v>1131</v>
      </c>
      <c r="L6287" s="19" t="s">
        <v>8796</v>
      </c>
    </row>
    <row r="6288" spans="1:12" x14ac:dyDescent="0.25">
      <c r="A6288" s="19" t="s">
        <v>6589</v>
      </c>
      <c r="B6288" s="19" t="s">
        <v>8141</v>
      </c>
      <c r="C6288" s="19" t="s">
        <v>8429</v>
      </c>
      <c r="D6288" s="19" t="s">
        <v>8430</v>
      </c>
      <c r="E6288" s="20" t="s">
        <v>21</v>
      </c>
      <c r="F6288" s="19" t="s">
        <v>21</v>
      </c>
      <c r="G6288" s="180">
        <v>88301</v>
      </c>
      <c r="H6288" s="21" t="s">
        <v>8868</v>
      </c>
      <c r="I6288" s="19" t="s">
        <v>876</v>
      </c>
      <c r="J6288" s="19" t="s">
        <v>23</v>
      </c>
      <c r="K6288" s="20" t="s">
        <v>6439</v>
      </c>
      <c r="L6288" s="19" t="s">
        <v>8796</v>
      </c>
    </row>
    <row r="6289" spans="1:12" x14ac:dyDescent="0.25">
      <c r="A6289" s="19" t="s">
        <v>6589</v>
      </c>
      <c r="B6289" s="19" t="s">
        <v>8141</v>
      </c>
      <c r="C6289" s="19" t="s">
        <v>8429</v>
      </c>
      <c r="D6289" s="19" t="s">
        <v>8430</v>
      </c>
      <c r="E6289" s="20" t="s">
        <v>21</v>
      </c>
      <c r="F6289" s="19" t="s">
        <v>21</v>
      </c>
      <c r="G6289" s="180">
        <v>88302</v>
      </c>
      <c r="H6289" s="21" t="s">
        <v>8870</v>
      </c>
      <c r="I6289" s="19" t="s">
        <v>876</v>
      </c>
      <c r="J6289" s="19" t="s">
        <v>23</v>
      </c>
      <c r="K6289" s="20" t="s">
        <v>4883</v>
      </c>
      <c r="L6289" s="19" t="s">
        <v>8796</v>
      </c>
    </row>
    <row r="6290" spans="1:12" x14ac:dyDescent="0.25">
      <c r="A6290" s="19" t="s">
        <v>6589</v>
      </c>
      <c r="B6290" s="19" t="s">
        <v>8141</v>
      </c>
      <c r="C6290" s="19" t="s">
        <v>8429</v>
      </c>
      <c r="D6290" s="19" t="s">
        <v>8430</v>
      </c>
      <c r="E6290" s="20" t="s">
        <v>21</v>
      </c>
      <c r="F6290" s="19" t="s">
        <v>21</v>
      </c>
      <c r="G6290" s="180">
        <v>88303</v>
      </c>
      <c r="H6290" s="21" t="s">
        <v>8872</v>
      </c>
      <c r="I6290" s="19" t="s">
        <v>876</v>
      </c>
      <c r="J6290" s="19" t="s">
        <v>23</v>
      </c>
      <c r="K6290" s="20" t="s">
        <v>15513</v>
      </c>
      <c r="L6290" s="19" t="s">
        <v>8796</v>
      </c>
    </row>
    <row r="6291" spans="1:12" x14ac:dyDescent="0.25">
      <c r="A6291" s="19" t="s">
        <v>6589</v>
      </c>
      <c r="B6291" s="19" t="s">
        <v>8141</v>
      </c>
      <c r="C6291" s="19" t="s">
        <v>8429</v>
      </c>
      <c r="D6291" s="19" t="s">
        <v>8430</v>
      </c>
      <c r="E6291" s="20" t="s">
        <v>21</v>
      </c>
      <c r="F6291" s="19" t="s">
        <v>21</v>
      </c>
      <c r="G6291" s="180">
        <v>88304</v>
      </c>
      <c r="H6291" s="21" t="s">
        <v>8873</v>
      </c>
      <c r="I6291" s="19" t="s">
        <v>876</v>
      </c>
      <c r="J6291" s="19" t="s">
        <v>23</v>
      </c>
      <c r="K6291" s="20" t="s">
        <v>12733</v>
      </c>
      <c r="L6291" s="19" t="s">
        <v>8796</v>
      </c>
    </row>
    <row r="6292" spans="1:12" x14ac:dyDescent="0.25">
      <c r="A6292" s="19" t="s">
        <v>6589</v>
      </c>
      <c r="B6292" s="19" t="s">
        <v>8141</v>
      </c>
      <c r="C6292" s="19" t="s">
        <v>8429</v>
      </c>
      <c r="D6292" s="19" t="s">
        <v>8430</v>
      </c>
      <c r="E6292" s="20" t="s">
        <v>21</v>
      </c>
      <c r="F6292" s="19" t="s">
        <v>21</v>
      </c>
      <c r="G6292" s="180">
        <v>88306</v>
      </c>
      <c r="H6292" s="21" t="s">
        <v>8875</v>
      </c>
      <c r="I6292" s="19" t="s">
        <v>876</v>
      </c>
      <c r="J6292" s="19" t="s">
        <v>23</v>
      </c>
      <c r="K6292" s="20" t="s">
        <v>1956</v>
      </c>
      <c r="L6292" s="19" t="s">
        <v>8796</v>
      </c>
    </row>
    <row r="6293" spans="1:12" x14ac:dyDescent="0.25">
      <c r="A6293" s="19" t="s">
        <v>6589</v>
      </c>
      <c r="B6293" s="19" t="s">
        <v>8141</v>
      </c>
      <c r="C6293" s="19" t="s">
        <v>8429</v>
      </c>
      <c r="D6293" s="19" t="s">
        <v>8430</v>
      </c>
      <c r="E6293" s="20" t="s">
        <v>21</v>
      </c>
      <c r="F6293" s="19" t="s">
        <v>21</v>
      </c>
      <c r="G6293" s="180">
        <v>88307</v>
      </c>
      <c r="H6293" s="21" t="s">
        <v>8877</v>
      </c>
      <c r="I6293" s="19" t="s">
        <v>876</v>
      </c>
      <c r="J6293" s="19" t="s">
        <v>23</v>
      </c>
      <c r="K6293" s="20" t="s">
        <v>1508</v>
      </c>
      <c r="L6293" s="19" t="s">
        <v>8796</v>
      </c>
    </row>
    <row r="6294" spans="1:12" x14ac:dyDescent="0.25">
      <c r="A6294" s="19" t="s">
        <v>6589</v>
      </c>
      <c r="B6294" s="19" t="s">
        <v>8141</v>
      </c>
      <c r="C6294" s="19" t="s">
        <v>8429</v>
      </c>
      <c r="D6294" s="19" t="s">
        <v>8430</v>
      </c>
      <c r="E6294" s="20" t="s">
        <v>21</v>
      </c>
      <c r="F6294" s="19" t="s">
        <v>21</v>
      </c>
      <c r="G6294" s="180">
        <v>88308</v>
      </c>
      <c r="H6294" s="21" t="s">
        <v>8878</v>
      </c>
      <c r="I6294" s="19" t="s">
        <v>876</v>
      </c>
      <c r="J6294" s="19" t="s">
        <v>23</v>
      </c>
      <c r="K6294" s="20" t="s">
        <v>15504</v>
      </c>
      <c r="L6294" s="19" t="s">
        <v>8796</v>
      </c>
    </row>
    <row r="6295" spans="1:12" x14ac:dyDescent="0.25">
      <c r="A6295" s="19" t="s">
        <v>6589</v>
      </c>
      <c r="B6295" s="19" t="s">
        <v>8141</v>
      </c>
      <c r="C6295" s="19" t="s">
        <v>8429</v>
      </c>
      <c r="D6295" s="19" t="s">
        <v>8430</v>
      </c>
      <c r="E6295" s="20" t="s">
        <v>21</v>
      </c>
      <c r="F6295" s="19" t="s">
        <v>21</v>
      </c>
      <c r="G6295" s="180">
        <v>88309</v>
      </c>
      <c r="H6295" s="21" t="s">
        <v>8879</v>
      </c>
      <c r="I6295" s="19" t="s">
        <v>876</v>
      </c>
      <c r="J6295" s="19" t="s">
        <v>444</v>
      </c>
      <c r="K6295" s="20" t="s">
        <v>6416</v>
      </c>
      <c r="L6295" s="19" t="s">
        <v>8796</v>
      </c>
    </row>
    <row r="6296" spans="1:12" x14ac:dyDescent="0.25">
      <c r="A6296" s="19" t="s">
        <v>6589</v>
      </c>
      <c r="B6296" s="19" t="s">
        <v>8141</v>
      </c>
      <c r="C6296" s="19" t="s">
        <v>8429</v>
      </c>
      <c r="D6296" s="19" t="s">
        <v>8430</v>
      </c>
      <c r="E6296" s="20" t="s">
        <v>21</v>
      </c>
      <c r="F6296" s="19" t="s">
        <v>21</v>
      </c>
      <c r="G6296" s="180">
        <v>88310</v>
      </c>
      <c r="H6296" s="21" t="s">
        <v>8880</v>
      </c>
      <c r="I6296" s="19" t="s">
        <v>876</v>
      </c>
      <c r="J6296" s="19" t="s">
        <v>444</v>
      </c>
      <c r="K6296" s="20" t="s">
        <v>9335</v>
      </c>
      <c r="L6296" s="19" t="s">
        <v>8796</v>
      </c>
    </row>
    <row r="6297" spans="1:12" x14ac:dyDescent="0.25">
      <c r="A6297" s="19" t="s">
        <v>6589</v>
      </c>
      <c r="B6297" s="19" t="s">
        <v>8141</v>
      </c>
      <c r="C6297" s="19" t="s">
        <v>8429</v>
      </c>
      <c r="D6297" s="19" t="s">
        <v>8430</v>
      </c>
      <c r="E6297" s="20" t="s">
        <v>21</v>
      </c>
      <c r="F6297" s="19" t="s">
        <v>21</v>
      </c>
      <c r="G6297" s="180">
        <v>88311</v>
      </c>
      <c r="H6297" s="21" t="s">
        <v>8882</v>
      </c>
      <c r="I6297" s="19" t="s">
        <v>876</v>
      </c>
      <c r="J6297" s="19" t="s">
        <v>23</v>
      </c>
      <c r="K6297" s="20" t="s">
        <v>5389</v>
      </c>
      <c r="L6297" s="19" t="s">
        <v>8796</v>
      </c>
    </row>
    <row r="6298" spans="1:12" x14ac:dyDescent="0.25">
      <c r="A6298" s="19" t="s">
        <v>6589</v>
      </c>
      <c r="B6298" s="19" t="s">
        <v>8141</v>
      </c>
      <c r="C6298" s="19" t="s">
        <v>8429</v>
      </c>
      <c r="D6298" s="19" t="s">
        <v>8430</v>
      </c>
      <c r="E6298" s="20" t="s">
        <v>21</v>
      </c>
      <c r="F6298" s="19" t="s">
        <v>21</v>
      </c>
      <c r="G6298" s="180">
        <v>88312</v>
      </c>
      <c r="H6298" s="21" t="s">
        <v>8883</v>
      </c>
      <c r="I6298" s="19" t="s">
        <v>876</v>
      </c>
      <c r="J6298" s="19" t="s">
        <v>23</v>
      </c>
      <c r="K6298" s="20" t="s">
        <v>4559</v>
      </c>
      <c r="L6298" s="19" t="s">
        <v>8796</v>
      </c>
    </row>
    <row r="6299" spans="1:12" x14ac:dyDescent="0.25">
      <c r="A6299" s="19" t="s">
        <v>6589</v>
      </c>
      <c r="B6299" s="19" t="s">
        <v>8141</v>
      </c>
      <c r="C6299" s="19" t="s">
        <v>8429</v>
      </c>
      <c r="D6299" s="19" t="s">
        <v>8430</v>
      </c>
      <c r="E6299" s="20" t="s">
        <v>21</v>
      </c>
      <c r="F6299" s="19" t="s">
        <v>21</v>
      </c>
      <c r="G6299" s="180">
        <v>88313</v>
      </c>
      <c r="H6299" s="21" t="s">
        <v>8884</v>
      </c>
      <c r="I6299" s="19" t="s">
        <v>876</v>
      </c>
      <c r="J6299" s="19" t="s">
        <v>23</v>
      </c>
      <c r="K6299" s="20" t="s">
        <v>8703</v>
      </c>
      <c r="L6299" s="19" t="s">
        <v>8796</v>
      </c>
    </row>
    <row r="6300" spans="1:12" x14ac:dyDescent="0.25">
      <c r="A6300" s="19" t="s">
        <v>6589</v>
      </c>
      <c r="B6300" s="19" t="s">
        <v>8141</v>
      </c>
      <c r="C6300" s="19" t="s">
        <v>8429</v>
      </c>
      <c r="D6300" s="19" t="s">
        <v>8430</v>
      </c>
      <c r="E6300" s="20" t="s">
        <v>21</v>
      </c>
      <c r="F6300" s="19" t="s">
        <v>21</v>
      </c>
      <c r="G6300" s="180">
        <v>88314</v>
      </c>
      <c r="H6300" s="21" t="s">
        <v>8885</v>
      </c>
      <c r="I6300" s="19" t="s">
        <v>876</v>
      </c>
      <c r="J6300" s="19" t="s">
        <v>23</v>
      </c>
      <c r="K6300" s="20" t="s">
        <v>15514</v>
      </c>
      <c r="L6300" s="19" t="s">
        <v>8796</v>
      </c>
    </row>
    <row r="6301" spans="1:12" x14ac:dyDescent="0.25">
      <c r="A6301" s="19" t="s">
        <v>6589</v>
      </c>
      <c r="B6301" s="19" t="s">
        <v>8141</v>
      </c>
      <c r="C6301" s="19" t="s">
        <v>8429</v>
      </c>
      <c r="D6301" s="19" t="s">
        <v>8430</v>
      </c>
      <c r="E6301" s="20" t="s">
        <v>21</v>
      </c>
      <c r="F6301" s="19" t="s">
        <v>21</v>
      </c>
      <c r="G6301" s="180">
        <v>88315</v>
      </c>
      <c r="H6301" s="21" t="s">
        <v>8886</v>
      </c>
      <c r="I6301" s="19" t="s">
        <v>876</v>
      </c>
      <c r="J6301" s="19" t="s">
        <v>23</v>
      </c>
      <c r="K6301" s="20" t="s">
        <v>9170</v>
      </c>
      <c r="L6301" s="19" t="s">
        <v>8796</v>
      </c>
    </row>
    <row r="6302" spans="1:12" x14ac:dyDescent="0.25">
      <c r="A6302" s="19" t="s">
        <v>6589</v>
      </c>
      <c r="B6302" s="19" t="s">
        <v>8141</v>
      </c>
      <c r="C6302" s="19" t="s">
        <v>8429</v>
      </c>
      <c r="D6302" s="19" t="s">
        <v>8430</v>
      </c>
      <c r="E6302" s="20" t="s">
        <v>21</v>
      </c>
      <c r="F6302" s="19" t="s">
        <v>21</v>
      </c>
      <c r="G6302" s="180">
        <v>88316</v>
      </c>
      <c r="H6302" s="21" t="s">
        <v>8887</v>
      </c>
      <c r="I6302" s="19" t="s">
        <v>876</v>
      </c>
      <c r="J6302" s="19" t="s">
        <v>444</v>
      </c>
      <c r="K6302" s="20" t="s">
        <v>3583</v>
      </c>
      <c r="L6302" s="19" t="s">
        <v>8796</v>
      </c>
    </row>
    <row r="6303" spans="1:12" x14ac:dyDescent="0.25">
      <c r="A6303" s="19" t="s">
        <v>6589</v>
      </c>
      <c r="B6303" s="19" t="s">
        <v>8141</v>
      </c>
      <c r="C6303" s="19" t="s">
        <v>8429</v>
      </c>
      <c r="D6303" s="19" t="s">
        <v>8430</v>
      </c>
      <c r="E6303" s="20" t="s">
        <v>21</v>
      </c>
      <c r="F6303" s="19" t="s">
        <v>21</v>
      </c>
      <c r="G6303" s="180">
        <v>88317</v>
      </c>
      <c r="H6303" s="21" t="s">
        <v>8888</v>
      </c>
      <c r="I6303" s="19" t="s">
        <v>876</v>
      </c>
      <c r="J6303" s="19" t="s">
        <v>444</v>
      </c>
      <c r="K6303" s="20" t="s">
        <v>15515</v>
      </c>
      <c r="L6303" s="19" t="s">
        <v>8796</v>
      </c>
    </row>
    <row r="6304" spans="1:12" x14ac:dyDescent="0.25">
      <c r="A6304" s="19" t="s">
        <v>6589</v>
      </c>
      <c r="B6304" s="19" t="s">
        <v>8141</v>
      </c>
      <c r="C6304" s="19" t="s">
        <v>8429</v>
      </c>
      <c r="D6304" s="19" t="s">
        <v>8430</v>
      </c>
      <c r="E6304" s="20" t="s">
        <v>21</v>
      </c>
      <c r="F6304" s="19" t="s">
        <v>21</v>
      </c>
      <c r="G6304" s="180">
        <v>88318</v>
      </c>
      <c r="H6304" s="21" t="s">
        <v>8889</v>
      </c>
      <c r="I6304" s="19" t="s">
        <v>876</v>
      </c>
      <c r="J6304" s="19" t="s">
        <v>23</v>
      </c>
      <c r="K6304" s="20" t="s">
        <v>1581</v>
      </c>
      <c r="L6304" s="19" t="s">
        <v>8796</v>
      </c>
    </row>
    <row r="6305" spans="1:12" x14ac:dyDescent="0.25">
      <c r="A6305" s="19" t="s">
        <v>6589</v>
      </c>
      <c r="B6305" s="19" t="s">
        <v>8141</v>
      </c>
      <c r="C6305" s="19" t="s">
        <v>8429</v>
      </c>
      <c r="D6305" s="19" t="s">
        <v>8430</v>
      </c>
      <c r="E6305" s="20" t="s">
        <v>21</v>
      </c>
      <c r="F6305" s="19" t="s">
        <v>21</v>
      </c>
      <c r="G6305" s="180">
        <v>88320</v>
      </c>
      <c r="H6305" s="21" t="s">
        <v>8890</v>
      </c>
      <c r="I6305" s="19" t="s">
        <v>876</v>
      </c>
      <c r="J6305" s="19" t="s">
        <v>23</v>
      </c>
      <c r="K6305" s="20" t="s">
        <v>5041</v>
      </c>
      <c r="L6305" s="19" t="s">
        <v>8796</v>
      </c>
    </row>
    <row r="6306" spans="1:12" x14ac:dyDescent="0.25">
      <c r="A6306" s="19" t="s">
        <v>6589</v>
      </c>
      <c r="B6306" s="19" t="s">
        <v>8141</v>
      </c>
      <c r="C6306" s="19" t="s">
        <v>8429</v>
      </c>
      <c r="D6306" s="19" t="s">
        <v>8430</v>
      </c>
      <c r="E6306" s="20" t="s">
        <v>21</v>
      </c>
      <c r="F6306" s="19" t="s">
        <v>21</v>
      </c>
      <c r="G6306" s="180">
        <v>88321</v>
      </c>
      <c r="H6306" s="21" t="s">
        <v>8892</v>
      </c>
      <c r="I6306" s="19" t="s">
        <v>876</v>
      </c>
      <c r="J6306" s="19" t="s">
        <v>23</v>
      </c>
      <c r="K6306" s="20" t="s">
        <v>2816</v>
      </c>
      <c r="L6306" s="19" t="s">
        <v>8796</v>
      </c>
    </row>
    <row r="6307" spans="1:12" x14ac:dyDescent="0.25">
      <c r="A6307" s="19" t="s">
        <v>6589</v>
      </c>
      <c r="B6307" s="19" t="s">
        <v>8141</v>
      </c>
      <c r="C6307" s="19" t="s">
        <v>8429</v>
      </c>
      <c r="D6307" s="19" t="s">
        <v>8430</v>
      </c>
      <c r="E6307" s="20" t="s">
        <v>21</v>
      </c>
      <c r="F6307" s="19" t="s">
        <v>21</v>
      </c>
      <c r="G6307" s="180">
        <v>88322</v>
      </c>
      <c r="H6307" s="21" t="s">
        <v>8893</v>
      </c>
      <c r="I6307" s="19" t="s">
        <v>876</v>
      </c>
      <c r="J6307" s="19" t="s">
        <v>23</v>
      </c>
      <c r="K6307" s="20" t="s">
        <v>15516</v>
      </c>
      <c r="L6307" s="19" t="s">
        <v>8796</v>
      </c>
    </row>
    <row r="6308" spans="1:12" x14ac:dyDescent="0.25">
      <c r="A6308" s="19" t="s">
        <v>6589</v>
      </c>
      <c r="B6308" s="19" t="s">
        <v>8141</v>
      </c>
      <c r="C6308" s="19" t="s">
        <v>8429</v>
      </c>
      <c r="D6308" s="19" t="s">
        <v>8430</v>
      </c>
      <c r="E6308" s="20" t="s">
        <v>21</v>
      </c>
      <c r="F6308" s="19" t="s">
        <v>21</v>
      </c>
      <c r="G6308" s="180">
        <v>88323</v>
      </c>
      <c r="H6308" s="21" t="s">
        <v>8894</v>
      </c>
      <c r="I6308" s="19" t="s">
        <v>876</v>
      </c>
      <c r="J6308" s="19" t="s">
        <v>23</v>
      </c>
      <c r="K6308" s="20" t="s">
        <v>5837</v>
      </c>
      <c r="L6308" s="19" t="s">
        <v>8796</v>
      </c>
    </row>
    <row r="6309" spans="1:12" x14ac:dyDescent="0.25">
      <c r="A6309" s="19" t="s">
        <v>6589</v>
      </c>
      <c r="B6309" s="19" t="s">
        <v>8141</v>
      </c>
      <c r="C6309" s="19" t="s">
        <v>8429</v>
      </c>
      <c r="D6309" s="19" t="s">
        <v>8430</v>
      </c>
      <c r="E6309" s="20" t="s">
        <v>21</v>
      </c>
      <c r="F6309" s="19" t="s">
        <v>21</v>
      </c>
      <c r="G6309" s="180">
        <v>88324</v>
      </c>
      <c r="H6309" s="21" t="s">
        <v>8895</v>
      </c>
      <c r="I6309" s="19" t="s">
        <v>876</v>
      </c>
      <c r="J6309" s="19" t="s">
        <v>23</v>
      </c>
      <c r="K6309" s="20" t="s">
        <v>9268</v>
      </c>
      <c r="L6309" s="19" t="s">
        <v>8796</v>
      </c>
    </row>
    <row r="6310" spans="1:12" x14ac:dyDescent="0.25">
      <c r="A6310" s="19" t="s">
        <v>6589</v>
      </c>
      <c r="B6310" s="19" t="s">
        <v>8141</v>
      </c>
      <c r="C6310" s="19" t="s">
        <v>8429</v>
      </c>
      <c r="D6310" s="19" t="s">
        <v>8430</v>
      </c>
      <c r="E6310" s="20" t="s">
        <v>21</v>
      </c>
      <c r="F6310" s="19" t="s">
        <v>21</v>
      </c>
      <c r="G6310" s="180">
        <v>88325</v>
      </c>
      <c r="H6310" s="21" t="s">
        <v>8897</v>
      </c>
      <c r="I6310" s="19" t="s">
        <v>876</v>
      </c>
      <c r="J6310" s="19" t="s">
        <v>23</v>
      </c>
      <c r="K6310" s="20" t="s">
        <v>15517</v>
      </c>
      <c r="L6310" s="19" t="s">
        <v>8796</v>
      </c>
    </row>
    <row r="6311" spans="1:12" x14ac:dyDescent="0.25">
      <c r="A6311" s="19" t="s">
        <v>6589</v>
      </c>
      <c r="B6311" s="19" t="s">
        <v>8141</v>
      </c>
      <c r="C6311" s="19" t="s">
        <v>8429</v>
      </c>
      <c r="D6311" s="19" t="s">
        <v>8430</v>
      </c>
      <c r="E6311" s="20" t="s">
        <v>21</v>
      </c>
      <c r="F6311" s="19" t="s">
        <v>21</v>
      </c>
      <c r="G6311" s="180">
        <v>88326</v>
      </c>
      <c r="H6311" s="289" t="s">
        <v>8898</v>
      </c>
      <c r="I6311" s="19" t="s">
        <v>876</v>
      </c>
      <c r="J6311" s="19" t="s">
        <v>23</v>
      </c>
      <c r="K6311" s="20" t="s">
        <v>15518</v>
      </c>
      <c r="L6311" s="19" t="s">
        <v>8796</v>
      </c>
    </row>
    <row r="6312" spans="1:12" x14ac:dyDescent="0.25">
      <c r="A6312" s="19" t="s">
        <v>6589</v>
      </c>
      <c r="B6312" s="19" t="s">
        <v>8141</v>
      </c>
      <c r="C6312" s="19" t="s">
        <v>8429</v>
      </c>
      <c r="D6312" s="19" t="s">
        <v>8430</v>
      </c>
      <c r="E6312" s="20" t="s">
        <v>21</v>
      </c>
      <c r="F6312" s="19" t="s">
        <v>21</v>
      </c>
      <c r="G6312" s="180">
        <v>88377</v>
      </c>
      <c r="H6312" s="21" t="s">
        <v>8899</v>
      </c>
      <c r="I6312" s="19" t="s">
        <v>876</v>
      </c>
      <c r="J6312" s="19" t="s">
        <v>23</v>
      </c>
      <c r="K6312" s="20" t="s">
        <v>7571</v>
      </c>
      <c r="L6312" s="19" t="s">
        <v>8796</v>
      </c>
    </row>
    <row r="6313" spans="1:12" x14ac:dyDescent="0.25">
      <c r="A6313" s="19" t="s">
        <v>6589</v>
      </c>
      <c r="B6313" s="19" t="s">
        <v>8141</v>
      </c>
      <c r="C6313" s="19" t="s">
        <v>8429</v>
      </c>
      <c r="D6313" s="19" t="s">
        <v>8430</v>
      </c>
      <c r="E6313" s="20" t="s">
        <v>21</v>
      </c>
      <c r="F6313" s="19" t="s">
        <v>21</v>
      </c>
      <c r="G6313" s="180">
        <v>88441</v>
      </c>
      <c r="H6313" s="21" t="s">
        <v>8901</v>
      </c>
      <c r="I6313" s="19" t="s">
        <v>876</v>
      </c>
      <c r="J6313" s="19" t="s">
        <v>23</v>
      </c>
      <c r="K6313" s="20" t="s">
        <v>12735</v>
      </c>
      <c r="L6313" s="19" t="s">
        <v>8796</v>
      </c>
    </row>
    <row r="6314" spans="1:12" x14ac:dyDescent="0.25">
      <c r="A6314" s="19" t="s">
        <v>6589</v>
      </c>
      <c r="B6314" s="19" t="s">
        <v>8141</v>
      </c>
      <c r="C6314" s="19" t="s">
        <v>8429</v>
      </c>
      <c r="D6314" s="19" t="s">
        <v>8430</v>
      </c>
      <c r="E6314" s="20" t="s">
        <v>21</v>
      </c>
      <c r="F6314" s="19" t="s">
        <v>21</v>
      </c>
      <c r="G6314" s="180">
        <v>88597</v>
      </c>
      <c r="H6314" s="21" t="s">
        <v>8902</v>
      </c>
      <c r="I6314" s="19" t="s">
        <v>876</v>
      </c>
      <c r="J6314" s="19" t="s">
        <v>23</v>
      </c>
      <c r="K6314" s="20" t="s">
        <v>13086</v>
      </c>
      <c r="L6314" s="19" t="s">
        <v>8796</v>
      </c>
    </row>
    <row r="6315" spans="1:12" x14ac:dyDescent="0.25">
      <c r="A6315" s="19" t="s">
        <v>6589</v>
      </c>
      <c r="B6315" s="19" t="s">
        <v>8141</v>
      </c>
      <c r="C6315" s="19" t="s">
        <v>8429</v>
      </c>
      <c r="D6315" s="19" t="s">
        <v>8430</v>
      </c>
      <c r="E6315" s="20" t="s">
        <v>21</v>
      </c>
      <c r="F6315" s="19" t="s">
        <v>21</v>
      </c>
      <c r="G6315" s="180">
        <v>90766</v>
      </c>
      <c r="H6315" s="21" t="s">
        <v>8903</v>
      </c>
      <c r="I6315" s="19" t="s">
        <v>876</v>
      </c>
      <c r="J6315" s="19" t="s">
        <v>444</v>
      </c>
      <c r="K6315" s="20" t="s">
        <v>8695</v>
      </c>
      <c r="L6315" s="19" t="s">
        <v>8796</v>
      </c>
    </row>
    <row r="6316" spans="1:12" x14ac:dyDescent="0.25">
      <c r="A6316" s="19" t="s">
        <v>6589</v>
      </c>
      <c r="B6316" s="19" t="s">
        <v>8141</v>
      </c>
      <c r="C6316" s="19" t="s">
        <v>8429</v>
      </c>
      <c r="D6316" s="19" t="s">
        <v>8430</v>
      </c>
      <c r="E6316" s="20" t="s">
        <v>21</v>
      </c>
      <c r="F6316" s="19" t="s">
        <v>21</v>
      </c>
      <c r="G6316" s="180">
        <v>90767</v>
      </c>
      <c r="H6316" s="289" t="s">
        <v>8905</v>
      </c>
      <c r="I6316" s="19" t="s">
        <v>876</v>
      </c>
      <c r="J6316" s="19" t="s">
        <v>23</v>
      </c>
      <c r="K6316" s="20" t="s">
        <v>5364</v>
      </c>
      <c r="L6316" s="19" t="s">
        <v>8796</v>
      </c>
    </row>
    <row r="6317" spans="1:12" x14ac:dyDescent="0.25">
      <c r="A6317" s="19" t="s">
        <v>6589</v>
      </c>
      <c r="B6317" s="19" t="s">
        <v>8141</v>
      </c>
      <c r="C6317" s="19" t="s">
        <v>8429</v>
      </c>
      <c r="D6317" s="19" t="s">
        <v>8430</v>
      </c>
      <c r="E6317" s="20" t="s">
        <v>21</v>
      </c>
      <c r="F6317" s="19" t="s">
        <v>21</v>
      </c>
      <c r="G6317" s="180">
        <v>90768</v>
      </c>
      <c r="H6317" s="21" t="s">
        <v>8907</v>
      </c>
      <c r="I6317" s="19" t="s">
        <v>876</v>
      </c>
      <c r="J6317" s="19" t="s">
        <v>23</v>
      </c>
      <c r="K6317" s="20" t="s">
        <v>11491</v>
      </c>
      <c r="L6317" s="19" t="s">
        <v>8796</v>
      </c>
    </row>
    <row r="6318" spans="1:12" x14ac:dyDescent="0.25">
      <c r="A6318" s="19" t="s">
        <v>6589</v>
      </c>
      <c r="B6318" s="19" t="s">
        <v>8141</v>
      </c>
      <c r="C6318" s="19" t="s">
        <v>8429</v>
      </c>
      <c r="D6318" s="19" t="s">
        <v>8430</v>
      </c>
      <c r="E6318" s="20" t="s">
        <v>21</v>
      </c>
      <c r="F6318" s="19" t="s">
        <v>21</v>
      </c>
      <c r="G6318" s="180">
        <v>90769</v>
      </c>
      <c r="H6318" s="21" t="s">
        <v>8908</v>
      </c>
      <c r="I6318" s="19" t="s">
        <v>876</v>
      </c>
      <c r="J6318" s="19" t="s">
        <v>23</v>
      </c>
      <c r="K6318" s="20" t="s">
        <v>11852</v>
      </c>
      <c r="L6318" s="19" t="s">
        <v>8796</v>
      </c>
    </row>
    <row r="6319" spans="1:12" x14ac:dyDescent="0.25">
      <c r="A6319" s="19" t="s">
        <v>6589</v>
      </c>
      <c r="B6319" s="19" t="s">
        <v>8141</v>
      </c>
      <c r="C6319" s="19" t="s">
        <v>8429</v>
      </c>
      <c r="D6319" s="19" t="s">
        <v>8430</v>
      </c>
      <c r="E6319" s="20" t="s">
        <v>21</v>
      </c>
      <c r="F6319" s="19" t="s">
        <v>21</v>
      </c>
      <c r="G6319" s="180">
        <v>90770</v>
      </c>
      <c r="H6319" s="21" t="s">
        <v>8909</v>
      </c>
      <c r="I6319" s="19" t="s">
        <v>876</v>
      </c>
      <c r="J6319" s="19" t="s">
        <v>23</v>
      </c>
      <c r="K6319" s="20" t="s">
        <v>15519</v>
      </c>
      <c r="L6319" s="19" t="s">
        <v>8796</v>
      </c>
    </row>
    <row r="6320" spans="1:12" x14ac:dyDescent="0.25">
      <c r="A6320" s="19" t="s">
        <v>6589</v>
      </c>
      <c r="B6320" s="19" t="s">
        <v>8141</v>
      </c>
      <c r="C6320" s="19" t="s">
        <v>8429</v>
      </c>
      <c r="D6320" s="19" t="s">
        <v>8430</v>
      </c>
      <c r="E6320" s="20" t="s">
        <v>21</v>
      </c>
      <c r="F6320" s="19" t="s">
        <v>21</v>
      </c>
      <c r="G6320" s="180">
        <v>90771</v>
      </c>
      <c r="H6320" s="21" t="s">
        <v>8911</v>
      </c>
      <c r="I6320" s="19" t="s">
        <v>876</v>
      </c>
      <c r="J6320" s="19" t="s">
        <v>23</v>
      </c>
      <c r="K6320" s="20" t="s">
        <v>307</v>
      </c>
      <c r="L6320" s="19" t="s">
        <v>8796</v>
      </c>
    </row>
    <row r="6321" spans="1:12" x14ac:dyDescent="0.25">
      <c r="A6321" s="19" t="s">
        <v>6589</v>
      </c>
      <c r="B6321" s="19" t="s">
        <v>8141</v>
      </c>
      <c r="C6321" s="19" t="s">
        <v>8429</v>
      </c>
      <c r="D6321" s="19" t="s">
        <v>8430</v>
      </c>
      <c r="E6321" s="20" t="s">
        <v>21</v>
      </c>
      <c r="F6321" s="19" t="s">
        <v>21</v>
      </c>
      <c r="G6321" s="180">
        <v>90772</v>
      </c>
      <c r="H6321" s="21" t="s">
        <v>8913</v>
      </c>
      <c r="I6321" s="19" t="s">
        <v>876</v>
      </c>
      <c r="J6321" s="19" t="s">
        <v>23</v>
      </c>
      <c r="K6321" s="20" t="s">
        <v>12870</v>
      </c>
      <c r="L6321" s="19" t="s">
        <v>8796</v>
      </c>
    </row>
    <row r="6322" spans="1:12" x14ac:dyDescent="0.25">
      <c r="A6322" s="19" t="s">
        <v>6589</v>
      </c>
      <c r="B6322" s="19" t="s">
        <v>8141</v>
      </c>
      <c r="C6322" s="19" t="s">
        <v>8429</v>
      </c>
      <c r="D6322" s="19" t="s">
        <v>8430</v>
      </c>
      <c r="E6322" s="20" t="s">
        <v>21</v>
      </c>
      <c r="F6322" s="19" t="s">
        <v>21</v>
      </c>
      <c r="G6322" s="180">
        <v>90773</v>
      </c>
      <c r="H6322" s="21" t="s">
        <v>8915</v>
      </c>
      <c r="I6322" s="19" t="s">
        <v>876</v>
      </c>
      <c r="J6322" s="19" t="s">
        <v>23</v>
      </c>
      <c r="K6322" s="20" t="s">
        <v>4633</v>
      </c>
      <c r="L6322" s="19" t="s">
        <v>8796</v>
      </c>
    </row>
    <row r="6323" spans="1:12" x14ac:dyDescent="0.25">
      <c r="A6323" s="19" t="s">
        <v>6589</v>
      </c>
      <c r="B6323" s="19" t="s">
        <v>8141</v>
      </c>
      <c r="C6323" s="19" t="s">
        <v>8429</v>
      </c>
      <c r="D6323" s="19" t="s">
        <v>8430</v>
      </c>
      <c r="E6323" s="20" t="s">
        <v>21</v>
      </c>
      <c r="F6323" s="19" t="s">
        <v>21</v>
      </c>
      <c r="G6323" s="180">
        <v>90775</v>
      </c>
      <c r="H6323" s="21" t="s">
        <v>8916</v>
      </c>
      <c r="I6323" s="19" t="s">
        <v>876</v>
      </c>
      <c r="J6323" s="19" t="s">
        <v>23</v>
      </c>
      <c r="K6323" s="20" t="s">
        <v>3976</v>
      </c>
      <c r="L6323" s="19" t="s">
        <v>8796</v>
      </c>
    </row>
    <row r="6324" spans="1:12" x14ac:dyDescent="0.25">
      <c r="A6324" s="19" t="s">
        <v>6589</v>
      </c>
      <c r="B6324" s="19" t="s">
        <v>8141</v>
      </c>
      <c r="C6324" s="19" t="s">
        <v>8429</v>
      </c>
      <c r="D6324" s="19" t="s">
        <v>8430</v>
      </c>
      <c r="E6324" s="20" t="s">
        <v>21</v>
      </c>
      <c r="F6324" s="19" t="s">
        <v>21</v>
      </c>
      <c r="G6324" s="180">
        <v>90776</v>
      </c>
      <c r="H6324" s="289" t="s">
        <v>8917</v>
      </c>
      <c r="I6324" s="19" t="s">
        <v>876</v>
      </c>
      <c r="J6324" s="19" t="s">
        <v>444</v>
      </c>
      <c r="K6324" s="20" t="s">
        <v>1820</v>
      </c>
      <c r="L6324" s="19" t="s">
        <v>8796</v>
      </c>
    </row>
    <row r="6325" spans="1:12" x14ac:dyDescent="0.25">
      <c r="A6325" s="19" t="s">
        <v>6589</v>
      </c>
      <c r="B6325" s="19" t="s">
        <v>8141</v>
      </c>
      <c r="C6325" s="19" t="s">
        <v>8429</v>
      </c>
      <c r="D6325" s="19" t="s">
        <v>8430</v>
      </c>
      <c r="E6325" s="20" t="s">
        <v>21</v>
      </c>
      <c r="F6325" s="19" t="s">
        <v>21</v>
      </c>
      <c r="G6325" s="180">
        <v>90777</v>
      </c>
      <c r="H6325" s="21" t="s">
        <v>8918</v>
      </c>
      <c r="I6325" s="19" t="s">
        <v>876</v>
      </c>
      <c r="J6325" s="19" t="s">
        <v>444</v>
      </c>
      <c r="K6325" s="20" t="s">
        <v>15520</v>
      </c>
      <c r="L6325" s="19" t="s">
        <v>8796</v>
      </c>
    </row>
    <row r="6326" spans="1:12" x14ac:dyDescent="0.25">
      <c r="A6326" s="19" t="s">
        <v>6589</v>
      </c>
      <c r="B6326" s="19" t="s">
        <v>8141</v>
      </c>
      <c r="C6326" s="19" t="s">
        <v>8429</v>
      </c>
      <c r="D6326" s="19" t="s">
        <v>8430</v>
      </c>
      <c r="E6326" s="20" t="s">
        <v>21</v>
      </c>
      <c r="F6326" s="19" t="s">
        <v>21</v>
      </c>
      <c r="G6326" s="180">
        <v>90778</v>
      </c>
      <c r="H6326" s="21" t="s">
        <v>8919</v>
      </c>
      <c r="I6326" s="19" t="s">
        <v>876</v>
      </c>
      <c r="J6326" s="19" t="s">
        <v>23</v>
      </c>
      <c r="K6326" s="20" t="s">
        <v>15521</v>
      </c>
      <c r="L6326" s="19" t="s">
        <v>8796</v>
      </c>
    </row>
    <row r="6327" spans="1:12" x14ac:dyDescent="0.25">
      <c r="A6327" s="19" t="s">
        <v>6589</v>
      </c>
      <c r="B6327" s="19" t="s">
        <v>8141</v>
      </c>
      <c r="C6327" s="19" t="s">
        <v>8429</v>
      </c>
      <c r="D6327" s="19" t="s">
        <v>8430</v>
      </c>
      <c r="E6327" s="20" t="s">
        <v>21</v>
      </c>
      <c r="F6327" s="19" t="s">
        <v>21</v>
      </c>
      <c r="G6327" s="180">
        <v>90779</v>
      </c>
      <c r="H6327" s="21" t="s">
        <v>8920</v>
      </c>
      <c r="I6327" s="19" t="s">
        <v>876</v>
      </c>
      <c r="J6327" s="19" t="s">
        <v>23</v>
      </c>
      <c r="K6327" s="20" t="s">
        <v>15522</v>
      </c>
      <c r="L6327" s="19" t="s">
        <v>8796</v>
      </c>
    </row>
    <row r="6328" spans="1:12" x14ac:dyDescent="0.25">
      <c r="A6328" s="19" t="s">
        <v>6589</v>
      </c>
      <c r="B6328" s="19" t="s">
        <v>8141</v>
      </c>
      <c r="C6328" s="19" t="s">
        <v>8429</v>
      </c>
      <c r="D6328" s="19" t="s">
        <v>8430</v>
      </c>
      <c r="E6328" s="20" t="s">
        <v>21</v>
      </c>
      <c r="F6328" s="19" t="s">
        <v>21</v>
      </c>
      <c r="G6328" s="180">
        <v>90780</v>
      </c>
      <c r="H6328" s="21" t="s">
        <v>8921</v>
      </c>
      <c r="I6328" s="19" t="s">
        <v>876</v>
      </c>
      <c r="J6328" s="19" t="s">
        <v>23</v>
      </c>
      <c r="K6328" s="20" t="s">
        <v>15523</v>
      </c>
      <c r="L6328" s="19" t="s">
        <v>8796</v>
      </c>
    </row>
    <row r="6329" spans="1:12" x14ac:dyDescent="0.25">
      <c r="A6329" s="19" t="s">
        <v>6589</v>
      </c>
      <c r="B6329" s="19" t="s">
        <v>8141</v>
      </c>
      <c r="C6329" s="19" t="s">
        <v>8429</v>
      </c>
      <c r="D6329" s="19" t="s">
        <v>8430</v>
      </c>
      <c r="E6329" s="20" t="s">
        <v>21</v>
      </c>
      <c r="F6329" s="19" t="s">
        <v>21</v>
      </c>
      <c r="G6329" s="180">
        <v>90781</v>
      </c>
      <c r="H6329" s="21" t="s">
        <v>8922</v>
      </c>
      <c r="I6329" s="19" t="s">
        <v>876</v>
      </c>
      <c r="J6329" s="19" t="s">
        <v>444</v>
      </c>
      <c r="K6329" s="20" t="s">
        <v>15524</v>
      </c>
      <c r="L6329" s="19" t="s">
        <v>8796</v>
      </c>
    </row>
    <row r="6330" spans="1:12" x14ac:dyDescent="0.25">
      <c r="A6330" s="19" t="s">
        <v>6589</v>
      </c>
      <c r="B6330" s="19" t="s">
        <v>8141</v>
      </c>
      <c r="C6330" s="19" t="s">
        <v>8429</v>
      </c>
      <c r="D6330" s="19" t="s">
        <v>8430</v>
      </c>
      <c r="E6330" s="20" t="s">
        <v>21</v>
      </c>
      <c r="F6330" s="19" t="s">
        <v>21</v>
      </c>
      <c r="G6330" s="180">
        <v>91677</v>
      </c>
      <c r="H6330" s="21" t="s">
        <v>8923</v>
      </c>
      <c r="I6330" s="19" t="s">
        <v>876</v>
      </c>
      <c r="J6330" s="19" t="s">
        <v>23</v>
      </c>
      <c r="K6330" s="20" t="s">
        <v>15525</v>
      </c>
      <c r="L6330" s="19" t="s">
        <v>8796</v>
      </c>
    </row>
    <row r="6331" spans="1:12" x14ac:dyDescent="0.25">
      <c r="A6331" s="19" t="s">
        <v>6589</v>
      </c>
      <c r="B6331" s="19" t="s">
        <v>8141</v>
      </c>
      <c r="C6331" s="19" t="s">
        <v>8429</v>
      </c>
      <c r="D6331" s="19" t="s">
        <v>8430</v>
      </c>
      <c r="E6331" s="20" t="s">
        <v>21</v>
      </c>
      <c r="F6331" s="19" t="s">
        <v>21</v>
      </c>
      <c r="G6331" s="180">
        <v>91678</v>
      </c>
      <c r="H6331" s="21" t="s">
        <v>8924</v>
      </c>
      <c r="I6331" s="19" t="s">
        <v>876</v>
      </c>
      <c r="J6331" s="19" t="s">
        <v>23</v>
      </c>
      <c r="K6331" s="20" t="s">
        <v>15526</v>
      </c>
      <c r="L6331" s="19" t="s">
        <v>8796</v>
      </c>
    </row>
    <row r="6332" spans="1:12" x14ac:dyDescent="0.25">
      <c r="A6332" s="19" t="s">
        <v>6589</v>
      </c>
      <c r="B6332" s="19" t="s">
        <v>8141</v>
      </c>
      <c r="C6332" s="19" t="s">
        <v>8429</v>
      </c>
      <c r="D6332" s="19" t="s">
        <v>8430</v>
      </c>
      <c r="E6332" s="20" t="s">
        <v>21</v>
      </c>
      <c r="F6332" s="19" t="s">
        <v>21</v>
      </c>
      <c r="G6332" s="180">
        <v>93558</v>
      </c>
      <c r="H6332" s="21" t="s">
        <v>8925</v>
      </c>
      <c r="I6332" s="19" t="s">
        <v>21134</v>
      </c>
      <c r="J6332" s="19" t="s">
        <v>23</v>
      </c>
      <c r="K6332" s="20" t="s">
        <v>15527</v>
      </c>
      <c r="L6332" s="19" t="s">
        <v>8796</v>
      </c>
    </row>
    <row r="6333" spans="1:12" x14ac:dyDescent="0.25">
      <c r="A6333" s="19" t="s">
        <v>6589</v>
      </c>
      <c r="B6333" s="19" t="s">
        <v>8141</v>
      </c>
      <c r="C6333" s="19" t="s">
        <v>8429</v>
      </c>
      <c r="D6333" s="19" t="s">
        <v>8430</v>
      </c>
      <c r="E6333" s="20" t="s">
        <v>21</v>
      </c>
      <c r="F6333" s="19" t="s">
        <v>21</v>
      </c>
      <c r="G6333" s="180">
        <v>93559</v>
      </c>
      <c r="H6333" s="21" t="s">
        <v>8902</v>
      </c>
      <c r="I6333" s="19" t="s">
        <v>21134</v>
      </c>
      <c r="J6333" s="19" t="s">
        <v>23</v>
      </c>
      <c r="K6333" s="20" t="s">
        <v>15528</v>
      </c>
      <c r="L6333" s="19" t="s">
        <v>8796</v>
      </c>
    </row>
    <row r="6334" spans="1:12" x14ac:dyDescent="0.25">
      <c r="A6334" s="19" t="s">
        <v>6589</v>
      </c>
      <c r="B6334" s="19" t="s">
        <v>8141</v>
      </c>
      <c r="C6334" s="19" t="s">
        <v>8429</v>
      </c>
      <c r="D6334" s="19" t="s">
        <v>8430</v>
      </c>
      <c r="E6334" s="20" t="s">
        <v>21</v>
      </c>
      <c r="F6334" s="19" t="s">
        <v>21</v>
      </c>
      <c r="G6334" s="180">
        <v>93560</v>
      </c>
      <c r="H6334" s="21" t="s">
        <v>8915</v>
      </c>
      <c r="I6334" s="19" t="s">
        <v>21134</v>
      </c>
      <c r="J6334" s="19" t="s">
        <v>23</v>
      </c>
      <c r="K6334" s="20" t="s">
        <v>15529</v>
      </c>
      <c r="L6334" s="19" t="s">
        <v>8796</v>
      </c>
    </row>
    <row r="6335" spans="1:12" x14ac:dyDescent="0.25">
      <c r="A6335" s="19" t="s">
        <v>6589</v>
      </c>
      <c r="B6335" s="19" t="s">
        <v>8141</v>
      </c>
      <c r="C6335" s="19" t="s">
        <v>8429</v>
      </c>
      <c r="D6335" s="19" t="s">
        <v>8430</v>
      </c>
      <c r="E6335" s="20" t="s">
        <v>21</v>
      </c>
      <c r="F6335" s="19" t="s">
        <v>21</v>
      </c>
      <c r="G6335" s="180">
        <v>93561</v>
      </c>
      <c r="H6335" s="21" t="s">
        <v>8916</v>
      </c>
      <c r="I6335" s="19" t="s">
        <v>21134</v>
      </c>
      <c r="J6335" s="19" t="s">
        <v>23</v>
      </c>
      <c r="K6335" s="20" t="s">
        <v>15530</v>
      </c>
      <c r="L6335" s="19" t="s">
        <v>8796</v>
      </c>
    </row>
    <row r="6336" spans="1:12" x14ac:dyDescent="0.25">
      <c r="A6336" s="19" t="s">
        <v>6589</v>
      </c>
      <c r="B6336" s="19" t="s">
        <v>8141</v>
      </c>
      <c r="C6336" s="19" t="s">
        <v>8429</v>
      </c>
      <c r="D6336" s="19" t="s">
        <v>8430</v>
      </c>
      <c r="E6336" s="20" t="s">
        <v>21</v>
      </c>
      <c r="F6336" s="19" t="s">
        <v>21</v>
      </c>
      <c r="G6336" s="180">
        <v>93562</v>
      </c>
      <c r="H6336" s="21" t="s">
        <v>8911</v>
      </c>
      <c r="I6336" s="19" t="s">
        <v>21134</v>
      </c>
      <c r="J6336" s="19" t="s">
        <v>23</v>
      </c>
      <c r="K6336" s="20" t="s">
        <v>15531</v>
      </c>
      <c r="L6336" s="19" t="s">
        <v>8796</v>
      </c>
    </row>
    <row r="6337" spans="1:12" x14ac:dyDescent="0.25">
      <c r="A6337" s="19" t="s">
        <v>6589</v>
      </c>
      <c r="B6337" s="19" t="s">
        <v>8141</v>
      </c>
      <c r="C6337" s="19" t="s">
        <v>8429</v>
      </c>
      <c r="D6337" s="19" t="s">
        <v>8430</v>
      </c>
      <c r="E6337" s="20" t="s">
        <v>21</v>
      </c>
      <c r="F6337" s="19" t="s">
        <v>21</v>
      </c>
      <c r="G6337" s="180">
        <v>93563</v>
      </c>
      <c r="H6337" s="21" t="s">
        <v>8903</v>
      </c>
      <c r="I6337" s="19" t="s">
        <v>21134</v>
      </c>
      <c r="J6337" s="19" t="s">
        <v>23</v>
      </c>
      <c r="K6337" s="20" t="s">
        <v>15532</v>
      </c>
      <c r="L6337" s="19" t="s">
        <v>8796</v>
      </c>
    </row>
    <row r="6338" spans="1:12" x14ac:dyDescent="0.25">
      <c r="A6338" s="19" t="s">
        <v>6589</v>
      </c>
      <c r="B6338" s="19" t="s">
        <v>8141</v>
      </c>
      <c r="C6338" s="19" t="s">
        <v>8429</v>
      </c>
      <c r="D6338" s="19" t="s">
        <v>8430</v>
      </c>
      <c r="E6338" s="20" t="s">
        <v>21</v>
      </c>
      <c r="F6338" s="19" t="s">
        <v>21</v>
      </c>
      <c r="G6338" s="180">
        <v>93564</v>
      </c>
      <c r="H6338" s="21" t="s">
        <v>8905</v>
      </c>
      <c r="I6338" s="19" t="s">
        <v>21134</v>
      </c>
      <c r="J6338" s="19" t="s">
        <v>23</v>
      </c>
      <c r="K6338" s="20" t="s">
        <v>15533</v>
      </c>
      <c r="L6338" s="19" t="s">
        <v>8796</v>
      </c>
    </row>
    <row r="6339" spans="1:12" x14ac:dyDescent="0.25">
      <c r="A6339" s="19" t="s">
        <v>6589</v>
      </c>
      <c r="B6339" s="19" t="s">
        <v>8141</v>
      </c>
      <c r="C6339" s="19" t="s">
        <v>8429</v>
      </c>
      <c r="D6339" s="19" t="s">
        <v>8430</v>
      </c>
      <c r="E6339" s="20" t="s">
        <v>21</v>
      </c>
      <c r="F6339" s="19" t="s">
        <v>21</v>
      </c>
      <c r="G6339" s="180">
        <v>93565</v>
      </c>
      <c r="H6339" s="21" t="s">
        <v>8918</v>
      </c>
      <c r="I6339" s="19" t="s">
        <v>21134</v>
      </c>
      <c r="J6339" s="19" t="s">
        <v>23</v>
      </c>
      <c r="K6339" s="20" t="s">
        <v>15534</v>
      </c>
      <c r="L6339" s="19" t="s">
        <v>8796</v>
      </c>
    </row>
    <row r="6340" spans="1:12" x14ac:dyDescent="0.25">
      <c r="A6340" s="19" t="s">
        <v>6589</v>
      </c>
      <c r="B6340" s="19" t="s">
        <v>8141</v>
      </c>
      <c r="C6340" s="19" t="s">
        <v>8429</v>
      </c>
      <c r="D6340" s="19" t="s">
        <v>8430</v>
      </c>
      <c r="E6340" s="20" t="s">
        <v>21</v>
      </c>
      <c r="F6340" s="19" t="s">
        <v>21</v>
      </c>
      <c r="G6340" s="180">
        <v>93566</v>
      </c>
      <c r="H6340" s="21" t="s">
        <v>8913</v>
      </c>
      <c r="I6340" s="19" t="s">
        <v>21134</v>
      </c>
      <c r="J6340" s="19" t="s">
        <v>23</v>
      </c>
      <c r="K6340" s="20" t="s">
        <v>15535</v>
      </c>
      <c r="L6340" s="19" t="s">
        <v>8796</v>
      </c>
    </row>
    <row r="6341" spans="1:12" x14ac:dyDescent="0.25">
      <c r="A6341" s="19" t="s">
        <v>6589</v>
      </c>
      <c r="B6341" s="19" t="s">
        <v>8141</v>
      </c>
      <c r="C6341" s="19" t="s">
        <v>8429</v>
      </c>
      <c r="D6341" s="19" t="s">
        <v>8430</v>
      </c>
      <c r="E6341" s="20" t="s">
        <v>21</v>
      </c>
      <c r="F6341" s="19" t="s">
        <v>21</v>
      </c>
      <c r="G6341" s="180">
        <v>93567</v>
      </c>
      <c r="H6341" s="21" t="s">
        <v>8919</v>
      </c>
      <c r="I6341" s="19" t="s">
        <v>21134</v>
      </c>
      <c r="J6341" s="19" t="s">
        <v>23</v>
      </c>
      <c r="K6341" s="20" t="s">
        <v>15536</v>
      </c>
      <c r="L6341" s="19" t="s">
        <v>8796</v>
      </c>
    </row>
    <row r="6342" spans="1:12" x14ac:dyDescent="0.25">
      <c r="A6342" s="19" t="s">
        <v>6589</v>
      </c>
      <c r="B6342" s="19" t="s">
        <v>8141</v>
      </c>
      <c r="C6342" s="19" t="s">
        <v>8429</v>
      </c>
      <c r="D6342" s="19" t="s">
        <v>8430</v>
      </c>
      <c r="E6342" s="20" t="s">
        <v>21</v>
      </c>
      <c r="F6342" s="19" t="s">
        <v>21</v>
      </c>
      <c r="G6342" s="180">
        <v>93568</v>
      </c>
      <c r="H6342" s="21" t="s">
        <v>8920</v>
      </c>
      <c r="I6342" s="19" t="s">
        <v>21134</v>
      </c>
      <c r="J6342" s="19" t="s">
        <v>23</v>
      </c>
      <c r="K6342" s="20" t="s">
        <v>15537</v>
      </c>
      <c r="L6342" s="19" t="s">
        <v>8796</v>
      </c>
    </row>
    <row r="6343" spans="1:12" x14ac:dyDescent="0.25">
      <c r="A6343" s="19" t="s">
        <v>6589</v>
      </c>
      <c r="B6343" s="19" t="s">
        <v>8141</v>
      </c>
      <c r="C6343" s="19" t="s">
        <v>8429</v>
      </c>
      <c r="D6343" s="19" t="s">
        <v>8430</v>
      </c>
      <c r="E6343" s="20" t="s">
        <v>21</v>
      </c>
      <c r="F6343" s="19" t="s">
        <v>21</v>
      </c>
      <c r="G6343" s="180">
        <v>93569</v>
      </c>
      <c r="H6343" s="21" t="s">
        <v>8926</v>
      </c>
      <c r="I6343" s="19" t="s">
        <v>21134</v>
      </c>
      <c r="J6343" s="19" t="s">
        <v>23</v>
      </c>
      <c r="K6343" s="20" t="s">
        <v>15538</v>
      </c>
      <c r="L6343" s="19" t="s">
        <v>8796</v>
      </c>
    </row>
    <row r="6344" spans="1:12" x14ac:dyDescent="0.25">
      <c r="A6344" s="19" t="s">
        <v>6589</v>
      </c>
      <c r="B6344" s="19" t="s">
        <v>8141</v>
      </c>
      <c r="C6344" s="19" t="s">
        <v>8429</v>
      </c>
      <c r="D6344" s="19" t="s">
        <v>8430</v>
      </c>
      <c r="E6344" s="20" t="s">
        <v>21</v>
      </c>
      <c r="F6344" s="19" t="s">
        <v>21</v>
      </c>
      <c r="G6344" s="180">
        <v>93570</v>
      </c>
      <c r="H6344" s="21" t="s">
        <v>8927</v>
      </c>
      <c r="I6344" s="19" t="s">
        <v>21134</v>
      </c>
      <c r="J6344" s="19" t="s">
        <v>23</v>
      </c>
      <c r="K6344" s="20" t="s">
        <v>15539</v>
      </c>
      <c r="L6344" s="19" t="s">
        <v>8796</v>
      </c>
    </row>
    <row r="6345" spans="1:12" x14ac:dyDescent="0.25">
      <c r="A6345" s="19" t="s">
        <v>6589</v>
      </c>
      <c r="B6345" s="19" t="s">
        <v>8141</v>
      </c>
      <c r="C6345" s="19" t="s">
        <v>8429</v>
      </c>
      <c r="D6345" s="19" t="s">
        <v>8430</v>
      </c>
      <c r="E6345" s="20" t="s">
        <v>21</v>
      </c>
      <c r="F6345" s="19" t="s">
        <v>21</v>
      </c>
      <c r="G6345" s="180">
        <v>93571</v>
      </c>
      <c r="H6345" s="21" t="s">
        <v>8928</v>
      </c>
      <c r="I6345" s="19" t="s">
        <v>21134</v>
      </c>
      <c r="J6345" s="19" t="s">
        <v>23</v>
      </c>
      <c r="K6345" s="20" t="s">
        <v>15540</v>
      </c>
      <c r="L6345" s="19" t="s">
        <v>8796</v>
      </c>
    </row>
    <row r="6346" spans="1:12" x14ac:dyDescent="0.25">
      <c r="A6346" s="19" t="s">
        <v>6589</v>
      </c>
      <c r="B6346" s="19" t="s">
        <v>8141</v>
      </c>
      <c r="C6346" s="19" t="s">
        <v>8429</v>
      </c>
      <c r="D6346" s="19" t="s">
        <v>8430</v>
      </c>
      <c r="E6346" s="20" t="s">
        <v>21</v>
      </c>
      <c r="F6346" s="19" t="s">
        <v>21</v>
      </c>
      <c r="G6346" s="180">
        <v>93572</v>
      </c>
      <c r="H6346" s="21" t="s">
        <v>8929</v>
      </c>
      <c r="I6346" s="19" t="s">
        <v>21134</v>
      </c>
      <c r="J6346" s="19" t="s">
        <v>23</v>
      </c>
      <c r="K6346" s="20" t="s">
        <v>15541</v>
      </c>
      <c r="L6346" s="19" t="s">
        <v>8796</v>
      </c>
    </row>
    <row r="6347" spans="1:12" x14ac:dyDescent="0.25">
      <c r="A6347" s="19" t="s">
        <v>6589</v>
      </c>
      <c r="B6347" s="19" t="s">
        <v>8141</v>
      </c>
      <c r="C6347" s="19" t="s">
        <v>8429</v>
      </c>
      <c r="D6347" s="19" t="s">
        <v>8430</v>
      </c>
      <c r="E6347" s="20" t="s">
        <v>21</v>
      </c>
      <c r="F6347" s="19" t="s">
        <v>21</v>
      </c>
      <c r="G6347" s="180">
        <v>94295</v>
      </c>
      <c r="H6347" s="21" t="s">
        <v>8921</v>
      </c>
      <c r="I6347" s="19" t="s">
        <v>21134</v>
      </c>
      <c r="J6347" s="19" t="s">
        <v>23</v>
      </c>
      <c r="K6347" s="20" t="s">
        <v>15542</v>
      </c>
      <c r="L6347" s="19" t="s">
        <v>8796</v>
      </c>
    </row>
    <row r="6348" spans="1:12" x14ac:dyDescent="0.25">
      <c r="A6348" s="19" t="s">
        <v>6589</v>
      </c>
      <c r="B6348" s="19" t="s">
        <v>8141</v>
      </c>
      <c r="C6348" s="19" t="s">
        <v>8429</v>
      </c>
      <c r="D6348" s="19" t="s">
        <v>8430</v>
      </c>
      <c r="E6348" s="20" t="s">
        <v>21</v>
      </c>
      <c r="F6348" s="19" t="s">
        <v>21</v>
      </c>
      <c r="G6348" s="180">
        <v>94296</v>
      </c>
      <c r="H6348" s="289" t="s">
        <v>8922</v>
      </c>
      <c r="I6348" s="19" t="s">
        <v>21134</v>
      </c>
      <c r="J6348" s="19" t="s">
        <v>23</v>
      </c>
      <c r="K6348" s="20" t="s">
        <v>15543</v>
      </c>
      <c r="L6348" s="19" t="s">
        <v>8796</v>
      </c>
    </row>
    <row r="6349" spans="1:12" x14ac:dyDescent="0.25">
      <c r="A6349" s="19" t="s">
        <v>6589</v>
      </c>
      <c r="B6349" s="19" t="s">
        <v>8141</v>
      </c>
      <c r="C6349" s="19" t="s">
        <v>8429</v>
      </c>
      <c r="D6349" s="19" t="s">
        <v>8430</v>
      </c>
      <c r="E6349" s="20" t="s">
        <v>21</v>
      </c>
      <c r="F6349" s="19" t="s">
        <v>21</v>
      </c>
      <c r="G6349" s="180">
        <v>95308</v>
      </c>
      <c r="H6349" s="21" t="s">
        <v>8930</v>
      </c>
      <c r="I6349" s="19" t="s">
        <v>876</v>
      </c>
      <c r="J6349" s="19" t="s">
        <v>23</v>
      </c>
      <c r="K6349" s="20" t="s">
        <v>1518</v>
      </c>
      <c r="L6349" s="19" t="s">
        <v>8796</v>
      </c>
    </row>
    <row r="6350" spans="1:12" x14ac:dyDescent="0.25">
      <c r="A6350" s="19" t="s">
        <v>6589</v>
      </c>
      <c r="B6350" s="19" t="s">
        <v>8141</v>
      </c>
      <c r="C6350" s="19" t="s">
        <v>8429</v>
      </c>
      <c r="D6350" s="19" t="s">
        <v>8430</v>
      </c>
      <c r="E6350" s="20" t="s">
        <v>21</v>
      </c>
      <c r="F6350" s="19" t="s">
        <v>21</v>
      </c>
      <c r="G6350" s="180">
        <v>95309</v>
      </c>
      <c r="H6350" s="21" t="s">
        <v>8931</v>
      </c>
      <c r="I6350" s="19" t="s">
        <v>876</v>
      </c>
      <c r="J6350" s="19" t="s">
        <v>23</v>
      </c>
      <c r="K6350" s="20" t="s">
        <v>865</v>
      </c>
      <c r="L6350" s="19" t="s">
        <v>8796</v>
      </c>
    </row>
    <row r="6351" spans="1:12" x14ac:dyDescent="0.25">
      <c r="A6351" s="19" t="s">
        <v>6589</v>
      </c>
      <c r="B6351" s="19" t="s">
        <v>8141</v>
      </c>
      <c r="C6351" s="19" t="s">
        <v>8429</v>
      </c>
      <c r="D6351" s="19" t="s">
        <v>8430</v>
      </c>
      <c r="E6351" s="20" t="s">
        <v>21</v>
      </c>
      <c r="F6351" s="19" t="s">
        <v>21</v>
      </c>
      <c r="G6351" s="180">
        <v>95310</v>
      </c>
      <c r="H6351" s="21" t="s">
        <v>8932</v>
      </c>
      <c r="I6351" s="19" t="s">
        <v>876</v>
      </c>
      <c r="J6351" s="19" t="s">
        <v>23</v>
      </c>
      <c r="K6351" s="20" t="s">
        <v>1191</v>
      </c>
      <c r="L6351" s="19" t="s">
        <v>8796</v>
      </c>
    </row>
    <row r="6352" spans="1:12" x14ac:dyDescent="0.25">
      <c r="A6352" s="19" t="s">
        <v>6589</v>
      </c>
      <c r="B6352" s="19" t="s">
        <v>8141</v>
      </c>
      <c r="C6352" s="19" t="s">
        <v>8429</v>
      </c>
      <c r="D6352" s="19" t="s">
        <v>8430</v>
      </c>
      <c r="E6352" s="20" t="s">
        <v>21</v>
      </c>
      <c r="F6352" s="19" t="s">
        <v>21</v>
      </c>
      <c r="G6352" s="180">
        <v>95311</v>
      </c>
      <c r="H6352" s="21" t="s">
        <v>8933</v>
      </c>
      <c r="I6352" s="19" t="s">
        <v>876</v>
      </c>
      <c r="J6352" s="19" t="s">
        <v>23</v>
      </c>
      <c r="K6352" s="20" t="s">
        <v>1518</v>
      </c>
      <c r="L6352" s="19" t="s">
        <v>8796</v>
      </c>
    </row>
    <row r="6353" spans="1:12" x14ac:dyDescent="0.25">
      <c r="A6353" s="19" t="s">
        <v>6589</v>
      </c>
      <c r="B6353" s="19" t="s">
        <v>8141</v>
      </c>
      <c r="C6353" s="19" t="s">
        <v>8429</v>
      </c>
      <c r="D6353" s="19" t="s">
        <v>8430</v>
      </c>
      <c r="E6353" s="20" t="s">
        <v>21</v>
      </c>
      <c r="F6353" s="19" t="s">
        <v>21</v>
      </c>
      <c r="G6353" s="180">
        <v>95312</v>
      </c>
      <c r="H6353" s="21" t="s">
        <v>8934</v>
      </c>
      <c r="I6353" s="19" t="s">
        <v>876</v>
      </c>
      <c r="J6353" s="19" t="s">
        <v>23</v>
      </c>
      <c r="K6353" s="20" t="s">
        <v>1681</v>
      </c>
      <c r="L6353" s="19" t="s">
        <v>8796</v>
      </c>
    </row>
    <row r="6354" spans="1:12" x14ac:dyDescent="0.25">
      <c r="A6354" s="19" t="s">
        <v>6589</v>
      </c>
      <c r="B6354" s="19" t="s">
        <v>8141</v>
      </c>
      <c r="C6354" s="19" t="s">
        <v>8429</v>
      </c>
      <c r="D6354" s="19" t="s">
        <v>8430</v>
      </c>
      <c r="E6354" s="20" t="s">
        <v>21</v>
      </c>
      <c r="F6354" s="19" t="s">
        <v>21</v>
      </c>
      <c r="G6354" s="180">
        <v>95313</v>
      </c>
      <c r="H6354" s="21" t="s">
        <v>8935</v>
      </c>
      <c r="I6354" s="19" t="s">
        <v>876</v>
      </c>
      <c r="J6354" s="19" t="s">
        <v>23</v>
      </c>
      <c r="K6354" s="20" t="s">
        <v>1681</v>
      </c>
      <c r="L6354" s="19" t="s">
        <v>8796</v>
      </c>
    </row>
    <row r="6355" spans="1:12" x14ac:dyDescent="0.25">
      <c r="A6355" s="19" t="s">
        <v>6589</v>
      </c>
      <c r="B6355" s="19" t="s">
        <v>8141</v>
      </c>
      <c r="C6355" s="19" t="s">
        <v>8429</v>
      </c>
      <c r="D6355" s="19" t="s">
        <v>8430</v>
      </c>
      <c r="E6355" s="20" t="s">
        <v>21</v>
      </c>
      <c r="F6355" s="19" t="s">
        <v>21</v>
      </c>
      <c r="G6355" s="180">
        <v>95314</v>
      </c>
      <c r="H6355" s="21" t="s">
        <v>8936</v>
      </c>
      <c r="I6355" s="19" t="s">
        <v>876</v>
      </c>
      <c r="J6355" s="19" t="s">
        <v>23</v>
      </c>
      <c r="K6355" s="20" t="s">
        <v>870</v>
      </c>
      <c r="L6355" s="19" t="s">
        <v>8796</v>
      </c>
    </row>
    <row r="6356" spans="1:12" x14ac:dyDescent="0.25">
      <c r="A6356" s="19" t="s">
        <v>6589</v>
      </c>
      <c r="B6356" s="19" t="s">
        <v>8141</v>
      </c>
      <c r="C6356" s="19" t="s">
        <v>8429</v>
      </c>
      <c r="D6356" s="19" t="s">
        <v>8430</v>
      </c>
      <c r="E6356" s="20" t="s">
        <v>21</v>
      </c>
      <c r="F6356" s="19" t="s">
        <v>21</v>
      </c>
      <c r="G6356" s="180">
        <v>95315</v>
      </c>
      <c r="H6356" s="21" t="s">
        <v>8937</v>
      </c>
      <c r="I6356" s="19" t="s">
        <v>876</v>
      </c>
      <c r="J6356" s="19" t="s">
        <v>23</v>
      </c>
      <c r="K6356" s="20" t="s">
        <v>962</v>
      </c>
      <c r="L6356" s="19" t="s">
        <v>8796</v>
      </c>
    </row>
    <row r="6357" spans="1:12" x14ac:dyDescent="0.25">
      <c r="A6357" s="19" t="s">
        <v>6589</v>
      </c>
      <c r="B6357" s="19" t="s">
        <v>8141</v>
      </c>
      <c r="C6357" s="19" t="s">
        <v>8429</v>
      </c>
      <c r="D6357" s="19" t="s">
        <v>8430</v>
      </c>
      <c r="E6357" s="20" t="s">
        <v>21</v>
      </c>
      <c r="F6357" s="19" t="s">
        <v>21</v>
      </c>
      <c r="G6357" s="180">
        <v>95316</v>
      </c>
      <c r="H6357" s="21" t="s">
        <v>8938</v>
      </c>
      <c r="I6357" s="19" t="s">
        <v>876</v>
      </c>
      <c r="J6357" s="19" t="s">
        <v>23</v>
      </c>
      <c r="K6357" s="20" t="s">
        <v>745</v>
      </c>
      <c r="L6357" s="19" t="s">
        <v>8796</v>
      </c>
    </row>
    <row r="6358" spans="1:12" x14ac:dyDescent="0.25">
      <c r="A6358" s="19" t="s">
        <v>6589</v>
      </c>
      <c r="B6358" s="19" t="s">
        <v>8141</v>
      </c>
      <c r="C6358" s="19" t="s">
        <v>8429</v>
      </c>
      <c r="D6358" s="19" t="s">
        <v>8430</v>
      </c>
      <c r="E6358" s="20" t="s">
        <v>21</v>
      </c>
      <c r="F6358" s="19" t="s">
        <v>21</v>
      </c>
      <c r="G6358" s="180">
        <v>95317</v>
      </c>
      <c r="H6358" s="21" t="s">
        <v>8939</v>
      </c>
      <c r="I6358" s="19" t="s">
        <v>876</v>
      </c>
      <c r="J6358" s="19" t="s">
        <v>23</v>
      </c>
      <c r="K6358" s="20" t="s">
        <v>870</v>
      </c>
      <c r="L6358" s="19" t="s">
        <v>8796</v>
      </c>
    </row>
    <row r="6359" spans="1:12" x14ac:dyDescent="0.25">
      <c r="A6359" s="19" t="s">
        <v>6589</v>
      </c>
      <c r="B6359" s="19" t="s">
        <v>8141</v>
      </c>
      <c r="C6359" s="19" t="s">
        <v>8429</v>
      </c>
      <c r="D6359" s="19" t="s">
        <v>8430</v>
      </c>
      <c r="E6359" s="20" t="s">
        <v>21</v>
      </c>
      <c r="F6359" s="19" t="s">
        <v>21</v>
      </c>
      <c r="G6359" s="180">
        <v>95318</v>
      </c>
      <c r="H6359" s="21" t="s">
        <v>8940</v>
      </c>
      <c r="I6359" s="19" t="s">
        <v>876</v>
      </c>
      <c r="J6359" s="19" t="s">
        <v>23</v>
      </c>
      <c r="K6359" s="20" t="s">
        <v>865</v>
      </c>
      <c r="L6359" s="19" t="s">
        <v>8796</v>
      </c>
    </row>
    <row r="6360" spans="1:12" x14ac:dyDescent="0.25">
      <c r="A6360" s="19" t="s">
        <v>6589</v>
      </c>
      <c r="B6360" s="19" t="s">
        <v>8141</v>
      </c>
      <c r="C6360" s="19" t="s">
        <v>8429</v>
      </c>
      <c r="D6360" s="19" t="s">
        <v>8430</v>
      </c>
      <c r="E6360" s="20" t="s">
        <v>21</v>
      </c>
      <c r="F6360" s="19" t="s">
        <v>21</v>
      </c>
      <c r="G6360" s="180">
        <v>95319</v>
      </c>
      <c r="H6360" s="21" t="s">
        <v>8941</v>
      </c>
      <c r="I6360" s="19" t="s">
        <v>876</v>
      </c>
      <c r="J6360" s="19" t="s">
        <v>23</v>
      </c>
      <c r="K6360" s="20" t="s">
        <v>1681</v>
      </c>
      <c r="L6360" s="19" t="s">
        <v>8796</v>
      </c>
    </row>
    <row r="6361" spans="1:12" x14ac:dyDescent="0.25">
      <c r="A6361" s="19" t="s">
        <v>6589</v>
      </c>
      <c r="B6361" s="19" t="s">
        <v>8141</v>
      </c>
      <c r="C6361" s="19" t="s">
        <v>8429</v>
      </c>
      <c r="D6361" s="19" t="s">
        <v>8430</v>
      </c>
      <c r="E6361" s="20" t="s">
        <v>21</v>
      </c>
      <c r="F6361" s="19" t="s">
        <v>21</v>
      </c>
      <c r="G6361" s="180">
        <v>95320</v>
      </c>
      <c r="H6361" s="21" t="s">
        <v>8942</v>
      </c>
      <c r="I6361" s="19" t="s">
        <v>876</v>
      </c>
      <c r="J6361" s="19" t="s">
        <v>23</v>
      </c>
      <c r="K6361" s="20" t="s">
        <v>1191</v>
      </c>
      <c r="L6361" s="19" t="s">
        <v>8796</v>
      </c>
    </row>
    <row r="6362" spans="1:12" x14ac:dyDescent="0.25">
      <c r="A6362" s="19" t="s">
        <v>6589</v>
      </c>
      <c r="B6362" s="19" t="s">
        <v>8141</v>
      </c>
      <c r="C6362" s="19" t="s">
        <v>8429</v>
      </c>
      <c r="D6362" s="19" t="s">
        <v>8430</v>
      </c>
      <c r="E6362" s="20" t="s">
        <v>21</v>
      </c>
      <c r="F6362" s="19" t="s">
        <v>21</v>
      </c>
      <c r="G6362" s="180">
        <v>95321</v>
      </c>
      <c r="H6362" s="21" t="s">
        <v>8943</v>
      </c>
      <c r="I6362" s="19" t="s">
        <v>876</v>
      </c>
      <c r="J6362" s="19" t="s">
        <v>23</v>
      </c>
      <c r="K6362" s="20" t="s">
        <v>1518</v>
      </c>
      <c r="L6362" s="19" t="s">
        <v>8796</v>
      </c>
    </row>
    <row r="6363" spans="1:12" x14ac:dyDescent="0.25">
      <c r="A6363" s="19" t="s">
        <v>6589</v>
      </c>
      <c r="B6363" s="19" t="s">
        <v>8141</v>
      </c>
      <c r="C6363" s="19" t="s">
        <v>8429</v>
      </c>
      <c r="D6363" s="19" t="s">
        <v>8430</v>
      </c>
      <c r="E6363" s="20" t="s">
        <v>21</v>
      </c>
      <c r="F6363" s="19" t="s">
        <v>21</v>
      </c>
      <c r="G6363" s="180">
        <v>95322</v>
      </c>
      <c r="H6363" s="21" t="s">
        <v>8944</v>
      </c>
      <c r="I6363" s="19" t="s">
        <v>876</v>
      </c>
      <c r="J6363" s="19" t="s">
        <v>23</v>
      </c>
      <c r="K6363" s="20" t="s">
        <v>603</v>
      </c>
      <c r="L6363" s="19" t="s">
        <v>8796</v>
      </c>
    </row>
    <row r="6364" spans="1:12" x14ac:dyDescent="0.25">
      <c r="A6364" s="19" t="s">
        <v>6589</v>
      </c>
      <c r="B6364" s="19" t="s">
        <v>8141</v>
      </c>
      <c r="C6364" s="19" t="s">
        <v>8429</v>
      </c>
      <c r="D6364" s="19" t="s">
        <v>8430</v>
      </c>
      <c r="E6364" s="20" t="s">
        <v>21</v>
      </c>
      <c r="F6364" s="19" t="s">
        <v>21</v>
      </c>
      <c r="G6364" s="180">
        <v>95323</v>
      </c>
      <c r="H6364" s="21" t="s">
        <v>8945</v>
      </c>
      <c r="I6364" s="19" t="s">
        <v>876</v>
      </c>
      <c r="J6364" s="19" t="s">
        <v>23</v>
      </c>
      <c r="K6364" s="20" t="s">
        <v>802</v>
      </c>
      <c r="L6364" s="19" t="s">
        <v>8796</v>
      </c>
    </row>
    <row r="6365" spans="1:12" x14ac:dyDescent="0.25">
      <c r="A6365" s="19" t="s">
        <v>6589</v>
      </c>
      <c r="B6365" s="19" t="s">
        <v>8141</v>
      </c>
      <c r="C6365" s="19" t="s">
        <v>8429</v>
      </c>
      <c r="D6365" s="19" t="s">
        <v>8430</v>
      </c>
      <c r="E6365" s="20" t="s">
        <v>21</v>
      </c>
      <c r="F6365" s="19" t="s">
        <v>21</v>
      </c>
      <c r="G6365" s="180">
        <v>95324</v>
      </c>
      <c r="H6365" s="21" t="s">
        <v>8946</v>
      </c>
      <c r="I6365" s="19" t="s">
        <v>876</v>
      </c>
      <c r="J6365" s="19" t="s">
        <v>23</v>
      </c>
      <c r="K6365" s="20" t="s">
        <v>802</v>
      </c>
      <c r="L6365" s="19" t="s">
        <v>8796</v>
      </c>
    </row>
    <row r="6366" spans="1:12" x14ac:dyDescent="0.25">
      <c r="A6366" s="19" t="s">
        <v>6589</v>
      </c>
      <c r="B6366" s="19" t="s">
        <v>8141</v>
      </c>
      <c r="C6366" s="19" t="s">
        <v>8429</v>
      </c>
      <c r="D6366" s="19" t="s">
        <v>8430</v>
      </c>
      <c r="E6366" s="20" t="s">
        <v>21</v>
      </c>
      <c r="F6366" s="19" t="s">
        <v>21</v>
      </c>
      <c r="G6366" s="180">
        <v>95325</v>
      </c>
      <c r="H6366" s="21" t="s">
        <v>8947</v>
      </c>
      <c r="I6366" s="19" t="s">
        <v>876</v>
      </c>
      <c r="J6366" s="19" t="s">
        <v>23</v>
      </c>
      <c r="K6366" s="20" t="s">
        <v>700</v>
      </c>
      <c r="L6366" s="19" t="s">
        <v>8796</v>
      </c>
    </row>
    <row r="6367" spans="1:12" x14ac:dyDescent="0.25">
      <c r="A6367" s="19" t="s">
        <v>6589</v>
      </c>
      <c r="B6367" s="19" t="s">
        <v>8141</v>
      </c>
      <c r="C6367" s="19" t="s">
        <v>8429</v>
      </c>
      <c r="D6367" s="19" t="s">
        <v>8430</v>
      </c>
      <c r="E6367" s="20" t="s">
        <v>21</v>
      </c>
      <c r="F6367" s="19" t="s">
        <v>21</v>
      </c>
      <c r="G6367" s="180">
        <v>95326</v>
      </c>
      <c r="H6367" s="21"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21" t="s">
        <v>8949</v>
      </c>
      <c r="I6368" s="19" t="s">
        <v>876</v>
      </c>
      <c r="J6368" s="19" t="s">
        <v>23</v>
      </c>
      <c r="K6368" s="20" t="s">
        <v>962</v>
      </c>
      <c r="L6368" s="19" t="s">
        <v>8796</v>
      </c>
    </row>
    <row r="6369" spans="1:12" x14ac:dyDescent="0.25">
      <c r="A6369" s="19" t="s">
        <v>6589</v>
      </c>
      <c r="B6369" s="19" t="s">
        <v>8141</v>
      </c>
      <c r="C6369" s="19" t="s">
        <v>8429</v>
      </c>
      <c r="D6369" s="19" t="s">
        <v>8430</v>
      </c>
      <c r="E6369" s="20" t="s">
        <v>21</v>
      </c>
      <c r="F6369" s="19" t="s">
        <v>21</v>
      </c>
      <c r="G6369" s="180">
        <v>95328</v>
      </c>
      <c r="H6369" s="21" t="s">
        <v>8950</v>
      </c>
      <c r="I6369" s="19" t="s">
        <v>876</v>
      </c>
      <c r="J6369" s="19" t="s">
        <v>23</v>
      </c>
      <c r="K6369" s="20" t="s">
        <v>1256</v>
      </c>
      <c r="L6369" s="19" t="s">
        <v>8796</v>
      </c>
    </row>
    <row r="6370" spans="1:12" x14ac:dyDescent="0.25">
      <c r="A6370" s="19" t="s">
        <v>6589</v>
      </c>
      <c r="B6370" s="19" t="s">
        <v>8141</v>
      </c>
      <c r="C6370" s="19" t="s">
        <v>8429</v>
      </c>
      <c r="D6370" s="19" t="s">
        <v>8430</v>
      </c>
      <c r="E6370" s="20" t="s">
        <v>21</v>
      </c>
      <c r="F6370" s="19" t="s">
        <v>21</v>
      </c>
      <c r="G6370" s="180">
        <v>95329</v>
      </c>
      <c r="H6370" s="21" t="s">
        <v>8951</v>
      </c>
      <c r="I6370" s="19" t="s">
        <v>876</v>
      </c>
      <c r="J6370" s="19" t="s">
        <v>23</v>
      </c>
      <c r="K6370" s="20" t="s">
        <v>865</v>
      </c>
      <c r="L6370" s="19" t="s">
        <v>8796</v>
      </c>
    </row>
    <row r="6371" spans="1:12" x14ac:dyDescent="0.25">
      <c r="A6371" s="19" t="s">
        <v>6589</v>
      </c>
      <c r="B6371" s="19" t="s">
        <v>8141</v>
      </c>
      <c r="C6371" s="19" t="s">
        <v>8429</v>
      </c>
      <c r="D6371" s="19" t="s">
        <v>8430</v>
      </c>
      <c r="E6371" s="20" t="s">
        <v>21</v>
      </c>
      <c r="F6371" s="19" t="s">
        <v>21</v>
      </c>
      <c r="G6371" s="180">
        <v>95330</v>
      </c>
      <c r="H6371" s="21" t="s">
        <v>8952</v>
      </c>
      <c r="I6371" s="19" t="s">
        <v>876</v>
      </c>
      <c r="J6371" s="19" t="s">
        <v>444</v>
      </c>
      <c r="K6371" s="20" t="s">
        <v>870</v>
      </c>
      <c r="L6371" s="19" t="s">
        <v>8796</v>
      </c>
    </row>
    <row r="6372" spans="1:12" x14ac:dyDescent="0.25">
      <c r="A6372" s="19" t="s">
        <v>6589</v>
      </c>
      <c r="B6372" s="19" t="s">
        <v>8141</v>
      </c>
      <c r="C6372" s="19" t="s">
        <v>8429</v>
      </c>
      <c r="D6372" s="19" t="s">
        <v>8430</v>
      </c>
      <c r="E6372" s="20" t="s">
        <v>21</v>
      </c>
      <c r="F6372" s="19" t="s">
        <v>21</v>
      </c>
      <c r="G6372" s="180">
        <v>95331</v>
      </c>
      <c r="H6372" s="21" t="s">
        <v>8953</v>
      </c>
      <c r="I6372" s="19" t="s">
        <v>876</v>
      </c>
      <c r="J6372" s="19" t="s">
        <v>23</v>
      </c>
      <c r="K6372" s="20" t="s">
        <v>1191</v>
      </c>
      <c r="L6372" s="19" t="s">
        <v>8796</v>
      </c>
    </row>
    <row r="6373" spans="1:12" x14ac:dyDescent="0.25">
      <c r="A6373" s="19" t="s">
        <v>6589</v>
      </c>
      <c r="B6373" s="19" t="s">
        <v>8141</v>
      </c>
      <c r="C6373" s="19" t="s">
        <v>8429</v>
      </c>
      <c r="D6373" s="19" t="s">
        <v>8430</v>
      </c>
      <c r="E6373" s="20" t="s">
        <v>21</v>
      </c>
      <c r="F6373" s="19" t="s">
        <v>21</v>
      </c>
      <c r="G6373" s="180">
        <v>95332</v>
      </c>
      <c r="H6373" s="21" t="s">
        <v>8954</v>
      </c>
      <c r="I6373" s="19" t="s">
        <v>876</v>
      </c>
      <c r="J6373" s="19" t="s">
        <v>444</v>
      </c>
      <c r="K6373" s="20" t="s">
        <v>838</v>
      </c>
      <c r="L6373" s="19" t="s">
        <v>8796</v>
      </c>
    </row>
    <row r="6374" spans="1:12" x14ac:dyDescent="0.25">
      <c r="A6374" s="19" t="s">
        <v>6589</v>
      </c>
      <c r="B6374" s="19" t="s">
        <v>8141</v>
      </c>
      <c r="C6374" s="19" t="s">
        <v>8429</v>
      </c>
      <c r="D6374" s="19" t="s">
        <v>8430</v>
      </c>
      <c r="E6374" s="20" t="s">
        <v>21</v>
      </c>
      <c r="F6374" s="19" t="s">
        <v>21</v>
      </c>
      <c r="G6374" s="180">
        <v>95333</v>
      </c>
      <c r="H6374" s="21" t="s">
        <v>8955</v>
      </c>
      <c r="I6374" s="19" t="s">
        <v>876</v>
      </c>
      <c r="J6374" s="19" t="s">
        <v>23</v>
      </c>
      <c r="K6374" s="20" t="s">
        <v>1074</v>
      </c>
      <c r="L6374" s="19" t="s">
        <v>8796</v>
      </c>
    </row>
    <row r="6375" spans="1:12" x14ac:dyDescent="0.25">
      <c r="A6375" s="19" t="s">
        <v>6589</v>
      </c>
      <c r="B6375" s="19" t="s">
        <v>8141</v>
      </c>
      <c r="C6375" s="19" t="s">
        <v>8429</v>
      </c>
      <c r="D6375" s="19" t="s">
        <v>8430</v>
      </c>
      <c r="E6375" s="20" t="s">
        <v>21</v>
      </c>
      <c r="F6375" s="19" t="s">
        <v>21</v>
      </c>
      <c r="G6375" s="180">
        <v>95334</v>
      </c>
      <c r="H6375" s="21" t="s">
        <v>8956</v>
      </c>
      <c r="I6375" s="19" t="s">
        <v>876</v>
      </c>
      <c r="J6375" s="19" t="s">
        <v>23</v>
      </c>
      <c r="K6375" s="20" t="s">
        <v>1307</v>
      </c>
      <c r="L6375" s="19" t="s">
        <v>8796</v>
      </c>
    </row>
    <row r="6376" spans="1:12" x14ac:dyDescent="0.25">
      <c r="A6376" s="19" t="s">
        <v>6589</v>
      </c>
      <c r="B6376" s="19" t="s">
        <v>8141</v>
      </c>
      <c r="C6376" s="19" t="s">
        <v>8429</v>
      </c>
      <c r="D6376" s="19" t="s">
        <v>8430</v>
      </c>
      <c r="E6376" s="20" t="s">
        <v>21</v>
      </c>
      <c r="F6376" s="19" t="s">
        <v>21</v>
      </c>
      <c r="G6376" s="180">
        <v>95335</v>
      </c>
      <c r="H6376" s="21" t="s">
        <v>8957</v>
      </c>
      <c r="I6376" s="19" t="s">
        <v>876</v>
      </c>
      <c r="J6376" s="19" t="s">
        <v>444</v>
      </c>
      <c r="K6376" s="20" t="s">
        <v>656</v>
      </c>
      <c r="L6376" s="19" t="s">
        <v>8796</v>
      </c>
    </row>
    <row r="6377" spans="1:12" x14ac:dyDescent="0.25">
      <c r="A6377" s="19" t="s">
        <v>6589</v>
      </c>
      <c r="B6377" s="19" t="s">
        <v>8141</v>
      </c>
      <c r="C6377" s="19" t="s">
        <v>8429</v>
      </c>
      <c r="D6377" s="19" t="s">
        <v>8430</v>
      </c>
      <c r="E6377" s="20" t="s">
        <v>21</v>
      </c>
      <c r="F6377" s="19" t="s">
        <v>21</v>
      </c>
      <c r="G6377" s="180">
        <v>95336</v>
      </c>
      <c r="H6377" s="21" t="s">
        <v>8958</v>
      </c>
      <c r="I6377" s="19" t="s">
        <v>876</v>
      </c>
      <c r="J6377" s="19" t="s">
        <v>23</v>
      </c>
      <c r="K6377" s="20" t="s">
        <v>865</v>
      </c>
      <c r="L6377" s="19" t="s">
        <v>8796</v>
      </c>
    </row>
    <row r="6378" spans="1:12" x14ac:dyDescent="0.25">
      <c r="A6378" s="19" t="s">
        <v>6589</v>
      </c>
      <c r="B6378" s="19" t="s">
        <v>8141</v>
      </c>
      <c r="C6378" s="19" t="s">
        <v>8429</v>
      </c>
      <c r="D6378" s="19" t="s">
        <v>8430</v>
      </c>
      <c r="E6378" s="20" t="s">
        <v>21</v>
      </c>
      <c r="F6378" s="19" t="s">
        <v>21</v>
      </c>
      <c r="G6378" s="180">
        <v>95337</v>
      </c>
      <c r="H6378" s="21" t="s">
        <v>8959</v>
      </c>
      <c r="I6378" s="19" t="s">
        <v>876</v>
      </c>
      <c r="J6378" s="19" t="s">
        <v>23</v>
      </c>
      <c r="K6378" s="20" t="s">
        <v>1191</v>
      </c>
      <c r="L6378" s="19" t="s">
        <v>8796</v>
      </c>
    </row>
    <row r="6379" spans="1:12" x14ac:dyDescent="0.25">
      <c r="A6379" s="19" t="s">
        <v>6589</v>
      </c>
      <c r="B6379" s="19" t="s">
        <v>8141</v>
      </c>
      <c r="C6379" s="19" t="s">
        <v>8429</v>
      </c>
      <c r="D6379" s="19" t="s">
        <v>8430</v>
      </c>
      <c r="E6379" s="20" t="s">
        <v>21</v>
      </c>
      <c r="F6379" s="19" t="s">
        <v>21</v>
      </c>
      <c r="G6379" s="180">
        <v>95338</v>
      </c>
      <c r="H6379" s="21" t="s">
        <v>8960</v>
      </c>
      <c r="I6379" s="19" t="s">
        <v>876</v>
      </c>
      <c r="J6379" s="19" t="s">
        <v>23</v>
      </c>
      <c r="K6379" s="20" t="s">
        <v>700</v>
      </c>
      <c r="L6379" s="19" t="s">
        <v>8796</v>
      </c>
    </row>
    <row r="6380" spans="1:12" x14ac:dyDescent="0.25">
      <c r="A6380" s="19" t="s">
        <v>6589</v>
      </c>
      <c r="B6380" s="19" t="s">
        <v>8141</v>
      </c>
      <c r="C6380" s="19" t="s">
        <v>8429</v>
      </c>
      <c r="D6380" s="19" t="s">
        <v>8430</v>
      </c>
      <c r="E6380" s="20" t="s">
        <v>21</v>
      </c>
      <c r="F6380" s="19" t="s">
        <v>21</v>
      </c>
      <c r="G6380" s="180">
        <v>95339</v>
      </c>
      <c r="H6380" s="21" t="s">
        <v>8961</v>
      </c>
      <c r="I6380" s="19" t="s">
        <v>876</v>
      </c>
      <c r="J6380" s="19" t="s">
        <v>23</v>
      </c>
      <c r="K6380" s="20" t="s">
        <v>962</v>
      </c>
      <c r="L6380" s="19" t="s">
        <v>8796</v>
      </c>
    </row>
    <row r="6381" spans="1:12" x14ac:dyDescent="0.25">
      <c r="A6381" s="19" t="s">
        <v>6589</v>
      </c>
      <c r="B6381" s="19" t="s">
        <v>8141</v>
      </c>
      <c r="C6381" s="19" t="s">
        <v>8429</v>
      </c>
      <c r="D6381" s="19" t="s">
        <v>8430</v>
      </c>
      <c r="E6381" s="20" t="s">
        <v>21</v>
      </c>
      <c r="F6381" s="19" t="s">
        <v>21</v>
      </c>
      <c r="G6381" s="180">
        <v>95340</v>
      </c>
      <c r="H6381" s="21" t="s">
        <v>8962</v>
      </c>
      <c r="I6381" s="19" t="s">
        <v>876</v>
      </c>
      <c r="J6381" s="19" t="s">
        <v>23</v>
      </c>
      <c r="K6381" s="20" t="s">
        <v>802</v>
      </c>
      <c r="L6381" s="19" t="s">
        <v>8796</v>
      </c>
    </row>
    <row r="6382" spans="1:12" x14ac:dyDescent="0.25">
      <c r="A6382" s="19" t="s">
        <v>6589</v>
      </c>
      <c r="B6382" s="19" t="s">
        <v>8141</v>
      </c>
      <c r="C6382" s="19" t="s">
        <v>8429</v>
      </c>
      <c r="D6382" s="19" t="s">
        <v>8430</v>
      </c>
      <c r="E6382" s="20" t="s">
        <v>21</v>
      </c>
      <c r="F6382" s="19" t="s">
        <v>21</v>
      </c>
      <c r="G6382" s="180">
        <v>95341</v>
      </c>
      <c r="H6382" s="21" t="s">
        <v>8963</v>
      </c>
      <c r="I6382" s="19" t="s">
        <v>876</v>
      </c>
      <c r="J6382" s="19" t="s">
        <v>23</v>
      </c>
      <c r="K6382" s="20" t="s">
        <v>802</v>
      </c>
      <c r="L6382" s="19" t="s">
        <v>8796</v>
      </c>
    </row>
    <row r="6383" spans="1:12" x14ac:dyDescent="0.25">
      <c r="A6383" s="19" t="s">
        <v>6589</v>
      </c>
      <c r="B6383" s="19" t="s">
        <v>8141</v>
      </c>
      <c r="C6383" s="19" t="s">
        <v>8429</v>
      </c>
      <c r="D6383" s="19" t="s">
        <v>8430</v>
      </c>
      <c r="E6383" s="20" t="s">
        <v>21</v>
      </c>
      <c r="F6383" s="19" t="s">
        <v>21</v>
      </c>
      <c r="G6383" s="180">
        <v>95342</v>
      </c>
      <c r="H6383" s="21" t="s">
        <v>8964</v>
      </c>
      <c r="I6383" s="19" t="s">
        <v>876</v>
      </c>
      <c r="J6383" s="19" t="s">
        <v>23</v>
      </c>
      <c r="K6383" s="20" t="s">
        <v>865</v>
      </c>
      <c r="L6383" s="19" t="s">
        <v>8796</v>
      </c>
    </row>
    <row r="6384" spans="1:12" x14ac:dyDescent="0.25">
      <c r="A6384" s="19" t="s">
        <v>6589</v>
      </c>
      <c r="B6384" s="19" t="s">
        <v>8141</v>
      </c>
      <c r="C6384" s="19" t="s">
        <v>8429</v>
      </c>
      <c r="D6384" s="19" t="s">
        <v>8430</v>
      </c>
      <c r="E6384" s="20" t="s">
        <v>21</v>
      </c>
      <c r="F6384" s="19" t="s">
        <v>21</v>
      </c>
      <c r="G6384" s="180">
        <v>95343</v>
      </c>
      <c r="H6384" s="21" t="s">
        <v>8965</v>
      </c>
      <c r="I6384" s="19" t="s">
        <v>876</v>
      </c>
      <c r="J6384" s="19" t="s">
        <v>23</v>
      </c>
      <c r="K6384" s="20" t="s">
        <v>802</v>
      </c>
      <c r="L6384" s="19" t="s">
        <v>8796</v>
      </c>
    </row>
    <row r="6385" spans="1:12" x14ac:dyDescent="0.25">
      <c r="A6385" s="19" t="s">
        <v>6589</v>
      </c>
      <c r="B6385" s="19" t="s">
        <v>8141</v>
      </c>
      <c r="C6385" s="19" t="s">
        <v>8429</v>
      </c>
      <c r="D6385" s="19" t="s">
        <v>8430</v>
      </c>
      <c r="E6385" s="20" t="s">
        <v>21</v>
      </c>
      <c r="F6385" s="19" t="s">
        <v>21</v>
      </c>
      <c r="G6385" s="180">
        <v>95344</v>
      </c>
      <c r="H6385" s="21" t="s">
        <v>8966</v>
      </c>
      <c r="I6385" s="19" t="s">
        <v>876</v>
      </c>
      <c r="J6385" s="19" t="s">
        <v>23</v>
      </c>
      <c r="K6385" s="20" t="s">
        <v>865</v>
      </c>
      <c r="L6385" s="19" t="s">
        <v>8796</v>
      </c>
    </row>
    <row r="6386" spans="1:12" x14ac:dyDescent="0.25">
      <c r="A6386" s="19" t="s">
        <v>6589</v>
      </c>
      <c r="B6386" s="19" t="s">
        <v>8141</v>
      </c>
      <c r="C6386" s="19" t="s">
        <v>8429</v>
      </c>
      <c r="D6386" s="19" t="s">
        <v>8430</v>
      </c>
      <c r="E6386" s="20" t="s">
        <v>21</v>
      </c>
      <c r="F6386" s="19" t="s">
        <v>21</v>
      </c>
      <c r="G6386" s="180">
        <v>95345</v>
      </c>
      <c r="H6386" s="21" t="s">
        <v>8967</v>
      </c>
      <c r="I6386" s="19" t="s">
        <v>876</v>
      </c>
      <c r="J6386" s="19" t="s">
        <v>23</v>
      </c>
      <c r="K6386" s="20" t="s">
        <v>1438</v>
      </c>
      <c r="L6386" s="19" t="s">
        <v>8796</v>
      </c>
    </row>
    <row r="6387" spans="1:12" x14ac:dyDescent="0.25">
      <c r="A6387" s="19" t="s">
        <v>6589</v>
      </c>
      <c r="B6387" s="19" t="s">
        <v>8141</v>
      </c>
      <c r="C6387" s="19" t="s">
        <v>8429</v>
      </c>
      <c r="D6387" s="19" t="s">
        <v>8430</v>
      </c>
      <c r="E6387" s="20" t="s">
        <v>21</v>
      </c>
      <c r="F6387" s="19" t="s">
        <v>21</v>
      </c>
      <c r="G6387" s="180">
        <v>95346</v>
      </c>
      <c r="H6387" s="21"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21" t="s">
        <v>8970</v>
      </c>
      <c r="I6388" s="19" t="s">
        <v>876</v>
      </c>
      <c r="J6388" s="19" t="s">
        <v>23</v>
      </c>
      <c r="K6388" s="20" t="s">
        <v>603</v>
      </c>
      <c r="L6388" s="19" t="s">
        <v>8796</v>
      </c>
    </row>
    <row r="6389" spans="1:12" x14ac:dyDescent="0.25">
      <c r="A6389" s="19" t="s">
        <v>6589</v>
      </c>
      <c r="B6389" s="19" t="s">
        <v>8141</v>
      </c>
      <c r="C6389" s="19" t="s">
        <v>8429</v>
      </c>
      <c r="D6389" s="19" t="s">
        <v>8430</v>
      </c>
      <c r="E6389" s="20" t="s">
        <v>21</v>
      </c>
      <c r="F6389" s="19" t="s">
        <v>21</v>
      </c>
      <c r="G6389" s="180">
        <v>95348</v>
      </c>
      <c r="H6389" s="21" t="s">
        <v>8971</v>
      </c>
      <c r="I6389" s="19" t="s">
        <v>876</v>
      </c>
      <c r="J6389" s="19" t="s">
        <v>23</v>
      </c>
      <c r="K6389" s="20" t="s">
        <v>1068</v>
      </c>
      <c r="L6389" s="19" t="s">
        <v>8796</v>
      </c>
    </row>
    <row r="6390" spans="1:12" x14ac:dyDescent="0.25">
      <c r="A6390" s="19" t="s">
        <v>6589</v>
      </c>
      <c r="B6390" s="19" t="s">
        <v>8141</v>
      </c>
      <c r="C6390" s="19" t="s">
        <v>8429</v>
      </c>
      <c r="D6390" s="19" t="s">
        <v>8430</v>
      </c>
      <c r="E6390" s="20" t="s">
        <v>21</v>
      </c>
      <c r="F6390" s="19" t="s">
        <v>21</v>
      </c>
      <c r="G6390" s="180">
        <v>95349</v>
      </c>
      <c r="H6390" s="21" t="s">
        <v>8972</v>
      </c>
      <c r="I6390" s="19" t="s">
        <v>876</v>
      </c>
      <c r="J6390" s="19" t="s">
        <v>23</v>
      </c>
      <c r="K6390" s="20" t="s">
        <v>603</v>
      </c>
      <c r="L6390" s="19" t="s">
        <v>8796</v>
      </c>
    </row>
    <row r="6391" spans="1:12" x14ac:dyDescent="0.25">
      <c r="A6391" s="19" t="s">
        <v>6589</v>
      </c>
      <c r="B6391" s="19" t="s">
        <v>8141</v>
      </c>
      <c r="C6391" s="19" t="s">
        <v>8429</v>
      </c>
      <c r="D6391" s="19" t="s">
        <v>8430</v>
      </c>
      <c r="E6391" s="20" t="s">
        <v>21</v>
      </c>
      <c r="F6391" s="19" t="s">
        <v>21</v>
      </c>
      <c r="G6391" s="180">
        <v>95350</v>
      </c>
      <c r="H6391" s="21" t="s">
        <v>8973</v>
      </c>
      <c r="I6391" s="19" t="s">
        <v>876</v>
      </c>
      <c r="J6391" s="19" t="s">
        <v>23</v>
      </c>
      <c r="K6391" s="20" t="s">
        <v>794</v>
      </c>
      <c r="L6391" s="19" t="s">
        <v>8796</v>
      </c>
    </row>
    <row r="6392" spans="1:12" x14ac:dyDescent="0.25">
      <c r="A6392" s="19" t="s">
        <v>6589</v>
      </c>
      <c r="B6392" s="19" t="s">
        <v>8141</v>
      </c>
      <c r="C6392" s="19" t="s">
        <v>8429</v>
      </c>
      <c r="D6392" s="19" t="s">
        <v>8430</v>
      </c>
      <c r="E6392" s="20" t="s">
        <v>21</v>
      </c>
      <c r="F6392" s="19" t="s">
        <v>21</v>
      </c>
      <c r="G6392" s="180">
        <v>95351</v>
      </c>
      <c r="H6392" s="21" t="s">
        <v>8974</v>
      </c>
      <c r="I6392" s="19" t="s">
        <v>876</v>
      </c>
      <c r="J6392" s="19" t="s">
        <v>23</v>
      </c>
      <c r="K6392" s="20" t="s">
        <v>700</v>
      </c>
      <c r="L6392" s="19" t="s">
        <v>8796</v>
      </c>
    </row>
    <row r="6393" spans="1:12" x14ac:dyDescent="0.25">
      <c r="A6393" s="19" t="s">
        <v>6589</v>
      </c>
      <c r="B6393" s="19" t="s">
        <v>8141</v>
      </c>
      <c r="C6393" s="19" t="s">
        <v>8429</v>
      </c>
      <c r="D6393" s="19" t="s">
        <v>8430</v>
      </c>
      <c r="E6393" s="20" t="s">
        <v>21</v>
      </c>
      <c r="F6393" s="19" t="s">
        <v>21</v>
      </c>
      <c r="G6393" s="180">
        <v>95352</v>
      </c>
      <c r="H6393" s="21" t="s">
        <v>8975</v>
      </c>
      <c r="I6393" s="19" t="s">
        <v>876</v>
      </c>
      <c r="J6393" s="19" t="s">
        <v>23</v>
      </c>
      <c r="K6393" s="20" t="s">
        <v>1068</v>
      </c>
      <c r="L6393" s="19" t="s">
        <v>8796</v>
      </c>
    </row>
    <row r="6394" spans="1:12" x14ac:dyDescent="0.25">
      <c r="A6394" s="19" t="s">
        <v>6589</v>
      </c>
      <c r="B6394" s="19" t="s">
        <v>8141</v>
      </c>
      <c r="C6394" s="19" t="s">
        <v>8429</v>
      </c>
      <c r="D6394" s="19" t="s">
        <v>8430</v>
      </c>
      <c r="E6394" s="20" t="s">
        <v>21</v>
      </c>
      <c r="F6394" s="19" t="s">
        <v>21</v>
      </c>
      <c r="G6394" s="180">
        <v>95354</v>
      </c>
      <c r="H6394" s="21" t="s">
        <v>8976</v>
      </c>
      <c r="I6394" s="19" t="s">
        <v>876</v>
      </c>
      <c r="J6394" s="19" t="s">
        <v>23</v>
      </c>
      <c r="K6394" s="20" t="s">
        <v>1518</v>
      </c>
      <c r="L6394" s="19" t="s">
        <v>8796</v>
      </c>
    </row>
    <row r="6395" spans="1:12" x14ac:dyDescent="0.25">
      <c r="A6395" s="19" t="s">
        <v>6589</v>
      </c>
      <c r="B6395" s="19" t="s">
        <v>8141</v>
      </c>
      <c r="C6395" s="19" t="s">
        <v>8429</v>
      </c>
      <c r="D6395" s="19" t="s">
        <v>8430</v>
      </c>
      <c r="E6395" s="20" t="s">
        <v>21</v>
      </c>
      <c r="F6395" s="19" t="s">
        <v>21</v>
      </c>
      <c r="G6395" s="180">
        <v>95355</v>
      </c>
      <c r="H6395" s="21" t="s">
        <v>8977</v>
      </c>
      <c r="I6395" s="19" t="s">
        <v>876</v>
      </c>
      <c r="J6395" s="19" t="s">
        <v>23</v>
      </c>
      <c r="K6395" s="20" t="s">
        <v>1191</v>
      </c>
      <c r="L6395" s="19" t="s">
        <v>8796</v>
      </c>
    </row>
    <row r="6396" spans="1:12" x14ac:dyDescent="0.25">
      <c r="A6396" s="19" t="s">
        <v>6589</v>
      </c>
      <c r="B6396" s="19" t="s">
        <v>8141</v>
      </c>
      <c r="C6396" s="19" t="s">
        <v>8429</v>
      </c>
      <c r="D6396" s="19" t="s">
        <v>8430</v>
      </c>
      <c r="E6396" s="20" t="s">
        <v>21</v>
      </c>
      <c r="F6396" s="19" t="s">
        <v>21</v>
      </c>
      <c r="G6396" s="180">
        <v>95356</v>
      </c>
      <c r="H6396" s="21" t="s">
        <v>8978</v>
      </c>
      <c r="I6396" s="19" t="s">
        <v>876</v>
      </c>
      <c r="J6396" s="19" t="s">
        <v>23</v>
      </c>
      <c r="K6396" s="20" t="s">
        <v>1681</v>
      </c>
      <c r="L6396" s="19" t="s">
        <v>8796</v>
      </c>
    </row>
    <row r="6397" spans="1:12" x14ac:dyDescent="0.25">
      <c r="A6397" s="19" t="s">
        <v>6589</v>
      </c>
      <c r="B6397" s="19" t="s">
        <v>8141</v>
      </c>
      <c r="C6397" s="19" t="s">
        <v>8429</v>
      </c>
      <c r="D6397" s="19" t="s">
        <v>8430</v>
      </c>
      <c r="E6397" s="20" t="s">
        <v>21</v>
      </c>
      <c r="F6397" s="19" t="s">
        <v>21</v>
      </c>
      <c r="G6397" s="180">
        <v>95357</v>
      </c>
      <c r="H6397" s="21" t="s">
        <v>8979</v>
      </c>
      <c r="I6397" s="19" t="s">
        <v>876</v>
      </c>
      <c r="J6397" s="19" t="s">
        <v>444</v>
      </c>
      <c r="K6397" s="20" t="s">
        <v>1119</v>
      </c>
      <c r="L6397" s="19" t="s">
        <v>8796</v>
      </c>
    </row>
    <row r="6398" spans="1:12" x14ac:dyDescent="0.25">
      <c r="A6398" s="19" t="s">
        <v>6589</v>
      </c>
      <c r="B6398" s="19" t="s">
        <v>8141</v>
      </c>
      <c r="C6398" s="19" t="s">
        <v>8429</v>
      </c>
      <c r="D6398" s="19" t="s">
        <v>8430</v>
      </c>
      <c r="E6398" s="20" t="s">
        <v>21</v>
      </c>
      <c r="F6398" s="19" t="s">
        <v>21</v>
      </c>
      <c r="G6398" s="180">
        <v>95358</v>
      </c>
      <c r="H6398" s="21" t="s">
        <v>8980</v>
      </c>
      <c r="I6398" s="19" t="s">
        <v>876</v>
      </c>
      <c r="J6398" s="19" t="s">
        <v>23</v>
      </c>
      <c r="K6398" s="20" t="s">
        <v>656</v>
      </c>
      <c r="L6398" s="19" t="s">
        <v>8796</v>
      </c>
    </row>
    <row r="6399" spans="1:12" x14ac:dyDescent="0.25">
      <c r="A6399" s="19" t="s">
        <v>6589</v>
      </c>
      <c r="B6399" s="19" t="s">
        <v>8141</v>
      </c>
      <c r="C6399" s="19" t="s">
        <v>8429</v>
      </c>
      <c r="D6399" s="19" t="s">
        <v>8430</v>
      </c>
      <c r="E6399" s="20" t="s">
        <v>21</v>
      </c>
      <c r="F6399" s="19" t="s">
        <v>21</v>
      </c>
      <c r="G6399" s="180">
        <v>95359</v>
      </c>
      <c r="H6399" s="21" t="s">
        <v>8981</v>
      </c>
      <c r="I6399" s="19" t="s">
        <v>876</v>
      </c>
      <c r="J6399" s="19" t="s">
        <v>23</v>
      </c>
      <c r="K6399" s="20" t="s">
        <v>12558</v>
      </c>
      <c r="L6399" s="19" t="s">
        <v>8796</v>
      </c>
    </row>
    <row r="6400" spans="1:12" x14ac:dyDescent="0.25">
      <c r="A6400" s="19" t="s">
        <v>6589</v>
      </c>
      <c r="B6400" s="19" t="s">
        <v>8141</v>
      </c>
      <c r="C6400" s="19" t="s">
        <v>8429</v>
      </c>
      <c r="D6400" s="19" t="s">
        <v>8430</v>
      </c>
      <c r="E6400" s="20" t="s">
        <v>21</v>
      </c>
      <c r="F6400" s="19" t="s">
        <v>21</v>
      </c>
      <c r="G6400" s="180">
        <v>95360</v>
      </c>
      <c r="H6400" s="21" t="s">
        <v>8982</v>
      </c>
      <c r="I6400" s="19" t="s">
        <v>876</v>
      </c>
      <c r="J6400" s="19" t="s">
        <v>23</v>
      </c>
      <c r="K6400" s="20" t="s">
        <v>571</v>
      </c>
      <c r="L6400" s="19" t="s">
        <v>8796</v>
      </c>
    </row>
    <row r="6401" spans="1:12" x14ac:dyDescent="0.25">
      <c r="A6401" s="19" t="s">
        <v>6589</v>
      </c>
      <c r="B6401" s="19" t="s">
        <v>8141</v>
      </c>
      <c r="C6401" s="19" t="s">
        <v>8429</v>
      </c>
      <c r="D6401" s="19" t="s">
        <v>8430</v>
      </c>
      <c r="E6401" s="20" t="s">
        <v>21</v>
      </c>
      <c r="F6401" s="19" t="s">
        <v>21</v>
      </c>
      <c r="G6401" s="180">
        <v>95361</v>
      </c>
      <c r="H6401" s="21"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21" t="s">
        <v>8984</v>
      </c>
      <c r="I6402" s="19" t="s">
        <v>876</v>
      </c>
      <c r="J6402" s="19" t="s">
        <v>23</v>
      </c>
      <c r="K6402" s="20" t="s">
        <v>1681</v>
      </c>
      <c r="L6402" s="19" t="s">
        <v>8796</v>
      </c>
    </row>
    <row r="6403" spans="1:12" x14ac:dyDescent="0.25">
      <c r="A6403" s="19" t="s">
        <v>6589</v>
      </c>
      <c r="B6403" s="19" t="s">
        <v>8141</v>
      </c>
      <c r="C6403" s="19" t="s">
        <v>8429</v>
      </c>
      <c r="D6403" s="19" t="s">
        <v>8430</v>
      </c>
      <c r="E6403" s="20" t="s">
        <v>21</v>
      </c>
      <c r="F6403" s="19" t="s">
        <v>21</v>
      </c>
      <c r="G6403" s="180">
        <v>95363</v>
      </c>
      <c r="H6403" s="21" t="s">
        <v>8985</v>
      </c>
      <c r="I6403" s="19" t="s">
        <v>876</v>
      </c>
      <c r="J6403" s="19" t="s">
        <v>23</v>
      </c>
      <c r="K6403" s="20" t="s">
        <v>865</v>
      </c>
      <c r="L6403" s="19" t="s">
        <v>8796</v>
      </c>
    </row>
    <row r="6404" spans="1:12" x14ac:dyDescent="0.25">
      <c r="A6404" s="19" t="s">
        <v>6589</v>
      </c>
      <c r="B6404" s="19" t="s">
        <v>8141</v>
      </c>
      <c r="C6404" s="19" t="s">
        <v>8429</v>
      </c>
      <c r="D6404" s="19" t="s">
        <v>8430</v>
      </c>
      <c r="E6404" s="20" t="s">
        <v>21</v>
      </c>
      <c r="F6404" s="19" t="s">
        <v>21</v>
      </c>
      <c r="G6404" s="180">
        <v>95364</v>
      </c>
      <c r="H6404" s="21" t="s">
        <v>8986</v>
      </c>
      <c r="I6404" s="19" t="s">
        <v>876</v>
      </c>
      <c r="J6404" s="19" t="s">
        <v>23</v>
      </c>
      <c r="K6404" s="20" t="s">
        <v>1681</v>
      </c>
      <c r="L6404" s="19" t="s">
        <v>8796</v>
      </c>
    </row>
    <row r="6405" spans="1:12" x14ac:dyDescent="0.25">
      <c r="A6405" s="19" t="s">
        <v>6589</v>
      </c>
      <c r="B6405" s="19" t="s">
        <v>8141</v>
      </c>
      <c r="C6405" s="19" t="s">
        <v>8429</v>
      </c>
      <c r="D6405" s="19" t="s">
        <v>8430</v>
      </c>
      <c r="E6405" s="20" t="s">
        <v>21</v>
      </c>
      <c r="F6405" s="19" t="s">
        <v>21</v>
      </c>
      <c r="G6405" s="180">
        <v>95365</v>
      </c>
      <c r="H6405" s="21" t="s">
        <v>8987</v>
      </c>
      <c r="I6405" s="19" t="s">
        <v>876</v>
      </c>
      <c r="J6405" s="19" t="s">
        <v>23</v>
      </c>
      <c r="K6405" s="20" t="s">
        <v>1681</v>
      </c>
      <c r="L6405" s="19" t="s">
        <v>8796</v>
      </c>
    </row>
    <row r="6406" spans="1:12" x14ac:dyDescent="0.25">
      <c r="A6406" s="19" t="s">
        <v>6589</v>
      </c>
      <c r="B6406" s="19" t="s">
        <v>8141</v>
      </c>
      <c r="C6406" s="19" t="s">
        <v>8429</v>
      </c>
      <c r="D6406" s="19" t="s">
        <v>8430</v>
      </c>
      <c r="E6406" s="20" t="s">
        <v>21</v>
      </c>
      <c r="F6406" s="19" t="s">
        <v>21</v>
      </c>
      <c r="G6406" s="180">
        <v>95366</v>
      </c>
      <c r="H6406" s="21" t="s">
        <v>8988</v>
      </c>
      <c r="I6406" s="19" t="s">
        <v>876</v>
      </c>
      <c r="J6406" s="19" t="s">
        <v>23</v>
      </c>
      <c r="K6406" s="20" t="s">
        <v>1068</v>
      </c>
      <c r="L6406" s="19" t="s">
        <v>8796</v>
      </c>
    </row>
    <row r="6407" spans="1:12" x14ac:dyDescent="0.25">
      <c r="A6407" s="19" t="s">
        <v>6589</v>
      </c>
      <c r="B6407" s="19" t="s">
        <v>8141</v>
      </c>
      <c r="C6407" s="19" t="s">
        <v>8429</v>
      </c>
      <c r="D6407" s="19" t="s">
        <v>8430</v>
      </c>
      <c r="E6407" s="20" t="s">
        <v>21</v>
      </c>
      <c r="F6407" s="19" t="s">
        <v>21</v>
      </c>
      <c r="G6407" s="180">
        <v>95367</v>
      </c>
      <c r="H6407" s="21" t="s">
        <v>8989</v>
      </c>
      <c r="I6407" s="19" t="s">
        <v>876</v>
      </c>
      <c r="J6407" s="19" t="s">
        <v>23</v>
      </c>
      <c r="K6407" s="20" t="s">
        <v>1191</v>
      </c>
      <c r="L6407" s="19" t="s">
        <v>8796</v>
      </c>
    </row>
    <row r="6408" spans="1:12" x14ac:dyDescent="0.25">
      <c r="A6408" s="19" t="s">
        <v>6589</v>
      </c>
      <c r="B6408" s="19" t="s">
        <v>8141</v>
      </c>
      <c r="C6408" s="19" t="s">
        <v>8429</v>
      </c>
      <c r="D6408" s="19" t="s">
        <v>8430</v>
      </c>
      <c r="E6408" s="20" t="s">
        <v>21</v>
      </c>
      <c r="F6408" s="19" t="s">
        <v>21</v>
      </c>
      <c r="G6408" s="180">
        <v>95368</v>
      </c>
      <c r="H6408" s="21" t="s">
        <v>8990</v>
      </c>
      <c r="I6408" s="19" t="s">
        <v>876</v>
      </c>
      <c r="J6408" s="19" t="s">
        <v>23</v>
      </c>
      <c r="K6408" s="20" t="s">
        <v>1531</v>
      </c>
      <c r="L6408" s="19" t="s">
        <v>8796</v>
      </c>
    </row>
    <row r="6409" spans="1:12" x14ac:dyDescent="0.25">
      <c r="A6409" s="19" t="s">
        <v>6589</v>
      </c>
      <c r="B6409" s="19" t="s">
        <v>8141</v>
      </c>
      <c r="C6409" s="19" t="s">
        <v>8429</v>
      </c>
      <c r="D6409" s="19" t="s">
        <v>8430</v>
      </c>
      <c r="E6409" s="20" t="s">
        <v>21</v>
      </c>
      <c r="F6409" s="19" t="s">
        <v>21</v>
      </c>
      <c r="G6409" s="180">
        <v>95369</v>
      </c>
      <c r="H6409" s="21" t="s">
        <v>8991</v>
      </c>
      <c r="I6409" s="19" t="s">
        <v>876</v>
      </c>
      <c r="J6409" s="19" t="s">
        <v>23</v>
      </c>
      <c r="K6409" s="20" t="s">
        <v>1256</v>
      </c>
      <c r="L6409" s="19" t="s">
        <v>8796</v>
      </c>
    </row>
    <row r="6410" spans="1:12" x14ac:dyDescent="0.25">
      <c r="A6410" s="19" t="s">
        <v>6589</v>
      </c>
      <c r="B6410" s="19" t="s">
        <v>8141</v>
      </c>
      <c r="C6410" s="19" t="s">
        <v>8429</v>
      </c>
      <c r="D6410" s="19" t="s">
        <v>8430</v>
      </c>
      <c r="E6410" s="20" t="s">
        <v>21</v>
      </c>
      <c r="F6410" s="19" t="s">
        <v>21</v>
      </c>
      <c r="G6410" s="180">
        <v>95370</v>
      </c>
      <c r="H6410" s="21" t="s">
        <v>8992</v>
      </c>
      <c r="I6410" s="19" t="s">
        <v>876</v>
      </c>
      <c r="J6410" s="19" t="s">
        <v>23</v>
      </c>
      <c r="K6410" s="20" t="s">
        <v>802</v>
      </c>
      <c r="L6410" s="19" t="s">
        <v>8796</v>
      </c>
    </row>
    <row r="6411" spans="1:12" x14ac:dyDescent="0.25">
      <c r="A6411" s="19" t="s">
        <v>6589</v>
      </c>
      <c r="B6411" s="19" t="s">
        <v>8141</v>
      </c>
      <c r="C6411" s="19" t="s">
        <v>8429</v>
      </c>
      <c r="D6411" s="19" t="s">
        <v>8430</v>
      </c>
      <c r="E6411" s="20" t="s">
        <v>21</v>
      </c>
      <c r="F6411" s="19" t="s">
        <v>21</v>
      </c>
      <c r="G6411" s="180">
        <v>95371</v>
      </c>
      <c r="H6411" s="21" t="s">
        <v>8993</v>
      </c>
      <c r="I6411" s="19" t="s">
        <v>876</v>
      </c>
      <c r="J6411" s="19" t="s">
        <v>444</v>
      </c>
      <c r="K6411" s="20" t="s">
        <v>1567</v>
      </c>
      <c r="L6411" s="19" t="s">
        <v>8796</v>
      </c>
    </row>
    <row r="6412" spans="1:12" x14ac:dyDescent="0.25">
      <c r="A6412" s="19" t="s">
        <v>6589</v>
      </c>
      <c r="B6412" s="19" t="s">
        <v>8141</v>
      </c>
      <c r="C6412" s="19" t="s">
        <v>8429</v>
      </c>
      <c r="D6412" s="19" t="s">
        <v>8430</v>
      </c>
      <c r="E6412" s="20" t="s">
        <v>21</v>
      </c>
      <c r="F6412" s="19" t="s">
        <v>21</v>
      </c>
      <c r="G6412" s="180">
        <v>95372</v>
      </c>
      <c r="H6412" s="21" t="s">
        <v>8994</v>
      </c>
      <c r="I6412" s="19" t="s">
        <v>876</v>
      </c>
      <c r="J6412" s="19" t="s">
        <v>444</v>
      </c>
      <c r="K6412" s="20" t="s">
        <v>1119</v>
      </c>
      <c r="L6412" s="19" t="s">
        <v>8796</v>
      </c>
    </row>
    <row r="6413" spans="1:12" x14ac:dyDescent="0.25">
      <c r="A6413" s="19" t="s">
        <v>6589</v>
      </c>
      <c r="B6413" s="19" t="s">
        <v>8141</v>
      </c>
      <c r="C6413" s="19" t="s">
        <v>8429</v>
      </c>
      <c r="D6413" s="19" t="s">
        <v>8430</v>
      </c>
      <c r="E6413" s="20" t="s">
        <v>21</v>
      </c>
      <c r="F6413" s="19" t="s">
        <v>21</v>
      </c>
      <c r="G6413" s="180">
        <v>95373</v>
      </c>
      <c r="H6413" s="21" t="s">
        <v>8995</v>
      </c>
      <c r="I6413" s="19" t="s">
        <v>876</v>
      </c>
      <c r="J6413" s="19" t="s">
        <v>23</v>
      </c>
      <c r="K6413" s="20" t="s">
        <v>700</v>
      </c>
      <c r="L6413" s="19" t="s">
        <v>8796</v>
      </c>
    </row>
    <row r="6414" spans="1:12" x14ac:dyDescent="0.25">
      <c r="A6414" s="19" t="s">
        <v>6589</v>
      </c>
      <c r="B6414" s="19" t="s">
        <v>8141</v>
      </c>
      <c r="C6414" s="19" t="s">
        <v>8429</v>
      </c>
      <c r="D6414" s="19" t="s">
        <v>8430</v>
      </c>
      <c r="E6414" s="20" t="s">
        <v>21</v>
      </c>
      <c r="F6414" s="19" t="s">
        <v>21</v>
      </c>
      <c r="G6414" s="180">
        <v>95374</v>
      </c>
      <c r="H6414" s="21" t="s">
        <v>8996</v>
      </c>
      <c r="I6414" s="19" t="s">
        <v>876</v>
      </c>
      <c r="J6414" s="19" t="s">
        <v>23</v>
      </c>
      <c r="K6414" s="20" t="s">
        <v>656</v>
      </c>
      <c r="L6414" s="19" t="s">
        <v>8796</v>
      </c>
    </row>
    <row r="6415" spans="1:12" x14ac:dyDescent="0.25">
      <c r="A6415" s="19" t="s">
        <v>6589</v>
      </c>
      <c r="B6415" s="19" t="s">
        <v>8141</v>
      </c>
      <c r="C6415" s="19" t="s">
        <v>8429</v>
      </c>
      <c r="D6415" s="19" t="s">
        <v>8430</v>
      </c>
      <c r="E6415" s="20" t="s">
        <v>21</v>
      </c>
      <c r="F6415" s="19" t="s">
        <v>21</v>
      </c>
      <c r="G6415" s="180">
        <v>95375</v>
      </c>
      <c r="H6415" s="21" t="s">
        <v>8997</v>
      </c>
      <c r="I6415" s="19" t="s">
        <v>876</v>
      </c>
      <c r="J6415" s="19" t="s">
        <v>23</v>
      </c>
      <c r="K6415" s="20" t="s">
        <v>700</v>
      </c>
      <c r="L6415" s="19" t="s">
        <v>8796</v>
      </c>
    </row>
    <row r="6416" spans="1:12" x14ac:dyDescent="0.25">
      <c r="A6416" s="19" t="s">
        <v>6589</v>
      </c>
      <c r="B6416" s="19" t="s">
        <v>8141</v>
      </c>
      <c r="C6416" s="19" t="s">
        <v>8429</v>
      </c>
      <c r="D6416" s="19" t="s">
        <v>8430</v>
      </c>
      <c r="E6416" s="20" t="s">
        <v>21</v>
      </c>
      <c r="F6416" s="19" t="s">
        <v>21</v>
      </c>
      <c r="G6416" s="180">
        <v>95376</v>
      </c>
      <c r="H6416" s="21"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21" t="s">
        <v>8999</v>
      </c>
      <c r="I6417" s="19" t="s">
        <v>876</v>
      </c>
      <c r="J6417" s="19" t="s">
        <v>23</v>
      </c>
      <c r="K6417" s="20" t="s">
        <v>870</v>
      </c>
      <c r="L6417" s="19" t="s">
        <v>8796</v>
      </c>
    </row>
    <row r="6418" spans="1:12" x14ac:dyDescent="0.25">
      <c r="A6418" s="19" t="s">
        <v>6589</v>
      </c>
      <c r="B6418" s="19" t="s">
        <v>8141</v>
      </c>
      <c r="C6418" s="19" t="s">
        <v>8429</v>
      </c>
      <c r="D6418" s="19" t="s">
        <v>8430</v>
      </c>
      <c r="E6418" s="20" t="s">
        <v>21</v>
      </c>
      <c r="F6418" s="19" t="s">
        <v>21</v>
      </c>
      <c r="G6418" s="180">
        <v>95378</v>
      </c>
      <c r="H6418" s="21" t="s">
        <v>9000</v>
      </c>
      <c r="I6418" s="19" t="s">
        <v>876</v>
      </c>
      <c r="J6418" s="19" t="s">
        <v>444</v>
      </c>
      <c r="K6418" s="20" t="s">
        <v>1531</v>
      </c>
      <c r="L6418" s="19" t="s">
        <v>8796</v>
      </c>
    </row>
    <row r="6419" spans="1:12" x14ac:dyDescent="0.25">
      <c r="A6419" s="19" t="s">
        <v>6589</v>
      </c>
      <c r="B6419" s="19" t="s">
        <v>8141</v>
      </c>
      <c r="C6419" s="19" t="s">
        <v>8429</v>
      </c>
      <c r="D6419" s="19" t="s">
        <v>8430</v>
      </c>
      <c r="E6419" s="20" t="s">
        <v>21</v>
      </c>
      <c r="F6419" s="19" t="s">
        <v>21</v>
      </c>
      <c r="G6419" s="180">
        <v>95379</v>
      </c>
      <c r="H6419" s="21" t="s">
        <v>9001</v>
      </c>
      <c r="I6419" s="19" t="s">
        <v>876</v>
      </c>
      <c r="J6419" s="19" t="s">
        <v>444</v>
      </c>
      <c r="K6419" s="20" t="s">
        <v>865</v>
      </c>
      <c r="L6419" s="19" t="s">
        <v>8796</v>
      </c>
    </row>
    <row r="6420" spans="1:12" x14ac:dyDescent="0.25">
      <c r="A6420" s="19" t="s">
        <v>6589</v>
      </c>
      <c r="B6420" s="19" t="s">
        <v>8141</v>
      </c>
      <c r="C6420" s="19" t="s">
        <v>8429</v>
      </c>
      <c r="D6420" s="19" t="s">
        <v>8430</v>
      </c>
      <c r="E6420" s="20" t="s">
        <v>21</v>
      </c>
      <c r="F6420" s="19" t="s">
        <v>21</v>
      </c>
      <c r="G6420" s="180">
        <v>95380</v>
      </c>
      <c r="H6420" s="21" t="s">
        <v>9002</v>
      </c>
      <c r="I6420" s="19" t="s">
        <v>876</v>
      </c>
      <c r="J6420" s="19" t="s">
        <v>23</v>
      </c>
      <c r="K6420" s="20" t="s">
        <v>571</v>
      </c>
      <c r="L6420" s="19" t="s">
        <v>8796</v>
      </c>
    </row>
    <row r="6421" spans="1:12" x14ac:dyDescent="0.25">
      <c r="A6421" s="19" t="s">
        <v>6589</v>
      </c>
      <c r="B6421" s="19" t="s">
        <v>8141</v>
      </c>
      <c r="C6421" s="19" t="s">
        <v>8429</v>
      </c>
      <c r="D6421" s="19" t="s">
        <v>8430</v>
      </c>
      <c r="E6421" s="20" t="s">
        <v>21</v>
      </c>
      <c r="F6421" s="19" t="s">
        <v>21</v>
      </c>
      <c r="G6421" s="180">
        <v>95382</v>
      </c>
      <c r="H6421" s="21" t="s">
        <v>9003</v>
      </c>
      <c r="I6421" s="19" t="s">
        <v>876</v>
      </c>
      <c r="J6421" s="19" t="s">
        <v>23</v>
      </c>
      <c r="K6421" s="20" t="s">
        <v>571</v>
      </c>
      <c r="L6421" s="19" t="s">
        <v>8796</v>
      </c>
    </row>
    <row r="6422" spans="1:12" x14ac:dyDescent="0.25">
      <c r="A6422" s="19" t="s">
        <v>6589</v>
      </c>
      <c r="B6422" s="19" t="s">
        <v>8141</v>
      </c>
      <c r="C6422" s="19" t="s">
        <v>8429</v>
      </c>
      <c r="D6422" s="19" t="s">
        <v>8430</v>
      </c>
      <c r="E6422" s="20" t="s">
        <v>21</v>
      </c>
      <c r="F6422" s="19" t="s">
        <v>21</v>
      </c>
      <c r="G6422" s="180">
        <v>95383</v>
      </c>
      <c r="H6422" s="21" t="s">
        <v>9004</v>
      </c>
      <c r="I6422" s="19" t="s">
        <v>876</v>
      </c>
      <c r="J6422" s="19" t="s">
        <v>23</v>
      </c>
      <c r="K6422" s="20" t="s">
        <v>818</v>
      </c>
      <c r="L6422" s="19" t="s">
        <v>8796</v>
      </c>
    </row>
    <row r="6423" spans="1:12" x14ac:dyDescent="0.25">
      <c r="A6423" s="19" t="s">
        <v>6589</v>
      </c>
      <c r="B6423" s="19" t="s">
        <v>8141</v>
      </c>
      <c r="C6423" s="19" t="s">
        <v>8429</v>
      </c>
      <c r="D6423" s="19" t="s">
        <v>8430</v>
      </c>
      <c r="E6423" s="20" t="s">
        <v>21</v>
      </c>
      <c r="F6423" s="19" t="s">
        <v>21</v>
      </c>
      <c r="G6423" s="180">
        <v>95384</v>
      </c>
      <c r="H6423" s="21" t="s">
        <v>9005</v>
      </c>
      <c r="I6423" s="19" t="s">
        <v>876</v>
      </c>
      <c r="J6423" s="19" t="s">
        <v>23</v>
      </c>
      <c r="K6423" s="20" t="s">
        <v>802</v>
      </c>
      <c r="L6423" s="19" t="s">
        <v>8796</v>
      </c>
    </row>
    <row r="6424" spans="1:12" x14ac:dyDescent="0.25">
      <c r="A6424" s="19" t="s">
        <v>6589</v>
      </c>
      <c r="B6424" s="19" t="s">
        <v>8141</v>
      </c>
      <c r="C6424" s="19" t="s">
        <v>8429</v>
      </c>
      <c r="D6424" s="19" t="s">
        <v>8430</v>
      </c>
      <c r="E6424" s="20" t="s">
        <v>21</v>
      </c>
      <c r="F6424" s="19" t="s">
        <v>21</v>
      </c>
      <c r="G6424" s="180">
        <v>95385</v>
      </c>
      <c r="H6424" s="21" t="s">
        <v>9006</v>
      </c>
      <c r="I6424" s="19" t="s">
        <v>876</v>
      </c>
      <c r="J6424" s="19" t="s">
        <v>23</v>
      </c>
      <c r="K6424" s="20" t="s">
        <v>1256</v>
      </c>
      <c r="L6424" s="19" t="s">
        <v>8796</v>
      </c>
    </row>
    <row r="6425" spans="1:12" x14ac:dyDescent="0.25">
      <c r="A6425" s="19" t="s">
        <v>6589</v>
      </c>
      <c r="B6425" s="19" t="s">
        <v>8141</v>
      </c>
      <c r="C6425" s="19" t="s">
        <v>8429</v>
      </c>
      <c r="D6425" s="19" t="s">
        <v>8430</v>
      </c>
      <c r="E6425" s="20" t="s">
        <v>21</v>
      </c>
      <c r="F6425" s="19" t="s">
        <v>21</v>
      </c>
      <c r="G6425" s="180">
        <v>95386</v>
      </c>
      <c r="H6425" s="21" t="s">
        <v>9007</v>
      </c>
      <c r="I6425" s="19" t="s">
        <v>876</v>
      </c>
      <c r="J6425" s="19" t="s">
        <v>23</v>
      </c>
      <c r="K6425" s="20" t="s">
        <v>802</v>
      </c>
      <c r="L6425" s="19" t="s">
        <v>8796</v>
      </c>
    </row>
    <row r="6426" spans="1:12" x14ac:dyDescent="0.25">
      <c r="A6426" s="19" t="s">
        <v>6589</v>
      </c>
      <c r="B6426" s="19" t="s">
        <v>8141</v>
      </c>
      <c r="C6426" s="19" t="s">
        <v>8429</v>
      </c>
      <c r="D6426" s="19" t="s">
        <v>8430</v>
      </c>
      <c r="E6426" s="20" t="s">
        <v>21</v>
      </c>
      <c r="F6426" s="19" t="s">
        <v>21</v>
      </c>
      <c r="G6426" s="180">
        <v>95387</v>
      </c>
      <c r="H6426" s="21" t="s">
        <v>9008</v>
      </c>
      <c r="I6426" s="19" t="s">
        <v>876</v>
      </c>
      <c r="J6426" s="19" t="s">
        <v>23</v>
      </c>
      <c r="K6426" s="20" t="s">
        <v>1119</v>
      </c>
      <c r="L6426" s="19" t="s">
        <v>8796</v>
      </c>
    </row>
    <row r="6427" spans="1:12" x14ac:dyDescent="0.25">
      <c r="A6427" s="19" t="s">
        <v>6589</v>
      </c>
      <c r="B6427" s="19" t="s">
        <v>8141</v>
      </c>
      <c r="C6427" s="19" t="s">
        <v>8429</v>
      </c>
      <c r="D6427" s="19" t="s">
        <v>8430</v>
      </c>
      <c r="E6427" s="20" t="s">
        <v>21</v>
      </c>
      <c r="F6427" s="19" t="s">
        <v>21</v>
      </c>
      <c r="G6427" s="180">
        <v>95388</v>
      </c>
      <c r="H6427" s="21" t="s">
        <v>9009</v>
      </c>
      <c r="I6427" s="19" t="s">
        <v>876</v>
      </c>
      <c r="J6427" s="19" t="s">
        <v>23</v>
      </c>
      <c r="K6427" s="20" t="s">
        <v>1408</v>
      </c>
      <c r="L6427" s="19" t="s">
        <v>8796</v>
      </c>
    </row>
    <row r="6428" spans="1:12" x14ac:dyDescent="0.25">
      <c r="A6428" s="19" t="s">
        <v>6589</v>
      </c>
      <c r="B6428" s="19" t="s">
        <v>8141</v>
      </c>
      <c r="C6428" s="19" t="s">
        <v>8429</v>
      </c>
      <c r="D6428" s="19" t="s">
        <v>8430</v>
      </c>
      <c r="E6428" s="20" t="s">
        <v>21</v>
      </c>
      <c r="F6428" s="19" t="s">
        <v>21</v>
      </c>
      <c r="G6428" s="180">
        <v>95389</v>
      </c>
      <c r="H6428" s="21" t="s">
        <v>9010</v>
      </c>
      <c r="I6428" s="19" t="s">
        <v>876</v>
      </c>
      <c r="J6428" s="19" t="s">
        <v>23</v>
      </c>
      <c r="K6428" s="20" t="s">
        <v>1068</v>
      </c>
      <c r="L6428" s="19" t="s">
        <v>8796</v>
      </c>
    </row>
    <row r="6429" spans="1:12" x14ac:dyDescent="0.25">
      <c r="A6429" s="19" t="s">
        <v>6589</v>
      </c>
      <c r="B6429" s="19" t="s">
        <v>8141</v>
      </c>
      <c r="C6429" s="19" t="s">
        <v>8429</v>
      </c>
      <c r="D6429" s="19" t="s">
        <v>8430</v>
      </c>
      <c r="E6429" s="20" t="s">
        <v>21</v>
      </c>
      <c r="F6429" s="19" t="s">
        <v>21</v>
      </c>
      <c r="G6429" s="180">
        <v>95390</v>
      </c>
      <c r="H6429" s="21"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21" t="s">
        <v>9012</v>
      </c>
      <c r="I6430" s="19" t="s">
        <v>876</v>
      </c>
      <c r="J6430" s="19" t="s">
        <v>23</v>
      </c>
      <c r="K6430" s="20" t="s">
        <v>571</v>
      </c>
      <c r="L6430" s="19" t="s">
        <v>8796</v>
      </c>
    </row>
    <row r="6431" spans="1:12" x14ac:dyDescent="0.25">
      <c r="A6431" s="19" t="s">
        <v>6589</v>
      </c>
      <c r="B6431" s="19" t="s">
        <v>8141</v>
      </c>
      <c r="C6431" s="19" t="s">
        <v>8429</v>
      </c>
      <c r="D6431" s="19" t="s">
        <v>8430</v>
      </c>
      <c r="E6431" s="20" t="s">
        <v>21</v>
      </c>
      <c r="F6431" s="19" t="s">
        <v>21</v>
      </c>
      <c r="G6431" s="180">
        <v>95392</v>
      </c>
      <c r="H6431" s="21" t="s">
        <v>9013</v>
      </c>
      <c r="I6431" s="19" t="s">
        <v>876</v>
      </c>
      <c r="J6431" s="19" t="s">
        <v>444</v>
      </c>
      <c r="K6431" s="20" t="s">
        <v>1068</v>
      </c>
      <c r="L6431" s="19" t="s">
        <v>8796</v>
      </c>
    </row>
    <row r="6432" spans="1:12" x14ac:dyDescent="0.25">
      <c r="A6432" s="19" t="s">
        <v>6589</v>
      </c>
      <c r="B6432" s="19" t="s">
        <v>8141</v>
      </c>
      <c r="C6432" s="19" t="s">
        <v>8429</v>
      </c>
      <c r="D6432" s="19" t="s">
        <v>8430</v>
      </c>
      <c r="E6432" s="20" t="s">
        <v>21</v>
      </c>
      <c r="F6432" s="19" t="s">
        <v>21</v>
      </c>
      <c r="G6432" s="180">
        <v>95393</v>
      </c>
      <c r="H6432" s="21" t="s">
        <v>9014</v>
      </c>
      <c r="I6432" s="19" t="s">
        <v>876</v>
      </c>
      <c r="J6432" s="19" t="s">
        <v>23</v>
      </c>
      <c r="K6432" s="20" t="s">
        <v>12558</v>
      </c>
      <c r="L6432" s="19" t="s">
        <v>8796</v>
      </c>
    </row>
    <row r="6433" spans="1:12" x14ac:dyDescent="0.25">
      <c r="A6433" s="19" t="s">
        <v>6589</v>
      </c>
      <c r="B6433" s="19" t="s">
        <v>8141</v>
      </c>
      <c r="C6433" s="19" t="s">
        <v>8429</v>
      </c>
      <c r="D6433" s="19" t="s">
        <v>8430</v>
      </c>
      <c r="E6433" s="20" t="s">
        <v>21</v>
      </c>
      <c r="F6433" s="19" t="s">
        <v>21</v>
      </c>
      <c r="G6433" s="180">
        <v>95394</v>
      </c>
      <c r="H6433" s="21" t="s">
        <v>9015</v>
      </c>
      <c r="I6433" s="19" t="s">
        <v>876</v>
      </c>
      <c r="J6433" s="19" t="s">
        <v>23</v>
      </c>
      <c r="K6433" s="20" t="s">
        <v>12558</v>
      </c>
      <c r="L6433" s="19" t="s">
        <v>8796</v>
      </c>
    </row>
    <row r="6434" spans="1:12" x14ac:dyDescent="0.25">
      <c r="A6434" s="19" t="s">
        <v>6589</v>
      </c>
      <c r="B6434" s="19" t="s">
        <v>8141</v>
      </c>
      <c r="C6434" s="19" t="s">
        <v>8429</v>
      </c>
      <c r="D6434" s="19" t="s">
        <v>8430</v>
      </c>
      <c r="E6434" s="20" t="s">
        <v>21</v>
      </c>
      <c r="F6434" s="19" t="s">
        <v>21</v>
      </c>
      <c r="G6434" s="180">
        <v>95395</v>
      </c>
      <c r="H6434" s="21" t="s">
        <v>9016</v>
      </c>
      <c r="I6434" s="19" t="s">
        <v>876</v>
      </c>
      <c r="J6434" s="19" t="s">
        <v>23</v>
      </c>
      <c r="K6434" s="20" t="s">
        <v>1333</v>
      </c>
      <c r="L6434" s="19" t="s">
        <v>8796</v>
      </c>
    </row>
    <row r="6435" spans="1:12" x14ac:dyDescent="0.25">
      <c r="A6435" s="19" t="s">
        <v>6589</v>
      </c>
      <c r="B6435" s="19" t="s">
        <v>8141</v>
      </c>
      <c r="C6435" s="19" t="s">
        <v>8429</v>
      </c>
      <c r="D6435" s="19" t="s">
        <v>8430</v>
      </c>
      <c r="E6435" s="20" t="s">
        <v>21</v>
      </c>
      <c r="F6435" s="19" t="s">
        <v>21</v>
      </c>
      <c r="G6435" s="180">
        <v>95396</v>
      </c>
      <c r="H6435" s="21" t="s">
        <v>9017</v>
      </c>
      <c r="I6435" s="19" t="s">
        <v>876</v>
      </c>
      <c r="J6435" s="19" t="s">
        <v>23</v>
      </c>
      <c r="K6435" s="20" t="s">
        <v>1413</v>
      </c>
      <c r="L6435" s="19" t="s">
        <v>8796</v>
      </c>
    </row>
    <row r="6436" spans="1:12" x14ac:dyDescent="0.25">
      <c r="A6436" s="19" t="s">
        <v>6589</v>
      </c>
      <c r="B6436" s="19" t="s">
        <v>8141</v>
      </c>
      <c r="C6436" s="19" t="s">
        <v>8429</v>
      </c>
      <c r="D6436" s="19" t="s">
        <v>8430</v>
      </c>
      <c r="E6436" s="20" t="s">
        <v>21</v>
      </c>
      <c r="F6436" s="19" t="s">
        <v>21</v>
      </c>
      <c r="G6436" s="180">
        <v>95397</v>
      </c>
      <c r="H6436" s="21" t="s">
        <v>9018</v>
      </c>
      <c r="I6436" s="19" t="s">
        <v>876</v>
      </c>
      <c r="J6436" s="19" t="s">
        <v>23</v>
      </c>
      <c r="K6436" s="20" t="s">
        <v>1681</v>
      </c>
      <c r="L6436" s="19" t="s">
        <v>8796</v>
      </c>
    </row>
    <row r="6437" spans="1:12" x14ac:dyDescent="0.25">
      <c r="A6437" s="19" t="s">
        <v>6589</v>
      </c>
      <c r="B6437" s="19" t="s">
        <v>8141</v>
      </c>
      <c r="C6437" s="19" t="s">
        <v>8429</v>
      </c>
      <c r="D6437" s="19" t="s">
        <v>8430</v>
      </c>
      <c r="E6437" s="20" t="s">
        <v>21</v>
      </c>
      <c r="F6437" s="19" t="s">
        <v>21</v>
      </c>
      <c r="G6437" s="180">
        <v>95398</v>
      </c>
      <c r="H6437" s="21" t="s">
        <v>9019</v>
      </c>
      <c r="I6437" s="19" t="s">
        <v>876</v>
      </c>
      <c r="J6437" s="19" t="s">
        <v>23</v>
      </c>
      <c r="K6437" s="20" t="s">
        <v>603</v>
      </c>
      <c r="L6437" s="19" t="s">
        <v>8796</v>
      </c>
    </row>
    <row r="6438" spans="1:12" x14ac:dyDescent="0.25">
      <c r="A6438" s="19" t="s">
        <v>6589</v>
      </c>
      <c r="B6438" s="19" t="s">
        <v>8141</v>
      </c>
      <c r="C6438" s="19" t="s">
        <v>8429</v>
      </c>
      <c r="D6438" s="19" t="s">
        <v>8430</v>
      </c>
      <c r="E6438" s="20" t="s">
        <v>21</v>
      </c>
      <c r="F6438" s="19" t="s">
        <v>21</v>
      </c>
      <c r="G6438" s="180">
        <v>95399</v>
      </c>
      <c r="H6438" s="21" t="s">
        <v>9020</v>
      </c>
      <c r="I6438" s="19" t="s">
        <v>876</v>
      </c>
      <c r="J6438" s="19" t="s">
        <v>23</v>
      </c>
      <c r="K6438" s="20" t="s">
        <v>1518</v>
      </c>
      <c r="L6438" s="19" t="s">
        <v>8796</v>
      </c>
    </row>
    <row r="6439" spans="1:12" x14ac:dyDescent="0.25">
      <c r="A6439" s="19" t="s">
        <v>6589</v>
      </c>
      <c r="B6439" s="19" t="s">
        <v>8141</v>
      </c>
      <c r="C6439" s="19" t="s">
        <v>8429</v>
      </c>
      <c r="D6439" s="19" t="s">
        <v>8430</v>
      </c>
      <c r="E6439" s="20" t="s">
        <v>21</v>
      </c>
      <c r="F6439" s="19" t="s">
        <v>21</v>
      </c>
      <c r="G6439" s="180">
        <v>95400</v>
      </c>
      <c r="H6439" s="21" t="s">
        <v>9021</v>
      </c>
      <c r="I6439" s="19" t="s">
        <v>876</v>
      </c>
      <c r="J6439" s="19" t="s">
        <v>23</v>
      </c>
      <c r="K6439" s="20" t="s">
        <v>1256</v>
      </c>
      <c r="L6439" s="19" t="s">
        <v>8796</v>
      </c>
    </row>
    <row r="6440" spans="1:12" x14ac:dyDescent="0.25">
      <c r="A6440" s="19" t="s">
        <v>6589</v>
      </c>
      <c r="B6440" s="19" t="s">
        <v>8141</v>
      </c>
      <c r="C6440" s="19" t="s">
        <v>8429</v>
      </c>
      <c r="D6440" s="19" t="s">
        <v>8430</v>
      </c>
      <c r="E6440" s="20" t="s">
        <v>21</v>
      </c>
      <c r="F6440" s="19" t="s">
        <v>21</v>
      </c>
      <c r="G6440" s="180">
        <v>95401</v>
      </c>
      <c r="H6440" s="21" t="s">
        <v>9022</v>
      </c>
      <c r="I6440" s="19" t="s">
        <v>876</v>
      </c>
      <c r="J6440" s="19" t="s">
        <v>444</v>
      </c>
      <c r="K6440" s="20" t="s">
        <v>1094</v>
      </c>
      <c r="L6440" s="19" t="s">
        <v>8796</v>
      </c>
    </row>
    <row r="6441" spans="1:12" x14ac:dyDescent="0.25">
      <c r="A6441" s="19" t="s">
        <v>6589</v>
      </c>
      <c r="B6441" s="19" t="s">
        <v>8141</v>
      </c>
      <c r="C6441" s="19" t="s">
        <v>8429</v>
      </c>
      <c r="D6441" s="19" t="s">
        <v>8430</v>
      </c>
      <c r="E6441" s="20" t="s">
        <v>21</v>
      </c>
      <c r="F6441" s="19" t="s">
        <v>21</v>
      </c>
      <c r="G6441" s="180">
        <v>95402</v>
      </c>
      <c r="H6441" s="21" t="s">
        <v>9023</v>
      </c>
      <c r="I6441" s="19" t="s">
        <v>876</v>
      </c>
      <c r="J6441" s="19" t="s">
        <v>444</v>
      </c>
      <c r="K6441" s="20" t="s">
        <v>1458</v>
      </c>
      <c r="L6441" s="19" t="s">
        <v>8796</v>
      </c>
    </row>
    <row r="6442" spans="1:12" x14ac:dyDescent="0.25">
      <c r="A6442" s="19" t="s">
        <v>6589</v>
      </c>
      <c r="B6442" s="19" t="s">
        <v>8141</v>
      </c>
      <c r="C6442" s="19" t="s">
        <v>8429</v>
      </c>
      <c r="D6442" s="19" t="s">
        <v>8430</v>
      </c>
      <c r="E6442" s="20" t="s">
        <v>21</v>
      </c>
      <c r="F6442" s="19" t="s">
        <v>21</v>
      </c>
      <c r="G6442" s="180">
        <v>95403</v>
      </c>
      <c r="H6442" s="21" t="s">
        <v>9024</v>
      </c>
      <c r="I6442" s="19" t="s">
        <v>876</v>
      </c>
      <c r="J6442" s="19" t="s">
        <v>23</v>
      </c>
      <c r="K6442" s="20" t="s">
        <v>6624</v>
      </c>
      <c r="L6442" s="19" t="s">
        <v>8796</v>
      </c>
    </row>
    <row r="6443" spans="1:12" x14ac:dyDescent="0.25">
      <c r="A6443" s="19" t="s">
        <v>6589</v>
      </c>
      <c r="B6443" s="19" t="s">
        <v>8141</v>
      </c>
      <c r="C6443" s="19" t="s">
        <v>8429</v>
      </c>
      <c r="D6443" s="19" t="s">
        <v>8430</v>
      </c>
      <c r="E6443" s="20" t="s">
        <v>21</v>
      </c>
      <c r="F6443" s="19" t="s">
        <v>21</v>
      </c>
      <c r="G6443" s="180">
        <v>95404</v>
      </c>
      <c r="H6443" s="21" t="s">
        <v>9026</v>
      </c>
      <c r="I6443" s="19" t="s">
        <v>876</v>
      </c>
      <c r="J6443" s="19" t="s">
        <v>23</v>
      </c>
      <c r="K6443" s="20" t="s">
        <v>222</v>
      </c>
      <c r="L6443" s="19" t="s">
        <v>8796</v>
      </c>
    </row>
    <row r="6444" spans="1:12" x14ac:dyDescent="0.25">
      <c r="A6444" s="19" t="s">
        <v>6589</v>
      </c>
      <c r="B6444" s="19" t="s">
        <v>8141</v>
      </c>
      <c r="C6444" s="19" t="s">
        <v>8429</v>
      </c>
      <c r="D6444" s="19" t="s">
        <v>8430</v>
      </c>
      <c r="E6444" s="20" t="s">
        <v>21</v>
      </c>
      <c r="F6444" s="19" t="s">
        <v>21</v>
      </c>
      <c r="G6444" s="180">
        <v>95405</v>
      </c>
      <c r="H6444" s="21" t="s">
        <v>9028</v>
      </c>
      <c r="I6444" s="19" t="s">
        <v>876</v>
      </c>
      <c r="J6444" s="19" t="s">
        <v>23</v>
      </c>
      <c r="K6444" s="20" t="s">
        <v>1429</v>
      </c>
      <c r="L6444" s="19" t="s">
        <v>8796</v>
      </c>
    </row>
    <row r="6445" spans="1:12" x14ac:dyDescent="0.25">
      <c r="A6445" s="19" t="s">
        <v>6589</v>
      </c>
      <c r="B6445" s="19" t="s">
        <v>8141</v>
      </c>
      <c r="C6445" s="19" t="s">
        <v>8429</v>
      </c>
      <c r="D6445" s="19" t="s">
        <v>8430</v>
      </c>
      <c r="E6445" s="20" t="s">
        <v>21</v>
      </c>
      <c r="F6445" s="19" t="s">
        <v>21</v>
      </c>
      <c r="G6445" s="180">
        <v>95406</v>
      </c>
      <c r="H6445" s="21" t="s">
        <v>9029</v>
      </c>
      <c r="I6445" s="19" t="s">
        <v>876</v>
      </c>
      <c r="J6445" s="19" t="s">
        <v>444</v>
      </c>
      <c r="K6445" s="20" t="s">
        <v>1531</v>
      </c>
      <c r="L6445" s="19" t="s">
        <v>8796</v>
      </c>
    </row>
    <row r="6446" spans="1:12" x14ac:dyDescent="0.25">
      <c r="A6446" s="19" t="s">
        <v>6589</v>
      </c>
      <c r="B6446" s="19" t="s">
        <v>8141</v>
      </c>
      <c r="C6446" s="19" t="s">
        <v>8429</v>
      </c>
      <c r="D6446" s="19" t="s">
        <v>8430</v>
      </c>
      <c r="E6446" s="20" t="s">
        <v>21</v>
      </c>
      <c r="F6446" s="19" t="s">
        <v>21</v>
      </c>
      <c r="G6446" s="180">
        <v>95407</v>
      </c>
      <c r="H6446" s="21" t="s">
        <v>9030</v>
      </c>
      <c r="I6446" s="19" t="s">
        <v>876</v>
      </c>
      <c r="J6446" s="19" t="s">
        <v>23</v>
      </c>
      <c r="K6446" s="20" t="s">
        <v>8488</v>
      </c>
      <c r="L6446" s="19" t="s">
        <v>8796</v>
      </c>
    </row>
    <row r="6447" spans="1:12" x14ac:dyDescent="0.25">
      <c r="A6447" s="19" t="s">
        <v>6589</v>
      </c>
      <c r="B6447" s="19" t="s">
        <v>8141</v>
      </c>
      <c r="C6447" s="19" t="s">
        <v>8429</v>
      </c>
      <c r="D6447" s="19" t="s">
        <v>8430</v>
      </c>
      <c r="E6447" s="20" t="s">
        <v>21</v>
      </c>
      <c r="F6447" s="19" t="s">
        <v>21</v>
      </c>
      <c r="G6447" s="180">
        <v>95408</v>
      </c>
      <c r="H6447" s="21" t="s">
        <v>9032</v>
      </c>
      <c r="I6447" s="19" t="s">
        <v>21134</v>
      </c>
      <c r="J6447" s="19" t="s">
        <v>23</v>
      </c>
      <c r="K6447" s="20" t="s">
        <v>5239</v>
      </c>
      <c r="L6447" s="19" t="s">
        <v>8796</v>
      </c>
    </row>
    <row r="6448" spans="1:12" x14ac:dyDescent="0.25">
      <c r="A6448" s="19" t="s">
        <v>6589</v>
      </c>
      <c r="B6448" s="19" t="s">
        <v>8141</v>
      </c>
      <c r="C6448" s="19" t="s">
        <v>8429</v>
      </c>
      <c r="D6448" s="19" t="s">
        <v>8430</v>
      </c>
      <c r="E6448" s="20" t="s">
        <v>21</v>
      </c>
      <c r="F6448" s="19" t="s">
        <v>21</v>
      </c>
      <c r="G6448" s="180">
        <v>95409</v>
      </c>
      <c r="H6448" s="21" t="s">
        <v>9033</v>
      </c>
      <c r="I6448" s="19" t="s">
        <v>21134</v>
      </c>
      <c r="J6448" s="19" t="s">
        <v>23</v>
      </c>
      <c r="K6448" s="20" t="s">
        <v>2975</v>
      </c>
      <c r="L6448" s="19" t="s">
        <v>8796</v>
      </c>
    </row>
    <row r="6449" spans="1:12" x14ac:dyDescent="0.25">
      <c r="A6449" s="19" t="s">
        <v>6589</v>
      </c>
      <c r="B6449" s="19" t="s">
        <v>8141</v>
      </c>
      <c r="C6449" s="19" t="s">
        <v>8429</v>
      </c>
      <c r="D6449" s="19" t="s">
        <v>8430</v>
      </c>
      <c r="E6449" s="20" t="s">
        <v>21</v>
      </c>
      <c r="F6449" s="19" t="s">
        <v>21</v>
      </c>
      <c r="G6449" s="180">
        <v>95410</v>
      </c>
      <c r="H6449" s="21" t="s">
        <v>9034</v>
      </c>
      <c r="I6449" s="19" t="s">
        <v>21134</v>
      </c>
      <c r="J6449" s="19" t="s">
        <v>23</v>
      </c>
      <c r="K6449" s="20" t="s">
        <v>15544</v>
      </c>
      <c r="L6449" s="19" t="s">
        <v>8796</v>
      </c>
    </row>
    <row r="6450" spans="1:12" x14ac:dyDescent="0.25">
      <c r="A6450" s="19" t="s">
        <v>6589</v>
      </c>
      <c r="B6450" s="19" t="s">
        <v>8141</v>
      </c>
      <c r="C6450" s="19" t="s">
        <v>8429</v>
      </c>
      <c r="D6450" s="19" t="s">
        <v>8430</v>
      </c>
      <c r="E6450" s="20" t="s">
        <v>21</v>
      </c>
      <c r="F6450" s="19" t="s">
        <v>21</v>
      </c>
      <c r="G6450" s="180">
        <v>95411</v>
      </c>
      <c r="H6450" s="21" t="s">
        <v>9036</v>
      </c>
      <c r="I6450" s="19" t="s">
        <v>21134</v>
      </c>
      <c r="J6450" s="19" t="s">
        <v>23</v>
      </c>
      <c r="K6450" s="20" t="s">
        <v>9070</v>
      </c>
      <c r="L6450" s="19" t="s">
        <v>8796</v>
      </c>
    </row>
    <row r="6451" spans="1:12" x14ac:dyDescent="0.25">
      <c r="A6451" s="19" t="s">
        <v>6589</v>
      </c>
      <c r="B6451" s="19" t="s">
        <v>8141</v>
      </c>
      <c r="C6451" s="19" t="s">
        <v>8429</v>
      </c>
      <c r="D6451" s="19" t="s">
        <v>8430</v>
      </c>
      <c r="E6451" s="20" t="s">
        <v>21</v>
      </c>
      <c r="F6451" s="19" t="s">
        <v>21</v>
      </c>
      <c r="G6451" s="180">
        <v>95412</v>
      </c>
      <c r="H6451" s="21" t="s">
        <v>9037</v>
      </c>
      <c r="I6451" s="19" t="s">
        <v>21134</v>
      </c>
      <c r="J6451" s="19" t="s">
        <v>23</v>
      </c>
      <c r="K6451" s="20" t="s">
        <v>11269</v>
      </c>
      <c r="L6451" s="19" t="s">
        <v>8796</v>
      </c>
    </row>
    <row r="6452" spans="1:12" x14ac:dyDescent="0.25">
      <c r="A6452" s="19" t="s">
        <v>6589</v>
      </c>
      <c r="B6452" s="19" t="s">
        <v>8141</v>
      </c>
      <c r="C6452" s="19" t="s">
        <v>8429</v>
      </c>
      <c r="D6452" s="19" t="s">
        <v>8430</v>
      </c>
      <c r="E6452" s="20" t="s">
        <v>21</v>
      </c>
      <c r="F6452" s="19" t="s">
        <v>21</v>
      </c>
      <c r="G6452" s="180">
        <v>95413</v>
      </c>
      <c r="H6452" s="21" t="s">
        <v>9039</v>
      </c>
      <c r="I6452" s="19" t="s">
        <v>21134</v>
      </c>
      <c r="J6452" s="19" t="s">
        <v>23</v>
      </c>
      <c r="K6452" s="20" t="s">
        <v>5326</v>
      </c>
      <c r="L6452" s="19" t="s">
        <v>8796</v>
      </c>
    </row>
    <row r="6453" spans="1:12" x14ac:dyDescent="0.25">
      <c r="A6453" s="19" t="s">
        <v>6589</v>
      </c>
      <c r="B6453" s="19" t="s">
        <v>8141</v>
      </c>
      <c r="C6453" s="19" t="s">
        <v>8429</v>
      </c>
      <c r="D6453" s="19" t="s">
        <v>8430</v>
      </c>
      <c r="E6453" s="20" t="s">
        <v>21</v>
      </c>
      <c r="F6453" s="19" t="s">
        <v>21</v>
      </c>
      <c r="G6453" s="180">
        <v>95414</v>
      </c>
      <c r="H6453" s="21" t="s">
        <v>9040</v>
      </c>
      <c r="I6453" s="19" t="s">
        <v>21134</v>
      </c>
      <c r="J6453" s="19" t="s">
        <v>23</v>
      </c>
      <c r="K6453" s="20" t="s">
        <v>15545</v>
      </c>
      <c r="L6453" s="19" t="s">
        <v>8796</v>
      </c>
    </row>
    <row r="6454" spans="1:12" x14ac:dyDescent="0.25">
      <c r="A6454" s="19" t="s">
        <v>6589</v>
      </c>
      <c r="B6454" s="19" t="s">
        <v>8141</v>
      </c>
      <c r="C6454" s="19" t="s">
        <v>8429</v>
      </c>
      <c r="D6454" s="19" t="s">
        <v>8430</v>
      </c>
      <c r="E6454" s="20" t="s">
        <v>21</v>
      </c>
      <c r="F6454" s="19" t="s">
        <v>21</v>
      </c>
      <c r="G6454" s="180">
        <v>95415</v>
      </c>
      <c r="H6454" s="21" t="s">
        <v>9041</v>
      </c>
      <c r="I6454" s="19" t="s">
        <v>21134</v>
      </c>
      <c r="J6454" s="19" t="s">
        <v>23</v>
      </c>
      <c r="K6454" s="20" t="s">
        <v>13037</v>
      </c>
      <c r="L6454" s="19" t="s">
        <v>8796</v>
      </c>
    </row>
    <row r="6455" spans="1:12" x14ac:dyDescent="0.25">
      <c r="A6455" s="19" t="s">
        <v>6589</v>
      </c>
      <c r="B6455" s="19" t="s">
        <v>8141</v>
      </c>
      <c r="C6455" s="19" t="s">
        <v>8429</v>
      </c>
      <c r="D6455" s="19" t="s">
        <v>8430</v>
      </c>
      <c r="E6455" s="20" t="s">
        <v>21</v>
      </c>
      <c r="F6455" s="19" t="s">
        <v>21</v>
      </c>
      <c r="G6455" s="180">
        <v>95416</v>
      </c>
      <c r="H6455" s="21" t="s">
        <v>9042</v>
      </c>
      <c r="I6455" s="19" t="s">
        <v>21134</v>
      </c>
      <c r="J6455" s="19" t="s">
        <v>23</v>
      </c>
      <c r="K6455" s="20" t="s">
        <v>4176</v>
      </c>
      <c r="L6455" s="19" t="s">
        <v>8796</v>
      </c>
    </row>
    <row r="6456" spans="1:12" x14ac:dyDescent="0.25">
      <c r="A6456" s="19" t="s">
        <v>6589</v>
      </c>
      <c r="B6456" s="19" t="s">
        <v>8141</v>
      </c>
      <c r="C6456" s="19" t="s">
        <v>8429</v>
      </c>
      <c r="D6456" s="19" t="s">
        <v>8430</v>
      </c>
      <c r="E6456" s="20" t="s">
        <v>21</v>
      </c>
      <c r="F6456" s="19" t="s">
        <v>21</v>
      </c>
      <c r="G6456" s="180">
        <v>95417</v>
      </c>
      <c r="H6456" s="21" t="s">
        <v>9043</v>
      </c>
      <c r="I6456" s="19" t="s">
        <v>21134</v>
      </c>
      <c r="J6456" s="19" t="s">
        <v>23</v>
      </c>
      <c r="K6456" s="20" t="s">
        <v>15546</v>
      </c>
      <c r="L6456" s="19" t="s">
        <v>8796</v>
      </c>
    </row>
    <row r="6457" spans="1:12" x14ac:dyDescent="0.25">
      <c r="A6457" s="19" t="s">
        <v>6589</v>
      </c>
      <c r="B6457" s="19" t="s">
        <v>8141</v>
      </c>
      <c r="C6457" s="19" t="s">
        <v>8429</v>
      </c>
      <c r="D6457" s="19" t="s">
        <v>8430</v>
      </c>
      <c r="E6457" s="20" t="s">
        <v>21</v>
      </c>
      <c r="F6457" s="19" t="s">
        <v>21</v>
      </c>
      <c r="G6457" s="180">
        <v>95418</v>
      </c>
      <c r="H6457" s="21" t="s">
        <v>9044</v>
      </c>
      <c r="I6457" s="19" t="s">
        <v>21134</v>
      </c>
      <c r="J6457" s="19" t="s">
        <v>23</v>
      </c>
      <c r="K6457" s="20" t="s">
        <v>15547</v>
      </c>
      <c r="L6457" s="19" t="s">
        <v>8796</v>
      </c>
    </row>
    <row r="6458" spans="1:12" x14ac:dyDescent="0.25">
      <c r="A6458" s="19" t="s">
        <v>6589</v>
      </c>
      <c r="B6458" s="19" t="s">
        <v>8141</v>
      </c>
      <c r="C6458" s="19" t="s">
        <v>8429</v>
      </c>
      <c r="D6458" s="19" t="s">
        <v>8430</v>
      </c>
      <c r="E6458" s="20" t="s">
        <v>21</v>
      </c>
      <c r="F6458" s="19" t="s">
        <v>21</v>
      </c>
      <c r="G6458" s="180">
        <v>95419</v>
      </c>
      <c r="H6458" s="21" t="s">
        <v>9046</v>
      </c>
      <c r="I6458" s="19" t="s">
        <v>21134</v>
      </c>
      <c r="J6458" s="19" t="s">
        <v>23</v>
      </c>
      <c r="K6458" s="20" t="s">
        <v>11286</v>
      </c>
      <c r="L6458" s="19" t="s">
        <v>8796</v>
      </c>
    </row>
    <row r="6459" spans="1:12" x14ac:dyDescent="0.25">
      <c r="A6459" s="19" t="s">
        <v>6589</v>
      </c>
      <c r="B6459" s="19" t="s">
        <v>8141</v>
      </c>
      <c r="C6459" s="19" t="s">
        <v>8429</v>
      </c>
      <c r="D6459" s="19" t="s">
        <v>8430</v>
      </c>
      <c r="E6459" s="20" t="s">
        <v>21</v>
      </c>
      <c r="F6459" s="19" t="s">
        <v>21</v>
      </c>
      <c r="G6459" s="180">
        <v>95420</v>
      </c>
      <c r="H6459" s="21" t="s">
        <v>9047</v>
      </c>
      <c r="I6459" s="19" t="s">
        <v>21134</v>
      </c>
      <c r="J6459" s="19" t="s">
        <v>23</v>
      </c>
      <c r="K6459" s="20" t="s">
        <v>14661</v>
      </c>
      <c r="L6459" s="19" t="s">
        <v>8796</v>
      </c>
    </row>
    <row r="6460" spans="1:12" x14ac:dyDescent="0.25">
      <c r="A6460" s="19" t="s">
        <v>6589</v>
      </c>
      <c r="B6460" s="19" t="s">
        <v>8141</v>
      </c>
      <c r="C6460" s="19" t="s">
        <v>8429</v>
      </c>
      <c r="D6460" s="19" t="s">
        <v>8430</v>
      </c>
      <c r="E6460" s="20" t="s">
        <v>21</v>
      </c>
      <c r="F6460" s="19" t="s">
        <v>21</v>
      </c>
      <c r="G6460" s="180">
        <v>95421</v>
      </c>
      <c r="H6460" s="21" t="s">
        <v>9048</v>
      </c>
      <c r="I6460" s="19" t="s">
        <v>21134</v>
      </c>
      <c r="J6460" s="19" t="s">
        <v>23</v>
      </c>
      <c r="K6460" s="20" t="s">
        <v>15548</v>
      </c>
      <c r="L6460" s="19" t="s">
        <v>8796</v>
      </c>
    </row>
    <row r="6461" spans="1:12" x14ac:dyDescent="0.25">
      <c r="A6461" s="19" t="s">
        <v>6589</v>
      </c>
      <c r="B6461" s="19" t="s">
        <v>8141</v>
      </c>
      <c r="C6461" s="19" t="s">
        <v>8429</v>
      </c>
      <c r="D6461" s="19" t="s">
        <v>8430</v>
      </c>
      <c r="E6461" s="20" t="s">
        <v>21</v>
      </c>
      <c r="F6461" s="19" t="s">
        <v>21</v>
      </c>
      <c r="G6461" s="180">
        <v>95422</v>
      </c>
      <c r="H6461" s="21" t="s">
        <v>9049</v>
      </c>
      <c r="I6461" s="19" t="s">
        <v>21134</v>
      </c>
      <c r="J6461" s="19" t="s">
        <v>23</v>
      </c>
      <c r="K6461" s="20" t="s">
        <v>15549</v>
      </c>
      <c r="L6461" s="19" t="s">
        <v>8796</v>
      </c>
    </row>
    <row r="6462" spans="1:12" x14ac:dyDescent="0.25">
      <c r="A6462" s="19" t="s">
        <v>6589</v>
      </c>
      <c r="B6462" s="19" t="s">
        <v>8141</v>
      </c>
      <c r="C6462" s="19" t="s">
        <v>8429</v>
      </c>
      <c r="D6462" s="19" t="s">
        <v>8430</v>
      </c>
      <c r="E6462" s="20" t="s">
        <v>21</v>
      </c>
      <c r="F6462" s="19" t="s">
        <v>21</v>
      </c>
      <c r="G6462" s="180">
        <v>95423</v>
      </c>
      <c r="H6462" s="21" t="s">
        <v>9050</v>
      </c>
      <c r="I6462" s="19" t="s">
        <v>21134</v>
      </c>
      <c r="J6462" s="19" t="s">
        <v>23</v>
      </c>
      <c r="K6462" s="20" t="s">
        <v>15550</v>
      </c>
      <c r="L6462" s="19" t="s">
        <v>8796</v>
      </c>
    </row>
    <row r="6463" spans="1:12" x14ac:dyDescent="0.25">
      <c r="A6463" s="19" t="s">
        <v>6589</v>
      </c>
      <c r="B6463" s="19" t="s">
        <v>8141</v>
      </c>
      <c r="C6463" s="19" t="s">
        <v>8429</v>
      </c>
      <c r="D6463" s="19" t="s">
        <v>8430</v>
      </c>
      <c r="E6463" s="20" t="s">
        <v>21</v>
      </c>
      <c r="F6463" s="19" t="s">
        <v>21</v>
      </c>
      <c r="G6463" s="180">
        <v>95424</v>
      </c>
      <c r="H6463" s="21" t="s">
        <v>9052</v>
      </c>
      <c r="I6463" s="19" t="s">
        <v>21134</v>
      </c>
      <c r="J6463" s="19" t="s">
        <v>23</v>
      </c>
      <c r="K6463" s="20" t="s">
        <v>1527</v>
      </c>
      <c r="L6463" s="19" t="s">
        <v>8796</v>
      </c>
    </row>
    <row r="6464" spans="1:12" x14ac:dyDescent="0.25">
      <c r="A6464" s="19" t="s">
        <v>6589</v>
      </c>
      <c r="B6464" s="19" t="s">
        <v>8141</v>
      </c>
      <c r="C6464" s="19" t="s">
        <v>8429</v>
      </c>
      <c r="D6464" s="19" t="s">
        <v>8430</v>
      </c>
      <c r="E6464" s="20" t="s">
        <v>21</v>
      </c>
      <c r="F6464" s="19" t="s">
        <v>21</v>
      </c>
      <c r="G6464" s="180">
        <v>100288</v>
      </c>
      <c r="H6464" s="21"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21" t="s">
        <v>9055</v>
      </c>
      <c r="I6465" s="19" t="s">
        <v>876</v>
      </c>
      <c r="J6465" s="19" t="s">
        <v>23</v>
      </c>
      <c r="K6465" s="20" t="s">
        <v>2087</v>
      </c>
      <c r="L6465" s="19" t="s">
        <v>8796</v>
      </c>
    </row>
    <row r="6466" spans="1:12" x14ac:dyDescent="0.25">
      <c r="A6466" s="19" t="s">
        <v>6589</v>
      </c>
      <c r="B6466" s="19" t="s">
        <v>8141</v>
      </c>
      <c r="C6466" s="19" t="s">
        <v>8429</v>
      </c>
      <c r="D6466" s="19" t="s">
        <v>8430</v>
      </c>
      <c r="E6466" s="20" t="s">
        <v>21</v>
      </c>
      <c r="F6466" s="19" t="s">
        <v>21</v>
      </c>
      <c r="G6466" s="180">
        <v>100290</v>
      </c>
      <c r="H6466" s="21" t="s">
        <v>9056</v>
      </c>
      <c r="I6466" s="19" t="s">
        <v>876</v>
      </c>
      <c r="J6466" s="19" t="s">
        <v>23</v>
      </c>
      <c r="K6466" s="20" t="s">
        <v>603</v>
      </c>
      <c r="L6466" s="19" t="s">
        <v>8796</v>
      </c>
    </row>
    <row r="6467" spans="1:12" x14ac:dyDescent="0.25">
      <c r="A6467" s="19" t="s">
        <v>6589</v>
      </c>
      <c r="B6467" s="19" t="s">
        <v>8141</v>
      </c>
      <c r="C6467" s="19" t="s">
        <v>8429</v>
      </c>
      <c r="D6467" s="19" t="s">
        <v>8430</v>
      </c>
      <c r="E6467" s="20" t="s">
        <v>21</v>
      </c>
      <c r="F6467" s="19" t="s">
        <v>21</v>
      </c>
      <c r="G6467" s="180">
        <v>100291</v>
      </c>
      <c r="H6467" s="21" t="s">
        <v>9057</v>
      </c>
      <c r="I6467" s="19" t="s">
        <v>876</v>
      </c>
      <c r="J6467" s="19" t="s">
        <v>23</v>
      </c>
      <c r="K6467" s="20" t="s">
        <v>1256</v>
      </c>
      <c r="L6467" s="19" t="s">
        <v>8796</v>
      </c>
    </row>
    <row r="6468" spans="1:12" x14ac:dyDescent="0.25">
      <c r="A6468" s="19" t="s">
        <v>6589</v>
      </c>
      <c r="B6468" s="19" t="s">
        <v>8141</v>
      </c>
      <c r="C6468" s="19" t="s">
        <v>8429</v>
      </c>
      <c r="D6468" s="19" t="s">
        <v>8430</v>
      </c>
      <c r="E6468" s="20" t="s">
        <v>21</v>
      </c>
      <c r="F6468" s="19" t="s">
        <v>21</v>
      </c>
      <c r="G6468" s="180">
        <v>100292</v>
      </c>
      <c r="H6468" s="21" t="s">
        <v>9058</v>
      </c>
      <c r="I6468" s="19" t="s">
        <v>876</v>
      </c>
      <c r="J6468" s="19" t="s">
        <v>23</v>
      </c>
      <c r="K6468" s="20" t="s">
        <v>836</v>
      </c>
      <c r="L6468" s="19" t="s">
        <v>8796</v>
      </c>
    </row>
    <row r="6469" spans="1:12" x14ac:dyDescent="0.25">
      <c r="A6469" s="19" t="s">
        <v>6589</v>
      </c>
      <c r="B6469" s="19" t="s">
        <v>8141</v>
      </c>
      <c r="C6469" s="19" t="s">
        <v>8429</v>
      </c>
      <c r="D6469" s="19" t="s">
        <v>8430</v>
      </c>
      <c r="E6469" s="20" t="s">
        <v>21</v>
      </c>
      <c r="F6469" s="19" t="s">
        <v>21</v>
      </c>
      <c r="G6469" s="180">
        <v>100293</v>
      </c>
      <c r="H6469" s="21" t="s">
        <v>9059</v>
      </c>
      <c r="I6469" s="19" t="s">
        <v>876</v>
      </c>
      <c r="J6469" s="19" t="s">
        <v>23</v>
      </c>
      <c r="K6469" s="20" t="s">
        <v>870</v>
      </c>
      <c r="L6469" s="19" t="s">
        <v>8796</v>
      </c>
    </row>
    <row r="6470" spans="1:12" x14ac:dyDescent="0.25">
      <c r="A6470" s="19" t="s">
        <v>6589</v>
      </c>
      <c r="B6470" s="19" t="s">
        <v>8141</v>
      </c>
      <c r="C6470" s="19" t="s">
        <v>8429</v>
      </c>
      <c r="D6470" s="19" t="s">
        <v>8430</v>
      </c>
      <c r="E6470" s="20" t="s">
        <v>21</v>
      </c>
      <c r="F6470" s="19" t="s">
        <v>21</v>
      </c>
      <c r="G6470" s="180">
        <v>100294</v>
      </c>
      <c r="H6470" s="21" t="s">
        <v>9060</v>
      </c>
      <c r="I6470" s="19" t="s">
        <v>876</v>
      </c>
      <c r="J6470" s="19" t="s">
        <v>23</v>
      </c>
      <c r="K6470" s="20" t="s">
        <v>700</v>
      </c>
      <c r="L6470" s="19" t="s">
        <v>8796</v>
      </c>
    </row>
    <row r="6471" spans="1:12" x14ac:dyDescent="0.25">
      <c r="A6471" s="19" t="s">
        <v>6589</v>
      </c>
      <c r="B6471" s="19" t="s">
        <v>8141</v>
      </c>
      <c r="C6471" s="19" t="s">
        <v>8429</v>
      </c>
      <c r="D6471" s="19" t="s">
        <v>8430</v>
      </c>
      <c r="E6471" s="20" t="s">
        <v>21</v>
      </c>
      <c r="F6471" s="19" t="s">
        <v>21</v>
      </c>
      <c r="G6471" s="180">
        <v>100295</v>
      </c>
      <c r="H6471" s="21" t="s">
        <v>9061</v>
      </c>
      <c r="I6471" s="19" t="s">
        <v>876</v>
      </c>
      <c r="J6471" s="19" t="s">
        <v>23</v>
      </c>
      <c r="K6471" s="20" t="s">
        <v>8968</v>
      </c>
      <c r="L6471" s="19" t="s">
        <v>8796</v>
      </c>
    </row>
    <row r="6472" spans="1:12" x14ac:dyDescent="0.25">
      <c r="A6472" s="19" t="s">
        <v>6589</v>
      </c>
      <c r="B6472" s="19" t="s">
        <v>8141</v>
      </c>
      <c r="C6472" s="19" t="s">
        <v>8429</v>
      </c>
      <c r="D6472" s="19" t="s">
        <v>8430</v>
      </c>
      <c r="E6472" s="20" t="s">
        <v>21</v>
      </c>
      <c r="F6472" s="19" t="s">
        <v>21</v>
      </c>
      <c r="G6472" s="180">
        <v>100296</v>
      </c>
      <c r="H6472" s="21" t="s">
        <v>9062</v>
      </c>
      <c r="I6472" s="19" t="s">
        <v>876</v>
      </c>
      <c r="J6472" s="19" t="s">
        <v>23</v>
      </c>
      <c r="K6472" s="20" t="s">
        <v>1066</v>
      </c>
      <c r="L6472" s="19" t="s">
        <v>8796</v>
      </c>
    </row>
    <row r="6473" spans="1:12" x14ac:dyDescent="0.25">
      <c r="A6473" s="19" t="s">
        <v>6589</v>
      </c>
      <c r="B6473" s="19" t="s">
        <v>8141</v>
      </c>
      <c r="C6473" s="19" t="s">
        <v>8429</v>
      </c>
      <c r="D6473" s="19" t="s">
        <v>8430</v>
      </c>
      <c r="E6473" s="20" t="s">
        <v>21</v>
      </c>
      <c r="F6473" s="19" t="s">
        <v>21</v>
      </c>
      <c r="G6473" s="180">
        <v>100297</v>
      </c>
      <c r="H6473" s="21" t="s">
        <v>9063</v>
      </c>
      <c r="I6473" s="19" t="s">
        <v>876</v>
      </c>
      <c r="J6473" s="19" t="s">
        <v>23</v>
      </c>
      <c r="K6473" s="20" t="s">
        <v>219</v>
      </c>
      <c r="L6473" s="19" t="s">
        <v>8796</v>
      </c>
    </row>
    <row r="6474" spans="1:12" x14ac:dyDescent="0.25">
      <c r="A6474" s="19" t="s">
        <v>6589</v>
      </c>
      <c r="B6474" s="19" t="s">
        <v>8141</v>
      </c>
      <c r="C6474" s="19" t="s">
        <v>8429</v>
      </c>
      <c r="D6474" s="19" t="s">
        <v>8430</v>
      </c>
      <c r="E6474" s="20" t="s">
        <v>21</v>
      </c>
      <c r="F6474" s="19" t="s">
        <v>21</v>
      </c>
      <c r="G6474" s="180">
        <v>100298</v>
      </c>
      <c r="H6474" s="21" t="s">
        <v>9064</v>
      </c>
      <c r="I6474" s="19" t="s">
        <v>876</v>
      </c>
      <c r="J6474" s="19" t="s">
        <v>23</v>
      </c>
      <c r="K6474" s="20" t="s">
        <v>7388</v>
      </c>
      <c r="L6474" s="19" t="s">
        <v>8796</v>
      </c>
    </row>
    <row r="6475" spans="1:12" x14ac:dyDescent="0.25">
      <c r="A6475" s="19" t="s">
        <v>6589</v>
      </c>
      <c r="B6475" s="19" t="s">
        <v>8141</v>
      </c>
      <c r="C6475" s="19" t="s">
        <v>8429</v>
      </c>
      <c r="D6475" s="19" t="s">
        <v>8430</v>
      </c>
      <c r="E6475" s="20" t="s">
        <v>21</v>
      </c>
      <c r="F6475" s="19" t="s">
        <v>21</v>
      </c>
      <c r="G6475" s="180">
        <v>100299</v>
      </c>
      <c r="H6475" s="21" t="s">
        <v>9065</v>
      </c>
      <c r="I6475" s="19" t="s">
        <v>876</v>
      </c>
      <c r="J6475" s="19" t="s">
        <v>23</v>
      </c>
      <c r="K6475" s="20" t="s">
        <v>1590</v>
      </c>
      <c r="L6475" s="19" t="s">
        <v>8796</v>
      </c>
    </row>
    <row r="6476" spans="1:12" x14ac:dyDescent="0.25">
      <c r="A6476" s="19" t="s">
        <v>6589</v>
      </c>
      <c r="B6476" s="19" t="s">
        <v>8141</v>
      </c>
      <c r="C6476" s="19" t="s">
        <v>8429</v>
      </c>
      <c r="D6476" s="19" t="s">
        <v>8430</v>
      </c>
      <c r="E6476" s="20" t="s">
        <v>21</v>
      </c>
      <c r="F6476" s="19" t="s">
        <v>21</v>
      </c>
      <c r="G6476" s="180">
        <v>100300</v>
      </c>
      <c r="H6476" s="21" t="s">
        <v>9066</v>
      </c>
      <c r="I6476" s="19" t="s">
        <v>876</v>
      </c>
      <c r="J6476" s="19" t="s">
        <v>23</v>
      </c>
      <c r="K6476" s="20" t="s">
        <v>15551</v>
      </c>
      <c r="L6476" s="19" t="s">
        <v>8796</v>
      </c>
    </row>
    <row r="6477" spans="1:12" x14ac:dyDescent="0.25">
      <c r="A6477" s="19" t="s">
        <v>6589</v>
      </c>
      <c r="B6477" s="19" t="s">
        <v>8141</v>
      </c>
      <c r="C6477" s="19" t="s">
        <v>8429</v>
      </c>
      <c r="D6477" s="19" t="s">
        <v>8430</v>
      </c>
      <c r="E6477" s="20" t="s">
        <v>21</v>
      </c>
      <c r="F6477" s="19" t="s">
        <v>21</v>
      </c>
      <c r="G6477" s="180">
        <v>100301</v>
      </c>
      <c r="H6477" s="21" t="s">
        <v>9067</v>
      </c>
      <c r="I6477" s="19" t="s">
        <v>876</v>
      </c>
      <c r="J6477" s="19" t="s">
        <v>23</v>
      </c>
      <c r="K6477" s="20" t="s">
        <v>4524</v>
      </c>
      <c r="L6477" s="19" t="s">
        <v>8796</v>
      </c>
    </row>
    <row r="6478" spans="1:12" x14ac:dyDescent="0.25">
      <c r="A6478" s="19" t="s">
        <v>6589</v>
      </c>
      <c r="B6478" s="19" t="s">
        <v>8141</v>
      </c>
      <c r="C6478" s="19" t="s">
        <v>8429</v>
      </c>
      <c r="D6478" s="19" t="s">
        <v>8430</v>
      </c>
      <c r="E6478" s="20" t="s">
        <v>21</v>
      </c>
      <c r="F6478" s="19" t="s">
        <v>21</v>
      </c>
      <c r="G6478" s="180">
        <v>100302</v>
      </c>
      <c r="H6478" s="21" t="s">
        <v>9068</v>
      </c>
      <c r="I6478" s="19" t="s">
        <v>876</v>
      </c>
      <c r="J6478" s="19" t="s">
        <v>23</v>
      </c>
      <c r="K6478" s="20" t="s">
        <v>15552</v>
      </c>
      <c r="L6478" s="19" t="s">
        <v>8796</v>
      </c>
    </row>
    <row r="6479" spans="1:12" x14ac:dyDescent="0.25">
      <c r="A6479" s="19" t="s">
        <v>6589</v>
      </c>
      <c r="B6479" s="19" t="s">
        <v>8141</v>
      </c>
      <c r="C6479" s="19" t="s">
        <v>8429</v>
      </c>
      <c r="D6479" s="19" t="s">
        <v>8430</v>
      </c>
      <c r="E6479" s="20" t="s">
        <v>21</v>
      </c>
      <c r="F6479" s="19" t="s">
        <v>21</v>
      </c>
      <c r="G6479" s="180">
        <v>100303</v>
      </c>
      <c r="H6479" s="21" t="s">
        <v>9069</v>
      </c>
      <c r="I6479" s="19" t="s">
        <v>876</v>
      </c>
      <c r="J6479" s="19" t="s">
        <v>23</v>
      </c>
      <c r="K6479" s="20" t="s">
        <v>888</v>
      </c>
      <c r="L6479" s="19" t="s">
        <v>8796</v>
      </c>
    </row>
    <row r="6480" spans="1:12" x14ac:dyDescent="0.25">
      <c r="A6480" s="19" t="s">
        <v>6589</v>
      </c>
      <c r="B6480" s="19" t="s">
        <v>8141</v>
      </c>
      <c r="C6480" s="19" t="s">
        <v>8429</v>
      </c>
      <c r="D6480" s="19" t="s">
        <v>8430</v>
      </c>
      <c r="E6480" s="20" t="s">
        <v>21</v>
      </c>
      <c r="F6480" s="19" t="s">
        <v>21</v>
      </c>
      <c r="G6480" s="180">
        <v>100304</v>
      </c>
      <c r="H6480" s="21" t="s">
        <v>9071</v>
      </c>
      <c r="I6480" s="19" t="s">
        <v>876</v>
      </c>
      <c r="J6480" s="19" t="s">
        <v>23</v>
      </c>
      <c r="K6480" s="20" t="s">
        <v>15553</v>
      </c>
      <c r="L6480" s="19" t="s">
        <v>8796</v>
      </c>
    </row>
    <row r="6481" spans="1:12" x14ac:dyDescent="0.25">
      <c r="A6481" s="19" t="s">
        <v>6589</v>
      </c>
      <c r="B6481" s="19" t="s">
        <v>8141</v>
      </c>
      <c r="C6481" s="19" t="s">
        <v>8429</v>
      </c>
      <c r="D6481" s="19" t="s">
        <v>8430</v>
      </c>
      <c r="E6481" s="20" t="s">
        <v>21</v>
      </c>
      <c r="F6481" s="19" t="s">
        <v>21</v>
      </c>
      <c r="G6481" s="180">
        <v>100305</v>
      </c>
      <c r="H6481" s="21" t="s">
        <v>9072</v>
      </c>
      <c r="I6481" s="19" t="s">
        <v>876</v>
      </c>
      <c r="J6481" s="19" t="s">
        <v>23</v>
      </c>
      <c r="K6481" s="20" t="s">
        <v>14529</v>
      </c>
      <c r="L6481" s="19" t="s">
        <v>8796</v>
      </c>
    </row>
    <row r="6482" spans="1:12" x14ac:dyDescent="0.25">
      <c r="A6482" s="19" t="s">
        <v>6589</v>
      </c>
      <c r="B6482" s="19" t="s">
        <v>8141</v>
      </c>
      <c r="C6482" s="19" t="s">
        <v>8429</v>
      </c>
      <c r="D6482" s="19" t="s">
        <v>8430</v>
      </c>
      <c r="E6482" s="20" t="s">
        <v>21</v>
      </c>
      <c r="F6482" s="19" t="s">
        <v>21</v>
      </c>
      <c r="G6482" s="180">
        <v>100306</v>
      </c>
      <c r="H6482" s="21" t="s">
        <v>9073</v>
      </c>
      <c r="I6482" s="19" t="s">
        <v>876</v>
      </c>
      <c r="J6482" s="19" t="s">
        <v>23</v>
      </c>
      <c r="K6482" s="20" t="s">
        <v>15554</v>
      </c>
      <c r="L6482" s="19" t="s">
        <v>8796</v>
      </c>
    </row>
    <row r="6483" spans="1:12" x14ac:dyDescent="0.25">
      <c r="A6483" s="19" t="s">
        <v>6589</v>
      </c>
      <c r="B6483" s="19" t="s">
        <v>8141</v>
      </c>
      <c r="C6483" s="19" t="s">
        <v>8429</v>
      </c>
      <c r="D6483" s="19" t="s">
        <v>8430</v>
      </c>
      <c r="E6483" s="20" t="s">
        <v>21</v>
      </c>
      <c r="F6483" s="19" t="s">
        <v>21</v>
      </c>
      <c r="G6483" s="180">
        <v>100307</v>
      </c>
      <c r="H6483" s="21" t="s">
        <v>9074</v>
      </c>
      <c r="I6483" s="19" t="s">
        <v>876</v>
      </c>
      <c r="J6483" s="19" t="s">
        <v>23</v>
      </c>
      <c r="K6483" s="20" t="s">
        <v>8874</v>
      </c>
      <c r="L6483" s="19" t="s">
        <v>8796</v>
      </c>
    </row>
    <row r="6484" spans="1:12" x14ac:dyDescent="0.25">
      <c r="A6484" s="19" t="s">
        <v>6589</v>
      </c>
      <c r="B6484" s="19" t="s">
        <v>8141</v>
      </c>
      <c r="C6484" s="19" t="s">
        <v>8429</v>
      </c>
      <c r="D6484" s="19" t="s">
        <v>8430</v>
      </c>
      <c r="E6484" s="20" t="s">
        <v>21</v>
      </c>
      <c r="F6484" s="19" t="s">
        <v>21</v>
      </c>
      <c r="G6484" s="180">
        <v>100308</v>
      </c>
      <c r="H6484" s="21" t="s">
        <v>9075</v>
      </c>
      <c r="I6484" s="19" t="s">
        <v>876</v>
      </c>
      <c r="J6484" s="19" t="s">
        <v>23</v>
      </c>
      <c r="K6484" s="20" t="s">
        <v>580</v>
      </c>
      <c r="L6484" s="19" t="s">
        <v>8796</v>
      </c>
    </row>
    <row r="6485" spans="1:12" x14ac:dyDescent="0.25">
      <c r="A6485" s="19" t="s">
        <v>6589</v>
      </c>
      <c r="B6485" s="19" t="s">
        <v>8141</v>
      </c>
      <c r="C6485" s="19" t="s">
        <v>8429</v>
      </c>
      <c r="D6485" s="19" t="s">
        <v>8430</v>
      </c>
      <c r="E6485" s="20" t="s">
        <v>21</v>
      </c>
      <c r="F6485" s="19" t="s">
        <v>21</v>
      </c>
      <c r="G6485" s="180">
        <v>100309</v>
      </c>
      <c r="H6485" s="21" t="s">
        <v>9076</v>
      </c>
      <c r="I6485" s="19" t="s">
        <v>876</v>
      </c>
      <c r="J6485" s="19" t="s">
        <v>23</v>
      </c>
      <c r="K6485" s="20" t="s">
        <v>13145</v>
      </c>
      <c r="L6485" s="19" t="s">
        <v>8796</v>
      </c>
    </row>
    <row r="6486" spans="1:12" x14ac:dyDescent="0.25">
      <c r="A6486" s="19" t="s">
        <v>6589</v>
      </c>
      <c r="B6486" s="19" t="s">
        <v>8141</v>
      </c>
      <c r="C6486" s="19" t="s">
        <v>8429</v>
      </c>
      <c r="D6486" s="19" t="s">
        <v>8430</v>
      </c>
      <c r="E6486" s="20" t="s">
        <v>21</v>
      </c>
      <c r="F6486" s="19" t="s">
        <v>21</v>
      </c>
      <c r="G6486" s="180">
        <v>100310</v>
      </c>
      <c r="H6486" s="21" t="s">
        <v>9078</v>
      </c>
      <c r="I6486" s="19" t="s">
        <v>21134</v>
      </c>
      <c r="J6486" s="19" t="s">
        <v>23</v>
      </c>
      <c r="K6486" s="20" t="s">
        <v>8126</v>
      </c>
      <c r="L6486" s="19" t="s">
        <v>8796</v>
      </c>
    </row>
    <row r="6487" spans="1:12" x14ac:dyDescent="0.25">
      <c r="A6487" s="19" t="s">
        <v>6589</v>
      </c>
      <c r="B6487" s="19" t="s">
        <v>8141</v>
      </c>
      <c r="C6487" s="19" t="s">
        <v>8429</v>
      </c>
      <c r="D6487" s="19" t="s">
        <v>8430</v>
      </c>
      <c r="E6487" s="20" t="s">
        <v>21</v>
      </c>
      <c r="F6487" s="19" t="s">
        <v>21</v>
      </c>
      <c r="G6487" s="180">
        <v>100311</v>
      </c>
      <c r="H6487" s="21" t="s">
        <v>9079</v>
      </c>
      <c r="I6487" s="19" t="s">
        <v>21134</v>
      </c>
      <c r="J6487" s="19" t="s">
        <v>23</v>
      </c>
      <c r="K6487" s="20" t="s">
        <v>15555</v>
      </c>
      <c r="L6487" s="19" t="s">
        <v>8796</v>
      </c>
    </row>
    <row r="6488" spans="1:12" x14ac:dyDescent="0.25">
      <c r="A6488" s="19" t="s">
        <v>6589</v>
      </c>
      <c r="B6488" s="19" t="s">
        <v>8141</v>
      </c>
      <c r="C6488" s="19" t="s">
        <v>8429</v>
      </c>
      <c r="D6488" s="19" t="s">
        <v>8430</v>
      </c>
      <c r="E6488" s="20" t="s">
        <v>21</v>
      </c>
      <c r="F6488" s="19" t="s">
        <v>21</v>
      </c>
      <c r="G6488" s="180">
        <v>100312</v>
      </c>
      <c r="H6488" s="21" t="s">
        <v>9080</v>
      </c>
      <c r="I6488" s="19" t="s">
        <v>21134</v>
      </c>
      <c r="J6488" s="19" t="s">
        <v>23</v>
      </c>
      <c r="K6488" s="20" t="s">
        <v>6341</v>
      </c>
      <c r="L6488" s="19" t="s">
        <v>8796</v>
      </c>
    </row>
    <row r="6489" spans="1:12" x14ac:dyDescent="0.25">
      <c r="A6489" s="19" t="s">
        <v>6589</v>
      </c>
      <c r="B6489" s="19" t="s">
        <v>8141</v>
      </c>
      <c r="C6489" s="19" t="s">
        <v>8429</v>
      </c>
      <c r="D6489" s="19" t="s">
        <v>8430</v>
      </c>
      <c r="E6489" s="20" t="s">
        <v>21</v>
      </c>
      <c r="F6489" s="19" t="s">
        <v>21</v>
      </c>
      <c r="G6489" s="180">
        <v>100313</v>
      </c>
      <c r="H6489" s="21" t="s">
        <v>9081</v>
      </c>
      <c r="I6489" s="19" t="s">
        <v>21134</v>
      </c>
      <c r="J6489" s="19" t="s">
        <v>23</v>
      </c>
      <c r="K6489" s="20" t="s">
        <v>15556</v>
      </c>
      <c r="L6489" s="19" t="s">
        <v>8796</v>
      </c>
    </row>
    <row r="6490" spans="1:12" x14ac:dyDescent="0.25">
      <c r="A6490" s="19" t="s">
        <v>6589</v>
      </c>
      <c r="B6490" s="19" t="s">
        <v>8141</v>
      </c>
      <c r="C6490" s="19" t="s">
        <v>8429</v>
      </c>
      <c r="D6490" s="19" t="s">
        <v>8430</v>
      </c>
      <c r="E6490" s="20" t="s">
        <v>21</v>
      </c>
      <c r="F6490" s="19" t="s">
        <v>21</v>
      </c>
      <c r="G6490" s="180">
        <v>100314</v>
      </c>
      <c r="H6490" s="21" t="s">
        <v>9082</v>
      </c>
      <c r="I6490" s="19" t="s">
        <v>21134</v>
      </c>
      <c r="J6490" s="19" t="s">
        <v>23</v>
      </c>
      <c r="K6490" s="20" t="s">
        <v>15557</v>
      </c>
      <c r="L6490" s="19" t="s">
        <v>8796</v>
      </c>
    </row>
    <row r="6491" spans="1:12" x14ac:dyDescent="0.25">
      <c r="A6491" s="19" t="s">
        <v>6589</v>
      </c>
      <c r="B6491" s="19" t="s">
        <v>8141</v>
      </c>
      <c r="C6491" s="19" t="s">
        <v>8429</v>
      </c>
      <c r="D6491" s="19" t="s">
        <v>8430</v>
      </c>
      <c r="E6491" s="20" t="s">
        <v>21</v>
      </c>
      <c r="F6491" s="19" t="s">
        <v>21</v>
      </c>
      <c r="G6491" s="180">
        <v>100315</v>
      </c>
      <c r="H6491" s="21" t="s">
        <v>9083</v>
      </c>
      <c r="I6491" s="19" t="s">
        <v>21134</v>
      </c>
      <c r="J6491" s="19" t="s">
        <v>23</v>
      </c>
      <c r="K6491" s="20" t="s">
        <v>15558</v>
      </c>
      <c r="L6491" s="19" t="s">
        <v>8796</v>
      </c>
    </row>
    <row r="6492" spans="1:12" x14ac:dyDescent="0.25">
      <c r="A6492" s="19" t="s">
        <v>6589</v>
      </c>
      <c r="B6492" s="19" t="s">
        <v>8141</v>
      </c>
      <c r="C6492" s="19" t="s">
        <v>8429</v>
      </c>
      <c r="D6492" s="19" t="s">
        <v>8430</v>
      </c>
      <c r="E6492" s="20" t="s">
        <v>21</v>
      </c>
      <c r="F6492" s="19" t="s">
        <v>21</v>
      </c>
      <c r="G6492" s="180">
        <v>100316</v>
      </c>
      <c r="H6492" s="21" t="s">
        <v>9066</v>
      </c>
      <c r="I6492" s="19" t="s">
        <v>21134</v>
      </c>
      <c r="J6492" s="19" t="s">
        <v>23</v>
      </c>
      <c r="K6492" s="20" t="s">
        <v>15559</v>
      </c>
      <c r="L6492" s="19" t="s">
        <v>8796</v>
      </c>
    </row>
    <row r="6493" spans="1:12" x14ac:dyDescent="0.25">
      <c r="A6493" s="19" t="s">
        <v>6589</v>
      </c>
      <c r="B6493" s="19" t="s">
        <v>8141</v>
      </c>
      <c r="C6493" s="19" t="s">
        <v>8429</v>
      </c>
      <c r="D6493" s="19" t="s">
        <v>8430</v>
      </c>
      <c r="E6493" s="20" t="s">
        <v>21</v>
      </c>
      <c r="F6493" s="19" t="s">
        <v>21</v>
      </c>
      <c r="G6493" s="180">
        <v>100317</v>
      </c>
      <c r="H6493" s="21" t="s">
        <v>9084</v>
      </c>
      <c r="I6493" s="19" t="s">
        <v>21134</v>
      </c>
      <c r="J6493" s="19" t="s">
        <v>23</v>
      </c>
      <c r="K6493" s="20" t="s">
        <v>15560</v>
      </c>
      <c r="L6493" s="19" t="s">
        <v>8796</v>
      </c>
    </row>
    <row r="6494" spans="1:12" x14ac:dyDescent="0.25">
      <c r="A6494" s="19" t="s">
        <v>6589</v>
      </c>
      <c r="B6494" s="19" t="s">
        <v>8141</v>
      </c>
      <c r="C6494" s="19" t="s">
        <v>8429</v>
      </c>
      <c r="D6494" s="19" t="s">
        <v>8430</v>
      </c>
      <c r="E6494" s="20" t="s">
        <v>21</v>
      </c>
      <c r="F6494" s="19" t="s">
        <v>21</v>
      </c>
      <c r="G6494" s="180">
        <v>100318</v>
      </c>
      <c r="H6494" s="21" t="s">
        <v>9071</v>
      </c>
      <c r="I6494" s="19" t="s">
        <v>21134</v>
      </c>
      <c r="J6494" s="19" t="s">
        <v>23</v>
      </c>
      <c r="K6494" s="20" t="s">
        <v>15561</v>
      </c>
      <c r="L6494" s="19" t="s">
        <v>8796</v>
      </c>
    </row>
    <row r="6495" spans="1:12" x14ac:dyDescent="0.25">
      <c r="A6495" s="19" t="s">
        <v>6589</v>
      </c>
      <c r="B6495" s="19" t="s">
        <v>8141</v>
      </c>
      <c r="C6495" s="19" t="s">
        <v>8429</v>
      </c>
      <c r="D6495" s="19" t="s">
        <v>8430</v>
      </c>
      <c r="E6495" s="20" t="s">
        <v>21</v>
      </c>
      <c r="F6495" s="19" t="s">
        <v>21</v>
      </c>
      <c r="G6495" s="180">
        <v>100319</v>
      </c>
      <c r="H6495" s="21" t="s">
        <v>9072</v>
      </c>
      <c r="I6495" s="19" t="s">
        <v>21134</v>
      </c>
      <c r="J6495" s="19" t="s">
        <v>23</v>
      </c>
      <c r="K6495" s="20" t="s">
        <v>15562</v>
      </c>
      <c r="L6495" s="19" t="s">
        <v>8796</v>
      </c>
    </row>
    <row r="6496" spans="1:12" x14ac:dyDescent="0.25">
      <c r="A6496" s="19" t="s">
        <v>6589</v>
      </c>
      <c r="B6496" s="19" t="s">
        <v>8141</v>
      </c>
      <c r="C6496" s="19" t="s">
        <v>8429</v>
      </c>
      <c r="D6496" s="19" t="s">
        <v>8430</v>
      </c>
      <c r="E6496" s="20" t="s">
        <v>21</v>
      </c>
      <c r="F6496" s="19" t="s">
        <v>21</v>
      </c>
      <c r="G6496" s="180">
        <v>100320</v>
      </c>
      <c r="H6496" s="21" t="s">
        <v>9073</v>
      </c>
      <c r="I6496" s="19" t="s">
        <v>21134</v>
      </c>
      <c r="J6496" s="19" t="s">
        <v>23</v>
      </c>
      <c r="K6496" s="20" t="s">
        <v>15563</v>
      </c>
      <c r="L6496" s="19" t="s">
        <v>8796</v>
      </c>
    </row>
    <row r="6497" spans="1:12" x14ac:dyDescent="0.25">
      <c r="A6497" s="19" t="s">
        <v>6589</v>
      </c>
      <c r="B6497" s="19" t="s">
        <v>8141</v>
      </c>
      <c r="C6497" s="19" t="s">
        <v>8429</v>
      </c>
      <c r="D6497" s="19" t="s">
        <v>8430</v>
      </c>
      <c r="E6497" s="20" t="s">
        <v>21</v>
      </c>
      <c r="F6497" s="19" t="s">
        <v>21</v>
      </c>
      <c r="G6497" s="180">
        <v>100321</v>
      </c>
      <c r="H6497" s="21" t="s">
        <v>9076</v>
      </c>
      <c r="I6497" s="19" t="s">
        <v>21134</v>
      </c>
      <c r="J6497" s="19" t="s">
        <v>23</v>
      </c>
      <c r="K6497" s="20" t="s">
        <v>15564</v>
      </c>
      <c r="L6497" s="19" t="s">
        <v>8796</v>
      </c>
    </row>
    <row r="6498" spans="1:12" x14ac:dyDescent="0.25">
      <c r="A6498" s="19" t="s">
        <v>6589</v>
      </c>
      <c r="B6498" s="19" t="s">
        <v>8141</v>
      </c>
      <c r="C6498" s="19" t="s">
        <v>8429</v>
      </c>
      <c r="D6498" s="19" t="s">
        <v>8430</v>
      </c>
      <c r="E6498" s="20" t="s">
        <v>21</v>
      </c>
      <c r="F6498" s="19" t="s">
        <v>21</v>
      </c>
      <c r="G6498" s="180">
        <v>100533</v>
      </c>
      <c r="H6498" s="21" t="s">
        <v>9085</v>
      </c>
      <c r="I6498" s="19" t="s">
        <v>876</v>
      </c>
      <c r="J6498" s="19" t="s">
        <v>23</v>
      </c>
      <c r="K6498" s="20" t="s">
        <v>10669</v>
      </c>
      <c r="L6498" s="19" t="s">
        <v>8796</v>
      </c>
    </row>
    <row r="6499" spans="1:12" x14ac:dyDescent="0.25">
      <c r="A6499" s="19" t="s">
        <v>6589</v>
      </c>
      <c r="B6499" s="19" t="s">
        <v>8141</v>
      </c>
      <c r="C6499" s="19" t="s">
        <v>8429</v>
      </c>
      <c r="D6499" s="19" t="s">
        <v>8430</v>
      </c>
      <c r="E6499" s="20" t="s">
        <v>21</v>
      </c>
      <c r="F6499" s="19" t="s">
        <v>21</v>
      </c>
      <c r="G6499" s="180">
        <v>100534</v>
      </c>
      <c r="H6499" s="21" t="s">
        <v>9085</v>
      </c>
      <c r="I6499" s="19" t="s">
        <v>21134</v>
      </c>
      <c r="J6499" s="19" t="s">
        <v>23</v>
      </c>
      <c r="K6499" s="20" t="s">
        <v>15565</v>
      </c>
      <c r="L6499" s="19" t="s">
        <v>8796</v>
      </c>
    </row>
    <row r="6500" spans="1:12" x14ac:dyDescent="0.25">
      <c r="A6500" s="19" t="s">
        <v>6589</v>
      </c>
      <c r="B6500" s="19" t="s">
        <v>8141</v>
      </c>
      <c r="C6500" s="19" t="s">
        <v>8429</v>
      </c>
      <c r="D6500" s="19" t="s">
        <v>8430</v>
      </c>
      <c r="E6500" s="20" t="s">
        <v>21</v>
      </c>
      <c r="F6500" s="19" t="s">
        <v>21</v>
      </c>
      <c r="G6500" s="180">
        <v>100535</v>
      </c>
      <c r="H6500" s="21" t="s">
        <v>9087</v>
      </c>
      <c r="I6500" s="19" t="s">
        <v>876</v>
      </c>
      <c r="J6500" s="19" t="s">
        <v>23</v>
      </c>
      <c r="K6500" s="20" t="s">
        <v>712</v>
      </c>
      <c r="L6500" s="19" t="s">
        <v>8796</v>
      </c>
    </row>
    <row r="6501" spans="1:12" x14ac:dyDescent="0.25">
      <c r="A6501" s="19" t="s">
        <v>6589</v>
      </c>
      <c r="B6501" s="19" t="s">
        <v>8141</v>
      </c>
      <c r="C6501" s="19" t="s">
        <v>8429</v>
      </c>
      <c r="D6501" s="19" t="s">
        <v>8430</v>
      </c>
      <c r="E6501" s="20" t="s">
        <v>21</v>
      </c>
      <c r="F6501" s="19" t="s">
        <v>21</v>
      </c>
      <c r="G6501" s="180">
        <v>100536</v>
      </c>
      <c r="H6501" s="21" t="s">
        <v>9088</v>
      </c>
      <c r="I6501" s="19" t="s">
        <v>21134</v>
      </c>
      <c r="J6501" s="19" t="s">
        <v>23</v>
      </c>
      <c r="K6501" s="20" t="s">
        <v>15566</v>
      </c>
      <c r="L6501" s="19" t="s">
        <v>8796</v>
      </c>
    </row>
    <row r="6502" spans="1:12" x14ac:dyDescent="0.25">
      <c r="A6502" s="19" t="s">
        <v>6589</v>
      </c>
      <c r="B6502" s="19" t="s">
        <v>8141</v>
      </c>
      <c r="C6502" s="19" t="s">
        <v>8429</v>
      </c>
      <c r="D6502" s="19" t="s">
        <v>8430</v>
      </c>
      <c r="E6502" s="20" t="s">
        <v>21</v>
      </c>
      <c r="F6502" s="19" t="s">
        <v>21</v>
      </c>
      <c r="G6502" s="180">
        <v>101284</v>
      </c>
      <c r="H6502" s="21" t="s">
        <v>9089</v>
      </c>
      <c r="I6502" s="19" t="s">
        <v>876</v>
      </c>
      <c r="J6502" s="19" t="s">
        <v>23</v>
      </c>
      <c r="K6502" s="20" t="s">
        <v>8392</v>
      </c>
      <c r="L6502" s="19" t="s">
        <v>8796</v>
      </c>
    </row>
    <row r="6503" spans="1:12" x14ac:dyDescent="0.25">
      <c r="A6503" s="19" t="s">
        <v>6589</v>
      </c>
      <c r="B6503" s="19" t="s">
        <v>8141</v>
      </c>
      <c r="C6503" s="19" t="s">
        <v>8429</v>
      </c>
      <c r="D6503" s="19" t="s">
        <v>8430</v>
      </c>
      <c r="E6503" s="20" t="s">
        <v>21</v>
      </c>
      <c r="F6503" s="19" t="s">
        <v>21</v>
      </c>
      <c r="G6503" s="180">
        <v>101285</v>
      </c>
      <c r="H6503" s="21" t="s">
        <v>9090</v>
      </c>
      <c r="I6503" s="19" t="s">
        <v>876</v>
      </c>
      <c r="J6503" s="19" t="s">
        <v>23</v>
      </c>
      <c r="K6503" s="20" t="s">
        <v>726</v>
      </c>
      <c r="L6503" s="19" t="s">
        <v>8796</v>
      </c>
    </row>
    <row r="6504" spans="1:12" x14ac:dyDescent="0.25">
      <c r="A6504" s="19" t="s">
        <v>6589</v>
      </c>
      <c r="B6504" s="19" t="s">
        <v>8141</v>
      </c>
      <c r="C6504" s="19" t="s">
        <v>8429</v>
      </c>
      <c r="D6504" s="19" t="s">
        <v>8430</v>
      </c>
      <c r="E6504" s="20" t="s">
        <v>21</v>
      </c>
      <c r="F6504" s="19" t="s">
        <v>21</v>
      </c>
      <c r="G6504" s="180">
        <v>101286</v>
      </c>
      <c r="H6504" s="21" t="s">
        <v>9091</v>
      </c>
      <c r="I6504" s="19" t="s">
        <v>21134</v>
      </c>
      <c r="J6504" s="19" t="s">
        <v>23</v>
      </c>
      <c r="K6504" s="20" t="s">
        <v>11513</v>
      </c>
      <c r="L6504" s="19" t="s">
        <v>8796</v>
      </c>
    </row>
    <row r="6505" spans="1:12" x14ac:dyDescent="0.25">
      <c r="A6505" s="19" t="s">
        <v>6589</v>
      </c>
      <c r="B6505" s="19" t="s">
        <v>8141</v>
      </c>
      <c r="C6505" s="19" t="s">
        <v>8429</v>
      </c>
      <c r="D6505" s="19" t="s">
        <v>8430</v>
      </c>
      <c r="E6505" s="20" t="s">
        <v>21</v>
      </c>
      <c r="F6505" s="19" t="s">
        <v>21</v>
      </c>
      <c r="G6505" s="180">
        <v>101287</v>
      </c>
      <c r="H6505" s="21" t="s">
        <v>9093</v>
      </c>
      <c r="I6505" s="19" t="s">
        <v>21134</v>
      </c>
      <c r="J6505" s="19" t="s">
        <v>23</v>
      </c>
      <c r="K6505" s="20" t="s">
        <v>15567</v>
      </c>
      <c r="L6505" s="19" t="s">
        <v>8796</v>
      </c>
    </row>
    <row r="6506" spans="1:12" x14ac:dyDescent="0.25">
      <c r="A6506" s="19" t="s">
        <v>6589</v>
      </c>
      <c r="B6506" s="19" t="s">
        <v>8141</v>
      </c>
      <c r="C6506" s="19" t="s">
        <v>8429</v>
      </c>
      <c r="D6506" s="19" t="s">
        <v>8430</v>
      </c>
      <c r="E6506" s="20" t="s">
        <v>21</v>
      </c>
      <c r="F6506" s="19" t="s">
        <v>21</v>
      </c>
      <c r="G6506" s="180">
        <v>101288</v>
      </c>
      <c r="H6506" s="21" t="s">
        <v>9095</v>
      </c>
      <c r="I6506" s="19" t="s">
        <v>21134</v>
      </c>
      <c r="J6506" s="19" t="s">
        <v>23</v>
      </c>
      <c r="K6506" s="20" t="s">
        <v>4670</v>
      </c>
      <c r="L6506" s="19" t="s">
        <v>8796</v>
      </c>
    </row>
    <row r="6507" spans="1:12" x14ac:dyDescent="0.25">
      <c r="A6507" s="19" t="s">
        <v>6589</v>
      </c>
      <c r="B6507" s="19" t="s">
        <v>8141</v>
      </c>
      <c r="C6507" s="19" t="s">
        <v>8429</v>
      </c>
      <c r="D6507" s="19" t="s">
        <v>8430</v>
      </c>
      <c r="E6507" s="20" t="s">
        <v>21</v>
      </c>
      <c r="F6507" s="19" t="s">
        <v>21</v>
      </c>
      <c r="G6507" s="180">
        <v>101289</v>
      </c>
      <c r="H6507" s="21" t="s">
        <v>9097</v>
      </c>
      <c r="I6507" s="19" t="s">
        <v>21134</v>
      </c>
      <c r="J6507" s="19" t="s">
        <v>23</v>
      </c>
      <c r="K6507" s="20" t="s">
        <v>935</v>
      </c>
      <c r="L6507" s="19" t="s">
        <v>8796</v>
      </c>
    </row>
    <row r="6508" spans="1:12" x14ac:dyDescent="0.25">
      <c r="A6508" s="19" t="s">
        <v>6589</v>
      </c>
      <c r="B6508" s="19" t="s">
        <v>8141</v>
      </c>
      <c r="C6508" s="19" t="s">
        <v>8429</v>
      </c>
      <c r="D6508" s="19" t="s">
        <v>8430</v>
      </c>
      <c r="E6508" s="20" t="s">
        <v>21</v>
      </c>
      <c r="F6508" s="19" t="s">
        <v>21</v>
      </c>
      <c r="G6508" s="180">
        <v>101290</v>
      </c>
      <c r="H6508" s="21" t="s">
        <v>9098</v>
      </c>
      <c r="I6508" s="19" t="s">
        <v>21134</v>
      </c>
      <c r="J6508" s="19" t="s">
        <v>23</v>
      </c>
      <c r="K6508" s="20" t="s">
        <v>2858</v>
      </c>
      <c r="L6508" s="19" t="s">
        <v>8796</v>
      </c>
    </row>
    <row r="6509" spans="1:12" x14ac:dyDescent="0.25">
      <c r="A6509" s="19" t="s">
        <v>6589</v>
      </c>
      <c r="B6509" s="19" t="s">
        <v>8141</v>
      </c>
      <c r="C6509" s="19" t="s">
        <v>8429</v>
      </c>
      <c r="D6509" s="19" t="s">
        <v>8430</v>
      </c>
      <c r="E6509" s="20" t="s">
        <v>21</v>
      </c>
      <c r="F6509" s="19" t="s">
        <v>21</v>
      </c>
      <c r="G6509" s="180">
        <v>101291</v>
      </c>
      <c r="H6509" s="21" t="s">
        <v>9099</v>
      </c>
      <c r="I6509" s="19" t="s">
        <v>21134</v>
      </c>
      <c r="J6509" s="19" t="s">
        <v>23</v>
      </c>
      <c r="K6509" s="20" t="s">
        <v>15568</v>
      </c>
      <c r="L6509" s="19" t="s">
        <v>8796</v>
      </c>
    </row>
    <row r="6510" spans="1:12" x14ac:dyDescent="0.25">
      <c r="A6510" s="19" t="s">
        <v>6589</v>
      </c>
      <c r="B6510" s="19" t="s">
        <v>8141</v>
      </c>
      <c r="C6510" s="19" t="s">
        <v>8429</v>
      </c>
      <c r="D6510" s="19" t="s">
        <v>8430</v>
      </c>
      <c r="E6510" s="20" t="s">
        <v>21</v>
      </c>
      <c r="F6510" s="19" t="s">
        <v>21</v>
      </c>
      <c r="G6510" s="180">
        <v>101292</v>
      </c>
      <c r="H6510" s="21" t="s">
        <v>9101</v>
      </c>
      <c r="I6510" s="19" t="s">
        <v>21134</v>
      </c>
      <c r="J6510" s="19" t="s">
        <v>23</v>
      </c>
      <c r="K6510" s="20" t="s">
        <v>10866</v>
      </c>
      <c r="L6510" s="19" t="s">
        <v>8796</v>
      </c>
    </row>
    <row r="6511" spans="1:12" x14ac:dyDescent="0.25">
      <c r="A6511" s="19" t="s">
        <v>6589</v>
      </c>
      <c r="B6511" s="19" t="s">
        <v>8141</v>
      </c>
      <c r="C6511" s="19" t="s">
        <v>8429</v>
      </c>
      <c r="D6511" s="19" t="s">
        <v>8430</v>
      </c>
      <c r="E6511" s="20" t="s">
        <v>21</v>
      </c>
      <c r="F6511" s="19" t="s">
        <v>21</v>
      </c>
      <c r="G6511" s="180">
        <v>101293</v>
      </c>
      <c r="H6511" s="21" t="s">
        <v>9102</v>
      </c>
      <c r="I6511" s="19" t="s">
        <v>21134</v>
      </c>
      <c r="J6511" s="19" t="s">
        <v>23</v>
      </c>
      <c r="K6511" s="20" t="s">
        <v>5342</v>
      </c>
      <c r="L6511" s="19" t="s">
        <v>8796</v>
      </c>
    </row>
    <row r="6512" spans="1:12" x14ac:dyDescent="0.25">
      <c r="A6512" s="19" t="s">
        <v>6589</v>
      </c>
      <c r="B6512" s="19" t="s">
        <v>8141</v>
      </c>
      <c r="C6512" s="19" t="s">
        <v>8429</v>
      </c>
      <c r="D6512" s="19" t="s">
        <v>8430</v>
      </c>
      <c r="E6512" s="20" t="s">
        <v>21</v>
      </c>
      <c r="F6512" s="19" t="s">
        <v>21</v>
      </c>
      <c r="G6512" s="180">
        <v>101294</v>
      </c>
      <c r="H6512" s="21" t="s">
        <v>9103</v>
      </c>
      <c r="I6512" s="19" t="s">
        <v>21134</v>
      </c>
      <c r="J6512" s="19" t="s">
        <v>23</v>
      </c>
      <c r="K6512" s="20" t="s">
        <v>14420</v>
      </c>
      <c r="L6512" s="19" t="s">
        <v>8796</v>
      </c>
    </row>
    <row r="6513" spans="1:12" x14ac:dyDescent="0.25">
      <c r="A6513" s="19" t="s">
        <v>6589</v>
      </c>
      <c r="B6513" s="19" t="s">
        <v>8141</v>
      </c>
      <c r="C6513" s="19" t="s">
        <v>8429</v>
      </c>
      <c r="D6513" s="19" t="s">
        <v>8430</v>
      </c>
      <c r="E6513" s="20" t="s">
        <v>21</v>
      </c>
      <c r="F6513" s="19" t="s">
        <v>21</v>
      </c>
      <c r="G6513" s="180">
        <v>101295</v>
      </c>
      <c r="H6513" s="21" t="s">
        <v>9104</v>
      </c>
      <c r="I6513" s="19" t="s">
        <v>21134</v>
      </c>
      <c r="J6513" s="19" t="s">
        <v>23</v>
      </c>
      <c r="K6513" s="20" t="s">
        <v>1038</v>
      </c>
      <c r="L6513" s="19" t="s">
        <v>8796</v>
      </c>
    </row>
    <row r="6514" spans="1:12" x14ac:dyDescent="0.25">
      <c r="A6514" s="19" t="s">
        <v>6589</v>
      </c>
      <c r="B6514" s="19" t="s">
        <v>8141</v>
      </c>
      <c r="C6514" s="19" t="s">
        <v>8429</v>
      </c>
      <c r="D6514" s="19" t="s">
        <v>8430</v>
      </c>
      <c r="E6514" s="20" t="s">
        <v>21</v>
      </c>
      <c r="F6514" s="19" t="s">
        <v>21</v>
      </c>
      <c r="G6514" s="180">
        <v>101296</v>
      </c>
      <c r="H6514" s="21" t="s">
        <v>9105</v>
      </c>
      <c r="I6514" s="19" t="s">
        <v>21134</v>
      </c>
      <c r="J6514" s="19" t="s">
        <v>23</v>
      </c>
      <c r="K6514" s="20" t="s">
        <v>15569</v>
      </c>
      <c r="L6514" s="19" t="s">
        <v>8796</v>
      </c>
    </row>
    <row r="6515" spans="1:12" x14ac:dyDescent="0.25">
      <c r="A6515" s="19" t="s">
        <v>6589</v>
      </c>
      <c r="B6515" s="19" t="s">
        <v>8141</v>
      </c>
      <c r="C6515" s="19" t="s">
        <v>8429</v>
      </c>
      <c r="D6515" s="19" t="s">
        <v>8430</v>
      </c>
      <c r="E6515" s="20" t="s">
        <v>21</v>
      </c>
      <c r="F6515" s="19" t="s">
        <v>21</v>
      </c>
      <c r="G6515" s="180">
        <v>101297</v>
      </c>
      <c r="H6515" s="21" t="s">
        <v>9106</v>
      </c>
      <c r="I6515" s="19" t="s">
        <v>21134</v>
      </c>
      <c r="J6515" s="19" t="s">
        <v>23</v>
      </c>
      <c r="K6515" s="20" t="s">
        <v>11881</v>
      </c>
      <c r="L6515" s="19" t="s">
        <v>8796</v>
      </c>
    </row>
    <row r="6516" spans="1:12" x14ac:dyDescent="0.25">
      <c r="A6516" s="19" t="s">
        <v>6589</v>
      </c>
      <c r="B6516" s="19" t="s">
        <v>8141</v>
      </c>
      <c r="C6516" s="19" t="s">
        <v>8429</v>
      </c>
      <c r="D6516" s="19" t="s">
        <v>8430</v>
      </c>
      <c r="E6516" s="20" t="s">
        <v>21</v>
      </c>
      <c r="F6516" s="19" t="s">
        <v>21</v>
      </c>
      <c r="G6516" s="180">
        <v>101298</v>
      </c>
      <c r="H6516" s="21" t="s">
        <v>9108</v>
      </c>
      <c r="I6516" s="19" t="s">
        <v>21134</v>
      </c>
      <c r="J6516" s="19" t="s">
        <v>23</v>
      </c>
      <c r="K6516" s="20" t="s">
        <v>4968</v>
      </c>
      <c r="L6516" s="19" t="s">
        <v>8796</v>
      </c>
    </row>
    <row r="6517" spans="1:12" x14ac:dyDescent="0.25">
      <c r="A6517" s="19" t="s">
        <v>6589</v>
      </c>
      <c r="B6517" s="19" t="s">
        <v>8141</v>
      </c>
      <c r="C6517" s="19" t="s">
        <v>8429</v>
      </c>
      <c r="D6517" s="19" t="s">
        <v>8430</v>
      </c>
      <c r="E6517" s="20" t="s">
        <v>21</v>
      </c>
      <c r="F6517" s="19" t="s">
        <v>21</v>
      </c>
      <c r="G6517" s="180">
        <v>101299</v>
      </c>
      <c r="H6517" s="21" t="s">
        <v>9109</v>
      </c>
      <c r="I6517" s="19" t="s">
        <v>21134</v>
      </c>
      <c r="J6517" s="19" t="s">
        <v>23</v>
      </c>
      <c r="K6517" s="20" t="s">
        <v>12169</v>
      </c>
      <c r="L6517" s="19" t="s">
        <v>8796</v>
      </c>
    </row>
    <row r="6518" spans="1:12" x14ac:dyDescent="0.25">
      <c r="A6518" s="19" t="s">
        <v>6589</v>
      </c>
      <c r="B6518" s="19" t="s">
        <v>8141</v>
      </c>
      <c r="C6518" s="19" t="s">
        <v>8429</v>
      </c>
      <c r="D6518" s="19" t="s">
        <v>8430</v>
      </c>
      <c r="E6518" s="20" t="s">
        <v>21</v>
      </c>
      <c r="F6518" s="19" t="s">
        <v>21</v>
      </c>
      <c r="G6518" s="180">
        <v>101300</v>
      </c>
      <c r="H6518" s="21" t="s">
        <v>9110</v>
      </c>
      <c r="I6518" s="19" t="s">
        <v>21134</v>
      </c>
      <c r="J6518" s="19" t="s">
        <v>23</v>
      </c>
      <c r="K6518" s="20" t="s">
        <v>5696</v>
      </c>
      <c r="L6518" s="19" t="s">
        <v>8796</v>
      </c>
    </row>
    <row r="6519" spans="1:12" x14ac:dyDescent="0.25">
      <c r="A6519" s="19" t="s">
        <v>6589</v>
      </c>
      <c r="B6519" s="19" t="s">
        <v>8141</v>
      </c>
      <c r="C6519" s="19" t="s">
        <v>8429</v>
      </c>
      <c r="D6519" s="19" t="s">
        <v>8430</v>
      </c>
      <c r="E6519" s="20" t="s">
        <v>21</v>
      </c>
      <c r="F6519" s="19" t="s">
        <v>21</v>
      </c>
      <c r="G6519" s="180">
        <v>101301</v>
      </c>
      <c r="H6519" s="21" t="s">
        <v>9111</v>
      </c>
      <c r="I6519" s="19" t="s">
        <v>21134</v>
      </c>
      <c r="J6519" s="19" t="s">
        <v>23</v>
      </c>
      <c r="K6519" s="20" t="s">
        <v>8126</v>
      </c>
      <c r="L6519" s="19" t="s">
        <v>8796</v>
      </c>
    </row>
    <row r="6520" spans="1:12" x14ac:dyDescent="0.25">
      <c r="A6520" s="19" t="s">
        <v>6589</v>
      </c>
      <c r="B6520" s="19" t="s">
        <v>8141</v>
      </c>
      <c r="C6520" s="19" t="s">
        <v>8429</v>
      </c>
      <c r="D6520" s="19" t="s">
        <v>8430</v>
      </c>
      <c r="E6520" s="20" t="s">
        <v>21</v>
      </c>
      <c r="F6520" s="19" t="s">
        <v>21</v>
      </c>
      <c r="G6520" s="180">
        <v>101302</v>
      </c>
      <c r="H6520" s="21" t="s">
        <v>9113</v>
      </c>
      <c r="I6520" s="19" t="s">
        <v>21134</v>
      </c>
      <c r="J6520" s="19" t="s">
        <v>23</v>
      </c>
      <c r="K6520" s="20" t="s">
        <v>15570</v>
      </c>
      <c r="L6520" s="19" t="s">
        <v>8796</v>
      </c>
    </row>
    <row r="6521" spans="1:12" x14ac:dyDescent="0.25">
      <c r="A6521" s="19" t="s">
        <v>6589</v>
      </c>
      <c r="B6521" s="19" t="s">
        <v>8141</v>
      </c>
      <c r="C6521" s="19" t="s">
        <v>8429</v>
      </c>
      <c r="D6521" s="19" t="s">
        <v>8430</v>
      </c>
      <c r="E6521" s="20" t="s">
        <v>21</v>
      </c>
      <c r="F6521" s="19" t="s">
        <v>21</v>
      </c>
      <c r="G6521" s="180">
        <v>101303</v>
      </c>
      <c r="H6521" s="21" t="s">
        <v>9115</v>
      </c>
      <c r="I6521" s="19" t="s">
        <v>21134</v>
      </c>
      <c r="J6521" s="19" t="s">
        <v>23</v>
      </c>
      <c r="K6521" s="20" t="s">
        <v>4041</v>
      </c>
      <c r="L6521" s="19" t="s">
        <v>8796</v>
      </c>
    </row>
    <row r="6522" spans="1:12" x14ac:dyDescent="0.25">
      <c r="A6522" s="19" t="s">
        <v>6589</v>
      </c>
      <c r="B6522" s="19" t="s">
        <v>8141</v>
      </c>
      <c r="C6522" s="19" t="s">
        <v>8429</v>
      </c>
      <c r="D6522" s="19" t="s">
        <v>8430</v>
      </c>
      <c r="E6522" s="20" t="s">
        <v>21</v>
      </c>
      <c r="F6522" s="19" t="s">
        <v>21</v>
      </c>
      <c r="G6522" s="180">
        <v>101304</v>
      </c>
      <c r="H6522" s="21" t="s">
        <v>9116</v>
      </c>
      <c r="I6522" s="19" t="s">
        <v>21134</v>
      </c>
      <c r="J6522" s="19" t="s">
        <v>23</v>
      </c>
      <c r="K6522" s="20" t="s">
        <v>13125</v>
      </c>
      <c r="L6522" s="19" t="s">
        <v>8796</v>
      </c>
    </row>
    <row r="6523" spans="1:12" x14ac:dyDescent="0.25">
      <c r="A6523" s="19" t="s">
        <v>6589</v>
      </c>
      <c r="B6523" s="19" t="s">
        <v>8141</v>
      </c>
      <c r="C6523" s="19" t="s">
        <v>8429</v>
      </c>
      <c r="D6523" s="19" t="s">
        <v>8430</v>
      </c>
      <c r="E6523" s="20" t="s">
        <v>21</v>
      </c>
      <c r="F6523" s="19" t="s">
        <v>21</v>
      </c>
      <c r="G6523" s="180">
        <v>101305</v>
      </c>
      <c r="H6523" s="21" t="s">
        <v>9117</v>
      </c>
      <c r="I6523" s="19" t="s">
        <v>21134</v>
      </c>
      <c r="J6523" s="19" t="s">
        <v>23</v>
      </c>
      <c r="K6523" s="20" t="s">
        <v>15571</v>
      </c>
      <c r="L6523" s="19" t="s">
        <v>8796</v>
      </c>
    </row>
    <row r="6524" spans="1:12" x14ac:dyDescent="0.25">
      <c r="A6524" s="19" t="s">
        <v>6589</v>
      </c>
      <c r="B6524" s="19" t="s">
        <v>8141</v>
      </c>
      <c r="C6524" s="19" t="s">
        <v>8429</v>
      </c>
      <c r="D6524" s="19" t="s">
        <v>8430</v>
      </c>
      <c r="E6524" s="20" t="s">
        <v>21</v>
      </c>
      <c r="F6524" s="19" t="s">
        <v>21</v>
      </c>
      <c r="G6524" s="180">
        <v>101306</v>
      </c>
      <c r="H6524" s="21" t="s">
        <v>9119</v>
      </c>
      <c r="I6524" s="19" t="s">
        <v>21134</v>
      </c>
      <c r="J6524" s="19" t="s">
        <v>23</v>
      </c>
      <c r="K6524" s="20" t="s">
        <v>13447</v>
      </c>
      <c r="L6524" s="19" t="s">
        <v>8796</v>
      </c>
    </row>
    <row r="6525" spans="1:12" x14ac:dyDescent="0.25">
      <c r="A6525" s="19" t="s">
        <v>6589</v>
      </c>
      <c r="B6525" s="19" t="s">
        <v>8141</v>
      </c>
      <c r="C6525" s="19" t="s">
        <v>8429</v>
      </c>
      <c r="D6525" s="19" t="s">
        <v>8430</v>
      </c>
      <c r="E6525" s="20" t="s">
        <v>21</v>
      </c>
      <c r="F6525" s="19" t="s">
        <v>21</v>
      </c>
      <c r="G6525" s="180">
        <v>101307</v>
      </c>
      <c r="H6525" s="21" t="s">
        <v>9121</v>
      </c>
      <c r="I6525" s="19" t="s">
        <v>21134</v>
      </c>
      <c r="J6525" s="19" t="s">
        <v>23</v>
      </c>
      <c r="K6525" s="20" t="s">
        <v>2087</v>
      </c>
      <c r="L6525" s="19" t="s">
        <v>8796</v>
      </c>
    </row>
    <row r="6526" spans="1:12" x14ac:dyDescent="0.25">
      <c r="A6526" s="19" t="s">
        <v>6589</v>
      </c>
      <c r="B6526" s="19" t="s">
        <v>8141</v>
      </c>
      <c r="C6526" s="19" t="s">
        <v>8429</v>
      </c>
      <c r="D6526" s="19" t="s">
        <v>8430</v>
      </c>
      <c r="E6526" s="20" t="s">
        <v>21</v>
      </c>
      <c r="F6526" s="19" t="s">
        <v>21</v>
      </c>
      <c r="G6526" s="180">
        <v>101308</v>
      </c>
      <c r="H6526" s="21" t="s">
        <v>9122</v>
      </c>
      <c r="I6526" s="19" t="s">
        <v>21134</v>
      </c>
      <c r="J6526" s="19" t="s">
        <v>23</v>
      </c>
      <c r="K6526" s="20" t="s">
        <v>11415</v>
      </c>
      <c r="L6526" s="19" t="s">
        <v>8796</v>
      </c>
    </row>
    <row r="6527" spans="1:12" x14ac:dyDescent="0.25">
      <c r="A6527" s="19" t="s">
        <v>6589</v>
      </c>
      <c r="B6527" s="19" t="s">
        <v>8141</v>
      </c>
      <c r="C6527" s="19" t="s">
        <v>8429</v>
      </c>
      <c r="D6527" s="19" t="s">
        <v>8430</v>
      </c>
      <c r="E6527" s="20" t="s">
        <v>21</v>
      </c>
      <c r="F6527" s="19" t="s">
        <v>21</v>
      </c>
      <c r="G6527" s="180">
        <v>101309</v>
      </c>
      <c r="H6527" s="21" t="s">
        <v>9124</v>
      </c>
      <c r="I6527" s="19" t="s">
        <v>21134</v>
      </c>
      <c r="J6527" s="19" t="s">
        <v>23</v>
      </c>
      <c r="K6527" s="20" t="s">
        <v>4974</v>
      </c>
      <c r="L6527" s="19" t="s">
        <v>8796</v>
      </c>
    </row>
    <row r="6528" spans="1:12" x14ac:dyDescent="0.25">
      <c r="A6528" s="19" t="s">
        <v>6589</v>
      </c>
      <c r="B6528" s="19" t="s">
        <v>8141</v>
      </c>
      <c r="C6528" s="19" t="s">
        <v>8429</v>
      </c>
      <c r="D6528" s="19" t="s">
        <v>8430</v>
      </c>
      <c r="E6528" s="20" t="s">
        <v>21</v>
      </c>
      <c r="F6528" s="19" t="s">
        <v>21</v>
      </c>
      <c r="G6528" s="180">
        <v>101310</v>
      </c>
      <c r="H6528" s="21" t="s">
        <v>9126</v>
      </c>
      <c r="I6528" s="19" t="s">
        <v>21134</v>
      </c>
      <c r="J6528" s="19" t="s">
        <v>23</v>
      </c>
      <c r="K6528" s="20" t="s">
        <v>11415</v>
      </c>
      <c r="L6528" s="19" t="s">
        <v>8796</v>
      </c>
    </row>
    <row r="6529" spans="1:12" x14ac:dyDescent="0.25">
      <c r="A6529" s="19" t="s">
        <v>6589</v>
      </c>
      <c r="B6529" s="19" t="s">
        <v>8141</v>
      </c>
      <c r="C6529" s="19" t="s">
        <v>8429</v>
      </c>
      <c r="D6529" s="19" t="s">
        <v>8430</v>
      </c>
      <c r="E6529" s="20" t="s">
        <v>21</v>
      </c>
      <c r="F6529" s="19" t="s">
        <v>21</v>
      </c>
      <c r="G6529" s="180">
        <v>101311</v>
      </c>
      <c r="H6529" s="21" t="s">
        <v>9127</v>
      </c>
      <c r="I6529" s="19" t="s">
        <v>21134</v>
      </c>
      <c r="J6529" s="19" t="s">
        <v>23</v>
      </c>
      <c r="K6529" s="20" t="s">
        <v>5342</v>
      </c>
      <c r="L6529" s="19" t="s">
        <v>8796</v>
      </c>
    </row>
    <row r="6530" spans="1:12" x14ac:dyDescent="0.25">
      <c r="A6530" s="19" t="s">
        <v>6589</v>
      </c>
      <c r="B6530" s="19" t="s">
        <v>8141</v>
      </c>
      <c r="C6530" s="19" t="s">
        <v>8429</v>
      </c>
      <c r="D6530" s="19" t="s">
        <v>8430</v>
      </c>
      <c r="E6530" s="20" t="s">
        <v>21</v>
      </c>
      <c r="F6530" s="19" t="s">
        <v>21</v>
      </c>
      <c r="G6530" s="180">
        <v>101312</v>
      </c>
      <c r="H6530" s="21" t="s">
        <v>9129</v>
      </c>
      <c r="I6530" s="19" t="s">
        <v>21134</v>
      </c>
      <c r="J6530" s="19" t="s">
        <v>23</v>
      </c>
      <c r="K6530" s="20" t="s">
        <v>12883</v>
      </c>
      <c r="L6530" s="19" t="s">
        <v>8796</v>
      </c>
    </row>
    <row r="6531" spans="1:12" x14ac:dyDescent="0.25">
      <c r="A6531" s="19" t="s">
        <v>6589</v>
      </c>
      <c r="B6531" s="19" t="s">
        <v>8141</v>
      </c>
      <c r="C6531" s="19" t="s">
        <v>8429</v>
      </c>
      <c r="D6531" s="19" t="s">
        <v>8430</v>
      </c>
      <c r="E6531" s="20" t="s">
        <v>21</v>
      </c>
      <c r="F6531" s="19" t="s">
        <v>21</v>
      </c>
      <c r="G6531" s="180">
        <v>101313</v>
      </c>
      <c r="H6531" s="21" t="s">
        <v>9131</v>
      </c>
      <c r="I6531" s="19" t="s">
        <v>21134</v>
      </c>
      <c r="J6531" s="19" t="s">
        <v>23</v>
      </c>
      <c r="K6531" s="20" t="s">
        <v>2776</v>
      </c>
      <c r="L6531" s="19" t="s">
        <v>8796</v>
      </c>
    </row>
    <row r="6532" spans="1:12" x14ac:dyDescent="0.25">
      <c r="A6532" s="19" t="s">
        <v>6589</v>
      </c>
      <c r="B6532" s="19" t="s">
        <v>8141</v>
      </c>
      <c r="C6532" s="19" t="s">
        <v>8429</v>
      </c>
      <c r="D6532" s="19" t="s">
        <v>8430</v>
      </c>
      <c r="E6532" s="20" t="s">
        <v>21</v>
      </c>
      <c r="F6532" s="19" t="s">
        <v>21</v>
      </c>
      <c r="G6532" s="180">
        <v>101314</v>
      </c>
      <c r="H6532" s="21" t="s">
        <v>9132</v>
      </c>
      <c r="I6532" s="19" t="s">
        <v>21134</v>
      </c>
      <c r="J6532" s="19" t="s">
        <v>23</v>
      </c>
      <c r="K6532" s="20" t="s">
        <v>15572</v>
      </c>
      <c r="L6532" s="19" t="s">
        <v>8796</v>
      </c>
    </row>
    <row r="6533" spans="1:12" x14ac:dyDescent="0.25">
      <c r="A6533" s="19" t="s">
        <v>6589</v>
      </c>
      <c r="B6533" s="19" t="s">
        <v>8141</v>
      </c>
      <c r="C6533" s="19" t="s">
        <v>8429</v>
      </c>
      <c r="D6533" s="19" t="s">
        <v>8430</v>
      </c>
      <c r="E6533" s="20" t="s">
        <v>21</v>
      </c>
      <c r="F6533" s="19" t="s">
        <v>21</v>
      </c>
      <c r="G6533" s="180">
        <v>101315</v>
      </c>
      <c r="H6533" s="21" t="s">
        <v>9133</v>
      </c>
      <c r="I6533" s="19" t="s">
        <v>21134</v>
      </c>
      <c r="J6533" s="19" t="s">
        <v>23</v>
      </c>
      <c r="K6533" s="20" t="s">
        <v>15573</v>
      </c>
      <c r="L6533" s="19" t="s">
        <v>8796</v>
      </c>
    </row>
    <row r="6534" spans="1:12" x14ac:dyDescent="0.25">
      <c r="A6534" s="19" t="s">
        <v>6589</v>
      </c>
      <c r="B6534" s="19" t="s">
        <v>8141</v>
      </c>
      <c r="C6534" s="19" t="s">
        <v>8429</v>
      </c>
      <c r="D6534" s="19" t="s">
        <v>8430</v>
      </c>
      <c r="E6534" s="20" t="s">
        <v>21</v>
      </c>
      <c r="F6534" s="19" t="s">
        <v>21</v>
      </c>
      <c r="G6534" s="180">
        <v>101316</v>
      </c>
      <c r="H6534" s="21" t="s">
        <v>9134</v>
      </c>
      <c r="I6534" s="19" t="s">
        <v>21134</v>
      </c>
      <c r="J6534" s="19" t="s">
        <v>23</v>
      </c>
      <c r="K6534" s="20" t="s">
        <v>15574</v>
      </c>
      <c r="L6534" s="19" t="s">
        <v>8796</v>
      </c>
    </row>
    <row r="6535" spans="1:12" x14ac:dyDescent="0.25">
      <c r="A6535" s="19" t="s">
        <v>6589</v>
      </c>
      <c r="B6535" s="19" t="s">
        <v>8141</v>
      </c>
      <c r="C6535" s="19" t="s">
        <v>8429</v>
      </c>
      <c r="D6535" s="19" t="s">
        <v>8430</v>
      </c>
      <c r="E6535" s="20" t="s">
        <v>21</v>
      </c>
      <c r="F6535" s="19" t="s">
        <v>21</v>
      </c>
      <c r="G6535" s="180">
        <v>101317</v>
      </c>
      <c r="H6535" s="21" t="s">
        <v>9135</v>
      </c>
      <c r="I6535" s="19" t="s">
        <v>21134</v>
      </c>
      <c r="J6535" s="19" t="s">
        <v>23</v>
      </c>
      <c r="K6535" s="20" t="s">
        <v>15575</v>
      </c>
      <c r="L6535" s="19" t="s">
        <v>8796</v>
      </c>
    </row>
    <row r="6536" spans="1:12" x14ac:dyDescent="0.25">
      <c r="A6536" s="19" t="s">
        <v>6589</v>
      </c>
      <c r="B6536" s="19" t="s">
        <v>8141</v>
      </c>
      <c r="C6536" s="19" t="s">
        <v>8429</v>
      </c>
      <c r="D6536" s="19" t="s">
        <v>8430</v>
      </c>
      <c r="E6536" s="20" t="s">
        <v>21</v>
      </c>
      <c r="F6536" s="19" t="s">
        <v>21</v>
      </c>
      <c r="G6536" s="180">
        <v>101318</v>
      </c>
      <c r="H6536" s="21" t="s">
        <v>9136</v>
      </c>
      <c r="I6536" s="19" t="s">
        <v>21134</v>
      </c>
      <c r="J6536" s="19" t="s">
        <v>23</v>
      </c>
      <c r="K6536" s="20" t="s">
        <v>15576</v>
      </c>
      <c r="L6536" s="19" t="s">
        <v>8796</v>
      </c>
    </row>
    <row r="6537" spans="1:12" x14ac:dyDescent="0.25">
      <c r="A6537" s="19" t="s">
        <v>6589</v>
      </c>
      <c r="B6537" s="19" t="s">
        <v>8141</v>
      </c>
      <c r="C6537" s="19" t="s">
        <v>8429</v>
      </c>
      <c r="D6537" s="19" t="s">
        <v>8430</v>
      </c>
      <c r="E6537" s="20" t="s">
        <v>21</v>
      </c>
      <c r="F6537" s="19" t="s">
        <v>21</v>
      </c>
      <c r="G6537" s="180">
        <v>101319</v>
      </c>
      <c r="H6537" s="21" t="s">
        <v>9137</v>
      </c>
      <c r="I6537" s="19" t="s">
        <v>21134</v>
      </c>
      <c r="J6537" s="19" t="s">
        <v>23</v>
      </c>
      <c r="K6537" s="20" t="s">
        <v>15577</v>
      </c>
      <c r="L6537" s="19" t="s">
        <v>8796</v>
      </c>
    </row>
    <row r="6538" spans="1:12" x14ac:dyDescent="0.25">
      <c r="A6538" s="19" t="s">
        <v>6589</v>
      </c>
      <c r="B6538" s="19" t="s">
        <v>8141</v>
      </c>
      <c r="C6538" s="19" t="s">
        <v>8429</v>
      </c>
      <c r="D6538" s="19" t="s">
        <v>8430</v>
      </c>
      <c r="E6538" s="20" t="s">
        <v>21</v>
      </c>
      <c r="F6538" s="19" t="s">
        <v>21</v>
      </c>
      <c r="G6538" s="180">
        <v>101320</v>
      </c>
      <c r="H6538" s="21" t="s">
        <v>9138</v>
      </c>
      <c r="I6538" s="19" t="s">
        <v>21134</v>
      </c>
      <c r="J6538" s="19" t="s">
        <v>23</v>
      </c>
      <c r="K6538" s="20" t="s">
        <v>5738</v>
      </c>
      <c r="L6538" s="19" t="s">
        <v>8796</v>
      </c>
    </row>
    <row r="6539" spans="1:12" x14ac:dyDescent="0.25">
      <c r="A6539" s="19" t="s">
        <v>6589</v>
      </c>
      <c r="B6539" s="19" t="s">
        <v>8141</v>
      </c>
      <c r="C6539" s="19" t="s">
        <v>8429</v>
      </c>
      <c r="D6539" s="19" t="s">
        <v>8430</v>
      </c>
      <c r="E6539" s="20" t="s">
        <v>21</v>
      </c>
      <c r="F6539" s="19" t="s">
        <v>21</v>
      </c>
      <c r="G6539" s="180">
        <v>101321</v>
      </c>
      <c r="H6539" s="21" t="s">
        <v>9139</v>
      </c>
      <c r="I6539" s="19" t="s">
        <v>21134</v>
      </c>
      <c r="J6539" s="19" t="s">
        <v>23</v>
      </c>
      <c r="K6539" s="20" t="s">
        <v>4708</v>
      </c>
      <c r="L6539" s="19" t="s">
        <v>8796</v>
      </c>
    </row>
    <row r="6540" spans="1:12" x14ac:dyDescent="0.25">
      <c r="A6540" s="19" t="s">
        <v>6589</v>
      </c>
      <c r="B6540" s="19" t="s">
        <v>8141</v>
      </c>
      <c r="C6540" s="19" t="s">
        <v>8429</v>
      </c>
      <c r="D6540" s="19" t="s">
        <v>8430</v>
      </c>
      <c r="E6540" s="20" t="s">
        <v>21</v>
      </c>
      <c r="F6540" s="19" t="s">
        <v>21</v>
      </c>
      <c r="G6540" s="180">
        <v>101322</v>
      </c>
      <c r="H6540" s="21" t="s">
        <v>9140</v>
      </c>
      <c r="I6540" s="19" t="s">
        <v>21134</v>
      </c>
      <c r="J6540" s="19" t="s">
        <v>23</v>
      </c>
      <c r="K6540" s="20" t="s">
        <v>6052</v>
      </c>
      <c r="L6540" s="19" t="s">
        <v>8796</v>
      </c>
    </row>
    <row r="6541" spans="1:12" x14ac:dyDescent="0.25">
      <c r="A6541" s="19" t="s">
        <v>6589</v>
      </c>
      <c r="B6541" s="19" t="s">
        <v>8141</v>
      </c>
      <c r="C6541" s="19" t="s">
        <v>8429</v>
      </c>
      <c r="D6541" s="19" t="s">
        <v>8430</v>
      </c>
      <c r="E6541" s="20" t="s">
        <v>21</v>
      </c>
      <c r="F6541" s="19" t="s">
        <v>21</v>
      </c>
      <c r="G6541" s="180">
        <v>101323</v>
      </c>
      <c r="H6541" s="21" t="s">
        <v>9141</v>
      </c>
      <c r="I6541" s="19" t="s">
        <v>21134</v>
      </c>
      <c r="J6541" s="19" t="s">
        <v>23</v>
      </c>
      <c r="K6541" s="20" t="s">
        <v>5218</v>
      </c>
      <c r="L6541" s="19" t="s">
        <v>8796</v>
      </c>
    </row>
    <row r="6542" spans="1:12" x14ac:dyDescent="0.25">
      <c r="A6542" s="19" t="s">
        <v>6589</v>
      </c>
      <c r="B6542" s="19" t="s">
        <v>8141</v>
      </c>
      <c r="C6542" s="19" t="s">
        <v>8429</v>
      </c>
      <c r="D6542" s="19" t="s">
        <v>8430</v>
      </c>
      <c r="E6542" s="20" t="s">
        <v>21</v>
      </c>
      <c r="F6542" s="19" t="s">
        <v>21</v>
      </c>
      <c r="G6542" s="180">
        <v>101324</v>
      </c>
      <c r="H6542" s="21" t="s">
        <v>9143</v>
      </c>
      <c r="I6542" s="19" t="s">
        <v>21134</v>
      </c>
      <c r="J6542" s="19" t="s">
        <v>23</v>
      </c>
      <c r="K6542" s="20" t="s">
        <v>5234</v>
      </c>
      <c r="L6542" s="19" t="s">
        <v>8796</v>
      </c>
    </row>
    <row r="6543" spans="1:12" x14ac:dyDescent="0.25">
      <c r="A6543" s="19" t="s">
        <v>6589</v>
      </c>
      <c r="B6543" s="19" t="s">
        <v>8141</v>
      </c>
      <c r="C6543" s="19" t="s">
        <v>8429</v>
      </c>
      <c r="D6543" s="19" t="s">
        <v>8430</v>
      </c>
      <c r="E6543" s="20" t="s">
        <v>21</v>
      </c>
      <c r="F6543" s="19" t="s">
        <v>21</v>
      </c>
      <c r="G6543" s="180">
        <v>101325</v>
      </c>
      <c r="H6543" s="21" t="s">
        <v>9144</v>
      </c>
      <c r="I6543" s="19" t="s">
        <v>21134</v>
      </c>
      <c r="J6543" s="19" t="s">
        <v>23</v>
      </c>
      <c r="K6543" s="20" t="s">
        <v>4488</v>
      </c>
      <c r="L6543" s="19" t="s">
        <v>8796</v>
      </c>
    </row>
    <row r="6544" spans="1:12" x14ac:dyDescent="0.25">
      <c r="A6544" s="19" t="s">
        <v>6589</v>
      </c>
      <c r="B6544" s="19" t="s">
        <v>8141</v>
      </c>
      <c r="C6544" s="19" t="s">
        <v>8429</v>
      </c>
      <c r="D6544" s="19" t="s">
        <v>8430</v>
      </c>
      <c r="E6544" s="20" t="s">
        <v>21</v>
      </c>
      <c r="F6544" s="19" t="s">
        <v>21</v>
      </c>
      <c r="G6544" s="180">
        <v>101326</v>
      </c>
      <c r="H6544" s="21" t="s">
        <v>9145</v>
      </c>
      <c r="I6544" s="19" t="s">
        <v>21134</v>
      </c>
      <c r="J6544" s="19" t="s">
        <v>23</v>
      </c>
      <c r="K6544" s="20" t="s">
        <v>3058</v>
      </c>
      <c r="L6544" s="19" t="s">
        <v>8796</v>
      </c>
    </row>
    <row r="6545" spans="1:12" x14ac:dyDescent="0.25">
      <c r="A6545" s="19" t="s">
        <v>6589</v>
      </c>
      <c r="B6545" s="19" t="s">
        <v>8141</v>
      </c>
      <c r="C6545" s="19" t="s">
        <v>8429</v>
      </c>
      <c r="D6545" s="19" t="s">
        <v>8430</v>
      </c>
      <c r="E6545" s="20" t="s">
        <v>21</v>
      </c>
      <c r="F6545" s="19" t="s">
        <v>21</v>
      </c>
      <c r="G6545" s="180">
        <v>101327</v>
      </c>
      <c r="H6545" s="21" t="s">
        <v>9146</v>
      </c>
      <c r="I6545" s="19" t="s">
        <v>21134</v>
      </c>
      <c r="J6545" s="19" t="s">
        <v>23</v>
      </c>
      <c r="K6545" s="20" t="s">
        <v>566</v>
      </c>
      <c r="L6545" s="19" t="s">
        <v>8796</v>
      </c>
    </row>
    <row r="6546" spans="1:12" x14ac:dyDescent="0.25">
      <c r="A6546" s="19" t="s">
        <v>6589</v>
      </c>
      <c r="B6546" s="19" t="s">
        <v>8141</v>
      </c>
      <c r="C6546" s="19" t="s">
        <v>8429</v>
      </c>
      <c r="D6546" s="19" t="s">
        <v>8430</v>
      </c>
      <c r="E6546" s="20" t="s">
        <v>21</v>
      </c>
      <c r="F6546" s="19" t="s">
        <v>21</v>
      </c>
      <c r="G6546" s="180">
        <v>101328</v>
      </c>
      <c r="H6546" s="21" t="s">
        <v>9147</v>
      </c>
      <c r="I6546" s="19" t="s">
        <v>21134</v>
      </c>
      <c r="J6546" s="19" t="s">
        <v>23</v>
      </c>
      <c r="K6546" s="20" t="s">
        <v>1650</v>
      </c>
      <c r="L6546" s="19" t="s">
        <v>8796</v>
      </c>
    </row>
    <row r="6547" spans="1:12" x14ac:dyDescent="0.25">
      <c r="A6547" s="19" t="s">
        <v>6589</v>
      </c>
      <c r="B6547" s="19" t="s">
        <v>8141</v>
      </c>
      <c r="C6547" s="19" t="s">
        <v>8429</v>
      </c>
      <c r="D6547" s="19" t="s">
        <v>8430</v>
      </c>
      <c r="E6547" s="20" t="s">
        <v>21</v>
      </c>
      <c r="F6547" s="19" t="s">
        <v>21</v>
      </c>
      <c r="G6547" s="180">
        <v>101329</v>
      </c>
      <c r="H6547" s="21" t="s">
        <v>9149</v>
      </c>
      <c r="I6547" s="19" t="s">
        <v>21134</v>
      </c>
      <c r="J6547" s="19" t="s">
        <v>23</v>
      </c>
      <c r="K6547" s="20" t="s">
        <v>14455</v>
      </c>
      <c r="L6547" s="19" t="s">
        <v>8796</v>
      </c>
    </row>
    <row r="6548" spans="1:12" x14ac:dyDescent="0.25">
      <c r="A6548" s="19" t="s">
        <v>6589</v>
      </c>
      <c r="B6548" s="19" t="s">
        <v>8141</v>
      </c>
      <c r="C6548" s="19" t="s">
        <v>8429</v>
      </c>
      <c r="D6548" s="19" t="s">
        <v>8430</v>
      </c>
      <c r="E6548" s="20" t="s">
        <v>21</v>
      </c>
      <c r="F6548" s="19" t="s">
        <v>21</v>
      </c>
      <c r="G6548" s="180">
        <v>101330</v>
      </c>
      <c r="H6548" s="21" t="s">
        <v>9151</v>
      </c>
      <c r="I6548" s="19" t="s">
        <v>21134</v>
      </c>
      <c r="J6548" s="19" t="s">
        <v>23</v>
      </c>
      <c r="K6548" s="20" t="s">
        <v>9259</v>
      </c>
      <c r="L6548" s="19" t="s">
        <v>8796</v>
      </c>
    </row>
    <row r="6549" spans="1:12" x14ac:dyDescent="0.25">
      <c r="A6549" s="19" t="s">
        <v>6589</v>
      </c>
      <c r="B6549" s="19" t="s">
        <v>8141</v>
      </c>
      <c r="C6549" s="19" t="s">
        <v>8429</v>
      </c>
      <c r="D6549" s="19" t="s">
        <v>8430</v>
      </c>
      <c r="E6549" s="20" t="s">
        <v>21</v>
      </c>
      <c r="F6549" s="19" t="s">
        <v>21</v>
      </c>
      <c r="G6549" s="180">
        <v>101331</v>
      </c>
      <c r="H6549" s="21" t="s">
        <v>9152</v>
      </c>
      <c r="I6549" s="19" t="s">
        <v>21134</v>
      </c>
      <c r="J6549" s="19" t="s">
        <v>23</v>
      </c>
      <c r="K6549" s="20" t="s">
        <v>13125</v>
      </c>
      <c r="L6549" s="19" t="s">
        <v>8796</v>
      </c>
    </row>
    <row r="6550" spans="1:12" x14ac:dyDescent="0.25">
      <c r="A6550" s="19" t="s">
        <v>6589</v>
      </c>
      <c r="B6550" s="19" t="s">
        <v>8141</v>
      </c>
      <c r="C6550" s="19" t="s">
        <v>8429</v>
      </c>
      <c r="D6550" s="19" t="s">
        <v>8430</v>
      </c>
      <c r="E6550" s="20" t="s">
        <v>21</v>
      </c>
      <c r="F6550" s="19" t="s">
        <v>21</v>
      </c>
      <c r="G6550" s="180">
        <v>101332</v>
      </c>
      <c r="H6550" s="21" t="s">
        <v>9153</v>
      </c>
      <c r="I6550" s="19" t="s">
        <v>21134</v>
      </c>
      <c r="J6550" s="19" t="s">
        <v>23</v>
      </c>
      <c r="K6550" s="20" t="s">
        <v>10432</v>
      </c>
      <c r="L6550" s="19" t="s">
        <v>8796</v>
      </c>
    </row>
    <row r="6551" spans="1:12" x14ac:dyDescent="0.25">
      <c r="A6551" s="19" t="s">
        <v>6589</v>
      </c>
      <c r="B6551" s="19" t="s">
        <v>8141</v>
      </c>
      <c r="C6551" s="19" t="s">
        <v>8429</v>
      </c>
      <c r="D6551" s="19" t="s">
        <v>8430</v>
      </c>
      <c r="E6551" s="20" t="s">
        <v>21</v>
      </c>
      <c r="F6551" s="19" t="s">
        <v>21</v>
      </c>
      <c r="G6551" s="180">
        <v>101333</v>
      </c>
      <c r="H6551" s="21" t="s">
        <v>9154</v>
      </c>
      <c r="I6551" s="19" t="s">
        <v>21134</v>
      </c>
      <c r="J6551" s="19" t="s">
        <v>23</v>
      </c>
      <c r="K6551" s="20" t="s">
        <v>5913</v>
      </c>
      <c r="L6551" s="19" t="s">
        <v>8796</v>
      </c>
    </row>
    <row r="6552" spans="1:12" x14ac:dyDescent="0.25">
      <c r="A6552" s="19" t="s">
        <v>6589</v>
      </c>
      <c r="B6552" s="19" t="s">
        <v>8141</v>
      </c>
      <c r="C6552" s="19" t="s">
        <v>8429</v>
      </c>
      <c r="D6552" s="19" t="s">
        <v>8430</v>
      </c>
      <c r="E6552" s="20" t="s">
        <v>21</v>
      </c>
      <c r="F6552" s="19" t="s">
        <v>21</v>
      </c>
      <c r="G6552" s="180">
        <v>101334</v>
      </c>
      <c r="H6552" s="21" t="s">
        <v>9155</v>
      </c>
      <c r="I6552" s="19" t="s">
        <v>21134</v>
      </c>
      <c r="J6552" s="19" t="s">
        <v>23</v>
      </c>
      <c r="K6552" s="20" t="s">
        <v>3490</v>
      </c>
      <c r="L6552" s="19" t="s">
        <v>8796</v>
      </c>
    </row>
    <row r="6553" spans="1:12" x14ac:dyDescent="0.25">
      <c r="A6553" s="19" t="s">
        <v>6589</v>
      </c>
      <c r="B6553" s="19" t="s">
        <v>8141</v>
      </c>
      <c r="C6553" s="19" t="s">
        <v>8429</v>
      </c>
      <c r="D6553" s="19" t="s">
        <v>8430</v>
      </c>
      <c r="E6553" s="20" t="s">
        <v>21</v>
      </c>
      <c r="F6553" s="19" t="s">
        <v>21</v>
      </c>
      <c r="G6553" s="180">
        <v>101335</v>
      </c>
      <c r="H6553" s="21" t="s">
        <v>9156</v>
      </c>
      <c r="I6553" s="19" t="s">
        <v>21134</v>
      </c>
      <c r="J6553" s="19" t="s">
        <v>23</v>
      </c>
      <c r="K6553" s="20" t="s">
        <v>14938</v>
      </c>
      <c r="L6553" s="19" t="s">
        <v>8796</v>
      </c>
    </row>
    <row r="6554" spans="1:12" x14ac:dyDescent="0.25">
      <c r="A6554" s="19" t="s">
        <v>6589</v>
      </c>
      <c r="B6554" s="19" t="s">
        <v>8141</v>
      </c>
      <c r="C6554" s="19" t="s">
        <v>8429</v>
      </c>
      <c r="D6554" s="19" t="s">
        <v>8430</v>
      </c>
      <c r="E6554" s="20" t="s">
        <v>21</v>
      </c>
      <c r="F6554" s="19" t="s">
        <v>21</v>
      </c>
      <c r="G6554" s="180">
        <v>101336</v>
      </c>
      <c r="H6554" s="21" t="s">
        <v>9157</v>
      </c>
      <c r="I6554" s="19" t="s">
        <v>21134</v>
      </c>
      <c r="J6554" s="19" t="s">
        <v>23</v>
      </c>
      <c r="K6554" s="20" t="s">
        <v>11321</v>
      </c>
      <c r="L6554" s="19" t="s">
        <v>8796</v>
      </c>
    </row>
    <row r="6555" spans="1:12" x14ac:dyDescent="0.25">
      <c r="A6555" s="19" t="s">
        <v>6589</v>
      </c>
      <c r="B6555" s="19" t="s">
        <v>8141</v>
      </c>
      <c r="C6555" s="19" t="s">
        <v>8429</v>
      </c>
      <c r="D6555" s="19" t="s">
        <v>8430</v>
      </c>
      <c r="E6555" s="20" t="s">
        <v>21</v>
      </c>
      <c r="F6555" s="19" t="s">
        <v>21</v>
      </c>
      <c r="G6555" s="180">
        <v>101337</v>
      </c>
      <c r="H6555" s="21" t="s">
        <v>9159</v>
      </c>
      <c r="I6555" s="19" t="s">
        <v>21134</v>
      </c>
      <c r="J6555" s="19" t="s">
        <v>23</v>
      </c>
      <c r="K6555" s="20" t="s">
        <v>6869</v>
      </c>
      <c r="L6555" s="19" t="s">
        <v>8796</v>
      </c>
    </row>
    <row r="6556" spans="1:12" x14ac:dyDescent="0.25">
      <c r="A6556" s="19" t="s">
        <v>6589</v>
      </c>
      <c r="B6556" s="19" t="s">
        <v>8141</v>
      </c>
      <c r="C6556" s="19" t="s">
        <v>8429</v>
      </c>
      <c r="D6556" s="19" t="s">
        <v>8430</v>
      </c>
      <c r="E6556" s="20" t="s">
        <v>21</v>
      </c>
      <c r="F6556" s="19" t="s">
        <v>21</v>
      </c>
      <c r="G6556" s="180">
        <v>101338</v>
      </c>
      <c r="H6556" s="21" t="s">
        <v>9161</v>
      </c>
      <c r="I6556" s="19" t="s">
        <v>21134</v>
      </c>
      <c r="J6556" s="19" t="s">
        <v>23</v>
      </c>
      <c r="K6556" s="20" t="s">
        <v>13443</v>
      </c>
      <c r="L6556" s="19" t="s">
        <v>8796</v>
      </c>
    </row>
    <row r="6557" spans="1:12" x14ac:dyDescent="0.25">
      <c r="A6557" s="19" t="s">
        <v>6589</v>
      </c>
      <c r="B6557" s="19" t="s">
        <v>8141</v>
      </c>
      <c r="C6557" s="19" t="s">
        <v>8429</v>
      </c>
      <c r="D6557" s="19" t="s">
        <v>8430</v>
      </c>
      <c r="E6557" s="20" t="s">
        <v>21</v>
      </c>
      <c r="F6557" s="19" t="s">
        <v>21</v>
      </c>
      <c r="G6557" s="180">
        <v>101339</v>
      </c>
      <c r="H6557" s="21" t="s">
        <v>9162</v>
      </c>
      <c r="I6557" s="19" t="s">
        <v>21134</v>
      </c>
      <c r="J6557" s="19" t="s">
        <v>23</v>
      </c>
      <c r="K6557" s="20" t="s">
        <v>11310</v>
      </c>
      <c r="L6557" s="19" t="s">
        <v>8796</v>
      </c>
    </row>
    <row r="6558" spans="1:12" x14ac:dyDescent="0.25">
      <c r="A6558" s="19" t="s">
        <v>6589</v>
      </c>
      <c r="B6558" s="19" t="s">
        <v>8141</v>
      </c>
      <c r="C6558" s="19" t="s">
        <v>8429</v>
      </c>
      <c r="D6558" s="19" t="s">
        <v>8430</v>
      </c>
      <c r="E6558" s="20" t="s">
        <v>21</v>
      </c>
      <c r="F6558" s="19" t="s">
        <v>21</v>
      </c>
      <c r="G6558" s="180">
        <v>101340</v>
      </c>
      <c r="H6558" s="21" t="s">
        <v>9163</v>
      </c>
      <c r="I6558" s="19" t="s">
        <v>21134</v>
      </c>
      <c r="J6558" s="19" t="s">
        <v>23</v>
      </c>
      <c r="K6558" s="20" t="s">
        <v>9092</v>
      </c>
      <c r="L6558" s="19" t="s">
        <v>8796</v>
      </c>
    </row>
    <row r="6559" spans="1:12" x14ac:dyDescent="0.25">
      <c r="A6559" s="19" t="s">
        <v>6589</v>
      </c>
      <c r="B6559" s="19" t="s">
        <v>8141</v>
      </c>
      <c r="C6559" s="19" t="s">
        <v>8429</v>
      </c>
      <c r="D6559" s="19" t="s">
        <v>8430</v>
      </c>
      <c r="E6559" s="20" t="s">
        <v>21</v>
      </c>
      <c r="F6559" s="19" t="s">
        <v>21</v>
      </c>
      <c r="G6559" s="180">
        <v>101341</v>
      </c>
      <c r="H6559" s="21" t="s">
        <v>9164</v>
      </c>
      <c r="I6559" s="19" t="s">
        <v>21134</v>
      </c>
      <c r="J6559" s="19" t="s">
        <v>23</v>
      </c>
      <c r="K6559" s="20" t="s">
        <v>3429</v>
      </c>
      <c r="L6559" s="19" t="s">
        <v>8796</v>
      </c>
    </row>
    <row r="6560" spans="1:12" x14ac:dyDescent="0.25">
      <c r="A6560" s="19" t="s">
        <v>6589</v>
      </c>
      <c r="B6560" s="19" t="s">
        <v>8141</v>
      </c>
      <c r="C6560" s="19" t="s">
        <v>8429</v>
      </c>
      <c r="D6560" s="19" t="s">
        <v>8430</v>
      </c>
      <c r="E6560" s="20" t="s">
        <v>21</v>
      </c>
      <c r="F6560" s="19" t="s">
        <v>21</v>
      </c>
      <c r="G6560" s="180">
        <v>101342</v>
      </c>
      <c r="H6560" s="21" t="s">
        <v>9166</v>
      </c>
      <c r="I6560" s="19" t="s">
        <v>21134</v>
      </c>
      <c r="J6560" s="19" t="s">
        <v>23</v>
      </c>
      <c r="K6560" s="20" t="s">
        <v>15578</v>
      </c>
      <c r="L6560" s="19" t="s">
        <v>8796</v>
      </c>
    </row>
    <row r="6561" spans="1:12" x14ac:dyDescent="0.25">
      <c r="A6561" s="19" t="s">
        <v>6589</v>
      </c>
      <c r="B6561" s="19" t="s">
        <v>8141</v>
      </c>
      <c r="C6561" s="19" t="s">
        <v>8429</v>
      </c>
      <c r="D6561" s="19" t="s">
        <v>8430</v>
      </c>
      <c r="E6561" s="20" t="s">
        <v>21</v>
      </c>
      <c r="F6561" s="19" t="s">
        <v>21</v>
      </c>
      <c r="G6561" s="180">
        <v>101343</v>
      </c>
      <c r="H6561" s="21" t="s">
        <v>9168</v>
      </c>
      <c r="I6561" s="19" t="s">
        <v>21134</v>
      </c>
      <c r="J6561" s="19" t="s">
        <v>23</v>
      </c>
      <c r="K6561" s="20" t="s">
        <v>15579</v>
      </c>
      <c r="L6561" s="19" t="s">
        <v>8796</v>
      </c>
    </row>
    <row r="6562" spans="1:12" x14ac:dyDescent="0.25">
      <c r="A6562" s="19" t="s">
        <v>6589</v>
      </c>
      <c r="B6562" s="19" t="s">
        <v>8141</v>
      </c>
      <c r="C6562" s="19" t="s">
        <v>8429</v>
      </c>
      <c r="D6562" s="19" t="s">
        <v>8430</v>
      </c>
      <c r="E6562" s="20" t="s">
        <v>21</v>
      </c>
      <c r="F6562" s="19" t="s">
        <v>21</v>
      </c>
      <c r="G6562" s="180">
        <v>101344</v>
      </c>
      <c r="H6562" s="21" t="s">
        <v>9169</v>
      </c>
      <c r="I6562" s="19" t="s">
        <v>21134</v>
      </c>
      <c r="J6562" s="19" t="s">
        <v>23</v>
      </c>
      <c r="K6562" s="20" t="s">
        <v>14072</v>
      </c>
      <c r="L6562" s="19" t="s">
        <v>8796</v>
      </c>
    </row>
    <row r="6563" spans="1:12" x14ac:dyDescent="0.25">
      <c r="A6563" s="19" t="s">
        <v>6589</v>
      </c>
      <c r="B6563" s="19" t="s">
        <v>8141</v>
      </c>
      <c r="C6563" s="19" t="s">
        <v>8429</v>
      </c>
      <c r="D6563" s="19" t="s">
        <v>8430</v>
      </c>
      <c r="E6563" s="20" t="s">
        <v>21</v>
      </c>
      <c r="F6563" s="19" t="s">
        <v>21</v>
      </c>
      <c r="G6563" s="180">
        <v>101345</v>
      </c>
      <c r="H6563" s="21" t="s">
        <v>9171</v>
      </c>
      <c r="I6563" s="19" t="s">
        <v>21134</v>
      </c>
      <c r="J6563" s="19" t="s">
        <v>23</v>
      </c>
      <c r="K6563" s="20" t="s">
        <v>15580</v>
      </c>
      <c r="L6563" s="19" t="s">
        <v>8796</v>
      </c>
    </row>
    <row r="6564" spans="1:12" x14ac:dyDescent="0.25">
      <c r="A6564" s="19" t="s">
        <v>6589</v>
      </c>
      <c r="B6564" s="19" t="s">
        <v>8141</v>
      </c>
      <c r="C6564" s="19" t="s">
        <v>8429</v>
      </c>
      <c r="D6564" s="19" t="s">
        <v>8430</v>
      </c>
      <c r="E6564" s="20" t="s">
        <v>21</v>
      </c>
      <c r="F6564" s="19" t="s">
        <v>21</v>
      </c>
      <c r="G6564" s="180">
        <v>101346</v>
      </c>
      <c r="H6564" s="21" t="s">
        <v>9172</v>
      </c>
      <c r="I6564" s="19" t="s">
        <v>21134</v>
      </c>
      <c r="J6564" s="19" t="s">
        <v>23</v>
      </c>
      <c r="K6564" s="20" t="s">
        <v>15581</v>
      </c>
      <c r="L6564" s="19" t="s">
        <v>8796</v>
      </c>
    </row>
    <row r="6565" spans="1:12" x14ac:dyDescent="0.25">
      <c r="A6565" s="19" t="s">
        <v>6589</v>
      </c>
      <c r="B6565" s="19" t="s">
        <v>8141</v>
      </c>
      <c r="C6565" s="19" t="s">
        <v>8429</v>
      </c>
      <c r="D6565" s="19" t="s">
        <v>8430</v>
      </c>
      <c r="E6565" s="20" t="s">
        <v>21</v>
      </c>
      <c r="F6565" s="19" t="s">
        <v>21</v>
      </c>
      <c r="G6565" s="180">
        <v>101347</v>
      </c>
      <c r="H6565" s="21" t="s">
        <v>9174</v>
      </c>
      <c r="I6565" s="19" t="s">
        <v>21134</v>
      </c>
      <c r="J6565" s="19" t="s">
        <v>23</v>
      </c>
      <c r="K6565" s="20" t="s">
        <v>7608</v>
      </c>
      <c r="L6565" s="19" t="s">
        <v>8796</v>
      </c>
    </row>
    <row r="6566" spans="1:12" x14ac:dyDescent="0.25">
      <c r="A6566" s="19" t="s">
        <v>6589</v>
      </c>
      <c r="B6566" s="19" t="s">
        <v>8141</v>
      </c>
      <c r="C6566" s="19" t="s">
        <v>8429</v>
      </c>
      <c r="D6566" s="19" t="s">
        <v>8430</v>
      </c>
      <c r="E6566" s="20" t="s">
        <v>21</v>
      </c>
      <c r="F6566" s="19" t="s">
        <v>21</v>
      </c>
      <c r="G6566" s="180">
        <v>101348</v>
      </c>
      <c r="H6566" s="21" t="s">
        <v>9175</v>
      </c>
      <c r="I6566" s="19" t="s">
        <v>21134</v>
      </c>
      <c r="J6566" s="19" t="s">
        <v>23</v>
      </c>
      <c r="K6566" s="20" t="s">
        <v>5982</v>
      </c>
      <c r="L6566" s="19" t="s">
        <v>8796</v>
      </c>
    </row>
    <row r="6567" spans="1:12" x14ac:dyDescent="0.25">
      <c r="A6567" s="19" t="s">
        <v>6589</v>
      </c>
      <c r="B6567" s="19" t="s">
        <v>8141</v>
      </c>
      <c r="C6567" s="19" t="s">
        <v>8429</v>
      </c>
      <c r="D6567" s="19" t="s">
        <v>8430</v>
      </c>
      <c r="E6567" s="20" t="s">
        <v>21</v>
      </c>
      <c r="F6567" s="19" t="s">
        <v>21</v>
      </c>
      <c r="G6567" s="180">
        <v>101349</v>
      </c>
      <c r="H6567" s="21" t="s">
        <v>9176</v>
      </c>
      <c r="I6567" s="19" t="s">
        <v>21134</v>
      </c>
      <c r="J6567" s="19" t="s">
        <v>23</v>
      </c>
      <c r="K6567" s="20" t="s">
        <v>11487</v>
      </c>
      <c r="L6567" s="19" t="s">
        <v>8796</v>
      </c>
    </row>
    <row r="6568" spans="1:12" x14ac:dyDescent="0.25">
      <c r="A6568" s="19" t="s">
        <v>6589</v>
      </c>
      <c r="B6568" s="19" t="s">
        <v>8141</v>
      </c>
      <c r="C6568" s="19" t="s">
        <v>8429</v>
      </c>
      <c r="D6568" s="19" t="s">
        <v>8430</v>
      </c>
      <c r="E6568" s="20" t="s">
        <v>21</v>
      </c>
      <c r="F6568" s="19" t="s">
        <v>21</v>
      </c>
      <c r="G6568" s="180">
        <v>101350</v>
      </c>
      <c r="H6568" s="21" t="s">
        <v>9177</v>
      </c>
      <c r="I6568" s="19" t="s">
        <v>21134</v>
      </c>
      <c r="J6568" s="19" t="s">
        <v>23</v>
      </c>
      <c r="K6568" s="20" t="s">
        <v>4672</v>
      </c>
      <c r="L6568" s="19" t="s">
        <v>8796</v>
      </c>
    </row>
    <row r="6569" spans="1:12" x14ac:dyDescent="0.25">
      <c r="A6569" s="19" t="s">
        <v>6589</v>
      </c>
      <c r="B6569" s="19" t="s">
        <v>8141</v>
      </c>
      <c r="C6569" s="19" t="s">
        <v>8429</v>
      </c>
      <c r="D6569" s="19" t="s">
        <v>8430</v>
      </c>
      <c r="E6569" s="20" t="s">
        <v>21</v>
      </c>
      <c r="F6569" s="19" t="s">
        <v>21</v>
      </c>
      <c r="G6569" s="180">
        <v>101351</v>
      </c>
      <c r="H6569" s="21" t="s">
        <v>9178</v>
      </c>
      <c r="I6569" s="19" t="s">
        <v>21134</v>
      </c>
      <c r="J6569" s="19" t="s">
        <v>23</v>
      </c>
      <c r="K6569" s="20" t="s">
        <v>3213</v>
      </c>
      <c r="L6569" s="19" t="s">
        <v>8796</v>
      </c>
    </row>
    <row r="6570" spans="1:12" x14ac:dyDescent="0.25">
      <c r="A6570" s="19" t="s">
        <v>6589</v>
      </c>
      <c r="B6570" s="19" t="s">
        <v>8141</v>
      </c>
      <c r="C6570" s="19" t="s">
        <v>8429</v>
      </c>
      <c r="D6570" s="19" t="s">
        <v>8430</v>
      </c>
      <c r="E6570" s="20" t="s">
        <v>21</v>
      </c>
      <c r="F6570" s="19" t="s">
        <v>21</v>
      </c>
      <c r="G6570" s="180">
        <v>101352</v>
      </c>
      <c r="H6570" s="21" t="s">
        <v>9179</v>
      </c>
      <c r="I6570" s="19" t="s">
        <v>21134</v>
      </c>
      <c r="J6570" s="19" t="s">
        <v>23</v>
      </c>
      <c r="K6570" s="20" t="s">
        <v>5121</v>
      </c>
      <c r="L6570" s="19" t="s">
        <v>8796</v>
      </c>
    </row>
    <row r="6571" spans="1:12" x14ac:dyDescent="0.25">
      <c r="A6571" s="19" t="s">
        <v>6589</v>
      </c>
      <c r="B6571" s="19" t="s">
        <v>8141</v>
      </c>
      <c r="C6571" s="19" t="s">
        <v>8429</v>
      </c>
      <c r="D6571" s="19" t="s">
        <v>8430</v>
      </c>
      <c r="E6571" s="20" t="s">
        <v>21</v>
      </c>
      <c r="F6571" s="19" t="s">
        <v>21</v>
      </c>
      <c r="G6571" s="180">
        <v>101353</v>
      </c>
      <c r="H6571" s="21" t="s">
        <v>9180</v>
      </c>
      <c r="I6571" s="19" t="s">
        <v>21134</v>
      </c>
      <c r="J6571" s="19" t="s">
        <v>23</v>
      </c>
      <c r="K6571" s="20" t="s">
        <v>6069</v>
      </c>
      <c r="L6571" s="19" t="s">
        <v>8796</v>
      </c>
    </row>
    <row r="6572" spans="1:12" x14ac:dyDescent="0.25">
      <c r="A6572" s="19" t="s">
        <v>6589</v>
      </c>
      <c r="B6572" s="19" t="s">
        <v>8141</v>
      </c>
      <c r="C6572" s="19" t="s">
        <v>8429</v>
      </c>
      <c r="D6572" s="19" t="s">
        <v>8430</v>
      </c>
      <c r="E6572" s="20" t="s">
        <v>21</v>
      </c>
      <c r="F6572" s="19" t="s">
        <v>21</v>
      </c>
      <c r="G6572" s="180">
        <v>101354</v>
      </c>
      <c r="H6572" s="21" t="s">
        <v>9181</v>
      </c>
      <c r="I6572" s="19" t="s">
        <v>21134</v>
      </c>
      <c r="J6572" s="19" t="s">
        <v>23</v>
      </c>
      <c r="K6572" s="20" t="s">
        <v>13901</v>
      </c>
      <c r="L6572" s="19" t="s">
        <v>8796</v>
      </c>
    </row>
    <row r="6573" spans="1:12" x14ac:dyDescent="0.25">
      <c r="A6573" s="19" t="s">
        <v>6589</v>
      </c>
      <c r="B6573" s="19" t="s">
        <v>8141</v>
      </c>
      <c r="C6573" s="19" t="s">
        <v>8429</v>
      </c>
      <c r="D6573" s="19" t="s">
        <v>8430</v>
      </c>
      <c r="E6573" s="20" t="s">
        <v>21</v>
      </c>
      <c r="F6573" s="19" t="s">
        <v>21</v>
      </c>
      <c r="G6573" s="180">
        <v>101355</v>
      </c>
      <c r="H6573" s="21" t="s">
        <v>9183</v>
      </c>
      <c r="I6573" s="19" t="s">
        <v>21134</v>
      </c>
      <c r="J6573" s="19" t="s">
        <v>23</v>
      </c>
      <c r="K6573" s="20" t="s">
        <v>12097</v>
      </c>
      <c r="L6573" s="19" t="s">
        <v>8796</v>
      </c>
    </row>
    <row r="6574" spans="1:12" x14ac:dyDescent="0.25">
      <c r="A6574" s="19" t="s">
        <v>6589</v>
      </c>
      <c r="B6574" s="19" t="s">
        <v>8141</v>
      </c>
      <c r="C6574" s="19" t="s">
        <v>8429</v>
      </c>
      <c r="D6574" s="19" t="s">
        <v>8430</v>
      </c>
      <c r="E6574" s="20" t="s">
        <v>21</v>
      </c>
      <c r="F6574" s="19" t="s">
        <v>21</v>
      </c>
      <c r="G6574" s="180">
        <v>101356</v>
      </c>
      <c r="H6574" s="21" t="s">
        <v>9184</v>
      </c>
      <c r="I6574" s="19" t="s">
        <v>21134</v>
      </c>
      <c r="J6574" s="19" t="s">
        <v>23</v>
      </c>
      <c r="K6574" s="20" t="s">
        <v>13125</v>
      </c>
      <c r="L6574" s="19" t="s">
        <v>8796</v>
      </c>
    </row>
    <row r="6575" spans="1:12" x14ac:dyDescent="0.25">
      <c r="A6575" s="19" t="s">
        <v>6589</v>
      </c>
      <c r="B6575" s="19" t="s">
        <v>8141</v>
      </c>
      <c r="C6575" s="19" t="s">
        <v>8429</v>
      </c>
      <c r="D6575" s="19" t="s">
        <v>8430</v>
      </c>
      <c r="E6575" s="20" t="s">
        <v>21</v>
      </c>
      <c r="F6575" s="19" t="s">
        <v>21</v>
      </c>
      <c r="G6575" s="180">
        <v>101357</v>
      </c>
      <c r="H6575" s="21" t="s">
        <v>9185</v>
      </c>
      <c r="I6575" s="19" t="s">
        <v>21134</v>
      </c>
      <c r="J6575" s="19" t="s">
        <v>23</v>
      </c>
      <c r="K6575" s="20" t="s">
        <v>10729</v>
      </c>
      <c r="L6575" s="19" t="s">
        <v>8796</v>
      </c>
    </row>
    <row r="6576" spans="1:12" x14ac:dyDescent="0.25">
      <c r="A6576" s="19" t="s">
        <v>6589</v>
      </c>
      <c r="B6576" s="19" t="s">
        <v>8141</v>
      </c>
      <c r="C6576" s="19" t="s">
        <v>8429</v>
      </c>
      <c r="D6576" s="19" t="s">
        <v>8430</v>
      </c>
      <c r="E6576" s="20" t="s">
        <v>21</v>
      </c>
      <c r="F6576" s="19" t="s">
        <v>21</v>
      </c>
      <c r="G6576" s="180">
        <v>101358</v>
      </c>
      <c r="H6576" s="21" t="s">
        <v>9186</v>
      </c>
      <c r="I6576" s="19" t="s">
        <v>21134</v>
      </c>
      <c r="J6576" s="19" t="s">
        <v>23</v>
      </c>
      <c r="K6576" s="20" t="s">
        <v>11370</v>
      </c>
      <c r="L6576" s="19" t="s">
        <v>8796</v>
      </c>
    </row>
    <row r="6577" spans="1:12" x14ac:dyDescent="0.25">
      <c r="A6577" s="19" t="s">
        <v>6589</v>
      </c>
      <c r="B6577" s="19" t="s">
        <v>8141</v>
      </c>
      <c r="C6577" s="19" t="s">
        <v>8429</v>
      </c>
      <c r="D6577" s="19" t="s">
        <v>8430</v>
      </c>
      <c r="E6577" s="20" t="s">
        <v>21</v>
      </c>
      <c r="F6577" s="19" t="s">
        <v>21</v>
      </c>
      <c r="G6577" s="180">
        <v>101359</v>
      </c>
      <c r="H6577" s="21" t="s">
        <v>9188</v>
      </c>
      <c r="I6577" s="19" t="s">
        <v>21134</v>
      </c>
      <c r="J6577" s="19" t="s">
        <v>23</v>
      </c>
      <c r="K6577" s="20" t="s">
        <v>5319</v>
      </c>
      <c r="L6577" s="19" t="s">
        <v>8796</v>
      </c>
    </row>
    <row r="6578" spans="1:12" x14ac:dyDescent="0.25">
      <c r="A6578" s="19" t="s">
        <v>6589</v>
      </c>
      <c r="B6578" s="19" t="s">
        <v>8141</v>
      </c>
      <c r="C6578" s="19" t="s">
        <v>8429</v>
      </c>
      <c r="D6578" s="19" t="s">
        <v>8430</v>
      </c>
      <c r="E6578" s="20" t="s">
        <v>21</v>
      </c>
      <c r="F6578" s="19" t="s">
        <v>21</v>
      </c>
      <c r="G6578" s="180">
        <v>101360</v>
      </c>
      <c r="H6578" s="21" t="s">
        <v>9189</v>
      </c>
      <c r="I6578" s="19" t="s">
        <v>21134</v>
      </c>
      <c r="J6578" s="19" t="s">
        <v>23</v>
      </c>
      <c r="K6578" s="20" t="s">
        <v>5939</v>
      </c>
      <c r="L6578" s="19" t="s">
        <v>8796</v>
      </c>
    </row>
    <row r="6579" spans="1:12" x14ac:dyDescent="0.25">
      <c r="A6579" s="19" t="s">
        <v>6589</v>
      </c>
      <c r="B6579" s="19" t="s">
        <v>8141</v>
      </c>
      <c r="C6579" s="19" t="s">
        <v>8429</v>
      </c>
      <c r="D6579" s="19" t="s">
        <v>8430</v>
      </c>
      <c r="E6579" s="20" t="s">
        <v>21</v>
      </c>
      <c r="F6579" s="19" t="s">
        <v>21</v>
      </c>
      <c r="G6579" s="180">
        <v>101361</v>
      </c>
      <c r="H6579" s="21" t="s">
        <v>9190</v>
      </c>
      <c r="I6579" s="19" t="s">
        <v>21134</v>
      </c>
      <c r="J6579" s="19" t="s">
        <v>23</v>
      </c>
      <c r="K6579" s="20" t="s">
        <v>14620</v>
      </c>
      <c r="L6579" s="19" t="s">
        <v>8796</v>
      </c>
    </row>
    <row r="6580" spans="1:12" x14ac:dyDescent="0.25">
      <c r="A6580" s="19" t="s">
        <v>6589</v>
      </c>
      <c r="B6580" s="19" t="s">
        <v>8141</v>
      </c>
      <c r="C6580" s="19" t="s">
        <v>8429</v>
      </c>
      <c r="D6580" s="19" t="s">
        <v>8430</v>
      </c>
      <c r="E6580" s="20" t="s">
        <v>21</v>
      </c>
      <c r="F6580" s="19" t="s">
        <v>21</v>
      </c>
      <c r="G6580" s="180">
        <v>101362</v>
      </c>
      <c r="H6580" s="21" t="s">
        <v>9191</v>
      </c>
      <c r="I6580" s="19" t="s">
        <v>21134</v>
      </c>
      <c r="J6580" s="19" t="s">
        <v>23</v>
      </c>
      <c r="K6580" s="20" t="s">
        <v>60</v>
      </c>
      <c r="L6580" s="19" t="s">
        <v>8796</v>
      </c>
    </row>
    <row r="6581" spans="1:12" x14ac:dyDescent="0.25">
      <c r="A6581" s="19" t="s">
        <v>6589</v>
      </c>
      <c r="B6581" s="19" t="s">
        <v>8141</v>
      </c>
      <c r="C6581" s="19" t="s">
        <v>8429</v>
      </c>
      <c r="D6581" s="19" t="s">
        <v>8430</v>
      </c>
      <c r="E6581" s="20" t="s">
        <v>21</v>
      </c>
      <c r="F6581" s="19" t="s">
        <v>21</v>
      </c>
      <c r="G6581" s="180">
        <v>101363</v>
      </c>
      <c r="H6581" s="21" t="s">
        <v>9192</v>
      </c>
      <c r="I6581" s="19" t="s">
        <v>21134</v>
      </c>
      <c r="J6581" s="19" t="s">
        <v>23</v>
      </c>
      <c r="K6581" s="20" t="s">
        <v>5342</v>
      </c>
      <c r="L6581" s="19" t="s">
        <v>8796</v>
      </c>
    </row>
    <row r="6582" spans="1:12" x14ac:dyDescent="0.25">
      <c r="A6582" s="19" t="s">
        <v>6589</v>
      </c>
      <c r="B6582" s="19" t="s">
        <v>8141</v>
      </c>
      <c r="C6582" s="19" t="s">
        <v>8429</v>
      </c>
      <c r="D6582" s="19" t="s">
        <v>8430</v>
      </c>
      <c r="E6582" s="20" t="s">
        <v>21</v>
      </c>
      <c r="F6582" s="19" t="s">
        <v>21</v>
      </c>
      <c r="G6582" s="180">
        <v>101364</v>
      </c>
      <c r="H6582" s="21" t="s">
        <v>9193</v>
      </c>
      <c r="I6582" s="19" t="s">
        <v>21134</v>
      </c>
      <c r="J6582" s="19" t="s">
        <v>23</v>
      </c>
      <c r="K6582" s="20" t="s">
        <v>5593</v>
      </c>
      <c r="L6582" s="19" t="s">
        <v>8796</v>
      </c>
    </row>
    <row r="6583" spans="1:12" x14ac:dyDescent="0.25">
      <c r="A6583" s="19" t="s">
        <v>6589</v>
      </c>
      <c r="B6583" s="19" t="s">
        <v>8141</v>
      </c>
      <c r="C6583" s="19" t="s">
        <v>8429</v>
      </c>
      <c r="D6583" s="19" t="s">
        <v>8430</v>
      </c>
      <c r="E6583" s="20" t="s">
        <v>21</v>
      </c>
      <c r="F6583" s="19" t="s">
        <v>21</v>
      </c>
      <c r="G6583" s="180">
        <v>101365</v>
      </c>
      <c r="H6583" s="21" t="s">
        <v>9194</v>
      </c>
      <c r="I6583" s="19" t="s">
        <v>21134</v>
      </c>
      <c r="J6583" s="19" t="s">
        <v>23</v>
      </c>
      <c r="K6583" s="20" t="s">
        <v>2702</v>
      </c>
      <c r="L6583" s="19" t="s">
        <v>8796</v>
      </c>
    </row>
    <row r="6584" spans="1:12" x14ac:dyDescent="0.25">
      <c r="A6584" s="19" t="s">
        <v>6589</v>
      </c>
      <c r="B6584" s="19" t="s">
        <v>8141</v>
      </c>
      <c r="C6584" s="19" t="s">
        <v>8429</v>
      </c>
      <c r="D6584" s="19" t="s">
        <v>8430</v>
      </c>
      <c r="E6584" s="20" t="s">
        <v>21</v>
      </c>
      <c r="F6584" s="19" t="s">
        <v>21</v>
      </c>
      <c r="G6584" s="180">
        <v>101366</v>
      </c>
      <c r="H6584" s="21" t="s">
        <v>9196</v>
      </c>
      <c r="I6584" s="19" t="s">
        <v>21134</v>
      </c>
      <c r="J6584" s="19" t="s">
        <v>23</v>
      </c>
      <c r="K6584" s="20" t="s">
        <v>15582</v>
      </c>
      <c r="L6584" s="19" t="s">
        <v>8796</v>
      </c>
    </row>
    <row r="6585" spans="1:12" x14ac:dyDescent="0.25">
      <c r="A6585" s="19" t="s">
        <v>6589</v>
      </c>
      <c r="B6585" s="19" t="s">
        <v>8141</v>
      </c>
      <c r="C6585" s="19" t="s">
        <v>8429</v>
      </c>
      <c r="D6585" s="19" t="s">
        <v>8430</v>
      </c>
      <c r="E6585" s="20" t="s">
        <v>21</v>
      </c>
      <c r="F6585" s="19" t="s">
        <v>21</v>
      </c>
      <c r="G6585" s="180">
        <v>101367</v>
      </c>
      <c r="H6585" s="21" t="s">
        <v>9198</v>
      </c>
      <c r="I6585" s="19" t="s">
        <v>21134</v>
      </c>
      <c r="J6585" s="19" t="s">
        <v>23</v>
      </c>
      <c r="K6585" s="20" t="s">
        <v>15583</v>
      </c>
      <c r="L6585" s="19" t="s">
        <v>8796</v>
      </c>
    </row>
    <row r="6586" spans="1:12" x14ac:dyDescent="0.25">
      <c r="A6586" s="19" t="s">
        <v>6589</v>
      </c>
      <c r="B6586" s="19" t="s">
        <v>8141</v>
      </c>
      <c r="C6586" s="19" t="s">
        <v>8429</v>
      </c>
      <c r="D6586" s="19" t="s">
        <v>8430</v>
      </c>
      <c r="E6586" s="20" t="s">
        <v>21</v>
      </c>
      <c r="F6586" s="19" t="s">
        <v>21</v>
      </c>
      <c r="G6586" s="180">
        <v>101368</v>
      </c>
      <c r="H6586" s="21" t="s">
        <v>9199</v>
      </c>
      <c r="I6586" s="19" t="s">
        <v>21134</v>
      </c>
      <c r="J6586" s="19" t="s">
        <v>23</v>
      </c>
      <c r="K6586" s="20" t="s">
        <v>10672</v>
      </c>
      <c r="L6586" s="19" t="s">
        <v>8796</v>
      </c>
    </row>
    <row r="6587" spans="1:12" x14ac:dyDescent="0.25">
      <c r="A6587" s="19" t="s">
        <v>6589</v>
      </c>
      <c r="B6587" s="19" t="s">
        <v>8141</v>
      </c>
      <c r="C6587" s="19" t="s">
        <v>8429</v>
      </c>
      <c r="D6587" s="19" t="s">
        <v>8430</v>
      </c>
      <c r="E6587" s="20" t="s">
        <v>21</v>
      </c>
      <c r="F6587" s="19" t="s">
        <v>21</v>
      </c>
      <c r="G6587" s="180">
        <v>101369</v>
      </c>
      <c r="H6587" s="21" t="s">
        <v>9200</v>
      </c>
      <c r="I6587" s="19" t="s">
        <v>21134</v>
      </c>
      <c r="J6587" s="19" t="s">
        <v>23</v>
      </c>
      <c r="K6587" s="20" t="s">
        <v>3591</v>
      </c>
      <c r="L6587" s="19" t="s">
        <v>8796</v>
      </c>
    </row>
    <row r="6588" spans="1:12" x14ac:dyDescent="0.25">
      <c r="A6588" s="19" t="s">
        <v>6589</v>
      </c>
      <c r="B6588" s="19" t="s">
        <v>8141</v>
      </c>
      <c r="C6588" s="19" t="s">
        <v>8429</v>
      </c>
      <c r="D6588" s="19" t="s">
        <v>8430</v>
      </c>
      <c r="E6588" s="20" t="s">
        <v>21</v>
      </c>
      <c r="F6588" s="19" t="s">
        <v>21</v>
      </c>
      <c r="G6588" s="180">
        <v>101370</v>
      </c>
      <c r="H6588" s="21" t="s">
        <v>9202</v>
      </c>
      <c r="I6588" s="19" t="s">
        <v>21134</v>
      </c>
      <c r="J6588" s="19" t="s">
        <v>23</v>
      </c>
      <c r="K6588" s="20" t="s">
        <v>10396</v>
      </c>
      <c r="L6588" s="19" t="s">
        <v>8796</v>
      </c>
    </row>
    <row r="6589" spans="1:12" x14ac:dyDescent="0.25">
      <c r="A6589" s="19" t="s">
        <v>6589</v>
      </c>
      <c r="B6589" s="19" t="s">
        <v>8141</v>
      </c>
      <c r="C6589" s="19" t="s">
        <v>8429</v>
      </c>
      <c r="D6589" s="19" t="s">
        <v>8430</v>
      </c>
      <c r="E6589" s="20" t="s">
        <v>21</v>
      </c>
      <c r="F6589" s="19" t="s">
        <v>21</v>
      </c>
      <c r="G6589" s="180">
        <v>101371</v>
      </c>
      <c r="H6589" s="21" t="s">
        <v>9204</v>
      </c>
      <c r="I6589" s="19" t="s">
        <v>21134</v>
      </c>
      <c r="J6589" s="19" t="s">
        <v>23</v>
      </c>
      <c r="K6589" s="20" t="s">
        <v>13890</v>
      </c>
      <c r="L6589" s="19" t="s">
        <v>8796</v>
      </c>
    </row>
    <row r="6590" spans="1:12" x14ac:dyDescent="0.25">
      <c r="A6590" s="19" t="s">
        <v>6589</v>
      </c>
      <c r="B6590" s="19" t="s">
        <v>8141</v>
      </c>
      <c r="C6590" s="19" t="s">
        <v>8429</v>
      </c>
      <c r="D6590" s="19" t="s">
        <v>8430</v>
      </c>
      <c r="E6590" s="20" t="s">
        <v>21</v>
      </c>
      <c r="F6590" s="19" t="s">
        <v>21</v>
      </c>
      <c r="G6590" s="180">
        <v>101372</v>
      </c>
      <c r="H6590" s="21" t="s">
        <v>9205</v>
      </c>
      <c r="I6590" s="19" t="s">
        <v>21134</v>
      </c>
      <c r="J6590" s="19" t="s">
        <v>23</v>
      </c>
      <c r="K6590" s="20" t="s">
        <v>3604</v>
      </c>
      <c r="L6590" s="19" t="s">
        <v>8796</v>
      </c>
    </row>
    <row r="6591" spans="1:12" x14ac:dyDescent="0.25">
      <c r="A6591" s="19" t="s">
        <v>6589</v>
      </c>
      <c r="B6591" s="19" t="s">
        <v>8141</v>
      </c>
      <c r="C6591" s="19" t="s">
        <v>8429</v>
      </c>
      <c r="D6591" s="19" t="s">
        <v>8430</v>
      </c>
      <c r="E6591" s="20" t="s">
        <v>21</v>
      </c>
      <c r="F6591" s="19" t="s">
        <v>21</v>
      </c>
      <c r="G6591" s="180">
        <v>101373</v>
      </c>
      <c r="H6591" s="21" t="s">
        <v>9206</v>
      </c>
      <c r="I6591" s="19" t="s">
        <v>876</v>
      </c>
      <c r="J6591" s="19" t="s">
        <v>23</v>
      </c>
      <c r="K6591" s="20" t="s">
        <v>15584</v>
      </c>
      <c r="L6591" s="19" t="s">
        <v>8796</v>
      </c>
    </row>
    <row r="6592" spans="1:12" x14ac:dyDescent="0.25">
      <c r="A6592" s="19" t="s">
        <v>6589</v>
      </c>
      <c r="B6592" s="19" t="s">
        <v>8141</v>
      </c>
      <c r="C6592" s="19" t="s">
        <v>8429</v>
      </c>
      <c r="D6592" s="19" t="s">
        <v>8430</v>
      </c>
      <c r="E6592" s="20" t="s">
        <v>21</v>
      </c>
      <c r="F6592" s="19" t="s">
        <v>21</v>
      </c>
      <c r="G6592" s="180">
        <v>101374</v>
      </c>
      <c r="H6592" s="21" t="s">
        <v>8794</v>
      </c>
      <c r="I6592" s="19" t="s">
        <v>21134</v>
      </c>
      <c r="J6592" s="19" t="s">
        <v>23</v>
      </c>
      <c r="K6592" s="20" t="s">
        <v>15585</v>
      </c>
      <c r="L6592" s="19" t="s">
        <v>8796</v>
      </c>
    </row>
    <row r="6593" spans="1:12" x14ac:dyDescent="0.25">
      <c r="A6593" s="19" t="s">
        <v>6589</v>
      </c>
      <c r="B6593" s="19" t="s">
        <v>8141</v>
      </c>
      <c r="C6593" s="19" t="s">
        <v>8429</v>
      </c>
      <c r="D6593" s="19" t="s">
        <v>8430</v>
      </c>
      <c r="E6593" s="20" t="s">
        <v>21</v>
      </c>
      <c r="F6593" s="19" t="s">
        <v>21</v>
      </c>
      <c r="G6593" s="180">
        <v>101375</v>
      </c>
      <c r="H6593" s="21" t="s">
        <v>9207</v>
      </c>
      <c r="I6593" s="19" t="s">
        <v>21134</v>
      </c>
      <c r="J6593" s="19" t="s">
        <v>23</v>
      </c>
      <c r="K6593" s="20" t="s">
        <v>15586</v>
      </c>
      <c r="L6593" s="19" t="s">
        <v>8796</v>
      </c>
    </row>
    <row r="6594" spans="1:12" x14ac:dyDescent="0.25">
      <c r="A6594" s="19" t="s">
        <v>6589</v>
      </c>
      <c r="B6594" s="19" t="s">
        <v>8141</v>
      </c>
      <c r="C6594" s="19" t="s">
        <v>8429</v>
      </c>
      <c r="D6594" s="19" t="s">
        <v>8430</v>
      </c>
      <c r="E6594" s="20" t="s">
        <v>21</v>
      </c>
      <c r="F6594" s="19" t="s">
        <v>21</v>
      </c>
      <c r="G6594" s="180">
        <v>101376</v>
      </c>
      <c r="H6594" s="21" t="s">
        <v>9208</v>
      </c>
      <c r="I6594" s="19" t="s">
        <v>21134</v>
      </c>
      <c r="J6594" s="19" t="s">
        <v>23</v>
      </c>
      <c r="K6594" s="20" t="s">
        <v>15587</v>
      </c>
      <c r="L6594" s="19" t="s">
        <v>8796</v>
      </c>
    </row>
    <row r="6595" spans="1:12" x14ac:dyDescent="0.25">
      <c r="A6595" s="19" t="s">
        <v>6589</v>
      </c>
      <c r="B6595" s="19" t="s">
        <v>8141</v>
      </c>
      <c r="C6595" s="19" t="s">
        <v>8429</v>
      </c>
      <c r="D6595" s="19" t="s">
        <v>8430</v>
      </c>
      <c r="E6595" s="20" t="s">
        <v>21</v>
      </c>
      <c r="F6595" s="19" t="s">
        <v>21</v>
      </c>
      <c r="G6595" s="180">
        <v>101377</v>
      </c>
      <c r="H6595" s="21" t="s">
        <v>8801</v>
      </c>
      <c r="I6595" s="19" t="s">
        <v>21134</v>
      </c>
      <c r="J6595" s="19" t="s">
        <v>23</v>
      </c>
      <c r="K6595" s="20" t="s">
        <v>15588</v>
      </c>
      <c r="L6595" s="19" t="s">
        <v>8796</v>
      </c>
    </row>
    <row r="6596" spans="1:12" x14ac:dyDescent="0.25">
      <c r="A6596" s="19" t="s">
        <v>6589</v>
      </c>
      <c r="B6596" s="19" t="s">
        <v>8141</v>
      </c>
      <c r="C6596" s="19" t="s">
        <v>8429</v>
      </c>
      <c r="D6596" s="19" t="s">
        <v>8430</v>
      </c>
      <c r="E6596" s="20" t="s">
        <v>21</v>
      </c>
      <c r="F6596" s="19" t="s">
        <v>21</v>
      </c>
      <c r="G6596" s="180">
        <v>101378</v>
      </c>
      <c r="H6596" s="21" t="s">
        <v>9067</v>
      </c>
      <c r="I6596" s="19" t="s">
        <v>21134</v>
      </c>
      <c r="J6596" s="19" t="s">
        <v>23</v>
      </c>
      <c r="K6596" s="20" t="s">
        <v>15589</v>
      </c>
      <c r="L6596" s="19" t="s">
        <v>8796</v>
      </c>
    </row>
    <row r="6597" spans="1:12" x14ac:dyDescent="0.25">
      <c r="A6597" s="19" t="s">
        <v>6589</v>
      </c>
      <c r="B6597" s="19" t="s">
        <v>8141</v>
      </c>
      <c r="C6597" s="19" t="s">
        <v>8429</v>
      </c>
      <c r="D6597" s="19" t="s">
        <v>8430</v>
      </c>
      <c r="E6597" s="20" t="s">
        <v>21</v>
      </c>
      <c r="F6597" s="19" t="s">
        <v>21</v>
      </c>
      <c r="G6597" s="180">
        <v>101379</v>
      </c>
      <c r="H6597" s="21" t="s">
        <v>9209</v>
      </c>
      <c r="I6597" s="19" t="s">
        <v>21134</v>
      </c>
      <c r="J6597" s="19" t="s">
        <v>23</v>
      </c>
      <c r="K6597" s="20" t="s">
        <v>15590</v>
      </c>
      <c r="L6597" s="19" t="s">
        <v>8796</v>
      </c>
    </row>
    <row r="6598" spans="1:12" x14ac:dyDescent="0.25">
      <c r="A6598" s="19" t="s">
        <v>6589</v>
      </c>
      <c r="B6598" s="19" t="s">
        <v>8141</v>
      </c>
      <c r="C6598" s="19" t="s">
        <v>8429</v>
      </c>
      <c r="D6598" s="19" t="s">
        <v>8430</v>
      </c>
      <c r="E6598" s="20" t="s">
        <v>21</v>
      </c>
      <c r="F6598" s="19" t="s">
        <v>21</v>
      </c>
      <c r="G6598" s="180">
        <v>101380</v>
      </c>
      <c r="H6598" s="21" t="s">
        <v>8803</v>
      </c>
      <c r="I6598" s="19" t="s">
        <v>21134</v>
      </c>
      <c r="J6598" s="19" t="s">
        <v>23</v>
      </c>
      <c r="K6598" s="20" t="s">
        <v>15591</v>
      </c>
      <c r="L6598" s="19" t="s">
        <v>8796</v>
      </c>
    </row>
    <row r="6599" spans="1:12" x14ac:dyDescent="0.25">
      <c r="A6599" s="19" t="s">
        <v>6589</v>
      </c>
      <c r="B6599" s="19" t="s">
        <v>8141</v>
      </c>
      <c r="C6599" s="19" t="s">
        <v>8429</v>
      </c>
      <c r="D6599" s="19" t="s">
        <v>8430</v>
      </c>
      <c r="E6599" s="20" t="s">
        <v>21</v>
      </c>
      <c r="F6599" s="19" t="s">
        <v>21</v>
      </c>
      <c r="G6599" s="180">
        <v>101381</v>
      </c>
      <c r="H6599" s="21" t="s">
        <v>8805</v>
      </c>
      <c r="I6599" s="19" t="s">
        <v>21134</v>
      </c>
      <c r="J6599" s="19" t="s">
        <v>23</v>
      </c>
      <c r="K6599" s="20" t="s">
        <v>15592</v>
      </c>
      <c r="L6599" s="19" t="s">
        <v>8796</v>
      </c>
    </row>
    <row r="6600" spans="1:12" x14ac:dyDescent="0.25">
      <c r="A6600" s="19" t="s">
        <v>6589</v>
      </c>
      <c r="B6600" s="19" t="s">
        <v>8141</v>
      </c>
      <c r="C6600" s="19" t="s">
        <v>8429</v>
      </c>
      <c r="D6600" s="19" t="s">
        <v>8430</v>
      </c>
      <c r="E6600" s="20" t="s">
        <v>21</v>
      </c>
      <c r="F6600" s="19" t="s">
        <v>21</v>
      </c>
      <c r="G6600" s="180">
        <v>101382</v>
      </c>
      <c r="H6600" s="21" t="s">
        <v>9210</v>
      </c>
      <c r="I6600" s="19" t="s">
        <v>21134</v>
      </c>
      <c r="J6600" s="19" t="s">
        <v>23</v>
      </c>
      <c r="K6600" s="20" t="s">
        <v>15593</v>
      </c>
      <c r="L6600" s="19" t="s">
        <v>8796</v>
      </c>
    </row>
    <row r="6601" spans="1:12" x14ac:dyDescent="0.25">
      <c r="A6601" s="19" t="s">
        <v>6589</v>
      </c>
      <c r="B6601" s="19" t="s">
        <v>8141</v>
      </c>
      <c r="C6601" s="19" t="s">
        <v>8429</v>
      </c>
      <c r="D6601" s="19" t="s">
        <v>8430</v>
      </c>
      <c r="E6601" s="20" t="s">
        <v>21</v>
      </c>
      <c r="F6601" s="19" t="s">
        <v>21</v>
      </c>
      <c r="G6601" s="180">
        <v>101383</v>
      </c>
      <c r="H6601" s="21" t="s">
        <v>9069</v>
      </c>
      <c r="I6601" s="19" t="s">
        <v>21134</v>
      </c>
      <c r="J6601" s="19" t="s">
        <v>23</v>
      </c>
      <c r="K6601" s="20" t="s">
        <v>15594</v>
      </c>
      <c r="L6601" s="19" t="s">
        <v>8796</v>
      </c>
    </row>
    <row r="6602" spans="1:12" x14ac:dyDescent="0.25">
      <c r="A6602" s="19" t="s">
        <v>6589</v>
      </c>
      <c r="B6602" s="19" t="s">
        <v>8141</v>
      </c>
      <c r="C6602" s="19" t="s">
        <v>8429</v>
      </c>
      <c r="D6602" s="19" t="s">
        <v>8430</v>
      </c>
      <c r="E6602" s="20" t="s">
        <v>21</v>
      </c>
      <c r="F6602" s="19" t="s">
        <v>21</v>
      </c>
      <c r="G6602" s="180">
        <v>101384</v>
      </c>
      <c r="H6602" s="21" t="s">
        <v>8810</v>
      </c>
      <c r="I6602" s="19" t="s">
        <v>21134</v>
      </c>
      <c r="J6602" s="19" t="s">
        <v>23</v>
      </c>
      <c r="K6602" s="20" t="s">
        <v>15595</v>
      </c>
      <c r="L6602" s="19" t="s">
        <v>8796</v>
      </c>
    </row>
    <row r="6603" spans="1:12" x14ac:dyDescent="0.25">
      <c r="A6603" s="19" t="s">
        <v>6589</v>
      </c>
      <c r="B6603" s="19" t="s">
        <v>8141</v>
      </c>
      <c r="C6603" s="19" t="s">
        <v>8429</v>
      </c>
      <c r="D6603" s="19" t="s">
        <v>8430</v>
      </c>
      <c r="E6603" s="20" t="s">
        <v>21</v>
      </c>
      <c r="F6603" s="19" t="s">
        <v>21</v>
      </c>
      <c r="G6603" s="180">
        <v>101385</v>
      </c>
      <c r="H6603" s="21" t="s">
        <v>9211</v>
      </c>
      <c r="I6603" s="19" t="s">
        <v>21134</v>
      </c>
      <c r="J6603" s="19" t="s">
        <v>23</v>
      </c>
      <c r="K6603" s="20" t="s">
        <v>15596</v>
      </c>
      <c r="L6603" s="19" t="s">
        <v>8796</v>
      </c>
    </row>
    <row r="6604" spans="1:12" x14ac:dyDescent="0.25">
      <c r="A6604" s="19" t="s">
        <v>6589</v>
      </c>
      <c r="B6604" s="19" t="s">
        <v>8141</v>
      </c>
      <c r="C6604" s="19" t="s">
        <v>8429</v>
      </c>
      <c r="D6604" s="19" t="s">
        <v>8430</v>
      </c>
      <c r="E6604" s="20" t="s">
        <v>21</v>
      </c>
      <c r="F6604" s="19" t="s">
        <v>21</v>
      </c>
      <c r="G6604" s="180">
        <v>101386</v>
      </c>
      <c r="H6604" s="21" t="s">
        <v>8813</v>
      </c>
      <c r="I6604" s="19" t="s">
        <v>21134</v>
      </c>
      <c r="J6604" s="19" t="s">
        <v>23</v>
      </c>
      <c r="K6604" s="20" t="s">
        <v>15597</v>
      </c>
      <c r="L6604" s="19" t="s">
        <v>8796</v>
      </c>
    </row>
    <row r="6605" spans="1:12" x14ac:dyDescent="0.25">
      <c r="A6605" s="19" t="s">
        <v>6589</v>
      </c>
      <c r="B6605" s="19" t="s">
        <v>8141</v>
      </c>
      <c r="C6605" s="19" t="s">
        <v>8429</v>
      </c>
      <c r="D6605" s="19" t="s">
        <v>8430</v>
      </c>
      <c r="E6605" s="20" t="s">
        <v>21</v>
      </c>
      <c r="F6605" s="19" t="s">
        <v>21</v>
      </c>
      <c r="G6605" s="180">
        <v>101387</v>
      </c>
      <c r="H6605" s="21" t="s">
        <v>9212</v>
      </c>
      <c r="I6605" s="19" t="s">
        <v>21134</v>
      </c>
      <c r="J6605" s="19" t="s">
        <v>23</v>
      </c>
      <c r="K6605" s="20" t="s">
        <v>15598</v>
      </c>
      <c r="L6605" s="19" t="s">
        <v>8796</v>
      </c>
    </row>
    <row r="6606" spans="1:12" x14ac:dyDescent="0.25">
      <c r="A6606" s="19" t="s">
        <v>6589</v>
      </c>
      <c r="B6606" s="19" t="s">
        <v>8141</v>
      </c>
      <c r="C6606" s="19" t="s">
        <v>8429</v>
      </c>
      <c r="D6606" s="19" t="s">
        <v>8430</v>
      </c>
      <c r="E6606" s="20" t="s">
        <v>21</v>
      </c>
      <c r="F6606" s="19" t="s">
        <v>21</v>
      </c>
      <c r="G6606" s="180">
        <v>101388</v>
      </c>
      <c r="H6606" s="21" t="s">
        <v>8815</v>
      </c>
      <c r="I6606" s="19" t="s">
        <v>21134</v>
      </c>
      <c r="J6606" s="19" t="s">
        <v>23</v>
      </c>
      <c r="K6606" s="20" t="s">
        <v>15599</v>
      </c>
      <c r="L6606" s="19" t="s">
        <v>8796</v>
      </c>
    </row>
    <row r="6607" spans="1:12" x14ac:dyDescent="0.25">
      <c r="A6607" s="19" t="s">
        <v>6589</v>
      </c>
      <c r="B6607" s="19" t="s">
        <v>8141</v>
      </c>
      <c r="C6607" s="19" t="s">
        <v>8429</v>
      </c>
      <c r="D6607" s="19" t="s">
        <v>8430</v>
      </c>
      <c r="E6607" s="20" t="s">
        <v>21</v>
      </c>
      <c r="F6607" s="19" t="s">
        <v>21</v>
      </c>
      <c r="G6607" s="180">
        <v>101389</v>
      </c>
      <c r="H6607" s="21" t="s">
        <v>8816</v>
      </c>
      <c r="I6607" s="19" t="s">
        <v>21134</v>
      </c>
      <c r="J6607" s="19" t="s">
        <v>23</v>
      </c>
      <c r="K6607" s="20" t="s">
        <v>15600</v>
      </c>
      <c r="L6607" s="19" t="s">
        <v>8796</v>
      </c>
    </row>
    <row r="6608" spans="1:12" x14ac:dyDescent="0.25">
      <c r="A6608" s="19" t="s">
        <v>6589</v>
      </c>
      <c r="B6608" s="19" t="s">
        <v>8141</v>
      </c>
      <c r="C6608" s="19" t="s">
        <v>8429</v>
      </c>
      <c r="D6608" s="19" t="s">
        <v>8430</v>
      </c>
      <c r="E6608" s="20" t="s">
        <v>21</v>
      </c>
      <c r="F6608" s="19" t="s">
        <v>21</v>
      </c>
      <c r="G6608" s="180">
        <v>101390</v>
      </c>
      <c r="H6608" s="21" t="s">
        <v>9213</v>
      </c>
      <c r="I6608" s="19" t="s">
        <v>21134</v>
      </c>
      <c r="J6608" s="19" t="s">
        <v>23</v>
      </c>
      <c r="K6608" s="20" t="s">
        <v>15601</v>
      </c>
      <c r="L6608" s="19" t="s">
        <v>8796</v>
      </c>
    </row>
    <row r="6609" spans="1:12" x14ac:dyDescent="0.25">
      <c r="A6609" s="19" t="s">
        <v>6589</v>
      </c>
      <c r="B6609" s="19" t="s">
        <v>8141</v>
      </c>
      <c r="C6609" s="19" t="s">
        <v>8429</v>
      </c>
      <c r="D6609" s="19" t="s">
        <v>8430</v>
      </c>
      <c r="E6609" s="20" t="s">
        <v>21</v>
      </c>
      <c r="F6609" s="19" t="s">
        <v>21</v>
      </c>
      <c r="G6609" s="180">
        <v>101391</v>
      </c>
      <c r="H6609" s="21" t="s">
        <v>9214</v>
      </c>
      <c r="I6609" s="19" t="s">
        <v>21134</v>
      </c>
      <c r="J6609" s="19" t="s">
        <v>23</v>
      </c>
      <c r="K6609" s="20" t="s">
        <v>15602</v>
      </c>
      <c r="L6609" s="19" t="s">
        <v>8796</v>
      </c>
    </row>
    <row r="6610" spans="1:12" x14ac:dyDescent="0.25">
      <c r="A6610" s="19" t="s">
        <v>6589</v>
      </c>
      <c r="B6610" s="19" t="s">
        <v>8141</v>
      </c>
      <c r="C6610" s="19" t="s">
        <v>8429</v>
      </c>
      <c r="D6610" s="19" t="s">
        <v>8430</v>
      </c>
      <c r="E6610" s="20" t="s">
        <v>21</v>
      </c>
      <c r="F6610" s="19" t="s">
        <v>21</v>
      </c>
      <c r="G6610" s="180">
        <v>101392</v>
      </c>
      <c r="H6610" s="21" t="s">
        <v>9215</v>
      </c>
      <c r="I6610" s="19" t="s">
        <v>21134</v>
      </c>
      <c r="J6610" s="19" t="s">
        <v>23</v>
      </c>
      <c r="K6610" s="20" t="s">
        <v>15603</v>
      </c>
      <c r="L6610" s="19" t="s">
        <v>8796</v>
      </c>
    </row>
    <row r="6611" spans="1:12" x14ac:dyDescent="0.25">
      <c r="A6611" s="19" t="s">
        <v>6589</v>
      </c>
      <c r="B6611" s="19" t="s">
        <v>8141</v>
      </c>
      <c r="C6611" s="19" t="s">
        <v>8429</v>
      </c>
      <c r="D6611" s="19" t="s">
        <v>8430</v>
      </c>
      <c r="E6611" s="20" t="s">
        <v>21</v>
      </c>
      <c r="F6611" s="19" t="s">
        <v>21</v>
      </c>
      <c r="G6611" s="180">
        <v>101393</v>
      </c>
      <c r="H6611" s="21" t="s">
        <v>9216</v>
      </c>
      <c r="I6611" s="19" t="s">
        <v>21134</v>
      </c>
      <c r="J6611" s="19" t="s">
        <v>23</v>
      </c>
      <c r="K6611" s="20" t="s">
        <v>15604</v>
      </c>
      <c r="L6611" s="19" t="s">
        <v>8796</v>
      </c>
    </row>
    <row r="6612" spans="1:12" x14ac:dyDescent="0.25">
      <c r="A6612" s="19" t="s">
        <v>6589</v>
      </c>
      <c r="B6612" s="19" t="s">
        <v>8141</v>
      </c>
      <c r="C6612" s="19" t="s">
        <v>8429</v>
      </c>
      <c r="D6612" s="19" t="s">
        <v>8430</v>
      </c>
      <c r="E6612" s="20" t="s">
        <v>21</v>
      </c>
      <c r="F6612" s="19" t="s">
        <v>21</v>
      </c>
      <c r="G6612" s="180">
        <v>101394</v>
      </c>
      <c r="H6612" s="21" t="s">
        <v>8825</v>
      </c>
      <c r="I6612" s="19" t="s">
        <v>21134</v>
      </c>
      <c r="J6612" s="19" t="s">
        <v>23</v>
      </c>
      <c r="K6612" s="20" t="s">
        <v>15605</v>
      </c>
      <c r="L6612" s="19" t="s">
        <v>8796</v>
      </c>
    </row>
    <row r="6613" spans="1:12" x14ac:dyDescent="0.25">
      <c r="A6613" s="19" t="s">
        <v>6589</v>
      </c>
      <c r="B6613" s="19" t="s">
        <v>8141</v>
      </c>
      <c r="C6613" s="19" t="s">
        <v>8429</v>
      </c>
      <c r="D6613" s="19" t="s">
        <v>8430</v>
      </c>
      <c r="E6613" s="20" t="s">
        <v>21</v>
      </c>
      <c r="F6613" s="19" t="s">
        <v>21</v>
      </c>
      <c r="G6613" s="180">
        <v>101395</v>
      </c>
      <c r="H6613" s="21" t="s">
        <v>9217</v>
      </c>
      <c r="I6613" s="19" t="s">
        <v>21134</v>
      </c>
      <c r="J6613" s="19" t="s">
        <v>23</v>
      </c>
      <c r="K6613" s="20" t="s">
        <v>15606</v>
      </c>
      <c r="L6613" s="19" t="s">
        <v>8796</v>
      </c>
    </row>
    <row r="6614" spans="1:12" x14ac:dyDescent="0.25">
      <c r="A6614" s="19" t="s">
        <v>6589</v>
      </c>
      <c r="B6614" s="19" t="s">
        <v>8141</v>
      </c>
      <c r="C6614" s="19" t="s">
        <v>8429</v>
      </c>
      <c r="D6614" s="19" t="s">
        <v>8430</v>
      </c>
      <c r="E6614" s="20" t="s">
        <v>21</v>
      </c>
      <c r="F6614" s="19" t="s">
        <v>21</v>
      </c>
      <c r="G6614" s="180">
        <v>101396</v>
      </c>
      <c r="H6614" s="21" t="s">
        <v>9218</v>
      </c>
      <c r="I6614" s="19" t="s">
        <v>21134</v>
      </c>
      <c r="J6614" s="19" t="s">
        <v>23</v>
      </c>
      <c r="K6614" s="20" t="s">
        <v>15607</v>
      </c>
      <c r="L6614" s="19" t="s">
        <v>8796</v>
      </c>
    </row>
    <row r="6615" spans="1:12" x14ac:dyDescent="0.25">
      <c r="A6615" s="19" t="s">
        <v>6589</v>
      </c>
      <c r="B6615" s="19" t="s">
        <v>8141</v>
      </c>
      <c r="C6615" s="19" t="s">
        <v>8429</v>
      </c>
      <c r="D6615" s="19" t="s">
        <v>8430</v>
      </c>
      <c r="E6615" s="20" t="s">
        <v>21</v>
      </c>
      <c r="F6615" s="19" t="s">
        <v>21</v>
      </c>
      <c r="G6615" s="180">
        <v>101397</v>
      </c>
      <c r="H6615" s="21" t="s">
        <v>8828</v>
      </c>
      <c r="I6615" s="19" t="s">
        <v>21134</v>
      </c>
      <c r="J6615" s="19" t="s">
        <v>23</v>
      </c>
      <c r="K6615" s="20" t="s">
        <v>15608</v>
      </c>
      <c r="L6615" s="19" t="s">
        <v>8796</v>
      </c>
    </row>
    <row r="6616" spans="1:12" x14ac:dyDescent="0.25">
      <c r="A6616" s="19" t="s">
        <v>6589</v>
      </c>
      <c r="B6616" s="19" t="s">
        <v>8141</v>
      </c>
      <c r="C6616" s="19" t="s">
        <v>8429</v>
      </c>
      <c r="D6616" s="19" t="s">
        <v>8430</v>
      </c>
      <c r="E6616" s="20" t="s">
        <v>21</v>
      </c>
      <c r="F6616" s="19" t="s">
        <v>21</v>
      </c>
      <c r="G6616" s="180">
        <v>101398</v>
      </c>
      <c r="H6616" s="21" t="s">
        <v>9219</v>
      </c>
      <c r="I6616" s="19" t="s">
        <v>21134</v>
      </c>
      <c r="J6616" s="19" t="s">
        <v>23</v>
      </c>
      <c r="K6616" s="20" t="s">
        <v>15609</v>
      </c>
      <c r="L6616" s="19" t="s">
        <v>8796</v>
      </c>
    </row>
    <row r="6617" spans="1:12" x14ac:dyDescent="0.25">
      <c r="A6617" s="19" t="s">
        <v>6589</v>
      </c>
      <c r="B6617" s="19" t="s">
        <v>8141</v>
      </c>
      <c r="C6617" s="19" t="s">
        <v>8429</v>
      </c>
      <c r="D6617" s="19" t="s">
        <v>8430</v>
      </c>
      <c r="E6617" s="20" t="s">
        <v>21</v>
      </c>
      <c r="F6617" s="19" t="s">
        <v>21</v>
      </c>
      <c r="G6617" s="180">
        <v>101399</v>
      </c>
      <c r="H6617" s="21" t="s">
        <v>8831</v>
      </c>
      <c r="I6617" s="19" t="s">
        <v>21134</v>
      </c>
      <c r="J6617" s="19" t="s">
        <v>23</v>
      </c>
      <c r="K6617" s="20" t="s">
        <v>15610</v>
      </c>
      <c r="L6617" s="19" t="s">
        <v>8796</v>
      </c>
    </row>
    <row r="6618" spans="1:12" x14ac:dyDescent="0.25">
      <c r="A6618" s="19" t="s">
        <v>6589</v>
      </c>
      <c r="B6618" s="19" t="s">
        <v>8141</v>
      </c>
      <c r="C6618" s="19" t="s">
        <v>8429</v>
      </c>
      <c r="D6618" s="19" t="s">
        <v>8430</v>
      </c>
      <c r="E6618" s="20" t="s">
        <v>21</v>
      </c>
      <c r="F6618" s="19" t="s">
        <v>21</v>
      </c>
      <c r="G6618" s="180">
        <v>101400</v>
      </c>
      <c r="H6618" s="21" t="s">
        <v>9220</v>
      </c>
      <c r="I6618" s="19" t="s">
        <v>21134</v>
      </c>
      <c r="J6618" s="19" t="s">
        <v>23</v>
      </c>
      <c r="K6618" s="20" t="s">
        <v>15611</v>
      </c>
      <c r="L6618" s="19" t="s">
        <v>8796</v>
      </c>
    </row>
    <row r="6619" spans="1:12" x14ac:dyDescent="0.25">
      <c r="A6619" s="19" t="s">
        <v>6589</v>
      </c>
      <c r="B6619" s="19" t="s">
        <v>8141</v>
      </c>
      <c r="C6619" s="19" t="s">
        <v>8429</v>
      </c>
      <c r="D6619" s="19" t="s">
        <v>8430</v>
      </c>
      <c r="E6619" s="20" t="s">
        <v>21</v>
      </c>
      <c r="F6619" s="19" t="s">
        <v>21</v>
      </c>
      <c r="G6619" s="180">
        <v>101401</v>
      </c>
      <c r="H6619" s="21" t="s">
        <v>8834</v>
      </c>
      <c r="I6619" s="19" t="s">
        <v>21134</v>
      </c>
      <c r="J6619" s="19" t="s">
        <v>23</v>
      </c>
      <c r="K6619" s="20" t="s">
        <v>15612</v>
      </c>
      <c r="L6619" s="19" t="s">
        <v>8796</v>
      </c>
    </row>
    <row r="6620" spans="1:12" x14ac:dyDescent="0.25">
      <c r="A6620" s="19" t="s">
        <v>6589</v>
      </c>
      <c r="B6620" s="19" t="s">
        <v>8141</v>
      </c>
      <c r="C6620" s="19" t="s">
        <v>8429</v>
      </c>
      <c r="D6620" s="19" t="s">
        <v>8430</v>
      </c>
      <c r="E6620" s="20" t="s">
        <v>21</v>
      </c>
      <c r="F6620" s="19" t="s">
        <v>21</v>
      </c>
      <c r="G6620" s="180">
        <v>101402</v>
      </c>
      <c r="H6620" s="21" t="s">
        <v>8836</v>
      </c>
      <c r="I6620" s="19" t="s">
        <v>21134</v>
      </c>
      <c r="J6620" s="19" t="s">
        <v>23</v>
      </c>
      <c r="K6620" s="20" t="s">
        <v>15613</v>
      </c>
      <c r="L6620" s="19" t="s">
        <v>8796</v>
      </c>
    </row>
    <row r="6621" spans="1:12" x14ac:dyDescent="0.25">
      <c r="A6621" s="19" t="s">
        <v>6589</v>
      </c>
      <c r="B6621" s="19" t="s">
        <v>8141</v>
      </c>
      <c r="C6621" s="19" t="s">
        <v>8429</v>
      </c>
      <c r="D6621" s="19" t="s">
        <v>8430</v>
      </c>
      <c r="E6621" s="20" t="s">
        <v>21</v>
      </c>
      <c r="F6621" s="19" t="s">
        <v>21</v>
      </c>
      <c r="G6621" s="180">
        <v>101403</v>
      </c>
      <c r="H6621" s="21" t="s">
        <v>9206</v>
      </c>
      <c r="I6621" s="19" t="s">
        <v>21134</v>
      </c>
      <c r="J6621" s="19" t="s">
        <v>23</v>
      </c>
      <c r="K6621" s="20" t="s">
        <v>15614</v>
      </c>
      <c r="L6621" s="19" t="s">
        <v>8796</v>
      </c>
    </row>
    <row r="6622" spans="1:12" x14ac:dyDescent="0.25">
      <c r="A6622" s="19" t="s">
        <v>6589</v>
      </c>
      <c r="B6622" s="19" t="s">
        <v>8141</v>
      </c>
      <c r="C6622" s="19" t="s">
        <v>8429</v>
      </c>
      <c r="D6622" s="19" t="s">
        <v>8430</v>
      </c>
      <c r="E6622" s="20" t="s">
        <v>21</v>
      </c>
      <c r="F6622" s="19" t="s">
        <v>21</v>
      </c>
      <c r="G6622" s="180">
        <v>101404</v>
      </c>
      <c r="H6622" s="21" t="s">
        <v>8923</v>
      </c>
      <c r="I6622" s="19" t="s">
        <v>21134</v>
      </c>
      <c r="J6622" s="19" t="s">
        <v>23</v>
      </c>
      <c r="K6622" s="20" t="s">
        <v>15615</v>
      </c>
      <c r="L6622" s="19" t="s">
        <v>8796</v>
      </c>
    </row>
    <row r="6623" spans="1:12" x14ac:dyDescent="0.25">
      <c r="A6623" s="19" t="s">
        <v>6589</v>
      </c>
      <c r="B6623" s="19" t="s">
        <v>8141</v>
      </c>
      <c r="C6623" s="19" t="s">
        <v>8429</v>
      </c>
      <c r="D6623" s="19" t="s">
        <v>8430</v>
      </c>
      <c r="E6623" s="20" t="s">
        <v>21</v>
      </c>
      <c r="F6623" s="19" t="s">
        <v>21</v>
      </c>
      <c r="G6623" s="180">
        <v>101405</v>
      </c>
      <c r="H6623" s="21" t="s">
        <v>8924</v>
      </c>
      <c r="I6623" s="19" t="s">
        <v>21134</v>
      </c>
      <c r="J6623" s="19" t="s">
        <v>23</v>
      </c>
      <c r="K6623" s="20" t="s">
        <v>15616</v>
      </c>
      <c r="L6623" s="19" t="s">
        <v>8796</v>
      </c>
    </row>
    <row r="6624" spans="1:12" x14ac:dyDescent="0.25">
      <c r="A6624" s="19" t="s">
        <v>6589</v>
      </c>
      <c r="B6624" s="19" t="s">
        <v>8141</v>
      </c>
      <c r="C6624" s="19" t="s">
        <v>8429</v>
      </c>
      <c r="D6624" s="19" t="s">
        <v>8430</v>
      </c>
      <c r="E6624" s="20" t="s">
        <v>21</v>
      </c>
      <c r="F6624" s="19" t="s">
        <v>21</v>
      </c>
      <c r="G6624" s="180">
        <v>101406</v>
      </c>
      <c r="H6624" s="21" t="s">
        <v>8837</v>
      </c>
      <c r="I6624" s="19" t="s">
        <v>21134</v>
      </c>
      <c r="J6624" s="19" t="s">
        <v>23</v>
      </c>
      <c r="K6624" s="20" t="s">
        <v>15617</v>
      </c>
      <c r="L6624" s="19" t="s">
        <v>8796</v>
      </c>
    </row>
    <row r="6625" spans="1:12" x14ac:dyDescent="0.25">
      <c r="A6625" s="19" t="s">
        <v>6589</v>
      </c>
      <c r="B6625" s="19" t="s">
        <v>8141</v>
      </c>
      <c r="C6625" s="19" t="s">
        <v>8429</v>
      </c>
      <c r="D6625" s="19" t="s">
        <v>8430</v>
      </c>
      <c r="E6625" s="20" t="s">
        <v>21</v>
      </c>
      <c r="F6625" s="19" t="s">
        <v>21</v>
      </c>
      <c r="G6625" s="180">
        <v>101407</v>
      </c>
      <c r="H6625" s="21" t="s">
        <v>8838</v>
      </c>
      <c r="I6625" s="19" t="s">
        <v>21134</v>
      </c>
      <c r="J6625" s="19" t="s">
        <v>23</v>
      </c>
      <c r="K6625" s="20" t="s">
        <v>15618</v>
      </c>
      <c r="L6625" s="19" t="s">
        <v>8796</v>
      </c>
    </row>
    <row r="6626" spans="1:12" x14ac:dyDescent="0.25">
      <c r="A6626" s="19" t="s">
        <v>6589</v>
      </c>
      <c r="B6626" s="19" t="s">
        <v>8141</v>
      </c>
      <c r="C6626" s="19" t="s">
        <v>8429</v>
      </c>
      <c r="D6626" s="19" t="s">
        <v>8430</v>
      </c>
      <c r="E6626" s="20" t="s">
        <v>21</v>
      </c>
      <c r="F6626" s="19" t="s">
        <v>21</v>
      </c>
      <c r="G6626" s="180">
        <v>101408</v>
      </c>
      <c r="H6626" s="21" t="s">
        <v>8839</v>
      </c>
      <c r="I6626" s="19" t="s">
        <v>21134</v>
      </c>
      <c r="J6626" s="19" t="s">
        <v>23</v>
      </c>
      <c r="K6626" s="20" t="s">
        <v>15619</v>
      </c>
      <c r="L6626" s="19" t="s">
        <v>8796</v>
      </c>
    </row>
    <row r="6627" spans="1:12" x14ac:dyDescent="0.25">
      <c r="A6627" s="19" t="s">
        <v>6589</v>
      </c>
      <c r="B6627" s="19" t="s">
        <v>8141</v>
      </c>
      <c r="C6627" s="19" t="s">
        <v>8429</v>
      </c>
      <c r="D6627" s="19" t="s">
        <v>8430</v>
      </c>
      <c r="E6627" s="20" t="s">
        <v>21</v>
      </c>
      <c r="F6627" s="19" t="s">
        <v>21</v>
      </c>
      <c r="G6627" s="180">
        <v>101409</v>
      </c>
      <c r="H6627" s="21" t="s">
        <v>9221</v>
      </c>
      <c r="I6627" s="19" t="s">
        <v>21134</v>
      </c>
      <c r="J6627" s="19" t="s">
        <v>23</v>
      </c>
      <c r="K6627" s="20" t="s">
        <v>15620</v>
      </c>
      <c r="L6627" s="19" t="s">
        <v>8796</v>
      </c>
    </row>
    <row r="6628" spans="1:12" x14ac:dyDescent="0.25">
      <c r="A6628" s="19" t="s">
        <v>6589</v>
      </c>
      <c r="B6628" s="19" t="s">
        <v>8141</v>
      </c>
      <c r="C6628" s="19" t="s">
        <v>8429</v>
      </c>
      <c r="D6628" s="19" t="s">
        <v>8430</v>
      </c>
      <c r="E6628" s="20" t="s">
        <v>21</v>
      </c>
      <c r="F6628" s="19" t="s">
        <v>21</v>
      </c>
      <c r="G6628" s="180">
        <v>101410</v>
      </c>
      <c r="H6628" s="21" t="s">
        <v>8901</v>
      </c>
      <c r="I6628" s="19" t="s">
        <v>21134</v>
      </c>
      <c r="J6628" s="19" t="s">
        <v>23</v>
      </c>
      <c r="K6628" s="20" t="s">
        <v>15621</v>
      </c>
      <c r="L6628" s="19" t="s">
        <v>8796</v>
      </c>
    </row>
    <row r="6629" spans="1:12" x14ac:dyDescent="0.25">
      <c r="A6629" s="19" t="s">
        <v>6589</v>
      </c>
      <c r="B6629" s="19" t="s">
        <v>8141</v>
      </c>
      <c r="C6629" s="19" t="s">
        <v>8429</v>
      </c>
      <c r="D6629" s="19" t="s">
        <v>8430</v>
      </c>
      <c r="E6629" s="20" t="s">
        <v>21</v>
      </c>
      <c r="F6629" s="19" t="s">
        <v>21</v>
      </c>
      <c r="G6629" s="180">
        <v>101411</v>
      </c>
      <c r="H6629" s="21" t="s">
        <v>9222</v>
      </c>
      <c r="I6629" s="19" t="s">
        <v>21134</v>
      </c>
      <c r="J6629" s="19" t="s">
        <v>23</v>
      </c>
      <c r="K6629" s="20" t="s">
        <v>15622</v>
      </c>
      <c r="L6629" s="19" t="s">
        <v>8796</v>
      </c>
    </row>
    <row r="6630" spans="1:12" x14ac:dyDescent="0.25">
      <c r="A6630" s="19" t="s">
        <v>6589</v>
      </c>
      <c r="B6630" s="19" t="s">
        <v>8141</v>
      </c>
      <c r="C6630" s="19" t="s">
        <v>8429</v>
      </c>
      <c r="D6630" s="19" t="s">
        <v>8430</v>
      </c>
      <c r="E6630" s="20" t="s">
        <v>21</v>
      </c>
      <c r="F6630" s="19" t="s">
        <v>21</v>
      </c>
      <c r="G6630" s="180">
        <v>101412</v>
      </c>
      <c r="H6630" s="21" t="s">
        <v>9223</v>
      </c>
      <c r="I6630" s="19" t="s">
        <v>21134</v>
      </c>
      <c r="J6630" s="19" t="s">
        <v>23</v>
      </c>
      <c r="K6630" s="20" t="s">
        <v>15623</v>
      </c>
      <c r="L6630" s="19" t="s">
        <v>8796</v>
      </c>
    </row>
    <row r="6631" spans="1:12" x14ac:dyDescent="0.25">
      <c r="A6631" s="19" t="s">
        <v>6589</v>
      </c>
      <c r="B6631" s="19" t="s">
        <v>8141</v>
      </c>
      <c r="C6631" s="19" t="s">
        <v>8429</v>
      </c>
      <c r="D6631" s="19" t="s">
        <v>8430</v>
      </c>
      <c r="E6631" s="20" t="s">
        <v>21</v>
      </c>
      <c r="F6631" s="19" t="s">
        <v>21</v>
      </c>
      <c r="G6631" s="180">
        <v>101413</v>
      </c>
      <c r="H6631" s="21" t="s">
        <v>8842</v>
      </c>
      <c r="I6631" s="19" t="s">
        <v>21134</v>
      </c>
      <c r="J6631" s="19" t="s">
        <v>23</v>
      </c>
      <c r="K6631" s="20" t="s">
        <v>15624</v>
      </c>
      <c r="L6631" s="19" t="s">
        <v>8796</v>
      </c>
    </row>
    <row r="6632" spans="1:12" x14ac:dyDescent="0.25">
      <c r="A6632" s="19" t="s">
        <v>6589</v>
      </c>
      <c r="B6632" s="19" t="s">
        <v>8141</v>
      </c>
      <c r="C6632" s="19" t="s">
        <v>8429</v>
      </c>
      <c r="D6632" s="19" t="s">
        <v>8430</v>
      </c>
      <c r="E6632" s="20" t="s">
        <v>21</v>
      </c>
      <c r="F6632" s="19" t="s">
        <v>21</v>
      </c>
      <c r="G6632" s="180">
        <v>101414</v>
      </c>
      <c r="H6632" s="21" t="s">
        <v>9224</v>
      </c>
      <c r="I6632" s="19" t="s">
        <v>21134</v>
      </c>
      <c r="J6632" s="19" t="s">
        <v>23</v>
      </c>
      <c r="K6632" s="20" t="s">
        <v>15625</v>
      </c>
      <c r="L6632" s="19" t="s">
        <v>8796</v>
      </c>
    </row>
    <row r="6633" spans="1:12" x14ac:dyDescent="0.25">
      <c r="A6633" s="19" t="s">
        <v>6589</v>
      </c>
      <c r="B6633" s="19" t="s">
        <v>8141</v>
      </c>
      <c r="C6633" s="19" t="s">
        <v>8429</v>
      </c>
      <c r="D6633" s="19" t="s">
        <v>8430</v>
      </c>
      <c r="E6633" s="20" t="s">
        <v>21</v>
      </c>
      <c r="F6633" s="19" t="s">
        <v>21</v>
      </c>
      <c r="G6633" s="180">
        <v>101415</v>
      </c>
      <c r="H6633" s="21" t="s">
        <v>9225</v>
      </c>
      <c r="I6633" s="19" t="s">
        <v>21134</v>
      </c>
      <c r="J6633" s="19" t="s">
        <v>23</v>
      </c>
      <c r="K6633" s="20" t="s">
        <v>15626</v>
      </c>
      <c r="L6633" s="19" t="s">
        <v>8796</v>
      </c>
    </row>
    <row r="6634" spans="1:12" x14ac:dyDescent="0.25">
      <c r="A6634" s="19" t="s">
        <v>6589</v>
      </c>
      <c r="B6634" s="19" t="s">
        <v>8141</v>
      </c>
      <c r="C6634" s="19" t="s">
        <v>8429</v>
      </c>
      <c r="D6634" s="19" t="s">
        <v>8430</v>
      </c>
      <c r="E6634" s="20" t="s">
        <v>21</v>
      </c>
      <c r="F6634" s="19" t="s">
        <v>21</v>
      </c>
      <c r="G6634" s="180">
        <v>101416</v>
      </c>
      <c r="H6634" s="21" t="s">
        <v>9075</v>
      </c>
      <c r="I6634" s="19" t="s">
        <v>21134</v>
      </c>
      <c r="J6634" s="19" t="s">
        <v>23</v>
      </c>
      <c r="K6634" s="20" t="s">
        <v>15627</v>
      </c>
      <c r="L6634" s="19" t="s">
        <v>8796</v>
      </c>
    </row>
    <row r="6635" spans="1:12" x14ac:dyDescent="0.25">
      <c r="A6635" s="19" t="s">
        <v>6589</v>
      </c>
      <c r="B6635" s="19" t="s">
        <v>8141</v>
      </c>
      <c r="C6635" s="19" t="s">
        <v>8429</v>
      </c>
      <c r="D6635" s="19" t="s">
        <v>8430</v>
      </c>
      <c r="E6635" s="20" t="s">
        <v>21</v>
      </c>
      <c r="F6635" s="19" t="s">
        <v>21</v>
      </c>
      <c r="G6635" s="180">
        <v>101417</v>
      </c>
      <c r="H6635" s="21" t="s">
        <v>9226</v>
      </c>
      <c r="I6635" s="19" t="s">
        <v>21134</v>
      </c>
      <c r="J6635" s="19" t="s">
        <v>23</v>
      </c>
      <c r="K6635" s="20" t="s">
        <v>15628</v>
      </c>
      <c r="L6635" s="19" t="s">
        <v>8796</v>
      </c>
    </row>
    <row r="6636" spans="1:12" x14ac:dyDescent="0.25">
      <c r="A6636" s="19" t="s">
        <v>6589</v>
      </c>
      <c r="B6636" s="19" t="s">
        <v>8141</v>
      </c>
      <c r="C6636" s="19" t="s">
        <v>8429</v>
      </c>
      <c r="D6636" s="19" t="s">
        <v>8430</v>
      </c>
      <c r="E6636" s="20" t="s">
        <v>21</v>
      </c>
      <c r="F6636" s="19" t="s">
        <v>21</v>
      </c>
      <c r="G6636" s="180">
        <v>101418</v>
      </c>
      <c r="H6636" s="21" t="s">
        <v>9227</v>
      </c>
      <c r="I6636" s="19" t="s">
        <v>21134</v>
      </c>
      <c r="J6636" s="19" t="s">
        <v>23</v>
      </c>
      <c r="K6636" s="20" t="s">
        <v>15629</v>
      </c>
      <c r="L6636" s="19" t="s">
        <v>8796</v>
      </c>
    </row>
    <row r="6637" spans="1:12" x14ac:dyDescent="0.25">
      <c r="A6637" s="19" t="s">
        <v>6589</v>
      </c>
      <c r="B6637" s="19" t="s">
        <v>8141</v>
      </c>
      <c r="C6637" s="19" t="s">
        <v>8429</v>
      </c>
      <c r="D6637" s="19" t="s">
        <v>8430</v>
      </c>
      <c r="E6637" s="20" t="s">
        <v>21</v>
      </c>
      <c r="F6637" s="19" t="s">
        <v>21</v>
      </c>
      <c r="G6637" s="180">
        <v>101419</v>
      </c>
      <c r="H6637" s="21" t="s">
        <v>9228</v>
      </c>
      <c r="I6637" s="19" t="s">
        <v>21134</v>
      </c>
      <c r="J6637" s="19" t="s">
        <v>23</v>
      </c>
      <c r="K6637" s="20" t="s">
        <v>15630</v>
      </c>
      <c r="L6637" s="19" t="s">
        <v>8796</v>
      </c>
    </row>
    <row r="6638" spans="1:12" x14ac:dyDescent="0.25">
      <c r="A6638" s="19" t="s">
        <v>6589</v>
      </c>
      <c r="B6638" s="19" t="s">
        <v>8141</v>
      </c>
      <c r="C6638" s="19" t="s">
        <v>8429</v>
      </c>
      <c r="D6638" s="19" t="s">
        <v>8430</v>
      </c>
      <c r="E6638" s="20" t="s">
        <v>21</v>
      </c>
      <c r="F6638" s="19" t="s">
        <v>21</v>
      </c>
      <c r="G6638" s="180">
        <v>101420</v>
      </c>
      <c r="H6638" s="21" t="s">
        <v>9229</v>
      </c>
      <c r="I6638" s="19" t="s">
        <v>21134</v>
      </c>
      <c r="J6638" s="19" t="s">
        <v>23</v>
      </c>
      <c r="K6638" s="20" t="s">
        <v>15631</v>
      </c>
      <c r="L6638" s="19" t="s">
        <v>8796</v>
      </c>
    </row>
    <row r="6639" spans="1:12" x14ac:dyDescent="0.25">
      <c r="A6639" s="19" t="s">
        <v>6589</v>
      </c>
      <c r="B6639" s="19" t="s">
        <v>8141</v>
      </c>
      <c r="C6639" s="19" t="s">
        <v>8429</v>
      </c>
      <c r="D6639" s="19" t="s">
        <v>8430</v>
      </c>
      <c r="E6639" s="20" t="s">
        <v>21</v>
      </c>
      <c r="F6639" s="19" t="s">
        <v>21</v>
      </c>
      <c r="G6639" s="180">
        <v>101421</v>
      </c>
      <c r="H6639" s="21" t="s">
        <v>9230</v>
      </c>
      <c r="I6639" s="19" t="s">
        <v>21134</v>
      </c>
      <c r="J6639" s="19" t="s">
        <v>23</v>
      </c>
      <c r="K6639" s="20" t="s">
        <v>15632</v>
      </c>
      <c r="L6639" s="19" t="s">
        <v>8796</v>
      </c>
    </row>
    <row r="6640" spans="1:12" x14ac:dyDescent="0.25">
      <c r="A6640" s="19" t="s">
        <v>6589</v>
      </c>
      <c r="B6640" s="19" t="s">
        <v>8141</v>
      </c>
      <c r="C6640" s="19" t="s">
        <v>8429</v>
      </c>
      <c r="D6640" s="19" t="s">
        <v>8430</v>
      </c>
      <c r="E6640" s="20" t="s">
        <v>21</v>
      </c>
      <c r="F6640" s="19" t="s">
        <v>21</v>
      </c>
      <c r="G6640" s="180">
        <v>101422</v>
      </c>
      <c r="H6640" s="21" t="s">
        <v>9231</v>
      </c>
      <c r="I6640" s="19" t="s">
        <v>21134</v>
      </c>
      <c r="J6640" s="19" t="s">
        <v>23</v>
      </c>
      <c r="K6640" s="20" t="s">
        <v>15633</v>
      </c>
      <c r="L6640" s="19" t="s">
        <v>8796</v>
      </c>
    </row>
    <row r="6641" spans="1:12" x14ac:dyDescent="0.25">
      <c r="A6641" s="19" t="s">
        <v>6589</v>
      </c>
      <c r="B6641" s="19" t="s">
        <v>8141</v>
      </c>
      <c r="C6641" s="19" t="s">
        <v>8429</v>
      </c>
      <c r="D6641" s="19" t="s">
        <v>8430</v>
      </c>
      <c r="E6641" s="20" t="s">
        <v>21</v>
      </c>
      <c r="F6641" s="19" t="s">
        <v>21</v>
      </c>
      <c r="G6641" s="180">
        <v>101423</v>
      </c>
      <c r="H6641" s="21" t="s">
        <v>9232</v>
      </c>
      <c r="I6641" s="19" t="s">
        <v>21134</v>
      </c>
      <c r="J6641" s="19" t="s">
        <v>23</v>
      </c>
      <c r="K6641" s="20" t="s">
        <v>15634</v>
      </c>
      <c r="L6641" s="19" t="s">
        <v>8796</v>
      </c>
    </row>
    <row r="6642" spans="1:12" x14ac:dyDescent="0.25">
      <c r="A6642" s="19" t="s">
        <v>6589</v>
      </c>
      <c r="B6642" s="19" t="s">
        <v>8141</v>
      </c>
      <c r="C6642" s="19" t="s">
        <v>8429</v>
      </c>
      <c r="D6642" s="19" t="s">
        <v>8430</v>
      </c>
      <c r="E6642" s="20" t="s">
        <v>21</v>
      </c>
      <c r="F6642" s="19" t="s">
        <v>21</v>
      </c>
      <c r="G6642" s="180">
        <v>101424</v>
      </c>
      <c r="H6642" s="21" t="s">
        <v>9233</v>
      </c>
      <c r="I6642" s="19" t="s">
        <v>21134</v>
      </c>
      <c r="J6642" s="19" t="s">
        <v>23</v>
      </c>
      <c r="K6642" s="20" t="s">
        <v>15635</v>
      </c>
      <c r="L6642" s="19" t="s">
        <v>8796</v>
      </c>
    </row>
    <row r="6643" spans="1:12" x14ac:dyDescent="0.25">
      <c r="A6643" s="19" t="s">
        <v>6589</v>
      </c>
      <c r="B6643" s="19" t="s">
        <v>8141</v>
      </c>
      <c r="C6643" s="19" t="s">
        <v>8429</v>
      </c>
      <c r="D6643" s="19" t="s">
        <v>8430</v>
      </c>
      <c r="E6643" s="20" t="s">
        <v>21</v>
      </c>
      <c r="F6643" s="19" t="s">
        <v>21</v>
      </c>
      <c r="G6643" s="180">
        <v>101425</v>
      </c>
      <c r="H6643" s="21" t="s">
        <v>9234</v>
      </c>
      <c r="I6643" s="19" t="s">
        <v>21134</v>
      </c>
      <c r="J6643" s="19" t="s">
        <v>23</v>
      </c>
      <c r="K6643" s="20" t="s">
        <v>15636</v>
      </c>
      <c r="L6643" s="19" t="s">
        <v>8796</v>
      </c>
    </row>
    <row r="6644" spans="1:12" x14ac:dyDescent="0.25">
      <c r="A6644" s="19" t="s">
        <v>6589</v>
      </c>
      <c r="B6644" s="19" t="s">
        <v>8141</v>
      </c>
      <c r="C6644" s="19" t="s">
        <v>8429</v>
      </c>
      <c r="D6644" s="19" t="s">
        <v>8430</v>
      </c>
      <c r="E6644" s="20" t="s">
        <v>21</v>
      </c>
      <c r="F6644" s="19" t="s">
        <v>21</v>
      </c>
      <c r="G6644" s="180">
        <v>101426</v>
      </c>
      <c r="H6644" s="21" t="s">
        <v>9235</v>
      </c>
      <c r="I6644" s="19" t="s">
        <v>21134</v>
      </c>
      <c r="J6644" s="19" t="s">
        <v>23</v>
      </c>
      <c r="K6644" s="20" t="s">
        <v>15637</v>
      </c>
      <c r="L6644" s="19" t="s">
        <v>8796</v>
      </c>
    </row>
    <row r="6645" spans="1:12" x14ac:dyDescent="0.25">
      <c r="A6645" s="19" t="s">
        <v>6589</v>
      </c>
      <c r="B6645" s="19" t="s">
        <v>8141</v>
      </c>
      <c r="C6645" s="19" t="s">
        <v>8429</v>
      </c>
      <c r="D6645" s="19" t="s">
        <v>8430</v>
      </c>
      <c r="E6645" s="20" t="s">
        <v>21</v>
      </c>
      <c r="F6645" s="19" t="s">
        <v>21</v>
      </c>
      <c r="G6645" s="180">
        <v>101427</v>
      </c>
      <c r="H6645" s="21" t="s">
        <v>8855</v>
      </c>
      <c r="I6645" s="19" t="s">
        <v>21134</v>
      </c>
      <c r="J6645" s="19" t="s">
        <v>23</v>
      </c>
      <c r="K6645" s="20" t="s">
        <v>15638</v>
      </c>
      <c r="L6645" s="19" t="s">
        <v>8796</v>
      </c>
    </row>
    <row r="6646" spans="1:12" x14ac:dyDescent="0.25">
      <c r="A6646" s="19" t="s">
        <v>6589</v>
      </c>
      <c r="B6646" s="19" t="s">
        <v>8141</v>
      </c>
      <c r="C6646" s="19" t="s">
        <v>8429</v>
      </c>
      <c r="D6646" s="19" t="s">
        <v>8430</v>
      </c>
      <c r="E6646" s="20" t="s">
        <v>21</v>
      </c>
      <c r="F6646" s="19" t="s">
        <v>21</v>
      </c>
      <c r="G6646" s="180">
        <v>101428</v>
      </c>
      <c r="H6646" s="21" t="s">
        <v>9236</v>
      </c>
      <c r="I6646" s="19" t="s">
        <v>21134</v>
      </c>
      <c r="J6646" s="19" t="s">
        <v>23</v>
      </c>
      <c r="K6646" s="20" t="s">
        <v>15639</v>
      </c>
      <c r="L6646" s="19" t="s">
        <v>8796</v>
      </c>
    </row>
    <row r="6647" spans="1:12" x14ac:dyDescent="0.25">
      <c r="A6647" s="19" t="s">
        <v>6589</v>
      </c>
      <c r="B6647" s="19" t="s">
        <v>8141</v>
      </c>
      <c r="C6647" s="19" t="s">
        <v>8429</v>
      </c>
      <c r="D6647" s="19" t="s">
        <v>8430</v>
      </c>
      <c r="E6647" s="20" t="s">
        <v>21</v>
      </c>
      <c r="F6647" s="19" t="s">
        <v>21</v>
      </c>
      <c r="G6647" s="180">
        <v>101429</v>
      </c>
      <c r="H6647" s="21" t="s">
        <v>9237</v>
      </c>
      <c r="I6647" s="19" t="s">
        <v>21134</v>
      </c>
      <c r="J6647" s="19" t="s">
        <v>23</v>
      </c>
      <c r="K6647" s="20" t="s">
        <v>15640</v>
      </c>
      <c r="L6647" s="19" t="s">
        <v>8796</v>
      </c>
    </row>
    <row r="6648" spans="1:12" x14ac:dyDescent="0.25">
      <c r="A6648" s="19" t="s">
        <v>6589</v>
      </c>
      <c r="B6648" s="19" t="s">
        <v>8141</v>
      </c>
      <c r="C6648" s="19" t="s">
        <v>8429</v>
      </c>
      <c r="D6648" s="19" t="s">
        <v>8430</v>
      </c>
      <c r="E6648" s="20" t="s">
        <v>21</v>
      </c>
      <c r="F6648" s="19" t="s">
        <v>21</v>
      </c>
      <c r="G6648" s="180">
        <v>101430</v>
      </c>
      <c r="H6648" s="21" t="s">
        <v>9238</v>
      </c>
      <c r="I6648" s="19" t="s">
        <v>21134</v>
      </c>
      <c r="J6648" s="19" t="s">
        <v>23</v>
      </c>
      <c r="K6648" s="20" t="s">
        <v>15641</v>
      </c>
      <c r="L6648" s="19" t="s">
        <v>8796</v>
      </c>
    </row>
    <row r="6649" spans="1:12" x14ac:dyDescent="0.25">
      <c r="A6649" s="19" t="s">
        <v>6589</v>
      </c>
      <c r="B6649" s="19" t="s">
        <v>8141</v>
      </c>
      <c r="C6649" s="19" t="s">
        <v>8429</v>
      </c>
      <c r="D6649" s="19" t="s">
        <v>8430</v>
      </c>
      <c r="E6649" s="20" t="s">
        <v>21</v>
      </c>
      <c r="F6649" s="19" t="s">
        <v>21</v>
      </c>
      <c r="G6649" s="180">
        <v>101431</v>
      </c>
      <c r="H6649" s="21" t="s">
        <v>8859</v>
      </c>
      <c r="I6649" s="19" t="s">
        <v>21134</v>
      </c>
      <c r="J6649" s="19" t="s">
        <v>23</v>
      </c>
      <c r="K6649" s="20" t="s">
        <v>15642</v>
      </c>
      <c r="L6649" s="19" t="s">
        <v>8796</v>
      </c>
    </row>
    <row r="6650" spans="1:12" x14ac:dyDescent="0.25">
      <c r="A6650" s="19" t="s">
        <v>6589</v>
      </c>
      <c r="B6650" s="19" t="s">
        <v>8141</v>
      </c>
      <c r="C6650" s="19" t="s">
        <v>8429</v>
      </c>
      <c r="D6650" s="19" t="s">
        <v>8430</v>
      </c>
      <c r="E6650" s="20" t="s">
        <v>21</v>
      </c>
      <c r="F6650" s="19" t="s">
        <v>21</v>
      </c>
      <c r="G6650" s="180">
        <v>101432</v>
      </c>
      <c r="H6650" s="21" t="s">
        <v>9239</v>
      </c>
      <c r="I6650" s="19" t="s">
        <v>21134</v>
      </c>
      <c r="J6650" s="19" t="s">
        <v>23</v>
      </c>
      <c r="K6650" s="20" t="s">
        <v>15643</v>
      </c>
      <c r="L6650" s="19" t="s">
        <v>8796</v>
      </c>
    </row>
    <row r="6651" spans="1:12" x14ac:dyDescent="0.25">
      <c r="A6651" s="19" t="s">
        <v>6589</v>
      </c>
      <c r="B6651" s="19" t="s">
        <v>8141</v>
      </c>
      <c r="C6651" s="19" t="s">
        <v>8429</v>
      </c>
      <c r="D6651" s="19" t="s">
        <v>8430</v>
      </c>
      <c r="E6651" s="20" t="s">
        <v>21</v>
      </c>
      <c r="F6651" s="19" t="s">
        <v>21</v>
      </c>
      <c r="G6651" s="180">
        <v>101433</v>
      </c>
      <c r="H6651" s="21" t="s">
        <v>8861</v>
      </c>
      <c r="I6651" s="19" t="s">
        <v>21134</v>
      </c>
      <c r="J6651" s="19" t="s">
        <v>23</v>
      </c>
      <c r="K6651" s="20" t="s">
        <v>15644</v>
      </c>
      <c r="L6651" s="19" t="s">
        <v>8796</v>
      </c>
    </row>
    <row r="6652" spans="1:12" x14ac:dyDescent="0.25">
      <c r="A6652" s="19" t="s">
        <v>6589</v>
      </c>
      <c r="B6652" s="19" t="s">
        <v>8141</v>
      </c>
      <c r="C6652" s="19" t="s">
        <v>8429</v>
      </c>
      <c r="D6652" s="19" t="s">
        <v>8430</v>
      </c>
      <c r="E6652" s="20" t="s">
        <v>21</v>
      </c>
      <c r="F6652" s="19" t="s">
        <v>21</v>
      </c>
      <c r="G6652" s="180">
        <v>101434</v>
      </c>
      <c r="H6652" s="21" t="s">
        <v>9240</v>
      </c>
      <c r="I6652" s="19" t="s">
        <v>21134</v>
      </c>
      <c r="J6652" s="19" t="s">
        <v>23</v>
      </c>
      <c r="K6652" s="20" t="s">
        <v>15645</v>
      </c>
      <c r="L6652" s="19" t="s">
        <v>8796</v>
      </c>
    </row>
    <row r="6653" spans="1:12" x14ac:dyDescent="0.25">
      <c r="A6653" s="19" t="s">
        <v>6589</v>
      </c>
      <c r="B6653" s="19" t="s">
        <v>8141</v>
      </c>
      <c r="C6653" s="19" t="s">
        <v>8429</v>
      </c>
      <c r="D6653" s="19" t="s">
        <v>8430</v>
      </c>
      <c r="E6653" s="20" t="s">
        <v>21</v>
      </c>
      <c r="F6653" s="19" t="s">
        <v>21</v>
      </c>
      <c r="G6653" s="180">
        <v>101435</v>
      </c>
      <c r="H6653" s="21" t="s">
        <v>9241</v>
      </c>
      <c r="I6653" s="19" t="s">
        <v>21134</v>
      </c>
      <c r="J6653" s="19" t="s">
        <v>23</v>
      </c>
      <c r="K6653" s="20" t="s">
        <v>15646</v>
      </c>
      <c r="L6653" s="19" t="s">
        <v>8796</v>
      </c>
    </row>
    <row r="6654" spans="1:12" x14ac:dyDescent="0.25">
      <c r="A6654" s="19" t="s">
        <v>6589</v>
      </c>
      <c r="B6654" s="19" t="s">
        <v>8141</v>
      </c>
      <c r="C6654" s="19" t="s">
        <v>8429</v>
      </c>
      <c r="D6654" s="19" t="s">
        <v>8430</v>
      </c>
      <c r="E6654" s="20" t="s">
        <v>21</v>
      </c>
      <c r="F6654" s="19" t="s">
        <v>21</v>
      </c>
      <c r="G6654" s="180">
        <v>101436</v>
      </c>
      <c r="H6654" s="21" t="s">
        <v>8864</v>
      </c>
      <c r="I6654" s="19" t="s">
        <v>21134</v>
      </c>
      <c r="J6654" s="19" t="s">
        <v>23</v>
      </c>
      <c r="K6654" s="20" t="s">
        <v>15647</v>
      </c>
      <c r="L6654" s="19" t="s">
        <v>8796</v>
      </c>
    </row>
    <row r="6655" spans="1:12" x14ac:dyDescent="0.25">
      <c r="A6655" s="19" t="s">
        <v>6589</v>
      </c>
      <c r="B6655" s="19" t="s">
        <v>8141</v>
      </c>
      <c r="C6655" s="19" t="s">
        <v>8429</v>
      </c>
      <c r="D6655" s="19" t="s">
        <v>8430</v>
      </c>
      <c r="E6655" s="20" t="s">
        <v>21</v>
      </c>
      <c r="F6655" s="19" t="s">
        <v>21</v>
      </c>
      <c r="G6655" s="180">
        <v>101437</v>
      </c>
      <c r="H6655" s="21" t="s">
        <v>9242</v>
      </c>
      <c r="I6655" s="19" t="s">
        <v>21134</v>
      </c>
      <c r="J6655" s="19" t="s">
        <v>23</v>
      </c>
      <c r="K6655" s="20" t="s">
        <v>15648</v>
      </c>
      <c r="L6655" s="19" t="s">
        <v>8796</v>
      </c>
    </row>
    <row r="6656" spans="1:12" x14ac:dyDescent="0.25">
      <c r="A6656" s="19" t="s">
        <v>6589</v>
      </c>
      <c r="B6656" s="19" t="s">
        <v>8141</v>
      </c>
      <c r="C6656" s="19" t="s">
        <v>8429</v>
      </c>
      <c r="D6656" s="19" t="s">
        <v>8430</v>
      </c>
      <c r="E6656" s="20" t="s">
        <v>21</v>
      </c>
      <c r="F6656" s="19" t="s">
        <v>21</v>
      </c>
      <c r="G6656" s="180">
        <v>101438</v>
      </c>
      <c r="H6656" s="21" t="s">
        <v>8867</v>
      </c>
      <c r="I6656" s="19" t="s">
        <v>21134</v>
      </c>
      <c r="J6656" s="19" t="s">
        <v>23</v>
      </c>
      <c r="K6656" s="20" t="s">
        <v>15649</v>
      </c>
      <c r="L6656" s="19" t="s">
        <v>8796</v>
      </c>
    </row>
    <row r="6657" spans="1:12" x14ac:dyDescent="0.25">
      <c r="A6657" s="19" t="s">
        <v>6589</v>
      </c>
      <c r="B6657" s="19" t="s">
        <v>8141</v>
      </c>
      <c r="C6657" s="19" t="s">
        <v>8429</v>
      </c>
      <c r="D6657" s="19" t="s">
        <v>8430</v>
      </c>
      <c r="E6657" s="20" t="s">
        <v>21</v>
      </c>
      <c r="F6657" s="19" t="s">
        <v>21</v>
      </c>
      <c r="G6657" s="180">
        <v>101439</v>
      </c>
      <c r="H6657" s="21" t="s">
        <v>8868</v>
      </c>
      <c r="I6657" s="19" t="s">
        <v>21134</v>
      </c>
      <c r="J6657" s="19" t="s">
        <v>23</v>
      </c>
      <c r="K6657" s="20" t="s">
        <v>15650</v>
      </c>
      <c r="L6657" s="19" t="s">
        <v>8796</v>
      </c>
    </row>
    <row r="6658" spans="1:12" x14ac:dyDescent="0.25">
      <c r="A6658" s="19" t="s">
        <v>6589</v>
      </c>
      <c r="B6658" s="19" t="s">
        <v>8141</v>
      </c>
      <c r="C6658" s="19" t="s">
        <v>8429</v>
      </c>
      <c r="D6658" s="19" t="s">
        <v>8430</v>
      </c>
      <c r="E6658" s="20" t="s">
        <v>21</v>
      </c>
      <c r="F6658" s="19" t="s">
        <v>21</v>
      </c>
      <c r="G6658" s="180">
        <v>101440</v>
      </c>
      <c r="H6658" s="21" t="s">
        <v>9243</v>
      </c>
      <c r="I6658" s="19" t="s">
        <v>21134</v>
      </c>
      <c r="J6658" s="19" t="s">
        <v>23</v>
      </c>
      <c r="K6658" s="20" t="s">
        <v>15651</v>
      </c>
      <c r="L6658" s="19" t="s">
        <v>8796</v>
      </c>
    </row>
    <row r="6659" spans="1:12" x14ac:dyDescent="0.25">
      <c r="A6659" s="19" t="s">
        <v>6589</v>
      </c>
      <c r="B6659" s="19" t="s">
        <v>8141</v>
      </c>
      <c r="C6659" s="19" t="s">
        <v>8429</v>
      </c>
      <c r="D6659" s="19" t="s">
        <v>8430</v>
      </c>
      <c r="E6659" s="20" t="s">
        <v>21</v>
      </c>
      <c r="F6659" s="19" t="s">
        <v>21</v>
      </c>
      <c r="G6659" s="180">
        <v>101441</v>
      </c>
      <c r="H6659" s="21" t="s">
        <v>8872</v>
      </c>
      <c r="I6659" s="19" t="s">
        <v>21134</v>
      </c>
      <c r="J6659" s="19" t="s">
        <v>23</v>
      </c>
      <c r="K6659" s="20" t="s">
        <v>15652</v>
      </c>
      <c r="L6659" s="19" t="s">
        <v>8796</v>
      </c>
    </row>
    <row r="6660" spans="1:12" x14ac:dyDescent="0.25">
      <c r="A6660" s="19" t="s">
        <v>6589</v>
      </c>
      <c r="B6660" s="19" t="s">
        <v>8141</v>
      </c>
      <c r="C6660" s="19" t="s">
        <v>8429</v>
      </c>
      <c r="D6660" s="19" t="s">
        <v>8430</v>
      </c>
      <c r="E6660" s="20" t="s">
        <v>21</v>
      </c>
      <c r="F6660" s="19" t="s">
        <v>21</v>
      </c>
      <c r="G6660" s="180">
        <v>101442</v>
      </c>
      <c r="H6660" s="21" t="s">
        <v>9244</v>
      </c>
      <c r="I6660" s="19" t="s">
        <v>21134</v>
      </c>
      <c r="J6660" s="19" t="s">
        <v>23</v>
      </c>
      <c r="K6660" s="20" t="s">
        <v>15653</v>
      </c>
      <c r="L6660" s="19" t="s">
        <v>8796</v>
      </c>
    </row>
    <row r="6661" spans="1:12" x14ac:dyDescent="0.25">
      <c r="A6661" s="19" t="s">
        <v>6589</v>
      </c>
      <c r="B6661" s="19" t="s">
        <v>8141</v>
      </c>
      <c r="C6661" s="19" t="s">
        <v>8429</v>
      </c>
      <c r="D6661" s="19" t="s">
        <v>8430</v>
      </c>
      <c r="E6661" s="20" t="s">
        <v>21</v>
      </c>
      <c r="F6661" s="19" t="s">
        <v>21</v>
      </c>
      <c r="G6661" s="180">
        <v>101443</v>
      </c>
      <c r="H6661" s="21" t="s">
        <v>8873</v>
      </c>
      <c r="I6661" s="19" t="s">
        <v>21134</v>
      </c>
      <c r="J6661" s="19" t="s">
        <v>23</v>
      </c>
      <c r="K6661" s="20" t="s">
        <v>15654</v>
      </c>
      <c r="L6661" s="19" t="s">
        <v>8796</v>
      </c>
    </row>
    <row r="6662" spans="1:12" x14ac:dyDescent="0.25">
      <c r="A6662" s="19" t="s">
        <v>6589</v>
      </c>
      <c r="B6662" s="19" t="s">
        <v>8141</v>
      </c>
      <c r="C6662" s="19" t="s">
        <v>8429</v>
      </c>
      <c r="D6662" s="19" t="s">
        <v>8430</v>
      </c>
      <c r="E6662" s="20" t="s">
        <v>21</v>
      </c>
      <c r="F6662" s="19" t="s">
        <v>21</v>
      </c>
      <c r="G6662" s="180">
        <v>101444</v>
      </c>
      <c r="H6662" s="21" t="s">
        <v>8878</v>
      </c>
      <c r="I6662" s="19" t="s">
        <v>21134</v>
      </c>
      <c r="J6662" s="19" t="s">
        <v>23</v>
      </c>
      <c r="K6662" s="20" t="s">
        <v>15655</v>
      </c>
      <c r="L6662" s="19" t="s">
        <v>8796</v>
      </c>
    </row>
    <row r="6663" spans="1:12" x14ac:dyDescent="0.25">
      <c r="A6663" s="19" t="s">
        <v>6589</v>
      </c>
      <c r="B6663" s="19" t="s">
        <v>8141</v>
      </c>
      <c r="C6663" s="19" t="s">
        <v>8429</v>
      </c>
      <c r="D6663" s="19" t="s">
        <v>8430</v>
      </c>
      <c r="E6663" s="20" t="s">
        <v>21</v>
      </c>
      <c r="F6663" s="19" t="s">
        <v>21</v>
      </c>
      <c r="G6663" s="180">
        <v>101445</v>
      </c>
      <c r="H6663" s="21" t="s">
        <v>8879</v>
      </c>
      <c r="I6663" s="19" t="s">
        <v>21134</v>
      </c>
      <c r="J6663" s="19" t="s">
        <v>23</v>
      </c>
      <c r="K6663" s="20" t="s">
        <v>15656</v>
      </c>
      <c r="L6663" s="19" t="s">
        <v>8796</v>
      </c>
    </row>
    <row r="6664" spans="1:12" x14ac:dyDescent="0.25">
      <c r="A6664" s="19" t="s">
        <v>6589</v>
      </c>
      <c r="B6664" s="19" t="s">
        <v>8141</v>
      </c>
      <c r="C6664" s="19" t="s">
        <v>8429</v>
      </c>
      <c r="D6664" s="19" t="s">
        <v>8430</v>
      </c>
      <c r="E6664" s="20" t="s">
        <v>21</v>
      </c>
      <c r="F6664" s="19" t="s">
        <v>21</v>
      </c>
      <c r="G6664" s="180">
        <v>101446</v>
      </c>
      <c r="H6664" s="21" t="s">
        <v>8880</v>
      </c>
      <c r="I6664" s="19" t="s">
        <v>21134</v>
      </c>
      <c r="J6664" s="19" t="s">
        <v>23</v>
      </c>
      <c r="K6664" s="20" t="s">
        <v>15657</v>
      </c>
      <c r="L6664" s="19" t="s">
        <v>8796</v>
      </c>
    </row>
    <row r="6665" spans="1:12" x14ac:dyDescent="0.25">
      <c r="A6665" s="19" t="s">
        <v>6589</v>
      </c>
      <c r="B6665" s="19" t="s">
        <v>8141</v>
      </c>
      <c r="C6665" s="19" t="s">
        <v>8429</v>
      </c>
      <c r="D6665" s="19" t="s">
        <v>8430</v>
      </c>
      <c r="E6665" s="20" t="s">
        <v>21</v>
      </c>
      <c r="F6665" s="19" t="s">
        <v>21</v>
      </c>
      <c r="G6665" s="180">
        <v>101447</v>
      </c>
      <c r="H6665" s="21" t="s">
        <v>8882</v>
      </c>
      <c r="I6665" s="19" t="s">
        <v>21134</v>
      </c>
      <c r="J6665" s="19" t="s">
        <v>23</v>
      </c>
      <c r="K6665" s="20" t="s">
        <v>15658</v>
      </c>
      <c r="L6665" s="19" t="s">
        <v>8796</v>
      </c>
    </row>
    <row r="6666" spans="1:12" x14ac:dyDescent="0.25">
      <c r="A6666" s="19" t="s">
        <v>6589</v>
      </c>
      <c r="B6666" s="19" t="s">
        <v>8141</v>
      </c>
      <c r="C6666" s="19" t="s">
        <v>8429</v>
      </c>
      <c r="D6666" s="19" t="s">
        <v>8430</v>
      </c>
      <c r="E6666" s="20" t="s">
        <v>21</v>
      </c>
      <c r="F6666" s="19" t="s">
        <v>21</v>
      </c>
      <c r="G6666" s="180">
        <v>101448</v>
      </c>
      <c r="H6666" s="21" t="s">
        <v>8883</v>
      </c>
      <c r="I6666" s="19" t="s">
        <v>21134</v>
      </c>
      <c r="J6666" s="19" t="s">
        <v>23</v>
      </c>
      <c r="K6666" s="20" t="s">
        <v>15659</v>
      </c>
      <c r="L6666" s="19" t="s">
        <v>8796</v>
      </c>
    </row>
    <row r="6667" spans="1:12" x14ac:dyDescent="0.25">
      <c r="A6667" s="19" t="s">
        <v>6589</v>
      </c>
      <c r="B6667" s="19" t="s">
        <v>8141</v>
      </c>
      <c r="C6667" s="19" t="s">
        <v>8429</v>
      </c>
      <c r="D6667" s="19" t="s">
        <v>8430</v>
      </c>
      <c r="E6667" s="20" t="s">
        <v>21</v>
      </c>
      <c r="F6667" s="19" t="s">
        <v>21</v>
      </c>
      <c r="G6667" s="180">
        <v>101449</v>
      </c>
      <c r="H6667" s="21" t="s">
        <v>9245</v>
      </c>
      <c r="I6667" s="19" t="s">
        <v>21134</v>
      </c>
      <c r="J6667" s="19" t="s">
        <v>23</v>
      </c>
      <c r="K6667" s="20" t="s">
        <v>15660</v>
      </c>
      <c r="L6667" s="19" t="s">
        <v>8796</v>
      </c>
    </row>
    <row r="6668" spans="1:12" x14ac:dyDescent="0.25">
      <c r="A6668" s="19" t="s">
        <v>6589</v>
      </c>
      <c r="B6668" s="19" t="s">
        <v>8141</v>
      </c>
      <c r="C6668" s="19" t="s">
        <v>8429</v>
      </c>
      <c r="D6668" s="19" t="s">
        <v>8430</v>
      </c>
      <c r="E6668" s="20" t="s">
        <v>21</v>
      </c>
      <c r="F6668" s="19" t="s">
        <v>21</v>
      </c>
      <c r="G6668" s="180">
        <v>101450</v>
      </c>
      <c r="H6668" s="21" t="s">
        <v>8885</v>
      </c>
      <c r="I6668" s="19" t="s">
        <v>21134</v>
      </c>
      <c r="J6668" s="19" t="s">
        <v>23</v>
      </c>
      <c r="K6668" s="20" t="s">
        <v>15661</v>
      </c>
      <c r="L6668" s="19" t="s">
        <v>8796</v>
      </c>
    </row>
    <row r="6669" spans="1:12" x14ac:dyDescent="0.25">
      <c r="A6669" s="19" t="s">
        <v>6589</v>
      </c>
      <c r="B6669" s="19" t="s">
        <v>8141</v>
      </c>
      <c r="C6669" s="19" t="s">
        <v>8429</v>
      </c>
      <c r="D6669" s="19" t="s">
        <v>8430</v>
      </c>
      <c r="E6669" s="20" t="s">
        <v>21</v>
      </c>
      <c r="F6669" s="19" t="s">
        <v>21</v>
      </c>
      <c r="G6669" s="180">
        <v>101451</v>
      </c>
      <c r="H6669" s="21" t="s">
        <v>8886</v>
      </c>
      <c r="I6669" s="19" t="s">
        <v>21134</v>
      </c>
      <c r="J6669" s="19" t="s">
        <v>23</v>
      </c>
      <c r="K6669" s="20" t="s">
        <v>15592</v>
      </c>
      <c r="L6669" s="19" t="s">
        <v>8796</v>
      </c>
    </row>
    <row r="6670" spans="1:12" x14ac:dyDescent="0.25">
      <c r="A6670" s="19" t="s">
        <v>6589</v>
      </c>
      <c r="B6670" s="19" t="s">
        <v>8141</v>
      </c>
      <c r="C6670" s="19" t="s">
        <v>8429</v>
      </c>
      <c r="D6670" s="19" t="s">
        <v>8430</v>
      </c>
      <c r="E6670" s="20" t="s">
        <v>21</v>
      </c>
      <c r="F6670" s="19" t="s">
        <v>21</v>
      </c>
      <c r="G6670" s="180">
        <v>101452</v>
      </c>
      <c r="H6670" s="21" t="s">
        <v>9246</v>
      </c>
      <c r="I6670" s="19" t="s">
        <v>21134</v>
      </c>
      <c r="J6670" s="19" t="s">
        <v>23</v>
      </c>
      <c r="K6670" s="20" t="s">
        <v>15662</v>
      </c>
      <c r="L6670" s="19" t="s">
        <v>8796</v>
      </c>
    </row>
    <row r="6671" spans="1:12" x14ac:dyDescent="0.25">
      <c r="A6671" s="19" t="s">
        <v>6589</v>
      </c>
      <c r="B6671" s="19" t="s">
        <v>8141</v>
      </c>
      <c r="C6671" s="19" t="s">
        <v>8429</v>
      </c>
      <c r="D6671" s="19" t="s">
        <v>8430</v>
      </c>
      <c r="E6671" s="20" t="s">
        <v>21</v>
      </c>
      <c r="F6671" s="19" t="s">
        <v>21</v>
      </c>
      <c r="G6671" s="180">
        <v>101453</v>
      </c>
      <c r="H6671" s="21" t="s">
        <v>8888</v>
      </c>
      <c r="I6671" s="19" t="s">
        <v>21134</v>
      </c>
      <c r="J6671" s="19" t="s">
        <v>23</v>
      </c>
      <c r="K6671" s="20" t="s">
        <v>15663</v>
      </c>
      <c r="L6671" s="19" t="s">
        <v>8796</v>
      </c>
    </row>
    <row r="6672" spans="1:12" x14ac:dyDescent="0.25">
      <c r="A6672" s="19" t="s">
        <v>6589</v>
      </c>
      <c r="B6672" s="19" t="s">
        <v>8141</v>
      </c>
      <c r="C6672" s="19" t="s">
        <v>8429</v>
      </c>
      <c r="D6672" s="19" t="s">
        <v>8430</v>
      </c>
      <c r="E6672" s="20" t="s">
        <v>21</v>
      </c>
      <c r="F6672" s="19" t="s">
        <v>21</v>
      </c>
      <c r="G6672" s="180">
        <v>101454</v>
      </c>
      <c r="H6672" s="21" t="s">
        <v>9247</v>
      </c>
      <c r="I6672" s="19" t="s">
        <v>21134</v>
      </c>
      <c r="J6672" s="19" t="s">
        <v>23</v>
      </c>
      <c r="K6672" s="20" t="s">
        <v>15664</v>
      </c>
      <c r="L6672" s="19" t="s">
        <v>8796</v>
      </c>
    </row>
    <row r="6673" spans="1:12" x14ac:dyDescent="0.25">
      <c r="A6673" s="19" t="s">
        <v>6589</v>
      </c>
      <c r="B6673" s="19" t="s">
        <v>8141</v>
      </c>
      <c r="C6673" s="19" t="s">
        <v>8429</v>
      </c>
      <c r="D6673" s="19" t="s">
        <v>8430</v>
      </c>
      <c r="E6673" s="20" t="s">
        <v>21</v>
      </c>
      <c r="F6673" s="19" t="s">
        <v>21</v>
      </c>
      <c r="G6673" s="180">
        <v>101455</v>
      </c>
      <c r="H6673" s="21" t="s">
        <v>8890</v>
      </c>
      <c r="I6673" s="19" t="s">
        <v>21134</v>
      </c>
      <c r="J6673" s="19" t="s">
        <v>23</v>
      </c>
      <c r="K6673" s="20" t="s">
        <v>15665</v>
      </c>
      <c r="L6673" s="19" t="s">
        <v>8796</v>
      </c>
    </row>
    <row r="6674" spans="1:12" x14ac:dyDescent="0.25">
      <c r="A6674" s="19" t="s">
        <v>6589</v>
      </c>
      <c r="B6674" s="19" t="s">
        <v>8141</v>
      </c>
      <c r="C6674" s="19" t="s">
        <v>8429</v>
      </c>
      <c r="D6674" s="19" t="s">
        <v>8430</v>
      </c>
      <c r="E6674" s="20" t="s">
        <v>21</v>
      </c>
      <c r="F6674" s="19" t="s">
        <v>21</v>
      </c>
      <c r="G6674" s="180">
        <v>101456</v>
      </c>
      <c r="H6674" s="21" t="s">
        <v>9248</v>
      </c>
      <c r="I6674" s="19" t="s">
        <v>21134</v>
      </c>
      <c r="J6674" s="19" t="s">
        <v>23</v>
      </c>
      <c r="K6674" s="20" t="s">
        <v>15666</v>
      </c>
      <c r="L6674" s="19" t="s">
        <v>8796</v>
      </c>
    </row>
    <row r="6675" spans="1:12" x14ac:dyDescent="0.25">
      <c r="A6675" s="19" t="s">
        <v>6589</v>
      </c>
      <c r="B6675" s="19" t="s">
        <v>8141</v>
      </c>
      <c r="C6675" s="19" t="s">
        <v>8429</v>
      </c>
      <c r="D6675" s="19" t="s">
        <v>8430</v>
      </c>
      <c r="E6675" s="20" t="s">
        <v>21</v>
      </c>
      <c r="F6675" s="19" t="s">
        <v>21</v>
      </c>
      <c r="G6675" s="180">
        <v>101457</v>
      </c>
      <c r="H6675" s="21" t="s">
        <v>9249</v>
      </c>
      <c r="I6675" s="19" t="s">
        <v>21134</v>
      </c>
      <c r="J6675" s="19" t="s">
        <v>23</v>
      </c>
      <c r="K6675" s="20" t="s">
        <v>15667</v>
      </c>
      <c r="L6675" s="19" t="s">
        <v>8796</v>
      </c>
    </row>
    <row r="6676" spans="1:12" x14ac:dyDescent="0.25">
      <c r="A6676" s="19" t="s">
        <v>6589</v>
      </c>
      <c r="B6676" s="19" t="s">
        <v>8141</v>
      </c>
      <c r="C6676" s="19" t="s">
        <v>8429</v>
      </c>
      <c r="D6676" s="19" t="s">
        <v>8430</v>
      </c>
      <c r="E6676" s="20" t="s">
        <v>21</v>
      </c>
      <c r="F6676" s="19" t="s">
        <v>21</v>
      </c>
      <c r="G6676" s="180">
        <v>101458</v>
      </c>
      <c r="H6676" s="21" t="s">
        <v>9250</v>
      </c>
      <c r="I6676" s="19" t="s">
        <v>21134</v>
      </c>
      <c r="J6676" s="19" t="s">
        <v>23</v>
      </c>
      <c r="K6676" s="20" t="s">
        <v>15668</v>
      </c>
      <c r="L6676" s="19" t="s">
        <v>8796</v>
      </c>
    </row>
    <row r="6677" spans="1:12" x14ac:dyDescent="0.25">
      <c r="A6677" s="19" t="s">
        <v>6589</v>
      </c>
      <c r="B6677" s="19" t="s">
        <v>8141</v>
      </c>
      <c r="C6677" s="19" t="s">
        <v>8429</v>
      </c>
      <c r="D6677" s="19" t="s">
        <v>8430</v>
      </c>
      <c r="E6677" s="20" t="s">
        <v>21</v>
      </c>
      <c r="F6677" s="19" t="s">
        <v>21</v>
      </c>
      <c r="G6677" s="180">
        <v>101459</v>
      </c>
      <c r="H6677" s="21" t="s">
        <v>8897</v>
      </c>
      <c r="I6677" s="19" t="s">
        <v>21134</v>
      </c>
      <c r="J6677" s="19" t="s">
        <v>23</v>
      </c>
      <c r="K6677" s="20" t="s">
        <v>15669</v>
      </c>
      <c r="L6677" s="19" t="s">
        <v>8796</v>
      </c>
    </row>
    <row r="6678" spans="1:12" x14ac:dyDescent="0.25">
      <c r="A6678" s="19" t="s">
        <v>6589</v>
      </c>
      <c r="B6678" s="19" t="s">
        <v>8141</v>
      </c>
      <c r="C6678" s="19" t="s">
        <v>8429</v>
      </c>
      <c r="D6678" s="19" t="s">
        <v>8430</v>
      </c>
      <c r="E6678" s="20" t="s">
        <v>21</v>
      </c>
      <c r="F6678" s="19" t="s">
        <v>21</v>
      </c>
      <c r="G6678" s="180">
        <v>101460</v>
      </c>
      <c r="H6678" s="21" t="s">
        <v>9055</v>
      </c>
      <c r="I6678" s="19" t="s">
        <v>21134</v>
      </c>
      <c r="J6678" s="19" t="s">
        <v>23</v>
      </c>
      <c r="K6678" s="20" t="s">
        <v>15670</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tabColor theme="5"/>
  </sheetPr>
  <dimension ref="A1:M6678"/>
  <sheetViews>
    <sheetView topLeftCell="F4847" workbookViewId="0">
      <selection activeCell="G4871" sqref="G4871"/>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67" t="s">
        <v>9251</v>
      </c>
      <c r="B1" s="1068"/>
      <c r="C1" s="1068"/>
      <c r="D1" s="1068"/>
      <c r="E1" s="1068"/>
      <c r="F1" s="1068"/>
      <c r="G1" s="1068"/>
      <c r="H1" s="1068"/>
      <c r="I1" s="1068"/>
      <c r="J1" s="1068"/>
      <c r="K1" s="1068"/>
      <c r="L1" s="1068"/>
      <c r="M1" s="1068"/>
    </row>
    <row r="2" spans="1:13" x14ac:dyDescent="0.25">
      <c r="A2" s="1067" t="s">
        <v>9252</v>
      </c>
      <c r="B2" s="1068"/>
      <c r="C2" s="1068"/>
      <c r="D2" s="1068"/>
      <c r="E2" s="1068"/>
      <c r="F2" s="1068"/>
      <c r="G2" s="1068"/>
      <c r="H2" s="1068"/>
      <c r="I2" s="1068"/>
      <c r="J2" s="1068"/>
      <c r="K2" s="1068"/>
      <c r="L2" s="1068"/>
      <c r="M2" s="1068"/>
    </row>
    <row r="3" spans="1:13" x14ac:dyDescent="0.25">
      <c r="A3" s="1067" t="s">
        <v>9253</v>
      </c>
      <c r="B3" s="1068"/>
      <c r="C3" s="1068"/>
      <c r="D3" s="1068"/>
      <c r="E3" s="1068"/>
      <c r="F3" s="1068"/>
      <c r="G3" s="1068"/>
      <c r="H3" s="1068"/>
      <c r="I3" s="1068"/>
      <c r="J3" s="1068"/>
      <c r="K3" s="1068"/>
      <c r="L3" s="1068"/>
      <c r="M3" s="1068"/>
    </row>
    <row r="5" spans="1:13" x14ac:dyDescent="0.25">
      <c r="A5" s="19" t="s">
        <v>5</v>
      </c>
      <c r="B5" s="19" t="s">
        <v>6</v>
      </c>
      <c r="C5" s="19" t="s">
        <v>7</v>
      </c>
      <c r="D5" s="19" t="s">
        <v>8</v>
      </c>
      <c r="E5" s="19" t="s">
        <v>9</v>
      </c>
      <c r="F5" s="19" t="s">
        <v>10</v>
      </c>
      <c r="G5" s="19" t="s">
        <v>11</v>
      </c>
      <c r="H5" s="19" t="s">
        <v>12</v>
      </c>
      <c r="I5" s="19" t="s">
        <v>21135</v>
      </c>
      <c r="J5" s="19" t="s">
        <v>14</v>
      </c>
      <c r="K5" s="19" t="s">
        <v>15</v>
      </c>
      <c r="L5" s="19" t="s">
        <v>16</v>
      </c>
    </row>
    <row r="6" spans="1:13" x14ac:dyDescent="0.25">
      <c r="A6" s="19" t="s">
        <v>17</v>
      </c>
      <c r="B6" s="19" t="s">
        <v>18</v>
      </c>
      <c r="C6" s="19" t="s">
        <v>19</v>
      </c>
      <c r="D6" s="19" t="s">
        <v>20</v>
      </c>
      <c r="E6" s="20" t="s">
        <v>21</v>
      </c>
      <c r="F6" s="19" t="s">
        <v>21</v>
      </c>
      <c r="G6" s="180">
        <v>97141</v>
      </c>
      <c r="H6" s="19" t="s">
        <v>22</v>
      </c>
      <c r="I6" s="19" t="s">
        <v>15747</v>
      </c>
      <c r="J6" s="19" t="s">
        <v>23</v>
      </c>
      <c r="K6" s="20" t="s">
        <v>953</v>
      </c>
      <c r="L6" s="19" t="s">
        <v>25</v>
      </c>
    </row>
    <row r="7" spans="1:13" x14ac:dyDescent="0.25">
      <c r="A7" s="19" t="s">
        <v>17</v>
      </c>
      <c r="B7" s="19" t="s">
        <v>18</v>
      </c>
      <c r="C7" s="19" t="s">
        <v>19</v>
      </c>
      <c r="D7" s="19" t="s">
        <v>20</v>
      </c>
      <c r="E7" s="20" t="s">
        <v>21</v>
      </c>
      <c r="F7" s="19" t="s">
        <v>21</v>
      </c>
      <c r="G7" s="180">
        <v>97142</v>
      </c>
      <c r="H7" s="19" t="s">
        <v>26</v>
      </c>
      <c r="I7" s="19" t="s">
        <v>15747</v>
      </c>
      <c r="J7" s="19" t="s">
        <v>23</v>
      </c>
      <c r="K7" s="20" t="s">
        <v>7331</v>
      </c>
      <c r="L7" s="19" t="s">
        <v>25</v>
      </c>
    </row>
    <row r="8" spans="1:13" x14ac:dyDescent="0.25">
      <c r="A8" s="19" t="s">
        <v>17</v>
      </c>
      <c r="B8" s="19" t="s">
        <v>18</v>
      </c>
      <c r="C8" s="19" t="s">
        <v>19</v>
      </c>
      <c r="D8" s="19" t="s">
        <v>20</v>
      </c>
      <c r="E8" s="20" t="s">
        <v>21</v>
      </c>
      <c r="F8" s="19" t="s">
        <v>21</v>
      </c>
      <c r="G8" s="180">
        <v>97143</v>
      </c>
      <c r="H8" s="19" t="s">
        <v>28</v>
      </c>
      <c r="I8" s="19" t="s">
        <v>15747</v>
      </c>
      <c r="J8" s="19" t="s">
        <v>23</v>
      </c>
      <c r="K8" s="20" t="s">
        <v>9254</v>
      </c>
      <c r="L8" s="19" t="s">
        <v>25</v>
      </c>
    </row>
    <row r="9" spans="1:13" x14ac:dyDescent="0.25">
      <c r="A9" s="19" t="s">
        <v>17</v>
      </c>
      <c r="B9" s="19" t="s">
        <v>18</v>
      </c>
      <c r="C9" s="19" t="s">
        <v>19</v>
      </c>
      <c r="D9" s="19" t="s">
        <v>20</v>
      </c>
      <c r="E9" s="20" t="s">
        <v>21</v>
      </c>
      <c r="F9" s="19" t="s">
        <v>21</v>
      </c>
      <c r="G9" s="180">
        <v>97144</v>
      </c>
      <c r="H9" s="19" t="s">
        <v>30</v>
      </c>
      <c r="I9" s="19" t="s">
        <v>15747</v>
      </c>
      <c r="J9" s="19" t="s">
        <v>23</v>
      </c>
      <c r="K9" s="20" t="s">
        <v>3642</v>
      </c>
      <c r="L9" s="19" t="s">
        <v>25</v>
      </c>
    </row>
    <row r="10" spans="1:13" x14ac:dyDescent="0.25">
      <c r="A10" s="19" t="s">
        <v>17</v>
      </c>
      <c r="B10" s="19" t="s">
        <v>18</v>
      </c>
      <c r="C10" s="19" t="s">
        <v>19</v>
      </c>
      <c r="D10" s="19" t="s">
        <v>20</v>
      </c>
      <c r="E10" s="20" t="s">
        <v>21</v>
      </c>
      <c r="F10" s="19" t="s">
        <v>21</v>
      </c>
      <c r="G10" s="180">
        <v>97145</v>
      </c>
      <c r="H10" s="19" t="s">
        <v>32</v>
      </c>
      <c r="I10" s="19" t="s">
        <v>15747</v>
      </c>
      <c r="J10" s="19" t="s">
        <v>23</v>
      </c>
      <c r="K10" s="20" t="s">
        <v>5883</v>
      </c>
      <c r="L10" s="19" t="s">
        <v>25</v>
      </c>
    </row>
    <row r="11" spans="1:13" x14ac:dyDescent="0.25">
      <c r="A11" s="19" t="s">
        <v>17</v>
      </c>
      <c r="B11" s="19" t="s">
        <v>18</v>
      </c>
      <c r="C11" s="19" t="s">
        <v>19</v>
      </c>
      <c r="D11" s="19" t="s">
        <v>20</v>
      </c>
      <c r="E11" s="20" t="s">
        <v>21</v>
      </c>
      <c r="F11" s="19" t="s">
        <v>21</v>
      </c>
      <c r="G11" s="180">
        <v>97146</v>
      </c>
      <c r="H11" s="19" t="s">
        <v>34</v>
      </c>
      <c r="I11" s="19" t="s">
        <v>15747</v>
      </c>
      <c r="J11" s="19" t="s">
        <v>23</v>
      </c>
      <c r="K11" s="20" t="s">
        <v>9255</v>
      </c>
      <c r="L11" s="19" t="s">
        <v>25</v>
      </c>
    </row>
    <row r="12" spans="1:13" x14ac:dyDescent="0.25">
      <c r="A12" s="19" t="s">
        <v>17</v>
      </c>
      <c r="B12" s="19" t="s">
        <v>18</v>
      </c>
      <c r="C12" s="19" t="s">
        <v>19</v>
      </c>
      <c r="D12" s="19" t="s">
        <v>20</v>
      </c>
      <c r="E12" s="20" t="s">
        <v>21</v>
      </c>
      <c r="F12" s="19" t="s">
        <v>21</v>
      </c>
      <c r="G12" s="180">
        <v>97147</v>
      </c>
      <c r="H12" s="19" t="s">
        <v>36</v>
      </c>
      <c r="I12" s="19" t="s">
        <v>15747</v>
      </c>
      <c r="J12" s="19" t="s">
        <v>23</v>
      </c>
      <c r="K12" s="20" t="s">
        <v>9256</v>
      </c>
      <c r="L12" s="19" t="s">
        <v>25</v>
      </c>
    </row>
    <row r="13" spans="1:13" x14ac:dyDescent="0.25">
      <c r="A13" s="19" t="s">
        <v>17</v>
      </c>
      <c r="B13" s="19" t="s">
        <v>18</v>
      </c>
      <c r="C13" s="19" t="s">
        <v>19</v>
      </c>
      <c r="D13" s="19" t="s">
        <v>20</v>
      </c>
      <c r="E13" s="20" t="s">
        <v>21</v>
      </c>
      <c r="F13" s="19" t="s">
        <v>21</v>
      </c>
      <c r="G13" s="180">
        <v>97148</v>
      </c>
      <c r="H13" s="19" t="s">
        <v>38</v>
      </c>
      <c r="I13" s="19" t="s">
        <v>15747</v>
      </c>
      <c r="J13" s="19" t="s">
        <v>23</v>
      </c>
      <c r="K13" s="20" t="s">
        <v>9257</v>
      </c>
      <c r="L13" s="19" t="s">
        <v>25</v>
      </c>
    </row>
    <row r="14" spans="1:13" x14ac:dyDescent="0.25">
      <c r="A14" s="19" t="s">
        <v>17</v>
      </c>
      <c r="B14" s="19" t="s">
        <v>18</v>
      </c>
      <c r="C14" s="19" t="s">
        <v>19</v>
      </c>
      <c r="D14" s="19" t="s">
        <v>20</v>
      </c>
      <c r="E14" s="20" t="s">
        <v>21</v>
      </c>
      <c r="F14" s="19" t="s">
        <v>21</v>
      </c>
      <c r="G14" s="180">
        <v>97149</v>
      </c>
      <c r="H14" s="19" t="s">
        <v>40</v>
      </c>
      <c r="I14" s="19" t="s">
        <v>15747</v>
      </c>
      <c r="J14" s="19" t="s">
        <v>23</v>
      </c>
      <c r="K14" s="20" t="s">
        <v>9258</v>
      </c>
      <c r="L14" s="19" t="s">
        <v>25</v>
      </c>
    </row>
    <row r="15" spans="1:13" x14ac:dyDescent="0.25">
      <c r="A15" s="19" t="s">
        <v>17</v>
      </c>
      <c r="B15" s="19" t="s">
        <v>18</v>
      </c>
      <c r="C15" s="19" t="s">
        <v>19</v>
      </c>
      <c r="D15" s="19" t="s">
        <v>20</v>
      </c>
      <c r="E15" s="20" t="s">
        <v>21</v>
      </c>
      <c r="F15" s="19" t="s">
        <v>21</v>
      </c>
      <c r="G15" s="180">
        <v>97150</v>
      </c>
      <c r="H15" s="19" t="s">
        <v>42</v>
      </c>
      <c r="I15" s="19" t="s">
        <v>15747</v>
      </c>
      <c r="J15" s="19" t="s">
        <v>23</v>
      </c>
      <c r="K15" s="20" t="s">
        <v>9259</v>
      </c>
      <c r="L15" s="19" t="s">
        <v>25</v>
      </c>
    </row>
    <row r="16" spans="1:13" x14ac:dyDescent="0.25">
      <c r="A16" s="19" t="s">
        <v>17</v>
      </c>
      <c r="B16" s="19" t="s">
        <v>18</v>
      </c>
      <c r="C16" s="19" t="s">
        <v>19</v>
      </c>
      <c r="D16" s="19" t="s">
        <v>20</v>
      </c>
      <c r="E16" s="20" t="s">
        <v>21</v>
      </c>
      <c r="F16" s="19" t="s">
        <v>21</v>
      </c>
      <c r="G16" s="180">
        <v>97151</v>
      </c>
      <c r="H16" s="19" t="s">
        <v>44</v>
      </c>
      <c r="I16" s="19" t="s">
        <v>15747</v>
      </c>
      <c r="J16" s="19" t="s">
        <v>23</v>
      </c>
      <c r="K16" s="20" t="s">
        <v>1931</v>
      </c>
      <c r="L16" s="19" t="s">
        <v>25</v>
      </c>
    </row>
    <row r="17" spans="1:12" x14ac:dyDescent="0.25">
      <c r="A17" s="19" t="s">
        <v>17</v>
      </c>
      <c r="B17" s="19" t="s">
        <v>18</v>
      </c>
      <c r="C17" s="19" t="s">
        <v>19</v>
      </c>
      <c r="D17" s="19" t="s">
        <v>20</v>
      </c>
      <c r="E17" s="20" t="s">
        <v>21</v>
      </c>
      <c r="F17" s="19" t="s">
        <v>21</v>
      </c>
      <c r="G17" s="180">
        <v>97152</v>
      </c>
      <c r="H17" s="19" t="s">
        <v>45</v>
      </c>
      <c r="I17" s="19" t="s">
        <v>15747</v>
      </c>
      <c r="J17" s="19" t="s">
        <v>23</v>
      </c>
      <c r="K17" s="20" t="s">
        <v>9260</v>
      </c>
      <c r="L17" s="19" t="s">
        <v>25</v>
      </c>
    </row>
    <row r="18" spans="1:12" x14ac:dyDescent="0.25">
      <c r="A18" s="19" t="s">
        <v>17</v>
      </c>
      <c r="B18" s="19" t="s">
        <v>18</v>
      </c>
      <c r="C18" s="19" t="s">
        <v>19</v>
      </c>
      <c r="D18" s="19" t="s">
        <v>20</v>
      </c>
      <c r="E18" s="20" t="s">
        <v>21</v>
      </c>
      <c r="F18" s="19" t="s">
        <v>21</v>
      </c>
      <c r="G18" s="180">
        <v>97153</v>
      </c>
      <c r="H18" s="19" t="s">
        <v>47</v>
      </c>
      <c r="I18" s="19" t="s">
        <v>15747</v>
      </c>
      <c r="J18" s="19" t="s">
        <v>23</v>
      </c>
      <c r="K18" s="20" t="s">
        <v>9261</v>
      </c>
      <c r="L18" s="19" t="s">
        <v>25</v>
      </c>
    </row>
    <row r="19" spans="1:12" x14ac:dyDescent="0.25">
      <c r="A19" s="19" t="s">
        <v>17</v>
      </c>
      <c r="B19" s="19" t="s">
        <v>18</v>
      </c>
      <c r="C19" s="19" t="s">
        <v>19</v>
      </c>
      <c r="D19" s="19" t="s">
        <v>20</v>
      </c>
      <c r="E19" s="20" t="s">
        <v>21</v>
      </c>
      <c r="F19" s="19" t="s">
        <v>21</v>
      </c>
      <c r="G19" s="180">
        <v>97154</v>
      </c>
      <c r="H19" s="19" t="s">
        <v>49</v>
      </c>
      <c r="I19" s="19" t="s">
        <v>15747</v>
      </c>
      <c r="J19" s="19" t="s">
        <v>23</v>
      </c>
      <c r="K19" s="20" t="s">
        <v>859</v>
      </c>
      <c r="L19" s="19" t="s">
        <v>25</v>
      </c>
    </row>
    <row r="20" spans="1:12" x14ac:dyDescent="0.25">
      <c r="A20" s="19" t="s">
        <v>17</v>
      </c>
      <c r="B20" s="19" t="s">
        <v>18</v>
      </c>
      <c r="C20" s="19" t="s">
        <v>19</v>
      </c>
      <c r="D20" s="19" t="s">
        <v>20</v>
      </c>
      <c r="E20" s="20" t="s">
        <v>21</v>
      </c>
      <c r="F20" s="19" t="s">
        <v>21</v>
      </c>
      <c r="G20" s="180">
        <v>97155</v>
      </c>
      <c r="H20" s="19" t="s">
        <v>51</v>
      </c>
      <c r="I20" s="19" t="s">
        <v>15747</v>
      </c>
      <c r="J20" s="19" t="s">
        <v>23</v>
      </c>
      <c r="K20" s="20" t="s">
        <v>9262</v>
      </c>
      <c r="L20" s="19" t="s">
        <v>25</v>
      </c>
    </row>
    <row r="21" spans="1:12" x14ac:dyDescent="0.25">
      <c r="A21" s="19" t="s">
        <v>17</v>
      </c>
      <c r="B21" s="19" t="s">
        <v>18</v>
      </c>
      <c r="C21" s="19" t="s">
        <v>19</v>
      </c>
      <c r="D21" s="19" t="s">
        <v>20</v>
      </c>
      <c r="E21" s="20" t="s">
        <v>21</v>
      </c>
      <c r="F21" s="19" t="s">
        <v>21</v>
      </c>
      <c r="G21" s="180">
        <v>97156</v>
      </c>
      <c r="H21" s="19" t="s">
        <v>52</v>
      </c>
      <c r="I21" s="19" t="s">
        <v>15747</v>
      </c>
      <c r="J21" s="19" t="s">
        <v>23</v>
      </c>
      <c r="K21" s="20" t="s">
        <v>9263</v>
      </c>
      <c r="L21" s="19" t="s">
        <v>25</v>
      </c>
    </row>
    <row r="22" spans="1:12" x14ac:dyDescent="0.25">
      <c r="A22" s="19" t="s">
        <v>17</v>
      </c>
      <c r="B22" s="19" t="s">
        <v>18</v>
      </c>
      <c r="C22" s="19" t="s">
        <v>19</v>
      </c>
      <c r="D22" s="19" t="s">
        <v>20</v>
      </c>
      <c r="E22" s="20" t="s">
        <v>21</v>
      </c>
      <c r="F22" s="19" t="s">
        <v>21</v>
      </c>
      <c r="G22" s="180">
        <v>97157</v>
      </c>
      <c r="H22" s="19" t="s">
        <v>53</v>
      </c>
      <c r="I22" s="19" t="s">
        <v>15747</v>
      </c>
      <c r="J22" s="19" t="s">
        <v>23</v>
      </c>
      <c r="K22" s="20" t="s">
        <v>9264</v>
      </c>
      <c r="L22" s="19" t="s">
        <v>25</v>
      </c>
    </row>
    <row r="23" spans="1:12" x14ac:dyDescent="0.25">
      <c r="A23" s="19" t="s">
        <v>17</v>
      </c>
      <c r="B23" s="19" t="s">
        <v>18</v>
      </c>
      <c r="C23" s="19" t="s">
        <v>19</v>
      </c>
      <c r="D23" s="19" t="s">
        <v>20</v>
      </c>
      <c r="E23" s="20" t="s">
        <v>21</v>
      </c>
      <c r="F23" s="19" t="s">
        <v>21</v>
      </c>
      <c r="G23" s="180">
        <v>97158</v>
      </c>
      <c r="H23" s="19" t="s">
        <v>55</v>
      </c>
      <c r="I23" s="19" t="s">
        <v>15747</v>
      </c>
      <c r="J23" s="19" t="s">
        <v>23</v>
      </c>
      <c r="K23" s="20" t="s">
        <v>8655</v>
      </c>
      <c r="L23" s="19" t="s">
        <v>25</v>
      </c>
    </row>
    <row r="24" spans="1:12" x14ac:dyDescent="0.25">
      <c r="A24" s="19" t="s">
        <v>17</v>
      </c>
      <c r="B24" s="19" t="s">
        <v>18</v>
      </c>
      <c r="C24" s="19" t="s">
        <v>19</v>
      </c>
      <c r="D24" s="19" t="s">
        <v>20</v>
      </c>
      <c r="E24" s="20" t="s">
        <v>21</v>
      </c>
      <c r="F24" s="19" t="s">
        <v>21</v>
      </c>
      <c r="G24" s="180">
        <v>97159</v>
      </c>
      <c r="H24" s="19" t="s">
        <v>57</v>
      </c>
      <c r="I24" s="19" t="s">
        <v>15747</v>
      </c>
      <c r="J24" s="19" t="s">
        <v>23</v>
      </c>
      <c r="K24" s="20" t="s">
        <v>4179</v>
      </c>
      <c r="L24" s="19" t="s">
        <v>25</v>
      </c>
    </row>
    <row r="25" spans="1:12" x14ac:dyDescent="0.25">
      <c r="A25" s="19" t="s">
        <v>17</v>
      </c>
      <c r="B25" s="19" t="s">
        <v>18</v>
      </c>
      <c r="C25" s="19" t="s">
        <v>19</v>
      </c>
      <c r="D25" s="19" t="s">
        <v>20</v>
      </c>
      <c r="E25" s="20" t="s">
        <v>21</v>
      </c>
      <c r="F25" s="19" t="s">
        <v>21</v>
      </c>
      <c r="G25" s="180">
        <v>97160</v>
      </c>
      <c r="H25" s="19" t="s">
        <v>59</v>
      </c>
      <c r="I25" s="19" t="s">
        <v>15747</v>
      </c>
      <c r="J25" s="19" t="s">
        <v>23</v>
      </c>
      <c r="K25" s="20" t="s">
        <v>5680</v>
      </c>
      <c r="L25" s="19" t="s">
        <v>25</v>
      </c>
    </row>
    <row r="26" spans="1:12" x14ac:dyDescent="0.25">
      <c r="A26" s="19" t="s">
        <v>17</v>
      </c>
      <c r="B26" s="19" t="s">
        <v>18</v>
      </c>
      <c r="C26" s="19" t="s">
        <v>19</v>
      </c>
      <c r="D26" s="19" t="s">
        <v>20</v>
      </c>
      <c r="E26" s="20" t="s">
        <v>21</v>
      </c>
      <c r="F26" s="19" t="s">
        <v>21</v>
      </c>
      <c r="G26" s="180">
        <v>97161</v>
      </c>
      <c r="H26" s="19" t="s">
        <v>61</v>
      </c>
      <c r="I26" s="19" t="s">
        <v>15747</v>
      </c>
      <c r="J26" s="19" t="s">
        <v>23</v>
      </c>
      <c r="K26" s="20" t="s">
        <v>9265</v>
      </c>
      <c r="L26" s="19" t="s">
        <v>25</v>
      </c>
    </row>
    <row r="27" spans="1:12" x14ac:dyDescent="0.25">
      <c r="A27" s="19" t="s">
        <v>17</v>
      </c>
      <c r="B27" s="19" t="s">
        <v>18</v>
      </c>
      <c r="C27" s="19" t="s">
        <v>19</v>
      </c>
      <c r="D27" s="19" t="s">
        <v>20</v>
      </c>
      <c r="E27" s="20" t="s">
        <v>21</v>
      </c>
      <c r="F27" s="19" t="s">
        <v>21</v>
      </c>
      <c r="G27" s="180">
        <v>97162</v>
      </c>
      <c r="H27" s="19" t="s">
        <v>63</v>
      </c>
      <c r="I27" s="19" t="s">
        <v>15747</v>
      </c>
      <c r="J27" s="19" t="s">
        <v>23</v>
      </c>
      <c r="K27" s="20" t="s">
        <v>6874</v>
      </c>
      <c r="L27" s="19" t="s">
        <v>25</v>
      </c>
    </row>
    <row r="28" spans="1:12" x14ac:dyDescent="0.25">
      <c r="A28" s="19" t="s">
        <v>17</v>
      </c>
      <c r="B28" s="19" t="s">
        <v>18</v>
      </c>
      <c r="C28" s="19" t="s">
        <v>19</v>
      </c>
      <c r="D28" s="19" t="s">
        <v>20</v>
      </c>
      <c r="E28" s="20" t="s">
        <v>21</v>
      </c>
      <c r="F28" s="19" t="s">
        <v>21</v>
      </c>
      <c r="G28" s="180">
        <v>97163</v>
      </c>
      <c r="H28" s="19" t="s">
        <v>65</v>
      </c>
      <c r="I28" s="19" t="s">
        <v>15747</v>
      </c>
      <c r="J28" s="19" t="s">
        <v>23</v>
      </c>
      <c r="K28" s="20" t="s">
        <v>3728</v>
      </c>
      <c r="L28" s="19" t="s">
        <v>25</v>
      </c>
    </row>
    <row r="29" spans="1:12" x14ac:dyDescent="0.25">
      <c r="A29" s="19" t="s">
        <v>17</v>
      </c>
      <c r="B29" s="19" t="s">
        <v>18</v>
      </c>
      <c r="C29" s="19" t="s">
        <v>19</v>
      </c>
      <c r="D29" s="19" t="s">
        <v>20</v>
      </c>
      <c r="E29" s="20" t="s">
        <v>21</v>
      </c>
      <c r="F29" s="19" t="s">
        <v>21</v>
      </c>
      <c r="G29" s="180">
        <v>97164</v>
      </c>
      <c r="H29" s="19" t="s">
        <v>67</v>
      </c>
      <c r="I29" s="19" t="s">
        <v>15747</v>
      </c>
      <c r="J29" s="19" t="s">
        <v>23</v>
      </c>
      <c r="K29" s="20" t="s">
        <v>5164</v>
      </c>
      <c r="L29" s="19" t="s">
        <v>25</v>
      </c>
    </row>
    <row r="30" spans="1:12" x14ac:dyDescent="0.25">
      <c r="A30" s="19" t="s">
        <v>17</v>
      </c>
      <c r="B30" s="19" t="s">
        <v>18</v>
      </c>
      <c r="C30" s="19" t="s">
        <v>19</v>
      </c>
      <c r="D30" s="19" t="s">
        <v>20</v>
      </c>
      <c r="E30" s="20" t="s">
        <v>21</v>
      </c>
      <c r="F30" s="19" t="s">
        <v>21</v>
      </c>
      <c r="G30" s="180">
        <v>97165</v>
      </c>
      <c r="H30" s="19" t="s">
        <v>69</v>
      </c>
      <c r="I30" s="19" t="s">
        <v>15747</v>
      </c>
      <c r="J30" s="19" t="s">
        <v>23</v>
      </c>
      <c r="K30" s="20" t="s">
        <v>5232</v>
      </c>
      <c r="L30" s="19" t="s">
        <v>25</v>
      </c>
    </row>
    <row r="31" spans="1:12" x14ac:dyDescent="0.25">
      <c r="A31" s="19" t="s">
        <v>17</v>
      </c>
      <c r="B31" s="19" t="s">
        <v>18</v>
      </c>
      <c r="C31" s="19" t="s">
        <v>19</v>
      </c>
      <c r="D31" s="19" t="s">
        <v>20</v>
      </c>
      <c r="E31" s="20" t="s">
        <v>21</v>
      </c>
      <c r="F31" s="19" t="s">
        <v>21</v>
      </c>
      <c r="G31" s="180">
        <v>97166</v>
      </c>
      <c r="H31" s="19" t="s">
        <v>71</v>
      </c>
      <c r="I31" s="19" t="s">
        <v>15747</v>
      </c>
      <c r="J31" s="19" t="s">
        <v>23</v>
      </c>
      <c r="K31" s="20" t="s">
        <v>6004</v>
      </c>
      <c r="L31" s="19" t="s">
        <v>25</v>
      </c>
    </row>
    <row r="32" spans="1:12" x14ac:dyDescent="0.25">
      <c r="A32" s="19" t="s">
        <v>17</v>
      </c>
      <c r="B32" s="19" t="s">
        <v>18</v>
      </c>
      <c r="C32" s="19" t="s">
        <v>19</v>
      </c>
      <c r="D32" s="19" t="s">
        <v>20</v>
      </c>
      <c r="E32" s="20" t="s">
        <v>21</v>
      </c>
      <c r="F32" s="19" t="s">
        <v>21</v>
      </c>
      <c r="G32" s="180">
        <v>97167</v>
      </c>
      <c r="H32" s="19" t="s">
        <v>73</v>
      </c>
      <c r="I32" s="19" t="s">
        <v>15747</v>
      </c>
      <c r="J32" s="19" t="s">
        <v>23</v>
      </c>
      <c r="K32" s="20" t="s">
        <v>6075</v>
      </c>
      <c r="L32" s="19" t="s">
        <v>25</v>
      </c>
    </row>
    <row r="33" spans="1:12" x14ac:dyDescent="0.25">
      <c r="A33" s="19" t="s">
        <v>17</v>
      </c>
      <c r="B33" s="19" t="s">
        <v>18</v>
      </c>
      <c r="C33" s="19" t="s">
        <v>19</v>
      </c>
      <c r="D33" s="19" t="s">
        <v>20</v>
      </c>
      <c r="E33" s="20" t="s">
        <v>21</v>
      </c>
      <c r="F33" s="19" t="s">
        <v>21</v>
      </c>
      <c r="G33" s="180">
        <v>97168</v>
      </c>
      <c r="H33" s="19" t="s">
        <v>74</v>
      </c>
      <c r="I33" s="19" t="s">
        <v>15747</v>
      </c>
      <c r="J33" s="19" t="s">
        <v>23</v>
      </c>
      <c r="K33" s="20" t="s">
        <v>9266</v>
      </c>
      <c r="L33" s="19" t="s">
        <v>25</v>
      </c>
    </row>
    <row r="34" spans="1:12" x14ac:dyDescent="0.25">
      <c r="A34" s="19" t="s">
        <v>17</v>
      </c>
      <c r="B34" s="19" t="s">
        <v>18</v>
      </c>
      <c r="C34" s="19" t="s">
        <v>19</v>
      </c>
      <c r="D34" s="19" t="s">
        <v>20</v>
      </c>
      <c r="E34" s="20" t="s">
        <v>21</v>
      </c>
      <c r="F34" s="19" t="s">
        <v>21</v>
      </c>
      <c r="G34" s="180">
        <v>97169</v>
      </c>
      <c r="H34" s="19" t="s">
        <v>75</v>
      </c>
      <c r="I34" s="19" t="s">
        <v>15747</v>
      </c>
      <c r="J34" s="19" t="s">
        <v>23</v>
      </c>
      <c r="K34" s="20" t="s">
        <v>1485</v>
      </c>
      <c r="L34" s="19" t="s">
        <v>25</v>
      </c>
    </row>
    <row r="35" spans="1:12" x14ac:dyDescent="0.25">
      <c r="A35" s="19" t="s">
        <v>17</v>
      </c>
      <c r="B35" s="19" t="s">
        <v>18</v>
      </c>
      <c r="C35" s="19" t="s">
        <v>19</v>
      </c>
      <c r="D35" s="19" t="s">
        <v>20</v>
      </c>
      <c r="E35" s="20" t="s">
        <v>21</v>
      </c>
      <c r="F35" s="19" t="s">
        <v>21</v>
      </c>
      <c r="G35" s="180">
        <v>97170</v>
      </c>
      <c r="H35" s="19" t="s">
        <v>77</v>
      </c>
      <c r="I35" s="19" t="s">
        <v>15747</v>
      </c>
      <c r="J35" s="19" t="s">
        <v>23</v>
      </c>
      <c r="K35" s="20" t="s">
        <v>9267</v>
      </c>
      <c r="L35" s="19" t="s">
        <v>25</v>
      </c>
    </row>
    <row r="36" spans="1:12" x14ac:dyDescent="0.25">
      <c r="A36" s="19" t="s">
        <v>17</v>
      </c>
      <c r="B36" s="19" t="s">
        <v>18</v>
      </c>
      <c r="C36" s="19" t="s">
        <v>19</v>
      </c>
      <c r="D36" s="19" t="s">
        <v>20</v>
      </c>
      <c r="E36" s="20" t="s">
        <v>21</v>
      </c>
      <c r="F36" s="19" t="s">
        <v>21</v>
      </c>
      <c r="G36" s="180">
        <v>97171</v>
      </c>
      <c r="H36" s="19" t="s">
        <v>79</v>
      </c>
      <c r="I36" s="19" t="s">
        <v>15747</v>
      </c>
      <c r="J36" s="19" t="s">
        <v>23</v>
      </c>
      <c r="K36" s="20" t="s">
        <v>9268</v>
      </c>
      <c r="L36" s="19" t="s">
        <v>25</v>
      </c>
    </row>
    <row r="37" spans="1:12" x14ac:dyDescent="0.25">
      <c r="A37" s="19" t="s">
        <v>17</v>
      </c>
      <c r="B37" s="19" t="s">
        <v>18</v>
      </c>
      <c r="C37" s="19" t="s">
        <v>19</v>
      </c>
      <c r="D37" s="19" t="s">
        <v>20</v>
      </c>
      <c r="E37" s="20" t="s">
        <v>21</v>
      </c>
      <c r="F37" s="19" t="s">
        <v>21</v>
      </c>
      <c r="G37" s="180">
        <v>97172</v>
      </c>
      <c r="H37" s="19" t="s">
        <v>80</v>
      </c>
      <c r="I37" s="19" t="s">
        <v>15747</v>
      </c>
      <c r="J37" s="19" t="s">
        <v>23</v>
      </c>
      <c r="K37" s="20" t="s">
        <v>9269</v>
      </c>
      <c r="L37" s="19" t="s">
        <v>25</v>
      </c>
    </row>
    <row r="38" spans="1:12" x14ac:dyDescent="0.25">
      <c r="A38" s="19" t="s">
        <v>17</v>
      </c>
      <c r="B38" s="19" t="s">
        <v>18</v>
      </c>
      <c r="C38" s="19" t="s">
        <v>81</v>
      </c>
      <c r="D38" s="19" t="s">
        <v>82</v>
      </c>
      <c r="E38" s="20" t="s">
        <v>21</v>
      </c>
      <c r="F38" s="19" t="s">
        <v>21</v>
      </c>
      <c r="G38" s="180">
        <v>97173</v>
      </c>
      <c r="H38" s="19" t="s">
        <v>83</v>
      </c>
      <c r="I38" s="19" t="s">
        <v>15747</v>
      </c>
      <c r="J38" s="19" t="s">
        <v>23</v>
      </c>
      <c r="K38" s="20" t="s">
        <v>1581</v>
      </c>
      <c r="L38" s="19" t="s">
        <v>25</v>
      </c>
    </row>
    <row r="39" spans="1:12" x14ac:dyDescent="0.25">
      <c r="A39" s="19" t="s">
        <v>17</v>
      </c>
      <c r="B39" s="19" t="s">
        <v>18</v>
      </c>
      <c r="C39" s="19" t="s">
        <v>81</v>
      </c>
      <c r="D39" s="19" t="s">
        <v>82</v>
      </c>
      <c r="E39" s="20" t="s">
        <v>21</v>
      </c>
      <c r="F39" s="19" t="s">
        <v>21</v>
      </c>
      <c r="G39" s="180">
        <v>97174</v>
      </c>
      <c r="H39" s="19" t="s">
        <v>85</v>
      </c>
      <c r="I39" s="19" t="s">
        <v>15747</v>
      </c>
      <c r="J39" s="19" t="s">
        <v>23</v>
      </c>
      <c r="K39" s="20" t="s">
        <v>3974</v>
      </c>
      <c r="L39" s="19" t="s">
        <v>25</v>
      </c>
    </row>
    <row r="40" spans="1:12" x14ac:dyDescent="0.25">
      <c r="A40" s="19" t="s">
        <v>17</v>
      </c>
      <c r="B40" s="19" t="s">
        <v>18</v>
      </c>
      <c r="C40" s="19" t="s">
        <v>81</v>
      </c>
      <c r="D40" s="19" t="s">
        <v>82</v>
      </c>
      <c r="E40" s="20" t="s">
        <v>21</v>
      </c>
      <c r="F40" s="19" t="s">
        <v>21</v>
      </c>
      <c r="G40" s="180">
        <v>97175</v>
      </c>
      <c r="H40" s="19" t="s">
        <v>86</v>
      </c>
      <c r="I40" s="19" t="s">
        <v>15747</v>
      </c>
      <c r="J40" s="19" t="s">
        <v>23</v>
      </c>
      <c r="K40" s="20" t="s">
        <v>9270</v>
      </c>
      <c r="L40" s="19" t="s">
        <v>25</v>
      </c>
    </row>
    <row r="41" spans="1:12" x14ac:dyDescent="0.25">
      <c r="A41" s="19" t="s">
        <v>17</v>
      </c>
      <c r="B41" s="19" t="s">
        <v>18</v>
      </c>
      <c r="C41" s="19" t="s">
        <v>81</v>
      </c>
      <c r="D41" s="19" t="s">
        <v>82</v>
      </c>
      <c r="E41" s="20" t="s">
        <v>21</v>
      </c>
      <c r="F41" s="19" t="s">
        <v>21</v>
      </c>
      <c r="G41" s="180">
        <v>97176</v>
      </c>
      <c r="H41" s="19" t="s">
        <v>88</v>
      </c>
      <c r="I41" s="19" t="s">
        <v>15747</v>
      </c>
      <c r="J41" s="19" t="s">
        <v>23</v>
      </c>
      <c r="K41" s="20" t="s">
        <v>9271</v>
      </c>
      <c r="L41" s="19" t="s">
        <v>25</v>
      </c>
    </row>
    <row r="42" spans="1:12" x14ac:dyDescent="0.25">
      <c r="A42" s="19" t="s">
        <v>17</v>
      </c>
      <c r="B42" s="19" t="s">
        <v>18</v>
      </c>
      <c r="C42" s="19" t="s">
        <v>81</v>
      </c>
      <c r="D42" s="19" t="s">
        <v>82</v>
      </c>
      <c r="E42" s="20" t="s">
        <v>21</v>
      </c>
      <c r="F42" s="19" t="s">
        <v>21</v>
      </c>
      <c r="G42" s="180">
        <v>97177</v>
      </c>
      <c r="H42" s="19" t="s">
        <v>89</v>
      </c>
      <c r="I42" s="19" t="s">
        <v>15747</v>
      </c>
      <c r="J42" s="19" t="s">
        <v>23</v>
      </c>
      <c r="K42" s="20" t="s">
        <v>9272</v>
      </c>
      <c r="L42" s="19" t="s">
        <v>25</v>
      </c>
    </row>
    <row r="43" spans="1:12" x14ac:dyDescent="0.25">
      <c r="A43" s="19" t="s">
        <v>17</v>
      </c>
      <c r="B43" s="19" t="s">
        <v>18</v>
      </c>
      <c r="C43" s="19" t="s">
        <v>81</v>
      </c>
      <c r="D43" s="19" t="s">
        <v>82</v>
      </c>
      <c r="E43" s="20" t="s">
        <v>21</v>
      </c>
      <c r="F43" s="19" t="s">
        <v>21</v>
      </c>
      <c r="G43" s="180">
        <v>97178</v>
      </c>
      <c r="H43" s="19" t="s">
        <v>91</v>
      </c>
      <c r="I43" s="19" t="s">
        <v>15747</v>
      </c>
      <c r="J43" s="19" t="s">
        <v>23</v>
      </c>
      <c r="K43" s="20" t="s">
        <v>7938</v>
      </c>
      <c r="L43" s="19" t="s">
        <v>25</v>
      </c>
    </row>
    <row r="44" spans="1:12" x14ac:dyDescent="0.25">
      <c r="A44" s="19" t="s">
        <v>17</v>
      </c>
      <c r="B44" s="19" t="s">
        <v>18</v>
      </c>
      <c r="C44" s="19" t="s">
        <v>81</v>
      </c>
      <c r="D44" s="19" t="s">
        <v>82</v>
      </c>
      <c r="E44" s="20" t="s">
        <v>21</v>
      </c>
      <c r="F44" s="19" t="s">
        <v>21</v>
      </c>
      <c r="G44" s="180">
        <v>97179</v>
      </c>
      <c r="H44" s="19" t="s">
        <v>92</v>
      </c>
      <c r="I44" s="19" t="s">
        <v>15747</v>
      </c>
      <c r="J44" s="19" t="s">
        <v>23</v>
      </c>
      <c r="K44" s="20" t="s">
        <v>117</v>
      </c>
      <c r="L44" s="19" t="s">
        <v>25</v>
      </c>
    </row>
    <row r="45" spans="1:12" x14ac:dyDescent="0.25">
      <c r="A45" s="19" t="s">
        <v>17</v>
      </c>
      <c r="B45" s="19" t="s">
        <v>18</v>
      </c>
      <c r="C45" s="19" t="s">
        <v>81</v>
      </c>
      <c r="D45" s="19" t="s">
        <v>82</v>
      </c>
      <c r="E45" s="20" t="s">
        <v>21</v>
      </c>
      <c r="F45" s="19" t="s">
        <v>21</v>
      </c>
      <c r="G45" s="180">
        <v>97180</v>
      </c>
      <c r="H45" s="19" t="s">
        <v>93</v>
      </c>
      <c r="I45" s="19" t="s">
        <v>15747</v>
      </c>
      <c r="J45" s="19" t="s">
        <v>23</v>
      </c>
      <c r="K45" s="20" t="s">
        <v>9273</v>
      </c>
      <c r="L45" s="19" t="s">
        <v>25</v>
      </c>
    </row>
    <row r="46" spans="1:12" x14ac:dyDescent="0.25">
      <c r="A46" s="19" t="s">
        <v>17</v>
      </c>
      <c r="B46" s="19" t="s">
        <v>18</v>
      </c>
      <c r="C46" s="19" t="s">
        <v>81</v>
      </c>
      <c r="D46" s="19" t="s">
        <v>82</v>
      </c>
      <c r="E46" s="20" t="s">
        <v>21</v>
      </c>
      <c r="F46" s="19" t="s">
        <v>21</v>
      </c>
      <c r="G46" s="180">
        <v>97181</v>
      </c>
      <c r="H46" s="19" t="s">
        <v>94</v>
      </c>
      <c r="I46" s="19" t="s">
        <v>15747</v>
      </c>
      <c r="J46" s="19" t="s">
        <v>23</v>
      </c>
      <c r="K46" s="20" t="s">
        <v>9274</v>
      </c>
      <c r="L46" s="19" t="s">
        <v>25</v>
      </c>
    </row>
    <row r="47" spans="1:12" x14ac:dyDescent="0.25">
      <c r="A47" s="19" t="s">
        <v>17</v>
      </c>
      <c r="B47" s="19" t="s">
        <v>18</v>
      </c>
      <c r="C47" s="19" t="s">
        <v>81</v>
      </c>
      <c r="D47" s="19" t="s">
        <v>82</v>
      </c>
      <c r="E47" s="20" t="s">
        <v>21</v>
      </c>
      <c r="F47" s="19" t="s">
        <v>21</v>
      </c>
      <c r="G47" s="180">
        <v>97182</v>
      </c>
      <c r="H47" s="19" t="s">
        <v>95</v>
      </c>
      <c r="I47" s="19" t="s">
        <v>15747</v>
      </c>
      <c r="J47" s="19" t="s">
        <v>23</v>
      </c>
      <c r="K47" s="20" t="s">
        <v>9275</v>
      </c>
      <c r="L47" s="19" t="s">
        <v>25</v>
      </c>
    </row>
    <row r="48" spans="1:12" x14ac:dyDescent="0.25">
      <c r="A48" s="19" t="s">
        <v>17</v>
      </c>
      <c r="B48" s="19" t="s">
        <v>18</v>
      </c>
      <c r="C48" s="19" t="s">
        <v>81</v>
      </c>
      <c r="D48" s="19" t="s">
        <v>82</v>
      </c>
      <c r="E48" s="20" t="s">
        <v>21</v>
      </c>
      <c r="F48" s="19" t="s">
        <v>21</v>
      </c>
      <c r="G48" s="180">
        <v>97183</v>
      </c>
      <c r="H48" s="19" t="s">
        <v>96</v>
      </c>
      <c r="I48" s="19" t="s">
        <v>15747</v>
      </c>
      <c r="J48" s="19" t="s">
        <v>23</v>
      </c>
      <c r="K48" s="20" t="s">
        <v>7526</v>
      </c>
      <c r="L48" s="19" t="s">
        <v>25</v>
      </c>
    </row>
    <row r="49" spans="1:12" x14ac:dyDescent="0.25">
      <c r="A49" s="19" t="s">
        <v>17</v>
      </c>
      <c r="B49" s="19" t="s">
        <v>18</v>
      </c>
      <c r="C49" s="19" t="s">
        <v>81</v>
      </c>
      <c r="D49" s="19" t="s">
        <v>82</v>
      </c>
      <c r="E49" s="20" t="s">
        <v>21</v>
      </c>
      <c r="F49" s="19" t="s">
        <v>21</v>
      </c>
      <c r="G49" s="180">
        <v>97184</v>
      </c>
      <c r="H49" s="19" t="s">
        <v>98</v>
      </c>
      <c r="I49" s="19" t="s">
        <v>15747</v>
      </c>
      <c r="J49" s="19" t="s">
        <v>23</v>
      </c>
      <c r="K49" s="20" t="s">
        <v>5076</v>
      </c>
      <c r="L49" s="19" t="s">
        <v>25</v>
      </c>
    </row>
    <row r="50" spans="1:12" x14ac:dyDescent="0.25">
      <c r="A50" s="19" t="s">
        <v>17</v>
      </c>
      <c r="B50" s="19" t="s">
        <v>18</v>
      </c>
      <c r="C50" s="19" t="s">
        <v>81</v>
      </c>
      <c r="D50" s="19" t="s">
        <v>82</v>
      </c>
      <c r="E50" s="20" t="s">
        <v>21</v>
      </c>
      <c r="F50" s="19" t="s">
        <v>21</v>
      </c>
      <c r="G50" s="180">
        <v>97185</v>
      </c>
      <c r="H50" s="19" t="s">
        <v>99</v>
      </c>
      <c r="I50" s="19" t="s">
        <v>15747</v>
      </c>
      <c r="J50" s="19" t="s">
        <v>23</v>
      </c>
      <c r="K50" s="20" t="s">
        <v>9276</v>
      </c>
      <c r="L50" s="19" t="s">
        <v>25</v>
      </c>
    </row>
    <row r="51" spans="1:12" x14ac:dyDescent="0.25">
      <c r="A51" s="19" t="s">
        <v>17</v>
      </c>
      <c r="B51" s="19" t="s">
        <v>18</v>
      </c>
      <c r="C51" s="19" t="s">
        <v>81</v>
      </c>
      <c r="D51" s="19" t="s">
        <v>82</v>
      </c>
      <c r="E51" s="20" t="s">
        <v>21</v>
      </c>
      <c r="F51" s="19" t="s">
        <v>21</v>
      </c>
      <c r="G51" s="180">
        <v>97186</v>
      </c>
      <c r="H51" s="19" t="s">
        <v>101</v>
      </c>
      <c r="I51" s="19" t="s">
        <v>15747</v>
      </c>
      <c r="J51" s="19" t="s">
        <v>23</v>
      </c>
      <c r="K51" s="20" t="s">
        <v>9277</v>
      </c>
      <c r="L51" s="19" t="s">
        <v>25</v>
      </c>
    </row>
    <row r="52" spans="1:12" x14ac:dyDescent="0.25">
      <c r="A52" s="19" t="s">
        <v>17</v>
      </c>
      <c r="B52" s="19" t="s">
        <v>18</v>
      </c>
      <c r="C52" s="19" t="s">
        <v>81</v>
      </c>
      <c r="D52" s="19" t="s">
        <v>82</v>
      </c>
      <c r="E52" s="20" t="s">
        <v>21</v>
      </c>
      <c r="F52" s="19" t="s">
        <v>21</v>
      </c>
      <c r="G52" s="180">
        <v>97187</v>
      </c>
      <c r="H52" s="19" t="s">
        <v>103</v>
      </c>
      <c r="I52" s="19" t="s">
        <v>15747</v>
      </c>
      <c r="J52" s="19" t="s">
        <v>23</v>
      </c>
      <c r="K52" s="20" t="s">
        <v>9278</v>
      </c>
      <c r="L52" s="19" t="s">
        <v>25</v>
      </c>
    </row>
    <row r="53" spans="1:12" x14ac:dyDescent="0.25">
      <c r="A53" s="19" t="s">
        <v>17</v>
      </c>
      <c r="B53" s="19" t="s">
        <v>18</v>
      </c>
      <c r="C53" s="19" t="s">
        <v>81</v>
      </c>
      <c r="D53" s="19" t="s">
        <v>82</v>
      </c>
      <c r="E53" s="20" t="s">
        <v>21</v>
      </c>
      <c r="F53" s="19" t="s">
        <v>21</v>
      </c>
      <c r="G53" s="180">
        <v>97188</v>
      </c>
      <c r="H53" s="19" t="s">
        <v>104</v>
      </c>
      <c r="I53" s="19" t="s">
        <v>15747</v>
      </c>
      <c r="J53" s="19" t="s">
        <v>23</v>
      </c>
      <c r="K53" s="20" t="s">
        <v>9279</v>
      </c>
      <c r="L53" s="19" t="s">
        <v>25</v>
      </c>
    </row>
    <row r="54" spans="1:12" x14ac:dyDescent="0.25">
      <c r="A54" s="19" t="s">
        <v>17</v>
      </c>
      <c r="B54" s="19" t="s">
        <v>18</v>
      </c>
      <c r="C54" s="19" t="s">
        <v>81</v>
      </c>
      <c r="D54" s="19" t="s">
        <v>82</v>
      </c>
      <c r="E54" s="20" t="s">
        <v>21</v>
      </c>
      <c r="F54" s="19" t="s">
        <v>21</v>
      </c>
      <c r="G54" s="180">
        <v>97189</v>
      </c>
      <c r="H54" s="19" t="s">
        <v>105</v>
      </c>
      <c r="I54" s="19" t="s">
        <v>15747</v>
      </c>
      <c r="J54" s="19" t="s">
        <v>23</v>
      </c>
      <c r="K54" s="20" t="s">
        <v>9280</v>
      </c>
      <c r="L54" s="19" t="s">
        <v>25</v>
      </c>
    </row>
    <row r="55" spans="1:12" x14ac:dyDescent="0.25">
      <c r="A55" s="19" t="s">
        <v>17</v>
      </c>
      <c r="B55" s="19" t="s">
        <v>18</v>
      </c>
      <c r="C55" s="19" t="s">
        <v>81</v>
      </c>
      <c r="D55" s="19" t="s">
        <v>82</v>
      </c>
      <c r="E55" s="20" t="s">
        <v>21</v>
      </c>
      <c r="F55" s="19" t="s">
        <v>21</v>
      </c>
      <c r="G55" s="180">
        <v>97190</v>
      </c>
      <c r="H55" s="19" t="s">
        <v>106</v>
      </c>
      <c r="I55" s="19" t="s">
        <v>15747</v>
      </c>
      <c r="J55" s="19" t="s">
        <v>23</v>
      </c>
      <c r="K55" s="20" t="s">
        <v>4354</v>
      </c>
      <c r="L55" s="19" t="s">
        <v>25</v>
      </c>
    </row>
    <row r="56" spans="1:12" x14ac:dyDescent="0.25">
      <c r="A56" s="19" t="s">
        <v>17</v>
      </c>
      <c r="B56" s="19" t="s">
        <v>18</v>
      </c>
      <c r="C56" s="19" t="s">
        <v>81</v>
      </c>
      <c r="D56" s="19" t="s">
        <v>82</v>
      </c>
      <c r="E56" s="20" t="s">
        <v>21</v>
      </c>
      <c r="F56" s="19" t="s">
        <v>21</v>
      </c>
      <c r="G56" s="180">
        <v>97191</v>
      </c>
      <c r="H56" s="19" t="s">
        <v>107</v>
      </c>
      <c r="I56" s="19" t="s">
        <v>15747</v>
      </c>
      <c r="J56" s="19" t="s">
        <v>23</v>
      </c>
      <c r="K56" s="20" t="s">
        <v>9281</v>
      </c>
      <c r="L56" s="19" t="s">
        <v>25</v>
      </c>
    </row>
    <row r="57" spans="1:12" x14ac:dyDescent="0.25">
      <c r="A57" s="19" t="s">
        <v>17</v>
      </c>
      <c r="B57" s="19" t="s">
        <v>18</v>
      </c>
      <c r="C57" s="19" t="s">
        <v>81</v>
      </c>
      <c r="D57" s="19" t="s">
        <v>82</v>
      </c>
      <c r="E57" s="20" t="s">
        <v>21</v>
      </c>
      <c r="F57" s="19" t="s">
        <v>21</v>
      </c>
      <c r="G57" s="180">
        <v>97192</v>
      </c>
      <c r="H57" s="19" t="s">
        <v>109</v>
      </c>
      <c r="I57" s="19" t="s">
        <v>15747</v>
      </c>
      <c r="J57" s="19" t="s">
        <v>23</v>
      </c>
      <c r="K57" s="20" t="s">
        <v>9282</v>
      </c>
      <c r="L57" s="19" t="s">
        <v>25</v>
      </c>
    </row>
    <row r="58" spans="1:12" x14ac:dyDescent="0.25">
      <c r="A58" s="19" t="s">
        <v>17</v>
      </c>
      <c r="B58" s="19" t="s">
        <v>18</v>
      </c>
      <c r="C58" s="19" t="s">
        <v>110</v>
      </c>
      <c r="D58" s="19" t="s">
        <v>111</v>
      </c>
      <c r="E58" s="20" t="s">
        <v>21</v>
      </c>
      <c r="F58" s="19" t="s">
        <v>21</v>
      </c>
      <c r="G58" s="180">
        <v>90694</v>
      </c>
      <c r="H58" s="19" t="s">
        <v>112</v>
      </c>
      <c r="I58" s="19" t="s">
        <v>15747</v>
      </c>
      <c r="J58" s="19" t="s">
        <v>9283</v>
      </c>
      <c r="K58" s="20" t="s">
        <v>9284</v>
      </c>
      <c r="L58" s="19" t="s">
        <v>25</v>
      </c>
    </row>
    <row r="59" spans="1:12" x14ac:dyDescent="0.25">
      <c r="A59" s="19" t="s">
        <v>17</v>
      </c>
      <c r="B59" s="19" t="s">
        <v>18</v>
      </c>
      <c r="C59" s="19" t="s">
        <v>110</v>
      </c>
      <c r="D59" s="19" t="s">
        <v>111</v>
      </c>
      <c r="E59" s="20" t="s">
        <v>21</v>
      </c>
      <c r="F59" s="19" t="s">
        <v>21</v>
      </c>
      <c r="G59" s="180">
        <v>90695</v>
      </c>
      <c r="H59" s="19" t="s">
        <v>114</v>
      </c>
      <c r="I59" s="19" t="s">
        <v>15747</v>
      </c>
      <c r="J59" s="19" t="s">
        <v>9283</v>
      </c>
      <c r="K59" s="20" t="s">
        <v>9285</v>
      </c>
      <c r="L59" s="19" t="s">
        <v>25</v>
      </c>
    </row>
    <row r="60" spans="1:12" x14ac:dyDescent="0.25">
      <c r="A60" s="19" t="s">
        <v>17</v>
      </c>
      <c r="B60" s="19" t="s">
        <v>18</v>
      </c>
      <c r="C60" s="19" t="s">
        <v>110</v>
      </c>
      <c r="D60" s="19" t="s">
        <v>111</v>
      </c>
      <c r="E60" s="20" t="s">
        <v>21</v>
      </c>
      <c r="F60" s="19" t="s">
        <v>21</v>
      </c>
      <c r="G60" s="180">
        <v>90696</v>
      </c>
      <c r="H60" s="19" t="s">
        <v>116</v>
      </c>
      <c r="I60" s="19" t="s">
        <v>15747</v>
      </c>
      <c r="J60" s="19" t="s">
        <v>9283</v>
      </c>
      <c r="K60" s="20" t="s">
        <v>9286</v>
      </c>
      <c r="L60" s="19" t="s">
        <v>25</v>
      </c>
    </row>
    <row r="61" spans="1:12" x14ac:dyDescent="0.25">
      <c r="A61" s="19" t="s">
        <v>17</v>
      </c>
      <c r="B61" s="19" t="s">
        <v>18</v>
      </c>
      <c r="C61" s="19" t="s">
        <v>110</v>
      </c>
      <c r="D61" s="19" t="s">
        <v>111</v>
      </c>
      <c r="E61" s="20" t="s">
        <v>21</v>
      </c>
      <c r="F61" s="19" t="s">
        <v>21</v>
      </c>
      <c r="G61" s="180">
        <v>90697</v>
      </c>
      <c r="H61" s="19" t="s">
        <v>118</v>
      </c>
      <c r="I61" s="19" t="s">
        <v>15747</v>
      </c>
      <c r="J61" s="19" t="s">
        <v>9283</v>
      </c>
      <c r="K61" s="20" t="s">
        <v>9287</v>
      </c>
      <c r="L61" s="19" t="s">
        <v>25</v>
      </c>
    </row>
    <row r="62" spans="1:12" x14ac:dyDescent="0.25">
      <c r="A62" s="19" t="s">
        <v>17</v>
      </c>
      <c r="B62" s="19" t="s">
        <v>18</v>
      </c>
      <c r="C62" s="19" t="s">
        <v>110</v>
      </c>
      <c r="D62" s="19" t="s">
        <v>111</v>
      </c>
      <c r="E62" s="20" t="s">
        <v>21</v>
      </c>
      <c r="F62" s="19" t="s">
        <v>21</v>
      </c>
      <c r="G62" s="180">
        <v>90698</v>
      </c>
      <c r="H62" s="19" t="s">
        <v>119</v>
      </c>
      <c r="I62" s="19" t="s">
        <v>15747</v>
      </c>
      <c r="J62" s="19" t="s">
        <v>9283</v>
      </c>
      <c r="K62" s="20" t="s">
        <v>4333</v>
      </c>
      <c r="L62" s="19" t="s">
        <v>25</v>
      </c>
    </row>
    <row r="63" spans="1:12" x14ac:dyDescent="0.25">
      <c r="A63" s="19" t="s">
        <v>17</v>
      </c>
      <c r="B63" s="19" t="s">
        <v>18</v>
      </c>
      <c r="C63" s="19" t="s">
        <v>110</v>
      </c>
      <c r="D63" s="19" t="s">
        <v>111</v>
      </c>
      <c r="E63" s="20" t="s">
        <v>21</v>
      </c>
      <c r="F63" s="19" t="s">
        <v>21</v>
      </c>
      <c r="G63" s="180">
        <v>90699</v>
      </c>
      <c r="H63" s="19" t="s">
        <v>121</v>
      </c>
      <c r="I63" s="19" t="s">
        <v>15747</v>
      </c>
      <c r="J63" s="19" t="s">
        <v>9283</v>
      </c>
      <c r="K63" s="20" t="s">
        <v>9288</v>
      </c>
      <c r="L63" s="19" t="s">
        <v>25</v>
      </c>
    </row>
    <row r="64" spans="1:12" x14ac:dyDescent="0.25">
      <c r="A64" s="19" t="s">
        <v>17</v>
      </c>
      <c r="B64" s="19" t="s">
        <v>18</v>
      </c>
      <c r="C64" s="19" t="s">
        <v>110</v>
      </c>
      <c r="D64" s="19" t="s">
        <v>111</v>
      </c>
      <c r="E64" s="20" t="s">
        <v>21</v>
      </c>
      <c r="F64" s="19" t="s">
        <v>21</v>
      </c>
      <c r="G64" s="180">
        <v>90700</v>
      </c>
      <c r="H64" s="19" t="s">
        <v>122</v>
      </c>
      <c r="I64" s="19" t="s">
        <v>15747</v>
      </c>
      <c r="J64" s="19" t="s">
        <v>9283</v>
      </c>
      <c r="K64" s="20" t="s">
        <v>9289</v>
      </c>
      <c r="L64" s="19" t="s">
        <v>25</v>
      </c>
    </row>
    <row r="65" spans="1:12" x14ac:dyDescent="0.25">
      <c r="A65" s="19" t="s">
        <v>17</v>
      </c>
      <c r="B65" s="19" t="s">
        <v>18</v>
      </c>
      <c r="C65" s="19" t="s">
        <v>110</v>
      </c>
      <c r="D65" s="19" t="s">
        <v>111</v>
      </c>
      <c r="E65" s="20" t="s">
        <v>21</v>
      </c>
      <c r="F65" s="19" t="s">
        <v>21</v>
      </c>
      <c r="G65" s="180">
        <v>90701</v>
      </c>
      <c r="H65" s="19" t="s">
        <v>123</v>
      </c>
      <c r="I65" s="19" t="s">
        <v>15747</v>
      </c>
      <c r="J65" s="19" t="s">
        <v>9283</v>
      </c>
      <c r="K65" s="20" t="s">
        <v>9290</v>
      </c>
      <c r="L65" s="19" t="s">
        <v>25</v>
      </c>
    </row>
    <row r="66" spans="1:12" x14ac:dyDescent="0.25">
      <c r="A66" s="19" t="s">
        <v>17</v>
      </c>
      <c r="B66" s="19" t="s">
        <v>18</v>
      </c>
      <c r="C66" s="19" t="s">
        <v>110</v>
      </c>
      <c r="D66" s="19" t="s">
        <v>111</v>
      </c>
      <c r="E66" s="20" t="s">
        <v>21</v>
      </c>
      <c r="F66" s="19" t="s">
        <v>21</v>
      </c>
      <c r="G66" s="180">
        <v>90702</v>
      </c>
      <c r="H66" s="19" t="s">
        <v>125</v>
      </c>
      <c r="I66" s="19" t="s">
        <v>15747</v>
      </c>
      <c r="J66" s="19" t="s">
        <v>9283</v>
      </c>
      <c r="K66" s="20" t="s">
        <v>9291</v>
      </c>
      <c r="L66" s="19" t="s">
        <v>25</v>
      </c>
    </row>
    <row r="67" spans="1:12" x14ac:dyDescent="0.25">
      <c r="A67" s="19" t="s">
        <v>17</v>
      </c>
      <c r="B67" s="19" t="s">
        <v>18</v>
      </c>
      <c r="C67" s="19" t="s">
        <v>110</v>
      </c>
      <c r="D67" s="19" t="s">
        <v>111</v>
      </c>
      <c r="E67" s="20" t="s">
        <v>21</v>
      </c>
      <c r="F67" s="19" t="s">
        <v>21</v>
      </c>
      <c r="G67" s="180">
        <v>90703</v>
      </c>
      <c r="H67" s="19" t="s">
        <v>126</v>
      </c>
      <c r="I67" s="19" t="s">
        <v>15747</v>
      </c>
      <c r="J67" s="19" t="s">
        <v>9283</v>
      </c>
      <c r="K67" s="20" t="s">
        <v>9292</v>
      </c>
      <c r="L67" s="19" t="s">
        <v>25</v>
      </c>
    </row>
    <row r="68" spans="1:12" x14ac:dyDescent="0.25">
      <c r="A68" s="19" t="s">
        <v>17</v>
      </c>
      <c r="B68" s="19" t="s">
        <v>18</v>
      </c>
      <c r="C68" s="19" t="s">
        <v>110</v>
      </c>
      <c r="D68" s="19" t="s">
        <v>111</v>
      </c>
      <c r="E68" s="20" t="s">
        <v>21</v>
      </c>
      <c r="F68" s="19" t="s">
        <v>21</v>
      </c>
      <c r="G68" s="180">
        <v>90704</v>
      </c>
      <c r="H68" s="19" t="s">
        <v>127</v>
      </c>
      <c r="I68" s="19" t="s">
        <v>15747</v>
      </c>
      <c r="J68" s="19" t="s">
        <v>9283</v>
      </c>
      <c r="K68" s="20" t="s">
        <v>9293</v>
      </c>
      <c r="L68" s="19" t="s">
        <v>25</v>
      </c>
    </row>
    <row r="69" spans="1:12" x14ac:dyDescent="0.25">
      <c r="A69" s="19" t="s">
        <v>17</v>
      </c>
      <c r="B69" s="19" t="s">
        <v>18</v>
      </c>
      <c r="C69" s="19" t="s">
        <v>110</v>
      </c>
      <c r="D69" s="19" t="s">
        <v>111</v>
      </c>
      <c r="E69" s="20" t="s">
        <v>21</v>
      </c>
      <c r="F69" s="19" t="s">
        <v>21</v>
      </c>
      <c r="G69" s="180">
        <v>90705</v>
      </c>
      <c r="H69" s="19" t="s">
        <v>128</v>
      </c>
      <c r="I69" s="19" t="s">
        <v>15747</v>
      </c>
      <c r="J69" s="19" t="s">
        <v>9283</v>
      </c>
      <c r="K69" s="20" t="s">
        <v>9294</v>
      </c>
      <c r="L69" s="19" t="s">
        <v>25</v>
      </c>
    </row>
    <row r="70" spans="1:12" x14ac:dyDescent="0.25">
      <c r="A70" s="19" t="s">
        <v>17</v>
      </c>
      <c r="B70" s="19" t="s">
        <v>18</v>
      </c>
      <c r="C70" s="19" t="s">
        <v>110</v>
      </c>
      <c r="D70" s="19" t="s">
        <v>111</v>
      </c>
      <c r="E70" s="20" t="s">
        <v>21</v>
      </c>
      <c r="F70" s="19" t="s">
        <v>21</v>
      </c>
      <c r="G70" s="180">
        <v>90706</v>
      </c>
      <c r="H70" s="19" t="s">
        <v>129</v>
      </c>
      <c r="I70" s="19" t="s">
        <v>15747</v>
      </c>
      <c r="J70" s="19" t="s">
        <v>9283</v>
      </c>
      <c r="K70" s="20" t="s">
        <v>9295</v>
      </c>
      <c r="L70" s="19" t="s">
        <v>25</v>
      </c>
    </row>
    <row r="71" spans="1:12" x14ac:dyDescent="0.25">
      <c r="A71" s="19" t="s">
        <v>17</v>
      </c>
      <c r="B71" s="19" t="s">
        <v>18</v>
      </c>
      <c r="C71" s="19" t="s">
        <v>110</v>
      </c>
      <c r="D71" s="19" t="s">
        <v>111</v>
      </c>
      <c r="E71" s="20" t="s">
        <v>21</v>
      </c>
      <c r="F71" s="19" t="s">
        <v>21</v>
      </c>
      <c r="G71" s="180">
        <v>90708</v>
      </c>
      <c r="H71" s="19" t="s">
        <v>130</v>
      </c>
      <c r="I71" s="19" t="s">
        <v>15747</v>
      </c>
      <c r="J71" s="19" t="s">
        <v>9283</v>
      </c>
      <c r="K71" s="20" t="s">
        <v>9296</v>
      </c>
      <c r="L71" s="19" t="s">
        <v>25</v>
      </c>
    </row>
    <row r="72" spans="1:12" x14ac:dyDescent="0.25">
      <c r="A72" s="19" t="s">
        <v>17</v>
      </c>
      <c r="B72" s="19" t="s">
        <v>18</v>
      </c>
      <c r="C72" s="19" t="s">
        <v>110</v>
      </c>
      <c r="D72" s="19" t="s">
        <v>111</v>
      </c>
      <c r="E72" s="20" t="s">
        <v>21</v>
      </c>
      <c r="F72" s="19" t="s">
        <v>21</v>
      </c>
      <c r="G72" s="180">
        <v>90709</v>
      </c>
      <c r="H72" s="19" t="s">
        <v>131</v>
      </c>
      <c r="I72" s="19" t="s">
        <v>15747</v>
      </c>
      <c r="J72" s="19" t="s">
        <v>9283</v>
      </c>
      <c r="K72" s="20" t="s">
        <v>9297</v>
      </c>
      <c r="L72" s="19" t="s">
        <v>25</v>
      </c>
    </row>
    <row r="73" spans="1:12" x14ac:dyDescent="0.25">
      <c r="A73" s="19" t="s">
        <v>17</v>
      </c>
      <c r="B73" s="19" t="s">
        <v>18</v>
      </c>
      <c r="C73" s="19" t="s">
        <v>110</v>
      </c>
      <c r="D73" s="19" t="s">
        <v>111</v>
      </c>
      <c r="E73" s="20" t="s">
        <v>21</v>
      </c>
      <c r="F73" s="19" t="s">
        <v>21</v>
      </c>
      <c r="G73" s="180">
        <v>90710</v>
      </c>
      <c r="H73" s="19" t="s">
        <v>132</v>
      </c>
      <c r="I73" s="19" t="s">
        <v>15747</v>
      </c>
      <c r="J73" s="19" t="s">
        <v>9283</v>
      </c>
      <c r="K73" s="20" t="s">
        <v>9298</v>
      </c>
      <c r="L73" s="19" t="s">
        <v>25</v>
      </c>
    </row>
    <row r="74" spans="1:12" x14ac:dyDescent="0.25">
      <c r="A74" s="19" t="s">
        <v>17</v>
      </c>
      <c r="B74" s="19" t="s">
        <v>18</v>
      </c>
      <c r="C74" s="19" t="s">
        <v>110</v>
      </c>
      <c r="D74" s="19" t="s">
        <v>111</v>
      </c>
      <c r="E74" s="20" t="s">
        <v>21</v>
      </c>
      <c r="F74" s="19" t="s">
        <v>21</v>
      </c>
      <c r="G74" s="180">
        <v>90711</v>
      </c>
      <c r="H74" s="19" t="s">
        <v>134</v>
      </c>
      <c r="I74" s="19" t="s">
        <v>15747</v>
      </c>
      <c r="J74" s="19" t="s">
        <v>9283</v>
      </c>
      <c r="K74" s="20" t="s">
        <v>9299</v>
      </c>
      <c r="L74" s="19" t="s">
        <v>25</v>
      </c>
    </row>
    <row r="75" spans="1:12" x14ac:dyDescent="0.25">
      <c r="A75" s="19" t="s">
        <v>17</v>
      </c>
      <c r="B75" s="19" t="s">
        <v>18</v>
      </c>
      <c r="C75" s="19" t="s">
        <v>110</v>
      </c>
      <c r="D75" s="19" t="s">
        <v>111</v>
      </c>
      <c r="E75" s="20" t="s">
        <v>21</v>
      </c>
      <c r="F75" s="19" t="s">
        <v>21</v>
      </c>
      <c r="G75" s="180">
        <v>90712</v>
      </c>
      <c r="H75" s="19" t="s">
        <v>135</v>
      </c>
      <c r="I75" s="19" t="s">
        <v>15747</v>
      </c>
      <c r="J75" s="19" t="s">
        <v>9283</v>
      </c>
      <c r="K75" s="20" t="s">
        <v>9300</v>
      </c>
      <c r="L75" s="19" t="s">
        <v>25</v>
      </c>
    </row>
    <row r="76" spans="1:12" x14ac:dyDescent="0.25">
      <c r="A76" s="19" t="s">
        <v>17</v>
      </c>
      <c r="B76" s="19" t="s">
        <v>18</v>
      </c>
      <c r="C76" s="19" t="s">
        <v>110</v>
      </c>
      <c r="D76" s="19" t="s">
        <v>111</v>
      </c>
      <c r="E76" s="20" t="s">
        <v>21</v>
      </c>
      <c r="F76" s="19" t="s">
        <v>21</v>
      </c>
      <c r="G76" s="180">
        <v>90713</v>
      </c>
      <c r="H76" s="19" t="s">
        <v>137</v>
      </c>
      <c r="I76" s="19" t="s">
        <v>15747</v>
      </c>
      <c r="J76" s="19" t="s">
        <v>9283</v>
      </c>
      <c r="K76" s="20" t="s">
        <v>9301</v>
      </c>
      <c r="L76" s="19" t="s">
        <v>25</v>
      </c>
    </row>
    <row r="77" spans="1:12" x14ac:dyDescent="0.25">
      <c r="A77" s="19" t="s">
        <v>17</v>
      </c>
      <c r="B77" s="19" t="s">
        <v>18</v>
      </c>
      <c r="C77" s="19" t="s">
        <v>110</v>
      </c>
      <c r="D77" s="19" t="s">
        <v>111</v>
      </c>
      <c r="E77" s="20" t="s">
        <v>21</v>
      </c>
      <c r="F77" s="19" t="s">
        <v>21</v>
      </c>
      <c r="G77" s="180">
        <v>90714</v>
      </c>
      <c r="H77" s="19" t="s">
        <v>138</v>
      </c>
      <c r="I77" s="19" t="s">
        <v>15747</v>
      </c>
      <c r="J77" s="19" t="s">
        <v>9283</v>
      </c>
      <c r="K77" s="20" t="s">
        <v>9302</v>
      </c>
      <c r="L77" s="19" t="s">
        <v>25</v>
      </c>
    </row>
    <row r="78" spans="1:12" x14ac:dyDescent="0.25">
      <c r="A78" s="19" t="s">
        <v>17</v>
      </c>
      <c r="B78" s="19" t="s">
        <v>18</v>
      </c>
      <c r="C78" s="19" t="s">
        <v>110</v>
      </c>
      <c r="D78" s="19" t="s">
        <v>111</v>
      </c>
      <c r="E78" s="20" t="s">
        <v>21</v>
      </c>
      <c r="F78" s="19" t="s">
        <v>21</v>
      </c>
      <c r="G78" s="180">
        <v>90715</v>
      </c>
      <c r="H78" s="19" t="s">
        <v>139</v>
      </c>
      <c r="I78" s="19" t="s">
        <v>15747</v>
      </c>
      <c r="J78" s="19" t="s">
        <v>9283</v>
      </c>
      <c r="K78" s="20" t="s">
        <v>9303</v>
      </c>
      <c r="L78" s="19" t="s">
        <v>25</v>
      </c>
    </row>
    <row r="79" spans="1:12" x14ac:dyDescent="0.25">
      <c r="A79" s="19" t="s">
        <v>17</v>
      </c>
      <c r="B79" s="19" t="s">
        <v>18</v>
      </c>
      <c r="C79" s="19" t="s">
        <v>110</v>
      </c>
      <c r="D79" s="19" t="s">
        <v>111</v>
      </c>
      <c r="E79" s="20" t="s">
        <v>21</v>
      </c>
      <c r="F79" s="19" t="s">
        <v>21</v>
      </c>
      <c r="G79" s="180">
        <v>90716</v>
      </c>
      <c r="H79" s="19" t="s">
        <v>140</v>
      </c>
      <c r="I79" s="19" t="s">
        <v>15747</v>
      </c>
      <c r="J79" s="19" t="s">
        <v>9283</v>
      </c>
      <c r="K79" s="20" t="s">
        <v>9304</v>
      </c>
      <c r="L79" s="19" t="s">
        <v>25</v>
      </c>
    </row>
    <row r="80" spans="1:12" x14ac:dyDescent="0.25">
      <c r="A80" s="19" t="s">
        <v>17</v>
      </c>
      <c r="B80" s="19" t="s">
        <v>18</v>
      </c>
      <c r="C80" s="19" t="s">
        <v>110</v>
      </c>
      <c r="D80" s="19" t="s">
        <v>111</v>
      </c>
      <c r="E80" s="20" t="s">
        <v>21</v>
      </c>
      <c r="F80" s="19" t="s">
        <v>21</v>
      </c>
      <c r="G80" s="180">
        <v>90717</v>
      </c>
      <c r="H80" s="19" t="s">
        <v>142</v>
      </c>
      <c r="I80" s="19" t="s">
        <v>15747</v>
      </c>
      <c r="J80" s="19" t="s">
        <v>9283</v>
      </c>
      <c r="K80" s="20" t="s">
        <v>9305</v>
      </c>
      <c r="L80" s="19" t="s">
        <v>25</v>
      </c>
    </row>
    <row r="81" spans="1:12" x14ac:dyDescent="0.25">
      <c r="A81" s="19" t="s">
        <v>17</v>
      </c>
      <c r="B81" s="19" t="s">
        <v>18</v>
      </c>
      <c r="C81" s="19" t="s">
        <v>110</v>
      </c>
      <c r="D81" s="19" t="s">
        <v>111</v>
      </c>
      <c r="E81" s="20" t="s">
        <v>21</v>
      </c>
      <c r="F81" s="19" t="s">
        <v>21</v>
      </c>
      <c r="G81" s="180">
        <v>90718</v>
      </c>
      <c r="H81" s="19" t="s">
        <v>143</v>
      </c>
      <c r="I81" s="19" t="s">
        <v>15747</v>
      </c>
      <c r="J81" s="19" t="s">
        <v>9283</v>
      </c>
      <c r="K81" s="20" t="s">
        <v>9306</v>
      </c>
      <c r="L81" s="19" t="s">
        <v>25</v>
      </c>
    </row>
    <row r="82" spans="1:12" x14ac:dyDescent="0.25">
      <c r="A82" s="19" t="s">
        <v>17</v>
      </c>
      <c r="B82" s="19" t="s">
        <v>18</v>
      </c>
      <c r="C82" s="19" t="s">
        <v>110</v>
      </c>
      <c r="D82" s="19" t="s">
        <v>111</v>
      </c>
      <c r="E82" s="20" t="s">
        <v>21</v>
      </c>
      <c r="F82" s="19" t="s">
        <v>21</v>
      </c>
      <c r="G82" s="180">
        <v>90719</v>
      </c>
      <c r="H82" s="19" t="s">
        <v>144</v>
      </c>
      <c r="I82" s="19" t="s">
        <v>15747</v>
      </c>
      <c r="J82" s="19" t="s">
        <v>9283</v>
      </c>
      <c r="K82" s="20" t="s">
        <v>9307</v>
      </c>
      <c r="L82" s="19" t="s">
        <v>25</v>
      </c>
    </row>
    <row r="83" spans="1:12" x14ac:dyDescent="0.25">
      <c r="A83" s="19" t="s">
        <v>17</v>
      </c>
      <c r="B83" s="19" t="s">
        <v>18</v>
      </c>
      <c r="C83" s="19" t="s">
        <v>110</v>
      </c>
      <c r="D83" s="19" t="s">
        <v>111</v>
      </c>
      <c r="E83" s="20" t="s">
        <v>21</v>
      </c>
      <c r="F83" s="19" t="s">
        <v>21</v>
      </c>
      <c r="G83" s="180">
        <v>90720</v>
      </c>
      <c r="H83" s="19" t="s">
        <v>145</v>
      </c>
      <c r="I83" s="19" t="s">
        <v>15747</v>
      </c>
      <c r="J83" s="19" t="s">
        <v>9283</v>
      </c>
      <c r="K83" s="20" t="s">
        <v>9308</v>
      </c>
      <c r="L83" s="19" t="s">
        <v>25</v>
      </c>
    </row>
    <row r="84" spans="1:12" x14ac:dyDescent="0.25">
      <c r="A84" s="19" t="s">
        <v>17</v>
      </c>
      <c r="B84" s="19" t="s">
        <v>18</v>
      </c>
      <c r="C84" s="19" t="s">
        <v>110</v>
      </c>
      <c r="D84" s="19" t="s">
        <v>111</v>
      </c>
      <c r="E84" s="20" t="s">
        <v>21</v>
      </c>
      <c r="F84" s="19" t="s">
        <v>21</v>
      </c>
      <c r="G84" s="180">
        <v>90721</v>
      </c>
      <c r="H84" s="19" t="s">
        <v>146</v>
      </c>
      <c r="I84" s="19" t="s">
        <v>15747</v>
      </c>
      <c r="J84" s="19" t="s">
        <v>9283</v>
      </c>
      <c r="K84" s="20" t="s">
        <v>9309</v>
      </c>
      <c r="L84" s="19" t="s">
        <v>25</v>
      </c>
    </row>
    <row r="85" spans="1:12" x14ac:dyDescent="0.25">
      <c r="A85" s="19" t="s">
        <v>17</v>
      </c>
      <c r="B85" s="19" t="s">
        <v>18</v>
      </c>
      <c r="C85" s="19" t="s">
        <v>110</v>
      </c>
      <c r="D85" s="19" t="s">
        <v>111</v>
      </c>
      <c r="E85" s="20" t="s">
        <v>21</v>
      </c>
      <c r="F85" s="19" t="s">
        <v>21</v>
      </c>
      <c r="G85" s="180">
        <v>90723</v>
      </c>
      <c r="H85" s="19" t="s">
        <v>147</v>
      </c>
      <c r="I85" s="19" t="s">
        <v>15747</v>
      </c>
      <c r="J85" s="19" t="s">
        <v>9283</v>
      </c>
      <c r="K85" s="20" t="s">
        <v>9310</v>
      </c>
      <c r="L85" s="19" t="s">
        <v>25</v>
      </c>
    </row>
    <row r="86" spans="1:12" x14ac:dyDescent="0.25">
      <c r="A86" s="19" t="s">
        <v>17</v>
      </c>
      <c r="B86" s="19" t="s">
        <v>18</v>
      </c>
      <c r="C86" s="19" t="s">
        <v>110</v>
      </c>
      <c r="D86" s="19" t="s">
        <v>111</v>
      </c>
      <c r="E86" s="20" t="s">
        <v>21</v>
      </c>
      <c r="F86" s="19" t="s">
        <v>21</v>
      </c>
      <c r="G86" s="180">
        <v>90724</v>
      </c>
      <c r="H86" s="19" t="s">
        <v>148</v>
      </c>
      <c r="I86" s="19" t="s">
        <v>15692</v>
      </c>
      <c r="J86" s="19" t="s">
        <v>23</v>
      </c>
      <c r="K86" s="20" t="s">
        <v>9311</v>
      </c>
      <c r="L86" s="19" t="s">
        <v>25</v>
      </c>
    </row>
    <row r="87" spans="1:12" x14ac:dyDescent="0.25">
      <c r="A87" s="19" t="s">
        <v>17</v>
      </c>
      <c r="B87" s="19" t="s">
        <v>18</v>
      </c>
      <c r="C87" s="19" t="s">
        <v>110</v>
      </c>
      <c r="D87" s="19" t="s">
        <v>111</v>
      </c>
      <c r="E87" s="20" t="s">
        <v>21</v>
      </c>
      <c r="F87" s="19" t="s">
        <v>21</v>
      </c>
      <c r="G87" s="180">
        <v>90725</v>
      </c>
      <c r="H87" s="19" t="s">
        <v>149</v>
      </c>
      <c r="I87" s="19" t="s">
        <v>15692</v>
      </c>
      <c r="J87" s="19" t="s">
        <v>23</v>
      </c>
      <c r="K87" s="20" t="s">
        <v>5336</v>
      </c>
      <c r="L87" s="19" t="s">
        <v>25</v>
      </c>
    </row>
    <row r="88" spans="1:12" x14ac:dyDescent="0.25">
      <c r="A88" s="19" t="s">
        <v>17</v>
      </c>
      <c r="B88" s="19" t="s">
        <v>18</v>
      </c>
      <c r="C88" s="19" t="s">
        <v>110</v>
      </c>
      <c r="D88" s="19" t="s">
        <v>111</v>
      </c>
      <c r="E88" s="20" t="s">
        <v>21</v>
      </c>
      <c r="F88" s="19" t="s">
        <v>21</v>
      </c>
      <c r="G88" s="180">
        <v>90726</v>
      </c>
      <c r="H88" s="19" t="s">
        <v>151</v>
      </c>
      <c r="I88" s="19" t="s">
        <v>15692</v>
      </c>
      <c r="J88" s="19" t="s">
        <v>23</v>
      </c>
      <c r="K88" s="20" t="s">
        <v>3984</v>
      </c>
      <c r="L88" s="19" t="s">
        <v>25</v>
      </c>
    </row>
    <row r="89" spans="1:12" x14ac:dyDescent="0.25">
      <c r="A89" s="19" t="s">
        <v>17</v>
      </c>
      <c r="B89" s="19" t="s">
        <v>18</v>
      </c>
      <c r="C89" s="19" t="s">
        <v>110</v>
      </c>
      <c r="D89" s="19" t="s">
        <v>111</v>
      </c>
      <c r="E89" s="20" t="s">
        <v>21</v>
      </c>
      <c r="F89" s="19" t="s">
        <v>21</v>
      </c>
      <c r="G89" s="180">
        <v>90727</v>
      </c>
      <c r="H89" s="19" t="s">
        <v>153</v>
      </c>
      <c r="I89" s="19" t="s">
        <v>15692</v>
      </c>
      <c r="J89" s="19" t="s">
        <v>23</v>
      </c>
      <c r="K89" s="20" t="s">
        <v>9312</v>
      </c>
      <c r="L89" s="19" t="s">
        <v>25</v>
      </c>
    </row>
    <row r="90" spans="1:12" x14ac:dyDescent="0.25">
      <c r="A90" s="19" t="s">
        <v>17</v>
      </c>
      <c r="B90" s="19" t="s">
        <v>18</v>
      </c>
      <c r="C90" s="19" t="s">
        <v>110</v>
      </c>
      <c r="D90" s="19" t="s">
        <v>111</v>
      </c>
      <c r="E90" s="20" t="s">
        <v>21</v>
      </c>
      <c r="F90" s="19" t="s">
        <v>21</v>
      </c>
      <c r="G90" s="180">
        <v>90728</v>
      </c>
      <c r="H90" s="19" t="s">
        <v>154</v>
      </c>
      <c r="I90" s="19" t="s">
        <v>15692</v>
      </c>
      <c r="J90" s="19" t="s">
        <v>23</v>
      </c>
      <c r="K90" s="20" t="s">
        <v>852</v>
      </c>
      <c r="L90" s="19" t="s">
        <v>25</v>
      </c>
    </row>
    <row r="91" spans="1:12" x14ac:dyDescent="0.25">
      <c r="A91" s="19" t="s">
        <v>17</v>
      </c>
      <c r="B91" s="19" t="s">
        <v>18</v>
      </c>
      <c r="C91" s="19" t="s">
        <v>110</v>
      </c>
      <c r="D91" s="19" t="s">
        <v>111</v>
      </c>
      <c r="E91" s="20" t="s">
        <v>21</v>
      </c>
      <c r="F91" s="19" t="s">
        <v>21</v>
      </c>
      <c r="G91" s="180">
        <v>90729</v>
      </c>
      <c r="H91" s="19" t="s">
        <v>156</v>
      </c>
      <c r="I91" s="19" t="s">
        <v>15692</v>
      </c>
      <c r="J91" s="19" t="s">
        <v>23</v>
      </c>
      <c r="K91" s="20" t="s">
        <v>9313</v>
      </c>
      <c r="L91" s="19" t="s">
        <v>25</v>
      </c>
    </row>
    <row r="92" spans="1:12" x14ac:dyDescent="0.25">
      <c r="A92" s="19" t="s">
        <v>17</v>
      </c>
      <c r="B92" s="19" t="s">
        <v>18</v>
      </c>
      <c r="C92" s="19" t="s">
        <v>110</v>
      </c>
      <c r="D92" s="19" t="s">
        <v>111</v>
      </c>
      <c r="E92" s="20" t="s">
        <v>21</v>
      </c>
      <c r="F92" s="19" t="s">
        <v>21</v>
      </c>
      <c r="G92" s="180">
        <v>90730</v>
      </c>
      <c r="H92" s="19" t="s">
        <v>157</v>
      </c>
      <c r="I92" s="19" t="s">
        <v>15692</v>
      </c>
      <c r="J92" s="19" t="s">
        <v>23</v>
      </c>
      <c r="K92" s="20" t="s">
        <v>761</v>
      </c>
      <c r="L92" s="19" t="s">
        <v>25</v>
      </c>
    </row>
    <row r="93" spans="1:12" x14ac:dyDescent="0.25">
      <c r="A93" s="19" t="s">
        <v>17</v>
      </c>
      <c r="B93" s="19" t="s">
        <v>18</v>
      </c>
      <c r="C93" s="19" t="s">
        <v>110</v>
      </c>
      <c r="D93" s="19" t="s">
        <v>111</v>
      </c>
      <c r="E93" s="20" t="s">
        <v>21</v>
      </c>
      <c r="F93" s="19" t="s">
        <v>21</v>
      </c>
      <c r="G93" s="180">
        <v>90731</v>
      </c>
      <c r="H93" s="19" t="s">
        <v>158</v>
      </c>
      <c r="I93" s="19" t="s">
        <v>15692</v>
      </c>
      <c r="J93" s="19" t="s">
        <v>23</v>
      </c>
      <c r="K93" s="20" t="s">
        <v>9314</v>
      </c>
      <c r="L93" s="19" t="s">
        <v>25</v>
      </c>
    </row>
    <row r="94" spans="1:12" x14ac:dyDescent="0.25">
      <c r="A94" s="19" t="s">
        <v>17</v>
      </c>
      <c r="B94" s="19" t="s">
        <v>18</v>
      </c>
      <c r="C94" s="19" t="s">
        <v>110</v>
      </c>
      <c r="D94" s="19" t="s">
        <v>111</v>
      </c>
      <c r="E94" s="20" t="s">
        <v>21</v>
      </c>
      <c r="F94" s="19" t="s">
        <v>21</v>
      </c>
      <c r="G94" s="180">
        <v>90732</v>
      </c>
      <c r="H94" s="19" t="s">
        <v>160</v>
      </c>
      <c r="I94" s="19" t="s">
        <v>15692</v>
      </c>
      <c r="J94" s="19" t="s">
        <v>23</v>
      </c>
      <c r="K94" s="20" t="s">
        <v>2926</v>
      </c>
      <c r="L94" s="19" t="s">
        <v>25</v>
      </c>
    </row>
    <row r="95" spans="1:12" x14ac:dyDescent="0.25">
      <c r="A95" s="19" t="s">
        <v>17</v>
      </c>
      <c r="B95" s="19" t="s">
        <v>18</v>
      </c>
      <c r="C95" s="19" t="s">
        <v>110</v>
      </c>
      <c r="D95" s="19" t="s">
        <v>111</v>
      </c>
      <c r="E95" s="20" t="s">
        <v>21</v>
      </c>
      <c r="F95" s="19" t="s">
        <v>21</v>
      </c>
      <c r="G95" s="180">
        <v>90733</v>
      </c>
      <c r="H95" s="19" t="s">
        <v>161</v>
      </c>
      <c r="I95" s="19" t="s">
        <v>15747</v>
      </c>
      <c r="J95" s="19" t="s">
        <v>23</v>
      </c>
      <c r="K95" s="20" t="s">
        <v>9315</v>
      </c>
      <c r="L95" s="19" t="s">
        <v>25</v>
      </c>
    </row>
    <row r="96" spans="1:12" x14ac:dyDescent="0.25">
      <c r="A96" s="19" t="s">
        <v>17</v>
      </c>
      <c r="B96" s="19" t="s">
        <v>18</v>
      </c>
      <c r="C96" s="19" t="s">
        <v>110</v>
      </c>
      <c r="D96" s="19" t="s">
        <v>111</v>
      </c>
      <c r="E96" s="20" t="s">
        <v>21</v>
      </c>
      <c r="F96" s="19" t="s">
        <v>21</v>
      </c>
      <c r="G96" s="180">
        <v>90734</v>
      </c>
      <c r="H96" s="19" t="s">
        <v>163</v>
      </c>
      <c r="I96" s="19" t="s">
        <v>15747</v>
      </c>
      <c r="J96" s="19" t="s">
        <v>23</v>
      </c>
      <c r="K96" s="20" t="s">
        <v>8589</v>
      </c>
      <c r="L96" s="19" t="s">
        <v>25</v>
      </c>
    </row>
    <row r="97" spans="1:12" x14ac:dyDescent="0.25">
      <c r="A97" s="19" t="s">
        <v>17</v>
      </c>
      <c r="B97" s="19" t="s">
        <v>18</v>
      </c>
      <c r="C97" s="19" t="s">
        <v>110</v>
      </c>
      <c r="D97" s="19" t="s">
        <v>111</v>
      </c>
      <c r="E97" s="20" t="s">
        <v>21</v>
      </c>
      <c r="F97" s="19" t="s">
        <v>21</v>
      </c>
      <c r="G97" s="180">
        <v>90735</v>
      </c>
      <c r="H97" s="19" t="s">
        <v>165</v>
      </c>
      <c r="I97" s="19" t="s">
        <v>15747</v>
      </c>
      <c r="J97" s="19" t="s">
        <v>23</v>
      </c>
      <c r="K97" s="20" t="s">
        <v>9316</v>
      </c>
      <c r="L97" s="19" t="s">
        <v>25</v>
      </c>
    </row>
    <row r="98" spans="1:12" x14ac:dyDescent="0.25">
      <c r="A98" s="19" t="s">
        <v>17</v>
      </c>
      <c r="B98" s="19" t="s">
        <v>18</v>
      </c>
      <c r="C98" s="19" t="s">
        <v>110</v>
      </c>
      <c r="D98" s="19" t="s">
        <v>111</v>
      </c>
      <c r="E98" s="20" t="s">
        <v>21</v>
      </c>
      <c r="F98" s="19" t="s">
        <v>21</v>
      </c>
      <c r="G98" s="180">
        <v>90736</v>
      </c>
      <c r="H98" s="19" t="s">
        <v>167</v>
      </c>
      <c r="I98" s="19" t="s">
        <v>15747</v>
      </c>
      <c r="J98" s="19" t="s">
        <v>23</v>
      </c>
      <c r="K98" s="20" t="s">
        <v>1799</v>
      </c>
      <c r="L98" s="19" t="s">
        <v>25</v>
      </c>
    </row>
    <row r="99" spans="1:12" x14ac:dyDescent="0.25">
      <c r="A99" s="19" t="s">
        <v>17</v>
      </c>
      <c r="B99" s="19" t="s">
        <v>18</v>
      </c>
      <c r="C99" s="19" t="s">
        <v>110</v>
      </c>
      <c r="D99" s="19" t="s">
        <v>111</v>
      </c>
      <c r="E99" s="20" t="s">
        <v>21</v>
      </c>
      <c r="F99" s="19" t="s">
        <v>21</v>
      </c>
      <c r="G99" s="180">
        <v>90737</v>
      </c>
      <c r="H99" s="19" t="s">
        <v>169</v>
      </c>
      <c r="I99" s="19" t="s">
        <v>15747</v>
      </c>
      <c r="J99" s="19" t="s">
        <v>23</v>
      </c>
      <c r="K99" s="20" t="s">
        <v>7856</v>
      </c>
      <c r="L99" s="19" t="s">
        <v>25</v>
      </c>
    </row>
    <row r="100" spans="1:12" x14ac:dyDescent="0.25">
      <c r="A100" s="19" t="s">
        <v>17</v>
      </c>
      <c r="B100" s="19" t="s">
        <v>18</v>
      </c>
      <c r="C100" s="19" t="s">
        <v>110</v>
      </c>
      <c r="D100" s="19" t="s">
        <v>111</v>
      </c>
      <c r="E100" s="20" t="s">
        <v>21</v>
      </c>
      <c r="F100" s="19" t="s">
        <v>21</v>
      </c>
      <c r="G100" s="180">
        <v>90738</v>
      </c>
      <c r="H100" s="19" t="s">
        <v>171</v>
      </c>
      <c r="I100" s="19" t="s">
        <v>15747</v>
      </c>
      <c r="J100" s="19" t="s">
        <v>23</v>
      </c>
      <c r="K100" s="20" t="s">
        <v>1373</v>
      </c>
      <c r="L100" s="19" t="s">
        <v>25</v>
      </c>
    </row>
    <row r="101" spans="1:12" x14ac:dyDescent="0.25">
      <c r="A101" s="19" t="s">
        <v>17</v>
      </c>
      <c r="B101" s="19" t="s">
        <v>18</v>
      </c>
      <c r="C101" s="19" t="s">
        <v>110</v>
      </c>
      <c r="D101" s="19" t="s">
        <v>111</v>
      </c>
      <c r="E101" s="20" t="s">
        <v>21</v>
      </c>
      <c r="F101" s="19" t="s">
        <v>21</v>
      </c>
      <c r="G101" s="180">
        <v>90739</v>
      </c>
      <c r="H101" s="19" t="s">
        <v>173</v>
      </c>
      <c r="I101" s="19" t="s">
        <v>15747</v>
      </c>
      <c r="J101" s="19" t="s">
        <v>23</v>
      </c>
      <c r="K101" s="20" t="s">
        <v>9317</v>
      </c>
      <c r="L101" s="19" t="s">
        <v>25</v>
      </c>
    </row>
    <row r="102" spans="1:12" x14ac:dyDescent="0.25">
      <c r="A102" s="19" t="s">
        <v>17</v>
      </c>
      <c r="B102" s="19" t="s">
        <v>18</v>
      </c>
      <c r="C102" s="19" t="s">
        <v>110</v>
      </c>
      <c r="D102" s="19" t="s">
        <v>111</v>
      </c>
      <c r="E102" s="20" t="s">
        <v>21</v>
      </c>
      <c r="F102" s="19" t="s">
        <v>21</v>
      </c>
      <c r="G102" s="180">
        <v>90740</v>
      </c>
      <c r="H102" s="19" t="s">
        <v>175</v>
      </c>
      <c r="I102" s="19" t="s">
        <v>15747</v>
      </c>
      <c r="J102" s="19" t="s">
        <v>23</v>
      </c>
      <c r="K102" s="20" t="s">
        <v>9318</v>
      </c>
      <c r="L102" s="19" t="s">
        <v>25</v>
      </c>
    </row>
    <row r="103" spans="1:12" x14ac:dyDescent="0.25">
      <c r="A103" s="19" t="s">
        <v>17</v>
      </c>
      <c r="B103" s="19" t="s">
        <v>18</v>
      </c>
      <c r="C103" s="19" t="s">
        <v>110</v>
      </c>
      <c r="D103" s="19" t="s">
        <v>111</v>
      </c>
      <c r="E103" s="20" t="s">
        <v>21</v>
      </c>
      <c r="F103" s="19" t="s">
        <v>21</v>
      </c>
      <c r="G103" s="180">
        <v>90741</v>
      </c>
      <c r="H103" s="19" t="s">
        <v>177</v>
      </c>
      <c r="I103" s="19" t="s">
        <v>15747</v>
      </c>
      <c r="J103" s="19" t="s">
        <v>23</v>
      </c>
      <c r="K103" s="20" t="s">
        <v>3604</v>
      </c>
      <c r="L103" s="19" t="s">
        <v>25</v>
      </c>
    </row>
    <row r="104" spans="1:12" x14ac:dyDescent="0.25">
      <c r="A104" s="19" t="s">
        <v>17</v>
      </c>
      <c r="B104" s="19" t="s">
        <v>18</v>
      </c>
      <c r="C104" s="19" t="s">
        <v>110</v>
      </c>
      <c r="D104" s="19" t="s">
        <v>111</v>
      </c>
      <c r="E104" s="20" t="s">
        <v>21</v>
      </c>
      <c r="F104" s="19" t="s">
        <v>21</v>
      </c>
      <c r="G104" s="180">
        <v>90742</v>
      </c>
      <c r="H104" s="19" t="s">
        <v>179</v>
      </c>
      <c r="I104" s="19" t="s">
        <v>15747</v>
      </c>
      <c r="J104" s="19" t="s">
        <v>23</v>
      </c>
      <c r="K104" s="20" t="s">
        <v>1317</v>
      </c>
      <c r="L104" s="19" t="s">
        <v>25</v>
      </c>
    </row>
    <row r="105" spans="1:12" x14ac:dyDescent="0.25">
      <c r="A105" s="19" t="s">
        <v>17</v>
      </c>
      <c r="B105" s="19" t="s">
        <v>18</v>
      </c>
      <c r="C105" s="19" t="s">
        <v>110</v>
      </c>
      <c r="D105" s="19" t="s">
        <v>111</v>
      </c>
      <c r="E105" s="20" t="s">
        <v>21</v>
      </c>
      <c r="F105" s="19" t="s">
        <v>21</v>
      </c>
      <c r="G105" s="180">
        <v>90743</v>
      </c>
      <c r="H105" s="19" t="s">
        <v>181</v>
      </c>
      <c r="I105" s="19" t="s">
        <v>15747</v>
      </c>
      <c r="J105" s="19" t="s">
        <v>23</v>
      </c>
      <c r="K105" s="20" t="s">
        <v>9319</v>
      </c>
      <c r="L105" s="19" t="s">
        <v>25</v>
      </c>
    </row>
    <row r="106" spans="1:12" x14ac:dyDescent="0.25">
      <c r="A106" s="19" t="s">
        <v>17</v>
      </c>
      <c r="B106" s="19" t="s">
        <v>18</v>
      </c>
      <c r="C106" s="19" t="s">
        <v>110</v>
      </c>
      <c r="D106" s="19" t="s">
        <v>111</v>
      </c>
      <c r="E106" s="20" t="s">
        <v>21</v>
      </c>
      <c r="F106" s="19" t="s">
        <v>21</v>
      </c>
      <c r="G106" s="180">
        <v>90744</v>
      </c>
      <c r="H106" s="19" t="s">
        <v>183</v>
      </c>
      <c r="I106" s="19" t="s">
        <v>15747</v>
      </c>
      <c r="J106" s="19" t="s">
        <v>23</v>
      </c>
      <c r="K106" s="20" t="s">
        <v>3112</v>
      </c>
      <c r="L106" s="19" t="s">
        <v>25</v>
      </c>
    </row>
    <row r="107" spans="1:12" x14ac:dyDescent="0.25">
      <c r="A107" s="19" t="s">
        <v>17</v>
      </c>
      <c r="B107" s="19" t="s">
        <v>18</v>
      </c>
      <c r="C107" s="19" t="s">
        <v>110</v>
      </c>
      <c r="D107" s="19" t="s">
        <v>111</v>
      </c>
      <c r="E107" s="20" t="s">
        <v>21</v>
      </c>
      <c r="F107" s="19" t="s">
        <v>21</v>
      </c>
      <c r="G107" s="180">
        <v>90745</v>
      </c>
      <c r="H107" s="19" t="s">
        <v>185</v>
      </c>
      <c r="I107" s="19" t="s">
        <v>15747</v>
      </c>
      <c r="J107" s="19" t="s">
        <v>23</v>
      </c>
      <c r="K107" s="20" t="s">
        <v>3636</v>
      </c>
      <c r="L107" s="19" t="s">
        <v>25</v>
      </c>
    </row>
    <row r="108" spans="1:12" x14ac:dyDescent="0.25">
      <c r="A108" s="19" t="s">
        <v>17</v>
      </c>
      <c r="B108" s="19" t="s">
        <v>18</v>
      </c>
      <c r="C108" s="19" t="s">
        <v>110</v>
      </c>
      <c r="D108" s="19" t="s">
        <v>111</v>
      </c>
      <c r="E108" s="20" t="s">
        <v>21</v>
      </c>
      <c r="F108" s="19" t="s">
        <v>21</v>
      </c>
      <c r="G108" s="180">
        <v>90746</v>
      </c>
      <c r="H108" s="19" t="s">
        <v>187</v>
      </c>
      <c r="I108" s="19" t="s">
        <v>15747</v>
      </c>
      <c r="J108" s="19" t="s">
        <v>23</v>
      </c>
      <c r="K108" s="20" t="s">
        <v>1302</v>
      </c>
      <c r="L108" s="19" t="s">
        <v>25</v>
      </c>
    </row>
    <row r="109" spans="1:12" x14ac:dyDescent="0.25">
      <c r="A109" s="19" t="s">
        <v>17</v>
      </c>
      <c r="B109" s="19" t="s">
        <v>18</v>
      </c>
      <c r="C109" s="19" t="s">
        <v>110</v>
      </c>
      <c r="D109" s="19" t="s">
        <v>111</v>
      </c>
      <c r="E109" s="20" t="s">
        <v>21</v>
      </c>
      <c r="F109" s="19" t="s">
        <v>21</v>
      </c>
      <c r="G109" s="180">
        <v>90747</v>
      </c>
      <c r="H109" s="19" t="s">
        <v>189</v>
      </c>
      <c r="I109" s="19" t="s">
        <v>15747</v>
      </c>
      <c r="J109" s="19" t="s">
        <v>23</v>
      </c>
      <c r="K109" s="20" t="s">
        <v>9320</v>
      </c>
      <c r="L109" s="19" t="s">
        <v>25</v>
      </c>
    </row>
    <row r="110" spans="1:12" x14ac:dyDescent="0.25">
      <c r="A110" s="19" t="s">
        <v>17</v>
      </c>
      <c r="B110" s="19" t="s">
        <v>18</v>
      </c>
      <c r="C110" s="19" t="s">
        <v>110</v>
      </c>
      <c r="D110" s="19" t="s">
        <v>111</v>
      </c>
      <c r="E110" s="20" t="s">
        <v>21</v>
      </c>
      <c r="F110" s="19" t="s">
        <v>21</v>
      </c>
      <c r="G110" s="180">
        <v>90748</v>
      </c>
      <c r="H110" s="19" t="s">
        <v>191</v>
      </c>
      <c r="I110" s="19" t="s">
        <v>15747</v>
      </c>
      <c r="J110" s="19" t="s">
        <v>23</v>
      </c>
      <c r="K110" s="20" t="s">
        <v>9321</v>
      </c>
      <c r="L110" s="19" t="s">
        <v>25</v>
      </c>
    </row>
    <row r="111" spans="1:12" x14ac:dyDescent="0.25">
      <c r="A111" s="19" t="s">
        <v>17</v>
      </c>
      <c r="B111" s="19" t="s">
        <v>18</v>
      </c>
      <c r="C111" s="19" t="s">
        <v>110</v>
      </c>
      <c r="D111" s="19" t="s">
        <v>111</v>
      </c>
      <c r="E111" s="20" t="s">
        <v>21</v>
      </c>
      <c r="F111" s="19" t="s">
        <v>21</v>
      </c>
      <c r="G111" s="180">
        <v>90749</v>
      </c>
      <c r="H111" s="19" t="s">
        <v>192</v>
      </c>
      <c r="I111" s="19" t="s">
        <v>15747</v>
      </c>
      <c r="J111" s="19" t="s">
        <v>23</v>
      </c>
      <c r="K111" s="20" t="s">
        <v>1388</v>
      </c>
      <c r="L111" s="19" t="s">
        <v>25</v>
      </c>
    </row>
    <row r="112" spans="1:12" x14ac:dyDescent="0.25">
      <c r="A112" s="19" t="s">
        <v>17</v>
      </c>
      <c r="B112" s="19" t="s">
        <v>18</v>
      </c>
      <c r="C112" s="19" t="s">
        <v>110</v>
      </c>
      <c r="D112" s="19" t="s">
        <v>111</v>
      </c>
      <c r="E112" s="20" t="s">
        <v>21</v>
      </c>
      <c r="F112" s="19" t="s">
        <v>21</v>
      </c>
      <c r="G112" s="180">
        <v>90750</v>
      </c>
      <c r="H112" s="19" t="s">
        <v>194</v>
      </c>
      <c r="I112" s="19" t="s">
        <v>15747</v>
      </c>
      <c r="J112" s="19" t="s">
        <v>23</v>
      </c>
      <c r="K112" s="20" t="s">
        <v>1335</v>
      </c>
      <c r="L112" s="19" t="s">
        <v>25</v>
      </c>
    </row>
    <row r="113" spans="1:12" x14ac:dyDescent="0.25">
      <c r="A113" s="19" t="s">
        <v>17</v>
      </c>
      <c r="B113" s="19" t="s">
        <v>18</v>
      </c>
      <c r="C113" s="19" t="s">
        <v>110</v>
      </c>
      <c r="D113" s="19" t="s">
        <v>111</v>
      </c>
      <c r="E113" s="20" t="s">
        <v>21</v>
      </c>
      <c r="F113" s="19" t="s">
        <v>21</v>
      </c>
      <c r="G113" s="180">
        <v>90751</v>
      </c>
      <c r="H113" s="19" t="s">
        <v>196</v>
      </c>
      <c r="I113" s="19" t="s">
        <v>15747</v>
      </c>
      <c r="J113" s="19" t="s">
        <v>23</v>
      </c>
      <c r="K113" s="20" t="s">
        <v>5009</v>
      </c>
      <c r="L113" s="19" t="s">
        <v>25</v>
      </c>
    </row>
    <row r="114" spans="1:12" x14ac:dyDescent="0.25">
      <c r="A114" s="19" t="s">
        <v>17</v>
      </c>
      <c r="B114" s="19" t="s">
        <v>18</v>
      </c>
      <c r="C114" s="19" t="s">
        <v>110</v>
      </c>
      <c r="D114" s="19" t="s">
        <v>111</v>
      </c>
      <c r="E114" s="20" t="s">
        <v>21</v>
      </c>
      <c r="F114" s="19" t="s">
        <v>21</v>
      </c>
      <c r="G114" s="180">
        <v>90752</v>
      </c>
      <c r="H114" s="19" t="s">
        <v>198</v>
      </c>
      <c r="I114" s="19" t="s">
        <v>15747</v>
      </c>
      <c r="J114" s="19" t="s">
        <v>23</v>
      </c>
      <c r="K114" s="20" t="s">
        <v>3125</v>
      </c>
      <c r="L114" s="19" t="s">
        <v>25</v>
      </c>
    </row>
    <row r="115" spans="1:12" x14ac:dyDescent="0.25">
      <c r="A115" s="19" t="s">
        <v>17</v>
      </c>
      <c r="B115" s="19" t="s">
        <v>18</v>
      </c>
      <c r="C115" s="19" t="s">
        <v>110</v>
      </c>
      <c r="D115" s="19" t="s">
        <v>111</v>
      </c>
      <c r="E115" s="20" t="s">
        <v>21</v>
      </c>
      <c r="F115" s="19" t="s">
        <v>21</v>
      </c>
      <c r="G115" s="180">
        <v>90753</v>
      </c>
      <c r="H115" s="19" t="s">
        <v>200</v>
      </c>
      <c r="I115" s="19" t="s">
        <v>15747</v>
      </c>
      <c r="J115" s="19" t="s">
        <v>23</v>
      </c>
      <c r="K115" s="20" t="s">
        <v>3725</v>
      </c>
      <c r="L115" s="19" t="s">
        <v>25</v>
      </c>
    </row>
    <row r="116" spans="1:12" x14ac:dyDescent="0.25">
      <c r="A116" s="19" t="s">
        <v>17</v>
      </c>
      <c r="B116" s="19" t="s">
        <v>18</v>
      </c>
      <c r="C116" s="19" t="s">
        <v>110</v>
      </c>
      <c r="D116" s="19" t="s">
        <v>111</v>
      </c>
      <c r="E116" s="20" t="s">
        <v>21</v>
      </c>
      <c r="F116" s="19" t="s">
        <v>21</v>
      </c>
      <c r="G116" s="180">
        <v>90754</v>
      </c>
      <c r="H116" s="19" t="s">
        <v>202</v>
      </c>
      <c r="I116" s="19" t="s">
        <v>15747</v>
      </c>
      <c r="J116" s="19" t="s">
        <v>23</v>
      </c>
      <c r="K116" s="20" t="s">
        <v>9322</v>
      </c>
      <c r="L116" s="19" t="s">
        <v>25</v>
      </c>
    </row>
    <row r="117" spans="1:12" x14ac:dyDescent="0.25">
      <c r="A117" s="19" t="s">
        <v>17</v>
      </c>
      <c r="B117" s="19" t="s">
        <v>18</v>
      </c>
      <c r="C117" s="19" t="s">
        <v>110</v>
      </c>
      <c r="D117" s="19" t="s">
        <v>111</v>
      </c>
      <c r="E117" s="20" t="s">
        <v>21</v>
      </c>
      <c r="F117" s="19" t="s">
        <v>21</v>
      </c>
      <c r="G117" s="180">
        <v>90755</v>
      </c>
      <c r="H117" s="19" t="s">
        <v>204</v>
      </c>
      <c r="I117" s="19" t="s">
        <v>15747</v>
      </c>
      <c r="J117" s="19" t="s">
        <v>23</v>
      </c>
      <c r="K117" s="20" t="s">
        <v>3527</v>
      </c>
      <c r="L117" s="19" t="s">
        <v>25</v>
      </c>
    </row>
    <row r="118" spans="1:12" x14ac:dyDescent="0.25">
      <c r="A118" s="19" t="s">
        <v>17</v>
      </c>
      <c r="B118" s="19" t="s">
        <v>18</v>
      </c>
      <c r="C118" s="19" t="s">
        <v>110</v>
      </c>
      <c r="D118" s="19" t="s">
        <v>111</v>
      </c>
      <c r="E118" s="20" t="s">
        <v>21</v>
      </c>
      <c r="F118" s="19" t="s">
        <v>21</v>
      </c>
      <c r="G118" s="180">
        <v>90756</v>
      </c>
      <c r="H118" s="19" t="s">
        <v>205</v>
      </c>
      <c r="I118" s="19" t="s">
        <v>15747</v>
      </c>
      <c r="J118" s="19" t="s">
        <v>23</v>
      </c>
      <c r="K118" s="20" t="s">
        <v>4901</v>
      </c>
      <c r="L118" s="19" t="s">
        <v>25</v>
      </c>
    </row>
    <row r="119" spans="1:12" x14ac:dyDescent="0.25">
      <c r="A119" s="19" t="s">
        <v>17</v>
      </c>
      <c r="B119" s="19" t="s">
        <v>18</v>
      </c>
      <c r="C119" s="19" t="s">
        <v>110</v>
      </c>
      <c r="D119" s="19" t="s">
        <v>111</v>
      </c>
      <c r="E119" s="20" t="s">
        <v>21</v>
      </c>
      <c r="F119" s="19" t="s">
        <v>21</v>
      </c>
      <c r="G119" s="180">
        <v>90757</v>
      </c>
      <c r="H119" s="19" t="s">
        <v>207</v>
      </c>
      <c r="I119" s="19" t="s">
        <v>15747</v>
      </c>
      <c r="J119" s="19" t="s">
        <v>23</v>
      </c>
      <c r="K119" s="20" t="s">
        <v>3114</v>
      </c>
      <c r="L119" s="19" t="s">
        <v>25</v>
      </c>
    </row>
    <row r="120" spans="1:12" x14ac:dyDescent="0.25">
      <c r="A120" s="19" t="s">
        <v>17</v>
      </c>
      <c r="B120" s="19" t="s">
        <v>18</v>
      </c>
      <c r="C120" s="19" t="s">
        <v>110</v>
      </c>
      <c r="D120" s="19" t="s">
        <v>111</v>
      </c>
      <c r="E120" s="20" t="s">
        <v>21</v>
      </c>
      <c r="F120" s="19" t="s">
        <v>21</v>
      </c>
      <c r="G120" s="180">
        <v>90758</v>
      </c>
      <c r="H120" s="19" t="s">
        <v>209</v>
      </c>
      <c r="I120" s="19" t="s">
        <v>15747</v>
      </c>
      <c r="J120" s="19" t="s">
        <v>23</v>
      </c>
      <c r="K120" s="20" t="s">
        <v>9323</v>
      </c>
      <c r="L120" s="19" t="s">
        <v>25</v>
      </c>
    </row>
    <row r="121" spans="1:12" x14ac:dyDescent="0.25">
      <c r="A121" s="19" t="s">
        <v>17</v>
      </c>
      <c r="B121" s="19" t="s">
        <v>18</v>
      </c>
      <c r="C121" s="19" t="s">
        <v>110</v>
      </c>
      <c r="D121" s="19" t="s">
        <v>111</v>
      </c>
      <c r="E121" s="20" t="s">
        <v>21</v>
      </c>
      <c r="F121" s="19" t="s">
        <v>21</v>
      </c>
      <c r="G121" s="180">
        <v>90759</v>
      </c>
      <c r="H121" s="19" t="s">
        <v>211</v>
      </c>
      <c r="I121" s="19" t="s">
        <v>15747</v>
      </c>
      <c r="J121" s="19" t="s">
        <v>23</v>
      </c>
      <c r="K121" s="20" t="s">
        <v>9324</v>
      </c>
      <c r="L121" s="19" t="s">
        <v>25</v>
      </c>
    </row>
    <row r="122" spans="1:12" x14ac:dyDescent="0.25">
      <c r="A122" s="19" t="s">
        <v>17</v>
      </c>
      <c r="B122" s="19" t="s">
        <v>18</v>
      </c>
      <c r="C122" s="19" t="s">
        <v>110</v>
      </c>
      <c r="D122" s="19" t="s">
        <v>111</v>
      </c>
      <c r="E122" s="20" t="s">
        <v>21</v>
      </c>
      <c r="F122" s="19" t="s">
        <v>21</v>
      </c>
      <c r="G122" s="180">
        <v>90760</v>
      </c>
      <c r="H122" s="19" t="s">
        <v>213</v>
      </c>
      <c r="I122" s="19" t="s">
        <v>15747</v>
      </c>
      <c r="J122" s="19" t="s">
        <v>23</v>
      </c>
      <c r="K122" s="20" t="s">
        <v>6890</v>
      </c>
      <c r="L122" s="19" t="s">
        <v>25</v>
      </c>
    </row>
    <row r="123" spans="1:12" x14ac:dyDescent="0.25">
      <c r="A123" s="19" t="s">
        <v>17</v>
      </c>
      <c r="B123" s="19" t="s">
        <v>18</v>
      </c>
      <c r="C123" s="19" t="s">
        <v>110</v>
      </c>
      <c r="D123" s="19" t="s">
        <v>111</v>
      </c>
      <c r="E123" s="20" t="s">
        <v>21</v>
      </c>
      <c r="F123" s="19" t="s">
        <v>21</v>
      </c>
      <c r="G123" s="180">
        <v>90761</v>
      </c>
      <c r="H123" s="19" t="s">
        <v>214</v>
      </c>
      <c r="I123" s="19" t="s">
        <v>15747</v>
      </c>
      <c r="J123" s="19" t="s">
        <v>23</v>
      </c>
      <c r="K123" s="20" t="s">
        <v>1720</v>
      </c>
      <c r="L123" s="19" t="s">
        <v>25</v>
      </c>
    </row>
    <row r="124" spans="1:12" x14ac:dyDescent="0.25">
      <c r="A124" s="19" t="s">
        <v>17</v>
      </c>
      <c r="B124" s="19" t="s">
        <v>18</v>
      </c>
      <c r="C124" s="19" t="s">
        <v>110</v>
      </c>
      <c r="D124" s="19" t="s">
        <v>111</v>
      </c>
      <c r="E124" s="20" t="s">
        <v>21</v>
      </c>
      <c r="F124" s="19" t="s">
        <v>21</v>
      </c>
      <c r="G124" s="180">
        <v>90762</v>
      </c>
      <c r="H124" s="19" t="s">
        <v>216</v>
      </c>
      <c r="I124" s="19" t="s">
        <v>15747</v>
      </c>
      <c r="J124" s="19" t="s">
        <v>23</v>
      </c>
      <c r="K124" s="20" t="s">
        <v>3980</v>
      </c>
      <c r="L124" s="19" t="s">
        <v>25</v>
      </c>
    </row>
    <row r="125" spans="1:12" x14ac:dyDescent="0.25">
      <c r="A125" s="19" t="s">
        <v>17</v>
      </c>
      <c r="B125" s="19" t="s">
        <v>18</v>
      </c>
      <c r="C125" s="19" t="s">
        <v>110</v>
      </c>
      <c r="D125" s="19" t="s">
        <v>111</v>
      </c>
      <c r="E125" s="20" t="s">
        <v>21</v>
      </c>
      <c r="F125" s="19" t="s">
        <v>21</v>
      </c>
      <c r="G125" s="180">
        <v>94869</v>
      </c>
      <c r="H125" s="19" t="s">
        <v>217</v>
      </c>
      <c r="I125" s="19" t="s">
        <v>15747</v>
      </c>
      <c r="J125" s="19" t="s">
        <v>9283</v>
      </c>
      <c r="K125" s="20" t="s">
        <v>9325</v>
      </c>
      <c r="L125" s="19" t="s">
        <v>25</v>
      </c>
    </row>
    <row r="126" spans="1:12" x14ac:dyDescent="0.25">
      <c r="A126" s="19" t="s">
        <v>17</v>
      </c>
      <c r="B126" s="19" t="s">
        <v>18</v>
      </c>
      <c r="C126" s="19" t="s">
        <v>110</v>
      </c>
      <c r="D126" s="19" t="s">
        <v>111</v>
      </c>
      <c r="E126" s="20" t="s">
        <v>21</v>
      </c>
      <c r="F126" s="19" t="s">
        <v>21</v>
      </c>
      <c r="G126" s="180">
        <v>94870</v>
      </c>
      <c r="H126" s="19" t="s">
        <v>218</v>
      </c>
      <c r="I126" s="19" t="s">
        <v>15747</v>
      </c>
      <c r="J126" s="19" t="s">
        <v>23</v>
      </c>
      <c r="K126" s="20" t="s">
        <v>1479</v>
      </c>
      <c r="L126" s="19" t="s">
        <v>25</v>
      </c>
    </row>
    <row r="127" spans="1:12" x14ac:dyDescent="0.25">
      <c r="A127" s="19" t="s">
        <v>17</v>
      </c>
      <c r="B127" s="19" t="s">
        <v>18</v>
      </c>
      <c r="C127" s="19" t="s">
        <v>110</v>
      </c>
      <c r="D127" s="19" t="s">
        <v>111</v>
      </c>
      <c r="E127" s="20" t="s">
        <v>21</v>
      </c>
      <c r="F127" s="19" t="s">
        <v>21</v>
      </c>
      <c r="G127" s="180">
        <v>94871</v>
      </c>
      <c r="H127" s="19" t="s">
        <v>220</v>
      </c>
      <c r="I127" s="19" t="s">
        <v>15747</v>
      </c>
      <c r="J127" s="19" t="s">
        <v>9283</v>
      </c>
      <c r="K127" s="20" t="s">
        <v>9326</v>
      </c>
      <c r="L127" s="19" t="s">
        <v>25</v>
      </c>
    </row>
    <row r="128" spans="1:12" x14ac:dyDescent="0.25">
      <c r="A128" s="19" t="s">
        <v>17</v>
      </c>
      <c r="B128" s="19" t="s">
        <v>18</v>
      </c>
      <c r="C128" s="19" t="s">
        <v>110</v>
      </c>
      <c r="D128" s="19" t="s">
        <v>111</v>
      </c>
      <c r="E128" s="20" t="s">
        <v>21</v>
      </c>
      <c r="F128" s="19" t="s">
        <v>21</v>
      </c>
      <c r="G128" s="180">
        <v>94872</v>
      </c>
      <c r="H128" s="19" t="s">
        <v>221</v>
      </c>
      <c r="I128" s="19" t="s">
        <v>15747</v>
      </c>
      <c r="J128" s="19" t="s">
        <v>23</v>
      </c>
      <c r="K128" s="20" t="s">
        <v>7055</v>
      </c>
      <c r="L128" s="19" t="s">
        <v>25</v>
      </c>
    </row>
    <row r="129" spans="1:12" x14ac:dyDescent="0.25">
      <c r="A129" s="19" t="s">
        <v>17</v>
      </c>
      <c r="B129" s="19" t="s">
        <v>18</v>
      </c>
      <c r="C129" s="19" t="s">
        <v>110</v>
      </c>
      <c r="D129" s="19" t="s">
        <v>111</v>
      </c>
      <c r="E129" s="20" t="s">
        <v>21</v>
      </c>
      <c r="F129" s="19" t="s">
        <v>21</v>
      </c>
      <c r="G129" s="180">
        <v>94875</v>
      </c>
      <c r="H129" s="19" t="s">
        <v>223</v>
      </c>
      <c r="I129" s="19" t="s">
        <v>15747</v>
      </c>
      <c r="J129" s="19" t="s">
        <v>9283</v>
      </c>
      <c r="K129" s="20" t="s">
        <v>9327</v>
      </c>
      <c r="L129" s="19" t="s">
        <v>25</v>
      </c>
    </row>
    <row r="130" spans="1:12" x14ac:dyDescent="0.25">
      <c r="A130" s="19" t="s">
        <v>17</v>
      </c>
      <c r="B130" s="19" t="s">
        <v>18</v>
      </c>
      <c r="C130" s="19" t="s">
        <v>110</v>
      </c>
      <c r="D130" s="19" t="s">
        <v>111</v>
      </c>
      <c r="E130" s="20" t="s">
        <v>21</v>
      </c>
      <c r="F130" s="19" t="s">
        <v>21</v>
      </c>
      <c r="G130" s="180">
        <v>94876</v>
      </c>
      <c r="H130" s="19" t="s">
        <v>224</v>
      </c>
      <c r="I130" s="19" t="s">
        <v>15747</v>
      </c>
      <c r="J130" s="19" t="s">
        <v>23</v>
      </c>
      <c r="K130" s="20" t="s">
        <v>9328</v>
      </c>
      <c r="L130" s="19" t="s">
        <v>25</v>
      </c>
    </row>
    <row r="131" spans="1:12" x14ac:dyDescent="0.25">
      <c r="A131" s="19" t="s">
        <v>17</v>
      </c>
      <c r="B131" s="19" t="s">
        <v>18</v>
      </c>
      <c r="C131" s="19" t="s">
        <v>110</v>
      </c>
      <c r="D131" s="19" t="s">
        <v>111</v>
      </c>
      <c r="E131" s="20" t="s">
        <v>21</v>
      </c>
      <c r="F131" s="19" t="s">
        <v>21</v>
      </c>
      <c r="G131" s="180">
        <v>94878</v>
      </c>
      <c r="H131" s="19" t="s">
        <v>226</v>
      </c>
      <c r="I131" s="19" t="s">
        <v>15747</v>
      </c>
      <c r="J131" s="19" t="s">
        <v>23</v>
      </c>
      <c r="K131" s="20" t="s">
        <v>241</v>
      </c>
      <c r="L131" s="19" t="s">
        <v>25</v>
      </c>
    </row>
    <row r="132" spans="1:12" x14ac:dyDescent="0.25">
      <c r="A132" s="19" t="s">
        <v>17</v>
      </c>
      <c r="B132" s="19" t="s">
        <v>18</v>
      </c>
      <c r="C132" s="19" t="s">
        <v>110</v>
      </c>
      <c r="D132" s="19" t="s">
        <v>111</v>
      </c>
      <c r="E132" s="20" t="s">
        <v>21</v>
      </c>
      <c r="F132" s="19" t="s">
        <v>21</v>
      </c>
      <c r="G132" s="180">
        <v>94879</v>
      </c>
      <c r="H132" s="19" t="s">
        <v>227</v>
      </c>
      <c r="I132" s="19" t="s">
        <v>15747</v>
      </c>
      <c r="J132" s="19" t="s">
        <v>9283</v>
      </c>
      <c r="K132" s="20" t="s">
        <v>9329</v>
      </c>
      <c r="L132" s="19" t="s">
        <v>25</v>
      </c>
    </row>
    <row r="133" spans="1:12" x14ac:dyDescent="0.25">
      <c r="A133" s="19" t="s">
        <v>17</v>
      </c>
      <c r="B133" s="19" t="s">
        <v>18</v>
      </c>
      <c r="C133" s="19" t="s">
        <v>110</v>
      </c>
      <c r="D133" s="19" t="s">
        <v>111</v>
      </c>
      <c r="E133" s="20" t="s">
        <v>21</v>
      </c>
      <c r="F133" s="19" t="s">
        <v>21</v>
      </c>
      <c r="G133" s="180">
        <v>94880</v>
      </c>
      <c r="H133" s="19" t="s">
        <v>228</v>
      </c>
      <c r="I133" s="19" t="s">
        <v>15747</v>
      </c>
      <c r="J133" s="19" t="s">
        <v>23</v>
      </c>
      <c r="K133" s="20" t="s">
        <v>6036</v>
      </c>
      <c r="L133" s="19" t="s">
        <v>25</v>
      </c>
    </row>
    <row r="134" spans="1:12" x14ac:dyDescent="0.25">
      <c r="A134" s="19" t="s">
        <v>17</v>
      </c>
      <c r="B134" s="19" t="s">
        <v>18</v>
      </c>
      <c r="C134" s="19" t="s">
        <v>110</v>
      </c>
      <c r="D134" s="19" t="s">
        <v>111</v>
      </c>
      <c r="E134" s="20" t="s">
        <v>21</v>
      </c>
      <c r="F134" s="19" t="s">
        <v>21</v>
      </c>
      <c r="G134" s="180">
        <v>94881</v>
      </c>
      <c r="H134" s="19" t="s">
        <v>230</v>
      </c>
      <c r="I134" s="19" t="s">
        <v>15747</v>
      </c>
      <c r="J134" s="19" t="s">
        <v>9283</v>
      </c>
      <c r="K134" s="20" t="s">
        <v>9330</v>
      </c>
      <c r="L134" s="19" t="s">
        <v>25</v>
      </c>
    </row>
    <row r="135" spans="1:12" x14ac:dyDescent="0.25">
      <c r="A135" s="19" t="s">
        <v>17</v>
      </c>
      <c r="B135" s="19" t="s">
        <v>18</v>
      </c>
      <c r="C135" s="19" t="s">
        <v>110</v>
      </c>
      <c r="D135" s="19" t="s">
        <v>111</v>
      </c>
      <c r="E135" s="20" t="s">
        <v>21</v>
      </c>
      <c r="F135" s="19" t="s">
        <v>21</v>
      </c>
      <c r="G135" s="180">
        <v>94882</v>
      </c>
      <c r="H135" s="19" t="s">
        <v>231</v>
      </c>
      <c r="I135" s="19" t="s">
        <v>15747</v>
      </c>
      <c r="J135" s="19" t="s">
        <v>23</v>
      </c>
      <c r="K135" s="20" t="s">
        <v>6750</v>
      </c>
      <c r="L135" s="19" t="s">
        <v>25</v>
      </c>
    </row>
    <row r="136" spans="1:12" x14ac:dyDescent="0.25">
      <c r="A136" s="19" t="s">
        <v>17</v>
      </c>
      <c r="B136" s="19" t="s">
        <v>18</v>
      </c>
      <c r="C136" s="19" t="s">
        <v>110</v>
      </c>
      <c r="D136" s="19" t="s">
        <v>111</v>
      </c>
      <c r="E136" s="20" t="s">
        <v>21</v>
      </c>
      <c r="F136" s="19" t="s">
        <v>21</v>
      </c>
      <c r="G136" s="180">
        <v>94884</v>
      </c>
      <c r="H136" s="19" t="s">
        <v>233</v>
      </c>
      <c r="I136" s="19" t="s">
        <v>15747</v>
      </c>
      <c r="J136" s="19" t="s">
        <v>23</v>
      </c>
      <c r="K136" s="20" t="s">
        <v>9331</v>
      </c>
      <c r="L136" s="19" t="s">
        <v>25</v>
      </c>
    </row>
    <row r="137" spans="1:12" x14ac:dyDescent="0.25">
      <c r="A137" s="19" t="s">
        <v>17</v>
      </c>
      <c r="B137" s="19" t="s">
        <v>18</v>
      </c>
      <c r="C137" s="19" t="s">
        <v>110</v>
      </c>
      <c r="D137" s="19" t="s">
        <v>111</v>
      </c>
      <c r="E137" s="20" t="s">
        <v>21</v>
      </c>
      <c r="F137" s="19" t="s">
        <v>21</v>
      </c>
      <c r="G137" s="180">
        <v>94885</v>
      </c>
      <c r="H137" s="19" t="s">
        <v>234</v>
      </c>
      <c r="I137" s="19" t="s">
        <v>15747</v>
      </c>
      <c r="J137" s="19" t="s">
        <v>9283</v>
      </c>
      <c r="K137" s="20" t="s">
        <v>9332</v>
      </c>
      <c r="L137" s="19" t="s">
        <v>25</v>
      </c>
    </row>
    <row r="138" spans="1:12" x14ac:dyDescent="0.25">
      <c r="A138" s="19" t="s">
        <v>17</v>
      </c>
      <c r="B138" s="19" t="s">
        <v>18</v>
      </c>
      <c r="C138" s="19" t="s">
        <v>110</v>
      </c>
      <c r="D138" s="19" t="s">
        <v>111</v>
      </c>
      <c r="E138" s="20" t="s">
        <v>21</v>
      </c>
      <c r="F138" s="19" t="s">
        <v>21</v>
      </c>
      <c r="G138" s="180">
        <v>94886</v>
      </c>
      <c r="H138" s="19" t="s">
        <v>235</v>
      </c>
      <c r="I138" s="19" t="s">
        <v>15747</v>
      </c>
      <c r="J138" s="19" t="s">
        <v>23</v>
      </c>
      <c r="K138" s="20" t="s">
        <v>8307</v>
      </c>
      <c r="L138" s="19" t="s">
        <v>25</v>
      </c>
    </row>
    <row r="139" spans="1:12" x14ac:dyDescent="0.25">
      <c r="A139" s="19" t="s">
        <v>17</v>
      </c>
      <c r="B139" s="19" t="s">
        <v>18</v>
      </c>
      <c r="C139" s="19" t="s">
        <v>110</v>
      </c>
      <c r="D139" s="19" t="s">
        <v>111</v>
      </c>
      <c r="E139" s="20" t="s">
        <v>21</v>
      </c>
      <c r="F139" s="19" t="s">
        <v>21</v>
      </c>
      <c r="G139" s="180">
        <v>94887</v>
      </c>
      <c r="H139" s="19" t="s">
        <v>236</v>
      </c>
      <c r="I139" s="19" t="s">
        <v>15747</v>
      </c>
      <c r="J139" s="19" t="s">
        <v>9283</v>
      </c>
      <c r="K139" s="20" t="s">
        <v>9333</v>
      </c>
      <c r="L139" s="19" t="s">
        <v>25</v>
      </c>
    </row>
    <row r="140" spans="1:12" x14ac:dyDescent="0.25">
      <c r="A140" s="19" t="s">
        <v>17</v>
      </c>
      <c r="B140" s="19" t="s">
        <v>18</v>
      </c>
      <c r="C140" s="19" t="s">
        <v>110</v>
      </c>
      <c r="D140" s="19" t="s">
        <v>111</v>
      </c>
      <c r="E140" s="20" t="s">
        <v>21</v>
      </c>
      <c r="F140" s="19" t="s">
        <v>21</v>
      </c>
      <c r="G140" s="180">
        <v>94888</v>
      </c>
      <c r="H140" s="19" t="s">
        <v>237</v>
      </c>
      <c r="I140" s="19" t="s">
        <v>15747</v>
      </c>
      <c r="J140" s="19" t="s">
        <v>23</v>
      </c>
      <c r="K140" s="20" t="s">
        <v>4436</v>
      </c>
      <c r="L140" s="19" t="s">
        <v>25</v>
      </c>
    </row>
    <row r="141" spans="1:12" x14ac:dyDescent="0.25">
      <c r="A141" s="19" t="s">
        <v>17</v>
      </c>
      <c r="B141" s="19" t="s">
        <v>18</v>
      </c>
      <c r="C141" s="19" t="s">
        <v>110</v>
      </c>
      <c r="D141" s="19" t="s">
        <v>111</v>
      </c>
      <c r="E141" s="20" t="s">
        <v>21</v>
      </c>
      <c r="F141" s="19" t="s">
        <v>21</v>
      </c>
      <c r="G141" s="180">
        <v>94891</v>
      </c>
      <c r="H141" s="19" t="s">
        <v>239</v>
      </c>
      <c r="I141" s="19" t="s">
        <v>15747</v>
      </c>
      <c r="J141" s="19" t="s">
        <v>9283</v>
      </c>
      <c r="K141" s="20" t="s">
        <v>9334</v>
      </c>
      <c r="L141" s="19" t="s">
        <v>25</v>
      </c>
    </row>
    <row r="142" spans="1:12" x14ac:dyDescent="0.25">
      <c r="A142" s="19" t="s">
        <v>17</v>
      </c>
      <c r="B142" s="19" t="s">
        <v>18</v>
      </c>
      <c r="C142" s="19" t="s">
        <v>110</v>
      </c>
      <c r="D142" s="19" t="s">
        <v>111</v>
      </c>
      <c r="E142" s="20" t="s">
        <v>21</v>
      </c>
      <c r="F142" s="19" t="s">
        <v>21</v>
      </c>
      <c r="G142" s="180">
        <v>94892</v>
      </c>
      <c r="H142" s="19" t="s">
        <v>240</v>
      </c>
      <c r="I142" s="19" t="s">
        <v>15747</v>
      </c>
      <c r="J142" s="19" t="s">
        <v>23</v>
      </c>
      <c r="K142" s="20" t="s">
        <v>2456</v>
      </c>
      <c r="L142" s="19" t="s">
        <v>25</v>
      </c>
    </row>
    <row r="143" spans="1:12" x14ac:dyDescent="0.25">
      <c r="A143" s="19" t="s">
        <v>17</v>
      </c>
      <c r="B143" s="19" t="s">
        <v>18</v>
      </c>
      <c r="C143" s="19" t="s">
        <v>110</v>
      </c>
      <c r="D143" s="19" t="s">
        <v>111</v>
      </c>
      <c r="E143" s="20" t="s">
        <v>21</v>
      </c>
      <c r="F143" s="19" t="s">
        <v>21</v>
      </c>
      <c r="G143" s="180">
        <v>94894</v>
      </c>
      <c r="H143" s="19" t="s">
        <v>242</v>
      </c>
      <c r="I143" s="19" t="s">
        <v>15747</v>
      </c>
      <c r="J143" s="19" t="s">
        <v>23</v>
      </c>
      <c r="K143" s="20" t="s">
        <v>9335</v>
      </c>
      <c r="L143" s="19" t="s">
        <v>25</v>
      </c>
    </row>
    <row r="144" spans="1:12" x14ac:dyDescent="0.25">
      <c r="A144" s="19" t="s">
        <v>17</v>
      </c>
      <c r="B144" s="19" t="s">
        <v>18</v>
      </c>
      <c r="C144" s="19" t="s">
        <v>110</v>
      </c>
      <c r="D144" s="19" t="s">
        <v>111</v>
      </c>
      <c r="E144" s="20" t="s">
        <v>21</v>
      </c>
      <c r="F144" s="19" t="s">
        <v>21</v>
      </c>
      <c r="G144" s="180">
        <v>94895</v>
      </c>
      <c r="H144" s="19" t="s">
        <v>244</v>
      </c>
      <c r="I144" s="19" t="s">
        <v>15747</v>
      </c>
      <c r="J144" s="19" t="s">
        <v>9283</v>
      </c>
      <c r="K144" s="20" t="s">
        <v>9336</v>
      </c>
      <c r="L144" s="19" t="s">
        <v>25</v>
      </c>
    </row>
    <row r="145" spans="1:12" x14ac:dyDescent="0.25">
      <c r="A145" s="19" t="s">
        <v>17</v>
      </c>
      <c r="B145" s="19" t="s">
        <v>18</v>
      </c>
      <c r="C145" s="19" t="s">
        <v>110</v>
      </c>
      <c r="D145" s="19" t="s">
        <v>111</v>
      </c>
      <c r="E145" s="20" t="s">
        <v>21</v>
      </c>
      <c r="F145" s="19" t="s">
        <v>21</v>
      </c>
      <c r="G145" s="180">
        <v>94896</v>
      </c>
      <c r="H145" s="19" t="s">
        <v>245</v>
      </c>
      <c r="I145" s="19" t="s">
        <v>15747</v>
      </c>
      <c r="J145" s="19" t="s">
        <v>23</v>
      </c>
      <c r="K145" s="20" t="s">
        <v>4791</v>
      </c>
      <c r="L145" s="19" t="s">
        <v>25</v>
      </c>
    </row>
    <row r="146" spans="1:12" x14ac:dyDescent="0.25">
      <c r="A146" s="19" t="s">
        <v>17</v>
      </c>
      <c r="B146" s="19" t="s">
        <v>18</v>
      </c>
      <c r="C146" s="19" t="s">
        <v>110</v>
      </c>
      <c r="D146" s="19" t="s">
        <v>111</v>
      </c>
      <c r="E146" s="20" t="s">
        <v>21</v>
      </c>
      <c r="F146" s="19" t="s">
        <v>21</v>
      </c>
      <c r="G146" s="180">
        <v>94897</v>
      </c>
      <c r="H146" s="19" t="s">
        <v>247</v>
      </c>
      <c r="I146" s="19" t="s">
        <v>15747</v>
      </c>
      <c r="J146" s="19" t="s">
        <v>9283</v>
      </c>
      <c r="K146" s="20" t="s">
        <v>9337</v>
      </c>
      <c r="L146" s="19" t="s">
        <v>25</v>
      </c>
    </row>
    <row r="147" spans="1:12" x14ac:dyDescent="0.25">
      <c r="A147" s="19" t="s">
        <v>17</v>
      </c>
      <c r="B147" s="19" t="s">
        <v>18</v>
      </c>
      <c r="C147" s="19" t="s">
        <v>110</v>
      </c>
      <c r="D147" s="19" t="s">
        <v>111</v>
      </c>
      <c r="E147" s="20" t="s">
        <v>21</v>
      </c>
      <c r="F147" s="19" t="s">
        <v>21</v>
      </c>
      <c r="G147" s="180">
        <v>94898</v>
      </c>
      <c r="H147" s="19" t="s">
        <v>248</v>
      </c>
      <c r="I147" s="19" t="s">
        <v>15747</v>
      </c>
      <c r="J147" s="19" t="s">
        <v>23</v>
      </c>
      <c r="K147" s="20" t="s">
        <v>9338</v>
      </c>
      <c r="L147" s="19" t="s">
        <v>25</v>
      </c>
    </row>
    <row r="148" spans="1:12" x14ac:dyDescent="0.25">
      <c r="A148" s="19" t="s">
        <v>17</v>
      </c>
      <c r="B148" s="19" t="s">
        <v>18</v>
      </c>
      <c r="C148" s="19" t="s">
        <v>110</v>
      </c>
      <c r="D148" s="19" t="s">
        <v>111</v>
      </c>
      <c r="E148" s="20" t="s">
        <v>21</v>
      </c>
      <c r="F148" s="19" t="s">
        <v>21</v>
      </c>
      <c r="G148" s="180">
        <v>94900</v>
      </c>
      <c r="H148" s="19" t="s">
        <v>250</v>
      </c>
      <c r="I148" s="19" t="s">
        <v>15747</v>
      </c>
      <c r="J148" s="19" t="s">
        <v>23</v>
      </c>
      <c r="K148" s="20" t="s">
        <v>8738</v>
      </c>
      <c r="L148" s="19" t="s">
        <v>25</v>
      </c>
    </row>
    <row r="149" spans="1:12" x14ac:dyDescent="0.25">
      <c r="A149" s="19" t="s">
        <v>17</v>
      </c>
      <c r="B149" s="19" t="s">
        <v>18</v>
      </c>
      <c r="C149" s="19" t="s">
        <v>110</v>
      </c>
      <c r="D149" s="19" t="s">
        <v>111</v>
      </c>
      <c r="E149" s="20" t="s">
        <v>21</v>
      </c>
      <c r="F149" s="19" t="s">
        <v>21</v>
      </c>
      <c r="G149" s="180">
        <v>97121</v>
      </c>
      <c r="H149" s="19" t="s">
        <v>252</v>
      </c>
      <c r="I149" s="19" t="s">
        <v>15747</v>
      </c>
      <c r="J149" s="19" t="s">
        <v>23</v>
      </c>
      <c r="K149" s="20" t="s">
        <v>747</v>
      </c>
      <c r="L149" s="19" t="s">
        <v>25</v>
      </c>
    </row>
    <row r="150" spans="1:12" x14ac:dyDescent="0.25">
      <c r="A150" s="19" t="s">
        <v>17</v>
      </c>
      <c r="B150" s="19" t="s">
        <v>18</v>
      </c>
      <c r="C150" s="19" t="s">
        <v>110</v>
      </c>
      <c r="D150" s="19" t="s">
        <v>111</v>
      </c>
      <c r="E150" s="20" t="s">
        <v>21</v>
      </c>
      <c r="F150" s="19" t="s">
        <v>21</v>
      </c>
      <c r="G150" s="180">
        <v>97122</v>
      </c>
      <c r="H150" s="19" t="s">
        <v>254</v>
      </c>
      <c r="I150" s="19" t="s">
        <v>15747</v>
      </c>
      <c r="J150" s="19" t="s">
        <v>23</v>
      </c>
      <c r="K150" s="20" t="s">
        <v>9339</v>
      </c>
      <c r="L150" s="19" t="s">
        <v>25</v>
      </c>
    </row>
    <row r="151" spans="1:12" x14ac:dyDescent="0.25">
      <c r="A151" s="19" t="s">
        <v>17</v>
      </c>
      <c r="B151" s="19" t="s">
        <v>18</v>
      </c>
      <c r="C151" s="19" t="s">
        <v>110</v>
      </c>
      <c r="D151" s="19" t="s">
        <v>111</v>
      </c>
      <c r="E151" s="20" t="s">
        <v>21</v>
      </c>
      <c r="F151" s="19" t="s">
        <v>21</v>
      </c>
      <c r="G151" s="180">
        <v>97123</v>
      </c>
      <c r="H151" s="19" t="s">
        <v>256</v>
      </c>
      <c r="I151" s="19" t="s">
        <v>15747</v>
      </c>
      <c r="J151" s="19" t="s">
        <v>23</v>
      </c>
      <c r="K151" s="20" t="s">
        <v>497</v>
      </c>
      <c r="L151" s="19" t="s">
        <v>25</v>
      </c>
    </row>
    <row r="152" spans="1:12" x14ac:dyDescent="0.25">
      <c r="A152" s="19" t="s">
        <v>17</v>
      </c>
      <c r="B152" s="19" t="s">
        <v>18</v>
      </c>
      <c r="C152" s="19" t="s">
        <v>110</v>
      </c>
      <c r="D152" s="19" t="s">
        <v>111</v>
      </c>
      <c r="E152" s="20" t="s">
        <v>21</v>
      </c>
      <c r="F152" s="19" t="s">
        <v>21</v>
      </c>
      <c r="G152" s="180">
        <v>97124</v>
      </c>
      <c r="H152" s="19" t="s">
        <v>258</v>
      </c>
      <c r="I152" s="19" t="s">
        <v>15747</v>
      </c>
      <c r="J152" s="19" t="s">
        <v>23</v>
      </c>
      <c r="K152" s="20" t="s">
        <v>1062</v>
      </c>
      <c r="L152" s="19" t="s">
        <v>25</v>
      </c>
    </row>
    <row r="153" spans="1:12" x14ac:dyDescent="0.25">
      <c r="A153" s="19" t="s">
        <v>17</v>
      </c>
      <c r="B153" s="19" t="s">
        <v>18</v>
      </c>
      <c r="C153" s="19" t="s">
        <v>110</v>
      </c>
      <c r="D153" s="19" t="s">
        <v>111</v>
      </c>
      <c r="E153" s="20" t="s">
        <v>21</v>
      </c>
      <c r="F153" s="19" t="s">
        <v>21</v>
      </c>
      <c r="G153" s="180">
        <v>97125</v>
      </c>
      <c r="H153" s="19" t="s">
        <v>260</v>
      </c>
      <c r="I153" s="19" t="s">
        <v>15747</v>
      </c>
      <c r="J153" s="19" t="s">
        <v>23</v>
      </c>
      <c r="K153" s="20" t="s">
        <v>1444</v>
      </c>
      <c r="L153" s="19" t="s">
        <v>25</v>
      </c>
    </row>
    <row r="154" spans="1:12" x14ac:dyDescent="0.25">
      <c r="A154" s="19" t="s">
        <v>17</v>
      </c>
      <c r="B154" s="19" t="s">
        <v>18</v>
      </c>
      <c r="C154" s="19" t="s">
        <v>110</v>
      </c>
      <c r="D154" s="19" t="s">
        <v>111</v>
      </c>
      <c r="E154" s="20" t="s">
        <v>21</v>
      </c>
      <c r="F154" s="19" t="s">
        <v>21</v>
      </c>
      <c r="G154" s="180">
        <v>97126</v>
      </c>
      <c r="H154" s="19" t="s">
        <v>262</v>
      </c>
      <c r="I154" s="19" t="s">
        <v>15747</v>
      </c>
      <c r="J154" s="19" t="s">
        <v>23</v>
      </c>
      <c r="K154" s="20" t="s">
        <v>9340</v>
      </c>
      <c r="L154" s="19" t="s">
        <v>25</v>
      </c>
    </row>
    <row r="155" spans="1:12" x14ac:dyDescent="0.25">
      <c r="A155" s="19" t="s">
        <v>17</v>
      </c>
      <c r="B155" s="19" t="s">
        <v>18</v>
      </c>
      <c r="C155" s="19" t="s">
        <v>263</v>
      </c>
      <c r="D155" s="19" t="s">
        <v>264</v>
      </c>
      <c r="E155" s="20" t="s">
        <v>21</v>
      </c>
      <c r="F155" s="19" t="s">
        <v>21</v>
      </c>
      <c r="G155" s="180">
        <v>92833</v>
      </c>
      <c r="H155" s="19" t="s">
        <v>265</v>
      </c>
      <c r="I155" s="19" t="s">
        <v>15747</v>
      </c>
      <c r="J155" s="19" t="s">
        <v>23</v>
      </c>
      <c r="K155" s="20" t="s">
        <v>9341</v>
      </c>
      <c r="L155" s="19" t="s">
        <v>25</v>
      </c>
    </row>
    <row r="156" spans="1:12" x14ac:dyDescent="0.25">
      <c r="A156" s="19" t="s">
        <v>17</v>
      </c>
      <c r="B156" s="19" t="s">
        <v>18</v>
      </c>
      <c r="C156" s="19" t="s">
        <v>263</v>
      </c>
      <c r="D156" s="19" t="s">
        <v>264</v>
      </c>
      <c r="E156" s="20" t="s">
        <v>21</v>
      </c>
      <c r="F156" s="19" t="s">
        <v>21</v>
      </c>
      <c r="G156" s="180">
        <v>92834</v>
      </c>
      <c r="H156" s="19" t="s">
        <v>266</v>
      </c>
      <c r="I156" s="19" t="s">
        <v>15747</v>
      </c>
      <c r="J156" s="19" t="s">
        <v>23</v>
      </c>
      <c r="K156" s="20" t="s">
        <v>3725</v>
      </c>
      <c r="L156" s="19" t="s">
        <v>25</v>
      </c>
    </row>
    <row r="157" spans="1:12" x14ac:dyDescent="0.25">
      <c r="A157" s="19" t="s">
        <v>17</v>
      </c>
      <c r="B157" s="19" t="s">
        <v>18</v>
      </c>
      <c r="C157" s="19" t="s">
        <v>263</v>
      </c>
      <c r="D157" s="19" t="s">
        <v>264</v>
      </c>
      <c r="E157" s="20" t="s">
        <v>21</v>
      </c>
      <c r="F157" s="19" t="s">
        <v>21</v>
      </c>
      <c r="G157" s="180">
        <v>92835</v>
      </c>
      <c r="H157" s="19" t="s">
        <v>268</v>
      </c>
      <c r="I157" s="19" t="s">
        <v>15747</v>
      </c>
      <c r="J157" s="19" t="s">
        <v>23</v>
      </c>
      <c r="K157" s="20" t="s">
        <v>9342</v>
      </c>
      <c r="L157" s="19" t="s">
        <v>25</v>
      </c>
    </row>
    <row r="158" spans="1:12" x14ac:dyDescent="0.25">
      <c r="A158" s="19" t="s">
        <v>17</v>
      </c>
      <c r="B158" s="19" t="s">
        <v>18</v>
      </c>
      <c r="C158" s="19" t="s">
        <v>263</v>
      </c>
      <c r="D158" s="19" t="s">
        <v>264</v>
      </c>
      <c r="E158" s="20" t="s">
        <v>21</v>
      </c>
      <c r="F158" s="19" t="s">
        <v>21</v>
      </c>
      <c r="G158" s="180">
        <v>92836</v>
      </c>
      <c r="H158" s="19" t="s">
        <v>269</v>
      </c>
      <c r="I158" s="19" t="s">
        <v>15747</v>
      </c>
      <c r="J158" s="19" t="s">
        <v>23</v>
      </c>
      <c r="K158" s="20" t="s">
        <v>3049</v>
      </c>
      <c r="L158" s="19" t="s">
        <v>25</v>
      </c>
    </row>
    <row r="159" spans="1:12" x14ac:dyDescent="0.25">
      <c r="A159" s="19" t="s">
        <v>17</v>
      </c>
      <c r="B159" s="19" t="s">
        <v>18</v>
      </c>
      <c r="C159" s="19" t="s">
        <v>263</v>
      </c>
      <c r="D159" s="19" t="s">
        <v>264</v>
      </c>
      <c r="E159" s="20" t="s">
        <v>21</v>
      </c>
      <c r="F159" s="19" t="s">
        <v>21</v>
      </c>
      <c r="G159" s="180">
        <v>92837</v>
      </c>
      <c r="H159" s="19" t="s">
        <v>271</v>
      </c>
      <c r="I159" s="19" t="s">
        <v>15747</v>
      </c>
      <c r="J159" s="19" t="s">
        <v>23</v>
      </c>
      <c r="K159" s="20" t="s">
        <v>9343</v>
      </c>
      <c r="L159" s="19" t="s">
        <v>25</v>
      </c>
    </row>
    <row r="160" spans="1:12" x14ac:dyDescent="0.25">
      <c r="A160" s="19" t="s">
        <v>17</v>
      </c>
      <c r="B160" s="19" t="s">
        <v>18</v>
      </c>
      <c r="C160" s="19" t="s">
        <v>263</v>
      </c>
      <c r="D160" s="19" t="s">
        <v>264</v>
      </c>
      <c r="E160" s="20" t="s">
        <v>21</v>
      </c>
      <c r="F160" s="19" t="s">
        <v>21</v>
      </c>
      <c r="G160" s="180">
        <v>92838</v>
      </c>
      <c r="H160" s="19" t="s">
        <v>272</v>
      </c>
      <c r="I160" s="19" t="s">
        <v>15747</v>
      </c>
      <c r="J160" s="19" t="s">
        <v>23</v>
      </c>
      <c r="K160" s="20" t="s">
        <v>3728</v>
      </c>
      <c r="L160" s="19" t="s">
        <v>25</v>
      </c>
    </row>
    <row r="161" spans="1:12" x14ac:dyDescent="0.25">
      <c r="A161" s="19" t="s">
        <v>17</v>
      </c>
      <c r="B161" s="19" t="s">
        <v>18</v>
      </c>
      <c r="C161" s="19" t="s">
        <v>263</v>
      </c>
      <c r="D161" s="19" t="s">
        <v>264</v>
      </c>
      <c r="E161" s="20" t="s">
        <v>21</v>
      </c>
      <c r="F161" s="19" t="s">
        <v>21</v>
      </c>
      <c r="G161" s="180">
        <v>92839</v>
      </c>
      <c r="H161" s="19" t="s">
        <v>274</v>
      </c>
      <c r="I161" s="19" t="s">
        <v>15747</v>
      </c>
      <c r="J161" s="19" t="s">
        <v>23</v>
      </c>
      <c r="K161" s="20" t="s">
        <v>9344</v>
      </c>
      <c r="L161" s="19" t="s">
        <v>25</v>
      </c>
    </row>
    <row r="162" spans="1:12" x14ac:dyDescent="0.25">
      <c r="A162" s="19" t="s">
        <v>17</v>
      </c>
      <c r="B162" s="19" t="s">
        <v>18</v>
      </c>
      <c r="C162" s="19" t="s">
        <v>263</v>
      </c>
      <c r="D162" s="19" t="s">
        <v>264</v>
      </c>
      <c r="E162" s="20" t="s">
        <v>21</v>
      </c>
      <c r="F162" s="19" t="s">
        <v>21</v>
      </c>
      <c r="G162" s="180">
        <v>92840</v>
      </c>
      <c r="H162" s="19" t="s">
        <v>275</v>
      </c>
      <c r="I162" s="19" t="s">
        <v>15747</v>
      </c>
      <c r="J162" s="19" t="s">
        <v>23</v>
      </c>
      <c r="K162" s="20" t="s">
        <v>9148</v>
      </c>
      <c r="L162" s="19" t="s">
        <v>25</v>
      </c>
    </row>
    <row r="163" spans="1:12" x14ac:dyDescent="0.25">
      <c r="A163" s="19" t="s">
        <v>17</v>
      </c>
      <c r="B163" s="19" t="s">
        <v>18</v>
      </c>
      <c r="C163" s="19" t="s">
        <v>263</v>
      </c>
      <c r="D163" s="19" t="s">
        <v>264</v>
      </c>
      <c r="E163" s="20" t="s">
        <v>21</v>
      </c>
      <c r="F163" s="19" t="s">
        <v>21</v>
      </c>
      <c r="G163" s="180">
        <v>92841</v>
      </c>
      <c r="H163" s="19" t="s">
        <v>277</v>
      </c>
      <c r="I163" s="19" t="s">
        <v>15747</v>
      </c>
      <c r="J163" s="19" t="s">
        <v>23</v>
      </c>
      <c r="K163" s="20" t="s">
        <v>9345</v>
      </c>
      <c r="L163" s="19" t="s">
        <v>25</v>
      </c>
    </row>
    <row r="164" spans="1:12" x14ac:dyDescent="0.25">
      <c r="A164" s="19" t="s">
        <v>17</v>
      </c>
      <c r="B164" s="19" t="s">
        <v>18</v>
      </c>
      <c r="C164" s="19" t="s">
        <v>263</v>
      </c>
      <c r="D164" s="19" t="s">
        <v>264</v>
      </c>
      <c r="E164" s="20" t="s">
        <v>21</v>
      </c>
      <c r="F164" s="19" t="s">
        <v>21</v>
      </c>
      <c r="G164" s="180">
        <v>92842</v>
      </c>
      <c r="H164" s="19" t="s">
        <v>278</v>
      </c>
      <c r="I164" s="19" t="s">
        <v>15747</v>
      </c>
      <c r="J164" s="19" t="s">
        <v>23</v>
      </c>
      <c r="K164" s="20" t="s">
        <v>9346</v>
      </c>
      <c r="L164" s="19" t="s">
        <v>25</v>
      </c>
    </row>
    <row r="165" spans="1:12" x14ac:dyDescent="0.25">
      <c r="A165" s="19" t="s">
        <v>17</v>
      </c>
      <c r="B165" s="19" t="s">
        <v>18</v>
      </c>
      <c r="C165" s="19" t="s">
        <v>263</v>
      </c>
      <c r="D165" s="19" t="s">
        <v>264</v>
      </c>
      <c r="E165" s="20" t="s">
        <v>21</v>
      </c>
      <c r="F165" s="19" t="s">
        <v>21</v>
      </c>
      <c r="G165" s="180">
        <v>92843</v>
      </c>
      <c r="H165" s="19" t="s">
        <v>279</v>
      </c>
      <c r="I165" s="19" t="s">
        <v>15747</v>
      </c>
      <c r="J165" s="19" t="s">
        <v>23</v>
      </c>
      <c r="K165" s="20" t="s">
        <v>9347</v>
      </c>
      <c r="L165" s="19" t="s">
        <v>25</v>
      </c>
    </row>
    <row r="166" spans="1:12" x14ac:dyDescent="0.25">
      <c r="A166" s="19" t="s">
        <v>17</v>
      </c>
      <c r="B166" s="19" t="s">
        <v>18</v>
      </c>
      <c r="C166" s="19" t="s">
        <v>263</v>
      </c>
      <c r="D166" s="19" t="s">
        <v>264</v>
      </c>
      <c r="E166" s="20" t="s">
        <v>21</v>
      </c>
      <c r="F166" s="19" t="s">
        <v>21</v>
      </c>
      <c r="G166" s="180">
        <v>92844</v>
      </c>
      <c r="H166" s="19" t="s">
        <v>280</v>
      </c>
      <c r="I166" s="19" t="s">
        <v>15747</v>
      </c>
      <c r="J166" s="19" t="s">
        <v>23</v>
      </c>
      <c r="K166" s="20" t="s">
        <v>9348</v>
      </c>
      <c r="L166" s="19" t="s">
        <v>25</v>
      </c>
    </row>
    <row r="167" spans="1:12" x14ac:dyDescent="0.25">
      <c r="A167" s="19" t="s">
        <v>17</v>
      </c>
      <c r="B167" s="19" t="s">
        <v>18</v>
      </c>
      <c r="C167" s="19" t="s">
        <v>263</v>
      </c>
      <c r="D167" s="19" t="s">
        <v>264</v>
      </c>
      <c r="E167" s="20" t="s">
        <v>21</v>
      </c>
      <c r="F167" s="19" t="s">
        <v>21</v>
      </c>
      <c r="G167" s="180">
        <v>92845</v>
      </c>
      <c r="H167" s="19" t="s">
        <v>282</v>
      </c>
      <c r="I167" s="19" t="s">
        <v>15747</v>
      </c>
      <c r="J167" s="19" t="s">
        <v>23</v>
      </c>
      <c r="K167" s="20" t="s">
        <v>9349</v>
      </c>
      <c r="L167" s="19" t="s">
        <v>25</v>
      </c>
    </row>
    <row r="168" spans="1:12" x14ac:dyDescent="0.25">
      <c r="A168" s="19" t="s">
        <v>17</v>
      </c>
      <c r="B168" s="19" t="s">
        <v>18</v>
      </c>
      <c r="C168" s="19" t="s">
        <v>263</v>
      </c>
      <c r="D168" s="19" t="s">
        <v>264</v>
      </c>
      <c r="E168" s="20" t="s">
        <v>21</v>
      </c>
      <c r="F168" s="19" t="s">
        <v>21</v>
      </c>
      <c r="G168" s="180">
        <v>92846</v>
      </c>
      <c r="H168" s="19" t="s">
        <v>283</v>
      </c>
      <c r="I168" s="19" t="s">
        <v>15747</v>
      </c>
      <c r="J168" s="19" t="s">
        <v>23</v>
      </c>
      <c r="K168" s="20" t="s">
        <v>6965</v>
      </c>
      <c r="L168" s="19" t="s">
        <v>25</v>
      </c>
    </row>
    <row r="169" spans="1:12" x14ac:dyDescent="0.25">
      <c r="A169" s="19" t="s">
        <v>17</v>
      </c>
      <c r="B169" s="19" t="s">
        <v>18</v>
      </c>
      <c r="C169" s="19" t="s">
        <v>263</v>
      </c>
      <c r="D169" s="19" t="s">
        <v>264</v>
      </c>
      <c r="E169" s="20" t="s">
        <v>21</v>
      </c>
      <c r="F169" s="19" t="s">
        <v>21</v>
      </c>
      <c r="G169" s="180">
        <v>92847</v>
      </c>
      <c r="H169" s="19" t="s">
        <v>285</v>
      </c>
      <c r="I169" s="19" t="s">
        <v>15747</v>
      </c>
      <c r="J169" s="19" t="s">
        <v>23</v>
      </c>
      <c r="K169" s="20" t="s">
        <v>9350</v>
      </c>
      <c r="L169" s="19" t="s">
        <v>25</v>
      </c>
    </row>
    <row r="170" spans="1:12" x14ac:dyDescent="0.25">
      <c r="A170" s="19" t="s">
        <v>17</v>
      </c>
      <c r="B170" s="19" t="s">
        <v>18</v>
      </c>
      <c r="C170" s="19" t="s">
        <v>263</v>
      </c>
      <c r="D170" s="19" t="s">
        <v>264</v>
      </c>
      <c r="E170" s="20" t="s">
        <v>21</v>
      </c>
      <c r="F170" s="19" t="s">
        <v>21</v>
      </c>
      <c r="G170" s="180">
        <v>92848</v>
      </c>
      <c r="H170" s="19" t="s">
        <v>286</v>
      </c>
      <c r="I170" s="19" t="s">
        <v>15747</v>
      </c>
      <c r="J170" s="19" t="s">
        <v>23</v>
      </c>
      <c r="K170" s="20" t="s">
        <v>9351</v>
      </c>
      <c r="L170" s="19" t="s">
        <v>25</v>
      </c>
    </row>
    <row r="171" spans="1:12" x14ac:dyDescent="0.25">
      <c r="A171" s="19" t="s">
        <v>17</v>
      </c>
      <c r="B171" s="19" t="s">
        <v>18</v>
      </c>
      <c r="C171" s="19" t="s">
        <v>263</v>
      </c>
      <c r="D171" s="19" t="s">
        <v>264</v>
      </c>
      <c r="E171" s="20" t="s">
        <v>21</v>
      </c>
      <c r="F171" s="19" t="s">
        <v>21</v>
      </c>
      <c r="G171" s="180">
        <v>92849</v>
      </c>
      <c r="H171" s="19" t="s">
        <v>288</v>
      </c>
      <c r="I171" s="19" t="s">
        <v>15747</v>
      </c>
      <c r="J171" s="19" t="s">
        <v>23</v>
      </c>
      <c r="K171" s="20" t="s">
        <v>9352</v>
      </c>
      <c r="L171" s="19" t="s">
        <v>25</v>
      </c>
    </row>
    <row r="172" spans="1:12" x14ac:dyDescent="0.25">
      <c r="A172" s="19" t="s">
        <v>17</v>
      </c>
      <c r="B172" s="19" t="s">
        <v>18</v>
      </c>
      <c r="C172" s="19" t="s">
        <v>263</v>
      </c>
      <c r="D172" s="19" t="s">
        <v>264</v>
      </c>
      <c r="E172" s="20" t="s">
        <v>21</v>
      </c>
      <c r="F172" s="19" t="s">
        <v>21</v>
      </c>
      <c r="G172" s="180">
        <v>92850</v>
      </c>
      <c r="H172" s="19" t="s">
        <v>289</v>
      </c>
      <c r="I172" s="19" t="s">
        <v>15747</v>
      </c>
      <c r="J172" s="19" t="s">
        <v>23</v>
      </c>
      <c r="K172" s="20" t="s">
        <v>975</v>
      </c>
      <c r="L172" s="19" t="s">
        <v>25</v>
      </c>
    </row>
    <row r="173" spans="1:12" x14ac:dyDescent="0.25">
      <c r="A173" s="19" t="s">
        <v>17</v>
      </c>
      <c r="B173" s="19" t="s">
        <v>18</v>
      </c>
      <c r="C173" s="19" t="s">
        <v>263</v>
      </c>
      <c r="D173" s="19" t="s">
        <v>264</v>
      </c>
      <c r="E173" s="20" t="s">
        <v>21</v>
      </c>
      <c r="F173" s="19" t="s">
        <v>21</v>
      </c>
      <c r="G173" s="180">
        <v>92851</v>
      </c>
      <c r="H173" s="19" t="s">
        <v>291</v>
      </c>
      <c r="I173" s="19" t="s">
        <v>15747</v>
      </c>
      <c r="J173" s="19" t="s">
        <v>23</v>
      </c>
      <c r="K173" s="20" t="s">
        <v>9353</v>
      </c>
      <c r="L173" s="19" t="s">
        <v>25</v>
      </c>
    </row>
    <row r="174" spans="1:12" x14ac:dyDescent="0.25">
      <c r="A174" s="19" t="s">
        <v>17</v>
      </c>
      <c r="B174" s="19" t="s">
        <v>18</v>
      </c>
      <c r="C174" s="19" t="s">
        <v>263</v>
      </c>
      <c r="D174" s="19" t="s">
        <v>264</v>
      </c>
      <c r="E174" s="20" t="s">
        <v>21</v>
      </c>
      <c r="F174" s="19" t="s">
        <v>21</v>
      </c>
      <c r="G174" s="180">
        <v>92852</v>
      </c>
      <c r="H174" s="19" t="s">
        <v>292</v>
      </c>
      <c r="I174" s="19" t="s">
        <v>15747</v>
      </c>
      <c r="J174" s="19" t="s">
        <v>23</v>
      </c>
      <c r="K174" s="20" t="s">
        <v>6056</v>
      </c>
      <c r="L174" s="19" t="s">
        <v>25</v>
      </c>
    </row>
    <row r="175" spans="1:12" x14ac:dyDescent="0.25">
      <c r="A175" s="19" t="s">
        <v>17</v>
      </c>
      <c r="B175" s="19" t="s">
        <v>18</v>
      </c>
      <c r="C175" s="19" t="s">
        <v>263</v>
      </c>
      <c r="D175" s="19" t="s">
        <v>264</v>
      </c>
      <c r="E175" s="20" t="s">
        <v>21</v>
      </c>
      <c r="F175" s="19" t="s">
        <v>21</v>
      </c>
      <c r="G175" s="180">
        <v>92853</v>
      </c>
      <c r="H175" s="19" t="s">
        <v>294</v>
      </c>
      <c r="I175" s="19" t="s">
        <v>15747</v>
      </c>
      <c r="J175" s="19" t="s">
        <v>23</v>
      </c>
      <c r="K175" s="20" t="s">
        <v>9354</v>
      </c>
      <c r="L175" s="19" t="s">
        <v>25</v>
      </c>
    </row>
    <row r="176" spans="1:12" x14ac:dyDescent="0.25">
      <c r="A176" s="19" t="s">
        <v>17</v>
      </c>
      <c r="B176" s="19" t="s">
        <v>18</v>
      </c>
      <c r="C176" s="19" t="s">
        <v>263</v>
      </c>
      <c r="D176" s="19" t="s">
        <v>264</v>
      </c>
      <c r="E176" s="20" t="s">
        <v>21</v>
      </c>
      <c r="F176" s="19" t="s">
        <v>21</v>
      </c>
      <c r="G176" s="180">
        <v>92854</v>
      </c>
      <c r="H176" s="19" t="s">
        <v>295</v>
      </c>
      <c r="I176" s="19" t="s">
        <v>15747</v>
      </c>
      <c r="J176" s="19" t="s">
        <v>23</v>
      </c>
      <c r="K176" s="20" t="s">
        <v>6012</v>
      </c>
      <c r="L176" s="19" t="s">
        <v>25</v>
      </c>
    </row>
    <row r="177" spans="1:12" x14ac:dyDescent="0.25">
      <c r="A177" s="19" t="s">
        <v>17</v>
      </c>
      <c r="B177" s="19" t="s">
        <v>18</v>
      </c>
      <c r="C177" s="19" t="s">
        <v>263</v>
      </c>
      <c r="D177" s="19" t="s">
        <v>264</v>
      </c>
      <c r="E177" s="20" t="s">
        <v>21</v>
      </c>
      <c r="F177" s="19" t="s">
        <v>21</v>
      </c>
      <c r="G177" s="180">
        <v>92855</v>
      </c>
      <c r="H177" s="19" t="s">
        <v>297</v>
      </c>
      <c r="I177" s="19" t="s">
        <v>15747</v>
      </c>
      <c r="J177" s="19" t="s">
        <v>23</v>
      </c>
      <c r="K177" s="20" t="s">
        <v>9355</v>
      </c>
      <c r="L177" s="19" t="s">
        <v>25</v>
      </c>
    </row>
    <row r="178" spans="1:12" x14ac:dyDescent="0.25">
      <c r="A178" s="19" t="s">
        <v>17</v>
      </c>
      <c r="B178" s="19" t="s">
        <v>18</v>
      </c>
      <c r="C178" s="19" t="s">
        <v>263</v>
      </c>
      <c r="D178" s="19" t="s">
        <v>264</v>
      </c>
      <c r="E178" s="20" t="s">
        <v>21</v>
      </c>
      <c r="F178" s="19" t="s">
        <v>21</v>
      </c>
      <c r="G178" s="180">
        <v>92856</v>
      </c>
      <c r="H178" s="19" t="s">
        <v>298</v>
      </c>
      <c r="I178" s="19" t="s">
        <v>15747</v>
      </c>
      <c r="J178" s="19" t="s">
        <v>23</v>
      </c>
      <c r="K178" s="20" t="s">
        <v>5796</v>
      </c>
      <c r="L178" s="19" t="s">
        <v>25</v>
      </c>
    </row>
    <row r="179" spans="1:12" x14ac:dyDescent="0.25">
      <c r="A179" s="19" t="s">
        <v>17</v>
      </c>
      <c r="B179" s="19" t="s">
        <v>18</v>
      </c>
      <c r="C179" s="19" t="s">
        <v>263</v>
      </c>
      <c r="D179" s="19" t="s">
        <v>264</v>
      </c>
      <c r="E179" s="20" t="s">
        <v>21</v>
      </c>
      <c r="F179" s="19" t="s">
        <v>21</v>
      </c>
      <c r="G179" s="180">
        <v>92857</v>
      </c>
      <c r="H179" s="19" t="s">
        <v>299</v>
      </c>
      <c r="I179" s="19" t="s">
        <v>15747</v>
      </c>
      <c r="J179" s="19" t="s">
        <v>23</v>
      </c>
      <c r="K179" s="20" t="s">
        <v>9356</v>
      </c>
      <c r="L179" s="19" t="s">
        <v>25</v>
      </c>
    </row>
    <row r="180" spans="1:12" x14ac:dyDescent="0.25">
      <c r="A180" s="19" t="s">
        <v>17</v>
      </c>
      <c r="B180" s="19" t="s">
        <v>18</v>
      </c>
      <c r="C180" s="19" t="s">
        <v>263</v>
      </c>
      <c r="D180" s="19" t="s">
        <v>264</v>
      </c>
      <c r="E180" s="20" t="s">
        <v>21</v>
      </c>
      <c r="F180" s="19" t="s">
        <v>21</v>
      </c>
      <c r="G180" s="180">
        <v>92858</v>
      </c>
      <c r="H180" s="19" t="s">
        <v>301</v>
      </c>
      <c r="I180" s="19" t="s">
        <v>15747</v>
      </c>
      <c r="J180" s="19" t="s">
        <v>23</v>
      </c>
      <c r="K180" s="20" t="s">
        <v>7708</v>
      </c>
      <c r="L180" s="19" t="s">
        <v>25</v>
      </c>
    </row>
    <row r="181" spans="1:12" x14ac:dyDescent="0.25">
      <c r="A181" s="19" t="s">
        <v>17</v>
      </c>
      <c r="B181" s="19" t="s">
        <v>18</v>
      </c>
      <c r="C181" s="19" t="s">
        <v>263</v>
      </c>
      <c r="D181" s="19" t="s">
        <v>264</v>
      </c>
      <c r="E181" s="20" t="s">
        <v>21</v>
      </c>
      <c r="F181" s="19" t="s">
        <v>21</v>
      </c>
      <c r="G181" s="180">
        <v>92859</v>
      </c>
      <c r="H181" s="19" t="s">
        <v>303</v>
      </c>
      <c r="I181" s="19" t="s">
        <v>15747</v>
      </c>
      <c r="J181" s="19" t="s">
        <v>23</v>
      </c>
      <c r="K181" s="20" t="s">
        <v>8168</v>
      </c>
      <c r="L181" s="19" t="s">
        <v>25</v>
      </c>
    </row>
    <row r="182" spans="1:12" x14ac:dyDescent="0.25">
      <c r="A182" s="19" t="s">
        <v>17</v>
      </c>
      <c r="B182" s="19" t="s">
        <v>18</v>
      </c>
      <c r="C182" s="19" t="s">
        <v>263</v>
      </c>
      <c r="D182" s="19" t="s">
        <v>264</v>
      </c>
      <c r="E182" s="20" t="s">
        <v>21</v>
      </c>
      <c r="F182" s="19" t="s">
        <v>21</v>
      </c>
      <c r="G182" s="180">
        <v>92860</v>
      </c>
      <c r="H182" s="19" t="s">
        <v>304</v>
      </c>
      <c r="I182" s="19" t="s">
        <v>15747</v>
      </c>
      <c r="J182" s="19" t="s">
        <v>23</v>
      </c>
      <c r="K182" s="20" t="s">
        <v>3993</v>
      </c>
      <c r="L182" s="19" t="s">
        <v>25</v>
      </c>
    </row>
    <row r="183" spans="1:12" x14ac:dyDescent="0.25">
      <c r="A183" s="19" t="s">
        <v>17</v>
      </c>
      <c r="B183" s="19" t="s">
        <v>18</v>
      </c>
      <c r="C183" s="19" t="s">
        <v>263</v>
      </c>
      <c r="D183" s="19" t="s">
        <v>264</v>
      </c>
      <c r="E183" s="20" t="s">
        <v>21</v>
      </c>
      <c r="F183" s="19" t="s">
        <v>21</v>
      </c>
      <c r="G183" s="180">
        <v>92861</v>
      </c>
      <c r="H183" s="19" t="s">
        <v>305</v>
      </c>
      <c r="I183" s="19" t="s">
        <v>15747</v>
      </c>
      <c r="J183" s="19" t="s">
        <v>23</v>
      </c>
      <c r="K183" s="20" t="s">
        <v>9357</v>
      </c>
      <c r="L183" s="19" t="s">
        <v>25</v>
      </c>
    </row>
    <row r="184" spans="1:12" x14ac:dyDescent="0.25">
      <c r="A184" s="19" t="s">
        <v>17</v>
      </c>
      <c r="B184" s="19" t="s">
        <v>18</v>
      </c>
      <c r="C184" s="19" t="s">
        <v>263</v>
      </c>
      <c r="D184" s="19" t="s">
        <v>264</v>
      </c>
      <c r="E184" s="20" t="s">
        <v>21</v>
      </c>
      <c r="F184" s="19" t="s">
        <v>21</v>
      </c>
      <c r="G184" s="180">
        <v>92862</v>
      </c>
      <c r="H184" s="19" t="s">
        <v>306</v>
      </c>
      <c r="I184" s="19" t="s">
        <v>15747</v>
      </c>
      <c r="J184" s="19" t="s">
        <v>23</v>
      </c>
      <c r="K184" s="20" t="s">
        <v>9142</v>
      </c>
      <c r="L184" s="19" t="s">
        <v>25</v>
      </c>
    </row>
    <row r="185" spans="1:12" x14ac:dyDescent="0.25">
      <c r="A185" s="19" t="s">
        <v>17</v>
      </c>
      <c r="B185" s="19" t="s">
        <v>18</v>
      </c>
      <c r="C185" s="19" t="s">
        <v>263</v>
      </c>
      <c r="D185" s="19" t="s">
        <v>264</v>
      </c>
      <c r="E185" s="20" t="s">
        <v>21</v>
      </c>
      <c r="F185" s="19" t="s">
        <v>21</v>
      </c>
      <c r="G185" s="180">
        <v>92863</v>
      </c>
      <c r="H185" s="19" t="s">
        <v>308</v>
      </c>
      <c r="I185" s="19" t="s">
        <v>15747</v>
      </c>
      <c r="J185" s="19" t="s">
        <v>23</v>
      </c>
      <c r="K185" s="20" t="s">
        <v>9358</v>
      </c>
      <c r="L185" s="19" t="s">
        <v>25</v>
      </c>
    </row>
    <row r="186" spans="1:12" x14ac:dyDescent="0.25">
      <c r="A186" s="19" t="s">
        <v>17</v>
      </c>
      <c r="B186" s="19" t="s">
        <v>18</v>
      </c>
      <c r="C186" s="19" t="s">
        <v>263</v>
      </c>
      <c r="D186" s="19" t="s">
        <v>264</v>
      </c>
      <c r="E186" s="20" t="s">
        <v>21</v>
      </c>
      <c r="F186" s="19" t="s">
        <v>21</v>
      </c>
      <c r="G186" s="180">
        <v>92864</v>
      </c>
      <c r="H186" s="19" t="s">
        <v>309</v>
      </c>
      <c r="I186" s="19" t="s">
        <v>15747</v>
      </c>
      <c r="J186" s="19" t="s">
        <v>23</v>
      </c>
      <c r="K186" s="20" t="s">
        <v>9359</v>
      </c>
      <c r="L186" s="19" t="s">
        <v>25</v>
      </c>
    </row>
    <row r="187" spans="1:12" x14ac:dyDescent="0.25">
      <c r="A187" s="19" t="s">
        <v>17</v>
      </c>
      <c r="B187" s="19" t="s">
        <v>18</v>
      </c>
      <c r="C187" s="19" t="s">
        <v>311</v>
      </c>
      <c r="D187" s="19" t="s">
        <v>312</v>
      </c>
      <c r="E187" s="20" t="s">
        <v>21</v>
      </c>
      <c r="F187" s="19" t="s">
        <v>21</v>
      </c>
      <c r="G187" s="180">
        <v>92210</v>
      </c>
      <c r="H187" s="19" t="s">
        <v>313</v>
      </c>
      <c r="I187" s="19" t="s">
        <v>15747</v>
      </c>
      <c r="J187" s="19" t="s">
        <v>23</v>
      </c>
      <c r="K187" s="20" t="s">
        <v>9360</v>
      </c>
      <c r="L187" s="19" t="s">
        <v>25</v>
      </c>
    </row>
    <row r="188" spans="1:12" x14ac:dyDescent="0.25">
      <c r="A188" s="19" t="s">
        <v>17</v>
      </c>
      <c r="B188" s="19" t="s">
        <v>18</v>
      </c>
      <c r="C188" s="19" t="s">
        <v>311</v>
      </c>
      <c r="D188" s="19" t="s">
        <v>312</v>
      </c>
      <c r="E188" s="20" t="s">
        <v>21</v>
      </c>
      <c r="F188" s="19" t="s">
        <v>21</v>
      </c>
      <c r="G188" s="180">
        <v>92211</v>
      </c>
      <c r="H188" s="19" t="s">
        <v>315</v>
      </c>
      <c r="I188" s="19" t="s">
        <v>15747</v>
      </c>
      <c r="J188" s="19" t="s">
        <v>23</v>
      </c>
      <c r="K188" s="20" t="s">
        <v>9361</v>
      </c>
      <c r="L188" s="19" t="s">
        <v>25</v>
      </c>
    </row>
    <row r="189" spans="1:12" x14ac:dyDescent="0.25">
      <c r="A189" s="19" t="s">
        <v>17</v>
      </c>
      <c r="B189" s="19" t="s">
        <v>18</v>
      </c>
      <c r="C189" s="19" t="s">
        <v>311</v>
      </c>
      <c r="D189" s="19" t="s">
        <v>312</v>
      </c>
      <c r="E189" s="20" t="s">
        <v>21</v>
      </c>
      <c r="F189" s="19" t="s">
        <v>21</v>
      </c>
      <c r="G189" s="180">
        <v>92212</v>
      </c>
      <c r="H189" s="19" t="s">
        <v>316</v>
      </c>
      <c r="I189" s="19" t="s">
        <v>15747</v>
      </c>
      <c r="J189" s="19" t="s">
        <v>23</v>
      </c>
      <c r="K189" s="20" t="s">
        <v>9362</v>
      </c>
      <c r="L189" s="19" t="s">
        <v>25</v>
      </c>
    </row>
    <row r="190" spans="1:12" x14ac:dyDescent="0.25">
      <c r="A190" s="19" t="s">
        <v>17</v>
      </c>
      <c r="B190" s="19" t="s">
        <v>18</v>
      </c>
      <c r="C190" s="19" t="s">
        <v>311</v>
      </c>
      <c r="D190" s="19" t="s">
        <v>312</v>
      </c>
      <c r="E190" s="20" t="s">
        <v>21</v>
      </c>
      <c r="F190" s="19" t="s">
        <v>21</v>
      </c>
      <c r="G190" s="180">
        <v>92213</v>
      </c>
      <c r="H190" s="19" t="s">
        <v>318</v>
      </c>
      <c r="I190" s="19" t="s">
        <v>15747</v>
      </c>
      <c r="J190" s="19" t="s">
        <v>23</v>
      </c>
      <c r="K190" s="20" t="s">
        <v>9363</v>
      </c>
      <c r="L190" s="19" t="s">
        <v>25</v>
      </c>
    </row>
    <row r="191" spans="1:12" x14ac:dyDescent="0.25">
      <c r="A191" s="19" t="s">
        <v>17</v>
      </c>
      <c r="B191" s="19" t="s">
        <v>18</v>
      </c>
      <c r="C191" s="19" t="s">
        <v>311</v>
      </c>
      <c r="D191" s="19" t="s">
        <v>312</v>
      </c>
      <c r="E191" s="20" t="s">
        <v>21</v>
      </c>
      <c r="F191" s="19" t="s">
        <v>21</v>
      </c>
      <c r="G191" s="180">
        <v>92214</v>
      </c>
      <c r="H191" s="19" t="s">
        <v>319</v>
      </c>
      <c r="I191" s="19" t="s">
        <v>15747</v>
      </c>
      <c r="J191" s="19" t="s">
        <v>23</v>
      </c>
      <c r="K191" s="20" t="s">
        <v>9364</v>
      </c>
      <c r="L191" s="19" t="s">
        <v>25</v>
      </c>
    </row>
    <row r="192" spans="1:12" x14ac:dyDescent="0.25">
      <c r="A192" s="19" t="s">
        <v>17</v>
      </c>
      <c r="B192" s="19" t="s">
        <v>18</v>
      </c>
      <c r="C192" s="19" t="s">
        <v>311</v>
      </c>
      <c r="D192" s="19" t="s">
        <v>312</v>
      </c>
      <c r="E192" s="20" t="s">
        <v>21</v>
      </c>
      <c r="F192" s="19" t="s">
        <v>21</v>
      </c>
      <c r="G192" s="180">
        <v>92215</v>
      </c>
      <c r="H192" s="19" t="s">
        <v>320</v>
      </c>
      <c r="I192" s="19" t="s">
        <v>15747</v>
      </c>
      <c r="J192" s="19" t="s">
        <v>23</v>
      </c>
      <c r="K192" s="20" t="s">
        <v>9365</v>
      </c>
      <c r="L192" s="19" t="s">
        <v>25</v>
      </c>
    </row>
    <row r="193" spans="1:12" x14ac:dyDescent="0.25">
      <c r="A193" s="19" t="s">
        <v>17</v>
      </c>
      <c r="B193" s="19" t="s">
        <v>18</v>
      </c>
      <c r="C193" s="19" t="s">
        <v>311</v>
      </c>
      <c r="D193" s="19" t="s">
        <v>312</v>
      </c>
      <c r="E193" s="20" t="s">
        <v>21</v>
      </c>
      <c r="F193" s="19" t="s">
        <v>21</v>
      </c>
      <c r="G193" s="180">
        <v>92216</v>
      </c>
      <c r="H193" s="19" t="s">
        <v>321</v>
      </c>
      <c r="I193" s="19" t="s">
        <v>15747</v>
      </c>
      <c r="J193" s="19" t="s">
        <v>23</v>
      </c>
      <c r="K193" s="20" t="s">
        <v>9366</v>
      </c>
      <c r="L193" s="19" t="s">
        <v>25</v>
      </c>
    </row>
    <row r="194" spans="1:12" x14ac:dyDescent="0.25">
      <c r="A194" s="19" t="s">
        <v>17</v>
      </c>
      <c r="B194" s="19" t="s">
        <v>18</v>
      </c>
      <c r="C194" s="19" t="s">
        <v>311</v>
      </c>
      <c r="D194" s="19" t="s">
        <v>312</v>
      </c>
      <c r="E194" s="20" t="s">
        <v>21</v>
      </c>
      <c r="F194" s="19" t="s">
        <v>21</v>
      </c>
      <c r="G194" s="180">
        <v>92219</v>
      </c>
      <c r="H194" s="19" t="s">
        <v>322</v>
      </c>
      <c r="I194" s="19" t="s">
        <v>15747</v>
      </c>
      <c r="J194" s="19" t="s">
        <v>23</v>
      </c>
      <c r="K194" s="20" t="s">
        <v>314</v>
      </c>
      <c r="L194" s="19" t="s">
        <v>25</v>
      </c>
    </row>
    <row r="195" spans="1:12" x14ac:dyDescent="0.25">
      <c r="A195" s="19" t="s">
        <v>17</v>
      </c>
      <c r="B195" s="19" t="s">
        <v>18</v>
      </c>
      <c r="C195" s="19" t="s">
        <v>311</v>
      </c>
      <c r="D195" s="19" t="s">
        <v>312</v>
      </c>
      <c r="E195" s="20" t="s">
        <v>21</v>
      </c>
      <c r="F195" s="19" t="s">
        <v>21</v>
      </c>
      <c r="G195" s="180">
        <v>92220</v>
      </c>
      <c r="H195" s="19" t="s">
        <v>323</v>
      </c>
      <c r="I195" s="19" t="s">
        <v>15747</v>
      </c>
      <c r="J195" s="19" t="s">
        <v>23</v>
      </c>
      <c r="K195" s="20" t="s">
        <v>9367</v>
      </c>
      <c r="L195" s="19" t="s">
        <v>25</v>
      </c>
    </row>
    <row r="196" spans="1:12" x14ac:dyDescent="0.25">
      <c r="A196" s="19" t="s">
        <v>17</v>
      </c>
      <c r="B196" s="19" t="s">
        <v>18</v>
      </c>
      <c r="C196" s="19" t="s">
        <v>311</v>
      </c>
      <c r="D196" s="19" t="s">
        <v>312</v>
      </c>
      <c r="E196" s="20" t="s">
        <v>21</v>
      </c>
      <c r="F196" s="19" t="s">
        <v>21</v>
      </c>
      <c r="G196" s="180">
        <v>92221</v>
      </c>
      <c r="H196" s="19" t="s">
        <v>324</v>
      </c>
      <c r="I196" s="19" t="s">
        <v>15747</v>
      </c>
      <c r="J196" s="19" t="s">
        <v>23</v>
      </c>
      <c r="K196" s="20" t="s">
        <v>9368</v>
      </c>
      <c r="L196" s="19" t="s">
        <v>25</v>
      </c>
    </row>
    <row r="197" spans="1:12" x14ac:dyDescent="0.25">
      <c r="A197" s="19" t="s">
        <v>17</v>
      </c>
      <c r="B197" s="19" t="s">
        <v>18</v>
      </c>
      <c r="C197" s="19" t="s">
        <v>311</v>
      </c>
      <c r="D197" s="19" t="s">
        <v>312</v>
      </c>
      <c r="E197" s="20" t="s">
        <v>21</v>
      </c>
      <c r="F197" s="19" t="s">
        <v>21</v>
      </c>
      <c r="G197" s="180">
        <v>92222</v>
      </c>
      <c r="H197" s="19" t="s">
        <v>325</v>
      </c>
      <c r="I197" s="19" t="s">
        <v>15747</v>
      </c>
      <c r="J197" s="19" t="s">
        <v>23</v>
      </c>
      <c r="K197" s="20" t="s">
        <v>9369</v>
      </c>
      <c r="L197" s="19" t="s">
        <v>25</v>
      </c>
    </row>
    <row r="198" spans="1:12" x14ac:dyDescent="0.25">
      <c r="A198" s="19" t="s">
        <v>17</v>
      </c>
      <c r="B198" s="19" t="s">
        <v>18</v>
      </c>
      <c r="C198" s="19" t="s">
        <v>311</v>
      </c>
      <c r="D198" s="19" t="s">
        <v>312</v>
      </c>
      <c r="E198" s="20" t="s">
        <v>21</v>
      </c>
      <c r="F198" s="19" t="s">
        <v>21</v>
      </c>
      <c r="G198" s="180">
        <v>92223</v>
      </c>
      <c r="H198" s="19" t="s">
        <v>326</v>
      </c>
      <c r="I198" s="19" t="s">
        <v>15747</v>
      </c>
      <c r="J198" s="19" t="s">
        <v>23</v>
      </c>
      <c r="K198" s="20" t="s">
        <v>9370</v>
      </c>
      <c r="L198" s="19" t="s">
        <v>25</v>
      </c>
    </row>
    <row r="199" spans="1:12" x14ac:dyDescent="0.25">
      <c r="A199" s="19" t="s">
        <v>17</v>
      </c>
      <c r="B199" s="19" t="s">
        <v>18</v>
      </c>
      <c r="C199" s="19" t="s">
        <v>311</v>
      </c>
      <c r="D199" s="19" t="s">
        <v>312</v>
      </c>
      <c r="E199" s="20" t="s">
        <v>21</v>
      </c>
      <c r="F199" s="19" t="s">
        <v>21</v>
      </c>
      <c r="G199" s="180">
        <v>92224</v>
      </c>
      <c r="H199" s="19" t="s">
        <v>327</v>
      </c>
      <c r="I199" s="19" t="s">
        <v>15747</v>
      </c>
      <c r="J199" s="19" t="s">
        <v>23</v>
      </c>
      <c r="K199" s="20" t="s">
        <v>9371</v>
      </c>
      <c r="L199" s="19" t="s">
        <v>25</v>
      </c>
    </row>
    <row r="200" spans="1:12" x14ac:dyDescent="0.25">
      <c r="A200" s="19" t="s">
        <v>17</v>
      </c>
      <c r="B200" s="19" t="s">
        <v>18</v>
      </c>
      <c r="C200" s="19" t="s">
        <v>311</v>
      </c>
      <c r="D200" s="19" t="s">
        <v>312</v>
      </c>
      <c r="E200" s="20" t="s">
        <v>21</v>
      </c>
      <c r="F200" s="19" t="s">
        <v>21</v>
      </c>
      <c r="G200" s="180">
        <v>92226</v>
      </c>
      <c r="H200" s="19" t="s">
        <v>328</v>
      </c>
      <c r="I200" s="19" t="s">
        <v>15747</v>
      </c>
      <c r="J200" s="19" t="s">
        <v>23</v>
      </c>
      <c r="K200" s="20" t="s">
        <v>9372</v>
      </c>
      <c r="L200" s="19" t="s">
        <v>25</v>
      </c>
    </row>
    <row r="201" spans="1:12" x14ac:dyDescent="0.25">
      <c r="A201" s="19" t="s">
        <v>17</v>
      </c>
      <c r="B201" s="19" t="s">
        <v>18</v>
      </c>
      <c r="C201" s="19" t="s">
        <v>311</v>
      </c>
      <c r="D201" s="19" t="s">
        <v>312</v>
      </c>
      <c r="E201" s="20" t="s">
        <v>21</v>
      </c>
      <c r="F201" s="19" t="s">
        <v>21</v>
      </c>
      <c r="G201" s="180">
        <v>92808</v>
      </c>
      <c r="H201" s="19" t="s">
        <v>329</v>
      </c>
      <c r="I201" s="19" t="s">
        <v>15747</v>
      </c>
      <c r="J201" s="19" t="s">
        <v>23</v>
      </c>
      <c r="K201" s="20" t="s">
        <v>9373</v>
      </c>
      <c r="L201" s="19" t="s">
        <v>25</v>
      </c>
    </row>
    <row r="202" spans="1:12" x14ac:dyDescent="0.25">
      <c r="A202" s="19" t="s">
        <v>17</v>
      </c>
      <c r="B202" s="19" t="s">
        <v>18</v>
      </c>
      <c r="C202" s="19" t="s">
        <v>311</v>
      </c>
      <c r="D202" s="19" t="s">
        <v>312</v>
      </c>
      <c r="E202" s="20" t="s">
        <v>21</v>
      </c>
      <c r="F202" s="19" t="s">
        <v>21</v>
      </c>
      <c r="G202" s="180">
        <v>92809</v>
      </c>
      <c r="H202" s="19" t="s">
        <v>330</v>
      </c>
      <c r="I202" s="19" t="s">
        <v>15747</v>
      </c>
      <c r="J202" s="19" t="s">
        <v>23</v>
      </c>
      <c r="K202" s="20" t="s">
        <v>6362</v>
      </c>
      <c r="L202" s="19" t="s">
        <v>25</v>
      </c>
    </row>
    <row r="203" spans="1:12" x14ac:dyDescent="0.25">
      <c r="A203" s="19" t="s">
        <v>17</v>
      </c>
      <c r="B203" s="19" t="s">
        <v>18</v>
      </c>
      <c r="C203" s="19" t="s">
        <v>311</v>
      </c>
      <c r="D203" s="19" t="s">
        <v>312</v>
      </c>
      <c r="E203" s="20" t="s">
        <v>21</v>
      </c>
      <c r="F203" s="19" t="s">
        <v>21</v>
      </c>
      <c r="G203" s="180">
        <v>92810</v>
      </c>
      <c r="H203" s="19" t="s">
        <v>332</v>
      </c>
      <c r="I203" s="19" t="s">
        <v>15747</v>
      </c>
      <c r="J203" s="19" t="s">
        <v>23</v>
      </c>
      <c r="K203" s="20" t="s">
        <v>9262</v>
      </c>
      <c r="L203" s="19" t="s">
        <v>25</v>
      </c>
    </row>
    <row r="204" spans="1:12" x14ac:dyDescent="0.25">
      <c r="A204" s="19" t="s">
        <v>17</v>
      </c>
      <c r="B204" s="19" t="s">
        <v>18</v>
      </c>
      <c r="C204" s="19" t="s">
        <v>311</v>
      </c>
      <c r="D204" s="19" t="s">
        <v>312</v>
      </c>
      <c r="E204" s="20" t="s">
        <v>21</v>
      </c>
      <c r="F204" s="19" t="s">
        <v>21</v>
      </c>
      <c r="G204" s="180">
        <v>92811</v>
      </c>
      <c r="H204" s="19" t="s">
        <v>333</v>
      </c>
      <c r="I204" s="19" t="s">
        <v>15747</v>
      </c>
      <c r="J204" s="19" t="s">
        <v>23</v>
      </c>
      <c r="K204" s="20" t="s">
        <v>9374</v>
      </c>
      <c r="L204" s="19" t="s">
        <v>25</v>
      </c>
    </row>
    <row r="205" spans="1:12" x14ac:dyDescent="0.25">
      <c r="A205" s="19" t="s">
        <v>17</v>
      </c>
      <c r="B205" s="19" t="s">
        <v>18</v>
      </c>
      <c r="C205" s="19" t="s">
        <v>311</v>
      </c>
      <c r="D205" s="19" t="s">
        <v>312</v>
      </c>
      <c r="E205" s="20" t="s">
        <v>21</v>
      </c>
      <c r="F205" s="19" t="s">
        <v>21</v>
      </c>
      <c r="G205" s="180">
        <v>92812</v>
      </c>
      <c r="H205" s="19" t="s">
        <v>334</v>
      </c>
      <c r="I205" s="19" t="s">
        <v>15747</v>
      </c>
      <c r="J205" s="19" t="s">
        <v>23</v>
      </c>
      <c r="K205" s="20" t="s">
        <v>9375</v>
      </c>
      <c r="L205" s="19" t="s">
        <v>25</v>
      </c>
    </row>
    <row r="206" spans="1:12" x14ac:dyDescent="0.25">
      <c r="A206" s="19" t="s">
        <v>17</v>
      </c>
      <c r="B206" s="19" t="s">
        <v>18</v>
      </c>
      <c r="C206" s="19" t="s">
        <v>311</v>
      </c>
      <c r="D206" s="19" t="s">
        <v>312</v>
      </c>
      <c r="E206" s="20" t="s">
        <v>21</v>
      </c>
      <c r="F206" s="19" t="s">
        <v>21</v>
      </c>
      <c r="G206" s="180">
        <v>92813</v>
      </c>
      <c r="H206" s="19" t="s">
        <v>336</v>
      </c>
      <c r="I206" s="19" t="s">
        <v>15747</v>
      </c>
      <c r="J206" s="19" t="s">
        <v>23</v>
      </c>
      <c r="K206" s="20" t="s">
        <v>2682</v>
      </c>
      <c r="L206" s="19" t="s">
        <v>25</v>
      </c>
    </row>
    <row r="207" spans="1:12" x14ac:dyDescent="0.25">
      <c r="A207" s="19" t="s">
        <v>17</v>
      </c>
      <c r="B207" s="19" t="s">
        <v>18</v>
      </c>
      <c r="C207" s="19" t="s">
        <v>311</v>
      </c>
      <c r="D207" s="19" t="s">
        <v>312</v>
      </c>
      <c r="E207" s="20" t="s">
        <v>21</v>
      </c>
      <c r="F207" s="19" t="s">
        <v>21</v>
      </c>
      <c r="G207" s="180">
        <v>92814</v>
      </c>
      <c r="H207" s="19" t="s">
        <v>337</v>
      </c>
      <c r="I207" s="19" t="s">
        <v>15747</v>
      </c>
      <c r="J207" s="19" t="s">
        <v>23</v>
      </c>
      <c r="K207" s="20" t="s">
        <v>9376</v>
      </c>
      <c r="L207" s="19" t="s">
        <v>25</v>
      </c>
    </row>
    <row r="208" spans="1:12" x14ac:dyDescent="0.25">
      <c r="A208" s="19" t="s">
        <v>17</v>
      </c>
      <c r="B208" s="19" t="s">
        <v>18</v>
      </c>
      <c r="C208" s="19" t="s">
        <v>311</v>
      </c>
      <c r="D208" s="19" t="s">
        <v>312</v>
      </c>
      <c r="E208" s="20" t="s">
        <v>21</v>
      </c>
      <c r="F208" s="19" t="s">
        <v>21</v>
      </c>
      <c r="G208" s="180">
        <v>92815</v>
      </c>
      <c r="H208" s="19" t="s">
        <v>338</v>
      </c>
      <c r="I208" s="19" t="s">
        <v>15747</v>
      </c>
      <c r="J208" s="19" t="s">
        <v>23</v>
      </c>
      <c r="K208" s="20" t="s">
        <v>9377</v>
      </c>
      <c r="L208" s="19" t="s">
        <v>25</v>
      </c>
    </row>
    <row r="209" spans="1:12" x14ac:dyDescent="0.25">
      <c r="A209" s="19" t="s">
        <v>17</v>
      </c>
      <c r="B209" s="19" t="s">
        <v>18</v>
      </c>
      <c r="C209" s="19" t="s">
        <v>311</v>
      </c>
      <c r="D209" s="19" t="s">
        <v>312</v>
      </c>
      <c r="E209" s="20" t="s">
        <v>21</v>
      </c>
      <c r="F209" s="19" t="s">
        <v>21</v>
      </c>
      <c r="G209" s="180">
        <v>92816</v>
      </c>
      <c r="H209" s="19" t="s">
        <v>339</v>
      </c>
      <c r="I209" s="19" t="s">
        <v>15747</v>
      </c>
      <c r="J209" s="19" t="s">
        <v>23</v>
      </c>
      <c r="K209" s="20" t="s">
        <v>9378</v>
      </c>
      <c r="L209" s="19" t="s">
        <v>25</v>
      </c>
    </row>
    <row r="210" spans="1:12" x14ac:dyDescent="0.25">
      <c r="A210" s="19" t="s">
        <v>17</v>
      </c>
      <c r="B210" s="19" t="s">
        <v>18</v>
      </c>
      <c r="C210" s="19" t="s">
        <v>311</v>
      </c>
      <c r="D210" s="19" t="s">
        <v>312</v>
      </c>
      <c r="E210" s="20" t="s">
        <v>21</v>
      </c>
      <c r="F210" s="19" t="s">
        <v>21</v>
      </c>
      <c r="G210" s="180">
        <v>92817</v>
      </c>
      <c r="H210" s="19" t="s">
        <v>340</v>
      </c>
      <c r="I210" s="19" t="s">
        <v>15747</v>
      </c>
      <c r="J210" s="19" t="s">
        <v>23</v>
      </c>
      <c r="K210" s="20" t="s">
        <v>9379</v>
      </c>
      <c r="L210" s="19" t="s">
        <v>25</v>
      </c>
    </row>
    <row r="211" spans="1:12" x14ac:dyDescent="0.25">
      <c r="A211" s="19" t="s">
        <v>17</v>
      </c>
      <c r="B211" s="19" t="s">
        <v>18</v>
      </c>
      <c r="C211" s="19" t="s">
        <v>311</v>
      </c>
      <c r="D211" s="19" t="s">
        <v>312</v>
      </c>
      <c r="E211" s="20" t="s">
        <v>21</v>
      </c>
      <c r="F211" s="19" t="s">
        <v>21</v>
      </c>
      <c r="G211" s="180">
        <v>92818</v>
      </c>
      <c r="H211" s="19" t="s">
        <v>341</v>
      </c>
      <c r="I211" s="19" t="s">
        <v>15747</v>
      </c>
      <c r="J211" s="19" t="s">
        <v>23</v>
      </c>
      <c r="K211" s="20" t="s">
        <v>9380</v>
      </c>
      <c r="L211" s="19" t="s">
        <v>25</v>
      </c>
    </row>
    <row r="212" spans="1:12" x14ac:dyDescent="0.25">
      <c r="A212" s="19" t="s">
        <v>17</v>
      </c>
      <c r="B212" s="19" t="s">
        <v>18</v>
      </c>
      <c r="C212" s="19" t="s">
        <v>311</v>
      </c>
      <c r="D212" s="19" t="s">
        <v>312</v>
      </c>
      <c r="E212" s="20" t="s">
        <v>21</v>
      </c>
      <c r="F212" s="19" t="s">
        <v>21</v>
      </c>
      <c r="G212" s="180">
        <v>92819</v>
      </c>
      <c r="H212" s="19" t="s">
        <v>342</v>
      </c>
      <c r="I212" s="19" t="s">
        <v>15747</v>
      </c>
      <c r="J212" s="19" t="s">
        <v>23</v>
      </c>
      <c r="K212" s="20" t="s">
        <v>9381</v>
      </c>
      <c r="L212" s="19" t="s">
        <v>25</v>
      </c>
    </row>
    <row r="213" spans="1:12" x14ac:dyDescent="0.25">
      <c r="A213" s="19" t="s">
        <v>17</v>
      </c>
      <c r="B213" s="19" t="s">
        <v>18</v>
      </c>
      <c r="C213" s="19" t="s">
        <v>311</v>
      </c>
      <c r="D213" s="19" t="s">
        <v>312</v>
      </c>
      <c r="E213" s="20" t="s">
        <v>21</v>
      </c>
      <c r="F213" s="19" t="s">
        <v>21</v>
      </c>
      <c r="G213" s="180">
        <v>92820</v>
      </c>
      <c r="H213" s="19" t="s">
        <v>343</v>
      </c>
      <c r="I213" s="19" t="s">
        <v>15747</v>
      </c>
      <c r="J213" s="19" t="s">
        <v>23</v>
      </c>
      <c r="K213" s="20" t="s">
        <v>9382</v>
      </c>
      <c r="L213" s="19" t="s">
        <v>25</v>
      </c>
    </row>
    <row r="214" spans="1:12" x14ac:dyDescent="0.25">
      <c r="A214" s="19" t="s">
        <v>17</v>
      </c>
      <c r="B214" s="19" t="s">
        <v>18</v>
      </c>
      <c r="C214" s="19" t="s">
        <v>311</v>
      </c>
      <c r="D214" s="19" t="s">
        <v>312</v>
      </c>
      <c r="E214" s="20" t="s">
        <v>21</v>
      </c>
      <c r="F214" s="19" t="s">
        <v>21</v>
      </c>
      <c r="G214" s="180">
        <v>92821</v>
      </c>
      <c r="H214" s="19" t="s">
        <v>345</v>
      </c>
      <c r="I214" s="19" t="s">
        <v>15747</v>
      </c>
      <c r="J214" s="19" t="s">
        <v>23</v>
      </c>
      <c r="K214" s="20" t="s">
        <v>9383</v>
      </c>
      <c r="L214" s="19" t="s">
        <v>25</v>
      </c>
    </row>
    <row r="215" spans="1:12" x14ac:dyDescent="0.25">
      <c r="A215" s="19" t="s">
        <v>17</v>
      </c>
      <c r="B215" s="19" t="s">
        <v>18</v>
      </c>
      <c r="C215" s="19" t="s">
        <v>311</v>
      </c>
      <c r="D215" s="19" t="s">
        <v>312</v>
      </c>
      <c r="E215" s="20" t="s">
        <v>21</v>
      </c>
      <c r="F215" s="19" t="s">
        <v>21</v>
      </c>
      <c r="G215" s="180">
        <v>92822</v>
      </c>
      <c r="H215" s="19" t="s">
        <v>347</v>
      </c>
      <c r="I215" s="19" t="s">
        <v>15747</v>
      </c>
      <c r="J215" s="19" t="s">
        <v>23</v>
      </c>
      <c r="K215" s="20" t="s">
        <v>9384</v>
      </c>
      <c r="L215" s="19" t="s">
        <v>25</v>
      </c>
    </row>
    <row r="216" spans="1:12" x14ac:dyDescent="0.25">
      <c r="A216" s="19" t="s">
        <v>17</v>
      </c>
      <c r="B216" s="19" t="s">
        <v>18</v>
      </c>
      <c r="C216" s="19" t="s">
        <v>311</v>
      </c>
      <c r="D216" s="19" t="s">
        <v>312</v>
      </c>
      <c r="E216" s="20" t="s">
        <v>21</v>
      </c>
      <c r="F216" s="19" t="s">
        <v>21</v>
      </c>
      <c r="G216" s="180">
        <v>92824</v>
      </c>
      <c r="H216" s="19" t="s">
        <v>348</v>
      </c>
      <c r="I216" s="19" t="s">
        <v>15747</v>
      </c>
      <c r="J216" s="19" t="s">
        <v>23</v>
      </c>
      <c r="K216" s="20" t="s">
        <v>3348</v>
      </c>
      <c r="L216" s="19" t="s">
        <v>25</v>
      </c>
    </row>
    <row r="217" spans="1:12" x14ac:dyDescent="0.25">
      <c r="A217" s="19" t="s">
        <v>17</v>
      </c>
      <c r="B217" s="19" t="s">
        <v>18</v>
      </c>
      <c r="C217" s="19" t="s">
        <v>311</v>
      </c>
      <c r="D217" s="19" t="s">
        <v>312</v>
      </c>
      <c r="E217" s="20" t="s">
        <v>21</v>
      </c>
      <c r="F217" s="19" t="s">
        <v>21</v>
      </c>
      <c r="G217" s="180">
        <v>92825</v>
      </c>
      <c r="H217" s="19" t="s">
        <v>349</v>
      </c>
      <c r="I217" s="19" t="s">
        <v>15747</v>
      </c>
      <c r="J217" s="19" t="s">
        <v>23</v>
      </c>
      <c r="K217" s="20" t="s">
        <v>9385</v>
      </c>
      <c r="L217" s="19" t="s">
        <v>25</v>
      </c>
    </row>
    <row r="218" spans="1:12" x14ac:dyDescent="0.25">
      <c r="A218" s="19" t="s">
        <v>17</v>
      </c>
      <c r="B218" s="19" t="s">
        <v>18</v>
      </c>
      <c r="C218" s="19" t="s">
        <v>311</v>
      </c>
      <c r="D218" s="19" t="s">
        <v>312</v>
      </c>
      <c r="E218" s="20" t="s">
        <v>21</v>
      </c>
      <c r="F218" s="19" t="s">
        <v>21</v>
      </c>
      <c r="G218" s="180">
        <v>92826</v>
      </c>
      <c r="H218" s="19" t="s">
        <v>350</v>
      </c>
      <c r="I218" s="19" t="s">
        <v>15747</v>
      </c>
      <c r="J218" s="19" t="s">
        <v>23</v>
      </c>
      <c r="K218" s="20" t="s">
        <v>9386</v>
      </c>
      <c r="L218" s="19" t="s">
        <v>25</v>
      </c>
    </row>
    <row r="219" spans="1:12" x14ac:dyDescent="0.25">
      <c r="A219" s="19" t="s">
        <v>17</v>
      </c>
      <c r="B219" s="19" t="s">
        <v>18</v>
      </c>
      <c r="C219" s="19" t="s">
        <v>311</v>
      </c>
      <c r="D219" s="19" t="s">
        <v>312</v>
      </c>
      <c r="E219" s="20" t="s">
        <v>21</v>
      </c>
      <c r="F219" s="19" t="s">
        <v>21</v>
      </c>
      <c r="G219" s="180">
        <v>92827</v>
      </c>
      <c r="H219" s="19" t="s">
        <v>351</v>
      </c>
      <c r="I219" s="19" t="s">
        <v>15747</v>
      </c>
      <c r="J219" s="19" t="s">
        <v>23</v>
      </c>
      <c r="K219" s="20" t="s">
        <v>4768</v>
      </c>
      <c r="L219" s="19" t="s">
        <v>25</v>
      </c>
    </row>
    <row r="220" spans="1:12" x14ac:dyDescent="0.25">
      <c r="A220" s="19" t="s">
        <v>17</v>
      </c>
      <c r="B220" s="19" t="s">
        <v>18</v>
      </c>
      <c r="C220" s="19" t="s">
        <v>311</v>
      </c>
      <c r="D220" s="19" t="s">
        <v>312</v>
      </c>
      <c r="E220" s="20" t="s">
        <v>21</v>
      </c>
      <c r="F220" s="19" t="s">
        <v>21</v>
      </c>
      <c r="G220" s="180">
        <v>92828</v>
      </c>
      <c r="H220" s="19" t="s">
        <v>352</v>
      </c>
      <c r="I220" s="19" t="s">
        <v>15747</v>
      </c>
      <c r="J220" s="19" t="s">
        <v>23</v>
      </c>
      <c r="K220" s="20" t="s">
        <v>9387</v>
      </c>
      <c r="L220" s="19" t="s">
        <v>25</v>
      </c>
    </row>
    <row r="221" spans="1:12" x14ac:dyDescent="0.25">
      <c r="A221" s="19" t="s">
        <v>17</v>
      </c>
      <c r="B221" s="19" t="s">
        <v>18</v>
      </c>
      <c r="C221" s="19" t="s">
        <v>311</v>
      </c>
      <c r="D221" s="19" t="s">
        <v>312</v>
      </c>
      <c r="E221" s="20" t="s">
        <v>21</v>
      </c>
      <c r="F221" s="19" t="s">
        <v>21</v>
      </c>
      <c r="G221" s="180">
        <v>92829</v>
      </c>
      <c r="H221" s="19" t="s">
        <v>353</v>
      </c>
      <c r="I221" s="19" t="s">
        <v>15747</v>
      </c>
      <c r="J221" s="19" t="s">
        <v>23</v>
      </c>
      <c r="K221" s="20" t="s">
        <v>9388</v>
      </c>
      <c r="L221" s="19" t="s">
        <v>25</v>
      </c>
    </row>
    <row r="222" spans="1:12" x14ac:dyDescent="0.25">
      <c r="A222" s="19" t="s">
        <v>17</v>
      </c>
      <c r="B222" s="19" t="s">
        <v>18</v>
      </c>
      <c r="C222" s="19" t="s">
        <v>311</v>
      </c>
      <c r="D222" s="19" t="s">
        <v>312</v>
      </c>
      <c r="E222" s="20" t="s">
        <v>21</v>
      </c>
      <c r="F222" s="19" t="s">
        <v>21</v>
      </c>
      <c r="G222" s="180">
        <v>92830</v>
      </c>
      <c r="H222" s="19" t="s">
        <v>354</v>
      </c>
      <c r="I222" s="19" t="s">
        <v>15747</v>
      </c>
      <c r="J222" s="19" t="s">
        <v>23</v>
      </c>
      <c r="K222" s="20" t="s">
        <v>9389</v>
      </c>
      <c r="L222" s="19" t="s">
        <v>25</v>
      </c>
    </row>
    <row r="223" spans="1:12" x14ac:dyDescent="0.25">
      <c r="A223" s="19" t="s">
        <v>17</v>
      </c>
      <c r="B223" s="19" t="s">
        <v>18</v>
      </c>
      <c r="C223" s="19" t="s">
        <v>311</v>
      </c>
      <c r="D223" s="19" t="s">
        <v>312</v>
      </c>
      <c r="E223" s="20" t="s">
        <v>21</v>
      </c>
      <c r="F223" s="19" t="s">
        <v>21</v>
      </c>
      <c r="G223" s="180">
        <v>92831</v>
      </c>
      <c r="H223" s="19" t="s">
        <v>355</v>
      </c>
      <c r="I223" s="19" t="s">
        <v>15747</v>
      </c>
      <c r="J223" s="19" t="s">
        <v>23</v>
      </c>
      <c r="K223" s="20" t="s">
        <v>9390</v>
      </c>
      <c r="L223" s="19" t="s">
        <v>25</v>
      </c>
    </row>
    <row r="224" spans="1:12" x14ac:dyDescent="0.25">
      <c r="A224" s="19" t="s">
        <v>17</v>
      </c>
      <c r="B224" s="19" t="s">
        <v>18</v>
      </c>
      <c r="C224" s="19" t="s">
        <v>311</v>
      </c>
      <c r="D224" s="19" t="s">
        <v>312</v>
      </c>
      <c r="E224" s="20" t="s">
        <v>21</v>
      </c>
      <c r="F224" s="19" t="s">
        <v>21</v>
      </c>
      <c r="G224" s="180">
        <v>92832</v>
      </c>
      <c r="H224" s="19" t="s">
        <v>356</v>
      </c>
      <c r="I224" s="19" t="s">
        <v>15747</v>
      </c>
      <c r="J224" s="19" t="s">
        <v>23</v>
      </c>
      <c r="K224" s="20" t="s">
        <v>9391</v>
      </c>
      <c r="L224" s="19" t="s">
        <v>25</v>
      </c>
    </row>
    <row r="225" spans="1:12" x14ac:dyDescent="0.25">
      <c r="A225" s="19" t="s">
        <v>17</v>
      </c>
      <c r="B225" s="19" t="s">
        <v>18</v>
      </c>
      <c r="C225" s="19" t="s">
        <v>311</v>
      </c>
      <c r="D225" s="19" t="s">
        <v>312</v>
      </c>
      <c r="E225" s="20" t="s">
        <v>21</v>
      </c>
      <c r="F225" s="19" t="s">
        <v>21</v>
      </c>
      <c r="G225" s="180">
        <v>95565</v>
      </c>
      <c r="H225" s="19" t="s">
        <v>357</v>
      </c>
      <c r="I225" s="19" t="s">
        <v>15747</v>
      </c>
      <c r="J225" s="19" t="s">
        <v>23</v>
      </c>
      <c r="K225" s="20" t="s">
        <v>9392</v>
      </c>
      <c r="L225" s="19" t="s">
        <v>25</v>
      </c>
    </row>
    <row r="226" spans="1:12" x14ac:dyDescent="0.25">
      <c r="A226" s="19" t="s">
        <v>17</v>
      </c>
      <c r="B226" s="19" t="s">
        <v>18</v>
      </c>
      <c r="C226" s="19" t="s">
        <v>311</v>
      </c>
      <c r="D226" s="19" t="s">
        <v>312</v>
      </c>
      <c r="E226" s="20" t="s">
        <v>21</v>
      </c>
      <c r="F226" s="19" t="s">
        <v>21</v>
      </c>
      <c r="G226" s="180">
        <v>95566</v>
      </c>
      <c r="H226" s="19" t="s">
        <v>358</v>
      </c>
      <c r="I226" s="19" t="s">
        <v>15747</v>
      </c>
      <c r="J226" s="19" t="s">
        <v>23</v>
      </c>
      <c r="K226" s="20" t="s">
        <v>9393</v>
      </c>
      <c r="L226" s="19" t="s">
        <v>25</v>
      </c>
    </row>
    <row r="227" spans="1:12" x14ac:dyDescent="0.25">
      <c r="A227" s="19" t="s">
        <v>17</v>
      </c>
      <c r="B227" s="19" t="s">
        <v>18</v>
      </c>
      <c r="C227" s="19" t="s">
        <v>311</v>
      </c>
      <c r="D227" s="19" t="s">
        <v>312</v>
      </c>
      <c r="E227" s="20" t="s">
        <v>21</v>
      </c>
      <c r="F227" s="19" t="s">
        <v>21</v>
      </c>
      <c r="G227" s="180">
        <v>95567</v>
      </c>
      <c r="H227" s="19" t="s">
        <v>359</v>
      </c>
      <c r="I227" s="19" t="s">
        <v>15747</v>
      </c>
      <c r="J227" s="19" t="s">
        <v>9283</v>
      </c>
      <c r="K227" s="20" t="s">
        <v>9394</v>
      </c>
      <c r="L227" s="19" t="s">
        <v>25</v>
      </c>
    </row>
    <row r="228" spans="1:12" x14ac:dyDescent="0.25">
      <c r="A228" s="19" t="s">
        <v>17</v>
      </c>
      <c r="B228" s="19" t="s">
        <v>18</v>
      </c>
      <c r="C228" s="19" t="s">
        <v>311</v>
      </c>
      <c r="D228" s="19" t="s">
        <v>312</v>
      </c>
      <c r="E228" s="20" t="s">
        <v>21</v>
      </c>
      <c r="F228" s="19" t="s">
        <v>21</v>
      </c>
      <c r="G228" s="180">
        <v>95568</v>
      </c>
      <c r="H228" s="19" t="s">
        <v>361</v>
      </c>
      <c r="I228" s="19" t="s">
        <v>15747</v>
      </c>
      <c r="J228" s="19" t="s">
        <v>9283</v>
      </c>
      <c r="K228" s="20" t="s">
        <v>9395</v>
      </c>
      <c r="L228" s="19" t="s">
        <v>25</v>
      </c>
    </row>
    <row r="229" spans="1:12" x14ac:dyDescent="0.25">
      <c r="A229" s="19" t="s">
        <v>17</v>
      </c>
      <c r="B229" s="19" t="s">
        <v>18</v>
      </c>
      <c r="C229" s="19" t="s">
        <v>311</v>
      </c>
      <c r="D229" s="19" t="s">
        <v>312</v>
      </c>
      <c r="E229" s="20" t="s">
        <v>21</v>
      </c>
      <c r="F229" s="19" t="s">
        <v>21</v>
      </c>
      <c r="G229" s="180">
        <v>95569</v>
      </c>
      <c r="H229" s="19" t="s">
        <v>362</v>
      </c>
      <c r="I229" s="19" t="s">
        <v>15747</v>
      </c>
      <c r="J229" s="19" t="s">
        <v>9283</v>
      </c>
      <c r="K229" s="20" t="s">
        <v>9396</v>
      </c>
      <c r="L229" s="19" t="s">
        <v>25</v>
      </c>
    </row>
    <row r="230" spans="1:12" x14ac:dyDescent="0.25">
      <c r="A230" s="19" t="s">
        <v>17</v>
      </c>
      <c r="B230" s="19" t="s">
        <v>18</v>
      </c>
      <c r="C230" s="19" t="s">
        <v>311</v>
      </c>
      <c r="D230" s="19" t="s">
        <v>312</v>
      </c>
      <c r="E230" s="20" t="s">
        <v>21</v>
      </c>
      <c r="F230" s="19" t="s">
        <v>21</v>
      </c>
      <c r="G230" s="180">
        <v>95570</v>
      </c>
      <c r="H230" s="19" t="s">
        <v>363</v>
      </c>
      <c r="I230" s="19" t="s">
        <v>15747</v>
      </c>
      <c r="J230" s="19" t="s">
        <v>9283</v>
      </c>
      <c r="K230" s="20" t="s">
        <v>9397</v>
      </c>
      <c r="L230" s="19" t="s">
        <v>25</v>
      </c>
    </row>
    <row r="231" spans="1:12" x14ac:dyDescent="0.25">
      <c r="A231" s="19" t="s">
        <v>17</v>
      </c>
      <c r="B231" s="19" t="s">
        <v>18</v>
      </c>
      <c r="C231" s="19" t="s">
        <v>311</v>
      </c>
      <c r="D231" s="19" t="s">
        <v>312</v>
      </c>
      <c r="E231" s="20" t="s">
        <v>21</v>
      </c>
      <c r="F231" s="19" t="s">
        <v>21</v>
      </c>
      <c r="G231" s="180">
        <v>95571</v>
      </c>
      <c r="H231" s="19" t="s">
        <v>364</v>
      </c>
      <c r="I231" s="19" t="s">
        <v>15747</v>
      </c>
      <c r="J231" s="19" t="s">
        <v>9283</v>
      </c>
      <c r="K231" s="20" t="s">
        <v>9398</v>
      </c>
      <c r="L231" s="19" t="s">
        <v>25</v>
      </c>
    </row>
    <row r="232" spans="1:12" x14ac:dyDescent="0.25">
      <c r="A232" s="19" t="s">
        <v>17</v>
      </c>
      <c r="B232" s="19" t="s">
        <v>18</v>
      </c>
      <c r="C232" s="19" t="s">
        <v>311</v>
      </c>
      <c r="D232" s="19" t="s">
        <v>312</v>
      </c>
      <c r="E232" s="20" t="s">
        <v>21</v>
      </c>
      <c r="F232" s="19" t="s">
        <v>21</v>
      </c>
      <c r="G232" s="180">
        <v>95572</v>
      </c>
      <c r="H232" s="19" t="s">
        <v>365</v>
      </c>
      <c r="I232" s="19" t="s">
        <v>15747</v>
      </c>
      <c r="J232" s="19" t="s">
        <v>9283</v>
      </c>
      <c r="K232" s="20" t="s">
        <v>9399</v>
      </c>
      <c r="L232" s="19" t="s">
        <v>25</v>
      </c>
    </row>
    <row r="233" spans="1:12" x14ac:dyDescent="0.25">
      <c r="A233" s="19" t="s">
        <v>17</v>
      </c>
      <c r="B233" s="19" t="s">
        <v>18</v>
      </c>
      <c r="C233" s="19" t="s">
        <v>366</v>
      </c>
      <c r="D233" s="19" t="s">
        <v>367</v>
      </c>
      <c r="E233" s="20" t="s">
        <v>21</v>
      </c>
      <c r="F233" s="19" t="s">
        <v>21</v>
      </c>
      <c r="G233" s="180">
        <v>97127</v>
      </c>
      <c r="H233" s="19" t="s">
        <v>368</v>
      </c>
      <c r="I233" s="19" t="s">
        <v>15747</v>
      </c>
      <c r="J233" s="19" t="s">
        <v>23</v>
      </c>
      <c r="K233" s="20" t="s">
        <v>7415</v>
      </c>
      <c r="L233" s="19" t="s">
        <v>25</v>
      </c>
    </row>
    <row r="234" spans="1:12" x14ac:dyDescent="0.25">
      <c r="A234" s="19" t="s">
        <v>17</v>
      </c>
      <c r="B234" s="19" t="s">
        <v>18</v>
      </c>
      <c r="C234" s="19" t="s">
        <v>366</v>
      </c>
      <c r="D234" s="19" t="s">
        <v>367</v>
      </c>
      <c r="E234" s="20" t="s">
        <v>21</v>
      </c>
      <c r="F234" s="19" t="s">
        <v>21</v>
      </c>
      <c r="G234" s="180">
        <v>97128</v>
      </c>
      <c r="H234" s="19" t="s">
        <v>370</v>
      </c>
      <c r="I234" s="19" t="s">
        <v>15747</v>
      </c>
      <c r="J234" s="19" t="s">
        <v>23</v>
      </c>
      <c r="K234" s="20" t="s">
        <v>2797</v>
      </c>
      <c r="L234" s="19" t="s">
        <v>25</v>
      </c>
    </row>
    <row r="235" spans="1:12" x14ac:dyDescent="0.25">
      <c r="A235" s="19" t="s">
        <v>17</v>
      </c>
      <c r="B235" s="19" t="s">
        <v>18</v>
      </c>
      <c r="C235" s="19" t="s">
        <v>366</v>
      </c>
      <c r="D235" s="19" t="s">
        <v>367</v>
      </c>
      <c r="E235" s="20" t="s">
        <v>21</v>
      </c>
      <c r="F235" s="19" t="s">
        <v>21</v>
      </c>
      <c r="G235" s="180">
        <v>97129</v>
      </c>
      <c r="H235" s="19" t="s">
        <v>372</v>
      </c>
      <c r="I235" s="19" t="s">
        <v>15747</v>
      </c>
      <c r="J235" s="19" t="s">
        <v>23</v>
      </c>
      <c r="K235" s="20" t="s">
        <v>9400</v>
      </c>
      <c r="L235" s="19" t="s">
        <v>25</v>
      </c>
    </row>
    <row r="236" spans="1:12" x14ac:dyDescent="0.25">
      <c r="A236" s="19" t="s">
        <v>17</v>
      </c>
      <c r="B236" s="19" t="s">
        <v>18</v>
      </c>
      <c r="C236" s="19" t="s">
        <v>366</v>
      </c>
      <c r="D236" s="19" t="s">
        <v>367</v>
      </c>
      <c r="E236" s="20" t="s">
        <v>21</v>
      </c>
      <c r="F236" s="19" t="s">
        <v>21</v>
      </c>
      <c r="G236" s="180">
        <v>97130</v>
      </c>
      <c r="H236" s="19" t="s">
        <v>374</v>
      </c>
      <c r="I236" s="19" t="s">
        <v>15747</v>
      </c>
      <c r="J236" s="19" t="s">
        <v>23</v>
      </c>
      <c r="K236" s="20" t="s">
        <v>463</v>
      </c>
      <c r="L236" s="19" t="s">
        <v>25</v>
      </c>
    </row>
    <row r="237" spans="1:12" x14ac:dyDescent="0.25">
      <c r="A237" s="19" t="s">
        <v>17</v>
      </c>
      <c r="B237" s="19" t="s">
        <v>18</v>
      </c>
      <c r="C237" s="19" t="s">
        <v>366</v>
      </c>
      <c r="D237" s="19" t="s">
        <v>367</v>
      </c>
      <c r="E237" s="20" t="s">
        <v>21</v>
      </c>
      <c r="F237" s="19" t="s">
        <v>21</v>
      </c>
      <c r="G237" s="180">
        <v>97131</v>
      </c>
      <c r="H237" s="19" t="s">
        <v>376</v>
      </c>
      <c r="I237" s="19" t="s">
        <v>15747</v>
      </c>
      <c r="J237" s="19" t="s">
        <v>23</v>
      </c>
      <c r="K237" s="20" t="s">
        <v>6911</v>
      </c>
      <c r="L237" s="19" t="s">
        <v>25</v>
      </c>
    </row>
    <row r="238" spans="1:12" x14ac:dyDescent="0.25">
      <c r="A238" s="19" t="s">
        <v>17</v>
      </c>
      <c r="B238" s="19" t="s">
        <v>18</v>
      </c>
      <c r="C238" s="19" t="s">
        <v>366</v>
      </c>
      <c r="D238" s="19" t="s">
        <v>367</v>
      </c>
      <c r="E238" s="20" t="s">
        <v>21</v>
      </c>
      <c r="F238" s="19" t="s">
        <v>21</v>
      </c>
      <c r="G238" s="180">
        <v>97132</v>
      </c>
      <c r="H238" s="19" t="s">
        <v>378</v>
      </c>
      <c r="I238" s="19" t="s">
        <v>15747</v>
      </c>
      <c r="J238" s="19" t="s">
        <v>23</v>
      </c>
      <c r="K238" s="20" t="s">
        <v>35</v>
      </c>
      <c r="L238" s="19" t="s">
        <v>25</v>
      </c>
    </row>
    <row r="239" spans="1:12" x14ac:dyDescent="0.25">
      <c r="A239" s="19" t="s">
        <v>17</v>
      </c>
      <c r="B239" s="19" t="s">
        <v>18</v>
      </c>
      <c r="C239" s="19" t="s">
        <v>366</v>
      </c>
      <c r="D239" s="19" t="s">
        <v>367</v>
      </c>
      <c r="E239" s="20" t="s">
        <v>21</v>
      </c>
      <c r="F239" s="19" t="s">
        <v>21</v>
      </c>
      <c r="G239" s="180">
        <v>97133</v>
      </c>
      <c r="H239" s="19" t="s">
        <v>380</v>
      </c>
      <c r="I239" s="19" t="s">
        <v>15747</v>
      </c>
      <c r="J239" s="19" t="s">
        <v>23</v>
      </c>
      <c r="K239" s="20" t="s">
        <v>9401</v>
      </c>
      <c r="L239" s="19" t="s">
        <v>25</v>
      </c>
    </row>
    <row r="240" spans="1:12" x14ac:dyDescent="0.25">
      <c r="A240" s="19" t="s">
        <v>17</v>
      </c>
      <c r="B240" s="19" t="s">
        <v>18</v>
      </c>
      <c r="C240" s="19" t="s">
        <v>366</v>
      </c>
      <c r="D240" s="19" t="s">
        <v>367</v>
      </c>
      <c r="E240" s="20" t="s">
        <v>21</v>
      </c>
      <c r="F240" s="19" t="s">
        <v>21</v>
      </c>
      <c r="G240" s="180">
        <v>97134</v>
      </c>
      <c r="H240" s="19" t="s">
        <v>382</v>
      </c>
      <c r="I240" s="19" t="s">
        <v>15747</v>
      </c>
      <c r="J240" s="19" t="s">
        <v>23</v>
      </c>
      <c r="K240" s="20" t="s">
        <v>1064</v>
      </c>
      <c r="L240" s="19" t="s">
        <v>25</v>
      </c>
    </row>
    <row r="241" spans="1:12" x14ac:dyDescent="0.25">
      <c r="A241" s="19" t="s">
        <v>17</v>
      </c>
      <c r="B241" s="19" t="s">
        <v>18</v>
      </c>
      <c r="C241" s="19" t="s">
        <v>366</v>
      </c>
      <c r="D241" s="19" t="s">
        <v>367</v>
      </c>
      <c r="E241" s="20" t="s">
        <v>21</v>
      </c>
      <c r="F241" s="19" t="s">
        <v>21</v>
      </c>
      <c r="G241" s="180">
        <v>97135</v>
      </c>
      <c r="H241" s="19" t="s">
        <v>384</v>
      </c>
      <c r="I241" s="19" t="s">
        <v>15747</v>
      </c>
      <c r="J241" s="19" t="s">
        <v>23</v>
      </c>
      <c r="K241" s="20" t="s">
        <v>168</v>
      </c>
      <c r="L241" s="19" t="s">
        <v>25</v>
      </c>
    </row>
    <row r="242" spans="1:12" x14ac:dyDescent="0.25">
      <c r="A242" s="19" t="s">
        <v>17</v>
      </c>
      <c r="B242" s="19" t="s">
        <v>18</v>
      </c>
      <c r="C242" s="19" t="s">
        <v>366</v>
      </c>
      <c r="D242" s="19" t="s">
        <v>367</v>
      </c>
      <c r="E242" s="20" t="s">
        <v>21</v>
      </c>
      <c r="F242" s="19" t="s">
        <v>21</v>
      </c>
      <c r="G242" s="180">
        <v>97136</v>
      </c>
      <c r="H242" s="19" t="s">
        <v>386</v>
      </c>
      <c r="I242" s="19" t="s">
        <v>15747</v>
      </c>
      <c r="J242" s="19" t="s">
        <v>23</v>
      </c>
      <c r="K242" s="20" t="s">
        <v>2619</v>
      </c>
      <c r="L242" s="19" t="s">
        <v>25</v>
      </c>
    </row>
    <row r="243" spans="1:12" x14ac:dyDescent="0.25">
      <c r="A243" s="19" t="s">
        <v>17</v>
      </c>
      <c r="B243" s="19" t="s">
        <v>18</v>
      </c>
      <c r="C243" s="19" t="s">
        <v>366</v>
      </c>
      <c r="D243" s="19" t="s">
        <v>367</v>
      </c>
      <c r="E243" s="20" t="s">
        <v>21</v>
      </c>
      <c r="F243" s="19" t="s">
        <v>21</v>
      </c>
      <c r="G243" s="180">
        <v>97137</v>
      </c>
      <c r="H243" s="19" t="s">
        <v>388</v>
      </c>
      <c r="I243" s="19" t="s">
        <v>15747</v>
      </c>
      <c r="J243" s="19" t="s">
        <v>23</v>
      </c>
      <c r="K243" s="20" t="s">
        <v>4954</v>
      </c>
      <c r="L243" s="19" t="s">
        <v>25</v>
      </c>
    </row>
    <row r="244" spans="1:12" x14ac:dyDescent="0.25">
      <c r="A244" s="19" t="s">
        <v>17</v>
      </c>
      <c r="B244" s="19" t="s">
        <v>18</v>
      </c>
      <c r="C244" s="19" t="s">
        <v>366</v>
      </c>
      <c r="D244" s="19" t="s">
        <v>367</v>
      </c>
      <c r="E244" s="20" t="s">
        <v>21</v>
      </c>
      <c r="F244" s="19" t="s">
        <v>21</v>
      </c>
      <c r="G244" s="180">
        <v>97138</v>
      </c>
      <c r="H244" s="19" t="s">
        <v>390</v>
      </c>
      <c r="I244" s="19" t="s">
        <v>15747</v>
      </c>
      <c r="J244" s="19" t="s">
        <v>23</v>
      </c>
      <c r="K244" s="20" t="s">
        <v>5710</v>
      </c>
      <c r="L244" s="19" t="s">
        <v>25</v>
      </c>
    </row>
    <row r="245" spans="1:12" x14ac:dyDescent="0.25">
      <c r="A245" s="19" t="s">
        <v>17</v>
      </c>
      <c r="B245" s="19" t="s">
        <v>18</v>
      </c>
      <c r="C245" s="19" t="s">
        <v>366</v>
      </c>
      <c r="D245" s="19" t="s">
        <v>367</v>
      </c>
      <c r="E245" s="20" t="s">
        <v>21</v>
      </c>
      <c r="F245" s="19" t="s">
        <v>21</v>
      </c>
      <c r="G245" s="180">
        <v>97139</v>
      </c>
      <c r="H245" s="19" t="s">
        <v>392</v>
      </c>
      <c r="I245" s="19" t="s">
        <v>15747</v>
      </c>
      <c r="J245" s="19" t="s">
        <v>23</v>
      </c>
      <c r="K245" s="20" t="s">
        <v>9402</v>
      </c>
      <c r="L245" s="19" t="s">
        <v>25</v>
      </c>
    </row>
    <row r="246" spans="1:12" x14ac:dyDescent="0.25">
      <c r="A246" s="19" t="s">
        <v>17</v>
      </c>
      <c r="B246" s="19" t="s">
        <v>18</v>
      </c>
      <c r="C246" s="19" t="s">
        <v>366</v>
      </c>
      <c r="D246" s="19" t="s">
        <v>367</v>
      </c>
      <c r="E246" s="20" t="s">
        <v>21</v>
      </c>
      <c r="F246" s="19" t="s">
        <v>21</v>
      </c>
      <c r="G246" s="180">
        <v>97140</v>
      </c>
      <c r="H246" s="19" t="s">
        <v>394</v>
      </c>
      <c r="I246" s="19" t="s">
        <v>15747</v>
      </c>
      <c r="J246" s="19" t="s">
        <v>23</v>
      </c>
      <c r="K246" s="20" t="s">
        <v>9403</v>
      </c>
      <c r="L246" s="19" t="s">
        <v>25</v>
      </c>
    </row>
    <row r="247" spans="1:12" x14ac:dyDescent="0.25">
      <c r="A247" s="19" t="s">
        <v>396</v>
      </c>
      <c r="B247" s="19" t="s">
        <v>397</v>
      </c>
      <c r="C247" s="19" t="s">
        <v>398</v>
      </c>
      <c r="D247" s="19" t="s">
        <v>399</v>
      </c>
      <c r="E247" s="20" t="s">
        <v>21</v>
      </c>
      <c r="F247" s="19" t="s">
        <v>21</v>
      </c>
      <c r="G247" s="180">
        <v>93206</v>
      </c>
      <c r="H247" s="19" t="s">
        <v>400</v>
      </c>
      <c r="I247" s="19" t="s">
        <v>15719</v>
      </c>
      <c r="J247" s="19" t="s">
        <v>9283</v>
      </c>
      <c r="K247" s="20" t="s">
        <v>9404</v>
      </c>
      <c r="L247" s="19" t="s">
        <v>25</v>
      </c>
    </row>
    <row r="248" spans="1:12" x14ac:dyDescent="0.25">
      <c r="A248" s="19" t="s">
        <v>396</v>
      </c>
      <c r="B248" s="19" t="s">
        <v>397</v>
      </c>
      <c r="C248" s="19" t="s">
        <v>398</v>
      </c>
      <c r="D248" s="19" t="s">
        <v>399</v>
      </c>
      <c r="E248" s="20" t="s">
        <v>21</v>
      </c>
      <c r="F248" s="19" t="s">
        <v>21</v>
      </c>
      <c r="G248" s="180">
        <v>93207</v>
      </c>
      <c r="H248" s="19" t="s">
        <v>401</v>
      </c>
      <c r="I248" s="19" t="s">
        <v>15719</v>
      </c>
      <c r="J248" s="19" t="s">
        <v>9283</v>
      </c>
      <c r="K248" s="20" t="s">
        <v>9405</v>
      </c>
      <c r="L248" s="19" t="s">
        <v>25</v>
      </c>
    </row>
    <row r="249" spans="1:12" x14ac:dyDescent="0.25">
      <c r="A249" s="19" t="s">
        <v>396</v>
      </c>
      <c r="B249" s="19" t="s">
        <v>397</v>
      </c>
      <c r="C249" s="19" t="s">
        <v>398</v>
      </c>
      <c r="D249" s="19" t="s">
        <v>399</v>
      </c>
      <c r="E249" s="20" t="s">
        <v>21</v>
      </c>
      <c r="F249" s="19" t="s">
        <v>21</v>
      </c>
      <c r="G249" s="180">
        <v>93208</v>
      </c>
      <c r="H249" s="19" t="s">
        <v>402</v>
      </c>
      <c r="I249" s="19" t="s">
        <v>15719</v>
      </c>
      <c r="J249" s="19" t="s">
        <v>9283</v>
      </c>
      <c r="K249" s="20" t="s">
        <v>9406</v>
      </c>
      <c r="L249" s="19" t="s">
        <v>25</v>
      </c>
    </row>
    <row r="250" spans="1:12" x14ac:dyDescent="0.25">
      <c r="A250" s="19" t="s">
        <v>396</v>
      </c>
      <c r="B250" s="19" t="s">
        <v>397</v>
      </c>
      <c r="C250" s="19" t="s">
        <v>398</v>
      </c>
      <c r="D250" s="19" t="s">
        <v>399</v>
      </c>
      <c r="E250" s="20" t="s">
        <v>21</v>
      </c>
      <c r="F250" s="19" t="s">
        <v>21</v>
      </c>
      <c r="G250" s="180">
        <v>93209</v>
      </c>
      <c r="H250" s="19" t="s">
        <v>403</v>
      </c>
      <c r="I250" s="19" t="s">
        <v>15719</v>
      </c>
      <c r="J250" s="19" t="s">
        <v>9283</v>
      </c>
      <c r="K250" s="20" t="s">
        <v>9407</v>
      </c>
      <c r="L250" s="19" t="s">
        <v>25</v>
      </c>
    </row>
    <row r="251" spans="1:12" x14ac:dyDescent="0.25">
      <c r="A251" s="19" t="s">
        <v>396</v>
      </c>
      <c r="B251" s="19" t="s">
        <v>397</v>
      </c>
      <c r="C251" s="19" t="s">
        <v>398</v>
      </c>
      <c r="D251" s="19" t="s">
        <v>399</v>
      </c>
      <c r="E251" s="20" t="s">
        <v>21</v>
      </c>
      <c r="F251" s="19" t="s">
        <v>21</v>
      </c>
      <c r="G251" s="180">
        <v>93210</v>
      </c>
      <c r="H251" s="19" t="s">
        <v>404</v>
      </c>
      <c r="I251" s="19" t="s">
        <v>15719</v>
      </c>
      <c r="J251" s="19" t="s">
        <v>9283</v>
      </c>
      <c r="K251" s="20" t="s">
        <v>9408</v>
      </c>
      <c r="L251" s="19" t="s">
        <v>25</v>
      </c>
    </row>
    <row r="252" spans="1:12" x14ac:dyDescent="0.25">
      <c r="A252" s="19" t="s">
        <v>396</v>
      </c>
      <c r="B252" s="19" t="s">
        <v>397</v>
      </c>
      <c r="C252" s="19" t="s">
        <v>398</v>
      </c>
      <c r="D252" s="19" t="s">
        <v>399</v>
      </c>
      <c r="E252" s="20" t="s">
        <v>21</v>
      </c>
      <c r="F252" s="19" t="s">
        <v>21</v>
      </c>
      <c r="G252" s="180">
        <v>93211</v>
      </c>
      <c r="H252" s="19" t="s">
        <v>405</v>
      </c>
      <c r="I252" s="19" t="s">
        <v>15719</v>
      </c>
      <c r="J252" s="19" t="s">
        <v>9283</v>
      </c>
      <c r="K252" s="20" t="s">
        <v>9409</v>
      </c>
      <c r="L252" s="19" t="s">
        <v>25</v>
      </c>
    </row>
    <row r="253" spans="1:12" x14ac:dyDescent="0.25">
      <c r="A253" s="19" t="s">
        <v>396</v>
      </c>
      <c r="B253" s="19" t="s">
        <v>397</v>
      </c>
      <c r="C253" s="19" t="s">
        <v>398</v>
      </c>
      <c r="D253" s="19" t="s">
        <v>399</v>
      </c>
      <c r="E253" s="20" t="s">
        <v>21</v>
      </c>
      <c r="F253" s="19" t="s">
        <v>21</v>
      </c>
      <c r="G253" s="180">
        <v>93212</v>
      </c>
      <c r="H253" s="19" t="s">
        <v>406</v>
      </c>
      <c r="I253" s="19" t="s">
        <v>15719</v>
      </c>
      <c r="J253" s="19" t="s">
        <v>9283</v>
      </c>
      <c r="K253" s="20" t="s">
        <v>9410</v>
      </c>
      <c r="L253" s="19" t="s">
        <v>25</v>
      </c>
    </row>
    <row r="254" spans="1:12" x14ac:dyDescent="0.25">
      <c r="A254" s="19" t="s">
        <v>396</v>
      </c>
      <c r="B254" s="19" t="s">
        <v>397</v>
      </c>
      <c r="C254" s="19" t="s">
        <v>398</v>
      </c>
      <c r="D254" s="19" t="s">
        <v>399</v>
      </c>
      <c r="E254" s="20" t="s">
        <v>21</v>
      </c>
      <c r="F254" s="19" t="s">
        <v>21</v>
      </c>
      <c r="G254" s="180">
        <v>93213</v>
      </c>
      <c r="H254" s="19" t="s">
        <v>407</v>
      </c>
      <c r="I254" s="19" t="s">
        <v>15719</v>
      </c>
      <c r="J254" s="19" t="s">
        <v>9283</v>
      </c>
      <c r="K254" s="20" t="s">
        <v>9411</v>
      </c>
      <c r="L254" s="19" t="s">
        <v>25</v>
      </c>
    </row>
    <row r="255" spans="1:12" x14ac:dyDescent="0.25">
      <c r="A255" s="19" t="s">
        <v>396</v>
      </c>
      <c r="B255" s="19" t="s">
        <v>397</v>
      </c>
      <c r="C255" s="19" t="s">
        <v>398</v>
      </c>
      <c r="D255" s="19" t="s">
        <v>399</v>
      </c>
      <c r="E255" s="20" t="s">
        <v>21</v>
      </c>
      <c r="F255" s="19" t="s">
        <v>21</v>
      </c>
      <c r="G255" s="180">
        <v>93214</v>
      </c>
      <c r="H255" s="19" t="s">
        <v>408</v>
      </c>
      <c r="I255" s="19" t="s">
        <v>15692</v>
      </c>
      <c r="J255" s="19" t="s">
        <v>23</v>
      </c>
      <c r="K255" s="20" t="s">
        <v>9412</v>
      </c>
      <c r="L255" s="19" t="s">
        <v>25</v>
      </c>
    </row>
    <row r="256" spans="1:12" x14ac:dyDescent="0.25">
      <c r="A256" s="19" t="s">
        <v>396</v>
      </c>
      <c r="B256" s="19" t="s">
        <v>397</v>
      </c>
      <c r="C256" s="19" t="s">
        <v>398</v>
      </c>
      <c r="D256" s="19" t="s">
        <v>399</v>
      </c>
      <c r="E256" s="20" t="s">
        <v>21</v>
      </c>
      <c r="F256" s="19" t="s">
        <v>21</v>
      </c>
      <c r="G256" s="180">
        <v>93243</v>
      </c>
      <c r="H256" s="19" t="s">
        <v>409</v>
      </c>
      <c r="I256" s="19" t="s">
        <v>15692</v>
      </c>
      <c r="J256" s="19" t="s">
        <v>23</v>
      </c>
      <c r="K256" s="20" t="s">
        <v>9413</v>
      </c>
      <c r="L256" s="19" t="s">
        <v>25</v>
      </c>
    </row>
    <row r="257" spans="1:12" x14ac:dyDescent="0.25">
      <c r="A257" s="19" t="s">
        <v>396</v>
      </c>
      <c r="B257" s="19" t="s">
        <v>397</v>
      </c>
      <c r="C257" s="19" t="s">
        <v>398</v>
      </c>
      <c r="D257" s="19" t="s">
        <v>399</v>
      </c>
      <c r="E257" s="20" t="s">
        <v>21</v>
      </c>
      <c r="F257" s="19" t="s">
        <v>21</v>
      </c>
      <c r="G257" s="180">
        <v>93582</v>
      </c>
      <c r="H257" s="19" t="s">
        <v>410</v>
      </c>
      <c r="I257" s="19" t="s">
        <v>15719</v>
      </c>
      <c r="J257" s="19" t="s">
        <v>9283</v>
      </c>
      <c r="K257" s="20" t="s">
        <v>9414</v>
      </c>
      <c r="L257" s="19" t="s">
        <v>25</v>
      </c>
    </row>
    <row r="258" spans="1:12" x14ac:dyDescent="0.25">
      <c r="A258" s="19" t="s">
        <v>396</v>
      </c>
      <c r="B258" s="19" t="s">
        <v>397</v>
      </c>
      <c r="C258" s="19" t="s">
        <v>398</v>
      </c>
      <c r="D258" s="19" t="s">
        <v>399</v>
      </c>
      <c r="E258" s="20" t="s">
        <v>21</v>
      </c>
      <c r="F258" s="19" t="s">
        <v>21</v>
      </c>
      <c r="G258" s="180">
        <v>93583</v>
      </c>
      <c r="H258" s="19" t="s">
        <v>411</v>
      </c>
      <c r="I258" s="19" t="s">
        <v>15719</v>
      </c>
      <c r="J258" s="19" t="s">
        <v>9283</v>
      </c>
      <c r="K258" s="20" t="s">
        <v>9415</v>
      </c>
      <c r="L258" s="19" t="s">
        <v>25</v>
      </c>
    </row>
    <row r="259" spans="1:12" x14ac:dyDescent="0.25">
      <c r="A259" s="19" t="s">
        <v>396</v>
      </c>
      <c r="B259" s="19" t="s">
        <v>397</v>
      </c>
      <c r="C259" s="19" t="s">
        <v>398</v>
      </c>
      <c r="D259" s="19" t="s">
        <v>399</v>
      </c>
      <c r="E259" s="20" t="s">
        <v>21</v>
      </c>
      <c r="F259" s="19" t="s">
        <v>21</v>
      </c>
      <c r="G259" s="180">
        <v>93584</v>
      </c>
      <c r="H259" s="19" t="s">
        <v>412</v>
      </c>
      <c r="I259" s="19" t="s">
        <v>15719</v>
      </c>
      <c r="J259" s="19" t="s">
        <v>9283</v>
      </c>
      <c r="K259" s="20" t="s">
        <v>9416</v>
      </c>
      <c r="L259" s="19" t="s">
        <v>25</v>
      </c>
    </row>
    <row r="260" spans="1:12" x14ac:dyDescent="0.25">
      <c r="A260" s="19" t="s">
        <v>396</v>
      </c>
      <c r="B260" s="19" t="s">
        <v>397</v>
      </c>
      <c r="C260" s="19" t="s">
        <v>398</v>
      </c>
      <c r="D260" s="19" t="s">
        <v>399</v>
      </c>
      <c r="E260" s="20" t="s">
        <v>21</v>
      </c>
      <c r="F260" s="19" t="s">
        <v>21</v>
      </c>
      <c r="G260" s="180">
        <v>93585</v>
      </c>
      <c r="H260" s="19" t="s">
        <v>413</v>
      </c>
      <c r="I260" s="19" t="s">
        <v>15719</v>
      </c>
      <c r="J260" s="19" t="s">
        <v>9283</v>
      </c>
      <c r="K260" s="20" t="s">
        <v>9417</v>
      </c>
      <c r="L260" s="19" t="s">
        <v>25</v>
      </c>
    </row>
    <row r="261" spans="1:12" x14ac:dyDescent="0.25">
      <c r="A261" s="19" t="s">
        <v>396</v>
      </c>
      <c r="B261" s="19" t="s">
        <v>397</v>
      </c>
      <c r="C261" s="19" t="s">
        <v>398</v>
      </c>
      <c r="D261" s="19" t="s">
        <v>399</v>
      </c>
      <c r="E261" s="20" t="s">
        <v>21</v>
      </c>
      <c r="F261" s="19" t="s">
        <v>21</v>
      </c>
      <c r="G261" s="180">
        <v>98441</v>
      </c>
      <c r="H261" s="19" t="s">
        <v>414</v>
      </c>
      <c r="I261" s="19" t="s">
        <v>15719</v>
      </c>
      <c r="J261" s="19" t="s">
        <v>23</v>
      </c>
      <c r="K261" s="20" t="s">
        <v>9418</v>
      </c>
      <c r="L261" s="19" t="s">
        <v>25</v>
      </c>
    </row>
    <row r="262" spans="1:12" x14ac:dyDescent="0.25">
      <c r="A262" s="19" t="s">
        <v>396</v>
      </c>
      <c r="B262" s="19" t="s">
        <v>397</v>
      </c>
      <c r="C262" s="19" t="s">
        <v>398</v>
      </c>
      <c r="D262" s="19" t="s">
        <v>399</v>
      </c>
      <c r="E262" s="20" t="s">
        <v>21</v>
      </c>
      <c r="F262" s="19" t="s">
        <v>21</v>
      </c>
      <c r="G262" s="180">
        <v>98442</v>
      </c>
      <c r="H262" s="19" t="s">
        <v>416</v>
      </c>
      <c r="I262" s="19" t="s">
        <v>15719</v>
      </c>
      <c r="J262" s="19" t="s">
        <v>23</v>
      </c>
      <c r="K262" s="20" t="s">
        <v>9419</v>
      </c>
      <c r="L262" s="19" t="s">
        <v>25</v>
      </c>
    </row>
    <row r="263" spans="1:12" x14ac:dyDescent="0.25">
      <c r="A263" s="19" t="s">
        <v>396</v>
      </c>
      <c r="B263" s="19" t="s">
        <v>397</v>
      </c>
      <c r="C263" s="19" t="s">
        <v>398</v>
      </c>
      <c r="D263" s="19" t="s">
        <v>399</v>
      </c>
      <c r="E263" s="20" t="s">
        <v>21</v>
      </c>
      <c r="F263" s="19" t="s">
        <v>21</v>
      </c>
      <c r="G263" s="180">
        <v>98443</v>
      </c>
      <c r="H263" s="19" t="s">
        <v>417</v>
      </c>
      <c r="I263" s="19" t="s">
        <v>15719</v>
      </c>
      <c r="J263" s="19" t="s">
        <v>23</v>
      </c>
      <c r="K263" s="20" t="s">
        <v>9420</v>
      </c>
      <c r="L263" s="19" t="s">
        <v>25</v>
      </c>
    </row>
    <row r="264" spans="1:12" x14ac:dyDescent="0.25">
      <c r="A264" s="19" t="s">
        <v>396</v>
      </c>
      <c r="B264" s="19" t="s">
        <v>397</v>
      </c>
      <c r="C264" s="19" t="s">
        <v>398</v>
      </c>
      <c r="D264" s="19" t="s">
        <v>399</v>
      </c>
      <c r="E264" s="20" t="s">
        <v>21</v>
      </c>
      <c r="F264" s="19" t="s">
        <v>21</v>
      </c>
      <c r="G264" s="180">
        <v>98444</v>
      </c>
      <c r="H264" s="19" t="s">
        <v>418</v>
      </c>
      <c r="I264" s="19" t="s">
        <v>15719</v>
      </c>
      <c r="J264" s="19" t="s">
        <v>23</v>
      </c>
      <c r="K264" s="20" t="s">
        <v>814</v>
      </c>
      <c r="L264" s="19" t="s">
        <v>25</v>
      </c>
    </row>
    <row r="265" spans="1:12" x14ac:dyDescent="0.25">
      <c r="A265" s="19" t="s">
        <v>396</v>
      </c>
      <c r="B265" s="19" t="s">
        <v>397</v>
      </c>
      <c r="C265" s="19" t="s">
        <v>398</v>
      </c>
      <c r="D265" s="19" t="s">
        <v>399</v>
      </c>
      <c r="E265" s="20" t="s">
        <v>21</v>
      </c>
      <c r="F265" s="19" t="s">
        <v>21</v>
      </c>
      <c r="G265" s="180">
        <v>98445</v>
      </c>
      <c r="H265" s="19" t="s">
        <v>419</v>
      </c>
      <c r="I265" s="19" t="s">
        <v>15719</v>
      </c>
      <c r="J265" s="19" t="s">
        <v>23</v>
      </c>
      <c r="K265" s="20" t="s">
        <v>9421</v>
      </c>
      <c r="L265" s="19" t="s">
        <v>25</v>
      </c>
    </row>
    <row r="266" spans="1:12" x14ac:dyDescent="0.25">
      <c r="A266" s="19" t="s">
        <v>396</v>
      </c>
      <c r="B266" s="19" t="s">
        <v>397</v>
      </c>
      <c r="C266" s="19" t="s">
        <v>398</v>
      </c>
      <c r="D266" s="19" t="s">
        <v>399</v>
      </c>
      <c r="E266" s="20" t="s">
        <v>21</v>
      </c>
      <c r="F266" s="19" t="s">
        <v>21</v>
      </c>
      <c r="G266" s="180">
        <v>98446</v>
      </c>
      <c r="H266" s="19" t="s">
        <v>420</v>
      </c>
      <c r="I266" s="19" t="s">
        <v>15719</v>
      </c>
      <c r="J266" s="19" t="s">
        <v>23</v>
      </c>
      <c r="K266" s="20" t="s">
        <v>9422</v>
      </c>
      <c r="L266" s="19" t="s">
        <v>25</v>
      </c>
    </row>
    <row r="267" spans="1:12" x14ac:dyDescent="0.25">
      <c r="A267" s="19" t="s">
        <v>396</v>
      </c>
      <c r="B267" s="19" t="s">
        <v>397</v>
      </c>
      <c r="C267" s="19" t="s">
        <v>398</v>
      </c>
      <c r="D267" s="19" t="s">
        <v>399</v>
      </c>
      <c r="E267" s="20" t="s">
        <v>21</v>
      </c>
      <c r="F267" s="19" t="s">
        <v>21</v>
      </c>
      <c r="G267" s="180">
        <v>98447</v>
      </c>
      <c r="H267" s="19" t="s">
        <v>421</v>
      </c>
      <c r="I267" s="19" t="s">
        <v>15719</v>
      </c>
      <c r="J267" s="19" t="s">
        <v>23</v>
      </c>
      <c r="K267" s="20" t="s">
        <v>9423</v>
      </c>
      <c r="L267" s="19" t="s">
        <v>25</v>
      </c>
    </row>
    <row r="268" spans="1:12" x14ac:dyDescent="0.25">
      <c r="A268" s="19" t="s">
        <v>396</v>
      </c>
      <c r="B268" s="19" t="s">
        <v>397</v>
      </c>
      <c r="C268" s="19" t="s">
        <v>398</v>
      </c>
      <c r="D268" s="19" t="s">
        <v>399</v>
      </c>
      <c r="E268" s="20" t="s">
        <v>21</v>
      </c>
      <c r="F268" s="19" t="s">
        <v>21</v>
      </c>
      <c r="G268" s="180">
        <v>98448</v>
      </c>
      <c r="H268" s="19" t="s">
        <v>422</v>
      </c>
      <c r="I268" s="19" t="s">
        <v>15719</v>
      </c>
      <c r="J268" s="19" t="s">
        <v>23</v>
      </c>
      <c r="K268" s="20" t="s">
        <v>9424</v>
      </c>
      <c r="L268" s="19" t="s">
        <v>25</v>
      </c>
    </row>
    <row r="269" spans="1:12" x14ac:dyDescent="0.25">
      <c r="A269" s="19" t="s">
        <v>396</v>
      </c>
      <c r="B269" s="19" t="s">
        <v>397</v>
      </c>
      <c r="C269" s="19" t="s">
        <v>398</v>
      </c>
      <c r="D269" s="19" t="s">
        <v>399</v>
      </c>
      <c r="E269" s="20" t="s">
        <v>21</v>
      </c>
      <c r="F269" s="19" t="s">
        <v>21</v>
      </c>
      <c r="G269" s="180">
        <v>98449</v>
      </c>
      <c r="H269" s="19" t="s">
        <v>423</v>
      </c>
      <c r="I269" s="19" t="s">
        <v>15719</v>
      </c>
      <c r="J269" s="19" t="s">
        <v>23</v>
      </c>
      <c r="K269" s="20" t="s">
        <v>8043</v>
      </c>
      <c r="L269" s="19" t="s">
        <v>25</v>
      </c>
    </row>
    <row r="270" spans="1:12" x14ac:dyDescent="0.25">
      <c r="A270" s="19" t="s">
        <v>396</v>
      </c>
      <c r="B270" s="19" t="s">
        <v>397</v>
      </c>
      <c r="C270" s="19" t="s">
        <v>398</v>
      </c>
      <c r="D270" s="19" t="s">
        <v>399</v>
      </c>
      <c r="E270" s="20" t="s">
        <v>21</v>
      </c>
      <c r="F270" s="19" t="s">
        <v>21</v>
      </c>
      <c r="G270" s="180">
        <v>98450</v>
      </c>
      <c r="H270" s="19" t="s">
        <v>424</v>
      </c>
      <c r="I270" s="19" t="s">
        <v>15719</v>
      </c>
      <c r="J270" s="19" t="s">
        <v>23</v>
      </c>
      <c r="K270" s="20" t="s">
        <v>9425</v>
      </c>
      <c r="L270" s="19" t="s">
        <v>25</v>
      </c>
    </row>
    <row r="271" spans="1:12" x14ac:dyDescent="0.25">
      <c r="A271" s="19" t="s">
        <v>396</v>
      </c>
      <c r="B271" s="19" t="s">
        <v>397</v>
      </c>
      <c r="C271" s="19" t="s">
        <v>398</v>
      </c>
      <c r="D271" s="19" t="s">
        <v>399</v>
      </c>
      <c r="E271" s="20" t="s">
        <v>21</v>
      </c>
      <c r="F271" s="19" t="s">
        <v>21</v>
      </c>
      <c r="G271" s="180">
        <v>98451</v>
      </c>
      <c r="H271" s="19" t="s">
        <v>425</v>
      </c>
      <c r="I271" s="19" t="s">
        <v>15719</v>
      </c>
      <c r="J271" s="19" t="s">
        <v>23</v>
      </c>
      <c r="K271" s="20" t="s">
        <v>9426</v>
      </c>
      <c r="L271" s="19" t="s">
        <v>25</v>
      </c>
    </row>
    <row r="272" spans="1:12" x14ac:dyDescent="0.25">
      <c r="A272" s="19" t="s">
        <v>396</v>
      </c>
      <c r="B272" s="19" t="s">
        <v>397</v>
      </c>
      <c r="C272" s="19" t="s">
        <v>398</v>
      </c>
      <c r="D272" s="19" t="s">
        <v>399</v>
      </c>
      <c r="E272" s="20" t="s">
        <v>21</v>
      </c>
      <c r="F272" s="19" t="s">
        <v>21</v>
      </c>
      <c r="G272" s="180">
        <v>98452</v>
      </c>
      <c r="H272" s="19" t="s">
        <v>426</v>
      </c>
      <c r="I272" s="19" t="s">
        <v>15719</v>
      </c>
      <c r="J272" s="19" t="s">
        <v>23</v>
      </c>
      <c r="K272" s="20" t="s">
        <v>5550</v>
      </c>
      <c r="L272" s="19" t="s">
        <v>25</v>
      </c>
    </row>
    <row r="273" spans="1:12" x14ac:dyDescent="0.25">
      <c r="A273" s="19" t="s">
        <v>396</v>
      </c>
      <c r="B273" s="19" t="s">
        <v>397</v>
      </c>
      <c r="C273" s="19" t="s">
        <v>398</v>
      </c>
      <c r="D273" s="19" t="s">
        <v>399</v>
      </c>
      <c r="E273" s="20" t="s">
        <v>21</v>
      </c>
      <c r="F273" s="19" t="s">
        <v>21</v>
      </c>
      <c r="G273" s="180">
        <v>98453</v>
      </c>
      <c r="H273" s="19" t="s">
        <v>428</v>
      </c>
      <c r="I273" s="19" t="s">
        <v>15719</v>
      </c>
      <c r="J273" s="19" t="s">
        <v>23</v>
      </c>
      <c r="K273" s="20" t="s">
        <v>9427</v>
      </c>
      <c r="L273" s="19" t="s">
        <v>25</v>
      </c>
    </row>
    <row r="274" spans="1:12" x14ac:dyDescent="0.25">
      <c r="A274" s="19" t="s">
        <v>396</v>
      </c>
      <c r="B274" s="19" t="s">
        <v>397</v>
      </c>
      <c r="C274" s="19" t="s">
        <v>398</v>
      </c>
      <c r="D274" s="19" t="s">
        <v>399</v>
      </c>
      <c r="E274" s="20" t="s">
        <v>21</v>
      </c>
      <c r="F274" s="19" t="s">
        <v>21</v>
      </c>
      <c r="G274" s="180">
        <v>98454</v>
      </c>
      <c r="H274" s="19" t="s">
        <v>430</v>
      </c>
      <c r="I274" s="19" t="s">
        <v>15719</v>
      </c>
      <c r="J274" s="19" t="s">
        <v>23</v>
      </c>
      <c r="K274" s="20" t="s">
        <v>9428</v>
      </c>
      <c r="L274" s="19" t="s">
        <v>25</v>
      </c>
    </row>
    <row r="275" spans="1:12" x14ac:dyDescent="0.25">
      <c r="A275" s="19" t="s">
        <v>396</v>
      </c>
      <c r="B275" s="19" t="s">
        <v>397</v>
      </c>
      <c r="C275" s="19" t="s">
        <v>398</v>
      </c>
      <c r="D275" s="19" t="s">
        <v>399</v>
      </c>
      <c r="E275" s="20" t="s">
        <v>21</v>
      </c>
      <c r="F275" s="19" t="s">
        <v>21</v>
      </c>
      <c r="G275" s="180">
        <v>98455</v>
      </c>
      <c r="H275" s="19" t="s">
        <v>431</v>
      </c>
      <c r="I275" s="19" t="s">
        <v>15719</v>
      </c>
      <c r="J275" s="19" t="s">
        <v>23</v>
      </c>
      <c r="K275" s="20" t="s">
        <v>9429</v>
      </c>
      <c r="L275" s="19" t="s">
        <v>25</v>
      </c>
    </row>
    <row r="276" spans="1:12" x14ac:dyDescent="0.25">
      <c r="A276" s="19" t="s">
        <v>396</v>
      </c>
      <c r="B276" s="19" t="s">
        <v>397</v>
      </c>
      <c r="C276" s="19" t="s">
        <v>398</v>
      </c>
      <c r="D276" s="19" t="s">
        <v>399</v>
      </c>
      <c r="E276" s="20" t="s">
        <v>21</v>
      </c>
      <c r="F276" s="19" t="s">
        <v>21</v>
      </c>
      <c r="G276" s="180">
        <v>98456</v>
      </c>
      <c r="H276" s="19" t="s">
        <v>432</v>
      </c>
      <c r="I276" s="19" t="s">
        <v>15719</v>
      </c>
      <c r="J276" s="19" t="s">
        <v>23</v>
      </c>
      <c r="K276" s="20" t="s">
        <v>9430</v>
      </c>
      <c r="L276" s="19" t="s">
        <v>25</v>
      </c>
    </row>
    <row r="277" spans="1:12" x14ac:dyDescent="0.25">
      <c r="A277" s="19" t="s">
        <v>396</v>
      </c>
      <c r="B277" s="19" t="s">
        <v>397</v>
      </c>
      <c r="C277" s="19" t="s">
        <v>398</v>
      </c>
      <c r="D277" s="19" t="s">
        <v>399</v>
      </c>
      <c r="E277" s="20" t="s">
        <v>21</v>
      </c>
      <c r="F277" s="19" t="s">
        <v>21</v>
      </c>
      <c r="G277" s="180">
        <v>98458</v>
      </c>
      <c r="H277" s="19" t="s">
        <v>433</v>
      </c>
      <c r="I277" s="19" t="s">
        <v>15719</v>
      </c>
      <c r="J277" s="19" t="s">
        <v>23</v>
      </c>
      <c r="K277" s="20" t="s">
        <v>9431</v>
      </c>
      <c r="L277" s="19" t="s">
        <v>25</v>
      </c>
    </row>
    <row r="278" spans="1:12" x14ac:dyDescent="0.25">
      <c r="A278" s="19" t="s">
        <v>396</v>
      </c>
      <c r="B278" s="19" t="s">
        <v>397</v>
      </c>
      <c r="C278" s="19" t="s">
        <v>398</v>
      </c>
      <c r="D278" s="19" t="s">
        <v>399</v>
      </c>
      <c r="E278" s="20" t="s">
        <v>21</v>
      </c>
      <c r="F278" s="19" t="s">
        <v>21</v>
      </c>
      <c r="G278" s="180">
        <v>98459</v>
      </c>
      <c r="H278" s="19" t="s">
        <v>434</v>
      </c>
      <c r="I278" s="19" t="s">
        <v>15719</v>
      </c>
      <c r="J278" s="19" t="s">
        <v>9283</v>
      </c>
      <c r="K278" s="20" t="s">
        <v>9432</v>
      </c>
      <c r="L278" s="19" t="s">
        <v>25</v>
      </c>
    </row>
    <row r="279" spans="1:12" x14ac:dyDescent="0.25">
      <c r="A279" s="19" t="s">
        <v>396</v>
      </c>
      <c r="B279" s="19" t="s">
        <v>397</v>
      </c>
      <c r="C279" s="19" t="s">
        <v>398</v>
      </c>
      <c r="D279" s="19" t="s">
        <v>399</v>
      </c>
      <c r="E279" s="20" t="s">
        <v>21</v>
      </c>
      <c r="F279" s="19" t="s">
        <v>21</v>
      </c>
      <c r="G279" s="180">
        <v>98460</v>
      </c>
      <c r="H279" s="19" t="s">
        <v>435</v>
      </c>
      <c r="I279" s="19" t="s">
        <v>15719</v>
      </c>
      <c r="J279" s="19" t="s">
        <v>23</v>
      </c>
      <c r="K279" s="20" t="s">
        <v>9433</v>
      </c>
      <c r="L279" s="19" t="s">
        <v>25</v>
      </c>
    </row>
    <row r="280" spans="1:12" x14ac:dyDescent="0.25">
      <c r="A280" s="19" t="s">
        <v>396</v>
      </c>
      <c r="B280" s="19" t="s">
        <v>397</v>
      </c>
      <c r="C280" s="19" t="s">
        <v>398</v>
      </c>
      <c r="D280" s="19" t="s">
        <v>399</v>
      </c>
      <c r="E280" s="20" t="s">
        <v>21</v>
      </c>
      <c r="F280" s="19" t="s">
        <v>21</v>
      </c>
      <c r="G280" s="180">
        <v>98461</v>
      </c>
      <c r="H280" s="19" t="s">
        <v>436</v>
      </c>
      <c r="I280" s="19" t="s">
        <v>15692</v>
      </c>
      <c r="J280" s="19" t="s">
        <v>23</v>
      </c>
      <c r="K280" s="20" t="s">
        <v>9434</v>
      </c>
      <c r="L280" s="19" t="s">
        <v>25</v>
      </c>
    </row>
    <row r="281" spans="1:12" x14ac:dyDescent="0.25">
      <c r="A281" s="19" t="s">
        <v>396</v>
      </c>
      <c r="B281" s="19" t="s">
        <v>397</v>
      </c>
      <c r="C281" s="19" t="s">
        <v>398</v>
      </c>
      <c r="D281" s="19" t="s">
        <v>399</v>
      </c>
      <c r="E281" s="20" t="s">
        <v>21</v>
      </c>
      <c r="F281" s="19" t="s">
        <v>21</v>
      </c>
      <c r="G281" s="180">
        <v>98462</v>
      </c>
      <c r="H281" s="19" t="s">
        <v>437</v>
      </c>
      <c r="I281" s="19" t="s">
        <v>15692</v>
      </c>
      <c r="J281" s="19" t="s">
        <v>23</v>
      </c>
      <c r="K281" s="20" t="s">
        <v>9435</v>
      </c>
      <c r="L281" s="19" t="s">
        <v>25</v>
      </c>
    </row>
    <row r="282" spans="1:12" x14ac:dyDescent="0.25">
      <c r="A282" s="19" t="s">
        <v>438</v>
      </c>
      <c r="B282" s="19" t="s">
        <v>439</v>
      </c>
      <c r="C282" s="19" t="s">
        <v>440</v>
      </c>
      <c r="D282" s="19" t="s">
        <v>441</v>
      </c>
      <c r="E282" s="20" t="s">
        <v>21</v>
      </c>
      <c r="F282" s="19" t="s">
        <v>21</v>
      </c>
      <c r="G282" s="180">
        <v>5631</v>
      </c>
      <c r="H282" s="19" t="s">
        <v>442</v>
      </c>
      <c r="I282" s="19" t="s">
        <v>443</v>
      </c>
      <c r="J282" s="19" t="s">
        <v>444</v>
      </c>
      <c r="K282" s="20" t="s">
        <v>480</v>
      </c>
      <c r="L282" s="19" t="s">
        <v>25</v>
      </c>
    </row>
    <row r="283" spans="1:12" x14ac:dyDescent="0.25">
      <c r="A283" s="19" t="s">
        <v>438</v>
      </c>
      <c r="B283" s="19" t="s">
        <v>439</v>
      </c>
      <c r="C283" s="19" t="s">
        <v>440</v>
      </c>
      <c r="D283" s="19" t="s">
        <v>441</v>
      </c>
      <c r="E283" s="20" t="s">
        <v>21</v>
      </c>
      <c r="F283" s="19" t="s">
        <v>21</v>
      </c>
      <c r="G283" s="180">
        <v>5678</v>
      </c>
      <c r="H283" s="19" t="s">
        <v>445</v>
      </c>
      <c r="I283" s="19" t="s">
        <v>443</v>
      </c>
      <c r="J283" s="19" t="s">
        <v>23</v>
      </c>
      <c r="K283" s="20" t="s">
        <v>9436</v>
      </c>
      <c r="L283" s="19" t="s">
        <v>25</v>
      </c>
    </row>
    <row r="284" spans="1:12" x14ac:dyDescent="0.25">
      <c r="A284" s="19" t="s">
        <v>438</v>
      </c>
      <c r="B284" s="19" t="s">
        <v>439</v>
      </c>
      <c r="C284" s="19" t="s">
        <v>440</v>
      </c>
      <c r="D284" s="19" t="s">
        <v>441</v>
      </c>
      <c r="E284" s="20" t="s">
        <v>21</v>
      </c>
      <c r="F284" s="19" t="s">
        <v>21</v>
      </c>
      <c r="G284" s="180">
        <v>5680</v>
      </c>
      <c r="H284" s="19" t="s">
        <v>446</v>
      </c>
      <c r="I284" s="19" t="s">
        <v>443</v>
      </c>
      <c r="J284" s="19" t="s">
        <v>23</v>
      </c>
      <c r="K284" s="20" t="s">
        <v>9437</v>
      </c>
      <c r="L284" s="19" t="s">
        <v>25</v>
      </c>
    </row>
    <row r="285" spans="1:12" x14ac:dyDescent="0.25">
      <c r="A285" s="19" t="s">
        <v>438</v>
      </c>
      <c r="B285" s="19" t="s">
        <v>439</v>
      </c>
      <c r="C285" s="19" t="s">
        <v>440</v>
      </c>
      <c r="D285" s="19" t="s">
        <v>441</v>
      </c>
      <c r="E285" s="20" t="s">
        <v>21</v>
      </c>
      <c r="F285" s="19" t="s">
        <v>21</v>
      </c>
      <c r="G285" s="180">
        <v>5684</v>
      </c>
      <c r="H285" s="19" t="s">
        <v>448</v>
      </c>
      <c r="I285" s="19" t="s">
        <v>443</v>
      </c>
      <c r="J285" s="19" t="s">
        <v>9283</v>
      </c>
      <c r="K285" s="20" t="s">
        <v>5577</v>
      </c>
      <c r="L285" s="19" t="s">
        <v>25</v>
      </c>
    </row>
    <row r="286" spans="1:12" x14ac:dyDescent="0.25">
      <c r="A286" s="19" t="s">
        <v>438</v>
      </c>
      <c r="B286" s="19" t="s">
        <v>439</v>
      </c>
      <c r="C286" s="19" t="s">
        <v>440</v>
      </c>
      <c r="D286" s="19" t="s">
        <v>441</v>
      </c>
      <c r="E286" s="20" t="s">
        <v>21</v>
      </c>
      <c r="F286" s="19" t="s">
        <v>21</v>
      </c>
      <c r="G286" s="180">
        <v>5689</v>
      </c>
      <c r="H286" s="19" t="s">
        <v>449</v>
      </c>
      <c r="I286" s="19" t="s">
        <v>443</v>
      </c>
      <c r="J286" s="19" t="s">
        <v>9283</v>
      </c>
      <c r="K286" s="20" t="s">
        <v>450</v>
      </c>
      <c r="L286" s="19" t="s">
        <v>25</v>
      </c>
    </row>
    <row r="287" spans="1:12" x14ac:dyDescent="0.25">
      <c r="A287" s="19" t="s">
        <v>438</v>
      </c>
      <c r="B287" s="19" t="s">
        <v>439</v>
      </c>
      <c r="C287" s="19" t="s">
        <v>440</v>
      </c>
      <c r="D287" s="19" t="s">
        <v>441</v>
      </c>
      <c r="E287" s="20" t="s">
        <v>21</v>
      </c>
      <c r="F287" s="19" t="s">
        <v>21</v>
      </c>
      <c r="G287" s="180">
        <v>5795</v>
      </c>
      <c r="H287" s="19" t="s">
        <v>451</v>
      </c>
      <c r="I287" s="19" t="s">
        <v>443</v>
      </c>
      <c r="J287" s="19" t="s">
        <v>9283</v>
      </c>
      <c r="K287" s="20" t="s">
        <v>9438</v>
      </c>
      <c r="L287" s="19" t="s">
        <v>25</v>
      </c>
    </row>
    <row r="288" spans="1:12" x14ac:dyDescent="0.25">
      <c r="A288" s="19" t="s">
        <v>438</v>
      </c>
      <c r="B288" s="19" t="s">
        <v>439</v>
      </c>
      <c r="C288" s="19" t="s">
        <v>440</v>
      </c>
      <c r="D288" s="19" t="s">
        <v>441</v>
      </c>
      <c r="E288" s="20" t="s">
        <v>21</v>
      </c>
      <c r="F288" s="19" t="s">
        <v>21</v>
      </c>
      <c r="G288" s="180">
        <v>5811</v>
      </c>
      <c r="H288" s="19" t="s">
        <v>452</v>
      </c>
      <c r="I288" s="19" t="s">
        <v>443</v>
      </c>
      <c r="J288" s="19" t="s">
        <v>9283</v>
      </c>
      <c r="K288" s="20" t="s">
        <v>9439</v>
      </c>
      <c r="L288" s="19" t="s">
        <v>25</v>
      </c>
    </row>
    <row r="289" spans="1:12" x14ac:dyDescent="0.25">
      <c r="A289" s="19" t="s">
        <v>438</v>
      </c>
      <c r="B289" s="19" t="s">
        <v>439</v>
      </c>
      <c r="C289" s="19" t="s">
        <v>440</v>
      </c>
      <c r="D289" s="19" t="s">
        <v>441</v>
      </c>
      <c r="E289" s="20" t="s">
        <v>21</v>
      </c>
      <c r="F289" s="19" t="s">
        <v>21</v>
      </c>
      <c r="G289" s="180">
        <v>5823</v>
      </c>
      <c r="H289" s="19" t="s">
        <v>453</v>
      </c>
      <c r="I289" s="19" t="s">
        <v>443</v>
      </c>
      <c r="J289" s="19" t="s">
        <v>9283</v>
      </c>
      <c r="K289" s="20" t="s">
        <v>9440</v>
      </c>
      <c r="L289" s="19" t="s">
        <v>25</v>
      </c>
    </row>
    <row r="290" spans="1:12" x14ac:dyDescent="0.25">
      <c r="A290" s="19" t="s">
        <v>438</v>
      </c>
      <c r="B290" s="19" t="s">
        <v>439</v>
      </c>
      <c r="C290" s="19" t="s">
        <v>440</v>
      </c>
      <c r="D290" s="19" t="s">
        <v>441</v>
      </c>
      <c r="E290" s="20" t="s">
        <v>21</v>
      </c>
      <c r="F290" s="19" t="s">
        <v>21</v>
      </c>
      <c r="G290" s="180">
        <v>5824</v>
      </c>
      <c r="H290" s="19" t="s">
        <v>454</v>
      </c>
      <c r="I290" s="19" t="s">
        <v>443</v>
      </c>
      <c r="J290" s="19" t="s">
        <v>9283</v>
      </c>
      <c r="K290" s="20" t="s">
        <v>4610</v>
      </c>
      <c r="L290" s="19" t="s">
        <v>25</v>
      </c>
    </row>
    <row r="291" spans="1:12" x14ac:dyDescent="0.25">
      <c r="A291" s="19" t="s">
        <v>438</v>
      </c>
      <c r="B291" s="19" t="s">
        <v>439</v>
      </c>
      <c r="C291" s="19" t="s">
        <v>440</v>
      </c>
      <c r="D291" s="19" t="s">
        <v>441</v>
      </c>
      <c r="E291" s="20" t="s">
        <v>21</v>
      </c>
      <c r="F291" s="19" t="s">
        <v>21</v>
      </c>
      <c r="G291" s="180">
        <v>5835</v>
      </c>
      <c r="H291" s="19" t="s">
        <v>455</v>
      </c>
      <c r="I291" s="19" t="s">
        <v>443</v>
      </c>
      <c r="J291" s="19" t="s">
        <v>9283</v>
      </c>
      <c r="K291" s="20" t="s">
        <v>9441</v>
      </c>
      <c r="L291" s="19" t="s">
        <v>25</v>
      </c>
    </row>
    <row r="292" spans="1:12" x14ac:dyDescent="0.25">
      <c r="A292" s="19" t="s">
        <v>438</v>
      </c>
      <c r="B292" s="19" t="s">
        <v>439</v>
      </c>
      <c r="C292" s="19" t="s">
        <v>440</v>
      </c>
      <c r="D292" s="19" t="s">
        <v>441</v>
      </c>
      <c r="E292" s="20" t="s">
        <v>21</v>
      </c>
      <c r="F292" s="19" t="s">
        <v>21</v>
      </c>
      <c r="G292" s="180">
        <v>5839</v>
      </c>
      <c r="H292" s="19" t="s">
        <v>456</v>
      </c>
      <c r="I292" s="19" t="s">
        <v>443</v>
      </c>
      <c r="J292" s="19" t="s">
        <v>9283</v>
      </c>
      <c r="K292" s="20" t="s">
        <v>457</v>
      </c>
      <c r="L292" s="19" t="s">
        <v>25</v>
      </c>
    </row>
    <row r="293" spans="1:12" x14ac:dyDescent="0.25">
      <c r="A293" s="19" t="s">
        <v>438</v>
      </c>
      <c r="B293" s="19" t="s">
        <v>439</v>
      </c>
      <c r="C293" s="19" t="s">
        <v>440</v>
      </c>
      <c r="D293" s="19" t="s">
        <v>441</v>
      </c>
      <c r="E293" s="20" t="s">
        <v>21</v>
      </c>
      <c r="F293" s="19" t="s">
        <v>21</v>
      </c>
      <c r="G293" s="180">
        <v>5843</v>
      </c>
      <c r="H293" s="19" t="s">
        <v>458</v>
      </c>
      <c r="I293" s="19" t="s">
        <v>443</v>
      </c>
      <c r="J293" s="19" t="s">
        <v>9283</v>
      </c>
      <c r="K293" s="20" t="s">
        <v>9442</v>
      </c>
      <c r="L293" s="19" t="s">
        <v>25</v>
      </c>
    </row>
    <row r="294" spans="1:12" x14ac:dyDescent="0.25">
      <c r="A294" s="19" t="s">
        <v>438</v>
      </c>
      <c r="B294" s="19" t="s">
        <v>439</v>
      </c>
      <c r="C294" s="19" t="s">
        <v>440</v>
      </c>
      <c r="D294" s="19" t="s">
        <v>441</v>
      </c>
      <c r="E294" s="20" t="s">
        <v>21</v>
      </c>
      <c r="F294" s="19" t="s">
        <v>21</v>
      </c>
      <c r="G294" s="180">
        <v>5847</v>
      </c>
      <c r="H294" s="19" t="s">
        <v>459</v>
      </c>
      <c r="I294" s="19" t="s">
        <v>443</v>
      </c>
      <c r="J294" s="19" t="s">
        <v>9283</v>
      </c>
      <c r="K294" s="20" t="s">
        <v>9443</v>
      </c>
      <c r="L294" s="19" t="s">
        <v>25</v>
      </c>
    </row>
    <row r="295" spans="1:12" x14ac:dyDescent="0.25">
      <c r="A295" s="19" t="s">
        <v>438</v>
      </c>
      <c r="B295" s="19" t="s">
        <v>439</v>
      </c>
      <c r="C295" s="19" t="s">
        <v>440</v>
      </c>
      <c r="D295" s="19" t="s">
        <v>441</v>
      </c>
      <c r="E295" s="20" t="s">
        <v>21</v>
      </c>
      <c r="F295" s="19" t="s">
        <v>21</v>
      </c>
      <c r="G295" s="180">
        <v>5851</v>
      </c>
      <c r="H295" s="19" t="s">
        <v>460</v>
      </c>
      <c r="I295" s="19" t="s">
        <v>443</v>
      </c>
      <c r="J295" s="19" t="s">
        <v>9283</v>
      </c>
      <c r="K295" s="20" t="s">
        <v>9444</v>
      </c>
      <c r="L295" s="19" t="s">
        <v>25</v>
      </c>
    </row>
    <row r="296" spans="1:12" x14ac:dyDescent="0.25">
      <c r="A296" s="19" t="s">
        <v>438</v>
      </c>
      <c r="B296" s="19" t="s">
        <v>439</v>
      </c>
      <c r="C296" s="19" t="s">
        <v>440</v>
      </c>
      <c r="D296" s="19" t="s">
        <v>441</v>
      </c>
      <c r="E296" s="20" t="s">
        <v>21</v>
      </c>
      <c r="F296" s="19" t="s">
        <v>21</v>
      </c>
      <c r="G296" s="180">
        <v>5855</v>
      </c>
      <c r="H296" s="19" t="s">
        <v>461</v>
      </c>
      <c r="I296" s="19" t="s">
        <v>443</v>
      </c>
      <c r="J296" s="19" t="s">
        <v>9283</v>
      </c>
      <c r="K296" s="20" t="s">
        <v>9445</v>
      </c>
      <c r="L296" s="19" t="s">
        <v>25</v>
      </c>
    </row>
    <row r="297" spans="1:12" x14ac:dyDescent="0.25">
      <c r="A297" s="19" t="s">
        <v>438</v>
      </c>
      <c r="B297" s="19" t="s">
        <v>439</v>
      </c>
      <c r="C297" s="19" t="s">
        <v>440</v>
      </c>
      <c r="D297" s="19" t="s">
        <v>441</v>
      </c>
      <c r="E297" s="20" t="s">
        <v>21</v>
      </c>
      <c r="F297" s="19" t="s">
        <v>21</v>
      </c>
      <c r="G297" s="180">
        <v>5863</v>
      </c>
      <c r="H297" s="19" t="s">
        <v>462</v>
      </c>
      <c r="I297" s="19" t="s">
        <v>443</v>
      </c>
      <c r="J297" s="19" t="s">
        <v>9283</v>
      </c>
      <c r="K297" s="20" t="s">
        <v>463</v>
      </c>
      <c r="L297" s="19" t="s">
        <v>25</v>
      </c>
    </row>
    <row r="298" spans="1:12" x14ac:dyDescent="0.25">
      <c r="A298" s="19" t="s">
        <v>438</v>
      </c>
      <c r="B298" s="19" t="s">
        <v>439</v>
      </c>
      <c r="C298" s="19" t="s">
        <v>440</v>
      </c>
      <c r="D298" s="19" t="s">
        <v>441</v>
      </c>
      <c r="E298" s="20" t="s">
        <v>21</v>
      </c>
      <c r="F298" s="19" t="s">
        <v>21</v>
      </c>
      <c r="G298" s="180">
        <v>5867</v>
      </c>
      <c r="H298" s="19" t="s">
        <v>464</v>
      </c>
      <c r="I298" s="19" t="s">
        <v>443</v>
      </c>
      <c r="J298" s="19" t="s">
        <v>9283</v>
      </c>
      <c r="K298" s="20" t="s">
        <v>9446</v>
      </c>
      <c r="L298" s="19" t="s">
        <v>25</v>
      </c>
    </row>
    <row r="299" spans="1:12" x14ac:dyDescent="0.25">
      <c r="A299" s="19" t="s">
        <v>438</v>
      </c>
      <c r="B299" s="19" t="s">
        <v>439</v>
      </c>
      <c r="C299" s="19" t="s">
        <v>440</v>
      </c>
      <c r="D299" s="19" t="s">
        <v>441</v>
      </c>
      <c r="E299" s="20" t="s">
        <v>21</v>
      </c>
      <c r="F299" s="19" t="s">
        <v>21</v>
      </c>
      <c r="G299" s="180">
        <v>5875</v>
      </c>
      <c r="H299" s="19" t="s">
        <v>466</v>
      </c>
      <c r="I299" s="19" t="s">
        <v>443</v>
      </c>
      <c r="J299" s="19" t="s">
        <v>444</v>
      </c>
      <c r="K299" s="20" t="s">
        <v>9447</v>
      </c>
      <c r="L299" s="19" t="s">
        <v>25</v>
      </c>
    </row>
    <row r="300" spans="1:12" x14ac:dyDescent="0.25">
      <c r="A300" s="19" t="s">
        <v>438</v>
      </c>
      <c r="B300" s="19" t="s">
        <v>439</v>
      </c>
      <c r="C300" s="19" t="s">
        <v>440</v>
      </c>
      <c r="D300" s="19" t="s">
        <v>441</v>
      </c>
      <c r="E300" s="20" t="s">
        <v>21</v>
      </c>
      <c r="F300" s="19" t="s">
        <v>21</v>
      </c>
      <c r="G300" s="180">
        <v>5879</v>
      </c>
      <c r="H300" s="19" t="s">
        <v>467</v>
      </c>
      <c r="I300" s="19" t="s">
        <v>443</v>
      </c>
      <c r="J300" s="19" t="s">
        <v>9283</v>
      </c>
      <c r="K300" s="20" t="s">
        <v>9448</v>
      </c>
      <c r="L300" s="19" t="s">
        <v>25</v>
      </c>
    </row>
    <row r="301" spans="1:12" x14ac:dyDescent="0.25">
      <c r="A301" s="19" t="s">
        <v>438</v>
      </c>
      <c r="B301" s="19" t="s">
        <v>439</v>
      </c>
      <c r="C301" s="19" t="s">
        <v>440</v>
      </c>
      <c r="D301" s="19" t="s">
        <v>441</v>
      </c>
      <c r="E301" s="20" t="s">
        <v>21</v>
      </c>
      <c r="F301" s="19" t="s">
        <v>21</v>
      </c>
      <c r="G301" s="180">
        <v>5882</v>
      </c>
      <c r="H301" s="19" t="s">
        <v>468</v>
      </c>
      <c r="I301" s="19" t="s">
        <v>443</v>
      </c>
      <c r="J301" s="19" t="s">
        <v>9283</v>
      </c>
      <c r="K301" s="20" t="s">
        <v>9449</v>
      </c>
      <c r="L301" s="19" t="s">
        <v>25</v>
      </c>
    </row>
    <row r="302" spans="1:12" x14ac:dyDescent="0.25">
      <c r="A302" s="19" t="s">
        <v>438</v>
      </c>
      <c r="B302" s="19" t="s">
        <v>439</v>
      </c>
      <c r="C302" s="19" t="s">
        <v>440</v>
      </c>
      <c r="D302" s="19" t="s">
        <v>441</v>
      </c>
      <c r="E302" s="20" t="s">
        <v>21</v>
      </c>
      <c r="F302" s="19" t="s">
        <v>21</v>
      </c>
      <c r="G302" s="180">
        <v>5890</v>
      </c>
      <c r="H302" s="19" t="s">
        <v>469</v>
      </c>
      <c r="I302" s="19" t="s">
        <v>443</v>
      </c>
      <c r="J302" s="19" t="s">
        <v>9283</v>
      </c>
      <c r="K302" s="20" t="s">
        <v>9450</v>
      </c>
      <c r="L302" s="19" t="s">
        <v>25</v>
      </c>
    </row>
    <row r="303" spans="1:12" x14ac:dyDescent="0.25">
      <c r="A303" s="19" t="s">
        <v>438</v>
      </c>
      <c r="B303" s="19" t="s">
        <v>439</v>
      </c>
      <c r="C303" s="19" t="s">
        <v>440</v>
      </c>
      <c r="D303" s="19" t="s">
        <v>441</v>
      </c>
      <c r="E303" s="20" t="s">
        <v>21</v>
      </c>
      <c r="F303" s="19" t="s">
        <v>21</v>
      </c>
      <c r="G303" s="180">
        <v>5894</v>
      </c>
      <c r="H303" s="19" t="s">
        <v>470</v>
      </c>
      <c r="I303" s="19" t="s">
        <v>443</v>
      </c>
      <c r="J303" s="19" t="s">
        <v>9283</v>
      </c>
      <c r="K303" s="20" t="s">
        <v>9451</v>
      </c>
      <c r="L303" s="19" t="s">
        <v>25</v>
      </c>
    </row>
    <row r="304" spans="1:12" x14ac:dyDescent="0.25">
      <c r="A304" s="19" t="s">
        <v>438</v>
      </c>
      <c r="B304" s="19" t="s">
        <v>439</v>
      </c>
      <c r="C304" s="19" t="s">
        <v>440</v>
      </c>
      <c r="D304" s="19" t="s">
        <v>441</v>
      </c>
      <c r="E304" s="20" t="s">
        <v>21</v>
      </c>
      <c r="F304" s="19" t="s">
        <v>21</v>
      </c>
      <c r="G304" s="180">
        <v>5901</v>
      </c>
      <c r="H304" s="19" t="s">
        <v>471</v>
      </c>
      <c r="I304" s="19" t="s">
        <v>443</v>
      </c>
      <c r="J304" s="19" t="s">
        <v>9283</v>
      </c>
      <c r="K304" s="20" t="s">
        <v>9452</v>
      </c>
      <c r="L304" s="19" t="s">
        <v>25</v>
      </c>
    </row>
    <row r="305" spans="1:12" x14ac:dyDescent="0.25">
      <c r="A305" s="19" t="s">
        <v>438</v>
      </c>
      <c r="B305" s="19" t="s">
        <v>439</v>
      </c>
      <c r="C305" s="19" t="s">
        <v>440</v>
      </c>
      <c r="D305" s="19" t="s">
        <v>441</v>
      </c>
      <c r="E305" s="20" t="s">
        <v>21</v>
      </c>
      <c r="F305" s="19" t="s">
        <v>21</v>
      </c>
      <c r="G305" s="180">
        <v>5909</v>
      </c>
      <c r="H305" s="19" t="s">
        <v>472</v>
      </c>
      <c r="I305" s="19" t="s">
        <v>443</v>
      </c>
      <c r="J305" s="19" t="s">
        <v>9283</v>
      </c>
      <c r="K305" s="20" t="s">
        <v>4361</v>
      </c>
      <c r="L305" s="19" t="s">
        <v>25</v>
      </c>
    </row>
    <row r="306" spans="1:12" x14ac:dyDescent="0.25">
      <c r="A306" s="19" t="s">
        <v>438</v>
      </c>
      <c r="B306" s="19" t="s">
        <v>439</v>
      </c>
      <c r="C306" s="19" t="s">
        <v>440</v>
      </c>
      <c r="D306" s="19" t="s">
        <v>441</v>
      </c>
      <c r="E306" s="20" t="s">
        <v>21</v>
      </c>
      <c r="F306" s="19" t="s">
        <v>21</v>
      </c>
      <c r="G306" s="180">
        <v>5921</v>
      </c>
      <c r="H306" s="19" t="s">
        <v>474</v>
      </c>
      <c r="I306" s="19" t="s">
        <v>443</v>
      </c>
      <c r="J306" s="19" t="s">
        <v>9283</v>
      </c>
      <c r="K306" s="20" t="s">
        <v>475</v>
      </c>
      <c r="L306" s="19" t="s">
        <v>25</v>
      </c>
    </row>
    <row r="307" spans="1:12" x14ac:dyDescent="0.25">
      <c r="A307" s="19" t="s">
        <v>438</v>
      </c>
      <c r="B307" s="19" t="s">
        <v>439</v>
      </c>
      <c r="C307" s="19" t="s">
        <v>440</v>
      </c>
      <c r="D307" s="19" t="s">
        <v>441</v>
      </c>
      <c r="E307" s="20" t="s">
        <v>21</v>
      </c>
      <c r="F307" s="19" t="s">
        <v>21</v>
      </c>
      <c r="G307" s="180">
        <v>5928</v>
      </c>
      <c r="H307" s="19" t="s">
        <v>476</v>
      </c>
      <c r="I307" s="19" t="s">
        <v>443</v>
      </c>
      <c r="J307" s="19" t="s">
        <v>9283</v>
      </c>
      <c r="K307" s="20" t="s">
        <v>9453</v>
      </c>
      <c r="L307" s="19" t="s">
        <v>25</v>
      </c>
    </row>
    <row r="308" spans="1:12" x14ac:dyDescent="0.25">
      <c r="A308" s="19" t="s">
        <v>438</v>
      </c>
      <c r="B308" s="19" t="s">
        <v>439</v>
      </c>
      <c r="C308" s="19" t="s">
        <v>440</v>
      </c>
      <c r="D308" s="19" t="s">
        <v>441</v>
      </c>
      <c r="E308" s="20" t="s">
        <v>21</v>
      </c>
      <c r="F308" s="19" t="s">
        <v>21</v>
      </c>
      <c r="G308" s="180">
        <v>5932</v>
      </c>
      <c r="H308" s="19" t="s">
        <v>477</v>
      </c>
      <c r="I308" s="19" t="s">
        <v>443</v>
      </c>
      <c r="J308" s="19" t="s">
        <v>23</v>
      </c>
      <c r="K308" s="20" t="s">
        <v>2170</v>
      </c>
      <c r="L308" s="19" t="s">
        <v>25</v>
      </c>
    </row>
    <row r="309" spans="1:12" x14ac:dyDescent="0.25">
      <c r="A309" s="19" t="s">
        <v>438</v>
      </c>
      <c r="B309" s="19" t="s">
        <v>439</v>
      </c>
      <c r="C309" s="19" t="s">
        <v>440</v>
      </c>
      <c r="D309" s="19" t="s">
        <v>441</v>
      </c>
      <c r="E309" s="20" t="s">
        <v>21</v>
      </c>
      <c r="F309" s="19" t="s">
        <v>21</v>
      </c>
      <c r="G309" s="180">
        <v>5940</v>
      </c>
      <c r="H309" s="19" t="s">
        <v>478</v>
      </c>
      <c r="I309" s="19" t="s">
        <v>443</v>
      </c>
      <c r="J309" s="19" t="s">
        <v>23</v>
      </c>
      <c r="K309" s="20" t="s">
        <v>9454</v>
      </c>
      <c r="L309" s="19" t="s">
        <v>25</v>
      </c>
    </row>
    <row r="310" spans="1:12" x14ac:dyDescent="0.25">
      <c r="A310" s="19" t="s">
        <v>438</v>
      </c>
      <c r="B310" s="19" t="s">
        <v>439</v>
      </c>
      <c r="C310" s="19" t="s">
        <v>440</v>
      </c>
      <c r="D310" s="19" t="s">
        <v>441</v>
      </c>
      <c r="E310" s="20" t="s">
        <v>21</v>
      </c>
      <c r="F310" s="19" t="s">
        <v>21</v>
      </c>
      <c r="G310" s="180">
        <v>5944</v>
      </c>
      <c r="H310" s="19" t="s">
        <v>479</v>
      </c>
      <c r="I310" s="19" t="s">
        <v>443</v>
      </c>
      <c r="J310" s="19" t="s">
        <v>23</v>
      </c>
      <c r="K310" s="20" t="s">
        <v>9455</v>
      </c>
      <c r="L310" s="19" t="s">
        <v>25</v>
      </c>
    </row>
    <row r="311" spans="1:12" x14ac:dyDescent="0.25">
      <c r="A311" s="19" t="s">
        <v>438</v>
      </c>
      <c r="B311" s="19" t="s">
        <v>439</v>
      </c>
      <c r="C311" s="19" t="s">
        <v>440</v>
      </c>
      <c r="D311" s="19" t="s">
        <v>441</v>
      </c>
      <c r="E311" s="20" t="s">
        <v>21</v>
      </c>
      <c r="F311" s="19" t="s">
        <v>21</v>
      </c>
      <c r="G311" s="180">
        <v>5953</v>
      </c>
      <c r="H311" s="19" t="s">
        <v>481</v>
      </c>
      <c r="I311" s="19" t="s">
        <v>443</v>
      </c>
      <c r="J311" s="19" t="s">
        <v>9283</v>
      </c>
      <c r="K311" s="20" t="s">
        <v>3451</v>
      </c>
      <c r="L311" s="19" t="s">
        <v>25</v>
      </c>
    </row>
    <row r="312" spans="1:12" x14ac:dyDescent="0.25">
      <c r="A312" s="19" t="s">
        <v>438</v>
      </c>
      <c r="B312" s="19" t="s">
        <v>439</v>
      </c>
      <c r="C312" s="19" t="s">
        <v>440</v>
      </c>
      <c r="D312" s="19" t="s">
        <v>441</v>
      </c>
      <c r="E312" s="20" t="s">
        <v>21</v>
      </c>
      <c r="F312" s="19" t="s">
        <v>21</v>
      </c>
      <c r="G312" s="180">
        <v>6259</v>
      </c>
      <c r="H312" s="19" t="s">
        <v>482</v>
      </c>
      <c r="I312" s="19" t="s">
        <v>443</v>
      </c>
      <c r="J312" s="19" t="s">
        <v>9283</v>
      </c>
      <c r="K312" s="20" t="s">
        <v>9456</v>
      </c>
      <c r="L312" s="19" t="s">
        <v>25</v>
      </c>
    </row>
    <row r="313" spans="1:12" x14ac:dyDescent="0.25">
      <c r="A313" s="19" t="s">
        <v>438</v>
      </c>
      <c r="B313" s="19" t="s">
        <v>439</v>
      </c>
      <c r="C313" s="19" t="s">
        <v>440</v>
      </c>
      <c r="D313" s="19" t="s">
        <v>441</v>
      </c>
      <c r="E313" s="20" t="s">
        <v>21</v>
      </c>
      <c r="F313" s="19" t="s">
        <v>21</v>
      </c>
      <c r="G313" s="180">
        <v>6879</v>
      </c>
      <c r="H313" s="19" t="s">
        <v>483</v>
      </c>
      <c r="I313" s="19" t="s">
        <v>443</v>
      </c>
      <c r="J313" s="19" t="s">
        <v>9283</v>
      </c>
      <c r="K313" s="20" t="s">
        <v>9457</v>
      </c>
      <c r="L313" s="19" t="s">
        <v>25</v>
      </c>
    </row>
    <row r="314" spans="1:12" x14ac:dyDescent="0.25">
      <c r="A314" s="19" t="s">
        <v>438</v>
      </c>
      <c r="B314" s="19" t="s">
        <v>439</v>
      </c>
      <c r="C314" s="19" t="s">
        <v>440</v>
      </c>
      <c r="D314" s="19" t="s">
        <v>441</v>
      </c>
      <c r="E314" s="20" t="s">
        <v>21</v>
      </c>
      <c r="F314" s="19" t="s">
        <v>21</v>
      </c>
      <c r="G314" s="180">
        <v>7030</v>
      </c>
      <c r="H314" s="19" t="s">
        <v>484</v>
      </c>
      <c r="I314" s="19" t="s">
        <v>443</v>
      </c>
      <c r="J314" s="19" t="s">
        <v>9283</v>
      </c>
      <c r="K314" s="20" t="s">
        <v>9458</v>
      </c>
      <c r="L314" s="19" t="s">
        <v>25</v>
      </c>
    </row>
    <row r="315" spans="1:12" x14ac:dyDescent="0.25">
      <c r="A315" s="19" t="s">
        <v>438</v>
      </c>
      <c r="B315" s="19" t="s">
        <v>439</v>
      </c>
      <c r="C315" s="19" t="s">
        <v>440</v>
      </c>
      <c r="D315" s="19" t="s">
        <v>441</v>
      </c>
      <c r="E315" s="20" t="s">
        <v>21</v>
      </c>
      <c r="F315" s="19" t="s">
        <v>21</v>
      </c>
      <c r="G315" s="180">
        <v>7042</v>
      </c>
      <c r="H315" s="19" t="s">
        <v>485</v>
      </c>
      <c r="I315" s="19" t="s">
        <v>443</v>
      </c>
      <c r="J315" s="19" t="s">
        <v>23</v>
      </c>
      <c r="K315" s="20" t="s">
        <v>3147</v>
      </c>
      <c r="L315" s="19" t="s">
        <v>25</v>
      </c>
    </row>
    <row r="316" spans="1:12" x14ac:dyDescent="0.25">
      <c r="A316" s="19" t="s">
        <v>438</v>
      </c>
      <c r="B316" s="19" t="s">
        <v>439</v>
      </c>
      <c r="C316" s="19" t="s">
        <v>440</v>
      </c>
      <c r="D316" s="19" t="s">
        <v>441</v>
      </c>
      <c r="E316" s="20" t="s">
        <v>21</v>
      </c>
      <c r="F316" s="19" t="s">
        <v>21</v>
      </c>
      <c r="G316" s="180">
        <v>7049</v>
      </c>
      <c r="H316" s="19" t="s">
        <v>487</v>
      </c>
      <c r="I316" s="19" t="s">
        <v>443</v>
      </c>
      <c r="J316" s="19" t="s">
        <v>9283</v>
      </c>
      <c r="K316" s="20" t="s">
        <v>9459</v>
      </c>
      <c r="L316" s="19" t="s">
        <v>25</v>
      </c>
    </row>
    <row r="317" spans="1:12" x14ac:dyDescent="0.25">
      <c r="A317" s="19" t="s">
        <v>438</v>
      </c>
      <c r="B317" s="19" t="s">
        <v>439</v>
      </c>
      <c r="C317" s="19" t="s">
        <v>440</v>
      </c>
      <c r="D317" s="19" t="s">
        <v>441</v>
      </c>
      <c r="E317" s="20" t="s">
        <v>21</v>
      </c>
      <c r="F317" s="19" t="s">
        <v>21</v>
      </c>
      <c r="G317" s="180">
        <v>67826</v>
      </c>
      <c r="H317" s="19" t="s">
        <v>488</v>
      </c>
      <c r="I317" s="19" t="s">
        <v>443</v>
      </c>
      <c r="J317" s="19" t="s">
        <v>9283</v>
      </c>
      <c r="K317" s="20" t="s">
        <v>9460</v>
      </c>
      <c r="L317" s="19" t="s">
        <v>25</v>
      </c>
    </row>
    <row r="318" spans="1:12" x14ac:dyDescent="0.25">
      <c r="A318" s="19" t="s">
        <v>438</v>
      </c>
      <c r="B318" s="19" t="s">
        <v>439</v>
      </c>
      <c r="C318" s="19" t="s">
        <v>440</v>
      </c>
      <c r="D318" s="19" t="s">
        <v>441</v>
      </c>
      <c r="E318" s="20" t="s">
        <v>21</v>
      </c>
      <c r="F318" s="19" t="s">
        <v>21</v>
      </c>
      <c r="G318" s="180">
        <v>73417</v>
      </c>
      <c r="H318" s="19" t="s">
        <v>489</v>
      </c>
      <c r="I318" s="19" t="s">
        <v>443</v>
      </c>
      <c r="J318" s="19" t="s">
        <v>9283</v>
      </c>
      <c r="K318" s="20" t="s">
        <v>9461</v>
      </c>
      <c r="L318" s="19" t="s">
        <v>25</v>
      </c>
    </row>
    <row r="319" spans="1:12" x14ac:dyDescent="0.25">
      <c r="A319" s="19" t="s">
        <v>438</v>
      </c>
      <c r="B319" s="19" t="s">
        <v>439</v>
      </c>
      <c r="C319" s="19" t="s">
        <v>440</v>
      </c>
      <c r="D319" s="19" t="s">
        <v>441</v>
      </c>
      <c r="E319" s="20" t="s">
        <v>21</v>
      </c>
      <c r="F319" s="19" t="s">
        <v>21</v>
      </c>
      <c r="G319" s="180">
        <v>73436</v>
      </c>
      <c r="H319" s="19" t="s">
        <v>490</v>
      </c>
      <c r="I319" s="19" t="s">
        <v>443</v>
      </c>
      <c r="J319" s="19" t="s">
        <v>9283</v>
      </c>
      <c r="K319" s="20" t="s">
        <v>9462</v>
      </c>
      <c r="L319" s="19" t="s">
        <v>25</v>
      </c>
    </row>
    <row r="320" spans="1:12" x14ac:dyDescent="0.25">
      <c r="A320" s="19" t="s">
        <v>438</v>
      </c>
      <c r="B320" s="19" t="s">
        <v>439</v>
      </c>
      <c r="C320" s="19" t="s">
        <v>440</v>
      </c>
      <c r="D320" s="19" t="s">
        <v>441</v>
      </c>
      <c r="E320" s="20" t="s">
        <v>21</v>
      </c>
      <c r="F320" s="19" t="s">
        <v>21</v>
      </c>
      <c r="G320" s="180">
        <v>73467</v>
      </c>
      <c r="H320" s="19" t="s">
        <v>491</v>
      </c>
      <c r="I320" s="19" t="s">
        <v>443</v>
      </c>
      <c r="J320" s="19" t="s">
        <v>9283</v>
      </c>
      <c r="K320" s="20" t="s">
        <v>9463</v>
      </c>
      <c r="L320" s="19" t="s">
        <v>25</v>
      </c>
    </row>
    <row r="321" spans="1:12" x14ac:dyDescent="0.25">
      <c r="A321" s="19" t="s">
        <v>438</v>
      </c>
      <c r="B321" s="19" t="s">
        <v>439</v>
      </c>
      <c r="C321" s="19" t="s">
        <v>440</v>
      </c>
      <c r="D321" s="19" t="s">
        <v>441</v>
      </c>
      <c r="E321" s="20" t="s">
        <v>21</v>
      </c>
      <c r="F321" s="19" t="s">
        <v>21</v>
      </c>
      <c r="G321" s="180">
        <v>73536</v>
      </c>
      <c r="H321" s="19" t="s">
        <v>492</v>
      </c>
      <c r="I321" s="19" t="s">
        <v>443</v>
      </c>
      <c r="J321" s="19" t="s">
        <v>23</v>
      </c>
      <c r="K321" s="20" t="s">
        <v>180</v>
      </c>
      <c r="L321" s="19" t="s">
        <v>25</v>
      </c>
    </row>
    <row r="322" spans="1:12" x14ac:dyDescent="0.25">
      <c r="A322" s="19" t="s">
        <v>438</v>
      </c>
      <c r="B322" s="19" t="s">
        <v>439</v>
      </c>
      <c r="C322" s="19" t="s">
        <v>440</v>
      </c>
      <c r="D322" s="19" t="s">
        <v>441</v>
      </c>
      <c r="E322" s="20" t="s">
        <v>21</v>
      </c>
      <c r="F322" s="19" t="s">
        <v>21</v>
      </c>
      <c r="G322" s="180">
        <v>83362</v>
      </c>
      <c r="H322" s="19" t="s">
        <v>494</v>
      </c>
      <c r="I322" s="19" t="s">
        <v>443</v>
      </c>
      <c r="J322" s="19" t="s">
        <v>9283</v>
      </c>
      <c r="K322" s="20" t="s">
        <v>9464</v>
      </c>
      <c r="L322" s="19" t="s">
        <v>25</v>
      </c>
    </row>
    <row r="323" spans="1:12" x14ac:dyDescent="0.25">
      <c r="A323" s="19" t="s">
        <v>438</v>
      </c>
      <c r="B323" s="19" t="s">
        <v>439</v>
      </c>
      <c r="C323" s="19" t="s">
        <v>440</v>
      </c>
      <c r="D323" s="19" t="s">
        <v>441</v>
      </c>
      <c r="E323" s="20" t="s">
        <v>21</v>
      </c>
      <c r="F323" s="19" t="s">
        <v>21</v>
      </c>
      <c r="G323" s="180">
        <v>83765</v>
      </c>
      <c r="H323" s="19" t="s">
        <v>495</v>
      </c>
      <c r="I323" s="19" t="s">
        <v>443</v>
      </c>
      <c r="J323" s="19" t="s">
        <v>9283</v>
      </c>
      <c r="K323" s="20" t="s">
        <v>9465</v>
      </c>
      <c r="L323" s="19" t="s">
        <v>25</v>
      </c>
    </row>
    <row r="324" spans="1:12" x14ac:dyDescent="0.25">
      <c r="A324" s="19" t="s">
        <v>438</v>
      </c>
      <c r="B324" s="19" t="s">
        <v>439</v>
      </c>
      <c r="C324" s="19" t="s">
        <v>440</v>
      </c>
      <c r="D324" s="19" t="s">
        <v>441</v>
      </c>
      <c r="E324" s="20" t="s">
        <v>21</v>
      </c>
      <c r="F324" s="19" t="s">
        <v>21</v>
      </c>
      <c r="G324" s="180">
        <v>87445</v>
      </c>
      <c r="H324" s="19" t="s">
        <v>496</v>
      </c>
      <c r="I324" s="19" t="s">
        <v>443</v>
      </c>
      <c r="J324" s="19" t="s">
        <v>23</v>
      </c>
      <c r="K324" s="20" t="s">
        <v>164</v>
      </c>
      <c r="L324" s="19" t="s">
        <v>25</v>
      </c>
    </row>
    <row r="325" spans="1:12" x14ac:dyDescent="0.25">
      <c r="A325" s="19" t="s">
        <v>438</v>
      </c>
      <c r="B325" s="19" t="s">
        <v>439</v>
      </c>
      <c r="C325" s="19" t="s">
        <v>440</v>
      </c>
      <c r="D325" s="19" t="s">
        <v>441</v>
      </c>
      <c r="E325" s="20" t="s">
        <v>21</v>
      </c>
      <c r="F325" s="19" t="s">
        <v>21</v>
      </c>
      <c r="G325" s="180">
        <v>88386</v>
      </c>
      <c r="H325" s="19" t="s">
        <v>498</v>
      </c>
      <c r="I325" s="19" t="s">
        <v>443</v>
      </c>
      <c r="J325" s="19" t="s">
        <v>23</v>
      </c>
      <c r="K325" s="20" t="s">
        <v>1599</v>
      </c>
      <c r="L325" s="19" t="s">
        <v>25</v>
      </c>
    </row>
    <row r="326" spans="1:12" x14ac:dyDescent="0.25">
      <c r="A326" s="19" t="s">
        <v>438</v>
      </c>
      <c r="B326" s="19" t="s">
        <v>439</v>
      </c>
      <c r="C326" s="19" t="s">
        <v>440</v>
      </c>
      <c r="D326" s="19" t="s">
        <v>441</v>
      </c>
      <c r="E326" s="20" t="s">
        <v>21</v>
      </c>
      <c r="F326" s="19" t="s">
        <v>21</v>
      </c>
      <c r="G326" s="180">
        <v>88393</v>
      </c>
      <c r="H326" s="19" t="s">
        <v>500</v>
      </c>
      <c r="I326" s="19" t="s">
        <v>443</v>
      </c>
      <c r="J326" s="19" t="s">
        <v>23</v>
      </c>
      <c r="K326" s="20" t="s">
        <v>9466</v>
      </c>
      <c r="L326" s="19" t="s">
        <v>25</v>
      </c>
    </row>
    <row r="327" spans="1:12" x14ac:dyDescent="0.25">
      <c r="A327" s="19" t="s">
        <v>438</v>
      </c>
      <c r="B327" s="19" t="s">
        <v>439</v>
      </c>
      <c r="C327" s="19" t="s">
        <v>440</v>
      </c>
      <c r="D327" s="19" t="s">
        <v>441</v>
      </c>
      <c r="E327" s="20" t="s">
        <v>21</v>
      </c>
      <c r="F327" s="19" t="s">
        <v>21</v>
      </c>
      <c r="G327" s="180">
        <v>88399</v>
      </c>
      <c r="H327" s="19" t="s">
        <v>502</v>
      </c>
      <c r="I327" s="19" t="s">
        <v>443</v>
      </c>
      <c r="J327" s="19" t="s">
        <v>23</v>
      </c>
      <c r="K327" s="20" t="s">
        <v>9467</v>
      </c>
      <c r="L327" s="19" t="s">
        <v>25</v>
      </c>
    </row>
    <row r="328" spans="1:12" x14ac:dyDescent="0.25">
      <c r="A328" s="19" t="s">
        <v>438</v>
      </c>
      <c r="B328" s="19" t="s">
        <v>439</v>
      </c>
      <c r="C328" s="19" t="s">
        <v>440</v>
      </c>
      <c r="D328" s="19" t="s">
        <v>441</v>
      </c>
      <c r="E328" s="20" t="s">
        <v>21</v>
      </c>
      <c r="F328" s="19" t="s">
        <v>21</v>
      </c>
      <c r="G328" s="180">
        <v>88418</v>
      </c>
      <c r="H328" s="19" t="s">
        <v>503</v>
      </c>
      <c r="I328" s="19" t="s">
        <v>443</v>
      </c>
      <c r="J328" s="19" t="s">
        <v>23</v>
      </c>
      <c r="K328" s="20" t="s">
        <v>6031</v>
      </c>
      <c r="L328" s="19" t="s">
        <v>25</v>
      </c>
    </row>
    <row r="329" spans="1:12" x14ac:dyDescent="0.25">
      <c r="A329" s="19" t="s">
        <v>438</v>
      </c>
      <c r="B329" s="19" t="s">
        <v>439</v>
      </c>
      <c r="C329" s="19" t="s">
        <v>440</v>
      </c>
      <c r="D329" s="19" t="s">
        <v>441</v>
      </c>
      <c r="E329" s="20" t="s">
        <v>21</v>
      </c>
      <c r="F329" s="19" t="s">
        <v>21</v>
      </c>
      <c r="G329" s="180">
        <v>88433</v>
      </c>
      <c r="H329" s="19" t="s">
        <v>505</v>
      </c>
      <c r="I329" s="19" t="s">
        <v>443</v>
      </c>
      <c r="J329" s="19" t="s">
        <v>23</v>
      </c>
      <c r="K329" s="20" t="s">
        <v>9468</v>
      </c>
      <c r="L329" s="19" t="s">
        <v>25</v>
      </c>
    </row>
    <row r="330" spans="1:12" x14ac:dyDescent="0.25">
      <c r="A330" s="19" t="s">
        <v>438</v>
      </c>
      <c r="B330" s="19" t="s">
        <v>439</v>
      </c>
      <c r="C330" s="19" t="s">
        <v>440</v>
      </c>
      <c r="D330" s="19" t="s">
        <v>441</v>
      </c>
      <c r="E330" s="20" t="s">
        <v>21</v>
      </c>
      <c r="F330" s="19" t="s">
        <v>21</v>
      </c>
      <c r="G330" s="180">
        <v>88830</v>
      </c>
      <c r="H330" s="19" t="s">
        <v>507</v>
      </c>
      <c r="I330" s="19" t="s">
        <v>443</v>
      </c>
      <c r="J330" s="19" t="s">
        <v>23</v>
      </c>
      <c r="K330" s="20" t="s">
        <v>1383</v>
      </c>
      <c r="L330" s="19" t="s">
        <v>25</v>
      </c>
    </row>
    <row r="331" spans="1:12" x14ac:dyDescent="0.25">
      <c r="A331" s="19" t="s">
        <v>438</v>
      </c>
      <c r="B331" s="19" t="s">
        <v>439</v>
      </c>
      <c r="C331" s="19" t="s">
        <v>440</v>
      </c>
      <c r="D331" s="19" t="s">
        <v>441</v>
      </c>
      <c r="E331" s="20" t="s">
        <v>21</v>
      </c>
      <c r="F331" s="19" t="s">
        <v>21</v>
      </c>
      <c r="G331" s="180">
        <v>88843</v>
      </c>
      <c r="H331" s="19" t="s">
        <v>508</v>
      </c>
      <c r="I331" s="19" t="s">
        <v>443</v>
      </c>
      <c r="J331" s="19" t="s">
        <v>9283</v>
      </c>
      <c r="K331" s="20" t="s">
        <v>6752</v>
      </c>
      <c r="L331" s="19" t="s">
        <v>25</v>
      </c>
    </row>
    <row r="332" spans="1:12" x14ac:dyDescent="0.25">
      <c r="A332" s="19" t="s">
        <v>438</v>
      </c>
      <c r="B332" s="19" t="s">
        <v>439</v>
      </c>
      <c r="C332" s="19" t="s">
        <v>440</v>
      </c>
      <c r="D332" s="19" t="s">
        <v>441</v>
      </c>
      <c r="E332" s="20" t="s">
        <v>21</v>
      </c>
      <c r="F332" s="19" t="s">
        <v>21</v>
      </c>
      <c r="G332" s="180">
        <v>88907</v>
      </c>
      <c r="H332" s="19" t="s">
        <v>509</v>
      </c>
      <c r="I332" s="19" t="s">
        <v>443</v>
      </c>
      <c r="J332" s="19" t="s">
        <v>23</v>
      </c>
      <c r="K332" s="20" t="s">
        <v>9469</v>
      </c>
      <c r="L332" s="19" t="s">
        <v>25</v>
      </c>
    </row>
    <row r="333" spans="1:12" x14ac:dyDescent="0.25">
      <c r="A333" s="19" t="s">
        <v>438</v>
      </c>
      <c r="B333" s="19" t="s">
        <v>439</v>
      </c>
      <c r="C333" s="19" t="s">
        <v>440</v>
      </c>
      <c r="D333" s="19" t="s">
        <v>441</v>
      </c>
      <c r="E333" s="20" t="s">
        <v>21</v>
      </c>
      <c r="F333" s="19" t="s">
        <v>21</v>
      </c>
      <c r="G333" s="180">
        <v>89021</v>
      </c>
      <c r="H333" s="19" t="s">
        <v>510</v>
      </c>
      <c r="I333" s="19" t="s">
        <v>443</v>
      </c>
      <c r="J333" s="19" t="s">
        <v>23</v>
      </c>
      <c r="K333" s="20" t="s">
        <v>1489</v>
      </c>
      <c r="L333" s="19" t="s">
        <v>25</v>
      </c>
    </row>
    <row r="334" spans="1:12" x14ac:dyDescent="0.25">
      <c r="A334" s="19" t="s">
        <v>438</v>
      </c>
      <c r="B334" s="19" t="s">
        <v>439</v>
      </c>
      <c r="C334" s="19" t="s">
        <v>440</v>
      </c>
      <c r="D334" s="19" t="s">
        <v>441</v>
      </c>
      <c r="E334" s="20" t="s">
        <v>21</v>
      </c>
      <c r="F334" s="19" t="s">
        <v>21</v>
      </c>
      <c r="G334" s="180">
        <v>89028</v>
      </c>
      <c r="H334" s="19" t="s">
        <v>511</v>
      </c>
      <c r="I334" s="19" t="s">
        <v>443</v>
      </c>
      <c r="J334" s="19" t="s">
        <v>9283</v>
      </c>
      <c r="K334" s="20" t="s">
        <v>9470</v>
      </c>
      <c r="L334" s="19" t="s">
        <v>25</v>
      </c>
    </row>
    <row r="335" spans="1:12" x14ac:dyDescent="0.25">
      <c r="A335" s="19" t="s">
        <v>438</v>
      </c>
      <c r="B335" s="19" t="s">
        <v>439</v>
      </c>
      <c r="C335" s="19" t="s">
        <v>440</v>
      </c>
      <c r="D335" s="19" t="s">
        <v>441</v>
      </c>
      <c r="E335" s="20" t="s">
        <v>21</v>
      </c>
      <c r="F335" s="19" t="s">
        <v>21</v>
      </c>
      <c r="G335" s="180">
        <v>89032</v>
      </c>
      <c r="H335" s="19" t="s">
        <v>512</v>
      </c>
      <c r="I335" s="19" t="s">
        <v>443</v>
      </c>
      <c r="J335" s="19" t="s">
        <v>9283</v>
      </c>
      <c r="K335" s="20" t="s">
        <v>9471</v>
      </c>
      <c r="L335" s="19" t="s">
        <v>25</v>
      </c>
    </row>
    <row r="336" spans="1:12" x14ac:dyDescent="0.25">
      <c r="A336" s="19" t="s">
        <v>438</v>
      </c>
      <c r="B336" s="19" t="s">
        <v>439</v>
      </c>
      <c r="C336" s="19" t="s">
        <v>440</v>
      </c>
      <c r="D336" s="19" t="s">
        <v>441</v>
      </c>
      <c r="E336" s="20" t="s">
        <v>21</v>
      </c>
      <c r="F336" s="19" t="s">
        <v>21</v>
      </c>
      <c r="G336" s="180">
        <v>89035</v>
      </c>
      <c r="H336" s="19" t="s">
        <v>513</v>
      </c>
      <c r="I336" s="19" t="s">
        <v>443</v>
      </c>
      <c r="J336" s="19" t="s">
        <v>9283</v>
      </c>
      <c r="K336" s="20" t="s">
        <v>9472</v>
      </c>
      <c r="L336" s="19" t="s">
        <v>25</v>
      </c>
    </row>
    <row r="337" spans="1:12" x14ac:dyDescent="0.25">
      <c r="A337" s="19" t="s">
        <v>438</v>
      </c>
      <c r="B337" s="19" t="s">
        <v>439</v>
      </c>
      <c r="C337" s="19" t="s">
        <v>440</v>
      </c>
      <c r="D337" s="19" t="s">
        <v>441</v>
      </c>
      <c r="E337" s="20" t="s">
        <v>21</v>
      </c>
      <c r="F337" s="19" t="s">
        <v>21</v>
      </c>
      <c r="G337" s="180">
        <v>89225</v>
      </c>
      <c r="H337" s="19" t="s">
        <v>514</v>
      </c>
      <c r="I337" s="19" t="s">
        <v>443</v>
      </c>
      <c r="J337" s="19" t="s">
        <v>23</v>
      </c>
      <c r="K337" s="20" t="s">
        <v>9473</v>
      </c>
      <c r="L337" s="19" t="s">
        <v>25</v>
      </c>
    </row>
    <row r="338" spans="1:12" x14ac:dyDescent="0.25">
      <c r="A338" s="19" t="s">
        <v>438</v>
      </c>
      <c r="B338" s="19" t="s">
        <v>439</v>
      </c>
      <c r="C338" s="19" t="s">
        <v>440</v>
      </c>
      <c r="D338" s="19" t="s">
        <v>441</v>
      </c>
      <c r="E338" s="20" t="s">
        <v>21</v>
      </c>
      <c r="F338" s="19" t="s">
        <v>21</v>
      </c>
      <c r="G338" s="180">
        <v>89234</v>
      </c>
      <c r="H338" s="19" t="s">
        <v>516</v>
      </c>
      <c r="I338" s="19" t="s">
        <v>443</v>
      </c>
      <c r="J338" s="19" t="s">
        <v>9283</v>
      </c>
      <c r="K338" s="20" t="s">
        <v>9474</v>
      </c>
      <c r="L338" s="19" t="s">
        <v>25</v>
      </c>
    </row>
    <row r="339" spans="1:12" x14ac:dyDescent="0.25">
      <c r="A339" s="19" t="s">
        <v>438</v>
      </c>
      <c r="B339" s="19" t="s">
        <v>439</v>
      </c>
      <c r="C339" s="19" t="s">
        <v>440</v>
      </c>
      <c r="D339" s="19" t="s">
        <v>441</v>
      </c>
      <c r="E339" s="20" t="s">
        <v>21</v>
      </c>
      <c r="F339" s="19" t="s">
        <v>21</v>
      </c>
      <c r="G339" s="180">
        <v>89242</v>
      </c>
      <c r="H339" s="19" t="s">
        <v>517</v>
      </c>
      <c r="I339" s="19" t="s">
        <v>443</v>
      </c>
      <c r="J339" s="19" t="s">
        <v>9283</v>
      </c>
      <c r="K339" s="20" t="s">
        <v>9475</v>
      </c>
      <c r="L339" s="19" t="s">
        <v>25</v>
      </c>
    </row>
    <row r="340" spans="1:12" x14ac:dyDescent="0.25">
      <c r="A340" s="19" t="s">
        <v>438</v>
      </c>
      <c r="B340" s="19" t="s">
        <v>439</v>
      </c>
      <c r="C340" s="19" t="s">
        <v>440</v>
      </c>
      <c r="D340" s="19" t="s">
        <v>441</v>
      </c>
      <c r="E340" s="20" t="s">
        <v>21</v>
      </c>
      <c r="F340" s="19" t="s">
        <v>21</v>
      </c>
      <c r="G340" s="180">
        <v>89250</v>
      </c>
      <c r="H340" s="19" t="s">
        <v>518</v>
      </c>
      <c r="I340" s="19" t="s">
        <v>443</v>
      </c>
      <c r="J340" s="19" t="s">
        <v>9283</v>
      </c>
      <c r="K340" s="20" t="s">
        <v>9476</v>
      </c>
      <c r="L340" s="19" t="s">
        <v>25</v>
      </c>
    </row>
    <row r="341" spans="1:12" x14ac:dyDescent="0.25">
      <c r="A341" s="19" t="s">
        <v>438</v>
      </c>
      <c r="B341" s="19" t="s">
        <v>439</v>
      </c>
      <c r="C341" s="19" t="s">
        <v>440</v>
      </c>
      <c r="D341" s="19" t="s">
        <v>441</v>
      </c>
      <c r="E341" s="20" t="s">
        <v>21</v>
      </c>
      <c r="F341" s="19" t="s">
        <v>21</v>
      </c>
      <c r="G341" s="180">
        <v>89257</v>
      </c>
      <c r="H341" s="19" t="s">
        <v>519</v>
      </c>
      <c r="I341" s="19" t="s">
        <v>443</v>
      </c>
      <c r="J341" s="19" t="s">
        <v>9283</v>
      </c>
      <c r="K341" s="20" t="s">
        <v>9477</v>
      </c>
      <c r="L341" s="19" t="s">
        <v>25</v>
      </c>
    </row>
    <row r="342" spans="1:12" x14ac:dyDescent="0.25">
      <c r="A342" s="19" t="s">
        <v>438</v>
      </c>
      <c r="B342" s="19" t="s">
        <v>439</v>
      </c>
      <c r="C342" s="19" t="s">
        <v>440</v>
      </c>
      <c r="D342" s="19" t="s">
        <v>441</v>
      </c>
      <c r="E342" s="20" t="s">
        <v>21</v>
      </c>
      <c r="F342" s="19" t="s">
        <v>21</v>
      </c>
      <c r="G342" s="180">
        <v>89272</v>
      </c>
      <c r="H342" s="19" t="s">
        <v>520</v>
      </c>
      <c r="I342" s="19" t="s">
        <v>443</v>
      </c>
      <c r="J342" s="19" t="s">
        <v>9283</v>
      </c>
      <c r="K342" s="20" t="s">
        <v>9478</v>
      </c>
      <c r="L342" s="19" t="s">
        <v>25</v>
      </c>
    </row>
    <row r="343" spans="1:12" x14ac:dyDescent="0.25">
      <c r="A343" s="19" t="s">
        <v>438</v>
      </c>
      <c r="B343" s="19" t="s">
        <v>439</v>
      </c>
      <c r="C343" s="19" t="s">
        <v>440</v>
      </c>
      <c r="D343" s="19" t="s">
        <v>441</v>
      </c>
      <c r="E343" s="20" t="s">
        <v>21</v>
      </c>
      <c r="F343" s="19" t="s">
        <v>21</v>
      </c>
      <c r="G343" s="180">
        <v>89278</v>
      </c>
      <c r="H343" s="19" t="s">
        <v>521</v>
      </c>
      <c r="I343" s="19" t="s">
        <v>443</v>
      </c>
      <c r="J343" s="19" t="s">
        <v>23</v>
      </c>
      <c r="K343" s="20" t="s">
        <v>611</v>
      </c>
      <c r="L343" s="19" t="s">
        <v>25</v>
      </c>
    </row>
    <row r="344" spans="1:12" x14ac:dyDescent="0.25">
      <c r="A344" s="19" t="s">
        <v>438</v>
      </c>
      <c r="B344" s="19" t="s">
        <v>439</v>
      </c>
      <c r="C344" s="19" t="s">
        <v>440</v>
      </c>
      <c r="D344" s="19" t="s">
        <v>441</v>
      </c>
      <c r="E344" s="20" t="s">
        <v>21</v>
      </c>
      <c r="F344" s="19" t="s">
        <v>21</v>
      </c>
      <c r="G344" s="180">
        <v>89843</v>
      </c>
      <c r="H344" s="19" t="s">
        <v>523</v>
      </c>
      <c r="I344" s="19" t="s">
        <v>443</v>
      </c>
      <c r="J344" s="19" t="s">
        <v>9283</v>
      </c>
      <c r="K344" s="20" t="s">
        <v>9479</v>
      </c>
      <c r="L344" s="19" t="s">
        <v>25</v>
      </c>
    </row>
    <row r="345" spans="1:12" x14ac:dyDescent="0.25">
      <c r="A345" s="19" t="s">
        <v>438</v>
      </c>
      <c r="B345" s="19" t="s">
        <v>439</v>
      </c>
      <c r="C345" s="19" t="s">
        <v>440</v>
      </c>
      <c r="D345" s="19" t="s">
        <v>441</v>
      </c>
      <c r="E345" s="20" t="s">
        <v>21</v>
      </c>
      <c r="F345" s="19" t="s">
        <v>21</v>
      </c>
      <c r="G345" s="180">
        <v>89876</v>
      </c>
      <c r="H345" s="19" t="s">
        <v>524</v>
      </c>
      <c r="I345" s="19" t="s">
        <v>443</v>
      </c>
      <c r="J345" s="19" t="s">
        <v>9283</v>
      </c>
      <c r="K345" s="20" t="s">
        <v>9480</v>
      </c>
      <c r="L345" s="19" t="s">
        <v>25</v>
      </c>
    </row>
    <row r="346" spans="1:12" x14ac:dyDescent="0.25">
      <c r="A346" s="19" t="s">
        <v>438</v>
      </c>
      <c r="B346" s="19" t="s">
        <v>439</v>
      </c>
      <c r="C346" s="19" t="s">
        <v>440</v>
      </c>
      <c r="D346" s="19" t="s">
        <v>441</v>
      </c>
      <c r="E346" s="20" t="s">
        <v>21</v>
      </c>
      <c r="F346" s="19" t="s">
        <v>21</v>
      </c>
      <c r="G346" s="180">
        <v>89883</v>
      </c>
      <c r="H346" s="19" t="s">
        <v>525</v>
      </c>
      <c r="I346" s="19" t="s">
        <v>443</v>
      </c>
      <c r="J346" s="19" t="s">
        <v>9283</v>
      </c>
      <c r="K346" s="20" t="s">
        <v>9481</v>
      </c>
      <c r="L346" s="19" t="s">
        <v>25</v>
      </c>
    </row>
    <row r="347" spans="1:12" x14ac:dyDescent="0.25">
      <c r="A347" s="19" t="s">
        <v>438</v>
      </c>
      <c r="B347" s="19" t="s">
        <v>439</v>
      </c>
      <c r="C347" s="19" t="s">
        <v>440</v>
      </c>
      <c r="D347" s="19" t="s">
        <v>441</v>
      </c>
      <c r="E347" s="20" t="s">
        <v>21</v>
      </c>
      <c r="F347" s="19" t="s">
        <v>21</v>
      </c>
      <c r="G347" s="180">
        <v>90586</v>
      </c>
      <c r="H347" s="19" t="s">
        <v>526</v>
      </c>
      <c r="I347" s="19" t="s">
        <v>443</v>
      </c>
      <c r="J347" s="19" t="s">
        <v>23</v>
      </c>
      <c r="K347" s="20" t="s">
        <v>8562</v>
      </c>
      <c r="L347" s="19" t="s">
        <v>25</v>
      </c>
    </row>
    <row r="348" spans="1:12" x14ac:dyDescent="0.25">
      <c r="A348" s="19" t="s">
        <v>438</v>
      </c>
      <c r="B348" s="19" t="s">
        <v>439</v>
      </c>
      <c r="C348" s="19" t="s">
        <v>440</v>
      </c>
      <c r="D348" s="19" t="s">
        <v>441</v>
      </c>
      <c r="E348" s="20" t="s">
        <v>21</v>
      </c>
      <c r="F348" s="19" t="s">
        <v>21</v>
      </c>
      <c r="G348" s="180">
        <v>90625</v>
      </c>
      <c r="H348" s="19" t="s">
        <v>528</v>
      </c>
      <c r="I348" s="19" t="s">
        <v>443</v>
      </c>
      <c r="J348" s="19" t="s">
        <v>9283</v>
      </c>
      <c r="K348" s="20" t="s">
        <v>9482</v>
      </c>
      <c r="L348" s="19" t="s">
        <v>25</v>
      </c>
    </row>
    <row r="349" spans="1:12" x14ac:dyDescent="0.25">
      <c r="A349" s="19" t="s">
        <v>438</v>
      </c>
      <c r="B349" s="19" t="s">
        <v>439</v>
      </c>
      <c r="C349" s="19" t="s">
        <v>440</v>
      </c>
      <c r="D349" s="19" t="s">
        <v>441</v>
      </c>
      <c r="E349" s="20" t="s">
        <v>21</v>
      </c>
      <c r="F349" s="19" t="s">
        <v>21</v>
      </c>
      <c r="G349" s="180">
        <v>90631</v>
      </c>
      <c r="H349" s="19" t="s">
        <v>529</v>
      </c>
      <c r="I349" s="19" t="s">
        <v>443</v>
      </c>
      <c r="J349" s="19" t="s">
        <v>23</v>
      </c>
      <c r="K349" s="20" t="s">
        <v>9483</v>
      </c>
      <c r="L349" s="19" t="s">
        <v>25</v>
      </c>
    </row>
    <row r="350" spans="1:12" x14ac:dyDescent="0.25">
      <c r="A350" s="19" t="s">
        <v>438</v>
      </c>
      <c r="B350" s="19" t="s">
        <v>439</v>
      </c>
      <c r="C350" s="19" t="s">
        <v>440</v>
      </c>
      <c r="D350" s="19" t="s">
        <v>441</v>
      </c>
      <c r="E350" s="20" t="s">
        <v>21</v>
      </c>
      <c r="F350" s="19" t="s">
        <v>21</v>
      </c>
      <c r="G350" s="180">
        <v>90637</v>
      </c>
      <c r="H350" s="19" t="s">
        <v>530</v>
      </c>
      <c r="I350" s="19" t="s">
        <v>443</v>
      </c>
      <c r="J350" s="19" t="s">
        <v>23</v>
      </c>
      <c r="K350" s="20" t="s">
        <v>373</v>
      </c>
      <c r="L350" s="19" t="s">
        <v>25</v>
      </c>
    </row>
    <row r="351" spans="1:12" x14ac:dyDescent="0.25">
      <c r="A351" s="19" t="s">
        <v>438</v>
      </c>
      <c r="B351" s="19" t="s">
        <v>439</v>
      </c>
      <c r="C351" s="19" t="s">
        <v>440</v>
      </c>
      <c r="D351" s="19" t="s">
        <v>441</v>
      </c>
      <c r="E351" s="20" t="s">
        <v>21</v>
      </c>
      <c r="F351" s="19" t="s">
        <v>21</v>
      </c>
      <c r="G351" s="180">
        <v>90643</v>
      </c>
      <c r="H351" s="19" t="s">
        <v>532</v>
      </c>
      <c r="I351" s="19" t="s">
        <v>443</v>
      </c>
      <c r="J351" s="19" t="s">
        <v>23</v>
      </c>
      <c r="K351" s="20" t="s">
        <v>7564</v>
      </c>
      <c r="L351" s="19" t="s">
        <v>25</v>
      </c>
    </row>
    <row r="352" spans="1:12" x14ac:dyDescent="0.25">
      <c r="A352" s="19" t="s">
        <v>438</v>
      </c>
      <c r="B352" s="19" t="s">
        <v>439</v>
      </c>
      <c r="C352" s="19" t="s">
        <v>440</v>
      </c>
      <c r="D352" s="19" t="s">
        <v>441</v>
      </c>
      <c r="E352" s="20" t="s">
        <v>21</v>
      </c>
      <c r="F352" s="19" t="s">
        <v>21</v>
      </c>
      <c r="G352" s="180">
        <v>90650</v>
      </c>
      <c r="H352" s="19" t="s">
        <v>534</v>
      </c>
      <c r="I352" s="19" t="s">
        <v>443</v>
      </c>
      <c r="J352" s="19" t="s">
        <v>23</v>
      </c>
      <c r="K352" s="20" t="s">
        <v>4176</v>
      </c>
      <c r="L352" s="19" t="s">
        <v>25</v>
      </c>
    </row>
    <row r="353" spans="1:12" x14ac:dyDescent="0.25">
      <c r="A353" s="19" t="s">
        <v>438</v>
      </c>
      <c r="B353" s="19" t="s">
        <v>439</v>
      </c>
      <c r="C353" s="19" t="s">
        <v>440</v>
      </c>
      <c r="D353" s="19" t="s">
        <v>441</v>
      </c>
      <c r="E353" s="20" t="s">
        <v>21</v>
      </c>
      <c r="F353" s="19" t="s">
        <v>21</v>
      </c>
      <c r="G353" s="180">
        <v>90656</v>
      </c>
      <c r="H353" s="19" t="s">
        <v>536</v>
      </c>
      <c r="I353" s="19" t="s">
        <v>443</v>
      </c>
      <c r="J353" s="19" t="s">
        <v>23</v>
      </c>
      <c r="K353" s="20" t="s">
        <v>8700</v>
      </c>
      <c r="L353" s="19" t="s">
        <v>25</v>
      </c>
    </row>
    <row r="354" spans="1:12" x14ac:dyDescent="0.25">
      <c r="A354" s="19" t="s">
        <v>438</v>
      </c>
      <c r="B354" s="19" t="s">
        <v>439</v>
      </c>
      <c r="C354" s="19" t="s">
        <v>440</v>
      </c>
      <c r="D354" s="19" t="s">
        <v>441</v>
      </c>
      <c r="E354" s="20" t="s">
        <v>21</v>
      </c>
      <c r="F354" s="19" t="s">
        <v>21</v>
      </c>
      <c r="G354" s="180">
        <v>90662</v>
      </c>
      <c r="H354" s="19" t="s">
        <v>538</v>
      </c>
      <c r="I354" s="19" t="s">
        <v>443</v>
      </c>
      <c r="J354" s="19" t="s">
        <v>23</v>
      </c>
      <c r="K354" s="20" t="s">
        <v>4840</v>
      </c>
      <c r="L354" s="19" t="s">
        <v>25</v>
      </c>
    </row>
    <row r="355" spans="1:12" x14ac:dyDescent="0.25">
      <c r="A355" s="19" t="s">
        <v>438</v>
      </c>
      <c r="B355" s="19" t="s">
        <v>439</v>
      </c>
      <c r="C355" s="19" t="s">
        <v>440</v>
      </c>
      <c r="D355" s="19" t="s">
        <v>441</v>
      </c>
      <c r="E355" s="20" t="s">
        <v>21</v>
      </c>
      <c r="F355" s="19" t="s">
        <v>21</v>
      </c>
      <c r="G355" s="180">
        <v>90668</v>
      </c>
      <c r="H355" s="19" t="s">
        <v>540</v>
      </c>
      <c r="I355" s="19" t="s">
        <v>443</v>
      </c>
      <c r="J355" s="19" t="s">
        <v>9283</v>
      </c>
      <c r="K355" s="20" t="s">
        <v>5038</v>
      </c>
      <c r="L355" s="19" t="s">
        <v>25</v>
      </c>
    </row>
    <row r="356" spans="1:12" x14ac:dyDescent="0.25">
      <c r="A356" s="19" t="s">
        <v>438</v>
      </c>
      <c r="B356" s="19" t="s">
        <v>439</v>
      </c>
      <c r="C356" s="19" t="s">
        <v>440</v>
      </c>
      <c r="D356" s="19" t="s">
        <v>441</v>
      </c>
      <c r="E356" s="20" t="s">
        <v>21</v>
      </c>
      <c r="F356" s="19" t="s">
        <v>21</v>
      </c>
      <c r="G356" s="180">
        <v>90674</v>
      </c>
      <c r="H356" s="19" t="s">
        <v>542</v>
      </c>
      <c r="I356" s="19" t="s">
        <v>443</v>
      </c>
      <c r="J356" s="19" t="s">
        <v>23</v>
      </c>
      <c r="K356" s="20" t="s">
        <v>9484</v>
      </c>
      <c r="L356" s="19" t="s">
        <v>25</v>
      </c>
    </row>
    <row r="357" spans="1:12" x14ac:dyDescent="0.25">
      <c r="A357" s="19" t="s">
        <v>438</v>
      </c>
      <c r="B357" s="19" t="s">
        <v>439</v>
      </c>
      <c r="C357" s="19" t="s">
        <v>440</v>
      </c>
      <c r="D357" s="19" t="s">
        <v>441</v>
      </c>
      <c r="E357" s="20" t="s">
        <v>21</v>
      </c>
      <c r="F357" s="19" t="s">
        <v>21</v>
      </c>
      <c r="G357" s="180">
        <v>90680</v>
      </c>
      <c r="H357" s="19" t="s">
        <v>543</v>
      </c>
      <c r="I357" s="19" t="s">
        <v>443</v>
      </c>
      <c r="J357" s="19" t="s">
        <v>9283</v>
      </c>
      <c r="K357" s="20" t="s">
        <v>9485</v>
      </c>
      <c r="L357" s="19" t="s">
        <v>25</v>
      </c>
    </row>
    <row r="358" spans="1:12" x14ac:dyDescent="0.25">
      <c r="A358" s="19" t="s">
        <v>438</v>
      </c>
      <c r="B358" s="19" t="s">
        <v>439</v>
      </c>
      <c r="C358" s="19" t="s">
        <v>440</v>
      </c>
      <c r="D358" s="19" t="s">
        <v>441</v>
      </c>
      <c r="E358" s="20" t="s">
        <v>21</v>
      </c>
      <c r="F358" s="19" t="s">
        <v>21</v>
      </c>
      <c r="G358" s="180">
        <v>90686</v>
      </c>
      <c r="H358" s="19" t="s">
        <v>544</v>
      </c>
      <c r="I358" s="19" t="s">
        <v>443</v>
      </c>
      <c r="J358" s="19" t="s">
        <v>9283</v>
      </c>
      <c r="K358" s="20" t="s">
        <v>9486</v>
      </c>
      <c r="L358" s="19" t="s">
        <v>25</v>
      </c>
    </row>
    <row r="359" spans="1:12" x14ac:dyDescent="0.25">
      <c r="A359" s="19" t="s">
        <v>438</v>
      </c>
      <c r="B359" s="19" t="s">
        <v>439</v>
      </c>
      <c r="C359" s="19" t="s">
        <v>440</v>
      </c>
      <c r="D359" s="19" t="s">
        <v>441</v>
      </c>
      <c r="E359" s="20" t="s">
        <v>21</v>
      </c>
      <c r="F359" s="19" t="s">
        <v>21</v>
      </c>
      <c r="G359" s="180">
        <v>90692</v>
      </c>
      <c r="H359" s="19" t="s">
        <v>545</v>
      </c>
      <c r="I359" s="19" t="s">
        <v>443</v>
      </c>
      <c r="J359" s="19" t="s">
        <v>9283</v>
      </c>
      <c r="K359" s="20" t="s">
        <v>9376</v>
      </c>
      <c r="L359" s="19" t="s">
        <v>25</v>
      </c>
    </row>
    <row r="360" spans="1:12" x14ac:dyDescent="0.25">
      <c r="A360" s="19" t="s">
        <v>438</v>
      </c>
      <c r="B360" s="19" t="s">
        <v>439</v>
      </c>
      <c r="C360" s="19" t="s">
        <v>440</v>
      </c>
      <c r="D360" s="19" t="s">
        <v>441</v>
      </c>
      <c r="E360" s="20" t="s">
        <v>21</v>
      </c>
      <c r="F360" s="19" t="s">
        <v>21</v>
      </c>
      <c r="G360" s="180">
        <v>90964</v>
      </c>
      <c r="H360" s="19" t="s">
        <v>547</v>
      </c>
      <c r="I360" s="19" t="s">
        <v>443</v>
      </c>
      <c r="J360" s="19" t="s">
        <v>9283</v>
      </c>
      <c r="K360" s="20" t="s">
        <v>9203</v>
      </c>
      <c r="L360" s="19" t="s">
        <v>25</v>
      </c>
    </row>
    <row r="361" spans="1:12" x14ac:dyDescent="0.25">
      <c r="A361" s="19" t="s">
        <v>438</v>
      </c>
      <c r="B361" s="19" t="s">
        <v>439</v>
      </c>
      <c r="C361" s="19" t="s">
        <v>440</v>
      </c>
      <c r="D361" s="19" t="s">
        <v>441</v>
      </c>
      <c r="E361" s="20" t="s">
        <v>21</v>
      </c>
      <c r="F361" s="19" t="s">
        <v>21</v>
      </c>
      <c r="G361" s="180">
        <v>90972</v>
      </c>
      <c r="H361" s="19" t="s">
        <v>548</v>
      </c>
      <c r="I361" s="19" t="s">
        <v>443</v>
      </c>
      <c r="J361" s="19" t="s">
        <v>9283</v>
      </c>
      <c r="K361" s="20" t="s">
        <v>9487</v>
      </c>
      <c r="L361" s="19" t="s">
        <v>25</v>
      </c>
    </row>
    <row r="362" spans="1:12" x14ac:dyDescent="0.25">
      <c r="A362" s="19" t="s">
        <v>438</v>
      </c>
      <c r="B362" s="19" t="s">
        <v>439</v>
      </c>
      <c r="C362" s="19" t="s">
        <v>440</v>
      </c>
      <c r="D362" s="19" t="s">
        <v>441</v>
      </c>
      <c r="E362" s="20" t="s">
        <v>21</v>
      </c>
      <c r="F362" s="19" t="s">
        <v>21</v>
      </c>
      <c r="G362" s="180">
        <v>90979</v>
      </c>
      <c r="H362" s="19" t="s">
        <v>549</v>
      </c>
      <c r="I362" s="19" t="s">
        <v>443</v>
      </c>
      <c r="J362" s="19" t="s">
        <v>9283</v>
      </c>
      <c r="K362" s="20" t="s">
        <v>9488</v>
      </c>
      <c r="L362" s="19" t="s">
        <v>25</v>
      </c>
    </row>
    <row r="363" spans="1:12" x14ac:dyDescent="0.25">
      <c r="A363" s="19" t="s">
        <v>438</v>
      </c>
      <c r="B363" s="19" t="s">
        <v>439</v>
      </c>
      <c r="C363" s="19" t="s">
        <v>440</v>
      </c>
      <c r="D363" s="19" t="s">
        <v>441</v>
      </c>
      <c r="E363" s="20" t="s">
        <v>21</v>
      </c>
      <c r="F363" s="19" t="s">
        <v>21</v>
      </c>
      <c r="G363" s="180">
        <v>90991</v>
      </c>
      <c r="H363" s="19" t="s">
        <v>550</v>
      </c>
      <c r="I363" s="19" t="s">
        <v>443</v>
      </c>
      <c r="J363" s="19" t="s">
        <v>23</v>
      </c>
      <c r="K363" s="20" t="s">
        <v>9489</v>
      </c>
      <c r="L363" s="19" t="s">
        <v>25</v>
      </c>
    </row>
    <row r="364" spans="1:12" x14ac:dyDescent="0.25">
      <c r="A364" s="19" t="s">
        <v>438</v>
      </c>
      <c r="B364" s="19" t="s">
        <v>439</v>
      </c>
      <c r="C364" s="19" t="s">
        <v>440</v>
      </c>
      <c r="D364" s="19" t="s">
        <v>441</v>
      </c>
      <c r="E364" s="20" t="s">
        <v>21</v>
      </c>
      <c r="F364" s="19" t="s">
        <v>21</v>
      </c>
      <c r="G364" s="180">
        <v>90999</v>
      </c>
      <c r="H364" s="19" t="s">
        <v>551</v>
      </c>
      <c r="I364" s="19" t="s">
        <v>443</v>
      </c>
      <c r="J364" s="19" t="s">
        <v>9283</v>
      </c>
      <c r="K364" s="20" t="s">
        <v>9490</v>
      </c>
      <c r="L364" s="19" t="s">
        <v>25</v>
      </c>
    </row>
    <row r="365" spans="1:12" x14ac:dyDescent="0.25">
      <c r="A365" s="19" t="s">
        <v>438</v>
      </c>
      <c r="B365" s="19" t="s">
        <v>439</v>
      </c>
      <c r="C365" s="19" t="s">
        <v>440</v>
      </c>
      <c r="D365" s="19" t="s">
        <v>441</v>
      </c>
      <c r="E365" s="20" t="s">
        <v>21</v>
      </c>
      <c r="F365" s="19" t="s">
        <v>21</v>
      </c>
      <c r="G365" s="180">
        <v>91031</v>
      </c>
      <c r="H365" s="19" t="s">
        <v>553</v>
      </c>
      <c r="I365" s="19" t="s">
        <v>443</v>
      </c>
      <c r="J365" s="19" t="s">
        <v>9283</v>
      </c>
      <c r="K365" s="20" t="s">
        <v>9491</v>
      </c>
      <c r="L365" s="19" t="s">
        <v>25</v>
      </c>
    </row>
    <row r="366" spans="1:12" x14ac:dyDescent="0.25">
      <c r="A366" s="19" t="s">
        <v>438</v>
      </c>
      <c r="B366" s="19" t="s">
        <v>439</v>
      </c>
      <c r="C366" s="19" t="s">
        <v>440</v>
      </c>
      <c r="D366" s="19" t="s">
        <v>441</v>
      </c>
      <c r="E366" s="20" t="s">
        <v>21</v>
      </c>
      <c r="F366" s="19" t="s">
        <v>21</v>
      </c>
      <c r="G366" s="180">
        <v>91277</v>
      </c>
      <c r="H366" s="19" t="s">
        <v>555</v>
      </c>
      <c r="I366" s="19" t="s">
        <v>443</v>
      </c>
      <c r="J366" s="19" t="s">
        <v>9283</v>
      </c>
      <c r="K366" s="20" t="s">
        <v>3112</v>
      </c>
      <c r="L366" s="19" t="s">
        <v>25</v>
      </c>
    </row>
    <row r="367" spans="1:12" x14ac:dyDescent="0.25">
      <c r="A367" s="19" t="s">
        <v>438</v>
      </c>
      <c r="B367" s="19" t="s">
        <v>439</v>
      </c>
      <c r="C367" s="19" t="s">
        <v>440</v>
      </c>
      <c r="D367" s="19" t="s">
        <v>441</v>
      </c>
      <c r="E367" s="20" t="s">
        <v>21</v>
      </c>
      <c r="F367" s="19" t="s">
        <v>21</v>
      </c>
      <c r="G367" s="180">
        <v>91283</v>
      </c>
      <c r="H367" s="19" t="s">
        <v>556</v>
      </c>
      <c r="I367" s="19" t="s">
        <v>443</v>
      </c>
      <c r="J367" s="19" t="s">
        <v>23</v>
      </c>
      <c r="K367" s="20" t="s">
        <v>9492</v>
      </c>
      <c r="L367" s="19" t="s">
        <v>25</v>
      </c>
    </row>
    <row r="368" spans="1:12" x14ac:dyDescent="0.25">
      <c r="A368" s="19" t="s">
        <v>438</v>
      </c>
      <c r="B368" s="19" t="s">
        <v>439</v>
      </c>
      <c r="C368" s="19" t="s">
        <v>440</v>
      </c>
      <c r="D368" s="19" t="s">
        <v>441</v>
      </c>
      <c r="E368" s="20" t="s">
        <v>21</v>
      </c>
      <c r="F368" s="19" t="s">
        <v>21</v>
      </c>
      <c r="G368" s="180">
        <v>91386</v>
      </c>
      <c r="H368" s="19" t="s">
        <v>558</v>
      </c>
      <c r="I368" s="19" t="s">
        <v>443</v>
      </c>
      <c r="J368" s="19" t="s">
        <v>9283</v>
      </c>
      <c r="K368" s="20" t="s">
        <v>9493</v>
      </c>
      <c r="L368" s="19" t="s">
        <v>25</v>
      </c>
    </row>
    <row r="369" spans="1:12" x14ac:dyDescent="0.25">
      <c r="A369" s="19" t="s">
        <v>438</v>
      </c>
      <c r="B369" s="19" t="s">
        <v>439</v>
      </c>
      <c r="C369" s="19" t="s">
        <v>440</v>
      </c>
      <c r="D369" s="19" t="s">
        <v>441</v>
      </c>
      <c r="E369" s="20" t="s">
        <v>21</v>
      </c>
      <c r="F369" s="19" t="s">
        <v>21</v>
      </c>
      <c r="G369" s="180">
        <v>91533</v>
      </c>
      <c r="H369" s="19" t="s">
        <v>559</v>
      </c>
      <c r="I369" s="19" t="s">
        <v>443</v>
      </c>
      <c r="J369" s="19" t="s">
        <v>9283</v>
      </c>
      <c r="K369" s="20" t="s">
        <v>9494</v>
      </c>
      <c r="L369" s="19" t="s">
        <v>25</v>
      </c>
    </row>
    <row r="370" spans="1:12" x14ac:dyDescent="0.25">
      <c r="A370" s="19" t="s">
        <v>438</v>
      </c>
      <c r="B370" s="19" t="s">
        <v>439</v>
      </c>
      <c r="C370" s="19" t="s">
        <v>440</v>
      </c>
      <c r="D370" s="19" t="s">
        <v>441</v>
      </c>
      <c r="E370" s="20" t="s">
        <v>21</v>
      </c>
      <c r="F370" s="19" t="s">
        <v>21</v>
      </c>
      <c r="G370" s="180">
        <v>91634</v>
      </c>
      <c r="H370" s="19" t="s">
        <v>561</v>
      </c>
      <c r="I370" s="19" t="s">
        <v>443</v>
      </c>
      <c r="J370" s="19" t="s">
        <v>9283</v>
      </c>
      <c r="K370" s="20" t="s">
        <v>9478</v>
      </c>
      <c r="L370" s="19" t="s">
        <v>25</v>
      </c>
    </row>
    <row r="371" spans="1:12" x14ac:dyDescent="0.25">
      <c r="A371" s="19" t="s">
        <v>438</v>
      </c>
      <c r="B371" s="19" t="s">
        <v>439</v>
      </c>
      <c r="C371" s="19" t="s">
        <v>440</v>
      </c>
      <c r="D371" s="19" t="s">
        <v>441</v>
      </c>
      <c r="E371" s="20" t="s">
        <v>21</v>
      </c>
      <c r="F371" s="19" t="s">
        <v>21</v>
      </c>
      <c r="G371" s="180">
        <v>91645</v>
      </c>
      <c r="H371" s="19" t="s">
        <v>562</v>
      </c>
      <c r="I371" s="19" t="s">
        <v>443</v>
      </c>
      <c r="J371" s="19" t="s">
        <v>9283</v>
      </c>
      <c r="K371" s="20" t="s">
        <v>9495</v>
      </c>
      <c r="L371" s="19" t="s">
        <v>25</v>
      </c>
    </row>
    <row r="372" spans="1:12" x14ac:dyDescent="0.25">
      <c r="A372" s="19" t="s">
        <v>438</v>
      </c>
      <c r="B372" s="19" t="s">
        <v>439</v>
      </c>
      <c r="C372" s="19" t="s">
        <v>440</v>
      </c>
      <c r="D372" s="19" t="s">
        <v>441</v>
      </c>
      <c r="E372" s="20" t="s">
        <v>21</v>
      </c>
      <c r="F372" s="19" t="s">
        <v>21</v>
      </c>
      <c r="G372" s="180">
        <v>91692</v>
      </c>
      <c r="H372" s="19" t="s">
        <v>563</v>
      </c>
      <c r="I372" s="19" t="s">
        <v>443</v>
      </c>
      <c r="J372" s="19" t="s">
        <v>23</v>
      </c>
      <c r="K372" s="20" t="s">
        <v>5336</v>
      </c>
      <c r="L372" s="19" t="s">
        <v>25</v>
      </c>
    </row>
    <row r="373" spans="1:12" x14ac:dyDescent="0.25">
      <c r="A373" s="19" t="s">
        <v>438</v>
      </c>
      <c r="B373" s="19" t="s">
        <v>439</v>
      </c>
      <c r="C373" s="19" t="s">
        <v>440</v>
      </c>
      <c r="D373" s="19" t="s">
        <v>441</v>
      </c>
      <c r="E373" s="20" t="s">
        <v>21</v>
      </c>
      <c r="F373" s="19" t="s">
        <v>21</v>
      </c>
      <c r="G373" s="180">
        <v>92043</v>
      </c>
      <c r="H373" s="19" t="s">
        <v>565</v>
      </c>
      <c r="I373" s="19" t="s">
        <v>443</v>
      </c>
      <c r="J373" s="19" t="s">
        <v>9283</v>
      </c>
      <c r="K373" s="20" t="s">
        <v>566</v>
      </c>
      <c r="L373" s="19" t="s">
        <v>25</v>
      </c>
    </row>
    <row r="374" spans="1:12" x14ac:dyDescent="0.25">
      <c r="A374" s="19" t="s">
        <v>438</v>
      </c>
      <c r="B374" s="19" t="s">
        <v>439</v>
      </c>
      <c r="C374" s="19" t="s">
        <v>440</v>
      </c>
      <c r="D374" s="19" t="s">
        <v>441</v>
      </c>
      <c r="E374" s="20" t="s">
        <v>21</v>
      </c>
      <c r="F374" s="19" t="s">
        <v>21</v>
      </c>
      <c r="G374" s="180">
        <v>92106</v>
      </c>
      <c r="H374" s="19" t="s">
        <v>567</v>
      </c>
      <c r="I374" s="19" t="s">
        <v>443</v>
      </c>
      <c r="J374" s="19" t="s">
        <v>9283</v>
      </c>
      <c r="K374" s="20" t="s">
        <v>9496</v>
      </c>
      <c r="L374" s="19" t="s">
        <v>25</v>
      </c>
    </row>
    <row r="375" spans="1:12" x14ac:dyDescent="0.25">
      <c r="A375" s="19" t="s">
        <v>438</v>
      </c>
      <c r="B375" s="19" t="s">
        <v>439</v>
      </c>
      <c r="C375" s="19" t="s">
        <v>440</v>
      </c>
      <c r="D375" s="19" t="s">
        <v>441</v>
      </c>
      <c r="E375" s="20" t="s">
        <v>21</v>
      </c>
      <c r="F375" s="19" t="s">
        <v>21</v>
      </c>
      <c r="G375" s="180">
        <v>92112</v>
      </c>
      <c r="H375" s="19" t="s">
        <v>569</v>
      </c>
      <c r="I375" s="19" t="s">
        <v>443</v>
      </c>
      <c r="J375" s="19" t="s">
        <v>23</v>
      </c>
      <c r="K375" s="20" t="s">
        <v>3707</v>
      </c>
      <c r="L375" s="19" t="s">
        <v>25</v>
      </c>
    </row>
    <row r="376" spans="1:12" x14ac:dyDescent="0.25">
      <c r="A376" s="19" t="s">
        <v>438</v>
      </c>
      <c r="B376" s="19" t="s">
        <v>439</v>
      </c>
      <c r="C376" s="19" t="s">
        <v>440</v>
      </c>
      <c r="D376" s="19" t="s">
        <v>441</v>
      </c>
      <c r="E376" s="20" t="s">
        <v>21</v>
      </c>
      <c r="F376" s="19" t="s">
        <v>21</v>
      </c>
      <c r="G376" s="180">
        <v>92118</v>
      </c>
      <c r="H376" s="19" t="s">
        <v>570</v>
      </c>
      <c r="I376" s="19" t="s">
        <v>443</v>
      </c>
      <c r="J376" s="19" t="s">
        <v>23</v>
      </c>
      <c r="K376" s="20" t="s">
        <v>865</v>
      </c>
      <c r="L376" s="19" t="s">
        <v>25</v>
      </c>
    </row>
    <row r="377" spans="1:12" x14ac:dyDescent="0.25">
      <c r="A377" s="19" t="s">
        <v>438</v>
      </c>
      <c r="B377" s="19" t="s">
        <v>439</v>
      </c>
      <c r="C377" s="19" t="s">
        <v>440</v>
      </c>
      <c r="D377" s="19" t="s">
        <v>441</v>
      </c>
      <c r="E377" s="20" t="s">
        <v>21</v>
      </c>
      <c r="F377" s="19" t="s">
        <v>21</v>
      </c>
      <c r="G377" s="180">
        <v>92138</v>
      </c>
      <c r="H377" s="19" t="s">
        <v>572</v>
      </c>
      <c r="I377" s="19" t="s">
        <v>443</v>
      </c>
      <c r="J377" s="19" t="s">
        <v>23</v>
      </c>
      <c r="K377" s="20" t="s">
        <v>9497</v>
      </c>
      <c r="L377" s="19" t="s">
        <v>25</v>
      </c>
    </row>
    <row r="378" spans="1:12" x14ac:dyDescent="0.25">
      <c r="A378" s="19" t="s">
        <v>438</v>
      </c>
      <c r="B378" s="19" t="s">
        <v>439</v>
      </c>
      <c r="C378" s="19" t="s">
        <v>440</v>
      </c>
      <c r="D378" s="19" t="s">
        <v>441</v>
      </c>
      <c r="E378" s="20" t="s">
        <v>21</v>
      </c>
      <c r="F378" s="19" t="s">
        <v>21</v>
      </c>
      <c r="G378" s="180">
        <v>92145</v>
      </c>
      <c r="H378" s="19" t="s">
        <v>573</v>
      </c>
      <c r="I378" s="19" t="s">
        <v>443</v>
      </c>
      <c r="J378" s="19" t="s">
        <v>23</v>
      </c>
      <c r="K378" s="20" t="s">
        <v>9498</v>
      </c>
      <c r="L378" s="19" t="s">
        <v>25</v>
      </c>
    </row>
    <row r="379" spans="1:12" x14ac:dyDescent="0.25">
      <c r="A379" s="19" t="s">
        <v>438</v>
      </c>
      <c r="B379" s="19" t="s">
        <v>439</v>
      </c>
      <c r="C379" s="19" t="s">
        <v>440</v>
      </c>
      <c r="D379" s="19" t="s">
        <v>441</v>
      </c>
      <c r="E379" s="20" t="s">
        <v>21</v>
      </c>
      <c r="F379" s="19" t="s">
        <v>21</v>
      </c>
      <c r="G379" s="180">
        <v>92242</v>
      </c>
      <c r="H379" s="19" t="s">
        <v>574</v>
      </c>
      <c r="I379" s="19" t="s">
        <v>443</v>
      </c>
      <c r="J379" s="19" t="s">
        <v>9283</v>
      </c>
      <c r="K379" s="20" t="s">
        <v>9499</v>
      </c>
      <c r="L379" s="19" t="s">
        <v>25</v>
      </c>
    </row>
    <row r="380" spans="1:12" x14ac:dyDescent="0.25">
      <c r="A380" s="19" t="s">
        <v>438</v>
      </c>
      <c r="B380" s="19" t="s">
        <v>439</v>
      </c>
      <c r="C380" s="19" t="s">
        <v>440</v>
      </c>
      <c r="D380" s="19" t="s">
        <v>441</v>
      </c>
      <c r="E380" s="20" t="s">
        <v>21</v>
      </c>
      <c r="F380" s="19" t="s">
        <v>21</v>
      </c>
      <c r="G380" s="180">
        <v>92716</v>
      </c>
      <c r="H380" s="19" t="s">
        <v>575</v>
      </c>
      <c r="I380" s="19" t="s">
        <v>443</v>
      </c>
      <c r="J380" s="19" t="s">
        <v>23</v>
      </c>
      <c r="K380" s="20" t="s">
        <v>9500</v>
      </c>
      <c r="L380" s="19" t="s">
        <v>25</v>
      </c>
    </row>
    <row r="381" spans="1:12" x14ac:dyDescent="0.25">
      <c r="A381" s="19" t="s">
        <v>438</v>
      </c>
      <c r="B381" s="19" t="s">
        <v>439</v>
      </c>
      <c r="C381" s="19" t="s">
        <v>440</v>
      </c>
      <c r="D381" s="19" t="s">
        <v>441</v>
      </c>
      <c r="E381" s="20" t="s">
        <v>21</v>
      </c>
      <c r="F381" s="19" t="s">
        <v>21</v>
      </c>
      <c r="G381" s="180">
        <v>92960</v>
      </c>
      <c r="H381" s="19" t="s">
        <v>577</v>
      </c>
      <c r="I381" s="19" t="s">
        <v>443</v>
      </c>
      <c r="J381" s="19" t="s">
        <v>9283</v>
      </c>
      <c r="K381" s="20" t="s">
        <v>1418</v>
      </c>
      <c r="L381" s="19" t="s">
        <v>25</v>
      </c>
    </row>
    <row r="382" spans="1:12" x14ac:dyDescent="0.25">
      <c r="A382" s="19" t="s">
        <v>438</v>
      </c>
      <c r="B382" s="19" t="s">
        <v>439</v>
      </c>
      <c r="C382" s="19" t="s">
        <v>440</v>
      </c>
      <c r="D382" s="19" t="s">
        <v>441</v>
      </c>
      <c r="E382" s="20" t="s">
        <v>21</v>
      </c>
      <c r="F382" s="19" t="s">
        <v>21</v>
      </c>
      <c r="G382" s="180">
        <v>92966</v>
      </c>
      <c r="H382" s="19" t="s">
        <v>579</v>
      </c>
      <c r="I382" s="19" t="s">
        <v>443</v>
      </c>
      <c r="J382" s="19" t="s">
        <v>9283</v>
      </c>
      <c r="K382" s="20" t="s">
        <v>9501</v>
      </c>
      <c r="L382" s="19" t="s">
        <v>25</v>
      </c>
    </row>
    <row r="383" spans="1:12" x14ac:dyDescent="0.25">
      <c r="A383" s="19" t="s">
        <v>438</v>
      </c>
      <c r="B383" s="19" t="s">
        <v>439</v>
      </c>
      <c r="C383" s="19" t="s">
        <v>440</v>
      </c>
      <c r="D383" s="19" t="s">
        <v>441</v>
      </c>
      <c r="E383" s="20" t="s">
        <v>21</v>
      </c>
      <c r="F383" s="19" t="s">
        <v>21</v>
      </c>
      <c r="G383" s="180">
        <v>93224</v>
      </c>
      <c r="H383" s="19" t="s">
        <v>581</v>
      </c>
      <c r="I383" s="19" t="s">
        <v>443</v>
      </c>
      <c r="J383" s="19" t="s">
        <v>23</v>
      </c>
      <c r="K383" s="20" t="s">
        <v>9502</v>
      </c>
      <c r="L383" s="19" t="s">
        <v>25</v>
      </c>
    </row>
    <row r="384" spans="1:12" x14ac:dyDescent="0.25">
      <c r="A384" s="19" t="s">
        <v>438</v>
      </c>
      <c r="B384" s="19" t="s">
        <v>439</v>
      </c>
      <c r="C384" s="19" t="s">
        <v>440</v>
      </c>
      <c r="D384" s="19" t="s">
        <v>441</v>
      </c>
      <c r="E384" s="20" t="s">
        <v>21</v>
      </c>
      <c r="F384" s="19" t="s">
        <v>21</v>
      </c>
      <c r="G384" s="180">
        <v>93233</v>
      </c>
      <c r="H384" s="19" t="s">
        <v>582</v>
      </c>
      <c r="I384" s="19" t="s">
        <v>443</v>
      </c>
      <c r="J384" s="19" t="s">
        <v>23</v>
      </c>
      <c r="K384" s="20" t="s">
        <v>8318</v>
      </c>
      <c r="L384" s="19" t="s">
        <v>25</v>
      </c>
    </row>
    <row r="385" spans="1:12" x14ac:dyDescent="0.25">
      <c r="A385" s="19" t="s">
        <v>438</v>
      </c>
      <c r="B385" s="19" t="s">
        <v>439</v>
      </c>
      <c r="C385" s="19" t="s">
        <v>440</v>
      </c>
      <c r="D385" s="19" t="s">
        <v>441</v>
      </c>
      <c r="E385" s="20" t="s">
        <v>21</v>
      </c>
      <c r="F385" s="19" t="s">
        <v>21</v>
      </c>
      <c r="G385" s="180">
        <v>93272</v>
      </c>
      <c r="H385" s="19" t="s">
        <v>584</v>
      </c>
      <c r="I385" s="19" t="s">
        <v>443</v>
      </c>
      <c r="J385" s="19" t="s">
        <v>9283</v>
      </c>
      <c r="K385" s="20" t="s">
        <v>9503</v>
      </c>
      <c r="L385" s="19" t="s">
        <v>25</v>
      </c>
    </row>
    <row r="386" spans="1:12" x14ac:dyDescent="0.25">
      <c r="A386" s="19" t="s">
        <v>438</v>
      </c>
      <c r="B386" s="19" t="s">
        <v>439</v>
      </c>
      <c r="C386" s="19" t="s">
        <v>440</v>
      </c>
      <c r="D386" s="19" t="s">
        <v>441</v>
      </c>
      <c r="E386" s="20" t="s">
        <v>21</v>
      </c>
      <c r="F386" s="19" t="s">
        <v>21</v>
      </c>
      <c r="G386" s="180">
        <v>93281</v>
      </c>
      <c r="H386" s="19" t="s">
        <v>585</v>
      </c>
      <c r="I386" s="19" t="s">
        <v>443</v>
      </c>
      <c r="J386" s="19" t="s">
        <v>9283</v>
      </c>
      <c r="K386" s="20" t="s">
        <v>9504</v>
      </c>
      <c r="L386" s="19" t="s">
        <v>25</v>
      </c>
    </row>
    <row r="387" spans="1:12" x14ac:dyDescent="0.25">
      <c r="A387" s="19" t="s">
        <v>438</v>
      </c>
      <c r="B387" s="19" t="s">
        <v>439</v>
      </c>
      <c r="C387" s="19" t="s">
        <v>440</v>
      </c>
      <c r="D387" s="19" t="s">
        <v>441</v>
      </c>
      <c r="E387" s="20" t="s">
        <v>21</v>
      </c>
      <c r="F387" s="19" t="s">
        <v>21</v>
      </c>
      <c r="G387" s="180">
        <v>93287</v>
      </c>
      <c r="H387" s="19" t="s">
        <v>587</v>
      </c>
      <c r="I387" s="19" t="s">
        <v>443</v>
      </c>
      <c r="J387" s="19" t="s">
        <v>9283</v>
      </c>
      <c r="K387" s="20" t="s">
        <v>9505</v>
      </c>
      <c r="L387" s="19" t="s">
        <v>25</v>
      </c>
    </row>
    <row r="388" spans="1:12" x14ac:dyDescent="0.25">
      <c r="A388" s="19" t="s">
        <v>438</v>
      </c>
      <c r="B388" s="19" t="s">
        <v>439</v>
      </c>
      <c r="C388" s="19" t="s">
        <v>440</v>
      </c>
      <c r="D388" s="19" t="s">
        <v>441</v>
      </c>
      <c r="E388" s="20" t="s">
        <v>21</v>
      </c>
      <c r="F388" s="19" t="s">
        <v>21</v>
      </c>
      <c r="G388" s="180">
        <v>93402</v>
      </c>
      <c r="H388" s="19" t="s">
        <v>588</v>
      </c>
      <c r="I388" s="19" t="s">
        <v>443</v>
      </c>
      <c r="J388" s="19" t="s">
        <v>9283</v>
      </c>
      <c r="K388" s="20" t="s">
        <v>9456</v>
      </c>
      <c r="L388" s="19" t="s">
        <v>25</v>
      </c>
    </row>
    <row r="389" spans="1:12" x14ac:dyDescent="0.25">
      <c r="A389" s="19" t="s">
        <v>438</v>
      </c>
      <c r="B389" s="19" t="s">
        <v>439</v>
      </c>
      <c r="C389" s="19" t="s">
        <v>440</v>
      </c>
      <c r="D389" s="19" t="s">
        <v>441</v>
      </c>
      <c r="E389" s="20" t="s">
        <v>21</v>
      </c>
      <c r="F389" s="19" t="s">
        <v>21</v>
      </c>
      <c r="G389" s="180">
        <v>93408</v>
      </c>
      <c r="H389" s="19" t="s">
        <v>589</v>
      </c>
      <c r="I389" s="19" t="s">
        <v>443</v>
      </c>
      <c r="J389" s="19" t="s">
        <v>9283</v>
      </c>
      <c r="K389" s="20" t="s">
        <v>9506</v>
      </c>
      <c r="L389" s="19" t="s">
        <v>25</v>
      </c>
    </row>
    <row r="390" spans="1:12" x14ac:dyDescent="0.25">
      <c r="A390" s="19" t="s">
        <v>438</v>
      </c>
      <c r="B390" s="19" t="s">
        <v>439</v>
      </c>
      <c r="C390" s="19" t="s">
        <v>440</v>
      </c>
      <c r="D390" s="19" t="s">
        <v>441</v>
      </c>
      <c r="E390" s="20" t="s">
        <v>21</v>
      </c>
      <c r="F390" s="19" t="s">
        <v>21</v>
      </c>
      <c r="G390" s="180">
        <v>93415</v>
      </c>
      <c r="H390" s="19" t="s">
        <v>591</v>
      </c>
      <c r="I390" s="19" t="s">
        <v>443</v>
      </c>
      <c r="J390" s="19" t="s">
        <v>9283</v>
      </c>
      <c r="K390" s="20" t="s">
        <v>174</v>
      </c>
      <c r="L390" s="19" t="s">
        <v>25</v>
      </c>
    </row>
    <row r="391" spans="1:12" x14ac:dyDescent="0.25">
      <c r="A391" s="19" t="s">
        <v>438</v>
      </c>
      <c r="B391" s="19" t="s">
        <v>439</v>
      </c>
      <c r="C391" s="19" t="s">
        <v>440</v>
      </c>
      <c r="D391" s="19" t="s">
        <v>441</v>
      </c>
      <c r="E391" s="20" t="s">
        <v>21</v>
      </c>
      <c r="F391" s="19" t="s">
        <v>21</v>
      </c>
      <c r="G391" s="180">
        <v>93421</v>
      </c>
      <c r="H391" s="19" t="s">
        <v>593</v>
      </c>
      <c r="I391" s="19" t="s">
        <v>443</v>
      </c>
      <c r="J391" s="19" t="s">
        <v>9283</v>
      </c>
      <c r="K391" s="20" t="s">
        <v>50</v>
      </c>
      <c r="L391" s="19" t="s">
        <v>25</v>
      </c>
    </row>
    <row r="392" spans="1:12" x14ac:dyDescent="0.25">
      <c r="A392" s="19" t="s">
        <v>438</v>
      </c>
      <c r="B392" s="19" t="s">
        <v>439</v>
      </c>
      <c r="C392" s="19" t="s">
        <v>440</v>
      </c>
      <c r="D392" s="19" t="s">
        <v>441</v>
      </c>
      <c r="E392" s="20" t="s">
        <v>21</v>
      </c>
      <c r="F392" s="19" t="s">
        <v>21</v>
      </c>
      <c r="G392" s="180">
        <v>93427</v>
      </c>
      <c r="H392" s="19" t="s">
        <v>595</v>
      </c>
      <c r="I392" s="19" t="s">
        <v>443</v>
      </c>
      <c r="J392" s="19" t="s">
        <v>9283</v>
      </c>
      <c r="K392" s="20" t="s">
        <v>9507</v>
      </c>
      <c r="L392" s="19" t="s">
        <v>25</v>
      </c>
    </row>
    <row r="393" spans="1:12" x14ac:dyDescent="0.25">
      <c r="A393" s="19" t="s">
        <v>438</v>
      </c>
      <c r="B393" s="19" t="s">
        <v>439</v>
      </c>
      <c r="C393" s="19" t="s">
        <v>440</v>
      </c>
      <c r="D393" s="19" t="s">
        <v>441</v>
      </c>
      <c r="E393" s="20" t="s">
        <v>21</v>
      </c>
      <c r="F393" s="19" t="s">
        <v>21</v>
      </c>
      <c r="G393" s="180">
        <v>93433</v>
      </c>
      <c r="H393" s="19" t="s">
        <v>597</v>
      </c>
      <c r="I393" s="19" t="s">
        <v>443</v>
      </c>
      <c r="J393" s="19" t="s">
        <v>9283</v>
      </c>
      <c r="K393" s="20" t="s">
        <v>9508</v>
      </c>
      <c r="L393" s="19" t="s">
        <v>25</v>
      </c>
    </row>
    <row r="394" spans="1:12" x14ac:dyDescent="0.25">
      <c r="A394" s="19" t="s">
        <v>438</v>
      </c>
      <c r="B394" s="19" t="s">
        <v>439</v>
      </c>
      <c r="C394" s="19" t="s">
        <v>440</v>
      </c>
      <c r="D394" s="19" t="s">
        <v>441</v>
      </c>
      <c r="E394" s="20" t="s">
        <v>21</v>
      </c>
      <c r="F394" s="19" t="s">
        <v>21</v>
      </c>
      <c r="G394" s="180">
        <v>93439</v>
      </c>
      <c r="H394" s="19" t="s">
        <v>598</v>
      </c>
      <c r="I394" s="19" t="s">
        <v>443</v>
      </c>
      <c r="J394" s="19" t="s">
        <v>9283</v>
      </c>
      <c r="K394" s="20" t="s">
        <v>9509</v>
      </c>
      <c r="L394" s="19" t="s">
        <v>25</v>
      </c>
    </row>
    <row r="395" spans="1:12" x14ac:dyDescent="0.25">
      <c r="A395" s="19" t="s">
        <v>438</v>
      </c>
      <c r="B395" s="19" t="s">
        <v>439</v>
      </c>
      <c r="C395" s="19" t="s">
        <v>440</v>
      </c>
      <c r="D395" s="19" t="s">
        <v>441</v>
      </c>
      <c r="E395" s="20" t="s">
        <v>21</v>
      </c>
      <c r="F395" s="19" t="s">
        <v>21</v>
      </c>
      <c r="G395" s="180">
        <v>95121</v>
      </c>
      <c r="H395" s="19" t="s">
        <v>599</v>
      </c>
      <c r="I395" s="19" t="s">
        <v>443</v>
      </c>
      <c r="J395" s="19" t="s">
        <v>9283</v>
      </c>
      <c r="K395" s="20" t="s">
        <v>9510</v>
      </c>
      <c r="L395" s="19" t="s">
        <v>25</v>
      </c>
    </row>
    <row r="396" spans="1:12" x14ac:dyDescent="0.25">
      <c r="A396" s="19" t="s">
        <v>438</v>
      </c>
      <c r="B396" s="19" t="s">
        <v>439</v>
      </c>
      <c r="C396" s="19" t="s">
        <v>440</v>
      </c>
      <c r="D396" s="19" t="s">
        <v>441</v>
      </c>
      <c r="E396" s="20" t="s">
        <v>21</v>
      </c>
      <c r="F396" s="19" t="s">
        <v>21</v>
      </c>
      <c r="G396" s="180">
        <v>95127</v>
      </c>
      <c r="H396" s="19" t="s">
        <v>600</v>
      </c>
      <c r="I396" s="19" t="s">
        <v>443</v>
      </c>
      <c r="J396" s="19" t="s">
        <v>9283</v>
      </c>
      <c r="K396" s="20" t="s">
        <v>9511</v>
      </c>
      <c r="L396" s="19" t="s">
        <v>25</v>
      </c>
    </row>
    <row r="397" spans="1:12" x14ac:dyDescent="0.25">
      <c r="A397" s="19" t="s">
        <v>438</v>
      </c>
      <c r="B397" s="19" t="s">
        <v>439</v>
      </c>
      <c r="C397" s="19" t="s">
        <v>440</v>
      </c>
      <c r="D397" s="19" t="s">
        <v>441</v>
      </c>
      <c r="E397" s="20" t="s">
        <v>21</v>
      </c>
      <c r="F397" s="19" t="s">
        <v>21</v>
      </c>
      <c r="G397" s="180">
        <v>95133</v>
      </c>
      <c r="H397" s="19" t="s">
        <v>601</v>
      </c>
      <c r="I397" s="19" t="s">
        <v>443</v>
      </c>
      <c r="J397" s="19" t="s">
        <v>9283</v>
      </c>
      <c r="K397" s="20" t="s">
        <v>9512</v>
      </c>
      <c r="L397" s="19" t="s">
        <v>25</v>
      </c>
    </row>
    <row r="398" spans="1:12" x14ac:dyDescent="0.25">
      <c r="A398" s="19" t="s">
        <v>438</v>
      </c>
      <c r="B398" s="19" t="s">
        <v>439</v>
      </c>
      <c r="C398" s="19" t="s">
        <v>440</v>
      </c>
      <c r="D398" s="19" t="s">
        <v>441</v>
      </c>
      <c r="E398" s="20" t="s">
        <v>21</v>
      </c>
      <c r="F398" s="19" t="s">
        <v>21</v>
      </c>
      <c r="G398" s="180">
        <v>95139</v>
      </c>
      <c r="H398" s="19" t="s">
        <v>602</v>
      </c>
      <c r="I398" s="19" t="s">
        <v>443</v>
      </c>
      <c r="J398" s="19" t="s">
        <v>9283</v>
      </c>
      <c r="K398" s="20" t="s">
        <v>603</v>
      </c>
      <c r="L398" s="19" t="s">
        <v>25</v>
      </c>
    </row>
    <row r="399" spans="1:12" x14ac:dyDescent="0.25">
      <c r="A399" s="19" t="s">
        <v>438</v>
      </c>
      <c r="B399" s="19" t="s">
        <v>439</v>
      </c>
      <c r="C399" s="19" t="s">
        <v>440</v>
      </c>
      <c r="D399" s="19" t="s">
        <v>441</v>
      </c>
      <c r="E399" s="20" t="s">
        <v>21</v>
      </c>
      <c r="F399" s="19" t="s">
        <v>21</v>
      </c>
      <c r="G399" s="180">
        <v>95212</v>
      </c>
      <c r="H399" s="19" t="s">
        <v>604</v>
      </c>
      <c r="I399" s="19" t="s">
        <v>443</v>
      </c>
      <c r="J399" s="19" t="s">
        <v>9283</v>
      </c>
      <c r="K399" s="20" t="s">
        <v>9513</v>
      </c>
      <c r="L399" s="19" t="s">
        <v>25</v>
      </c>
    </row>
    <row r="400" spans="1:12" x14ac:dyDescent="0.25">
      <c r="A400" s="19" t="s">
        <v>438</v>
      </c>
      <c r="B400" s="19" t="s">
        <v>439</v>
      </c>
      <c r="C400" s="19" t="s">
        <v>440</v>
      </c>
      <c r="D400" s="19" t="s">
        <v>441</v>
      </c>
      <c r="E400" s="20" t="s">
        <v>21</v>
      </c>
      <c r="F400" s="19" t="s">
        <v>21</v>
      </c>
      <c r="G400" s="180">
        <v>95218</v>
      </c>
      <c r="H400" s="19" t="s">
        <v>605</v>
      </c>
      <c r="I400" s="19" t="s">
        <v>443</v>
      </c>
      <c r="J400" s="19" t="s">
        <v>23</v>
      </c>
      <c r="K400" s="20" t="s">
        <v>9514</v>
      </c>
      <c r="L400" s="19" t="s">
        <v>25</v>
      </c>
    </row>
    <row r="401" spans="1:12" x14ac:dyDescent="0.25">
      <c r="A401" s="19" t="s">
        <v>438</v>
      </c>
      <c r="B401" s="19" t="s">
        <v>439</v>
      </c>
      <c r="C401" s="19" t="s">
        <v>440</v>
      </c>
      <c r="D401" s="19" t="s">
        <v>441</v>
      </c>
      <c r="E401" s="20" t="s">
        <v>21</v>
      </c>
      <c r="F401" s="19" t="s">
        <v>21</v>
      </c>
      <c r="G401" s="180">
        <v>95258</v>
      </c>
      <c r="H401" s="19" t="s">
        <v>607</v>
      </c>
      <c r="I401" s="19" t="s">
        <v>443</v>
      </c>
      <c r="J401" s="19" t="s">
        <v>9283</v>
      </c>
      <c r="K401" s="20" t="s">
        <v>9515</v>
      </c>
      <c r="L401" s="19" t="s">
        <v>25</v>
      </c>
    </row>
    <row r="402" spans="1:12" x14ac:dyDescent="0.25">
      <c r="A402" s="19" t="s">
        <v>438</v>
      </c>
      <c r="B402" s="19" t="s">
        <v>439</v>
      </c>
      <c r="C402" s="19" t="s">
        <v>440</v>
      </c>
      <c r="D402" s="19" t="s">
        <v>441</v>
      </c>
      <c r="E402" s="20" t="s">
        <v>21</v>
      </c>
      <c r="F402" s="19" t="s">
        <v>21</v>
      </c>
      <c r="G402" s="180">
        <v>95264</v>
      </c>
      <c r="H402" s="19" t="s">
        <v>608</v>
      </c>
      <c r="I402" s="19" t="s">
        <v>443</v>
      </c>
      <c r="J402" s="19" t="s">
        <v>9283</v>
      </c>
      <c r="K402" s="20" t="s">
        <v>1008</v>
      </c>
      <c r="L402" s="19" t="s">
        <v>25</v>
      </c>
    </row>
    <row r="403" spans="1:12" x14ac:dyDescent="0.25">
      <c r="A403" s="19" t="s">
        <v>438</v>
      </c>
      <c r="B403" s="19" t="s">
        <v>439</v>
      </c>
      <c r="C403" s="19" t="s">
        <v>440</v>
      </c>
      <c r="D403" s="19" t="s">
        <v>441</v>
      </c>
      <c r="E403" s="20" t="s">
        <v>21</v>
      </c>
      <c r="F403" s="19" t="s">
        <v>21</v>
      </c>
      <c r="G403" s="180">
        <v>95270</v>
      </c>
      <c r="H403" s="19" t="s">
        <v>610</v>
      </c>
      <c r="I403" s="19" t="s">
        <v>443</v>
      </c>
      <c r="J403" s="19" t="s">
        <v>9283</v>
      </c>
      <c r="K403" s="20" t="s">
        <v>3084</v>
      </c>
      <c r="L403" s="19" t="s">
        <v>25</v>
      </c>
    </row>
    <row r="404" spans="1:12" x14ac:dyDescent="0.25">
      <c r="A404" s="19" t="s">
        <v>438</v>
      </c>
      <c r="B404" s="19" t="s">
        <v>439</v>
      </c>
      <c r="C404" s="19" t="s">
        <v>440</v>
      </c>
      <c r="D404" s="19" t="s">
        <v>441</v>
      </c>
      <c r="E404" s="20" t="s">
        <v>21</v>
      </c>
      <c r="F404" s="19" t="s">
        <v>21</v>
      </c>
      <c r="G404" s="180">
        <v>95276</v>
      </c>
      <c r="H404" s="19" t="s">
        <v>612</v>
      </c>
      <c r="I404" s="19" t="s">
        <v>443</v>
      </c>
      <c r="J404" s="19" t="s">
        <v>9283</v>
      </c>
      <c r="K404" s="20" t="s">
        <v>8404</v>
      </c>
      <c r="L404" s="19" t="s">
        <v>25</v>
      </c>
    </row>
    <row r="405" spans="1:12" x14ac:dyDescent="0.25">
      <c r="A405" s="19" t="s">
        <v>438</v>
      </c>
      <c r="B405" s="19" t="s">
        <v>439</v>
      </c>
      <c r="C405" s="19" t="s">
        <v>440</v>
      </c>
      <c r="D405" s="19" t="s">
        <v>441</v>
      </c>
      <c r="E405" s="20" t="s">
        <v>21</v>
      </c>
      <c r="F405" s="19" t="s">
        <v>21</v>
      </c>
      <c r="G405" s="180">
        <v>95282</v>
      </c>
      <c r="H405" s="19" t="s">
        <v>614</v>
      </c>
      <c r="I405" s="19" t="s">
        <v>443</v>
      </c>
      <c r="J405" s="19" t="s">
        <v>9283</v>
      </c>
      <c r="K405" s="20" t="s">
        <v>9516</v>
      </c>
      <c r="L405" s="19" t="s">
        <v>25</v>
      </c>
    </row>
    <row r="406" spans="1:12" x14ac:dyDescent="0.25">
      <c r="A406" s="19" t="s">
        <v>438</v>
      </c>
      <c r="B406" s="19" t="s">
        <v>439</v>
      </c>
      <c r="C406" s="19" t="s">
        <v>440</v>
      </c>
      <c r="D406" s="19" t="s">
        <v>441</v>
      </c>
      <c r="E406" s="20" t="s">
        <v>21</v>
      </c>
      <c r="F406" s="19" t="s">
        <v>21</v>
      </c>
      <c r="G406" s="180">
        <v>95620</v>
      </c>
      <c r="H406" s="19" t="s">
        <v>616</v>
      </c>
      <c r="I406" s="19" t="s">
        <v>443</v>
      </c>
      <c r="J406" s="19" t="s">
        <v>9283</v>
      </c>
      <c r="K406" s="20" t="s">
        <v>4706</v>
      </c>
      <c r="L406" s="19" t="s">
        <v>25</v>
      </c>
    </row>
    <row r="407" spans="1:12" x14ac:dyDescent="0.25">
      <c r="A407" s="19" t="s">
        <v>438</v>
      </c>
      <c r="B407" s="19" t="s">
        <v>439</v>
      </c>
      <c r="C407" s="19" t="s">
        <v>440</v>
      </c>
      <c r="D407" s="19" t="s">
        <v>441</v>
      </c>
      <c r="E407" s="20" t="s">
        <v>21</v>
      </c>
      <c r="F407" s="19" t="s">
        <v>21</v>
      </c>
      <c r="G407" s="180">
        <v>95631</v>
      </c>
      <c r="H407" s="19" t="s">
        <v>618</v>
      </c>
      <c r="I407" s="19" t="s">
        <v>443</v>
      </c>
      <c r="J407" s="19" t="s">
        <v>9283</v>
      </c>
      <c r="K407" s="20" t="s">
        <v>9517</v>
      </c>
      <c r="L407" s="19" t="s">
        <v>25</v>
      </c>
    </row>
    <row r="408" spans="1:12" x14ac:dyDescent="0.25">
      <c r="A408" s="19" t="s">
        <v>438</v>
      </c>
      <c r="B408" s="19" t="s">
        <v>439</v>
      </c>
      <c r="C408" s="19" t="s">
        <v>440</v>
      </c>
      <c r="D408" s="19" t="s">
        <v>441</v>
      </c>
      <c r="E408" s="20" t="s">
        <v>21</v>
      </c>
      <c r="F408" s="19" t="s">
        <v>21</v>
      </c>
      <c r="G408" s="180">
        <v>95702</v>
      </c>
      <c r="H408" s="19" t="s">
        <v>619</v>
      </c>
      <c r="I408" s="19" t="s">
        <v>443</v>
      </c>
      <c r="J408" s="19" t="s">
        <v>9283</v>
      </c>
      <c r="K408" s="20" t="s">
        <v>9518</v>
      </c>
      <c r="L408" s="19" t="s">
        <v>25</v>
      </c>
    </row>
    <row r="409" spans="1:12" x14ac:dyDescent="0.25">
      <c r="A409" s="19" t="s">
        <v>438</v>
      </c>
      <c r="B409" s="19" t="s">
        <v>439</v>
      </c>
      <c r="C409" s="19" t="s">
        <v>440</v>
      </c>
      <c r="D409" s="19" t="s">
        <v>441</v>
      </c>
      <c r="E409" s="20" t="s">
        <v>21</v>
      </c>
      <c r="F409" s="19" t="s">
        <v>21</v>
      </c>
      <c r="G409" s="180">
        <v>95708</v>
      </c>
      <c r="H409" s="19" t="s">
        <v>620</v>
      </c>
      <c r="I409" s="19" t="s">
        <v>443</v>
      </c>
      <c r="J409" s="19" t="s">
        <v>23</v>
      </c>
      <c r="K409" s="20" t="s">
        <v>9519</v>
      </c>
      <c r="L409" s="19" t="s">
        <v>25</v>
      </c>
    </row>
    <row r="410" spans="1:12" x14ac:dyDescent="0.25">
      <c r="A410" s="19" t="s">
        <v>438</v>
      </c>
      <c r="B410" s="19" t="s">
        <v>439</v>
      </c>
      <c r="C410" s="19" t="s">
        <v>440</v>
      </c>
      <c r="D410" s="19" t="s">
        <v>441</v>
      </c>
      <c r="E410" s="20" t="s">
        <v>21</v>
      </c>
      <c r="F410" s="19" t="s">
        <v>21</v>
      </c>
      <c r="G410" s="180">
        <v>95714</v>
      </c>
      <c r="H410" s="19" t="s">
        <v>621</v>
      </c>
      <c r="I410" s="19" t="s">
        <v>443</v>
      </c>
      <c r="J410" s="19" t="s">
        <v>23</v>
      </c>
      <c r="K410" s="20" t="s">
        <v>9520</v>
      </c>
      <c r="L410" s="19" t="s">
        <v>25</v>
      </c>
    </row>
    <row r="411" spans="1:12" x14ac:dyDescent="0.25">
      <c r="A411" s="19" t="s">
        <v>438</v>
      </c>
      <c r="B411" s="19" t="s">
        <v>439</v>
      </c>
      <c r="C411" s="19" t="s">
        <v>440</v>
      </c>
      <c r="D411" s="19" t="s">
        <v>441</v>
      </c>
      <c r="E411" s="20" t="s">
        <v>21</v>
      </c>
      <c r="F411" s="19" t="s">
        <v>21</v>
      </c>
      <c r="G411" s="180">
        <v>95720</v>
      </c>
      <c r="H411" s="19" t="s">
        <v>622</v>
      </c>
      <c r="I411" s="19" t="s">
        <v>443</v>
      </c>
      <c r="J411" s="19" t="s">
        <v>23</v>
      </c>
      <c r="K411" s="20" t="s">
        <v>9521</v>
      </c>
      <c r="L411" s="19" t="s">
        <v>25</v>
      </c>
    </row>
    <row r="412" spans="1:12" x14ac:dyDescent="0.25">
      <c r="A412" s="19" t="s">
        <v>438</v>
      </c>
      <c r="B412" s="19" t="s">
        <v>439</v>
      </c>
      <c r="C412" s="19" t="s">
        <v>440</v>
      </c>
      <c r="D412" s="19" t="s">
        <v>441</v>
      </c>
      <c r="E412" s="20" t="s">
        <v>21</v>
      </c>
      <c r="F412" s="19" t="s">
        <v>21</v>
      </c>
      <c r="G412" s="180">
        <v>95872</v>
      </c>
      <c r="H412" s="19" t="s">
        <v>623</v>
      </c>
      <c r="I412" s="19" t="s">
        <v>443</v>
      </c>
      <c r="J412" s="19" t="s">
        <v>9283</v>
      </c>
      <c r="K412" s="20" t="s">
        <v>9522</v>
      </c>
      <c r="L412" s="19" t="s">
        <v>25</v>
      </c>
    </row>
    <row r="413" spans="1:12" x14ac:dyDescent="0.25">
      <c r="A413" s="19" t="s">
        <v>438</v>
      </c>
      <c r="B413" s="19" t="s">
        <v>439</v>
      </c>
      <c r="C413" s="19" t="s">
        <v>440</v>
      </c>
      <c r="D413" s="19" t="s">
        <v>441</v>
      </c>
      <c r="E413" s="20" t="s">
        <v>21</v>
      </c>
      <c r="F413" s="19" t="s">
        <v>21</v>
      </c>
      <c r="G413" s="180">
        <v>96013</v>
      </c>
      <c r="H413" s="19" t="s">
        <v>625</v>
      </c>
      <c r="I413" s="19" t="s">
        <v>443</v>
      </c>
      <c r="J413" s="19" t="s">
        <v>9283</v>
      </c>
      <c r="K413" s="20" t="s">
        <v>9523</v>
      </c>
      <c r="L413" s="19" t="s">
        <v>25</v>
      </c>
    </row>
    <row r="414" spans="1:12" x14ac:dyDescent="0.25">
      <c r="A414" s="19" t="s">
        <v>438</v>
      </c>
      <c r="B414" s="19" t="s">
        <v>439</v>
      </c>
      <c r="C414" s="19" t="s">
        <v>440</v>
      </c>
      <c r="D414" s="19" t="s">
        <v>441</v>
      </c>
      <c r="E414" s="20" t="s">
        <v>21</v>
      </c>
      <c r="F414" s="19" t="s">
        <v>21</v>
      </c>
      <c r="G414" s="180">
        <v>96020</v>
      </c>
      <c r="H414" s="19" t="s">
        <v>626</v>
      </c>
      <c r="I414" s="19" t="s">
        <v>443</v>
      </c>
      <c r="J414" s="19" t="s">
        <v>9283</v>
      </c>
      <c r="K414" s="20" t="s">
        <v>9524</v>
      </c>
      <c r="L414" s="19" t="s">
        <v>25</v>
      </c>
    </row>
    <row r="415" spans="1:12" x14ac:dyDescent="0.25">
      <c r="A415" s="19" t="s">
        <v>438</v>
      </c>
      <c r="B415" s="19" t="s">
        <v>439</v>
      </c>
      <c r="C415" s="19" t="s">
        <v>440</v>
      </c>
      <c r="D415" s="19" t="s">
        <v>441</v>
      </c>
      <c r="E415" s="20" t="s">
        <v>21</v>
      </c>
      <c r="F415" s="19" t="s">
        <v>21</v>
      </c>
      <c r="G415" s="180">
        <v>96028</v>
      </c>
      <c r="H415" s="19" t="s">
        <v>627</v>
      </c>
      <c r="I415" s="19" t="s">
        <v>443</v>
      </c>
      <c r="J415" s="19" t="s">
        <v>9283</v>
      </c>
      <c r="K415" s="20" t="s">
        <v>9525</v>
      </c>
      <c r="L415" s="19" t="s">
        <v>25</v>
      </c>
    </row>
    <row r="416" spans="1:12" x14ac:dyDescent="0.25">
      <c r="A416" s="19" t="s">
        <v>438</v>
      </c>
      <c r="B416" s="19" t="s">
        <v>439</v>
      </c>
      <c r="C416" s="19" t="s">
        <v>440</v>
      </c>
      <c r="D416" s="19" t="s">
        <v>441</v>
      </c>
      <c r="E416" s="20" t="s">
        <v>21</v>
      </c>
      <c r="F416" s="19" t="s">
        <v>21</v>
      </c>
      <c r="G416" s="180">
        <v>96035</v>
      </c>
      <c r="H416" s="19" t="s">
        <v>628</v>
      </c>
      <c r="I416" s="19" t="s">
        <v>443</v>
      </c>
      <c r="J416" s="19" t="s">
        <v>9283</v>
      </c>
      <c r="K416" s="20" t="s">
        <v>9526</v>
      </c>
      <c r="L416" s="19" t="s">
        <v>25</v>
      </c>
    </row>
    <row r="417" spans="1:12" x14ac:dyDescent="0.25">
      <c r="A417" s="19" t="s">
        <v>438</v>
      </c>
      <c r="B417" s="19" t="s">
        <v>439</v>
      </c>
      <c r="C417" s="19" t="s">
        <v>440</v>
      </c>
      <c r="D417" s="19" t="s">
        <v>441</v>
      </c>
      <c r="E417" s="20" t="s">
        <v>21</v>
      </c>
      <c r="F417" s="19" t="s">
        <v>21</v>
      </c>
      <c r="G417" s="180">
        <v>96157</v>
      </c>
      <c r="H417" s="19" t="s">
        <v>629</v>
      </c>
      <c r="I417" s="19" t="s">
        <v>443</v>
      </c>
      <c r="J417" s="19" t="s">
        <v>9283</v>
      </c>
      <c r="K417" s="20" t="s">
        <v>9527</v>
      </c>
      <c r="L417" s="19" t="s">
        <v>25</v>
      </c>
    </row>
    <row r="418" spans="1:12" x14ac:dyDescent="0.25">
      <c r="A418" s="19" t="s">
        <v>438</v>
      </c>
      <c r="B418" s="19" t="s">
        <v>439</v>
      </c>
      <c r="C418" s="19" t="s">
        <v>440</v>
      </c>
      <c r="D418" s="19" t="s">
        <v>441</v>
      </c>
      <c r="E418" s="20" t="s">
        <v>21</v>
      </c>
      <c r="F418" s="19" t="s">
        <v>21</v>
      </c>
      <c r="G418" s="180">
        <v>96158</v>
      </c>
      <c r="H418" s="19" t="s">
        <v>630</v>
      </c>
      <c r="I418" s="19" t="s">
        <v>443</v>
      </c>
      <c r="J418" s="19" t="s">
        <v>9283</v>
      </c>
      <c r="K418" s="20" t="s">
        <v>9528</v>
      </c>
      <c r="L418" s="19" t="s">
        <v>25</v>
      </c>
    </row>
    <row r="419" spans="1:12" x14ac:dyDescent="0.25">
      <c r="A419" s="19" t="s">
        <v>438</v>
      </c>
      <c r="B419" s="19" t="s">
        <v>439</v>
      </c>
      <c r="C419" s="19" t="s">
        <v>440</v>
      </c>
      <c r="D419" s="19" t="s">
        <v>441</v>
      </c>
      <c r="E419" s="20" t="s">
        <v>21</v>
      </c>
      <c r="F419" s="19" t="s">
        <v>21</v>
      </c>
      <c r="G419" s="180">
        <v>96245</v>
      </c>
      <c r="H419" s="19" t="s">
        <v>631</v>
      </c>
      <c r="I419" s="19" t="s">
        <v>443</v>
      </c>
      <c r="J419" s="19" t="s">
        <v>9283</v>
      </c>
      <c r="K419" s="20" t="s">
        <v>2776</v>
      </c>
      <c r="L419" s="19" t="s">
        <v>25</v>
      </c>
    </row>
    <row r="420" spans="1:12" x14ac:dyDescent="0.25">
      <c r="A420" s="19" t="s">
        <v>438</v>
      </c>
      <c r="B420" s="19" t="s">
        <v>439</v>
      </c>
      <c r="C420" s="19" t="s">
        <v>440</v>
      </c>
      <c r="D420" s="19" t="s">
        <v>441</v>
      </c>
      <c r="E420" s="20" t="s">
        <v>21</v>
      </c>
      <c r="F420" s="19" t="s">
        <v>21</v>
      </c>
      <c r="G420" s="180">
        <v>96303</v>
      </c>
      <c r="H420" s="19" t="s">
        <v>633</v>
      </c>
      <c r="I420" s="19" t="s">
        <v>443</v>
      </c>
      <c r="J420" s="19" t="s">
        <v>23</v>
      </c>
      <c r="K420" s="20" t="s">
        <v>9529</v>
      </c>
      <c r="L420" s="19" t="s">
        <v>25</v>
      </c>
    </row>
    <row r="421" spans="1:12" x14ac:dyDescent="0.25">
      <c r="A421" s="19" t="s">
        <v>438</v>
      </c>
      <c r="B421" s="19" t="s">
        <v>439</v>
      </c>
      <c r="C421" s="19" t="s">
        <v>440</v>
      </c>
      <c r="D421" s="19" t="s">
        <v>441</v>
      </c>
      <c r="E421" s="20" t="s">
        <v>21</v>
      </c>
      <c r="F421" s="19" t="s">
        <v>21</v>
      </c>
      <c r="G421" s="180">
        <v>96309</v>
      </c>
      <c r="H421" s="19" t="s">
        <v>634</v>
      </c>
      <c r="I421" s="19" t="s">
        <v>443</v>
      </c>
      <c r="J421" s="19" t="s">
        <v>9283</v>
      </c>
      <c r="K421" s="20" t="s">
        <v>9530</v>
      </c>
      <c r="L421" s="19" t="s">
        <v>25</v>
      </c>
    </row>
    <row r="422" spans="1:12" x14ac:dyDescent="0.25">
      <c r="A422" s="19" t="s">
        <v>438</v>
      </c>
      <c r="B422" s="19" t="s">
        <v>439</v>
      </c>
      <c r="C422" s="19" t="s">
        <v>440</v>
      </c>
      <c r="D422" s="19" t="s">
        <v>441</v>
      </c>
      <c r="E422" s="20" t="s">
        <v>21</v>
      </c>
      <c r="F422" s="19" t="s">
        <v>21</v>
      </c>
      <c r="G422" s="180">
        <v>96463</v>
      </c>
      <c r="H422" s="19" t="s">
        <v>636</v>
      </c>
      <c r="I422" s="19" t="s">
        <v>443</v>
      </c>
      <c r="J422" s="19" t="s">
        <v>9283</v>
      </c>
      <c r="K422" s="20" t="s">
        <v>9531</v>
      </c>
      <c r="L422" s="19" t="s">
        <v>25</v>
      </c>
    </row>
    <row r="423" spans="1:12" x14ac:dyDescent="0.25">
      <c r="A423" s="19" t="s">
        <v>438</v>
      </c>
      <c r="B423" s="19" t="s">
        <v>439</v>
      </c>
      <c r="C423" s="19" t="s">
        <v>440</v>
      </c>
      <c r="D423" s="19" t="s">
        <v>441</v>
      </c>
      <c r="E423" s="20" t="s">
        <v>21</v>
      </c>
      <c r="F423" s="19" t="s">
        <v>21</v>
      </c>
      <c r="G423" s="180">
        <v>98764</v>
      </c>
      <c r="H423" s="19" t="s">
        <v>637</v>
      </c>
      <c r="I423" s="19" t="s">
        <v>443</v>
      </c>
      <c r="J423" s="19" t="s">
        <v>23</v>
      </c>
      <c r="K423" s="20" t="s">
        <v>4398</v>
      </c>
      <c r="L423" s="19" t="s">
        <v>25</v>
      </c>
    </row>
    <row r="424" spans="1:12" x14ac:dyDescent="0.25">
      <c r="A424" s="19" t="s">
        <v>438</v>
      </c>
      <c r="B424" s="19" t="s">
        <v>439</v>
      </c>
      <c r="C424" s="19" t="s">
        <v>440</v>
      </c>
      <c r="D424" s="19" t="s">
        <v>441</v>
      </c>
      <c r="E424" s="20" t="s">
        <v>21</v>
      </c>
      <c r="F424" s="19" t="s">
        <v>21</v>
      </c>
      <c r="G424" s="180">
        <v>99833</v>
      </c>
      <c r="H424" s="19" t="s">
        <v>639</v>
      </c>
      <c r="I424" s="19" t="s">
        <v>443</v>
      </c>
      <c r="J424" s="19" t="s">
        <v>23</v>
      </c>
      <c r="K424" s="20" t="s">
        <v>9532</v>
      </c>
      <c r="L424" s="19" t="s">
        <v>25</v>
      </c>
    </row>
    <row r="425" spans="1:12" x14ac:dyDescent="0.25">
      <c r="A425" s="19" t="s">
        <v>438</v>
      </c>
      <c r="B425" s="19" t="s">
        <v>439</v>
      </c>
      <c r="C425" s="19" t="s">
        <v>440</v>
      </c>
      <c r="D425" s="19" t="s">
        <v>441</v>
      </c>
      <c r="E425" s="20" t="s">
        <v>21</v>
      </c>
      <c r="F425" s="19" t="s">
        <v>21</v>
      </c>
      <c r="G425" s="180">
        <v>100641</v>
      </c>
      <c r="H425" s="19" t="s">
        <v>641</v>
      </c>
      <c r="I425" s="19" t="s">
        <v>443</v>
      </c>
      <c r="J425" s="19" t="s">
        <v>9283</v>
      </c>
      <c r="K425" s="20" t="s">
        <v>9533</v>
      </c>
      <c r="L425" s="19" t="s">
        <v>25</v>
      </c>
    </row>
    <row r="426" spans="1:12" x14ac:dyDescent="0.25">
      <c r="A426" s="19" t="s">
        <v>438</v>
      </c>
      <c r="B426" s="19" t="s">
        <v>439</v>
      </c>
      <c r="C426" s="19" t="s">
        <v>440</v>
      </c>
      <c r="D426" s="19" t="s">
        <v>441</v>
      </c>
      <c r="E426" s="20" t="s">
        <v>21</v>
      </c>
      <c r="F426" s="19" t="s">
        <v>21</v>
      </c>
      <c r="G426" s="180">
        <v>100647</v>
      </c>
      <c r="H426" s="19" t="s">
        <v>642</v>
      </c>
      <c r="I426" s="19" t="s">
        <v>443</v>
      </c>
      <c r="J426" s="19" t="s">
        <v>9283</v>
      </c>
      <c r="K426" s="20" t="s">
        <v>9534</v>
      </c>
      <c r="L426" s="19" t="s">
        <v>25</v>
      </c>
    </row>
    <row r="427" spans="1:12" x14ac:dyDescent="0.25">
      <c r="A427" s="19" t="s">
        <v>438</v>
      </c>
      <c r="B427" s="19" t="s">
        <v>439</v>
      </c>
      <c r="C427" s="19" t="s">
        <v>643</v>
      </c>
      <c r="D427" s="19" t="s">
        <v>644</v>
      </c>
      <c r="E427" s="20" t="s">
        <v>21</v>
      </c>
      <c r="F427" s="19" t="s">
        <v>21</v>
      </c>
      <c r="G427" s="180">
        <v>5632</v>
      </c>
      <c r="H427" s="19" t="s">
        <v>645</v>
      </c>
      <c r="I427" s="19" t="s">
        <v>646</v>
      </c>
      <c r="J427" s="19" t="s">
        <v>444</v>
      </c>
      <c r="K427" s="20" t="s">
        <v>9535</v>
      </c>
      <c r="L427" s="19" t="s">
        <v>25</v>
      </c>
    </row>
    <row r="428" spans="1:12" x14ac:dyDescent="0.25">
      <c r="A428" s="19" t="s">
        <v>438</v>
      </c>
      <c r="B428" s="19" t="s">
        <v>439</v>
      </c>
      <c r="C428" s="19" t="s">
        <v>643</v>
      </c>
      <c r="D428" s="19" t="s">
        <v>644</v>
      </c>
      <c r="E428" s="20" t="s">
        <v>21</v>
      </c>
      <c r="F428" s="19" t="s">
        <v>21</v>
      </c>
      <c r="G428" s="180">
        <v>5679</v>
      </c>
      <c r="H428" s="19" t="s">
        <v>647</v>
      </c>
      <c r="I428" s="19" t="s">
        <v>646</v>
      </c>
      <c r="J428" s="19" t="s">
        <v>23</v>
      </c>
      <c r="K428" s="20" t="s">
        <v>6506</v>
      </c>
      <c r="L428" s="19" t="s">
        <v>25</v>
      </c>
    </row>
    <row r="429" spans="1:12" x14ac:dyDescent="0.25">
      <c r="A429" s="19" t="s">
        <v>438</v>
      </c>
      <c r="B429" s="19" t="s">
        <v>439</v>
      </c>
      <c r="C429" s="19" t="s">
        <v>643</v>
      </c>
      <c r="D429" s="19" t="s">
        <v>644</v>
      </c>
      <c r="E429" s="20" t="s">
        <v>21</v>
      </c>
      <c r="F429" s="19" t="s">
        <v>21</v>
      </c>
      <c r="G429" s="180">
        <v>5681</v>
      </c>
      <c r="H429" s="19" t="s">
        <v>649</v>
      </c>
      <c r="I429" s="19" t="s">
        <v>646</v>
      </c>
      <c r="J429" s="19" t="s">
        <v>23</v>
      </c>
      <c r="K429" s="20" t="s">
        <v>6229</v>
      </c>
      <c r="L429" s="19" t="s">
        <v>25</v>
      </c>
    </row>
    <row r="430" spans="1:12" x14ac:dyDescent="0.25">
      <c r="A430" s="19" t="s">
        <v>438</v>
      </c>
      <c r="B430" s="19" t="s">
        <v>439</v>
      </c>
      <c r="C430" s="19" t="s">
        <v>643</v>
      </c>
      <c r="D430" s="19" t="s">
        <v>644</v>
      </c>
      <c r="E430" s="20" t="s">
        <v>21</v>
      </c>
      <c r="F430" s="19" t="s">
        <v>21</v>
      </c>
      <c r="G430" s="180">
        <v>5685</v>
      </c>
      <c r="H430" s="19" t="s">
        <v>651</v>
      </c>
      <c r="I430" s="19" t="s">
        <v>646</v>
      </c>
      <c r="J430" s="19" t="s">
        <v>9283</v>
      </c>
      <c r="K430" s="20" t="s">
        <v>9536</v>
      </c>
      <c r="L430" s="19" t="s">
        <v>25</v>
      </c>
    </row>
    <row r="431" spans="1:12" x14ac:dyDescent="0.25">
      <c r="A431" s="19" t="s">
        <v>438</v>
      </c>
      <c r="B431" s="19" t="s">
        <v>439</v>
      </c>
      <c r="C431" s="19" t="s">
        <v>643</v>
      </c>
      <c r="D431" s="19" t="s">
        <v>644</v>
      </c>
      <c r="E431" s="20" t="s">
        <v>21</v>
      </c>
      <c r="F431" s="19" t="s">
        <v>21</v>
      </c>
      <c r="G431" s="180">
        <v>5690</v>
      </c>
      <c r="H431" s="19" t="s">
        <v>653</v>
      </c>
      <c r="I431" s="19" t="s">
        <v>646</v>
      </c>
      <c r="J431" s="19" t="s">
        <v>9283</v>
      </c>
      <c r="K431" s="20" t="s">
        <v>654</v>
      </c>
      <c r="L431" s="19" t="s">
        <v>25</v>
      </c>
    </row>
    <row r="432" spans="1:12" x14ac:dyDescent="0.25">
      <c r="A432" s="19" t="s">
        <v>438</v>
      </c>
      <c r="B432" s="19" t="s">
        <v>439</v>
      </c>
      <c r="C432" s="19" t="s">
        <v>643</v>
      </c>
      <c r="D432" s="19" t="s">
        <v>644</v>
      </c>
      <c r="E432" s="20" t="s">
        <v>21</v>
      </c>
      <c r="F432" s="19" t="s">
        <v>21</v>
      </c>
      <c r="G432" s="180">
        <v>5806</v>
      </c>
      <c r="H432" s="19" t="s">
        <v>655</v>
      </c>
      <c r="I432" s="19" t="s">
        <v>646</v>
      </c>
      <c r="J432" s="19" t="s">
        <v>23</v>
      </c>
      <c r="K432" s="20" t="s">
        <v>1119</v>
      </c>
      <c r="L432" s="19" t="s">
        <v>25</v>
      </c>
    </row>
    <row r="433" spans="1:12" x14ac:dyDescent="0.25">
      <c r="A433" s="19" t="s">
        <v>438</v>
      </c>
      <c r="B433" s="19" t="s">
        <v>439</v>
      </c>
      <c r="C433" s="19" t="s">
        <v>643</v>
      </c>
      <c r="D433" s="19" t="s">
        <v>644</v>
      </c>
      <c r="E433" s="20" t="s">
        <v>21</v>
      </c>
      <c r="F433" s="19" t="s">
        <v>21</v>
      </c>
      <c r="G433" s="180">
        <v>5826</v>
      </c>
      <c r="H433" s="19" t="s">
        <v>657</v>
      </c>
      <c r="I433" s="19" t="s">
        <v>646</v>
      </c>
      <c r="J433" s="19" t="s">
        <v>9283</v>
      </c>
      <c r="K433" s="20" t="s">
        <v>9537</v>
      </c>
      <c r="L433" s="19" t="s">
        <v>25</v>
      </c>
    </row>
    <row r="434" spans="1:12" x14ac:dyDescent="0.25">
      <c r="A434" s="19" t="s">
        <v>438</v>
      </c>
      <c r="B434" s="19" t="s">
        <v>439</v>
      </c>
      <c r="C434" s="19" t="s">
        <v>643</v>
      </c>
      <c r="D434" s="19" t="s">
        <v>644</v>
      </c>
      <c r="E434" s="20" t="s">
        <v>21</v>
      </c>
      <c r="F434" s="19" t="s">
        <v>21</v>
      </c>
      <c r="G434" s="180">
        <v>5829</v>
      </c>
      <c r="H434" s="19" t="s">
        <v>659</v>
      </c>
      <c r="I434" s="19" t="s">
        <v>646</v>
      </c>
      <c r="J434" s="19" t="s">
        <v>9283</v>
      </c>
      <c r="K434" s="20" t="s">
        <v>9538</v>
      </c>
      <c r="L434" s="19" t="s">
        <v>25</v>
      </c>
    </row>
    <row r="435" spans="1:12" x14ac:dyDescent="0.25">
      <c r="A435" s="19" t="s">
        <v>438</v>
      </c>
      <c r="B435" s="19" t="s">
        <v>439</v>
      </c>
      <c r="C435" s="19" t="s">
        <v>643</v>
      </c>
      <c r="D435" s="19" t="s">
        <v>644</v>
      </c>
      <c r="E435" s="20" t="s">
        <v>21</v>
      </c>
      <c r="F435" s="19" t="s">
        <v>21</v>
      </c>
      <c r="G435" s="180">
        <v>5837</v>
      </c>
      <c r="H435" s="19" t="s">
        <v>660</v>
      </c>
      <c r="I435" s="19" t="s">
        <v>646</v>
      </c>
      <c r="J435" s="19" t="s">
        <v>9283</v>
      </c>
      <c r="K435" s="20" t="s">
        <v>9539</v>
      </c>
      <c r="L435" s="19" t="s">
        <v>25</v>
      </c>
    </row>
    <row r="436" spans="1:12" x14ac:dyDescent="0.25">
      <c r="A436" s="19" t="s">
        <v>438</v>
      </c>
      <c r="B436" s="19" t="s">
        <v>439</v>
      </c>
      <c r="C436" s="19" t="s">
        <v>643</v>
      </c>
      <c r="D436" s="19" t="s">
        <v>644</v>
      </c>
      <c r="E436" s="20" t="s">
        <v>21</v>
      </c>
      <c r="F436" s="19" t="s">
        <v>21</v>
      </c>
      <c r="G436" s="180">
        <v>5841</v>
      </c>
      <c r="H436" s="19" t="s">
        <v>661</v>
      </c>
      <c r="I436" s="19" t="s">
        <v>646</v>
      </c>
      <c r="J436" s="19" t="s">
        <v>9283</v>
      </c>
      <c r="K436" s="20" t="s">
        <v>662</v>
      </c>
      <c r="L436" s="19" t="s">
        <v>25</v>
      </c>
    </row>
    <row r="437" spans="1:12" x14ac:dyDescent="0.25">
      <c r="A437" s="19" t="s">
        <v>438</v>
      </c>
      <c r="B437" s="19" t="s">
        <v>439</v>
      </c>
      <c r="C437" s="19" t="s">
        <v>643</v>
      </c>
      <c r="D437" s="19" t="s">
        <v>644</v>
      </c>
      <c r="E437" s="20" t="s">
        <v>21</v>
      </c>
      <c r="F437" s="19" t="s">
        <v>21</v>
      </c>
      <c r="G437" s="180">
        <v>5845</v>
      </c>
      <c r="H437" s="19" t="s">
        <v>663</v>
      </c>
      <c r="I437" s="19" t="s">
        <v>646</v>
      </c>
      <c r="J437" s="19" t="s">
        <v>9283</v>
      </c>
      <c r="K437" s="20" t="s">
        <v>9540</v>
      </c>
      <c r="L437" s="19" t="s">
        <v>25</v>
      </c>
    </row>
    <row r="438" spans="1:12" x14ac:dyDescent="0.25">
      <c r="A438" s="19" t="s">
        <v>438</v>
      </c>
      <c r="B438" s="19" t="s">
        <v>439</v>
      </c>
      <c r="C438" s="19" t="s">
        <v>643</v>
      </c>
      <c r="D438" s="19" t="s">
        <v>644</v>
      </c>
      <c r="E438" s="20" t="s">
        <v>21</v>
      </c>
      <c r="F438" s="19" t="s">
        <v>21</v>
      </c>
      <c r="G438" s="180">
        <v>5849</v>
      </c>
      <c r="H438" s="19" t="s">
        <v>664</v>
      </c>
      <c r="I438" s="19" t="s">
        <v>646</v>
      </c>
      <c r="J438" s="19" t="s">
        <v>9283</v>
      </c>
      <c r="K438" s="20" t="s">
        <v>5504</v>
      </c>
      <c r="L438" s="19" t="s">
        <v>25</v>
      </c>
    </row>
    <row r="439" spans="1:12" x14ac:dyDescent="0.25">
      <c r="A439" s="19" t="s">
        <v>438</v>
      </c>
      <c r="B439" s="19" t="s">
        <v>439</v>
      </c>
      <c r="C439" s="19" t="s">
        <v>643</v>
      </c>
      <c r="D439" s="19" t="s">
        <v>644</v>
      </c>
      <c r="E439" s="20" t="s">
        <v>21</v>
      </c>
      <c r="F439" s="19" t="s">
        <v>21</v>
      </c>
      <c r="G439" s="180">
        <v>5853</v>
      </c>
      <c r="H439" s="19" t="s">
        <v>666</v>
      </c>
      <c r="I439" s="19" t="s">
        <v>646</v>
      </c>
      <c r="J439" s="19" t="s">
        <v>9283</v>
      </c>
      <c r="K439" s="20" t="s">
        <v>9541</v>
      </c>
      <c r="L439" s="19" t="s">
        <v>25</v>
      </c>
    </row>
    <row r="440" spans="1:12" x14ac:dyDescent="0.25">
      <c r="A440" s="19" t="s">
        <v>438</v>
      </c>
      <c r="B440" s="19" t="s">
        <v>439</v>
      </c>
      <c r="C440" s="19" t="s">
        <v>643</v>
      </c>
      <c r="D440" s="19" t="s">
        <v>644</v>
      </c>
      <c r="E440" s="20" t="s">
        <v>21</v>
      </c>
      <c r="F440" s="19" t="s">
        <v>21</v>
      </c>
      <c r="G440" s="180">
        <v>5857</v>
      </c>
      <c r="H440" s="19" t="s">
        <v>667</v>
      </c>
      <c r="I440" s="19" t="s">
        <v>646</v>
      </c>
      <c r="J440" s="19" t="s">
        <v>9283</v>
      </c>
      <c r="K440" s="20" t="s">
        <v>9542</v>
      </c>
      <c r="L440" s="19" t="s">
        <v>25</v>
      </c>
    </row>
    <row r="441" spans="1:12" x14ac:dyDescent="0.25">
      <c r="A441" s="19" t="s">
        <v>438</v>
      </c>
      <c r="B441" s="19" t="s">
        <v>439</v>
      </c>
      <c r="C441" s="19" t="s">
        <v>643</v>
      </c>
      <c r="D441" s="19" t="s">
        <v>644</v>
      </c>
      <c r="E441" s="20" t="s">
        <v>21</v>
      </c>
      <c r="F441" s="19" t="s">
        <v>21</v>
      </c>
      <c r="G441" s="180">
        <v>5865</v>
      </c>
      <c r="H441" s="19" t="s">
        <v>668</v>
      </c>
      <c r="I441" s="19" t="s">
        <v>646</v>
      </c>
      <c r="J441" s="19" t="s">
        <v>9283</v>
      </c>
      <c r="K441" s="20" t="s">
        <v>669</v>
      </c>
      <c r="L441" s="19" t="s">
        <v>25</v>
      </c>
    </row>
    <row r="442" spans="1:12" x14ac:dyDescent="0.25">
      <c r="A442" s="19" t="s">
        <v>438</v>
      </c>
      <c r="B442" s="19" t="s">
        <v>439</v>
      </c>
      <c r="C442" s="19" t="s">
        <v>643</v>
      </c>
      <c r="D442" s="19" t="s">
        <v>644</v>
      </c>
      <c r="E442" s="20" t="s">
        <v>21</v>
      </c>
      <c r="F442" s="19" t="s">
        <v>21</v>
      </c>
      <c r="G442" s="180">
        <v>5869</v>
      </c>
      <c r="H442" s="19" t="s">
        <v>670</v>
      </c>
      <c r="I442" s="19" t="s">
        <v>646</v>
      </c>
      <c r="J442" s="19" t="s">
        <v>9283</v>
      </c>
      <c r="K442" s="20" t="s">
        <v>9543</v>
      </c>
      <c r="L442" s="19" t="s">
        <v>25</v>
      </c>
    </row>
    <row r="443" spans="1:12" x14ac:dyDescent="0.25">
      <c r="A443" s="19" t="s">
        <v>438</v>
      </c>
      <c r="B443" s="19" t="s">
        <v>439</v>
      </c>
      <c r="C443" s="19" t="s">
        <v>643</v>
      </c>
      <c r="D443" s="19" t="s">
        <v>644</v>
      </c>
      <c r="E443" s="20" t="s">
        <v>21</v>
      </c>
      <c r="F443" s="19" t="s">
        <v>21</v>
      </c>
      <c r="G443" s="180">
        <v>5877</v>
      </c>
      <c r="H443" s="19" t="s">
        <v>671</v>
      </c>
      <c r="I443" s="19" t="s">
        <v>646</v>
      </c>
      <c r="J443" s="19" t="s">
        <v>444</v>
      </c>
      <c r="K443" s="20" t="s">
        <v>8443</v>
      </c>
      <c r="L443" s="19" t="s">
        <v>25</v>
      </c>
    </row>
    <row r="444" spans="1:12" x14ac:dyDescent="0.25">
      <c r="A444" s="19" t="s">
        <v>438</v>
      </c>
      <c r="B444" s="19" t="s">
        <v>439</v>
      </c>
      <c r="C444" s="19" t="s">
        <v>643</v>
      </c>
      <c r="D444" s="19" t="s">
        <v>644</v>
      </c>
      <c r="E444" s="20" t="s">
        <v>21</v>
      </c>
      <c r="F444" s="19" t="s">
        <v>21</v>
      </c>
      <c r="G444" s="180">
        <v>5881</v>
      </c>
      <c r="H444" s="19" t="s">
        <v>673</v>
      </c>
      <c r="I444" s="19" t="s">
        <v>646</v>
      </c>
      <c r="J444" s="19" t="s">
        <v>9283</v>
      </c>
      <c r="K444" s="20" t="s">
        <v>9544</v>
      </c>
      <c r="L444" s="19" t="s">
        <v>25</v>
      </c>
    </row>
    <row r="445" spans="1:12" x14ac:dyDescent="0.25">
      <c r="A445" s="19" t="s">
        <v>438</v>
      </c>
      <c r="B445" s="19" t="s">
        <v>439</v>
      </c>
      <c r="C445" s="19" t="s">
        <v>643</v>
      </c>
      <c r="D445" s="19" t="s">
        <v>644</v>
      </c>
      <c r="E445" s="20" t="s">
        <v>21</v>
      </c>
      <c r="F445" s="19" t="s">
        <v>21</v>
      </c>
      <c r="G445" s="180">
        <v>5884</v>
      </c>
      <c r="H445" s="19" t="s">
        <v>674</v>
      </c>
      <c r="I445" s="19" t="s">
        <v>646</v>
      </c>
      <c r="J445" s="19" t="s">
        <v>9283</v>
      </c>
      <c r="K445" s="20" t="s">
        <v>9545</v>
      </c>
      <c r="L445" s="19" t="s">
        <v>25</v>
      </c>
    </row>
    <row r="446" spans="1:12" x14ac:dyDescent="0.25">
      <c r="A446" s="19" t="s">
        <v>438</v>
      </c>
      <c r="B446" s="19" t="s">
        <v>439</v>
      </c>
      <c r="C446" s="19" t="s">
        <v>643</v>
      </c>
      <c r="D446" s="19" t="s">
        <v>644</v>
      </c>
      <c r="E446" s="20" t="s">
        <v>21</v>
      </c>
      <c r="F446" s="19" t="s">
        <v>21</v>
      </c>
      <c r="G446" s="180">
        <v>5892</v>
      </c>
      <c r="H446" s="19" t="s">
        <v>676</v>
      </c>
      <c r="I446" s="19" t="s">
        <v>646</v>
      </c>
      <c r="J446" s="19" t="s">
        <v>9283</v>
      </c>
      <c r="K446" s="20" t="s">
        <v>9546</v>
      </c>
      <c r="L446" s="19" t="s">
        <v>25</v>
      </c>
    </row>
    <row r="447" spans="1:12" x14ac:dyDescent="0.25">
      <c r="A447" s="19" t="s">
        <v>438</v>
      </c>
      <c r="B447" s="19" t="s">
        <v>439</v>
      </c>
      <c r="C447" s="19" t="s">
        <v>643</v>
      </c>
      <c r="D447" s="19" t="s">
        <v>644</v>
      </c>
      <c r="E447" s="20" t="s">
        <v>21</v>
      </c>
      <c r="F447" s="19" t="s">
        <v>21</v>
      </c>
      <c r="G447" s="180">
        <v>5896</v>
      </c>
      <c r="H447" s="19" t="s">
        <v>677</v>
      </c>
      <c r="I447" s="19" t="s">
        <v>646</v>
      </c>
      <c r="J447" s="19" t="s">
        <v>9283</v>
      </c>
      <c r="K447" s="20" t="s">
        <v>246</v>
      </c>
      <c r="L447" s="19" t="s">
        <v>25</v>
      </c>
    </row>
    <row r="448" spans="1:12" x14ac:dyDescent="0.25">
      <c r="A448" s="19" t="s">
        <v>438</v>
      </c>
      <c r="B448" s="19" t="s">
        <v>439</v>
      </c>
      <c r="C448" s="19" t="s">
        <v>643</v>
      </c>
      <c r="D448" s="19" t="s">
        <v>644</v>
      </c>
      <c r="E448" s="20" t="s">
        <v>21</v>
      </c>
      <c r="F448" s="19" t="s">
        <v>21</v>
      </c>
      <c r="G448" s="180">
        <v>5903</v>
      </c>
      <c r="H448" s="19" t="s">
        <v>678</v>
      </c>
      <c r="I448" s="19" t="s">
        <v>646</v>
      </c>
      <c r="J448" s="19" t="s">
        <v>9283</v>
      </c>
      <c r="K448" s="20" t="s">
        <v>2899</v>
      </c>
      <c r="L448" s="19" t="s">
        <v>25</v>
      </c>
    </row>
    <row r="449" spans="1:12" x14ac:dyDescent="0.25">
      <c r="A449" s="19" t="s">
        <v>438</v>
      </c>
      <c r="B449" s="19" t="s">
        <v>439</v>
      </c>
      <c r="C449" s="19" t="s">
        <v>643</v>
      </c>
      <c r="D449" s="19" t="s">
        <v>644</v>
      </c>
      <c r="E449" s="20" t="s">
        <v>21</v>
      </c>
      <c r="F449" s="19" t="s">
        <v>21</v>
      </c>
      <c r="G449" s="180">
        <v>5911</v>
      </c>
      <c r="H449" s="19" t="s">
        <v>679</v>
      </c>
      <c r="I449" s="19" t="s">
        <v>646</v>
      </c>
      <c r="J449" s="19" t="s">
        <v>9283</v>
      </c>
      <c r="K449" s="20" t="s">
        <v>9547</v>
      </c>
      <c r="L449" s="19" t="s">
        <v>25</v>
      </c>
    </row>
    <row r="450" spans="1:12" x14ac:dyDescent="0.25">
      <c r="A450" s="19" t="s">
        <v>438</v>
      </c>
      <c r="B450" s="19" t="s">
        <v>439</v>
      </c>
      <c r="C450" s="19" t="s">
        <v>643</v>
      </c>
      <c r="D450" s="19" t="s">
        <v>644</v>
      </c>
      <c r="E450" s="20" t="s">
        <v>21</v>
      </c>
      <c r="F450" s="19" t="s">
        <v>21</v>
      </c>
      <c r="G450" s="180">
        <v>5923</v>
      </c>
      <c r="H450" s="19" t="s">
        <v>680</v>
      </c>
      <c r="I450" s="19" t="s">
        <v>646</v>
      </c>
      <c r="J450" s="19" t="s">
        <v>9283</v>
      </c>
      <c r="K450" s="20" t="s">
        <v>681</v>
      </c>
      <c r="L450" s="19" t="s">
        <v>25</v>
      </c>
    </row>
    <row r="451" spans="1:12" x14ac:dyDescent="0.25">
      <c r="A451" s="19" t="s">
        <v>438</v>
      </c>
      <c r="B451" s="19" t="s">
        <v>439</v>
      </c>
      <c r="C451" s="19" t="s">
        <v>643</v>
      </c>
      <c r="D451" s="19" t="s">
        <v>644</v>
      </c>
      <c r="E451" s="20" t="s">
        <v>21</v>
      </c>
      <c r="F451" s="19" t="s">
        <v>21</v>
      </c>
      <c r="G451" s="180">
        <v>5930</v>
      </c>
      <c r="H451" s="19" t="s">
        <v>682</v>
      </c>
      <c r="I451" s="19" t="s">
        <v>646</v>
      </c>
      <c r="J451" s="19" t="s">
        <v>9283</v>
      </c>
      <c r="K451" s="20" t="s">
        <v>4562</v>
      </c>
      <c r="L451" s="19" t="s">
        <v>25</v>
      </c>
    </row>
    <row r="452" spans="1:12" x14ac:dyDescent="0.25">
      <c r="A452" s="19" t="s">
        <v>438</v>
      </c>
      <c r="B452" s="19" t="s">
        <v>439</v>
      </c>
      <c r="C452" s="19" t="s">
        <v>643</v>
      </c>
      <c r="D452" s="19" t="s">
        <v>644</v>
      </c>
      <c r="E452" s="20" t="s">
        <v>21</v>
      </c>
      <c r="F452" s="19" t="s">
        <v>21</v>
      </c>
      <c r="G452" s="180">
        <v>5934</v>
      </c>
      <c r="H452" s="19" t="s">
        <v>684</v>
      </c>
      <c r="I452" s="19" t="s">
        <v>646</v>
      </c>
      <c r="J452" s="19" t="s">
        <v>23</v>
      </c>
      <c r="K452" s="20" t="s">
        <v>9548</v>
      </c>
      <c r="L452" s="19" t="s">
        <v>25</v>
      </c>
    </row>
    <row r="453" spans="1:12" x14ac:dyDescent="0.25">
      <c r="A453" s="19" t="s">
        <v>438</v>
      </c>
      <c r="B453" s="19" t="s">
        <v>439</v>
      </c>
      <c r="C453" s="19" t="s">
        <v>643</v>
      </c>
      <c r="D453" s="19" t="s">
        <v>644</v>
      </c>
      <c r="E453" s="20" t="s">
        <v>21</v>
      </c>
      <c r="F453" s="19" t="s">
        <v>21</v>
      </c>
      <c r="G453" s="180">
        <v>5942</v>
      </c>
      <c r="H453" s="19" t="s">
        <v>686</v>
      </c>
      <c r="I453" s="19" t="s">
        <v>646</v>
      </c>
      <c r="J453" s="19" t="s">
        <v>23</v>
      </c>
      <c r="K453" s="20" t="s">
        <v>9549</v>
      </c>
      <c r="L453" s="19" t="s">
        <v>25</v>
      </c>
    </row>
    <row r="454" spans="1:12" x14ac:dyDescent="0.25">
      <c r="A454" s="19" t="s">
        <v>438</v>
      </c>
      <c r="B454" s="19" t="s">
        <v>439</v>
      </c>
      <c r="C454" s="19" t="s">
        <v>643</v>
      </c>
      <c r="D454" s="19" t="s">
        <v>644</v>
      </c>
      <c r="E454" s="20" t="s">
        <v>21</v>
      </c>
      <c r="F454" s="19" t="s">
        <v>21</v>
      </c>
      <c r="G454" s="180">
        <v>5946</v>
      </c>
      <c r="H454" s="19" t="s">
        <v>688</v>
      </c>
      <c r="I454" s="19" t="s">
        <v>646</v>
      </c>
      <c r="J454" s="19" t="s">
        <v>23</v>
      </c>
      <c r="K454" s="20" t="s">
        <v>9550</v>
      </c>
      <c r="L454" s="19" t="s">
        <v>25</v>
      </c>
    </row>
    <row r="455" spans="1:12" x14ac:dyDescent="0.25">
      <c r="A455" s="19" t="s">
        <v>438</v>
      </c>
      <c r="B455" s="19" t="s">
        <v>439</v>
      </c>
      <c r="C455" s="19" t="s">
        <v>643</v>
      </c>
      <c r="D455" s="19" t="s">
        <v>644</v>
      </c>
      <c r="E455" s="20" t="s">
        <v>21</v>
      </c>
      <c r="F455" s="19" t="s">
        <v>21</v>
      </c>
      <c r="G455" s="180">
        <v>5952</v>
      </c>
      <c r="H455" s="19" t="s">
        <v>689</v>
      </c>
      <c r="I455" s="19" t="s">
        <v>646</v>
      </c>
      <c r="J455" s="19" t="s">
        <v>9283</v>
      </c>
      <c r="K455" s="20" t="s">
        <v>1440</v>
      </c>
      <c r="L455" s="19" t="s">
        <v>25</v>
      </c>
    </row>
    <row r="456" spans="1:12" x14ac:dyDescent="0.25">
      <c r="A456" s="19" t="s">
        <v>438</v>
      </c>
      <c r="B456" s="19" t="s">
        <v>439</v>
      </c>
      <c r="C456" s="19" t="s">
        <v>643</v>
      </c>
      <c r="D456" s="19" t="s">
        <v>644</v>
      </c>
      <c r="E456" s="20" t="s">
        <v>21</v>
      </c>
      <c r="F456" s="19" t="s">
        <v>21</v>
      </c>
      <c r="G456" s="180">
        <v>5954</v>
      </c>
      <c r="H456" s="19" t="s">
        <v>691</v>
      </c>
      <c r="I456" s="19" t="s">
        <v>646</v>
      </c>
      <c r="J456" s="19" t="s">
        <v>9283</v>
      </c>
      <c r="K456" s="20" t="s">
        <v>692</v>
      </c>
      <c r="L456" s="19" t="s">
        <v>25</v>
      </c>
    </row>
    <row r="457" spans="1:12" x14ac:dyDescent="0.25">
      <c r="A457" s="19" t="s">
        <v>438</v>
      </c>
      <c r="B457" s="19" t="s">
        <v>439</v>
      </c>
      <c r="C457" s="19" t="s">
        <v>643</v>
      </c>
      <c r="D457" s="19" t="s">
        <v>644</v>
      </c>
      <c r="E457" s="20" t="s">
        <v>21</v>
      </c>
      <c r="F457" s="19" t="s">
        <v>21</v>
      </c>
      <c r="G457" s="180">
        <v>5961</v>
      </c>
      <c r="H457" s="19" t="s">
        <v>693</v>
      </c>
      <c r="I457" s="19" t="s">
        <v>646</v>
      </c>
      <c r="J457" s="19" t="s">
        <v>9283</v>
      </c>
      <c r="K457" s="20" t="s">
        <v>913</v>
      </c>
      <c r="L457" s="19" t="s">
        <v>25</v>
      </c>
    </row>
    <row r="458" spans="1:12" x14ac:dyDescent="0.25">
      <c r="A458" s="19" t="s">
        <v>438</v>
      </c>
      <c r="B458" s="19" t="s">
        <v>439</v>
      </c>
      <c r="C458" s="19" t="s">
        <v>643</v>
      </c>
      <c r="D458" s="19" t="s">
        <v>644</v>
      </c>
      <c r="E458" s="20" t="s">
        <v>21</v>
      </c>
      <c r="F458" s="19" t="s">
        <v>21</v>
      </c>
      <c r="G458" s="180">
        <v>6260</v>
      </c>
      <c r="H458" s="19" t="s">
        <v>695</v>
      </c>
      <c r="I458" s="19" t="s">
        <v>646</v>
      </c>
      <c r="J458" s="19" t="s">
        <v>9283</v>
      </c>
      <c r="K458" s="20" t="s">
        <v>9551</v>
      </c>
      <c r="L458" s="19" t="s">
        <v>25</v>
      </c>
    </row>
    <row r="459" spans="1:12" x14ac:dyDescent="0.25">
      <c r="A459" s="19" t="s">
        <v>438</v>
      </c>
      <c r="B459" s="19" t="s">
        <v>439</v>
      </c>
      <c r="C459" s="19" t="s">
        <v>643</v>
      </c>
      <c r="D459" s="19" t="s">
        <v>644</v>
      </c>
      <c r="E459" s="20" t="s">
        <v>21</v>
      </c>
      <c r="F459" s="19" t="s">
        <v>21</v>
      </c>
      <c r="G459" s="180">
        <v>6880</v>
      </c>
      <c r="H459" s="19" t="s">
        <v>697</v>
      </c>
      <c r="I459" s="19" t="s">
        <v>646</v>
      </c>
      <c r="J459" s="19" t="s">
        <v>9283</v>
      </c>
      <c r="K459" s="20" t="s">
        <v>9552</v>
      </c>
      <c r="L459" s="19" t="s">
        <v>25</v>
      </c>
    </row>
    <row r="460" spans="1:12" x14ac:dyDescent="0.25">
      <c r="A460" s="19" t="s">
        <v>438</v>
      </c>
      <c r="B460" s="19" t="s">
        <v>439</v>
      </c>
      <c r="C460" s="19" t="s">
        <v>643</v>
      </c>
      <c r="D460" s="19" t="s">
        <v>644</v>
      </c>
      <c r="E460" s="20" t="s">
        <v>21</v>
      </c>
      <c r="F460" s="19" t="s">
        <v>21</v>
      </c>
      <c r="G460" s="180">
        <v>7031</v>
      </c>
      <c r="H460" s="19" t="s">
        <v>698</v>
      </c>
      <c r="I460" s="19" t="s">
        <v>646</v>
      </c>
      <c r="J460" s="19" t="s">
        <v>9283</v>
      </c>
      <c r="K460" s="20" t="s">
        <v>215</v>
      </c>
      <c r="L460" s="19" t="s">
        <v>25</v>
      </c>
    </row>
    <row r="461" spans="1:12" x14ac:dyDescent="0.25">
      <c r="A461" s="19" t="s">
        <v>438</v>
      </c>
      <c r="B461" s="19" t="s">
        <v>439</v>
      </c>
      <c r="C461" s="19" t="s">
        <v>643</v>
      </c>
      <c r="D461" s="19" t="s">
        <v>644</v>
      </c>
      <c r="E461" s="20" t="s">
        <v>21</v>
      </c>
      <c r="F461" s="19" t="s">
        <v>21</v>
      </c>
      <c r="G461" s="180">
        <v>7043</v>
      </c>
      <c r="H461" s="19" t="s">
        <v>699</v>
      </c>
      <c r="I461" s="19" t="s">
        <v>646</v>
      </c>
      <c r="J461" s="19" t="s">
        <v>23</v>
      </c>
      <c r="K461" s="20" t="s">
        <v>962</v>
      </c>
      <c r="L461" s="19" t="s">
        <v>25</v>
      </c>
    </row>
    <row r="462" spans="1:12" x14ac:dyDescent="0.25">
      <c r="A462" s="19" t="s">
        <v>438</v>
      </c>
      <c r="B462" s="19" t="s">
        <v>439</v>
      </c>
      <c r="C462" s="19" t="s">
        <v>643</v>
      </c>
      <c r="D462" s="19" t="s">
        <v>644</v>
      </c>
      <c r="E462" s="20" t="s">
        <v>21</v>
      </c>
      <c r="F462" s="19" t="s">
        <v>21</v>
      </c>
      <c r="G462" s="180">
        <v>7050</v>
      </c>
      <c r="H462" s="19" t="s">
        <v>701</v>
      </c>
      <c r="I462" s="19" t="s">
        <v>646</v>
      </c>
      <c r="J462" s="19" t="s">
        <v>9283</v>
      </c>
      <c r="K462" s="20" t="s">
        <v>9553</v>
      </c>
      <c r="L462" s="19" t="s">
        <v>25</v>
      </c>
    </row>
    <row r="463" spans="1:12" x14ac:dyDescent="0.25">
      <c r="A463" s="19" t="s">
        <v>438</v>
      </c>
      <c r="B463" s="19" t="s">
        <v>439</v>
      </c>
      <c r="C463" s="19" t="s">
        <v>643</v>
      </c>
      <c r="D463" s="19" t="s">
        <v>644</v>
      </c>
      <c r="E463" s="20" t="s">
        <v>21</v>
      </c>
      <c r="F463" s="19" t="s">
        <v>21</v>
      </c>
      <c r="G463" s="180">
        <v>67827</v>
      </c>
      <c r="H463" s="19" t="s">
        <v>703</v>
      </c>
      <c r="I463" s="19" t="s">
        <v>646</v>
      </c>
      <c r="J463" s="19" t="s">
        <v>9283</v>
      </c>
      <c r="K463" s="20" t="s">
        <v>9554</v>
      </c>
      <c r="L463" s="19" t="s">
        <v>25</v>
      </c>
    </row>
    <row r="464" spans="1:12" x14ac:dyDescent="0.25">
      <c r="A464" s="19" t="s">
        <v>438</v>
      </c>
      <c r="B464" s="19" t="s">
        <v>439</v>
      </c>
      <c r="C464" s="19" t="s">
        <v>643</v>
      </c>
      <c r="D464" s="19" t="s">
        <v>644</v>
      </c>
      <c r="E464" s="20" t="s">
        <v>21</v>
      </c>
      <c r="F464" s="19" t="s">
        <v>21</v>
      </c>
      <c r="G464" s="180">
        <v>73395</v>
      </c>
      <c r="H464" s="19" t="s">
        <v>705</v>
      </c>
      <c r="I464" s="19" t="s">
        <v>646</v>
      </c>
      <c r="J464" s="19" t="s">
        <v>9283</v>
      </c>
      <c r="K464" s="20" t="s">
        <v>706</v>
      </c>
      <c r="L464" s="19" t="s">
        <v>25</v>
      </c>
    </row>
    <row r="465" spans="1:12" x14ac:dyDescent="0.25">
      <c r="A465" s="19" t="s">
        <v>438</v>
      </c>
      <c r="B465" s="19" t="s">
        <v>439</v>
      </c>
      <c r="C465" s="19" t="s">
        <v>643</v>
      </c>
      <c r="D465" s="19" t="s">
        <v>644</v>
      </c>
      <c r="E465" s="20" t="s">
        <v>21</v>
      </c>
      <c r="F465" s="19" t="s">
        <v>21</v>
      </c>
      <c r="G465" s="180">
        <v>83766</v>
      </c>
      <c r="H465" s="19" t="s">
        <v>707</v>
      </c>
      <c r="I465" s="19" t="s">
        <v>646</v>
      </c>
      <c r="J465" s="19" t="s">
        <v>9283</v>
      </c>
      <c r="K465" s="20" t="s">
        <v>9555</v>
      </c>
      <c r="L465" s="19" t="s">
        <v>25</v>
      </c>
    </row>
    <row r="466" spans="1:12" x14ac:dyDescent="0.25">
      <c r="A466" s="19" t="s">
        <v>438</v>
      </c>
      <c r="B466" s="19" t="s">
        <v>439</v>
      </c>
      <c r="C466" s="19" t="s">
        <v>643</v>
      </c>
      <c r="D466" s="19" t="s">
        <v>644</v>
      </c>
      <c r="E466" s="20" t="s">
        <v>21</v>
      </c>
      <c r="F466" s="19" t="s">
        <v>21</v>
      </c>
      <c r="G466" s="180">
        <v>84013</v>
      </c>
      <c r="H466" s="19" t="s">
        <v>709</v>
      </c>
      <c r="I466" s="19" t="s">
        <v>646</v>
      </c>
      <c r="J466" s="19" t="s">
        <v>23</v>
      </c>
      <c r="K466" s="20" t="s">
        <v>552</v>
      </c>
      <c r="L466" s="19" t="s">
        <v>25</v>
      </c>
    </row>
    <row r="467" spans="1:12" x14ac:dyDescent="0.25">
      <c r="A467" s="19" t="s">
        <v>438</v>
      </c>
      <c r="B467" s="19" t="s">
        <v>439</v>
      </c>
      <c r="C467" s="19" t="s">
        <v>643</v>
      </c>
      <c r="D467" s="19" t="s">
        <v>644</v>
      </c>
      <c r="E467" s="20" t="s">
        <v>21</v>
      </c>
      <c r="F467" s="19" t="s">
        <v>21</v>
      </c>
      <c r="G467" s="180">
        <v>87446</v>
      </c>
      <c r="H467" s="19" t="s">
        <v>711</v>
      </c>
      <c r="I467" s="19" t="s">
        <v>646</v>
      </c>
      <c r="J467" s="19" t="s">
        <v>23</v>
      </c>
      <c r="K467" s="20" t="s">
        <v>726</v>
      </c>
      <c r="L467" s="19" t="s">
        <v>25</v>
      </c>
    </row>
    <row r="468" spans="1:12" x14ac:dyDescent="0.25">
      <c r="A468" s="19" t="s">
        <v>438</v>
      </c>
      <c r="B468" s="19" t="s">
        <v>439</v>
      </c>
      <c r="C468" s="19" t="s">
        <v>643</v>
      </c>
      <c r="D468" s="19" t="s">
        <v>644</v>
      </c>
      <c r="E468" s="20" t="s">
        <v>21</v>
      </c>
      <c r="F468" s="19" t="s">
        <v>21</v>
      </c>
      <c r="G468" s="180">
        <v>88392</v>
      </c>
      <c r="H468" s="19" t="s">
        <v>713</v>
      </c>
      <c r="I468" s="19" t="s">
        <v>646</v>
      </c>
      <c r="J468" s="19" t="s">
        <v>23</v>
      </c>
      <c r="K468" s="20" t="s">
        <v>833</v>
      </c>
      <c r="L468" s="19" t="s">
        <v>25</v>
      </c>
    </row>
    <row r="469" spans="1:12" x14ac:dyDescent="0.25">
      <c r="A469" s="19" t="s">
        <v>438</v>
      </c>
      <c r="B469" s="19" t="s">
        <v>439</v>
      </c>
      <c r="C469" s="19" t="s">
        <v>643</v>
      </c>
      <c r="D469" s="19" t="s">
        <v>644</v>
      </c>
      <c r="E469" s="20" t="s">
        <v>21</v>
      </c>
      <c r="F469" s="19" t="s">
        <v>21</v>
      </c>
      <c r="G469" s="180">
        <v>88398</v>
      </c>
      <c r="H469" s="19" t="s">
        <v>715</v>
      </c>
      <c r="I469" s="19" t="s">
        <v>646</v>
      </c>
      <c r="J469" s="19" t="s">
        <v>23</v>
      </c>
      <c r="K469" s="20" t="s">
        <v>1424</v>
      </c>
      <c r="L469" s="19" t="s">
        <v>25</v>
      </c>
    </row>
    <row r="470" spans="1:12" x14ac:dyDescent="0.25">
      <c r="A470" s="19" t="s">
        <v>438</v>
      </c>
      <c r="B470" s="19" t="s">
        <v>439</v>
      </c>
      <c r="C470" s="19" t="s">
        <v>643</v>
      </c>
      <c r="D470" s="19" t="s">
        <v>644</v>
      </c>
      <c r="E470" s="20" t="s">
        <v>21</v>
      </c>
      <c r="F470" s="19" t="s">
        <v>21</v>
      </c>
      <c r="G470" s="180">
        <v>88404</v>
      </c>
      <c r="H470" s="19" t="s">
        <v>716</v>
      </c>
      <c r="I470" s="19" t="s">
        <v>646</v>
      </c>
      <c r="J470" s="19" t="s">
        <v>23</v>
      </c>
      <c r="K470" s="20" t="s">
        <v>951</v>
      </c>
      <c r="L470" s="19" t="s">
        <v>25</v>
      </c>
    </row>
    <row r="471" spans="1:12" x14ac:dyDescent="0.25">
      <c r="A471" s="19" t="s">
        <v>438</v>
      </c>
      <c r="B471" s="19" t="s">
        <v>439</v>
      </c>
      <c r="C471" s="19" t="s">
        <v>643</v>
      </c>
      <c r="D471" s="19" t="s">
        <v>644</v>
      </c>
      <c r="E471" s="20" t="s">
        <v>21</v>
      </c>
      <c r="F471" s="19" t="s">
        <v>21</v>
      </c>
      <c r="G471" s="180">
        <v>88430</v>
      </c>
      <c r="H471" s="19" t="s">
        <v>718</v>
      </c>
      <c r="I471" s="19" t="s">
        <v>646</v>
      </c>
      <c r="J471" s="19" t="s">
        <v>23</v>
      </c>
      <c r="K471" s="20" t="s">
        <v>9556</v>
      </c>
      <c r="L471" s="19" t="s">
        <v>25</v>
      </c>
    </row>
    <row r="472" spans="1:12" x14ac:dyDescent="0.25">
      <c r="A472" s="19" t="s">
        <v>438</v>
      </c>
      <c r="B472" s="19" t="s">
        <v>439</v>
      </c>
      <c r="C472" s="19" t="s">
        <v>643</v>
      </c>
      <c r="D472" s="19" t="s">
        <v>644</v>
      </c>
      <c r="E472" s="20" t="s">
        <v>21</v>
      </c>
      <c r="F472" s="19" t="s">
        <v>21</v>
      </c>
      <c r="G472" s="180">
        <v>88438</v>
      </c>
      <c r="H472" s="19" t="s">
        <v>720</v>
      </c>
      <c r="I472" s="19" t="s">
        <v>646</v>
      </c>
      <c r="J472" s="19" t="s">
        <v>23</v>
      </c>
      <c r="K472" s="20" t="s">
        <v>9557</v>
      </c>
      <c r="L472" s="19" t="s">
        <v>25</v>
      </c>
    </row>
    <row r="473" spans="1:12" x14ac:dyDescent="0.25">
      <c r="A473" s="19" t="s">
        <v>438</v>
      </c>
      <c r="B473" s="19" t="s">
        <v>439</v>
      </c>
      <c r="C473" s="19" t="s">
        <v>643</v>
      </c>
      <c r="D473" s="19" t="s">
        <v>644</v>
      </c>
      <c r="E473" s="20" t="s">
        <v>21</v>
      </c>
      <c r="F473" s="19" t="s">
        <v>21</v>
      </c>
      <c r="G473" s="180">
        <v>88831</v>
      </c>
      <c r="H473" s="19" t="s">
        <v>722</v>
      </c>
      <c r="I473" s="19" t="s">
        <v>646</v>
      </c>
      <c r="J473" s="19" t="s">
        <v>444</v>
      </c>
      <c r="K473" s="20" t="s">
        <v>962</v>
      </c>
      <c r="L473" s="19" t="s">
        <v>25</v>
      </c>
    </row>
    <row r="474" spans="1:12" x14ac:dyDescent="0.25">
      <c r="A474" s="19" t="s">
        <v>438</v>
      </c>
      <c r="B474" s="19" t="s">
        <v>439</v>
      </c>
      <c r="C474" s="19" t="s">
        <v>643</v>
      </c>
      <c r="D474" s="19" t="s">
        <v>644</v>
      </c>
      <c r="E474" s="20" t="s">
        <v>21</v>
      </c>
      <c r="F474" s="19" t="s">
        <v>21</v>
      </c>
      <c r="G474" s="180">
        <v>88844</v>
      </c>
      <c r="H474" s="19" t="s">
        <v>723</v>
      </c>
      <c r="I474" s="19" t="s">
        <v>646</v>
      </c>
      <c r="J474" s="19" t="s">
        <v>9283</v>
      </c>
      <c r="K474" s="20" t="s">
        <v>9558</v>
      </c>
      <c r="L474" s="19" t="s">
        <v>25</v>
      </c>
    </row>
    <row r="475" spans="1:12" x14ac:dyDescent="0.25">
      <c r="A475" s="19" t="s">
        <v>438</v>
      </c>
      <c r="B475" s="19" t="s">
        <v>439</v>
      </c>
      <c r="C475" s="19" t="s">
        <v>643</v>
      </c>
      <c r="D475" s="19" t="s">
        <v>644</v>
      </c>
      <c r="E475" s="20" t="s">
        <v>21</v>
      </c>
      <c r="F475" s="19" t="s">
        <v>21</v>
      </c>
      <c r="G475" s="180">
        <v>88908</v>
      </c>
      <c r="H475" s="19" t="s">
        <v>724</v>
      </c>
      <c r="I475" s="19" t="s">
        <v>646</v>
      </c>
      <c r="J475" s="19" t="s">
        <v>23</v>
      </c>
      <c r="K475" s="20" t="s">
        <v>9559</v>
      </c>
      <c r="L475" s="19" t="s">
        <v>25</v>
      </c>
    </row>
    <row r="476" spans="1:12" x14ac:dyDescent="0.25">
      <c r="A476" s="19" t="s">
        <v>438</v>
      </c>
      <c r="B476" s="19" t="s">
        <v>439</v>
      </c>
      <c r="C476" s="19" t="s">
        <v>643</v>
      </c>
      <c r="D476" s="19" t="s">
        <v>644</v>
      </c>
      <c r="E476" s="20" t="s">
        <v>21</v>
      </c>
      <c r="F476" s="19" t="s">
        <v>21</v>
      </c>
      <c r="G476" s="180">
        <v>89022</v>
      </c>
      <c r="H476" s="19" t="s">
        <v>725</v>
      </c>
      <c r="I476" s="19" t="s">
        <v>646</v>
      </c>
      <c r="J476" s="19" t="s">
        <v>23</v>
      </c>
      <c r="K476" s="20" t="s">
        <v>1098</v>
      </c>
      <c r="L476" s="19" t="s">
        <v>25</v>
      </c>
    </row>
    <row r="477" spans="1:12" x14ac:dyDescent="0.25">
      <c r="A477" s="19" t="s">
        <v>438</v>
      </c>
      <c r="B477" s="19" t="s">
        <v>439</v>
      </c>
      <c r="C477" s="19" t="s">
        <v>643</v>
      </c>
      <c r="D477" s="19" t="s">
        <v>644</v>
      </c>
      <c r="E477" s="20" t="s">
        <v>21</v>
      </c>
      <c r="F477" s="19" t="s">
        <v>21</v>
      </c>
      <c r="G477" s="180">
        <v>89027</v>
      </c>
      <c r="H477" s="19" t="s">
        <v>727</v>
      </c>
      <c r="I477" s="19" t="s">
        <v>646</v>
      </c>
      <c r="J477" s="19" t="s">
        <v>9283</v>
      </c>
      <c r="K477" s="20" t="s">
        <v>728</v>
      </c>
      <c r="L477" s="19" t="s">
        <v>25</v>
      </c>
    </row>
    <row r="478" spans="1:12" x14ac:dyDescent="0.25">
      <c r="A478" s="19" t="s">
        <v>438</v>
      </c>
      <c r="B478" s="19" t="s">
        <v>439</v>
      </c>
      <c r="C478" s="19" t="s">
        <v>643</v>
      </c>
      <c r="D478" s="19" t="s">
        <v>644</v>
      </c>
      <c r="E478" s="20" t="s">
        <v>21</v>
      </c>
      <c r="F478" s="19" t="s">
        <v>21</v>
      </c>
      <c r="G478" s="180">
        <v>89031</v>
      </c>
      <c r="H478" s="19" t="s">
        <v>729</v>
      </c>
      <c r="I478" s="19" t="s">
        <v>646</v>
      </c>
      <c r="J478" s="19" t="s">
        <v>9283</v>
      </c>
      <c r="K478" s="20" t="s">
        <v>3901</v>
      </c>
      <c r="L478" s="19" t="s">
        <v>25</v>
      </c>
    </row>
    <row r="479" spans="1:12" x14ac:dyDescent="0.25">
      <c r="A479" s="19" t="s">
        <v>438</v>
      </c>
      <c r="B479" s="19" t="s">
        <v>439</v>
      </c>
      <c r="C479" s="19" t="s">
        <v>643</v>
      </c>
      <c r="D479" s="19" t="s">
        <v>644</v>
      </c>
      <c r="E479" s="20" t="s">
        <v>21</v>
      </c>
      <c r="F479" s="19" t="s">
        <v>21</v>
      </c>
      <c r="G479" s="180">
        <v>89036</v>
      </c>
      <c r="H479" s="19" t="s">
        <v>730</v>
      </c>
      <c r="I479" s="19" t="s">
        <v>646</v>
      </c>
      <c r="J479" s="19" t="s">
        <v>9283</v>
      </c>
      <c r="K479" s="20" t="s">
        <v>9560</v>
      </c>
      <c r="L479" s="19" t="s">
        <v>25</v>
      </c>
    </row>
    <row r="480" spans="1:12" x14ac:dyDescent="0.25">
      <c r="A480" s="19" t="s">
        <v>438</v>
      </c>
      <c r="B480" s="19" t="s">
        <v>439</v>
      </c>
      <c r="C480" s="19" t="s">
        <v>643</v>
      </c>
      <c r="D480" s="19" t="s">
        <v>644</v>
      </c>
      <c r="E480" s="20" t="s">
        <v>21</v>
      </c>
      <c r="F480" s="19" t="s">
        <v>21</v>
      </c>
      <c r="G480" s="180">
        <v>89218</v>
      </c>
      <c r="H480" s="19" t="s">
        <v>732</v>
      </c>
      <c r="I480" s="19" t="s">
        <v>646</v>
      </c>
      <c r="J480" s="19" t="s">
        <v>9283</v>
      </c>
      <c r="K480" s="20" t="s">
        <v>6136</v>
      </c>
      <c r="L480" s="19" t="s">
        <v>25</v>
      </c>
    </row>
    <row r="481" spans="1:12" x14ac:dyDescent="0.25">
      <c r="A481" s="19" t="s">
        <v>438</v>
      </c>
      <c r="B481" s="19" t="s">
        <v>439</v>
      </c>
      <c r="C481" s="19" t="s">
        <v>643</v>
      </c>
      <c r="D481" s="19" t="s">
        <v>644</v>
      </c>
      <c r="E481" s="20" t="s">
        <v>21</v>
      </c>
      <c r="F481" s="19" t="s">
        <v>21</v>
      </c>
      <c r="G481" s="180">
        <v>89226</v>
      </c>
      <c r="H481" s="19" t="s">
        <v>733</v>
      </c>
      <c r="I481" s="19" t="s">
        <v>646</v>
      </c>
      <c r="J481" s="19" t="s">
        <v>23</v>
      </c>
      <c r="K481" s="20" t="s">
        <v>6626</v>
      </c>
      <c r="L481" s="19" t="s">
        <v>25</v>
      </c>
    </row>
    <row r="482" spans="1:12" x14ac:dyDescent="0.25">
      <c r="A482" s="19" t="s">
        <v>438</v>
      </c>
      <c r="B482" s="19" t="s">
        <v>439</v>
      </c>
      <c r="C482" s="19" t="s">
        <v>643</v>
      </c>
      <c r="D482" s="19" t="s">
        <v>644</v>
      </c>
      <c r="E482" s="20" t="s">
        <v>21</v>
      </c>
      <c r="F482" s="19" t="s">
        <v>21</v>
      </c>
      <c r="G482" s="180">
        <v>89235</v>
      </c>
      <c r="H482" s="19" t="s">
        <v>735</v>
      </c>
      <c r="I482" s="19" t="s">
        <v>646</v>
      </c>
      <c r="J482" s="19" t="s">
        <v>9283</v>
      </c>
      <c r="K482" s="20" t="s">
        <v>9561</v>
      </c>
      <c r="L482" s="19" t="s">
        <v>25</v>
      </c>
    </row>
    <row r="483" spans="1:12" x14ac:dyDescent="0.25">
      <c r="A483" s="19" t="s">
        <v>438</v>
      </c>
      <c r="B483" s="19" t="s">
        <v>439</v>
      </c>
      <c r="C483" s="19" t="s">
        <v>643</v>
      </c>
      <c r="D483" s="19" t="s">
        <v>644</v>
      </c>
      <c r="E483" s="20" t="s">
        <v>21</v>
      </c>
      <c r="F483" s="19" t="s">
        <v>21</v>
      </c>
      <c r="G483" s="180">
        <v>89243</v>
      </c>
      <c r="H483" s="19" t="s">
        <v>736</v>
      </c>
      <c r="I483" s="19" t="s">
        <v>646</v>
      </c>
      <c r="J483" s="19" t="s">
        <v>9283</v>
      </c>
      <c r="K483" s="20" t="s">
        <v>9562</v>
      </c>
      <c r="L483" s="19" t="s">
        <v>25</v>
      </c>
    </row>
    <row r="484" spans="1:12" x14ac:dyDescent="0.25">
      <c r="A484" s="19" t="s">
        <v>438</v>
      </c>
      <c r="B484" s="19" t="s">
        <v>439</v>
      </c>
      <c r="C484" s="19" t="s">
        <v>643</v>
      </c>
      <c r="D484" s="19" t="s">
        <v>644</v>
      </c>
      <c r="E484" s="20" t="s">
        <v>21</v>
      </c>
      <c r="F484" s="19" t="s">
        <v>21</v>
      </c>
      <c r="G484" s="180">
        <v>89251</v>
      </c>
      <c r="H484" s="19" t="s">
        <v>737</v>
      </c>
      <c r="I484" s="19" t="s">
        <v>646</v>
      </c>
      <c r="J484" s="19" t="s">
        <v>9283</v>
      </c>
      <c r="K484" s="20" t="s">
        <v>9563</v>
      </c>
      <c r="L484" s="19" t="s">
        <v>25</v>
      </c>
    </row>
    <row r="485" spans="1:12" x14ac:dyDescent="0.25">
      <c r="A485" s="19" t="s">
        <v>438</v>
      </c>
      <c r="B485" s="19" t="s">
        <v>439</v>
      </c>
      <c r="C485" s="19" t="s">
        <v>643</v>
      </c>
      <c r="D485" s="19" t="s">
        <v>644</v>
      </c>
      <c r="E485" s="20" t="s">
        <v>21</v>
      </c>
      <c r="F485" s="19" t="s">
        <v>21</v>
      </c>
      <c r="G485" s="180">
        <v>89258</v>
      </c>
      <c r="H485" s="19" t="s">
        <v>738</v>
      </c>
      <c r="I485" s="19" t="s">
        <v>646</v>
      </c>
      <c r="J485" s="19" t="s">
        <v>9283</v>
      </c>
      <c r="K485" s="20" t="s">
        <v>9564</v>
      </c>
      <c r="L485" s="19" t="s">
        <v>25</v>
      </c>
    </row>
    <row r="486" spans="1:12" x14ac:dyDescent="0.25">
      <c r="A486" s="19" t="s">
        <v>438</v>
      </c>
      <c r="B486" s="19" t="s">
        <v>439</v>
      </c>
      <c r="C486" s="19" t="s">
        <v>643</v>
      </c>
      <c r="D486" s="19" t="s">
        <v>644</v>
      </c>
      <c r="E486" s="20" t="s">
        <v>21</v>
      </c>
      <c r="F486" s="19" t="s">
        <v>21</v>
      </c>
      <c r="G486" s="180">
        <v>89273</v>
      </c>
      <c r="H486" s="19" t="s">
        <v>739</v>
      </c>
      <c r="I486" s="19" t="s">
        <v>646</v>
      </c>
      <c r="J486" s="19" t="s">
        <v>9283</v>
      </c>
      <c r="K486" s="20" t="s">
        <v>9565</v>
      </c>
      <c r="L486" s="19" t="s">
        <v>25</v>
      </c>
    </row>
    <row r="487" spans="1:12" x14ac:dyDescent="0.25">
      <c r="A487" s="19" t="s">
        <v>438</v>
      </c>
      <c r="B487" s="19" t="s">
        <v>439</v>
      </c>
      <c r="C487" s="19" t="s">
        <v>643</v>
      </c>
      <c r="D487" s="19" t="s">
        <v>644</v>
      </c>
      <c r="E487" s="20" t="s">
        <v>21</v>
      </c>
      <c r="F487" s="19" t="s">
        <v>21</v>
      </c>
      <c r="G487" s="180">
        <v>89279</v>
      </c>
      <c r="H487" s="19" t="s">
        <v>740</v>
      </c>
      <c r="I487" s="19" t="s">
        <v>646</v>
      </c>
      <c r="J487" s="19" t="s">
        <v>23</v>
      </c>
      <c r="K487" s="20" t="s">
        <v>261</v>
      </c>
      <c r="L487" s="19" t="s">
        <v>25</v>
      </c>
    </row>
    <row r="488" spans="1:12" x14ac:dyDescent="0.25">
      <c r="A488" s="19" t="s">
        <v>438</v>
      </c>
      <c r="B488" s="19" t="s">
        <v>439</v>
      </c>
      <c r="C488" s="19" t="s">
        <v>643</v>
      </c>
      <c r="D488" s="19" t="s">
        <v>644</v>
      </c>
      <c r="E488" s="20" t="s">
        <v>21</v>
      </c>
      <c r="F488" s="19" t="s">
        <v>21</v>
      </c>
      <c r="G488" s="180">
        <v>89877</v>
      </c>
      <c r="H488" s="19" t="s">
        <v>742</v>
      </c>
      <c r="I488" s="19" t="s">
        <v>646</v>
      </c>
      <c r="J488" s="19" t="s">
        <v>9283</v>
      </c>
      <c r="K488" s="20" t="s">
        <v>9566</v>
      </c>
      <c r="L488" s="19" t="s">
        <v>25</v>
      </c>
    </row>
    <row r="489" spans="1:12" x14ac:dyDescent="0.25">
      <c r="A489" s="19" t="s">
        <v>438</v>
      </c>
      <c r="B489" s="19" t="s">
        <v>439</v>
      </c>
      <c r="C489" s="19" t="s">
        <v>643</v>
      </c>
      <c r="D489" s="19" t="s">
        <v>644</v>
      </c>
      <c r="E489" s="20" t="s">
        <v>21</v>
      </c>
      <c r="F489" s="19" t="s">
        <v>21</v>
      </c>
      <c r="G489" s="180">
        <v>89884</v>
      </c>
      <c r="H489" s="19" t="s">
        <v>743</v>
      </c>
      <c r="I489" s="19" t="s">
        <v>646</v>
      </c>
      <c r="J489" s="19" t="s">
        <v>9283</v>
      </c>
      <c r="K489" s="20" t="s">
        <v>3803</v>
      </c>
      <c r="L489" s="19" t="s">
        <v>25</v>
      </c>
    </row>
    <row r="490" spans="1:12" x14ac:dyDescent="0.25">
      <c r="A490" s="19" t="s">
        <v>438</v>
      </c>
      <c r="B490" s="19" t="s">
        <v>439</v>
      </c>
      <c r="C490" s="19" t="s">
        <v>643</v>
      </c>
      <c r="D490" s="19" t="s">
        <v>644</v>
      </c>
      <c r="E490" s="20" t="s">
        <v>21</v>
      </c>
      <c r="F490" s="19" t="s">
        <v>21</v>
      </c>
      <c r="G490" s="180">
        <v>90587</v>
      </c>
      <c r="H490" s="19" t="s">
        <v>744</v>
      </c>
      <c r="I490" s="19" t="s">
        <v>646</v>
      </c>
      <c r="J490" s="19" t="s">
        <v>23</v>
      </c>
      <c r="K490" s="20" t="s">
        <v>1675</v>
      </c>
      <c r="L490" s="19" t="s">
        <v>25</v>
      </c>
    </row>
    <row r="491" spans="1:12" x14ac:dyDescent="0.25">
      <c r="A491" s="19" t="s">
        <v>438</v>
      </c>
      <c r="B491" s="19" t="s">
        <v>439</v>
      </c>
      <c r="C491" s="19" t="s">
        <v>643</v>
      </c>
      <c r="D491" s="19" t="s">
        <v>644</v>
      </c>
      <c r="E491" s="20" t="s">
        <v>21</v>
      </c>
      <c r="F491" s="19" t="s">
        <v>21</v>
      </c>
      <c r="G491" s="180">
        <v>90626</v>
      </c>
      <c r="H491" s="19" t="s">
        <v>746</v>
      </c>
      <c r="I491" s="19" t="s">
        <v>646</v>
      </c>
      <c r="J491" s="19" t="s">
        <v>9283</v>
      </c>
      <c r="K491" s="20" t="s">
        <v>747</v>
      </c>
      <c r="L491" s="19" t="s">
        <v>25</v>
      </c>
    </row>
    <row r="492" spans="1:12" x14ac:dyDescent="0.25">
      <c r="A492" s="19" t="s">
        <v>438</v>
      </c>
      <c r="B492" s="19" t="s">
        <v>439</v>
      </c>
      <c r="C492" s="19" t="s">
        <v>643</v>
      </c>
      <c r="D492" s="19" t="s">
        <v>644</v>
      </c>
      <c r="E492" s="20" t="s">
        <v>21</v>
      </c>
      <c r="F492" s="19" t="s">
        <v>21</v>
      </c>
      <c r="G492" s="180">
        <v>90632</v>
      </c>
      <c r="H492" s="19" t="s">
        <v>748</v>
      </c>
      <c r="I492" s="19" t="s">
        <v>646</v>
      </c>
      <c r="J492" s="19" t="s">
        <v>23</v>
      </c>
      <c r="K492" s="20" t="s">
        <v>9567</v>
      </c>
      <c r="L492" s="19" t="s">
        <v>25</v>
      </c>
    </row>
    <row r="493" spans="1:12" x14ac:dyDescent="0.25">
      <c r="A493" s="19" t="s">
        <v>438</v>
      </c>
      <c r="B493" s="19" t="s">
        <v>439</v>
      </c>
      <c r="C493" s="19" t="s">
        <v>643</v>
      </c>
      <c r="D493" s="19" t="s">
        <v>644</v>
      </c>
      <c r="E493" s="20" t="s">
        <v>21</v>
      </c>
      <c r="F493" s="19" t="s">
        <v>21</v>
      </c>
      <c r="G493" s="180">
        <v>90638</v>
      </c>
      <c r="H493" s="19" t="s">
        <v>749</v>
      </c>
      <c r="I493" s="19" t="s">
        <v>646</v>
      </c>
      <c r="J493" s="19" t="s">
        <v>23</v>
      </c>
      <c r="K493" s="20" t="s">
        <v>1366</v>
      </c>
      <c r="L493" s="19" t="s">
        <v>25</v>
      </c>
    </row>
    <row r="494" spans="1:12" x14ac:dyDescent="0.25">
      <c r="A494" s="19" t="s">
        <v>438</v>
      </c>
      <c r="B494" s="19" t="s">
        <v>439</v>
      </c>
      <c r="C494" s="19" t="s">
        <v>643</v>
      </c>
      <c r="D494" s="19" t="s">
        <v>644</v>
      </c>
      <c r="E494" s="20" t="s">
        <v>21</v>
      </c>
      <c r="F494" s="19" t="s">
        <v>21</v>
      </c>
      <c r="G494" s="180">
        <v>90644</v>
      </c>
      <c r="H494" s="19" t="s">
        <v>750</v>
      </c>
      <c r="I494" s="19" t="s">
        <v>646</v>
      </c>
      <c r="J494" s="19" t="s">
        <v>23</v>
      </c>
      <c r="K494" s="20" t="s">
        <v>1727</v>
      </c>
      <c r="L494" s="19" t="s">
        <v>25</v>
      </c>
    </row>
    <row r="495" spans="1:12" x14ac:dyDescent="0.25">
      <c r="A495" s="19" t="s">
        <v>438</v>
      </c>
      <c r="B495" s="19" t="s">
        <v>439</v>
      </c>
      <c r="C495" s="19" t="s">
        <v>643</v>
      </c>
      <c r="D495" s="19" t="s">
        <v>644</v>
      </c>
      <c r="E495" s="20" t="s">
        <v>21</v>
      </c>
      <c r="F495" s="19" t="s">
        <v>21</v>
      </c>
      <c r="G495" s="180">
        <v>90651</v>
      </c>
      <c r="H495" s="19" t="s">
        <v>751</v>
      </c>
      <c r="I495" s="19" t="s">
        <v>646</v>
      </c>
      <c r="J495" s="19" t="s">
        <v>23</v>
      </c>
      <c r="K495" s="20" t="s">
        <v>1313</v>
      </c>
      <c r="L495" s="19" t="s">
        <v>25</v>
      </c>
    </row>
    <row r="496" spans="1:12" x14ac:dyDescent="0.25">
      <c r="A496" s="19" t="s">
        <v>438</v>
      </c>
      <c r="B496" s="19" t="s">
        <v>439</v>
      </c>
      <c r="C496" s="19" t="s">
        <v>643</v>
      </c>
      <c r="D496" s="19" t="s">
        <v>644</v>
      </c>
      <c r="E496" s="20" t="s">
        <v>21</v>
      </c>
      <c r="F496" s="19" t="s">
        <v>21</v>
      </c>
      <c r="G496" s="180">
        <v>90657</v>
      </c>
      <c r="H496" s="19" t="s">
        <v>753</v>
      </c>
      <c r="I496" s="19" t="s">
        <v>646</v>
      </c>
      <c r="J496" s="19" t="s">
        <v>23</v>
      </c>
      <c r="K496" s="20" t="s">
        <v>1158</v>
      </c>
      <c r="L496" s="19" t="s">
        <v>25</v>
      </c>
    </row>
    <row r="497" spans="1:12" x14ac:dyDescent="0.25">
      <c r="A497" s="19" t="s">
        <v>438</v>
      </c>
      <c r="B497" s="19" t="s">
        <v>439</v>
      </c>
      <c r="C497" s="19" t="s">
        <v>643</v>
      </c>
      <c r="D497" s="19" t="s">
        <v>644</v>
      </c>
      <c r="E497" s="20" t="s">
        <v>21</v>
      </c>
      <c r="F497" s="19" t="s">
        <v>21</v>
      </c>
      <c r="G497" s="180">
        <v>90663</v>
      </c>
      <c r="H497" s="19" t="s">
        <v>755</v>
      </c>
      <c r="I497" s="19" t="s">
        <v>646</v>
      </c>
      <c r="J497" s="19" t="s">
        <v>23</v>
      </c>
      <c r="K497" s="20" t="s">
        <v>9568</v>
      </c>
      <c r="L497" s="19" t="s">
        <v>25</v>
      </c>
    </row>
    <row r="498" spans="1:12" x14ac:dyDescent="0.25">
      <c r="A498" s="19" t="s">
        <v>438</v>
      </c>
      <c r="B498" s="19" t="s">
        <v>439</v>
      </c>
      <c r="C498" s="19" t="s">
        <v>643</v>
      </c>
      <c r="D498" s="19" t="s">
        <v>644</v>
      </c>
      <c r="E498" s="20" t="s">
        <v>21</v>
      </c>
      <c r="F498" s="19" t="s">
        <v>21</v>
      </c>
      <c r="G498" s="180">
        <v>90669</v>
      </c>
      <c r="H498" s="19" t="s">
        <v>756</v>
      </c>
      <c r="I498" s="19" t="s">
        <v>646</v>
      </c>
      <c r="J498" s="19" t="s">
        <v>9283</v>
      </c>
      <c r="K498" s="20" t="s">
        <v>757</v>
      </c>
      <c r="L498" s="19" t="s">
        <v>25</v>
      </c>
    </row>
    <row r="499" spans="1:12" x14ac:dyDescent="0.25">
      <c r="A499" s="19" t="s">
        <v>438</v>
      </c>
      <c r="B499" s="19" t="s">
        <v>439</v>
      </c>
      <c r="C499" s="19" t="s">
        <v>643</v>
      </c>
      <c r="D499" s="19" t="s">
        <v>644</v>
      </c>
      <c r="E499" s="20" t="s">
        <v>21</v>
      </c>
      <c r="F499" s="19" t="s">
        <v>21</v>
      </c>
      <c r="G499" s="180">
        <v>90675</v>
      </c>
      <c r="H499" s="19" t="s">
        <v>758</v>
      </c>
      <c r="I499" s="19" t="s">
        <v>646</v>
      </c>
      <c r="J499" s="19" t="s">
        <v>23</v>
      </c>
      <c r="K499" s="20" t="s">
        <v>9569</v>
      </c>
      <c r="L499" s="19" t="s">
        <v>25</v>
      </c>
    </row>
    <row r="500" spans="1:12" x14ac:dyDescent="0.25">
      <c r="A500" s="19" t="s">
        <v>438</v>
      </c>
      <c r="B500" s="19" t="s">
        <v>439</v>
      </c>
      <c r="C500" s="19" t="s">
        <v>643</v>
      </c>
      <c r="D500" s="19" t="s">
        <v>644</v>
      </c>
      <c r="E500" s="20" t="s">
        <v>21</v>
      </c>
      <c r="F500" s="19" t="s">
        <v>21</v>
      </c>
      <c r="G500" s="180">
        <v>90681</v>
      </c>
      <c r="H500" s="19" t="s">
        <v>759</v>
      </c>
      <c r="I500" s="19" t="s">
        <v>646</v>
      </c>
      <c r="J500" s="19" t="s">
        <v>9283</v>
      </c>
      <c r="K500" s="20" t="s">
        <v>9570</v>
      </c>
      <c r="L500" s="19" t="s">
        <v>25</v>
      </c>
    </row>
    <row r="501" spans="1:12" x14ac:dyDescent="0.25">
      <c r="A501" s="19" t="s">
        <v>438</v>
      </c>
      <c r="B501" s="19" t="s">
        <v>439</v>
      </c>
      <c r="C501" s="19" t="s">
        <v>643</v>
      </c>
      <c r="D501" s="19" t="s">
        <v>644</v>
      </c>
      <c r="E501" s="20" t="s">
        <v>21</v>
      </c>
      <c r="F501" s="19" t="s">
        <v>21</v>
      </c>
      <c r="G501" s="180">
        <v>90687</v>
      </c>
      <c r="H501" s="19" t="s">
        <v>760</v>
      </c>
      <c r="I501" s="19" t="s">
        <v>646</v>
      </c>
      <c r="J501" s="19" t="s">
        <v>9283</v>
      </c>
      <c r="K501" s="20" t="s">
        <v>2987</v>
      </c>
      <c r="L501" s="19" t="s">
        <v>25</v>
      </c>
    </row>
    <row r="502" spans="1:12" x14ac:dyDescent="0.25">
      <c r="A502" s="19" t="s">
        <v>438</v>
      </c>
      <c r="B502" s="19" t="s">
        <v>439</v>
      </c>
      <c r="C502" s="19" t="s">
        <v>643</v>
      </c>
      <c r="D502" s="19" t="s">
        <v>644</v>
      </c>
      <c r="E502" s="20" t="s">
        <v>21</v>
      </c>
      <c r="F502" s="19" t="s">
        <v>21</v>
      </c>
      <c r="G502" s="180">
        <v>90693</v>
      </c>
      <c r="H502" s="19" t="s">
        <v>762</v>
      </c>
      <c r="I502" s="19" t="s">
        <v>646</v>
      </c>
      <c r="J502" s="19" t="s">
        <v>9283</v>
      </c>
      <c r="K502" s="20" t="s">
        <v>7718</v>
      </c>
      <c r="L502" s="19" t="s">
        <v>25</v>
      </c>
    </row>
    <row r="503" spans="1:12" x14ac:dyDescent="0.25">
      <c r="A503" s="19" t="s">
        <v>438</v>
      </c>
      <c r="B503" s="19" t="s">
        <v>439</v>
      </c>
      <c r="C503" s="19" t="s">
        <v>643</v>
      </c>
      <c r="D503" s="19" t="s">
        <v>644</v>
      </c>
      <c r="E503" s="20" t="s">
        <v>21</v>
      </c>
      <c r="F503" s="19" t="s">
        <v>21</v>
      </c>
      <c r="G503" s="180">
        <v>90965</v>
      </c>
      <c r="H503" s="19" t="s">
        <v>764</v>
      </c>
      <c r="I503" s="19" t="s">
        <v>646</v>
      </c>
      <c r="J503" s="19" t="s">
        <v>9283</v>
      </c>
      <c r="K503" s="20" t="s">
        <v>765</v>
      </c>
      <c r="L503" s="19" t="s">
        <v>25</v>
      </c>
    </row>
    <row r="504" spans="1:12" x14ac:dyDescent="0.25">
      <c r="A504" s="19" t="s">
        <v>438</v>
      </c>
      <c r="B504" s="19" t="s">
        <v>439</v>
      </c>
      <c r="C504" s="19" t="s">
        <v>643</v>
      </c>
      <c r="D504" s="19" t="s">
        <v>644</v>
      </c>
      <c r="E504" s="20" t="s">
        <v>21</v>
      </c>
      <c r="F504" s="19" t="s">
        <v>21</v>
      </c>
      <c r="G504" s="180">
        <v>90973</v>
      </c>
      <c r="H504" s="19" t="s">
        <v>766</v>
      </c>
      <c r="I504" s="19" t="s">
        <v>646</v>
      </c>
      <c r="J504" s="19" t="s">
        <v>9283</v>
      </c>
      <c r="K504" s="20" t="s">
        <v>767</v>
      </c>
      <c r="L504" s="19" t="s">
        <v>25</v>
      </c>
    </row>
    <row r="505" spans="1:12" x14ac:dyDescent="0.25">
      <c r="A505" s="19" t="s">
        <v>438</v>
      </c>
      <c r="B505" s="19" t="s">
        <v>439</v>
      </c>
      <c r="C505" s="19" t="s">
        <v>643</v>
      </c>
      <c r="D505" s="19" t="s">
        <v>644</v>
      </c>
      <c r="E505" s="20" t="s">
        <v>21</v>
      </c>
      <c r="F505" s="19" t="s">
        <v>21</v>
      </c>
      <c r="G505" s="180">
        <v>90982</v>
      </c>
      <c r="H505" s="19" t="s">
        <v>768</v>
      </c>
      <c r="I505" s="19" t="s">
        <v>646</v>
      </c>
      <c r="J505" s="19" t="s">
        <v>9283</v>
      </c>
      <c r="K505" s="20" t="s">
        <v>769</v>
      </c>
      <c r="L505" s="19" t="s">
        <v>25</v>
      </c>
    </row>
    <row r="506" spans="1:12" x14ac:dyDescent="0.25">
      <c r="A506" s="19" t="s">
        <v>438</v>
      </c>
      <c r="B506" s="19" t="s">
        <v>439</v>
      </c>
      <c r="C506" s="19" t="s">
        <v>643</v>
      </c>
      <c r="D506" s="19" t="s">
        <v>644</v>
      </c>
      <c r="E506" s="20" t="s">
        <v>21</v>
      </c>
      <c r="F506" s="19" t="s">
        <v>21</v>
      </c>
      <c r="G506" s="180">
        <v>91001</v>
      </c>
      <c r="H506" s="19" t="s">
        <v>770</v>
      </c>
      <c r="I506" s="19" t="s">
        <v>646</v>
      </c>
      <c r="J506" s="19" t="s">
        <v>9283</v>
      </c>
      <c r="K506" s="20" t="s">
        <v>771</v>
      </c>
      <c r="L506" s="19" t="s">
        <v>25</v>
      </c>
    </row>
    <row r="507" spans="1:12" x14ac:dyDescent="0.25">
      <c r="A507" s="19" t="s">
        <v>438</v>
      </c>
      <c r="B507" s="19" t="s">
        <v>439</v>
      </c>
      <c r="C507" s="19" t="s">
        <v>643</v>
      </c>
      <c r="D507" s="19" t="s">
        <v>644</v>
      </c>
      <c r="E507" s="20" t="s">
        <v>21</v>
      </c>
      <c r="F507" s="19" t="s">
        <v>21</v>
      </c>
      <c r="G507" s="180">
        <v>91032</v>
      </c>
      <c r="H507" s="19" t="s">
        <v>772</v>
      </c>
      <c r="I507" s="19" t="s">
        <v>646</v>
      </c>
      <c r="J507" s="19" t="s">
        <v>9283</v>
      </c>
      <c r="K507" s="20" t="s">
        <v>7407</v>
      </c>
      <c r="L507" s="19" t="s">
        <v>25</v>
      </c>
    </row>
    <row r="508" spans="1:12" x14ac:dyDescent="0.25">
      <c r="A508" s="19" t="s">
        <v>438</v>
      </c>
      <c r="B508" s="19" t="s">
        <v>439</v>
      </c>
      <c r="C508" s="19" t="s">
        <v>643</v>
      </c>
      <c r="D508" s="19" t="s">
        <v>644</v>
      </c>
      <c r="E508" s="20" t="s">
        <v>21</v>
      </c>
      <c r="F508" s="19" t="s">
        <v>21</v>
      </c>
      <c r="G508" s="180">
        <v>91278</v>
      </c>
      <c r="H508" s="19" t="s">
        <v>774</v>
      </c>
      <c r="I508" s="19" t="s">
        <v>646</v>
      </c>
      <c r="J508" s="19" t="s">
        <v>9283</v>
      </c>
      <c r="K508" s="20" t="s">
        <v>775</v>
      </c>
      <c r="L508" s="19" t="s">
        <v>25</v>
      </c>
    </row>
    <row r="509" spans="1:12" x14ac:dyDescent="0.25">
      <c r="A509" s="19" t="s">
        <v>438</v>
      </c>
      <c r="B509" s="19" t="s">
        <v>439</v>
      </c>
      <c r="C509" s="19" t="s">
        <v>643</v>
      </c>
      <c r="D509" s="19" t="s">
        <v>644</v>
      </c>
      <c r="E509" s="20" t="s">
        <v>21</v>
      </c>
      <c r="F509" s="19" t="s">
        <v>21</v>
      </c>
      <c r="G509" s="180">
        <v>91285</v>
      </c>
      <c r="H509" s="19" t="s">
        <v>776</v>
      </c>
      <c r="I509" s="19" t="s">
        <v>646</v>
      </c>
      <c r="J509" s="19" t="s">
        <v>23</v>
      </c>
      <c r="K509" s="20" t="s">
        <v>1189</v>
      </c>
      <c r="L509" s="19" t="s">
        <v>25</v>
      </c>
    </row>
    <row r="510" spans="1:12" x14ac:dyDescent="0.25">
      <c r="A510" s="19" t="s">
        <v>438</v>
      </c>
      <c r="B510" s="19" t="s">
        <v>439</v>
      </c>
      <c r="C510" s="19" t="s">
        <v>643</v>
      </c>
      <c r="D510" s="19" t="s">
        <v>644</v>
      </c>
      <c r="E510" s="20" t="s">
        <v>21</v>
      </c>
      <c r="F510" s="19" t="s">
        <v>21</v>
      </c>
      <c r="G510" s="180">
        <v>91387</v>
      </c>
      <c r="H510" s="19" t="s">
        <v>778</v>
      </c>
      <c r="I510" s="19" t="s">
        <v>646</v>
      </c>
      <c r="J510" s="19" t="s">
        <v>9283</v>
      </c>
      <c r="K510" s="20" t="s">
        <v>9571</v>
      </c>
      <c r="L510" s="19" t="s">
        <v>25</v>
      </c>
    </row>
    <row r="511" spans="1:12" x14ac:dyDescent="0.25">
      <c r="A511" s="19" t="s">
        <v>438</v>
      </c>
      <c r="B511" s="19" t="s">
        <v>439</v>
      </c>
      <c r="C511" s="19" t="s">
        <v>643</v>
      </c>
      <c r="D511" s="19" t="s">
        <v>644</v>
      </c>
      <c r="E511" s="20" t="s">
        <v>21</v>
      </c>
      <c r="F511" s="19" t="s">
        <v>21</v>
      </c>
      <c r="G511" s="180">
        <v>91395</v>
      </c>
      <c r="H511" s="19" t="s">
        <v>779</v>
      </c>
      <c r="I511" s="19" t="s">
        <v>646</v>
      </c>
      <c r="J511" s="19" t="s">
        <v>9283</v>
      </c>
      <c r="K511" s="20" t="s">
        <v>9572</v>
      </c>
      <c r="L511" s="19" t="s">
        <v>25</v>
      </c>
    </row>
    <row r="512" spans="1:12" x14ac:dyDescent="0.25">
      <c r="A512" s="19" t="s">
        <v>438</v>
      </c>
      <c r="B512" s="19" t="s">
        <v>439</v>
      </c>
      <c r="C512" s="19" t="s">
        <v>643</v>
      </c>
      <c r="D512" s="19" t="s">
        <v>644</v>
      </c>
      <c r="E512" s="20" t="s">
        <v>21</v>
      </c>
      <c r="F512" s="19" t="s">
        <v>21</v>
      </c>
      <c r="G512" s="180">
        <v>91486</v>
      </c>
      <c r="H512" s="19" t="s">
        <v>781</v>
      </c>
      <c r="I512" s="19" t="s">
        <v>646</v>
      </c>
      <c r="J512" s="19" t="s">
        <v>9283</v>
      </c>
      <c r="K512" s="20" t="s">
        <v>7781</v>
      </c>
      <c r="L512" s="19" t="s">
        <v>25</v>
      </c>
    </row>
    <row r="513" spans="1:12" x14ac:dyDescent="0.25">
      <c r="A513" s="19" t="s">
        <v>438</v>
      </c>
      <c r="B513" s="19" t="s">
        <v>439</v>
      </c>
      <c r="C513" s="19" t="s">
        <v>643</v>
      </c>
      <c r="D513" s="19" t="s">
        <v>644</v>
      </c>
      <c r="E513" s="20" t="s">
        <v>21</v>
      </c>
      <c r="F513" s="19" t="s">
        <v>21</v>
      </c>
      <c r="G513" s="180">
        <v>91534</v>
      </c>
      <c r="H513" s="19" t="s">
        <v>783</v>
      </c>
      <c r="I513" s="19" t="s">
        <v>646</v>
      </c>
      <c r="J513" s="19" t="s">
        <v>9283</v>
      </c>
      <c r="K513" s="20" t="s">
        <v>76</v>
      </c>
      <c r="L513" s="19" t="s">
        <v>25</v>
      </c>
    </row>
    <row r="514" spans="1:12" x14ac:dyDescent="0.25">
      <c r="A514" s="19" t="s">
        <v>438</v>
      </c>
      <c r="B514" s="19" t="s">
        <v>439</v>
      </c>
      <c r="C514" s="19" t="s">
        <v>643</v>
      </c>
      <c r="D514" s="19" t="s">
        <v>644</v>
      </c>
      <c r="E514" s="20" t="s">
        <v>21</v>
      </c>
      <c r="F514" s="19" t="s">
        <v>21</v>
      </c>
      <c r="G514" s="180">
        <v>91635</v>
      </c>
      <c r="H514" s="19" t="s">
        <v>784</v>
      </c>
      <c r="I514" s="19" t="s">
        <v>646</v>
      </c>
      <c r="J514" s="19" t="s">
        <v>9283</v>
      </c>
      <c r="K514" s="20" t="s">
        <v>8481</v>
      </c>
      <c r="L514" s="19" t="s">
        <v>25</v>
      </c>
    </row>
    <row r="515" spans="1:12" x14ac:dyDescent="0.25">
      <c r="A515" s="19" t="s">
        <v>438</v>
      </c>
      <c r="B515" s="19" t="s">
        <v>439</v>
      </c>
      <c r="C515" s="19" t="s">
        <v>643</v>
      </c>
      <c r="D515" s="19" t="s">
        <v>644</v>
      </c>
      <c r="E515" s="20" t="s">
        <v>21</v>
      </c>
      <c r="F515" s="19" t="s">
        <v>21</v>
      </c>
      <c r="G515" s="180">
        <v>91646</v>
      </c>
      <c r="H515" s="19" t="s">
        <v>785</v>
      </c>
      <c r="I515" s="19" t="s">
        <v>646</v>
      </c>
      <c r="J515" s="19" t="s">
        <v>9283</v>
      </c>
      <c r="K515" s="20" t="s">
        <v>9573</v>
      </c>
      <c r="L515" s="19" t="s">
        <v>25</v>
      </c>
    </row>
    <row r="516" spans="1:12" x14ac:dyDescent="0.25">
      <c r="A516" s="19" t="s">
        <v>438</v>
      </c>
      <c r="B516" s="19" t="s">
        <v>439</v>
      </c>
      <c r="C516" s="19" t="s">
        <v>643</v>
      </c>
      <c r="D516" s="19" t="s">
        <v>644</v>
      </c>
      <c r="E516" s="20" t="s">
        <v>21</v>
      </c>
      <c r="F516" s="19" t="s">
        <v>21</v>
      </c>
      <c r="G516" s="180">
        <v>91693</v>
      </c>
      <c r="H516" s="19" t="s">
        <v>786</v>
      </c>
      <c r="I516" s="19" t="s">
        <v>646</v>
      </c>
      <c r="J516" s="19" t="s">
        <v>23</v>
      </c>
      <c r="K516" s="20" t="s">
        <v>9514</v>
      </c>
      <c r="L516" s="19" t="s">
        <v>25</v>
      </c>
    </row>
    <row r="517" spans="1:12" x14ac:dyDescent="0.25">
      <c r="A517" s="19" t="s">
        <v>438</v>
      </c>
      <c r="B517" s="19" t="s">
        <v>439</v>
      </c>
      <c r="C517" s="19" t="s">
        <v>643</v>
      </c>
      <c r="D517" s="19" t="s">
        <v>644</v>
      </c>
      <c r="E517" s="20" t="s">
        <v>21</v>
      </c>
      <c r="F517" s="19" t="s">
        <v>21</v>
      </c>
      <c r="G517" s="180">
        <v>92044</v>
      </c>
      <c r="H517" s="19" t="s">
        <v>787</v>
      </c>
      <c r="I517" s="19" t="s">
        <v>646</v>
      </c>
      <c r="J517" s="19" t="s">
        <v>9283</v>
      </c>
      <c r="K517" s="20" t="s">
        <v>788</v>
      </c>
      <c r="L517" s="19" t="s">
        <v>25</v>
      </c>
    </row>
    <row r="518" spans="1:12" x14ac:dyDescent="0.25">
      <c r="A518" s="19" t="s">
        <v>438</v>
      </c>
      <c r="B518" s="19" t="s">
        <v>439</v>
      </c>
      <c r="C518" s="19" t="s">
        <v>643</v>
      </c>
      <c r="D518" s="19" t="s">
        <v>644</v>
      </c>
      <c r="E518" s="20" t="s">
        <v>21</v>
      </c>
      <c r="F518" s="19" t="s">
        <v>21</v>
      </c>
      <c r="G518" s="180">
        <v>92107</v>
      </c>
      <c r="H518" s="19" t="s">
        <v>789</v>
      </c>
      <c r="I518" s="19" t="s">
        <v>646</v>
      </c>
      <c r="J518" s="19" t="s">
        <v>9283</v>
      </c>
      <c r="K518" s="20" t="s">
        <v>9574</v>
      </c>
      <c r="L518" s="19" t="s">
        <v>25</v>
      </c>
    </row>
    <row r="519" spans="1:12" x14ac:dyDescent="0.25">
      <c r="A519" s="19" t="s">
        <v>438</v>
      </c>
      <c r="B519" s="19" t="s">
        <v>439</v>
      </c>
      <c r="C519" s="19" t="s">
        <v>643</v>
      </c>
      <c r="D519" s="19" t="s">
        <v>644</v>
      </c>
      <c r="E519" s="20" t="s">
        <v>21</v>
      </c>
      <c r="F519" s="19" t="s">
        <v>21</v>
      </c>
      <c r="G519" s="180">
        <v>92113</v>
      </c>
      <c r="H519" s="19" t="s">
        <v>791</v>
      </c>
      <c r="I519" s="19" t="s">
        <v>646</v>
      </c>
      <c r="J519" s="19" t="s">
        <v>23</v>
      </c>
      <c r="K519" s="20" t="s">
        <v>1244</v>
      </c>
      <c r="L519" s="19" t="s">
        <v>25</v>
      </c>
    </row>
    <row r="520" spans="1:12" x14ac:dyDescent="0.25">
      <c r="A520" s="19" t="s">
        <v>438</v>
      </c>
      <c r="B520" s="19" t="s">
        <v>439</v>
      </c>
      <c r="C520" s="19" t="s">
        <v>643</v>
      </c>
      <c r="D520" s="19" t="s">
        <v>644</v>
      </c>
      <c r="E520" s="20" t="s">
        <v>21</v>
      </c>
      <c r="F520" s="19" t="s">
        <v>21</v>
      </c>
      <c r="G520" s="180">
        <v>92119</v>
      </c>
      <c r="H520" s="19" t="s">
        <v>793</v>
      </c>
      <c r="I520" s="19" t="s">
        <v>646</v>
      </c>
      <c r="J520" s="19" t="s">
        <v>23</v>
      </c>
      <c r="K520" s="20" t="s">
        <v>603</v>
      </c>
      <c r="L520" s="19" t="s">
        <v>25</v>
      </c>
    </row>
    <row r="521" spans="1:12" x14ac:dyDescent="0.25">
      <c r="A521" s="19" t="s">
        <v>438</v>
      </c>
      <c r="B521" s="19" t="s">
        <v>439</v>
      </c>
      <c r="C521" s="19" t="s">
        <v>643</v>
      </c>
      <c r="D521" s="19" t="s">
        <v>644</v>
      </c>
      <c r="E521" s="20" t="s">
        <v>21</v>
      </c>
      <c r="F521" s="19" t="s">
        <v>21</v>
      </c>
      <c r="G521" s="180">
        <v>92139</v>
      </c>
      <c r="H521" s="19" t="s">
        <v>795</v>
      </c>
      <c r="I521" s="19" t="s">
        <v>646</v>
      </c>
      <c r="J521" s="19" t="s">
        <v>23</v>
      </c>
      <c r="K521" s="20" t="s">
        <v>9575</v>
      </c>
      <c r="L521" s="19" t="s">
        <v>25</v>
      </c>
    </row>
    <row r="522" spans="1:12" x14ac:dyDescent="0.25">
      <c r="A522" s="19" t="s">
        <v>438</v>
      </c>
      <c r="B522" s="19" t="s">
        <v>439</v>
      </c>
      <c r="C522" s="19" t="s">
        <v>643</v>
      </c>
      <c r="D522" s="19" t="s">
        <v>644</v>
      </c>
      <c r="E522" s="20" t="s">
        <v>21</v>
      </c>
      <c r="F522" s="19" t="s">
        <v>21</v>
      </c>
      <c r="G522" s="180">
        <v>92146</v>
      </c>
      <c r="H522" s="19" t="s">
        <v>797</v>
      </c>
      <c r="I522" s="19" t="s">
        <v>646</v>
      </c>
      <c r="J522" s="19" t="s">
        <v>23</v>
      </c>
      <c r="K522" s="20" t="s">
        <v>2975</v>
      </c>
      <c r="L522" s="19" t="s">
        <v>25</v>
      </c>
    </row>
    <row r="523" spans="1:12" x14ac:dyDescent="0.25">
      <c r="A523" s="19" t="s">
        <v>438</v>
      </c>
      <c r="B523" s="19" t="s">
        <v>439</v>
      </c>
      <c r="C523" s="19" t="s">
        <v>643</v>
      </c>
      <c r="D523" s="19" t="s">
        <v>644</v>
      </c>
      <c r="E523" s="20" t="s">
        <v>21</v>
      </c>
      <c r="F523" s="19" t="s">
        <v>21</v>
      </c>
      <c r="G523" s="180">
        <v>92243</v>
      </c>
      <c r="H523" s="19" t="s">
        <v>799</v>
      </c>
      <c r="I523" s="19" t="s">
        <v>646</v>
      </c>
      <c r="J523" s="19" t="s">
        <v>9283</v>
      </c>
      <c r="K523" s="20" t="s">
        <v>9576</v>
      </c>
      <c r="L523" s="19" t="s">
        <v>25</v>
      </c>
    </row>
    <row r="524" spans="1:12" x14ac:dyDescent="0.25">
      <c r="A524" s="19" t="s">
        <v>438</v>
      </c>
      <c r="B524" s="19" t="s">
        <v>439</v>
      </c>
      <c r="C524" s="19" t="s">
        <v>643</v>
      </c>
      <c r="D524" s="19" t="s">
        <v>644</v>
      </c>
      <c r="E524" s="20" t="s">
        <v>21</v>
      </c>
      <c r="F524" s="19" t="s">
        <v>21</v>
      </c>
      <c r="G524" s="180">
        <v>92717</v>
      </c>
      <c r="H524" s="19" t="s">
        <v>801</v>
      </c>
      <c r="I524" s="19" t="s">
        <v>646</v>
      </c>
      <c r="J524" s="19" t="s">
        <v>23</v>
      </c>
      <c r="K524" s="20" t="s">
        <v>1098</v>
      </c>
      <c r="L524" s="19" t="s">
        <v>25</v>
      </c>
    </row>
    <row r="525" spans="1:12" x14ac:dyDescent="0.25">
      <c r="A525" s="19" t="s">
        <v>438</v>
      </c>
      <c r="B525" s="19" t="s">
        <v>439</v>
      </c>
      <c r="C525" s="19" t="s">
        <v>643</v>
      </c>
      <c r="D525" s="19" t="s">
        <v>644</v>
      </c>
      <c r="E525" s="20" t="s">
        <v>21</v>
      </c>
      <c r="F525" s="19" t="s">
        <v>21</v>
      </c>
      <c r="G525" s="180">
        <v>92961</v>
      </c>
      <c r="H525" s="19" t="s">
        <v>803</v>
      </c>
      <c r="I525" s="19" t="s">
        <v>646</v>
      </c>
      <c r="J525" s="19" t="s">
        <v>9283</v>
      </c>
      <c r="K525" s="20" t="s">
        <v>804</v>
      </c>
      <c r="L525" s="19" t="s">
        <v>25</v>
      </c>
    </row>
    <row r="526" spans="1:12" x14ac:dyDescent="0.25">
      <c r="A526" s="19" t="s">
        <v>438</v>
      </c>
      <c r="B526" s="19" t="s">
        <v>439</v>
      </c>
      <c r="C526" s="19" t="s">
        <v>643</v>
      </c>
      <c r="D526" s="19" t="s">
        <v>644</v>
      </c>
      <c r="E526" s="20" t="s">
        <v>21</v>
      </c>
      <c r="F526" s="19" t="s">
        <v>21</v>
      </c>
      <c r="G526" s="180">
        <v>92967</v>
      </c>
      <c r="H526" s="19" t="s">
        <v>805</v>
      </c>
      <c r="I526" s="19" t="s">
        <v>646</v>
      </c>
      <c r="J526" s="19" t="s">
        <v>9283</v>
      </c>
      <c r="K526" s="20" t="s">
        <v>5145</v>
      </c>
      <c r="L526" s="19" t="s">
        <v>25</v>
      </c>
    </row>
    <row r="527" spans="1:12" x14ac:dyDescent="0.25">
      <c r="A527" s="19" t="s">
        <v>438</v>
      </c>
      <c r="B527" s="19" t="s">
        <v>439</v>
      </c>
      <c r="C527" s="19" t="s">
        <v>643</v>
      </c>
      <c r="D527" s="19" t="s">
        <v>644</v>
      </c>
      <c r="E527" s="20" t="s">
        <v>21</v>
      </c>
      <c r="F527" s="19" t="s">
        <v>21</v>
      </c>
      <c r="G527" s="180">
        <v>93225</v>
      </c>
      <c r="H527" s="19" t="s">
        <v>806</v>
      </c>
      <c r="I527" s="19" t="s">
        <v>646</v>
      </c>
      <c r="J527" s="19" t="s">
        <v>23</v>
      </c>
      <c r="K527" s="20" t="s">
        <v>9577</v>
      </c>
      <c r="L527" s="19" t="s">
        <v>25</v>
      </c>
    </row>
    <row r="528" spans="1:12" x14ac:dyDescent="0.25">
      <c r="A528" s="19" t="s">
        <v>438</v>
      </c>
      <c r="B528" s="19" t="s">
        <v>439</v>
      </c>
      <c r="C528" s="19" t="s">
        <v>643</v>
      </c>
      <c r="D528" s="19" t="s">
        <v>644</v>
      </c>
      <c r="E528" s="20" t="s">
        <v>21</v>
      </c>
      <c r="F528" s="19" t="s">
        <v>21</v>
      </c>
      <c r="G528" s="180">
        <v>93234</v>
      </c>
      <c r="H528" s="19" t="s">
        <v>807</v>
      </c>
      <c r="I528" s="19" t="s">
        <v>646</v>
      </c>
      <c r="J528" s="19" t="s">
        <v>23</v>
      </c>
      <c r="K528" s="20" t="s">
        <v>1055</v>
      </c>
      <c r="L528" s="19" t="s">
        <v>25</v>
      </c>
    </row>
    <row r="529" spans="1:12" x14ac:dyDescent="0.25">
      <c r="A529" s="19" t="s">
        <v>438</v>
      </c>
      <c r="B529" s="19" t="s">
        <v>439</v>
      </c>
      <c r="C529" s="19" t="s">
        <v>643</v>
      </c>
      <c r="D529" s="19" t="s">
        <v>644</v>
      </c>
      <c r="E529" s="20" t="s">
        <v>21</v>
      </c>
      <c r="F529" s="19" t="s">
        <v>21</v>
      </c>
      <c r="G529" s="180">
        <v>93244</v>
      </c>
      <c r="H529" s="19" t="s">
        <v>808</v>
      </c>
      <c r="I529" s="19" t="s">
        <v>646</v>
      </c>
      <c r="J529" s="19" t="s">
        <v>9283</v>
      </c>
      <c r="K529" s="20" t="s">
        <v>9578</v>
      </c>
      <c r="L529" s="19" t="s">
        <v>25</v>
      </c>
    </row>
    <row r="530" spans="1:12" x14ac:dyDescent="0.25">
      <c r="A530" s="19" t="s">
        <v>438</v>
      </c>
      <c r="B530" s="19" t="s">
        <v>439</v>
      </c>
      <c r="C530" s="19" t="s">
        <v>643</v>
      </c>
      <c r="D530" s="19" t="s">
        <v>644</v>
      </c>
      <c r="E530" s="20" t="s">
        <v>21</v>
      </c>
      <c r="F530" s="19" t="s">
        <v>21</v>
      </c>
      <c r="G530" s="180">
        <v>93274</v>
      </c>
      <c r="H530" s="19" t="s">
        <v>810</v>
      </c>
      <c r="I530" s="19" t="s">
        <v>646</v>
      </c>
      <c r="J530" s="19" t="s">
        <v>9283</v>
      </c>
      <c r="K530" s="20" t="s">
        <v>9579</v>
      </c>
      <c r="L530" s="19" t="s">
        <v>25</v>
      </c>
    </row>
    <row r="531" spans="1:12" x14ac:dyDescent="0.25">
      <c r="A531" s="19" t="s">
        <v>438</v>
      </c>
      <c r="B531" s="19" t="s">
        <v>439</v>
      </c>
      <c r="C531" s="19" t="s">
        <v>643</v>
      </c>
      <c r="D531" s="19" t="s">
        <v>644</v>
      </c>
      <c r="E531" s="20" t="s">
        <v>21</v>
      </c>
      <c r="F531" s="19" t="s">
        <v>21</v>
      </c>
      <c r="G531" s="180">
        <v>93282</v>
      </c>
      <c r="H531" s="19" t="s">
        <v>811</v>
      </c>
      <c r="I531" s="19" t="s">
        <v>646</v>
      </c>
      <c r="J531" s="19" t="s">
        <v>9283</v>
      </c>
      <c r="K531" s="20" t="s">
        <v>9580</v>
      </c>
      <c r="L531" s="19" t="s">
        <v>25</v>
      </c>
    </row>
    <row r="532" spans="1:12" x14ac:dyDescent="0.25">
      <c r="A532" s="19" t="s">
        <v>438</v>
      </c>
      <c r="B532" s="19" t="s">
        <v>439</v>
      </c>
      <c r="C532" s="19" t="s">
        <v>643</v>
      </c>
      <c r="D532" s="19" t="s">
        <v>644</v>
      </c>
      <c r="E532" s="20" t="s">
        <v>21</v>
      </c>
      <c r="F532" s="19" t="s">
        <v>21</v>
      </c>
      <c r="G532" s="180">
        <v>93288</v>
      </c>
      <c r="H532" s="19" t="s">
        <v>813</v>
      </c>
      <c r="I532" s="19" t="s">
        <v>646</v>
      </c>
      <c r="J532" s="19" t="s">
        <v>9283</v>
      </c>
      <c r="K532" s="20" t="s">
        <v>9581</v>
      </c>
      <c r="L532" s="19" t="s">
        <v>25</v>
      </c>
    </row>
    <row r="533" spans="1:12" x14ac:dyDescent="0.25">
      <c r="A533" s="19" t="s">
        <v>438</v>
      </c>
      <c r="B533" s="19" t="s">
        <v>439</v>
      </c>
      <c r="C533" s="19" t="s">
        <v>643</v>
      </c>
      <c r="D533" s="19" t="s">
        <v>644</v>
      </c>
      <c r="E533" s="20" t="s">
        <v>21</v>
      </c>
      <c r="F533" s="19" t="s">
        <v>21</v>
      </c>
      <c r="G533" s="180">
        <v>93403</v>
      </c>
      <c r="H533" s="19" t="s">
        <v>815</v>
      </c>
      <c r="I533" s="19" t="s">
        <v>646</v>
      </c>
      <c r="J533" s="19" t="s">
        <v>9283</v>
      </c>
      <c r="K533" s="20" t="s">
        <v>8481</v>
      </c>
      <c r="L533" s="19" t="s">
        <v>25</v>
      </c>
    </row>
    <row r="534" spans="1:12" x14ac:dyDescent="0.25">
      <c r="A534" s="19" t="s">
        <v>438</v>
      </c>
      <c r="B534" s="19" t="s">
        <v>439</v>
      </c>
      <c r="C534" s="19" t="s">
        <v>643</v>
      </c>
      <c r="D534" s="19" t="s">
        <v>644</v>
      </c>
      <c r="E534" s="20" t="s">
        <v>21</v>
      </c>
      <c r="F534" s="19" t="s">
        <v>21</v>
      </c>
      <c r="G534" s="180">
        <v>93409</v>
      </c>
      <c r="H534" s="19" t="s">
        <v>816</v>
      </c>
      <c r="I534" s="19" t="s">
        <v>646</v>
      </c>
      <c r="J534" s="19" t="s">
        <v>9283</v>
      </c>
      <c r="K534" s="20" t="s">
        <v>4214</v>
      </c>
      <c r="L534" s="19" t="s">
        <v>25</v>
      </c>
    </row>
    <row r="535" spans="1:12" x14ac:dyDescent="0.25">
      <c r="A535" s="19" t="s">
        <v>438</v>
      </c>
      <c r="B535" s="19" t="s">
        <v>439</v>
      </c>
      <c r="C535" s="19" t="s">
        <v>643</v>
      </c>
      <c r="D535" s="19" t="s">
        <v>644</v>
      </c>
      <c r="E535" s="20" t="s">
        <v>21</v>
      </c>
      <c r="F535" s="19" t="s">
        <v>21</v>
      </c>
      <c r="G535" s="180">
        <v>93416</v>
      </c>
      <c r="H535" s="19" t="s">
        <v>817</v>
      </c>
      <c r="I535" s="19" t="s">
        <v>646</v>
      </c>
      <c r="J535" s="19" t="s">
        <v>9283</v>
      </c>
      <c r="K535" s="20" t="s">
        <v>818</v>
      </c>
      <c r="L535" s="19" t="s">
        <v>25</v>
      </c>
    </row>
    <row r="536" spans="1:12" x14ac:dyDescent="0.25">
      <c r="A536" s="19" t="s">
        <v>438</v>
      </c>
      <c r="B536" s="19" t="s">
        <v>439</v>
      </c>
      <c r="C536" s="19" t="s">
        <v>643</v>
      </c>
      <c r="D536" s="19" t="s">
        <v>644</v>
      </c>
      <c r="E536" s="20" t="s">
        <v>21</v>
      </c>
      <c r="F536" s="19" t="s">
        <v>21</v>
      </c>
      <c r="G536" s="180">
        <v>93422</v>
      </c>
      <c r="H536" s="19" t="s">
        <v>819</v>
      </c>
      <c r="I536" s="19" t="s">
        <v>646</v>
      </c>
      <c r="J536" s="19" t="s">
        <v>9283</v>
      </c>
      <c r="K536" s="20" t="s">
        <v>499</v>
      </c>
      <c r="L536" s="19" t="s">
        <v>25</v>
      </c>
    </row>
    <row r="537" spans="1:12" x14ac:dyDescent="0.25">
      <c r="A537" s="19" t="s">
        <v>438</v>
      </c>
      <c r="B537" s="19" t="s">
        <v>439</v>
      </c>
      <c r="C537" s="19" t="s">
        <v>643</v>
      </c>
      <c r="D537" s="19" t="s">
        <v>644</v>
      </c>
      <c r="E537" s="20" t="s">
        <v>21</v>
      </c>
      <c r="F537" s="19" t="s">
        <v>21</v>
      </c>
      <c r="G537" s="180">
        <v>93428</v>
      </c>
      <c r="H537" s="19" t="s">
        <v>820</v>
      </c>
      <c r="I537" s="19" t="s">
        <v>646</v>
      </c>
      <c r="J537" s="19" t="s">
        <v>9283</v>
      </c>
      <c r="K537" s="20" t="s">
        <v>821</v>
      </c>
      <c r="L537" s="19" t="s">
        <v>25</v>
      </c>
    </row>
    <row r="538" spans="1:12" x14ac:dyDescent="0.25">
      <c r="A538" s="19" t="s">
        <v>438</v>
      </c>
      <c r="B538" s="19" t="s">
        <v>439</v>
      </c>
      <c r="C538" s="19" t="s">
        <v>643</v>
      </c>
      <c r="D538" s="19" t="s">
        <v>644</v>
      </c>
      <c r="E538" s="20" t="s">
        <v>21</v>
      </c>
      <c r="F538" s="19" t="s">
        <v>21</v>
      </c>
      <c r="G538" s="180">
        <v>93434</v>
      </c>
      <c r="H538" s="19" t="s">
        <v>822</v>
      </c>
      <c r="I538" s="19" t="s">
        <v>646</v>
      </c>
      <c r="J538" s="19" t="s">
        <v>9283</v>
      </c>
      <c r="K538" s="20" t="s">
        <v>9582</v>
      </c>
      <c r="L538" s="19" t="s">
        <v>25</v>
      </c>
    </row>
    <row r="539" spans="1:12" x14ac:dyDescent="0.25">
      <c r="A539" s="19" t="s">
        <v>438</v>
      </c>
      <c r="B539" s="19" t="s">
        <v>439</v>
      </c>
      <c r="C539" s="19" t="s">
        <v>643</v>
      </c>
      <c r="D539" s="19" t="s">
        <v>644</v>
      </c>
      <c r="E539" s="20" t="s">
        <v>21</v>
      </c>
      <c r="F539" s="19" t="s">
        <v>21</v>
      </c>
      <c r="G539" s="180">
        <v>93440</v>
      </c>
      <c r="H539" s="19" t="s">
        <v>823</v>
      </c>
      <c r="I539" s="19" t="s">
        <v>646</v>
      </c>
      <c r="J539" s="19" t="s">
        <v>9283</v>
      </c>
      <c r="K539" s="20" t="s">
        <v>9583</v>
      </c>
      <c r="L539" s="19" t="s">
        <v>25</v>
      </c>
    </row>
    <row r="540" spans="1:12" x14ac:dyDescent="0.25">
      <c r="A540" s="19" t="s">
        <v>438</v>
      </c>
      <c r="B540" s="19" t="s">
        <v>439</v>
      </c>
      <c r="C540" s="19" t="s">
        <v>643</v>
      </c>
      <c r="D540" s="19" t="s">
        <v>644</v>
      </c>
      <c r="E540" s="20" t="s">
        <v>21</v>
      </c>
      <c r="F540" s="19" t="s">
        <v>21</v>
      </c>
      <c r="G540" s="180">
        <v>95122</v>
      </c>
      <c r="H540" s="19" t="s">
        <v>824</v>
      </c>
      <c r="I540" s="19" t="s">
        <v>646</v>
      </c>
      <c r="J540" s="19" t="s">
        <v>9283</v>
      </c>
      <c r="K540" s="20" t="s">
        <v>9584</v>
      </c>
      <c r="L540" s="19" t="s">
        <v>25</v>
      </c>
    </row>
    <row r="541" spans="1:12" x14ac:dyDescent="0.25">
      <c r="A541" s="19" t="s">
        <v>438</v>
      </c>
      <c r="B541" s="19" t="s">
        <v>439</v>
      </c>
      <c r="C541" s="19" t="s">
        <v>643</v>
      </c>
      <c r="D541" s="19" t="s">
        <v>644</v>
      </c>
      <c r="E541" s="20" t="s">
        <v>21</v>
      </c>
      <c r="F541" s="19" t="s">
        <v>21</v>
      </c>
      <c r="G541" s="180">
        <v>95128</v>
      </c>
      <c r="H541" s="19" t="s">
        <v>825</v>
      </c>
      <c r="I541" s="19" t="s">
        <v>646</v>
      </c>
      <c r="J541" s="19" t="s">
        <v>9283</v>
      </c>
      <c r="K541" s="20" t="s">
        <v>855</v>
      </c>
      <c r="L541" s="19" t="s">
        <v>25</v>
      </c>
    </row>
    <row r="542" spans="1:12" x14ac:dyDescent="0.25">
      <c r="A542" s="19" t="s">
        <v>438</v>
      </c>
      <c r="B542" s="19" t="s">
        <v>439</v>
      </c>
      <c r="C542" s="19" t="s">
        <v>643</v>
      </c>
      <c r="D542" s="19" t="s">
        <v>644</v>
      </c>
      <c r="E542" s="20" t="s">
        <v>21</v>
      </c>
      <c r="F542" s="19" t="s">
        <v>21</v>
      </c>
      <c r="G542" s="180">
        <v>95140</v>
      </c>
      <c r="H542" s="19" t="s">
        <v>826</v>
      </c>
      <c r="I542" s="19" t="s">
        <v>646</v>
      </c>
      <c r="J542" s="19" t="s">
        <v>9283</v>
      </c>
      <c r="K542" s="20" t="s">
        <v>827</v>
      </c>
      <c r="L542" s="19" t="s">
        <v>25</v>
      </c>
    </row>
    <row r="543" spans="1:12" x14ac:dyDescent="0.25">
      <c r="A543" s="19" t="s">
        <v>438</v>
      </c>
      <c r="B543" s="19" t="s">
        <v>439</v>
      </c>
      <c r="C543" s="19" t="s">
        <v>643</v>
      </c>
      <c r="D543" s="19" t="s">
        <v>644</v>
      </c>
      <c r="E543" s="20" t="s">
        <v>21</v>
      </c>
      <c r="F543" s="19" t="s">
        <v>21</v>
      </c>
      <c r="G543" s="180">
        <v>95213</v>
      </c>
      <c r="H543" s="19" t="s">
        <v>828</v>
      </c>
      <c r="I543" s="19" t="s">
        <v>646</v>
      </c>
      <c r="J543" s="19" t="s">
        <v>9283</v>
      </c>
      <c r="K543" s="20" t="s">
        <v>8071</v>
      </c>
      <c r="L543" s="19" t="s">
        <v>25</v>
      </c>
    </row>
    <row r="544" spans="1:12" x14ac:dyDescent="0.25">
      <c r="A544" s="19" t="s">
        <v>438</v>
      </c>
      <c r="B544" s="19" t="s">
        <v>439</v>
      </c>
      <c r="C544" s="19" t="s">
        <v>643</v>
      </c>
      <c r="D544" s="19" t="s">
        <v>644</v>
      </c>
      <c r="E544" s="20" t="s">
        <v>21</v>
      </c>
      <c r="F544" s="19" t="s">
        <v>21</v>
      </c>
      <c r="G544" s="180">
        <v>95219</v>
      </c>
      <c r="H544" s="19" t="s">
        <v>829</v>
      </c>
      <c r="I544" s="19" t="s">
        <v>646</v>
      </c>
      <c r="J544" s="19" t="s">
        <v>23</v>
      </c>
      <c r="K544" s="20" t="s">
        <v>9585</v>
      </c>
      <c r="L544" s="19" t="s">
        <v>25</v>
      </c>
    </row>
    <row r="545" spans="1:12" x14ac:dyDescent="0.25">
      <c r="A545" s="19" t="s">
        <v>438</v>
      </c>
      <c r="B545" s="19" t="s">
        <v>439</v>
      </c>
      <c r="C545" s="19" t="s">
        <v>643</v>
      </c>
      <c r="D545" s="19" t="s">
        <v>644</v>
      </c>
      <c r="E545" s="20" t="s">
        <v>21</v>
      </c>
      <c r="F545" s="19" t="s">
        <v>21</v>
      </c>
      <c r="G545" s="180">
        <v>95259</v>
      </c>
      <c r="H545" s="19" t="s">
        <v>830</v>
      </c>
      <c r="I545" s="19" t="s">
        <v>646</v>
      </c>
      <c r="J545" s="19" t="s">
        <v>9283</v>
      </c>
      <c r="K545" s="20" t="s">
        <v>1778</v>
      </c>
      <c r="L545" s="19" t="s">
        <v>25</v>
      </c>
    </row>
    <row r="546" spans="1:12" x14ac:dyDescent="0.25">
      <c r="A546" s="19" t="s">
        <v>438</v>
      </c>
      <c r="B546" s="19" t="s">
        <v>439</v>
      </c>
      <c r="C546" s="19" t="s">
        <v>643</v>
      </c>
      <c r="D546" s="19" t="s">
        <v>644</v>
      </c>
      <c r="E546" s="20" t="s">
        <v>21</v>
      </c>
      <c r="F546" s="19" t="s">
        <v>21</v>
      </c>
      <c r="G546" s="180">
        <v>95265</v>
      </c>
      <c r="H546" s="19" t="s">
        <v>832</v>
      </c>
      <c r="I546" s="19" t="s">
        <v>646</v>
      </c>
      <c r="J546" s="19" t="s">
        <v>9283</v>
      </c>
      <c r="K546" s="20" t="s">
        <v>833</v>
      </c>
      <c r="L546" s="19" t="s">
        <v>25</v>
      </c>
    </row>
    <row r="547" spans="1:12" x14ac:dyDescent="0.25">
      <c r="A547" s="19" t="s">
        <v>438</v>
      </c>
      <c r="B547" s="19" t="s">
        <v>439</v>
      </c>
      <c r="C547" s="19" t="s">
        <v>643</v>
      </c>
      <c r="D547" s="19" t="s">
        <v>644</v>
      </c>
      <c r="E547" s="20" t="s">
        <v>21</v>
      </c>
      <c r="F547" s="19" t="s">
        <v>21</v>
      </c>
      <c r="G547" s="180">
        <v>95271</v>
      </c>
      <c r="H547" s="19" t="s">
        <v>834</v>
      </c>
      <c r="I547" s="19" t="s">
        <v>646</v>
      </c>
      <c r="J547" s="19" t="s">
        <v>9283</v>
      </c>
      <c r="K547" s="20" t="s">
        <v>775</v>
      </c>
      <c r="L547" s="19" t="s">
        <v>25</v>
      </c>
    </row>
    <row r="548" spans="1:12" x14ac:dyDescent="0.25">
      <c r="A548" s="19" t="s">
        <v>438</v>
      </c>
      <c r="B548" s="19" t="s">
        <v>439</v>
      </c>
      <c r="C548" s="19" t="s">
        <v>643</v>
      </c>
      <c r="D548" s="19" t="s">
        <v>644</v>
      </c>
      <c r="E548" s="20" t="s">
        <v>21</v>
      </c>
      <c r="F548" s="19" t="s">
        <v>21</v>
      </c>
      <c r="G548" s="180">
        <v>95277</v>
      </c>
      <c r="H548" s="19" t="s">
        <v>835</v>
      </c>
      <c r="I548" s="19" t="s">
        <v>646</v>
      </c>
      <c r="J548" s="19" t="s">
        <v>9283</v>
      </c>
      <c r="K548" s="20" t="s">
        <v>836</v>
      </c>
      <c r="L548" s="19" t="s">
        <v>25</v>
      </c>
    </row>
    <row r="549" spans="1:12" x14ac:dyDescent="0.25">
      <c r="A549" s="19" t="s">
        <v>438</v>
      </c>
      <c r="B549" s="19" t="s">
        <v>439</v>
      </c>
      <c r="C549" s="19" t="s">
        <v>643</v>
      </c>
      <c r="D549" s="19" t="s">
        <v>644</v>
      </c>
      <c r="E549" s="20" t="s">
        <v>21</v>
      </c>
      <c r="F549" s="19" t="s">
        <v>21</v>
      </c>
      <c r="G549" s="180">
        <v>95283</v>
      </c>
      <c r="H549" s="19" t="s">
        <v>837</v>
      </c>
      <c r="I549" s="19" t="s">
        <v>646</v>
      </c>
      <c r="J549" s="19" t="s">
        <v>9283</v>
      </c>
      <c r="K549" s="20" t="s">
        <v>838</v>
      </c>
      <c r="L549" s="19" t="s">
        <v>25</v>
      </c>
    </row>
    <row r="550" spans="1:12" x14ac:dyDescent="0.25">
      <c r="A550" s="19" t="s">
        <v>438</v>
      </c>
      <c r="B550" s="19" t="s">
        <v>439</v>
      </c>
      <c r="C550" s="19" t="s">
        <v>643</v>
      </c>
      <c r="D550" s="19" t="s">
        <v>644</v>
      </c>
      <c r="E550" s="20" t="s">
        <v>21</v>
      </c>
      <c r="F550" s="19" t="s">
        <v>21</v>
      </c>
      <c r="G550" s="180">
        <v>95621</v>
      </c>
      <c r="H550" s="19" t="s">
        <v>839</v>
      </c>
      <c r="I550" s="19" t="s">
        <v>646</v>
      </c>
      <c r="J550" s="19" t="s">
        <v>9283</v>
      </c>
      <c r="K550" s="20" t="s">
        <v>9586</v>
      </c>
      <c r="L550" s="19" t="s">
        <v>25</v>
      </c>
    </row>
    <row r="551" spans="1:12" x14ac:dyDescent="0.25">
      <c r="A551" s="19" t="s">
        <v>438</v>
      </c>
      <c r="B551" s="19" t="s">
        <v>439</v>
      </c>
      <c r="C551" s="19" t="s">
        <v>643</v>
      </c>
      <c r="D551" s="19" t="s">
        <v>644</v>
      </c>
      <c r="E551" s="20" t="s">
        <v>21</v>
      </c>
      <c r="F551" s="19" t="s">
        <v>21</v>
      </c>
      <c r="G551" s="180">
        <v>95632</v>
      </c>
      <c r="H551" s="19" t="s">
        <v>841</v>
      </c>
      <c r="I551" s="19" t="s">
        <v>646</v>
      </c>
      <c r="J551" s="19" t="s">
        <v>9283</v>
      </c>
      <c r="K551" s="20" t="s">
        <v>9587</v>
      </c>
      <c r="L551" s="19" t="s">
        <v>25</v>
      </c>
    </row>
    <row r="552" spans="1:12" x14ac:dyDescent="0.25">
      <c r="A552" s="19" t="s">
        <v>438</v>
      </c>
      <c r="B552" s="19" t="s">
        <v>439</v>
      </c>
      <c r="C552" s="19" t="s">
        <v>643</v>
      </c>
      <c r="D552" s="19" t="s">
        <v>644</v>
      </c>
      <c r="E552" s="20" t="s">
        <v>21</v>
      </c>
      <c r="F552" s="19" t="s">
        <v>21</v>
      </c>
      <c r="G552" s="180">
        <v>95703</v>
      </c>
      <c r="H552" s="19" t="s">
        <v>842</v>
      </c>
      <c r="I552" s="19" t="s">
        <v>646</v>
      </c>
      <c r="J552" s="19" t="s">
        <v>9283</v>
      </c>
      <c r="K552" s="20" t="s">
        <v>9588</v>
      </c>
      <c r="L552" s="19" t="s">
        <v>25</v>
      </c>
    </row>
    <row r="553" spans="1:12" x14ac:dyDescent="0.25">
      <c r="A553" s="19" t="s">
        <v>438</v>
      </c>
      <c r="B553" s="19" t="s">
        <v>439</v>
      </c>
      <c r="C553" s="19" t="s">
        <v>643</v>
      </c>
      <c r="D553" s="19" t="s">
        <v>644</v>
      </c>
      <c r="E553" s="20" t="s">
        <v>21</v>
      </c>
      <c r="F553" s="19" t="s">
        <v>21</v>
      </c>
      <c r="G553" s="180">
        <v>95709</v>
      </c>
      <c r="H553" s="19" t="s">
        <v>843</v>
      </c>
      <c r="I553" s="19" t="s">
        <v>646</v>
      </c>
      <c r="J553" s="19" t="s">
        <v>23</v>
      </c>
      <c r="K553" s="20" t="s">
        <v>7938</v>
      </c>
      <c r="L553" s="19" t="s">
        <v>25</v>
      </c>
    </row>
    <row r="554" spans="1:12" x14ac:dyDescent="0.25">
      <c r="A554" s="19" t="s">
        <v>438</v>
      </c>
      <c r="B554" s="19" t="s">
        <v>439</v>
      </c>
      <c r="C554" s="19" t="s">
        <v>643</v>
      </c>
      <c r="D554" s="19" t="s">
        <v>644</v>
      </c>
      <c r="E554" s="20" t="s">
        <v>21</v>
      </c>
      <c r="F554" s="19" t="s">
        <v>21</v>
      </c>
      <c r="G554" s="180">
        <v>95715</v>
      </c>
      <c r="H554" s="19" t="s">
        <v>845</v>
      </c>
      <c r="I554" s="19" t="s">
        <v>646</v>
      </c>
      <c r="J554" s="19" t="s">
        <v>23</v>
      </c>
      <c r="K554" s="20" t="s">
        <v>9589</v>
      </c>
      <c r="L554" s="19" t="s">
        <v>25</v>
      </c>
    </row>
    <row r="555" spans="1:12" x14ac:dyDescent="0.25">
      <c r="A555" s="19" t="s">
        <v>438</v>
      </c>
      <c r="B555" s="19" t="s">
        <v>439</v>
      </c>
      <c r="C555" s="19" t="s">
        <v>643</v>
      </c>
      <c r="D555" s="19" t="s">
        <v>644</v>
      </c>
      <c r="E555" s="20" t="s">
        <v>21</v>
      </c>
      <c r="F555" s="19" t="s">
        <v>21</v>
      </c>
      <c r="G555" s="180">
        <v>95721</v>
      </c>
      <c r="H555" s="19" t="s">
        <v>847</v>
      </c>
      <c r="I555" s="19" t="s">
        <v>646</v>
      </c>
      <c r="J555" s="19" t="s">
        <v>23</v>
      </c>
      <c r="K555" s="20" t="s">
        <v>8783</v>
      </c>
      <c r="L555" s="19" t="s">
        <v>25</v>
      </c>
    </row>
    <row r="556" spans="1:12" x14ac:dyDescent="0.25">
      <c r="A556" s="19" t="s">
        <v>438</v>
      </c>
      <c r="B556" s="19" t="s">
        <v>439</v>
      </c>
      <c r="C556" s="19" t="s">
        <v>643</v>
      </c>
      <c r="D556" s="19" t="s">
        <v>644</v>
      </c>
      <c r="E556" s="20" t="s">
        <v>21</v>
      </c>
      <c r="F556" s="19" t="s">
        <v>21</v>
      </c>
      <c r="G556" s="180">
        <v>95873</v>
      </c>
      <c r="H556" s="19" t="s">
        <v>849</v>
      </c>
      <c r="I556" s="19" t="s">
        <v>646</v>
      </c>
      <c r="J556" s="19" t="s">
        <v>9283</v>
      </c>
      <c r="K556" s="20" t="s">
        <v>850</v>
      </c>
      <c r="L556" s="19" t="s">
        <v>25</v>
      </c>
    </row>
    <row r="557" spans="1:12" x14ac:dyDescent="0.25">
      <c r="A557" s="19" t="s">
        <v>438</v>
      </c>
      <c r="B557" s="19" t="s">
        <v>439</v>
      </c>
      <c r="C557" s="19" t="s">
        <v>643</v>
      </c>
      <c r="D557" s="19" t="s">
        <v>644</v>
      </c>
      <c r="E557" s="20" t="s">
        <v>21</v>
      </c>
      <c r="F557" s="19" t="s">
        <v>21</v>
      </c>
      <c r="G557" s="180">
        <v>96014</v>
      </c>
      <c r="H557" s="19" t="s">
        <v>851</v>
      </c>
      <c r="I557" s="19" t="s">
        <v>646</v>
      </c>
      <c r="J557" s="19" t="s">
        <v>9283</v>
      </c>
      <c r="K557" s="20" t="s">
        <v>9590</v>
      </c>
      <c r="L557" s="19" t="s">
        <v>25</v>
      </c>
    </row>
    <row r="558" spans="1:12" x14ac:dyDescent="0.25">
      <c r="A558" s="19" t="s">
        <v>438</v>
      </c>
      <c r="B558" s="19" t="s">
        <v>439</v>
      </c>
      <c r="C558" s="19" t="s">
        <v>643</v>
      </c>
      <c r="D558" s="19" t="s">
        <v>644</v>
      </c>
      <c r="E558" s="20" t="s">
        <v>21</v>
      </c>
      <c r="F558" s="19" t="s">
        <v>21</v>
      </c>
      <c r="G558" s="180">
        <v>96021</v>
      </c>
      <c r="H558" s="19" t="s">
        <v>853</v>
      </c>
      <c r="I558" s="19" t="s">
        <v>646</v>
      </c>
      <c r="J558" s="19" t="s">
        <v>9283</v>
      </c>
      <c r="K558" s="20" t="s">
        <v>9591</v>
      </c>
      <c r="L558" s="19" t="s">
        <v>25</v>
      </c>
    </row>
    <row r="559" spans="1:12" x14ac:dyDescent="0.25">
      <c r="A559" s="19" t="s">
        <v>438</v>
      </c>
      <c r="B559" s="19" t="s">
        <v>439</v>
      </c>
      <c r="C559" s="19" t="s">
        <v>643</v>
      </c>
      <c r="D559" s="19" t="s">
        <v>644</v>
      </c>
      <c r="E559" s="20" t="s">
        <v>21</v>
      </c>
      <c r="F559" s="19" t="s">
        <v>21</v>
      </c>
      <c r="G559" s="180">
        <v>96029</v>
      </c>
      <c r="H559" s="19" t="s">
        <v>854</v>
      </c>
      <c r="I559" s="19" t="s">
        <v>646</v>
      </c>
      <c r="J559" s="19" t="s">
        <v>9283</v>
      </c>
      <c r="K559" s="20" t="s">
        <v>884</v>
      </c>
      <c r="L559" s="19" t="s">
        <v>25</v>
      </c>
    </row>
    <row r="560" spans="1:12" x14ac:dyDescent="0.25">
      <c r="A560" s="19" t="s">
        <v>438</v>
      </c>
      <c r="B560" s="19" t="s">
        <v>439</v>
      </c>
      <c r="C560" s="19" t="s">
        <v>643</v>
      </c>
      <c r="D560" s="19" t="s">
        <v>644</v>
      </c>
      <c r="E560" s="20" t="s">
        <v>21</v>
      </c>
      <c r="F560" s="19" t="s">
        <v>21</v>
      </c>
      <c r="G560" s="180">
        <v>96036</v>
      </c>
      <c r="H560" s="19" t="s">
        <v>856</v>
      </c>
      <c r="I560" s="19" t="s">
        <v>646</v>
      </c>
      <c r="J560" s="19" t="s">
        <v>9283</v>
      </c>
      <c r="K560" s="20" t="s">
        <v>7982</v>
      </c>
      <c r="L560" s="19" t="s">
        <v>25</v>
      </c>
    </row>
    <row r="561" spans="1:12" x14ac:dyDescent="0.25">
      <c r="A561" s="19" t="s">
        <v>438</v>
      </c>
      <c r="B561" s="19" t="s">
        <v>439</v>
      </c>
      <c r="C561" s="19" t="s">
        <v>643</v>
      </c>
      <c r="D561" s="19" t="s">
        <v>644</v>
      </c>
      <c r="E561" s="20" t="s">
        <v>21</v>
      </c>
      <c r="F561" s="19" t="s">
        <v>21</v>
      </c>
      <c r="G561" s="180">
        <v>96155</v>
      </c>
      <c r="H561" s="19" t="s">
        <v>857</v>
      </c>
      <c r="I561" s="19" t="s">
        <v>646</v>
      </c>
      <c r="J561" s="19" t="s">
        <v>9283</v>
      </c>
      <c r="K561" s="20" t="s">
        <v>9592</v>
      </c>
      <c r="L561" s="19" t="s">
        <v>25</v>
      </c>
    </row>
    <row r="562" spans="1:12" x14ac:dyDescent="0.25">
      <c r="A562" s="19" t="s">
        <v>438</v>
      </c>
      <c r="B562" s="19" t="s">
        <v>439</v>
      </c>
      <c r="C562" s="19" t="s">
        <v>643</v>
      </c>
      <c r="D562" s="19" t="s">
        <v>644</v>
      </c>
      <c r="E562" s="20" t="s">
        <v>21</v>
      </c>
      <c r="F562" s="19" t="s">
        <v>21</v>
      </c>
      <c r="G562" s="180">
        <v>96156</v>
      </c>
      <c r="H562" s="19" t="s">
        <v>858</v>
      </c>
      <c r="I562" s="19" t="s">
        <v>646</v>
      </c>
      <c r="J562" s="19" t="s">
        <v>9283</v>
      </c>
      <c r="K562" s="20" t="s">
        <v>9593</v>
      </c>
      <c r="L562" s="19" t="s">
        <v>25</v>
      </c>
    </row>
    <row r="563" spans="1:12" x14ac:dyDescent="0.25">
      <c r="A563" s="19" t="s">
        <v>438</v>
      </c>
      <c r="B563" s="19" t="s">
        <v>439</v>
      </c>
      <c r="C563" s="19" t="s">
        <v>643</v>
      </c>
      <c r="D563" s="19" t="s">
        <v>644</v>
      </c>
      <c r="E563" s="20" t="s">
        <v>21</v>
      </c>
      <c r="F563" s="19" t="s">
        <v>21</v>
      </c>
      <c r="G563" s="180">
        <v>96159</v>
      </c>
      <c r="H563" s="19" t="s">
        <v>860</v>
      </c>
      <c r="I563" s="19" t="s">
        <v>646</v>
      </c>
      <c r="J563" s="19" t="s">
        <v>9283</v>
      </c>
      <c r="K563" s="20" t="s">
        <v>9594</v>
      </c>
      <c r="L563" s="19" t="s">
        <v>25</v>
      </c>
    </row>
    <row r="564" spans="1:12" x14ac:dyDescent="0.25">
      <c r="A564" s="19" t="s">
        <v>438</v>
      </c>
      <c r="B564" s="19" t="s">
        <v>439</v>
      </c>
      <c r="C564" s="19" t="s">
        <v>643</v>
      </c>
      <c r="D564" s="19" t="s">
        <v>644</v>
      </c>
      <c r="E564" s="20" t="s">
        <v>21</v>
      </c>
      <c r="F564" s="19" t="s">
        <v>21</v>
      </c>
      <c r="G564" s="180">
        <v>96246</v>
      </c>
      <c r="H564" s="19" t="s">
        <v>861</v>
      </c>
      <c r="I564" s="19" t="s">
        <v>646</v>
      </c>
      <c r="J564" s="19" t="s">
        <v>9283</v>
      </c>
      <c r="K564" s="20" t="s">
        <v>9595</v>
      </c>
      <c r="L564" s="19" t="s">
        <v>25</v>
      </c>
    </row>
    <row r="565" spans="1:12" x14ac:dyDescent="0.25">
      <c r="A565" s="19" t="s">
        <v>438</v>
      </c>
      <c r="B565" s="19" t="s">
        <v>439</v>
      </c>
      <c r="C565" s="19" t="s">
        <v>643</v>
      </c>
      <c r="D565" s="19" t="s">
        <v>644</v>
      </c>
      <c r="E565" s="20" t="s">
        <v>21</v>
      </c>
      <c r="F565" s="19" t="s">
        <v>21</v>
      </c>
      <c r="G565" s="180">
        <v>96302</v>
      </c>
      <c r="H565" s="19" t="s">
        <v>862</v>
      </c>
      <c r="I565" s="19" t="s">
        <v>646</v>
      </c>
      <c r="J565" s="19" t="s">
        <v>23</v>
      </c>
      <c r="K565" s="20" t="s">
        <v>7169</v>
      </c>
      <c r="L565" s="19" t="s">
        <v>25</v>
      </c>
    </row>
    <row r="566" spans="1:12" x14ac:dyDescent="0.25">
      <c r="A566" s="19" t="s">
        <v>438</v>
      </c>
      <c r="B566" s="19" t="s">
        <v>439</v>
      </c>
      <c r="C566" s="19" t="s">
        <v>643</v>
      </c>
      <c r="D566" s="19" t="s">
        <v>644</v>
      </c>
      <c r="E566" s="20" t="s">
        <v>21</v>
      </c>
      <c r="F566" s="19" t="s">
        <v>21</v>
      </c>
      <c r="G566" s="180">
        <v>96308</v>
      </c>
      <c r="H566" s="19" t="s">
        <v>864</v>
      </c>
      <c r="I566" s="19" t="s">
        <v>646</v>
      </c>
      <c r="J566" s="19" t="s">
        <v>9283</v>
      </c>
      <c r="K566" s="20" t="s">
        <v>865</v>
      </c>
      <c r="L566" s="19" t="s">
        <v>25</v>
      </c>
    </row>
    <row r="567" spans="1:12" x14ac:dyDescent="0.25">
      <c r="A567" s="19" t="s">
        <v>438</v>
      </c>
      <c r="B567" s="19" t="s">
        <v>439</v>
      </c>
      <c r="C567" s="19" t="s">
        <v>643</v>
      </c>
      <c r="D567" s="19" t="s">
        <v>644</v>
      </c>
      <c r="E567" s="20" t="s">
        <v>21</v>
      </c>
      <c r="F567" s="19" t="s">
        <v>21</v>
      </c>
      <c r="G567" s="180">
        <v>96464</v>
      </c>
      <c r="H567" s="19" t="s">
        <v>866</v>
      </c>
      <c r="I567" s="19" t="s">
        <v>646</v>
      </c>
      <c r="J567" s="19" t="s">
        <v>9283</v>
      </c>
      <c r="K567" s="20" t="s">
        <v>9596</v>
      </c>
      <c r="L567" s="19" t="s">
        <v>25</v>
      </c>
    </row>
    <row r="568" spans="1:12" x14ac:dyDescent="0.25">
      <c r="A568" s="19" t="s">
        <v>438</v>
      </c>
      <c r="B568" s="19" t="s">
        <v>439</v>
      </c>
      <c r="C568" s="19" t="s">
        <v>643</v>
      </c>
      <c r="D568" s="19" t="s">
        <v>644</v>
      </c>
      <c r="E568" s="20" t="s">
        <v>21</v>
      </c>
      <c r="F568" s="19" t="s">
        <v>21</v>
      </c>
      <c r="G568" s="180">
        <v>98765</v>
      </c>
      <c r="H568" s="19" t="s">
        <v>868</v>
      </c>
      <c r="I568" s="19" t="s">
        <v>646</v>
      </c>
      <c r="J568" s="19" t="s">
        <v>444</v>
      </c>
      <c r="K568" s="20" t="s">
        <v>794</v>
      </c>
      <c r="L568" s="19" t="s">
        <v>25</v>
      </c>
    </row>
    <row r="569" spans="1:12" x14ac:dyDescent="0.25">
      <c r="A569" s="19" t="s">
        <v>438</v>
      </c>
      <c r="B569" s="19" t="s">
        <v>439</v>
      </c>
      <c r="C569" s="19" t="s">
        <v>643</v>
      </c>
      <c r="D569" s="19" t="s">
        <v>644</v>
      </c>
      <c r="E569" s="20" t="s">
        <v>21</v>
      </c>
      <c r="F569" s="19" t="s">
        <v>21</v>
      </c>
      <c r="G569" s="180">
        <v>99834</v>
      </c>
      <c r="H569" s="19" t="s">
        <v>869</v>
      </c>
      <c r="I569" s="19" t="s">
        <v>646</v>
      </c>
      <c r="J569" s="19" t="s">
        <v>444</v>
      </c>
      <c r="K569" s="20" t="s">
        <v>870</v>
      </c>
      <c r="L569" s="19" t="s">
        <v>25</v>
      </c>
    </row>
    <row r="570" spans="1:12" x14ac:dyDescent="0.25">
      <c r="A570" s="19" t="s">
        <v>438</v>
      </c>
      <c r="B570" s="19" t="s">
        <v>439</v>
      </c>
      <c r="C570" s="19" t="s">
        <v>643</v>
      </c>
      <c r="D570" s="19" t="s">
        <v>644</v>
      </c>
      <c r="E570" s="20" t="s">
        <v>21</v>
      </c>
      <c r="F570" s="19" t="s">
        <v>21</v>
      </c>
      <c r="G570" s="180">
        <v>100642</v>
      </c>
      <c r="H570" s="19" t="s">
        <v>871</v>
      </c>
      <c r="I570" s="19" t="s">
        <v>646</v>
      </c>
      <c r="J570" s="19" t="s">
        <v>9283</v>
      </c>
      <c r="K570" s="20" t="s">
        <v>9597</v>
      </c>
      <c r="L570" s="19" t="s">
        <v>25</v>
      </c>
    </row>
    <row r="571" spans="1:12" x14ac:dyDescent="0.25">
      <c r="A571" s="19" t="s">
        <v>438</v>
      </c>
      <c r="B571" s="19" t="s">
        <v>439</v>
      </c>
      <c r="C571" s="19" t="s">
        <v>643</v>
      </c>
      <c r="D571" s="19" t="s">
        <v>644</v>
      </c>
      <c r="E571" s="20" t="s">
        <v>21</v>
      </c>
      <c r="F571" s="19" t="s">
        <v>21</v>
      </c>
      <c r="G571" s="180">
        <v>100648</v>
      </c>
      <c r="H571" s="19" t="s">
        <v>872</v>
      </c>
      <c r="I571" s="19" t="s">
        <v>646</v>
      </c>
      <c r="J571" s="19" t="s">
        <v>9283</v>
      </c>
      <c r="K571" s="20" t="s">
        <v>9598</v>
      </c>
      <c r="L571" s="19" t="s">
        <v>25</v>
      </c>
    </row>
    <row r="572" spans="1:12" x14ac:dyDescent="0.25">
      <c r="A572" s="19" t="s">
        <v>438</v>
      </c>
      <c r="B572" s="19" t="s">
        <v>439</v>
      </c>
      <c r="C572" s="19" t="s">
        <v>873</v>
      </c>
      <c r="D572" s="19" t="s">
        <v>874</v>
      </c>
      <c r="E572" s="20" t="s">
        <v>21</v>
      </c>
      <c r="F572" s="19" t="s">
        <v>21</v>
      </c>
      <c r="G572" s="180">
        <v>5089</v>
      </c>
      <c r="H572" s="19" t="s">
        <v>875</v>
      </c>
      <c r="I572" s="19" t="s">
        <v>876</v>
      </c>
      <c r="J572" s="19" t="s">
        <v>9283</v>
      </c>
      <c r="K572" s="20" t="s">
        <v>877</v>
      </c>
      <c r="L572" s="19" t="s">
        <v>25</v>
      </c>
    </row>
    <row r="573" spans="1:12" x14ac:dyDescent="0.25">
      <c r="A573" s="19" t="s">
        <v>438</v>
      </c>
      <c r="B573" s="19" t="s">
        <v>439</v>
      </c>
      <c r="C573" s="19" t="s">
        <v>873</v>
      </c>
      <c r="D573" s="19" t="s">
        <v>874</v>
      </c>
      <c r="E573" s="20" t="s">
        <v>21</v>
      </c>
      <c r="F573" s="19" t="s">
        <v>21</v>
      </c>
      <c r="G573" s="180">
        <v>5627</v>
      </c>
      <c r="H573" s="19" t="s">
        <v>878</v>
      </c>
      <c r="I573" s="19" t="s">
        <v>876</v>
      </c>
      <c r="J573" s="19" t="s">
        <v>444</v>
      </c>
      <c r="K573" s="20" t="s">
        <v>8750</v>
      </c>
      <c r="L573" s="19" t="s">
        <v>25</v>
      </c>
    </row>
    <row r="574" spans="1:12" x14ac:dyDescent="0.25">
      <c r="A574" s="19" t="s">
        <v>438</v>
      </c>
      <c r="B574" s="19" t="s">
        <v>439</v>
      </c>
      <c r="C574" s="19" t="s">
        <v>873</v>
      </c>
      <c r="D574" s="19" t="s">
        <v>874</v>
      </c>
      <c r="E574" s="20" t="s">
        <v>21</v>
      </c>
      <c r="F574" s="19" t="s">
        <v>21</v>
      </c>
      <c r="G574" s="180">
        <v>5628</v>
      </c>
      <c r="H574" s="19" t="s">
        <v>879</v>
      </c>
      <c r="I574" s="19" t="s">
        <v>876</v>
      </c>
      <c r="J574" s="19" t="s">
        <v>444</v>
      </c>
      <c r="K574" s="20" t="s">
        <v>6679</v>
      </c>
      <c r="L574" s="19" t="s">
        <v>25</v>
      </c>
    </row>
    <row r="575" spans="1:12" x14ac:dyDescent="0.25">
      <c r="A575" s="19" t="s">
        <v>438</v>
      </c>
      <c r="B575" s="19" t="s">
        <v>439</v>
      </c>
      <c r="C575" s="19" t="s">
        <v>873</v>
      </c>
      <c r="D575" s="19" t="s">
        <v>874</v>
      </c>
      <c r="E575" s="20" t="s">
        <v>21</v>
      </c>
      <c r="F575" s="19" t="s">
        <v>21</v>
      </c>
      <c r="G575" s="180">
        <v>5629</v>
      </c>
      <c r="H575" s="19" t="s">
        <v>881</v>
      </c>
      <c r="I575" s="19" t="s">
        <v>876</v>
      </c>
      <c r="J575" s="19" t="s">
        <v>444</v>
      </c>
      <c r="K575" s="20" t="s">
        <v>4068</v>
      </c>
      <c r="L575" s="19" t="s">
        <v>25</v>
      </c>
    </row>
    <row r="576" spans="1:12" x14ac:dyDescent="0.25">
      <c r="A576" s="19" t="s">
        <v>438</v>
      </c>
      <c r="B576" s="19" t="s">
        <v>439</v>
      </c>
      <c r="C576" s="19" t="s">
        <v>873</v>
      </c>
      <c r="D576" s="19" t="s">
        <v>874</v>
      </c>
      <c r="E576" s="20" t="s">
        <v>21</v>
      </c>
      <c r="F576" s="19" t="s">
        <v>21</v>
      </c>
      <c r="G576" s="180">
        <v>5630</v>
      </c>
      <c r="H576" s="19" t="s">
        <v>883</v>
      </c>
      <c r="I576" s="19" t="s">
        <v>876</v>
      </c>
      <c r="J576" s="19" t="s">
        <v>444</v>
      </c>
      <c r="K576" s="20" t="s">
        <v>995</v>
      </c>
      <c r="L576" s="19" t="s">
        <v>25</v>
      </c>
    </row>
    <row r="577" spans="1:12" x14ac:dyDescent="0.25">
      <c r="A577" s="19" t="s">
        <v>438</v>
      </c>
      <c r="B577" s="19" t="s">
        <v>439</v>
      </c>
      <c r="C577" s="19" t="s">
        <v>873</v>
      </c>
      <c r="D577" s="19" t="s">
        <v>874</v>
      </c>
      <c r="E577" s="20" t="s">
        <v>21</v>
      </c>
      <c r="F577" s="19" t="s">
        <v>21</v>
      </c>
      <c r="G577" s="180">
        <v>5658</v>
      </c>
      <c r="H577" s="19" t="s">
        <v>885</v>
      </c>
      <c r="I577" s="19" t="s">
        <v>876</v>
      </c>
      <c r="J577" s="19" t="s">
        <v>9283</v>
      </c>
      <c r="K577" s="20" t="s">
        <v>886</v>
      </c>
      <c r="L577" s="19" t="s">
        <v>25</v>
      </c>
    </row>
    <row r="578" spans="1:12" x14ac:dyDescent="0.25">
      <c r="A578" s="19" t="s">
        <v>438</v>
      </c>
      <c r="B578" s="19" t="s">
        <v>439</v>
      </c>
      <c r="C578" s="19" t="s">
        <v>873</v>
      </c>
      <c r="D578" s="19" t="s">
        <v>874</v>
      </c>
      <c r="E578" s="20" t="s">
        <v>21</v>
      </c>
      <c r="F578" s="19" t="s">
        <v>21</v>
      </c>
      <c r="G578" s="180">
        <v>5664</v>
      </c>
      <c r="H578" s="19" t="s">
        <v>887</v>
      </c>
      <c r="I578" s="19" t="s">
        <v>876</v>
      </c>
      <c r="J578" s="19" t="s">
        <v>23</v>
      </c>
      <c r="K578" s="20" t="s">
        <v>3568</v>
      </c>
      <c r="L578" s="19" t="s">
        <v>25</v>
      </c>
    </row>
    <row r="579" spans="1:12" x14ac:dyDescent="0.25">
      <c r="A579" s="19" t="s">
        <v>438</v>
      </c>
      <c r="B579" s="19" t="s">
        <v>439</v>
      </c>
      <c r="C579" s="19" t="s">
        <v>873</v>
      </c>
      <c r="D579" s="19" t="s">
        <v>874</v>
      </c>
      <c r="E579" s="20" t="s">
        <v>21</v>
      </c>
      <c r="F579" s="19" t="s">
        <v>21</v>
      </c>
      <c r="G579" s="180">
        <v>5667</v>
      </c>
      <c r="H579" s="19" t="s">
        <v>889</v>
      </c>
      <c r="I579" s="19" t="s">
        <v>876</v>
      </c>
      <c r="J579" s="19" t="s">
        <v>23</v>
      </c>
      <c r="K579" s="20" t="s">
        <v>284</v>
      </c>
      <c r="L579" s="19" t="s">
        <v>25</v>
      </c>
    </row>
    <row r="580" spans="1:12" x14ac:dyDescent="0.25">
      <c r="A580" s="19" t="s">
        <v>438</v>
      </c>
      <c r="B580" s="19" t="s">
        <v>439</v>
      </c>
      <c r="C580" s="19" t="s">
        <v>873</v>
      </c>
      <c r="D580" s="19" t="s">
        <v>874</v>
      </c>
      <c r="E580" s="20" t="s">
        <v>21</v>
      </c>
      <c r="F580" s="19" t="s">
        <v>21</v>
      </c>
      <c r="G580" s="180">
        <v>5668</v>
      </c>
      <c r="H580" s="19" t="s">
        <v>890</v>
      </c>
      <c r="I580" s="19" t="s">
        <v>876</v>
      </c>
      <c r="J580" s="19" t="s">
        <v>444</v>
      </c>
      <c r="K580" s="20" t="s">
        <v>3991</v>
      </c>
      <c r="L580" s="19" t="s">
        <v>25</v>
      </c>
    </row>
    <row r="581" spans="1:12" x14ac:dyDescent="0.25">
      <c r="A581" s="19" t="s">
        <v>438</v>
      </c>
      <c r="B581" s="19" t="s">
        <v>439</v>
      </c>
      <c r="C581" s="19" t="s">
        <v>873</v>
      </c>
      <c r="D581" s="19" t="s">
        <v>874</v>
      </c>
      <c r="E581" s="20" t="s">
        <v>21</v>
      </c>
      <c r="F581" s="19" t="s">
        <v>21</v>
      </c>
      <c r="G581" s="180">
        <v>5674</v>
      </c>
      <c r="H581" s="19" t="s">
        <v>891</v>
      </c>
      <c r="I581" s="19" t="s">
        <v>876</v>
      </c>
      <c r="J581" s="19" t="s">
        <v>9283</v>
      </c>
      <c r="K581" s="20" t="s">
        <v>892</v>
      </c>
      <c r="L581" s="19" t="s">
        <v>25</v>
      </c>
    </row>
    <row r="582" spans="1:12" x14ac:dyDescent="0.25">
      <c r="A582" s="19" t="s">
        <v>438</v>
      </c>
      <c r="B582" s="19" t="s">
        <v>439</v>
      </c>
      <c r="C582" s="19" t="s">
        <v>873</v>
      </c>
      <c r="D582" s="19" t="s">
        <v>874</v>
      </c>
      <c r="E582" s="20" t="s">
        <v>21</v>
      </c>
      <c r="F582" s="19" t="s">
        <v>21</v>
      </c>
      <c r="G582" s="180">
        <v>5692</v>
      </c>
      <c r="H582" s="19" t="s">
        <v>893</v>
      </c>
      <c r="I582" s="19" t="s">
        <v>876</v>
      </c>
      <c r="J582" s="19" t="s">
        <v>23</v>
      </c>
      <c r="K582" s="20" t="s">
        <v>1119</v>
      </c>
      <c r="L582" s="19" t="s">
        <v>25</v>
      </c>
    </row>
    <row r="583" spans="1:12" x14ac:dyDescent="0.25">
      <c r="A583" s="19" t="s">
        <v>438</v>
      </c>
      <c r="B583" s="19" t="s">
        <v>439</v>
      </c>
      <c r="C583" s="19" t="s">
        <v>873</v>
      </c>
      <c r="D583" s="19" t="s">
        <v>874</v>
      </c>
      <c r="E583" s="20" t="s">
        <v>21</v>
      </c>
      <c r="F583" s="19" t="s">
        <v>21</v>
      </c>
      <c r="G583" s="180">
        <v>5693</v>
      </c>
      <c r="H583" s="19" t="s">
        <v>894</v>
      </c>
      <c r="I583" s="19" t="s">
        <v>876</v>
      </c>
      <c r="J583" s="19" t="s">
        <v>444</v>
      </c>
      <c r="K583" s="20" t="s">
        <v>3047</v>
      </c>
      <c r="L583" s="19" t="s">
        <v>25</v>
      </c>
    </row>
    <row r="584" spans="1:12" x14ac:dyDescent="0.25">
      <c r="A584" s="19" t="s">
        <v>438</v>
      </c>
      <c r="B584" s="19" t="s">
        <v>439</v>
      </c>
      <c r="C584" s="19" t="s">
        <v>873</v>
      </c>
      <c r="D584" s="19" t="s">
        <v>874</v>
      </c>
      <c r="E584" s="20" t="s">
        <v>21</v>
      </c>
      <c r="F584" s="19" t="s">
        <v>21</v>
      </c>
      <c r="G584" s="180">
        <v>5695</v>
      </c>
      <c r="H584" s="19" t="s">
        <v>896</v>
      </c>
      <c r="I584" s="19" t="s">
        <v>876</v>
      </c>
      <c r="J584" s="19" t="s">
        <v>9283</v>
      </c>
      <c r="K584" s="20" t="s">
        <v>76</v>
      </c>
      <c r="L584" s="19" t="s">
        <v>25</v>
      </c>
    </row>
    <row r="585" spans="1:12" x14ac:dyDescent="0.25">
      <c r="A585" s="19" t="s">
        <v>438</v>
      </c>
      <c r="B585" s="19" t="s">
        <v>439</v>
      </c>
      <c r="C585" s="19" t="s">
        <v>873</v>
      </c>
      <c r="D585" s="19" t="s">
        <v>874</v>
      </c>
      <c r="E585" s="20" t="s">
        <v>21</v>
      </c>
      <c r="F585" s="19" t="s">
        <v>21</v>
      </c>
      <c r="G585" s="180">
        <v>5703</v>
      </c>
      <c r="H585" s="19" t="s">
        <v>897</v>
      </c>
      <c r="I585" s="19" t="s">
        <v>876</v>
      </c>
      <c r="J585" s="19" t="s">
        <v>23</v>
      </c>
      <c r="K585" s="20" t="s">
        <v>9599</v>
      </c>
      <c r="L585" s="19" t="s">
        <v>25</v>
      </c>
    </row>
    <row r="586" spans="1:12" x14ac:dyDescent="0.25">
      <c r="A586" s="19" t="s">
        <v>438</v>
      </c>
      <c r="B586" s="19" t="s">
        <v>439</v>
      </c>
      <c r="C586" s="19" t="s">
        <v>873</v>
      </c>
      <c r="D586" s="19" t="s">
        <v>874</v>
      </c>
      <c r="E586" s="20" t="s">
        <v>21</v>
      </c>
      <c r="F586" s="19" t="s">
        <v>21</v>
      </c>
      <c r="G586" s="180">
        <v>5705</v>
      </c>
      <c r="H586" s="19" t="s">
        <v>898</v>
      </c>
      <c r="I586" s="19" t="s">
        <v>876</v>
      </c>
      <c r="J586" s="19" t="s">
        <v>9283</v>
      </c>
      <c r="K586" s="20" t="s">
        <v>1890</v>
      </c>
      <c r="L586" s="19" t="s">
        <v>25</v>
      </c>
    </row>
    <row r="587" spans="1:12" x14ac:dyDescent="0.25">
      <c r="A587" s="19" t="s">
        <v>438</v>
      </c>
      <c r="B587" s="19" t="s">
        <v>439</v>
      </c>
      <c r="C587" s="19" t="s">
        <v>873</v>
      </c>
      <c r="D587" s="19" t="s">
        <v>874</v>
      </c>
      <c r="E587" s="20" t="s">
        <v>21</v>
      </c>
      <c r="F587" s="19" t="s">
        <v>21</v>
      </c>
      <c r="G587" s="180">
        <v>5707</v>
      </c>
      <c r="H587" s="19" t="s">
        <v>899</v>
      </c>
      <c r="I587" s="19" t="s">
        <v>876</v>
      </c>
      <c r="J587" s="19" t="s">
        <v>9283</v>
      </c>
      <c r="K587" s="20" t="s">
        <v>900</v>
      </c>
      <c r="L587" s="19" t="s">
        <v>25</v>
      </c>
    </row>
    <row r="588" spans="1:12" x14ac:dyDescent="0.25">
      <c r="A588" s="19" t="s">
        <v>438</v>
      </c>
      <c r="B588" s="19" t="s">
        <v>439</v>
      </c>
      <c r="C588" s="19" t="s">
        <v>873</v>
      </c>
      <c r="D588" s="19" t="s">
        <v>874</v>
      </c>
      <c r="E588" s="20" t="s">
        <v>21</v>
      </c>
      <c r="F588" s="19" t="s">
        <v>21</v>
      </c>
      <c r="G588" s="180">
        <v>5710</v>
      </c>
      <c r="H588" s="19" t="s">
        <v>901</v>
      </c>
      <c r="I588" s="19" t="s">
        <v>876</v>
      </c>
      <c r="J588" s="19" t="s">
        <v>9283</v>
      </c>
      <c r="K588" s="20" t="s">
        <v>902</v>
      </c>
      <c r="L588" s="19" t="s">
        <v>25</v>
      </c>
    </row>
    <row r="589" spans="1:12" x14ac:dyDescent="0.25">
      <c r="A589" s="19" t="s">
        <v>438</v>
      </c>
      <c r="B589" s="19" t="s">
        <v>439</v>
      </c>
      <c r="C589" s="19" t="s">
        <v>873</v>
      </c>
      <c r="D589" s="19" t="s">
        <v>874</v>
      </c>
      <c r="E589" s="20" t="s">
        <v>21</v>
      </c>
      <c r="F589" s="19" t="s">
        <v>21</v>
      </c>
      <c r="G589" s="180">
        <v>5711</v>
      </c>
      <c r="H589" s="19" t="s">
        <v>903</v>
      </c>
      <c r="I589" s="19" t="s">
        <v>876</v>
      </c>
      <c r="J589" s="19" t="s">
        <v>444</v>
      </c>
      <c r="K589" s="20" t="s">
        <v>9600</v>
      </c>
      <c r="L589" s="19" t="s">
        <v>25</v>
      </c>
    </row>
    <row r="590" spans="1:12" x14ac:dyDescent="0.25">
      <c r="A590" s="19" t="s">
        <v>438</v>
      </c>
      <c r="B590" s="19" t="s">
        <v>439</v>
      </c>
      <c r="C590" s="19" t="s">
        <v>873</v>
      </c>
      <c r="D590" s="19" t="s">
        <v>874</v>
      </c>
      <c r="E590" s="20" t="s">
        <v>21</v>
      </c>
      <c r="F590" s="19" t="s">
        <v>21</v>
      </c>
      <c r="G590" s="180">
        <v>5714</v>
      </c>
      <c r="H590" s="19" t="s">
        <v>904</v>
      </c>
      <c r="I590" s="19" t="s">
        <v>876</v>
      </c>
      <c r="J590" s="19" t="s">
        <v>9283</v>
      </c>
      <c r="K590" s="20" t="s">
        <v>905</v>
      </c>
      <c r="L590" s="19" t="s">
        <v>25</v>
      </c>
    </row>
    <row r="591" spans="1:12" x14ac:dyDescent="0.25">
      <c r="A591" s="19" t="s">
        <v>438</v>
      </c>
      <c r="B591" s="19" t="s">
        <v>439</v>
      </c>
      <c r="C591" s="19" t="s">
        <v>873</v>
      </c>
      <c r="D591" s="19" t="s">
        <v>874</v>
      </c>
      <c r="E591" s="20" t="s">
        <v>21</v>
      </c>
      <c r="F591" s="19" t="s">
        <v>21</v>
      </c>
      <c r="G591" s="180">
        <v>5715</v>
      </c>
      <c r="H591" s="19" t="s">
        <v>906</v>
      </c>
      <c r="I591" s="19" t="s">
        <v>876</v>
      </c>
      <c r="J591" s="19" t="s">
        <v>444</v>
      </c>
      <c r="K591" s="20" t="s">
        <v>9601</v>
      </c>
      <c r="L591" s="19" t="s">
        <v>25</v>
      </c>
    </row>
    <row r="592" spans="1:12" x14ac:dyDescent="0.25">
      <c r="A592" s="19" t="s">
        <v>438</v>
      </c>
      <c r="B592" s="19" t="s">
        <v>439</v>
      </c>
      <c r="C592" s="19" t="s">
        <v>873</v>
      </c>
      <c r="D592" s="19" t="s">
        <v>874</v>
      </c>
      <c r="E592" s="20" t="s">
        <v>21</v>
      </c>
      <c r="F592" s="19" t="s">
        <v>21</v>
      </c>
      <c r="G592" s="180">
        <v>5718</v>
      </c>
      <c r="H592" s="19" t="s">
        <v>907</v>
      </c>
      <c r="I592" s="19" t="s">
        <v>876</v>
      </c>
      <c r="J592" s="19" t="s">
        <v>444</v>
      </c>
      <c r="K592" s="20" t="s">
        <v>9602</v>
      </c>
      <c r="L592" s="19" t="s">
        <v>25</v>
      </c>
    </row>
    <row r="593" spans="1:12" x14ac:dyDescent="0.25">
      <c r="A593" s="19" t="s">
        <v>438</v>
      </c>
      <c r="B593" s="19" t="s">
        <v>439</v>
      </c>
      <c r="C593" s="19" t="s">
        <v>873</v>
      </c>
      <c r="D593" s="19" t="s">
        <v>874</v>
      </c>
      <c r="E593" s="20" t="s">
        <v>21</v>
      </c>
      <c r="F593" s="19" t="s">
        <v>21</v>
      </c>
      <c r="G593" s="180">
        <v>5721</v>
      </c>
      <c r="H593" s="19" t="s">
        <v>909</v>
      </c>
      <c r="I593" s="19" t="s">
        <v>876</v>
      </c>
      <c r="J593" s="19" t="s">
        <v>444</v>
      </c>
      <c r="K593" s="20" t="s">
        <v>9603</v>
      </c>
      <c r="L593" s="19" t="s">
        <v>25</v>
      </c>
    </row>
    <row r="594" spans="1:12" x14ac:dyDescent="0.25">
      <c r="A594" s="19" t="s">
        <v>438</v>
      </c>
      <c r="B594" s="19" t="s">
        <v>439</v>
      </c>
      <c r="C594" s="19" t="s">
        <v>873</v>
      </c>
      <c r="D594" s="19" t="s">
        <v>874</v>
      </c>
      <c r="E594" s="20" t="s">
        <v>21</v>
      </c>
      <c r="F594" s="19" t="s">
        <v>21</v>
      </c>
      <c r="G594" s="180">
        <v>5722</v>
      </c>
      <c r="H594" s="19" t="s">
        <v>911</v>
      </c>
      <c r="I594" s="19" t="s">
        <v>876</v>
      </c>
      <c r="J594" s="19" t="s">
        <v>444</v>
      </c>
      <c r="K594" s="20" t="s">
        <v>9604</v>
      </c>
      <c r="L594" s="19" t="s">
        <v>25</v>
      </c>
    </row>
    <row r="595" spans="1:12" x14ac:dyDescent="0.25">
      <c r="A595" s="19" t="s">
        <v>438</v>
      </c>
      <c r="B595" s="19" t="s">
        <v>439</v>
      </c>
      <c r="C595" s="19" t="s">
        <v>873</v>
      </c>
      <c r="D595" s="19" t="s">
        <v>874</v>
      </c>
      <c r="E595" s="20" t="s">
        <v>21</v>
      </c>
      <c r="F595" s="19" t="s">
        <v>21</v>
      </c>
      <c r="G595" s="180">
        <v>5724</v>
      </c>
      <c r="H595" s="19" t="s">
        <v>912</v>
      </c>
      <c r="I595" s="19" t="s">
        <v>876</v>
      </c>
      <c r="J595" s="19" t="s">
        <v>9283</v>
      </c>
      <c r="K595" s="20" t="s">
        <v>913</v>
      </c>
      <c r="L595" s="19" t="s">
        <v>25</v>
      </c>
    </row>
    <row r="596" spans="1:12" x14ac:dyDescent="0.25">
      <c r="A596" s="19" t="s">
        <v>438</v>
      </c>
      <c r="B596" s="19" t="s">
        <v>439</v>
      </c>
      <c r="C596" s="19" t="s">
        <v>873</v>
      </c>
      <c r="D596" s="19" t="s">
        <v>874</v>
      </c>
      <c r="E596" s="20" t="s">
        <v>21</v>
      </c>
      <c r="F596" s="19" t="s">
        <v>21</v>
      </c>
      <c r="G596" s="180">
        <v>5727</v>
      </c>
      <c r="H596" s="19" t="s">
        <v>914</v>
      </c>
      <c r="I596" s="19" t="s">
        <v>876</v>
      </c>
      <c r="J596" s="19" t="s">
        <v>9283</v>
      </c>
      <c r="K596" s="20" t="s">
        <v>915</v>
      </c>
      <c r="L596" s="19" t="s">
        <v>25</v>
      </c>
    </row>
    <row r="597" spans="1:12" x14ac:dyDescent="0.25">
      <c r="A597" s="19" t="s">
        <v>438</v>
      </c>
      <c r="B597" s="19" t="s">
        <v>439</v>
      </c>
      <c r="C597" s="19" t="s">
        <v>873</v>
      </c>
      <c r="D597" s="19" t="s">
        <v>874</v>
      </c>
      <c r="E597" s="20" t="s">
        <v>21</v>
      </c>
      <c r="F597" s="19" t="s">
        <v>21</v>
      </c>
      <c r="G597" s="180">
        <v>5729</v>
      </c>
      <c r="H597" s="19" t="s">
        <v>916</v>
      </c>
      <c r="I597" s="19" t="s">
        <v>876</v>
      </c>
      <c r="J597" s="19" t="s">
        <v>9283</v>
      </c>
      <c r="K597" s="20" t="s">
        <v>917</v>
      </c>
      <c r="L597" s="19" t="s">
        <v>25</v>
      </c>
    </row>
    <row r="598" spans="1:12" x14ac:dyDescent="0.25">
      <c r="A598" s="19" t="s">
        <v>438</v>
      </c>
      <c r="B598" s="19" t="s">
        <v>439</v>
      </c>
      <c r="C598" s="19" t="s">
        <v>873</v>
      </c>
      <c r="D598" s="19" t="s">
        <v>874</v>
      </c>
      <c r="E598" s="20" t="s">
        <v>21</v>
      </c>
      <c r="F598" s="19" t="s">
        <v>21</v>
      </c>
      <c r="G598" s="180">
        <v>5730</v>
      </c>
      <c r="H598" s="19" t="s">
        <v>918</v>
      </c>
      <c r="I598" s="19" t="s">
        <v>876</v>
      </c>
      <c r="J598" s="19" t="s">
        <v>444</v>
      </c>
      <c r="K598" s="20" t="s">
        <v>1951</v>
      </c>
      <c r="L598" s="19" t="s">
        <v>25</v>
      </c>
    </row>
    <row r="599" spans="1:12" x14ac:dyDescent="0.25">
      <c r="A599" s="19" t="s">
        <v>438</v>
      </c>
      <c r="B599" s="19" t="s">
        <v>439</v>
      </c>
      <c r="C599" s="19" t="s">
        <v>873</v>
      </c>
      <c r="D599" s="19" t="s">
        <v>874</v>
      </c>
      <c r="E599" s="20" t="s">
        <v>21</v>
      </c>
      <c r="F599" s="19" t="s">
        <v>21</v>
      </c>
      <c r="G599" s="180">
        <v>5735</v>
      </c>
      <c r="H599" s="19" t="s">
        <v>920</v>
      </c>
      <c r="I599" s="19" t="s">
        <v>876</v>
      </c>
      <c r="J599" s="19" t="s">
        <v>444</v>
      </c>
      <c r="K599" s="20" t="s">
        <v>5385</v>
      </c>
      <c r="L599" s="19" t="s">
        <v>25</v>
      </c>
    </row>
    <row r="600" spans="1:12" x14ac:dyDescent="0.25">
      <c r="A600" s="19" t="s">
        <v>438</v>
      </c>
      <c r="B600" s="19" t="s">
        <v>439</v>
      </c>
      <c r="C600" s="19" t="s">
        <v>873</v>
      </c>
      <c r="D600" s="19" t="s">
        <v>874</v>
      </c>
      <c r="E600" s="20" t="s">
        <v>21</v>
      </c>
      <c r="F600" s="19" t="s">
        <v>21</v>
      </c>
      <c r="G600" s="180">
        <v>5736</v>
      </c>
      <c r="H600" s="19" t="s">
        <v>922</v>
      </c>
      <c r="I600" s="19" t="s">
        <v>876</v>
      </c>
      <c r="J600" s="19" t="s">
        <v>444</v>
      </c>
      <c r="K600" s="20" t="s">
        <v>9605</v>
      </c>
      <c r="L600" s="19" t="s">
        <v>25</v>
      </c>
    </row>
    <row r="601" spans="1:12" x14ac:dyDescent="0.25">
      <c r="A601" s="19" t="s">
        <v>438</v>
      </c>
      <c r="B601" s="19" t="s">
        <v>439</v>
      </c>
      <c r="C601" s="19" t="s">
        <v>873</v>
      </c>
      <c r="D601" s="19" t="s">
        <v>874</v>
      </c>
      <c r="E601" s="20" t="s">
        <v>21</v>
      </c>
      <c r="F601" s="19" t="s">
        <v>21</v>
      </c>
      <c r="G601" s="180">
        <v>5738</v>
      </c>
      <c r="H601" s="19" t="s">
        <v>924</v>
      </c>
      <c r="I601" s="19" t="s">
        <v>876</v>
      </c>
      <c r="J601" s="19" t="s">
        <v>9283</v>
      </c>
      <c r="K601" s="20" t="s">
        <v>925</v>
      </c>
      <c r="L601" s="19" t="s">
        <v>25</v>
      </c>
    </row>
    <row r="602" spans="1:12" x14ac:dyDescent="0.25">
      <c r="A602" s="19" t="s">
        <v>438</v>
      </c>
      <c r="B602" s="19" t="s">
        <v>439</v>
      </c>
      <c r="C602" s="19" t="s">
        <v>873</v>
      </c>
      <c r="D602" s="19" t="s">
        <v>874</v>
      </c>
      <c r="E602" s="20" t="s">
        <v>21</v>
      </c>
      <c r="F602" s="19" t="s">
        <v>21</v>
      </c>
      <c r="G602" s="180">
        <v>5739</v>
      </c>
      <c r="H602" s="19" t="s">
        <v>926</v>
      </c>
      <c r="I602" s="19" t="s">
        <v>876</v>
      </c>
      <c r="J602" s="19" t="s">
        <v>9283</v>
      </c>
      <c r="K602" s="20" t="s">
        <v>927</v>
      </c>
      <c r="L602" s="19" t="s">
        <v>25</v>
      </c>
    </row>
    <row r="603" spans="1:12" x14ac:dyDescent="0.25">
      <c r="A603" s="19" t="s">
        <v>438</v>
      </c>
      <c r="B603" s="19" t="s">
        <v>439</v>
      </c>
      <c r="C603" s="19" t="s">
        <v>873</v>
      </c>
      <c r="D603" s="19" t="s">
        <v>874</v>
      </c>
      <c r="E603" s="20" t="s">
        <v>21</v>
      </c>
      <c r="F603" s="19" t="s">
        <v>21</v>
      </c>
      <c r="G603" s="180">
        <v>5741</v>
      </c>
      <c r="H603" s="19" t="s">
        <v>928</v>
      </c>
      <c r="I603" s="19" t="s">
        <v>876</v>
      </c>
      <c r="J603" s="19" t="s">
        <v>9283</v>
      </c>
      <c r="K603" s="20" t="s">
        <v>929</v>
      </c>
      <c r="L603" s="19" t="s">
        <v>25</v>
      </c>
    </row>
    <row r="604" spans="1:12" x14ac:dyDescent="0.25">
      <c r="A604" s="19" t="s">
        <v>438</v>
      </c>
      <c r="B604" s="19" t="s">
        <v>439</v>
      </c>
      <c r="C604" s="19" t="s">
        <v>873</v>
      </c>
      <c r="D604" s="19" t="s">
        <v>874</v>
      </c>
      <c r="E604" s="20" t="s">
        <v>21</v>
      </c>
      <c r="F604" s="19" t="s">
        <v>21</v>
      </c>
      <c r="G604" s="180">
        <v>5742</v>
      </c>
      <c r="H604" s="19" t="s">
        <v>930</v>
      </c>
      <c r="I604" s="19" t="s">
        <v>876</v>
      </c>
      <c r="J604" s="19" t="s">
        <v>444</v>
      </c>
      <c r="K604" s="20" t="s">
        <v>3666</v>
      </c>
      <c r="L604" s="19" t="s">
        <v>25</v>
      </c>
    </row>
    <row r="605" spans="1:12" x14ac:dyDescent="0.25">
      <c r="A605" s="19" t="s">
        <v>438</v>
      </c>
      <c r="B605" s="19" t="s">
        <v>439</v>
      </c>
      <c r="C605" s="19" t="s">
        <v>873</v>
      </c>
      <c r="D605" s="19" t="s">
        <v>874</v>
      </c>
      <c r="E605" s="20" t="s">
        <v>21</v>
      </c>
      <c r="F605" s="19" t="s">
        <v>21</v>
      </c>
      <c r="G605" s="180">
        <v>5747</v>
      </c>
      <c r="H605" s="19" t="s">
        <v>931</v>
      </c>
      <c r="I605" s="19" t="s">
        <v>876</v>
      </c>
      <c r="J605" s="19" t="s">
        <v>444</v>
      </c>
      <c r="K605" s="20" t="s">
        <v>9606</v>
      </c>
      <c r="L605" s="19" t="s">
        <v>25</v>
      </c>
    </row>
    <row r="606" spans="1:12" x14ac:dyDescent="0.25">
      <c r="A606" s="19" t="s">
        <v>438</v>
      </c>
      <c r="B606" s="19" t="s">
        <v>439</v>
      </c>
      <c r="C606" s="19" t="s">
        <v>873</v>
      </c>
      <c r="D606" s="19" t="s">
        <v>874</v>
      </c>
      <c r="E606" s="20" t="s">
        <v>21</v>
      </c>
      <c r="F606" s="19" t="s">
        <v>21</v>
      </c>
      <c r="G606" s="180">
        <v>5751</v>
      </c>
      <c r="H606" s="19" t="s">
        <v>932</v>
      </c>
      <c r="I606" s="19" t="s">
        <v>876</v>
      </c>
      <c r="J606" s="19" t="s">
        <v>9283</v>
      </c>
      <c r="K606" s="20" t="s">
        <v>933</v>
      </c>
      <c r="L606" s="19" t="s">
        <v>25</v>
      </c>
    </row>
    <row r="607" spans="1:12" x14ac:dyDescent="0.25">
      <c r="A607" s="19" t="s">
        <v>438</v>
      </c>
      <c r="B607" s="19" t="s">
        <v>439</v>
      </c>
      <c r="C607" s="19" t="s">
        <v>873</v>
      </c>
      <c r="D607" s="19" t="s">
        <v>874</v>
      </c>
      <c r="E607" s="20" t="s">
        <v>21</v>
      </c>
      <c r="F607" s="19" t="s">
        <v>21</v>
      </c>
      <c r="G607" s="180">
        <v>5754</v>
      </c>
      <c r="H607" s="19" t="s">
        <v>934</v>
      </c>
      <c r="I607" s="19" t="s">
        <v>876</v>
      </c>
      <c r="J607" s="19" t="s">
        <v>9283</v>
      </c>
      <c r="K607" s="20" t="s">
        <v>935</v>
      </c>
      <c r="L607" s="19" t="s">
        <v>25</v>
      </c>
    </row>
    <row r="608" spans="1:12" x14ac:dyDescent="0.25">
      <c r="A608" s="19" t="s">
        <v>438</v>
      </c>
      <c r="B608" s="19" t="s">
        <v>439</v>
      </c>
      <c r="C608" s="19" t="s">
        <v>873</v>
      </c>
      <c r="D608" s="19" t="s">
        <v>874</v>
      </c>
      <c r="E608" s="20" t="s">
        <v>21</v>
      </c>
      <c r="F608" s="19" t="s">
        <v>21</v>
      </c>
      <c r="G608" s="180">
        <v>5763</v>
      </c>
      <c r="H608" s="19" t="s">
        <v>936</v>
      </c>
      <c r="I608" s="19" t="s">
        <v>876</v>
      </c>
      <c r="J608" s="19" t="s">
        <v>9283</v>
      </c>
      <c r="K608" s="20" t="s">
        <v>937</v>
      </c>
      <c r="L608" s="19" t="s">
        <v>25</v>
      </c>
    </row>
    <row r="609" spans="1:12" x14ac:dyDescent="0.25">
      <c r="A609" s="19" t="s">
        <v>438</v>
      </c>
      <c r="B609" s="19" t="s">
        <v>439</v>
      </c>
      <c r="C609" s="19" t="s">
        <v>873</v>
      </c>
      <c r="D609" s="19" t="s">
        <v>874</v>
      </c>
      <c r="E609" s="20" t="s">
        <v>21</v>
      </c>
      <c r="F609" s="19" t="s">
        <v>21</v>
      </c>
      <c r="G609" s="180">
        <v>5765</v>
      </c>
      <c r="H609" s="19" t="s">
        <v>938</v>
      </c>
      <c r="I609" s="19" t="s">
        <v>876</v>
      </c>
      <c r="J609" s="19" t="s">
        <v>9283</v>
      </c>
      <c r="K609" s="20" t="s">
        <v>939</v>
      </c>
      <c r="L609" s="19" t="s">
        <v>25</v>
      </c>
    </row>
    <row r="610" spans="1:12" x14ac:dyDescent="0.25">
      <c r="A610" s="19" t="s">
        <v>438</v>
      </c>
      <c r="B610" s="19" t="s">
        <v>439</v>
      </c>
      <c r="C610" s="19" t="s">
        <v>873</v>
      </c>
      <c r="D610" s="19" t="s">
        <v>874</v>
      </c>
      <c r="E610" s="20" t="s">
        <v>21</v>
      </c>
      <c r="F610" s="19" t="s">
        <v>21</v>
      </c>
      <c r="G610" s="180">
        <v>5766</v>
      </c>
      <c r="H610" s="19" t="s">
        <v>940</v>
      </c>
      <c r="I610" s="19" t="s">
        <v>876</v>
      </c>
      <c r="J610" s="19" t="s">
        <v>444</v>
      </c>
      <c r="K610" s="20" t="s">
        <v>9607</v>
      </c>
      <c r="L610" s="19" t="s">
        <v>25</v>
      </c>
    </row>
    <row r="611" spans="1:12" x14ac:dyDescent="0.25">
      <c r="A611" s="19" t="s">
        <v>438</v>
      </c>
      <c r="B611" s="19" t="s">
        <v>439</v>
      </c>
      <c r="C611" s="19" t="s">
        <v>873</v>
      </c>
      <c r="D611" s="19" t="s">
        <v>874</v>
      </c>
      <c r="E611" s="20" t="s">
        <v>21</v>
      </c>
      <c r="F611" s="19" t="s">
        <v>21</v>
      </c>
      <c r="G611" s="180">
        <v>5779</v>
      </c>
      <c r="H611" s="19" t="s">
        <v>941</v>
      </c>
      <c r="I611" s="19" t="s">
        <v>876</v>
      </c>
      <c r="J611" s="19" t="s">
        <v>444</v>
      </c>
      <c r="K611" s="20" t="s">
        <v>9608</v>
      </c>
      <c r="L611" s="19" t="s">
        <v>25</v>
      </c>
    </row>
    <row r="612" spans="1:12" x14ac:dyDescent="0.25">
      <c r="A612" s="19" t="s">
        <v>438</v>
      </c>
      <c r="B612" s="19" t="s">
        <v>439</v>
      </c>
      <c r="C612" s="19" t="s">
        <v>873</v>
      </c>
      <c r="D612" s="19" t="s">
        <v>874</v>
      </c>
      <c r="E612" s="20" t="s">
        <v>21</v>
      </c>
      <c r="F612" s="19" t="s">
        <v>21</v>
      </c>
      <c r="G612" s="180">
        <v>5787</v>
      </c>
      <c r="H612" s="19" t="s">
        <v>943</v>
      </c>
      <c r="I612" s="19" t="s">
        <v>876</v>
      </c>
      <c r="J612" s="19" t="s">
        <v>444</v>
      </c>
      <c r="K612" s="20" t="s">
        <v>9609</v>
      </c>
      <c r="L612" s="19" t="s">
        <v>25</v>
      </c>
    </row>
    <row r="613" spans="1:12" x14ac:dyDescent="0.25">
      <c r="A613" s="19" t="s">
        <v>438</v>
      </c>
      <c r="B613" s="19" t="s">
        <v>439</v>
      </c>
      <c r="C613" s="19" t="s">
        <v>873</v>
      </c>
      <c r="D613" s="19" t="s">
        <v>874</v>
      </c>
      <c r="E613" s="20" t="s">
        <v>21</v>
      </c>
      <c r="F613" s="19" t="s">
        <v>21</v>
      </c>
      <c r="G613" s="180">
        <v>5797</v>
      </c>
      <c r="H613" s="19" t="s">
        <v>944</v>
      </c>
      <c r="I613" s="19" t="s">
        <v>876</v>
      </c>
      <c r="J613" s="19" t="s">
        <v>9283</v>
      </c>
      <c r="K613" s="20" t="s">
        <v>945</v>
      </c>
      <c r="L613" s="19" t="s">
        <v>25</v>
      </c>
    </row>
    <row r="614" spans="1:12" x14ac:dyDescent="0.25">
      <c r="A614" s="19" t="s">
        <v>438</v>
      </c>
      <c r="B614" s="19" t="s">
        <v>439</v>
      </c>
      <c r="C614" s="19" t="s">
        <v>873</v>
      </c>
      <c r="D614" s="19" t="s">
        <v>874</v>
      </c>
      <c r="E614" s="20" t="s">
        <v>21</v>
      </c>
      <c r="F614" s="19" t="s">
        <v>21</v>
      </c>
      <c r="G614" s="180">
        <v>5800</v>
      </c>
      <c r="H614" s="19" t="s">
        <v>946</v>
      </c>
      <c r="I614" s="19" t="s">
        <v>876</v>
      </c>
      <c r="J614" s="19" t="s">
        <v>23</v>
      </c>
      <c r="K614" s="20" t="s">
        <v>656</v>
      </c>
      <c r="L614" s="19" t="s">
        <v>25</v>
      </c>
    </row>
    <row r="615" spans="1:12" x14ac:dyDescent="0.25">
      <c r="A615" s="19" t="s">
        <v>438</v>
      </c>
      <c r="B615" s="19" t="s">
        <v>439</v>
      </c>
      <c r="C615" s="19" t="s">
        <v>873</v>
      </c>
      <c r="D615" s="19" t="s">
        <v>874</v>
      </c>
      <c r="E615" s="20" t="s">
        <v>21</v>
      </c>
      <c r="F615" s="19" t="s">
        <v>21</v>
      </c>
      <c r="G615" s="180">
        <v>7032</v>
      </c>
      <c r="H615" s="19" t="s">
        <v>948</v>
      </c>
      <c r="I615" s="19" t="s">
        <v>876</v>
      </c>
      <c r="J615" s="19" t="s">
        <v>9283</v>
      </c>
      <c r="K615" s="20" t="s">
        <v>949</v>
      </c>
      <c r="L615" s="19" t="s">
        <v>25</v>
      </c>
    </row>
    <row r="616" spans="1:12" x14ac:dyDescent="0.25">
      <c r="A616" s="19" t="s">
        <v>438</v>
      </c>
      <c r="B616" s="19" t="s">
        <v>439</v>
      </c>
      <c r="C616" s="19" t="s">
        <v>873</v>
      </c>
      <c r="D616" s="19" t="s">
        <v>874</v>
      </c>
      <c r="E616" s="20" t="s">
        <v>21</v>
      </c>
      <c r="F616" s="19" t="s">
        <v>21</v>
      </c>
      <c r="G616" s="180">
        <v>7033</v>
      </c>
      <c r="H616" s="19" t="s">
        <v>950</v>
      </c>
      <c r="I616" s="19" t="s">
        <v>876</v>
      </c>
      <c r="J616" s="19" t="s">
        <v>9283</v>
      </c>
      <c r="K616" s="20" t="s">
        <v>951</v>
      </c>
      <c r="L616" s="19" t="s">
        <v>25</v>
      </c>
    </row>
    <row r="617" spans="1:12" x14ac:dyDescent="0.25">
      <c r="A617" s="19" t="s">
        <v>438</v>
      </c>
      <c r="B617" s="19" t="s">
        <v>439</v>
      </c>
      <c r="C617" s="19" t="s">
        <v>873</v>
      </c>
      <c r="D617" s="19" t="s">
        <v>874</v>
      </c>
      <c r="E617" s="20" t="s">
        <v>21</v>
      </c>
      <c r="F617" s="19" t="s">
        <v>21</v>
      </c>
      <c r="G617" s="180">
        <v>7034</v>
      </c>
      <c r="H617" s="19" t="s">
        <v>952</v>
      </c>
      <c r="I617" s="19" t="s">
        <v>876</v>
      </c>
      <c r="J617" s="19" t="s">
        <v>9283</v>
      </c>
      <c r="K617" s="20" t="s">
        <v>953</v>
      </c>
      <c r="L617" s="19" t="s">
        <v>25</v>
      </c>
    </row>
    <row r="618" spans="1:12" x14ac:dyDescent="0.25">
      <c r="A618" s="19" t="s">
        <v>438</v>
      </c>
      <c r="B618" s="19" t="s">
        <v>439</v>
      </c>
      <c r="C618" s="19" t="s">
        <v>873</v>
      </c>
      <c r="D618" s="19" t="s">
        <v>874</v>
      </c>
      <c r="E618" s="20" t="s">
        <v>21</v>
      </c>
      <c r="F618" s="19" t="s">
        <v>21</v>
      </c>
      <c r="G618" s="180">
        <v>7035</v>
      </c>
      <c r="H618" s="19" t="s">
        <v>954</v>
      </c>
      <c r="I618" s="19" t="s">
        <v>876</v>
      </c>
      <c r="J618" s="19" t="s">
        <v>444</v>
      </c>
      <c r="K618" s="20" t="s">
        <v>9610</v>
      </c>
      <c r="L618" s="19" t="s">
        <v>25</v>
      </c>
    </row>
    <row r="619" spans="1:12" x14ac:dyDescent="0.25">
      <c r="A619" s="19" t="s">
        <v>438</v>
      </c>
      <c r="B619" s="19" t="s">
        <v>439</v>
      </c>
      <c r="C619" s="19" t="s">
        <v>873</v>
      </c>
      <c r="D619" s="19" t="s">
        <v>874</v>
      </c>
      <c r="E619" s="20" t="s">
        <v>21</v>
      </c>
      <c r="F619" s="19" t="s">
        <v>21</v>
      </c>
      <c r="G619" s="180">
        <v>7038</v>
      </c>
      <c r="H619" s="19" t="s">
        <v>955</v>
      </c>
      <c r="I619" s="19" t="s">
        <v>876</v>
      </c>
      <c r="J619" s="19" t="s">
        <v>9283</v>
      </c>
      <c r="K619" s="20" t="s">
        <v>956</v>
      </c>
      <c r="L619" s="19" t="s">
        <v>25</v>
      </c>
    </row>
    <row r="620" spans="1:12" x14ac:dyDescent="0.25">
      <c r="A620" s="19" t="s">
        <v>438</v>
      </c>
      <c r="B620" s="19" t="s">
        <v>439</v>
      </c>
      <c r="C620" s="19" t="s">
        <v>873</v>
      </c>
      <c r="D620" s="19" t="s">
        <v>874</v>
      </c>
      <c r="E620" s="20" t="s">
        <v>21</v>
      </c>
      <c r="F620" s="19" t="s">
        <v>21</v>
      </c>
      <c r="G620" s="180">
        <v>7039</v>
      </c>
      <c r="H620" s="19" t="s">
        <v>957</v>
      </c>
      <c r="I620" s="19" t="s">
        <v>876</v>
      </c>
      <c r="J620" s="19" t="s">
        <v>9283</v>
      </c>
      <c r="K620" s="20" t="s">
        <v>958</v>
      </c>
      <c r="L620" s="19" t="s">
        <v>25</v>
      </c>
    </row>
    <row r="621" spans="1:12" x14ac:dyDescent="0.25">
      <c r="A621" s="19" t="s">
        <v>438</v>
      </c>
      <c r="B621" s="19" t="s">
        <v>439</v>
      </c>
      <c r="C621" s="19" t="s">
        <v>873</v>
      </c>
      <c r="D621" s="19" t="s">
        <v>874</v>
      </c>
      <c r="E621" s="20" t="s">
        <v>21</v>
      </c>
      <c r="F621" s="19" t="s">
        <v>21</v>
      </c>
      <c r="G621" s="180">
        <v>7040</v>
      </c>
      <c r="H621" s="19" t="s">
        <v>959</v>
      </c>
      <c r="I621" s="19" t="s">
        <v>876</v>
      </c>
      <c r="J621" s="19" t="s">
        <v>9283</v>
      </c>
      <c r="K621" s="20" t="s">
        <v>960</v>
      </c>
      <c r="L621" s="19" t="s">
        <v>25</v>
      </c>
    </row>
    <row r="622" spans="1:12" x14ac:dyDescent="0.25">
      <c r="A622" s="19" t="s">
        <v>438</v>
      </c>
      <c r="B622" s="19" t="s">
        <v>439</v>
      </c>
      <c r="C622" s="19" t="s">
        <v>873</v>
      </c>
      <c r="D622" s="19" t="s">
        <v>874</v>
      </c>
      <c r="E622" s="20" t="s">
        <v>21</v>
      </c>
      <c r="F622" s="19" t="s">
        <v>21</v>
      </c>
      <c r="G622" s="180">
        <v>7044</v>
      </c>
      <c r="H622" s="19" t="s">
        <v>961</v>
      </c>
      <c r="I622" s="19" t="s">
        <v>876</v>
      </c>
      <c r="J622" s="19" t="s">
        <v>23</v>
      </c>
      <c r="K622" s="20" t="s">
        <v>656</v>
      </c>
      <c r="L622" s="19" t="s">
        <v>25</v>
      </c>
    </row>
    <row r="623" spans="1:12" x14ac:dyDescent="0.25">
      <c r="A623" s="19" t="s">
        <v>438</v>
      </c>
      <c r="B623" s="19" t="s">
        <v>439</v>
      </c>
      <c r="C623" s="19" t="s">
        <v>873</v>
      </c>
      <c r="D623" s="19" t="s">
        <v>874</v>
      </c>
      <c r="E623" s="20" t="s">
        <v>21</v>
      </c>
      <c r="F623" s="19" t="s">
        <v>21</v>
      </c>
      <c r="G623" s="180">
        <v>7045</v>
      </c>
      <c r="H623" s="19" t="s">
        <v>963</v>
      </c>
      <c r="I623" s="19" t="s">
        <v>876</v>
      </c>
      <c r="J623" s="19" t="s">
        <v>23</v>
      </c>
      <c r="K623" s="20" t="s">
        <v>964</v>
      </c>
      <c r="L623" s="19" t="s">
        <v>25</v>
      </c>
    </row>
    <row r="624" spans="1:12" x14ac:dyDescent="0.25">
      <c r="A624" s="19" t="s">
        <v>438</v>
      </c>
      <c r="B624" s="19" t="s">
        <v>439</v>
      </c>
      <c r="C624" s="19" t="s">
        <v>873</v>
      </c>
      <c r="D624" s="19" t="s">
        <v>874</v>
      </c>
      <c r="E624" s="20" t="s">
        <v>21</v>
      </c>
      <c r="F624" s="19" t="s">
        <v>21</v>
      </c>
      <c r="G624" s="180">
        <v>7046</v>
      </c>
      <c r="H624" s="19" t="s">
        <v>965</v>
      </c>
      <c r="I624" s="19" t="s">
        <v>876</v>
      </c>
      <c r="J624" s="19" t="s">
        <v>23</v>
      </c>
      <c r="K624" s="20" t="s">
        <v>962</v>
      </c>
      <c r="L624" s="19" t="s">
        <v>25</v>
      </c>
    </row>
    <row r="625" spans="1:12" x14ac:dyDescent="0.25">
      <c r="A625" s="19" t="s">
        <v>438</v>
      </c>
      <c r="B625" s="19" t="s">
        <v>439</v>
      </c>
      <c r="C625" s="19" t="s">
        <v>873</v>
      </c>
      <c r="D625" s="19" t="s">
        <v>874</v>
      </c>
      <c r="E625" s="20" t="s">
        <v>21</v>
      </c>
      <c r="F625" s="19" t="s">
        <v>21</v>
      </c>
      <c r="G625" s="180">
        <v>7047</v>
      </c>
      <c r="H625" s="19" t="s">
        <v>966</v>
      </c>
      <c r="I625" s="19" t="s">
        <v>876</v>
      </c>
      <c r="J625" s="19" t="s">
        <v>444</v>
      </c>
      <c r="K625" s="20" t="s">
        <v>3579</v>
      </c>
      <c r="L625" s="19" t="s">
        <v>25</v>
      </c>
    </row>
    <row r="626" spans="1:12" x14ac:dyDescent="0.25">
      <c r="A626" s="19" t="s">
        <v>438</v>
      </c>
      <c r="B626" s="19" t="s">
        <v>439</v>
      </c>
      <c r="C626" s="19" t="s">
        <v>873</v>
      </c>
      <c r="D626" s="19" t="s">
        <v>874</v>
      </c>
      <c r="E626" s="20" t="s">
        <v>21</v>
      </c>
      <c r="F626" s="19" t="s">
        <v>21</v>
      </c>
      <c r="G626" s="180">
        <v>7051</v>
      </c>
      <c r="H626" s="19" t="s">
        <v>968</v>
      </c>
      <c r="I626" s="19" t="s">
        <v>876</v>
      </c>
      <c r="J626" s="19" t="s">
        <v>9283</v>
      </c>
      <c r="K626" s="20" t="s">
        <v>969</v>
      </c>
      <c r="L626" s="19" t="s">
        <v>25</v>
      </c>
    </row>
    <row r="627" spans="1:12" x14ac:dyDescent="0.25">
      <c r="A627" s="19" t="s">
        <v>438</v>
      </c>
      <c r="B627" s="19" t="s">
        <v>439</v>
      </c>
      <c r="C627" s="19" t="s">
        <v>873</v>
      </c>
      <c r="D627" s="19" t="s">
        <v>874</v>
      </c>
      <c r="E627" s="20" t="s">
        <v>21</v>
      </c>
      <c r="F627" s="19" t="s">
        <v>21</v>
      </c>
      <c r="G627" s="180">
        <v>7052</v>
      </c>
      <c r="H627" s="19" t="s">
        <v>970</v>
      </c>
      <c r="I627" s="19" t="s">
        <v>876</v>
      </c>
      <c r="J627" s="19" t="s">
        <v>9283</v>
      </c>
      <c r="K627" s="20" t="s">
        <v>257</v>
      </c>
      <c r="L627" s="19" t="s">
        <v>25</v>
      </c>
    </row>
    <row r="628" spans="1:12" x14ac:dyDescent="0.25">
      <c r="A628" s="19" t="s">
        <v>438</v>
      </c>
      <c r="B628" s="19" t="s">
        <v>439</v>
      </c>
      <c r="C628" s="19" t="s">
        <v>873</v>
      </c>
      <c r="D628" s="19" t="s">
        <v>874</v>
      </c>
      <c r="E628" s="20" t="s">
        <v>21</v>
      </c>
      <c r="F628" s="19" t="s">
        <v>21</v>
      </c>
      <c r="G628" s="180">
        <v>7053</v>
      </c>
      <c r="H628" s="19" t="s">
        <v>971</v>
      </c>
      <c r="I628" s="19" t="s">
        <v>876</v>
      </c>
      <c r="J628" s="19" t="s">
        <v>9283</v>
      </c>
      <c r="K628" s="20" t="s">
        <v>972</v>
      </c>
      <c r="L628" s="19" t="s">
        <v>25</v>
      </c>
    </row>
    <row r="629" spans="1:12" x14ac:dyDescent="0.25">
      <c r="A629" s="19" t="s">
        <v>438</v>
      </c>
      <c r="B629" s="19" t="s">
        <v>439</v>
      </c>
      <c r="C629" s="19" t="s">
        <v>873</v>
      </c>
      <c r="D629" s="19" t="s">
        <v>874</v>
      </c>
      <c r="E629" s="20" t="s">
        <v>21</v>
      </c>
      <c r="F629" s="19" t="s">
        <v>21</v>
      </c>
      <c r="G629" s="180">
        <v>7054</v>
      </c>
      <c r="H629" s="19" t="s">
        <v>973</v>
      </c>
      <c r="I629" s="19" t="s">
        <v>876</v>
      </c>
      <c r="J629" s="19" t="s">
        <v>444</v>
      </c>
      <c r="K629" s="20" t="s">
        <v>9611</v>
      </c>
      <c r="L629" s="19" t="s">
        <v>25</v>
      </c>
    </row>
    <row r="630" spans="1:12" x14ac:dyDescent="0.25">
      <c r="A630" s="19" t="s">
        <v>438</v>
      </c>
      <c r="B630" s="19" t="s">
        <v>439</v>
      </c>
      <c r="C630" s="19" t="s">
        <v>873</v>
      </c>
      <c r="D630" s="19" t="s">
        <v>874</v>
      </c>
      <c r="E630" s="20" t="s">
        <v>21</v>
      </c>
      <c r="F630" s="19" t="s">
        <v>21</v>
      </c>
      <c r="G630" s="180">
        <v>7058</v>
      </c>
      <c r="H630" s="19" t="s">
        <v>974</v>
      </c>
      <c r="I630" s="19" t="s">
        <v>876</v>
      </c>
      <c r="J630" s="19" t="s">
        <v>9283</v>
      </c>
      <c r="K630" s="20" t="s">
        <v>2532</v>
      </c>
      <c r="L630" s="19" t="s">
        <v>25</v>
      </c>
    </row>
    <row r="631" spans="1:12" x14ac:dyDescent="0.25">
      <c r="A631" s="19" t="s">
        <v>438</v>
      </c>
      <c r="B631" s="19" t="s">
        <v>439</v>
      </c>
      <c r="C631" s="19" t="s">
        <v>873</v>
      </c>
      <c r="D631" s="19" t="s">
        <v>874</v>
      </c>
      <c r="E631" s="20" t="s">
        <v>21</v>
      </c>
      <c r="F631" s="19" t="s">
        <v>21</v>
      </c>
      <c r="G631" s="180">
        <v>7059</v>
      </c>
      <c r="H631" s="19" t="s">
        <v>976</v>
      </c>
      <c r="I631" s="19" t="s">
        <v>876</v>
      </c>
      <c r="J631" s="19" t="s">
        <v>9283</v>
      </c>
      <c r="K631" s="20" t="s">
        <v>8609</v>
      </c>
      <c r="L631" s="19" t="s">
        <v>25</v>
      </c>
    </row>
    <row r="632" spans="1:12" x14ac:dyDescent="0.25">
      <c r="A632" s="19" t="s">
        <v>438</v>
      </c>
      <c r="B632" s="19" t="s">
        <v>439</v>
      </c>
      <c r="C632" s="19" t="s">
        <v>873</v>
      </c>
      <c r="D632" s="19" t="s">
        <v>874</v>
      </c>
      <c r="E632" s="20" t="s">
        <v>21</v>
      </c>
      <c r="F632" s="19" t="s">
        <v>21</v>
      </c>
      <c r="G632" s="180">
        <v>7060</v>
      </c>
      <c r="H632" s="19" t="s">
        <v>977</v>
      </c>
      <c r="I632" s="19" t="s">
        <v>876</v>
      </c>
      <c r="J632" s="19" t="s">
        <v>9283</v>
      </c>
      <c r="K632" s="20" t="s">
        <v>9612</v>
      </c>
      <c r="L632" s="19" t="s">
        <v>25</v>
      </c>
    </row>
    <row r="633" spans="1:12" x14ac:dyDescent="0.25">
      <c r="A633" s="19" t="s">
        <v>438</v>
      </c>
      <c r="B633" s="19" t="s">
        <v>439</v>
      </c>
      <c r="C633" s="19" t="s">
        <v>873</v>
      </c>
      <c r="D633" s="19" t="s">
        <v>874</v>
      </c>
      <c r="E633" s="20" t="s">
        <v>21</v>
      </c>
      <c r="F633" s="19" t="s">
        <v>21</v>
      </c>
      <c r="G633" s="180">
        <v>7061</v>
      </c>
      <c r="H633" s="19" t="s">
        <v>979</v>
      </c>
      <c r="I633" s="19" t="s">
        <v>876</v>
      </c>
      <c r="J633" s="19" t="s">
        <v>444</v>
      </c>
      <c r="K633" s="20" t="s">
        <v>4219</v>
      </c>
      <c r="L633" s="19" t="s">
        <v>25</v>
      </c>
    </row>
    <row r="634" spans="1:12" x14ac:dyDescent="0.25">
      <c r="A634" s="19" t="s">
        <v>438</v>
      </c>
      <c r="B634" s="19" t="s">
        <v>439</v>
      </c>
      <c r="C634" s="19" t="s">
        <v>873</v>
      </c>
      <c r="D634" s="19" t="s">
        <v>874</v>
      </c>
      <c r="E634" s="20" t="s">
        <v>21</v>
      </c>
      <c r="F634" s="19" t="s">
        <v>21</v>
      </c>
      <c r="G634" s="180">
        <v>7063</v>
      </c>
      <c r="H634" s="19" t="s">
        <v>981</v>
      </c>
      <c r="I634" s="19" t="s">
        <v>876</v>
      </c>
      <c r="J634" s="19" t="s">
        <v>9283</v>
      </c>
      <c r="K634" s="20" t="s">
        <v>982</v>
      </c>
      <c r="L634" s="19" t="s">
        <v>25</v>
      </c>
    </row>
    <row r="635" spans="1:12" x14ac:dyDescent="0.25">
      <c r="A635" s="19" t="s">
        <v>438</v>
      </c>
      <c r="B635" s="19" t="s">
        <v>439</v>
      </c>
      <c r="C635" s="19" t="s">
        <v>873</v>
      </c>
      <c r="D635" s="19" t="s">
        <v>874</v>
      </c>
      <c r="E635" s="20" t="s">
        <v>21</v>
      </c>
      <c r="F635" s="19" t="s">
        <v>21</v>
      </c>
      <c r="G635" s="180">
        <v>7064</v>
      </c>
      <c r="H635" s="19" t="s">
        <v>983</v>
      </c>
      <c r="I635" s="19" t="s">
        <v>876</v>
      </c>
      <c r="J635" s="19" t="s">
        <v>9283</v>
      </c>
      <c r="K635" s="20" t="s">
        <v>984</v>
      </c>
      <c r="L635" s="19" t="s">
        <v>25</v>
      </c>
    </row>
    <row r="636" spans="1:12" x14ac:dyDescent="0.25">
      <c r="A636" s="19" t="s">
        <v>438</v>
      </c>
      <c r="B636" s="19" t="s">
        <v>439</v>
      </c>
      <c r="C636" s="19" t="s">
        <v>873</v>
      </c>
      <c r="D636" s="19" t="s">
        <v>874</v>
      </c>
      <c r="E636" s="20" t="s">
        <v>21</v>
      </c>
      <c r="F636" s="19" t="s">
        <v>21</v>
      </c>
      <c r="G636" s="180">
        <v>7065</v>
      </c>
      <c r="H636" s="19" t="s">
        <v>985</v>
      </c>
      <c r="I636" s="19" t="s">
        <v>876</v>
      </c>
      <c r="J636" s="19" t="s">
        <v>9283</v>
      </c>
      <c r="K636" s="20" t="s">
        <v>986</v>
      </c>
      <c r="L636" s="19" t="s">
        <v>25</v>
      </c>
    </row>
    <row r="637" spans="1:12" x14ac:dyDescent="0.25">
      <c r="A637" s="19" t="s">
        <v>438</v>
      </c>
      <c r="B637" s="19" t="s">
        <v>439</v>
      </c>
      <c r="C637" s="19" t="s">
        <v>873</v>
      </c>
      <c r="D637" s="19" t="s">
        <v>874</v>
      </c>
      <c r="E637" s="20" t="s">
        <v>21</v>
      </c>
      <c r="F637" s="19" t="s">
        <v>21</v>
      </c>
      <c r="G637" s="180">
        <v>7066</v>
      </c>
      <c r="H637" s="19" t="s">
        <v>987</v>
      </c>
      <c r="I637" s="19" t="s">
        <v>876</v>
      </c>
      <c r="J637" s="19" t="s">
        <v>444</v>
      </c>
      <c r="K637" s="20" t="s">
        <v>9613</v>
      </c>
      <c r="L637" s="19" t="s">
        <v>25</v>
      </c>
    </row>
    <row r="638" spans="1:12" x14ac:dyDescent="0.25">
      <c r="A638" s="19" t="s">
        <v>438</v>
      </c>
      <c r="B638" s="19" t="s">
        <v>439</v>
      </c>
      <c r="C638" s="19" t="s">
        <v>873</v>
      </c>
      <c r="D638" s="19" t="s">
        <v>874</v>
      </c>
      <c r="E638" s="20" t="s">
        <v>21</v>
      </c>
      <c r="F638" s="19" t="s">
        <v>21</v>
      </c>
      <c r="G638" s="180">
        <v>53786</v>
      </c>
      <c r="H638" s="19" t="s">
        <v>989</v>
      </c>
      <c r="I638" s="19" t="s">
        <v>876</v>
      </c>
      <c r="J638" s="19" t="s">
        <v>444</v>
      </c>
      <c r="K638" s="20" t="s">
        <v>9614</v>
      </c>
      <c r="L638" s="19" t="s">
        <v>25</v>
      </c>
    </row>
    <row r="639" spans="1:12" x14ac:dyDescent="0.25">
      <c r="A639" s="19" t="s">
        <v>438</v>
      </c>
      <c r="B639" s="19" t="s">
        <v>439</v>
      </c>
      <c r="C639" s="19" t="s">
        <v>873</v>
      </c>
      <c r="D639" s="19" t="s">
        <v>874</v>
      </c>
      <c r="E639" s="20" t="s">
        <v>21</v>
      </c>
      <c r="F639" s="19" t="s">
        <v>21</v>
      </c>
      <c r="G639" s="180">
        <v>53788</v>
      </c>
      <c r="H639" s="19" t="s">
        <v>991</v>
      </c>
      <c r="I639" s="19" t="s">
        <v>876</v>
      </c>
      <c r="J639" s="19" t="s">
        <v>444</v>
      </c>
      <c r="K639" s="20" t="s">
        <v>9615</v>
      </c>
      <c r="L639" s="19" t="s">
        <v>25</v>
      </c>
    </row>
    <row r="640" spans="1:12" x14ac:dyDescent="0.25">
      <c r="A640" s="19" t="s">
        <v>438</v>
      </c>
      <c r="B640" s="19" t="s">
        <v>439</v>
      </c>
      <c r="C640" s="19" t="s">
        <v>873</v>
      </c>
      <c r="D640" s="19" t="s">
        <v>874</v>
      </c>
      <c r="E640" s="20" t="s">
        <v>21</v>
      </c>
      <c r="F640" s="19" t="s">
        <v>21</v>
      </c>
      <c r="G640" s="180">
        <v>53792</v>
      </c>
      <c r="H640" s="19" t="s">
        <v>993</v>
      </c>
      <c r="I640" s="19" t="s">
        <v>876</v>
      </c>
      <c r="J640" s="19" t="s">
        <v>444</v>
      </c>
      <c r="K640" s="20" t="s">
        <v>7219</v>
      </c>
      <c r="L640" s="19" t="s">
        <v>25</v>
      </c>
    </row>
    <row r="641" spans="1:12" x14ac:dyDescent="0.25">
      <c r="A641" s="19" t="s">
        <v>438</v>
      </c>
      <c r="B641" s="19" t="s">
        <v>439</v>
      </c>
      <c r="C641" s="19" t="s">
        <v>873</v>
      </c>
      <c r="D641" s="19" t="s">
        <v>874</v>
      </c>
      <c r="E641" s="20" t="s">
        <v>21</v>
      </c>
      <c r="F641" s="19" t="s">
        <v>21</v>
      </c>
      <c r="G641" s="180">
        <v>53794</v>
      </c>
      <c r="H641" s="19" t="s">
        <v>994</v>
      </c>
      <c r="I641" s="19" t="s">
        <v>876</v>
      </c>
      <c r="J641" s="19" t="s">
        <v>9283</v>
      </c>
      <c r="K641" s="20" t="s">
        <v>995</v>
      </c>
      <c r="L641" s="19" t="s">
        <v>25</v>
      </c>
    </row>
    <row r="642" spans="1:12" x14ac:dyDescent="0.25">
      <c r="A642" s="19" t="s">
        <v>438</v>
      </c>
      <c r="B642" s="19" t="s">
        <v>439</v>
      </c>
      <c r="C642" s="19" t="s">
        <v>873</v>
      </c>
      <c r="D642" s="19" t="s">
        <v>874</v>
      </c>
      <c r="E642" s="20" t="s">
        <v>21</v>
      </c>
      <c r="F642" s="19" t="s">
        <v>21</v>
      </c>
      <c r="G642" s="180">
        <v>53797</v>
      </c>
      <c r="H642" s="19" t="s">
        <v>996</v>
      </c>
      <c r="I642" s="19" t="s">
        <v>876</v>
      </c>
      <c r="J642" s="19" t="s">
        <v>444</v>
      </c>
      <c r="K642" s="20" t="s">
        <v>9616</v>
      </c>
      <c r="L642" s="19" t="s">
        <v>25</v>
      </c>
    </row>
    <row r="643" spans="1:12" x14ac:dyDescent="0.25">
      <c r="A643" s="19" t="s">
        <v>438</v>
      </c>
      <c r="B643" s="19" t="s">
        <v>439</v>
      </c>
      <c r="C643" s="19" t="s">
        <v>873</v>
      </c>
      <c r="D643" s="19" t="s">
        <v>874</v>
      </c>
      <c r="E643" s="20" t="s">
        <v>21</v>
      </c>
      <c r="F643" s="19" t="s">
        <v>21</v>
      </c>
      <c r="G643" s="180">
        <v>53804</v>
      </c>
      <c r="H643" s="19" t="s">
        <v>998</v>
      </c>
      <c r="I643" s="19" t="s">
        <v>876</v>
      </c>
      <c r="J643" s="19" t="s">
        <v>9283</v>
      </c>
      <c r="K643" s="20" t="s">
        <v>999</v>
      </c>
      <c r="L643" s="19" t="s">
        <v>25</v>
      </c>
    </row>
    <row r="644" spans="1:12" x14ac:dyDescent="0.25">
      <c r="A644" s="19" t="s">
        <v>438</v>
      </c>
      <c r="B644" s="19" t="s">
        <v>439</v>
      </c>
      <c r="C644" s="19" t="s">
        <v>873</v>
      </c>
      <c r="D644" s="19" t="s">
        <v>874</v>
      </c>
      <c r="E644" s="20" t="s">
        <v>21</v>
      </c>
      <c r="F644" s="19" t="s">
        <v>21</v>
      </c>
      <c r="G644" s="180">
        <v>53806</v>
      </c>
      <c r="H644" s="19" t="s">
        <v>1000</v>
      </c>
      <c r="I644" s="19" t="s">
        <v>876</v>
      </c>
      <c r="J644" s="19" t="s">
        <v>9283</v>
      </c>
      <c r="K644" s="20" t="s">
        <v>1001</v>
      </c>
      <c r="L644" s="19" t="s">
        <v>25</v>
      </c>
    </row>
    <row r="645" spans="1:12" x14ac:dyDescent="0.25">
      <c r="A645" s="19" t="s">
        <v>438</v>
      </c>
      <c r="B645" s="19" t="s">
        <v>439</v>
      </c>
      <c r="C645" s="19" t="s">
        <v>873</v>
      </c>
      <c r="D645" s="19" t="s">
        <v>874</v>
      </c>
      <c r="E645" s="20" t="s">
        <v>21</v>
      </c>
      <c r="F645" s="19" t="s">
        <v>21</v>
      </c>
      <c r="G645" s="180">
        <v>53810</v>
      </c>
      <c r="H645" s="19" t="s">
        <v>1002</v>
      </c>
      <c r="I645" s="19" t="s">
        <v>876</v>
      </c>
      <c r="J645" s="19" t="s">
        <v>9283</v>
      </c>
      <c r="K645" s="20" t="s">
        <v>1003</v>
      </c>
      <c r="L645" s="19" t="s">
        <v>25</v>
      </c>
    </row>
    <row r="646" spans="1:12" x14ac:dyDescent="0.25">
      <c r="A646" s="19" t="s">
        <v>438</v>
      </c>
      <c r="B646" s="19" t="s">
        <v>439</v>
      </c>
      <c r="C646" s="19" t="s">
        <v>873</v>
      </c>
      <c r="D646" s="19" t="s">
        <v>874</v>
      </c>
      <c r="E646" s="20" t="s">
        <v>21</v>
      </c>
      <c r="F646" s="19" t="s">
        <v>21</v>
      </c>
      <c r="G646" s="180">
        <v>53814</v>
      </c>
      <c r="H646" s="19" t="s">
        <v>1004</v>
      </c>
      <c r="I646" s="19" t="s">
        <v>876</v>
      </c>
      <c r="J646" s="19" t="s">
        <v>9283</v>
      </c>
      <c r="K646" s="20" t="s">
        <v>1005</v>
      </c>
      <c r="L646" s="19" t="s">
        <v>25</v>
      </c>
    </row>
    <row r="647" spans="1:12" x14ac:dyDescent="0.25">
      <c r="A647" s="19" t="s">
        <v>438</v>
      </c>
      <c r="B647" s="19" t="s">
        <v>439</v>
      </c>
      <c r="C647" s="19" t="s">
        <v>873</v>
      </c>
      <c r="D647" s="19" t="s">
        <v>874</v>
      </c>
      <c r="E647" s="20" t="s">
        <v>21</v>
      </c>
      <c r="F647" s="19" t="s">
        <v>21</v>
      </c>
      <c r="G647" s="180">
        <v>53817</v>
      </c>
      <c r="H647" s="19" t="s">
        <v>1006</v>
      </c>
      <c r="I647" s="19" t="s">
        <v>876</v>
      </c>
      <c r="J647" s="19" t="s">
        <v>444</v>
      </c>
      <c r="K647" s="20" t="s">
        <v>9617</v>
      </c>
      <c r="L647" s="19" t="s">
        <v>25</v>
      </c>
    </row>
    <row r="648" spans="1:12" x14ac:dyDescent="0.25">
      <c r="A648" s="19" t="s">
        <v>438</v>
      </c>
      <c r="B648" s="19" t="s">
        <v>439</v>
      </c>
      <c r="C648" s="19" t="s">
        <v>873</v>
      </c>
      <c r="D648" s="19" t="s">
        <v>874</v>
      </c>
      <c r="E648" s="20" t="s">
        <v>21</v>
      </c>
      <c r="F648" s="19" t="s">
        <v>21</v>
      </c>
      <c r="G648" s="180">
        <v>53818</v>
      </c>
      <c r="H648" s="19" t="s">
        <v>1007</v>
      </c>
      <c r="I648" s="19" t="s">
        <v>876</v>
      </c>
      <c r="J648" s="19" t="s">
        <v>9283</v>
      </c>
      <c r="K648" s="20" t="s">
        <v>1008</v>
      </c>
      <c r="L648" s="19" t="s">
        <v>25</v>
      </c>
    </row>
    <row r="649" spans="1:12" x14ac:dyDescent="0.25">
      <c r="A649" s="19" t="s">
        <v>438</v>
      </c>
      <c r="B649" s="19" t="s">
        <v>439</v>
      </c>
      <c r="C649" s="19" t="s">
        <v>873</v>
      </c>
      <c r="D649" s="19" t="s">
        <v>874</v>
      </c>
      <c r="E649" s="20" t="s">
        <v>21</v>
      </c>
      <c r="F649" s="19" t="s">
        <v>21</v>
      </c>
      <c r="G649" s="180">
        <v>53827</v>
      </c>
      <c r="H649" s="19" t="s">
        <v>1009</v>
      </c>
      <c r="I649" s="19" t="s">
        <v>876</v>
      </c>
      <c r="J649" s="19" t="s">
        <v>444</v>
      </c>
      <c r="K649" s="20" t="s">
        <v>5492</v>
      </c>
      <c r="L649" s="19" t="s">
        <v>25</v>
      </c>
    </row>
    <row r="650" spans="1:12" x14ac:dyDescent="0.25">
      <c r="A650" s="19" t="s">
        <v>438</v>
      </c>
      <c r="B650" s="19" t="s">
        <v>439</v>
      </c>
      <c r="C650" s="19" t="s">
        <v>873</v>
      </c>
      <c r="D650" s="19" t="s">
        <v>874</v>
      </c>
      <c r="E650" s="20" t="s">
        <v>21</v>
      </c>
      <c r="F650" s="19" t="s">
        <v>21</v>
      </c>
      <c r="G650" s="180">
        <v>53829</v>
      </c>
      <c r="H650" s="19" t="s">
        <v>1010</v>
      </c>
      <c r="I650" s="19" t="s">
        <v>876</v>
      </c>
      <c r="J650" s="19" t="s">
        <v>444</v>
      </c>
      <c r="K650" s="20" t="s">
        <v>9616</v>
      </c>
      <c r="L650" s="19" t="s">
        <v>25</v>
      </c>
    </row>
    <row r="651" spans="1:12" x14ac:dyDescent="0.25">
      <c r="A651" s="19" t="s">
        <v>438</v>
      </c>
      <c r="B651" s="19" t="s">
        <v>439</v>
      </c>
      <c r="C651" s="19" t="s">
        <v>873</v>
      </c>
      <c r="D651" s="19" t="s">
        <v>874</v>
      </c>
      <c r="E651" s="20" t="s">
        <v>21</v>
      </c>
      <c r="F651" s="19" t="s">
        <v>21</v>
      </c>
      <c r="G651" s="180">
        <v>53831</v>
      </c>
      <c r="H651" s="19" t="s">
        <v>1011</v>
      </c>
      <c r="I651" s="19" t="s">
        <v>876</v>
      </c>
      <c r="J651" s="19" t="s">
        <v>444</v>
      </c>
      <c r="K651" s="20" t="s">
        <v>9618</v>
      </c>
      <c r="L651" s="19" t="s">
        <v>25</v>
      </c>
    </row>
    <row r="652" spans="1:12" x14ac:dyDescent="0.25">
      <c r="A652" s="19" t="s">
        <v>438</v>
      </c>
      <c r="B652" s="19" t="s">
        <v>439</v>
      </c>
      <c r="C652" s="19" t="s">
        <v>873</v>
      </c>
      <c r="D652" s="19" t="s">
        <v>874</v>
      </c>
      <c r="E652" s="20" t="s">
        <v>21</v>
      </c>
      <c r="F652" s="19" t="s">
        <v>21</v>
      </c>
      <c r="G652" s="180">
        <v>53840</v>
      </c>
      <c r="H652" s="19" t="s">
        <v>1012</v>
      </c>
      <c r="I652" s="19" t="s">
        <v>876</v>
      </c>
      <c r="J652" s="19" t="s">
        <v>9283</v>
      </c>
      <c r="K652" s="20" t="s">
        <v>1013</v>
      </c>
      <c r="L652" s="19" t="s">
        <v>25</v>
      </c>
    </row>
    <row r="653" spans="1:12" x14ac:dyDescent="0.25">
      <c r="A653" s="19" t="s">
        <v>438</v>
      </c>
      <c r="B653" s="19" t="s">
        <v>439</v>
      </c>
      <c r="C653" s="19" t="s">
        <v>873</v>
      </c>
      <c r="D653" s="19" t="s">
        <v>874</v>
      </c>
      <c r="E653" s="20" t="s">
        <v>21</v>
      </c>
      <c r="F653" s="19" t="s">
        <v>21</v>
      </c>
      <c r="G653" s="180">
        <v>53841</v>
      </c>
      <c r="H653" s="19" t="s">
        <v>1014</v>
      </c>
      <c r="I653" s="19" t="s">
        <v>876</v>
      </c>
      <c r="J653" s="19" t="s">
        <v>9283</v>
      </c>
      <c r="K653" s="20" t="s">
        <v>1015</v>
      </c>
      <c r="L653" s="19" t="s">
        <v>25</v>
      </c>
    </row>
    <row r="654" spans="1:12" x14ac:dyDescent="0.25">
      <c r="A654" s="19" t="s">
        <v>438</v>
      </c>
      <c r="B654" s="19" t="s">
        <v>439</v>
      </c>
      <c r="C654" s="19" t="s">
        <v>873</v>
      </c>
      <c r="D654" s="19" t="s">
        <v>874</v>
      </c>
      <c r="E654" s="20" t="s">
        <v>21</v>
      </c>
      <c r="F654" s="19" t="s">
        <v>21</v>
      </c>
      <c r="G654" s="180">
        <v>53849</v>
      </c>
      <c r="H654" s="19" t="s">
        <v>1016</v>
      </c>
      <c r="I654" s="19" t="s">
        <v>876</v>
      </c>
      <c r="J654" s="19" t="s">
        <v>444</v>
      </c>
      <c r="K654" s="20" t="s">
        <v>9594</v>
      </c>
      <c r="L654" s="19" t="s">
        <v>25</v>
      </c>
    </row>
    <row r="655" spans="1:12" x14ac:dyDescent="0.25">
      <c r="A655" s="19" t="s">
        <v>438</v>
      </c>
      <c r="B655" s="19" t="s">
        <v>439</v>
      </c>
      <c r="C655" s="19" t="s">
        <v>873</v>
      </c>
      <c r="D655" s="19" t="s">
        <v>874</v>
      </c>
      <c r="E655" s="20" t="s">
        <v>21</v>
      </c>
      <c r="F655" s="19" t="s">
        <v>21</v>
      </c>
      <c r="G655" s="180">
        <v>53857</v>
      </c>
      <c r="H655" s="19" t="s">
        <v>1018</v>
      </c>
      <c r="I655" s="19" t="s">
        <v>876</v>
      </c>
      <c r="J655" s="19" t="s">
        <v>444</v>
      </c>
      <c r="K655" s="20" t="s">
        <v>9619</v>
      </c>
      <c r="L655" s="19" t="s">
        <v>25</v>
      </c>
    </row>
    <row r="656" spans="1:12" x14ac:dyDescent="0.25">
      <c r="A656" s="19" t="s">
        <v>438</v>
      </c>
      <c r="B656" s="19" t="s">
        <v>439</v>
      </c>
      <c r="C656" s="19" t="s">
        <v>873</v>
      </c>
      <c r="D656" s="19" t="s">
        <v>874</v>
      </c>
      <c r="E656" s="20" t="s">
        <v>21</v>
      </c>
      <c r="F656" s="19" t="s">
        <v>21</v>
      </c>
      <c r="G656" s="180">
        <v>53858</v>
      </c>
      <c r="H656" s="19" t="s">
        <v>1019</v>
      </c>
      <c r="I656" s="19" t="s">
        <v>876</v>
      </c>
      <c r="J656" s="19" t="s">
        <v>444</v>
      </c>
      <c r="K656" s="20" t="s">
        <v>9620</v>
      </c>
      <c r="L656" s="19" t="s">
        <v>25</v>
      </c>
    </row>
    <row r="657" spans="1:12" x14ac:dyDescent="0.25">
      <c r="A657" s="19" t="s">
        <v>438</v>
      </c>
      <c r="B657" s="19" t="s">
        <v>439</v>
      </c>
      <c r="C657" s="19" t="s">
        <v>873</v>
      </c>
      <c r="D657" s="19" t="s">
        <v>874</v>
      </c>
      <c r="E657" s="20" t="s">
        <v>21</v>
      </c>
      <c r="F657" s="19" t="s">
        <v>21</v>
      </c>
      <c r="G657" s="180">
        <v>53861</v>
      </c>
      <c r="H657" s="19" t="s">
        <v>1021</v>
      </c>
      <c r="I657" s="19" t="s">
        <v>876</v>
      </c>
      <c r="J657" s="19" t="s">
        <v>23</v>
      </c>
      <c r="K657" s="20" t="s">
        <v>9621</v>
      </c>
      <c r="L657" s="19" t="s">
        <v>25</v>
      </c>
    </row>
    <row r="658" spans="1:12" x14ac:dyDescent="0.25">
      <c r="A658" s="19" t="s">
        <v>438</v>
      </c>
      <c r="B658" s="19" t="s">
        <v>439</v>
      </c>
      <c r="C658" s="19" t="s">
        <v>873</v>
      </c>
      <c r="D658" s="19" t="s">
        <v>874</v>
      </c>
      <c r="E658" s="20" t="s">
        <v>21</v>
      </c>
      <c r="F658" s="19" t="s">
        <v>21</v>
      </c>
      <c r="G658" s="180">
        <v>53863</v>
      </c>
      <c r="H658" s="19" t="s">
        <v>1022</v>
      </c>
      <c r="I658" s="19" t="s">
        <v>876</v>
      </c>
      <c r="J658" s="19" t="s">
        <v>9283</v>
      </c>
      <c r="K658" s="20" t="s">
        <v>1013</v>
      </c>
      <c r="L658" s="19" t="s">
        <v>25</v>
      </c>
    </row>
    <row r="659" spans="1:12" x14ac:dyDescent="0.25">
      <c r="A659" s="19" t="s">
        <v>438</v>
      </c>
      <c r="B659" s="19" t="s">
        <v>439</v>
      </c>
      <c r="C659" s="19" t="s">
        <v>873</v>
      </c>
      <c r="D659" s="19" t="s">
        <v>874</v>
      </c>
      <c r="E659" s="20" t="s">
        <v>21</v>
      </c>
      <c r="F659" s="19" t="s">
        <v>21</v>
      </c>
      <c r="G659" s="180">
        <v>53865</v>
      </c>
      <c r="H659" s="19" t="s">
        <v>1023</v>
      </c>
      <c r="I659" s="19" t="s">
        <v>876</v>
      </c>
      <c r="J659" s="19" t="s">
        <v>444</v>
      </c>
      <c r="K659" s="20" t="s">
        <v>7743</v>
      </c>
      <c r="L659" s="19" t="s">
        <v>25</v>
      </c>
    </row>
    <row r="660" spans="1:12" x14ac:dyDescent="0.25">
      <c r="A660" s="19" t="s">
        <v>438</v>
      </c>
      <c r="B660" s="19" t="s">
        <v>439</v>
      </c>
      <c r="C660" s="19" t="s">
        <v>873</v>
      </c>
      <c r="D660" s="19" t="s">
        <v>874</v>
      </c>
      <c r="E660" s="20" t="s">
        <v>21</v>
      </c>
      <c r="F660" s="19" t="s">
        <v>21</v>
      </c>
      <c r="G660" s="180">
        <v>53866</v>
      </c>
      <c r="H660" s="19" t="s">
        <v>1025</v>
      </c>
      <c r="I660" s="19" t="s">
        <v>876</v>
      </c>
      <c r="J660" s="19" t="s">
        <v>444</v>
      </c>
      <c r="K660" s="20" t="s">
        <v>1558</v>
      </c>
      <c r="L660" s="19" t="s">
        <v>25</v>
      </c>
    </row>
    <row r="661" spans="1:12" x14ac:dyDescent="0.25">
      <c r="A661" s="19" t="s">
        <v>438</v>
      </c>
      <c r="B661" s="19" t="s">
        <v>439</v>
      </c>
      <c r="C661" s="19" t="s">
        <v>873</v>
      </c>
      <c r="D661" s="19" t="s">
        <v>874</v>
      </c>
      <c r="E661" s="20" t="s">
        <v>21</v>
      </c>
      <c r="F661" s="19" t="s">
        <v>21</v>
      </c>
      <c r="G661" s="180">
        <v>53882</v>
      </c>
      <c r="H661" s="19" t="s">
        <v>1026</v>
      </c>
      <c r="I661" s="19" t="s">
        <v>876</v>
      </c>
      <c r="J661" s="19" t="s">
        <v>9283</v>
      </c>
      <c r="K661" s="20" t="s">
        <v>1027</v>
      </c>
      <c r="L661" s="19" t="s">
        <v>25</v>
      </c>
    </row>
    <row r="662" spans="1:12" x14ac:dyDescent="0.25">
      <c r="A662" s="19" t="s">
        <v>438</v>
      </c>
      <c r="B662" s="19" t="s">
        <v>439</v>
      </c>
      <c r="C662" s="19" t="s">
        <v>873</v>
      </c>
      <c r="D662" s="19" t="s">
        <v>874</v>
      </c>
      <c r="E662" s="20" t="s">
        <v>21</v>
      </c>
      <c r="F662" s="19" t="s">
        <v>21</v>
      </c>
      <c r="G662" s="180">
        <v>55263</v>
      </c>
      <c r="H662" s="19" t="s">
        <v>1028</v>
      </c>
      <c r="I662" s="19" t="s">
        <v>876</v>
      </c>
      <c r="J662" s="19" t="s">
        <v>444</v>
      </c>
      <c r="K662" s="20" t="s">
        <v>995</v>
      </c>
      <c r="L662" s="19" t="s">
        <v>25</v>
      </c>
    </row>
    <row r="663" spans="1:12" x14ac:dyDescent="0.25">
      <c r="A663" s="19" t="s">
        <v>438</v>
      </c>
      <c r="B663" s="19" t="s">
        <v>439</v>
      </c>
      <c r="C663" s="19" t="s">
        <v>873</v>
      </c>
      <c r="D663" s="19" t="s">
        <v>874</v>
      </c>
      <c r="E663" s="20" t="s">
        <v>21</v>
      </c>
      <c r="F663" s="19" t="s">
        <v>21</v>
      </c>
      <c r="G663" s="180">
        <v>73303</v>
      </c>
      <c r="H663" s="19" t="s">
        <v>1029</v>
      </c>
      <c r="I663" s="19" t="s">
        <v>876</v>
      </c>
      <c r="J663" s="19" t="s">
        <v>9283</v>
      </c>
      <c r="K663" s="20" t="s">
        <v>1030</v>
      </c>
      <c r="L663" s="19" t="s">
        <v>25</v>
      </c>
    </row>
    <row r="664" spans="1:12" x14ac:dyDescent="0.25">
      <c r="A664" s="19" t="s">
        <v>438</v>
      </c>
      <c r="B664" s="19" t="s">
        <v>439</v>
      </c>
      <c r="C664" s="19" t="s">
        <v>873</v>
      </c>
      <c r="D664" s="19" t="s">
        <v>874</v>
      </c>
      <c r="E664" s="20" t="s">
        <v>21</v>
      </c>
      <c r="F664" s="19" t="s">
        <v>21</v>
      </c>
      <c r="G664" s="180">
        <v>73307</v>
      </c>
      <c r="H664" s="19" t="s">
        <v>1031</v>
      </c>
      <c r="I664" s="19" t="s">
        <v>876</v>
      </c>
      <c r="J664" s="19" t="s">
        <v>9283</v>
      </c>
      <c r="K664" s="20" t="s">
        <v>168</v>
      </c>
      <c r="L664" s="19" t="s">
        <v>25</v>
      </c>
    </row>
    <row r="665" spans="1:12" x14ac:dyDescent="0.25">
      <c r="A665" s="19" t="s">
        <v>438</v>
      </c>
      <c r="B665" s="19" t="s">
        <v>439</v>
      </c>
      <c r="C665" s="19" t="s">
        <v>873</v>
      </c>
      <c r="D665" s="19" t="s">
        <v>874</v>
      </c>
      <c r="E665" s="20" t="s">
        <v>21</v>
      </c>
      <c r="F665" s="19" t="s">
        <v>21</v>
      </c>
      <c r="G665" s="180">
        <v>73309</v>
      </c>
      <c r="H665" s="19" t="s">
        <v>1032</v>
      </c>
      <c r="I665" s="19" t="s">
        <v>876</v>
      </c>
      <c r="J665" s="19" t="s">
        <v>9283</v>
      </c>
      <c r="K665" s="20" t="s">
        <v>1033</v>
      </c>
      <c r="L665" s="19" t="s">
        <v>25</v>
      </c>
    </row>
    <row r="666" spans="1:12" x14ac:dyDescent="0.25">
      <c r="A666" s="19" t="s">
        <v>438</v>
      </c>
      <c r="B666" s="19" t="s">
        <v>439</v>
      </c>
      <c r="C666" s="19" t="s">
        <v>873</v>
      </c>
      <c r="D666" s="19" t="s">
        <v>874</v>
      </c>
      <c r="E666" s="20" t="s">
        <v>21</v>
      </c>
      <c r="F666" s="19" t="s">
        <v>21</v>
      </c>
      <c r="G666" s="180">
        <v>73311</v>
      </c>
      <c r="H666" s="19" t="s">
        <v>1034</v>
      </c>
      <c r="I666" s="19" t="s">
        <v>876</v>
      </c>
      <c r="J666" s="19" t="s">
        <v>444</v>
      </c>
      <c r="K666" s="20" t="s">
        <v>9622</v>
      </c>
      <c r="L666" s="19" t="s">
        <v>25</v>
      </c>
    </row>
    <row r="667" spans="1:12" x14ac:dyDescent="0.25">
      <c r="A667" s="19" t="s">
        <v>438</v>
      </c>
      <c r="B667" s="19" t="s">
        <v>439</v>
      </c>
      <c r="C667" s="19" t="s">
        <v>873</v>
      </c>
      <c r="D667" s="19" t="s">
        <v>874</v>
      </c>
      <c r="E667" s="20" t="s">
        <v>21</v>
      </c>
      <c r="F667" s="19" t="s">
        <v>21</v>
      </c>
      <c r="G667" s="180">
        <v>73313</v>
      </c>
      <c r="H667" s="19" t="s">
        <v>1035</v>
      </c>
      <c r="I667" s="19" t="s">
        <v>876</v>
      </c>
      <c r="J667" s="19" t="s">
        <v>9283</v>
      </c>
      <c r="K667" s="20" t="s">
        <v>662</v>
      </c>
      <c r="L667" s="19" t="s">
        <v>25</v>
      </c>
    </row>
    <row r="668" spans="1:12" x14ac:dyDescent="0.25">
      <c r="A668" s="19" t="s">
        <v>438</v>
      </c>
      <c r="B668" s="19" t="s">
        <v>439</v>
      </c>
      <c r="C668" s="19" t="s">
        <v>873</v>
      </c>
      <c r="D668" s="19" t="s">
        <v>874</v>
      </c>
      <c r="E668" s="20" t="s">
        <v>21</v>
      </c>
      <c r="F668" s="19" t="s">
        <v>21</v>
      </c>
      <c r="G668" s="180">
        <v>73315</v>
      </c>
      <c r="H668" s="19" t="s">
        <v>1036</v>
      </c>
      <c r="I668" s="19" t="s">
        <v>876</v>
      </c>
      <c r="J668" s="19" t="s">
        <v>444</v>
      </c>
      <c r="K668" s="20" t="s">
        <v>9615</v>
      </c>
      <c r="L668" s="19" t="s">
        <v>25</v>
      </c>
    </row>
    <row r="669" spans="1:12" x14ac:dyDescent="0.25">
      <c r="A669" s="19" t="s">
        <v>438</v>
      </c>
      <c r="B669" s="19" t="s">
        <v>439</v>
      </c>
      <c r="C669" s="19" t="s">
        <v>873</v>
      </c>
      <c r="D669" s="19" t="s">
        <v>874</v>
      </c>
      <c r="E669" s="20" t="s">
        <v>21</v>
      </c>
      <c r="F669" s="19" t="s">
        <v>21</v>
      </c>
      <c r="G669" s="180">
        <v>73335</v>
      </c>
      <c r="H669" s="19" t="s">
        <v>1037</v>
      </c>
      <c r="I669" s="19" t="s">
        <v>876</v>
      </c>
      <c r="J669" s="19" t="s">
        <v>9283</v>
      </c>
      <c r="K669" s="20" t="s">
        <v>5684</v>
      </c>
      <c r="L669" s="19" t="s">
        <v>25</v>
      </c>
    </row>
    <row r="670" spans="1:12" x14ac:dyDescent="0.25">
      <c r="A670" s="19" t="s">
        <v>438</v>
      </c>
      <c r="B670" s="19" t="s">
        <v>439</v>
      </c>
      <c r="C670" s="19" t="s">
        <v>873</v>
      </c>
      <c r="D670" s="19" t="s">
        <v>874</v>
      </c>
      <c r="E670" s="20" t="s">
        <v>21</v>
      </c>
      <c r="F670" s="19" t="s">
        <v>21</v>
      </c>
      <c r="G670" s="180">
        <v>73340</v>
      </c>
      <c r="H670" s="19" t="s">
        <v>1039</v>
      </c>
      <c r="I670" s="19" t="s">
        <v>876</v>
      </c>
      <c r="J670" s="19" t="s">
        <v>444</v>
      </c>
      <c r="K670" s="20" t="s">
        <v>4219</v>
      </c>
      <c r="L670" s="19" t="s">
        <v>25</v>
      </c>
    </row>
    <row r="671" spans="1:12" x14ac:dyDescent="0.25">
      <c r="A671" s="19" t="s">
        <v>438</v>
      </c>
      <c r="B671" s="19" t="s">
        <v>439</v>
      </c>
      <c r="C671" s="19" t="s">
        <v>873</v>
      </c>
      <c r="D671" s="19" t="s">
        <v>874</v>
      </c>
      <c r="E671" s="20" t="s">
        <v>21</v>
      </c>
      <c r="F671" s="19" t="s">
        <v>21</v>
      </c>
      <c r="G671" s="180">
        <v>83361</v>
      </c>
      <c r="H671" s="19" t="s">
        <v>1040</v>
      </c>
      <c r="I671" s="19" t="s">
        <v>876</v>
      </c>
      <c r="J671" s="19" t="s">
        <v>9283</v>
      </c>
      <c r="K671" s="20" t="s">
        <v>1041</v>
      </c>
      <c r="L671" s="19" t="s">
        <v>25</v>
      </c>
    </row>
    <row r="672" spans="1:12" x14ac:dyDescent="0.25">
      <c r="A672" s="19" t="s">
        <v>438</v>
      </c>
      <c r="B672" s="19" t="s">
        <v>439</v>
      </c>
      <c r="C672" s="19" t="s">
        <v>873</v>
      </c>
      <c r="D672" s="19" t="s">
        <v>874</v>
      </c>
      <c r="E672" s="20" t="s">
        <v>21</v>
      </c>
      <c r="F672" s="19" t="s">
        <v>21</v>
      </c>
      <c r="G672" s="180">
        <v>83761</v>
      </c>
      <c r="H672" s="19" t="s">
        <v>1042</v>
      </c>
      <c r="I672" s="19" t="s">
        <v>876</v>
      </c>
      <c r="J672" s="19" t="s">
        <v>9283</v>
      </c>
      <c r="K672" s="20" t="s">
        <v>1043</v>
      </c>
      <c r="L672" s="19" t="s">
        <v>25</v>
      </c>
    </row>
    <row r="673" spans="1:12" x14ac:dyDescent="0.25">
      <c r="A673" s="19" t="s">
        <v>438</v>
      </c>
      <c r="B673" s="19" t="s">
        <v>439</v>
      </c>
      <c r="C673" s="19" t="s">
        <v>873</v>
      </c>
      <c r="D673" s="19" t="s">
        <v>874</v>
      </c>
      <c r="E673" s="20" t="s">
        <v>21</v>
      </c>
      <c r="F673" s="19" t="s">
        <v>21</v>
      </c>
      <c r="G673" s="180">
        <v>83762</v>
      </c>
      <c r="H673" s="19" t="s">
        <v>1044</v>
      </c>
      <c r="I673" s="19" t="s">
        <v>876</v>
      </c>
      <c r="J673" s="19" t="s">
        <v>9283</v>
      </c>
      <c r="K673" s="20" t="s">
        <v>1045</v>
      </c>
      <c r="L673" s="19" t="s">
        <v>25</v>
      </c>
    </row>
    <row r="674" spans="1:12" x14ac:dyDescent="0.25">
      <c r="A674" s="19" t="s">
        <v>438</v>
      </c>
      <c r="B674" s="19" t="s">
        <v>439</v>
      </c>
      <c r="C674" s="19" t="s">
        <v>873</v>
      </c>
      <c r="D674" s="19" t="s">
        <v>874</v>
      </c>
      <c r="E674" s="20" t="s">
        <v>21</v>
      </c>
      <c r="F674" s="19" t="s">
        <v>21</v>
      </c>
      <c r="G674" s="180">
        <v>83763</v>
      </c>
      <c r="H674" s="19" t="s">
        <v>1046</v>
      </c>
      <c r="I674" s="19" t="s">
        <v>876</v>
      </c>
      <c r="J674" s="19" t="s">
        <v>444</v>
      </c>
      <c r="K674" s="20" t="s">
        <v>9268</v>
      </c>
      <c r="L674" s="19" t="s">
        <v>25</v>
      </c>
    </row>
    <row r="675" spans="1:12" x14ac:dyDescent="0.25">
      <c r="A675" s="19" t="s">
        <v>438</v>
      </c>
      <c r="B675" s="19" t="s">
        <v>439</v>
      </c>
      <c r="C675" s="19" t="s">
        <v>873</v>
      </c>
      <c r="D675" s="19" t="s">
        <v>874</v>
      </c>
      <c r="E675" s="20" t="s">
        <v>21</v>
      </c>
      <c r="F675" s="19" t="s">
        <v>21</v>
      </c>
      <c r="G675" s="180">
        <v>83764</v>
      </c>
      <c r="H675" s="19" t="s">
        <v>1048</v>
      </c>
      <c r="I675" s="19" t="s">
        <v>876</v>
      </c>
      <c r="J675" s="19" t="s">
        <v>9283</v>
      </c>
      <c r="K675" s="20" t="s">
        <v>1049</v>
      </c>
      <c r="L675" s="19" t="s">
        <v>25</v>
      </c>
    </row>
    <row r="676" spans="1:12" x14ac:dyDescent="0.25">
      <c r="A676" s="19" t="s">
        <v>438</v>
      </c>
      <c r="B676" s="19" t="s">
        <v>439</v>
      </c>
      <c r="C676" s="19" t="s">
        <v>873</v>
      </c>
      <c r="D676" s="19" t="s">
        <v>874</v>
      </c>
      <c r="E676" s="20" t="s">
        <v>21</v>
      </c>
      <c r="F676" s="19" t="s">
        <v>21</v>
      </c>
      <c r="G676" s="180">
        <v>87026</v>
      </c>
      <c r="H676" s="19" t="s">
        <v>1050</v>
      </c>
      <c r="I676" s="19" t="s">
        <v>876</v>
      </c>
      <c r="J676" s="19" t="s">
        <v>9283</v>
      </c>
      <c r="K676" s="20" t="s">
        <v>656</v>
      </c>
      <c r="L676" s="19" t="s">
        <v>25</v>
      </c>
    </row>
    <row r="677" spans="1:12" x14ac:dyDescent="0.25">
      <c r="A677" s="19" t="s">
        <v>438</v>
      </c>
      <c r="B677" s="19" t="s">
        <v>439</v>
      </c>
      <c r="C677" s="19" t="s">
        <v>873</v>
      </c>
      <c r="D677" s="19" t="s">
        <v>874</v>
      </c>
      <c r="E677" s="20" t="s">
        <v>21</v>
      </c>
      <c r="F677" s="19" t="s">
        <v>21</v>
      </c>
      <c r="G677" s="180">
        <v>87441</v>
      </c>
      <c r="H677" s="19" t="s">
        <v>1051</v>
      </c>
      <c r="I677" s="19" t="s">
        <v>876</v>
      </c>
      <c r="J677" s="19" t="s">
        <v>23</v>
      </c>
      <c r="K677" s="20" t="s">
        <v>1055</v>
      </c>
      <c r="L677" s="19" t="s">
        <v>25</v>
      </c>
    </row>
    <row r="678" spans="1:12" x14ac:dyDescent="0.25">
      <c r="A678" s="19" t="s">
        <v>438</v>
      </c>
      <c r="B678" s="19" t="s">
        <v>439</v>
      </c>
      <c r="C678" s="19" t="s">
        <v>873</v>
      </c>
      <c r="D678" s="19" t="s">
        <v>874</v>
      </c>
      <c r="E678" s="20" t="s">
        <v>21</v>
      </c>
      <c r="F678" s="19" t="s">
        <v>21</v>
      </c>
      <c r="G678" s="180">
        <v>87442</v>
      </c>
      <c r="H678" s="19" t="s">
        <v>1052</v>
      </c>
      <c r="I678" s="19" t="s">
        <v>876</v>
      </c>
      <c r="J678" s="19" t="s">
        <v>23</v>
      </c>
      <c r="K678" s="20" t="s">
        <v>1053</v>
      </c>
      <c r="L678" s="19" t="s">
        <v>25</v>
      </c>
    </row>
    <row r="679" spans="1:12" x14ac:dyDescent="0.25">
      <c r="A679" s="19" t="s">
        <v>438</v>
      </c>
      <c r="B679" s="19" t="s">
        <v>439</v>
      </c>
      <c r="C679" s="19" t="s">
        <v>873</v>
      </c>
      <c r="D679" s="19" t="s">
        <v>874</v>
      </c>
      <c r="E679" s="20" t="s">
        <v>21</v>
      </c>
      <c r="F679" s="19" t="s">
        <v>21</v>
      </c>
      <c r="G679" s="180">
        <v>87443</v>
      </c>
      <c r="H679" s="19" t="s">
        <v>1054</v>
      </c>
      <c r="I679" s="19" t="s">
        <v>876</v>
      </c>
      <c r="J679" s="19" t="s">
        <v>23</v>
      </c>
      <c r="K679" s="20" t="s">
        <v>1567</v>
      </c>
      <c r="L679" s="19" t="s">
        <v>25</v>
      </c>
    </row>
    <row r="680" spans="1:12" x14ac:dyDescent="0.25">
      <c r="A680" s="19" t="s">
        <v>438</v>
      </c>
      <c r="B680" s="19" t="s">
        <v>439</v>
      </c>
      <c r="C680" s="19" t="s">
        <v>873</v>
      </c>
      <c r="D680" s="19" t="s">
        <v>874</v>
      </c>
      <c r="E680" s="20" t="s">
        <v>21</v>
      </c>
      <c r="F680" s="19" t="s">
        <v>21</v>
      </c>
      <c r="G680" s="180">
        <v>87444</v>
      </c>
      <c r="H680" s="19" t="s">
        <v>1056</v>
      </c>
      <c r="I680" s="19" t="s">
        <v>876</v>
      </c>
      <c r="J680" s="19" t="s">
        <v>444</v>
      </c>
      <c r="K680" s="20" t="s">
        <v>662</v>
      </c>
      <c r="L680" s="19" t="s">
        <v>25</v>
      </c>
    </row>
    <row r="681" spans="1:12" x14ac:dyDescent="0.25">
      <c r="A681" s="19" t="s">
        <v>438</v>
      </c>
      <c r="B681" s="19" t="s">
        <v>439</v>
      </c>
      <c r="C681" s="19" t="s">
        <v>873</v>
      </c>
      <c r="D681" s="19" t="s">
        <v>874</v>
      </c>
      <c r="E681" s="20" t="s">
        <v>21</v>
      </c>
      <c r="F681" s="19" t="s">
        <v>21</v>
      </c>
      <c r="G681" s="180">
        <v>88387</v>
      </c>
      <c r="H681" s="19" t="s">
        <v>1058</v>
      </c>
      <c r="I681" s="19" t="s">
        <v>876</v>
      </c>
      <c r="J681" s="19" t="s">
        <v>23</v>
      </c>
      <c r="K681" s="20" t="s">
        <v>1523</v>
      </c>
      <c r="L681" s="19" t="s">
        <v>25</v>
      </c>
    </row>
    <row r="682" spans="1:12" x14ac:dyDescent="0.25">
      <c r="A682" s="19" t="s">
        <v>438</v>
      </c>
      <c r="B682" s="19" t="s">
        <v>439</v>
      </c>
      <c r="C682" s="19" t="s">
        <v>873</v>
      </c>
      <c r="D682" s="19" t="s">
        <v>874</v>
      </c>
      <c r="E682" s="20" t="s">
        <v>21</v>
      </c>
      <c r="F682" s="19" t="s">
        <v>21</v>
      </c>
      <c r="G682" s="180">
        <v>88389</v>
      </c>
      <c r="H682" s="19" t="s">
        <v>1060</v>
      </c>
      <c r="I682" s="19" t="s">
        <v>876</v>
      </c>
      <c r="J682" s="19" t="s">
        <v>23</v>
      </c>
      <c r="K682" s="20" t="s">
        <v>603</v>
      </c>
      <c r="L682" s="19" t="s">
        <v>25</v>
      </c>
    </row>
    <row r="683" spans="1:12" x14ac:dyDescent="0.25">
      <c r="A683" s="19" t="s">
        <v>438</v>
      </c>
      <c r="B683" s="19" t="s">
        <v>439</v>
      </c>
      <c r="C683" s="19" t="s">
        <v>873</v>
      </c>
      <c r="D683" s="19" t="s">
        <v>874</v>
      </c>
      <c r="E683" s="20" t="s">
        <v>21</v>
      </c>
      <c r="F683" s="19" t="s">
        <v>21</v>
      </c>
      <c r="G683" s="180">
        <v>88390</v>
      </c>
      <c r="H683" s="19" t="s">
        <v>1061</v>
      </c>
      <c r="I683" s="19" t="s">
        <v>876</v>
      </c>
      <c r="J683" s="19" t="s">
        <v>23</v>
      </c>
      <c r="K683" s="20" t="s">
        <v>1571</v>
      </c>
      <c r="L683" s="19" t="s">
        <v>25</v>
      </c>
    </row>
    <row r="684" spans="1:12" x14ac:dyDescent="0.25">
      <c r="A684" s="19" t="s">
        <v>438</v>
      </c>
      <c r="B684" s="19" t="s">
        <v>439</v>
      </c>
      <c r="C684" s="19" t="s">
        <v>873</v>
      </c>
      <c r="D684" s="19" t="s">
        <v>874</v>
      </c>
      <c r="E684" s="20" t="s">
        <v>21</v>
      </c>
      <c r="F684" s="19" t="s">
        <v>21</v>
      </c>
      <c r="G684" s="180">
        <v>88391</v>
      </c>
      <c r="H684" s="19" t="s">
        <v>1063</v>
      </c>
      <c r="I684" s="19" t="s">
        <v>876</v>
      </c>
      <c r="J684" s="19" t="s">
        <v>23</v>
      </c>
      <c r="K684" s="20" t="s">
        <v>1057</v>
      </c>
      <c r="L684" s="19" t="s">
        <v>25</v>
      </c>
    </row>
    <row r="685" spans="1:12" x14ac:dyDescent="0.25">
      <c r="A685" s="19" t="s">
        <v>438</v>
      </c>
      <c r="B685" s="19" t="s">
        <v>439</v>
      </c>
      <c r="C685" s="19" t="s">
        <v>873</v>
      </c>
      <c r="D685" s="19" t="s">
        <v>874</v>
      </c>
      <c r="E685" s="20" t="s">
        <v>21</v>
      </c>
      <c r="F685" s="19" t="s">
        <v>21</v>
      </c>
      <c r="G685" s="180">
        <v>88394</v>
      </c>
      <c r="H685" s="19" t="s">
        <v>1065</v>
      </c>
      <c r="I685" s="19" t="s">
        <v>876</v>
      </c>
      <c r="J685" s="19" t="s">
        <v>23</v>
      </c>
      <c r="K685" s="20" t="s">
        <v>714</v>
      </c>
      <c r="L685" s="19" t="s">
        <v>25</v>
      </c>
    </row>
    <row r="686" spans="1:12" x14ac:dyDescent="0.25">
      <c r="A686" s="19" t="s">
        <v>438</v>
      </c>
      <c r="B686" s="19" t="s">
        <v>439</v>
      </c>
      <c r="C686" s="19" t="s">
        <v>873</v>
      </c>
      <c r="D686" s="19" t="s">
        <v>874</v>
      </c>
      <c r="E686" s="20" t="s">
        <v>21</v>
      </c>
      <c r="F686" s="19" t="s">
        <v>21</v>
      </c>
      <c r="G686" s="180">
        <v>88395</v>
      </c>
      <c r="H686" s="19" t="s">
        <v>1067</v>
      </c>
      <c r="I686" s="19" t="s">
        <v>876</v>
      </c>
      <c r="J686" s="19" t="s">
        <v>23</v>
      </c>
      <c r="K686" s="20" t="s">
        <v>794</v>
      </c>
      <c r="L686" s="19" t="s">
        <v>25</v>
      </c>
    </row>
    <row r="687" spans="1:12" x14ac:dyDescent="0.25">
      <c r="A687" s="19" t="s">
        <v>438</v>
      </c>
      <c r="B687" s="19" t="s">
        <v>439</v>
      </c>
      <c r="C687" s="19" t="s">
        <v>873</v>
      </c>
      <c r="D687" s="19" t="s">
        <v>874</v>
      </c>
      <c r="E687" s="20" t="s">
        <v>21</v>
      </c>
      <c r="F687" s="19" t="s">
        <v>21</v>
      </c>
      <c r="G687" s="180">
        <v>88396</v>
      </c>
      <c r="H687" s="19" t="s">
        <v>1069</v>
      </c>
      <c r="I687" s="19" t="s">
        <v>876</v>
      </c>
      <c r="J687" s="19" t="s">
        <v>23</v>
      </c>
      <c r="K687" s="20" t="s">
        <v>9623</v>
      </c>
      <c r="L687" s="19" t="s">
        <v>25</v>
      </c>
    </row>
    <row r="688" spans="1:12" x14ac:dyDescent="0.25">
      <c r="A688" s="19" t="s">
        <v>438</v>
      </c>
      <c r="B688" s="19" t="s">
        <v>439</v>
      </c>
      <c r="C688" s="19" t="s">
        <v>873</v>
      </c>
      <c r="D688" s="19" t="s">
        <v>874</v>
      </c>
      <c r="E688" s="20" t="s">
        <v>21</v>
      </c>
      <c r="F688" s="19" t="s">
        <v>21</v>
      </c>
      <c r="G688" s="180">
        <v>88397</v>
      </c>
      <c r="H688" s="19" t="s">
        <v>1071</v>
      </c>
      <c r="I688" s="19" t="s">
        <v>876</v>
      </c>
      <c r="J688" s="19" t="s">
        <v>23</v>
      </c>
      <c r="K688" s="20" t="s">
        <v>9624</v>
      </c>
      <c r="L688" s="19" t="s">
        <v>25</v>
      </c>
    </row>
    <row r="689" spans="1:12" x14ac:dyDescent="0.25">
      <c r="A689" s="19" t="s">
        <v>438</v>
      </c>
      <c r="B689" s="19" t="s">
        <v>439</v>
      </c>
      <c r="C689" s="19" t="s">
        <v>873</v>
      </c>
      <c r="D689" s="19" t="s">
        <v>874</v>
      </c>
      <c r="E689" s="20" t="s">
        <v>21</v>
      </c>
      <c r="F689" s="19" t="s">
        <v>21</v>
      </c>
      <c r="G689" s="180">
        <v>88400</v>
      </c>
      <c r="H689" s="19" t="s">
        <v>1073</v>
      </c>
      <c r="I689" s="19" t="s">
        <v>876</v>
      </c>
      <c r="J689" s="19" t="s">
        <v>23</v>
      </c>
      <c r="K689" s="20" t="s">
        <v>1410</v>
      </c>
      <c r="L689" s="19" t="s">
        <v>25</v>
      </c>
    </row>
    <row r="690" spans="1:12" x14ac:dyDescent="0.25">
      <c r="A690" s="19" t="s">
        <v>438</v>
      </c>
      <c r="B690" s="19" t="s">
        <v>439</v>
      </c>
      <c r="C690" s="19" t="s">
        <v>873</v>
      </c>
      <c r="D690" s="19" t="s">
        <v>874</v>
      </c>
      <c r="E690" s="20" t="s">
        <v>21</v>
      </c>
      <c r="F690" s="19" t="s">
        <v>21</v>
      </c>
      <c r="G690" s="180">
        <v>88401</v>
      </c>
      <c r="H690" s="19" t="s">
        <v>1075</v>
      </c>
      <c r="I690" s="19" t="s">
        <v>876</v>
      </c>
      <c r="J690" s="19" t="s">
        <v>23</v>
      </c>
      <c r="K690" s="20" t="s">
        <v>1408</v>
      </c>
      <c r="L690" s="19" t="s">
        <v>25</v>
      </c>
    </row>
    <row r="691" spans="1:12" x14ac:dyDescent="0.25">
      <c r="A691" s="19" t="s">
        <v>438</v>
      </c>
      <c r="B691" s="19" t="s">
        <v>439</v>
      </c>
      <c r="C691" s="19" t="s">
        <v>873</v>
      </c>
      <c r="D691" s="19" t="s">
        <v>874</v>
      </c>
      <c r="E691" s="20" t="s">
        <v>21</v>
      </c>
      <c r="F691" s="19" t="s">
        <v>21</v>
      </c>
      <c r="G691" s="180">
        <v>88402</v>
      </c>
      <c r="H691" s="19" t="s">
        <v>1076</v>
      </c>
      <c r="I691" s="19" t="s">
        <v>876</v>
      </c>
      <c r="J691" s="19" t="s">
        <v>23</v>
      </c>
      <c r="K691" s="20" t="s">
        <v>1313</v>
      </c>
      <c r="L691" s="19" t="s">
        <v>25</v>
      </c>
    </row>
    <row r="692" spans="1:12" x14ac:dyDescent="0.25">
      <c r="A692" s="19" t="s">
        <v>438</v>
      </c>
      <c r="B692" s="19" t="s">
        <v>439</v>
      </c>
      <c r="C692" s="19" t="s">
        <v>873</v>
      </c>
      <c r="D692" s="19" t="s">
        <v>874</v>
      </c>
      <c r="E692" s="20" t="s">
        <v>21</v>
      </c>
      <c r="F692" s="19" t="s">
        <v>21</v>
      </c>
      <c r="G692" s="180">
        <v>88403</v>
      </c>
      <c r="H692" s="19" t="s">
        <v>1077</v>
      </c>
      <c r="I692" s="19" t="s">
        <v>876</v>
      </c>
      <c r="J692" s="19" t="s">
        <v>23</v>
      </c>
      <c r="K692" s="20" t="s">
        <v>7024</v>
      </c>
      <c r="L692" s="19" t="s">
        <v>25</v>
      </c>
    </row>
    <row r="693" spans="1:12" x14ac:dyDescent="0.25">
      <c r="A693" s="19" t="s">
        <v>438</v>
      </c>
      <c r="B693" s="19" t="s">
        <v>439</v>
      </c>
      <c r="C693" s="19" t="s">
        <v>873</v>
      </c>
      <c r="D693" s="19" t="s">
        <v>874</v>
      </c>
      <c r="E693" s="20" t="s">
        <v>21</v>
      </c>
      <c r="F693" s="19" t="s">
        <v>21</v>
      </c>
      <c r="G693" s="180">
        <v>88419</v>
      </c>
      <c r="H693" s="19" t="s">
        <v>1079</v>
      </c>
      <c r="I693" s="19" t="s">
        <v>876</v>
      </c>
      <c r="J693" s="19" t="s">
        <v>23</v>
      </c>
      <c r="K693" s="20" t="s">
        <v>499</v>
      </c>
      <c r="L693" s="19" t="s">
        <v>25</v>
      </c>
    </row>
    <row r="694" spans="1:12" x14ac:dyDescent="0.25">
      <c r="A694" s="19" t="s">
        <v>438</v>
      </c>
      <c r="B694" s="19" t="s">
        <v>439</v>
      </c>
      <c r="C694" s="19" t="s">
        <v>873</v>
      </c>
      <c r="D694" s="19" t="s">
        <v>874</v>
      </c>
      <c r="E694" s="20" t="s">
        <v>21</v>
      </c>
      <c r="F694" s="19" t="s">
        <v>21</v>
      </c>
      <c r="G694" s="180">
        <v>88422</v>
      </c>
      <c r="H694" s="19" t="s">
        <v>1081</v>
      </c>
      <c r="I694" s="19" t="s">
        <v>876</v>
      </c>
      <c r="J694" s="19" t="s">
        <v>23</v>
      </c>
      <c r="K694" s="20" t="s">
        <v>1368</v>
      </c>
      <c r="L694" s="19" t="s">
        <v>25</v>
      </c>
    </row>
    <row r="695" spans="1:12" x14ac:dyDescent="0.25">
      <c r="A695" s="19" t="s">
        <v>438</v>
      </c>
      <c r="B695" s="19" t="s">
        <v>439</v>
      </c>
      <c r="C695" s="19" t="s">
        <v>873</v>
      </c>
      <c r="D695" s="19" t="s">
        <v>874</v>
      </c>
      <c r="E695" s="20" t="s">
        <v>21</v>
      </c>
      <c r="F695" s="19" t="s">
        <v>21</v>
      </c>
      <c r="G695" s="180">
        <v>88425</v>
      </c>
      <c r="H695" s="19" t="s">
        <v>1083</v>
      </c>
      <c r="I695" s="19" t="s">
        <v>876</v>
      </c>
      <c r="J695" s="19" t="s">
        <v>23</v>
      </c>
      <c r="K695" s="20" t="s">
        <v>1080</v>
      </c>
      <c r="L695" s="19" t="s">
        <v>25</v>
      </c>
    </row>
    <row r="696" spans="1:12" x14ac:dyDescent="0.25">
      <c r="A696" s="19" t="s">
        <v>438</v>
      </c>
      <c r="B696" s="19" t="s">
        <v>439</v>
      </c>
      <c r="C696" s="19" t="s">
        <v>873</v>
      </c>
      <c r="D696" s="19" t="s">
        <v>874</v>
      </c>
      <c r="E696" s="20" t="s">
        <v>21</v>
      </c>
      <c r="F696" s="19" t="s">
        <v>21</v>
      </c>
      <c r="G696" s="180">
        <v>88427</v>
      </c>
      <c r="H696" s="19" t="s">
        <v>1084</v>
      </c>
      <c r="I696" s="19" t="s">
        <v>876</v>
      </c>
      <c r="J696" s="19" t="s">
        <v>23</v>
      </c>
      <c r="K696" s="20" t="s">
        <v>9625</v>
      </c>
      <c r="L696" s="19" t="s">
        <v>25</v>
      </c>
    </row>
    <row r="697" spans="1:12" x14ac:dyDescent="0.25">
      <c r="A697" s="19" t="s">
        <v>438</v>
      </c>
      <c r="B697" s="19" t="s">
        <v>439</v>
      </c>
      <c r="C697" s="19" t="s">
        <v>873</v>
      </c>
      <c r="D697" s="19" t="s">
        <v>874</v>
      </c>
      <c r="E697" s="20" t="s">
        <v>21</v>
      </c>
      <c r="F697" s="19" t="s">
        <v>21</v>
      </c>
      <c r="G697" s="180">
        <v>88434</v>
      </c>
      <c r="H697" s="19" t="s">
        <v>1085</v>
      </c>
      <c r="I697" s="19" t="s">
        <v>876</v>
      </c>
      <c r="J697" s="19" t="s">
        <v>23</v>
      </c>
      <c r="K697" s="20" t="s">
        <v>9626</v>
      </c>
      <c r="L697" s="19" t="s">
        <v>25</v>
      </c>
    </row>
    <row r="698" spans="1:12" x14ac:dyDescent="0.25">
      <c r="A698" s="19" t="s">
        <v>438</v>
      </c>
      <c r="B698" s="19" t="s">
        <v>439</v>
      </c>
      <c r="C698" s="19" t="s">
        <v>873</v>
      </c>
      <c r="D698" s="19" t="s">
        <v>874</v>
      </c>
      <c r="E698" s="20" t="s">
        <v>21</v>
      </c>
      <c r="F698" s="19" t="s">
        <v>21</v>
      </c>
      <c r="G698" s="180">
        <v>88435</v>
      </c>
      <c r="H698" s="19" t="s">
        <v>1086</v>
      </c>
      <c r="I698" s="19" t="s">
        <v>876</v>
      </c>
      <c r="J698" s="19" t="s">
        <v>23</v>
      </c>
      <c r="K698" s="20" t="s">
        <v>1333</v>
      </c>
      <c r="L698" s="19" t="s">
        <v>25</v>
      </c>
    </row>
    <row r="699" spans="1:12" x14ac:dyDescent="0.25">
      <c r="A699" s="19" t="s">
        <v>438</v>
      </c>
      <c r="B699" s="19" t="s">
        <v>439</v>
      </c>
      <c r="C699" s="19" t="s">
        <v>873</v>
      </c>
      <c r="D699" s="19" t="s">
        <v>874</v>
      </c>
      <c r="E699" s="20" t="s">
        <v>21</v>
      </c>
      <c r="F699" s="19" t="s">
        <v>21</v>
      </c>
      <c r="G699" s="180">
        <v>88436</v>
      </c>
      <c r="H699" s="19" t="s">
        <v>1088</v>
      </c>
      <c r="I699" s="19" t="s">
        <v>876</v>
      </c>
      <c r="J699" s="19" t="s">
        <v>23</v>
      </c>
      <c r="K699" s="20" t="s">
        <v>193</v>
      </c>
      <c r="L699" s="19" t="s">
        <v>25</v>
      </c>
    </row>
    <row r="700" spans="1:12" x14ac:dyDescent="0.25">
      <c r="A700" s="19" t="s">
        <v>438</v>
      </c>
      <c r="B700" s="19" t="s">
        <v>439</v>
      </c>
      <c r="C700" s="19" t="s">
        <v>873</v>
      </c>
      <c r="D700" s="19" t="s">
        <v>874</v>
      </c>
      <c r="E700" s="20" t="s">
        <v>21</v>
      </c>
      <c r="F700" s="19" t="s">
        <v>21</v>
      </c>
      <c r="G700" s="180">
        <v>88437</v>
      </c>
      <c r="H700" s="19" t="s">
        <v>1090</v>
      </c>
      <c r="I700" s="19" t="s">
        <v>876</v>
      </c>
      <c r="J700" s="19" t="s">
        <v>23</v>
      </c>
      <c r="K700" s="20" t="s">
        <v>9625</v>
      </c>
      <c r="L700" s="19" t="s">
        <v>25</v>
      </c>
    </row>
    <row r="701" spans="1:12" x14ac:dyDescent="0.25">
      <c r="A701" s="19" t="s">
        <v>438</v>
      </c>
      <c r="B701" s="19" t="s">
        <v>439</v>
      </c>
      <c r="C701" s="19" t="s">
        <v>873</v>
      </c>
      <c r="D701" s="19" t="s">
        <v>874</v>
      </c>
      <c r="E701" s="20" t="s">
        <v>21</v>
      </c>
      <c r="F701" s="19" t="s">
        <v>21</v>
      </c>
      <c r="G701" s="180">
        <v>88569</v>
      </c>
      <c r="H701" s="19" t="s">
        <v>1091</v>
      </c>
      <c r="I701" s="19" t="s">
        <v>876</v>
      </c>
      <c r="J701" s="19" t="s">
        <v>9283</v>
      </c>
      <c r="K701" s="20" t="s">
        <v>1092</v>
      </c>
      <c r="L701" s="19" t="s">
        <v>25</v>
      </c>
    </row>
    <row r="702" spans="1:12" x14ac:dyDescent="0.25">
      <c r="A702" s="19" t="s">
        <v>438</v>
      </c>
      <c r="B702" s="19" t="s">
        <v>439</v>
      </c>
      <c r="C702" s="19" t="s">
        <v>873</v>
      </c>
      <c r="D702" s="19" t="s">
        <v>874</v>
      </c>
      <c r="E702" s="20" t="s">
        <v>21</v>
      </c>
      <c r="F702" s="19" t="s">
        <v>21</v>
      </c>
      <c r="G702" s="180">
        <v>88570</v>
      </c>
      <c r="H702" s="19" t="s">
        <v>1093</v>
      </c>
      <c r="I702" s="19" t="s">
        <v>876</v>
      </c>
      <c r="J702" s="19" t="s">
        <v>9283</v>
      </c>
      <c r="K702" s="20" t="s">
        <v>1094</v>
      </c>
      <c r="L702" s="19" t="s">
        <v>25</v>
      </c>
    </row>
    <row r="703" spans="1:12" x14ac:dyDescent="0.25">
      <c r="A703" s="19" t="s">
        <v>438</v>
      </c>
      <c r="B703" s="19" t="s">
        <v>439</v>
      </c>
      <c r="C703" s="19" t="s">
        <v>873</v>
      </c>
      <c r="D703" s="19" t="s">
        <v>874</v>
      </c>
      <c r="E703" s="20" t="s">
        <v>21</v>
      </c>
      <c r="F703" s="19" t="s">
        <v>21</v>
      </c>
      <c r="G703" s="180">
        <v>88826</v>
      </c>
      <c r="H703" s="19" t="s">
        <v>1095</v>
      </c>
      <c r="I703" s="19" t="s">
        <v>876</v>
      </c>
      <c r="J703" s="19" t="s">
        <v>444</v>
      </c>
      <c r="K703" s="20" t="s">
        <v>656</v>
      </c>
      <c r="L703" s="19" t="s">
        <v>25</v>
      </c>
    </row>
    <row r="704" spans="1:12" x14ac:dyDescent="0.25">
      <c r="A704" s="19" t="s">
        <v>438</v>
      </c>
      <c r="B704" s="19" t="s">
        <v>439</v>
      </c>
      <c r="C704" s="19" t="s">
        <v>873</v>
      </c>
      <c r="D704" s="19" t="s">
        <v>874</v>
      </c>
      <c r="E704" s="20" t="s">
        <v>21</v>
      </c>
      <c r="F704" s="19" t="s">
        <v>21</v>
      </c>
      <c r="G704" s="180">
        <v>88827</v>
      </c>
      <c r="H704" s="19" t="s">
        <v>1096</v>
      </c>
      <c r="I704" s="19" t="s">
        <v>876</v>
      </c>
      <c r="J704" s="19" t="s">
        <v>444</v>
      </c>
      <c r="K704" s="20" t="s">
        <v>964</v>
      </c>
      <c r="L704" s="19" t="s">
        <v>25</v>
      </c>
    </row>
    <row r="705" spans="1:12" x14ac:dyDescent="0.25">
      <c r="A705" s="19" t="s">
        <v>438</v>
      </c>
      <c r="B705" s="19" t="s">
        <v>439</v>
      </c>
      <c r="C705" s="19" t="s">
        <v>873</v>
      </c>
      <c r="D705" s="19" t="s">
        <v>874</v>
      </c>
      <c r="E705" s="20" t="s">
        <v>21</v>
      </c>
      <c r="F705" s="19" t="s">
        <v>21</v>
      </c>
      <c r="G705" s="180">
        <v>88828</v>
      </c>
      <c r="H705" s="19" t="s">
        <v>1097</v>
      </c>
      <c r="I705" s="19" t="s">
        <v>876</v>
      </c>
      <c r="J705" s="19" t="s">
        <v>444</v>
      </c>
      <c r="K705" s="20" t="s">
        <v>802</v>
      </c>
      <c r="L705" s="19" t="s">
        <v>25</v>
      </c>
    </row>
    <row r="706" spans="1:12" x14ac:dyDescent="0.25">
      <c r="A706" s="19" t="s">
        <v>438</v>
      </c>
      <c r="B706" s="19" t="s">
        <v>439</v>
      </c>
      <c r="C706" s="19" t="s">
        <v>873</v>
      </c>
      <c r="D706" s="19" t="s">
        <v>874</v>
      </c>
      <c r="E706" s="20" t="s">
        <v>21</v>
      </c>
      <c r="F706" s="19" t="s">
        <v>21</v>
      </c>
      <c r="G706" s="180">
        <v>88829</v>
      </c>
      <c r="H706" s="19" t="s">
        <v>1099</v>
      </c>
      <c r="I706" s="19" t="s">
        <v>876</v>
      </c>
      <c r="J706" s="19" t="s">
        <v>23</v>
      </c>
      <c r="K706" s="20" t="s">
        <v>9025</v>
      </c>
      <c r="L706" s="19" t="s">
        <v>25</v>
      </c>
    </row>
    <row r="707" spans="1:12" x14ac:dyDescent="0.25">
      <c r="A707" s="19" t="s">
        <v>438</v>
      </c>
      <c r="B707" s="19" t="s">
        <v>439</v>
      </c>
      <c r="C707" s="19" t="s">
        <v>873</v>
      </c>
      <c r="D707" s="19" t="s">
        <v>874</v>
      </c>
      <c r="E707" s="20" t="s">
        <v>21</v>
      </c>
      <c r="F707" s="19" t="s">
        <v>21</v>
      </c>
      <c r="G707" s="180">
        <v>88832</v>
      </c>
      <c r="H707" s="19" t="s">
        <v>1100</v>
      </c>
      <c r="I707" s="19" t="s">
        <v>876</v>
      </c>
      <c r="J707" s="19" t="s">
        <v>23</v>
      </c>
      <c r="K707" s="20" t="s">
        <v>8051</v>
      </c>
      <c r="L707" s="19" t="s">
        <v>25</v>
      </c>
    </row>
    <row r="708" spans="1:12" x14ac:dyDescent="0.25">
      <c r="A708" s="19" t="s">
        <v>438</v>
      </c>
      <c r="B708" s="19" t="s">
        <v>439</v>
      </c>
      <c r="C708" s="19" t="s">
        <v>873</v>
      </c>
      <c r="D708" s="19" t="s">
        <v>874</v>
      </c>
      <c r="E708" s="20" t="s">
        <v>21</v>
      </c>
      <c r="F708" s="19" t="s">
        <v>21</v>
      </c>
      <c r="G708" s="180">
        <v>88834</v>
      </c>
      <c r="H708" s="19" t="s">
        <v>1102</v>
      </c>
      <c r="I708" s="19" t="s">
        <v>876</v>
      </c>
      <c r="J708" s="19" t="s">
        <v>23</v>
      </c>
      <c r="K708" s="20" t="s">
        <v>4921</v>
      </c>
      <c r="L708" s="19" t="s">
        <v>25</v>
      </c>
    </row>
    <row r="709" spans="1:12" x14ac:dyDescent="0.25">
      <c r="A709" s="19" t="s">
        <v>438</v>
      </c>
      <c r="B709" s="19" t="s">
        <v>439</v>
      </c>
      <c r="C709" s="19" t="s">
        <v>873</v>
      </c>
      <c r="D709" s="19" t="s">
        <v>874</v>
      </c>
      <c r="E709" s="20" t="s">
        <v>21</v>
      </c>
      <c r="F709" s="19" t="s">
        <v>21</v>
      </c>
      <c r="G709" s="180">
        <v>88835</v>
      </c>
      <c r="H709" s="19" t="s">
        <v>1104</v>
      </c>
      <c r="I709" s="19" t="s">
        <v>876</v>
      </c>
      <c r="J709" s="19" t="s">
        <v>23</v>
      </c>
      <c r="K709" s="20" t="s">
        <v>9627</v>
      </c>
      <c r="L709" s="19" t="s">
        <v>25</v>
      </c>
    </row>
    <row r="710" spans="1:12" x14ac:dyDescent="0.25">
      <c r="A710" s="19" t="s">
        <v>438</v>
      </c>
      <c r="B710" s="19" t="s">
        <v>439</v>
      </c>
      <c r="C710" s="19" t="s">
        <v>873</v>
      </c>
      <c r="D710" s="19" t="s">
        <v>874</v>
      </c>
      <c r="E710" s="20" t="s">
        <v>21</v>
      </c>
      <c r="F710" s="19" t="s">
        <v>21</v>
      </c>
      <c r="G710" s="180">
        <v>88836</v>
      </c>
      <c r="H710" s="19" t="s">
        <v>1106</v>
      </c>
      <c r="I710" s="19" t="s">
        <v>876</v>
      </c>
      <c r="J710" s="19" t="s">
        <v>444</v>
      </c>
      <c r="K710" s="20" t="s">
        <v>9628</v>
      </c>
      <c r="L710" s="19" t="s">
        <v>25</v>
      </c>
    </row>
    <row r="711" spans="1:12" x14ac:dyDescent="0.25">
      <c r="A711" s="19" t="s">
        <v>438</v>
      </c>
      <c r="B711" s="19" t="s">
        <v>439</v>
      </c>
      <c r="C711" s="19" t="s">
        <v>873</v>
      </c>
      <c r="D711" s="19" t="s">
        <v>874</v>
      </c>
      <c r="E711" s="20" t="s">
        <v>21</v>
      </c>
      <c r="F711" s="19" t="s">
        <v>21</v>
      </c>
      <c r="G711" s="180">
        <v>88839</v>
      </c>
      <c r="H711" s="19" t="s">
        <v>1107</v>
      </c>
      <c r="I711" s="19" t="s">
        <v>876</v>
      </c>
      <c r="J711" s="19" t="s">
        <v>9283</v>
      </c>
      <c r="K711" s="20" t="s">
        <v>1108</v>
      </c>
      <c r="L711" s="19" t="s">
        <v>25</v>
      </c>
    </row>
    <row r="712" spans="1:12" x14ac:dyDescent="0.25">
      <c r="A712" s="19" t="s">
        <v>438</v>
      </c>
      <c r="B712" s="19" t="s">
        <v>439</v>
      </c>
      <c r="C712" s="19" t="s">
        <v>873</v>
      </c>
      <c r="D712" s="19" t="s">
        <v>874</v>
      </c>
      <c r="E712" s="20" t="s">
        <v>21</v>
      </c>
      <c r="F712" s="19" t="s">
        <v>21</v>
      </c>
      <c r="G712" s="180">
        <v>88840</v>
      </c>
      <c r="H712" s="19" t="s">
        <v>1109</v>
      </c>
      <c r="I712" s="19" t="s">
        <v>876</v>
      </c>
      <c r="J712" s="19" t="s">
        <v>9283</v>
      </c>
      <c r="K712" s="20" t="s">
        <v>1110</v>
      </c>
      <c r="L712" s="19" t="s">
        <v>25</v>
      </c>
    </row>
    <row r="713" spans="1:12" x14ac:dyDescent="0.25">
      <c r="A713" s="19" t="s">
        <v>438</v>
      </c>
      <c r="B713" s="19" t="s">
        <v>439</v>
      </c>
      <c r="C713" s="19" t="s">
        <v>873</v>
      </c>
      <c r="D713" s="19" t="s">
        <v>874</v>
      </c>
      <c r="E713" s="20" t="s">
        <v>21</v>
      </c>
      <c r="F713" s="19" t="s">
        <v>21</v>
      </c>
      <c r="G713" s="180">
        <v>88841</v>
      </c>
      <c r="H713" s="19" t="s">
        <v>1111</v>
      </c>
      <c r="I713" s="19" t="s">
        <v>876</v>
      </c>
      <c r="J713" s="19" t="s">
        <v>9283</v>
      </c>
      <c r="K713" s="20" t="s">
        <v>1112</v>
      </c>
      <c r="L713" s="19" t="s">
        <v>25</v>
      </c>
    </row>
    <row r="714" spans="1:12" x14ac:dyDescent="0.25">
      <c r="A714" s="19" t="s">
        <v>438</v>
      </c>
      <c r="B714" s="19" t="s">
        <v>439</v>
      </c>
      <c r="C714" s="19" t="s">
        <v>873</v>
      </c>
      <c r="D714" s="19" t="s">
        <v>874</v>
      </c>
      <c r="E714" s="20" t="s">
        <v>21</v>
      </c>
      <c r="F714" s="19" t="s">
        <v>21</v>
      </c>
      <c r="G714" s="180">
        <v>88842</v>
      </c>
      <c r="H714" s="19" t="s">
        <v>1113</v>
      </c>
      <c r="I714" s="19" t="s">
        <v>876</v>
      </c>
      <c r="J714" s="19" t="s">
        <v>444</v>
      </c>
      <c r="K714" s="20" t="s">
        <v>2964</v>
      </c>
      <c r="L714" s="19" t="s">
        <v>25</v>
      </c>
    </row>
    <row r="715" spans="1:12" x14ac:dyDescent="0.25">
      <c r="A715" s="19" t="s">
        <v>438</v>
      </c>
      <c r="B715" s="19" t="s">
        <v>439</v>
      </c>
      <c r="C715" s="19" t="s">
        <v>873</v>
      </c>
      <c r="D715" s="19" t="s">
        <v>874</v>
      </c>
      <c r="E715" s="20" t="s">
        <v>21</v>
      </c>
      <c r="F715" s="19" t="s">
        <v>21</v>
      </c>
      <c r="G715" s="180">
        <v>88847</v>
      </c>
      <c r="H715" s="19" t="s">
        <v>1114</v>
      </c>
      <c r="I715" s="19" t="s">
        <v>876</v>
      </c>
      <c r="J715" s="19" t="s">
        <v>9283</v>
      </c>
      <c r="K715" s="20" t="s">
        <v>1115</v>
      </c>
      <c r="L715" s="19" t="s">
        <v>25</v>
      </c>
    </row>
    <row r="716" spans="1:12" x14ac:dyDescent="0.25">
      <c r="A716" s="19" t="s">
        <v>438</v>
      </c>
      <c r="B716" s="19" t="s">
        <v>439</v>
      </c>
      <c r="C716" s="19" t="s">
        <v>873</v>
      </c>
      <c r="D716" s="19" t="s">
        <v>874</v>
      </c>
      <c r="E716" s="20" t="s">
        <v>21</v>
      </c>
      <c r="F716" s="19" t="s">
        <v>21</v>
      </c>
      <c r="G716" s="180">
        <v>88848</v>
      </c>
      <c r="H716" s="19" t="s">
        <v>1116</v>
      </c>
      <c r="I716" s="19" t="s">
        <v>876</v>
      </c>
      <c r="J716" s="19" t="s">
        <v>9283</v>
      </c>
      <c r="K716" s="20" t="s">
        <v>1117</v>
      </c>
      <c r="L716" s="19" t="s">
        <v>25</v>
      </c>
    </row>
    <row r="717" spans="1:12" x14ac:dyDescent="0.25">
      <c r="A717" s="19" t="s">
        <v>438</v>
      </c>
      <c r="B717" s="19" t="s">
        <v>439</v>
      </c>
      <c r="C717" s="19" t="s">
        <v>873</v>
      </c>
      <c r="D717" s="19" t="s">
        <v>874</v>
      </c>
      <c r="E717" s="20" t="s">
        <v>21</v>
      </c>
      <c r="F717" s="19" t="s">
        <v>21</v>
      </c>
      <c r="G717" s="180">
        <v>88853</v>
      </c>
      <c r="H717" s="19" t="s">
        <v>1118</v>
      </c>
      <c r="I717" s="19" t="s">
        <v>876</v>
      </c>
      <c r="J717" s="19" t="s">
        <v>23</v>
      </c>
      <c r="K717" s="20" t="s">
        <v>571</v>
      </c>
      <c r="L717" s="19" t="s">
        <v>25</v>
      </c>
    </row>
    <row r="718" spans="1:12" x14ac:dyDescent="0.25">
      <c r="A718" s="19" t="s">
        <v>438</v>
      </c>
      <c r="B718" s="19" t="s">
        <v>439</v>
      </c>
      <c r="C718" s="19" t="s">
        <v>873</v>
      </c>
      <c r="D718" s="19" t="s">
        <v>874</v>
      </c>
      <c r="E718" s="20" t="s">
        <v>21</v>
      </c>
      <c r="F718" s="19" t="s">
        <v>21</v>
      </c>
      <c r="G718" s="180">
        <v>88854</v>
      </c>
      <c r="H718" s="19" t="s">
        <v>1120</v>
      </c>
      <c r="I718" s="19" t="s">
        <v>876</v>
      </c>
      <c r="J718" s="19" t="s">
        <v>23</v>
      </c>
      <c r="K718" s="20" t="s">
        <v>1495</v>
      </c>
      <c r="L718" s="19" t="s">
        <v>25</v>
      </c>
    </row>
    <row r="719" spans="1:12" x14ac:dyDescent="0.25">
      <c r="A719" s="19" t="s">
        <v>438</v>
      </c>
      <c r="B719" s="19" t="s">
        <v>439</v>
      </c>
      <c r="C719" s="19" t="s">
        <v>873</v>
      </c>
      <c r="D719" s="19" t="s">
        <v>874</v>
      </c>
      <c r="E719" s="20" t="s">
        <v>21</v>
      </c>
      <c r="F719" s="19" t="s">
        <v>21</v>
      </c>
      <c r="G719" s="180">
        <v>88855</v>
      </c>
      <c r="H719" s="19" t="s">
        <v>1121</v>
      </c>
      <c r="I719" s="19" t="s">
        <v>876</v>
      </c>
      <c r="J719" s="19" t="s">
        <v>9283</v>
      </c>
      <c r="K719" s="20" t="s">
        <v>1122</v>
      </c>
      <c r="L719" s="19" t="s">
        <v>25</v>
      </c>
    </row>
    <row r="720" spans="1:12" x14ac:dyDescent="0.25">
      <c r="A720" s="19" t="s">
        <v>438</v>
      </c>
      <c r="B720" s="19" t="s">
        <v>439</v>
      </c>
      <c r="C720" s="19" t="s">
        <v>873</v>
      </c>
      <c r="D720" s="19" t="s">
        <v>874</v>
      </c>
      <c r="E720" s="20" t="s">
        <v>21</v>
      </c>
      <c r="F720" s="19" t="s">
        <v>21</v>
      </c>
      <c r="G720" s="180">
        <v>88856</v>
      </c>
      <c r="H720" s="19" t="s">
        <v>1123</v>
      </c>
      <c r="I720" s="19" t="s">
        <v>876</v>
      </c>
      <c r="J720" s="19" t="s">
        <v>9283</v>
      </c>
      <c r="K720" s="20" t="s">
        <v>818</v>
      </c>
      <c r="L720" s="19" t="s">
        <v>25</v>
      </c>
    </row>
    <row r="721" spans="1:12" x14ac:dyDescent="0.25">
      <c r="A721" s="19" t="s">
        <v>438</v>
      </c>
      <c r="B721" s="19" t="s">
        <v>439</v>
      </c>
      <c r="C721" s="19" t="s">
        <v>873</v>
      </c>
      <c r="D721" s="19" t="s">
        <v>874</v>
      </c>
      <c r="E721" s="20" t="s">
        <v>21</v>
      </c>
      <c r="F721" s="19" t="s">
        <v>21</v>
      </c>
      <c r="G721" s="180">
        <v>88857</v>
      </c>
      <c r="H721" s="19" t="s">
        <v>1124</v>
      </c>
      <c r="I721" s="19" t="s">
        <v>876</v>
      </c>
      <c r="J721" s="19" t="s">
        <v>23</v>
      </c>
      <c r="K721" s="20" t="s">
        <v>1253</v>
      </c>
      <c r="L721" s="19" t="s">
        <v>25</v>
      </c>
    </row>
    <row r="722" spans="1:12" x14ac:dyDescent="0.25">
      <c r="A722" s="19" t="s">
        <v>438</v>
      </c>
      <c r="B722" s="19" t="s">
        <v>439</v>
      </c>
      <c r="C722" s="19" t="s">
        <v>873</v>
      </c>
      <c r="D722" s="19" t="s">
        <v>874</v>
      </c>
      <c r="E722" s="20" t="s">
        <v>21</v>
      </c>
      <c r="F722" s="19" t="s">
        <v>21</v>
      </c>
      <c r="G722" s="180">
        <v>88858</v>
      </c>
      <c r="H722" s="19" t="s">
        <v>1126</v>
      </c>
      <c r="I722" s="19" t="s">
        <v>876</v>
      </c>
      <c r="J722" s="19" t="s">
        <v>23</v>
      </c>
      <c r="K722" s="20" t="s">
        <v>8488</v>
      </c>
      <c r="L722" s="19" t="s">
        <v>25</v>
      </c>
    </row>
    <row r="723" spans="1:12" x14ac:dyDescent="0.25">
      <c r="A723" s="19" t="s">
        <v>438</v>
      </c>
      <c r="B723" s="19" t="s">
        <v>439</v>
      </c>
      <c r="C723" s="19" t="s">
        <v>873</v>
      </c>
      <c r="D723" s="19" t="s">
        <v>874</v>
      </c>
      <c r="E723" s="20" t="s">
        <v>21</v>
      </c>
      <c r="F723" s="19" t="s">
        <v>21</v>
      </c>
      <c r="G723" s="180">
        <v>88859</v>
      </c>
      <c r="H723" s="19" t="s">
        <v>1127</v>
      </c>
      <c r="I723" s="19" t="s">
        <v>876</v>
      </c>
      <c r="J723" s="19" t="s">
        <v>23</v>
      </c>
      <c r="K723" s="20" t="s">
        <v>533</v>
      </c>
      <c r="L723" s="19" t="s">
        <v>25</v>
      </c>
    </row>
    <row r="724" spans="1:12" x14ac:dyDescent="0.25">
      <c r="A724" s="19" t="s">
        <v>438</v>
      </c>
      <c r="B724" s="19" t="s">
        <v>439</v>
      </c>
      <c r="C724" s="19" t="s">
        <v>873</v>
      </c>
      <c r="D724" s="19" t="s">
        <v>874</v>
      </c>
      <c r="E724" s="20" t="s">
        <v>21</v>
      </c>
      <c r="F724" s="19" t="s">
        <v>21</v>
      </c>
      <c r="G724" s="180">
        <v>88860</v>
      </c>
      <c r="H724" s="19" t="s">
        <v>1129</v>
      </c>
      <c r="I724" s="19" t="s">
        <v>876</v>
      </c>
      <c r="J724" s="19" t="s">
        <v>23</v>
      </c>
      <c r="K724" s="20" t="s">
        <v>1064</v>
      </c>
      <c r="L724" s="19" t="s">
        <v>25</v>
      </c>
    </row>
    <row r="725" spans="1:12" x14ac:dyDescent="0.25">
      <c r="A725" s="19" t="s">
        <v>438</v>
      </c>
      <c r="B725" s="19" t="s">
        <v>439</v>
      </c>
      <c r="C725" s="19" t="s">
        <v>873</v>
      </c>
      <c r="D725" s="19" t="s">
        <v>874</v>
      </c>
      <c r="E725" s="20" t="s">
        <v>21</v>
      </c>
      <c r="F725" s="19" t="s">
        <v>21</v>
      </c>
      <c r="G725" s="180">
        <v>88900</v>
      </c>
      <c r="H725" s="19" t="s">
        <v>1130</v>
      </c>
      <c r="I725" s="19" t="s">
        <v>876</v>
      </c>
      <c r="J725" s="19" t="s">
        <v>23</v>
      </c>
      <c r="K725" s="20" t="s">
        <v>9629</v>
      </c>
      <c r="L725" s="19" t="s">
        <v>25</v>
      </c>
    </row>
    <row r="726" spans="1:12" x14ac:dyDescent="0.25">
      <c r="A726" s="19" t="s">
        <v>438</v>
      </c>
      <c r="B726" s="19" t="s">
        <v>439</v>
      </c>
      <c r="C726" s="19" t="s">
        <v>873</v>
      </c>
      <c r="D726" s="19" t="s">
        <v>874</v>
      </c>
      <c r="E726" s="20" t="s">
        <v>21</v>
      </c>
      <c r="F726" s="19" t="s">
        <v>21</v>
      </c>
      <c r="G726" s="180">
        <v>88902</v>
      </c>
      <c r="H726" s="19" t="s">
        <v>1132</v>
      </c>
      <c r="I726" s="19" t="s">
        <v>876</v>
      </c>
      <c r="J726" s="19" t="s">
        <v>23</v>
      </c>
      <c r="K726" s="20" t="s">
        <v>501</v>
      </c>
      <c r="L726" s="19" t="s">
        <v>25</v>
      </c>
    </row>
    <row r="727" spans="1:12" x14ac:dyDescent="0.25">
      <c r="A727" s="19" t="s">
        <v>438</v>
      </c>
      <c r="B727" s="19" t="s">
        <v>439</v>
      </c>
      <c r="C727" s="19" t="s">
        <v>873</v>
      </c>
      <c r="D727" s="19" t="s">
        <v>874</v>
      </c>
      <c r="E727" s="20" t="s">
        <v>21</v>
      </c>
      <c r="F727" s="19" t="s">
        <v>21</v>
      </c>
      <c r="G727" s="180">
        <v>88903</v>
      </c>
      <c r="H727" s="19" t="s">
        <v>1133</v>
      </c>
      <c r="I727" s="19" t="s">
        <v>876</v>
      </c>
      <c r="J727" s="19" t="s">
        <v>23</v>
      </c>
      <c r="K727" s="20" t="s">
        <v>9630</v>
      </c>
      <c r="L727" s="19" t="s">
        <v>25</v>
      </c>
    </row>
    <row r="728" spans="1:12" x14ac:dyDescent="0.25">
      <c r="A728" s="19" t="s">
        <v>438</v>
      </c>
      <c r="B728" s="19" t="s">
        <v>439</v>
      </c>
      <c r="C728" s="19" t="s">
        <v>873</v>
      </c>
      <c r="D728" s="19" t="s">
        <v>874</v>
      </c>
      <c r="E728" s="20" t="s">
        <v>21</v>
      </c>
      <c r="F728" s="19" t="s">
        <v>21</v>
      </c>
      <c r="G728" s="180">
        <v>88904</v>
      </c>
      <c r="H728" s="19" t="s">
        <v>1134</v>
      </c>
      <c r="I728" s="19" t="s">
        <v>876</v>
      </c>
      <c r="J728" s="19" t="s">
        <v>444</v>
      </c>
      <c r="K728" s="20" t="s">
        <v>9631</v>
      </c>
      <c r="L728" s="19" t="s">
        <v>25</v>
      </c>
    </row>
    <row r="729" spans="1:12" x14ac:dyDescent="0.25">
      <c r="A729" s="19" t="s">
        <v>438</v>
      </c>
      <c r="B729" s="19" t="s">
        <v>439</v>
      </c>
      <c r="C729" s="19" t="s">
        <v>873</v>
      </c>
      <c r="D729" s="19" t="s">
        <v>874</v>
      </c>
      <c r="E729" s="20" t="s">
        <v>21</v>
      </c>
      <c r="F729" s="19" t="s">
        <v>21</v>
      </c>
      <c r="G729" s="180">
        <v>89009</v>
      </c>
      <c r="H729" s="19" t="s">
        <v>1136</v>
      </c>
      <c r="I729" s="19" t="s">
        <v>876</v>
      </c>
      <c r="J729" s="19" t="s">
        <v>9283</v>
      </c>
      <c r="K729" s="20" t="s">
        <v>1137</v>
      </c>
      <c r="L729" s="19" t="s">
        <v>25</v>
      </c>
    </row>
    <row r="730" spans="1:12" x14ac:dyDescent="0.25">
      <c r="A730" s="19" t="s">
        <v>438</v>
      </c>
      <c r="B730" s="19" t="s">
        <v>439</v>
      </c>
      <c r="C730" s="19" t="s">
        <v>873</v>
      </c>
      <c r="D730" s="19" t="s">
        <v>874</v>
      </c>
      <c r="E730" s="20" t="s">
        <v>21</v>
      </c>
      <c r="F730" s="19" t="s">
        <v>21</v>
      </c>
      <c r="G730" s="180">
        <v>89010</v>
      </c>
      <c r="H730" s="19" t="s">
        <v>1138</v>
      </c>
      <c r="I730" s="19" t="s">
        <v>876</v>
      </c>
      <c r="J730" s="19" t="s">
        <v>9283</v>
      </c>
      <c r="K730" s="20" t="s">
        <v>1139</v>
      </c>
      <c r="L730" s="19" t="s">
        <v>25</v>
      </c>
    </row>
    <row r="731" spans="1:12" x14ac:dyDescent="0.25">
      <c r="A731" s="19" t="s">
        <v>438</v>
      </c>
      <c r="B731" s="19" t="s">
        <v>439</v>
      </c>
      <c r="C731" s="19" t="s">
        <v>873</v>
      </c>
      <c r="D731" s="19" t="s">
        <v>874</v>
      </c>
      <c r="E731" s="20" t="s">
        <v>21</v>
      </c>
      <c r="F731" s="19" t="s">
        <v>21</v>
      </c>
      <c r="G731" s="180">
        <v>89011</v>
      </c>
      <c r="H731" s="19" t="s">
        <v>1140</v>
      </c>
      <c r="I731" s="19" t="s">
        <v>876</v>
      </c>
      <c r="J731" s="19" t="s">
        <v>444</v>
      </c>
      <c r="K731" s="20" t="s">
        <v>9632</v>
      </c>
      <c r="L731" s="19" t="s">
        <v>25</v>
      </c>
    </row>
    <row r="732" spans="1:12" x14ac:dyDescent="0.25">
      <c r="A732" s="19" t="s">
        <v>438</v>
      </c>
      <c r="B732" s="19" t="s">
        <v>439</v>
      </c>
      <c r="C732" s="19" t="s">
        <v>873</v>
      </c>
      <c r="D732" s="19" t="s">
        <v>874</v>
      </c>
      <c r="E732" s="20" t="s">
        <v>21</v>
      </c>
      <c r="F732" s="19" t="s">
        <v>21</v>
      </c>
      <c r="G732" s="180">
        <v>89012</v>
      </c>
      <c r="H732" s="19" t="s">
        <v>1142</v>
      </c>
      <c r="I732" s="19" t="s">
        <v>876</v>
      </c>
      <c r="J732" s="19" t="s">
        <v>444</v>
      </c>
      <c r="K732" s="20" t="s">
        <v>8593</v>
      </c>
      <c r="L732" s="19" t="s">
        <v>25</v>
      </c>
    </row>
    <row r="733" spans="1:12" x14ac:dyDescent="0.25">
      <c r="A733" s="19" t="s">
        <v>438</v>
      </c>
      <c r="B733" s="19" t="s">
        <v>439</v>
      </c>
      <c r="C733" s="19" t="s">
        <v>873</v>
      </c>
      <c r="D733" s="19" t="s">
        <v>874</v>
      </c>
      <c r="E733" s="20" t="s">
        <v>21</v>
      </c>
      <c r="F733" s="19" t="s">
        <v>21</v>
      </c>
      <c r="G733" s="180">
        <v>89013</v>
      </c>
      <c r="H733" s="19" t="s">
        <v>1144</v>
      </c>
      <c r="I733" s="19" t="s">
        <v>876</v>
      </c>
      <c r="J733" s="19" t="s">
        <v>9283</v>
      </c>
      <c r="K733" s="20" t="s">
        <v>1145</v>
      </c>
      <c r="L733" s="19" t="s">
        <v>25</v>
      </c>
    </row>
    <row r="734" spans="1:12" x14ac:dyDescent="0.25">
      <c r="A734" s="19" t="s">
        <v>438</v>
      </c>
      <c r="B734" s="19" t="s">
        <v>439</v>
      </c>
      <c r="C734" s="19" t="s">
        <v>873</v>
      </c>
      <c r="D734" s="19" t="s">
        <v>874</v>
      </c>
      <c r="E734" s="20" t="s">
        <v>21</v>
      </c>
      <c r="F734" s="19" t="s">
        <v>21</v>
      </c>
      <c r="G734" s="180">
        <v>89014</v>
      </c>
      <c r="H734" s="19" t="s">
        <v>1146</v>
      </c>
      <c r="I734" s="19" t="s">
        <v>876</v>
      </c>
      <c r="J734" s="19" t="s">
        <v>9283</v>
      </c>
      <c r="K734" s="20" t="s">
        <v>1147</v>
      </c>
      <c r="L734" s="19" t="s">
        <v>25</v>
      </c>
    </row>
    <row r="735" spans="1:12" x14ac:dyDescent="0.25">
      <c r="A735" s="19" t="s">
        <v>438</v>
      </c>
      <c r="B735" s="19" t="s">
        <v>439</v>
      </c>
      <c r="C735" s="19" t="s">
        <v>873</v>
      </c>
      <c r="D735" s="19" t="s">
        <v>874</v>
      </c>
      <c r="E735" s="20" t="s">
        <v>21</v>
      </c>
      <c r="F735" s="19" t="s">
        <v>21</v>
      </c>
      <c r="G735" s="180">
        <v>89015</v>
      </c>
      <c r="H735" s="19" t="s">
        <v>1148</v>
      </c>
      <c r="I735" s="19" t="s">
        <v>876</v>
      </c>
      <c r="J735" s="19" t="s">
        <v>9283</v>
      </c>
      <c r="K735" s="20" t="s">
        <v>1149</v>
      </c>
      <c r="L735" s="19" t="s">
        <v>25</v>
      </c>
    </row>
    <row r="736" spans="1:12" x14ac:dyDescent="0.25">
      <c r="A736" s="19" t="s">
        <v>438</v>
      </c>
      <c r="B736" s="19" t="s">
        <v>439</v>
      </c>
      <c r="C736" s="19" t="s">
        <v>873</v>
      </c>
      <c r="D736" s="19" t="s">
        <v>874</v>
      </c>
      <c r="E736" s="20" t="s">
        <v>21</v>
      </c>
      <c r="F736" s="19" t="s">
        <v>21</v>
      </c>
      <c r="G736" s="180">
        <v>89016</v>
      </c>
      <c r="H736" s="19" t="s">
        <v>1150</v>
      </c>
      <c r="I736" s="19" t="s">
        <v>876</v>
      </c>
      <c r="J736" s="19" t="s">
        <v>9283</v>
      </c>
      <c r="K736" s="20" t="s">
        <v>1055</v>
      </c>
      <c r="L736" s="19" t="s">
        <v>25</v>
      </c>
    </row>
    <row r="737" spans="1:12" x14ac:dyDescent="0.25">
      <c r="A737" s="19" t="s">
        <v>438</v>
      </c>
      <c r="B737" s="19" t="s">
        <v>439</v>
      </c>
      <c r="C737" s="19" t="s">
        <v>873</v>
      </c>
      <c r="D737" s="19" t="s">
        <v>874</v>
      </c>
      <c r="E737" s="20" t="s">
        <v>21</v>
      </c>
      <c r="F737" s="19" t="s">
        <v>21</v>
      </c>
      <c r="G737" s="180">
        <v>89017</v>
      </c>
      <c r="H737" s="19" t="s">
        <v>1151</v>
      </c>
      <c r="I737" s="19" t="s">
        <v>876</v>
      </c>
      <c r="J737" s="19" t="s">
        <v>9283</v>
      </c>
      <c r="K737" s="20" t="s">
        <v>1152</v>
      </c>
      <c r="L737" s="19" t="s">
        <v>25</v>
      </c>
    </row>
    <row r="738" spans="1:12" x14ac:dyDescent="0.25">
      <c r="A738" s="19" t="s">
        <v>438</v>
      </c>
      <c r="B738" s="19" t="s">
        <v>439</v>
      </c>
      <c r="C738" s="19" t="s">
        <v>873</v>
      </c>
      <c r="D738" s="19" t="s">
        <v>874</v>
      </c>
      <c r="E738" s="20" t="s">
        <v>21</v>
      </c>
      <c r="F738" s="19" t="s">
        <v>21</v>
      </c>
      <c r="G738" s="180">
        <v>89018</v>
      </c>
      <c r="H738" s="19" t="s">
        <v>1153</v>
      </c>
      <c r="I738" s="19" t="s">
        <v>876</v>
      </c>
      <c r="J738" s="19" t="s">
        <v>9283</v>
      </c>
      <c r="K738" s="20" t="s">
        <v>1154</v>
      </c>
      <c r="L738" s="19" t="s">
        <v>25</v>
      </c>
    </row>
    <row r="739" spans="1:12" x14ac:dyDescent="0.25">
      <c r="A739" s="19" t="s">
        <v>438</v>
      </c>
      <c r="B739" s="19" t="s">
        <v>439</v>
      </c>
      <c r="C739" s="19" t="s">
        <v>873</v>
      </c>
      <c r="D739" s="19" t="s">
        <v>874</v>
      </c>
      <c r="E739" s="20" t="s">
        <v>21</v>
      </c>
      <c r="F739" s="19" t="s">
        <v>21</v>
      </c>
      <c r="G739" s="180">
        <v>89019</v>
      </c>
      <c r="H739" s="19" t="s">
        <v>1155</v>
      </c>
      <c r="I739" s="19" t="s">
        <v>876</v>
      </c>
      <c r="J739" s="19" t="s">
        <v>23</v>
      </c>
      <c r="K739" s="20" t="s">
        <v>802</v>
      </c>
      <c r="L739" s="19" t="s">
        <v>25</v>
      </c>
    </row>
    <row r="740" spans="1:12" x14ac:dyDescent="0.25">
      <c r="A740" s="19" t="s">
        <v>438</v>
      </c>
      <c r="B740" s="19" t="s">
        <v>439</v>
      </c>
      <c r="C740" s="19" t="s">
        <v>873</v>
      </c>
      <c r="D740" s="19" t="s">
        <v>874</v>
      </c>
      <c r="E740" s="20" t="s">
        <v>21</v>
      </c>
      <c r="F740" s="19" t="s">
        <v>21</v>
      </c>
      <c r="G740" s="180">
        <v>89020</v>
      </c>
      <c r="H740" s="19" t="s">
        <v>1156</v>
      </c>
      <c r="I740" s="19" t="s">
        <v>876</v>
      </c>
      <c r="J740" s="19" t="s">
        <v>23</v>
      </c>
      <c r="K740" s="20" t="s">
        <v>964</v>
      </c>
      <c r="L740" s="19" t="s">
        <v>25</v>
      </c>
    </row>
    <row r="741" spans="1:12" x14ac:dyDescent="0.25">
      <c r="A741" s="19" t="s">
        <v>438</v>
      </c>
      <c r="B741" s="19" t="s">
        <v>439</v>
      </c>
      <c r="C741" s="19" t="s">
        <v>873</v>
      </c>
      <c r="D741" s="19" t="s">
        <v>874</v>
      </c>
      <c r="E741" s="20" t="s">
        <v>21</v>
      </c>
      <c r="F741" s="19" t="s">
        <v>21</v>
      </c>
      <c r="G741" s="180">
        <v>89023</v>
      </c>
      <c r="H741" s="19" t="s">
        <v>1157</v>
      </c>
      <c r="I741" s="19" t="s">
        <v>876</v>
      </c>
      <c r="J741" s="19" t="s">
        <v>9283</v>
      </c>
      <c r="K741" s="20" t="s">
        <v>1158</v>
      </c>
      <c r="L741" s="19" t="s">
        <v>25</v>
      </c>
    </row>
    <row r="742" spans="1:12" x14ac:dyDescent="0.25">
      <c r="A742" s="19" t="s">
        <v>438</v>
      </c>
      <c r="B742" s="19" t="s">
        <v>439</v>
      </c>
      <c r="C742" s="19" t="s">
        <v>873</v>
      </c>
      <c r="D742" s="19" t="s">
        <v>874</v>
      </c>
      <c r="E742" s="20" t="s">
        <v>21</v>
      </c>
      <c r="F742" s="19" t="s">
        <v>21</v>
      </c>
      <c r="G742" s="180">
        <v>89024</v>
      </c>
      <c r="H742" s="19" t="s">
        <v>1159</v>
      </c>
      <c r="I742" s="19" t="s">
        <v>876</v>
      </c>
      <c r="J742" s="19" t="s">
        <v>9283</v>
      </c>
      <c r="K742" s="20" t="s">
        <v>775</v>
      </c>
      <c r="L742" s="19" t="s">
        <v>25</v>
      </c>
    </row>
    <row r="743" spans="1:12" x14ac:dyDescent="0.25">
      <c r="A743" s="19" t="s">
        <v>438</v>
      </c>
      <c r="B743" s="19" t="s">
        <v>439</v>
      </c>
      <c r="C743" s="19" t="s">
        <v>873</v>
      </c>
      <c r="D743" s="19" t="s">
        <v>874</v>
      </c>
      <c r="E743" s="20" t="s">
        <v>21</v>
      </c>
      <c r="F743" s="19" t="s">
        <v>21</v>
      </c>
      <c r="G743" s="180">
        <v>89025</v>
      </c>
      <c r="H743" s="19" t="s">
        <v>1160</v>
      </c>
      <c r="I743" s="19" t="s">
        <v>876</v>
      </c>
      <c r="J743" s="19" t="s">
        <v>9283</v>
      </c>
      <c r="K743" s="20" t="s">
        <v>1161</v>
      </c>
      <c r="L743" s="19" t="s">
        <v>25</v>
      </c>
    </row>
    <row r="744" spans="1:12" x14ac:dyDescent="0.25">
      <c r="A744" s="19" t="s">
        <v>438</v>
      </c>
      <c r="B744" s="19" t="s">
        <v>439</v>
      </c>
      <c r="C744" s="19" t="s">
        <v>873</v>
      </c>
      <c r="D744" s="19" t="s">
        <v>874</v>
      </c>
      <c r="E744" s="20" t="s">
        <v>21</v>
      </c>
      <c r="F744" s="19" t="s">
        <v>21</v>
      </c>
      <c r="G744" s="180">
        <v>89026</v>
      </c>
      <c r="H744" s="19" t="s">
        <v>1162</v>
      </c>
      <c r="I744" s="19" t="s">
        <v>876</v>
      </c>
      <c r="J744" s="19" t="s">
        <v>444</v>
      </c>
      <c r="K744" s="20" t="s">
        <v>9633</v>
      </c>
      <c r="L744" s="19" t="s">
        <v>25</v>
      </c>
    </row>
    <row r="745" spans="1:12" x14ac:dyDescent="0.25">
      <c r="A745" s="19" t="s">
        <v>438</v>
      </c>
      <c r="B745" s="19" t="s">
        <v>439</v>
      </c>
      <c r="C745" s="19" t="s">
        <v>873</v>
      </c>
      <c r="D745" s="19" t="s">
        <v>874</v>
      </c>
      <c r="E745" s="20" t="s">
        <v>21</v>
      </c>
      <c r="F745" s="19" t="s">
        <v>21</v>
      </c>
      <c r="G745" s="180">
        <v>89029</v>
      </c>
      <c r="H745" s="19" t="s">
        <v>1164</v>
      </c>
      <c r="I745" s="19" t="s">
        <v>876</v>
      </c>
      <c r="J745" s="19" t="s">
        <v>9283</v>
      </c>
      <c r="K745" s="20" t="s">
        <v>1165</v>
      </c>
      <c r="L745" s="19" t="s">
        <v>25</v>
      </c>
    </row>
    <row r="746" spans="1:12" x14ac:dyDescent="0.25">
      <c r="A746" s="19" t="s">
        <v>438</v>
      </c>
      <c r="B746" s="19" t="s">
        <v>439</v>
      </c>
      <c r="C746" s="19" t="s">
        <v>873</v>
      </c>
      <c r="D746" s="19" t="s">
        <v>874</v>
      </c>
      <c r="E746" s="20" t="s">
        <v>21</v>
      </c>
      <c r="F746" s="19" t="s">
        <v>21</v>
      </c>
      <c r="G746" s="180">
        <v>89030</v>
      </c>
      <c r="H746" s="19" t="s">
        <v>1166</v>
      </c>
      <c r="I746" s="19" t="s">
        <v>876</v>
      </c>
      <c r="J746" s="19" t="s">
        <v>9283</v>
      </c>
      <c r="K746" s="20" t="s">
        <v>1167</v>
      </c>
      <c r="L746" s="19" t="s">
        <v>25</v>
      </c>
    </row>
    <row r="747" spans="1:12" x14ac:dyDescent="0.25">
      <c r="A747" s="19" t="s">
        <v>438</v>
      </c>
      <c r="B747" s="19" t="s">
        <v>439</v>
      </c>
      <c r="C747" s="19" t="s">
        <v>873</v>
      </c>
      <c r="D747" s="19" t="s">
        <v>874</v>
      </c>
      <c r="E747" s="20" t="s">
        <v>21</v>
      </c>
      <c r="F747" s="19" t="s">
        <v>21</v>
      </c>
      <c r="G747" s="180">
        <v>89033</v>
      </c>
      <c r="H747" s="19" t="s">
        <v>1168</v>
      </c>
      <c r="I747" s="19" t="s">
        <v>876</v>
      </c>
      <c r="J747" s="19" t="s">
        <v>9283</v>
      </c>
      <c r="K747" s="20" t="s">
        <v>1169</v>
      </c>
      <c r="L747" s="19" t="s">
        <v>25</v>
      </c>
    </row>
    <row r="748" spans="1:12" x14ac:dyDescent="0.25">
      <c r="A748" s="19" t="s">
        <v>438</v>
      </c>
      <c r="B748" s="19" t="s">
        <v>439</v>
      </c>
      <c r="C748" s="19" t="s">
        <v>873</v>
      </c>
      <c r="D748" s="19" t="s">
        <v>874</v>
      </c>
      <c r="E748" s="20" t="s">
        <v>21</v>
      </c>
      <c r="F748" s="19" t="s">
        <v>21</v>
      </c>
      <c r="G748" s="180">
        <v>89034</v>
      </c>
      <c r="H748" s="19" t="s">
        <v>1170</v>
      </c>
      <c r="I748" s="19" t="s">
        <v>876</v>
      </c>
      <c r="J748" s="19" t="s">
        <v>9283</v>
      </c>
      <c r="K748" s="20" t="s">
        <v>635</v>
      </c>
      <c r="L748" s="19" t="s">
        <v>25</v>
      </c>
    </row>
    <row r="749" spans="1:12" x14ac:dyDescent="0.25">
      <c r="A749" s="19" t="s">
        <v>438</v>
      </c>
      <c r="B749" s="19" t="s">
        <v>439</v>
      </c>
      <c r="C749" s="19" t="s">
        <v>873</v>
      </c>
      <c r="D749" s="19" t="s">
        <v>874</v>
      </c>
      <c r="E749" s="20" t="s">
        <v>21</v>
      </c>
      <c r="F749" s="19" t="s">
        <v>21</v>
      </c>
      <c r="G749" s="180">
        <v>89128</v>
      </c>
      <c r="H749" s="19" t="s">
        <v>1171</v>
      </c>
      <c r="I749" s="19" t="s">
        <v>876</v>
      </c>
      <c r="J749" s="19" t="s">
        <v>444</v>
      </c>
      <c r="K749" s="20" t="s">
        <v>3796</v>
      </c>
      <c r="L749" s="19" t="s">
        <v>25</v>
      </c>
    </row>
    <row r="750" spans="1:12" x14ac:dyDescent="0.25">
      <c r="A750" s="19" t="s">
        <v>438</v>
      </c>
      <c r="B750" s="19" t="s">
        <v>439</v>
      </c>
      <c r="C750" s="19" t="s">
        <v>873</v>
      </c>
      <c r="D750" s="19" t="s">
        <v>874</v>
      </c>
      <c r="E750" s="20" t="s">
        <v>21</v>
      </c>
      <c r="F750" s="19" t="s">
        <v>21</v>
      </c>
      <c r="G750" s="180">
        <v>89129</v>
      </c>
      <c r="H750" s="19" t="s">
        <v>1172</v>
      </c>
      <c r="I750" s="19" t="s">
        <v>876</v>
      </c>
      <c r="J750" s="19" t="s">
        <v>444</v>
      </c>
      <c r="K750" s="20" t="s">
        <v>9634</v>
      </c>
      <c r="L750" s="19" t="s">
        <v>25</v>
      </c>
    </row>
    <row r="751" spans="1:12" x14ac:dyDescent="0.25">
      <c r="A751" s="19" t="s">
        <v>438</v>
      </c>
      <c r="B751" s="19" t="s">
        <v>439</v>
      </c>
      <c r="C751" s="19" t="s">
        <v>873</v>
      </c>
      <c r="D751" s="19" t="s">
        <v>874</v>
      </c>
      <c r="E751" s="20" t="s">
        <v>21</v>
      </c>
      <c r="F751" s="19" t="s">
        <v>21</v>
      </c>
      <c r="G751" s="180">
        <v>89130</v>
      </c>
      <c r="H751" s="19" t="s">
        <v>1174</v>
      </c>
      <c r="I751" s="19" t="s">
        <v>876</v>
      </c>
      <c r="J751" s="19" t="s">
        <v>23</v>
      </c>
      <c r="K751" s="20" t="s">
        <v>731</v>
      </c>
      <c r="L751" s="19" t="s">
        <v>25</v>
      </c>
    </row>
    <row r="752" spans="1:12" x14ac:dyDescent="0.25">
      <c r="A752" s="19" t="s">
        <v>438</v>
      </c>
      <c r="B752" s="19" t="s">
        <v>439</v>
      </c>
      <c r="C752" s="19" t="s">
        <v>873</v>
      </c>
      <c r="D752" s="19" t="s">
        <v>874</v>
      </c>
      <c r="E752" s="20" t="s">
        <v>21</v>
      </c>
      <c r="F752" s="19" t="s">
        <v>21</v>
      </c>
      <c r="G752" s="180">
        <v>89131</v>
      </c>
      <c r="H752" s="19" t="s">
        <v>1175</v>
      </c>
      <c r="I752" s="19" t="s">
        <v>876</v>
      </c>
      <c r="J752" s="19" t="s">
        <v>23</v>
      </c>
      <c r="K752" s="20" t="s">
        <v>9635</v>
      </c>
      <c r="L752" s="19" t="s">
        <v>25</v>
      </c>
    </row>
    <row r="753" spans="1:12" x14ac:dyDescent="0.25">
      <c r="A753" s="19" t="s">
        <v>438</v>
      </c>
      <c r="B753" s="19" t="s">
        <v>439</v>
      </c>
      <c r="C753" s="19" t="s">
        <v>873</v>
      </c>
      <c r="D753" s="19" t="s">
        <v>874</v>
      </c>
      <c r="E753" s="20" t="s">
        <v>21</v>
      </c>
      <c r="F753" s="19" t="s">
        <v>21</v>
      </c>
      <c r="G753" s="180">
        <v>89210</v>
      </c>
      <c r="H753" s="19" t="s">
        <v>1177</v>
      </c>
      <c r="I753" s="19" t="s">
        <v>876</v>
      </c>
      <c r="J753" s="19" t="s">
        <v>9283</v>
      </c>
      <c r="K753" s="20" t="s">
        <v>1178</v>
      </c>
      <c r="L753" s="19" t="s">
        <v>25</v>
      </c>
    </row>
    <row r="754" spans="1:12" x14ac:dyDescent="0.25">
      <c r="A754" s="19" t="s">
        <v>438</v>
      </c>
      <c r="B754" s="19" t="s">
        <v>439</v>
      </c>
      <c r="C754" s="19" t="s">
        <v>873</v>
      </c>
      <c r="D754" s="19" t="s">
        <v>874</v>
      </c>
      <c r="E754" s="20" t="s">
        <v>21</v>
      </c>
      <c r="F754" s="19" t="s">
        <v>21</v>
      </c>
      <c r="G754" s="180">
        <v>89211</v>
      </c>
      <c r="H754" s="19" t="s">
        <v>1179</v>
      </c>
      <c r="I754" s="19" t="s">
        <v>876</v>
      </c>
      <c r="J754" s="19" t="s">
        <v>9283</v>
      </c>
      <c r="K754" s="20" t="s">
        <v>1180</v>
      </c>
      <c r="L754" s="19" t="s">
        <v>25</v>
      </c>
    </row>
    <row r="755" spans="1:12" x14ac:dyDescent="0.25">
      <c r="A755" s="19" t="s">
        <v>438</v>
      </c>
      <c r="B755" s="19" t="s">
        <v>439</v>
      </c>
      <c r="C755" s="19" t="s">
        <v>873</v>
      </c>
      <c r="D755" s="19" t="s">
        <v>874</v>
      </c>
      <c r="E755" s="20" t="s">
        <v>21</v>
      </c>
      <c r="F755" s="19" t="s">
        <v>21</v>
      </c>
      <c r="G755" s="180">
        <v>89212</v>
      </c>
      <c r="H755" s="19" t="s">
        <v>1181</v>
      </c>
      <c r="I755" s="19" t="s">
        <v>876</v>
      </c>
      <c r="J755" s="19" t="s">
        <v>9283</v>
      </c>
      <c r="K755" s="20" t="s">
        <v>1182</v>
      </c>
      <c r="L755" s="19" t="s">
        <v>25</v>
      </c>
    </row>
    <row r="756" spans="1:12" x14ac:dyDescent="0.25">
      <c r="A756" s="19" t="s">
        <v>438</v>
      </c>
      <c r="B756" s="19" t="s">
        <v>439</v>
      </c>
      <c r="C756" s="19" t="s">
        <v>873</v>
      </c>
      <c r="D756" s="19" t="s">
        <v>874</v>
      </c>
      <c r="E756" s="20" t="s">
        <v>21</v>
      </c>
      <c r="F756" s="19" t="s">
        <v>21</v>
      </c>
      <c r="G756" s="180">
        <v>89213</v>
      </c>
      <c r="H756" s="19" t="s">
        <v>1183</v>
      </c>
      <c r="I756" s="19" t="s">
        <v>876</v>
      </c>
      <c r="J756" s="19" t="s">
        <v>9283</v>
      </c>
      <c r="K756" s="20" t="s">
        <v>1184</v>
      </c>
      <c r="L756" s="19" t="s">
        <v>25</v>
      </c>
    </row>
    <row r="757" spans="1:12" x14ac:dyDescent="0.25">
      <c r="A757" s="19" t="s">
        <v>438</v>
      </c>
      <c r="B757" s="19" t="s">
        <v>439</v>
      </c>
      <c r="C757" s="19" t="s">
        <v>873</v>
      </c>
      <c r="D757" s="19" t="s">
        <v>874</v>
      </c>
      <c r="E757" s="20" t="s">
        <v>21</v>
      </c>
      <c r="F757" s="19" t="s">
        <v>21</v>
      </c>
      <c r="G757" s="180">
        <v>89214</v>
      </c>
      <c r="H757" s="19" t="s">
        <v>1185</v>
      </c>
      <c r="I757" s="19" t="s">
        <v>876</v>
      </c>
      <c r="J757" s="19" t="s">
        <v>9283</v>
      </c>
      <c r="K757" s="20" t="s">
        <v>1186</v>
      </c>
      <c r="L757" s="19" t="s">
        <v>25</v>
      </c>
    </row>
    <row r="758" spans="1:12" x14ac:dyDescent="0.25">
      <c r="A758" s="19" t="s">
        <v>438</v>
      </c>
      <c r="B758" s="19" t="s">
        <v>439</v>
      </c>
      <c r="C758" s="19" t="s">
        <v>873</v>
      </c>
      <c r="D758" s="19" t="s">
        <v>874</v>
      </c>
      <c r="E758" s="20" t="s">
        <v>21</v>
      </c>
      <c r="F758" s="19" t="s">
        <v>21</v>
      </c>
      <c r="G758" s="180">
        <v>89215</v>
      </c>
      <c r="H758" s="19" t="s">
        <v>1187</v>
      </c>
      <c r="I758" s="19" t="s">
        <v>876</v>
      </c>
      <c r="J758" s="19" t="s">
        <v>444</v>
      </c>
      <c r="K758" s="20" t="s">
        <v>9636</v>
      </c>
      <c r="L758" s="19" t="s">
        <v>25</v>
      </c>
    </row>
    <row r="759" spans="1:12" x14ac:dyDescent="0.25">
      <c r="A759" s="19" t="s">
        <v>438</v>
      </c>
      <c r="B759" s="19" t="s">
        <v>439</v>
      </c>
      <c r="C759" s="19" t="s">
        <v>873</v>
      </c>
      <c r="D759" s="19" t="s">
        <v>874</v>
      </c>
      <c r="E759" s="20" t="s">
        <v>21</v>
      </c>
      <c r="F759" s="19" t="s">
        <v>21</v>
      </c>
      <c r="G759" s="180">
        <v>89221</v>
      </c>
      <c r="H759" s="19" t="s">
        <v>1188</v>
      </c>
      <c r="I759" s="19" t="s">
        <v>876</v>
      </c>
      <c r="J759" s="19" t="s">
        <v>23</v>
      </c>
      <c r="K759" s="20" t="s">
        <v>8573</v>
      </c>
      <c r="L759" s="19" t="s">
        <v>25</v>
      </c>
    </row>
    <row r="760" spans="1:12" x14ac:dyDescent="0.25">
      <c r="A760" s="19" t="s">
        <v>438</v>
      </c>
      <c r="B760" s="19" t="s">
        <v>439</v>
      </c>
      <c r="C760" s="19" t="s">
        <v>873</v>
      </c>
      <c r="D760" s="19" t="s">
        <v>874</v>
      </c>
      <c r="E760" s="20" t="s">
        <v>21</v>
      </c>
      <c r="F760" s="19" t="s">
        <v>21</v>
      </c>
      <c r="G760" s="180">
        <v>89222</v>
      </c>
      <c r="H760" s="19" t="s">
        <v>1190</v>
      </c>
      <c r="I760" s="19" t="s">
        <v>876</v>
      </c>
      <c r="J760" s="19" t="s">
        <v>23</v>
      </c>
      <c r="K760" s="20" t="s">
        <v>1518</v>
      </c>
      <c r="L760" s="19" t="s">
        <v>25</v>
      </c>
    </row>
    <row r="761" spans="1:12" x14ac:dyDescent="0.25">
      <c r="A761" s="19" t="s">
        <v>438</v>
      </c>
      <c r="B761" s="19" t="s">
        <v>439</v>
      </c>
      <c r="C761" s="19" t="s">
        <v>873</v>
      </c>
      <c r="D761" s="19" t="s">
        <v>874</v>
      </c>
      <c r="E761" s="20" t="s">
        <v>21</v>
      </c>
      <c r="F761" s="19" t="s">
        <v>21</v>
      </c>
      <c r="G761" s="180">
        <v>89223</v>
      </c>
      <c r="H761" s="19" t="s">
        <v>1192</v>
      </c>
      <c r="I761" s="19" t="s">
        <v>876</v>
      </c>
      <c r="J761" s="19" t="s">
        <v>23</v>
      </c>
      <c r="K761" s="20" t="s">
        <v>259</v>
      </c>
      <c r="L761" s="19" t="s">
        <v>25</v>
      </c>
    </row>
    <row r="762" spans="1:12" x14ac:dyDescent="0.25">
      <c r="A762" s="19" t="s">
        <v>438</v>
      </c>
      <c r="B762" s="19" t="s">
        <v>439</v>
      </c>
      <c r="C762" s="19" t="s">
        <v>873</v>
      </c>
      <c r="D762" s="19" t="s">
        <v>874</v>
      </c>
      <c r="E762" s="20" t="s">
        <v>21</v>
      </c>
      <c r="F762" s="19" t="s">
        <v>21</v>
      </c>
      <c r="G762" s="180">
        <v>89224</v>
      </c>
      <c r="H762" s="19" t="s">
        <v>1194</v>
      </c>
      <c r="I762" s="19" t="s">
        <v>876</v>
      </c>
      <c r="J762" s="19" t="s">
        <v>23</v>
      </c>
      <c r="K762" s="20" t="s">
        <v>8628</v>
      </c>
      <c r="L762" s="19" t="s">
        <v>25</v>
      </c>
    </row>
    <row r="763" spans="1:12" x14ac:dyDescent="0.25">
      <c r="A763" s="19" t="s">
        <v>438</v>
      </c>
      <c r="B763" s="19" t="s">
        <v>439</v>
      </c>
      <c r="C763" s="19" t="s">
        <v>873</v>
      </c>
      <c r="D763" s="19" t="s">
        <v>874</v>
      </c>
      <c r="E763" s="20" t="s">
        <v>21</v>
      </c>
      <c r="F763" s="19" t="s">
        <v>21</v>
      </c>
      <c r="G763" s="180">
        <v>89228</v>
      </c>
      <c r="H763" s="19" t="s">
        <v>1196</v>
      </c>
      <c r="I763" s="19" t="s">
        <v>876</v>
      </c>
      <c r="J763" s="19" t="s">
        <v>444</v>
      </c>
      <c r="K763" s="20" t="s">
        <v>9637</v>
      </c>
      <c r="L763" s="19" t="s">
        <v>25</v>
      </c>
    </row>
    <row r="764" spans="1:12" x14ac:dyDescent="0.25">
      <c r="A764" s="19" t="s">
        <v>438</v>
      </c>
      <c r="B764" s="19" t="s">
        <v>439</v>
      </c>
      <c r="C764" s="19" t="s">
        <v>873</v>
      </c>
      <c r="D764" s="19" t="s">
        <v>874</v>
      </c>
      <c r="E764" s="20" t="s">
        <v>21</v>
      </c>
      <c r="F764" s="19" t="s">
        <v>21</v>
      </c>
      <c r="G764" s="180">
        <v>89229</v>
      </c>
      <c r="H764" s="19" t="s">
        <v>1198</v>
      </c>
      <c r="I764" s="19" t="s">
        <v>876</v>
      </c>
      <c r="J764" s="19" t="s">
        <v>444</v>
      </c>
      <c r="K764" s="20" t="s">
        <v>8332</v>
      </c>
      <c r="L764" s="19" t="s">
        <v>25</v>
      </c>
    </row>
    <row r="765" spans="1:12" x14ac:dyDescent="0.25">
      <c r="A765" s="19" t="s">
        <v>438</v>
      </c>
      <c r="B765" s="19" t="s">
        <v>439</v>
      </c>
      <c r="C765" s="19" t="s">
        <v>873</v>
      </c>
      <c r="D765" s="19" t="s">
        <v>874</v>
      </c>
      <c r="E765" s="20" t="s">
        <v>21</v>
      </c>
      <c r="F765" s="19" t="s">
        <v>21</v>
      </c>
      <c r="G765" s="180">
        <v>89230</v>
      </c>
      <c r="H765" s="19" t="s">
        <v>1199</v>
      </c>
      <c r="I765" s="19" t="s">
        <v>876</v>
      </c>
      <c r="J765" s="19" t="s">
        <v>9283</v>
      </c>
      <c r="K765" s="20" t="s">
        <v>1200</v>
      </c>
      <c r="L765" s="19" t="s">
        <v>25</v>
      </c>
    </row>
    <row r="766" spans="1:12" x14ac:dyDescent="0.25">
      <c r="A766" s="19" t="s">
        <v>438</v>
      </c>
      <c r="B766" s="19" t="s">
        <v>439</v>
      </c>
      <c r="C766" s="19" t="s">
        <v>873</v>
      </c>
      <c r="D766" s="19" t="s">
        <v>874</v>
      </c>
      <c r="E766" s="20" t="s">
        <v>21</v>
      </c>
      <c r="F766" s="19" t="s">
        <v>21</v>
      </c>
      <c r="G766" s="180">
        <v>89231</v>
      </c>
      <c r="H766" s="19" t="s">
        <v>1201</v>
      </c>
      <c r="I766" s="19" t="s">
        <v>876</v>
      </c>
      <c r="J766" s="19" t="s">
        <v>9283</v>
      </c>
      <c r="K766" s="20" t="s">
        <v>1202</v>
      </c>
      <c r="L766" s="19" t="s">
        <v>25</v>
      </c>
    </row>
    <row r="767" spans="1:12" x14ac:dyDescent="0.25">
      <c r="A767" s="19" t="s">
        <v>438</v>
      </c>
      <c r="B767" s="19" t="s">
        <v>439</v>
      </c>
      <c r="C767" s="19" t="s">
        <v>873</v>
      </c>
      <c r="D767" s="19" t="s">
        <v>874</v>
      </c>
      <c r="E767" s="20" t="s">
        <v>21</v>
      </c>
      <c r="F767" s="19" t="s">
        <v>21</v>
      </c>
      <c r="G767" s="180">
        <v>89232</v>
      </c>
      <c r="H767" s="19" t="s">
        <v>1203</v>
      </c>
      <c r="I767" s="19" t="s">
        <v>876</v>
      </c>
      <c r="J767" s="19" t="s">
        <v>9283</v>
      </c>
      <c r="K767" s="20" t="s">
        <v>1204</v>
      </c>
      <c r="L767" s="19" t="s">
        <v>25</v>
      </c>
    </row>
    <row r="768" spans="1:12" x14ac:dyDescent="0.25">
      <c r="A768" s="19" t="s">
        <v>438</v>
      </c>
      <c r="B768" s="19" t="s">
        <v>439</v>
      </c>
      <c r="C768" s="19" t="s">
        <v>873</v>
      </c>
      <c r="D768" s="19" t="s">
        <v>874</v>
      </c>
      <c r="E768" s="20" t="s">
        <v>21</v>
      </c>
      <c r="F768" s="19" t="s">
        <v>21</v>
      </c>
      <c r="G768" s="180">
        <v>89233</v>
      </c>
      <c r="H768" s="19" t="s">
        <v>1205</v>
      </c>
      <c r="I768" s="19" t="s">
        <v>876</v>
      </c>
      <c r="J768" s="19" t="s">
        <v>444</v>
      </c>
      <c r="K768" s="20" t="s">
        <v>9638</v>
      </c>
      <c r="L768" s="19" t="s">
        <v>25</v>
      </c>
    </row>
    <row r="769" spans="1:12" x14ac:dyDescent="0.25">
      <c r="A769" s="19" t="s">
        <v>438</v>
      </c>
      <c r="B769" s="19" t="s">
        <v>439</v>
      </c>
      <c r="C769" s="19" t="s">
        <v>873</v>
      </c>
      <c r="D769" s="19" t="s">
        <v>874</v>
      </c>
      <c r="E769" s="20" t="s">
        <v>21</v>
      </c>
      <c r="F769" s="19" t="s">
        <v>21</v>
      </c>
      <c r="G769" s="180">
        <v>89236</v>
      </c>
      <c r="H769" s="19" t="s">
        <v>1207</v>
      </c>
      <c r="I769" s="19" t="s">
        <v>876</v>
      </c>
      <c r="J769" s="19" t="s">
        <v>9283</v>
      </c>
      <c r="K769" s="20" t="s">
        <v>1208</v>
      </c>
      <c r="L769" s="19" t="s">
        <v>25</v>
      </c>
    </row>
    <row r="770" spans="1:12" x14ac:dyDescent="0.25">
      <c r="A770" s="19" t="s">
        <v>438</v>
      </c>
      <c r="B770" s="19" t="s">
        <v>439</v>
      </c>
      <c r="C770" s="19" t="s">
        <v>873</v>
      </c>
      <c r="D770" s="19" t="s">
        <v>874</v>
      </c>
      <c r="E770" s="20" t="s">
        <v>21</v>
      </c>
      <c r="F770" s="19" t="s">
        <v>21</v>
      </c>
      <c r="G770" s="180">
        <v>89237</v>
      </c>
      <c r="H770" s="19" t="s">
        <v>1209</v>
      </c>
      <c r="I770" s="19" t="s">
        <v>876</v>
      </c>
      <c r="J770" s="19" t="s">
        <v>9283</v>
      </c>
      <c r="K770" s="20" t="s">
        <v>1210</v>
      </c>
      <c r="L770" s="19" t="s">
        <v>25</v>
      </c>
    </row>
    <row r="771" spans="1:12" x14ac:dyDescent="0.25">
      <c r="A771" s="19" t="s">
        <v>438</v>
      </c>
      <c r="B771" s="19" t="s">
        <v>439</v>
      </c>
      <c r="C771" s="19" t="s">
        <v>873</v>
      </c>
      <c r="D771" s="19" t="s">
        <v>874</v>
      </c>
      <c r="E771" s="20" t="s">
        <v>21</v>
      </c>
      <c r="F771" s="19" t="s">
        <v>21</v>
      </c>
      <c r="G771" s="180">
        <v>89238</v>
      </c>
      <c r="H771" s="19" t="s">
        <v>1211</v>
      </c>
      <c r="I771" s="19" t="s">
        <v>876</v>
      </c>
      <c r="J771" s="19" t="s">
        <v>9283</v>
      </c>
      <c r="K771" s="20" t="s">
        <v>1212</v>
      </c>
      <c r="L771" s="19" t="s">
        <v>25</v>
      </c>
    </row>
    <row r="772" spans="1:12" x14ac:dyDescent="0.25">
      <c r="A772" s="19" t="s">
        <v>438</v>
      </c>
      <c r="B772" s="19" t="s">
        <v>439</v>
      </c>
      <c r="C772" s="19" t="s">
        <v>873</v>
      </c>
      <c r="D772" s="19" t="s">
        <v>874</v>
      </c>
      <c r="E772" s="20" t="s">
        <v>21</v>
      </c>
      <c r="F772" s="19" t="s">
        <v>21</v>
      </c>
      <c r="G772" s="180">
        <v>89239</v>
      </c>
      <c r="H772" s="19" t="s">
        <v>1213</v>
      </c>
      <c r="I772" s="19" t="s">
        <v>876</v>
      </c>
      <c r="J772" s="19" t="s">
        <v>444</v>
      </c>
      <c r="K772" s="20" t="s">
        <v>9639</v>
      </c>
      <c r="L772" s="19" t="s">
        <v>25</v>
      </c>
    </row>
    <row r="773" spans="1:12" x14ac:dyDescent="0.25">
      <c r="A773" s="19" t="s">
        <v>438</v>
      </c>
      <c r="B773" s="19" t="s">
        <v>439</v>
      </c>
      <c r="C773" s="19" t="s">
        <v>873</v>
      </c>
      <c r="D773" s="19" t="s">
        <v>874</v>
      </c>
      <c r="E773" s="20" t="s">
        <v>21</v>
      </c>
      <c r="F773" s="19" t="s">
        <v>21</v>
      </c>
      <c r="G773" s="180">
        <v>89240</v>
      </c>
      <c r="H773" s="19" t="s">
        <v>1214</v>
      </c>
      <c r="I773" s="19" t="s">
        <v>876</v>
      </c>
      <c r="J773" s="19" t="s">
        <v>9283</v>
      </c>
      <c r="K773" s="20" t="s">
        <v>1215</v>
      </c>
      <c r="L773" s="19" t="s">
        <v>25</v>
      </c>
    </row>
    <row r="774" spans="1:12" x14ac:dyDescent="0.25">
      <c r="A774" s="19" t="s">
        <v>438</v>
      </c>
      <c r="B774" s="19" t="s">
        <v>439</v>
      </c>
      <c r="C774" s="19" t="s">
        <v>873</v>
      </c>
      <c r="D774" s="19" t="s">
        <v>874</v>
      </c>
      <c r="E774" s="20" t="s">
        <v>21</v>
      </c>
      <c r="F774" s="19" t="s">
        <v>21</v>
      </c>
      <c r="G774" s="180">
        <v>89241</v>
      </c>
      <c r="H774" s="19" t="s">
        <v>1216</v>
      </c>
      <c r="I774" s="19" t="s">
        <v>876</v>
      </c>
      <c r="J774" s="19" t="s">
        <v>9283</v>
      </c>
      <c r="K774" s="20" t="s">
        <v>1217</v>
      </c>
      <c r="L774" s="19" t="s">
        <v>25</v>
      </c>
    </row>
    <row r="775" spans="1:12" x14ac:dyDescent="0.25">
      <c r="A775" s="19" t="s">
        <v>438</v>
      </c>
      <c r="B775" s="19" t="s">
        <v>439</v>
      </c>
      <c r="C775" s="19" t="s">
        <v>873</v>
      </c>
      <c r="D775" s="19" t="s">
        <v>874</v>
      </c>
      <c r="E775" s="20" t="s">
        <v>21</v>
      </c>
      <c r="F775" s="19" t="s">
        <v>21</v>
      </c>
      <c r="G775" s="180">
        <v>89246</v>
      </c>
      <c r="H775" s="19" t="s">
        <v>1218</v>
      </c>
      <c r="I775" s="19" t="s">
        <v>876</v>
      </c>
      <c r="J775" s="19" t="s">
        <v>9283</v>
      </c>
      <c r="K775" s="20" t="s">
        <v>1219</v>
      </c>
      <c r="L775" s="19" t="s">
        <v>25</v>
      </c>
    </row>
    <row r="776" spans="1:12" x14ac:dyDescent="0.25">
      <c r="A776" s="19" t="s">
        <v>438</v>
      </c>
      <c r="B776" s="19" t="s">
        <v>439</v>
      </c>
      <c r="C776" s="19" t="s">
        <v>873</v>
      </c>
      <c r="D776" s="19" t="s">
        <v>874</v>
      </c>
      <c r="E776" s="20" t="s">
        <v>21</v>
      </c>
      <c r="F776" s="19" t="s">
        <v>21</v>
      </c>
      <c r="G776" s="180">
        <v>89247</v>
      </c>
      <c r="H776" s="19" t="s">
        <v>1220</v>
      </c>
      <c r="I776" s="19" t="s">
        <v>876</v>
      </c>
      <c r="J776" s="19" t="s">
        <v>9283</v>
      </c>
      <c r="K776" s="20" t="s">
        <v>1221</v>
      </c>
      <c r="L776" s="19" t="s">
        <v>25</v>
      </c>
    </row>
    <row r="777" spans="1:12" x14ac:dyDescent="0.25">
      <c r="A777" s="19" t="s">
        <v>438</v>
      </c>
      <c r="B777" s="19" t="s">
        <v>439</v>
      </c>
      <c r="C777" s="19" t="s">
        <v>873</v>
      </c>
      <c r="D777" s="19" t="s">
        <v>874</v>
      </c>
      <c r="E777" s="20" t="s">
        <v>21</v>
      </c>
      <c r="F777" s="19" t="s">
        <v>21</v>
      </c>
      <c r="G777" s="180">
        <v>89248</v>
      </c>
      <c r="H777" s="19" t="s">
        <v>1222</v>
      </c>
      <c r="I777" s="19" t="s">
        <v>876</v>
      </c>
      <c r="J777" s="19" t="s">
        <v>9283</v>
      </c>
      <c r="K777" s="20" t="s">
        <v>1223</v>
      </c>
      <c r="L777" s="19" t="s">
        <v>25</v>
      </c>
    </row>
    <row r="778" spans="1:12" x14ac:dyDescent="0.25">
      <c r="A778" s="19" t="s">
        <v>438</v>
      </c>
      <c r="B778" s="19" t="s">
        <v>439</v>
      </c>
      <c r="C778" s="19" t="s">
        <v>873</v>
      </c>
      <c r="D778" s="19" t="s">
        <v>874</v>
      </c>
      <c r="E778" s="20" t="s">
        <v>21</v>
      </c>
      <c r="F778" s="19" t="s">
        <v>21</v>
      </c>
      <c r="G778" s="180">
        <v>89249</v>
      </c>
      <c r="H778" s="19" t="s">
        <v>1224</v>
      </c>
      <c r="I778" s="19" t="s">
        <v>876</v>
      </c>
      <c r="J778" s="19" t="s">
        <v>444</v>
      </c>
      <c r="K778" s="20" t="s">
        <v>9640</v>
      </c>
      <c r="L778" s="19" t="s">
        <v>25</v>
      </c>
    </row>
    <row r="779" spans="1:12" x14ac:dyDescent="0.25">
      <c r="A779" s="19" t="s">
        <v>438</v>
      </c>
      <c r="B779" s="19" t="s">
        <v>439</v>
      </c>
      <c r="C779" s="19" t="s">
        <v>873</v>
      </c>
      <c r="D779" s="19" t="s">
        <v>874</v>
      </c>
      <c r="E779" s="20" t="s">
        <v>21</v>
      </c>
      <c r="F779" s="19" t="s">
        <v>21</v>
      </c>
      <c r="G779" s="180">
        <v>89253</v>
      </c>
      <c r="H779" s="19" t="s">
        <v>1225</v>
      </c>
      <c r="I779" s="19" t="s">
        <v>876</v>
      </c>
      <c r="J779" s="19" t="s">
        <v>9283</v>
      </c>
      <c r="K779" s="20" t="s">
        <v>1226</v>
      </c>
      <c r="L779" s="19" t="s">
        <v>25</v>
      </c>
    </row>
    <row r="780" spans="1:12" x14ac:dyDescent="0.25">
      <c r="A780" s="19" t="s">
        <v>438</v>
      </c>
      <c r="B780" s="19" t="s">
        <v>439</v>
      </c>
      <c r="C780" s="19" t="s">
        <v>873</v>
      </c>
      <c r="D780" s="19" t="s">
        <v>874</v>
      </c>
      <c r="E780" s="20" t="s">
        <v>21</v>
      </c>
      <c r="F780" s="19" t="s">
        <v>21</v>
      </c>
      <c r="G780" s="180">
        <v>89254</v>
      </c>
      <c r="H780" s="19" t="s">
        <v>1227</v>
      </c>
      <c r="I780" s="19" t="s">
        <v>876</v>
      </c>
      <c r="J780" s="19" t="s">
        <v>9283</v>
      </c>
      <c r="K780" s="20" t="s">
        <v>1228</v>
      </c>
      <c r="L780" s="19" t="s">
        <v>25</v>
      </c>
    </row>
    <row r="781" spans="1:12" x14ac:dyDescent="0.25">
      <c r="A781" s="19" t="s">
        <v>438</v>
      </c>
      <c r="B781" s="19" t="s">
        <v>439</v>
      </c>
      <c r="C781" s="19" t="s">
        <v>873</v>
      </c>
      <c r="D781" s="19" t="s">
        <v>874</v>
      </c>
      <c r="E781" s="20" t="s">
        <v>21</v>
      </c>
      <c r="F781" s="19" t="s">
        <v>21</v>
      </c>
      <c r="G781" s="180">
        <v>89255</v>
      </c>
      <c r="H781" s="19" t="s">
        <v>1229</v>
      </c>
      <c r="I781" s="19" t="s">
        <v>876</v>
      </c>
      <c r="J781" s="19" t="s">
        <v>9283</v>
      </c>
      <c r="K781" s="20" t="s">
        <v>1230</v>
      </c>
      <c r="L781" s="19" t="s">
        <v>25</v>
      </c>
    </row>
    <row r="782" spans="1:12" x14ac:dyDescent="0.25">
      <c r="A782" s="19" t="s">
        <v>438</v>
      </c>
      <c r="B782" s="19" t="s">
        <v>439</v>
      </c>
      <c r="C782" s="19" t="s">
        <v>873</v>
      </c>
      <c r="D782" s="19" t="s">
        <v>874</v>
      </c>
      <c r="E782" s="20" t="s">
        <v>21</v>
      </c>
      <c r="F782" s="19" t="s">
        <v>21</v>
      </c>
      <c r="G782" s="180">
        <v>89256</v>
      </c>
      <c r="H782" s="19" t="s">
        <v>1231</v>
      </c>
      <c r="I782" s="19" t="s">
        <v>876</v>
      </c>
      <c r="J782" s="19" t="s">
        <v>444</v>
      </c>
      <c r="K782" s="20" t="s">
        <v>3740</v>
      </c>
      <c r="L782" s="19" t="s">
        <v>25</v>
      </c>
    </row>
    <row r="783" spans="1:12" x14ac:dyDescent="0.25">
      <c r="A783" s="19" t="s">
        <v>438</v>
      </c>
      <c r="B783" s="19" t="s">
        <v>439</v>
      </c>
      <c r="C783" s="19" t="s">
        <v>873</v>
      </c>
      <c r="D783" s="19" t="s">
        <v>874</v>
      </c>
      <c r="E783" s="20" t="s">
        <v>21</v>
      </c>
      <c r="F783" s="19" t="s">
        <v>21</v>
      </c>
      <c r="G783" s="180">
        <v>89259</v>
      </c>
      <c r="H783" s="19" t="s">
        <v>1233</v>
      </c>
      <c r="I783" s="19" t="s">
        <v>876</v>
      </c>
      <c r="J783" s="19" t="s">
        <v>9283</v>
      </c>
      <c r="K783" s="20" t="s">
        <v>1234</v>
      </c>
      <c r="L783" s="19" t="s">
        <v>25</v>
      </c>
    </row>
    <row r="784" spans="1:12" x14ac:dyDescent="0.25">
      <c r="A784" s="19" t="s">
        <v>438</v>
      </c>
      <c r="B784" s="19" t="s">
        <v>439</v>
      </c>
      <c r="C784" s="19" t="s">
        <v>873</v>
      </c>
      <c r="D784" s="19" t="s">
        <v>874</v>
      </c>
      <c r="E784" s="20" t="s">
        <v>21</v>
      </c>
      <c r="F784" s="19" t="s">
        <v>21</v>
      </c>
      <c r="G784" s="180">
        <v>89260</v>
      </c>
      <c r="H784" s="19" t="s">
        <v>1235</v>
      </c>
      <c r="I784" s="19" t="s">
        <v>876</v>
      </c>
      <c r="J784" s="19" t="s">
        <v>9283</v>
      </c>
      <c r="K784" s="20" t="s">
        <v>1236</v>
      </c>
      <c r="L784" s="19" t="s">
        <v>25</v>
      </c>
    </row>
    <row r="785" spans="1:12" x14ac:dyDescent="0.25">
      <c r="A785" s="19" t="s">
        <v>438</v>
      </c>
      <c r="B785" s="19" t="s">
        <v>439</v>
      </c>
      <c r="C785" s="19" t="s">
        <v>873</v>
      </c>
      <c r="D785" s="19" t="s">
        <v>874</v>
      </c>
      <c r="E785" s="20" t="s">
        <v>21</v>
      </c>
      <c r="F785" s="19" t="s">
        <v>21</v>
      </c>
      <c r="G785" s="180">
        <v>89262</v>
      </c>
      <c r="H785" s="19" t="s">
        <v>1237</v>
      </c>
      <c r="I785" s="19" t="s">
        <v>876</v>
      </c>
      <c r="J785" s="19" t="s">
        <v>9283</v>
      </c>
      <c r="K785" s="20" t="s">
        <v>1238</v>
      </c>
      <c r="L785" s="19" t="s">
        <v>25</v>
      </c>
    </row>
    <row r="786" spans="1:12" x14ac:dyDescent="0.25">
      <c r="A786" s="19" t="s">
        <v>438</v>
      </c>
      <c r="B786" s="19" t="s">
        <v>439</v>
      </c>
      <c r="C786" s="19" t="s">
        <v>873</v>
      </c>
      <c r="D786" s="19" t="s">
        <v>874</v>
      </c>
      <c r="E786" s="20" t="s">
        <v>21</v>
      </c>
      <c r="F786" s="19" t="s">
        <v>21</v>
      </c>
      <c r="G786" s="180">
        <v>89264</v>
      </c>
      <c r="H786" s="19" t="s">
        <v>1239</v>
      </c>
      <c r="I786" s="19" t="s">
        <v>876</v>
      </c>
      <c r="J786" s="19" t="s">
        <v>9283</v>
      </c>
      <c r="K786" s="20" t="s">
        <v>3071</v>
      </c>
      <c r="L786" s="19" t="s">
        <v>25</v>
      </c>
    </row>
    <row r="787" spans="1:12" x14ac:dyDescent="0.25">
      <c r="A787" s="19" t="s">
        <v>438</v>
      </c>
      <c r="B787" s="19" t="s">
        <v>439</v>
      </c>
      <c r="C787" s="19" t="s">
        <v>873</v>
      </c>
      <c r="D787" s="19" t="s">
        <v>874</v>
      </c>
      <c r="E787" s="20" t="s">
        <v>21</v>
      </c>
      <c r="F787" s="19" t="s">
        <v>21</v>
      </c>
      <c r="G787" s="180">
        <v>89265</v>
      </c>
      <c r="H787" s="19" t="s">
        <v>1241</v>
      </c>
      <c r="I787" s="19" t="s">
        <v>876</v>
      </c>
      <c r="J787" s="19" t="s">
        <v>9283</v>
      </c>
      <c r="K787" s="20" t="s">
        <v>1277</v>
      </c>
      <c r="L787" s="19" t="s">
        <v>25</v>
      </c>
    </row>
    <row r="788" spans="1:12" x14ac:dyDescent="0.25">
      <c r="A788" s="19" t="s">
        <v>438</v>
      </c>
      <c r="B788" s="19" t="s">
        <v>439</v>
      </c>
      <c r="C788" s="19" t="s">
        <v>873</v>
      </c>
      <c r="D788" s="19" t="s">
        <v>874</v>
      </c>
      <c r="E788" s="20" t="s">
        <v>21</v>
      </c>
      <c r="F788" s="19" t="s">
        <v>21</v>
      </c>
      <c r="G788" s="180">
        <v>89266</v>
      </c>
      <c r="H788" s="19" t="s">
        <v>1243</v>
      </c>
      <c r="I788" s="19" t="s">
        <v>876</v>
      </c>
      <c r="J788" s="19" t="s">
        <v>9283</v>
      </c>
      <c r="K788" s="20" t="s">
        <v>1313</v>
      </c>
      <c r="L788" s="19" t="s">
        <v>25</v>
      </c>
    </row>
    <row r="789" spans="1:12" x14ac:dyDescent="0.25">
      <c r="A789" s="19" t="s">
        <v>438</v>
      </c>
      <c r="B789" s="19" t="s">
        <v>439</v>
      </c>
      <c r="C789" s="19" t="s">
        <v>873</v>
      </c>
      <c r="D789" s="19" t="s">
        <v>874</v>
      </c>
      <c r="E789" s="20" t="s">
        <v>21</v>
      </c>
      <c r="F789" s="19" t="s">
        <v>21</v>
      </c>
      <c r="G789" s="180">
        <v>89267</v>
      </c>
      <c r="H789" s="19" t="s">
        <v>1245</v>
      </c>
      <c r="I789" s="19" t="s">
        <v>876</v>
      </c>
      <c r="J789" s="19" t="s">
        <v>9283</v>
      </c>
      <c r="K789" s="20" t="s">
        <v>302</v>
      </c>
      <c r="L789" s="19" t="s">
        <v>25</v>
      </c>
    </row>
    <row r="790" spans="1:12" x14ac:dyDescent="0.25">
      <c r="A790" s="19" t="s">
        <v>438</v>
      </c>
      <c r="B790" s="19" t="s">
        <v>439</v>
      </c>
      <c r="C790" s="19" t="s">
        <v>873</v>
      </c>
      <c r="D790" s="19" t="s">
        <v>874</v>
      </c>
      <c r="E790" s="20" t="s">
        <v>21</v>
      </c>
      <c r="F790" s="19" t="s">
        <v>21</v>
      </c>
      <c r="G790" s="180">
        <v>89268</v>
      </c>
      <c r="H790" s="19" t="s">
        <v>1246</v>
      </c>
      <c r="I790" s="19" t="s">
        <v>876</v>
      </c>
      <c r="J790" s="19" t="s">
        <v>9283</v>
      </c>
      <c r="K790" s="20" t="s">
        <v>1247</v>
      </c>
      <c r="L790" s="19" t="s">
        <v>25</v>
      </c>
    </row>
    <row r="791" spans="1:12" x14ac:dyDescent="0.25">
      <c r="A791" s="19" t="s">
        <v>438</v>
      </c>
      <c r="B791" s="19" t="s">
        <v>439</v>
      </c>
      <c r="C791" s="19" t="s">
        <v>873</v>
      </c>
      <c r="D791" s="19" t="s">
        <v>874</v>
      </c>
      <c r="E791" s="20" t="s">
        <v>21</v>
      </c>
      <c r="F791" s="19" t="s">
        <v>21</v>
      </c>
      <c r="G791" s="180">
        <v>89269</v>
      </c>
      <c r="H791" s="19" t="s">
        <v>1248</v>
      </c>
      <c r="I791" s="19" t="s">
        <v>876</v>
      </c>
      <c r="J791" s="19" t="s">
        <v>9283</v>
      </c>
      <c r="K791" s="20" t="s">
        <v>1249</v>
      </c>
      <c r="L791" s="19" t="s">
        <v>25</v>
      </c>
    </row>
    <row r="792" spans="1:12" x14ac:dyDescent="0.25">
      <c r="A792" s="19" t="s">
        <v>438</v>
      </c>
      <c r="B792" s="19" t="s">
        <v>439</v>
      </c>
      <c r="C792" s="19" t="s">
        <v>873</v>
      </c>
      <c r="D792" s="19" t="s">
        <v>874</v>
      </c>
      <c r="E792" s="20" t="s">
        <v>21</v>
      </c>
      <c r="F792" s="19" t="s">
        <v>21</v>
      </c>
      <c r="G792" s="180">
        <v>89270</v>
      </c>
      <c r="H792" s="19" t="s">
        <v>1250</v>
      </c>
      <c r="I792" s="19" t="s">
        <v>876</v>
      </c>
      <c r="J792" s="19" t="s">
        <v>9283</v>
      </c>
      <c r="K792" s="20" t="s">
        <v>1251</v>
      </c>
      <c r="L792" s="19" t="s">
        <v>25</v>
      </c>
    </row>
    <row r="793" spans="1:12" x14ac:dyDescent="0.25">
      <c r="A793" s="19" t="s">
        <v>438</v>
      </c>
      <c r="B793" s="19" t="s">
        <v>439</v>
      </c>
      <c r="C793" s="19" t="s">
        <v>873</v>
      </c>
      <c r="D793" s="19" t="s">
        <v>874</v>
      </c>
      <c r="E793" s="20" t="s">
        <v>21</v>
      </c>
      <c r="F793" s="19" t="s">
        <v>21</v>
      </c>
      <c r="G793" s="180">
        <v>89271</v>
      </c>
      <c r="H793" s="19" t="s">
        <v>1252</v>
      </c>
      <c r="I793" s="19" t="s">
        <v>876</v>
      </c>
      <c r="J793" s="19" t="s">
        <v>444</v>
      </c>
      <c r="K793" s="20" t="s">
        <v>5096</v>
      </c>
      <c r="L793" s="19" t="s">
        <v>25</v>
      </c>
    </row>
    <row r="794" spans="1:12" x14ac:dyDescent="0.25">
      <c r="A794" s="19" t="s">
        <v>438</v>
      </c>
      <c r="B794" s="19" t="s">
        <v>439</v>
      </c>
      <c r="C794" s="19" t="s">
        <v>873</v>
      </c>
      <c r="D794" s="19" t="s">
        <v>874</v>
      </c>
      <c r="E794" s="20" t="s">
        <v>21</v>
      </c>
      <c r="F794" s="19" t="s">
        <v>21</v>
      </c>
      <c r="G794" s="180">
        <v>89274</v>
      </c>
      <c r="H794" s="19" t="s">
        <v>1254</v>
      </c>
      <c r="I794" s="19" t="s">
        <v>876</v>
      </c>
      <c r="J794" s="19" t="s">
        <v>23</v>
      </c>
      <c r="K794" s="20" t="s">
        <v>734</v>
      </c>
      <c r="L794" s="19" t="s">
        <v>25</v>
      </c>
    </row>
    <row r="795" spans="1:12" x14ac:dyDescent="0.25">
      <c r="A795" s="19" t="s">
        <v>438</v>
      </c>
      <c r="B795" s="19" t="s">
        <v>439</v>
      </c>
      <c r="C795" s="19" t="s">
        <v>873</v>
      </c>
      <c r="D795" s="19" t="s">
        <v>874</v>
      </c>
      <c r="E795" s="20" t="s">
        <v>21</v>
      </c>
      <c r="F795" s="19" t="s">
        <v>21</v>
      </c>
      <c r="G795" s="180">
        <v>89275</v>
      </c>
      <c r="H795" s="19" t="s">
        <v>1255</v>
      </c>
      <c r="I795" s="19" t="s">
        <v>876</v>
      </c>
      <c r="J795" s="19" t="s">
        <v>23</v>
      </c>
      <c r="K795" s="20" t="s">
        <v>1681</v>
      </c>
      <c r="L795" s="19" t="s">
        <v>25</v>
      </c>
    </row>
    <row r="796" spans="1:12" x14ac:dyDescent="0.25">
      <c r="A796" s="19" t="s">
        <v>438</v>
      </c>
      <c r="B796" s="19" t="s">
        <v>439</v>
      </c>
      <c r="C796" s="19" t="s">
        <v>873</v>
      </c>
      <c r="D796" s="19" t="s">
        <v>874</v>
      </c>
      <c r="E796" s="20" t="s">
        <v>21</v>
      </c>
      <c r="F796" s="19" t="s">
        <v>21</v>
      </c>
      <c r="G796" s="180">
        <v>89276</v>
      </c>
      <c r="H796" s="19" t="s">
        <v>1257</v>
      </c>
      <c r="I796" s="19" t="s">
        <v>876</v>
      </c>
      <c r="J796" s="19" t="s">
        <v>23</v>
      </c>
      <c r="K796" s="20" t="s">
        <v>9025</v>
      </c>
      <c r="L796" s="19" t="s">
        <v>25</v>
      </c>
    </row>
    <row r="797" spans="1:12" x14ac:dyDescent="0.25">
      <c r="A797" s="19" t="s">
        <v>438</v>
      </c>
      <c r="B797" s="19" t="s">
        <v>439</v>
      </c>
      <c r="C797" s="19" t="s">
        <v>873</v>
      </c>
      <c r="D797" s="19" t="s">
        <v>874</v>
      </c>
      <c r="E797" s="20" t="s">
        <v>21</v>
      </c>
      <c r="F797" s="19" t="s">
        <v>21</v>
      </c>
      <c r="G797" s="180">
        <v>89277</v>
      </c>
      <c r="H797" s="19" t="s">
        <v>1259</v>
      </c>
      <c r="I797" s="19" t="s">
        <v>876</v>
      </c>
      <c r="J797" s="19" t="s">
        <v>444</v>
      </c>
      <c r="K797" s="20" t="s">
        <v>821</v>
      </c>
      <c r="L797" s="19" t="s">
        <v>25</v>
      </c>
    </row>
    <row r="798" spans="1:12" x14ac:dyDescent="0.25">
      <c r="A798" s="19" t="s">
        <v>438</v>
      </c>
      <c r="B798" s="19" t="s">
        <v>439</v>
      </c>
      <c r="C798" s="19" t="s">
        <v>873</v>
      </c>
      <c r="D798" s="19" t="s">
        <v>874</v>
      </c>
      <c r="E798" s="20" t="s">
        <v>21</v>
      </c>
      <c r="F798" s="19" t="s">
        <v>21</v>
      </c>
      <c r="G798" s="180">
        <v>89280</v>
      </c>
      <c r="H798" s="19" t="s">
        <v>1261</v>
      </c>
      <c r="I798" s="19" t="s">
        <v>876</v>
      </c>
      <c r="J798" s="19" t="s">
        <v>9283</v>
      </c>
      <c r="K798" s="20" t="s">
        <v>1262</v>
      </c>
      <c r="L798" s="19" t="s">
        <v>25</v>
      </c>
    </row>
    <row r="799" spans="1:12" x14ac:dyDescent="0.25">
      <c r="A799" s="19" t="s">
        <v>438</v>
      </c>
      <c r="B799" s="19" t="s">
        <v>439</v>
      </c>
      <c r="C799" s="19" t="s">
        <v>873</v>
      </c>
      <c r="D799" s="19" t="s">
        <v>874</v>
      </c>
      <c r="E799" s="20" t="s">
        <v>21</v>
      </c>
      <c r="F799" s="19" t="s">
        <v>21</v>
      </c>
      <c r="G799" s="180">
        <v>89281</v>
      </c>
      <c r="H799" s="19" t="s">
        <v>1263</v>
      </c>
      <c r="I799" s="19" t="s">
        <v>876</v>
      </c>
      <c r="J799" s="19" t="s">
        <v>9283</v>
      </c>
      <c r="K799" s="20" t="s">
        <v>1264</v>
      </c>
      <c r="L799" s="19" t="s">
        <v>25</v>
      </c>
    </row>
    <row r="800" spans="1:12" x14ac:dyDescent="0.25">
      <c r="A800" s="19" t="s">
        <v>438</v>
      </c>
      <c r="B800" s="19" t="s">
        <v>439</v>
      </c>
      <c r="C800" s="19" t="s">
        <v>873</v>
      </c>
      <c r="D800" s="19" t="s">
        <v>874</v>
      </c>
      <c r="E800" s="20" t="s">
        <v>21</v>
      </c>
      <c r="F800" s="19" t="s">
        <v>21</v>
      </c>
      <c r="G800" s="180">
        <v>89870</v>
      </c>
      <c r="H800" s="19" t="s">
        <v>1265</v>
      </c>
      <c r="I800" s="19" t="s">
        <v>876</v>
      </c>
      <c r="J800" s="19" t="s">
        <v>9283</v>
      </c>
      <c r="K800" s="20" t="s">
        <v>9641</v>
      </c>
      <c r="L800" s="19" t="s">
        <v>25</v>
      </c>
    </row>
    <row r="801" spans="1:12" x14ac:dyDescent="0.25">
      <c r="A801" s="19" t="s">
        <v>438</v>
      </c>
      <c r="B801" s="19" t="s">
        <v>439</v>
      </c>
      <c r="C801" s="19" t="s">
        <v>873</v>
      </c>
      <c r="D801" s="19" t="s">
        <v>874</v>
      </c>
      <c r="E801" s="20" t="s">
        <v>21</v>
      </c>
      <c r="F801" s="19" t="s">
        <v>21</v>
      </c>
      <c r="G801" s="180">
        <v>89871</v>
      </c>
      <c r="H801" s="19" t="s">
        <v>1267</v>
      </c>
      <c r="I801" s="19" t="s">
        <v>876</v>
      </c>
      <c r="J801" s="19" t="s">
        <v>9283</v>
      </c>
      <c r="K801" s="20" t="s">
        <v>9642</v>
      </c>
      <c r="L801" s="19" t="s">
        <v>25</v>
      </c>
    </row>
    <row r="802" spans="1:12" x14ac:dyDescent="0.25">
      <c r="A802" s="19" t="s">
        <v>438</v>
      </c>
      <c r="B802" s="19" t="s">
        <v>439</v>
      </c>
      <c r="C802" s="19" t="s">
        <v>873</v>
      </c>
      <c r="D802" s="19" t="s">
        <v>874</v>
      </c>
      <c r="E802" s="20" t="s">
        <v>21</v>
      </c>
      <c r="F802" s="19" t="s">
        <v>21</v>
      </c>
      <c r="G802" s="180">
        <v>89872</v>
      </c>
      <c r="H802" s="19" t="s">
        <v>1268</v>
      </c>
      <c r="I802" s="19" t="s">
        <v>876</v>
      </c>
      <c r="J802" s="19" t="s">
        <v>9283</v>
      </c>
      <c r="K802" s="20" t="s">
        <v>9643</v>
      </c>
      <c r="L802" s="19" t="s">
        <v>25</v>
      </c>
    </row>
    <row r="803" spans="1:12" x14ac:dyDescent="0.25">
      <c r="A803" s="19" t="s">
        <v>438</v>
      </c>
      <c r="B803" s="19" t="s">
        <v>439</v>
      </c>
      <c r="C803" s="19" t="s">
        <v>873</v>
      </c>
      <c r="D803" s="19" t="s">
        <v>874</v>
      </c>
      <c r="E803" s="20" t="s">
        <v>21</v>
      </c>
      <c r="F803" s="19" t="s">
        <v>21</v>
      </c>
      <c r="G803" s="180">
        <v>89873</v>
      </c>
      <c r="H803" s="19" t="s">
        <v>1270</v>
      </c>
      <c r="I803" s="19" t="s">
        <v>876</v>
      </c>
      <c r="J803" s="19" t="s">
        <v>9283</v>
      </c>
      <c r="K803" s="20" t="s">
        <v>5988</v>
      </c>
      <c r="L803" s="19" t="s">
        <v>25</v>
      </c>
    </row>
    <row r="804" spans="1:12" x14ac:dyDescent="0.25">
      <c r="A804" s="19" t="s">
        <v>438</v>
      </c>
      <c r="B804" s="19" t="s">
        <v>439</v>
      </c>
      <c r="C804" s="19" t="s">
        <v>873</v>
      </c>
      <c r="D804" s="19" t="s">
        <v>874</v>
      </c>
      <c r="E804" s="20" t="s">
        <v>21</v>
      </c>
      <c r="F804" s="19" t="s">
        <v>21</v>
      </c>
      <c r="G804" s="180">
        <v>89874</v>
      </c>
      <c r="H804" s="19" t="s">
        <v>1271</v>
      </c>
      <c r="I804" s="19" t="s">
        <v>876</v>
      </c>
      <c r="J804" s="19" t="s">
        <v>444</v>
      </c>
      <c r="K804" s="20" t="s">
        <v>9644</v>
      </c>
      <c r="L804" s="19" t="s">
        <v>25</v>
      </c>
    </row>
    <row r="805" spans="1:12" x14ac:dyDescent="0.25">
      <c r="A805" s="19" t="s">
        <v>438</v>
      </c>
      <c r="B805" s="19" t="s">
        <v>439</v>
      </c>
      <c r="C805" s="19" t="s">
        <v>873</v>
      </c>
      <c r="D805" s="19" t="s">
        <v>874</v>
      </c>
      <c r="E805" s="20" t="s">
        <v>21</v>
      </c>
      <c r="F805" s="19" t="s">
        <v>21</v>
      </c>
      <c r="G805" s="180">
        <v>89878</v>
      </c>
      <c r="H805" s="19" t="s">
        <v>1272</v>
      </c>
      <c r="I805" s="19" t="s">
        <v>876</v>
      </c>
      <c r="J805" s="19" t="s">
        <v>9283</v>
      </c>
      <c r="K805" s="20" t="s">
        <v>1658</v>
      </c>
      <c r="L805" s="19" t="s">
        <v>25</v>
      </c>
    </row>
    <row r="806" spans="1:12" x14ac:dyDescent="0.25">
      <c r="A806" s="19" t="s">
        <v>438</v>
      </c>
      <c r="B806" s="19" t="s">
        <v>439</v>
      </c>
      <c r="C806" s="19" t="s">
        <v>873</v>
      </c>
      <c r="D806" s="19" t="s">
        <v>874</v>
      </c>
      <c r="E806" s="20" t="s">
        <v>21</v>
      </c>
      <c r="F806" s="19" t="s">
        <v>21</v>
      </c>
      <c r="G806" s="180">
        <v>89879</v>
      </c>
      <c r="H806" s="19" t="s">
        <v>1274</v>
      </c>
      <c r="I806" s="19" t="s">
        <v>876</v>
      </c>
      <c r="J806" s="19" t="s">
        <v>9283</v>
      </c>
      <c r="K806" s="20" t="s">
        <v>1370</v>
      </c>
      <c r="L806" s="19" t="s">
        <v>25</v>
      </c>
    </row>
    <row r="807" spans="1:12" x14ac:dyDescent="0.25">
      <c r="A807" s="19" t="s">
        <v>438</v>
      </c>
      <c r="B807" s="19" t="s">
        <v>439</v>
      </c>
      <c r="C807" s="19" t="s">
        <v>873</v>
      </c>
      <c r="D807" s="19" t="s">
        <v>874</v>
      </c>
      <c r="E807" s="20" t="s">
        <v>21</v>
      </c>
      <c r="F807" s="19" t="s">
        <v>21</v>
      </c>
      <c r="G807" s="180">
        <v>89880</v>
      </c>
      <c r="H807" s="19" t="s">
        <v>1276</v>
      </c>
      <c r="I807" s="19" t="s">
        <v>876</v>
      </c>
      <c r="J807" s="19" t="s">
        <v>9283</v>
      </c>
      <c r="K807" s="20" t="s">
        <v>9645</v>
      </c>
      <c r="L807" s="19" t="s">
        <v>25</v>
      </c>
    </row>
    <row r="808" spans="1:12" x14ac:dyDescent="0.25">
      <c r="A808" s="19" t="s">
        <v>438</v>
      </c>
      <c r="B808" s="19" t="s">
        <v>439</v>
      </c>
      <c r="C808" s="19" t="s">
        <v>873</v>
      </c>
      <c r="D808" s="19" t="s">
        <v>874</v>
      </c>
      <c r="E808" s="20" t="s">
        <v>21</v>
      </c>
      <c r="F808" s="19" t="s">
        <v>21</v>
      </c>
      <c r="G808" s="180">
        <v>89881</v>
      </c>
      <c r="H808" s="19" t="s">
        <v>1278</v>
      </c>
      <c r="I808" s="19" t="s">
        <v>876</v>
      </c>
      <c r="J808" s="19" t="s">
        <v>9283</v>
      </c>
      <c r="K808" s="20" t="s">
        <v>1662</v>
      </c>
      <c r="L808" s="19" t="s">
        <v>25</v>
      </c>
    </row>
    <row r="809" spans="1:12" x14ac:dyDescent="0.25">
      <c r="A809" s="19" t="s">
        <v>438</v>
      </c>
      <c r="B809" s="19" t="s">
        <v>439</v>
      </c>
      <c r="C809" s="19" t="s">
        <v>873</v>
      </c>
      <c r="D809" s="19" t="s">
        <v>874</v>
      </c>
      <c r="E809" s="20" t="s">
        <v>21</v>
      </c>
      <c r="F809" s="19" t="s">
        <v>21</v>
      </c>
      <c r="G809" s="180">
        <v>89882</v>
      </c>
      <c r="H809" s="19" t="s">
        <v>1280</v>
      </c>
      <c r="I809" s="19" t="s">
        <v>876</v>
      </c>
      <c r="J809" s="19" t="s">
        <v>444</v>
      </c>
      <c r="K809" s="20" t="s">
        <v>9646</v>
      </c>
      <c r="L809" s="19" t="s">
        <v>25</v>
      </c>
    </row>
    <row r="810" spans="1:12" x14ac:dyDescent="0.25">
      <c r="A810" s="19" t="s">
        <v>438</v>
      </c>
      <c r="B810" s="19" t="s">
        <v>439</v>
      </c>
      <c r="C810" s="19" t="s">
        <v>873</v>
      </c>
      <c r="D810" s="19" t="s">
        <v>874</v>
      </c>
      <c r="E810" s="20" t="s">
        <v>21</v>
      </c>
      <c r="F810" s="19" t="s">
        <v>21</v>
      </c>
      <c r="G810" s="180">
        <v>90582</v>
      </c>
      <c r="H810" s="19" t="s">
        <v>1281</v>
      </c>
      <c r="I810" s="19" t="s">
        <v>876</v>
      </c>
      <c r="J810" s="19" t="s">
        <v>23</v>
      </c>
      <c r="K810" s="20" t="s">
        <v>1098</v>
      </c>
      <c r="L810" s="19" t="s">
        <v>25</v>
      </c>
    </row>
    <row r="811" spans="1:12" x14ac:dyDescent="0.25">
      <c r="A811" s="19" t="s">
        <v>438</v>
      </c>
      <c r="B811" s="19" t="s">
        <v>439</v>
      </c>
      <c r="C811" s="19" t="s">
        <v>873</v>
      </c>
      <c r="D811" s="19" t="s">
        <v>874</v>
      </c>
      <c r="E811" s="20" t="s">
        <v>21</v>
      </c>
      <c r="F811" s="19" t="s">
        <v>21</v>
      </c>
      <c r="G811" s="180">
        <v>90583</v>
      </c>
      <c r="H811" s="19" t="s">
        <v>1283</v>
      </c>
      <c r="I811" s="19" t="s">
        <v>876</v>
      </c>
      <c r="J811" s="19" t="s">
        <v>23</v>
      </c>
      <c r="K811" s="20" t="s">
        <v>964</v>
      </c>
      <c r="L811" s="19" t="s">
        <v>25</v>
      </c>
    </row>
    <row r="812" spans="1:12" x14ac:dyDescent="0.25">
      <c r="A812" s="19" t="s">
        <v>438</v>
      </c>
      <c r="B812" s="19" t="s">
        <v>439</v>
      </c>
      <c r="C812" s="19" t="s">
        <v>873</v>
      </c>
      <c r="D812" s="19" t="s">
        <v>874</v>
      </c>
      <c r="E812" s="20" t="s">
        <v>21</v>
      </c>
      <c r="F812" s="19" t="s">
        <v>21</v>
      </c>
      <c r="G812" s="180">
        <v>90584</v>
      </c>
      <c r="H812" s="19" t="s">
        <v>1284</v>
      </c>
      <c r="I812" s="19" t="s">
        <v>876</v>
      </c>
      <c r="J812" s="19" t="s">
        <v>23</v>
      </c>
      <c r="K812" s="20" t="s">
        <v>1531</v>
      </c>
      <c r="L812" s="19" t="s">
        <v>25</v>
      </c>
    </row>
    <row r="813" spans="1:12" x14ac:dyDescent="0.25">
      <c r="A813" s="19" t="s">
        <v>438</v>
      </c>
      <c r="B813" s="19" t="s">
        <v>439</v>
      </c>
      <c r="C813" s="19" t="s">
        <v>873</v>
      </c>
      <c r="D813" s="19" t="s">
        <v>874</v>
      </c>
      <c r="E813" s="20" t="s">
        <v>21</v>
      </c>
      <c r="F813" s="19" t="s">
        <v>21</v>
      </c>
      <c r="G813" s="180">
        <v>90585</v>
      </c>
      <c r="H813" s="19" t="s">
        <v>1285</v>
      </c>
      <c r="I813" s="19" t="s">
        <v>876</v>
      </c>
      <c r="J813" s="19" t="s">
        <v>23</v>
      </c>
      <c r="K813" s="20" t="s">
        <v>9025</v>
      </c>
      <c r="L813" s="19" t="s">
        <v>25</v>
      </c>
    </row>
    <row r="814" spans="1:12" x14ac:dyDescent="0.25">
      <c r="A814" s="19" t="s">
        <v>438</v>
      </c>
      <c r="B814" s="19" t="s">
        <v>439</v>
      </c>
      <c r="C814" s="19" t="s">
        <v>873</v>
      </c>
      <c r="D814" s="19" t="s">
        <v>874</v>
      </c>
      <c r="E814" s="20" t="s">
        <v>21</v>
      </c>
      <c r="F814" s="19" t="s">
        <v>21</v>
      </c>
      <c r="G814" s="180">
        <v>90621</v>
      </c>
      <c r="H814" s="19" t="s">
        <v>1286</v>
      </c>
      <c r="I814" s="19" t="s">
        <v>876</v>
      </c>
      <c r="J814" s="19" t="s">
        <v>9283</v>
      </c>
      <c r="K814" s="20" t="s">
        <v>1287</v>
      </c>
      <c r="L814" s="19" t="s">
        <v>25</v>
      </c>
    </row>
    <row r="815" spans="1:12" x14ac:dyDescent="0.25">
      <c r="A815" s="19" t="s">
        <v>438</v>
      </c>
      <c r="B815" s="19" t="s">
        <v>439</v>
      </c>
      <c r="C815" s="19" t="s">
        <v>873</v>
      </c>
      <c r="D815" s="19" t="s">
        <v>874</v>
      </c>
      <c r="E815" s="20" t="s">
        <v>21</v>
      </c>
      <c r="F815" s="19" t="s">
        <v>21</v>
      </c>
      <c r="G815" s="180">
        <v>90622</v>
      </c>
      <c r="H815" s="19" t="s">
        <v>1288</v>
      </c>
      <c r="I815" s="19" t="s">
        <v>876</v>
      </c>
      <c r="J815" s="19" t="s">
        <v>9283</v>
      </c>
      <c r="K815" s="20" t="s">
        <v>1119</v>
      </c>
      <c r="L815" s="19" t="s">
        <v>25</v>
      </c>
    </row>
    <row r="816" spans="1:12" x14ac:dyDescent="0.25">
      <c r="A816" s="19" t="s">
        <v>438</v>
      </c>
      <c r="B816" s="19" t="s">
        <v>439</v>
      </c>
      <c r="C816" s="19" t="s">
        <v>873</v>
      </c>
      <c r="D816" s="19" t="s">
        <v>874</v>
      </c>
      <c r="E816" s="20" t="s">
        <v>21</v>
      </c>
      <c r="F816" s="19" t="s">
        <v>21</v>
      </c>
      <c r="G816" s="180">
        <v>90623</v>
      </c>
      <c r="H816" s="19" t="s">
        <v>1289</v>
      </c>
      <c r="I816" s="19" t="s">
        <v>876</v>
      </c>
      <c r="J816" s="19" t="s">
        <v>9283</v>
      </c>
      <c r="K816" s="20" t="s">
        <v>1249</v>
      </c>
      <c r="L816" s="19" t="s">
        <v>25</v>
      </c>
    </row>
    <row r="817" spans="1:12" x14ac:dyDescent="0.25">
      <c r="A817" s="19" t="s">
        <v>438</v>
      </c>
      <c r="B817" s="19" t="s">
        <v>439</v>
      </c>
      <c r="C817" s="19" t="s">
        <v>873</v>
      </c>
      <c r="D817" s="19" t="s">
        <v>874</v>
      </c>
      <c r="E817" s="20" t="s">
        <v>21</v>
      </c>
      <c r="F817" s="19" t="s">
        <v>21</v>
      </c>
      <c r="G817" s="180">
        <v>90624</v>
      </c>
      <c r="H817" s="19" t="s">
        <v>1290</v>
      </c>
      <c r="I817" s="19" t="s">
        <v>876</v>
      </c>
      <c r="J817" s="19" t="s">
        <v>23</v>
      </c>
      <c r="K817" s="20" t="s">
        <v>1057</v>
      </c>
      <c r="L817" s="19" t="s">
        <v>25</v>
      </c>
    </row>
    <row r="818" spans="1:12" x14ac:dyDescent="0.25">
      <c r="A818" s="19" t="s">
        <v>438</v>
      </c>
      <c r="B818" s="19" t="s">
        <v>439</v>
      </c>
      <c r="C818" s="19" t="s">
        <v>873</v>
      </c>
      <c r="D818" s="19" t="s">
        <v>874</v>
      </c>
      <c r="E818" s="20" t="s">
        <v>21</v>
      </c>
      <c r="F818" s="19" t="s">
        <v>21</v>
      </c>
      <c r="G818" s="180">
        <v>90627</v>
      </c>
      <c r="H818" s="19" t="s">
        <v>1291</v>
      </c>
      <c r="I818" s="19" t="s">
        <v>876</v>
      </c>
      <c r="J818" s="19" t="s">
        <v>23</v>
      </c>
      <c r="K818" s="20" t="s">
        <v>9647</v>
      </c>
      <c r="L818" s="19" t="s">
        <v>25</v>
      </c>
    </row>
    <row r="819" spans="1:12" x14ac:dyDescent="0.25">
      <c r="A819" s="19" t="s">
        <v>438</v>
      </c>
      <c r="B819" s="19" t="s">
        <v>439</v>
      </c>
      <c r="C819" s="19" t="s">
        <v>873</v>
      </c>
      <c r="D819" s="19" t="s">
        <v>874</v>
      </c>
      <c r="E819" s="20" t="s">
        <v>21</v>
      </c>
      <c r="F819" s="19" t="s">
        <v>21</v>
      </c>
      <c r="G819" s="180">
        <v>90628</v>
      </c>
      <c r="H819" s="19" t="s">
        <v>1293</v>
      </c>
      <c r="I819" s="19" t="s">
        <v>876</v>
      </c>
      <c r="J819" s="19" t="s">
        <v>23</v>
      </c>
      <c r="K819" s="20" t="s">
        <v>7446</v>
      </c>
      <c r="L819" s="19" t="s">
        <v>25</v>
      </c>
    </row>
    <row r="820" spans="1:12" x14ac:dyDescent="0.25">
      <c r="A820" s="19" t="s">
        <v>438</v>
      </c>
      <c r="B820" s="19" t="s">
        <v>439</v>
      </c>
      <c r="C820" s="19" t="s">
        <v>873</v>
      </c>
      <c r="D820" s="19" t="s">
        <v>874</v>
      </c>
      <c r="E820" s="20" t="s">
        <v>21</v>
      </c>
      <c r="F820" s="19" t="s">
        <v>21</v>
      </c>
      <c r="G820" s="180">
        <v>90629</v>
      </c>
      <c r="H820" s="19" t="s">
        <v>1295</v>
      </c>
      <c r="I820" s="19" t="s">
        <v>876</v>
      </c>
      <c r="J820" s="19" t="s">
        <v>23</v>
      </c>
      <c r="K820" s="20" t="s">
        <v>9648</v>
      </c>
      <c r="L820" s="19" t="s">
        <v>25</v>
      </c>
    </row>
    <row r="821" spans="1:12" x14ac:dyDescent="0.25">
      <c r="A821" s="19" t="s">
        <v>438</v>
      </c>
      <c r="B821" s="19" t="s">
        <v>439</v>
      </c>
      <c r="C821" s="19" t="s">
        <v>873</v>
      </c>
      <c r="D821" s="19" t="s">
        <v>874</v>
      </c>
      <c r="E821" s="20" t="s">
        <v>21</v>
      </c>
      <c r="F821" s="19" t="s">
        <v>21</v>
      </c>
      <c r="G821" s="180">
        <v>90630</v>
      </c>
      <c r="H821" s="19" t="s">
        <v>1296</v>
      </c>
      <c r="I821" s="19" t="s">
        <v>876</v>
      </c>
      <c r="J821" s="19" t="s">
        <v>23</v>
      </c>
      <c r="K821" s="20" t="s">
        <v>4827</v>
      </c>
      <c r="L821" s="19" t="s">
        <v>25</v>
      </c>
    </row>
    <row r="822" spans="1:12" x14ac:dyDescent="0.25">
      <c r="A822" s="19" t="s">
        <v>438</v>
      </c>
      <c r="B822" s="19" t="s">
        <v>439</v>
      </c>
      <c r="C822" s="19" t="s">
        <v>873</v>
      </c>
      <c r="D822" s="19" t="s">
        <v>874</v>
      </c>
      <c r="E822" s="20" t="s">
        <v>21</v>
      </c>
      <c r="F822" s="19" t="s">
        <v>21</v>
      </c>
      <c r="G822" s="180">
        <v>90633</v>
      </c>
      <c r="H822" s="19" t="s">
        <v>1298</v>
      </c>
      <c r="I822" s="19" t="s">
        <v>876</v>
      </c>
      <c r="J822" s="19" t="s">
        <v>23</v>
      </c>
      <c r="K822" s="20" t="s">
        <v>9649</v>
      </c>
      <c r="L822" s="19" t="s">
        <v>25</v>
      </c>
    </row>
    <row r="823" spans="1:12" x14ac:dyDescent="0.25">
      <c r="A823" s="19" t="s">
        <v>438</v>
      </c>
      <c r="B823" s="19" t="s">
        <v>439</v>
      </c>
      <c r="C823" s="19" t="s">
        <v>873</v>
      </c>
      <c r="D823" s="19" t="s">
        <v>874</v>
      </c>
      <c r="E823" s="20" t="s">
        <v>21</v>
      </c>
      <c r="F823" s="19" t="s">
        <v>21</v>
      </c>
      <c r="G823" s="180">
        <v>90634</v>
      </c>
      <c r="H823" s="19" t="s">
        <v>1300</v>
      </c>
      <c r="I823" s="19" t="s">
        <v>876</v>
      </c>
      <c r="J823" s="19" t="s">
        <v>23</v>
      </c>
      <c r="K823" s="20" t="s">
        <v>947</v>
      </c>
      <c r="L823" s="19" t="s">
        <v>25</v>
      </c>
    </row>
    <row r="824" spans="1:12" x14ac:dyDescent="0.25">
      <c r="A824" s="19" t="s">
        <v>438</v>
      </c>
      <c r="B824" s="19" t="s">
        <v>439</v>
      </c>
      <c r="C824" s="19" t="s">
        <v>873</v>
      </c>
      <c r="D824" s="19" t="s">
        <v>874</v>
      </c>
      <c r="E824" s="20" t="s">
        <v>21</v>
      </c>
      <c r="F824" s="19" t="s">
        <v>21</v>
      </c>
      <c r="G824" s="180">
        <v>90635</v>
      </c>
      <c r="H824" s="19" t="s">
        <v>1301</v>
      </c>
      <c r="I824" s="19" t="s">
        <v>876</v>
      </c>
      <c r="J824" s="19" t="s">
        <v>23</v>
      </c>
      <c r="K824" s="20" t="s">
        <v>1299</v>
      </c>
      <c r="L824" s="19" t="s">
        <v>25</v>
      </c>
    </row>
    <row r="825" spans="1:12" x14ac:dyDescent="0.25">
      <c r="A825" s="19" t="s">
        <v>438</v>
      </c>
      <c r="B825" s="19" t="s">
        <v>439</v>
      </c>
      <c r="C825" s="19" t="s">
        <v>873</v>
      </c>
      <c r="D825" s="19" t="s">
        <v>874</v>
      </c>
      <c r="E825" s="20" t="s">
        <v>21</v>
      </c>
      <c r="F825" s="19" t="s">
        <v>21</v>
      </c>
      <c r="G825" s="180">
        <v>90636</v>
      </c>
      <c r="H825" s="19" t="s">
        <v>1303</v>
      </c>
      <c r="I825" s="19" t="s">
        <v>876</v>
      </c>
      <c r="J825" s="19" t="s">
        <v>23</v>
      </c>
      <c r="K825" s="20" t="s">
        <v>4838</v>
      </c>
      <c r="L825" s="19" t="s">
        <v>25</v>
      </c>
    </row>
    <row r="826" spans="1:12" x14ac:dyDescent="0.25">
      <c r="A826" s="19" t="s">
        <v>438</v>
      </c>
      <c r="B826" s="19" t="s">
        <v>439</v>
      </c>
      <c r="C826" s="19" t="s">
        <v>873</v>
      </c>
      <c r="D826" s="19" t="s">
        <v>874</v>
      </c>
      <c r="E826" s="20" t="s">
        <v>21</v>
      </c>
      <c r="F826" s="19" t="s">
        <v>21</v>
      </c>
      <c r="G826" s="180">
        <v>90639</v>
      </c>
      <c r="H826" s="19" t="s">
        <v>1304</v>
      </c>
      <c r="I826" s="19" t="s">
        <v>876</v>
      </c>
      <c r="J826" s="19" t="s">
        <v>23</v>
      </c>
      <c r="K826" s="20" t="s">
        <v>1376</v>
      </c>
      <c r="L826" s="19" t="s">
        <v>25</v>
      </c>
    </row>
    <row r="827" spans="1:12" x14ac:dyDescent="0.25">
      <c r="A827" s="19" t="s">
        <v>438</v>
      </c>
      <c r="B827" s="19" t="s">
        <v>439</v>
      </c>
      <c r="C827" s="19" t="s">
        <v>873</v>
      </c>
      <c r="D827" s="19" t="s">
        <v>874</v>
      </c>
      <c r="E827" s="20" t="s">
        <v>21</v>
      </c>
      <c r="F827" s="19" t="s">
        <v>21</v>
      </c>
      <c r="G827" s="180">
        <v>90640</v>
      </c>
      <c r="H827" s="19" t="s">
        <v>1306</v>
      </c>
      <c r="I827" s="19" t="s">
        <v>876</v>
      </c>
      <c r="J827" s="19" t="s">
        <v>23</v>
      </c>
      <c r="K827" s="20" t="s">
        <v>836</v>
      </c>
      <c r="L827" s="19" t="s">
        <v>25</v>
      </c>
    </row>
    <row r="828" spans="1:12" x14ac:dyDescent="0.25">
      <c r="A828" s="19" t="s">
        <v>438</v>
      </c>
      <c r="B828" s="19" t="s">
        <v>439</v>
      </c>
      <c r="C828" s="19" t="s">
        <v>873</v>
      </c>
      <c r="D828" s="19" t="s">
        <v>874</v>
      </c>
      <c r="E828" s="20" t="s">
        <v>21</v>
      </c>
      <c r="F828" s="19" t="s">
        <v>21</v>
      </c>
      <c r="G828" s="180">
        <v>90641</v>
      </c>
      <c r="H828" s="19" t="s">
        <v>1308</v>
      </c>
      <c r="I828" s="19" t="s">
        <v>876</v>
      </c>
      <c r="J828" s="19" t="s">
        <v>23</v>
      </c>
      <c r="K828" s="20" t="s">
        <v>1305</v>
      </c>
      <c r="L828" s="19" t="s">
        <v>25</v>
      </c>
    </row>
    <row r="829" spans="1:12" x14ac:dyDescent="0.25">
      <c r="A829" s="19" t="s">
        <v>438</v>
      </c>
      <c r="B829" s="19" t="s">
        <v>439</v>
      </c>
      <c r="C829" s="19" t="s">
        <v>873</v>
      </c>
      <c r="D829" s="19" t="s">
        <v>874</v>
      </c>
      <c r="E829" s="20" t="s">
        <v>21</v>
      </c>
      <c r="F829" s="19" t="s">
        <v>21</v>
      </c>
      <c r="G829" s="180">
        <v>90642</v>
      </c>
      <c r="H829" s="19" t="s">
        <v>1310</v>
      </c>
      <c r="I829" s="19" t="s">
        <v>876</v>
      </c>
      <c r="J829" s="19" t="s">
        <v>444</v>
      </c>
      <c r="K829" s="20" t="s">
        <v>387</v>
      </c>
      <c r="L829" s="19" t="s">
        <v>25</v>
      </c>
    </row>
    <row r="830" spans="1:12" x14ac:dyDescent="0.25">
      <c r="A830" s="19" t="s">
        <v>438</v>
      </c>
      <c r="B830" s="19" t="s">
        <v>439</v>
      </c>
      <c r="C830" s="19" t="s">
        <v>873</v>
      </c>
      <c r="D830" s="19" t="s">
        <v>874</v>
      </c>
      <c r="E830" s="20" t="s">
        <v>21</v>
      </c>
      <c r="F830" s="19" t="s">
        <v>21</v>
      </c>
      <c r="G830" s="180">
        <v>90646</v>
      </c>
      <c r="H830" s="19" t="s">
        <v>1312</v>
      </c>
      <c r="I830" s="19" t="s">
        <v>876</v>
      </c>
      <c r="J830" s="19" t="s">
        <v>23</v>
      </c>
      <c r="K830" s="20" t="s">
        <v>1087</v>
      </c>
      <c r="L830" s="19" t="s">
        <v>25</v>
      </c>
    </row>
    <row r="831" spans="1:12" x14ac:dyDescent="0.25">
      <c r="A831" s="19" t="s">
        <v>438</v>
      </c>
      <c r="B831" s="19" t="s">
        <v>439</v>
      </c>
      <c r="C831" s="19" t="s">
        <v>873</v>
      </c>
      <c r="D831" s="19" t="s">
        <v>874</v>
      </c>
      <c r="E831" s="20" t="s">
        <v>21</v>
      </c>
      <c r="F831" s="19" t="s">
        <v>21</v>
      </c>
      <c r="G831" s="180">
        <v>90647</v>
      </c>
      <c r="H831" s="19" t="s">
        <v>1314</v>
      </c>
      <c r="I831" s="19" t="s">
        <v>876</v>
      </c>
      <c r="J831" s="19" t="s">
        <v>23</v>
      </c>
      <c r="K831" s="20" t="s">
        <v>603</v>
      </c>
      <c r="L831" s="19" t="s">
        <v>25</v>
      </c>
    </row>
    <row r="832" spans="1:12" x14ac:dyDescent="0.25">
      <c r="A832" s="19" t="s">
        <v>438</v>
      </c>
      <c r="B832" s="19" t="s">
        <v>439</v>
      </c>
      <c r="C832" s="19" t="s">
        <v>873</v>
      </c>
      <c r="D832" s="19" t="s">
        <v>874</v>
      </c>
      <c r="E832" s="20" t="s">
        <v>21</v>
      </c>
      <c r="F832" s="19" t="s">
        <v>21</v>
      </c>
      <c r="G832" s="180">
        <v>90648</v>
      </c>
      <c r="H832" s="19" t="s">
        <v>1315</v>
      </c>
      <c r="I832" s="19" t="s">
        <v>876</v>
      </c>
      <c r="J832" s="19" t="s">
        <v>23</v>
      </c>
      <c r="K832" s="20" t="s">
        <v>1390</v>
      </c>
      <c r="L832" s="19" t="s">
        <v>25</v>
      </c>
    </row>
    <row r="833" spans="1:12" x14ac:dyDescent="0.25">
      <c r="A833" s="19" t="s">
        <v>438</v>
      </c>
      <c r="B833" s="19" t="s">
        <v>439</v>
      </c>
      <c r="C833" s="19" t="s">
        <v>873</v>
      </c>
      <c r="D833" s="19" t="s">
        <v>874</v>
      </c>
      <c r="E833" s="20" t="s">
        <v>21</v>
      </c>
      <c r="F833" s="19" t="s">
        <v>21</v>
      </c>
      <c r="G833" s="180">
        <v>90649</v>
      </c>
      <c r="H833" s="19" t="s">
        <v>1316</v>
      </c>
      <c r="I833" s="19" t="s">
        <v>876</v>
      </c>
      <c r="J833" s="19" t="s">
        <v>444</v>
      </c>
      <c r="K833" s="20" t="s">
        <v>9650</v>
      </c>
      <c r="L833" s="19" t="s">
        <v>25</v>
      </c>
    </row>
    <row r="834" spans="1:12" x14ac:dyDescent="0.25">
      <c r="A834" s="19" t="s">
        <v>438</v>
      </c>
      <c r="B834" s="19" t="s">
        <v>439</v>
      </c>
      <c r="C834" s="19" t="s">
        <v>873</v>
      </c>
      <c r="D834" s="19" t="s">
        <v>874</v>
      </c>
      <c r="E834" s="20" t="s">
        <v>21</v>
      </c>
      <c r="F834" s="19" t="s">
        <v>21</v>
      </c>
      <c r="G834" s="180">
        <v>90652</v>
      </c>
      <c r="H834" s="19" t="s">
        <v>1318</v>
      </c>
      <c r="I834" s="19" t="s">
        <v>876</v>
      </c>
      <c r="J834" s="19" t="s">
        <v>23</v>
      </c>
      <c r="K834" s="20" t="s">
        <v>8591</v>
      </c>
      <c r="L834" s="19" t="s">
        <v>25</v>
      </c>
    </row>
    <row r="835" spans="1:12" x14ac:dyDescent="0.25">
      <c r="A835" s="19" t="s">
        <v>438</v>
      </c>
      <c r="B835" s="19" t="s">
        <v>439</v>
      </c>
      <c r="C835" s="19" t="s">
        <v>873</v>
      </c>
      <c r="D835" s="19" t="s">
        <v>874</v>
      </c>
      <c r="E835" s="20" t="s">
        <v>21</v>
      </c>
      <c r="F835" s="19" t="s">
        <v>21</v>
      </c>
      <c r="G835" s="180">
        <v>90653</v>
      </c>
      <c r="H835" s="19" t="s">
        <v>1320</v>
      </c>
      <c r="I835" s="19" t="s">
        <v>876</v>
      </c>
      <c r="J835" s="19" t="s">
        <v>23</v>
      </c>
      <c r="K835" s="20" t="s">
        <v>1585</v>
      </c>
      <c r="L835" s="19" t="s">
        <v>25</v>
      </c>
    </row>
    <row r="836" spans="1:12" x14ac:dyDescent="0.25">
      <c r="A836" s="19" t="s">
        <v>438</v>
      </c>
      <c r="B836" s="19" t="s">
        <v>439</v>
      </c>
      <c r="C836" s="19" t="s">
        <v>873</v>
      </c>
      <c r="D836" s="19" t="s">
        <v>874</v>
      </c>
      <c r="E836" s="20" t="s">
        <v>21</v>
      </c>
      <c r="F836" s="19" t="s">
        <v>21</v>
      </c>
      <c r="G836" s="180">
        <v>90654</v>
      </c>
      <c r="H836" s="19" t="s">
        <v>1321</v>
      </c>
      <c r="I836" s="19" t="s">
        <v>876</v>
      </c>
      <c r="J836" s="19" t="s">
        <v>23</v>
      </c>
      <c r="K836" s="20" t="s">
        <v>1319</v>
      </c>
      <c r="L836" s="19" t="s">
        <v>25</v>
      </c>
    </row>
    <row r="837" spans="1:12" x14ac:dyDescent="0.25">
      <c r="A837" s="19" t="s">
        <v>438</v>
      </c>
      <c r="B837" s="19" t="s">
        <v>439</v>
      </c>
      <c r="C837" s="19" t="s">
        <v>873</v>
      </c>
      <c r="D837" s="19" t="s">
        <v>874</v>
      </c>
      <c r="E837" s="20" t="s">
        <v>21</v>
      </c>
      <c r="F837" s="19" t="s">
        <v>21</v>
      </c>
      <c r="G837" s="180">
        <v>90655</v>
      </c>
      <c r="H837" s="19" t="s">
        <v>1323</v>
      </c>
      <c r="I837" s="19" t="s">
        <v>876</v>
      </c>
      <c r="J837" s="19" t="s">
        <v>444</v>
      </c>
      <c r="K837" s="20" t="s">
        <v>1247</v>
      </c>
      <c r="L837" s="19" t="s">
        <v>25</v>
      </c>
    </row>
    <row r="838" spans="1:12" x14ac:dyDescent="0.25">
      <c r="A838" s="19" t="s">
        <v>438</v>
      </c>
      <c r="B838" s="19" t="s">
        <v>439</v>
      </c>
      <c r="C838" s="19" t="s">
        <v>873</v>
      </c>
      <c r="D838" s="19" t="s">
        <v>874</v>
      </c>
      <c r="E838" s="20" t="s">
        <v>21</v>
      </c>
      <c r="F838" s="19" t="s">
        <v>21</v>
      </c>
      <c r="G838" s="180">
        <v>90658</v>
      </c>
      <c r="H838" s="19" t="s">
        <v>1325</v>
      </c>
      <c r="I838" s="19" t="s">
        <v>876</v>
      </c>
      <c r="J838" s="19" t="s">
        <v>23</v>
      </c>
      <c r="K838" s="20" t="s">
        <v>9651</v>
      </c>
      <c r="L838" s="19" t="s">
        <v>25</v>
      </c>
    </row>
    <row r="839" spans="1:12" x14ac:dyDescent="0.25">
      <c r="A839" s="19" t="s">
        <v>438</v>
      </c>
      <c r="B839" s="19" t="s">
        <v>439</v>
      </c>
      <c r="C839" s="19" t="s">
        <v>873</v>
      </c>
      <c r="D839" s="19" t="s">
        <v>874</v>
      </c>
      <c r="E839" s="20" t="s">
        <v>21</v>
      </c>
      <c r="F839" s="19" t="s">
        <v>21</v>
      </c>
      <c r="G839" s="180">
        <v>90659</v>
      </c>
      <c r="H839" s="19" t="s">
        <v>1326</v>
      </c>
      <c r="I839" s="19" t="s">
        <v>876</v>
      </c>
      <c r="J839" s="19" t="s">
        <v>23</v>
      </c>
      <c r="K839" s="20" t="s">
        <v>1282</v>
      </c>
      <c r="L839" s="19" t="s">
        <v>25</v>
      </c>
    </row>
    <row r="840" spans="1:12" x14ac:dyDescent="0.25">
      <c r="A840" s="19" t="s">
        <v>438</v>
      </c>
      <c r="B840" s="19" t="s">
        <v>439</v>
      </c>
      <c r="C840" s="19" t="s">
        <v>873</v>
      </c>
      <c r="D840" s="19" t="s">
        <v>874</v>
      </c>
      <c r="E840" s="20" t="s">
        <v>21</v>
      </c>
      <c r="F840" s="19" t="s">
        <v>21</v>
      </c>
      <c r="G840" s="180">
        <v>90660</v>
      </c>
      <c r="H840" s="19" t="s">
        <v>1328</v>
      </c>
      <c r="I840" s="19" t="s">
        <v>876</v>
      </c>
      <c r="J840" s="19" t="s">
        <v>23</v>
      </c>
      <c r="K840" s="20" t="s">
        <v>164</v>
      </c>
      <c r="L840" s="19" t="s">
        <v>25</v>
      </c>
    </row>
    <row r="841" spans="1:12" x14ac:dyDescent="0.25">
      <c r="A841" s="19" t="s">
        <v>438</v>
      </c>
      <c r="B841" s="19" t="s">
        <v>439</v>
      </c>
      <c r="C841" s="19" t="s">
        <v>873</v>
      </c>
      <c r="D841" s="19" t="s">
        <v>874</v>
      </c>
      <c r="E841" s="20" t="s">
        <v>21</v>
      </c>
      <c r="F841" s="19" t="s">
        <v>21</v>
      </c>
      <c r="G841" s="180">
        <v>90661</v>
      </c>
      <c r="H841" s="19" t="s">
        <v>1329</v>
      </c>
      <c r="I841" s="19" t="s">
        <v>876</v>
      </c>
      <c r="J841" s="19" t="s">
        <v>444</v>
      </c>
      <c r="K841" s="20" t="s">
        <v>1247</v>
      </c>
      <c r="L841" s="19" t="s">
        <v>25</v>
      </c>
    </row>
    <row r="842" spans="1:12" x14ac:dyDescent="0.25">
      <c r="A842" s="19" t="s">
        <v>438</v>
      </c>
      <c r="B842" s="19" t="s">
        <v>439</v>
      </c>
      <c r="C842" s="19" t="s">
        <v>873</v>
      </c>
      <c r="D842" s="19" t="s">
        <v>874</v>
      </c>
      <c r="E842" s="20" t="s">
        <v>21</v>
      </c>
      <c r="F842" s="19" t="s">
        <v>21</v>
      </c>
      <c r="G842" s="180">
        <v>90664</v>
      </c>
      <c r="H842" s="19" t="s">
        <v>1330</v>
      </c>
      <c r="I842" s="19" t="s">
        <v>876</v>
      </c>
      <c r="J842" s="19" t="s">
        <v>9283</v>
      </c>
      <c r="K842" s="20" t="s">
        <v>1331</v>
      </c>
      <c r="L842" s="19" t="s">
        <v>25</v>
      </c>
    </row>
    <row r="843" spans="1:12" x14ac:dyDescent="0.25">
      <c r="A843" s="19" t="s">
        <v>438</v>
      </c>
      <c r="B843" s="19" t="s">
        <v>439</v>
      </c>
      <c r="C843" s="19" t="s">
        <v>873</v>
      </c>
      <c r="D843" s="19" t="s">
        <v>874</v>
      </c>
      <c r="E843" s="20" t="s">
        <v>21</v>
      </c>
      <c r="F843" s="19" t="s">
        <v>21</v>
      </c>
      <c r="G843" s="180">
        <v>90665</v>
      </c>
      <c r="H843" s="19" t="s">
        <v>1332</v>
      </c>
      <c r="I843" s="19" t="s">
        <v>876</v>
      </c>
      <c r="J843" s="19" t="s">
        <v>9283</v>
      </c>
      <c r="K843" s="20" t="s">
        <v>1333</v>
      </c>
      <c r="L843" s="19" t="s">
        <v>25</v>
      </c>
    </row>
    <row r="844" spans="1:12" x14ac:dyDescent="0.25">
      <c r="A844" s="19" t="s">
        <v>438</v>
      </c>
      <c r="B844" s="19" t="s">
        <v>439</v>
      </c>
      <c r="C844" s="19" t="s">
        <v>873</v>
      </c>
      <c r="D844" s="19" t="s">
        <v>874</v>
      </c>
      <c r="E844" s="20" t="s">
        <v>21</v>
      </c>
      <c r="F844" s="19" t="s">
        <v>21</v>
      </c>
      <c r="G844" s="180">
        <v>90666</v>
      </c>
      <c r="H844" s="19" t="s">
        <v>1334</v>
      </c>
      <c r="I844" s="19" t="s">
        <v>876</v>
      </c>
      <c r="J844" s="19" t="s">
        <v>9283</v>
      </c>
      <c r="K844" s="20" t="s">
        <v>9652</v>
      </c>
      <c r="L844" s="19" t="s">
        <v>25</v>
      </c>
    </row>
    <row r="845" spans="1:12" x14ac:dyDescent="0.25">
      <c r="A845" s="19" t="s">
        <v>438</v>
      </c>
      <c r="B845" s="19" t="s">
        <v>439</v>
      </c>
      <c r="C845" s="19" t="s">
        <v>873</v>
      </c>
      <c r="D845" s="19" t="s">
        <v>874</v>
      </c>
      <c r="E845" s="20" t="s">
        <v>21</v>
      </c>
      <c r="F845" s="19" t="s">
        <v>21</v>
      </c>
      <c r="G845" s="180">
        <v>90667</v>
      </c>
      <c r="H845" s="19" t="s">
        <v>1336</v>
      </c>
      <c r="I845" s="19" t="s">
        <v>876</v>
      </c>
      <c r="J845" s="19" t="s">
        <v>444</v>
      </c>
      <c r="K845" s="20" t="s">
        <v>9323</v>
      </c>
      <c r="L845" s="19" t="s">
        <v>25</v>
      </c>
    </row>
    <row r="846" spans="1:12" x14ac:dyDescent="0.25">
      <c r="A846" s="19" t="s">
        <v>438</v>
      </c>
      <c r="B846" s="19" t="s">
        <v>439</v>
      </c>
      <c r="C846" s="19" t="s">
        <v>873</v>
      </c>
      <c r="D846" s="19" t="s">
        <v>874</v>
      </c>
      <c r="E846" s="20" t="s">
        <v>21</v>
      </c>
      <c r="F846" s="19" t="s">
        <v>21</v>
      </c>
      <c r="G846" s="180">
        <v>90670</v>
      </c>
      <c r="H846" s="19" t="s">
        <v>1338</v>
      </c>
      <c r="I846" s="19" t="s">
        <v>876</v>
      </c>
      <c r="J846" s="19" t="s">
        <v>23</v>
      </c>
      <c r="K846" s="20" t="s">
        <v>9653</v>
      </c>
      <c r="L846" s="19" t="s">
        <v>25</v>
      </c>
    </row>
    <row r="847" spans="1:12" x14ac:dyDescent="0.25">
      <c r="A847" s="19" t="s">
        <v>438</v>
      </c>
      <c r="B847" s="19" t="s">
        <v>439</v>
      </c>
      <c r="C847" s="19" t="s">
        <v>873</v>
      </c>
      <c r="D847" s="19" t="s">
        <v>874</v>
      </c>
      <c r="E847" s="20" t="s">
        <v>21</v>
      </c>
      <c r="F847" s="19" t="s">
        <v>21</v>
      </c>
      <c r="G847" s="180">
        <v>90671</v>
      </c>
      <c r="H847" s="19" t="s">
        <v>1339</v>
      </c>
      <c r="I847" s="19" t="s">
        <v>876</v>
      </c>
      <c r="J847" s="19" t="s">
        <v>23</v>
      </c>
      <c r="K847" s="20" t="s">
        <v>4719</v>
      </c>
      <c r="L847" s="19" t="s">
        <v>25</v>
      </c>
    </row>
    <row r="848" spans="1:12" x14ac:dyDescent="0.25">
      <c r="A848" s="19" t="s">
        <v>438</v>
      </c>
      <c r="B848" s="19" t="s">
        <v>439</v>
      </c>
      <c r="C848" s="19" t="s">
        <v>873</v>
      </c>
      <c r="D848" s="19" t="s">
        <v>874</v>
      </c>
      <c r="E848" s="20" t="s">
        <v>21</v>
      </c>
      <c r="F848" s="19" t="s">
        <v>21</v>
      </c>
      <c r="G848" s="180">
        <v>90672</v>
      </c>
      <c r="H848" s="19" t="s">
        <v>1341</v>
      </c>
      <c r="I848" s="19" t="s">
        <v>876</v>
      </c>
      <c r="J848" s="19" t="s">
        <v>23</v>
      </c>
      <c r="K848" s="20" t="s">
        <v>9654</v>
      </c>
      <c r="L848" s="19" t="s">
        <v>25</v>
      </c>
    </row>
    <row r="849" spans="1:12" x14ac:dyDescent="0.25">
      <c r="A849" s="19" t="s">
        <v>438</v>
      </c>
      <c r="B849" s="19" t="s">
        <v>439</v>
      </c>
      <c r="C849" s="19" t="s">
        <v>873</v>
      </c>
      <c r="D849" s="19" t="s">
        <v>874</v>
      </c>
      <c r="E849" s="20" t="s">
        <v>21</v>
      </c>
      <c r="F849" s="19" t="s">
        <v>21</v>
      </c>
      <c r="G849" s="180">
        <v>90673</v>
      </c>
      <c r="H849" s="19" t="s">
        <v>1342</v>
      </c>
      <c r="I849" s="19" t="s">
        <v>876</v>
      </c>
      <c r="J849" s="19" t="s">
        <v>444</v>
      </c>
      <c r="K849" s="20" t="s">
        <v>9655</v>
      </c>
      <c r="L849" s="19" t="s">
        <v>25</v>
      </c>
    </row>
    <row r="850" spans="1:12" x14ac:dyDescent="0.25">
      <c r="A850" s="19" t="s">
        <v>438</v>
      </c>
      <c r="B850" s="19" t="s">
        <v>439</v>
      </c>
      <c r="C850" s="19" t="s">
        <v>873</v>
      </c>
      <c r="D850" s="19" t="s">
        <v>874</v>
      </c>
      <c r="E850" s="20" t="s">
        <v>21</v>
      </c>
      <c r="F850" s="19" t="s">
        <v>21</v>
      </c>
      <c r="G850" s="180">
        <v>90676</v>
      </c>
      <c r="H850" s="19" t="s">
        <v>1344</v>
      </c>
      <c r="I850" s="19" t="s">
        <v>876</v>
      </c>
      <c r="J850" s="19" t="s">
        <v>9283</v>
      </c>
      <c r="K850" s="20" t="s">
        <v>9656</v>
      </c>
      <c r="L850" s="19" t="s">
        <v>25</v>
      </c>
    </row>
    <row r="851" spans="1:12" x14ac:dyDescent="0.25">
      <c r="A851" s="19" t="s">
        <v>438</v>
      </c>
      <c r="B851" s="19" t="s">
        <v>439</v>
      </c>
      <c r="C851" s="19" t="s">
        <v>873</v>
      </c>
      <c r="D851" s="19" t="s">
        <v>874</v>
      </c>
      <c r="E851" s="20" t="s">
        <v>21</v>
      </c>
      <c r="F851" s="19" t="s">
        <v>21</v>
      </c>
      <c r="G851" s="180">
        <v>90677</v>
      </c>
      <c r="H851" s="19" t="s">
        <v>1345</v>
      </c>
      <c r="I851" s="19" t="s">
        <v>876</v>
      </c>
      <c r="J851" s="19" t="s">
        <v>9283</v>
      </c>
      <c r="K851" s="20" t="s">
        <v>9657</v>
      </c>
      <c r="L851" s="19" t="s">
        <v>25</v>
      </c>
    </row>
    <row r="852" spans="1:12" x14ac:dyDescent="0.25">
      <c r="A852" s="19" t="s">
        <v>438</v>
      </c>
      <c r="B852" s="19" t="s">
        <v>439</v>
      </c>
      <c r="C852" s="19" t="s">
        <v>873</v>
      </c>
      <c r="D852" s="19" t="s">
        <v>874</v>
      </c>
      <c r="E852" s="20" t="s">
        <v>21</v>
      </c>
      <c r="F852" s="19" t="s">
        <v>21</v>
      </c>
      <c r="G852" s="180">
        <v>90678</v>
      </c>
      <c r="H852" s="19" t="s">
        <v>1347</v>
      </c>
      <c r="I852" s="19" t="s">
        <v>876</v>
      </c>
      <c r="J852" s="19" t="s">
        <v>9283</v>
      </c>
      <c r="K852" s="20" t="s">
        <v>9658</v>
      </c>
      <c r="L852" s="19" t="s">
        <v>25</v>
      </c>
    </row>
    <row r="853" spans="1:12" x14ac:dyDescent="0.25">
      <c r="A853" s="19" t="s">
        <v>438</v>
      </c>
      <c r="B853" s="19" t="s">
        <v>439</v>
      </c>
      <c r="C853" s="19" t="s">
        <v>873</v>
      </c>
      <c r="D853" s="19" t="s">
        <v>874</v>
      </c>
      <c r="E853" s="20" t="s">
        <v>21</v>
      </c>
      <c r="F853" s="19" t="s">
        <v>21</v>
      </c>
      <c r="G853" s="180">
        <v>90679</v>
      </c>
      <c r="H853" s="19" t="s">
        <v>1349</v>
      </c>
      <c r="I853" s="19" t="s">
        <v>876</v>
      </c>
      <c r="J853" s="19" t="s">
        <v>444</v>
      </c>
      <c r="K853" s="20" t="s">
        <v>3949</v>
      </c>
      <c r="L853" s="19" t="s">
        <v>25</v>
      </c>
    </row>
    <row r="854" spans="1:12" x14ac:dyDescent="0.25">
      <c r="A854" s="19" t="s">
        <v>438</v>
      </c>
      <c r="B854" s="19" t="s">
        <v>439</v>
      </c>
      <c r="C854" s="19" t="s">
        <v>873</v>
      </c>
      <c r="D854" s="19" t="s">
        <v>874</v>
      </c>
      <c r="E854" s="20" t="s">
        <v>21</v>
      </c>
      <c r="F854" s="19" t="s">
        <v>21</v>
      </c>
      <c r="G854" s="180">
        <v>90682</v>
      </c>
      <c r="H854" s="19" t="s">
        <v>1350</v>
      </c>
      <c r="I854" s="19" t="s">
        <v>876</v>
      </c>
      <c r="J854" s="19" t="s">
        <v>9283</v>
      </c>
      <c r="K854" s="20" t="s">
        <v>1351</v>
      </c>
      <c r="L854" s="19" t="s">
        <v>25</v>
      </c>
    </row>
    <row r="855" spans="1:12" x14ac:dyDescent="0.25">
      <c r="A855" s="19" t="s">
        <v>438</v>
      </c>
      <c r="B855" s="19" t="s">
        <v>439</v>
      </c>
      <c r="C855" s="19" t="s">
        <v>873</v>
      </c>
      <c r="D855" s="19" t="s">
        <v>874</v>
      </c>
      <c r="E855" s="20" t="s">
        <v>21</v>
      </c>
      <c r="F855" s="19" t="s">
        <v>21</v>
      </c>
      <c r="G855" s="180">
        <v>90683</v>
      </c>
      <c r="H855" s="19" t="s">
        <v>1352</v>
      </c>
      <c r="I855" s="19" t="s">
        <v>876</v>
      </c>
      <c r="J855" s="19" t="s">
        <v>9283</v>
      </c>
      <c r="K855" s="20" t="s">
        <v>1353</v>
      </c>
      <c r="L855" s="19" t="s">
        <v>25</v>
      </c>
    </row>
    <row r="856" spans="1:12" x14ac:dyDescent="0.25">
      <c r="A856" s="19" t="s">
        <v>438</v>
      </c>
      <c r="B856" s="19" t="s">
        <v>439</v>
      </c>
      <c r="C856" s="19" t="s">
        <v>873</v>
      </c>
      <c r="D856" s="19" t="s">
        <v>874</v>
      </c>
      <c r="E856" s="20" t="s">
        <v>21</v>
      </c>
      <c r="F856" s="19" t="s">
        <v>21</v>
      </c>
      <c r="G856" s="180">
        <v>90684</v>
      </c>
      <c r="H856" s="19" t="s">
        <v>1354</v>
      </c>
      <c r="I856" s="19" t="s">
        <v>876</v>
      </c>
      <c r="J856" s="19" t="s">
        <v>9283</v>
      </c>
      <c r="K856" s="20" t="s">
        <v>1355</v>
      </c>
      <c r="L856" s="19" t="s">
        <v>25</v>
      </c>
    </row>
    <row r="857" spans="1:12" x14ac:dyDescent="0.25">
      <c r="A857" s="19" t="s">
        <v>438</v>
      </c>
      <c r="B857" s="19" t="s">
        <v>439</v>
      </c>
      <c r="C857" s="19" t="s">
        <v>873</v>
      </c>
      <c r="D857" s="19" t="s">
        <v>874</v>
      </c>
      <c r="E857" s="20" t="s">
        <v>21</v>
      </c>
      <c r="F857" s="19" t="s">
        <v>21</v>
      </c>
      <c r="G857" s="180">
        <v>90685</v>
      </c>
      <c r="H857" s="19" t="s">
        <v>1356</v>
      </c>
      <c r="I857" s="19" t="s">
        <v>876</v>
      </c>
      <c r="J857" s="19" t="s">
        <v>444</v>
      </c>
      <c r="K857" s="20" t="s">
        <v>4063</v>
      </c>
      <c r="L857" s="19" t="s">
        <v>25</v>
      </c>
    </row>
    <row r="858" spans="1:12" x14ac:dyDescent="0.25">
      <c r="A858" s="19" t="s">
        <v>438</v>
      </c>
      <c r="B858" s="19" t="s">
        <v>439</v>
      </c>
      <c r="C858" s="19" t="s">
        <v>873</v>
      </c>
      <c r="D858" s="19" t="s">
        <v>874</v>
      </c>
      <c r="E858" s="20" t="s">
        <v>21</v>
      </c>
      <c r="F858" s="19" t="s">
        <v>21</v>
      </c>
      <c r="G858" s="180">
        <v>90688</v>
      </c>
      <c r="H858" s="19" t="s">
        <v>1358</v>
      </c>
      <c r="I858" s="19" t="s">
        <v>876</v>
      </c>
      <c r="J858" s="19" t="s">
        <v>9283</v>
      </c>
      <c r="K858" s="20" t="s">
        <v>1359</v>
      </c>
      <c r="L858" s="19" t="s">
        <v>25</v>
      </c>
    </row>
    <row r="859" spans="1:12" x14ac:dyDescent="0.25">
      <c r="A859" s="19" t="s">
        <v>438</v>
      </c>
      <c r="B859" s="19" t="s">
        <v>439</v>
      </c>
      <c r="C859" s="19" t="s">
        <v>873</v>
      </c>
      <c r="D859" s="19" t="s">
        <v>874</v>
      </c>
      <c r="E859" s="20" t="s">
        <v>21</v>
      </c>
      <c r="F859" s="19" t="s">
        <v>21</v>
      </c>
      <c r="G859" s="180">
        <v>90689</v>
      </c>
      <c r="H859" s="19" t="s">
        <v>1360</v>
      </c>
      <c r="I859" s="19" t="s">
        <v>876</v>
      </c>
      <c r="J859" s="19" t="s">
        <v>9283</v>
      </c>
      <c r="K859" s="20" t="s">
        <v>1361</v>
      </c>
      <c r="L859" s="19" t="s">
        <v>25</v>
      </c>
    </row>
    <row r="860" spans="1:12" x14ac:dyDescent="0.25">
      <c r="A860" s="19" t="s">
        <v>438</v>
      </c>
      <c r="B860" s="19" t="s">
        <v>439</v>
      </c>
      <c r="C860" s="19" t="s">
        <v>873</v>
      </c>
      <c r="D860" s="19" t="s">
        <v>874</v>
      </c>
      <c r="E860" s="20" t="s">
        <v>21</v>
      </c>
      <c r="F860" s="19" t="s">
        <v>21</v>
      </c>
      <c r="G860" s="180">
        <v>90690</v>
      </c>
      <c r="H860" s="19" t="s">
        <v>1362</v>
      </c>
      <c r="I860" s="19" t="s">
        <v>876</v>
      </c>
      <c r="J860" s="19" t="s">
        <v>9283</v>
      </c>
      <c r="K860" s="20" t="s">
        <v>1363</v>
      </c>
      <c r="L860" s="19" t="s">
        <v>25</v>
      </c>
    </row>
    <row r="861" spans="1:12" x14ac:dyDescent="0.25">
      <c r="A861" s="19" t="s">
        <v>438</v>
      </c>
      <c r="B861" s="19" t="s">
        <v>439</v>
      </c>
      <c r="C861" s="19" t="s">
        <v>873</v>
      </c>
      <c r="D861" s="19" t="s">
        <v>874</v>
      </c>
      <c r="E861" s="20" t="s">
        <v>21</v>
      </c>
      <c r="F861" s="19" t="s">
        <v>21</v>
      </c>
      <c r="G861" s="180">
        <v>90691</v>
      </c>
      <c r="H861" s="19" t="s">
        <v>1364</v>
      </c>
      <c r="I861" s="19" t="s">
        <v>876</v>
      </c>
      <c r="J861" s="19" t="s">
        <v>444</v>
      </c>
      <c r="K861" s="20" t="s">
        <v>5869</v>
      </c>
      <c r="L861" s="19" t="s">
        <v>25</v>
      </c>
    </row>
    <row r="862" spans="1:12" x14ac:dyDescent="0.25">
      <c r="A862" s="19" t="s">
        <v>438</v>
      </c>
      <c r="B862" s="19" t="s">
        <v>439</v>
      </c>
      <c r="C862" s="19" t="s">
        <v>873</v>
      </c>
      <c r="D862" s="19" t="s">
        <v>874</v>
      </c>
      <c r="E862" s="20" t="s">
        <v>21</v>
      </c>
      <c r="F862" s="19" t="s">
        <v>21</v>
      </c>
      <c r="G862" s="180">
        <v>90957</v>
      </c>
      <c r="H862" s="19" t="s">
        <v>1365</v>
      </c>
      <c r="I862" s="19" t="s">
        <v>876</v>
      </c>
      <c r="J862" s="19" t="s">
        <v>9283</v>
      </c>
      <c r="K862" s="20" t="s">
        <v>1366</v>
      </c>
      <c r="L862" s="19" t="s">
        <v>25</v>
      </c>
    </row>
    <row r="863" spans="1:12" x14ac:dyDescent="0.25">
      <c r="A863" s="19" t="s">
        <v>438</v>
      </c>
      <c r="B863" s="19" t="s">
        <v>439</v>
      </c>
      <c r="C863" s="19" t="s">
        <v>873</v>
      </c>
      <c r="D863" s="19" t="s">
        <v>874</v>
      </c>
      <c r="E863" s="20" t="s">
        <v>21</v>
      </c>
      <c r="F863" s="19" t="s">
        <v>21</v>
      </c>
      <c r="G863" s="180">
        <v>90958</v>
      </c>
      <c r="H863" s="19" t="s">
        <v>1367</v>
      </c>
      <c r="I863" s="19" t="s">
        <v>876</v>
      </c>
      <c r="J863" s="19" t="s">
        <v>9283</v>
      </c>
      <c r="K863" s="20" t="s">
        <v>1368</v>
      </c>
      <c r="L863" s="19" t="s">
        <v>25</v>
      </c>
    </row>
    <row r="864" spans="1:12" x14ac:dyDescent="0.25">
      <c r="A864" s="19" t="s">
        <v>438</v>
      </c>
      <c r="B864" s="19" t="s">
        <v>439</v>
      </c>
      <c r="C864" s="19" t="s">
        <v>873</v>
      </c>
      <c r="D864" s="19" t="s">
        <v>874</v>
      </c>
      <c r="E864" s="20" t="s">
        <v>21</v>
      </c>
      <c r="F864" s="19" t="s">
        <v>21</v>
      </c>
      <c r="G864" s="180">
        <v>90960</v>
      </c>
      <c r="H864" s="19" t="s">
        <v>1369</v>
      </c>
      <c r="I864" s="19" t="s">
        <v>876</v>
      </c>
      <c r="J864" s="19" t="s">
        <v>9283</v>
      </c>
      <c r="K864" s="20" t="s">
        <v>1370</v>
      </c>
      <c r="L864" s="19" t="s">
        <v>25</v>
      </c>
    </row>
    <row r="865" spans="1:12" x14ac:dyDescent="0.25">
      <c r="A865" s="19" t="s">
        <v>438</v>
      </c>
      <c r="B865" s="19" t="s">
        <v>439</v>
      </c>
      <c r="C865" s="19" t="s">
        <v>873</v>
      </c>
      <c r="D865" s="19" t="s">
        <v>874</v>
      </c>
      <c r="E865" s="20" t="s">
        <v>21</v>
      </c>
      <c r="F865" s="19" t="s">
        <v>21</v>
      </c>
      <c r="G865" s="180">
        <v>90961</v>
      </c>
      <c r="H865" s="19" t="s">
        <v>1371</v>
      </c>
      <c r="I865" s="19" t="s">
        <v>876</v>
      </c>
      <c r="J865" s="19" t="s">
        <v>9283</v>
      </c>
      <c r="K865" s="20" t="s">
        <v>1333</v>
      </c>
      <c r="L865" s="19" t="s">
        <v>25</v>
      </c>
    </row>
    <row r="866" spans="1:12" x14ac:dyDescent="0.25">
      <c r="A866" s="19" t="s">
        <v>438</v>
      </c>
      <c r="B866" s="19" t="s">
        <v>439</v>
      </c>
      <c r="C866" s="19" t="s">
        <v>873</v>
      </c>
      <c r="D866" s="19" t="s">
        <v>874</v>
      </c>
      <c r="E866" s="20" t="s">
        <v>21</v>
      </c>
      <c r="F866" s="19" t="s">
        <v>21</v>
      </c>
      <c r="G866" s="180">
        <v>90962</v>
      </c>
      <c r="H866" s="19" t="s">
        <v>1372</v>
      </c>
      <c r="I866" s="19" t="s">
        <v>876</v>
      </c>
      <c r="J866" s="19" t="s">
        <v>9283</v>
      </c>
      <c r="K866" s="20" t="s">
        <v>1373</v>
      </c>
      <c r="L866" s="19" t="s">
        <v>25</v>
      </c>
    </row>
    <row r="867" spans="1:12" x14ac:dyDescent="0.25">
      <c r="A867" s="19" t="s">
        <v>438</v>
      </c>
      <c r="B867" s="19" t="s">
        <v>439</v>
      </c>
      <c r="C867" s="19" t="s">
        <v>873</v>
      </c>
      <c r="D867" s="19" t="s">
        <v>874</v>
      </c>
      <c r="E867" s="20" t="s">
        <v>21</v>
      </c>
      <c r="F867" s="19" t="s">
        <v>21</v>
      </c>
      <c r="G867" s="180">
        <v>90963</v>
      </c>
      <c r="H867" s="19" t="s">
        <v>1374</v>
      </c>
      <c r="I867" s="19" t="s">
        <v>876</v>
      </c>
      <c r="J867" s="19" t="s">
        <v>444</v>
      </c>
      <c r="K867" s="20" t="s">
        <v>9323</v>
      </c>
      <c r="L867" s="19" t="s">
        <v>25</v>
      </c>
    </row>
    <row r="868" spans="1:12" x14ac:dyDescent="0.25">
      <c r="A868" s="19" t="s">
        <v>438</v>
      </c>
      <c r="B868" s="19" t="s">
        <v>439</v>
      </c>
      <c r="C868" s="19" t="s">
        <v>873</v>
      </c>
      <c r="D868" s="19" t="s">
        <v>874</v>
      </c>
      <c r="E868" s="20" t="s">
        <v>21</v>
      </c>
      <c r="F868" s="19" t="s">
        <v>21</v>
      </c>
      <c r="G868" s="180">
        <v>90968</v>
      </c>
      <c r="H868" s="19" t="s">
        <v>1375</v>
      </c>
      <c r="I868" s="19" t="s">
        <v>876</v>
      </c>
      <c r="J868" s="19" t="s">
        <v>9283</v>
      </c>
      <c r="K868" s="20" t="s">
        <v>1376</v>
      </c>
      <c r="L868" s="19" t="s">
        <v>25</v>
      </c>
    </row>
    <row r="869" spans="1:12" x14ac:dyDescent="0.25">
      <c r="A869" s="19" t="s">
        <v>438</v>
      </c>
      <c r="B869" s="19" t="s">
        <v>439</v>
      </c>
      <c r="C869" s="19" t="s">
        <v>873</v>
      </c>
      <c r="D869" s="19" t="s">
        <v>874</v>
      </c>
      <c r="E869" s="20" t="s">
        <v>21</v>
      </c>
      <c r="F869" s="19" t="s">
        <v>21</v>
      </c>
      <c r="G869" s="180">
        <v>90969</v>
      </c>
      <c r="H869" s="19" t="s">
        <v>1377</v>
      </c>
      <c r="I869" s="19" t="s">
        <v>876</v>
      </c>
      <c r="J869" s="19" t="s">
        <v>9283</v>
      </c>
      <c r="K869" s="20" t="s">
        <v>1333</v>
      </c>
      <c r="L869" s="19" t="s">
        <v>25</v>
      </c>
    </row>
    <row r="870" spans="1:12" x14ac:dyDescent="0.25">
      <c r="A870" s="19" t="s">
        <v>438</v>
      </c>
      <c r="B870" s="19" t="s">
        <v>439</v>
      </c>
      <c r="C870" s="19" t="s">
        <v>873</v>
      </c>
      <c r="D870" s="19" t="s">
        <v>874</v>
      </c>
      <c r="E870" s="20" t="s">
        <v>21</v>
      </c>
      <c r="F870" s="19" t="s">
        <v>21</v>
      </c>
      <c r="G870" s="180">
        <v>90970</v>
      </c>
      <c r="H870" s="19" t="s">
        <v>1378</v>
      </c>
      <c r="I870" s="19" t="s">
        <v>876</v>
      </c>
      <c r="J870" s="19" t="s">
        <v>9283</v>
      </c>
      <c r="K870" s="20" t="s">
        <v>609</v>
      </c>
      <c r="L870" s="19" t="s">
        <v>25</v>
      </c>
    </row>
    <row r="871" spans="1:12" x14ac:dyDescent="0.25">
      <c r="A871" s="19" t="s">
        <v>438</v>
      </c>
      <c r="B871" s="19" t="s">
        <v>439</v>
      </c>
      <c r="C871" s="19" t="s">
        <v>873</v>
      </c>
      <c r="D871" s="19" t="s">
        <v>874</v>
      </c>
      <c r="E871" s="20" t="s">
        <v>21</v>
      </c>
      <c r="F871" s="19" t="s">
        <v>21</v>
      </c>
      <c r="G871" s="180">
        <v>90971</v>
      </c>
      <c r="H871" s="19" t="s">
        <v>1379</v>
      </c>
      <c r="I871" s="19" t="s">
        <v>876</v>
      </c>
      <c r="J871" s="19" t="s">
        <v>444</v>
      </c>
      <c r="K871" s="20" t="s">
        <v>9659</v>
      </c>
      <c r="L871" s="19" t="s">
        <v>25</v>
      </c>
    </row>
    <row r="872" spans="1:12" x14ac:dyDescent="0.25">
      <c r="A872" s="19" t="s">
        <v>438</v>
      </c>
      <c r="B872" s="19" t="s">
        <v>439</v>
      </c>
      <c r="C872" s="19" t="s">
        <v>873</v>
      </c>
      <c r="D872" s="19" t="s">
        <v>874</v>
      </c>
      <c r="E872" s="20" t="s">
        <v>21</v>
      </c>
      <c r="F872" s="19" t="s">
        <v>21</v>
      </c>
      <c r="G872" s="180">
        <v>90975</v>
      </c>
      <c r="H872" s="19" t="s">
        <v>1380</v>
      </c>
      <c r="I872" s="19" t="s">
        <v>876</v>
      </c>
      <c r="J872" s="19" t="s">
        <v>9283</v>
      </c>
      <c r="K872" s="20" t="s">
        <v>1381</v>
      </c>
      <c r="L872" s="19" t="s">
        <v>25</v>
      </c>
    </row>
    <row r="873" spans="1:12" x14ac:dyDescent="0.25">
      <c r="A873" s="19" t="s">
        <v>438</v>
      </c>
      <c r="B873" s="19" t="s">
        <v>439</v>
      </c>
      <c r="C873" s="19" t="s">
        <v>873</v>
      </c>
      <c r="D873" s="19" t="s">
        <v>874</v>
      </c>
      <c r="E873" s="20" t="s">
        <v>21</v>
      </c>
      <c r="F873" s="19" t="s">
        <v>21</v>
      </c>
      <c r="G873" s="180">
        <v>90976</v>
      </c>
      <c r="H873" s="19" t="s">
        <v>1382</v>
      </c>
      <c r="I873" s="19" t="s">
        <v>876</v>
      </c>
      <c r="J873" s="19" t="s">
        <v>9283</v>
      </c>
      <c r="K873" s="20" t="s">
        <v>1383</v>
      </c>
      <c r="L873" s="19" t="s">
        <v>25</v>
      </c>
    </row>
    <row r="874" spans="1:12" x14ac:dyDescent="0.25">
      <c r="A874" s="19" t="s">
        <v>438</v>
      </c>
      <c r="B874" s="19" t="s">
        <v>439</v>
      </c>
      <c r="C874" s="19" t="s">
        <v>873</v>
      </c>
      <c r="D874" s="19" t="s">
        <v>874</v>
      </c>
      <c r="E874" s="20" t="s">
        <v>21</v>
      </c>
      <c r="F874" s="19" t="s">
        <v>21</v>
      </c>
      <c r="G874" s="180">
        <v>90977</v>
      </c>
      <c r="H874" s="19" t="s">
        <v>1384</v>
      </c>
      <c r="I874" s="19" t="s">
        <v>876</v>
      </c>
      <c r="J874" s="19" t="s">
        <v>9283</v>
      </c>
      <c r="K874" s="20" t="s">
        <v>1385</v>
      </c>
      <c r="L874" s="19" t="s">
        <v>25</v>
      </c>
    </row>
    <row r="875" spans="1:12" x14ac:dyDescent="0.25">
      <c r="A875" s="19" t="s">
        <v>438</v>
      </c>
      <c r="B875" s="19" t="s">
        <v>439</v>
      </c>
      <c r="C875" s="19" t="s">
        <v>873</v>
      </c>
      <c r="D875" s="19" t="s">
        <v>874</v>
      </c>
      <c r="E875" s="20" t="s">
        <v>21</v>
      </c>
      <c r="F875" s="19" t="s">
        <v>21</v>
      </c>
      <c r="G875" s="180">
        <v>90978</v>
      </c>
      <c r="H875" s="19" t="s">
        <v>1386</v>
      </c>
      <c r="I875" s="19" t="s">
        <v>876</v>
      </c>
      <c r="J875" s="19" t="s">
        <v>444</v>
      </c>
      <c r="K875" s="20" t="s">
        <v>9660</v>
      </c>
      <c r="L875" s="19" t="s">
        <v>25</v>
      </c>
    </row>
    <row r="876" spans="1:12" x14ac:dyDescent="0.25">
      <c r="A876" s="19" t="s">
        <v>438</v>
      </c>
      <c r="B876" s="19" t="s">
        <v>439</v>
      </c>
      <c r="C876" s="19" t="s">
        <v>873</v>
      </c>
      <c r="D876" s="19" t="s">
        <v>874</v>
      </c>
      <c r="E876" s="20" t="s">
        <v>21</v>
      </c>
      <c r="F876" s="19" t="s">
        <v>21</v>
      </c>
      <c r="G876" s="180">
        <v>90992</v>
      </c>
      <c r="H876" s="19" t="s">
        <v>1387</v>
      </c>
      <c r="I876" s="19" t="s">
        <v>876</v>
      </c>
      <c r="J876" s="19" t="s">
        <v>9283</v>
      </c>
      <c r="K876" s="20" t="s">
        <v>1388</v>
      </c>
      <c r="L876" s="19" t="s">
        <v>25</v>
      </c>
    </row>
    <row r="877" spans="1:12" x14ac:dyDescent="0.25">
      <c r="A877" s="19" t="s">
        <v>438</v>
      </c>
      <c r="B877" s="19" t="s">
        <v>439</v>
      </c>
      <c r="C877" s="19" t="s">
        <v>873</v>
      </c>
      <c r="D877" s="19" t="s">
        <v>874</v>
      </c>
      <c r="E877" s="20" t="s">
        <v>21</v>
      </c>
      <c r="F877" s="19" t="s">
        <v>21</v>
      </c>
      <c r="G877" s="180">
        <v>90993</v>
      </c>
      <c r="H877" s="19" t="s">
        <v>1389</v>
      </c>
      <c r="I877" s="19" t="s">
        <v>876</v>
      </c>
      <c r="J877" s="19" t="s">
        <v>9283</v>
      </c>
      <c r="K877" s="20" t="s">
        <v>1390</v>
      </c>
      <c r="L877" s="19" t="s">
        <v>25</v>
      </c>
    </row>
    <row r="878" spans="1:12" x14ac:dyDescent="0.25">
      <c r="A878" s="19" t="s">
        <v>438</v>
      </c>
      <c r="B878" s="19" t="s">
        <v>439</v>
      </c>
      <c r="C878" s="19" t="s">
        <v>873</v>
      </c>
      <c r="D878" s="19" t="s">
        <v>874</v>
      </c>
      <c r="E878" s="20" t="s">
        <v>21</v>
      </c>
      <c r="F878" s="19" t="s">
        <v>21</v>
      </c>
      <c r="G878" s="180">
        <v>90994</v>
      </c>
      <c r="H878" s="19" t="s">
        <v>1391</v>
      </c>
      <c r="I878" s="19" t="s">
        <v>876</v>
      </c>
      <c r="J878" s="19" t="s">
        <v>9283</v>
      </c>
      <c r="K878" s="20" t="s">
        <v>1392</v>
      </c>
      <c r="L878" s="19" t="s">
        <v>25</v>
      </c>
    </row>
    <row r="879" spans="1:12" x14ac:dyDescent="0.25">
      <c r="A879" s="19" t="s">
        <v>438</v>
      </c>
      <c r="B879" s="19" t="s">
        <v>439</v>
      </c>
      <c r="C879" s="19" t="s">
        <v>873</v>
      </c>
      <c r="D879" s="19" t="s">
        <v>874</v>
      </c>
      <c r="E879" s="20" t="s">
        <v>21</v>
      </c>
      <c r="F879" s="19" t="s">
        <v>21</v>
      </c>
      <c r="G879" s="180">
        <v>90995</v>
      </c>
      <c r="H879" s="19" t="s">
        <v>1393</v>
      </c>
      <c r="I879" s="19" t="s">
        <v>876</v>
      </c>
      <c r="J879" s="19" t="s">
        <v>444</v>
      </c>
      <c r="K879" s="20" t="s">
        <v>9661</v>
      </c>
      <c r="L879" s="19" t="s">
        <v>25</v>
      </c>
    </row>
    <row r="880" spans="1:12" x14ac:dyDescent="0.25">
      <c r="A880" s="19" t="s">
        <v>438</v>
      </c>
      <c r="B880" s="19" t="s">
        <v>439</v>
      </c>
      <c r="C880" s="19" t="s">
        <v>873</v>
      </c>
      <c r="D880" s="19" t="s">
        <v>874</v>
      </c>
      <c r="E880" s="20" t="s">
        <v>21</v>
      </c>
      <c r="F880" s="19" t="s">
        <v>21</v>
      </c>
      <c r="G880" s="180">
        <v>91021</v>
      </c>
      <c r="H880" s="19" t="s">
        <v>1394</v>
      </c>
      <c r="I880" s="19" t="s">
        <v>876</v>
      </c>
      <c r="J880" s="19" t="s">
        <v>9283</v>
      </c>
      <c r="K880" s="20" t="s">
        <v>4951</v>
      </c>
      <c r="L880" s="19" t="s">
        <v>25</v>
      </c>
    </row>
    <row r="881" spans="1:12" x14ac:dyDescent="0.25">
      <c r="A881" s="19" t="s">
        <v>438</v>
      </c>
      <c r="B881" s="19" t="s">
        <v>439</v>
      </c>
      <c r="C881" s="19" t="s">
        <v>873</v>
      </c>
      <c r="D881" s="19" t="s">
        <v>874</v>
      </c>
      <c r="E881" s="20" t="s">
        <v>21</v>
      </c>
      <c r="F881" s="19" t="s">
        <v>21</v>
      </c>
      <c r="G881" s="180">
        <v>91026</v>
      </c>
      <c r="H881" s="19" t="s">
        <v>1396</v>
      </c>
      <c r="I881" s="19" t="s">
        <v>876</v>
      </c>
      <c r="J881" s="19" t="s">
        <v>9283</v>
      </c>
      <c r="K881" s="20" t="s">
        <v>9112</v>
      </c>
      <c r="L881" s="19" t="s">
        <v>25</v>
      </c>
    </row>
    <row r="882" spans="1:12" x14ac:dyDescent="0.25">
      <c r="A882" s="19" t="s">
        <v>438</v>
      </c>
      <c r="B882" s="19" t="s">
        <v>439</v>
      </c>
      <c r="C882" s="19" t="s">
        <v>873</v>
      </c>
      <c r="D882" s="19" t="s">
        <v>874</v>
      </c>
      <c r="E882" s="20" t="s">
        <v>21</v>
      </c>
      <c r="F882" s="19" t="s">
        <v>21</v>
      </c>
      <c r="G882" s="180">
        <v>91027</v>
      </c>
      <c r="H882" s="19" t="s">
        <v>1398</v>
      </c>
      <c r="I882" s="19" t="s">
        <v>876</v>
      </c>
      <c r="J882" s="19" t="s">
        <v>9283</v>
      </c>
      <c r="K882" s="20" t="s">
        <v>613</v>
      </c>
      <c r="L882" s="19" t="s">
        <v>25</v>
      </c>
    </row>
    <row r="883" spans="1:12" x14ac:dyDescent="0.25">
      <c r="A883" s="19" t="s">
        <v>438</v>
      </c>
      <c r="B883" s="19" t="s">
        <v>439</v>
      </c>
      <c r="C883" s="19" t="s">
        <v>873</v>
      </c>
      <c r="D883" s="19" t="s">
        <v>874</v>
      </c>
      <c r="E883" s="20" t="s">
        <v>21</v>
      </c>
      <c r="F883" s="19" t="s">
        <v>21</v>
      </c>
      <c r="G883" s="180">
        <v>91028</v>
      </c>
      <c r="H883" s="19" t="s">
        <v>1400</v>
      </c>
      <c r="I883" s="19" t="s">
        <v>876</v>
      </c>
      <c r="J883" s="19" t="s">
        <v>9283</v>
      </c>
      <c r="K883" s="20" t="s">
        <v>1189</v>
      </c>
      <c r="L883" s="19" t="s">
        <v>25</v>
      </c>
    </row>
    <row r="884" spans="1:12" x14ac:dyDescent="0.25">
      <c r="A884" s="19" t="s">
        <v>438</v>
      </c>
      <c r="B884" s="19" t="s">
        <v>439</v>
      </c>
      <c r="C884" s="19" t="s">
        <v>873</v>
      </c>
      <c r="D884" s="19" t="s">
        <v>874</v>
      </c>
      <c r="E884" s="20" t="s">
        <v>21</v>
      </c>
      <c r="F884" s="19" t="s">
        <v>21</v>
      </c>
      <c r="G884" s="180">
        <v>91029</v>
      </c>
      <c r="H884" s="19" t="s">
        <v>1402</v>
      </c>
      <c r="I884" s="19" t="s">
        <v>876</v>
      </c>
      <c r="J884" s="19" t="s">
        <v>9283</v>
      </c>
      <c r="K884" s="20" t="s">
        <v>9662</v>
      </c>
      <c r="L884" s="19" t="s">
        <v>25</v>
      </c>
    </row>
    <row r="885" spans="1:12" x14ac:dyDescent="0.25">
      <c r="A885" s="19" t="s">
        <v>438</v>
      </c>
      <c r="B885" s="19" t="s">
        <v>439</v>
      </c>
      <c r="C885" s="19" t="s">
        <v>873</v>
      </c>
      <c r="D885" s="19" t="s">
        <v>874</v>
      </c>
      <c r="E885" s="20" t="s">
        <v>21</v>
      </c>
      <c r="F885" s="19" t="s">
        <v>21</v>
      </c>
      <c r="G885" s="180">
        <v>91030</v>
      </c>
      <c r="H885" s="19" t="s">
        <v>1404</v>
      </c>
      <c r="I885" s="19" t="s">
        <v>876</v>
      </c>
      <c r="J885" s="19" t="s">
        <v>444</v>
      </c>
      <c r="K885" s="20" t="s">
        <v>9663</v>
      </c>
      <c r="L885" s="19" t="s">
        <v>25</v>
      </c>
    </row>
    <row r="886" spans="1:12" x14ac:dyDescent="0.25">
      <c r="A886" s="19" t="s">
        <v>438</v>
      </c>
      <c r="B886" s="19" t="s">
        <v>439</v>
      </c>
      <c r="C886" s="19" t="s">
        <v>873</v>
      </c>
      <c r="D886" s="19" t="s">
        <v>874</v>
      </c>
      <c r="E886" s="20" t="s">
        <v>21</v>
      </c>
      <c r="F886" s="19" t="s">
        <v>21</v>
      </c>
      <c r="G886" s="180">
        <v>91273</v>
      </c>
      <c r="H886" s="19" t="s">
        <v>1405</v>
      </c>
      <c r="I886" s="19" t="s">
        <v>876</v>
      </c>
      <c r="J886" s="19" t="s">
        <v>9283</v>
      </c>
      <c r="K886" s="20" t="s">
        <v>1406</v>
      </c>
      <c r="L886" s="19" t="s">
        <v>25</v>
      </c>
    </row>
    <row r="887" spans="1:12" x14ac:dyDescent="0.25">
      <c r="A887" s="19" t="s">
        <v>438</v>
      </c>
      <c r="B887" s="19" t="s">
        <v>439</v>
      </c>
      <c r="C887" s="19" t="s">
        <v>873</v>
      </c>
      <c r="D887" s="19" t="s">
        <v>874</v>
      </c>
      <c r="E887" s="20" t="s">
        <v>21</v>
      </c>
      <c r="F887" s="19" t="s">
        <v>21</v>
      </c>
      <c r="G887" s="180">
        <v>91274</v>
      </c>
      <c r="H887" s="19" t="s">
        <v>1407</v>
      </c>
      <c r="I887" s="19" t="s">
        <v>876</v>
      </c>
      <c r="J887" s="19" t="s">
        <v>9283</v>
      </c>
      <c r="K887" s="20" t="s">
        <v>1408</v>
      </c>
      <c r="L887" s="19" t="s">
        <v>25</v>
      </c>
    </row>
    <row r="888" spans="1:12" x14ac:dyDescent="0.25">
      <c r="A888" s="19" t="s">
        <v>438</v>
      </c>
      <c r="B888" s="19" t="s">
        <v>439</v>
      </c>
      <c r="C888" s="19" t="s">
        <v>873</v>
      </c>
      <c r="D888" s="19" t="s">
        <v>874</v>
      </c>
      <c r="E888" s="20" t="s">
        <v>21</v>
      </c>
      <c r="F888" s="19" t="s">
        <v>21</v>
      </c>
      <c r="G888" s="180">
        <v>91275</v>
      </c>
      <c r="H888" s="19" t="s">
        <v>1409</v>
      </c>
      <c r="I888" s="19" t="s">
        <v>876</v>
      </c>
      <c r="J888" s="19" t="s">
        <v>9283</v>
      </c>
      <c r="K888" s="20" t="s">
        <v>1410</v>
      </c>
      <c r="L888" s="19" t="s">
        <v>25</v>
      </c>
    </row>
    <row r="889" spans="1:12" x14ac:dyDescent="0.25">
      <c r="A889" s="19" t="s">
        <v>438</v>
      </c>
      <c r="B889" s="19" t="s">
        <v>439</v>
      </c>
      <c r="C889" s="19" t="s">
        <v>873</v>
      </c>
      <c r="D889" s="19" t="s">
        <v>874</v>
      </c>
      <c r="E889" s="20" t="s">
        <v>21</v>
      </c>
      <c r="F889" s="19" t="s">
        <v>21</v>
      </c>
      <c r="G889" s="180">
        <v>91276</v>
      </c>
      <c r="H889" s="19" t="s">
        <v>1411</v>
      </c>
      <c r="I889" s="19" t="s">
        <v>876</v>
      </c>
      <c r="J889" s="19" t="s">
        <v>444</v>
      </c>
      <c r="K889" s="20" t="s">
        <v>3047</v>
      </c>
      <c r="L889" s="19" t="s">
        <v>25</v>
      </c>
    </row>
    <row r="890" spans="1:12" x14ac:dyDescent="0.25">
      <c r="A890" s="19" t="s">
        <v>438</v>
      </c>
      <c r="B890" s="19" t="s">
        <v>439</v>
      </c>
      <c r="C890" s="19" t="s">
        <v>873</v>
      </c>
      <c r="D890" s="19" t="s">
        <v>874</v>
      </c>
      <c r="E890" s="20" t="s">
        <v>21</v>
      </c>
      <c r="F890" s="19" t="s">
        <v>21</v>
      </c>
      <c r="G890" s="180">
        <v>91279</v>
      </c>
      <c r="H890" s="19" t="s">
        <v>1412</v>
      </c>
      <c r="I890" s="19" t="s">
        <v>876</v>
      </c>
      <c r="J890" s="19" t="s">
        <v>23</v>
      </c>
      <c r="K890" s="20" t="s">
        <v>1460</v>
      </c>
      <c r="L890" s="19" t="s">
        <v>25</v>
      </c>
    </row>
    <row r="891" spans="1:12" x14ac:dyDescent="0.25">
      <c r="A891" s="19" t="s">
        <v>438</v>
      </c>
      <c r="B891" s="19" t="s">
        <v>439</v>
      </c>
      <c r="C891" s="19" t="s">
        <v>873</v>
      </c>
      <c r="D891" s="19" t="s">
        <v>874</v>
      </c>
      <c r="E891" s="20" t="s">
        <v>21</v>
      </c>
      <c r="F891" s="19" t="s">
        <v>21</v>
      </c>
      <c r="G891" s="180">
        <v>91280</v>
      </c>
      <c r="H891" s="19" t="s">
        <v>1414</v>
      </c>
      <c r="I891" s="19" t="s">
        <v>876</v>
      </c>
      <c r="J891" s="19" t="s">
        <v>23</v>
      </c>
      <c r="K891" s="20" t="s">
        <v>1518</v>
      </c>
      <c r="L891" s="19" t="s">
        <v>25</v>
      </c>
    </row>
    <row r="892" spans="1:12" x14ac:dyDescent="0.25">
      <c r="A892" s="19" t="s">
        <v>438</v>
      </c>
      <c r="B892" s="19" t="s">
        <v>439</v>
      </c>
      <c r="C892" s="19" t="s">
        <v>873</v>
      </c>
      <c r="D892" s="19" t="s">
        <v>874</v>
      </c>
      <c r="E892" s="20" t="s">
        <v>21</v>
      </c>
      <c r="F892" s="19" t="s">
        <v>21</v>
      </c>
      <c r="G892" s="180">
        <v>91281</v>
      </c>
      <c r="H892" s="19" t="s">
        <v>1415</v>
      </c>
      <c r="I892" s="19" t="s">
        <v>876</v>
      </c>
      <c r="J892" s="19" t="s">
        <v>23</v>
      </c>
      <c r="K892" s="20" t="s">
        <v>734</v>
      </c>
      <c r="L892" s="19" t="s">
        <v>25</v>
      </c>
    </row>
    <row r="893" spans="1:12" x14ac:dyDescent="0.25">
      <c r="A893" s="19" t="s">
        <v>438</v>
      </c>
      <c r="B893" s="19" t="s">
        <v>439</v>
      </c>
      <c r="C893" s="19" t="s">
        <v>873</v>
      </c>
      <c r="D893" s="19" t="s">
        <v>874</v>
      </c>
      <c r="E893" s="20" t="s">
        <v>21</v>
      </c>
      <c r="F893" s="19" t="s">
        <v>21</v>
      </c>
      <c r="G893" s="180">
        <v>91282</v>
      </c>
      <c r="H893" s="19" t="s">
        <v>1417</v>
      </c>
      <c r="I893" s="19" t="s">
        <v>876</v>
      </c>
      <c r="J893" s="19" t="s">
        <v>444</v>
      </c>
      <c r="K893" s="20" t="s">
        <v>9664</v>
      </c>
      <c r="L893" s="19" t="s">
        <v>25</v>
      </c>
    </row>
    <row r="894" spans="1:12" x14ac:dyDescent="0.25">
      <c r="A894" s="19" t="s">
        <v>438</v>
      </c>
      <c r="B894" s="19" t="s">
        <v>439</v>
      </c>
      <c r="C894" s="19" t="s">
        <v>873</v>
      </c>
      <c r="D894" s="19" t="s">
        <v>874</v>
      </c>
      <c r="E894" s="20" t="s">
        <v>21</v>
      </c>
      <c r="F894" s="19" t="s">
        <v>21</v>
      </c>
      <c r="G894" s="180">
        <v>91354</v>
      </c>
      <c r="H894" s="19" t="s">
        <v>1419</v>
      </c>
      <c r="I894" s="19" t="s">
        <v>876</v>
      </c>
      <c r="J894" s="19" t="s">
        <v>9283</v>
      </c>
      <c r="K894" s="20" t="s">
        <v>1420</v>
      </c>
      <c r="L894" s="19" t="s">
        <v>25</v>
      </c>
    </row>
    <row r="895" spans="1:12" x14ac:dyDescent="0.25">
      <c r="A895" s="19" t="s">
        <v>438</v>
      </c>
      <c r="B895" s="19" t="s">
        <v>439</v>
      </c>
      <c r="C895" s="19" t="s">
        <v>873</v>
      </c>
      <c r="D895" s="19" t="s">
        <v>874</v>
      </c>
      <c r="E895" s="20" t="s">
        <v>21</v>
      </c>
      <c r="F895" s="19" t="s">
        <v>21</v>
      </c>
      <c r="G895" s="180">
        <v>91355</v>
      </c>
      <c r="H895" s="19" t="s">
        <v>1421</v>
      </c>
      <c r="I895" s="19" t="s">
        <v>876</v>
      </c>
      <c r="J895" s="19" t="s">
        <v>9283</v>
      </c>
      <c r="K895" s="20" t="s">
        <v>1422</v>
      </c>
      <c r="L895" s="19" t="s">
        <v>25</v>
      </c>
    </row>
    <row r="896" spans="1:12" x14ac:dyDescent="0.25">
      <c r="A896" s="19" t="s">
        <v>438</v>
      </c>
      <c r="B896" s="19" t="s">
        <v>439</v>
      </c>
      <c r="C896" s="19" t="s">
        <v>873</v>
      </c>
      <c r="D896" s="19" t="s">
        <v>874</v>
      </c>
      <c r="E896" s="20" t="s">
        <v>21</v>
      </c>
      <c r="F896" s="19" t="s">
        <v>21</v>
      </c>
      <c r="G896" s="180">
        <v>91356</v>
      </c>
      <c r="H896" s="19" t="s">
        <v>1423</v>
      </c>
      <c r="I896" s="19" t="s">
        <v>876</v>
      </c>
      <c r="J896" s="19" t="s">
        <v>9283</v>
      </c>
      <c r="K896" s="20" t="s">
        <v>1424</v>
      </c>
      <c r="L896" s="19" t="s">
        <v>25</v>
      </c>
    </row>
    <row r="897" spans="1:12" x14ac:dyDescent="0.25">
      <c r="A897" s="19" t="s">
        <v>438</v>
      </c>
      <c r="B897" s="19" t="s">
        <v>439</v>
      </c>
      <c r="C897" s="19" t="s">
        <v>873</v>
      </c>
      <c r="D897" s="19" t="s">
        <v>874</v>
      </c>
      <c r="E897" s="20" t="s">
        <v>21</v>
      </c>
      <c r="F897" s="19" t="s">
        <v>21</v>
      </c>
      <c r="G897" s="180">
        <v>91359</v>
      </c>
      <c r="H897" s="19" t="s">
        <v>1425</v>
      </c>
      <c r="I897" s="19" t="s">
        <v>876</v>
      </c>
      <c r="J897" s="19" t="s">
        <v>9283</v>
      </c>
      <c r="K897" s="20" t="s">
        <v>531</v>
      </c>
      <c r="L897" s="19" t="s">
        <v>25</v>
      </c>
    </row>
    <row r="898" spans="1:12" x14ac:dyDescent="0.25">
      <c r="A898" s="19" t="s">
        <v>438</v>
      </c>
      <c r="B898" s="19" t="s">
        <v>439</v>
      </c>
      <c r="C898" s="19" t="s">
        <v>873</v>
      </c>
      <c r="D898" s="19" t="s">
        <v>874</v>
      </c>
      <c r="E898" s="20" t="s">
        <v>21</v>
      </c>
      <c r="F898" s="19" t="s">
        <v>21</v>
      </c>
      <c r="G898" s="180">
        <v>91360</v>
      </c>
      <c r="H898" s="19" t="s">
        <v>1426</v>
      </c>
      <c r="I898" s="19" t="s">
        <v>876</v>
      </c>
      <c r="J898" s="19" t="s">
        <v>9283</v>
      </c>
      <c r="K898" s="20" t="s">
        <v>1427</v>
      </c>
      <c r="L898" s="19" t="s">
        <v>25</v>
      </c>
    </row>
    <row r="899" spans="1:12" x14ac:dyDescent="0.25">
      <c r="A899" s="19" t="s">
        <v>438</v>
      </c>
      <c r="B899" s="19" t="s">
        <v>439</v>
      </c>
      <c r="C899" s="19" t="s">
        <v>873</v>
      </c>
      <c r="D899" s="19" t="s">
        <v>874</v>
      </c>
      <c r="E899" s="20" t="s">
        <v>21</v>
      </c>
      <c r="F899" s="19" t="s">
        <v>21</v>
      </c>
      <c r="G899" s="180">
        <v>91361</v>
      </c>
      <c r="H899" s="19" t="s">
        <v>1428</v>
      </c>
      <c r="I899" s="19" t="s">
        <v>876</v>
      </c>
      <c r="J899" s="19" t="s">
        <v>9283</v>
      </c>
      <c r="K899" s="20" t="s">
        <v>1429</v>
      </c>
      <c r="L899" s="19" t="s">
        <v>25</v>
      </c>
    </row>
    <row r="900" spans="1:12" x14ac:dyDescent="0.25">
      <c r="A900" s="19" t="s">
        <v>438</v>
      </c>
      <c r="B900" s="19" t="s">
        <v>439</v>
      </c>
      <c r="C900" s="19" t="s">
        <v>873</v>
      </c>
      <c r="D900" s="19" t="s">
        <v>874</v>
      </c>
      <c r="E900" s="20" t="s">
        <v>21</v>
      </c>
      <c r="F900" s="19" t="s">
        <v>21</v>
      </c>
      <c r="G900" s="180">
        <v>91367</v>
      </c>
      <c r="H900" s="19" t="s">
        <v>1430</v>
      </c>
      <c r="I900" s="19" t="s">
        <v>876</v>
      </c>
      <c r="J900" s="19" t="s">
        <v>9283</v>
      </c>
      <c r="K900" s="20" t="s">
        <v>3664</v>
      </c>
      <c r="L900" s="19" t="s">
        <v>25</v>
      </c>
    </row>
    <row r="901" spans="1:12" x14ac:dyDescent="0.25">
      <c r="A901" s="19" t="s">
        <v>438</v>
      </c>
      <c r="B901" s="19" t="s">
        <v>439</v>
      </c>
      <c r="C901" s="19" t="s">
        <v>873</v>
      </c>
      <c r="D901" s="19" t="s">
        <v>874</v>
      </c>
      <c r="E901" s="20" t="s">
        <v>21</v>
      </c>
      <c r="F901" s="19" t="s">
        <v>21</v>
      </c>
      <c r="G901" s="180">
        <v>91368</v>
      </c>
      <c r="H901" s="19" t="s">
        <v>1431</v>
      </c>
      <c r="I901" s="19" t="s">
        <v>876</v>
      </c>
      <c r="J901" s="19" t="s">
        <v>9283</v>
      </c>
      <c r="K901" s="20" t="s">
        <v>9665</v>
      </c>
      <c r="L901" s="19" t="s">
        <v>25</v>
      </c>
    </row>
    <row r="902" spans="1:12" x14ac:dyDescent="0.25">
      <c r="A902" s="19" t="s">
        <v>438</v>
      </c>
      <c r="B902" s="19" t="s">
        <v>439</v>
      </c>
      <c r="C902" s="19" t="s">
        <v>873</v>
      </c>
      <c r="D902" s="19" t="s">
        <v>874</v>
      </c>
      <c r="E902" s="20" t="s">
        <v>21</v>
      </c>
      <c r="F902" s="19" t="s">
        <v>21</v>
      </c>
      <c r="G902" s="180">
        <v>91369</v>
      </c>
      <c r="H902" s="19" t="s">
        <v>1433</v>
      </c>
      <c r="I902" s="19" t="s">
        <v>876</v>
      </c>
      <c r="J902" s="19" t="s">
        <v>9283</v>
      </c>
      <c r="K902" s="20" t="s">
        <v>1458</v>
      </c>
      <c r="L902" s="19" t="s">
        <v>25</v>
      </c>
    </row>
    <row r="903" spans="1:12" x14ac:dyDescent="0.25">
      <c r="A903" s="19" t="s">
        <v>438</v>
      </c>
      <c r="B903" s="19" t="s">
        <v>439</v>
      </c>
      <c r="C903" s="19" t="s">
        <v>873</v>
      </c>
      <c r="D903" s="19" t="s">
        <v>874</v>
      </c>
      <c r="E903" s="20" t="s">
        <v>21</v>
      </c>
      <c r="F903" s="19" t="s">
        <v>21</v>
      </c>
      <c r="G903" s="180">
        <v>91375</v>
      </c>
      <c r="H903" s="19" t="s">
        <v>1434</v>
      </c>
      <c r="I903" s="19" t="s">
        <v>876</v>
      </c>
      <c r="J903" s="19" t="s">
        <v>9283</v>
      </c>
      <c r="K903" s="20" t="s">
        <v>1435</v>
      </c>
      <c r="L903" s="19" t="s">
        <v>25</v>
      </c>
    </row>
    <row r="904" spans="1:12" x14ac:dyDescent="0.25">
      <c r="A904" s="19" t="s">
        <v>438</v>
      </c>
      <c r="B904" s="19" t="s">
        <v>439</v>
      </c>
      <c r="C904" s="19" t="s">
        <v>873</v>
      </c>
      <c r="D904" s="19" t="s">
        <v>874</v>
      </c>
      <c r="E904" s="20" t="s">
        <v>21</v>
      </c>
      <c r="F904" s="19" t="s">
        <v>21</v>
      </c>
      <c r="G904" s="180">
        <v>91376</v>
      </c>
      <c r="H904" s="19" t="s">
        <v>1436</v>
      </c>
      <c r="I904" s="19" t="s">
        <v>876</v>
      </c>
      <c r="J904" s="19" t="s">
        <v>9283</v>
      </c>
      <c r="K904" s="20" t="s">
        <v>1195</v>
      </c>
      <c r="L904" s="19" t="s">
        <v>25</v>
      </c>
    </row>
    <row r="905" spans="1:12" x14ac:dyDescent="0.25">
      <c r="A905" s="19" t="s">
        <v>438</v>
      </c>
      <c r="B905" s="19" t="s">
        <v>439</v>
      </c>
      <c r="C905" s="19" t="s">
        <v>873</v>
      </c>
      <c r="D905" s="19" t="s">
        <v>874</v>
      </c>
      <c r="E905" s="20" t="s">
        <v>21</v>
      </c>
      <c r="F905" s="19" t="s">
        <v>21</v>
      </c>
      <c r="G905" s="180">
        <v>91377</v>
      </c>
      <c r="H905" s="19" t="s">
        <v>1437</v>
      </c>
      <c r="I905" s="19" t="s">
        <v>876</v>
      </c>
      <c r="J905" s="19" t="s">
        <v>9283</v>
      </c>
      <c r="K905" s="20" t="s">
        <v>1438</v>
      </c>
      <c r="L905" s="19" t="s">
        <v>25</v>
      </c>
    </row>
    <row r="906" spans="1:12" x14ac:dyDescent="0.25">
      <c r="A906" s="19" t="s">
        <v>438</v>
      </c>
      <c r="B906" s="19" t="s">
        <v>439</v>
      </c>
      <c r="C906" s="19" t="s">
        <v>873</v>
      </c>
      <c r="D906" s="19" t="s">
        <v>874</v>
      </c>
      <c r="E906" s="20" t="s">
        <v>21</v>
      </c>
      <c r="F906" s="19" t="s">
        <v>21</v>
      </c>
      <c r="G906" s="180">
        <v>91380</v>
      </c>
      <c r="H906" s="19" t="s">
        <v>1439</v>
      </c>
      <c r="I906" s="19" t="s">
        <v>876</v>
      </c>
      <c r="J906" s="19" t="s">
        <v>9283</v>
      </c>
      <c r="K906" s="20" t="s">
        <v>3021</v>
      </c>
      <c r="L906" s="19" t="s">
        <v>25</v>
      </c>
    </row>
    <row r="907" spans="1:12" x14ac:dyDescent="0.25">
      <c r="A907" s="19" t="s">
        <v>438</v>
      </c>
      <c r="B907" s="19" t="s">
        <v>439</v>
      </c>
      <c r="C907" s="19" t="s">
        <v>873</v>
      </c>
      <c r="D907" s="19" t="s">
        <v>874</v>
      </c>
      <c r="E907" s="20" t="s">
        <v>21</v>
      </c>
      <c r="F907" s="19" t="s">
        <v>21</v>
      </c>
      <c r="G907" s="180">
        <v>91381</v>
      </c>
      <c r="H907" s="19" t="s">
        <v>1441</v>
      </c>
      <c r="I907" s="19" t="s">
        <v>876</v>
      </c>
      <c r="J907" s="19" t="s">
        <v>9283</v>
      </c>
      <c r="K907" s="20" t="s">
        <v>475</v>
      </c>
      <c r="L907" s="19" t="s">
        <v>25</v>
      </c>
    </row>
    <row r="908" spans="1:12" x14ac:dyDescent="0.25">
      <c r="A908" s="19" t="s">
        <v>438</v>
      </c>
      <c r="B908" s="19" t="s">
        <v>439</v>
      </c>
      <c r="C908" s="19" t="s">
        <v>873</v>
      </c>
      <c r="D908" s="19" t="s">
        <v>874</v>
      </c>
      <c r="E908" s="20" t="s">
        <v>21</v>
      </c>
      <c r="F908" s="19" t="s">
        <v>21</v>
      </c>
      <c r="G908" s="180">
        <v>91382</v>
      </c>
      <c r="H908" s="19" t="s">
        <v>1443</v>
      </c>
      <c r="I908" s="19" t="s">
        <v>876</v>
      </c>
      <c r="J908" s="19" t="s">
        <v>9283</v>
      </c>
      <c r="K908" s="20" t="s">
        <v>6624</v>
      </c>
      <c r="L908" s="19" t="s">
        <v>25</v>
      </c>
    </row>
    <row r="909" spans="1:12" x14ac:dyDescent="0.25">
      <c r="A909" s="19" t="s">
        <v>438</v>
      </c>
      <c r="B909" s="19" t="s">
        <v>439</v>
      </c>
      <c r="C909" s="19" t="s">
        <v>873</v>
      </c>
      <c r="D909" s="19" t="s">
        <v>874</v>
      </c>
      <c r="E909" s="20" t="s">
        <v>21</v>
      </c>
      <c r="F909" s="19" t="s">
        <v>21</v>
      </c>
      <c r="G909" s="180">
        <v>91383</v>
      </c>
      <c r="H909" s="19" t="s">
        <v>1445</v>
      </c>
      <c r="I909" s="19" t="s">
        <v>876</v>
      </c>
      <c r="J909" s="19" t="s">
        <v>9283</v>
      </c>
      <c r="K909" s="20" t="s">
        <v>9666</v>
      </c>
      <c r="L909" s="19" t="s">
        <v>25</v>
      </c>
    </row>
    <row r="910" spans="1:12" x14ac:dyDescent="0.25">
      <c r="A910" s="19" t="s">
        <v>438</v>
      </c>
      <c r="B910" s="19" t="s">
        <v>439</v>
      </c>
      <c r="C910" s="19" t="s">
        <v>873</v>
      </c>
      <c r="D910" s="19" t="s">
        <v>874</v>
      </c>
      <c r="E910" s="20" t="s">
        <v>21</v>
      </c>
      <c r="F910" s="19" t="s">
        <v>21</v>
      </c>
      <c r="G910" s="180">
        <v>91384</v>
      </c>
      <c r="H910" s="19" t="s">
        <v>1447</v>
      </c>
      <c r="I910" s="19" t="s">
        <v>876</v>
      </c>
      <c r="J910" s="19" t="s">
        <v>444</v>
      </c>
      <c r="K910" s="20" t="s">
        <v>9667</v>
      </c>
      <c r="L910" s="19" t="s">
        <v>25</v>
      </c>
    </row>
    <row r="911" spans="1:12" x14ac:dyDescent="0.25">
      <c r="A911" s="19" t="s">
        <v>438</v>
      </c>
      <c r="B911" s="19" t="s">
        <v>439</v>
      </c>
      <c r="C911" s="19" t="s">
        <v>873</v>
      </c>
      <c r="D911" s="19" t="s">
        <v>874</v>
      </c>
      <c r="E911" s="20" t="s">
        <v>21</v>
      </c>
      <c r="F911" s="19" t="s">
        <v>21</v>
      </c>
      <c r="G911" s="180">
        <v>91390</v>
      </c>
      <c r="H911" s="19" t="s">
        <v>1448</v>
      </c>
      <c r="I911" s="19" t="s">
        <v>876</v>
      </c>
      <c r="J911" s="19" t="s">
        <v>9283</v>
      </c>
      <c r="K911" s="20" t="s">
        <v>9668</v>
      </c>
      <c r="L911" s="19" t="s">
        <v>25</v>
      </c>
    </row>
    <row r="912" spans="1:12" x14ac:dyDescent="0.25">
      <c r="A912" s="19" t="s">
        <v>438</v>
      </c>
      <c r="B912" s="19" t="s">
        <v>439</v>
      </c>
      <c r="C912" s="19" t="s">
        <v>873</v>
      </c>
      <c r="D912" s="19" t="s">
        <v>874</v>
      </c>
      <c r="E912" s="20" t="s">
        <v>21</v>
      </c>
      <c r="F912" s="19" t="s">
        <v>21</v>
      </c>
      <c r="G912" s="180">
        <v>91391</v>
      </c>
      <c r="H912" s="19" t="s">
        <v>1450</v>
      </c>
      <c r="I912" s="19" t="s">
        <v>876</v>
      </c>
      <c r="J912" s="19" t="s">
        <v>9283</v>
      </c>
      <c r="K912" s="20" t="s">
        <v>9669</v>
      </c>
      <c r="L912" s="19" t="s">
        <v>25</v>
      </c>
    </row>
    <row r="913" spans="1:12" x14ac:dyDescent="0.25">
      <c r="A913" s="19" t="s">
        <v>438</v>
      </c>
      <c r="B913" s="19" t="s">
        <v>439</v>
      </c>
      <c r="C913" s="19" t="s">
        <v>873</v>
      </c>
      <c r="D913" s="19" t="s">
        <v>874</v>
      </c>
      <c r="E913" s="20" t="s">
        <v>21</v>
      </c>
      <c r="F913" s="19" t="s">
        <v>21</v>
      </c>
      <c r="G913" s="180">
        <v>91392</v>
      </c>
      <c r="H913" s="19" t="s">
        <v>1451</v>
      </c>
      <c r="I913" s="19" t="s">
        <v>876</v>
      </c>
      <c r="J913" s="19" t="s">
        <v>9283</v>
      </c>
      <c r="K913" s="20" t="s">
        <v>777</v>
      </c>
      <c r="L913" s="19" t="s">
        <v>25</v>
      </c>
    </row>
    <row r="914" spans="1:12" x14ac:dyDescent="0.25">
      <c r="A914" s="19" t="s">
        <v>438</v>
      </c>
      <c r="B914" s="19" t="s">
        <v>439</v>
      </c>
      <c r="C914" s="19" t="s">
        <v>873</v>
      </c>
      <c r="D914" s="19" t="s">
        <v>874</v>
      </c>
      <c r="E914" s="20" t="s">
        <v>21</v>
      </c>
      <c r="F914" s="19" t="s">
        <v>21</v>
      </c>
      <c r="G914" s="180">
        <v>91396</v>
      </c>
      <c r="H914" s="19" t="s">
        <v>1453</v>
      </c>
      <c r="I914" s="19" t="s">
        <v>876</v>
      </c>
      <c r="J914" s="19" t="s">
        <v>9283</v>
      </c>
      <c r="K914" s="20" t="s">
        <v>1454</v>
      </c>
      <c r="L914" s="19" t="s">
        <v>25</v>
      </c>
    </row>
    <row r="915" spans="1:12" x14ac:dyDescent="0.25">
      <c r="A915" s="19" t="s">
        <v>438</v>
      </c>
      <c r="B915" s="19" t="s">
        <v>439</v>
      </c>
      <c r="C915" s="19" t="s">
        <v>873</v>
      </c>
      <c r="D915" s="19" t="s">
        <v>874</v>
      </c>
      <c r="E915" s="20" t="s">
        <v>21</v>
      </c>
      <c r="F915" s="19" t="s">
        <v>21</v>
      </c>
      <c r="G915" s="180">
        <v>91397</v>
      </c>
      <c r="H915" s="19" t="s">
        <v>1455</v>
      </c>
      <c r="I915" s="19" t="s">
        <v>876</v>
      </c>
      <c r="J915" s="19" t="s">
        <v>9283</v>
      </c>
      <c r="K915" s="20" t="s">
        <v>1442</v>
      </c>
      <c r="L915" s="19" t="s">
        <v>25</v>
      </c>
    </row>
    <row r="916" spans="1:12" x14ac:dyDescent="0.25">
      <c r="A916" s="19" t="s">
        <v>438</v>
      </c>
      <c r="B916" s="19" t="s">
        <v>439</v>
      </c>
      <c r="C916" s="19" t="s">
        <v>873</v>
      </c>
      <c r="D916" s="19" t="s">
        <v>874</v>
      </c>
      <c r="E916" s="20" t="s">
        <v>21</v>
      </c>
      <c r="F916" s="19" t="s">
        <v>21</v>
      </c>
      <c r="G916" s="180">
        <v>91398</v>
      </c>
      <c r="H916" s="19" t="s">
        <v>1456</v>
      </c>
      <c r="I916" s="19" t="s">
        <v>876</v>
      </c>
      <c r="J916" s="19" t="s">
        <v>9283</v>
      </c>
      <c r="K916" s="20" t="s">
        <v>640</v>
      </c>
      <c r="L916" s="19" t="s">
        <v>25</v>
      </c>
    </row>
    <row r="917" spans="1:12" x14ac:dyDescent="0.25">
      <c r="A917" s="19" t="s">
        <v>438</v>
      </c>
      <c r="B917" s="19" t="s">
        <v>439</v>
      </c>
      <c r="C917" s="19" t="s">
        <v>873</v>
      </c>
      <c r="D917" s="19" t="s">
        <v>874</v>
      </c>
      <c r="E917" s="20" t="s">
        <v>21</v>
      </c>
      <c r="F917" s="19" t="s">
        <v>21</v>
      </c>
      <c r="G917" s="180">
        <v>91402</v>
      </c>
      <c r="H917" s="19" t="s">
        <v>1457</v>
      </c>
      <c r="I917" s="19" t="s">
        <v>876</v>
      </c>
      <c r="J917" s="19" t="s">
        <v>9283</v>
      </c>
      <c r="K917" s="20" t="s">
        <v>1193</v>
      </c>
      <c r="L917" s="19" t="s">
        <v>25</v>
      </c>
    </row>
    <row r="918" spans="1:12" x14ac:dyDescent="0.25">
      <c r="A918" s="19" t="s">
        <v>438</v>
      </c>
      <c r="B918" s="19" t="s">
        <v>439</v>
      </c>
      <c r="C918" s="19" t="s">
        <v>873</v>
      </c>
      <c r="D918" s="19" t="s">
        <v>874</v>
      </c>
      <c r="E918" s="20" t="s">
        <v>21</v>
      </c>
      <c r="F918" s="19" t="s">
        <v>21</v>
      </c>
      <c r="G918" s="180">
        <v>91466</v>
      </c>
      <c r="H918" s="19" t="s">
        <v>1459</v>
      </c>
      <c r="I918" s="19" t="s">
        <v>876</v>
      </c>
      <c r="J918" s="19" t="s">
        <v>9283</v>
      </c>
      <c r="K918" s="20" t="s">
        <v>1460</v>
      </c>
      <c r="L918" s="19" t="s">
        <v>25</v>
      </c>
    </row>
    <row r="919" spans="1:12" x14ac:dyDescent="0.25">
      <c r="A919" s="19" t="s">
        <v>438</v>
      </c>
      <c r="B919" s="19" t="s">
        <v>439</v>
      </c>
      <c r="C919" s="19" t="s">
        <v>873</v>
      </c>
      <c r="D919" s="19" t="s">
        <v>874</v>
      </c>
      <c r="E919" s="20" t="s">
        <v>21</v>
      </c>
      <c r="F919" s="19" t="s">
        <v>21</v>
      </c>
      <c r="G919" s="180">
        <v>91467</v>
      </c>
      <c r="H919" s="19" t="s">
        <v>1461</v>
      </c>
      <c r="I919" s="19" t="s">
        <v>876</v>
      </c>
      <c r="J919" s="19" t="s">
        <v>444</v>
      </c>
      <c r="K919" s="20" t="s">
        <v>9606</v>
      </c>
      <c r="L919" s="19" t="s">
        <v>25</v>
      </c>
    </row>
    <row r="920" spans="1:12" x14ac:dyDescent="0.25">
      <c r="A920" s="19" t="s">
        <v>438</v>
      </c>
      <c r="B920" s="19" t="s">
        <v>439</v>
      </c>
      <c r="C920" s="19" t="s">
        <v>873</v>
      </c>
      <c r="D920" s="19" t="s">
        <v>874</v>
      </c>
      <c r="E920" s="20" t="s">
        <v>21</v>
      </c>
      <c r="F920" s="19" t="s">
        <v>21</v>
      </c>
      <c r="G920" s="180">
        <v>91468</v>
      </c>
      <c r="H920" s="19" t="s">
        <v>1462</v>
      </c>
      <c r="I920" s="19" t="s">
        <v>876</v>
      </c>
      <c r="J920" s="19" t="s">
        <v>9283</v>
      </c>
      <c r="K920" s="20" t="s">
        <v>1463</v>
      </c>
      <c r="L920" s="19" t="s">
        <v>25</v>
      </c>
    </row>
    <row r="921" spans="1:12" x14ac:dyDescent="0.25">
      <c r="A921" s="19" t="s">
        <v>438</v>
      </c>
      <c r="B921" s="19" t="s">
        <v>439</v>
      </c>
      <c r="C921" s="19" t="s">
        <v>873</v>
      </c>
      <c r="D921" s="19" t="s">
        <v>874</v>
      </c>
      <c r="E921" s="20" t="s">
        <v>21</v>
      </c>
      <c r="F921" s="19" t="s">
        <v>21</v>
      </c>
      <c r="G921" s="180">
        <v>91469</v>
      </c>
      <c r="H921" s="19" t="s">
        <v>1464</v>
      </c>
      <c r="I921" s="19" t="s">
        <v>876</v>
      </c>
      <c r="J921" s="19" t="s">
        <v>9283</v>
      </c>
      <c r="K921" s="20" t="s">
        <v>1465</v>
      </c>
      <c r="L921" s="19" t="s">
        <v>25</v>
      </c>
    </row>
    <row r="922" spans="1:12" x14ac:dyDescent="0.25">
      <c r="A922" s="19" t="s">
        <v>438</v>
      </c>
      <c r="B922" s="19" t="s">
        <v>439</v>
      </c>
      <c r="C922" s="19" t="s">
        <v>873</v>
      </c>
      <c r="D922" s="19" t="s">
        <v>874</v>
      </c>
      <c r="E922" s="20" t="s">
        <v>21</v>
      </c>
      <c r="F922" s="19" t="s">
        <v>21</v>
      </c>
      <c r="G922" s="180">
        <v>91484</v>
      </c>
      <c r="H922" s="19" t="s">
        <v>1466</v>
      </c>
      <c r="I922" s="19" t="s">
        <v>876</v>
      </c>
      <c r="J922" s="19" t="s">
        <v>9283</v>
      </c>
      <c r="K922" s="20" t="s">
        <v>1467</v>
      </c>
      <c r="L922" s="19" t="s">
        <v>25</v>
      </c>
    </row>
    <row r="923" spans="1:12" x14ac:dyDescent="0.25">
      <c r="A923" s="19" t="s">
        <v>438</v>
      </c>
      <c r="B923" s="19" t="s">
        <v>439</v>
      </c>
      <c r="C923" s="19" t="s">
        <v>873</v>
      </c>
      <c r="D923" s="19" t="s">
        <v>874</v>
      </c>
      <c r="E923" s="20" t="s">
        <v>21</v>
      </c>
      <c r="F923" s="19" t="s">
        <v>21</v>
      </c>
      <c r="G923" s="180">
        <v>91485</v>
      </c>
      <c r="H923" s="19" t="s">
        <v>1468</v>
      </c>
      <c r="I923" s="19" t="s">
        <v>876</v>
      </c>
      <c r="J923" s="19" t="s">
        <v>444</v>
      </c>
      <c r="K923" s="20" t="s">
        <v>9670</v>
      </c>
      <c r="L923" s="19" t="s">
        <v>25</v>
      </c>
    </row>
    <row r="924" spans="1:12" x14ac:dyDescent="0.25">
      <c r="A924" s="19" t="s">
        <v>438</v>
      </c>
      <c r="B924" s="19" t="s">
        <v>439</v>
      </c>
      <c r="C924" s="19" t="s">
        <v>873</v>
      </c>
      <c r="D924" s="19" t="s">
        <v>874</v>
      </c>
      <c r="E924" s="20" t="s">
        <v>21</v>
      </c>
      <c r="F924" s="19" t="s">
        <v>21</v>
      </c>
      <c r="G924" s="180">
        <v>91529</v>
      </c>
      <c r="H924" s="19" t="s">
        <v>1469</v>
      </c>
      <c r="I924" s="19" t="s">
        <v>876</v>
      </c>
      <c r="J924" s="19" t="s">
        <v>9283</v>
      </c>
      <c r="K924" s="20" t="s">
        <v>1438</v>
      </c>
      <c r="L924" s="19" t="s">
        <v>25</v>
      </c>
    </row>
    <row r="925" spans="1:12" x14ac:dyDescent="0.25">
      <c r="A925" s="19" t="s">
        <v>438</v>
      </c>
      <c r="B925" s="19" t="s">
        <v>439</v>
      </c>
      <c r="C925" s="19" t="s">
        <v>873</v>
      </c>
      <c r="D925" s="19" t="s">
        <v>874</v>
      </c>
      <c r="E925" s="20" t="s">
        <v>21</v>
      </c>
      <c r="F925" s="19" t="s">
        <v>21</v>
      </c>
      <c r="G925" s="180">
        <v>91530</v>
      </c>
      <c r="H925" s="19" t="s">
        <v>1470</v>
      </c>
      <c r="I925" s="19" t="s">
        <v>876</v>
      </c>
      <c r="J925" s="19" t="s">
        <v>9283</v>
      </c>
      <c r="K925" s="20" t="s">
        <v>1068</v>
      </c>
      <c r="L925" s="19" t="s">
        <v>25</v>
      </c>
    </row>
    <row r="926" spans="1:12" x14ac:dyDescent="0.25">
      <c r="A926" s="19" t="s">
        <v>438</v>
      </c>
      <c r="B926" s="19" t="s">
        <v>439</v>
      </c>
      <c r="C926" s="19" t="s">
        <v>873</v>
      </c>
      <c r="D926" s="19" t="s">
        <v>874</v>
      </c>
      <c r="E926" s="20" t="s">
        <v>21</v>
      </c>
      <c r="F926" s="19" t="s">
        <v>21</v>
      </c>
      <c r="G926" s="180">
        <v>91531</v>
      </c>
      <c r="H926" s="19" t="s">
        <v>1471</v>
      </c>
      <c r="I926" s="19" t="s">
        <v>876</v>
      </c>
      <c r="J926" s="19" t="s">
        <v>9283</v>
      </c>
      <c r="K926" s="20" t="s">
        <v>777</v>
      </c>
      <c r="L926" s="19" t="s">
        <v>25</v>
      </c>
    </row>
    <row r="927" spans="1:12" x14ac:dyDescent="0.25">
      <c r="A927" s="19" t="s">
        <v>438</v>
      </c>
      <c r="B927" s="19" t="s">
        <v>439</v>
      </c>
      <c r="C927" s="19" t="s">
        <v>873</v>
      </c>
      <c r="D927" s="19" t="s">
        <v>874</v>
      </c>
      <c r="E927" s="20" t="s">
        <v>21</v>
      </c>
      <c r="F927" s="19" t="s">
        <v>21</v>
      </c>
      <c r="G927" s="180">
        <v>91532</v>
      </c>
      <c r="H927" s="19" t="s">
        <v>1472</v>
      </c>
      <c r="I927" s="19" t="s">
        <v>876</v>
      </c>
      <c r="J927" s="19" t="s">
        <v>444</v>
      </c>
      <c r="K927" s="20" t="s">
        <v>7446</v>
      </c>
      <c r="L927" s="19" t="s">
        <v>25</v>
      </c>
    </row>
    <row r="928" spans="1:12" x14ac:dyDescent="0.25">
      <c r="A928" s="19" t="s">
        <v>438</v>
      </c>
      <c r="B928" s="19" t="s">
        <v>439</v>
      </c>
      <c r="C928" s="19" t="s">
        <v>873</v>
      </c>
      <c r="D928" s="19" t="s">
        <v>874</v>
      </c>
      <c r="E928" s="20" t="s">
        <v>21</v>
      </c>
      <c r="F928" s="19" t="s">
        <v>21</v>
      </c>
      <c r="G928" s="180">
        <v>91629</v>
      </c>
      <c r="H928" s="19" t="s">
        <v>1474</v>
      </c>
      <c r="I928" s="19" t="s">
        <v>876</v>
      </c>
      <c r="J928" s="19" t="s">
        <v>9283</v>
      </c>
      <c r="K928" s="20" t="s">
        <v>1475</v>
      </c>
      <c r="L928" s="19" t="s">
        <v>25</v>
      </c>
    </row>
    <row r="929" spans="1:12" x14ac:dyDescent="0.25">
      <c r="A929" s="19" t="s">
        <v>438</v>
      </c>
      <c r="B929" s="19" t="s">
        <v>439</v>
      </c>
      <c r="C929" s="19" t="s">
        <v>873</v>
      </c>
      <c r="D929" s="19" t="s">
        <v>874</v>
      </c>
      <c r="E929" s="20" t="s">
        <v>21</v>
      </c>
      <c r="F929" s="19" t="s">
        <v>21</v>
      </c>
      <c r="G929" s="180">
        <v>91630</v>
      </c>
      <c r="H929" s="19" t="s">
        <v>1476</v>
      </c>
      <c r="I929" s="19" t="s">
        <v>876</v>
      </c>
      <c r="J929" s="19" t="s">
        <v>9283</v>
      </c>
      <c r="K929" s="20" t="s">
        <v>1477</v>
      </c>
      <c r="L929" s="19" t="s">
        <v>25</v>
      </c>
    </row>
    <row r="930" spans="1:12" x14ac:dyDescent="0.25">
      <c r="A930" s="19" t="s">
        <v>438</v>
      </c>
      <c r="B930" s="19" t="s">
        <v>439</v>
      </c>
      <c r="C930" s="19" t="s">
        <v>873</v>
      </c>
      <c r="D930" s="19" t="s">
        <v>874</v>
      </c>
      <c r="E930" s="20" t="s">
        <v>21</v>
      </c>
      <c r="F930" s="19" t="s">
        <v>21</v>
      </c>
      <c r="G930" s="180">
        <v>91631</v>
      </c>
      <c r="H930" s="19" t="s">
        <v>1478</v>
      </c>
      <c r="I930" s="19" t="s">
        <v>876</v>
      </c>
      <c r="J930" s="19" t="s">
        <v>9283</v>
      </c>
      <c r="K930" s="20" t="s">
        <v>1479</v>
      </c>
      <c r="L930" s="19" t="s">
        <v>25</v>
      </c>
    </row>
    <row r="931" spans="1:12" x14ac:dyDescent="0.25">
      <c r="A931" s="19" t="s">
        <v>438</v>
      </c>
      <c r="B931" s="19" t="s">
        <v>439</v>
      </c>
      <c r="C931" s="19" t="s">
        <v>873</v>
      </c>
      <c r="D931" s="19" t="s">
        <v>874</v>
      </c>
      <c r="E931" s="20" t="s">
        <v>21</v>
      </c>
      <c r="F931" s="19" t="s">
        <v>21</v>
      </c>
      <c r="G931" s="180">
        <v>91632</v>
      </c>
      <c r="H931" s="19" t="s">
        <v>1480</v>
      </c>
      <c r="I931" s="19" t="s">
        <v>876</v>
      </c>
      <c r="J931" s="19" t="s">
        <v>9283</v>
      </c>
      <c r="K931" s="20" t="s">
        <v>1481</v>
      </c>
      <c r="L931" s="19" t="s">
        <v>25</v>
      </c>
    </row>
    <row r="932" spans="1:12" x14ac:dyDescent="0.25">
      <c r="A932" s="19" t="s">
        <v>438</v>
      </c>
      <c r="B932" s="19" t="s">
        <v>439</v>
      </c>
      <c r="C932" s="19" t="s">
        <v>873</v>
      </c>
      <c r="D932" s="19" t="s">
        <v>874</v>
      </c>
      <c r="E932" s="20" t="s">
        <v>21</v>
      </c>
      <c r="F932" s="19" t="s">
        <v>21</v>
      </c>
      <c r="G932" s="180">
        <v>91633</v>
      </c>
      <c r="H932" s="19" t="s">
        <v>1482</v>
      </c>
      <c r="I932" s="19" t="s">
        <v>876</v>
      </c>
      <c r="J932" s="19" t="s">
        <v>444</v>
      </c>
      <c r="K932" s="20" t="s">
        <v>9671</v>
      </c>
      <c r="L932" s="19" t="s">
        <v>25</v>
      </c>
    </row>
    <row r="933" spans="1:12" x14ac:dyDescent="0.25">
      <c r="A933" s="19" t="s">
        <v>438</v>
      </c>
      <c r="B933" s="19" t="s">
        <v>439</v>
      </c>
      <c r="C933" s="19" t="s">
        <v>873</v>
      </c>
      <c r="D933" s="19" t="s">
        <v>874</v>
      </c>
      <c r="E933" s="20" t="s">
        <v>21</v>
      </c>
      <c r="F933" s="19" t="s">
        <v>21</v>
      </c>
      <c r="G933" s="180">
        <v>91640</v>
      </c>
      <c r="H933" s="19" t="s">
        <v>1484</v>
      </c>
      <c r="I933" s="19" t="s">
        <v>876</v>
      </c>
      <c r="J933" s="19" t="s">
        <v>9283</v>
      </c>
      <c r="K933" s="20" t="s">
        <v>1485</v>
      </c>
      <c r="L933" s="19" t="s">
        <v>25</v>
      </c>
    </row>
    <row r="934" spans="1:12" x14ac:dyDescent="0.25">
      <c r="A934" s="19" t="s">
        <v>438</v>
      </c>
      <c r="B934" s="19" t="s">
        <v>439</v>
      </c>
      <c r="C934" s="19" t="s">
        <v>873</v>
      </c>
      <c r="D934" s="19" t="s">
        <v>874</v>
      </c>
      <c r="E934" s="20" t="s">
        <v>21</v>
      </c>
      <c r="F934" s="19" t="s">
        <v>21</v>
      </c>
      <c r="G934" s="180">
        <v>91641</v>
      </c>
      <c r="H934" s="19" t="s">
        <v>1486</v>
      </c>
      <c r="I934" s="19" t="s">
        <v>876</v>
      </c>
      <c r="J934" s="19" t="s">
        <v>9283</v>
      </c>
      <c r="K934" s="20" t="s">
        <v>1487</v>
      </c>
      <c r="L934" s="19" t="s">
        <v>25</v>
      </c>
    </row>
    <row r="935" spans="1:12" x14ac:dyDescent="0.25">
      <c r="A935" s="19" t="s">
        <v>438</v>
      </c>
      <c r="B935" s="19" t="s">
        <v>439</v>
      </c>
      <c r="C935" s="19" t="s">
        <v>873</v>
      </c>
      <c r="D935" s="19" t="s">
        <v>874</v>
      </c>
      <c r="E935" s="20" t="s">
        <v>21</v>
      </c>
      <c r="F935" s="19" t="s">
        <v>21</v>
      </c>
      <c r="G935" s="180">
        <v>91642</v>
      </c>
      <c r="H935" s="19" t="s">
        <v>1488</v>
      </c>
      <c r="I935" s="19" t="s">
        <v>876</v>
      </c>
      <c r="J935" s="19" t="s">
        <v>9283</v>
      </c>
      <c r="K935" s="20" t="s">
        <v>1489</v>
      </c>
      <c r="L935" s="19" t="s">
        <v>25</v>
      </c>
    </row>
    <row r="936" spans="1:12" x14ac:dyDescent="0.25">
      <c r="A936" s="19" t="s">
        <v>438</v>
      </c>
      <c r="B936" s="19" t="s">
        <v>439</v>
      </c>
      <c r="C936" s="19" t="s">
        <v>873</v>
      </c>
      <c r="D936" s="19" t="s">
        <v>874</v>
      </c>
      <c r="E936" s="20" t="s">
        <v>21</v>
      </c>
      <c r="F936" s="19" t="s">
        <v>21</v>
      </c>
      <c r="G936" s="180">
        <v>91643</v>
      </c>
      <c r="H936" s="19" t="s">
        <v>1490</v>
      </c>
      <c r="I936" s="19" t="s">
        <v>876</v>
      </c>
      <c r="J936" s="19" t="s">
        <v>9283</v>
      </c>
      <c r="K936" s="20" t="s">
        <v>1491</v>
      </c>
      <c r="L936" s="19" t="s">
        <v>25</v>
      </c>
    </row>
    <row r="937" spans="1:12" x14ac:dyDescent="0.25">
      <c r="A937" s="19" t="s">
        <v>438</v>
      </c>
      <c r="B937" s="19" t="s">
        <v>439</v>
      </c>
      <c r="C937" s="19" t="s">
        <v>873</v>
      </c>
      <c r="D937" s="19" t="s">
        <v>874</v>
      </c>
      <c r="E937" s="20" t="s">
        <v>21</v>
      </c>
      <c r="F937" s="19" t="s">
        <v>21</v>
      </c>
      <c r="G937" s="180">
        <v>91644</v>
      </c>
      <c r="H937" s="19" t="s">
        <v>1492</v>
      </c>
      <c r="I937" s="19" t="s">
        <v>876</v>
      </c>
      <c r="J937" s="19" t="s">
        <v>444</v>
      </c>
      <c r="K937" s="20" t="s">
        <v>9672</v>
      </c>
      <c r="L937" s="19" t="s">
        <v>25</v>
      </c>
    </row>
    <row r="938" spans="1:12" x14ac:dyDescent="0.25">
      <c r="A938" s="19" t="s">
        <v>438</v>
      </c>
      <c r="B938" s="19" t="s">
        <v>439</v>
      </c>
      <c r="C938" s="19" t="s">
        <v>873</v>
      </c>
      <c r="D938" s="19" t="s">
        <v>874</v>
      </c>
      <c r="E938" s="20" t="s">
        <v>21</v>
      </c>
      <c r="F938" s="19" t="s">
        <v>21</v>
      </c>
      <c r="G938" s="180">
        <v>91688</v>
      </c>
      <c r="H938" s="19" t="s">
        <v>1493</v>
      </c>
      <c r="I938" s="19" t="s">
        <v>876</v>
      </c>
      <c r="J938" s="19" t="s">
        <v>23</v>
      </c>
      <c r="K938" s="20" t="s">
        <v>1518</v>
      </c>
      <c r="L938" s="19" t="s">
        <v>25</v>
      </c>
    </row>
    <row r="939" spans="1:12" x14ac:dyDescent="0.25">
      <c r="A939" s="19" t="s">
        <v>438</v>
      </c>
      <c r="B939" s="19" t="s">
        <v>439</v>
      </c>
      <c r="C939" s="19" t="s">
        <v>873</v>
      </c>
      <c r="D939" s="19" t="s">
        <v>874</v>
      </c>
      <c r="E939" s="20" t="s">
        <v>21</v>
      </c>
      <c r="F939" s="19" t="s">
        <v>21</v>
      </c>
      <c r="G939" s="180">
        <v>91689</v>
      </c>
      <c r="H939" s="19" t="s">
        <v>1494</v>
      </c>
      <c r="I939" s="19" t="s">
        <v>876</v>
      </c>
      <c r="J939" s="19" t="s">
        <v>23</v>
      </c>
      <c r="K939" s="20" t="s">
        <v>1495</v>
      </c>
      <c r="L939" s="19" t="s">
        <v>25</v>
      </c>
    </row>
    <row r="940" spans="1:12" x14ac:dyDescent="0.25">
      <c r="A940" s="19" t="s">
        <v>438</v>
      </c>
      <c r="B940" s="19" t="s">
        <v>439</v>
      </c>
      <c r="C940" s="19" t="s">
        <v>873</v>
      </c>
      <c r="D940" s="19" t="s">
        <v>874</v>
      </c>
      <c r="E940" s="20" t="s">
        <v>21</v>
      </c>
      <c r="F940" s="19" t="s">
        <v>21</v>
      </c>
      <c r="G940" s="180">
        <v>91690</v>
      </c>
      <c r="H940" s="19" t="s">
        <v>1496</v>
      </c>
      <c r="I940" s="19" t="s">
        <v>876</v>
      </c>
      <c r="J940" s="19" t="s">
        <v>23</v>
      </c>
      <c r="K940" s="20" t="s">
        <v>603</v>
      </c>
      <c r="L940" s="19" t="s">
        <v>25</v>
      </c>
    </row>
    <row r="941" spans="1:12" x14ac:dyDescent="0.25">
      <c r="A941" s="19" t="s">
        <v>438</v>
      </c>
      <c r="B941" s="19" t="s">
        <v>439</v>
      </c>
      <c r="C941" s="19" t="s">
        <v>873</v>
      </c>
      <c r="D941" s="19" t="s">
        <v>874</v>
      </c>
      <c r="E941" s="20" t="s">
        <v>21</v>
      </c>
      <c r="F941" s="19" t="s">
        <v>21</v>
      </c>
      <c r="G941" s="180">
        <v>91691</v>
      </c>
      <c r="H941" s="19" t="s">
        <v>1497</v>
      </c>
      <c r="I941" s="19" t="s">
        <v>876</v>
      </c>
      <c r="J941" s="19" t="s">
        <v>23</v>
      </c>
      <c r="K941" s="20" t="s">
        <v>1432</v>
      </c>
      <c r="L941" s="19" t="s">
        <v>25</v>
      </c>
    </row>
    <row r="942" spans="1:12" x14ac:dyDescent="0.25">
      <c r="A942" s="19" t="s">
        <v>438</v>
      </c>
      <c r="B942" s="19" t="s">
        <v>439</v>
      </c>
      <c r="C942" s="19" t="s">
        <v>873</v>
      </c>
      <c r="D942" s="19" t="s">
        <v>874</v>
      </c>
      <c r="E942" s="20" t="s">
        <v>21</v>
      </c>
      <c r="F942" s="19" t="s">
        <v>21</v>
      </c>
      <c r="G942" s="180">
        <v>92040</v>
      </c>
      <c r="H942" s="19" t="s">
        <v>1499</v>
      </c>
      <c r="I942" s="19" t="s">
        <v>876</v>
      </c>
      <c r="J942" s="19" t="s">
        <v>9283</v>
      </c>
      <c r="K942" s="20" t="s">
        <v>1473</v>
      </c>
      <c r="L942" s="19" t="s">
        <v>25</v>
      </c>
    </row>
    <row r="943" spans="1:12" x14ac:dyDescent="0.25">
      <c r="A943" s="19" t="s">
        <v>438</v>
      </c>
      <c r="B943" s="19" t="s">
        <v>439</v>
      </c>
      <c r="C943" s="19" t="s">
        <v>873</v>
      </c>
      <c r="D943" s="19" t="s">
        <v>874</v>
      </c>
      <c r="E943" s="20" t="s">
        <v>21</v>
      </c>
      <c r="F943" s="19" t="s">
        <v>21</v>
      </c>
      <c r="G943" s="180">
        <v>92041</v>
      </c>
      <c r="H943" s="19" t="s">
        <v>1500</v>
      </c>
      <c r="I943" s="19" t="s">
        <v>876</v>
      </c>
      <c r="J943" s="19" t="s">
        <v>9283</v>
      </c>
      <c r="K943" s="20" t="s">
        <v>1501</v>
      </c>
      <c r="L943" s="19" t="s">
        <v>25</v>
      </c>
    </row>
    <row r="944" spans="1:12" x14ac:dyDescent="0.25">
      <c r="A944" s="19" t="s">
        <v>438</v>
      </c>
      <c r="B944" s="19" t="s">
        <v>439</v>
      </c>
      <c r="C944" s="19" t="s">
        <v>873</v>
      </c>
      <c r="D944" s="19" t="s">
        <v>874</v>
      </c>
      <c r="E944" s="20" t="s">
        <v>21</v>
      </c>
      <c r="F944" s="19" t="s">
        <v>21</v>
      </c>
      <c r="G944" s="180">
        <v>92042</v>
      </c>
      <c r="H944" s="19" t="s">
        <v>1502</v>
      </c>
      <c r="I944" s="19" t="s">
        <v>876</v>
      </c>
      <c r="J944" s="19" t="s">
        <v>9283</v>
      </c>
      <c r="K944" s="20" t="s">
        <v>1503</v>
      </c>
      <c r="L944" s="19" t="s">
        <v>25</v>
      </c>
    </row>
    <row r="945" spans="1:12" x14ac:dyDescent="0.25">
      <c r="A945" s="19" t="s">
        <v>438</v>
      </c>
      <c r="B945" s="19" t="s">
        <v>439</v>
      </c>
      <c r="C945" s="19" t="s">
        <v>873</v>
      </c>
      <c r="D945" s="19" t="s">
        <v>874</v>
      </c>
      <c r="E945" s="20" t="s">
        <v>21</v>
      </c>
      <c r="F945" s="19" t="s">
        <v>21</v>
      </c>
      <c r="G945" s="180">
        <v>92101</v>
      </c>
      <c r="H945" s="19" t="s">
        <v>1504</v>
      </c>
      <c r="I945" s="19" t="s">
        <v>876</v>
      </c>
      <c r="J945" s="19" t="s">
        <v>9283</v>
      </c>
      <c r="K945" s="20" t="s">
        <v>533</v>
      </c>
      <c r="L945" s="19" t="s">
        <v>25</v>
      </c>
    </row>
    <row r="946" spans="1:12" x14ac:dyDescent="0.25">
      <c r="A946" s="19" t="s">
        <v>438</v>
      </c>
      <c r="B946" s="19" t="s">
        <v>439</v>
      </c>
      <c r="C946" s="19" t="s">
        <v>873</v>
      </c>
      <c r="D946" s="19" t="s">
        <v>874</v>
      </c>
      <c r="E946" s="20" t="s">
        <v>21</v>
      </c>
      <c r="F946" s="19" t="s">
        <v>21</v>
      </c>
      <c r="G946" s="180">
        <v>92102</v>
      </c>
      <c r="H946" s="19" t="s">
        <v>1505</v>
      </c>
      <c r="I946" s="19" t="s">
        <v>876</v>
      </c>
      <c r="J946" s="19" t="s">
        <v>9283</v>
      </c>
      <c r="K946" s="20" t="s">
        <v>638</v>
      </c>
      <c r="L946" s="19" t="s">
        <v>25</v>
      </c>
    </row>
    <row r="947" spans="1:12" x14ac:dyDescent="0.25">
      <c r="A947" s="19" t="s">
        <v>438</v>
      </c>
      <c r="B947" s="19" t="s">
        <v>439</v>
      </c>
      <c r="C947" s="19" t="s">
        <v>873</v>
      </c>
      <c r="D947" s="19" t="s">
        <v>874</v>
      </c>
      <c r="E947" s="20" t="s">
        <v>21</v>
      </c>
      <c r="F947" s="19" t="s">
        <v>21</v>
      </c>
      <c r="G947" s="180">
        <v>92103</v>
      </c>
      <c r="H947" s="19" t="s">
        <v>1506</v>
      </c>
      <c r="I947" s="19" t="s">
        <v>876</v>
      </c>
      <c r="J947" s="19" t="s">
        <v>9283</v>
      </c>
      <c r="K947" s="20" t="s">
        <v>1078</v>
      </c>
      <c r="L947" s="19" t="s">
        <v>25</v>
      </c>
    </row>
    <row r="948" spans="1:12" x14ac:dyDescent="0.25">
      <c r="A948" s="19" t="s">
        <v>438</v>
      </c>
      <c r="B948" s="19" t="s">
        <v>439</v>
      </c>
      <c r="C948" s="19" t="s">
        <v>873</v>
      </c>
      <c r="D948" s="19" t="s">
        <v>874</v>
      </c>
      <c r="E948" s="20" t="s">
        <v>21</v>
      </c>
      <c r="F948" s="19" t="s">
        <v>21</v>
      </c>
      <c r="G948" s="180">
        <v>92104</v>
      </c>
      <c r="H948" s="19" t="s">
        <v>1507</v>
      </c>
      <c r="I948" s="19" t="s">
        <v>876</v>
      </c>
      <c r="J948" s="19" t="s">
        <v>9283</v>
      </c>
      <c r="K948" s="20" t="s">
        <v>1508</v>
      </c>
      <c r="L948" s="19" t="s">
        <v>25</v>
      </c>
    </row>
    <row r="949" spans="1:12" x14ac:dyDescent="0.25">
      <c r="A949" s="19" t="s">
        <v>438</v>
      </c>
      <c r="B949" s="19" t="s">
        <v>439</v>
      </c>
      <c r="C949" s="19" t="s">
        <v>873</v>
      </c>
      <c r="D949" s="19" t="s">
        <v>874</v>
      </c>
      <c r="E949" s="20" t="s">
        <v>21</v>
      </c>
      <c r="F949" s="19" t="s">
        <v>21</v>
      </c>
      <c r="G949" s="180">
        <v>92105</v>
      </c>
      <c r="H949" s="19" t="s">
        <v>1509</v>
      </c>
      <c r="I949" s="19" t="s">
        <v>876</v>
      </c>
      <c r="J949" s="19" t="s">
        <v>444</v>
      </c>
      <c r="K949" s="20" t="s">
        <v>9618</v>
      </c>
      <c r="L949" s="19" t="s">
        <v>25</v>
      </c>
    </row>
    <row r="950" spans="1:12" x14ac:dyDescent="0.25">
      <c r="A950" s="19" t="s">
        <v>438</v>
      </c>
      <c r="B950" s="19" t="s">
        <v>439</v>
      </c>
      <c r="C950" s="19" t="s">
        <v>873</v>
      </c>
      <c r="D950" s="19" t="s">
        <v>874</v>
      </c>
      <c r="E950" s="20" t="s">
        <v>21</v>
      </c>
      <c r="F950" s="19" t="s">
        <v>21</v>
      </c>
      <c r="G950" s="180">
        <v>92108</v>
      </c>
      <c r="H950" s="19" t="s">
        <v>1510</v>
      </c>
      <c r="I950" s="19" t="s">
        <v>876</v>
      </c>
      <c r="J950" s="19" t="s">
        <v>23</v>
      </c>
      <c r="K950" s="20" t="s">
        <v>833</v>
      </c>
      <c r="L950" s="19" t="s">
        <v>25</v>
      </c>
    </row>
    <row r="951" spans="1:12" x14ac:dyDescent="0.25">
      <c r="A951" s="19" t="s">
        <v>438</v>
      </c>
      <c r="B951" s="19" t="s">
        <v>439</v>
      </c>
      <c r="C951" s="19" t="s">
        <v>873</v>
      </c>
      <c r="D951" s="19" t="s">
        <v>874</v>
      </c>
      <c r="E951" s="20" t="s">
        <v>21</v>
      </c>
      <c r="F951" s="19" t="s">
        <v>21</v>
      </c>
      <c r="G951" s="180">
        <v>92109</v>
      </c>
      <c r="H951" s="19" t="s">
        <v>1511</v>
      </c>
      <c r="I951" s="19" t="s">
        <v>876</v>
      </c>
      <c r="J951" s="19" t="s">
        <v>23</v>
      </c>
      <c r="K951" s="20" t="s">
        <v>603</v>
      </c>
      <c r="L951" s="19" t="s">
        <v>25</v>
      </c>
    </row>
    <row r="952" spans="1:12" x14ac:dyDescent="0.25">
      <c r="A952" s="19" t="s">
        <v>438</v>
      </c>
      <c r="B952" s="19" t="s">
        <v>439</v>
      </c>
      <c r="C952" s="19" t="s">
        <v>873</v>
      </c>
      <c r="D952" s="19" t="s">
        <v>874</v>
      </c>
      <c r="E952" s="20" t="s">
        <v>21</v>
      </c>
      <c r="F952" s="19" t="s">
        <v>21</v>
      </c>
      <c r="G952" s="180">
        <v>92110</v>
      </c>
      <c r="H952" s="19" t="s">
        <v>1512</v>
      </c>
      <c r="I952" s="19" t="s">
        <v>876</v>
      </c>
      <c r="J952" s="19" t="s">
        <v>23</v>
      </c>
      <c r="K952" s="20" t="s">
        <v>775</v>
      </c>
      <c r="L952" s="19" t="s">
        <v>25</v>
      </c>
    </row>
    <row r="953" spans="1:12" x14ac:dyDescent="0.25">
      <c r="A953" s="19" t="s">
        <v>438</v>
      </c>
      <c r="B953" s="19" t="s">
        <v>439</v>
      </c>
      <c r="C953" s="19" t="s">
        <v>873</v>
      </c>
      <c r="D953" s="19" t="s">
        <v>874</v>
      </c>
      <c r="E953" s="20" t="s">
        <v>21</v>
      </c>
      <c r="F953" s="19" t="s">
        <v>21</v>
      </c>
      <c r="G953" s="180">
        <v>92111</v>
      </c>
      <c r="H953" s="19" t="s">
        <v>1513</v>
      </c>
      <c r="I953" s="19" t="s">
        <v>876</v>
      </c>
      <c r="J953" s="19" t="s">
        <v>23</v>
      </c>
      <c r="K953" s="20" t="s">
        <v>9025</v>
      </c>
      <c r="L953" s="19" t="s">
        <v>25</v>
      </c>
    </row>
    <row r="954" spans="1:12" x14ac:dyDescent="0.25">
      <c r="A954" s="19" t="s">
        <v>438</v>
      </c>
      <c r="B954" s="19" t="s">
        <v>439</v>
      </c>
      <c r="C954" s="19" t="s">
        <v>873</v>
      </c>
      <c r="D954" s="19" t="s">
        <v>874</v>
      </c>
      <c r="E954" s="20" t="s">
        <v>21</v>
      </c>
      <c r="F954" s="19" t="s">
        <v>21</v>
      </c>
      <c r="G954" s="180">
        <v>92114</v>
      </c>
      <c r="H954" s="19" t="s">
        <v>1514</v>
      </c>
      <c r="I954" s="19" t="s">
        <v>876</v>
      </c>
      <c r="J954" s="19" t="s">
        <v>23</v>
      </c>
      <c r="K954" s="20" t="s">
        <v>603</v>
      </c>
      <c r="L954" s="19" t="s">
        <v>25</v>
      </c>
    </row>
    <row r="955" spans="1:12" x14ac:dyDescent="0.25">
      <c r="A955" s="19" t="s">
        <v>438</v>
      </c>
      <c r="B955" s="19" t="s">
        <v>439</v>
      </c>
      <c r="C955" s="19" t="s">
        <v>873</v>
      </c>
      <c r="D955" s="19" t="s">
        <v>874</v>
      </c>
      <c r="E955" s="20" t="s">
        <v>21</v>
      </c>
      <c r="F955" s="19" t="s">
        <v>21</v>
      </c>
      <c r="G955" s="180">
        <v>92115</v>
      </c>
      <c r="H955" s="19" t="s">
        <v>1515</v>
      </c>
      <c r="I955" s="19" t="s">
        <v>876</v>
      </c>
      <c r="J955" s="19" t="s">
        <v>23</v>
      </c>
      <c r="K955" s="20" t="s">
        <v>1516</v>
      </c>
      <c r="L955" s="19" t="s">
        <v>25</v>
      </c>
    </row>
    <row r="956" spans="1:12" x14ac:dyDescent="0.25">
      <c r="A956" s="19" t="s">
        <v>438</v>
      </c>
      <c r="B956" s="19" t="s">
        <v>439</v>
      </c>
      <c r="C956" s="19" t="s">
        <v>873</v>
      </c>
      <c r="D956" s="19" t="s">
        <v>874</v>
      </c>
      <c r="E956" s="20" t="s">
        <v>21</v>
      </c>
      <c r="F956" s="19" t="s">
        <v>21</v>
      </c>
      <c r="G956" s="180">
        <v>92116</v>
      </c>
      <c r="H956" s="19" t="s">
        <v>1517</v>
      </c>
      <c r="I956" s="19" t="s">
        <v>876</v>
      </c>
      <c r="J956" s="19" t="s">
        <v>23</v>
      </c>
      <c r="K956" s="20" t="s">
        <v>1068</v>
      </c>
      <c r="L956" s="19" t="s">
        <v>25</v>
      </c>
    </row>
    <row r="957" spans="1:12" x14ac:dyDescent="0.25">
      <c r="A957" s="19" t="s">
        <v>438</v>
      </c>
      <c r="B957" s="19" t="s">
        <v>439</v>
      </c>
      <c r="C957" s="19" t="s">
        <v>873</v>
      </c>
      <c r="D957" s="19" t="s">
        <v>874</v>
      </c>
      <c r="E957" s="20" t="s">
        <v>21</v>
      </c>
      <c r="F957" s="19" t="s">
        <v>21</v>
      </c>
      <c r="G957" s="180">
        <v>92133</v>
      </c>
      <c r="H957" s="19" t="s">
        <v>1519</v>
      </c>
      <c r="I957" s="19" t="s">
        <v>876</v>
      </c>
      <c r="J957" s="19" t="s">
        <v>444</v>
      </c>
      <c r="K957" s="20" t="s">
        <v>1520</v>
      </c>
      <c r="L957" s="19" t="s">
        <v>25</v>
      </c>
    </row>
    <row r="958" spans="1:12" x14ac:dyDescent="0.25">
      <c r="A958" s="19" t="s">
        <v>438</v>
      </c>
      <c r="B958" s="19" t="s">
        <v>439</v>
      </c>
      <c r="C958" s="19" t="s">
        <v>873</v>
      </c>
      <c r="D958" s="19" t="s">
        <v>874</v>
      </c>
      <c r="E958" s="20" t="s">
        <v>21</v>
      </c>
      <c r="F958" s="19" t="s">
        <v>21</v>
      </c>
      <c r="G958" s="180">
        <v>92134</v>
      </c>
      <c r="H958" s="19" t="s">
        <v>1521</v>
      </c>
      <c r="I958" s="19" t="s">
        <v>876</v>
      </c>
      <c r="J958" s="19" t="s">
        <v>444</v>
      </c>
      <c r="K958" s="20" t="s">
        <v>1383</v>
      </c>
      <c r="L958" s="19" t="s">
        <v>25</v>
      </c>
    </row>
    <row r="959" spans="1:12" x14ac:dyDescent="0.25">
      <c r="A959" s="19" t="s">
        <v>438</v>
      </c>
      <c r="B959" s="19" t="s">
        <v>439</v>
      </c>
      <c r="C959" s="19" t="s">
        <v>873</v>
      </c>
      <c r="D959" s="19" t="s">
        <v>874</v>
      </c>
      <c r="E959" s="20" t="s">
        <v>21</v>
      </c>
      <c r="F959" s="19" t="s">
        <v>21</v>
      </c>
      <c r="G959" s="180">
        <v>92135</v>
      </c>
      <c r="H959" s="19" t="s">
        <v>1522</v>
      </c>
      <c r="I959" s="19" t="s">
        <v>876</v>
      </c>
      <c r="J959" s="19" t="s">
        <v>444</v>
      </c>
      <c r="K959" s="20" t="s">
        <v>1523</v>
      </c>
      <c r="L959" s="19" t="s">
        <v>25</v>
      </c>
    </row>
    <row r="960" spans="1:12" x14ac:dyDescent="0.25">
      <c r="A960" s="19" t="s">
        <v>438</v>
      </c>
      <c r="B960" s="19" t="s">
        <v>439</v>
      </c>
      <c r="C960" s="19" t="s">
        <v>873</v>
      </c>
      <c r="D960" s="19" t="s">
        <v>874</v>
      </c>
      <c r="E960" s="20" t="s">
        <v>21</v>
      </c>
      <c r="F960" s="19" t="s">
        <v>21</v>
      </c>
      <c r="G960" s="180">
        <v>92136</v>
      </c>
      <c r="H960" s="19" t="s">
        <v>1524</v>
      </c>
      <c r="I960" s="19" t="s">
        <v>876</v>
      </c>
      <c r="J960" s="19" t="s">
        <v>444</v>
      </c>
      <c r="K960" s="20" t="s">
        <v>1525</v>
      </c>
      <c r="L960" s="19" t="s">
        <v>25</v>
      </c>
    </row>
    <row r="961" spans="1:12" x14ac:dyDescent="0.25">
      <c r="A961" s="19" t="s">
        <v>438</v>
      </c>
      <c r="B961" s="19" t="s">
        <v>439</v>
      </c>
      <c r="C961" s="19" t="s">
        <v>873</v>
      </c>
      <c r="D961" s="19" t="s">
        <v>874</v>
      </c>
      <c r="E961" s="20" t="s">
        <v>21</v>
      </c>
      <c r="F961" s="19" t="s">
        <v>21</v>
      </c>
      <c r="G961" s="180">
        <v>92137</v>
      </c>
      <c r="H961" s="19" t="s">
        <v>1526</v>
      </c>
      <c r="I961" s="19" t="s">
        <v>876</v>
      </c>
      <c r="J961" s="19" t="s">
        <v>444</v>
      </c>
      <c r="K961" s="20" t="s">
        <v>9673</v>
      </c>
      <c r="L961" s="19" t="s">
        <v>25</v>
      </c>
    </row>
    <row r="962" spans="1:12" x14ac:dyDescent="0.25">
      <c r="A962" s="19" t="s">
        <v>438</v>
      </c>
      <c r="B962" s="19" t="s">
        <v>439</v>
      </c>
      <c r="C962" s="19" t="s">
        <v>873</v>
      </c>
      <c r="D962" s="19" t="s">
        <v>874</v>
      </c>
      <c r="E962" s="20" t="s">
        <v>21</v>
      </c>
      <c r="F962" s="19" t="s">
        <v>21</v>
      </c>
      <c r="G962" s="180">
        <v>92140</v>
      </c>
      <c r="H962" s="19" t="s">
        <v>1528</v>
      </c>
      <c r="I962" s="19" t="s">
        <v>876</v>
      </c>
      <c r="J962" s="19" t="s">
        <v>23</v>
      </c>
      <c r="K962" s="20" t="s">
        <v>999</v>
      </c>
      <c r="L962" s="19" t="s">
        <v>25</v>
      </c>
    </row>
    <row r="963" spans="1:12" x14ac:dyDescent="0.25">
      <c r="A963" s="19" t="s">
        <v>438</v>
      </c>
      <c r="B963" s="19" t="s">
        <v>439</v>
      </c>
      <c r="C963" s="19" t="s">
        <v>873</v>
      </c>
      <c r="D963" s="19" t="s">
        <v>874</v>
      </c>
      <c r="E963" s="20" t="s">
        <v>21</v>
      </c>
      <c r="F963" s="19" t="s">
        <v>21</v>
      </c>
      <c r="G963" s="180">
        <v>92141</v>
      </c>
      <c r="H963" s="19" t="s">
        <v>1529</v>
      </c>
      <c r="I963" s="19" t="s">
        <v>876</v>
      </c>
      <c r="J963" s="19" t="s">
        <v>23</v>
      </c>
      <c r="K963" s="20" t="s">
        <v>1406</v>
      </c>
      <c r="L963" s="19" t="s">
        <v>25</v>
      </c>
    </row>
    <row r="964" spans="1:12" x14ac:dyDescent="0.25">
      <c r="A964" s="19" t="s">
        <v>438</v>
      </c>
      <c r="B964" s="19" t="s">
        <v>439</v>
      </c>
      <c r="C964" s="19" t="s">
        <v>873</v>
      </c>
      <c r="D964" s="19" t="s">
        <v>874</v>
      </c>
      <c r="E964" s="20" t="s">
        <v>21</v>
      </c>
      <c r="F964" s="19" t="s">
        <v>21</v>
      </c>
      <c r="G964" s="180">
        <v>92142</v>
      </c>
      <c r="H964" s="19" t="s">
        <v>1530</v>
      </c>
      <c r="I964" s="19" t="s">
        <v>876</v>
      </c>
      <c r="J964" s="19" t="s">
        <v>23</v>
      </c>
      <c r="K964" s="20" t="s">
        <v>1531</v>
      </c>
      <c r="L964" s="19" t="s">
        <v>25</v>
      </c>
    </row>
    <row r="965" spans="1:12" x14ac:dyDescent="0.25">
      <c r="A965" s="19" t="s">
        <v>438</v>
      </c>
      <c r="B965" s="19" t="s">
        <v>439</v>
      </c>
      <c r="C965" s="19" t="s">
        <v>873</v>
      </c>
      <c r="D965" s="19" t="s">
        <v>874</v>
      </c>
      <c r="E965" s="20" t="s">
        <v>21</v>
      </c>
      <c r="F965" s="19" t="s">
        <v>21</v>
      </c>
      <c r="G965" s="180">
        <v>92143</v>
      </c>
      <c r="H965" s="19" t="s">
        <v>1532</v>
      </c>
      <c r="I965" s="19" t="s">
        <v>876</v>
      </c>
      <c r="J965" s="19" t="s">
        <v>23</v>
      </c>
      <c r="K965" s="20" t="s">
        <v>692</v>
      </c>
      <c r="L965" s="19" t="s">
        <v>25</v>
      </c>
    </row>
    <row r="966" spans="1:12" x14ac:dyDescent="0.25">
      <c r="A966" s="19" t="s">
        <v>438</v>
      </c>
      <c r="B966" s="19" t="s">
        <v>439</v>
      </c>
      <c r="C966" s="19" t="s">
        <v>873</v>
      </c>
      <c r="D966" s="19" t="s">
        <v>874</v>
      </c>
      <c r="E966" s="20" t="s">
        <v>21</v>
      </c>
      <c r="F966" s="19" t="s">
        <v>21</v>
      </c>
      <c r="G966" s="180">
        <v>92144</v>
      </c>
      <c r="H966" s="19" t="s">
        <v>1533</v>
      </c>
      <c r="I966" s="19" t="s">
        <v>876</v>
      </c>
      <c r="J966" s="19" t="s">
        <v>444</v>
      </c>
      <c r="K966" s="20" t="s">
        <v>9674</v>
      </c>
      <c r="L966" s="19" t="s">
        <v>25</v>
      </c>
    </row>
    <row r="967" spans="1:12" x14ac:dyDescent="0.25">
      <c r="A967" s="19" t="s">
        <v>438</v>
      </c>
      <c r="B967" s="19" t="s">
        <v>439</v>
      </c>
      <c r="C967" s="19" t="s">
        <v>873</v>
      </c>
      <c r="D967" s="19" t="s">
        <v>874</v>
      </c>
      <c r="E967" s="20" t="s">
        <v>21</v>
      </c>
      <c r="F967" s="19" t="s">
        <v>21</v>
      </c>
      <c r="G967" s="180">
        <v>92237</v>
      </c>
      <c r="H967" s="19" t="s">
        <v>1535</v>
      </c>
      <c r="I967" s="19" t="s">
        <v>876</v>
      </c>
      <c r="J967" s="19" t="s">
        <v>9283</v>
      </c>
      <c r="K967" s="20" t="s">
        <v>1536</v>
      </c>
      <c r="L967" s="19" t="s">
        <v>25</v>
      </c>
    </row>
    <row r="968" spans="1:12" x14ac:dyDescent="0.25">
      <c r="A968" s="19" t="s">
        <v>438</v>
      </c>
      <c r="B968" s="19" t="s">
        <v>439</v>
      </c>
      <c r="C968" s="19" t="s">
        <v>873</v>
      </c>
      <c r="D968" s="19" t="s">
        <v>874</v>
      </c>
      <c r="E968" s="20" t="s">
        <v>21</v>
      </c>
      <c r="F968" s="19" t="s">
        <v>21</v>
      </c>
      <c r="G968" s="180">
        <v>92238</v>
      </c>
      <c r="H968" s="19" t="s">
        <v>1537</v>
      </c>
      <c r="I968" s="19" t="s">
        <v>876</v>
      </c>
      <c r="J968" s="19" t="s">
        <v>9283</v>
      </c>
      <c r="K968" s="20" t="s">
        <v>1538</v>
      </c>
      <c r="L968" s="19" t="s">
        <v>25</v>
      </c>
    </row>
    <row r="969" spans="1:12" x14ac:dyDescent="0.25">
      <c r="A969" s="19" t="s">
        <v>438</v>
      </c>
      <c r="B969" s="19" t="s">
        <v>439</v>
      </c>
      <c r="C969" s="19" t="s">
        <v>873</v>
      </c>
      <c r="D969" s="19" t="s">
        <v>874</v>
      </c>
      <c r="E969" s="20" t="s">
        <v>21</v>
      </c>
      <c r="F969" s="19" t="s">
        <v>21</v>
      </c>
      <c r="G969" s="180">
        <v>92239</v>
      </c>
      <c r="H969" s="19" t="s">
        <v>1539</v>
      </c>
      <c r="I969" s="19" t="s">
        <v>876</v>
      </c>
      <c r="J969" s="19" t="s">
        <v>9283</v>
      </c>
      <c r="K969" s="20" t="s">
        <v>1540</v>
      </c>
      <c r="L969" s="19" t="s">
        <v>25</v>
      </c>
    </row>
    <row r="970" spans="1:12" x14ac:dyDescent="0.25">
      <c r="A970" s="19" t="s">
        <v>438</v>
      </c>
      <c r="B970" s="19" t="s">
        <v>439</v>
      </c>
      <c r="C970" s="19" t="s">
        <v>873</v>
      </c>
      <c r="D970" s="19" t="s">
        <v>874</v>
      </c>
      <c r="E970" s="20" t="s">
        <v>21</v>
      </c>
      <c r="F970" s="19" t="s">
        <v>21</v>
      </c>
      <c r="G970" s="180">
        <v>92240</v>
      </c>
      <c r="H970" s="19" t="s">
        <v>1541</v>
      </c>
      <c r="I970" s="19" t="s">
        <v>876</v>
      </c>
      <c r="J970" s="19" t="s">
        <v>9283</v>
      </c>
      <c r="K970" s="20" t="s">
        <v>1542</v>
      </c>
      <c r="L970" s="19" t="s">
        <v>25</v>
      </c>
    </row>
    <row r="971" spans="1:12" x14ac:dyDescent="0.25">
      <c r="A971" s="19" t="s">
        <v>438</v>
      </c>
      <c r="B971" s="19" t="s">
        <v>439</v>
      </c>
      <c r="C971" s="19" t="s">
        <v>873</v>
      </c>
      <c r="D971" s="19" t="s">
        <v>874</v>
      </c>
      <c r="E971" s="20" t="s">
        <v>21</v>
      </c>
      <c r="F971" s="19" t="s">
        <v>21</v>
      </c>
      <c r="G971" s="180">
        <v>92241</v>
      </c>
      <c r="H971" s="19" t="s">
        <v>1543</v>
      </c>
      <c r="I971" s="19" t="s">
        <v>876</v>
      </c>
      <c r="J971" s="19" t="s">
        <v>444</v>
      </c>
      <c r="K971" s="20" t="s">
        <v>9675</v>
      </c>
      <c r="L971" s="19" t="s">
        <v>25</v>
      </c>
    </row>
    <row r="972" spans="1:12" x14ac:dyDescent="0.25">
      <c r="A972" s="19" t="s">
        <v>438</v>
      </c>
      <c r="B972" s="19" t="s">
        <v>439</v>
      </c>
      <c r="C972" s="19" t="s">
        <v>873</v>
      </c>
      <c r="D972" s="19" t="s">
        <v>874</v>
      </c>
      <c r="E972" s="20" t="s">
        <v>21</v>
      </c>
      <c r="F972" s="19" t="s">
        <v>21</v>
      </c>
      <c r="G972" s="180">
        <v>92712</v>
      </c>
      <c r="H972" s="19" t="s">
        <v>1544</v>
      </c>
      <c r="I972" s="19" t="s">
        <v>876</v>
      </c>
      <c r="J972" s="19" t="s">
        <v>23</v>
      </c>
      <c r="K972" s="20" t="s">
        <v>802</v>
      </c>
      <c r="L972" s="19" t="s">
        <v>25</v>
      </c>
    </row>
    <row r="973" spans="1:12" x14ac:dyDescent="0.25">
      <c r="A973" s="19" t="s">
        <v>438</v>
      </c>
      <c r="B973" s="19" t="s">
        <v>439</v>
      </c>
      <c r="C973" s="19" t="s">
        <v>873</v>
      </c>
      <c r="D973" s="19" t="s">
        <v>874</v>
      </c>
      <c r="E973" s="20" t="s">
        <v>21</v>
      </c>
      <c r="F973" s="19" t="s">
        <v>21</v>
      </c>
      <c r="G973" s="180">
        <v>92713</v>
      </c>
      <c r="H973" s="19" t="s">
        <v>1545</v>
      </c>
      <c r="I973" s="19" t="s">
        <v>876</v>
      </c>
      <c r="J973" s="19" t="s">
        <v>23</v>
      </c>
      <c r="K973" s="20" t="s">
        <v>964</v>
      </c>
      <c r="L973" s="19" t="s">
        <v>25</v>
      </c>
    </row>
    <row r="974" spans="1:12" x14ac:dyDescent="0.25">
      <c r="A974" s="19" t="s">
        <v>438</v>
      </c>
      <c r="B974" s="19" t="s">
        <v>439</v>
      </c>
      <c r="C974" s="19" t="s">
        <v>873</v>
      </c>
      <c r="D974" s="19" t="s">
        <v>874</v>
      </c>
      <c r="E974" s="20" t="s">
        <v>21</v>
      </c>
      <c r="F974" s="19" t="s">
        <v>21</v>
      </c>
      <c r="G974" s="180">
        <v>92714</v>
      </c>
      <c r="H974" s="19" t="s">
        <v>1546</v>
      </c>
      <c r="I974" s="19" t="s">
        <v>876</v>
      </c>
      <c r="J974" s="19" t="s">
        <v>23</v>
      </c>
      <c r="K974" s="20" t="s">
        <v>1675</v>
      </c>
      <c r="L974" s="19" t="s">
        <v>25</v>
      </c>
    </row>
    <row r="975" spans="1:12" x14ac:dyDescent="0.25">
      <c r="A975" s="19" t="s">
        <v>438</v>
      </c>
      <c r="B975" s="19" t="s">
        <v>439</v>
      </c>
      <c r="C975" s="19" t="s">
        <v>873</v>
      </c>
      <c r="D975" s="19" t="s">
        <v>874</v>
      </c>
      <c r="E975" s="20" t="s">
        <v>21</v>
      </c>
      <c r="F975" s="19" t="s">
        <v>21</v>
      </c>
      <c r="G975" s="180">
        <v>92715</v>
      </c>
      <c r="H975" s="19" t="s">
        <v>1547</v>
      </c>
      <c r="I975" s="19" t="s">
        <v>876</v>
      </c>
      <c r="J975" s="19" t="s">
        <v>23</v>
      </c>
      <c r="K975" s="20" t="s">
        <v>9676</v>
      </c>
      <c r="L975" s="19" t="s">
        <v>25</v>
      </c>
    </row>
    <row r="976" spans="1:12" x14ac:dyDescent="0.25">
      <c r="A976" s="19" t="s">
        <v>438</v>
      </c>
      <c r="B976" s="19" t="s">
        <v>439</v>
      </c>
      <c r="C976" s="19" t="s">
        <v>873</v>
      </c>
      <c r="D976" s="19" t="s">
        <v>874</v>
      </c>
      <c r="E976" s="20" t="s">
        <v>21</v>
      </c>
      <c r="F976" s="19" t="s">
        <v>21</v>
      </c>
      <c r="G976" s="180">
        <v>92956</v>
      </c>
      <c r="H976" s="19" t="s">
        <v>1549</v>
      </c>
      <c r="I976" s="19" t="s">
        <v>876</v>
      </c>
      <c r="J976" s="19" t="s">
        <v>9283</v>
      </c>
      <c r="K976" s="20" t="s">
        <v>1324</v>
      </c>
      <c r="L976" s="19" t="s">
        <v>25</v>
      </c>
    </row>
    <row r="977" spans="1:12" x14ac:dyDescent="0.25">
      <c r="A977" s="19" t="s">
        <v>438</v>
      </c>
      <c r="B977" s="19" t="s">
        <v>439</v>
      </c>
      <c r="C977" s="19" t="s">
        <v>873</v>
      </c>
      <c r="D977" s="19" t="s">
        <v>874</v>
      </c>
      <c r="E977" s="20" t="s">
        <v>21</v>
      </c>
      <c r="F977" s="19" t="s">
        <v>21</v>
      </c>
      <c r="G977" s="180">
        <v>92957</v>
      </c>
      <c r="H977" s="19" t="s">
        <v>1550</v>
      </c>
      <c r="I977" s="19" t="s">
        <v>876</v>
      </c>
      <c r="J977" s="19" t="s">
        <v>9283</v>
      </c>
      <c r="K977" s="20" t="s">
        <v>1551</v>
      </c>
      <c r="L977" s="19" t="s">
        <v>25</v>
      </c>
    </row>
    <row r="978" spans="1:12" x14ac:dyDescent="0.25">
      <c r="A978" s="19" t="s">
        <v>438</v>
      </c>
      <c r="B978" s="19" t="s">
        <v>439</v>
      </c>
      <c r="C978" s="19" t="s">
        <v>873</v>
      </c>
      <c r="D978" s="19" t="s">
        <v>874</v>
      </c>
      <c r="E978" s="20" t="s">
        <v>21</v>
      </c>
      <c r="F978" s="19" t="s">
        <v>21</v>
      </c>
      <c r="G978" s="180">
        <v>92958</v>
      </c>
      <c r="H978" s="19" t="s">
        <v>1552</v>
      </c>
      <c r="I978" s="19" t="s">
        <v>876</v>
      </c>
      <c r="J978" s="19" t="s">
        <v>9283</v>
      </c>
      <c r="K978" s="20" t="s">
        <v>765</v>
      </c>
      <c r="L978" s="19" t="s">
        <v>25</v>
      </c>
    </row>
    <row r="979" spans="1:12" x14ac:dyDescent="0.25">
      <c r="A979" s="19" t="s">
        <v>438</v>
      </c>
      <c r="B979" s="19" t="s">
        <v>439</v>
      </c>
      <c r="C979" s="19" t="s">
        <v>873</v>
      </c>
      <c r="D979" s="19" t="s">
        <v>874</v>
      </c>
      <c r="E979" s="20" t="s">
        <v>21</v>
      </c>
      <c r="F979" s="19" t="s">
        <v>21</v>
      </c>
      <c r="G979" s="180">
        <v>92959</v>
      </c>
      <c r="H979" s="19" t="s">
        <v>1553</v>
      </c>
      <c r="I979" s="19" t="s">
        <v>876</v>
      </c>
      <c r="J979" s="19" t="s">
        <v>444</v>
      </c>
      <c r="K979" s="20" t="s">
        <v>9677</v>
      </c>
      <c r="L979" s="19" t="s">
        <v>25</v>
      </c>
    </row>
    <row r="980" spans="1:12" x14ac:dyDescent="0.25">
      <c r="A980" s="19" t="s">
        <v>438</v>
      </c>
      <c r="B980" s="19" t="s">
        <v>439</v>
      </c>
      <c r="C980" s="19" t="s">
        <v>873</v>
      </c>
      <c r="D980" s="19" t="s">
        <v>874</v>
      </c>
      <c r="E980" s="20" t="s">
        <v>21</v>
      </c>
      <c r="F980" s="19" t="s">
        <v>21</v>
      </c>
      <c r="G980" s="180">
        <v>92963</v>
      </c>
      <c r="H980" s="19" t="s">
        <v>1555</v>
      </c>
      <c r="I980" s="19" t="s">
        <v>876</v>
      </c>
      <c r="J980" s="19" t="s">
        <v>9283</v>
      </c>
      <c r="K980" s="20" t="s">
        <v>1078</v>
      </c>
      <c r="L980" s="19" t="s">
        <v>25</v>
      </c>
    </row>
    <row r="981" spans="1:12" x14ac:dyDescent="0.25">
      <c r="A981" s="19" t="s">
        <v>438</v>
      </c>
      <c r="B981" s="19" t="s">
        <v>439</v>
      </c>
      <c r="C981" s="19" t="s">
        <v>873</v>
      </c>
      <c r="D981" s="19" t="s">
        <v>874</v>
      </c>
      <c r="E981" s="20" t="s">
        <v>21</v>
      </c>
      <c r="F981" s="19" t="s">
        <v>21</v>
      </c>
      <c r="G981" s="180">
        <v>92964</v>
      </c>
      <c r="H981" s="19" t="s">
        <v>1556</v>
      </c>
      <c r="I981" s="19" t="s">
        <v>876</v>
      </c>
      <c r="J981" s="19" t="s">
        <v>9283</v>
      </c>
      <c r="K981" s="20" t="s">
        <v>870</v>
      </c>
      <c r="L981" s="19" t="s">
        <v>25</v>
      </c>
    </row>
    <row r="982" spans="1:12" x14ac:dyDescent="0.25">
      <c r="A982" s="19" t="s">
        <v>438</v>
      </c>
      <c r="B982" s="19" t="s">
        <v>439</v>
      </c>
      <c r="C982" s="19" t="s">
        <v>873</v>
      </c>
      <c r="D982" s="19" t="s">
        <v>874</v>
      </c>
      <c r="E982" s="20" t="s">
        <v>21</v>
      </c>
      <c r="F982" s="19" t="s">
        <v>21</v>
      </c>
      <c r="G982" s="180">
        <v>92965</v>
      </c>
      <c r="H982" s="19" t="s">
        <v>1557</v>
      </c>
      <c r="I982" s="19" t="s">
        <v>876</v>
      </c>
      <c r="J982" s="19" t="s">
        <v>9283</v>
      </c>
      <c r="K982" s="20" t="s">
        <v>1558</v>
      </c>
      <c r="L982" s="19" t="s">
        <v>25</v>
      </c>
    </row>
    <row r="983" spans="1:12" x14ac:dyDescent="0.25">
      <c r="A983" s="19" t="s">
        <v>438</v>
      </c>
      <c r="B983" s="19" t="s">
        <v>439</v>
      </c>
      <c r="C983" s="19" t="s">
        <v>873</v>
      </c>
      <c r="D983" s="19" t="s">
        <v>874</v>
      </c>
      <c r="E983" s="20" t="s">
        <v>21</v>
      </c>
      <c r="F983" s="19" t="s">
        <v>21</v>
      </c>
      <c r="G983" s="180">
        <v>93220</v>
      </c>
      <c r="H983" s="19" t="s">
        <v>1559</v>
      </c>
      <c r="I983" s="19" t="s">
        <v>876</v>
      </c>
      <c r="J983" s="19" t="s">
        <v>23</v>
      </c>
      <c r="K983" s="20" t="s">
        <v>9678</v>
      </c>
      <c r="L983" s="19" t="s">
        <v>25</v>
      </c>
    </row>
    <row r="984" spans="1:12" x14ac:dyDescent="0.25">
      <c r="A984" s="19" t="s">
        <v>438</v>
      </c>
      <c r="B984" s="19" t="s">
        <v>439</v>
      </c>
      <c r="C984" s="19" t="s">
        <v>873</v>
      </c>
      <c r="D984" s="19" t="s">
        <v>874</v>
      </c>
      <c r="E984" s="20" t="s">
        <v>21</v>
      </c>
      <c r="F984" s="19" t="s">
        <v>21</v>
      </c>
      <c r="G984" s="180">
        <v>93221</v>
      </c>
      <c r="H984" s="19" t="s">
        <v>1560</v>
      </c>
      <c r="I984" s="19" t="s">
        <v>876</v>
      </c>
      <c r="J984" s="19" t="s">
        <v>23</v>
      </c>
      <c r="K984" s="20" t="s">
        <v>4674</v>
      </c>
      <c r="L984" s="19" t="s">
        <v>25</v>
      </c>
    </row>
    <row r="985" spans="1:12" x14ac:dyDescent="0.25">
      <c r="A985" s="19" t="s">
        <v>438</v>
      </c>
      <c r="B985" s="19" t="s">
        <v>439</v>
      </c>
      <c r="C985" s="19" t="s">
        <v>873</v>
      </c>
      <c r="D985" s="19" t="s">
        <v>874</v>
      </c>
      <c r="E985" s="20" t="s">
        <v>21</v>
      </c>
      <c r="F985" s="19" t="s">
        <v>21</v>
      </c>
      <c r="G985" s="180">
        <v>93222</v>
      </c>
      <c r="H985" s="19" t="s">
        <v>1562</v>
      </c>
      <c r="I985" s="19" t="s">
        <v>876</v>
      </c>
      <c r="J985" s="19" t="s">
        <v>23</v>
      </c>
      <c r="K985" s="20" t="s">
        <v>9679</v>
      </c>
      <c r="L985" s="19" t="s">
        <v>25</v>
      </c>
    </row>
    <row r="986" spans="1:12" x14ac:dyDescent="0.25">
      <c r="A986" s="19" t="s">
        <v>438</v>
      </c>
      <c r="B986" s="19" t="s">
        <v>439</v>
      </c>
      <c r="C986" s="19" t="s">
        <v>873</v>
      </c>
      <c r="D986" s="19" t="s">
        <v>874</v>
      </c>
      <c r="E986" s="20" t="s">
        <v>21</v>
      </c>
      <c r="F986" s="19" t="s">
        <v>21</v>
      </c>
      <c r="G986" s="180">
        <v>93223</v>
      </c>
      <c r="H986" s="19" t="s">
        <v>1563</v>
      </c>
      <c r="I986" s="19" t="s">
        <v>876</v>
      </c>
      <c r="J986" s="19" t="s">
        <v>444</v>
      </c>
      <c r="K986" s="20" t="s">
        <v>9680</v>
      </c>
      <c r="L986" s="19" t="s">
        <v>25</v>
      </c>
    </row>
    <row r="987" spans="1:12" x14ac:dyDescent="0.25">
      <c r="A987" s="19" t="s">
        <v>438</v>
      </c>
      <c r="B987" s="19" t="s">
        <v>439</v>
      </c>
      <c r="C987" s="19" t="s">
        <v>873</v>
      </c>
      <c r="D987" s="19" t="s">
        <v>874</v>
      </c>
      <c r="E987" s="20" t="s">
        <v>21</v>
      </c>
      <c r="F987" s="19" t="s">
        <v>21</v>
      </c>
      <c r="G987" s="180">
        <v>93229</v>
      </c>
      <c r="H987" s="19" t="s">
        <v>1564</v>
      </c>
      <c r="I987" s="19" t="s">
        <v>876</v>
      </c>
      <c r="J987" s="19" t="s">
        <v>23</v>
      </c>
      <c r="K987" s="20" t="s">
        <v>1567</v>
      </c>
      <c r="L987" s="19" t="s">
        <v>25</v>
      </c>
    </row>
    <row r="988" spans="1:12" x14ac:dyDescent="0.25">
      <c r="A988" s="19" t="s">
        <v>438</v>
      </c>
      <c r="B988" s="19" t="s">
        <v>439</v>
      </c>
      <c r="C988" s="19" t="s">
        <v>873</v>
      </c>
      <c r="D988" s="19" t="s">
        <v>874</v>
      </c>
      <c r="E988" s="20" t="s">
        <v>21</v>
      </c>
      <c r="F988" s="19" t="s">
        <v>21</v>
      </c>
      <c r="G988" s="180">
        <v>93230</v>
      </c>
      <c r="H988" s="19" t="s">
        <v>1565</v>
      </c>
      <c r="I988" s="19" t="s">
        <v>876</v>
      </c>
      <c r="J988" s="19" t="s">
        <v>23</v>
      </c>
      <c r="K988" s="20" t="s">
        <v>964</v>
      </c>
      <c r="L988" s="19" t="s">
        <v>25</v>
      </c>
    </row>
    <row r="989" spans="1:12" x14ac:dyDescent="0.25">
      <c r="A989" s="19" t="s">
        <v>438</v>
      </c>
      <c r="B989" s="19" t="s">
        <v>439</v>
      </c>
      <c r="C989" s="19" t="s">
        <v>873</v>
      </c>
      <c r="D989" s="19" t="s">
        <v>874</v>
      </c>
      <c r="E989" s="20" t="s">
        <v>21</v>
      </c>
      <c r="F989" s="19" t="s">
        <v>21</v>
      </c>
      <c r="G989" s="180">
        <v>93231</v>
      </c>
      <c r="H989" s="19" t="s">
        <v>1566</v>
      </c>
      <c r="I989" s="19" t="s">
        <v>876</v>
      </c>
      <c r="J989" s="19" t="s">
        <v>23</v>
      </c>
      <c r="K989" s="20" t="s">
        <v>700</v>
      </c>
      <c r="L989" s="19" t="s">
        <v>25</v>
      </c>
    </row>
    <row r="990" spans="1:12" x14ac:dyDescent="0.25">
      <c r="A990" s="19" t="s">
        <v>438</v>
      </c>
      <c r="B990" s="19" t="s">
        <v>439</v>
      </c>
      <c r="C990" s="19" t="s">
        <v>873</v>
      </c>
      <c r="D990" s="19" t="s">
        <v>874</v>
      </c>
      <c r="E990" s="20" t="s">
        <v>21</v>
      </c>
      <c r="F990" s="19" t="s">
        <v>21</v>
      </c>
      <c r="G990" s="180">
        <v>93232</v>
      </c>
      <c r="H990" s="19" t="s">
        <v>1568</v>
      </c>
      <c r="I990" s="19" t="s">
        <v>876</v>
      </c>
      <c r="J990" s="19" t="s">
        <v>444</v>
      </c>
      <c r="K990" s="20" t="s">
        <v>3458</v>
      </c>
      <c r="L990" s="19" t="s">
        <v>25</v>
      </c>
    </row>
    <row r="991" spans="1:12" x14ac:dyDescent="0.25">
      <c r="A991" s="19" t="s">
        <v>438</v>
      </c>
      <c r="B991" s="19" t="s">
        <v>439</v>
      </c>
      <c r="C991" s="19" t="s">
        <v>873</v>
      </c>
      <c r="D991" s="19" t="s">
        <v>874</v>
      </c>
      <c r="E991" s="20" t="s">
        <v>21</v>
      </c>
      <c r="F991" s="19" t="s">
        <v>21</v>
      </c>
      <c r="G991" s="180">
        <v>93235</v>
      </c>
      <c r="H991" s="19" t="s">
        <v>1569</v>
      </c>
      <c r="I991" s="19" t="s">
        <v>876</v>
      </c>
      <c r="J991" s="19" t="s">
        <v>9283</v>
      </c>
      <c r="K991" s="20" t="s">
        <v>1460</v>
      </c>
      <c r="L991" s="19" t="s">
        <v>25</v>
      </c>
    </row>
    <row r="992" spans="1:12" x14ac:dyDescent="0.25">
      <c r="A992" s="19" t="s">
        <v>438</v>
      </c>
      <c r="B992" s="19" t="s">
        <v>439</v>
      </c>
      <c r="C992" s="19" t="s">
        <v>873</v>
      </c>
      <c r="D992" s="19" t="s">
        <v>874</v>
      </c>
      <c r="E992" s="20" t="s">
        <v>21</v>
      </c>
      <c r="F992" s="19" t="s">
        <v>21</v>
      </c>
      <c r="G992" s="180">
        <v>93238</v>
      </c>
      <c r="H992" s="19" t="s">
        <v>1570</v>
      </c>
      <c r="I992" s="19" t="s">
        <v>876</v>
      </c>
      <c r="J992" s="19" t="s">
        <v>9283</v>
      </c>
      <c r="K992" s="20" t="s">
        <v>1571</v>
      </c>
      <c r="L992" s="19" t="s">
        <v>25</v>
      </c>
    </row>
    <row r="993" spans="1:12" x14ac:dyDescent="0.25">
      <c r="A993" s="19" t="s">
        <v>438</v>
      </c>
      <c r="B993" s="19" t="s">
        <v>439</v>
      </c>
      <c r="C993" s="19" t="s">
        <v>873</v>
      </c>
      <c r="D993" s="19" t="s">
        <v>874</v>
      </c>
      <c r="E993" s="20" t="s">
        <v>21</v>
      </c>
      <c r="F993" s="19" t="s">
        <v>21</v>
      </c>
      <c r="G993" s="180">
        <v>93239</v>
      </c>
      <c r="H993" s="19" t="s">
        <v>1572</v>
      </c>
      <c r="I993" s="19" t="s">
        <v>876</v>
      </c>
      <c r="J993" s="19" t="s">
        <v>9283</v>
      </c>
      <c r="K993" s="20" t="s">
        <v>1573</v>
      </c>
      <c r="L993" s="19" t="s">
        <v>25</v>
      </c>
    </row>
    <row r="994" spans="1:12" x14ac:dyDescent="0.25">
      <c r="A994" s="19" t="s">
        <v>438</v>
      </c>
      <c r="B994" s="19" t="s">
        <v>439</v>
      </c>
      <c r="C994" s="19" t="s">
        <v>873</v>
      </c>
      <c r="D994" s="19" t="s">
        <v>874</v>
      </c>
      <c r="E994" s="20" t="s">
        <v>21</v>
      </c>
      <c r="F994" s="19" t="s">
        <v>21</v>
      </c>
      <c r="G994" s="180">
        <v>93240</v>
      </c>
      <c r="H994" s="19" t="s">
        <v>1574</v>
      </c>
      <c r="I994" s="19" t="s">
        <v>876</v>
      </c>
      <c r="J994" s="19" t="s">
        <v>444</v>
      </c>
      <c r="K994" s="20" t="s">
        <v>9681</v>
      </c>
      <c r="L994" s="19" t="s">
        <v>25</v>
      </c>
    </row>
    <row r="995" spans="1:12" x14ac:dyDescent="0.25">
      <c r="A995" s="19" t="s">
        <v>438</v>
      </c>
      <c r="B995" s="19" t="s">
        <v>439</v>
      </c>
      <c r="C995" s="19" t="s">
        <v>873</v>
      </c>
      <c r="D995" s="19" t="s">
        <v>874</v>
      </c>
      <c r="E995" s="20" t="s">
        <v>21</v>
      </c>
      <c r="F995" s="19" t="s">
        <v>21</v>
      </c>
      <c r="G995" s="180">
        <v>93267</v>
      </c>
      <c r="H995" s="19" t="s">
        <v>1576</v>
      </c>
      <c r="I995" s="19" t="s">
        <v>876</v>
      </c>
      <c r="J995" s="19" t="s">
        <v>9283</v>
      </c>
      <c r="K995" s="20" t="s">
        <v>1577</v>
      </c>
      <c r="L995" s="19" t="s">
        <v>25</v>
      </c>
    </row>
    <row r="996" spans="1:12" x14ac:dyDescent="0.25">
      <c r="A996" s="19" t="s">
        <v>438</v>
      </c>
      <c r="B996" s="19" t="s">
        <v>439</v>
      </c>
      <c r="C996" s="19" t="s">
        <v>873</v>
      </c>
      <c r="D996" s="19" t="s">
        <v>874</v>
      </c>
      <c r="E996" s="20" t="s">
        <v>21</v>
      </c>
      <c r="F996" s="19" t="s">
        <v>21</v>
      </c>
      <c r="G996" s="180">
        <v>93269</v>
      </c>
      <c r="H996" s="19" t="s">
        <v>1578</v>
      </c>
      <c r="I996" s="19" t="s">
        <v>876</v>
      </c>
      <c r="J996" s="19" t="s">
        <v>9283</v>
      </c>
      <c r="K996" s="20" t="s">
        <v>1579</v>
      </c>
      <c r="L996" s="19" t="s">
        <v>25</v>
      </c>
    </row>
    <row r="997" spans="1:12" x14ac:dyDescent="0.25">
      <c r="A997" s="19" t="s">
        <v>438</v>
      </c>
      <c r="B997" s="19" t="s">
        <v>439</v>
      </c>
      <c r="C997" s="19" t="s">
        <v>873</v>
      </c>
      <c r="D997" s="19" t="s">
        <v>874</v>
      </c>
      <c r="E997" s="20" t="s">
        <v>21</v>
      </c>
      <c r="F997" s="19" t="s">
        <v>21</v>
      </c>
      <c r="G997" s="180">
        <v>93270</v>
      </c>
      <c r="H997" s="19" t="s">
        <v>1580</v>
      </c>
      <c r="I997" s="19" t="s">
        <v>876</v>
      </c>
      <c r="J997" s="19" t="s">
        <v>9283</v>
      </c>
      <c r="K997" s="20" t="s">
        <v>1581</v>
      </c>
      <c r="L997" s="19" t="s">
        <v>25</v>
      </c>
    </row>
    <row r="998" spans="1:12" x14ac:dyDescent="0.25">
      <c r="A998" s="19" t="s">
        <v>438</v>
      </c>
      <c r="B998" s="19" t="s">
        <v>439</v>
      </c>
      <c r="C998" s="19" t="s">
        <v>873</v>
      </c>
      <c r="D998" s="19" t="s">
        <v>874</v>
      </c>
      <c r="E998" s="20" t="s">
        <v>21</v>
      </c>
      <c r="F998" s="19" t="s">
        <v>21</v>
      </c>
      <c r="G998" s="180">
        <v>93271</v>
      </c>
      <c r="H998" s="19" t="s">
        <v>1582</v>
      </c>
      <c r="I998" s="19" t="s">
        <v>876</v>
      </c>
      <c r="J998" s="19" t="s">
        <v>23</v>
      </c>
      <c r="K998" s="20" t="s">
        <v>9682</v>
      </c>
      <c r="L998" s="19" t="s">
        <v>25</v>
      </c>
    </row>
    <row r="999" spans="1:12" x14ac:dyDescent="0.25">
      <c r="A999" s="19" t="s">
        <v>438</v>
      </c>
      <c r="B999" s="19" t="s">
        <v>439</v>
      </c>
      <c r="C999" s="19" t="s">
        <v>873</v>
      </c>
      <c r="D999" s="19" t="s">
        <v>874</v>
      </c>
      <c r="E999" s="20" t="s">
        <v>21</v>
      </c>
      <c r="F999" s="19" t="s">
        <v>21</v>
      </c>
      <c r="G999" s="180">
        <v>93277</v>
      </c>
      <c r="H999" s="19" t="s">
        <v>1584</v>
      </c>
      <c r="I999" s="19" t="s">
        <v>876</v>
      </c>
      <c r="J999" s="19" t="s">
        <v>9283</v>
      </c>
      <c r="K999" s="20" t="s">
        <v>1585</v>
      </c>
      <c r="L999" s="19" t="s">
        <v>25</v>
      </c>
    </row>
    <row r="1000" spans="1:12" x14ac:dyDescent="0.25">
      <c r="A1000" s="19" t="s">
        <v>438</v>
      </c>
      <c r="B1000" s="19" t="s">
        <v>439</v>
      </c>
      <c r="C1000" s="19" t="s">
        <v>873</v>
      </c>
      <c r="D1000" s="19" t="s">
        <v>874</v>
      </c>
      <c r="E1000" s="20" t="s">
        <v>21</v>
      </c>
      <c r="F1000" s="19" t="s">
        <v>21</v>
      </c>
      <c r="G1000" s="180">
        <v>93278</v>
      </c>
      <c r="H1000" s="19" t="s">
        <v>1586</v>
      </c>
      <c r="I1000" s="19" t="s">
        <v>876</v>
      </c>
      <c r="J1000" s="19" t="s">
        <v>9283</v>
      </c>
      <c r="K1000" s="20" t="s">
        <v>1053</v>
      </c>
      <c r="L1000" s="19" t="s">
        <v>25</v>
      </c>
    </row>
    <row r="1001" spans="1:12" x14ac:dyDescent="0.25">
      <c r="A1001" s="19" t="s">
        <v>438</v>
      </c>
      <c r="B1001" s="19" t="s">
        <v>439</v>
      </c>
      <c r="C1001" s="19" t="s">
        <v>873</v>
      </c>
      <c r="D1001" s="19" t="s">
        <v>874</v>
      </c>
      <c r="E1001" s="20" t="s">
        <v>21</v>
      </c>
      <c r="F1001" s="19" t="s">
        <v>21</v>
      </c>
      <c r="G1001" s="180">
        <v>93279</v>
      </c>
      <c r="H1001" s="19" t="s">
        <v>1587</v>
      </c>
      <c r="I1001" s="19" t="s">
        <v>876</v>
      </c>
      <c r="J1001" s="19" t="s">
        <v>9283</v>
      </c>
      <c r="K1001" s="20" t="s">
        <v>1588</v>
      </c>
      <c r="L1001" s="19" t="s">
        <v>25</v>
      </c>
    </row>
    <row r="1002" spans="1:12" x14ac:dyDescent="0.25">
      <c r="A1002" s="19" t="s">
        <v>438</v>
      </c>
      <c r="B1002" s="19" t="s">
        <v>439</v>
      </c>
      <c r="C1002" s="19" t="s">
        <v>873</v>
      </c>
      <c r="D1002" s="19" t="s">
        <v>874</v>
      </c>
      <c r="E1002" s="20" t="s">
        <v>21</v>
      </c>
      <c r="F1002" s="19" t="s">
        <v>21</v>
      </c>
      <c r="G1002" s="180">
        <v>93280</v>
      </c>
      <c r="H1002" s="19" t="s">
        <v>1589</v>
      </c>
      <c r="I1002" s="19" t="s">
        <v>876</v>
      </c>
      <c r="J1002" s="19" t="s">
        <v>23</v>
      </c>
      <c r="K1002" s="20" t="s">
        <v>1059</v>
      </c>
      <c r="L1002" s="19" t="s">
        <v>25</v>
      </c>
    </row>
    <row r="1003" spans="1:12" x14ac:dyDescent="0.25">
      <c r="A1003" s="19" t="s">
        <v>438</v>
      </c>
      <c r="B1003" s="19" t="s">
        <v>439</v>
      </c>
      <c r="C1003" s="19" t="s">
        <v>873</v>
      </c>
      <c r="D1003" s="19" t="s">
        <v>874</v>
      </c>
      <c r="E1003" s="20" t="s">
        <v>21</v>
      </c>
      <c r="F1003" s="19" t="s">
        <v>21</v>
      </c>
      <c r="G1003" s="180">
        <v>93283</v>
      </c>
      <c r="H1003" s="19" t="s">
        <v>1591</v>
      </c>
      <c r="I1003" s="19" t="s">
        <v>876</v>
      </c>
      <c r="J1003" s="19" t="s">
        <v>9283</v>
      </c>
      <c r="K1003" s="20" t="s">
        <v>1592</v>
      </c>
      <c r="L1003" s="19" t="s">
        <v>25</v>
      </c>
    </row>
    <row r="1004" spans="1:12" x14ac:dyDescent="0.25">
      <c r="A1004" s="19" t="s">
        <v>438</v>
      </c>
      <c r="B1004" s="19" t="s">
        <v>439</v>
      </c>
      <c r="C1004" s="19" t="s">
        <v>873</v>
      </c>
      <c r="D1004" s="19" t="s">
        <v>874</v>
      </c>
      <c r="E1004" s="20" t="s">
        <v>21</v>
      </c>
      <c r="F1004" s="19" t="s">
        <v>21</v>
      </c>
      <c r="G1004" s="180">
        <v>93284</v>
      </c>
      <c r="H1004" s="19" t="s">
        <v>1593</v>
      </c>
      <c r="I1004" s="19" t="s">
        <v>876</v>
      </c>
      <c r="J1004" s="19" t="s">
        <v>9283</v>
      </c>
      <c r="K1004" s="20" t="s">
        <v>1594</v>
      </c>
      <c r="L1004" s="19" t="s">
        <v>25</v>
      </c>
    </row>
    <row r="1005" spans="1:12" x14ac:dyDescent="0.25">
      <c r="A1005" s="19" t="s">
        <v>438</v>
      </c>
      <c r="B1005" s="19" t="s">
        <v>439</v>
      </c>
      <c r="C1005" s="19" t="s">
        <v>873</v>
      </c>
      <c r="D1005" s="19" t="s">
        <v>874</v>
      </c>
      <c r="E1005" s="20" t="s">
        <v>21</v>
      </c>
      <c r="F1005" s="19" t="s">
        <v>21</v>
      </c>
      <c r="G1005" s="180">
        <v>93285</v>
      </c>
      <c r="H1005" s="19" t="s">
        <v>1595</v>
      </c>
      <c r="I1005" s="19" t="s">
        <v>876</v>
      </c>
      <c r="J1005" s="19" t="s">
        <v>9283</v>
      </c>
      <c r="K1005" s="20" t="s">
        <v>1596</v>
      </c>
      <c r="L1005" s="19" t="s">
        <v>25</v>
      </c>
    </row>
    <row r="1006" spans="1:12" x14ac:dyDescent="0.25">
      <c r="A1006" s="19" t="s">
        <v>438</v>
      </c>
      <c r="B1006" s="19" t="s">
        <v>439</v>
      </c>
      <c r="C1006" s="19" t="s">
        <v>873</v>
      </c>
      <c r="D1006" s="19" t="s">
        <v>874</v>
      </c>
      <c r="E1006" s="20" t="s">
        <v>21</v>
      </c>
      <c r="F1006" s="19" t="s">
        <v>21</v>
      </c>
      <c r="G1006" s="180">
        <v>93286</v>
      </c>
      <c r="H1006" s="19" t="s">
        <v>1597</v>
      </c>
      <c r="I1006" s="19" t="s">
        <v>876</v>
      </c>
      <c r="J1006" s="19" t="s">
        <v>23</v>
      </c>
      <c r="K1006" s="20" t="s">
        <v>9683</v>
      </c>
      <c r="L1006" s="19" t="s">
        <v>25</v>
      </c>
    </row>
    <row r="1007" spans="1:12" x14ac:dyDescent="0.25">
      <c r="A1007" s="19" t="s">
        <v>438</v>
      </c>
      <c r="B1007" s="19" t="s">
        <v>439</v>
      </c>
      <c r="C1007" s="19" t="s">
        <v>873</v>
      </c>
      <c r="D1007" s="19" t="s">
        <v>874</v>
      </c>
      <c r="E1007" s="20" t="s">
        <v>21</v>
      </c>
      <c r="F1007" s="19" t="s">
        <v>21</v>
      </c>
      <c r="G1007" s="180">
        <v>93296</v>
      </c>
      <c r="H1007" s="19" t="s">
        <v>1598</v>
      </c>
      <c r="I1007" s="19" t="s">
        <v>876</v>
      </c>
      <c r="J1007" s="19" t="s">
        <v>9283</v>
      </c>
      <c r="K1007" s="20" t="s">
        <v>1599</v>
      </c>
      <c r="L1007" s="19" t="s">
        <v>25</v>
      </c>
    </row>
    <row r="1008" spans="1:12" x14ac:dyDescent="0.25">
      <c r="A1008" s="19" t="s">
        <v>438</v>
      </c>
      <c r="B1008" s="19" t="s">
        <v>439</v>
      </c>
      <c r="C1008" s="19" t="s">
        <v>873</v>
      </c>
      <c r="D1008" s="19" t="s">
        <v>874</v>
      </c>
      <c r="E1008" s="20" t="s">
        <v>21</v>
      </c>
      <c r="F1008" s="19" t="s">
        <v>21</v>
      </c>
      <c r="G1008" s="180">
        <v>93397</v>
      </c>
      <c r="H1008" s="19" t="s">
        <v>1600</v>
      </c>
      <c r="I1008" s="19" t="s">
        <v>876</v>
      </c>
      <c r="J1008" s="19" t="s">
        <v>9283</v>
      </c>
      <c r="K1008" s="20" t="s">
        <v>1475</v>
      </c>
      <c r="L1008" s="19" t="s">
        <v>25</v>
      </c>
    </row>
    <row r="1009" spans="1:12" x14ac:dyDescent="0.25">
      <c r="A1009" s="19" t="s">
        <v>438</v>
      </c>
      <c r="B1009" s="19" t="s">
        <v>439</v>
      </c>
      <c r="C1009" s="19" t="s">
        <v>873</v>
      </c>
      <c r="D1009" s="19" t="s">
        <v>874</v>
      </c>
      <c r="E1009" s="20" t="s">
        <v>21</v>
      </c>
      <c r="F1009" s="19" t="s">
        <v>21</v>
      </c>
      <c r="G1009" s="180">
        <v>93398</v>
      </c>
      <c r="H1009" s="19" t="s">
        <v>1601</v>
      </c>
      <c r="I1009" s="19" t="s">
        <v>876</v>
      </c>
      <c r="J1009" s="19" t="s">
        <v>9283</v>
      </c>
      <c r="K1009" s="20" t="s">
        <v>1477</v>
      </c>
      <c r="L1009" s="19" t="s">
        <v>25</v>
      </c>
    </row>
    <row r="1010" spans="1:12" x14ac:dyDescent="0.25">
      <c r="A1010" s="19" t="s">
        <v>438</v>
      </c>
      <c r="B1010" s="19" t="s">
        <v>439</v>
      </c>
      <c r="C1010" s="19" t="s">
        <v>873</v>
      </c>
      <c r="D1010" s="19" t="s">
        <v>874</v>
      </c>
      <c r="E1010" s="20" t="s">
        <v>21</v>
      </c>
      <c r="F1010" s="19" t="s">
        <v>21</v>
      </c>
      <c r="G1010" s="180">
        <v>93399</v>
      </c>
      <c r="H1010" s="19" t="s">
        <v>1602</v>
      </c>
      <c r="I1010" s="19" t="s">
        <v>876</v>
      </c>
      <c r="J1010" s="19" t="s">
        <v>9283</v>
      </c>
      <c r="K1010" s="20" t="s">
        <v>1479</v>
      </c>
      <c r="L1010" s="19" t="s">
        <v>25</v>
      </c>
    </row>
    <row r="1011" spans="1:12" x14ac:dyDescent="0.25">
      <c r="A1011" s="19" t="s">
        <v>438</v>
      </c>
      <c r="B1011" s="19" t="s">
        <v>439</v>
      </c>
      <c r="C1011" s="19" t="s">
        <v>873</v>
      </c>
      <c r="D1011" s="19" t="s">
        <v>874</v>
      </c>
      <c r="E1011" s="20" t="s">
        <v>21</v>
      </c>
      <c r="F1011" s="19" t="s">
        <v>21</v>
      </c>
      <c r="G1011" s="180">
        <v>93400</v>
      </c>
      <c r="H1011" s="19" t="s">
        <v>1603</v>
      </c>
      <c r="I1011" s="19" t="s">
        <v>876</v>
      </c>
      <c r="J1011" s="19" t="s">
        <v>9283</v>
      </c>
      <c r="K1011" s="20" t="s">
        <v>1481</v>
      </c>
      <c r="L1011" s="19" t="s">
        <v>25</v>
      </c>
    </row>
    <row r="1012" spans="1:12" x14ac:dyDescent="0.25">
      <c r="A1012" s="19" t="s">
        <v>438</v>
      </c>
      <c r="B1012" s="19" t="s">
        <v>439</v>
      </c>
      <c r="C1012" s="19" t="s">
        <v>873</v>
      </c>
      <c r="D1012" s="19" t="s">
        <v>874</v>
      </c>
      <c r="E1012" s="20" t="s">
        <v>21</v>
      </c>
      <c r="F1012" s="19" t="s">
        <v>21</v>
      </c>
      <c r="G1012" s="180">
        <v>93401</v>
      </c>
      <c r="H1012" s="19" t="s">
        <v>1604</v>
      </c>
      <c r="I1012" s="19" t="s">
        <v>876</v>
      </c>
      <c r="J1012" s="19" t="s">
        <v>444</v>
      </c>
      <c r="K1012" s="20" t="s">
        <v>9606</v>
      </c>
      <c r="L1012" s="19" t="s">
        <v>25</v>
      </c>
    </row>
    <row r="1013" spans="1:12" x14ac:dyDescent="0.25">
      <c r="A1013" s="19" t="s">
        <v>438</v>
      </c>
      <c r="B1013" s="19" t="s">
        <v>439</v>
      </c>
      <c r="C1013" s="19" t="s">
        <v>873</v>
      </c>
      <c r="D1013" s="19" t="s">
        <v>874</v>
      </c>
      <c r="E1013" s="20" t="s">
        <v>21</v>
      </c>
      <c r="F1013" s="19" t="s">
        <v>21</v>
      </c>
      <c r="G1013" s="180">
        <v>93404</v>
      </c>
      <c r="H1013" s="19" t="s">
        <v>1605</v>
      </c>
      <c r="I1013" s="19" t="s">
        <v>876</v>
      </c>
      <c r="J1013" s="19" t="s">
        <v>9283</v>
      </c>
      <c r="K1013" s="20" t="s">
        <v>1606</v>
      </c>
      <c r="L1013" s="19" t="s">
        <v>25</v>
      </c>
    </row>
    <row r="1014" spans="1:12" x14ac:dyDescent="0.25">
      <c r="A1014" s="19" t="s">
        <v>438</v>
      </c>
      <c r="B1014" s="19" t="s">
        <v>439</v>
      </c>
      <c r="C1014" s="19" t="s">
        <v>873</v>
      </c>
      <c r="D1014" s="19" t="s">
        <v>874</v>
      </c>
      <c r="E1014" s="20" t="s">
        <v>21</v>
      </c>
      <c r="F1014" s="19" t="s">
        <v>21</v>
      </c>
      <c r="G1014" s="180">
        <v>93405</v>
      </c>
      <c r="H1014" s="19" t="s">
        <v>1607</v>
      </c>
      <c r="I1014" s="19" t="s">
        <v>876</v>
      </c>
      <c r="J1014" s="19" t="s">
        <v>9283</v>
      </c>
      <c r="K1014" s="20" t="s">
        <v>1094</v>
      </c>
      <c r="L1014" s="19" t="s">
        <v>25</v>
      </c>
    </row>
    <row r="1015" spans="1:12" x14ac:dyDescent="0.25">
      <c r="A1015" s="19" t="s">
        <v>438</v>
      </c>
      <c r="B1015" s="19" t="s">
        <v>439</v>
      </c>
      <c r="C1015" s="19" t="s">
        <v>873</v>
      </c>
      <c r="D1015" s="19" t="s">
        <v>874</v>
      </c>
      <c r="E1015" s="20" t="s">
        <v>21</v>
      </c>
      <c r="F1015" s="19" t="s">
        <v>21</v>
      </c>
      <c r="G1015" s="180">
        <v>93406</v>
      </c>
      <c r="H1015" s="19" t="s">
        <v>1608</v>
      </c>
      <c r="I1015" s="19" t="s">
        <v>876</v>
      </c>
      <c r="J1015" s="19" t="s">
        <v>9283</v>
      </c>
      <c r="K1015" s="20" t="s">
        <v>1609</v>
      </c>
      <c r="L1015" s="19" t="s">
        <v>25</v>
      </c>
    </row>
    <row r="1016" spans="1:12" x14ac:dyDescent="0.25">
      <c r="A1016" s="19" t="s">
        <v>438</v>
      </c>
      <c r="B1016" s="19" t="s">
        <v>439</v>
      </c>
      <c r="C1016" s="19" t="s">
        <v>873</v>
      </c>
      <c r="D1016" s="19" t="s">
        <v>874</v>
      </c>
      <c r="E1016" s="20" t="s">
        <v>21</v>
      </c>
      <c r="F1016" s="19" t="s">
        <v>21</v>
      </c>
      <c r="G1016" s="180">
        <v>93407</v>
      </c>
      <c r="H1016" s="19" t="s">
        <v>1610</v>
      </c>
      <c r="I1016" s="19" t="s">
        <v>876</v>
      </c>
      <c r="J1016" s="19" t="s">
        <v>444</v>
      </c>
      <c r="K1016" s="20" t="s">
        <v>7743</v>
      </c>
      <c r="L1016" s="19" t="s">
        <v>25</v>
      </c>
    </row>
    <row r="1017" spans="1:12" x14ac:dyDescent="0.25">
      <c r="A1017" s="19" t="s">
        <v>438</v>
      </c>
      <c r="B1017" s="19" t="s">
        <v>439</v>
      </c>
      <c r="C1017" s="19" t="s">
        <v>873</v>
      </c>
      <c r="D1017" s="19" t="s">
        <v>874</v>
      </c>
      <c r="E1017" s="20" t="s">
        <v>21</v>
      </c>
      <c r="F1017" s="19" t="s">
        <v>21</v>
      </c>
      <c r="G1017" s="180">
        <v>93411</v>
      </c>
      <c r="H1017" s="19" t="s">
        <v>1611</v>
      </c>
      <c r="I1017" s="19" t="s">
        <v>876</v>
      </c>
      <c r="J1017" s="19" t="s">
        <v>9283</v>
      </c>
      <c r="K1017" s="20" t="s">
        <v>962</v>
      </c>
      <c r="L1017" s="19" t="s">
        <v>25</v>
      </c>
    </row>
    <row r="1018" spans="1:12" x14ac:dyDescent="0.25">
      <c r="A1018" s="19" t="s">
        <v>438</v>
      </c>
      <c r="B1018" s="19" t="s">
        <v>439</v>
      </c>
      <c r="C1018" s="19" t="s">
        <v>873</v>
      </c>
      <c r="D1018" s="19" t="s">
        <v>874</v>
      </c>
      <c r="E1018" s="20" t="s">
        <v>21</v>
      </c>
      <c r="F1018" s="19" t="s">
        <v>21</v>
      </c>
      <c r="G1018" s="180">
        <v>93412</v>
      </c>
      <c r="H1018" s="19" t="s">
        <v>1612</v>
      </c>
      <c r="I1018" s="19" t="s">
        <v>876</v>
      </c>
      <c r="J1018" s="19" t="s">
        <v>9283</v>
      </c>
      <c r="K1018" s="20" t="s">
        <v>1053</v>
      </c>
      <c r="L1018" s="19" t="s">
        <v>25</v>
      </c>
    </row>
    <row r="1019" spans="1:12" x14ac:dyDescent="0.25">
      <c r="A1019" s="19" t="s">
        <v>438</v>
      </c>
      <c r="B1019" s="19" t="s">
        <v>439</v>
      </c>
      <c r="C1019" s="19" t="s">
        <v>873</v>
      </c>
      <c r="D1019" s="19" t="s">
        <v>874</v>
      </c>
      <c r="E1019" s="20" t="s">
        <v>21</v>
      </c>
      <c r="F1019" s="19" t="s">
        <v>21</v>
      </c>
      <c r="G1019" s="180">
        <v>93413</v>
      </c>
      <c r="H1019" s="19" t="s">
        <v>1613</v>
      </c>
      <c r="I1019" s="19" t="s">
        <v>876</v>
      </c>
      <c r="J1019" s="19" t="s">
        <v>9283</v>
      </c>
      <c r="K1019" s="20" t="s">
        <v>802</v>
      </c>
      <c r="L1019" s="19" t="s">
        <v>25</v>
      </c>
    </row>
    <row r="1020" spans="1:12" x14ac:dyDescent="0.25">
      <c r="A1020" s="19" t="s">
        <v>438</v>
      </c>
      <c r="B1020" s="19" t="s">
        <v>439</v>
      </c>
      <c r="C1020" s="19" t="s">
        <v>873</v>
      </c>
      <c r="D1020" s="19" t="s">
        <v>874</v>
      </c>
      <c r="E1020" s="20" t="s">
        <v>21</v>
      </c>
      <c r="F1020" s="19" t="s">
        <v>21</v>
      </c>
      <c r="G1020" s="180">
        <v>93414</v>
      </c>
      <c r="H1020" s="19" t="s">
        <v>1614</v>
      </c>
      <c r="I1020" s="19" t="s">
        <v>876</v>
      </c>
      <c r="J1020" s="19" t="s">
        <v>444</v>
      </c>
      <c r="K1020" s="20" t="s">
        <v>592</v>
      </c>
      <c r="L1020" s="19" t="s">
        <v>25</v>
      </c>
    </row>
    <row r="1021" spans="1:12" x14ac:dyDescent="0.25">
      <c r="A1021" s="19" t="s">
        <v>438</v>
      </c>
      <c r="B1021" s="19" t="s">
        <v>439</v>
      </c>
      <c r="C1021" s="19" t="s">
        <v>873</v>
      </c>
      <c r="D1021" s="19" t="s">
        <v>874</v>
      </c>
      <c r="E1021" s="20" t="s">
        <v>21</v>
      </c>
      <c r="F1021" s="19" t="s">
        <v>21</v>
      </c>
      <c r="G1021" s="180">
        <v>93417</v>
      </c>
      <c r="H1021" s="19" t="s">
        <v>1616</v>
      </c>
      <c r="I1021" s="19" t="s">
        <v>876</v>
      </c>
      <c r="J1021" s="19" t="s">
        <v>9283</v>
      </c>
      <c r="K1021" s="20" t="s">
        <v>1617</v>
      </c>
      <c r="L1021" s="19" t="s">
        <v>25</v>
      </c>
    </row>
    <row r="1022" spans="1:12" x14ac:dyDescent="0.25">
      <c r="A1022" s="19" t="s">
        <v>438</v>
      </c>
      <c r="B1022" s="19" t="s">
        <v>439</v>
      </c>
      <c r="C1022" s="19" t="s">
        <v>873</v>
      </c>
      <c r="D1022" s="19" t="s">
        <v>874</v>
      </c>
      <c r="E1022" s="20" t="s">
        <v>21</v>
      </c>
      <c r="F1022" s="19" t="s">
        <v>21</v>
      </c>
      <c r="G1022" s="180">
        <v>93418</v>
      </c>
      <c r="H1022" s="19" t="s">
        <v>1618</v>
      </c>
      <c r="I1022" s="19" t="s">
        <v>876</v>
      </c>
      <c r="J1022" s="19" t="s">
        <v>9283</v>
      </c>
      <c r="K1022" s="20" t="s">
        <v>838</v>
      </c>
      <c r="L1022" s="19" t="s">
        <v>25</v>
      </c>
    </row>
    <row r="1023" spans="1:12" x14ac:dyDescent="0.25">
      <c r="A1023" s="19" t="s">
        <v>438</v>
      </c>
      <c r="B1023" s="19" t="s">
        <v>439</v>
      </c>
      <c r="C1023" s="19" t="s">
        <v>873</v>
      </c>
      <c r="D1023" s="19" t="s">
        <v>874</v>
      </c>
      <c r="E1023" s="20" t="s">
        <v>21</v>
      </c>
      <c r="F1023" s="19" t="s">
        <v>21</v>
      </c>
      <c r="G1023" s="180">
        <v>93419</v>
      </c>
      <c r="H1023" s="19" t="s">
        <v>1619</v>
      </c>
      <c r="I1023" s="19" t="s">
        <v>876</v>
      </c>
      <c r="J1023" s="19" t="s">
        <v>9283</v>
      </c>
      <c r="K1023" s="20" t="s">
        <v>1092</v>
      </c>
      <c r="L1023" s="19" t="s">
        <v>25</v>
      </c>
    </row>
    <row r="1024" spans="1:12" x14ac:dyDescent="0.25">
      <c r="A1024" s="19" t="s">
        <v>438</v>
      </c>
      <c r="B1024" s="19" t="s">
        <v>439</v>
      </c>
      <c r="C1024" s="19" t="s">
        <v>873</v>
      </c>
      <c r="D1024" s="19" t="s">
        <v>874</v>
      </c>
      <c r="E1024" s="20" t="s">
        <v>21</v>
      </c>
      <c r="F1024" s="19" t="s">
        <v>21</v>
      </c>
      <c r="G1024" s="180">
        <v>93420</v>
      </c>
      <c r="H1024" s="19" t="s">
        <v>1620</v>
      </c>
      <c r="I1024" s="19" t="s">
        <v>876</v>
      </c>
      <c r="J1024" s="19" t="s">
        <v>444</v>
      </c>
      <c r="K1024" s="20" t="s">
        <v>2413</v>
      </c>
      <c r="L1024" s="19" t="s">
        <v>25</v>
      </c>
    </row>
    <row r="1025" spans="1:12" x14ac:dyDescent="0.25">
      <c r="A1025" s="19" t="s">
        <v>438</v>
      </c>
      <c r="B1025" s="19" t="s">
        <v>439</v>
      </c>
      <c r="C1025" s="19" t="s">
        <v>873</v>
      </c>
      <c r="D1025" s="19" t="s">
        <v>874</v>
      </c>
      <c r="E1025" s="20" t="s">
        <v>21</v>
      </c>
      <c r="F1025" s="19" t="s">
        <v>21</v>
      </c>
      <c r="G1025" s="180">
        <v>93423</v>
      </c>
      <c r="H1025" s="19" t="s">
        <v>1622</v>
      </c>
      <c r="I1025" s="19" t="s">
        <v>876</v>
      </c>
      <c r="J1025" s="19" t="s">
        <v>9283</v>
      </c>
      <c r="K1025" s="20" t="s">
        <v>168</v>
      </c>
      <c r="L1025" s="19" t="s">
        <v>25</v>
      </c>
    </row>
    <row r="1026" spans="1:12" x14ac:dyDescent="0.25">
      <c r="A1026" s="19" t="s">
        <v>438</v>
      </c>
      <c r="B1026" s="19" t="s">
        <v>439</v>
      </c>
      <c r="C1026" s="19" t="s">
        <v>873</v>
      </c>
      <c r="D1026" s="19" t="s">
        <v>874</v>
      </c>
      <c r="E1026" s="20" t="s">
        <v>21</v>
      </c>
      <c r="F1026" s="19" t="s">
        <v>21</v>
      </c>
      <c r="G1026" s="180">
        <v>93424</v>
      </c>
      <c r="H1026" s="19" t="s">
        <v>1623</v>
      </c>
      <c r="I1026" s="19" t="s">
        <v>876</v>
      </c>
      <c r="J1026" s="19" t="s">
        <v>9283</v>
      </c>
      <c r="K1026" s="20" t="s">
        <v>1424</v>
      </c>
      <c r="L1026" s="19" t="s">
        <v>25</v>
      </c>
    </row>
    <row r="1027" spans="1:12" x14ac:dyDescent="0.25">
      <c r="A1027" s="19" t="s">
        <v>438</v>
      </c>
      <c r="B1027" s="19" t="s">
        <v>439</v>
      </c>
      <c r="C1027" s="19" t="s">
        <v>873</v>
      </c>
      <c r="D1027" s="19" t="s">
        <v>874</v>
      </c>
      <c r="E1027" s="20" t="s">
        <v>21</v>
      </c>
      <c r="F1027" s="19" t="s">
        <v>21</v>
      </c>
      <c r="G1027" s="180">
        <v>93425</v>
      </c>
      <c r="H1027" s="19" t="s">
        <v>1624</v>
      </c>
      <c r="I1027" s="19" t="s">
        <v>876</v>
      </c>
      <c r="J1027" s="19" t="s">
        <v>9283</v>
      </c>
      <c r="K1027" s="20" t="s">
        <v>1625</v>
      </c>
      <c r="L1027" s="19" t="s">
        <v>25</v>
      </c>
    </row>
    <row r="1028" spans="1:12" x14ac:dyDescent="0.25">
      <c r="A1028" s="19" t="s">
        <v>438</v>
      </c>
      <c r="B1028" s="19" t="s">
        <v>439</v>
      </c>
      <c r="C1028" s="19" t="s">
        <v>873</v>
      </c>
      <c r="D1028" s="19" t="s">
        <v>874</v>
      </c>
      <c r="E1028" s="20" t="s">
        <v>21</v>
      </c>
      <c r="F1028" s="19" t="s">
        <v>21</v>
      </c>
      <c r="G1028" s="180">
        <v>93426</v>
      </c>
      <c r="H1028" s="19" t="s">
        <v>1626</v>
      </c>
      <c r="I1028" s="19" t="s">
        <v>876</v>
      </c>
      <c r="J1028" s="19" t="s">
        <v>444</v>
      </c>
      <c r="K1028" s="20" t="s">
        <v>9684</v>
      </c>
      <c r="L1028" s="19" t="s">
        <v>25</v>
      </c>
    </row>
    <row r="1029" spans="1:12" x14ac:dyDescent="0.25">
      <c r="A1029" s="19" t="s">
        <v>438</v>
      </c>
      <c r="B1029" s="19" t="s">
        <v>439</v>
      </c>
      <c r="C1029" s="19" t="s">
        <v>873</v>
      </c>
      <c r="D1029" s="19" t="s">
        <v>874</v>
      </c>
      <c r="E1029" s="20" t="s">
        <v>21</v>
      </c>
      <c r="F1029" s="19" t="s">
        <v>21</v>
      </c>
      <c r="G1029" s="180">
        <v>93429</v>
      </c>
      <c r="H1029" s="19" t="s">
        <v>1627</v>
      </c>
      <c r="I1029" s="19" t="s">
        <v>876</v>
      </c>
      <c r="J1029" s="19" t="s">
        <v>9283</v>
      </c>
      <c r="K1029" s="20" t="s">
        <v>1628</v>
      </c>
      <c r="L1029" s="19" t="s">
        <v>25</v>
      </c>
    </row>
    <row r="1030" spans="1:12" x14ac:dyDescent="0.25">
      <c r="A1030" s="19" t="s">
        <v>438</v>
      </c>
      <c r="B1030" s="19" t="s">
        <v>439</v>
      </c>
      <c r="C1030" s="19" t="s">
        <v>873</v>
      </c>
      <c r="D1030" s="19" t="s">
        <v>874</v>
      </c>
      <c r="E1030" s="20" t="s">
        <v>21</v>
      </c>
      <c r="F1030" s="19" t="s">
        <v>21</v>
      </c>
      <c r="G1030" s="180">
        <v>93430</v>
      </c>
      <c r="H1030" s="19" t="s">
        <v>1629</v>
      </c>
      <c r="I1030" s="19" t="s">
        <v>876</v>
      </c>
      <c r="J1030" s="19" t="s">
        <v>9283</v>
      </c>
      <c r="K1030" s="20" t="s">
        <v>1385</v>
      </c>
      <c r="L1030" s="19" t="s">
        <v>25</v>
      </c>
    </row>
    <row r="1031" spans="1:12" x14ac:dyDescent="0.25">
      <c r="A1031" s="19" t="s">
        <v>438</v>
      </c>
      <c r="B1031" s="19" t="s">
        <v>439</v>
      </c>
      <c r="C1031" s="19" t="s">
        <v>873</v>
      </c>
      <c r="D1031" s="19" t="s">
        <v>874</v>
      </c>
      <c r="E1031" s="20" t="s">
        <v>21</v>
      </c>
      <c r="F1031" s="19" t="s">
        <v>21</v>
      </c>
      <c r="G1031" s="180">
        <v>93431</v>
      </c>
      <c r="H1031" s="19" t="s">
        <v>1630</v>
      </c>
      <c r="I1031" s="19" t="s">
        <v>876</v>
      </c>
      <c r="J1031" s="19" t="s">
        <v>9283</v>
      </c>
      <c r="K1031" s="20" t="s">
        <v>1631</v>
      </c>
      <c r="L1031" s="19" t="s">
        <v>25</v>
      </c>
    </row>
    <row r="1032" spans="1:12" x14ac:dyDescent="0.25">
      <c r="A1032" s="19" t="s">
        <v>438</v>
      </c>
      <c r="B1032" s="19" t="s">
        <v>439</v>
      </c>
      <c r="C1032" s="19" t="s">
        <v>873</v>
      </c>
      <c r="D1032" s="19" t="s">
        <v>874</v>
      </c>
      <c r="E1032" s="20" t="s">
        <v>21</v>
      </c>
      <c r="F1032" s="19" t="s">
        <v>21</v>
      </c>
      <c r="G1032" s="180">
        <v>93432</v>
      </c>
      <c r="H1032" s="19" t="s">
        <v>1632</v>
      </c>
      <c r="I1032" s="19" t="s">
        <v>876</v>
      </c>
      <c r="J1032" s="19" t="s">
        <v>444</v>
      </c>
      <c r="K1032" s="20" t="s">
        <v>9685</v>
      </c>
      <c r="L1032" s="19" t="s">
        <v>25</v>
      </c>
    </row>
    <row r="1033" spans="1:12" x14ac:dyDescent="0.25">
      <c r="A1033" s="19" t="s">
        <v>438</v>
      </c>
      <c r="B1033" s="19" t="s">
        <v>439</v>
      </c>
      <c r="C1033" s="19" t="s">
        <v>873</v>
      </c>
      <c r="D1033" s="19" t="s">
        <v>874</v>
      </c>
      <c r="E1033" s="20" t="s">
        <v>21</v>
      </c>
      <c r="F1033" s="19" t="s">
        <v>21</v>
      </c>
      <c r="G1033" s="180">
        <v>93435</v>
      </c>
      <c r="H1033" s="19" t="s">
        <v>1633</v>
      </c>
      <c r="I1033" s="19" t="s">
        <v>876</v>
      </c>
      <c r="J1033" s="19" t="s">
        <v>9283</v>
      </c>
      <c r="K1033" s="20" t="s">
        <v>880</v>
      </c>
      <c r="L1033" s="19" t="s">
        <v>25</v>
      </c>
    </row>
    <row r="1034" spans="1:12" x14ac:dyDescent="0.25">
      <c r="A1034" s="19" t="s">
        <v>438</v>
      </c>
      <c r="B1034" s="19" t="s">
        <v>439</v>
      </c>
      <c r="C1034" s="19" t="s">
        <v>873</v>
      </c>
      <c r="D1034" s="19" t="s">
        <v>874</v>
      </c>
      <c r="E1034" s="20" t="s">
        <v>21</v>
      </c>
      <c r="F1034" s="19" t="s">
        <v>21</v>
      </c>
      <c r="G1034" s="180">
        <v>93436</v>
      </c>
      <c r="H1034" s="19" t="s">
        <v>1634</v>
      </c>
      <c r="I1034" s="19" t="s">
        <v>876</v>
      </c>
      <c r="J1034" s="19" t="s">
        <v>9283</v>
      </c>
      <c r="K1034" s="20" t="s">
        <v>1452</v>
      </c>
      <c r="L1034" s="19" t="s">
        <v>25</v>
      </c>
    </row>
    <row r="1035" spans="1:12" x14ac:dyDescent="0.25">
      <c r="A1035" s="19" t="s">
        <v>438</v>
      </c>
      <c r="B1035" s="19" t="s">
        <v>439</v>
      </c>
      <c r="C1035" s="19" t="s">
        <v>873</v>
      </c>
      <c r="D1035" s="19" t="s">
        <v>874</v>
      </c>
      <c r="E1035" s="20" t="s">
        <v>21</v>
      </c>
      <c r="F1035" s="19" t="s">
        <v>21</v>
      </c>
      <c r="G1035" s="180">
        <v>93437</v>
      </c>
      <c r="H1035" s="19" t="s">
        <v>1635</v>
      </c>
      <c r="I1035" s="19" t="s">
        <v>876</v>
      </c>
      <c r="J1035" s="19" t="s">
        <v>9283</v>
      </c>
      <c r="K1035" s="20" t="s">
        <v>967</v>
      </c>
      <c r="L1035" s="19" t="s">
        <v>25</v>
      </c>
    </row>
    <row r="1036" spans="1:12" x14ac:dyDescent="0.25">
      <c r="A1036" s="19" t="s">
        <v>438</v>
      </c>
      <c r="B1036" s="19" t="s">
        <v>439</v>
      </c>
      <c r="C1036" s="19" t="s">
        <v>873</v>
      </c>
      <c r="D1036" s="19" t="s">
        <v>874</v>
      </c>
      <c r="E1036" s="20" t="s">
        <v>21</v>
      </c>
      <c r="F1036" s="19" t="s">
        <v>21</v>
      </c>
      <c r="G1036" s="180">
        <v>93438</v>
      </c>
      <c r="H1036" s="19" t="s">
        <v>1636</v>
      </c>
      <c r="I1036" s="19" t="s">
        <v>876</v>
      </c>
      <c r="J1036" s="19" t="s">
        <v>444</v>
      </c>
      <c r="K1036" s="20" t="s">
        <v>933</v>
      </c>
      <c r="L1036" s="19" t="s">
        <v>25</v>
      </c>
    </row>
    <row r="1037" spans="1:12" x14ac:dyDescent="0.25">
      <c r="A1037" s="19" t="s">
        <v>438</v>
      </c>
      <c r="B1037" s="19" t="s">
        <v>439</v>
      </c>
      <c r="C1037" s="19" t="s">
        <v>873</v>
      </c>
      <c r="D1037" s="19" t="s">
        <v>874</v>
      </c>
      <c r="E1037" s="20" t="s">
        <v>21</v>
      </c>
      <c r="F1037" s="19" t="s">
        <v>21</v>
      </c>
      <c r="G1037" s="180">
        <v>95114</v>
      </c>
      <c r="H1037" s="19" t="s">
        <v>1638</v>
      </c>
      <c r="I1037" s="19" t="s">
        <v>876</v>
      </c>
      <c r="J1037" s="19" t="s">
        <v>9283</v>
      </c>
      <c r="K1037" s="20" t="s">
        <v>1639</v>
      </c>
      <c r="L1037" s="19" t="s">
        <v>25</v>
      </c>
    </row>
    <row r="1038" spans="1:12" x14ac:dyDescent="0.25">
      <c r="A1038" s="19" t="s">
        <v>438</v>
      </c>
      <c r="B1038" s="19" t="s">
        <v>439</v>
      </c>
      <c r="C1038" s="19" t="s">
        <v>873</v>
      </c>
      <c r="D1038" s="19" t="s">
        <v>874</v>
      </c>
      <c r="E1038" s="20" t="s">
        <v>21</v>
      </c>
      <c r="F1038" s="19" t="s">
        <v>21</v>
      </c>
      <c r="G1038" s="180">
        <v>95115</v>
      </c>
      <c r="H1038" s="19" t="s">
        <v>1640</v>
      </c>
      <c r="I1038" s="19" t="s">
        <v>876</v>
      </c>
      <c r="J1038" s="19" t="s">
        <v>9283</v>
      </c>
      <c r="K1038" s="20" t="s">
        <v>870</v>
      </c>
      <c r="L1038" s="19" t="s">
        <v>25</v>
      </c>
    </row>
    <row r="1039" spans="1:12" x14ac:dyDescent="0.25">
      <c r="A1039" s="19" t="s">
        <v>438</v>
      </c>
      <c r="B1039" s="19" t="s">
        <v>439</v>
      </c>
      <c r="C1039" s="19" t="s">
        <v>873</v>
      </c>
      <c r="D1039" s="19" t="s">
        <v>874</v>
      </c>
      <c r="E1039" s="20" t="s">
        <v>21</v>
      </c>
      <c r="F1039" s="19" t="s">
        <v>21</v>
      </c>
      <c r="G1039" s="180">
        <v>95116</v>
      </c>
      <c r="H1039" s="19" t="s">
        <v>1641</v>
      </c>
      <c r="I1039" s="19" t="s">
        <v>876</v>
      </c>
      <c r="J1039" s="19" t="s">
        <v>9283</v>
      </c>
      <c r="K1039" s="20" t="s">
        <v>1642</v>
      </c>
      <c r="L1039" s="19" t="s">
        <v>25</v>
      </c>
    </row>
    <row r="1040" spans="1:12" x14ac:dyDescent="0.25">
      <c r="A1040" s="19" t="s">
        <v>438</v>
      </c>
      <c r="B1040" s="19" t="s">
        <v>439</v>
      </c>
      <c r="C1040" s="19" t="s">
        <v>873</v>
      </c>
      <c r="D1040" s="19" t="s">
        <v>874</v>
      </c>
      <c r="E1040" s="20" t="s">
        <v>21</v>
      </c>
      <c r="F1040" s="19" t="s">
        <v>21</v>
      </c>
      <c r="G1040" s="180">
        <v>95117</v>
      </c>
      <c r="H1040" s="19" t="s">
        <v>1643</v>
      </c>
      <c r="I1040" s="19" t="s">
        <v>876</v>
      </c>
      <c r="J1040" s="19" t="s">
        <v>9283</v>
      </c>
      <c r="K1040" s="20" t="s">
        <v>771</v>
      </c>
      <c r="L1040" s="19" t="s">
        <v>25</v>
      </c>
    </row>
    <row r="1041" spans="1:12" x14ac:dyDescent="0.25">
      <c r="A1041" s="19" t="s">
        <v>438</v>
      </c>
      <c r="B1041" s="19" t="s">
        <v>439</v>
      </c>
      <c r="C1041" s="19" t="s">
        <v>873</v>
      </c>
      <c r="D1041" s="19" t="s">
        <v>874</v>
      </c>
      <c r="E1041" s="20" t="s">
        <v>21</v>
      </c>
      <c r="F1041" s="19" t="s">
        <v>21</v>
      </c>
      <c r="G1041" s="180">
        <v>95118</v>
      </c>
      <c r="H1041" s="19" t="s">
        <v>1644</v>
      </c>
      <c r="I1041" s="19" t="s">
        <v>876</v>
      </c>
      <c r="J1041" s="19" t="s">
        <v>9283</v>
      </c>
      <c r="K1041" s="20" t="s">
        <v>1645</v>
      </c>
      <c r="L1041" s="19" t="s">
        <v>25</v>
      </c>
    </row>
    <row r="1042" spans="1:12" x14ac:dyDescent="0.25">
      <c r="A1042" s="19" t="s">
        <v>438</v>
      </c>
      <c r="B1042" s="19" t="s">
        <v>439</v>
      </c>
      <c r="C1042" s="19" t="s">
        <v>873</v>
      </c>
      <c r="D1042" s="19" t="s">
        <v>874</v>
      </c>
      <c r="E1042" s="20" t="s">
        <v>21</v>
      </c>
      <c r="F1042" s="19" t="s">
        <v>21</v>
      </c>
      <c r="G1042" s="180">
        <v>95119</v>
      </c>
      <c r="H1042" s="19" t="s">
        <v>1646</v>
      </c>
      <c r="I1042" s="19" t="s">
        <v>876</v>
      </c>
      <c r="J1042" s="19" t="s">
        <v>9283</v>
      </c>
      <c r="K1042" s="20" t="s">
        <v>1647</v>
      </c>
      <c r="L1042" s="19" t="s">
        <v>25</v>
      </c>
    </row>
    <row r="1043" spans="1:12" x14ac:dyDescent="0.25">
      <c r="A1043" s="19" t="s">
        <v>438</v>
      </c>
      <c r="B1043" s="19" t="s">
        <v>439</v>
      </c>
      <c r="C1043" s="19" t="s">
        <v>873</v>
      </c>
      <c r="D1043" s="19" t="s">
        <v>874</v>
      </c>
      <c r="E1043" s="20" t="s">
        <v>21</v>
      </c>
      <c r="F1043" s="19" t="s">
        <v>21</v>
      </c>
      <c r="G1043" s="180">
        <v>95120</v>
      </c>
      <c r="H1043" s="19" t="s">
        <v>1648</v>
      </c>
      <c r="I1043" s="19" t="s">
        <v>876</v>
      </c>
      <c r="J1043" s="19" t="s">
        <v>23</v>
      </c>
      <c r="K1043" s="20" t="s">
        <v>8727</v>
      </c>
      <c r="L1043" s="19" t="s">
        <v>25</v>
      </c>
    </row>
    <row r="1044" spans="1:12" x14ac:dyDescent="0.25">
      <c r="A1044" s="19" t="s">
        <v>438</v>
      </c>
      <c r="B1044" s="19" t="s">
        <v>439</v>
      </c>
      <c r="C1044" s="19" t="s">
        <v>873</v>
      </c>
      <c r="D1044" s="19" t="s">
        <v>874</v>
      </c>
      <c r="E1044" s="20" t="s">
        <v>21</v>
      </c>
      <c r="F1044" s="19" t="s">
        <v>21</v>
      </c>
      <c r="G1044" s="180">
        <v>95123</v>
      </c>
      <c r="H1044" s="19" t="s">
        <v>1649</v>
      </c>
      <c r="I1044" s="19" t="s">
        <v>876</v>
      </c>
      <c r="J1044" s="19" t="s">
        <v>9283</v>
      </c>
      <c r="K1044" s="20" t="s">
        <v>1650</v>
      </c>
      <c r="L1044" s="19" t="s">
        <v>25</v>
      </c>
    </row>
    <row r="1045" spans="1:12" x14ac:dyDescent="0.25">
      <c r="A1045" s="19" t="s">
        <v>438</v>
      </c>
      <c r="B1045" s="19" t="s">
        <v>439</v>
      </c>
      <c r="C1045" s="19" t="s">
        <v>873</v>
      </c>
      <c r="D1045" s="19" t="s">
        <v>874</v>
      </c>
      <c r="E1045" s="20" t="s">
        <v>21</v>
      </c>
      <c r="F1045" s="19" t="s">
        <v>21</v>
      </c>
      <c r="G1045" s="180">
        <v>95124</v>
      </c>
      <c r="H1045" s="19" t="s">
        <v>1651</v>
      </c>
      <c r="I1045" s="19" t="s">
        <v>876</v>
      </c>
      <c r="J1045" s="19" t="s">
        <v>9283</v>
      </c>
      <c r="K1045" s="20" t="s">
        <v>1652</v>
      </c>
      <c r="L1045" s="19" t="s">
        <v>25</v>
      </c>
    </row>
    <row r="1046" spans="1:12" x14ac:dyDescent="0.25">
      <c r="A1046" s="19" t="s">
        <v>438</v>
      </c>
      <c r="B1046" s="19" t="s">
        <v>439</v>
      </c>
      <c r="C1046" s="19" t="s">
        <v>873</v>
      </c>
      <c r="D1046" s="19" t="s">
        <v>874</v>
      </c>
      <c r="E1046" s="20" t="s">
        <v>21</v>
      </c>
      <c r="F1046" s="19" t="s">
        <v>21</v>
      </c>
      <c r="G1046" s="180">
        <v>95125</v>
      </c>
      <c r="H1046" s="19" t="s">
        <v>1653</v>
      </c>
      <c r="I1046" s="19" t="s">
        <v>876</v>
      </c>
      <c r="J1046" s="19" t="s">
        <v>9283</v>
      </c>
      <c r="K1046" s="20" t="s">
        <v>1654</v>
      </c>
      <c r="L1046" s="19" t="s">
        <v>25</v>
      </c>
    </row>
    <row r="1047" spans="1:12" x14ac:dyDescent="0.25">
      <c r="A1047" s="19" t="s">
        <v>438</v>
      </c>
      <c r="B1047" s="19" t="s">
        <v>439</v>
      </c>
      <c r="C1047" s="19" t="s">
        <v>873</v>
      </c>
      <c r="D1047" s="19" t="s">
        <v>874</v>
      </c>
      <c r="E1047" s="20" t="s">
        <v>21</v>
      </c>
      <c r="F1047" s="19" t="s">
        <v>21</v>
      </c>
      <c r="G1047" s="180">
        <v>95126</v>
      </c>
      <c r="H1047" s="19" t="s">
        <v>1655</v>
      </c>
      <c r="I1047" s="19" t="s">
        <v>876</v>
      </c>
      <c r="J1047" s="19" t="s">
        <v>444</v>
      </c>
      <c r="K1047" s="20" t="s">
        <v>9686</v>
      </c>
      <c r="L1047" s="19" t="s">
        <v>25</v>
      </c>
    </row>
    <row r="1048" spans="1:12" x14ac:dyDescent="0.25">
      <c r="A1048" s="19" t="s">
        <v>438</v>
      </c>
      <c r="B1048" s="19" t="s">
        <v>439</v>
      </c>
      <c r="C1048" s="19" t="s">
        <v>873</v>
      </c>
      <c r="D1048" s="19" t="s">
        <v>874</v>
      </c>
      <c r="E1048" s="20" t="s">
        <v>21</v>
      </c>
      <c r="F1048" s="19" t="s">
        <v>21</v>
      </c>
      <c r="G1048" s="180">
        <v>95129</v>
      </c>
      <c r="H1048" s="19" t="s">
        <v>1657</v>
      </c>
      <c r="I1048" s="19" t="s">
        <v>876</v>
      </c>
      <c r="J1048" s="19" t="s">
        <v>9283</v>
      </c>
      <c r="K1048" s="20" t="s">
        <v>1658</v>
      </c>
      <c r="L1048" s="19" t="s">
        <v>25</v>
      </c>
    </row>
    <row r="1049" spans="1:12" x14ac:dyDescent="0.25">
      <c r="A1049" s="19" t="s">
        <v>438</v>
      </c>
      <c r="B1049" s="19" t="s">
        <v>439</v>
      </c>
      <c r="C1049" s="19" t="s">
        <v>873</v>
      </c>
      <c r="D1049" s="19" t="s">
        <v>874</v>
      </c>
      <c r="E1049" s="20" t="s">
        <v>21</v>
      </c>
      <c r="F1049" s="19" t="s">
        <v>21</v>
      </c>
      <c r="G1049" s="180">
        <v>95130</v>
      </c>
      <c r="H1049" s="19" t="s">
        <v>1659</v>
      </c>
      <c r="I1049" s="19" t="s">
        <v>876</v>
      </c>
      <c r="J1049" s="19" t="s">
        <v>9283</v>
      </c>
      <c r="K1049" s="20" t="s">
        <v>1660</v>
      </c>
      <c r="L1049" s="19" t="s">
        <v>25</v>
      </c>
    </row>
    <row r="1050" spans="1:12" x14ac:dyDescent="0.25">
      <c r="A1050" s="19" t="s">
        <v>438</v>
      </c>
      <c r="B1050" s="19" t="s">
        <v>439</v>
      </c>
      <c r="C1050" s="19" t="s">
        <v>873</v>
      </c>
      <c r="D1050" s="19" t="s">
        <v>874</v>
      </c>
      <c r="E1050" s="20" t="s">
        <v>21</v>
      </c>
      <c r="F1050" s="19" t="s">
        <v>21</v>
      </c>
      <c r="G1050" s="180">
        <v>95131</v>
      </c>
      <c r="H1050" s="19" t="s">
        <v>1661</v>
      </c>
      <c r="I1050" s="19" t="s">
        <v>876</v>
      </c>
      <c r="J1050" s="19" t="s">
        <v>9283</v>
      </c>
      <c r="K1050" s="20" t="s">
        <v>1662</v>
      </c>
      <c r="L1050" s="19" t="s">
        <v>25</v>
      </c>
    </row>
    <row r="1051" spans="1:12" x14ac:dyDescent="0.25">
      <c r="A1051" s="19" t="s">
        <v>438</v>
      </c>
      <c r="B1051" s="19" t="s">
        <v>439</v>
      </c>
      <c r="C1051" s="19" t="s">
        <v>873</v>
      </c>
      <c r="D1051" s="19" t="s">
        <v>874</v>
      </c>
      <c r="E1051" s="20" t="s">
        <v>21</v>
      </c>
      <c r="F1051" s="19" t="s">
        <v>21</v>
      </c>
      <c r="G1051" s="180">
        <v>95132</v>
      </c>
      <c r="H1051" s="19" t="s">
        <v>1663</v>
      </c>
      <c r="I1051" s="19" t="s">
        <v>876</v>
      </c>
      <c r="J1051" s="19" t="s">
        <v>444</v>
      </c>
      <c r="K1051" s="20" t="s">
        <v>6906</v>
      </c>
      <c r="L1051" s="19" t="s">
        <v>25</v>
      </c>
    </row>
    <row r="1052" spans="1:12" x14ac:dyDescent="0.25">
      <c r="A1052" s="19" t="s">
        <v>438</v>
      </c>
      <c r="B1052" s="19" t="s">
        <v>439</v>
      </c>
      <c r="C1052" s="19" t="s">
        <v>873</v>
      </c>
      <c r="D1052" s="19" t="s">
        <v>874</v>
      </c>
      <c r="E1052" s="20" t="s">
        <v>21</v>
      </c>
      <c r="F1052" s="19" t="s">
        <v>21</v>
      </c>
      <c r="G1052" s="180">
        <v>95136</v>
      </c>
      <c r="H1052" s="19" t="s">
        <v>1665</v>
      </c>
      <c r="I1052" s="19" t="s">
        <v>876</v>
      </c>
      <c r="J1052" s="19" t="s">
        <v>9283</v>
      </c>
      <c r="K1052" s="20" t="s">
        <v>1053</v>
      </c>
      <c r="L1052" s="19" t="s">
        <v>25</v>
      </c>
    </row>
    <row r="1053" spans="1:12" x14ac:dyDescent="0.25">
      <c r="A1053" s="19" t="s">
        <v>438</v>
      </c>
      <c r="B1053" s="19" t="s">
        <v>439</v>
      </c>
      <c r="C1053" s="19" t="s">
        <v>873</v>
      </c>
      <c r="D1053" s="19" t="s">
        <v>874</v>
      </c>
      <c r="E1053" s="20" t="s">
        <v>21</v>
      </c>
      <c r="F1053" s="19" t="s">
        <v>21</v>
      </c>
      <c r="G1053" s="180">
        <v>95137</v>
      </c>
      <c r="H1053" s="19" t="s">
        <v>1666</v>
      </c>
      <c r="I1053" s="19" t="s">
        <v>876</v>
      </c>
      <c r="J1053" s="19" t="s">
        <v>9283</v>
      </c>
      <c r="K1053" s="20" t="s">
        <v>1495</v>
      </c>
      <c r="L1053" s="19" t="s">
        <v>25</v>
      </c>
    </row>
    <row r="1054" spans="1:12" x14ac:dyDescent="0.25">
      <c r="A1054" s="19" t="s">
        <v>438</v>
      </c>
      <c r="B1054" s="19" t="s">
        <v>439</v>
      </c>
      <c r="C1054" s="19" t="s">
        <v>873</v>
      </c>
      <c r="D1054" s="19" t="s">
        <v>874</v>
      </c>
      <c r="E1054" s="20" t="s">
        <v>21</v>
      </c>
      <c r="F1054" s="19" t="s">
        <v>21</v>
      </c>
      <c r="G1054" s="180">
        <v>95138</v>
      </c>
      <c r="H1054" s="19" t="s">
        <v>1667</v>
      </c>
      <c r="I1054" s="19" t="s">
        <v>876</v>
      </c>
      <c r="J1054" s="19" t="s">
        <v>9283</v>
      </c>
      <c r="K1054" s="20" t="s">
        <v>964</v>
      </c>
      <c r="L1054" s="19" t="s">
        <v>25</v>
      </c>
    </row>
    <row r="1055" spans="1:12" x14ac:dyDescent="0.25">
      <c r="A1055" s="19" t="s">
        <v>438</v>
      </c>
      <c r="B1055" s="19" t="s">
        <v>439</v>
      </c>
      <c r="C1055" s="19" t="s">
        <v>873</v>
      </c>
      <c r="D1055" s="19" t="s">
        <v>874</v>
      </c>
      <c r="E1055" s="20" t="s">
        <v>21</v>
      </c>
      <c r="F1055" s="19" t="s">
        <v>21</v>
      </c>
      <c r="G1055" s="180">
        <v>95208</v>
      </c>
      <c r="H1055" s="19" t="s">
        <v>1668</v>
      </c>
      <c r="I1055" s="19" t="s">
        <v>876</v>
      </c>
      <c r="J1055" s="19" t="s">
        <v>9283</v>
      </c>
      <c r="K1055" s="20" t="s">
        <v>1669</v>
      </c>
      <c r="L1055" s="19" t="s">
        <v>25</v>
      </c>
    </row>
    <row r="1056" spans="1:12" x14ac:dyDescent="0.25">
      <c r="A1056" s="19" t="s">
        <v>438</v>
      </c>
      <c r="B1056" s="19" t="s">
        <v>439</v>
      </c>
      <c r="C1056" s="19" t="s">
        <v>873</v>
      </c>
      <c r="D1056" s="19" t="s">
        <v>874</v>
      </c>
      <c r="E1056" s="20" t="s">
        <v>21</v>
      </c>
      <c r="F1056" s="19" t="s">
        <v>21</v>
      </c>
      <c r="G1056" s="180">
        <v>95209</v>
      </c>
      <c r="H1056" s="19" t="s">
        <v>1670</v>
      </c>
      <c r="I1056" s="19" t="s">
        <v>876</v>
      </c>
      <c r="J1056" s="19" t="s">
        <v>9283</v>
      </c>
      <c r="K1056" s="20" t="s">
        <v>499</v>
      </c>
      <c r="L1056" s="19" t="s">
        <v>25</v>
      </c>
    </row>
    <row r="1057" spans="1:12" x14ac:dyDescent="0.25">
      <c r="A1057" s="19" t="s">
        <v>438</v>
      </c>
      <c r="B1057" s="19" t="s">
        <v>439</v>
      </c>
      <c r="C1057" s="19" t="s">
        <v>873</v>
      </c>
      <c r="D1057" s="19" t="s">
        <v>874</v>
      </c>
      <c r="E1057" s="20" t="s">
        <v>21</v>
      </c>
      <c r="F1057" s="19" t="s">
        <v>21</v>
      </c>
      <c r="G1057" s="180">
        <v>95210</v>
      </c>
      <c r="H1057" s="19" t="s">
        <v>1671</v>
      </c>
      <c r="I1057" s="19" t="s">
        <v>876</v>
      </c>
      <c r="J1057" s="19" t="s">
        <v>9283</v>
      </c>
      <c r="K1057" s="20" t="s">
        <v>1672</v>
      </c>
      <c r="L1057" s="19" t="s">
        <v>25</v>
      </c>
    </row>
    <row r="1058" spans="1:12" x14ac:dyDescent="0.25">
      <c r="A1058" s="19" t="s">
        <v>438</v>
      </c>
      <c r="B1058" s="19" t="s">
        <v>439</v>
      </c>
      <c r="C1058" s="19" t="s">
        <v>873</v>
      </c>
      <c r="D1058" s="19" t="s">
        <v>874</v>
      </c>
      <c r="E1058" s="20" t="s">
        <v>21</v>
      </c>
      <c r="F1058" s="19" t="s">
        <v>21</v>
      </c>
      <c r="G1058" s="180">
        <v>95211</v>
      </c>
      <c r="H1058" s="19" t="s">
        <v>1673</v>
      </c>
      <c r="I1058" s="19" t="s">
        <v>876</v>
      </c>
      <c r="J1058" s="19" t="s">
        <v>23</v>
      </c>
      <c r="K1058" s="20" t="s">
        <v>9682</v>
      </c>
      <c r="L1058" s="19" t="s">
        <v>25</v>
      </c>
    </row>
    <row r="1059" spans="1:12" x14ac:dyDescent="0.25">
      <c r="A1059" s="19" t="s">
        <v>438</v>
      </c>
      <c r="B1059" s="19" t="s">
        <v>439</v>
      </c>
      <c r="C1059" s="19" t="s">
        <v>873</v>
      </c>
      <c r="D1059" s="19" t="s">
        <v>874</v>
      </c>
      <c r="E1059" s="20" t="s">
        <v>21</v>
      </c>
      <c r="F1059" s="19" t="s">
        <v>21</v>
      </c>
      <c r="G1059" s="180">
        <v>95214</v>
      </c>
      <c r="H1059" s="19" t="s">
        <v>1674</v>
      </c>
      <c r="I1059" s="19" t="s">
        <v>876</v>
      </c>
      <c r="J1059" s="19" t="s">
        <v>23</v>
      </c>
      <c r="K1059" s="20" t="s">
        <v>1675</v>
      </c>
      <c r="L1059" s="19" t="s">
        <v>25</v>
      </c>
    </row>
    <row r="1060" spans="1:12" x14ac:dyDescent="0.25">
      <c r="A1060" s="19" t="s">
        <v>438</v>
      </c>
      <c r="B1060" s="19" t="s">
        <v>439</v>
      </c>
      <c r="C1060" s="19" t="s">
        <v>873</v>
      </c>
      <c r="D1060" s="19" t="s">
        <v>874</v>
      </c>
      <c r="E1060" s="20" t="s">
        <v>21</v>
      </c>
      <c r="F1060" s="19" t="s">
        <v>21</v>
      </c>
      <c r="G1060" s="180">
        <v>95215</v>
      </c>
      <c r="H1060" s="19" t="s">
        <v>1676</v>
      </c>
      <c r="I1060" s="19" t="s">
        <v>876</v>
      </c>
      <c r="J1060" s="19" t="s">
        <v>23</v>
      </c>
      <c r="K1060" s="20" t="s">
        <v>964</v>
      </c>
      <c r="L1060" s="19" t="s">
        <v>25</v>
      </c>
    </row>
    <row r="1061" spans="1:12" x14ac:dyDescent="0.25">
      <c r="A1061" s="19" t="s">
        <v>438</v>
      </c>
      <c r="B1061" s="19" t="s">
        <v>439</v>
      </c>
      <c r="C1061" s="19" t="s">
        <v>873</v>
      </c>
      <c r="D1061" s="19" t="s">
        <v>874</v>
      </c>
      <c r="E1061" s="20" t="s">
        <v>21</v>
      </c>
      <c r="F1061" s="19" t="s">
        <v>21</v>
      </c>
      <c r="G1061" s="180">
        <v>95216</v>
      </c>
      <c r="H1061" s="19" t="s">
        <v>1677</v>
      </c>
      <c r="I1061" s="19" t="s">
        <v>876</v>
      </c>
      <c r="J1061" s="19" t="s">
        <v>23</v>
      </c>
      <c r="K1061" s="20" t="s">
        <v>1531</v>
      </c>
      <c r="L1061" s="19" t="s">
        <v>25</v>
      </c>
    </row>
    <row r="1062" spans="1:12" x14ac:dyDescent="0.25">
      <c r="A1062" s="19" t="s">
        <v>438</v>
      </c>
      <c r="B1062" s="19" t="s">
        <v>439</v>
      </c>
      <c r="C1062" s="19" t="s">
        <v>873</v>
      </c>
      <c r="D1062" s="19" t="s">
        <v>874</v>
      </c>
      <c r="E1062" s="20" t="s">
        <v>21</v>
      </c>
      <c r="F1062" s="19" t="s">
        <v>21</v>
      </c>
      <c r="G1062" s="180">
        <v>95217</v>
      </c>
      <c r="H1062" s="19" t="s">
        <v>1678</v>
      </c>
      <c r="I1062" s="19" t="s">
        <v>876</v>
      </c>
      <c r="J1062" s="19" t="s">
        <v>23</v>
      </c>
      <c r="K1062" s="20" t="s">
        <v>1551</v>
      </c>
      <c r="L1062" s="19" t="s">
        <v>25</v>
      </c>
    </row>
    <row r="1063" spans="1:12" x14ac:dyDescent="0.25">
      <c r="A1063" s="19" t="s">
        <v>438</v>
      </c>
      <c r="B1063" s="19" t="s">
        <v>439</v>
      </c>
      <c r="C1063" s="19" t="s">
        <v>873</v>
      </c>
      <c r="D1063" s="19" t="s">
        <v>874</v>
      </c>
      <c r="E1063" s="20" t="s">
        <v>21</v>
      </c>
      <c r="F1063" s="19" t="s">
        <v>21</v>
      </c>
      <c r="G1063" s="180">
        <v>95255</v>
      </c>
      <c r="H1063" s="19" t="s">
        <v>1679</v>
      </c>
      <c r="I1063" s="19" t="s">
        <v>876</v>
      </c>
      <c r="J1063" s="19" t="s">
        <v>9283</v>
      </c>
      <c r="K1063" s="20" t="s">
        <v>734</v>
      </c>
      <c r="L1063" s="19" t="s">
        <v>25</v>
      </c>
    </row>
    <row r="1064" spans="1:12" x14ac:dyDescent="0.25">
      <c r="A1064" s="19" t="s">
        <v>438</v>
      </c>
      <c r="B1064" s="19" t="s">
        <v>439</v>
      </c>
      <c r="C1064" s="19" t="s">
        <v>873</v>
      </c>
      <c r="D1064" s="19" t="s">
        <v>874</v>
      </c>
      <c r="E1064" s="20" t="s">
        <v>21</v>
      </c>
      <c r="F1064" s="19" t="s">
        <v>21</v>
      </c>
      <c r="G1064" s="180">
        <v>95256</v>
      </c>
      <c r="H1064" s="19" t="s">
        <v>1680</v>
      </c>
      <c r="I1064" s="19" t="s">
        <v>876</v>
      </c>
      <c r="J1064" s="19" t="s">
        <v>9283</v>
      </c>
      <c r="K1064" s="20" t="s">
        <v>1681</v>
      </c>
      <c r="L1064" s="19" t="s">
        <v>25</v>
      </c>
    </row>
    <row r="1065" spans="1:12" x14ac:dyDescent="0.25">
      <c r="A1065" s="19" t="s">
        <v>438</v>
      </c>
      <c r="B1065" s="19" t="s">
        <v>439</v>
      </c>
      <c r="C1065" s="19" t="s">
        <v>873</v>
      </c>
      <c r="D1065" s="19" t="s">
        <v>874</v>
      </c>
      <c r="E1065" s="20" t="s">
        <v>21</v>
      </c>
      <c r="F1065" s="19" t="s">
        <v>21</v>
      </c>
      <c r="G1065" s="180">
        <v>95257</v>
      </c>
      <c r="H1065" s="19" t="s">
        <v>1682</v>
      </c>
      <c r="I1065" s="19" t="s">
        <v>876</v>
      </c>
      <c r="J1065" s="19" t="s">
        <v>9283</v>
      </c>
      <c r="K1065" s="20" t="s">
        <v>1683</v>
      </c>
      <c r="L1065" s="19" t="s">
        <v>25</v>
      </c>
    </row>
    <row r="1066" spans="1:12" x14ac:dyDescent="0.25">
      <c r="A1066" s="19" t="s">
        <v>438</v>
      </c>
      <c r="B1066" s="19" t="s">
        <v>439</v>
      </c>
      <c r="C1066" s="19" t="s">
        <v>873</v>
      </c>
      <c r="D1066" s="19" t="s">
        <v>874</v>
      </c>
      <c r="E1066" s="20" t="s">
        <v>21</v>
      </c>
      <c r="F1066" s="19" t="s">
        <v>21</v>
      </c>
      <c r="G1066" s="180">
        <v>95260</v>
      </c>
      <c r="H1066" s="19" t="s">
        <v>1684</v>
      </c>
      <c r="I1066" s="19" t="s">
        <v>876</v>
      </c>
      <c r="J1066" s="19" t="s">
        <v>9283</v>
      </c>
      <c r="K1066" s="20" t="s">
        <v>1590</v>
      </c>
      <c r="L1066" s="19" t="s">
        <v>25</v>
      </c>
    </row>
    <row r="1067" spans="1:12" x14ac:dyDescent="0.25">
      <c r="A1067" s="19" t="s">
        <v>438</v>
      </c>
      <c r="B1067" s="19" t="s">
        <v>439</v>
      </c>
      <c r="C1067" s="19" t="s">
        <v>873</v>
      </c>
      <c r="D1067" s="19" t="s">
        <v>874</v>
      </c>
      <c r="E1067" s="20" t="s">
        <v>21</v>
      </c>
      <c r="F1067" s="19" t="s">
        <v>21</v>
      </c>
      <c r="G1067" s="180">
        <v>95261</v>
      </c>
      <c r="H1067" s="19" t="s">
        <v>1685</v>
      </c>
      <c r="I1067" s="19" t="s">
        <v>876</v>
      </c>
      <c r="J1067" s="19" t="s">
        <v>9283</v>
      </c>
      <c r="K1067" s="20" t="s">
        <v>1681</v>
      </c>
      <c r="L1067" s="19" t="s">
        <v>25</v>
      </c>
    </row>
    <row r="1068" spans="1:12" x14ac:dyDescent="0.25">
      <c r="A1068" s="19" t="s">
        <v>438</v>
      </c>
      <c r="B1068" s="19" t="s">
        <v>439</v>
      </c>
      <c r="C1068" s="19" t="s">
        <v>873</v>
      </c>
      <c r="D1068" s="19" t="s">
        <v>874</v>
      </c>
      <c r="E1068" s="20" t="s">
        <v>21</v>
      </c>
      <c r="F1068" s="19" t="s">
        <v>21</v>
      </c>
      <c r="G1068" s="180">
        <v>95262</v>
      </c>
      <c r="H1068" s="19" t="s">
        <v>1686</v>
      </c>
      <c r="I1068" s="19" t="s">
        <v>876</v>
      </c>
      <c r="J1068" s="19" t="s">
        <v>9283</v>
      </c>
      <c r="K1068" s="20" t="s">
        <v>640</v>
      </c>
      <c r="L1068" s="19" t="s">
        <v>25</v>
      </c>
    </row>
    <row r="1069" spans="1:12" x14ac:dyDescent="0.25">
      <c r="A1069" s="19" t="s">
        <v>438</v>
      </c>
      <c r="B1069" s="19" t="s">
        <v>439</v>
      </c>
      <c r="C1069" s="19" t="s">
        <v>873</v>
      </c>
      <c r="D1069" s="19" t="s">
        <v>874</v>
      </c>
      <c r="E1069" s="20" t="s">
        <v>21</v>
      </c>
      <c r="F1069" s="19" t="s">
        <v>21</v>
      </c>
      <c r="G1069" s="180">
        <v>95263</v>
      </c>
      <c r="H1069" s="19" t="s">
        <v>1687</v>
      </c>
      <c r="I1069" s="19" t="s">
        <v>876</v>
      </c>
      <c r="J1069" s="19" t="s">
        <v>444</v>
      </c>
      <c r="K1069" s="20" t="s">
        <v>9687</v>
      </c>
      <c r="L1069" s="19" t="s">
        <v>25</v>
      </c>
    </row>
    <row r="1070" spans="1:12" x14ac:dyDescent="0.25">
      <c r="A1070" s="19" t="s">
        <v>438</v>
      </c>
      <c r="B1070" s="19" t="s">
        <v>439</v>
      </c>
      <c r="C1070" s="19" t="s">
        <v>873</v>
      </c>
      <c r="D1070" s="19" t="s">
        <v>874</v>
      </c>
      <c r="E1070" s="20" t="s">
        <v>21</v>
      </c>
      <c r="F1070" s="19" t="s">
        <v>21</v>
      </c>
      <c r="G1070" s="180">
        <v>95266</v>
      </c>
      <c r="H1070" s="19" t="s">
        <v>1689</v>
      </c>
      <c r="I1070" s="19" t="s">
        <v>876</v>
      </c>
      <c r="J1070" s="19" t="s">
        <v>9283</v>
      </c>
      <c r="K1070" s="20" t="s">
        <v>1690</v>
      </c>
      <c r="L1070" s="19" t="s">
        <v>25</v>
      </c>
    </row>
    <row r="1071" spans="1:12" x14ac:dyDescent="0.25">
      <c r="A1071" s="19" t="s">
        <v>438</v>
      </c>
      <c r="B1071" s="19" t="s">
        <v>439</v>
      </c>
      <c r="C1071" s="19" t="s">
        <v>873</v>
      </c>
      <c r="D1071" s="19" t="s">
        <v>874</v>
      </c>
      <c r="E1071" s="20" t="s">
        <v>21</v>
      </c>
      <c r="F1071" s="19" t="s">
        <v>21</v>
      </c>
      <c r="G1071" s="180">
        <v>95267</v>
      </c>
      <c r="H1071" s="19" t="s">
        <v>1691</v>
      </c>
      <c r="I1071" s="19" t="s">
        <v>876</v>
      </c>
      <c r="J1071" s="19" t="s">
        <v>9283</v>
      </c>
      <c r="K1071" s="20" t="s">
        <v>827</v>
      </c>
      <c r="L1071" s="19" t="s">
        <v>25</v>
      </c>
    </row>
    <row r="1072" spans="1:12" x14ac:dyDescent="0.25">
      <c r="A1072" s="19" t="s">
        <v>438</v>
      </c>
      <c r="B1072" s="19" t="s">
        <v>439</v>
      </c>
      <c r="C1072" s="19" t="s">
        <v>873</v>
      </c>
      <c r="D1072" s="19" t="s">
        <v>874</v>
      </c>
      <c r="E1072" s="20" t="s">
        <v>21</v>
      </c>
      <c r="F1072" s="19" t="s">
        <v>21</v>
      </c>
      <c r="G1072" s="180">
        <v>95268</v>
      </c>
      <c r="H1072" s="19" t="s">
        <v>1692</v>
      </c>
      <c r="I1072" s="19" t="s">
        <v>876</v>
      </c>
      <c r="J1072" s="19" t="s">
        <v>9283</v>
      </c>
      <c r="K1072" s="20" t="s">
        <v>1406</v>
      </c>
      <c r="L1072" s="19" t="s">
        <v>25</v>
      </c>
    </row>
    <row r="1073" spans="1:12" x14ac:dyDescent="0.25">
      <c r="A1073" s="19" t="s">
        <v>438</v>
      </c>
      <c r="B1073" s="19" t="s">
        <v>439</v>
      </c>
      <c r="C1073" s="19" t="s">
        <v>873</v>
      </c>
      <c r="D1073" s="19" t="s">
        <v>874</v>
      </c>
      <c r="E1073" s="20" t="s">
        <v>21</v>
      </c>
      <c r="F1073" s="19" t="s">
        <v>21</v>
      </c>
      <c r="G1073" s="180">
        <v>95269</v>
      </c>
      <c r="H1073" s="19" t="s">
        <v>1693</v>
      </c>
      <c r="I1073" s="19" t="s">
        <v>876</v>
      </c>
      <c r="J1073" s="19" t="s">
        <v>444</v>
      </c>
      <c r="K1073" s="20" t="s">
        <v>3458</v>
      </c>
      <c r="L1073" s="19" t="s">
        <v>25</v>
      </c>
    </row>
    <row r="1074" spans="1:12" x14ac:dyDescent="0.25">
      <c r="A1074" s="19" t="s">
        <v>438</v>
      </c>
      <c r="B1074" s="19" t="s">
        <v>439</v>
      </c>
      <c r="C1074" s="19" t="s">
        <v>873</v>
      </c>
      <c r="D1074" s="19" t="s">
        <v>874</v>
      </c>
      <c r="E1074" s="20" t="s">
        <v>21</v>
      </c>
      <c r="F1074" s="19" t="s">
        <v>21</v>
      </c>
      <c r="G1074" s="180">
        <v>95272</v>
      </c>
      <c r="H1074" s="19" t="s">
        <v>1694</v>
      </c>
      <c r="I1074" s="19" t="s">
        <v>876</v>
      </c>
      <c r="J1074" s="19" t="s">
        <v>9283</v>
      </c>
      <c r="K1074" s="20" t="s">
        <v>1406</v>
      </c>
      <c r="L1074" s="19" t="s">
        <v>25</v>
      </c>
    </row>
    <row r="1075" spans="1:12" x14ac:dyDescent="0.25">
      <c r="A1075" s="19" t="s">
        <v>438</v>
      </c>
      <c r="B1075" s="19" t="s">
        <v>439</v>
      </c>
      <c r="C1075" s="19" t="s">
        <v>873</v>
      </c>
      <c r="D1075" s="19" t="s">
        <v>874</v>
      </c>
      <c r="E1075" s="20" t="s">
        <v>21</v>
      </c>
      <c r="F1075" s="19" t="s">
        <v>21</v>
      </c>
      <c r="G1075" s="180">
        <v>95273</v>
      </c>
      <c r="H1075" s="19" t="s">
        <v>1695</v>
      </c>
      <c r="I1075" s="19" t="s">
        <v>876</v>
      </c>
      <c r="J1075" s="19" t="s">
        <v>9283</v>
      </c>
      <c r="K1075" s="20" t="s">
        <v>827</v>
      </c>
      <c r="L1075" s="19" t="s">
        <v>25</v>
      </c>
    </row>
    <row r="1076" spans="1:12" x14ac:dyDescent="0.25">
      <c r="A1076" s="19" t="s">
        <v>438</v>
      </c>
      <c r="B1076" s="19" t="s">
        <v>439</v>
      </c>
      <c r="C1076" s="19" t="s">
        <v>873</v>
      </c>
      <c r="D1076" s="19" t="s">
        <v>874</v>
      </c>
      <c r="E1076" s="20" t="s">
        <v>21</v>
      </c>
      <c r="F1076" s="19" t="s">
        <v>21</v>
      </c>
      <c r="G1076" s="180">
        <v>95274</v>
      </c>
      <c r="H1076" s="19" t="s">
        <v>1696</v>
      </c>
      <c r="I1076" s="19" t="s">
        <v>876</v>
      </c>
      <c r="J1076" s="19" t="s">
        <v>9283</v>
      </c>
      <c r="K1076" s="20" t="s">
        <v>1282</v>
      </c>
      <c r="L1076" s="19" t="s">
        <v>25</v>
      </c>
    </row>
    <row r="1077" spans="1:12" x14ac:dyDescent="0.25">
      <c r="A1077" s="19" t="s">
        <v>438</v>
      </c>
      <c r="B1077" s="19" t="s">
        <v>439</v>
      </c>
      <c r="C1077" s="19" t="s">
        <v>873</v>
      </c>
      <c r="D1077" s="19" t="s">
        <v>874</v>
      </c>
      <c r="E1077" s="20" t="s">
        <v>21</v>
      </c>
      <c r="F1077" s="19" t="s">
        <v>21</v>
      </c>
      <c r="G1077" s="180">
        <v>95275</v>
      </c>
      <c r="H1077" s="19" t="s">
        <v>1697</v>
      </c>
      <c r="I1077" s="19" t="s">
        <v>876</v>
      </c>
      <c r="J1077" s="19" t="s">
        <v>23</v>
      </c>
      <c r="K1077" s="20" t="s">
        <v>8335</v>
      </c>
      <c r="L1077" s="19" t="s">
        <v>25</v>
      </c>
    </row>
    <row r="1078" spans="1:12" x14ac:dyDescent="0.25">
      <c r="A1078" s="19" t="s">
        <v>438</v>
      </c>
      <c r="B1078" s="19" t="s">
        <v>439</v>
      </c>
      <c r="C1078" s="19" t="s">
        <v>873</v>
      </c>
      <c r="D1078" s="19" t="s">
        <v>874</v>
      </c>
      <c r="E1078" s="20" t="s">
        <v>21</v>
      </c>
      <c r="F1078" s="19" t="s">
        <v>21</v>
      </c>
      <c r="G1078" s="180">
        <v>95278</v>
      </c>
      <c r="H1078" s="19" t="s">
        <v>1698</v>
      </c>
      <c r="I1078" s="19" t="s">
        <v>876</v>
      </c>
      <c r="J1078" s="19" t="s">
        <v>9283</v>
      </c>
      <c r="K1078" s="20" t="s">
        <v>836</v>
      </c>
      <c r="L1078" s="19" t="s">
        <v>25</v>
      </c>
    </row>
    <row r="1079" spans="1:12" x14ac:dyDescent="0.25">
      <c r="A1079" s="19" t="s">
        <v>438</v>
      </c>
      <c r="B1079" s="19" t="s">
        <v>439</v>
      </c>
      <c r="C1079" s="19" t="s">
        <v>873</v>
      </c>
      <c r="D1079" s="19" t="s">
        <v>874</v>
      </c>
      <c r="E1079" s="20" t="s">
        <v>21</v>
      </c>
      <c r="F1079" s="19" t="s">
        <v>21</v>
      </c>
      <c r="G1079" s="180">
        <v>95279</v>
      </c>
      <c r="H1079" s="19" t="s">
        <v>1699</v>
      </c>
      <c r="I1079" s="19" t="s">
        <v>876</v>
      </c>
      <c r="J1079" s="19" t="s">
        <v>9283</v>
      </c>
      <c r="K1079" s="20" t="s">
        <v>1408</v>
      </c>
      <c r="L1079" s="19" t="s">
        <v>25</v>
      </c>
    </row>
    <row r="1080" spans="1:12" x14ac:dyDescent="0.25">
      <c r="A1080" s="19" t="s">
        <v>438</v>
      </c>
      <c r="B1080" s="19" t="s">
        <v>439</v>
      </c>
      <c r="C1080" s="19" t="s">
        <v>873</v>
      </c>
      <c r="D1080" s="19" t="s">
        <v>874</v>
      </c>
      <c r="E1080" s="20" t="s">
        <v>21</v>
      </c>
      <c r="F1080" s="19" t="s">
        <v>21</v>
      </c>
      <c r="G1080" s="180">
        <v>95280</v>
      </c>
      <c r="H1080" s="19" t="s">
        <v>1700</v>
      </c>
      <c r="I1080" s="19" t="s">
        <v>876</v>
      </c>
      <c r="J1080" s="19" t="s">
        <v>9283</v>
      </c>
      <c r="K1080" s="20" t="s">
        <v>745</v>
      </c>
      <c r="L1080" s="19" t="s">
        <v>25</v>
      </c>
    </row>
    <row r="1081" spans="1:12" x14ac:dyDescent="0.25">
      <c r="A1081" s="19" t="s">
        <v>438</v>
      </c>
      <c r="B1081" s="19" t="s">
        <v>439</v>
      </c>
      <c r="C1081" s="19" t="s">
        <v>873</v>
      </c>
      <c r="D1081" s="19" t="s">
        <v>874</v>
      </c>
      <c r="E1081" s="20" t="s">
        <v>21</v>
      </c>
      <c r="F1081" s="19" t="s">
        <v>21</v>
      </c>
      <c r="G1081" s="180">
        <v>95281</v>
      </c>
      <c r="H1081" s="19" t="s">
        <v>1701</v>
      </c>
      <c r="I1081" s="19" t="s">
        <v>876</v>
      </c>
      <c r="J1081" s="19" t="s">
        <v>444</v>
      </c>
      <c r="K1081" s="20" t="s">
        <v>3458</v>
      </c>
      <c r="L1081" s="19" t="s">
        <v>25</v>
      </c>
    </row>
    <row r="1082" spans="1:12" x14ac:dyDescent="0.25">
      <c r="A1082" s="19" t="s">
        <v>438</v>
      </c>
      <c r="B1082" s="19" t="s">
        <v>439</v>
      </c>
      <c r="C1082" s="19" t="s">
        <v>873</v>
      </c>
      <c r="D1082" s="19" t="s">
        <v>874</v>
      </c>
      <c r="E1082" s="20" t="s">
        <v>21</v>
      </c>
      <c r="F1082" s="19" t="s">
        <v>21</v>
      </c>
      <c r="G1082" s="180">
        <v>95617</v>
      </c>
      <c r="H1082" s="19" t="s">
        <v>1702</v>
      </c>
      <c r="I1082" s="19" t="s">
        <v>876</v>
      </c>
      <c r="J1082" s="19" t="s">
        <v>9283</v>
      </c>
      <c r="K1082" s="20" t="s">
        <v>1429</v>
      </c>
      <c r="L1082" s="19" t="s">
        <v>25</v>
      </c>
    </row>
    <row r="1083" spans="1:12" x14ac:dyDescent="0.25">
      <c r="A1083" s="19" t="s">
        <v>438</v>
      </c>
      <c r="B1083" s="19" t="s">
        <v>439</v>
      </c>
      <c r="C1083" s="19" t="s">
        <v>873</v>
      </c>
      <c r="D1083" s="19" t="s">
        <v>874</v>
      </c>
      <c r="E1083" s="20" t="s">
        <v>21</v>
      </c>
      <c r="F1083" s="19" t="s">
        <v>21</v>
      </c>
      <c r="G1083" s="180">
        <v>95618</v>
      </c>
      <c r="H1083" s="19" t="s">
        <v>1703</v>
      </c>
      <c r="I1083" s="19" t="s">
        <v>876</v>
      </c>
      <c r="J1083" s="19" t="s">
        <v>9283</v>
      </c>
      <c r="K1083" s="20" t="s">
        <v>1518</v>
      </c>
      <c r="L1083" s="19" t="s">
        <v>25</v>
      </c>
    </row>
    <row r="1084" spans="1:12" x14ac:dyDescent="0.25">
      <c r="A1084" s="19" t="s">
        <v>438</v>
      </c>
      <c r="B1084" s="19" t="s">
        <v>439</v>
      </c>
      <c r="C1084" s="19" t="s">
        <v>873</v>
      </c>
      <c r="D1084" s="19" t="s">
        <v>874</v>
      </c>
      <c r="E1084" s="20" t="s">
        <v>21</v>
      </c>
      <c r="F1084" s="19" t="s">
        <v>21</v>
      </c>
      <c r="G1084" s="180">
        <v>95619</v>
      </c>
      <c r="H1084" s="19" t="s">
        <v>1704</v>
      </c>
      <c r="I1084" s="19" t="s">
        <v>876</v>
      </c>
      <c r="J1084" s="19" t="s">
        <v>9283</v>
      </c>
      <c r="K1084" s="20" t="s">
        <v>1258</v>
      </c>
      <c r="L1084" s="19" t="s">
        <v>25</v>
      </c>
    </row>
    <row r="1085" spans="1:12" x14ac:dyDescent="0.25">
      <c r="A1085" s="19" t="s">
        <v>438</v>
      </c>
      <c r="B1085" s="19" t="s">
        <v>439</v>
      </c>
      <c r="C1085" s="19" t="s">
        <v>873</v>
      </c>
      <c r="D1085" s="19" t="s">
        <v>874</v>
      </c>
      <c r="E1085" s="20" t="s">
        <v>21</v>
      </c>
      <c r="F1085" s="19" t="s">
        <v>21</v>
      </c>
      <c r="G1085" s="180">
        <v>95627</v>
      </c>
      <c r="H1085" s="19" t="s">
        <v>1705</v>
      </c>
      <c r="I1085" s="19" t="s">
        <v>876</v>
      </c>
      <c r="J1085" s="19" t="s">
        <v>9283</v>
      </c>
      <c r="K1085" s="20" t="s">
        <v>1706</v>
      </c>
      <c r="L1085" s="19" t="s">
        <v>25</v>
      </c>
    </row>
    <row r="1086" spans="1:12" x14ac:dyDescent="0.25">
      <c r="A1086" s="19" t="s">
        <v>438</v>
      </c>
      <c r="B1086" s="19" t="s">
        <v>439</v>
      </c>
      <c r="C1086" s="19" t="s">
        <v>873</v>
      </c>
      <c r="D1086" s="19" t="s">
        <v>874</v>
      </c>
      <c r="E1086" s="20" t="s">
        <v>21</v>
      </c>
      <c r="F1086" s="19" t="s">
        <v>21</v>
      </c>
      <c r="G1086" s="180">
        <v>95628</v>
      </c>
      <c r="H1086" s="19" t="s">
        <v>1707</v>
      </c>
      <c r="I1086" s="19" t="s">
        <v>876</v>
      </c>
      <c r="J1086" s="19" t="s">
        <v>9283</v>
      </c>
      <c r="K1086" s="20" t="s">
        <v>1708</v>
      </c>
      <c r="L1086" s="19" t="s">
        <v>25</v>
      </c>
    </row>
    <row r="1087" spans="1:12" x14ac:dyDescent="0.25">
      <c r="A1087" s="19" t="s">
        <v>438</v>
      </c>
      <c r="B1087" s="19" t="s">
        <v>439</v>
      </c>
      <c r="C1087" s="19" t="s">
        <v>873</v>
      </c>
      <c r="D1087" s="19" t="s">
        <v>874</v>
      </c>
      <c r="E1087" s="20" t="s">
        <v>21</v>
      </c>
      <c r="F1087" s="19" t="s">
        <v>21</v>
      </c>
      <c r="G1087" s="180">
        <v>95629</v>
      </c>
      <c r="H1087" s="19" t="s">
        <v>1709</v>
      </c>
      <c r="I1087" s="19" t="s">
        <v>876</v>
      </c>
      <c r="J1087" s="19" t="s">
        <v>9283</v>
      </c>
      <c r="K1087" s="20" t="s">
        <v>1710</v>
      </c>
      <c r="L1087" s="19" t="s">
        <v>25</v>
      </c>
    </row>
    <row r="1088" spans="1:12" x14ac:dyDescent="0.25">
      <c r="A1088" s="19" t="s">
        <v>438</v>
      </c>
      <c r="B1088" s="19" t="s">
        <v>439</v>
      </c>
      <c r="C1088" s="19" t="s">
        <v>873</v>
      </c>
      <c r="D1088" s="19" t="s">
        <v>874</v>
      </c>
      <c r="E1088" s="20" t="s">
        <v>21</v>
      </c>
      <c r="F1088" s="19" t="s">
        <v>21</v>
      </c>
      <c r="G1088" s="180">
        <v>95630</v>
      </c>
      <c r="H1088" s="19" t="s">
        <v>1711</v>
      </c>
      <c r="I1088" s="19" t="s">
        <v>876</v>
      </c>
      <c r="J1088" s="19" t="s">
        <v>444</v>
      </c>
      <c r="K1088" s="20" t="s">
        <v>9611</v>
      </c>
      <c r="L1088" s="19" t="s">
        <v>25</v>
      </c>
    </row>
    <row r="1089" spans="1:12" x14ac:dyDescent="0.25">
      <c r="A1089" s="19" t="s">
        <v>438</v>
      </c>
      <c r="B1089" s="19" t="s">
        <v>439</v>
      </c>
      <c r="C1089" s="19" t="s">
        <v>873</v>
      </c>
      <c r="D1089" s="19" t="s">
        <v>874</v>
      </c>
      <c r="E1089" s="20" t="s">
        <v>21</v>
      </c>
      <c r="F1089" s="19" t="s">
        <v>21</v>
      </c>
      <c r="G1089" s="180">
        <v>95698</v>
      </c>
      <c r="H1089" s="19" t="s">
        <v>1712</v>
      </c>
      <c r="I1089" s="19" t="s">
        <v>876</v>
      </c>
      <c r="J1089" s="19" t="s">
        <v>9283</v>
      </c>
      <c r="K1089" s="20" t="s">
        <v>1713</v>
      </c>
      <c r="L1089" s="19" t="s">
        <v>25</v>
      </c>
    </row>
    <row r="1090" spans="1:12" x14ac:dyDescent="0.25">
      <c r="A1090" s="19" t="s">
        <v>438</v>
      </c>
      <c r="B1090" s="19" t="s">
        <v>439</v>
      </c>
      <c r="C1090" s="19" t="s">
        <v>873</v>
      </c>
      <c r="D1090" s="19" t="s">
        <v>874</v>
      </c>
      <c r="E1090" s="20" t="s">
        <v>21</v>
      </c>
      <c r="F1090" s="19" t="s">
        <v>21</v>
      </c>
      <c r="G1090" s="180">
        <v>95699</v>
      </c>
      <c r="H1090" s="19" t="s">
        <v>1714</v>
      </c>
      <c r="I1090" s="19" t="s">
        <v>876</v>
      </c>
      <c r="J1090" s="19" t="s">
        <v>9283</v>
      </c>
      <c r="K1090" s="20" t="s">
        <v>1368</v>
      </c>
      <c r="L1090" s="19" t="s">
        <v>25</v>
      </c>
    </row>
    <row r="1091" spans="1:12" x14ac:dyDescent="0.25">
      <c r="A1091" s="19" t="s">
        <v>438</v>
      </c>
      <c r="B1091" s="19" t="s">
        <v>439</v>
      </c>
      <c r="C1091" s="19" t="s">
        <v>873</v>
      </c>
      <c r="D1091" s="19" t="s">
        <v>874</v>
      </c>
      <c r="E1091" s="20" t="s">
        <v>21</v>
      </c>
      <c r="F1091" s="19" t="s">
        <v>21</v>
      </c>
      <c r="G1091" s="180">
        <v>95700</v>
      </c>
      <c r="H1091" s="19" t="s">
        <v>1715</v>
      </c>
      <c r="I1091" s="19" t="s">
        <v>876</v>
      </c>
      <c r="J1091" s="19" t="s">
        <v>9283</v>
      </c>
      <c r="K1091" s="20" t="s">
        <v>1305</v>
      </c>
      <c r="L1091" s="19" t="s">
        <v>25</v>
      </c>
    </row>
    <row r="1092" spans="1:12" x14ac:dyDescent="0.25">
      <c r="A1092" s="19" t="s">
        <v>438</v>
      </c>
      <c r="B1092" s="19" t="s">
        <v>439</v>
      </c>
      <c r="C1092" s="19" t="s">
        <v>873</v>
      </c>
      <c r="D1092" s="19" t="s">
        <v>874</v>
      </c>
      <c r="E1092" s="20" t="s">
        <v>21</v>
      </c>
      <c r="F1092" s="19" t="s">
        <v>21</v>
      </c>
      <c r="G1092" s="180">
        <v>95701</v>
      </c>
      <c r="H1092" s="19" t="s">
        <v>1716</v>
      </c>
      <c r="I1092" s="19" t="s">
        <v>876</v>
      </c>
      <c r="J1092" s="19" t="s">
        <v>23</v>
      </c>
      <c r="K1092" s="20" t="s">
        <v>1057</v>
      </c>
      <c r="L1092" s="19" t="s">
        <v>25</v>
      </c>
    </row>
    <row r="1093" spans="1:12" x14ac:dyDescent="0.25">
      <c r="A1093" s="19" t="s">
        <v>438</v>
      </c>
      <c r="B1093" s="19" t="s">
        <v>439</v>
      </c>
      <c r="C1093" s="19" t="s">
        <v>873</v>
      </c>
      <c r="D1093" s="19" t="s">
        <v>874</v>
      </c>
      <c r="E1093" s="20" t="s">
        <v>21</v>
      </c>
      <c r="F1093" s="19" t="s">
        <v>21</v>
      </c>
      <c r="G1093" s="180">
        <v>95704</v>
      </c>
      <c r="H1093" s="19" t="s">
        <v>1717</v>
      </c>
      <c r="I1093" s="19" t="s">
        <v>876</v>
      </c>
      <c r="J1093" s="19" t="s">
        <v>23</v>
      </c>
      <c r="K1093" s="20" t="s">
        <v>9688</v>
      </c>
      <c r="L1093" s="19" t="s">
        <v>25</v>
      </c>
    </row>
    <row r="1094" spans="1:12" x14ac:dyDescent="0.25">
      <c r="A1094" s="19" t="s">
        <v>438</v>
      </c>
      <c r="B1094" s="19" t="s">
        <v>439</v>
      </c>
      <c r="C1094" s="19" t="s">
        <v>873</v>
      </c>
      <c r="D1094" s="19" t="s">
        <v>874</v>
      </c>
      <c r="E1094" s="20" t="s">
        <v>21</v>
      </c>
      <c r="F1094" s="19" t="s">
        <v>21</v>
      </c>
      <c r="G1094" s="180">
        <v>95705</v>
      </c>
      <c r="H1094" s="19" t="s">
        <v>1719</v>
      </c>
      <c r="I1094" s="19" t="s">
        <v>876</v>
      </c>
      <c r="J1094" s="19" t="s">
        <v>23</v>
      </c>
      <c r="K1094" s="20" t="s">
        <v>1275</v>
      </c>
      <c r="L1094" s="19" t="s">
        <v>25</v>
      </c>
    </row>
    <row r="1095" spans="1:12" x14ac:dyDescent="0.25">
      <c r="A1095" s="19" t="s">
        <v>438</v>
      </c>
      <c r="B1095" s="19" t="s">
        <v>439</v>
      </c>
      <c r="C1095" s="19" t="s">
        <v>873</v>
      </c>
      <c r="D1095" s="19" t="s">
        <v>874</v>
      </c>
      <c r="E1095" s="20" t="s">
        <v>21</v>
      </c>
      <c r="F1095" s="19" t="s">
        <v>21</v>
      </c>
      <c r="G1095" s="180">
        <v>95706</v>
      </c>
      <c r="H1095" s="19" t="s">
        <v>1721</v>
      </c>
      <c r="I1095" s="19" t="s">
        <v>876</v>
      </c>
      <c r="J1095" s="19" t="s">
        <v>23</v>
      </c>
      <c r="K1095" s="20" t="s">
        <v>9571</v>
      </c>
      <c r="L1095" s="19" t="s">
        <v>25</v>
      </c>
    </row>
    <row r="1096" spans="1:12" x14ac:dyDescent="0.25">
      <c r="A1096" s="19" t="s">
        <v>438</v>
      </c>
      <c r="B1096" s="19" t="s">
        <v>439</v>
      </c>
      <c r="C1096" s="19" t="s">
        <v>873</v>
      </c>
      <c r="D1096" s="19" t="s">
        <v>874</v>
      </c>
      <c r="E1096" s="20" t="s">
        <v>21</v>
      </c>
      <c r="F1096" s="19" t="s">
        <v>21</v>
      </c>
      <c r="G1096" s="180">
        <v>95707</v>
      </c>
      <c r="H1096" s="19" t="s">
        <v>1723</v>
      </c>
      <c r="I1096" s="19" t="s">
        <v>876</v>
      </c>
      <c r="J1096" s="19" t="s">
        <v>23</v>
      </c>
      <c r="K1096" s="20" t="s">
        <v>6115</v>
      </c>
      <c r="L1096" s="19" t="s">
        <v>25</v>
      </c>
    </row>
    <row r="1097" spans="1:12" x14ac:dyDescent="0.25">
      <c r="A1097" s="19" t="s">
        <v>438</v>
      </c>
      <c r="B1097" s="19" t="s">
        <v>439</v>
      </c>
      <c r="C1097" s="19" t="s">
        <v>873</v>
      </c>
      <c r="D1097" s="19" t="s">
        <v>874</v>
      </c>
      <c r="E1097" s="20" t="s">
        <v>21</v>
      </c>
      <c r="F1097" s="19" t="s">
        <v>21</v>
      </c>
      <c r="G1097" s="180">
        <v>95710</v>
      </c>
      <c r="H1097" s="19" t="s">
        <v>1725</v>
      </c>
      <c r="I1097" s="19" t="s">
        <v>876</v>
      </c>
      <c r="J1097" s="19" t="s">
        <v>23</v>
      </c>
      <c r="K1097" s="20" t="s">
        <v>9689</v>
      </c>
      <c r="L1097" s="19" t="s">
        <v>25</v>
      </c>
    </row>
    <row r="1098" spans="1:12" x14ac:dyDescent="0.25">
      <c r="A1098" s="19" t="s">
        <v>438</v>
      </c>
      <c r="B1098" s="19" t="s">
        <v>439</v>
      </c>
      <c r="C1098" s="19" t="s">
        <v>873</v>
      </c>
      <c r="D1098" s="19" t="s">
        <v>874</v>
      </c>
      <c r="E1098" s="20" t="s">
        <v>21</v>
      </c>
      <c r="F1098" s="19" t="s">
        <v>21</v>
      </c>
      <c r="G1098" s="180">
        <v>95711</v>
      </c>
      <c r="H1098" s="19" t="s">
        <v>1726</v>
      </c>
      <c r="I1098" s="19" t="s">
        <v>876</v>
      </c>
      <c r="J1098" s="19" t="s">
        <v>23</v>
      </c>
      <c r="K1098" s="20" t="s">
        <v>193</v>
      </c>
      <c r="L1098" s="19" t="s">
        <v>25</v>
      </c>
    </row>
    <row r="1099" spans="1:12" x14ac:dyDescent="0.25">
      <c r="A1099" s="19" t="s">
        <v>438</v>
      </c>
      <c r="B1099" s="19" t="s">
        <v>439</v>
      </c>
      <c r="C1099" s="19" t="s">
        <v>873</v>
      </c>
      <c r="D1099" s="19" t="s">
        <v>874</v>
      </c>
      <c r="E1099" s="20" t="s">
        <v>21</v>
      </c>
      <c r="F1099" s="19" t="s">
        <v>21</v>
      </c>
      <c r="G1099" s="180">
        <v>95712</v>
      </c>
      <c r="H1099" s="19" t="s">
        <v>1728</v>
      </c>
      <c r="I1099" s="19" t="s">
        <v>876</v>
      </c>
      <c r="J1099" s="19" t="s">
        <v>23</v>
      </c>
      <c r="K1099" s="20" t="s">
        <v>9690</v>
      </c>
      <c r="L1099" s="19" t="s">
        <v>25</v>
      </c>
    </row>
    <row r="1100" spans="1:12" x14ac:dyDescent="0.25">
      <c r="A1100" s="19" t="s">
        <v>438</v>
      </c>
      <c r="B1100" s="19" t="s">
        <v>439</v>
      </c>
      <c r="C1100" s="19" t="s">
        <v>873</v>
      </c>
      <c r="D1100" s="19" t="s">
        <v>874</v>
      </c>
      <c r="E1100" s="20" t="s">
        <v>21</v>
      </c>
      <c r="F1100" s="19" t="s">
        <v>21</v>
      </c>
      <c r="G1100" s="180">
        <v>95713</v>
      </c>
      <c r="H1100" s="19" t="s">
        <v>1729</v>
      </c>
      <c r="I1100" s="19" t="s">
        <v>876</v>
      </c>
      <c r="J1100" s="19" t="s">
        <v>444</v>
      </c>
      <c r="K1100" s="20" t="s">
        <v>9631</v>
      </c>
      <c r="L1100" s="19" t="s">
        <v>25</v>
      </c>
    </row>
    <row r="1101" spans="1:12" x14ac:dyDescent="0.25">
      <c r="A1101" s="19" t="s">
        <v>438</v>
      </c>
      <c r="B1101" s="19" t="s">
        <v>439</v>
      </c>
      <c r="C1101" s="19" t="s">
        <v>873</v>
      </c>
      <c r="D1101" s="19" t="s">
        <v>874</v>
      </c>
      <c r="E1101" s="20" t="s">
        <v>21</v>
      </c>
      <c r="F1101" s="19" t="s">
        <v>21</v>
      </c>
      <c r="G1101" s="180">
        <v>95716</v>
      </c>
      <c r="H1101" s="19" t="s">
        <v>1730</v>
      </c>
      <c r="I1101" s="19" t="s">
        <v>876</v>
      </c>
      <c r="J1101" s="19" t="s">
        <v>23</v>
      </c>
      <c r="K1101" s="20" t="s">
        <v>9691</v>
      </c>
      <c r="L1101" s="19" t="s">
        <v>25</v>
      </c>
    </row>
    <row r="1102" spans="1:12" x14ac:dyDescent="0.25">
      <c r="A1102" s="19" t="s">
        <v>438</v>
      </c>
      <c r="B1102" s="19" t="s">
        <v>439</v>
      </c>
      <c r="C1102" s="19" t="s">
        <v>873</v>
      </c>
      <c r="D1102" s="19" t="s">
        <v>874</v>
      </c>
      <c r="E1102" s="20" t="s">
        <v>21</v>
      </c>
      <c r="F1102" s="19" t="s">
        <v>21</v>
      </c>
      <c r="G1102" s="180">
        <v>95717</v>
      </c>
      <c r="H1102" s="19" t="s">
        <v>1732</v>
      </c>
      <c r="I1102" s="19" t="s">
        <v>876</v>
      </c>
      <c r="J1102" s="19" t="s">
        <v>23</v>
      </c>
      <c r="K1102" s="20" t="s">
        <v>9692</v>
      </c>
      <c r="L1102" s="19" t="s">
        <v>25</v>
      </c>
    </row>
    <row r="1103" spans="1:12" x14ac:dyDescent="0.25">
      <c r="A1103" s="19" t="s">
        <v>438</v>
      </c>
      <c r="B1103" s="19" t="s">
        <v>439</v>
      </c>
      <c r="C1103" s="19" t="s">
        <v>873</v>
      </c>
      <c r="D1103" s="19" t="s">
        <v>874</v>
      </c>
      <c r="E1103" s="20" t="s">
        <v>21</v>
      </c>
      <c r="F1103" s="19" t="s">
        <v>21</v>
      </c>
      <c r="G1103" s="180">
        <v>95718</v>
      </c>
      <c r="H1103" s="19" t="s">
        <v>1733</v>
      </c>
      <c r="I1103" s="19" t="s">
        <v>876</v>
      </c>
      <c r="J1103" s="19" t="s">
        <v>23</v>
      </c>
      <c r="K1103" s="20" t="s">
        <v>7062</v>
      </c>
      <c r="L1103" s="19" t="s">
        <v>25</v>
      </c>
    </row>
    <row r="1104" spans="1:12" x14ac:dyDescent="0.25">
      <c r="A1104" s="19" t="s">
        <v>438</v>
      </c>
      <c r="B1104" s="19" t="s">
        <v>439</v>
      </c>
      <c r="C1104" s="19" t="s">
        <v>873</v>
      </c>
      <c r="D1104" s="19" t="s">
        <v>874</v>
      </c>
      <c r="E1104" s="20" t="s">
        <v>21</v>
      </c>
      <c r="F1104" s="19" t="s">
        <v>21</v>
      </c>
      <c r="G1104" s="180">
        <v>95719</v>
      </c>
      <c r="H1104" s="19" t="s">
        <v>1734</v>
      </c>
      <c r="I1104" s="19" t="s">
        <v>876</v>
      </c>
      <c r="J1104" s="19" t="s">
        <v>444</v>
      </c>
      <c r="K1104" s="20" t="s">
        <v>9631</v>
      </c>
      <c r="L1104" s="19" t="s">
        <v>25</v>
      </c>
    </row>
    <row r="1105" spans="1:12" x14ac:dyDescent="0.25">
      <c r="A1105" s="19" t="s">
        <v>438</v>
      </c>
      <c r="B1105" s="19" t="s">
        <v>439</v>
      </c>
      <c r="C1105" s="19" t="s">
        <v>873</v>
      </c>
      <c r="D1105" s="19" t="s">
        <v>874</v>
      </c>
      <c r="E1105" s="20" t="s">
        <v>21</v>
      </c>
      <c r="F1105" s="19" t="s">
        <v>21</v>
      </c>
      <c r="G1105" s="180">
        <v>95869</v>
      </c>
      <c r="H1105" s="19" t="s">
        <v>1735</v>
      </c>
      <c r="I1105" s="19" t="s">
        <v>876</v>
      </c>
      <c r="J1105" s="19" t="s">
        <v>9283</v>
      </c>
      <c r="K1105" s="20" t="s">
        <v>1736</v>
      </c>
      <c r="L1105" s="19" t="s">
        <v>25</v>
      </c>
    </row>
    <row r="1106" spans="1:12" x14ac:dyDescent="0.25">
      <c r="A1106" s="19" t="s">
        <v>438</v>
      </c>
      <c r="B1106" s="19" t="s">
        <v>439</v>
      </c>
      <c r="C1106" s="19" t="s">
        <v>873</v>
      </c>
      <c r="D1106" s="19" t="s">
        <v>874</v>
      </c>
      <c r="E1106" s="20" t="s">
        <v>21</v>
      </c>
      <c r="F1106" s="19" t="s">
        <v>21</v>
      </c>
      <c r="G1106" s="180">
        <v>95870</v>
      </c>
      <c r="H1106" s="19" t="s">
        <v>1737</v>
      </c>
      <c r="I1106" s="19" t="s">
        <v>876</v>
      </c>
      <c r="J1106" s="19" t="s">
        <v>9283</v>
      </c>
      <c r="K1106" s="20" t="s">
        <v>1738</v>
      </c>
      <c r="L1106" s="19" t="s">
        <v>25</v>
      </c>
    </row>
    <row r="1107" spans="1:12" x14ac:dyDescent="0.25">
      <c r="A1107" s="19" t="s">
        <v>438</v>
      </c>
      <c r="B1107" s="19" t="s">
        <v>439</v>
      </c>
      <c r="C1107" s="19" t="s">
        <v>873</v>
      </c>
      <c r="D1107" s="19" t="s">
        <v>874</v>
      </c>
      <c r="E1107" s="20" t="s">
        <v>21</v>
      </c>
      <c r="F1107" s="19" t="s">
        <v>21</v>
      </c>
      <c r="G1107" s="180">
        <v>95871</v>
      </c>
      <c r="H1107" s="19" t="s">
        <v>1739</v>
      </c>
      <c r="I1107" s="19" t="s">
        <v>876</v>
      </c>
      <c r="J1107" s="19" t="s">
        <v>444</v>
      </c>
      <c r="K1107" s="20" t="s">
        <v>9693</v>
      </c>
      <c r="L1107" s="19" t="s">
        <v>25</v>
      </c>
    </row>
    <row r="1108" spans="1:12" x14ac:dyDescent="0.25">
      <c r="A1108" s="19" t="s">
        <v>438</v>
      </c>
      <c r="B1108" s="19" t="s">
        <v>439</v>
      </c>
      <c r="C1108" s="19" t="s">
        <v>873</v>
      </c>
      <c r="D1108" s="19" t="s">
        <v>874</v>
      </c>
      <c r="E1108" s="20" t="s">
        <v>21</v>
      </c>
      <c r="F1108" s="19" t="s">
        <v>21</v>
      </c>
      <c r="G1108" s="180">
        <v>95874</v>
      </c>
      <c r="H1108" s="19" t="s">
        <v>1740</v>
      </c>
      <c r="I1108" s="19" t="s">
        <v>876</v>
      </c>
      <c r="J1108" s="19" t="s">
        <v>9283</v>
      </c>
      <c r="K1108" s="20" t="s">
        <v>1741</v>
      </c>
      <c r="L1108" s="19" t="s">
        <v>25</v>
      </c>
    </row>
    <row r="1109" spans="1:12" x14ac:dyDescent="0.25">
      <c r="A1109" s="19" t="s">
        <v>438</v>
      </c>
      <c r="B1109" s="19" t="s">
        <v>439</v>
      </c>
      <c r="C1109" s="19" t="s">
        <v>873</v>
      </c>
      <c r="D1109" s="19" t="s">
        <v>874</v>
      </c>
      <c r="E1109" s="20" t="s">
        <v>21</v>
      </c>
      <c r="F1109" s="19" t="s">
        <v>21</v>
      </c>
      <c r="G1109" s="180">
        <v>96008</v>
      </c>
      <c r="H1109" s="19" t="s">
        <v>1742</v>
      </c>
      <c r="I1109" s="19" t="s">
        <v>876</v>
      </c>
      <c r="J1109" s="19" t="s">
        <v>9283</v>
      </c>
      <c r="K1109" s="20" t="s">
        <v>1743</v>
      </c>
      <c r="L1109" s="19" t="s">
        <v>25</v>
      </c>
    </row>
    <row r="1110" spans="1:12" x14ac:dyDescent="0.25">
      <c r="A1110" s="19" t="s">
        <v>438</v>
      </c>
      <c r="B1110" s="19" t="s">
        <v>439</v>
      </c>
      <c r="C1110" s="19" t="s">
        <v>873</v>
      </c>
      <c r="D1110" s="19" t="s">
        <v>874</v>
      </c>
      <c r="E1110" s="20" t="s">
        <v>21</v>
      </c>
      <c r="F1110" s="19" t="s">
        <v>21</v>
      </c>
      <c r="G1110" s="180">
        <v>96009</v>
      </c>
      <c r="H1110" s="19" t="s">
        <v>1744</v>
      </c>
      <c r="I1110" s="19" t="s">
        <v>876</v>
      </c>
      <c r="J1110" s="19" t="s">
        <v>9283</v>
      </c>
      <c r="K1110" s="20" t="s">
        <v>253</v>
      </c>
      <c r="L1110" s="19" t="s">
        <v>25</v>
      </c>
    </row>
    <row r="1111" spans="1:12" x14ac:dyDescent="0.25">
      <c r="A1111" s="19" t="s">
        <v>438</v>
      </c>
      <c r="B1111" s="19" t="s">
        <v>439</v>
      </c>
      <c r="C1111" s="19" t="s">
        <v>873</v>
      </c>
      <c r="D1111" s="19" t="s">
        <v>874</v>
      </c>
      <c r="E1111" s="20" t="s">
        <v>21</v>
      </c>
      <c r="F1111" s="19" t="s">
        <v>21</v>
      </c>
      <c r="G1111" s="180">
        <v>96011</v>
      </c>
      <c r="H1111" s="19" t="s">
        <v>1745</v>
      </c>
      <c r="I1111" s="19" t="s">
        <v>876</v>
      </c>
      <c r="J1111" s="19" t="s">
        <v>9283</v>
      </c>
      <c r="K1111" s="20" t="s">
        <v>1746</v>
      </c>
      <c r="L1111" s="19" t="s">
        <v>25</v>
      </c>
    </row>
    <row r="1112" spans="1:12" x14ac:dyDescent="0.25">
      <c r="A1112" s="19" t="s">
        <v>438</v>
      </c>
      <c r="B1112" s="19" t="s">
        <v>439</v>
      </c>
      <c r="C1112" s="19" t="s">
        <v>873</v>
      </c>
      <c r="D1112" s="19" t="s">
        <v>874</v>
      </c>
      <c r="E1112" s="20" t="s">
        <v>21</v>
      </c>
      <c r="F1112" s="19" t="s">
        <v>21</v>
      </c>
      <c r="G1112" s="180">
        <v>96012</v>
      </c>
      <c r="H1112" s="19" t="s">
        <v>1747</v>
      </c>
      <c r="I1112" s="19" t="s">
        <v>876</v>
      </c>
      <c r="J1112" s="19" t="s">
        <v>444</v>
      </c>
      <c r="K1112" s="20" t="s">
        <v>9613</v>
      </c>
      <c r="L1112" s="19" t="s">
        <v>25</v>
      </c>
    </row>
    <row r="1113" spans="1:12" x14ac:dyDescent="0.25">
      <c r="A1113" s="19" t="s">
        <v>438</v>
      </c>
      <c r="B1113" s="19" t="s">
        <v>439</v>
      </c>
      <c r="C1113" s="19" t="s">
        <v>873</v>
      </c>
      <c r="D1113" s="19" t="s">
        <v>874</v>
      </c>
      <c r="E1113" s="20" t="s">
        <v>21</v>
      </c>
      <c r="F1113" s="19" t="s">
        <v>21</v>
      </c>
      <c r="G1113" s="180">
        <v>96015</v>
      </c>
      <c r="H1113" s="19" t="s">
        <v>1748</v>
      </c>
      <c r="I1113" s="19" t="s">
        <v>876</v>
      </c>
      <c r="J1113" s="19" t="s">
        <v>9283</v>
      </c>
      <c r="K1113" s="20" t="s">
        <v>1749</v>
      </c>
      <c r="L1113" s="19" t="s">
        <v>25</v>
      </c>
    </row>
    <row r="1114" spans="1:12" x14ac:dyDescent="0.25">
      <c r="A1114" s="19" t="s">
        <v>438</v>
      </c>
      <c r="B1114" s="19" t="s">
        <v>439</v>
      </c>
      <c r="C1114" s="19" t="s">
        <v>873</v>
      </c>
      <c r="D1114" s="19" t="s">
        <v>874</v>
      </c>
      <c r="E1114" s="20" t="s">
        <v>21</v>
      </c>
      <c r="F1114" s="19" t="s">
        <v>21</v>
      </c>
      <c r="G1114" s="180">
        <v>96016</v>
      </c>
      <c r="H1114" s="19" t="s">
        <v>1750</v>
      </c>
      <c r="I1114" s="19" t="s">
        <v>876</v>
      </c>
      <c r="J1114" s="19" t="s">
        <v>9283</v>
      </c>
      <c r="K1114" s="20" t="s">
        <v>238</v>
      </c>
      <c r="L1114" s="19" t="s">
        <v>25</v>
      </c>
    </row>
    <row r="1115" spans="1:12" x14ac:dyDescent="0.25">
      <c r="A1115" s="19" t="s">
        <v>438</v>
      </c>
      <c r="B1115" s="19" t="s">
        <v>439</v>
      </c>
      <c r="C1115" s="19" t="s">
        <v>873</v>
      </c>
      <c r="D1115" s="19" t="s">
        <v>874</v>
      </c>
      <c r="E1115" s="20" t="s">
        <v>21</v>
      </c>
      <c r="F1115" s="19" t="s">
        <v>21</v>
      </c>
      <c r="G1115" s="180">
        <v>96018</v>
      </c>
      <c r="H1115" s="19" t="s">
        <v>1751</v>
      </c>
      <c r="I1115" s="19" t="s">
        <v>876</v>
      </c>
      <c r="J1115" s="19" t="s">
        <v>9283</v>
      </c>
      <c r="K1115" s="20" t="s">
        <v>1752</v>
      </c>
      <c r="L1115" s="19" t="s">
        <v>25</v>
      </c>
    </row>
    <row r="1116" spans="1:12" x14ac:dyDescent="0.25">
      <c r="A1116" s="19" t="s">
        <v>438</v>
      </c>
      <c r="B1116" s="19" t="s">
        <v>439</v>
      </c>
      <c r="C1116" s="19" t="s">
        <v>873</v>
      </c>
      <c r="D1116" s="19" t="s">
        <v>874</v>
      </c>
      <c r="E1116" s="20" t="s">
        <v>21</v>
      </c>
      <c r="F1116" s="19" t="s">
        <v>21</v>
      </c>
      <c r="G1116" s="180">
        <v>96019</v>
      </c>
      <c r="H1116" s="19" t="s">
        <v>1753</v>
      </c>
      <c r="I1116" s="19" t="s">
        <v>876</v>
      </c>
      <c r="J1116" s="19" t="s">
        <v>444</v>
      </c>
      <c r="K1116" s="20" t="s">
        <v>9613</v>
      </c>
      <c r="L1116" s="19" t="s">
        <v>25</v>
      </c>
    </row>
    <row r="1117" spans="1:12" x14ac:dyDescent="0.25">
      <c r="A1117" s="19" t="s">
        <v>438</v>
      </c>
      <c r="B1117" s="19" t="s">
        <v>439</v>
      </c>
      <c r="C1117" s="19" t="s">
        <v>873</v>
      </c>
      <c r="D1117" s="19" t="s">
        <v>874</v>
      </c>
      <c r="E1117" s="20" t="s">
        <v>21</v>
      </c>
      <c r="F1117" s="19" t="s">
        <v>21</v>
      </c>
      <c r="G1117" s="180">
        <v>96023</v>
      </c>
      <c r="H1117" s="19" t="s">
        <v>1754</v>
      </c>
      <c r="I1117" s="19" t="s">
        <v>876</v>
      </c>
      <c r="J1117" s="19" t="s">
        <v>9283</v>
      </c>
      <c r="K1117" s="20" t="s">
        <v>1594</v>
      </c>
      <c r="L1117" s="19" t="s">
        <v>25</v>
      </c>
    </row>
    <row r="1118" spans="1:12" x14ac:dyDescent="0.25">
      <c r="A1118" s="19" t="s">
        <v>438</v>
      </c>
      <c r="B1118" s="19" t="s">
        <v>439</v>
      </c>
      <c r="C1118" s="19" t="s">
        <v>873</v>
      </c>
      <c r="D1118" s="19" t="s">
        <v>874</v>
      </c>
      <c r="E1118" s="20" t="s">
        <v>21</v>
      </c>
      <c r="F1118" s="19" t="s">
        <v>21</v>
      </c>
      <c r="G1118" s="180">
        <v>96024</v>
      </c>
      <c r="H1118" s="19" t="s">
        <v>1755</v>
      </c>
      <c r="I1118" s="19" t="s">
        <v>876</v>
      </c>
      <c r="J1118" s="19" t="s">
        <v>9283</v>
      </c>
      <c r="K1118" s="20" t="s">
        <v>1756</v>
      </c>
      <c r="L1118" s="19" t="s">
        <v>25</v>
      </c>
    </row>
    <row r="1119" spans="1:12" x14ac:dyDescent="0.25">
      <c r="A1119" s="19" t="s">
        <v>438</v>
      </c>
      <c r="B1119" s="19" t="s">
        <v>439</v>
      </c>
      <c r="C1119" s="19" t="s">
        <v>873</v>
      </c>
      <c r="D1119" s="19" t="s">
        <v>874</v>
      </c>
      <c r="E1119" s="20" t="s">
        <v>21</v>
      </c>
      <c r="F1119" s="19" t="s">
        <v>21</v>
      </c>
      <c r="G1119" s="180">
        <v>96026</v>
      </c>
      <c r="H1119" s="19" t="s">
        <v>1757</v>
      </c>
      <c r="I1119" s="19" t="s">
        <v>876</v>
      </c>
      <c r="J1119" s="19" t="s">
        <v>9283</v>
      </c>
      <c r="K1119" s="20" t="s">
        <v>1758</v>
      </c>
      <c r="L1119" s="19" t="s">
        <v>25</v>
      </c>
    </row>
    <row r="1120" spans="1:12" x14ac:dyDescent="0.25">
      <c r="A1120" s="19" t="s">
        <v>438</v>
      </c>
      <c r="B1120" s="19" t="s">
        <v>439</v>
      </c>
      <c r="C1120" s="19" t="s">
        <v>873</v>
      </c>
      <c r="D1120" s="19" t="s">
        <v>874</v>
      </c>
      <c r="E1120" s="20" t="s">
        <v>21</v>
      </c>
      <c r="F1120" s="19" t="s">
        <v>21</v>
      </c>
      <c r="G1120" s="180">
        <v>96027</v>
      </c>
      <c r="H1120" s="19" t="s">
        <v>1759</v>
      </c>
      <c r="I1120" s="19" t="s">
        <v>876</v>
      </c>
      <c r="J1120" s="19" t="s">
        <v>444</v>
      </c>
      <c r="K1120" s="20" t="s">
        <v>9601</v>
      </c>
      <c r="L1120" s="19" t="s">
        <v>25</v>
      </c>
    </row>
    <row r="1121" spans="1:12" x14ac:dyDescent="0.25">
      <c r="A1121" s="19" t="s">
        <v>438</v>
      </c>
      <c r="B1121" s="19" t="s">
        <v>439</v>
      </c>
      <c r="C1121" s="19" t="s">
        <v>873</v>
      </c>
      <c r="D1121" s="19" t="s">
        <v>874</v>
      </c>
      <c r="E1121" s="20" t="s">
        <v>21</v>
      </c>
      <c r="F1121" s="19" t="s">
        <v>21</v>
      </c>
      <c r="G1121" s="180">
        <v>96030</v>
      </c>
      <c r="H1121" s="19" t="s">
        <v>1760</v>
      </c>
      <c r="I1121" s="19" t="s">
        <v>876</v>
      </c>
      <c r="J1121" s="19" t="s">
        <v>9283</v>
      </c>
      <c r="K1121" s="20" t="s">
        <v>4003</v>
      </c>
      <c r="L1121" s="19" t="s">
        <v>25</v>
      </c>
    </row>
    <row r="1122" spans="1:12" x14ac:dyDescent="0.25">
      <c r="A1122" s="19" t="s">
        <v>438</v>
      </c>
      <c r="B1122" s="19" t="s">
        <v>439</v>
      </c>
      <c r="C1122" s="19" t="s">
        <v>873</v>
      </c>
      <c r="D1122" s="19" t="s">
        <v>874</v>
      </c>
      <c r="E1122" s="20" t="s">
        <v>21</v>
      </c>
      <c r="F1122" s="19" t="s">
        <v>21</v>
      </c>
      <c r="G1122" s="180">
        <v>96031</v>
      </c>
      <c r="H1122" s="19" t="s">
        <v>1762</v>
      </c>
      <c r="I1122" s="19" t="s">
        <v>876</v>
      </c>
      <c r="J1122" s="19" t="s">
        <v>9283</v>
      </c>
      <c r="K1122" s="20" t="s">
        <v>9694</v>
      </c>
      <c r="L1122" s="19" t="s">
        <v>25</v>
      </c>
    </row>
    <row r="1123" spans="1:12" x14ac:dyDescent="0.25">
      <c r="A1123" s="19" t="s">
        <v>438</v>
      </c>
      <c r="B1123" s="19" t="s">
        <v>439</v>
      </c>
      <c r="C1123" s="19" t="s">
        <v>873</v>
      </c>
      <c r="D1123" s="19" t="s">
        <v>874</v>
      </c>
      <c r="E1123" s="20" t="s">
        <v>21</v>
      </c>
      <c r="F1123" s="19" t="s">
        <v>21</v>
      </c>
      <c r="G1123" s="180">
        <v>96032</v>
      </c>
      <c r="H1123" s="19" t="s">
        <v>1763</v>
      </c>
      <c r="I1123" s="19" t="s">
        <v>876</v>
      </c>
      <c r="J1123" s="19" t="s">
        <v>9283</v>
      </c>
      <c r="K1123" s="20" t="s">
        <v>9695</v>
      </c>
      <c r="L1123" s="19" t="s">
        <v>25</v>
      </c>
    </row>
    <row r="1124" spans="1:12" x14ac:dyDescent="0.25">
      <c r="A1124" s="19" t="s">
        <v>438</v>
      </c>
      <c r="B1124" s="19" t="s">
        <v>439</v>
      </c>
      <c r="C1124" s="19" t="s">
        <v>873</v>
      </c>
      <c r="D1124" s="19" t="s">
        <v>874</v>
      </c>
      <c r="E1124" s="20" t="s">
        <v>21</v>
      </c>
      <c r="F1124" s="19" t="s">
        <v>21</v>
      </c>
      <c r="G1124" s="180">
        <v>96033</v>
      </c>
      <c r="H1124" s="19" t="s">
        <v>1764</v>
      </c>
      <c r="I1124" s="19" t="s">
        <v>876</v>
      </c>
      <c r="J1124" s="19" t="s">
        <v>9283</v>
      </c>
      <c r="K1124" s="20" t="s">
        <v>9696</v>
      </c>
      <c r="L1124" s="19" t="s">
        <v>25</v>
      </c>
    </row>
    <row r="1125" spans="1:12" x14ac:dyDescent="0.25">
      <c r="A1125" s="19" t="s">
        <v>438</v>
      </c>
      <c r="B1125" s="19" t="s">
        <v>439</v>
      </c>
      <c r="C1125" s="19" t="s">
        <v>873</v>
      </c>
      <c r="D1125" s="19" t="s">
        <v>874</v>
      </c>
      <c r="E1125" s="20" t="s">
        <v>21</v>
      </c>
      <c r="F1125" s="19" t="s">
        <v>21</v>
      </c>
      <c r="G1125" s="180">
        <v>96034</v>
      </c>
      <c r="H1125" s="19" t="s">
        <v>1766</v>
      </c>
      <c r="I1125" s="19" t="s">
        <v>876</v>
      </c>
      <c r="J1125" s="19" t="s">
        <v>444</v>
      </c>
      <c r="K1125" s="20" t="s">
        <v>9667</v>
      </c>
      <c r="L1125" s="19" t="s">
        <v>25</v>
      </c>
    </row>
    <row r="1126" spans="1:12" x14ac:dyDescent="0.25">
      <c r="A1126" s="19" t="s">
        <v>438</v>
      </c>
      <c r="B1126" s="19" t="s">
        <v>439</v>
      </c>
      <c r="C1126" s="19" t="s">
        <v>873</v>
      </c>
      <c r="D1126" s="19" t="s">
        <v>874</v>
      </c>
      <c r="E1126" s="20" t="s">
        <v>21</v>
      </c>
      <c r="F1126" s="19" t="s">
        <v>21</v>
      </c>
      <c r="G1126" s="180">
        <v>96053</v>
      </c>
      <c r="H1126" s="19" t="s">
        <v>1767</v>
      </c>
      <c r="I1126" s="19" t="s">
        <v>876</v>
      </c>
      <c r="J1126" s="19" t="s">
        <v>9283</v>
      </c>
      <c r="K1126" s="20" t="s">
        <v>537</v>
      </c>
      <c r="L1126" s="19" t="s">
        <v>25</v>
      </c>
    </row>
    <row r="1127" spans="1:12" x14ac:dyDescent="0.25">
      <c r="A1127" s="19" t="s">
        <v>438</v>
      </c>
      <c r="B1127" s="19" t="s">
        <v>439</v>
      </c>
      <c r="C1127" s="19" t="s">
        <v>873</v>
      </c>
      <c r="D1127" s="19" t="s">
        <v>874</v>
      </c>
      <c r="E1127" s="20" t="s">
        <v>21</v>
      </c>
      <c r="F1127" s="19" t="s">
        <v>21</v>
      </c>
      <c r="G1127" s="180">
        <v>96054</v>
      </c>
      <c r="H1127" s="19" t="s">
        <v>1768</v>
      </c>
      <c r="I1127" s="19" t="s">
        <v>876</v>
      </c>
      <c r="J1127" s="19" t="s">
        <v>9283</v>
      </c>
      <c r="K1127" s="20" t="s">
        <v>1769</v>
      </c>
      <c r="L1127" s="19" t="s">
        <v>25</v>
      </c>
    </row>
    <row r="1128" spans="1:12" x14ac:dyDescent="0.25">
      <c r="A1128" s="19" t="s">
        <v>438</v>
      </c>
      <c r="B1128" s="19" t="s">
        <v>439</v>
      </c>
      <c r="C1128" s="19" t="s">
        <v>873</v>
      </c>
      <c r="D1128" s="19" t="s">
        <v>874</v>
      </c>
      <c r="E1128" s="20" t="s">
        <v>21</v>
      </c>
      <c r="F1128" s="19" t="s">
        <v>21</v>
      </c>
      <c r="G1128" s="180">
        <v>96055</v>
      </c>
      <c r="H1128" s="19" t="s">
        <v>1770</v>
      </c>
      <c r="I1128" s="19" t="s">
        <v>876</v>
      </c>
      <c r="J1128" s="19" t="s">
        <v>9283</v>
      </c>
      <c r="K1128" s="20" t="s">
        <v>527</v>
      </c>
      <c r="L1128" s="19" t="s">
        <v>25</v>
      </c>
    </row>
    <row r="1129" spans="1:12" x14ac:dyDescent="0.25">
      <c r="A1129" s="19" t="s">
        <v>438</v>
      </c>
      <c r="B1129" s="19" t="s">
        <v>439</v>
      </c>
      <c r="C1129" s="19" t="s">
        <v>873</v>
      </c>
      <c r="D1129" s="19" t="s">
        <v>874</v>
      </c>
      <c r="E1129" s="20" t="s">
        <v>21</v>
      </c>
      <c r="F1129" s="19" t="s">
        <v>21</v>
      </c>
      <c r="G1129" s="180">
        <v>96056</v>
      </c>
      <c r="H1129" s="19" t="s">
        <v>1771</v>
      </c>
      <c r="I1129" s="19" t="s">
        <v>876</v>
      </c>
      <c r="J1129" s="19" t="s">
        <v>9283</v>
      </c>
      <c r="K1129" s="20" t="s">
        <v>982</v>
      </c>
      <c r="L1129" s="19" t="s">
        <v>25</v>
      </c>
    </row>
    <row r="1130" spans="1:12" x14ac:dyDescent="0.25">
      <c r="A1130" s="19" t="s">
        <v>438</v>
      </c>
      <c r="B1130" s="19" t="s">
        <v>439</v>
      </c>
      <c r="C1130" s="19" t="s">
        <v>873</v>
      </c>
      <c r="D1130" s="19" t="s">
        <v>874</v>
      </c>
      <c r="E1130" s="20" t="s">
        <v>21</v>
      </c>
      <c r="F1130" s="19" t="s">
        <v>21</v>
      </c>
      <c r="G1130" s="180">
        <v>96057</v>
      </c>
      <c r="H1130" s="19" t="s">
        <v>1772</v>
      </c>
      <c r="I1130" s="19" t="s">
        <v>876</v>
      </c>
      <c r="J1130" s="19" t="s">
        <v>444</v>
      </c>
      <c r="K1130" s="20" t="s">
        <v>9601</v>
      </c>
      <c r="L1130" s="19" t="s">
        <v>25</v>
      </c>
    </row>
    <row r="1131" spans="1:12" x14ac:dyDescent="0.25">
      <c r="A1131" s="19" t="s">
        <v>438</v>
      </c>
      <c r="B1131" s="19" t="s">
        <v>439</v>
      </c>
      <c r="C1131" s="19" t="s">
        <v>873</v>
      </c>
      <c r="D1131" s="19" t="s">
        <v>874</v>
      </c>
      <c r="E1131" s="20" t="s">
        <v>21</v>
      </c>
      <c r="F1131" s="19" t="s">
        <v>21</v>
      </c>
      <c r="G1131" s="180">
        <v>96060</v>
      </c>
      <c r="H1131" s="19" t="s">
        <v>1773</v>
      </c>
      <c r="I1131" s="19" t="s">
        <v>876</v>
      </c>
      <c r="J1131" s="19" t="s">
        <v>9283</v>
      </c>
      <c r="K1131" s="20" t="s">
        <v>747</v>
      </c>
      <c r="L1131" s="19" t="s">
        <v>25</v>
      </c>
    </row>
    <row r="1132" spans="1:12" x14ac:dyDescent="0.25">
      <c r="A1132" s="19" t="s">
        <v>438</v>
      </c>
      <c r="B1132" s="19" t="s">
        <v>439</v>
      </c>
      <c r="C1132" s="19" t="s">
        <v>873</v>
      </c>
      <c r="D1132" s="19" t="s">
        <v>874</v>
      </c>
      <c r="E1132" s="20" t="s">
        <v>21</v>
      </c>
      <c r="F1132" s="19" t="s">
        <v>21</v>
      </c>
      <c r="G1132" s="180">
        <v>96061</v>
      </c>
      <c r="H1132" s="19" t="s">
        <v>1774</v>
      </c>
      <c r="I1132" s="19" t="s">
        <v>876</v>
      </c>
      <c r="J1132" s="19" t="s">
        <v>9283</v>
      </c>
      <c r="K1132" s="20" t="s">
        <v>1775</v>
      </c>
      <c r="L1132" s="19" t="s">
        <v>25</v>
      </c>
    </row>
    <row r="1133" spans="1:12" x14ac:dyDescent="0.25">
      <c r="A1133" s="19" t="s">
        <v>438</v>
      </c>
      <c r="B1133" s="19" t="s">
        <v>439</v>
      </c>
      <c r="C1133" s="19" t="s">
        <v>873</v>
      </c>
      <c r="D1133" s="19" t="s">
        <v>874</v>
      </c>
      <c r="E1133" s="20" t="s">
        <v>21</v>
      </c>
      <c r="F1133" s="19" t="s">
        <v>21</v>
      </c>
      <c r="G1133" s="180">
        <v>96062</v>
      </c>
      <c r="H1133" s="19" t="s">
        <v>1776</v>
      </c>
      <c r="I1133" s="19" t="s">
        <v>876</v>
      </c>
      <c r="J1133" s="19" t="s">
        <v>444</v>
      </c>
      <c r="K1133" s="20" t="s">
        <v>5869</v>
      </c>
      <c r="L1133" s="19" t="s">
        <v>25</v>
      </c>
    </row>
    <row r="1134" spans="1:12" x14ac:dyDescent="0.25">
      <c r="A1134" s="19" t="s">
        <v>438</v>
      </c>
      <c r="B1134" s="19" t="s">
        <v>439</v>
      </c>
      <c r="C1134" s="19" t="s">
        <v>873</v>
      </c>
      <c r="D1134" s="19" t="s">
        <v>874</v>
      </c>
      <c r="E1134" s="20" t="s">
        <v>21</v>
      </c>
      <c r="F1134" s="19" t="s">
        <v>21</v>
      </c>
      <c r="G1134" s="180">
        <v>96241</v>
      </c>
      <c r="H1134" s="19" t="s">
        <v>1777</v>
      </c>
      <c r="I1134" s="19" t="s">
        <v>876</v>
      </c>
      <c r="J1134" s="19" t="s">
        <v>9283</v>
      </c>
      <c r="K1134" s="20" t="s">
        <v>1778</v>
      </c>
      <c r="L1134" s="19" t="s">
        <v>25</v>
      </c>
    </row>
    <row r="1135" spans="1:12" x14ac:dyDescent="0.25">
      <c r="A1135" s="19" t="s">
        <v>438</v>
      </c>
      <c r="B1135" s="19" t="s">
        <v>439</v>
      </c>
      <c r="C1135" s="19" t="s">
        <v>873</v>
      </c>
      <c r="D1135" s="19" t="s">
        <v>874</v>
      </c>
      <c r="E1135" s="20" t="s">
        <v>21</v>
      </c>
      <c r="F1135" s="19" t="s">
        <v>21</v>
      </c>
      <c r="G1135" s="180">
        <v>96242</v>
      </c>
      <c r="H1135" s="19" t="s">
        <v>1779</v>
      </c>
      <c r="I1135" s="19" t="s">
        <v>876</v>
      </c>
      <c r="J1135" s="19" t="s">
        <v>9283</v>
      </c>
      <c r="K1135" s="20" t="s">
        <v>1498</v>
      </c>
      <c r="L1135" s="19" t="s">
        <v>25</v>
      </c>
    </row>
    <row r="1136" spans="1:12" x14ac:dyDescent="0.25">
      <c r="A1136" s="19" t="s">
        <v>438</v>
      </c>
      <c r="B1136" s="19" t="s">
        <v>439</v>
      </c>
      <c r="C1136" s="19" t="s">
        <v>873</v>
      </c>
      <c r="D1136" s="19" t="s">
        <v>874</v>
      </c>
      <c r="E1136" s="20" t="s">
        <v>21</v>
      </c>
      <c r="F1136" s="19" t="s">
        <v>21</v>
      </c>
      <c r="G1136" s="180">
        <v>96243</v>
      </c>
      <c r="H1136" s="19" t="s">
        <v>1780</v>
      </c>
      <c r="I1136" s="19" t="s">
        <v>876</v>
      </c>
      <c r="J1136" s="19" t="s">
        <v>9283</v>
      </c>
      <c r="K1136" s="20" t="s">
        <v>1781</v>
      </c>
      <c r="L1136" s="19" t="s">
        <v>25</v>
      </c>
    </row>
    <row r="1137" spans="1:12" x14ac:dyDescent="0.25">
      <c r="A1137" s="19" t="s">
        <v>438</v>
      </c>
      <c r="B1137" s="19" t="s">
        <v>439</v>
      </c>
      <c r="C1137" s="19" t="s">
        <v>873</v>
      </c>
      <c r="D1137" s="19" t="s">
        <v>874</v>
      </c>
      <c r="E1137" s="20" t="s">
        <v>21</v>
      </c>
      <c r="F1137" s="19" t="s">
        <v>21</v>
      </c>
      <c r="G1137" s="180">
        <v>96244</v>
      </c>
      <c r="H1137" s="19" t="s">
        <v>1782</v>
      </c>
      <c r="I1137" s="19" t="s">
        <v>876</v>
      </c>
      <c r="J1137" s="19" t="s">
        <v>444</v>
      </c>
      <c r="K1137" s="20" t="s">
        <v>9697</v>
      </c>
      <c r="L1137" s="19" t="s">
        <v>25</v>
      </c>
    </row>
    <row r="1138" spans="1:12" x14ac:dyDescent="0.25">
      <c r="A1138" s="19" t="s">
        <v>438</v>
      </c>
      <c r="B1138" s="19" t="s">
        <v>439</v>
      </c>
      <c r="C1138" s="19" t="s">
        <v>873</v>
      </c>
      <c r="D1138" s="19" t="s">
        <v>874</v>
      </c>
      <c r="E1138" s="20" t="s">
        <v>21</v>
      </c>
      <c r="F1138" s="19" t="s">
        <v>21</v>
      </c>
      <c r="G1138" s="180">
        <v>96298</v>
      </c>
      <c r="H1138" s="19" t="s">
        <v>1784</v>
      </c>
      <c r="I1138" s="19" t="s">
        <v>876</v>
      </c>
      <c r="J1138" s="19" t="s">
        <v>23</v>
      </c>
      <c r="K1138" s="20" t="s">
        <v>9698</v>
      </c>
      <c r="L1138" s="19" t="s">
        <v>25</v>
      </c>
    </row>
    <row r="1139" spans="1:12" x14ac:dyDescent="0.25">
      <c r="A1139" s="19" t="s">
        <v>438</v>
      </c>
      <c r="B1139" s="19" t="s">
        <v>439</v>
      </c>
      <c r="C1139" s="19" t="s">
        <v>873</v>
      </c>
      <c r="D1139" s="19" t="s">
        <v>874</v>
      </c>
      <c r="E1139" s="20" t="s">
        <v>21</v>
      </c>
      <c r="F1139" s="19" t="s">
        <v>21</v>
      </c>
      <c r="G1139" s="180">
        <v>96299</v>
      </c>
      <c r="H1139" s="19" t="s">
        <v>1786</v>
      </c>
      <c r="I1139" s="19" t="s">
        <v>876</v>
      </c>
      <c r="J1139" s="19" t="s">
        <v>23</v>
      </c>
      <c r="K1139" s="20" t="s">
        <v>180</v>
      </c>
      <c r="L1139" s="19" t="s">
        <v>25</v>
      </c>
    </row>
    <row r="1140" spans="1:12" x14ac:dyDescent="0.25">
      <c r="A1140" s="19" t="s">
        <v>438</v>
      </c>
      <c r="B1140" s="19" t="s">
        <v>439</v>
      </c>
      <c r="C1140" s="19" t="s">
        <v>873</v>
      </c>
      <c r="D1140" s="19" t="s">
        <v>874</v>
      </c>
      <c r="E1140" s="20" t="s">
        <v>21</v>
      </c>
      <c r="F1140" s="19" t="s">
        <v>21</v>
      </c>
      <c r="G1140" s="180">
        <v>96300</v>
      </c>
      <c r="H1140" s="19" t="s">
        <v>1787</v>
      </c>
      <c r="I1140" s="19" t="s">
        <v>876</v>
      </c>
      <c r="J1140" s="19" t="s">
        <v>23</v>
      </c>
      <c r="K1140" s="20" t="s">
        <v>9699</v>
      </c>
      <c r="L1140" s="19" t="s">
        <v>25</v>
      </c>
    </row>
    <row r="1141" spans="1:12" x14ac:dyDescent="0.25">
      <c r="A1141" s="19" t="s">
        <v>438</v>
      </c>
      <c r="B1141" s="19" t="s">
        <v>439</v>
      </c>
      <c r="C1141" s="19" t="s">
        <v>873</v>
      </c>
      <c r="D1141" s="19" t="s">
        <v>874</v>
      </c>
      <c r="E1141" s="20" t="s">
        <v>21</v>
      </c>
      <c r="F1141" s="19" t="s">
        <v>21</v>
      </c>
      <c r="G1141" s="180">
        <v>96301</v>
      </c>
      <c r="H1141" s="19" t="s">
        <v>1789</v>
      </c>
      <c r="I1141" s="19" t="s">
        <v>876</v>
      </c>
      <c r="J1141" s="19" t="s">
        <v>444</v>
      </c>
      <c r="K1141" s="20" t="s">
        <v>9700</v>
      </c>
      <c r="L1141" s="19" t="s">
        <v>25</v>
      </c>
    </row>
    <row r="1142" spans="1:12" x14ac:dyDescent="0.25">
      <c r="A1142" s="19" t="s">
        <v>438</v>
      </c>
      <c r="B1142" s="19" t="s">
        <v>439</v>
      </c>
      <c r="C1142" s="19" t="s">
        <v>873</v>
      </c>
      <c r="D1142" s="19" t="s">
        <v>874</v>
      </c>
      <c r="E1142" s="20" t="s">
        <v>21</v>
      </c>
      <c r="F1142" s="19" t="s">
        <v>21</v>
      </c>
      <c r="G1142" s="180">
        <v>96304</v>
      </c>
      <c r="H1142" s="19" t="s">
        <v>1791</v>
      </c>
      <c r="I1142" s="19" t="s">
        <v>876</v>
      </c>
      <c r="J1142" s="19" t="s">
        <v>9283</v>
      </c>
      <c r="K1142" s="20" t="s">
        <v>870</v>
      </c>
      <c r="L1142" s="19" t="s">
        <v>25</v>
      </c>
    </row>
    <row r="1143" spans="1:12" x14ac:dyDescent="0.25">
      <c r="A1143" s="19" t="s">
        <v>438</v>
      </c>
      <c r="B1143" s="19" t="s">
        <v>439</v>
      </c>
      <c r="C1143" s="19" t="s">
        <v>873</v>
      </c>
      <c r="D1143" s="19" t="s">
        <v>874</v>
      </c>
      <c r="E1143" s="20" t="s">
        <v>21</v>
      </c>
      <c r="F1143" s="19" t="s">
        <v>21</v>
      </c>
      <c r="G1143" s="180">
        <v>96305</v>
      </c>
      <c r="H1143" s="19" t="s">
        <v>1792</v>
      </c>
      <c r="I1143" s="19" t="s">
        <v>876</v>
      </c>
      <c r="J1143" s="19" t="s">
        <v>9283</v>
      </c>
      <c r="K1143" s="20" t="s">
        <v>1495</v>
      </c>
      <c r="L1143" s="19" t="s">
        <v>25</v>
      </c>
    </row>
    <row r="1144" spans="1:12" x14ac:dyDescent="0.25">
      <c r="A1144" s="19" t="s">
        <v>438</v>
      </c>
      <c r="B1144" s="19" t="s">
        <v>439</v>
      </c>
      <c r="C1144" s="19" t="s">
        <v>873</v>
      </c>
      <c r="D1144" s="19" t="s">
        <v>874</v>
      </c>
      <c r="E1144" s="20" t="s">
        <v>21</v>
      </c>
      <c r="F1144" s="19" t="s">
        <v>21</v>
      </c>
      <c r="G1144" s="180">
        <v>96306</v>
      </c>
      <c r="H1144" s="19" t="s">
        <v>1793</v>
      </c>
      <c r="I1144" s="19" t="s">
        <v>876</v>
      </c>
      <c r="J1144" s="19" t="s">
        <v>9283</v>
      </c>
      <c r="K1144" s="20" t="s">
        <v>1119</v>
      </c>
      <c r="L1144" s="19" t="s">
        <v>25</v>
      </c>
    </row>
    <row r="1145" spans="1:12" x14ac:dyDescent="0.25">
      <c r="A1145" s="19" t="s">
        <v>438</v>
      </c>
      <c r="B1145" s="19" t="s">
        <v>439</v>
      </c>
      <c r="C1145" s="19" t="s">
        <v>873</v>
      </c>
      <c r="D1145" s="19" t="s">
        <v>874</v>
      </c>
      <c r="E1145" s="20" t="s">
        <v>21</v>
      </c>
      <c r="F1145" s="19" t="s">
        <v>21</v>
      </c>
      <c r="G1145" s="180">
        <v>96307</v>
      </c>
      <c r="H1145" s="19" t="s">
        <v>1794</v>
      </c>
      <c r="I1145" s="19" t="s">
        <v>876</v>
      </c>
      <c r="J1145" s="19" t="s">
        <v>23</v>
      </c>
      <c r="K1145" s="20" t="s">
        <v>1467</v>
      </c>
      <c r="L1145" s="19" t="s">
        <v>25</v>
      </c>
    </row>
    <row r="1146" spans="1:12" x14ac:dyDescent="0.25">
      <c r="A1146" s="19" t="s">
        <v>438</v>
      </c>
      <c r="B1146" s="19" t="s">
        <v>439</v>
      </c>
      <c r="C1146" s="19" t="s">
        <v>873</v>
      </c>
      <c r="D1146" s="19" t="s">
        <v>874</v>
      </c>
      <c r="E1146" s="20" t="s">
        <v>21</v>
      </c>
      <c r="F1146" s="19" t="s">
        <v>21</v>
      </c>
      <c r="G1146" s="180">
        <v>96457</v>
      </c>
      <c r="H1146" s="19" t="s">
        <v>1795</v>
      </c>
      <c r="I1146" s="19" t="s">
        <v>876</v>
      </c>
      <c r="J1146" s="19" t="s">
        <v>444</v>
      </c>
      <c r="K1146" s="20" t="s">
        <v>9628</v>
      </c>
      <c r="L1146" s="19" t="s">
        <v>25</v>
      </c>
    </row>
    <row r="1147" spans="1:12" x14ac:dyDescent="0.25">
      <c r="A1147" s="19" t="s">
        <v>438</v>
      </c>
      <c r="B1147" s="19" t="s">
        <v>439</v>
      </c>
      <c r="C1147" s="19" t="s">
        <v>873</v>
      </c>
      <c r="D1147" s="19" t="s">
        <v>874</v>
      </c>
      <c r="E1147" s="20" t="s">
        <v>21</v>
      </c>
      <c r="F1147" s="19" t="s">
        <v>21</v>
      </c>
      <c r="G1147" s="180">
        <v>96458</v>
      </c>
      <c r="H1147" s="19" t="s">
        <v>1796</v>
      </c>
      <c r="I1147" s="19" t="s">
        <v>876</v>
      </c>
      <c r="J1147" s="19" t="s">
        <v>9283</v>
      </c>
      <c r="K1147" s="20" t="s">
        <v>1797</v>
      </c>
      <c r="L1147" s="19" t="s">
        <v>25</v>
      </c>
    </row>
    <row r="1148" spans="1:12" x14ac:dyDescent="0.25">
      <c r="A1148" s="19" t="s">
        <v>438</v>
      </c>
      <c r="B1148" s="19" t="s">
        <v>439</v>
      </c>
      <c r="C1148" s="19" t="s">
        <v>873</v>
      </c>
      <c r="D1148" s="19" t="s">
        <v>874</v>
      </c>
      <c r="E1148" s="20" t="s">
        <v>21</v>
      </c>
      <c r="F1148" s="19" t="s">
        <v>21</v>
      </c>
      <c r="G1148" s="180">
        <v>96459</v>
      </c>
      <c r="H1148" s="19" t="s">
        <v>1798</v>
      </c>
      <c r="I1148" s="19" t="s">
        <v>876</v>
      </c>
      <c r="J1148" s="19" t="s">
        <v>9283</v>
      </c>
      <c r="K1148" s="20" t="s">
        <v>1799</v>
      </c>
      <c r="L1148" s="19" t="s">
        <v>25</v>
      </c>
    </row>
    <row r="1149" spans="1:12" x14ac:dyDescent="0.25">
      <c r="A1149" s="19" t="s">
        <v>438</v>
      </c>
      <c r="B1149" s="19" t="s">
        <v>439</v>
      </c>
      <c r="C1149" s="19" t="s">
        <v>873</v>
      </c>
      <c r="D1149" s="19" t="s">
        <v>874</v>
      </c>
      <c r="E1149" s="20" t="s">
        <v>21</v>
      </c>
      <c r="F1149" s="19" t="s">
        <v>21</v>
      </c>
      <c r="G1149" s="180">
        <v>96460</v>
      </c>
      <c r="H1149" s="19" t="s">
        <v>1800</v>
      </c>
      <c r="I1149" s="19" t="s">
        <v>876</v>
      </c>
      <c r="J1149" s="19" t="s">
        <v>9283</v>
      </c>
      <c r="K1149" s="20" t="s">
        <v>1801</v>
      </c>
      <c r="L1149" s="19" t="s">
        <v>25</v>
      </c>
    </row>
    <row r="1150" spans="1:12" x14ac:dyDescent="0.25">
      <c r="A1150" s="19" t="s">
        <v>438</v>
      </c>
      <c r="B1150" s="19" t="s">
        <v>439</v>
      </c>
      <c r="C1150" s="19" t="s">
        <v>873</v>
      </c>
      <c r="D1150" s="19" t="s">
        <v>874</v>
      </c>
      <c r="E1150" s="20" t="s">
        <v>21</v>
      </c>
      <c r="F1150" s="19" t="s">
        <v>21</v>
      </c>
      <c r="G1150" s="180">
        <v>98760</v>
      </c>
      <c r="H1150" s="19" t="s">
        <v>1802</v>
      </c>
      <c r="I1150" s="19" t="s">
        <v>876</v>
      </c>
      <c r="J1150" s="19" t="s">
        <v>444</v>
      </c>
      <c r="K1150" s="20" t="s">
        <v>603</v>
      </c>
      <c r="L1150" s="19" t="s">
        <v>25</v>
      </c>
    </row>
    <row r="1151" spans="1:12" x14ac:dyDescent="0.25">
      <c r="A1151" s="19" t="s">
        <v>438</v>
      </c>
      <c r="B1151" s="19" t="s">
        <v>439</v>
      </c>
      <c r="C1151" s="19" t="s">
        <v>873</v>
      </c>
      <c r="D1151" s="19" t="s">
        <v>874</v>
      </c>
      <c r="E1151" s="20" t="s">
        <v>21</v>
      </c>
      <c r="F1151" s="19" t="s">
        <v>21</v>
      </c>
      <c r="G1151" s="180">
        <v>98761</v>
      </c>
      <c r="H1151" s="19" t="s">
        <v>1803</v>
      </c>
      <c r="I1151" s="19" t="s">
        <v>876</v>
      </c>
      <c r="J1151" s="19" t="s">
        <v>444</v>
      </c>
      <c r="K1151" s="20" t="s">
        <v>1495</v>
      </c>
      <c r="L1151" s="19" t="s">
        <v>25</v>
      </c>
    </row>
    <row r="1152" spans="1:12" x14ac:dyDescent="0.25">
      <c r="A1152" s="19" t="s">
        <v>438</v>
      </c>
      <c r="B1152" s="19" t="s">
        <v>439</v>
      </c>
      <c r="C1152" s="19" t="s">
        <v>873</v>
      </c>
      <c r="D1152" s="19" t="s">
        <v>874</v>
      </c>
      <c r="E1152" s="20" t="s">
        <v>21</v>
      </c>
      <c r="F1152" s="19" t="s">
        <v>21</v>
      </c>
      <c r="G1152" s="180">
        <v>98762</v>
      </c>
      <c r="H1152" s="19" t="s">
        <v>1804</v>
      </c>
      <c r="I1152" s="19" t="s">
        <v>876</v>
      </c>
      <c r="J1152" s="19" t="s">
        <v>444</v>
      </c>
      <c r="K1152" s="20" t="s">
        <v>1068</v>
      </c>
      <c r="L1152" s="19" t="s">
        <v>25</v>
      </c>
    </row>
    <row r="1153" spans="1:12" x14ac:dyDescent="0.25">
      <c r="A1153" s="19" t="s">
        <v>438</v>
      </c>
      <c r="B1153" s="19" t="s">
        <v>439</v>
      </c>
      <c r="C1153" s="19" t="s">
        <v>873</v>
      </c>
      <c r="D1153" s="19" t="s">
        <v>874</v>
      </c>
      <c r="E1153" s="20" t="s">
        <v>21</v>
      </c>
      <c r="F1153" s="19" t="s">
        <v>21</v>
      </c>
      <c r="G1153" s="180">
        <v>98763</v>
      </c>
      <c r="H1153" s="19" t="s">
        <v>1805</v>
      </c>
      <c r="I1153" s="19" t="s">
        <v>876</v>
      </c>
      <c r="J1153" s="19" t="s">
        <v>23</v>
      </c>
      <c r="K1153" s="20" t="s">
        <v>166</v>
      </c>
      <c r="L1153" s="19" t="s">
        <v>25</v>
      </c>
    </row>
    <row r="1154" spans="1:12" x14ac:dyDescent="0.25">
      <c r="A1154" s="19" t="s">
        <v>438</v>
      </c>
      <c r="B1154" s="19" t="s">
        <v>439</v>
      </c>
      <c r="C1154" s="19" t="s">
        <v>873</v>
      </c>
      <c r="D1154" s="19" t="s">
        <v>874</v>
      </c>
      <c r="E1154" s="20" t="s">
        <v>21</v>
      </c>
      <c r="F1154" s="19" t="s">
        <v>21</v>
      </c>
      <c r="G1154" s="180">
        <v>99829</v>
      </c>
      <c r="H1154" s="19" t="s">
        <v>1806</v>
      </c>
      <c r="I1154" s="19" t="s">
        <v>876</v>
      </c>
      <c r="J1154" s="19" t="s">
        <v>444</v>
      </c>
      <c r="K1154" s="20" t="s">
        <v>1256</v>
      </c>
      <c r="L1154" s="19" t="s">
        <v>25</v>
      </c>
    </row>
    <row r="1155" spans="1:12" x14ac:dyDescent="0.25">
      <c r="A1155" s="19" t="s">
        <v>438</v>
      </c>
      <c r="B1155" s="19" t="s">
        <v>439</v>
      </c>
      <c r="C1155" s="19" t="s">
        <v>873</v>
      </c>
      <c r="D1155" s="19" t="s">
        <v>874</v>
      </c>
      <c r="E1155" s="20" t="s">
        <v>21</v>
      </c>
      <c r="F1155" s="19" t="s">
        <v>21</v>
      </c>
      <c r="G1155" s="180">
        <v>99830</v>
      </c>
      <c r="H1155" s="19" t="s">
        <v>1807</v>
      </c>
      <c r="I1155" s="19" t="s">
        <v>876</v>
      </c>
      <c r="J1155" s="19" t="s">
        <v>444</v>
      </c>
      <c r="K1155" s="20" t="s">
        <v>1495</v>
      </c>
      <c r="L1155" s="19" t="s">
        <v>25</v>
      </c>
    </row>
    <row r="1156" spans="1:12" x14ac:dyDescent="0.25">
      <c r="A1156" s="19" t="s">
        <v>438</v>
      </c>
      <c r="B1156" s="19" t="s">
        <v>439</v>
      </c>
      <c r="C1156" s="19" t="s">
        <v>873</v>
      </c>
      <c r="D1156" s="19" t="s">
        <v>874</v>
      </c>
      <c r="E1156" s="20" t="s">
        <v>21</v>
      </c>
      <c r="F1156" s="19" t="s">
        <v>21</v>
      </c>
      <c r="G1156" s="180">
        <v>99831</v>
      </c>
      <c r="H1156" s="19" t="s">
        <v>1808</v>
      </c>
      <c r="I1156" s="19" t="s">
        <v>876</v>
      </c>
      <c r="J1156" s="19" t="s">
        <v>444</v>
      </c>
      <c r="K1156" s="20" t="s">
        <v>1119</v>
      </c>
      <c r="L1156" s="19" t="s">
        <v>25</v>
      </c>
    </row>
    <row r="1157" spans="1:12" x14ac:dyDescent="0.25">
      <c r="A1157" s="19" t="s">
        <v>438</v>
      </c>
      <c r="B1157" s="19" t="s">
        <v>439</v>
      </c>
      <c r="C1157" s="19" t="s">
        <v>873</v>
      </c>
      <c r="D1157" s="19" t="s">
        <v>874</v>
      </c>
      <c r="E1157" s="20" t="s">
        <v>21</v>
      </c>
      <c r="F1157" s="19" t="s">
        <v>21</v>
      </c>
      <c r="G1157" s="180">
        <v>99832</v>
      </c>
      <c r="H1157" s="19" t="s">
        <v>1809</v>
      </c>
      <c r="I1157" s="19" t="s">
        <v>876</v>
      </c>
      <c r="J1157" s="19" t="s">
        <v>23</v>
      </c>
      <c r="K1157" s="20" t="s">
        <v>1189</v>
      </c>
      <c r="L1157" s="19" t="s">
        <v>25</v>
      </c>
    </row>
    <row r="1158" spans="1:12" x14ac:dyDescent="0.25">
      <c r="A1158" s="19" t="s">
        <v>438</v>
      </c>
      <c r="B1158" s="19" t="s">
        <v>439</v>
      </c>
      <c r="C1158" s="19" t="s">
        <v>873</v>
      </c>
      <c r="D1158" s="19" t="s">
        <v>874</v>
      </c>
      <c r="E1158" s="20" t="s">
        <v>21</v>
      </c>
      <c r="F1158" s="19" t="s">
        <v>21</v>
      </c>
      <c r="G1158" s="180">
        <v>100637</v>
      </c>
      <c r="H1158" s="19" t="s">
        <v>1810</v>
      </c>
      <c r="I1158" s="19" t="s">
        <v>876</v>
      </c>
      <c r="J1158" s="19" t="s">
        <v>9283</v>
      </c>
      <c r="K1158" s="20" t="s">
        <v>1811</v>
      </c>
      <c r="L1158" s="19" t="s">
        <v>25</v>
      </c>
    </row>
    <row r="1159" spans="1:12" x14ac:dyDescent="0.25">
      <c r="A1159" s="19" t="s">
        <v>438</v>
      </c>
      <c r="B1159" s="19" t="s">
        <v>439</v>
      </c>
      <c r="C1159" s="19" t="s">
        <v>873</v>
      </c>
      <c r="D1159" s="19" t="s">
        <v>874</v>
      </c>
      <c r="E1159" s="20" t="s">
        <v>21</v>
      </c>
      <c r="F1159" s="19" t="s">
        <v>21</v>
      </c>
      <c r="G1159" s="180">
        <v>100638</v>
      </c>
      <c r="H1159" s="19" t="s">
        <v>1812</v>
      </c>
      <c r="I1159" s="19" t="s">
        <v>876</v>
      </c>
      <c r="J1159" s="19" t="s">
        <v>9283</v>
      </c>
      <c r="K1159" s="20" t="s">
        <v>1813</v>
      </c>
      <c r="L1159" s="19" t="s">
        <v>25</v>
      </c>
    </row>
    <row r="1160" spans="1:12" x14ac:dyDescent="0.25">
      <c r="A1160" s="19" t="s">
        <v>438</v>
      </c>
      <c r="B1160" s="19" t="s">
        <v>439</v>
      </c>
      <c r="C1160" s="19" t="s">
        <v>873</v>
      </c>
      <c r="D1160" s="19" t="s">
        <v>874</v>
      </c>
      <c r="E1160" s="20" t="s">
        <v>21</v>
      </c>
      <c r="F1160" s="19" t="s">
        <v>21</v>
      </c>
      <c r="G1160" s="180">
        <v>100639</v>
      </c>
      <c r="H1160" s="19" t="s">
        <v>1814</v>
      </c>
      <c r="I1160" s="19" t="s">
        <v>876</v>
      </c>
      <c r="J1160" s="19" t="s">
        <v>9283</v>
      </c>
      <c r="K1160" s="20" t="s">
        <v>1815</v>
      </c>
      <c r="L1160" s="19" t="s">
        <v>25</v>
      </c>
    </row>
    <row r="1161" spans="1:12" x14ac:dyDescent="0.25">
      <c r="A1161" s="19" t="s">
        <v>438</v>
      </c>
      <c r="B1161" s="19" t="s">
        <v>439</v>
      </c>
      <c r="C1161" s="19" t="s">
        <v>873</v>
      </c>
      <c r="D1161" s="19" t="s">
        <v>874</v>
      </c>
      <c r="E1161" s="20" t="s">
        <v>21</v>
      </c>
      <c r="F1161" s="19" t="s">
        <v>21</v>
      </c>
      <c r="G1161" s="180">
        <v>100640</v>
      </c>
      <c r="H1161" s="19" t="s">
        <v>1816</v>
      </c>
      <c r="I1161" s="19" t="s">
        <v>876</v>
      </c>
      <c r="J1161" s="19" t="s">
        <v>23</v>
      </c>
      <c r="K1161" s="20" t="s">
        <v>9701</v>
      </c>
      <c r="L1161" s="19" t="s">
        <v>25</v>
      </c>
    </row>
    <row r="1162" spans="1:12" x14ac:dyDescent="0.25">
      <c r="A1162" s="19" t="s">
        <v>438</v>
      </c>
      <c r="B1162" s="19" t="s">
        <v>439</v>
      </c>
      <c r="C1162" s="19" t="s">
        <v>873</v>
      </c>
      <c r="D1162" s="19" t="s">
        <v>874</v>
      </c>
      <c r="E1162" s="20" t="s">
        <v>21</v>
      </c>
      <c r="F1162" s="19" t="s">
        <v>21</v>
      </c>
      <c r="G1162" s="180">
        <v>100643</v>
      </c>
      <c r="H1162" s="19" t="s">
        <v>1817</v>
      </c>
      <c r="I1162" s="19" t="s">
        <v>876</v>
      </c>
      <c r="J1162" s="19" t="s">
        <v>9283</v>
      </c>
      <c r="K1162" s="20" t="s">
        <v>1818</v>
      </c>
      <c r="L1162" s="19" t="s">
        <v>25</v>
      </c>
    </row>
    <row r="1163" spans="1:12" x14ac:dyDescent="0.25">
      <c r="A1163" s="19" t="s">
        <v>438</v>
      </c>
      <c r="B1163" s="19" t="s">
        <v>439</v>
      </c>
      <c r="C1163" s="19" t="s">
        <v>873</v>
      </c>
      <c r="D1163" s="19" t="s">
        <v>874</v>
      </c>
      <c r="E1163" s="20" t="s">
        <v>21</v>
      </c>
      <c r="F1163" s="19" t="s">
        <v>21</v>
      </c>
      <c r="G1163" s="180">
        <v>100644</v>
      </c>
      <c r="H1163" s="19" t="s">
        <v>1819</v>
      </c>
      <c r="I1163" s="19" t="s">
        <v>876</v>
      </c>
      <c r="J1163" s="19" t="s">
        <v>9283</v>
      </c>
      <c r="K1163" s="20" t="s">
        <v>1820</v>
      </c>
      <c r="L1163" s="19" t="s">
        <v>25</v>
      </c>
    </row>
    <row r="1164" spans="1:12" x14ac:dyDescent="0.25">
      <c r="A1164" s="19" t="s">
        <v>438</v>
      </c>
      <c r="B1164" s="19" t="s">
        <v>439</v>
      </c>
      <c r="C1164" s="19" t="s">
        <v>873</v>
      </c>
      <c r="D1164" s="19" t="s">
        <v>874</v>
      </c>
      <c r="E1164" s="20" t="s">
        <v>21</v>
      </c>
      <c r="F1164" s="19" t="s">
        <v>21</v>
      </c>
      <c r="G1164" s="180">
        <v>100645</v>
      </c>
      <c r="H1164" s="19" t="s">
        <v>1821</v>
      </c>
      <c r="I1164" s="19" t="s">
        <v>876</v>
      </c>
      <c r="J1164" s="19" t="s">
        <v>9283</v>
      </c>
      <c r="K1164" s="20" t="s">
        <v>1822</v>
      </c>
      <c r="L1164" s="19" t="s">
        <v>25</v>
      </c>
    </row>
    <row r="1165" spans="1:12" x14ac:dyDescent="0.25">
      <c r="A1165" s="19" t="s">
        <v>438</v>
      </c>
      <c r="B1165" s="19" t="s">
        <v>439</v>
      </c>
      <c r="C1165" s="19" t="s">
        <v>873</v>
      </c>
      <c r="D1165" s="19" t="s">
        <v>874</v>
      </c>
      <c r="E1165" s="20" t="s">
        <v>21</v>
      </c>
      <c r="F1165" s="19" t="s">
        <v>21</v>
      </c>
      <c r="G1165" s="180">
        <v>100646</v>
      </c>
      <c r="H1165" s="19" t="s">
        <v>1823</v>
      </c>
      <c r="I1165" s="19" t="s">
        <v>876</v>
      </c>
      <c r="J1165" s="19" t="s">
        <v>23</v>
      </c>
      <c r="K1165" s="20" t="s">
        <v>9702</v>
      </c>
      <c r="L1165" s="19" t="s">
        <v>25</v>
      </c>
    </row>
    <row r="1166" spans="1:12" x14ac:dyDescent="0.25">
      <c r="A1166" s="19" t="s">
        <v>1824</v>
      </c>
      <c r="B1166" s="19" t="s">
        <v>1825</v>
      </c>
      <c r="C1166" s="19" t="s">
        <v>1826</v>
      </c>
      <c r="D1166" s="19" t="s">
        <v>1827</v>
      </c>
      <c r="E1166" s="20" t="s">
        <v>21</v>
      </c>
      <c r="F1166" s="19" t="s">
        <v>21</v>
      </c>
      <c r="G1166" s="180">
        <v>55960</v>
      </c>
      <c r="H1166" s="19" t="s">
        <v>1828</v>
      </c>
      <c r="I1166" s="19" t="s">
        <v>15719</v>
      </c>
      <c r="J1166" s="19" t="s">
        <v>23</v>
      </c>
      <c r="K1166" s="20" t="s">
        <v>4838</v>
      </c>
      <c r="L1166" s="19" t="s">
        <v>25</v>
      </c>
    </row>
    <row r="1167" spans="1:12" x14ac:dyDescent="0.25">
      <c r="A1167" s="19" t="s">
        <v>1824</v>
      </c>
      <c r="B1167" s="19" t="s">
        <v>1825</v>
      </c>
      <c r="C1167" s="19" t="s">
        <v>1826</v>
      </c>
      <c r="D1167" s="19" t="s">
        <v>1827</v>
      </c>
      <c r="E1167" s="20" t="s">
        <v>21</v>
      </c>
      <c r="F1167" s="19" t="s">
        <v>21</v>
      </c>
      <c r="G1167" s="180">
        <v>92259</v>
      </c>
      <c r="H1167" s="19" t="s">
        <v>1829</v>
      </c>
      <c r="I1167" s="19" t="s">
        <v>15692</v>
      </c>
      <c r="J1167" s="19" t="s">
        <v>9283</v>
      </c>
      <c r="K1167" s="20" t="s">
        <v>9703</v>
      </c>
      <c r="L1167" s="19" t="s">
        <v>25</v>
      </c>
    </row>
    <row r="1168" spans="1:12" x14ac:dyDescent="0.25">
      <c r="A1168" s="19" t="s">
        <v>1824</v>
      </c>
      <c r="B1168" s="19" t="s">
        <v>1825</v>
      </c>
      <c r="C1168" s="19" t="s">
        <v>1826</v>
      </c>
      <c r="D1168" s="19" t="s">
        <v>1827</v>
      </c>
      <c r="E1168" s="20" t="s">
        <v>21</v>
      </c>
      <c r="F1168" s="19" t="s">
        <v>21</v>
      </c>
      <c r="G1168" s="180">
        <v>92260</v>
      </c>
      <c r="H1168" s="19" t="s">
        <v>1830</v>
      </c>
      <c r="I1168" s="19" t="s">
        <v>15692</v>
      </c>
      <c r="J1168" s="19" t="s">
        <v>9283</v>
      </c>
      <c r="K1168" s="20" t="s">
        <v>9704</v>
      </c>
      <c r="L1168" s="19" t="s">
        <v>25</v>
      </c>
    </row>
    <row r="1169" spans="1:12" x14ac:dyDescent="0.25">
      <c r="A1169" s="19" t="s">
        <v>1824</v>
      </c>
      <c r="B1169" s="19" t="s">
        <v>1825</v>
      </c>
      <c r="C1169" s="19" t="s">
        <v>1826</v>
      </c>
      <c r="D1169" s="19" t="s">
        <v>1827</v>
      </c>
      <c r="E1169" s="20" t="s">
        <v>21</v>
      </c>
      <c r="F1169" s="19" t="s">
        <v>21</v>
      </c>
      <c r="G1169" s="180">
        <v>92261</v>
      </c>
      <c r="H1169" s="19" t="s">
        <v>1832</v>
      </c>
      <c r="I1169" s="19" t="s">
        <v>15692</v>
      </c>
      <c r="J1169" s="19" t="s">
        <v>9283</v>
      </c>
      <c r="K1169" s="20" t="s">
        <v>9705</v>
      </c>
      <c r="L1169" s="19" t="s">
        <v>25</v>
      </c>
    </row>
    <row r="1170" spans="1:12" x14ac:dyDescent="0.25">
      <c r="A1170" s="19" t="s">
        <v>1824</v>
      </c>
      <c r="B1170" s="19" t="s">
        <v>1825</v>
      </c>
      <c r="C1170" s="19" t="s">
        <v>1826</v>
      </c>
      <c r="D1170" s="19" t="s">
        <v>1827</v>
      </c>
      <c r="E1170" s="20" t="s">
        <v>21</v>
      </c>
      <c r="F1170" s="19" t="s">
        <v>21</v>
      </c>
      <c r="G1170" s="180">
        <v>92262</v>
      </c>
      <c r="H1170" s="19" t="s">
        <v>1833</v>
      </c>
      <c r="I1170" s="19" t="s">
        <v>15692</v>
      </c>
      <c r="J1170" s="19" t="s">
        <v>9283</v>
      </c>
      <c r="K1170" s="20" t="s">
        <v>9706</v>
      </c>
      <c r="L1170" s="19" t="s">
        <v>25</v>
      </c>
    </row>
    <row r="1171" spans="1:12" x14ac:dyDescent="0.25">
      <c r="A1171" s="19" t="s">
        <v>1824</v>
      </c>
      <c r="B1171" s="19" t="s">
        <v>1825</v>
      </c>
      <c r="C1171" s="19" t="s">
        <v>1826</v>
      </c>
      <c r="D1171" s="19" t="s">
        <v>1827</v>
      </c>
      <c r="E1171" s="20" t="s">
        <v>21</v>
      </c>
      <c r="F1171" s="19" t="s">
        <v>21</v>
      </c>
      <c r="G1171" s="180">
        <v>92539</v>
      </c>
      <c r="H1171" s="19" t="s">
        <v>1834</v>
      </c>
      <c r="I1171" s="19" t="s">
        <v>15719</v>
      </c>
      <c r="J1171" s="19" t="s">
        <v>9283</v>
      </c>
      <c r="K1171" s="20" t="s">
        <v>9707</v>
      </c>
      <c r="L1171" s="19" t="s">
        <v>25</v>
      </c>
    </row>
    <row r="1172" spans="1:12" x14ac:dyDescent="0.25">
      <c r="A1172" s="19" t="s">
        <v>1824</v>
      </c>
      <c r="B1172" s="19" t="s">
        <v>1825</v>
      </c>
      <c r="C1172" s="19" t="s">
        <v>1826</v>
      </c>
      <c r="D1172" s="19" t="s">
        <v>1827</v>
      </c>
      <c r="E1172" s="20" t="s">
        <v>21</v>
      </c>
      <c r="F1172" s="19" t="s">
        <v>21</v>
      </c>
      <c r="G1172" s="180">
        <v>92540</v>
      </c>
      <c r="H1172" s="19" t="s">
        <v>1835</v>
      </c>
      <c r="I1172" s="19" t="s">
        <v>15719</v>
      </c>
      <c r="J1172" s="19" t="s">
        <v>9283</v>
      </c>
      <c r="K1172" s="20" t="s">
        <v>9708</v>
      </c>
      <c r="L1172" s="19" t="s">
        <v>25</v>
      </c>
    </row>
    <row r="1173" spans="1:12" x14ac:dyDescent="0.25">
      <c r="A1173" s="19" t="s">
        <v>1824</v>
      </c>
      <c r="B1173" s="19" t="s">
        <v>1825</v>
      </c>
      <c r="C1173" s="19" t="s">
        <v>1826</v>
      </c>
      <c r="D1173" s="19" t="s">
        <v>1827</v>
      </c>
      <c r="E1173" s="20" t="s">
        <v>21</v>
      </c>
      <c r="F1173" s="19" t="s">
        <v>21</v>
      </c>
      <c r="G1173" s="180">
        <v>92541</v>
      </c>
      <c r="H1173" s="19" t="s">
        <v>1836</v>
      </c>
      <c r="I1173" s="19" t="s">
        <v>15719</v>
      </c>
      <c r="J1173" s="19" t="s">
        <v>9283</v>
      </c>
      <c r="K1173" s="20" t="s">
        <v>9709</v>
      </c>
      <c r="L1173" s="19" t="s">
        <v>25</v>
      </c>
    </row>
    <row r="1174" spans="1:12" x14ac:dyDescent="0.25">
      <c r="A1174" s="19" t="s">
        <v>1824</v>
      </c>
      <c r="B1174" s="19" t="s">
        <v>1825</v>
      </c>
      <c r="C1174" s="19" t="s">
        <v>1826</v>
      </c>
      <c r="D1174" s="19" t="s">
        <v>1827</v>
      </c>
      <c r="E1174" s="20" t="s">
        <v>21</v>
      </c>
      <c r="F1174" s="19" t="s">
        <v>21</v>
      </c>
      <c r="G1174" s="180">
        <v>92542</v>
      </c>
      <c r="H1174" s="19" t="s">
        <v>1838</v>
      </c>
      <c r="I1174" s="19" t="s">
        <v>15719</v>
      </c>
      <c r="J1174" s="19" t="s">
        <v>9283</v>
      </c>
      <c r="K1174" s="20" t="s">
        <v>9710</v>
      </c>
      <c r="L1174" s="19" t="s">
        <v>25</v>
      </c>
    </row>
    <row r="1175" spans="1:12" x14ac:dyDescent="0.25">
      <c r="A1175" s="19" t="s">
        <v>1824</v>
      </c>
      <c r="B1175" s="19" t="s">
        <v>1825</v>
      </c>
      <c r="C1175" s="19" t="s">
        <v>1826</v>
      </c>
      <c r="D1175" s="19" t="s">
        <v>1827</v>
      </c>
      <c r="E1175" s="20" t="s">
        <v>21</v>
      </c>
      <c r="F1175" s="19" t="s">
        <v>21</v>
      </c>
      <c r="G1175" s="180">
        <v>92543</v>
      </c>
      <c r="H1175" s="19" t="s">
        <v>1839</v>
      </c>
      <c r="I1175" s="19" t="s">
        <v>15719</v>
      </c>
      <c r="J1175" s="19" t="s">
        <v>9283</v>
      </c>
      <c r="K1175" s="20" t="s">
        <v>1253</v>
      </c>
      <c r="L1175" s="19" t="s">
        <v>25</v>
      </c>
    </row>
    <row r="1176" spans="1:12" x14ac:dyDescent="0.25">
      <c r="A1176" s="19" t="s">
        <v>1824</v>
      </c>
      <c r="B1176" s="19" t="s">
        <v>1825</v>
      </c>
      <c r="C1176" s="19" t="s">
        <v>1826</v>
      </c>
      <c r="D1176" s="19" t="s">
        <v>1827</v>
      </c>
      <c r="E1176" s="20" t="s">
        <v>21</v>
      </c>
      <c r="F1176" s="19" t="s">
        <v>21</v>
      </c>
      <c r="G1176" s="180">
        <v>92544</v>
      </c>
      <c r="H1176" s="19" t="s">
        <v>1841</v>
      </c>
      <c r="I1176" s="19" t="s">
        <v>15719</v>
      </c>
      <c r="J1176" s="19" t="s">
        <v>9283</v>
      </c>
      <c r="K1176" s="20" t="s">
        <v>9711</v>
      </c>
      <c r="L1176" s="19" t="s">
        <v>25</v>
      </c>
    </row>
    <row r="1177" spans="1:12" x14ac:dyDescent="0.25">
      <c r="A1177" s="19" t="s">
        <v>1824</v>
      </c>
      <c r="B1177" s="19" t="s">
        <v>1825</v>
      </c>
      <c r="C1177" s="19" t="s">
        <v>1826</v>
      </c>
      <c r="D1177" s="19" t="s">
        <v>1827</v>
      </c>
      <c r="E1177" s="20" t="s">
        <v>21</v>
      </c>
      <c r="F1177" s="19" t="s">
        <v>21</v>
      </c>
      <c r="G1177" s="180">
        <v>92545</v>
      </c>
      <c r="H1177" s="19" t="s">
        <v>1842</v>
      </c>
      <c r="I1177" s="19" t="s">
        <v>15692</v>
      </c>
      <c r="J1177" s="19" t="s">
        <v>9283</v>
      </c>
      <c r="K1177" s="20" t="s">
        <v>9712</v>
      </c>
      <c r="L1177" s="19" t="s">
        <v>25</v>
      </c>
    </row>
    <row r="1178" spans="1:12" x14ac:dyDescent="0.25">
      <c r="A1178" s="19" t="s">
        <v>1824</v>
      </c>
      <c r="B1178" s="19" t="s">
        <v>1825</v>
      </c>
      <c r="C1178" s="19" t="s">
        <v>1826</v>
      </c>
      <c r="D1178" s="19" t="s">
        <v>1827</v>
      </c>
      <c r="E1178" s="20" t="s">
        <v>21</v>
      </c>
      <c r="F1178" s="19" t="s">
        <v>21</v>
      </c>
      <c r="G1178" s="180">
        <v>92546</v>
      </c>
      <c r="H1178" s="19" t="s">
        <v>1843</v>
      </c>
      <c r="I1178" s="19" t="s">
        <v>15692</v>
      </c>
      <c r="J1178" s="19" t="s">
        <v>9283</v>
      </c>
      <c r="K1178" s="20" t="s">
        <v>9713</v>
      </c>
      <c r="L1178" s="19" t="s">
        <v>25</v>
      </c>
    </row>
    <row r="1179" spans="1:12" x14ac:dyDescent="0.25">
      <c r="A1179" s="19" t="s">
        <v>1824</v>
      </c>
      <c r="B1179" s="19" t="s">
        <v>1825</v>
      </c>
      <c r="C1179" s="19" t="s">
        <v>1826</v>
      </c>
      <c r="D1179" s="19" t="s">
        <v>1827</v>
      </c>
      <c r="E1179" s="20" t="s">
        <v>21</v>
      </c>
      <c r="F1179" s="19" t="s">
        <v>21</v>
      </c>
      <c r="G1179" s="180">
        <v>92547</v>
      </c>
      <c r="H1179" s="19" t="s">
        <v>1844</v>
      </c>
      <c r="I1179" s="19" t="s">
        <v>15692</v>
      </c>
      <c r="J1179" s="19" t="s">
        <v>9283</v>
      </c>
      <c r="K1179" s="20" t="s">
        <v>9714</v>
      </c>
      <c r="L1179" s="19" t="s">
        <v>25</v>
      </c>
    </row>
    <row r="1180" spans="1:12" x14ac:dyDescent="0.25">
      <c r="A1180" s="19" t="s">
        <v>1824</v>
      </c>
      <c r="B1180" s="19" t="s">
        <v>1825</v>
      </c>
      <c r="C1180" s="19" t="s">
        <v>1826</v>
      </c>
      <c r="D1180" s="19" t="s">
        <v>1827</v>
      </c>
      <c r="E1180" s="20" t="s">
        <v>21</v>
      </c>
      <c r="F1180" s="19" t="s">
        <v>21</v>
      </c>
      <c r="G1180" s="180">
        <v>92548</v>
      </c>
      <c r="H1180" s="19" t="s">
        <v>1845</v>
      </c>
      <c r="I1180" s="19" t="s">
        <v>15692</v>
      </c>
      <c r="J1180" s="19" t="s">
        <v>9283</v>
      </c>
      <c r="K1180" s="20" t="s">
        <v>9715</v>
      </c>
      <c r="L1180" s="19" t="s">
        <v>25</v>
      </c>
    </row>
    <row r="1181" spans="1:12" x14ac:dyDescent="0.25">
      <c r="A1181" s="19" t="s">
        <v>1824</v>
      </c>
      <c r="B1181" s="19" t="s">
        <v>1825</v>
      </c>
      <c r="C1181" s="19" t="s">
        <v>1826</v>
      </c>
      <c r="D1181" s="19" t="s">
        <v>1827</v>
      </c>
      <c r="E1181" s="20" t="s">
        <v>21</v>
      </c>
      <c r="F1181" s="19" t="s">
        <v>21</v>
      </c>
      <c r="G1181" s="180">
        <v>92549</v>
      </c>
      <c r="H1181" s="19" t="s">
        <v>1846</v>
      </c>
      <c r="I1181" s="19" t="s">
        <v>15692</v>
      </c>
      <c r="J1181" s="19" t="s">
        <v>9283</v>
      </c>
      <c r="K1181" s="20" t="s">
        <v>9716</v>
      </c>
      <c r="L1181" s="19" t="s">
        <v>25</v>
      </c>
    </row>
    <row r="1182" spans="1:12" x14ac:dyDescent="0.25">
      <c r="A1182" s="19" t="s">
        <v>1824</v>
      </c>
      <c r="B1182" s="19" t="s">
        <v>1825</v>
      </c>
      <c r="C1182" s="19" t="s">
        <v>1826</v>
      </c>
      <c r="D1182" s="19" t="s">
        <v>1827</v>
      </c>
      <c r="E1182" s="20" t="s">
        <v>21</v>
      </c>
      <c r="F1182" s="19" t="s">
        <v>21</v>
      </c>
      <c r="G1182" s="180">
        <v>92550</v>
      </c>
      <c r="H1182" s="19" t="s">
        <v>1847</v>
      </c>
      <c r="I1182" s="19" t="s">
        <v>15692</v>
      </c>
      <c r="J1182" s="19" t="s">
        <v>9283</v>
      </c>
      <c r="K1182" s="20" t="s">
        <v>9717</v>
      </c>
      <c r="L1182" s="19" t="s">
        <v>25</v>
      </c>
    </row>
    <row r="1183" spans="1:12" x14ac:dyDescent="0.25">
      <c r="A1183" s="19" t="s">
        <v>1824</v>
      </c>
      <c r="B1183" s="19" t="s">
        <v>1825</v>
      </c>
      <c r="C1183" s="19" t="s">
        <v>1826</v>
      </c>
      <c r="D1183" s="19" t="s">
        <v>1827</v>
      </c>
      <c r="E1183" s="20" t="s">
        <v>21</v>
      </c>
      <c r="F1183" s="19" t="s">
        <v>21</v>
      </c>
      <c r="G1183" s="180">
        <v>92551</v>
      </c>
      <c r="H1183" s="19" t="s">
        <v>1848</v>
      </c>
      <c r="I1183" s="19" t="s">
        <v>15692</v>
      </c>
      <c r="J1183" s="19" t="s">
        <v>9283</v>
      </c>
      <c r="K1183" s="20" t="s">
        <v>9718</v>
      </c>
      <c r="L1183" s="19" t="s">
        <v>25</v>
      </c>
    </row>
    <row r="1184" spans="1:12" x14ac:dyDescent="0.25">
      <c r="A1184" s="19" t="s">
        <v>1824</v>
      </c>
      <c r="B1184" s="19" t="s">
        <v>1825</v>
      </c>
      <c r="C1184" s="19" t="s">
        <v>1826</v>
      </c>
      <c r="D1184" s="19" t="s">
        <v>1827</v>
      </c>
      <c r="E1184" s="20" t="s">
        <v>21</v>
      </c>
      <c r="F1184" s="19" t="s">
        <v>21</v>
      </c>
      <c r="G1184" s="180">
        <v>92552</v>
      </c>
      <c r="H1184" s="19" t="s">
        <v>1849</v>
      </c>
      <c r="I1184" s="19" t="s">
        <v>15692</v>
      </c>
      <c r="J1184" s="19" t="s">
        <v>9283</v>
      </c>
      <c r="K1184" s="20" t="s">
        <v>9719</v>
      </c>
      <c r="L1184" s="19" t="s">
        <v>25</v>
      </c>
    </row>
    <row r="1185" spans="1:12" x14ac:dyDescent="0.25">
      <c r="A1185" s="19" t="s">
        <v>1824</v>
      </c>
      <c r="B1185" s="19" t="s">
        <v>1825</v>
      </c>
      <c r="C1185" s="19" t="s">
        <v>1826</v>
      </c>
      <c r="D1185" s="19" t="s">
        <v>1827</v>
      </c>
      <c r="E1185" s="20" t="s">
        <v>21</v>
      </c>
      <c r="F1185" s="19" t="s">
        <v>21</v>
      </c>
      <c r="G1185" s="180">
        <v>92553</v>
      </c>
      <c r="H1185" s="19" t="s">
        <v>1850</v>
      </c>
      <c r="I1185" s="19" t="s">
        <v>15692</v>
      </c>
      <c r="J1185" s="19" t="s">
        <v>9283</v>
      </c>
      <c r="K1185" s="20" t="s">
        <v>9720</v>
      </c>
      <c r="L1185" s="19" t="s">
        <v>25</v>
      </c>
    </row>
    <row r="1186" spans="1:12" x14ac:dyDescent="0.25">
      <c r="A1186" s="19" t="s">
        <v>1824</v>
      </c>
      <c r="B1186" s="19" t="s">
        <v>1825</v>
      </c>
      <c r="C1186" s="19" t="s">
        <v>1826</v>
      </c>
      <c r="D1186" s="19" t="s">
        <v>1827</v>
      </c>
      <c r="E1186" s="20" t="s">
        <v>21</v>
      </c>
      <c r="F1186" s="19" t="s">
        <v>21</v>
      </c>
      <c r="G1186" s="180">
        <v>92554</v>
      </c>
      <c r="H1186" s="19" t="s">
        <v>1851</v>
      </c>
      <c r="I1186" s="19" t="s">
        <v>15692</v>
      </c>
      <c r="J1186" s="19" t="s">
        <v>9283</v>
      </c>
      <c r="K1186" s="20" t="s">
        <v>9721</v>
      </c>
      <c r="L1186" s="19" t="s">
        <v>25</v>
      </c>
    </row>
    <row r="1187" spans="1:12" x14ac:dyDescent="0.25">
      <c r="A1187" s="19" t="s">
        <v>1824</v>
      </c>
      <c r="B1187" s="19" t="s">
        <v>1825</v>
      </c>
      <c r="C1187" s="19" t="s">
        <v>1826</v>
      </c>
      <c r="D1187" s="19" t="s">
        <v>1827</v>
      </c>
      <c r="E1187" s="20" t="s">
        <v>21</v>
      </c>
      <c r="F1187" s="19" t="s">
        <v>21</v>
      </c>
      <c r="G1187" s="180">
        <v>92555</v>
      </c>
      <c r="H1187" s="19" t="s">
        <v>1852</v>
      </c>
      <c r="I1187" s="19" t="s">
        <v>15692</v>
      </c>
      <c r="J1187" s="19" t="s">
        <v>9283</v>
      </c>
      <c r="K1187" s="20" t="s">
        <v>9722</v>
      </c>
      <c r="L1187" s="19" t="s">
        <v>25</v>
      </c>
    </row>
    <row r="1188" spans="1:12" x14ac:dyDescent="0.25">
      <c r="A1188" s="19" t="s">
        <v>1824</v>
      </c>
      <c r="B1188" s="19" t="s">
        <v>1825</v>
      </c>
      <c r="C1188" s="19" t="s">
        <v>1826</v>
      </c>
      <c r="D1188" s="19" t="s">
        <v>1827</v>
      </c>
      <c r="E1188" s="20" t="s">
        <v>21</v>
      </c>
      <c r="F1188" s="19" t="s">
        <v>21</v>
      </c>
      <c r="G1188" s="180">
        <v>92556</v>
      </c>
      <c r="H1188" s="19" t="s">
        <v>1853</v>
      </c>
      <c r="I1188" s="19" t="s">
        <v>15692</v>
      </c>
      <c r="J1188" s="19" t="s">
        <v>9283</v>
      </c>
      <c r="K1188" s="20" t="s">
        <v>9723</v>
      </c>
      <c r="L1188" s="19" t="s">
        <v>25</v>
      </c>
    </row>
    <row r="1189" spans="1:12" x14ac:dyDescent="0.25">
      <c r="A1189" s="19" t="s">
        <v>1824</v>
      </c>
      <c r="B1189" s="19" t="s">
        <v>1825</v>
      </c>
      <c r="C1189" s="19" t="s">
        <v>1826</v>
      </c>
      <c r="D1189" s="19" t="s">
        <v>1827</v>
      </c>
      <c r="E1189" s="20" t="s">
        <v>21</v>
      </c>
      <c r="F1189" s="19" t="s">
        <v>21</v>
      </c>
      <c r="G1189" s="180">
        <v>92557</v>
      </c>
      <c r="H1189" s="19" t="s">
        <v>1854</v>
      </c>
      <c r="I1189" s="19" t="s">
        <v>15692</v>
      </c>
      <c r="J1189" s="19" t="s">
        <v>9283</v>
      </c>
      <c r="K1189" s="20" t="s">
        <v>9724</v>
      </c>
      <c r="L1189" s="19" t="s">
        <v>25</v>
      </c>
    </row>
    <row r="1190" spans="1:12" x14ac:dyDescent="0.25">
      <c r="A1190" s="19" t="s">
        <v>1824</v>
      </c>
      <c r="B1190" s="19" t="s">
        <v>1825</v>
      </c>
      <c r="C1190" s="19" t="s">
        <v>1826</v>
      </c>
      <c r="D1190" s="19" t="s">
        <v>1827</v>
      </c>
      <c r="E1190" s="20" t="s">
        <v>21</v>
      </c>
      <c r="F1190" s="19" t="s">
        <v>21</v>
      </c>
      <c r="G1190" s="180">
        <v>92558</v>
      </c>
      <c r="H1190" s="19" t="s">
        <v>1855</v>
      </c>
      <c r="I1190" s="19" t="s">
        <v>15692</v>
      </c>
      <c r="J1190" s="19" t="s">
        <v>9283</v>
      </c>
      <c r="K1190" s="20" t="s">
        <v>9725</v>
      </c>
      <c r="L1190" s="19" t="s">
        <v>25</v>
      </c>
    </row>
    <row r="1191" spans="1:12" x14ac:dyDescent="0.25">
      <c r="A1191" s="19" t="s">
        <v>1824</v>
      </c>
      <c r="B1191" s="19" t="s">
        <v>1825</v>
      </c>
      <c r="C1191" s="19" t="s">
        <v>1826</v>
      </c>
      <c r="D1191" s="19" t="s">
        <v>1827</v>
      </c>
      <c r="E1191" s="20" t="s">
        <v>21</v>
      </c>
      <c r="F1191" s="19" t="s">
        <v>21</v>
      </c>
      <c r="G1191" s="180">
        <v>92559</v>
      </c>
      <c r="H1191" s="19" t="s">
        <v>1856</v>
      </c>
      <c r="I1191" s="19" t="s">
        <v>15692</v>
      </c>
      <c r="J1191" s="19" t="s">
        <v>9283</v>
      </c>
      <c r="K1191" s="20" t="s">
        <v>9726</v>
      </c>
      <c r="L1191" s="19" t="s">
        <v>25</v>
      </c>
    </row>
    <row r="1192" spans="1:12" x14ac:dyDescent="0.25">
      <c r="A1192" s="19" t="s">
        <v>1824</v>
      </c>
      <c r="B1192" s="19" t="s">
        <v>1825</v>
      </c>
      <c r="C1192" s="19" t="s">
        <v>1826</v>
      </c>
      <c r="D1192" s="19" t="s">
        <v>1827</v>
      </c>
      <c r="E1192" s="20" t="s">
        <v>21</v>
      </c>
      <c r="F1192" s="19" t="s">
        <v>21</v>
      </c>
      <c r="G1192" s="180">
        <v>92560</v>
      </c>
      <c r="H1192" s="19" t="s">
        <v>1857</v>
      </c>
      <c r="I1192" s="19" t="s">
        <v>15692</v>
      </c>
      <c r="J1192" s="19" t="s">
        <v>9283</v>
      </c>
      <c r="K1192" s="20" t="s">
        <v>9727</v>
      </c>
      <c r="L1192" s="19" t="s">
        <v>25</v>
      </c>
    </row>
    <row r="1193" spans="1:12" x14ac:dyDescent="0.25">
      <c r="A1193" s="19" t="s">
        <v>1824</v>
      </c>
      <c r="B1193" s="19" t="s">
        <v>1825</v>
      </c>
      <c r="C1193" s="19" t="s">
        <v>1826</v>
      </c>
      <c r="D1193" s="19" t="s">
        <v>1827</v>
      </c>
      <c r="E1193" s="20" t="s">
        <v>21</v>
      </c>
      <c r="F1193" s="19" t="s">
        <v>21</v>
      </c>
      <c r="G1193" s="180">
        <v>92561</v>
      </c>
      <c r="H1193" s="19" t="s">
        <v>1858</v>
      </c>
      <c r="I1193" s="19" t="s">
        <v>15692</v>
      </c>
      <c r="J1193" s="19" t="s">
        <v>9283</v>
      </c>
      <c r="K1193" s="20" t="s">
        <v>9728</v>
      </c>
      <c r="L1193" s="19" t="s">
        <v>25</v>
      </c>
    </row>
    <row r="1194" spans="1:12" x14ac:dyDescent="0.25">
      <c r="A1194" s="19" t="s">
        <v>1824</v>
      </c>
      <c r="B1194" s="19" t="s">
        <v>1825</v>
      </c>
      <c r="C1194" s="19" t="s">
        <v>1826</v>
      </c>
      <c r="D1194" s="19" t="s">
        <v>1827</v>
      </c>
      <c r="E1194" s="20" t="s">
        <v>21</v>
      </c>
      <c r="F1194" s="19" t="s">
        <v>21</v>
      </c>
      <c r="G1194" s="180">
        <v>92562</v>
      </c>
      <c r="H1194" s="19" t="s">
        <v>1859</v>
      </c>
      <c r="I1194" s="19" t="s">
        <v>15692</v>
      </c>
      <c r="J1194" s="19" t="s">
        <v>9283</v>
      </c>
      <c r="K1194" s="20" t="s">
        <v>9729</v>
      </c>
      <c r="L1194" s="19" t="s">
        <v>25</v>
      </c>
    </row>
    <row r="1195" spans="1:12" x14ac:dyDescent="0.25">
      <c r="A1195" s="19" t="s">
        <v>1824</v>
      </c>
      <c r="B1195" s="19" t="s">
        <v>1825</v>
      </c>
      <c r="C1195" s="19" t="s">
        <v>1826</v>
      </c>
      <c r="D1195" s="19" t="s">
        <v>1827</v>
      </c>
      <c r="E1195" s="20" t="s">
        <v>21</v>
      </c>
      <c r="F1195" s="19" t="s">
        <v>21</v>
      </c>
      <c r="G1195" s="180">
        <v>92563</v>
      </c>
      <c r="H1195" s="19" t="s">
        <v>1860</v>
      </c>
      <c r="I1195" s="19" t="s">
        <v>15692</v>
      </c>
      <c r="J1195" s="19" t="s">
        <v>9283</v>
      </c>
      <c r="K1195" s="20" t="s">
        <v>9730</v>
      </c>
      <c r="L1195" s="19" t="s">
        <v>25</v>
      </c>
    </row>
    <row r="1196" spans="1:12" x14ac:dyDescent="0.25">
      <c r="A1196" s="19" t="s">
        <v>1824</v>
      </c>
      <c r="B1196" s="19" t="s">
        <v>1825</v>
      </c>
      <c r="C1196" s="19" t="s">
        <v>1826</v>
      </c>
      <c r="D1196" s="19" t="s">
        <v>1827</v>
      </c>
      <c r="E1196" s="20" t="s">
        <v>21</v>
      </c>
      <c r="F1196" s="19" t="s">
        <v>21</v>
      </c>
      <c r="G1196" s="180">
        <v>92564</v>
      </c>
      <c r="H1196" s="19" t="s">
        <v>1861</v>
      </c>
      <c r="I1196" s="19" t="s">
        <v>15692</v>
      </c>
      <c r="J1196" s="19" t="s">
        <v>9283</v>
      </c>
      <c r="K1196" s="20" t="s">
        <v>9731</v>
      </c>
      <c r="L1196" s="19" t="s">
        <v>25</v>
      </c>
    </row>
    <row r="1197" spans="1:12" x14ac:dyDescent="0.25">
      <c r="A1197" s="19" t="s">
        <v>1824</v>
      </c>
      <c r="B1197" s="19" t="s">
        <v>1825</v>
      </c>
      <c r="C1197" s="19" t="s">
        <v>1826</v>
      </c>
      <c r="D1197" s="19" t="s">
        <v>1827</v>
      </c>
      <c r="E1197" s="20" t="s">
        <v>21</v>
      </c>
      <c r="F1197" s="19" t="s">
        <v>21</v>
      </c>
      <c r="G1197" s="180">
        <v>92565</v>
      </c>
      <c r="H1197" s="19" t="s">
        <v>1862</v>
      </c>
      <c r="I1197" s="19" t="s">
        <v>15719</v>
      </c>
      <c r="J1197" s="19" t="s">
        <v>9283</v>
      </c>
      <c r="K1197" s="20" t="s">
        <v>1047</v>
      </c>
      <c r="L1197" s="19" t="s">
        <v>25</v>
      </c>
    </row>
    <row r="1198" spans="1:12" x14ac:dyDescent="0.25">
      <c r="A1198" s="19" t="s">
        <v>1824</v>
      </c>
      <c r="B1198" s="19" t="s">
        <v>1825</v>
      </c>
      <c r="C1198" s="19" t="s">
        <v>1826</v>
      </c>
      <c r="D1198" s="19" t="s">
        <v>1827</v>
      </c>
      <c r="E1198" s="20" t="s">
        <v>21</v>
      </c>
      <c r="F1198" s="19" t="s">
        <v>21</v>
      </c>
      <c r="G1198" s="180">
        <v>92566</v>
      </c>
      <c r="H1198" s="19" t="s">
        <v>1864</v>
      </c>
      <c r="I1198" s="19" t="s">
        <v>15719</v>
      </c>
      <c r="J1198" s="19" t="s">
        <v>9283</v>
      </c>
      <c r="K1198" s="20" t="s">
        <v>2989</v>
      </c>
      <c r="L1198" s="19" t="s">
        <v>25</v>
      </c>
    </row>
    <row r="1199" spans="1:12" x14ac:dyDescent="0.25">
      <c r="A1199" s="19" t="s">
        <v>1824</v>
      </c>
      <c r="B1199" s="19" t="s">
        <v>1825</v>
      </c>
      <c r="C1199" s="19" t="s">
        <v>1826</v>
      </c>
      <c r="D1199" s="19" t="s">
        <v>1827</v>
      </c>
      <c r="E1199" s="20" t="s">
        <v>21</v>
      </c>
      <c r="F1199" s="19" t="s">
        <v>21</v>
      </c>
      <c r="G1199" s="180">
        <v>92567</v>
      </c>
      <c r="H1199" s="19" t="s">
        <v>1866</v>
      </c>
      <c r="I1199" s="19" t="s">
        <v>15719</v>
      </c>
      <c r="J1199" s="19" t="s">
        <v>9283</v>
      </c>
      <c r="K1199" s="20" t="s">
        <v>9732</v>
      </c>
      <c r="L1199" s="19" t="s">
        <v>25</v>
      </c>
    </row>
    <row r="1200" spans="1:12" x14ac:dyDescent="0.25">
      <c r="A1200" s="19" t="s">
        <v>1824</v>
      </c>
      <c r="B1200" s="19" t="s">
        <v>1825</v>
      </c>
      <c r="C1200" s="19" t="s">
        <v>1826</v>
      </c>
      <c r="D1200" s="19" t="s">
        <v>1827</v>
      </c>
      <c r="E1200" s="20" t="s">
        <v>21</v>
      </c>
      <c r="F1200" s="19" t="s">
        <v>21</v>
      </c>
      <c r="G1200" s="180">
        <v>100379</v>
      </c>
      <c r="H1200" s="19" t="s">
        <v>1868</v>
      </c>
      <c r="I1200" s="19" t="s">
        <v>15719</v>
      </c>
      <c r="J1200" s="19" t="s">
        <v>9283</v>
      </c>
      <c r="K1200" s="20" t="s">
        <v>1047</v>
      </c>
      <c r="L1200" s="19" t="s">
        <v>25</v>
      </c>
    </row>
    <row r="1201" spans="1:12" x14ac:dyDescent="0.25">
      <c r="A1201" s="19" t="s">
        <v>1824</v>
      </c>
      <c r="B1201" s="19" t="s">
        <v>1825</v>
      </c>
      <c r="C1201" s="19" t="s">
        <v>1826</v>
      </c>
      <c r="D1201" s="19" t="s">
        <v>1827</v>
      </c>
      <c r="E1201" s="20" t="s">
        <v>21</v>
      </c>
      <c r="F1201" s="19" t="s">
        <v>21</v>
      </c>
      <c r="G1201" s="180">
        <v>100380</v>
      </c>
      <c r="H1201" s="19" t="s">
        <v>1869</v>
      </c>
      <c r="I1201" s="19" t="s">
        <v>15719</v>
      </c>
      <c r="J1201" s="19" t="s">
        <v>9283</v>
      </c>
      <c r="K1201" s="20" t="s">
        <v>6265</v>
      </c>
      <c r="L1201" s="19" t="s">
        <v>25</v>
      </c>
    </row>
    <row r="1202" spans="1:12" x14ac:dyDescent="0.25">
      <c r="A1202" s="19" t="s">
        <v>1824</v>
      </c>
      <c r="B1202" s="19" t="s">
        <v>1825</v>
      </c>
      <c r="C1202" s="19" t="s">
        <v>1826</v>
      </c>
      <c r="D1202" s="19" t="s">
        <v>1827</v>
      </c>
      <c r="E1202" s="20" t="s">
        <v>21</v>
      </c>
      <c r="F1202" s="19" t="s">
        <v>21</v>
      </c>
      <c r="G1202" s="180">
        <v>100381</v>
      </c>
      <c r="H1202" s="19" t="s">
        <v>1870</v>
      </c>
      <c r="I1202" s="19" t="s">
        <v>15719</v>
      </c>
      <c r="J1202" s="19" t="s">
        <v>9283</v>
      </c>
      <c r="K1202" s="20" t="s">
        <v>9733</v>
      </c>
      <c r="L1202" s="19" t="s">
        <v>25</v>
      </c>
    </row>
    <row r="1203" spans="1:12" x14ac:dyDescent="0.25">
      <c r="A1203" s="19" t="s">
        <v>1824</v>
      </c>
      <c r="B1203" s="19" t="s">
        <v>1825</v>
      </c>
      <c r="C1203" s="19" t="s">
        <v>1826</v>
      </c>
      <c r="D1203" s="19" t="s">
        <v>1827</v>
      </c>
      <c r="E1203" s="20" t="s">
        <v>21</v>
      </c>
      <c r="F1203" s="19" t="s">
        <v>21</v>
      </c>
      <c r="G1203" s="180">
        <v>100383</v>
      </c>
      <c r="H1203" s="19" t="s">
        <v>1872</v>
      </c>
      <c r="I1203" s="19" t="s">
        <v>15719</v>
      </c>
      <c r="J1203" s="19" t="s">
        <v>9283</v>
      </c>
      <c r="K1203" s="20" t="s">
        <v>9734</v>
      </c>
      <c r="L1203" s="19" t="s">
        <v>25</v>
      </c>
    </row>
    <row r="1204" spans="1:12" x14ac:dyDescent="0.25">
      <c r="A1204" s="19" t="s">
        <v>1824</v>
      </c>
      <c r="B1204" s="19" t="s">
        <v>1825</v>
      </c>
      <c r="C1204" s="19" t="s">
        <v>1826</v>
      </c>
      <c r="D1204" s="19" t="s">
        <v>1827</v>
      </c>
      <c r="E1204" s="20" t="s">
        <v>21</v>
      </c>
      <c r="F1204" s="19" t="s">
        <v>21</v>
      </c>
      <c r="G1204" s="180">
        <v>100384</v>
      </c>
      <c r="H1204" s="19" t="s">
        <v>1874</v>
      </c>
      <c r="I1204" s="19" t="s">
        <v>15719</v>
      </c>
      <c r="J1204" s="19" t="s">
        <v>9283</v>
      </c>
      <c r="K1204" s="20" t="s">
        <v>9735</v>
      </c>
      <c r="L1204" s="19" t="s">
        <v>25</v>
      </c>
    </row>
    <row r="1205" spans="1:12" x14ac:dyDescent="0.25">
      <c r="A1205" s="19" t="s">
        <v>1824</v>
      </c>
      <c r="B1205" s="19" t="s">
        <v>1825</v>
      </c>
      <c r="C1205" s="19" t="s">
        <v>1826</v>
      </c>
      <c r="D1205" s="19" t="s">
        <v>1827</v>
      </c>
      <c r="E1205" s="20" t="s">
        <v>21</v>
      </c>
      <c r="F1205" s="19" t="s">
        <v>21</v>
      </c>
      <c r="G1205" s="180">
        <v>100385</v>
      </c>
      <c r="H1205" s="19" t="s">
        <v>1876</v>
      </c>
      <c r="I1205" s="19" t="s">
        <v>15719</v>
      </c>
      <c r="J1205" s="19" t="s">
        <v>9283</v>
      </c>
      <c r="K1205" s="20" t="s">
        <v>9732</v>
      </c>
      <c r="L1205" s="19" t="s">
        <v>25</v>
      </c>
    </row>
    <row r="1206" spans="1:12" x14ac:dyDescent="0.25">
      <c r="A1206" s="19" t="s">
        <v>1824</v>
      </c>
      <c r="B1206" s="19" t="s">
        <v>1825</v>
      </c>
      <c r="C1206" s="19" t="s">
        <v>1826</v>
      </c>
      <c r="D1206" s="19" t="s">
        <v>1827</v>
      </c>
      <c r="E1206" s="20" t="s">
        <v>21</v>
      </c>
      <c r="F1206" s="19" t="s">
        <v>21</v>
      </c>
      <c r="G1206" s="180">
        <v>100386</v>
      </c>
      <c r="H1206" s="19" t="s">
        <v>1877</v>
      </c>
      <c r="I1206" s="19" t="s">
        <v>15719</v>
      </c>
      <c r="J1206" s="19" t="s">
        <v>9283</v>
      </c>
      <c r="K1206" s="20" t="s">
        <v>152</v>
      </c>
      <c r="L1206" s="19" t="s">
        <v>25</v>
      </c>
    </row>
    <row r="1207" spans="1:12" x14ac:dyDescent="0.25">
      <c r="A1207" s="19" t="s">
        <v>1824</v>
      </c>
      <c r="B1207" s="19" t="s">
        <v>1825</v>
      </c>
      <c r="C1207" s="19" t="s">
        <v>1826</v>
      </c>
      <c r="D1207" s="19" t="s">
        <v>1827</v>
      </c>
      <c r="E1207" s="20" t="s">
        <v>21</v>
      </c>
      <c r="F1207" s="19" t="s">
        <v>21</v>
      </c>
      <c r="G1207" s="180">
        <v>100387</v>
      </c>
      <c r="H1207" s="19" t="s">
        <v>1878</v>
      </c>
      <c r="I1207" s="19" t="s">
        <v>15719</v>
      </c>
      <c r="J1207" s="19" t="s">
        <v>9283</v>
      </c>
      <c r="K1207" s="20" t="s">
        <v>9736</v>
      </c>
      <c r="L1207" s="19" t="s">
        <v>25</v>
      </c>
    </row>
    <row r="1208" spans="1:12" x14ac:dyDescent="0.25">
      <c r="A1208" s="19" t="s">
        <v>1824</v>
      </c>
      <c r="B1208" s="19" t="s">
        <v>1825</v>
      </c>
      <c r="C1208" s="19" t="s">
        <v>1826</v>
      </c>
      <c r="D1208" s="19" t="s">
        <v>1827</v>
      </c>
      <c r="E1208" s="20" t="s">
        <v>21</v>
      </c>
      <c r="F1208" s="19" t="s">
        <v>21</v>
      </c>
      <c r="G1208" s="180">
        <v>100388</v>
      </c>
      <c r="H1208" s="19" t="s">
        <v>1879</v>
      </c>
      <c r="I1208" s="19" t="s">
        <v>15719</v>
      </c>
      <c r="J1208" s="19" t="s">
        <v>9283</v>
      </c>
      <c r="K1208" s="20" t="s">
        <v>9737</v>
      </c>
      <c r="L1208" s="19" t="s">
        <v>25</v>
      </c>
    </row>
    <row r="1209" spans="1:12" x14ac:dyDescent="0.25">
      <c r="A1209" s="19" t="s">
        <v>1824</v>
      </c>
      <c r="B1209" s="19" t="s">
        <v>1825</v>
      </c>
      <c r="C1209" s="19" t="s">
        <v>1826</v>
      </c>
      <c r="D1209" s="19" t="s">
        <v>1827</v>
      </c>
      <c r="E1209" s="20" t="s">
        <v>21</v>
      </c>
      <c r="F1209" s="19" t="s">
        <v>21</v>
      </c>
      <c r="G1209" s="180">
        <v>100389</v>
      </c>
      <c r="H1209" s="19" t="s">
        <v>1881</v>
      </c>
      <c r="I1209" s="19" t="s">
        <v>15719</v>
      </c>
      <c r="J1209" s="19" t="s">
        <v>9283</v>
      </c>
      <c r="K1209" s="20" t="s">
        <v>9738</v>
      </c>
      <c r="L1209" s="19" t="s">
        <v>25</v>
      </c>
    </row>
    <row r="1210" spans="1:12" x14ac:dyDescent="0.25">
      <c r="A1210" s="19" t="s">
        <v>1824</v>
      </c>
      <c r="B1210" s="19" t="s">
        <v>1825</v>
      </c>
      <c r="C1210" s="19" t="s">
        <v>1826</v>
      </c>
      <c r="D1210" s="19" t="s">
        <v>1827</v>
      </c>
      <c r="E1210" s="20" t="s">
        <v>21</v>
      </c>
      <c r="F1210" s="19" t="s">
        <v>21</v>
      </c>
      <c r="G1210" s="180">
        <v>100390</v>
      </c>
      <c r="H1210" s="19" t="s">
        <v>1883</v>
      </c>
      <c r="I1210" s="19" t="s">
        <v>15719</v>
      </c>
      <c r="J1210" s="19" t="s">
        <v>9283</v>
      </c>
      <c r="K1210" s="20" t="s">
        <v>5414</v>
      </c>
      <c r="L1210" s="19" t="s">
        <v>25</v>
      </c>
    </row>
    <row r="1211" spans="1:12" x14ac:dyDescent="0.25">
      <c r="A1211" s="19" t="s">
        <v>1824</v>
      </c>
      <c r="B1211" s="19" t="s">
        <v>1825</v>
      </c>
      <c r="C1211" s="19" t="s">
        <v>1826</v>
      </c>
      <c r="D1211" s="19" t="s">
        <v>1827</v>
      </c>
      <c r="E1211" s="20" t="s">
        <v>21</v>
      </c>
      <c r="F1211" s="19" t="s">
        <v>21</v>
      </c>
      <c r="G1211" s="180">
        <v>100391</v>
      </c>
      <c r="H1211" s="19" t="s">
        <v>1885</v>
      </c>
      <c r="I1211" s="19" t="s">
        <v>15719</v>
      </c>
      <c r="J1211" s="19" t="s">
        <v>9283</v>
      </c>
      <c r="K1211" s="20" t="s">
        <v>2528</v>
      </c>
      <c r="L1211" s="19" t="s">
        <v>25</v>
      </c>
    </row>
    <row r="1212" spans="1:12" x14ac:dyDescent="0.25">
      <c r="A1212" s="19" t="s">
        <v>1824</v>
      </c>
      <c r="B1212" s="19" t="s">
        <v>1825</v>
      </c>
      <c r="C1212" s="19" t="s">
        <v>1826</v>
      </c>
      <c r="D1212" s="19" t="s">
        <v>1827</v>
      </c>
      <c r="E1212" s="20" t="s">
        <v>21</v>
      </c>
      <c r="F1212" s="19" t="s">
        <v>21</v>
      </c>
      <c r="G1212" s="180">
        <v>100392</v>
      </c>
      <c r="H1212" s="19" t="s">
        <v>1887</v>
      </c>
      <c r="I1212" s="19" t="s">
        <v>15719</v>
      </c>
      <c r="J1212" s="19" t="s">
        <v>9283</v>
      </c>
      <c r="K1212" s="20" t="s">
        <v>9092</v>
      </c>
      <c r="L1212" s="19" t="s">
        <v>25</v>
      </c>
    </row>
    <row r="1213" spans="1:12" x14ac:dyDescent="0.25">
      <c r="A1213" s="19" t="s">
        <v>1824</v>
      </c>
      <c r="B1213" s="19" t="s">
        <v>1825</v>
      </c>
      <c r="C1213" s="19" t="s">
        <v>1826</v>
      </c>
      <c r="D1213" s="19" t="s">
        <v>1827</v>
      </c>
      <c r="E1213" s="20" t="s">
        <v>21</v>
      </c>
      <c r="F1213" s="19" t="s">
        <v>21</v>
      </c>
      <c r="G1213" s="180">
        <v>100393</v>
      </c>
      <c r="H1213" s="19" t="s">
        <v>1888</v>
      </c>
      <c r="I1213" s="19" t="s">
        <v>15719</v>
      </c>
      <c r="J1213" s="19" t="s">
        <v>9283</v>
      </c>
      <c r="K1213" s="20" t="s">
        <v>6888</v>
      </c>
      <c r="L1213" s="19" t="s">
        <v>25</v>
      </c>
    </row>
    <row r="1214" spans="1:12" x14ac:dyDescent="0.25">
      <c r="A1214" s="19" t="s">
        <v>1824</v>
      </c>
      <c r="B1214" s="19" t="s">
        <v>1825</v>
      </c>
      <c r="C1214" s="19" t="s">
        <v>1826</v>
      </c>
      <c r="D1214" s="19" t="s">
        <v>1827</v>
      </c>
      <c r="E1214" s="20" t="s">
        <v>21</v>
      </c>
      <c r="F1214" s="19" t="s">
        <v>21</v>
      </c>
      <c r="G1214" s="180">
        <v>100394</v>
      </c>
      <c r="H1214" s="19" t="s">
        <v>1889</v>
      </c>
      <c r="I1214" s="19" t="s">
        <v>15719</v>
      </c>
      <c r="J1214" s="19" t="s">
        <v>9283</v>
      </c>
      <c r="K1214" s="20" t="s">
        <v>9255</v>
      </c>
      <c r="L1214" s="19" t="s">
        <v>25</v>
      </c>
    </row>
    <row r="1215" spans="1:12" x14ac:dyDescent="0.25">
      <c r="A1215" s="19" t="s">
        <v>1824</v>
      </c>
      <c r="B1215" s="19" t="s">
        <v>1825</v>
      </c>
      <c r="C1215" s="19" t="s">
        <v>1826</v>
      </c>
      <c r="D1215" s="19" t="s">
        <v>1827</v>
      </c>
      <c r="E1215" s="20" t="s">
        <v>21</v>
      </c>
      <c r="F1215" s="19" t="s">
        <v>21</v>
      </c>
      <c r="G1215" s="180">
        <v>100395</v>
      </c>
      <c r="H1215" s="19" t="s">
        <v>1891</v>
      </c>
      <c r="I1215" s="19" t="s">
        <v>15719</v>
      </c>
      <c r="J1215" s="19" t="s">
        <v>9283</v>
      </c>
      <c r="K1215" s="20" t="s">
        <v>9739</v>
      </c>
      <c r="L1215" s="19" t="s">
        <v>25</v>
      </c>
    </row>
    <row r="1216" spans="1:12" x14ac:dyDescent="0.25">
      <c r="A1216" s="19" t="s">
        <v>1824</v>
      </c>
      <c r="B1216" s="19" t="s">
        <v>1825</v>
      </c>
      <c r="C1216" s="19" t="s">
        <v>1893</v>
      </c>
      <c r="D1216" s="19" t="s">
        <v>1894</v>
      </c>
      <c r="E1216" s="20" t="s">
        <v>21</v>
      </c>
      <c r="F1216" s="19" t="s">
        <v>21</v>
      </c>
      <c r="G1216" s="180">
        <v>94189</v>
      </c>
      <c r="H1216" s="19" t="s">
        <v>1895</v>
      </c>
      <c r="I1216" s="19" t="s">
        <v>15719</v>
      </c>
      <c r="J1216" s="19" t="s">
        <v>9283</v>
      </c>
      <c r="K1216" s="20" t="s">
        <v>9740</v>
      </c>
      <c r="L1216" s="19" t="s">
        <v>25</v>
      </c>
    </row>
    <row r="1217" spans="1:12" x14ac:dyDescent="0.25">
      <c r="A1217" s="19" t="s">
        <v>1824</v>
      </c>
      <c r="B1217" s="19" t="s">
        <v>1825</v>
      </c>
      <c r="C1217" s="19" t="s">
        <v>1893</v>
      </c>
      <c r="D1217" s="19" t="s">
        <v>1894</v>
      </c>
      <c r="E1217" s="20" t="s">
        <v>21</v>
      </c>
      <c r="F1217" s="19" t="s">
        <v>21</v>
      </c>
      <c r="G1217" s="180">
        <v>94192</v>
      </c>
      <c r="H1217" s="19" t="s">
        <v>1896</v>
      </c>
      <c r="I1217" s="19" t="s">
        <v>15719</v>
      </c>
      <c r="J1217" s="19" t="s">
        <v>9283</v>
      </c>
      <c r="K1217" s="20" t="s">
        <v>9741</v>
      </c>
      <c r="L1217" s="19" t="s">
        <v>25</v>
      </c>
    </row>
    <row r="1218" spans="1:12" x14ac:dyDescent="0.25">
      <c r="A1218" s="19" t="s">
        <v>1824</v>
      </c>
      <c r="B1218" s="19" t="s">
        <v>1825</v>
      </c>
      <c r="C1218" s="19" t="s">
        <v>1893</v>
      </c>
      <c r="D1218" s="19" t="s">
        <v>1894</v>
      </c>
      <c r="E1218" s="20" t="s">
        <v>21</v>
      </c>
      <c r="F1218" s="19" t="s">
        <v>21</v>
      </c>
      <c r="G1218" s="180">
        <v>94195</v>
      </c>
      <c r="H1218" s="19" t="s">
        <v>1897</v>
      </c>
      <c r="I1218" s="19" t="s">
        <v>15719</v>
      </c>
      <c r="J1218" s="19" t="s">
        <v>9283</v>
      </c>
      <c r="K1218" s="20" t="s">
        <v>9742</v>
      </c>
      <c r="L1218" s="19" t="s">
        <v>25</v>
      </c>
    </row>
    <row r="1219" spans="1:12" x14ac:dyDescent="0.25">
      <c r="A1219" s="19" t="s">
        <v>1824</v>
      </c>
      <c r="B1219" s="19" t="s">
        <v>1825</v>
      </c>
      <c r="C1219" s="19" t="s">
        <v>1893</v>
      </c>
      <c r="D1219" s="19" t="s">
        <v>1894</v>
      </c>
      <c r="E1219" s="20" t="s">
        <v>21</v>
      </c>
      <c r="F1219" s="19" t="s">
        <v>21</v>
      </c>
      <c r="G1219" s="180">
        <v>94198</v>
      </c>
      <c r="H1219" s="19" t="s">
        <v>1898</v>
      </c>
      <c r="I1219" s="19" t="s">
        <v>15719</v>
      </c>
      <c r="J1219" s="19" t="s">
        <v>9283</v>
      </c>
      <c r="K1219" s="20" t="s">
        <v>3374</v>
      </c>
      <c r="L1219" s="19" t="s">
        <v>25</v>
      </c>
    </row>
    <row r="1220" spans="1:12" x14ac:dyDescent="0.25">
      <c r="A1220" s="19" t="s">
        <v>1824</v>
      </c>
      <c r="B1220" s="19" t="s">
        <v>1825</v>
      </c>
      <c r="C1220" s="19" t="s">
        <v>1893</v>
      </c>
      <c r="D1220" s="19" t="s">
        <v>1894</v>
      </c>
      <c r="E1220" s="20" t="s">
        <v>21</v>
      </c>
      <c r="F1220" s="19" t="s">
        <v>21</v>
      </c>
      <c r="G1220" s="180">
        <v>94201</v>
      </c>
      <c r="H1220" s="19" t="s">
        <v>1900</v>
      </c>
      <c r="I1220" s="19" t="s">
        <v>15719</v>
      </c>
      <c r="J1220" s="19" t="s">
        <v>9283</v>
      </c>
      <c r="K1220" s="20" t="s">
        <v>9743</v>
      </c>
      <c r="L1220" s="19" t="s">
        <v>25</v>
      </c>
    </row>
    <row r="1221" spans="1:12" x14ac:dyDescent="0.25">
      <c r="A1221" s="19" t="s">
        <v>1824</v>
      </c>
      <c r="B1221" s="19" t="s">
        <v>1825</v>
      </c>
      <c r="C1221" s="19" t="s">
        <v>1893</v>
      </c>
      <c r="D1221" s="19" t="s">
        <v>1894</v>
      </c>
      <c r="E1221" s="20" t="s">
        <v>21</v>
      </c>
      <c r="F1221" s="19" t="s">
        <v>21</v>
      </c>
      <c r="G1221" s="180">
        <v>94204</v>
      </c>
      <c r="H1221" s="19" t="s">
        <v>1901</v>
      </c>
      <c r="I1221" s="19" t="s">
        <v>15719</v>
      </c>
      <c r="J1221" s="19" t="s">
        <v>9283</v>
      </c>
      <c r="K1221" s="20" t="s">
        <v>694</v>
      </c>
      <c r="L1221" s="19" t="s">
        <v>25</v>
      </c>
    </row>
    <row r="1222" spans="1:12" x14ac:dyDescent="0.25">
      <c r="A1222" s="19" t="s">
        <v>1824</v>
      </c>
      <c r="B1222" s="19" t="s">
        <v>1825</v>
      </c>
      <c r="C1222" s="19" t="s">
        <v>1893</v>
      </c>
      <c r="D1222" s="19" t="s">
        <v>1894</v>
      </c>
      <c r="E1222" s="20" t="s">
        <v>21</v>
      </c>
      <c r="F1222" s="19" t="s">
        <v>21</v>
      </c>
      <c r="G1222" s="180">
        <v>94224</v>
      </c>
      <c r="H1222" s="19" t="s">
        <v>1903</v>
      </c>
      <c r="I1222" s="19" t="s">
        <v>15747</v>
      </c>
      <c r="J1222" s="19" t="s">
        <v>23</v>
      </c>
      <c r="K1222" s="20" t="s">
        <v>9744</v>
      </c>
      <c r="L1222" s="19" t="s">
        <v>25</v>
      </c>
    </row>
    <row r="1223" spans="1:12" x14ac:dyDescent="0.25">
      <c r="A1223" s="19" t="s">
        <v>1824</v>
      </c>
      <c r="B1223" s="19" t="s">
        <v>1825</v>
      </c>
      <c r="C1223" s="19" t="s">
        <v>1893</v>
      </c>
      <c r="D1223" s="19" t="s">
        <v>1894</v>
      </c>
      <c r="E1223" s="20" t="s">
        <v>21</v>
      </c>
      <c r="F1223" s="19" t="s">
        <v>21</v>
      </c>
      <c r="G1223" s="180">
        <v>94225</v>
      </c>
      <c r="H1223" s="19" t="s">
        <v>1905</v>
      </c>
      <c r="I1223" s="19" t="s">
        <v>15719</v>
      </c>
      <c r="J1223" s="19" t="s">
        <v>9283</v>
      </c>
      <c r="K1223" s="20" t="s">
        <v>9745</v>
      </c>
      <c r="L1223" s="19" t="s">
        <v>25</v>
      </c>
    </row>
    <row r="1224" spans="1:12" x14ac:dyDescent="0.25">
      <c r="A1224" s="19" t="s">
        <v>1824</v>
      </c>
      <c r="B1224" s="19" t="s">
        <v>1825</v>
      </c>
      <c r="C1224" s="19" t="s">
        <v>1893</v>
      </c>
      <c r="D1224" s="19" t="s">
        <v>1894</v>
      </c>
      <c r="E1224" s="20" t="s">
        <v>21</v>
      </c>
      <c r="F1224" s="19" t="s">
        <v>21</v>
      </c>
      <c r="G1224" s="180">
        <v>94226</v>
      </c>
      <c r="H1224" s="19" t="s">
        <v>1907</v>
      </c>
      <c r="I1224" s="19" t="s">
        <v>15719</v>
      </c>
      <c r="J1224" s="19" t="s">
        <v>9283</v>
      </c>
      <c r="K1224" s="20" t="s">
        <v>3775</v>
      </c>
      <c r="L1224" s="19" t="s">
        <v>25</v>
      </c>
    </row>
    <row r="1225" spans="1:12" x14ac:dyDescent="0.25">
      <c r="A1225" s="19" t="s">
        <v>1824</v>
      </c>
      <c r="B1225" s="19" t="s">
        <v>1825</v>
      </c>
      <c r="C1225" s="19" t="s">
        <v>1893</v>
      </c>
      <c r="D1225" s="19" t="s">
        <v>1894</v>
      </c>
      <c r="E1225" s="20" t="s">
        <v>21</v>
      </c>
      <c r="F1225" s="19" t="s">
        <v>21</v>
      </c>
      <c r="G1225" s="180">
        <v>94232</v>
      </c>
      <c r="H1225" s="19" t="s">
        <v>1908</v>
      </c>
      <c r="I1225" s="19" t="s">
        <v>15692</v>
      </c>
      <c r="J1225" s="19" t="s">
        <v>23</v>
      </c>
      <c r="K1225" s="20" t="s">
        <v>383</v>
      </c>
      <c r="L1225" s="19" t="s">
        <v>25</v>
      </c>
    </row>
    <row r="1226" spans="1:12" x14ac:dyDescent="0.25">
      <c r="A1226" s="19" t="s">
        <v>1824</v>
      </c>
      <c r="B1226" s="19" t="s">
        <v>1825</v>
      </c>
      <c r="C1226" s="19" t="s">
        <v>1893</v>
      </c>
      <c r="D1226" s="19" t="s">
        <v>1894</v>
      </c>
      <c r="E1226" s="20" t="s">
        <v>21</v>
      </c>
      <c r="F1226" s="19" t="s">
        <v>21</v>
      </c>
      <c r="G1226" s="180">
        <v>94440</v>
      </c>
      <c r="H1226" s="19" t="s">
        <v>1909</v>
      </c>
      <c r="I1226" s="19" t="s">
        <v>15719</v>
      </c>
      <c r="J1226" s="19" t="s">
        <v>9283</v>
      </c>
      <c r="K1226" s="20" t="s">
        <v>9742</v>
      </c>
      <c r="L1226" s="19" t="s">
        <v>25</v>
      </c>
    </row>
    <row r="1227" spans="1:12" x14ac:dyDescent="0.25">
      <c r="A1227" s="19" t="s">
        <v>1824</v>
      </c>
      <c r="B1227" s="19" t="s">
        <v>1825</v>
      </c>
      <c r="C1227" s="19" t="s">
        <v>1893</v>
      </c>
      <c r="D1227" s="19" t="s">
        <v>1894</v>
      </c>
      <c r="E1227" s="20" t="s">
        <v>21</v>
      </c>
      <c r="F1227" s="19" t="s">
        <v>21</v>
      </c>
      <c r="G1227" s="180">
        <v>94441</v>
      </c>
      <c r="H1227" s="19" t="s">
        <v>1910</v>
      </c>
      <c r="I1227" s="19" t="s">
        <v>15719</v>
      </c>
      <c r="J1227" s="19" t="s">
        <v>9283</v>
      </c>
      <c r="K1227" s="20" t="s">
        <v>3374</v>
      </c>
      <c r="L1227" s="19" t="s">
        <v>25</v>
      </c>
    </row>
    <row r="1228" spans="1:12" x14ac:dyDescent="0.25">
      <c r="A1228" s="19" t="s">
        <v>1824</v>
      </c>
      <c r="B1228" s="19" t="s">
        <v>1825</v>
      </c>
      <c r="C1228" s="19" t="s">
        <v>1893</v>
      </c>
      <c r="D1228" s="19" t="s">
        <v>1894</v>
      </c>
      <c r="E1228" s="20" t="s">
        <v>21</v>
      </c>
      <c r="F1228" s="19" t="s">
        <v>21</v>
      </c>
      <c r="G1228" s="180">
        <v>94442</v>
      </c>
      <c r="H1228" s="19" t="s">
        <v>1911</v>
      </c>
      <c r="I1228" s="19" t="s">
        <v>15719</v>
      </c>
      <c r="J1228" s="19" t="s">
        <v>9283</v>
      </c>
      <c r="K1228" s="20" t="s">
        <v>9742</v>
      </c>
      <c r="L1228" s="19" t="s">
        <v>25</v>
      </c>
    </row>
    <row r="1229" spans="1:12" x14ac:dyDescent="0.25">
      <c r="A1229" s="19" t="s">
        <v>1824</v>
      </c>
      <c r="B1229" s="19" t="s">
        <v>1825</v>
      </c>
      <c r="C1229" s="19" t="s">
        <v>1893</v>
      </c>
      <c r="D1229" s="19" t="s">
        <v>1894</v>
      </c>
      <c r="E1229" s="20" t="s">
        <v>21</v>
      </c>
      <c r="F1229" s="19" t="s">
        <v>21</v>
      </c>
      <c r="G1229" s="180">
        <v>94443</v>
      </c>
      <c r="H1229" s="19" t="s">
        <v>1912</v>
      </c>
      <c r="I1229" s="19" t="s">
        <v>15719</v>
      </c>
      <c r="J1229" s="19" t="s">
        <v>9283</v>
      </c>
      <c r="K1229" s="20" t="s">
        <v>3374</v>
      </c>
      <c r="L1229" s="19" t="s">
        <v>25</v>
      </c>
    </row>
    <row r="1230" spans="1:12" x14ac:dyDescent="0.25">
      <c r="A1230" s="19" t="s">
        <v>1824</v>
      </c>
      <c r="B1230" s="19" t="s">
        <v>1825</v>
      </c>
      <c r="C1230" s="19" t="s">
        <v>1893</v>
      </c>
      <c r="D1230" s="19" t="s">
        <v>1894</v>
      </c>
      <c r="E1230" s="20" t="s">
        <v>21</v>
      </c>
      <c r="F1230" s="19" t="s">
        <v>21</v>
      </c>
      <c r="G1230" s="180">
        <v>94445</v>
      </c>
      <c r="H1230" s="19" t="s">
        <v>1913</v>
      </c>
      <c r="I1230" s="19" t="s">
        <v>15719</v>
      </c>
      <c r="J1230" s="19" t="s">
        <v>9283</v>
      </c>
      <c r="K1230" s="20" t="s">
        <v>9743</v>
      </c>
      <c r="L1230" s="19" t="s">
        <v>25</v>
      </c>
    </row>
    <row r="1231" spans="1:12" x14ac:dyDescent="0.25">
      <c r="A1231" s="19" t="s">
        <v>1824</v>
      </c>
      <c r="B1231" s="19" t="s">
        <v>1825</v>
      </c>
      <c r="C1231" s="19" t="s">
        <v>1893</v>
      </c>
      <c r="D1231" s="19" t="s">
        <v>1894</v>
      </c>
      <c r="E1231" s="20" t="s">
        <v>21</v>
      </c>
      <c r="F1231" s="19" t="s">
        <v>21</v>
      </c>
      <c r="G1231" s="180">
        <v>94446</v>
      </c>
      <c r="H1231" s="19" t="s">
        <v>1914</v>
      </c>
      <c r="I1231" s="19" t="s">
        <v>15719</v>
      </c>
      <c r="J1231" s="19" t="s">
        <v>9283</v>
      </c>
      <c r="K1231" s="20" t="s">
        <v>694</v>
      </c>
      <c r="L1231" s="19" t="s">
        <v>25</v>
      </c>
    </row>
    <row r="1232" spans="1:12" x14ac:dyDescent="0.25">
      <c r="A1232" s="19" t="s">
        <v>1824</v>
      </c>
      <c r="B1232" s="19" t="s">
        <v>1825</v>
      </c>
      <c r="C1232" s="19" t="s">
        <v>1893</v>
      </c>
      <c r="D1232" s="19" t="s">
        <v>1894</v>
      </c>
      <c r="E1232" s="20" t="s">
        <v>21</v>
      </c>
      <c r="F1232" s="19" t="s">
        <v>21</v>
      </c>
      <c r="G1232" s="180">
        <v>94447</v>
      </c>
      <c r="H1232" s="19" t="s">
        <v>1915</v>
      </c>
      <c r="I1232" s="19" t="s">
        <v>15719</v>
      </c>
      <c r="J1232" s="19" t="s">
        <v>9283</v>
      </c>
      <c r="K1232" s="20" t="s">
        <v>9743</v>
      </c>
      <c r="L1232" s="19" t="s">
        <v>25</v>
      </c>
    </row>
    <row r="1233" spans="1:12" x14ac:dyDescent="0.25">
      <c r="A1233" s="19" t="s">
        <v>1824</v>
      </c>
      <c r="B1233" s="19" t="s">
        <v>1825</v>
      </c>
      <c r="C1233" s="19" t="s">
        <v>1893</v>
      </c>
      <c r="D1233" s="19" t="s">
        <v>1894</v>
      </c>
      <c r="E1233" s="20" t="s">
        <v>21</v>
      </c>
      <c r="F1233" s="19" t="s">
        <v>21</v>
      </c>
      <c r="G1233" s="180">
        <v>94448</v>
      </c>
      <c r="H1233" s="19" t="s">
        <v>1916</v>
      </c>
      <c r="I1233" s="19" t="s">
        <v>15719</v>
      </c>
      <c r="J1233" s="19" t="s">
        <v>9283</v>
      </c>
      <c r="K1233" s="20" t="s">
        <v>694</v>
      </c>
      <c r="L1233" s="19" t="s">
        <v>25</v>
      </c>
    </row>
    <row r="1234" spans="1:12" x14ac:dyDescent="0.25">
      <c r="A1234" s="19" t="s">
        <v>1824</v>
      </c>
      <c r="B1234" s="19" t="s">
        <v>1825</v>
      </c>
      <c r="C1234" s="19" t="s">
        <v>1917</v>
      </c>
      <c r="D1234" s="19" t="s">
        <v>1918</v>
      </c>
      <c r="E1234" s="20" t="s">
        <v>21</v>
      </c>
      <c r="F1234" s="19" t="s">
        <v>21</v>
      </c>
      <c r="G1234" s="180">
        <v>94207</v>
      </c>
      <c r="H1234" s="19" t="s">
        <v>1919</v>
      </c>
      <c r="I1234" s="19" t="s">
        <v>15719</v>
      </c>
      <c r="J1234" s="19" t="s">
        <v>9283</v>
      </c>
      <c r="K1234" s="20" t="s">
        <v>3451</v>
      </c>
      <c r="L1234" s="19" t="s">
        <v>25</v>
      </c>
    </row>
    <row r="1235" spans="1:12" x14ac:dyDescent="0.25">
      <c r="A1235" s="19" t="s">
        <v>1824</v>
      </c>
      <c r="B1235" s="19" t="s">
        <v>1825</v>
      </c>
      <c r="C1235" s="19" t="s">
        <v>1917</v>
      </c>
      <c r="D1235" s="19" t="s">
        <v>1918</v>
      </c>
      <c r="E1235" s="20" t="s">
        <v>21</v>
      </c>
      <c r="F1235" s="19" t="s">
        <v>21</v>
      </c>
      <c r="G1235" s="180">
        <v>94210</v>
      </c>
      <c r="H1235" s="19" t="s">
        <v>1920</v>
      </c>
      <c r="I1235" s="19" t="s">
        <v>15719</v>
      </c>
      <c r="J1235" s="19" t="s">
        <v>9283</v>
      </c>
      <c r="K1235" s="20" t="s">
        <v>9746</v>
      </c>
      <c r="L1235" s="19" t="s">
        <v>25</v>
      </c>
    </row>
    <row r="1236" spans="1:12" x14ac:dyDescent="0.25">
      <c r="A1236" s="19" t="s">
        <v>1824</v>
      </c>
      <c r="B1236" s="19" t="s">
        <v>1825</v>
      </c>
      <c r="C1236" s="19" t="s">
        <v>1917</v>
      </c>
      <c r="D1236" s="19" t="s">
        <v>1918</v>
      </c>
      <c r="E1236" s="20" t="s">
        <v>21</v>
      </c>
      <c r="F1236" s="19" t="s">
        <v>21</v>
      </c>
      <c r="G1236" s="180">
        <v>94218</v>
      </c>
      <c r="H1236" s="19" t="s">
        <v>1922</v>
      </c>
      <c r="I1236" s="19" t="s">
        <v>15719</v>
      </c>
      <c r="J1236" s="19" t="s">
        <v>9283</v>
      </c>
      <c r="K1236" s="20" t="s">
        <v>9747</v>
      </c>
      <c r="L1236" s="19" t="s">
        <v>25</v>
      </c>
    </row>
    <row r="1237" spans="1:12" x14ac:dyDescent="0.25">
      <c r="A1237" s="19" t="s">
        <v>1824</v>
      </c>
      <c r="B1237" s="19" t="s">
        <v>1825</v>
      </c>
      <c r="C1237" s="19" t="s">
        <v>1924</v>
      </c>
      <c r="D1237" s="19" t="s">
        <v>1925</v>
      </c>
      <c r="E1237" s="20" t="s">
        <v>21</v>
      </c>
      <c r="F1237" s="19" t="s">
        <v>21</v>
      </c>
      <c r="G1237" s="180">
        <v>94213</v>
      </c>
      <c r="H1237" s="19" t="s">
        <v>1926</v>
      </c>
      <c r="I1237" s="19" t="s">
        <v>15719</v>
      </c>
      <c r="J1237" s="19" t="s">
        <v>9283</v>
      </c>
      <c r="K1237" s="20" t="s">
        <v>9748</v>
      </c>
      <c r="L1237" s="19" t="s">
        <v>25</v>
      </c>
    </row>
    <row r="1238" spans="1:12" x14ac:dyDescent="0.25">
      <c r="A1238" s="19" t="s">
        <v>1824</v>
      </c>
      <c r="B1238" s="19" t="s">
        <v>1825</v>
      </c>
      <c r="C1238" s="19" t="s">
        <v>1924</v>
      </c>
      <c r="D1238" s="19" t="s">
        <v>1925</v>
      </c>
      <c r="E1238" s="20" t="s">
        <v>21</v>
      </c>
      <c r="F1238" s="19" t="s">
        <v>21</v>
      </c>
      <c r="G1238" s="180">
        <v>94216</v>
      </c>
      <c r="H1238" s="19" t="s">
        <v>1927</v>
      </c>
      <c r="I1238" s="19" t="s">
        <v>15719</v>
      </c>
      <c r="J1238" s="19" t="s">
        <v>9283</v>
      </c>
      <c r="K1238" s="20" t="s">
        <v>9749</v>
      </c>
      <c r="L1238" s="19" t="s">
        <v>25</v>
      </c>
    </row>
    <row r="1239" spans="1:12" x14ac:dyDescent="0.25">
      <c r="A1239" s="19" t="s">
        <v>1824</v>
      </c>
      <c r="B1239" s="19" t="s">
        <v>1825</v>
      </c>
      <c r="C1239" s="19" t="s">
        <v>1928</v>
      </c>
      <c r="D1239" s="19" t="s">
        <v>1929</v>
      </c>
      <c r="E1239" s="20" t="s">
        <v>21</v>
      </c>
      <c r="F1239" s="19" t="s">
        <v>21</v>
      </c>
      <c r="G1239" s="180">
        <v>94219</v>
      </c>
      <c r="H1239" s="19" t="s">
        <v>1930</v>
      </c>
      <c r="I1239" s="19" t="s">
        <v>15747</v>
      </c>
      <c r="J1239" s="19" t="s">
        <v>9283</v>
      </c>
      <c r="K1239" s="20" t="s">
        <v>8840</v>
      </c>
      <c r="L1239" s="19" t="s">
        <v>25</v>
      </c>
    </row>
    <row r="1240" spans="1:12" x14ac:dyDescent="0.25">
      <c r="A1240" s="19" t="s">
        <v>1824</v>
      </c>
      <c r="B1240" s="19" t="s">
        <v>1825</v>
      </c>
      <c r="C1240" s="19" t="s">
        <v>1928</v>
      </c>
      <c r="D1240" s="19" t="s">
        <v>1929</v>
      </c>
      <c r="E1240" s="20" t="s">
        <v>21</v>
      </c>
      <c r="F1240" s="19" t="s">
        <v>21</v>
      </c>
      <c r="G1240" s="180">
        <v>94220</v>
      </c>
      <c r="H1240" s="19" t="s">
        <v>1932</v>
      </c>
      <c r="I1240" s="19" t="s">
        <v>15747</v>
      </c>
      <c r="J1240" s="19" t="s">
        <v>9283</v>
      </c>
      <c r="K1240" s="20" t="s">
        <v>6618</v>
      </c>
      <c r="L1240" s="19" t="s">
        <v>25</v>
      </c>
    </row>
    <row r="1241" spans="1:12" x14ac:dyDescent="0.25">
      <c r="A1241" s="19" t="s">
        <v>1824</v>
      </c>
      <c r="B1241" s="19" t="s">
        <v>1825</v>
      </c>
      <c r="C1241" s="19" t="s">
        <v>1928</v>
      </c>
      <c r="D1241" s="19" t="s">
        <v>1929</v>
      </c>
      <c r="E1241" s="20" t="s">
        <v>21</v>
      </c>
      <c r="F1241" s="19" t="s">
        <v>21</v>
      </c>
      <c r="G1241" s="180">
        <v>94221</v>
      </c>
      <c r="H1241" s="19" t="s">
        <v>1933</v>
      </c>
      <c r="I1241" s="19" t="s">
        <v>15747</v>
      </c>
      <c r="J1241" s="19" t="s">
        <v>9283</v>
      </c>
      <c r="K1241" s="20" t="s">
        <v>2487</v>
      </c>
      <c r="L1241" s="19" t="s">
        <v>25</v>
      </c>
    </row>
    <row r="1242" spans="1:12" x14ac:dyDescent="0.25">
      <c r="A1242" s="19" t="s">
        <v>1824</v>
      </c>
      <c r="B1242" s="19" t="s">
        <v>1825</v>
      </c>
      <c r="C1242" s="19" t="s">
        <v>1928</v>
      </c>
      <c r="D1242" s="19" t="s">
        <v>1929</v>
      </c>
      <c r="E1242" s="20" t="s">
        <v>21</v>
      </c>
      <c r="F1242" s="19" t="s">
        <v>21</v>
      </c>
      <c r="G1242" s="180">
        <v>94222</v>
      </c>
      <c r="H1242" s="19" t="s">
        <v>1935</v>
      </c>
      <c r="I1242" s="19" t="s">
        <v>15747</v>
      </c>
      <c r="J1242" s="19" t="s">
        <v>9283</v>
      </c>
      <c r="K1242" s="20" t="s">
        <v>9750</v>
      </c>
      <c r="L1242" s="19" t="s">
        <v>25</v>
      </c>
    </row>
    <row r="1243" spans="1:12" x14ac:dyDescent="0.25">
      <c r="A1243" s="19" t="s">
        <v>1824</v>
      </c>
      <c r="B1243" s="19" t="s">
        <v>1825</v>
      </c>
      <c r="C1243" s="19" t="s">
        <v>1937</v>
      </c>
      <c r="D1243" s="19" t="s">
        <v>1938</v>
      </c>
      <c r="E1243" s="20" t="s">
        <v>21</v>
      </c>
      <c r="F1243" s="19" t="s">
        <v>21</v>
      </c>
      <c r="G1243" s="180">
        <v>94223</v>
      </c>
      <c r="H1243" s="19" t="s">
        <v>1939</v>
      </c>
      <c r="I1243" s="19" t="s">
        <v>15747</v>
      </c>
      <c r="J1243" s="19" t="s">
        <v>9283</v>
      </c>
      <c r="K1243" s="20" t="s">
        <v>9751</v>
      </c>
      <c r="L1243" s="19" t="s">
        <v>25</v>
      </c>
    </row>
    <row r="1244" spans="1:12" x14ac:dyDescent="0.25">
      <c r="A1244" s="19" t="s">
        <v>1824</v>
      </c>
      <c r="B1244" s="19" t="s">
        <v>1825</v>
      </c>
      <c r="C1244" s="19" t="s">
        <v>1937</v>
      </c>
      <c r="D1244" s="19" t="s">
        <v>1938</v>
      </c>
      <c r="E1244" s="20" t="s">
        <v>21</v>
      </c>
      <c r="F1244" s="19" t="s">
        <v>21</v>
      </c>
      <c r="G1244" s="180">
        <v>94451</v>
      </c>
      <c r="H1244" s="19" t="s">
        <v>1940</v>
      </c>
      <c r="I1244" s="19" t="s">
        <v>15747</v>
      </c>
      <c r="J1244" s="19" t="s">
        <v>9283</v>
      </c>
      <c r="K1244" s="20" t="s">
        <v>9752</v>
      </c>
      <c r="L1244" s="19" t="s">
        <v>25</v>
      </c>
    </row>
    <row r="1245" spans="1:12" x14ac:dyDescent="0.25">
      <c r="A1245" s="19" t="s">
        <v>1824</v>
      </c>
      <c r="B1245" s="19" t="s">
        <v>1825</v>
      </c>
      <c r="C1245" s="19" t="s">
        <v>1937</v>
      </c>
      <c r="D1245" s="19" t="s">
        <v>1938</v>
      </c>
      <c r="E1245" s="20" t="s">
        <v>21</v>
      </c>
      <c r="F1245" s="19" t="s">
        <v>21</v>
      </c>
      <c r="G1245" s="180">
        <v>100325</v>
      </c>
      <c r="H1245" s="19" t="s">
        <v>1941</v>
      </c>
      <c r="I1245" s="19" t="s">
        <v>15747</v>
      </c>
      <c r="J1245" s="19" t="s">
        <v>9283</v>
      </c>
      <c r="K1245" s="20" t="s">
        <v>9753</v>
      </c>
      <c r="L1245" s="19" t="s">
        <v>25</v>
      </c>
    </row>
    <row r="1246" spans="1:12" x14ac:dyDescent="0.25">
      <c r="A1246" s="19" t="s">
        <v>1824</v>
      </c>
      <c r="B1246" s="19" t="s">
        <v>1825</v>
      </c>
      <c r="C1246" s="19" t="s">
        <v>1937</v>
      </c>
      <c r="D1246" s="19" t="s">
        <v>1938</v>
      </c>
      <c r="E1246" s="20" t="s">
        <v>21</v>
      </c>
      <c r="F1246" s="19" t="s">
        <v>21</v>
      </c>
      <c r="G1246" s="180">
        <v>100327</v>
      </c>
      <c r="H1246" s="19" t="s">
        <v>1943</v>
      </c>
      <c r="I1246" s="19" t="s">
        <v>15747</v>
      </c>
      <c r="J1246" s="19" t="s">
        <v>9283</v>
      </c>
      <c r="K1246" s="20" t="s">
        <v>9733</v>
      </c>
      <c r="L1246" s="19" t="s">
        <v>25</v>
      </c>
    </row>
    <row r="1247" spans="1:12" x14ac:dyDescent="0.25">
      <c r="A1247" s="19" t="s">
        <v>1824</v>
      </c>
      <c r="B1247" s="19" t="s">
        <v>1825</v>
      </c>
      <c r="C1247" s="19" t="s">
        <v>1937</v>
      </c>
      <c r="D1247" s="19" t="s">
        <v>1938</v>
      </c>
      <c r="E1247" s="20" t="s">
        <v>21</v>
      </c>
      <c r="F1247" s="19" t="s">
        <v>21</v>
      </c>
      <c r="G1247" s="180">
        <v>100328</v>
      </c>
      <c r="H1247" s="19" t="s">
        <v>1945</v>
      </c>
      <c r="I1247" s="19" t="s">
        <v>15719</v>
      </c>
      <c r="J1247" s="19" t="s">
        <v>9283</v>
      </c>
      <c r="K1247" s="20" t="s">
        <v>29</v>
      </c>
      <c r="L1247" s="19" t="s">
        <v>25</v>
      </c>
    </row>
    <row r="1248" spans="1:12" x14ac:dyDescent="0.25">
      <c r="A1248" s="19" t="s">
        <v>1824</v>
      </c>
      <c r="B1248" s="19" t="s">
        <v>1825</v>
      </c>
      <c r="C1248" s="19" t="s">
        <v>1937</v>
      </c>
      <c r="D1248" s="19" t="s">
        <v>1938</v>
      </c>
      <c r="E1248" s="20" t="s">
        <v>21</v>
      </c>
      <c r="F1248" s="19" t="s">
        <v>21</v>
      </c>
      <c r="G1248" s="180">
        <v>100329</v>
      </c>
      <c r="H1248" s="19" t="s">
        <v>1947</v>
      </c>
      <c r="I1248" s="19" t="s">
        <v>15719</v>
      </c>
      <c r="J1248" s="19" t="s">
        <v>9283</v>
      </c>
      <c r="K1248" s="20" t="s">
        <v>9754</v>
      </c>
      <c r="L1248" s="19" t="s">
        <v>25</v>
      </c>
    </row>
    <row r="1249" spans="1:12" x14ac:dyDescent="0.25">
      <c r="A1249" s="19" t="s">
        <v>1824</v>
      </c>
      <c r="B1249" s="19" t="s">
        <v>1825</v>
      </c>
      <c r="C1249" s="19" t="s">
        <v>1937</v>
      </c>
      <c r="D1249" s="19" t="s">
        <v>1938</v>
      </c>
      <c r="E1249" s="20" t="s">
        <v>21</v>
      </c>
      <c r="F1249" s="19" t="s">
        <v>21</v>
      </c>
      <c r="G1249" s="180">
        <v>100330</v>
      </c>
      <c r="H1249" s="19" t="s">
        <v>1949</v>
      </c>
      <c r="I1249" s="19" t="s">
        <v>15719</v>
      </c>
      <c r="J1249" s="19" t="s">
        <v>9283</v>
      </c>
      <c r="K1249" s="20" t="s">
        <v>9755</v>
      </c>
      <c r="L1249" s="19" t="s">
        <v>25</v>
      </c>
    </row>
    <row r="1250" spans="1:12" x14ac:dyDescent="0.25">
      <c r="A1250" s="19" t="s">
        <v>1824</v>
      </c>
      <c r="B1250" s="19" t="s">
        <v>1825</v>
      </c>
      <c r="C1250" s="19" t="s">
        <v>1937</v>
      </c>
      <c r="D1250" s="19" t="s">
        <v>1938</v>
      </c>
      <c r="E1250" s="20" t="s">
        <v>21</v>
      </c>
      <c r="F1250" s="19" t="s">
        <v>21</v>
      </c>
      <c r="G1250" s="180">
        <v>100331</v>
      </c>
      <c r="H1250" s="19" t="s">
        <v>1950</v>
      </c>
      <c r="I1250" s="19" t="s">
        <v>15719</v>
      </c>
      <c r="J1250" s="19" t="s">
        <v>9283</v>
      </c>
      <c r="K1250" s="20" t="s">
        <v>2461</v>
      </c>
      <c r="L1250" s="19" t="s">
        <v>25</v>
      </c>
    </row>
    <row r="1251" spans="1:12" x14ac:dyDescent="0.25">
      <c r="A1251" s="19" t="s">
        <v>1824</v>
      </c>
      <c r="B1251" s="19" t="s">
        <v>1825</v>
      </c>
      <c r="C1251" s="19" t="s">
        <v>1952</v>
      </c>
      <c r="D1251" s="19" t="s">
        <v>1953</v>
      </c>
      <c r="E1251" s="20" t="s">
        <v>21</v>
      </c>
      <c r="F1251" s="19" t="s">
        <v>21</v>
      </c>
      <c r="G1251" s="180">
        <v>100434</v>
      </c>
      <c r="H1251" s="19" t="s">
        <v>1954</v>
      </c>
      <c r="I1251" s="19" t="s">
        <v>15747</v>
      </c>
      <c r="J1251" s="19" t="s">
        <v>9283</v>
      </c>
      <c r="K1251" s="20" t="s">
        <v>3904</v>
      </c>
      <c r="L1251" s="19" t="s">
        <v>25</v>
      </c>
    </row>
    <row r="1252" spans="1:12" x14ac:dyDescent="0.25">
      <c r="A1252" s="19" t="s">
        <v>1824</v>
      </c>
      <c r="B1252" s="19" t="s">
        <v>1825</v>
      </c>
      <c r="C1252" s="19" t="s">
        <v>1952</v>
      </c>
      <c r="D1252" s="19" t="s">
        <v>1953</v>
      </c>
      <c r="E1252" s="20" t="s">
        <v>21</v>
      </c>
      <c r="F1252" s="19" t="s">
        <v>21</v>
      </c>
      <c r="G1252" s="180">
        <v>100435</v>
      </c>
      <c r="H1252" s="19" t="s">
        <v>1955</v>
      </c>
      <c r="I1252" s="19" t="s">
        <v>15747</v>
      </c>
      <c r="J1252" s="19" t="s">
        <v>9283</v>
      </c>
      <c r="K1252" s="20" t="s">
        <v>9756</v>
      </c>
      <c r="L1252" s="19" t="s">
        <v>25</v>
      </c>
    </row>
    <row r="1253" spans="1:12" x14ac:dyDescent="0.25">
      <c r="A1253" s="19" t="s">
        <v>1824</v>
      </c>
      <c r="B1253" s="19" t="s">
        <v>1825</v>
      </c>
      <c r="C1253" s="19" t="s">
        <v>1957</v>
      </c>
      <c r="D1253" s="19" t="s">
        <v>1958</v>
      </c>
      <c r="E1253" s="20" t="s">
        <v>21</v>
      </c>
      <c r="F1253" s="19" t="s">
        <v>21</v>
      </c>
      <c r="G1253" s="180">
        <v>94227</v>
      </c>
      <c r="H1253" s="19" t="s">
        <v>1959</v>
      </c>
      <c r="I1253" s="19" t="s">
        <v>15747</v>
      </c>
      <c r="J1253" s="19" t="s">
        <v>9283</v>
      </c>
      <c r="K1253" s="20" t="s">
        <v>9757</v>
      </c>
      <c r="L1253" s="19" t="s">
        <v>25</v>
      </c>
    </row>
    <row r="1254" spans="1:12" x14ac:dyDescent="0.25">
      <c r="A1254" s="19" t="s">
        <v>1824</v>
      </c>
      <c r="B1254" s="19" t="s">
        <v>1825</v>
      </c>
      <c r="C1254" s="19" t="s">
        <v>1957</v>
      </c>
      <c r="D1254" s="19" t="s">
        <v>1958</v>
      </c>
      <c r="E1254" s="20" t="s">
        <v>21</v>
      </c>
      <c r="F1254" s="19" t="s">
        <v>21</v>
      </c>
      <c r="G1254" s="180">
        <v>94228</v>
      </c>
      <c r="H1254" s="19" t="s">
        <v>1960</v>
      </c>
      <c r="I1254" s="19" t="s">
        <v>15747</v>
      </c>
      <c r="J1254" s="19" t="s">
        <v>9283</v>
      </c>
      <c r="K1254" s="20" t="s">
        <v>9758</v>
      </c>
      <c r="L1254" s="19" t="s">
        <v>25</v>
      </c>
    </row>
    <row r="1255" spans="1:12" x14ac:dyDescent="0.25">
      <c r="A1255" s="19" t="s">
        <v>1824</v>
      </c>
      <c r="B1255" s="19" t="s">
        <v>1825</v>
      </c>
      <c r="C1255" s="19" t="s">
        <v>1957</v>
      </c>
      <c r="D1255" s="19" t="s">
        <v>1958</v>
      </c>
      <c r="E1255" s="20" t="s">
        <v>21</v>
      </c>
      <c r="F1255" s="19" t="s">
        <v>21</v>
      </c>
      <c r="G1255" s="180">
        <v>94229</v>
      </c>
      <c r="H1255" s="19" t="s">
        <v>1961</v>
      </c>
      <c r="I1255" s="19" t="s">
        <v>15747</v>
      </c>
      <c r="J1255" s="19" t="s">
        <v>9283</v>
      </c>
      <c r="K1255" s="20" t="s">
        <v>9759</v>
      </c>
      <c r="L1255" s="19" t="s">
        <v>25</v>
      </c>
    </row>
    <row r="1256" spans="1:12" x14ac:dyDescent="0.25">
      <c r="A1256" s="19" t="s">
        <v>1824</v>
      </c>
      <c r="B1256" s="19" t="s">
        <v>1825</v>
      </c>
      <c r="C1256" s="19" t="s">
        <v>1962</v>
      </c>
      <c r="D1256" s="19" t="s">
        <v>1963</v>
      </c>
      <c r="E1256" s="20" t="s">
        <v>21</v>
      </c>
      <c r="F1256" s="19" t="s">
        <v>21</v>
      </c>
      <c r="G1256" s="180">
        <v>94231</v>
      </c>
      <c r="H1256" s="19" t="s">
        <v>1964</v>
      </c>
      <c r="I1256" s="19" t="s">
        <v>15747</v>
      </c>
      <c r="J1256" s="19" t="s">
        <v>9283</v>
      </c>
      <c r="K1256" s="20" t="s">
        <v>9760</v>
      </c>
      <c r="L1256" s="19" t="s">
        <v>25</v>
      </c>
    </row>
    <row r="1257" spans="1:12" x14ac:dyDescent="0.25">
      <c r="A1257" s="19" t="s">
        <v>1824</v>
      </c>
      <c r="B1257" s="19" t="s">
        <v>1825</v>
      </c>
      <c r="C1257" s="19" t="s">
        <v>1966</v>
      </c>
      <c r="D1257" s="19" t="s">
        <v>1967</v>
      </c>
      <c r="E1257" s="20" t="s">
        <v>21</v>
      </c>
      <c r="F1257" s="19" t="s">
        <v>21</v>
      </c>
      <c r="G1257" s="180">
        <v>94449</v>
      </c>
      <c r="H1257" s="19" t="s">
        <v>1968</v>
      </c>
      <c r="I1257" s="19" t="s">
        <v>15719</v>
      </c>
      <c r="J1257" s="19" t="s">
        <v>9283</v>
      </c>
      <c r="K1257" s="20" t="s">
        <v>9761</v>
      </c>
      <c r="L1257" s="19" t="s">
        <v>25</v>
      </c>
    </row>
    <row r="1258" spans="1:12" x14ac:dyDescent="0.25">
      <c r="A1258" s="19" t="s">
        <v>1824</v>
      </c>
      <c r="B1258" s="19" t="s">
        <v>1825</v>
      </c>
      <c r="C1258" s="19" t="s">
        <v>1969</v>
      </c>
      <c r="D1258" s="19" t="s">
        <v>1970</v>
      </c>
      <c r="E1258" s="20" t="s">
        <v>21</v>
      </c>
      <c r="F1258" s="19" t="s">
        <v>21</v>
      </c>
      <c r="G1258" s="180">
        <v>92255</v>
      </c>
      <c r="H1258" s="19" t="s">
        <v>1971</v>
      </c>
      <c r="I1258" s="19" t="s">
        <v>15692</v>
      </c>
      <c r="J1258" s="19" t="s">
        <v>9283</v>
      </c>
      <c r="K1258" s="20" t="s">
        <v>9762</v>
      </c>
      <c r="L1258" s="19" t="s">
        <v>25</v>
      </c>
    </row>
    <row r="1259" spans="1:12" x14ac:dyDescent="0.25">
      <c r="A1259" s="19" t="s">
        <v>1824</v>
      </c>
      <c r="B1259" s="19" t="s">
        <v>1825</v>
      </c>
      <c r="C1259" s="19" t="s">
        <v>1969</v>
      </c>
      <c r="D1259" s="19" t="s">
        <v>1970</v>
      </c>
      <c r="E1259" s="20" t="s">
        <v>21</v>
      </c>
      <c r="F1259" s="19" t="s">
        <v>21</v>
      </c>
      <c r="G1259" s="180">
        <v>92256</v>
      </c>
      <c r="H1259" s="19" t="s">
        <v>1972</v>
      </c>
      <c r="I1259" s="19" t="s">
        <v>15692</v>
      </c>
      <c r="J1259" s="19" t="s">
        <v>9283</v>
      </c>
      <c r="K1259" s="20" t="s">
        <v>9763</v>
      </c>
      <c r="L1259" s="19" t="s">
        <v>25</v>
      </c>
    </row>
    <row r="1260" spans="1:12" x14ac:dyDescent="0.25">
      <c r="A1260" s="19" t="s">
        <v>1824</v>
      </c>
      <c r="B1260" s="19" t="s">
        <v>1825</v>
      </c>
      <c r="C1260" s="19" t="s">
        <v>1969</v>
      </c>
      <c r="D1260" s="19" t="s">
        <v>1970</v>
      </c>
      <c r="E1260" s="20" t="s">
        <v>21</v>
      </c>
      <c r="F1260" s="19" t="s">
        <v>21</v>
      </c>
      <c r="G1260" s="180">
        <v>92257</v>
      </c>
      <c r="H1260" s="19" t="s">
        <v>1973</v>
      </c>
      <c r="I1260" s="19" t="s">
        <v>15692</v>
      </c>
      <c r="J1260" s="19" t="s">
        <v>9283</v>
      </c>
      <c r="K1260" s="20" t="s">
        <v>9764</v>
      </c>
      <c r="L1260" s="19" t="s">
        <v>25</v>
      </c>
    </row>
    <row r="1261" spans="1:12" x14ac:dyDescent="0.25">
      <c r="A1261" s="19" t="s">
        <v>1824</v>
      </c>
      <c r="B1261" s="19" t="s">
        <v>1825</v>
      </c>
      <c r="C1261" s="19" t="s">
        <v>1969</v>
      </c>
      <c r="D1261" s="19" t="s">
        <v>1970</v>
      </c>
      <c r="E1261" s="20" t="s">
        <v>21</v>
      </c>
      <c r="F1261" s="19" t="s">
        <v>21</v>
      </c>
      <c r="G1261" s="180">
        <v>92258</v>
      </c>
      <c r="H1261" s="19" t="s">
        <v>1974</v>
      </c>
      <c r="I1261" s="19" t="s">
        <v>15692</v>
      </c>
      <c r="J1261" s="19" t="s">
        <v>9283</v>
      </c>
      <c r="K1261" s="20" t="s">
        <v>9765</v>
      </c>
      <c r="L1261" s="19" t="s">
        <v>25</v>
      </c>
    </row>
    <row r="1262" spans="1:12" x14ac:dyDescent="0.25">
      <c r="A1262" s="19" t="s">
        <v>1824</v>
      </c>
      <c r="B1262" s="19" t="s">
        <v>1825</v>
      </c>
      <c r="C1262" s="19" t="s">
        <v>1969</v>
      </c>
      <c r="D1262" s="19" t="s">
        <v>1970</v>
      </c>
      <c r="E1262" s="20" t="s">
        <v>21</v>
      </c>
      <c r="F1262" s="19" t="s">
        <v>21</v>
      </c>
      <c r="G1262" s="180">
        <v>92568</v>
      </c>
      <c r="H1262" s="19" t="s">
        <v>1975</v>
      </c>
      <c r="I1262" s="19" t="s">
        <v>15719</v>
      </c>
      <c r="J1262" s="19" t="s">
        <v>9283</v>
      </c>
      <c r="K1262" s="20" t="s">
        <v>9766</v>
      </c>
      <c r="L1262" s="19" t="s">
        <v>25</v>
      </c>
    </row>
    <row r="1263" spans="1:12" x14ac:dyDescent="0.25">
      <c r="A1263" s="19" t="s">
        <v>1824</v>
      </c>
      <c r="B1263" s="19" t="s">
        <v>1825</v>
      </c>
      <c r="C1263" s="19" t="s">
        <v>1969</v>
      </c>
      <c r="D1263" s="19" t="s">
        <v>1970</v>
      </c>
      <c r="E1263" s="20" t="s">
        <v>21</v>
      </c>
      <c r="F1263" s="19" t="s">
        <v>21</v>
      </c>
      <c r="G1263" s="180">
        <v>92569</v>
      </c>
      <c r="H1263" s="19" t="s">
        <v>1976</v>
      </c>
      <c r="I1263" s="19" t="s">
        <v>15719</v>
      </c>
      <c r="J1263" s="19" t="s">
        <v>9283</v>
      </c>
      <c r="K1263" s="20" t="s">
        <v>9767</v>
      </c>
      <c r="L1263" s="19" t="s">
        <v>25</v>
      </c>
    </row>
    <row r="1264" spans="1:12" x14ac:dyDescent="0.25">
      <c r="A1264" s="19" t="s">
        <v>1824</v>
      </c>
      <c r="B1264" s="19" t="s">
        <v>1825</v>
      </c>
      <c r="C1264" s="19" t="s">
        <v>1969</v>
      </c>
      <c r="D1264" s="19" t="s">
        <v>1970</v>
      </c>
      <c r="E1264" s="20" t="s">
        <v>21</v>
      </c>
      <c r="F1264" s="19" t="s">
        <v>21</v>
      </c>
      <c r="G1264" s="180">
        <v>92570</v>
      </c>
      <c r="H1264" s="19" t="s">
        <v>1977</v>
      </c>
      <c r="I1264" s="19" t="s">
        <v>15719</v>
      </c>
      <c r="J1264" s="19" t="s">
        <v>9283</v>
      </c>
      <c r="K1264" s="20" t="s">
        <v>1965</v>
      </c>
      <c r="L1264" s="19" t="s">
        <v>25</v>
      </c>
    </row>
    <row r="1265" spans="1:12" x14ac:dyDescent="0.25">
      <c r="A1265" s="19" t="s">
        <v>1824</v>
      </c>
      <c r="B1265" s="19" t="s">
        <v>1825</v>
      </c>
      <c r="C1265" s="19" t="s">
        <v>1969</v>
      </c>
      <c r="D1265" s="19" t="s">
        <v>1970</v>
      </c>
      <c r="E1265" s="20" t="s">
        <v>21</v>
      </c>
      <c r="F1265" s="19" t="s">
        <v>21</v>
      </c>
      <c r="G1265" s="180">
        <v>92571</v>
      </c>
      <c r="H1265" s="19" t="s">
        <v>1978</v>
      </c>
      <c r="I1265" s="19" t="s">
        <v>15719</v>
      </c>
      <c r="J1265" s="19" t="s">
        <v>9283</v>
      </c>
      <c r="K1265" s="20" t="s">
        <v>9768</v>
      </c>
      <c r="L1265" s="19" t="s">
        <v>25</v>
      </c>
    </row>
    <row r="1266" spans="1:12" x14ac:dyDescent="0.25">
      <c r="A1266" s="19" t="s">
        <v>1824</v>
      </c>
      <c r="B1266" s="19" t="s">
        <v>1825</v>
      </c>
      <c r="C1266" s="19" t="s">
        <v>1969</v>
      </c>
      <c r="D1266" s="19" t="s">
        <v>1970</v>
      </c>
      <c r="E1266" s="20" t="s">
        <v>21</v>
      </c>
      <c r="F1266" s="19" t="s">
        <v>21</v>
      </c>
      <c r="G1266" s="180">
        <v>92572</v>
      </c>
      <c r="H1266" s="19" t="s">
        <v>1980</v>
      </c>
      <c r="I1266" s="19" t="s">
        <v>15719</v>
      </c>
      <c r="J1266" s="19" t="s">
        <v>9283</v>
      </c>
      <c r="K1266" s="20" t="s">
        <v>9769</v>
      </c>
      <c r="L1266" s="19" t="s">
        <v>25</v>
      </c>
    </row>
    <row r="1267" spans="1:12" x14ac:dyDescent="0.25">
      <c r="A1267" s="19" t="s">
        <v>1824</v>
      </c>
      <c r="B1267" s="19" t="s">
        <v>1825</v>
      </c>
      <c r="C1267" s="19" t="s">
        <v>1969</v>
      </c>
      <c r="D1267" s="19" t="s">
        <v>1970</v>
      </c>
      <c r="E1267" s="20" t="s">
        <v>21</v>
      </c>
      <c r="F1267" s="19" t="s">
        <v>21</v>
      </c>
      <c r="G1267" s="180">
        <v>92573</v>
      </c>
      <c r="H1267" s="19" t="s">
        <v>1981</v>
      </c>
      <c r="I1267" s="19" t="s">
        <v>15719</v>
      </c>
      <c r="J1267" s="19" t="s">
        <v>9283</v>
      </c>
      <c r="K1267" s="20" t="s">
        <v>4573</v>
      </c>
      <c r="L1267" s="19" t="s">
        <v>25</v>
      </c>
    </row>
    <row r="1268" spans="1:12" x14ac:dyDescent="0.25">
      <c r="A1268" s="19" t="s">
        <v>1824</v>
      </c>
      <c r="B1268" s="19" t="s">
        <v>1825</v>
      </c>
      <c r="C1268" s="19" t="s">
        <v>1969</v>
      </c>
      <c r="D1268" s="19" t="s">
        <v>1970</v>
      </c>
      <c r="E1268" s="20" t="s">
        <v>21</v>
      </c>
      <c r="F1268" s="19" t="s">
        <v>21</v>
      </c>
      <c r="G1268" s="180">
        <v>92574</v>
      </c>
      <c r="H1268" s="19" t="s">
        <v>1983</v>
      </c>
      <c r="I1268" s="19" t="s">
        <v>15719</v>
      </c>
      <c r="J1268" s="19" t="s">
        <v>9283</v>
      </c>
      <c r="K1268" s="20" t="s">
        <v>9770</v>
      </c>
      <c r="L1268" s="19" t="s">
        <v>25</v>
      </c>
    </row>
    <row r="1269" spans="1:12" x14ac:dyDescent="0.25">
      <c r="A1269" s="19" t="s">
        <v>1824</v>
      </c>
      <c r="B1269" s="19" t="s">
        <v>1825</v>
      </c>
      <c r="C1269" s="19" t="s">
        <v>1969</v>
      </c>
      <c r="D1269" s="19" t="s">
        <v>1970</v>
      </c>
      <c r="E1269" s="20" t="s">
        <v>21</v>
      </c>
      <c r="F1269" s="19" t="s">
        <v>21</v>
      </c>
      <c r="G1269" s="180">
        <v>92575</v>
      </c>
      <c r="H1269" s="19" t="s">
        <v>1984</v>
      </c>
      <c r="I1269" s="19" t="s">
        <v>15719</v>
      </c>
      <c r="J1269" s="19" t="s">
        <v>9283</v>
      </c>
      <c r="K1269" s="20" t="s">
        <v>9771</v>
      </c>
      <c r="L1269" s="19" t="s">
        <v>25</v>
      </c>
    </row>
    <row r="1270" spans="1:12" x14ac:dyDescent="0.25">
      <c r="A1270" s="19" t="s">
        <v>1824</v>
      </c>
      <c r="B1270" s="19" t="s">
        <v>1825</v>
      </c>
      <c r="C1270" s="19" t="s">
        <v>1969</v>
      </c>
      <c r="D1270" s="19" t="s">
        <v>1970</v>
      </c>
      <c r="E1270" s="20" t="s">
        <v>21</v>
      </c>
      <c r="F1270" s="19" t="s">
        <v>21</v>
      </c>
      <c r="G1270" s="180">
        <v>92576</v>
      </c>
      <c r="H1270" s="19" t="s">
        <v>1986</v>
      </c>
      <c r="I1270" s="19" t="s">
        <v>15719</v>
      </c>
      <c r="J1270" s="19" t="s">
        <v>9283</v>
      </c>
      <c r="K1270" s="20" t="s">
        <v>9772</v>
      </c>
      <c r="L1270" s="19" t="s">
        <v>25</v>
      </c>
    </row>
    <row r="1271" spans="1:12" x14ac:dyDescent="0.25">
      <c r="A1271" s="19" t="s">
        <v>1824</v>
      </c>
      <c r="B1271" s="19" t="s">
        <v>1825</v>
      </c>
      <c r="C1271" s="19" t="s">
        <v>1969</v>
      </c>
      <c r="D1271" s="19" t="s">
        <v>1970</v>
      </c>
      <c r="E1271" s="20" t="s">
        <v>21</v>
      </c>
      <c r="F1271" s="19" t="s">
        <v>21</v>
      </c>
      <c r="G1271" s="180">
        <v>92577</v>
      </c>
      <c r="H1271" s="19" t="s">
        <v>1987</v>
      </c>
      <c r="I1271" s="19" t="s">
        <v>15719</v>
      </c>
      <c r="J1271" s="19" t="s">
        <v>9283</v>
      </c>
      <c r="K1271" s="20" t="s">
        <v>9773</v>
      </c>
      <c r="L1271" s="19" t="s">
        <v>25</v>
      </c>
    </row>
    <row r="1272" spans="1:12" x14ac:dyDescent="0.25">
      <c r="A1272" s="19" t="s">
        <v>1824</v>
      </c>
      <c r="B1272" s="19" t="s">
        <v>1825</v>
      </c>
      <c r="C1272" s="19" t="s">
        <v>1969</v>
      </c>
      <c r="D1272" s="19" t="s">
        <v>1970</v>
      </c>
      <c r="E1272" s="20" t="s">
        <v>21</v>
      </c>
      <c r="F1272" s="19" t="s">
        <v>21</v>
      </c>
      <c r="G1272" s="180">
        <v>92578</v>
      </c>
      <c r="H1272" s="19" t="s">
        <v>1988</v>
      </c>
      <c r="I1272" s="19" t="s">
        <v>15719</v>
      </c>
      <c r="J1272" s="19" t="s">
        <v>9283</v>
      </c>
      <c r="K1272" s="20" t="s">
        <v>9774</v>
      </c>
      <c r="L1272" s="19" t="s">
        <v>25</v>
      </c>
    </row>
    <row r="1273" spans="1:12" x14ac:dyDescent="0.25">
      <c r="A1273" s="19" t="s">
        <v>1824</v>
      </c>
      <c r="B1273" s="19" t="s">
        <v>1825</v>
      </c>
      <c r="C1273" s="19" t="s">
        <v>1969</v>
      </c>
      <c r="D1273" s="19" t="s">
        <v>1970</v>
      </c>
      <c r="E1273" s="20" t="s">
        <v>21</v>
      </c>
      <c r="F1273" s="19" t="s">
        <v>21</v>
      </c>
      <c r="G1273" s="180">
        <v>92579</v>
      </c>
      <c r="H1273" s="19" t="s">
        <v>1989</v>
      </c>
      <c r="I1273" s="19" t="s">
        <v>15719</v>
      </c>
      <c r="J1273" s="19" t="s">
        <v>9283</v>
      </c>
      <c r="K1273" s="20" t="s">
        <v>9775</v>
      </c>
      <c r="L1273" s="19" t="s">
        <v>25</v>
      </c>
    </row>
    <row r="1274" spans="1:12" x14ac:dyDescent="0.25">
      <c r="A1274" s="19" t="s">
        <v>1824</v>
      </c>
      <c r="B1274" s="19" t="s">
        <v>1825</v>
      </c>
      <c r="C1274" s="19" t="s">
        <v>1969</v>
      </c>
      <c r="D1274" s="19" t="s">
        <v>1970</v>
      </c>
      <c r="E1274" s="20" t="s">
        <v>21</v>
      </c>
      <c r="F1274" s="19" t="s">
        <v>21</v>
      </c>
      <c r="G1274" s="180">
        <v>92580</v>
      </c>
      <c r="H1274" s="19" t="s">
        <v>1990</v>
      </c>
      <c r="I1274" s="19" t="s">
        <v>15719</v>
      </c>
      <c r="J1274" s="19" t="s">
        <v>9283</v>
      </c>
      <c r="K1274" s="20" t="s">
        <v>9776</v>
      </c>
      <c r="L1274" s="19" t="s">
        <v>25</v>
      </c>
    </row>
    <row r="1275" spans="1:12" x14ac:dyDescent="0.25">
      <c r="A1275" s="19" t="s">
        <v>1824</v>
      </c>
      <c r="B1275" s="19" t="s">
        <v>1825</v>
      </c>
      <c r="C1275" s="19" t="s">
        <v>1969</v>
      </c>
      <c r="D1275" s="19" t="s">
        <v>1970</v>
      </c>
      <c r="E1275" s="20" t="s">
        <v>21</v>
      </c>
      <c r="F1275" s="19" t="s">
        <v>21</v>
      </c>
      <c r="G1275" s="180">
        <v>92581</v>
      </c>
      <c r="H1275" s="19" t="s">
        <v>1991</v>
      </c>
      <c r="I1275" s="19" t="s">
        <v>15719</v>
      </c>
      <c r="J1275" s="19" t="s">
        <v>9283</v>
      </c>
      <c r="K1275" s="20" t="s">
        <v>9777</v>
      </c>
      <c r="L1275" s="19" t="s">
        <v>25</v>
      </c>
    </row>
    <row r="1276" spans="1:12" x14ac:dyDescent="0.25">
      <c r="A1276" s="19" t="s">
        <v>1824</v>
      </c>
      <c r="B1276" s="19" t="s">
        <v>1825</v>
      </c>
      <c r="C1276" s="19" t="s">
        <v>1969</v>
      </c>
      <c r="D1276" s="19" t="s">
        <v>1970</v>
      </c>
      <c r="E1276" s="20" t="s">
        <v>21</v>
      </c>
      <c r="F1276" s="19" t="s">
        <v>21</v>
      </c>
      <c r="G1276" s="180">
        <v>92582</v>
      </c>
      <c r="H1276" s="19" t="s">
        <v>1993</v>
      </c>
      <c r="I1276" s="19" t="s">
        <v>15692</v>
      </c>
      <c r="J1276" s="19" t="s">
        <v>9283</v>
      </c>
      <c r="K1276" s="20" t="s">
        <v>9778</v>
      </c>
      <c r="L1276" s="19" t="s">
        <v>25</v>
      </c>
    </row>
    <row r="1277" spans="1:12" x14ac:dyDescent="0.25">
      <c r="A1277" s="19" t="s">
        <v>1824</v>
      </c>
      <c r="B1277" s="19" t="s">
        <v>1825</v>
      </c>
      <c r="C1277" s="19" t="s">
        <v>1969</v>
      </c>
      <c r="D1277" s="19" t="s">
        <v>1970</v>
      </c>
      <c r="E1277" s="20" t="s">
        <v>21</v>
      </c>
      <c r="F1277" s="19" t="s">
        <v>21</v>
      </c>
      <c r="G1277" s="180">
        <v>92584</v>
      </c>
      <c r="H1277" s="19" t="s">
        <v>1994</v>
      </c>
      <c r="I1277" s="19" t="s">
        <v>15692</v>
      </c>
      <c r="J1277" s="19" t="s">
        <v>9283</v>
      </c>
      <c r="K1277" s="20" t="s">
        <v>9779</v>
      </c>
      <c r="L1277" s="19" t="s">
        <v>25</v>
      </c>
    </row>
    <row r="1278" spans="1:12" x14ac:dyDescent="0.25">
      <c r="A1278" s="19" t="s">
        <v>1824</v>
      </c>
      <c r="B1278" s="19" t="s">
        <v>1825</v>
      </c>
      <c r="C1278" s="19" t="s">
        <v>1969</v>
      </c>
      <c r="D1278" s="19" t="s">
        <v>1970</v>
      </c>
      <c r="E1278" s="20" t="s">
        <v>21</v>
      </c>
      <c r="F1278" s="19" t="s">
        <v>21</v>
      </c>
      <c r="G1278" s="180">
        <v>92586</v>
      </c>
      <c r="H1278" s="19" t="s">
        <v>1995</v>
      </c>
      <c r="I1278" s="19" t="s">
        <v>15692</v>
      </c>
      <c r="J1278" s="19" t="s">
        <v>9283</v>
      </c>
      <c r="K1278" s="20" t="s">
        <v>9780</v>
      </c>
      <c r="L1278" s="19" t="s">
        <v>25</v>
      </c>
    </row>
    <row r="1279" spans="1:12" x14ac:dyDescent="0.25">
      <c r="A1279" s="19" t="s">
        <v>1824</v>
      </c>
      <c r="B1279" s="19" t="s">
        <v>1825</v>
      </c>
      <c r="C1279" s="19" t="s">
        <v>1969</v>
      </c>
      <c r="D1279" s="19" t="s">
        <v>1970</v>
      </c>
      <c r="E1279" s="20" t="s">
        <v>21</v>
      </c>
      <c r="F1279" s="19" t="s">
        <v>21</v>
      </c>
      <c r="G1279" s="180">
        <v>92588</v>
      </c>
      <c r="H1279" s="19" t="s">
        <v>1996</v>
      </c>
      <c r="I1279" s="19" t="s">
        <v>15692</v>
      </c>
      <c r="J1279" s="19" t="s">
        <v>9283</v>
      </c>
      <c r="K1279" s="20" t="s">
        <v>9781</v>
      </c>
      <c r="L1279" s="19" t="s">
        <v>25</v>
      </c>
    </row>
    <row r="1280" spans="1:12" x14ac:dyDescent="0.25">
      <c r="A1280" s="19" t="s">
        <v>1824</v>
      </c>
      <c r="B1280" s="19" t="s">
        <v>1825</v>
      </c>
      <c r="C1280" s="19" t="s">
        <v>1969</v>
      </c>
      <c r="D1280" s="19" t="s">
        <v>1970</v>
      </c>
      <c r="E1280" s="20" t="s">
        <v>21</v>
      </c>
      <c r="F1280" s="19" t="s">
        <v>21</v>
      </c>
      <c r="G1280" s="180">
        <v>92590</v>
      </c>
      <c r="H1280" s="19" t="s">
        <v>1997</v>
      </c>
      <c r="I1280" s="19" t="s">
        <v>15692</v>
      </c>
      <c r="J1280" s="19" t="s">
        <v>9283</v>
      </c>
      <c r="K1280" s="20" t="s">
        <v>9782</v>
      </c>
      <c r="L1280" s="19" t="s">
        <v>25</v>
      </c>
    </row>
    <row r="1281" spans="1:12" x14ac:dyDescent="0.25">
      <c r="A1281" s="19" t="s">
        <v>1824</v>
      </c>
      <c r="B1281" s="19" t="s">
        <v>1825</v>
      </c>
      <c r="C1281" s="19" t="s">
        <v>1969</v>
      </c>
      <c r="D1281" s="19" t="s">
        <v>1970</v>
      </c>
      <c r="E1281" s="20" t="s">
        <v>21</v>
      </c>
      <c r="F1281" s="19" t="s">
        <v>21</v>
      </c>
      <c r="G1281" s="180">
        <v>92592</v>
      </c>
      <c r="H1281" s="19" t="s">
        <v>1998</v>
      </c>
      <c r="I1281" s="19" t="s">
        <v>15692</v>
      </c>
      <c r="J1281" s="19" t="s">
        <v>9283</v>
      </c>
      <c r="K1281" s="20" t="s">
        <v>9783</v>
      </c>
      <c r="L1281" s="19" t="s">
        <v>25</v>
      </c>
    </row>
    <row r="1282" spans="1:12" x14ac:dyDescent="0.25">
      <c r="A1282" s="19" t="s">
        <v>1824</v>
      </c>
      <c r="B1282" s="19" t="s">
        <v>1825</v>
      </c>
      <c r="C1282" s="19" t="s">
        <v>1969</v>
      </c>
      <c r="D1282" s="19" t="s">
        <v>1970</v>
      </c>
      <c r="E1282" s="20" t="s">
        <v>21</v>
      </c>
      <c r="F1282" s="19" t="s">
        <v>21</v>
      </c>
      <c r="G1282" s="180">
        <v>92593</v>
      </c>
      <c r="H1282" s="19" t="s">
        <v>1999</v>
      </c>
      <c r="I1282" s="19" t="s">
        <v>15980</v>
      </c>
      <c r="J1282" s="19" t="s">
        <v>9283</v>
      </c>
      <c r="K1282" s="20" t="s">
        <v>3886</v>
      </c>
      <c r="L1282" s="19" t="s">
        <v>25</v>
      </c>
    </row>
    <row r="1283" spans="1:12" x14ac:dyDescent="0.25">
      <c r="A1283" s="19" t="s">
        <v>1824</v>
      </c>
      <c r="B1283" s="19" t="s">
        <v>1825</v>
      </c>
      <c r="C1283" s="19" t="s">
        <v>1969</v>
      </c>
      <c r="D1283" s="19" t="s">
        <v>1970</v>
      </c>
      <c r="E1283" s="20" t="s">
        <v>21</v>
      </c>
      <c r="F1283" s="19" t="s">
        <v>21</v>
      </c>
      <c r="G1283" s="180">
        <v>92594</v>
      </c>
      <c r="H1283" s="19" t="s">
        <v>2001</v>
      </c>
      <c r="I1283" s="19" t="s">
        <v>15692</v>
      </c>
      <c r="J1283" s="19" t="s">
        <v>9283</v>
      </c>
      <c r="K1283" s="20" t="s">
        <v>9784</v>
      </c>
      <c r="L1283" s="19" t="s">
        <v>25</v>
      </c>
    </row>
    <row r="1284" spans="1:12" x14ac:dyDescent="0.25">
      <c r="A1284" s="19" t="s">
        <v>1824</v>
      </c>
      <c r="B1284" s="19" t="s">
        <v>1825</v>
      </c>
      <c r="C1284" s="19" t="s">
        <v>1969</v>
      </c>
      <c r="D1284" s="19" t="s">
        <v>1970</v>
      </c>
      <c r="E1284" s="20" t="s">
        <v>21</v>
      </c>
      <c r="F1284" s="19" t="s">
        <v>21</v>
      </c>
      <c r="G1284" s="180">
        <v>92596</v>
      </c>
      <c r="H1284" s="19" t="s">
        <v>2002</v>
      </c>
      <c r="I1284" s="19" t="s">
        <v>15692</v>
      </c>
      <c r="J1284" s="19" t="s">
        <v>9283</v>
      </c>
      <c r="K1284" s="20" t="s">
        <v>9785</v>
      </c>
      <c r="L1284" s="19" t="s">
        <v>25</v>
      </c>
    </row>
    <row r="1285" spans="1:12" x14ac:dyDescent="0.25">
      <c r="A1285" s="19" t="s">
        <v>1824</v>
      </c>
      <c r="B1285" s="19" t="s">
        <v>1825</v>
      </c>
      <c r="C1285" s="19" t="s">
        <v>1969</v>
      </c>
      <c r="D1285" s="19" t="s">
        <v>1970</v>
      </c>
      <c r="E1285" s="20" t="s">
        <v>21</v>
      </c>
      <c r="F1285" s="19" t="s">
        <v>21</v>
      </c>
      <c r="G1285" s="180">
        <v>92598</v>
      </c>
      <c r="H1285" s="19" t="s">
        <v>2003</v>
      </c>
      <c r="I1285" s="19" t="s">
        <v>15692</v>
      </c>
      <c r="J1285" s="19" t="s">
        <v>9283</v>
      </c>
      <c r="K1285" s="20" t="s">
        <v>9786</v>
      </c>
      <c r="L1285" s="19" t="s">
        <v>25</v>
      </c>
    </row>
    <row r="1286" spans="1:12" x14ac:dyDescent="0.25">
      <c r="A1286" s="19" t="s">
        <v>1824</v>
      </c>
      <c r="B1286" s="19" t="s">
        <v>1825</v>
      </c>
      <c r="C1286" s="19" t="s">
        <v>1969</v>
      </c>
      <c r="D1286" s="19" t="s">
        <v>1970</v>
      </c>
      <c r="E1286" s="20" t="s">
        <v>21</v>
      </c>
      <c r="F1286" s="19" t="s">
        <v>21</v>
      </c>
      <c r="G1286" s="180">
        <v>92600</v>
      </c>
      <c r="H1286" s="19" t="s">
        <v>2004</v>
      </c>
      <c r="I1286" s="19" t="s">
        <v>15692</v>
      </c>
      <c r="J1286" s="19" t="s">
        <v>9283</v>
      </c>
      <c r="K1286" s="20" t="s">
        <v>9787</v>
      </c>
      <c r="L1286" s="19" t="s">
        <v>25</v>
      </c>
    </row>
    <row r="1287" spans="1:12" x14ac:dyDescent="0.25">
      <c r="A1287" s="19" t="s">
        <v>1824</v>
      </c>
      <c r="B1287" s="19" t="s">
        <v>1825</v>
      </c>
      <c r="C1287" s="19" t="s">
        <v>1969</v>
      </c>
      <c r="D1287" s="19" t="s">
        <v>1970</v>
      </c>
      <c r="E1287" s="20" t="s">
        <v>21</v>
      </c>
      <c r="F1287" s="19" t="s">
        <v>21</v>
      </c>
      <c r="G1287" s="180">
        <v>92602</v>
      </c>
      <c r="H1287" s="19" t="s">
        <v>2005</v>
      </c>
      <c r="I1287" s="19" t="s">
        <v>15692</v>
      </c>
      <c r="J1287" s="19" t="s">
        <v>9283</v>
      </c>
      <c r="K1287" s="20" t="s">
        <v>9778</v>
      </c>
      <c r="L1287" s="19" t="s">
        <v>25</v>
      </c>
    </row>
    <row r="1288" spans="1:12" x14ac:dyDescent="0.25">
      <c r="A1288" s="19" t="s">
        <v>1824</v>
      </c>
      <c r="B1288" s="19" t="s">
        <v>1825</v>
      </c>
      <c r="C1288" s="19" t="s">
        <v>1969</v>
      </c>
      <c r="D1288" s="19" t="s">
        <v>1970</v>
      </c>
      <c r="E1288" s="20" t="s">
        <v>21</v>
      </c>
      <c r="F1288" s="19" t="s">
        <v>21</v>
      </c>
      <c r="G1288" s="180">
        <v>92604</v>
      </c>
      <c r="H1288" s="19" t="s">
        <v>2006</v>
      </c>
      <c r="I1288" s="19" t="s">
        <v>15692</v>
      </c>
      <c r="J1288" s="19" t="s">
        <v>9283</v>
      </c>
      <c r="K1288" s="20" t="s">
        <v>9788</v>
      </c>
      <c r="L1288" s="19" t="s">
        <v>25</v>
      </c>
    </row>
    <row r="1289" spans="1:12" x14ac:dyDescent="0.25">
      <c r="A1289" s="19" t="s">
        <v>1824</v>
      </c>
      <c r="B1289" s="19" t="s">
        <v>1825</v>
      </c>
      <c r="C1289" s="19" t="s">
        <v>1969</v>
      </c>
      <c r="D1289" s="19" t="s">
        <v>1970</v>
      </c>
      <c r="E1289" s="20" t="s">
        <v>21</v>
      </c>
      <c r="F1289" s="19" t="s">
        <v>21</v>
      </c>
      <c r="G1289" s="180">
        <v>92606</v>
      </c>
      <c r="H1289" s="19" t="s">
        <v>2007</v>
      </c>
      <c r="I1289" s="19" t="s">
        <v>15692</v>
      </c>
      <c r="J1289" s="19" t="s">
        <v>9283</v>
      </c>
      <c r="K1289" s="20" t="s">
        <v>9789</v>
      </c>
      <c r="L1289" s="19" t="s">
        <v>25</v>
      </c>
    </row>
    <row r="1290" spans="1:12" x14ac:dyDescent="0.25">
      <c r="A1290" s="19" t="s">
        <v>1824</v>
      </c>
      <c r="B1290" s="19" t="s">
        <v>1825</v>
      </c>
      <c r="C1290" s="19" t="s">
        <v>1969</v>
      </c>
      <c r="D1290" s="19" t="s">
        <v>1970</v>
      </c>
      <c r="E1290" s="20" t="s">
        <v>21</v>
      </c>
      <c r="F1290" s="19" t="s">
        <v>21</v>
      </c>
      <c r="G1290" s="180">
        <v>92608</v>
      </c>
      <c r="H1290" s="19" t="s">
        <v>2008</v>
      </c>
      <c r="I1290" s="19" t="s">
        <v>15692</v>
      </c>
      <c r="J1290" s="19" t="s">
        <v>9283</v>
      </c>
      <c r="K1290" s="20" t="s">
        <v>9790</v>
      </c>
      <c r="L1290" s="19" t="s">
        <v>25</v>
      </c>
    </row>
    <row r="1291" spans="1:12" x14ac:dyDescent="0.25">
      <c r="A1291" s="19" t="s">
        <v>1824</v>
      </c>
      <c r="B1291" s="19" t="s">
        <v>1825</v>
      </c>
      <c r="C1291" s="19" t="s">
        <v>1969</v>
      </c>
      <c r="D1291" s="19" t="s">
        <v>1970</v>
      </c>
      <c r="E1291" s="20" t="s">
        <v>21</v>
      </c>
      <c r="F1291" s="19" t="s">
        <v>21</v>
      </c>
      <c r="G1291" s="180">
        <v>92610</v>
      </c>
      <c r="H1291" s="19" t="s">
        <v>2009</v>
      </c>
      <c r="I1291" s="19" t="s">
        <v>15692</v>
      </c>
      <c r="J1291" s="19" t="s">
        <v>9283</v>
      </c>
      <c r="K1291" s="20" t="s">
        <v>9791</v>
      </c>
      <c r="L1291" s="19" t="s">
        <v>25</v>
      </c>
    </row>
    <row r="1292" spans="1:12" x14ac:dyDescent="0.25">
      <c r="A1292" s="19" t="s">
        <v>1824</v>
      </c>
      <c r="B1292" s="19" t="s">
        <v>1825</v>
      </c>
      <c r="C1292" s="19" t="s">
        <v>1969</v>
      </c>
      <c r="D1292" s="19" t="s">
        <v>1970</v>
      </c>
      <c r="E1292" s="20" t="s">
        <v>21</v>
      </c>
      <c r="F1292" s="19" t="s">
        <v>21</v>
      </c>
      <c r="G1292" s="180">
        <v>92612</v>
      </c>
      <c r="H1292" s="19" t="s">
        <v>2010</v>
      </c>
      <c r="I1292" s="19" t="s">
        <v>15692</v>
      </c>
      <c r="J1292" s="19" t="s">
        <v>9283</v>
      </c>
      <c r="K1292" s="20" t="s">
        <v>9792</v>
      </c>
      <c r="L1292" s="19" t="s">
        <v>25</v>
      </c>
    </row>
    <row r="1293" spans="1:12" x14ac:dyDescent="0.25">
      <c r="A1293" s="19" t="s">
        <v>1824</v>
      </c>
      <c r="B1293" s="19" t="s">
        <v>1825</v>
      </c>
      <c r="C1293" s="19" t="s">
        <v>1969</v>
      </c>
      <c r="D1293" s="19" t="s">
        <v>1970</v>
      </c>
      <c r="E1293" s="20" t="s">
        <v>21</v>
      </c>
      <c r="F1293" s="19" t="s">
        <v>21</v>
      </c>
      <c r="G1293" s="180">
        <v>92614</v>
      </c>
      <c r="H1293" s="19" t="s">
        <v>2011</v>
      </c>
      <c r="I1293" s="19" t="s">
        <v>15692</v>
      </c>
      <c r="J1293" s="19" t="s">
        <v>9283</v>
      </c>
      <c r="K1293" s="20" t="s">
        <v>9793</v>
      </c>
      <c r="L1293" s="19" t="s">
        <v>25</v>
      </c>
    </row>
    <row r="1294" spans="1:12" x14ac:dyDescent="0.25">
      <c r="A1294" s="19" t="s">
        <v>1824</v>
      </c>
      <c r="B1294" s="19" t="s">
        <v>1825</v>
      </c>
      <c r="C1294" s="19" t="s">
        <v>1969</v>
      </c>
      <c r="D1294" s="19" t="s">
        <v>1970</v>
      </c>
      <c r="E1294" s="20" t="s">
        <v>21</v>
      </c>
      <c r="F1294" s="19" t="s">
        <v>21</v>
      </c>
      <c r="G1294" s="180">
        <v>92616</v>
      </c>
      <c r="H1294" s="19" t="s">
        <v>2012</v>
      </c>
      <c r="I1294" s="19" t="s">
        <v>15692</v>
      </c>
      <c r="J1294" s="19" t="s">
        <v>9283</v>
      </c>
      <c r="K1294" s="20" t="s">
        <v>9794</v>
      </c>
      <c r="L1294" s="19" t="s">
        <v>25</v>
      </c>
    </row>
    <row r="1295" spans="1:12" x14ac:dyDescent="0.25">
      <c r="A1295" s="19" t="s">
        <v>1824</v>
      </c>
      <c r="B1295" s="19" t="s">
        <v>1825</v>
      </c>
      <c r="C1295" s="19" t="s">
        <v>1969</v>
      </c>
      <c r="D1295" s="19" t="s">
        <v>1970</v>
      </c>
      <c r="E1295" s="20" t="s">
        <v>21</v>
      </c>
      <c r="F1295" s="19" t="s">
        <v>21</v>
      </c>
      <c r="G1295" s="180">
        <v>92618</v>
      </c>
      <c r="H1295" s="19" t="s">
        <v>2013</v>
      </c>
      <c r="I1295" s="19" t="s">
        <v>15692</v>
      </c>
      <c r="J1295" s="19" t="s">
        <v>9283</v>
      </c>
      <c r="K1295" s="20" t="s">
        <v>9795</v>
      </c>
      <c r="L1295" s="19" t="s">
        <v>25</v>
      </c>
    </row>
    <row r="1296" spans="1:12" x14ac:dyDescent="0.25">
      <c r="A1296" s="19" t="s">
        <v>1824</v>
      </c>
      <c r="B1296" s="19" t="s">
        <v>1825</v>
      </c>
      <c r="C1296" s="19" t="s">
        <v>1969</v>
      </c>
      <c r="D1296" s="19" t="s">
        <v>1970</v>
      </c>
      <c r="E1296" s="20" t="s">
        <v>21</v>
      </c>
      <c r="F1296" s="19" t="s">
        <v>21</v>
      </c>
      <c r="G1296" s="180">
        <v>92620</v>
      </c>
      <c r="H1296" s="19" t="s">
        <v>2014</v>
      </c>
      <c r="I1296" s="19" t="s">
        <v>15692</v>
      </c>
      <c r="J1296" s="19" t="s">
        <v>9283</v>
      </c>
      <c r="K1296" s="20" t="s">
        <v>9796</v>
      </c>
      <c r="L1296" s="19" t="s">
        <v>25</v>
      </c>
    </row>
    <row r="1297" spans="1:12" x14ac:dyDescent="0.25">
      <c r="A1297" s="19" t="s">
        <v>1824</v>
      </c>
      <c r="B1297" s="19" t="s">
        <v>1825</v>
      </c>
      <c r="C1297" s="19" t="s">
        <v>1969</v>
      </c>
      <c r="D1297" s="19" t="s">
        <v>1970</v>
      </c>
      <c r="E1297" s="20" t="s">
        <v>21</v>
      </c>
      <c r="F1297" s="19" t="s">
        <v>21</v>
      </c>
      <c r="G1297" s="180">
        <v>100357</v>
      </c>
      <c r="H1297" s="19" t="s">
        <v>2015</v>
      </c>
      <c r="I1297" s="19" t="s">
        <v>15692</v>
      </c>
      <c r="J1297" s="19" t="s">
        <v>9283</v>
      </c>
      <c r="K1297" s="20" t="s">
        <v>9797</v>
      </c>
      <c r="L1297" s="19" t="s">
        <v>25</v>
      </c>
    </row>
    <row r="1298" spans="1:12" x14ac:dyDescent="0.25">
      <c r="A1298" s="19" t="s">
        <v>1824</v>
      </c>
      <c r="B1298" s="19" t="s">
        <v>1825</v>
      </c>
      <c r="C1298" s="19" t="s">
        <v>1969</v>
      </c>
      <c r="D1298" s="19" t="s">
        <v>1970</v>
      </c>
      <c r="E1298" s="20" t="s">
        <v>21</v>
      </c>
      <c r="F1298" s="19" t="s">
        <v>21</v>
      </c>
      <c r="G1298" s="180">
        <v>100358</v>
      </c>
      <c r="H1298" s="19" t="s">
        <v>2016</v>
      </c>
      <c r="I1298" s="19" t="s">
        <v>15692</v>
      </c>
      <c r="J1298" s="19" t="s">
        <v>9283</v>
      </c>
      <c r="K1298" s="20" t="s">
        <v>9798</v>
      </c>
      <c r="L1298" s="19" t="s">
        <v>25</v>
      </c>
    </row>
    <row r="1299" spans="1:12" x14ac:dyDescent="0.25">
      <c r="A1299" s="19" t="s">
        <v>1824</v>
      </c>
      <c r="B1299" s="19" t="s">
        <v>1825</v>
      </c>
      <c r="C1299" s="19" t="s">
        <v>1969</v>
      </c>
      <c r="D1299" s="19" t="s">
        <v>1970</v>
      </c>
      <c r="E1299" s="20" t="s">
        <v>21</v>
      </c>
      <c r="F1299" s="19" t="s">
        <v>21</v>
      </c>
      <c r="G1299" s="180">
        <v>100359</v>
      </c>
      <c r="H1299" s="19" t="s">
        <v>2017</v>
      </c>
      <c r="I1299" s="19" t="s">
        <v>15692</v>
      </c>
      <c r="J1299" s="19" t="s">
        <v>9283</v>
      </c>
      <c r="K1299" s="20" t="s">
        <v>9799</v>
      </c>
      <c r="L1299" s="19" t="s">
        <v>25</v>
      </c>
    </row>
    <row r="1300" spans="1:12" x14ac:dyDescent="0.25">
      <c r="A1300" s="19" t="s">
        <v>1824</v>
      </c>
      <c r="B1300" s="19" t="s">
        <v>1825</v>
      </c>
      <c r="C1300" s="19" t="s">
        <v>1969</v>
      </c>
      <c r="D1300" s="19" t="s">
        <v>1970</v>
      </c>
      <c r="E1300" s="20" t="s">
        <v>21</v>
      </c>
      <c r="F1300" s="19" t="s">
        <v>21</v>
      </c>
      <c r="G1300" s="180">
        <v>100360</v>
      </c>
      <c r="H1300" s="19" t="s">
        <v>2018</v>
      </c>
      <c r="I1300" s="19" t="s">
        <v>15692</v>
      </c>
      <c r="J1300" s="19" t="s">
        <v>9283</v>
      </c>
      <c r="K1300" s="20" t="s">
        <v>9800</v>
      </c>
      <c r="L1300" s="19" t="s">
        <v>25</v>
      </c>
    </row>
    <row r="1301" spans="1:12" x14ac:dyDescent="0.25">
      <c r="A1301" s="19" t="s">
        <v>1824</v>
      </c>
      <c r="B1301" s="19" t="s">
        <v>1825</v>
      </c>
      <c r="C1301" s="19" t="s">
        <v>1969</v>
      </c>
      <c r="D1301" s="19" t="s">
        <v>1970</v>
      </c>
      <c r="E1301" s="20" t="s">
        <v>21</v>
      </c>
      <c r="F1301" s="19" t="s">
        <v>21</v>
      </c>
      <c r="G1301" s="180">
        <v>100361</v>
      </c>
      <c r="H1301" s="19" t="s">
        <v>2019</v>
      </c>
      <c r="I1301" s="19" t="s">
        <v>15692</v>
      </c>
      <c r="J1301" s="19" t="s">
        <v>9283</v>
      </c>
      <c r="K1301" s="20" t="s">
        <v>9801</v>
      </c>
      <c r="L1301" s="19" t="s">
        <v>25</v>
      </c>
    </row>
    <row r="1302" spans="1:12" x14ac:dyDescent="0.25">
      <c r="A1302" s="19" t="s">
        <v>1824</v>
      </c>
      <c r="B1302" s="19" t="s">
        <v>1825</v>
      </c>
      <c r="C1302" s="19" t="s">
        <v>1969</v>
      </c>
      <c r="D1302" s="19" t="s">
        <v>1970</v>
      </c>
      <c r="E1302" s="20" t="s">
        <v>21</v>
      </c>
      <c r="F1302" s="19" t="s">
        <v>21</v>
      </c>
      <c r="G1302" s="180">
        <v>100362</v>
      </c>
      <c r="H1302" s="19" t="s">
        <v>2020</v>
      </c>
      <c r="I1302" s="19" t="s">
        <v>15692</v>
      </c>
      <c r="J1302" s="19" t="s">
        <v>9283</v>
      </c>
      <c r="K1302" s="20" t="s">
        <v>9802</v>
      </c>
      <c r="L1302" s="19" t="s">
        <v>25</v>
      </c>
    </row>
    <row r="1303" spans="1:12" x14ac:dyDescent="0.25">
      <c r="A1303" s="19" t="s">
        <v>1824</v>
      </c>
      <c r="B1303" s="19" t="s">
        <v>1825</v>
      </c>
      <c r="C1303" s="19" t="s">
        <v>1969</v>
      </c>
      <c r="D1303" s="19" t="s">
        <v>1970</v>
      </c>
      <c r="E1303" s="20" t="s">
        <v>21</v>
      </c>
      <c r="F1303" s="19" t="s">
        <v>21</v>
      </c>
      <c r="G1303" s="180">
        <v>100363</v>
      </c>
      <c r="H1303" s="19" t="s">
        <v>2021</v>
      </c>
      <c r="I1303" s="19" t="s">
        <v>15692</v>
      </c>
      <c r="J1303" s="19" t="s">
        <v>9283</v>
      </c>
      <c r="K1303" s="20" t="s">
        <v>9803</v>
      </c>
      <c r="L1303" s="19" t="s">
        <v>25</v>
      </c>
    </row>
    <row r="1304" spans="1:12" x14ac:dyDescent="0.25">
      <c r="A1304" s="19" t="s">
        <v>1824</v>
      </c>
      <c r="B1304" s="19" t="s">
        <v>1825</v>
      </c>
      <c r="C1304" s="19" t="s">
        <v>1969</v>
      </c>
      <c r="D1304" s="19" t="s">
        <v>1970</v>
      </c>
      <c r="E1304" s="20" t="s">
        <v>21</v>
      </c>
      <c r="F1304" s="19" t="s">
        <v>21</v>
      </c>
      <c r="G1304" s="180">
        <v>100364</v>
      </c>
      <c r="H1304" s="19" t="s">
        <v>2022</v>
      </c>
      <c r="I1304" s="19" t="s">
        <v>15692</v>
      </c>
      <c r="J1304" s="19" t="s">
        <v>9283</v>
      </c>
      <c r="K1304" s="20" t="s">
        <v>9804</v>
      </c>
      <c r="L1304" s="19" t="s">
        <v>25</v>
      </c>
    </row>
    <row r="1305" spans="1:12" x14ac:dyDescent="0.25">
      <c r="A1305" s="19" t="s">
        <v>1824</v>
      </c>
      <c r="B1305" s="19" t="s">
        <v>1825</v>
      </c>
      <c r="C1305" s="19" t="s">
        <v>1969</v>
      </c>
      <c r="D1305" s="19" t="s">
        <v>1970</v>
      </c>
      <c r="E1305" s="20" t="s">
        <v>21</v>
      </c>
      <c r="F1305" s="19" t="s">
        <v>21</v>
      </c>
      <c r="G1305" s="180">
        <v>100365</v>
      </c>
      <c r="H1305" s="19" t="s">
        <v>2023</v>
      </c>
      <c r="I1305" s="19" t="s">
        <v>15692</v>
      </c>
      <c r="J1305" s="19" t="s">
        <v>9283</v>
      </c>
      <c r="K1305" s="20" t="s">
        <v>9805</v>
      </c>
      <c r="L1305" s="19" t="s">
        <v>25</v>
      </c>
    </row>
    <row r="1306" spans="1:12" x14ac:dyDescent="0.25">
      <c r="A1306" s="19" t="s">
        <v>1824</v>
      </c>
      <c r="B1306" s="19" t="s">
        <v>1825</v>
      </c>
      <c r="C1306" s="19" t="s">
        <v>1969</v>
      </c>
      <c r="D1306" s="19" t="s">
        <v>1970</v>
      </c>
      <c r="E1306" s="20" t="s">
        <v>21</v>
      </c>
      <c r="F1306" s="19" t="s">
        <v>21</v>
      </c>
      <c r="G1306" s="180">
        <v>100366</v>
      </c>
      <c r="H1306" s="19" t="s">
        <v>2024</v>
      </c>
      <c r="I1306" s="19" t="s">
        <v>15692</v>
      </c>
      <c r="J1306" s="19" t="s">
        <v>9283</v>
      </c>
      <c r="K1306" s="20" t="s">
        <v>9806</v>
      </c>
      <c r="L1306" s="19" t="s">
        <v>25</v>
      </c>
    </row>
    <row r="1307" spans="1:12" x14ac:dyDescent="0.25">
      <c r="A1307" s="19" t="s">
        <v>1824</v>
      </c>
      <c r="B1307" s="19" t="s">
        <v>1825</v>
      </c>
      <c r="C1307" s="19" t="s">
        <v>1969</v>
      </c>
      <c r="D1307" s="19" t="s">
        <v>1970</v>
      </c>
      <c r="E1307" s="20" t="s">
        <v>21</v>
      </c>
      <c r="F1307" s="19" t="s">
        <v>21</v>
      </c>
      <c r="G1307" s="180">
        <v>100367</v>
      </c>
      <c r="H1307" s="19" t="s">
        <v>2025</v>
      </c>
      <c r="I1307" s="19" t="s">
        <v>15692</v>
      </c>
      <c r="J1307" s="19" t="s">
        <v>9283</v>
      </c>
      <c r="K1307" s="20" t="s">
        <v>9807</v>
      </c>
      <c r="L1307" s="19" t="s">
        <v>25</v>
      </c>
    </row>
    <row r="1308" spans="1:12" x14ac:dyDescent="0.25">
      <c r="A1308" s="19" t="s">
        <v>1824</v>
      </c>
      <c r="B1308" s="19" t="s">
        <v>1825</v>
      </c>
      <c r="C1308" s="19" t="s">
        <v>1969</v>
      </c>
      <c r="D1308" s="19" t="s">
        <v>1970</v>
      </c>
      <c r="E1308" s="20" t="s">
        <v>21</v>
      </c>
      <c r="F1308" s="19" t="s">
        <v>21</v>
      </c>
      <c r="G1308" s="180">
        <v>100368</v>
      </c>
      <c r="H1308" s="19" t="s">
        <v>2026</v>
      </c>
      <c r="I1308" s="19" t="s">
        <v>15692</v>
      </c>
      <c r="J1308" s="19" t="s">
        <v>9283</v>
      </c>
      <c r="K1308" s="20" t="s">
        <v>9808</v>
      </c>
      <c r="L1308" s="19" t="s">
        <v>25</v>
      </c>
    </row>
    <row r="1309" spans="1:12" x14ac:dyDescent="0.25">
      <c r="A1309" s="19" t="s">
        <v>1824</v>
      </c>
      <c r="B1309" s="19" t="s">
        <v>1825</v>
      </c>
      <c r="C1309" s="19" t="s">
        <v>1969</v>
      </c>
      <c r="D1309" s="19" t="s">
        <v>1970</v>
      </c>
      <c r="E1309" s="20" t="s">
        <v>21</v>
      </c>
      <c r="F1309" s="19" t="s">
        <v>21</v>
      </c>
      <c r="G1309" s="180">
        <v>100369</v>
      </c>
      <c r="H1309" s="19" t="s">
        <v>2027</v>
      </c>
      <c r="I1309" s="19" t="s">
        <v>15692</v>
      </c>
      <c r="J1309" s="19" t="s">
        <v>9283</v>
      </c>
      <c r="K1309" s="20" t="s">
        <v>9809</v>
      </c>
      <c r="L1309" s="19" t="s">
        <v>25</v>
      </c>
    </row>
    <row r="1310" spans="1:12" x14ac:dyDescent="0.25">
      <c r="A1310" s="19" t="s">
        <v>1824</v>
      </c>
      <c r="B1310" s="19" t="s">
        <v>1825</v>
      </c>
      <c r="C1310" s="19" t="s">
        <v>1969</v>
      </c>
      <c r="D1310" s="19" t="s">
        <v>1970</v>
      </c>
      <c r="E1310" s="20" t="s">
        <v>21</v>
      </c>
      <c r="F1310" s="19" t="s">
        <v>21</v>
      </c>
      <c r="G1310" s="180">
        <v>100370</v>
      </c>
      <c r="H1310" s="19" t="s">
        <v>2028</v>
      </c>
      <c r="I1310" s="19" t="s">
        <v>15692</v>
      </c>
      <c r="J1310" s="19" t="s">
        <v>9283</v>
      </c>
      <c r="K1310" s="20" t="s">
        <v>9810</v>
      </c>
      <c r="L1310" s="19" t="s">
        <v>25</v>
      </c>
    </row>
    <row r="1311" spans="1:12" x14ac:dyDescent="0.25">
      <c r="A1311" s="19" t="s">
        <v>1824</v>
      </c>
      <c r="B1311" s="19" t="s">
        <v>1825</v>
      </c>
      <c r="C1311" s="19" t="s">
        <v>1969</v>
      </c>
      <c r="D1311" s="19" t="s">
        <v>1970</v>
      </c>
      <c r="E1311" s="20" t="s">
        <v>21</v>
      </c>
      <c r="F1311" s="19" t="s">
        <v>21</v>
      </c>
      <c r="G1311" s="180">
        <v>100371</v>
      </c>
      <c r="H1311" s="19" t="s">
        <v>2029</v>
      </c>
      <c r="I1311" s="19" t="s">
        <v>15692</v>
      </c>
      <c r="J1311" s="19" t="s">
        <v>9283</v>
      </c>
      <c r="K1311" s="20" t="s">
        <v>9811</v>
      </c>
      <c r="L1311" s="19" t="s">
        <v>25</v>
      </c>
    </row>
    <row r="1312" spans="1:12" x14ac:dyDescent="0.25">
      <c r="A1312" s="19" t="s">
        <v>1824</v>
      </c>
      <c r="B1312" s="19" t="s">
        <v>1825</v>
      </c>
      <c r="C1312" s="19" t="s">
        <v>1969</v>
      </c>
      <c r="D1312" s="19" t="s">
        <v>1970</v>
      </c>
      <c r="E1312" s="20" t="s">
        <v>21</v>
      </c>
      <c r="F1312" s="19" t="s">
        <v>21</v>
      </c>
      <c r="G1312" s="180">
        <v>100372</v>
      </c>
      <c r="H1312" s="19" t="s">
        <v>2030</v>
      </c>
      <c r="I1312" s="19" t="s">
        <v>15692</v>
      </c>
      <c r="J1312" s="19" t="s">
        <v>9283</v>
      </c>
      <c r="K1312" s="20" t="s">
        <v>9812</v>
      </c>
      <c r="L1312" s="19" t="s">
        <v>25</v>
      </c>
    </row>
    <row r="1313" spans="1:12" x14ac:dyDescent="0.25">
      <c r="A1313" s="19" t="s">
        <v>1824</v>
      </c>
      <c r="B1313" s="19" t="s">
        <v>1825</v>
      </c>
      <c r="C1313" s="19" t="s">
        <v>1969</v>
      </c>
      <c r="D1313" s="19" t="s">
        <v>1970</v>
      </c>
      <c r="E1313" s="20" t="s">
        <v>21</v>
      </c>
      <c r="F1313" s="19" t="s">
        <v>21</v>
      </c>
      <c r="G1313" s="180">
        <v>100373</v>
      </c>
      <c r="H1313" s="19" t="s">
        <v>2031</v>
      </c>
      <c r="I1313" s="19" t="s">
        <v>15692</v>
      </c>
      <c r="J1313" s="19" t="s">
        <v>9283</v>
      </c>
      <c r="K1313" s="20" t="s">
        <v>9813</v>
      </c>
      <c r="L1313" s="19" t="s">
        <v>25</v>
      </c>
    </row>
    <row r="1314" spans="1:12" x14ac:dyDescent="0.25">
      <c r="A1314" s="19" t="s">
        <v>1824</v>
      </c>
      <c r="B1314" s="19" t="s">
        <v>1825</v>
      </c>
      <c r="C1314" s="19" t="s">
        <v>1969</v>
      </c>
      <c r="D1314" s="19" t="s">
        <v>1970</v>
      </c>
      <c r="E1314" s="20" t="s">
        <v>21</v>
      </c>
      <c r="F1314" s="19" t="s">
        <v>21</v>
      </c>
      <c r="G1314" s="180">
        <v>100374</v>
      </c>
      <c r="H1314" s="19" t="s">
        <v>2032</v>
      </c>
      <c r="I1314" s="19" t="s">
        <v>15692</v>
      </c>
      <c r="J1314" s="19" t="s">
        <v>9283</v>
      </c>
      <c r="K1314" s="20" t="s">
        <v>9814</v>
      </c>
      <c r="L1314" s="19" t="s">
        <v>25</v>
      </c>
    </row>
    <row r="1315" spans="1:12" x14ac:dyDescent="0.25">
      <c r="A1315" s="19" t="s">
        <v>1824</v>
      </c>
      <c r="B1315" s="19" t="s">
        <v>1825</v>
      </c>
      <c r="C1315" s="19" t="s">
        <v>1969</v>
      </c>
      <c r="D1315" s="19" t="s">
        <v>1970</v>
      </c>
      <c r="E1315" s="20" t="s">
        <v>21</v>
      </c>
      <c r="F1315" s="19" t="s">
        <v>21</v>
      </c>
      <c r="G1315" s="180">
        <v>100375</v>
      </c>
      <c r="H1315" s="19" t="s">
        <v>2033</v>
      </c>
      <c r="I1315" s="19" t="s">
        <v>15692</v>
      </c>
      <c r="J1315" s="19" t="s">
        <v>9283</v>
      </c>
      <c r="K1315" s="20" t="s">
        <v>9815</v>
      </c>
      <c r="L1315" s="19" t="s">
        <v>25</v>
      </c>
    </row>
    <row r="1316" spans="1:12" x14ac:dyDescent="0.25">
      <c r="A1316" s="19" t="s">
        <v>1824</v>
      </c>
      <c r="B1316" s="19" t="s">
        <v>1825</v>
      </c>
      <c r="C1316" s="19" t="s">
        <v>1969</v>
      </c>
      <c r="D1316" s="19" t="s">
        <v>1970</v>
      </c>
      <c r="E1316" s="20" t="s">
        <v>21</v>
      </c>
      <c r="F1316" s="19" t="s">
        <v>21</v>
      </c>
      <c r="G1316" s="180">
        <v>100376</v>
      </c>
      <c r="H1316" s="19" t="s">
        <v>2034</v>
      </c>
      <c r="I1316" s="19" t="s">
        <v>15692</v>
      </c>
      <c r="J1316" s="19" t="s">
        <v>9283</v>
      </c>
      <c r="K1316" s="20" t="s">
        <v>9816</v>
      </c>
      <c r="L1316" s="19" t="s">
        <v>25</v>
      </c>
    </row>
    <row r="1317" spans="1:12" x14ac:dyDescent="0.25">
      <c r="A1317" s="19" t="s">
        <v>1824</v>
      </c>
      <c r="B1317" s="19" t="s">
        <v>1825</v>
      </c>
      <c r="C1317" s="19" t="s">
        <v>1969</v>
      </c>
      <c r="D1317" s="19" t="s">
        <v>1970</v>
      </c>
      <c r="E1317" s="20" t="s">
        <v>21</v>
      </c>
      <c r="F1317" s="19" t="s">
        <v>21</v>
      </c>
      <c r="G1317" s="180">
        <v>100377</v>
      </c>
      <c r="H1317" s="19" t="s">
        <v>2035</v>
      </c>
      <c r="I1317" s="19" t="s">
        <v>15980</v>
      </c>
      <c r="J1317" s="19" t="s">
        <v>9283</v>
      </c>
      <c r="K1317" s="20" t="s">
        <v>5790</v>
      </c>
      <c r="L1317" s="19" t="s">
        <v>25</v>
      </c>
    </row>
    <row r="1318" spans="1:12" x14ac:dyDescent="0.25">
      <c r="A1318" s="19" t="s">
        <v>1824</v>
      </c>
      <c r="B1318" s="19" t="s">
        <v>1825</v>
      </c>
      <c r="C1318" s="19" t="s">
        <v>1969</v>
      </c>
      <c r="D1318" s="19" t="s">
        <v>1970</v>
      </c>
      <c r="E1318" s="20" t="s">
        <v>21</v>
      </c>
      <c r="F1318" s="19" t="s">
        <v>21</v>
      </c>
      <c r="G1318" s="180">
        <v>100378</v>
      </c>
      <c r="H1318" s="19" t="s">
        <v>2037</v>
      </c>
      <c r="I1318" s="19" t="s">
        <v>15980</v>
      </c>
      <c r="J1318" s="19" t="s">
        <v>9283</v>
      </c>
      <c r="K1318" s="20" t="s">
        <v>9817</v>
      </c>
      <c r="L1318" s="19" t="s">
        <v>25</v>
      </c>
    </row>
    <row r="1319" spans="1:12" x14ac:dyDescent="0.25">
      <c r="A1319" s="19" t="s">
        <v>1824</v>
      </c>
      <c r="B1319" s="19" t="s">
        <v>1825</v>
      </c>
      <c r="C1319" s="19" t="s">
        <v>1969</v>
      </c>
      <c r="D1319" s="19" t="s">
        <v>1970</v>
      </c>
      <c r="E1319" s="20" t="s">
        <v>21</v>
      </c>
      <c r="F1319" s="19" t="s">
        <v>21</v>
      </c>
      <c r="G1319" s="180">
        <v>100382</v>
      </c>
      <c r="H1319" s="19" t="s">
        <v>2038</v>
      </c>
      <c r="I1319" s="19" t="s">
        <v>15719</v>
      </c>
      <c r="J1319" s="19" t="s">
        <v>9283</v>
      </c>
      <c r="K1319" s="20" t="s">
        <v>2989</v>
      </c>
      <c r="L1319" s="19" t="s">
        <v>25</v>
      </c>
    </row>
    <row r="1320" spans="1:12" x14ac:dyDescent="0.25">
      <c r="A1320" s="19" t="s">
        <v>1824</v>
      </c>
      <c r="B1320" s="19" t="s">
        <v>1825</v>
      </c>
      <c r="C1320" s="19" t="s">
        <v>2039</v>
      </c>
      <c r="D1320" s="19" t="s">
        <v>2040</v>
      </c>
      <c r="E1320" s="20" t="s">
        <v>21</v>
      </c>
      <c r="F1320" s="19" t="s">
        <v>21</v>
      </c>
      <c r="G1320" s="180">
        <v>94444</v>
      </c>
      <c r="H1320" s="19" t="s">
        <v>2041</v>
      </c>
      <c r="I1320" s="19" t="s">
        <v>15719</v>
      </c>
      <c r="J1320" s="19" t="s">
        <v>9283</v>
      </c>
      <c r="K1320" s="20" t="s">
        <v>9818</v>
      </c>
      <c r="L1320" s="19" t="s">
        <v>25</v>
      </c>
    </row>
    <row r="1321" spans="1:12" x14ac:dyDescent="0.25">
      <c r="A1321" s="19" t="s">
        <v>2042</v>
      </c>
      <c r="B1321" s="19" t="s">
        <v>2043</v>
      </c>
      <c r="C1321" s="19" t="s">
        <v>2044</v>
      </c>
      <c r="D1321" s="19" t="s">
        <v>2045</v>
      </c>
      <c r="E1321" s="20">
        <v>73816</v>
      </c>
      <c r="F1321" s="19" t="s">
        <v>2046</v>
      </c>
      <c r="G1321" s="19" t="s">
        <v>2047</v>
      </c>
      <c r="H1321" s="19" t="s">
        <v>2048</v>
      </c>
      <c r="I1321" s="19" t="s">
        <v>15747</v>
      </c>
      <c r="J1321" s="19" t="s">
        <v>9283</v>
      </c>
      <c r="K1321" s="20" t="s">
        <v>9819</v>
      </c>
      <c r="L1321" s="19" t="s">
        <v>25</v>
      </c>
    </row>
    <row r="1322" spans="1:12" x14ac:dyDescent="0.25">
      <c r="A1322" s="19" t="s">
        <v>2042</v>
      </c>
      <c r="B1322" s="19" t="s">
        <v>2043</v>
      </c>
      <c r="C1322" s="19" t="s">
        <v>2044</v>
      </c>
      <c r="D1322" s="19" t="s">
        <v>2045</v>
      </c>
      <c r="E1322" s="20">
        <v>73881</v>
      </c>
      <c r="F1322" s="19" t="s">
        <v>2049</v>
      </c>
      <c r="G1322" s="19" t="s">
        <v>2050</v>
      </c>
      <c r="H1322" s="19" t="s">
        <v>2051</v>
      </c>
      <c r="I1322" s="19" t="s">
        <v>15719</v>
      </c>
      <c r="J1322" s="19" t="s">
        <v>23</v>
      </c>
      <c r="K1322" s="20" t="s">
        <v>3125</v>
      </c>
      <c r="L1322" s="19" t="s">
        <v>25</v>
      </c>
    </row>
    <row r="1323" spans="1:12" x14ac:dyDescent="0.25">
      <c r="A1323" s="19" t="s">
        <v>2042</v>
      </c>
      <c r="B1323" s="19" t="s">
        <v>2043</v>
      </c>
      <c r="C1323" s="19" t="s">
        <v>2044</v>
      </c>
      <c r="D1323" s="19" t="s">
        <v>2045</v>
      </c>
      <c r="E1323" s="20">
        <v>73881</v>
      </c>
      <c r="F1323" s="19" t="s">
        <v>2049</v>
      </c>
      <c r="G1323" s="19" t="s">
        <v>2052</v>
      </c>
      <c r="H1323" s="19" t="s">
        <v>2053</v>
      </c>
      <c r="I1323" s="19" t="s">
        <v>15719</v>
      </c>
      <c r="J1323" s="19" t="s">
        <v>23</v>
      </c>
      <c r="K1323" s="20" t="s">
        <v>9820</v>
      </c>
      <c r="L1323" s="19" t="s">
        <v>25</v>
      </c>
    </row>
    <row r="1324" spans="1:12" x14ac:dyDescent="0.25">
      <c r="A1324" s="19" t="s">
        <v>2042</v>
      </c>
      <c r="B1324" s="19" t="s">
        <v>2043</v>
      </c>
      <c r="C1324" s="19" t="s">
        <v>2044</v>
      </c>
      <c r="D1324" s="19" t="s">
        <v>2045</v>
      </c>
      <c r="E1324" s="20">
        <v>73883</v>
      </c>
      <c r="F1324" s="19" t="s">
        <v>2055</v>
      </c>
      <c r="G1324" s="19" t="s">
        <v>2056</v>
      </c>
      <c r="H1324" s="19" t="s">
        <v>2057</v>
      </c>
      <c r="I1324" s="19" t="s">
        <v>15679</v>
      </c>
      <c r="J1324" s="19" t="s">
        <v>444</v>
      </c>
      <c r="K1324" s="20" t="s">
        <v>9821</v>
      </c>
      <c r="L1324" s="19" t="s">
        <v>25</v>
      </c>
    </row>
    <row r="1325" spans="1:12" x14ac:dyDescent="0.25">
      <c r="A1325" s="19" t="s">
        <v>2042</v>
      </c>
      <c r="B1325" s="19" t="s">
        <v>2043</v>
      </c>
      <c r="C1325" s="19" t="s">
        <v>2044</v>
      </c>
      <c r="D1325" s="19" t="s">
        <v>2045</v>
      </c>
      <c r="E1325" s="20">
        <v>73883</v>
      </c>
      <c r="F1325" s="19" t="s">
        <v>2055</v>
      </c>
      <c r="G1325" s="19" t="s">
        <v>2058</v>
      </c>
      <c r="H1325" s="19" t="s">
        <v>2059</v>
      </c>
      <c r="I1325" s="19" t="s">
        <v>15679</v>
      </c>
      <c r="J1325" s="19" t="s">
        <v>444</v>
      </c>
      <c r="K1325" s="20" t="s">
        <v>9646</v>
      </c>
      <c r="L1325" s="19" t="s">
        <v>25</v>
      </c>
    </row>
    <row r="1326" spans="1:12" x14ac:dyDescent="0.25">
      <c r="A1326" s="19" t="s">
        <v>2042</v>
      </c>
      <c r="B1326" s="19" t="s">
        <v>2043</v>
      </c>
      <c r="C1326" s="19" t="s">
        <v>2044</v>
      </c>
      <c r="D1326" s="19" t="s">
        <v>2045</v>
      </c>
      <c r="E1326" s="20">
        <v>73883</v>
      </c>
      <c r="F1326" s="19" t="s">
        <v>2055</v>
      </c>
      <c r="G1326" s="19" t="s">
        <v>2060</v>
      </c>
      <c r="H1326" s="19" t="s">
        <v>2061</v>
      </c>
      <c r="I1326" s="19" t="s">
        <v>15679</v>
      </c>
      <c r="J1326" s="19" t="s">
        <v>23</v>
      </c>
      <c r="K1326" s="20" t="s">
        <v>9822</v>
      </c>
      <c r="L1326" s="19" t="s">
        <v>25</v>
      </c>
    </row>
    <row r="1327" spans="1:12" x14ac:dyDescent="0.25">
      <c r="A1327" s="19" t="s">
        <v>2042</v>
      </c>
      <c r="B1327" s="19" t="s">
        <v>2043</v>
      </c>
      <c r="C1327" s="19" t="s">
        <v>2044</v>
      </c>
      <c r="D1327" s="19" t="s">
        <v>2045</v>
      </c>
      <c r="E1327" s="20">
        <v>73969</v>
      </c>
      <c r="F1327" s="19" t="s">
        <v>2063</v>
      </c>
      <c r="G1327" s="19" t="s">
        <v>2064</v>
      </c>
      <c r="H1327" s="19" t="s">
        <v>2065</v>
      </c>
      <c r="I1327" s="19" t="s">
        <v>15747</v>
      </c>
      <c r="J1327" s="19" t="s">
        <v>9283</v>
      </c>
      <c r="K1327" s="20" t="s">
        <v>9823</v>
      </c>
      <c r="L1327" s="19" t="s">
        <v>25</v>
      </c>
    </row>
    <row r="1328" spans="1:12" x14ac:dyDescent="0.25">
      <c r="A1328" s="19" t="s">
        <v>2042</v>
      </c>
      <c r="B1328" s="19" t="s">
        <v>2043</v>
      </c>
      <c r="C1328" s="19" t="s">
        <v>2044</v>
      </c>
      <c r="D1328" s="19" t="s">
        <v>2045</v>
      </c>
      <c r="E1328" s="20">
        <v>74017</v>
      </c>
      <c r="F1328" s="19" t="s">
        <v>2067</v>
      </c>
      <c r="G1328" s="19" t="s">
        <v>2068</v>
      </c>
      <c r="H1328" s="19" t="s">
        <v>2069</v>
      </c>
      <c r="I1328" s="19" t="s">
        <v>15747</v>
      </c>
      <c r="J1328" s="19" t="s">
        <v>9283</v>
      </c>
      <c r="K1328" s="20" t="s">
        <v>9824</v>
      </c>
      <c r="L1328" s="19" t="s">
        <v>25</v>
      </c>
    </row>
    <row r="1329" spans="1:12" x14ac:dyDescent="0.25">
      <c r="A1329" s="19" t="s">
        <v>2042</v>
      </c>
      <c r="B1329" s="19" t="s">
        <v>2043</v>
      </c>
      <c r="C1329" s="19" t="s">
        <v>2044</v>
      </c>
      <c r="D1329" s="19" t="s">
        <v>2045</v>
      </c>
      <c r="E1329" s="20">
        <v>74017</v>
      </c>
      <c r="F1329" s="19" t="s">
        <v>2067</v>
      </c>
      <c r="G1329" s="19" t="s">
        <v>2071</v>
      </c>
      <c r="H1329" s="19" t="s">
        <v>2072</v>
      </c>
      <c r="I1329" s="19" t="s">
        <v>15747</v>
      </c>
      <c r="J1329" s="19" t="s">
        <v>9283</v>
      </c>
      <c r="K1329" s="20" t="s">
        <v>9825</v>
      </c>
      <c r="L1329" s="19" t="s">
        <v>25</v>
      </c>
    </row>
    <row r="1330" spans="1:12" x14ac:dyDescent="0.25">
      <c r="A1330" s="19" t="s">
        <v>2042</v>
      </c>
      <c r="B1330" s="19" t="s">
        <v>2043</v>
      </c>
      <c r="C1330" s="19" t="s">
        <v>2044</v>
      </c>
      <c r="D1330" s="19" t="s">
        <v>2045</v>
      </c>
      <c r="E1330" s="20">
        <v>75029</v>
      </c>
      <c r="F1330" s="19" t="s">
        <v>2073</v>
      </c>
      <c r="G1330" s="19" t="s">
        <v>2074</v>
      </c>
      <c r="H1330" s="19" t="s">
        <v>2075</v>
      </c>
      <c r="I1330" s="19" t="s">
        <v>15747</v>
      </c>
      <c r="J1330" s="19" t="s">
        <v>9283</v>
      </c>
      <c r="K1330" s="20" t="s">
        <v>650</v>
      </c>
      <c r="L1330" s="19" t="s">
        <v>25</v>
      </c>
    </row>
    <row r="1331" spans="1:12" x14ac:dyDescent="0.25">
      <c r="A1331" s="19" t="s">
        <v>2042</v>
      </c>
      <c r="B1331" s="19" t="s">
        <v>2043</v>
      </c>
      <c r="C1331" s="19" t="s">
        <v>2044</v>
      </c>
      <c r="D1331" s="19" t="s">
        <v>2045</v>
      </c>
      <c r="E1331" s="20" t="s">
        <v>21</v>
      </c>
      <c r="F1331" s="19" t="s">
        <v>21</v>
      </c>
      <c r="G1331" s="180">
        <v>83651</v>
      </c>
      <c r="H1331" s="19" t="s">
        <v>2076</v>
      </c>
      <c r="I1331" s="19" t="s">
        <v>15747</v>
      </c>
      <c r="J1331" s="19" t="s">
        <v>9283</v>
      </c>
      <c r="K1331" s="20" t="s">
        <v>9826</v>
      </c>
      <c r="L1331" s="19" t="s">
        <v>25</v>
      </c>
    </row>
    <row r="1332" spans="1:12" x14ac:dyDescent="0.25">
      <c r="A1332" s="19" t="s">
        <v>2042</v>
      </c>
      <c r="B1332" s="19" t="s">
        <v>2043</v>
      </c>
      <c r="C1332" s="19" t="s">
        <v>2044</v>
      </c>
      <c r="D1332" s="19" t="s">
        <v>2045</v>
      </c>
      <c r="E1332" s="20" t="s">
        <v>21</v>
      </c>
      <c r="F1332" s="19" t="s">
        <v>21</v>
      </c>
      <c r="G1332" s="180">
        <v>83658</v>
      </c>
      <c r="H1332" s="19" t="s">
        <v>2077</v>
      </c>
      <c r="I1332" s="19" t="s">
        <v>15747</v>
      </c>
      <c r="J1332" s="19" t="s">
        <v>23</v>
      </c>
      <c r="K1332" s="20" t="s">
        <v>9827</v>
      </c>
      <c r="L1332" s="19" t="s">
        <v>25</v>
      </c>
    </row>
    <row r="1333" spans="1:12" x14ac:dyDescent="0.25">
      <c r="A1333" s="19" t="s">
        <v>2042</v>
      </c>
      <c r="B1333" s="19" t="s">
        <v>2043</v>
      </c>
      <c r="C1333" s="19" t="s">
        <v>2044</v>
      </c>
      <c r="D1333" s="19" t="s">
        <v>2045</v>
      </c>
      <c r="E1333" s="20" t="s">
        <v>21</v>
      </c>
      <c r="F1333" s="19" t="s">
        <v>21</v>
      </c>
      <c r="G1333" s="180">
        <v>83661</v>
      </c>
      <c r="H1333" s="19" t="s">
        <v>2078</v>
      </c>
      <c r="I1333" s="19" t="s">
        <v>15747</v>
      </c>
      <c r="J1333" s="19" t="s">
        <v>9283</v>
      </c>
      <c r="K1333" s="20" t="s">
        <v>9828</v>
      </c>
      <c r="L1333" s="19" t="s">
        <v>25</v>
      </c>
    </row>
    <row r="1334" spans="1:12" x14ac:dyDescent="0.25">
      <c r="A1334" s="19" t="s">
        <v>2042</v>
      </c>
      <c r="B1334" s="19" t="s">
        <v>2043</v>
      </c>
      <c r="C1334" s="19" t="s">
        <v>2044</v>
      </c>
      <c r="D1334" s="19" t="s">
        <v>2045</v>
      </c>
      <c r="E1334" s="20" t="s">
        <v>21</v>
      </c>
      <c r="F1334" s="19" t="s">
        <v>21</v>
      </c>
      <c r="G1334" s="180">
        <v>83662</v>
      </c>
      <c r="H1334" s="19" t="s">
        <v>2079</v>
      </c>
      <c r="I1334" s="19" t="s">
        <v>15679</v>
      </c>
      <c r="J1334" s="19" t="s">
        <v>23</v>
      </c>
      <c r="K1334" s="20" t="s">
        <v>9829</v>
      </c>
      <c r="L1334" s="19" t="s">
        <v>25</v>
      </c>
    </row>
    <row r="1335" spans="1:12" x14ac:dyDescent="0.25">
      <c r="A1335" s="19" t="s">
        <v>2042</v>
      </c>
      <c r="B1335" s="19" t="s">
        <v>2043</v>
      </c>
      <c r="C1335" s="19" t="s">
        <v>2044</v>
      </c>
      <c r="D1335" s="19" t="s">
        <v>2045</v>
      </c>
      <c r="E1335" s="20" t="s">
        <v>21</v>
      </c>
      <c r="F1335" s="19" t="s">
        <v>21</v>
      </c>
      <c r="G1335" s="180">
        <v>83664</v>
      </c>
      <c r="H1335" s="19" t="s">
        <v>2080</v>
      </c>
      <c r="I1335" s="19" t="s">
        <v>15747</v>
      </c>
      <c r="J1335" s="19" t="s">
        <v>9283</v>
      </c>
      <c r="K1335" s="20" t="s">
        <v>9830</v>
      </c>
      <c r="L1335" s="19" t="s">
        <v>25</v>
      </c>
    </row>
    <row r="1336" spans="1:12" x14ac:dyDescent="0.25">
      <c r="A1336" s="19" t="s">
        <v>2042</v>
      </c>
      <c r="B1336" s="19" t="s">
        <v>2043</v>
      </c>
      <c r="C1336" s="19" t="s">
        <v>2044</v>
      </c>
      <c r="D1336" s="19" t="s">
        <v>2045</v>
      </c>
      <c r="E1336" s="20" t="s">
        <v>21</v>
      </c>
      <c r="F1336" s="19" t="s">
        <v>21</v>
      </c>
      <c r="G1336" s="180">
        <v>83670</v>
      </c>
      <c r="H1336" s="19" t="s">
        <v>2082</v>
      </c>
      <c r="I1336" s="19" t="s">
        <v>15747</v>
      </c>
      <c r="J1336" s="19" t="s">
        <v>23</v>
      </c>
      <c r="K1336" s="20" t="s">
        <v>9831</v>
      </c>
      <c r="L1336" s="19" t="s">
        <v>25</v>
      </c>
    </row>
    <row r="1337" spans="1:12" x14ac:dyDescent="0.25">
      <c r="A1337" s="19" t="s">
        <v>2042</v>
      </c>
      <c r="B1337" s="19" t="s">
        <v>2043</v>
      </c>
      <c r="C1337" s="19" t="s">
        <v>2044</v>
      </c>
      <c r="D1337" s="19" t="s">
        <v>2045</v>
      </c>
      <c r="E1337" s="20" t="s">
        <v>21</v>
      </c>
      <c r="F1337" s="19" t="s">
        <v>21</v>
      </c>
      <c r="G1337" s="180">
        <v>83671</v>
      </c>
      <c r="H1337" s="19" t="s">
        <v>2084</v>
      </c>
      <c r="I1337" s="19" t="s">
        <v>15747</v>
      </c>
      <c r="J1337" s="19" t="s">
        <v>23</v>
      </c>
      <c r="K1337" s="20" t="s">
        <v>2947</v>
      </c>
      <c r="L1337" s="19" t="s">
        <v>25</v>
      </c>
    </row>
    <row r="1338" spans="1:12" x14ac:dyDescent="0.25">
      <c r="A1338" s="19" t="s">
        <v>2042</v>
      </c>
      <c r="B1338" s="19" t="s">
        <v>2043</v>
      </c>
      <c r="C1338" s="19" t="s">
        <v>2044</v>
      </c>
      <c r="D1338" s="19" t="s">
        <v>2045</v>
      </c>
      <c r="E1338" s="20" t="s">
        <v>21</v>
      </c>
      <c r="F1338" s="19" t="s">
        <v>21</v>
      </c>
      <c r="G1338" s="180">
        <v>83679</v>
      </c>
      <c r="H1338" s="19" t="s">
        <v>2086</v>
      </c>
      <c r="I1338" s="19" t="s">
        <v>15747</v>
      </c>
      <c r="J1338" s="19" t="s">
        <v>23</v>
      </c>
      <c r="K1338" s="20" t="s">
        <v>5672</v>
      </c>
      <c r="L1338" s="19" t="s">
        <v>25</v>
      </c>
    </row>
    <row r="1339" spans="1:12" x14ac:dyDescent="0.25">
      <c r="A1339" s="19" t="s">
        <v>2042</v>
      </c>
      <c r="B1339" s="19" t="s">
        <v>2043</v>
      </c>
      <c r="C1339" s="19" t="s">
        <v>2044</v>
      </c>
      <c r="D1339" s="19" t="s">
        <v>2045</v>
      </c>
      <c r="E1339" s="20" t="s">
        <v>21</v>
      </c>
      <c r="F1339" s="19" t="s">
        <v>21</v>
      </c>
      <c r="G1339" s="180">
        <v>83680</v>
      </c>
      <c r="H1339" s="19" t="s">
        <v>2088</v>
      </c>
      <c r="I1339" s="19" t="s">
        <v>15747</v>
      </c>
      <c r="J1339" s="19" t="s">
        <v>23</v>
      </c>
      <c r="K1339" s="20" t="s">
        <v>5277</v>
      </c>
      <c r="L1339" s="19" t="s">
        <v>25</v>
      </c>
    </row>
    <row r="1340" spans="1:12" x14ac:dyDescent="0.25">
      <c r="A1340" s="19" t="s">
        <v>2042</v>
      </c>
      <c r="B1340" s="19" t="s">
        <v>2043</v>
      </c>
      <c r="C1340" s="19" t="s">
        <v>2044</v>
      </c>
      <c r="D1340" s="19" t="s">
        <v>2045</v>
      </c>
      <c r="E1340" s="20" t="s">
        <v>21</v>
      </c>
      <c r="F1340" s="19" t="s">
        <v>21</v>
      </c>
      <c r="G1340" s="180">
        <v>83681</v>
      </c>
      <c r="H1340" s="19" t="s">
        <v>2090</v>
      </c>
      <c r="I1340" s="19" t="s">
        <v>15747</v>
      </c>
      <c r="J1340" s="19" t="s">
        <v>23</v>
      </c>
      <c r="K1340" s="20" t="s">
        <v>4448</v>
      </c>
      <c r="L1340" s="19" t="s">
        <v>25</v>
      </c>
    </row>
    <row r="1341" spans="1:12" x14ac:dyDescent="0.25">
      <c r="A1341" s="19" t="s">
        <v>2042</v>
      </c>
      <c r="B1341" s="19" t="s">
        <v>2043</v>
      </c>
      <c r="C1341" s="19" t="s">
        <v>2092</v>
      </c>
      <c r="D1341" s="19" t="s">
        <v>2093</v>
      </c>
      <c r="E1341" s="20" t="s">
        <v>21</v>
      </c>
      <c r="F1341" s="19" t="s">
        <v>21</v>
      </c>
      <c r="G1341" s="180">
        <v>92743</v>
      </c>
      <c r="H1341" s="19" t="s">
        <v>2094</v>
      </c>
      <c r="I1341" s="19" t="s">
        <v>15679</v>
      </c>
      <c r="J1341" s="19" t="s">
        <v>9283</v>
      </c>
      <c r="K1341" s="20" t="s">
        <v>9832</v>
      </c>
      <c r="L1341" s="19" t="s">
        <v>25</v>
      </c>
    </row>
    <row r="1342" spans="1:12" x14ac:dyDescent="0.25">
      <c r="A1342" s="19" t="s">
        <v>2042</v>
      </c>
      <c r="B1342" s="19" t="s">
        <v>2043</v>
      </c>
      <c r="C1342" s="19" t="s">
        <v>2092</v>
      </c>
      <c r="D1342" s="19" t="s">
        <v>2093</v>
      </c>
      <c r="E1342" s="20" t="s">
        <v>21</v>
      </c>
      <c r="F1342" s="19" t="s">
        <v>21</v>
      </c>
      <c r="G1342" s="180">
        <v>92744</v>
      </c>
      <c r="H1342" s="19" t="s">
        <v>2095</v>
      </c>
      <c r="I1342" s="19" t="s">
        <v>15679</v>
      </c>
      <c r="J1342" s="19" t="s">
        <v>9283</v>
      </c>
      <c r="K1342" s="20" t="s">
        <v>9833</v>
      </c>
      <c r="L1342" s="19" t="s">
        <v>25</v>
      </c>
    </row>
    <row r="1343" spans="1:12" x14ac:dyDescent="0.25">
      <c r="A1343" s="19" t="s">
        <v>2042</v>
      </c>
      <c r="B1343" s="19" t="s">
        <v>2043</v>
      </c>
      <c r="C1343" s="19" t="s">
        <v>2092</v>
      </c>
      <c r="D1343" s="19" t="s">
        <v>2093</v>
      </c>
      <c r="E1343" s="20" t="s">
        <v>21</v>
      </c>
      <c r="F1343" s="19" t="s">
        <v>21</v>
      </c>
      <c r="G1343" s="180">
        <v>92745</v>
      </c>
      <c r="H1343" s="19" t="s">
        <v>2096</v>
      </c>
      <c r="I1343" s="19" t="s">
        <v>15679</v>
      </c>
      <c r="J1343" s="19" t="s">
        <v>9283</v>
      </c>
      <c r="K1343" s="20" t="s">
        <v>9834</v>
      </c>
      <c r="L1343" s="19" t="s">
        <v>25</v>
      </c>
    </row>
    <row r="1344" spans="1:12" x14ac:dyDescent="0.25">
      <c r="A1344" s="19" t="s">
        <v>2042</v>
      </c>
      <c r="B1344" s="19" t="s">
        <v>2043</v>
      </c>
      <c r="C1344" s="19" t="s">
        <v>2092</v>
      </c>
      <c r="D1344" s="19" t="s">
        <v>2093</v>
      </c>
      <c r="E1344" s="20" t="s">
        <v>21</v>
      </c>
      <c r="F1344" s="19" t="s">
        <v>21</v>
      </c>
      <c r="G1344" s="180">
        <v>92746</v>
      </c>
      <c r="H1344" s="19" t="s">
        <v>2097</v>
      </c>
      <c r="I1344" s="19" t="s">
        <v>15679</v>
      </c>
      <c r="J1344" s="19" t="s">
        <v>9283</v>
      </c>
      <c r="K1344" s="20" t="s">
        <v>9835</v>
      </c>
      <c r="L1344" s="19" t="s">
        <v>25</v>
      </c>
    </row>
    <row r="1345" spans="1:12" x14ac:dyDescent="0.25">
      <c r="A1345" s="19" t="s">
        <v>2042</v>
      </c>
      <c r="B1345" s="19" t="s">
        <v>2043</v>
      </c>
      <c r="C1345" s="19" t="s">
        <v>2092</v>
      </c>
      <c r="D1345" s="19" t="s">
        <v>2093</v>
      </c>
      <c r="E1345" s="20" t="s">
        <v>21</v>
      </c>
      <c r="F1345" s="19" t="s">
        <v>21</v>
      </c>
      <c r="G1345" s="180">
        <v>92747</v>
      </c>
      <c r="H1345" s="19" t="s">
        <v>2098</v>
      </c>
      <c r="I1345" s="19" t="s">
        <v>15679</v>
      </c>
      <c r="J1345" s="19" t="s">
        <v>9283</v>
      </c>
      <c r="K1345" s="20" t="s">
        <v>9836</v>
      </c>
      <c r="L1345" s="19" t="s">
        <v>25</v>
      </c>
    </row>
    <row r="1346" spans="1:12" x14ac:dyDescent="0.25">
      <c r="A1346" s="19" t="s">
        <v>2042</v>
      </c>
      <c r="B1346" s="19" t="s">
        <v>2043</v>
      </c>
      <c r="C1346" s="19" t="s">
        <v>2092</v>
      </c>
      <c r="D1346" s="19" t="s">
        <v>2093</v>
      </c>
      <c r="E1346" s="20" t="s">
        <v>21</v>
      </c>
      <c r="F1346" s="19" t="s">
        <v>21</v>
      </c>
      <c r="G1346" s="180">
        <v>92748</v>
      </c>
      <c r="H1346" s="19" t="s">
        <v>2099</v>
      </c>
      <c r="I1346" s="19" t="s">
        <v>15679</v>
      </c>
      <c r="J1346" s="19" t="s">
        <v>9283</v>
      </c>
      <c r="K1346" s="20" t="s">
        <v>9837</v>
      </c>
      <c r="L1346" s="19" t="s">
        <v>25</v>
      </c>
    </row>
    <row r="1347" spans="1:12" x14ac:dyDescent="0.25">
      <c r="A1347" s="19" t="s">
        <v>2042</v>
      </c>
      <c r="B1347" s="19" t="s">
        <v>2043</v>
      </c>
      <c r="C1347" s="19" t="s">
        <v>2092</v>
      </c>
      <c r="D1347" s="19" t="s">
        <v>2093</v>
      </c>
      <c r="E1347" s="20" t="s">
        <v>21</v>
      </c>
      <c r="F1347" s="19" t="s">
        <v>21</v>
      </c>
      <c r="G1347" s="180">
        <v>92749</v>
      </c>
      <c r="H1347" s="19" t="s">
        <v>2100</v>
      </c>
      <c r="I1347" s="19" t="s">
        <v>15679</v>
      </c>
      <c r="J1347" s="19" t="s">
        <v>9283</v>
      </c>
      <c r="K1347" s="20" t="s">
        <v>9838</v>
      </c>
      <c r="L1347" s="19" t="s">
        <v>25</v>
      </c>
    </row>
    <row r="1348" spans="1:12" x14ac:dyDescent="0.25">
      <c r="A1348" s="19" t="s">
        <v>2042</v>
      </c>
      <c r="B1348" s="19" t="s">
        <v>2043</v>
      </c>
      <c r="C1348" s="19" t="s">
        <v>2092</v>
      </c>
      <c r="D1348" s="19" t="s">
        <v>2093</v>
      </c>
      <c r="E1348" s="20" t="s">
        <v>21</v>
      </c>
      <c r="F1348" s="19" t="s">
        <v>21</v>
      </c>
      <c r="G1348" s="180">
        <v>92750</v>
      </c>
      <c r="H1348" s="19" t="s">
        <v>2101</v>
      </c>
      <c r="I1348" s="19" t="s">
        <v>15679</v>
      </c>
      <c r="J1348" s="19" t="s">
        <v>9283</v>
      </c>
      <c r="K1348" s="20" t="s">
        <v>9839</v>
      </c>
      <c r="L1348" s="19" t="s">
        <v>25</v>
      </c>
    </row>
    <row r="1349" spans="1:12" x14ac:dyDescent="0.25">
      <c r="A1349" s="19" t="s">
        <v>2042</v>
      </c>
      <c r="B1349" s="19" t="s">
        <v>2043</v>
      </c>
      <c r="C1349" s="19" t="s">
        <v>2092</v>
      </c>
      <c r="D1349" s="19" t="s">
        <v>2093</v>
      </c>
      <c r="E1349" s="20" t="s">
        <v>21</v>
      </c>
      <c r="F1349" s="19" t="s">
        <v>21</v>
      </c>
      <c r="G1349" s="180">
        <v>92751</v>
      </c>
      <c r="H1349" s="19" t="s">
        <v>2102</v>
      </c>
      <c r="I1349" s="19" t="s">
        <v>15679</v>
      </c>
      <c r="J1349" s="19" t="s">
        <v>9283</v>
      </c>
      <c r="K1349" s="20" t="s">
        <v>9840</v>
      </c>
      <c r="L1349" s="19" t="s">
        <v>25</v>
      </c>
    </row>
    <row r="1350" spans="1:12" x14ac:dyDescent="0.25">
      <c r="A1350" s="19" t="s">
        <v>2042</v>
      </c>
      <c r="B1350" s="19" t="s">
        <v>2043</v>
      </c>
      <c r="C1350" s="19" t="s">
        <v>2092</v>
      </c>
      <c r="D1350" s="19" t="s">
        <v>2093</v>
      </c>
      <c r="E1350" s="20" t="s">
        <v>21</v>
      </c>
      <c r="F1350" s="19" t="s">
        <v>21</v>
      </c>
      <c r="G1350" s="180">
        <v>92752</v>
      </c>
      <c r="H1350" s="19" t="s">
        <v>2103</v>
      </c>
      <c r="I1350" s="19" t="s">
        <v>15679</v>
      </c>
      <c r="J1350" s="19" t="s">
        <v>9283</v>
      </c>
      <c r="K1350" s="20" t="s">
        <v>9841</v>
      </c>
      <c r="L1350" s="19" t="s">
        <v>25</v>
      </c>
    </row>
    <row r="1351" spans="1:12" x14ac:dyDescent="0.25">
      <c r="A1351" s="19" t="s">
        <v>2042</v>
      </c>
      <c r="B1351" s="19" t="s">
        <v>2043</v>
      </c>
      <c r="C1351" s="19" t="s">
        <v>2092</v>
      </c>
      <c r="D1351" s="19" t="s">
        <v>2093</v>
      </c>
      <c r="E1351" s="20" t="s">
        <v>21</v>
      </c>
      <c r="F1351" s="19" t="s">
        <v>21</v>
      </c>
      <c r="G1351" s="180">
        <v>92753</v>
      </c>
      <c r="H1351" s="19" t="s">
        <v>2104</v>
      </c>
      <c r="I1351" s="19" t="s">
        <v>15679</v>
      </c>
      <c r="J1351" s="19" t="s">
        <v>9283</v>
      </c>
      <c r="K1351" s="20" t="s">
        <v>9842</v>
      </c>
      <c r="L1351" s="19" t="s">
        <v>25</v>
      </c>
    </row>
    <row r="1352" spans="1:12" x14ac:dyDescent="0.25">
      <c r="A1352" s="19" t="s">
        <v>2042</v>
      </c>
      <c r="B1352" s="19" t="s">
        <v>2043</v>
      </c>
      <c r="C1352" s="19" t="s">
        <v>2092</v>
      </c>
      <c r="D1352" s="19" t="s">
        <v>2093</v>
      </c>
      <c r="E1352" s="20" t="s">
        <v>21</v>
      </c>
      <c r="F1352" s="19" t="s">
        <v>21</v>
      </c>
      <c r="G1352" s="180">
        <v>92754</v>
      </c>
      <c r="H1352" s="19" t="s">
        <v>2105</v>
      </c>
      <c r="I1352" s="19" t="s">
        <v>15679</v>
      </c>
      <c r="J1352" s="19" t="s">
        <v>9283</v>
      </c>
      <c r="K1352" s="20" t="s">
        <v>9843</v>
      </c>
      <c r="L1352" s="19" t="s">
        <v>25</v>
      </c>
    </row>
    <row r="1353" spans="1:12" x14ac:dyDescent="0.25">
      <c r="A1353" s="19" t="s">
        <v>2042</v>
      </c>
      <c r="B1353" s="19" t="s">
        <v>2043</v>
      </c>
      <c r="C1353" s="19" t="s">
        <v>2092</v>
      </c>
      <c r="D1353" s="19" t="s">
        <v>2093</v>
      </c>
      <c r="E1353" s="20" t="s">
        <v>21</v>
      </c>
      <c r="F1353" s="19" t="s">
        <v>21</v>
      </c>
      <c r="G1353" s="180">
        <v>92755</v>
      </c>
      <c r="H1353" s="19" t="s">
        <v>2106</v>
      </c>
      <c r="I1353" s="19" t="s">
        <v>15719</v>
      </c>
      <c r="J1353" s="19" t="s">
        <v>9283</v>
      </c>
      <c r="K1353" s="20" t="s">
        <v>9844</v>
      </c>
      <c r="L1353" s="19" t="s">
        <v>25</v>
      </c>
    </row>
    <row r="1354" spans="1:12" x14ac:dyDescent="0.25">
      <c r="A1354" s="19" t="s">
        <v>2042</v>
      </c>
      <c r="B1354" s="19" t="s">
        <v>2043</v>
      </c>
      <c r="C1354" s="19" t="s">
        <v>2092</v>
      </c>
      <c r="D1354" s="19" t="s">
        <v>2093</v>
      </c>
      <c r="E1354" s="20" t="s">
        <v>21</v>
      </c>
      <c r="F1354" s="19" t="s">
        <v>21</v>
      </c>
      <c r="G1354" s="180">
        <v>92756</v>
      </c>
      <c r="H1354" s="19" t="s">
        <v>2107</v>
      </c>
      <c r="I1354" s="19" t="s">
        <v>15719</v>
      </c>
      <c r="J1354" s="19" t="s">
        <v>9283</v>
      </c>
      <c r="K1354" s="20" t="s">
        <v>9845</v>
      </c>
      <c r="L1354" s="19" t="s">
        <v>25</v>
      </c>
    </row>
    <row r="1355" spans="1:12" x14ac:dyDescent="0.25">
      <c r="A1355" s="19" t="s">
        <v>2042</v>
      </c>
      <c r="B1355" s="19" t="s">
        <v>2043</v>
      </c>
      <c r="C1355" s="19" t="s">
        <v>2092</v>
      </c>
      <c r="D1355" s="19" t="s">
        <v>2093</v>
      </c>
      <c r="E1355" s="20" t="s">
        <v>21</v>
      </c>
      <c r="F1355" s="19" t="s">
        <v>21</v>
      </c>
      <c r="G1355" s="180">
        <v>92757</v>
      </c>
      <c r="H1355" s="19" t="s">
        <v>2108</v>
      </c>
      <c r="I1355" s="19" t="s">
        <v>15719</v>
      </c>
      <c r="J1355" s="19" t="s">
        <v>9283</v>
      </c>
      <c r="K1355" s="20" t="s">
        <v>9846</v>
      </c>
      <c r="L1355" s="19" t="s">
        <v>25</v>
      </c>
    </row>
    <row r="1356" spans="1:12" x14ac:dyDescent="0.25">
      <c r="A1356" s="19" t="s">
        <v>2042</v>
      </c>
      <c r="B1356" s="19" t="s">
        <v>2043</v>
      </c>
      <c r="C1356" s="19" t="s">
        <v>2092</v>
      </c>
      <c r="D1356" s="19" t="s">
        <v>2093</v>
      </c>
      <c r="E1356" s="20" t="s">
        <v>21</v>
      </c>
      <c r="F1356" s="19" t="s">
        <v>21</v>
      </c>
      <c r="G1356" s="180">
        <v>92758</v>
      </c>
      <c r="H1356" s="19" t="s">
        <v>2109</v>
      </c>
      <c r="I1356" s="19" t="s">
        <v>15679</v>
      </c>
      <c r="J1356" s="19" t="s">
        <v>9283</v>
      </c>
      <c r="K1356" s="20" t="s">
        <v>9847</v>
      </c>
      <c r="L1356" s="19" t="s">
        <v>25</v>
      </c>
    </row>
    <row r="1357" spans="1:12" x14ac:dyDescent="0.25">
      <c r="A1357" s="19" t="s">
        <v>2042</v>
      </c>
      <c r="B1357" s="19" t="s">
        <v>2043</v>
      </c>
      <c r="C1357" s="19" t="s">
        <v>2110</v>
      </c>
      <c r="D1357" s="19" t="s">
        <v>2111</v>
      </c>
      <c r="E1357" s="20" t="s">
        <v>21</v>
      </c>
      <c r="F1357" s="19" t="s">
        <v>21</v>
      </c>
      <c r="G1357" s="180">
        <v>91069</v>
      </c>
      <c r="H1357" s="19" t="s">
        <v>2112</v>
      </c>
      <c r="I1357" s="19" t="s">
        <v>15719</v>
      </c>
      <c r="J1357" s="19" t="s">
        <v>9283</v>
      </c>
      <c r="K1357" s="20" t="s">
        <v>9848</v>
      </c>
      <c r="L1357" s="19" t="s">
        <v>25</v>
      </c>
    </row>
    <row r="1358" spans="1:12" x14ac:dyDescent="0.25">
      <c r="A1358" s="19" t="s">
        <v>2042</v>
      </c>
      <c r="B1358" s="19" t="s">
        <v>2043</v>
      </c>
      <c r="C1358" s="19" t="s">
        <v>2110</v>
      </c>
      <c r="D1358" s="19" t="s">
        <v>2111</v>
      </c>
      <c r="E1358" s="20" t="s">
        <v>21</v>
      </c>
      <c r="F1358" s="19" t="s">
        <v>21</v>
      </c>
      <c r="G1358" s="180">
        <v>91070</v>
      </c>
      <c r="H1358" s="19" t="s">
        <v>2114</v>
      </c>
      <c r="I1358" s="19" t="s">
        <v>15719</v>
      </c>
      <c r="J1358" s="19" t="s">
        <v>9283</v>
      </c>
      <c r="K1358" s="20" t="s">
        <v>9849</v>
      </c>
      <c r="L1358" s="19" t="s">
        <v>25</v>
      </c>
    </row>
    <row r="1359" spans="1:12" x14ac:dyDescent="0.25">
      <c r="A1359" s="19" t="s">
        <v>2042</v>
      </c>
      <c r="B1359" s="19" t="s">
        <v>2043</v>
      </c>
      <c r="C1359" s="19" t="s">
        <v>2110</v>
      </c>
      <c r="D1359" s="19" t="s">
        <v>2111</v>
      </c>
      <c r="E1359" s="20" t="s">
        <v>21</v>
      </c>
      <c r="F1359" s="19" t="s">
        <v>21</v>
      </c>
      <c r="G1359" s="180">
        <v>91071</v>
      </c>
      <c r="H1359" s="19" t="s">
        <v>2115</v>
      </c>
      <c r="I1359" s="19" t="s">
        <v>15719</v>
      </c>
      <c r="J1359" s="19" t="s">
        <v>9283</v>
      </c>
      <c r="K1359" s="20" t="s">
        <v>7803</v>
      </c>
      <c r="L1359" s="19" t="s">
        <v>25</v>
      </c>
    </row>
    <row r="1360" spans="1:12" x14ac:dyDescent="0.25">
      <c r="A1360" s="19" t="s">
        <v>2042</v>
      </c>
      <c r="B1360" s="19" t="s">
        <v>2043</v>
      </c>
      <c r="C1360" s="19" t="s">
        <v>2110</v>
      </c>
      <c r="D1360" s="19" t="s">
        <v>2111</v>
      </c>
      <c r="E1360" s="20" t="s">
        <v>21</v>
      </c>
      <c r="F1360" s="19" t="s">
        <v>21</v>
      </c>
      <c r="G1360" s="180">
        <v>91072</v>
      </c>
      <c r="H1360" s="19" t="s">
        <v>2116</v>
      </c>
      <c r="I1360" s="19" t="s">
        <v>15719</v>
      </c>
      <c r="J1360" s="19" t="s">
        <v>9283</v>
      </c>
      <c r="K1360" s="20" t="s">
        <v>9850</v>
      </c>
      <c r="L1360" s="19" t="s">
        <v>25</v>
      </c>
    </row>
    <row r="1361" spans="1:12" x14ac:dyDescent="0.25">
      <c r="A1361" s="19" t="s">
        <v>2042</v>
      </c>
      <c r="B1361" s="19" t="s">
        <v>2043</v>
      </c>
      <c r="C1361" s="19" t="s">
        <v>2110</v>
      </c>
      <c r="D1361" s="19" t="s">
        <v>2111</v>
      </c>
      <c r="E1361" s="20" t="s">
        <v>21</v>
      </c>
      <c r="F1361" s="19" t="s">
        <v>21</v>
      </c>
      <c r="G1361" s="180">
        <v>91073</v>
      </c>
      <c r="H1361" s="19" t="s">
        <v>2117</v>
      </c>
      <c r="I1361" s="19" t="s">
        <v>15719</v>
      </c>
      <c r="J1361" s="19" t="s">
        <v>9283</v>
      </c>
      <c r="K1361" s="20" t="s">
        <v>2125</v>
      </c>
      <c r="L1361" s="19" t="s">
        <v>25</v>
      </c>
    </row>
    <row r="1362" spans="1:12" x14ac:dyDescent="0.25">
      <c r="A1362" s="19" t="s">
        <v>2042</v>
      </c>
      <c r="B1362" s="19" t="s">
        <v>2043</v>
      </c>
      <c r="C1362" s="19" t="s">
        <v>2110</v>
      </c>
      <c r="D1362" s="19" t="s">
        <v>2111</v>
      </c>
      <c r="E1362" s="20" t="s">
        <v>21</v>
      </c>
      <c r="F1362" s="19" t="s">
        <v>21</v>
      </c>
      <c r="G1362" s="180">
        <v>91074</v>
      </c>
      <c r="H1362" s="19" t="s">
        <v>2119</v>
      </c>
      <c r="I1362" s="19" t="s">
        <v>15719</v>
      </c>
      <c r="J1362" s="19" t="s">
        <v>9283</v>
      </c>
      <c r="K1362" s="20" t="s">
        <v>9851</v>
      </c>
      <c r="L1362" s="19" t="s">
        <v>25</v>
      </c>
    </row>
    <row r="1363" spans="1:12" x14ac:dyDescent="0.25">
      <c r="A1363" s="19" t="s">
        <v>2042</v>
      </c>
      <c r="B1363" s="19" t="s">
        <v>2043</v>
      </c>
      <c r="C1363" s="19" t="s">
        <v>2110</v>
      </c>
      <c r="D1363" s="19" t="s">
        <v>2111</v>
      </c>
      <c r="E1363" s="20" t="s">
        <v>21</v>
      </c>
      <c r="F1363" s="19" t="s">
        <v>21</v>
      </c>
      <c r="G1363" s="180">
        <v>91075</v>
      </c>
      <c r="H1363" s="19" t="s">
        <v>2120</v>
      </c>
      <c r="I1363" s="19" t="s">
        <v>15719</v>
      </c>
      <c r="J1363" s="19" t="s">
        <v>9283</v>
      </c>
      <c r="K1363" s="20" t="s">
        <v>9852</v>
      </c>
      <c r="L1363" s="19" t="s">
        <v>25</v>
      </c>
    </row>
    <row r="1364" spans="1:12" x14ac:dyDescent="0.25">
      <c r="A1364" s="19" t="s">
        <v>2042</v>
      </c>
      <c r="B1364" s="19" t="s">
        <v>2043</v>
      </c>
      <c r="C1364" s="19" t="s">
        <v>2110</v>
      </c>
      <c r="D1364" s="19" t="s">
        <v>2111</v>
      </c>
      <c r="E1364" s="20" t="s">
        <v>21</v>
      </c>
      <c r="F1364" s="19" t="s">
        <v>21</v>
      </c>
      <c r="G1364" s="180">
        <v>91076</v>
      </c>
      <c r="H1364" s="19" t="s">
        <v>2121</v>
      </c>
      <c r="I1364" s="19" t="s">
        <v>15719</v>
      </c>
      <c r="J1364" s="19" t="s">
        <v>9283</v>
      </c>
      <c r="K1364" s="20" t="s">
        <v>9853</v>
      </c>
      <c r="L1364" s="19" t="s">
        <v>25</v>
      </c>
    </row>
    <row r="1365" spans="1:12" x14ac:dyDescent="0.25">
      <c r="A1365" s="19" t="s">
        <v>2042</v>
      </c>
      <c r="B1365" s="19" t="s">
        <v>2043</v>
      </c>
      <c r="C1365" s="19" t="s">
        <v>2110</v>
      </c>
      <c r="D1365" s="19" t="s">
        <v>2111</v>
      </c>
      <c r="E1365" s="20" t="s">
        <v>21</v>
      </c>
      <c r="F1365" s="19" t="s">
        <v>21</v>
      </c>
      <c r="G1365" s="180">
        <v>91077</v>
      </c>
      <c r="H1365" s="19" t="s">
        <v>2122</v>
      </c>
      <c r="I1365" s="19" t="s">
        <v>15719</v>
      </c>
      <c r="J1365" s="19" t="s">
        <v>9283</v>
      </c>
      <c r="K1365" s="20" t="s">
        <v>9854</v>
      </c>
      <c r="L1365" s="19" t="s">
        <v>25</v>
      </c>
    </row>
    <row r="1366" spans="1:12" x14ac:dyDescent="0.25">
      <c r="A1366" s="19" t="s">
        <v>2042</v>
      </c>
      <c r="B1366" s="19" t="s">
        <v>2043</v>
      </c>
      <c r="C1366" s="19" t="s">
        <v>2110</v>
      </c>
      <c r="D1366" s="19" t="s">
        <v>2111</v>
      </c>
      <c r="E1366" s="20" t="s">
        <v>21</v>
      </c>
      <c r="F1366" s="19" t="s">
        <v>21</v>
      </c>
      <c r="G1366" s="180">
        <v>91078</v>
      </c>
      <c r="H1366" s="19" t="s">
        <v>2123</v>
      </c>
      <c r="I1366" s="19" t="s">
        <v>15719</v>
      </c>
      <c r="J1366" s="19" t="s">
        <v>9283</v>
      </c>
      <c r="K1366" s="20" t="s">
        <v>9855</v>
      </c>
      <c r="L1366" s="19" t="s">
        <v>25</v>
      </c>
    </row>
    <row r="1367" spans="1:12" x14ac:dyDescent="0.25">
      <c r="A1367" s="19" t="s">
        <v>2042</v>
      </c>
      <c r="B1367" s="19" t="s">
        <v>2043</v>
      </c>
      <c r="C1367" s="19" t="s">
        <v>2110</v>
      </c>
      <c r="D1367" s="19" t="s">
        <v>2111</v>
      </c>
      <c r="E1367" s="20" t="s">
        <v>21</v>
      </c>
      <c r="F1367" s="19" t="s">
        <v>21</v>
      </c>
      <c r="G1367" s="180">
        <v>91079</v>
      </c>
      <c r="H1367" s="19" t="s">
        <v>2124</v>
      </c>
      <c r="I1367" s="19" t="s">
        <v>15719</v>
      </c>
      <c r="J1367" s="19" t="s">
        <v>9283</v>
      </c>
      <c r="K1367" s="20" t="s">
        <v>9856</v>
      </c>
      <c r="L1367" s="19" t="s">
        <v>25</v>
      </c>
    </row>
    <row r="1368" spans="1:12" x14ac:dyDescent="0.25">
      <c r="A1368" s="19" t="s">
        <v>2042</v>
      </c>
      <c r="B1368" s="19" t="s">
        <v>2043</v>
      </c>
      <c r="C1368" s="19" t="s">
        <v>2110</v>
      </c>
      <c r="D1368" s="19" t="s">
        <v>2111</v>
      </c>
      <c r="E1368" s="20" t="s">
        <v>21</v>
      </c>
      <c r="F1368" s="19" t="s">
        <v>21</v>
      </c>
      <c r="G1368" s="180">
        <v>91080</v>
      </c>
      <c r="H1368" s="19" t="s">
        <v>2126</v>
      </c>
      <c r="I1368" s="19" t="s">
        <v>15719</v>
      </c>
      <c r="J1368" s="19" t="s">
        <v>9283</v>
      </c>
      <c r="K1368" s="20" t="s">
        <v>9857</v>
      </c>
      <c r="L1368" s="19" t="s">
        <v>25</v>
      </c>
    </row>
    <row r="1369" spans="1:12" x14ac:dyDescent="0.25">
      <c r="A1369" s="19" t="s">
        <v>2042</v>
      </c>
      <c r="B1369" s="19" t="s">
        <v>2043</v>
      </c>
      <c r="C1369" s="19" t="s">
        <v>2110</v>
      </c>
      <c r="D1369" s="19" t="s">
        <v>2111</v>
      </c>
      <c r="E1369" s="20" t="s">
        <v>21</v>
      </c>
      <c r="F1369" s="19" t="s">
        <v>21</v>
      </c>
      <c r="G1369" s="180">
        <v>91081</v>
      </c>
      <c r="H1369" s="19" t="s">
        <v>2127</v>
      </c>
      <c r="I1369" s="19" t="s">
        <v>15719</v>
      </c>
      <c r="J1369" s="19" t="s">
        <v>9283</v>
      </c>
      <c r="K1369" s="20" t="s">
        <v>7336</v>
      </c>
      <c r="L1369" s="19" t="s">
        <v>25</v>
      </c>
    </row>
    <row r="1370" spans="1:12" x14ac:dyDescent="0.25">
      <c r="A1370" s="19" t="s">
        <v>2042</v>
      </c>
      <c r="B1370" s="19" t="s">
        <v>2043</v>
      </c>
      <c r="C1370" s="19" t="s">
        <v>2110</v>
      </c>
      <c r="D1370" s="19" t="s">
        <v>2111</v>
      </c>
      <c r="E1370" s="20" t="s">
        <v>21</v>
      </c>
      <c r="F1370" s="19" t="s">
        <v>21</v>
      </c>
      <c r="G1370" s="180">
        <v>91082</v>
      </c>
      <c r="H1370" s="19" t="s">
        <v>2128</v>
      </c>
      <c r="I1370" s="19" t="s">
        <v>15719</v>
      </c>
      <c r="J1370" s="19" t="s">
        <v>9283</v>
      </c>
      <c r="K1370" s="20" t="s">
        <v>9858</v>
      </c>
      <c r="L1370" s="19" t="s">
        <v>25</v>
      </c>
    </row>
    <row r="1371" spans="1:12" x14ac:dyDescent="0.25">
      <c r="A1371" s="19" t="s">
        <v>2042</v>
      </c>
      <c r="B1371" s="19" t="s">
        <v>2043</v>
      </c>
      <c r="C1371" s="19" t="s">
        <v>2110</v>
      </c>
      <c r="D1371" s="19" t="s">
        <v>2111</v>
      </c>
      <c r="E1371" s="20" t="s">
        <v>21</v>
      </c>
      <c r="F1371" s="19" t="s">
        <v>21</v>
      </c>
      <c r="G1371" s="180">
        <v>91083</v>
      </c>
      <c r="H1371" s="19" t="s">
        <v>2129</v>
      </c>
      <c r="I1371" s="19" t="s">
        <v>15719</v>
      </c>
      <c r="J1371" s="19" t="s">
        <v>9283</v>
      </c>
      <c r="K1371" s="20" t="s">
        <v>9859</v>
      </c>
      <c r="L1371" s="19" t="s">
        <v>25</v>
      </c>
    </row>
    <row r="1372" spans="1:12" x14ac:dyDescent="0.25">
      <c r="A1372" s="19" t="s">
        <v>2042</v>
      </c>
      <c r="B1372" s="19" t="s">
        <v>2043</v>
      </c>
      <c r="C1372" s="19" t="s">
        <v>2110</v>
      </c>
      <c r="D1372" s="19" t="s">
        <v>2111</v>
      </c>
      <c r="E1372" s="20" t="s">
        <v>21</v>
      </c>
      <c r="F1372" s="19" t="s">
        <v>21</v>
      </c>
      <c r="G1372" s="180">
        <v>91084</v>
      </c>
      <c r="H1372" s="19" t="s">
        <v>2130</v>
      </c>
      <c r="I1372" s="19" t="s">
        <v>15719</v>
      </c>
      <c r="J1372" s="19" t="s">
        <v>9283</v>
      </c>
      <c r="K1372" s="20" t="s">
        <v>9860</v>
      </c>
      <c r="L1372" s="19" t="s">
        <v>25</v>
      </c>
    </row>
    <row r="1373" spans="1:12" x14ac:dyDescent="0.25">
      <c r="A1373" s="19" t="s">
        <v>2042</v>
      </c>
      <c r="B1373" s="19" t="s">
        <v>2043</v>
      </c>
      <c r="C1373" s="19" t="s">
        <v>2110</v>
      </c>
      <c r="D1373" s="19" t="s">
        <v>2111</v>
      </c>
      <c r="E1373" s="20" t="s">
        <v>21</v>
      </c>
      <c r="F1373" s="19" t="s">
        <v>21</v>
      </c>
      <c r="G1373" s="180">
        <v>91086</v>
      </c>
      <c r="H1373" s="19" t="s">
        <v>2131</v>
      </c>
      <c r="I1373" s="19" t="s">
        <v>15719</v>
      </c>
      <c r="J1373" s="19" t="s">
        <v>9283</v>
      </c>
      <c r="K1373" s="20" t="s">
        <v>9861</v>
      </c>
      <c r="L1373" s="19" t="s">
        <v>25</v>
      </c>
    </row>
    <row r="1374" spans="1:12" x14ac:dyDescent="0.25">
      <c r="A1374" s="19" t="s">
        <v>2042</v>
      </c>
      <c r="B1374" s="19" t="s">
        <v>2043</v>
      </c>
      <c r="C1374" s="19" t="s">
        <v>2110</v>
      </c>
      <c r="D1374" s="19" t="s">
        <v>2111</v>
      </c>
      <c r="E1374" s="20" t="s">
        <v>21</v>
      </c>
      <c r="F1374" s="19" t="s">
        <v>21</v>
      </c>
      <c r="G1374" s="180">
        <v>91087</v>
      </c>
      <c r="H1374" s="19" t="s">
        <v>2133</v>
      </c>
      <c r="I1374" s="19" t="s">
        <v>15719</v>
      </c>
      <c r="J1374" s="19" t="s">
        <v>9283</v>
      </c>
      <c r="K1374" s="20" t="s">
        <v>596</v>
      </c>
      <c r="L1374" s="19" t="s">
        <v>25</v>
      </c>
    </row>
    <row r="1375" spans="1:12" x14ac:dyDescent="0.25">
      <c r="A1375" s="19" t="s">
        <v>2042</v>
      </c>
      <c r="B1375" s="19" t="s">
        <v>2043</v>
      </c>
      <c r="C1375" s="19" t="s">
        <v>2110</v>
      </c>
      <c r="D1375" s="19" t="s">
        <v>2111</v>
      </c>
      <c r="E1375" s="20" t="s">
        <v>21</v>
      </c>
      <c r="F1375" s="19" t="s">
        <v>21</v>
      </c>
      <c r="G1375" s="180">
        <v>91088</v>
      </c>
      <c r="H1375" s="19" t="s">
        <v>2134</v>
      </c>
      <c r="I1375" s="19" t="s">
        <v>15719</v>
      </c>
      <c r="J1375" s="19" t="s">
        <v>9283</v>
      </c>
      <c r="K1375" s="20" t="s">
        <v>9862</v>
      </c>
      <c r="L1375" s="19" t="s">
        <v>25</v>
      </c>
    </row>
    <row r="1376" spans="1:12" x14ac:dyDescent="0.25">
      <c r="A1376" s="19" t="s">
        <v>2042</v>
      </c>
      <c r="B1376" s="19" t="s">
        <v>2043</v>
      </c>
      <c r="C1376" s="19" t="s">
        <v>2110</v>
      </c>
      <c r="D1376" s="19" t="s">
        <v>2111</v>
      </c>
      <c r="E1376" s="20" t="s">
        <v>21</v>
      </c>
      <c r="F1376" s="19" t="s">
        <v>21</v>
      </c>
      <c r="G1376" s="180">
        <v>91089</v>
      </c>
      <c r="H1376" s="19" t="s">
        <v>2136</v>
      </c>
      <c r="I1376" s="19" t="s">
        <v>15719</v>
      </c>
      <c r="J1376" s="19" t="s">
        <v>9283</v>
      </c>
      <c r="K1376" s="20" t="s">
        <v>9863</v>
      </c>
      <c r="L1376" s="19" t="s">
        <v>25</v>
      </c>
    </row>
    <row r="1377" spans="1:12" x14ac:dyDescent="0.25">
      <c r="A1377" s="19" t="s">
        <v>2042</v>
      </c>
      <c r="B1377" s="19" t="s">
        <v>2043</v>
      </c>
      <c r="C1377" s="19" t="s">
        <v>2110</v>
      </c>
      <c r="D1377" s="19" t="s">
        <v>2111</v>
      </c>
      <c r="E1377" s="20" t="s">
        <v>21</v>
      </c>
      <c r="F1377" s="19" t="s">
        <v>21</v>
      </c>
      <c r="G1377" s="180">
        <v>91090</v>
      </c>
      <c r="H1377" s="19" t="s">
        <v>2138</v>
      </c>
      <c r="I1377" s="19" t="s">
        <v>15719</v>
      </c>
      <c r="J1377" s="19" t="s">
        <v>9283</v>
      </c>
      <c r="K1377" s="20" t="s">
        <v>9864</v>
      </c>
      <c r="L1377" s="19" t="s">
        <v>25</v>
      </c>
    </row>
    <row r="1378" spans="1:12" x14ac:dyDescent="0.25">
      <c r="A1378" s="19" t="s">
        <v>2042</v>
      </c>
      <c r="B1378" s="19" t="s">
        <v>2043</v>
      </c>
      <c r="C1378" s="19" t="s">
        <v>2110</v>
      </c>
      <c r="D1378" s="19" t="s">
        <v>2111</v>
      </c>
      <c r="E1378" s="20" t="s">
        <v>21</v>
      </c>
      <c r="F1378" s="19" t="s">
        <v>21</v>
      </c>
      <c r="G1378" s="180">
        <v>91091</v>
      </c>
      <c r="H1378" s="19" t="s">
        <v>2139</v>
      </c>
      <c r="I1378" s="19" t="s">
        <v>15719</v>
      </c>
      <c r="J1378" s="19" t="s">
        <v>9283</v>
      </c>
      <c r="K1378" s="20" t="s">
        <v>9865</v>
      </c>
      <c r="L1378" s="19" t="s">
        <v>25</v>
      </c>
    </row>
    <row r="1379" spans="1:12" x14ac:dyDescent="0.25">
      <c r="A1379" s="19" t="s">
        <v>2042</v>
      </c>
      <c r="B1379" s="19" t="s">
        <v>2043</v>
      </c>
      <c r="C1379" s="19" t="s">
        <v>2110</v>
      </c>
      <c r="D1379" s="19" t="s">
        <v>2111</v>
      </c>
      <c r="E1379" s="20" t="s">
        <v>21</v>
      </c>
      <c r="F1379" s="19" t="s">
        <v>21</v>
      </c>
      <c r="G1379" s="180">
        <v>91092</v>
      </c>
      <c r="H1379" s="19" t="s">
        <v>2140</v>
      </c>
      <c r="I1379" s="19" t="s">
        <v>15719</v>
      </c>
      <c r="J1379" s="19" t="s">
        <v>9283</v>
      </c>
      <c r="K1379" s="20" t="s">
        <v>9866</v>
      </c>
      <c r="L1379" s="19" t="s">
        <v>25</v>
      </c>
    </row>
    <row r="1380" spans="1:12" x14ac:dyDescent="0.25">
      <c r="A1380" s="19" t="s">
        <v>2042</v>
      </c>
      <c r="B1380" s="19" t="s">
        <v>2043</v>
      </c>
      <c r="C1380" s="19" t="s">
        <v>2110</v>
      </c>
      <c r="D1380" s="19" t="s">
        <v>2111</v>
      </c>
      <c r="E1380" s="20" t="s">
        <v>21</v>
      </c>
      <c r="F1380" s="19" t="s">
        <v>21</v>
      </c>
      <c r="G1380" s="180">
        <v>91093</v>
      </c>
      <c r="H1380" s="19" t="s">
        <v>2141</v>
      </c>
      <c r="I1380" s="19" t="s">
        <v>15719</v>
      </c>
      <c r="J1380" s="19" t="s">
        <v>9283</v>
      </c>
      <c r="K1380" s="20" t="s">
        <v>9867</v>
      </c>
      <c r="L1380" s="19" t="s">
        <v>25</v>
      </c>
    </row>
    <row r="1381" spans="1:12" x14ac:dyDescent="0.25">
      <c r="A1381" s="19" t="s">
        <v>2042</v>
      </c>
      <c r="B1381" s="19" t="s">
        <v>2043</v>
      </c>
      <c r="C1381" s="19" t="s">
        <v>2110</v>
      </c>
      <c r="D1381" s="19" t="s">
        <v>2111</v>
      </c>
      <c r="E1381" s="20" t="s">
        <v>21</v>
      </c>
      <c r="F1381" s="19" t="s">
        <v>21</v>
      </c>
      <c r="G1381" s="180">
        <v>91094</v>
      </c>
      <c r="H1381" s="19" t="s">
        <v>2142</v>
      </c>
      <c r="I1381" s="19" t="s">
        <v>15719</v>
      </c>
      <c r="J1381" s="19" t="s">
        <v>9283</v>
      </c>
      <c r="K1381" s="20" t="s">
        <v>9868</v>
      </c>
      <c r="L1381" s="19" t="s">
        <v>25</v>
      </c>
    </row>
    <row r="1382" spans="1:12" x14ac:dyDescent="0.25">
      <c r="A1382" s="19" t="s">
        <v>2042</v>
      </c>
      <c r="B1382" s="19" t="s">
        <v>2043</v>
      </c>
      <c r="C1382" s="19" t="s">
        <v>2110</v>
      </c>
      <c r="D1382" s="19" t="s">
        <v>2111</v>
      </c>
      <c r="E1382" s="20" t="s">
        <v>21</v>
      </c>
      <c r="F1382" s="19" t="s">
        <v>21</v>
      </c>
      <c r="G1382" s="180">
        <v>91095</v>
      </c>
      <c r="H1382" s="19" t="s">
        <v>2143</v>
      </c>
      <c r="I1382" s="19" t="s">
        <v>15719</v>
      </c>
      <c r="J1382" s="19" t="s">
        <v>9283</v>
      </c>
      <c r="K1382" s="20" t="s">
        <v>9869</v>
      </c>
      <c r="L1382" s="19" t="s">
        <v>25</v>
      </c>
    </row>
    <row r="1383" spans="1:12" x14ac:dyDescent="0.25">
      <c r="A1383" s="19" t="s">
        <v>2042</v>
      </c>
      <c r="B1383" s="19" t="s">
        <v>2043</v>
      </c>
      <c r="C1383" s="19" t="s">
        <v>2110</v>
      </c>
      <c r="D1383" s="19" t="s">
        <v>2111</v>
      </c>
      <c r="E1383" s="20" t="s">
        <v>21</v>
      </c>
      <c r="F1383" s="19" t="s">
        <v>21</v>
      </c>
      <c r="G1383" s="180">
        <v>91096</v>
      </c>
      <c r="H1383" s="19" t="s">
        <v>2145</v>
      </c>
      <c r="I1383" s="19" t="s">
        <v>15719</v>
      </c>
      <c r="J1383" s="19" t="s">
        <v>9283</v>
      </c>
      <c r="K1383" s="20" t="s">
        <v>3017</v>
      </c>
      <c r="L1383" s="19" t="s">
        <v>25</v>
      </c>
    </row>
    <row r="1384" spans="1:12" x14ac:dyDescent="0.25">
      <c r="A1384" s="19" t="s">
        <v>2042</v>
      </c>
      <c r="B1384" s="19" t="s">
        <v>2043</v>
      </c>
      <c r="C1384" s="19" t="s">
        <v>2110</v>
      </c>
      <c r="D1384" s="19" t="s">
        <v>2111</v>
      </c>
      <c r="E1384" s="20" t="s">
        <v>21</v>
      </c>
      <c r="F1384" s="19" t="s">
        <v>21</v>
      </c>
      <c r="G1384" s="180">
        <v>91097</v>
      </c>
      <c r="H1384" s="19" t="s">
        <v>2147</v>
      </c>
      <c r="I1384" s="19" t="s">
        <v>15719</v>
      </c>
      <c r="J1384" s="19" t="s">
        <v>9283</v>
      </c>
      <c r="K1384" s="20" t="s">
        <v>9870</v>
      </c>
      <c r="L1384" s="19" t="s">
        <v>25</v>
      </c>
    </row>
    <row r="1385" spans="1:12" x14ac:dyDescent="0.25">
      <c r="A1385" s="19" t="s">
        <v>2042</v>
      </c>
      <c r="B1385" s="19" t="s">
        <v>2043</v>
      </c>
      <c r="C1385" s="19" t="s">
        <v>2110</v>
      </c>
      <c r="D1385" s="19" t="s">
        <v>2111</v>
      </c>
      <c r="E1385" s="20" t="s">
        <v>21</v>
      </c>
      <c r="F1385" s="19" t="s">
        <v>21</v>
      </c>
      <c r="G1385" s="180">
        <v>91098</v>
      </c>
      <c r="H1385" s="19" t="s">
        <v>2148</v>
      </c>
      <c r="I1385" s="19" t="s">
        <v>15719</v>
      </c>
      <c r="J1385" s="19" t="s">
        <v>9283</v>
      </c>
      <c r="K1385" s="20" t="s">
        <v>9871</v>
      </c>
      <c r="L1385" s="19" t="s">
        <v>25</v>
      </c>
    </row>
    <row r="1386" spans="1:12" x14ac:dyDescent="0.25">
      <c r="A1386" s="19" t="s">
        <v>2042</v>
      </c>
      <c r="B1386" s="19" t="s">
        <v>2043</v>
      </c>
      <c r="C1386" s="19" t="s">
        <v>2110</v>
      </c>
      <c r="D1386" s="19" t="s">
        <v>2111</v>
      </c>
      <c r="E1386" s="20" t="s">
        <v>21</v>
      </c>
      <c r="F1386" s="19" t="s">
        <v>21</v>
      </c>
      <c r="G1386" s="180">
        <v>91099</v>
      </c>
      <c r="H1386" s="19" t="s">
        <v>2149</v>
      </c>
      <c r="I1386" s="19" t="s">
        <v>15719</v>
      </c>
      <c r="J1386" s="19" t="s">
        <v>9283</v>
      </c>
      <c r="K1386" s="20" t="s">
        <v>9872</v>
      </c>
      <c r="L1386" s="19" t="s">
        <v>25</v>
      </c>
    </row>
    <row r="1387" spans="1:12" x14ac:dyDescent="0.25">
      <c r="A1387" s="19" t="s">
        <v>2042</v>
      </c>
      <c r="B1387" s="19" t="s">
        <v>2043</v>
      </c>
      <c r="C1387" s="19" t="s">
        <v>2110</v>
      </c>
      <c r="D1387" s="19" t="s">
        <v>2111</v>
      </c>
      <c r="E1387" s="20" t="s">
        <v>21</v>
      </c>
      <c r="F1387" s="19" t="s">
        <v>21</v>
      </c>
      <c r="G1387" s="180">
        <v>91100</v>
      </c>
      <c r="H1387" s="19" t="s">
        <v>2150</v>
      </c>
      <c r="I1387" s="19" t="s">
        <v>15719</v>
      </c>
      <c r="J1387" s="19" t="s">
        <v>9283</v>
      </c>
      <c r="K1387" s="20" t="s">
        <v>9873</v>
      </c>
      <c r="L1387" s="19" t="s">
        <v>25</v>
      </c>
    </row>
    <row r="1388" spans="1:12" x14ac:dyDescent="0.25">
      <c r="A1388" s="19" t="s">
        <v>2042</v>
      </c>
      <c r="B1388" s="19" t="s">
        <v>2043</v>
      </c>
      <c r="C1388" s="19" t="s">
        <v>2110</v>
      </c>
      <c r="D1388" s="19" t="s">
        <v>2111</v>
      </c>
      <c r="E1388" s="20" t="s">
        <v>21</v>
      </c>
      <c r="F1388" s="19" t="s">
        <v>21</v>
      </c>
      <c r="G1388" s="180">
        <v>91101</v>
      </c>
      <c r="H1388" s="19" t="s">
        <v>2151</v>
      </c>
      <c r="I1388" s="19" t="s">
        <v>15719</v>
      </c>
      <c r="J1388" s="19" t="s">
        <v>9283</v>
      </c>
      <c r="K1388" s="20" t="s">
        <v>9874</v>
      </c>
      <c r="L1388" s="19" t="s">
        <v>25</v>
      </c>
    </row>
    <row r="1389" spans="1:12" x14ac:dyDescent="0.25">
      <c r="A1389" s="19" t="s">
        <v>2042</v>
      </c>
      <c r="B1389" s="19" t="s">
        <v>2043</v>
      </c>
      <c r="C1389" s="19" t="s">
        <v>2110</v>
      </c>
      <c r="D1389" s="19" t="s">
        <v>2111</v>
      </c>
      <c r="E1389" s="20" t="s">
        <v>21</v>
      </c>
      <c r="F1389" s="19" t="s">
        <v>21</v>
      </c>
      <c r="G1389" s="180">
        <v>93952</v>
      </c>
      <c r="H1389" s="19" t="s">
        <v>2152</v>
      </c>
      <c r="I1389" s="19" t="s">
        <v>15747</v>
      </c>
      <c r="J1389" s="19" t="s">
        <v>9283</v>
      </c>
      <c r="K1389" s="20" t="s">
        <v>1204</v>
      </c>
      <c r="L1389" s="19" t="s">
        <v>25</v>
      </c>
    </row>
    <row r="1390" spans="1:12" x14ac:dyDescent="0.25">
      <c r="A1390" s="19" t="s">
        <v>2042</v>
      </c>
      <c r="B1390" s="19" t="s">
        <v>2043</v>
      </c>
      <c r="C1390" s="19" t="s">
        <v>2110</v>
      </c>
      <c r="D1390" s="19" t="s">
        <v>2111</v>
      </c>
      <c r="E1390" s="20" t="s">
        <v>21</v>
      </c>
      <c r="F1390" s="19" t="s">
        <v>21</v>
      </c>
      <c r="G1390" s="180">
        <v>93953</v>
      </c>
      <c r="H1390" s="19" t="s">
        <v>2153</v>
      </c>
      <c r="I1390" s="19" t="s">
        <v>15747</v>
      </c>
      <c r="J1390" s="19" t="s">
        <v>9283</v>
      </c>
      <c r="K1390" s="20" t="s">
        <v>9875</v>
      </c>
      <c r="L1390" s="19" t="s">
        <v>25</v>
      </c>
    </row>
    <row r="1391" spans="1:12" x14ac:dyDescent="0.25">
      <c r="A1391" s="19" t="s">
        <v>2042</v>
      </c>
      <c r="B1391" s="19" t="s">
        <v>2043</v>
      </c>
      <c r="C1391" s="19" t="s">
        <v>2110</v>
      </c>
      <c r="D1391" s="19" t="s">
        <v>2111</v>
      </c>
      <c r="E1391" s="20" t="s">
        <v>21</v>
      </c>
      <c r="F1391" s="19" t="s">
        <v>21</v>
      </c>
      <c r="G1391" s="180">
        <v>93954</v>
      </c>
      <c r="H1391" s="19" t="s">
        <v>2154</v>
      </c>
      <c r="I1391" s="19" t="s">
        <v>15747</v>
      </c>
      <c r="J1391" s="19" t="s">
        <v>9283</v>
      </c>
      <c r="K1391" s="20" t="s">
        <v>9876</v>
      </c>
      <c r="L1391" s="19" t="s">
        <v>25</v>
      </c>
    </row>
    <row r="1392" spans="1:12" x14ac:dyDescent="0.25">
      <c r="A1392" s="19" t="s">
        <v>2042</v>
      </c>
      <c r="B1392" s="19" t="s">
        <v>2043</v>
      </c>
      <c r="C1392" s="19" t="s">
        <v>2110</v>
      </c>
      <c r="D1392" s="19" t="s">
        <v>2111</v>
      </c>
      <c r="E1392" s="20" t="s">
        <v>21</v>
      </c>
      <c r="F1392" s="19" t="s">
        <v>21</v>
      </c>
      <c r="G1392" s="180">
        <v>93955</v>
      </c>
      <c r="H1392" s="19" t="s">
        <v>2155</v>
      </c>
      <c r="I1392" s="19" t="s">
        <v>15747</v>
      </c>
      <c r="J1392" s="19" t="s">
        <v>9283</v>
      </c>
      <c r="K1392" s="20" t="s">
        <v>429</v>
      </c>
      <c r="L1392" s="19" t="s">
        <v>25</v>
      </c>
    </row>
    <row r="1393" spans="1:12" x14ac:dyDescent="0.25">
      <c r="A1393" s="19" t="s">
        <v>2042</v>
      </c>
      <c r="B1393" s="19" t="s">
        <v>2043</v>
      </c>
      <c r="C1393" s="19" t="s">
        <v>2110</v>
      </c>
      <c r="D1393" s="19" t="s">
        <v>2111</v>
      </c>
      <c r="E1393" s="20" t="s">
        <v>21</v>
      </c>
      <c r="F1393" s="19" t="s">
        <v>21</v>
      </c>
      <c r="G1393" s="180">
        <v>93956</v>
      </c>
      <c r="H1393" s="19" t="s">
        <v>2156</v>
      </c>
      <c r="I1393" s="19" t="s">
        <v>15747</v>
      </c>
      <c r="J1393" s="19" t="s">
        <v>9283</v>
      </c>
      <c r="K1393" s="20" t="s">
        <v>9877</v>
      </c>
      <c r="L1393" s="19" t="s">
        <v>25</v>
      </c>
    </row>
    <row r="1394" spans="1:12" x14ac:dyDescent="0.25">
      <c r="A1394" s="19" t="s">
        <v>2042</v>
      </c>
      <c r="B1394" s="19" t="s">
        <v>2043</v>
      </c>
      <c r="C1394" s="19" t="s">
        <v>2110</v>
      </c>
      <c r="D1394" s="19" t="s">
        <v>2111</v>
      </c>
      <c r="E1394" s="20" t="s">
        <v>21</v>
      </c>
      <c r="F1394" s="19" t="s">
        <v>21</v>
      </c>
      <c r="G1394" s="180">
        <v>93957</v>
      </c>
      <c r="H1394" s="19" t="s">
        <v>2157</v>
      </c>
      <c r="I1394" s="19" t="s">
        <v>15747</v>
      </c>
      <c r="J1394" s="19" t="s">
        <v>9283</v>
      </c>
      <c r="K1394" s="20" t="s">
        <v>9878</v>
      </c>
      <c r="L1394" s="19" t="s">
        <v>25</v>
      </c>
    </row>
    <row r="1395" spans="1:12" x14ac:dyDescent="0.25">
      <c r="A1395" s="19" t="s">
        <v>2042</v>
      </c>
      <c r="B1395" s="19" t="s">
        <v>2043</v>
      </c>
      <c r="C1395" s="19" t="s">
        <v>2110</v>
      </c>
      <c r="D1395" s="19" t="s">
        <v>2111</v>
      </c>
      <c r="E1395" s="20" t="s">
        <v>21</v>
      </c>
      <c r="F1395" s="19" t="s">
        <v>21</v>
      </c>
      <c r="G1395" s="180">
        <v>93958</v>
      </c>
      <c r="H1395" s="19" t="s">
        <v>2158</v>
      </c>
      <c r="I1395" s="19" t="s">
        <v>15747</v>
      </c>
      <c r="J1395" s="19" t="s">
        <v>9283</v>
      </c>
      <c r="K1395" s="20" t="s">
        <v>9879</v>
      </c>
      <c r="L1395" s="19" t="s">
        <v>25</v>
      </c>
    </row>
    <row r="1396" spans="1:12" x14ac:dyDescent="0.25">
      <c r="A1396" s="19" t="s">
        <v>2042</v>
      </c>
      <c r="B1396" s="19" t="s">
        <v>2043</v>
      </c>
      <c r="C1396" s="19" t="s">
        <v>2110</v>
      </c>
      <c r="D1396" s="19" t="s">
        <v>2111</v>
      </c>
      <c r="E1396" s="20" t="s">
        <v>21</v>
      </c>
      <c r="F1396" s="19" t="s">
        <v>21</v>
      </c>
      <c r="G1396" s="180">
        <v>93959</v>
      </c>
      <c r="H1396" s="19" t="s">
        <v>2159</v>
      </c>
      <c r="I1396" s="19" t="s">
        <v>15747</v>
      </c>
      <c r="J1396" s="19" t="s">
        <v>9283</v>
      </c>
      <c r="K1396" s="20" t="s">
        <v>9880</v>
      </c>
      <c r="L1396" s="19" t="s">
        <v>25</v>
      </c>
    </row>
    <row r="1397" spans="1:12" x14ac:dyDescent="0.25">
      <c r="A1397" s="19" t="s">
        <v>2042</v>
      </c>
      <c r="B1397" s="19" t="s">
        <v>2043</v>
      </c>
      <c r="C1397" s="19" t="s">
        <v>2110</v>
      </c>
      <c r="D1397" s="19" t="s">
        <v>2111</v>
      </c>
      <c r="E1397" s="20" t="s">
        <v>21</v>
      </c>
      <c r="F1397" s="19" t="s">
        <v>21</v>
      </c>
      <c r="G1397" s="180">
        <v>93960</v>
      </c>
      <c r="H1397" s="19" t="s">
        <v>2160</v>
      </c>
      <c r="I1397" s="19" t="s">
        <v>15747</v>
      </c>
      <c r="J1397" s="19" t="s">
        <v>9283</v>
      </c>
      <c r="K1397" s="20" t="s">
        <v>9881</v>
      </c>
      <c r="L1397" s="19" t="s">
        <v>25</v>
      </c>
    </row>
    <row r="1398" spans="1:12" x14ac:dyDescent="0.25">
      <c r="A1398" s="19" t="s">
        <v>2042</v>
      </c>
      <c r="B1398" s="19" t="s">
        <v>2043</v>
      </c>
      <c r="C1398" s="19" t="s">
        <v>2110</v>
      </c>
      <c r="D1398" s="19" t="s">
        <v>2111</v>
      </c>
      <c r="E1398" s="20" t="s">
        <v>21</v>
      </c>
      <c r="F1398" s="19" t="s">
        <v>21</v>
      </c>
      <c r="G1398" s="180">
        <v>93961</v>
      </c>
      <c r="H1398" s="19" t="s">
        <v>2161</v>
      </c>
      <c r="I1398" s="19" t="s">
        <v>15747</v>
      </c>
      <c r="J1398" s="19" t="s">
        <v>9283</v>
      </c>
      <c r="K1398" s="20" t="s">
        <v>9882</v>
      </c>
      <c r="L1398" s="19" t="s">
        <v>25</v>
      </c>
    </row>
    <row r="1399" spans="1:12" x14ac:dyDescent="0.25">
      <c r="A1399" s="19" t="s">
        <v>2042</v>
      </c>
      <c r="B1399" s="19" t="s">
        <v>2043</v>
      </c>
      <c r="C1399" s="19" t="s">
        <v>2110</v>
      </c>
      <c r="D1399" s="19" t="s">
        <v>2111</v>
      </c>
      <c r="E1399" s="20" t="s">
        <v>21</v>
      </c>
      <c r="F1399" s="19" t="s">
        <v>21</v>
      </c>
      <c r="G1399" s="180">
        <v>93962</v>
      </c>
      <c r="H1399" s="19" t="s">
        <v>2162</v>
      </c>
      <c r="I1399" s="19" t="s">
        <v>15747</v>
      </c>
      <c r="J1399" s="19" t="s">
        <v>9283</v>
      </c>
      <c r="K1399" s="20" t="s">
        <v>9883</v>
      </c>
      <c r="L1399" s="19" t="s">
        <v>25</v>
      </c>
    </row>
    <row r="1400" spans="1:12" x14ac:dyDescent="0.25">
      <c r="A1400" s="19" t="s">
        <v>2042</v>
      </c>
      <c r="B1400" s="19" t="s">
        <v>2043</v>
      </c>
      <c r="C1400" s="19" t="s">
        <v>2110</v>
      </c>
      <c r="D1400" s="19" t="s">
        <v>2111</v>
      </c>
      <c r="E1400" s="20" t="s">
        <v>21</v>
      </c>
      <c r="F1400" s="19" t="s">
        <v>21</v>
      </c>
      <c r="G1400" s="180">
        <v>93963</v>
      </c>
      <c r="H1400" s="19" t="s">
        <v>2163</v>
      </c>
      <c r="I1400" s="19" t="s">
        <v>15747</v>
      </c>
      <c r="J1400" s="19" t="s">
        <v>9283</v>
      </c>
      <c r="K1400" s="20" t="s">
        <v>2172</v>
      </c>
      <c r="L1400" s="19" t="s">
        <v>25</v>
      </c>
    </row>
    <row r="1401" spans="1:12" x14ac:dyDescent="0.25">
      <c r="A1401" s="19" t="s">
        <v>2042</v>
      </c>
      <c r="B1401" s="19" t="s">
        <v>2043</v>
      </c>
      <c r="C1401" s="19" t="s">
        <v>2110</v>
      </c>
      <c r="D1401" s="19" t="s">
        <v>2111</v>
      </c>
      <c r="E1401" s="20" t="s">
        <v>21</v>
      </c>
      <c r="F1401" s="19" t="s">
        <v>21</v>
      </c>
      <c r="G1401" s="180">
        <v>93964</v>
      </c>
      <c r="H1401" s="19" t="s">
        <v>2164</v>
      </c>
      <c r="I1401" s="19" t="s">
        <v>15747</v>
      </c>
      <c r="J1401" s="19" t="s">
        <v>9283</v>
      </c>
      <c r="K1401" s="20" t="s">
        <v>9884</v>
      </c>
      <c r="L1401" s="19" t="s">
        <v>25</v>
      </c>
    </row>
    <row r="1402" spans="1:12" x14ac:dyDescent="0.25">
      <c r="A1402" s="19" t="s">
        <v>2042</v>
      </c>
      <c r="B1402" s="19" t="s">
        <v>2043</v>
      </c>
      <c r="C1402" s="19" t="s">
        <v>2110</v>
      </c>
      <c r="D1402" s="19" t="s">
        <v>2111</v>
      </c>
      <c r="E1402" s="20" t="s">
        <v>21</v>
      </c>
      <c r="F1402" s="19" t="s">
        <v>21</v>
      </c>
      <c r="G1402" s="180">
        <v>93965</v>
      </c>
      <c r="H1402" s="19" t="s">
        <v>2165</v>
      </c>
      <c r="I1402" s="19" t="s">
        <v>15747</v>
      </c>
      <c r="J1402" s="19" t="s">
        <v>9283</v>
      </c>
      <c r="K1402" s="20" t="s">
        <v>9885</v>
      </c>
      <c r="L1402" s="19" t="s">
        <v>25</v>
      </c>
    </row>
    <row r="1403" spans="1:12" x14ac:dyDescent="0.25">
      <c r="A1403" s="19" t="s">
        <v>2042</v>
      </c>
      <c r="B1403" s="19" t="s">
        <v>2043</v>
      </c>
      <c r="C1403" s="19" t="s">
        <v>2110</v>
      </c>
      <c r="D1403" s="19" t="s">
        <v>2111</v>
      </c>
      <c r="E1403" s="20" t="s">
        <v>21</v>
      </c>
      <c r="F1403" s="19" t="s">
        <v>21</v>
      </c>
      <c r="G1403" s="180">
        <v>93966</v>
      </c>
      <c r="H1403" s="19" t="s">
        <v>2166</v>
      </c>
      <c r="I1403" s="19" t="s">
        <v>15747</v>
      </c>
      <c r="J1403" s="19" t="s">
        <v>9283</v>
      </c>
      <c r="K1403" s="20" t="s">
        <v>9886</v>
      </c>
      <c r="L1403" s="19" t="s">
        <v>25</v>
      </c>
    </row>
    <row r="1404" spans="1:12" x14ac:dyDescent="0.25">
      <c r="A1404" s="19" t="s">
        <v>2042</v>
      </c>
      <c r="B1404" s="19" t="s">
        <v>2043</v>
      </c>
      <c r="C1404" s="19" t="s">
        <v>2110</v>
      </c>
      <c r="D1404" s="19" t="s">
        <v>2111</v>
      </c>
      <c r="E1404" s="20" t="s">
        <v>21</v>
      </c>
      <c r="F1404" s="19" t="s">
        <v>21</v>
      </c>
      <c r="G1404" s="180">
        <v>93967</v>
      </c>
      <c r="H1404" s="19" t="s">
        <v>2167</v>
      </c>
      <c r="I1404" s="19" t="s">
        <v>15747</v>
      </c>
      <c r="J1404" s="19" t="s">
        <v>9283</v>
      </c>
      <c r="K1404" s="20" t="s">
        <v>9887</v>
      </c>
      <c r="L1404" s="19" t="s">
        <v>25</v>
      </c>
    </row>
    <row r="1405" spans="1:12" x14ac:dyDescent="0.25">
      <c r="A1405" s="19" t="s">
        <v>2042</v>
      </c>
      <c r="B1405" s="19" t="s">
        <v>2043</v>
      </c>
      <c r="C1405" s="19" t="s">
        <v>2110</v>
      </c>
      <c r="D1405" s="19" t="s">
        <v>2111</v>
      </c>
      <c r="E1405" s="20" t="s">
        <v>21</v>
      </c>
      <c r="F1405" s="19" t="s">
        <v>21</v>
      </c>
      <c r="G1405" s="180">
        <v>93968</v>
      </c>
      <c r="H1405" s="19" t="s">
        <v>2168</v>
      </c>
      <c r="I1405" s="19" t="s">
        <v>15747</v>
      </c>
      <c r="J1405" s="19" t="s">
        <v>9283</v>
      </c>
      <c r="K1405" s="20" t="s">
        <v>9888</v>
      </c>
      <c r="L1405" s="19" t="s">
        <v>25</v>
      </c>
    </row>
    <row r="1406" spans="1:12" x14ac:dyDescent="0.25">
      <c r="A1406" s="19" t="s">
        <v>2042</v>
      </c>
      <c r="B1406" s="19" t="s">
        <v>2043</v>
      </c>
      <c r="C1406" s="19" t="s">
        <v>2110</v>
      </c>
      <c r="D1406" s="19" t="s">
        <v>2111</v>
      </c>
      <c r="E1406" s="20" t="s">
        <v>21</v>
      </c>
      <c r="F1406" s="19" t="s">
        <v>21</v>
      </c>
      <c r="G1406" s="180">
        <v>93969</v>
      </c>
      <c r="H1406" s="19" t="s">
        <v>2169</v>
      </c>
      <c r="I1406" s="19" t="s">
        <v>15747</v>
      </c>
      <c r="J1406" s="19" t="s">
        <v>9283</v>
      </c>
      <c r="K1406" s="20" t="s">
        <v>9889</v>
      </c>
      <c r="L1406" s="19" t="s">
        <v>25</v>
      </c>
    </row>
    <row r="1407" spans="1:12" x14ac:dyDescent="0.25">
      <c r="A1407" s="19" t="s">
        <v>2042</v>
      </c>
      <c r="B1407" s="19" t="s">
        <v>2043</v>
      </c>
      <c r="C1407" s="19" t="s">
        <v>2110</v>
      </c>
      <c r="D1407" s="19" t="s">
        <v>2111</v>
      </c>
      <c r="E1407" s="20" t="s">
        <v>21</v>
      </c>
      <c r="F1407" s="19" t="s">
        <v>21</v>
      </c>
      <c r="G1407" s="180">
        <v>93970</v>
      </c>
      <c r="H1407" s="19" t="s">
        <v>2171</v>
      </c>
      <c r="I1407" s="19" t="s">
        <v>15747</v>
      </c>
      <c r="J1407" s="19" t="s">
        <v>9283</v>
      </c>
      <c r="K1407" s="20" t="s">
        <v>9890</v>
      </c>
      <c r="L1407" s="19" t="s">
        <v>25</v>
      </c>
    </row>
    <row r="1408" spans="1:12" x14ac:dyDescent="0.25">
      <c r="A1408" s="19" t="s">
        <v>2042</v>
      </c>
      <c r="B1408" s="19" t="s">
        <v>2043</v>
      </c>
      <c r="C1408" s="19" t="s">
        <v>2110</v>
      </c>
      <c r="D1408" s="19" t="s">
        <v>2111</v>
      </c>
      <c r="E1408" s="20" t="s">
        <v>21</v>
      </c>
      <c r="F1408" s="19" t="s">
        <v>21</v>
      </c>
      <c r="G1408" s="180">
        <v>93971</v>
      </c>
      <c r="H1408" s="19" t="s">
        <v>2173</v>
      </c>
      <c r="I1408" s="19" t="s">
        <v>15747</v>
      </c>
      <c r="J1408" s="19" t="s">
        <v>9283</v>
      </c>
      <c r="K1408" s="20" t="s">
        <v>9891</v>
      </c>
      <c r="L1408" s="19" t="s">
        <v>25</v>
      </c>
    </row>
    <row r="1409" spans="1:12" x14ac:dyDescent="0.25">
      <c r="A1409" s="19" t="s">
        <v>2042</v>
      </c>
      <c r="B1409" s="19" t="s">
        <v>2043</v>
      </c>
      <c r="C1409" s="19" t="s">
        <v>2110</v>
      </c>
      <c r="D1409" s="19" t="s">
        <v>2111</v>
      </c>
      <c r="E1409" s="20" t="s">
        <v>21</v>
      </c>
      <c r="F1409" s="19" t="s">
        <v>21</v>
      </c>
      <c r="G1409" s="180">
        <v>95108</v>
      </c>
      <c r="H1409" s="19" t="s">
        <v>2174</v>
      </c>
      <c r="I1409" s="19" t="s">
        <v>15692</v>
      </c>
      <c r="J1409" s="19" t="s">
        <v>23</v>
      </c>
      <c r="K1409" s="20" t="s">
        <v>4510</v>
      </c>
      <c r="L1409" s="19" t="s">
        <v>25</v>
      </c>
    </row>
    <row r="1410" spans="1:12" x14ac:dyDescent="0.25">
      <c r="A1410" s="19" t="s">
        <v>2042</v>
      </c>
      <c r="B1410" s="19" t="s">
        <v>2043</v>
      </c>
      <c r="C1410" s="19" t="s">
        <v>2110</v>
      </c>
      <c r="D1410" s="19" t="s">
        <v>2111</v>
      </c>
      <c r="E1410" s="20" t="s">
        <v>21</v>
      </c>
      <c r="F1410" s="19" t="s">
        <v>21</v>
      </c>
      <c r="G1410" s="180">
        <v>100332</v>
      </c>
      <c r="H1410" s="19" t="s">
        <v>2175</v>
      </c>
      <c r="I1410" s="19" t="s">
        <v>15719</v>
      </c>
      <c r="J1410" s="19" t="s">
        <v>9283</v>
      </c>
      <c r="K1410" s="20" t="s">
        <v>9892</v>
      </c>
      <c r="L1410" s="19" t="s">
        <v>25</v>
      </c>
    </row>
    <row r="1411" spans="1:12" x14ac:dyDescent="0.25">
      <c r="A1411" s="19" t="s">
        <v>2042</v>
      </c>
      <c r="B1411" s="19" t="s">
        <v>2043</v>
      </c>
      <c r="C1411" s="19" t="s">
        <v>2110</v>
      </c>
      <c r="D1411" s="19" t="s">
        <v>2111</v>
      </c>
      <c r="E1411" s="20" t="s">
        <v>21</v>
      </c>
      <c r="F1411" s="19" t="s">
        <v>21</v>
      </c>
      <c r="G1411" s="180">
        <v>100333</v>
      </c>
      <c r="H1411" s="19" t="s">
        <v>2176</v>
      </c>
      <c r="I1411" s="19" t="s">
        <v>15719</v>
      </c>
      <c r="J1411" s="19" t="s">
        <v>9283</v>
      </c>
      <c r="K1411" s="20" t="s">
        <v>9893</v>
      </c>
      <c r="L1411" s="19" t="s">
        <v>25</v>
      </c>
    </row>
    <row r="1412" spans="1:12" x14ac:dyDescent="0.25">
      <c r="A1412" s="19" t="s">
        <v>2042</v>
      </c>
      <c r="B1412" s="19" t="s">
        <v>2043</v>
      </c>
      <c r="C1412" s="19" t="s">
        <v>2110</v>
      </c>
      <c r="D1412" s="19" t="s">
        <v>2111</v>
      </c>
      <c r="E1412" s="20" t="s">
        <v>21</v>
      </c>
      <c r="F1412" s="19" t="s">
        <v>21</v>
      </c>
      <c r="G1412" s="180">
        <v>100334</v>
      </c>
      <c r="H1412" s="19" t="s">
        <v>2177</v>
      </c>
      <c r="I1412" s="19" t="s">
        <v>15719</v>
      </c>
      <c r="J1412" s="19" t="s">
        <v>9283</v>
      </c>
      <c r="K1412" s="20" t="s">
        <v>9894</v>
      </c>
      <c r="L1412" s="19" t="s">
        <v>25</v>
      </c>
    </row>
    <row r="1413" spans="1:12" x14ac:dyDescent="0.25">
      <c r="A1413" s="19" t="s">
        <v>2042</v>
      </c>
      <c r="B1413" s="19" t="s">
        <v>2043</v>
      </c>
      <c r="C1413" s="19" t="s">
        <v>2110</v>
      </c>
      <c r="D1413" s="19" t="s">
        <v>2111</v>
      </c>
      <c r="E1413" s="20" t="s">
        <v>21</v>
      </c>
      <c r="F1413" s="19" t="s">
        <v>21</v>
      </c>
      <c r="G1413" s="180">
        <v>100335</v>
      </c>
      <c r="H1413" s="19" t="s">
        <v>2178</v>
      </c>
      <c r="I1413" s="19" t="s">
        <v>15719</v>
      </c>
      <c r="J1413" s="19" t="s">
        <v>9283</v>
      </c>
      <c r="K1413" s="20" t="s">
        <v>9895</v>
      </c>
      <c r="L1413" s="19" t="s">
        <v>25</v>
      </c>
    </row>
    <row r="1414" spans="1:12" x14ac:dyDescent="0.25">
      <c r="A1414" s="19" t="s">
        <v>2042</v>
      </c>
      <c r="B1414" s="19" t="s">
        <v>2043</v>
      </c>
      <c r="C1414" s="19" t="s">
        <v>2110</v>
      </c>
      <c r="D1414" s="19" t="s">
        <v>2111</v>
      </c>
      <c r="E1414" s="20" t="s">
        <v>21</v>
      </c>
      <c r="F1414" s="19" t="s">
        <v>21</v>
      </c>
      <c r="G1414" s="180">
        <v>100341</v>
      </c>
      <c r="H1414" s="19" t="s">
        <v>2179</v>
      </c>
      <c r="I1414" s="19" t="s">
        <v>15719</v>
      </c>
      <c r="J1414" s="19" t="s">
        <v>23</v>
      </c>
      <c r="K1414" s="20" t="s">
        <v>6095</v>
      </c>
      <c r="L1414" s="19" t="s">
        <v>25</v>
      </c>
    </row>
    <row r="1415" spans="1:12" x14ac:dyDescent="0.25">
      <c r="A1415" s="19" t="s">
        <v>2042</v>
      </c>
      <c r="B1415" s="19" t="s">
        <v>2043</v>
      </c>
      <c r="C1415" s="19" t="s">
        <v>2110</v>
      </c>
      <c r="D1415" s="19" t="s">
        <v>2111</v>
      </c>
      <c r="E1415" s="20" t="s">
        <v>21</v>
      </c>
      <c r="F1415" s="19" t="s">
        <v>21</v>
      </c>
      <c r="G1415" s="180">
        <v>100342</v>
      </c>
      <c r="H1415" s="19" t="s">
        <v>2181</v>
      </c>
      <c r="I1415" s="19" t="s">
        <v>15980</v>
      </c>
      <c r="J1415" s="19" t="s">
        <v>23</v>
      </c>
      <c r="K1415" s="20" t="s">
        <v>6628</v>
      </c>
      <c r="L1415" s="19" t="s">
        <v>25</v>
      </c>
    </row>
    <row r="1416" spans="1:12" x14ac:dyDescent="0.25">
      <c r="A1416" s="19" t="s">
        <v>2042</v>
      </c>
      <c r="B1416" s="19" t="s">
        <v>2043</v>
      </c>
      <c r="C1416" s="19" t="s">
        <v>2110</v>
      </c>
      <c r="D1416" s="19" t="s">
        <v>2111</v>
      </c>
      <c r="E1416" s="20" t="s">
        <v>21</v>
      </c>
      <c r="F1416" s="19" t="s">
        <v>21</v>
      </c>
      <c r="G1416" s="180">
        <v>100343</v>
      </c>
      <c r="H1416" s="19" t="s">
        <v>2183</v>
      </c>
      <c r="I1416" s="19" t="s">
        <v>15980</v>
      </c>
      <c r="J1416" s="19" t="s">
        <v>23</v>
      </c>
      <c r="K1416" s="20" t="s">
        <v>4183</v>
      </c>
      <c r="L1416" s="19" t="s">
        <v>25</v>
      </c>
    </row>
    <row r="1417" spans="1:12" x14ac:dyDescent="0.25">
      <c r="A1417" s="19" t="s">
        <v>2042</v>
      </c>
      <c r="B1417" s="19" t="s">
        <v>2043</v>
      </c>
      <c r="C1417" s="19" t="s">
        <v>2110</v>
      </c>
      <c r="D1417" s="19" t="s">
        <v>2111</v>
      </c>
      <c r="E1417" s="20" t="s">
        <v>21</v>
      </c>
      <c r="F1417" s="19" t="s">
        <v>21</v>
      </c>
      <c r="G1417" s="180">
        <v>100344</v>
      </c>
      <c r="H1417" s="19" t="s">
        <v>2185</v>
      </c>
      <c r="I1417" s="19" t="s">
        <v>15980</v>
      </c>
      <c r="J1417" s="19" t="s">
        <v>23</v>
      </c>
      <c r="K1417" s="20" t="s">
        <v>64</v>
      </c>
      <c r="L1417" s="19" t="s">
        <v>25</v>
      </c>
    </row>
    <row r="1418" spans="1:12" x14ac:dyDescent="0.25">
      <c r="A1418" s="19" t="s">
        <v>2042</v>
      </c>
      <c r="B1418" s="19" t="s">
        <v>2043</v>
      </c>
      <c r="C1418" s="19" t="s">
        <v>2110</v>
      </c>
      <c r="D1418" s="19" t="s">
        <v>2111</v>
      </c>
      <c r="E1418" s="20" t="s">
        <v>21</v>
      </c>
      <c r="F1418" s="19" t="s">
        <v>21</v>
      </c>
      <c r="G1418" s="180">
        <v>100345</v>
      </c>
      <c r="H1418" s="19" t="s">
        <v>2187</v>
      </c>
      <c r="I1418" s="19" t="s">
        <v>15980</v>
      </c>
      <c r="J1418" s="19" t="s">
        <v>23</v>
      </c>
      <c r="K1418" s="20" t="s">
        <v>7866</v>
      </c>
      <c r="L1418" s="19" t="s">
        <v>25</v>
      </c>
    </row>
    <row r="1419" spans="1:12" x14ac:dyDescent="0.25">
      <c r="A1419" s="19" t="s">
        <v>2042</v>
      </c>
      <c r="B1419" s="19" t="s">
        <v>2043</v>
      </c>
      <c r="C1419" s="19" t="s">
        <v>2110</v>
      </c>
      <c r="D1419" s="19" t="s">
        <v>2111</v>
      </c>
      <c r="E1419" s="20" t="s">
        <v>21</v>
      </c>
      <c r="F1419" s="19" t="s">
        <v>21</v>
      </c>
      <c r="G1419" s="180">
        <v>100346</v>
      </c>
      <c r="H1419" s="19" t="s">
        <v>2189</v>
      </c>
      <c r="I1419" s="19" t="s">
        <v>15980</v>
      </c>
      <c r="J1419" s="19" t="s">
        <v>23</v>
      </c>
      <c r="K1419" s="20" t="s">
        <v>3142</v>
      </c>
      <c r="L1419" s="19" t="s">
        <v>25</v>
      </c>
    </row>
    <row r="1420" spans="1:12" x14ac:dyDescent="0.25">
      <c r="A1420" s="19" t="s">
        <v>2042</v>
      </c>
      <c r="B1420" s="19" t="s">
        <v>2043</v>
      </c>
      <c r="C1420" s="19" t="s">
        <v>2110</v>
      </c>
      <c r="D1420" s="19" t="s">
        <v>2111</v>
      </c>
      <c r="E1420" s="20" t="s">
        <v>21</v>
      </c>
      <c r="F1420" s="19" t="s">
        <v>21</v>
      </c>
      <c r="G1420" s="180">
        <v>100347</v>
      </c>
      <c r="H1420" s="19" t="s">
        <v>2191</v>
      </c>
      <c r="I1420" s="19" t="s">
        <v>15980</v>
      </c>
      <c r="J1420" s="19" t="s">
        <v>23</v>
      </c>
      <c r="K1420" s="20" t="s">
        <v>3058</v>
      </c>
      <c r="L1420" s="19" t="s">
        <v>25</v>
      </c>
    </row>
    <row r="1421" spans="1:12" x14ac:dyDescent="0.25">
      <c r="A1421" s="19" t="s">
        <v>2042</v>
      </c>
      <c r="B1421" s="19" t="s">
        <v>2043</v>
      </c>
      <c r="C1421" s="19" t="s">
        <v>2110</v>
      </c>
      <c r="D1421" s="19" t="s">
        <v>2111</v>
      </c>
      <c r="E1421" s="20" t="s">
        <v>21</v>
      </c>
      <c r="F1421" s="19" t="s">
        <v>21</v>
      </c>
      <c r="G1421" s="180">
        <v>100348</v>
      </c>
      <c r="H1421" s="19" t="s">
        <v>2193</v>
      </c>
      <c r="I1421" s="19" t="s">
        <v>15980</v>
      </c>
      <c r="J1421" s="19" t="s">
        <v>23</v>
      </c>
      <c r="K1421" s="20" t="s">
        <v>3118</v>
      </c>
      <c r="L1421" s="19" t="s">
        <v>25</v>
      </c>
    </row>
    <row r="1422" spans="1:12" x14ac:dyDescent="0.25">
      <c r="A1422" s="19" t="s">
        <v>2042</v>
      </c>
      <c r="B1422" s="19" t="s">
        <v>2043</v>
      </c>
      <c r="C1422" s="19" t="s">
        <v>2110</v>
      </c>
      <c r="D1422" s="19" t="s">
        <v>2111</v>
      </c>
      <c r="E1422" s="20" t="s">
        <v>21</v>
      </c>
      <c r="F1422" s="19" t="s">
        <v>21</v>
      </c>
      <c r="G1422" s="180">
        <v>100349</v>
      </c>
      <c r="H1422" s="19" t="s">
        <v>2195</v>
      </c>
      <c r="I1422" s="19" t="s">
        <v>15679</v>
      </c>
      <c r="J1422" s="19" t="s">
        <v>23</v>
      </c>
      <c r="K1422" s="20" t="s">
        <v>9896</v>
      </c>
      <c r="L1422" s="19" t="s">
        <v>25</v>
      </c>
    </row>
    <row r="1423" spans="1:12" x14ac:dyDescent="0.25">
      <c r="A1423" s="19" t="s">
        <v>2042</v>
      </c>
      <c r="B1423" s="19" t="s">
        <v>2043</v>
      </c>
      <c r="C1423" s="19" t="s">
        <v>2196</v>
      </c>
      <c r="D1423" s="19" t="s">
        <v>2197</v>
      </c>
      <c r="E1423" s="20">
        <v>73799</v>
      </c>
      <c r="F1423" s="19" t="s">
        <v>2198</v>
      </c>
      <c r="G1423" s="19" t="s">
        <v>2199</v>
      </c>
      <c r="H1423" s="19" t="s">
        <v>2200</v>
      </c>
      <c r="I1423" s="19" t="s">
        <v>15692</v>
      </c>
      <c r="J1423" s="19" t="s">
        <v>9283</v>
      </c>
      <c r="K1423" s="20" t="s">
        <v>9897</v>
      </c>
      <c r="L1423" s="19" t="s">
        <v>25</v>
      </c>
    </row>
    <row r="1424" spans="1:12" x14ac:dyDescent="0.25">
      <c r="A1424" s="19" t="s">
        <v>2042</v>
      </c>
      <c r="B1424" s="19" t="s">
        <v>2043</v>
      </c>
      <c r="C1424" s="19" t="s">
        <v>2196</v>
      </c>
      <c r="D1424" s="19" t="s">
        <v>2197</v>
      </c>
      <c r="E1424" s="20">
        <v>73856</v>
      </c>
      <c r="F1424" s="19" t="s">
        <v>2201</v>
      </c>
      <c r="G1424" s="19" t="s">
        <v>2202</v>
      </c>
      <c r="H1424" s="19" t="s">
        <v>2203</v>
      </c>
      <c r="I1424" s="19" t="s">
        <v>15692</v>
      </c>
      <c r="J1424" s="19" t="s">
        <v>23</v>
      </c>
      <c r="K1424" s="20" t="s">
        <v>9898</v>
      </c>
      <c r="L1424" s="19" t="s">
        <v>25</v>
      </c>
    </row>
    <row r="1425" spans="1:12" x14ac:dyDescent="0.25">
      <c r="A1425" s="19" t="s">
        <v>2042</v>
      </c>
      <c r="B1425" s="19" t="s">
        <v>2043</v>
      </c>
      <c r="C1425" s="19" t="s">
        <v>2196</v>
      </c>
      <c r="D1425" s="19" t="s">
        <v>2197</v>
      </c>
      <c r="E1425" s="20">
        <v>73856</v>
      </c>
      <c r="F1425" s="19" t="s">
        <v>2201</v>
      </c>
      <c r="G1425" s="19" t="s">
        <v>2204</v>
      </c>
      <c r="H1425" s="19" t="s">
        <v>2205</v>
      </c>
      <c r="I1425" s="19" t="s">
        <v>15692</v>
      </c>
      <c r="J1425" s="19" t="s">
        <v>23</v>
      </c>
      <c r="K1425" s="20" t="s">
        <v>9899</v>
      </c>
      <c r="L1425" s="19" t="s">
        <v>25</v>
      </c>
    </row>
    <row r="1426" spans="1:12" x14ac:dyDescent="0.25">
      <c r="A1426" s="19" t="s">
        <v>2042</v>
      </c>
      <c r="B1426" s="19" t="s">
        <v>2043</v>
      </c>
      <c r="C1426" s="19" t="s">
        <v>2196</v>
      </c>
      <c r="D1426" s="19" t="s">
        <v>2197</v>
      </c>
      <c r="E1426" s="20">
        <v>73856</v>
      </c>
      <c r="F1426" s="19" t="s">
        <v>2201</v>
      </c>
      <c r="G1426" s="19" t="s">
        <v>2206</v>
      </c>
      <c r="H1426" s="19" t="s">
        <v>2207</v>
      </c>
      <c r="I1426" s="19" t="s">
        <v>15692</v>
      </c>
      <c r="J1426" s="19" t="s">
        <v>23</v>
      </c>
      <c r="K1426" s="20" t="s">
        <v>9900</v>
      </c>
      <c r="L1426" s="19" t="s">
        <v>25</v>
      </c>
    </row>
    <row r="1427" spans="1:12" x14ac:dyDescent="0.25">
      <c r="A1427" s="19" t="s">
        <v>2042</v>
      </c>
      <c r="B1427" s="19" t="s">
        <v>2043</v>
      </c>
      <c r="C1427" s="19" t="s">
        <v>2196</v>
      </c>
      <c r="D1427" s="19" t="s">
        <v>2197</v>
      </c>
      <c r="E1427" s="20">
        <v>73856</v>
      </c>
      <c r="F1427" s="19" t="s">
        <v>2201</v>
      </c>
      <c r="G1427" s="19" t="s">
        <v>2208</v>
      </c>
      <c r="H1427" s="19" t="s">
        <v>2209</v>
      </c>
      <c r="I1427" s="19" t="s">
        <v>15692</v>
      </c>
      <c r="J1427" s="19" t="s">
        <v>23</v>
      </c>
      <c r="K1427" s="20" t="s">
        <v>9901</v>
      </c>
      <c r="L1427" s="19" t="s">
        <v>25</v>
      </c>
    </row>
    <row r="1428" spans="1:12" x14ac:dyDescent="0.25">
      <c r="A1428" s="19" t="s">
        <v>2042</v>
      </c>
      <c r="B1428" s="19" t="s">
        <v>2043</v>
      </c>
      <c r="C1428" s="19" t="s">
        <v>2196</v>
      </c>
      <c r="D1428" s="19" t="s">
        <v>2197</v>
      </c>
      <c r="E1428" s="20">
        <v>73856</v>
      </c>
      <c r="F1428" s="19" t="s">
        <v>2201</v>
      </c>
      <c r="G1428" s="19" t="s">
        <v>2210</v>
      </c>
      <c r="H1428" s="19" t="s">
        <v>2211</v>
      </c>
      <c r="I1428" s="19" t="s">
        <v>15692</v>
      </c>
      <c r="J1428" s="19" t="s">
        <v>23</v>
      </c>
      <c r="K1428" s="20" t="s">
        <v>9902</v>
      </c>
      <c r="L1428" s="19" t="s">
        <v>25</v>
      </c>
    </row>
    <row r="1429" spans="1:12" x14ac:dyDescent="0.25">
      <c r="A1429" s="19" t="s">
        <v>2042</v>
      </c>
      <c r="B1429" s="19" t="s">
        <v>2043</v>
      </c>
      <c r="C1429" s="19" t="s">
        <v>2196</v>
      </c>
      <c r="D1429" s="19" t="s">
        <v>2197</v>
      </c>
      <c r="E1429" s="20">
        <v>73856</v>
      </c>
      <c r="F1429" s="19" t="s">
        <v>2201</v>
      </c>
      <c r="G1429" s="19" t="s">
        <v>2212</v>
      </c>
      <c r="H1429" s="19" t="s">
        <v>2213</v>
      </c>
      <c r="I1429" s="19" t="s">
        <v>15692</v>
      </c>
      <c r="J1429" s="19" t="s">
        <v>23</v>
      </c>
      <c r="K1429" s="20" t="s">
        <v>9903</v>
      </c>
      <c r="L1429" s="19" t="s">
        <v>25</v>
      </c>
    </row>
    <row r="1430" spans="1:12" x14ac:dyDescent="0.25">
      <c r="A1430" s="19" t="s">
        <v>2042</v>
      </c>
      <c r="B1430" s="19" t="s">
        <v>2043</v>
      </c>
      <c r="C1430" s="19" t="s">
        <v>2196</v>
      </c>
      <c r="D1430" s="19" t="s">
        <v>2197</v>
      </c>
      <c r="E1430" s="20">
        <v>73856</v>
      </c>
      <c r="F1430" s="19" t="s">
        <v>2201</v>
      </c>
      <c r="G1430" s="19" t="s">
        <v>2214</v>
      </c>
      <c r="H1430" s="19" t="s">
        <v>2215</v>
      </c>
      <c r="I1430" s="19" t="s">
        <v>15692</v>
      </c>
      <c r="J1430" s="19" t="s">
        <v>23</v>
      </c>
      <c r="K1430" s="20" t="s">
        <v>9904</v>
      </c>
      <c r="L1430" s="19" t="s">
        <v>25</v>
      </c>
    </row>
    <row r="1431" spans="1:12" x14ac:dyDescent="0.25">
      <c r="A1431" s="19" t="s">
        <v>2042</v>
      </c>
      <c r="B1431" s="19" t="s">
        <v>2043</v>
      </c>
      <c r="C1431" s="19" t="s">
        <v>2196</v>
      </c>
      <c r="D1431" s="19" t="s">
        <v>2197</v>
      </c>
      <c r="E1431" s="20">
        <v>73856</v>
      </c>
      <c r="F1431" s="19" t="s">
        <v>2201</v>
      </c>
      <c r="G1431" s="19" t="s">
        <v>2216</v>
      </c>
      <c r="H1431" s="19" t="s">
        <v>2217</v>
      </c>
      <c r="I1431" s="19" t="s">
        <v>15692</v>
      </c>
      <c r="J1431" s="19" t="s">
        <v>23</v>
      </c>
      <c r="K1431" s="20" t="s">
        <v>9905</v>
      </c>
      <c r="L1431" s="19" t="s">
        <v>25</v>
      </c>
    </row>
    <row r="1432" spans="1:12" x14ac:dyDescent="0.25">
      <c r="A1432" s="19" t="s">
        <v>2042</v>
      </c>
      <c r="B1432" s="19" t="s">
        <v>2043</v>
      </c>
      <c r="C1432" s="19" t="s">
        <v>2196</v>
      </c>
      <c r="D1432" s="19" t="s">
        <v>2197</v>
      </c>
      <c r="E1432" s="20">
        <v>73856</v>
      </c>
      <c r="F1432" s="19" t="s">
        <v>2201</v>
      </c>
      <c r="G1432" s="19" t="s">
        <v>2218</v>
      </c>
      <c r="H1432" s="19" t="s">
        <v>2219</v>
      </c>
      <c r="I1432" s="19" t="s">
        <v>15692</v>
      </c>
      <c r="J1432" s="19" t="s">
        <v>23</v>
      </c>
      <c r="K1432" s="20" t="s">
        <v>9906</v>
      </c>
      <c r="L1432" s="19" t="s">
        <v>25</v>
      </c>
    </row>
    <row r="1433" spans="1:12" x14ac:dyDescent="0.25">
      <c r="A1433" s="19" t="s">
        <v>2042</v>
      </c>
      <c r="B1433" s="19" t="s">
        <v>2043</v>
      </c>
      <c r="C1433" s="19" t="s">
        <v>2196</v>
      </c>
      <c r="D1433" s="19" t="s">
        <v>2197</v>
      </c>
      <c r="E1433" s="20">
        <v>73856</v>
      </c>
      <c r="F1433" s="19" t="s">
        <v>2201</v>
      </c>
      <c r="G1433" s="19" t="s">
        <v>2220</v>
      </c>
      <c r="H1433" s="19" t="s">
        <v>2221</v>
      </c>
      <c r="I1433" s="19" t="s">
        <v>15692</v>
      </c>
      <c r="J1433" s="19" t="s">
        <v>23</v>
      </c>
      <c r="K1433" s="20" t="s">
        <v>9907</v>
      </c>
      <c r="L1433" s="19" t="s">
        <v>25</v>
      </c>
    </row>
    <row r="1434" spans="1:12" x14ac:dyDescent="0.25">
      <c r="A1434" s="19" t="s">
        <v>2042</v>
      </c>
      <c r="B1434" s="19" t="s">
        <v>2043</v>
      </c>
      <c r="C1434" s="19" t="s">
        <v>2196</v>
      </c>
      <c r="D1434" s="19" t="s">
        <v>2197</v>
      </c>
      <c r="E1434" s="20">
        <v>73856</v>
      </c>
      <c r="F1434" s="19" t="s">
        <v>2201</v>
      </c>
      <c r="G1434" s="19" t="s">
        <v>2222</v>
      </c>
      <c r="H1434" s="19" t="s">
        <v>2223</v>
      </c>
      <c r="I1434" s="19" t="s">
        <v>15692</v>
      </c>
      <c r="J1434" s="19" t="s">
        <v>23</v>
      </c>
      <c r="K1434" s="20" t="s">
        <v>9908</v>
      </c>
      <c r="L1434" s="19" t="s">
        <v>25</v>
      </c>
    </row>
    <row r="1435" spans="1:12" x14ac:dyDescent="0.25">
      <c r="A1435" s="19" t="s">
        <v>2042</v>
      </c>
      <c r="B1435" s="19" t="s">
        <v>2043</v>
      </c>
      <c r="C1435" s="19" t="s">
        <v>2196</v>
      </c>
      <c r="D1435" s="19" t="s">
        <v>2197</v>
      </c>
      <c r="E1435" s="20">
        <v>73856</v>
      </c>
      <c r="F1435" s="19" t="s">
        <v>2201</v>
      </c>
      <c r="G1435" s="19" t="s">
        <v>2224</v>
      </c>
      <c r="H1435" s="19" t="s">
        <v>2225</v>
      </c>
      <c r="I1435" s="19" t="s">
        <v>15692</v>
      </c>
      <c r="J1435" s="19" t="s">
        <v>23</v>
      </c>
      <c r="K1435" s="20" t="s">
        <v>9909</v>
      </c>
      <c r="L1435" s="19" t="s">
        <v>25</v>
      </c>
    </row>
    <row r="1436" spans="1:12" x14ac:dyDescent="0.25">
      <c r="A1436" s="19" t="s">
        <v>2042</v>
      </c>
      <c r="B1436" s="19" t="s">
        <v>2043</v>
      </c>
      <c r="C1436" s="19" t="s">
        <v>2196</v>
      </c>
      <c r="D1436" s="19" t="s">
        <v>2197</v>
      </c>
      <c r="E1436" s="20">
        <v>73856</v>
      </c>
      <c r="F1436" s="19" t="s">
        <v>2201</v>
      </c>
      <c r="G1436" s="19" t="s">
        <v>2226</v>
      </c>
      <c r="H1436" s="19" t="s">
        <v>2227</v>
      </c>
      <c r="I1436" s="19" t="s">
        <v>15692</v>
      </c>
      <c r="J1436" s="19" t="s">
        <v>23</v>
      </c>
      <c r="K1436" s="20" t="s">
        <v>9910</v>
      </c>
      <c r="L1436" s="19" t="s">
        <v>25</v>
      </c>
    </row>
    <row r="1437" spans="1:12" x14ac:dyDescent="0.25">
      <c r="A1437" s="19" t="s">
        <v>2042</v>
      </c>
      <c r="B1437" s="19" t="s">
        <v>2043</v>
      </c>
      <c r="C1437" s="19" t="s">
        <v>2196</v>
      </c>
      <c r="D1437" s="19" t="s">
        <v>2197</v>
      </c>
      <c r="E1437" s="20">
        <v>73856</v>
      </c>
      <c r="F1437" s="19" t="s">
        <v>2201</v>
      </c>
      <c r="G1437" s="19" t="s">
        <v>2228</v>
      </c>
      <c r="H1437" s="19" t="s">
        <v>2229</v>
      </c>
      <c r="I1437" s="19" t="s">
        <v>15692</v>
      </c>
      <c r="J1437" s="19" t="s">
        <v>23</v>
      </c>
      <c r="K1437" s="20" t="s">
        <v>9911</v>
      </c>
      <c r="L1437" s="19" t="s">
        <v>25</v>
      </c>
    </row>
    <row r="1438" spans="1:12" x14ac:dyDescent="0.25">
      <c r="A1438" s="19" t="s">
        <v>2042</v>
      </c>
      <c r="B1438" s="19" t="s">
        <v>2043</v>
      </c>
      <c r="C1438" s="19" t="s">
        <v>2196</v>
      </c>
      <c r="D1438" s="19" t="s">
        <v>2197</v>
      </c>
      <c r="E1438" s="20">
        <v>73856</v>
      </c>
      <c r="F1438" s="19" t="s">
        <v>2201</v>
      </c>
      <c r="G1438" s="19" t="s">
        <v>2230</v>
      </c>
      <c r="H1438" s="19" t="s">
        <v>2231</v>
      </c>
      <c r="I1438" s="19" t="s">
        <v>15692</v>
      </c>
      <c r="J1438" s="19" t="s">
        <v>23</v>
      </c>
      <c r="K1438" s="20" t="s">
        <v>9912</v>
      </c>
      <c r="L1438" s="19" t="s">
        <v>25</v>
      </c>
    </row>
    <row r="1439" spans="1:12" x14ac:dyDescent="0.25">
      <c r="A1439" s="19" t="s">
        <v>2042</v>
      </c>
      <c r="B1439" s="19" t="s">
        <v>2043</v>
      </c>
      <c r="C1439" s="19" t="s">
        <v>2196</v>
      </c>
      <c r="D1439" s="19" t="s">
        <v>2197</v>
      </c>
      <c r="E1439" s="20">
        <v>74224</v>
      </c>
      <c r="F1439" s="19" t="s">
        <v>2232</v>
      </c>
      <c r="G1439" s="19" t="s">
        <v>2233</v>
      </c>
      <c r="H1439" s="19" t="s">
        <v>2234</v>
      </c>
      <c r="I1439" s="19" t="s">
        <v>15692</v>
      </c>
      <c r="J1439" s="19" t="s">
        <v>9283</v>
      </c>
      <c r="K1439" s="20" t="s">
        <v>9913</v>
      </c>
      <c r="L1439" s="19" t="s">
        <v>25</v>
      </c>
    </row>
    <row r="1440" spans="1:12" x14ac:dyDescent="0.25">
      <c r="A1440" s="19" t="s">
        <v>2042</v>
      </c>
      <c r="B1440" s="19" t="s">
        <v>2043</v>
      </c>
      <c r="C1440" s="19" t="s">
        <v>2196</v>
      </c>
      <c r="D1440" s="19" t="s">
        <v>2197</v>
      </c>
      <c r="E1440" s="20" t="s">
        <v>21</v>
      </c>
      <c r="F1440" s="19" t="s">
        <v>21</v>
      </c>
      <c r="G1440" s="180">
        <v>83659</v>
      </c>
      <c r="H1440" s="19" t="s">
        <v>2235</v>
      </c>
      <c r="I1440" s="19" t="s">
        <v>15692</v>
      </c>
      <c r="J1440" s="19" t="s">
        <v>23</v>
      </c>
      <c r="K1440" s="20" t="s">
        <v>9914</v>
      </c>
      <c r="L1440" s="19" t="s">
        <v>25</v>
      </c>
    </row>
    <row r="1441" spans="1:12" x14ac:dyDescent="0.25">
      <c r="A1441" s="19" t="s">
        <v>2042</v>
      </c>
      <c r="B1441" s="19" t="s">
        <v>2043</v>
      </c>
      <c r="C1441" s="19" t="s">
        <v>2196</v>
      </c>
      <c r="D1441" s="19" t="s">
        <v>2197</v>
      </c>
      <c r="E1441" s="20" t="s">
        <v>21</v>
      </c>
      <c r="F1441" s="19" t="s">
        <v>21</v>
      </c>
      <c r="G1441" s="180">
        <v>83716</v>
      </c>
      <c r="H1441" s="19" t="s">
        <v>2236</v>
      </c>
      <c r="I1441" s="19" t="s">
        <v>15692</v>
      </c>
      <c r="J1441" s="19" t="s">
        <v>9283</v>
      </c>
      <c r="K1441" s="20" t="s">
        <v>9915</v>
      </c>
      <c r="L1441" s="19" t="s">
        <v>25</v>
      </c>
    </row>
    <row r="1442" spans="1:12" x14ac:dyDescent="0.25">
      <c r="A1442" s="19" t="s">
        <v>2042</v>
      </c>
      <c r="B1442" s="19" t="s">
        <v>2043</v>
      </c>
      <c r="C1442" s="19" t="s">
        <v>2196</v>
      </c>
      <c r="D1442" s="19" t="s">
        <v>2197</v>
      </c>
      <c r="E1442" s="20" t="s">
        <v>21</v>
      </c>
      <c r="F1442" s="19" t="s">
        <v>21</v>
      </c>
      <c r="G1442" s="180">
        <v>97976</v>
      </c>
      <c r="H1442" s="19" t="s">
        <v>2237</v>
      </c>
      <c r="I1442" s="19" t="s">
        <v>15692</v>
      </c>
      <c r="J1442" s="19" t="s">
        <v>9283</v>
      </c>
      <c r="K1442" s="20" t="s">
        <v>9916</v>
      </c>
      <c r="L1442" s="19" t="s">
        <v>25</v>
      </c>
    </row>
    <row r="1443" spans="1:12" x14ac:dyDescent="0.25">
      <c r="A1443" s="19" t="s">
        <v>2042</v>
      </c>
      <c r="B1443" s="19" t="s">
        <v>2043</v>
      </c>
      <c r="C1443" s="19" t="s">
        <v>2196</v>
      </c>
      <c r="D1443" s="19" t="s">
        <v>2197</v>
      </c>
      <c r="E1443" s="20" t="s">
        <v>21</v>
      </c>
      <c r="F1443" s="19" t="s">
        <v>21</v>
      </c>
      <c r="G1443" s="180">
        <v>97977</v>
      </c>
      <c r="H1443" s="19" t="s">
        <v>2238</v>
      </c>
      <c r="I1443" s="19" t="s">
        <v>15692</v>
      </c>
      <c r="J1443" s="19" t="s">
        <v>9283</v>
      </c>
      <c r="K1443" s="20" t="s">
        <v>9917</v>
      </c>
      <c r="L1443" s="19" t="s">
        <v>25</v>
      </c>
    </row>
    <row r="1444" spans="1:12" x14ac:dyDescent="0.25">
      <c r="A1444" s="19" t="s">
        <v>2042</v>
      </c>
      <c r="B1444" s="19" t="s">
        <v>2043</v>
      </c>
      <c r="C1444" s="19" t="s">
        <v>2196</v>
      </c>
      <c r="D1444" s="19" t="s">
        <v>2197</v>
      </c>
      <c r="E1444" s="20" t="s">
        <v>21</v>
      </c>
      <c r="F1444" s="19" t="s">
        <v>21</v>
      </c>
      <c r="G1444" s="180">
        <v>97980</v>
      </c>
      <c r="H1444" s="19" t="s">
        <v>2239</v>
      </c>
      <c r="I1444" s="19" t="s">
        <v>15692</v>
      </c>
      <c r="J1444" s="19" t="s">
        <v>9283</v>
      </c>
      <c r="K1444" s="20" t="s">
        <v>9918</v>
      </c>
      <c r="L1444" s="19" t="s">
        <v>25</v>
      </c>
    </row>
    <row r="1445" spans="1:12" x14ac:dyDescent="0.25">
      <c r="A1445" s="19" t="s">
        <v>2042</v>
      </c>
      <c r="B1445" s="19" t="s">
        <v>2043</v>
      </c>
      <c r="C1445" s="19" t="s">
        <v>2196</v>
      </c>
      <c r="D1445" s="19" t="s">
        <v>2197</v>
      </c>
      <c r="E1445" s="20" t="s">
        <v>21</v>
      </c>
      <c r="F1445" s="19" t="s">
        <v>21</v>
      </c>
      <c r="G1445" s="180">
        <v>97981</v>
      </c>
      <c r="H1445" s="19" t="s">
        <v>2240</v>
      </c>
      <c r="I1445" s="19" t="s">
        <v>15747</v>
      </c>
      <c r="J1445" s="19" t="s">
        <v>23</v>
      </c>
      <c r="K1445" s="20" t="s">
        <v>9919</v>
      </c>
      <c r="L1445" s="19" t="s">
        <v>25</v>
      </c>
    </row>
    <row r="1446" spans="1:12" x14ac:dyDescent="0.25">
      <c r="A1446" s="19" t="s">
        <v>2042</v>
      </c>
      <c r="B1446" s="19" t="s">
        <v>2043</v>
      </c>
      <c r="C1446" s="19" t="s">
        <v>2196</v>
      </c>
      <c r="D1446" s="19" t="s">
        <v>2197</v>
      </c>
      <c r="E1446" s="20" t="s">
        <v>21</v>
      </c>
      <c r="F1446" s="19" t="s">
        <v>21</v>
      </c>
      <c r="G1446" s="180">
        <v>97983</v>
      </c>
      <c r="H1446" s="19" t="s">
        <v>2241</v>
      </c>
      <c r="I1446" s="19" t="s">
        <v>15747</v>
      </c>
      <c r="J1446" s="19" t="s">
        <v>23</v>
      </c>
      <c r="K1446" s="20" t="s">
        <v>9920</v>
      </c>
      <c r="L1446" s="19" t="s">
        <v>25</v>
      </c>
    </row>
    <row r="1447" spans="1:12" x14ac:dyDescent="0.25">
      <c r="A1447" s="19" t="s">
        <v>2042</v>
      </c>
      <c r="B1447" s="19" t="s">
        <v>2043</v>
      </c>
      <c r="C1447" s="19" t="s">
        <v>2196</v>
      </c>
      <c r="D1447" s="19" t="s">
        <v>2197</v>
      </c>
      <c r="E1447" s="20" t="s">
        <v>21</v>
      </c>
      <c r="F1447" s="19" t="s">
        <v>21</v>
      </c>
      <c r="G1447" s="180">
        <v>97985</v>
      </c>
      <c r="H1447" s="19" t="s">
        <v>2242</v>
      </c>
      <c r="I1447" s="19" t="s">
        <v>15747</v>
      </c>
      <c r="J1447" s="19" t="s">
        <v>23</v>
      </c>
      <c r="K1447" s="20" t="s">
        <v>9921</v>
      </c>
      <c r="L1447" s="19" t="s">
        <v>25</v>
      </c>
    </row>
    <row r="1448" spans="1:12" x14ac:dyDescent="0.25">
      <c r="A1448" s="19" t="s">
        <v>2042</v>
      </c>
      <c r="B1448" s="19" t="s">
        <v>2043</v>
      </c>
      <c r="C1448" s="19" t="s">
        <v>2196</v>
      </c>
      <c r="D1448" s="19" t="s">
        <v>2197</v>
      </c>
      <c r="E1448" s="20" t="s">
        <v>21</v>
      </c>
      <c r="F1448" s="19" t="s">
        <v>21</v>
      </c>
      <c r="G1448" s="180">
        <v>97987</v>
      </c>
      <c r="H1448" s="19" t="s">
        <v>2243</v>
      </c>
      <c r="I1448" s="19" t="s">
        <v>15747</v>
      </c>
      <c r="J1448" s="19" t="s">
        <v>23</v>
      </c>
      <c r="K1448" s="20" t="s">
        <v>9922</v>
      </c>
      <c r="L1448" s="19" t="s">
        <v>25</v>
      </c>
    </row>
    <row r="1449" spans="1:12" x14ac:dyDescent="0.25">
      <c r="A1449" s="19" t="s">
        <v>2042</v>
      </c>
      <c r="B1449" s="19" t="s">
        <v>2043</v>
      </c>
      <c r="C1449" s="19" t="s">
        <v>2196</v>
      </c>
      <c r="D1449" s="19" t="s">
        <v>2197</v>
      </c>
      <c r="E1449" s="20" t="s">
        <v>21</v>
      </c>
      <c r="F1449" s="19" t="s">
        <v>21</v>
      </c>
      <c r="G1449" s="180">
        <v>97988</v>
      </c>
      <c r="H1449" s="19" t="s">
        <v>2244</v>
      </c>
      <c r="I1449" s="19" t="s">
        <v>15692</v>
      </c>
      <c r="J1449" s="19" t="s">
        <v>9283</v>
      </c>
      <c r="K1449" s="20" t="s">
        <v>9923</v>
      </c>
      <c r="L1449" s="19" t="s">
        <v>25</v>
      </c>
    </row>
    <row r="1450" spans="1:12" x14ac:dyDescent="0.25">
      <c r="A1450" s="19" t="s">
        <v>2042</v>
      </c>
      <c r="B1450" s="19" t="s">
        <v>2043</v>
      </c>
      <c r="C1450" s="19" t="s">
        <v>2196</v>
      </c>
      <c r="D1450" s="19" t="s">
        <v>2197</v>
      </c>
      <c r="E1450" s="20" t="s">
        <v>21</v>
      </c>
      <c r="F1450" s="19" t="s">
        <v>21</v>
      </c>
      <c r="G1450" s="180">
        <v>97989</v>
      </c>
      <c r="H1450" s="19" t="s">
        <v>2245</v>
      </c>
      <c r="I1450" s="19" t="s">
        <v>15747</v>
      </c>
      <c r="J1450" s="19" t="s">
        <v>23</v>
      </c>
      <c r="K1450" s="20" t="s">
        <v>9924</v>
      </c>
      <c r="L1450" s="19" t="s">
        <v>25</v>
      </c>
    </row>
    <row r="1451" spans="1:12" x14ac:dyDescent="0.25">
      <c r="A1451" s="19" t="s">
        <v>2042</v>
      </c>
      <c r="B1451" s="19" t="s">
        <v>2043</v>
      </c>
      <c r="C1451" s="19" t="s">
        <v>2196</v>
      </c>
      <c r="D1451" s="19" t="s">
        <v>2197</v>
      </c>
      <c r="E1451" s="20" t="s">
        <v>21</v>
      </c>
      <c r="F1451" s="19" t="s">
        <v>21</v>
      </c>
      <c r="G1451" s="180">
        <v>97991</v>
      </c>
      <c r="H1451" s="19" t="s">
        <v>2246</v>
      </c>
      <c r="I1451" s="19" t="s">
        <v>15747</v>
      </c>
      <c r="J1451" s="19" t="s">
        <v>23</v>
      </c>
      <c r="K1451" s="20" t="s">
        <v>9925</v>
      </c>
      <c r="L1451" s="19" t="s">
        <v>25</v>
      </c>
    </row>
    <row r="1452" spans="1:12" x14ac:dyDescent="0.25">
      <c r="A1452" s="19" t="s">
        <v>2042</v>
      </c>
      <c r="B1452" s="19" t="s">
        <v>2043</v>
      </c>
      <c r="C1452" s="19" t="s">
        <v>2196</v>
      </c>
      <c r="D1452" s="19" t="s">
        <v>2197</v>
      </c>
      <c r="E1452" s="20" t="s">
        <v>21</v>
      </c>
      <c r="F1452" s="19" t="s">
        <v>21</v>
      </c>
      <c r="G1452" s="180">
        <v>97992</v>
      </c>
      <c r="H1452" s="19" t="s">
        <v>2247</v>
      </c>
      <c r="I1452" s="19" t="s">
        <v>15692</v>
      </c>
      <c r="J1452" s="19" t="s">
        <v>9283</v>
      </c>
      <c r="K1452" s="20" t="s">
        <v>9926</v>
      </c>
      <c r="L1452" s="19" t="s">
        <v>25</v>
      </c>
    </row>
    <row r="1453" spans="1:12" x14ac:dyDescent="0.25">
      <c r="A1453" s="19" t="s">
        <v>2042</v>
      </c>
      <c r="B1453" s="19" t="s">
        <v>2043</v>
      </c>
      <c r="C1453" s="19" t="s">
        <v>2196</v>
      </c>
      <c r="D1453" s="19" t="s">
        <v>2197</v>
      </c>
      <c r="E1453" s="20" t="s">
        <v>21</v>
      </c>
      <c r="F1453" s="19" t="s">
        <v>21</v>
      </c>
      <c r="G1453" s="180">
        <v>97993</v>
      </c>
      <c r="H1453" s="19" t="s">
        <v>2248</v>
      </c>
      <c r="I1453" s="19" t="s">
        <v>15747</v>
      </c>
      <c r="J1453" s="19" t="s">
        <v>23</v>
      </c>
      <c r="K1453" s="20" t="s">
        <v>9927</v>
      </c>
      <c r="L1453" s="19" t="s">
        <v>25</v>
      </c>
    </row>
    <row r="1454" spans="1:12" x14ac:dyDescent="0.25">
      <c r="A1454" s="19" t="s">
        <v>2042</v>
      </c>
      <c r="B1454" s="19" t="s">
        <v>2043</v>
      </c>
      <c r="C1454" s="19" t="s">
        <v>2196</v>
      </c>
      <c r="D1454" s="19" t="s">
        <v>2197</v>
      </c>
      <c r="E1454" s="20" t="s">
        <v>21</v>
      </c>
      <c r="F1454" s="19" t="s">
        <v>21</v>
      </c>
      <c r="G1454" s="180">
        <v>97994</v>
      </c>
      <c r="H1454" s="19" t="s">
        <v>2249</v>
      </c>
      <c r="I1454" s="19" t="s">
        <v>15692</v>
      </c>
      <c r="J1454" s="19" t="s">
        <v>9283</v>
      </c>
      <c r="K1454" s="20" t="s">
        <v>9928</v>
      </c>
      <c r="L1454" s="19" t="s">
        <v>25</v>
      </c>
    </row>
    <row r="1455" spans="1:12" x14ac:dyDescent="0.25">
      <c r="A1455" s="19" t="s">
        <v>2042</v>
      </c>
      <c r="B1455" s="19" t="s">
        <v>2043</v>
      </c>
      <c r="C1455" s="19" t="s">
        <v>2196</v>
      </c>
      <c r="D1455" s="19" t="s">
        <v>2197</v>
      </c>
      <c r="E1455" s="20" t="s">
        <v>21</v>
      </c>
      <c r="F1455" s="19" t="s">
        <v>21</v>
      </c>
      <c r="G1455" s="180">
        <v>97995</v>
      </c>
      <c r="H1455" s="19" t="s">
        <v>2250</v>
      </c>
      <c r="I1455" s="19" t="s">
        <v>15747</v>
      </c>
      <c r="J1455" s="19" t="s">
        <v>23</v>
      </c>
      <c r="K1455" s="20" t="s">
        <v>9929</v>
      </c>
      <c r="L1455" s="19" t="s">
        <v>25</v>
      </c>
    </row>
    <row r="1456" spans="1:12" x14ac:dyDescent="0.25">
      <c r="A1456" s="19" t="s">
        <v>2042</v>
      </c>
      <c r="B1456" s="19" t="s">
        <v>2043</v>
      </c>
      <c r="C1456" s="19" t="s">
        <v>2196</v>
      </c>
      <c r="D1456" s="19" t="s">
        <v>2197</v>
      </c>
      <c r="E1456" s="20" t="s">
        <v>21</v>
      </c>
      <c r="F1456" s="19" t="s">
        <v>21</v>
      </c>
      <c r="G1456" s="180">
        <v>97996</v>
      </c>
      <c r="H1456" s="19" t="s">
        <v>2251</v>
      </c>
      <c r="I1456" s="19" t="s">
        <v>15692</v>
      </c>
      <c r="J1456" s="19" t="s">
        <v>9283</v>
      </c>
      <c r="K1456" s="20" t="s">
        <v>9930</v>
      </c>
      <c r="L1456" s="19" t="s">
        <v>25</v>
      </c>
    </row>
    <row r="1457" spans="1:12" x14ac:dyDescent="0.25">
      <c r="A1457" s="19" t="s">
        <v>2042</v>
      </c>
      <c r="B1457" s="19" t="s">
        <v>2043</v>
      </c>
      <c r="C1457" s="19" t="s">
        <v>2196</v>
      </c>
      <c r="D1457" s="19" t="s">
        <v>2197</v>
      </c>
      <c r="E1457" s="20" t="s">
        <v>21</v>
      </c>
      <c r="F1457" s="19" t="s">
        <v>21</v>
      </c>
      <c r="G1457" s="180">
        <v>97997</v>
      </c>
      <c r="H1457" s="19" t="s">
        <v>2252</v>
      </c>
      <c r="I1457" s="19" t="s">
        <v>15747</v>
      </c>
      <c r="J1457" s="19" t="s">
        <v>23</v>
      </c>
      <c r="K1457" s="20" t="s">
        <v>9931</v>
      </c>
      <c r="L1457" s="19" t="s">
        <v>25</v>
      </c>
    </row>
    <row r="1458" spans="1:12" x14ac:dyDescent="0.25">
      <c r="A1458" s="19" t="s">
        <v>2042</v>
      </c>
      <c r="B1458" s="19" t="s">
        <v>2043</v>
      </c>
      <c r="C1458" s="19" t="s">
        <v>2196</v>
      </c>
      <c r="D1458" s="19" t="s">
        <v>2197</v>
      </c>
      <c r="E1458" s="20" t="s">
        <v>21</v>
      </c>
      <c r="F1458" s="19" t="s">
        <v>21</v>
      </c>
      <c r="G1458" s="180">
        <v>97999</v>
      </c>
      <c r="H1458" s="19" t="s">
        <v>2253</v>
      </c>
      <c r="I1458" s="19" t="s">
        <v>15747</v>
      </c>
      <c r="J1458" s="19" t="s">
        <v>23</v>
      </c>
      <c r="K1458" s="20" t="s">
        <v>9932</v>
      </c>
      <c r="L1458" s="19" t="s">
        <v>25</v>
      </c>
    </row>
    <row r="1459" spans="1:12" x14ac:dyDescent="0.25">
      <c r="A1459" s="19" t="s">
        <v>2042</v>
      </c>
      <c r="B1459" s="19" t="s">
        <v>2043</v>
      </c>
      <c r="C1459" s="19" t="s">
        <v>2196</v>
      </c>
      <c r="D1459" s="19" t="s">
        <v>2197</v>
      </c>
      <c r="E1459" s="20" t="s">
        <v>21</v>
      </c>
      <c r="F1459" s="19" t="s">
        <v>21</v>
      </c>
      <c r="G1459" s="180">
        <v>98001</v>
      </c>
      <c r="H1459" s="19" t="s">
        <v>2254</v>
      </c>
      <c r="I1459" s="19" t="s">
        <v>15747</v>
      </c>
      <c r="J1459" s="19" t="s">
        <v>23</v>
      </c>
      <c r="K1459" s="20" t="s">
        <v>9933</v>
      </c>
      <c r="L1459" s="19" t="s">
        <v>25</v>
      </c>
    </row>
    <row r="1460" spans="1:12" x14ac:dyDescent="0.25">
      <c r="A1460" s="19" t="s">
        <v>2042</v>
      </c>
      <c r="B1460" s="19" t="s">
        <v>2043</v>
      </c>
      <c r="C1460" s="19" t="s">
        <v>2196</v>
      </c>
      <c r="D1460" s="19" t="s">
        <v>2197</v>
      </c>
      <c r="E1460" s="20" t="s">
        <v>21</v>
      </c>
      <c r="F1460" s="19" t="s">
        <v>21</v>
      </c>
      <c r="G1460" s="180">
        <v>98002</v>
      </c>
      <c r="H1460" s="19" t="s">
        <v>2255</v>
      </c>
      <c r="I1460" s="19" t="s">
        <v>15692</v>
      </c>
      <c r="J1460" s="19" t="s">
        <v>9283</v>
      </c>
      <c r="K1460" s="20" t="s">
        <v>9934</v>
      </c>
      <c r="L1460" s="19" t="s">
        <v>25</v>
      </c>
    </row>
    <row r="1461" spans="1:12" x14ac:dyDescent="0.25">
      <c r="A1461" s="19" t="s">
        <v>2042</v>
      </c>
      <c r="B1461" s="19" t="s">
        <v>2043</v>
      </c>
      <c r="C1461" s="19" t="s">
        <v>2196</v>
      </c>
      <c r="D1461" s="19" t="s">
        <v>2197</v>
      </c>
      <c r="E1461" s="20" t="s">
        <v>21</v>
      </c>
      <c r="F1461" s="19" t="s">
        <v>21</v>
      </c>
      <c r="G1461" s="180">
        <v>98003</v>
      </c>
      <c r="H1461" s="19" t="s">
        <v>2256</v>
      </c>
      <c r="I1461" s="19" t="s">
        <v>15747</v>
      </c>
      <c r="J1461" s="19" t="s">
        <v>23</v>
      </c>
      <c r="K1461" s="20" t="s">
        <v>9935</v>
      </c>
      <c r="L1461" s="19" t="s">
        <v>25</v>
      </c>
    </row>
    <row r="1462" spans="1:12" x14ac:dyDescent="0.25">
      <c r="A1462" s="19" t="s">
        <v>2042</v>
      </c>
      <c r="B1462" s="19" t="s">
        <v>2043</v>
      </c>
      <c r="C1462" s="19" t="s">
        <v>2196</v>
      </c>
      <c r="D1462" s="19" t="s">
        <v>2197</v>
      </c>
      <c r="E1462" s="20" t="s">
        <v>21</v>
      </c>
      <c r="F1462" s="19" t="s">
        <v>21</v>
      </c>
      <c r="G1462" s="180">
        <v>98005</v>
      </c>
      <c r="H1462" s="19" t="s">
        <v>2257</v>
      </c>
      <c r="I1462" s="19" t="s">
        <v>15747</v>
      </c>
      <c r="J1462" s="19" t="s">
        <v>23</v>
      </c>
      <c r="K1462" s="20" t="s">
        <v>9936</v>
      </c>
      <c r="L1462" s="19" t="s">
        <v>25</v>
      </c>
    </row>
    <row r="1463" spans="1:12" x14ac:dyDescent="0.25">
      <c r="A1463" s="19" t="s">
        <v>2042</v>
      </c>
      <c r="B1463" s="19" t="s">
        <v>2043</v>
      </c>
      <c r="C1463" s="19" t="s">
        <v>2196</v>
      </c>
      <c r="D1463" s="19" t="s">
        <v>2197</v>
      </c>
      <c r="E1463" s="20" t="s">
        <v>21</v>
      </c>
      <c r="F1463" s="19" t="s">
        <v>21</v>
      </c>
      <c r="G1463" s="180">
        <v>98006</v>
      </c>
      <c r="H1463" s="19" t="s">
        <v>2258</v>
      </c>
      <c r="I1463" s="19" t="s">
        <v>15692</v>
      </c>
      <c r="J1463" s="19" t="s">
        <v>9283</v>
      </c>
      <c r="K1463" s="20" t="s">
        <v>9937</v>
      </c>
      <c r="L1463" s="19" t="s">
        <v>25</v>
      </c>
    </row>
    <row r="1464" spans="1:12" x14ac:dyDescent="0.25">
      <c r="A1464" s="19" t="s">
        <v>2042</v>
      </c>
      <c r="B1464" s="19" t="s">
        <v>2043</v>
      </c>
      <c r="C1464" s="19" t="s">
        <v>2196</v>
      </c>
      <c r="D1464" s="19" t="s">
        <v>2197</v>
      </c>
      <c r="E1464" s="20" t="s">
        <v>21</v>
      </c>
      <c r="F1464" s="19" t="s">
        <v>21</v>
      </c>
      <c r="G1464" s="180">
        <v>98007</v>
      </c>
      <c r="H1464" s="19" t="s">
        <v>2259</v>
      </c>
      <c r="I1464" s="19" t="s">
        <v>15747</v>
      </c>
      <c r="J1464" s="19" t="s">
        <v>23</v>
      </c>
      <c r="K1464" s="20" t="s">
        <v>9938</v>
      </c>
      <c r="L1464" s="19" t="s">
        <v>25</v>
      </c>
    </row>
    <row r="1465" spans="1:12" x14ac:dyDescent="0.25">
      <c r="A1465" s="19" t="s">
        <v>2042</v>
      </c>
      <c r="B1465" s="19" t="s">
        <v>2043</v>
      </c>
      <c r="C1465" s="19" t="s">
        <v>2196</v>
      </c>
      <c r="D1465" s="19" t="s">
        <v>2197</v>
      </c>
      <c r="E1465" s="20" t="s">
        <v>21</v>
      </c>
      <c r="F1465" s="19" t="s">
        <v>21</v>
      </c>
      <c r="G1465" s="180">
        <v>98008</v>
      </c>
      <c r="H1465" s="19" t="s">
        <v>2260</v>
      </c>
      <c r="I1465" s="19" t="s">
        <v>15692</v>
      </c>
      <c r="J1465" s="19" t="s">
        <v>9283</v>
      </c>
      <c r="K1465" s="20" t="s">
        <v>9939</v>
      </c>
      <c r="L1465" s="19" t="s">
        <v>25</v>
      </c>
    </row>
    <row r="1466" spans="1:12" x14ac:dyDescent="0.25">
      <c r="A1466" s="19" t="s">
        <v>2042</v>
      </c>
      <c r="B1466" s="19" t="s">
        <v>2043</v>
      </c>
      <c r="C1466" s="19" t="s">
        <v>2196</v>
      </c>
      <c r="D1466" s="19" t="s">
        <v>2197</v>
      </c>
      <c r="E1466" s="20" t="s">
        <v>21</v>
      </c>
      <c r="F1466" s="19" t="s">
        <v>21</v>
      </c>
      <c r="G1466" s="180">
        <v>98009</v>
      </c>
      <c r="H1466" s="19" t="s">
        <v>2261</v>
      </c>
      <c r="I1466" s="19" t="s">
        <v>15747</v>
      </c>
      <c r="J1466" s="19" t="s">
        <v>23</v>
      </c>
      <c r="K1466" s="20" t="s">
        <v>9932</v>
      </c>
      <c r="L1466" s="19" t="s">
        <v>25</v>
      </c>
    </row>
    <row r="1467" spans="1:12" x14ac:dyDescent="0.25">
      <c r="A1467" s="19" t="s">
        <v>2042</v>
      </c>
      <c r="B1467" s="19" t="s">
        <v>2043</v>
      </c>
      <c r="C1467" s="19" t="s">
        <v>2196</v>
      </c>
      <c r="D1467" s="19" t="s">
        <v>2197</v>
      </c>
      <c r="E1467" s="20" t="s">
        <v>21</v>
      </c>
      <c r="F1467" s="19" t="s">
        <v>21</v>
      </c>
      <c r="G1467" s="180">
        <v>98010</v>
      </c>
      <c r="H1467" s="19" t="s">
        <v>2262</v>
      </c>
      <c r="I1467" s="19" t="s">
        <v>15692</v>
      </c>
      <c r="J1467" s="19" t="s">
        <v>9283</v>
      </c>
      <c r="K1467" s="20" t="s">
        <v>9940</v>
      </c>
      <c r="L1467" s="19" t="s">
        <v>25</v>
      </c>
    </row>
    <row r="1468" spans="1:12" x14ac:dyDescent="0.25">
      <c r="A1468" s="19" t="s">
        <v>2042</v>
      </c>
      <c r="B1468" s="19" t="s">
        <v>2043</v>
      </c>
      <c r="C1468" s="19" t="s">
        <v>2196</v>
      </c>
      <c r="D1468" s="19" t="s">
        <v>2197</v>
      </c>
      <c r="E1468" s="20" t="s">
        <v>21</v>
      </c>
      <c r="F1468" s="19" t="s">
        <v>21</v>
      </c>
      <c r="G1468" s="180">
        <v>98011</v>
      </c>
      <c r="H1468" s="19" t="s">
        <v>2263</v>
      </c>
      <c r="I1468" s="19" t="s">
        <v>15747</v>
      </c>
      <c r="J1468" s="19" t="s">
        <v>23</v>
      </c>
      <c r="K1468" s="20" t="s">
        <v>9933</v>
      </c>
      <c r="L1468" s="19" t="s">
        <v>25</v>
      </c>
    </row>
    <row r="1469" spans="1:12" x14ac:dyDescent="0.25">
      <c r="A1469" s="19" t="s">
        <v>2042</v>
      </c>
      <c r="B1469" s="19" t="s">
        <v>2043</v>
      </c>
      <c r="C1469" s="19" t="s">
        <v>2196</v>
      </c>
      <c r="D1469" s="19" t="s">
        <v>2197</v>
      </c>
      <c r="E1469" s="20" t="s">
        <v>21</v>
      </c>
      <c r="F1469" s="19" t="s">
        <v>21</v>
      </c>
      <c r="G1469" s="180">
        <v>98012</v>
      </c>
      <c r="H1469" s="19" t="s">
        <v>2264</v>
      </c>
      <c r="I1469" s="19" t="s">
        <v>15692</v>
      </c>
      <c r="J1469" s="19" t="s">
        <v>9283</v>
      </c>
      <c r="K1469" s="20" t="s">
        <v>9941</v>
      </c>
      <c r="L1469" s="19" t="s">
        <v>25</v>
      </c>
    </row>
    <row r="1470" spans="1:12" x14ac:dyDescent="0.25">
      <c r="A1470" s="19" t="s">
        <v>2042</v>
      </c>
      <c r="B1470" s="19" t="s">
        <v>2043</v>
      </c>
      <c r="C1470" s="19" t="s">
        <v>2196</v>
      </c>
      <c r="D1470" s="19" t="s">
        <v>2197</v>
      </c>
      <c r="E1470" s="20" t="s">
        <v>21</v>
      </c>
      <c r="F1470" s="19" t="s">
        <v>21</v>
      </c>
      <c r="G1470" s="180">
        <v>98013</v>
      </c>
      <c r="H1470" s="19" t="s">
        <v>2265</v>
      </c>
      <c r="I1470" s="19" t="s">
        <v>15747</v>
      </c>
      <c r="J1470" s="19" t="s">
        <v>23</v>
      </c>
      <c r="K1470" s="20" t="s">
        <v>9935</v>
      </c>
      <c r="L1470" s="19" t="s">
        <v>25</v>
      </c>
    </row>
    <row r="1471" spans="1:12" x14ac:dyDescent="0.25">
      <c r="A1471" s="19" t="s">
        <v>2042</v>
      </c>
      <c r="B1471" s="19" t="s">
        <v>2043</v>
      </c>
      <c r="C1471" s="19" t="s">
        <v>2196</v>
      </c>
      <c r="D1471" s="19" t="s">
        <v>2197</v>
      </c>
      <c r="E1471" s="20" t="s">
        <v>21</v>
      </c>
      <c r="F1471" s="19" t="s">
        <v>21</v>
      </c>
      <c r="G1471" s="180">
        <v>98014</v>
      </c>
      <c r="H1471" s="19" t="s">
        <v>2266</v>
      </c>
      <c r="I1471" s="19" t="s">
        <v>15692</v>
      </c>
      <c r="J1471" s="19" t="s">
        <v>9283</v>
      </c>
      <c r="K1471" s="20" t="s">
        <v>9942</v>
      </c>
      <c r="L1471" s="19" t="s">
        <v>25</v>
      </c>
    </row>
    <row r="1472" spans="1:12" x14ac:dyDescent="0.25">
      <c r="A1472" s="19" t="s">
        <v>2042</v>
      </c>
      <c r="B1472" s="19" t="s">
        <v>2043</v>
      </c>
      <c r="C1472" s="19" t="s">
        <v>2196</v>
      </c>
      <c r="D1472" s="19" t="s">
        <v>2197</v>
      </c>
      <c r="E1472" s="20" t="s">
        <v>21</v>
      </c>
      <c r="F1472" s="19" t="s">
        <v>21</v>
      </c>
      <c r="G1472" s="180">
        <v>98015</v>
      </c>
      <c r="H1472" s="19" t="s">
        <v>2267</v>
      </c>
      <c r="I1472" s="19" t="s">
        <v>15747</v>
      </c>
      <c r="J1472" s="19" t="s">
        <v>23</v>
      </c>
      <c r="K1472" s="20" t="s">
        <v>9936</v>
      </c>
      <c r="L1472" s="19" t="s">
        <v>25</v>
      </c>
    </row>
    <row r="1473" spans="1:12" x14ac:dyDescent="0.25">
      <c r="A1473" s="19" t="s">
        <v>2042</v>
      </c>
      <c r="B1473" s="19" t="s">
        <v>2043</v>
      </c>
      <c r="C1473" s="19" t="s">
        <v>2196</v>
      </c>
      <c r="D1473" s="19" t="s">
        <v>2197</v>
      </c>
      <c r="E1473" s="20" t="s">
        <v>21</v>
      </c>
      <c r="F1473" s="19" t="s">
        <v>21</v>
      </c>
      <c r="G1473" s="180">
        <v>98016</v>
      </c>
      <c r="H1473" s="19" t="s">
        <v>2268</v>
      </c>
      <c r="I1473" s="19" t="s">
        <v>15692</v>
      </c>
      <c r="J1473" s="19" t="s">
        <v>9283</v>
      </c>
      <c r="K1473" s="20" t="s">
        <v>9943</v>
      </c>
      <c r="L1473" s="19" t="s">
        <v>25</v>
      </c>
    </row>
    <row r="1474" spans="1:12" x14ac:dyDescent="0.25">
      <c r="A1474" s="19" t="s">
        <v>2042</v>
      </c>
      <c r="B1474" s="19" t="s">
        <v>2043</v>
      </c>
      <c r="C1474" s="19" t="s">
        <v>2196</v>
      </c>
      <c r="D1474" s="19" t="s">
        <v>2197</v>
      </c>
      <c r="E1474" s="20" t="s">
        <v>21</v>
      </c>
      <c r="F1474" s="19" t="s">
        <v>21</v>
      </c>
      <c r="G1474" s="180">
        <v>98017</v>
      </c>
      <c r="H1474" s="19" t="s">
        <v>2269</v>
      </c>
      <c r="I1474" s="19" t="s">
        <v>15747</v>
      </c>
      <c r="J1474" s="19" t="s">
        <v>23</v>
      </c>
      <c r="K1474" s="20" t="s">
        <v>9938</v>
      </c>
      <c r="L1474" s="19" t="s">
        <v>25</v>
      </c>
    </row>
    <row r="1475" spans="1:12" x14ac:dyDescent="0.25">
      <c r="A1475" s="19" t="s">
        <v>2042</v>
      </c>
      <c r="B1475" s="19" t="s">
        <v>2043</v>
      </c>
      <c r="C1475" s="19" t="s">
        <v>2196</v>
      </c>
      <c r="D1475" s="19" t="s">
        <v>2197</v>
      </c>
      <c r="E1475" s="20" t="s">
        <v>21</v>
      </c>
      <c r="F1475" s="19" t="s">
        <v>21</v>
      </c>
      <c r="G1475" s="180">
        <v>98018</v>
      </c>
      <c r="H1475" s="19" t="s">
        <v>2270</v>
      </c>
      <c r="I1475" s="19" t="s">
        <v>15692</v>
      </c>
      <c r="J1475" s="19" t="s">
        <v>9283</v>
      </c>
      <c r="K1475" s="20" t="s">
        <v>9944</v>
      </c>
      <c r="L1475" s="19" t="s">
        <v>25</v>
      </c>
    </row>
    <row r="1476" spans="1:12" x14ac:dyDescent="0.25">
      <c r="A1476" s="19" t="s">
        <v>2042</v>
      </c>
      <c r="B1476" s="19" t="s">
        <v>2043</v>
      </c>
      <c r="C1476" s="19" t="s">
        <v>2196</v>
      </c>
      <c r="D1476" s="19" t="s">
        <v>2197</v>
      </c>
      <c r="E1476" s="20" t="s">
        <v>21</v>
      </c>
      <c r="F1476" s="19" t="s">
        <v>21</v>
      </c>
      <c r="G1476" s="180">
        <v>98019</v>
      </c>
      <c r="H1476" s="19" t="s">
        <v>2271</v>
      </c>
      <c r="I1476" s="19" t="s">
        <v>15747</v>
      </c>
      <c r="J1476" s="19" t="s">
        <v>23</v>
      </c>
      <c r="K1476" s="20" t="s">
        <v>9945</v>
      </c>
      <c r="L1476" s="19" t="s">
        <v>25</v>
      </c>
    </row>
    <row r="1477" spans="1:12" x14ac:dyDescent="0.25">
      <c r="A1477" s="19" t="s">
        <v>2042</v>
      </c>
      <c r="B1477" s="19" t="s">
        <v>2043</v>
      </c>
      <c r="C1477" s="19" t="s">
        <v>2196</v>
      </c>
      <c r="D1477" s="19" t="s">
        <v>2197</v>
      </c>
      <c r="E1477" s="20" t="s">
        <v>21</v>
      </c>
      <c r="F1477" s="19" t="s">
        <v>21</v>
      </c>
      <c r="G1477" s="180">
        <v>98020</v>
      </c>
      <c r="H1477" s="19" t="s">
        <v>2272</v>
      </c>
      <c r="I1477" s="19" t="s">
        <v>15692</v>
      </c>
      <c r="J1477" s="19" t="s">
        <v>9283</v>
      </c>
      <c r="K1477" s="20" t="s">
        <v>9946</v>
      </c>
      <c r="L1477" s="19" t="s">
        <v>25</v>
      </c>
    </row>
    <row r="1478" spans="1:12" x14ac:dyDescent="0.25">
      <c r="A1478" s="19" t="s">
        <v>2042</v>
      </c>
      <c r="B1478" s="19" t="s">
        <v>2043</v>
      </c>
      <c r="C1478" s="19" t="s">
        <v>2196</v>
      </c>
      <c r="D1478" s="19" t="s">
        <v>2197</v>
      </c>
      <c r="E1478" s="20" t="s">
        <v>21</v>
      </c>
      <c r="F1478" s="19" t="s">
        <v>21</v>
      </c>
      <c r="G1478" s="180">
        <v>98021</v>
      </c>
      <c r="H1478" s="19" t="s">
        <v>2273</v>
      </c>
      <c r="I1478" s="19" t="s">
        <v>15747</v>
      </c>
      <c r="J1478" s="19" t="s">
        <v>23</v>
      </c>
      <c r="K1478" s="20" t="s">
        <v>9947</v>
      </c>
      <c r="L1478" s="19" t="s">
        <v>25</v>
      </c>
    </row>
    <row r="1479" spans="1:12" x14ac:dyDescent="0.25">
      <c r="A1479" s="19" t="s">
        <v>2042</v>
      </c>
      <c r="B1479" s="19" t="s">
        <v>2043</v>
      </c>
      <c r="C1479" s="19" t="s">
        <v>2196</v>
      </c>
      <c r="D1479" s="19" t="s">
        <v>2197</v>
      </c>
      <c r="E1479" s="20" t="s">
        <v>21</v>
      </c>
      <c r="F1479" s="19" t="s">
        <v>21</v>
      </c>
      <c r="G1479" s="180">
        <v>98022</v>
      </c>
      <c r="H1479" s="19" t="s">
        <v>2274</v>
      </c>
      <c r="I1479" s="19" t="s">
        <v>15692</v>
      </c>
      <c r="J1479" s="19" t="s">
        <v>9283</v>
      </c>
      <c r="K1479" s="20" t="s">
        <v>9948</v>
      </c>
      <c r="L1479" s="19" t="s">
        <v>25</v>
      </c>
    </row>
    <row r="1480" spans="1:12" x14ac:dyDescent="0.25">
      <c r="A1480" s="19" t="s">
        <v>2042</v>
      </c>
      <c r="B1480" s="19" t="s">
        <v>2043</v>
      </c>
      <c r="C1480" s="19" t="s">
        <v>2196</v>
      </c>
      <c r="D1480" s="19" t="s">
        <v>2197</v>
      </c>
      <c r="E1480" s="20" t="s">
        <v>21</v>
      </c>
      <c r="F1480" s="19" t="s">
        <v>21</v>
      </c>
      <c r="G1480" s="180">
        <v>98023</v>
      </c>
      <c r="H1480" s="19" t="s">
        <v>2275</v>
      </c>
      <c r="I1480" s="19" t="s">
        <v>15747</v>
      </c>
      <c r="J1480" s="19" t="s">
        <v>23</v>
      </c>
      <c r="K1480" s="20" t="s">
        <v>9949</v>
      </c>
      <c r="L1480" s="19" t="s">
        <v>25</v>
      </c>
    </row>
    <row r="1481" spans="1:12" x14ac:dyDescent="0.25">
      <c r="A1481" s="19" t="s">
        <v>2042</v>
      </c>
      <c r="B1481" s="19" t="s">
        <v>2043</v>
      </c>
      <c r="C1481" s="19" t="s">
        <v>2196</v>
      </c>
      <c r="D1481" s="19" t="s">
        <v>2197</v>
      </c>
      <c r="E1481" s="20" t="s">
        <v>21</v>
      </c>
      <c r="F1481" s="19" t="s">
        <v>21</v>
      </c>
      <c r="G1481" s="180">
        <v>98024</v>
      </c>
      <c r="H1481" s="19" t="s">
        <v>2276</v>
      </c>
      <c r="I1481" s="19" t="s">
        <v>15692</v>
      </c>
      <c r="J1481" s="19" t="s">
        <v>9283</v>
      </c>
      <c r="K1481" s="20" t="s">
        <v>9950</v>
      </c>
      <c r="L1481" s="19" t="s">
        <v>25</v>
      </c>
    </row>
    <row r="1482" spans="1:12" x14ac:dyDescent="0.25">
      <c r="A1482" s="19" t="s">
        <v>2042</v>
      </c>
      <c r="B1482" s="19" t="s">
        <v>2043</v>
      </c>
      <c r="C1482" s="19" t="s">
        <v>2196</v>
      </c>
      <c r="D1482" s="19" t="s">
        <v>2197</v>
      </c>
      <c r="E1482" s="20" t="s">
        <v>21</v>
      </c>
      <c r="F1482" s="19" t="s">
        <v>21</v>
      </c>
      <c r="G1482" s="180">
        <v>98025</v>
      </c>
      <c r="H1482" s="19" t="s">
        <v>2277</v>
      </c>
      <c r="I1482" s="19" t="s">
        <v>15747</v>
      </c>
      <c r="J1482" s="19" t="s">
        <v>23</v>
      </c>
      <c r="K1482" s="20" t="s">
        <v>9951</v>
      </c>
      <c r="L1482" s="19" t="s">
        <v>25</v>
      </c>
    </row>
    <row r="1483" spans="1:12" x14ac:dyDescent="0.25">
      <c r="A1483" s="19" t="s">
        <v>2042</v>
      </c>
      <c r="B1483" s="19" t="s">
        <v>2043</v>
      </c>
      <c r="C1483" s="19" t="s">
        <v>2196</v>
      </c>
      <c r="D1483" s="19" t="s">
        <v>2197</v>
      </c>
      <c r="E1483" s="20" t="s">
        <v>21</v>
      </c>
      <c r="F1483" s="19" t="s">
        <v>21</v>
      </c>
      <c r="G1483" s="180">
        <v>98026</v>
      </c>
      <c r="H1483" s="19" t="s">
        <v>2278</v>
      </c>
      <c r="I1483" s="19" t="s">
        <v>15692</v>
      </c>
      <c r="J1483" s="19" t="s">
        <v>9283</v>
      </c>
      <c r="K1483" s="20" t="s">
        <v>9952</v>
      </c>
      <c r="L1483" s="19" t="s">
        <v>25</v>
      </c>
    </row>
    <row r="1484" spans="1:12" x14ac:dyDescent="0.25">
      <c r="A1484" s="19" t="s">
        <v>2042</v>
      </c>
      <c r="B1484" s="19" t="s">
        <v>2043</v>
      </c>
      <c r="C1484" s="19" t="s">
        <v>2196</v>
      </c>
      <c r="D1484" s="19" t="s">
        <v>2197</v>
      </c>
      <c r="E1484" s="20" t="s">
        <v>21</v>
      </c>
      <c r="F1484" s="19" t="s">
        <v>21</v>
      </c>
      <c r="G1484" s="180">
        <v>98027</v>
      </c>
      <c r="H1484" s="19" t="s">
        <v>2279</v>
      </c>
      <c r="I1484" s="19" t="s">
        <v>15747</v>
      </c>
      <c r="J1484" s="19" t="s">
        <v>23</v>
      </c>
      <c r="K1484" s="20" t="s">
        <v>9945</v>
      </c>
      <c r="L1484" s="19" t="s">
        <v>25</v>
      </c>
    </row>
    <row r="1485" spans="1:12" x14ac:dyDescent="0.25">
      <c r="A1485" s="19" t="s">
        <v>2042</v>
      </c>
      <c r="B1485" s="19" t="s">
        <v>2043</v>
      </c>
      <c r="C1485" s="19" t="s">
        <v>2196</v>
      </c>
      <c r="D1485" s="19" t="s">
        <v>2197</v>
      </c>
      <c r="E1485" s="20" t="s">
        <v>21</v>
      </c>
      <c r="F1485" s="19" t="s">
        <v>21</v>
      </c>
      <c r="G1485" s="180">
        <v>98028</v>
      </c>
      <c r="H1485" s="19" t="s">
        <v>2280</v>
      </c>
      <c r="I1485" s="19" t="s">
        <v>15692</v>
      </c>
      <c r="J1485" s="19" t="s">
        <v>9283</v>
      </c>
      <c r="K1485" s="20" t="s">
        <v>9953</v>
      </c>
      <c r="L1485" s="19" t="s">
        <v>25</v>
      </c>
    </row>
    <row r="1486" spans="1:12" x14ac:dyDescent="0.25">
      <c r="A1486" s="19" t="s">
        <v>2042</v>
      </c>
      <c r="B1486" s="19" t="s">
        <v>2043</v>
      </c>
      <c r="C1486" s="19" t="s">
        <v>2196</v>
      </c>
      <c r="D1486" s="19" t="s">
        <v>2197</v>
      </c>
      <c r="E1486" s="20" t="s">
        <v>21</v>
      </c>
      <c r="F1486" s="19" t="s">
        <v>21</v>
      </c>
      <c r="G1486" s="180">
        <v>98029</v>
      </c>
      <c r="H1486" s="19" t="s">
        <v>2281</v>
      </c>
      <c r="I1486" s="19" t="s">
        <v>15747</v>
      </c>
      <c r="J1486" s="19" t="s">
        <v>23</v>
      </c>
      <c r="K1486" s="20" t="s">
        <v>9954</v>
      </c>
      <c r="L1486" s="19" t="s">
        <v>25</v>
      </c>
    </row>
    <row r="1487" spans="1:12" x14ac:dyDescent="0.25">
      <c r="A1487" s="19" t="s">
        <v>2042</v>
      </c>
      <c r="B1487" s="19" t="s">
        <v>2043</v>
      </c>
      <c r="C1487" s="19" t="s">
        <v>2196</v>
      </c>
      <c r="D1487" s="19" t="s">
        <v>2197</v>
      </c>
      <c r="E1487" s="20" t="s">
        <v>21</v>
      </c>
      <c r="F1487" s="19" t="s">
        <v>21</v>
      </c>
      <c r="G1487" s="180">
        <v>98030</v>
      </c>
      <c r="H1487" s="19" t="s">
        <v>2282</v>
      </c>
      <c r="I1487" s="19" t="s">
        <v>15692</v>
      </c>
      <c r="J1487" s="19" t="s">
        <v>9283</v>
      </c>
      <c r="K1487" s="20" t="s">
        <v>9955</v>
      </c>
      <c r="L1487" s="19" t="s">
        <v>25</v>
      </c>
    </row>
    <row r="1488" spans="1:12" x14ac:dyDescent="0.25">
      <c r="A1488" s="19" t="s">
        <v>2042</v>
      </c>
      <c r="B1488" s="19" t="s">
        <v>2043</v>
      </c>
      <c r="C1488" s="19" t="s">
        <v>2196</v>
      </c>
      <c r="D1488" s="19" t="s">
        <v>2197</v>
      </c>
      <c r="E1488" s="20" t="s">
        <v>21</v>
      </c>
      <c r="F1488" s="19" t="s">
        <v>21</v>
      </c>
      <c r="G1488" s="180">
        <v>98031</v>
      </c>
      <c r="H1488" s="19" t="s">
        <v>2283</v>
      </c>
      <c r="I1488" s="19" t="s">
        <v>15747</v>
      </c>
      <c r="J1488" s="19" t="s">
        <v>23</v>
      </c>
      <c r="K1488" s="20" t="s">
        <v>9956</v>
      </c>
      <c r="L1488" s="19" t="s">
        <v>25</v>
      </c>
    </row>
    <row r="1489" spans="1:12" x14ac:dyDescent="0.25">
      <c r="A1489" s="19" t="s">
        <v>2042</v>
      </c>
      <c r="B1489" s="19" t="s">
        <v>2043</v>
      </c>
      <c r="C1489" s="19" t="s">
        <v>2196</v>
      </c>
      <c r="D1489" s="19" t="s">
        <v>2197</v>
      </c>
      <c r="E1489" s="20" t="s">
        <v>21</v>
      </c>
      <c r="F1489" s="19" t="s">
        <v>21</v>
      </c>
      <c r="G1489" s="180">
        <v>98032</v>
      </c>
      <c r="H1489" s="19" t="s">
        <v>2284</v>
      </c>
      <c r="I1489" s="19" t="s">
        <v>15692</v>
      </c>
      <c r="J1489" s="19" t="s">
        <v>9283</v>
      </c>
      <c r="K1489" s="20" t="s">
        <v>9957</v>
      </c>
      <c r="L1489" s="19" t="s">
        <v>25</v>
      </c>
    </row>
    <row r="1490" spans="1:12" x14ac:dyDescent="0.25">
      <c r="A1490" s="19" t="s">
        <v>2042</v>
      </c>
      <c r="B1490" s="19" t="s">
        <v>2043</v>
      </c>
      <c r="C1490" s="19" t="s">
        <v>2196</v>
      </c>
      <c r="D1490" s="19" t="s">
        <v>2197</v>
      </c>
      <c r="E1490" s="20" t="s">
        <v>21</v>
      </c>
      <c r="F1490" s="19" t="s">
        <v>21</v>
      </c>
      <c r="G1490" s="180">
        <v>98033</v>
      </c>
      <c r="H1490" s="19" t="s">
        <v>2285</v>
      </c>
      <c r="I1490" s="19" t="s">
        <v>15747</v>
      </c>
      <c r="J1490" s="19" t="s">
        <v>23</v>
      </c>
      <c r="K1490" s="20" t="s">
        <v>9958</v>
      </c>
      <c r="L1490" s="19" t="s">
        <v>25</v>
      </c>
    </row>
    <row r="1491" spans="1:12" x14ac:dyDescent="0.25">
      <c r="A1491" s="19" t="s">
        <v>2042</v>
      </c>
      <c r="B1491" s="19" t="s">
        <v>2043</v>
      </c>
      <c r="C1491" s="19" t="s">
        <v>2196</v>
      </c>
      <c r="D1491" s="19" t="s">
        <v>2197</v>
      </c>
      <c r="E1491" s="20" t="s">
        <v>21</v>
      </c>
      <c r="F1491" s="19" t="s">
        <v>21</v>
      </c>
      <c r="G1491" s="180">
        <v>98034</v>
      </c>
      <c r="H1491" s="19" t="s">
        <v>2286</v>
      </c>
      <c r="I1491" s="19" t="s">
        <v>15692</v>
      </c>
      <c r="J1491" s="19" t="s">
        <v>9283</v>
      </c>
      <c r="K1491" s="20" t="s">
        <v>9959</v>
      </c>
      <c r="L1491" s="19" t="s">
        <v>25</v>
      </c>
    </row>
    <row r="1492" spans="1:12" x14ac:dyDescent="0.25">
      <c r="A1492" s="19" t="s">
        <v>2042</v>
      </c>
      <c r="B1492" s="19" t="s">
        <v>2043</v>
      </c>
      <c r="C1492" s="19" t="s">
        <v>2196</v>
      </c>
      <c r="D1492" s="19" t="s">
        <v>2197</v>
      </c>
      <c r="E1492" s="20" t="s">
        <v>21</v>
      </c>
      <c r="F1492" s="19" t="s">
        <v>21</v>
      </c>
      <c r="G1492" s="180">
        <v>98035</v>
      </c>
      <c r="H1492" s="19" t="s">
        <v>2287</v>
      </c>
      <c r="I1492" s="19" t="s">
        <v>15747</v>
      </c>
      <c r="J1492" s="19" t="s">
        <v>23</v>
      </c>
      <c r="K1492" s="20" t="s">
        <v>9954</v>
      </c>
      <c r="L1492" s="19" t="s">
        <v>25</v>
      </c>
    </row>
    <row r="1493" spans="1:12" x14ac:dyDescent="0.25">
      <c r="A1493" s="19" t="s">
        <v>2042</v>
      </c>
      <c r="B1493" s="19" t="s">
        <v>2043</v>
      </c>
      <c r="C1493" s="19" t="s">
        <v>2196</v>
      </c>
      <c r="D1493" s="19" t="s">
        <v>2197</v>
      </c>
      <c r="E1493" s="20" t="s">
        <v>21</v>
      </c>
      <c r="F1493" s="19" t="s">
        <v>21</v>
      </c>
      <c r="G1493" s="180">
        <v>98036</v>
      </c>
      <c r="H1493" s="19" t="s">
        <v>2288</v>
      </c>
      <c r="I1493" s="19" t="s">
        <v>15692</v>
      </c>
      <c r="J1493" s="19" t="s">
        <v>9283</v>
      </c>
      <c r="K1493" s="20" t="s">
        <v>9960</v>
      </c>
      <c r="L1493" s="19" t="s">
        <v>25</v>
      </c>
    </row>
    <row r="1494" spans="1:12" x14ac:dyDescent="0.25">
      <c r="A1494" s="19" t="s">
        <v>2042</v>
      </c>
      <c r="B1494" s="19" t="s">
        <v>2043</v>
      </c>
      <c r="C1494" s="19" t="s">
        <v>2196</v>
      </c>
      <c r="D1494" s="19" t="s">
        <v>2197</v>
      </c>
      <c r="E1494" s="20" t="s">
        <v>21</v>
      </c>
      <c r="F1494" s="19" t="s">
        <v>21</v>
      </c>
      <c r="G1494" s="180">
        <v>98037</v>
      </c>
      <c r="H1494" s="19" t="s">
        <v>2289</v>
      </c>
      <c r="I1494" s="19" t="s">
        <v>15747</v>
      </c>
      <c r="J1494" s="19" t="s">
        <v>23</v>
      </c>
      <c r="K1494" s="20" t="s">
        <v>9961</v>
      </c>
      <c r="L1494" s="19" t="s">
        <v>25</v>
      </c>
    </row>
    <row r="1495" spans="1:12" x14ac:dyDescent="0.25">
      <c r="A1495" s="19" t="s">
        <v>2042</v>
      </c>
      <c r="B1495" s="19" t="s">
        <v>2043</v>
      </c>
      <c r="C1495" s="19" t="s">
        <v>2196</v>
      </c>
      <c r="D1495" s="19" t="s">
        <v>2197</v>
      </c>
      <c r="E1495" s="20" t="s">
        <v>21</v>
      </c>
      <c r="F1495" s="19" t="s">
        <v>21</v>
      </c>
      <c r="G1495" s="180">
        <v>98038</v>
      </c>
      <c r="H1495" s="19" t="s">
        <v>2290</v>
      </c>
      <c r="I1495" s="19" t="s">
        <v>15692</v>
      </c>
      <c r="J1495" s="19" t="s">
        <v>9283</v>
      </c>
      <c r="K1495" s="20" t="s">
        <v>9962</v>
      </c>
      <c r="L1495" s="19" t="s">
        <v>25</v>
      </c>
    </row>
    <row r="1496" spans="1:12" x14ac:dyDescent="0.25">
      <c r="A1496" s="19" t="s">
        <v>2042</v>
      </c>
      <c r="B1496" s="19" t="s">
        <v>2043</v>
      </c>
      <c r="C1496" s="19" t="s">
        <v>2196</v>
      </c>
      <c r="D1496" s="19" t="s">
        <v>2197</v>
      </c>
      <c r="E1496" s="20" t="s">
        <v>21</v>
      </c>
      <c r="F1496" s="19" t="s">
        <v>21</v>
      </c>
      <c r="G1496" s="180">
        <v>98039</v>
      </c>
      <c r="H1496" s="19" t="s">
        <v>2291</v>
      </c>
      <c r="I1496" s="19" t="s">
        <v>15747</v>
      </c>
      <c r="J1496" s="19" t="s">
        <v>23</v>
      </c>
      <c r="K1496" s="20" t="s">
        <v>9963</v>
      </c>
      <c r="L1496" s="19" t="s">
        <v>25</v>
      </c>
    </row>
    <row r="1497" spans="1:12" x14ac:dyDescent="0.25">
      <c r="A1497" s="19" t="s">
        <v>2042</v>
      </c>
      <c r="B1497" s="19" t="s">
        <v>2043</v>
      </c>
      <c r="C1497" s="19" t="s">
        <v>2196</v>
      </c>
      <c r="D1497" s="19" t="s">
        <v>2197</v>
      </c>
      <c r="E1497" s="20" t="s">
        <v>21</v>
      </c>
      <c r="F1497" s="19" t="s">
        <v>21</v>
      </c>
      <c r="G1497" s="180">
        <v>98040</v>
      </c>
      <c r="H1497" s="19" t="s">
        <v>2292</v>
      </c>
      <c r="I1497" s="19" t="s">
        <v>15692</v>
      </c>
      <c r="J1497" s="19" t="s">
        <v>9283</v>
      </c>
      <c r="K1497" s="20" t="s">
        <v>9964</v>
      </c>
      <c r="L1497" s="19" t="s">
        <v>25</v>
      </c>
    </row>
    <row r="1498" spans="1:12" x14ac:dyDescent="0.25">
      <c r="A1498" s="19" t="s">
        <v>2042</v>
      </c>
      <c r="B1498" s="19" t="s">
        <v>2043</v>
      </c>
      <c r="C1498" s="19" t="s">
        <v>2196</v>
      </c>
      <c r="D1498" s="19" t="s">
        <v>2197</v>
      </c>
      <c r="E1498" s="20" t="s">
        <v>21</v>
      </c>
      <c r="F1498" s="19" t="s">
        <v>21</v>
      </c>
      <c r="G1498" s="180">
        <v>98041</v>
      </c>
      <c r="H1498" s="19" t="s">
        <v>2293</v>
      </c>
      <c r="I1498" s="19" t="s">
        <v>15747</v>
      </c>
      <c r="J1498" s="19" t="s">
        <v>23</v>
      </c>
      <c r="K1498" s="20" t="s">
        <v>9961</v>
      </c>
      <c r="L1498" s="19" t="s">
        <v>25</v>
      </c>
    </row>
    <row r="1499" spans="1:12" x14ac:dyDescent="0.25">
      <c r="A1499" s="19" t="s">
        <v>2042</v>
      </c>
      <c r="B1499" s="19" t="s">
        <v>2043</v>
      </c>
      <c r="C1499" s="19" t="s">
        <v>2196</v>
      </c>
      <c r="D1499" s="19" t="s">
        <v>2197</v>
      </c>
      <c r="E1499" s="20" t="s">
        <v>21</v>
      </c>
      <c r="F1499" s="19" t="s">
        <v>21</v>
      </c>
      <c r="G1499" s="180">
        <v>98042</v>
      </c>
      <c r="H1499" s="19" t="s">
        <v>2294</v>
      </c>
      <c r="I1499" s="19" t="s">
        <v>15692</v>
      </c>
      <c r="J1499" s="19" t="s">
        <v>9283</v>
      </c>
      <c r="K1499" s="20" t="s">
        <v>9965</v>
      </c>
      <c r="L1499" s="19" t="s">
        <v>25</v>
      </c>
    </row>
    <row r="1500" spans="1:12" x14ac:dyDescent="0.25">
      <c r="A1500" s="19" t="s">
        <v>2042</v>
      </c>
      <c r="B1500" s="19" t="s">
        <v>2043</v>
      </c>
      <c r="C1500" s="19" t="s">
        <v>2196</v>
      </c>
      <c r="D1500" s="19" t="s">
        <v>2197</v>
      </c>
      <c r="E1500" s="20" t="s">
        <v>21</v>
      </c>
      <c r="F1500" s="19" t="s">
        <v>21</v>
      </c>
      <c r="G1500" s="180">
        <v>98043</v>
      </c>
      <c r="H1500" s="19" t="s">
        <v>2295</v>
      </c>
      <c r="I1500" s="19" t="s">
        <v>15747</v>
      </c>
      <c r="J1500" s="19" t="s">
        <v>23</v>
      </c>
      <c r="K1500" s="20" t="s">
        <v>9966</v>
      </c>
      <c r="L1500" s="19" t="s">
        <v>25</v>
      </c>
    </row>
    <row r="1501" spans="1:12" x14ac:dyDescent="0.25">
      <c r="A1501" s="19" t="s">
        <v>2042</v>
      </c>
      <c r="B1501" s="19" t="s">
        <v>2043</v>
      </c>
      <c r="C1501" s="19" t="s">
        <v>2196</v>
      </c>
      <c r="D1501" s="19" t="s">
        <v>2197</v>
      </c>
      <c r="E1501" s="20" t="s">
        <v>21</v>
      </c>
      <c r="F1501" s="19" t="s">
        <v>21</v>
      </c>
      <c r="G1501" s="180">
        <v>98044</v>
      </c>
      <c r="H1501" s="19" t="s">
        <v>2296</v>
      </c>
      <c r="I1501" s="19" t="s">
        <v>15692</v>
      </c>
      <c r="J1501" s="19" t="s">
        <v>9283</v>
      </c>
      <c r="K1501" s="20" t="s">
        <v>9967</v>
      </c>
      <c r="L1501" s="19" t="s">
        <v>25</v>
      </c>
    </row>
    <row r="1502" spans="1:12" x14ac:dyDescent="0.25">
      <c r="A1502" s="19" t="s">
        <v>2042</v>
      </c>
      <c r="B1502" s="19" t="s">
        <v>2043</v>
      </c>
      <c r="C1502" s="19" t="s">
        <v>2196</v>
      </c>
      <c r="D1502" s="19" t="s">
        <v>2197</v>
      </c>
      <c r="E1502" s="20" t="s">
        <v>21</v>
      </c>
      <c r="F1502" s="19" t="s">
        <v>21</v>
      </c>
      <c r="G1502" s="180">
        <v>98045</v>
      </c>
      <c r="H1502" s="19" t="s">
        <v>2297</v>
      </c>
      <c r="I1502" s="19" t="s">
        <v>15747</v>
      </c>
      <c r="J1502" s="19" t="s">
        <v>23</v>
      </c>
      <c r="K1502" s="20" t="s">
        <v>9966</v>
      </c>
      <c r="L1502" s="19" t="s">
        <v>25</v>
      </c>
    </row>
    <row r="1503" spans="1:12" x14ac:dyDescent="0.25">
      <c r="A1503" s="19" t="s">
        <v>2042</v>
      </c>
      <c r="B1503" s="19" t="s">
        <v>2043</v>
      </c>
      <c r="C1503" s="19" t="s">
        <v>2196</v>
      </c>
      <c r="D1503" s="19" t="s">
        <v>2197</v>
      </c>
      <c r="E1503" s="20" t="s">
        <v>21</v>
      </c>
      <c r="F1503" s="19" t="s">
        <v>21</v>
      </c>
      <c r="G1503" s="180">
        <v>98046</v>
      </c>
      <c r="H1503" s="19" t="s">
        <v>2298</v>
      </c>
      <c r="I1503" s="19" t="s">
        <v>15692</v>
      </c>
      <c r="J1503" s="19" t="s">
        <v>9283</v>
      </c>
      <c r="K1503" s="20" t="s">
        <v>9968</v>
      </c>
      <c r="L1503" s="19" t="s">
        <v>25</v>
      </c>
    </row>
    <row r="1504" spans="1:12" x14ac:dyDescent="0.25">
      <c r="A1504" s="19" t="s">
        <v>2042</v>
      </c>
      <c r="B1504" s="19" t="s">
        <v>2043</v>
      </c>
      <c r="C1504" s="19" t="s">
        <v>2196</v>
      </c>
      <c r="D1504" s="19" t="s">
        <v>2197</v>
      </c>
      <c r="E1504" s="20" t="s">
        <v>21</v>
      </c>
      <c r="F1504" s="19" t="s">
        <v>21</v>
      </c>
      <c r="G1504" s="180">
        <v>98047</v>
      </c>
      <c r="H1504" s="19" t="s">
        <v>2299</v>
      </c>
      <c r="I1504" s="19" t="s">
        <v>15747</v>
      </c>
      <c r="J1504" s="19" t="s">
        <v>23</v>
      </c>
      <c r="K1504" s="20" t="s">
        <v>9969</v>
      </c>
      <c r="L1504" s="19" t="s">
        <v>25</v>
      </c>
    </row>
    <row r="1505" spans="1:12" x14ac:dyDescent="0.25">
      <c r="A1505" s="19" t="s">
        <v>2042</v>
      </c>
      <c r="B1505" s="19" t="s">
        <v>2043</v>
      </c>
      <c r="C1505" s="19" t="s">
        <v>2196</v>
      </c>
      <c r="D1505" s="19" t="s">
        <v>2197</v>
      </c>
      <c r="E1505" s="20" t="s">
        <v>21</v>
      </c>
      <c r="F1505" s="19" t="s">
        <v>21</v>
      </c>
      <c r="G1505" s="180">
        <v>98048</v>
      </c>
      <c r="H1505" s="19" t="s">
        <v>2300</v>
      </c>
      <c r="I1505" s="19" t="s">
        <v>15692</v>
      </c>
      <c r="J1505" s="19" t="s">
        <v>9283</v>
      </c>
      <c r="K1505" s="20" t="s">
        <v>9970</v>
      </c>
      <c r="L1505" s="19" t="s">
        <v>25</v>
      </c>
    </row>
    <row r="1506" spans="1:12" x14ac:dyDescent="0.25">
      <c r="A1506" s="19" t="s">
        <v>2042</v>
      </c>
      <c r="B1506" s="19" t="s">
        <v>2043</v>
      </c>
      <c r="C1506" s="19" t="s">
        <v>2196</v>
      </c>
      <c r="D1506" s="19" t="s">
        <v>2197</v>
      </c>
      <c r="E1506" s="20" t="s">
        <v>21</v>
      </c>
      <c r="F1506" s="19" t="s">
        <v>21</v>
      </c>
      <c r="G1506" s="180">
        <v>98049</v>
      </c>
      <c r="H1506" s="19" t="s">
        <v>2301</v>
      </c>
      <c r="I1506" s="19" t="s">
        <v>15747</v>
      </c>
      <c r="J1506" s="19" t="s">
        <v>23</v>
      </c>
      <c r="K1506" s="20" t="s">
        <v>9971</v>
      </c>
      <c r="L1506" s="19" t="s">
        <v>25</v>
      </c>
    </row>
    <row r="1507" spans="1:12" x14ac:dyDescent="0.25">
      <c r="A1507" s="19" t="s">
        <v>2042</v>
      </c>
      <c r="B1507" s="19" t="s">
        <v>2043</v>
      </c>
      <c r="C1507" s="19" t="s">
        <v>2196</v>
      </c>
      <c r="D1507" s="19" t="s">
        <v>2197</v>
      </c>
      <c r="E1507" s="20" t="s">
        <v>21</v>
      </c>
      <c r="F1507" s="19" t="s">
        <v>21</v>
      </c>
      <c r="G1507" s="180">
        <v>98050</v>
      </c>
      <c r="H1507" s="19" t="s">
        <v>2302</v>
      </c>
      <c r="I1507" s="19" t="s">
        <v>15747</v>
      </c>
      <c r="J1507" s="19" t="s">
        <v>23</v>
      </c>
      <c r="K1507" s="20" t="s">
        <v>9972</v>
      </c>
      <c r="L1507" s="19" t="s">
        <v>25</v>
      </c>
    </row>
    <row r="1508" spans="1:12" x14ac:dyDescent="0.25">
      <c r="A1508" s="19" t="s">
        <v>2042</v>
      </c>
      <c r="B1508" s="19" t="s">
        <v>2043</v>
      </c>
      <c r="C1508" s="19" t="s">
        <v>2196</v>
      </c>
      <c r="D1508" s="19" t="s">
        <v>2197</v>
      </c>
      <c r="E1508" s="20" t="s">
        <v>21</v>
      </c>
      <c r="F1508" s="19" t="s">
        <v>21</v>
      </c>
      <c r="G1508" s="180">
        <v>98051</v>
      </c>
      <c r="H1508" s="19" t="s">
        <v>2304</v>
      </c>
      <c r="I1508" s="19" t="s">
        <v>15747</v>
      </c>
      <c r="J1508" s="19" t="s">
        <v>23</v>
      </c>
      <c r="K1508" s="20" t="s">
        <v>9973</v>
      </c>
      <c r="L1508" s="19" t="s">
        <v>25</v>
      </c>
    </row>
    <row r="1509" spans="1:12" x14ac:dyDescent="0.25">
      <c r="A1509" s="19" t="s">
        <v>2042</v>
      </c>
      <c r="B1509" s="19" t="s">
        <v>2043</v>
      </c>
      <c r="C1509" s="19" t="s">
        <v>2196</v>
      </c>
      <c r="D1509" s="19" t="s">
        <v>2197</v>
      </c>
      <c r="E1509" s="20" t="s">
        <v>21</v>
      </c>
      <c r="F1509" s="19" t="s">
        <v>21</v>
      </c>
      <c r="G1509" s="180">
        <v>98405</v>
      </c>
      <c r="H1509" s="19" t="s">
        <v>2305</v>
      </c>
      <c r="I1509" s="19" t="s">
        <v>15692</v>
      </c>
      <c r="J1509" s="19" t="s">
        <v>9283</v>
      </c>
      <c r="K1509" s="20" t="s">
        <v>9974</v>
      </c>
      <c r="L1509" s="19" t="s">
        <v>25</v>
      </c>
    </row>
    <row r="1510" spans="1:12" x14ac:dyDescent="0.25">
      <c r="A1510" s="19" t="s">
        <v>2042</v>
      </c>
      <c r="B1510" s="19" t="s">
        <v>2043</v>
      </c>
      <c r="C1510" s="19" t="s">
        <v>2196</v>
      </c>
      <c r="D1510" s="19" t="s">
        <v>2197</v>
      </c>
      <c r="E1510" s="20" t="s">
        <v>21</v>
      </c>
      <c r="F1510" s="19" t="s">
        <v>21</v>
      </c>
      <c r="G1510" s="180">
        <v>98406</v>
      </c>
      <c r="H1510" s="19" t="s">
        <v>2306</v>
      </c>
      <c r="I1510" s="19" t="s">
        <v>15692</v>
      </c>
      <c r="J1510" s="19" t="s">
        <v>9283</v>
      </c>
      <c r="K1510" s="20" t="s">
        <v>9975</v>
      </c>
      <c r="L1510" s="19" t="s">
        <v>25</v>
      </c>
    </row>
    <row r="1511" spans="1:12" x14ac:dyDescent="0.25">
      <c r="A1511" s="19" t="s">
        <v>2042</v>
      </c>
      <c r="B1511" s="19" t="s">
        <v>2043</v>
      </c>
      <c r="C1511" s="19" t="s">
        <v>2196</v>
      </c>
      <c r="D1511" s="19" t="s">
        <v>2197</v>
      </c>
      <c r="E1511" s="20" t="s">
        <v>21</v>
      </c>
      <c r="F1511" s="19" t="s">
        <v>21</v>
      </c>
      <c r="G1511" s="180">
        <v>98407</v>
      </c>
      <c r="H1511" s="19" t="s">
        <v>2307</v>
      </c>
      <c r="I1511" s="19" t="s">
        <v>15692</v>
      </c>
      <c r="J1511" s="19" t="s">
        <v>9283</v>
      </c>
      <c r="K1511" s="20" t="s">
        <v>9976</v>
      </c>
      <c r="L1511" s="19" t="s">
        <v>25</v>
      </c>
    </row>
    <row r="1512" spans="1:12" x14ac:dyDescent="0.25">
      <c r="A1512" s="19" t="s">
        <v>2042</v>
      </c>
      <c r="B1512" s="19" t="s">
        <v>2043</v>
      </c>
      <c r="C1512" s="19" t="s">
        <v>2196</v>
      </c>
      <c r="D1512" s="19" t="s">
        <v>2197</v>
      </c>
      <c r="E1512" s="20" t="s">
        <v>21</v>
      </c>
      <c r="F1512" s="19" t="s">
        <v>21</v>
      </c>
      <c r="G1512" s="180">
        <v>98408</v>
      </c>
      <c r="H1512" s="19" t="s">
        <v>2308</v>
      </c>
      <c r="I1512" s="19" t="s">
        <v>15692</v>
      </c>
      <c r="J1512" s="19" t="s">
        <v>9283</v>
      </c>
      <c r="K1512" s="20" t="s">
        <v>9977</v>
      </c>
      <c r="L1512" s="19" t="s">
        <v>25</v>
      </c>
    </row>
    <row r="1513" spans="1:12" x14ac:dyDescent="0.25">
      <c r="A1513" s="19" t="s">
        <v>2042</v>
      </c>
      <c r="B1513" s="19" t="s">
        <v>2043</v>
      </c>
      <c r="C1513" s="19" t="s">
        <v>2196</v>
      </c>
      <c r="D1513" s="19" t="s">
        <v>2197</v>
      </c>
      <c r="E1513" s="20" t="s">
        <v>21</v>
      </c>
      <c r="F1513" s="19" t="s">
        <v>21</v>
      </c>
      <c r="G1513" s="180">
        <v>98409</v>
      </c>
      <c r="H1513" s="19" t="s">
        <v>2309</v>
      </c>
      <c r="I1513" s="19" t="s">
        <v>15747</v>
      </c>
      <c r="J1513" s="19" t="s">
        <v>23</v>
      </c>
      <c r="K1513" s="20" t="s">
        <v>9978</v>
      </c>
      <c r="L1513" s="19" t="s">
        <v>25</v>
      </c>
    </row>
    <row r="1514" spans="1:12" x14ac:dyDescent="0.25">
      <c r="A1514" s="19" t="s">
        <v>2042</v>
      </c>
      <c r="B1514" s="19" t="s">
        <v>2043</v>
      </c>
      <c r="C1514" s="19" t="s">
        <v>2196</v>
      </c>
      <c r="D1514" s="19" t="s">
        <v>2197</v>
      </c>
      <c r="E1514" s="20" t="s">
        <v>21</v>
      </c>
      <c r="F1514" s="19" t="s">
        <v>21</v>
      </c>
      <c r="G1514" s="180">
        <v>98414</v>
      </c>
      <c r="H1514" s="19" t="s">
        <v>2310</v>
      </c>
      <c r="I1514" s="19" t="s">
        <v>15692</v>
      </c>
      <c r="J1514" s="19" t="s">
        <v>9283</v>
      </c>
      <c r="K1514" s="20" t="s">
        <v>9979</v>
      </c>
      <c r="L1514" s="19" t="s">
        <v>25</v>
      </c>
    </row>
    <row r="1515" spans="1:12" x14ac:dyDescent="0.25">
      <c r="A1515" s="19" t="s">
        <v>2042</v>
      </c>
      <c r="B1515" s="19" t="s">
        <v>2043</v>
      </c>
      <c r="C1515" s="19" t="s">
        <v>2196</v>
      </c>
      <c r="D1515" s="19" t="s">
        <v>2197</v>
      </c>
      <c r="E1515" s="20" t="s">
        <v>21</v>
      </c>
      <c r="F1515" s="19" t="s">
        <v>21</v>
      </c>
      <c r="G1515" s="180">
        <v>98415</v>
      </c>
      <c r="H1515" s="19" t="s">
        <v>2311</v>
      </c>
      <c r="I1515" s="19" t="s">
        <v>15692</v>
      </c>
      <c r="J1515" s="19" t="s">
        <v>9283</v>
      </c>
      <c r="K1515" s="20" t="s">
        <v>9979</v>
      </c>
      <c r="L1515" s="19" t="s">
        <v>25</v>
      </c>
    </row>
    <row r="1516" spans="1:12" x14ac:dyDescent="0.25">
      <c r="A1516" s="19" t="s">
        <v>2042</v>
      </c>
      <c r="B1516" s="19" t="s">
        <v>2043</v>
      </c>
      <c r="C1516" s="19" t="s">
        <v>2196</v>
      </c>
      <c r="D1516" s="19" t="s">
        <v>2197</v>
      </c>
      <c r="E1516" s="20" t="s">
        <v>21</v>
      </c>
      <c r="F1516" s="19" t="s">
        <v>21</v>
      </c>
      <c r="G1516" s="180">
        <v>98416</v>
      </c>
      <c r="H1516" s="19" t="s">
        <v>2312</v>
      </c>
      <c r="I1516" s="19" t="s">
        <v>15692</v>
      </c>
      <c r="J1516" s="19" t="s">
        <v>9283</v>
      </c>
      <c r="K1516" s="20" t="s">
        <v>9980</v>
      </c>
      <c r="L1516" s="19" t="s">
        <v>25</v>
      </c>
    </row>
    <row r="1517" spans="1:12" x14ac:dyDescent="0.25">
      <c r="A1517" s="19" t="s">
        <v>2042</v>
      </c>
      <c r="B1517" s="19" t="s">
        <v>2043</v>
      </c>
      <c r="C1517" s="19" t="s">
        <v>2196</v>
      </c>
      <c r="D1517" s="19" t="s">
        <v>2197</v>
      </c>
      <c r="E1517" s="20" t="s">
        <v>21</v>
      </c>
      <c r="F1517" s="19" t="s">
        <v>21</v>
      </c>
      <c r="G1517" s="180">
        <v>98417</v>
      </c>
      <c r="H1517" s="19" t="s">
        <v>2313</v>
      </c>
      <c r="I1517" s="19" t="s">
        <v>15692</v>
      </c>
      <c r="J1517" s="19" t="s">
        <v>9283</v>
      </c>
      <c r="K1517" s="20" t="s">
        <v>9981</v>
      </c>
      <c r="L1517" s="19" t="s">
        <v>25</v>
      </c>
    </row>
    <row r="1518" spans="1:12" x14ac:dyDescent="0.25">
      <c r="A1518" s="19" t="s">
        <v>2042</v>
      </c>
      <c r="B1518" s="19" t="s">
        <v>2043</v>
      </c>
      <c r="C1518" s="19" t="s">
        <v>2196</v>
      </c>
      <c r="D1518" s="19" t="s">
        <v>2197</v>
      </c>
      <c r="E1518" s="20" t="s">
        <v>21</v>
      </c>
      <c r="F1518" s="19" t="s">
        <v>21</v>
      </c>
      <c r="G1518" s="180">
        <v>98418</v>
      </c>
      <c r="H1518" s="19" t="s">
        <v>2314</v>
      </c>
      <c r="I1518" s="19" t="s">
        <v>15692</v>
      </c>
      <c r="J1518" s="19" t="s">
        <v>9283</v>
      </c>
      <c r="K1518" s="20" t="s">
        <v>9982</v>
      </c>
      <c r="L1518" s="19" t="s">
        <v>25</v>
      </c>
    </row>
    <row r="1519" spans="1:12" x14ac:dyDescent="0.25">
      <c r="A1519" s="19" t="s">
        <v>2042</v>
      </c>
      <c r="B1519" s="19" t="s">
        <v>2043</v>
      </c>
      <c r="C1519" s="19" t="s">
        <v>2196</v>
      </c>
      <c r="D1519" s="19" t="s">
        <v>2197</v>
      </c>
      <c r="E1519" s="20" t="s">
        <v>21</v>
      </c>
      <c r="F1519" s="19" t="s">
        <v>21</v>
      </c>
      <c r="G1519" s="180">
        <v>98419</v>
      </c>
      <c r="H1519" s="19" t="s">
        <v>2315</v>
      </c>
      <c r="I1519" s="19" t="s">
        <v>15692</v>
      </c>
      <c r="J1519" s="19" t="s">
        <v>9283</v>
      </c>
      <c r="K1519" s="20" t="s">
        <v>9983</v>
      </c>
      <c r="L1519" s="19" t="s">
        <v>25</v>
      </c>
    </row>
    <row r="1520" spans="1:12" x14ac:dyDescent="0.25">
      <c r="A1520" s="19" t="s">
        <v>2042</v>
      </c>
      <c r="B1520" s="19" t="s">
        <v>2043</v>
      </c>
      <c r="C1520" s="19" t="s">
        <v>2196</v>
      </c>
      <c r="D1520" s="19" t="s">
        <v>2197</v>
      </c>
      <c r="E1520" s="20" t="s">
        <v>21</v>
      </c>
      <c r="F1520" s="19" t="s">
        <v>21</v>
      </c>
      <c r="G1520" s="180">
        <v>98420</v>
      </c>
      <c r="H1520" s="19" t="s">
        <v>2316</v>
      </c>
      <c r="I1520" s="19" t="s">
        <v>15692</v>
      </c>
      <c r="J1520" s="19" t="s">
        <v>9283</v>
      </c>
      <c r="K1520" s="20" t="s">
        <v>9984</v>
      </c>
      <c r="L1520" s="19" t="s">
        <v>25</v>
      </c>
    </row>
    <row r="1521" spans="1:12" x14ac:dyDescent="0.25">
      <c r="A1521" s="19" t="s">
        <v>2042</v>
      </c>
      <c r="B1521" s="19" t="s">
        <v>2043</v>
      </c>
      <c r="C1521" s="19" t="s">
        <v>2196</v>
      </c>
      <c r="D1521" s="19" t="s">
        <v>2197</v>
      </c>
      <c r="E1521" s="20" t="s">
        <v>21</v>
      </c>
      <c r="F1521" s="19" t="s">
        <v>21</v>
      </c>
      <c r="G1521" s="180">
        <v>98421</v>
      </c>
      <c r="H1521" s="19" t="s">
        <v>2317</v>
      </c>
      <c r="I1521" s="19" t="s">
        <v>15692</v>
      </c>
      <c r="J1521" s="19" t="s">
        <v>9283</v>
      </c>
      <c r="K1521" s="20" t="s">
        <v>9985</v>
      </c>
      <c r="L1521" s="19" t="s">
        <v>25</v>
      </c>
    </row>
    <row r="1522" spans="1:12" x14ac:dyDescent="0.25">
      <c r="A1522" s="19" t="s">
        <v>2042</v>
      </c>
      <c r="B1522" s="19" t="s">
        <v>2043</v>
      </c>
      <c r="C1522" s="19" t="s">
        <v>2196</v>
      </c>
      <c r="D1522" s="19" t="s">
        <v>2197</v>
      </c>
      <c r="E1522" s="20" t="s">
        <v>21</v>
      </c>
      <c r="F1522" s="19" t="s">
        <v>21</v>
      </c>
      <c r="G1522" s="180">
        <v>98422</v>
      </c>
      <c r="H1522" s="19" t="s">
        <v>2318</v>
      </c>
      <c r="I1522" s="19" t="s">
        <v>15692</v>
      </c>
      <c r="J1522" s="19" t="s">
        <v>9283</v>
      </c>
      <c r="K1522" s="20" t="s">
        <v>9986</v>
      </c>
      <c r="L1522" s="19" t="s">
        <v>25</v>
      </c>
    </row>
    <row r="1523" spans="1:12" x14ac:dyDescent="0.25">
      <c r="A1523" s="19" t="s">
        <v>2042</v>
      </c>
      <c r="B1523" s="19" t="s">
        <v>2043</v>
      </c>
      <c r="C1523" s="19" t="s">
        <v>2196</v>
      </c>
      <c r="D1523" s="19" t="s">
        <v>2197</v>
      </c>
      <c r="E1523" s="20" t="s">
        <v>21</v>
      </c>
      <c r="F1523" s="19" t="s">
        <v>21</v>
      </c>
      <c r="G1523" s="180">
        <v>98423</v>
      </c>
      <c r="H1523" s="19" t="s">
        <v>2319</v>
      </c>
      <c r="I1523" s="19" t="s">
        <v>15692</v>
      </c>
      <c r="J1523" s="19" t="s">
        <v>9283</v>
      </c>
      <c r="K1523" s="20" t="s">
        <v>9987</v>
      </c>
      <c r="L1523" s="19" t="s">
        <v>25</v>
      </c>
    </row>
    <row r="1524" spans="1:12" x14ac:dyDescent="0.25">
      <c r="A1524" s="19" t="s">
        <v>2042</v>
      </c>
      <c r="B1524" s="19" t="s">
        <v>2043</v>
      </c>
      <c r="C1524" s="19" t="s">
        <v>2196</v>
      </c>
      <c r="D1524" s="19" t="s">
        <v>2197</v>
      </c>
      <c r="E1524" s="20" t="s">
        <v>21</v>
      </c>
      <c r="F1524" s="19" t="s">
        <v>21</v>
      </c>
      <c r="G1524" s="180">
        <v>98424</v>
      </c>
      <c r="H1524" s="19" t="s">
        <v>2320</v>
      </c>
      <c r="I1524" s="19" t="s">
        <v>15692</v>
      </c>
      <c r="J1524" s="19" t="s">
        <v>9283</v>
      </c>
      <c r="K1524" s="20" t="s">
        <v>9988</v>
      </c>
      <c r="L1524" s="19" t="s">
        <v>25</v>
      </c>
    </row>
    <row r="1525" spans="1:12" x14ac:dyDescent="0.25">
      <c r="A1525" s="19" t="s">
        <v>2042</v>
      </c>
      <c r="B1525" s="19" t="s">
        <v>2043</v>
      </c>
      <c r="C1525" s="19" t="s">
        <v>2196</v>
      </c>
      <c r="D1525" s="19" t="s">
        <v>2197</v>
      </c>
      <c r="E1525" s="20" t="s">
        <v>21</v>
      </c>
      <c r="F1525" s="19" t="s">
        <v>21</v>
      </c>
      <c r="G1525" s="180">
        <v>98425</v>
      </c>
      <c r="H1525" s="19" t="s">
        <v>2321</v>
      </c>
      <c r="I1525" s="19" t="s">
        <v>15692</v>
      </c>
      <c r="J1525" s="19" t="s">
        <v>9283</v>
      </c>
      <c r="K1525" s="20" t="s">
        <v>9923</v>
      </c>
      <c r="L1525" s="19" t="s">
        <v>25</v>
      </c>
    </row>
    <row r="1526" spans="1:12" x14ac:dyDescent="0.25">
      <c r="A1526" s="19" t="s">
        <v>2042</v>
      </c>
      <c r="B1526" s="19" t="s">
        <v>2043</v>
      </c>
      <c r="C1526" s="19" t="s">
        <v>2196</v>
      </c>
      <c r="D1526" s="19" t="s">
        <v>2197</v>
      </c>
      <c r="E1526" s="20" t="s">
        <v>21</v>
      </c>
      <c r="F1526" s="19" t="s">
        <v>21</v>
      </c>
      <c r="G1526" s="180">
        <v>98426</v>
      </c>
      <c r="H1526" s="19" t="s">
        <v>2322</v>
      </c>
      <c r="I1526" s="19" t="s">
        <v>15692</v>
      </c>
      <c r="J1526" s="19" t="s">
        <v>9283</v>
      </c>
      <c r="K1526" s="20" t="s">
        <v>9989</v>
      </c>
      <c r="L1526" s="19" t="s">
        <v>25</v>
      </c>
    </row>
    <row r="1527" spans="1:12" x14ac:dyDescent="0.25">
      <c r="A1527" s="19" t="s">
        <v>2042</v>
      </c>
      <c r="B1527" s="19" t="s">
        <v>2043</v>
      </c>
      <c r="C1527" s="19" t="s">
        <v>2196</v>
      </c>
      <c r="D1527" s="19" t="s">
        <v>2197</v>
      </c>
      <c r="E1527" s="20" t="s">
        <v>21</v>
      </c>
      <c r="F1527" s="19" t="s">
        <v>21</v>
      </c>
      <c r="G1527" s="180">
        <v>98427</v>
      </c>
      <c r="H1527" s="19" t="s">
        <v>2323</v>
      </c>
      <c r="I1527" s="19" t="s">
        <v>15692</v>
      </c>
      <c r="J1527" s="19" t="s">
        <v>9283</v>
      </c>
      <c r="K1527" s="20" t="s">
        <v>9990</v>
      </c>
      <c r="L1527" s="19" t="s">
        <v>25</v>
      </c>
    </row>
    <row r="1528" spans="1:12" x14ac:dyDescent="0.25">
      <c r="A1528" s="19" t="s">
        <v>2042</v>
      </c>
      <c r="B1528" s="19" t="s">
        <v>2043</v>
      </c>
      <c r="C1528" s="19" t="s">
        <v>2196</v>
      </c>
      <c r="D1528" s="19" t="s">
        <v>2197</v>
      </c>
      <c r="E1528" s="20" t="s">
        <v>21</v>
      </c>
      <c r="F1528" s="19" t="s">
        <v>21</v>
      </c>
      <c r="G1528" s="180">
        <v>98428</v>
      </c>
      <c r="H1528" s="19" t="s">
        <v>2324</v>
      </c>
      <c r="I1528" s="19" t="s">
        <v>15692</v>
      </c>
      <c r="J1528" s="19" t="s">
        <v>9283</v>
      </c>
      <c r="K1528" s="20" t="s">
        <v>9991</v>
      </c>
      <c r="L1528" s="19" t="s">
        <v>25</v>
      </c>
    </row>
    <row r="1529" spans="1:12" x14ac:dyDescent="0.25">
      <c r="A1529" s="19" t="s">
        <v>2042</v>
      </c>
      <c r="B1529" s="19" t="s">
        <v>2043</v>
      </c>
      <c r="C1529" s="19" t="s">
        <v>2196</v>
      </c>
      <c r="D1529" s="19" t="s">
        <v>2197</v>
      </c>
      <c r="E1529" s="20" t="s">
        <v>21</v>
      </c>
      <c r="F1529" s="19" t="s">
        <v>21</v>
      </c>
      <c r="G1529" s="180">
        <v>98429</v>
      </c>
      <c r="H1529" s="19" t="s">
        <v>2325</v>
      </c>
      <c r="I1529" s="19" t="s">
        <v>15692</v>
      </c>
      <c r="J1529" s="19" t="s">
        <v>9283</v>
      </c>
      <c r="K1529" s="20" t="s">
        <v>9992</v>
      </c>
      <c r="L1529" s="19" t="s">
        <v>25</v>
      </c>
    </row>
    <row r="1530" spans="1:12" x14ac:dyDescent="0.25">
      <c r="A1530" s="19" t="s">
        <v>2042</v>
      </c>
      <c r="B1530" s="19" t="s">
        <v>2043</v>
      </c>
      <c r="C1530" s="19" t="s">
        <v>2196</v>
      </c>
      <c r="D1530" s="19" t="s">
        <v>2197</v>
      </c>
      <c r="E1530" s="20" t="s">
        <v>21</v>
      </c>
      <c r="F1530" s="19" t="s">
        <v>21</v>
      </c>
      <c r="G1530" s="180">
        <v>98430</v>
      </c>
      <c r="H1530" s="19" t="s">
        <v>2326</v>
      </c>
      <c r="I1530" s="19" t="s">
        <v>15692</v>
      </c>
      <c r="J1530" s="19" t="s">
        <v>9283</v>
      </c>
      <c r="K1530" s="20" t="s">
        <v>9993</v>
      </c>
      <c r="L1530" s="19" t="s">
        <v>25</v>
      </c>
    </row>
    <row r="1531" spans="1:12" x14ac:dyDescent="0.25">
      <c r="A1531" s="19" t="s">
        <v>2042</v>
      </c>
      <c r="B1531" s="19" t="s">
        <v>2043</v>
      </c>
      <c r="C1531" s="19" t="s">
        <v>2196</v>
      </c>
      <c r="D1531" s="19" t="s">
        <v>2197</v>
      </c>
      <c r="E1531" s="20" t="s">
        <v>21</v>
      </c>
      <c r="F1531" s="19" t="s">
        <v>21</v>
      </c>
      <c r="G1531" s="180">
        <v>98431</v>
      </c>
      <c r="H1531" s="19" t="s">
        <v>2327</v>
      </c>
      <c r="I1531" s="19" t="s">
        <v>15692</v>
      </c>
      <c r="J1531" s="19" t="s">
        <v>9283</v>
      </c>
      <c r="K1531" s="20" t="s">
        <v>9994</v>
      </c>
      <c r="L1531" s="19" t="s">
        <v>25</v>
      </c>
    </row>
    <row r="1532" spans="1:12" x14ac:dyDescent="0.25">
      <c r="A1532" s="19" t="s">
        <v>2042</v>
      </c>
      <c r="B1532" s="19" t="s">
        <v>2043</v>
      </c>
      <c r="C1532" s="19" t="s">
        <v>2196</v>
      </c>
      <c r="D1532" s="19" t="s">
        <v>2197</v>
      </c>
      <c r="E1532" s="20" t="s">
        <v>21</v>
      </c>
      <c r="F1532" s="19" t="s">
        <v>21</v>
      </c>
      <c r="G1532" s="180">
        <v>98432</v>
      </c>
      <c r="H1532" s="19" t="s">
        <v>2328</v>
      </c>
      <c r="I1532" s="19" t="s">
        <v>15692</v>
      </c>
      <c r="J1532" s="19" t="s">
        <v>9283</v>
      </c>
      <c r="K1532" s="20" t="s">
        <v>9995</v>
      </c>
      <c r="L1532" s="19" t="s">
        <v>25</v>
      </c>
    </row>
    <row r="1533" spans="1:12" x14ac:dyDescent="0.25">
      <c r="A1533" s="19" t="s">
        <v>2042</v>
      </c>
      <c r="B1533" s="19" t="s">
        <v>2043</v>
      </c>
      <c r="C1533" s="19" t="s">
        <v>2196</v>
      </c>
      <c r="D1533" s="19" t="s">
        <v>2197</v>
      </c>
      <c r="E1533" s="20" t="s">
        <v>21</v>
      </c>
      <c r="F1533" s="19" t="s">
        <v>21</v>
      </c>
      <c r="G1533" s="180">
        <v>98433</v>
      </c>
      <c r="H1533" s="19" t="s">
        <v>2329</v>
      </c>
      <c r="I1533" s="19" t="s">
        <v>15692</v>
      </c>
      <c r="J1533" s="19" t="s">
        <v>9283</v>
      </c>
      <c r="K1533" s="20" t="s">
        <v>9996</v>
      </c>
      <c r="L1533" s="19" t="s">
        <v>25</v>
      </c>
    </row>
    <row r="1534" spans="1:12" x14ac:dyDescent="0.25">
      <c r="A1534" s="19" t="s">
        <v>2042</v>
      </c>
      <c r="B1534" s="19" t="s">
        <v>2043</v>
      </c>
      <c r="C1534" s="19" t="s">
        <v>2196</v>
      </c>
      <c r="D1534" s="19" t="s">
        <v>2197</v>
      </c>
      <c r="E1534" s="20" t="s">
        <v>21</v>
      </c>
      <c r="F1534" s="19" t="s">
        <v>21</v>
      </c>
      <c r="G1534" s="180">
        <v>98434</v>
      </c>
      <c r="H1534" s="19" t="s">
        <v>2330</v>
      </c>
      <c r="I1534" s="19" t="s">
        <v>15692</v>
      </c>
      <c r="J1534" s="19" t="s">
        <v>9283</v>
      </c>
      <c r="K1534" s="20" t="s">
        <v>9997</v>
      </c>
      <c r="L1534" s="19" t="s">
        <v>25</v>
      </c>
    </row>
    <row r="1535" spans="1:12" x14ac:dyDescent="0.25">
      <c r="A1535" s="19" t="s">
        <v>2042</v>
      </c>
      <c r="B1535" s="19" t="s">
        <v>2043</v>
      </c>
      <c r="C1535" s="19" t="s">
        <v>2196</v>
      </c>
      <c r="D1535" s="19" t="s">
        <v>2197</v>
      </c>
      <c r="E1535" s="20" t="s">
        <v>21</v>
      </c>
      <c r="F1535" s="19" t="s">
        <v>21</v>
      </c>
      <c r="G1535" s="180">
        <v>99240</v>
      </c>
      <c r="H1535" s="19" t="s">
        <v>2331</v>
      </c>
      <c r="I1535" s="19" t="s">
        <v>15747</v>
      </c>
      <c r="J1535" s="19" t="s">
        <v>23</v>
      </c>
      <c r="K1535" s="20" t="s">
        <v>9998</v>
      </c>
      <c r="L1535" s="19" t="s">
        <v>25</v>
      </c>
    </row>
    <row r="1536" spans="1:12" x14ac:dyDescent="0.25">
      <c r="A1536" s="19" t="s">
        <v>2042</v>
      </c>
      <c r="B1536" s="19" t="s">
        <v>2043</v>
      </c>
      <c r="C1536" s="19" t="s">
        <v>2196</v>
      </c>
      <c r="D1536" s="19" t="s">
        <v>2197</v>
      </c>
      <c r="E1536" s="20" t="s">
        <v>21</v>
      </c>
      <c r="F1536" s="19" t="s">
        <v>21</v>
      </c>
      <c r="G1536" s="180">
        <v>99241</v>
      </c>
      <c r="H1536" s="19" t="s">
        <v>2332</v>
      </c>
      <c r="I1536" s="19" t="s">
        <v>15747</v>
      </c>
      <c r="J1536" s="19" t="s">
        <v>23</v>
      </c>
      <c r="K1536" s="20" t="s">
        <v>9999</v>
      </c>
      <c r="L1536" s="19" t="s">
        <v>25</v>
      </c>
    </row>
    <row r="1537" spans="1:12" x14ac:dyDescent="0.25">
      <c r="A1537" s="19" t="s">
        <v>2042</v>
      </c>
      <c r="B1537" s="19" t="s">
        <v>2043</v>
      </c>
      <c r="C1537" s="19" t="s">
        <v>2196</v>
      </c>
      <c r="D1537" s="19" t="s">
        <v>2197</v>
      </c>
      <c r="E1537" s="20" t="s">
        <v>21</v>
      </c>
      <c r="F1537" s="19" t="s">
        <v>21</v>
      </c>
      <c r="G1537" s="180">
        <v>99242</v>
      </c>
      <c r="H1537" s="19" t="s">
        <v>2333</v>
      </c>
      <c r="I1537" s="19" t="s">
        <v>15692</v>
      </c>
      <c r="J1537" s="19" t="s">
        <v>9283</v>
      </c>
      <c r="K1537" s="20" t="s">
        <v>10000</v>
      </c>
      <c r="L1537" s="19" t="s">
        <v>25</v>
      </c>
    </row>
    <row r="1538" spans="1:12" x14ac:dyDescent="0.25">
      <c r="A1538" s="19" t="s">
        <v>2042</v>
      </c>
      <c r="B1538" s="19" t="s">
        <v>2043</v>
      </c>
      <c r="C1538" s="19" t="s">
        <v>2196</v>
      </c>
      <c r="D1538" s="19" t="s">
        <v>2197</v>
      </c>
      <c r="E1538" s="20" t="s">
        <v>21</v>
      </c>
      <c r="F1538" s="19" t="s">
        <v>21</v>
      </c>
      <c r="G1538" s="180">
        <v>99243</v>
      </c>
      <c r="H1538" s="19" t="s">
        <v>2334</v>
      </c>
      <c r="I1538" s="19" t="s">
        <v>15747</v>
      </c>
      <c r="J1538" s="19" t="s">
        <v>23</v>
      </c>
      <c r="K1538" s="20" t="s">
        <v>10001</v>
      </c>
      <c r="L1538" s="19" t="s">
        <v>25</v>
      </c>
    </row>
    <row r="1539" spans="1:12" x14ac:dyDescent="0.25">
      <c r="A1539" s="19" t="s">
        <v>2042</v>
      </c>
      <c r="B1539" s="19" t="s">
        <v>2043</v>
      </c>
      <c r="C1539" s="19" t="s">
        <v>2196</v>
      </c>
      <c r="D1539" s="19" t="s">
        <v>2197</v>
      </c>
      <c r="E1539" s="20" t="s">
        <v>21</v>
      </c>
      <c r="F1539" s="19" t="s">
        <v>21</v>
      </c>
      <c r="G1539" s="180">
        <v>99244</v>
      </c>
      <c r="H1539" s="19" t="s">
        <v>2335</v>
      </c>
      <c r="I1539" s="19" t="s">
        <v>15692</v>
      </c>
      <c r="J1539" s="19" t="s">
        <v>9283</v>
      </c>
      <c r="K1539" s="20" t="s">
        <v>10002</v>
      </c>
      <c r="L1539" s="19" t="s">
        <v>25</v>
      </c>
    </row>
    <row r="1540" spans="1:12" x14ac:dyDescent="0.25">
      <c r="A1540" s="19" t="s">
        <v>2042</v>
      </c>
      <c r="B1540" s="19" t="s">
        <v>2043</v>
      </c>
      <c r="C1540" s="19" t="s">
        <v>2196</v>
      </c>
      <c r="D1540" s="19" t="s">
        <v>2197</v>
      </c>
      <c r="E1540" s="20" t="s">
        <v>21</v>
      </c>
      <c r="F1540" s="19" t="s">
        <v>21</v>
      </c>
      <c r="G1540" s="180">
        <v>99246</v>
      </c>
      <c r="H1540" s="19" t="s">
        <v>2336</v>
      </c>
      <c r="I1540" s="19" t="s">
        <v>15747</v>
      </c>
      <c r="J1540" s="19" t="s">
        <v>23</v>
      </c>
      <c r="K1540" s="20" t="s">
        <v>10003</v>
      </c>
      <c r="L1540" s="19" t="s">
        <v>25</v>
      </c>
    </row>
    <row r="1541" spans="1:12" x14ac:dyDescent="0.25">
      <c r="A1541" s="19" t="s">
        <v>2042</v>
      </c>
      <c r="B1541" s="19" t="s">
        <v>2043</v>
      </c>
      <c r="C1541" s="19" t="s">
        <v>2196</v>
      </c>
      <c r="D1541" s="19" t="s">
        <v>2197</v>
      </c>
      <c r="E1541" s="20" t="s">
        <v>21</v>
      </c>
      <c r="F1541" s="19" t="s">
        <v>21</v>
      </c>
      <c r="G1541" s="180">
        <v>99247</v>
      </c>
      <c r="H1541" s="19" t="s">
        <v>2337</v>
      </c>
      <c r="I1541" s="19" t="s">
        <v>15747</v>
      </c>
      <c r="J1541" s="19" t="s">
        <v>23</v>
      </c>
      <c r="K1541" s="20" t="s">
        <v>10004</v>
      </c>
      <c r="L1541" s="19" t="s">
        <v>25</v>
      </c>
    </row>
    <row r="1542" spans="1:12" x14ac:dyDescent="0.25">
      <c r="A1542" s="19" t="s">
        <v>2042</v>
      </c>
      <c r="B1542" s="19" t="s">
        <v>2043</v>
      </c>
      <c r="C1542" s="19" t="s">
        <v>2196</v>
      </c>
      <c r="D1542" s="19" t="s">
        <v>2197</v>
      </c>
      <c r="E1542" s="20" t="s">
        <v>21</v>
      </c>
      <c r="F1542" s="19" t="s">
        <v>21</v>
      </c>
      <c r="G1542" s="180">
        <v>99248</v>
      </c>
      <c r="H1542" s="19" t="s">
        <v>2338</v>
      </c>
      <c r="I1542" s="19" t="s">
        <v>15692</v>
      </c>
      <c r="J1542" s="19" t="s">
        <v>9283</v>
      </c>
      <c r="K1542" s="20" t="s">
        <v>10005</v>
      </c>
      <c r="L1542" s="19" t="s">
        <v>25</v>
      </c>
    </row>
    <row r="1543" spans="1:12" x14ac:dyDescent="0.25">
      <c r="A1543" s="19" t="s">
        <v>2042</v>
      </c>
      <c r="B1543" s="19" t="s">
        <v>2043</v>
      </c>
      <c r="C1543" s="19" t="s">
        <v>2196</v>
      </c>
      <c r="D1543" s="19" t="s">
        <v>2197</v>
      </c>
      <c r="E1543" s="20" t="s">
        <v>21</v>
      </c>
      <c r="F1543" s="19" t="s">
        <v>21</v>
      </c>
      <c r="G1543" s="180">
        <v>99249</v>
      </c>
      <c r="H1543" s="19" t="s">
        <v>2339</v>
      </c>
      <c r="I1543" s="19" t="s">
        <v>15747</v>
      </c>
      <c r="J1543" s="19" t="s">
        <v>23</v>
      </c>
      <c r="K1543" s="20" t="s">
        <v>10006</v>
      </c>
      <c r="L1543" s="19" t="s">
        <v>25</v>
      </c>
    </row>
    <row r="1544" spans="1:12" x14ac:dyDescent="0.25">
      <c r="A1544" s="19" t="s">
        <v>2042</v>
      </c>
      <c r="B1544" s="19" t="s">
        <v>2043</v>
      </c>
      <c r="C1544" s="19" t="s">
        <v>2196</v>
      </c>
      <c r="D1544" s="19" t="s">
        <v>2197</v>
      </c>
      <c r="E1544" s="20" t="s">
        <v>21</v>
      </c>
      <c r="F1544" s="19" t="s">
        <v>21</v>
      </c>
      <c r="G1544" s="180">
        <v>99252</v>
      </c>
      <c r="H1544" s="19" t="s">
        <v>2340</v>
      </c>
      <c r="I1544" s="19" t="s">
        <v>15692</v>
      </c>
      <c r="J1544" s="19" t="s">
        <v>9283</v>
      </c>
      <c r="K1544" s="20" t="s">
        <v>10007</v>
      </c>
      <c r="L1544" s="19" t="s">
        <v>25</v>
      </c>
    </row>
    <row r="1545" spans="1:12" x14ac:dyDescent="0.25">
      <c r="A1545" s="19" t="s">
        <v>2042</v>
      </c>
      <c r="B1545" s="19" t="s">
        <v>2043</v>
      </c>
      <c r="C1545" s="19" t="s">
        <v>2196</v>
      </c>
      <c r="D1545" s="19" t="s">
        <v>2197</v>
      </c>
      <c r="E1545" s="20" t="s">
        <v>21</v>
      </c>
      <c r="F1545" s="19" t="s">
        <v>21</v>
      </c>
      <c r="G1545" s="180">
        <v>99254</v>
      </c>
      <c r="H1545" s="19" t="s">
        <v>2341</v>
      </c>
      <c r="I1545" s="19" t="s">
        <v>15747</v>
      </c>
      <c r="J1545" s="19" t="s">
        <v>23</v>
      </c>
      <c r="K1545" s="20" t="s">
        <v>10008</v>
      </c>
      <c r="L1545" s="19" t="s">
        <v>25</v>
      </c>
    </row>
    <row r="1546" spans="1:12" x14ac:dyDescent="0.25">
      <c r="A1546" s="19" t="s">
        <v>2042</v>
      </c>
      <c r="B1546" s="19" t="s">
        <v>2043</v>
      </c>
      <c r="C1546" s="19" t="s">
        <v>2196</v>
      </c>
      <c r="D1546" s="19" t="s">
        <v>2197</v>
      </c>
      <c r="E1546" s="20" t="s">
        <v>21</v>
      </c>
      <c r="F1546" s="19" t="s">
        <v>21</v>
      </c>
      <c r="G1546" s="180">
        <v>99256</v>
      </c>
      <c r="H1546" s="19" t="s">
        <v>2342</v>
      </c>
      <c r="I1546" s="19" t="s">
        <v>15692</v>
      </c>
      <c r="J1546" s="19" t="s">
        <v>9283</v>
      </c>
      <c r="K1546" s="20" t="s">
        <v>10009</v>
      </c>
      <c r="L1546" s="19" t="s">
        <v>25</v>
      </c>
    </row>
    <row r="1547" spans="1:12" x14ac:dyDescent="0.25">
      <c r="A1547" s="19" t="s">
        <v>2042</v>
      </c>
      <c r="B1547" s="19" t="s">
        <v>2043</v>
      </c>
      <c r="C1547" s="19" t="s">
        <v>2196</v>
      </c>
      <c r="D1547" s="19" t="s">
        <v>2197</v>
      </c>
      <c r="E1547" s="20" t="s">
        <v>21</v>
      </c>
      <c r="F1547" s="19" t="s">
        <v>21</v>
      </c>
      <c r="G1547" s="180">
        <v>99259</v>
      </c>
      <c r="H1547" s="19" t="s">
        <v>2343</v>
      </c>
      <c r="I1547" s="19" t="s">
        <v>15692</v>
      </c>
      <c r="J1547" s="19" t="s">
        <v>9283</v>
      </c>
      <c r="K1547" s="20" t="s">
        <v>10010</v>
      </c>
      <c r="L1547" s="19" t="s">
        <v>25</v>
      </c>
    </row>
    <row r="1548" spans="1:12" x14ac:dyDescent="0.25">
      <c r="A1548" s="19" t="s">
        <v>2042</v>
      </c>
      <c r="B1548" s="19" t="s">
        <v>2043</v>
      </c>
      <c r="C1548" s="19" t="s">
        <v>2196</v>
      </c>
      <c r="D1548" s="19" t="s">
        <v>2197</v>
      </c>
      <c r="E1548" s="20" t="s">
        <v>21</v>
      </c>
      <c r="F1548" s="19" t="s">
        <v>21</v>
      </c>
      <c r="G1548" s="180">
        <v>99261</v>
      </c>
      <c r="H1548" s="19" t="s">
        <v>2344</v>
      </c>
      <c r="I1548" s="19" t="s">
        <v>15747</v>
      </c>
      <c r="J1548" s="19" t="s">
        <v>23</v>
      </c>
      <c r="K1548" s="20" t="s">
        <v>10011</v>
      </c>
      <c r="L1548" s="19" t="s">
        <v>25</v>
      </c>
    </row>
    <row r="1549" spans="1:12" x14ac:dyDescent="0.25">
      <c r="A1549" s="19" t="s">
        <v>2042</v>
      </c>
      <c r="B1549" s="19" t="s">
        <v>2043</v>
      </c>
      <c r="C1549" s="19" t="s">
        <v>2196</v>
      </c>
      <c r="D1549" s="19" t="s">
        <v>2197</v>
      </c>
      <c r="E1549" s="20" t="s">
        <v>21</v>
      </c>
      <c r="F1549" s="19" t="s">
        <v>21</v>
      </c>
      <c r="G1549" s="180">
        <v>99263</v>
      </c>
      <c r="H1549" s="19" t="s">
        <v>2345</v>
      </c>
      <c r="I1549" s="19" t="s">
        <v>15747</v>
      </c>
      <c r="J1549" s="19" t="s">
        <v>23</v>
      </c>
      <c r="K1549" s="20" t="s">
        <v>10012</v>
      </c>
      <c r="L1549" s="19" t="s">
        <v>25</v>
      </c>
    </row>
    <row r="1550" spans="1:12" x14ac:dyDescent="0.25">
      <c r="A1550" s="19" t="s">
        <v>2042</v>
      </c>
      <c r="B1550" s="19" t="s">
        <v>2043</v>
      </c>
      <c r="C1550" s="19" t="s">
        <v>2196</v>
      </c>
      <c r="D1550" s="19" t="s">
        <v>2197</v>
      </c>
      <c r="E1550" s="20" t="s">
        <v>21</v>
      </c>
      <c r="F1550" s="19" t="s">
        <v>21</v>
      </c>
      <c r="G1550" s="180">
        <v>99265</v>
      </c>
      <c r="H1550" s="19" t="s">
        <v>2346</v>
      </c>
      <c r="I1550" s="19" t="s">
        <v>15692</v>
      </c>
      <c r="J1550" s="19" t="s">
        <v>9283</v>
      </c>
      <c r="K1550" s="20" t="s">
        <v>10013</v>
      </c>
      <c r="L1550" s="19" t="s">
        <v>25</v>
      </c>
    </row>
    <row r="1551" spans="1:12" x14ac:dyDescent="0.25">
      <c r="A1551" s="19" t="s">
        <v>2042</v>
      </c>
      <c r="B1551" s="19" t="s">
        <v>2043</v>
      </c>
      <c r="C1551" s="19" t="s">
        <v>2196</v>
      </c>
      <c r="D1551" s="19" t="s">
        <v>2197</v>
      </c>
      <c r="E1551" s="20" t="s">
        <v>21</v>
      </c>
      <c r="F1551" s="19" t="s">
        <v>21</v>
      </c>
      <c r="G1551" s="180">
        <v>99266</v>
      </c>
      <c r="H1551" s="19" t="s">
        <v>2347</v>
      </c>
      <c r="I1551" s="19" t="s">
        <v>15747</v>
      </c>
      <c r="J1551" s="19" t="s">
        <v>23</v>
      </c>
      <c r="K1551" s="20" t="s">
        <v>9999</v>
      </c>
      <c r="L1551" s="19" t="s">
        <v>25</v>
      </c>
    </row>
    <row r="1552" spans="1:12" x14ac:dyDescent="0.25">
      <c r="A1552" s="19" t="s">
        <v>2042</v>
      </c>
      <c r="B1552" s="19" t="s">
        <v>2043</v>
      </c>
      <c r="C1552" s="19" t="s">
        <v>2196</v>
      </c>
      <c r="D1552" s="19" t="s">
        <v>2197</v>
      </c>
      <c r="E1552" s="20" t="s">
        <v>21</v>
      </c>
      <c r="F1552" s="19" t="s">
        <v>21</v>
      </c>
      <c r="G1552" s="180">
        <v>99267</v>
      </c>
      <c r="H1552" s="19" t="s">
        <v>2348</v>
      </c>
      <c r="I1552" s="19" t="s">
        <v>15692</v>
      </c>
      <c r="J1552" s="19" t="s">
        <v>9283</v>
      </c>
      <c r="K1552" s="20" t="s">
        <v>10014</v>
      </c>
      <c r="L1552" s="19" t="s">
        <v>25</v>
      </c>
    </row>
    <row r="1553" spans="1:12" x14ac:dyDescent="0.25">
      <c r="A1553" s="19" t="s">
        <v>2042</v>
      </c>
      <c r="B1553" s="19" t="s">
        <v>2043</v>
      </c>
      <c r="C1553" s="19" t="s">
        <v>2196</v>
      </c>
      <c r="D1553" s="19" t="s">
        <v>2197</v>
      </c>
      <c r="E1553" s="20" t="s">
        <v>21</v>
      </c>
      <c r="F1553" s="19" t="s">
        <v>21</v>
      </c>
      <c r="G1553" s="180">
        <v>99269</v>
      </c>
      <c r="H1553" s="19" t="s">
        <v>2349</v>
      </c>
      <c r="I1553" s="19" t="s">
        <v>15747</v>
      </c>
      <c r="J1553" s="19" t="s">
        <v>23</v>
      </c>
      <c r="K1553" s="20" t="s">
        <v>10004</v>
      </c>
      <c r="L1553" s="19" t="s">
        <v>25</v>
      </c>
    </row>
    <row r="1554" spans="1:12" x14ac:dyDescent="0.25">
      <c r="A1554" s="19" t="s">
        <v>2042</v>
      </c>
      <c r="B1554" s="19" t="s">
        <v>2043</v>
      </c>
      <c r="C1554" s="19" t="s">
        <v>2196</v>
      </c>
      <c r="D1554" s="19" t="s">
        <v>2197</v>
      </c>
      <c r="E1554" s="20" t="s">
        <v>21</v>
      </c>
      <c r="F1554" s="19" t="s">
        <v>21</v>
      </c>
      <c r="G1554" s="180">
        <v>99271</v>
      </c>
      <c r="H1554" s="19" t="s">
        <v>2350</v>
      </c>
      <c r="I1554" s="19" t="s">
        <v>15692</v>
      </c>
      <c r="J1554" s="19" t="s">
        <v>9283</v>
      </c>
      <c r="K1554" s="20" t="s">
        <v>10015</v>
      </c>
      <c r="L1554" s="19" t="s">
        <v>25</v>
      </c>
    </row>
    <row r="1555" spans="1:12" x14ac:dyDescent="0.25">
      <c r="A1555" s="19" t="s">
        <v>2042</v>
      </c>
      <c r="B1555" s="19" t="s">
        <v>2043</v>
      </c>
      <c r="C1555" s="19" t="s">
        <v>2196</v>
      </c>
      <c r="D1555" s="19" t="s">
        <v>2197</v>
      </c>
      <c r="E1555" s="20" t="s">
        <v>21</v>
      </c>
      <c r="F1555" s="19" t="s">
        <v>21</v>
      </c>
      <c r="G1555" s="180">
        <v>99272</v>
      </c>
      <c r="H1555" s="19" t="s">
        <v>2351</v>
      </c>
      <c r="I1555" s="19" t="s">
        <v>15692</v>
      </c>
      <c r="J1555" s="19" t="s">
        <v>9283</v>
      </c>
      <c r="K1555" s="20" t="s">
        <v>10016</v>
      </c>
      <c r="L1555" s="19" t="s">
        <v>25</v>
      </c>
    </row>
    <row r="1556" spans="1:12" x14ac:dyDescent="0.25">
      <c r="A1556" s="19" t="s">
        <v>2042</v>
      </c>
      <c r="B1556" s="19" t="s">
        <v>2043</v>
      </c>
      <c r="C1556" s="19" t="s">
        <v>2196</v>
      </c>
      <c r="D1556" s="19" t="s">
        <v>2197</v>
      </c>
      <c r="E1556" s="20" t="s">
        <v>21</v>
      </c>
      <c r="F1556" s="19" t="s">
        <v>21</v>
      </c>
      <c r="G1556" s="180">
        <v>99273</v>
      </c>
      <c r="H1556" s="19" t="s">
        <v>2352</v>
      </c>
      <c r="I1556" s="19" t="s">
        <v>15692</v>
      </c>
      <c r="J1556" s="19" t="s">
        <v>9283</v>
      </c>
      <c r="K1556" s="20" t="s">
        <v>10017</v>
      </c>
      <c r="L1556" s="19" t="s">
        <v>25</v>
      </c>
    </row>
    <row r="1557" spans="1:12" x14ac:dyDescent="0.25">
      <c r="A1557" s="19" t="s">
        <v>2042</v>
      </c>
      <c r="B1557" s="19" t="s">
        <v>2043</v>
      </c>
      <c r="C1557" s="19" t="s">
        <v>2196</v>
      </c>
      <c r="D1557" s="19" t="s">
        <v>2197</v>
      </c>
      <c r="E1557" s="20" t="s">
        <v>21</v>
      </c>
      <c r="F1557" s="19" t="s">
        <v>21</v>
      </c>
      <c r="G1557" s="180">
        <v>99274</v>
      </c>
      <c r="H1557" s="19" t="s">
        <v>2353</v>
      </c>
      <c r="I1557" s="19" t="s">
        <v>15692</v>
      </c>
      <c r="J1557" s="19" t="s">
        <v>9283</v>
      </c>
      <c r="K1557" s="20" t="s">
        <v>10018</v>
      </c>
      <c r="L1557" s="19" t="s">
        <v>25</v>
      </c>
    </row>
    <row r="1558" spans="1:12" x14ac:dyDescent="0.25">
      <c r="A1558" s="19" t="s">
        <v>2042</v>
      </c>
      <c r="B1558" s="19" t="s">
        <v>2043</v>
      </c>
      <c r="C1558" s="19" t="s">
        <v>2196</v>
      </c>
      <c r="D1558" s="19" t="s">
        <v>2197</v>
      </c>
      <c r="E1558" s="20" t="s">
        <v>21</v>
      </c>
      <c r="F1558" s="19" t="s">
        <v>21</v>
      </c>
      <c r="G1558" s="180">
        <v>99276</v>
      </c>
      <c r="H1558" s="19" t="s">
        <v>2354</v>
      </c>
      <c r="I1558" s="19" t="s">
        <v>15747</v>
      </c>
      <c r="J1558" s="19" t="s">
        <v>23</v>
      </c>
      <c r="K1558" s="20" t="s">
        <v>10019</v>
      </c>
      <c r="L1558" s="19" t="s">
        <v>25</v>
      </c>
    </row>
    <row r="1559" spans="1:12" x14ac:dyDescent="0.25">
      <c r="A1559" s="19" t="s">
        <v>2042</v>
      </c>
      <c r="B1559" s="19" t="s">
        <v>2043</v>
      </c>
      <c r="C1559" s="19" t="s">
        <v>2196</v>
      </c>
      <c r="D1559" s="19" t="s">
        <v>2197</v>
      </c>
      <c r="E1559" s="20" t="s">
        <v>21</v>
      </c>
      <c r="F1559" s="19" t="s">
        <v>21</v>
      </c>
      <c r="G1559" s="180">
        <v>99277</v>
      </c>
      <c r="H1559" s="19" t="s">
        <v>2355</v>
      </c>
      <c r="I1559" s="19" t="s">
        <v>15747</v>
      </c>
      <c r="J1559" s="19" t="s">
        <v>23</v>
      </c>
      <c r="K1559" s="20" t="s">
        <v>10012</v>
      </c>
      <c r="L1559" s="19" t="s">
        <v>25</v>
      </c>
    </row>
    <row r="1560" spans="1:12" x14ac:dyDescent="0.25">
      <c r="A1560" s="19" t="s">
        <v>2042</v>
      </c>
      <c r="B1560" s="19" t="s">
        <v>2043</v>
      </c>
      <c r="C1560" s="19" t="s">
        <v>2196</v>
      </c>
      <c r="D1560" s="19" t="s">
        <v>2197</v>
      </c>
      <c r="E1560" s="20" t="s">
        <v>21</v>
      </c>
      <c r="F1560" s="19" t="s">
        <v>21</v>
      </c>
      <c r="G1560" s="180">
        <v>99278</v>
      </c>
      <c r="H1560" s="19" t="s">
        <v>2356</v>
      </c>
      <c r="I1560" s="19" t="s">
        <v>15747</v>
      </c>
      <c r="J1560" s="19" t="s">
        <v>23</v>
      </c>
      <c r="K1560" s="20" t="s">
        <v>10020</v>
      </c>
      <c r="L1560" s="19" t="s">
        <v>25</v>
      </c>
    </row>
    <row r="1561" spans="1:12" x14ac:dyDescent="0.25">
      <c r="A1561" s="19" t="s">
        <v>2042</v>
      </c>
      <c r="B1561" s="19" t="s">
        <v>2043</v>
      </c>
      <c r="C1561" s="19" t="s">
        <v>2196</v>
      </c>
      <c r="D1561" s="19" t="s">
        <v>2197</v>
      </c>
      <c r="E1561" s="20" t="s">
        <v>21</v>
      </c>
      <c r="F1561" s="19" t="s">
        <v>21</v>
      </c>
      <c r="G1561" s="180">
        <v>99279</v>
      </c>
      <c r="H1561" s="19" t="s">
        <v>2357</v>
      </c>
      <c r="I1561" s="19" t="s">
        <v>15692</v>
      </c>
      <c r="J1561" s="19" t="s">
        <v>9283</v>
      </c>
      <c r="K1561" s="20" t="s">
        <v>10021</v>
      </c>
      <c r="L1561" s="19" t="s">
        <v>25</v>
      </c>
    </row>
    <row r="1562" spans="1:12" x14ac:dyDescent="0.25">
      <c r="A1562" s="19" t="s">
        <v>2042</v>
      </c>
      <c r="B1562" s="19" t="s">
        <v>2043</v>
      </c>
      <c r="C1562" s="19" t="s">
        <v>2196</v>
      </c>
      <c r="D1562" s="19" t="s">
        <v>2197</v>
      </c>
      <c r="E1562" s="20" t="s">
        <v>21</v>
      </c>
      <c r="F1562" s="19" t="s">
        <v>21</v>
      </c>
      <c r="G1562" s="180">
        <v>99280</v>
      </c>
      <c r="H1562" s="19" t="s">
        <v>2358</v>
      </c>
      <c r="I1562" s="19" t="s">
        <v>15692</v>
      </c>
      <c r="J1562" s="19" t="s">
        <v>9283</v>
      </c>
      <c r="K1562" s="20" t="s">
        <v>10022</v>
      </c>
      <c r="L1562" s="19" t="s">
        <v>25</v>
      </c>
    </row>
    <row r="1563" spans="1:12" x14ac:dyDescent="0.25">
      <c r="A1563" s="19" t="s">
        <v>2042</v>
      </c>
      <c r="B1563" s="19" t="s">
        <v>2043</v>
      </c>
      <c r="C1563" s="19" t="s">
        <v>2196</v>
      </c>
      <c r="D1563" s="19" t="s">
        <v>2197</v>
      </c>
      <c r="E1563" s="20" t="s">
        <v>21</v>
      </c>
      <c r="F1563" s="19" t="s">
        <v>21</v>
      </c>
      <c r="G1563" s="180">
        <v>99281</v>
      </c>
      <c r="H1563" s="19" t="s">
        <v>2359</v>
      </c>
      <c r="I1563" s="19" t="s">
        <v>15747</v>
      </c>
      <c r="J1563" s="19" t="s">
        <v>23</v>
      </c>
      <c r="K1563" s="20" t="s">
        <v>10019</v>
      </c>
      <c r="L1563" s="19" t="s">
        <v>25</v>
      </c>
    </row>
    <row r="1564" spans="1:12" x14ac:dyDescent="0.25">
      <c r="A1564" s="19" t="s">
        <v>2042</v>
      </c>
      <c r="B1564" s="19" t="s">
        <v>2043</v>
      </c>
      <c r="C1564" s="19" t="s">
        <v>2196</v>
      </c>
      <c r="D1564" s="19" t="s">
        <v>2197</v>
      </c>
      <c r="E1564" s="20" t="s">
        <v>21</v>
      </c>
      <c r="F1564" s="19" t="s">
        <v>21</v>
      </c>
      <c r="G1564" s="180">
        <v>99282</v>
      </c>
      <c r="H1564" s="19" t="s">
        <v>2360</v>
      </c>
      <c r="I1564" s="19" t="s">
        <v>15747</v>
      </c>
      <c r="J1564" s="19" t="s">
        <v>23</v>
      </c>
      <c r="K1564" s="20" t="s">
        <v>10023</v>
      </c>
      <c r="L1564" s="19" t="s">
        <v>25</v>
      </c>
    </row>
    <row r="1565" spans="1:12" x14ac:dyDescent="0.25">
      <c r="A1565" s="19" t="s">
        <v>2042</v>
      </c>
      <c r="B1565" s="19" t="s">
        <v>2043</v>
      </c>
      <c r="C1565" s="19" t="s">
        <v>2196</v>
      </c>
      <c r="D1565" s="19" t="s">
        <v>2197</v>
      </c>
      <c r="E1565" s="20" t="s">
        <v>21</v>
      </c>
      <c r="F1565" s="19" t="s">
        <v>21</v>
      </c>
      <c r="G1565" s="180">
        <v>99283</v>
      </c>
      <c r="H1565" s="19" t="s">
        <v>2361</v>
      </c>
      <c r="I1565" s="19" t="s">
        <v>15747</v>
      </c>
      <c r="J1565" s="19" t="s">
        <v>23</v>
      </c>
      <c r="K1565" s="20" t="s">
        <v>10024</v>
      </c>
      <c r="L1565" s="19" t="s">
        <v>25</v>
      </c>
    </row>
    <row r="1566" spans="1:12" x14ac:dyDescent="0.25">
      <c r="A1566" s="19" t="s">
        <v>2042</v>
      </c>
      <c r="B1566" s="19" t="s">
        <v>2043</v>
      </c>
      <c r="C1566" s="19" t="s">
        <v>2196</v>
      </c>
      <c r="D1566" s="19" t="s">
        <v>2197</v>
      </c>
      <c r="E1566" s="20" t="s">
        <v>21</v>
      </c>
      <c r="F1566" s="19" t="s">
        <v>21</v>
      </c>
      <c r="G1566" s="180">
        <v>99284</v>
      </c>
      <c r="H1566" s="19" t="s">
        <v>2362</v>
      </c>
      <c r="I1566" s="19" t="s">
        <v>15692</v>
      </c>
      <c r="J1566" s="19" t="s">
        <v>9283</v>
      </c>
      <c r="K1566" s="20" t="s">
        <v>10025</v>
      </c>
      <c r="L1566" s="19" t="s">
        <v>25</v>
      </c>
    </row>
    <row r="1567" spans="1:12" x14ac:dyDescent="0.25">
      <c r="A1567" s="19" t="s">
        <v>2042</v>
      </c>
      <c r="B1567" s="19" t="s">
        <v>2043</v>
      </c>
      <c r="C1567" s="19" t="s">
        <v>2196</v>
      </c>
      <c r="D1567" s="19" t="s">
        <v>2197</v>
      </c>
      <c r="E1567" s="20" t="s">
        <v>21</v>
      </c>
      <c r="F1567" s="19" t="s">
        <v>21</v>
      </c>
      <c r="G1567" s="180">
        <v>99286</v>
      </c>
      <c r="H1567" s="19" t="s">
        <v>2363</v>
      </c>
      <c r="I1567" s="19" t="s">
        <v>15692</v>
      </c>
      <c r="J1567" s="19" t="s">
        <v>9283</v>
      </c>
      <c r="K1567" s="20" t="s">
        <v>10026</v>
      </c>
      <c r="L1567" s="19" t="s">
        <v>25</v>
      </c>
    </row>
    <row r="1568" spans="1:12" x14ac:dyDescent="0.25">
      <c r="A1568" s="19" t="s">
        <v>2042</v>
      </c>
      <c r="B1568" s="19" t="s">
        <v>2043</v>
      </c>
      <c r="C1568" s="19" t="s">
        <v>2196</v>
      </c>
      <c r="D1568" s="19" t="s">
        <v>2197</v>
      </c>
      <c r="E1568" s="20" t="s">
        <v>21</v>
      </c>
      <c r="F1568" s="19" t="s">
        <v>21</v>
      </c>
      <c r="G1568" s="180">
        <v>99287</v>
      </c>
      <c r="H1568" s="19" t="s">
        <v>2365</v>
      </c>
      <c r="I1568" s="19" t="s">
        <v>15692</v>
      </c>
      <c r="J1568" s="19" t="s">
        <v>9283</v>
      </c>
      <c r="K1568" s="20" t="s">
        <v>10027</v>
      </c>
      <c r="L1568" s="19" t="s">
        <v>25</v>
      </c>
    </row>
    <row r="1569" spans="1:12" x14ac:dyDescent="0.25">
      <c r="A1569" s="19" t="s">
        <v>2042</v>
      </c>
      <c r="B1569" s="19" t="s">
        <v>2043</v>
      </c>
      <c r="C1569" s="19" t="s">
        <v>2196</v>
      </c>
      <c r="D1569" s="19" t="s">
        <v>2197</v>
      </c>
      <c r="E1569" s="20" t="s">
        <v>21</v>
      </c>
      <c r="F1569" s="19" t="s">
        <v>21</v>
      </c>
      <c r="G1569" s="180">
        <v>99288</v>
      </c>
      <c r="H1569" s="19" t="s">
        <v>2366</v>
      </c>
      <c r="I1569" s="19" t="s">
        <v>15747</v>
      </c>
      <c r="J1569" s="19" t="s">
        <v>23</v>
      </c>
      <c r="K1569" s="20" t="s">
        <v>10028</v>
      </c>
      <c r="L1569" s="19" t="s">
        <v>25</v>
      </c>
    </row>
    <row r="1570" spans="1:12" x14ac:dyDescent="0.25">
      <c r="A1570" s="19" t="s">
        <v>2042</v>
      </c>
      <c r="B1570" s="19" t="s">
        <v>2043</v>
      </c>
      <c r="C1570" s="19" t="s">
        <v>2196</v>
      </c>
      <c r="D1570" s="19" t="s">
        <v>2197</v>
      </c>
      <c r="E1570" s="20" t="s">
        <v>21</v>
      </c>
      <c r="F1570" s="19" t="s">
        <v>21</v>
      </c>
      <c r="G1570" s="180">
        <v>99289</v>
      </c>
      <c r="H1570" s="19" t="s">
        <v>2367</v>
      </c>
      <c r="I1570" s="19" t="s">
        <v>15747</v>
      </c>
      <c r="J1570" s="19" t="s">
        <v>23</v>
      </c>
      <c r="K1570" s="20" t="s">
        <v>10029</v>
      </c>
      <c r="L1570" s="19" t="s">
        <v>25</v>
      </c>
    </row>
    <row r="1571" spans="1:12" x14ac:dyDescent="0.25">
      <c r="A1571" s="19" t="s">
        <v>2042</v>
      </c>
      <c r="B1571" s="19" t="s">
        <v>2043</v>
      </c>
      <c r="C1571" s="19" t="s">
        <v>2196</v>
      </c>
      <c r="D1571" s="19" t="s">
        <v>2197</v>
      </c>
      <c r="E1571" s="20" t="s">
        <v>21</v>
      </c>
      <c r="F1571" s="19" t="s">
        <v>21</v>
      </c>
      <c r="G1571" s="180">
        <v>99290</v>
      </c>
      <c r="H1571" s="19" t="s">
        <v>2368</v>
      </c>
      <c r="I1571" s="19" t="s">
        <v>15692</v>
      </c>
      <c r="J1571" s="19" t="s">
        <v>9283</v>
      </c>
      <c r="K1571" s="20" t="s">
        <v>10030</v>
      </c>
      <c r="L1571" s="19" t="s">
        <v>25</v>
      </c>
    </row>
    <row r="1572" spans="1:12" x14ac:dyDescent="0.25">
      <c r="A1572" s="19" t="s">
        <v>2042</v>
      </c>
      <c r="B1572" s="19" t="s">
        <v>2043</v>
      </c>
      <c r="C1572" s="19" t="s">
        <v>2196</v>
      </c>
      <c r="D1572" s="19" t="s">
        <v>2197</v>
      </c>
      <c r="E1572" s="20" t="s">
        <v>21</v>
      </c>
      <c r="F1572" s="19" t="s">
        <v>21</v>
      </c>
      <c r="G1572" s="180">
        <v>99291</v>
      </c>
      <c r="H1572" s="19" t="s">
        <v>2369</v>
      </c>
      <c r="I1572" s="19" t="s">
        <v>15747</v>
      </c>
      <c r="J1572" s="19" t="s">
        <v>23</v>
      </c>
      <c r="K1572" s="20" t="s">
        <v>10029</v>
      </c>
      <c r="L1572" s="19" t="s">
        <v>25</v>
      </c>
    </row>
    <row r="1573" spans="1:12" x14ac:dyDescent="0.25">
      <c r="A1573" s="19" t="s">
        <v>2042</v>
      </c>
      <c r="B1573" s="19" t="s">
        <v>2043</v>
      </c>
      <c r="C1573" s="19" t="s">
        <v>2196</v>
      </c>
      <c r="D1573" s="19" t="s">
        <v>2197</v>
      </c>
      <c r="E1573" s="20" t="s">
        <v>21</v>
      </c>
      <c r="F1573" s="19" t="s">
        <v>21</v>
      </c>
      <c r="G1573" s="180">
        <v>99292</v>
      </c>
      <c r="H1573" s="19" t="s">
        <v>2370</v>
      </c>
      <c r="I1573" s="19" t="s">
        <v>15692</v>
      </c>
      <c r="J1573" s="19" t="s">
        <v>9283</v>
      </c>
      <c r="K1573" s="20" t="s">
        <v>10031</v>
      </c>
      <c r="L1573" s="19" t="s">
        <v>25</v>
      </c>
    </row>
    <row r="1574" spans="1:12" x14ac:dyDescent="0.25">
      <c r="A1574" s="19" t="s">
        <v>2042</v>
      </c>
      <c r="B1574" s="19" t="s">
        <v>2043</v>
      </c>
      <c r="C1574" s="19" t="s">
        <v>2196</v>
      </c>
      <c r="D1574" s="19" t="s">
        <v>2197</v>
      </c>
      <c r="E1574" s="20" t="s">
        <v>21</v>
      </c>
      <c r="F1574" s="19" t="s">
        <v>21</v>
      </c>
      <c r="G1574" s="180">
        <v>99293</v>
      </c>
      <c r="H1574" s="19" t="s">
        <v>2371</v>
      </c>
      <c r="I1574" s="19" t="s">
        <v>15747</v>
      </c>
      <c r="J1574" s="19" t="s">
        <v>23</v>
      </c>
      <c r="K1574" s="20" t="s">
        <v>10032</v>
      </c>
      <c r="L1574" s="19" t="s">
        <v>25</v>
      </c>
    </row>
    <row r="1575" spans="1:12" x14ac:dyDescent="0.25">
      <c r="A1575" s="19" t="s">
        <v>2042</v>
      </c>
      <c r="B1575" s="19" t="s">
        <v>2043</v>
      </c>
      <c r="C1575" s="19" t="s">
        <v>2196</v>
      </c>
      <c r="D1575" s="19" t="s">
        <v>2197</v>
      </c>
      <c r="E1575" s="20" t="s">
        <v>21</v>
      </c>
      <c r="F1575" s="19" t="s">
        <v>21</v>
      </c>
      <c r="G1575" s="180">
        <v>99294</v>
      </c>
      <c r="H1575" s="19" t="s">
        <v>2372</v>
      </c>
      <c r="I1575" s="19" t="s">
        <v>15692</v>
      </c>
      <c r="J1575" s="19" t="s">
        <v>9283</v>
      </c>
      <c r="K1575" s="20" t="s">
        <v>10033</v>
      </c>
      <c r="L1575" s="19" t="s">
        <v>25</v>
      </c>
    </row>
    <row r="1576" spans="1:12" x14ac:dyDescent="0.25">
      <c r="A1576" s="19" t="s">
        <v>2042</v>
      </c>
      <c r="B1576" s="19" t="s">
        <v>2043</v>
      </c>
      <c r="C1576" s="19" t="s">
        <v>2196</v>
      </c>
      <c r="D1576" s="19" t="s">
        <v>2197</v>
      </c>
      <c r="E1576" s="20" t="s">
        <v>21</v>
      </c>
      <c r="F1576" s="19" t="s">
        <v>21</v>
      </c>
      <c r="G1576" s="180">
        <v>99296</v>
      </c>
      <c r="H1576" s="19" t="s">
        <v>2373</v>
      </c>
      <c r="I1576" s="19" t="s">
        <v>15747</v>
      </c>
      <c r="J1576" s="19" t="s">
        <v>23</v>
      </c>
      <c r="K1576" s="20" t="s">
        <v>10034</v>
      </c>
      <c r="L1576" s="19" t="s">
        <v>25</v>
      </c>
    </row>
    <row r="1577" spans="1:12" x14ac:dyDescent="0.25">
      <c r="A1577" s="19" t="s">
        <v>2042</v>
      </c>
      <c r="B1577" s="19" t="s">
        <v>2043</v>
      </c>
      <c r="C1577" s="19" t="s">
        <v>2196</v>
      </c>
      <c r="D1577" s="19" t="s">
        <v>2197</v>
      </c>
      <c r="E1577" s="20" t="s">
        <v>21</v>
      </c>
      <c r="F1577" s="19" t="s">
        <v>21</v>
      </c>
      <c r="G1577" s="180">
        <v>99297</v>
      </c>
      <c r="H1577" s="19" t="s">
        <v>2374</v>
      </c>
      <c r="I1577" s="19" t="s">
        <v>15747</v>
      </c>
      <c r="J1577" s="19" t="s">
        <v>23</v>
      </c>
      <c r="K1577" s="20" t="s">
        <v>10035</v>
      </c>
      <c r="L1577" s="19" t="s">
        <v>25</v>
      </c>
    </row>
    <row r="1578" spans="1:12" x14ac:dyDescent="0.25">
      <c r="A1578" s="19" t="s">
        <v>2042</v>
      </c>
      <c r="B1578" s="19" t="s">
        <v>2043</v>
      </c>
      <c r="C1578" s="19" t="s">
        <v>2196</v>
      </c>
      <c r="D1578" s="19" t="s">
        <v>2197</v>
      </c>
      <c r="E1578" s="20" t="s">
        <v>21</v>
      </c>
      <c r="F1578" s="19" t="s">
        <v>21</v>
      </c>
      <c r="G1578" s="180">
        <v>99298</v>
      </c>
      <c r="H1578" s="19" t="s">
        <v>2375</v>
      </c>
      <c r="I1578" s="19" t="s">
        <v>15692</v>
      </c>
      <c r="J1578" s="19" t="s">
        <v>9283</v>
      </c>
      <c r="K1578" s="20" t="s">
        <v>10036</v>
      </c>
      <c r="L1578" s="19" t="s">
        <v>25</v>
      </c>
    </row>
    <row r="1579" spans="1:12" x14ac:dyDescent="0.25">
      <c r="A1579" s="19" t="s">
        <v>2042</v>
      </c>
      <c r="B1579" s="19" t="s">
        <v>2043</v>
      </c>
      <c r="C1579" s="19" t="s">
        <v>2196</v>
      </c>
      <c r="D1579" s="19" t="s">
        <v>2197</v>
      </c>
      <c r="E1579" s="20" t="s">
        <v>21</v>
      </c>
      <c r="F1579" s="19" t="s">
        <v>21</v>
      </c>
      <c r="G1579" s="180">
        <v>99299</v>
      </c>
      <c r="H1579" s="19" t="s">
        <v>2376</v>
      </c>
      <c r="I1579" s="19" t="s">
        <v>15747</v>
      </c>
      <c r="J1579" s="19" t="s">
        <v>23</v>
      </c>
      <c r="K1579" s="20" t="s">
        <v>10037</v>
      </c>
      <c r="L1579" s="19" t="s">
        <v>25</v>
      </c>
    </row>
    <row r="1580" spans="1:12" x14ac:dyDescent="0.25">
      <c r="A1580" s="19" t="s">
        <v>2042</v>
      </c>
      <c r="B1580" s="19" t="s">
        <v>2043</v>
      </c>
      <c r="C1580" s="19" t="s">
        <v>2196</v>
      </c>
      <c r="D1580" s="19" t="s">
        <v>2197</v>
      </c>
      <c r="E1580" s="20" t="s">
        <v>21</v>
      </c>
      <c r="F1580" s="19" t="s">
        <v>21</v>
      </c>
      <c r="G1580" s="180">
        <v>99300</v>
      </c>
      <c r="H1580" s="19" t="s">
        <v>2377</v>
      </c>
      <c r="I1580" s="19" t="s">
        <v>15692</v>
      </c>
      <c r="J1580" s="19" t="s">
        <v>9283</v>
      </c>
      <c r="K1580" s="20" t="s">
        <v>10038</v>
      </c>
      <c r="L1580" s="19" t="s">
        <v>25</v>
      </c>
    </row>
    <row r="1581" spans="1:12" x14ac:dyDescent="0.25">
      <c r="A1581" s="19" t="s">
        <v>2042</v>
      </c>
      <c r="B1581" s="19" t="s">
        <v>2043</v>
      </c>
      <c r="C1581" s="19" t="s">
        <v>2196</v>
      </c>
      <c r="D1581" s="19" t="s">
        <v>2197</v>
      </c>
      <c r="E1581" s="20" t="s">
        <v>21</v>
      </c>
      <c r="F1581" s="19" t="s">
        <v>21</v>
      </c>
      <c r="G1581" s="180">
        <v>99301</v>
      </c>
      <c r="H1581" s="19" t="s">
        <v>2378</v>
      </c>
      <c r="I1581" s="19" t="s">
        <v>15692</v>
      </c>
      <c r="J1581" s="19" t="s">
        <v>9283</v>
      </c>
      <c r="K1581" s="20" t="s">
        <v>10039</v>
      </c>
      <c r="L1581" s="19" t="s">
        <v>25</v>
      </c>
    </row>
    <row r="1582" spans="1:12" x14ac:dyDescent="0.25">
      <c r="A1582" s="19" t="s">
        <v>2042</v>
      </c>
      <c r="B1582" s="19" t="s">
        <v>2043</v>
      </c>
      <c r="C1582" s="19" t="s">
        <v>2196</v>
      </c>
      <c r="D1582" s="19" t="s">
        <v>2197</v>
      </c>
      <c r="E1582" s="20" t="s">
        <v>21</v>
      </c>
      <c r="F1582" s="19" t="s">
        <v>21</v>
      </c>
      <c r="G1582" s="180">
        <v>99302</v>
      </c>
      <c r="H1582" s="19" t="s">
        <v>2379</v>
      </c>
      <c r="I1582" s="19" t="s">
        <v>15747</v>
      </c>
      <c r="J1582" s="19" t="s">
        <v>23</v>
      </c>
      <c r="K1582" s="20" t="s">
        <v>10040</v>
      </c>
      <c r="L1582" s="19" t="s">
        <v>25</v>
      </c>
    </row>
    <row r="1583" spans="1:12" x14ac:dyDescent="0.25">
      <c r="A1583" s="19" t="s">
        <v>2042</v>
      </c>
      <c r="B1583" s="19" t="s">
        <v>2043</v>
      </c>
      <c r="C1583" s="19" t="s">
        <v>2196</v>
      </c>
      <c r="D1583" s="19" t="s">
        <v>2197</v>
      </c>
      <c r="E1583" s="20" t="s">
        <v>21</v>
      </c>
      <c r="F1583" s="19" t="s">
        <v>21</v>
      </c>
      <c r="G1583" s="180">
        <v>99303</v>
      </c>
      <c r="H1583" s="19" t="s">
        <v>2380</v>
      </c>
      <c r="I1583" s="19" t="s">
        <v>15692</v>
      </c>
      <c r="J1583" s="19" t="s">
        <v>9283</v>
      </c>
      <c r="K1583" s="20" t="s">
        <v>10041</v>
      </c>
      <c r="L1583" s="19" t="s">
        <v>25</v>
      </c>
    </row>
    <row r="1584" spans="1:12" x14ac:dyDescent="0.25">
      <c r="A1584" s="19" t="s">
        <v>2042</v>
      </c>
      <c r="B1584" s="19" t="s">
        <v>2043</v>
      </c>
      <c r="C1584" s="19" t="s">
        <v>2196</v>
      </c>
      <c r="D1584" s="19" t="s">
        <v>2197</v>
      </c>
      <c r="E1584" s="20" t="s">
        <v>21</v>
      </c>
      <c r="F1584" s="19" t="s">
        <v>21</v>
      </c>
      <c r="G1584" s="180">
        <v>99304</v>
      </c>
      <c r="H1584" s="19" t="s">
        <v>2381</v>
      </c>
      <c r="I1584" s="19" t="s">
        <v>15747</v>
      </c>
      <c r="J1584" s="19" t="s">
        <v>23</v>
      </c>
      <c r="K1584" s="20" t="s">
        <v>10042</v>
      </c>
      <c r="L1584" s="19" t="s">
        <v>25</v>
      </c>
    </row>
    <row r="1585" spans="1:12" x14ac:dyDescent="0.25">
      <c r="A1585" s="19" t="s">
        <v>2042</v>
      </c>
      <c r="B1585" s="19" t="s">
        <v>2043</v>
      </c>
      <c r="C1585" s="19" t="s">
        <v>2196</v>
      </c>
      <c r="D1585" s="19" t="s">
        <v>2197</v>
      </c>
      <c r="E1585" s="20" t="s">
        <v>21</v>
      </c>
      <c r="F1585" s="19" t="s">
        <v>21</v>
      </c>
      <c r="G1585" s="180">
        <v>99305</v>
      </c>
      <c r="H1585" s="19" t="s">
        <v>2382</v>
      </c>
      <c r="I1585" s="19" t="s">
        <v>15692</v>
      </c>
      <c r="J1585" s="19" t="s">
        <v>9283</v>
      </c>
      <c r="K1585" s="20" t="s">
        <v>10043</v>
      </c>
      <c r="L1585" s="19" t="s">
        <v>25</v>
      </c>
    </row>
    <row r="1586" spans="1:12" x14ac:dyDescent="0.25">
      <c r="A1586" s="19" t="s">
        <v>2042</v>
      </c>
      <c r="B1586" s="19" t="s">
        <v>2043</v>
      </c>
      <c r="C1586" s="19" t="s">
        <v>2196</v>
      </c>
      <c r="D1586" s="19" t="s">
        <v>2197</v>
      </c>
      <c r="E1586" s="20" t="s">
        <v>21</v>
      </c>
      <c r="F1586" s="19" t="s">
        <v>21</v>
      </c>
      <c r="G1586" s="180">
        <v>99306</v>
      </c>
      <c r="H1586" s="19" t="s">
        <v>2383</v>
      </c>
      <c r="I1586" s="19" t="s">
        <v>15747</v>
      </c>
      <c r="J1586" s="19" t="s">
        <v>23</v>
      </c>
      <c r="K1586" s="20" t="s">
        <v>10040</v>
      </c>
      <c r="L1586" s="19" t="s">
        <v>25</v>
      </c>
    </row>
    <row r="1587" spans="1:12" x14ac:dyDescent="0.25">
      <c r="A1587" s="19" t="s">
        <v>2042</v>
      </c>
      <c r="B1587" s="19" t="s">
        <v>2043</v>
      </c>
      <c r="C1587" s="19" t="s">
        <v>2196</v>
      </c>
      <c r="D1587" s="19" t="s">
        <v>2197</v>
      </c>
      <c r="E1587" s="20" t="s">
        <v>21</v>
      </c>
      <c r="F1587" s="19" t="s">
        <v>21</v>
      </c>
      <c r="G1587" s="180">
        <v>99307</v>
      </c>
      <c r="H1587" s="19" t="s">
        <v>2384</v>
      </c>
      <c r="I1587" s="19" t="s">
        <v>15747</v>
      </c>
      <c r="J1587" s="19" t="s">
        <v>23</v>
      </c>
      <c r="K1587" s="20" t="s">
        <v>10044</v>
      </c>
      <c r="L1587" s="19" t="s">
        <v>25</v>
      </c>
    </row>
    <row r="1588" spans="1:12" x14ac:dyDescent="0.25">
      <c r="A1588" s="19" t="s">
        <v>2042</v>
      </c>
      <c r="B1588" s="19" t="s">
        <v>2043</v>
      </c>
      <c r="C1588" s="19" t="s">
        <v>2196</v>
      </c>
      <c r="D1588" s="19" t="s">
        <v>2197</v>
      </c>
      <c r="E1588" s="20" t="s">
        <v>21</v>
      </c>
      <c r="F1588" s="19" t="s">
        <v>21</v>
      </c>
      <c r="G1588" s="180">
        <v>99308</v>
      </c>
      <c r="H1588" s="19" t="s">
        <v>2385</v>
      </c>
      <c r="I1588" s="19" t="s">
        <v>15692</v>
      </c>
      <c r="J1588" s="19" t="s">
        <v>9283</v>
      </c>
      <c r="K1588" s="20" t="s">
        <v>10045</v>
      </c>
      <c r="L1588" s="19" t="s">
        <v>25</v>
      </c>
    </row>
    <row r="1589" spans="1:12" x14ac:dyDescent="0.25">
      <c r="A1589" s="19" t="s">
        <v>2042</v>
      </c>
      <c r="B1589" s="19" t="s">
        <v>2043</v>
      </c>
      <c r="C1589" s="19" t="s">
        <v>2196</v>
      </c>
      <c r="D1589" s="19" t="s">
        <v>2197</v>
      </c>
      <c r="E1589" s="20" t="s">
        <v>21</v>
      </c>
      <c r="F1589" s="19" t="s">
        <v>21</v>
      </c>
      <c r="G1589" s="180">
        <v>99309</v>
      </c>
      <c r="H1589" s="19" t="s">
        <v>2386</v>
      </c>
      <c r="I1589" s="19" t="s">
        <v>15747</v>
      </c>
      <c r="J1589" s="19" t="s">
        <v>23</v>
      </c>
      <c r="K1589" s="20" t="s">
        <v>10046</v>
      </c>
      <c r="L1589" s="19" t="s">
        <v>25</v>
      </c>
    </row>
    <row r="1590" spans="1:12" x14ac:dyDescent="0.25">
      <c r="A1590" s="19" t="s">
        <v>2042</v>
      </c>
      <c r="B1590" s="19" t="s">
        <v>2043</v>
      </c>
      <c r="C1590" s="19" t="s">
        <v>2196</v>
      </c>
      <c r="D1590" s="19" t="s">
        <v>2197</v>
      </c>
      <c r="E1590" s="20" t="s">
        <v>21</v>
      </c>
      <c r="F1590" s="19" t="s">
        <v>21</v>
      </c>
      <c r="G1590" s="180">
        <v>99310</v>
      </c>
      <c r="H1590" s="19" t="s">
        <v>2387</v>
      </c>
      <c r="I1590" s="19" t="s">
        <v>15692</v>
      </c>
      <c r="J1590" s="19" t="s">
        <v>9283</v>
      </c>
      <c r="K1590" s="20" t="s">
        <v>10047</v>
      </c>
      <c r="L1590" s="19" t="s">
        <v>25</v>
      </c>
    </row>
    <row r="1591" spans="1:12" x14ac:dyDescent="0.25">
      <c r="A1591" s="19" t="s">
        <v>2042</v>
      </c>
      <c r="B1591" s="19" t="s">
        <v>2043</v>
      </c>
      <c r="C1591" s="19" t="s">
        <v>2196</v>
      </c>
      <c r="D1591" s="19" t="s">
        <v>2197</v>
      </c>
      <c r="E1591" s="20" t="s">
        <v>21</v>
      </c>
      <c r="F1591" s="19" t="s">
        <v>21</v>
      </c>
      <c r="G1591" s="180">
        <v>99311</v>
      </c>
      <c r="H1591" s="19" t="s">
        <v>2388</v>
      </c>
      <c r="I1591" s="19" t="s">
        <v>15747</v>
      </c>
      <c r="J1591" s="19" t="s">
        <v>23</v>
      </c>
      <c r="K1591" s="20" t="s">
        <v>10046</v>
      </c>
      <c r="L1591" s="19" t="s">
        <v>25</v>
      </c>
    </row>
    <row r="1592" spans="1:12" x14ac:dyDescent="0.25">
      <c r="A1592" s="19" t="s">
        <v>2042</v>
      </c>
      <c r="B1592" s="19" t="s">
        <v>2043</v>
      </c>
      <c r="C1592" s="19" t="s">
        <v>2196</v>
      </c>
      <c r="D1592" s="19" t="s">
        <v>2197</v>
      </c>
      <c r="E1592" s="20" t="s">
        <v>21</v>
      </c>
      <c r="F1592" s="19" t="s">
        <v>21</v>
      </c>
      <c r="G1592" s="180">
        <v>99312</v>
      </c>
      <c r="H1592" s="19" t="s">
        <v>2389</v>
      </c>
      <c r="I1592" s="19" t="s">
        <v>15692</v>
      </c>
      <c r="J1592" s="19" t="s">
        <v>9283</v>
      </c>
      <c r="K1592" s="20" t="s">
        <v>10048</v>
      </c>
      <c r="L1592" s="19" t="s">
        <v>25</v>
      </c>
    </row>
    <row r="1593" spans="1:12" x14ac:dyDescent="0.25">
      <c r="A1593" s="19" t="s">
        <v>2042</v>
      </c>
      <c r="B1593" s="19" t="s">
        <v>2043</v>
      </c>
      <c r="C1593" s="19" t="s">
        <v>2196</v>
      </c>
      <c r="D1593" s="19" t="s">
        <v>2197</v>
      </c>
      <c r="E1593" s="20" t="s">
        <v>21</v>
      </c>
      <c r="F1593" s="19" t="s">
        <v>21</v>
      </c>
      <c r="G1593" s="180">
        <v>99313</v>
      </c>
      <c r="H1593" s="19" t="s">
        <v>2390</v>
      </c>
      <c r="I1593" s="19" t="s">
        <v>15692</v>
      </c>
      <c r="J1593" s="19" t="s">
        <v>9283</v>
      </c>
      <c r="K1593" s="20" t="s">
        <v>10049</v>
      </c>
      <c r="L1593" s="19" t="s">
        <v>25</v>
      </c>
    </row>
    <row r="1594" spans="1:12" x14ac:dyDescent="0.25">
      <c r="A1594" s="19" t="s">
        <v>2042</v>
      </c>
      <c r="B1594" s="19" t="s">
        <v>2043</v>
      </c>
      <c r="C1594" s="19" t="s">
        <v>2196</v>
      </c>
      <c r="D1594" s="19" t="s">
        <v>2197</v>
      </c>
      <c r="E1594" s="20" t="s">
        <v>21</v>
      </c>
      <c r="F1594" s="19" t="s">
        <v>21</v>
      </c>
      <c r="G1594" s="180">
        <v>99314</v>
      </c>
      <c r="H1594" s="19" t="s">
        <v>2391</v>
      </c>
      <c r="I1594" s="19" t="s">
        <v>15747</v>
      </c>
      <c r="J1594" s="19" t="s">
        <v>23</v>
      </c>
      <c r="K1594" s="20" t="s">
        <v>10050</v>
      </c>
      <c r="L1594" s="19" t="s">
        <v>25</v>
      </c>
    </row>
    <row r="1595" spans="1:12" x14ac:dyDescent="0.25">
      <c r="A1595" s="19" t="s">
        <v>2042</v>
      </c>
      <c r="B1595" s="19" t="s">
        <v>2043</v>
      </c>
      <c r="C1595" s="19" t="s">
        <v>2196</v>
      </c>
      <c r="D1595" s="19" t="s">
        <v>2197</v>
      </c>
      <c r="E1595" s="20" t="s">
        <v>21</v>
      </c>
      <c r="F1595" s="19" t="s">
        <v>21</v>
      </c>
      <c r="G1595" s="180">
        <v>99315</v>
      </c>
      <c r="H1595" s="19" t="s">
        <v>2392</v>
      </c>
      <c r="I1595" s="19" t="s">
        <v>15692</v>
      </c>
      <c r="J1595" s="19" t="s">
        <v>9283</v>
      </c>
      <c r="K1595" s="20" t="s">
        <v>10051</v>
      </c>
      <c r="L1595" s="19" t="s">
        <v>25</v>
      </c>
    </row>
    <row r="1596" spans="1:12" x14ac:dyDescent="0.25">
      <c r="A1596" s="19" t="s">
        <v>2042</v>
      </c>
      <c r="B1596" s="19" t="s">
        <v>2043</v>
      </c>
      <c r="C1596" s="19" t="s">
        <v>2196</v>
      </c>
      <c r="D1596" s="19" t="s">
        <v>2197</v>
      </c>
      <c r="E1596" s="20" t="s">
        <v>21</v>
      </c>
      <c r="F1596" s="19" t="s">
        <v>21</v>
      </c>
      <c r="G1596" s="180">
        <v>99317</v>
      </c>
      <c r="H1596" s="19" t="s">
        <v>2393</v>
      </c>
      <c r="I1596" s="19" t="s">
        <v>15747</v>
      </c>
      <c r="J1596" s="19" t="s">
        <v>23</v>
      </c>
      <c r="K1596" s="20" t="s">
        <v>10052</v>
      </c>
      <c r="L1596" s="19" t="s">
        <v>25</v>
      </c>
    </row>
    <row r="1597" spans="1:12" x14ac:dyDescent="0.25">
      <c r="A1597" s="19" t="s">
        <v>2042</v>
      </c>
      <c r="B1597" s="19" t="s">
        <v>2043</v>
      </c>
      <c r="C1597" s="19" t="s">
        <v>2196</v>
      </c>
      <c r="D1597" s="19" t="s">
        <v>2197</v>
      </c>
      <c r="E1597" s="20" t="s">
        <v>21</v>
      </c>
      <c r="F1597" s="19" t="s">
        <v>21</v>
      </c>
      <c r="G1597" s="180">
        <v>99318</v>
      </c>
      <c r="H1597" s="19" t="s">
        <v>2394</v>
      </c>
      <c r="I1597" s="19" t="s">
        <v>15747</v>
      </c>
      <c r="J1597" s="19" t="s">
        <v>23</v>
      </c>
      <c r="K1597" s="20" t="s">
        <v>10053</v>
      </c>
      <c r="L1597" s="19" t="s">
        <v>25</v>
      </c>
    </row>
    <row r="1598" spans="1:12" x14ac:dyDescent="0.25">
      <c r="A1598" s="19" t="s">
        <v>2042</v>
      </c>
      <c r="B1598" s="19" t="s">
        <v>2043</v>
      </c>
      <c r="C1598" s="19" t="s">
        <v>2196</v>
      </c>
      <c r="D1598" s="19" t="s">
        <v>2197</v>
      </c>
      <c r="E1598" s="20" t="s">
        <v>21</v>
      </c>
      <c r="F1598" s="19" t="s">
        <v>21</v>
      </c>
      <c r="G1598" s="180">
        <v>99319</v>
      </c>
      <c r="H1598" s="19" t="s">
        <v>2396</v>
      </c>
      <c r="I1598" s="19" t="s">
        <v>15747</v>
      </c>
      <c r="J1598" s="19" t="s">
        <v>23</v>
      </c>
      <c r="K1598" s="20" t="s">
        <v>10054</v>
      </c>
      <c r="L1598" s="19" t="s">
        <v>25</v>
      </c>
    </row>
    <row r="1599" spans="1:12" x14ac:dyDescent="0.25">
      <c r="A1599" s="19" t="s">
        <v>2042</v>
      </c>
      <c r="B1599" s="19" t="s">
        <v>2043</v>
      </c>
      <c r="C1599" s="19" t="s">
        <v>2196</v>
      </c>
      <c r="D1599" s="19" t="s">
        <v>2197</v>
      </c>
      <c r="E1599" s="20" t="s">
        <v>21</v>
      </c>
      <c r="F1599" s="19" t="s">
        <v>21</v>
      </c>
      <c r="G1599" s="180">
        <v>99320</v>
      </c>
      <c r="H1599" s="19" t="s">
        <v>2397</v>
      </c>
      <c r="I1599" s="19" t="s">
        <v>15692</v>
      </c>
      <c r="J1599" s="19" t="s">
        <v>9283</v>
      </c>
      <c r="K1599" s="20" t="s">
        <v>10055</v>
      </c>
      <c r="L1599" s="19" t="s">
        <v>25</v>
      </c>
    </row>
    <row r="1600" spans="1:12" x14ac:dyDescent="0.25">
      <c r="A1600" s="19" t="s">
        <v>2042</v>
      </c>
      <c r="B1600" s="19" t="s">
        <v>2043</v>
      </c>
      <c r="C1600" s="19" t="s">
        <v>2196</v>
      </c>
      <c r="D1600" s="19" t="s">
        <v>2197</v>
      </c>
      <c r="E1600" s="20" t="s">
        <v>21</v>
      </c>
      <c r="F1600" s="19" t="s">
        <v>21</v>
      </c>
      <c r="G1600" s="180">
        <v>99321</v>
      </c>
      <c r="H1600" s="19" t="s">
        <v>2398</v>
      </c>
      <c r="I1600" s="19" t="s">
        <v>15747</v>
      </c>
      <c r="J1600" s="19" t="s">
        <v>23</v>
      </c>
      <c r="K1600" s="20" t="s">
        <v>10056</v>
      </c>
      <c r="L1600" s="19" t="s">
        <v>25</v>
      </c>
    </row>
    <row r="1601" spans="1:12" x14ac:dyDescent="0.25">
      <c r="A1601" s="19" t="s">
        <v>2042</v>
      </c>
      <c r="B1601" s="19" t="s">
        <v>2043</v>
      </c>
      <c r="C1601" s="19" t="s">
        <v>2196</v>
      </c>
      <c r="D1601" s="19" t="s">
        <v>2197</v>
      </c>
      <c r="E1601" s="20" t="s">
        <v>21</v>
      </c>
      <c r="F1601" s="19" t="s">
        <v>21</v>
      </c>
      <c r="G1601" s="180">
        <v>99322</v>
      </c>
      <c r="H1601" s="19" t="s">
        <v>2399</v>
      </c>
      <c r="I1601" s="19" t="s">
        <v>15692</v>
      </c>
      <c r="J1601" s="19" t="s">
        <v>9283</v>
      </c>
      <c r="K1601" s="20" t="s">
        <v>10057</v>
      </c>
      <c r="L1601" s="19" t="s">
        <v>25</v>
      </c>
    </row>
    <row r="1602" spans="1:12" x14ac:dyDescent="0.25">
      <c r="A1602" s="19" t="s">
        <v>2042</v>
      </c>
      <c r="B1602" s="19" t="s">
        <v>2043</v>
      </c>
      <c r="C1602" s="19" t="s">
        <v>2196</v>
      </c>
      <c r="D1602" s="19" t="s">
        <v>2197</v>
      </c>
      <c r="E1602" s="20" t="s">
        <v>21</v>
      </c>
      <c r="F1602" s="19" t="s">
        <v>21</v>
      </c>
      <c r="G1602" s="180">
        <v>99323</v>
      </c>
      <c r="H1602" s="19" t="s">
        <v>2400</v>
      </c>
      <c r="I1602" s="19" t="s">
        <v>15747</v>
      </c>
      <c r="J1602" s="19" t="s">
        <v>23</v>
      </c>
      <c r="K1602" s="20" t="s">
        <v>10035</v>
      </c>
      <c r="L1602" s="19" t="s">
        <v>25</v>
      </c>
    </row>
    <row r="1603" spans="1:12" x14ac:dyDescent="0.25">
      <c r="A1603" s="19" t="s">
        <v>2042</v>
      </c>
      <c r="B1603" s="19" t="s">
        <v>2043</v>
      </c>
      <c r="C1603" s="19" t="s">
        <v>2196</v>
      </c>
      <c r="D1603" s="19" t="s">
        <v>2197</v>
      </c>
      <c r="E1603" s="20" t="s">
        <v>21</v>
      </c>
      <c r="F1603" s="19" t="s">
        <v>21</v>
      </c>
      <c r="G1603" s="180">
        <v>99324</v>
      </c>
      <c r="H1603" s="19" t="s">
        <v>2401</v>
      </c>
      <c r="I1603" s="19" t="s">
        <v>15692</v>
      </c>
      <c r="J1603" s="19" t="s">
        <v>9283</v>
      </c>
      <c r="K1603" s="20" t="s">
        <v>10058</v>
      </c>
      <c r="L1603" s="19" t="s">
        <v>25</v>
      </c>
    </row>
    <row r="1604" spans="1:12" x14ac:dyDescent="0.25">
      <c r="A1604" s="19" t="s">
        <v>2042</v>
      </c>
      <c r="B1604" s="19" t="s">
        <v>2043</v>
      </c>
      <c r="C1604" s="19" t="s">
        <v>2196</v>
      </c>
      <c r="D1604" s="19" t="s">
        <v>2197</v>
      </c>
      <c r="E1604" s="20" t="s">
        <v>21</v>
      </c>
      <c r="F1604" s="19" t="s">
        <v>21</v>
      </c>
      <c r="G1604" s="180">
        <v>99325</v>
      </c>
      <c r="H1604" s="19" t="s">
        <v>2402</v>
      </c>
      <c r="I1604" s="19" t="s">
        <v>15747</v>
      </c>
      <c r="J1604" s="19" t="s">
        <v>23</v>
      </c>
      <c r="K1604" s="20" t="s">
        <v>10037</v>
      </c>
      <c r="L1604" s="19" t="s">
        <v>25</v>
      </c>
    </row>
    <row r="1605" spans="1:12" x14ac:dyDescent="0.25">
      <c r="A1605" s="19" t="s">
        <v>2042</v>
      </c>
      <c r="B1605" s="19" t="s">
        <v>2043</v>
      </c>
      <c r="C1605" s="19" t="s">
        <v>2196</v>
      </c>
      <c r="D1605" s="19" t="s">
        <v>2197</v>
      </c>
      <c r="E1605" s="20" t="s">
        <v>21</v>
      </c>
      <c r="F1605" s="19" t="s">
        <v>21</v>
      </c>
      <c r="G1605" s="180">
        <v>99326</v>
      </c>
      <c r="H1605" s="19" t="s">
        <v>2403</v>
      </c>
      <c r="I1605" s="19" t="s">
        <v>15692</v>
      </c>
      <c r="J1605" s="19" t="s">
        <v>9283</v>
      </c>
      <c r="K1605" s="20" t="s">
        <v>10059</v>
      </c>
      <c r="L1605" s="19" t="s">
        <v>25</v>
      </c>
    </row>
    <row r="1606" spans="1:12" x14ac:dyDescent="0.25">
      <c r="A1606" s="19" t="s">
        <v>2042</v>
      </c>
      <c r="B1606" s="19" t="s">
        <v>2043</v>
      </c>
      <c r="C1606" s="19" t="s">
        <v>2196</v>
      </c>
      <c r="D1606" s="19" t="s">
        <v>2197</v>
      </c>
      <c r="E1606" s="20" t="s">
        <v>21</v>
      </c>
      <c r="F1606" s="19" t="s">
        <v>21</v>
      </c>
      <c r="G1606" s="180">
        <v>99327</v>
      </c>
      <c r="H1606" s="19" t="s">
        <v>2404</v>
      </c>
      <c r="I1606" s="19" t="s">
        <v>15747</v>
      </c>
      <c r="J1606" s="19" t="s">
        <v>23</v>
      </c>
      <c r="K1606" s="20" t="s">
        <v>10060</v>
      </c>
      <c r="L1606" s="19" t="s">
        <v>25</v>
      </c>
    </row>
    <row r="1607" spans="1:12" x14ac:dyDescent="0.25">
      <c r="A1607" s="19" t="s">
        <v>2042</v>
      </c>
      <c r="B1607" s="19" t="s">
        <v>2043</v>
      </c>
      <c r="C1607" s="19" t="s">
        <v>2405</v>
      </c>
      <c r="D1607" s="19" t="s">
        <v>2406</v>
      </c>
      <c r="E1607" s="20" t="s">
        <v>21</v>
      </c>
      <c r="F1607" s="19" t="s">
        <v>21</v>
      </c>
      <c r="G1607" s="180">
        <v>94263</v>
      </c>
      <c r="H1607" s="19" t="s">
        <v>2407</v>
      </c>
      <c r="I1607" s="19" t="s">
        <v>15747</v>
      </c>
      <c r="J1607" s="19" t="s">
        <v>9283</v>
      </c>
      <c r="K1607" s="20" t="s">
        <v>1951</v>
      </c>
      <c r="L1607" s="19" t="s">
        <v>25</v>
      </c>
    </row>
    <row r="1608" spans="1:12" x14ac:dyDescent="0.25">
      <c r="A1608" s="19" t="s">
        <v>2042</v>
      </c>
      <c r="B1608" s="19" t="s">
        <v>2043</v>
      </c>
      <c r="C1608" s="19" t="s">
        <v>2405</v>
      </c>
      <c r="D1608" s="19" t="s">
        <v>2406</v>
      </c>
      <c r="E1608" s="20" t="s">
        <v>21</v>
      </c>
      <c r="F1608" s="19" t="s">
        <v>21</v>
      </c>
      <c r="G1608" s="180">
        <v>94264</v>
      </c>
      <c r="H1608" s="19" t="s">
        <v>2409</v>
      </c>
      <c r="I1608" s="19" t="s">
        <v>15747</v>
      </c>
      <c r="J1608" s="19" t="s">
        <v>9283</v>
      </c>
      <c r="K1608" s="20" t="s">
        <v>564</v>
      </c>
      <c r="L1608" s="19" t="s">
        <v>25</v>
      </c>
    </row>
    <row r="1609" spans="1:12" x14ac:dyDescent="0.25">
      <c r="A1609" s="19" t="s">
        <v>2042</v>
      </c>
      <c r="B1609" s="19" t="s">
        <v>2043</v>
      </c>
      <c r="C1609" s="19" t="s">
        <v>2405</v>
      </c>
      <c r="D1609" s="19" t="s">
        <v>2406</v>
      </c>
      <c r="E1609" s="20" t="s">
        <v>21</v>
      </c>
      <c r="F1609" s="19" t="s">
        <v>21</v>
      </c>
      <c r="G1609" s="180">
        <v>94265</v>
      </c>
      <c r="H1609" s="19" t="s">
        <v>2410</v>
      </c>
      <c r="I1609" s="19" t="s">
        <v>15747</v>
      </c>
      <c r="J1609" s="19" t="s">
        <v>9283</v>
      </c>
      <c r="K1609" s="20" t="s">
        <v>4348</v>
      </c>
      <c r="L1609" s="19" t="s">
        <v>25</v>
      </c>
    </row>
    <row r="1610" spans="1:12" x14ac:dyDescent="0.25">
      <c r="A1610" s="19" t="s">
        <v>2042</v>
      </c>
      <c r="B1610" s="19" t="s">
        <v>2043</v>
      </c>
      <c r="C1610" s="19" t="s">
        <v>2405</v>
      </c>
      <c r="D1610" s="19" t="s">
        <v>2406</v>
      </c>
      <c r="E1610" s="20" t="s">
        <v>21</v>
      </c>
      <c r="F1610" s="19" t="s">
        <v>21</v>
      </c>
      <c r="G1610" s="180">
        <v>94266</v>
      </c>
      <c r="H1610" s="19" t="s">
        <v>2411</v>
      </c>
      <c r="I1610" s="19" t="s">
        <v>15747</v>
      </c>
      <c r="J1610" s="19" t="s">
        <v>9283</v>
      </c>
      <c r="K1610" s="20" t="s">
        <v>10061</v>
      </c>
      <c r="L1610" s="19" t="s">
        <v>25</v>
      </c>
    </row>
    <row r="1611" spans="1:12" x14ac:dyDescent="0.25">
      <c r="A1611" s="19" t="s">
        <v>2042</v>
      </c>
      <c r="B1611" s="19" t="s">
        <v>2043</v>
      </c>
      <c r="C1611" s="19" t="s">
        <v>2405</v>
      </c>
      <c r="D1611" s="19" t="s">
        <v>2406</v>
      </c>
      <c r="E1611" s="20" t="s">
        <v>21</v>
      </c>
      <c r="F1611" s="19" t="s">
        <v>21</v>
      </c>
      <c r="G1611" s="180">
        <v>94267</v>
      </c>
      <c r="H1611" s="19" t="s">
        <v>2412</v>
      </c>
      <c r="I1611" s="19" t="s">
        <v>15747</v>
      </c>
      <c r="J1611" s="19" t="s">
        <v>9283</v>
      </c>
      <c r="K1611" s="20" t="s">
        <v>10062</v>
      </c>
      <c r="L1611" s="19" t="s">
        <v>25</v>
      </c>
    </row>
    <row r="1612" spans="1:12" x14ac:dyDescent="0.25">
      <c r="A1612" s="19" t="s">
        <v>2042</v>
      </c>
      <c r="B1612" s="19" t="s">
        <v>2043</v>
      </c>
      <c r="C1612" s="19" t="s">
        <v>2405</v>
      </c>
      <c r="D1612" s="19" t="s">
        <v>2406</v>
      </c>
      <c r="E1612" s="20" t="s">
        <v>21</v>
      </c>
      <c r="F1612" s="19" t="s">
        <v>21</v>
      </c>
      <c r="G1612" s="180">
        <v>94268</v>
      </c>
      <c r="H1612" s="19" t="s">
        <v>2414</v>
      </c>
      <c r="I1612" s="19" t="s">
        <v>15747</v>
      </c>
      <c r="J1612" s="19" t="s">
        <v>9283</v>
      </c>
      <c r="K1612" s="20" t="s">
        <v>10063</v>
      </c>
      <c r="L1612" s="19" t="s">
        <v>25</v>
      </c>
    </row>
    <row r="1613" spans="1:12" x14ac:dyDescent="0.25">
      <c r="A1613" s="19" t="s">
        <v>2042</v>
      </c>
      <c r="B1613" s="19" t="s">
        <v>2043</v>
      </c>
      <c r="C1613" s="19" t="s">
        <v>2405</v>
      </c>
      <c r="D1613" s="19" t="s">
        <v>2406</v>
      </c>
      <c r="E1613" s="20" t="s">
        <v>21</v>
      </c>
      <c r="F1613" s="19" t="s">
        <v>21</v>
      </c>
      <c r="G1613" s="180">
        <v>94269</v>
      </c>
      <c r="H1613" s="19" t="s">
        <v>2416</v>
      </c>
      <c r="I1613" s="19" t="s">
        <v>15747</v>
      </c>
      <c r="J1613" s="19" t="s">
        <v>9283</v>
      </c>
      <c r="K1613" s="20" t="s">
        <v>10064</v>
      </c>
      <c r="L1613" s="19" t="s">
        <v>25</v>
      </c>
    </row>
    <row r="1614" spans="1:12" x14ac:dyDescent="0.25">
      <c r="A1614" s="19" t="s">
        <v>2042</v>
      </c>
      <c r="B1614" s="19" t="s">
        <v>2043</v>
      </c>
      <c r="C1614" s="19" t="s">
        <v>2405</v>
      </c>
      <c r="D1614" s="19" t="s">
        <v>2406</v>
      </c>
      <c r="E1614" s="20" t="s">
        <v>21</v>
      </c>
      <c r="F1614" s="19" t="s">
        <v>21</v>
      </c>
      <c r="G1614" s="180">
        <v>94270</v>
      </c>
      <c r="H1614" s="19" t="s">
        <v>2417</v>
      </c>
      <c r="I1614" s="19" t="s">
        <v>15747</v>
      </c>
      <c r="J1614" s="19" t="s">
        <v>9283</v>
      </c>
      <c r="K1614" s="20" t="s">
        <v>8912</v>
      </c>
      <c r="L1614" s="19" t="s">
        <v>25</v>
      </c>
    </row>
    <row r="1615" spans="1:12" x14ac:dyDescent="0.25">
      <c r="A1615" s="19" t="s">
        <v>2042</v>
      </c>
      <c r="B1615" s="19" t="s">
        <v>2043</v>
      </c>
      <c r="C1615" s="19" t="s">
        <v>2405</v>
      </c>
      <c r="D1615" s="19" t="s">
        <v>2406</v>
      </c>
      <c r="E1615" s="20" t="s">
        <v>21</v>
      </c>
      <c r="F1615" s="19" t="s">
        <v>21</v>
      </c>
      <c r="G1615" s="180">
        <v>94271</v>
      </c>
      <c r="H1615" s="19" t="s">
        <v>2418</v>
      </c>
      <c r="I1615" s="19" t="s">
        <v>15747</v>
      </c>
      <c r="J1615" s="19" t="s">
        <v>9283</v>
      </c>
      <c r="K1615" s="20" t="s">
        <v>10065</v>
      </c>
      <c r="L1615" s="19" t="s">
        <v>25</v>
      </c>
    </row>
    <row r="1616" spans="1:12" x14ac:dyDescent="0.25">
      <c r="A1616" s="19" t="s">
        <v>2042</v>
      </c>
      <c r="B1616" s="19" t="s">
        <v>2043</v>
      </c>
      <c r="C1616" s="19" t="s">
        <v>2405</v>
      </c>
      <c r="D1616" s="19" t="s">
        <v>2406</v>
      </c>
      <c r="E1616" s="20" t="s">
        <v>21</v>
      </c>
      <c r="F1616" s="19" t="s">
        <v>21</v>
      </c>
      <c r="G1616" s="180">
        <v>94272</v>
      </c>
      <c r="H1616" s="19" t="s">
        <v>2419</v>
      </c>
      <c r="I1616" s="19" t="s">
        <v>15747</v>
      </c>
      <c r="J1616" s="19" t="s">
        <v>9283</v>
      </c>
      <c r="K1616" s="20" t="s">
        <v>5906</v>
      </c>
      <c r="L1616" s="19" t="s">
        <v>25</v>
      </c>
    </row>
    <row r="1617" spans="1:12" x14ac:dyDescent="0.25">
      <c r="A1617" s="19" t="s">
        <v>2042</v>
      </c>
      <c r="B1617" s="19" t="s">
        <v>2043</v>
      </c>
      <c r="C1617" s="19" t="s">
        <v>2405</v>
      </c>
      <c r="D1617" s="19" t="s">
        <v>2406</v>
      </c>
      <c r="E1617" s="20" t="s">
        <v>21</v>
      </c>
      <c r="F1617" s="19" t="s">
        <v>21</v>
      </c>
      <c r="G1617" s="180">
        <v>94273</v>
      </c>
      <c r="H1617" s="19" t="s">
        <v>2420</v>
      </c>
      <c r="I1617" s="19" t="s">
        <v>15747</v>
      </c>
      <c r="J1617" s="19" t="s">
        <v>23</v>
      </c>
      <c r="K1617" s="20" t="s">
        <v>10066</v>
      </c>
      <c r="L1617" s="19" t="s">
        <v>25</v>
      </c>
    </row>
    <row r="1618" spans="1:12" x14ac:dyDescent="0.25">
      <c r="A1618" s="19" t="s">
        <v>2042</v>
      </c>
      <c r="B1618" s="19" t="s">
        <v>2043</v>
      </c>
      <c r="C1618" s="19" t="s">
        <v>2405</v>
      </c>
      <c r="D1618" s="19" t="s">
        <v>2406</v>
      </c>
      <c r="E1618" s="20" t="s">
        <v>21</v>
      </c>
      <c r="F1618" s="19" t="s">
        <v>21</v>
      </c>
      <c r="G1618" s="180">
        <v>94274</v>
      </c>
      <c r="H1618" s="19" t="s">
        <v>2421</v>
      </c>
      <c r="I1618" s="19" t="s">
        <v>15747</v>
      </c>
      <c r="J1618" s="19" t="s">
        <v>23</v>
      </c>
      <c r="K1618" s="20" t="s">
        <v>10067</v>
      </c>
      <c r="L1618" s="19" t="s">
        <v>25</v>
      </c>
    </row>
    <row r="1619" spans="1:12" x14ac:dyDescent="0.25">
      <c r="A1619" s="19" t="s">
        <v>2042</v>
      </c>
      <c r="B1619" s="19" t="s">
        <v>2043</v>
      </c>
      <c r="C1619" s="19" t="s">
        <v>2405</v>
      </c>
      <c r="D1619" s="19" t="s">
        <v>2406</v>
      </c>
      <c r="E1619" s="20" t="s">
        <v>21</v>
      </c>
      <c r="F1619" s="19" t="s">
        <v>21</v>
      </c>
      <c r="G1619" s="180">
        <v>94275</v>
      </c>
      <c r="H1619" s="19" t="s">
        <v>2423</v>
      </c>
      <c r="I1619" s="19" t="s">
        <v>15747</v>
      </c>
      <c r="J1619" s="19" t="s">
        <v>23</v>
      </c>
      <c r="K1619" s="20" t="s">
        <v>10068</v>
      </c>
      <c r="L1619" s="19" t="s">
        <v>25</v>
      </c>
    </row>
    <row r="1620" spans="1:12" x14ac:dyDescent="0.25">
      <c r="A1620" s="19" t="s">
        <v>2042</v>
      </c>
      <c r="B1620" s="19" t="s">
        <v>2043</v>
      </c>
      <c r="C1620" s="19" t="s">
        <v>2405</v>
      </c>
      <c r="D1620" s="19" t="s">
        <v>2406</v>
      </c>
      <c r="E1620" s="20" t="s">
        <v>21</v>
      </c>
      <c r="F1620" s="19" t="s">
        <v>21</v>
      </c>
      <c r="G1620" s="180">
        <v>94276</v>
      </c>
      <c r="H1620" s="19" t="s">
        <v>2425</v>
      </c>
      <c r="I1620" s="19" t="s">
        <v>15747</v>
      </c>
      <c r="J1620" s="19" t="s">
        <v>23</v>
      </c>
      <c r="K1620" s="20" t="s">
        <v>10069</v>
      </c>
      <c r="L1620" s="19" t="s">
        <v>25</v>
      </c>
    </row>
    <row r="1621" spans="1:12" x14ac:dyDescent="0.25">
      <c r="A1621" s="19" t="s">
        <v>2042</v>
      </c>
      <c r="B1621" s="19" t="s">
        <v>2043</v>
      </c>
      <c r="C1621" s="19" t="s">
        <v>2405</v>
      </c>
      <c r="D1621" s="19" t="s">
        <v>2406</v>
      </c>
      <c r="E1621" s="20" t="s">
        <v>21</v>
      </c>
      <c r="F1621" s="19" t="s">
        <v>21</v>
      </c>
      <c r="G1621" s="180">
        <v>94281</v>
      </c>
      <c r="H1621" s="19" t="s">
        <v>2426</v>
      </c>
      <c r="I1621" s="19" t="s">
        <v>15747</v>
      </c>
      <c r="J1621" s="19" t="s">
        <v>23</v>
      </c>
      <c r="K1621" s="20" t="s">
        <v>8411</v>
      </c>
      <c r="L1621" s="19" t="s">
        <v>25</v>
      </c>
    </row>
    <row r="1622" spans="1:12" x14ac:dyDescent="0.25">
      <c r="A1622" s="19" t="s">
        <v>2042</v>
      </c>
      <c r="B1622" s="19" t="s">
        <v>2043</v>
      </c>
      <c r="C1622" s="19" t="s">
        <v>2405</v>
      </c>
      <c r="D1622" s="19" t="s">
        <v>2406</v>
      </c>
      <c r="E1622" s="20" t="s">
        <v>21</v>
      </c>
      <c r="F1622" s="19" t="s">
        <v>21</v>
      </c>
      <c r="G1622" s="180">
        <v>94282</v>
      </c>
      <c r="H1622" s="19" t="s">
        <v>2428</v>
      </c>
      <c r="I1622" s="19" t="s">
        <v>15747</v>
      </c>
      <c r="J1622" s="19" t="s">
        <v>23</v>
      </c>
      <c r="K1622" s="20" t="s">
        <v>9594</v>
      </c>
      <c r="L1622" s="19" t="s">
        <v>25</v>
      </c>
    </row>
    <row r="1623" spans="1:12" x14ac:dyDescent="0.25">
      <c r="A1623" s="19" t="s">
        <v>2042</v>
      </c>
      <c r="B1623" s="19" t="s">
        <v>2043</v>
      </c>
      <c r="C1623" s="19" t="s">
        <v>2405</v>
      </c>
      <c r="D1623" s="19" t="s">
        <v>2406</v>
      </c>
      <c r="E1623" s="20" t="s">
        <v>21</v>
      </c>
      <c r="F1623" s="19" t="s">
        <v>21</v>
      </c>
      <c r="G1623" s="180">
        <v>94283</v>
      </c>
      <c r="H1623" s="19" t="s">
        <v>2430</v>
      </c>
      <c r="I1623" s="19" t="s">
        <v>15747</v>
      </c>
      <c r="J1623" s="19" t="s">
        <v>23</v>
      </c>
      <c r="K1623" s="20" t="s">
        <v>10070</v>
      </c>
      <c r="L1623" s="19" t="s">
        <v>25</v>
      </c>
    </row>
    <row r="1624" spans="1:12" x14ac:dyDescent="0.25">
      <c r="A1624" s="19" t="s">
        <v>2042</v>
      </c>
      <c r="B1624" s="19" t="s">
        <v>2043</v>
      </c>
      <c r="C1624" s="19" t="s">
        <v>2405</v>
      </c>
      <c r="D1624" s="19" t="s">
        <v>2406</v>
      </c>
      <c r="E1624" s="20" t="s">
        <v>21</v>
      </c>
      <c r="F1624" s="19" t="s">
        <v>21</v>
      </c>
      <c r="G1624" s="180">
        <v>94284</v>
      </c>
      <c r="H1624" s="19" t="s">
        <v>2431</v>
      </c>
      <c r="I1624" s="19" t="s">
        <v>15747</v>
      </c>
      <c r="J1624" s="19" t="s">
        <v>23</v>
      </c>
      <c r="K1624" s="20" t="s">
        <v>10071</v>
      </c>
      <c r="L1624" s="19" t="s">
        <v>25</v>
      </c>
    </row>
    <row r="1625" spans="1:12" x14ac:dyDescent="0.25">
      <c r="A1625" s="19" t="s">
        <v>2042</v>
      </c>
      <c r="B1625" s="19" t="s">
        <v>2043</v>
      </c>
      <c r="C1625" s="19" t="s">
        <v>2405</v>
      </c>
      <c r="D1625" s="19" t="s">
        <v>2406</v>
      </c>
      <c r="E1625" s="20" t="s">
        <v>21</v>
      </c>
      <c r="F1625" s="19" t="s">
        <v>21</v>
      </c>
      <c r="G1625" s="180">
        <v>94285</v>
      </c>
      <c r="H1625" s="19" t="s">
        <v>2432</v>
      </c>
      <c r="I1625" s="19" t="s">
        <v>15747</v>
      </c>
      <c r="J1625" s="19" t="s">
        <v>23</v>
      </c>
      <c r="K1625" s="20" t="s">
        <v>10072</v>
      </c>
      <c r="L1625" s="19" t="s">
        <v>25</v>
      </c>
    </row>
    <row r="1626" spans="1:12" x14ac:dyDescent="0.25">
      <c r="A1626" s="19" t="s">
        <v>2042</v>
      </c>
      <c r="B1626" s="19" t="s">
        <v>2043</v>
      </c>
      <c r="C1626" s="19" t="s">
        <v>2405</v>
      </c>
      <c r="D1626" s="19" t="s">
        <v>2406</v>
      </c>
      <c r="E1626" s="20" t="s">
        <v>21</v>
      </c>
      <c r="F1626" s="19" t="s">
        <v>21</v>
      </c>
      <c r="G1626" s="180">
        <v>94286</v>
      </c>
      <c r="H1626" s="19" t="s">
        <v>2433</v>
      </c>
      <c r="I1626" s="19" t="s">
        <v>15747</v>
      </c>
      <c r="J1626" s="19" t="s">
        <v>23</v>
      </c>
      <c r="K1626" s="20" t="s">
        <v>10073</v>
      </c>
      <c r="L1626" s="19" t="s">
        <v>25</v>
      </c>
    </row>
    <row r="1627" spans="1:12" x14ac:dyDescent="0.25">
      <c r="A1627" s="19" t="s">
        <v>2042</v>
      </c>
      <c r="B1627" s="19" t="s">
        <v>2043</v>
      </c>
      <c r="C1627" s="19" t="s">
        <v>2405</v>
      </c>
      <c r="D1627" s="19" t="s">
        <v>2406</v>
      </c>
      <c r="E1627" s="20" t="s">
        <v>21</v>
      </c>
      <c r="F1627" s="19" t="s">
        <v>21</v>
      </c>
      <c r="G1627" s="180">
        <v>94287</v>
      </c>
      <c r="H1627" s="19" t="s">
        <v>2434</v>
      </c>
      <c r="I1627" s="19" t="s">
        <v>15747</v>
      </c>
      <c r="J1627" s="19" t="s">
        <v>23</v>
      </c>
      <c r="K1627" s="20" t="s">
        <v>10074</v>
      </c>
      <c r="L1627" s="19" t="s">
        <v>25</v>
      </c>
    </row>
    <row r="1628" spans="1:12" x14ac:dyDescent="0.25">
      <c r="A1628" s="19" t="s">
        <v>2042</v>
      </c>
      <c r="B1628" s="19" t="s">
        <v>2043</v>
      </c>
      <c r="C1628" s="19" t="s">
        <v>2405</v>
      </c>
      <c r="D1628" s="19" t="s">
        <v>2406</v>
      </c>
      <c r="E1628" s="20" t="s">
        <v>21</v>
      </c>
      <c r="F1628" s="19" t="s">
        <v>21</v>
      </c>
      <c r="G1628" s="180">
        <v>94288</v>
      </c>
      <c r="H1628" s="19" t="s">
        <v>2435</v>
      </c>
      <c r="I1628" s="19" t="s">
        <v>15747</v>
      </c>
      <c r="J1628" s="19" t="s">
        <v>23</v>
      </c>
      <c r="K1628" s="20" t="s">
        <v>2509</v>
      </c>
      <c r="L1628" s="19" t="s">
        <v>25</v>
      </c>
    </row>
    <row r="1629" spans="1:12" x14ac:dyDescent="0.25">
      <c r="A1629" s="19" t="s">
        <v>2042</v>
      </c>
      <c r="B1629" s="19" t="s">
        <v>2043</v>
      </c>
      <c r="C1629" s="19" t="s">
        <v>2405</v>
      </c>
      <c r="D1629" s="19" t="s">
        <v>2406</v>
      </c>
      <c r="E1629" s="20" t="s">
        <v>21</v>
      </c>
      <c r="F1629" s="19" t="s">
        <v>21</v>
      </c>
      <c r="G1629" s="180">
        <v>94289</v>
      </c>
      <c r="H1629" s="19" t="s">
        <v>2436</v>
      </c>
      <c r="I1629" s="19" t="s">
        <v>15747</v>
      </c>
      <c r="J1629" s="19" t="s">
        <v>23</v>
      </c>
      <c r="K1629" s="20" t="s">
        <v>5723</v>
      </c>
      <c r="L1629" s="19" t="s">
        <v>25</v>
      </c>
    </row>
    <row r="1630" spans="1:12" x14ac:dyDescent="0.25">
      <c r="A1630" s="19" t="s">
        <v>2042</v>
      </c>
      <c r="B1630" s="19" t="s">
        <v>2043</v>
      </c>
      <c r="C1630" s="19" t="s">
        <v>2405</v>
      </c>
      <c r="D1630" s="19" t="s">
        <v>2406</v>
      </c>
      <c r="E1630" s="20" t="s">
        <v>21</v>
      </c>
      <c r="F1630" s="19" t="s">
        <v>21</v>
      </c>
      <c r="G1630" s="180">
        <v>94290</v>
      </c>
      <c r="H1630" s="19" t="s">
        <v>2438</v>
      </c>
      <c r="I1630" s="19" t="s">
        <v>15747</v>
      </c>
      <c r="J1630" s="19" t="s">
        <v>23</v>
      </c>
      <c r="K1630" s="20" t="s">
        <v>10075</v>
      </c>
      <c r="L1630" s="19" t="s">
        <v>25</v>
      </c>
    </row>
    <row r="1631" spans="1:12" x14ac:dyDescent="0.25">
      <c r="A1631" s="19" t="s">
        <v>2042</v>
      </c>
      <c r="B1631" s="19" t="s">
        <v>2043</v>
      </c>
      <c r="C1631" s="19" t="s">
        <v>2405</v>
      </c>
      <c r="D1631" s="19" t="s">
        <v>2406</v>
      </c>
      <c r="E1631" s="20" t="s">
        <v>21</v>
      </c>
      <c r="F1631" s="19" t="s">
        <v>21</v>
      </c>
      <c r="G1631" s="180">
        <v>94291</v>
      </c>
      <c r="H1631" s="19" t="s">
        <v>2440</v>
      </c>
      <c r="I1631" s="19" t="s">
        <v>15747</v>
      </c>
      <c r="J1631" s="19" t="s">
        <v>23</v>
      </c>
      <c r="K1631" s="20" t="s">
        <v>7594</v>
      </c>
      <c r="L1631" s="19" t="s">
        <v>25</v>
      </c>
    </row>
    <row r="1632" spans="1:12" x14ac:dyDescent="0.25">
      <c r="A1632" s="19" t="s">
        <v>2042</v>
      </c>
      <c r="B1632" s="19" t="s">
        <v>2043</v>
      </c>
      <c r="C1632" s="19" t="s">
        <v>2405</v>
      </c>
      <c r="D1632" s="19" t="s">
        <v>2406</v>
      </c>
      <c r="E1632" s="20" t="s">
        <v>21</v>
      </c>
      <c r="F1632" s="19" t="s">
        <v>21</v>
      </c>
      <c r="G1632" s="180">
        <v>94292</v>
      </c>
      <c r="H1632" s="19" t="s">
        <v>2442</v>
      </c>
      <c r="I1632" s="19" t="s">
        <v>15747</v>
      </c>
      <c r="J1632" s="19" t="s">
        <v>23</v>
      </c>
      <c r="K1632" s="20" t="s">
        <v>10076</v>
      </c>
      <c r="L1632" s="19" t="s">
        <v>25</v>
      </c>
    </row>
    <row r="1633" spans="1:12" x14ac:dyDescent="0.25">
      <c r="A1633" s="19" t="s">
        <v>2042</v>
      </c>
      <c r="B1633" s="19" t="s">
        <v>2043</v>
      </c>
      <c r="C1633" s="19" t="s">
        <v>2405</v>
      </c>
      <c r="D1633" s="19" t="s">
        <v>2406</v>
      </c>
      <c r="E1633" s="20" t="s">
        <v>21</v>
      </c>
      <c r="F1633" s="19" t="s">
        <v>21</v>
      </c>
      <c r="G1633" s="180">
        <v>94293</v>
      </c>
      <c r="H1633" s="19" t="s">
        <v>2443</v>
      </c>
      <c r="I1633" s="19" t="s">
        <v>15747</v>
      </c>
      <c r="J1633" s="19" t="s">
        <v>23</v>
      </c>
      <c r="K1633" s="20" t="s">
        <v>10077</v>
      </c>
      <c r="L1633" s="19" t="s">
        <v>25</v>
      </c>
    </row>
    <row r="1634" spans="1:12" x14ac:dyDescent="0.25">
      <c r="A1634" s="19" t="s">
        <v>2042</v>
      </c>
      <c r="B1634" s="19" t="s">
        <v>2043</v>
      </c>
      <c r="C1634" s="19" t="s">
        <v>2405</v>
      </c>
      <c r="D1634" s="19" t="s">
        <v>2406</v>
      </c>
      <c r="E1634" s="20" t="s">
        <v>21</v>
      </c>
      <c r="F1634" s="19" t="s">
        <v>21</v>
      </c>
      <c r="G1634" s="180">
        <v>94294</v>
      </c>
      <c r="H1634" s="19" t="s">
        <v>2445</v>
      </c>
      <c r="I1634" s="19" t="s">
        <v>15747</v>
      </c>
      <c r="J1634" s="19" t="s">
        <v>23</v>
      </c>
      <c r="K1634" s="20" t="s">
        <v>1738</v>
      </c>
      <c r="L1634" s="19" t="s">
        <v>25</v>
      </c>
    </row>
    <row r="1635" spans="1:12" x14ac:dyDescent="0.25">
      <c r="A1635" s="19" t="s">
        <v>2447</v>
      </c>
      <c r="B1635" s="19" t="s">
        <v>2448</v>
      </c>
      <c r="C1635" s="19" t="s">
        <v>2449</v>
      </c>
      <c r="D1635" s="19" t="s">
        <v>2450</v>
      </c>
      <c r="E1635" s="20" t="s">
        <v>21</v>
      </c>
      <c r="F1635" s="19" t="s">
        <v>21</v>
      </c>
      <c r="G1635" s="180">
        <v>94038</v>
      </c>
      <c r="H1635" s="19" t="s">
        <v>2451</v>
      </c>
      <c r="I1635" s="19" t="s">
        <v>15719</v>
      </c>
      <c r="J1635" s="19" t="s">
        <v>23</v>
      </c>
      <c r="K1635" s="20" t="s">
        <v>978</v>
      </c>
      <c r="L1635" s="19" t="s">
        <v>25</v>
      </c>
    </row>
    <row r="1636" spans="1:12" x14ac:dyDescent="0.25">
      <c r="A1636" s="19" t="s">
        <v>2447</v>
      </c>
      <c r="B1636" s="19" t="s">
        <v>2448</v>
      </c>
      <c r="C1636" s="19" t="s">
        <v>2449</v>
      </c>
      <c r="D1636" s="19" t="s">
        <v>2450</v>
      </c>
      <c r="E1636" s="20" t="s">
        <v>21</v>
      </c>
      <c r="F1636" s="19" t="s">
        <v>21</v>
      </c>
      <c r="G1636" s="180">
        <v>94039</v>
      </c>
      <c r="H1636" s="19" t="s">
        <v>2453</v>
      </c>
      <c r="I1636" s="19" t="s">
        <v>15719</v>
      </c>
      <c r="J1636" s="19" t="s">
        <v>23</v>
      </c>
      <c r="K1636" s="20" t="s">
        <v>10078</v>
      </c>
      <c r="L1636" s="19" t="s">
        <v>25</v>
      </c>
    </row>
    <row r="1637" spans="1:12" x14ac:dyDescent="0.25">
      <c r="A1637" s="19" t="s">
        <v>2447</v>
      </c>
      <c r="B1637" s="19" t="s">
        <v>2448</v>
      </c>
      <c r="C1637" s="19" t="s">
        <v>2449</v>
      </c>
      <c r="D1637" s="19" t="s">
        <v>2450</v>
      </c>
      <c r="E1637" s="20" t="s">
        <v>21</v>
      </c>
      <c r="F1637" s="19" t="s">
        <v>21</v>
      </c>
      <c r="G1637" s="180">
        <v>94040</v>
      </c>
      <c r="H1637" s="19" t="s">
        <v>2455</v>
      </c>
      <c r="I1637" s="19" t="s">
        <v>15719</v>
      </c>
      <c r="J1637" s="19" t="s">
        <v>23</v>
      </c>
      <c r="K1637" s="20" t="s">
        <v>4656</v>
      </c>
      <c r="L1637" s="19" t="s">
        <v>25</v>
      </c>
    </row>
    <row r="1638" spans="1:12" x14ac:dyDescent="0.25">
      <c r="A1638" s="19" t="s">
        <v>2447</v>
      </c>
      <c r="B1638" s="19" t="s">
        <v>2448</v>
      </c>
      <c r="C1638" s="19" t="s">
        <v>2449</v>
      </c>
      <c r="D1638" s="19" t="s">
        <v>2450</v>
      </c>
      <c r="E1638" s="20" t="s">
        <v>21</v>
      </c>
      <c r="F1638" s="19" t="s">
        <v>21</v>
      </c>
      <c r="G1638" s="180">
        <v>94041</v>
      </c>
      <c r="H1638" s="19" t="s">
        <v>2457</v>
      </c>
      <c r="I1638" s="19" t="s">
        <v>15719</v>
      </c>
      <c r="J1638" s="19" t="s">
        <v>23</v>
      </c>
      <c r="K1638" s="20" t="s">
        <v>10079</v>
      </c>
      <c r="L1638" s="19" t="s">
        <v>25</v>
      </c>
    </row>
    <row r="1639" spans="1:12" x14ac:dyDescent="0.25">
      <c r="A1639" s="19" t="s">
        <v>2447</v>
      </c>
      <c r="B1639" s="19" t="s">
        <v>2448</v>
      </c>
      <c r="C1639" s="19" t="s">
        <v>2449</v>
      </c>
      <c r="D1639" s="19" t="s">
        <v>2450</v>
      </c>
      <c r="E1639" s="20" t="s">
        <v>21</v>
      </c>
      <c r="F1639" s="19" t="s">
        <v>21</v>
      </c>
      <c r="G1639" s="180">
        <v>94042</v>
      </c>
      <c r="H1639" s="19" t="s">
        <v>2459</v>
      </c>
      <c r="I1639" s="19" t="s">
        <v>15719</v>
      </c>
      <c r="J1639" s="19" t="s">
        <v>23</v>
      </c>
      <c r="K1639" s="20" t="s">
        <v>7495</v>
      </c>
      <c r="L1639" s="19" t="s">
        <v>25</v>
      </c>
    </row>
    <row r="1640" spans="1:12" x14ac:dyDescent="0.25">
      <c r="A1640" s="19" t="s">
        <v>2447</v>
      </c>
      <c r="B1640" s="19" t="s">
        <v>2448</v>
      </c>
      <c r="C1640" s="19" t="s">
        <v>2449</v>
      </c>
      <c r="D1640" s="19" t="s">
        <v>2450</v>
      </c>
      <c r="E1640" s="20" t="s">
        <v>21</v>
      </c>
      <c r="F1640" s="19" t="s">
        <v>21</v>
      </c>
      <c r="G1640" s="180">
        <v>94043</v>
      </c>
      <c r="H1640" s="19" t="s">
        <v>2460</v>
      </c>
      <c r="I1640" s="19" t="s">
        <v>15719</v>
      </c>
      <c r="J1640" s="19" t="s">
        <v>23</v>
      </c>
      <c r="K1640" s="20" t="s">
        <v>10080</v>
      </c>
      <c r="L1640" s="19" t="s">
        <v>25</v>
      </c>
    </row>
    <row r="1641" spans="1:12" x14ac:dyDescent="0.25">
      <c r="A1641" s="19" t="s">
        <v>2447</v>
      </c>
      <c r="B1641" s="19" t="s">
        <v>2448</v>
      </c>
      <c r="C1641" s="19" t="s">
        <v>2449</v>
      </c>
      <c r="D1641" s="19" t="s">
        <v>2450</v>
      </c>
      <c r="E1641" s="20" t="s">
        <v>21</v>
      </c>
      <c r="F1641" s="19" t="s">
        <v>21</v>
      </c>
      <c r="G1641" s="180">
        <v>94044</v>
      </c>
      <c r="H1641" s="19" t="s">
        <v>2462</v>
      </c>
      <c r="I1641" s="19" t="s">
        <v>15719</v>
      </c>
      <c r="J1641" s="19" t="s">
        <v>23</v>
      </c>
      <c r="K1641" s="20" t="s">
        <v>10081</v>
      </c>
      <c r="L1641" s="19" t="s">
        <v>25</v>
      </c>
    </row>
    <row r="1642" spans="1:12" x14ac:dyDescent="0.25">
      <c r="A1642" s="19" t="s">
        <v>2447</v>
      </c>
      <c r="B1642" s="19" t="s">
        <v>2448</v>
      </c>
      <c r="C1642" s="19" t="s">
        <v>2449</v>
      </c>
      <c r="D1642" s="19" t="s">
        <v>2450</v>
      </c>
      <c r="E1642" s="20" t="s">
        <v>21</v>
      </c>
      <c r="F1642" s="19" t="s">
        <v>21</v>
      </c>
      <c r="G1642" s="180">
        <v>94045</v>
      </c>
      <c r="H1642" s="19" t="s">
        <v>2464</v>
      </c>
      <c r="I1642" s="19" t="s">
        <v>15719</v>
      </c>
      <c r="J1642" s="19" t="s">
        <v>23</v>
      </c>
      <c r="K1642" s="20" t="s">
        <v>10082</v>
      </c>
      <c r="L1642" s="19" t="s">
        <v>25</v>
      </c>
    </row>
    <row r="1643" spans="1:12" x14ac:dyDescent="0.25">
      <c r="A1643" s="19" t="s">
        <v>2447</v>
      </c>
      <c r="B1643" s="19" t="s">
        <v>2448</v>
      </c>
      <c r="C1643" s="19" t="s">
        <v>2449</v>
      </c>
      <c r="D1643" s="19" t="s">
        <v>2450</v>
      </c>
      <c r="E1643" s="20" t="s">
        <v>21</v>
      </c>
      <c r="F1643" s="19" t="s">
        <v>21</v>
      </c>
      <c r="G1643" s="180">
        <v>94046</v>
      </c>
      <c r="H1643" s="19" t="s">
        <v>2465</v>
      </c>
      <c r="I1643" s="19" t="s">
        <v>15719</v>
      </c>
      <c r="J1643" s="19" t="s">
        <v>23</v>
      </c>
      <c r="K1643" s="20" t="s">
        <v>7357</v>
      </c>
      <c r="L1643" s="19" t="s">
        <v>25</v>
      </c>
    </row>
    <row r="1644" spans="1:12" x14ac:dyDescent="0.25">
      <c r="A1644" s="19" t="s">
        <v>2447</v>
      </c>
      <c r="B1644" s="19" t="s">
        <v>2448</v>
      </c>
      <c r="C1644" s="19" t="s">
        <v>2449</v>
      </c>
      <c r="D1644" s="19" t="s">
        <v>2450</v>
      </c>
      <c r="E1644" s="20" t="s">
        <v>21</v>
      </c>
      <c r="F1644" s="19" t="s">
        <v>21</v>
      </c>
      <c r="G1644" s="180">
        <v>94047</v>
      </c>
      <c r="H1644" s="19" t="s">
        <v>2467</v>
      </c>
      <c r="I1644" s="19" t="s">
        <v>15719</v>
      </c>
      <c r="J1644" s="19" t="s">
        <v>23</v>
      </c>
      <c r="K1644" s="20" t="s">
        <v>3080</v>
      </c>
      <c r="L1644" s="19" t="s">
        <v>25</v>
      </c>
    </row>
    <row r="1645" spans="1:12" x14ac:dyDescent="0.25">
      <c r="A1645" s="19" t="s">
        <v>2447</v>
      </c>
      <c r="B1645" s="19" t="s">
        <v>2448</v>
      </c>
      <c r="C1645" s="19" t="s">
        <v>2449</v>
      </c>
      <c r="D1645" s="19" t="s">
        <v>2450</v>
      </c>
      <c r="E1645" s="20" t="s">
        <v>21</v>
      </c>
      <c r="F1645" s="19" t="s">
        <v>21</v>
      </c>
      <c r="G1645" s="180">
        <v>94048</v>
      </c>
      <c r="H1645" s="19" t="s">
        <v>2468</v>
      </c>
      <c r="I1645" s="19" t="s">
        <v>15719</v>
      </c>
      <c r="J1645" s="19" t="s">
        <v>23</v>
      </c>
      <c r="K1645" s="20" t="s">
        <v>9632</v>
      </c>
      <c r="L1645" s="19" t="s">
        <v>25</v>
      </c>
    </row>
    <row r="1646" spans="1:12" x14ac:dyDescent="0.25">
      <c r="A1646" s="19" t="s">
        <v>2447</v>
      </c>
      <c r="B1646" s="19" t="s">
        <v>2448</v>
      </c>
      <c r="C1646" s="19" t="s">
        <v>2449</v>
      </c>
      <c r="D1646" s="19" t="s">
        <v>2450</v>
      </c>
      <c r="E1646" s="20" t="s">
        <v>21</v>
      </c>
      <c r="F1646" s="19" t="s">
        <v>21</v>
      </c>
      <c r="G1646" s="180">
        <v>94049</v>
      </c>
      <c r="H1646" s="19" t="s">
        <v>2470</v>
      </c>
      <c r="I1646" s="19" t="s">
        <v>15719</v>
      </c>
      <c r="J1646" s="19" t="s">
        <v>23</v>
      </c>
      <c r="K1646" s="20" t="s">
        <v>10083</v>
      </c>
      <c r="L1646" s="19" t="s">
        <v>25</v>
      </c>
    </row>
    <row r="1647" spans="1:12" x14ac:dyDescent="0.25">
      <c r="A1647" s="19" t="s">
        <v>2447</v>
      </c>
      <c r="B1647" s="19" t="s">
        <v>2448</v>
      </c>
      <c r="C1647" s="19" t="s">
        <v>2449</v>
      </c>
      <c r="D1647" s="19" t="s">
        <v>2450</v>
      </c>
      <c r="E1647" s="20" t="s">
        <v>21</v>
      </c>
      <c r="F1647" s="19" t="s">
        <v>21</v>
      </c>
      <c r="G1647" s="180">
        <v>94050</v>
      </c>
      <c r="H1647" s="19" t="s">
        <v>2471</v>
      </c>
      <c r="I1647" s="19" t="s">
        <v>15719</v>
      </c>
      <c r="J1647" s="19" t="s">
        <v>23</v>
      </c>
      <c r="K1647" s="20" t="s">
        <v>5988</v>
      </c>
      <c r="L1647" s="19" t="s">
        <v>25</v>
      </c>
    </row>
    <row r="1648" spans="1:12" x14ac:dyDescent="0.25">
      <c r="A1648" s="19" t="s">
        <v>2447</v>
      </c>
      <c r="B1648" s="19" t="s">
        <v>2448</v>
      </c>
      <c r="C1648" s="19" t="s">
        <v>2449</v>
      </c>
      <c r="D1648" s="19" t="s">
        <v>2450</v>
      </c>
      <c r="E1648" s="20" t="s">
        <v>21</v>
      </c>
      <c r="F1648" s="19" t="s">
        <v>21</v>
      </c>
      <c r="G1648" s="180">
        <v>94051</v>
      </c>
      <c r="H1648" s="19" t="s">
        <v>2472</v>
      </c>
      <c r="I1648" s="19" t="s">
        <v>15719</v>
      </c>
      <c r="J1648" s="19" t="s">
        <v>23</v>
      </c>
      <c r="K1648" s="20" t="s">
        <v>10084</v>
      </c>
      <c r="L1648" s="19" t="s">
        <v>25</v>
      </c>
    </row>
    <row r="1649" spans="1:12" x14ac:dyDescent="0.25">
      <c r="A1649" s="19" t="s">
        <v>2447</v>
      </c>
      <c r="B1649" s="19" t="s">
        <v>2448</v>
      </c>
      <c r="C1649" s="19" t="s">
        <v>2449</v>
      </c>
      <c r="D1649" s="19" t="s">
        <v>2450</v>
      </c>
      <c r="E1649" s="20" t="s">
        <v>21</v>
      </c>
      <c r="F1649" s="19" t="s">
        <v>21</v>
      </c>
      <c r="G1649" s="180">
        <v>94052</v>
      </c>
      <c r="H1649" s="19" t="s">
        <v>2473</v>
      </c>
      <c r="I1649" s="19" t="s">
        <v>15719</v>
      </c>
      <c r="J1649" s="19" t="s">
        <v>23</v>
      </c>
      <c r="K1649" s="20" t="s">
        <v>10085</v>
      </c>
      <c r="L1649" s="19" t="s">
        <v>25</v>
      </c>
    </row>
    <row r="1650" spans="1:12" x14ac:dyDescent="0.25">
      <c r="A1650" s="19" t="s">
        <v>2447</v>
      </c>
      <c r="B1650" s="19" t="s">
        <v>2448</v>
      </c>
      <c r="C1650" s="19" t="s">
        <v>2449</v>
      </c>
      <c r="D1650" s="19" t="s">
        <v>2450</v>
      </c>
      <c r="E1650" s="20" t="s">
        <v>21</v>
      </c>
      <c r="F1650" s="19" t="s">
        <v>21</v>
      </c>
      <c r="G1650" s="180">
        <v>94053</v>
      </c>
      <c r="H1650" s="19" t="s">
        <v>2475</v>
      </c>
      <c r="I1650" s="19" t="s">
        <v>15719</v>
      </c>
      <c r="J1650" s="19" t="s">
        <v>23</v>
      </c>
      <c r="K1650" s="20" t="s">
        <v>3982</v>
      </c>
      <c r="L1650" s="19" t="s">
        <v>25</v>
      </c>
    </row>
    <row r="1651" spans="1:12" x14ac:dyDescent="0.25">
      <c r="A1651" s="19" t="s">
        <v>2447</v>
      </c>
      <c r="B1651" s="19" t="s">
        <v>2448</v>
      </c>
      <c r="C1651" s="19" t="s">
        <v>2449</v>
      </c>
      <c r="D1651" s="19" t="s">
        <v>2450</v>
      </c>
      <c r="E1651" s="20" t="s">
        <v>21</v>
      </c>
      <c r="F1651" s="19" t="s">
        <v>21</v>
      </c>
      <c r="G1651" s="180">
        <v>94054</v>
      </c>
      <c r="H1651" s="19" t="s">
        <v>2476</v>
      </c>
      <c r="I1651" s="19" t="s">
        <v>15719</v>
      </c>
      <c r="J1651" s="19" t="s">
        <v>23</v>
      </c>
      <c r="K1651" s="20" t="s">
        <v>10083</v>
      </c>
      <c r="L1651" s="19" t="s">
        <v>25</v>
      </c>
    </row>
    <row r="1652" spans="1:12" x14ac:dyDescent="0.25">
      <c r="A1652" s="19" t="s">
        <v>2447</v>
      </c>
      <c r="B1652" s="19" t="s">
        <v>2448</v>
      </c>
      <c r="C1652" s="19" t="s">
        <v>2449</v>
      </c>
      <c r="D1652" s="19" t="s">
        <v>2450</v>
      </c>
      <c r="E1652" s="20" t="s">
        <v>21</v>
      </c>
      <c r="F1652" s="19" t="s">
        <v>21</v>
      </c>
      <c r="G1652" s="180">
        <v>94055</v>
      </c>
      <c r="H1652" s="19" t="s">
        <v>2478</v>
      </c>
      <c r="I1652" s="19" t="s">
        <v>15719</v>
      </c>
      <c r="J1652" s="19" t="s">
        <v>23</v>
      </c>
      <c r="K1652" s="20" t="s">
        <v>10086</v>
      </c>
      <c r="L1652" s="19" t="s">
        <v>25</v>
      </c>
    </row>
    <row r="1653" spans="1:12" x14ac:dyDescent="0.25">
      <c r="A1653" s="19" t="s">
        <v>2447</v>
      </c>
      <c r="B1653" s="19" t="s">
        <v>2448</v>
      </c>
      <c r="C1653" s="19" t="s">
        <v>2449</v>
      </c>
      <c r="D1653" s="19" t="s">
        <v>2450</v>
      </c>
      <c r="E1653" s="20" t="s">
        <v>21</v>
      </c>
      <c r="F1653" s="19" t="s">
        <v>21</v>
      </c>
      <c r="G1653" s="180">
        <v>94056</v>
      </c>
      <c r="H1653" s="19" t="s">
        <v>2480</v>
      </c>
      <c r="I1653" s="19" t="s">
        <v>15719</v>
      </c>
      <c r="J1653" s="19" t="s">
        <v>23</v>
      </c>
      <c r="K1653" s="20" t="s">
        <v>884</v>
      </c>
      <c r="L1653" s="19" t="s">
        <v>25</v>
      </c>
    </row>
    <row r="1654" spans="1:12" x14ac:dyDescent="0.25">
      <c r="A1654" s="19" t="s">
        <v>2447</v>
      </c>
      <c r="B1654" s="19" t="s">
        <v>2448</v>
      </c>
      <c r="C1654" s="19" t="s">
        <v>2449</v>
      </c>
      <c r="D1654" s="19" t="s">
        <v>2450</v>
      </c>
      <c r="E1654" s="20" t="s">
        <v>21</v>
      </c>
      <c r="F1654" s="19" t="s">
        <v>21</v>
      </c>
      <c r="G1654" s="180">
        <v>94057</v>
      </c>
      <c r="H1654" s="19" t="s">
        <v>2481</v>
      </c>
      <c r="I1654" s="19" t="s">
        <v>15719</v>
      </c>
      <c r="J1654" s="19" t="s">
        <v>23</v>
      </c>
      <c r="K1654" s="20" t="s">
        <v>10087</v>
      </c>
      <c r="L1654" s="19" t="s">
        <v>25</v>
      </c>
    </row>
    <row r="1655" spans="1:12" x14ac:dyDescent="0.25">
      <c r="A1655" s="19" t="s">
        <v>2447</v>
      </c>
      <c r="B1655" s="19" t="s">
        <v>2448</v>
      </c>
      <c r="C1655" s="19" t="s">
        <v>2449</v>
      </c>
      <c r="D1655" s="19" t="s">
        <v>2450</v>
      </c>
      <c r="E1655" s="20" t="s">
        <v>21</v>
      </c>
      <c r="F1655" s="19" t="s">
        <v>21</v>
      </c>
      <c r="G1655" s="180">
        <v>94058</v>
      </c>
      <c r="H1655" s="19" t="s">
        <v>2482</v>
      </c>
      <c r="I1655" s="19" t="s">
        <v>15719</v>
      </c>
      <c r="J1655" s="19" t="s">
        <v>23</v>
      </c>
      <c r="K1655" s="20" t="s">
        <v>10088</v>
      </c>
      <c r="L1655" s="19" t="s">
        <v>25</v>
      </c>
    </row>
    <row r="1656" spans="1:12" x14ac:dyDescent="0.25">
      <c r="A1656" s="19" t="s">
        <v>2447</v>
      </c>
      <c r="B1656" s="19" t="s">
        <v>2448</v>
      </c>
      <c r="C1656" s="19" t="s">
        <v>2449</v>
      </c>
      <c r="D1656" s="19" t="s">
        <v>2450</v>
      </c>
      <c r="E1656" s="20" t="s">
        <v>21</v>
      </c>
      <c r="F1656" s="19" t="s">
        <v>21</v>
      </c>
      <c r="G1656" s="180">
        <v>94059</v>
      </c>
      <c r="H1656" s="19" t="s">
        <v>2484</v>
      </c>
      <c r="I1656" s="19" t="s">
        <v>15719</v>
      </c>
      <c r="J1656" s="19" t="s">
        <v>23</v>
      </c>
      <c r="K1656" s="20" t="s">
        <v>10089</v>
      </c>
      <c r="L1656" s="19" t="s">
        <v>25</v>
      </c>
    </row>
    <row r="1657" spans="1:12" x14ac:dyDescent="0.25">
      <c r="A1657" s="19" t="s">
        <v>2447</v>
      </c>
      <c r="B1657" s="19" t="s">
        <v>2448</v>
      </c>
      <c r="C1657" s="19" t="s">
        <v>2449</v>
      </c>
      <c r="D1657" s="19" t="s">
        <v>2450</v>
      </c>
      <c r="E1657" s="20" t="s">
        <v>21</v>
      </c>
      <c r="F1657" s="19" t="s">
        <v>21</v>
      </c>
      <c r="G1657" s="180">
        <v>94060</v>
      </c>
      <c r="H1657" s="19" t="s">
        <v>2485</v>
      </c>
      <c r="I1657" s="19" t="s">
        <v>15719</v>
      </c>
      <c r="J1657" s="19" t="s">
        <v>23</v>
      </c>
      <c r="K1657" s="20" t="s">
        <v>10090</v>
      </c>
      <c r="L1657" s="19" t="s">
        <v>25</v>
      </c>
    </row>
    <row r="1658" spans="1:12" x14ac:dyDescent="0.25">
      <c r="A1658" s="19" t="s">
        <v>2447</v>
      </c>
      <c r="B1658" s="19" t="s">
        <v>2448</v>
      </c>
      <c r="C1658" s="19" t="s">
        <v>2449</v>
      </c>
      <c r="D1658" s="19" t="s">
        <v>2450</v>
      </c>
      <c r="E1658" s="20" t="s">
        <v>21</v>
      </c>
      <c r="F1658" s="19" t="s">
        <v>21</v>
      </c>
      <c r="G1658" s="180">
        <v>101570</v>
      </c>
      <c r="H1658" s="19" t="s">
        <v>2486</v>
      </c>
      <c r="I1658" s="19" t="s">
        <v>15719</v>
      </c>
      <c r="J1658" s="19" t="s">
        <v>23</v>
      </c>
      <c r="K1658" s="20" t="s">
        <v>379</v>
      </c>
      <c r="L1658" s="19" t="s">
        <v>25</v>
      </c>
    </row>
    <row r="1659" spans="1:12" x14ac:dyDescent="0.25">
      <c r="A1659" s="19" t="s">
        <v>2447</v>
      </c>
      <c r="B1659" s="19" t="s">
        <v>2448</v>
      </c>
      <c r="C1659" s="19" t="s">
        <v>2449</v>
      </c>
      <c r="D1659" s="19" t="s">
        <v>2450</v>
      </c>
      <c r="E1659" s="20" t="s">
        <v>21</v>
      </c>
      <c r="F1659" s="19" t="s">
        <v>21</v>
      </c>
      <c r="G1659" s="180">
        <v>101571</v>
      </c>
      <c r="H1659" s="19" t="s">
        <v>2488</v>
      </c>
      <c r="I1659" s="19" t="s">
        <v>15719</v>
      </c>
      <c r="J1659" s="19" t="s">
        <v>23</v>
      </c>
      <c r="K1659" s="20" t="s">
        <v>10091</v>
      </c>
      <c r="L1659" s="19" t="s">
        <v>25</v>
      </c>
    </row>
    <row r="1660" spans="1:12" x14ac:dyDescent="0.25">
      <c r="A1660" s="19" t="s">
        <v>2447</v>
      </c>
      <c r="B1660" s="19" t="s">
        <v>2448</v>
      </c>
      <c r="C1660" s="19" t="s">
        <v>2449</v>
      </c>
      <c r="D1660" s="19" t="s">
        <v>2450</v>
      </c>
      <c r="E1660" s="20" t="s">
        <v>21</v>
      </c>
      <c r="F1660" s="19" t="s">
        <v>21</v>
      </c>
      <c r="G1660" s="180">
        <v>101572</v>
      </c>
      <c r="H1660" s="19" t="s">
        <v>2489</v>
      </c>
      <c r="I1660" s="19" t="s">
        <v>15719</v>
      </c>
      <c r="J1660" s="19" t="s">
        <v>23</v>
      </c>
      <c r="K1660" s="20" t="s">
        <v>10092</v>
      </c>
      <c r="L1660" s="19" t="s">
        <v>25</v>
      </c>
    </row>
    <row r="1661" spans="1:12" x14ac:dyDescent="0.25">
      <c r="A1661" s="19" t="s">
        <v>2447</v>
      </c>
      <c r="B1661" s="19" t="s">
        <v>2448</v>
      </c>
      <c r="C1661" s="19" t="s">
        <v>2449</v>
      </c>
      <c r="D1661" s="19" t="s">
        <v>2450</v>
      </c>
      <c r="E1661" s="20" t="s">
        <v>21</v>
      </c>
      <c r="F1661" s="19" t="s">
        <v>21</v>
      </c>
      <c r="G1661" s="180">
        <v>101573</v>
      </c>
      <c r="H1661" s="19" t="s">
        <v>2491</v>
      </c>
      <c r="I1661" s="19" t="s">
        <v>15719</v>
      </c>
      <c r="J1661" s="19" t="s">
        <v>23</v>
      </c>
      <c r="K1661" s="20" t="s">
        <v>10093</v>
      </c>
      <c r="L1661" s="19" t="s">
        <v>25</v>
      </c>
    </row>
    <row r="1662" spans="1:12" x14ac:dyDescent="0.25">
      <c r="A1662" s="19" t="s">
        <v>2447</v>
      </c>
      <c r="B1662" s="19" t="s">
        <v>2448</v>
      </c>
      <c r="C1662" s="19" t="s">
        <v>2449</v>
      </c>
      <c r="D1662" s="19" t="s">
        <v>2450</v>
      </c>
      <c r="E1662" s="20" t="s">
        <v>21</v>
      </c>
      <c r="F1662" s="19" t="s">
        <v>21</v>
      </c>
      <c r="G1662" s="180">
        <v>101574</v>
      </c>
      <c r="H1662" s="19" t="s">
        <v>2493</v>
      </c>
      <c r="I1662" s="19" t="s">
        <v>15719</v>
      </c>
      <c r="J1662" s="19" t="s">
        <v>23</v>
      </c>
      <c r="K1662" s="20" t="s">
        <v>3932</v>
      </c>
      <c r="L1662" s="19" t="s">
        <v>25</v>
      </c>
    </row>
    <row r="1663" spans="1:12" x14ac:dyDescent="0.25">
      <c r="A1663" s="19" t="s">
        <v>2447</v>
      </c>
      <c r="B1663" s="19" t="s">
        <v>2448</v>
      </c>
      <c r="C1663" s="19" t="s">
        <v>2449</v>
      </c>
      <c r="D1663" s="19" t="s">
        <v>2450</v>
      </c>
      <c r="E1663" s="20" t="s">
        <v>21</v>
      </c>
      <c r="F1663" s="19" t="s">
        <v>21</v>
      </c>
      <c r="G1663" s="180">
        <v>101575</v>
      </c>
      <c r="H1663" s="19" t="s">
        <v>2495</v>
      </c>
      <c r="I1663" s="19" t="s">
        <v>15719</v>
      </c>
      <c r="J1663" s="19" t="s">
        <v>23</v>
      </c>
      <c r="K1663" s="20" t="s">
        <v>10094</v>
      </c>
      <c r="L1663" s="19" t="s">
        <v>25</v>
      </c>
    </row>
    <row r="1664" spans="1:12" x14ac:dyDescent="0.25">
      <c r="A1664" s="19" t="s">
        <v>2447</v>
      </c>
      <c r="B1664" s="19" t="s">
        <v>2448</v>
      </c>
      <c r="C1664" s="19" t="s">
        <v>2449</v>
      </c>
      <c r="D1664" s="19" t="s">
        <v>2450</v>
      </c>
      <c r="E1664" s="20" t="s">
        <v>21</v>
      </c>
      <c r="F1664" s="19" t="s">
        <v>21</v>
      </c>
      <c r="G1664" s="180">
        <v>101576</v>
      </c>
      <c r="H1664" s="19" t="s">
        <v>2496</v>
      </c>
      <c r="I1664" s="19" t="s">
        <v>15719</v>
      </c>
      <c r="J1664" s="19" t="s">
        <v>23</v>
      </c>
      <c r="K1664" s="20" t="s">
        <v>10095</v>
      </c>
      <c r="L1664" s="19" t="s">
        <v>25</v>
      </c>
    </row>
    <row r="1665" spans="1:12" x14ac:dyDescent="0.25">
      <c r="A1665" s="19" t="s">
        <v>2447</v>
      </c>
      <c r="B1665" s="19" t="s">
        <v>2448</v>
      </c>
      <c r="C1665" s="19" t="s">
        <v>2449</v>
      </c>
      <c r="D1665" s="19" t="s">
        <v>2450</v>
      </c>
      <c r="E1665" s="20" t="s">
        <v>21</v>
      </c>
      <c r="F1665" s="19" t="s">
        <v>21</v>
      </c>
      <c r="G1665" s="180">
        <v>101577</v>
      </c>
      <c r="H1665" s="19" t="s">
        <v>2498</v>
      </c>
      <c r="I1665" s="19" t="s">
        <v>15719</v>
      </c>
      <c r="J1665" s="19" t="s">
        <v>23</v>
      </c>
      <c r="K1665" s="20" t="s">
        <v>10096</v>
      </c>
      <c r="L1665" s="19" t="s">
        <v>25</v>
      </c>
    </row>
    <row r="1666" spans="1:12" x14ac:dyDescent="0.25">
      <c r="A1666" s="19" t="s">
        <v>2447</v>
      </c>
      <c r="B1666" s="19" t="s">
        <v>2448</v>
      </c>
      <c r="C1666" s="19" t="s">
        <v>2449</v>
      </c>
      <c r="D1666" s="19" t="s">
        <v>2450</v>
      </c>
      <c r="E1666" s="20" t="s">
        <v>21</v>
      </c>
      <c r="F1666" s="19" t="s">
        <v>21</v>
      </c>
      <c r="G1666" s="180">
        <v>101578</v>
      </c>
      <c r="H1666" s="19" t="s">
        <v>2499</v>
      </c>
      <c r="I1666" s="19" t="s">
        <v>15719</v>
      </c>
      <c r="J1666" s="19" t="s">
        <v>23</v>
      </c>
      <c r="K1666" s="20" t="s">
        <v>6484</v>
      </c>
      <c r="L1666" s="19" t="s">
        <v>25</v>
      </c>
    </row>
    <row r="1667" spans="1:12" x14ac:dyDescent="0.25">
      <c r="A1667" s="19" t="s">
        <v>2447</v>
      </c>
      <c r="B1667" s="19" t="s">
        <v>2448</v>
      </c>
      <c r="C1667" s="19" t="s">
        <v>2449</v>
      </c>
      <c r="D1667" s="19" t="s">
        <v>2450</v>
      </c>
      <c r="E1667" s="20" t="s">
        <v>21</v>
      </c>
      <c r="F1667" s="19" t="s">
        <v>21</v>
      </c>
      <c r="G1667" s="180">
        <v>101579</v>
      </c>
      <c r="H1667" s="19" t="s">
        <v>2500</v>
      </c>
      <c r="I1667" s="19" t="s">
        <v>15719</v>
      </c>
      <c r="J1667" s="19" t="s">
        <v>23</v>
      </c>
      <c r="K1667" s="20" t="s">
        <v>10097</v>
      </c>
      <c r="L1667" s="19" t="s">
        <v>25</v>
      </c>
    </row>
    <row r="1668" spans="1:12" x14ac:dyDescent="0.25">
      <c r="A1668" s="19" t="s">
        <v>2447</v>
      </c>
      <c r="B1668" s="19" t="s">
        <v>2448</v>
      </c>
      <c r="C1668" s="19" t="s">
        <v>2449</v>
      </c>
      <c r="D1668" s="19" t="s">
        <v>2450</v>
      </c>
      <c r="E1668" s="20" t="s">
        <v>21</v>
      </c>
      <c r="F1668" s="19" t="s">
        <v>21</v>
      </c>
      <c r="G1668" s="180">
        <v>101580</v>
      </c>
      <c r="H1668" s="19" t="s">
        <v>2501</v>
      </c>
      <c r="I1668" s="19" t="s">
        <v>15719</v>
      </c>
      <c r="J1668" s="19" t="s">
        <v>23</v>
      </c>
      <c r="K1668" s="20" t="s">
        <v>287</v>
      </c>
      <c r="L1668" s="19" t="s">
        <v>25</v>
      </c>
    </row>
    <row r="1669" spans="1:12" x14ac:dyDescent="0.25">
      <c r="A1669" s="19" t="s">
        <v>2447</v>
      </c>
      <c r="B1669" s="19" t="s">
        <v>2448</v>
      </c>
      <c r="C1669" s="19" t="s">
        <v>2449</v>
      </c>
      <c r="D1669" s="19" t="s">
        <v>2450</v>
      </c>
      <c r="E1669" s="20" t="s">
        <v>21</v>
      </c>
      <c r="F1669" s="19" t="s">
        <v>21</v>
      </c>
      <c r="G1669" s="180">
        <v>101581</v>
      </c>
      <c r="H1669" s="19" t="s">
        <v>2503</v>
      </c>
      <c r="I1669" s="19" t="s">
        <v>15719</v>
      </c>
      <c r="J1669" s="19" t="s">
        <v>23</v>
      </c>
      <c r="K1669" s="20" t="s">
        <v>5279</v>
      </c>
      <c r="L1669" s="19" t="s">
        <v>25</v>
      </c>
    </row>
    <row r="1670" spans="1:12" x14ac:dyDescent="0.25">
      <c r="A1670" s="19" t="s">
        <v>2447</v>
      </c>
      <c r="B1670" s="19" t="s">
        <v>2448</v>
      </c>
      <c r="C1670" s="19" t="s">
        <v>2449</v>
      </c>
      <c r="D1670" s="19" t="s">
        <v>2450</v>
      </c>
      <c r="E1670" s="20" t="s">
        <v>21</v>
      </c>
      <c r="F1670" s="19" t="s">
        <v>21</v>
      </c>
      <c r="G1670" s="180">
        <v>101582</v>
      </c>
      <c r="H1670" s="19" t="s">
        <v>2505</v>
      </c>
      <c r="I1670" s="19" t="s">
        <v>15719</v>
      </c>
      <c r="J1670" s="19" t="s">
        <v>23</v>
      </c>
      <c r="K1670" s="20" t="s">
        <v>10098</v>
      </c>
      <c r="L1670" s="19" t="s">
        <v>25</v>
      </c>
    </row>
    <row r="1671" spans="1:12" x14ac:dyDescent="0.25">
      <c r="A1671" s="19" t="s">
        <v>2447</v>
      </c>
      <c r="B1671" s="19" t="s">
        <v>2448</v>
      </c>
      <c r="C1671" s="19" t="s">
        <v>2449</v>
      </c>
      <c r="D1671" s="19" t="s">
        <v>2450</v>
      </c>
      <c r="E1671" s="20" t="s">
        <v>21</v>
      </c>
      <c r="F1671" s="19" t="s">
        <v>21</v>
      </c>
      <c r="G1671" s="180">
        <v>101583</v>
      </c>
      <c r="H1671" s="19" t="s">
        <v>2507</v>
      </c>
      <c r="I1671" s="19" t="s">
        <v>15719</v>
      </c>
      <c r="J1671" s="19" t="s">
        <v>23</v>
      </c>
      <c r="K1671" s="20" t="s">
        <v>3951</v>
      </c>
      <c r="L1671" s="19" t="s">
        <v>25</v>
      </c>
    </row>
    <row r="1672" spans="1:12" x14ac:dyDescent="0.25">
      <c r="A1672" s="19" t="s">
        <v>2447</v>
      </c>
      <c r="B1672" s="19" t="s">
        <v>2448</v>
      </c>
      <c r="C1672" s="19" t="s">
        <v>2449</v>
      </c>
      <c r="D1672" s="19" t="s">
        <v>2450</v>
      </c>
      <c r="E1672" s="20" t="s">
        <v>21</v>
      </c>
      <c r="F1672" s="19" t="s">
        <v>21</v>
      </c>
      <c r="G1672" s="180">
        <v>101584</v>
      </c>
      <c r="H1672" s="19" t="s">
        <v>2508</v>
      </c>
      <c r="I1672" s="19" t="s">
        <v>15719</v>
      </c>
      <c r="J1672" s="19" t="s">
        <v>23</v>
      </c>
      <c r="K1672" s="20" t="s">
        <v>10099</v>
      </c>
      <c r="L1672" s="19" t="s">
        <v>25</v>
      </c>
    </row>
    <row r="1673" spans="1:12" x14ac:dyDescent="0.25">
      <c r="A1673" s="19" t="s">
        <v>2447</v>
      </c>
      <c r="B1673" s="19" t="s">
        <v>2448</v>
      </c>
      <c r="C1673" s="19" t="s">
        <v>2449</v>
      </c>
      <c r="D1673" s="19" t="s">
        <v>2450</v>
      </c>
      <c r="E1673" s="20" t="s">
        <v>21</v>
      </c>
      <c r="F1673" s="19" t="s">
        <v>21</v>
      </c>
      <c r="G1673" s="180">
        <v>101585</v>
      </c>
      <c r="H1673" s="19" t="s">
        <v>2510</v>
      </c>
      <c r="I1673" s="19" t="s">
        <v>15719</v>
      </c>
      <c r="J1673" s="19" t="s">
        <v>23</v>
      </c>
      <c r="K1673" s="20" t="s">
        <v>9831</v>
      </c>
      <c r="L1673" s="19" t="s">
        <v>25</v>
      </c>
    </row>
    <row r="1674" spans="1:12" x14ac:dyDescent="0.25">
      <c r="A1674" s="19" t="s">
        <v>2447</v>
      </c>
      <c r="B1674" s="19" t="s">
        <v>2448</v>
      </c>
      <c r="C1674" s="19" t="s">
        <v>2449</v>
      </c>
      <c r="D1674" s="19" t="s">
        <v>2450</v>
      </c>
      <c r="E1674" s="20" t="s">
        <v>21</v>
      </c>
      <c r="F1674" s="19" t="s">
        <v>21</v>
      </c>
      <c r="G1674" s="180">
        <v>101586</v>
      </c>
      <c r="H1674" s="19" t="s">
        <v>2511</v>
      </c>
      <c r="I1674" s="19" t="s">
        <v>15719</v>
      </c>
      <c r="J1674" s="19" t="s">
        <v>23</v>
      </c>
      <c r="K1674" s="20" t="s">
        <v>10100</v>
      </c>
      <c r="L1674" s="19" t="s">
        <v>25</v>
      </c>
    </row>
    <row r="1675" spans="1:12" x14ac:dyDescent="0.25">
      <c r="A1675" s="19" t="s">
        <v>2447</v>
      </c>
      <c r="B1675" s="19" t="s">
        <v>2448</v>
      </c>
      <c r="C1675" s="19" t="s">
        <v>2449</v>
      </c>
      <c r="D1675" s="19" t="s">
        <v>2450</v>
      </c>
      <c r="E1675" s="20" t="s">
        <v>21</v>
      </c>
      <c r="F1675" s="19" t="s">
        <v>21</v>
      </c>
      <c r="G1675" s="180">
        <v>101587</v>
      </c>
      <c r="H1675" s="19" t="s">
        <v>2512</v>
      </c>
      <c r="I1675" s="19" t="s">
        <v>15719</v>
      </c>
      <c r="J1675" s="19" t="s">
        <v>23</v>
      </c>
      <c r="K1675" s="20" t="s">
        <v>10101</v>
      </c>
      <c r="L1675" s="19" t="s">
        <v>25</v>
      </c>
    </row>
    <row r="1676" spans="1:12" x14ac:dyDescent="0.25">
      <c r="A1676" s="19" t="s">
        <v>2447</v>
      </c>
      <c r="B1676" s="19" t="s">
        <v>2448</v>
      </c>
      <c r="C1676" s="19" t="s">
        <v>2513</v>
      </c>
      <c r="D1676" s="19" t="s">
        <v>2514</v>
      </c>
      <c r="E1676" s="20" t="s">
        <v>21</v>
      </c>
      <c r="F1676" s="19" t="s">
        <v>21</v>
      </c>
      <c r="G1676" s="180">
        <v>101588</v>
      </c>
      <c r="H1676" s="19" t="s">
        <v>2515</v>
      </c>
      <c r="I1676" s="19" t="s">
        <v>15719</v>
      </c>
      <c r="J1676" s="19" t="s">
        <v>23</v>
      </c>
      <c r="K1676" s="20" t="s">
        <v>10102</v>
      </c>
      <c r="L1676" s="19" t="s">
        <v>25</v>
      </c>
    </row>
    <row r="1677" spans="1:12" x14ac:dyDescent="0.25">
      <c r="A1677" s="19" t="s">
        <v>2447</v>
      </c>
      <c r="B1677" s="19" t="s">
        <v>2448</v>
      </c>
      <c r="C1677" s="19" t="s">
        <v>2513</v>
      </c>
      <c r="D1677" s="19" t="s">
        <v>2514</v>
      </c>
      <c r="E1677" s="20" t="s">
        <v>21</v>
      </c>
      <c r="F1677" s="19" t="s">
        <v>21</v>
      </c>
      <c r="G1677" s="180">
        <v>101589</v>
      </c>
      <c r="H1677" s="19" t="s">
        <v>2516</v>
      </c>
      <c r="I1677" s="19" t="s">
        <v>15719</v>
      </c>
      <c r="J1677" s="19" t="s">
        <v>23</v>
      </c>
      <c r="K1677" s="20" t="s">
        <v>10103</v>
      </c>
      <c r="L1677" s="19" t="s">
        <v>25</v>
      </c>
    </row>
    <row r="1678" spans="1:12" x14ac:dyDescent="0.25">
      <c r="A1678" s="19" t="s">
        <v>2447</v>
      </c>
      <c r="B1678" s="19" t="s">
        <v>2448</v>
      </c>
      <c r="C1678" s="19" t="s">
        <v>2513</v>
      </c>
      <c r="D1678" s="19" t="s">
        <v>2514</v>
      </c>
      <c r="E1678" s="20" t="s">
        <v>21</v>
      </c>
      <c r="F1678" s="19" t="s">
        <v>21</v>
      </c>
      <c r="G1678" s="180">
        <v>101590</v>
      </c>
      <c r="H1678" s="19" t="s">
        <v>2517</v>
      </c>
      <c r="I1678" s="19" t="s">
        <v>15719</v>
      </c>
      <c r="J1678" s="19" t="s">
        <v>23</v>
      </c>
      <c r="K1678" s="20" t="s">
        <v>2816</v>
      </c>
      <c r="L1678" s="19" t="s">
        <v>25</v>
      </c>
    </row>
    <row r="1679" spans="1:12" x14ac:dyDescent="0.25">
      <c r="A1679" s="19" t="s">
        <v>2447</v>
      </c>
      <c r="B1679" s="19" t="s">
        <v>2448</v>
      </c>
      <c r="C1679" s="19" t="s">
        <v>2513</v>
      </c>
      <c r="D1679" s="19" t="s">
        <v>2514</v>
      </c>
      <c r="E1679" s="20" t="s">
        <v>21</v>
      </c>
      <c r="F1679" s="19" t="s">
        <v>21</v>
      </c>
      <c r="G1679" s="180">
        <v>101591</v>
      </c>
      <c r="H1679" s="19" t="s">
        <v>2518</v>
      </c>
      <c r="I1679" s="19" t="s">
        <v>15719</v>
      </c>
      <c r="J1679" s="19" t="s">
        <v>23</v>
      </c>
      <c r="K1679" s="20" t="s">
        <v>2802</v>
      </c>
      <c r="L1679" s="19" t="s">
        <v>25</v>
      </c>
    </row>
    <row r="1680" spans="1:12" x14ac:dyDescent="0.25">
      <c r="A1680" s="19" t="s">
        <v>2447</v>
      </c>
      <c r="B1680" s="19" t="s">
        <v>2448</v>
      </c>
      <c r="C1680" s="19" t="s">
        <v>2513</v>
      </c>
      <c r="D1680" s="19" t="s">
        <v>2514</v>
      </c>
      <c r="E1680" s="20" t="s">
        <v>21</v>
      </c>
      <c r="F1680" s="19" t="s">
        <v>21</v>
      </c>
      <c r="G1680" s="180">
        <v>101592</v>
      </c>
      <c r="H1680" s="19" t="s">
        <v>2519</v>
      </c>
      <c r="I1680" s="19" t="s">
        <v>15719</v>
      </c>
      <c r="J1680" s="19" t="s">
        <v>23</v>
      </c>
      <c r="K1680" s="20" t="s">
        <v>10104</v>
      </c>
      <c r="L1680" s="19" t="s">
        <v>25</v>
      </c>
    </row>
    <row r="1681" spans="1:12" x14ac:dyDescent="0.25">
      <c r="A1681" s="19" t="s">
        <v>2447</v>
      </c>
      <c r="B1681" s="19" t="s">
        <v>2448</v>
      </c>
      <c r="C1681" s="19" t="s">
        <v>2513</v>
      </c>
      <c r="D1681" s="19" t="s">
        <v>2514</v>
      </c>
      <c r="E1681" s="20" t="s">
        <v>21</v>
      </c>
      <c r="F1681" s="19" t="s">
        <v>21</v>
      </c>
      <c r="G1681" s="180">
        <v>101593</v>
      </c>
      <c r="H1681" s="19" t="s">
        <v>2520</v>
      </c>
      <c r="I1681" s="19" t="s">
        <v>15719</v>
      </c>
      <c r="J1681" s="19" t="s">
        <v>23</v>
      </c>
      <c r="K1681" s="20" t="s">
        <v>10105</v>
      </c>
      <c r="L1681" s="19" t="s">
        <v>25</v>
      </c>
    </row>
    <row r="1682" spans="1:12" x14ac:dyDescent="0.25">
      <c r="A1682" s="19" t="s">
        <v>2447</v>
      </c>
      <c r="B1682" s="19" t="s">
        <v>2448</v>
      </c>
      <c r="C1682" s="19" t="s">
        <v>2513</v>
      </c>
      <c r="D1682" s="19" t="s">
        <v>2514</v>
      </c>
      <c r="E1682" s="20" t="s">
        <v>21</v>
      </c>
      <c r="F1682" s="19" t="s">
        <v>21</v>
      </c>
      <c r="G1682" s="180">
        <v>101600</v>
      </c>
      <c r="H1682" s="19" t="s">
        <v>2521</v>
      </c>
      <c r="I1682" s="19" t="s">
        <v>15719</v>
      </c>
      <c r="J1682" s="19" t="s">
        <v>444</v>
      </c>
      <c r="K1682" s="20" t="s">
        <v>10106</v>
      </c>
      <c r="L1682" s="19" t="s">
        <v>25</v>
      </c>
    </row>
    <row r="1683" spans="1:12" x14ac:dyDescent="0.25">
      <c r="A1683" s="19" t="s">
        <v>2447</v>
      </c>
      <c r="B1683" s="19" t="s">
        <v>2448</v>
      </c>
      <c r="C1683" s="19" t="s">
        <v>2513</v>
      </c>
      <c r="D1683" s="19" t="s">
        <v>2514</v>
      </c>
      <c r="E1683" s="20" t="s">
        <v>21</v>
      </c>
      <c r="F1683" s="19" t="s">
        <v>21</v>
      </c>
      <c r="G1683" s="180">
        <v>101601</v>
      </c>
      <c r="H1683" s="19" t="s">
        <v>2523</v>
      </c>
      <c r="I1683" s="19" t="s">
        <v>15719</v>
      </c>
      <c r="J1683" s="19" t="s">
        <v>444</v>
      </c>
      <c r="K1683" s="20" t="s">
        <v>6223</v>
      </c>
      <c r="L1683" s="19" t="s">
        <v>25</v>
      </c>
    </row>
    <row r="1684" spans="1:12" x14ac:dyDescent="0.25">
      <c r="A1684" s="19" t="s">
        <v>2447</v>
      </c>
      <c r="B1684" s="19" t="s">
        <v>2448</v>
      </c>
      <c r="C1684" s="19" t="s">
        <v>2513</v>
      </c>
      <c r="D1684" s="19" t="s">
        <v>2514</v>
      </c>
      <c r="E1684" s="20" t="s">
        <v>21</v>
      </c>
      <c r="F1684" s="19" t="s">
        <v>21</v>
      </c>
      <c r="G1684" s="180">
        <v>101602</v>
      </c>
      <c r="H1684" s="19" t="s">
        <v>2525</v>
      </c>
      <c r="I1684" s="19" t="s">
        <v>15719</v>
      </c>
      <c r="J1684" s="19" t="s">
        <v>444</v>
      </c>
      <c r="K1684" s="20" t="s">
        <v>371</v>
      </c>
      <c r="L1684" s="19" t="s">
        <v>25</v>
      </c>
    </row>
    <row r="1685" spans="1:12" x14ac:dyDescent="0.25">
      <c r="A1685" s="19" t="s">
        <v>2447</v>
      </c>
      <c r="B1685" s="19" t="s">
        <v>2448</v>
      </c>
      <c r="C1685" s="19" t="s">
        <v>2513</v>
      </c>
      <c r="D1685" s="19" t="s">
        <v>2514</v>
      </c>
      <c r="E1685" s="20" t="s">
        <v>21</v>
      </c>
      <c r="F1685" s="19" t="s">
        <v>21</v>
      </c>
      <c r="G1685" s="180">
        <v>101603</v>
      </c>
      <c r="H1685" s="19" t="s">
        <v>2527</v>
      </c>
      <c r="I1685" s="19" t="s">
        <v>15719</v>
      </c>
      <c r="J1685" s="19" t="s">
        <v>444</v>
      </c>
      <c r="K1685" s="20" t="s">
        <v>10107</v>
      </c>
      <c r="L1685" s="19" t="s">
        <v>25</v>
      </c>
    </row>
    <row r="1686" spans="1:12" x14ac:dyDescent="0.25">
      <c r="A1686" s="19" t="s">
        <v>2447</v>
      </c>
      <c r="B1686" s="19" t="s">
        <v>2448</v>
      </c>
      <c r="C1686" s="19" t="s">
        <v>2513</v>
      </c>
      <c r="D1686" s="19" t="s">
        <v>2514</v>
      </c>
      <c r="E1686" s="20" t="s">
        <v>21</v>
      </c>
      <c r="F1686" s="19" t="s">
        <v>21</v>
      </c>
      <c r="G1686" s="180">
        <v>101604</v>
      </c>
      <c r="H1686" s="19" t="s">
        <v>2529</v>
      </c>
      <c r="I1686" s="19" t="s">
        <v>15719</v>
      </c>
      <c r="J1686" s="19" t="s">
        <v>444</v>
      </c>
      <c r="K1686" s="20" t="s">
        <v>6770</v>
      </c>
      <c r="L1686" s="19" t="s">
        <v>25</v>
      </c>
    </row>
    <row r="1687" spans="1:12" x14ac:dyDescent="0.25">
      <c r="A1687" s="19" t="s">
        <v>2447</v>
      </c>
      <c r="B1687" s="19" t="s">
        <v>2448</v>
      </c>
      <c r="C1687" s="19" t="s">
        <v>2513</v>
      </c>
      <c r="D1687" s="19" t="s">
        <v>2514</v>
      </c>
      <c r="E1687" s="20" t="s">
        <v>21</v>
      </c>
      <c r="F1687" s="19" t="s">
        <v>21</v>
      </c>
      <c r="G1687" s="180">
        <v>101605</v>
      </c>
      <c r="H1687" s="19" t="s">
        <v>2531</v>
      </c>
      <c r="I1687" s="19" t="s">
        <v>15719</v>
      </c>
      <c r="J1687" s="19" t="s">
        <v>444</v>
      </c>
      <c r="K1687" s="20" t="s">
        <v>504</v>
      </c>
      <c r="L1687" s="19" t="s">
        <v>25</v>
      </c>
    </row>
    <row r="1688" spans="1:12" x14ac:dyDescent="0.25">
      <c r="A1688" s="19" t="s">
        <v>2533</v>
      </c>
      <c r="B1688" s="19" t="s">
        <v>2534</v>
      </c>
      <c r="C1688" s="19" t="s">
        <v>2535</v>
      </c>
      <c r="D1688" s="19" t="s">
        <v>2536</v>
      </c>
      <c r="E1688" s="20" t="s">
        <v>21</v>
      </c>
      <c r="F1688" s="19" t="s">
        <v>21</v>
      </c>
      <c r="G1688" s="180">
        <v>90788</v>
      </c>
      <c r="H1688" s="19" t="s">
        <v>2537</v>
      </c>
      <c r="I1688" s="19" t="s">
        <v>15692</v>
      </c>
      <c r="J1688" s="19" t="s">
        <v>23</v>
      </c>
      <c r="K1688" s="20" t="s">
        <v>1831</v>
      </c>
      <c r="L1688" s="19" t="s">
        <v>25</v>
      </c>
    </row>
    <row r="1689" spans="1:12" x14ac:dyDescent="0.25">
      <c r="A1689" s="19" t="s">
        <v>2533</v>
      </c>
      <c r="B1689" s="19" t="s">
        <v>2534</v>
      </c>
      <c r="C1689" s="19" t="s">
        <v>2535</v>
      </c>
      <c r="D1689" s="19" t="s">
        <v>2536</v>
      </c>
      <c r="E1689" s="20" t="s">
        <v>21</v>
      </c>
      <c r="F1689" s="19" t="s">
        <v>21</v>
      </c>
      <c r="G1689" s="180">
        <v>90789</v>
      </c>
      <c r="H1689" s="19" t="s">
        <v>2538</v>
      </c>
      <c r="I1689" s="19" t="s">
        <v>15692</v>
      </c>
      <c r="J1689" s="19" t="s">
        <v>23</v>
      </c>
      <c r="K1689" s="20" t="s">
        <v>10108</v>
      </c>
      <c r="L1689" s="19" t="s">
        <v>25</v>
      </c>
    </row>
    <row r="1690" spans="1:12" x14ac:dyDescent="0.25">
      <c r="A1690" s="19" t="s">
        <v>2533</v>
      </c>
      <c r="B1690" s="19" t="s">
        <v>2534</v>
      </c>
      <c r="C1690" s="19" t="s">
        <v>2535</v>
      </c>
      <c r="D1690" s="19" t="s">
        <v>2536</v>
      </c>
      <c r="E1690" s="20" t="s">
        <v>21</v>
      </c>
      <c r="F1690" s="19" t="s">
        <v>21</v>
      </c>
      <c r="G1690" s="180">
        <v>90790</v>
      </c>
      <c r="H1690" s="19" t="s">
        <v>2539</v>
      </c>
      <c r="I1690" s="19" t="s">
        <v>15692</v>
      </c>
      <c r="J1690" s="19" t="s">
        <v>23</v>
      </c>
      <c r="K1690" s="20" t="s">
        <v>10109</v>
      </c>
      <c r="L1690" s="19" t="s">
        <v>25</v>
      </c>
    </row>
    <row r="1691" spans="1:12" x14ac:dyDescent="0.25">
      <c r="A1691" s="19" t="s">
        <v>2533</v>
      </c>
      <c r="B1691" s="19" t="s">
        <v>2534</v>
      </c>
      <c r="C1691" s="19" t="s">
        <v>2535</v>
      </c>
      <c r="D1691" s="19" t="s">
        <v>2536</v>
      </c>
      <c r="E1691" s="20" t="s">
        <v>21</v>
      </c>
      <c r="F1691" s="19" t="s">
        <v>21</v>
      </c>
      <c r="G1691" s="180">
        <v>90791</v>
      </c>
      <c r="H1691" s="19" t="s">
        <v>2540</v>
      </c>
      <c r="I1691" s="19" t="s">
        <v>15692</v>
      </c>
      <c r="J1691" s="19" t="s">
        <v>23</v>
      </c>
      <c r="K1691" s="20" t="s">
        <v>10110</v>
      </c>
      <c r="L1691" s="19" t="s">
        <v>25</v>
      </c>
    </row>
    <row r="1692" spans="1:12" x14ac:dyDescent="0.25">
      <c r="A1692" s="19" t="s">
        <v>2533</v>
      </c>
      <c r="B1692" s="19" t="s">
        <v>2534</v>
      </c>
      <c r="C1692" s="19" t="s">
        <v>2535</v>
      </c>
      <c r="D1692" s="19" t="s">
        <v>2536</v>
      </c>
      <c r="E1692" s="20" t="s">
        <v>21</v>
      </c>
      <c r="F1692" s="19" t="s">
        <v>21</v>
      </c>
      <c r="G1692" s="180">
        <v>90793</v>
      </c>
      <c r="H1692" s="19" t="s">
        <v>2541</v>
      </c>
      <c r="I1692" s="19" t="s">
        <v>15692</v>
      </c>
      <c r="J1692" s="19" t="s">
        <v>23</v>
      </c>
      <c r="K1692" s="20" t="s">
        <v>10111</v>
      </c>
      <c r="L1692" s="19" t="s">
        <v>25</v>
      </c>
    </row>
    <row r="1693" spans="1:12" x14ac:dyDescent="0.25">
      <c r="A1693" s="19" t="s">
        <v>2533</v>
      </c>
      <c r="B1693" s="19" t="s">
        <v>2534</v>
      </c>
      <c r="C1693" s="19" t="s">
        <v>2535</v>
      </c>
      <c r="D1693" s="19" t="s">
        <v>2536</v>
      </c>
      <c r="E1693" s="20" t="s">
        <v>21</v>
      </c>
      <c r="F1693" s="19" t="s">
        <v>21</v>
      </c>
      <c r="G1693" s="180">
        <v>90794</v>
      </c>
      <c r="H1693" s="19" t="s">
        <v>2542</v>
      </c>
      <c r="I1693" s="19" t="s">
        <v>15692</v>
      </c>
      <c r="J1693" s="19" t="s">
        <v>23</v>
      </c>
      <c r="K1693" s="20" t="s">
        <v>10112</v>
      </c>
      <c r="L1693" s="19" t="s">
        <v>25</v>
      </c>
    </row>
    <row r="1694" spans="1:12" x14ac:dyDescent="0.25">
      <c r="A1694" s="19" t="s">
        <v>2533</v>
      </c>
      <c r="B1694" s="19" t="s">
        <v>2534</v>
      </c>
      <c r="C1694" s="19" t="s">
        <v>2535</v>
      </c>
      <c r="D1694" s="19" t="s">
        <v>2536</v>
      </c>
      <c r="E1694" s="20" t="s">
        <v>21</v>
      </c>
      <c r="F1694" s="19" t="s">
        <v>21</v>
      </c>
      <c r="G1694" s="180">
        <v>90795</v>
      </c>
      <c r="H1694" s="19" t="s">
        <v>2543</v>
      </c>
      <c r="I1694" s="19" t="s">
        <v>15692</v>
      </c>
      <c r="J1694" s="19" t="s">
        <v>23</v>
      </c>
      <c r="K1694" s="20" t="s">
        <v>10113</v>
      </c>
      <c r="L1694" s="19" t="s">
        <v>25</v>
      </c>
    </row>
    <row r="1695" spans="1:12" x14ac:dyDescent="0.25">
      <c r="A1695" s="19" t="s">
        <v>2533</v>
      </c>
      <c r="B1695" s="19" t="s">
        <v>2534</v>
      </c>
      <c r="C1695" s="19" t="s">
        <v>2535</v>
      </c>
      <c r="D1695" s="19" t="s">
        <v>2536</v>
      </c>
      <c r="E1695" s="20" t="s">
        <v>21</v>
      </c>
      <c r="F1695" s="19" t="s">
        <v>21</v>
      </c>
      <c r="G1695" s="180">
        <v>90796</v>
      </c>
      <c r="H1695" s="19" t="s">
        <v>2544</v>
      </c>
      <c r="I1695" s="19" t="s">
        <v>15692</v>
      </c>
      <c r="J1695" s="19" t="s">
        <v>23</v>
      </c>
      <c r="K1695" s="20" t="s">
        <v>10114</v>
      </c>
      <c r="L1695" s="19" t="s">
        <v>25</v>
      </c>
    </row>
    <row r="1696" spans="1:12" x14ac:dyDescent="0.25">
      <c r="A1696" s="19" t="s">
        <v>2533</v>
      </c>
      <c r="B1696" s="19" t="s">
        <v>2534</v>
      </c>
      <c r="C1696" s="19" t="s">
        <v>2535</v>
      </c>
      <c r="D1696" s="19" t="s">
        <v>2536</v>
      </c>
      <c r="E1696" s="20" t="s">
        <v>21</v>
      </c>
      <c r="F1696" s="19" t="s">
        <v>21</v>
      </c>
      <c r="G1696" s="180">
        <v>90797</v>
      </c>
      <c r="H1696" s="19" t="s">
        <v>2545</v>
      </c>
      <c r="I1696" s="19" t="s">
        <v>15692</v>
      </c>
      <c r="J1696" s="19" t="s">
        <v>23</v>
      </c>
      <c r="K1696" s="20" t="s">
        <v>10115</v>
      </c>
      <c r="L1696" s="19" t="s">
        <v>25</v>
      </c>
    </row>
    <row r="1697" spans="1:12" x14ac:dyDescent="0.25">
      <c r="A1697" s="19" t="s">
        <v>2533</v>
      </c>
      <c r="B1697" s="19" t="s">
        <v>2534</v>
      </c>
      <c r="C1697" s="19" t="s">
        <v>2535</v>
      </c>
      <c r="D1697" s="19" t="s">
        <v>2536</v>
      </c>
      <c r="E1697" s="20" t="s">
        <v>21</v>
      </c>
      <c r="F1697" s="19" t="s">
        <v>21</v>
      </c>
      <c r="G1697" s="180">
        <v>90798</v>
      </c>
      <c r="H1697" s="19" t="s">
        <v>2546</v>
      </c>
      <c r="I1697" s="19" t="s">
        <v>15692</v>
      </c>
      <c r="J1697" s="19" t="s">
        <v>23</v>
      </c>
      <c r="K1697" s="20" t="s">
        <v>10116</v>
      </c>
      <c r="L1697" s="19" t="s">
        <v>25</v>
      </c>
    </row>
    <row r="1698" spans="1:12" x14ac:dyDescent="0.25">
      <c r="A1698" s="19" t="s">
        <v>2533</v>
      </c>
      <c r="B1698" s="19" t="s">
        <v>2534</v>
      </c>
      <c r="C1698" s="19" t="s">
        <v>2535</v>
      </c>
      <c r="D1698" s="19" t="s">
        <v>2536</v>
      </c>
      <c r="E1698" s="20" t="s">
        <v>21</v>
      </c>
      <c r="F1698" s="19" t="s">
        <v>21</v>
      </c>
      <c r="G1698" s="180">
        <v>90799</v>
      </c>
      <c r="H1698" s="19" t="s">
        <v>2547</v>
      </c>
      <c r="I1698" s="19" t="s">
        <v>15692</v>
      </c>
      <c r="J1698" s="19" t="s">
        <v>23</v>
      </c>
      <c r="K1698" s="20" t="s">
        <v>10117</v>
      </c>
      <c r="L1698" s="19" t="s">
        <v>25</v>
      </c>
    </row>
    <row r="1699" spans="1:12" x14ac:dyDescent="0.25">
      <c r="A1699" s="19" t="s">
        <v>2533</v>
      </c>
      <c r="B1699" s="19" t="s">
        <v>2534</v>
      </c>
      <c r="C1699" s="19" t="s">
        <v>2535</v>
      </c>
      <c r="D1699" s="19" t="s">
        <v>2536</v>
      </c>
      <c r="E1699" s="20" t="s">
        <v>21</v>
      </c>
      <c r="F1699" s="19" t="s">
        <v>21</v>
      </c>
      <c r="G1699" s="180">
        <v>90801</v>
      </c>
      <c r="H1699" s="19" t="s">
        <v>2548</v>
      </c>
      <c r="I1699" s="19" t="s">
        <v>15692</v>
      </c>
      <c r="J1699" s="19" t="s">
        <v>23</v>
      </c>
      <c r="K1699" s="20" t="s">
        <v>10118</v>
      </c>
      <c r="L1699" s="19" t="s">
        <v>25</v>
      </c>
    </row>
    <row r="1700" spans="1:12" x14ac:dyDescent="0.25">
      <c r="A1700" s="19" t="s">
        <v>2533</v>
      </c>
      <c r="B1700" s="19" t="s">
        <v>2534</v>
      </c>
      <c r="C1700" s="19" t="s">
        <v>2535</v>
      </c>
      <c r="D1700" s="19" t="s">
        <v>2536</v>
      </c>
      <c r="E1700" s="20" t="s">
        <v>21</v>
      </c>
      <c r="F1700" s="19" t="s">
        <v>21</v>
      </c>
      <c r="G1700" s="180">
        <v>90806</v>
      </c>
      <c r="H1700" s="19" t="s">
        <v>2549</v>
      </c>
      <c r="I1700" s="19" t="s">
        <v>15692</v>
      </c>
      <c r="J1700" s="19" t="s">
        <v>23</v>
      </c>
      <c r="K1700" s="20" t="s">
        <v>10119</v>
      </c>
      <c r="L1700" s="19" t="s">
        <v>25</v>
      </c>
    </row>
    <row r="1701" spans="1:12" x14ac:dyDescent="0.25">
      <c r="A1701" s="19" t="s">
        <v>2533</v>
      </c>
      <c r="B1701" s="19" t="s">
        <v>2534</v>
      </c>
      <c r="C1701" s="19" t="s">
        <v>2535</v>
      </c>
      <c r="D1701" s="19" t="s">
        <v>2536</v>
      </c>
      <c r="E1701" s="20" t="s">
        <v>21</v>
      </c>
      <c r="F1701" s="19" t="s">
        <v>21</v>
      </c>
      <c r="G1701" s="180">
        <v>90820</v>
      </c>
      <c r="H1701" s="19" t="s">
        <v>2550</v>
      </c>
      <c r="I1701" s="19" t="s">
        <v>15692</v>
      </c>
      <c r="J1701" s="19" t="s">
        <v>23</v>
      </c>
      <c r="K1701" s="20" t="s">
        <v>10120</v>
      </c>
      <c r="L1701" s="19" t="s">
        <v>25</v>
      </c>
    </row>
    <row r="1702" spans="1:12" x14ac:dyDescent="0.25">
      <c r="A1702" s="19" t="s">
        <v>2533</v>
      </c>
      <c r="B1702" s="19" t="s">
        <v>2534</v>
      </c>
      <c r="C1702" s="19" t="s">
        <v>2535</v>
      </c>
      <c r="D1702" s="19" t="s">
        <v>2536</v>
      </c>
      <c r="E1702" s="20" t="s">
        <v>21</v>
      </c>
      <c r="F1702" s="19" t="s">
        <v>21</v>
      </c>
      <c r="G1702" s="180">
        <v>90821</v>
      </c>
      <c r="H1702" s="19" t="s">
        <v>2551</v>
      </c>
      <c r="I1702" s="19" t="s">
        <v>15692</v>
      </c>
      <c r="J1702" s="19" t="s">
        <v>23</v>
      </c>
      <c r="K1702" s="20" t="s">
        <v>10121</v>
      </c>
      <c r="L1702" s="19" t="s">
        <v>25</v>
      </c>
    </row>
    <row r="1703" spans="1:12" x14ac:dyDescent="0.25">
      <c r="A1703" s="19" t="s">
        <v>2533</v>
      </c>
      <c r="B1703" s="19" t="s">
        <v>2534</v>
      </c>
      <c r="C1703" s="19" t="s">
        <v>2535</v>
      </c>
      <c r="D1703" s="19" t="s">
        <v>2536</v>
      </c>
      <c r="E1703" s="20" t="s">
        <v>21</v>
      </c>
      <c r="F1703" s="19" t="s">
        <v>21</v>
      </c>
      <c r="G1703" s="180">
        <v>90822</v>
      </c>
      <c r="H1703" s="19" t="s">
        <v>2552</v>
      </c>
      <c r="I1703" s="19" t="s">
        <v>15692</v>
      </c>
      <c r="J1703" s="19" t="s">
        <v>23</v>
      </c>
      <c r="K1703" s="20" t="s">
        <v>10122</v>
      </c>
      <c r="L1703" s="19" t="s">
        <v>25</v>
      </c>
    </row>
    <row r="1704" spans="1:12" x14ac:dyDescent="0.25">
      <c r="A1704" s="19" t="s">
        <v>2533</v>
      </c>
      <c r="B1704" s="19" t="s">
        <v>2534</v>
      </c>
      <c r="C1704" s="19" t="s">
        <v>2535</v>
      </c>
      <c r="D1704" s="19" t="s">
        <v>2536</v>
      </c>
      <c r="E1704" s="20" t="s">
        <v>21</v>
      </c>
      <c r="F1704" s="19" t="s">
        <v>21</v>
      </c>
      <c r="G1704" s="180">
        <v>90823</v>
      </c>
      <c r="H1704" s="19" t="s">
        <v>2553</v>
      </c>
      <c r="I1704" s="19" t="s">
        <v>15692</v>
      </c>
      <c r="J1704" s="19" t="s">
        <v>23</v>
      </c>
      <c r="K1704" s="20" t="s">
        <v>10123</v>
      </c>
      <c r="L1704" s="19" t="s">
        <v>25</v>
      </c>
    </row>
    <row r="1705" spans="1:12" x14ac:dyDescent="0.25">
      <c r="A1705" s="19" t="s">
        <v>2533</v>
      </c>
      <c r="B1705" s="19" t="s">
        <v>2534</v>
      </c>
      <c r="C1705" s="19" t="s">
        <v>2535</v>
      </c>
      <c r="D1705" s="19" t="s">
        <v>2536</v>
      </c>
      <c r="E1705" s="20" t="s">
        <v>21</v>
      </c>
      <c r="F1705" s="19" t="s">
        <v>21</v>
      </c>
      <c r="G1705" s="180">
        <v>90824</v>
      </c>
      <c r="H1705" s="19" t="s">
        <v>2554</v>
      </c>
      <c r="I1705" s="19" t="s">
        <v>15692</v>
      </c>
      <c r="J1705" s="19" t="s">
        <v>23</v>
      </c>
      <c r="K1705" s="20" t="s">
        <v>10124</v>
      </c>
      <c r="L1705" s="19" t="s">
        <v>25</v>
      </c>
    </row>
    <row r="1706" spans="1:12" x14ac:dyDescent="0.25">
      <c r="A1706" s="19" t="s">
        <v>2533</v>
      </c>
      <c r="B1706" s="19" t="s">
        <v>2534</v>
      </c>
      <c r="C1706" s="19" t="s">
        <v>2535</v>
      </c>
      <c r="D1706" s="19" t="s">
        <v>2536</v>
      </c>
      <c r="E1706" s="20" t="s">
        <v>21</v>
      </c>
      <c r="F1706" s="19" t="s">
        <v>21</v>
      </c>
      <c r="G1706" s="180">
        <v>90825</v>
      </c>
      <c r="H1706" s="19" t="s">
        <v>2555</v>
      </c>
      <c r="I1706" s="19" t="s">
        <v>15692</v>
      </c>
      <c r="J1706" s="19" t="s">
        <v>23</v>
      </c>
      <c r="K1706" s="20" t="s">
        <v>10125</v>
      </c>
      <c r="L1706" s="19" t="s">
        <v>25</v>
      </c>
    </row>
    <row r="1707" spans="1:12" x14ac:dyDescent="0.25">
      <c r="A1707" s="19" t="s">
        <v>2533</v>
      </c>
      <c r="B1707" s="19" t="s">
        <v>2534</v>
      </c>
      <c r="C1707" s="19" t="s">
        <v>2535</v>
      </c>
      <c r="D1707" s="19" t="s">
        <v>2536</v>
      </c>
      <c r="E1707" s="20" t="s">
        <v>21</v>
      </c>
      <c r="F1707" s="19" t="s">
        <v>21</v>
      </c>
      <c r="G1707" s="180">
        <v>90830</v>
      </c>
      <c r="H1707" s="19" t="s">
        <v>2556</v>
      </c>
      <c r="I1707" s="19" t="s">
        <v>15692</v>
      </c>
      <c r="J1707" s="19" t="s">
        <v>23</v>
      </c>
      <c r="K1707" s="20" t="s">
        <v>10126</v>
      </c>
      <c r="L1707" s="19" t="s">
        <v>25</v>
      </c>
    </row>
    <row r="1708" spans="1:12" x14ac:dyDescent="0.25">
      <c r="A1708" s="19" t="s">
        <v>2533</v>
      </c>
      <c r="B1708" s="19" t="s">
        <v>2534</v>
      </c>
      <c r="C1708" s="19" t="s">
        <v>2535</v>
      </c>
      <c r="D1708" s="19" t="s">
        <v>2536</v>
      </c>
      <c r="E1708" s="20" t="s">
        <v>21</v>
      </c>
      <c r="F1708" s="19" t="s">
        <v>21</v>
      </c>
      <c r="G1708" s="180">
        <v>90831</v>
      </c>
      <c r="H1708" s="19" t="s">
        <v>2557</v>
      </c>
      <c r="I1708" s="19" t="s">
        <v>15692</v>
      </c>
      <c r="J1708" s="19" t="s">
        <v>23</v>
      </c>
      <c r="K1708" s="20" t="s">
        <v>10127</v>
      </c>
      <c r="L1708" s="19" t="s">
        <v>25</v>
      </c>
    </row>
    <row r="1709" spans="1:12" x14ac:dyDescent="0.25">
      <c r="A1709" s="19" t="s">
        <v>2533</v>
      </c>
      <c r="B1709" s="19" t="s">
        <v>2534</v>
      </c>
      <c r="C1709" s="19" t="s">
        <v>2535</v>
      </c>
      <c r="D1709" s="19" t="s">
        <v>2536</v>
      </c>
      <c r="E1709" s="20" t="s">
        <v>21</v>
      </c>
      <c r="F1709" s="19" t="s">
        <v>21</v>
      </c>
      <c r="G1709" s="180">
        <v>90841</v>
      </c>
      <c r="H1709" s="19" t="s">
        <v>2559</v>
      </c>
      <c r="I1709" s="19" t="s">
        <v>15692</v>
      </c>
      <c r="J1709" s="19" t="s">
        <v>23</v>
      </c>
      <c r="K1709" s="20" t="s">
        <v>10128</v>
      </c>
      <c r="L1709" s="19" t="s">
        <v>25</v>
      </c>
    </row>
    <row r="1710" spans="1:12" x14ac:dyDescent="0.25">
      <c r="A1710" s="19" t="s">
        <v>2533</v>
      </c>
      <c r="B1710" s="19" t="s">
        <v>2534</v>
      </c>
      <c r="C1710" s="19" t="s">
        <v>2535</v>
      </c>
      <c r="D1710" s="19" t="s">
        <v>2536</v>
      </c>
      <c r="E1710" s="20" t="s">
        <v>21</v>
      </c>
      <c r="F1710" s="19" t="s">
        <v>21</v>
      </c>
      <c r="G1710" s="180">
        <v>90842</v>
      </c>
      <c r="H1710" s="19" t="s">
        <v>2560</v>
      </c>
      <c r="I1710" s="19" t="s">
        <v>15692</v>
      </c>
      <c r="J1710" s="19" t="s">
        <v>23</v>
      </c>
      <c r="K1710" s="20" t="s">
        <v>10129</v>
      </c>
      <c r="L1710" s="19" t="s">
        <v>25</v>
      </c>
    </row>
    <row r="1711" spans="1:12" x14ac:dyDescent="0.25">
      <c r="A1711" s="19" t="s">
        <v>2533</v>
      </c>
      <c r="B1711" s="19" t="s">
        <v>2534</v>
      </c>
      <c r="C1711" s="19" t="s">
        <v>2535</v>
      </c>
      <c r="D1711" s="19" t="s">
        <v>2536</v>
      </c>
      <c r="E1711" s="20" t="s">
        <v>21</v>
      </c>
      <c r="F1711" s="19" t="s">
        <v>21</v>
      </c>
      <c r="G1711" s="180">
        <v>90843</v>
      </c>
      <c r="H1711" s="19" t="s">
        <v>2561</v>
      </c>
      <c r="I1711" s="19" t="s">
        <v>15692</v>
      </c>
      <c r="J1711" s="19" t="s">
        <v>23</v>
      </c>
      <c r="K1711" s="20" t="s">
        <v>10130</v>
      </c>
      <c r="L1711" s="19" t="s">
        <v>25</v>
      </c>
    </row>
    <row r="1712" spans="1:12" x14ac:dyDescent="0.25">
      <c r="A1712" s="19" t="s">
        <v>2533</v>
      </c>
      <c r="B1712" s="19" t="s">
        <v>2534</v>
      </c>
      <c r="C1712" s="19" t="s">
        <v>2535</v>
      </c>
      <c r="D1712" s="19" t="s">
        <v>2536</v>
      </c>
      <c r="E1712" s="20" t="s">
        <v>21</v>
      </c>
      <c r="F1712" s="19" t="s">
        <v>21</v>
      </c>
      <c r="G1712" s="180">
        <v>90844</v>
      </c>
      <c r="H1712" s="19" t="s">
        <v>2562</v>
      </c>
      <c r="I1712" s="19" t="s">
        <v>15692</v>
      </c>
      <c r="J1712" s="19" t="s">
        <v>23</v>
      </c>
      <c r="K1712" s="20" t="s">
        <v>10131</v>
      </c>
      <c r="L1712" s="19" t="s">
        <v>25</v>
      </c>
    </row>
    <row r="1713" spans="1:12" x14ac:dyDescent="0.25">
      <c r="A1713" s="19" t="s">
        <v>2533</v>
      </c>
      <c r="B1713" s="19" t="s">
        <v>2534</v>
      </c>
      <c r="C1713" s="19" t="s">
        <v>2535</v>
      </c>
      <c r="D1713" s="19" t="s">
        <v>2536</v>
      </c>
      <c r="E1713" s="20" t="s">
        <v>21</v>
      </c>
      <c r="F1713" s="19" t="s">
        <v>21</v>
      </c>
      <c r="G1713" s="180">
        <v>90845</v>
      </c>
      <c r="H1713" s="19" t="s">
        <v>2563</v>
      </c>
      <c r="I1713" s="19" t="s">
        <v>15692</v>
      </c>
      <c r="J1713" s="19" t="s">
        <v>23</v>
      </c>
      <c r="K1713" s="20" t="s">
        <v>10132</v>
      </c>
      <c r="L1713" s="19" t="s">
        <v>25</v>
      </c>
    </row>
    <row r="1714" spans="1:12" x14ac:dyDescent="0.25">
      <c r="A1714" s="19" t="s">
        <v>2533</v>
      </c>
      <c r="B1714" s="19" t="s">
        <v>2534</v>
      </c>
      <c r="C1714" s="19" t="s">
        <v>2535</v>
      </c>
      <c r="D1714" s="19" t="s">
        <v>2536</v>
      </c>
      <c r="E1714" s="20" t="s">
        <v>21</v>
      </c>
      <c r="F1714" s="19" t="s">
        <v>21</v>
      </c>
      <c r="G1714" s="180">
        <v>90846</v>
      </c>
      <c r="H1714" s="19" t="s">
        <v>2564</v>
      </c>
      <c r="I1714" s="19" t="s">
        <v>15692</v>
      </c>
      <c r="J1714" s="19" t="s">
        <v>23</v>
      </c>
      <c r="K1714" s="20" t="s">
        <v>10133</v>
      </c>
      <c r="L1714" s="19" t="s">
        <v>25</v>
      </c>
    </row>
    <row r="1715" spans="1:12" x14ac:dyDescent="0.25">
      <c r="A1715" s="19" t="s">
        <v>2533</v>
      </c>
      <c r="B1715" s="19" t="s">
        <v>2534</v>
      </c>
      <c r="C1715" s="19" t="s">
        <v>2535</v>
      </c>
      <c r="D1715" s="19" t="s">
        <v>2536</v>
      </c>
      <c r="E1715" s="20" t="s">
        <v>21</v>
      </c>
      <c r="F1715" s="19" t="s">
        <v>21</v>
      </c>
      <c r="G1715" s="180">
        <v>90847</v>
      </c>
      <c r="H1715" s="19" t="s">
        <v>2565</v>
      </c>
      <c r="I1715" s="19" t="s">
        <v>15692</v>
      </c>
      <c r="J1715" s="19" t="s">
        <v>23</v>
      </c>
      <c r="K1715" s="20" t="s">
        <v>10134</v>
      </c>
      <c r="L1715" s="19" t="s">
        <v>25</v>
      </c>
    </row>
    <row r="1716" spans="1:12" x14ac:dyDescent="0.25">
      <c r="A1716" s="19" t="s">
        <v>2533</v>
      </c>
      <c r="B1716" s="19" t="s">
        <v>2534</v>
      </c>
      <c r="C1716" s="19" t="s">
        <v>2535</v>
      </c>
      <c r="D1716" s="19" t="s">
        <v>2536</v>
      </c>
      <c r="E1716" s="20" t="s">
        <v>21</v>
      </c>
      <c r="F1716" s="19" t="s">
        <v>21</v>
      </c>
      <c r="G1716" s="180">
        <v>90848</v>
      </c>
      <c r="H1716" s="19" t="s">
        <v>2566</v>
      </c>
      <c r="I1716" s="19" t="s">
        <v>15692</v>
      </c>
      <c r="J1716" s="19" t="s">
        <v>23</v>
      </c>
      <c r="K1716" s="20" t="s">
        <v>10135</v>
      </c>
      <c r="L1716" s="19" t="s">
        <v>25</v>
      </c>
    </row>
    <row r="1717" spans="1:12" x14ac:dyDescent="0.25">
      <c r="A1717" s="19" t="s">
        <v>2533</v>
      </c>
      <c r="B1717" s="19" t="s">
        <v>2534</v>
      </c>
      <c r="C1717" s="19" t="s">
        <v>2535</v>
      </c>
      <c r="D1717" s="19" t="s">
        <v>2536</v>
      </c>
      <c r="E1717" s="20" t="s">
        <v>21</v>
      </c>
      <c r="F1717" s="19" t="s">
        <v>21</v>
      </c>
      <c r="G1717" s="180">
        <v>90849</v>
      </c>
      <c r="H1717" s="19" t="s">
        <v>2567</v>
      </c>
      <c r="I1717" s="19" t="s">
        <v>15692</v>
      </c>
      <c r="J1717" s="19" t="s">
        <v>23</v>
      </c>
      <c r="K1717" s="20" t="s">
        <v>10136</v>
      </c>
      <c r="L1717" s="19" t="s">
        <v>25</v>
      </c>
    </row>
    <row r="1718" spans="1:12" x14ac:dyDescent="0.25">
      <c r="A1718" s="19" t="s">
        <v>2533</v>
      </c>
      <c r="B1718" s="19" t="s">
        <v>2534</v>
      </c>
      <c r="C1718" s="19" t="s">
        <v>2535</v>
      </c>
      <c r="D1718" s="19" t="s">
        <v>2536</v>
      </c>
      <c r="E1718" s="20" t="s">
        <v>21</v>
      </c>
      <c r="F1718" s="19" t="s">
        <v>21</v>
      </c>
      <c r="G1718" s="180">
        <v>90850</v>
      </c>
      <c r="H1718" s="19" t="s">
        <v>2568</v>
      </c>
      <c r="I1718" s="19" t="s">
        <v>15692</v>
      </c>
      <c r="J1718" s="19" t="s">
        <v>23</v>
      </c>
      <c r="K1718" s="20" t="s">
        <v>10137</v>
      </c>
      <c r="L1718" s="19" t="s">
        <v>25</v>
      </c>
    </row>
    <row r="1719" spans="1:12" x14ac:dyDescent="0.25">
      <c r="A1719" s="19" t="s">
        <v>2533</v>
      </c>
      <c r="B1719" s="19" t="s">
        <v>2534</v>
      </c>
      <c r="C1719" s="19" t="s">
        <v>2535</v>
      </c>
      <c r="D1719" s="19" t="s">
        <v>2536</v>
      </c>
      <c r="E1719" s="20" t="s">
        <v>21</v>
      </c>
      <c r="F1719" s="19" t="s">
        <v>21</v>
      </c>
      <c r="G1719" s="180">
        <v>90851</v>
      </c>
      <c r="H1719" s="19" t="s">
        <v>2569</v>
      </c>
      <c r="I1719" s="19" t="s">
        <v>15692</v>
      </c>
      <c r="J1719" s="19" t="s">
        <v>23</v>
      </c>
      <c r="K1719" s="20" t="s">
        <v>10138</v>
      </c>
      <c r="L1719" s="19" t="s">
        <v>25</v>
      </c>
    </row>
    <row r="1720" spans="1:12" x14ac:dyDescent="0.25">
      <c r="A1720" s="19" t="s">
        <v>2533</v>
      </c>
      <c r="B1720" s="19" t="s">
        <v>2534</v>
      </c>
      <c r="C1720" s="19" t="s">
        <v>2535</v>
      </c>
      <c r="D1720" s="19" t="s">
        <v>2536</v>
      </c>
      <c r="E1720" s="20" t="s">
        <v>21</v>
      </c>
      <c r="F1720" s="19" t="s">
        <v>21</v>
      </c>
      <c r="G1720" s="180">
        <v>90852</v>
      </c>
      <c r="H1720" s="19" t="s">
        <v>2570</v>
      </c>
      <c r="I1720" s="19" t="s">
        <v>15692</v>
      </c>
      <c r="J1720" s="19" t="s">
        <v>23</v>
      </c>
      <c r="K1720" s="20" t="s">
        <v>10139</v>
      </c>
      <c r="L1720" s="19" t="s">
        <v>25</v>
      </c>
    </row>
    <row r="1721" spans="1:12" x14ac:dyDescent="0.25">
      <c r="A1721" s="19" t="s">
        <v>2533</v>
      </c>
      <c r="B1721" s="19" t="s">
        <v>2534</v>
      </c>
      <c r="C1721" s="19" t="s">
        <v>2535</v>
      </c>
      <c r="D1721" s="19" t="s">
        <v>2536</v>
      </c>
      <c r="E1721" s="20" t="s">
        <v>21</v>
      </c>
      <c r="F1721" s="19" t="s">
        <v>21</v>
      </c>
      <c r="G1721" s="180">
        <v>91009</v>
      </c>
      <c r="H1721" s="19" t="s">
        <v>2571</v>
      </c>
      <c r="I1721" s="19" t="s">
        <v>15692</v>
      </c>
      <c r="J1721" s="19" t="s">
        <v>23</v>
      </c>
      <c r="K1721" s="20" t="s">
        <v>10140</v>
      </c>
      <c r="L1721" s="19" t="s">
        <v>25</v>
      </c>
    </row>
    <row r="1722" spans="1:12" x14ac:dyDescent="0.25">
      <c r="A1722" s="19" t="s">
        <v>2533</v>
      </c>
      <c r="B1722" s="19" t="s">
        <v>2534</v>
      </c>
      <c r="C1722" s="19" t="s">
        <v>2535</v>
      </c>
      <c r="D1722" s="19" t="s">
        <v>2536</v>
      </c>
      <c r="E1722" s="20" t="s">
        <v>21</v>
      </c>
      <c r="F1722" s="19" t="s">
        <v>21</v>
      </c>
      <c r="G1722" s="180">
        <v>91010</v>
      </c>
      <c r="H1722" s="19" t="s">
        <v>2572</v>
      </c>
      <c r="I1722" s="19" t="s">
        <v>15692</v>
      </c>
      <c r="J1722" s="19" t="s">
        <v>23</v>
      </c>
      <c r="K1722" s="20" t="s">
        <v>10141</v>
      </c>
      <c r="L1722" s="19" t="s">
        <v>25</v>
      </c>
    </row>
    <row r="1723" spans="1:12" x14ac:dyDescent="0.25">
      <c r="A1723" s="19" t="s">
        <v>2533</v>
      </c>
      <c r="B1723" s="19" t="s">
        <v>2534</v>
      </c>
      <c r="C1723" s="19" t="s">
        <v>2535</v>
      </c>
      <c r="D1723" s="19" t="s">
        <v>2536</v>
      </c>
      <c r="E1723" s="20" t="s">
        <v>21</v>
      </c>
      <c r="F1723" s="19" t="s">
        <v>21</v>
      </c>
      <c r="G1723" s="180">
        <v>91011</v>
      </c>
      <c r="H1723" s="19" t="s">
        <v>2573</v>
      </c>
      <c r="I1723" s="19" t="s">
        <v>15692</v>
      </c>
      <c r="J1723" s="19" t="s">
        <v>23</v>
      </c>
      <c r="K1723" s="20" t="s">
        <v>10142</v>
      </c>
      <c r="L1723" s="19" t="s">
        <v>25</v>
      </c>
    </row>
    <row r="1724" spans="1:12" x14ac:dyDescent="0.25">
      <c r="A1724" s="19" t="s">
        <v>2533</v>
      </c>
      <c r="B1724" s="19" t="s">
        <v>2534</v>
      </c>
      <c r="C1724" s="19" t="s">
        <v>2535</v>
      </c>
      <c r="D1724" s="19" t="s">
        <v>2536</v>
      </c>
      <c r="E1724" s="20" t="s">
        <v>21</v>
      </c>
      <c r="F1724" s="19" t="s">
        <v>21</v>
      </c>
      <c r="G1724" s="180">
        <v>91012</v>
      </c>
      <c r="H1724" s="19" t="s">
        <v>2574</v>
      </c>
      <c r="I1724" s="19" t="s">
        <v>15692</v>
      </c>
      <c r="J1724" s="19" t="s">
        <v>23</v>
      </c>
      <c r="K1724" s="20" t="s">
        <v>10143</v>
      </c>
      <c r="L1724" s="19" t="s">
        <v>25</v>
      </c>
    </row>
    <row r="1725" spans="1:12" x14ac:dyDescent="0.25">
      <c r="A1725" s="19" t="s">
        <v>2533</v>
      </c>
      <c r="B1725" s="19" t="s">
        <v>2534</v>
      </c>
      <c r="C1725" s="19" t="s">
        <v>2535</v>
      </c>
      <c r="D1725" s="19" t="s">
        <v>2536</v>
      </c>
      <c r="E1725" s="20" t="s">
        <v>21</v>
      </c>
      <c r="F1725" s="19" t="s">
        <v>21</v>
      </c>
      <c r="G1725" s="180">
        <v>91013</v>
      </c>
      <c r="H1725" s="19" t="s">
        <v>2575</v>
      </c>
      <c r="I1725" s="19" t="s">
        <v>15692</v>
      </c>
      <c r="J1725" s="19" t="s">
        <v>23</v>
      </c>
      <c r="K1725" s="20" t="s">
        <v>10144</v>
      </c>
      <c r="L1725" s="19" t="s">
        <v>25</v>
      </c>
    </row>
    <row r="1726" spans="1:12" x14ac:dyDescent="0.25">
      <c r="A1726" s="19" t="s">
        <v>2533</v>
      </c>
      <c r="B1726" s="19" t="s">
        <v>2534</v>
      </c>
      <c r="C1726" s="19" t="s">
        <v>2535</v>
      </c>
      <c r="D1726" s="19" t="s">
        <v>2536</v>
      </c>
      <c r="E1726" s="20" t="s">
        <v>21</v>
      </c>
      <c r="F1726" s="19" t="s">
        <v>21</v>
      </c>
      <c r="G1726" s="180">
        <v>91014</v>
      </c>
      <c r="H1726" s="19" t="s">
        <v>2576</v>
      </c>
      <c r="I1726" s="19" t="s">
        <v>15692</v>
      </c>
      <c r="J1726" s="19" t="s">
        <v>23</v>
      </c>
      <c r="K1726" s="20" t="s">
        <v>10145</v>
      </c>
      <c r="L1726" s="19" t="s">
        <v>25</v>
      </c>
    </row>
    <row r="1727" spans="1:12" x14ac:dyDescent="0.25">
      <c r="A1727" s="19" t="s">
        <v>2533</v>
      </c>
      <c r="B1727" s="19" t="s">
        <v>2534</v>
      </c>
      <c r="C1727" s="19" t="s">
        <v>2535</v>
      </c>
      <c r="D1727" s="19" t="s">
        <v>2536</v>
      </c>
      <c r="E1727" s="20" t="s">
        <v>21</v>
      </c>
      <c r="F1727" s="19" t="s">
        <v>21</v>
      </c>
      <c r="G1727" s="180">
        <v>91015</v>
      </c>
      <c r="H1727" s="19" t="s">
        <v>2577</v>
      </c>
      <c r="I1727" s="19" t="s">
        <v>15692</v>
      </c>
      <c r="J1727" s="19" t="s">
        <v>23</v>
      </c>
      <c r="K1727" s="20" t="s">
        <v>10146</v>
      </c>
      <c r="L1727" s="19" t="s">
        <v>25</v>
      </c>
    </row>
    <row r="1728" spans="1:12" x14ac:dyDescent="0.25">
      <c r="A1728" s="19" t="s">
        <v>2533</v>
      </c>
      <c r="B1728" s="19" t="s">
        <v>2534</v>
      </c>
      <c r="C1728" s="19" t="s">
        <v>2535</v>
      </c>
      <c r="D1728" s="19" t="s">
        <v>2536</v>
      </c>
      <c r="E1728" s="20" t="s">
        <v>21</v>
      </c>
      <c r="F1728" s="19" t="s">
        <v>21</v>
      </c>
      <c r="G1728" s="180">
        <v>91016</v>
      </c>
      <c r="H1728" s="19" t="s">
        <v>2578</v>
      </c>
      <c r="I1728" s="19" t="s">
        <v>15692</v>
      </c>
      <c r="J1728" s="19" t="s">
        <v>23</v>
      </c>
      <c r="K1728" s="20" t="s">
        <v>10147</v>
      </c>
      <c r="L1728" s="19" t="s">
        <v>25</v>
      </c>
    </row>
    <row r="1729" spans="1:12" x14ac:dyDescent="0.25">
      <c r="A1729" s="19" t="s">
        <v>2533</v>
      </c>
      <c r="B1729" s="19" t="s">
        <v>2534</v>
      </c>
      <c r="C1729" s="19" t="s">
        <v>2535</v>
      </c>
      <c r="D1729" s="19" t="s">
        <v>2536</v>
      </c>
      <c r="E1729" s="20" t="s">
        <v>21</v>
      </c>
      <c r="F1729" s="19" t="s">
        <v>21</v>
      </c>
      <c r="G1729" s="180">
        <v>91287</v>
      </c>
      <c r="H1729" s="19" t="s">
        <v>2579</v>
      </c>
      <c r="I1729" s="19" t="s">
        <v>15692</v>
      </c>
      <c r="J1729" s="19" t="s">
        <v>23</v>
      </c>
      <c r="K1729" s="20" t="s">
        <v>10148</v>
      </c>
      <c r="L1729" s="19" t="s">
        <v>25</v>
      </c>
    </row>
    <row r="1730" spans="1:12" x14ac:dyDescent="0.25">
      <c r="A1730" s="19" t="s">
        <v>2533</v>
      </c>
      <c r="B1730" s="19" t="s">
        <v>2534</v>
      </c>
      <c r="C1730" s="19" t="s">
        <v>2535</v>
      </c>
      <c r="D1730" s="19" t="s">
        <v>2536</v>
      </c>
      <c r="E1730" s="20" t="s">
        <v>21</v>
      </c>
      <c r="F1730" s="19" t="s">
        <v>21</v>
      </c>
      <c r="G1730" s="180">
        <v>91292</v>
      </c>
      <c r="H1730" s="19" t="s">
        <v>2580</v>
      </c>
      <c r="I1730" s="19" t="s">
        <v>15692</v>
      </c>
      <c r="J1730" s="19" t="s">
        <v>23</v>
      </c>
      <c r="K1730" s="20" t="s">
        <v>10149</v>
      </c>
      <c r="L1730" s="19" t="s">
        <v>25</v>
      </c>
    </row>
    <row r="1731" spans="1:12" x14ac:dyDescent="0.25">
      <c r="A1731" s="19" t="s">
        <v>2533</v>
      </c>
      <c r="B1731" s="19" t="s">
        <v>2534</v>
      </c>
      <c r="C1731" s="19" t="s">
        <v>2535</v>
      </c>
      <c r="D1731" s="19" t="s">
        <v>2536</v>
      </c>
      <c r="E1731" s="20" t="s">
        <v>21</v>
      </c>
      <c r="F1731" s="19" t="s">
        <v>21</v>
      </c>
      <c r="G1731" s="180">
        <v>91295</v>
      </c>
      <c r="H1731" s="19" t="s">
        <v>2581</v>
      </c>
      <c r="I1731" s="19" t="s">
        <v>15692</v>
      </c>
      <c r="J1731" s="19" t="s">
        <v>23</v>
      </c>
      <c r="K1731" s="20" t="s">
        <v>10150</v>
      </c>
      <c r="L1731" s="19" t="s">
        <v>25</v>
      </c>
    </row>
    <row r="1732" spans="1:12" x14ac:dyDescent="0.25">
      <c r="A1732" s="19" t="s">
        <v>2533</v>
      </c>
      <c r="B1732" s="19" t="s">
        <v>2534</v>
      </c>
      <c r="C1732" s="19" t="s">
        <v>2535</v>
      </c>
      <c r="D1732" s="19" t="s">
        <v>2536</v>
      </c>
      <c r="E1732" s="20" t="s">
        <v>21</v>
      </c>
      <c r="F1732" s="19" t="s">
        <v>21</v>
      </c>
      <c r="G1732" s="180">
        <v>91296</v>
      </c>
      <c r="H1732" s="19" t="s">
        <v>2583</v>
      </c>
      <c r="I1732" s="19" t="s">
        <v>15692</v>
      </c>
      <c r="J1732" s="19" t="s">
        <v>23</v>
      </c>
      <c r="K1732" s="20" t="s">
        <v>10151</v>
      </c>
      <c r="L1732" s="19" t="s">
        <v>25</v>
      </c>
    </row>
    <row r="1733" spans="1:12" x14ac:dyDescent="0.25">
      <c r="A1733" s="19" t="s">
        <v>2533</v>
      </c>
      <c r="B1733" s="19" t="s">
        <v>2534</v>
      </c>
      <c r="C1733" s="19" t="s">
        <v>2535</v>
      </c>
      <c r="D1733" s="19" t="s">
        <v>2536</v>
      </c>
      <c r="E1733" s="20" t="s">
        <v>21</v>
      </c>
      <c r="F1733" s="19" t="s">
        <v>21</v>
      </c>
      <c r="G1733" s="180">
        <v>91297</v>
      </c>
      <c r="H1733" s="19" t="s">
        <v>2584</v>
      </c>
      <c r="I1733" s="19" t="s">
        <v>15692</v>
      </c>
      <c r="J1733" s="19" t="s">
        <v>23</v>
      </c>
      <c r="K1733" s="20" t="s">
        <v>10152</v>
      </c>
      <c r="L1733" s="19" t="s">
        <v>25</v>
      </c>
    </row>
    <row r="1734" spans="1:12" x14ac:dyDescent="0.25">
      <c r="A1734" s="19" t="s">
        <v>2533</v>
      </c>
      <c r="B1734" s="19" t="s">
        <v>2534</v>
      </c>
      <c r="C1734" s="19" t="s">
        <v>2535</v>
      </c>
      <c r="D1734" s="19" t="s">
        <v>2536</v>
      </c>
      <c r="E1734" s="20" t="s">
        <v>21</v>
      </c>
      <c r="F1734" s="19" t="s">
        <v>21</v>
      </c>
      <c r="G1734" s="180">
        <v>91298</v>
      </c>
      <c r="H1734" s="19" t="s">
        <v>2585</v>
      </c>
      <c r="I1734" s="19" t="s">
        <v>15692</v>
      </c>
      <c r="J1734" s="19" t="s">
        <v>9283</v>
      </c>
      <c r="K1734" s="20" t="s">
        <v>10153</v>
      </c>
      <c r="L1734" s="19" t="s">
        <v>25</v>
      </c>
    </row>
    <row r="1735" spans="1:12" x14ac:dyDescent="0.25">
      <c r="A1735" s="19" t="s">
        <v>2533</v>
      </c>
      <c r="B1735" s="19" t="s">
        <v>2534</v>
      </c>
      <c r="C1735" s="19" t="s">
        <v>2535</v>
      </c>
      <c r="D1735" s="19" t="s">
        <v>2536</v>
      </c>
      <c r="E1735" s="20" t="s">
        <v>21</v>
      </c>
      <c r="F1735" s="19" t="s">
        <v>21</v>
      </c>
      <c r="G1735" s="180">
        <v>91299</v>
      </c>
      <c r="H1735" s="19" t="s">
        <v>2586</v>
      </c>
      <c r="I1735" s="19" t="s">
        <v>15692</v>
      </c>
      <c r="J1735" s="19" t="s">
        <v>9283</v>
      </c>
      <c r="K1735" s="20" t="s">
        <v>10154</v>
      </c>
      <c r="L1735" s="19" t="s">
        <v>25</v>
      </c>
    </row>
    <row r="1736" spans="1:12" x14ac:dyDescent="0.25">
      <c r="A1736" s="19" t="s">
        <v>2533</v>
      </c>
      <c r="B1736" s="19" t="s">
        <v>2534</v>
      </c>
      <c r="C1736" s="19" t="s">
        <v>2535</v>
      </c>
      <c r="D1736" s="19" t="s">
        <v>2536</v>
      </c>
      <c r="E1736" s="20" t="s">
        <v>21</v>
      </c>
      <c r="F1736" s="19" t="s">
        <v>21</v>
      </c>
      <c r="G1736" s="180">
        <v>91304</v>
      </c>
      <c r="H1736" s="19" t="s">
        <v>2587</v>
      </c>
      <c r="I1736" s="19" t="s">
        <v>15692</v>
      </c>
      <c r="J1736" s="19" t="s">
        <v>23</v>
      </c>
      <c r="K1736" s="20" t="s">
        <v>10155</v>
      </c>
      <c r="L1736" s="19" t="s">
        <v>25</v>
      </c>
    </row>
    <row r="1737" spans="1:12" x14ac:dyDescent="0.25">
      <c r="A1737" s="19" t="s">
        <v>2533</v>
      </c>
      <c r="B1737" s="19" t="s">
        <v>2534</v>
      </c>
      <c r="C1737" s="19" t="s">
        <v>2535</v>
      </c>
      <c r="D1737" s="19" t="s">
        <v>2536</v>
      </c>
      <c r="E1737" s="20" t="s">
        <v>21</v>
      </c>
      <c r="F1737" s="19" t="s">
        <v>21</v>
      </c>
      <c r="G1737" s="180">
        <v>91305</v>
      </c>
      <c r="H1737" s="19" t="s">
        <v>2588</v>
      </c>
      <c r="I1737" s="19" t="s">
        <v>15692</v>
      </c>
      <c r="J1737" s="19" t="s">
        <v>23</v>
      </c>
      <c r="K1737" s="20" t="s">
        <v>10156</v>
      </c>
      <c r="L1737" s="19" t="s">
        <v>25</v>
      </c>
    </row>
    <row r="1738" spans="1:12" x14ac:dyDescent="0.25">
      <c r="A1738" s="19" t="s">
        <v>2533</v>
      </c>
      <c r="B1738" s="19" t="s">
        <v>2534</v>
      </c>
      <c r="C1738" s="19" t="s">
        <v>2535</v>
      </c>
      <c r="D1738" s="19" t="s">
        <v>2536</v>
      </c>
      <c r="E1738" s="20" t="s">
        <v>21</v>
      </c>
      <c r="F1738" s="19" t="s">
        <v>21</v>
      </c>
      <c r="G1738" s="180">
        <v>91306</v>
      </c>
      <c r="H1738" s="19" t="s">
        <v>2589</v>
      </c>
      <c r="I1738" s="19" t="s">
        <v>15692</v>
      </c>
      <c r="J1738" s="19" t="s">
        <v>23</v>
      </c>
      <c r="K1738" s="20" t="s">
        <v>10157</v>
      </c>
      <c r="L1738" s="19" t="s">
        <v>25</v>
      </c>
    </row>
    <row r="1739" spans="1:12" x14ac:dyDescent="0.25">
      <c r="A1739" s="19" t="s">
        <v>2533</v>
      </c>
      <c r="B1739" s="19" t="s">
        <v>2534</v>
      </c>
      <c r="C1739" s="19" t="s">
        <v>2535</v>
      </c>
      <c r="D1739" s="19" t="s">
        <v>2536</v>
      </c>
      <c r="E1739" s="20" t="s">
        <v>21</v>
      </c>
      <c r="F1739" s="19" t="s">
        <v>21</v>
      </c>
      <c r="G1739" s="180">
        <v>91307</v>
      </c>
      <c r="H1739" s="19" t="s">
        <v>2590</v>
      </c>
      <c r="I1739" s="19" t="s">
        <v>15692</v>
      </c>
      <c r="J1739" s="19" t="s">
        <v>23</v>
      </c>
      <c r="K1739" s="20" t="s">
        <v>5206</v>
      </c>
      <c r="L1739" s="19" t="s">
        <v>25</v>
      </c>
    </row>
    <row r="1740" spans="1:12" x14ac:dyDescent="0.25">
      <c r="A1740" s="19" t="s">
        <v>2533</v>
      </c>
      <c r="B1740" s="19" t="s">
        <v>2534</v>
      </c>
      <c r="C1740" s="19" t="s">
        <v>2535</v>
      </c>
      <c r="D1740" s="19" t="s">
        <v>2536</v>
      </c>
      <c r="E1740" s="20" t="s">
        <v>21</v>
      </c>
      <c r="F1740" s="19" t="s">
        <v>21</v>
      </c>
      <c r="G1740" s="180">
        <v>91312</v>
      </c>
      <c r="H1740" s="19" t="s">
        <v>2591</v>
      </c>
      <c r="I1740" s="19" t="s">
        <v>15692</v>
      </c>
      <c r="J1740" s="19" t="s">
        <v>23</v>
      </c>
      <c r="K1740" s="20" t="s">
        <v>10158</v>
      </c>
      <c r="L1740" s="19" t="s">
        <v>25</v>
      </c>
    </row>
    <row r="1741" spans="1:12" x14ac:dyDescent="0.25">
      <c r="A1741" s="19" t="s">
        <v>2533</v>
      </c>
      <c r="B1741" s="19" t="s">
        <v>2534</v>
      </c>
      <c r="C1741" s="19" t="s">
        <v>2535</v>
      </c>
      <c r="D1741" s="19" t="s">
        <v>2536</v>
      </c>
      <c r="E1741" s="20" t="s">
        <v>21</v>
      </c>
      <c r="F1741" s="19" t="s">
        <v>21</v>
      </c>
      <c r="G1741" s="180">
        <v>91313</v>
      </c>
      <c r="H1741" s="19" t="s">
        <v>2592</v>
      </c>
      <c r="I1741" s="19" t="s">
        <v>15692</v>
      </c>
      <c r="J1741" s="19" t="s">
        <v>23</v>
      </c>
      <c r="K1741" s="20" t="s">
        <v>10159</v>
      </c>
      <c r="L1741" s="19" t="s">
        <v>25</v>
      </c>
    </row>
    <row r="1742" spans="1:12" x14ac:dyDescent="0.25">
      <c r="A1742" s="19" t="s">
        <v>2533</v>
      </c>
      <c r="B1742" s="19" t="s">
        <v>2534</v>
      </c>
      <c r="C1742" s="19" t="s">
        <v>2535</v>
      </c>
      <c r="D1742" s="19" t="s">
        <v>2536</v>
      </c>
      <c r="E1742" s="20" t="s">
        <v>21</v>
      </c>
      <c r="F1742" s="19" t="s">
        <v>21</v>
      </c>
      <c r="G1742" s="180">
        <v>91314</v>
      </c>
      <c r="H1742" s="19" t="s">
        <v>2593</v>
      </c>
      <c r="I1742" s="19" t="s">
        <v>15692</v>
      </c>
      <c r="J1742" s="19" t="s">
        <v>23</v>
      </c>
      <c r="K1742" s="20" t="s">
        <v>10160</v>
      </c>
      <c r="L1742" s="19" t="s">
        <v>25</v>
      </c>
    </row>
    <row r="1743" spans="1:12" x14ac:dyDescent="0.25">
      <c r="A1743" s="19" t="s">
        <v>2533</v>
      </c>
      <c r="B1743" s="19" t="s">
        <v>2534</v>
      </c>
      <c r="C1743" s="19" t="s">
        <v>2535</v>
      </c>
      <c r="D1743" s="19" t="s">
        <v>2536</v>
      </c>
      <c r="E1743" s="20" t="s">
        <v>21</v>
      </c>
      <c r="F1743" s="19" t="s">
        <v>21</v>
      </c>
      <c r="G1743" s="180">
        <v>91315</v>
      </c>
      <c r="H1743" s="19" t="s">
        <v>2594</v>
      </c>
      <c r="I1743" s="19" t="s">
        <v>15692</v>
      </c>
      <c r="J1743" s="19" t="s">
        <v>23</v>
      </c>
      <c r="K1743" s="20" t="s">
        <v>10161</v>
      </c>
      <c r="L1743" s="19" t="s">
        <v>25</v>
      </c>
    </row>
    <row r="1744" spans="1:12" x14ac:dyDescent="0.25">
      <c r="A1744" s="19" t="s">
        <v>2533</v>
      </c>
      <c r="B1744" s="19" t="s">
        <v>2534</v>
      </c>
      <c r="C1744" s="19" t="s">
        <v>2535</v>
      </c>
      <c r="D1744" s="19" t="s">
        <v>2536</v>
      </c>
      <c r="E1744" s="20" t="s">
        <v>21</v>
      </c>
      <c r="F1744" s="19" t="s">
        <v>21</v>
      </c>
      <c r="G1744" s="180">
        <v>91316</v>
      </c>
      <c r="H1744" s="19" t="s">
        <v>2595</v>
      </c>
      <c r="I1744" s="19" t="s">
        <v>15692</v>
      </c>
      <c r="J1744" s="19" t="s">
        <v>23</v>
      </c>
      <c r="K1744" s="20" t="s">
        <v>10162</v>
      </c>
      <c r="L1744" s="19" t="s">
        <v>25</v>
      </c>
    </row>
    <row r="1745" spans="1:12" x14ac:dyDescent="0.25">
      <c r="A1745" s="19" t="s">
        <v>2533</v>
      </c>
      <c r="B1745" s="19" t="s">
        <v>2534</v>
      </c>
      <c r="C1745" s="19" t="s">
        <v>2535</v>
      </c>
      <c r="D1745" s="19" t="s">
        <v>2536</v>
      </c>
      <c r="E1745" s="20" t="s">
        <v>21</v>
      </c>
      <c r="F1745" s="19" t="s">
        <v>21</v>
      </c>
      <c r="G1745" s="180">
        <v>91317</v>
      </c>
      <c r="H1745" s="19" t="s">
        <v>2596</v>
      </c>
      <c r="I1745" s="19" t="s">
        <v>15692</v>
      </c>
      <c r="J1745" s="19" t="s">
        <v>23</v>
      </c>
      <c r="K1745" s="20" t="s">
        <v>10163</v>
      </c>
      <c r="L1745" s="19" t="s">
        <v>25</v>
      </c>
    </row>
    <row r="1746" spans="1:12" x14ac:dyDescent="0.25">
      <c r="A1746" s="19" t="s">
        <v>2533</v>
      </c>
      <c r="B1746" s="19" t="s">
        <v>2534</v>
      </c>
      <c r="C1746" s="19" t="s">
        <v>2535</v>
      </c>
      <c r="D1746" s="19" t="s">
        <v>2536</v>
      </c>
      <c r="E1746" s="20" t="s">
        <v>21</v>
      </c>
      <c r="F1746" s="19" t="s">
        <v>21</v>
      </c>
      <c r="G1746" s="180">
        <v>91318</v>
      </c>
      <c r="H1746" s="19" t="s">
        <v>2597</v>
      </c>
      <c r="I1746" s="19" t="s">
        <v>15692</v>
      </c>
      <c r="J1746" s="19" t="s">
        <v>23</v>
      </c>
      <c r="K1746" s="20" t="s">
        <v>10164</v>
      </c>
      <c r="L1746" s="19" t="s">
        <v>25</v>
      </c>
    </row>
    <row r="1747" spans="1:12" x14ac:dyDescent="0.25">
      <c r="A1747" s="19" t="s">
        <v>2533</v>
      </c>
      <c r="B1747" s="19" t="s">
        <v>2534</v>
      </c>
      <c r="C1747" s="19" t="s">
        <v>2535</v>
      </c>
      <c r="D1747" s="19" t="s">
        <v>2536</v>
      </c>
      <c r="E1747" s="20" t="s">
        <v>21</v>
      </c>
      <c r="F1747" s="19" t="s">
        <v>21</v>
      </c>
      <c r="G1747" s="180">
        <v>91319</v>
      </c>
      <c r="H1747" s="19" t="s">
        <v>2598</v>
      </c>
      <c r="I1747" s="19" t="s">
        <v>15692</v>
      </c>
      <c r="J1747" s="19" t="s">
        <v>23</v>
      </c>
      <c r="K1747" s="20" t="s">
        <v>10165</v>
      </c>
      <c r="L1747" s="19" t="s">
        <v>25</v>
      </c>
    </row>
    <row r="1748" spans="1:12" x14ac:dyDescent="0.25">
      <c r="A1748" s="19" t="s">
        <v>2533</v>
      </c>
      <c r="B1748" s="19" t="s">
        <v>2534</v>
      </c>
      <c r="C1748" s="19" t="s">
        <v>2535</v>
      </c>
      <c r="D1748" s="19" t="s">
        <v>2536</v>
      </c>
      <c r="E1748" s="20" t="s">
        <v>21</v>
      </c>
      <c r="F1748" s="19" t="s">
        <v>21</v>
      </c>
      <c r="G1748" s="180">
        <v>91320</v>
      </c>
      <c r="H1748" s="19" t="s">
        <v>2599</v>
      </c>
      <c r="I1748" s="19" t="s">
        <v>15692</v>
      </c>
      <c r="J1748" s="19" t="s">
        <v>23</v>
      </c>
      <c r="K1748" s="20" t="s">
        <v>10166</v>
      </c>
      <c r="L1748" s="19" t="s">
        <v>25</v>
      </c>
    </row>
    <row r="1749" spans="1:12" x14ac:dyDescent="0.25">
      <c r="A1749" s="19" t="s">
        <v>2533</v>
      </c>
      <c r="B1749" s="19" t="s">
        <v>2534</v>
      </c>
      <c r="C1749" s="19" t="s">
        <v>2535</v>
      </c>
      <c r="D1749" s="19" t="s">
        <v>2536</v>
      </c>
      <c r="E1749" s="20" t="s">
        <v>21</v>
      </c>
      <c r="F1749" s="19" t="s">
        <v>21</v>
      </c>
      <c r="G1749" s="180">
        <v>91321</v>
      </c>
      <c r="H1749" s="19" t="s">
        <v>2600</v>
      </c>
      <c r="I1749" s="19" t="s">
        <v>15692</v>
      </c>
      <c r="J1749" s="19" t="s">
        <v>23</v>
      </c>
      <c r="K1749" s="20" t="s">
        <v>10167</v>
      </c>
      <c r="L1749" s="19" t="s">
        <v>25</v>
      </c>
    </row>
    <row r="1750" spans="1:12" x14ac:dyDescent="0.25">
      <c r="A1750" s="19" t="s">
        <v>2533</v>
      </c>
      <c r="B1750" s="19" t="s">
        <v>2534</v>
      </c>
      <c r="C1750" s="19" t="s">
        <v>2535</v>
      </c>
      <c r="D1750" s="19" t="s">
        <v>2536</v>
      </c>
      <c r="E1750" s="20" t="s">
        <v>21</v>
      </c>
      <c r="F1750" s="19" t="s">
        <v>21</v>
      </c>
      <c r="G1750" s="180">
        <v>91322</v>
      </c>
      <c r="H1750" s="19" t="s">
        <v>2601</v>
      </c>
      <c r="I1750" s="19" t="s">
        <v>15692</v>
      </c>
      <c r="J1750" s="19" t="s">
        <v>23</v>
      </c>
      <c r="K1750" s="20" t="s">
        <v>10168</v>
      </c>
      <c r="L1750" s="19" t="s">
        <v>25</v>
      </c>
    </row>
    <row r="1751" spans="1:12" x14ac:dyDescent="0.25">
      <c r="A1751" s="19" t="s">
        <v>2533</v>
      </c>
      <c r="B1751" s="19" t="s">
        <v>2534</v>
      </c>
      <c r="C1751" s="19" t="s">
        <v>2535</v>
      </c>
      <c r="D1751" s="19" t="s">
        <v>2536</v>
      </c>
      <c r="E1751" s="20" t="s">
        <v>21</v>
      </c>
      <c r="F1751" s="19" t="s">
        <v>21</v>
      </c>
      <c r="G1751" s="180">
        <v>91323</v>
      </c>
      <c r="H1751" s="19" t="s">
        <v>2602</v>
      </c>
      <c r="I1751" s="19" t="s">
        <v>15692</v>
      </c>
      <c r="J1751" s="19" t="s">
        <v>23</v>
      </c>
      <c r="K1751" s="20" t="s">
        <v>10169</v>
      </c>
      <c r="L1751" s="19" t="s">
        <v>25</v>
      </c>
    </row>
    <row r="1752" spans="1:12" x14ac:dyDescent="0.25">
      <c r="A1752" s="19" t="s">
        <v>2533</v>
      </c>
      <c r="B1752" s="19" t="s">
        <v>2534</v>
      </c>
      <c r="C1752" s="19" t="s">
        <v>2535</v>
      </c>
      <c r="D1752" s="19" t="s">
        <v>2536</v>
      </c>
      <c r="E1752" s="20" t="s">
        <v>21</v>
      </c>
      <c r="F1752" s="19" t="s">
        <v>21</v>
      </c>
      <c r="G1752" s="180">
        <v>91324</v>
      </c>
      <c r="H1752" s="19" t="s">
        <v>2603</v>
      </c>
      <c r="I1752" s="19" t="s">
        <v>15692</v>
      </c>
      <c r="J1752" s="19" t="s">
        <v>23</v>
      </c>
      <c r="K1752" s="20" t="s">
        <v>10170</v>
      </c>
      <c r="L1752" s="19" t="s">
        <v>25</v>
      </c>
    </row>
    <row r="1753" spans="1:12" x14ac:dyDescent="0.25">
      <c r="A1753" s="19" t="s">
        <v>2533</v>
      </c>
      <c r="B1753" s="19" t="s">
        <v>2534</v>
      </c>
      <c r="C1753" s="19" t="s">
        <v>2535</v>
      </c>
      <c r="D1753" s="19" t="s">
        <v>2536</v>
      </c>
      <c r="E1753" s="20" t="s">
        <v>21</v>
      </c>
      <c r="F1753" s="19" t="s">
        <v>21</v>
      </c>
      <c r="G1753" s="180">
        <v>91325</v>
      </c>
      <c r="H1753" s="19" t="s">
        <v>2604</v>
      </c>
      <c r="I1753" s="19" t="s">
        <v>15692</v>
      </c>
      <c r="J1753" s="19" t="s">
        <v>23</v>
      </c>
      <c r="K1753" s="20" t="s">
        <v>10171</v>
      </c>
      <c r="L1753" s="19" t="s">
        <v>25</v>
      </c>
    </row>
    <row r="1754" spans="1:12" x14ac:dyDescent="0.25">
      <c r="A1754" s="19" t="s">
        <v>2533</v>
      </c>
      <c r="B1754" s="19" t="s">
        <v>2534</v>
      </c>
      <c r="C1754" s="19" t="s">
        <v>2535</v>
      </c>
      <c r="D1754" s="19" t="s">
        <v>2536</v>
      </c>
      <c r="E1754" s="20" t="s">
        <v>21</v>
      </c>
      <c r="F1754" s="19" t="s">
        <v>21</v>
      </c>
      <c r="G1754" s="180">
        <v>91326</v>
      </c>
      <c r="H1754" s="19" t="s">
        <v>2605</v>
      </c>
      <c r="I1754" s="19" t="s">
        <v>15692</v>
      </c>
      <c r="J1754" s="19" t="s">
        <v>23</v>
      </c>
      <c r="K1754" s="20" t="s">
        <v>10172</v>
      </c>
      <c r="L1754" s="19" t="s">
        <v>25</v>
      </c>
    </row>
    <row r="1755" spans="1:12" x14ac:dyDescent="0.25">
      <c r="A1755" s="19" t="s">
        <v>2533</v>
      </c>
      <c r="B1755" s="19" t="s">
        <v>2534</v>
      </c>
      <c r="C1755" s="19" t="s">
        <v>2535</v>
      </c>
      <c r="D1755" s="19" t="s">
        <v>2536</v>
      </c>
      <c r="E1755" s="20" t="s">
        <v>21</v>
      </c>
      <c r="F1755" s="19" t="s">
        <v>21</v>
      </c>
      <c r="G1755" s="180">
        <v>91327</v>
      </c>
      <c r="H1755" s="19" t="s">
        <v>2606</v>
      </c>
      <c r="I1755" s="19" t="s">
        <v>15692</v>
      </c>
      <c r="J1755" s="19" t="s">
        <v>23</v>
      </c>
      <c r="K1755" s="20" t="s">
        <v>10173</v>
      </c>
      <c r="L1755" s="19" t="s">
        <v>25</v>
      </c>
    </row>
    <row r="1756" spans="1:12" x14ac:dyDescent="0.25">
      <c r="A1756" s="19" t="s">
        <v>2533</v>
      </c>
      <c r="B1756" s="19" t="s">
        <v>2534</v>
      </c>
      <c r="C1756" s="19" t="s">
        <v>2535</v>
      </c>
      <c r="D1756" s="19" t="s">
        <v>2536</v>
      </c>
      <c r="E1756" s="20" t="s">
        <v>21</v>
      </c>
      <c r="F1756" s="19" t="s">
        <v>21</v>
      </c>
      <c r="G1756" s="180">
        <v>91328</v>
      </c>
      <c r="H1756" s="19" t="s">
        <v>2607</v>
      </c>
      <c r="I1756" s="19" t="s">
        <v>15692</v>
      </c>
      <c r="J1756" s="19" t="s">
        <v>23</v>
      </c>
      <c r="K1756" s="20" t="s">
        <v>10174</v>
      </c>
      <c r="L1756" s="19" t="s">
        <v>25</v>
      </c>
    </row>
    <row r="1757" spans="1:12" x14ac:dyDescent="0.25">
      <c r="A1757" s="19" t="s">
        <v>2533</v>
      </c>
      <c r="B1757" s="19" t="s">
        <v>2534</v>
      </c>
      <c r="C1757" s="19" t="s">
        <v>2535</v>
      </c>
      <c r="D1757" s="19" t="s">
        <v>2536</v>
      </c>
      <c r="E1757" s="20" t="s">
        <v>21</v>
      </c>
      <c r="F1757" s="19" t="s">
        <v>21</v>
      </c>
      <c r="G1757" s="180">
        <v>91329</v>
      </c>
      <c r="H1757" s="19" t="s">
        <v>2608</v>
      </c>
      <c r="I1757" s="19" t="s">
        <v>15692</v>
      </c>
      <c r="J1757" s="19" t="s">
        <v>23</v>
      </c>
      <c r="K1757" s="20" t="s">
        <v>10175</v>
      </c>
      <c r="L1757" s="19" t="s">
        <v>25</v>
      </c>
    </row>
    <row r="1758" spans="1:12" x14ac:dyDescent="0.25">
      <c r="A1758" s="19" t="s">
        <v>2533</v>
      </c>
      <c r="B1758" s="19" t="s">
        <v>2534</v>
      </c>
      <c r="C1758" s="19" t="s">
        <v>2535</v>
      </c>
      <c r="D1758" s="19" t="s">
        <v>2536</v>
      </c>
      <c r="E1758" s="20" t="s">
        <v>21</v>
      </c>
      <c r="F1758" s="19" t="s">
        <v>21</v>
      </c>
      <c r="G1758" s="180">
        <v>91330</v>
      </c>
      <c r="H1758" s="19" t="s">
        <v>2609</v>
      </c>
      <c r="I1758" s="19" t="s">
        <v>15692</v>
      </c>
      <c r="J1758" s="19" t="s">
        <v>23</v>
      </c>
      <c r="K1758" s="20" t="s">
        <v>10176</v>
      </c>
      <c r="L1758" s="19" t="s">
        <v>25</v>
      </c>
    </row>
    <row r="1759" spans="1:12" x14ac:dyDescent="0.25">
      <c r="A1759" s="19" t="s">
        <v>2533</v>
      </c>
      <c r="B1759" s="19" t="s">
        <v>2534</v>
      </c>
      <c r="C1759" s="19" t="s">
        <v>2535</v>
      </c>
      <c r="D1759" s="19" t="s">
        <v>2536</v>
      </c>
      <c r="E1759" s="20" t="s">
        <v>21</v>
      </c>
      <c r="F1759" s="19" t="s">
        <v>21</v>
      </c>
      <c r="G1759" s="180">
        <v>91331</v>
      </c>
      <c r="H1759" s="19" t="s">
        <v>2610</v>
      </c>
      <c r="I1759" s="19" t="s">
        <v>15692</v>
      </c>
      <c r="J1759" s="19" t="s">
        <v>23</v>
      </c>
      <c r="K1759" s="20" t="s">
        <v>10177</v>
      </c>
      <c r="L1759" s="19" t="s">
        <v>25</v>
      </c>
    </row>
    <row r="1760" spans="1:12" x14ac:dyDescent="0.25">
      <c r="A1760" s="19" t="s">
        <v>2533</v>
      </c>
      <c r="B1760" s="19" t="s">
        <v>2534</v>
      </c>
      <c r="C1760" s="19" t="s">
        <v>2535</v>
      </c>
      <c r="D1760" s="19" t="s">
        <v>2536</v>
      </c>
      <c r="E1760" s="20" t="s">
        <v>21</v>
      </c>
      <c r="F1760" s="19" t="s">
        <v>21</v>
      </c>
      <c r="G1760" s="180">
        <v>91332</v>
      </c>
      <c r="H1760" s="19" t="s">
        <v>2611</v>
      </c>
      <c r="I1760" s="19" t="s">
        <v>15692</v>
      </c>
      <c r="J1760" s="19" t="s">
        <v>23</v>
      </c>
      <c r="K1760" s="20" t="s">
        <v>10178</v>
      </c>
      <c r="L1760" s="19" t="s">
        <v>25</v>
      </c>
    </row>
    <row r="1761" spans="1:12" x14ac:dyDescent="0.25">
      <c r="A1761" s="19" t="s">
        <v>2533</v>
      </c>
      <c r="B1761" s="19" t="s">
        <v>2534</v>
      </c>
      <c r="C1761" s="19" t="s">
        <v>2535</v>
      </c>
      <c r="D1761" s="19" t="s">
        <v>2536</v>
      </c>
      <c r="E1761" s="20" t="s">
        <v>21</v>
      </c>
      <c r="F1761" s="19" t="s">
        <v>21</v>
      </c>
      <c r="G1761" s="180">
        <v>91333</v>
      </c>
      <c r="H1761" s="19" t="s">
        <v>2612</v>
      </c>
      <c r="I1761" s="19" t="s">
        <v>15692</v>
      </c>
      <c r="J1761" s="19" t="s">
        <v>23</v>
      </c>
      <c r="K1761" s="20" t="s">
        <v>10179</v>
      </c>
      <c r="L1761" s="19" t="s">
        <v>25</v>
      </c>
    </row>
    <row r="1762" spans="1:12" x14ac:dyDescent="0.25">
      <c r="A1762" s="19" t="s">
        <v>2533</v>
      </c>
      <c r="B1762" s="19" t="s">
        <v>2534</v>
      </c>
      <c r="C1762" s="19" t="s">
        <v>2535</v>
      </c>
      <c r="D1762" s="19" t="s">
        <v>2536</v>
      </c>
      <c r="E1762" s="20" t="s">
        <v>21</v>
      </c>
      <c r="F1762" s="19" t="s">
        <v>21</v>
      </c>
      <c r="G1762" s="180">
        <v>91334</v>
      </c>
      <c r="H1762" s="19" t="s">
        <v>2613</v>
      </c>
      <c r="I1762" s="19" t="s">
        <v>15692</v>
      </c>
      <c r="J1762" s="19" t="s">
        <v>9283</v>
      </c>
      <c r="K1762" s="20" t="s">
        <v>10180</v>
      </c>
      <c r="L1762" s="19" t="s">
        <v>25</v>
      </c>
    </row>
    <row r="1763" spans="1:12" x14ac:dyDescent="0.25">
      <c r="A1763" s="19" t="s">
        <v>2533</v>
      </c>
      <c r="B1763" s="19" t="s">
        <v>2534</v>
      </c>
      <c r="C1763" s="19" t="s">
        <v>2535</v>
      </c>
      <c r="D1763" s="19" t="s">
        <v>2536</v>
      </c>
      <c r="E1763" s="20" t="s">
        <v>21</v>
      </c>
      <c r="F1763" s="19" t="s">
        <v>21</v>
      </c>
      <c r="G1763" s="180">
        <v>91335</v>
      </c>
      <c r="H1763" s="19" t="s">
        <v>2614</v>
      </c>
      <c r="I1763" s="19" t="s">
        <v>15692</v>
      </c>
      <c r="J1763" s="19" t="s">
        <v>9283</v>
      </c>
      <c r="K1763" s="20" t="s">
        <v>10181</v>
      </c>
      <c r="L1763" s="19" t="s">
        <v>25</v>
      </c>
    </row>
    <row r="1764" spans="1:12" x14ac:dyDescent="0.25">
      <c r="A1764" s="19" t="s">
        <v>2533</v>
      </c>
      <c r="B1764" s="19" t="s">
        <v>2534</v>
      </c>
      <c r="C1764" s="19" t="s">
        <v>2535</v>
      </c>
      <c r="D1764" s="19" t="s">
        <v>2536</v>
      </c>
      <c r="E1764" s="20" t="s">
        <v>21</v>
      </c>
      <c r="F1764" s="19" t="s">
        <v>21</v>
      </c>
      <c r="G1764" s="180">
        <v>91336</v>
      </c>
      <c r="H1764" s="19" t="s">
        <v>2615</v>
      </c>
      <c r="I1764" s="19" t="s">
        <v>15692</v>
      </c>
      <c r="J1764" s="19" t="s">
        <v>9283</v>
      </c>
      <c r="K1764" s="20" t="s">
        <v>10182</v>
      </c>
      <c r="L1764" s="19" t="s">
        <v>25</v>
      </c>
    </row>
    <row r="1765" spans="1:12" x14ac:dyDescent="0.25">
      <c r="A1765" s="19" t="s">
        <v>2533</v>
      </c>
      <c r="B1765" s="19" t="s">
        <v>2534</v>
      </c>
      <c r="C1765" s="19" t="s">
        <v>2535</v>
      </c>
      <c r="D1765" s="19" t="s">
        <v>2536</v>
      </c>
      <c r="E1765" s="20" t="s">
        <v>21</v>
      </c>
      <c r="F1765" s="19" t="s">
        <v>21</v>
      </c>
      <c r="G1765" s="180">
        <v>91337</v>
      </c>
      <c r="H1765" s="19" t="s">
        <v>2616</v>
      </c>
      <c r="I1765" s="19" t="s">
        <v>15692</v>
      </c>
      <c r="J1765" s="19" t="s">
        <v>9283</v>
      </c>
      <c r="K1765" s="20" t="s">
        <v>10183</v>
      </c>
      <c r="L1765" s="19" t="s">
        <v>25</v>
      </c>
    </row>
    <row r="1766" spans="1:12" x14ac:dyDescent="0.25">
      <c r="A1766" s="19" t="s">
        <v>2533</v>
      </c>
      <c r="B1766" s="19" t="s">
        <v>2534</v>
      </c>
      <c r="C1766" s="19" t="s">
        <v>2535</v>
      </c>
      <c r="D1766" s="19" t="s">
        <v>2536</v>
      </c>
      <c r="E1766" s="20" t="s">
        <v>21</v>
      </c>
      <c r="F1766" s="19" t="s">
        <v>21</v>
      </c>
      <c r="G1766" s="180">
        <v>100659</v>
      </c>
      <c r="H1766" s="19" t="s">
        <v>2617</v>
      </c>
      <c r="I1766" s="19" t="s">
        <v>15747</v>
      </c>
      <c r="J1766" s="19" t="s">
        <v>23</v>
      </c>
      <c r="K1766" s="20" t="s">
        <v>5173</v>
      </c>
      <c r="L1766" s="19" t="s">
        <v>25</v>
      </c>
    </row>
    <row r="1767" spans="1:12" x14ac:dyDescent="0.25">
      <c r="A1767" s="19" t="s">
        <v>2533</v>
      </c>
      <c r="B1767" s="19" t="s">
        <v>2534</v>
      </c>
      <c r="C1767" s="19" t="s">
        <v>2535</v>
      </c>
      <c r="D1767" s="19" t="s">
        <v>2536</v>
      </c>
      <c r="E1767" s="20" t="s">
        <v>21</v>
      </c>
      <c r="F1767" s="19" t="s">
        <v>21</v>
      </c>
      <c r="G1767" s="180">
        <v>100660</v>
      </c>
      <c r="H1767" s="19" t="s">
        <v>2618</v>
      </c>
      <c r="I1767" s="19" t="s">
        <v>15747</v>
      </c>
      <c r="J1767" s="19" t="s">
        <v>23</v>
      </c>
      <c r="K1767" s="20" t="s">
        <v>193</v>
      </c>
      <c r="L1767" s="19" t="s">
        <v>25</v>
      </c>
    </row>
    <row r="1768" spans="1:12" x14ac:dyDescent="0.25">
      <c r="A1768" s="19" t="s">
        <v>2533</v>
      </c>
      <c r="B1768" s="19" t="s">
        <v>2534</v>
      </c>
      <c r="C1768" s="19" t="s">
        <v>2535</v>
      </c>
      <c r="D1768" s="19" t="s">
        <v>2536</v>
      </c>
      <c r="E1768" s="20" t="s">
        <v>21</v>
      </c>
      <c r="F1768" s="19" t="s">
        <v>21</v>
      </c>
      <c r="G1768" s="180">
        <v>100675</v>
      </c>
      <c r="H1768" s="19" t="s">
        <v>2620</v>
      </c>
      <c r="I1768" s="19" t="s">
        <v>15692</v>
      </c>
      <c r="J1768" s="19" t="s">
        <v>23</v>
      </c>
      <c r="K1768" s="20" t="s">
        <v>10184</v>
      </c>
      <c r="L1768" s="19" t="s">
        <v>25</v>
      </c>
    </row>
    <row r="1769" spans="1:12" x14ac:dyDescent="0.25">
      <c r="A1769" s="19" t="s">
        <v>2533</v>
      </c>
      <c r="B1769" s="19" t="s">
        <v>2534</v>
      </c>
      <c r="C1769" s="19" t="s">
        <v>2535</v>
      </c>
      <c r="D1769" s="19" t="s">
        <v>2536</v>
      </c>
      <c r="E1769" s="20" t="s">
        <v>21</v>
      </c>
      <c r="F1769" s="19" t="s">
        <v>21</v>
      </c>
      <c r="G1769" s="180">
        <v>100676</v>
      </c>
      <c r="H1769" s="19" t="s">
        <v>2621</v>
      </c>
      <c r="I1769" s="19" t="s">
        <v>15692</v>
      </c>
      <c r="J1769" s="19" t="s">
        <v>23</v>
      </c>
      <c r="K1769" s="20" t="s">
        <v>10185</v>
      </c>
      <c r="L1769" s="19" t="s">
        <v>25</v>
      </c>
    </row>
    <row r="1770" spans="1:12" x14ac:dyDescent="0.25">
      <c r="A1770" s="19" t="s">
        <v>2533</v>
      </c>
      <c r="B1770" s="19" t="s">
        <v>2534</v>
      </c>
      <c r="C1770" s="19" t="s">
        <v>2535</v>
      </c>
      <c r="D1770" s="19" t="s">
        <v>2536</v>
      </c>
      <c r="E1770" s="20" t="s">
        <v>21</v>
      </c>
      <c r="F1770" s="19" t="s">
        <v>21</v>
      </c>
      <c r="G1770" s="180">
        <v>100678</v>
      </c>
      <c r="H1770" s="19" t="s">
        <v>2622</v>
      </c>
      <c r="I1770" s="19" t="s">
        <v>15692</v>
      </c>
      <c r="J1770" s="19" t="s">
        <v>23</v>
      </c>
      <c r="K1770" s="20" t="s">
        <v>10186</v>
      </c>
      <c r="L1770" s="19" t="s">
        <v>25</v>
      </c>
    </row>
    <row r="1771" spans="1:12" x14ac:dyDescent="0.25">
      <c r="A1771" s="19" t="s">
        <v>2533</v>
      </c>
      <c r="B1771" s="19" t="s">
        <v>2534</v>
      </c>
      <c r="C1771" s="19" t="s">
        <v>2535</v>
      </c>
      <c r="D1771" s="19" t="s">
        <v>2536</v>
      </c>
      <c r="E1771" s="20" t="s">
        <v>21</v>
      </c>
      <c r="F1771" s="19" t="s">
        <v>21</v>
      </c>
      <c r="G1771" s="180">
        <v>100679</v>
      </c>
      <c r="H1771" s="19" t="s">
        <v>2623</v>
      </c>
      <c r="I1771" s="19" t="s">
        <v>15692</v>
      </c>
      <c r="J1771" s="19" t="s">
        <v>23</v>
      </c>
      <c r="K1771" s="20" t="s">
        <v>10187</v>
      </c>
      <c r="L1771" s="19" t="s">
        <v>25</v>
      </c>
    </row>
    <row r="1772" spans="1:12" x14ac:dyDescent="0.25">
      <c r="A1772" s="19" t="s">
        <v>2533</v>
      </c>
      <c r="B1772" s="19" t="s">
        <v>2534</v>
      </c>
      <c r="C1772" s="19" t="s">
        <v>2535</v>
      </c>
      <c r="D1772" s="19" t="s">
        <v>2536</v>
      </c>
      <c r="E1772" s="20" t="s">
        <v>21</v>
      </c>
      <c r="F1772" s="19" t="s">
        <v>21</v>
      </c>
      <c r="G1772" s="180">
        <v>100680</v>
      </c>
      <c r="H1772" s="19" t="s">
        <v>2624</v>
      </c>
      <c r="I1772" s="19" t="s">
        <v>15692</v>
      </c>
      <c r="J1772" s="19" t="s">
        <v>23</v>
      </c>
      <c r="K1772" s="20" t="s">
        <v>10188</v>
      </c>
      <c r="L1772" s="19" t="s">
        <v>25</v>
      </c>
    </row>
    <row r="1773" spans="1:12" x14ac:dyDescent="0.25">
      <c r="A1773" s="19" t="s">
        <v>2533</v>
      </c>
      <c r="B1773" s="19" t="s">
        <v>2534</v>
      </c>
      <c r="C1773" s="19" t="s">
        <v>2535</v>
      </c>
      <c r="D1773" s="19" t="s">
        <v>2536</v>
      </c>
      <c r="E1773" s="20" t="s">
        <v>21</v>
      </c>
      <c r="F1773" s="19" t="s">
        <v>21</v>
      </c>
      <c r="G1773" s="180">
        <v>100681</v>
      </c>
      <c r="H1773" s="19" t="s">
        <v>2625</v>
      </c>
      <c r="I1773" s="19" t="s">
        <v>15692</v>
      </c>
      <c r="J1773" s="19" t="s">
        <v>23</v>
      </c>
      <c r="K1773" s="20" t="s">
        <v>10189</v>
      </c>
      <c r="L1773" s="19" t="s">
        <v>25</v>
      </c>
    </row>
    <row r="1774" spans="1:12" x14ac:dyDescent="0.25">
      <c r="A1774" s="19" t="s">
        <v>2533</v>
      </c>
      <c r="B1774" s="19" t="s">
        <v>2534</v>
      </c>
      <c r="C1774" s="19" t="s">
        <v>2535</v>
      </c>
      <c r="D1774" s="19" t="s">
        <v>2536</v>
      </c>
      <c r="E1774" s="20" t="s">
        <v>21</v>
      </c>
      <c r="F1774" s="19" t="s">
        <v>21</v>
      </c>
      <c r="G1774" s="180">
        <v>100682</v>
      </c>
      <c r="H1774" s="19" t="s">
        <v>2626</v>
      </c>
      <c r="I1774" s="19" t="s">
        <v>15692</v>
      </c>
      <c r="J1774" s="19" t="s">
        <v>23</v>
      </c>
      <c r="K1774" s="20" t="s">
        <v>10190</v>
      </c>
      <c r="L1774" s="19" t="s">
        <v>25</v>
      </c>
    </row>
    <row r="1775" spans="1:12" x14ac:dyDescent="0.25">
      <c r="A1775" s="19" t="s">
        <v>2533</v>
      </c>
      <c r="B1775" s="19" t="s">
        <v>2534</v>
      </c>
      <c r="C1775" s="19" t="s">
        <v>2535</v>
      </c>
      <c r="D1775" s="19" t="s">
        <v>2536</v>
      </c>
      <c r="E1775" s="20" t="s">
        <v>21</v>
      </c>
      <c r="F1775" s="19" t="s">
        <v>21</v>
      </c>
      <c r="G1775" s="180">
        <v>100683</v>
      </c>
      <c r="H1775" s="19" t="s">
        <v>2627</v>
      </c>
      <c r="I1775" s="19" t="s">
        <v>15692</v>
      </c>
      <c r="J1775" s="19" t="s">
        <v>23</v>
      </c>
      <c r="K1775" s="20" t="s">
        <v>10191</v>
      </c>
      <c r="L1775" s="19" t="s">
        <v>25</v>
      </c>
    </row>
    <row r="1776" spans="1:12" x14ac:dyDescent="0.25">
      <c r="A1776" s="19" t="s">
        <v>2533</v>
      </c>
      <c r="B1776" s="19" t="s">
        <v>2534</v>
      </c>
      <c r="C1776" s="19" t="s">
        <v>2535</v>
      </c>
      <c r="D1776" s="19" t="s">
        <v>2536</v>
      </c>
      <c r="E1776" s="20" t="s">
        <v>21</v>
      </c>
      <c r="F1776" s="19" t="s">
        <v>21</v>
      </c>
      <c r="G1776" s="180">
        <v>100684</v>
      </c>
      <c r="H1776" s="19" t="s">
        <v>2628</v>
      </c>
      <c r="I1776" s="19" t="s">
        <v>15692</v>
      </c>
      <c r="J1776" s="19" t="s">
        <v>23</v>
      </c>
      <c r="K1776" s="20" t="s">
        <v>10192</v>
      </c>
      <c r="L1776" s="19" t="s">
        <v>25</v>
      </c>
    </row>
    <row r="1777" spans="1:12" x14ac:dyDescent="0.25">
      <c r="A1777" s="19" t="s">
        <v>2533</v>
      </c>
      <c r="B1777" s="19" t="s">
        <v>2534</v>
      </c>
      <c r="C1777" s="19" t="s">
        <v>2535</v>
      </c>
      <c r="D1777" s="19" t="s">
        <v>2536</v>
      </c>
      <c r="E1777" s="20" t="s">
        <v>21</v>
      </c>
      <c r="F1777" s="19" t="s">
        <v>21</v>
      </c>
      <c r="G1777" s="180">
        <v>100685</v>
      </c>
      <c r="H1777" s="19" t="s">
        <v>2629</v>
      </c>
      <c r="I1777" s="19" t="s">
        <v>15692</v>
      </c>
      <c r="J1777" s="19" t="s">
        <v>23</v>
      </c>
      <c r="K1777" s="20" t="s">
        <v>10193</v>
      </c>
      <c r="L1777" s="19" t="s">
        <v>25</v>
      </c>
    </row>
    <row r="1778" spans="1:12" x14ac:dyDescent="0.25">
      <c r="A1778" s="19" t="s">
        <v>2533</v>
      </c>
      <c r="B1778" s="19" t="s">
        <v>2534</v>
      </c>
      <c r="C1778" s="19" t="s">
        <v>2535</v>
      </c>
      <c r="D1778" s="19" t="s">
        <v>2536</v>
      </c>
      <c r="E1778" s="20" t="s">
        <v>21</v>
      </c>
      <c r="F1778" s="19" t="s">
        <v>21</v>
      </c>
      <c r="G1778" s="180">
        <v>100686</v>
      </c>
      <c r="H1778" s="19" t="s">
        <v>2630</v>
      </c>
      <c r="I1778" s="19" t="s">
        <v>15692</v>
      </c>
      <c r="J1778" s="19" t="s">
        <v>23</v>
      </c>
      <c r="K1778" s="20" t="s">
        <v>10194</v>
      </c>
      <c r="L1778" s="19" t="s">
        <v>25</v>
      </c>
    </row>
    <row r="1779" spans="1:12" x14ac:dyDescent="0.25">
      <c r="A1779" s="19" t="s">
        <v>2533</v>
      </c>
      <c r="B1779" s="19" t="s">
        <v>2534</v>
      </c>
      <c r="C1779" s="19" t="s">
        <v>2535</v>
      </c>
      <c r="D1779" s="19" t="s">
        <v>2536</v>
      </c>
      <c r="E1779" s="20" t="s">
        <v>21</v>
      </c>
      <c r="F1779" s="19" t="s">
        <v>21</v>
      </c>
      <c r="G1779" s="180">
        <v>100687</v>
      </c>
      <c r="H1779" s="19" t="s">
        <v>2631</v>
      </c>
      <c r="I1779" s="19" t="s">
        <v>15692</v>
      </c>
      <c r="J1779" s="19" t="s">
        <v>23</v>
      </c>
      <c r="K1779" s="20" t="s">
        <v>10195</v>
      </c>
      <c r="L1779" s="19" t="s">
        <v>25</v>
      </c>
    </row>
    <row r="1780" spans="1:12" x14ac:dyDescent="0.25">
      <c r="A1780" s="19" t="s">
        <v>2533</v>
      </c>
      <c r="B1780" s="19" t="s">
        <v>2534</v>
      </c>
      <c r="C1780" s="19" t="s">
        <v>2535</v>
      </c>
      <c r="D1780" s="19" t="s">
        <v>2536</v>
      </c>
      <c r="E1780" s="20" t="s">
        <v>21</v>
      </c>
      <c r="F1780" s="19" t="s">
        <v>21</v>
      </c>
      <c r="G1780" s="180">
        <v>100688</v>
      </c>
      <c r="H1780" s="19" t="s">
        <v>2632</v>
      </c>
      <c r="I1780" s="19" t="s">
        <v>15692</v>
      </c>
      <c r="J1780" s="19" t="s">
        <v>23</v>
      </c>
      <c r="K1780" s="20" t="s">
        <v>10196</v>
      </c>
      <c r="L1780" s="19" t="s">
        <v>25</v>
      </c>
    </row>
    <row r="1781" spans="1:12" x14ac:dyDescent="0.25">
      <c r="A1781" s="19" t="s">
        <v>2533</v>
      </c>
      <c r="B1781" s="19" t="s">
        <v>2534</v>
      </c>
      <c r="C1781" s="19" t="s">
        <v>2535</v>
      </c>
      <c r="D1781" s="19" t="s">
        <v>2536</v>
      </c>
      <c r="E1781" s="20" t="s">
        <v>21</v>
      </c>
      <c r="F1781" s="19" t="s">
        <v>21</v>
      </c>
      <c r="G1781" s="180">
        <v>100689</v>
      </c>
      <c r="H1781" s="19" t="s">
        <v>2633</v>
      </c>
      <c r="I1781" s="19" t="s">
        <v>15692</v>
      </c>
      <c r="J1781" s="19" t="s">
        <v>23</v>
      </c>
      <c r="K1781" s="20" t="s">
        <v>10197</v>
      </c>
      <c r="L1781" s="19" t="s">
        <v>25</v>
      </c>
    </row>
    <row r="1782" spans="1:12" x14ac:dyDescent="0.25">
      <c r="A1782" s="19" t="s">
        <v>2533</v>
      </c>
      <c r="B1782" s="19" t="s">
        <v>2534</v>
      </c>
      <c r="C1782" s="19" t="s">
        <v>2535</v>
      </c>
      <c r="D1782" s="19" t="s">
        <v>2536</v>
      </c>
      <c r="E1782" s="20" t="s">
        <v>21</v>
      </c>
      <c r="F1782" s="19" t="s">
        <v>21</v>
      </c>
      <c r="G1782" s="180">
        <v>100690</v>
      </c>
      <c r="H1782" s="19" t="s">
        <v>2634</v>
      </c>
      <c r="I1782" s="19" t="s">
        <v>15692</v>
      </c>
      <c r="J1782" s="19" t="s">
        <v>23</v>
      </c>
      <c r="K1782" s="20" t="s">
        <v>10198</v>
      </c>
      <c r="L1782" s="19" t="s">
        <v>25</v>
      </c>
    </row>
    <row r="1783" spans="1:12" x14ac:dyDescent="0.25">
      <c r="A1783" s="19" t="s">
        <v>2533</v>
      </c>
      <c r="B1783" s="19" t="s">
        <v>2534</v>
      </c>
      <c r="C1783" s="19" t="s">
        <v>2535</v>
      </c>
      <c r="D1783" s="19" t="s">
        <v>2536</v>
      </c>
      <c r="E1783" s="20" t="s">
        <v>21</v>
      </c>
      <c r="F1783" s="19" t="s">
        <v>21</v>
      </c>
      <c r="G1783" s="180">
        <v>100691</v>
      </c>
      <c r="H1783" s="19" t="s">
        <v>2635</v>
      </c>
      <c r="I1783" s="19" t="s">
        <v>15692</v>
      </c>
      <c r="J1783" s="19" t="s">
        <v>9283</v>
      </c>
      <c r="K1783" s="20" t="s">
        <v>10199</v>
      </c>
      <c r="L1783" s="19" t="s">
        <v>25</v>
      </c>
    </row>
    <row r="1784" spans="1:12" x14ac:dyDescent="0.25">
      <c r="A1784" s="19" t="s">
        <v>2533</v>
      </c>
      <c r="B1784" s="19" t="s">
        <v>2534</v>
      </c>
      <c r="C1784" s="19" t="s">
        <v>2535</v>
      </c>
      <c r="D1784" s="19" t="s">
        <v>2536</v>
      </c>
      <c r="E1784" s="20" t="s">
        <v>21</v>
      </c>
      <c r="F1784" s="19" t="s">
        <v>21</v>
      </c>
      <c r="G1784" s="180">
        <v>100692</v>
      </c>
      <c r="H1784" s="19" t="s">
        <v>2636</v>
      </c>
      <c r="I1784" s="19" t="s">
        <v>15692</v>
      </c>
      <c r="J1784" s="19" t="s">
        <v>9283</v>
      </c>
      <c r="K1784" s="20" t="s">
        <v>10200</v>
      </c>
      <c r="L1784" s="19" t="s">
        <v>25</v>
      </c>
    </row>
    <row r="1785" spans="1:12" x14ac:dyDescent="0.25">
      <c r="A1785" s="19" t="s">
        <v>2533</v>
      </c>
      <c r="B1785" s="19" t="s">
        <v>2534</v>
      </c>
      <c r="C1785" s="19" t="s">
        <v>2535</v>
      </c>
      <c r="D1785" s="19" t="s">
        <v>2536</v>
      </c>
      <c r="E1785" s="20" t="s">
        <v>21</v>
      </c>
      <c r="F1785" s="19" t="s">
        <v>21</v>
      </c>
      <c r="G1785" s="180">
        <v>100693</v>
      </c>
      <c r="H1785" s="19" t="s">
        <v>2637</v>
      </c>
      <c r="I1785" s="19" t="s">
        <v>15692</v>
      </c>
      <c r="J1785" s="19" t="s">
        <v>9283</v>
      </c>
      <c r="K1785" s="20" t="s">
        <v>10201</v>
      </c>
      <c r="L1785" s="19" t="s">
        <v>25</v>
      </c>
    </row>
    <row r="1786" spans="1:12" x14ac:dyDescent="0.25">
      <c r="A1786" s="19" t="s">
        <v>2533</v>
      </c>
      <c r="B1786" s="19" t="s">
        <v>2534</v>
      </c>
      <c r="C1786" s="19" t="s">
        <v>2535</v>
      </c>
      <c r="D1786" s="19" t="s">
        <v>2536</v>
      </c>
      <c r="E1786" s="20" t="s">
        <v>21</v>
      </c>
      <c r="F1786" s="19" t="s">
        <v>21</v>
      </c>
      <c r="G1786" s="180">
        <v>100694</v>
      </c>
      <c r="H1786" s="19" t="s">
        <v>2638</v>
      </c>
      <c r="I1786" s="19" t="s">
        <v>15692</v>
      </c>
      <c r="J1786" s="19" t="s">
        <v>9283</v>
      </c>
      <c r="K1786" s="20" t="s">
        <v>10202</v>
      </c>
      <c r="L1786" s="19" t="s">
        <v>25</v>
      </c>
    </row>
    <row r="1787" spans="1:12" x14ac:dyDescent="0.25">
      <c r="A1787" s="19" t="s">
        <v>2533</v>
      </c>
      <c r="B1787" s="19" t="s">
        <v>2534</v>
      </c>
      <c r="C1787" s="19" t="s">
        <v>2535</v>
      </c>
      <c r="D1787" s="19" t="s">
        <v>2536</v>
      </c>
      <c r="E1787" s="20" t="s">
        <v>21</v>
      </c>
      <c r="F1787" s="19" t="s">
        <v>21</v>
      </c>
      <c r="G1787" s="180">
        <v>100695</v>
      </c>
      <c r="H1787" s="19" t="s">
        <v>2639</v>
      </c>
      <c r="I1787" s="19" t="s">
        <v>15692</v>
      </c>
      <c r="J1787" s="19" t="s">
        <v>23</v>
      </c>
      <c r="K1787" s="20" t="s">
        <v>10203</v>
      </c>
      <c r="L1787" s="19" t="s">
        <v>25</v>
      </c>
    </row>
    <row r="1788" spans="1:12" x14ac:dyDescent="0.25">
      <c r="A1788" s="19" t="s">
        <v>2533</v>
      </c>
      <c r="B1788" s="19" t="s">
        <v>2534</v>
      </c>
      <c r="C1788" s="19" t="s">
        <v>2535</v>
      </c>
      <c r="D1788" s="19" t="s">
        <v>2536</v>
      </c>
      <c r="E1788" s="20" t="s">
        <v>21</v>
      </c>
      <c r="F1788" s="19" t="s">
        <v>21</v>
      </c>
      <c r="G1788" s="180">
        <v>100696</v>
      </c>
      <c r="H1788" s="19" t="s">
        <v>2640</v>
      </c>
      <c r="I1788" s="19" t="s">
        <v>15692</v>
      </c>
      <c r="J1788" s="19" t="s">
        <v>23</v>
      </c>
      <c r="K1788" s="20" t="s">
        <v>10204</v>
      </c>
      <c r="L1788" s="19" t="s">
        <v>25</v>
      </c>
    </row>
    <row r="1789" spans="1:12" x14ac:dyDescent="0.25">
      <c r="A1789" s="19" t="s">
        <v>2533</v>
      </c>
      <c r="B1789" s="19" t="s">
        <v>2534</v>
      </c>
      <c r="C1789" s="19" t="s">
        <v>2535</v>
      </c>
      <c r="D1789" s="19" t="s">
        <v>2536</v>
      </c>
      <c r="E1789" s="20" t="s">
        <v>21</v>
      </c>
      <c r="F1789" s="19" t="s">
        <v>21</v>
      </c>
      <c r="G1789" s="180">
        <v>100697</v>
      </c>
      <c r="H1789" s="19" t="s">
        <v>2641</v>
      </c>
      <c r="I1789" s="19" t="s">
        <v>15692</v>
      </c>
      <c r="J1789" s="19" t="s">
        <v>23</v>
      </c>
      <c r="K1789" s="20" t="s">
        <v>10205</v>
      </c>
      <c r="L1789" s="19" t="s">
        <v>25</v>
      </c>
    </row>
    <row r="1790" spans="1:12" x14ac:dyDescent="0.25">
      <c r="A1790" s="19" t="s">
        <v>2533</v>
      </c>
      <c r="B1790" s="19" t="s">
        <v>2534</v>
      </c>
      <c r="C1790" s="19" t="s">
        <v>2535</v>
      </c>
      <c r="D1790" s="19" t="s">
        <v>2536</v>
      </c>
      <c r="E1790" s="20" t="s">
        <v>21</v>
      </c>
      <c r="F1790" s="19" t="s">
        <v>21</v>
      </c>
      <c r="G1790" s="180">
        <v>100698</v>
      </c>
      <c r="H1790" s="19" t="s">
        <v>2642</v>
      </c>
      <c r="I1790" s="19" t="s">
        <v>15692</v>
      </c>
      <c r="J1790" s="19" t="s">
        <v>23</v>
      </c>
      <c r="K1790" s="20" t="s">
        <v>10206</v>
      </c>
      <c r="L1790" s="19" t="s">
        <v>25</v>
      </c>
    </row>
    <row r="1791" spans="1:12" x14ac:dyDescent="0.25">
      <c r="A1791" s="19" t="s">
        <v>2533</v>
      </c>
      <c r="B1791" s="19" t="s">
        <v>2534</v>
      </c>
      <c r="C1791" s="19" t="s">
        <v>2535</v>
      </c>
      <c r="D1791" s="19" t="s">
        <v>2536</v>
      </c>
      <c r="E1791" s="20" t="s">
        <v>21</v>
      </c>
      <c r="F1791" s="19" t="s">
        <v>21</v>
      </c>
      <c r="G1791" s="180">
        <v>100699</v>
      </c>
      <c r="H1791" s="19" t="s">
        <v>2643</v>
      </c>
      <c r="I1791" s="19" t="s">
        <v>15692</v>
      </c>
      <c r="J1791" s="19" t="s">
        <v>23</v>
      </c>
      <c r="K1791" s="20" t="s">
        <v>10207</v>
      </c>
      <c r="L1791" s="19" t="s">
        <v>25</v>
      </c>
    </row>
    <row r="1792" spans="1:12" x14ac:dyDescent="0.25">
      <c r="A1792" s="19" t="s">
        <v>2533</v>
      </c>
      <c r="B1792" s="19" t="s">
        <v>2534</v>
      </c>
      <c r="C1792" s="19" t="s">
        <v>2535</v>
      </c>
      <c r="D1792" s="19" t="s">
        <v>2536</v>
      </c>
      <c r="E1792" s="20" t="s">
        <v>21</v>
      </c>
      <c r="F1792" s="19" t="s">
        <v>21</v>
      </c>
      <c r="G1792" s="180">
        <v>100700</v>
      </c>
      <c r="H1792" s="19" t="s">
        <v>2645</v>
      </c>
      <c r="I1792" s="19" t="s">
        <v>15692</v>
      </c>
      <c r="J1792" s="19" t="s">
        <v>23</v>
      </c>
      <c r="K1792" s="20" t="s">
        <v>10208</v>
      </c>
      <c r="L1792" s="19" t="s">
        <v>25</v>
      </c>
    </row>
    <row r="1793" spans="1:12" x14ac:dyDescent="0.25">
      <c r="A1793" s="19" t="s">
        <v>2533</v>
      </c>
      <c r="B1793" s="19" t="s">
        <v>2534</v>
      </c>
      <c r="C1793" s="19" t="s">
        <v>2535</v>
      </c>
      <c r="D1793" s="19" t="s">
        <v>2536</v>
      </c>
      <c r="E1793" s="20" t="s">
        <v>21</v>
      </c>
      <c r="F1793" s="19" t="s">
        <v>21</v>
      </c>
      <c r="G1793" s="180">
        <v>100712</v>
      </c>
      <c r="H1793" s="19" t="s">
        <v>2646</v>
      </c>
      <c r="I1793" s="19" t="s">
        <v>15692</v>
      </c>
      <c r="J1793" s="19" t="s">
        <v>23</v>
      </c>
      <c r="K1793" s="20" t="s">
        <v>10209</v>
      </c>
      <c r="L1793" s="19" t="s">
        <v>25</v>
      </c>
    </row>
    <row r="1794" spans="1:12" x14ac:dyDescent="0.25">
      <c r="A1794" s="19" t="s">
        <v>2533</v>
      </c>
      <c r="B1794" s="19" t="s">
        <v>2534</v>
      </c>
      <c r="C1794" s="19" t="s">
        <v>2647</v>
      </c>
      <c r="D1794" s="19" t="s">
        <v>2648</v>
      </c>
      <c r="E1794" s="20" t="s">
        <v>21</v>
      </c>
      <c r="F1794" s="19" t="s">
        <v>21</v>
      </c>
      <c r="G1794" s="180">
        <v>100665</v>
      </c>
      <c r="H1794" s="19" t="s">
        <v>2649</v>
      </c>
      <c r="I1794" s="19" t="s">
        <v>15719</v>
      </c>
      <c r="J1794" s="19" t="s">
        <v>9283</v>
      </c>
      <c r="K1794" s="20" t="s">
        <v>10210</v>
      </c>
      <c r="L1794" s="19" t="s">
        <v>25</v>
      </c>
    </row>
    <row r="1795" spans="1:12" x14ac:dyDescent="0.25">
      <c r="A1795" s="19" t="s">
        <v>2533</v>
      </c>
      <c r="B1795" s="19" t="s">
        <v>2534</v>
      </c>
      <c r="C1795" s="19" t="s">
        <v>2647</v>
      </c>
      <c r="D1795" s="19" t="s">
        <v>2648</v>
      </c>
      <c r="E1795" s="20" t="s">
        <v>21</v>
      </c>
      <c r="F1795" s="19" t="s">
        <v>21</v>
      </c>
      <c r="G1795" s="180">
        <v>100666</v>
      </c>
      <c r="H1795" s="19" t="s">
        <v>2650</v>
      </c>
      <c r="I1795" s="19" t="s">
        <v>15719</v>
      </c>
      <c r="J1795" s="19" t="s">
        <v>9283</v>
      </c>
      <c r="K1795" s="20" t="s">
        <v>10211</v>
      </c>
      <c r="L1795" s="19" t="s">
        <v>25</v>
      </c>
    </row>
    <row r="1796" spans="1:12" x14ac:dyDescent="0.25">
      <c r="A1796" s="19" t="s">
        <v>2533</v>
      </c>
      <c r="B1796" s="19" t="s">
        <v>2534</v>
      </c>
      <c r="C1796" s="19" t="s">
        <v>2647</v>
      </c>
      <c r="D1796" s="19" t="s">
        <v>2648</v>
      </c>
      <c r="E1796" s="20" t="s">
        <v>21</v>
      </c>
      <c r="F1796" s="19" t="s">
        <v>21</v>
      </c>
      <c r="G1796" s="180">
        <v>100667</v>
      </c>
      <c r="H1796" s="19" t="s">
        <v>2651</v>
      </c>
      <c r="I1796" s="19" t="s">
        <v>15719</v>
      </c>
      <c r="J1796" s="19" t="s">
        <v>9283</v>
      </c>
      <c r="K1796" s="20" t="s">
        <v>10212</v>
      </c>
      <c r="L1796" s="19" t="s">
        <v>25</v>
      </c>
    </row>
    <row r="1797" spans="1:12" x14ac:dyDescent="0.25">
      <c r="A1797" s="19" t="s">
        <v>2533</v>
      </c>
      <c r="B1797" s="19" t="s">
        <v>2534</v>
      </c>
      <c r="C1797" s="19" t="s">
        <v>2647</v>
      </c>
      <c r="D1797" s="19" t="s">
        <v>2648</v>
      </c>
      <c r="E1797" s="20" t="s">
        <v>21</v>
      </c>
      <c r="F1797" s="19" t="s">
        <v>21</v>
      </c>
      <c r="G1797" s="180">
        <v>100668</v>
      </c>
      <c r="H1797" s="19" t="s">
        <v>2652</v>
      </c>
      <c r="I1797" s="19" t="s">
        <v>15719</v>
      </c>
      <c r="J1797" s="19" t="s">
        <v>9283</v>
      </c>
      <c r="K1797" s="20" t="s">
        <v>10213</v>
      </c>
      <c r="L1797" s="19" t="s">
        <v>25</v>
      </c>
    </row>
    <row r="1798" spans="1:12" x14ac:dyDescent="0.25">
      <c r="A1798" s="19" t="s">
        <v>2533</v>
      </c>
      <c r="B1798" s="19" t="s">
        <v>2534</v>
      </c>
      <c r="C1798" s="19" t="s">
        <v>2647</v>
      </c>
      <c r="D1798" s="19" t="s">
        <v>2648</v>
      </c>
      <c r="E1798" s="20" t="s">
        <v>21</v>
      </c>
      <c r="F1798" s="19" t="s">
        <v>21</v>
      </c>
      <c r="G1798" s="180">
        <v>100669</v>
      </c>
      <c r="H1798" s="19" t="s">
        <v>2653</v>
      </c>
      <c r="I1798" s="19" t="s">
        <v>15719</v>
      </c>
      <c r="J1798" s="19" t="s">
        <v>9283</v>
      </c>
      <c r="K1798" s="20" t="s">
        <v>10214</v>
      </c>
      <c r="L1798" s="19" t="s">
        <v>25</v>
      </c>
    </row>
    <row r="1799" spans="1:12" x14ac:dyDescent="0.25">
      <c r="A1799" s="19" t="s">
        <v>2533</v>
      </c>
      <c r="B1799" s="19" t="s">
        <v>2534</v>
      </c>
      <c r="C1799" s="19" t="s">
        <v>2647</v>
      </c>
      <c r="D1799" s="19" t="s">
        <v>2648</v>
      </c>
      <c r="E1799" s="20" t="s">
        <v>21</v>
      </c>
      <c r="F1799" s="19" t="s">
        <v>21</v>
      </c>
      <c r="G1799" s="180">
        <v>100670</v>
      </c>
      <c r="H1799" s="19" t="s">
        <v>2654</v>
      </c>
      <c r="I1799" s="19" t="s">
        <v>15719</v>
      </c>
      <c r="J1799" s="19" t="s">
        <v>9283</v>
      </c>
      <c r="K1799" s="20" t="s">
        <v>10215</v>
      </c>
      <c r="L1799" s="19" t="s">
        <v>25</v>
      </c>
    </row>
    <row r="1800" spans="1:12" x14ac:dyDescent="0.25">
      <c r="A1800" s="19" t="s">
        <v>2533</v>
      </c>
      <c r="B1800" s="19" t="s">
        <v>2534</v>
      </c>
      <c r="C1800" s="19" t="s">
        <v>2647</v>
      </c>
      <c r="D1800" s="19" t="s">
        <v>2648</v>
      </c>
      <c r="E1800" s="20" t="s">
        <v>21</v>
      </c>
      <c r="F1800" s="19" t="s">
        <v>21</v>
      </c>
      <c r="G1800" s="180">
        <v>100671</v>
      </c>
      <c r="H1800" s="19" t="s">
        <v>2655</v>
      </c>
      <c r="I1800" s="19" t="s">
        <v>15719</v>
      </c>
      <c r="J1800" s="19" t="s">
        <v>9283</v>
      </c>
      <c r="K1800" s="20" t="s">
        <v>10216</v>
      </c>
      <c r="L1800" s="19" t="s">
        <v>25</v>
      </c>
    </row>
    <row r="1801" spans="1:12" x14ac:dyDescent="0.25">
      <c r="A1801" s="19" t="s">
        <v>2533</v>
      </c>
      <c r="B1801" s="19" t="s">
        <v>2534</v>
      </c>
      <c r="C1801" s="19" t="s">
        <v>2647</v>
      </c>
      <c r="D1801" s="19" t="s">
        <v>2648</v>
      </c>
      <c r="E1801" s="20" t="s">
        <v>21</v>
      </c>
      <c r="F1801" s="19" t="s">
        <v>21</v>
      </c>
      <c r="G1801" s="180">
        <v>100672</v>
      </c>
      <c r="H1801" s="19" t="s">
        <v>2656</v>
      </c>
      <c r="I1801" s="19" t="s">
        <v>15719</v>
      </c>
      <c r="J1801" s="19" t="s">
        <v>9283</v>
      </c>
      <c r="K1801" s="20" t="s">
        <v>10217</v>
      </c>
      <c r="L1801" s="19" t="s">
        <v>25</v>
      </c>
    </row>
    <row r="1802" spans="1:12" x14ac:dyDescent="0.25">
      <c r="A1802" s="19" t="s">
        <v>2533</v>
      </c>
      <c r="B1802" s="19" t="s">
        <v>2534</v>
      </c>
      <c r="C1802" s="19" t="s">
        <v>2657</v>
      </c>
      <c r="D1802" s="19" t="s">
        <v>2658</v>
      </c>
      <c r="E1802" s="20" t="s">
        <v>21</v>
      </c>
      <c r="F1802" s="19" t="s">
        <v>21</v>
      </c>
      <c r="G1802" s="180">
        <v>100701</v>
      </c>
      <c r="H1802" s="19" t="s">
        <v>2659</v>
      </c>
      <c r="I1802" s="19" t="s">
        <v>15719</v>
      </c>
      <c r="J1802" s="19" t="s">
        <v>9283</v>
      </c>
      <c r="K1802" s="20" t="s">
        <v>10218</v>
      </c>
      <c r="L1802" s="19" t="s">
        <v>25</v>
      </c>
    </row>
    <row r="1803" spans="1:12" x14ac:dyDescent="0.25">
      <c r="A1803" s="19" t="s">
        <v>2533</v>
      </c>
      <c r="B1803" s="19" t="s">
        <v>2534</v>
      </c>
      <c r="C1803" s="19" t="s">
        <v>2660</v>
      </c>
      <c r="D1803" s="19" t="s">
        <v>2661</v>
      </c>
      <c r="E1803" s="20" t="s">
        <v>21</v>
      </c>
      <c r="F1803" s="19" t="s">
        <v>21</v>
      </c>
      <c r="G1803" s="180">
        <v>94559</v>
      </c>
      <c r="H1803" s="19" t="s">
        <v>2662</v>
      </c>
      <c r="I1803" s="19" t="s">
        <v>15719</v>
      </c>
      <c r="J1803" s="19" t="s">
        <v>9283</v>
      </c>
      <c r="K1803" s="20" t="s">
        <v>10219</v>
      </c>
      <c r="L1803" s="19" t="s">
        <v>25</v>
      </c>
    </row>
    <row r="1804" spans="1:12" x14ac:dyDescent="0.25">
      <c r="A1804" s="19" t="s">
        <v>2533</v>
      </c>
      <c r="B1804" s="19" t="s">
        <v>2534</v>
      </c>
      <c r="C1804" s="19" t="s">
        <v>2660</v>
      </c>
      <c r="D1804" s="19" t="s">
        <v>2661</v>
      </c>
      <c r="E1804" s="20" t="s">
        <v>21</v>
      </c>
      <c r="F1804" s="19" t="s">
        <v>21</v>
      </c>
      <c r="G1804" s="180">
        <v>94560</v>
      </c>
      <c r="H1804" s="19" t="s">
        <v>2663</v>
      </c>
      <c r="I1804" s="19" t="s">
        <v>15719</v>
      </c>
      <c r="J1804" s="19" t="s">
        <v>9283</v>
      </c>
      <c r="K1804" s="20" t="s">
        <v>10220</v>
      </c>
      <c r="L1804" s="19" t="s">
        <v>25</v>
      </c>
    </row>
    <row r="1805" spans="1:12" x14ac:dyDescent="0.25">
      <c r="A1805" s="19" t="s">
        <v>2533</v>
      </c>
      <c r="B1805" s="19" t="s">
        <v>2534</v>
      </c>
      <c r="C1805" s="19" t="s">
        <v>2660</v>
      </c>
      <c r="D1805" s="19" t="s">
        <v>2661</v>
      </c>
      <c r="E1805" s="20" t="s">
        <v>21</v>
      </c>
      <c r="F1805" s="19" t="s">
        <v>21</v>
      </c>
      <c r="G1805" s="180">
        <v>94562</v>
      </c>
      <c r="H1805" s="19" t="s">
        <v>2664</v>
      </c>
      <c r="I1805" s="19" t="s">
        <v>15719</v>
      </c>
      <c r="J1805" s="19" t="s">
        <v>9283</v>
      </c>
      <c r="K1805" s="20" t="s">
        <v>10221</v>
      </c>
      <c r="L1805" s="19" t="s">
        <v>25</v>
      </c>
    </row>
    <row r="1806" spans="1:12" x14ac:dyDescent="0.25">
      <c r="A1806" s="19" t="s">
        <v>2533</v>
      </c>
      <c r="B1806" s="19" t="s">
        <v>2534</v>
      </c>
      <c r="C1806" s="19" t="s">
        <v>2660</v>
      </c>
      <c r="D1806" s="19" t="s">
        <v>2661</v>
      </c>
      <c r="E1806" s="20" t="s">
        <v>21</v>
      </c>
      <c r="F1806" s="19" t="s">
        <v>21</v>
      </c>
      <c r="G1806" s="180">
        <v>94563</v>
      </c>
      <c r="H1806" s="19" t="s">
        <v>2665</v>
      </c>
      <c r="I1806" s="19" t="s">
        <v>15719</v>
      </c>
      <c r="J1806" s="19" t="s">
        <v>9283</v>
      </c>
      <c r="K1806" s="20" t="s">
        <v>10222</v>
      </c>
      <c r="L1806" s="19" t="s">
        <v>25</v>
      </c>
    </row>
    <row r="1807" spans="1:12" x14ac:dyDescent="0.25">
      <c r="A1807" s="19" t="s">
        <v>2533</v>
      </c>
      <c r="B1807" s="19" t="s">
        <v>2534</v>
      </c>
      <c r="C1807" s="19" t="s">
        <v>2660</v>
      </c>
      <c r="D1807" s="19" t="s">
        <v>2661</v>
      </c>
      <c r="E1807" s="20" t="s">
        <v>21</v>
      </c>
      <c r="F1807" s="19" t="s">
        <v>21</v>
      </c>
      <c r="G1807" s="180">
        <v>94587</v>
      </c>
      <c r="H1807" s="19" t="s">
        <v>2666</v>
      </c>
      <c r="I1807" s="19" t="s">
        <v>15747</v>
      </c>
      <c r="J1807" s="19" t="s">
        <v>23</v>
      </c>
      <c r="K1807" s="20" t="s">
        <v>10223</v>
      </c>
      <c r="L1807" s="19" t="s">
        <v>25</v>
      </c>
    </row>
    <row r="1808" spans="1:12" x14ac:dyDescent="0.25">
      <c r="A1808" s="19" t="s">
        <v>2533</v>
      </c>
      <c r="B1808" s="19" t="s">
        <v>2534</v>
      </c>
      <c r="C1808" s="19" t="s">
        <v>2660</v>
      </c>
      <c r="D1808" s="19" t="s">
        <v>2661</v>
      </c>
      <c r="E1808" s="20" t="s">
        <v>21</v>
      </c>
      <c r="F1808" s="19" t="s">
        <v>21</v>
      </c>
      <c r="G1808" s="180">
        <v>94588</v>
      </c>
      <c r="H1808" s="19" t="s">
        <v>2668</v>
      </c>
      <c r="I1808" s="19" t="s">
        <v>15747</v>
      </c>
      <c r="J1808" s="19" t="s">
        <v>23</v>
      </c>
      <c r="K1808" s="20" t="s">
        <v>10224</v>
      </c>
      <c r="L1808" s="19" t="s">
        <v>25</v>
      </c>
    </row>
    <row r="1809" spans="1:12" x14ac:dyDescent="0.25">
      <c r="A1809" s="19" t="s">
        <v>2533</v>
      </c>
      <c r="B1809" s="19" t="s">
        <v>2534</v>
      </c>
      <c r="C1809" s="19" t="s">
        <v>2670</v>
      </c>
      <c r="D1809" s="19" t="s">
        <v>2671</v>
      </c>
      <c r="E1809" s="20" t="s">
        <v>21</v>
      </c>
      <c r="F1809" s="19" t="s">
        <v>21</v>
      </c>
      <c r="G1809" s="180">
        <v>99837</v>
      </c>
      <c r="H1809" s="19" t="s">
        <v>2672</v>
      </c>
      <c r="I1809" s="19" t="s">
        <v>15747</v>
      </c>
      <c r="J1809" s="19" t="s">
        <v>9283</v>
      </c>
      <c r="K1809" s="20" t="s">
        <v>10225</v>
      </c>
      <c r="L1809" s="19" t="s">
        <v>25</v>
      </c>
    </row>
    <row r="1810" spans="1:12" x14ac:dyDescent="0.25">
      <c r="A1810" s="19" t="s">
        <v>2533</v>
      </c>
      <c r="B1810" s="19" t="s">
        <v>2534</v>
      </c>
      <c r="C1810" s="19" t="s">
        <v>2670</v>
      </c>
      <c r="D1810" s="19" t="s">
        <v>2671</v>
      </c>
      <c r="E1810" s="20" t="s">
        <v>21</v>
      </c>
      <c r="F1810" s="19" t="s">
        <v>21</v>
      </c>
      <c r="G1810" s="180">
        <v>99839</v>
      </c>
      <c r="H1810" s="19" t="s">
        <v>2673</v>
      </c>
      <c r="I1810" s="19" t="s">
        <v>15747</v>
      </c>
      <c r="J1810" s="19" t="s">
        <v>9283</v>
      </c>
      <c r="K1810" s="20" t="s">
        <v>10226</v>
      </c>
      <c r="L1810" s="19" t="s">
        <v>25</v>
      </c>
    </row>
    <row r="1811" spans="1:12" x14ac:dyDescent="0.25">
      <c r="A1811" s="19" t="s">
        <v>2533</v>
      </c>
      <c r="B1811" s="19" t="s">
        <v>2534</v>
      </c>
      <c r="C1811" s="19" t="s">
        <v>2670</v>
      </c>
      <c r="D1811" s="19" t="s">
        <v>2671</v>
      </c>
      <c r="E1811" s="20" t="s">
        <v>21</v>
      </c>
      <c r="F1811" s="19" t="s">
        <v>21</v>
      </c>
      <c r="G1811" s="180">
        <v>99841</v>
      </c>
      <c r="H1811" s="19" t="s">
        <v>2674</v>
      </c>
      <c r="I1811" s="19" t="s">
        <v>15747</v>
      </c>
      <c r="J1811" s="19" t="s">
        <v>9283</v>
      </c>
      <c r="K1811" s="20" t="s">
        <v>10227</v>
      </c>
      <c r="L1811" s="19" t="s">
        <v>25</v>
      </c>
    </row>
    <row r="1812" spans="1:12" x14ac:dyDescent="0.25">
      <c r="A1812" s="19" t="s">
        <v>2533</v>
      </c>
      <c r="B1812" s="19" t="s">
        <v>2534</v>
      </c>
      <c r="C1812" s="19" t="s">
        <v>2670</v>
      </c>
      <c r="D1812" s="19" t="s">
        <v>2671</v>
      </c>
      <c r="E1812" s="20" t="s">
        <v>21</v>
      </c>
      <c r="F1812" s="19" t="s">
        <v>21</v>
      </c>
      <c r="G1812" s="180">
        <v>99855</v>
      </c>
      <c r="H1812" s="19" t="s">
        <v>2675</v>
      </c>
      <c r="I1812" s="19" t="s">
        <v>15747</v>
      </c>
      <c r="J1812" s="19" t="s">
        <v>23</v>
      </c>
      <c r="K1812" s="20" t="s">
        <v>10228</v>
      </c>
      <c r="L1812" s="19" t="s">
        <v>25</v>
      </c>
    </row>
    <row r="1813" spans="1:12" x14ac:dyDescent="0.25">
      <c r="A1813" s="19" t="s">
        <v>2533</v>
      </c>
      <c r="B1813" s="19" t="s">
        <v>2534</v>
      </c>
      <c r="C1813" s="19" t="s">
        <v>2670</v>
      </c>
      <c r="D1813" s="19" t="s">
        <v>2671</v>
      </c>
      <c r="E1813" s="20" t="s">
        <v>21</v>
      </c>
      <c r="F1813" s="19" t="s">
        <v>21</v>
      </c>
      <c r="G1813" s="180">
        <v>99857</v>
      </c>
      <c r="H1813" s="19" t="s">
        <v>2676</v>
      </c>
      <c r="I1813" s="19" t="s">
        <v>15747</v>
      </c>
      <c r="J1813" s="19" t="s">
        <v>9283</v>
      </c>
      <c r="K1813" s="20" t="s">
        <v>10229</v>
      </c>
      <c r="L1813" s="19" t="s">
        <v>25</v>
      </c>
    </row>
    <row r="1814" spans="1:12" x14ac:dyDescent="0.25">
      <c r="A1814" s="19" t="s">
        <v>2533</v>
      </c>
      <c r="B1814" s="19" t="s">
        <v>2534</v>
      </c>
      <c r="C1814" s="19" t="s">
        <v>2670</v>
      </c>
      <c r="D1814" s="19" t="s">
        <v>2671</v>
      </c>
      <c r="E1814" s="20" t="s">
        <v>21</v>
      </c>
      <c r="F1814" s="19" t="s">
        <v>21</v>
      </c>
      <c r="G1814" s="180">
        <v>99861</v>
      </c>
      <c r="H1814" s="19" t="s">
        <v>2677</v>
      </c>
      <c r="I1814" s="19" t="s">
        <v>15719</v>
      </c>
      <c r="J1814" s="19" t="s">
        <v>23</v>
      </c>
      <c r="K1814" s="20" t="s">
        <v>10230</v>
      </c>
      <c r="L1814" s="19" t="s">
        <v>25</v>
      </c>
    </row>
    <row r="1815" spans="1:12" x14ac:dyDescent="0.25">
      <c r="A1815" s="19" t="s">
        <v>2533</v>
      </c>
      <c r="B1815" s="19" t="s">
        <v>2534</v>
      </c>
      <c r="C1815" s="19" t="s">
        <v>2670</v>
      </c>
      <c r="D1815" s="19" t="s">
        <v>2671</v>
      </c>
      <c r="E1815" s="20" t="s">
        <v>21</v>
      </c>
      <c r="F1815" s="19" t="s">
        <v>21</v>
      </c>
      <c r="G1815" s="180">
        <v>99862</v>
      </c>
      <c r="H1815" s="19" t="s">
        <v>2678</v>
      </c>
      <c r="I1815" s="19" t="s">
        <v>15719</v>
      </c>
      <c r="J1815" s="19" t="s">
        <v>9283</v>
      </c>
      <c r="K1815" s="20" t="s">
        <v>10231</v>
      </c>
      <c r="L1815" s="19" t="s">
        <v>25</v>
      </c>
    </row>
    <row r="1816" spans="1:12" x14ac:dyDescent="0.25">
      <c r="A1816" s="19" t="s">
        <v>2533</v>
      </c>
      <c r="B1816" s="19" t="s">
        <v>2534</v>
      </c>
      <c r="C1816" s="19" t="s">
        <v>2679</v>
      </c>
      <c r="D1816" s="19" t="s">
        <v>2680</v>
      </c>
      <c r="E1816" s="20" t="s">
        <v>21</v>
      </c>
      <c r="F1816" s="19" t="s">
        <v>21</v>
      </c>
      <c r="G1816" s="180">
        <v>73665</v>
      </c>
      <c r="H1816" s="19" t="s">
        <v>2681</v>
      </c>
      <c r="I1816" s="19" t="s">
        <v>15747</v>
      </c>
      <c r="J1816" s="19" t="s">
        <v>23</v>
      </c>
      <c r="K1816" s="20" t="s">
        <v>10232</v>
      </c>
      <c r="L1816" s="19" t="s">
        <v>25</v>
      </c>
    </row>
    <row r="1817" spans="1:12" x14ac:dyDescent="0.25">
      <c r="A1817" s="19" t="s">
        <v>2533</v>
      </c>
      <c r="B1817" s="19" t="s">
        <v>2534</v>
      </c>
      <c r="C1817" s="19" t="s">
        <v>2679</v>
      </c>
      <c r="D1817" s="19" t="s">
        <v>2680</v>
      </c>
      <c r="E1817" s="20">
        <v>74194</v>
      </c>
      <c r="F1817" s="19" t="s">
        <v>2683</v>
      </c>
      <c r="G1817" s="19" t="s">
        <v>2684</v>
      </c>
      <c r="H1817" s="19" t="s">
        <v>2685</v>
      </c>
      <c r="I1817" s="19" t="s">
        <v>15747</v>
      </c>
      <c r="J1817" s="19" t="s">
        <v>23</v>
      </c>
      <c r="K1817" s="20" t="s">
        <v>10233</v>
      </c>
      <c r="L1817" s="19" t="s">
        <v>25</v>
      </c>
    </row>
    <row r="1818" spans="1:12" x14ac:dyDescent="0.25">
      <c r="A1818" s="19" t="s">
        <v>2533</v>
      </c>
      <c r="B1818" s="19" t="s">
        <v>2534</v>
      </c>
      <c r="C1818" s="19" t="s">
        <v>2686</v>
      </c>
      <c r="D1818" s="19" t="s">
        <v>2687</v>
      </c>
      <c r="E1818" s="20" t="s">
        <v>21</v>
      </c>
      <c r="F1818" s="19" t="s">
        <v>21</v>
      </c>
      <c r="G1818" s="180">
        <v>90838</v>
      </c>
      <c r="H1818" s="19" t="s">
        <v>2688</v>
      </c>
      <c r="I1818" s="19" t="s">
        <v>15692</v>
      </c>
      <c r="J1818" s="19" t="s">
        <v>9283</v>
      </c>
      <c r="K1818" s="20" t="s">
        <v>10234</v>
      </c>
      <c r="L1818" s="19" t="s">
        <v>25</v>
      </c>
    </row>
    <row r="1819" spans="1:12" x14ac:dyDescent="0.25">
      <c r="A1819" s="19" t="s">
        <v>2533</v>
      </c>
      <c r="B1819" s="19" t="s">
        <v>2534</v>
      </c>
      <c r="C1819" s="19" t="s">
        <v>2686</v>
      </c>
      <c r="D1819" s="19" t="s">
        <v>2687</v>
      </c>
      <c r="E1819" s="20" t="s">
        <v>21</v>
      </c>
      <c r="F1819" s="19" t="s">
        <v>21</v>
      </c>
      <c r="G1819" s="180">
        <v>91338</v>
      </c>
      <c r="H1819" s="19" t="s">
        <v>2689</v>
      </c>
      <c r="I1819" s="19" t="s">
        <v>15719</v>
      </c>
      <c r="J1819" s="19" t="s">
        <v>9283</v>
      </c>
      <c r="K1819" s="20" t="s">
        <v>10235</v>
      </c>
      <c r="L1819" s="19" t="s">
        <v>25</v>
      </c>
    </row>
    <row r="1820" spans="1:12" x14ac:dyDescent="0.25">
      <c r="A1820" s="19" t="s">
        <v>2533</v>
      </c>
      <c r="B1820" s="19" t="s">
        <v>2534</v>
      </c>
      <c r="C1820" s="19" t="s">
        <v>2686</v>
      </c>
      <c r="D1820" s="19" t="s">
        <v>2687</v>
      </c>
      <c r="E1820" s="20" t="s">
        <v>21</v>
      </c>
      <c r="F1820" s="19" t="s">
        <v>21</v>
      </c>
      <c r="G1820" s="180">
        <v>91341</v>
      </c>
      <c r="H1820" s="19" t="s">
        <v>2690</v>
      </c>
      <c r="I1820" s="19" t="s">
        <v>15719</v>
      </c>
      <c r="J1820" s="19" t="s">
        <v>9283</v>
      </c>
      <c r="K1820" s="20" t="s">
        <v>10236</v>
      </c>
      <c r="L1820" s="19" t="s">
        <v>25</v>
      </c>
    </row>
    <row r="1821" spans="1:12" x14ac:dyDescent="0.25">
      <c r="A1821" s="19" t="s">
        <v>2533</v>
      </c>
      <c r="B1821" s="19" t="s">
        <v>2534</v>
      </c>
      <c r="C1821" s="19" t="s">
        <v>2686</v>
      </c>
      <c r="D1821" s="19" t="s">
        <v>2687</v>
      </c>
      <c r="E1821" s="20" t="s">
        <v>21</v>
      </c>
      <c r="F1821" s="19" t="s">
        <v>21</v>
      </c>
      <c r="G1821" s="180">
        <v>94805</v>
      </c>
      <c r="H1821" s="19" t="s">
        <v>2691</v>
      </c>
      <c r="I1821" s="19" t="s">
        <v>15692</v>
      </c>
      <c r="J1821" s="19" t="s">
        <v>9283</v>
      </c>
      <c r="K1821" s="20" t="s">
        <v>10237</v>
      </c>
      <c r="L1821" s="19" t="s">
        <v>25</v>
      </c>
    </row>
    <row r="1822" spans="1:12" x14ac:dyDescent="0.25">
      <c r="A1822" s="19" t="s">
        <v>2533</v>
      </c>
      <c r="B1822" s="19" t="s">
        <v>2534</v>
      </c>
      <c r="C1822" s="19" t="s">
        <v>2686</v>
      </c>
      <c r="D1822" s="19" t="s">
        <v>2687</v>
      </c>
      <c r="E1822" s="20" t="s">
        <v>21</v>
      </c>
      <c r="F1822" s="19" t="s">
        <v>21</v>
      </c>
      <c r="G1822" s="180">
        <v>94806</v>
      </c>
      <c r="H1822" s="19" t="s">
        <v>2692</v>
      </c>
      <c r="I1822" s="19" t="s">
        <v>15692</v>
      </c>
      <c r="J1822" s="19" t="s">
        <v>9283</v>
      </c>
      <c r="K1822" s="20" t="s">
        <v>6737</v>
      </c>
      <c r="L1822" s="19" t="s">
        <v>25</v>
      </c>
    </row>
    <row r="1823" spans="1:12" x14ac:dyDescent="0.25">
      <c r="A1823" s="19" t="s">
        <v>2533</v>
      </c>
      <c r="B1823" s="19" t="s">
        <v>2534</v>
      </c>
      <c r="C1823" s="19" t="s">
        <v>2686</v>
      </c>
      <c r="D1823" s="19" t="s">
        <v>2687</v>
      </c>
      <c r="E1823" s="20" t="s">
        <v>21</v>
      </c>
      <c r="F1823" s="19" t="s">
        <v>21</v>
      </c>
      <c r="G1823" s="180">
        <v>94807</v>
      </c>
      <c r="H1823" s="19" t="s">
        <v>2693</v>
      </c>
      <c r="I1823" s="19" t="s">
        <v>15692</v>
      </c>
      <c r="J1823" s="19" t="s">
        <v>9283</v>
      </c>
      <c r="K1823" s="20" t="s">
        <v>10238</v>
      </c>
      <c r="L1823" s="19" t="s">
        <v>25</v>
      </c>
    </row>
    <row r="1824" spans="1:12" x14ac:dyDescent="0.25">
      <c r="A1824" s="19" t="s">
        <v>2533</v>
      </c>
      <c r="B1824" s="19" t="s">
        <v>2534</v>
      </c>
      <c r="C1824" s="19" t="s">
        <v>2686</v>
      </c>
      <c r="D1824" s="19" t="s">
        <v>2687</v>
      </c>
      <c r="E1824" s="20" t="s">
        <v>21</v>
      </c>
      <c r="F1824" s="19" t="s">
        <v>21</v>
      </c>
      <c r="G1824" s="180">
        <v>100702</v>
      </c>
      <c r="H1824" s="19" t="s">
        <v>2694</v>
      </c>
      <c r="I1824" s="19" t="s">
        <v>15719</v>
      </c>
      <c r="J1824" s="19" t="s">
        <v>9283</v>
      </c>
      <c r="K1824" s="20" t="s">
        <v>10239</v>
      </c>
      <c r="L1824" s="19" t="s">
        <v>25</v>
      </c>
    </row>
    <row r="1825" spans="1:12" x14ac:dyDescent="0.25">
      <c r="A1825" s="19" t="s">
        <v>2533</v>
      </c>
      <c r="B1825" s="19" t="s">
        <v>2534</v>
      </c>
      <c r="C1825" s="19" t="s">
        <v>2695</v>
      </c>
      <c r="D1825" s="19" t="s">
        <v>2696</v>
      </c>
      <c r="E1825" s="20" t="s">
        <v>21</v>
      </c>
      <c r="F1825" s="19" t="s">
        <v>21</v>
      </c>
      <c r="G1825" s="180">
        <v>84885</v>
      </c>
      <c r="H1825" s="19" t="s">
        <v>2697</v>
      </c>
      <c r="I1825" s="19" t="s">
        <v>15692</v>
      </c>
      <c r="J1825" s="19" t="s">
        <v>23</v>
      </c>
      <c r="K1825" s="20" t="s">
        <v>10240</v>
      </c>
      <c r="L1825" s="19" t="s">
        <v>25</v>
      </c>
    </row>
    <row r="1826" spans="1:12" x14ac:dyDescent="0.25">
      <c r="A1826" s="19" t="s">
        <v>2533</v>
      </c>
      <c r="B1826" s="19" t="s">
        <v>2534</v>
      </c>
      <c r="C1826" s="19" t="s">
        <v>2695</v>
      </c>
      <c r="D1826" s="19" t="s">
        <v>2696</v>
      </c>
      <c r="E1826" s="20" t="s">
        <v>21</v>
      </c>
      <c r="F1826" s="19" t="s">
        <v>21</v>
      </c>
      <c r="G1826" s="180">
        <v>84886</v>
      </c>
      <c r="H1826" s="19" t="s">
        <v>2698</v>
      </c>
      <c r="I1826" s="19" t="s">
        <v>15692</v>
      </c>
      <c r="J1826" s="19" t="s">
        <v>23</v>
      </c>
      <c r="K1826" s="20" t="s">
        <v>10241</v>
      </c>
      <c r="L1826" s="19" t="s">
        <v>25</v>
      </c>
    </row>
    <row r="1827" spans="1:12" x14ac:dyDescent="0.25">
      <c r="A1827" s="19" t="s">
        <v>2533</v>
      </c>
      <c r="B1827" s="19" t="s">
        <v>2534</v>
      </c>
      <c r="C1827" s="19" t="s">
        <v>2699</v>
      </c>
      <c r="D1827" s="19" t="s">
        <v>2700</v>
      </c>
      <c r="E1827" s="20" t="s">
        <v>21</v>
      </c>
      <c r="F1827" s="19" t="s">
        <v>21</v>
      </c>
      <c r="G1827" s="180">
        <v>100703</v>
      </c>
      <c r="H1827" s="19" t="s">
        <v>2701</v>
      </c>
      <c r="I1827" s="19" t="s">
        <v>15692</v>
      </c>
      <c r="J1827" s="19" t="s">
        <v>23</v>
      </c>
      <c r="K1827" s="20" t="s">
        <v>10242</v>
      </c>
      <c r="L1827" s="19" t="s">
        <v>25</v>
      </c>
    </row>
    <row r="1828" spans="1:12" x14ac:dyDescent="0.25">
      <c r="A1828" s="19" t="s">
        <v>2533</v>
      </c>
      <c r="B1828" s="19" t="s">
        <v>2534</v>
      </c>
      <c r="C1828" s="19" t="s">
        <v>2699</v>
      </c>
      <c r="D1828" s="19" t="s">
        <v>2700</v>
      </c>
      <c r="E1828" s="20" t="s">
        <v>21</v>
      </c>
      <c r="F1828" s="19" t="s">
        <v>21</v>
      </c>
      <c r="G1828" s="180">
        <v>100704</v>
      </c>
      <c r="H1828" s="19" t="s">
        <v>2703</v>
      </c>
      <c r="I1828" s="19" t="s">
        <v>15692</v>
      </c>
      <c r="J1828" s="19" t="s">
        <v>23</v>
      </c>
      <c r="K1828" s="20" t="s">
        <v>5404</v>
      </c>
      <c r="L1828" s="19" t="s">
        <v>25</v>
      </c>
    </row>
    <row r="1829" spans="1:12" x14ac:dyDescent="0.25">
      <c r="A1829" s="19" t="s">
        <v>2533</v>
      </c>
      <c r="B1829" s="19" t="s">
        <v>2534</v>
      </c>
      <c r="C1829" s="19" t="s">
        <v>2699</v>
      </c>
      <c r="D1829" s="19" t="s">
        <v>2700</v>
      </c>
      <c r="E1829" s="20" t="s">
        <v>21</v>
      </c>
      <c r="F1829" s="19" t="s">
        <v>21</v>
      </c>
      <c r="G1829" s="180">
        <v>100705</v>
      </c>
      <c r="H1829" s="19" t="s">
        <v>2705</v>
      </c>
      <c r="I1829" s="19" t="s">
        <v>15692</v>
      </c>
      <c r="J1829" s="19" t="s">
        <v>23</v>
      </c>
      <c r="K1829" s="20" t="s">
        <v>1017</v>
      </c>
      <c r="L1829" s="19" t="s">
        <v>25</v>
      </c>
    </row>
    <row r="1830" spans="1:12" x14ac:dyDescent="0.25">
      <c r="A1830" s="19" t="s">
        <v>2533</v>
      </c>
      <c r="B1830" s="19" t="s">
        <v>2534</v>
      </c>
      <c r="C1830" s="19" t="s">
        <v>2699</v>
      </c>
      <c r="D1830" s="19" t="s">
        <v>2700</v>
      </c>
      <c r="E1830" s="20" t="s">
        <v>21</v>
      </c>
      <c r="F1830" s="19" t="s">
        <v>21</v>
      </c>
      <c r="G1830" s="180">
        <v>100706</v>
      </c>
      <c r="H1830" s="19" t="s">
        <v>2706</v>
      </c>
      <c r="I1830" s="19" t="s">
        <v>15692</v>
      </c>
      <c r="J1830" s="19" t="s">
        <v>23</v>
      </c>
      <c r="K1830" s="20" t="s">
        <v>10243</v>
      </c>
      <c r="L1830" s="19" t="s">
        <v>25</v>
      </c>
    </row>
    <row r="1831" spans="1:12" x14ac:dyDescent="0.25">
      <c r="A1831" s="19" t="s">
        <v>2533</v>
      </c>
      <c r="B1831" s="19" t="s">
        <v>2534</v>
      </c>
      <c r="C1831" s="19" t="s">
        <v>2699</v>
      </c>
      <c r="D1831" s="19" t="s">
        <v>2700</v>
      </c>
      <c r="E1831" s="20" t="s">
        <v>21</v>
      </c>
      <c r="F1831" s="19" t="s">
        <v>21</v>
      </c>
      <c r="G1831" s="180">
        <v>100707</v>
      </c>
      <c r="H1831" s="19" t="s">
        <v>2707</v>
      </c>
      <c r="I1831" s="19" t="s">
        <v>15692</v>
      </c>
      <c r="J1831" s="19" t="s">
        <v>23</v>
      </c>
      <c r="K1831" s="20" t="s">
        <v>10244</v>
      </c>
      <c r="L1831" s="19" t="s">
        <v>25</v>
      </c>
    </row>
    <row r="1832" spans="1:12" x14ac:dyDescent="0.25">
      <c r="A1832" s="19" t="s">
        <v>2533</v>
      </c>
      <c r="B1832" s="19" t="s">
        <v>2534</v>
      </c>
      <c r="C1832" s="19" t="s">
        <v>2699</v>
      </c>
      <c r="D1832" s="19" t="s">
        <v>2700</v>
      </c>
      <c r="E1832" s="20" t="s">
        <v>21</v>
      </c>
      <c r="F1832" s="19" t="s">
        <v>21</v>
      </c>
      <c r="G1832" s="180">
        <v>100708</v>
      </c>
      <c r="H1832" s="19" t="s">
        <v>2708</v>
      </c>
      <c r="I1832" s="19" t="s">
        <v>15692</v>
      </c>
      <c r="J1832" s="19" t="s">
        <v>23</v>
      </c>
      <c r="K1832" s="20" t="s">
        <v>10245</v>
      </c>
      <c r="L1832" s="19" t="s">
        <v>25</v>
      </c>
    </row>
    <row r="1833" spans="1:12" x14ac:dyDescent="0.25">
      <c r="A1833" s="19" t="s">
        <v>2533</v>
      </c>
      <c r="B1833" s="19" t="s">
        <v>2534</v>
      </c>
      <c r="C1833" s="19" t="s">
        <v>2699</v>
      </c>
      <c r="D1833" s="19" t="s">
        <v>2700</v>
      </c>
      <c r="E1833" s="20" t="s">
        <v>21</v>
      </c>
      <c r="F1833" s="19" t="s">
        <v>21</v>
      </c>
      <c r="G1833" s="180">
        <v>100709</v>
      </c>
      <c r="H1833" s="19" t="s">
        <v>2709</v>
      </c>
      <c r="I1833" s="19" t="s">
        <v>15692</v>
      </c>
      <c r="J1833" s="19" t="s">
        <v>23</v>
      </c>
      <c r="K1833" s="20" t="s">
        <v>6189</v>
      </c>
      <c r="L1833" s="19" t="s">
        <v>25</v>
      </c>
    </row>
    <row r="1834" spans="1:12" x14ac:dyDescent="0.25">
      <c r="A1834" s="19" t="s">
        <v>2533</v>
      </c>
      <c r="B1834" s="19" t="s">
        <v>2534</v>
      </c>
      <c r="C1834" s="19" t="s">
        <v>2699</v>
      </c>
      <c r="D1834" s="19" t="s">
        <v>2700</v>
      </c>
      <c r="E1834" s="20" t="s">
        <v>21</v>
      </c>
      <c r="F1834" s="19" t="s">
        <v>21</v>
      </c>
      <c r="G1834" s="180">
        <v>100710</v>
      </c>
      <c r="H1834" s="19" t="s">
        <v>2710</v>
      </c>
      <c r="I1834" s="19" t="s">
        <v>15692</v>
      </c>
      <c r="J1834" s="19" t="s">
        <v>23</v>
      </c>
      <c r="K1834" s="20" t="s">
        <v>10246</v>
      </c>
      <c r="L1834" s="19" t="s">
        <v>25</v>
      </c>
    </row>
    <row r="1835" spans="1:12" x14ac:dyDescent="0.25">
      <c r="A1835" s="19" t="s">
        <v>2533</v>
      </c>
      <c r="B1835" s="19" t="s">
        <v>2534</v>
      </c>
      <c r="C1835" s="19" t="s">
        <v>2711</v>
      </c>
      <c r="D1835" s="19" t="s">
        <v>2712</v>
      </c>
      <c r="E1835" s="20" t="s">
        <v>21</v>
      </c>
      <c r="F1835" s="19" t="s">
        <v>21</v>
      </c>
      <c r="G1835" s="180">
        <v>72116</v>
      </c>
      <c r="H1835" s="19" t="s">
        <v>2713</v>
      </c>
      <c r="I1835" s="19" t="s">
        <v>15719</v>
      </c>
      <c r="J1835" s="19" t="s">
        <v>23</v>
      </c>
      <c r="K1835" s="20" t="s">
        <v>10247</v>
      </c>
      <c r="L1835" s="19" t="s">
        <v>25</v>
      </c>
    </row>
    <row r="1836" spans="1:12" x14ac:dyDescent="0.25">
      <c r="A1836" s="19" t="s">
        <v>2533</v>
      </c>
      <c r="B1836" s="19" t="s">
        <v>2534</v>
      </c>
      <c r="C1836" s="19" t="s">
        <v>2711</v>
      </c>
      <c r="D1836" s="19" t="s">
        <v>2712</v>
      </c>
      <c r="E1836" s="20" t="s">
        <v>21</v>
      </c>
      <c r="F1836" s="19" t="s">
        <v>21</v>
      </c>
      <c r="G1836" s="180">
        <v>72117</v>
      </c>
      <c r="H1836" s="19" t="s">
        <v>2715</v>
      </c>
      <c r="I1836" s="19" t="s">
        <v>15719</v>
      </c>
      <c r="J1836" s="19" t="s">
        <v>23</v>
      </c>
      <c r="K1836" s="20" t="s">
        <v>10248</v>
      </c>
      <c r="L1836" s="19" t="s">
        <v>25</v>
      </c>
    </row>
    <row r="1837" spans="1:12" x14ac:dyDescent="0.25">
      <c r="A1837" s="19" t="s">
        <v>2533</v>
      </c>
      <c r="B1837" s="19" t="s">
        <v>2534</v>
      </c>
      <c r="C1837" s="19" t="s">
        <v>2711</v>
      </c>
      <c r="D1837" s="19" t="s">
        <v>2712</v>
      </c>
      <c r="E1837" s="20" t="s">
        <v>21</v>
      </c>
      <c r="F1837" s="19" t="s">
        <v>21</v>
      </c>
      <c r="G1837" s="180">
        <v>72118</v>
      </c>
      <c r="H1837" s="19" t="s">
        <v>2716</v>
      </c>
      <c r="I1837" s="19" t="s">
        <v>15719</v>
      </c>
      <c r="J1837" s="19" t="s">
        <v>23</v>
      </c>
      <c r="K1837" s="20" t="s">
        <v>10249</v>
      </c>
      <c r="L1837" s="19" t="s">
        <v>25</v>
      </c>
    </row>
    <row r="1838" spans="1:12" x14ac:dyDescent="0.25">
      <c r="A1838" s="19" t="s">
        <v>2533</v>
      </c>
      <c r="B1838" s="19" t="s">
        <v>2534</v>
      </c>
      <c r="C1838" s="19" t="s">
        <v>2711</v>
      </c>
      <c r="D1838" s="19" t="s">
        <v>2712</v>
      </c>
      <c r="E1838" s="20" t="s">
        <v>21</v>
      </c>
      <c r="F1838" s="19" t="s">
        <v>21</v>
      </c>
      <c r="G1838" s="180">
        <v>72119</v>
      </c>
      <c r="H1838" s="19" t="s">
        <v>2717</v>
      </c>
      <c r="I1838" s="19" t="s">
        <v>15719</v>
      </c>
      <c r="J1838" s="19" t="s">
        <v>23</v>
      </c>
      <c r="K1838" s="20" t="s">
        <v>10250</v>
      </c>
      <c r="L1838" s="19" t="s">
        <v>25</v>
      </c>
    </row>
    <row r="1839" spans="1:12" x14ac:dyDescent="0.25">
      <c r="A1839" s="19" t="s">
        <v>2533</v>
      </c>
      <c r="B1839" s="19" t="s">
        <v>2534</v>
      </c>
      <c r="C1839" s="19" t="s">
        <v>2711</v>
      </c>
      <c r="D1839" s="19" t="s">
        <v>2712</v>
      </c>
      <c r="E1839" s="20" t="s">
        <v>21</v>
      </c>
      <c r="F1839" s="19" t="s">
        <v>21</v>
      </c>
      <c r="G1839" s="180">
        <v>72120</v>
      </c>
      <c r="H1839" s="19" t="s">
        <v>2718</v>
      </c>
      <c r="I1839" s="19" t="s">
        <v>15719</v>
      </c>
      <c r="J1839" s="19" t="s">
        <v>23</v>
      </c>
      <c r="K1839" s="20" t="s">
        <v>10251</v>
      </c>
      <c r="L1839" s="19" t="s">
        <v>25</v>
      </c>
    </row>
    <row r="1840" spans="1:12" x14ac:dyDescent="0.25">
      <c r="A1840" s="19" t="s">
        <v>2533</v>
      </c>
      <c r="B1840" s="19" t="s">
        <v>2534</v>
      </c>
      <c r="C1840" s="19" t="s">
        <v>2711</v>
      </c>
      <c r="D1840" s="19" t="s">
        <v>2712</v>
      </c>
      <c r="E1840" s="20" t="s">
        <v>21</v>
      </c>
      <c r="F1840" s="19" t="s">
        <v>21</v>
      </c>
      <c r="G1840" s="180">
        <v>72122</v>
      </c>
      <c r="H1840" s="19" t="s">
        <v>2719</v>
      </c>
      <c r="I1840" s="19" t="s">
        <v>15719</v>
      </c>
      <c r="J1840" s="19" t="s">
        <v>23</v>
      </c>
      <c r="K1840" s="20" t="s">
        <v>10252</v>
      </c>
      <c r="L1840" s="19" t="s">
        <v>25</v>
      </c>
    </row>
    <row r="1841" spans="1:12" x14ac:dyDescent="0.25">
      <c r="A1841" s="19" t="s">
        <v>2533</v>
      </c>
      <c r="B1841" s="19" t="s">
        <v>2534</v>
      </c>
      <c r="C1841" s="19" t="s">
        <v>2711</v>
      </c>
      <c r="D1841" s="19" t="s">
        <v>2712</v>
      </c>
      <c r="E1841" s="20" t="s">
        <v>21</v>
      </c>
      <c r="F1841" s="19" t="s">
        <v>21</v>
      </c>
      <c r="G1841" s="180">
        <v>72123</v>
      </c>
      <c r="H1841" s="19" t="s">
        <v>2720</v>
      </c>
      <c r="I1841" s="19" t="s">
        <v>15719</v>
      </c>
      <c r="J1841" s="19" t="s">
        <v>23</v>
      </c>
      <c r="K1841" s="20" t="s">
        <v>10253</v>
      </c>
      <c r="L1841" s="19" t="s">
        <v>25</v>
      </c>
    </row>
    <row r="1842" spans="1:12" x14ac:dyDescent="0.25">
      <c r="A1842" s="19" t="s">
        <v>2533</v>
      </c>
      <c r="B1842" s="19" t="s">
        <v>2534</v>
      </c>
      <c r="C1842" s="19" t="s">
        <v>2711</v>
      </c>
      <c r="D1842" s="19" t="s">
        <v>2712</v>
      </c>
      <c r="E1842" s="20">
        <v>73838</v>
      </c>
      <c r="F1842" s="19" t="s">
        <v>2721</v>
      </c>
      <c r="G1842" s="19" t="s">
        <v>2722</v>
      </c>
      <c r="H1842" s="19" t="s">
        <v>2723</v>
      </c>
      <c r="I1842" s="19" t="s">
        <v>15692</v>
      </c>
      <c r="J1842" s="19" t="s">
        <v>23</v>
      </c>
      <c r="K1842" s="20" t="s">
        <v>10254</v>
      </c>
      <c r="L1842" s="19" t="s">
        <v>25</v>
      </c>
    </row>
    <row r="1843" spans="1:12" x14ac:dyDescent="0.25">
      <c r="A1843" s="19" t="s">
        <v>2533</v>
      </c>
      <c r="B1843" s="19" t="s">
        <v>2534</v>
      </c>
      <c r="C1843" s="19" t="s">
        <v>2711</v>
      </c>
      <c r="D1843" s="19" t="s">
        <v>2712</v>
      </c>
      <c r="E1843" s="20">
        <v>74125</v>
      </c>
      <c r="F1843" s="19" t="s">
        <v>2724</v>
      </c>
      <c r="G1843" s="19" t="s">
        <v>2725</v>
      </c>
      <c r="H1843" s="19" t="s">
        <v>2726</v>
      </c>
      <c r="I1843" s="19" t="s">
        <v>15719</v>
      </c>
      <c r="J1843" s="19" t="s">
        <v>23</v>
      </c>
      <c r="K1843" s="20" t="s">
        <v>10255</v>
      </c>
      <c r="L1843" s="19" t="s">
        <v>25</v>
      </c>
    </row>
    <row r="1844" spans="1:12" x14ac:dyDescent="0.25">
      <c r="A1844" s="19" t="s">
        <v>2533</v>
      </c>
      <c r="B1844" s="19" t="s">
        <v>2534</v>
      </c>
      <c r="C1844" s="19" t="s">
        <v>2711</v>
      </c>
      <c r="D1844" s="19" t="s">
        <v>2712</v>
      </c>
      <c r="E1844" s="20">
        <v>74125</v>
      </c>
      <c r="F1844" s="19" t="s">
        <v>2724</v>
      </c>
      <c r="G1844" s="19" t="s">
        <v>2727</v>
      </c>
      <c r="H1844" s="19" t="s">
        <v>2728</v>
      </c>
      <c r="I1844" s="19" t="s">
        <v>15719</v>
      </c>
      <c r="J1844" s="19" t="s">
        <v>9283</v>
      </c>
      <c r="K1844" s="20" t="s">
        <v>10256</v>
      </c>
      <c r="L1844" s="19" t="s">
        <v>25</v>
      </c>
    </row>
    <row r="1845" spans="1:12" x14ac:dyDescent="0.25">
      <c r="A1845" s="19" t="s">
        <v>2533</v>
      </c>
      <c r="B1845" s="19" t="s">
        <v>2534</v>
      </c>
      <c r="C1845" s="19" t="s">
        <v>2711</v>
      </c>
      <c r="D1845" s="19" t="s">
        <v>2712</v>
      </c>
      <c r="E1845" s="20" t="s">
        <v>21</v>
      </c>
      <c r="F1845" s="19" t="s">
        <v>21</v>
      </c>
      <c r="G1845" s="180">
        <v>84957</v>
      </c>
      <c r="H1845" s="19" t="s">
        <v>2729</v>
      </c>
      <c r="I1845" s="19" t="s">
        <v>15719</v>
      </c>
      <c r="J1845" s="19" t="s">
        <v>23</v>
      </c>
      <c r="K1845" s="20" t="s">
        <v>10257</v>
      </c>
      <c r="L1845" s="19" t="s">
        <v>25</v>
      </c>
    </row>
    <row r="1846" spans="1:12" x14ac:dyDescent="0.25">
      <c r="A1846" s="19" t="s">
        <v>2533</v>
      </c>
      <c r="B1846" s="19" t="s">
        <v>2534</v>
      </c>
      <c r="C1846" s="19" t="s">
        <v>2711</v>
      </c>
      <c r="D1846" s="19" t="s">
        <v>2712</v>
      </c>
      <c r="E1846" s="20" t="s">
        <v>21</v>
      </c>
      <c r="F1846" s="19" t="s">
        <v>21</v>
      </c>
      <c r="G1846" s="180">
        <v>84959</v>
      </c>
      <c r="H1846" s="19" t="s">
        <v>2730</v>
      </c>
      <c r="I1846" s="19" t="s">
        <v>15719</v>
      </c>
      <c r="J1846" s="19" t="s">
        <v>23</v>
      </c>
      <c r="K1846" s="20" t="s">
        <v>10258</v>
      </c>
      <c r="L1846" s="19" t="s">
        <v>25</v>
      </c>
    </row>
    <row r="1847" spans="1:12" x14ac:dyDescent="0.25">
      <c r="A1847" s="19" t="s">
        <v>2533</v>
      </c>
      <c r="B1847" s="19" t="s">
        <v>2534</v>
      </c>
      <c r="C1847" s="19" t="s">
        <v>2711</v>
      </c>
      <c r="D1847" s="19" t="s">
        <v>2712</v>
      </c>
      <c r="E1847" s="20" t="s">
        <v>21</v>
      </c>
      <c r="F1847" s="19" t="s">
        <v>21</v>
      </c>
      <c r="G1847" s="180">
        <v>85001</v>
      </c>
      <c r="H1847" s="19" t="s">
        <v>2731</v>
      </c>
      <c r="I1847" s="19" t="s">
        <v>15719</v>
      </c>
      <c r="J1847" s="19" t="s">
        <v>23</v>
      </c>
      <c r="K1847" s="20" t="s">
        <v>10259</v>
      </c>
      <c r="L1847" s="19" t="s">
        <v>25</v>
      </c>
    </row>
    <row r="1848" spans="1:12" x14ac:dyDescent="0.25">
      <c r="A1848" s="19" t="s">
        <v>2533</v>
      </c>
      <c r="B1848" s="19" t="s">
        <v>2534</v>
      </c>
      <c r="C1848" s="19" t="s">
        <v>2711</v>
      </c>
      <c r="D1848" s="19" t="s">
        <v>2712</v>
      </c>
      <c r="E1848" s="20" t="s">
        <v>21</v>
      </c>
      <c r="F1848" s="19" t="s">
        <v>21</v>
      </c>
      <c r="G1848" s="180">
        <v>85002</v>
      </c>
      <c r="H1848" s="19" t="s">
        <v>2732</v>
      </c>
      <c r="I1848" s="19" t="s">
        <v>15719</v>
      </c>
      <c r="J1848" s="19" t="s">
        <v>23</v>
      </c>
      <c r="K1848" s="20" t="s">
        <v>10260</v>
      </c>
      <c r="L1848" s="19" t="s">
        <v>25</v>
      </c>
    </row>
    <row r="1849" spans="1:12" x14ac:dyDescent="0.25">
      <c r="A1849" s="19" t="s">
        <v>2533</v>
      </c>
      <c r="B1849" s="19" t="s">
        <v>2534</v>
      </c>
      <c r="C1849" s="19" t="s">
        <v>2711</v>
      </c>
      <c r="D1849" s="19" t="s">
        <v>2712</v>
      </c>
      <c r="E1849" s="20" t="s">
        <v>21</v>
      </c>
      <c r="F1849" s="19" t="s">
        <v>21</v>
      </c>
      <c r="G1849" s="180">
        <v>85004</v>
      </c>
      <c r="H1849" s="19" t="s">
        <v>2733</v>
      </c>
      <c r="I1849" s="19" t="s">
        <v>15719</v>
      </c>
      <c r="J1849" s="19" t="s">
        <v>23</v>
      </c>
      <c r="K1849" s="20" t="s">
        <v>10261</v>
      </c>
      <c r="L1849" s="19" t="s">
        <v>25</v>
      </c>
    </row>
    <row r="1850" spans="1:12" x14ac:dyDescent="0.25">
      <c r="A1850" s="19" t="s">
        <v>2533</v>
      </c>
      <c r="B1850" s="19" t="s">
        <v>2534</v>
      </c>
      <c r="C1850" s="19" t="s">
        <v>2711</v>
      </c>
      <c r="D1850" s="19" t="s">
        <v>2712</v>
      </c>
      <c r="E1850" s="20" t="s">
        <v>21</v>
      </c>
      <c r="F1850" s="19" t="s">
        <v>21</v>
      </c>
      <c r="G1850" s="180">
        <v>85005</v>
      </c>
      <c r="H1850" s="19" t="s">
        <v>2735</v>
      </c>
      <c r="I1850" s="19" t="s">
        <v>15719</v>
      </c>
      <c r="J1850" s="19" t="s">
        <v>9283</v>
      </c>
      <c r="K1850" s="20" t="s">
        <v>10262</v>
      </c>
      <c r="L1850" s="19" t="s">
        <v>25</v>
      </c>
    </row>
    <row r="1851" spans="1:12" x14ac:dyDescent="0.25">
      <c r="A1851" s="19" t="s">
        <v>2533</v>
      </c>
      <c r="B1851" s="19" t="s">
        <v>2534</v>
      </c>
      <c r="C1851" s="19" t="s">
        <v>2736</v>
      </c>
      <c r="D1851" s="19" t="s">
        <v>2737</v>
      </c>
      <c r="E1851" s="20" t="s">
        <v>21</v>
      </c>
      <c r="F1851" s="19" t="s">
        <v>21</v>
      </c>
      <c r="G1851" s="180">
        <v>94569</v>
      </c>
      <c r="H1851" s="19" t="s">
        <v>2738</v>
      </c>
      <c r="I1851" s="19" t="s">
        <v>15719</v>
      </c>
      <c r="J1851" s="19" t="s">
        <v>9283</v>
      </c>
      <c r="K1851" s="20" t="s">
        <v>10263</v>
      </c>
      <c r="L1851" s="19" t="s">
        <v>25</v>
      </c>
    </row>
    <row r="1852" spans="1:12" x14ac:dyDescent="0.25">
      <c r="A1852" s="19" t="s">
        <v>2533</v>
      </c>
      <c r="B1852" s="19" t="s">
        <v>2534</v>
      </c>
      <c r="C1852" s="19" t="s">
        <v>2736</v>
      </c>
      <c r="D1852" s="19" t="s">
        <v>2737</v>
      </c>
      <c r="E1852" s="20" t="s">
        <v>21</v>
      </c>
      <c r="F1852" s="19" t="s">
        <v>21</v>
      </c>
      <c r="G1852" s="180">
        <v>94570</v>
      </c>
      <c r="H1852" s="19" t="s">
        <v>2739</v>
      </c>
      <c r="I1852" s="19" t="s">
        <v>15719</v>
      </c>
      <c r="J1852" s="19" t="s">
        <v>9283</v>
      </c>
      <c r="K1852" s="20" t="s">
        <v>10264</v>
      </c>
      <c r="L1852" s="19" t="s">
        <v>25</v>
      </c>
    </row>
    <row r="1853" spans="1:12" x14ac:dyDescent="0.25">
      <c r="A1853" s="19" t="s">
        <v>2533</v>
      </c>
      <c r="B1853" s="19" t="s">
        <v>2534</v>
      </c>
      <c r="C1853" s="19" t="s">
        <v>2736</v>
      </c>
      <c r="D1853" s="19" t="s">
        <v>2737</v>
      </c>
      <c r="E1853" s="20" t="s">
        <v>21</v>
      </c>
      <c r="F1853" s="19" t="s">
        <v>21</v>
      </c>
      <c r="G1853" s="180">
        <v>94572</v>
      </c>
      <c r="H1853" s="19" t="s">
        <v>2740</v>
      </c>
      <c r="I1853" s="19" t="s">
        <v>15719</v>
      </c>
      <c r="J1853" s="19" t="s">
        <v>9283</v>
      </c>
      <c r="K1853" s="20" t="s">
        <v>10265</v>
      </c>
      <c r="L1853" s="19" t="s">
        <v>25</v>
      </c>
    </row>
    <row r="1854" spans="1:12" x14ac:dyDescent="0.25">
      <c r="A1854" s="19" t="s">
        <v>2533</v>
      </c>
      <c r="B1854" s="19" t="s">
        <v>2534</v>
      </c>
      <c r="C1854" s="19" t="s">
        <v>2736</v>
      </c>
      <c r="D1854" s="19" t="s">
        <v>2737</v>
      </c>
      <c r="E1854" s="20" t="s">
        <v>21</v>
      </c>
      <c r="F1854" s="19" t="s">
        <v>21</v>
      </c>
      <c r="G1854" s="180">
        <v>94573</v>
      </c>
      <c r="H1854" s="19" t="s">
        <v>2741</v>
      </c>
      <c r="I1854" s="19" t="s">
        <v>15719</v>
      </c>
      <c r="J1854" s="19" t="s">
        <v>9283</v>
      </c>
      <c r="K1854" s="20" t="s">
        <v>10266</v>
      </c>
      <c r="L1854" s="19" t="s">
        <v>25</v>
      </c>
    </row>
    <row r="1855" spans="1:12" x14ac:dyDescent="0.25">
      <c r="A1855" s="19" t="s">
        <v>2533</v>
      </c>
      <c r="B1855" s="19" t="s">
        <v>2534</v>
      </c>
      <c r="C1855" s="19" t="s">
        <v>2736</v>
      </c>
      <c r="D1855" s="19" t="s">
        <v>2737</v>
      </c>
      <c r="E1855" s="20" t="s">
        <v>21</v>
      </c>
      <c r="F1855" s="19" t="s">
        <v>21</v>
      </c>
      <c r="G1855" s="180">
        <v>94580</v>
      </c>
      <c r="H1855" s="19" t="s">
        <v>2742</v>
      </c>
      <c r="I1855" s="19" t="s">
        <v>15719</v>
      </c>
      <c r="J1855" s="19" t="s">
        <v>9283</v>
      </c>
      <c r="K1855" s="20" t="s">
        <v>10267</v>
      </c>
      <c r="L1855" s="19" t="s">
        <v>25</v>
      </c>
    </row>
    <row r="1856" spans="1:12" x14ac:dyDescent="0.25">
      <c r="A1856" s="19" t="s">
        <v>2533</v>
      </c>
      <c r="B1856" s="19" t="s">
        <v>2534</v>
      </c>
      <c r="C1856" s="19" t="s">
        <v>2736</v>
      </c>
      <c r="D1856" s="19" t="s">
        <v>2737</v>
      </c>
      <c r="E1856" s="20" t="s">
        <v>21</v>
      </c>
      <c r="F1856" s="19" t="s">
        <v>21</v>
      </c>
      <c r="G1856" s="180">
        <v>100674</v>
      </c>
      <c r="H1856" s="19" t="s">
        <v>2743</v>
      </c>
      <c r="I1856" s="19" t="s">
        <v>15719</v>
      </c>
      <c r="J1856" s="19" t="s">
        <v>9283</v>
      </c>
      <c r="K1856" s="20" t="s">
        <v>10268</v>
      </c>
      <c r="L1856" s="19" t="s">
        <v>25</v>
      </c>
    </row>
    <row r="1857" spans="1:12" x14ac:dyDescent="0.25">
      <c r="A1857" s="19" t="s">
        <v>2744</v>
      </c>
      <c r="B1857" s="19" t="s">
        <v>2745</v>
      </c>
      <c r="C1857" s="19" t="s">
        <v>2746</v>
      </c>
      <c r="D1857" s="19" t="s">
        <v>2747</v>
      </c>
      <c r="E1857" s="20" t="s">
        <v>21</v>
      </c>
      <c r="F1857" s="19" t="s">
        <v>21</v>
      </c>
      <c r="G1857" s="180">
        <v>101096</v>
      </c>
      <c r="H1857" s="19" t="s">
        <v>2748</v>
      </c>
      <c r="I1857" s="19" t="s">
        <v>15679</v>
      </c>
      <c r="J1857" s="19" t="s">
        <v>9283</v>
      </c>
      <c r="K1857" s="20" t="s">
        <v>10269</v>
      </c>
      <c r="L1857" s="19" t="s">
        <v>25</v>
      </c>
    </row>
    <row r="1858" spans="1:12" x14ac:dyDescent="0.25">
      <c r="A1858" s="19" t="s">
        <v>2744</v>
      </c>
      <c r="B1858" s="19" t="s">
        <v>2745</v>
      </c>
      <c r="C1858" s="19" t="s">
        <v>2746</v>
      </c>
      <c r="D1858" s="19" t="s">
        <v>2747</v>
      </c>
      <c r="E1858" s="20" t="s">
        <v>21</v>
      </c>
      <c r="F1858" s="19" t="s">
        <v>21</v>
      </c>
      <c r="G1858" s="180">
        <v>101097</v>
      </c>
      <c r="H1858" s="19" t="s">
        <v>2749</v>
      </c>
      <c r="I1858" s="19" t="s">
        <v>15679</v>
      </c>
      <c r="J1858" s="19" t="s">
        <v>9283</v>
      </c>
      <c r="K1858" s="20" t="s">
        <v>10270</v>
      </c>
      <c r="L1858" s="19" t="s">
        <v>25</v>
      </c>
    </row>
    <row r="1859" spans="1:12" x14ac:dyDescent="0.25">
      <c r="A1859" s="19" t="s">
        <v>2744</v>
      </c>
      <c r="B1859" s="19" t="s">
        <v>2745</v>
      </c>
      <c r="C1859" s="19" t="s">
        <v>2746</v>
      </c>
      <c r="D1859" s="19" t="s">
        <v>2747</v>
      </c>
      <c r="E1859" s="20" t="s">
        <v>21</v>
      </c>
      <c r="F1859" s="19" t="s">
        <v>21</v>
      </c>
      <c r="G1859" s="180">
        <v>101098</v>
      </c>
      <c r="H1859" s="19" t="s">
        <v>2750</v>
      </c>
      <c r="I1859" s="19" t="s">
        <v>15679</v>
      </c>
      <c r="J1859" s="19" t="s">
        <v>9283</v>
      </c>
      <c r="K1859" s="20" t="s">
        <v>10271</v>
      </c>
      <c r="L1859" s="19" t="s">
        <v>25</v>
      </c>
    </row>
    <row r="1860" spans="1:12" x14ac:dyDescent="0.25">
      <c r="A1860" s="19" t="s">
        <v>2744</v>
      </c>
      <c r="B1860" s="19" t="s">
        <v>2745</v>
      </c>
      <c r="C1860" s="19" t="s">
        <v>2746</v>
      </c>
      <c r="D1860" s="19" t="s">
        <v>2747</v>
      </c>
      <c r="E1860" s="20" t="s">
        <v>21</v>
      </c>
      <c r="F1860" s="19" t="s">
        <v>21</v>
      </c>
      <c r="G1860" s="180">
        <v>101099</v>
      </c>
      <c r="H1860" s="19" t="s">
        <v>2751</v>
      </c>
      <c r="I1860" s="19" t="s">
        <v>15679</v>
      </c>
      <c r="J1860" s="19" t="s">
        <v>9283</v>
      </c>
      <c r="K1860" s="20" t="s">
        <v>10272</v>
      </c>
      <c r="L1860" s="19" t="s">
        <v>25</v>
      </c>
    </row>
    <row r="1861" spans="1:12" x14ac:dyDescent="0.25">
      <c r="A1861" s="19" t="s">
        <v>2744</v>
      </c>
      <c r="B1861" s="19" t="s">
        <v>2745</v>
      </c>
      <c r="C1861" s="19" t="s">
        <v>2746</v>
      </c>
      <c r="D1861" s="19" t="s">
        <v>2747</v>
      </c>
      <c r="E1861" s="20" t="s">
        <v>21</v>
      </c>
      <c r="F1861" s="19" t="s">
        <v>21</v>
      </c>
      <c r="G1861" s="180">
        <v>101100</v>
      </c>
      <c r="H1861" s="19" t="s">
        <v>2752</v>
      </c>
      <c r="I1861" s="19" t="s">
        <v>15679</v>
      </c>
      <c r="J1861" s="19" t="s">
        <v>9283</v>
      </c>
      <c r="K1861" s="20" t="s">
        <v>10273</v>
      </c>
      <c r="L1861" s="19" t="s">
        <v>25</v>
      </c>
    </row>
    <row r="1862" spans="1:12" x14ac:dyDescent="0.25">
      <c r="A1862" s="19" t="s">
        <v>2744</v>
      </c>
      <c r="B1862" s="19" t="s">
        <v>2745</v>
      </c>
      <c r="C1862" s="19" t="s">
        <v>2746</v>
      </c>
      <c r="D1862" s="19" t="s">
        <v>2747</v>
      </c>
      <c r="E1862" s="20" t="s">
        <v>21</v>
      </c>
      <c r="F1862" s="19" t="s">
        <v>21</v>
      </c>
      <c r="G1862" s="180">
        <v>101101</v>
      </c>
      <c r="H1862" s="19" t="s">
        <v>2753</v>
      </c>
      <c r="I1862" s="19" t="s">
        <v>15679</v>
      </c>
      <c r="J1862" s="19" t="s">
        <v>9283</v>
      </c>
      <c r="K1862" s="20" t="s">
        <v>10274</v>
      </c>
      <c r="L1862" s="19" t="s">
        <v>25</v>
      </c>
    </row>
    <row r="1863" spans="1:12" x14ac:dyDescent="0.25">
      <c r="A1863" s="19" t="s">
        <v>2744</v>
      </c>
      <c r="B1863" s="19" t="s">
        <v>2745</v>
      </c>
      <c r="C1863" s="19" t="s">
        <v>2746</v>
      </c>
      <c r="D1863" s="19" t="s">
        <v>2747</v>
      </c>
      <c r="E1863" s="20" t="s">
        <v>21</v>
      </c>
      <c r="F1863" s="19" t="s">
        <v>21</v>
      </c>
      <c r="G1863" s="180">
        <v>101102</v>
      </c>
      <c r="H1863" s="19" t="s">
        <v>2754</v>
      </c>
      <c r="I1863" s="19" t="s">
        <v>15679</v>
      </c>
      <c r="J1863" s="19" t="s">
        <v>9283</v>
      </c>
      <c r="K1863" s="20" t="s">
        <v>10275</v>
      </c>
      <c r="L1863" s="19" t="s">
        <v>25</v>
      </c>
    </row>
    <row r="1864" spans="1:12" x14ac:dyDescent="0.25">
      <c r="A1864" s="19" t="s">
        <v>2744</v>
      </c>
      <c r="B1864" s="19" t="s">
        <v>2745</v>
      </c>
      <c r="C1864" s="19" t="s">
        <v>2746</v>
      </c>
      <c r="D1864" s="19" t="s">
        <v>2747</v>
      </c>
      <c r="E1864" s="20" t="s">
        <v>21</v>
      </c>
      <c r="F1864" s="19" t="s">
        <v>21</v>
      </c>
      <c r="G1864" s="180">
        <v>101103</v>
      </c>
      <c r="H1864" s="19" t="s">
        <v>2755</v>
      </c>
      <c r="I1864" s="19" t="s">
        <v>15679</v>
      </c>
      <c r="J1864" s="19" t="s">
        <v>9283</v>
      </c>
      <c r="K1864" s="20" t="s">
        <v>10276</v>
      </c>
      <c r="L1864" s="19" t="s">
        <v>25</v>
      </c>
    </row>
    <row r="1865" spans="1:12" x14ac:dyDescent="0.25">
      <c r="A1865" s="19" t="s">
        <v>2744</v>
      </c>
      <c r="B1865" s="19" t="s">
        <v>2745</v>
      </c>
      <c r="C1865" s="19" t="s">
        <v>2746</v>
      </c>
      <c r="D1865" s="19" t="s">
        <v>2747</v>
      </c>
      <c r="E1865" s="20" t="s">
        <v>21</v>
      </c>
      <c r="F1865" s="19" t="s">
        <v>21</v>
      </c>
      <c r="G1865" s="180">
        <v>101104</v>
      </c>
      <c r="H1865" s="19" t="s">
        <v>2756</v>
      </c>
      <c r="I1865" s="19" t="s">
        <v>15679</v>
      </c>
      <c r="J1865" s="19" t="s">
        <v>9283</v>
      </c>
      <c r="K1865" s="20" t="s">
        <v>10277</v>
      </c>
      <c r="L1865" s="19" t="s">
        <v>25</v>
      </c>
    </row>
    <row r="1866" spans="1:12" x14ac:dyDescent="0.25">
      <c r="A1866" s="19" t="s">
        <v>2744</v>
      </c>
      <c r="B1866" s="19" t="s">
        <v>2745</v>
      </c>
      <c r="C1866" s="19" t="s">
        <v>2746</v>
      </c>
      <c r="D1866" s="19" t="s">
        <v>2747</v>
      </c>
      <c r="E1866" s="20" t="s">
        <v>21</v>
      </c>
      <c r="F1866" s="19" t="s">
        <v>21</v>
      </c>
      <c r="G1866" s="180">
        <v>101105</v>
      </c>
      <c r="H1866" s="19" t="s">
        <v>2757</v>
      </c>
      <c r="I1866" s="19" t="s">
        <v>15679</v>
      </c>
      <c r="J1866" s="19" t="s">
        <v>9283</v>
      </c>
      <c r="K1866" s="20" t="s">
        <v>10278</v>
      </c>
      <c r="L1866" s="19" t="s">
        <v>25</v>
      </c>
    </row>
    <row r="1867" spans="1:12" x14ac:dyDescent="0.25">
      <c r="A1867" s="19" t="s">
        <v>2744</v>
      </c>
      <c r="B1867" s="19" t="s">
        <v>2745</v>
      </c>
      <c r="C1867" s="19" t="s">
        <v>2746</v>
      </c>
      <c r="D1867" s="19" t="s">
        <v>2747</v>
      </c>
      <c r="E1867" s="20" t="s">
        <v>21</v>
      </c>
      <c r="F1867" s="19" t="s">
        <v>21</v>
      </c>
      <c r="G1867" s="180">
        <v>101106</v>
      </c>
      <c r="H1867" s="19" t="s">
        <v>2758</v>
      </c>
      <c r="I1867" s="19" t="s">
        <v>15679</v>
      </c>
      <c r="J1867" s="19" t="s">
        <v>9283</v>
      </c>
      <c r="K1867" s="20" t="s">
        <v>10279</v>
      </c>
      <c r="L1867" s="19" t="s">
        <v>25</v>
      </c>
    </row>
    <row r="1868" spans="1:12" x14ac:dyDescent="0.25">
      <c r="A1868" s="19" t="s">
        <v>2744</v>
      </c>
      <c r="B1868" s="19" t="s">
        <v>2745</v>
      </c>
      <c r="C1868" s="19" t="s">
        <v>2746</v>
      </c>
      <c r="D1868" s="19" t="s">
        <v>2747</v>
      </c>
      <c r="E1868" s="20" t="s">
        <v>21</v>
      </c>
      <c r="F1868" s="19" t="s">
        <v>21</v>
      </c>
      <c r="G1868" s="180">
        <v>101107</v>
      </c>
      <c r="H1868" s="19" t="s">
        <v>2759</v>
      </c>
      <c r="I1868" s="19" t="s">
        <v>15679</v>
      </c>
      <c r="J1868" s="19" t="s">
        <v>9283</v>
      </c>
      <c r="K1868" s="20" t="s">
        <v>10280</v>
      </c>
      <c r="L1868" s="19" t="s">
        <v>25</v>
      </c>
    </row>
    <row r="1869" spans="1:12" x14ac:dyDescent="0.25">
      <c r="A1869" s="19" t="s">
        <v>2744</v>
      </c>
      <c r="B1869" s="19" t="s">
        <v>2745</v>
      </c>
      <c r="C1869" s="19" t="s">
        <v>2746</v>
      </c>
      <c r="D1869" s="19" t="s">
        <v>2747</v>
      </c>
      <c r="E1869" s="20" t="s">
        <v>21</v>
      </c>
      <c r="F1869" s="19" t="s">
        <v>21</v>
      </c>
      <c r="G1869" s="180">
        <v>101108</v>
      </c>
      <c r="H1869" s="19" t="s">
        <v>2760</v>
      </c>
      <c r="I1869" s="19" t="s">
        <v>15679</v>
      </c>
      <c r="J1869" s="19" t="s">
        <v>9283</v>
      </c>
      <c r="K1869" s="20" t="s">
        <v>10281</v>
      </c>
      <c r="L1869" s="19" t="s">
        <v>25</v>
      </c>
    </row>
    <row r="1870" spans="1:12" x14ac:dyDescent="0.25">
      <c r="A1870" s="19" t="s">
        <v>2744</v>
      </c>
      <c r="B1870" s="19" t="s">
        <v>2745</v>
      </c>
      <c r="C1870" s="19" t="s">
        <v>2746</v>
      </c>
      <c r="D1870" s="19" t="s">
        <v>2747</v>
      </c>
      <c r="E1870" s="20" t="s">
        <v>21</v>
      </c>
      <c r="F1870" s="19" t="s">
        <v>21</v>
      </c>
      <c r="G1870" s="180">
        <v>101109</v>
      </c>
      <c r="H1870" s="19" t="s">
        <v>2761</v>
      </c>
      <c r="I1870" s="19" t="s">
        <v>15679</v>
      </c>
      <c r="J1870" s="19" t="s">
        <v>9283</v>
      </c>
      <c r="K1870" s="20" t="s">
        <v>10282</v>
      </c>
      <c r="L1870" s="19" t="s">
        <v>25</v>
      </c>
    </row>
    <row r="1871" spans="1:12" x14ac:dyDescent="0.25">
      <c r="A1871" s="19" t="s">
        <v>2744</v>
      </c>
      <c r="B1871" s="19" t="s">
        <v>2745</v>
      </c>
      <c r="C1871" s="19" t="s">
        <v>2746</v>
      </c>
      <c r="D1871" s="19" t="s">
        <v>2747</v>
      </c>
      <c r="E1871" s="20" t="s">
        <v>21</v>
      </c>
      <c r="F1871" s="19" t="s">
        <v>21</v>
      </c>
      <c r="G1871" s="180">
        <v>101110</v>
      </c>
      <c r="H1871" s="19" t="s">
        <v>2762</v>
      </c>
      <c r="I1871" s="19" t="s">
        <v>15679</v>
      </c>
      <c r="J1871" s="19" t="s">
        <v>9283</v>
      </c>
      <c r="K1871" s="20" t="s">
        <v>10283</v>
      </c>
      <c r="L1871" s="19" t="s">
        <v>25</v>
      </c>
    </row>
    <row r="1872" spans="1:12" x14ac:dyDescent="0.25">
      <c r="A1872" s="19" t="s">
        <v>2744</v>
      </c>
      <c r="B1872" s="19" t="s">
        <v>2745</v>
      </c>
      <c r="C1872" s="19" t="s">
        <v>2746</v>
      </c>
      <c r="D1872" s="19" t="s">
        <v>2747</v>
      </c>
      <c r="E1872" s="20" t="s">
        <v>21</v>
      </c>
      <c r="F1872" s="19" t="s">
        <v>21</v>
      </c>
      <c r="G1872" s="180">
        <v>101111</v>
      </c>
      <c r="H1872" s="19" t="s">
        <v>2763</v>
      </c>
      <c r="I1872" s="19" t="s">
        <v>15679</v>
      </c>
      <c r="J1872" s="19" t="s">
        <v>9283</v>
      </c>
      <c r="K1872" s="20" t="s">
        <v>10284</v>
      </c>
      <c r="L1872" s="19" t="s">
        <v>25</v>
      </c>
    </row>
    <row r="1873" spans="1:12" x14ac:dyDescent="0.25">
      <c r="A1873" s="19" t="s">
        <v>2744</v>
      </c>
      <c r="B1873" s="19" t="s">
        <v>2745</v>
      </c>
      <c r="C1873" s="19" t="s">
        <v>2746</v>
      </c>
      <c r="D1873" s="19" t="s">
        <v>2747</v>
      </c>
      <c r="E1873" s="20" t="s">
        <v>21</v>
      </c>
      <c r="F1873" s="19" t="s">
        <v>21</v>
      </c>
      <c r="G1873" s="180">
        <v>101112</v>
      </c>
      <c r="H1873" s="19" t="s">
        <v>2764</v>
      </c>
      <c r="I1873" s="19" t="s">
        <v>15679</v>
      </c>
      <c r="J1873" s="19" t="s">
        <v>9283</v>
      </c>
      <c r="K1873" s="20" t="s">
        <v>10285</v>
      </c>
      <c r="L1873" s="19" t="s">
        <v>25</v>
      </c>
    </row>
    <row r="1874" spans="1:12" x14ac:dyDescent="0.25">
      <c r="A1874" s="19" t="s">
        <v>2744</v>
      </c>
      <c r="B1874" s="19" t="s">
        <v>2745</v>
      </c>
      <c r="C1874" s="19" t="s">
        <v>2746</v>
      </c>
      <c r="D1874" s="19" t="s">
        <v>2747</v>
      </c>
      <c r="E1874" s="20" t="s">
        <v>21</v>
      </c>
      <c r="F1874" s="19" t="s">
        <v>21</v>
      </c>
      <c r="G1874" s="180">
        <v>101113</v>
      </c>
      <c r="H1874" s="19" t="s">
        <v>2765</v>
      </c>
      <c r="I1874" s="19" t="s">
        <v>15679</v>
      </c>
      <c r="J1874" s="19" t="s">
        <v>9283</v>
      </c>
      <c r="K1874" s="20" t="s">
        <v>10286</v>
      </c>
      <c r="L1874" s="19" t="s">
        <v>25</v>
      </c>
    </row>
    <row r="1875" spans="1:12" x14ac:dyDescent="0.25">
      <c r="A1875" s="19" t="s">
        <v>2744</v>
      </c>
      <c r="B1875" s="19" t="s">
        <v>2745</v>
      </c>
      <c r="C1875" s="19" t="s">
        <v>2767</v>
      </c>
      <c r="D1875" s="19" t="s">
        <v>2768</v>
      </c>
      <c r="E1875" s="20" t="s">
        <v>21</v>
      </c>
      <c r="F1875" s="19" t="s">
        <v>21</v>
      </c>
      <c r="G1875" s="180">
        <v>95601</v>
      </c>
      <c r="H1875" s="19" t="s">
        <v>2769</v>
      </c>
      <c r="I1875" s="19" t="s">
        <v>15692</v>
      </c>
      <c r="J1875" s="19" t="s">
        <v>9283</v>
      </c>
      <c r="K1875" s="20" t="s">
        <v>9160</v>
      </c>
      <c r="L1875" s="19" t="s">
        <v>25</v>
      </c>
    </row>
    <row r="1876" spans="1:12" x14ac:dyDescent="0.25">
      <c r="A1876" s="19" t="s">
        <v>2744</v>
      </c>
      <c r="B1876" s="19" t="s">
        <v>2745</v>
      </c>
      <c r="C1876" s="19" t="s">
        <v>2767</v>
      </c>
      <c r="D1876" s="19" t="s">
        <v>2768</v>
      </c>
      <c r="E1876" s="20" t="s">
        <v>21</v>
      </c>
      <c r="F1876" s="19" t="s">
        <v>21</v>
      </c>
      <c r="G1876" s="180">
        <v>95602</v>
      </c>
      <c r="H1876" s="19" t="s">
        <v>2771</v>
      </c>
      <c r="I1876" s="19" t="s">
        <v>15692</v>
      </c>
      <c r="J1876" s="19" t="s">
        <v>9283</v>
      </c>
      <c r="K1876" s="20" t="s">
        <v>284</v>
      </c>
      <c r="L1876" s="19" t="s">
        <v>25</v>
      </c>
    </row>
    <row r="1877" spans="1:12" x14ac:dyDescent="0.25">
      <c r="A1877" s="19" t="s">
        <v>2744</v>
      </c>
      <c r="B1877" s="19" t="s">
        <v>2745</v>
      </c>
      <c r="C1877" s="19" t="s">
        <v>2767</v>
      </c>
      <c r="D1877" s="19" t="s">
        <v>2768</v>
      </c>
      <c r="E1877" s="20" t="s">
        <v>21</v>
      </c>
      <c r="F1877" s="19" t="s">
        <v>21</v>
      </c>
      <c r="G1877" s="180">
        <v>95603</v>
      </c>
      <c r="H1877" s="19" t="s">
        <v>2772</v>
      </c>
      <c r="I1877" s="19" t="s">
        <v>15692</v>
      </c>
      <c r="J1877" s="19" t="s">
        <v>9283</v>
      </c>
      <c r="K1877" s="20" t="s">
        <v>10287</v>
      </c>
      <c r="L1877" s="19" t="s">
        <v>25</v>
      </c>
    </row>
    <row r="1878" spans="1:12" x14ac:dyDescent="0.25">
      <c r="A1878" s="19" t="s">
        <v>2744</v>
      </c>
      <c r="B1878" s="19" t="s">
        <v>2745</v>
      </c>
      <c r="C1878" s="19" t="s">
        <v>2767</v>
      </c>
      <c r="D1878" s="19" t="s">
        <v>2768</v>
      </c>
      <c r="E1878" s="20" t="s">
        <v>21</v>
      </c>
      <c r="F1878" s="19" t="s">
        <v>21</v>
      </c>
      <c r="G1878" s="180">
        <v>95604</v>
      </c>
      <c r="H1878" s="19" t="s">
        <v>2773</v>
      </c>
      <c r="I1878" s="19" t="s">
        <v>15692</v>
      </c>
      <c r="J1878" s="19" t="s">
        <v>9283</v>
      </c>
      <c r="K1878" s="20" t="s">
        <v>10288</v>
      </c>
      <c r="L1878" s="19" t="s">
        <v>25</v>
      </c>
    </row>
    <row r="1879" spans="1:12" x14ac:dyDescent="0.25">
      <c r="A1879" s="19" t="s">
        <v>2744</v>
      </c>
      <c r="B1879" s="19" t="s">
        <v>2745</v>
      </c>
      <c r="C1879" s="19" t="s">
        <v>2767</v>
      </c>
      <c r="D1879" s="19" t="s">
        <v>2768</v>
      </c>
      <c r="E1879" s="20" t="s">
        <v>21</v>
      </c>
      <c r="F1879" s="19" t="s">
        <v>21</v>
      </c>
      <c r="G1879" s="180">
        <v>95605</v>
      </c>
      <c r="H1879" s="19" t="s">
        <v>2775</v>
      </c>
      <c r="I1879" s="19" t="s">
        <v>15692</v>
      </c>
      <c r="J1879" s="19" t="s">
        <v>9283</v>
      </c>
      <c r="K1879" s="20" t="s">
        <v>10244</v>
      </c>
      <c r="L1879" s="19" t="s">
        <v>25</v>
      </c>
    </row>
    <row r="1880" spans="1:12" x14ac:dyDescent="0.25">
      <c r="A1880" s="19" t="s">
        <v>2744</v>
      </c>
      <c r="B1880" s="19" t="s">
        <v>2745</v>
      </c>
      <c r="C1880" s="19" t="s">
        <v>2767</v>
      </c>
      <c r="D1880" s="19" t="s">
        <v>2768</v>
      </c>
      <c r="E1880" s="20" t="s">
        <v>21</v>
      </c>
      <c r="F1880" s="19" t="s">
        <v>21</v>
      </c>
      <c r="G1880" s="180">
        <v>95607</v>
      </c>
      <c r="H1880" s="19" t="s">
        <v>2777</v>
      </c>
      <c r="I1880" s="19" t="s">
        <v>15692</v>
      </c>
      <c r="J1880" s="19" t="s">
        <v>23</v>
      </c>
      <c r="K1880" s="20" t="s">
        <v>10289</v>
      </c>
      <c r="L1880" s="19" t="s">
        <v>25</v>
      </c>
    </row>
    <row r="1881" spans="1:12" x14ac:dyDescent="0.25">
      <c r="A1881" s="19" t="s">
        <v>2744</v>
      </c>
      <c r="B1881" s="19" t="s">
        <v>2745</v>
      </c>
      <c r="C1881" s="19" t="s">
        <v>2767</v>
      </c>
      <c r="D1881" s="19" t="s">
        <v>2768</v>
      </c>
      <c r="E1881" s="20" t="s">
        <v>21</v>
      </c>
      <c r="F1881" s="19" t="s">
        <v>21</v>
      </c>
      <c r="G1881" s="180">
        <v>95608</v>
      </c>
      <c r="H1881" s="19" t="s">
        <v>2779</v>
      </c>
      <c r="I1881" s="19" t="s">
        <v>15692</v>
      </c>
      <c r="J1881" s="19" t="s">
        <v>23</v>
      </c>
      <c r="K1881" s="20" t="s">
        <v>10290</v>
      </c>
      <c r="L1881" s="19" t="s">
        <v>25</v>
      </c>
    </row>
    <row r="1882" spans="1:12" x14ac:dyDescent="0.25">
      <c r="A1882" s="19" t="s">
        <v>2744</v>
      </c>
      <c r="B1882" s="19" t="s">
        <v>2745</v>
      </c>
      <c r="C1882" s="19" t="s">
        <v>2767</v>
      </c>
      <c r="D1882" s="19" t="s">
        <v>2768</v>
      </c>
      <c r="E1882" s="20" t="s">
        <v>21</v>
      </c>
      <c r="F1882" s="19" t="s">
        <v>21</v>
      </c>
      <c r="G1882" s="180">
        <v>95609</v>
      </c>
      <c r="H1882" s="19" t="s">
        <v>2781</v>
      </c>
      <c r="I1882" s="19" t="s">
        <v>15692</v>
      </c>
      <c r="J1882" s="19" t="s">
        <v>23</v>
      </c>
      <c r="K1882" s="20" t="s">
        <v>7331</v>
      </c>
      <c r="L1882" s="19" t="s">
        <v>25</v>
      </c>
    </row>
    <row r="1883" spans="1:12" x14ac:dyDescent="0.25">
      <c r="A1883" s="19" t="s">
        <v>2744</v>
      </c>
      <c r="B1883" s="19" t="s">
        <v>2745</v>
      </c>
      <c r="C1883" s="19" t="s">
        <v>2767</v>
      </c>
      <c r="D1883" s="19" t="s">
        <v>2768</v>
      </c>
      <c r="E1883" s="20" t="s">
        <v>21</v>
      </c>
      <c r="F1883" s="19" t="s">
        <v>21</v>
      </c>
      <c r="G1883" s="180">
        <v>100651</v>
      </c>
      <c r="H1883" s="19" t="s">
        <v>2783</v>
      </c>
      <c r="I1883" s="19" t="s">
        <v>15747</v>
      </c>
      <c r="J1883" s="19" t="s">
        <v>9283</v>
      </c>
      <c r="K1883" s="20" t="s">
        <v>6599</v>
      </c>
      <c r="L1883" s="19" t="s">
        <v>25</v>
      </c>
    </row>
    <row r="1884" spans="1:12" x14ac:dyDescent="0.25">
      <c r="A1884" s="19" t="s">
        <v>2744</v>
      </c>
      <c r="B1884" s="19" t="s">
        <v>2745</v>
      </c>
      <c r="C1884" s="19" t="s">
        <v>2767</v>
      </c>
      <c r="D1884" s="19" t="s">
        <v>2768</v>
      </c>
      <c r="E1884" s="20" t="s">
        <v>21</v>
      </c>
      <c r="F1884" s="19" t="s">
        <v>21</v>
      </c>
      <c r="G1884" s="180">
        <v>100652</v>
      </c>
      <c r="H1884" s="19" t="s">
        <v>2784</v>
      </c>
      <c r="I1884" s="19" t="s">
        <v>15747</v>
      </c>
      <c r="J1884" s="19" t="s">
        <v>9283</v>
      </c>
      <c r="K1884" s="20" t="s">
        <v>10291</v>
      </c>
      <c r="L1884" s="19" t="s">
        <v>25</v>
      </c>
    </row>
    <row r="1885" spans="1:12" x14ac:dyDescent="0.25">
      <c r="A1885" s="19" t="s">
        <v>2744</v>
      </c>
      <c r="B1885" s="19" t="s">
        <v>2745</v>
      </c>
      <c r="C1885" s="19" t="s">
        <v>2767</v>
      </c>
      <c r="D1885" s="19" t="s">
        <v>2768</v>
      </c>
      <c r="E1885" s="20" t="s">
        <v>21</v>
      </c>
      <c r="F1885" s="19" t="s">
        <v>21</v>
      </c>
      <c r="G1885" s="180">
        <v>100653</v>
      </c>
      <c r="H1885" s="19" t="s">
        <v>2785</v>
      </c>
      <c r="I1885" s="19" t="s">
        <v>15747</v>
      </c>
      <c r="J1885" s="19" t="s">
        <v>9283</v>
      </c>
      <c r="K1885" s="20" t="s">
        <v>10292</v>
      </c>
      <c r="L1885" s="19" t="s">
        <v>25</v>
      </c>
    </row>
    <row r="1886" spans="1:12" x14ac:dyDescent="0.25">
      <c r="A1886" s="19" t="s">
        <v>2744</v>
      </c>
      <c r="B1886" s="19" t="s">
        <v>2745</v>
      </c>
      <c r="C1886" s="19" t="s">
        <v>2767</v>
      </c>
      <c r="D1886" s="19" t="s">
        <v>2768</v>
      </c>
      <c r="E1886" s="20" t="s">
        <v>21</v>
      </c>
      <c r="F1886" s="19" t="s">
        <v>21</v>
      </c>
      <c r="G1886" s="180">
        <v>100654</v>
      </c>
      <c r="H1886" s="19" t="s">
        <v>2786</v>
      </c>
      <c r="I1886" s="19" t="s">
        <v>15747</v>
      </c>
      <c r="J1886" s="19" t="s">
        <v>9283</v>
      </c>
      <c r="K1886" s="20" t="s">
        <v>10293</v>
      </c>
      <c r="L1886" s="19" t="s">
        <v>25</v>
      </c>
    </row>
    <row r="1887" spans="1:12" x14ac:dyDescent="0.25">
      <c r="A1887" s="19" t="s">
        <v>2744</v>
      </c>
      <c r="B1887" s="19" t="s">
        <v>2745</v>
      </c>
      <c r="C1887" s="19" t="s">
        <v>2767</v>
      </c>
      <c r="D1887" s="19" t="s">
        <v>2768</v>
      </c>
      <c r="E1887" s="20" t="s">
        <v>21</v>
      </c>
      <c r="F1887" s="19" t="s">
        <v>21</v>
      </c>
      <c r="G1887" s="180">
        <v>100655</v>
      </c>
      <c r="H1887" s="19" t="s">
        <v>2787</v>
      </c>
      <c r="I1887" s="19" t="s">
        <v>15747</v>
      </c>
      <c r="J1887" s="19" t="s">
        <v>9283</v>
      </c>
      <c r="K1887" s="20" t="s">
        <v>10294</v>
      </c>
      <c r="L1887" s="19" t="s">
        <v>25</v>
      </c>
    </row>
    <row r="1888" spans="1:12" x14ac:dyDescent="0.25">
      <c r="A1888" s="19" t="s">
        <v>2744</v>
      </c>
      <c r="B1888" s="19" t="s">
        <v>2745</v>
      </c>
      <c r="C1888" s="19" t="s">
        <v>2767</v>
      </c>
      <c r="D1888" s="19" t="s">
        <v>2768</v>
      </c>
      <c r="E1888" s="20" t="s">
        <v>21</v>
      </c>
      <c r="F1888" s="19" t="s">
        <v>21</v>
      </c>
      <c r="G1888" s="180">
        <v>100656</v>
      </c>
      <c r="H1888" s="19" t="s">
        <v>2788</v>
      </c>
      <c r="I1888" s="19" t="s">
        <v>15747</v>
      </c>
      <c r="J1888" s="19" t="s">
        <v>9283</v>
      </c>
      <c r="K1888" s="20" t="s">
        <v>10295</v>
      </c>
      <c r="L1888" s="19" t="s">
        <v>25</v>
      </c>
    </row>
    <row r="1889" spans="1:12" x14ac:dyDescent="0.25">
      <c r="A1889" s="19" t="s">
        <v>2744</v>
      </c>
      <c r="B1889" s="19" t="s">
        <v>2745</v>
      </c>
      <c r="C1889" s="19" t="s">
        <v>2767</v>
      </c>
      <c r="D1889" s="19" t="s">
        <v>2768</v>
      </c>
      <c r="E1889" s="20" t="s">
        <v>21</v>
      </c>
      <c r="F1889" s="19" t="s">
        <v>21</v>
      </c>
      <c r="G1889" s="180">
        <v>100657</v>
      </c>
      <c r="H1889" s="19" t="s">
        <v>2789</v>
      </c>
      <c r="I1889" s="19" t="s">
        <v>15747</v>
      </c>
      <c r="J1889" s="19" t="s">
        <v>9283</v>
      </c>
      <c r="K1889" s="20" t="s">
        <v>7248</v>
      </c>
      <c r="L1889" s="19" t="s">
        <v>25</v>
      </c>
    </row>
    <row r="1890" spans="1:12" x14ac:dyDescent="0.25">
      <c r="A1890" s="19" t="s">
        <v>2744</v>
      </c>
      <c r="B1890" s="19" t="s">
        <v>2745</v>
      </c>
      <c r="C1890" s="19" t="s">
        <v>2767</v>
      </c>
      <c r="D1890" s="19" t="s">
        <v>2768</v>
      </c>
      <c r="E1890" s="20" t="s">
        <v>21</v>
      </c>
      <c r="F1890" s="19" t="s">
        <v>21</v>
      </c>
      <c r="G1890" s="180">
        <v>100658</v>
      </c>
      <c r="H1890" s="19" t="s">
        <v>2790</v>
      </c>
      <c r="I1890" s="19" t="s">
        <v>15747</v>
      </c>
      <c r="J1890" s="19" t="s">
        <v>9283</v>
      </c>
      <c r="K1890" s="20" t="s">
        <v>10296</v>
      </c>
      <c r="L1890" s="19" t="s">
        <v>25</v>
      </c>
    </row>
    <row r="1891" spans="1:12" x14ac:dyDescent="0.25">
      <c r="A1891" s="19" t="s">
        <v>2744</v>
      </c>
      <c r="B1891" s="19" t="s">
        <v>2745</v>
      </c>
      <c r="C1891" s="19" t="s">
        <v>2767</v>
      </c>
      <c r="D1891" s="19" t="s">
        <v>2768</v>
      </c>
      <c r="E1891" s="20" t="s">
        <v>21</v>
      </c>
      <c r="F1891" s="19" t="s">
        <v>21</v>
      </c>
      <c r="G1891" s="180">
        <v>100889</v>
      </c>
      <c r="H1891" s="19" t="s">
        <v>2791</v>
      </c>
      <c r="I1891" s="19" t="s">
        <v>15980</v>
      </c>
      <c r="J1891" s="19" t="s">
        <v>9283</v>
      </c>
      <c r="K1891" s="20" t="s">
        <v>5164</v>
      </c>
      <c r="L1891" s="19" t="s">
        <v>25</v>
      </c>
    </row>
    <row r="1892" spans="1:12" x14ac:dyDescent="0.25">
      <c r="A1892" s="19" t="s">
        <v>2744</v>
      </c>
      <c r="B1892" s="19" t="s">
        <v>2745</v>
      </c>
      <c r="C1892" s="19" t="s">
        <v>2767</v>
      </c>
      <c r="D1892" s="19" t="s">
        <v>2768</v>
      </c>
      <c r="E1892" s="20" t="s">
        <v>21</v>
      </c>
      <c r="F1892" s="19" t="s">
        <v>21</v>
      </c>
      <c r="G1892" s="180">
        <v>100890</v>
      </c>
      <c r="H1892" s="19" t="s">
        <v>2793</v>
      </c>
      <c r="I1892" s="19" t="s">
        <v>15980</v>
      </c>
      <c r="J1892" s="19" t="s">
        <v>9283</v>
      </c>
      <c r="K1892" s="20" t="s">
        <v>4684</v>
      </c>
      <c r="L1892" s="19" t="s">
        <v>25</v>
      </c>
    </row>
    <row r="1893" spans="1:12" x14ac:dyDescent="0.25">
      <c r="A1893" s="19" t="s">
        <v>2744</v>
      </c>
      <c r="B1893" s="19" t="s">
        <v>2745</v>
      </c>
      <c r="C1893" s="19" t="s">
        <v>2767</v>
      </c>
      <c r="D1893" s="19" t="s">
        <v>2768</v>
      </c>
      <c r="E1893" s="20" t="s">
        <v>21</v>
      </c>
      <c r="F1893" s="19" t="s">
        <v>21</v>
      </c>
      <c r="G1893" s="180">
        <v>100892</v>
      </c>
      <c r="H1893" s="19" t="s">
        <v>2795</v>
      </c>
      <c r="I1893" s="19" t="s">
        <v>15980</v>
      </c>
      <c r="J1893" s="19" t="s">
        <v>9283</v>
      </c>
      <c r="K1893" s="20" t="s">
        <v>10297</v>
      </c>
      <c r="L1893" s="19" t="s">
        <v>25</v>
      </c>
    </row>
    <row r="1894" spans="1:12" x14ac:dyDescent="0.25">
      <c r="A1894" s="19" t="s">
        <v>2744</v>
      </c>
      <c r="B1894" s="19" t="s">
        <v>2745</v>
      </c>
      <c r="C1894" s="19" t="s">
        <v>2767</v>
      </c>
      <c r="D1894" s="19" t="s">
        <v>2768</v>
      </c>
      <c r="E1894" s="20" t="s">
        <v>21</v>
      </c>
      <c r="F1894" s="19" t="s">
        <v>21</v>
      </c>
      <c r="G1894" s="180">
        <v>100893</v>
      </c>
      <c r="H1894" s="19" t="s">
        <v>2796</v>
      </c>
      <c r="I1894" s="19" t="s">
        <v>15980</v>
      </c>
      <c r="J1894" s="19" t="s">
        <v>9283</v>
      </c>
      <c r="K1894" s="20" t="s">
        <v>6635</v>
      </c>
      <c r="L1894" s="19" t="s">
        <v>25</v>
      </c>
    </row>
    <row r="1895" spans="1:12" x14ac:dyDescent="0.25">
      <c r="A1895" s="19" t="s">
        <v>2744</v>
      </c>
      <c r="B1895" s="19" t="s">
        <v>2745</v>
      </c>
      <c r="C1895" s="19" t="s">
        <v>2767</v>
      </c>
      <c r="D1895" s="19" t="s">
        <v>2768</v>
      </c>
      <c r="E1895" s="20" t="s">
        <v>21</v>
      </c>
      <c r="F1895" s="19" t="s">
        <v>21</v>
      </c>
      <c r="G1895" s="180">
        <v>100894</v>
      </c>
      <c r="H1895" s="19" t="s">
        <v>2798</v>
      </c>
      <c r="I1895" s="19" t="s">
        <v>15980</v>
      </c>
      <c r="J1895" s="19" t="s">
        <v>9283</v>
      </c>
      <c r="K1895" s="20" t="s">
        <v>373</v>
      </c>
      <c r="L1895" s="19" t="s">
        <v>25</v>
      </c>
    </row>
    <row r="1896" spans="1:12" x14ac:dyDescent="0.25">
      <c r="A1896" s="19" t="s">
        <v>2744</v>
      </c>
      <c r="B1896" s="19" t="s">
        <v>2745</v>
      </c>
      <c r="C1896" s="19" t="s">
        <v>2767</v>
      </c>
      <c r="D1896" s="19" t="s">
        <v>2768</v>
      </c>
      <c r="E1896" s="20" t="s">
        <v>21</v>
      </c>
      <c r="F1896" s="19" t="s">
        <v>21</v>
      </c>
      <c r="G1896" s="180">
        <v>100896</v>
      </c>
      <c r="H1896" s="19" t="s">
        <v>2800</v>
      </c>
      <c r="I1896" s="19" t="s">
        <v>15747</v>
      </c>
      <c r="J1896" s="19" t="s">
        <v>9283</v>
      </c>
      <c r="K1896" s="20" t="s">
        <v>331</v>
      </c>
      <c r="L1896" s="19" t="s">
        <v>25</v>
      </c>
    </row>
    <row r="1897" spans="1:12" x14ac:dyDescent="0.25">
      <c r="A1897" s="19" t="s">
        <v>2744</v>
      </c>
      <c r="B1897" s="19" t="s">
        <v>2745</v>
      </c>
      <c r="C1897" s="19" t="s">
        <v>2767</v>
      </c>
      <c r="D1897" s="19" t="s">
        <v>2768</v>
      </c>
      <c r="E1897" s="20" t="s">
        <v>21</v>
      </c>
      <c r="F1897" s="19" t="s">
        <v>21</v>
      </c>
      <c r="G1897" s="180">
        <v>100897</v>
      </c>
      <c r="H1897" s="19" t="s">
        <v>2801</v>
      </c>
      <c r="I1897" s="19" t="s">
        <v>15747</v>
      </c>
      <c r="J1897" s="19" t="s">
        <v>9283</v>
      </c>
      <c r="K1897" s="20" t="s">
        <v>10298</v>
      </c>
      <c r="L1897" s="19" t="s">
        <v>25</v>
      </c>
    </row>
    <row r="1898" spans="1:12" x14ac:dyDescent="0.25">
      <c r="A1898" s="19" t="s">
        <v>2744</v>
      </c>
      <c r="B1898" s="19" t="s">
        <v>2745</v>
      </c>
      <c r="C1898" s="19" t="s">
        <v>2767</v>
      </c>
      <c r="D1898" s="19" t="s">
        <v>2768</v>
      </c>
      <c r="E1898" s="20" t="s">
        <v>21</v>
      </c>
      <c r="F1898" s="19" t="s">
        <v>21</v>
      </c>
      <c r="G1898" s="180">
        <v>100898</v>
      </c>
      <c r="H1898" s="19" t="s">
        <v>2803</v>
      </c>
      <c r="I1898" s="19" t="s">
        <v>15747</v>
      </c>
      <c r="J1898" s="19" t="s">
        <v>9283</v>
      </c>
      <c r="K1898" s="20" t="s">
        <v>10299</v>
      </c>
      <c r="L1898" s="19" t="s">
        <v>25</v>
      </c>
    </row>
    <row r="1899" spans="1:12" x14ac:dyDescent="0.25">
      <c r="A1899" s="19" t="s">
        <v>2744</v>
      </c>
      <c r="B1899" s="19" t="s">
        <v>2745</v>
      </c>
      <c r="C1899" s="19" t="s">
        <v>2767</v>
      </c>
      <c r="D1899" s="19" t="s">
        <v>2768</v>
      </c>
      <c r="E1899" s="20" t="s">
        <v>21</v>
      </c>
      <c r="F1899" s="19" t="s">
        <v>21</v>
      </c>
      <c r="G1899" s="180">
        <v>100899</v>
      </c>
      <c r="H1899" s="19" t="s">
        <v>2804</v>
      </c>
      <c r="I1899" s="19" t="s">
        <v>15747</v>
      </c>
      <c r="J1899" s="19" t="s">
        <v>9283</v>
      </c>
      <c r="K1899" s="20" t="s">
        <v>10300</v>
      </c>
      <c r="L1899" s="19" t="s">
        <v>25</v>
      </c>
    </row>
    <row r="1900" spans="1:12" x14ac:dyDescent="0.25">
      <c r="A1900" s="19" t="s">
        <v>2744</v>
      </c>
      <c r="B1900" s="19" t="s">
        <v>2745</v>
      </c>
      <c r="C1900" s="19" t="s">
        <v>2767</v>
      </c>
      <c r="D1900" s="19" t="s">
        <v>2768</v>
      </c>
      <c r="E1900" s="20" t="s">
        <v>21</v>
      </c>
      <c r="F1900" s="19" t="s">
        <v>21</v>
      </c>
      <c r="G1900" s="180">
        <v>100900</v>
      </c>
      <c r="H1900" s="19" t="s">
        <v>2806</v>
      </c>
      <c r="I1900" s="19" t="s">
        <v>15747</v>
      </c>
      <c r="J1900" s="19" t="s">
        <v>9283</v>
      </c>
      <c r="K1900" s="20" t="s">
        <v>10301</v>
      </c>
      <c r="L1900" s="19" t="s">
        <v>25</v>
      </c>
    </row>
    <row r="1901" spans="1:12" x14ac:dyDescent="0.25">
      <c r="A1901" s="19" t="s">
        <v>2744</v>
      </c>
      <c r="B1901" s="19" t="s">
        <v>2745</v>
      </c>
      <c r="C1901" s="19" t="s">
        <v>2767</v>
      </c>
      <c r="D1901" s="19" t="s">
        <v>2768</v>
      </c>
      <c r="E1901" s="20" t="s">
        <v>21</v>
      </c>
      <c r="F1901" s="19" t="s">
        <v>21</v>
      </c>
      <c r="G1901" s="180">
        <v>100929</v>
      </c>
      <c r="H1901" s="19" t="s">
        <v>2807</v>
      </c>
      <c r="I1901" s="19" t="s">
        <v>15747</v>
      </c>
      <c r="J1901" s="19" t="s">
        <v>9283</v>
      </c>
      <c r="K1901" s="20" t="s">
        <v>10302</v>
      </c>
      <c r="L1901" s="19" t="s">
        <v>25</v>
      </c>
    </row>
    <row r="1902" spans="1:12" x14ac:dyDescent="0.25">
      <c r="A1902" s="19" t="s">
        <v>2744</v>
      </c>
      <c r="B1902" s="19" t="s">
        <v>2745</v>
      </c>
      <c r="C1902" s="19" t="s">
        <v>2767</v>
      </c>
      <c r="D1902" s="19" t="s">
        <v>2768</v>
      </c>
      <c r="E1902" s="20" t="s">
        <v>21</v>
      </c>
      <c r="F1902" s="19" t="s">
        <v>21</v>
      </c>
      <c r="G1902" s="180">
        <v>100930</v>
      </c>
      <c r="H1902" s="19" t="s">
        <v>2808</v>
      </c>
      <c r="I1902" s="19" t="s">
        <v>15747</v>
      </c>
      <c r="J1902" s="19" t="s">
        <v>9283</v>
      </c>
      <c r="K1902" s="20" t="s">
        <v>10303</v>
      </c>
      <c r="L1902" s="19" t="s">
        <v>25</v>
      </c>
    </row>
    <row r="1903" spans="1:12" x14ac:dyDescent="0.25">
      <c r="A1903" s="19" t="s">
        <v>2744</v>
      </c>
      <c r="B1903" s="19" t="s">
        <v>2745</v>
      </c>
      <c r="C1903" s="19" t="s">
        <v>2767</v>
      </c>
      <c r="D1903" s="19" t="s">
        <v>2768</v>
      </c>
      <c r="E1903" s="20" t="s">
        <v>21</v>
      </c>
      <c r="F1903" s="19" t="s">
        <v>21</v>
      </c>
      <c r="G1903" s="180">
        <v>100931</v>
      </c>
      <c r="H1903" s="19" t="s">
        <v>2809</v>
      </c>
      <c r="I1903" s="19" t="s">
        <v>15747</v>
      </c>
      <c r="J1903" s="19" t="s">
        <v>9283</v>
      </c>
      <c r="K1903" s="20" t="s">
        <v>10304</v>
      </c>
      <c r="L1903" s="19" t="s">
        <v>25</v>
      </c>
    </row>
    <row r="1904" spans="1:12" x14ac:dyDescent="0.25">
      <c r="A1904" s="19" t="s">
        <v>2744</v>
      </c>
      <c r="B1904" s="19" t="s">
        <v>2745</v>
      </c>
      <c r="C1904" s="19" t="s">
        <v>2767</v>
      </c>
      <c r="D1904" s="19" t="s">
        <v>2768</v>
      </c>
      <c r="E1904" s="20" t="s">
        <v>21</v>
      </c>
      <c r="F1904" s="19" t="s">
        <v>21</v>
      </c>
      <c r="G1904" s="180">
        <v>100932</v>
      </c>
      <c r="H1904" s="19" t="s">
        <v>2810</v>
      </c>
      <c r="I1904" s="19" t="s">
        <v>15747</v>
      </c>
      <c r="J1904" s="19" t="s">
        <v>9283</v>
      </c>
      <c r="K1904" s="20" t="s">
        <v>10305</v>
      </c>
      <c r="L1904" s="19" t="s">
        <v>25</v>
      </c>
    </row>
    <row r="1905" spans="1:12" x14ac:dyDescent="0.25">
      <c r="A1905" s="19" t="s">
        <v>2744</v>
      </c>
      <c r="B1905" s="19" t="s">
        <v>2745</v>
      </c>
      <c r="C1905" s="19" t="s">
        <v>2767</v>
      </c>
      <c r="D1905" s="19" t="s">
        <v>2768</v>
      </c>
      <c r="E1905" s="20" t="s">
        <v>21</v>
      </c>
      <c r="F1905" s="19" t="s">
        <v>21</v>
      </c>
      <c r="G1905" s="180">
        <v>100933</v>
      </c>
      <c r="H1905" s="19" t="s">
        <v>2811</v>
      </c>
      <c r="I1905" s="19" t="s">
        <v>15747</v>
      </c>
      <c r="J1905" s="19" t="s">
        <v>9283</v>
      </c>
      <c r="K1905" s="20" t="s">
        <v>10306</v>
      </c>
      <c r="L1905" s="19" t="s">
        <v>25</v>
      </c>
    </row>
    <row r="1906" spans="1:12" x14ac:dyDescent="0.25">
      <c r="A1906" s="19" t="s">
        <v>2744</v>
      </c>
      <c r="B1906" s="19" t="s">
        <v>2745</v>
      </c>
      <c r="C1906" s="19" t="s">
        <v>2767</v>
      </c>
      <c r="D1906" s="19" t="s">
        <v>2768</v>
      </c>
      <c r="E1906" s="20" t="s">
        <v>21</v>
      </c>
      <c r="F1906" s="19" t="s">
        <v>21</v>
      </c>
      <c r="G1906" s="180">
        <v>100934</v>
      </c>
      <c r="H1906" s="19" t="s">
        <v>2812</v>
      </c>
      <c r="I1906" s="19" t="s">
        <v>15747</v>
      </c>
      <c r="J1906" s="19" t="s">
        <v>9283</v>
      </c>
      <c r="K1906" s="20" t="s">
        <v>10307</v>
      </c>
      <c r="L1906" s="19" t="s">
        <v>25</v>
      </c>
    </row>
    <row r="1907" spans="1:12" x14ac:dyDescent="0.25">
      <c r="A1907" s="19" t="s">
        <v>2744</v>
      </c>
      <c r="B1907" s="19" t="s">
        <v>2745</v>
      </c>
      <c r="C1907" s="19" t="s">
        <v>2767</v>
      </c>
      <c r="D1907" s="19" t="s">
        <v>2768</v>
      </c>
      <c r="E1907" s="20" t="s">
        <v>21</v>
      </c>
      <c r="F1907" s="19" t="s">
        <v>21</v>
      </c>
      <c r="G1907" s="180">
        <v>100935</v>
      </c>
      <c r="H1907" s="19" t="s">
        <v>2813</v>
      </c>
      <c r="I1907" s="19" t="s">
        <v>15747</v>
      </c>
      <c r="J1907" s="19" t="s">
        <v>9283</v>
      </c>
      <c r="K1907" s="20" t="s">
        <v>10308</v>
      </c>
      <c r="L1907" s="19" t="s">
        <v>25</v>
      </c>
    </row>
    <row r="1908" spans="1:12" x14ac:dyDescent="0.25">
      <c r="A1908" s="19" t="s">
        <v>2744</v>
      </c>
      <c r="B1908" s="19" t="s">
        <v>2745</v>
      </c>
      <c r="C1908" s="19" t="s">
        <v>2767</v>
      </c>
      <c r="D1908" s="19" t="s">
        <v>2768</v>
      </c>
      <c r="E1908" s="20" t="s">
        <v>21</v>
      </c>
      <c r="F1908" s="19" t="s">
        <v>21</v>
      </c>
      <c r="G1908" s="180">
        <v>100936</v>
      </c>
      <c r="H1908" s="19" t="s">
        <v>2814</v>
      </c>
      <c r="I1908" s="19" t="s">
        <v>15747</v>
      </c>
      <c r="J1908" s="19" t="s">
        <v>9283</v>
      </c>
      <c r="K1908" s="20" t="s">
        <v>10309</v>
      </c>
      <c r="L1908" s="19" t="s">
        <v>25</v>
      </c>
    </row>
    <row r="1909" spans="1:12" x14ac:dyDescent="0.25">
      <c r="A1909" s="19" t="s">
        <v>2744</v>
      </c>
      <c r="B1909" s="19" t="s">
        <v>2745</v>
      </c>
      <c r="C1909" s="19" t="s">
        <v>2767</v>
      </c>
      <c r="D1909" s="19" t="s">
        <v>2768</v>
      </c>
      <c r="E1909" s="20" t="s">
        <v>21</v>
      </c>
      <c r="F1909" s="19" t="s">
        <v>21</v>
      </c>
      <c r="G1909" s="180">
        <v>101173</v>
      </c>
      <c r="H1909" s="19" t="s">
        <v>2815</v>
      </c>
      <c r="I1909" s="19" t="s">
        <v>15747</v>
      </c>
      <c r="J1909" s="19" t="s">
        <v>23</v>
      </c>
      <c r="K1909" s="20" t="s">
        <v>9777</v>
      </c>
      <c r="L1909" s="19" t="s">
        <v>25</v>
      </c>
    </row>
    <row r="1910" spans="1:12" x14ac:dyDescent="0.25">
      <c r="A1910" s="19" t="s">
        <v>2744</v>
      </c>
      <c r="B1910" s="19" t="s">
        <v>2745</v>
      </c>
      <c r="C1910" s="19" t="s">
        <v>2767</v>
      </c>
      <c r="D1910" s="19" t="s">
        <v>2768</v>
      </c>
      <c r="E1910" s="20" t="s">
        <v>21</v>
      </c>
      <c r="F1910" s="19" t="s">
        <v>21</v>
      </c>
      <c r="G1910" s="180">
        <v>101174</v>
      </c>
      <c r="H1910" s="19" t="s">
        <v>2817</v>
      </c>
      <c r="I1910" s="19" t="s">
        <v>15747</v>
      </c>
      <c r="J1910" s="19" t="s">
        <v>23</v>
      </c>
      <c r="K1910" s="20" t="s">
        <v>10310</v>
      </c>
      <c r="L1910" s="19" t="s">
        <v>25</v>
      </c>
    </row>
    <row r="1911" spans="1:12" x14ac:dyDescent="0.25">
      <c r="A1911" s="19" t="s">
        <v>2744</v>
      </c>
      <c r="B1911" s="19" t="s">
        <v>2745</v>
      </c>
      <c r="C1911" s="19" t="s">
        <v>2767</v>
      </c>
      <c r="D1911" s="19" t="s">
        <v>2768</v>
      </c>
      <c r="E1911" s="20" t="s">
        <v>21</v>
      </c>
      <c r="F1911" s="19" t="s">
        <v>21</v>
      </c>
      <c r="G1911" s="180">
        <v>101175</v>
      </c>
      <c r="H1911" s="19" t="s">
        <v>2818</v>
      </c>
      <c r="I1911" s="19" t="s">
        <v>15747</v>
      </c>
      <c r="J1911" s="19" t="s">
        <v>23</v>
      </c>
      <c r="K1911" s="20" t="s">
        <v>10311</v>
      </c>
      <c r="L1911" s="19" t="s">
        <v>25</v>
      </c>
    </row>
    <row r="1912" spans="1:12" x14ac:dyDescent="0.25">
      <c r="A1912" s="19" t="s">
        <v>2744</v>
      </c>
      <c r="B1912" s="19" t="s">
        <v>2745</v>
      </c>
      <c r="C1912" s="19" t="s">
        <v>2767</v>
      </c>
      <c r="D1912" s="19" t="s">
        <v>2768</v>
      </c>
      <c r="E1912" s="20" t="s">
        <v>21</v>
      </c>
      <c r="F1912" s="19" t="s">
        <v>21</v>
      </c>
      <c r="G1912" s="180">
        <v>101176</v>
      </c>
      <c r="H1912" s="19" t="s">
        <v>2819</v>
      </c>
      <c r="I1912" s="19" t="s">
        <v>15747</v>
      </c>
      <c r="J1912" s="19" t="s">
        <v>23</v>
      </c>
      <c r="K1912" s="20" t="s">
        <v>5475</v>
      </c>
      <c r="L1912" s="19" t="s">
        <v>25</v>
      </c>
    </row>
    <row r="1913" spans="1:12" x14ac:dyDescent="0.25">
      <c r="A1913" s="19" t="s">
        <v>2744</v>
      </c>
      <c r="B1913" s="19" t="s">
        <v>2745</v>
      </c>
      <c r="C1913" s="19" t="s">
        <v>2820</v>
      </c>
      <c r="D1913" s="19" t="s">
        <v>2821</v>
      </c>
      <c r="E1913" s="20" t="s">
        <v>21</v>
      </c>
      <c r="F1913" s="19" t="s">
        <v>21</v>
      </c>
      <c r="G1913" s="180">
        <v>95240</v>
      </c>
      <c r="H1913" s="19" t="s">
        <v>2822</v>
      </c>
      <c r="I1913" s="19" t="s">
        <v>15719</v>
      </c>
      <c r="J1913" s="19" t="s">
        <v>23</v>
      </c>
      <c r="K1913" s="20" t="s">
        <v>68</v>
      </c>
      <c r="L1913" s="19" t="s">
        <v>25</v>
      </c>
    </row>
    <row r="1914" spans="1:12" x14ac:dyDescent="0.25">
      <c r="A1914" s="19" t="s">
        <v>2744</v>
      </c>
      <c r="B1914" s="19" t="s">
        <v>2745</v>
      </c>
      <c r="C1914" s="19" t="s">
        <v>2820</v>
      </c>
      <c r="D1914" s="19" t="s">
        <v>2821</v>
      </c>
      <c r="E1914" s="20" t="s">
        <v>21</v>
      </c>
      <c r="F1914" s="19" t="s">
        <v>21</v>
      </c>
      <c r="G1914" s="180">
        <v>95241</v>
      </c>
      <c r="H1914" s="19" t="s">
        <v>2824</v>
      </c>
      <c r="I1914" s="19" t="s">
        <v>15719</v>
      </c>
      <c r="J1914" s="19" t="s">
        <v>23</v>
      </c>
      <c r="K1914" s="20" t="s">
        <v>10312</v>
      </c>
      <c r="L1914" s="19" t="s">
        <v>25</v>
      </c>
    </row>
    <row r="1915" spans="1:12" x14ac:dyDescent="0.25">
      <c r="A1915" s="19" t="s">
        <v>2744</v>
      </c>
      <c r="B1915" s="19" t="s">
        <v>2745</v>
      </c>
      <c r="C1915" s="19" t="s">
        <v>2820</v>
      </c>
      <c r="D1915" s="19" t="s">
        <v>2821</v>
      </c>
      <c r="E1915" s="20" t="s">
        <v>21</v>
      </c>
      <c r="F1915" s="19" t="s">
        <v>21</v>
      </c>
      <c r="G1915" s="180">
        <v>96616</v>
      </c>
      <c r="H1915" s="19" t="s">
        <v>2826</v>
      </c>
      <c r="I1915" s="19" t="s">
        <v>15679</v>
      </c>
      <c r="J1915" s="19" t="s">
        <v>23</v>
      </c>
      <c r="K1915" s="20" t="s">
        <v>10313</v>
      </c>
      <c r="L1915" s="19" t="s">
        <v>25</v>
      </c>
    </row>
    <row r="1916" spans="1:12" x14ac:dyDescent="0.25">
      <c r="A1916" s="19" t="s">
        <v>2744</v>
      </c>
      <c r="B1916" s="19" t="s">
        <v>2745</v>
      </c>
      <c r="C1916" s="19" t="s">
        <v>2820</v>
      </c>
      <c r="D1916" s="19" t="s">
        <v>2821</v>
      </c>
      <c r="E1916" s="20" t="s">
        <v>21</v>
      </c>
      <c r="F1916" s="19" t="s">
        <v>21</v>
      </c>
      <c r="G1916" s="180">
        <v>96617</v>
      </c>
      <c r="H1916" s="19" t="s">
        <v>2827</v>
      </c>
      <c r="I1916" s="19" t="s">
        <v>15719</v>
      </c>
      <c r="J1916" s="19" t="s">
        <v>23</v>
      </c>
      <c r="K1916" s="20" t="s">
        <v>9165</v>
      </c>
      <c r="L1916" s="19" t="s">
        <v>25</v>
      </c>
    </row>
    <row r="1917" spans="1:12" x14ac:dyDescent="0.25">
      <c r="A1917" s="19" t="s">
        <v>2744</v>
      </c>
      <c r="B1917" s="19" t="s">
        <v>2745</v>
      </c>
      <c r="C1917" s="19" t="s">
        <v>2820</v>
      </c>
      <c r="D1917" s="19" t="s">
        <v>2821</v>
      </c>
      <c r="E1917" s="20" t="s">
        <v>21</v>
      </c>
      <c r="F1917" s="19" t="s">
        <v>21</v>
      </c>
      <c r="G1917" s="180">
        <v>96619</v>
      </c>
      <c r="H1917" s="19" t="s">
        <v>2828</v>
      </c>
      <c r="I1917" s="19" t="s">
        <v>15719</v>
      </c>
      <c r="J1917" s="19" t="s">
        <v>23</v>
      </c>
      <c r="K1917" s="20" t="s">
        <v>1108</v>
      </c>
      <c r="L1917" s="19" t="s">
        <v>25</v>
      </c>
    </row>
    <row r="1918" spans="1:12" x14ac:dyDescent="0.25">
      <c r="A1918" s="19" t="s">
        <v>2744</v>
      </c>
      <c r="B1918" s="19" t="s">
        <v>2745</v>
      </c>
      <c r="C1918" s="19" t="s">
        <v>2820</v>
      </c>
      <c r="D1918" s="19" t="s">
        <v>2821</v>
      </c>
      <c r="E1918" s="20" t="s">
        <v>21</v>
      </c>
      <c r="F1918" s="19" t="s">
        <v>21</v>
      </c>
      <c r="G1918" s="180">
        <v>96620</v>
      </c>
      <c r="H1918" s="19" t="s">
        <v>2829</v>
      </c>
      <c r="I1918" s="19" t="s">
        <v>15679</v>
      </c>
      <c r="J1918" s="19" t="s">
        <v>23</v>
      </c>
      <c r="K1918" s="20" t="s">
        <v>10314</v>
      </c>
      <c r="L1918" s="19" t="s">
        <v>25</v>
      </c>
    </row>
    <row r="1919" spans="1:12" x14ac:dyDescent="0.25">
      <c r="A1919" s="19" t="s">
        <v>2744</v>
      </c>
      <c r="B1919" s="19" t="s">
        <v>2745</v>
      </c>
      <c r="C1919" s="19" t="s">
        <v>2820</v>
      </c>
      <c r="D1919" s="19" t="s">
        <v>2821</v>
      </c>
      <c r="E1919" s="20" t="s">
        <v>21</v>
      </c>
      <c r="F1919" s="19" t="s">
        <v>21</v>
      </c>
      <c r="G1919" s="180">
        <v>96621</v>
      </c>
      <c r="H1919" s="19" t="s">
        <v>2830</v>
      </c>
      <c r="I1919" s="19" t="s">
        <v>15679</v>
      </c>
      <c r="J1919" s="19" t="s">
        <v>9283</v>
      </c>
      <c r="K1919" s="20" t="s">
        <v>10315</v>
      </c>
      <c r="L1919" s="19" t="s">
        <v>25</v>
      </c>
    </row>
    <row r="1920" spans="1:12" x14ac:dyDescent="0.25">
      <c r="A1920" s="19" t="s">
        <v>2744</v>
      </c>
      <c r="B1920" s="19" t="s">
        <v>2745</v>
      </c>
      <c r="C1920" s="19" t="s">
        <v>2820</v>
      </c>
      <c r="D1920" s="19" t="s">
        <v>2821</v>
      </c>
      <c r="E1920" s="20" t="s">
        <v>21</v>
      </c>
      <c r="F1920" s="19" t="s">
        <v>21</v>
      </c>
      <c r="G1920" s="180">
        <v>96622</v>
      </c>
      <c r="H1920" s="19" t="s">
        <v>2831</v>
      </c>
      <c r="I1920" s="19" t="s">
        <v>15679</v>
      </c>
      <c r="J1920" s="19" t="s">
        <v>9283</v>
      </c>
      <c r="K1920" s="20" t="s">
        <v>10316</v>
      </c>
      <c r="L1920" s="19" t="s">
        <v>25</v>
      </c>
    </row>
    <row r="1921" spans="1:12" x14ac:dyDescent="0.25">
      <c r="A1921" s="19" t="s">
        <v>2744</v>
      </c>
      <c r="B1921" s="19" t="s">
        <v>2745</v>
      </c>
      <c r="C1921" s="19" t="s">
        <v>2820</v>
      </c>
      <c r="D1921" s="19" t="s">
        <v>2821</v>
      </c>
      <c r="E1921" s="20" t="s">
        <v>21</v>
      </c>
      <c r="F1921" s="19" t="s">
        <v>21</v>
      </c>
      <c r="G1921" s="180">
        <v>96623</v>
      </c>
      <c r="H1921" s="19" t="s">
        <v>2832</v>
      </c>
      <c r="I1921" s="19" t="s">
        <v>15679</v>
      </c>
      <c r="J1921" s="19" t="s">
        <v>9283</v>
      </c>
      <c r="K1921" s="20" t="s">
        <v>10317</v>
      </c>
      <c r="L1921" s="19" t="s">
        <v>25</v>
      </c>
    </row>
    <row r="1922" spans="1:12" x14ac:dyDescent="0.25">
      <c r="A1922" s="19" t="s">
        <v>2744</v>
      </c>
      <c r="B1922" s="19" t="s">
        <v>2745</v>
      </c>
      <c r="C1922" s="19" t="s">
        <v>2820</v>
      </c>
      <c r="D1922" s="19" t="s">
        <v>2821</v>
      </c>
      <c r="E1922" s="20" t="s">
        <v>21</v>
      </c>
      <c r="F1922" s="19" t="s">
        <v>21</v>
      </c>
      <c r="G1922" s="180">
        <v>96624</v>
      </c>
      <c r="H1922" s="19" t="s">
        <v>2833</v>
      </c>
      <c r="I1922" s="19" t="s">
        <v>15679</v>
      </c>
      <c r="J1922" s="19" t="s">
        <v>9283</v>
      </c>
      <c r="K1922" s="20" t="s">
        <v>2144</v>
      </c>
      <c r="L1922" s="19" t="s">
        <v>25</v>
      </c>
    </row>
    <row r="1923" spans="1:12" x14ac:dyDescent="0.25">
      <c r="A1923" s="19" t="s">
        <v>2744</v>
      </c>
      <c r="B1923" s="19" t="s">
        <v>2745</v>
      </c>
      <c r="C1923" s="19" t="s">
        <v>2820</v>
      </c>
      <c r="D1923" s="19" t="s">
        <v>2821</v>
      </c>
      <c r="E1923" s="20" t="s">
        <v>21</v>
      </c>
      <c r="F1923" s="19" t="s">
        <v>21</v>
      </c>
      <c r="G1923" s="180">
        <v>97082</v>
      </c>
      <c r="H1923" s="19" t="s">
        <v>2834</v>
      </c>
      <c r="I1923" s="19" t="s">
        <v>15679</v>
      </c>
      <c r="J1923" s="19" t="s">
        <v>444</v>
      </c>
      <c r="K1923" s="20" t="s">
        <v>10318</v>
      </c>
      <c r="L1923" s="19" t="s">
        <v>25</v>
      </c>
    </row>
    <row r="1924" spans="1:12" x14ac:dyDescent="0.25">
      <c r="A1924" s="19" t="s">
        <v>2744</v>
      </c>
      <c r="B1924" s="19" t="s">
        <v>2745</v>
      </c>
      <c r="C1924" s="19" t="s">
        <v>2820</v>
      </c>
      <c r="D1924" s="19" t="s">
        <v>2821</v>
      </c>
      <c r="E1924" s="20" t="s">
        <v>21</v>
      </c>
      <c r="F1924" s="19" t="s">
        <v>21</v>
      </c>
      <c r="G1924" s="180">
        <v>97083</v>
      </c>
      <c r="H1924" s="19" t="s">
        <v>2835</v>
      </c>
      <c r="I1924" s="19" t="s">
        <v>15719</v>
      </c>
      <c r="J1924" s="19" t="s">
        <v>9283</v>
      </c>
      <c r="K1924" s="20" t="s">
        <v>1432</v>
      </c>
      <c r="L1924" s="19" t="s">
        <v>25</v>
      </c>
    </row>
    <row r="1925" spans="1:12" x14ac:dyDescent="0.25">
      <c r="A1925" s="19" t="s">
        <v>2744</v>
      </c>
      <c r="B1925" s="19" t="s">
        <v>2745</v>
      </c>
      <c r="C1925" s="19" t="s">
        <v>2820</v>
      </c>
      <c r="D1925" s="19" t="s">
        <v>2821</v>
      </c>
      <c r="E1925" s="20" t="s">
        <v>21</v>
      </c>
      <c r="F1925" s="19" t="s">
        <v>21</v>
      </c>
      <c r="G1925" s="180">
        <v>97084</v>
      </c>
      <c r="H1925" s="19" t="s">
        <v>2837</v>
      </c>
      <c r="I1925" s="19" t="s">
        <v>15719</v>
      </c>
      <c r="J1925" s="19" t="s">
        <v>9283</v>
      </c>
      <c r="K1925" s="20" t="s">
        <v>1307</v>
      </c>
      <c r="L1925" s="19" t="s">
        <v>25</v>
      </c>
    </row>
    <row r="1926" spans="1:12" x14ac:dyDescent="0.25">
      <c r="A1926" s="19" t="s">
        <v>2744</v>
      </c>
      <c r="B1926" s="19" t="s">
        <v>2745</v>
      </c>
      <c r="C1926" s="19" t="s">
        <v>2820</v>
      </c>
      <c r="D1926" s="19" t="s">
        <v>2821</v>
      </c>
      <c r="E1926" s="20" t="s">
        <v>21</v>
      </c>
      <c r="F1926" s="19" t="s">
        <v>21</v>
      </c>
      <c r="G1926" s="180">
        <v>97086</v>
      </c>
      <c r="H1926" s="19" t="s">
        <v>2838</v>
      </c>
      <c r="I1926" s="19" t="s">
        <v>15719</v>
      </c>
      <c r="J1926" s="19" t="s">
        <v>23</v>
      </c>
      <c r="K1926" s="20" t="s">
        <v>10319</v>
      </c>
      <c r="L1926" s="19" t="s">
        <v>25</v>
      </c>
    </row>
    <row r="1927" spans="1:12" x14ac:dyDescent="0.25">
      <c r="A1927" s="19" t="s">
        <v>2744</v>
      </c>
      <c r="B1927" s="19" t="s">
        <v>2745</v>
      </c>
      <c r="C1927" s="19" t="s">
        <v>2820</v>
      </c>
      <c r="D1927" s="19" t="s">
        <v>2821</v>
      </c>
      <c r="E1927" s="20" t="s">
        <v>21</v>
      </c>
      <c r="F1927" s="19" t="s">
        <v>21</v>
      </c>
      <c r="G1927" s="180">
        <v>97094</v>
      </c>
      <c r="H1927" s="19" t="s">
        <v>2839</v>
      </c>
      <c r="I1927" s="19" t="s">
        <v>15679</v>
      </c>
      <c r="J1927" s="19" t="s">
        <v>23</v>
      </c>
      <c r="K1927" s="20" t="s">
        <v>10320</v>
      </c>
      <c r="L1927" s="19" t="s">
        <v>25</v>
      </c>
    </row>
    <row r="1928" spans="1:12" x14ac:dyDescent="0.25">
      <c r="A1928" s="19" t="s">
        <v>2744</v>
      </c>
      <c r="B1928" s="19" t="s">
        <v>2745</v>
      </c>
      <c r="C1928" s="19" t="s">
        <v>2820</v>
      </c>
      <c r="D1928" s="19" t="s">
        <v>2821</v>
      </c>
      <c r="E1928" s="20" t="s">
        <v>21</v>
      </c>
      <c r="F1928" s="19" t="s">
        <v>21</v>
      </c>
      <c r="G1928" s="180">
        <v>97095</v>
      </c>
      <c r="H1928" s="19" t="s">
        <v>2840</v>
      </c>
      <c r="I1928" s="19" t="s">
        <v>15679</v>
      </c>
      <c r="J1928" s="19" t="s">
        <v>23</v>
      </c>
      <c r="K1928" s="20" t="s">
        <v>10321</v>
      </c>
      <c r="L1928" s="19" t="s">
        <v>25</v>
      </c>
    </row>
    <row r="1929" spans="1:12" x14ac:dyDescent="0.25">
      <c r="A1929" s="19" t="s">
        <v>2744</v>
      </c>
      <c r="B1929" s="19" t="s">
        <v>2745</v>
      </c>
      <c r="C1929" s="19" t="s">
        <v>2820</v>
      </c>
      <c r="D1929" s="19" t="s">
        <v>2821</v>
      </c>
      <c r="E1929" s="20" t="s">
        <v>21</v>
      </c>
      <c r="F1929" s="19" t="s">
        <v>21</v>
      </c>
      <c r="G1929" s="180">
        <v>97096</v>
      </c>
      <c r="H1929" s="19" t="s">
        <v>2841</v>
      </c>
      <c r="I1929" s="19" t="s">
        <v>15679</v>
      </c>
      <c r="J1929" s="19" t="s">
        <v>23</v>
      </c>
      <c r="K1929" s="20" t="s">
        <v>10322</v>
      </c>
      <c r="L1929" s="19" t="s">
        <v>25</v>
      </c>
    </row>
    <row r="1930" spans="1:12" x14ac:dyDescent="0.25">
      <c r="A1930" s="19" t="s">
        <v>2744</v>
      </c>
      <c r="B1930" s="19" t="s">
        <v>2745</v>
      </c>
      <c r="C1930" s="19" t="s">
        <v>2820</v>
      </c>
      <c r="D1930" s="19" t="s">
        <v>2821</v>
      </c>
      <c r="E1930" s="20" t="s">
        <v>21</v>
      </c>
      <c r="F1930" s="19" t="s">
        <v>21</v>
      </c>
      <c r="G1930" s="180">
        <v>97097</v>
      </c>
      <c r="H1930" s="19" t="s">
        <v>2842</v>
      </c>
      <c r="I1930" s="19" t="s">
        <v>15719</v>
      </c>
      <c r="J1930" s="19" t="s">
        <v>9283</v>
      </c>
      <c r="K1930" s="20" t="s">
        <v>9038</v>
      </c>
      <c r="L1930" s="19" t="s">
        <v>25</v>
      </c>
    </row>
    <row r="1931" spans="1:12" x14ac:dyDescent="0.25">
      <c r="A1931" s="19" t="s">
        <v>2744</v>
      </c>
      <c r="B1931" s="19" t="s">
        <v>2745</v>
      </c>
      <c r="C1931" s="19" t="s">
        <v>2820</v>
      </c>
      <c r="D1931" s="19" t="s">
        <v>2821</v>
      </c>
      <c r="E1931" s="20" t="s">
        <v>21</v>
      </c>
      <c r="F1931" s="19" t="s">
        <v>21</v>
      </c>
      <c r="G1931" s="180">
        <v>100322</v>
      </c>
      <c r="H1931" s="19" t="s">
        <v>2843</v>
      </c>
      <c r="I1931" s="19" t="s">
        <v>15679</v>
      </c>
      <c r="J1931" s="19" t="s">
        <v>9283</v>
      </c>
      <c r="K1931" s="20" t="s">
        <v>2144</v>
      </c>
      <c r="L1931" s="19" t="s">
        <v>25</v>
      </c>
    </row>
    <row r="1932" spans="1:12" x14ac:dyDescent="0.25">
      <c r="A1932" s="19" t="s">
        <v>2744</v>
      </c>
      <c r="B1932" s="19" t="s">
        <v>2745</v>
      </c>
      <c r="C1932" s="19" t="s">
        <v>2820</v>
      </c>
      <c r="D1932" s="19" t="s">
        <v>2821</v>
      </c>
      <c r="E1932" s="20" t="s">
        <v>21</v>
      </c>
      <c r="F1932" s="19" t="s">
        <v>21</v>
      </c>
      <c r="G1932" s="180">
        <v>100323</v>
      </c>
      <c r="H1932" s="19" t="s">
        <v>2844</v>
      </c>
      <c r="I1932" s="19" t="s">
        <v>15679</v>
      </c>
      <c r="J1932" s="19" t="s">
        <v>9283</v>
      </c>
      <c r="K1932" s="20" t="s">
        <v>10323</v>
      </c>
      <c r="L1932" s="19" t="s">
        <v>25</v>
      </c>
    </row>
    <row r="1933" spans="1:12" x14ac:dyDescent="0.25">
      <c r="A1933" s="19" t="s">
        <v>2744</v>
      </c>
      <c r="B1933" s="19" t="s">
        <v>2745</v>
      </c>
      <c r="C1933" s="19" t="s">
        <v>2820</v>
      </c>
      <c r="D1933" s="19" t="s">
        <v>2821</v>
      </c>
      <c r="E1933" s="20" t="s">
        <v>21</v>
      </c>
      <c r="F1933" s="19" t="s">
        <v>21</v>
      </c>
      <c r="G1933" s="180">
        <v>100324</v>
      </c>
      <c r="H1933" s="19" t="s">
        <v>2846</v>
      </c>
      <c r="I1933" s="19" t="s">
        <v>15679</v>
      </c>
      <c r="J1933" s="19" t="s">
        <v>9283</v>
      </c>
      <c r="K1933" s="20" t="s">
        <v>2144</v>
      </c>
      <c r="L1933" s="19" t="s">
        <v>25</v>
      </c>
    </row>
    <row r="1934" spans="1:12" x14ac:dyDescent="0.25">
      <c r="A1934" s="19" t="s">
        <v>2744</v>
      </c>
      <c r="B1934" s="19" t="s">
        <v>2745</v>
      </c>
      <c r="C1934" s="19" t="s">
        <v>2847</v>
      </c>
      <c r="D1934" s="19" t="s">
        <v>2848</v>
      </c>
      <c r="E1934" s="20" t="s">
        <v>21</v>
      </c>
      <c r="F1934" s="19" t="s">
        <v>21</v>
      </c>
      <c r="G1934" s="180">
        <v>90996</v>
      </c>
      <c r="H1934" s="19" t="s">
        <v>2849</v>
      </c>
      <c r="I1934" s="19" t="s">
        <v>15719</v>
      </c>
      <c r="J1934" s="19" t="s">
        <v>9283</v>
      </c>
      <c r="K1934" s="20" t="s">
        <v>10324</v>
      </c>
      <c r="L1934" s="19" t="s">
        <v>25</v>
      </c>
    </row>
    <row r="1935" spans="1:12" x14ac:dyDescent="0.25">
      <c r="A1935" s="19" t="s">
        <v>2744</v>
      </c>
      <c r="B1935" s="19" t="s">
        <v>2745</v>
      </c>
      <c r="C1935" s="19" t="s">
        <v>2847</v>
      </c>
      <c r="D1935" s="19" t="s">
        <v>2848</v>
      </c>
      <c r="E1935" s="20" t="s">
        <v>21</v>
      </c>
      <c r="F1935" s="19" t="s">
        <v>21</v>
      </c>
      <c r="G1935" s="180">
        <v>90997</v>
      </c>
      <c r="H1935" s="19" t="s">
        <v>2850</v>
      </c>
      <c r="I1935" s="19" t="s">
        <v>15719</v>
      </c>
      <c r="J1935" s="19" t="s">
        <v>9283</v>
      </c>
      <c r="K1935" s="20" t="s">
        <v>5121</v>
      </c>
      <c r="L1935" s="19" t="s">
        <v>25</v>
      </c>
    </row>
    <row r="1936" spans="1:12" x14ac:dyDescent="0.25">
      <c r="A1936" s="19" t="s">
        <v>2744</v>
      </c>
      <c r="B1936" s="19" t="s">
        <v>2745</v>
      </c>
      <c r="C1936" s="19" t="s">
        <v>2847</v>
      </c>
      <c r="D1936" s="19" t="s">
        <v>2848</v>
      </c>
      <c r="E1936" s="20" t="s">
        <v>21</v>
      </c>
      <c r="F1936" s="19" t="s">
        <v>21</v>
      </c>
      <c r="G1936" s="180">
        <v>90998</v>
      </c>
      <c r="H1936" s="19" t="s">
        <v>2852</v>
      </c>
      <c r="I1936" s="19" t="s">
        <v>15719</v>
      </c>
      <c r="J1936" s="19" t="s">
        <v>9283</v>
      </c>
      <c r="K1936" s="20" t="s">
        <v>381</v>
      </c>
      <c r="L1936" s="19" t="s">
        <v>25</v>
      </c>
    </row>
    <row r="1937" spans="1:12" x14ac:dyDescent="0.25">
      <c r="A1937" s="19" t="s">
        <v>2744</v>
      </c>
      <c r="B1937" s="19" t="s">
        <v>2745</v>
      </c>
      <c r="C1937" s="19" t="s">
        <v>2847</v>
      </c>
      <c r="D1937" s="19" t="s">
        <v>2848</v>
      </c>
      <c r="E1937" s="20" t="s">
        <v>21</v>
      </c>
      <c r="F1937" s="19" t="s">
        <v>21</v>
      </c>
      <c r="G1937" s="180">
        <v>91000</v>
      </c>
      <c r="H1937" s="19" t="s">
        <v>2854</v>
      </c>
      <c r="I1937" s="19" t="s">
        <v>15719</v>
      </c>
      <c r="J1937" s="19" t="s">
        <v>9283</v>
      </c>
      <c r="K1937" s="20" t="s">
        <v>3334</v>
      </c>
      <c r="L1937" s="19" t="s">
        <v>25</v>
      </c>
    </row>
    <row r="1938" spans="1:12" x14ac:dyDescent="0.25">
      <c r="A1938" s="19" t="s">
        <v>2744</v>
      </c>
      <c r="B1938" s="19" t="s">
        <v>2745</v>
      </c>
      <c r="C1938" s="19" t="s">
        <v>2847</v>
      </c>
      <c r="D1938" s="19" t="s">
        <v>2848</v>
      </c>
      <c r="E1938" s="20" t="s">
        <v>21</v>
      </c>
      <c r="F1938" s="19" t="s">
        <v>21</v>
      </c>
      <c r="G1938" s="180">
        <v>91002</v>
      </c>
      <c r="H1938" s="19" t="s">
        <v>2855</v>
      </c>
      <c r="I1938" s="19" t="s">
        <v>15719</v>
      </c>
      <c r="J1938" s="19" t="s">
        <v>9283</v>
      </c>
      <c r="K1938" s="20" t="s">
        <v>10325</v>
      </c>
      <c r="L1938" s="19" t="s">
        <v>25</v>
      </c>
    </row>
    <row r="1939" spans="1:12" x14ac:dyDescent="0.25">
      <c r="A1939" s="19" t="s">
        <v>2744</v>
      </c>
      <c r="B1939" s="19" t="s">
        <v>2745</v>
      </c>
      <c r="C1939" s="19" t="s">
        <v>2847</v>
      </c>
      <c r="D1939" s="19" t="s">
        <v>2848</v>
      </c>
      <c r="E1939" s="20" t="s">
        <v>21</v>
      </c>
      <c r="F1939" s="19" t="s">
        <v>21</v>
      </c>
      <c r="G1939" s="180">
        <v>91003</v>
      </c>
      <c r="H1939" s="19" t="s">
        <v>2857</v>
      </c>
      <c r="I1939" s="19" t="s">
        <v>15719</v>
      </c>
      <c r="J1939" s="19" t="s">
        <v>9283</v>
      </c>
      <c r="K1939" s="20" t="s">
        <v>10326</v>
      </c>
      <c r="L1939" s="19" t="s">
        <v>25</v>
      </c>
    </row>
    <row r="1940" spans="1:12" x14ac:dyDescent="0.25">
      <c r="A1940" s="19" t="s">
        <v>2744</v>
      </c>
      <c r="B1940" s="19" t="s">
        <v>2745</v>
      </c>
      <c r="C1940" s="19" t="s">
        <v>2847</v>
      </c>
      <c r="D1940" s="19" t="s">
        <v>2848</v>
      </c>
      <c r="E1940" s="20" t="s">
        <v>21</v>
      </c>
      <c r="F1940" s="19" t="s">
        <v>21</v>
      </c>
      <c r="G1940" s="180">
        <v>91004</v>
      </c>
      <c r="H1940" s="19" t="s">
        <v>2859</v>
      </c>
      <c r="I1940" s="19" t="s">
        <v>15719</v>
      </c>
      <c r="J1940" s="19" t="s">
        <v>9283</v>
      </c>
      <c r="K1940" s="20" t="s">
        <v>3763</v>
      </c>
      <c r="L1940" s="19" t="s">
        <v>25</v>
      </c>
    </row>
    <row r="1941" spans="1:12" x14ac:dyDescent="0.25">
      <c r="A1941" s="19" t="s">
        <v>2744</v>
      </c>
      <c r="B1941" s="19" t="s">
        <v>2745</v>
      </c>
      <c r="C1941" s="19" t="s">
        <v>2847</v>
      </c>
      <c r="D1941" s="19" t="s">
        <v>2848</v>
      </c>
      <c r="E1941" s="20" t="s">
        <v>21</v>
      </c>
      <c r="F1941" s="19" t="s">
        <v>21</v>
      </c>
      <c r="G1941" s="180">
        <v>91005</v>
      </c>
      <c r="H1941" s="19" t="s">
        <v>2861</v>
      </c>
      <c r="I1941" s="19" t="s">
        <v>15719</v>
      </c>
      <c r="J1941" s="19" t="s">
        <v>9283</v>
      </c>
      <c r="K1941" s="20" t="s">
        <v>5035</v>
      </c>
      <c r="L1941" s="19" t="s">
        <v>25</v>
      </c>
    </row>
    <row r="1942" spans="1:12" x14ac:dyDescent="0.25">
      <c r="A1942" s="19" t="s">
        <v>2744</v>
      </c>
      <c r="B1942" s="19" t="s">
        <v>2745</v>
      </c>
      <c r="C1942" s="19" t="s">
        <v>2847</v>
      </c>
      <c r="D1942" s="19" t="s">
        <v>2848</v>
      </c>
      <c r="E1942" s="20" t="s">
        <v>21</v>
      </c>
      <c r="F1942" s="19" t="s">
        <v>21</v>
      </c>
      <c r="G1942" s="180">
        <v>91006</v>
      </c>
      <c r="H1942" s="19" t="s">
        <v>2863</v>
      </c>
      <c r="I1942" s="19" t="s">
        <v>15719</v>
      </c>
      <c r="J1942" s="19" t="s">
        <v>9283</v>
      </c>
      <c r="K1942" s="20" t="s">
        <v>3775</v>
      </c>
      <c r="L1942" s="19" t="s">
        <v>25</v>
      </c>
    </row>
    <row r="1943" spans="1:12" x14ac:dyDescent="0.25">
      <c r="A1943" s="19" t="s">
        <v>2744</v>
      </c>
      <c r="B1943" s="19" t="s">
        <v>2745</v>
      </c>
      <c r="C1943" s="19" t="s">
        <v>2847</v>
      </c>
      <c r="D1943" s="19" t="s">
        <v>2848</v>
      </c>
      <c r="E1943" s="20" t="s">
        <v>21</v>
      </c>
      <c r="F1943" s="19" t="s">
        <v>21</v>
      </c>
      <c r="G1943" s="180">
        <v>91007</v>
      </c>
      <c r="H1943" s="19" t="s">
        <v>2864</v>
      </c>
      <c r="I1943" s="19" t="s">
        <v>15719</v>
      </c>
      <c r="J1943" s="19" t="s">
        <v>9283</v>
      </c>
      <c r="K1943" s="20" t="s">
        <v>9317</v>
      </c>
      <c r="L1943" s="19" t="s">
        <v>25</v>
      </c>
    </row>
    <row r="1944" spans="1:12" x14ac:dyDescent="0.25">
      <c r="A1944" s="19" t="s">
        <v>2744</v>
      </c>
      <c r="B1944" s="19" t="s">
        <v>2745</v>
      </c>
      <c r="C1944" s="19" t="s">
        <v>2847</v>
      </c>
      <c r="D1944" s="19" t="s">
        <v>2848</v>
      </c>
      <c r="E1944" s="20" t="s">
        <v>21</v>
      </c>
      <c r="F1944" s="19" t="s">
        <v>21</v>
      </c>
      <c r="G1944" s="180">
        <v>91008</v>
      </c>
      <c r="H1944" s="19" t="s">
        <v>2866</v>
      </c>
      <c r="I1944" s="19" t="s">
        <v>15719</v>
      </c>
      <c r="J1944" s="19" t="s">
        <v>9283</v>
      </c>
      <c r="K1944" s="20" t="s">
        <v>9755</v>
      </c>
      <c r="L1944" s="19" t="s">
        <v>25</v>
      </c>
    </row>
    <row r="1945" spans="1:12" x14ac:dyDescent="0.25">
      <c r="A1945" s="19" t="s">
        <v>2744</v>
      </c>
      <c r="B1945" s="19" t="s">
        <v>2745</v>
      </c>
      <c r="C1945" s="19" t="s">
        <v>2847</v>
      </c>
      <c r="D1945" s="19" t="s">
        <v>2848</v>
      </c>
      <c r="E1945" s="20" t="s">
        <v>21</v>
      </c>
      <c r="F1945" s="19" t="s">
        <v>21</v>
      </c>
      <c r="G1945" s="180">
        <v>92263</v>
      </c>
      <c r="H1945" s="19" t="s">
        <v>2867</v>
      </c>
      <c r="I1945" s="19" t="s">
        <v>15719</v>
      </c>
      <c r="J1945" s="19" t="s">
        <v>23</v>
      </c>
      <c r="K1945" s="20" t="s">
        <v>10327</v>
      </c>
      <c r="L1945" s="19" t="s">
        <v>25</v>
      </c>
    </row>
    <row r="1946" spans="1:12" x14ac:dyDescent="0.25">
      <c r="A1946" s="19" t="s">
        <v>2744</v>
      </c>
      <c r="B1946" s="19" t="s">
        <v>2745</v>
      </c>
      <c r="C1946" s="19" t="s">
        <v>2847</v>
      </c>
      <c r="D1946" s="19" t="s">
        <v>2848</v>
      </c>
      <c r="E1946" s="20" t="s">
        <v>21</v>
      </c>
      <c r="F1946" s="19" t="s">
        <v>21</v>
      </c>
      <c r="G1946" s="180">
        <v>92264</v>
      </c>
      <c r="H1946" s="19" t="s">
        <v>2868</v>
      </c>
      <c r="I1946" s="19" t="s">
        <v>15719</v>
      </c>
      <c r="J1946" s="19" t="s">
        <v>23</v>
      </c>
      <c r="K1946" s="20" t="s">
        <v>10328</v>
      </c>
      <c r="L1946" s="19" t="s">
        <v>25</v>
      </c>
    </row>
    <row r="1947" spans="1:12" x14ac:dyDescent="0.25">
      <c r="A1947" s="19" t="s">
        <v>2744</v>
      </c>
      <c r="B1947" s="19" t="s">
        <v>2745</v>
      </c>
      <c r="C1947" s="19" t="s">
        <v>2847</v>
      </c>
      <c r="D1947" s="19" t="s">
        <v>2848</v>
      </c>
      <c r="E1947" s="20" t="s">
        <v>21</v>
      </c>
      <c r="F1947" s="19" t="s">
        <v>21</v>
      </c>
      <c r="G1947" s="180">
        <v>92265</v>
      </c>
      <c r="H1947" s="19" t="s">
        <v>2869</v>
      </c>
      <c r="I1947" s="19" t="s">
        <v>15719</v>
      </c>
      <c r="J1947" s="19" t="s">
        <v>23</v>
      </c>
      <c r="K1947" s="20" t="s">
        <v>10329</v>
      </c>
      <c r="L1947" s="19" t="s">
        <v>25</v>
      </c>
    </row>
    <row r="1948" spans="1:12" x14ac:dyDescent="0.25">
      <c r="A1948" s="19" t="s">
        <v>2744</v>
      </c>
      <c r="B1948" s="19" t="s">
        <v>2745</v>
      </c>
      <c r="C1948" s="19" t="s">
        <v>2847</v>
      </c>
      <c r="D1948" s="19" t="s">
        <v>2848</v>
      </c>
      <c r="E1948" s="20" t="s">
        <v>21</v>
      </c>
      <c r="F1948" s="19" t="s">
        <v>21</v>
      </c>
      <c r="G1948" s="180">
        <v>92266</v>
      </c>
      <c r="H1948" s="19" t="s">
        <v>2871</v>
      </c>
      <c r="I1948" s="19" t="s">
        <v>15719</v>
      </c>
      <c r="J1948" s="19" t="s">
        <v>23</v>
      </c>
      <c r="K1948" s="20" t="s">
        <v>10330</v>
      </c>
      <c r="L1948" s="19" t="s">
        <v>25</v>
      </c>
    </row>
    <row r="1949" spans="1:12" x14ac:dyDescent="0.25">
      <c r="A1949" s="19" t="s">
        <v>2744</v>
      </c>
      <c r="B1949" s="19" t="s">
        <v>2745</v>
      </c>
      <c r="C1949" s="19" t="s">
        <v>2847</v>
      </c>
      <c r="D1949" s="19" t="s">
        <v>2848</v>
      </c>
      <c r="E1949" s="20" t="s">
        <v>21</v>
      </c>
      <c r="F1949" s="19" t="s">
        <v>21</v>
      </c>
      <c r="G1949" s="180">
        <v>92267</v>
      </c>
      <c r="H1949" s="19" t="s">
        <v>2872</v>
      </c>
      <c r="I1949" s="19" t="s">
        <v>15719</v>
      </c>
      <c r="J1949" s="19" t="s">
        <v>23</v>
      </c>
      <c r="K1949" s="20" t="s">
        <v>3669</v>
      </c>
      <c r="L1949" s="19" t="s">
        <v>25</v>
      </c>
    </row>
    <row r="1950" spans="1:12" x14ac:dyDescent="0.25">
      <c r="A1950" s="19" t="s">
        <v>2744</v>
      </c>
      <c r="B1950" s="19" t="s">
        <v>2745</v>
      </c>
      <c r="C1950" s="19" t="s">
        <v>2847</v>
      </c>
      <c r="D1950" s="19" t="s">
        <v>2848</v>
      </c>
      <c r="E1950" s="20" t="s">
        <v>21</v>
      </c>
      <c r="F1950" s="19" t="s">
        <v>21</v>
      </c>
      <c r="G1950" s="180">
        <v>92268</v>
      </c>
      <c r="H1950" s="19" t="s">
        <v>2874</v>
      </c>
      <c r="I1950" s="19" t="s">
        <v>15719</v>
      </c>
      <c r="J1950" s="19" t="s">
        <v>23</v>
      </c>
      <c r="K1950" s="20" t="s">
        <v>10331</v>
      </c>
      <c r="L1950" s="19" t="s">
        <v>25</v>
      </c>
    </row>
    <row r="1951" spans="1:12" x14ac:dyDescent="0.25">
      <c r="A1951" s="19" t="s">
        <v>2744</v>
      </c>
      <c r="B1951" s="19" t="s">
        <v>2745</v>
      </c>
      <c r="C1951" s="19" t="s">
        <v>2847</v>
      </c>
      <c r="D1951" s="19" t="s">
        <v>2848</v>
      </c>
      <c r="E1951" s="20" t="s">
        <v>21</v>
      </c>
      <c r="F1951" s="19" t="s">
        <v>21</v>
      </c>
      <c r="G1951" s="180">
        <v>92269</v>
      </c>
      <c r="H1951" s="19" t="s">
        <v>2876</v>
      </c>
      <c r="I1951" s="19" t="s">
        <v>15719</v>
      </c>
      <c r="J1951" s="19" t="s">
        <v>23</v>
      </c>
      <c r="K1951" s="20" t="s">
        <v>10332</v>
      </c>
      <c r="L1951" s="19" t="s">
        <v>25</v>
      </c>
    </row>
    <row r="1952" spans="1:12" x14ac:dyDescent="0.25">
      <c r="A1952" s="19" t="s">
        <v>2744</v>
      </c>
      <c r="B1952" s="19" t="s">
        <v>2745</v>
      </c>
      <c r="C1952" s="19" t="s">
        <v>2847</v>
      </c>
      <c r="D1952" s="19" t="s">
        <v>2848</v>
      </c>
      <c r="E1952" s="20" t="s">
        <v>21</v>
      </c>
      <c r="F1952" s="19" t="s">
        <v>21</v>
      </c>
      <c r="G1952" s="180">
        <v>92270</v>
      </c>
      <c r="H1952" s="19" t="s">
        <v>2877</v>
      </c>
      <c r="I1952" s="19" t="s">
        <v>15719</v>
      </c>
      <c r="J1952" s="19" t="s">
        <v>23</v>
      </c>
      <c r="K1952" s="20" t="s">
        <v>10333</v>
      </c>
      <c r="L1952" s="19" t="s">
        <v>25</v>
      </c>
    </row>
    <row r="1953" spans="1:12" x14ac:dyDescent="0.25">
      <c r="A1953" s="19" t="s">
        <v>2744</v>
      </c>
      <c r="B1953" s="19" t="s">
        <v>2745</v>
      </c>
      <c r="C1953" s="19" t="s">
        <v>2847</v>
      </c>
      <c r="D1953" s="19" t="s">
        <v>2848</v>
      </c>
      <c r="E1953" s="20" t="s">
        <v>21</v>
      </c>
      <c r="F1953" s="19" t="s">
        <v>21</v>
      </c>
      <c r="G1953" s="180">
        <v>92271</v>
      </c>
      <c r="H1953" s="19" t="s">
        <v>2879</v>
      </c>
      <c r="I1953" s="19" t="s">
        <v>15719</v>
      </c>
      <c r="J1953" s="19" t="s">
        <v>23</v>
      </c>
      <c r="K1953" s="20" t="s">
        <v>10334</v>
      </c>
      <c r="L1953" s="19" t="s">
        <v>25</v>
      </c>
    </row>
    <row r="1954" spans="1:12" x14ac:dyDescent="0.25">
      <c r="A1954" s="19" t="s">
        <v>2744</v>
      </c>
      <c r="B1954" s="19" t="s">
        <v>2745</v>
      </c>
      <c r="C1954" s="19" t="s">
        <v>2847</v>
      </c>
      <c r="D1954" s="19" t="s">
        <v>2848</v>
      </c>
      <c r="E1954" s="20" t="s">
        <v>21</v>
      </c>
      <c r="F1954" s="19" t="s">
        <v>21</v>
      </c>
      <c r="G1954" s="180">
        <v>92272</v>
      </c>
      <c r="H1954" s="19" t="s">
        <v>2880</v>
      </c>
      <c r="I1954" s="19" t="s">
        <v>15747</v>
      </c>
      <c r="J1954" s="19" t="s">
        <v>23</v>
      </c>
      <c r="K1954" s="20" t="s">
        <v>9311</v>
      </c>
      <c r="L1954" s="19" t="s">
        <v>25</v>
      </c>
    </row>
    <row r="1955" spans="1:12" x14ac:dyDescent="0.25">
      <c r="A1955" s="19" t="s">
        <v>2744</v>
      </c>
      <c r="B1955" s="19" t="s">
        <v>2745</v>
      </c>
      <c r="C1955" s="19" t="s">
        <v>2847</v>
      </c>
      <c r="D1955" s="19" t="s">
        <v>2848</v>
      </c>
      <c r="E1955" s="20" t="s">
        <v>21</v>
      </c>
      <c r="F1955" s="19" t="s">
        <v>21</v>
      </c>
      <c r="G1955" s="180">
        <v>92273</v>
      </c>
      <c r="H1955" s="19" t="s">
        <v>2882</v>
      </c>
      <c r="I1955" s="19" t="s">
        <v>15747</v>
      </c>
      <c r="J1955" s="19" t="s">
        <v>23</v>
      </c>
      <c r="K1955" s="20" t="s">
        <v>4933</v>
      </c>
      <c r="L1955" s="19" t="s">
        <v>25</v>
      </c>
    </row>
    <row r="1956" spans="1:12" x14ac:dyDescent="0.25">
      <c r="A1956" s="19" t="s">
        <v>2744</v>
      </c>
      <c r="B1956" s="19" t="s">
        <v>2745</v>
      </c>
      <c r="C1956" s="19" t="s">
        <v>2847</v>
      </c>
      <c r="D1956" s="19" t="s">
        <v>2848</v>
      </c>
      <c r="E1956" s="20" t="s">
        <v>21</v>
      </c>
      <c r="F1956" s="19" t="s">
        <v>21</v>
      </c>
      <c r="G1956" s="180">
        <v>92409</v>
      </c>
      <c r="H1956" s="19" t="s">
        <v>2883</v>
      </c>
      <c r="I1956" s="19" t="s">
        <v>15719</v>
      </c>
      <c r="J1956" s="19" t="s">
        <v>23</v>
      </c>
      <c r="K1956" s="20" t="s">
        <v>10335</v>
      </c>
      <c r="L1956" s="19" t="s">
        <v>25</v>
      </c>
    </row>
    <row r="1957" spans="1:12" x14ac:dyDescent="0.25">
      <c r="A1957" s="19" t="s">
        <v>2744</v>
      </c>
      <c r="B1957" s="19" t="s">
        <v>2745</v>
      </c>
      <c r="C1957" s="19" t="s">
        <v>2847</v>
      </c>
      <c r="D1957" s="19" t="s">
        <v>2848</v>
      </c>
      <c r="E1957" s="20" t="s">
        <v>21</v>
      </c>
      <c r="F1957" s="19" t="s">
        <v>21</v>
      </c>
      <c r="G1957" s="180">
        <v>92411</v>
      </c>
      <c r="H1957" s="19" t="s">
        <v>2884</v>
      </c>
      <c r="I1957" s="19" t="s">
        <v>15719</v>
      </c>
      <c r="J1957" s="19" t="s">
        <v>23</v>
      </c>
      <c r="K1957" s="20" t="s">
        <v>9511</v>
      </c>
      <c r="L1957" s="19" t="s">
        <v>25</v>
      </c>
    </row>
    <row r="1958" spans="1:12" x14ac:dyDescent="0.25">
      <c r="A1958" s="19" t="s">
        <v>2744</v>
      </c>
      <c r="B1958" s="19" t="s">
        <v>2745</v>
      </c>
      <c r="C1958" s="19" t="s">
        <v>2847</v>
      </c>
      <c r="D1958" s="19" t="s">
        <v>2848</v>
      </c>
      <c r="E1958" s="20" t="s">
        <v>21</v>
      </c>
      <c r="F1958" s="19" t="s">
        <v>21</v>
      </c>
      <c r="G1958" s="180">
        <v>92413</v>
      </c>
      <c r="H1958" s="19" t="s">
        <v>2885</v>
      </c>
      <c r="I1958" s="19" t="s">
        <v>15719</v>
      </c>
      <c r="J1958" s="19" t="s">
        <v>23</v>
      </c>
      <c r="K1958" s="20" t="s">
        <v>10336</v>
      </c>
      <c r="L1958" s="19" t="s">
        <v>25</v>
      </c>
    </row>
    <row r="1959" spans="1:12" x14ac:dyDescent="0.25">
      <c r="A1959" s="19" t="s">
        <v>2744</v>
      </c>
      <c r="B1959" s="19" t="s">
        <v>2745</v>
      </c>
      <c r="C1959" s="19" t="s">
        <v>2847</v>
      </c>
      <c r="D1959" s="19" t="s">
        <v>2848</v>
      </c>
      <c r="E1959" s="20" t="s">
        <v>21</v>
      </c>
      <c r="F1959" s="19" t="s">
        <v>21</v>
      </c>
      <c r="G1959" s="180">
        <v>92415</v>
      </c>
      <c r="H1959" s="19" t="s">
        <v>2886</v>
      </c>
      <c r="I1959" s="19" t="s">
        <v>15719</v>
      </c>
      <c r="J1959" s="19" t="s">
        <v>23</v>
      </c>
      <c r="K1959" s="20" t="s">
        <v>10337</v>
      </c>
      <c r="L1959" s="19" t="s">
        <v>25</v>
      </c>
    </row>
    <row r="1960" spans="1:12" x14ac:dyDescent="0.25">
      <c r="A1960" s="19" t="s">
        <v>2744</v>
      </c>
      <c r="B1960" s="19" t="s">
        <v>2745</v>
      </c>
      <c r="C1960" s="19" t="s">
        <v>2847</v>
      </c>
      <c r="D1960" s="19" t="s">
        <v>2848</v>
      </c>
      <c r="E1960" s="20" t="s">
        <v>21</v>
      </c>
      <c r="F1960" s="19" t="s">
        <v>21</v>
      </c>
      <c r="G1960" s="180">
        <v>92417</v>
      </c>
      <c r="H1960" s="19" t="s">
        <v>2887</v>
      </c>
      <c r="I1960" s="19" t="s">
        <v>15719</v>
      </c>
      <c r="J1960" s="19" t="s">
        <v>23</v>
      </c>
      <c r="K1960" s="20" t="s">
        <v>10338</v>
      </c>
      <c r="L1960" s="19" t="s">
        <v>25</v>
      </c>
    </row>
    <row r="1961" spans="1:12" x14ac:dyDescent="0.25">
      <c r="A1961" s="19" t="s">
        <v>2744</v>
      </c>
      <c r="B1961" s="19" t="s">
        <v>2745</v>
      </c>
      <c r="C1961" s="19" t="s">
        <v>2847</v>
      </c>
      <c r="D1961" s="19" t="s">
        <v>2848</v>
      </c>
      <c r="E1961" s="20" t="s">
        <v>21</v>
      </c>
      <c r="F1961" s="19" t="s">
        <v>21</v>
      </c>
      <c r="G1961" s="180">
        <v>92419</v>
      </c>
      <c r="H1961" s="19" t="s">
        <v>2889</v>
      </c>
      <c r="I1961" s="19" t="s">
        <v>15719</v>
      </c>
      <c r="J1961" s="19" t="s">
        <v>23</v>
      </c>
      <c r="K1961" s="20" t="s">
        <v>10339</v>
      </c>
      <c r="L1961" s="19" t="s">
        <v>25</v>
      </c>
    </row>
    <row r="1962" spans="1:12" x14ac:dyDescent="0.25">
      <c r="A1962" s="19" t="s">
        <v>2744</v>
      </c>
      <c r="B1962" s="19" t="s">
        <v>2745</v>
      </c>
      <c r="C1962" s="19" t="s">
        <v>2847</v>
      </c>
      <c r="D1962" s="19" t="s">
        <v>2848</v>
      </c>
      <c r="E1962" s="20" t="s">
        <v>21</v>
      </c>
      <c r="F1962" s="19" t="s">
        <v>21</v>
      </c>
      <c r="G1962" s="180">
        <v>92421</v>
      </c>
      <c r="H1962" s="19" t="s">
        <v>2890</v>
      </c>
      <c r="I1962" s="19" t="s">
        <v>15719</v>
      </c>
      <c r="J1962" s="19" t="s">
        <v>23</v>
      </c>
      <c r="K1962" s="20" t="s">
        <v>10340</v>
      </c>
      <c r="L1962" s="19" t="s">
        <v>25</v>
      </c>
    </row>
    <row r="1963" spans="1:12" x14ac:dyDescent="0.25">
      <c r="A1963" s="19" t="s">
        <v>2744</v>
      </c>
      <c r="B1963" s="19" t="s">
        <v>2745</v>
      </c>
      <c r="C1963" s="19" t="s">
        <v>2847</v>
      </c>
      <c r="D1963" s="19" t="s">
        <v>2848</v>
      </c>
      <c r="E1963" s="20" t="s">
        <v>21</v>
      </c>
      <c r="F1963" s="19" t="s">
        <v>21</v>
      </c>
      <c r="G1963" s="180">
        <v>92423</v>
      </c>
      <c r="H1963" s="19" t="s">
        <v>2891</v>
      </c>
      <c r="I1963" s="19" t="s">
        <v>15719</v>
      </c>
      <c r="J1963" s="19" t="s">
        <v>23</v>
      </c>
      <c r="K1963" s="20" t="s">
        <v>672</v>
      </c>
      <c r="L1963" s="19" t="s">
        <v>25</v>
      </c>
    </row>
    <row r="1964" spans="1:12" x14ac:dyDescent="0.25">
      <c r="A1964" s="19" t="s">
        <v>2744</v>
      </c>
      <c r="B1964" s="19" t="s">
        <v>2745</v>
      </c>
      <c r="C1964" s="19" t="s">
        <v>2847</v>
      </c>
      <c r="D1964" s="19" t="s">
        <v>2848</v>
      </c>
      <c r="E1964" s="20" t="s">
        <v>21</v>
      </c>
      <c r="F1964" s="19" t="s">
        <v>21</v>
      </c>
      <c r="G1964" s="180">
        <v>92425</v>
      </c>
      <c r="H1964" s="19" t="s">
        <v>2892</v>
      </c>
      <c r="I1964" s="19" t="s">
        <v>15719</v>
      </c>
      <c r="J1964" s="19" t="s">
        <v>23</v>
      </c>
      <c r="K1964" s="20" t="s">
        <v>10341</v>
      </c>
      <c r="L1964" s="19" t="s">
        <v>25</v>
      </c>
    </row>
    <row r="1965" spans="1:12" x14ac:dyDescent="0.25">
      <c r="A1965" s="19" t="s">
        <v>2744</v>
      </c>
      <c r="B1965" s="19" t="s">
        <v>2745</v>
      </c>
      <c r="C1965" s="19" t="s">
        <v>2847</v>
      </c>
      <c r="D1965" s="19" t="s">
        <v>2848</v>
      </c>
      <c r="E1965" s="20" t="s">
        <v>21</v>
      </c>
      <c r="F1965" s="19" t="s">
        <v>21</v>
      </c>
      <c r="G1965" s="180">
        <v>92427</v>
      </c>
      <c r="H1965" s="19" t="s">
        <v>2893</v>
      </c>
      <c r="I1965" s="19" t="s">
        <v>15719</v>
      </c>
      <c r="J1965" s="19" t="s">
        <v>23</v>
      </c>
      <c r="K1965" s="20" t="s">
        <v>2669</v>
      </c>
      <c r="L1965" s="19" t="s">
        <v>25</v>
      </c>
    </row>
    <row r="1966" spans="1:12" x14ac:dyDescent="0.25">
      <c r="A1966" s="19" t="s">
        <v>2744</v>
      </c>
      <c r="B1966" s="19" t="s">
        <v>2745</v>
      </c>
      <c r="C1966" s="19" t="s">
        <v>2847</v>
      </c>
      <c r="D1966" s="19" t="s">
        <v>2848</v>
      </c>
      <c r="E1966" s="20" t="s">
        <v>21</v>
      </c>
      <c r="F1966" s="19" t="s">
        <v>21</v>
      </c>
      <c r="G1966" s="180">
        <v>92429</v>
      </c>
      <c r="H1966" s="19" t="s">
        <v>2894</v>
      </c>
      <c r="I1966" s="19" t="s">
        <v>15719</v>
      </c>
      <c r="J1966" s="19" t="s">
        <v>23</v>
      </c>
      <c r="K1966" s="20" t="s">
        <v>10342</v>
      </c>
      <c r="L1966" s="19" t="s">
        <v>25</v>
      </c>
    </row>
    <row r="1967" spans="1:12" x14ac:dyDescent="0.25">
      <c r="A1967" s="19" t="s">
        <v>2744</v>
      </c>
      <c r="B1967" s="19" t="s">
        <v>2745</v>
      </c>
      <c r="C1967" s="19" t="s">
        <v>2847</v>
      </c>
      <c r="D1967" s="19" t="s">
        <v>2848</v>
      </c>
      <c r="E1967" s="20" t="s">
        <v>21</v>
      </c>
      <c r="F1967" s="19" t="s">
        <v>21</v>
      </c>
      <c r="G1967" s="180">
        <v>92431</v>
      </c>
      <c r="H1967" s="19" t="s">
        <v>2895</v>
      </c>
      <c r="I1967" s="19" t="s">
        <v>15719</v>
      </c>
      <c r="J1967" s="19" t="s">
        <v>23</v>
      </c>
      <c r="K1967" s="20" t="s">
        <v>10343</v>
      </c>
      <c r="L1967" s="19" t="s">
        <v>25</v>
      </c>
    </row>
    <row r="1968" spans="1:12" x14ac:dyDescent="0.25">
      <c r="A1968" s="19" t="s">
        <v>2744</v>
      </c>
      <c r="B1968" s="19" t="s">
        <v>2745</v>
      </c>
      <c r="C1968" s="19" t="s">
        <v>2847</v>
      </c>
      <c r="D1968" s="19" t="s">
        <v>2848</v>
      </c>
      <c r="E1968" s="20" t="s">
        <v>21</v>
      </c>
      <c r="F1968" s="19" t="s">
        <v>21</v>
      </c>
      <c r="G1968" s="180">
        <v>92433</v>
      </c>
      <c r="H1968" s="19" t="s">
        <v>2897</v>
      </c>
      <c r="I1968" s="19" t="s">
        <v>15719</v>
      </c>
      <c r="J1968" s="19" t="s">
        <v>23</v>
      </c>
      <c r="K1968" s="20" t="s">
        <v>10344</v>
      </c>
      <c r="L1968" s="19" t="s">
        <v>25</v>
      </c>
    </row>
    <row r="1969" spans="1:12" x14ac:dyDescent="0.25">
      <c r="A1969" s="19" t="s">
        <v>2744</v>
      </c>
      <c r="B1969" s="19" t="s">
        <v>2745</v>
      </c>
      <c r="C1969" s="19" t="s">
        <v>2847</v>
      </c>
      <c r="D1969" s="19" t="s">
        <v>2848</v>
      </c>
      <c r="E1969" s="20" t="s">
        <v>21</v>
      </c>
      <c r="F1969" s="19" t="s">
        <v>21</v>
      </c>
      <c r="G1969" s="180">
        <v>92435</v>
      </c>
      <c r="H1969" s="19" t="s">
        <v>2898</v>
      </c>
      <c r="I1969" s="19" t="s">
        <v>15719</v>
      </c>
      <c r="J1969" s="19" t="s">
        <v>23</v>
      </c>
      <c r="K1969" s="20" t="s">
        <v>10345</v>
      </c>
      <c r="L1969" s="19" t="s">
        <v>25</v>
      </c>
    </row>
    <row r="1970" spans="1:12" x14ac:dyDescent="0.25">
      <c r="A1970" s="19" t="s">
        <v>2744</v>
      </c>
      <c r="B1970" s="19" t="s">
        <v>2745</v>
      </c>
      <c r="C1970" s="19" t="s">
        <v>2847</v>
      </c>
      <c r="D1970" s="19" t="s">
        <v>2848</v>
      </c>
      <c r="E1970" s="20" t="s">
        <v>21</v>
      </c>
      <c r="F1970" s="19" t="s">
        <v>21</v>
      </c>
      <c r="G1970" s="180">
        <v>92437</v>
      </c>
      <c r="H1970" s="19" t="s">
        <v>2900</v>
      </c>
      <c r="I1970" s="19" t="s">
        <v>15719</v>
      </c>
      <c r="J1970" s="19" t="s">
        <v>23</v>
      </c>
      <c r="K1970" s="20" t="s">
        <v>10346</v>
      </c>
      <c r="L1970" s="19" t="s">
        <v>25</v>
      </c>
    </row>
    <row r="1971" spans="1:12" x14ac:dyDescent="0.25">
      <c r="A1971" s="19" t="s">
        <v>2744</v>
      </c>
      <c r="B1971" s="19" t="s">
        <v>2745</v>
      </c>
      <c r="C1971" s="19" t="s">
        <v>2847</v>
      </c>
      <c r="D1971" s="19" t="s">
        <v>2848</v>
      </c>
      <c r="E1971" s="20" t="s">
        <v>21</v>
      </c>
      <c r="F1971" s="19" t="s">
        <v>21</v>
      </c>
      <c r="G1971" s="180">
        <v>92439</v>
      </c>
      <c r="H1971" s="19" t="s">
        <v>2902</v>
      </c>
      <c r="I1971" s="19" t="s">
        <v>15719</v>
      </c>
      <c r="J1971" s="19" t="s">
        <v>23</v>
      </c>
      <c r="K1971" s="20" t="s">
        <v>10347</v>
      </c>
      <c r="L1971" s="19" t="s">
        <v>25</v>
      </c>
    </row>
    <row r="1972" spans="1:12" x14ac:dyDescent="0.25">
      <c r="A1972" s="19" t="s">
        <v>2744</v>
      </c>
      <c r="B1972" s="19" t="s">
        <v>2745</v>
      </c>
      <c r="C1972" s="19" t="s">
        <v>2847</v>
      </c>
      <c r="D1972" s="19" t="s">
        <v>2848</v>
      </c>
      <c r="E1972" s="20" t="s">
        <v>21</v>
      </c>
      <c r="F1972" s="19" t="s">
        <v>21</v>
      </c>
      <c r="G1972" s="180">
        <v>92441</v>
      </c>
      <c r="H1972" s="19" t="s">
        <v>2903</v>
      </c>
      <c r="I1972" s="19" t="s">
        <v>15719</v>
      </c>
      <c r="J1972" s="19" t="s">
        <v>23</v>
      </c>
      <c r="K1972" s="20" t="s">
        <v>9487</v>
      </c>
      <c r="L1972" s="19" t="s">
        <v>25</v>
      </c>
    </row>
    <row r="1973" spans="1:12" x14ac:dyDescent="0.25">
      <c r="A1973" s="19" t="s">
        <v>2744</v>
      </c>
      <c r="B1973" s="19" t="s">
        <v>2745</v>
      </c>
      <c r="C1973" s="19" t="s">
        <v>2847</v>
      </c>
      <c r="D1973" s="19" t="s">
        <v>2848</v>
      </c>
      <c r="E1973" s="20" t="s">
        <v>21</v>
      </c>
      <c r="F1973" s="19" t="s">
        <v>21</v>
      </c>
      <c r="G1973" s="180">
        <v>92443</v>
      </c>
      <c r="H1973" s="19" t="s">
        <v>2904</v>
      </c>
      <c r="I1973" s="19" t="s">
        <v>15719</v>
      </c>
      <c r="J1973" s="19" t="s">
        <v>23</v>
      </c>
      <c r="K1973" s="20" t="s">
        <v>7905</v>
      </c>
      <c r="L1973" s="19" t="s">
        <v>25</v>
      </c>
    </row>
    <row r="1974" spans="1:12" x14ac:dyDescent="0.25">
      <c r="A1974" s="19" t="s">
        <v>2744</v>
      </c>
      <c r="B1974" s="19" t="s">
        <v>2745</v>
      </c>
      <c r="C1974" s="19" t="s">
        <v>2847</v>
      </c>
      <c r="D1974" s="19" t="s">
        <v>2848</v>
      </c>
      <c r="E1974" s="20" t="s">
        <v>21</v>
      </c>
      <c r="F1974" s="19" t="s">
        <v>21</v>
      </c>
      <c r="G1974" s="180">
        <v>92445</v>
      </c>
      <c r="H1974" s="19" t="s">
        <v>2905</v>
      </c>
      <c r="I1974" s="19" t="s">
        <v>15719</v>
      </c>
      <c r="J1974" s="19" t="s">
        <v>23</v>
      </c>
      <c r="K1974" s="20" t="s">
        <v>10348</v>
      </c>
      <c r="L1974" s="19" t="s">
        <v>25</v>
      </c>
    </row>
    <row r="1975" spans="1:12" x14ac:dyDescent="0.25">
      <c r="A1975" s="19" t="s">
        <v>2744</v>
      </c>
      <c r="B1975" s="19" t="s">
        <v>2745</v>
      </c>
      <c r="C1975" s="19" t="s">
        <v>2847</v>
      </c>
      <c r="D1975" s="19" t="s">
        <v>2848</v>
      </c>
      <c r="E1975" s="20" t="s">
        <v>21</v>
      </c>
      <c r="F1975" s="19" t="s">
        <v>21</v>
      </c>
      <c r="G1975" s="180">
        <v>92446</v>
      </c>
      <c r="H1975" s="19" t="s">
        <v>2907</v>
      </c>
      <c r="I1975" s="19" t="s">
        <v>15719</v>
      </c>
      <c r="J1975" s="19" t="s">
        <v>23</v>
      </c>
      <c r="K1975" s="20" t="s">
        <v>10349</v>
      </c>
      <c r="L1975" s="19" t="s">
        <v>25</v>
      </c>
    </row>
    <row r="1976" spans="1:12" x14ac:dyDescent="0.25">
      <c r="A1976" s="19" t="s">
        <v>2744</v>
      </c>
      <c r="B1976" s="19" t="s">
        <v>2745</v>
      </c>
      <c r="C1976" s="19" t="s">
        <v>2847</v>
      </c>
      <c r="D1976" s="19" t="s">
        <v>2848</v>
      </c>
      <c r="E1976" s="20" t="s">
        <v>21</v>
      </c>
      <c r="F1976" s="19" t="s">
        <v>21</v>
      </c>
      <c r="G1976" s="180">
        <v>92447</v>
      </c>
      <c r="H1976" s="19" t="s">
        <v>2908</v>
      </c>
      <c r="I1976" s="19" t="s">
        <v>15719</v>
      </c>
      <c r="J1976" s="19" t="s">
        <v>23</v>
      </c>
      <c r="K1976" s="20" t="s">
        <v>10350</v>
      </c>
      <c r="L1976" s="19" t="s">
        <v>25</v>
      </c>
    </row>
    <row r="1977" spans="1:12" x14ac:dyDescent="0.25">
      <c r="A1977" s="19" t="s">
        <v>2744</v>
      </c>
      <c r="B1977" s="19" t="s">
        <v>2745</v>
      </c>
      <c r="C1977" s="19" t="s">
        <v>2847</v>
      </c>
      <c r="D1977" s="19" t="s">
        <v>2848</v>
      </c>
      <c r="E1977" s="20" t="s">
        <v>21</v>
      </c>
      <c r="F1977" s="19" t="s">
        <v>21</v>
      </c>
      <c r="G1977" s="180">
        <v>92448</v>
      </c>
      <c r="H1977" s="19" t="s">
        <v>2909</v>
      </c>
      <c r="I1977" s="19" t="s">
        <v>15719</v>
      </c>
      <c r="J1977" s="19" t="s">
        <v>23</v>
      </c>
      <c r="K1977" s="20" t="s">
        <v>10351</v>
      </c>
      <c r="L1977" s="19" t="s">
        <v>25</v>
      </c>
    </row>
    <row r="1978" spans="1:12" x14ac:dyDescent="0.25">
      <c r="A1978" s="19" t="s">
        <v>2744</v>
      </c>
      <c r="B1978" s="19" t="s">
        <v>2745</v>
      </c>
      <c r="C1978" s="19" t="s">
        <v>2847</v>
      </c>
      <c r="D1978" s="19" t="s">
        <v>2848</v>
      </c>
      <c r="E1978" s="20" t="s">
        <v>21</v>
      </c>
      <c r="F1978" s="19" t="s">
        <v>21</v>
      </c>
      <c r="G1978" s="180">
        <v>92449</v>
      </c>
      <c r="H1978" s="19" t="s">
        <v>2911</v>
      </c>
      <c r="I1978" s="19" t="s">
        <v>15719</v>
      </c>
      <c r="J1978" s="19" t="s">
        <v>23</v>
      </c>
      <c r="K1978" s="20" t="s">
        <v>10352</v>
      </c>
      <c r="L1978" s="19" t="s">
        <v>25</v>
      </c>
    </row>
    <row r="1979" spans="1:12" x14ac:dyDescent="0.25">
      <c r="A1979" s="19" t="s">
        <v>2744</v>
      </c>
      <c r="B1979" s="19" t="s">
        <v>2745</v>
      </c>
      <c r="C1979" s="19" t="s">
        <v>2847</v>
      </c>
      <c r="D1979" s="19" t="s">
        <v>2848</v>
      </c>
      <c r="E1979" s="20" t="s">
        <v>21</v>
      </c>
      <c r="F1979" s="19" t="s">
        <v>21</v>
      </c>
      <c r="G1979" s="180">
        <v>92450</v>
      </c>
      <c r="H1979" s="19" t="s">
        <v>2912</v>
      </c>
      <c r="I1979" s="19" t="s">
        <v>15719</v>
      </c>
      <c r="J1979" s="19" t="s">
        <v>23</v>
      </c>
      <c r="K1979" s="20" t="s">
        <v>10353</v>
      </c>
      <c r="L1979" s="19" t="s">
        <v>25</v>
      </c>
    </row>
    <row r="1980" spans="1:12" x14ac:dyDescent="0.25">
      <c r="A1980" s="19" t="s">
        <v>2744</v>
      </c>
      <c r="B1980" s="19" t="s">
        <v>2745</v>
      </c>
      <c r="C1980" s="19" t="s">
        <v>2847</v>
      </c>
      <c r="D1980" s="19" t="s">
        <v>2848</v>
      </c>
      <c r="E1980" s="20" t="s">
        <v>21</v>
      </c>
      <c r="F1980" s="19" t="s">
        <v>21</v>
      </c>
      <c r="G1980" s="180">
        <v>92451</v>
      </c>
      <c r="H1980" s="19" t="s">
        <v>2913</v>
      </c>
      <c r="I1980" s="19" t="s">
        <v>15719</v>
      </c>
      <c r="J1980" s="19" t="s">
        <v>23</v>
      </c>
      <c r="K1980" s="20" t="s">
        <v>10354</v>
      </c>
      <c r="L1980" s="19" t="s">
        <v>25</v>
      </c>
    </row>
    <row r="1981" spans="1:12" x14ac:dyDescent="0.25">
      <c r="A1981" s="19" t="s">
        <v>2744</v>
      </c>
      <c r="B1981" s="19" t="s">
        <v>2745</v>
      </c>
      <c r="C1981" s="19" t="s">
        <v>2847</v>
      </c>
      <c r="D1981" s="19" t="s">
        <v>2848</v>
      </c>
      <c r="E1981" s="20" t="s">
        <v>21</v>
      </c>
      <c r="F1981" s="19" t="s">
        <v>21</v>
      </c>
      <c r="G1981" s="180">
        <v>92452</v>
      </c>
      <c r="H1981" s="19" t="s">
        <v>2914</v>
      </c>
      <c r="I1981" s="19" t="s">
        <v>15719</v>
      </c>
      <c r="J1981" s="19" t="s">
        <v>23</v>
      </c>
      <c r="K1981" s="20" t="s">
        <v>9426</v>
      </c>
      <c r="L1981" s="19" t="s">
        <v>25</v>
      </c>
    </row>
    <row r="1982" spans="1:12" x14ac:dyDescent="0.25">
      <c r="A1982" s="19" t="s">
        <v>2744</v>
      </c>
      <c r="B1982" s="19" t="s">
        <v>2745</v>
      </c>
      <c r="C1982" s="19" t="s">
        <v>2847</v>
      </c>
      <c r="D1982" s="19" t="s">
        <v>2848</v>
      </c>
      <c r="E1982" s="20" t="s">
        <v>21</v>
      </c>
      <c r="F1982" s="19" t="s">
        <v>21</v>
      </c>
      <c r="G1982" s="180">
        <v>92453</v>
      </c>
      <c r="H1982" s="19" t="s">
        <v>2915</v>
      </c>
      <c r="I1982" s="19" t="s">
        <v>15719</v>
      </c>
      <c r="J1982" s="19" t="s">
        <v>23</v>
      </c>
      <c r="K1982" s="20" t="s">
        <v>10355</v>
      </c>
      <c r="L1982" s="19" t="s">
        <v>25</v>
      </c>
    </row>
    <row r="1983" spans="1:12" x14ac:dyDescent="0.25">
      <c r="A1983" s="19" t="s">
        <v>2744</v>
      </c>
      <c r="B1983" s="19" t="s">
        <v>2745</v>
      </c>
      <c r="C1983" s="19" t="s">
        <v>2847</v>
      </c>
      <c r="D1983" s="19" t="s">
        <v>2848</v>
      </c>
      <c r="E1983" s="20" t="s">
        <v>21</v>
      </c>
      <c r="F1983" s="19" t="s">
        <v>21</v>
      </c>
      <c r="G1983" s="180">
        <v>92454</v>
      </c>
      <c r="H1983" s="19" t="s">
        <v>2916</v>
      </c>
      <c r="I1983" s="19" t="s">
        <v>15719</v>
      </c>
      <c r="J1983" s="19" t="s">
        <v>23</v>
      </c>
      <c r="K1983" s="20" t="s">
        <v>10356</v>
      </c>
      <c r="L1983" s="19" t="s">
        <v>25</v>
      </c>
    </row>
    <row r="1984" spans="1:12" x14ac:dyDescent="0.25">
      <c r="A1984" s="19" t="s">
        <v>2744</v>
      </c>
      <c r="B1984" s="19" t="s">
        <v>2745</v>
      </c>
      <c r="C1984" s="19" t="s">
        <v>2847</v>
      </c>
      <c r="D1984" s="19" t="s">
        <v>2848</v>
      </c>
      <c r="E1984" s="20" t="s">
        <v>21</v>
      </c>
      <c r="F1984" s="19" t="s">
        <v>21</v>
      </c>
      <c r="G1984" s="180">
        <v>92455</v>
      </c>
      <c r="H1984" s="19" t="s">
        <v>2917</v>
      </c>
      <c r="I1984" s="19" t="s">
        <v>15719</v>
      </c>
      <c r="J1984" s="19" t="s">
        <v>23</v>
      </c>
      <c r="K1984" s="20" t="s">
        <v>10357</v>
      </c>
      <c r="L1984" s="19" t="s">
        <v>25</v>
      </c>
    </row>
    <row r="1985" spans="1:12" x14ac:dyDescent="0.25">
      <c r="A1985" s="19" t="s">
        <v>2744</v>
      </c>
      <c r="B1985" s="19" t="s">
        <v>2745</v>
      </c>
      <c r="C1985" s="19" t="s">
        <v>2847</v>
      </c>
      <c r="D1985" s="19" t="s">
        <v>2848</v>
      </c>
      <c r="E1985" s="20" t="s">
        <v>21</v>
      </c>
      <c r="F1985" s="19" t="s">
        <v>21</v>
      </c>
      <c r="G1985" s="180">
        <v>92456</v>
      </c>
      <c r="H1985" s="19" t="s">
        <v>2918</v>
      </c>
      <c r="I1985" s="19" t="s">
        <v>15719</v>
      </c>
      <c r="J1985" s="19" t="s">
        <v>23</v>
      </c>
      <c r="K1985" s="20" t="s">
        <v>10358</v>
      </c>
      <c r="L1985" s="19" t="s">
        <v>25</v>
      </c>
    </row>
    <row r="1986" spans="1:12" x14ac:dyDescent="0.25">
      <c r="A1986" s="19" t="s">
        <v>2744</v>
      </c>
      <c r="B1986" s="19" t="s">
        <v>2745</v>
      </c>
      <c r="C1986" s="19" t="s">
        <v>2847</v>
      </c>
      <c r="D1986" s="19" t="s">
        <v>2848</v>
      </c>
      <c r="E1986" s="20" t="s">
        <v>21</v>
      </c>
      <c r="F1986" s="19" t="s">
        <v>21</v>
      </c>
      <c r="G1986" s="180">
        <v>92457</v>
      </c>
      <c r="H1986" s="19" t="s">
        <v>2919</v>
      </c>
      <c r="I1986" s="19" t="s">
        <v>15719</v>
      </c>
      <c r="J1986" s="19" t="s">
        <v>23</v>
      </c>
      <c r="K1986" s="20" t="s">
        <v>10359</v>
      </c>
      <c r="L1986" s="19" t="s">
        <v>25</v>
      </c>
    </row>
    <row r="1987" spans="1:12" x14ac:dyDescent="0.25">
      <c r="A1987" s="19" t="s">
        <v>2744</v>
      </c>
      <c r="B1987" s="19" t="s">
        <v>2745</v>
      </c>
      <c r="C1987" s="19" t="s">
        <v>2847</v>
      </c>
      <c r="D1987" s="19" t="s">
        <v>2848</v>
      </c>
      <c r="E1987" s="20" t="s">
        <v>21</v>
      </c>
      <c r="F1987" s="19" t="s">
        <v>21</v>
      </c>
      <c r="G1987" s="180">
        <v>92458</v>
      </c>
      <c r="H1987" s="19" t="s">
        <v>2920</v>
      </c>
      <c r="I1987" s="19" t="s">
        <v>15719</v>
      </c>
      <c r="J1987" s="19" t="s">
        <v>23</v>
      </c>
      <c r="K1987" s="20" t="s">
        <v>10360</v>
      </c>
      <c r="L1987" s="19" t="s">
        <v>25</v>
      </c>
    </row>
    <row r="1988" spans="1:12" x14ac:dyDescent="0.25">
      <c r="A1988" s="19" t="s">
        <v>2744</v>
      </c>
      <c r="B1988" s="19" t="s">
        <v>2745</v>
      </c>
      <c r="C1988" s="19" t="s">
        <v>2847</v>
      </c>
      <c r="D1988" s="19" t="s">
        <v>2848</v>
      </c>
      <c r="E1988" s="20" t="s">
        <v>21</v>
      </c>
      <c r="F1988" s="19" t="s">
        <v>21</v>
      </c>
      <c r="G1988" s="180">
        <v>92459</v>
      </c>
      <c r="H1988" s="19" t="s">
        <v>2921</v>
      </c>
      <c r="I1988" s="19" t="s">
        <v>15719</v>
      </c>
      <c r="J1988" s="19" t="s">
        <v>23</v>
      </c>
      <c r="K1988" s="20" t="s">
        <v>10361</v>
      </c>
      <c r="L1988" s="19" t="s">
        <v>25</v>
      </c>
    </row>
    <row r="1989" spans="1:12" x14ac:dyDescent="0.25">
      <c r="A1989" s="19" t="s">
        <v>2744</v>
      </c>
      <c r="B1989" s="19" t="s">
        <v>2745</v>
      </c>
      <c r="C1989" s="19" t="s">
        <v>2847</v>
      </c>
      <c r="D1989" s="19" t="s">
        <v>2848</v>
      </c>
      <c r="E1989" s="20" t="s">
        <v>21</v>
      </c>
      <c r="F1989" s="19" t="s">
        <v>21</v>
      </c>
      <c r="G1989" s="180">
        <v>92460</v>
      </c>
      <c r="H1989" s="19" t="s">
        <v>2922</v>
      </c>
      <c r="I1989" s="19" t="s">
        <v>15719</v>
      </c>
      <c r="J1989" s="19" t="s">
        <v>23</v>
      </c>
      <c r="K1989" s="20" t="s">
        <v>10362</v>
      </c>
      <c r="L1989" s="19" t="s">
        <v>25</v>
      </c>
    </row>
    <row r="1990" spans="1:12" x14ac:dyDescent="0.25">
      <c r="A1990" s="19" t="s">
        <v>2744</v>
      </c>
      <c r="B1990" s="19" t="s">
        <v>2745</v>
      </c>
      <c r="C1990" s="19" t="s">
        <v>2847</v>
      </c>
      <c r="D1990" s="19" t="s">
        <v>2848</v>
      </c>
      <c r="E1990" s="20" t="s">
        <v>21</v>
      </c>
      <c r="F1990" s="19" t="s">
        <v>21</v>
      </c>
      <c r="G1990" s="180">
        <v>92461</v>
      </c>
      <c r="H1990" s="19" t="s">
        <v>2923</v>
      </c>
      <c r="I1990" s="19" t="s">
        <v>15719</v>
      </c>
      <c r="J1990" s="19" t="s">
        <v>23</v>
      </c>
      <c r="K1990" s="20" t="s">
        <v>10363</v>
      </c>
      <c r="L1990" s="19" t="s">
        <v>25</v>
      </c>
    </row>
    <row r="1991" spans="1:12" x14ac:dyDescent="0.25">
      <c r="A1991" s="19" t="s">
        <v>2744</v>
      </c>
      <c r="B1991" s="19" t="s">
        <v>2745</v>
      </c>
      <c r="C1991" s="19" t="s">
        <v>2847</v>
      </c>
      <c r="D1991" s="19" t="s">
        <v>2848</v>
      </c>
      <c r="E1991" s="20" t="s">
        <v>21</v>
      </c>
      <c r="F1991" s="19" t="s">
        <v>21</v>
      </c>
      <c r="G1991" s="180">
        <v>92462</v>
      </c>
      <c r="H1991" s="19" t="s">
        <v>2924</v>
      </c>
      <c r="I1991" s="19" t="s">
        <v>15719</v>
      </c>
      <c r="J1991" s="19" t="s">
        <v>23</v>
      </c>
      <c r="K1991" s="20" t="s">
        <v>10364</v>
      </c>
      <c r="L1991" s="19" t="s">
        <v>25</v>
      </c>
    </row>
    <row r="1992" spans="1:12" x14ac:dyDescent="0.25">
      <c r="A1992" s="19" t="s">
        <v>2744</v>
      </c>
      <c r="B1992" s="19" t="s">
        <v>2745</v>
      </c>
      <c r="C1992" s="19" t="s">
        <v>2847</v>
      </c>
      <c r="D1992" s="19" t="s">
        <v>2848</v>
      </c>
      <c r="E1992" s="20" t="s">
        <v>21</v>
      </c>
      <c r="F1992" s="19" t="s">
        <v>21</v>
      </c>
      <c r="G1992" s="180">
        <v>92463</v>
      </c>
      <c r="H1992" s="19" t="s">
        <v>2925</v>
      </c>
      <c r="I1992" s="19" t="s">
        <v>15719</v>
      </c>
      <c r="J1992" s="19" t="s">
        <v>23</v>
      </c>
      <c r="K1992" s="20" t="s">
        <v>10365</v>
      </c>
      <c r="L1992" s="19" t="s">
        <v>25</v>
      </c>
    </row>
    <row r="1993" spans="1:12" x14ac:dyDescent="0.25">
      <c r="A1993" s="19" t="s">
        <v>2744</v>
      </c>
      <c r="B1993" s="19" t="s">
        <v>2745</v>
      </c>
      <c r="C1993" s="19" t="s">
        <v>2847</v>
      </c>
      <c r="D1993" s="19" t="s">
        <v>2848</v>
      </c>
      <c r="E1993" s="20" t="s">
        <v>21</v>
      </c>
      <c r="F1993" s="19" t="s">
        <v>21</v>
      </c>
      <c r="G1993" s="180">
        <v>92464</v>
      </c>
      <c r="H1993" s="19" t="s">
        <v>2927</v>
      </c>
      <c r="I1993" s="19" t="s">
        <v>15719</v>
      </c>
      <c r="J1993" s="19" t="s">
        <v>23</v>
      </c>
      <c r="K1993" s="20" t="s">
        <v>3915</v>
      </c>
      <c r="L1993" s="19" t="s">
        <v>25</v>
      </c>
    </row>
    <row r="1994" spans="1:12" x14ac:dyDescent="0.25">
      <c r="A1994" s="19" t="s">
        <v>2744</v>
      </c>
      <c r="B1994" s="19" t="s">
        <v>2745</v>
      </c>
      <c r="C1994" s="19" t="s">
        <v>2847</v>
      </c>
      <c r="D1994" s="19" t="s">
        <v>2848</v>
      </c>
      <c r="E1994" s="20" t="s">
        <v>21</v>
      </c>
      <c r="F1994" s="19" t="s">
        <v>21</v>
      </c>
      <c r="G1994" s="180">
        <v>92465</v>
      </c>
      <c r="H1994" s="19" t="s">
        <v>2928</v>
      </c>
      <c r="I1994" s="19" t="s">
        <v>15719</v>
      </c>
      <c r="J1994" s="19" t="s">
        <v>23</v>
      </c>
      <c r="K1994" s="20" t="s">
        <v>1206</v>
      </c>
      <c r="L1994" s="19" t="s">
        <v>25</v>
      </c>
    </row>
    <row r="1995" spans="1:12" x14ac:dyDescent="0.25">
      <c r="A1995" s="19" t="s">
        <v>2744</v>
      </c>
      <c r="B1995" s="19" t="s">
        <v>2745</v>
      </c>
      <c r="C1995" s="19" t="s">
        <v>2847</v>
      </c>
      <c r="D1995" s="19" t="s">
        <v>2848</v>
      </c>
      <c r="E1995" s="20" t="s">
        <v>21</v>
      </c>
      <c r="F1995" s="19" t="s">
        <v>21</v>
      </c>
      <c r="G1995" s="180">
        <v>92466</v>
      </c>
      <c r="H1995" s="19" t="s">
        <v>2929</v>
      </c>
      <c r="I1995" s="19" t="s">
        <v>15719</v>
      </c>
      <c r="J1995" s="19" t="s">
        <v>23</v>
      </c>
      <c r="K1995" s="20" t="s">
        <v>10366</v>
      </c>
      <c r="L1995" s="19" t="s">
        <v>25</v>
      </c>
    </row>
    <row r="1996" spans="1:12" x14ac:dyDescent="0.25">
      <c r="A1996" s="19" t="s">
        <v>2744</v>
      </c>
      <c r="B1996" s="19" t="s">
        <v>2745</v>
      </c>
      <c r="C1996" s="19" t="s">
        <v>2847</v>
      </c>
      <c r="D1996" s="19" t="s">
        <v>2848</v>
      </c>
      <c r="E1996" s="20" t="s">
        <v>21</v>
      </c>
      <c r="F1996" s="19" t="s">
        <v>21</v>
      </c>
      <c r="G1996" s="180">
        <v>92467</v>
      </c>
      <c r="H1996" s="19" t="s">
        <v>2930</v>
      </c>
      <c r="I1996" s="19" t="s">
        <v>15719</v>
      </c>
      <c r="J1996" s="19" t="s">
        <v>23</v>
      </c>
      <c r="K1996" s="20" t="s">
        <v>4617</v>
      </c>
      <c r="L1996" s="19" t="s">
        <v>25</v>
      </c>
    </row>
    <row r="1997" spans="1:12" x14ac:dyDescent="0.25">
      <c r="A1997" s="19" t="s">
        <v>2744</v>
      </c>
      <c r="B1997" s="19" t="s">
        <v>2745</v>
      </c>
      <c r="C1997" s="19" t="s">
        <v>2847</v>
      </c>
      <c r="D1997" s="19" t="s">
        <v>2848</v>
      </c>
      <c r="E1997" s="20" t="s">
        <v>21</v>
      </c>
      <c r="F1997" s="19" t="s">
        <v>21</v>
      </c>
      <c r="G1997" s="180">
        <v>92468</v>
      </c>
      <c r="H1997" s="19" t="s">
        <v>2932</v>
      </c>
      <c r="I1997" s="19" t="s">
        <v>15719</v>
      </c>
      <c r="J1997" s="19" t="s">
        <v>23</v>
      </c>
      <c r="K1997" s="20" t="s">
        <v>10367</v>
      </c>
      <c r="L1997" s="19" t="s">
        <v>25</v>
      </c>
    </row>
    <row r="1998" spans="1:12" x14ac:dyDescent="0.25">
      <c r="A1998" s="19" t="s">
        <v>2744</v>
      </c>
      <c r="B1998" s="19" t="s">
        <v>2745</v>
      </c>
      <c r="C1998" s="19" t="s">
        <v>2847</v>
      </c>
      <c r="D1998" s="19" t="s">
        <v>2848</v>
      </c>
      <c r="E1998" s="20" t="s">
        <v>21</v>
      </c>
      <c r="F1998" s="19" t="s">
        <v>21</v>
      </c>
      <c r="G1998" s="180">
        <v>92469</v>
      </c>
      <c r="H1998" s="19" t="s">
        <v>2933</v>
      </c>
      <c r="I1998" s="19" t="s">
        <v>15719</v>
      </c>
      <c r="J1998" s="19" t="s">
        <v>23</v>
      </c>
      <c r="K1998" s="20" t="s">
        <v>7785</v>
      </c>
      <c r="L1998" s="19" t="s">
        <v>25</v>
      </c>
    </row>
    <row r="1999" spans="1:12" x14ac:dyDescent="0.25">
      <c r="A1999" s="19" t="s">
        <v>2744</v>
      </c>
      <c r="B1999" s="19" t="s">
        <v>2745</v>
      </c>
      <c r="C1999" s="19" t="s">
        <v>2847</v>
      </c>
      <c r="D1999" s="19" t="s">
        <v>2848</v>
      </c>
      <c r="E1999" s="20" t="s">
        <v>21</v>
      </c>
      <c r="F1999" s="19" t="s">
        <v>21</v>
      </c>
      <c r="G1999" s="180">
        <v>92470</v>
      </c>
      <c r="H1999" s="19" t="s">
        <v>2934</v>
      </c>
      <c r="I1999" s="19" t="s">
        <v>15719</v>
      </c>
      <c r="J1999" s="19" t="s">
        <v>23</v>
      </c>
      <c r="K1999" s="20" t="s">
        <v>9453</v>
      </c>
      <c r="L1999" s="19" t="s">
        <v>25</v>
      </c>
    </row>
    <row r="2000" spans="1:12" x14ac:dyDescent="0.25">
      <c r="A2000" s="19" t="s">
        <v>2744</v>
      </c>
      <c r="B2000" s="19" t="s">
        <v>2745</v>
      </c>
      <c r="C2000" s="19" t="s">
        <v>2847</v>
      </c>
      <c r="D2000" s="19" t="s">
        <v>2848</v>
      </c>
      <c r="E2000" s="20" t="s">
        <v>21</v>
      </c>
      <c r="F2000" s="19" t="s">
        <v>21</v>
      </c>
      <c r="G2000" s="180">
        <v>92471</v>
      </c>
      <c r="H2000" s="19" t="s">
        <v>2935</v>
      </c>
      <c r="I2000" s="19" t="s">
        <v>15719</v>
      </c>
      <c r="J2000" s="19" t="s">
        <v>23</v>
      </c>
      <c r="K2000" s="20" t="s">
        <v>4589</v>
      </c>
      <c r="L2000" s="19" t="s">
        <v>25</v>
      </c>
    </row>
    <row r="2001" spans="1:12" x14ac:dyDescent="0.25">
      <c r="A2001" s="19" t="s">
        <v>2744</v>
      </c>
      <c r="B2001" s="19" t="s">
        <v>2745</v>
      </c>
      <c r="C2001" s="19" t="s">
        <v>2847</v>
      </c>
      <c r="D2001" s="19" t="s">
        <v>2848</v>
      </c>
      <c r="E2001" s="20" t="s">
        <v>21</v>
      </c>
      <c r="F2001" s="19" t="s">
        <v>21</v>
      </c>
      <c r="G2001" s="180">
        <v>92472</v>
      </c>
      <c r="H2001" s="19" t="s">
        <v>2936</v>
      </c>
      <c r="I2001" s="19" t="s">
        <v>15719</v>
      </c>
      <c r="J2001" s="19" t="s">
        <v>23</v>
      </c>
      <c r="K2001" s="20" t="s">
        <v>4191</v>
      </c>
      <c r="L2001" s="19" t="s">
        <v>25</v>
      </c>
    </row>
    <row r="2002" spans="1:12" x14ac:dyDescent="0.25">
      <c r="A2002" s="19" t="s">
        <v>2744</v>
      </c>
      <c r="B2002" s="19" t="s">
        <v>2745</v>
      </c>
      <c r="C2002" s="19" t="s">
        <v>2847</v>
      </c>
      <c r="D2002" s="19" t="s">
        <v>2848</v>
      </c>
      <c r="E2002" s="20" t="s">
        <v>21</v>
      </c>
      <c r="F2002" s="19" t="s">
        <v>21</v>
      </c>
      <c r="G2002" s="180">
        <v>92473</v>
      </c>
      <c r="H2002" s="19" t="s">
        <v>2938</v>
      </c>
      <c r="I2002" s="19" t="s">
        <v>15719</v>
      </c>
      <c r="J2002" s="19" t="s">
        <v>23</v>
      </c>
      <c r="K2002" s="20" t="s">
        <v>10368</v>
      </c>
      <c r="L2002" s="19" t="s">
        <v>25</v>
      </c>
    </row>
    <row r="2003" spans="1:12" x14ac:dyDescent="0.25">
      <c r="A2003" s="19" t="s">
        <v>2744</v>
      </c>
      <c r="B2003" s="19" t="s">
        <v>2745</v>
      </c>
      <c r="C2003" s="19" t="s">
        <v>2847</v>
      </c>
      <c r="D2003" s="19" t="s">
        <v>2848</v>
      </c>
      <c r="E2003" s="20" t="s">
        <v>21</v>
      </c>
      <c r="F2003" s="19" t="s">
        <v>21</v>
      </c>
      <c r="G2003" s="180">
        <v>92474</v>
      </c>
      <c r="H2003" s="19" t="s">
        <v>2939</v>
      </c>
      <c r="I2003" s="19" t="s">
        <v>15719</v>
      </c>
      <c r="J2003" s="19" t="s">
        <v>23</v>
      </c>
      <c r="K2003" s="20" t="s">
        <v>10369</v>
      </c>
      <c r="L2003" s="19" t="s">
        <v>25</v>
      </c>
    </row>
    <row r="2004" spans="1:12" x14ac:dyDescent="0.25">
      <c r="A2004" s="19" t="s">
        <v>2744</v>
      </c>
      <c r="B2004" s="19" t="s">
        <v>2745</v>
      </c>
      <c r="C2004" s="19" t="s">
        <v>2847</v>
      </c>
      <c r="D2004" s="19" t="s">
        <v>2848</v>
      </c>
      <c r="E2004" s="20" t="s">
        <v>21</v>
      </c>
      <c r="F2004" s="19" t="s">
        <v>21</v>
      </c>
      <c r="G2004" s="180">
        <v>92475</v>
      </c>
      <c r="H2004" s="19" t="s">
        <v>2940</v>
      </c>
      <c r="I2004" s="19" t="s">
        <v>15719</v>
      </c>
      <c r="J2004" s="19" t="s">
        <v>23</v>
      </c>
      <c r="K2004" s="20" t="s">
        <v>10370</v>
      </c>
      <c r="L2004" s="19" t="s">
        <v>25</v>
      </c>
    </row>
    <row r="2005" spans="1:12" x14ac:dyDescent="0.25">
      <c r="A2005" s="19" t="s">
        <v>2744</v>
      </c>
      <c r="B2005" s="19" t="s">
        <v>2745</v>
      </c>
      <c r="C2005" s="19" t="s">
        <v>2847</v>
      </c>
      <c r="D2005" s="19" t="s">
        <v>2848</v>
      </c>
      <c r="E2005" s="20" t="s">
        <v>21</v>
      </c>
      <c r="F2005" s="19" t="s">
        <v>21</v>
      </c>
      <c r="G2005" s="180">
        <v>92476</v>
      </c>
      <c r="H2005" s="19" t="s">
        <v>2941</v>
      </c>
      <c r="I2005" s="19" t="s">
        <v>15719</v>
      </c>
      <c r="J2005" s="19" t="s">
        <v>23</v>
      </c>
      <c r="K2005" s="20" t="s">
        <v>10371</v>
      </c>
      <c r="L2005" s="19" t="s">
        <v>25</v>
      </c>
    </row>
    <row r="2006" spans="1:12" x14ac:dyDescent="0.25">
      <c r="A2006" s="19" t="s">
        <v>2744</v>
      </c>
      <c r="B2006" s="19" t="s">
        <v>2745</v>
      </c>
      <c r="C2006" s="19" t="s">
        <v>2847</v>
      </c>
      <c r="D2006" s="19" t="s">
        <v>2848</v>
      </c>
      <c r="E2006" s="20" t="s">
        <v>21</v>
      </c>
      <c r="F2006" s="19" t="s">
        <v>21</v>
      </c>
      <c r="G2006" s="180">
        <v>92477</v>
      </c>
      <c r="H2006" s="19" t="s">
        <v>2943</v>
      </c>
      <c r="I2006" s="19" t="s">
        <v>15719</v>
      </c>
      <c r="J2006" s="19" t="s">
        <v>23</v>
      </c>
      <c r="K2006" s="20" t="s">
        <v>10372</v>
      </c>
      <c r="L2006" s="19" t="s">
        <v>25</v>
      </c>
    </row>
    <row r="2007" spans="1:12" x14ac:dyDescent="0.25">
      <c r="A2007" s="19" t="s">
        <v>2744</v>
      </c>
      <c r="B2007" s="19" t="s">
        <v>2745</v>
      </c>
      <c r="C2007" s="19" t="s">
        <v>2847</v>
      </c>
      <c r="D2007" s="19" t="s">
        <v>2848</v>
      </c>
      <c r="E2007" s="20" t="s">
        <v>21</v>
      </c>
      <c r="F2007" s="19" t="s">
        <v>21</v>
      </c>
      <c r="G2007" s="180">
        <v>92478</v>
      </c>
      <c r="H2007" s="19" t="s">
        <v>2944</v>
      </c>
      <c r="I2007" s="19" t="s">
        <v>15719</v>
      </c>
      <c r="J2007" s="19" t="s">
        <v>23</v>
      </c>
      <c r="K2007" s="20" t="s">
        <v>10373</v>
      </c>
      <c r="L2007" s="19" t="s">
        <v>25</v>
      </c>
    </row>
    <row r="2008" spans="1:12" x14ac:dyDescent="0.25">
      <c r="A2008" s="19" t="s">
        <v>2744</v>
      </c>
      <c r="B2008" s="19" t="s">
        <v>2745</v>
      </c>
      <c r="C2008" s="19" t="s">
        <v>2847</v>
      </c>
      <c r="D2008" s="19" t="s">
        <v>2848</v>
      </c>
      <c r="E2008" s="20" t="s">
        <v>21</v>
      </c>
      <c r="F2008" s="19" t="s">
        <v>21</v>
      </c>
      <c r="G2008" s="180">
        <v>92479</v>
      </c>
      <c r="H2008" s="19" t="s">
        <v>2945</v>
      </c>
      <c r="I2008" s="19" t="s">
        <v>15719</v>
      </c>
      <c r="J2008" s="19" t="s">
        <v>23</v>
      </c>
      <c r="K2008" s="20" t="s">
        <v>10374</v>
      </c>
      <c r="L2008" s="19" t="s">
        <v>25</v>
      </c>
    </row>
    <row r="2009" spans="1:12" x14ac:dyDescent="0.25">
      <c r="A2009" s="19" t="s">
        <v>2744</v>
      </c>
      <c r="B2009" s="19" t="s">
        <v>2745</v>
      </c>
      <c r="C2009" s="19" t="s">
        <v>2847</v>
      </c>
      <c r="D2009" s="19" t="s">
        <v>2848</v>
      </c>
      <c r="E2009" s="20" t="s">
        <v>21</v>
      </c>
      <c r="F2009" s="19" t="s">
        <v>21</v>
      </c>
      <c r="G2009" s="180">
        <v>92480</v>
      </c>
      <c r="H2009" s="19" t="s">
        <v>2946</v>
      </c>
      <c r="I2009" s="19" t="s">
        <v>15719</v>
      </c>
      <c r="J2009" s="19" t="s">
        <v>23</v>
      </c>
      <c r="K2009" s="20" t="s">
        <v>3740</v>
      </c>
      <c r="L2009" s="19" t="s">
        <v>25</v>
      </c>
    </row>
    <row r="2010" spans="1:12" x14ac:dyDescent="0.25">
      <c r="A2010" s="19" t="s">
        <v>2744</v>
      </c>
      <c r="B2010" s="19" t="s">
        <v>2745</v>
      </c>
      <c r="C2010" s="19" t="s">
        <v>2847</v>
      </c>
      <c r="D2010" s="19" t="s">
        <v>2848</v>
      </c>
      <c r="E2010" s="20" t="s">
        <v>21</v>
      </c>
      <c r="F2010" s="19" t="s">
        <v>21</v>
      </c>
      <c r="G2010" s="180">
        <v>92482</v>
      </c>
      <c r="H2010" s="19" t="s">
        <v>2948</v>
      </c>
      <c r="I2010" s="19" t="s">
        <v>15719</v>
      </c>
      <c r="J2010" s="19" t="s">
        <v>23</v>
      </c>
      <c r="K2010" s="20" t="s">
        <v>10375</v>
      </c>
      <c r="L2010" s="19" t="s">
        <v>25</v>
      </c>
    </row>
    <row r="2011" spans="1:12" x14ac:dyDescent="0.25">
      <c r="A2011" s="19" t="s">
        <v>2744</v>
      </c>
      <c r="B2011" s="19" t="s">
        <v>2745</v>
      </c>
      <c r="C2011" s="19" t="s">
        <v>2847</v>
      </c>
      <c r="D2011" s="19" t="s">
        <v>2848</v>
      </c>
      <c r="E2011" s="20" t="s">
        <v>21</v>
      </c>
      <c r="F2011" s="19" t="s">
        <v>21</v>
      </c>
      <c r="G2011" s="180">
        <v>92484</v>
      </c>
      <c r="H2011" s="19" t="s">
        <v>2949</v>
      </c>
      <c r="I2011" s="19" t="s">
        <v>15719</v>
      </c>
      <c r="J2011" s="19" t="s">
        <v>23</v>
      </c>
      <c r="K2011" s="20" t="s">
        <v>10376</v>
      </c>
      <c r="L2011" s="19" t="s">
        <v>25</v>
      </c>
    </row>
    <row r="2012" spans="1:12" x14ac:dyDescent="0.25">
      <c r="A2012" s="19" t="s">
        <v>2744</v>
      </c>
      <c r="B2012" s="19" t="s">
        <v>2745</v>
      </c>
      <c r="C2012" s="19" t="s">
        <v>2847</v>
      </c>
      <c r="D2012" s="19" t="s">
        <v>2848</v>
      </c>
      <c r="E2012" s="20" t="s">
        <v>21</v>
      </c>
      <c r="F2012" s="19" t="s">
        <v>21</v>
      </c>
      <c r="G2012" s="180">
        <v>92486</v>
      </c>
      <c r="H2012" s="19" t="s">
        <v>2950</v>
      </c>
      <c r="I2012" s="19" t="s">
        <v>15719</v>
      </c>
      <c r="J2012" s="19" t="s">
        <v>23</v>
      </c>
      <c r="K2012" s="20" t="s">
        <v>10377</v>
      </c>
      <c r="L2012" s="19" t="s">
        <v>25</v>
      </c>
    </row>
    <row r="2013" spans="1:12" x14ac:dyDescent="0.25">
      <c r="A2013" s="19" t="s">
        <v>2744</v>
      </c>
      <c r="B2013" s="19" t="s">
        <v>2745</v>
      </c>
      <c r="C2013" s="19" t="s">
        <v>2847</v>
      </c>
      <c r="D2013" s="19" t="s">
        <v>2848</v>
      </c>
      <c r="E2013" s="20" t="s">
        <v>21</v>
      </c>
      <c r="F2013" s="19" t="s">
        <v>21</v>
      </c>
      <c r="G2013" s="180">
        <v>92488</v>
      </c>
      <c r="H2013" s="19" t="s">
        <v>2951</v>
      </c>
      <c r="I2013" s="19" t="s">
        <v>15719</v>
      </c>
      <c r="J2013" s="19" t="s">
        <v>9283</v>
      </c>
      <c r="K2013" s="20" t="s">
        <v>10378</v>
      </c>
      <c r="L2013" s="19" t="s">
        <v>25</v>
      </c>
    </row>
    <row r="2014" spans="1:12" x14ac:dyDescent="0.25">
      <c r="A2014" s="19" t="s">
        <v>2744</v>
      </c>
      <c r="B2014" s="19" t="s">
        <v>2745</v>
      </c>
      <c r="C2014" s="19" t="s">
        <v>2847</v>
      </c>
      <c r="D2014" s="19" t="s">
        <v>2848</v>
      </c>
      <c r="E2014" s="20" t="s">
        <v>21</v>
      </c>
      <c r="F2014" s="19" t="s">
        <v>21</v>
      </c>
      <c r="G2014" s="180">
        <v>92490</v>
      </c>
      <c r="H2014" s="19" t="s">
        <v>2953</v>
      </c>
      <c r="I2014" s="19" t="s">
        <v>15719</v>
      </c>
      <c r="J2014" s="19" t="s">
        <v>9283</v>
      </c>
      <c r="K2014" s="20" t="s">
        <v>10379</v>
      </c>
      <c r="L2014" s="19" t="s">
        <v>25</v>
      </c>
    </row>
    <row r="2015" spans="1:12" x14ac:dyDescent="0.25">
      <c r="A2015" s="19" t="s">
        <v>2744</v>
      </c>
      <c r="B2015" s="19" t="s">
        <v>2745</v>
      </c>
      <c r="C2015" s="19" t="s">
        <v>2847</v>
      </c>
      <c r="D2015" s="19" t="s">
        <v>2848</v>
      </c>
      <c r="E2015" s="20" t="s">
        <v>21</v>
      </c>
      <c r="F2015" s="19" t="s">
        <v>21</v>
      </c>
      <c r="G2015" s="180">
        <v>92492</v>
      </c>
      <c r="H2015" s="19" t="s">
        <v>2954</v>
      </c>
      <c r="I2015" s="19" t="s">
        <v>15719</v>
      </c>
      <c r="J2015" s="19" t="s">
        <v>9283</v>
      </c>
      <c r="K2015" s="20" t="s">
        <v>9535</v>
      </c>
      <c r="L2015" s="19" t="s">
        <v>25</v>
      </c>
    </row>
    <row r="2016" spans="1:12" x14ac:dyDescent="0.25">
      <c r="A2016" s="19" t="s">
        <v>2744</v>
      </c>
      <c r="B2016" s="19" t="s">
        <v>2745</v>
      </c>
      <c r="C2016" s="19" t="s">
        <v>2847</v>
      </c>
      <c r="D2016" s="19" t="s">
        <v>2848</v>
      </c>
      <c r="E2016" s="20" t="s">
        <v>21</v>
      </c>
      <c r="F2016" s="19" t="s">
        <v>21</v>
      </c>
      <c r="G2016" s="180">
        <v>92494</v>
      </c>
      <c r="H2016" s="19" t="s">
        <v>2955</v>
      </c>
      <c r="I2016" s="19" t="s">
        <v>15719</v>
      </c>
      <c r="J2016" s="19" t="s">
        <v>9283</v>
      </c>
      <c r="K2016" s="20" t="s">
        <v>10380</v>
      </c>
      <c r="L2016" s="19" t="s">
        <v>25</v>
      </c>
    </row>
    <row r="2017" spans="1:12" x14ac:dyDescent="0.25">
      <c r="A2017" s="19" t="s">
        <v>2744</v>
      </c>
      <c r="B2017" s="19" t="s">
        <v>2745</v>
      </c>
      <c r="C2017" s="19" t="s">
        <v>2847</v>
      </c>
      <c r="D2017" s="19" t="s">
        <v>2848</v>
      </c>
      <c r="E2017" s="20" t="s">
        <v>21</v>
      </c>
      <c r="F2017" s="19" t="s">
        <v>21</v>
      </c>
      <c r="G2017" s="180">
        <v>92496</v>
      </c>
      <c r="H2017" s="19" t="s">
        <v>2956</v>
      </c>
      <c r="I2017" s="19" t="s">
        <v>15719</v>
      </c>
      <c r="J2017" s="19" t="s">
        <v>9283</v>
      </c>
      <c r="K2017" s="20" t="s">
        <v>10381</v>
      </c>
      <c r="L2017" s="19" t="s">
        <v>25</v>
      </c>
    </row>
    <row r="2018" spans="1:12" x14ac:dyDescent="0.25">
      <c r="A2018" s="19" t="s">
        <v>2744</v>
      </c>
      <c r="B2018" s="19" t="s">
        <v>2745</v>
      </c>
      <c r="C2018" s="19" t="s">
        <v>2847</v>
      </c>
      <c r="D2018" s="19" t="s">
        <v>2848</v>
      </c>
      <c r="E2018" s="20" t="s">
        <v>21</v>
      </c>
      <c r="F2018" s="19" t="s">
        <v>21</v>
      </c>
      <c r="G2018" s="180">
        <v>92498</v>
      </c>
      <c r="H2018" s="19" t="s">
        <v>2957</v>
      </c>
      <c r="I2018" s="19" t="s">
        <v>15719</v>
      </c>
      <c r="J2018" s="19" t="s">
        <v>9283</v>
      </c>
      <c r="K2018" s="20" t="s">
        <v>10382</v>
      </c>
      <c r="L2018" s="19" t="s">
        <v>25</v>
      </c>
    </row>
    <row r="2019" spans="1:12" x14ac:dyDescent="0.25">
      <c r="A2019" s="19" t="s">
        <v>2744</v>
      </c>
      <c r="B2019" s="19" t="s">
        <v>2745</v>
      </c>
      <c r="C2019" s="19" t="s">
        <v>2847</v>
      </c>
      <c r="D2019" s="19" t="s">
        <v>2848</v>
      </c>
      <c r="E2019" s="20" t="s">
        <v>21</v>
      </c>
      <c r="F2019" s="19" t="s">
        <v>21</v>
      </c>
      <c r="G2019" s="180">
        <v>92500</v>
      </c>
      <c r="H2019" s="19" t="s">
        <v>2959</v>
      </c>
      <c r="I2019" s="19" t="s">
        <v>15719</v>
      </c>
      <c r="J2019" s="19" t="s">
        <v>9283</v>
      </c>
      <c r="K2019" s="20" t="s">
        <v>4037</v>
      </c>
      <c r="L2019" s="19" t="s">
        <v>25</v>
      </c>
    </row>
    <row r="2020" spans="1:12" x14ac:dyDescent="0.25">
      <c r="A2020" s="19" t="s">
        <v>2744</v>
      </c>
      <c r="B2020" s="19" t="s">
        <v>2745</v>
      </c>
      <c r="C2020" s="19" t="s">
        <v>2847</v>
      </c>
      <c r="D2020" s="19" t="s">
        <v>2848</v>
      </c>
      <c r="E2020" s="20" t="s">
        <v>21</v>
      </c>
      <c r="F2020" s="19" t="s">
        <v>21</v>
      </c>
      <c r="G2020" s="180">
        <v>92502</v>
      </c>
      <c r="H2020" s="19" t="s">
        <v>2961</v>
      </c>
      <c r="I2020" s="19" t="s">
        <v>15719</v>
      </c>
      <c r="J2020" s="19" t="s">
        <v>9283</v>
      </c>
      <c r="K2020" s="20" t="s">
        <v>9277</v>
      </c>
      <c r="L2020" s="19" t="s">
        <v>25</v>
      </c>
    </row>
    <row r="2021" spans="1:12" x14ac:dyDescent="0.25">
      <c r="A2021" s="19" t="s">
        <v>2744</v>
      </c>
      <c r="B2021" s="19" t="s">
        <v>2745</v>
      </c>
      <c r="C2021" s="19" t="s">
        <v>2847</v>
      </c>
      <c r="D2021" s="19" t="s">
        <v>2848</v>
      </c>
      <c r="E2021" s="20" t="s">
        <v>21</v>
      </c>
      <c r="F2021" s="19" t="s">
        <v>21</v>
      </c>
      <c r="G2021" s="180">
        <v>92504</v>
      </c>
      <c r="H2021" s="19" t="s">
        <v>2963</v>
      </c>
      <c r="I2021" s="19" t="s">
        <v>15719</v>
      </c>
      <c r="J2021" s="19" t="s">
        <v>9283</v>
      </c>
      <c r="K2021" s="20" t="s">
        <v>9077</v>
      </c>
      <c r="L2021" s="19" t="s">
        <v>25</v>
      </c>
    </row>
    <row r="2022" spans="1:12" x14ac:dyDescent="0.25">
      <c r="A2022" s="19" t="s">
        <v>2744</v>
      </c>
      <c r="B2022" s="19" t="s">
        <v>2745</v>
      </c>
      <c r="C2022" s="19" t="s">
        <v>2847</v>
      </c>
      <c r="D2022" s="19" t="s">
        <v>2848</v>
      </c>
      <c r="E2022" s="20" t="s">
        <v>21</v>
      </c>
      <c r="F2022" s="19" t="s">
        <v>21</v>
      </c>
      <c r="G2022" s="180">
        <v>92506</v>
      </c>
      <c r="H2022" s="19" t="s">
        <v>2965</v>
      </c>
      <c r="I2022" s="19" t="s">
        <v>15719</v>
      </c>
      <c r="J2022" s="19" t="s">
        <v>9283</v>
      </c>
      <c r="K2022" s="20" t="s">
        <v>6756</v>
      </c>
      <c r="L2022" s="19" t="s">
        <v>25</v>
      </c>
    </row>
    <row r="2023" spans="1:12" x14ac:dyDescent="0.25">
      <c r="A2023" s="19" t="s">
        <v>2744</v>
      </c>
      <c r="B2023" s="19" t="s">
        <v>2745</v>
      </c>
      <c r="C2023" s="19" t="s">
        <v>2847</v>
      </c>
      <c r="D2023" s="19" t="s">
        <v>2848</v>
      </c>
      <c r="E2023" s="20" t="s">
        <v>21</v>
      </c>
      <c r="F2023" s="19" t="s">
        <v>21</v>
      </c>
      <c r="G2023" s="180">
        <v>92508</v>
      </c>
      <c r="H2023" s="19" t="s">
        <v>2967</v>
      </c>
      <c r="I2023" s="19" t="s">
        <v>15719</v>
      </c>
      <c r="J2023" s="19" t="s">
        <v>9283</v>
      </c>
      <c r="K2023" s="20" t="s">
        <v>10383</v>
      </c>
      <c r="L2023" s="19" t="s">
        <v>25</v>
      </c>
    </row>
    <row r="2024" spans="1:12" x14ac:dyDescent="0.25">
      <c r="A2024" s="19" t="s">
        <v>2744</v>
      </c>
      <c r="B2024" s="19" t="s">
        <v>2745</v>
      </c>
      <c r="C2024" s="19" t="s">
        <v>2847</v>
      </c>
      <c r="D2024" s="19" t="s">
        <v>2848</v>
      </c>
      <c r="E2024" s="20" t="s">
        <v>21</v>
      </c>
      <c r="F2024" s="19" t="s">
        <v>21</v>
      </c>
      <c r="G2024" s="180">
        <v>92510</v>
      </c>
      <c r="H2024" s="19" t="s">
        <v>2969</v>
      </c>
      <c r="I2024" s="19" t="s">
        <v>15719</v>
      </c>
      <c r="J2024" s="19" t="s">
        <v>9283</v>
      </c>
      <c r="K2024" s="20" t="s">
        <v>10384</v>
      </c>
      <c r="L2024" s="19" t="s">
        <v>25</v>
      </c>
    </row>
    <row r="2025" spans="1:12" x14ac:dyDescent="0.25">
      <c r="A2025" s="19" t="s">
        <v>2744</v>
      </c>
      <c r="B2025" s="19" t="s">
        <v>2745</v>
      </c>
      <c r="C2025" s="19" t="s">
        <v>2847</v>
      </c>
      <c r="D2025" s="19" t="s">
        <v>2848</v>
      </c>
      <c r="E2025" s="20" t="s">
        <v>21</v>
      </c>
      <c r="F2025" s="19" t="s">
        <v>21</v>
      </c>
      <c r="G2025" s="180">
        <v>92512</v>
      </c>
      <c r="H2025" s="19" t="s">
        <v>2970</v>
      </c>
      <c r="I2025" s="19" t="s">
        <v>15719</v>
      </c>
      <c r="J2025" s="19" t="s">
        <v>9283</v>
      </c>
      <c r="K2025" s="20" t="s">
        <v>7632</v>
      </c>
      <c r="L2025" s="19" t="s">
        <v>25</v>
      </c>
    </row>
    <row r="2026" spans="1:12" x14ac:dyDescent="0.25">
      <c r="A2026" s="19" t="s">
        <v>2744</v>
      </c>
      <c r="B2026" s="19" t="s">
        <v>2745</v>
      </c>
      <c r="C2026" s="19" t="s">
        <v>2847</v>
      </c>
      <c r="D2026" s="19" t="s">
        <v>2848</v>
      </c>
      <c r="E2026" s="20" t="s">
        <v>21</v>
      </c>
      <c r="F2026" s="19" t="s">
        <v>21</v>
      </c>
      <c r="G2026" s="180">
        <v>92514</v>
      </c>
      <c r="H2026" s="19" t="s">
        <v>2971</v>
      </c>
      <c r="I2026" s="19" t="s">
        <v>15719</v>
      </c>
      <c r="J2026" s="19" t="s">
        <v>9283</v>
      </c>
      <c r="K2026" s="20" t="s">
        <v>10385</v>
      </c>
      <c r="L2026" s="19" t="s">
        <v>25</v>
      </c>
    </row>
    <row r="2027" spans="1:12" x14ac:dyDescent="0.25">
      <c r="A2027" s="19" t="s">
        <v>2744</v>
      </c>
      <c r="B2027" s="19" t="s">
        <v>2745</v>
      </c>
      <c r="C2027" s="19" t="s">
        <v>2847</v>
      </c>
      <c r="D2027" s="19" t="s">
        <v>2848</v>
      </c>
      <c r="E2027" s="20" t="s">
        <v>21</v>
      </c>
      <c r="F2027" s="19" t="s">
        <v>21</v>
      </c>
      <c r="G2027" s="180">
        <v>92515</v>
      </c>
      <c r="H2027" s="19" t="s">
        <v>2973</v>
      </c>
      <c r="I2027" s="19" t="s">
        <v>15719</v>
      </c>
      <c r="J2027" s="19" t="s">
        <v>9283</v>
      </c>
      <c r="K2027" s="20" t="s">
        <v>10386</v>
      </c>
      <c r="L2027" s="19" t="s">
        <v>25</v>
      </c>
    </row>
    <row r="2028" spans="1:12" x14ac:dyDescent="0.25">
      <c r="A2028" s="19" t="s">
        <v>2744</v>
      </c>
      <c r="B2028" s="19" t="s">
        <v>2745</v>
      </c>
      <c r="C2028" s="19" t="s">
        <v>2847</v>
      </c>
      <c r="D2028" s="19" t="s">
        <v>2848</v>
      </c>
      <c r="E2028" s="20" t="s">
        <v>21</v>
      </c>
      <c r="F2028" s="19" t="s">
        <v>21</v>
      </c>
      <c r="G2028" s="180">
        <v>92518</v>
      </c>
      <c r="H2028" s="19" t="s">
        <v>2974</v>
      </c>
      <c r="I2028" s="19" t="s">
        <v>15719</v>
      </c>
      <c r="J2028" s="19" t="s">
        <v>9283</v>
      </c>
      <c r="K2028" s="20" t="s">
        <v>10387</v>
      </c>
      <c r="L2028" s="19" t="s">
        <v>25</v>
      </c>
    </row>
    <row r="2029" spans="1:12" x14ac:dyDescent="0.25">
      <c r="A2029" s="19" t="s">
        <v>2744</v>
      </c>
      <c r="B2029" s="19" t="s">
        <v>2745</v>
      </c>
      <c r="C2029" s="19" t="s">
        <v>2847</v>
      </c>
      <c r="D2029" s="19" t="s">
        <v>2848</v>
      </c>
      <c r="E2029" s="20" t="s">
        <v>21</v>
      </c>
      <c r="F2029" s="19" t="s">
        <v>21</v>
      </c>
      <c r="G2029" s="180">
        <v>92520</v>
      </c>
      <c r="H2029" s="19" t="s">
        <v>2976</v>
      </c>
      <c r="I2029" s="19" t="s">
        <v>15719</v>
      </c>
      <c r="J2029" s="19" t="s">
        <v>9283</v>
      </c>
      <c r="K2029" s="20" t="s">
        <v>10388</v>
      </c>
      <c r="L2029" s="19" t="s">
        <v>25</v>
      </c>
    </row>
    <row r="2030" spans="1:12" x14ac:dyDescent="0.25">
      <c r="A2030" s="19" t="s">
        <v>2744</v>
      </c>
      <c r="B2030" s="19" t="s">
        <v>2745</v>
      </c>
      <c r="C2030" s="19" t="s">
        <v>2847</v>
      </c>
      <c r="D2030" s="19" t="s">
        <v>2848</v>
      </c>
      <c r="E2030" s="20" t="s">
        <v>21</v>
      </c>
      <c r="F2030" s="19" t="s">
        <v>21</v>
      </c>
      <c r="G2030" s="180">
        <v>92522</v>
      </c>
      <c r="H2030" s="19" t="s">
        <v>2977</v>
      </c>
      <c r="I2030" s="19" t="s">
        <v>15719</v>
      </c>
      <c r="J2030" s="19" t="s">
        <v>9283</v>
      </c>
      <c r="K2030" s="20" t="s">
        <v>6063</v>
      </c>
      <c r="L2030" s="19" t="s">
        <v>25</v>
      </c>
    </row>
    <row r="2031" spans="1:12" x14ac:dyDescent="0.25">
      <c r="A2031" s="19" t="s">
        <v>2744</v>
      </c>
      <c r="B2031" s="19" t="s">
        <v>2745</v>
      </c>
      <c r="C2031" s="19" t="s">
        <v>2847</v>
      </c>
      <c r="D2031" s="19" t="s">
        <v>2848</v>
      </c>
      <c r="E2031" s="20" t="s">
        <v>21</v>
      </c>
      <c r="F2031" s="19" t="s">
        <v>21</v>
      </c>
      <c r="G2031" s="180">
        <v>92524</v>
      </c>
      <c r="H2031" s="19" t="s">
        <v>2978</v>
      </c>
      <c r="I2031" s="19" t="s">
        <v>15719</v>
      </c>
      <c r="J2031" s="19" t="s">
        <v>9283</v>
      </c>
      <c r="K2031" s="20" t="s">
        <v>10389</v>
      </c>
      <c r="L2031" s="19" t="s">
        <v>25</v>
      </c>
    </row>
    <row r="2032" spans="1:12" x14ac:dyDescent="0.25">
      <c r="A2032" s="19" t="s">
        <v>2744</v>
      </c>
      <c r="B2032" s="19" t="s">
        <v>2745</v>
      </c>
      <c r="C2032" s="19" t="s">
        <v>2847</v>
      </c>
      <c r="D2032" s="19" t="s">
        <v>2848</v>
      </c>
      <c r="E2032" s="20" t="s">
        <v>21</v>
      </c>
      <c r="F2032" s="19" t="s">
        <v>21</v>
      </c>
      <c r="G2032" s="180">
        <v>92526</v>
      </c>
      <c r="H2032" s="19" t="s">
        <v>2979</v>
      </c>
      <c r="I2032" s="19" t="s">
        <v>15719</v>
      </c>
      <c r="J2032" s="19" t="s">
        <v>9283</v>
      </c>
      <c r="K2032" s="20" t="s">
        <v>10390</v>
      </c>
      <c r="L2032" s="19" t="s">
        <v>25</v>
      </c>
    </row>
    <row r="2033" spans="1:12" x14ac:dyDescent="0.25">
      <c r="A2033" s="19" t="s">
        <v>2744</v>
      </c>
      <c r="B2033" s="19" t="s">
        <v>2745</v>
      </c>
      <c r="C2033" s="19" t="s">
        <v>2847</v>
      </c>
      <c r="D2033" s="19" t="s">
        <v>2848</v>
      </c>
      <c r="E2033" s="20" t="s">
        <v>21</v>
      </c>
      <c r="F2033" s="19" t="s">
        <v>21</v>
      </c>
      <c r="G2033" s="180">
        <v>92528</v>
      </c>
      <c r="H2033" s="19" t="s">
        <v>2981</v>
      </c>
      <c r="I2033" s="19" t="s">
        <v>15719</v>
      </c>
      <c r="J2033" s="19" t="s">
        <v>9283</v>
      </c>
      <c r="K2033" s="20" t="s">
        <v>10391</v>
      </c>
      <c r="L2033" s="19" t="s">
        <v>25</v>
      </c>
    </row>
    <row r="2034" spans="1:12" x14ac:dyDescent="0.25">
      <c r="A2034" s="19" t="s">
        <v>2744</v>
      </c>
      <c r="B2034" s="19" t="s">
        <v>2745</v>
      </c>
      <c r="C2034" s="19" t="s">
        <v>2847</v>
      </c>
      <c r="D2034" s="19" t="s">
        <v>2848</v>
      </c>
      <c r="E2034" s="20" t="s">
        <v>21</v>
      </c>
      <c r="F2034" s="19" t="s">
        <v>21</v>
      </c>
      <c r="G2034" s="180">
        <v>92530</v>
      </c>
      <c r="H2034" s="19" t="s">
        <v>2982</v>
      </c>
      <c r="I2034" s="19" t="s">
        <v>15719</v>
      </c>
      <c r="J2034" s="19" t="s">
        <v>9283</v>
      </c>
      <c r="K2034" s="20" t="s">
        <v>10392</v>
      </c>
      <c r="L2034" s="19" t="s">
        <v>25</v>
      </c>
    </row>
    <row r="2035" spans="1:12" x14ac:dyDescent="0.25">
      <c r="A2035" s="19" t="s">
        <v>2744</v>
      </c>
      <c r="B2035" s="19" t="s">
        <v>2745</v>
      </c>
      <c r="C2035" s="19" t="s">
        <v>2847</v>
      </c>
      <c r="D2035" s="19" t="s">
        <v>2848</v>
      </c>
      <c r="E2035" s="20" t="s">
        <v>21</v>
      </c>
      <c r="F2035" s="19" t="s">
        <v>21</v>
      </c>
      <c r="G2035" s="180">
        <v>92532</v>
      </c>
      <c r="H2035" s="19" t="s">
        <v>2983</v>
      </c>
      <c r="I2035" s="19" t="s">
        <v>15719</v>
      </c>
      <c r="J2035" s="19" t="s">
        <v>9283</v>
      </c>
      <c r="K2035" s="20" t="s">
        <v>10393</v>
      </c>
      <c r="L2035" s="19" t="s">
        <v>25</v>
      </c>
    </row>
    <row r="2036" spans="1:12" x14ac:dyDescent="0.25">
      <c r="A2036" s="19" t="s">
        <v>2744</v>
      </c>
      <c r="B2036" s="19" t="s">
        <v>2745</v>
      </c>
      <c r="C2036" s="19" t="s">
        <v>2847</v>
      </c>
      <c r="D2036" s="19" t="s">
        <v>2848</v>
      </c>
      <c r="E2036" s="20" t="s">
        <v>21</v>
      </c>
      <c r="F2036" s="19" t="s">
        <v>21</v>
      </c>
      <c r="G2036" s="180">
        <v>92534</v>
      </c>
      <c r="H2036" s="19" t="s">
        <v>2985</v>
      </c>
      <c r="I2036" s="19" t="s">
        <v>15719</v>
      </c>
      <c r="J2036" s="19" t="s">
        <v>9283</v>
      </c>
      <c r="K2036" s="20" t="s">
        <v>10394</v>
      </c>
      <c r="L2036" s="19" t="s">
        <v>25</v>
      </c>
    </row>
    <row r="2037" spans="1:12" x14ac:dyDescent="0.25">
      <c r="A2037" s="19" t="s">
        <v>2744</v>
      </c>
      <c r="B2037" s="19" t="s">
        <v>2745</v>
      </c>
      <c r="C2037" s="19" t="s">
        <v>2847</v>
      </c>
      <c r="D2037" s="19" t="s">
        <v>2848</v>
      </c>
      <c r="E2037" s="20" t="s">
        <v>21</v>
      </c>
      <c r="F2037" s="19" t="s">
        <v>21</v>
      </c>
      <c r="G2037" s="180">
        <v>92536</v>
      </c>
      <c r="H2037" s="19" t="s">
        <v>2986</v>
      </c>
      <c r="I2037" s="19" t="s">
        <v>15719</v>
      </c>
      <c r="J2037" s="19" t="s">
        <v>9283</v>
      </c>
      <c r="K2037" s="20" t="s">
        <v>10395</v>
      </c>
      <c r="L2037" s="19" t="s">
        <v>25</v>
      </c>
    </row>
    <row r="2038" spans="1:12" x14ac:dyDescent="0.25">
      <c r="A2038" s="19" t="s">
        <v>2744</v>
      </c>
      <c r="B2038" s="19" t="s">
        <v>2745</v>
      </c>
      <c r="C2038" s="19" t="s">
        <v>2847</v>
      </c>
      <c r="D2038" s="19" t="s">
        <v>2848</v>
      </c>
      <c r="E2038" s="20" t="s">
        <v>21</v>
      </c>
      <c r="F2038" s="19" t="s">
        <v>21</v>
      </c>
      <c r="G2038" s="180">
        <v>92538</v>
      </c>
      <c r="H2038" s="19" t="s">
        <v>2988</v>
      </c>
      <c r="I2038" s="19" t="s">
        <v>15719</v>
      </c>
      <c r="J2038" s="19" t="s">
        <v>9283</v>
      </c>
      <c r="K2038" s="20" t="s">
        <v>10396</v>
      </c>
      <c r="L2038" s="19" t="s">
        <v>25</v>
      </c>
    </row>
    <row r="2039" spans="1:12" x14ac:dyDescent="0.25">
      <c r="A2039" s="19" t="s">
        <v>2744</v>
      </c>
      <c r="B2039" s="19" t="s">
        <v>2745</v>
      </c>
      <c r="C2039" s="19" t="s">
        <v>2847</v>
      </c>
      <c r="D2039" s="19" t="s">
        <v>2848</v>
      </c>
      <c r="E2039" s="20" t="s">
        <v>21</v>
      </c>
      <c r="F2039" s="19" t="s">
        <v>21</v>
      </c>
      <c r="G2039" s="180">
        <v>95934</v>
      </c>
      <c r="H2039" s="19" t="s">
        <v>2990</v>
      </c>
      <c r="I2039" s="19" t="s">
        <v>15719</v>
      </c>
      <c r="J2039" s="19" t="s">
        <v>23</v>
      </c>
      <c r="K2039" s="20" t="s">
        <v>10397</v>
      </c>
      <c r="L2039" s="19" t="s">
        <v>25</v>
      </c>
    </row>
    <row r="2040" spans="1:12" x14ac:dyDescent="0.25">
      <c r="A2040" s="19" t="s">
        <v>2744</v>
      </c>
      <c r="B2040" s="19" t="s">
        <v>2745</v>
      </c>
      <c r="C2040" s="19" t="s">
        <v>2847</v>
      </c>
      <c r="D2040" s="19" t="s">
        <v>2848</v>
      </c>
      <c r="E2040" s="20" t="s">
        <v>21</v>
      </c>
      <c r="F2040" s="19" t="s">
        <v>21</v>
      </c>
      <c r="G2040" s="180">
        <v>95935</v>
      </c>
      <c r="H2040" s="19" t="s">
        <v>2991</v>
      </c>
      <c r="I2040" s="19" t="s">
        <v>15719</v>
      </c>
      <c r="J2040" s="19" t="s">
        <v>23</v>
      </c>
      <c r="K2040" s="20" t="s">
        <v>10398</v>
      </c>
      <c r="L2040" s="19" t="s">
        <v>25</v>
      </c>
    </row>
    <row r="2041" spans="1:12" x14ac:dyDescent="0.25">
      <c r="A2041" s="19" t="s">
        <v>2744</v>
      </c>
      <c r="B2041" s="19" t="s">
        <v>2745</v>
      </c>
      <c r="C2041" s="19" t="s">
        <v>2847</v>
      </c>
      <c r="D2041" s="19" t="s">
        <v>2848</v>
      </c>
      <c r="E2041" s="20" t="s">
        <v>21</v>
      </c>
      <c r="F2041" s="19" t="s">
        <v>21</v>
      </c>
      <c r="G2041" s="180">
        <v>95936</v>
      </c>
      <c r="H2041" s="19" t="s">
        <v>2992</v>
      </c>
      <c r="I2041" s="19" t="s">
        <v>15719</v>
      </c>
      <c r="J2041" s="19" t="s">
        <v>23</v>
      </c>
      <c r="K2041" s="20" t="s">
        <v>10399</v>
      </c>
      <c r="L2041" s="19" t="s">
        <v>25</v>
      </c>
    </row>
    <row r="2042" spans="1:12" x14ac:dyDescent="0.25">
      <c r="A2042" s="19" t="s">
        <v>2744</v>
      </c>
      <c r="B2042" s="19" t="s">
        <v>2745</v>
      </c>
      <c r="C2042" s="19" t="s">
        <v>2847</v>
      </c>
      <c r="D2042" s="19" t="s">
        <v>2848</v>
      </c>
      <c r="E2042" s="20" t="s">
        <v>21</v>
      </c>
      <c r="F2042" s="19" t="s">
        <v>21</v>
      </c>
      <c r="G2042" s="180">
        <v>95937</v>
      </c>
      <c r="H2042" s="19" t="s">
        <v>2993</v>
      </c>
      <c r="I2042" s="19" t="s">
        <v>15719</v>
      </c>
      <c r="J2042" s="19" t="s">
        <v>23</v>
      </c>
      <c r="K2042" s="20" t="s">
        <v>10400</v>
      </c>
      <c r="L2042" s="19" t="s">
        <v>25</v>
      </c>
    </row>
    <row r="2043" spans="1:12" x14ac:dyDescent="0.25">
      <c r="A2043" s="19" t="s">
        <v>2744</v>
      </c>
      <c r="B2043" s="19" t="s">
        <v>2745</v>
      </c>
      <c r="C2043" s="19" t="s">
        <v>2847</v>
      </c>
      <c r="D2043" s="19" t="s">
        <v>2848</v>
      </c>
      <c r="E2043" s="20" t="s">
        <v>21</v>
      </c>
      <c r="F2043" s="19" t="s">
        <v>21</v>
      </c>
      <c r="G2043" s="180">
        <v>95938</v>
      </c>
      <c r="H2043" s="19" t="s">
        <v>2994</v>
      </c>
      <c r="I2043" s="19" t="s">
        <v>15719</v>
      </c>
      <c r="J2043" s="19" t="s">
        <v>23</v>
      </c>
      <c r="K2043" s="20" t="s">
        <v>10401</v>
      </c>
      <c r="L2043" s="19" t="s">
        <v>25</v>
      </c>
    </row>
    <row r="2044" spans="1:12" x14ac:dyDescent="0.25">
      <c r="A2044" s="19" t="s">
        <v>2744</v>
      </c>
      <c r="B2044" s="19" t="s">
        <v>2745</v>
      </c>
      <c r="C2044" s="19" t="s">
        <v>2847</v>
      </c>
      <c r="D2044" s="19" t="s">
        <v>2848</v>
      </c>
      <c r="E2044" s="20" t="s">
        <v>21</v>
      </c>
      <c r="F2044" s="19" t="s">
        <v>21</v>
      </c>
      <c r="G2044" s="180">
        <v>95939</v>
      </c>
      <c r="H2044" s="19" t="s">
        <v>2995</v>
      </c>
      <c r="I2044" s="19" t="s">
        <v>15719</v>
      </c>
      <c r="J2044" s="19" t="s">
        <v>23</v>
      </c>
      <c r="K2044" s="20" t="s">
        <v>10402</v>
      </c>
      <c r="L2044" s="19" t="s">
        <v>25</v>
      </c>
    </row>
    <row r="2045" spans="1:12" x14ac:dyDescent="0.25">
      <c r="A2045" s="19" t="s">
        <v>2744</v>
      </c>
      <c r="B2045" s="19" t="s">
        <v>2745</v>
      </c>
      <c r="C2045" s="19" t="s">
        <v>2847</v>
      </c>
      <c r="D2045" s="19" t="s">
        <v>2848</v>
      </c>
      <c r="E2045" s="20" t="s">
        <v>21</v>
      </c>
      <c r="F2045" s="19" t="s">
        <v>21</v>
      </c>
      <c r="G2045" s="180">
        <v>95940</v>
      </c>
      <c r="H2045" s="19" t="s">
        <v>2996</v>
      </c>
      <c r="I2045" s="19" t="s">
        <v>15719</v>
      </c>
      <c r="J2045" s="19" t="s">
        <v>23</v>
      </c>
      <c r="K2045" s="20" t="s">
        <v>10403</v>
      </c>
      <c r="L2045" s="19" t="s">
        <v>25</v>
      </c>
    </row>
    <row r="2046" spans="1:12" x14ac:dyDescent="0.25">
      <c r="A2046" s="19" t="s">
        <v>2744</v>
      </c>
      <c r="B2046" s="19" t="s">
        <v>2745</v>
      </c>
      <c r="C2046" s="19" t="s">
        <v>2847</v>
      </c>
      <c r="D2046" s="19" t="s">
        <v>2848</v>
      </c>
      <c r="E2046" s="20" t="s">
        <v>21</v>
      </c>
      <c r="F2046" s="19" t="s">
        <v>21</v>
      </c>
      <c r="G2046" s="180">
        <v>95941</v>
      </c>
      <c r="H2046" s="19" t="s">
        <v>2997</v>
      </c>
      <c r="I2046" s="19" t="s">
        <v>15719</v>
      </c>
      <c r="J2046" s="19" t="s">
        <v>23</v>
      </c>
      <c r="K2046" s="20" t="s">
        <v>10404</v>
      </c>
      <c r="L2046" s="19" t="s">
        <v>25</v>
      </c>
    </row>
    <row r="2047" spans="1:12" x14ac:dyDescent="0.25">
      <c r="A2047" s="19" t="s">
        <v>2744</v>
      </c>
      <c r="B2047" s="19" t="s">
        <v>2745</v>
      </c>
      <c r="C2047" s="19" t="s">
        <v>2847</v>
      </c>
      <c r="D2047" s="19" t="s">
        <v>2848</v>
      </c>
      <c r="E2047" s="20" t="s">
        <v>21</v>
      </c>
      <c r="F2047" s="19" t="s">
        <v>21</v>
      </c>
      <c r="G2047" s="180">
        <v>95942</v>
      </c>
      <c r="H2047" s="19" t="s">
        <v>2998</v>
      </c>
      <c r="I2047" s="19" t="s">
        <v>15719</v>
      </c>
      <c r="J2047" s="19" t="s">
        <v>23</v>
      </c>
      <c r="K2047" s="20" t="s">
        <v>10405</v>
      </c>
      <c r="L2047" s="19" t="s">
        <v>25</v>
      </c>
    </row>
    <row r="2048" spans="1:12" x14ac:dyDescent="0.25">
      <c r="A2048" s="19" t="s">
        <v>2744</v>
      </c>
      <c r="B2048" s="19" t="s">
        <v>2745</v>
      </c>
      <c r="C2048" s="19" t="s">
        <v>2847</v>
      </c>
      <c r="D2048" s="19" t="s">
        <v>2848</v>
      </c>
      <c r="E2048" s="20" t="s">
        <v>21</v>
      </c>
      <c r="F2048" s="19" t="s">
        <v>21</v>
      </c>
      <c r="G2048" s="180">
        <v>96252</v>
      </c>
      <c r="H2048" s="19" t="s">
        <v>2999</v>
      </c>
      <c r="I2048" s="19" t="s">
        <v>15719</v>
      </c>
      <c r="J2048" s="19" t="s">
        <v>23</v>
      </c>
      <c r="K2048" s="20" t="s">
        <v>10406</v>
      </c>
      <c r="L2048" s="19" t="s">
        <v>25</v>
      </c>
    </row>
    <row r="2049" spans="1:12" x14ac:dyDescent="0.25">
      <c r="A2049" s="19" t="s">
        <v>2744</v>
      </c>
      <c r="B2049" s="19" t="s">
        <v>2745</v>
      </c>
      <c r="C2049" s="19" t="s">
        <v>2847</v>
      </c>
      <c r="D2049" s="19" t="s">
        <v>2848</v>
      </c>
      <c r="E2049" s="20" t="s">
        <v>21</v>
      </c>
      <c r="F2049" s="19" t="s">
        <v>21</v>
      </c>
      <c r="G2049" s="180">
        <v>96257</v>
      </c>
      <c r="H2049" s="19" t="s">
        <v>3000</v>
      </c>
      <c r="I2049" s="19" t="s">
        <v>15719</v>
      </c>
      <c r="J2049" s="19" t="s">
        <v>23</v>
      </c>
      <c r="K2049" s="20" t="s">
        <v>10407</v>
      </c>
      <c r="L2049" s="19" t="s">
        <v>25</v>
      </c>
    </row>
    <row r="2050" spans="1:12" x14ac:dyDescent="0.25">
      <c r="A2050" s="19" t="s">
        <v>2744</v>
      </c>
      <c r="B2050" s="19" t="s">
        <v>2745</v>
      </c>
      <c r="C2050" s="19" t="s">
        <v>2847</v>
      </c>
      <c r="D2050" s="19" t="s">
        <v>2848</v>
      </c>
      <c r="E2050" s="20" t="s">
        <v>21</v>
      </c>
      <c r="F2050" s="19" t="s">
        <v>21</v>
      </c>
      <c r="G2050" s="180">
        <v>96258</v>
      </c>
      <c r="H2050" s="19" t="s">
        <v>3001</v>
      </c>
      <c r="I2050" s="19" t="s">
        <v>15719</v>
      </c>
      <c r="J2050" s="19" t="s">
        <v>23</v>
      </c>
      <c r="K2050" s="20" t="s">
        <v>10408</v>
      </c>
      <c r="L2050" s="19" t="s">
        <v>25</v>
      </c>
    </row>
    <row r="2051" spans="1:12" x14ac:dyDescent="0.25">
      <c r="A2051" s="19" t="s">
        <v>2744</v>
      </c>
      <c r="B2051" s="19" t="s">
        <v>2745</v>
      </c>
      <c r="C2051" s="19" t="s">
        <v>2847</v>
      </c>
      <c r="D2051" s="19" t="s">
        <v>2848</v>
      </c>
      <c r="E2051" s="20" t="s">
        <v>21</v>
      </c>
      <c r="F2051" s="19" t="s">
        <v>21</v>
      </c>
      <c r="G2051" s="180">
        <v>96259</v>
      </c>
      <c r="H2051" s="19" t="s">
        <v>3002</v>
      </c>
      <c r="I2051" s="19" t="s">
        <v>15719</v>
      </c>
      <c r="J2051" s="19" t="s">
        <v>23</v>
      </c>
      <c r="K2051" s="20" t="s">
        <v>10409</v>
      </c>
      <c r="L2051" s="19" t="s">
        <v>25</v>
      </c>
    </row>
    <row r="2052" spans="1:12" x14ac:dyDescent="0.25">
      <c r="A2052" s="19" t="s">
        <v>2744</v>
      </c>
      <c r="B2052" s="19" t="s">
        <v>2745</v>
      </c>
      <c r="C2052" s="19" t="s">
        <v>2847</v>
      </c>
      <c r="D2052" s="19" t="s">
        <v>2848</v>
      </c>
      <c r="E2052" s="20" t="s">
        <v>21</v>
      </c>
      <c r="F2052" s="19" t="s">
        <v>21</v>
      </c>
      <c r="G2052" s="180">
        <v>96529</v>
      </c>
      <c r="H2052" s="19" t="s">
        <v>3003</v>
      </c>
      <c r="I2052" s="19" t="s">
        <v>15719</v>
      </c>
      <c r="J2052" s="19" t="s">
        <v>23</v>
      </c>
      <c r="K2052" s="20" t="s">
        <v>10410</v>
      </c>
      <c r="L2052" s="19" t="s">
        <v>25</v>
      </c>
    </row>
    <row r="2053" spans="1:12" x14ac:dyDescent="0.25">
      <c r="A2053" s="19" t="s">
        <v>2744</v>
      </c>
      <c r="B2053" s="19" t="s">
        <v>2745</v>
      </c>
      <c r="C2053" s="19" t="s">
        <v>2847</v>
      </c>
      <c r="D2053" s="19" t="s">
        <v>2848</v>
      </c>
      <c r="E2053" s="20" t="s">
        <v>21</v>
      </c>
      <c r="F2053" s="19" t="s">
        <v>21</v>
      </c>
      <c r="G2053" s="180">
        <v>96530</v>
      </c>
      <c r="H2053" s="19" t="s">
        <v>3004</v>
      </c>
      <c r="I2053" s="19" t="s">
        <v>15719</v>
      </c>
      <c r="J2053" s="19" t="s">
        <v>23</v>
      </c>
      <c r="K2053" s="20" t="s">
        <v>10411</v>
      </c>
      <c r="L2053" s="19" t="s">
        <v>25</v>
      </c>
    </row>
    <row r="2054" spans="1:12" x14ac:dyDescent="0.25">
      <c r="A2054" s="19" t="s">
        <v>2744</v>
      </c>
      <c r="B2054" s="19" t="s">
        <v>2745</v>
      </c>
      <c r="C2054" s="19" t="s">
        <v>2847</v>
      </c>
      <c r="D2054" s="19" t="s">
        <v>2848</v>
      </c>
      <c r="E2054" s="20" t="s">
        <v>21</v>
      </c>
      <c r="F2054" s="19" t="s">
        <v>21</v>
      </c>
      <c r="G2054" s="180">
        <v>96531</v>
      </c>
      <c r="H2054" s="19" t="s">
        <v>3005</v>
      </c>
      <c r="I2054" s="19" t="s">
        <v>15719</v>
      </c>
      <c r="J2054" s="19" t="s">
        <v>23</v>
      </c>
      <c r="K2054" s="20" t="s">
        <v>10412</v>
      </c>
      <c r="L2054" s="19" t="s">
        <v>25</v>
      </c>
    </row>
    <row r="2055" spans="1:12" x14ac:dyDescent="0.25">
      <c r="A2055" s="19" t="s">
        <v>2744</v>
      </c>
      <c r="B2055" s="19" t="s">
        <v>2745</v>
      </c>
      <c r="C2055" s="19" t="s">
        <v>2847</v>
      </c>
      <c r="D2055" s="19" t="s">
        <v>2848</v>
      </c>
      <c r="E2055" s="20" t="s">
        <v>21</v>
      </c>
      <c r="F2055" s="19" t="s">
        <v>21</v>
      </c>
      <c r="G2055" s="180">
        <v>96532</v>
      </c>
      <c r="H2055" s="19" t="s">
        <v>3007</v>
      </c>
      <c r="I2055" s="19" t="s">
        <v>15719</v>
      </c>
      <c r="J2055" s="19" t="s">
        <v>23</v>
      </c>
      <c r="K2055" s="20" t="s">
        <v>10413</v>
      </c>
      <c r="L2055" s="19" t="s">
        <v>25</v>
      </c>
    </row>
    <row r="2056" spans="1:12" x14ac:dyDescent="0.25">
      <c r="A2056" s="19" t="s">
        <v>2744</v>
      </c>
      <c r="B2056" s="19" t="s">
        <v>2745</v>
      </c>
      <c r="C2056" s="19" t="s">
        <v>2847</v>
      </c>
      <c r="D2056" s="19" t="s">
        <v>2848</v>
      </c>
      <c r="E2056" s="20" t="s">
        <v>21</v>
      </c>
      <c r="F2056" s="19" t="s">
        <v>21</v>
      </c>
      <c r="G2056" s="180">
        <v>96533</v>
      </c>
      <c r="H2056" s="19" t="s">
        <v>3008</v>
      </c>
      <c r="I2056" s="19" t="s">
        <v>15719</v>
      </c>
      <c r="J2056" s="19" t="s">
        <v>23</v>
      </c>
      <c r="K2056" s="20" t="s">
        <v>10414</v>
      </c>
      <c r="L2056" s="19" t="s">
        <v>25</v>
      </c>
    </row>
    <row r="2057" spans="1:12" x14ac:dyDescent="0.25">
      <c r="A2057" s="19" t="s">
        <v>2744</v>
      </c>
      <c r="B2057" s="19" t="s">
        <v>2745</v>
      </c>
      <c r="C2057" s="19" t="s">
        <v>2847</v>
      </c>
      <c r="D2057" s="19" t="s">
        <v>2848</v>
      </c>
      <c r="E2057" s="20" t="s">
        <v>21</v>
      </c>
      <c r="F2057" s="19" t="s">
        <v>21</v>
      </c>
      <c r="G2057" s="180">
        <v>96534</v>
      </c>
      <c r="H2057" s="19" t="s">
        <v>3009</v>
      </c>
      <c r="I2057" s="19" t="s">
        <v>15719</v>
      </c>
      <c r="J2057" s="19" t="s">
        <v>23</v>
      </c>
      <c r="K2057" s="20" t="s">
        <v>4617</v>
      </c>
      <c r="L2057" s="19" t="s">
        <v>25</v>
      </c>
    </row>
    <row r="2058" spans="1:12" x14ac:dyDescent="0.25">
      <c r="A2058" s="19" t="s">
        <v>2744</v>
      </c>
      <c r="B2058" s="19" t="s">
        <v>2745</v>
      </c>
      <c r="C2058" s="19" t="s">
        <v>2847</v>
      </c>
      <c r="D2058" s="19" t="s">
        <v>2848</v>
      </c>
      <c r="E2058" s="20" t="s">
        <v>21</v>
      </c>
      <c r="F2058" s="19" t="s">
        <v>21</v>
      </c>
      <c r="G2058" s="180">
        <v>96535</v>
      </c>
      <c r="H2058" s="19" t="s">
        <v>3011</v>
      </c>
      <c r="I2058" s="19" t="s">
        <v>15719</v>
      </c>
      <c r="J2058" s="19" t="s">
        <v>23</v>
      </c>
      <c r="K2058" s="20" t="s">
        <v>902</v>
      </c>
      <c r="L2058" s="19" t="s">
        <v>25</v>
      </c>
    </row>
    <row r="2059" spans="1:12" x14ac:dyDescent="0.25">
      <c r="A2059" s="19" t="s">
        <v>2744</v>
      </c>
      <c r="B2059" s="19" t="s">
        <v>2745</v>
      </c>
      <c r="C2059" s="19" t="s">
        <v>2847</v>
      </c>
      <c r="D2059" s="19" t="s">
        <v>2848</v>
      </c>
      <c r="E2059" s="20" t="s">
        <v>21</v>
      </c>
      <c r="F2059" s="19" t="s">
        <v>21</v>
      </c>
      <c r="G2059" s="180">
        <v>96536</v>
      </c>
      <c r="H2059" s="19" t="s">
        <v>3012</v>
      </c>
      <c r="I2059" s="19" t="s">
        <v>15719</v>
      </c>
      <c r="J2059" s="19" t="s">
        <v>23</v>
      </c>
      <c r="K2059" s="20" t="s">
        <v>10415</v>
      </c>
      <c r="L2059" s="19" t="s">
        <v>25</v>
      </c>
    </row>
    <row r="2060" spans="1:12" x14ac:dyDescent="0.25">
      <c r="A2060" s="19" t="s">
        <v>2744</v>
      </c>
      <c r="B2060" s="19" t="s">
        <v>2745</v>
      </c>
      <c r="C2060" s="19" t="s">
        <v>2847</v>
      </c>
      <c r="D2060" s="19" t="s">
        <v>2848</v>
      </c>
      <c r="E2060" s="20" t="s">
        <v>21</v>
      </c>
      <c r="F2060" s="19" t="s">
        <v>21</v>
      </c>
      <c r="G2060" s="180">
        <v>96537</v>
      </c>
      <c r="H2060" s="19" t="s">
        <v>3013</v>
      </c>
      <c r="I2060" s="19" t="s">
        <v>15719</v>
      </c>
      <c r="J2060" s="19" t="s">
        <v>23</v>
      </c>
      <c r="K2060" s="20" t="s">
        <v>10416</v>
      </c>
      <c r="L2060" s="19" t="s">
        <v>25</v>
      </c>
    </row>
    <row r="2061" spans="1:12" x14ac:dyDescent="0.25">
      <c r="A2061" s="19" t="s">
        <v>2744</v>
      </c>
      <c r="B2061" s="19" t="s">
        <v>2745</v>
      </c>
      <c r="C2061" s="19" t="s">
        <v>2847</v>
      </c>
      <c r="D2061" s="19" t="s">
        <v>2848</v>
      </c>
      <c r="E2061" s="20" t="s">
        <v>21</v>
      </c>
      <c r="F2061" s="19" t="s">
        <v>21</v>
      </c>
      <c r="G2061" s="180">
        <v>96538</v>
      </c>
      <c r="H2061" s="19" t="s">
        <v>3014</v>
      </c>
      <c r="I2061" s="19" t="s">
        <v>15719</v>
      </c>
      <c r="J2061" s="19" t="s">
        <v>23</v>
      </c>
      <c r="K2061" s="20" t="s">
        <v>10417</v>
      </c>
      <c r="L2061" s="19" t="s">
        <v>25</v>
      </c>
    </row>
    <row r="2062" spans="1:12" x14ac:dyDescent="0.25">
      <c r="A2062" s="19" t="s">
        <v>2744</v>
      </c>
      <c r="B2062" s="19" t="s">
        <v>2745</v>
      </c>
      <c r="C2062" s="19" t="s">
        <v>2847</v>
      </c>
      <c r="D2062" s="19" t="s">
        <v>2848</v>
      </c>
      <c r="E2062" s="20" t="s">
        <v>21</v>
      </c>
      <c r="F2062" s="19" t="s">
        <v>21</v>
      </c>
      <c r="G2062" s="180">
        <v>96539</v>
      </c>
      <c r="H2062" s="19" t="s">
        <v>3015</v>
      </c>
      <c r="I2062" s="19" t="s">
        <v>15719</v>
      </c>
      <c r="J2062" s="19" t="s">
        <v>23</v>
      </c>
      <c r="K2062" s="20" t="s">
        <v>10418</v>
      </c>
      <c r="L2062" s="19" t="s">
        <v>25</v>
      </c>
    </row>
    <row r="2063" spans="1:12" x14ac:dyDescent="0.25">
      <c r="A2063" s="19" t="s">
        <v>2744</v>
      </c>
      <c r="B2063" s="19" t="s">
        <v>2745</v>
      </c>
      <c r="C2063" s="19" t="s">
        <v>2847</v>
      </c>
      <c r="D2063" s="19" t="s">
        <v>2848</v>
      </c>
      <c r="E2063" s="20" t="s">
        <v>21</v>
      </c>
      <c r="F2063" s="19" t="s">
        <v>21</v>
      </c>
      <c r="G2063" s="180">
        <v>96540</v>
      </c>
      <c r="H2063" s="19" t="s">
        <v>3016</v>
      </c>
      <c r="I2063" s="19" t="s">
        <v>15719</v>
      </c>
      <c r="J2063" s="19" t="s">
        <v>23</v>
      </c>
      <c r="K2063" s="20" t="s">
        <v>10419</v>
      </c>
      <c r="L2063" s="19" t="s">
        <v>25</v>
      </c>
    </row>
    <row r="2064" spans="1:12" x14ac:dyDescent="0.25">
      <c r="A2064" s="19" t="s">
        <v>2744</v>
      </c>
      <c r="B2064" s="19" t="s">
        <v>2745</v>
      </c>
      <c r="C2064" s="19" t="s">
        <v>2847</v>
      </c>
      <c r="D2064" s="19" t="s">
        <v>2848</v>
      </c>
      <c r="E2064" s="20" t="s">
        <v>21</v>
      </c>
      <c r="F2064" s="19" t="s">
        <v>21</v>
      </c>
      <c r="G2064" s="180">
        <v>96541</v>
      </c>
      <c r="H2064" s="19" t="s">
        <v>3018</v>
      </c>
      <c r="I2064" s="19" t="s">
        <v>15719</v>
      </c>
      <c r="J2064" s="19" t="s">
        <v>23</v>
      </c>
      <c r="K2064" s="20" t="s">
        <v>10420</v>
      </c>
      <c r="L2064" s="19" t="s">
        <v>25</v>
      </c>
    </row>
    <row r="2065" spans="1:12" x14ac:dyDescent="0.25">
      <c r="A2065" s="19" t="s">
        <v>2744</v>
      </c>
      <c r="B2065" s="19" t="s">
        <v>2745</v>
      </c>
      <c r="C2065" s="19" t="s">
        <v>2847</v>
      </c>
      <c r="D2065" s="19" t="s">
        <v>2848</v>
      </c>
      <c r="E2065" s="20" t="s">
        <v>21</v>
      </c>
      <c r="F2065" s="19" t="s">
        <v>21</v>
      </c>
      <c r="G2065" s="180">
        <v>96542</v>
      </c>
      <c r="H2065" s="19" t="s">
        <v>3019</v>
      </c>
      <c r="I2065" s="19" t="s">
        <v>15719</v>
      </c>
      <c r="J2065" s="19" t="s">
        <v>23</v>
      </c>
      <c r="K2065" s="20" t="s">
        <v>10421</v>
      </c>
      <c r="L2065" s="19" t="s">
        <v>25</v>
      </c>
    </row>
    <row r="2066" spans="1:12" x14ac:dyDescent="0.25">
      <c r="A2066" s="19" t="s">
        <v>2744</v>
      </c>
      <c r="B2066" s="19" t="s">
        <v>2745</v>
      </c>
      <c r="C2066" s="19" t="s">
        <v>2847</v>
      </c>
      <c r="D2066" s="19" t="s">
        <v>2848</v>
      </c>
      <c r="E2066" s="20" t="s">
        <v>21</v>
      </c>
      <c r="F2066" s="19" t="s">
        <v>21</v>
      </c>
      <c r="G2066" s="180">
        <v>96543</v>
      </c>
      <c r="H2066" s="19" t="s">
        <v>3020</v>
      </c>
      <c r="I2066" s="19" t="s">
        <v>15980</v>
      </c>
      <c r="J2066" s="19" t="s">
        <v>23</v>
      </c>
      <c r="K2066" s="20" t="s">
        <v>7399</v>
      </c>
      <c r="L2066" s="19" t="s">
        <v>25</v>
      </c>
    </row>
    <row r="2067" spans="1:12" x14ac:dyDescent="0.25">
      <c r="A2067" s="19" t="s">
        <v>2744</v>
      </c>
      <c r="B2067" s="19" t="s">
        <v>2745</v>
      </c>
      <c r="C2067" s="19" t="s">
        <v>2847</v>
      </c>
      <c r="D2067" s="19" t="s">
        <v>2848</v>
      </c>
      <c r="E2067" s="20" t="s">
        <v>21</v>
      </c>
      <c r="F2067" s="19" t="s">
        <v>21</v>
      </c>
      <c r="G2067" s="180">
        <v>97747</v>
      </c>
      <c r="H2067" s="19" t="s">
        <v>3022</v>
      </c>
      <c r="I2067" s="19" t="s">
        <v>15719</v>
      </c>
      <c r="J2067" s="19" t="s">
        <v>23</v>
      </c>
      <c r="K2067" s="20" t="s">
        <v>10422</v>
      </c>
      <c r="L2067" s="19" t="s">
        <v>25</v>
      </c>
    </row>
    <row r="2068" spans="1:12" x14ac:dyDescent="0.25">
      <c r="A2068" s="19" t="s">
        <v>2744</v>
      </c>
      <c r="B2068" s="19" t="s">
        <v>2745</v>
      </c>
      <c r="C2068" s="19" t="s">
        <v>2847</v>
      </c>
      <c r="D2068" s="19" t="s">
        <v>2848</v>
      </c>
      <c r="E2068" s="20" t="s">
        <v>21</v>
      </c>
      <c r="F2068" s="19" t="s">
        <v>21</v>
      </c>
      <c r="G2068" s="180">
        <v>101791</v>
      </c>
      <c r="H2068" s="19" t="s">
        <v>3023</v>
      </c>
      <c r="I2068" s="19" t="s">
        <v>15747</v>
      </c>
      <c r="J2068" s="19" t="s">
        <v>23</v>
      </c>
      <c r="K2068" s="20" t="s">
        <v>4559</v>
      </c>
      <c r="L2068" s="19" t="s">
        <v>25</v>
      </c>
    </row>
    <row r="2069" spans="1:12" x14ac:dyDescent="0.25">
      <c r="A2069" s="19" t="s">
        <v>2744</v>
      </c>
      <c r="B2069" s="19" t="s">
        <v>2745</v>
      </c>
      <c r="C2069" s="19" t="s">
        <v>2847</v>
      </c>
      <c r="D2069" s="19" t="s">
        <v>2848</v>
      </c>
      <c r="E2069" s="20" t="s">
        <v>21</v>
      </c>
      <c r="F2069" s="19" t="s">
        <v>21</v>
      </c>
      <c r="G2069" s="180">
        <v>101792</v>
      </c>
      <c r="H2069" s="19" t="s">
        <v>3025</v>
      </c>
      <c r="I2069" s="19" t="s">
        <v>15679</v>
      </c>
      <c r="J2069" s="19" t="s">
        <v>23</v>
      </c>
      <c r="K2069" s="20" t="s">
        <v>3564</v>
      </c>
      <c r="L2069" s="19" t="s">
        <v>25</v>
      </c>
    </row>
    <row r="2070" spans="1:12" x14ac:dyDescent="0.25">
      <c r="A2070" s="19" t="s">
        <v>2744</v>
      </c>
      <c r="B2070" s="19" t="s">
        <v>2745</v>
      </c>
      <c r="C2070" s="19" t="s">
        <v>2847</v>
      </c>
      <c r="D2070" s="19" t="s">
        <v>2848</v>
      </c>
      <c r="E2070" s="20" t="s">
        <v>21</v>
      </c>
      <c r="F2070" s="19" t="s">
        <v>21</v>
      </c>
      <c r="G2070" s="180">
        <v>101793</v>
      </c>
      <c r="H2070" s="19" t="s">
        <v>3026</v>
      </c>
      <c r="I2070" s="19" t="s">
        <v>15679</v>
      </c>
      <c r="J2070" s="19" t="s">
        <v>23</v>
      </c>
      <c r="K2070" s="20" t="s">
        <v>925</v>
      </c>
      <c r="L2070" s="19" t="s">
        <v>25</v>
      </c>
    </row>
    <row r="2071" spans="1:12" x14ac:dyDescent="0.25">
      <c r="A2071" s="19" t="s">
        <v>2744</v>
      </c>
      <c r="B2071" s="19" t="s">
        <v>2745</v>
      </c>
      <c r="C2071" s="19" t="s">
        <v>3028</v>
      </c>
      <c r="D2071" s="19" t="s">
        <v>3029</v>
      </c>
      <c r="E2071" s="20" t="s">
        <v>21</v>
      </c>
      <c r="F2071" s="19" t="s">
        <v>21</v>
      </c>
      <c r="G2071" s="180">
        <v>89996</v>
      </c>
      <c r="H2071" s="19" t="s">
        <v>3030</v>
      </c>
      <c r="I2071" s="19" t="s">
        <v>15980</v>
      </c>
      <c r="J2071" s="19" t="s">
        <v>23</v>
      </c>
      <c r="K2071" s="20" t="s">
        <v>10423</v>
      </c>
      <c r="L2071" s="19" t="s">
        <v>25</v>
      </c>
    </row>
    <row r="2072" spans="1:12" x14ac:dyDescent="0.25">
      <c r="A2072" s="19" t="s">
        <v>2744</v>
      </c>
      <c r="B2072" s="19" t="s">
        <v>2745</v>
      </c>
      <c r="C2072" s="19" t="s">
        <v>3028</v>
      </c>
      <c r="D2072" s="19" t="s">
        <v>3029</v>
      </c>
      <c r="E2072" s="20" t="s">
        <v>21</v>
      </c>
      <c r="F2072" s="19" t="s">
        <v>21</v>
      </c>
      <c r="G2072" s="180">
        <v>89997</v>
      </c>
      <c r="H2072" s="19" t="s">
        <v>3032</v>
      </c>
      <c r="I2072" s="19" t="s">
        <v>15980</v>
      </c>
      <c r="J2072" s="19" t="s">
        <v>444</v>
      </c>
      <c r="K2072" s="20" t="s">
        <v>967</v>
      </c>
      <c r="L2072" s="19" t="s">
        <v>25</v>
      </c>
    </row>
    <row r="2073" spans="1:12" x14ac:dyDescent="0.25">
      <c r="A2073" s="19" t="s">
        <v>2744</v>
      </c>
      <c r="B2073" s="19" t="s">
        <v>2745</v>
      </c>
      <c r="C2073" s="19" t="s">
        <v>3028</v>
      </c>
      <c r="D2073" s="19" t="s">
        <v>3029</v>
      </c>
      <c r="E2073" s="20" t="s">
        <v>21</v>
      </c>
      <c r="F2073" s="19" t="s">
        <v>21</v>
      </c>
      <c r="G2073" s="180">
        <v>89998</v>
      </c>
      <c r="H2073" s="19" t="s">
        <v>3034</v>
      </c>
      <c r="I2073" s="19" t="s">
        <v>15980</v>
      </c>
      <c r="J2073" s="19" t="s">
        <v>23</v>
      </c>
      <c r="K2073" s="20" t="s">
        <v>393</v>
      </c>
      <c r="L2073" s="19" t="s">
        <v>25</v>
      </c>
    </row>
    <row r="2074" spans="1:12" x14ac:dyDescent="0.25">
      <c r="A2074" s="19" t="s">
        <v>2744</v>
      </c>
      <c r="B2074" s="19" t="s">
        <v>2745</v>
      </c>
      <c r="C2074" s="19" t="s">
        <v>3028</v>
      </c>
      <c r="D2074" s="19" t="s">
        <v>3029</v>
      </c>
      <c r="E2074" s="20" t="s">
        <v>21</v>
      </c>
      <c r="F2074" s="19" t="s">
        <v>21</v>
      </c>
      <c r="G2074" s="180">
        <v>89999</v>
      </c>
      <c r="H2074" s="19" t="s">
        <v>3036</v>
      </c>
      <c r="I2074" s="19" t="s">
        <v>15980</v>
      </c>
      <c r="J2074" s="19" t="s">
        <v>23</v>
      </c>
      <c r="K2074" s="20" t="s">
        <v>10424</v>
      </c>
      <c r="L2074" s="19" t="s">
        <v>25</v>
      </c>
    </row>
    <row r="2075" spans="1:12" x14ac:dyDescent="0.25">
      <c r="A2075" s="19" t="s">
        <v>2744</v>
      </c>
      <c r="B2075" s="19" t="s">
        <v>2745</v>
      </c>
      <c r="C2075" s="19" t="s">
        <v>3028</v>
      </c>
      <c r="D2075" s="19" t="s">
        <v>3029</v>
      </c>
      <c r="E2075" s="20" t="s">
        <v>21</v>
      </c>
      <c r="F2075" s="19" t="s">
        <v>21</v>
      </c>
      <c r="G2075" s="180">
        <v>90000</v>
      </c>
      <c r="H2075" s="19" t="s">
        <v>3037</v>
      </c>
      <c r="I2075" s="19" t="s">
        <v>15980</v>
      </c>
      <c r="J2075" s="19" t="s">
        <v>23</v>
      </c>
      <c r="K2075" s="20" t="s">
        <v>29</v>
      </c>
      <c r="L2075" s="19" t="s">
        <v>25</v>
      </c>
    </row>
    <row r="2076" spans="1:12" x14ac:dyDescent="0.25">
      <c r="A2076" s="19" t="s">
        <v>2744</v>
      </c>
      <c r="B2076" s="19" t="s">
        <v>2745</v>
      </c>
      <c r="C2076" s="19" t="s">
        <v>3028</v>
      </c>
      <c r="D2076" s="19" t="s">
        <v>3029</v>
      </c>
      <c r="E2076" s="20" t="s">
        <v>21</v>
      </c>
      <c r="F2076" s="19" t="s">
        <v>21</v>
      </c>
      <c r="G2076" s="180">
        <v>91593</v>
      </c>
      <c r="H2076" s="19" t="s">
        <v>3039</v>
      </c>
      <c r="I2076" s="19" t="s">
        <v>15980</v>
      </c>
      <c r="J2076" s="19" t="s">
        <v>23</v>
      </c>
      <c r="K2076" s="20" t="s">
        <v>10425</v>
      </c>
      <c r="L2076" s="19" t="s">
        <v>25</v>
      </c>
    </row>
    <row r="2077" spans="1:12" x14ac:dyDescent="0.25">
      <c r="A2077" s="19" t="s">
        <v>2744</v>
      </c>
      <c r="B2077" s="19" t="s">
        <v>2745</v>
      </c>
      <c r="C2077" s="19" t="s">
        <v>3028</v>
      </c>
      <c r="D2077" s="19" t="s">
        <v>3029</v>
      </c>
      <c r="E2077" s="20" t="s">
        <v>21</v>
      </c>
      <c r="F2077" s="19" t="s">
        <v>21</v>
      </c>
      <c r="G2077" s="180">
        <v>91594</v>
      </c>
      <c r="H2077" s="19" t="s">
        <v>3041</v>
      </c>
      <c r="I2077" s="19" t="s">
        <v>15980</v>
      </c>
      <c r="J2077" s="19" t="s">
        <v>23</v>
      </c>
      <c r="K2077" s="20" t="s">
        <v>10426</v>
      </c>
      <c r="L2077" s="19" t="s">
        <v>25</v>
      </c>
    </row>
    <row r="2078" spans="1:12" x14ac:dyDescent="0.25">
      <c r="A2078" s="19" t="s">
        <v>2744</v>
      </c>
      <c r="B2078" s="19" t="s">
        <v>2745</v>
      </c>
      <c r="C2078" s="19" t="s">
        <v>3028</v>
      </c>
      <c r="D2078" s="19" t="s">
        <v>3029</v>
      </c>
      <c r="E2078" s="20" t="s">
        <v>21</v>
      </c>
      <c r="F2078" s="19" t="s">
        <v>21</v>
      </c>
      <c r="G2078" s="180">
        <v>91595</v>
      </c>
      <c r="H2078" s="19" t="s">
        <v>3043</v>
      </c>
      <c r="I2078" s="19" t="s">
        <v>15980</v>
      </c>
      <c r="J2078" s="19" t="s">
        <v>23</v>
      </c>
      <c r="K2078" s="20" t="s">
        <v>3199</v>
      </c>
      <c r="L2078" s="19" t="s">
        <v>25</v>
      </c>
    </row>
    <row r="2079" spans="1:12" x14ac:dyDescent="0.25">
      <c r="A2079" s="19" t="s">
        <v>2744</v>
      </c>
      <c r="B2079" s="19" t="s">
        <v>2745</v>
      </c>
      <c r="C2079" s="19" t="s">
        <v>3028</v>
      </c>
      <c r="D2079" s="19" t="s">
        <v>3029</v>
      </c>
      <c r="E2079" s="20" t="s">
        <v>21</v>
      </c>
      <c r="F2079" s="19" t="s">
        <v>21</v>
      </c>
      <c r="G2079" s="180">
        <v>91596</v>
      </c>
      <c r="H2079" s="19" t="s">
        <v>3045</v>
      </c>
      <c r="I2079" s="19" t="s">
        <v>15980</v>
      </c>
      <c r="J2079" s="19" t="s">
        <v>23</v>
      </c>
      <c r="K2079" s="20" t="s">
        <v>10427</v>
      </c>
      <c r="L2079" s="19" t="s">
        <v>25</v>
      </c>
    </row>
    <row r="2080" spans="1:12" x14ac:dyDescent="0.25">
      <c r="A2080" s="19" t="s">
        <v>2744</v>
      </c>
      <c r="B2080" s="19" t="s">
        <v>2745</v>
      </c>
      <c r="C2080" s="19" t="s">
        <v>3028</v>
      </c>
      <c r="D2080" s="19" t="s">
        <v>3029</v>
      </c>
      <c r="E2080" s="20" t="s">
        <v>21</v>
      </c>
      <c r="F2080" s="19" t="s">
        <v>21</v>
      </c>
      <c r="G2080" s="180">
        <v>91597</v>
      </c>
      <c r="H2080" s="19" t="s">
        <v>3046</v>
      </c>
      <c r="I2080" s="19" t="s">
        <v>15980</v>
      </c>
      <c r="J2080" s="19" t="s">
        <v>23</v>
      </c>
      <c r="K2080" s="20" t="s">
        <v>10428</v>
      </c>
      <c r="L2080" s="19" t="s">
        <v>25</v>
      </c>
    </row>
    <row r="2081" spans="1:12" x14ac:dyDescent="0.25">
      <c r="A2081" s="19" t="s">
        <v>2744</v>
      </c>
      <c r="B2081" s="19" t="s">
        <v>2745</v>
      </c>
      <c r="C2081" s="19" t="s">
        <v>3028</v>
      </c>
      <c r="D2081" s="19" t="s">
        <v>3029</v>
      </c>
      <c r="E2081" s="20" t="s">
        <v>21</v>
      </c>
      <c r="F2081" s="19" t="s">
        <v>21</v>
      </c>
      <c r="G2081" s="180">
        <v>91598</v>
      </c>
      <c r="H2081" s="19" t="s">
        <v>3048</v>
      </c>
      <c r="I2081" s="19" t="s">
        <v>15980</v>
      </c>
      <c r="J2081" s="19" t="s">
        <v>23</v>
      </c>
      <c r="K2081" s="20" t="s">
        <v>10429</v>
      </c>
      <c r="L2081" s="19" t="s">
        <v>25</v>
      </c>
    </row>
    <row r="2082" spans="1:12" x14ac:dyDescent="0.25">
      <c r="A2082" s="19" t="s">
        <v>2744</v>
      </c>
      <c r="B2082" s="19" t="s">
        <v>2745</v>
      </c>
      <c r="C2082" s="19" t="s">
        <v>3028</v>
      </c>
      <c r="D2082" s="19" t="s">
        <v>3029</v>
      </c>
      <c r="E2082" s="20" t="s">
        <v>21</v>
      </c>
      <c r="F2082" s="19" t="s">
        <v>21</v>
      </c>
      <c r="G2082" s="180">
        <v>91599</v>
      </c>
      <c r="H2082" s="19" t="s">
        <v>3050</v>
      </c>
      <c r="I2082" s="19" t="s">
        <v>15980</v>
      </c>
      <c r="J2082" s="19" t="s">
        <v>23</v>
      </c>
      <c r="K2082" s="20" t="s">
        <v>5680</v>
      </c>
      <c r="L2082" s="19" t="s">
        <v>25</v>
      </c>
    </row>
    <row r="2083" spans="1:12" x14ac:dyDescent="0.25">
      <c r="A2083" s="19" t="s">
        <v>2744</v>
      </c>
      <c r="B2083" s="19" t="s">
        <v>2745</v>
      </c>
      <c r="C2083" s="19" t="s">
        <v>3028</v>
      </c>
      <c r="D2083" s="19" t="s">
        <v>3029</v>
      </c>
      <c r="E2083" s="20" t="s">
        <v>21</v>
      </c>
      <c r="F2083" s="19" t="s">
        <v>21</v>
      </c>
      <c r="G2083" s="180">
        <v>91600</v>
      </c>
      <c r="H2083" s="19" t="s">
        <v>3051</v>
      </c>
      <c r="I2083" s="19" t="s">
        <v>15980</v>
      </c>
      <c r="J2083" s="19" t="s">
        <v>23</v>
      </c>
      <c r="K2083" s="20" t="s">
        <v>7472</v>
      </c>
      <c r="L2083" s="19" t="s">
        <v>25</v>
      </c>
    </row>
    <row r="2084" spans="1:12" x14ac:dyDescent="0.25">
      <c r="A2084" s="19" t="s">
        <v>2744</v>
      </c>
      <c r="B2084" s="19" t="s">
        <v>2745</v>
      </c>
      <c r="C2084" s="19" t="s">
        <v>3028</v>
      </c>
      <c r="D2084" s="19" t="s">
        <v>3029</v>
      </c>
      <c r="E2084" s="20" t="s">
        <v>21</v>
      </c>
      <c r="F2084" s="19" t="s">
        <v>21</v>
      </c>
      <c r="G2084" s="180">
        <v>91601</v>
      </c>
      <c r="H2084" s="19" t="s">
        <v>3053</v>
      </c>
      <c r="I2084" s="19" t="s">
        <v>15980</v>
      </c>
      <c r="J2084" s="19" t="s">
        <v>23</v>
      </c>
      <c r="K2084" s="20" t="s">
        <v>1228</v>
      </c>
      <c r="L2084" s="19" t="s">
        <v>25</v>
      </c>
    </row>
    <row r="2085" spans="1:12" x14ac:dyDescent="0.25">
      <c r="A2085" s="19" t="s">
        <v>2744</v>
      </c>
      <c r="B2085" s="19" t="s">
        <v>2745</v>
      </c>
      <c r="C2085" s="19" t="s">
        <v>3028</v>
      </c>
      <c r="D2085" s="19" t="s">
        <v>3029</v>
      </c>
      <c r="E2085" s="20" t="s">
        <v>21</v>
      </c>
      <c r="F2085" s="19" t="s">
        <v>21</v>
      </c>
      <c r="G2085" s="180">
        <v>91602</v>
      </c>
      <c r="H2085" s="19" t="s">
        <v>3055</v>
      </c>
      <c r="I2085" s="19" t="s">
        <v>15980</v>
      </c>
      <c r="J2085" s="19" t="s">
        <v>23</v>
      </c>
      <c r="K2085" s="20" t="s">
        <v>1346</v>
      </c>
      <c r="L2085" s="19" t="s">
        <v>25</v>
      </c>
    </row>
    <row r="2086" spans="1:12" x14ac:dyDescent="0.25">
      <c r="A2086" s="19" t="s">
        <v>2744</v>
      </c>
      <c r="B2086" s="19" t="s">
        <v>2745</v>
      </c>
      <c r="C2086" s="19" t="s">
        <v>3028</v>
      </c>
      <c r="D2086" s="19" t="s">
        <v>3029</v>
      </c>
      <c r="E2086" s="20" t="s">
        <v>21</v>
      </c>
      <c r="F2086" s="19" t="s">
        <v>21</v>
      </c>
      <c r="G2086" s="180">
        <v>91603</v>
      </c>
      <c r="H2086" s="19" t="s">
        <v>3057</v>
      </c>
      <c r="I2086" s="19" t="s">
        <v>15980</v>
      </c>
      <c r="J2086" s="19" t="s">
        <v>23</v>
      </c>
      <c r="K2086" s="20" t="s">
        <v>3160</v>
      </c>
      <c r="L2086" s="19" t="s">
        <v>25</v>
      </c>
    </row>
    <row r="2087" spans="1:12" x14ac:dyDescent="0.25">
      <c r="A2087" s="19" t="s">
        <v>2744</v>
      </c>
      <c r="B2087" s="19" t="s">
        <v>2745</v>
      </c>
      <c r="C2087" s="19" t="s">
        <v>3028</v>
      </c>
      <c r="D2087" s="19" t="s">
        <v>3029</v>
      </c>
      <c r="E2087" s="20" t="s">
        <v>21</v>
      </c>
      <c r="F2087" s="19" t="s">
        <v>21</v>
      </c>
      <c r="G2087" s="180">
        <v>92759</v>
      </c>
      <c r="H2087" s="19" t="s">
        <v>3059</v>
      </c>
      <c r="I2087" s="19" t="s">
        <v>15980</v>
      </c>
      <c r="J2087" s="19" t="s">
        <v>23</v>
      </c>
      <c r="K2087" s="20" t="s">
        <v>4836</v>
      </c>
      <c r="L2087" s="19" t="s">
        <v>25</v>
      </c>
    </row>
    <row r="2088" spans="1:12" x14ac:dyDescent="0.25">
      <c r="A2088" s="19" t="s">
        <v>2744</v>
      </c>
      <c r="B2088" s="19" t="s">
        <v>2745</v>
      </c>
      <c r="C2088" s="19" t="s">
        <v>3028</v>
      </c>
      <c r="D2088" s="19" t="s">
        <v>3029</v>
      </c>
      <c r="E2088" s="20" t="s">
        <v>21</v>
      </c>
      <c r="F2088" s="19" t="s">
        <v>21</v>
      </c>
      <c r="G2088" s="180">
        <v>92760</v>
      </c>
      <c r="H2088" s="19" t="s">
        <v>3061</v>
      </c>
      <c r="I2088" s="19" t="s">
        <v>15980</v>
      </c>
      <c r="J2088" s="19" t="s">
        <v>23</v>
      </c>
      <c r="K2088" s="20" t="s">
        <v>5324</v>
      </c>
      <c r="L2088" s="19" t="s">
        <v>25</v>
      </c>
    </row>
    <row r="2089" spans="1:12" x14ac:dyDescent="0.25">
      <c r="A2089" s="19" t="s">
        <v>2744</v>
      </c>
      <c r="B2089" s="19" t="s">
        <v>2745</v>
      </c>
      <c r="C2089" s="19" t="s">
        <v>3028</v>
      </c>
      <c r="D2089" s="19" t="s">
        <v>3029</v>
      </c>
      <c r="E2089" s="20" t="s">
        <v>21</v>
      </c>
      <c r="F2089" s="19" t="s">
        <v>21</v>
      </c>
      <c r="G2089" s="180">
        <v>92761</v>
      </c>
      <c r="H2089" s="19" t="s">
        <v>3063</v>
      </c>
      <c r="I2089" s="19" t="s">
        <v>15980</v>
      </c>
      <c r="J2089" s="19" t="s">
        <v>23</v>
      </c>
      <c r="K2089" s="20" t="s">
        <v>2184</v>
      </c>
      <c r="L2089" s="19" t="s">
        <v>25</v>
      </c>
    </row>
    <row r="2090" spans="1:12" x14ac:dyDescent="0.25">
      <c r="A2090" s="19" t="s">
        <v>2744</v>
      </c>
      <c r="B2090" s="19" t="s">
        <v>2745</v>
      </c>
      <c r="C2090" s="19" t="s">
        <v>3028</v>
      </c>
      <c r="D2090" s="19" t="s">
        <v>3029</v>
      </c>
      <c r="E2090" s="20" t="s">
        <v>21</v>
      </c>
      <c r="F2090" s="19" t="s">
        <v>21</v>
      </c>
      <c r="G2090" s="180">
        <v>92762</v>
      </c>
      <c r="H2090" s="19" t="s">
        <v>3065</v>
      </c>
      <c r="I2090" s="19" t="s">
        <v>15980</v>
      </c>
      <c r="J2090" s="19" t="s">
        <v>23</v>
      </c>
      <c r="K2090" s="20" t="s">
        <v>3044</v>
      </c>
      <c r="L2090" s="19" t="s">
        <v>25</v>
      </c>
    </row>
    <row r="2091" spans="1:12" x14ac:dyDescent="0.25">
      <c r="A2091" s="19" t="s">
        <v>2744</v>
      </c>
      <c r="B2091" s="19" t="s">
        <v>2745</v>
      </c>
      <c r="C2091" s="19" t="s">
        <v>3028</v>
      </c>
      <c r="D2091" s="19" t="s">
        <v>3029</v>
      </c>
      <c r="E2091" s="20" t="s">
        <v>21</v>
      </c>
      <c r="F2091" s="19" t="s">
        <v>21</v>
      </c>
      <c r="G2091" s="180">
        <v>92763</v>
      </c>
      <c r="H2091" s="19" t="s">
        <v>3067</v>
      </c>
      <c r="I2091" s="19" t="s">
        <v>15980</v>
      </c>
      <c r="J2091" s="19" t="s">
        <v>23</v>
      </c>
      <c r="K2091" s="20" t="s">
        <v>3132</v>
      </c>
      <c r="L2091" s="19" t="s">
        <v>25</v>
      </c>
    </row>
    <row r="2092" spans="1:12" x14ac:dyDescent="0.25">
      <c r="A2092" s="19" t="s">
        <v>2744</v>
      </c>
      <c r="B2092" s="19" t="s">
        <v>2745</v>
      </c>
      <c r="C2092" s="19" t="s">
        <v>3028</v>
      </c>
      <c r="D2092" s="19" t="s">
        <v>3029</v>
      </c>
      <c r="E2092" s="20" t="s">
        <v>21</v>
      </c>
      <c r="F2092" s="19" t="s">
        <v>21</v>
      </c>
      <c r="G2092" s="180">
        <v>92764</v>
      </c>
      <c r="H2092" s="19" t="s">
        <v>3069</v>
      </c>
      <c r="I2092" s="19" t="s">
        <v>15980</v>
      </c>
      <c r="J2092" s="19" t="s">
        <v>23</v>
      </c>
      <c r="K2092" s="20" t="s">
        <v>4901</v>
      </c>
      <c r="L2092" s="19" t="s">
        <v>25</v>
      </c>
    </row>
    <row r="2093" spans="1:12" x14ac:dyDescent="0.25">
      <c r="A2093" s="19" t="s">
        <v>2744</v>
      </c>
      <c r="B2093" s="19" t="s">
        <v>2745</v>
      </c>
      <c r="C2093" s="19" t="s">
        <v>3028</v>
      </c>
      <c r="D2093" s="19" t="s">
        <v>3029</v>
      </c>
      <c r="E2093" s="20" t="s">
        <v>21</v>
      </c>
      <c r="F2093" s="19" t="s">
        <v>21</v>
      </c>
      <c r="G2093" s="180">
        <v>92765</v>
      </c>
      <c r="H2093" s="19" t="s">
        <v>3070</v>
      </c>
      <c r="I2093" s="19" t="s">
        <v>15980</v>
      </c>
      <c r="J2093" s="19" t="s">
        <v>23</v>
      </c>
      <c r="K2093" s="20" t="s">
        <v>566</v>
      </c>
      <c r="L2093" s="19" t="s">
        <v>25</v>
      </c>
    </row>
    <row r="2094" spans="1:12" x14ac:dyDescent="0.25">
      <c r="A2094" s="19" t="s">
        <v>2744</v>
      </c>
      <c r="B2094" s="19" t="s">
        <v>2745</v>
      </c>
      <c r="C2094" s="19" t="s">
        <v>3028</v>
      </c>
      <c r="D2094" s="19" t="s">
        <v>3029</v>
      </c>
      <c r="E2094" s="20" t="s">
        <v>21</v>
      </c>
      <c r="F2094" s="19" t="s">
        <v>21</v>
      </c>
      <c r="G2094" s="180">
        <v>92766</v>
      </c>
      <c r="H2094" s="19" t="s">
        <v>3072</v>
      </c>
      <c r="I2094" s="19" t="s">
        <v>15980</v>
      </c>
      <c r="J2094" s="19" t="s">
        <v>23</v>
      </c>
      <c r="K2094" s="20" t="s">
        <v>5923</v>
      </c>
      <c r="L2094" s="19" t="s">
        <v>25</v>
      </c>
    </row>
    <row r="2095" spans="1:12" x14ac:dyDescent="0.25">
      <c r="A2095" s="19" t="s">
        <v>2744</v>
      </c>
      <c r="B2095" s="19" t="s">
        <v>2745</v>
      </c>
      <c r="C2095" s="19" t="s">
        <v>3028</v>
      </c>
      <c r="D2095" s="19" t="s">
        <v>3029</v>
      </c>
      <c r="E2095" s="20" t="s">
        <v>21</v>
      </c>
      <c r="F2095" s="19" t="s">
        <v>21</v>
      </c>
      <c r="G2095" s="180">
        <v>92767</v>
      </c>
      <c r="H2095" s="19" t="s">
        <v>3074</v>
      </c>
      <c r="I2095" s="19" t="s">
        <v>15980</v>
      </c>
      <c r="J2095" s="19" t="s">
        <v>23</v>
      </c>
      <c r="K2095" s="20" t="s">
        <v>10430</v>
      </c>
      <c r="L2095" s="19" t="s">
        <v>25</v>
      </c>
    </row>
    <row r="2096" spans="1:12" x14ac:dyDescent="0.25">
      <c r="A2096" s="19" t="s">
        <v>2744</v>
      </c>
      <c r="B2096" s="19" t="s">
        <v>2745</v>
      </c>
      <c r="C2096" s="19" t="s">
        <v>3028</v>
      </c>
      <c r="D2096" s="19" t="s">
        <v>3029</v>
      </c>
      <c r="E2096" s="20" t="s">
        <v>21</v>
      </c>
      <c r="F2096" s="19" t="s">
        <v>21</v>
      </c>
      <c r="G2096" s="180">
        <v>92768</v>
      </c>
      <c r="H2096" s="19" t="s">
        <v>3076</v>
      </c>
      <c r="I2096" s="19" t="s">
        <v>15980</v>
      </c>
      <c r="J2096" s="19" t="s">
        <v>23</v>
      </c>
      <c r="K2096" s="20" t="s">
        <v>4845</v>
      </c>
      <c r="L2096" s="19" t="s">
        <v>25</v>
      </c>
    </row>
    <row r="2097" spans="1:12" x14ac:dyDescent="0.25">
      <c r="A2097" s="19" t="s">
        <v>2744</v>
      </c>
      <c r="B2097" s="19" t="s">
        <v>2745</v>
      </c>
      <c r="C2097" s="19" t="s">
        <v>3028</v>
      </c>
      <c r="D2097" s="19" t="s">
        <v>3029</v>
      </c>
      <c r="E2097" s="20" t="s">
        <v>21</v>
      </c>
      <c r="F2097" s="19" t="s">
        <v>21</v>
      </c>
      <c r="G2097" s="180">
        <v>92769</v>
      </c>
      <c r="H2097" s="19" t="s">
        <v>3077</v>
      </c>
      <c r="I2097" s="19" t="s">
        <v>15980</v>
      </c>
      <c r="J2097" s="19" t="s">
        <v>23</v>
      </c>
      <c r="K2097" s="20" t="s">
        <v>3728</v>
      </c>
      <c r="L2097" s="19" t="s">
        <v>25</v>
      </c>
    </row>
    <row r="2098" spans="1:12" x14ac:dyDescent="0.25">
      <c r="A2098" s="19" t="s">
        <v>2744</v>
      </c>
      <c r="B2098" s="19" t="s">
        <v>2745</v>
      </c>
      <c r="C2098" s="19" t="s">
        <v>3028</v>
      </c>
      <c r="D2098" s="19" t="s">
        <v>3029</v>
      </c>
      <c r="E2098" s="20" t="s">
        <v>21</v>
      </c>
      <c r="F2098" s="19" t="s">
        <v>21</v>
      </c>
      <c r="G2098" s="180">
        <v>92770</v>
      </c>
      <c r="H2098" s="19" t="s">
        <v>3079</v>
      </c>
      <c r="I2098" s="19" t="s">
        <v>15980</v>
      </c>
      <c r="J2098" s="19" t="s">
        <v>23</v>
      </c>
      <c r="K2098" s="20" t="s">
        <v>1449</v>
      </c>
      <c r="L2098" s="19" t="s">
        <v>25</v>
      </c>
    </row>
    <row r="2099" spans="1:12" x14ac:dyDescent="0.25">
      <c r="A2099" s="19" t="s">
        <v>2744</v>
      </c>
      <c r="B2099" s="19" t="s">
        <v>2745</v>
      </c>
      <c r="C2099" s="19" t="s">
        <v>3028</v>
      </c>
      <c r="D2099" s="19" t="s">
        <v>3029</v>
      </c>
      <c r="E2099" s="20" t="s">
        <v>21</v>
      </c>
      <c r="F2099" s="19" t="s">
        <v>21</v>
      </c>
      <c r="G2099" s="180">
        <v>92771</v>
      </c>
      <c r="H2099" s="19" t="s">
        <v>3081</v>
      </c>
      <c r="I2099" s="19" t="s">
        <v>15980</v>
      </c>
      <c r="J2099" s="19" t="s">
        <v>23</v>
      </c>
      <c r="K2099" s="20" t="s">
        <v>10425</v>
      </c>
      <c r="L2099" s="19" t="s">
        <v>25</v>
      </c>
    </row>
    <row r="2100" spans="1:12" x14ac:dyDescent="0.25">
      <c r="A2100" s="19" t="s">
        <v>2744</v>
      </c>
      <c r="B2100" s="19" t="s">
        <v>2745</v>
      </c>
      <c r="C2100" s="19" t="s">
        <v>3028</v>
      </c>
      <c r="D2100" s="19" t="s">
        <v>3029</v>
      </c>
      <c r="E2100" s="20" t="s">
        <v>21</v>
      </c>
      <c r="F2100" s="19" t="s">
        <v>21</v>
      </c>
      <c r="G2100" s="180">
        <v>92772</v>
      </c>
      <c r="H2100" s="19" t="s">
        <v>3083</v>
      </c>
      <c r="I2100" s="19" t="s">
        <v>15980</v>
      </c>
      <c r="J2100" s="19" t="s">
        <v>23</v>
      </c>
      <c r="K2100" s="20" t="s">
        <v>10431</v>
      </c>
      <c r="L2100" s="19" t="s">
        <v>25</v>
      </c>
    </row>
    <row r="2101" spans="1:12" x14ac:dyDescent="0.25">
      <c r="A2101" s="19" t="s">
        <v>2744</v>
      </c>
      <c r="B2101" s="19" t="s">
        <v>2745</v>
      </c>
      <c r="C2101" s="19" t="s">
        <v>3028</v>
      </c>
      <c r="D2101" s="19" t="s">
        <v>3029</v>
      </c>
      <c r="E2101" s="20" t="s">
        <v>21</v>
      </c>
      <c r="F2101" s="19" t="s">
        <v>21</v>
      </c>
      <c r="G2101" s="180">
        <v>92773</v>
      </c>
      <c r="H2101" s="19" t="s">
        <v>3085</v>
      </c>
      <c r="I2101" s="19" t="s">
        <v>15980</v>
      </c>
      <c r="J2101" s="19" t="s">
        <v>23</v>
      </c>
      <c r="K2101" s="20" t="s">
        <v>391</v>
      </c>
      <c r="L2101" s="19" t="s">
        <v>25</v>
      </c>
    </row>
    <row r="2102" spans="1:12" x14ac:dyDescent="0.25">
      <c r="A2102" s="19" t="s">
        <v>2744</v>
      </c>
      <c r="B2102" s="19" t="s">
        <v>2745</v>
      </c>
      <c r="C2102" s="19" t="s">
        <v>3028</v>
      </c>
      <c r="D2102" s="19" t="s">
        <v>3029</v>
      </c>
      <c r="E2102" s="20" t="s">
        <v>21</v>
      </c>
      <c r="F2102" s="19" t="s">
        <v>21</v>
      </c>
      <c r="G2102" s="180">
        <v>92774</v>
      </c>
      <c r="H2102" s="19" t="s">
        <v>3086</v>
      </c>
      <c r="I2102" s="19" t="s">
        <v>15980</v>
      </c>
      <c r="J2102" s="19" t="s">
        <v>23</v>
      </c>
      <c r="K2102" s="20" t="s">
        <v>393</v>
      </c>
      <c r="L2102" s="19" t="s">
        <v>25</v>
      </c>
    </row>
    <row r="2103" spans="1:12" x14ac:dyDescent="0.25">
      <c r="A2103" s="19" t="s">
        <v>2744</v>
      </c>
      <c r="B2103" s="19" t="s">
        <v>2745</v>
      </c>
      <c r="C2103" s="19" t="s">
        <v>3028</v>
      </c>
      <c r="D2103" s="19" t="s">
        <v>3029</v>
      </c>
      <c r="E2103" s="20" t="s">
        <v>21</v>
      </c>
      <c r="F2103" s="19" t="s">
        <v>21</v>
      </c>
      <c r="G2103" s="180">
        <v>92775</v>
      </c>
      <c r="H2103" s="19" t="s">
        <v>3088</v>
      </c>
      <c r="I2103" s="19" t="s">
        <v>15980</v>
      </c>
      <c r="J2103" s="19" t="s">
        <v>23</v>
      </c>
      <c r="K2103" s="20" t="s">
        <v>9160</v>
      </c>
      <c r="L2103" s="19" t="s">
        <v>25</v>
      </c>
    </row>
    <row r="2104" spans="1:12" x14ac:dyDescent="0.25">
      <c r="A2104" s="19" t="s">
        <v>2744</v>
      </c>
      <c r="B2104" s="19" t="s">
        <v>2745</v>
      </c>
      <c r="C2104" s="19" t="s">
        <v>3028</v>
      </c>
      <c r="D2104" s="19" t="s">
        <v>3029</v>
      </c>
      <c r="E2104" s="20" t="s">
        <v>21</v>
      </c>
      <c r="F2104" s="19" t="s">
        <v>21</v>
      </c>
      <c r="G2104" s="180">
        <v>92776</v>
      </c>
      <c r="H2104" s="19" t="s">
        <v>3090</v>
      </c>
      <c r="I2104" s="19" t="s">
        <v>15980</v>
      </c>
      <c r="J2104" s="19" t="s">
        <v>23</v>
      </c>
      <c r="K2104" s="20" t="s">
        <v>1654</v>
      </c>
      <c r="L2104" s="19" t="s">
        <v>25</v>
      </c>
    </row>
    <row r="2105" spans="1:12" x14ac:dyDescent="0.25">
      <c r="A2105" s="19" t="s">
        <v>2744</v>
      </c>
      <c r="B2105" s="19" t="s">
        <v>2745</v>
      </c>
      <c r="C2105" s="19" t="s">
        <v>3028</v>
      </c>
      <c r="D2105" s="19" t="s">
        <v>3029</v>
      </c>
      <c r="E2105" s="20" t="s">
        <v>21</v>
      </c>
      <c r="F2105" s="19" t="s">
        <v>21</v>
      </c>
      <c r="G2105" s="180">
        <v>92777</v>
      </c>
      <c r="H2105" s="19" t="s">
        <v>3092</v>
      </c>
      <c r="I2105" s="19" t="s">
        <v>15980</v>
      </c>
      <c r="J2105" s="19" t="s">
        <v>23</v>
      </c>
      <c r="K2105" s="20" t="s">
        <v>8711</v>
      </c>
      <c r="L2105" s="19" t="s">
        <v>25</v>
      </c>
    </row>
    <row r="2106" spans="1:12" x14ac:dyDescent="0.25">
      <c r="A2106" s="19" t="s">
        <v>2744</v>
      </c>
      <c r="B2106" s="19" t="s">
        <v>2745</v>
      </c>
      <c r="C2106" s="19" t="s">
        <v>3028</v>
      </c>
      <c r="D2106" s="19" t="s">
        <v>3029</v>
      </c>
      <c r="E2106" s="20" t="s">
        <v>21</v>
      </c>
      <c r="F2106" s="19" t="s">
        <v>21</v>
      </c>
      <c r="G2106" s="180">
        <v>92778</v>
      </c>
      <c r="H2106" s="19" t="s">
        <v>3094</v>
      </c>
      <c r="I2106" s="19" t="s">
        <v>15980</v>
      </c>
      <c r="J2106" s="19" t="s">
        <v>23</v>
      </c>
      <c r="K2106" s="20" t="s">
        <v>6876</v>
      </c>
      <c r="L2106" s="19" t="s">
        <v>25</v>
      </c>
    </row>
    <row r="2107" spans="1:12" x14ac:dyDescent="0.25">
      <c r="A2107" s="19" t="s">
        <v>2744</v>
      </c>
      <c r="B2107" s="19" t="s">
        <v>2745</v>
      </c>
      <c r="C2107" s="19" t="s">
        <v>3028</v>
      </c>
      <c r="D2107" s="19" t="s">
        <v>3029</v>
      </c>
      <c r="E2107" s="20" t="s">
        <v>21</v>
      </c>
      <c r="F2107" s="19" t="s">
        <v>21</v>
      </c>
      <c r="G2107" s="180">
        <v>92779</v>
      </c>
      <c r="H2107" s="19" t="s">
        <v>3096</v>
      </c>
      <c r="I2107" s="19" t="s">
        <v>15980</v>
      </c>
      <c r="J2107" s="19" t="s">
        <v>23</v>
      </c>
      <c r="K2107" s="20" t="s">
        <v>10432</v>
      </c>
      <c r="L2107" s="19" t="s">
        <v>25</v>
      </c>
    </row>
    <row r="2108" spans="1:12" x14ac:dyDescent="0.25">
      <c r="A2108" s="19" t="s">
        <v>2744</v>
      </c>
      <c r="B2108" s="19" t="s">
        <v>2745</v>
      </c>
      <c r="C2108" s="19" t="s">
        <v>3028</v>
      </c>
      <c r="D2108" s="19" t="s">
        <v>3029</v>
      </c>
      <c r="E2108" s="20" t="s">
        <v>21</v>
      </c>
      <c r="F2108" s="19" t="s">
        <v>21</v>
      </c>
      <c r="G2108" s="180">
        <v>92780</v>
      </c>
      <c r="H2108" s="19" t="s">
        <v>3098</v>
      </c>
      <c r="I2108" s="19" t="s">
        <v>15980</v>
      </c>
      <c r="J2108" s="19" t="s">
        <v>23</v>
      </c>
      <c r="K2108" s="20" t="s">
        <v>3181</v>
      </c>
      <c r="L2108" s="19" t="s">
        <v>25</v>
      </c>
    </row>
    <row r="2109" spans="1:12" x14ac:dyDescent="0.25">
      <c r="A2109" s="19" t="s">
        <v>2744</v>
      </c>
      <c r="B2109" s="19" t="s">
        <v>2745</v>
      </c>
      <c r="C2109" s="19" t="s">
        <v>3028</v>
      </c>
      <c r="D2109" s="19" t="s">
        <v>3029</v>
      </c>
      <c r="E2109" s="20" t="s">
        <v>21</v>
      </c>
      <c r="F2109" s="19" t="s">
        <v>21</v>
      </c>
      <c r="G2109" s="180">
        <v>92781</v>
      </c>
      <c r="H2109" s="19" t="s">
        <v>3100</v>
      </c>
      <c r="I2109" s="19" t="s">
        <v>15980</v>
      </c>
      <c r="J2109" s="19" t="s">
        <v>23</v>
      </c>
      <c r="K2109" s="20" t="s">
        <v>1520</v>
      </c>
      <c r="L2109" s="19" t="s">
        <v>25</v>
      </c>
    </row>
    <row r="2110" spans="1:12" x14ac:dyDescent="0.25">
      <c r="A2110" s="19" t="s">
        <v>2744</v>
      </c>
      <c r="B2110" s="19" t="s">
        <v>2745</v>
      </c>
      <c r="C2110" s="19" t="s">
        <v>3028</v>
      </c>
      <c r="D2110" s="19" t="s">
        <v>3029</v>
      </c>
      <c r="E2110" s="20" t="s">
        <v>21</v>
      </c>
      <c r="F2110" s="19" t="s">
        <v>21</v>
      </c>
      <c r="G2110" s="180">
        <v>92782</v>
      </c>
      <c r="H2110" s="19" t="s">
        <v>3102</v>
      </c>
      <c r="I2110" s="19" t="s">
        <v>15980</v>
      </c>
      <c r="J2110" s="19" t="s">
        <v>23</v>
      </c>
      <c r="K2110" s="20" t="s">
        <v>566</v>
      </c>
      <c r="L2110" s="19" t="s">
        <v>25</v>
      </c>
    </row>
    <row r="2111" spans="1:12" x14ac:dyDescent="0.25">
      <c r="A2111" s="19" t="s">
        <v>2744</v>
      </c>
      <c r="B2111" s="19" t="s">
        <v>2745</v>
      </c>
      <c r="C2111" s="19" t="s">
        <v>3028</v>
      </c>
      <c r="D2111" s="19" t="s">
        <v>3029</v>
      </c>
      <c r="E2111" s="20" t="s">
        <v>21</v>
      </c>
      <c r="F2111" s="19" t="s">
        <v>21</v>
      </c>
      <c r="G2111" s="180">
        <v>92783</v>
      </c>
      <c r="H2111" s="19" t="s">
        <v>3103</v>
      </c>
      <c r="I2111" s="19" t="s">
        <v>15980</v>
      </c>
      <c r="J2111" s="19" t="s">
        <v>23</v>
      </c>
      <c r="K2111" s="20" t="s">
        <v>7319</v>
      </c>
      <c r="L2111" s="19" t="s">
        <v>25</v>
      </c>
    </row>
    <row r="2112" spans="1:12" x14ac:dyDescent="0.25">
      <c r="A2112" s="19" t="s">
        <v>2744</v>
      </c>
      <c r="B2112" s="19" t="s">
        <v>2745</v>
      </c>
      <c r="C2112" s="19" t="s">
        <v>3028</v>
      </c>
      <c r="D2112" s="19" t="s">
        <v>3029</v>
      </c>
      <c r="E2112" s="20" t="s">
        <v>21</v>
      </c>
      <c r="F2112" s="19" t="s">
        <v>21</v>
      </c>
      <c r="G2112" s="180">
        <v>92784</v>
      </c>
      <c r="H2112" s="19" t="s">
        <v>3104</v>
      </c>
      <c r="I2112" s="19" t="s">
        <v>15980</v>
      </c>
      <c r="J2112" s="19" t="s">
        <v>23</v>
      </c>
      <c r="K2112" s="20" t="s">
        <v>10324</v>
      </c>
      <c r="L2112" s="19" t="s">
        <v>25</v>
      </c>
    </row>
    <row r="2113" spans="1:12" x14ac:dyDescent="0.25">
      <c r="A2113" s="19" t="s">
        <v>2744</v>
      </c>
      <c r="B2113" s="19" t="s">
        <v>2745</v>
      </c>
      <c r="C2113" s="19" t="s">
        <v>3028</v>
      </c>
      <c r="D2113" s="19" t="s">
        <v>3029</v>
      </c>
      <c r="E2113" s="20" t="s">
        <v>21</v>
      </c>
      <c r="F2113" s="19" t="s">
        <v>21</v>
      </c>
      <c r="G2113" s="180">
        <v>92785</v>
      </c>
      <c r="H2113" s="19" t="s">
        <v>3105</v>
      </c>
      <c r="I2113" s="19" t="s">
        <v>15980</v>
      </c>
      <c r="J2113" s="19" t="s">
        <v>23</v>
      </c>
      <c r="K2113" s="20" t="s">
        <v>10433</v>
      </c>
      <c r="L2113" s="19" t="s">
        <v>25</v>
      </c>
    </row>
    <row r="2114" spans="1:12" x14ac:dyDescent="0.25">
      <c r="A2114" s="19" t="s">
        <v>2744</v>
      </c>
      <c r="B2114" s="19" t="s">
        <v>2745</v>
      </c>
      <c r="C2114" s="19" t="s">
        <v>3028</v>
      </c>
      <c r="D2114" s="19" t="s">
        <v>3029</v>
      </c>
      <c r="E2114" s="20" t="s">
        <v>21</v>
      </c>
      <c r="F2114" s="19" t="s">
        <v>21</v>
      </c>
      <c r="G2114" s="180">
        <v>92786</v>
      </c>
      <c r="H2114" s="19" t="s">
        <v>3107</v>
      </c>
      <c r="I2114" s="19" t="s">
        <v>15980</v>
      </c>
      <c r="J2114" s="19" t="s">
        <v>23</v>
      </c>
      <c r="K2114" s="20" t="s">
        <v>7845</v>
      </c>
      <c r="L2114" s="19" t="s">
        <v>25</v>
      </c>
    </row>
    <row r="2115" spans="1:12" x14ac:dyDescent="0.25">
      <c r="A2115" s="19" t="s">
        <v>2744</v>
      </c>
      <c r="B2115" s="19" t="s">
        <v>2745</v>
      </c>
      <c r="C2115" s="19" t="s">
        <v>3028</v>
      </c>
      <c r="D2115" s="19" t="s">
        <v>3029</v>
      </c>
      <c r="E2115" s="20" t="s">
        <v>21</v>
      </c>
      <c r="F2115" s="19" t="s">
        <v>21</v>
      </c>
      <c r="G2115" s="180">
        <v>92787</v>
      </c>
      <c r="H2115" s="19" t="s">
        <v>3108</v>
      </c>
      <c r="I2115" s="19" t="s">
        <v>15980</v>
      </c>
      <c r="J2115" s="19" t="s">
        <v>23</v>
      </c>
      <c r="K2115" s="20" t="s">
        <v>3422</v>
      </c>
      <c r="L2115" s="19" t="s">
        <v>25</v>
      </c>
    </row>
    <row r="2116" spans="1:12" x14ac:dyDescent="0.25">
      <c r="A2116" s="19" t="s">
        <v>2744</v>
      </c>
      <c r="B2116" s="19" t="s">
        <v>2745</v>
      </c>
      <c r="C2116" s="19" t="s">
        <v>3028</v>
      </c>
      <c r="D2116" s="19" t="s">
        <v>3029</v>
      </c>
      <c r="E2116" s="20" t="s">
        <v>21</v>
      </c>
      <c r="F2116" s="19" t="s">
        <v>21</v>
      </c>
      <c r="G2116" s="180">
        <v>92788</v>
      </c>
      <c r="H2116" s="19" t="s">
        <v>3110</v>
      </c>
      <c r="I2116" s="19" t="s">
        <v>15980</v>
      </c>
      <c r="J2116" s="19" t="s">
        <v>23</v>
      </c>
      <c r="K2116" s="20" t="s">
        <v>9265</v>
      </c>
      <c r="L2116" s="19" t="s">
        <v>25</v>
      </c>
    </row>
    <row r="2117" spans="1:12" x14ac:dyDescent="0.25">
      <c r="A2117" s="19" t="s">
        <v>2744</v>
      </c>
      <c r="B2117" s="19" t="s">
        <v>2745</v>
      </c>
      <c r="C2117" s="19" t="s">
        <v>3028</v>
      </c>
      <c r="D2117" s="19" t="s">
        <v>3029</v>
      </c>
      <c r="E2117" s="20" t="s">
        <v>21</v>
      </c>
      <c r="F2117" s="19" t="s">
        <v>21</v>
      </c>
      <c r="G2117" s="180">
        <v>92789</v>
      </c>
      <c r="H2117" s="19" t="s">
        <v>3111</v>
      </c>
      <c r="I2117" s="19" t="s">
        <v>15980</v>
      </c>
      <c r="J2117" s="19" t="s">
        <v>23</v>
      </c>
      <c r="K2117" s="20" t="s">
        <v>486</v>
      </c>
      <c r="L2117" s="19" t="s">
        <v>25</v>
      </c>
    </row>
    <row r="2118" spans="1:12" x14ac:dyDescent="0.25">
      <c r="A2118" s="19" t="s">
        <v>2744</v>
      </c>
      <c r="B2118" s="19" t="s">
        <v>2745</v>
      </c>
      <c r="C2118" s="19" t="s">
        <v>3028</v>
      </c>
      <c r="D2118" s="19" t="s">
        <v>3029</v>
      </c>
      <c r="E2118" s="20" t="s">
        <v>21</v>
      </c>
      <c r="F2118" s="19" t="s">
        <v>21</v>
      </c>
      <c r="G2118" s="180">
        <v>92790</v>
      </c>
      <c r="H2118" s="19" t="s">
        <v>3113</v>
      </c>
      <c r="I2118" s="19" t="s">
        <v>15980</v>
      </c>
      <c r="J2118" s="19" t="s">
        <v>23</v>
      </c>
      <c r="K2118" s="20" t="s">
        <v>3116</v>
      </c>
      <c r="L2118" s="19" t="s">
        <v>25</v>
      </c>
    </row>
    <row r="2119" spans="1:12" x14ac:dyDescent="0.25">
      <c r="A2119" s="19" t="s">
        <v>2744</v>
      </c>
      <c r="B2119" s="19" t="s">
        <v>2745</v>
      </c>
      <c r="C2119" s="19" t="s">
        <v>3028</v>
      </c>
      <c r="D2119" s="19" t="s">
        <v>3029</v>
      </c>
      <c r="E2119" s="20" t="s">
        <v>21</v>
      </c>
      <c r="F2119" s="19" t="s">
        <v>21</v>
      </c>
      <c r="G2119" s="180">
        <v>92791</v>
      </c>
      <c r="H2119" s="19" t="s">
        <v>3115</v>
      </c>
      <c r="I2119" s="19" t="s">
        <v>15980</v>
      </c>
      <c r="J2119" s="19" t="s">
        <v>23</v>
      </c>
      <c r="K2119" s="20" t="s">
        <v>10434</v>
      </c>
      <c r="L2119" s="19" t="s">
        <v>25</v>
      </c>
    </row>
    <row r="2120" spans="1:12" x14ac:dyDescent="0.25">
      <c r="A2120" s="19" t="s">
        <v>2744</v>
      </c>
      <c r="B2120" s="19" t="s">
        <v>2745</v>
      </c>
      <c r="C2120" s="19" t="s">
        <v>3028</v>
      </c>
      <c r="D2120" s="19" t="s">
        <v>3029</v>
      </c>
      <c r="E2120" s="20" t="s">
        <v>21</v>
      </c>
      <c r="F2120" s="19" t="s">
        <v>21</v>
      </c>
      <c r="G2120" s="180">
        <v>92792</v>
      </c>
      <c r="H2120" s="19" t="s">
        <v>3117</v>
      </c>
      <c r="I2120" s="19" t="s">
        <v>15980</v>
      </c>
      <c r="J2120" s="19" t="s">
        <v>23</v>
      </c>
      <c r="K2120" s="20" t="s">
        <v>5234</v>
      </c>
      <c r="L2120" s="19" t="s">
        <v>25</v>
      </c>
    </row>
    <row r="2121" spans="1:12" x14ac:dyDescent="0.25">
      <c r="A2121" s="19" t="s">
        <v>2744</v>
      </c>
      <c r="B2121" s="19" t="s">
        <v>2745</v>
      </c>
      <c r="C2121" s="19" t="s">
        <v>3028</v>
      </c>
      <c r="D2121" s="19" t="s">
        <v>3029</v>
      </c>
      <c r="E2121" s="20" t="s">
        <v>21</v>
      </c>
      <c r="F2121" s="19" t="s">
        <v>21</v>
      </c>
      <c r="G2121" s="180">
        <v>92793</v>
      </c>
      <c r="H2121" s="19" t="s">
        <v>3119</v>
      </c>
      <c r="I2121" s="19" t="s">
        <v>15980</v>
      </c>
      <c r="J2121" s="19" t="s">
        <v>23</v>
      </c>
      <c r="K2121" s="20" t="s">
        <v>5934</v>
      </c>
      <c r="L2121" s="19" t="s">
        <v>25</v>
      </c>
    </row>
    <row r="2122" spans="1:12" x14ac:dyDescent="0.25">
      <c r="A2122" s="19" t="s">
        <v>2744</v>
      </c>
      <c r="B2122" s="19" t="s">
        <v>2745</v>
      </c>
      <c r="C2122" s="19" t="s">
        <v>3028</v>
      </c>
      <c r="D2122" s="19" t="s">
        <v>3029</v>
      </c>
      <c r="E2122" s="20" t="s">
        <v>21</v>
      </c>
      <c r="F2122" s="19" t="s">
        <v>21</v>
      </c>
      <c r="G2122" s="180">
        <v>92794</v>
      </c>
      <c r="H2122" s="19" t="s">
        <v>3121</v>
      </c>
      <c r="I2122" s="19" t="s">
        <v>15980</v>
      </c>
      <c r="J2122" s="19" t="s">
        <v>23</v>
      </c>
      <c r="K2122" s="20" t="s">
        <v>535</v>
      </c>
      <c r="L2122" s="19" t="s">
        <v>25</v>
      </c>
    </row>
    <row r="2123" spans="1:12" x14ac:dyDescent="0.25">
      <c r="A2123" s="19" t="s">
        <v>2744</v>
      </c>
      <c r="B2123" s="19" t="s">
        <v>2745</v>
      </c>
      <c r="C2123" s="19" t="s">
        <v>3028</v>
      </c>
      <c r="D2123" s="19" t="s">
        <v>3029</v>
      </c>
      <c r="E2123" s="20" t="s">
        <v>21</v>
      </c>
      <c r="F2123" s="19" t="s">
        <v>21</v>
      </c>
      <c r="G2123" s="180">
        <v>92795</v>
      </c>
      <c r="H2123" s="19" t="s">
        <v>3122</v>
      </c>
      <c r="I2123" s="19" t="s">
        <v>15980</v>
      </c>
      <c r="J2123" s="19" t="s">
        <v>23</v>
      </c>
      <c r="K2123" s="20" t="s">
        <v>10435</v>
      </c>
      <c r="L2123" s="19" t="s">
        <v>25</v>
      </c>
    </row>
    <row r="2124" spans="1:12" x14ac:dyDescent="0.25">
      <c r="A2124" s="19" t="s">
        <v>2744</v>
      </c>
      <c r="B2124" s="19" t="s">
        <v>2745</v>
      </c>
      <c r="C2124" s="19" t="s">
        <v>3028</v>
      </c>
      <c r="D2124" s="19" t="s">
        <v>3029</v>
      </c>
      <c r="E2124" s="20" t="s">
        <v>21</v>
      </c>
      <c r="F2124" s="19" t="s">
        <v>21</v>
      </c>
      <c r="G2124" s="180">
        <v>92796</v>
      </c>
      <c r="H2124" s="19" t="s">
        <v>3124</v>
      </c>
      <c r="I2124" s="19" t="s">
        <v>15980</v>
      </c>
      <c r="J2124" s="19" t="s">
        <v>23</v>
      </c>
      <c r="K2124" s="20" t="s">
        <v>10436</v>
      </c>
      <c r="L2124" s="19" t="s">
        <v>25</v>
      </c>
    </row>
    <row r="2125" spans="1:12" x14ac:dyDescent="0.25">
      <c r="A2125" s="19" t="s">
        <v>2744</v>
      </c>
      <c r="B2125" s="19" t="s">
        <v>2745</v>
      </c>
      <c r="C2125" s="19" t="s">
        <v>3028</v>
      </c>
      <c r="D2125" s="19" t="s">
        <v>3029</v>
      </c>
      <c r="E2125" s="20" t="s">
        <v>21</v>
      </c>
      <c r="F2125" s="19" t="s">
        <v>21</v>
      </c>
      <c r="G2125" s="180">
        <v>92797</v>
      </c>
      <c r="H2125" s="19" t="s">
        <v>3126</v>
      </c>
      <c r="I2125" s="19" t="s">
        <v>15980</v>
      </c>
      <c r="J2125" s="19" t="s">
        <v>23</v>
      </c>
      <c r="K2125" s="20" t="s">
        <v>10437</v>
      </c>
      <c r="L2125" s="19" t="s">
        <v>25</v>
      </c>
    </row>
    <row r="2126" spans="1:12" x14ac:dyDescent="0.25">
      <c r="A2126" s="19" t="s">
        <v>2744</v>
      </c>
      <c r="B2126" s="19" t="s">
        <v>2745</v>
      </c>
      <c r="C2126" s="19" t="s">
        <v>3028</v>
      </c>
      <c r="D2126" s="19" t="s">
        <v>3029</v>
      </c>
      <c r="E2126" s="20" t="s">
        <v>21</v>
      </c>
      <c r="F2126" s="19" t="s">
        <v>21</v>
      </c>
      <c r="G2126" s="180">
        <v>92798</v>
      </c>
      <c r="H2126" s="19" t="s">
        <v>3127</v>
      </c>
      <c r="I2126" s="19" t="s">
        <v>15980</v>
      </c>
      <c r="J2126" s="19" t="s">
        <v>23</v>
      </c>
      <c r="K2126" s="20" t="s">
        <v>10438</v>
      </c>
      <c r="L2126" s="19" t="s">
        <v>25</v>
      </c>
    </row>
    <row r="2127" spans="1:12" x14ac:dyDescent="0.25">
      <c r="A2127" s="19" t="s">
        <v>2744</v>
      </c>
      <c r="B2127" s="19" t="s">
        <v>2745</v>
      </c>
      <c r="C2127" s="19" t="s">
        <v>3028</v>
      </c>
      <c r="D2127" s="19" t="s">
        <v>3029</v>
      </c>
      <c r="E2127" s="20" t="s">
        <v>21</v>
      </c>
      <c r="F2127" s="19" t="s">
        <v>21</v>
      </c>
      <c r="G2127" s="180">
        <v>92799</v>
      </c>
      <c r="H2127" s="19" t="s">
        <v>3129</v>
      </c>
      <c r="I2127" s="19" t="s">
        <v>15980</v>
      </c>
      <c r="J2127" s="19" t="s">
        <v>23</v>
      </c>
      <c r="K2127" s="20" t="s">
        <v>10429</v>
      </c>
      <c r="L2127" s="19" t="s">
        <v>25</v>
      </c>
    </row>
    <row r="2128" spans="1:12" x14ac:dyDescent="0.25">
      <c r="A2128" s="19" t="s">
        <v>2744</v>
      </c>
      <c r="B2128" s="19" t="s">
        <v>2745</v>
      </c>
      <c r="C2128" s="19" t="s">
        <v>3028</v>
      </c>
      <c r="D2128" s="19" t="s">
        <v>3029</v>
      </c>
      <c r="E2128" s="20" t="s">
        <v>21</v>
      </c>
      <c r="F2128" s="19" t="s">
        <v>21</v>
      </c>
      <c r="G2128" s="180">
        <v>92800</v>
      </c>
      <c r="H2128" s="19" t="s">
        <v>3131</v>
      </c>
      <c r="I2128" s="19" t="s">
        <v>15980</v>
      </c>
      <c r="J2128" s="19" t="s">
        <v>23</v>
      </c>
      <c r="K2128" s="20" t="s">
        <v>3071</v>
      </c>
      <c r="L2128" s="19" t="s">
        <v>25</v>
      </c>
    </row>
    <row r="2129" spans="1:12" x14ac:dyDescent="0.25">
      <c r="A2129" s="19" t="s">
        <v>2744</v>
      </c>
      <c r="B2129" s="19" t="s">
        <v>2745</v>
      </c>
      <c r="C2129" s="19" t="s">
        <v>3028</v>
      </c>
      <c r="D2129" s="19" t="s">
        <v>3029</v>
      </c>
      <c r="E2129" s="20" t="s">
        <v>21</v>
      </c>
      <c r="F2129" s="19" t="s">
        <v>21</v>
      </c>
      <c r="G2129" s="180">
        <v>92801</v>
      </c>
      <c r="H2129" s="19" t="s">
        <v>3133</v>
      </c>
      <c r="I2129" s="19" t="s">
        <v>15980</v>
      </c>
      <c r="J2129" s="19" t="s">
        <v>23</v>
      </c>
      <c r="K2129" s="20" t="s">
        <v>4822</v>
      </c>
      <c r="L2129" s="19" t="s">
        <v>25</v>
      </c>
    </row>
    <row r="2130" spans="1:12" x14ac:dyDescent="0.25">
      <c r="A2130" s="19" t="s">
        <v>2744</v>
      </c>
      <c r="B2130" s="19" t="s">
        <v>2745</v>
      </c>
      <c r="C2130" s="19" t="s">
        <v>3028</v>
      </c>
      <c r="D2130" s="19" t="s">
        <v>3029</v>
      </c>
      <c r="E2130" s="20" t="s">
        <v>21</v>
      </c>
      <c r="F2130" s="19" t="s">
        <v>21</v>
      </c>
      <c r="G2130" s="180">
        <v>92802</v>
      </c>
      <c r="H2130" s="19" t="s">
        <v>3135</v>
      </c>
      <c r="I2130" s="19" t="s">
        <v>15980</v>
      </c>
      <c r="J2130" s="19" t="s">
        <v>23</v>
      </c>
      <c r="K2130" s="20" t="s">
        <v>3035</v>
      </c>
      <c r="L2130" s="19" t="s">
        <v>25</v>
      </c>
    </row>
    <row r="2131" spans="1:12" x14ac:dyDescent="0.25">
      <c r="A2131" s="19" t="s">
        <v>2744</v>
      </c>
      <c r="B2131" s="19" t="s">
        <v>2745</v>
      </c>
      <c r="C2131" s="19" t="s">
        <v>3028</v>
      </c>
      <c r="D2131" s="19" t="s">
        <v>3029</v>
      </c>
      <c r="E2131" s="20" t="s">
        <v>21</v>
      </c>
      <c r="F2131" s="19" t="s">
        <v>21</v>
      </c>
      <c r="G2131" s="180">
        <v>92803</v>
      </c>
      <c r="H2131" s="19" t="s">
        <v>3136</v>
      </c>
      <c r="I2131" s="19" t="s">
        <v>15980</v>
      </c>
      <c r="J2131" s="19" t="s">
        <v>23</v>
      </c>
      <c r="K2131" s="20" t="s">
        <v>4728</v>
      </c>
      <c r="L2131" s="19" t="s">
        <v>25</v>
      </c>
    </row>
    <row r="2132" spans="1:12" x14ac:dyDescent="0.25">
      <c r="A2132" s="19" t="s">
        <v>2744</v>
      </c>
      <c r="B2132" s="19" t="s">
        <v>2745</v>
      </c>
      <c r="C2132" s="19" t="s">
        <v>3028</v>
      </c>
      <c r="D2132" s="19" t="s">
        <v>3029</v>
      </c>
      <c r="E2132" s="20" t="s">
        <v>21</v>
      </c>
      <c r="F2132" s="19" t="s">
        <v>21</v>
      </c>
      <c r="G2132" s="180">
        <v>92804</v>
      </c>
      <c r="H2132" s="19" t="s">
        <v>3137</v>
      </c>
      <c r="I2132" s="19" t="s">
        <v>15980</v>
      </c>
      <c r="J2132" s="19" t="s">
        <v>23</v>
      </c>
      <c r="K2132" s="20" t="s">
        <v>10439</v>
      </c>
      <c r="L2132" s="19" t="s">
        <v>25</v>
      </c>
    </row>
    <row r="2133" spans="1:12" x14ac:dyDescent="0.25">
      <c r="A2133" s="19" t="s">
        <v>2744</v>
      </c>
      <c r="B2133" s="19" t="s">
        <v>2745</v>
      </c>
      <c r="C2133" s="19" t="s">
        <v>3028</v>
      </c>
      <c r="D2133" s="19" t="s">
        <v>3029</v>
      </c>
      <c r="E2133" s="20" t="s">
        <v>21</v>
      </c>
      <c r="F2133" s="19" t="s">
        <v>21</v>
      </c>
      <c r="G2133" s="180">
        <v>92805</v>
      </c>
      <c r="H2133" s="19" t="s">
        <v>3139</v>
      </c>
      <c r="I2133" s="19" t="s">
        <v>15980</v>
      </c>
      <c r="J2133" s="19" t="s">
        <v>23</v>
      </c>
      <c r="K2133" s="20" t="s">
        <v>6931</v>
      </c>
      <c r="L2133" s="19" t="s">
        <v>25</v>
      </c>
    </row>
    <row r="2134" spans="1:12" x14ac:dyDescent="0.25">
      <c r="A2134" s="19" t="s">
        <v>2744</v>
      </c>
      <c r="B2134" s="19" t="s">
        <v>2745</v>
      </c>
      <c r="C2134" s="19" t="s">
        <v>3028</v>
      </c>
      <c r="D2134" s="19" t="s">
        <v>3029</v>
      </c>
      <c r="E2134" s="20" t="s">
        <v>21</v>
      </c>
      <c r="F2134" s="19" t="s">
        <v>21</v>
      </c>
      <c r="G2134" s="180">
        <v>92806</v>
      </c>
      <c r="H2134" s="19" t="s">
        <v>3140</v>
      </c>
      <c r="I2134" s="19" t="s">
        <v>15980</v>
      </c>
      <c r="J2134" s="19" t="s">
        <v>23</v>
      </c>
      <c r="K2134" s="20" t="s">
        <v>10438</v>
      </c>
      <c r="L2134" s="19" t="s">
        <v>25</v>
      </c>
    </row>
    <row r="2135" spans="1:12" x14ac:dyDescent="0.25">
      <c r="A2135" s="19" t="s">
        <v>2744</v>
      </c>
      <c r="B2135" s="19" t="s">
        <v>2745</v>
      </c>
      <c r="C2135" s="19" t="s">
        <v>3028</v>
      </c>
      <c r="D2135" s="19" t="s">
        <v>3029</v>
      </c>
      <c r="E2135" s="20" t="s">
        <v>21</v>
      </c>
      <c r="F2135" s="19" t="s">
        <v>21</v>
      </c>
      <c r="G2135" s="180">
        <v>92875</v>
      </c>
      <c r="H2135" s="19" t="s">
        <v>3141</v>
      </c>
      <c r="I2135" s="19" t="s">
        <v>15980</v>
      </c>
      <c r="J2135" s="19" t="s">
        <v>23</v>
      </c>
      <c r="K2135" s="20" t="s">
        <v>5033</v>
      </c>
      <c r="L2135" s="19" t="s">
        <v>25</v>
      </c>
    </row>
    <row r="2136" spans="1:12" x14ac:dyDescent="0.25">
      <c r="A2136" s="19" t="s">
        <v>2744</v>
      </c>
      <c r="B2136" s="19" t="s">
        <v>2745</v>
      </c>
      <c r="C2136" s="19" t="s">
        <v>3028</v>
      </c>
      <c r="D2136" s="19" t="s">
        <v>3029</v>
      </c>
      <c r="E2136" s="20" t="s">
        <v>21</v>
      </c>
      <c r="F2136" s="19" t="s">
        <v>21</v>
      </c>
      <c r="G2136" s="180">
        <v>92876</v>
      </c>
      <c r="H2136" s="19" t="s">
        <v>3143</v>
      </c>
      <c r="I2136" s="19" t="s">
        <v>15980</v>
      </c>
      <c r="J2136" s="19" t="s">
        <v>23</v>
      </c>
      <c r="K2136" s="20" t="s">
        <v>10437</v>
      </c>
      <c r="L2136" s="19" t="s">
        <v>25</v>
      </c>
    </row>
    <row r="2137" spans="1:12" x14ac:dyDescent="0.25">
      <c r="A2137" s="19" t="s">
        <v>2744</v>
      </c>
      <c r="B2137" s="19" t="s">
        <v>2745</v>
      </c>
      <c r="C2137" s="19" t="s">
        <v>3028</v>
      </c>
      <c r="D2137" s="19" t="s">
        <v>3029</v>
      </c>
      <c r="E2137" s="20" t="s">
        <v>21</v>
      </c>
      <c r="F2137" s="19" t="s">
        <v>21</v>
      </c>
      <c r="G2137" s="180">
        <v>92877</v>
      </c>
      <c r="H2137" s="19" t="s">
        <v>3145</v>
      </c>
      <c r="I2137" s="19" t="s">
        <v>15980</v>
      </c>
      <c r="J2137" s="19" t="s">
        <v>23</v>
      </c>
      <c r="K2137" s="20" t="s">
        <v>2799</v>
      </c>
      <c r="L2137" s="19" t="s">
        <v>25</v>
      </c>
    </row>
    <row r="2138" spans="1:12" x14ac:dyDescent="0.25">
      <c r="A2138" s="19" t="s">
        <v>2744</v>
      </c>
      <c r="B2138" s="19" t="s">
        <v>2745</v>
      </c>
      <c r="C2138" s="19" t="s">
        <v>3028</v>
      </c>
      <c r="D2138" s="19" t="s">
        <v>3029</v>
      </c>
      <c r="E2138" s="20" t="s">
        <v>21</v>
      </c>
      <c r="F2138" s="19" t="s">
        <v>21</v>
      </c>
      <c r="G2138" s="180">
        <v>92878</v>
      </c>
      <c r="H2138" s="19" t="s">
        <v>3146</v>
      </c>
      <c r="I2138" s="19" t="s">
        <v>15980</v>
      </c>
      <c r="J2138" s="19" t="s">
        <v>23</v>
      </c>
      <c r="K2138" s="20" t="s">
        <v>7866</v>
      </c>
      <c r="L2138" s="19" t="s">
        <v>25</v>
      </c>
    </row>
    <row r="2139" spans="1:12" x14ac:dyDescent="0.25">
      <c r="A2139" s="19" t="s">
        <v>2744</v>
      </c>
      <c r="B2139" s="19" t="s">
        <v>2745</v>
      </c>
      <c r="C2139" s="19" t="s">
        <v>3028</v>
      </c>
      <c r="D2139" s="19" t="s">
        <v>3029</v>
      </c>
      <c r="E2139" s="20" t="s">
        <v>21</v>
      </c>
      <c r="F2139" s="19" t="s">
        <v>21</v>
      </c>
      <c r="G2139" s="180">
        <v>92879</v>
      </c>
      <c r="H2139" s="19" t="s">
        <v>3148</v>
      </c>
      <c r="I2139" s="19" t="s">
        <v>15980</v>
      </c>
      <c r="J2139" s="19" t="s">
        <v>23</v>
      </c>
      <c r="K2139" s="20" t="s">
        <v>9265</v>
      </c>
      <c r="L2139" s="19" t="s">
        <v>25</v>
      </c>
    </row>
    <row r="2140" spans="1:12" x14ac:dyDescent="0.25">
      <c r="A2140" s="19" t="s">
        <v>2744</v>
      </c>
      <c r="B2140" s="19" t="s">
        <v>2745</v>
      </c>
      <c r="C2140" s="19" t="s">
        <v>3028</v>
      </c>
      <c r="D2140" s="19" t="s">
        <v>3029</v>
      </c>
      <c r="E2140" s="20" t="s">
        <v>21</v>
      </c>
      <c r="F2140" s="19" t="s">
        <v>21</v>
      </c>
      <c r="G2140" s="180">
        <v>92880</v>
      </c>
      <c r="H2140" s="19" t="s">
        <v>3150</v>
      </c>
      <c r="I2140" s="19" t="s">
        <v>15980</v>
      </c>
      <c r="J2140" s="19" t="s">
        <v>23</v>
      </c>
      <c r="K2140" s="20" t="s">
        <v>10440</v>
      </c>
      <c r="L2140" s="19" t="s">
        <v>25</v>
      </c>
    </row>
    <row r="2141" spans="1:12" x14ac:dyDescent="0.25">
      <c r="A2141" s="19" t="s">
        <v>2744</v>
      </c>
      <c r="B2141" s="19" t="s">
        <v>2745</v>
      </c>
      <c r="C2141" s="19" t="s">
        <v>3028</v>
      </c>
      <c r="D2141" s="19" t="s">
        <v>3029</v>
      </c>
      <c r="E2141" s="20" t="s">
        <v>21</v>
      </c>
      <c r="F2141" s="19" t="s">
        <v>21</v>
      </c>
      <c r="G2141" s="180">
        <v>92881</v>
      </c>
      <c r="H2141" s="19" t="s">
        <v>3152</v>
      </c>
      <c r="I2141" s="19" t="s">
        <v>15980</v>
      </c>
      <c r="J2141" s="19" t="s">
        <v>23</v>
      </c>
      <c r="K2141" s="20" t="s">
        <v>1297</v>
      </c>
      <c r="L2141" s="19" t="s">
        <v>25</v>
      </c>
    </row>
    <row r="2142" spans="1:12" x14ac:dyDescent="0.25">
      <c r="A2142" s="19" t="s">
        <v>2744</v>
      </c>
      <c r="B2142" s="19" t="s">
        <v>2745</v>
      </c>
      <c r="C2142" s="19" t="s">
        <v>3028</v>
      </c>
      <c r="D2142" s="19" t="s">
        <v>3029</v>
      </c>
      <c r="E2142" s="20" t="s">
        <v>21</v>
      </c>
      <c r="F2142" s="19" t="s">
        <v>21</v>
      </c>
      <c r="G2142" s="180">
        <v>92882</v>
      </c>
      <c r="H2142" s="19" t="s">
        <v>3153</v>
      </c>
      <c r="I2142" s="19" t="s">
        <v>15980</v>
      </c>
      <c r="J2142" s="19" t="s">
        <v>23</v>
      </c>
      <c r="K2142" s="20" t="s">
        <v>3696</v>
      </c>
      <c r="L2142" s="19" t="s">
        <v>25</v>
      </c>
    </row>
    <row r="2143" spans="1:12" x14ac:dyDescent="0.25">
      <c r="A2143" s="19" t="s">
        <v>2744</v>
      </c>
      <c r="B2143" s="19" t="s">
        <v>2745</v>
      </c>
      <c r="C2143" s="19" t="s">
        <v>3028</v>
      </c>
      <c r="D2143" s="19" t="s">
        <v>3029</v>
      </c>
      <c r="E2143" s="20" t="s">
        <v>21</v>
      </c>
      <c r="F2143" s="19" t="s">
        <v>21</v>
      </c>
      <c r="G2143" s="180">
        <v>92883</v>
      </c>
      <c r="H2143" s="19" t="s">
        <v>3155</v>
      </c>
      <c r="I2143" s="19" t="s">
        <v>15980</v>
      </c>
      <c r="J2143" s="19" t="s">
        <v>23</v>
      </c>
      <c r="K2143" s="20" t="s">
        <v>10441</v>
      </c>
      <c r="L2143" s="19" t="s">
        <v>25</v>
      </c>
    </row>
    <row r="2144" spans="1:12" x14ac:dyDescent="0.25">
      <c r="A2144" s="19" t="s">
        <v>2744</v>
      </c>
      <c r="B2144" s="19" t="s">
        <v>2745</v>
      </c>
      <c r="C2144" s="19" t="s">
        <v>3028</v>
      </c>
      <c r="D2144" s="19" t="s">
        <v>3029</v>
      </c>
      <c r="E2144" s="20" t="s">
        <v>21</v>
      </c>
      <c r="F2144" s="19" t="s">
        <v>21</v>
      </c>
      <c r="G2144" s="180">
        <v>92884</v>
      </c>
      <c r="H2144" s="19" t="s">
        <v>3157</v>
      </c>
      <c r="I2144" s="19" t="s">
        <v>15980</v>
      </c>
      <c r="J2144" s="19" t="s">
        <v>23</v>
      </c>
      <c r="K2144" s="20" t="s">
        <v>9697</v>
      </c>
      <c r="L2144" s="19" t="s">
        <v>25</v>
      </c>
    </row>
    <row r="2145" spans="1:12" x14ac:dyDescent="0.25">
      <c r="A2145" s="19" t="s">
        <v>2744</v>
      </c>
      <c r="B2145" s="19" t="s">
        <v>2745</v>
      </c>
      <c r="C2145" s="19" t="s">
        <v>3028</v>
      </c>
      <c r="D2145" s="19" t="s">
        <v>3029</v>
      </c>
      <c r="E2145" s="20" t="s">
        <v>21</v>
      </c>
      <c r="F2145" s="19" t="s">
        <v>21</v>
      </c>
      <c r="G2145" s="180">
        <v>92885</v>
      </c>
      <c r="H2145" s="19" t="s">
        <v>3158</v>
      </c>
      <c r="I2145" s="19" t="s">
        <v>15980</v>
      </c>
      <c r="J2145" s="19" t="s">
        <v>23</v>
      </c>
      <c r="K2145" s="20" t="s">
        <v>2526</v>
      </c>
      <c r="L2145" s="19" t="s">
        <v>25</v>
      </c>
    </row>
    <row r="2146" spans="1:12" x14ac:dyDescent="0.25">
      <c r="A2146" s="19" t="s">
        <v>2744</v>
      </c>
      <c r="B2146" s="19" t="s">
        <v>2745</v>
      </c>
      <c r="C2146" s="19" t="s">
        <v>3028</v>
      </c>
      <c r="D2146" s="19" t="s">
        <v>3029</v>
      </c>
      <c r="E2146" s="20" t="s">
        <v>21</v>
      </c>
      <c r="F2146" s="19" t="s">
        <v>21</v>
      </c>
      <c r="G2146" s="180">
        <v>92886</v>
      </c>
      <c r="H2146" s="19" t="s">
        <v>3159</v>
      </c>
      <c r="I2146" s="19" t="s">
        <v>15980</v>
      </c>
      <c r="J2146" s="19" t="s">
        <v>23</v>
      </c>
      <c r="K2146" s="20" t="s">
        <v>10442</v>
      </c>
      <c r="L2146" s="19" t="s">
        <v>25</v>
      </c>
    </row>
    <row r="2147" spans="1:12" x14ac:dyDescent="0.25">
      <c r="A2147" s="19" t="s">
        <v>2744</v>
      </c>
      <c r="B2147" s="19" t="s">
        <v>2745</v>
      </c>
      <c r="C2147" s="19" t="s">
        <v>3028</v>
      </c>
      <c r="D2147" s="19" t="s">
        <v>3029</v>
      </c>
      <c r="E2147" s="20" t="s">
        <v>21</v>
      </c>
      <c r="F2147" s="19" t="s">
        <v>21</v>
      </c>
      <c r="G2147" s="180">
        <v>92887</v>
      </c>
      <c r="H2147" s="19" t="s">
        <v>3161</v>
      </c>
      <c r="I2147" s="19" t="s">
        <v>15980</v>
      </c>
      <c r="J2147" s="19" t="s">
        <v>23</v>
      </c>
      <c r="K2147" s="20" t="s">
        <v>5239</v>
      </c>
      <c r="L2147" s="19" t="s">
        <v>25</v>
      </c>
    </row>
    <row r="2148" spans="1:12" x14ac:dyDescent="0.25">
      <c r="A2148" s="19" t="s">
        <v>2744</v>
      </c>
      <c r="B2148" s="19" t="s">
        <v>2745</v>
      </c>
      <c r="C2148" s="19" t="s">
        <v>3028</v>
      </c>
      <c r="D2148" s="19" t="s">
        <v>3029</v>
      </c>
      <c r="E2148" s="20" t="s">
        <v>21</v>
      </c>
      <c r="F2148" s="19" t="s">
        <v>21</v>
      </c>
      <c r="G2148" s="180">
        <v>92888</v>
      </c>
      <c r="H2148" s="19" t="s">
        <v>3163</v>
      </c>
      <c r="I2148" s="19" t="s">
        <v>15980</v>
      </c>
      <c r="J2148" s="19" t="s">
        <v>23</v>
      </c>
      <c r="K2148" s="20" t="s">
        <v>3524</v>
      </c>
      <c r="L2148" s="19" t="s">
        <v>25</v>
      </c>
    </row>
    <row r="2149" spans="1:12" x14ac:dyDescent="0.25">
      <c r="A2149" s="19" t="s">
        <v>2744</v>
      </c>
      <c r="B2149" s="19" t="s">
        <v>2745</v>
      </c>
      <c r="C2149" s="19" t="s">
        <v>3028</v>
      </c>
      <c r="D2149" s="19" t="s">
        <v>3029</v>
      </c>
      <c r="E2149" s="20" t="s">
        <v>21</v>
      </c>
      <c r="F2149" s="19" t="s">
        <v>21</v>
      </c>
      <c r="G2149" s="180">
        <v>92915</v>
      </c>
      <c r="H2149" s="19" t="s">
        <v>3164</v>
      </c>
      <c r="I2149" s="19" t="s">
        <v>15980</v>
      </c>
      <c r="J2149" s="19" t="s">
        <v>23</v>
      </c>
      <c r="K2149" s="20" t="s">
        <v>1743</v>
      </c>
      <c r="L2149" s="19" t="s">
        <v>25</v>
      </c>
    </row>
    <row r="2150" spans="1:12" x14ac:dyDescent="0.25">
      <c r="A2150" s="19" t="s">
        <v>2744</v>
      </c>
      <c r="B2150" s="19" t="s">
        <v>2745</v>
      </c>
      <c r="C2150" s="19" t="s">
        <v>3028</v>
      </c>
      <c r="D2150" s="19" t="s">
        <v>3029</v>
      </c>
      <c r="E2150" s="20" t="s">
        <v>21</v>
      </c>
      <c r="F2150" s="19" t="s">
        <v>21</v>
      </c>
      <c r="G2150" s="180">
        <v>92916</v>
      </c>
      <c r="H2150" s="19" t="s">
        <v>3165</v>
      </c>
      <c r="I2150" s="19" t="s">
        <v>15980</v>
      </c>
      <c r="J2150" s="19" t="s">
        <v>23</v>
      </c>
      <c r="K2150" s="20" t="s">
        <v>3775</v>
      </c>
      <c r="L2150" s="19" t="s">
        <v>25</v>
      </c>
    </row>
    <row r="2151" spans="1:12" x14ac:dyDescent="0.25">
      <c r="A2151" s="19" t="s">
        <v>2744</v>
      </c>
      <c r="B2151" s="19" t="s">
        <v>2745</v>
      </c>
      <c r="C2151" s="19" t="s">
        <v>3028</v>
      </c>
      <c r="D2151" s="19" t="s">
        <v>3029</v>
      </c>
      <c r="E2151" s="20" t="s">
        <v>21</v>
      </c>
      <c r="F2151" s="19" t="s">
        <v>21</v>
      </c>
      <c r="G2151" s="180">
        <v>92917</v>
      </c>
      <c r="H2151" s="19" t="s">
        <v>3166</v>
      </c>
      <c r="I2151" s="19" t="s">
        <v>15980</v>
      </c>
      <c r="J2151" s="19" t="s">
        <v>23</v>
      </c>
      <c r="K2151" s="20" t="s">
        <v>6785</v>
      </c>
      <c r="L2151" s="19" t="s">
        <v>25</v>
      </c>
    </row>
    <row r="2152" spans="1:12" x14ac:dyDescent="0.25">
      <c r="A2152" s="19" t="s">
        <v>2744</v>
      </c>
      <c r="B2152" s="19" t="s">
        <v>2745</v>
      </c>
      <c r="C2152" s="19" t="s">
        <v>3028</v>
      </c>
      <c r="D2152" s="19" t="s">
        <v>3029</v>
      </c>
      <c r="E2152" s="20" t="s">
        <v>21</v>
      </c>
      <c r="F2152" s="19" t="s">
        <v>21</v>
      </c>
      <c r="G2152" s="180">
        <v>92919</v>
      </c>
      <c r="H2152" s="19" t="s">
        <v>3168</v>
      </c>
      <c r="I2152" s="19" t="s">
        <v>15980</v>
      </c>
      <c r="J2152" s="19" t="s">
        <v>23</v>
      </c>
      <c r="K2152" s="20" t="s">
        <v>10443</v>
      </c>
      <c r="L2152" s="19" t="s">
        <v>25</v>
      </c>
    </row>
    <row r="2153" spans="1:12" x14ac:dyDescent="0.25">
      <c r="A2153" s="19" t="s">
        <v>2744</v>
      </c>
      <c r="B2153" s="19" t="s">
        <v>2745</v>
      </c>
      <c r="C2153" s="19" t="s">
        <v>3028</v>
      </c>
      <c r="D2153" s="19" t="s">
        <v>3029</v>
      </c>
      <c r="E2153" s="20" t="s">
        <v>21</v>
      </c>
      <c r="F2153" s="19" t="s">
        <v>21</v>
      </c>
      <c r="G2153" s="180">
        <v>92921</v>
      </c>
      <c r="H2153" s="19" t="s">
        <v>3170</v>
      </c>
      <c r="I2153" s="19" t="s">
        <v>15980</v>
      </c>
      <c r="J2153" s="19" t="s">
        <v>23</v>
      </c>
      <c r="K2153" s="20" t="s">
        <v>1240</v>
      </c>
      <c r="L2153" s="19" t="s">
        <v>25</v>
      </c>
    </row>
    <row r="2154" spans="1:12" x14ac:dyDescent="0.25">
      <c r="A2154" s="19" t="s">
        <v>2744</v>
      </c>
      <c r="B2154" s="19" t="s">
        <v>2745</v>
      </c>
      <c r="C2154" s="19" t="s">
        <v>3028</v>
      </c>
      <c r="D2154" s="19" t="s">
        <v>3029</v>
      </c>
      <c r="E2154" s="20" t="s">
        <v>21</v>
      </c>
      <c r="F2154" s="19" t="s">
        <v>21</v>
      </c>
      <c r="G2154" s="180">
        <v>92922</v>
      </c>
      <c r="H2154" s="19" t="s">
        <v>3172</v>
      </c>
      <c r="I2154" s="19" t="s">
        <v>15980</v>
      </c>
      <c r="J2154" s="19" t="s">
        <v>23</v>
      </c>
      <c r="K2154" s="20" t="s">
        <v>3202</v>
      </c>
      <c r="L2154" s="19" t="s">
        <v>25</v>
      </c>
    </row>
    <row r="2155" spans="1:12" x14ac:dyDescent="0.25">
      <c r="A2155" s="19" t="s">
        <v>2744</v>
      </c>
      <c r="B2155" s="19" t="s">
        <v>2745</v>
      </c>
      <c r="C2155" s="19" t="s">
        <v>3028</v>
      </c>
      <c r="D2155" s="19" t="s">
        <v>3029</v>
      </c>
      <c r="E2155" s="20" t="s">
        <v>21</v>
      </c>
      <c r="F2155" s="19" t="s">
        <v>21</v>
      </c>
      <c r="G2155" s="180">
        <v>92923</v>
      </c>
      <c r="H2155" s="19" t="s">
        <v>3174</v>
      </c>
      <c r="I2155" s="19" t="s">
        <v>15980</v>
      </c>
      <c r="J2155" s="19" t="s">
        <v>23</v>
      </c>
      <c r="K2155" s="20" t="s">
        <v>2794</v>
      </c>
      <c r="L2155" s="19" t="s">
        <v>25</v>
      </c>
    </row>
    <row r="2156" spans="1:12" x14ac:dyDescent="0.25">
      <c r="A2156" s="19" t="s">
        <v>2744</v>
      </c>
      <c r="B2156" s="19" t="s">
        <v>2745</v>
      </c>
      <c r="C2156" s="19" t="s">
        <v>3028</v>
      </c>
      <c r="D2156" s="19" t="s">
        <v>3029</v>
      </c>
      <c r="E2156" s="20" t="s">
        <v>21</v>
      </c>
      <c r="F2156" s="19" t="s">
        <v>21</v>
      </c>
      <c r="G2156" s="180">
        <v>92924</v>
      </c>
      <c r="H2156" s="19" t="s">
        <v>3175</v>
      </c>
      <c r="I2156" s="19" t="s">
        <v>15980</v>
      </c>
      <c r="J2156" s="19" t="s">
        <v>23</v>
      </c>
      <c r="K2156" s="20" t="s">
        <v>5982</v>
      </c>
      <c r="L2156" s="19" t="s">
        <v>25</v>
      </c>
    </row>
    <row r="2157" spans="1:12" x14ac:dyDescent="0.25">
      <c r="A2157" s="19" t="s">
        <v>2744</v>
      </c>
      <c r="B2157" s="19" t="s">
        <v>2745</v>
      </c>
      <c r="C2157" s="19" t="s">
        <v>3028</v>
      </c>
      <c r="D2157" s="19" t="s">
        <v>3029</v>
      </c>
      <c r="E2157" s="20" t="s">
        <v>21</v>
      </c>
      <c r="F2157" s="19" t="s">
        <v>21</v>
      </c>
      <c r="G2157" s="180">
        <v>95445</v>
      </c>
      <c r="H2157" s="19" t="s">
        <v>3177</v>
      </c>
      <c r="I2157" s="19" t="s">
        <v>15980</v>
      </c>
      <c r="J2157" s="19" t="s">
        <v>23</v>
      </c>
      <c r="K2157" s="20" t="s">
        <v>10444</v>
      </c>
      <c r="L2157" s="19" t="s">
        <v>25</v>
      </c>
    </row>
    <row r="2158" spans="1:12" x14ac:dyDescent="0.25">
      <c r="A2158" s="19" t="s">
        <v>2744</v>
      </c>
      <c r="B2158" s="19" t="s">
        <v>2745</v>
      </c>
      <c r="C2158" s="19" t="s">
        <v>3028</v>
      </c>
      <c r="D2158" s="19" t="s">
        <v>3029</v>
      </c>
      <c r="E2158" s="20" t="s">
        <v>21</v>
      </c>
      <c r="F2158" s="19" t="s">
        <v>21</v>
      </c>
      <c r="G2158" s="180">
        <v>95446</v>
      </c>
      <c r="H2158" s="19" t="s">
        <v>3179</v>
      </c>
      <c r="I2158" s="19" t="s">
        <v>15980</v>
      </c>
      <c r="J2158" s="19" t="s">
        <v>23</v>
      </c>
      <c r="K2158" s="20" t="s">
        <v>10445</v>
      </c>
      <c r="L2158" s="19" t="s">
        <v>25</v>
      </c>
    </row>
    <row r="2159" spans="1:12" x14ac:dyDescent="0.25">
      <c r="A2159" s="19" t="s">
        <v>2744</v>
      </c>
      <c r="B2159" s="19" t="s">
        <v>2745</v>
      </c>
      <c r="C2159" s="19" t="s">
        <v>3028</v>
      </c>
      <c r="D2159" s="19" t="s">
        <v>3029</v>
      </c>
      <c r="E2159" s="20" t="s">
        <v>21</v>
      </c>
      <c r="F2159" s="19" t="s">
        <v>21</v>
      </c>
      <c r="G2159" s="180">
        <v>95448</v>
      </c>
      <c r="H2159" s="19" t="s">
        <v>3180</v>
      </c>
      <c r="I2159" s="19" t="s">
        <v>15980</v>
      </c>
      <c r="J2159" s="19" t="s">
        <v>23</v>
      </c>
      <c r="K2159" s="20" t="s">
        <v>5982</v>
      </c>
      <c r="L2159" s="19" t="s">
        <v>25</v>
      </c>
    </row>
    <row r="2160" spans="1:12" x14ac:dyDescent="0.25">
      <c r="A2160" s="19" t="s">
        <v>2744</v>
      </c>
      <c r="B2160" s="19" t="s">
        <v>2745</v>
      </c>
      <c r="C2160" s="19" t="s">
        <v>3028</v>
      </c>
      <c r="D2160" s="19" t="s">
        <v>3029</v>
      </c>
      <c r="E2160" s="20" t="s">
        <v>21</v>
      </c>
      <c r="F2160" s="19" t="s">
        <v>21</v>
      </c>
      <c r="G2160" s="180">
        <v>95576</v>
      </c>
      <c r="H2160" s="19" t="s">
        <v>3182</v>
      </c>
      <c r="I2160" s="19" t="s">
        <v>15980</v>
      </c>
      <c r="J2160" s="19" t="s">
        <v>23</v>
      </c>
      <c r="K2160" s="20" t="s">
        <v>3718</v>
      </c>
      <c r="L2160" s="19" t="s">
        <v>25</v>
      </c>
    </row>
    <row r="2161" spans="1:12" x14ac:dyDescent="0.25">
      <c r="A2161" s="19" t="s">
        <v>2744</v>
      </c>
      <c r="B2161" s="19" t="s">
        <v>2745</v>
      </c>
      <c r="C2161" s="19" t="s">
        <v>3028</v>
      </c>
      <c r="D2161" s="19" t="s">
        <v>3029</v>
      </c>
      <c r="E2161" s="20" t="s">
        <v>21</v>
      </c>
      <c r="F2161" s="19" t="s">
        <v>21</v>
      </c>
      <c r="G2161" s="180">
        <v>95577</v>
      </c>
      <c r="H2161" s="19" t="s">
        <v>3183</v>
      </c>
      <c r="I2161" s="19" t="s">
        <v>15980</v>
      </c>
      <c r="J2161" s="19" t="s">
        <v>23</v>
      </c>
      <c r="K2161" s="20" t="s">
        <v>3232</v>
      </c>
      <c r="L2161" s="19" t="s">
        <v>25</v>
      </c>
    </row>
    <row r="2162" spans="1:12" x14ac:dyDescent="0.25">
      <c r="A2162" s="19" t="s">
        <v>2744</v>
      </c>
      <c r="B2162" s="19" t="s">
        <v>2745</v>
      </c>
      <c r="C2162" s="19" t="s">
        <v>3028</v>
      </c>
      <c r="D2162" s="19" t="s">
        <v>3029</v>
      </c>
      <c r="E2162" s="20" t="s">
        <v>21</v>
      </c>
      <c r="F2162" s="19" t="s">
        <v>21</v>
      </c>
      <c r="G2162" s="180">
        <v>95578</v>
      </c>
      <c r="H2162" s="19" t="s">
        <v>3185</v>
      </c>
      <c r="I2162" s="19" t="s">
        <v>15980</v>
      </c>
      <c r="J2162" s="19" t="s">
        <v>23</v>
      </c>
      <c r="K2162" s="20" t="s">
        <v>3035</v>
      </c>
      <c r="L2162" s="19" t="s">
        <v>25</v>
      </c>
    </row>
    <row r="2163" spans="1:12" x14ac:dyDescent="0.25">
      <c r="A2163" s="19" t="s">
        <v>2744</v>
      </c>
      <c r="B2163" s="19" t="s">
        <v>2745</v>
      </c>
      <c r="C2163" s="19" t="s">
        <v>3028</v>
      </c>
      <c r="D2163" s="19" t="s">
        <v>3029</v>
      </c>
      <c r="E2163" s="20" t="s">
        <v>21</v>
      </c>
      <c r="F2163" s="19" t="s">
        <v>21</v>
      </c>
      <c r="G2163" s="180">
        <v>95579</v>
      </c>
      <c r="H2163" s="19" t="s">
        <v>3187</v>
      </c>
      <c r="I2163" s="19" t="s">
        <v>15980</v>
      </c>
      <c r="J2163" s="19" t="s">
        <v>23</v>
      </c>
      <c r="K2163" s="20" t="s">
        <v>5033</v>
      </c>
      <c r="L2163" s="19" t="s">
        <v>25</v>
      </c>
    </row>
    <row r="2164" spans="1:12" x14ac:dyDescent="0.25">
      <c r="A2164" s="19" t="s">
        <v>2744</v>
      </c>
      <c r="B2164" s="19" t="s">
        <v>2745</v>
      </c>
      <c r="C2164" s="19" t="s">
        <v>3028</v>
      </c>
      <c r="D2164" s="19" t="s">
        <v>3029</v>
      </c>
      <c r="E2164" s="20" t="s">
        <v>21</v>
      </c>
      <c r="F2164" s="19" t="s">
        <v>21</v>
      </c>
      <c r="G2164" s="180">
        <v>95580</v>
      </c>
      <c r="H2164" s="19" t="s">
        <v>3189</v>
      </c>
      <c r="I2164" s="19" t="s">
        <v>15980</v>
      </c>
      <c r="J2164" s="19" t="s">
        <v>23</v>
      </c>
      <c r="K2164" s="20" t="s">
        <v>3613</v>
      </c>
      <c r="L2164" s="19" t="s">
        <v>25</v>
      </c>
    </row>
    <row r="2165" spans="1:12" x14ac:dyDescent="0.25">
      <c r="A2165" s="19" t="s">
        <v>2744</v>
      </c>
      <c r="B2165" s="19" t="s">
        <v>2745</v>
      </c>
      <c r="C2165" s="19" t="s">
        <v>3028</v>
      </c>
      <c r="D2165" s="19" t="s">
        <v>3029</v>
      </c>
      <c r="E2165" s="20" t="s">
        <v>21</v>
      </c>
      <c r="F2165" s="19" t="s">
        <v>21</v>
      </c>
      <c r="G2165" s="180">
        <v>95581</v>
      </c>
      <c r="H2165" s="19" t="s">
        <v>3190</v>
      </c>
      <c r="I2165" s="19" t="s">
        <v>15980</v>
      </c>
      <c r="J2165" s="19" t="s">
        <v>23</v>
      </c>
      <c r="K2165" s="20" t="s">
        <v>208</v>
      </c>
      <c r="L2165" s="19" t="s">
        <v>25</v>
      </c>
    </row>
    <row r="2166" spans="1:12" x14ac:dyDescent="0.25">
      <c r="A2166" s="19" t="s">
        <v>2744</v>
      </c>
      <c r="B2166" s="19" t="s">
        <v>2745</v>
      </c>
      <c r="C2166" s="19" t="s">
        <v>3028</v>
      </c>
      <c r="D2166" s="19" t="s">
        <v>3029</v>
      </c>
      <c r="E2166" s="20" t="s">
        <v>21</v>
      </c>
      <c r="F2166" s="19" t="s">
        <v>21</v>
      </c>
      <c r="G2166" s="180">
        <v>95582</v>
      </c>
      <c r="H2166" s="19" t="s">
        <v>3192</v>
      </c>
      <c r="I2166" s="19" t="s">
        <v>15980</v>
      </c>
      <c r="J2166" s="19" t="s">
        <v>23</v>
      </c>
      <c r="K2166" s="20" t="s">
        <v>3438</v>
      </c>
      <c r="L2166" s="19" t="s">
        <v>25</v>
      </c>
    </row>
    <row r="2167" spans="1:12" x14ac:dyDescent="0.25">
      <c r="A2167" s="19" t="s">
        <v>2744</v>
      </c>
      <c r="B2167" s="19" t="s">
        <v>2745</v>
      </c>
      <c r="C2167" s="19" t="s">
        <v>3028</v>
      </c>
      <c r="D2167" s="19" t="s">
        <v>3029</v>
      </c>
      <c r="E2167" s="20" t="s">
        <v>21</v>
      </c>
      <c r="F2167" s="19" t="s">
        <v>21</v>
      </c>
      <c r="G2167" s="180">
        <v>95583</v>
      </c>
      <c r="H2167" s="19" t="s">
        <v>3194</v>
      </c>
      <c r="I2167" s="19" t="s">
        <v>15980</v>
      </c>
      <c r="J2167" s="19" t="s">
        <v>23</v>
      </c>
      <c r="K2167" s="20" t="s">
        <v>9100</v>
      </c>
      <c r="L2167" s="19" t="s">
        <v>25</v>
      </c>
    </row>
    <row r="2168" spans="1:12" x14ac:dyDescent="0.25">
      <c r="A2168" s="19" t="s">
        <v>2744</v>
      </c>
      <c r="B2168" s="19" t="s">
        <v>2745</v>
      </c>
      <c r="C2168" s="19" t="s">
        <v>3028</v>
      </c>
      <c r="D2168" s="19" t="s">
        <v>3029</v>
      </c>
      <c r="E2168" s="20" t="s">
        <v>21</v>
      </c>
      <c r="F2168" s="19" t="s">
        <v>21</v>
      </c>
      <c r="G2168" s="180">
        <v>95584</v>
      </c>
      <c r="H2168" s="19" t="s">
        <v>3196</v>
      </c>
      <c r="I2168" s="19" t="s">
        <v>15980</v>
      </c>
      <c r="J2168" s="19" t="s">
        <v>23</v>
      </c>
      <c r="K2168" s="20" t="s">
        <v>5029</v>
      </c>
      <c r="L2168" s="19" t="s">
        <v>25</v>
      </c>
    </row>
    <row r="2169" spans="1:12" x14ac:dyDescent="0.25">
      <c r="A2169" s="19" t="s">
        <v>2744</v>
      </c>
      <c r="B2169" s="19" t="s">
        <v>2745</v>
      </c>
      <c r="C2169" s="19" t="s">
        <v>3028</v>
      </c>
      <c r="D2169" s="19" t="s">
        <v>3029</v>
      </c>
      <c r="E2169" s="20" t="s">
        <v>21</v>
      </c>
      <c r="F2169" s="19" t="s">
        <v>21</v>
      </c>
      <c r="G2169" s="180">
        <v>95585</v>
      </c>
      <c r="H2169" s="19" t="s">
        <v>3197</v>
      </c>
      <c r="I2169" s="19" t="s">
        <v>15980</v>
      </c>
      <c r="J2169" s="19" t="s">
        <v>23</v>
      </c>
      <c r="K2169" s="20" t="s">
        <v>10446</v>
      </c>
      <c r="L2169" s="19" t="s">
        <v>25</v>
      </c>
    </row>
    <row r="2170" spans="1:12" x14ac:dyDescent="0.25">
      <c r="A2170" s="19" t="s">
        <v>2744</v>
      </c>
      <c r="B2170" s="19" t="s">
        <v>2745</v>
      </c>
      <c r="C2170" s="19" t="s">
        <v>3028</v>
      </c>
      <c r="D2170" s="19" t="s">
        <v>3029</v>
      </c>
      <c r="E2170" s="20" t="s">
        <v>21</v>
      </c>
      <c r="F2170" s="19" t="s">
        <v>21</v>
      </c>
      <c r="G2170" s="180">
        <v>95586</v>
      </c>
      <c r="H2170" s="19" t="s">
        <v>3198</v>
      </c>
      <c r="I2170" s="19" t="s">
        <v>15980</v>
      </c>
      <c r="J2170" s="19" t="s">
        <v>23</v>
      </c>
      <c r="K2170" s="20" t="s">
        <v>10447</v>
      </c>
      <c r="L2170" s="19" t="s">
        <v>25</v>
      </c>
    </row>
    <row r="2171" spans="1:12" x14ac:dyDescent="0.25">
      <c r="A2171" s="19" t="s">
        <v>2744</v>
      </c>
      <c r="B2171" s="19" t="s">
        <v>2745</v>
      </c>
      <c r="C2171" s="19" t="s">
        <v>3028</v>
      </c>
      <c r="D2171" s="19" t="s">
        <v>3029</v>
      </c>
      <c r="E2171" s="20" t="s">
        <v>21</v>
      </c>
      <c r="F2171" s="19" t="s">
        <v>21</v>
      </c>
      <c r="G2171" s="180">
        <v>95587</v>
      </c>
      <c r="H2171" s="19" t="s">
        <v>3200</v>
      </c>
      <c r="I2171" s="19" t="s">
        <v>15980</v>
      </c>
      <c r="J2171" s="19" t="s">
        <v>23</v>
      </c>
      <c r="K2171" s="20" t="s">
        <v>3097</v>
      </c>
      <c r="L2171" s="19" t="s">
        <v>25</v>
      </c>
    </row>
    <row r="2172" spans="1:12" x14ac:dyDescent="0.25">
      <c r="A2172" s="19" t="s">
        <v>2744</v>
      </c>
      <c r="B2172" s="19" t="s">
        <v>2745</v>
      </c>
      <c r="C2172" s="19" t="s">
        <v>3028</v>
      </c>
      <c r="D2172" s="19" t="s">
        <v>3029</v>
      </c>
      <c r="E2172" s="20" t="s">
        <v>21</v>
      </c>
      <c r="F2172" s="19" t="s">
        <v>21</v>
      </c>
      <c r="G2172" s="180">
        <v>95588</v>
      </c>
      <c r="H2172" s="19" t="s">
        <v>3201</v>
      </c>
      <c r="I2172" s="19" t="s">
        <v>15980</v>
      </c>
      <c r="J2172" s="19" t="s">
        <v>23</v>
      </c>
      <c r="K2172" s="20" t="s">
        <v>206</v>
      </c>
      <c r="L2172" s="19" t="s">
        <v>25</v>
      </c>
    </row>
    <row r="2173" spans="1:12" x14ac:dyDescent="0.25">
      <c r="A2173" s="19" t="s">
        <v>2744</v>
      </c>
      <c r="B2173" s="19" t="s">
        <v>2745</v>
      </c>
      <c r="C2173" s="19" t="s">
        <v>3028</v>
      </c>
      <c r="D2173" s="19" t="s">
        <v>3029</v>
      </c>
      <c r="E2173" s="20" t="s">
        <v>21</v>
      </c>
      <c r="F2173" s="19" t="s">
        <v>21</v>
      </c>
      <c r="G2173" s="180">
        <v>95589</v>
      </c>
      <c r="H2173" s="19" t="s">
        <v>3203</v>
      </c>
      <c r="I2173" s="19" t="s">
        <v>15980</v>
      </c>
      <c r="J2173" s="19" t="s">
        <v>23</v>
      </c>
      <c r="K2173" s="20" t="s">
        <v>10448</v>
      </c>
      <c r="L2173" s="19" t="s">
        <v>25</v>
      </c>
    </row>
    <row r="2174" spans="1:12" x14ac:dyDescent="0.25">
      <c r="A2174" s="19" t="s">
        <v>2744</v>
      </c>
      <c r="B2174" s="19" t="s">
        <v>2745</v>
      </c>
      <c r="C2174" s="19" t="s">
        <v>3028</v>
      </c>
      <c r="D2174" s="19" t="s">
        <v>3029</v>
      </c>
      <c r="E2174" s="20" t="s">
        <v>21</v>
      </c>
      <c r="F2174" s="19" t="s">
        <v>21</v>
      </c>
      <c r="G2174" s="180">
        <v>95590</v>
      </c>
      <c r="H2174" s="19" t="s">
        <v>3204</v>
      </c>
      <c r="I2174" s="19" t="s">
        <v>15980</v>
      </c>
      <c r="J2174" s="19" t="s">
        <v>23</v>
      </c>
      <c r="K2174" s="20" t="s">
        <v>10449</v>
      </c>
      <c r="L2174" s="19" t="s">
        <v>25</v>
      </c>
    </row>
    <row r="2175" spans="1:12" x14ac:dyDescent="0.25">
      <c r="A2175" s="19" t="s">
        <v>2744</v>
      </c>
      <c r="B2175" s="19" t="s">
        <v>2745</v>
      </c>
      <c r="C2175" s="19" t="s">
        <v>3028</v>
      </c>
      <c r="D2175" s="19" t="s">
        <v>3029</v>
      </c>
      <c r="E2175" s="20" t="s">
        <v>21</v>
      </c>
      <c r="F2175" s="19" t="s">
        <v>21</v>
      </c>
      <c r="G2175" s="180">
        <v>95591</v>
      </c>
      <c r="H2175" s="19" t="s">
        <v>3206</v>
      </c>
      <c r="I2175" s="19" t="s">
        <v>15980</v>
      </c>
      <c r="J2175" s="19" t="s">
        <v>23</v>
      </c>
      <c r="K2175" s="20" t="s">
        <v>3109</v>
      </c>
      <c r="L2175" s="19" t="s">
        <v>25</v>
      </c>
    </row>
    <row r="2176" spans="1:12" x14ac:dyDescent="0.25">
      <c r="A2176" s="19" t="s">
        <v>2744</v>
      </c>
      <c r="B2176" s="19" t="s">
        <v>2745</v>
      </c>
      <c r="C2176" s="19" t="s">
        <v>3028</v>
      </c>
      <c r="D2176" s="19" t="s">
        <v>3029</v>
      </c>
      <c r="E2176" s="20" t="s">
        <v>21</v>
      </c>
      <c r="F2176" s="19" t="s">
        <v>21</v>
      </c>
      <c r="G2176" s="180">
        <v>95592</v>
      </c>
      <c r="H2176" s="19" t="s">
        <v>3208</v>
      </c>
      <c r="I2176" s="19" t="s">
        <v>15980</v>
      </c>
      <c r="J2176" s="19" t="s">
        <v>23</v>
      </c>
      <c r="K2176" s="20" t="s">
        <v>10450</v>
      </c>
      <c r="L2176" s="19" t="s">
        <v>25</v>
      </c>
    </row>
    <row r="2177" spans="1:12" x14ac:dyDescent="0.25">
      <c r="A2177" s="19" t="s">
        <v>2744</v>
      </c>
      <c r="B2177" s="19" t="s">
        <v>2745</v>
      </c>
      <c r="C2177" s="19" t="s">
        <v>3028</v>
      </c>
      <c r="D2177" s="19" t="s">
        <v>3029</v>
      </c>
      <c r="E2177" s="20" t="s">
        <v>21</v>
      </c>
      <c r="F2177" s="19" t="s">
        <v>21</v>
      </c>
      <c r="G2177" s="180">
        <v>95593</v>
      </c>
      <c r="H2177" s="19" t="s">
        <v>3209</v>
      </c>
      <c r="I2177" s="19" t="s">
        <v>15980</v>
      </c>
      <c r="J2177" s="19" t="s">
        <v>23</v>
      </c>
      <c r="K2177" s="20" t="s">
        <v>10451</v>
      </c>
      <c r="L2177" s="19" t="s">
        <v>25</v>
      </c>
    </row>
    <row r="2178" spans="1:12" x14ac:dyDescent="0.25">
      <c r="A2178" s="19" t="s">
        <v>2744</v>
      </c>
      <c r="B2178" s="19" t="s">
        <v>2745</v>
      </c>
      <c r="C2178" s="19" t="s">
        <v>3028</v>
      </c>
      <c r="D2178" s="19" t="s">
        <v>3029</v>
      </c>
      <c r="E2178" s="20" t="s">
        <v>21</v>
      </c>
      <c r="F2178" s="19" t="s">
        <v>21</v>
      </c>
      <c r="G2178" s="180">
        <v>95943</v>
      </c>
      <c r="H2178" s="19" t="s">
        <v>3211</v>
      </c>
      <c r="I2178" s="19" t="s">
        <v>15980</v>
      </c>
      <c r="J2178" s="19" t="s">
        <v>23</v>
      </c>
      <c r="K2178" s="20" t="s">
        <v>8795</v>
      </c>
      <c r="L2178" s="19" t="s">
        <v>25</v>
      </c>
    </row>
    <row r="2179" spans="1:12" x14ac:dyDescent="0.25">
      <c r="A2179" s="19" t="s">
        <v>2744</v>
      </c>
      <c r="B2179" s="19" t="s">
        <v>2745</v>
      </c>
      <c r="C2179" s="19" t="s">
        <v>3028</v>
      </c>
      <c r="D2179" s="19" t="s">
        <v>3029</v>
      </c>
      <c r="E2179" s="20" t="s">
        <v>21</v>
      </c>
      <c r="F2179" s="19" t="s">
        <v>21</v>
      </c>
      <c r="G2179" s="180">
        <v>95944</v>
      </c>
      <c r="H2179" s="19" t="s">
        <v>3212</v>
      </c>
      <c r="I2179" s="19" t="s">
        <v>15980</v>
      </c>
      <c r="J2179" s="19" t="s">
        <v>23</v>
      </c>
      <c r="K2179" s="20" t="s">
        <v>10452</v>
      </c>
      <c r="L2179" s="19" t="s">
        <v>25</v>
      </c>
    </row>
    <row r="2180" spans="1:12" x14ac:dyDescent="0.25">
      <c r="A2180" s="19" t="s">
        <v>2744</v>
      </c>
      <c r="B2180" s="19" t="s">
        <v>2745</v>
      </c>
      <c r="C2180" s="19" t="s">
        <v>3028</v>
      </c>
      <c r="D2180" s="19" t="s">
        <v>3029</v>
      </c>
      <c r="E2180" s="20" t="s">
        <v>21</v>
      </c>
      <c r="F2180" s="19" t="s">
        <v>21</v>
      </c>
      <c r="G2180" s="180">
        <v>95945</v>
      </c>
      <c r="H2180" s="19" t="s">
        <v>3214</v>
      </c>
      <c r="I2180" s="19" t="s">
        <v>15980</v>
      </c>
      <c r="J2180" s="19" t="s">
        <v>23</v>
      </c>
      <c r="K2180" s="20" t="s">
        <v>5945</v>
      </c>
      <c r="L2180" s="19" t="s">
        <v>25</v>
      </c>
    </row>
    <row r="2181" spans="1:12" x14ac:dyDescent="0.25">
      <c r="A2181" s="19" t="s">
        <v>2744</v>
      </c>
      <c r="B2181" s="19" t="s">
        <v>2745</v>
      </c>
      <c r="C2181" s="19" t="s">
        <v>3028</v>
      </c>
      <c r="D2181" s="19" t="s">
        <v>3029</v>
      </c>
      <c r="E2181" s="20" t="s">
        <v>21</v>
      </c>
      <c r="F2181" s="19" t="s">
        <v>21</v>
      </c>
      <c r="G2181" s="180">
        <v>95946</v>
      </c>
      <c r="H2181" s="19" t="s">
        <v>3215</v>
      </c>
      <c r="I2181" s="19" t="s">
        <v>15980</v>
      </c>
      <c r="J2181" s="19" t="s">
        <v>23</v>
      </c>
      <c r="K2181" s="20" t="s">
        <v>1234</v>
      </c>
      <c r="L2181" s="19" t="s">
        <v>25</v>
      </c>
    </row>
    <row r="2182" spans="1:12" x14ac:dyDescent="0.25">
      <c r="A2182" s="19" t="s">
        <v>2744</v>
      </c>
      <c r="B2182" s="19" t="s">
        <v>2745</v>
      </c>
      <c r="C2182" s="19" t="s">
        <v>3028</v>
      </c>
      <c r="D2182" s="19" t="s">
        <v>3029</v>
      </c>
      <c r="E2182" s="20" t="s">
        <v>21</v>
      </c>
      <c r="F2182" s="19" t="s">
        <v>21</v>
      </c>
      <c r="G2182" s="180">
        <v>95947</v>
      </c>
      <c r="H2182" s="19" t="s">
        <v>3217</v>
      </c>
      <c r="I2182" s="19" t="s">
        <v>15980</v>
      </c>
      <c r="J2182" s="19" t="s">
        <v>23</v>
      </c>
      <c r="K2182" s="20" t="s">
        <v>4849</v>
      </c>
      <c r="L2182" s="19" t="s">
        <v>25</v>
      </c>
    </row>
    <row r="2183" spans="1:12" x14ac:dyDescent="0.25">
      <c r="A2183" s="19" t="s">
        <v>2744</v>
      </c>
      <c r="B2183" s="19" t="s">
        <v>2745</v>
      </c>
      <c r="C2183" s="19" t="s">
        <v>3028</v>
      </c>
      <c r="D2183" s="19" t="s">
        <v>3029</v>
      </c>
      <c r="E2183" s="20" t="s">
        <v>21</v>
      </c>
      <c r="F2183" s="19" t="s">
        <v>21</v>
      </c>
      <c r="G2183" s="180">
        <v>95948</v>
      </c>
      <c r="H2183" s="19" t="s">
        <v>3218</v>
      </c>
      <c r="I2183" s="19" t="s">
        <v>15980</v>
      </c>
      <c r="J2183" s="19" t="s">
        <v>23</v>
      </c>
      <c r="K2183" s="20" t="s">
        <v>4919</v>
      </c>
      <c r="L2183" s="19" t="s">
        <v>25</v>
      </c>
    </row>
    <row r="2184" spans="1:12" x14ac:dyDescent="0.25">
      <c r="A2184" s="19" t="s">
        <v>2744</v>
      </c>
      <c r="B2184" s="19" t="s">
        <v>2745</v>
      </c>
      <c r="C2184" s="19" t="s">
        <v>3028</v>
      </c>
      <c r="D2184" s="19" t="s">
        <v>3029</v>
      </c>
      <c r="E2184" s="20" t="s">
        <v>21</v>
      </c>
      <c r="F2184" s="19" t="s">
        <v>21</v>
      </c>
      <c r="G2184" s="180">
        <v>96544</v>
      </c>
      <c r="H2184" s="19" t="s">
        <v>3219</v>
      </c>
      <c r="I2184" s="19" t="s">
        <v>15980</v>
      </c>
      <c r="J2184" s="19" t="s">
        <v>23</v>
      </c>
      <c r="K2184" s="20" t="s">
        <v>3091</v>
      </c>
      <c r="L2184" s="19" t="s">
        <v>25</v>
      </c>
    </row>
    <row r="2185" spans="1:12" x14ac:dyDescent="0.25">
      <c r="A2185" s="19" t="s">
        <v>2744</v>
      </c>
      <c r="B2185" s="19" t="s">
        <v>2745</v>
      </c>
      <c r="C2185" s="19" t="s">
        <v>3028</v>
      </c>
      <c r="D2185" s="19" t="s">
        <v>3029</v>
      </c>
      <c r="E2185" s="20" t="s">
        <v>21</v>
      </c>
      <c r="F2185" s="19" t="s">
        <v>21</v>
      </c>
      <c r="G2185" s="180">
        <v>96545</v>
      </c>
      <c r="H2185" s="19" t="s">
        <v>3220</v>
      </c>
      <c r="I2185" s="19" t="s">
        <v>15980</v>
      </c>
      <c r="J2185" s="19" t="s">
        <v>23</v>
      </c>
      <c r="K2185" s="20" t="s">
        <v>10453</v>
      </c>
      <c r="L2185" s="19" t="s">
        <v>25</v>
      </c>
    </row>
    <row r="2186" spans="1:12" x14ac:dyDescent="0.25">
      <c r="A2186" s="19" t="s">
        <v>2744</v>
      </c>
      <c r="B2186" s="19" t="s">
        <v>2745</v>
      </c>
      <c r="C2186" s="19" t="s">
        <v>3028</v>
      </c>
      <c r="D2186" s="19" t="s">
        <v>3029</v>
      </c>
      <c r="E2186" s="20" t="s">
        <v>21</v>
      </c>
      <c r="F2186" s="19" t="s">
        <v>21</v>
      </c>
      <c r="G2186" s="180">
        <v>96546</v>
      </c>
      <c r="H2186" s="19" t="s">
        <v>3222</v>
      </c>
      <c r="I2186" s="19" t="s">
        <v>15980</v>
      </c>
      <c r="J2186" s="19" t="s">
        <v>23</v>
      </c>
      <c r="K2186" s="20" t="s">
        <v>10454</v>
      </c>
      <c r="L2186" s="19" t="s">
        <v>25</v>
      </c>
    </row>
    <row r="2187" spans="1:12" x14ac:dyDescent="0.25">
      <c r="A2187" s="19" t="s">
        <v>2744</v>
      </c>
      <c r="B2187" s="19" t="s">
        <v>2745</v>
      </c>
      <c r="C2187" s="19" t="s">
        <v>3028</v>
      </c>
      <c r="D2187" s="19" t="s">
        <v>3029</v>
      </c>
      <c r="E2187" s="20" t="s">
        <v>21</v>
      </c>
      <c r="F2187" s="19" t="s">
        <v>21</v>
      </c>
      <c r="G2187" s="180">
        <v>96547</v>
      </c>
      <c r="H2187" s="19" t="s">
        <v>3224</v>
      </c>
      <c r="I2187" s="19" t="s">
        <v>15980</v>
      </c>
      <c r="J2187" s="19" t="s">
        <v>23</v>
      </c>
      <c r="K2187" s="20" t="s">
        <v>3130</v>
      </c>
      <c r="L2187" s="19" t="s">
        <v>25</v>
      </c>
    </row>
    <row r="2188" spans="1:12" x14ac:dyDescent="0.25">
      <c r="A2188" s="19" t="s">
        <v>2744</v>
      </c>
      <c r="B2188" s="19" t="s">
        <v>2745</v>
      </c>
      <c r="C2188" s="19" t="s">
        <v>3028</v>
      </c>
      <c r="D2188" s="19" t="s">
        <v>3029</v>
      </c>
      <c r="E2188" s="20" t="s">
        <v>21</v>
      </c>
      <c r="F2188" s="19" t="s">
        <v>21</v>
      </c>
      <c r="G2188" s="180">
        <v>96548</v>
      </c>
      <c r="H2188" s="19" t="s">
        <v>3226</v>
      </c>
      <c r="I2188" s="19" t="s">
        <v>15980</v>
      </c>
      <c r="J2188" s="19" t="s">
        <v>23</v>
      </c>
      <c r="K2188" s="20" t="s">
        <v>393</v>
      </c>
      <c r="L2188" s="19" t="s">
        <v>25</v>
      </c>
    </row>
    <row r="2189" spans="1:12" x14ac:dyDescent="0.25">
      <c r="A2189" s="19" t="s">
        <v>2744</v>
      </c>
      <c r="B2189" s="19" t="s">
        <v>2745</v>
      </c>
      <c r="C2189" s="19" t="s">
        <v>3028</v>
      </c>
      <c r="D2189" s="19" t="s">
        <v>3029</v>
      </c>
      <c r="E2189" s="20" t="s">
        <v>21</v>
      </c>
      <c r="F2189" s="19" t="s">
        <v>21</v>
      </c>
      <c r="G2189" s="180">
        <v>96549</v>
      </c>
      <c r="H2189" s="19" t="s">
        <v>3227</v>
      </c>
      <c r="I2189" s="19" t="s">
        <v>15980</v>
      </c>
      <c r="J2189" s="19" t="s">
        <v>23</v>
      </c>
      <c r="K2189" s="20" t="s">
        <v>5239</v>
      </c>
      <c r="L2189" s="19" t="s">
        <v>25</v>
      </c>
    </row>
    <row r="2190" spans="1:12" x14ac:dyDescent="0.25">
      <c r="A2190" s="19" t="s">
        <v>2744</v>
      </c>
      <c r="B2190" s="19" t="s">
        <v>2745</v>
      </c>
      <c r="C2190" s="19" t="s">
        <v>3028</v>
      </c>
      <c r="D2190" s="19" t="s">
        <v>3029</v>
      </c>
      <c r="E2190" s="20" t="s">
        <v>21</v>
      </c>
      <c r="F2190" s="19" t="s">
        <v>21</v>
      </c>
      <c r="G2190" s="180">
        <v>96550</v>
      </c>
      <c r="H2190" s="19" t="s">
        <v>3228</v>
      </c>
      <c r="I2190" s="19" t="s">
        <v>15980</v>
      </c>
      <c r="J2190" s="19" t="s">
        <v>23</v>
      </c>
      <c r="K2190" s="20" t="s">
        <v>3505</v>
      </c>
      <c r="L2190" s="19" t="s">
        <v>25</v>
      </c>
    </row>
    <row r="2191" spans="1:12" x14ac:dyDescent="0.25">
      <c r="A2191" s="19" t="s">
        <v>2744</v>
      </c>
      <c r="B2191" s="19" t="s">
        <v>2745</v>
      </c>
      <c r="C2191" s="19" t="s">
        <v>3028</v>
      </c>
      <c r="D2191" s="19" t="s">
        <v>3029</v>
      </c>
      <c r="E2191" s="20" t="s">
        <v>21</v>
      </c>
      <c r="F2191" s="19" t="s">
        <v>21</v>
      </c>
      <c r="G2191" s="180">
        <v>100066</v>
      </c>
      <c r="H2191" s="19" t="s">
        <v>3229</v>
      </c>
      <c r="I2191" s="19" t="s">
        <v>15980</v>
      </c>
      <c r="J2191" s="19" t="s">
        <v>23</v>
      </c>
      <c r="K2191" s="20" t="s">
        <v>3056</v>
      </c>
      <c r="L2191" s="19" t="s">
        <v>25</v>
      </c>
    </row>
    <row r="2192" spans="1:12" x14ac:dyDescent="0.25">
      <c r="A2192" s="19" t="s">
        <v>2744</v>
      </c>
      <c r="B2192" s="19" t="s">
        <v>2745</v>
      </c>
      <c r="C2192" s="19" t="s">
        <v>3028</v>
      </c>
      <c r="D2192" s="19" t="s">
        <v>3029</v>
      </c>
      <c r="E2192" s="20" t="s">
        <v>21</v>
      </c>
      <c r="F2192" s="19" t="s">
        <v>21</v>
      </c>
      <c r="G2192" s="180">
        <v>100067</v>
      </c>
      <c r="H2192" s="19" t="s">
        <v>3231</v>
      </c>
      <c r="I2192" s="19" t="s">
        <v>15980</v>
      </c>
      <c r="J2192" s="19" t="s">
        <v>23</v>
      </c>
      <c r="K2192" s="20" t="s">
        <v>4407</v>
      </c>
      <c r="L2192" s="19" t="s">
        <v>25</v>
      </c>
    </row>
    <row r="2193" spans="1:12" x14ac:dyDescent="0.25">
      <c r="A2193" s="19" t="s">
        <v>2744</v>
      </c>
      <c r="B2193" s="19" t="s">
        <v>2745</v>
      </c>
      <c r="C2193" s="19" t="s">
        <v>3028</v>
      </c>
      <c r="D2193" s="19" t="s">
        <v>3029</v>
      </c>
      <c r="E2193" s="20" t="s">
        <v>21</v>
      </c>
      <c r="F2193" s="19" t="s">
        <v>21</v>
      </c>
      <c r="G2193" s="180">
        <v>100068</v>
      </c>
      <c r="H2193" s="19" t="s">
        <v>3233</v>
      </c>
      <c r="I2193" s="19" t="s">
        <v>15980</v>
      </c>
      <c r="J2193" s="19" t="s">
        <v>23</v>
      </c>
      <c r="K2193" s="20" t="s">
        <v>3501</v>
      </c>
      <c r="L2193" s="19" t="s">
        <v>25</v>
      </c>
    </row>
    <row r="2194" spans="1:12" x14ac:dyDescent="0.25">
      <c r="A2194" s="19" t="s">
        <v>2744</v>
      </c>
      <c r="B2194" s="19" t="s">
        <v>2745</v>
      </c>
      <c r="C2194" s="19" t="s">
        <v>3234</v>
      </c>
      <c r="D2194" s="19" t="s">
        <v>3235</v>
      </c>
      <c r="E2194" s="20" t="s">
        <v>21</v>
      </c>
      <c r="F2194" s="19" t="s">
        <v>21</v>
      </c>
      <c r="G2194" s="180">
        <v>89993</v>
      </c>
      <c r="H2194" s="19" t="s">
        <v>3236</v>
      </c>
      <c r="I2194" s="19" t="s">
        <v>15679</v>
      </c>
      <c r="J2194" s="19" t="s">
        <v>23</v>
      </c>
      <c r="K2194" s="20" t="s">
        <v>10455</v>
      </c>
      <c r="L2194" s="19" t="s">
        <v>25</v>
      </c>
    </row>
    <row r="2195" spans="1:12" x14ac:dyDescent="0.25">
      <c r="A2195" s="19" t="s">
        <v>2744</v>
      </c>
      <c r="B2195" s="19" t="s">
        <v>2745</v>
      </c>
      <c r="C2195" s="19" t="s">
        <v>3234</v>
      </c>
      <c r="D2195" s="19" t="s">
        <v>3235</v>
      </c>
      <c r="E2195" s="20" t="s">
        <v>21</v>
      </c>
      <c r="F2195" s="19" t="s">
        <v>21</v>
      </c>
      <c r="G2195" s="180">
        <v>89994</v>
      </c>
      <c r="H2195" s="19" t="s">
        <v>3237</v>
      </c>
      <c r="I2195" s="19" t="s">
        <v>15679</v>
      </c>
      <c r="J2195" s="19" t="s">
        <v>23</v>
      </c>
      <c r="K2195" s="20" t="s">
        <v>10456</v>
      </c>
      <c r="L2195" s="19" t="s">
        <v>25</v>
      </c>
    </row>
    <row r="2196" spans="1:12" x14ac:dyDescent="0.25">
      <c r="A2196" s="19" t="s">
        <v>2744</v>
      </c>
      <c r="B2196" s="19" t="s">
        <v>2745</v>
      </c>
      <c r="C2196" s="19" t="s">
        <v>3234</v>
      </c>
      <c r="D2196" s="19" t="s">
        <v>3235</v>
      </c>
      <c r="E2196" s="20" t="s">
        <v>21</v>
      </c>
      <c r="F2196" s="19" t="s">
        <v>21</v>
      </c>
      <c r="G2196" s="180">
        <v>89995</v>
      </c>
      <c r="H2196" s="19" t="s">
        <v>3238</v>
      </c>
      <c r="I2196" s="19" t="s">
        <v>15679</v>
      </c>
      <c r="J2196" s="19" t="s">
        <v>23</v>
      </c>
      <c r="K2196" s="20" t="s">
        <v>10457</v>
      </c>
      <c r="L2196" s="19" t="s">
        <v>25</v>
      </c>
    </row>
    <row r="2197" spans="1:12" x14ac:dyDescent="0.25">
      <c r="A2197" s="19" t="s">
        <v>2744</v>
      </c>
      <c r="B2197" s="19" t="s">
        <v>2745</v>
      </c>
      <c r="C2197" s="19" t="s">
        <v>3234</v>
      </c>
      <c r="D2197" s="19" t="s">
        <v>3235</v>
      </c>
      <c r="E2197" s="20" t="s">
        <v>21</v>
      </c>
      <c r="F2197" s="19" t="s">
        <v>21</v>
      </c>
      <c r="G2197" s="180">
        <v>90278</v>
      </c>
      <c r="H2197" s="19" t="s">
        <v>3239</v>
      </c>
      <c r="I2197" s="19" t="s">
        <v>15679</v>
      </c>
      <c r="J2197" s="19" t="s">
        <v>23</v>
      </c>
      <c r="K2197" s="20" t="s">
        <v>10458</v>
      </c>
      <c r="L2197" s="19" t="s">
        <v>25</v>
      </c>
    </row>
    <row r="2198" spans="1:12" x14ac:dyDescent="0.25">
      <c r="A2198" s="19" t="s">
        <v>2744</v>
      </c>
      <c r="B2198" s="19" t="s">
        <v>2745</v>
      </c>
      <c r="C2198" s="19" t="s">
        <v>3234</v>
      </c>
      <c r="D2198" s="19" t="s">
        <v>3235</v>
      </c>
      <c r="E2198" s="20" t="s">
        <v>21</v>
      </c>
      <c r="F2198" s="19" t="s">
        <v>21</v>
      </c>
      <c r="G2198" s="180">
        <v>90279</v>
      </c>
      <c r="H2198" s="19" t="s">
        <v>3240</v>
      </c>
      <c r="I2198" s="19" t="s">
        <v>15679</v>
      </c>
      <c r="J2198" s="19" t="s">
        <v>23</v>
      </c>
      <c r="K2198" s="20" t="s">
        <v>7437</v>
      </c>
      <c r="L2198" s="19" t="s">
        <v>25</v>
      </c>
    </row>
    <row r="2199" spans="1:12" x14ac:dyDescent="0.25">
      <c r="A2199" s="19" t="s">
        <v>2744</v>
      </c>
      <c r="B2199" s="19" t="s">
        <v>2745</v>
      </c>
      <c r="C2199" s="19" t="s">
        <v>3234</v>
      </c>
      <c r="D2199" s="19" t="s">
        <v>3235</v>
      </c>
      <c r="E2199" s="20" t="s">
        <v>21</v>
      </c>
      <c r="F2199" s="19" t="s">
        <v>21</v>
      </c>
      <c r="G2199" s="180">
        <v>90280</v>
      </c>
      <c r="H2199" s="19" t="s">
        <v>3241</v>
      </c>
      <c r="I2199" s="19" t="s">
        <v>15679</v>
      </c>
      <c r="J2199" s="19" t="s">
        <v>23</v>
      </c>
      <c r="K2199" s="20" t="s">
        <v>10459</v>
      </c>
      <c r="L2199" s="19" t="s">
        <v>25</v>
      </c>
    </row>
    <row r="2200" spans="1:12" x14ac:dyDescent="0.25">
      <c r="A2200" s="19" t="s">
        <v>2744</v>
      </c>
      <c r="B2200" s="19" t="s">
        <v>2745</v>
      </c>
      <c r="C2200" s="19" t="s">
        <v>3234</v>
      </c>
      <c r="D2200" s="19" t="s">
        <v>3235</v>
      </c>
      <c r="E2200" s="20" t="s">
        <v>21</v>
      </c>
      <c r="F2200" s="19" t="s">
        <v>21</v>
      </c>
      <c r="G2200" s="180">
        <v>90281</v>
      </c>
      <c r="H2200" s="19" t="s">
        <v>3242</v>
      </c>
      <c r="I2200" s="19" t="s">
        <v>15679</v>
      </c>
      <c r="J2200" s="19" t="s">
        <v>23</v>
      </c>
      <c r="K2200" s="20" t="s">
        <v>10460</v>
      </c>
      <c r="L2200" s="19" t="s">
        <v>25</v>
      </c>
    </row>
    <row r="2201" spans="1:12" x14ac:dyDescent="0.25">
      <c r="A2201" s="19" t="s">
        <v>2744</v>
      </c>
      <c r="B2201" s="19" t="s">
        <v>2745</v>
      </c>
      <c r="C2201" s="19" t="s">
        <v>3234</v>
      </c>
      <c r="D2201" s="19" t="s">
        <v>3235</v>
      </c>
      <c r="E2201" s="20" t="s">
        <v>21</v>
      </c>
      <c r="F2201" s="19" t="s">
        <v>21</v>
      </c>
      <c r="G2201" s="180">
        <v>90282</v>
      </c>
      <c r="H2201" s="19" t="s">
        <v>3243</v>
      </c>
      <c r="I2201" s="19" t="s">
        <v>15679</v>
      </c>
      <c r="J2201" s="19" t="s">
        <v>23</v>
      </c>
      <c r="K2201" s="20" t="s">
        <v>10461</v>
      </c>
      <c r="L2201" s="19" t="s">
        <v>25</v>
      </c>
    </row>
    <row r="2202" spans="1:12" x14ac:dyDescent="0.25">
      <c r="A2202" s="19" t="s">
        <v>2744</v>
      </c>
      <c r="B2202" s="19" t="s">
        <v>2745</v>
      </c>
      <c r="C2202" s="19" t="s">
        <v>3234</v>
      </c>
      <c r="D2202" s="19" t="s">
        <v>3235</v>
      </c>
      <c r="E2202" s="20" t="s">
        <v>21</v>
      </c>
      <c r="F2202" s="19" t="s">
        <v>21</v>
      </c>
      <c r="G2202" s="180">
        <v>90283</v>
      </c>
      <c r="H2202" s="19" t="s">
        <v>3244</v>
      </c>
      <c r="I2202" s="19" t="s">
        <v>15679</v>
      </c>
      <c r="J2202" s="19" t="s">
        <v>23</v>
      </c>
      <c r="K2202" s="20" t="s">
        <v>10462</v>
      </c>
      <c r="L2202" s="19" t="s">
        <v>25</v>
      </c>
    </row>
    <row r="2203" spans="1:12" x14ac:dyDescent="0.25">
      <c r="A2203" s="19" t="s">
        <v>2744</v>
      </c>
      <c r="B2203" s="19" t="s">
        <v>2745</v>
      </c>
      <c r="C2203" s="19" t="s">
        <v>3234</v>
      </c>
      <c r="D2203" s="19" t="s">
        <v>3235</v>
      </c>
      <c r="E2203" s="20" t="s">
        <v>21</v>
      </c>
      <c r="F2203" s="19" t="s">
        <v>21</v>
      </c>
      <c r="G2203" s="180">
        <v>90284</v>
      </c>
      <c r="H2203" s="19" t="s">
        <v>3245</v>
      </c>
      <c r="I2203" s="19" t="s">
        <v>15679</v>
      </c>
      <c r="J2203" s="19" t="s">
        <v>23</v>
      </c>
      <c r="K2203" s="20" t="s">
        <v>10463</v>
      </c>
      <c r="L2203" s="19" t="s">
        <v>25</v>
      </c>
    </row>
    <row r="2204" spans="1:12" x14ac:dyDescent="0.25">
      <c r="A2204" s="19" t="s">
        <v>2744</v>
      </c>
      <c r="B2204" s="19" t="s">
        <v>2745</v>
      </c>
      <c r="C2204" s="19" t="s">
        <v>3234</v>
      </c>
      <c r="D2204" s="19" t="s">
        <v>3235</v>
      </c>
      <c r="E2204" s="20" t="s">
        <v>21</v>
      </c>
      <c r="F2204" s="19" t="s">
        <v>21</v>
      </c>
      <c r="G2204" s="180">
        <v>90285</v>
      </c>
      <c r="H2204" s="19" t="s">
        <v>3246</v>
      </c>
      <c r="I2204" s="19" t="s">
        <v>15679</v>
      </c>
      <c r="J2204" s="19" t="s">
        <v>23</v>
      </c>
      <c r="K2204" s="20" t="s">
        <v>10464</v>
      </c>
      <c r="L2204" s="19" t="s">
        <v>25</v>
      </c>
    </row>
    <row r="2205" spans="1:12" x14ac:dyDescent="0.25">
      <c r="A2205" s="19" t="s">
        <v>2744</v>
      </c>
      <c r="B2205" s="19" t="s">
        <v>2745</v>
      </c>
      <c r="C2205" s="19" t="s">
        <v>3234</v>
      </c>
      <c r="D2205" s="19" t="s">
        <v>3235</v>
      </c>
      <c r="E2205" s="20" t="s">
        <v>21</v>
      </c>
      <c r="F2205" s="19" t="s">
        <v>21</v>
      </c>
      <c r="G2205" s="180">
        <v>90853</v>
      </c>
      <c r="H2205" s="19" t="s">
        <v>3247</v>
      </c>
      <c r="I2205" s="19" t="s">
        <v>15679</v>
      </c>
      <c r="J2205" s="19" t="s">
        <v>23</v>
      </c>
      <c r="K2205" s="20" t="s">
        <v>10465</v>
      </c>
      <c r="L2205" s="19" t="s">
        <v>25</v>
      </c>
    </row>
    <row r="2206" spans="1:12" x14ac:dyDescent="0.25">
      <c r="A2206" s="19" t="s">
        <v>2744</v>
      </c>
      <c r="B2206" s="19" t="s">
        <v>2745</v>
      </c>
      <c r="C2206" s="19" t="s">
        <v>3234</v>
      </c>
      <c r="D2206" s="19" t="s">
        <v>3235</v>
      </c>
      <c r="E2206" s="20" t="s">
        <v>21</v>
      </c>
      <c r="F2206" s="19" t="s">
        <v>21</v>
      </c>
      <c r="G2206" s="180">
        <v>90854</v>
      </c>
      <c r="H2206" s="19" t="s">
        <v>3248</v>
      </c>
      <c r="I2206" s="19" t="s">
        <v>15679</v>
      </c>
      <c r="J2206" s="19" t="s">
        <v>23</v>
      </c>
      <c r="K2206" s="20" t="s">
        <v>10466</v>
      </c>
      <c r="L2206" s="19" t="s">
        <v>25</v>
      </c>
    </row>
    <row r="2207" spans="1:12" x14ac:dyDescent="0.25">
      <c r="A2207" s="19" t="s">
        <v>2744</v>
      </c>
      <c r="B2207" s="19" t="s">
        <v>2745</v>
      </c>
      <c r="C2207" s="19" t="s">
        <v>3234</v>
      </c>
      <c r="D2207" s="19" t="s">
        <v>3235</v>
      </c>
      <c r="E2207" s="20" t="s">
        <v>21</v>
      </c>
      <c r="F2207" s="19" t="s">
        <v>21</v>
      </c>
      <c r="G2207" s="180">
        <v>90855</v>
      </c>
      <c r="H2207" s="19" t="s">
        <v>3249</v>
      </c>
      <c r="I2207" s="19" t="s">
        <v>15679</v>
      </c>
      <c r="J2207" s="19" t="s">
        <v>23</v>
      </c>
      <c r="K2207" s="20" t="s">
        <v>10467</v>
      </c>
      <c r="L2207" s="19" t="s">
        <v>25</v>
      </c>
    </row>
    <row r="2208" spans="1:12" x14ac:dyDescent="0.25">
      <c r="A2208" s="19" t="s">
        <v>2744</v>
      </c>
      <c r="B2208" s="19" t="s">
        <v>2745</v>
      </c>
      <c r="C2208" s="19" t="s">
        <v>3234</v>
      </c>
      <c r="D2208" s="19" t="s">
        <v>3235</v>
      </c>
      <c r="E2208" s="20" t="s">
        <v>21</v>
      </c>
      <c r="F2208" s="19" t="s">
        <v>21</v>
      </c>
      <c r="G2208" s="180">
        <v>90856</v>
      </c>
      <c r="H2208" s="19" t="s">
        <v>3250</v>
      </c>
      <c r="I2208" s="19" t="s">
        <v>15679</v>
      </c>
      <c r="J2208" s="19" t="s">
        <v>23</v>
      </c>
      <c r="K2208" s="20" t="s">
        <v>10468</v>
      </c>
      <c r="L2208" s="19" t="s">
        <v>25</v>
      </c>
    </row>
    <row r="2209" spans="1:12" x14ac:dyDescent="0.25">
      <c r="A2209" s="19" t="s">
        <v>2744</v>
      </c>
      <c r="B2209" s="19" t="s">
        <v>2745</v>
      </c>
      <c r="C2209" s="19" t="s">
        <v>3234</v>
      </c>
      <c r="D2209" s="19" t="s">
        <v>3235</v>
      </c>
      <c r="E2209" s="20" t="s">
        <v>21</v>
      </c>
      <c r="F2209" s="19" t="s">
        <v>21</v>
      </c>
      <c r="G2209" s="180">
        <v>90857</v>
      </c>
      <c r="H2209" s="19" t="s">
        <v>3251</v>
      </c>
      <c r="I2209" s="19" t="s">
        <v>15679</v>
      </c>
      <c r="J2209" s="19" t="s">
        <v>23</v>
      </c>
      <c r="K2209" s="20" t="s">
        <v>10469</v>
      </c>
      <c r="L2209" s="19" t="s">
        <v>25</v>
      </c>
    </row>
    <row r="2210" spans="1:12" x14ac:dyDescent="0.25">
      <c r="A2210" s="19" t="s">
        <v>2744</v>
      </c>
      <c r="B2210" s="19" t="s">
        <v>2745</v>
      </c>
      <c r="C2210" s="19" t="s">
        <v>3234</v>
      </c>
      <c r="D2210" s="19" t="s">
        <v>3235</v>
      </c>
      <c r="E2210" s="20" t="s">
        <v>21</v>
      </c>
      <c r="F2210" s="19" t="s">
        <v>21</v>
      </c>
      <c r="G2210" s="180">
        <v>90858</v>
      </c>
      <c r="H2210" s="19" t="s">
        <v>3252</v>
      </c>
      <c r="I2210" s="19" t="s">
        <v>15679</v>
      </c>
      <c r="J2210" s="19" t="s">
        <v>23</v>
      </c>
      <c r="K2210" s="20" t="s">
        <v>10470</v>
      </c>
      <c r="L2210" s="19" t="s">
        <v>25</v>
      </c>
    </row>
    <row r="2211" spans="1:12" x14ac:dyDescent="0.25">
      <c r="A2211" s="19" t="s">
        <v>2744</v>
      </c>
      <c r="B2211" s="19" t="s">
        <v>2745</v>
      </c>
      <c r="C2211" s="19" t="s">
        <v>3234</v>
      </c>
      <c r="D2211" s="19" t="s">
        <v>3235</v>
      </c>
      <c r="E2211" s="20" t="s">
        <v>21</v>
      </c>
      <c r="F2211" s="19" t="s">
        <v>21</v>
      </c>
      <c r="G2211" s="180">
        <v>90859</v>
      </c>
      <c r="H2211" s="19" t="s">
        <v>3253</v>
      </c>
      <c r="I2211" s="19" t="s">
        <v>15679</v>
      </c>
      <c r="J2211" s="19" t="s">
        <v>23</v>
      </c>
      <c r="K2211" s="20" t="s">
        <v>10471</v>
      </c>
      <c r="L2211" s="19" t="s">
        <v>25</v>
      </c>
    </row>
    <row r="2212" spans="1:12" x14ac:dyDescent="0.25">
      <c r="A2212" s="19" t="s">
        <v>2744</v>
      </c>
      <c r="B2212" s="19" t="s">
        <v>2745</v>
      </c>
      <c r="C2212" s="19" t="s">
        <v>3234</v>
      </c>
      <c r="D2212" s="19" t="s">
        <v>3235</v>
      </c>
      <c r="E2212" s="20" t="s">
        <v>21</v>
      </c>
      <c r="F2212" s="19" t="s">
        <v>21</v>
      </c>
      <c r="G2212" s="180">
        <v>90860</v>
      </c>
      <c r="H2212" s="19" t="s">
        <v>3254</v>
      </c>
      <c r="I2212" s="19" t="s">
        <v>15679</v>
      </c>
      <c r="J2212" s="19" t="s">
        <v>23</v>
      </c>
      <c r="K2212" s="20" t="s">
        <v>10472</v>
      </c>
      <c r="L2212" s="19" t="s">
        <v>25</v>
      </c>
    </row>
    <row r="2213" spans="1:12" x14ac:dyDescent="0.25">
      <c r="A2213" s="19" t="s">
        <v>2744</v>
      </c>
      <c r="B2213" s="19" t="s">
        <v>2745</v>
      </c>
      <c r="C2213" s="19" t="s">
        <v>3234</v>
      </c>
      <c r="D2213" s="19" t="s">
        <v>3235</v>
      </c>
      <c r="E2213" s="20" t="s">
        <v>21</v>
      </c>
      <c r="F2213" s="19" t="s">
        <v>21</v>
      </c>
      <c r="G2213" s="180">
        <v>90861</v>
      </c>
      <c r="H2213" s="19" t="s">
        <v>3255</v>
      </c>
      <c r="I2213" s="19" t="s">
        <v>15679</v>
      </c>
      <c r="J2213" s="19" t="s">
        <v>23</v>
      </c>
      <c r="K2213" s="20" t="s">
        <v>10473</v>
      </c>
      <c r="L2213" s="19" t="s">
        <v>25</v>
      </c>
    </row>
    <row r="2214" spans="1:12" x14ac:dyDescent="0.25">
      <c r="A2214" s="19" t="s">
        <v>2744</v>
      </c>
      <c r="B2214" s="19" t="s">
        <v>2745</v>
      </c>
      <c r="C2214" s="19" t="s">
        <v>3234</v>
      </c>
      <c r="D2214" s="19" t="s">
        <v>3235</v>
      </c>
      <c r="E2214" s="20" t="s">
        <v>21</v>
      </c>
      <c r="F2214" s="19" t="s">
        <v>21</v>
      </c>
      <c r="G2214" s="180">
        <v>90862</v>
      </c>
      <c r="H2214" s="19" t="s">
        <v>3256</v>
      </c>
      <c r="I2214" s="19" t="s">
        <v>15679</v>
      </c>
      <c r="J2214" s="19" t="s">
        <v>23</v>
      </c>
      <c r="K2214" s="20" t="s">
        <v>10474</v>
      </c>
      <c r="L2214" s="19" t="s">
        <v>25</v>
      </c>
    </row>
    <row r="2215" spans="1:12" x14ac:dyDescent="0.25">
      <c r="A2215" s="19" t="s">
        <v>2744</v>
      </c>
      <c r="B2215" s="19" t="s">
        <v>2745</v>
      </c>
      <c r="C2215" s="19" t="s">
        <v>3234</v>
      </c>
      <c r="D2215" s="19" t="s">
        <v>3235</v>
      </c>
      <c r="E2215" s="20" t="s">
        <v>21</v>
      </c>
      <c r="F2215" s="19" t="s">
        <v>21</v>
      </c>
      <c r="G2215" s="180">
        <v>92718</v>
      </c>
      <c r="H2215" s="19" t="s">
        <v>3257</v>
      </c>
      <c r="I2215" s="19" t="s">
        <v>15679</v>
      </c>
      <c r="J2215" s="19" t="s">
        <v>23</v>
      </c>
      <c r="K2215" s="20" t="s">
        <v>10475</v>
      </c>
      <c r="L2215" s="19" t="s">
        <v>25</v>
      </c>
    </row>
    <row r="2216" spans="1:12" x14ac:dyDescent="0.25">
      <c r="A2216" s="19" t="s">
        <v>2744</v>
      </c>
      <c r="B2216" s="19" t="s">
        <v>2745</v>
      </c>
      <c r="C2216" s="19" t="s">
        <v>3234</v>
      </c>
      <c r="D2216" s="19" t="s">
        <v>3235</v>
      </c>
      <c r="E2216" s="20" t="s">
        <v>21</v>
      </c>
      <c r="F2216" s="19" t="s">
        <v>21</v>
      </c>
      <c r="G2216" s="180">
        <v>92719</v>
      </c>
      <c r="H2216" s="19" t="s">
        <v>3258</v>
      </c>
      <c r="I2216" s="19" t="s">
        <v>15679</v>
      </c>
      <c r="J2216" s="19" t="s">
        <v>23</v>
      </c>
      <c r="K2216" s="20" t="s">
        <v>10476</v>
      </c>
      <c r="L2216" s="19" t="s">
        <v>25</v>
      </c>
    </row>
    <row r="2217" spans="1:12" x14ac:dyDescent="0.25">
      <c r="A2217" s="19" t="s">
        <v>2744</v>
      </c>
      <c r="B2217" s="19" t="s">
        <v>2745</v>
      </c>
      <c r="C2217" s="19" t="s">
        <v>3234</v>
      </c>
      <c r="D2217" s="19" t="s">
        <v>3235</v>
      </c>
      <c r="E2217" s="20" t="s">
        <v>21</v>
      </c>
      <c r="F2217" s="19" t="s">
        <v>21</v>
      </c>
      <c r="G2217" s="180">
        <v>92720</v>
      </c>
      <c r="H2217" s="19" t="s">
        <v>3259</v>
      </c>
      <c r="I2217" s="19" t="s">
        <v>15679</v>
      </c>
      <c r="J2217" s="19" t="s">
        <v>23</v>
      </c>
      <c r="K2217" s="20" t="s">
        <v>10477</v>
      </c>
      <c r="L2217" s="19" t="s">
        <v>25</v>
      </c>
    </row>
    <row r="2218" spans="1:12" x14ac:dyDescent="0.25">
      <c r="A2218" s="19" t="s">
        <v>2744</v>
      </c>
      <c r="B2218" s="19" t="s">
        <v>2745</v>
      </c>
      <c r="C2218" s="19" t="s">
        <v>3234</v>
      </c>
      <c r="D2218" s="19" t="s">
        <v>3235</v>
      </c>
      <c r="E2218" s="20" t="s">
        <v>21</v>
      </c>
      <c r="F2218" s="19" t="s">
        <v>21</v>
      </c>
      <c r="G2218" s="180">
        <v>92721</v>
      </c>
      <c r="H2218" s="19" t="s">
        <v>3260</v>
      </c>
      <c r="I2218" s="19" t="s">
        <v>15679</v>
      </c>
      <c r="J2218" s="19" t="s">
        <v>23</v>
      </c>
      <c r="K2218" s="20" t="s">
        <v>10478</v>
      </c>
      <c r="L2218" s="19" t="s">
        <v>25</v>
      </c>
    </row>
    <row r="2219" spans="1:12" x14ac:dyDescent="0.25">
      <c r="A2219" s="19" t="s">
        <v>2744</v>
      </c>
      <c r="B2219" s="19" t="s">
        <v>2745</v>
      </c>
      <c r="C2219" s="19" t="s">
        <v>3234</v>
      </c>
      <c r="D2219" s="19" t="s">
        <v>3235</v>
      </c>
      <c r="E2219" s="20" t="s">
        <v>21</v>
      </c>
      <c r="F2219" s="19" t="s">
        <v>21</v>
      </c>
      <c r="G2219" s="180">
        <v>92722</v>
      </c>
      <c r="H2219" s="19" t="s">
        <v>3261</v>
      </c>
      <c r="I2219" s="19" t="s">
        <v>15679</v>
      </c>
      <c r="J2219" s="19" t="s">
        <v>23</v>
      </c>
      <c r="K2219" s="20" t="s">
        <v>10479</v>
      </c>
      <c r="L2219" s="19" t="s">
        <v>25</v>
      </c>
    </row>
    <row r="2220" spans="1:12" x14ac:dyDescent="0.25">
      <c r="A2220" s="19" t="s">
        <v>2744</v>
      </c>
      <c r="B2220" s="19" t="s">
        <v>2745</v>
      </c>
      <c r="C2220" s="19" t="s">
        <v>3234</v>
      </c>
      <c r="D2220" s="19" t="s">
        <v>3235</v>
      </c>
      <c r="E2220" s="20" t="s">
        <v>21</v>
      </c>
      <c r="F2220" s="19" t="s">
        <v>21</v>
      </c>
      <c r="G2220" s="180">
        <v>92723</v>
      </c>
      <c r="H2220" s="19" t="s">
        <v>3262</v>
      </c>
      <c r="I2220" s="19" t="s">
        <v>15679</v>
      </c>
      <c r="J2220" s="19" t="s">
        <v>23</v>
      </c>
      <c r="K2220" s="20" t="s">
        <v>10480</v>
      </c>
      <c r="L2220" s="19" t="s">
        <v>25</v>
      </c>
    </row>
    <row r="2221" spans="1:12" x14ac:dyDescent="0.25">
      <c r="A2221" s="19" t="s">
        <v>2744</v>
      </c>
      <c r="B2221" s="19" t="s">
        <v>2745</v>
      </c>
      <c r="C2221" s="19" t="s">
        <v>3234</v>
      </c>
      <c r="D2221" s="19" t="s">
        <v>3235</v>
      </c>
      <c r="E2221" s="20" t="s">
        <v>21</v>
      </c>
      <c r="F2221" s="19" t="s">
        <v>21</v>
      </c>
      <c r="G2221" s="180">
        <v>92724</v>
      </c>
      <c r="H2221" s="19" t="s">
        <v>3263</v>
      </c>
      <c r="I2221" s="19" t="s">
        <v>15679</v>
      </c>
      <c r="J2221" s="19" t="s">
        <v>23</v>
      </c>
      <c r="K2221" s="20" t="s">
        <v>10481</v>
      </c>
      <c r="L2221" s="19" t="s">
        <v>25</v>
      </c>
    </row>
    <row r="2222" spans="1:12" x14ac:dyDescent="0.25">
      <c r="A2222" s="19" t="s">
        <v>2744</v>
      </c>
      <c r="B2222" s="19" t="s">
        <v>2745</v>
      </c>
      <c r="C2222" s="19" t="s">
        <v>3234</v>
      </c>
      <c r="D2222" s="19" t="s">
        <v>3235</v>
      </c>
      <c r="E2222" s="20" t="s">
        <v>21</v>
      </c>
      <c r="F2222" s="19" t="s">
        <v>21</v>
      </c>
      <c r="G2222" s="180">
        <v>92725</v>
      </c>
      <c r="H2222" s="19" t="s">
        <v>3264</v>
      </c>
      <c r="I2222" s="19" t="s">
        <v>15679</v>
      </c>
      <c r="J2222" s="19" t="s">
        <v>23</v>
      </c>
      <c r="K2222" s="20" t="s">
        <v>10482</v>
      </c>
      <c r="L2222" s="19" t="s">
        <v>25</v>
      </c>
    </row>
    <row r="2223" spans="1:12" x14ac:dyDescent="0.25">
      <c r="A2223" s="19" t="s">
        <v>2744</v>
      </c>
      <c r="B2223" s="19" t="s">
        <v>2745</v>
      </c>
      <c r="C2223" s="19" t="s">
        <v>3234</v>
      </c>
      <c r="D2223" s="19" t="s">
        <v>3235</v>
      </c>
      <c r="E2223" s="20" t="s">
        <v>21</v>
      </c>
      <c r="F2223" s="19" t="s">
        <v>21</v>
      </c>
      <c r="G2223" s="180">
        <v>92726</v>
      </c>
      <c r="H2223" s="19" t="s">
        <v>3265</v>
      </c>
      <c r="I2223" s="19" t="s">
        <v>15679</v>
      </c>
      <c r="J2223" s="19" t="s">
        <v>23</v>
      </c>
      <c r="K2223" s="20" t="s">
        <v>10483</v>
      </c>
      <c r="L2223" s="19" t="s">
        <v>25</v>
      </c>
    </row>
    <row r="2224" spans="1:12" x14ac:dyDescent="0.25">
      <c r="A2224" s="19" t="s">
        <v>2744</v>
      </c>
      <c r="B2224" s="19" t="s">
        <v>2745</v>
      </c>
      <c r="C2224" s="19" t="s">
        <v>3234</v>
      </c>
      <c r="D2224" s="19" t="s">
        <v>3235</v>
      </c>
      <c r="E2224" s="20" t="s">
        <v>21</v>
      </c>
      <c r="F2224" s="19" t="s">
        <v>21</v>
      </c>
      <c r="G2224" s="180">
        <v>92727</v>
      </c>
      <c r="H2224" s="19" t="s">
        <v>3266</v>
      </c>
      <c r="I2224" s="19" t="s">
        <v>15679</v>
      </c>
      <c r="J2224" s="19" t="s">
        <v>23</v>
      </c>
      <c r="K2224" s="20" t="s">
        <v>10484</v>
      </c>
      <c r="L2224" s="19" t="s">
        <v>25</v>
      </c>
    </row>
    <row r="2225" spans="1:12" x14ac:dyDescent="0.25">
      <c r="A2225" s="19" t="s">
        <v>2744</v>
      </c>
      <c r="B2225" s="19" t="s">
        <v>2745</v>
      </c>
      <c r="C2225" s="19" t="s">
        <v>3234</v>
      </c>
      <c r="D2225" s="19" t="s">
        <v>3235</v>
      </c>
      <c r="E2225" s="20" t="s">
        <v>21</v>
      </c>
      <c r="F2225" s="19" t="s">
        <v>21</v>
      </c>
      <c r="G2225" s="180">
        <v>92728</v>
      </c>
      <c r="H2225" s="19" t="s">
        <v>3267</v>
      </c>
      <c r="I2225" s="19" t="s">
        <v>15679</v>
      </c>
      <c r="J2225" s="19" t="s">
        <v>23</v>
      </c>
      <c r="K2225" s="20" t="s">
        <v>10485</v>
      </c>
      <c r="L2225" s="19" t="s">
        <v>25</v>
      </c>
    </row>
    <row r="2226" spans="1:12" x14ac:dyDescent="0.25">
      <c r="A2226" s="19" t="s">
        <v>2744</v>
      </c>
      <c r="B2226" s="19" t="s">
        <v>2745</v>
      </c>
      <c r="C2226" s="19" t="s">
        <v>3234</v>
      </c>
      <c r="D2226" s="19" t="s">
        <v>3235</v>
      </c>
      <c r="E2226" s="20" t="s">
        <v>21</v>
      </c>
      <c r="F2226" s="19" t="s">
        <v>21</v>
      </c>
      <c r="G2226" s="180">
        <v>92729</v>
      </c>
      <c r="H2226" s="19" t="s">
        <v>3268</v>
      </c>
      <c r="I2226" s="19" t="s">
        <v>15679</v>
      </c>
      <c r="J2226" s="19" t="s">
        <v>23</v>
      </c>
      <c r="K2226" s="20" t="s">
        <v>10486</v>
      </c>
      <c r="L2226" s="19" t="s">
        <v>25</v>
      </c>
    </row>
    <row r="2227" spans="1:12" x14ac:dyDescent="0.25">
      <c r="A2227" s="19" t="s">
        <v>2744</v>
      </c>
      <c r="B2227" s="19" t="s">
        <v>2745</v>
      </c>
      <c r="C2227" s="19" t="s">
        <v>3234</v>
      </c>
      <c r="D2227" s="19" t="s">
        <v>3235</v>
      </c>
      <c r="E2227" s="20" t="s">
        <v>21</v>
      </c>
      <c r="F2227" s="19" t="s">
        <v>21</v>
      </c>
      <c r="G2227" s="180">
        <v>92730</v>
      </c>
      <c r="H2227" s="19" t="s">
        <v>3269</v>
      </c>
      <c r="I2227" s="19" t="s">
        <v>15679</v>
      </c>
      <c r="J2227" s="19" t="s">
        <v>23</v>
      </c>
      <c r="K2227" s="20" t="s">
        <v>10487</v>
      </c>
      <c r="L2227" s="19" t="s">
        <v>25</v>
      </c>
    </row>
    <row r="2228" spans="1:12" x14ac:dyDescent="0.25">
      <c r="A2228" s="19" t="s">
        <v>2744</v>
      </c>
      <c r="B2228" s="19" t="s">
        <v>2745</v>
      </c>
      <c r="C2228" s="19" t="s">
        <v>3234</v>
      </c>
      <c r="D2228" s="19" t="s">
        <v>3235</v>
      </c>
      <c r="E2228" s="20" t="s">
        <v>21</v>
      </c>
      <c r="F2228" s="19" t="s">
        <v>21</v>
      </c>
      <c r="G2228" s="180">
        <v>92731</v>
      </c>
      <c r="H2228" s="19" t="s">
        <v>3270</v>
      </c>
      <c r="I2228" s="19" t="s">
        <v>15679</v>
      </c>
      <c r="J2228" s="19" t="s">
        <v>23</v>
      </c>
      <c r="K2228" s="20" t="s">
        <v>10488</v>
      </c>
      <c r="L2228" s="19" t="s">
        <v>25</v>
      </c>
    </row>
    <row r="2229" spans="1:12" x14ac:dyDescent="0.25">
      <c r="A2229" s="19" t="s">
        <v>2744</v>
      </c>
      <c r="B2229" s="19" t="s">
        <v>2745</v>
      </c>
      <c r="C2229" s="19" t="s">
        <v>3234</v>
      </c>
      <c r="D2229" s="19" t="s">
        <v>3235</v>
      </c>
      <c r="E2229" s="20" t="s">
        <v>21</v>
      </c>
      <c r="F2229" s="19" t="s">
        <v>21</v>
      </c>
      <c r="G2229" s="180">
        <v>92732</v>
      </c>
      <c r="H2229" s="19" t="s">
        <v>3271</v>
      </c>
      <c r="I2229" s="19" t="s">
        <v>15679</v>
      </c>
      <c r="J2229" s="19" t="s">
        <v>23</v>
      </c>
      <c r="K2229" s="20" t="s">
        <v>10489</v>
      </c>
      <c r="L2229" s="19" t="s">
        <v>25</v>
      </c>
    </row>
    <row r="2230" spans="1:12" x14ac:dyDescent="0.25">
      <c r="A2230" s="19" t="s">
        <v>2744</v>
      </c>
      <c r="B2230" s="19" t="s">
        <v>2745</v>
      </c>
      <c r="C2230" s="19" t="s">
        <v>3234</v>
      </c>
      <c r="D2230" s="19" t="s">
        <v>3235</v>
      </c>
      <c r="E2230" s="20" t="s">
        <v>21</v>
      </c>
      <c r="F2230" s="19" t="s">
        <v>21</v>
      </c>
      <c r="G2230" s="180">
        <v>92733</v>
      </c>
      <c r="H2230" s="19" t="s">
        <v>3272</v>
      </c>
      <c r="I2230" s="19" t="s">
        <v>15679</v>
      </c>
      <c r="J2230" s="19" t="s">
        <v>23</v>
      </c>
      <c r="K2230" s="20" t="s">
        <v>10490</v>
      </c>
      <c r="L2230" s="19" t="s">
        <v>25</v>
      </c>
    </row>
    <row r="2231" spans="1:12" x14ac:dyDescent="0.25">
      <c r="A2231" s="19" t="s">
        <v>2744</v>
      </c>
      <c r="B2231" s="19" t="s">
        <v>2745</v>
      </c>
      <c r="C2231" s="19" t="s">
        <v>3234</v>
      </c>
      <c r="D2231" s="19" t="s">
        <v>3235</v>
      </c>
      <c r="E2231" s="20" t="s">
        <v>21</v>
      </c>
      <c r="F2231" s="19" t="s">
        <v>21</v>
      </c>
      <c r="G2231" s="180">
        <v>92734</v>
      </c>
      <c r="H2231" s="19" t="s">
        <v>3273</v>
      </c>
      <c r="I2231" s="19" t="s">
        <v>15679</v>
      </c>
      <c r="J2231" s="19" t="s">
        <v>23</v>
      </c>
      <c r="K2231" s="20" t="s">
        <v>10491</v>
      </c>
      <c r="L2231" s="19" t="s">
        <v>25</v>
      </c>
    </row>
    <row r="2232" spans="1:12" x14ac:dyDescent="0.25">
      <c r="A2232" s="19" t="s">
        <v>2744</v>
      </c>
      <c r="B2232" s="19" t="s">
        <v>2745</v>
      </c>
      <c r="C2232" s="19" t="s">
        <v>3234</v>
      </c>
      <c r="D2232" s="19" t="s">
        <v>3235</v>
      </c>
      <c r="E2232" s="20" t="s">
        <v>21</v>
      </c>
      <c r="F2232" s="19" t="s">
        <v>21</v>
      </c>
      <c r="G2232" s="180">
        <v>92735</v>
      </c>
      <c r="H2232" s="19" t="s">
        <v>3275</v>
      </c>
      <c r="I2232" s="19" t="s">
        <v>15679</v>
      </c>
      <c r="J2232" s="19" t="s">
        <v>23</v>
      </c>
      <c r="K2232" s="20" t="s">
        <v>10492</v>
      </c>
      <c r="L2232" s="19" t="s">
        <v>25</v>
      </c>
    </row>
    <row r="2233" spans="1:12" x14ac:dyDescent="0.25">
      <c r="A2233" s="19" t="s">
        <v>2744</v>
      </c>
      <c r="B2233" s="19" t="s">
        <v>2745</v>
      </c>
      <c r="C2233" s="19" t="s">
        <v>3234</v>
      </c>
      <c r="D2233" s="19" t="s">
        <v>3235</v>
      </c>
      <c r="E2233" s="20" t="s">
        <v>21</v>
      </c>
      <c r="F2233" s="19" t="s">
        <v>21</v>
      </c>
      <c r="G2233" s="180">
        <v>92736</v>
      </c>
      <c r="H2233" s="19" t="s">
        <v>3276</v>
      </c>
      <c r="I2233" s="19" t="s">
        <v>15679</v>
      </c>
      <c r="J2233" s="19" t="s">
        <v>23</v>
      </c>
      <c r="K2233" s="20" t="s">
        <v>10493</v>
      </c>
      <c r="L2233" s="19" t="s">
        <v>25</v>
      </c>
    </row>
    <row r="2234" spans="1:12" x14ac:dyDescent="0.25">
      <c r="A2234" s="19" t="s">
        <v>2744</v>
      </c>
      <c r="B2234" s="19" t="s">
        <v>2745</v>
      </c>
      <c r="C2234" s="19" t="s">
        <v>3234</v>
      </c>
      <c r="D2234" s="19" t="s">
        <v>3235</v>
      </c>
      <c r="E2234" s="20" t="s">
        <v>21</v>
      </c>
      <c r="F2234" s="19" t="s">
        <v>21</v>
      </c>
      <c r="G2234" s="180">
        <v>92739</v>
      </c>
      <c r="H2234" s="19" t="s">
        <v>3277</v>
      </c>
      <c r="I2234" s="19" t="s">
        <v>15679</v>
      </c>
      <c r="J2234" s="19" t="s">
        <v>23</v>
      </c>
      <c r="K2234" s="20" t="s">
        <v>10494</v>
      </c>
      <c r="L2234" s="19" t="s">
        <v>25</v>
      </c>
    </row>
    <row r="2235" spans="1:12" x14ac:dyDescent="0.25">
      <c r="A2235" s="19" t="s">
        <v>2744</v>
      </c>
      <c r="B2235" s="19" t="s">
        <v>2745</v>
      </c>
      <c r="C2235" s="19" t="s">
        <v>3234</v>
      </c>
      <c r="D2235" s="19" t="s">
        <v>3235</v>
      </c>
      <c r="E2235" s="20" t="s">
        <v>21</v>
      </c>
      <c r="F2235" s="19" t="s">
        <v>21</v>
      </c>
      <c r="G2235" s="180">
        <v>92740</v>
      </c>
      <c r="H2235" s="19" t="s">
        <v>3278</v>
      </c>
      <c r="I2235" s="19" t="s">
        <v>15679</v>
      </c>
      <c r="J2235" s="19" t="s">
        <v>23</v>
      </c>
      <c r="K2235" s="20" t="s">
        <v>10495</v>
      </c>
      <c r="L2235" s="19" t="s">
        <v>25</v>
      </c>
    </row>
    <row r="2236" spans="1:12" x14ac:dyDescent="0.25">
      <c r="A2236" s="19" t="s">
        <v>2744</v>
      </c>
      <c r="B2236" s="19" t="s">
        <v>2745</v>
      </c>
      <c r="C2236" s="19" t="s">
        <v>3234</v>
      </c>
      <c r="D2236" s="19" t="s">
        <v>3235</v>
      </c>
      <c r="E2236" s="20" t="s">
        <v>21</v>
      </c>
      <c r="F2236" s="19" t="s">
        <v>21</v>
      </c>
      <c r="G2236" s="180">
        <v>92741</v>
      </c>
      <c r="H2236" s="19" t="s">
        <v>3279</v>
      </c>
      <c r="I2236" s="19" t="s">
        <v>15679</v>
      </c>
      <c r="J2236" s="19" t="s">
        <v>23</v>
      </c>
      <c r="K2236" s="20" t="s">
        <v>10496</v>
      </c>
      <c r="L2236" s="19" t="s">
        <v>25</v>
      </c>
    </row>
    <row r="2237" spans="1:12" x14ac:dyDescent="0.25">
      <c r="A2237" s="19" t="s">
        <v>2744</v>
      </c>
      <c r="B2237" s="19" t="s">
        <v>2745</v>
      </c>
      <c r="C2237" s="19" t="s">
        <v>3234</v>
      </c>
      <c r="D2237" s="19" t="s">
        <v>3235</v>
      </c>
      <c r="E2237" s="20" t="s">
        <v>21</v>
      </c>
      <c r="F2237" s="19" t="s">
        <v>21</v>
      </c>
      <c r="G2237" s="180">
        <v>92742</v>
      </c>
      <c r="H2237" s="19" t="s">
        <v>3280</v>
      </c>
      <c r="I2237" s="19" t="s">
        <v>15679</v>
      </c>
      <c r="J2237" s="19" t="s">
        <v>23</v>
      </c>
      <c r="K2237" s="20" t="s">
        <v>10497</v>
      </c>
      <c r="L2237" s="19" t="s">
        <v>25</v>
      </c>
    </row>
    <row r="2238" spans="1:12" x14ac:dyDescent="0.25">
      <c r="A2238" s="19" t="s">
        <v>2744</v>
      </c>
      <c r="B2238" s="19" t="s">
        <v>2745</v>
      </c>
      <c r="C2238" s="19" t="s">
        <v>3234</v>
      </c>
      <c r="D2238" s="19" t="s">
        <v>3235</v>
      </c>
      <c r="E2238" s="20" t="s">
        <v>21</v>
      </c>
      <c r="F2238" s="19" t="s">
        <v>21</v>
      </c>
      <c r="G2238" s="180">
        <v>92873</v>
      </c>
      <c r="H2238" s="19" t="s">
        <v>3281</v>
      </c>
      <c r="I2238" s="19" t="s">
        <v>15679</v>
      </c>
      <c r="J2238" s="19" t="s">
        <v>23</v>
      </c>
      <c r="K2238" s="20" t="s">
        <v>10498</v>
      </c>
      <c r="L2238" s="19" t="s">
        <v>25</v>
      </c>
    </row>
    <row r="2239" spans="1:12" x14ac:dyDescent="0.25">
      <c r="A2239" s="19" t="s">
        <v>2744</v>
      </c>
      <c r="B2239" s="19" t="s">
        <v>2745</v>
      </c>
      <c r="C2239" s="19" t="s">
        <v>3234</v>
      </c>
      <c r="D2239" s="19" t="s">
        <v>3235</v>
      </c>
      <c r="E2239" s="20" t="s">
        <v>21</v>
      </c>
      <c r="F2239" s="19" t="s">
        <v>21</v>
      </c>
      <c r="G2239" s="180">
        <v>92874</v>
      </c>
      <c r="H2239" s="19" t="s">
        <v>3282</v>
      </c>
      <c r="I2239" s="19" t="s">
        <v>15679</v>
      </c>
      <c r="J2239" s="19" t="s">
        <v>23</v>
      </c>
      <c r="K2239" s="20" t="s">
        <v>10499</v>
      </c>
      <c r="L2239" s="19" t="s">
        <v>25</v>
      </c>
    </row>
    <row r="2240" spans="1:12" x14ac:dyDescent="0.25">
      <c r="A2240" s="19" t="s">
        <v>2744</v>
      </c>
      <c r="B2240" s="19" t="s">
        <v>2745</v>
      </c>
      <c r="C2240" s="19" t="s">
        <v>3234</v>
      </c>
      <c r="D2240" s="19" t="s">
        <v>3235</v>
      </c>
      <c r="E2240" s="20" t="s">
        <v>21</v>
      </c>
      <c r="F2240" s="19" t="s">
        <v>21</v>
      </c>
      <c r="G2240" s="180">
        <v>94962</v>
      </c>
      <c r="H2240" s="19" t="s">
        <v>3283</v>
      </c>
      <c r="I2240" s="19" t="s">
        <v>15679</v>
      </c>
      <c r="J2240" s="19" t="s">
        <v>23</v>
      </c>
      <c r="K2240" s="20" t="s">
        <v>10500</v>
      </c>
      <c r="L2240" s="19" t="s">
        <v>25</v>
      </c>
    </row>
    <row r="2241" spans="1:12" x14ac:dyDescent="0.25">
      <c r="A2241" s="19" t="s">
        <v>2744</v>
      </c>
      <c r="B2241" s="19" t="s">
        <v>2745</v>
      </c>
      <c r="C2241" s="19" t="s">
        <v>3234</v>
      </c>
      <c r="D2241" s="19" t="s">
        <v>3235</v>
      </c>
      <c r="E2241" s="20" t="s">
        <v>21</v>
      </c>
      <c r="F2241" s="19" t="s">
        <v>21</v>
      </c>
      <c r="G2241" s="180">
        <v>94963</v>
      </c>
      <c r="H2241" s="19" t="s">
        <v>3284</v>
      </c>
      <c r="I2241" s="19" t="s">
        <v>15679</v>
      </c>
      <c r="J2241" s="19" t="s">
        <v>23</v>
      </c>
      <c r="K2241" s="20" t="s">
        <v>10501</v>
      </c>
      <c r="L2241" s="19" t="s">
        <v>25</v>
      </c>
    </row>
    <row r="2242" spans="1:12" x14ac:dyDescent="0.25">
      <c r="A2242" s="19" t="s">
        <v>2744</v>
      </c>
      <c r="B2242" s="19" t="s">
        <v>2745</v>
      </c>
      <c r="C2242" s="19" t="s">
        <v>3234</v>
      </c>
      <c r="D2242" s="19" t="s">
        <v>3235</v>
      </c>
      <c r="E2242" s="20" t="s">
        <v>21</v>
      </c>
      <c r="F2242" s="19" t="s">
        <v>21</v>
      </c>
      <c r="G2242" s="180">
        <v>94964</v>
      </c>
      <c r="H2242" s="19" t="s">
        <v>3285</v>
      </c>
      <c r="I2242" s="19" t="s">
        <v>15679</v>
      </c>
      <c r="J2242" s="19" t="s">
        <v>23</v>
      </c>
      <c r="K2242" s="20" t="s">
        <v>10502</v>
      </c>
      <c r="L2242" s="19" t="s">
        <v>25</v>
      </c>
    </row>
    <row r="2243" spans="1:12" x14ac:dyDescent="0.25">
      <c r="A2243" s="19" t="s">
        <v>2744</v>
      </c>
      <c r="B2243" s="19" t="s">
        <v>2745</v>
      </c>
      <c r="C2243" s="19" t="s">
        <v>3234</v>
      </c>
      <c r="D2243" s="19" t="s">
        <v>3235</v>
      </c>
      <c r="E2243" s="20" t="s">
        <v>21</v>
      </c>
      <c r="F2243" s="19" t="s">
        <v>21</v>
      </c>
      <c r="G2243" s="180">
        <v>94965</v>
      </c>
      <c r="H2243" s="19" t="s">
        <v>3286</v>
      </c>
      <c r="I2243" s="19" t="s">
        <v>15679</v>
      </c>
      <c r="J2243" s="19" t="s">
        <v>23</v>
      </c>
      <c r="K2243" s="20" t="s">
        <v>10503</v>
      </c>
      <c r="L2243" s="19" t="s">
        <v>25</v>
      </c>
    </row>
    <row r="2244" spans="1:12" x14ac:dyDescent="0.25">
      <c r="A2244" s="19" t="s">
        <v>2744</v>
      </c>
      <c r="B2244" s="19" t="s">
        <v>2745</v>
      </c>
      <c r="C2244" s="19" t="s">
        <v>3234</v>
      </c>
      <c r="D2244" s="19" t="s">
        <v>3235</v>
      </c>
      <c r="E2244" s="20" t="s">
        <v>21</v>
      </c>
      <c r="F2244" s="19" t="s">
        <v>21</v>
      </c>
      <c r="G2244" s="180">
        <v>94966</v>
      </c>
      <c r="H2244" s="19" t="s">
        <v>3287</v>
      </c>
      <c r="I2244" s="19" t="s">
        <v>15679</v>
      </c>
      <c r="J2244" s="19" t="s">
        <v>23</v>
      </c>
      <c r="K2244" s="20" t="s">
        <v>10504</v>
      </c>
      <c r="L2244" s="19" t="s">
        <v>25</v>
      </c>
    </row>
    <row r="2245" spans="1:12" x14ac:dyDescent="0.25">
      <c r="A2245" s="19" t="s">
        <v>2744</v>
      </c>
      <c r="B2245" s="19" t="s">
        <v>2745</v>
      </c>
      <c r="C2245" s="19" t="s">
        <v>3234</v>
      </c>
      <c r="D2245" s="19" t="s">
        <v>3235</v>
      </c>
      <c r="E2245" s="20" t="s">
        <v>21</v>
      </c>
      <c r="F2245" s="19" t="s">
        <v>21</v>
      </c>
      <c r="G2245" s="180">
        <v>94967</v>
      </c>
      <c r="H2245" s="19" t="s">
        <v>3288</v>
      </c>
      <c r="I2245" s="19" t="s">
        <v>15679</v>
      </c>
      <c r="J2245" s="19" t="s">
        <v>23</v>
      </c>
      <c r="K2245" s="20" t="s">
        <v>10505</v>
      </c>
      <c r="L2245" s="19" t="s">
        <v>25</v>
      </c>
    </row>
    <row r="2246" spans="1:12" x14ac:dyDescent="0.25">
      <c r="A2246" s="19" t="s">
        <v>2744</v>
      </c>
      <c r="B2246" s="19" t="s">
        <v>2745</v>
      </c>
      <c r="C2246" s="19" t="s">
        <v>3234</v>
      </c>
      <c r="D2246" s="19" t="s">
        <v>3235</v>
      </c>
      <c r="E2246" s="20" t="s">
        <v>21</v>
      </c>
      <c r="F2246" s="19" t="s">
        <v>21</v>
      </c>
      <c r="G2246" s="180">
        <v>94968</v>
      </c>
      <c r="H2246" s="19" t="s">
        <v>3289</v>
      </c>
      <c r="I2246" s="19" t="s">
        <v>15679</v>
      </c>
      <c r="J2246" s="19" t="s">
        <v>23</v>
      </c>
      <c r="K2246" s="20" t="s">
        <v>10506</v>
      </c>
      <c r="L2246" s="19" t="s">
        <v>25</v>
      </c>
    </row>
    <row r="2247" spans="1:12" x14ac:dyDescent="0.25">
      <c r="A2247" s="19" t="s">
        <v>2744</v>
      </c>
      <c r="B2247" s="19" t="s">
        <v>2745</v>
      </c>
      <c r="C2247" s="19" t="s">
        <v>3234</v>
      </c>
      <c r="D2247" s="19" t="s">
        <v>3235</v>
      </c>
      <c r="E2247" s="20" t="s">
        <v>21</v>
      </c>
      <c r="F2247" s="19" t="s">
        <v>21</v>
      </c>
      <c r="G2247" s="180">
        <v>94969</v>
      </c>
      <c r="H2247" s="19" t="s">
        <v>3290</v>
      </c>
      <c r="I2247" s="19" t="s">
        <v>15679</v>
      </c>
      <c r="J2247" s="19" t="s">
        <v>23</v>
      </c>
      <c r="K2247" s="20" t="s">
        <v>10507</v>
      </c>
      <c r="L2247" s="19" t="s">
        <v>25</v>
      </c>
    </row>
    <row r="2248" spans="1:12" x14ac:dyDescent="0.25">
      <c r="A2248" s="19" t="s">
        <v>2744</v>
      </c>
      <c r="B2248" s="19" t="s">
        <v>2745</v>
      </c>
      <c r="C2248" s="19" t="s">
        <v>3234</v>
      </c>
      <c r="D2248" s="19" t="s">
        <v>3235</v>
      </c>
      <c r="E2248" s="20" t="s">
        <v>21</v>
      </c>
      <c r="F2248" s="19" t="s">
        <v>21</v>
      </c>
      <c r="G2248" s="180">
        <v>94970</v>
      </c>
      <c r="H2248" s="19" t="s">
        <v>3291</v>
      </c>
      <c r="I2248" s="19" t="s">
        <v>15679</v>
      </c>
      <c r="J2248" s="19" t="s">
        <v>23</v>
      </c>
      <c r="K2248" s="20" t="s">
        <v>10508</v>
      </c>
      <c r="L2248" s="19" t="s">
        <v>25</v>
      </c>
    </row>
    <row r="2249" spans="1:12" x14ac:dyDescent="0.25">
      <c r="A2249" s="19" t="s">
        <v>2744</v>
      </c>
      <c r="B2249" s="19" t="s">
        <v>2745</v>
      </c>
      <c r="C2249" s="19" t="s">
        <v>3234</v>
      </c>
      <c r="D2249" s="19" t="s">
        <v>3235</v>
      </c>
      <c r="E2249" s="20" t="s">
        <v>21</v>
      </c>
      <c r="F2249" s="19" t="s">
        <v>21</v>
      </c>
      <c r="G2249" s="180">
        <v>94971</v>
      </c>
      <c r="H2249" s="19" t="s">
        <v>3292</v>
      </c>
      <c r="I2249" s="19" t="s">
        <v>15679</v>
      </c>
      <c r="J2249" s="19" t="s">
        <v>23</v>
      </c>
      <c r="K2249" s="20" t="s">
        <v>10509</v>
      </c>
      <c r="L2249" s="19" t="s">
        <v>25</v>
      </c>
    </row>
    <row r="2250" spans="1:12" x14ac:dyDescent="0.25">
      <c r="A2250" s="19" t="s">
        <v>2744</v>
      </c>
      <c r="B2250" s="19" t="s">
        <v>2745</v>
      </c>
      <c r="C2250" s="19" t="s">
        <v>3234</v>
      </c>
      <c r="D2250" s="19" t="s">
        <v>3235</v>
      </c>
      <c r="E2250" s="20" t="s">
        <v>21</v>
      </c>
      <c r="F2250" s="19" t="s">
        <v>21</v>
      </c>
      <c r="G2250" s="180">
        <v>94972</v>
      </c>
      <c r="H2250" s="19" t="s">
        <v>3293</v>
      </c>
      <c r="I2250" s="19" t="s">
        <v>15679</v>
      </c>
      <c r="J2250" s="19" t="s">
        <v>23</v>
      </c>
      <c r="K2250" s="20" t="s">
        <v>10510</v>
      </c>
      <c r="L2250" s="19" t="s">
        <v>25</v>
      </c>
    </row>
    <row r="2251" spans="1:12" x14ac:dyDescent="0.25">
      <c r="A2251" s="19" t="s">
        <v>2744</v>
      </c>
      <c r="B2251" s="19" t="s">
        <v>2745</v>
      </c>
      <c r="C2251" s="19" t="s">
        <v>3234</v>
      </c>
      <c r="D2251" s="19" t="s">
        <v>3235</v>
      </c>
      <c r="E2251" s="20" t="s">
        <v>21</v>
      </c>
      <c r="F2251" s="19" t="s">
        <v>21</v>
      </c>
      <c r="G2251" s="180">
        <v>94973</v>
      </c>
      <c r="H2251" s="19" t="s">
        <v>3294</v>
      </c>
      <c r="I2251" s="19" t="s">
        <v>15679</v>
      </c>
      <c r="J2251" s="19" t="s">
        <v>23</v>
      </c>
      <c r="K2251" s="20" t="s">
        <v>5780</v>
      </c>
      <c r="L2251" s="19" t="s">
        <v>25</v>
      </c>
    </row>
    <row r="2252" spans="1:12" x14ac:dyDescent="0.25">
      <c r="A2252" s="19" t="s">
        <v>2744</v>
      </c>
      <c r="B2252" s="19" t="s">
        <v>2745</v>
      </c>
      <c r="C2252" s="19" t="s">
        <v>3234</v>
      </c>
      <c r="D2252" s="19" t="s">
        <v>3235</v>
      </c>
      <c r="E2252" s="20" t="s">
        <v>21</v>
      </c>
      <c r="F2252" s="19" t="s">
        <v>21</v>
      </c>
      <c r="G2252" s="180">
        <v>94974</v>
      </c>
      <c r="H2252" s="19" t="s">
        <v>3295</v>
      </c>
      <c r="I2252" s="19" t="s">
        <v>15679</v>
      </c>
      <c r="J2252" s="19" t="s">
        <v>23</v>
      </c>
      <c r="K2252" s="20" t="s">
        <v>10511</v>
      </c>
      <c r="L2252" s="19" t="s">
        <v>25</v>
      </c>
    </row>
    <row r="2253" spans="1:12" x14ac:dyDescent="0.25">
      <c r="A2253" s="19" t="s">
        <v>2744</v>
      </c>
      <c r="B2253" s="19" t="s">
        <v>2745</v>
      </c>
      <c r="C2253" s="19" t="s">
        <v>3234</v>
      </c>
      <c r="D2253" s="19" t="s">
        <v>3235</v>
      </c>
      <c r="E2253" s="20" t="s">
        <v>21</v>
      </c>
      <c r="F2253" s="19" t="s">
        <v>21</v>
      </c>
      <c r="G2253" s="180">
        <v>94975</v>
      </c>
      <c r="H2253" s="19" t="s">
        <v>3296</v>
      </c>
      <c r="I2253" s="19" t="s">
        <v>15679</v>
      </c>
      <c r="J2253" s="19" t="s">
        <v>23</v>
      </c>
      <c r="K2253" s="20" t="s">
        <v>10512</v>
      </c>
      <c r="L2253" s="19" t="s">
        <v>25</v>
      </c>
    </row>
    <row r="2254" spans="1:12" x14ac:dyDescent="0.25">
      <c r="A2254" s="19" t="s">
        <v>2744</v>
      </c>
      <c r="B2254" s="19" t="s">
        <v>2745</v>
      </c>
      <c r="C2254" s="19" t="s">
        <v>3234</v>
      </c>
      <c r="D2254" s="19" t="s">
        <v>3235</v>
      </c>
      <c r="E2254" s="20" t="s">
        <v>21</v>
      </c>
      <c r="F2254" s="19" t="s">
        <v>21</v>
      </c>
      <c r="G2254" s="180">
        <v>96555</v>
      </c>
      <c r="H2254" s="19" t="s">
        <v>3297</v>
      </c>
      <c r="I2254" s="19" t="s">
        <v>15679</v>
      </c>
      <c r="J2254" s="19" t="s">
        <v>23</v>
      </c>
      <c r="K2254" s="20" t="s">
        <v>10513</v>
      </c>
      <c r="L2254" s="19" t="s">
        <v>25</v>
      </c>
    </row>
    <row r="2255" spans="1:12" x14ac:dyDescent="0.25">
      <c r="A2255" s="19" t="s">
        <v>2744</v>
      </c>
      <c r="B2255" s="19" t="s">
        <v>2745</v>
      </c>
      <c r="C2255" s="19" t="s">
        <v>3234</v>
      </c>
      <c r="D2255" s="19" t="s">
        <v>3235</v>
      </c>
      <c r="E2255" s="20" t="s">
        <v>21</v>
      </c>
      <c r="F2255" s="19" t="s">
        <v>21</v>
      </c>
      <c r="G2255" s="180">
        <v>96556</v>
      </c>
      <c r="H2255" s="19" t="s">
        <v>3298</v>
      </c>
      <c r="I2255" s="19" t="s">
        <v>15679</v>
      </c>
      <c r="J2255" s="19" t="s">
        <v>23</v>
      </c>
      <c r="K2255" s="20" t="s">
        <v>10514</v>
      </c>
      <c r="L2255" s="19" t="s">
        <v>25</v>
      </c>
    </row>
    <row r="2256" spans="1:12" x14ac:dyDescent="0.25">
      <c r="A2256" s="19" t="s">
        <v>2744</v>
      </c>
      <c r="B2256" s="19" t="s">
        <v>2745</v>
      </c>
      <c r="C2256" s="19" t="s">
        <v>3234</v>
      </c>
      <c r="D2256" s="19" t="s">
        <v>3235</v>
      </c>
      <c r="E2256" s="20" t="s">
        <v>21</v>
      </c>
      <c r="F2256" s="19" t="s">
        <v>21</v>
      </c>
      <c r="G2256" s="180">
        <v>96557</v>
      </c>
      <c r="H2256" s="19" t="s">
        <v>3299</v>
      </c>
      <c r="I2256" s="19" t="s">
        <v>15679</v>
      </c>
      <c r="J2256" s="19" t="s">
        <v>23</v>
      </c>
      <c r="K2256" s="20" t="s">
        <v>10515</v>
      </c>
      <c r="L2256" s="19" t="s">
        <v>25</v>
      </c>
    </row>
    <row r="2257" spans="1:12" x14ac:dyDescent="0.25">
      <c r="A2257" s="19" t="s">
        <v>2744</v>
      </c>
      <c r="B2257" s="19" t="s">
        <v>2745</v>
      </c>
      <c r="C2257" s="19" t="s">
        <v>3234</v>
      </c>
      <c r="D2257" s="19" t="s">
        <v>3235</v>
      </c>
      <c r="E2257" s="20" t="s">
        <v>21</v>
      </c>
      <c r="F2257" s="19" t="s">
        <v>21</v>
      </c>
      <c r="G2257" s="180">
        <v>96558</v>
      </c>
      <c r="H2257" s="19" t="s">
        <v>3300</v>
      </c>
      <c r="I2257" s="19" t="s">
        <v>15679</v>
      </c>
      <c r="J2257" s="19" t="s">
        <v>23</v>
      </c>
      <c r="K2257" s="20" t="s">
        <v>10516</v>
      </c>
      <c r="L2257" s="19" t="s">
        <v>25</v>
      </c>
    </row>
    <row r="2258" spans="1:12" x14ac:dyDescent="0.25">
      <c r="A2258" s="19" t="s">
        <v>2744</v>
      </c>
      <c r="B2258" s="19" t="s">
        <v>2745</v>
      </c>
      <c r="C2258" s="19" t="s">
        <v>3234</v>
      </c>
      <c r="D2258" s="19" t="s">
        <v>3235</v>
      </c>
      <c r="E2258" s="20" t="s">
        <v>21</v>
      </c>
      <c r="F2258" s="19" t="s">
        <v>21</v>
      </c>
      <c r="G2258" s="180">
        <v>99235</v>
      </c>
      <c r="H2258" s="19" t="s">
        <v>3301</v>
      </c>
      <c r="I2258" s="19" t="s">
        <v>15679</v>
      </c>
      <c r="J2258" s="19" t="s">
        <v>23</v>
      </c>
      <c r="K2258" s="20" t="s">
        <v>10517</v>
      </c>
      <c r="L2258" s="19" t="s">
        <v>25</v>
      </c>
    </row>
    <row r="2259" spans="1:12" x14ac:dyDescent="0.25">
      <c r="A2259" s="19" t="s">
        <v>2744</v>
      </c>
      <c r="B2259" s="19" t="s">
        <v>2745</v>
      </c>
      <c r="C2259" s="19" t="s">
        <v>3234</v>
      </c>
      <c r="D2259" s="19" t="s">
        <v>3235</v>
      </c>
      <c r="E2259" s="20" t="s">
        <v>21</v>
      </c>
      <c r="F2259" s="19" t="s">
        <v>21</v>
      </c>
      <c r="G2259" s="180">
        <v>99431</v>
      </c>
      <c r="H2259" s="19" t="s">
        <v>3302</v>
      </c>
      <c r="I2259" s="19" t="s">
        <v>15679</v>
      </c>
      <c r="J2259" s="19" t="s">
        <v>23</v>
      </c>
      <c r="K2259" s="20" t="s">
        <v>10518</v>
      </c>
      <c r="L2259" s="19" t="s">
        <v>25</v>
      </c>
    </row>
    <row r="2260" spans="1:12" x14ac:dyDescent="0.25">
      <c r="A2260" s="19" t="s">
        <v>2744</v>
      </c>
      <c r="B2260" s="19" t="s">
        <v>2745</v>
      </c>
      <c r="C2260" s="19" t="s">
        <v>3234</v>
      </c>
      <c r="D2260" s="19" t="s">
        <v>3235</v>
      </c>
      <c r="E2260" s="20" t="s">
        <v>21</v>
      </c>
      <c r="F2260" s="19" t="s">
        <v>21</v>
      </c>
      <c r="G2260" s="180">
        <v>99432</v>
      </c>
      <c r="H2260" s="19" t="s">
        <v>3303</v>
      </c>
      <c r="I2260" s="19" t="s">
        <v>15679</v>
      </c>
      <c r="J2260" s="19" t="s">
        <v>23</v>
      </c>
      <c r="K2260" s="20" t="s">
        <v>10519</v>
      </c>
      <c r="L2260" s="19" t="s">
        <v>25</v>
      </c>
    </row>
    <row r="2261" spans="1:12" x14ac:dyDescent="0.25">
      <c r="A2261" s="19" t="s">
        <v>2744</v>
      </c>
      <c r="B2261" s="19" t="s">
        <v>2745</v>
      </c>
      <c r="C2261" s="19" t="s">
        <v>3234</v>
      </c>
      <c r="D2261" s="19" t="s">
        <v>3235</v>
      </c>
      <c r="E2261" s="20" t="s">
        <v>21</v>
      </c>
      <c r="F2261" s="19" t="s">
        <v>21</v>
      </c>
      <c r="G2261" s="180">
        <v>99433</v>
      </c>
      <c r="H2261" s="19" t="s">
        <v>3304</v>
      </c>
      <c r="I2261" s="19" t="s">
        <v>15679</v>
      </c>
      <c r="J2261" s="19" t="s">
        <v>23</v>
      </c>
      <c r="K2261" s="20" t="s">
        <v>10520</v>
      </c>
      <c r="L2261" s="19" t="s">
        <v>25</v>
      </c>
    </row>
    <row r="2262" spans="1:12" x14ac:dyDescent="0.25">
      <c r="A2262" s="19" t="s">
        <v>2744</v>
      </c>
      <c r="B2262" s="19" t="s">
        <v>2745</v>
      </c>
      <c r="C2262" s="19" t="s">
        <v>3234</v>
      </c>
      <c r="D2262" s="19" t="s">
        <v>3235</v>
      </c>
      <c r="E2262" s="20" t="s">
        <v>21</v>
      </c>
      <c r="F2262" s="19" t="s">
        <v>21</v>
      </c>
      <c r="G2262" s="180">
        <v>99434</v>
      </c>
      <c r="H2262" s="19" t="s">
        <v>3305</v>
      </c>
      <c r="I2262" s="19" t="s">
        <v>15679</v>
      </c>
      <c r="J2262" s="19" t="s">
        <v>23</v>
      </c>
      <c r="K2262" s="20" t="s">
        <v>10521</v>
      </c>
      <c r="L2262" s="19" t="s">
        <v>25</v>
      </c>
    </row>
    <row r="2263" spans="1:12" x14ac:dyDescent="0.25">
      <c r="A2263" s="19" t="s">
        <v>2744</v>
      </c>
      <c r="B2263" s="19" t="s">
        <v>2745</v>
      </c>
      <c r="C2263" s="19" t="s">
        <v>3234</v>
      </c>
      <c r="D2263" s="19" t="s">
        <v>3235</v>
      </c>
      <c r="E2263" s="20" t="s">
        <v>21</v>
      </c>
      <c r="F2263" s="19" t="s">
        <v>21</v>
      </c>
      <c r="G2263" s="180">
        <v>99435</v>
      </c>
      <c r="H2263" s="19" t="s">
        <v>3306</v>
      </c>
      <c r="I2263" s="19" t="s">
        <v>15679</v>
      </c>
      <c r="J2263" s="19" t="s">
        <v>23</v>
      </c>
      <c r="K2263" s="20" t="s">
        <v>10522</v>
      </c>
      <c r="L2263" s="19" t="s">
        <v>25</v>
      </c>
    </row>
    <row r="2264" spans="1:12" x14ac:dyDescent="0.25">
      <c r="A2264" s="19" t="s">
        <v>2744</v>
      </c>
      <c r="B2264" s="19" t="s">
        <v>2745</v>
      </c>
      <c r="C2264" s="19" t="s">
        <v>3234</v>
      </c>
      <c r="D2264" s="19" t="s">
        <v>3235</v>
      </c>
      <c r="E2264" s="20" t="s">
        <v>21</v>
      </c>
      <c r="F2264" s="19" t="s">
        <v>21</v>
      </c>
      <c r="G2264" s="180">
        <v>99436</v>
      </c>
      <c r="H2264" s="19" t="s">
        <v>3307</v>
      </c>
      <c r="I2264" s="19" t="s">
        <v>15679</v>
      </c>
      <c r="J2264" s="19" t="s">
        <v>23</v>
      </c>
      <c r="K2264" s="20" t="s">
        <v>10523</v>
      </c>
      <c r="L2264" s="19" t="s">
        <v>25</v>
      </c>
    </row>
    <row r="2265" spans="1:12" x14ac:dyDescent="0.25">
      <c r="A2265" s="19" t="s">
        <v>2744</v>
      </c>
      <c r="B2265" s="19" t="s">
        <v>2745</v>
      </c>
      <c r="C2265" s="19" t="s">
        <v>3234</v>
      </c>
      <c r="D2265" s="19" t="s">
        <v>3235</v>
      </c>
      <c r="E2265" s="20" t="s">
        <v>21</v>
      </c>
      <c r="F2265" s="19" t="s">
        <v>21</v>
      </c>
      <c r="G2265" s="180">
        <v>99437</v>
      </c>
      <c r="H2265" s="19" t="s">
        <v>3308</v>
      </c>
      <c r="I2265" s="19" t="s">
        <v>15679</v>
      </c>
      <c r="J2265" s="19" t="s">
        <v>23</v>
      </c>
      <c r="K2265" s="20" t="s">
        <v>10524</v>
      </c>
      <c r="L2265" s="19" t="s">
        <v>25</v>
      </c>
    </row>
    <row r="2266" spans="1:12" x14ac:dyDescent="0.25">
      <c r="A2266" s="19" t="s">
        <v>2744</v>
      </c>
      <c r="B2266" s="19" t="s">
        <v>2745</v>
      </c>
      <c r="C2266" s="19" t="s">
        <v>3234</v>
      </c>
      <c r="D2266" s="19" t="s">
        <v>3235</v>
      </c>
      <c r="E2266" s="20" t="s">
        <v>21</v>
      </c>
      <c r="F2266" s="19" t="s">
        <v>21</v>
      </c>
      <c r="G2266" s="180">
        <v>99438</v>
      </c>
      <c r="H2266" s="19" t="s">
        <v>3309</v>
      </c>
      <c r="I2266" s="19" t="s">
        <v>15679</v>
      </c>
      <c r="J2266" s="19" t="s">
        <v>23</v>
      </c>
      <c r="K2266" s="20" t="s">
        <v>10525</v>
      </c>
      <c r="L2266" s="19" t="s">
        <v>25</v>
      </c>
    </row>
    <row r="2267" spans="1:12" x14ac:dyDescent="0.25">
      <c r="A2267" s="19" t="s">
        <v>2744</v>
      </c>
      <c r="B2267" s="19" t="s">
        <v>2745</v>
      </c>
      <c r="C2267" s="19" t="s">
        <v>3234</v>
      </c>
      <c r="D2267" s="19" t="s">
        <v>3235</v>
      </c>
      <c r="E2267" s="20" t="s">
        <v>21</v>
      </c>
      <c r="F2267" s="19" t="s">
        <v>21</v>
      </c>
      <c r="G2267" s="180">
        <v>99439</v>
      </c>
      <c r="H2267" s="19" t="s">
        <v>3310</v>
      </c>
      <c r="I2267" s="19" t="s">
        <v>15679</v>
      </c>
      <c r="J2267" s="19" t="s">
        <v>23</v>
      </c>
      <c r="K2267" s="20" t="s">
        <v>10526</v>
      </c>
      <c r="L2267" s="19" t="s">
        <v>25</v>
      </c>
    </row>
    <row r="2268" spans="1:12" x14ac:dyDescent="0.25">
      <c r="A2268" s="19" t="s">
        <v>2744</v>
      </c>
      <c r="B2268" s="19" t="s">
        <v>2745</v>
      </c>
      <c r="C2268" s="19" t="s">
        <v>3311</v>
      </c>
      <c r="D2268" s="19" t="s">
        <v>3312</v>
      </c>
      <c r="E2268" s="20">
        <v>74141</v>
      </c>
      <c r="F2268" s="19" t="s">
        <v>3313</v>
      </c>
      <c r="G2268" s="19" t="s">
        <v>3314</v>
      </c>
      <c r="H2268" s="19" t="s">
        <v>3315</v>
      </c>
      <c r="I2268" s="19" t="s">
        <v>15719</v>
      </c>
      <c r="J2268" s="19" t="s">
        <v>23</v>
      </c>
      <c r="K2268" s="20" t="s">
        <v>10527</v>
      </c>
      <c r="L2268" s="19" t="s">
        <v>25</v>
      </c>
    </row>
    <row r="2269" spans="1:12" x14ac:dyDescent="0.25">
      <c r="A2269" s="19" t="s">
        <v>2744</v>
      </c>
      <c r="B2269" s="19" t="s">
        <v>2745</v>
      </c>
      <c r="C2269" s="19" t="s">
        <v>3311</v>
      </c>
      <c r="D2269" s="19" t="s">
        <v>3312</v>
      </c>
      <c r="E2269" s="20">
        <v>74141</v>
      </c>
      <c r="F2269" s="19" t="s">
        <v>3313</v>
      </c>
      <c r="G2269" s="19" t="s">
        <v>3316</v>
      </c>
      <c r="H2269" s="19" t="s">
        <v>3317</v>
      </c>
      <c r="I2269" s="19" t="s">
        <v>15719</v>
      </c>
      <c r="J2269" s="19" t="s">
        <v>23</v>
      </c>
      <c r="K2269" s="20" t="s">
        <v>10528</v>
      </c>
      <c r="L2269" s="19" t="s">
        <v>25</v>
      </c>
    </row>
    <row r="2270" spans="1:12" x14ac:dyDescent="0.25">
      <c r="A2270" s="19" t="s">
        <v>2744</v>
      </c>
      <c r="B2270" s="19" t="s">
        <v>2745</v>
      </c>
      <c r="C2270" s="19" t="s">
        <v>3311</v>
      </c>
      <c r="D2270" s="19" t="s">
        <v>3312</v>
      </c>
      <c r="E2270" s="20">
        <v>74141</v>
      </c>
      <c r="F2270" s="19" t="s">
        <v>3313</v>
      </c>
      <c r="G2270" s="19" t="s">
        <v>3318</v>
      </c>
      <c r="H2270" s="19" t="s">
        <v>3319</v>
      </c>
      <c r="I2270" s="19" t="s">
        <v>15719</v>
      </c>
      <c r="J2270" s="19" t="s">
        <v>23</v>
      </c>
      <c r="K2270" s="20" t="s">
        <v>10529</v>
      </c>
      <c r="L2270" s="19" t="s">
        <v>25</v>
      </c>
    </row>
    <row r="2271" spans="1:12" x14ac:dyDescent="0.25">
      <c r="A2271" s="19" t="s">
        <v>2744</v>
      </c>
      <c r="B2271" s="19" t="s">
        <v>2745</v>
      </c>
      <c r="C2271" s="19" t="s">
        <v>3311</v>
      </c>
      <c r="D2271" s="19" t="s">
        <v>3312</v>
      </c>
      <c r="E2271" s="20">
        <v>74141</v>
      </c>
      <c r="F2271" s="19" t="s">
        <v>3313</v>
      </c>
      <c r="G2271" s="19" t="s">
        <v>3320</v>
      </c>
      <c r="H2271" s="19" t="s">
        <v>3321</v>
      </c>
      <c r="I2271" s="19" t="s">
        <v>15719</v>
      </c>
      <c r="J2271" s="19" t="s">
        <v>23</v>
      </c>
      <c r="K2271" s="20" t="s">
        <v>10530</v>
      </c>
      <c r="L2271" s="19" t="s">
        <v>25</v>
      </c>
    </row>
    <row r="2272" spans="1:12" x14ac:dyDescent="0.25">
      <c r="A2272" s="19" t="s">
        <v>2744</v>
      </c>
      <c r="B2272" s="19" t="s">
        <v>2745</v>
      </c>
      <c r="C2272" s="19" t="s">
        <v>3311</v>
      </c>
      <c r="D2272" s="19" t="s">
        <v>3312</v>
      </c>
      <c r="E2272" s="20">
        <v>74202</v>
      </c>
      <c r="F2272" s="19" t="s">
        <v>3313</v>
      </c>
      <c r="G2272" s="19" t="s">
        <v>3322</v>
      </c>
      <c r="H2272" s="19" t="s">
        <v>3323</v>
      </c>
      <c r="I2272" s="19" t="s">
        <v>15719</v>
      </c>
      <c r="J2272" s="19" t="s">
        <v>23</v>
      </c>
      <c r="K2272" s="20" t="s">
        <v>10531</v>
      </c>
      <c r="L2272" s="19" t="s">
        <v>25</v>
      </c>
    </row>
    <row r="2273" spans="1:12" x14ac:dyDescent="0.25">
      <c r="A2273" s="19" t="s">
        <v>2744</v>
      </c>
      <c r="B2273" s="19" t="s">
        <v>2745</v>
      </c>
      <c r="C2273" s="19" t="s">
        <v>3311</v>
      </c>
      <c r="D2273" s="19" t="s">
        <v>3312</v>
      </c>
      <c r="E2273" s="20">
        <v>74202</v>
      </c>
      <c r="F2273" s="19" t="s">
        <v>3313</v>
      </c>
      <c r="G2273" s="19" t="s">
        <v>3324</v>
      </c>
      <c r="H2273" s="19" t="s">
        <v>3325</v>
      </c>
      <c r="I2273" s="19" t="s">
        <v>15719</v>
      </c>
      <c r="J2273" s="19" t="s">
        <v>23</v>
      </c>
      <c r="K2273" s="20" t="s">
        <v>10532</v>
      </c>
      <c r="L2273" s="19" t="s">
        <v>25</v>
      </c>
    </row>
    <row r="2274" spans="1:12" x14ac:dyDescent="0.25">
      <c r="A2274" s="19" t="s">
        <v>2744</v>
      </c>
      <c r="B2274" s="19" t="s">
        <v>2745</v>
      </c>
      <c r="C2274" s="19" t="s">
        <v>3327</v>
      </c>
      <c r="D2274" s="19" t="s">
        <v>3328</v>
      </c>
      <c r="E2274" s="20" t="s">
        <v>21</v>
      </c>
      <c r="F2274" s="19" t="s">
        <v>21</v>
      </c>
      <c r="G2274" s="180">
        <v>101165</v>
      </c>
      <c r="H2274" s="19" t="s">
        <v>3329</v>
      </c>
      <c r="I2274" s="19" t="s">
        <v>15679</v>
      </c>
      <c r="J2274" s="19" t="s">
        <v>23</v>
      </c>
      <c r="K2274" s="20" t="s">
        <v>10533</v>
      </c>
      <c r="L2274" s="19" t="s">
        <v>25</v>
      </c>
    </row>
    <row r="2275" spans="1:12" x14ac:dyDescent="0.25">
      <c r="A2275" s="19" t="s">
        <v>2744</v>
      </c>
      <c r="B2275" s="19" t="s">
        <v>2745</v>
      </c>
      <c r="C2275" s="19" t="s">
        <v>3327</v>
      </c>
      <c r="D2275" s="19" t="s">
        <v>3328</v>
      </c>
      <c r="E2275" s="20" t="s">
        <v>21</v>
      </c>
      <c r="F2275" s="19" t="s">
        <v>21</v>
      </c>
      <c r="G2275" s="180">
        <v>101166</v>
      </c>
      <c r="H2275" s="19" t="s">
        <v>3330</v>
      </c>
      <c r="I2275" s="19" t="s">
        <v>15679</v>
      </c>
      <c r="J2275" s="19" t="s">
        <v>23</v>
      </c>
      <c r="K2275" s="20" t="s">
        <v>10534</v>
      </c>
      <c r="L2275" s="19" t="s">
        <v>25</v>
      </c>
    </row>
    <row r="2276" spans="1:12" x14ac:dyDescent="0.25">
      <c r="A2276" s="19" t="s">
        <v>2744</v>
      </c>
      <c r="B2276" s="19" t="s">
        <v>2745</v>
      </c>
      <c r="C2276" s="19" t="s">
        <v>3331</v>
      </c>
      <c r="D2276" s="19" t="s">
        <v>3332</v>
      </c>
      <c r="E2276" s="20" t="s">
        <v>21</v>
      </c>
      <c r="F2276" s="19" t="s">
        <v>21</v>
      </c>
      <c r="G2276" s="180">
        <v>98576</v>
      </c>
      <c r="H2276" s="19" t="s">
        <v>3333</v>
      </c>
      <c r="I2276" s="19" t="s">
        <v>15747</v>
      </c>
      <c r="J2276" s="19" t="s">
        <v>9283</v>
      </c>
      <c r="K2276" s="20" t="s">
        <v>10535</v>
      </c>
      <c r="L2276" s="19" t="s">
        <v>25</v>
      </c>
    </row>
    <row r="2277" spans="1:12" x14ac:dyDescent="0.25">
      <c r="A2277" s="19" t="s">
        <v>2744</v>
      </c>
      <c r="B2277" s="19" t="s">
        <v>2745</v>
      </c>
      <c r="C2277" s="19" t="s">
        <v>3335</v>
      </c>
      <c r="D2277" s="19" t="s">
        <v>3336</v>
      </c>
      <c r="E2277" s="20" t="s">
        <v>21</v>
      </c>
      <c r="F2277" s="19" t="s">
        <v>21</v>
      </c>
      <c r="G2277" s="180">
        <v>93182</v>
      </c>
      <c r="H2277" s="19" t="s">
        <v>3337</v>
      </c>
      <c r="I2277" s="19" t="s">
        <v>15747</v>
      </c>
      <c r="J2277" s="19" t="s">
        <v>23</v>
      </c>
      <c r="K2277" s="20" t="s">
        <v>10536</v>
      </c>
      <c r="L2277" s="19" t="s">
        <v>25</v>
      </c>
    </row>
    <row r="2278" spans="1:12" x14ac:dyDescent="0.25">
      <c r="A2278" s="19" t="s">
        <v>2744</v>
      </c>
      <c r="B2278" s="19" t="s">
        <v>2745</v>
      </c>
      <c r="C2278" s="19" t="s">
        <v>3335</v>
      </c>
      <c r="D2278" s="19" t="s">
        <v>3336</v>
      </c>
      <c r="E2278" s="20" t="s">
        <v>21</v>
      </c>
      <c r="F2278" s="19" t="s">
        <v>21</v>
      </c>
      <c r="G2278" s="180">
        <v>93183</v>
      </c>
      <c r="H2278" s="19" t="s">
        <v>3339</v>
      </c>
      <c r="I2278" s="19" t="s">
        <v>15747</v>
      </c>
      <c r="J2278" s="19" t="s">
        <v>23</v>
      </c>
      <c r="K2278" s="20" t="s">
        <v>10537</v>
      </c>
      <c r="L2278" s="19" t="s">
        <v>25</v>
      </c>
    </row>
    <row r="2279" spans="1:12" x14ac:dyDescent="0.25">
      <c r="A2279" s="19" t="s">
        <v>2744</v>
      </c>
      <c r="B2279" s="19" t="s">
        <v>2745</v>
      </c>
      <c r="C2279" s="19" t="s">
        <v>3335</v>
      </c>
      <c r="D2279" s="19" t="s">
        <v>3336</v>
      </c>
      <c r="E2279" s="20" t="s">
        <v>21</v>
      </c>
      <c r="F2279" s="19" t="s">
        <v>21</v>
      </c>
      <c r="G2279" s="180">
        <v>93184</v>
      </c>
      <c r="H2279" s="19" t="s">
        <v>3340</v>
      </c>
      <c r="I2279" s="19" t="s">
        <v>15747</v>
      </c>
      <c r="J2279" s="19" t="s">
        <v>23</v>
      </c>
      <c r="K2279" s="20" t="s">
        <v>3786</v>
      </c>
      <c r="L2279" s="19" t="s">
        <v>25</v>
      </c>
    </row>
    <row r="2280" spans="1:12" x14ac:dyDescent="0.25">
      <c r="A2280" s="19" t="s">
        <v>2744</v>
      </c>
      <c r="B2280" s="19" t="s">
        <v>2745</v>
      </c>
      <c r="C2280" s="19" t="s">
        <v>3335</v>
      </c>
      <c r="D2280" s="19" t="s">
        <v>3336</v>
      </c>
      <c r="E2280" s="20" t="s">
        <v>21</v>
      </c>
      <c r="F2280" s="19" t="s">
        <v>21</v>
      </c>
      <c r="G2280" s="180">
        <v>93185</v>
      </c>
      <c r="H2280" s="19" t="s">
        <v>3342</v>
      </c>
      <c r="I2280" s="19" t="s">
        <v>15747</v>
      </c>
      <c r="J2280" s="19" t="s">
        <v>23</v>
      </c>
      <c r="K2280" s="20" t="s">
        <v>10538</v>
      </c>
      <c r="L2280" s="19" t="s">
        <v>25</v>
      </c>
    </row>
    <row r="2281" spans="1:12" x14ac:dyDescent="0.25">
      <c r="A2281" s="19" t="s">
        <v>2744</v>
      </c>
      <c r="B2281" s="19" t="s">
        <v>2745</v>
      </c>
      <c r="C2281" s="19" t="s">
        <v>3335</v>
      </c>
      <c r="D2281" s="19" t="s">
        <v>3336</v>
      </c>
      <c r="E2281" s="20" t="s">
        <v>21</v>
      </c>
      <c r="F2281" s="19" t="s">
        <v>21</v>
      </c>
      <c r="G2281" s="180">
        <v>93186</v>
      </c>
      <c r="H2281" s="19" t="s">
        <v>3343</v>
      </c>
      <c r="I2281" s="19" t="s">
        <v>15747</v>
      </c>
      <c r="J2281" s="19" t="s">
        <v>23</v>
      </c>
      <c r="K2281" s="20" t="s">
        <v>10381</v>
      </c>
      <c r="L2281" s="19" t="s">
        <v>25</v>
      </c>
    </row>
    <row r="2282" spans="1:12" x14ac:dyDescent="0.25">
      <c r="A2282" s="19" t="s">
        <v>2744</v>
      </c>
      <c r="B2282" s="19" t="s">
        <v>2745</v>
      </c>
      <c r="C2282" s="19" t="s">
        <v>3335</v>
      </c>
      <c r="D2282" s="19" t="s">
        <v>3336</v>
      </c>
      <c r="E2282" s="20" t="s">
        <v>21</v>
      </c>
      <c r="F2282" s="19" t="s">
        <v>21</v>
      </c>
      <c r="G2282" s="180">
        <v>93187</v>
      </c>
      <c r="H2282" s="19" t="s">
        <v>3344</v>
      </c>
      <c r="I2282" s="19" t="s">
        <v>15747</v>
      </c>
      <c r="J2282" s="19" t="s">
        <v>23</v>
      </c>
      <c r="K2282" s="20" t="s">
        <v>10539</v>
      </c>
      <c r="L2282" s="19" t="s">
        <v>25</v>
      </c>
    </row>
    <row r="2283" spans="1:12" x14ac:dyDescent="0.25">
      <c r="A2283" s="19" t="s">
        <v>2744</v>
      </c>
      <c r="B2283" s="19" t="s">
        <v>2745</v>
      </c>
      <c r="C2283" s="19" t="s">
        <v>3335</v>
      </c>
      <c r="D2283" s="19" t="s">
        <v>3336</v>
      </c>
      <c r="E2283" s="20" t="s">
        <v>21</v>
      </c>
      <c r="F2283" s="19" t="s">
        <v>21</v>
      </c>
      <c r="G2283" s="180">
        <v>93188</v>
      </c>
      <c r="H2283" s="19" t="s">
        <v>3346</v>
      </c>
      <c r="I2283" s="19" t="s">
        <v>15747</v>
      </c>
      <c r="J2283" s="19" t="s">
        <v>23</v>
      </c>
      <c r="K2283" s="20" t="s">
        <v>10540</v>
      </c>
      <c r="L2283" s="19" t="s">
        <v>25</v>
      </c>
    </row>
    <row r="2284" spans="1:12" x14ac:dyDescent="0.25">
      <c r="A2284" s="19" t="s">
        <v>2744</v>
      </c>
      <c r="B2284" s="19" t="s">
        <v>2745</v>
      </c>
      <c r="C2284" s="19" t="s">
        <v>3335</v>
      </c>
      <c r="D2284" s="19" t="s">
        <v>3336</v>
      </c>
      <c r="E2284" s="20" t="s">
        <v>21</v>
      </c>
      <c r="F2284" s="19" t="s">
        <v>21</v>
      </c>
      <c r="G2284" s="180">
        <v>93189</v>
      </c>
      <c r="H2284" s="19" t="s">
        <v>3347</v>
      </c>
      <c r="I2284" s="19" t="s">
        <v>15747</v>
      </c>
      <c r="J2284" s="19" t="s">
        <v>23</v>
      </c>
      <c r="K2284" s="20" t="s">
        <v>10541</v>
      </c>
      <c r="L2284" s="19" t="s">
        <v>25</v>
      </c>
    </row>
    <row r="2285" spans="1:12" x14ac:dyDescent="0.25">
      <c r="A2285" s="19" t="s">
        <v>2744</v>
      </c>
      <c r="B2285" s="19" t="s">
        <v>2745</v>
      </c>
      <c r="C2285" s="19" t="s">
        <v>3335</v>
      </c>
      <c r="D2285" s="19" t="s">
        <v>3336</v>
      </c>
      <c r="E2285" s="20" t="s">
        <v>21</v>
      </c>
      <c r="F2285" s="19" t="s">
        <v>21</v>
      </c>
      <c r="G2285" s="180">
        <v>93190</v>
      </c>
      <c r="H2285" s="19" t="s">
        <v>3349</v>
      </c>
      <c r="I2285" s="19" t="s">
        <v>15747</v>
      </c>
      <c r="J2285" s="19" t="s">
        <v>23</v>
      </c>
      <c r="K2285" s="20" t="s">
        <v>10542</v>
      </c>
      <c r="L2285" s="19" t="s">
        <v>25</v>
      </c>
    </row>
    <row r="2286" spans="1:12" x14ac:dyDescent="0.25">
      <c r="A2286" s="19" t="s">
        <v>2744</v>
      </c>
      <c r="B2286" s="19" t="s">
        <v>2745</v>
      </c>
      <c r="C2286" s="19" t="s">
        <v>3335</v>
      </c>
      <c r="D2286" s="19" t="s">
        <v>3336</v>
      </c>
      <c r="E2286" s="20" t="s">
        <v>21</v>
      </c>
      <c r="F2286" s="19" t="s">
        <v>21</v>
      </c>
      <c r="G2286" s="180">
        <v>93191</v>
      </c>
      <c r="H2286" s="19" t="s">
        <v>3351</v>
      </c>
      <c r="I2286" s="19" t="s">
        <v>15747</v>
      </c>
      <c r="J2286" s="19" t="s">
        <v>23</v>
      </c>
      <c r="K2286" s="20" t="s">
        <v>10543</v>
      </c>
      <c r="L2286" s="19" t="s">
        <v>25</v>
      </c>
    </row>
    <row r="2287" spans="1:12" x14ac:dyDescent="0.25">
      <c r="A2287" s="19" t="s">
        <v>2744</v>
      </c>
      <c r="B2287" s="19" t="s">
        <v>2745</v>
      </c>
      <c r="C2287" s="19" t="s">
        <v>3335</v>
      </c>
      <c r="D2287" s="19" t="s">
        <v>3336</v>
      </c>
      <c r="E2287" s="20" t="s">
        <v>21</v>
      </c>
      <c r="F2287" s="19" t="s">
        <v>21</v>
      </c>
      <c r="G2287" s="180">
        <v>93192</v>
      </c>
      <c r="H2287" s="19" t="s">
        <v>3353</v>
      </c>
      <c r="I2287" s="19" t="s">
        <v>15747</v>
      </c>
      <c r="J2287" s="19" t="s">
        <v>23</v>
      </c>
      <c r="K2287" s="20" t="s">
        <v>6275</v>
      </c>
      <c r="L2287" s="19" t="s">
        <v>25</v>
      </c>
    </row>
    <row r="2288" spans="1:12" x14ac:dyDescent="0.25">
      <c r="A2288" s="19" t="s">
        <v>2744</v>
      </c>
      <c r="B2288" s="19" t="s">
        <v>2745</v>
      </c>
      <c r="C2288" s="19" t="s">
        <v>3335</v>
      </c>
      <c r="D2288" s="19" t="s">
        <v>3336</v>
      </c>
      <c r="E2288" s="20" t="s">
        <v>21</v>
      </c>
      <c r="F2288" s="19" t="s">
        <v>21</v>
      </c>
      <c r="G2288" s="180">
        <v>93193</v>
      </c>
      <c r="H2288" s="19" t="s">
        <v>3354</v>
      </c>
      <c r="I2288" s="19" t="s">
        <v>15747</v>
      </c>
      <c r="J2288" s="19" t="s">
        <v>23</v>
      </c>
      <c r="K2288" s="20" t="s">
        <v>3974</v>
      </c>
      <c r="L2288" s="19" t="s">
        <v>25</v>
      </c>
    </row>
    <row r="2289" spans="1:12" x14ac:dyDescent="0.25">
      <c r="A2289" s="19" t="s">
        <v>2744</v>
      </c>
      <c r="B2289" s="19" t="s">
        <v>2745</v>
      </c>
      <c r="C2289" s="19" t="s">
        <v>3335</v>
      </c>
      <c r="D2289" s="19" t="s">
        <v>3336</v>
      </c>
      <c r="E2289" s="20" t="s">
        <v>21</v>
      </c>
      <c r="F2289" s="19" t="s">
        <v>21</v>
      </c>
      <c r="G2289" s="180">
        <v>93194</v>
      </c>
      <c r="H2289" s="19" t="s">
        <v>3355</v>
      </c>
      <c r="I2289" s="19" t="s">
        <v>15747</v>
      </c>
      <c r="J2289" s="19" t="s">
        <v>23</v>
      </c>
      <c r="K2289" s="20" t="s">
        <v>10544</v>
      </c>
      <c r="L2289" s="19" t="s">
        <v>25</v>
      </c>
    </row>
    <row r="2290" spans="1:12" x14ac:dyDescent="0.25">
      <c r="A2290" s="19" t="s">
        <v>2744</v>
      </c>
      <c r="B2290" s="19" t="s">
        <v>2745</v>
      </c>
      <c r="C2290" s="19" t="s">
        <v>3335</v>
      </c>
      <c r="D2290" s="19" t="s">
        <v>3336</v>
      </c>
      <c r="E2290" s="20" t="s">
        <v>21</v>
      </c>
      <c r="F2290" s="19" t="s">
        <v>21</v>
      </c>
      <c r="G2290" s="180">
        <v>93195</v>
      </c>
      <c r="H2290" s="19" t="s">
        <v>3357</v>
      </c>
      <c r="I2290" s="19" t="s">
        <v>15747</v>
      </c>
      <c r="J2290" s="19" t="s">
        <v>23</v>
      </c>
      <c r="K2290" s="20" t="s">
        <v>10545</v>
      </c>
      <c r="L2290" s="19" t="s">
        <v>25</v>
      </c>
    </row>
    <row r="2291" spans="1:12" x14ac:dyDescent="0.25">
      <c r="A2291" s="19" t="s">
        <v>2744</v>
      </c>
      <c r="B2291" s="19" t="s">
        <v>2745</v>
      </c>
      <c r="C2291" s="19" t="s">
        <v>3335</v>
      </c>
      <c r="D2291" s="19" t="s">
        <v>3336</v>
      </c>
      <c r="E2291" s="20" t="s">
        <v>21</v>
      </c>
      <c r="F2291" s="19" t="s">
        <v>21</v>
      </c>
      <c r="G2291" s="180">
        <v>93196</v>
      </c>
      <c r="H2291" s="19" t="s">
        <v>3359</v>
      </c>
      <c r="I2291" s="19" t="s">
        <v>15747</v>
      </c>
      <c r="J2291" s="19" t="s">
        <v>23</v>
      </c>
      <c r="K2291" s="20" t="s">
        <v>10546</v>
      </c>
      <c r="L2291" s="19" t="s">
        <v>25</v>
      </c>
    </row>
    <row r="2292" spans="1:12" x14ac:dyDescent="0.25">
      <c r="A2292" s="19" t="s">
        <v>2744</v>
      </c>
      <c r="B2292" s="19" t="s">
        <v>2745</v>
      </c>
      <c r="C2292" s="19" t="s">
        <v>3335</v>
      </c>
      <c r="D2292" s="19" t="s">
        <v>3336</v>
      </c>
      <c r="E2292" s="20" t="s">
        <v>21</v>
      </c>
      <c r="F2292" s="19" t="s">
        <v>21</v>
      </c>
      <c r="G2292" s="180">
        <v>93197</v>
      </c>
      <c r="H2292" s="19" t="s">
        <v>3360</v>
      </c>
      <c r="I2292" s="19" t="s">
        <v>15747</v>
      </c>
      <c r="J2292" s="19" t="s">
        <v>23</v>
      </c>
      <c r="K2292" s="20" t="s">
        <v>10547</v>
      </c>
      <c r="L2292" s="19" t="s">
        <v>25</v>
      </c>
    </row>
    <row r="2293" spans="1:12" x14ac:dyDescent="0.25">
      <c r="A2293" s="19" t="s">
        <v>2744</v>
      </c>
      <c r="B2293" s="19" t="s">
        <v>2745</v>
      </c>
      <c r="C2293" s="19" t="s">
        <v>3335</v>
      </c>
      <c r="D2293" s="19" t="s">
        <v>3336</v>
      </c>
      <c r="E2293" s="20" t="s">
        <v>21</v>
      </c>
      <c r="F2293" s="19" t="s">
        <v>21</v>
      </c>
      <c r="G2293" s="180">
        <v>93198</v>
      </c>
      <c r="H2293" s="19" t="s">
        <v>3361</v>
      </c>
      <c r="I2293" s="19" t="s">
        <v>15747</v>
      </c>
      <c r="J2293" s="19" t="s">
        <v>23</v>
      </c>
      <c r="K2293" s="20" t="s">
        <v>7743</v>
      </c>
      <c r="L2293" s="19" t="s">
        <v>25</v>
      </c>
    </row>
    <row r="2294" spans="1:12" x14ac:dyDescent="0.25">
      <c r="A2294" s="19" t="s">
        <v>2744</v>
      </c>
      <c r="B2294" s="19" t="s">
        <v>2745</v>
      </c>
      <c r="C2294" s="19" t="s">
        <v>3335</v>
      </c>
      <c r="D2294" s="19" t="s">
        <v>3336</v>
      </c>
      <c r="E2294" s="20" t="s">
        <v>21</v>
      </c>
      <c r="F2294" s="19" t="s">
        <v>21</v>
      </c>
      <c r="G2294" s="180">
        <v>93199</v>
      </c>
      <c r="H2294" s="19" t="s">
        <v>3362</v>
      </c>
      <c r="I2294" s="19" t="s">
        <v>15747</v>
      </c>
      <c r="J2294" s="19" t="s">
        <v>23</v>
      </c>
      <c r="K2294" s="20" t="s">
        <v>7708</v>
      </c>
      <c r="L2294" s="19" t="s">
        <v>25</v>
      </c>
    </row>
    <row r="2295" spans="1:12" x14ac:dyDescent="0.25">
      <c r="A2295" s="19" t="s">
        <v>2744</v>
      </c>
      <c r="B2295" s="19" t="s">
        <v>2745</v>
      </c>
      <c r="C2295" s="19" t="s">
        <v>3335</v>
      </c>
      <c r="D2295" s="19" t="s">
        <v>3336</v>
      </c>
      <c r="E2295" s="20" t="s">
        <v>21</v>
      </c>
      <c r="F2295" s="19" t="s">
        <v>21</v>
      </c>
      <c r="G2295" s="180">
        <v>93200</v>
      </c>
      <c r="H2295" s="19" t="s">
        <v>3364</v>
      </c>
      <c r="I2295" s="19" t="s">
        <v>15747</v>
      </c>
      <c r="J2295" s="19" t="s">
        <v>23</v>
      </c>
      <c r="K2295" s="20" t="s">
        <v>8609</v>
      </c>
      <c r="L2295" s="19" t="s">
        <v>25</v>
      </c>
    </row>
    <row r="2296" spans="1:12" x14ac:dyDescent="0.25">
      <c r="A2296" s="19" t="s">
        <v>2744</v>
      </c>
      <c r="B2296" s="19" t="s">
        <v>2745</v>
      </c>
      <c r="C2296" s="19" t="s">
        <v>3335</v>
      </c>
      <c r="D2296" s="19" t="s">
        <v>3336</v>
      </c>
      <c r="E2296" s="20" t="s">
        <v>21</v>
      </c>
      <c r="F2296" s="19" t="s">
        <v>21</v>
      </c>
      <c r="G2296" s="180">
        <v>93201</v>
      </c>
      <c r="H2296" s="19" t="s">
        <v>3366</v>
      </c>
      <c r="I2296" s="19" t="s">
        <v>15747</v>
      </c>
      <c r="J2296" s="19" t="s">
        <v>23</v>
      </c>
      <c r="K2296" s="20" t="s">
        <v>10548</v>
      </c>
      <c r="L2296" s="19" t="s">
        <v>25</v>
      </c>
    </row>
    <row r="2297" spans="1:12" x14ac:dyDescent="0.25">
      <c r="A2297" s="19" t="s">
        <v>2744</v>
      </c>
      <c r="B2297" s="19" t="s">
        <v>2745</v>
      </c>
      <c r="C2297" s="19" t="s">
        <v>3335</v>
      </c>
      <c r="D2297" s="19" t="s">
        <v>3336</v>
      </c>
      <c r="E2297" s="20" t="s">
        <v>21</v>
      </c>
      <c r="F2297" s="19" t="s">
        <v>21</v>
      </c>
      <c r="G2297" s="180">
        <v>93202</v>
      </c>
      <c r="H2297" s="19" t="s">
        <v>3368</v>
      </c>
      <c r="I2297" s="19" t="s">
        <v>15747</v>
      </c>
      <c r="J2297" s="19" t="s">
        <v>23</v>
      </c>
      <c r="K2297" s="20" t="s">
        <v>10549</v>
      </c>
      <c r="L2297" s="19" t="s">
        <v>25</v>
      </c>
    </row>
    <row r="2298" spans="1:12" x14ac:dyDescent="0.25">
      <c r="A2298" s="19" t="s">
        <v>2744</v>
      </c>
      <c r="B2298" s="19" t="s">
        <v>2745</v>
      </c>
      <c r="C2298" s="19" t="s">
        <v>3335</v>
      </c>
      <c r="D2298" s="19" t="s">
        <v>3336</v>
      </c>
      <c r="E2298" s="20" t="s">
        <v>21</v>
      </c>
      <c r="F2298" s="19" t="s">
        <v>21</v>
      </c>
      <c r="G2298" s="180">
        <v>93203</v>
      </c>
      <c r="H2298" s="19" t="s">
        <v>3370</v>
      </c>
      <c r="I2298" s="19" t="s">
        <v>15747</v>
      </c>
      <c r="J2298" s="19" t="s">
        <v>444</v>
      </c>
      <c r="K2298" s="20" t="s">
        <v>5921</v>
      </c>
      <c r="L2298" s="19" t="s">
        <v>25</v>
      </c>
    </row>
    <row r="2299" spans="1:12" x14ac:dyDescent="0.25">
      <c r="A2299" s="19" t="s">
        <v>2744</v>
      </c>
      <c r="B2299" s="19" t="s">
        <v>2745</v>
      </c>
      <c r="C2299" s="19" t="s">
        <v>3335</v>
      </c>
      <c r="D2299" s="19" t="s">
        <v>3336</v>
      </c>
      <c r="E2299" s="20" t="s">
        <v>21</v>
      </c>
      <c r="F2299" s="19" t="s">
        <v>21</v>
      </c>
      <c r="G2299" s="180">
        <v>93204</v>
      </c>
      <c r="H2299" s="19" t="s">
        <v>3372</v>
      </c>
      <c r="I2299" s="19" t="s">
        <v>15747</v>
      </c>
      <c r="J2299" s="19" t="s">
        <v>23</v>
      </c>
      <c r="K2299" s="20" t="s">
        <v>5079</v>
      </c>
      <c r="L2299" s="19" t="s">
        <v>25</v>
      </c>
    </row>
    <row r="2300" spans="1:12" x14ac:dyDescent="0.25">
      <c r="A2300" s="19" t="s">
        <v>2744</v>
      </c>
      <c r="B2300" s="19" t="s">
        <v>2745</v>
      </c>
      <c r="C2300" s="19" t="s">
        <v>3335</v>
      </c>
      <c r="D2300" s="19" t="s">
        <v>3336</v>
      </c>
      <c r="E2300" s="20" t="s">
        <v>21</v>
      </c>
      <c r="F2300" s="19" t="s">
        <v>21</v>
      </c>
      <c r="G2300" s="180">
        <v>93205</v>
      </c>
      <c r="H2300" s="19" t="s">
        <v>3373</v>
      </c>
      <c r="I2300" s="19" t="s">
        <v>15747</v>
      </c>
      <c r="J2300" s="19" t="s">
        <v>23</v>
      </c>
      <c r="K2300" s="20" t="s">
        <v>956</v>
      </c>
      <c r="L2300" s="19" t="s">
        <v>25</v>
      </c>
    </row>
    <row r="2301" spans="1:12" x14ac:dyDescent="0.25">
      <c r="A2301" s="19" t="s">
        <v>2744</v>
      </c>
      <c r="B2301" s="19" t="s">
        <v>2745</v>
      </c>
      <c r="C2301" s="19" t="s">
        <v>3375</v>
      </c>
      <c r="D2301" s="19" t="s">
        <v>3376</v>
      </c>
      <c r="E2301" s="20" t="s">
        <v>21</v>
      </c>
      <c r="F2301" s="19" t="s">
        <v>21</v>
      </c>
      <c r="G2301" s="180">
        <v>85233</v>
      </c>
      <c r="H2301" s="19" t="s">
        <v>3377</v>
      </c>
      <c r="I2301" s="19" t="s">
        <v>15679</v>
      </c>
      <c r="J2301" s="19" t="s">
        <v>23</v>
      </c>
      <c r="K2301" s="20" t="s">
        <v>10550</v>
      </c>
      <c r="L2301" s="19" t="s">
        <v>25</v>
      </c>
    </row>
    <row r="2302" spans="1:12" x14ac:dyDescent="0.25">
      <c r="A2302" s="19" t="s">
        <v>2744</v>
      </c>
      <c r="B2302" s="19" t="s">
        <v>2745</v>
      </c>
      <c r="C2302" s="19" t="s">
        <v>3375</v>
      </c>
      <c r="D2302" s="19" t="s">
        <v>3376</v>
      </c>
      <c r="E2302" s="20" t="s">
        <v>21</v>
      </c>
      <c r="F2302" s="19" t="s">
        <v>21</v>
      </c>
      <c r="G2302" s="180">
        <v>95952</v>
      </c>
      <c r="H2302" s="19" t="s">
        <v>3378</v>
      </c>
      <c r="I2302" s="19" t="s">
        <v>15679</v>
      </c>
      <c r="J2302" s="19" t="s">
        <v>9283</v>
      </c>
      <c r="K2302" s="20" t="s">
        <v>10551</v>
      </c>
      <c r="L2302" s="19" t="s">
        <v>25</v>
      </c>
    </row>
    <row r="2303" spans="1:12" x14ac:dyDescent="0.25">
      <c r="A2303" s="19" t="s">
        <v>2744</v>
      </c>
      <c r="B2303" s="19" t="s">
        <v>2745</v>
      </c>
      <c r="C2303" s="19" t="s">
        <v>3375</v>
      </c>
      <c r="D2303" s="19" t="s">
        <v>3376</v>
      </c>
      <c r="E2303" s="20" t="s">
        <v>21</v>
      </c>
      <c r="F2303" s="19" t="s">
        <v>21</v>
      </c>
      <c r="G2303" s="180">
        <v>95953</v>
      </c>
      <c r="H2303" s="19" t="s">
        <v>3379</v>
      </c>
      <c r="I2303" s="19" t="s">
        <v>15679</v>
      </c>
      <c r="J2303" s="19" t="s">
        <v>9283</v>
      </c>
      <c r="K2303" s="20" t="s">
        <v>10552</v>
      </c>
      <c r="L2303" s="19" t="s">
        <v>25</v>
      </c>
    </row>
    <row r="2304" spans="1:12" x14ac:dyDescent="0.25">
      <c r="A2304" s="19" t="s">
        <v>2744</v>
      </c>
      <c r="B2304" s="19" t="s">
        <v>2745</v>
      </c>
      <c r="C2304" s="19" t="s">
        <v>3375</v>
      </c>
      <c r="D2304" s="19" t="s">
        <v>3376</v>
      </c>
      <c r="E2304" s="20" t="s">
        <v>21</v>
      </c>
      <c r="F2304" s="19" t="s">
        <v>21</v>
      </c>
      <c r="G2304" s="180">
        <v>95954</v>
      </c>
      <c r="H2304" s="19" t="s">
        <v>3380</v>
      </c>
      <c r="I2304" s="19" t="s">
        <v>15679</v>
      </c>
      <c r="J2304" s="19" t="s">
        <v>9283</v>
      </c>
      <c r="K2304" s="20" t="s">
        <v>10553</v>
      </c>
      <c r="L2304" s="19" t="s">
        <v>25</v>
      </c>
    </row>
    <row r="2305" spans="1:12" x14ac:dyDescent="0.25">
      <c r="A2305" s="19" t="s">
        <v>2744</v>
      </c>
      <c r="B2305" s="19" t="s">
        <v>2745</v>
      </c>
      <c r="C2305" s="19" t="s">
        <v>3375</v>
      </c>
      <c r="D2305" s="19" t="s">
        <v>3376</v>
      </c>
      <c r="E2305" s="20" t="s">
        <v>21</v>
      </c>
      <c r="F2305" s="19" t="s">
        <v>21</v>
      </c>
      <c r="G2305" s="180">
        <v>95955</v>
      </c>
      <c r="H2305" s="19" t="s">
        <v>3381</v>
      </c>
      <c r="I2305" s="19" t="s">
        <v>15679</v>
      </c>
      <c r="J2305" s="19" t="s">
        <v>9283</v>
      </c>
      <c r="K2305" s="20" t="s">
        <v>10554</v>
      </c>
      <c r="L2305" s="19" t="s">
        <v>25</v>
      </c>
    </row>
    <row r="2306" spans="1:12" x14ac:dyDescent="0.25">
      <c r="A2306" s="19" t="s">
        <v>2744</v>
      </c>
      <c r="B2306" s="19" t="s">
        <v>2745</v>
      </c>
      <c r="C2306" s="19" t="s">
        <v>3375</v>
      </c>
      <c r="D2306" s="19" t="s">
        <v>3376</v>
      </c>
      <c r="E2306" s="20" t="s">
        <v>21</v>
      </c>
      <c r="F2306" s="19" t="s">
        <v>21</v>
      </c>
      <c r="G2306" s="180">
        <v>95956</v>
      </c>
      <c r="H2306" s="19" t="s">
        <v>3382</v>
      </c>
      <c r="I2306" s="19" t="s">
        <v>15679</v>
      </c>
      <c r="J2306" s="19" t="s">
        <v>9283</v>
      </c>
      <c r="K2306" s="20" t="s">
        <v>10555</v>
      </c>
      <c r="L2306" s="19" t="s">
        <v>25</v>
      </c>
    </row>
    <row r="2307" spans="1:12" x14ac:dyDescent="0.25">
      <c r="A2307" s="19" t="s">
        <v>2744</v>
      </c>
      <c r="B2307" s="19" t="s">
        <v>2745</v>
      </c>
      <c r="C2307" s="19" t="s">
        <v>3375</v>
      </c>
      <c r="D2307" s="19" t="s">
        <v>3376</v>
      </c>
      <c r="E2307" s="20" t="s">
        <v>21</v>
      </c>
      <c r="F2307" s="19" t="s">
        <v>21</v>
      </c>
      <c r="G2307" s="180">
        <v>95957</v>
      </c>
      <c r="H2307" s="19" t="s">
        <v>3383</v>
      </c>
      <c r="I2307" s="19" t="s">
        <v>15679</v>
      </c>
      <c r="J2307" s="19" t="s">
        <v>9283</v>
      </c>
      <c r="K2307" s="20" t="s">
        <v>10556</v>
      </c>
      <c r="L2307" s="19" t="s">
        <v>25</v>
      </c>
    </row>
    <row r="2308" spans="1:12" x14ac:dyDescent="0.25">
      <c r="A2308" s="19" t="s">
        <v>2744</v>
      </c>
      <c r="B2308" s="19" t="s">
        <v>2745</v>
      </c>
      <c r="C2308" s="19" t="s">
        <v>3375</v>
      </c>
      <c r="D2308" s="19" t="s">
        <v>3376</v>
      </c>
      <c r="E2308" s="20" t="s">
        <v>21</v>
      </c>
      <c r="F2308" s="19" t="s">
        <v>21</v>
      </c>
      <c r="G2308" s="180">
        <v>95969</v>
      </c>
      <c r="H2308" s="19" t="s">
        <v>3384</v>
      </c>
      <c r="I2308" s="19" t="s">
        <v>15679</v>
      </c>
      <c r="J2308" s="19" t="s">
        <v>23</v>
      </c>
      <c r="K2308" s="20" t="s">
        <v>10557</v>
      </c>
      <c r="L2308" s="19" t="s">
        <v>25</v>
      </c>
    </row>
    <row r="2309" spans="1:12" x14ac:dyDescent="0.25">
      <c r="A2309" s="19" t="s">
        <v>2744</v>
      </c>
      <c r="B2309" s="19" t="s">
        <v>2745</v>
      </c>
      <c r="C2309" s="19" t="s">
        <v>3375</v>
      </c>
      <c r="D2309" s="19" t="s">
        <v>3376</v>
      </c>
      <c r="E2309" s="20" t="s">
        <v>21</v>
      </c>
      <c r="F2309" s="19" t="s">
        <v>21</v>
      </c>
      <c r="G2309" s="180">
        <v>97733</v>
      </c>
      <c r="H2309" s="19" t="s">
        <v>3385</v>
      </c>
      <c r="I2309" s="19" t="s">
        <v>15679</v>
      </c>
      <c r="J2309" s="19" t="s">
        <v>23</v>
      </c>
      <c r="K2309" s="20" t="s">
        <v>10558</v>
      </c>
      <c r="L2309" s="19" t="s">
        <v>25</v>
      </c>
    </row>
    <row r="2310" spans="1:12" x14ac:dyDescent="0.25">
      <c r="A2310" s="19" t="s">
        <v>2744</v>
      </c>
      <c r="B2310" s="19" t="s">
        <v>2745</v>
      </c>
      <c r="C2310" s="19" t="s">
        <v>3375</v>
      </c>
      <c r="D2310" s="19" t="s">
        <v>3376</v>
      </c>
      <c r="E2310" s="20" t="s">
        <v>21</v>
      </c>
      <c r="F2310" s="19" t="s">
        <v>21</v>
      </c>
      <c r="G2310" s="180">
        <v>97734</v>
      </c>
      <c r="H2310" s="19" t="s">
        <v>3386</v>
      </c>
      <c r="I2310" s="19" t="s">
        <v>15679</v>
      </c>
      <c r="J2310" s="19" t="s">
        <v>23</v>
      </c>
      <c r="K2310" s="20" t="s">
        <v>10559</v>
      </c>
      <c r="L2310" s="19" t="s">
        <v>25</v>
      </c>
    </row>
    <row r="2311" spans="1:12" x14ac:dyDescent="0.25">
      <c r="A2311" s="19" t="s">
        <v>2744</v>
      </c>
      <c r="B2311" s="19" t="s">
        <v>2745</v>
      </c>
      <c r="C2311" s="19" t="s">
        <v>3375</v>
      </c>
      <c r="D2311" s="19" t="s">
        <v>3376</v>
      </c>
      <c r="E2311" s="20" t="s">
        <v>21</v>
      </c>
      <c r="F2311" s="19" t="s">
        <v>21</v>
      </c>
      <c r="G2311" s="180">
        <v>97735</v>
      </c>
      <c r="H2311" s="19" t="s">
        <v>3387</v>
      </c>
      <c r="I2311" s="19" t="s">
        <v>15679</v>
      </c>
      <c r="J2311" s="19" t="s">
        <v>23</v>
      </c>
      <c r="K2311" s="20" t="s">
        <v>10560</v>
      </c>
      <c r="L2311" s="19" t="s">
        <v>25</v>
      </c>
    </row>
    <row r="2312" spans="1:12" x14ac:dyDescent="0.25">
      <c r="A2312" s="19" t="s">
        <v>2744</v>
      </c>
      <c r="B2312" s="19" t="s">
        <v>2745</v>
      </c>
      <c r="C2312" s="19" t="s">
        <v>3375</v>
      </c>
      <c r="D2312" s="19" t="s">
        <v>3376</v>
      </c>
      <c r="E2312" s="20" t="s">
        <v>21</v>
      </c>
      <c r="F2312" s="19" t="s">
        <v>21</v>
      </c>
      <c r="G2312" s="180">
        <v>97736</v>
      </c>
      <c r="H2312" s="19" t="s">
        <v>3388</v>
      </c>
      <c r="I2312" s="19" t="s">
        <v>15679</v>
      </c>
      <c r="J2312" s="19" t="s">
        <v>23</v>
      </c>
      <c r="K2312" s="20" t="s">
        <v>10561</v>
      </c>
      <c r="L2312" s="19" t="s">
        <v>25</v>
      </c>
    </row>
    <row r="2313" spans="1:12" x14ac:dyDescent="0.25">
      <c r="A2313" s="19" t="s">
        <v>2744</v>
      </c>
      <c r="B2313" s="19" t="s">
        <v>2745</v>
      </c>
      <c r="C2313" s="19" t="s">
        <v>3375</v>
      </c>
      <c r="D2313" s="19" t="s">
        <v>3376</v>
      </c>
      <c r="E2313" s="20" t="s">
        <v>21</v>
      </c>
      <c r="F2313" s="19" t="s">
        <v>21</v>
      </c>
      <c r="G2313" s="180">
        <v>97737</v>
      </c>
      <c r="H2313" s="19" t="s">
        <v>3389</v>
      </c>
      <c r="I2313" s="19" t="s">
        <v>15679</v>
      </c>
      <c r="J2313" s="19" t="s">
        <v>23</v>
      </c>
      <c r="K2313" s="20" t="s">
        <v>10562</v>
      </c>
      <c r="L2313" s="19" t="s">
        <v>25</v>
      </c>
    </row>
    <row r="2314" spans="1:12" x14ac:dyDescent="0.25">
      <c r="A2314" s="19" t="s">
        <v>2744</v>
      </c>
      <c r="B2314" s="19" t="s">
        <v>2745</v>
      </c>
      <c r="C2314" s="19" t="s">
        <v>3375</v>
      </c>
      <c r="D2314" s="19" t="s">
        <v>3376</v>
      </c>
      <c r="E2314" s="20" t="s">
        <v>21</v>
      </c>
      <c r="F2314" s="19" t="s">
        <v>21</v>
      </c>
      <c r="G2314" s="180">
        <v>97738</v>
      </c>
      <c r="H2314" s="19" t="s">
        <v>3390</v>
      </c>
      <c r="I2314" s="19" t="s">
        <v>15679</v>
      </c>
      <c r="J2314" s="19" t="s">
        <v>9283</v>
      </c>
      <c r="K2314" s="20" t="s">
        <v>10563</v>
      </c>
      <c r="L2314" s="19" t="s">
        <v>25</v>
      </c>
    </row>
    <row r="2315" spans="1:12" x14ac:dyDescent="0.25">
      <c r="A2315" s="19" t="s">
        <v>2744</v>
      </c>
      <c r="B2315" s="19" t="s">
        <v>2745</v>
      </c>
      <c r="C2315" s="19" t="s">
        <v>3375</v>
      </c>
      <c r="D2315" s="19" t="s">
        <v>3376</v>
      </c>
      <c r="E2315" s="20" t="s">
        <v>21</v>
      </c>
      <c r="F2315" s="19" t="s">
        <v>21</v>
      </c>
      <c r="G2315" s="180">
        <v>97739</v>
      </c>
      <c r="H2315" s="19" t="s">
        <v>3391</v>
      </c>
      <c r="I2315" s="19" t="s">
        <v>15679</v>
      </c>
      <c r="J2315" s="19" t="s">
        <v>23</v>
      </c>
      <c r="K2315" s="20" t="s">
        <v>10564</v>
      </c>
      <c r="L2315" s="19" t="s">
        <v>25</v>
      </c>
    </row>
    <row r="2316" spans="1:12" x14ac:dyDescent="0.25">
      <c r="A2316" s="19" t="s">
        <v>2744</v>
      </c>
      <c r="B2316" s="19" t="s">
        <v>2745</v>
      </c>
      <c r="C2316" s="19" t="s">
        <v>3375</v>
      </c>
      <c r="D2316" s="19" t="s">
        <v>3376</v>
      </c>
      <c r="E2316" s="20" t="s">
        <v>21</v>
      </c>
      <c r="F2316" s="19" t="s">
        <v>21</v>
      </c>
      <c r="G2316" s="180">
        <v>97740</v>
      </c>
      <c r="H2316" s="19" t="s">
        <v>3392</v>
      </c>
      <c r="I2316" s="19" t="s">
        <v>15679</v>
      </c>
      <c r="J2316" s="19" t="s">
        <v>23</v>
      </c>
      <c r="K2316" s="20" t="s">
        <v>10565</v>
      </c>
      <c r="L2316" s="19" t="s">
        <v>25</v>
      </c>
    </row>
    <row r="2317" spans="1:12" x14ac:dyDescent="0.25">
      <c r="A2317" s="19" t="s">
        <v>2744</v>
      </c>
      <c r="B2317" s="19" t="s">
        <v>2745</v>
      </c>
      <c r="C2317" s="19" t="s">
        <v>3375</v>
      </c>
      <c r="D2317" s="19" t="s">
        <v>3376</v>
      </c>
      <c r="E2317" s="20" t="s">
        <v>21</v>
      </c>
      <c r="F2317" s="19" t="s">
        <v>21</v>
      </c>
      <c r="G2317" s="180">
        <v>98615</v>
      </c>
      <c r="H2317" s="19" t="s">
        <v>3393</v>
      </c>
      <c r="I2317" s="19" t="s">
        <v>15719</v>
      </c>
      <c r="J2317" s="19" t="s">
        <v>9283</v>
      </c>
      <c r="K2317" s="20" t="s">
        <v>10566</v>
      </c>
      <c r="L2317" s="19" t="s">
        <v>25</v>
      </c>
    </row>
    <row r="2318" spans="1:12" x14ac:dyDescent="0.25">
      <c r="A2318" s="19" t="s">
        <v>2744</v>
      </c>
      <c r="B2318" s="19" t="s">
        <v>2745</v>
      </c>
      <c r="C2318" s="19" t="s">
        <v>3375</v>
      </c>
      <c r="D2318" s="19" t="s">
        <v>3376</v>
      </c>
      <c r="E2318" s="20" t="s">
        <v>21</v>
      </c>
      <c r="F2318" s="19" t="s">
        <v>21</v>
      </c>
      <c r="G2318" s="180">
        <v>98616</v>
      </c>
      <c r="H2318" s="19" t="s">
        <v>3394</v>
      </c>
      <c r="I2318" s="19" t="s">
        <v>15719</v>
      </c>
      <c r="J2318" s="19" t="s">
        <v>9283</v>
      </c>
      <c r="K2318" s="20" t="s">
        <v>7246</v>
      </c>
      <c r="L2318" s="19" t="s">
        <v>25</v>
      </c>
    </row>
    <row r="2319" spans="1:12" x14ac:dyDescent="0.25">
      <c r="A2319" s="19" t="s">
        <v>2744</v>
      </c>
      <c r="B2319" s="19" t="s">
        <v>2745</v>
      </c>
      <c r="C2319" s="19" t="s">
        <v>3375</v>
      </c>
      <c r="D2319" s="19" t="s">
        <v>3376</v>
      </c>
      <c r="E2319" s="20" t="s">
        <v>21</v>
      </c>
      <c r="F2319" s="19" t="s">
        <v>21</v>
      </c>
      <c r="G2319" s="180">
        <v>98617</v>
      </c>
      <c r="H2319" s="19" t="s">
        <v>3396</v>
      </c>
      <c r="I2319" s="19" t="s">
        <v>15719</v>
      </c>
      <c r="J2319" s="19" t="s">
        <v>9283</v>
      </c>
      <c r="K2319" s="20" t="s">
        <v>10567</v>
      </c>
      <c r="L2319" s="19" t="s">
        <v>25</v>
      </c>
    </row>
    <row r="2320" spans="1:12" x14ac:dyDescent="0.25">
      <c r="A2320" s="19" t="s">
        <v>2744</v>
      </c>
      <c r="B2320" s="19" t="s">
        <v>2745</v>
      </c>
      <c r="C2320" s="19" t="s">
        <v>3375</v>
      </c>
      <c r="D2320" s="19" t="s">
        <v>3376</v>
      </c>
      <c r="E2320" s="20" t="s">
        <v>21</v>
      </c>
      <c r="F2320" s="19" t="s">
        <v>21</v>
      </c>
      <c r="G2320" s="180">
        <v>98618</v>
      </c>
      <c r="H2320" s="19" t="s">
        <v>3397</v>
      </c>
      <c r="I2320" s="19" t="s">
        <v>15719</v>
      </c>
      <c r="J2320" s="19" t="s">
        <v>9283</v>
      </c>
      <c r="K2320" s="20" t="s">
        <v>10568</v>
      </c>
      <c r="L2320" s="19" t="s">
        <v>25</v>
      </c>
    </row>
    <row r="2321" spans="1:12" x14ac:dyDescent="0.25">
      <c r="A2321" s="19" t="s">
        <v>2744</v>
      </c>
      <c r="B2321" s="19" t="s">
        <v>2745</v>
      </c>
      <c r="C2321" s="19" t="s">
        <v>3375</v>
      </c>
      <c r="D2321" s="19" t="s">
        <v>3376</v>
      </c>
      <c r="E2321" s="20" t="s">
        <v>21</v>
      </c>
      <c r="F2321" s="19" t="s">
        <v>21</v>
      </c>
      <c r="G2321" s="180">
        <v>98619</v>
      </c>
      <c r="H2321" s="19" t="s">
        <v>3398</v>
      </c>
      <c r="I2321" s="19" t="s">
        <v>15719</v>
      </c>
      <c r="J2321" s="19" t="s">
        <v>9283</v>
      </c>
      <c r="K2321" s="20" t="s">
        <v>10569</v>
      </c>
      <c r="L2321" s="19" t="s">
        <v>25</v>
      </c>
    </row>
    <row r="2322" spans="1:12" x14ac:dyDescent="0.25">
      <c r="A2322" s="19" t="s">
        <v>2744</v>
      </c>
      <c r="B2322" s="19" t="s">
        <v>2745</v>
      </c>
      <c r="C2322" s="19" t="s">
        <v>3375</v>
      </c>
      <c r="D2322" s="19" t="s">
        <v>3376</v>
      </c>
      <c r="E2322" s="20" t="s">
        <v>21</v>
      </c>
      <c r="F2322" s="19" t="s">
        <v>21</v>
      </c>
      <c r="G2322" s="180">
        <v>98620</v>
      </c>
      <c r="H2322" s="19" t="s">
        <v>3399</v>
      </c>
      <c r="I2322" s="19" t="s">
        <v>15719</v>
      </c>
      <c r="J2322" s="19" t="s">
        <v>9283</v>
      </c>
      <c r="K2322" s="20" t="s">
        <v>10570</v>
      </c>
      <c r="L2322" s="19" t="s">
        <v>25</v>
      </c>
    </row>
    <row r="2323" spans="1:12" x14ac:dyDescent="0.25">
      <c r="A2323" s="19" t="s">
        <v>2744</v>
      </c>
      <c r="B2323" s="19" t="s">
        <v>2745</v>
      </c>
      <c r="C2323" s="19" t="s">
        <v>3375</v>
      </c>
      <c r="D2323" s="19" t="s">
        <v>3376</v>
      </c>
      <c r="E2323" s="20" t="s">
        <v>21</v>
      </c>
      <c r="F2323" s="19" t="s">
        <v>21</v>
      </c>
      <c r="G2323" s="180">
        <v>98621</v>
      </c>
      <c r="H2323" s="19" t="s">
        <v>3400</v>
      </c>
      <c r="I2323" s="19" t="s">
        <v>15719</v>
      </c>
      <c r="J2323" s="19" t="s">
        <v>9283</v>
      </c>
      <c r="K2323" s="20" t="s">
        <v>10571</v>
      </c>
      <c r="L2323" s="19" t="s">
        <v>25</v>
      </c>
    </row>
    <row r="2324" spans="1:12" x14ac:dyDescent="0.25">
      <c r="A2324" s="19" t="s">
        <v>2744</v>
      </c>
      <c r="B2324" s="19" t="s">
        <v>2745</v>
      </c>
      <c r="C2324" s="19" t="s">
        <v>3375</v>
      </c>
      <c r="D2324" s="19" t="s">
        <v>3376</v>
      </c>
      <c r="E2324" s="20" t="s">
        <v>21</v>
      </c>
      <c r="F2324" s="19" t="s">
        <v>21</v>
      </c>
      <c r="G2324" s="180">
        <v>98622</v>
      </c>
      <c r="H2324" s="19" t="s">
        <v>3401</v>
      </c>
      <c r="I2324" s="19" t="s">
        <v>15719</v>
      </c>
      <c r="J2324" s="19" t="s">
        <v>9283</v>
      </c>
      <c r="K2324" s="20" t="s">
        <v>10572</v>
      </c>
      <c r="L2324" s="19" t="s">
        <v>25</v>
      </c>
    </row>
    <row r="2325" spans="1:12" x14ac:dyDescent="0.25">
      <c r="A2325" s="19" t="s">
        <v>2744</v>
      </c>
      <c r="B2325" s="19" t="s">
        <v>2745</v>
      </c>
      <c r="C2325" s="19" t="s">
        <v>3375</v>
      </c>
      <c r="D2325" s="19" t="s">
        <v>3376</v>
      </c>
      <c r="E2325" s="20" t="s">
        <v>21</v>
      </c>
      <c r="F2325" s="19" t="s">
        <v>21</v>
      </c>
      <c r="G2325" s="180">
        <v>98623</v>
      </c>
      <c r="H2325" s="19" t="s">
        <v>3402</v>
      </c>
      <c r="I2325" s="19" t="s">
        <v>15719</v>
      </c>
      <c r="J2325" s="19" t="s">
        <v>9283</v>
      </c>
      <c r="K2325" s="20" t="s">
        <v>10573</v>
      </c>
      <c r="L2325" s="19" t="s">
        <v>25</v>
      </c>
    </row>
    <row r="2326" spans="1:12" x14ac:dyDescent="0.25">
      <c r="A2326" s="19" t="s">
        <v>2744</v>
      </c>
      <c r="B2326" s="19" t="s">
        <v>2745</v>
      </c>
      <c r="C2326" s="19" t="s">
        <v>3375</v>
      </c>
      <c r="D2326" s="19" t="s">
        <v>3376</v>
      </c>
      <c r="E2326" s="20" t="s">
        <v>21</v>
      </c>
      <c r="F2326" s="19" t="s">
        <v>21</v>
      </c>
      <c r="G2326" s="180">
        <v>98624</v>
      </c>
      <c r="H2326" s="19" t="s">
        <v>3403</v>
      </c>
      <c r="I2326" s="19" t="s">
        <v>15719</v>
      </c>
      <c r="J2326" s="19" t="s">
        <v>9283</v>
      </c>
      <c r="K2326" s="20" t="s">
        <v>10574</v>
      </c>
      <c r="L2326" s="19" t="s">
        <v>25</v>
      </c>
    </row>
    <row r="2327" spans="1:12" x14ac:dyDescent="0.25">
      <c r="A2327" s="19" t="s">
        <v>2744</v>
      </c>
      <c r="B2327" s="19" t="s">
        <v>2745</v>
      </c>
      <c r="C2327" s="19" t="s">
        <v>3375</v>
      </c>
      <c r="D2327" s="19" t="s">
        <v>3376</v>
      </c>
      <c r="E2327" s="20" t="s">
        <v>21</v>
      </c>
      <c r="F2327" s="19" t="s">
        <v>21</v>
      </c>
      <c r="G2327" s="180">
        <v>98625</v>
      </c>
      <c r="H2327" s="19" t="s">
        <v>3404</v>
      </c>
      <c r="I2327" s="19" t="s">
        <v>15719</v>
      </c>
      <c r="J2327" s="19" t="s">
        <v>9283</v>
      </c>
      <c r="K2327" s="20" t="s">
        <v>10575</v>
      </c>
      <c r="L2327" s="19" t="s">
        <v>25</v>
      </c>
    </row>
    <row r="2328" spans="1:12" x14ac:dyDescent="0.25">
      <c r="A2328" s="19" t="s">
        <v>2744</v>
      </c>
      <c r="B2328" s="19" t="s">
        <v>2745</v>
      </c>
      <c r="C2328" s="19" t="s">
        <v>3375</v>
      </c>
      <c r="D2328" s="19" t="s">
        <v>3376</v>
      </c>
      <c r="E2328" s="20" t="s">
        <v>21</v>
      </c>
      <c r="F2328" s="19" t="s">
        <v>21</v>
      </c>
      <c r="G2328" s="180">
        <v>98626</v>
      </c>
      <c r="H2328" s="19" t="s">
        <v>3405</v>
      </c>
      <c r="I2328" s="19" t="s">
        <v>15719</v>
      </c>
      <c r="J2328" s="19" t="s">
        <v>9283</v>
      </c>
      <c r="K2328" s="20" t="s">
        <v>10576</v>
      </c>
      <c r="L2328" s="19" t="s">
        <v>25</v>
      </c>
    </row>
    <row r="2329" spans="1:12" x14ac:dyDescent="0.25">
      <c r="A2329" s="19" t="s">
        <v>2744</v>
      </c>
      <c r="B2329" s="19" t="s">
        <v>2745</v>
      </c>
      <c r="C2329" s="19" t="s">
        <v>3375</v>
      </c>
      <c r="D2329" s="19" t="s">
        <v>3376</v>
      </c>
      <c r="E2329" s="20" t="s">
        <v>21</v>
      </c>
      <c r="F2329" s="19" t="s">
        <v>21</v>
      </c>
      <c r="G2329" s="180">
        <v>98655</v>
      </c>
      <c r="H2329" s="19" t="s">
        <v>3406</v>
      </c>
      <c r="I2329" s="19" t="s">
        <v>15747</v>
      </c>
      <c r="J2329" s="19" t="s">
        <v>9283</v>
      </c>
      <c r="K2329" s="20" t="s">
        <v>10577</v>
      </c>
      <c r="L2329" s="19" t="s">
        <v>25</v>
      </c>
    </row>
    <row r="2330" spans="1:12" x14ac:dyDescent="0.25">
      <c r="A2330" s="19" t="s">
        <v>2744</v>
      </c>
      <c r="B2330" s="19" t="s">
        <v>2745</v>
      </c>
      <c r="C2330" s="19" t="s">
        <v>3375</v>
      </c>
      <c r="D2330" s="19" t="s">
        <v>3376</v>
      </c>
      <c r="E2330" s="20" t="s">
        <v>21</v>
      </c>
      <c r="F2330" s="19" t="s">
        <v>21</v>
      </c>
      <c r="G2330" s="180">
        <v>98656</v>
      </c>
      <c r="H2330" s="19" t="s">
        <v>3407</v>
      </c>
      <c r="I2330" s="19" t="s">
        <v>15747</v>
      </c>
      <c r="J2330" s="19" t="s">
        <v>9283</v>
      </c>
      <c r="K2330" s="20" t="s">
        <v>10578</v>
      </c>
      <c r="L2330" s="19" t="s">
        <v>25</v>
      </c>
    </row>
    <row r="2331" spans="1:12" x14ac:dyDescent="0.25">
      <c r="A2331" s="19" t="s">
        <v>2744</v>
      </c>
      <c r="B2331" s="19" t="s">
        <v>2745</v>
      </c>
      <c r="C2331" s="19" t="s">
        <v>3375</v>
      </c>
      <c r="D2331" s="19" t="s">
        <v>3376</v>
      </c>
      <c r="E2331" s="20" t="s">
        <v>21</v>
      </c>
      <c r="F2331" s="19" t="s">
        <v>21</v>
      </c>
      <c r="G2331" s="180">
        <v>98657</v>
      </c>
      <c r="H2331" s="19" t="s">
        <v>3408</v>
      </c>
      <c r="I2331" s="19" t="s">
        <v>15747</v>
      </c>
      <c r="J2331" s="19" t="s">
        <v>9283</v>
      </c>
      <c r="K2331" s="20" t="s">
        <v>10579</v>
      </c>
      <c r="L2331" s="19" t="s">
        <v>25</v>
      </c>
    </row>
    <row r="2332" spans="1:12" x14ac:dyDescent="0.25">
      <c r="A2332" s="19" t="s">
        <v>2744</v>
      </c>
      <c r="B2332" s="19" t="s">
        <v>2745</v>
      </c>
      <c r="C2332" s="19" t="s">
        <v>3375</v>
      </c>
      <c r="D2332" s="19" t="s">
        <v>3376</v>
      </c>
      <c r="E2332" s="20" t="s">
        <v>21</v>
      </c>
      <c r="F2332" s="19" t="s">
        <v>21</v>
      </c>
      <c r="G2332" s="180">
        <v>98658</v>
      </c>
      <c r="H2332" s="19" t="s">
        <v>3409</v>
      </c>
      <c r="I2332" s="19" t="s">
        <v>15747</v>
      </c>
      <c r="J2332" s="19" t="s">
        <v>9283</v>
      </c>
      <c r="K2332" s="20" t="s">
        <v>10580</v>
      </c>
      <c r="L2332" s="19" t="s">
        <v>25</v>
      </c>
    </row>
    <row r="2333" spans="1:12" x14ac:dyDescent="0.25">
      <c r="A2333" s="19" t="s">
        <v>2744</v>
      </c>
      <c r="B2333" s="19" t="s">
        <v>2745</v>
      </c>
      <c r="C2333" s="19" t="s">
        <v>3375</v>
      </c>
      <c r="D2333" s="19" t="s">
        <v>3376</v>
      </c>
      <c r="E2333" s="20" t="s">
        <v>21</v>
      </c>
      <c r="F2333" s="19" t="s">
        <v>21</v>
      </c>
      <c r="G2333" s="180">
        <v>98659</v>
      </c>
      <c r="H2333" s="19" t="s">
        <v>3411</v>
      </c>
      <c r="I2333" s="19" t="s">
        <v>15747</v>
      </c>
      <c r="J2333" s="19" t="s">
        <v>9283</v>
      </c>
      <c r="K2333" s="20" t="s">
        <v>10581</v>
      </c>
      <c r="L2333" s="19" t="s">
        <v>25</v>
      </c>
    </row>
    <row r="2334" spans="1:12" x14ac:dyDescent="0.25">
      <c r="A2334" s="19" t="s">
        <v>2744</v>
      </c>
      <c r="B2334" s="19" t="s">
        <v>2745</v>
      </c>
      <c r="C2334" s="19" t="s">
        <v>3375</v>
      </c>
      <c r="D2334" s="19" t="s">
        <v>3376</v>
      </c>
      <c r="E2334" s="20" t="s">
        <v>21</v>
      </c>
      <c r="F2334" s="19" t="s">
        <v>21</v>
      </c>
      <c r="G2334" s="180">
        <v>98746</v>
      </c>
      <c r="H2334" s="19" t="s">
        <v>3412</v>
      </c>
      <c r="I2334" s="19" t="s">
        <v>15747</v>
      </c>
      <c r="J2334" s="19" t="s">
        <v>23</v>
      </c>
      <c r="K2334" s="20" t="s">
        <v>10582</v>
      </c>
      <c r="L2334" s="19" t="s">
        <v>25</v>
      </c>
    </row>
    <row r="2335" spans="1:12" x14ac:dyDescent="0.25">
      <c r="A2335" s="19" t="s">
        <v>2744</v>
      </c>
      <c r="B2335" s="19" t="s">
        <v>2745</v>
      </c>
      <c r="C2335" s="19" t="s">
        <v>3375</v>
      </c>
      <c r="D2335" s="19" t="s">
        <v>3376</v>
      </c>
      <c r="E2335" s="20" t="s">
        <v>21</v>
      </c>
      <c r="F2335" s="19" t="s">
        <v>21</v>
      </c>
      <c r="G2335" s="180">
        <v>98749</v>
      </c>
      <c r="H2335" s="19" t="s">
        <v>3413</v>
      </c>
      <c r="I2335" s="19" t="s">
        <v>15747</v>
      </c>
      <c r="J2335" s="19" t="s">
        <v>23</v>
      </c>
      <c r="K2335" s="20" t="s">
        <v>10583</v>
      </c>
      <c r="L2335" s="19" t="s">
        <v>25</v>
      </c>
    </row>
    <row r="2336" spans="1:12" x14ac:dyDescent="0.25">
      <c r="A2336" s="19" t="s">
        <v>2744</v>
      </c>
      <c r="B2336" s="19" t="s">
        <v>2745</v>
      </c>
      <c r="C2336" s="19" t="s">
        <v>3375</v>
      </c>
      <c r="D2336" s="19" t="s">
        <v>3376</v>
      </c>
      <c r="E2336" s="20" t="s">
        <v>21</v>
      </c>
      <c r="F2336" s="19" t="s">
        <v>21</v>
      </c>
      <c r="G2336" s="180">
        <v>98750</v>
      </c>
      <c r="H2336" s="19" t="s">
        <v>3414</v>
      </c>
      <c r="I2336" s="19" t="s">
        <v>15747</v>
      </c>
      <c r="J2336" s="19" t="s">
        <v>23</v>
      </c>
      <c r="K2336" s="20" t="s">
        <v>10584</v>
      </c>
      <c r="L2336" s="19" t="s">
        <v>25</v>
      </c>
    </row>
    <row r="2337" spans="1:12" x14ac:dyDescent="0.25">
      <c r="A2337" s="19" t="s">
        <v>2744</v>
      </c>
      <c r="B2337" s="19" t="s">
        <v>2745</v>
      </c>
      <c r="C2337" s="19" t="s">
        <v>3375</v>
      </c>
      <c r="D2337" s="19" t="s">
        <v>3376</v>
      </c>
      <c r="E2337" s="20" t="s">
        <v>21</v>
      </c>
      <c r="F2337" s="19" t="s">
        <v>21</v>
      </c>
      <c r="G2337" s="180">
        <v>98751</v>
      </c>
      <c r="H2337" s="19" t="s">
        <v>3415</v>
      </c>
      <c r="I2337" s="19" t="s">
        <v>15747</v>
      </c>
      <c r="J2337" s="19" t="s">
        <v>23</v>
      </c>
      <c r="K2337" s="20" t="s">
        <v>10585</v>
      </c>
      <c r="L2337" s="19" t="s">
        <v>25</v>
      </c>
    </row>
    <row r="2338" spans="1:12" x14ac:dyDescent="0.25">
      <c r="A2338" s="19" t="s">
        <v>2744</v>
      </c>
      <c r="B2338" s="19" t="s">
        <v>2745</v>
      </c>
      <c r="C2338" s="19" t="s">
        <v>3375</v>
      </c>
      <c r="D2338" s="19" t="s">
        <v>3376</v>
      </c>
      <c r="E2338" s="20" t="s">
        <v>21</v>
      </c>
      <c r="F2338" s="19" t="s">
        <v>21</v>
      </c>
      <c r="G2338" s="180">
        <v>98752</v>
      </c>
      <c r="H2338" s="19" t="s">
        <v>3416</v>
      </c>
      <c r="I2338" s="19" t="s">
        <v>15747</v>
      </c>
      <c r="J2338" s="19" t="s">
        <v>23</v>
      </c>
      <c r="K2338" s="20" t="s">
        <v>5556</v>
      </c>
      <c r="L2338" s="19" t="s">
        <v>25</v>
      </c>
    </row>
    <row r="2339" spans="1:12" x14ac:dyDescent="0.25">
      <c r="A2339" s="19" t="s">
        <v>2744</v>
      </c>
      <c r="B2339" s="19" t="s">
        <v>2745</v>
      </c>
      <c r="C2339" s="19" t="s">
        <v>3375</v>
      </c>
      <c r="D2339" s="19" t="s">
        <v>3376</v>
      </c>
      <c r="E2339" s="20" t="s">
        <v>21</v>
      </c>
      <c r="F2339" s="19" t="s">
        <v>21</v>
      </c>
      <c r="G2339" s="180">
        <v>98753</v>
      </c>
      <c r="H2339" s="19" t="s">
        <v>3417</v>
      </c>
      <c r="I2339" s="19" t="s">
        <v>15747</v>
      </c>
      <c r="J2339" s="19" t="s">
        <v>23</v>
      </c>
      <c r="K2339" s="20" t="s">
        <v>10586</v>
      </c>
      <c r="L2339" s="19" t="s">
        <v>25</v>
      </c>
    </row>
    <row r="2340" spans="1:12" x14ac:dyDescent="0.25">
      <c r="A2340" s="19" t="s">
        <v>2744</v>
      </c>
      <c r="B2340" s="19" t="s">
        <v>2745</v>
      </c>
      <c r="C2340" s="19" t="s">
        <v>3375</v>
      </c>
      <c r="D2340" s="19" t="s">
        <v>3376</v>
      </c>
      <c r="E2340" s="20" t="s">
        <v>21</v>
      </c>
      <c r="F2340" s="19" t="s">
        <v>21</v>
      </c>
      <c r="G2340" s="180">
        <v>100763</v>
      </c>
      <c r="H2340" s="19" t="s">
        <v>3418</v>
      </c>
      <c r="I2340" s="19" t="s">
        <v>15980</v>
      </c>
      <c r="J2340" s="19" t="s">
        <v>9283</v>
      </c>
      <c r="K2340" s="20" t="s">
        <v>10587</v>
      </c>
      <c r="L2340" s="19" t="s">
        <v>25</v>
      </c>
    </row>
    <row r="2341" spans="1:12" x14ac:dyDescent="0.25">
      <c r="A2341" s="19" t="s">
        <v>2744</v>
      </c>
      <c r="B2341" s="19" t="s">
        <v>2745</v>
      </c>
      <c r="C2341" s="19" t="s">
        <v>3375</v>
      </c>
      <c r="D2341" s="19" t="s">
        <v>3376</v>
      </c>
      <c r="E2341" s="20" t="s">
        <v>21</v>
      </c>
      <c r="F2341" s="19" t="s">
        <v>21</v>
      </c>
      <c r="G2341" s="180">
        <v>100764</v>
      </c>
      <c r="H2341" s="19" t="s">
        <v>3419</v>
      </c>
      <c r="I2341" s="19" t="s">
        <v>15980</v>
      </c>
      <c r="J2341" s="19" t="s">
        <v>9283</v>
      </c>
      <c r="K2341" s="20" t="s">
        <v>10588</v>
      </c>
      <c r="L2341" s="19" t="s">
        <v>25</v>
      </c>
    </row>
    <row r="2342" spans="1:12" x14ac:dyDescent="0.25">
      <c r="A2342" s="19" t="s">
        <v>2744</v>
      </c>
      <c r="B2342" s="19" t="s">
        <v>2745</v>
      </c>
      <c r="C2342" s="19" t="s">
        <v>3375</v>
      </c>
      <c r="D2342" s="19" t="s">
        <v>3376</v>
      </c>
      <c r="E2342" s="20" t="s">
        <v>21</v>
      </c>
      <c r="F2342" s="19" t="s">
        <v>21</v>
      </c>
      <c r="G2342" s="180">
        <v>100765</v>
      </c>
      <c r="H2342" s="19" t="s">
        <v>3421</v>
      </c>
      <c r="I2342" s="19" t="s">
        <v>15980</v>
      </c>
      <c r="J2342" s="19" t="s">
        <v>9283</v>
      </c>
      <c r="K2342" s="20" t="s">
        <v>9820</v>
      </c>
      <c r="L2342" s="19" t="s">
        <v>25</v>
      </c>
    </row>
    <row r="2343" spans="1:12" x14ac:dyDescent="0.25">
      <c r="A2343" s="19" t="s">
        <v>2744</v>
      </c>
      <c r="B2343" s="19" t="s">
        <v>2745</v>
      </c>
      <c r="C2343" s="19" t="s">
        <v>3375</v>
      </c>
      <c r="D2343" s="19" t="s">
        <v>3376</v>
      </c>
      <c r="E2343" s="20" t="s">
        <v>21</v>
      </c>
      <c r="F2343" s="19" t="s">
        <v>21</v>
      </c>
      <c r="G2343" s="180">
        <v>100766</v>
      </c>
      <c r="H2343" s="19" t="s">
        <v>3423</v>
      </c>
      <c r="I2343" s="19" t="s">
        <v>15980</v>
      </c>
      <c r="J2343" s="19" t="s">
        <v>9283</v>
      </c>
      <c r="K2343" s="20" t="s">
        <v>6863</v>
      </c>
      <c r="L2343" s="19" t="s">
        <v>25</v>
      </c>
    </row>
    <row r="2344" spans="1:12" x14ac:dyDescent="0.25">
      <c r="A2344" s="19" t="s">
        <v>2744</v>
      </c>
      <c r="B2344" s="19" t="s">
        <v>2745</v>
      </c>
      <c r="C2344" s="19" t="s">
        <v>3375</v>
      </c>
      <c r="D2344" s="19" t="s">
        <v>3376</v>
      </c>
      <c r="E2344" s="20" t="s">
        <v>21</v>
      </c>
      <c r="F2344" s="19" t="s">
        <v>21</v>
      </c>
      <c r="G2344" s="180">
        <v>100767</v>
      </c>
      <c r="H2344" s="19" t="s">
        <v>3424</v>
      </c>
      <c r="I2344" s="19" t="s">
        <v>15980</v>
      </c>
      <c r="J2344" s="19" t="s">
        <v>9283</v>
      </c>
      <c r="K2344" s="20" t="s">
        <v>1749</v>
      </c>
      <c r="L2344" s="19" t="s">
        <v>25</v>
      </c>
    </row>
    <row r="2345" spans="1:12" x14ac:dyDescent="0.25">
      <c r="A2345" s="19" t="s">
        <v>2744</v>
      </c>
      <c r="B2345" s="19" t="s">
        <v>2745</v>
      </c>
      <c r="C2345" s="19" t="s">
        <v>3375</v>
      </c>
      <c r="D2345" s="19" t="s">
        <v>3376</v>
      </c>
      <c r="E2345" s="20" t="s">
        <v>21</v>
      </c>
      <c r="F2345" s="19" t="s">
        <v>21</v>
      </c>
      <c r="G2345" s="180">
        <v>100768</v>
      </c>
      <c r="H2345" s="19" t="s">
        <v>3426</v>
      </c>
      <c r="I2345" s="19" t="s">
        <v>15980</v>
      </c>
      <c r="J2345" s="19" t="s">
        <v>9283</v>
      </c>
      <c r="K2345" s="20" t="s">
        <v>2862</v>
      </c>
      <c r="L2345" s="19" t="s">
        <v>25</v>
      </c>
    </row>
    <row r="2346" spans="1:12" x14ac:dyDescent="0.25">
      <c r="A2346" s="19" t="s">
        <v>2744</v>
      </c>
      <c r="B2346" s="19" t="s">
        <v>2745</v>
      </c>
      <c r="C2346" s="19" t="s">
        <v>3375</v>
      </c>
      <c r="D2346" s="19" t="s">
        <v>3376</v>
      </c>
      <c r="E2346" s="20" t="s">
        <v>21</v>
      </c>
      <c r="F2346" s="19" t="s">
        <v>21</v>
      </c>
      <c r="G2346" s="180">
        <v>100769</v>
      </c>
      <c r="H2346" s="19" t="s">
        <v>3428</v>
      </c>
      <c r="I2346" s="19" t="s">
        <v>15980</v>
      </c>
      <c r="J2346" s="19" t="s">
        <v>9283</v>
      </c>
      <c r="K2346" s="20" t="s">
        <v>10589</v>
      </c>
      <c r="L2346" s="19" t="s">
        <v>25</v>
      </c>
    </row>
    <row r="2347" spans="1:12" x14ac:dyDescent="0.25">
      <c r="A2347" s="19" t="s">
        <v>2744</v>
      </c>
      <c r="B2347" s="19" t="s">
        <v>2745</v>
      </c>
      <c r="C2347" s="19" t="s">
        <v>3375</v>
      </c>
      <c r="D2347" s="19" t="s">
        <v>3376</v>
      </c>
      <c r="E2347" s="20" t="s">
        <v>21</v>
      </c>
      <c r="F2347" s="19" t="s">
        <v>21</v>
      </c>
      <c r="G2347" s="180">
        <v>100770</v>
      </c>
      <c r="H2347" s="19" t="s">
        <v>3430</v>
      </c>
      <c r="I2347" s="19" t="s">
        <v>15980</v>
      </c>
      <c r="J2347" s="19" t="s">
        <v>9283</v>
      </c>
      <c r="K2347" s="20" t="s">
        <v>3661</v>
      </c>
      <c r="L2347" s="19" t="s">
        <v>25</v>
      </c>
    </row>
    <row r="2348" spans="1:12" x14ac:dyDescent="0.25">
      <c r="A2348" s="19" t="s">
        <v>2744</v>
      </c>
      <c r="B2348" s="19" t="s">
        <v>2745</v>
      </c>
      <c r="C2348" s="19" t="s">
        <v>3375</v>
      </c>
      <c r="D2348" s="19" t="s">
        <v>3376</v>
      </c>
      <c r="E2348" s="20" t="s">
        <v>21</v>
      </c>
      <c r="F2348" s="19" t="s">
        <v>21</v>
      </c>
      <c r="G2348" s="180">
        <v>100771</v>
      </c>
      <c r="H2348" s="19" t="s">
        <v>3431</v>
      </c>
      <c r="I2348" s="19" t="s">
        <v>15980</v>
      </c>
      <c r="J2348" s="19" t="s">
        <v>9283</v>
      </c>
      <c r="K2348" s="20" t="s">
        <v>3808</v>
      </c>
      <c r="L2348" s="19" t="s">
        <v>25</v>
      </c>
    </row>
    <row r="2349" spans="1:12" x14ac:dyDescent="0.25">
      <c r="A2349" s="19" t="s">
        <v>2744</v>
      </c>
      <c r="B2349" s="19" t="s">
        <v>2745</v>
      </c>
      <c r="C2349" s="19" t="s">
        <v>3375</v>
      </c>
      <c r="D2349" s="19" t="s">
        <v>3376</v>
      </c>
      <c r="E2349" s="20" t="s">
        <v>21</v>
      </c>
      <c r="F2349" s="19" t="s">
        <v>21</v>
      </c>
      <c r="G2349" s="180">
        <v>100772</v>
      </c>
      <c r="H2349" s="19" t="s">
        <v>3433</v>
      </c>
      <c r="I2349" s="19" t="s">
        <v>15980</v>
      </c>
      <c r="J2349" s="19" t="s">
        <v>9283</v>
      </c>
      <c r="K2349" s="20" t="s">
        <v>7497</v>
      </c>
      <c r="L2349" s="19" t="s">
        <v>25</v>
      </c>
    </row>
    <row r="2350" spans="1:12" x14ac:dyDescent="0.25">
      <c r="A2350" s="19" t="s">
        <v>2744</v>
      </c>
      <c r="B2350" s="19" t="s">
        <v>2745</v>
      </c>
      <c r="C2350" s="19" t="s">
        <v>3375</v>
      </c>
      <c r="D2350" s="19" t="s">
        <v>3376</v>
      </c>
      <c r="E2350" s="20" t="s">
        <v>21</v>
      </c>
      <c r="F2350" s="19" t="s">
        <v>21</v>
      </c>
      <c r="G2350" s="180">
        <v>100773</v>
      </c>
      <c r="H2350" s="19" t="s">
        <v>3435</v>
      </c>
      <c r="I2350" s="19" t="s">
        <v>15980</v>
      </c>
      <c r="J2350" s="19" t="s">
        <v>9283</v>
      </c>
      <c r="K2350" s="20" t="s">
        <v>4706</v>
      </c>
      <c r="L2350" s="19" t="s">
        <v>25</v>
      </c>
    </row>
    <row r="2351" spans="1:12" x14ac:dyDescent="0.25">
      <c r="A2351" s="19" t="s">
        <v>2744</v>
      </c>
      <c r="B2351" s="19" t="s">
        <v>2745</v>
      </c>
      <c r="C2351" s="19" t="s">
        <v>3375</v>
      </c>
      <c r="D2351" s="19" t="s">
        <v>3376</v>
      </c>
      <c r="E2351" s="20" t="s">
        <v>21</v>
      </c>
      <c r="F2351" s="19" t="s">
        <v>21</v>
      </c>
      <c r="G2351" s="180">
        <v>100774</v>
      </c>
      <c r="H2351" s="19" t="s">
        <v>3436</v>
      </c>
      <c r="I2351" s="19" t="s">
        <v>15980</v>
      </c>
      <c r="J2351" s="19" t="s">
        <v>9283</v>
      </c>
      <c r="K2351" s="20" t="s">
        <v>3044</v>
      </c>
      <c r="L2351" s="19" t="s">
        <v>25</v>
      </c>
    </row>
    <row r="2352" spans="1:12" x14ac:dyDescent="0.25">
      <c r="A2352" s="19" t="s">
        <v>2744</v>
      </c>
      <c r="B2352" s="19" t="s">
        <v>2745</v>
      </c>
      <c r="C2352" s="19" t="s">
        <v>3375</v>
      </c>
      <c r="D2352" s="19" t="s">
        <v>3376</v>
      </c>
      <c r="E2352" s="20" t="s">
        <v>21</v>
      </c>
      <c r="F2352" s="19" t="s">
        <v>21</v>
      </c>
      <c r="G2352" s="180">
        <v>100775</v>
      </c>
      <c r="H2352" s="19" t="s">
        <v>3437</v>
      </c>
      <c r="I2352" s="19" t="s">
        <v>15980</v>
      </c>
      <c r="J2352" s="19" t="s">
        <v>9283</v>
      </c>
      <c r="K2352" s="20" t="s">
        <v>2458</v>
      </c>
      <c r="L2352" s="19" t="s">
        <v>25</v>
      </c>
    </row>
    <row r="2353" spans="1:12" x14ac:dyDescent="0.25">
      <c r="A2353" s="19" t="s">
        <v>2744</v>
      </c>
      <c r="B2353" s="19" t="s">
        <v>2745</v>
      </c>
      <c r="C2353" s="19" t="s">
        <v>3375</v>
      </c>
      <c r="D2353" s="19" t="s">
        <v>3376</v>
      </c>
      <c r="E2353" s="20" t="s">
        <v>21</v>
      </c>
      <c r="F2353" s="19" t="s">
        <v>21</v>
      </c>
      <c r="G2353" s="180">
        <v>100776</v>
      </c>
      <c r="H2353" s="19" t="s">
        <v>3439</v>
      </c>
      <c r="I2353" s="19" t="s">
        <v>15980</v>
      </c>
      <c r="J2353" s="19" t="s">
        <v>9283</v>
      </c>
      <c r="K2353" s="20" t="s">
        <v>4788</v>
      </c>
      <c r="L2353" s="19" t="s">
        <v>25</v>
      </c>
    </row>
    <row r="2354" spans="1:12" x14ac:dyDescent="0.25">
      <c r="A2354" s="19" t="s">
        <v>2744</v>
      </c>
      <c r="B2354" s="19" t="s">
        <v>2745</v>
      </c>
      <c r="C2354" s="19" t="s">
        <v>3375</v>
      </c>
      <c r="D2354" s="19" t="s">
        <v>3376</v>
      </c>
      <c r="E2354" s="20" t="s">
        <v>21</v>
      </c>
      <c r="F2354" s="19" t="s">
        <v>21</v>
      </c>
      <c r="G2354" s="180">
        <v>100777</v>
      </c>
      <c r="H2354" s="19" t="s">
        <v>3441</v>
      </c>
      <c r="I2354" s="19" t="s">
        <v>15980</v>
      </c>
      <c r="J2354" s="19" t="s">
        <v>9283</v>
      </c>
      <c r="K2354" s="20" t="s">
        <v>10590</v>
      </c>
      <c r="L2354" s="19" t="s">
        <v>25</v>
      </c>
    </row>
    <row r="2355" spans="1:12" x14ac:dyDescent="0.25">
      <c r="A2355" s="19" t="s">
        <v>2744</v>
      </c>
      <c r="B2355" s="19" t="s">
        <v>2745</v>
      </c>
      <c r="C2355" s="19" t="s">
        <v>3375</v>
      </c>
      <c r="D2355" s="19" t="s">
        <v>3376</v>
      </c>
      <c r="E2355" s="20" t="s">
        <v>21</v>
      </c>
      <c r="F2355" s="19" t="s">
        <v>21</v>
      </c>
      <c r="G2355" s="180">
        <v>100778</v>
      </c>
      <c r="H2355" s="19" t="s">
        <v>3442</v>
      </c>
      <c r="I2355" s="19" t="s">
        <v>15980</v>
      </c>
      <c r="J2355" s="19" t="s">
        <v>9283</v>
      </c>
      <c r="K2355" s="20" t="s">
        <v>3686</v>
      </c>
      <c r="L2355" s="19" t="s">
        <v>25</v>
      </c>
    </row>
    <row r="2356" spans="1:12" x14ac:dyDescent="0.25">
      <c r="A2356" s="19" t="s">
        <v>3444</v>
      </c>
      <c r="B2356" s="19" t="s">
        <v>3445</v>
      </c>
      <c r="C2356" s="19" t="s">
        <v>3446</v>
      </c>
      <c r="D2356" s="19" t="s">
        <v>3447</v>
      </c>
      <c r="E2356" s="20" t="s">
        <v>21</v>
      </c>
      <c r="F2356" s="19" t="s">
        <v>21</v>
      </c>
      <c r="G2356" s="180">
        <v>98560</v>
      </c>
      <c r="H2356" s="19" t="s">
        <v>3448</v>
      </c>
      <c r="I2356" s="19" t="s">
        <v>15719</v>
      </c>
      <c r="J2356" s="19" t="s">
        <v>23</v>
      </c>
      <c r="K2356" s="20" t="s">
        <v>7582</v>
      </c>
      <c r="L2356" s="19" t="s">
        <v>25</v>
      </c>
    </row>
    <row r="2357" spans="1:12" x14ac:dyDescent="0.25">
      <c r="A2357" s="19" t="s">
        <v>3444</v>
      </c>
      <c r="B2357" s="19" t="s">
        <v>3445</v>
      </c>
      <c r="C2357" s="19" t="s">
        <v>3446</v>
      </c>
      <c r="D2357" s="19" t="s">
        <v>3447</v>
      </c>
      <c r="E2357" s="20" t="s">
        <v>21</v>
      </c>
      <c r="F2357" s="19" t="s">
        <v>21</v>
      </c>
      <c r="G2357" s="180">
        <v>98561</v>
      </c>
      <c r="H2357" s="19" t="s">
        <v>3449</v>
      </c>
      <c r="I2357" s="19" t="s">
        <v>15719</v>
      </c>
      <c r="J2357" s="19" t="s">
        <v>23</v>
      </c>
      <c r="K2357" s="20" t="s">
        <v>10591</v>
      </c>
      <c r="L2357" s="19" t="s">
        <v>25</v>
      </c>
    </row>
    <row r="2358" spans="1:12" x14ac:dyDescent="0.25">
      <c r="A2358" s="19" t="s">
        <v>3444</v>
      </c>
      <c r="B2358" s="19" t="s">
        <v>3445</v>
      </c>
      <c r="C2358" s="19" t="s">
        <v>3446</v>
      </c>
      <c r="D2358" s="19" t="s">
        <v>3447</v>
      </c>
      <c r="E2358" s="20" t="s">
        <v>21</v>
      </c>
      <c r="F2358" s="19" t="s">
        <v>21</v>
      </c>
      <c r="G2358" s="180">
        <v>98562</v>
      </c>
      <c r="H2358" s="19" t="s">
        <v>3450</v>
      </c>
      <c r="I2358" s="19" t="s">
        <v>15719</v>
      </c>
      <c r="J2358" s="19" t="s">
        <v>23</v>
      </c>
      <c r="K2358" s="20" t="s">
        <v>9688</v>
      </c>
      <c r="L2358" s="19" t="s">
        <v>25</v>
      </c>
    </row>
    <row r="2359" spans="1:12" x14ac:dyDescent="0.25">
      <c r="A2359" s="19" t="s">
        <v>3444</v>
      </c>
      <c r="B2359" s="19" t="s">
        <v>3445</v>
      </c>
      <c r="C2359" s="19" t="s">
        <v>3452</v>
      </c>
      <c r="D2359" s="19" t="s">
        <v>3453</v>
      </c>
      <c r="E2359" s="20" t="s">
        <v>21</v>
      </c>
      <c r="F2359" s="19" t="s">
        <v>21</v>
      </c>
      <c r="G2359" s="180">
        <v>98555</v>
      </c>
      <c r="H2359" s="19" t="s">
        <v>3454</v>
      </c>
      <c r="I2359" s="19" t="s">
        <v>15719</v>
      </c>
      <c r="J2359" s="19" t="s">
        <v>23</v>
      </c>
      <c r="K2359" s="20" t="s">
        <v>10592</v>
      </c>
      <c r="L2359" s="19" t="s">
        <v>25</v>
      </c>
    </row>
    <row r="2360" spans="1:12" x14ac:dyDescent="0.25">
      <c r="A2360" s="19" t="s">
        <v>3444</v>
      </c>
      <c r="B2360" s="19" t="s">
        <v>3445</v>
      </c>
      <c r="C2360" s="19" t="s">
        <v>3452</v>
      </c>
      <c r="D2360" s="19" t="s">
        <v>3453</v>
      </c>
      <c r="E2360" s="20" t="s">
        <v>21</v>
      </c>
      <c r="F2360" s="19" t="s">
        <v>21</v>
      </c>
      <c r="G2360" s="180">
        <v>98556</v>
      </c>
      <c r="H2360" s="19" t="s">
        <v>3456</v>
      </c>
      <c r="I2360" s="19" t="s">
        <v>15719</v>
      </c>
      <c r="J2360" s="19" t="s">
        <v>23</v>
      </c>
      <c r="K2360" s="20" t="s">
        <v>10593</v>
      </c>
      <c r="L2360" s="19" t="s">
        <v>25</v>
      </c>
    </row>
    <row r="2361" spans="1:12" x14ac:dyDescent="0.25">
      <c r="A2361" s="19" t="s">
        <v>3444</v>
      </c>
      <c r="B2361" s="19" t="s">
        <v>3445</v>
      </c>
      <c r="C2361" s="19" t="s">
        <v>3452</v>
      </c>
      <c r="D2361" s="19" t="s">
        <v>3453</v>
      </c>
      <c r="E2361" s="20" t="s">
        <v>21</v>
      </c>
      <c r="F2361" s="19" t="s">
        <v>21</v>
      </c>
      <c r="G2361" s="180">
        <v>98558</v>
      </c>
      <c r="H2361" s="19" t="s">
        <v>3457</v>
      </c>
      <c r="I2361" s="19" t="s">
        <v>15692</v>
      </c>
      <c r="J2361" s="19" t="s">
        <v>23</v>
      </c>
      <c r="K2361" s="20" t="s">
        <v>10594</v>
      </c>
      <c r="L2361" s="19" t="s">
        <v>25</v>
      </c>
    </row>
    <row r="2362" spans="1:12" x14ac:dyDescent="0.25">
      <c r="A2362" s="19" t="s">
        <v>3444</v>
      </c>
      <c r="B2362" s="19" t="s">
        <v>3445</v>
      </c>
      <c r="C2362" s="19" t="s">
        <v>3452</v>
      </c>
      <c r="D2362" s="19" t="s">
        <v>3453</v>
      </c>
      <c r="E2362" s="20" t="s">
        <v>21</v>
      </c>
      <c r="F2362" s="19" t="s">
        <v>21</v>
      </c>
      <c r="G2362" s="180">
        <v>98559</v>
      </c>
      <c r="H2362" s="19" t="s">
        <v>3459</v>
      </c>
      <c r="I2362" s="19" t="s">
        <v>15747</v>
      </c>
      <c r="J2362" s="19" t="s">
        <v>23</v>
      </c>
      <c r="K2362" s="20" t="s">
        <v>4917</v>
      </c>
      <c r="L2362" s="19" t="s">
        <v>25</v>
      </c>
    </row>
    <row r="2363" spans="1:12" x14ac:dyDescent="0.25">
      <c r="A2363" s="19" t="s">
        <v>3444</v>
      </c>
      <c r="B2363" s="19" t="s">
        <v>3445</v>
      </c>
      <c r="C2363" s="19" t="s">
        <v>3461</v>
      </c>
      <c r="D2363" s="19" t="s">
        <v>3462</v>
      </c>
      <c r="E2363" s="20" t="s">
        <v>21</v>
      </c>
      <c r="F2363" s="19" t="s">
        <v>21</v>
      </c>
      <c r="G2363" s="180">
        <v>98546</v>
      </c>
      <c r="H2363" s="19" t="s">
        <v>3463</v>
      </c>
      <c r="I2363" s="19" t="s">
        <v>15719</v>
      </c>
      <c r="J2363" s="19" t="s">
        <v>9283</v>
      </c>
      <c r="K2363" s="20" t="s">
        <v>10595</v>
      </c>
      <c r="L2363" s="19" t="s">
        <v>25</v>
      </c>
    </row>
    <row r="2364" spans="1:12" x14ac:dyDescent="0.25">
      <c r="A2364" s="19" t="s">
        <v>3444</v>
      </c>
      <c r="B2364" s="19" t="s">
        <v>3445</v>
      </c>
      <c r="C2364" s="19" t="s">
        <v>3461</v>
      </c>
      <c r="D2364" s="19" t="s">
        <v>3462</v>
      </c>
      <c r="E2364" s="20" t="s">
        <v>21</v>
      </c>
      <c r="F2364" s="19" t="s">
        <v>21</v>
      </c>
      <c r="G2364" s="180">
        <v>98547</v>
      </c>
      <c r="H2364" s="19" t="s">
        <v>3464</v>
      </c>
      <c r="I2364" s="19" t="s">
        <v>15719</v>
      </c>
      <c r="J2364" s="19" t="s">
        <v>9283</v>
      </c>
      <c r="K2364" s="20" t="s">
        <v>10596</v>
      </c>
      <c r="L2364" s="19" t="s">
        <v>25</v>
      </c>
    </row>
    <row r="2365" spans="1:12" x14ac:dyDescent="0.25">
      <c r="A2365" s="19" t="s">
        <v>3444</v>
      </c>
      <c r="B2365" s="19" t="s">
        <v>3445</v>
      </c>
      <c r="C2365" s="19" t="s">
        <v>3461</v>
      </c>
      <c r="D2365" s="19" t="s">
        <v>3462</v>
      </c>
      <c r="E2365" s="20" t="s">
        <v>21</v>
      </c>
      <c r="F2365" s="19" t="s">
        <v>21</v>
      </c>
      <c r="G2365" s="180">
        <v>98553</v>
      </c>
      <c r="H2365" s="19" t="s">
        <v>3465</v>
      </c>
      <c r="I2365" s="19" t="s">
        <v>15719</v>
      </c>
      <c r="J2365" s="19" t="s">
        <v>23</v>
      </c>
      <c r="K2365" s="20" t="s">
        <v>10597</v>
      </c>
      <c r="L2365" s="19" t="s">
        <v>25</v>
      </c>
    </row>
    <row r="2366" spans="1:12" x14ac:dyDescent="0.25">
      <c r="A2366" s="19" t="s">
        <v>3444</v>
      </c>
      <c r="B2366" s="19" t="s">
        <v>3445</v>
      </c>
      <c r="C2366" s="19" t="s">
        <v>3461</v>
      </c>
      <c r="D2366" s="19" t="s">
        <v>3462</v>
      </c>
      <c r="E2366" s="20" t="s">
        <v>21</v>
      </c>
      <c r="F2366" s="19" t="s">
        <v>21</v>
      </c>
      <c r="G2366" s="180">
        <v>98554</v>
      </c>
      <c r="H2366" s="19" t="s">
        <v>3466</v>
      </c>
      <c r="I2366" s="19" t="s">
        <v>15719</v>
      </c>
      <c r="J2366" s="19" t="s">
        <v>23</v>
      </c>
      <c r="K2366" s="20" t="s">
        <v>992</v>
      </c>
      <c r="L2366" s="19" t="s">
        <v>25</v>
      </c>
    </row>
    <row r="2367" spans="1:12" x14ac:dyDescent="0.25">
      <c r="A2367" s="19" t="s">
        <v>3444</v>
      </c>
      <c r="B2367" s="19" t="s">
        <v>3445</v>
      </c>
      <c r="C2367" s="19" t="s">
        <v>3468</v>
      </c>
      <c r="D2367" s="19" t="s">
        <v>3469</v>
      </c>
      <c r="E2367" s="20" t="s">
        <v>21</v>
      </c>
      <c r="F2367" s="19" t="s">
        <v>21</v>
      </c>
      <c r="G2367" s="180">
        <v>98557</v>
      </c>
      <c r="H2367" s="19" t="s">
        <v>3470</v>
      </c>
      <c r="I2367" s="19" t="s">
        <v>15719</v>
      </c>
      <c r="J2367" s="19" t="s">
        <v>23</v>
      </c>
      <c r="K2367" s="20" t="s">
        <v>9700</v>
      </c>
      <c r="L2367" s="19" t="s">
        <v>25</v>
      </c>
    </row>
    <row r="2368" spans="1:12" x14ac:dyDescent="0.25">
      <c r="A2368" s="19" t="s">
        <v>3444</v>
      </c>
      <c r="B2368" s="19" t="s">
        <v>3445</v>
      </c>
      <c r="C2368" s="19" t="s">
        <v>3471</v>
      </c>
      <c r="D2368" s="19" t="s">
        <v>3472</v>
      </c>
      <c r="E2368" s="20" t="s">
        <v>21</v>
      </c>
      <c r="F2368" s="19" t="s">
        <v>21</v>
      </c>
      <c r="G2368" s="180">
        <v>98563</v>
      </c>
      <c r="H2368" s="19" t="s">
        <v>3473</v>
      </c>
      <c r="I2368" s="19" t="s">
        <v>15719</v>
      </c>
      <c r="J2368" s="19" t="s">
        <v>23</v>
      </c>
      <c r="K2368" s="20" t="s">
        <v>9170</v>
      </c>
      <c r="L2368" s="19" t="s">
        <v>25</v>
      </c>
    </row>
    <row r="2369" spans="1:12" x14ac:dyDescent="0.25">
      <c r="A2369" s="19" t="s">
        <v>3444</v>
      </c>
      <c r="B2369" s="19" t="s">
        <v>3445</v>
      </c>
      <c r="C2369" s="19" t="s">
        <v>3471</v>
      </c>
      <c r="D2369" s="19" t="s">
        <v>3472</v>
      </c>
      <c r="E2369" s="20" t="s">
        <v>21</v>
      </c>
      <c r="F2369" s="19" t="s">
        <v>21</v>
      </c>
      <c r="G2369" s="180">
        <v>98564</v>
      </c>
      <c r="H2369" s="19" t="s">
        <v>3475</v>
      </c>
      <c r="I2369" s="19" t="s">
        <v>15719</v>
      </c>
      <c r="J2369" s="19" t="s">
        <v>9283</v>
      </c>
      <c r="K2369" s="20" t="s">
        <v>9546</v>
      </c>
      <c r="L2369" s="19" t="s">
        <v>25</v>
      </c>
    </row>
    <row r="2370" spans="1:12" x14ac:dyDescent="0.25">
      <c r="A2370" s="19" t="s">
        <v>3444</v>
      </c>
      <c r="B2370" s="19" t="s">
        <v>3445</v>
      </c>
      <c r="C2370" s="19" t="s">
        <v>3471</v>
      </c>
      <c r="D2370" s="19" t="s">
        <v>3472</v>
      </c>
      <c r="E2370" s="20" t="s">
        <v>21</v>
      </c>
      <c r="F2370" s="19" t="s">
        <v>21</v>
      </c>
      <c r="G2370" s="180">
        <v>98565</v>
      </c>
      <c r="H2370" s="19" t="s">
        <v>3477</v>
      </c>
      <c r="I2370" s="19" t="s">
        <v>15719</v>
      </c>
      <c r="J2370" s="19" t="s">
        <v>23</v>
      </c>
      <c r="K2370" s="20" t="s">
        <v>10598</v>
      </c>
      <c r="L2370" s="19" t="s">
        <v>25</v>
      </c>
    </row>
    <row r="2371" spans="1:12" x14ac:dyDescent="0.25">
      <c r="A2371" s="19" t="s">
        <v>3444</v>
      </c>
      <c r="B2371" s="19" t="s">
        <v>3445</v>
      </c>
      <c r="C2371" s="19" t="s">
        <v>3471</v>
      </c>
      <c r="D2371" s="19" t="s">
        <v>3472</v>
      </c>
      <c r="E2371" s="20" t="s">
        <v>21</v>
      </c>
      <c r="F2371" s="19" t="s">
        <v>21</v>
      </c>
      <c r="G2371" s="180">
        <v>98566</v>
      </c>
      <c r="H2371" s="19" t="s">
        <v>3479</v>
      </c>
      <c r="I2371" s="19" t="s">
        <v>15719</v>
      </c>
      <c r="J2371" s="19" t="s">
        <v>9283</v>
      </c>
      <c r="K2371" s="20" t="s">
        <v>10599</v>
      </c>
      <c r="L2371" s="19" t="s">
        <v>25</v>
      </c>
    </row>
    <row r="2372" spans="1:12" x14ac:dyDescent="0.25">
      <c r="A2372" s="19" t="s">
        <v>3444</v>
      </c>
      <c r="B2372" s="19" t="s">
        <v>3445</v>
      </c>
      <c r="C2372" s="19" t="s">
        <v>3471</v>
      </c>
      <c r="D2372" s="19" t="s">
        <v>3472</v>
      </c>
      <c r="E2372" s="20" t="s">
        <v>21</v>
      </c>
      <c r="F2372" s="19" t="s">
        <v>21</v>
      </c>
      <c r="G2372" s="180">
        <v>98567</v>
      </c>
      <c r="H2372" s="19" t="s">
        <v>3481</v>
      </c>
      <c r="I2372" s="19" t="s">
        <v>15719</v>
      </c>
      <c r="J2372" s="19" t="s">
        <v>23</v>
      </c>
      <c r="K2372" s="20" t="s">
        <v>10600</v>
      </c>
      <c r="L2372" s="19" t="s">
        <v>25</v>
      </c>
    </row>
    <row r="2373" spans="1:12" x14ac:dyDescent="0.25">
      <c r="A2373" s="19" t="s">
        <v>3444</v>
      </c>
      <c r="B2373" s="19" t="s">
        <v>3445</v>
      </c>
      <c r="C2373" s="19" t="s">
        <v>3471</v>
      </c>
      <c r="D2373" s="19" t="s">
        <v>3472</v>
      </c>
      <c r="E2373" s="20" t="s">
        <v>21</v>
      </c>
      <c r="F2373" s="19" t="s">
        <v>21</v>
      </c>
      <c r="G2373" s="180">
        <v>98568</v>
      </c>
      <c r="H2373" s="19" t="s">
        <v>3482</v>
      </c>
      <c r="I2373" s="19" t="s">
        <v>15719</v>
      </c>
      <c r="J2373" s="19" t="s">
        <v>9283</v>
      </c>
      <c r="K2373" s="20" t="s">
        <v>10601</v>
      </c>
      <c r="L2373" s="19" t="s">
        <v>25</v>
      </c>
    </row>
    <row r="2374" spans="1:12" x14ac:dyDescent="0.25">
      <c r="A2374" s="19" t="s">
        <v>3444</v>
      </c>
      <c r="B2374" s="19" t="s">
        <v>3445</v>
      </c>
      <c r="C2374" s="19" t="s">
        <v>3471</v>
      </c>
      <c r="D2374" s="19" t="s">
        <v>3472</v>
      </c>
      <c r="E2374" s="20" t="s">
        <v>21</v>
      </c>
      <c r="F2374" s="19" t="s">
        <v>21</v>
      </c>
      <c r="G2374" s="180">
        <v>98569</v>
      </c>
      <c r="H2374" s="19" t="s">
        <v>3483</v>
      </c>
      <c r="I2374" s="19" t="s">
        <v>15719</v>
      </c>
      <c r="J2374" s="19" t="s">
        <v>23</v>
      </c>
      <c r="K2374" s="20" t="s">
        <v>10602</v>
      </c>
      <c r="L2374" s="19" t="s">
        <v>25</v>
      </c>
    </row>
    <row r="2375" spans="1:12" x14ac:dyDescent="0.25">
      <c r="A2375" s="19" t="s">
        <v>3444</v>
      </c>
      <c r="B2375" s="19" t="s">
        <v>3445</v>
      </c>
      <c r="C2375" s="19" t="s">
        <v>3471</v>
      </c>
      <c r="D2375" s="19" t="s">
        <v>3472</v>
      </c>
      <c r="E2375" s="20" t="s">
        <v>21</v>
      </c>
      <c r="F2375" s="19" t="s">
        <v>21</v>
      </c>
      <c r="G2375" s="180">
        <v>98570</v>
      </c>
      <c r="H2375" s="19" t="s">
        <v>3484</v>
      </c>
      <c r="I2375" s="19" t="s">
        <v>15719</v>
      </c>
      <c r="J2375" s="19" t="s">
        <v>9283</v>
      </c>
      <c r="K2375" s="20" t="s">
        <v>2062</v>
      </c>
      <c r="L2375" s="19" t="s">
        <v>25</v>
      </c>
    </row>
    <row r="2376" spans="1:12" x14ac:dyDescent="0.25">
      <c r="A2376" s="19" t="s">
        <v>3444</v>
      </c>
      <c r="B2376" s="19" t="s">
        <v>3445</v>
      </c>
      <c r="C2376" s="19" t="s">
        <v>3471</v>
      </c>
      <c r="D2376" s="19" t="s">
        <v>3472</v>
      </c>
      <c r="E2376" s="20" t="s">
        <v>21</v>
      </c>
      <c r="F2376" s="19" t="s">
        <v>21</v>
      </c>
      <c r="G2376" s="180">
        <v>98571</v>
      </c>
      <c r="H2376" s="19" t="s">
        <v>3485</v>
      </c>
      <c r="I2376" s="19" t="s">
        <v>15719</v>
      </c>
      <c r="J2376" s="19" t="s">
        <v>23</v>
      </c>
      <c r="K2376" s="20" t="s">
        <v>6133</v>
      </c>
      <c r="L2376" s="19" t="s">
        <v>25</v>
      </c>
    </row>
    <row r="2377" spans="1:12" x14ac:dyDescent="0.25">
      <c r="A2377" s="19" t="s">
        <v>3444</v>
      </c>
      <c r="B2377" s="19" t="s">
        <v>3445</v>
      </c>
      <c r="C2377" s="19" t="s">
        <v>3471</v>
      </c>
      <c r="D2377" s="19" t="s">
        <v>3472</v>
      </c>
      <c r="E2377" s="20" t="s">
        <v>21</v>
      </c>
      <c r="F2377" s="19" t="s">
        <v>21</v>
      </c>
      <c r="G2377" s="180">
        <v>98572</v>
      </c>
      <c r="H2377" s="19" t="s">
        <v>3487</v>
      </c>
      <c r="I2377" s="19" t="s">
        <v>15719</v>
      </c>
      <c r="J2377" s="19" t="s">
        <v>23</v>
      </c>
      <c r="K2377" s="20" t="s">
        <v>5749</v>
      </c>
      <c r="L2377" s="19" t="s">
        <v>25</v>
      </c>
    </row>
    <row r="2378" spans="1:12" x14ac:dyDescent="0.25">
      <c r="A2378" s="19" t="s">
        <v>3444</v>
      </c>
      <c r="B2378" s="19" t="s">
        <v>3445</v>
      </c>
      <c r="C2378" s="19" t="s">
        <v>3471</v>
      </c>
      <c r="D2378" s="19" t="s">
        <v>3472</v>
      </c>
      <c r="E2378" s="20" t="s">
        <v>21</v>
      </c>
      <c r="F2378" s="19" t="s">
        <v>21</v>
      </c>
      <c r="G2378" s="180">
        <v>98573</v>
      </c>
      <c r="H2378" s="19" t="s">
        <v>3489</v>
      </c>
      <c r="I2378" s="19" t="s">
        <v>15719</v>
      </c>
      <c r="J2378" s="19" t="s">
        <v>9283</v>
      </c>
      <c r="K2378" s="20" t="s">
        <v>10603</v>
      </c>
      <c r="L2378" s="19" t="s">
        <v>25</v>
      </c>
    </row>
    <row r="2379" spans="1:12" x14ac:dyDescent="0.25">
      <c r="A2379" s="19" t="s">
        <v>3491</v>
      </c>
      <c r="B2379" s="19" t="s">
        <v>3492</v>
      </c>
      <c r="C2379" s="19" t="s">
        <v>3493</v>
      </c>
      <c r="D2379" s="19" t="s">
        <v>3494</v>
      </c>
      <c r="E2379" s="20" t="s">
        <v>21</v>
      </c>
      <c r="F2379" s="19" t="s">
        <v>21</v>
      </c>
      <c r="G2379" s="180">
        <v>91831</v>
      </c>
      <c r="H2379" s="19" t="s">
        <v>3495</v>
      </c>
      <c r="I2379" s="19" t="s">
        <v>15747</v>
      </c>
      <c r="J2379" s="19" t="s">
        <v>23</v>
      </c>
      <c r="K2379" s="20" t="s">
        <v>7864</v>
      </c>
      <c r="L2379" s="19" t="s">
        <v>25</v>
      </c>
    </row>
    <row r="2380" spans="1:12" x14ac:dyDescent="0.25">
      <c r="A2380" s="19" t="s">
        <v>3491</v>
      </c>
      <c r="B2380" s="19" t="s">
        <v>3492</v>
      </c>
      <c r="C2380" s="19" t="s">
        <v>3493</v>
      </c>
      <c r="D2380" s="19" t="s">
        <v>3494</v>
      </c>
      <c r="E2380" s="20" t="s">
        <v>21</v>
      </c>
      <c r="F2380" s="19" t="s">
        <v>21</v>
      </c>
      <c r="G2380" s="180">
        <v>91833</v>
      </c>
      <c r="H2380" s="19" t="s">
        <v>3496</v>
      </c>
      <c r="I2380" s="19" t="s">
        <v>15747</v>
      </c>
      <c r="J2380" s="19" t="s">
        <v>23</v>
      </c>
      <c r="K2380" s="20" t="s">
        <v>3443</v>
      </c>
      <c r="L2380" s="19" t="s">
        <v>25</v>
      </c>
    </row>
    <row r="2381" spans="1:12" x14ac:dyDescent="0.25">
      <c r="A2381" s="19" t="s">
        <v>3491</v>
      </c>
      <c r="B2381" s="19" t="s">
        <v>3492</v>
      </c>
      <c r="C2381" s="19" t="s">
        <v>3493</v>
      </c>
      <c r="D2381" s="19" t="s">
        <v>3494</v>
      </c>
      <c r="E2381" s="20" t="s">
        <v>21</v>
      </c>
      <c r="F2381" s="19" t="s">
        <v>21</v>
      </c>
      <c r="G2381" s="180">
        <v>91834</v>
      </c>
      <c r="H2381" s="19" t="s">
        <v>3498</v>
      </c>
      <c r="I2381" s="19" t="s">
        <v>15747</v>
      </c>
      <c r="J2381" s="19" t="s">
        <v>23</v>
      </c>
      <c r="K2381" s="20" t="s">
        <v>10604</v>
      </c>
      <c r="L2381" s="19" t="s">
        <v>25</v>
      </c>
    </row>
    <row r="2382" spans="1:12" x14ac:dyDescent="0.25">
      <c r="A2382" s="19" t="s">
        <v>3491</v>
      </c>
      <c r="B2382" s="19" t="s">
        <v>3492</v>
      </c>
      <c r="C2382" s="19" t="s">
        <v>3493</v>
      </c>
      <c r="D2382" s="19" t="s">
        <v>3494</v>
      </c>
      <c r="E2382" s="20" t="s">
        <v>21</v>
      </c>
      <c r="F2382" s="19" t="s">
        <v>21</v>
      </c>
      <c r="G2382" s="180">
        <v>91835</v>
      </c>
      <c r="H2382" s="19" t="s">
        <v>3500</v>
      </c>
      <c r="I2382" s="19" t="s">
        <v>15747</v>
      </c>
      <c r="J2382" s="19" t="s">
        <v>23</v>
      </c>
      <c r="K2382" s="20" t="s">
        <v>6019</v>
      </c>
      <c r="L2382" s="19" t="s">
        <v>25</v>
      </c>
    </row>
    <row r="2383" spans="1:12" x14ac:dyDescent="0.25">
      <c r="A2383" s="19" t="s">
        <v>3491</v>
      </c>
      <c r="B2383" s="19" t="s">
        <v>3492</v>
      </c>
      <c r="C2383" s="19" t="s">
        <v>3493</v>
      </c>
      <c r="D2383" s="19" t="s">
        <v>3494</v>
      </c>
      <c r="E2383" s="20" t="s">
        <v>21</v>
      </c>
      <c r="F2383" s="19" t="s">
        <v>21</v>
      </c>
      <c r="G2383" s="180">
        <v>91836</v>
      </c>
      <c r="H2383" s="19" t="s">
        <v>3502</v>
      </c>
      <c r="I2383" s="19" t="s">
        <v>15747</v>
      </c>
      <c r="J2383" s="19" t="s">
        <v>23</v>
      </c>
      <c r="K2383" s="20" t="s">
        <v>9323</v>
      </c>
      <c r="L2383" s="19" t="s">
        <v>25</v>
      </c>
    </row>
    <row r="2384" spans="1:12" x14ac:dyDescent="0.25">
      <c r="A2384" s="19" t="s">
        <v>3491</v>
      </c>
      <c r="B2384" s="19" t="s">
        <v>3492</v>
      </c>
      <c r="C2384" s="19" t="s">
        <v>3493</v>
      </c>
      <c r="D2384" s="19" t="s">
        <v>3494</v>
      </c>
      <c r="E2384" s="20" t="s">
        <v>21</v>
      </c>
      <c r="F2384" s="19" t="s">
        <v>21</v>
      </c>
      <c r="G2384" s="180">
        <v>91837</v>
      </c>
      <c r="H2384" s="19" t="s">
        <v>3503</v>
      </c>
      <c r="I2384" s="19" t="s">
        <v>15747</v>
      </c>
      <c r="J2384" s="19" t="s">
        <v>23</v>
      </c>
      <c r="K2384" s="20" t="s">
        <v>5171</v>
      </c>
      <c r="L2384" s="19" t="s">
        <v>25</v>
      </c>
    </row>
    <row r="2385" spans="1:12" x14ac:dyDescent="0.25">
      <c r="A2385" s="19" t="s">
        <v>3491</v>
      </c>
      <c r="B2385" s="19" t="s">
        <v>3492</v>
      </c>
      <c r="C2385" s="19" t="s">
        <v>3493</v>
      </c>
      <c r="D2385" s="19" t="s">
        <v>3494</v>
      </c>
      <c r="E2385" s="20" t="s">
        <v>21</v>
      </c>
      <c r="F2385" s="19" t="s">
        <v>21</v>
      </c>
      <c r="G2385" s="180">
        <v>91839</v>
      </c>
      <c r="H2385" s="19" t="s">
        <v>3504</v>
      </c>
      <c r="I2385" s="19" t="s">
        <v>15747</v>
      </c>
      <c r="J2385" s="19" t="s">
        <v>23</v>
      </c>
      <c r="K2385" s="20" t="s">
        <v>9402</v>
      </c>
      <c r="L2385" s="19" t="s">
        <v>25</v>
      </c>
    </row>
    <row r="2386" spans="1:12" x14ac:dyDescent="0.25">
      <c r="A2386" s="19" t="s">
        <v>3491</v>
      </c>
      <c r="B2386" s="19" t="s">
        <v>3492</v>
      </c>
      <c r="C2386" s="19" t="s">
        <v>3493</v>
      </c>
      <c r="D2386" s="19" t="s">
        <v>3494</v>
      </c>
      <c r="E2386" s="20" t="s">
        <v>21</v>
      </c>
      <c r="F2386" s="19" t="s">
        <v>21</v>
      </c>
      <c r="G2386" s="180">
        <v>91840</v>
      </c>
      <c r="H2386" s="19" t="s">
        <v>3506</v>
      </c>
      <c r="I2386" s="19" t="s">
        <v>15747</v>
      </c>
      <c r="J2386" s="19" t="s">
        <v>23</v>
      </c>
      <c r="K2386" s="20" t="s">
        <v>3608</v>
      </c>
      <c r="L2386" s="19" t="s">
        <v>25</v>
      </c>
    </row>
    <row r="2387" spans="1:12" x14ac:dyDescent="0.25">
      <c r="A2387" s="19" t="s">
        <v>3491</v>
      </c>
      <c r="B2387" s="19" t="s">
        <v>3492</v>
      </c>
      <c r="C2387" s="19" t="s">
        <v>3493</v>
      </c>
      <c r="D2387" s="19" t="s">
        <v>3494</v>
      </c>
      <c r="E2387" s="20" t="s">
        <v>21</v>
      </c>
      <c r="F2387" s="19" t="s">
        <v>21</v>
      </c>
      <c r="G2387" s="180">
        <v>91841</v>
      </c>
      <c r="H2387" s="19" t="s">
        <v>3508</v>
      </c>
      <c r="I2387" s="19" t="s">
        <v>15747</v>
      </c>
      <c r="J2387" s="19" t="s">
        <v>23</v>
      </c>
      <c r="K2387" s="20" t="s">
        <v>5111</v>
      </c>
      <c r="L2387" s="19" t="s">
        <v>25</v>
      </c>
    </row>
    <row r="2388" spans="1:12" x14ac:dyDescent="0.25">
      <c r="A2388" s="19" t="s">
        <v>3491</v>
      </c>
      <c r="B2388" s="19" t="s">
        <v>3492</v>
      </c>
      <c r="C2388" s="19" t="s">
        <v>3493</v>
      </c>
      <c r="D2388" s="19" t="s">
        <v>3494</v>
      </c>
      <c r="E2388" s="20" t="s">
        <v>21</v>
      </c>
      <c r="F2388" s="19" t="s">
        <v>21</v>
      </c>
      <c r="G2388" s="180">
        <v>91842</v>
      </c>
      <c r="H2388" s="19" t="s">
        <v>3509</v>
      </c>
      <c r="I2388" s="19" t="s">
        <v>15747</v>
      </c>
      <c r="J2388" s="19" t="s">
        <v>23</v>
      </c>
      <c r="K2388" s="20" t="s">
        <v>7848</v>
      </c>
      <c r="L2388" s="19" t="s">
        <v>25</v>
      </c>
    </row>
    <row r="2389" spans="1:12" x14ac:dyDescent="0.25">
      <c r="A2389" s="19" t="s">
        <v>3491</v>
      </c>
      <c r="B2389" s="19" t="s">
        <v>3492</v>
      </c>
      <c r="C2389" s="19" t="s">
        <v>3493</v>
      </c>
      <c r="D2389" s="19" t="s">
        <v>3494</v>
      </c>
      <c r="E2389" s="20" t="s">
        <v>21</v>
      </c>
      <c r="F2389" s="19" t="s">
        <v>21</v>
      </c>
      <c r="G2389" s="180">
        <v>91843</v>
      </c>
      <c r="H2389" s="19" t="s">
        <v>3511</v>
      </c>
      <c r="I2389" s="19" t="s">
        <v>15747</v>
      </c>
      <c r="J2389" s="19" t="s">
        <v>23</v>
      </c>
      <c r="K2389" s="20" t="s">
        <v>6622</v>
      </c>
      <c r="L2389" s="19" t="s">
        <v>25</v>
      </c>
    </row>
    <row r="2390" spans="1:12" x14ac:dyDescent="0.25">
      <c r="A2390" s="19" t="s">
        <v>3491</v>
      </c>
      <c r="B2390" s="19" t="s">
        <v>3492</v>
      </c>
      <c r="C2390" s="19" t="s">
        <v>3493</v>
      </c>
      <c r="D2390" s="19" t="s">
        <v>3494</v>
      </c>
      <c r="E2390" s="20" t="s">
        <v>21</v>
      </c>
      <c r="F2390" s="19" t="s">
        <v>21</v>
      </c>
      <c r="G2390" s="180">
        <v>91844</v>
      </c>
      <c r="H2390" s="19" t="s">
        <v>3512</v>
      </c>
      <c r="I2390" s="19" t="s">
        <v>15747</v>
      </c>
      <c r="J2390" s="19" t="s">
        <v>23</v>
      </c>
      <c r="K2390" s="20" t="s">
        <v>172</v>
      </c>
      <c r="L2390" s="19" t="s">
        <v>25</v>
      </c>
    </row>
    <row r="2391" spans="1:12" x14ac:dyDescent="0.25">
      <c r="A2391" s="19" t="s">
        <v>3491</v>
      </c>
      <c r="B2391" s="19" t="s">
        <v>3492</v>
      </c>
      <c r="C2391" s="19" t="s">
        <v>3493</v>
      </c>
      <c r="D2391" s="19" t="s">
        <v>3494</v>
      </c>
      <c r="E2391" s="20" t="s">
        <v>21</v>
      </c>
      <c r="F2391" s="19" t="s">
        <v>21</v>
      </c>
      <c r="G2391" s="180">
        <v>91845</v>
      </c>
      <c r="H2391" s="19" t="s">
        <v>3514</v>
      </c>
      <c r="I2391" s="19" t="s">
        <v>15747</v>
      </c>
      <c r="J2391" s="19" t="s">
        <v>23</v>
      </c>
      <c r="K2391" s="20" t="s">
        <v>10605</v>
      </c>
      <c r="L2391" s="19" t="s">
        <v>25</v>
      </c>
    </row>
    <row r="2392" spans="1:12" x14ac:dyDescent="0.25">
      <c r="A2392" s="19" t="s">
        <v>3491</v>
      </c>
      <c r="B2392" s="19" t="s">
        <v>3492</v>
      </c>
      <c r="C2392" s="19" t="s">
        <v>3493</v>
      </c>
      <c r="D2392" s="19" t="s">
        <v>3494</v>
      </c>
      <c r="E2392" s="20" t="s">
        <v>21</v>
      </c>
      <c r="F2392" s="19" t="s">
        <v>21</v>
      </c>
      <c r="G2392" s="180">
        <v>91846</v>
      </c>
      <c r="H2392" s="19" t="s">
        <v>3515</v>
      </c>
      <c r="I2392" s="19" t="s">
        <v>15747</v>
      </c>
      <c r="J2392" s="19" t="s">
        <v>23</v>
      </c>
      <c r="K2392" s="20" t="s">
        <v>391</v>
      </c>
      <c r="L2392" s="19" t="s">
        <v>25</v>
      </c>
    </row>
    <row r="2393" spans="1:12" x14ac:dyDescent="0.25">
      <c r="A2393" s="19" t="s">
        <v>3491</v>
      </c>
      <c r="B2393" s="19" t="s">
        <v>3492</v>
      </c>
      <c r="C2393" s="19" t="s">
        <v>3493</v>
      </c>
      <c r="D2393" s="19" t="s">
        <v>3494</v>
      </c>
      <c r="E2393" s="20" t="s">
        <v>21</v>
      </c>
      <c r="F2393" s="19" t="s">
        <v>21</v>
      </c>
      <c r="G2393" s="180">
        <v>91847</v>
      </c>
      <c r="H2393" s="19" t="s">
        <v>3517</v>
      </c>
      <c r="I2393" s="19" t="s">
        <v>15747</v>
      </c>
      <c r="J2393" s="19" t="s">
        <v>23</v>
      </c>
      <c r="K2393" s="20" t="s">
        <v>3532</v>
      </c>
      <c r="L2393" s="19" t="s">
        <v>25</v>
      </c>
    </row>
    <row r="2394" spans="1:12" x14ac:dyDescent="0.25">
      <c r="A2394" s="19" t="s">
        <v>3491</v>
      </c>
      <c r="B2394" s="19" t="s">
        <v>3492</v>
      </c>
      <c r="C2394" s="19" t="s">
        <v>3493</v>
      </c>
      <c r="D2394" s="19" t="s">
        <v>3494</v>
      </c>
      <c r="E2394" s="20" t="s">
        <v>21</v>
      </c>
      <c r="F2394" s="19" t="s">
        <v>21</v>
      </c>
      <c r="G2394" s="180">
        <v>91849</v>
      </c>
      <c r="H2394" s="19" t="s">
        <v>3519</v>
      </c>
      <c r="I2394" s="19" t="s">
        <v>15747</v>
      </c>
      <c r="J2394" s="19" t="s">
        <v>23</v>
      </c>
      <c r="K2394" s="20" t="s">
        <v>1741</v>
      </c>
      <c r="L2394" s="19" t="s">
        <v>25</v>
      </c>
    </row>
    <row r="2395" spans="1:12" x14ac:dyDescent="0.25">
      <c r="A2395" s="19" t="s">
        <v>3491</v>
      </c>
      <c r="B2395" s="19" t="s">
        <v>3492</v>
      </c>
      <c r="C2395" s="19" t="s">
        <v>3493</v>
      </c>
      <c r="D2395" s="19" t="s">
        <v>3494</v>
      </c>
      <c r="E2395" s="20" t="s">
        <v>21</v>
      </c>
      <c r="F2395" s="19" t="s">
        <v>21</v>
      </c>
      <c r="G2395" s="180">
        <v>91850</v>
      </c>
      <c r="H2395" s="19" t="s">
        <v>3521</v>
      </c>
      <c r="I2395" s="19" t="s">
        <v>15747</v>
      </c>
      <c r="J2395" s="19" t="s">
        <v>23</v>
      </c>
      <c r="K2395" s="20" t="s">
        <v>3031</v>
      </c>
      <c r="L2395" s="19" t="s">
        <v>25</v>
      </c>
    </row>
    <row r="2396" spans="1:12" x14ac:dyDescent="0.25">
      <c r="A2396" s="19" t="s">
        <v>3491</v>
      </c>
      <c r="B2396" s="19" t="s">
        <v>3492</v>
      </c>
      <c r="C2396" s="19" t="s">
        <v>3493</v>
      </c>
      <c r="D2396" s="19" t="s">
        <v>3494</v>
      </c>
      <c r="E2396" s="20" t="s">
        <v>21</v>
      </c>
      <c r="F2396" s="19" t="s">
        <v>21</v>
      </c>
      <c r="G2396" s="180">
        <v>91851</v>
      </c>
      <c r="H2396" s="19" t="s">
        <v>3523</v>
      </c>
      <c r="I2396" s="19" t="s">
        <v>15747</v>
      </c>
      <c r="J2396" s="19" t="s">
        <v>23</v>
      </c>
      <c r="K2396" s="20" t="s">
        <v>10440</v>
      </c>
      <c r="L2396" s="19" t="s">
        <v>25</v>
      </c>
    </row>
    <row r="2397" spans="1:12" x14ac:dyDescent="0.25">
      <c r="A2397" s="19" t="s">
        <v>3491</v>
      </c>
      <c r="B2397" s="19" t="s">
        <v>3492</v>
      </c>
      <c r="C2397" s="19" t="s">
        <v>3493</v>
      </c>
      <c r="D2397" s="19" t="s">
        <v>3494</v>
      </c>
      <c r="E2397" s="20" t="s">
        <v>21</v>
      </c>
      <c r="F2397" s="19" t="s">
        <v>21</v>
      </c>
      <c r="G2397" s="180">
        <v>91852</v>
      </c>
      <c r="H2397" s="19" t="s">
        <v>3525</v>
      </c>
      <c r="I2397" s="19" t="s">
        <v>15747</v>
      </c>
      <c r="J2397" s="19" t="s">
        <v>23</v>
      </c>
      <c r="K2397" s="20" t="s">
        <v>3577</v>
      </c>
      <c r="L2397" s="19" t="s">
        <v>25</v>
      </c>
    </row>
    <row r="2398" spans="1:12" x14ac:dyDescent="0.25">
      <c r="A2398" s="19" t="s">
        <v>3491</v>
      </c>
      <c r="B2398" s="19" t="s">
        <v>3492</v>
      </c>
      <c r="C2398" s="19" t="s">
        <v>3493</v>
      </c>
      <c r="D2398" s="19" t="s">
        <v>3494</v>
      </c>
      <c r="E2398" s="20" t="s">
        <v>21</v>
      </c>
      <c r="F2398" s="19" t="s">
        <v>21</v>
      </c>
      <c r="G2398" s="180">
        <v>91853</v>
      </c>
      <c r="H2398" s="19" t="s">
        <v>3526</v>
      </c>
      <c r="I2398" s="19" t="s">
        <v>15747</v>
      </c>
      <c r="J2398" s="19" t="s">
        <v>23</v>
      </c>
      <c r="K2398" s="20" t="s">
        <v>3033</v>
      </c>
      <c r="L2398" s="19" t="s">
        <v>25</v>
      </c>
    </row>
    <row r="2399" spans="1:12" x14ac:dyDescent="0.25">
      <c r="A2399" s="19" t="s">
        <v>3491</v>
      </c>
      <c r="B2399" s="19" t="s">
        <v>3492</v>
      </c>
      <c r="C2399" s="19" t="s">
        <v>3493</v>
      </c>
      <c r="D2399" s="19" t="s">
        <v>3494</v>
      </c>
      <c r="E2399" s="20" t="s">
        <v>21</v>
      </c>
      <c r="F2399" s="19" t="s">
        <v>21</v>
      </c>
      <c r="G2399" s="180">
        <v>91854</v>
      </c>
      <c r="H2399" s="19" t="s">
        <v>3528</v>
      </c>
      <c r="I2399" s="19" t="s">
        <v>15747</v>
      </c>
      <c r="J2399" s="19" t="s">
        <v>23</v>
      </c>
      <c r="K2399" s="20" t="s">
        <v>4942</v>
      </c>
      <c r="L2399" s="19" t="s">
        <v>25</v>
      </c>
    </row>
    <row r="2400" spans="1:12" x14ac:dyDescent="0.25">
      <c r="A2400" s="19" t="s">
        <v>3491</v>
      </c>
      <c r="B2400" s="19" t="s">
        <v>3492</v>
      </c>
      <c r="C2400" s="19" t="s">
        <v>3493</v>
      </c>
      <c r="D2400" s="19" t="s">
        <v>3494</v>
      </c>
      <c r="E2400" s="20" t="s">
        <v>21</v>
      </c>
      <c r="F2400" s="19" t="s">
        <v>21</v>
      </c>
      <c r="G2400" s="180">
        <v>91855</v>
      </c>
      <c r="H2400" s="19" t="s">
        <v>3530</v>
      </c>
      <c r="I2400" s="19" t="s">
        <v>15747</v>
      </c>
      <c r="J2400" s="19" t="s">
        <v>23</v>
      </c>
      <c r="K2400" s="20" t="s">
        <v>5923</v>
      </c>
      <c r="L2400" s="19" t="s">
        <v>25</v>
      </c>
    </row>
    <row r="2401" spans="1:12" x14ac:dyDescent="0.25">
      <c r="A2401" s="19" t="s">
        <v>3491</v>
      </c>
      <c r="B2401" s="19" t="s">
        <v>3492</v>
      </c>
      <c r="C2401" s="19" t="s">
        <v>3493</v>
      </c>
      <c r="D2401" s="19" t="s">
        <v>3494</v>
      </c>
      <c r="E2401" s="20" t="s">
        <v>21</v>
      </c>
      <c r="F2401" s="19" t="s">
        <v>21</v>
      </c>
      <c r="G2401" s="180">
        <v>91856</v>
      </c>
      <c r="H2401" s="19" t="s">
        <v>3531</v>
      </c>
      <c r="I2401" s="19" t="s">
        <v>15747</v>
      </c>
      <c r="J2401" s="19" t="s">
        <v>23</v>
      </c>
      <c r="K2401" s="20" t="s">
        <v>9817</v>
      </c>
      <c r="L2401" s="19" t="s">
        <v>25</v>
      </c>
    </row>
    <row r="2402" spans="1:12" x14ac:dyDescent="0.25">
      <c r="A2402" s="19" t="s">
        <v>3491</v>
      </c>
      <c r="B2402" s="19" t="s">
        <v>3492</v>
      </c>
      <c r="C2402" s="19" t="s">
        <v>3493</v>
      </c>
      <c r="D2402" s="19" t="s">
        <v>3494</v>
      </c>
      <c r="E2402" s="20" t="s">
        <v>21</v>
      </c>
      <c r="F2402" s="19" t="s">
        <v>21</v>
      </c>
      <c r="G2402" s="180">
        <v>91857</v>
      </c>
      <c r="H2402" s="19" t="s">
        <v>3533</v>
      </c>
      <c r="I2402" s="19" t="s">
        <v>15747</v>
      </c>
      <c r="J2402" s="19" t="s">
        <v>23</v>
      </c>
      <c r="K2402" s="20" t="s">
        <v>10606</v>
      </c>
      <c r="L2402" s="19" t="s">
        <v>25</v>
      </c>
    </row>
    <row r="2403" spans="1:12" x14ac:dyDescent="0.25">
      <c r="A2403" s="19" t="s">
        <v>3491</v>
      </c>
      <c r="B2403" s="19" t="s">
        <v>3492</v>
      </c>
      <c r="C2403" s="19" t="s">
        <v>3493</v>
      </c>
      <c r="D2403" s="19" t="s">
        <v>3494</v>
      </c>
      <c r="E2403" s="20" t="s">
        <v>21</v>
      </c>
      <c r="F2403" s="19" t="s">
        <v>21</v>
      </c>
      <c r="G2403" s="180">
        <v>91859</v>
      </c>
      <c r="H2403" s="19" t="s">
        <v>3535</v>
      </c>
      <c r="I2403" s="19" t="s">
        <v>15747</v>
      </c>
      <c r="J2403" s="19" t="s">
        <v>23</v>
      </c>
      <c r="K2403" s="20" t="s">
        <v>5161</v>
      </c>
      <c r="L2403" s="19" t="s">
        <v>25</v>
      </c>
    </row>
    <row r="2404" spans="1:12" x14ac:dyDescent="0.25">
      <c r="A2404" s="19" t="s">
        <v>3491</v>
      </c>
      <c r="B2404" s="19" t="s">
        <v>3492</v>
      </c>
      <c r="C2404" s="19" t="s">
        <v>3493</v>
      </c>
      <c r="D2404" s="19" t="s">
        <v>3494</v>
      </c>
      <c r="E2404" s="20" t="s">
        <v>21</v>
      </c>
      <c r="F2404" s="19" t="s">
        <v>21</v>
      </c>
      <c r="G2404" s="180">
        <v>91860</v>
      </c>
      <c r="H2404" s="19" t="s">
        <v>3537</v>
      </c>
      <c r="I2404" s="19" t="s">
        <v>15747</v>
      </c>
      <c r="J2404" s="19" t="s">
        <v>23</v>
      </c>
      <c r="K2404" s="20" t="s">
        <v>7478</v>
      </c>
      <c r="L2404" s="19" t="s">
        <v>25</v>
      </c>
    </row>
    <row r="2405" spans="1:12" x14ac:dyDescent="0.25">
      <c r="A2405" s="19" t="s">
        <v>3491</v>
      </c>
      <c r="B2405" s="19" t="s">
        <v>3492</v>
      </c>
      <c r="C2405" s="19" t="s">
        <v>3493</v>
      </c>
      <c r="D2405" s="19" t="s">
        <v>3494</v>
      </c>
      <c r="E2405" s="20" t="s">
        <v>21</v>
      </c>
      <c r="F2405" s="19" t="s">
        <v>21</v>
      </c>
      <c r="G2405" s="180">
        <v>91861</v>
      </c>
      <c r="H2405" s="19" t="s">
        <v>3539</v>
      </c>
      <c r="I2405" s="19" t="s">
        <v>15747</v>
      </c>
      <c r="J2405" s="19" t="s">
        <v>23</v>
      </c>
      <c r="K2405" s="20" t="s">
        <v>537</v>
      </c>
      <c r="L2405" s="19" t="s">
        <v>25</v>
      </c>
    </row>
    <row r="2406" spans="1:12" x14ac:dyDescent="0.25">
      <c r="A2406" s="19" t="s">
        <v>3491</v>
      </c>
      <c r="B2406" s="19" t="s">
        <v>3492</v>
      </c>
      <c r="C2406" s="19" t="s">
        <v>3493</v>
      </c>
      <c r="D2406" s="19" t="s">
        <v>3494</v>
      </c>
      <c r="E2406" s="20" t="s">
        <v>21</v>
      </c>
      <c r="F2406" s="19" t="s">
        <v>21</v>
      </c>
      <c r="G2406" s="180">
        <v>91862</v>
      </c>
      <c r="H2406" s="19" t="s">
        <v>3541</v>
      </c>
      <c r="I2406" s="19" t="s">
        <v>15747</v>
      </c>
      <c r="J2406" s="19" t="s">
        <v>23</v>
      </c>
      <c r="K2406" s="20" t="s">
        <v>10607</v>
      </c>
      <c r="L2406" s="19" t="s">
        <v>25</v>
      </c>
    </row>
    <row r="2407" spans="1:12" x14ac:dyDescent="0.25">
      <c r="A2407" s="19" t="s">
        <v>3491</v>
      </c>
      <c r="B2407" s="19" t="s">
        <v>3492</v>
      </c>
      <c r="C2407" s="19" t="s">
        <v>3493</v>
      </c>
      <c r="D2407" s="19" t="s">
        <v>3494</v>
      </c>
      <c r="E2407" s="20" t="s">
        <v>21</v>
      </c>
      <c r="F2407" s="19" t="s">
        <v>21</v>
      </c>
      <c r="G2407" s="180">
        <v>91863</v>
      </c>
      <c r="H2407" s="19" t="s">
        <v>3543</v>
      </c>
      <c r="I2407" s="19" t="s">
        <v>15747</v>
      </c>
      <c r="J2407" s="19" t="s">
        <v>23</v>
      </c>
      <c r="K2407" s="20" t="s">
        <v>1240</v>
      </c>
      <c r="L2407" s="19" t="s">
        <v>25</v>
      </c>
    </row>
    <row r="2408" spans="1:12" x14ac:dyDescent="0.25">
      <c r="A2408" s="19" t="s">
        <v>3491</v>
      </c>
      <c r="B2408" s="19" t="s">
        <v>3492</v>
      </c>
      <c r="C2408" s="19" t="s">
        <v>3493</v>
      </c>
      <c r="D2408" s="19" t="s">
        <v>3494</v>
      </c>
      <c r="E2408" s="20" t="s">
        <v>21</v>
      </c>
      <c r="F2408" s="19" t="s">
        <v>21</v>
      </c>
      <c r="G2408" s="180">
        <v>91864</v>
      </c>
      <c r="H2408" s="19" t="s">
        <v>3545</v>
      </c>
      <c r="I2408" s="19" t="s">
        <v>15747</v>
      </c>
      <c r="J2408" s="19" t="s">
        <v>23</v>
      </c>
      <c r="K2408" s="20" t="s">
        <v>10297</v>
      </c>
      <c r="L2408" s="19" t="s">
        <v>25</v>
      </c>
    </row>
    <row r="2409" spans="1:12" x14ac:dyDescent="0.25">
      <c r="A2409" s="19" t="s">
        <v>3491</v>
      </c>
      <c r="B2409" s="19" t="s">
        <v>3492</v>
      </c>
      <c r="C2409" s="19" t="s">
        <v>3493</v>
      </c>
      <c r="D2409" s="19" t="s">
        <v>3494</v>
      </c>
      <c r="E2409" s="20" t="s">
        <v>21</v>
      </c>
      <c r="F2409" s="19" t="s">
        <v>21</v>
      </c>
      <c r="G2409" s="180">
        <v>91865</v>
      </c>
      <c r="H2409" s="19" t="s">
        <v>3546</v>
      </c>
      <c r="I2409" s="19" t="s">
        <v>15747</v>
      </c>
      <c r="J2409" s="19" t="s">
        <v>23</v>
      </c>
      <c r="K2409" s="20" t="s">
        <v>10608</v>
      </c>
      <c r="L2409" s="19" t="s">
        <v>25</v>
      </c>
    </row>
    <row r="2410" spans="1:12" x14ac:dyDescent="0.25">
      <c r="A2410" s="19" t="s">
        <v>3491</v>
      </c>
      <c r="B2410" s="19" t="s">
        <v>3492</v>
      </c>
      <c r="C2410" s="19" t="s">
        <v>3493</v>
      </c>
      <c r="D2410" s="19" t="s">
        <v>3494</v>
      </c>
      <c r="E2410" s="20" t="s">
        <v>21</v>
      </c>
      <c r="F2410" s="19" t="s">
        <v>21</v>
      </c>
      <c r="G2410" s="180">
        <v>91866</v>
      </c>
      <c r="H2410" s="19" t="s">
        <v>3548</v>
      </c>
      <c r="I2410" s="19" t="s">
        <v>15747</v>
      </c>
      <c r="J2410" s="19" t="s">
        <v>23</v>
      </c>
      <c r="K2410" s="20" t="s">
        <v>10609</v>
      </c>
      <c r="L2410" s="19" t="s">
        <v>25</v>
      </c>
    </row>
    <row r="2411" spans="1:12" x14ac:dyDescent="0.25">
      <c r="A2411" s="19" t="s">
        <v>3491</v>
      </c>
      <c r="B2411" s="19" t="s">
        <v>3492</v>
      </c>
      <c r="C2411" s="19" t="s">
        <v>3493</v>
      </c>
      <c r="D2411" s="19" t="s">
        <v>3494</v>
      </c>
      <c r="E2411" s="20" t="s">
        <v>21</v>
      </c>
      <c r="F2411" s="19" t="s">
        <v>21</v>
      </c>
      <c r="G2411" s="180">
        <v>91867</v>
      </c>
      <c r="H2411" s="19" t="s">
        <v>3549</v>
      </c>
      <c r="I2411" s="19" t="s">
        <v>15747</v>
      </c>
      <c r="J2411" s="19" t="s">
        <v>23</v>
      </c>
      <c r="K2411" s="20" t="s">
        <v>7875</v>
      </c>
      <c r="L2411" s="19" t="s">
        <v>25</v>
      </c>
    </row>
    <row r="2412" spans="1:12" x14ac:dyDescent="0.25">
      <c r="A2412" s="19" t="s">
        <v>3491</v>
      </c>
      <c r="B2412" s="19" t="s">
        <v>3492</v>
      </c>
      <c r="C2412" s="19" t="s">
        <v>3493</v>
      </c>
      <c r="D2412" s="19" t="s">
        <v>3494</v>
      </c>
      <c r="E2412" s="20" t="s">
        <v>21</v>
      </c>
      <c r="F2412" s="19" t="s">
        <v>21</v>
      </c>
      <c r="G2412" s="180">
        <v>91868</v>
      </c>
      <c r="H2412" s="19" t="s">
        <v>3551</v>
      </c>
      <c r="I2412" s="19" t="s">
        <v>15747</v>
      </c>
      <c r="J2412" s="19" t="s">
        <v>23</v>
      </c>
      <c r="K2412" s="20" t="s">
        <v>3932</v>
      </c>
      <c r="L2412" s="19" t="s">
        <v>25</v>
      </c>
    </row>
    <row r="2413" spans="1:12" x14ac:dyDescent="0.25">
      <c r="A2413" s="19" t="s">
        <v>3491</v>
      </c>
      <c r="B2413" s="19" t="s">
        <v>3492</v>
      </c>
      <c r="C2413" s="19" t="s">
        <v>3493</v>
      </c>
      <c r="D2413" s="19" t="s">
        <v>3494</v>
      </c>
      <c r="E2413" s="20" t="s">
        <v>21</v>
      </c>
      <c r="F2413" s="19" t="s">
        <v>21</v>
      </c>
      <c r="G2413" s="180">
        <v>91869</v>
      </c>
      <c r="H2413" s="19" t="s">
        <v>3553</v>
      </c>
      <c r="I2413" s="19" t="s">
        <v>15747</v>
      </c>
      <c r="J2413" s="19" t="s">
        <v>23</v>
      </c>
      <c r="K2413" s="20" t="s">
        <v>5813</v>
      </c>
      <c r="L2413" s="19" t="s">
        <v>25</v>
      </c>
    </row>
    <row r="2414" spans="1:12" x14ac:dyDescent="0.25">
      <c r="A2414" s="19" t="s">
        <v>3491</v>
      </c>
      <c r="B2414" s="19" t="s">
        <v>3492</v>
      </c>
      <c r="C2414" s="19" t="s">
        <v>3493</v>
      </c>
      <c r="D2414" s="19" t="s">
        <v>3494</v>
      </c>
      <c r="E2414" s="20" t="s">
        <v>21</v>
      </c>
      <c r="F2414" s="19" t="s">
        <v>21</v>
      </c>
      <c r="G2414" s="180">
        <v>91870</v>
      </c>
      <c r="H2414" s="19" t="s">
        <v>3555</v>
      </c>
      <c r="I2414" s="19" t="s">
        <v>15747</v>
      </c>
      <c r="J2414" s="19" t="s">
        <v>23</v>
      </c>
      <c r="K2414" s="20" t="s">
        <v>208</v>
      </c>
      <c r="L2414" s="19" t="s">
        <v>25</v>
      </c>
    </row>
    <row r="2415" spans="1:12" x14ac:dyDescent="0.25">
      <c r="A2415" s="19" t="s">
        <v>3491</v>
      </c>
      <c r="B2415" s="19" t="s">
        <v>3492</v>
      </c>
      <c r="C2415" s="19" t="s">
        <v>3493</v>
      </c>
      <c r="D2415" s="19" t="s">
        <v>3494</v>
      </c>
      <c r="E2415" s="20" t="s">
        <v>21</v>
      </c>
      <c r="F2415" s="19" t="s">
        <v>21</v>
      </c>
      <c r="G2415" s="180">
        <v>91871</v>
      </c>
      <c r="H2415" s="19" t="s">
        <v>3557</v>
      </c>
      <c r="I2415" s="19" t="s">
        <v>15747</v>
      </c>
      <c r="J2415" s="19" t="s">
        <v>23</v>
      </c>
      <c r="K2415" s="20" t="s">
        <v>5445</v>
      </c>
      <c r="L2415" s="19" t="s">
        <v>25</v>
      </c>
    </row>
    <row r="2416" spans="1:12" x14ac:dyDescent="0.25">
      <c r="A2416" s="19" t="s">
        <v>3491</v>
      </c>
      <c r="B2416" s="19" t="s">
        <v>3492</v>
      </c>
      <c r="C2416" s="19" t="s">
        <v>3493</v>
      </c>
      <c r="D2416" s="19" t="s">
        <v>3494</v>
      </c>
      <c r="E2416" s="20" t="s">
        <v>21</v>
      </c>
      <c r="F2416" s="19" t="s">
        <v>21</v>
      </c>
      <c r="G2416" s="180">
        <v>91872</v>
      </c>
      <c r="H2416" s="19" t="s">
        <v>3559</v>
      </c>
      <c r="I2416" s="19" t="s">
        <v>15747</v>
      </c>
      <c r="J2416" s="19" t="s">
        <v>23</v>
      </c>
      <c r="K2416" s="20" t="s">
        <v>10324</v>
      </c>
      <c r="L2416" s="19" t="s">
        <v>25</v>
      </c>
    </row>
    <row r="2417" spans="1:12" x14ac:dyDescent="0.25">
      <c r="A2417" s="19" t="s">
        <v>3491</v>
      </c>
      <c r="B2417" s="19" t="s">
        <v>3492</v>
      </c>
      <c r="C2417" s="19" t="s">
        <v>3493</v>
      </c>
      <c r="D2417" s="19" t="s">
        <v>3494</v>
      </c>
      <c r="E2417" s="20" t="s">
        <v>21</v>
      </c>
      <c r="F2417" s="19" t="s">
        <v>21</v>
      </c>
      <c r="G2417" s="180">
        <v>91873</v>
      </c>
      <c r="H2417" s="19" t="s">
        <v>3561</v>
      </c>
      <c r="I2417" s="19" t="s">
        <v>15747</v>
      </c>
      <c r="J2417" s="19" t="s">
        <v>23</v>
      </c>
      <c r="K2417" s="20" t="s">
        <v>10610</v>
      </c>
      <c r="L2417" s="19" t="s">
        <v>25</v>
      </c>
    </row>
    <row r="2418" spans="1:12" x14ac:dyDescent="0.25">
      <c r="A2418" s="19" t="s">
        <v>3491</v>
      </c>
      <c r="B2418" s="19" t="s">
        <v>3492</v>
      </c>
      <c r="C2418" s="19" t="s">
        <v>3493</v>
      </c>
      <c r="D2418" s="19" t="s">
        <v>3494</v>
      </c>
      <c r="E2418" s="20" t="s">
        <v>21</v>
      </c>
      <c r="F2418" s="19" t="s">
        <v>21</v>
      </c>
      <c r="G2418" s="180">
        <v>93008</v>
      </c>
      <c r="H2418" s="19" t="s">
        <v>3563</v>
      </c>
      <c r="I2418" s="19" t="s">
        <v>15747</v>
      </c>
      <c r="J2418" s="19" t="s">
        <v>23</v>
      </c>
      <c r="K2418" s="20" t="s">
        <v>3221</v>
      </c>
      <c r="L2418" s="19" t="s">
        <v>25</v>
      </c>
    </row>
    <row r="2419" spans="1:12" x14ac:dyDescent="0.25">
      <c r="A2419" s="19" t="s">
        <v>3491</v>
      </c>
      <c r="B2419" s="19" t="s">
        <v>3492</v>
      </c>
      <c r="C2419" s="19" t="s">
        <v>3493</v>
      </c>
      <c r="D2419" s="19" t="s">
        <v>3494</v>
      </c>
      <c r="E2419" s="20" t="s">
        <v>21</v>
      </c>
      <c r="F2419" s="19" t="s">
        <v>21</v>
      </c>
      <c r="G2419" s="180">
        <v>93009</v>
      </c>
      <c r="H2419" s="19" t="s">
        <v>3565</v>
      </c>
      <c r="I2419" s="19" t="s">
        <v>15747</v>
      </c>
      <c r="J2419" s="19" t="s">
        <v>23</v>
      </c>
      <c r="K2419" s="20" t="s">
        <v>3823</v>
      </c>
      <c r="L2419" s="19" t="s">
        <v>25</v>
      </c>
    </row>
    <row r="2420" spans="1:12" x14ac:dyDescent="0.25">
      <c r="A2420" s="19" t="s">
        <v>3491</v>
      </c>
      <c r="B2420" s="19" t="s">
        <v>3492</v>
      </c>
      <c r="C2420" s="19" t="s">
        <v>3493</v>
      </c>
      <c r="D2420" s="19" t="s">
        <v>3494</v>
      </c>
      <c r="E2420" s="20" t="s">
        <v>21</v>
      </c>
      <c r="F2420" s="19" t="s">
        <v>21</v>
      </c>
      <c r="G2420" s="180">
        <v>93010</v>
      </c>
      <c r="H2420" s="19" t="s">
        <v>3567</v>
      </c>
      <c r="I2420" s="19" t="s">
        <v>15747</v>
      </c>
      <c r="J2420" s="19" t="s">
        <v>23</v>
      </c>
      <c r="K2420" s="20" t="s">
        <v>7542</v>
      </c>
      <c r="L2420" s="19" t="s">
        <v>25</v>
      </c>
    </row>
    <row r="2421" spans="1:12" x14ac:dyDescent="0.25">
      <c r="A2421" s="19" t="s">
        <v>3491</v>
      </c>
      <c r="B2421" s="19" t="s">
        <v>3492</v>
      </c>
      <c r="C2421" s="19" t="s">
        <v>3493</v>
      </c>
      <c r="D2421" s="19" t="s">
        <v>3494</v>
      </c>
      <c r="E2421" s="20" t="s">
        <v>21</v>
      </c>
      <c r="F2421" s="19" t="s">
        <v>21</v>
      </c>
      <c r="G2421" s="180">
        <v>93011</v>
      </c>
      <c r="H2421" s="19" t="s">
        <v>3569</v>
      </c>
      <c r="I2421" s="19" t="s">
        <v>15747</v>
      </c>
      <c r="J2421" s="19" t="s">
        <v>23</v>
      </c>
      <c r="K2421" s="20" t="s">
        <v>10611</v>
      </c>
      <c r="L2421" s="19" t="s">
        <v>25</v>
      </c>
    </row>
    <row r="2422" spans="1:12" x14ac:dyDescent="0.25">
      <c r="A2422" s="19" t="s">
        <v>3491</v>
      </c>
      <c r="B2422" s="19" t="s">
        <v>3492</v>
      </c>
      <c r="C2422" s="19" t="s">
        <v>3493</v>
      </c>
      <c r="D2422" s="19" t="s">
        <v>3494</v>
      </c>
      <c r="E2422" s="20" t="s">
        <v>21</v>
      </c>
      <c r="F2422" s="19" t="s">
        <v>21</v>
      </c>
      <c r="G2422" s="180">
        <v>93012</v>
      </c>
      <c r="H2422" s="19" t="s">
        <v>3570</v>
      </c>
      <c r="I2422" s="19" t="s">
        <v>15747</v>
      </c>
      <c r="J2422" s="19" t="s">
        <v>23</v>
      </c>
      <c r="K2422" s="20" t="s">
        <v>3594</v>
      </c>
      <c r="L2422" s="19" t="s">
        <v>25</v>
      </c>
    </row>
    <row r="2423" spans="1:12" x14ac:dyDescent="0.25">
      <c r="A2423" s="19" t="s">
        <v>3491</v>
      </c>
      <c r="B2423" s="19" t="s">
        <v>3492</v>
      </c>
      <c r="C2423" s="19" t="s">
        <v>3493</v>
      </c>
      <c r="D2423" s="19" t="s">
        <v>3494</v>
      </c>
      <c r="E2423" s="20" t="s">
        <v>21</v>
      </c>
      <c r="F2423" s="19" t="s">
        <v>21</v>
      </c>
      <c r="G2423" s="180">
        <v>95726</v>
      </c>
      <c r="H2423" s="19" t="s">
        <v>3571</v>
      </c>
      <c r="I2423" s="19" t="s">
        <v>15747</v>
      </c>
      <c r="J2423" s="19" t="s">
        <v>23</v>
      </c>
      <c r="K2423" s="20" t="s">
        <v>10612</v>
      </c>
      <c r="L2423" s="19" t="s">
        <v>25</v>
      </c>
    </row>
    <row r="2424" spans="1:12" x14ac:dyDescent="0.25">
      <c r="A2424" s="19" t="s">
        <v>3491</v>
      </c>
      <c r="B2424" s="19" t="s">
        <v>3492</v>
      </c>
      <c r="C2424" s="19" t="s">
        <v>3493</v>
      </c>
      <c r="D2424" s="19" t="s">
        <v>3494</v>
      </c>
      <c r="E2424" s="20" t="s">
        <v>21</v>
      </c>
      <c r="F2424" s="19" t="s">
        <v>21</v>
      </c>
      <c r="G2424" s="180">
        <v>95727</v>
      </c>
      <c r="H2424" s="19" t="s">
        <v>3572</v>
      </c>
      <c r="I2424" s="19" t="s">
        <v>15747</v>
      </c>
      <c r="J2424" s="19" t="s">
        <v>23</v>
      </c>
      <c r="K2424" s="20" t="s">
        <v>7421</v>
      </c>
      <c r="L2424" s="19" t="s">
        <v>25</v>
      </c>
    </row>
    <row r="2425" spans="1:12" x14ac:dyDescent="0.25">
      <c r="A2425" s="19" t="s">
        <v>3491</v>
      </c>
      <c r="B2425" s="19" t="s">
        <v>3492</v>
      </c>
      <c r="C2425" s="19" t="s">
        <v>3493</v>
      </c>
      <c r="D2425" s="19" t="s">
        <v>3494</v>
      </c>
      <c r="E2425" s="20" t="s">
        <v>21</v>
      </c>
      <c r="F2425" s="19" t="s">
        <v>21</v>
      </c>
      <c r="G2425" s="180">
        <v>95728</v>
      </c>
      <c r="H2425" s="19" t="s">
        <v>3574</v>
      </c>
      <c r="I2425" s="19" t="s">
        <v>15747</v>
      </c>
      <c r="J2425" s="19" t="s">
        <v>23</v>
      </c>
      <c r="K2425" s="20" t="s">
        <v>6006</v>
      </c>
      <c r="L2425" s="19" t="s">
        <v>25</v>
      </c>
    </row>
    <row r="2426" spans="1:12" x14ac:dyDescent="0.25">
      <c r="A2426" s="19" t="s">
        <v>3491</v>
      </c>
      <c r="B2426" s="19" t="s">
        <v>3492</v>
      </c>
      <c r="C2426" s="19" t="s">
        <v>3493</v>
      </c>
      <c r="D2426" s="19" t="s">
        <v>3494</v>
      </c>
      <c r="E2426" s="20" t="s">
        <v>21</v>
      </c>
      <c r="F2426" s="19" t="s">
        <v>21</v>
      </c>
      <c r="G2426" s="180">
        <v>95729</v>
      </c>
      <c r="H2426" s="19" t="s">
        <v>3576</v>
      </c>
      <c r="I2426" s="19" t="s">
        <v>15747</v>
      </c>
      <c r="J2426" s="19" t="s">
        <v>23</v>
      </c>
      <c r="K2426" s="20" t="s">
        <v>6931</v>
      </c>
      <c r="L2426" s="19" t="s">
        <v>25</v>
      </c>
    </row>
    <row r="2427" spans="1:12" x14ac:dyDescent="0.25">
      <c r="A2427" s="19" t="s">
        <v>3491</v>
      </c>
      <c r="B2427" s="19" t="s">
        <v>3492</v>
      </c>
      <c r="C2427" s="19" t="s">
        <v>3493</v>
      </c>
      <c r="D2427" s="19" t="s">
        <v>3494</v>
      </c>
      <c r="E2427" s="20" t="s">
        <v>21</v>
      </c>
      <c r="F2427" s="19" t="s">
        <v>21</v>
      </c>
      <c r="G2427" s="180">
        <v>95730</v>
      </c>
      <c r="H2427" s="19" t="s">
        <v>3578</v>
      </c>
      <c r="I2427" s="19" t="s">
        <v>15747</v>
      </c>
      <c r="J2427" s="19" t="s">
        <v>23</v>
      </c>
      <c r="K2427" s="20" t="s">
        <v>3542</v>
      </c>
      <c r="L2427" s="19" t="s">
        <v>25</v>
      </c>
    </row>
    <row r="2428" spans="1:12" x14ac:dyDescent="0.25">
      <c r="A2428" s="19" t="s">
        <v>3491</v>
      </c>
      <c r="B2428" s="19" t="s">
        <v>3492</v>
      </c>
      <c r="C2428" s="19" t="s">
        <v>3493</v>
      </c>
      <c r="D2428" s="19" t="s">
        <v>3494</v>
      </c>
      <c r="E2428" s="20" t="s">
        <v>21</v>
      </c>
      <c r="F2428" s="19" t="s">
        <v>21</v>
      </c>
      <c r="G2428" s="180">
        <v>95731</v>
      </c>
      <c r="H2428" s="19" t="s">
        <v>3580</v>
      </c>
      <c r="I2428" s="19" t="s">
        <v>15747</v>
      </c>
      <c r="J2428" s="19" t="s">
        <v>23</v>
      </c>
      <c r="K2428" s="20" t="s">
        <v>3082</v>
      </c>
      <c r="L2428" s="19" t="s">
        <v>25</v>
      </c>
    </row>
    <row r="2429" spans="1:12" x14ac:dyDescent="0.25">
      <c r="A2429" s="19" t="s">
        <v>3491</v>
      </c>
      <c r="B2429" s="19" t="s">
        <v>3492</v>
      </c>
      <c r="C2429" s="19" t="s">
        <v>3493</v>
      </c>
      <c r="D2429" s="19" t="s">
        <v>3494</v>
      </c>
      <c r="E2429" s="20" t="s">
        <v>21</v>
      </c>
      <c r="F2429" s="19" t="s">
        <v>21</v>
      </c>
      <c r="G2429" s="180">
        <v>95732</v>
      </c>
      <c r="H2429" s="19" t="s">
        <v>3581</v>
      </c>
      <c r="I2429" s="19" t="s">
        <v>15692</v>
      </c>
      <c r="J2429" s="19" t="s">
        <v>23</v>
      </c>
      <c r="K2429" s="20" t="s">
        <v>1103</v>
      </c>
      <c r="L2429" s="19" t="s">
        <v>25</v>
      </c>
    </row>
    <row r="2430" spans="1:12" x14ac:dyDescent="0.25">
      <c r="A2430" s="19" t="s">
        <v>3491</v>
      </c>
      <c r="B2430" s="19" t="s">
        <v>3492</v>
      </c>
      <c r="C2430" s="19" t="s">
        <v>3493</v>
      </c>
      <c r="D2430" s="19" t="s">
        <v>3494</v>
      </c>
      <c r="E2430" s="20" t="s">
        <v>21</v>
      </c>
      <c r="F2430" s="19" t="s">
        <v>21</v>
      </c>
      <c r="G2430" s="180">
        <v>95745</v>
      </c>
      <c r="H2430" s="19" t="s">
        <v>3582</v>
      </c>
      <c r="I2430" s="19" t="s">
        <v>15747</v>
      </c>
      <c r="J2430" s="19" t="s">
        <v>9283</v>
      </c>
      <c r="K2430" s="20" t="s">
        <v>10613</v>
      </c>
      <c r="L2430" s="19" t="s">
        <v>25</v>
      </c>
    </row>
    <row r="2431" spans="1:12" x14ac:dyDescent="0.25">
      <c r="A2431" s="19" t="s">
        <v>3491</v>
      </c>
      <c r="B2431" s="19" t="s">
        <v>3492</v>
      </c>
      <c r="C2431" s="19" t="s">
        <v>3493</v>
      </c>
      <c r="D2431" s="19" t="s">
        <v>3494</v>
      </c>
      <c r="E2431" s="20" t="s">
        <v>21</v>
      </c>
      <c r="F2431" s="19" t="s">
        <v>21</v>
      </c>
      <c r="G2431" s="180">
        <v>95746</v>
      </c>
      <c r="H2431" s="19" t="s">
        <v>3584</v>
      </c>
      <c r="I2431" s="19" t="s">
        <v>15747</v>
      </c>
      <c r="J2431" s="19" t="s">
        <v>9283</v>
      </c>
      <c r="K2431" s="20" t="s">
        <v>2980</v>
      </c>
      <c r="L2431" s="19" t="s">
        <v>25</v>
      </c>
    </row>
    <row r="2432" spans="1:12" x14ac:dyDescent="0.25">
      <c r="A2432" s="19" t="s">
        <v>3491</v>
      </c>
      <c r="B2432" s="19" t="s">
        <v>3492</v>
      </c>
      <c r="C2432" s="19" t="s">
        <v>3493</v>
      </c>
      <c r="D2432" s="19" t="s">
        <v>3494</v>
      </c>
      <c r="E2432" s="20" t="s">
        <v>21</v>
      </c>
      <c r="F2432" s="19" t="s">
        <v>21</v>
      </c>
      <c r="G2432" s="180">
        <v>95747</v>
      </c>
      <c r="H2432" s="19" t="s">
        <v>3585</v>
      </c>
      <c r="I2432" s="19" t="s">
        <v>15747</v>
      </c>
      <c r="J2432" s="19" t="s">
        <v>9283</v>
      </c>
      <c r="K2432" s="20" t="s">
        <v>9572</v>
      </c>
      <c r="L2432" s="19" t="s">
        <v>25</v>
      </c>
    </row>
    <row r="2433" spans="1:12" x14ac:dyDescent="0.25">
      <c r="A2433" s="19" t="s">
        <v>3491</v>
      </c>
      <c r="B2433" s="19" t="s">
        <v>3492</v>
      </c>
      <c r="C2433" s="19" t="s">
        <v>3493</v>
      </c>
      <c r="D2433" s="19" t="s">
        <v>3494</v>
      </c>
      <c r="E2433" s="20" t="s">
        <v>21</v>
      </c>
      <c r="F2433" s="19" t="s">
        <v>21</v>
      </c>
      <c r="G2433" s="180">
        <v>95748</v>
      </c>
      <c r="H2433" s="19" t="s">
        <v>3587</v>
      </c>
      <c r="I2433" s="19" t="s">
        <v>15747</v>
      </c>
      <c r="J2433" s="19" t="s">
        <v>9283</v>
      </c>
      <c r="K2433" s="20" t="s">
        <v>10614</v>
      </c>
      <c r="L2433" s="19" t="s">
        <v>25</v>
      </c>
    </row>
    <row r="2434" spans="1:12" x14ac:dyDescent="0.25">
      <c r="A2434" s="19" t="s">
        <v>3491</v>
      </c>
      <c r="B2434" s="19" t="s">
        <v>3492</v>
      </c>
      <c r="C2434" s="19" t="s">
        <v>3493</v>
      </c>
      <c r="D2434" s="19" t="s">
        <v>3494</v>
      </c>
      <c r="E2434" s="20" t="s">
        <v>21</v>
      </c>
      <c r="F2434" s="19" t="s">
        <v>21</v>
      </c>
      <c r="G2434" s="180">
        <v>95749</v>
      </c>
      <c r="H2434" s="19" t="s">
        <v>3588</v>
      </c>
      <c r="I2434" s="19" t="s">
        <v>15747</v>
      </c>
      <c r="J2434" s="19" t="s">
        <v>9283</v>
      </c>
      <c r="K2434" s="20" t="s">
        <v>10615</v>
      </c>
      <c r="L2434" s="19" t="s">
        <v>25</v>
      </c>
    </row>
    <row r="2435" spans="1:12" x14ac:dyDescent="0.25">
      <c r="A2435" s="19" t="s">
        <v>3491</v>
      </c>
      <c r="B2435" s="19" t="s">
        <v>3492</v>
      </c>
      <c r="C2435" s="19" t="s">
        <v>3493</v>
      </c>
      <c r="D2435" s="19" t="s">
        <v>3494</v>
      </c>
      <c r="E2435" s="20" t="s">
        <v>21</v>
      </c>
      <c r="F2435" s="19" t="s">
        <v>21</v>
      </c>
      <c r="G2435" s="180">
        <v>95750</v>
      </c>
      <c r="H2435" s="19" t="s">
        <v>3590</v>
      </c>
      <c r="I2435" s="19" t="s">
        <v>15747</v>
      </c>
      <c r="J2435" s="19" t="s">
        <v>9283</v>
      </c>
      <c r="K2435" s="20" t="s">
        <v>9259</v>
      </c>
      <c r="L2435" s="19" t="s">
        <v>25</v>
      </c>
    </row>
    <row r="2436" spans="1:12" x14ac:dyDescent="0.25">
      <c r="A2436" s="19" t="s">
        <v>3491</v>
      </c>
      <c r="B2436" s="19" t="s">
        <v>3492</v>
      </c>
      <c r="C2436" s="19" t="s">
        <v>3493</v>
      </c>
      <c r="D2436" s="19" t="s">
        <v>3494</v>
      </c>
      <c r="E2436" s="20" t="s">
        <v>21</v>
      </c>
      <c r="F2436" s="19" t="s">
        <v>21</v>
      </c>
      <c r="G2436" s="180">
        <v>95751</v>
      </c>
      <c r="H2436" s="19" t="s">
        <v>3592</v>
      </c>
      <c r="I2436" s="19" t="s">
        <v>15747</v>
      </c>
      <c r="J2436" s="19" t="s">
        <v>9283</v>
      </c>
      <c r="K2436" s="20" t="s">
        <v>10616</v>
      </c>
      <c r="L2436" s="19" t="s">
        <v>25</v>
      </c>
    </row>
    <row r="2437" spans="1:12" x14ac:dyDescent="0.25">
      <c r="A2437" s="19" t="s">
        <v>3491</v>
      </c>
      <c r="B2437" s="19" t="s">
        <v>3492</v>
      </c>
      <c r="C2437" s="19" t="s">
        <v>3493</v>
      </c>
      <c r="D2437" s="19" t="s">
        <v>3494</v>
      </c>
      <c r="E2437" s="20" t="s">
        <v>21</v>
      </c>
      <c r="F2437" s="19" t="s">
        <v>21</v>
      </c>
      <c r="G2437" s="180">
        <v>95752</v>
      </c>
      <c r="H2437" s="19" t="s">
        <v>3593</v>
      </c>
      <c r="I2437" s="19" t="s">
        <v>15747</v>
      </c>
      <c r="J2437" s="19" t="s">
        <v>9283</v>
      </c>
      <c r="K2437" s="20" t="s">
        <v>5053</v>
      </c>
      <c r="L2437" s="19" t="s">
        <v>25</v>
      </c>
    </row>
    <row r="2438" spans="1:12" x14ac:dyDescent="0.25">
      <c r="A2438" s="19" t="s">
        <v>3491</v>
      </c>
      <c r="B2438" s="19" t="s">
        <v>3492</v>
      </c>
      <c r="C2438" s="19" t="s">
        <v>3493</v>
      </c>
      <c r="D2438" s="19" t="s">
        <v>3494</v>
      </c>
      <c r="E2438" s="20" t="s">
        <v>21</v>
      </c>
      <c r="F2438" s="19" t="s">
        <v>21</v>
      </c>
      <c r="G2438" s="180">
        <v>97667</v>
      </c>
      <c r="H2438" s="19" t="s">
        <v>3595</v>
      </c>
      <c r="I2438" s="19" t="s">
        <v>15747</v>
      </c>
      <c r="J2438" s="19" t="s">
        <v>23</v>
      </c>
      <c r="K2438" s="20" t="s">
        <v>10617</v>
      </c>
      <c r="L2438" s="19" t="s">
        <v>25</v>
      </c>
    </row>
    <row r="2439" spans="1:12" x14ac:dyDescent="0.25">
      <c r="A2439" s="19" t="s">
        <v>3491</v>
      </c>
      <c r="B2439" s="19" t="s">
        <v>3492</v>
      </c>
      <c r="C2439" s="19" t="s">
        <v>3493</v>
      </c>
      <c r="D2439" s="19" t="s">
        <v>3494</v>
      </c>
      <c r="E2439" s="20" t="s">
        <v>21</v>
      </c>
      <c r="F2439" s="19" t="s">
        <v>21</v>
      </c>
      <c r="G2439" s="180">
        <v>97668</v>
      </c>
      <c r="H2439" s="19" t="s">
        <v>3596</v>
      </c>
      <c r="I2439" s="19" t="s">
        <v>15747</v>
      </c>
      <c r="J2439" s="19" t="s">
        <v>23</v>
      </c>
      <c r="K2439" s="20" t="s">
        <v>3199</v>
      </c>
      <c r="L2439" s="19" t="s">
        <v>25</v>
      </c>
    </row>
    <row r="2440" spans="1:12" x14ac:dyDescent="0.25">
      <c r="A2440" s="19" t="s">
        <v>3491</v>
      </c>
      <c r="B2440" s="19" t="s">
        <v>3492</v>
      </c>
      <c r="C2440" s="19" t="s">
        <v>3493</v>
      </c>
      <c r="D2440" s="19" t="s">
        <v>3494</v>
      </c>
      <c r="E2440" s="20" t="s">
        <v>21</v>
      </c>
      <c r="F2440" s="19" t="s">
        <v>21</v>
      </c>
      <c r="G2440" s="180">
        <v>97669</v>
      </c>
      <c r="H2440" s="19" t="s">
        <v>3598</v>
      </c>
      <c r="I2440" s="19" t="s">
        <v>15747</v>
      </c>
      <c r="J2440" s="19" t="s">
        <v>23</v>
      </c>
      <c r="K2440" s="20" t="s">
        <v>4670</v>
      </c>
      <c r="L2440" s="19" t="s">
        <v>25</v>
      </c>
    </row>
    <row r="2441" spans="1:12" x14ac:dyDescent="0.25">
      <c r="A2441" s="19" t="s">
        <v>3491</v>
      </c>
      <c r="B2441" s="19" t="s">
        <v>3492</v>
      </c>
      <c r="C2441" s="19" t="s">
        <v>3493</v>
      </c>
      <c r="D2441" s="19" t="s">
        <v>3494</v>
      </c>
      <c r="E2441" s="20" t="s">
        <v>21</v>
      </c>
      <c r="F2441" s="19" t="s">
        <v>21</v>
      </c>
      <c r="G2441" s="180">
        <v>97670</v>
      </c>
      <c r="H2441" s="19" t="s">
        <v>3599</v>
      </c>
      <c r="I2441" s="19" t="s">
        <v>15747</v>
      </c>
      <c r="J2441" s="19" t="s">
        <v>23</v>
      </c>
      <c r="K2441" s="20" t="s">
        <v>10618</v>
      </c>
      <c r="L2441" s="19" t="s">
        <v>25</v>
      </c>
    </row>
    <row r="2442" spans="1:12" x14ac:dyDescent="0.25">
      <c r="A2442" s="19" t="s">
        <v>3491</v>
      </c>
      <c r="B2442" s="19" t="s">
        <v>3492</v>
      </c>
      <c r="C2442" s="19" t="s">
        <v>3600</v>
      </c>
      <c r="D2442" s="19" t="s">
        <v>3601</v>
      </c>
      <c r="E2442" s="20" t="s">
        <v>21</v>
      </c>
      <c r="F2442" s="19" t="s">
        <v>21</v>
      </c>
      <c r="G2442" s="180">
        <v>91874</v>
      </c>
      <c r="H2442" s="19" t="s">
        <v>3602</v>
      </c>
      <c r="I2442" s="19" t="s">
        <v>15692</v>
      </c>
      <c r="J2442" s="19" t="s">
        <v>23</v>
      </c>
      <c r="K2442" s="20" t="s">
        <v>4951</v>
      </c>
      <c r="L2442" s="19" t="s">
        <v>25</v>
      </c>
    </row>
    <row r="2443" spans="1:12" x14ac:dyDescent="0.25">
      <c r="A2443" s="19" t="s">
        <v>3491</v>
      </c>
      <c r="B2443" s="19" t="s">
        <v>3492</v>
      </c>
      <c r="C2443" s="19" t="s">
        <v>3600</v>
      </c>
      <c r="D2443" s="19" t="s">
        <v>3601</v>
      </c>
      <c r="E2443" s="20" t="s">
        <v>21</v>
      </c>
      <c r="F2443" s="19" t="s">
        <v>21</v>
      </c>
      <c r="G2443" s="180">
        <v>91875</v>
      </c>
      <c r="H2443" s="19" t="s">
        <v>3603</v>
      </c>
      <c r="I2443" s="19" t="s">
        <v>15692</v>
      </c>
      <c r="J2443" s="19" t="s">
        <v>23</v>
      </c>
      <c r="K2443" s="20" t="s">
        <v>9466</v>
      </c>
      <c r="L2443" s="19" t="s">
        <v>25</v>
      </c>
    </row>
    <row r="2444" spans="1:12" x14ac:dyDescent="0.25">
      <c r="A2444" s="19" t="s">
        <v>3491</v>
      </c>
      <c r="B2444" s="19" t="s">
        <v>3492</v>
      </c>
      <c r="C2444" s="19" t="s">
        <v>3600</v>
      </c>
      <c r="D2444" s="19" t="s">
        <v>3601</v>
      </c>
      <c r="E2444" s="20" t="s">
        <v>21</v>
      </c>
      <c r="F2444" s="19" t="s">
        <v>21</v>
      </c>
      <c r="G2444" s="180">
        <v>91876</v>
      </c>
      <c r="H2444" s="19" t="s">
        <v>3605</v>
      </c>
      <c r="I2444" s="19" t="s">
        <v>15692</v>
      </c>
      <c r="J2444" s="19" t="s">
        <v>23</v>
      </c>
      <c r="K2444" s="20" t="s">
        <v>1575</v>
      </c>
      <c r="L2444" s="19" t="s">
        <v>25</v>
      </c>
    </row>
    <row r="2445" spans="1:12" x14ac:dyDescent="0.25">
      <c r="A2445" s="19" t="s">
        <v>3491</v>
      </c>
      <c r="B2445" s="19" t="s">
        <v>3492</v>
      </c>
      <c r="C2445" s="19" t="s">
        <v>3600</v>
      </c>
      <c r="D2445" s="19" t="s">
        <v>3601</v>
      </c>
      <c r="E2445" s="20" t="s">
        <v>21</v>
      </c>
      <c r="F2445" s="19" t="s">
        <v>21</v>
      </c>
      <c r="G2445" s="180">
        <v>91877</v>
      </c>
      <c r="H2445" s="19" t="s">
        <v>3607</v>
      </c>
      <c r="I2445" s="19" t="s">
        <v>15692</v>
      </c>
      <c r="J2445" s="19" t="s">
        <v>23</v>
      </c>
      <c r="K2445" s="20" t="s">
        <v>905</v>
      </c>
      <c r="L2445" s="19" t="s">
        <v>25</v>
      </c>
    </row>
    <row r="2446" spans="1:12" x14ac:dyDescent="0.25">
      <c r="A2446" s="19" t="s">
        <v>3491</v>
      </c>
      <c r="B2446" s="19" t="s">
        <v>3492</v>
      </c>
      <c r="C2446" s="19" t="s">
        <v>3600</v>
      </c>
      <c r="D2446" s="19" t="s">
        <v>3601</v>
      </c>
      <c r="E2446" s="20" t="s">
        <v>21</v>
      </c>
      <c r="F2446" s="19" t="s">
        <v>21</v>
      </c>
      <c r="G2446" s="180">
        <v>91878</v>
      </c>
      <c r="H2446" s="19" t="s">
        <v>3609</v>
      </c>
      <c r="I2446" s="19" t="s">
        <v>15692</v>
      </c>
      <c r="J2446" s="19" t="s">
        <v>23</v>
      </c>
      <c r="K2446" s="20" t="s">
        <v>10619</v>
      </c>
      <c r="L2446" s="19" t="s">
        <v>25</v>
      </c>
    </row>
    <row r="2447" spans="1:12" x14ac:dyDescent="0.25">
      <c r="A2447" s="19" t="s">
        <v>3491</v>
      </c>
      <c r="B2447" s="19" t="s">
        <v>3492</v>
      </c>
      <c r="C2447" s="19" t="s">
        <v>3600</v>
      </c>
      <c r="D2447" s="19" t="s">
        <v>3601</v>
      </c>
      <c r="E2447" s="20" t="s">
        <v>21</v>
      </c>
      <c r="F2447" s="19" t="s">
        <v>21</v>
      </c>
      <c r="G2447" s="180">
        <v>91879</v>
      </c>
      <c r="H2447" s="19" t="s">
        <v>3610</v>
      </c>
      <c r="I2447" s="19" t="s">
        <v>15692</v>
      </c>
      <c r="J2447" s="19" t="s">
        <v>23</v>
      </c>
      <c r="K2447" s="20" t="s">
        <v>10620</v>
      </c>
      <c r="L2447" s="19" t="s">
        <v>25</v>
      </c>
    </row>
    <row r="2448" spans="1:12" x14ac:dyDescent="0.25">
      <c r="A2448" s="19" t="s">
        <v>3491</v>
      </c>
      <c r="B2448" s="19" t="s">
        <v>3492</v>
      </c>
      <c r="C2448" s="19" t="s">
        <v>3600</v>
      </c>
      <c r="D2448" s="19" t="s">
        <v>3601</v>
      </c>
      <c r="E2448" s="20" t="s">
        <v>21</v>
      </c>
      <c r="F2448" s="19" t="s">
        <v>21</v>
      </c>
      <c r="G2448" s="180">
        <v>91880</v>
      </c>
      <c r="H2448" s="19" t="s">
        <v>3612</v>
      </c>
      <c r="I2448" s="19" t="s">
        <v>15692</v>
      </c>
      <c r="J2448" s="19" t="s">
        <v>23</v>
      </c>
      <c r="K2448" s="20" t="s">
        <v>3171</v>
      </c>
      <c r="L2448" s="19" t="s">
        <v>25</v>
      </c>
    </row>
    <row r="2449" spans="1:12" x14ac:dyDescent="0.25">
      <c r="A2449" s="19" t="s">
        <v>3491</v>
      </c>
      <c r="B2449" s="19" t="s">
        <v>3492</v>
      </c>
      <c r="C2449" s="19" t="s">
        <v>3600</v>
      </c>
      <c r="D2449" s="19" t="s">
        <v>3601</v>
      </c>
      <c r="E2449" s="20" t="s">
        <v>21</v>
      </c>
      <c r="F2449" s="19" t="s">
        <v>21</v>
      </c>
      <c r="G2449" s="180">
        <v>91881</v>
      </c>
      <c r="H2449" s="19" t="s">
        <v>3614</v>
      </c>
      <c r="I2449" s="19" t="s">
        <v>15692</v>
      </c>
      <c r="J2449" s="19" t="s">
        <v>23</v>
      </c>
      <c r="K2449" s="20" t="s">
        <v>3095</v>
      </c>
      <c r="L2449" s="19" t="s">
        <v>25</v>
      </c>
    </row>
    <row r="2450" spans="1:12" x14ac:dyDescent="0.25">
      <c r="A2450" s="19" t="s">
        <v>3491</v>
      </c>
      <c r="B2450" s="19" t="s">
        <v>3492</v>
      </c>
      <c r="C2450" s="19" t="s">
        <v>3600</v>
      </c>
      <c r="D2450" s="19" t="s">
        <v>3601</v>
      </c>
      <c r="E2450" s="20" t="s">
        <v>21</v>
      </c>
      <c r="F2450" s="19" t="s">
        <v>21</v>
      </c>
      <c r="G2450" s="180">
        <v>91882</v>
      </c>
      <c r="H2450" s="19" t="s">
        <v>3616</v>
      </c>
      <c r="I2450" s="19" t="s">
        <v>15692</v>
      </c>
      <c r="J2450" s="19" t="s">
        <v>23</v>
      </c>
      <c r="K2450" s="20" t="s">
        <v>10621</v>
      </c>
      <c r="L2450" s="19" t="s">
        <v>25</v>
      </c>
    </row>
    <row r="2451" spans="1:12" x14ac:dyDescent="0.25">
      <c r="A2451" s="19" t="s">
        <v>3491</v>
      </c>
      <c r="B2451" s="19" t="s">
        <v>3492</v>
      </c>
      <c r="C2451" s="19" t="s">
        <v>3600</v>
      </c>
      <c r="D2451" s="19" t="s">
        <v>3601</v>
      </c>
      <c r="E2451" s="20" t="s">
        <v>21</v>
      </c>
      <c r="F2451" s="19" t="s">
        <v>21</v>
      </c>
      <c r="G2451" s="180">
        <v>91884</v>
      </c>
      <c r="H2451" s="19" t="s">
        <v>3618</v>
      </c>
      <c r="I2451" s="19" t="s">
        <v>15692</v>
      </c>
      <c r="J2451" s="19" t="s">
        <v>23</v>
      </c>
      <c r="K2451" s="20" t="s">
        <v>10622</v>
      </c>
      <c r="L2451" s="19" t="s">
        <v>25</v>
      </c>
    </row>
    <row r="2452" spans="1:12" x14ac:dyDescent="0.25">
      <c r="A2452" s="19" t="s">
        <v>3491</v>
      </c>
      <c r="B2452" s="19" t="s">
        <v>3492</v>
      </c>
      <c r="C2452" s="19" t="s">
        <v>3600</v>
      </c>
      <c r="D2452" s="19" t="s">
        <v>3601</v>
      </c>
      <c r="E2452" s="20" t="s">
        <v>21</v>
      </c>
      <c r="F2452" s="19" t="s">
        <v>21</v>
      </c>
      <c r="G2452" s="180">
        <v>91885</v>
      </c>
      <c r="H2452" s="19" t="s">
        <v>3620</v>
      </c>
      <c r="I2452" s="19" t="s">
        <v>15692</v>
      </c>
      <c r="J2452" s="19" t="s">
        <v>23</v>
      </c>
      <c r="K2452" s="20" t="s">
        <v>3230</v>
      </c>
      <c r="L2452" s="19" t="s">
        <v>25</v>
      </c>
    </row>
    <row r="2453" spans="1:12" x14ac:dyDescent="0.25">
      <c r="A2453" s="19" t="s">
        <v>3491</v>
      </c>
      <c r="B2453" s="19" t="s">
        <v>3492</v>
      </c>
      <c r="C2453" s="19" t="s">
        <v>3600</v>
      </c>
      <c r="D2453" s="19" t="s">
        <v>3601</v>
      </c>
      <c r="E2453" s="20" t="s">
        <v>21</v>
      </c>
      <c r="F2453" s="19" t="s">
        <v>21</v>
      </c>
      <c r="G2453" s="180">
        <v>91886</v>
      </c>
      <c r="H2453" s="19" t="s">
        <v>3622</v>
      </c>
      <c r="I2453" s="19" t="s">
        <v>15692</v>
      </c>
      <c r="J2453" s="19" t="s">
        <v>23</v>
      </c>
      <c r="K2453" s="20" t="s">
        <v>2494</v>
      </c>
      <c r="L2453" s="19" t="s">
        <v>25</v>
      </c>
    </row>
    <row r="2454" spans="1:12" x14ac:dyDescent="0.25">
      <c r="A2454" s="19" t="s">
        <v>3491</v>
      </c>
      <c r="B2454" s="19" t="s">
        <v>3492</v>
      </c>
      <c r="C2454" s="19" t="s">
        <v>3600</v>
      </c>
      <c r="D2454" s="19" t="s">
        <v>3601</v>
      </c>
      <c r="E2454" s="20" t="s">
        <v>21</v>
      </c>
      <c r="F2454" s="19" t="s">
        <v>21</v>
      </c>
      <c r="G2454" s="180">
        <v>91887</v>
      </c>
      <c r="H2454" s="19" t="s">
        <v>3624</v>
      </c>
      <c r="I2454" s="19" t="s">
        <v>15692</v>
      </c>
      <c r="J2454" s="19" t="s">
        <v>23</v>
      </c>
      <c r="K2454" s="20" t="s">
        <v>4919</v>
      </c>
      <c r="L2454" s="19" t="s">
        <v>25</v>
      </c>
    </row>
    <row r="2455" spans="1:12" x14ac:dyDescent="0.25">
      <c r="A2455" s="19" t="s">
        <v>3491</v>
      </c>
      <c r="B2455" s="19" t="s">
        <v>3492</v>
      </c>
      <c r="C2455" s="19" t="s">
        <v>3600</v>
      </c>
      <c r="D2455" s="19" t="s">
        <v>3601</v>
      </c>
      <c r="E2455" s="20" t="s">
        <v>21</v>
      </c>
      <c r="F2455" s="19" t="s">
        <v>21</v>
      </c>
      <c r="G2455" s="180">
        <v>91889</v>
      </c>
      <c r="H2455" s="19" t="s">
        <v>3626</v>
      </c>
      <c r="I2455" s="19" t="s">
        <v>15692</v>
      </c>
      <c r="J2455" s="19" t="s">
        <v>23</v>
      </c>
      <c r="K2455" s="20" t="s">
        <v>8612</v>
      </c>
      <c r="L2455" s="19" t="s">
        <v>25</v>
      </c>
    </row>
    <row r="2456" spans="1:12" x14ac:dyDescent="0.25">
      <c r="A2456" s="19" t="s">
        <v>3491</v>
      </c>
      <c r="B2456" s="19" t="s">
        <v>3492</v>
      </c>
      <c r="C2456" s="19" t="s">
        <v>3600</v>
      </c>
      <c r="D2456" s="19" t="s">
        <v>3601</v>
      </c>
      <c r="E2456" s="20" t="s">
        <v>21</v>
      </c>
      <c r="F2456" s="19" t="s">
        <v>21</v>
      </c>
      <c r="G2456" s="180">
        <v>91890</v>
      </c>
      <c r="H2456" s="19" t="s">
        <v>3628</v>
      </c>
      <c r="I2456" s="19" t="s">
        <v>15692</v>
      </c>
      <c r="J2456" s="19" t="s">
        <v>23</v>
      </c>
      <c r="K2456" s="20" t="s">
        <v>5234</v>
      </c>
      <c r="L2456" s="19" t="s">
        <v>25</v>
      </c>
    </row>
    <row r="2457" spans="1:12" x14ac:dyDescent="0.25">
      <c r="A2457" s="19" t="s">
        <v>3491</v>
      </c>
      <c r="B2457" s="19" t="s">
        <v>3492</v>
      </c>
      <c r="C2457" s="19" t="s">
        <v>3600</v>
      </c>
      <c r="D2457" s="19" t="s">
        <v>3601</v>
      </c>
      <c r="E2457" s="20" t="s">
        <v>21</v>
      </c>
      <c r="F2457" s="19" t="s">
        <v>21</v>
      </c>
      <c r="G2457" s="180">
        <v>91892</v>
      </c>
      <c r="H2457" s="19" t="s">
        <v>3630</v>
      </c>
      <c r="I2457" s="19" t="s">
        <v>15692</v>
      </c>
      <c r="J2457" s="19" t="s">
        <v>23</v>
      </c>
      <c r="K2457" s="20" t="s">
        <v>1043</v>
      </c>
      <c r="L2457" s="19" t="s">
        <v>25</v>
      </c>
    </row>
    <row r="2458" spans="1:12" x14ac:dyDescent="0.25">
      <c r="A2458" s="19" t="s">
        <v>3491</v>
      </c>
      <c r="B2458" s="19" t="s">
        <v>3492</v>
      </c>
      <c r="C2458" s="19" t="s">
        <v>3600</v>
      </c>
      <c r="D2458" s="19" t="s">
        <v>3601</v>
      </c>
      <c r="E2458" s="20" t="s">
        <v>21</v>
      </c>
      <c r="F2458" s="19" t="s">
        <v>21</v>
      </c>
      <c r="G2458" s="180">
        <v>91893</v>
      </c>
      <c r="H2458" s="19" t="s">
        <v>3631</v>
      </c>
      <c r="I2458" s="19" t="s">
        <v>15692</v>
      </c>
      <c r="J2458" s="19" t="s">
        <v>23</v>
      </c>
      <c r="K2458" s="20" t="s">
        <v>4552</v>
      </c>
      <c r="L2458" s="19" t="s">
        <v>25</v>
      </c>
    </row>
    <row r="2459" spans="1:12" x14ac:dyDescent="0.25">
      <c r="A2459" s="19" t="s">
        <v>3491</v>
      </c>
      <c r="B2459" s="19" t="s">
        <v>3492</v>
      </c>
      <c r="C2459" s="19" t="s">
        <v>3600</v>
      </c>
      <c r="D2459" s="19" t="s">
        <v>3601</v>
      </c>
      <c r="E2459" s="20" t="s">
        <v>21</v>
      </c>
      <c r="F2459" s="19" t="s">
        <v>21</v>
      </c>
      <c r="G2459" s="180">
        <v>91895</v>
      </c>
      <c r="H2459" s="19" t="s">
        <v>3633</v>
      </c>
      <c r="I2459" s="19" t="s">
        <v>15692</v>
      </c>
      <c r="J2459" s="19" t="s">
        <v>23</v>
      </c>
      <c r="K2459" s="20" t="s">
        <v>4858</v>
      </c>
      <c r="L2459" s="19" t="s">
        <v>25</v>
      </c>
    </row>
    <row r="2460" spans="1:12" x14ac:dyDescent="0.25">
      <c r="A2460" s="19" t="s">
        <v>3491</v>
      </c>
      <c r="B2460" s="19" t="s">
        <v>3492</v>
      </c>
      <c r="C2460" s="19" t="s">
        <v>3600</v>
      </c>
      <c r="D2460" s="19" t="s">
        <v>3601</v>
      </c>
      <c r="E2460" s="20" t="s">
        <v>21</v>
      </c>
      <c r="F2460" s="19" t="s">
        <v>21</v>
      </c>
      <c r="G2460" s="180">
        <v>91896</v>
      </c>
      <c r="H2460" s="19" t="s">
        <v>3635</v>
      </c>
      <c r="I2460" s="19" t="s">
        <v>15692</v>
      </c>
      <c r="J2460" s="19" t="s">
        <v>23</v>
      </c>
      <c r="K2460" s="20" t="s">
        <v>3440</v>
      </c>
      <c r="L2460" s="19" t="s">
        <v>25</v>
      </c>
    </row>
    <row r="2461" spans="1:12" x14ac:dyDescent="0.25">
      <c r="A2461" s="19" t="s">
        <v>3491</v>
      </c>
      <c r="B2461" s="19" t="s">
        <v>3492</v>
      </c>
      <c r="C2461" s="19" t="s">
        <v>3600</v>
      </c>
      <c r="D2461" s="19" t="s">
        <v>3601</v>
      </c>
      <c r="E2461" s="20" t="s">
        <v>21</v>
      </c>
      <c r="F2461" s="19" t="s">
        <v>21</v>
      </c>
      <c r="G2461" s="180">
        <v>91898</v>
      </c>
      <c r="H2461" s="19" t="s">
        <v>3637</v>
      </c>
      <c r="I2461" s="19" t="s">
        <v>15692</v>
      </c>
      <c r="J2461" s="19" t="s">
        <v>23</v>
      </c>
      <c r="K2461" s="20" t="s">
        <v>4670</v>
      </c>
      <c r="L2461" s="19" t="s">
        <v>25</v>
      </c>
    </row>
    <row r="2462" spans="1:12" x14ac:dyDescent="0.25">
      <c r="A2462" s="19" t="s">
        <v>3491</v>
      </c>
      <c r="B2462" s="19" t="s">
        <v>3492</v>
      </c>
      <c r="C2462" s="19" t="s">
        <v>3600</v>
      </c>
      <c r="D2462" s="19" t="s">
        <v>3601</v>
      </c>
      <c r="E2462" s="20" t="s">
        <v>21</v>
      </c>
      <c r="F2462" s="19" t="s">
        <v>21</v>
      </c>
      <c r="G2462" s="180">
        <v>91899</v>
      </c>
      <c r="H2462" s="19" t="s">
        <v>3639</v>
      </c>
      <c r="I2462" s="19" t="s">
        <v>15692</v>
      </c>
      <c r="J2462" s="19" t="s">
        <v>23</v>
      </c>
      <c r="K2462" s="20" t="s">
        <v>2792</v>
      </c>
      <c r="L2462" s="19" t="s">
        <v>25</v>
      </c>
    </row>
    <row r="2463" spans="1:12" x14ac:dyDescent="0.25">
      <c r="A2463" s="19" t="s">
        <v>3491</v>
      </c>
      <c r="B2463" s="19" t="s">
        <v>3492</v>
      </c>
      <c r="C2463" s="19" t="s">
        <v>3600</v>
      </c>
      <c r="D2463" s="19" t="s">
        <v>3601</v>
      </c>
      <c r="E2463" s="20" t="s">
        <v>21</v>
      </c>
      <c r="F2463" s="19" t="s">
        <v>21</v>
      </c>
      <c r="G2463" s="180">
        <v>91901</v>
      </c>
      <c r="H2463" s="19" t="s">
        <v>3640</v>
      </c>
      <c r="I2463" s="19" t="s">
        <v>15692</v>
      </c>
      <c r="J2463" s="19" t="s">
        <v>23</v>
      </c>
      <c r="K2463" s="20" t="s">
        <v>3771</v>
      </c>
      <c r="L2463" s="19" t="s">
        <v>25</v>
      </c>
    </row>
    <row r="2464" spans="1:12" x14ac:dyDescent="0.25">
      <c r="A2464" s="19" t="s">
        <v>3491</v>
      </c>
      <c r="B2464" s="19" t="s">
        <v>3492</v>
      </c>
      <c r="C2464" s="19" t="s">
        <v>3600</v>
      </c>
      <c r="D2464" s="19" t="s">
        <v>3601</v>
      </c>
      <c r="E2464" s="20" t="s">
        <v>21</v>
      </c>
      <c r="F2464" s="19" t="s">
        <v>21</v>
      </c>
      <c r="G2464" s="180">
        <v>91902</v>
      </c>
      <c r="H2464" s="19" t="s">
        <v>3641</v>
      </c>
      <c r="I2464" s="19" t="s">
        <v>15692</v>
      </c>
      <c r="J2464" s="19" t="s">
        <v>23</v>
      </c>
      <c r="K2464" s="20" t="s">
        <v>3095</v>
      </c>
      <c r="L2464" s="19" t="s">
        <v>25</v>
      </c>
    </row>
    <row r="2465" spans="1:12" x14ac:dyDescent="0.25">
      <c r="A2465" s="19" t="s">
        <v>3491</v>
      </c>
      <c r="B2465" s="19" t="s">
        <v>3492</v>
      </c>
      <c r="C2465" s="19" t="s">
        <v>3600</v>
      </c>
      <c r="D2465" s="19" t="s">
        <v>3601</v>
      </c>
      <c r="E2465" s="20" t="s">
        <v>21</v>
      </c>
      <c r="F2465" s="19" t="s">
        <v>21</v>
      </c>
      <c r="G2465" s="180">
        <v>91904</v>
      </c>
      <c r="H2465" s="19" t="s">
        <v>3643</v>
      </c>
      <c r="I2465" s="19" t="s">
        <v>15692</v>
      </c>
      <c r="J2465" s="19" t="s">
        <v>23</v>
      </c>
      <c r="K2465" s="20" t="s">
        <v>6902</v>
      </c>
      <c r="L2465" s="19" t="s">
        <v>25</v>
      </c>
    </row>
    <row r="2466" spans="1:12" x14ac:dyDescent="0.25">
      <c r="A2466" s="19" t="s">
        <v>3491</v>
      </c>
      <c r="B2466" s="19" t="s">
        <v>3492</v>
      </c>
      <c r="C2466" s="19" t="s">
        <v>3600</v>
      </c>
      <c r="D2466" s="19" t="s">
        <v>3601</v>
      </c>
      <c r="E2466" s="20" t="s">
        <v>21</v>
      </c>
      <c r="F2466" s="19" t="s">
        <v>21</v>
      </c>
      <c r="G2466" s="180">
        <v>91905</v>
      </c>
      <c r="H2466" s="19" t="s">
        <v>3645</v>
      </c>
      <c r="I2466" s="19" t="s">
        <v>15692</v>
      </c>
      <c r="J2466" s="19" t="s">
        <v>23</v>
      </c>
      <c r="K2466" s="20" t="s">
        <v>6824</v>
      </c>
      <c r="L2466" s="19" t="s">
        <v>25</v>
      </c>
    </row>
    <row r="2467" spans="1:12" x14ac:dyDescent="0.25">
      <c r="A2467" s="19" t="s">
        <v>3491</v>
      </c>
      <c r="B2467" s="19" t="s">
        <v>3492</v>
      </c>
      <c r="C2467" s="19" t="s">
        <v>3600</v>
      </c>
      <c r="D2467" s="19" t="s">
        <v>3601</v>
      </c>
      <c r="E2467" s="20" t="s">
        <v>21</v>
      </c>
      <c r="F2467" s="19" t="s">
        <v>21</v>
      </c>
      <c r="G2467" s="180">
        <v>91907</v>
      </c>
      <c r="H2467" s="19" t="s">
        <v>3647</v>
      </c>
      <c r="I2467" s="19" t="s">
        <v>15692</v>
      </c>
      <c r="J2467" s="19" t="s">
        <v>23</v>
      </c>
      <c r="K2467" s="20" t="s">
        <v>3646</v>
      </c>
      <c r="L2467" s="19" t="s">
        <v>25</v>
      </c>
    </row>
    <row r="2468" spans="1:12" x14ac:dyDescent="0.25">
      <c r="A2468" s="19" t="s">
        <v>3491</v>
      </c>
      <c r="B2468" s="19" t="s">
        <v>3492</v>
      </c>
      <c r="C2468" s="19" t="s">
        <v>3600</v>
      </c>
      <c r="D2468" s="19" t="s">
        <v>3601</v>
      </c>
      <c r="E2468" s="20" t="s">
        <v>21</v>
      </c>
      <c r="F2468" s="19" t="s">
        <v>21</v>
      </c>
      <c r="G2468" s="180">
        <v>91908</v>
      </c>
      <c r="H2468" s="19" t="s">
        <v>3649</v>
      </c>
      <c r="I2468" s="19" t="s">
        <v>15692</v>
      </c>
      <c r="J2468" s="19" t="s">
        <v>23</v>
      </c>
      <c r="K2468" s="20" t="s">
        <v>10623</v>
      </c>
      <c r="L2468" s="19" t="s">
        <v>25</v>
      </c>
    </row>
    <row r="2469" spans="1:12" x14ac:dyDescent="0.25">
      <c r="A2469" s="19" t="s">
        <v>3491</v>
      </c>
      <c r="B2469" s="19" t="s">
        <v>3492</v>
      </c>
      <c r="C2469" s="19" t="s">
        <v>3600</v>
      </c>
      <c r="D2469" s="19" t="s">
        <v>3601</v>
      </c>
      <c r="E2469" s="20" t="s">
        <v>21</v>
      </c>
      <c r="F2469" s="19" t="s">
        <v>21</v>
      </c>
      <c r="G2469" s="180">
        <v>91910</v>
      </c>
      <c r="H2469" s="19" t="s">
        <v>3650</v>
      </c>
      <c r="I2469" s="19" t="s">
        <v>15692</v>
      </c>
      <c r="J2469" s="19" t="s">
        <v>23</v>
      </c>
      <c r="K2469" s="20" t="s">
        <v>7913</v>
      </c>
      <c r="L2469" s="19" t="s">
        <v>25</v>
      </c>
    </row>
    <row r="2470" spans="1:12" x14ac:dyDescent="0.25">
      <c r="A2470" s="19" t="s">
        <v>3491</v>
      </c>
      <c r="B2470" s="19" t="s">
        <v>3492</v>
      </c>
      <c r="C2470" s="19" t="s">
        <v>3600</v>
      </c>
      <c r="D2470" s="19" t="s">
        <v>3601</v>
      </c>
      <c r="E2470" s="20" t="s">
        <v>21</v>
      </c>
      <c r="F2470" s="19" t="s">
        <v>21</v>
      </c>
      <c r="G2470" s="180">
        <v>91911</v>
      </c>
      <c r="H2470" s="19" t="s">
        <v>3651</v>
      </c>
      <c r="I2470" s="19" t="s">
        <v>15692</v>
      </c>
      <c r="J2470" s="19" t="s">
        <v>23</v>
      </c>
      <c r="K2470" s="20" t="s">
        <v>539</v>
      </c>
      <c r="L2470" s="19" t="s">
        <v>25</v>
      </c>
    </row>
    <row r="2471" spans="1:12" x14ac:dyDescent="0.25">
      <c r="A2471" s="19" t="s">
        <v>3491</v>
      </c>
      <c r="B2471" s="19" t="s">
        <v>3492</v>
      </c>
      <c r="C2471" s="19" t="s">
        <v>3600</v>
      </c>
      <c r="D2471" s="19" t="s">
        <v>3601</v>
      </c>
      <c r="E2471" s="20" t="s">
        <v>21</v>
      </c>
      <c r="F2471" s="19" t="s">
        <v>21</v>
      </c>
      <c r="G2471" s="180">
        <v>91913</v>
      </c>
      <c r="H2471" s="19" t="s">
        <v>3653</v>
      </c>
      <c r="I2471" s="19" t="s">
        <v>15692</v>
      </c>
      <c r="J2471" s="19" t="s">
        <v>23</v>
      </c>
      <c r="K2471" s="20" t="s">
        <v>5300</v>
      </c>
      <c r="L2471" s="19" t="s">
        <v>25</v>
      </c>
    </row>
    <row r="2472" spans="1:12" x14ac:dyDescent="0.25">
      <c r="A2472" s="19" t="s">
        <v>3491</v>
      </c>
      <c r="B2472" s="19" t="s">
        <v>3492</v>
      </c>
      <c r="C2472" s="19" t="s">
        <v>3600</v>
      </c>
      <c r="D2472" s="19" t="s">
        <v>3601</v>
      </c>
      <c r="E2472" s="20" t="s">
        <v>21</v>
      </c>
      <c r="F2472" s="19" t="s">
        <v>21</v>
      </c>
      <c r="G2472" s="180">
        <v>91914</v>
      </c>
      <c r="H2472" s="19" t="s">
        <v>3655</v>
      </c>
      <c r="I2472" s="19" t="s">
        <v>15692</v>
      </c>
      <c r="J2472" s="19" t="s">
        <v>23</v>
      </c>
      <c r="K2472" s="20" t="s">
        <v>10106</v>
      </c>
      <c r="L2472" s="19" t="s">
        <v>25</v>
      </c>
    </row>
    <row r="2473" spans="1:12" x14ac:dyDescent="0.25">
      <c r="A2473" s="19" t="s">
        <v>3491</v>
      </c>
      <c r="B2473" s="19" t="s">
        <v>3492</v>
      </c>
      <c r="C2473" s="19" t="s">
        <v>3600</v>
      </c>
      <c r="D2473" s="19" t="s">
        <v>3601</v>
      </c>
      <c r="E2473" s="20" t="s">
        <v>21</v>
      </c>
      <c r="F2473" s="19" t="s">
        <v>21</v>
      </c>
      <c r="G2473" s="180">
        <v>91916</v>
      </c>
      <c r="H2473" s="19" t="s">
        <v>3656</v>
      </c>
      <c r="I2473" s="19" t="s">
        <v>15692</v>
      </c>
      <c r="J2473" s="19" t="s">
        <v>23</v>
      </c>
      <c r="K2473" s="20" t="s">
        <v>10624</v>
      </c>
      <c r="L2473" s="19" t="s">
        <v>25</v>
      </c>
    </row>
    <row r="2474" spans="1:12" x14ac:dyDescent="0.25">
      <c r="A2474" s="19" t="s">
        <v>3491</v>
      </c>
      <c r="B2474" s="19" t="s">
        <v>3492</v>
      </c>
      <c r="C2474" s="19" t="s">
        <v>3600</v>
      </c>
      <c r="D2474" s="19" t="s">
        <v>3601</v>
      </c>
      <c r="E2474" s="20" t="s">
        <v>21</v>
      </c>
      <c r="F2474" s="19" t="s">
        <v>21</v>
      </c>
      <c r="G2474" s="180">
        <v>91917</v>
      </c>
      <c r="H2474" s="19" t="s">
        <v>3657</v>
      </c>
      <c r="I2474" s="19" t="s">
        <v>15692</v>
      </c>
      <c r="J2474" s="19" t="s">
        <v>23</v>
      </c>
      <c r="K2474" s="20" t="s">
        <v>3440</v>
      </c>
      <c r="L2474" s="19" t="s">
        <v>25</v>
      </c>
    </row>
    <row r="2475" spans="1:12" x14ac:dyDescent="0.25">
      <c r="A2475" s="19" t="s">
        <v>3491</v>
      </c>
      <c r="B2475" s="19" t="s">
        <v>3492</v>
      </c>
      <c r="C2475" s="19" t="s">
        <v>3600</v>
      </c>
      <c r="D2475" s="19" t="s">
        <v>3601</v>
      </c>
      <c r="E2475" s="20" t="s">
        <v>21</v>
      </c>
      <c r="F2475" s="19" t="s">
        <v>21</v>
      </c>
      <c r="G2475" s="180">
        <v>91919</v>
      </c>
      <c r="H2475" s="19" t="s">
        <v>3658</v>
      </c>
      <c r="I2475" s="19" t="s">
        <v>15692</v>
      </c>
      <c r="J2475" s="19" t="s">
        <v>23</v>
      </c>
      <c r="K2475" s="20" t="s">
        <v>10625</v>
      </c>
      <c r="L2475" s="19" t="s">
        <v>25</v>
      </c>
    </row>
    <row r="2476" spans="1:12" x14ac:dyDescent="0.25">
      <c r="A2476" s="19" t="s">
        <v>3491</v>
      </c>
      <c r="B2476" s="19" t="s">
        <v>3492</v>
      </c>
      <c r="C2476" s="19" t="s">
        <v>3600</v>
      </c>
      <c r="D2476" s="19" t="s">
        <v>3601</v>
      </c>
      <c r="E2476" s="20" t="s">
        <v>21</v>
      </c>
      <c r="F2476" s="19" t="s">
        <v>21</v>
      </c>
      <c r="G2476" s="180">
        <v>91920</v>
      </c>
      <c r="H2476" s="19" t="s">
        <v>3660</v>
      </c>
      <c r="I2476" s="19" t="s">
        <v>15692</v>
      </c>
      <c r="J2476" s="19" t="s">
        <v>23</v>
      </c>
      <c r="K2476" s="20" t="s">
        <v>7953</v>
      </c>
      <c r="L2476" s="19" t="s">
        <v>25</v>
      </c>
    </row>
    <row r="2477" spans="1:12" x14ac:dyDescent="0.25">
      <c r="A2477" s="19" t="s">
        <v>3491</v>
      </c>
      <c r="B2477" s="19" t="s">
        <v>3492</v>
      </c>
      <c r="C2477" s="19" t="s">
        <v>3600</v>
      </c>
      <c r="D2477" s="19" t="s">
        <v>3601</v>
      </c>
      <c r="E2477" s="20" t="s">
        <v>21</v>
      </c>
      <c r="F2477" s="19" t="s">
        <v>21</v>
      </c>
      <c r="G2477" s="180">
        <v>91922</v>
      </c>
      <c r="H2477" s="19" t="s">
        <v>3662</v>
      </c>
      <c r="I2477" s="19" t="s">
        <v>15692</v>
      </c>
      <c r="J2477" s="19" t="s">
        <v>23</v>
      </c>
      <c r="K2477" s="20" t="s">
        <v>10626</v>
      </c>
      <c r="L2477" s="19" t="s">
        <v>25</v>
      </c>
    </row>
    <row r="2478" spans="1:12" x14ac:dyDescent="0.25">
      <c r="A2478" s="19" t="s">
        <v>3491</v>
      </c>
      <c r="B2478" s="19" t="s">
        <v>3492</v>
      </c>
      <c r="C2478" s="19" t="s">
        <v>3600</v>
      </c>
      <c r="D2478" s="19" t="s">
        <v>3601</v>
      </c>
      <c r="E2478" s="20" t="s">
        <v>21</v>
      </c>
      <c r="F2478" s="19" t="s">
        <v>21</v>
      </c>
      <c r="G2478" s="180">
        <v>93013</v>
      </c>
      <c r="H2478" s="19" t="s">
        <v>3663</v>
      </c>
      <c r="I2478" s="19" t="s">
        <v>15692</v>
      </c>
      <c r="J2478" s="19" t="s">
        <v>23</v>
      </c>
      <c r="K2478" s="20" t="s">
        <v>3554</v>
      </c>
      <c r="L2478" s="19" t="s">
        <v>25</v>
      </c>
    </row>
    <row r="2479" spans="1:12" x14ac:dyDescent="0.25">
      <c r="A2479" s="19" t="s">
        <v>3491</v>
      </c>
      <c r="B2479" s="19" t="s">
        <v>3492</v>
      </c>
      <c r="C2479" s="19" t="s">
        <v>3600</v>
      </c>
      <c r="D2479" s="19" t="s">
        <v>3601</v>
      </c>
      <c r="E2479" s="20" t="s">
        <v>21</v>
      </c>
      <c r="F2479" s="19" t="s">
        <v>21</v>
      </c>
      <c r="G2479" s="180">
        <v>93014</v>
      </c>
      <c r="H2479" s="19" t="s">
        <v>3665</v>
      </c>
      <c r="I2479" s="19" t="s">
        <v>15692</v>
      </c>
      <c r="J2479" s="19" t="s">
        <v>23</v>
      </c>
      <c r="K2479" s="20" t="s">
        <v>10627</v>
      </c>
      <c r="L2479" s="19" t="s">
        <v>25</v>
      </c>
    </row>
    <row r="2480" spans="1:12" x14ac:dyDescent="0.25">
      <c r="A2480" s="19" t="s">
        <v>3491</v>
      </c>
      <c r="B2480" s="19" t="s">
        <v>3492</v>
      </c>
      <c r="C2480" s="19" t="s">
        <v>3600</v>
      </c>
      <c r="D2480" s="19" t="s">
        <v>3601</v>
      </c>
      <c r="E2480" s="20" t="s">
        <v>21</v>
      </c>
      <c r="F2480" s="19" t="s">
        <v>21</v>
      </c>
      <c r="G2480" s="180">
        <v>93015</v>
      </c>
      <c r="H2480" s="19" t="s">
        <v>3667</v>
      </c>
      <c r="I2480" s="19" t="s">
        <v>15692</v>
      </c>
      <c r="J2480" s="19" t="s">
        <v>23</v>
      </c>
      <c r="K2480" s="20" t="s">
        <v>1262</v>
      </c>
      <c r="L2480" s="19" t="s">
        <v>25</v>
      </c>
    </row>
    <row r="2481" spans="1:12" x14ac:dyDescent="0.25">
      <c r="A2481" s="19" t="s">
        <v>3491</v>
      </c>
      <c r="B2481" s="19" t="s">
        <v>3492</v>
      </c>
      <c r="C2481" s="19" t="s">
        <v>3600</v>
      </c>
      <c r="D2481" s="19" t="s">
        <v>3601</v>
      </c>
      <c r="E2481" s="20" t="s">
        <v>21</v>
      </c>
      <c r="F2481" s="19" t="s">
        <v>21</v>
      </c>
      <c r="G2481" s="180">
        <v>93016</v>
      </c>
      <c r="H2481" s="19" t="s">
        <v>3668</v>
      </c>
      <c r="I2481" s="19" t="s">
        <v>15692</v>
      </c>
      <c r="J2481" s="19" t="s">
        <v>23</v>
      </c>
      <c r="K2481" s="20" t="s">
        <v>10628</v>
      </c>
      <c r="L2481" s="19" t="s">
        <v>25</v>
      </c>
    </row>
    <row r="2482" spans="1:12" x14ac:dyDescent="0.25">
      <c r="A2482" s="19" t="s">
        <v>3491</v>
      </c>
      <c r="B2482" s="19" t="s">
        <v>3492</v>
      </c>
      <c r="C2482" s="19" t="s">
        <v>3600</v>
      </c>
      <c r="D2482" s="19" t="s">
        <v>3601</v>
      </c>
      <c r="E2482" s="20" t="s">
        <v>21</v>
      </c>
      <c r="F2482" s="19" t="s">
        <v>21</v>
      </c>
      <c r="G2482" s="180">
        <v>93017</v>
      </c>
      <c r="H2482" s="19" t="s">
        <v>3670</v>
      </c>
      <c r="I2482" s="19" t="s">
        <v>15692</v>
      </c>
      <c r="J2482" s="19" t="s">
        <v>23</v>
      </c>
      <c r="K2482" s="20" t="s">
        <v>10629</v>
      </c>
      <c r="L2482" s="19" t="s">
        <v>25</v>
      </c>
    </row>
    <row r="2483" spans="1:12" x14ac:dyDescent="0.25">
      <c r="A2483" s="19" t="s">
        <v>3491</v>
      </c>
      <c r="B2483" s="19" t="s">
        <v>3492</v>
      </c>
      <c r="C2483" s="19" t="s">
        <v>3600</v>
      </c>
      <c r="D2483" s="19" t="s">
        <v>3601</v>
      </c>
      <c r="E2483" s="20" t="s">
        <v>21</v>
      </c>
      <c r="F2483" s="19" t="s">
        <v>21</v>
      </c>
      <c r="G2483" s="180">
        <v>93018</v>
      </c>
      <c r="H2483" s="19" t="s">
        <v>3672</v>
      </c>
      <c r="I2483" s="19" t="s">
        <v>15692</v>
      </c>
      <c r="J2483" s="19" t="s">
        <v>23</v>
      </c>
      <c r="K2483" s="20" t="s">
        <v>5720</v>
      </c>
      <c r="L2483" s="19" t="s">
        <v>25</v>
      </c>
    </row>
    <row r="2484" spans="1:12" x14ac:dyDescent="0.25">
      <c r="A2484" s="19" t="s">
        <v>3491</v>
      </c>
      <c r="B2484" s="19" t="s">
        <v>3492</v>
      </c>
      <c r="C2484" s="19" t="s">
        <v>3600</v>
      </c>
      <c r="D2484" s="19" t="s">
        <v>3601</v>
      </c>
      <c r="E2484" s="20" t="s">
        <v>21</v>
      </c>
      <c r="F2484" s="19" t="s">
        <v>21</v>
      </c>
      <c r="G2484" s="180">
        <v>93020</v>
      </c>
      <c r="H2484" s="19" t="s">
        <v>3674</v>
      </c>
      <c r="I2484" s="19" t="s">
        <v>15692</v>
      </c>
      <c r="J2484" s="19" t="s">
        <v>23</v>
      </c>
      <c r="K2484" s="20" t="s">
        <v>3811</v>
      </c>
      <c r="L2484" s="19" t="s">
        <v>25</v>
      </c>
    </row>
    <row r="2485" spans="1:12" x14ac:dyDescent="0.25">
      <c r="A2485" s="19" t="s">
        <v>3491</v>
      </c>
      <c r="B2485" s="19" t="s">
        <v>3492</v>
      </c>
      <c r="C2485" s="19" t="s">
        <v>3600</v>
      </c>
      <c r="D2485" s="19" t="s">
        <v>3601</v>
      </c>
      <c r="E2485" s="20" t="s">
        <v>21</v>
      </c>
      <c r="F2485" s="19" t="s">
        <v>21</v>
      </c>
      <c r="G2485" s="180">
        <v>93022</v>
      </c>
      <c r="H2485" s="19" t="s">
        <v>3675</v>
      </c>
      <c r="I2485" s="19" t="s">
        <v>15692</v>
      </c>
      <c r="J2485" s="19" t="s">
        <v>23</v>
      </c>
      <c r="K2485" s="20" t="s">
        <v>10630</v>
      </c>
      <c r="L2485" s="19" t="s">
        <v>25</v>
      </c>
    </row>
    <row r="2486" spans="1:12" x14ac:dyDescent="0.25">
      <c r="A2486" s="19" t="s">
        <v>3491</v>
      </c>
      <c r="B2486" s="19" t="s">
        <v>3492</v>
      </c>
      <c r="C2486" s="19" t="s">
        <v>3600</v>
      </c>
      <c r="D2486" s="19" t="s">
        <v>3601</v>
      </c>
      <c r="E2486" s="20" t="s">
        <v>21</v>
      </c>
      <c r="F2486" s="19" t="s">
        <v>21</v>
      </c>
      <c r="G2486" s="180">
        <v>93024</v>
      </c>
      <c r="H2486" s="19" t="s">
        <v>3676</v>
      </c>
      <c r="I2486" s="19" t="s">
        <v>15692</v>
      </c>
      <c r="J2486" s="19" t="s">
        <v>23</v>
      </c>
      <c r="K2486" s="20" t="s">
        <v>10379</v>
      </c>
      <c r="L2486" s="19" t="s">
        <v>25</v>
      </c>
    </row>
    <row r="2487" spans="1:12" x14ac:dyDescent="0.25">
      <c r="A2487" s="19" t="s">
        <v>3491</v>
      </c>
      <c r="B2487" s="19" t="s">
        <v>3492</v>
      </c>
      <c r="C2487" s="19" t="s">
        <v>3600</v>
      </c>
      <c r="D2487" s="19" t="s">
        <v>3601</v>
      </c>
      <c r="E2487" s="20" t="s">
        <v>21</v>
      </c>
      <c r="F2487" s="19" t="s">
        <v>21</v>
      </c>
      <c r="G2487" s="180">
        <v>93026</v>
      </c>
      <c r="H2487" s="19" t="s">
        <v>3678</v>
      </c>
      <c r="I2487" s="19" t="s">
        <v>15692</v>
      </c>
      <c r="J2487" s="19" t="s">
        <v>23</v>
      </c>
      <c r="K2487" s="20" t="s">
        <v>10631</v>
      </c>
      <c r="L2487" s="19" t="s">
        <v>25</v>
      </c>
    </row>
    <row r="2488" spans="1:12" x14ac:dyDescent="0.25">
      <c r="A2488" s="19" t="s">
        <v>3491</v>
      </c>
      <c r="B2488" s="19" t="s">
        <v>3492</v>
      </c>
      <c r="C2488" s="19" t="s">
        <v>3600</v>
      </c>
      <c r="D2488" s="19" t="s">
        <v>3601</v>
      </c>
      <c r="E2488" s="20" t="s">
        <v>21</v>
      </c>
      <c r="F2488" s="19" t="s">
        <v>21</v>
      </c>
      <c r="G2488" s="180">
        <v>95733</v>
      </c>
      <c r="H2488" s="19" t="s">
        <v>3680</v>
      </c>
      <c r="I2488" s="19" t="s">
        <v>15692</v>
      </c>
      <c r="J2488" s="19" t="s">
        <v>23</v>
      </c>
      <c r="K2488" s="20" t="s">
        <v>1388</v>
      </c>
      <c r="L2488" s="19" t="s">
        <v>25</v>
      </c>
    </row>
    <row r="2489" spans="1:12" x14ac:dyDescent="0.25">
      <c r="A2489" s="19" t="s">
        <v>3491</v>
      </c>
      <c r="B2489" s="19" t="s">
        <v>3492</v>
      </c>
      <c r="C2489" s="19" t="s">
        <v>3600</v>
      </c>
      <c r="D2489" s="19" t="s">
        <v>3601</v>
      </c>
      <c r="E2489" s="20" t="s">
        <v>21</v>
      </c>
      <c r="F2489" s="19" t="s">
        <v>21</v>
      </c>
      <c r="G2489" s="180">
        <v>95734</v>
      </c>
      <c r="H2489" s="19" t="s">
        <v>3681</v>
      </c>
      <c r="I2489" s="19" t="s">
        <v>15692</v>
      </c>
      <c r="J2489" s="19" t="s">
        <v>23</v>
      </c>
      <c r="K2489" s="20" t="s">
        <v>5786</v>
      </c>
      <c r="L2489" s="19" t="s">
        <v>25</v>
      </c>
    </row>
    <row r="2490" spans="1:12" x14ac:dyDescent="0.25">
      <c r="A2490" s="19" t="s">
        <v>3491</v>
      </c>
      <c r="B2490" s="19" t="s">
        <v>3492</v>
      </c>
      <c r="C2490" s="19" t="s">
        <v>3600</v>
      </c>
      <c r="D2490" s="19" t="s">
        <v>3601</v>
      </c>
      <c r="E2490" s="20" t="s">
        <v>21</v>
      </c>
      <c r="F2490" s="19" t="s">
        <v>21</v>
      </c>
      <c r="G2490" s="180">
        <v>95735</v>
      </c>
      <c r="H2490" s="19" t="s">
        <v>3682</v>
      </c>
      <c r="I2490" s="19" t="s">
        <v>15692</v>
      </c>
      <c r="J2490" s="19" t="s">
        <v>23</v>
      </c>
      <c r="K2490" s="20" t="s">
        <v>3714</v>
      </c>
      <c r="L2490" s="19" t="s">
        <v>25</v>
      </c>
    </row>
    <row r="2491" spans="1:12" x14ac:dyDescent="0.25">
      <c r="A2491" s="19" t="s">
        <v>3491</v>
      </c>
      <c r="B2491" s="19" t="s">
        <v>3492</v>
      </c>
      <c r="C2491" s="19" t="s">
        <v>3600</v>
      </c>
      <c r="D2491" s="19" t="s">
        <v>3601</v>
      </c>
      <c r="E2491" s="20" t="s">
        <v>21</v>
      </c>
      <c r="F2491" s="19" t="s">
        <v>21</v>
      </c>
      <c r="G2491" s="180">
        <v>95736</v>
      </c>
      <c r="H2491" s="19" t="s">
        <v>3684</v>
      </c>
      <c r="I2491" s="19" t="s">
        <v>15692</v>
      </c>
      <c r="J2491" s="19" t="s">
        <v>23</v>
      </c>
      <c r="K2491" s="20" t="s">
        <v>3138</v>
      </c>
      <c r="L2491" s="19" t="s">
        <v>25</v>
      </c>
    </row>
    <row r="2492" spans="1:12" x14ac:dyDescent="0.25">
      <c r="A2492" s="19" t="s">
        <v>3491</v>
      </c>
      <c r="B2492" s="19" t="s">
        <v>3492</v>
      </c>
      <c r="C2492" s="19" t="s">
        <v>3600</v>
      </c>
      <c r="D2492" s="19" t="s">
        <v>3601</v>
      </c>
      <c r="E2492" s="20" t="s">
        <v>21</v>
      </c>
      <c r="F2492" s="19" t="s">
        <v>21</v>
      </c>
      <c r="G2492" s="180">
        <v>95738</v>
      </c>
      <c r="H2492" s="19" t="s">
        <v>3685</v>
      </c>
      <c r="I2492" s="19" t="s">
        <v>15692</v>
      </c>
      <c r="J2492" s="19" t="s">
        <v>23</v>
      </c>
      <c r="K2492" s="20" t="s">
        <v>3173</v>
      </c>
      <c r="L2492" s="19" t="s">
        <v>25</v>
      </c>
    </row>
    <row r="2493" spans="1:12" x14ac:dyDescent="0.25">
      <c r="A2493" s="19" t="s">
        <v>3491</v>
      </c>
      <c r="B2493" s="19" t="s">
        <v>3492</v>
      </c>
      <c r="C2493" s="19" t="s">
        <v>3600</v>
      </c>
      <c r="D2493" s="19" t="s">
        <v>3601</v>
      </c>
      <c r="E2493" s="20" t="s">
        <v>21</v>
      </c>
      <c r="F2493" s="19" t="s">
        <v>21</v>
      </c>
      <c r="G2493" s="180">
        <v>95753</v>
      </c>
      <c r="H2493" s="19" t="s">
        <v>3687</v>
      </c>
      <c r="I2493" s="19" t="s">
        <v>15692</v>
      </c>
      <c r="J2493" s="19" t="s">
        <v>9283</v>
      </c>
      <c r="K2493" s="20" t="s">
        <v>1139</v>
      </c>
      <c r="L2493" s="19" t="s">
        <v>25</v>
      </c>
    </row>
    <row r="2494" spans="1:12" x14ac:dyDescent="0.25">
      <c r="A2494" s="19" t="s">
        <v>3491</v>
      </c>
      <c r="B2494" s="19" t="s">
        <v>3492</v>
      </c>
      <c r="C2494" s="19" t="s">
        <v>3600</v>
      </c>
      <c r="D2494" s="19" t="s">
        <v>3601</v>
      </c>
      <c r="E2494" s="20" t="s">
        <v>21</v>
      </c>
      <c r="F2494" s="19" t="s">
        <v>21</v>
      </c>
      <c r="G2494" s="180">
        <v>95754</v>
      </c>
      <c r="H2494" s="19" t="s">
        <v>3689</v>
      </c>
      <c r="I2494" s="19" t="s">
        <v>15692</v>
      </c>
      <c r="J2494" s="19" t="s">
        <v>9283</v>
      </c>
      <c r="K2494" s="20" t="s">
        <v>3144</v>
      </c>
      <c r="L2494" s="19" t="s">
        <v>25</v>
      </c>
    </row>
    <row r="2495" spans="1:12" x14ac:dyDescent="0.25">
      <c r="A2495" s="19" t="s">
        <v>3491</v>
      </c>
      <c r="B2495" s="19" t="s">
        <v>3492</v>
      </c>
      <c r="C2495" s="19" t="s">
        <v>3600</v>
      </c>
      <c r="D2495" s="19" t="s">
        <v>3601</v>
      </c>
      <c r="E2495" s="20" t="s">
        <v>21</v>
      </c>
      <c r="F2495" s="19" t="s">
        <v>21</v>
      </c>
      <c r="G2495" s="180">
        <v>95755</v>
      </c>
      <c r="H2495" s="19" t="s">
        <v>3690</v>
      </c>
      <c r="I2495" s="19" t="s">
        <v>15692</v>
      </c>
      <c r="J2495" s="19" t="s">
        <v>9283</v>
      </c>
      <c r="K2495" s="20" t="s">
        <v>6836</v>
      </c>
      <c r="L2495" s="19" t="s">
        <v>25</v>
      </c>
    </row>
    <row r="2496" spans="1:12" x14ac:dyDescent="0.25">
      <c r="A2496" s="19" t="s">
        <v>3491</v>
      </c>
      <c r="B2496" s="19" t="s">
        <v>3492</v>
      </c>
      <c r="C2496" s="19" t="s">
        <v>3600</v>
      </c>
      <c r="D2496" s="19" t="s">
        <v>3601</v>
      </c>
      <c r="E2496" s="20" t="s">
        <v>21</v>
      </c>
      <c r="F2496" s="19" t="s">
        <v>21</v>
      </c>
      <c r="G2496" s="180">
        <v>95756</v>
      </c>
      <c r="H2496" s="19" t="s">
        <v>3692</v>
      </c>
      <c r="I2496" s="19" t="s">
        <v>15692</v>
      </c>
      <c r="J2496" s="19" t="s">
        <v>9283</v>
      </c>
      <c r="K2496" s="20" t="s">
        <v>10632</v>
      </c>
      <c r="L2496" s="19" t="s">
        <v>25</v>
      </c>
    </row>
    <row r="2497" spans="1:12" x14ac:dyDescent="0.25">
      <c r="A2497" s="19" t="s">
        <v>3491</v>
      </c>
      <c r="B2497" s="19" t="s">
        <v>3492</v>
      </c>
      <c r="C2497" s="19" t="s">
        <v>3600</v>
      </c>
      <c r="D2497" s="19" t="s">
        <v>3601</v>
      </c>
      <c r="E2497" s="20" t="s">
        <v>21</v>
      </c>
      <c r="F2497" s="19" t="s">
        <v>21</v>
      </c>
      <c r="G2497" s="180">
        <v>95757</v>
      </c>
      <c r="H2497" s="19" t="s">
        <v>3693</v>
      </c>
      <c r="I2497" s="19" t="s">
        <v>15692</v>
      </c>
      <c r="J2497" s="19" t="s">
        <v>9283</v>
      </c>
      <c r="K2497" s="20" t="s">
        <v>5088</v>
      </c>
      <c r="L2497" s="19" t="s">
        <v>25</v>
      </c>
    </row>
    <row r="2498" spans="1:12" x14ac:dyDescent="0.25">
      <c r="A2498" s="19" t="s">
        <v>3491</v>
      </c>
      <c r="B2498" s="19" t="s">
        <v>3492</v>
      </c>
      <c r="C2498" s="19" t="s">
        <v>3600</v>
      </c>
      <c r="D2498" s="19" t="s">
        <v>3601</v>
      </c>
      <c r="E2498" s="20" t="s">
        <v>21</v>
      </c>
      <c r="F2498" s="19" t="s">
        <v>21</v>
      </c>
      <c r="G2498" s="180">
        <v>95758</v>
      </c>
      <c r="H2498" s="19" t="s">
        <v>3695</v>
      </c>
      <c r="I2498" s="19" t="s">
        <v>15692</v>
      </c>
      <c r="J2498" s="19" t="s">
        <v>9283</v>
      </c>
      <c r="K2498" s="20" t="s">
        <v>1594</v>
      </c>
      <c r="L2498" s="19" t="s">
        <v>25</v>
      </c>
    </row>
    <row r="2499" spans="1:12" x14ac:dyDescent="0.25">
      <c r="A2499" s="19" t="s">
        <v>3491</v>
      </c>
      <c r="B2499" s="19" t="s">
        <v>3492</v>
      </c>
      <c r="C2499" s="19" t="s">
        <v>3600</v>
      </c>
      <c r="D2499" s="19" t="s">
        <v>3601</v>
      </c>
      <c r="E2499" s="20" t="s">
        <v>21</v>
      </c>
      <c r="F2499" s="19" t="s">
        <v>21</v>
      </c>
      <c r="G2499" s="180">
        <v>95759</v>
      </c>
      <c r="H2499" s="19" t="s">
        <v>3697</v>
      </c>
      <c r="I2499" s="19" t="s">
        <v>15692</v>
      </c>
      <c r="J2499" s="19" t="s">
        <v>9283</v>
      </c>
      <c r="K2499" s="20" t="s">
        <v>975</v>
      </c>
      <c r="L2499" s="19" t="s">
        <v>25</v>
      </c>
    </row>
    <row r="2500" spans="1:12" x14ac:dyDescent="0.25">
      <c r="A2500" s="19" t="s">
        <v>3491</v>
      </c>
      <c r="B2500" s="19" t="s">
        <v>3492</v>
      </c>
      <c r="C2500" s="19" t="s">
        <v>3600</v>
      </c>
      <c r="D2500" s="19" t="s">
        <v>3601</v>
      </c>
      <c r="E2500" s="20" t="s">
        <v>21</v>
      </c>
      <c r="F2500" s="19" t="s">
        <v>21</v>
      </c>
      <c r="G2500" s="180">
        <v>95760</v>
      </c>
      <c r="H2500" s="19" t="s">
        <v>3698</v>
      </c>
      <c r="I2500" s="19" t="s">
        <v>15692</v>
      </c>
      <c r="J2500" s="19" t="s">
        <v>9283</v>
      </c>
      <c r="K2500" s="20" t="s">
        <v>10633</v>
      </c>
      <c r="L2500" s="19" t="s">
        <v>25</v>
      </c>
    </row>
    <row r="2501" spans="1:12" x14ac:dyDescent="0.25">
      <c r="A2501" s="19" t="s">
        <v>3491</v>
      </c>
      <c r="B2501" s="19" t="s">
        <v>3492</v>
      </c>
      <c r="C2501" s="19" t="s">
        <v>3600</v>
      </c>
      <c r="D2501" s="19" t="s">
        <v>3601</v>
      </c>
      <c r="E2501" s="20" t="s">
        <v>21</v>
      </c>
      <c r="F2501" s="19" t="s">
        <v>21</v>
      </c>
      <c r="G2501" s="180">
        <v>97559</v>
      </c>
      <c r="H2501" s="19" t="s">
        <v>3699</v>
      </c>
      <c r="I2501" s="19" t="s">
        <v>15692</v>
      </c>
      <c r="J2501" s="19" t="s">
        <v>23</v>
      </c>
      <c r="K2501" s="20" t="s">
        <v>5982</v>
      </c>
      <c r="L2501" s="19" t="s">
        <v>25</v>
      </c>
    </row>
    <row r="2502" spans="1:12" x14ac:dyDescent="0.25">
      <c r="A2502" s="19" t="s">
        <v>3491</v>
      </c>
      <c r="B2502" s="19" t="s">
        <v>3492</v>
      </c>
      <c r="C2502" s="19" t="s">
        <v>3600</v>
      </c>
      <c r="D2502" s="19" t="s">
        <v>3601</v>
      </c>
      <c r="E2502" s="20" t="s">
        <v>21</v>
      </c>
      <c r="F2502" s="19" t="s">
        <v>21</v>
      </c>
      <c r="G2502" s="180">
        <v>97562</v>
      </c>
      <c r="H2502" s="19" t="s">
        <v>3701</v>
      </c>
      <c r="I2502" s="19" t="s">
        <v>15692</v>
      </c>
      <c r="J2502" s="19" t="s">
        <v>23</v>
      </c>
      <c r="K2502" s="20" t="s">
        <v>3216</v>
      </c>
      <c r="L2502" s="19" t="s">
        <v>25</v>
      </c>
    </row>
    <row r="2503" spans="1:12" x14ac:dyDescent="0.25">
      <c r="A2503" s="19" t="s">
        <v>3491</v>
      </c>
      <c r="B2503" s="19" t="s">
        <v>3492</v>
      </c>
      <c r="C2503" s="19" t="s">
        <v>3600</v>
      </c>
      <c r="D2503" s="19" t="s">
        <v>3601</v>
      </c>
      <c r="E2503" s="20" t="s">
        <v>21</v>
      </c>
      <c r="F2503" s="19" t="s">
        <v>21</v>
      </c>
      <c r="G2503" s="180">
        <v>97564</v>
      </c>
      <c r="H2503" s="19" t="s">
        <v>3702</v>
      </c>
      <c r="I2503" s="19" t="s">
        <v>15692</v>
      </c>
      <c r="J2503" s="19" t="s">
        <v>23</v>
      </c>
      <c r="K2503" s="20" t="s">
        <v>8708</v>
      </c>
      <c r="L2503" s="19" t="s">
        <v>25</v>
      </c>
    </row>
    <row r="2504" spans="1:12" x14ac:dyDescent="0.25">
      <c r="A2504" s="19" t="s">
        <v>3491</v>
      </c>
      <c r="B2504" s="19" t="s">
        <v>3492</v>
      </c>
      <c r="C2504" s="19" t="s">
        <v>3704</v>
      </c>
      <c r="D2504" s="19" t="s">
        <v>3705</v>
      </c>
      <c r="E2504" s="20" t="s">
        <v>21</v>
      </c>
      <c r="F2504" s="19" t="s">
        <v>21</v>
      </c>
      <c r="G2504" s="180">
        <v>91924</v>
      </c>
      <c r="H2504" s="19" t="s">
        <v>3706</v>
      </c>
      <c r="I2504" s="19" t="s">
        <v>15747</v>
      </c>
      <c r="J2504" s="19" t="s">
        <v>23</v>
      </c>
      <c r="K2504" s="20" t="s">
        <v>10634</v>
      </c>
      <c r="L2504" s="19" t="s">
        <v>25</v>
      </c>
    </row>
    <row r="2505" spans="1:12" x14ac:dyDescent="0.25">
      <c r="A2505" s="19" t="s">
        <v>3491</v>
      </c>
      <c r="B2505" s="19" t="s">
        <v>3492</v>
      </c>
      <c r="C2505" s="19" t="s">
        <v>3704</v>
      </c>
      <c r="D2505" s="19" t="s">
        <v>3705</v>
      </c>
      <c r="E2505" s="20" t="s">
        <v>21</v>
      </c>
      <c r="F2505" s="19" t="s">
        <v>21</v>
      </c>
      <c r="G2505" s="180">
        <v>91925</v>
      </c>
      <c r="H2505" s="19" t="s">
        <v>3708</v>
      </c>
      <c r="I2505" s="19" t="s">
        <v>15747</v>
      </c>
      <c r="J2505" s="19" t="s">
        <v>23</v>
      </c>
      <c r="K2505" s="20" t="s">
        <v>1442</v>
      </c>
      <c r="L2505" s="19" t="s">
        <v>25</v>
      </c>
    </row>
    <row r="2506" spans="1:12" x14ac:dyDescent="0.25">
      <c r="A2506" s="19" t="s">
        <v>3491</v>
      </c>
      <c r="B2506" s="19" t="s">
        <v>3492</v>
      </c>
      <c r="C2506" s="19" t="s">
        <v>3704</v>
      </c>
      <c r="D2506" s="19" t="s">
        <v>3705</v>
      </c>
      <c r="E2506" s="20" t="s">
        <v>21</v>
      </c>
      <c r="F2506" s="19" t="s">
        <v>21</v>
      </c>
      <c r="G2506" s="180">
        <v>91926</v>
      </c>
      <c r="H2506" s="19" t="s">
        <v>3709</v>
      </c>
      <c r="I2506" s="19" t="s">
        <v>15747</v>
      </c>
      <c r="J2506" s="19" t="s">
        <v>23</v>
      </c>
      <c r="K2506" s="20" t="s">
        <v>1173</v>
      </c>
      <c r="L2506" s="19" t="s">
        <v>25</v>
      </c>
    </row>
    <row r="2507" spans="1:12" x14ac:dyDescent="0.25">
      <c r="A2507" s="19" t="s">
        <v>3491</v>
      </c>
      <c r="B2507" s="19" t="s">
        <v>3492</v>
      </c>
      <c r="C2507" s="19" t="s">
        <v>3704</v>
      </c>
      <c r="D2507" s="19" t="s">
        <v>3705</v>
      </c>
      <c r="E2507" s="20" t="s">
        <v>21</v>
      </c>
      <c r="F2507" s="19" t="s">
        <v>21</v>
      </c>
      <c r="G2507" s="180">
        <v>91927</v>
      </c>
      <c r="H2507" s="19" t="s">
        <v>3710</v>
      </c>
      <c r="I2507" s="19" t="s">
        <v>15747</v>
      </c>
      <c r="J2507" s="19" t="s">
        <v>23</v>
      </c>
      <c r="K2507" s="20" t="s">
        <v>1599</v>
      </c>
      <c r="L2507" s="19" t="s">
        <v>25</v>
      </c>
    </row>
    <row r="2508" spans="1:12" x14ac:dyDescent="0.25">
      <c r="A2508" s="19" t="s">
        <v>3491</v>
      </c>
      <c r="B2508" s="19" t="s">
        <v>3492</v>
      </c>
      <c r="C2508" s="19" t="s">
        <v>3704</v>
      </c>
      <c r="D2508" s="19" t="s">
        <v>3705</v>
      </c>
      <c r="E2508" s="20" t="s">
        <v>21</v>
      </c>
      <c r="F2508" s="19" t="s">
        <v>21</v>
      </c>
      <c r="G2508" s="180">
        <v>91928</v>
      </c>
      <c r="H2508" s="19" t="s">
        <v>3712</v>
      </c>
      <c r="I2508" s="19" t="s">
        <v>15747</v>
      </c>
      <c r="J2508" s="19" t="s">
        <v>23</v>
      </c>
      <c r="K2508" s="20" t="s">
        <v>8646</v>
      </c>
      <c r="L2508" s="19" t="s">
        <v>25</v>
      </c>
    </row>
    <row r="2509" spans="1:12" x14ac:dyDescent="0.25">
      <c r="A2509" s="19" t="s">
        <v>3491</v>
      </c>
      <c r="B2509" s="19" t="s">
        <v>3492</v>
      </c>
      <c r="C2509" s="19" t="s">
        <v>3704</v>
      </c>
      <c r="D2509" s="19" t="s">
        <v>3705</v>
      </c>
      <c r="E2509" s="20" t="s">
        <v>21</v>
      </c>
      <c r="F2509" s="19" t="s">
        <v>21</v>
      </c>
      <c r="G2509" s="180">
        <v>91929</v>
      </c>
      <c r="H2509" s="19" t="s">
        <v>3713</v>
      </c>
      <c r="I2509" s="19" t="s">
        <v>15747</v>
      </c>
      <c r="J2509" s="19" t="s">
        <v>23</v>
      </c>
      <c r="K2509" s="20" t="s">
        <v>10635</v>
      </c>
      <c r="L2509" s="19" t="s">
        <v>25</v>
      </c>
    </row>
    <row r="2510" spans="1:12" x14ac:dyDescent="0.25">
      <c r="A2510" s="19" t="s">
        <v>3491</v>
      </c>
      <c r="B2510" s="19" t="s">
        <v>3492</v>
      </c>
      <c r="C2510" s="19" t="s">
        <v>3704</v>
      </c>
      <c r="D2510" s="19" t="s">
        <v>3705</v>
      </c>
      <c r="E2510" s="20" t="s">
        <v>21</v>
      </c>
      <c r="F2510" s="19" t="s">
        <v>21</v>
      </c>
      <c r="G2510" s="180">
        <v>91930</v>
      </c>
      <c r="H2510" s="19" t="s">
        <v>3715</v>
      </c>
      <c r="I2510" s="19" t="s">
        <v>15747</v>
      </c>
      <c r="J2510" s="19" t="s">
        <v>23</v>
      </c>
      <c r="K2510" s="20" t="s">
        <v>10636</v>
      </c>
      <c r="L2510" s="19" t="s">
        <v>25</v>
      </c>
    </row>
    <row r="2511" spans="1:12" x14ac:dyDescent="0.25">
      <c r="A2511" s="19" t="s">
        <v>3491</v>
      </c>
      <c r="B2511" s="19" t="s">
        <v>3492</v>
      </c>
      <c r="C2511" s="19" t="s">
        <v>3704</v>
      </c>
      <c r="D2511" s="19" t="s">
        <v>3705</v>
      </c>
      <c r="E2511" s="20" t="s">
        <v>21</v>
      </c>
      <c r="F2511" s="19" t="s">
        <v>21</v>
      </c>
      <c r="G2511" s="180">
        <v>91931</v>
      </c>
      <c r="H2511" s="19" t="s">
        <v>3716</v>
      </c>
      <c r="I2511" s="19" t="s">
        <v>15747</v>
      </c>
      <c r="J2511" s="19" t="s">
        <v>23</v>
      </c>
      <c r="K2511" s="20" t="s">
        <v>967</v>
      </c>
      <c r="L2511" s="19" t="s">
        <v>25</v>
      </c>
    </row>
    <row r="2512" spans="1:12" x14ac:dyDescent="0.25">
      <c r="A2512" s="19" t="s">
        <v>3491</v>
      </c>
      <c r="B2512" s="19" t="s">
        <v>3492</v>
      </c>
      <c r="C2512" s="19" t="s">
        <v>3704</v>
      </c>
      <c r="D2512" s="19" t="s">
        <v>3705</v>
      </c>
      <c r="E2512" s="20" t="s">
        <v>21</v>
      </c>
      <c r="F2512" s="19" t="s">
        <v>21</v>
      </c>
      <c r="G2512" s="180">
        <v>91932</v>
      </c>
      <c r="H2512" s="19" t="s">
        <v>3717</v>
      </c>
      <c r="I2512" s="19" t="s">
        <v>15747</v>
      </c>
      <c r="J2512" s="19" t="s">
        <v>23</v>
      </c>
      <c r="K2512" s="20" t="s">
        <v>3728</v>
      </c>
      <c r="L2512" s="19" t="s">
        <v>25</v>
      </c>
    </row>
    <row r="2513" spans="1:12" x14ac:dyDescent="0.25">
      <c r="A2513" s="19" t="s">
        <v>3491</v>
      </c>
      <c r="B2513" s="19" t="s">
        <v>3492</v>
      </c>
      <c r="C2513" s="19" t="s">
        <v>3704</v>
      </c>
      <c r="D2513" s="19" t="s">
        <v>3705</v>
      </c>
      <c r="E2513" s="20" t="s">
        <v>21</v>
      </c>
      <c r="F2513" s="19" t="s">
        <v>21</v>
      </c>
      <c r="G2513" s="180">
        <v>91933</v>
      </c>
      <c r="H2513" s="19" t="s">
        <v>3719</v>
      </c>
      <c r="I2513" s="19" t="s">
        <v>15747</v>
      </c>
      <c r="J2513" s="19" t="s">
        <v>23</v>
      </c>
      <c r="K2513" s="20" t="s">
        <v>5794</v>
      </c>
      <c r="L2513" s="19" t="s">
        <v>25</v>
      </c>
    </row>
    <row r="2514" spans="1:12" x14ac:dyDescent="0.25">
      <c r="A2514" s="19" t="s">
        <v>3491</v>
      </c>
      <c r="B2514" s="19" t="s">
        <v>3492</v>
      </c>
      <c r="C2514" s="19" t="s">
        <v>3704</v>
      </c>
      <c r="D2514" s="19" t="s">
        <v>3705</v>
      </c>
      <c r="E2514" s="20" t="s">
        <v>21</v>
      </c>
      <c r="F2514" s="19" t="s">
        <v>21</v>
      </c>
      <c r="G2514" s="180">
        <v>91934</v>
      </c>
      <c r="H2514" s="19" t="s">
        <v>3721</v>
      </c>
      <c r="I2514" s="19" t="s">
        <v>15747</v>
      </c>
      <c r="J2514" s="19" t="s">
        <v>23</v>
      </c>
      <c r="K2514" s="20" t="s">
        <v>10637</v>
      </c>
      <c r="L2514" s="19" t="s">
        <v>25</v>
      </c>
    </row>
    <row r="2515" spans="1:12" x14ac:dyDescent="0.25">
      <c r="A2515" s="19" t="s">
        <v>3491</v>
      </c>
      <c r="B2515" s="19" t="s">
        <v>3492</v>
      </c>
      <c r="C2515" s="19" t="s">
        <v>3704</v>
      </c>
      <c r="D2515" s="19" t="s">
        <v>3705</v>
      </c>
      <c r="E2515" s="20" t="s">
        <v>21</v>
      </c>
      <c r="F2515" s="19" t="s">
        <v>21</v>
      </c>
      <c r="G2515" s="180">
        <v>91935</v>
      </c>
      <c r="H2515" s="19" t="s">
        <v>3722</v>
      </c>
      <c r="I2515" s="19" t="s">
        <v>15747</v>
      </c>
      <c r="J2515" s="19" t="s">
        <v>23</v>
      </c>
      <c r="K2515" s="20" t="s">
        <v>4079</v>
      </c>
      <c r="L2515" s="19" t="s">
        <v>25</v>
      </c>
    </row>
    <row r="2516" spans="1:12" x14ac:dyDescent="0.25">
      <c r="A2516" s="19" t="s">
        <v>3491</v>
      </c>
      <c r="B2516" s="19" t="s">
        <v>3492</v>
      </c>
      <c r="C2516" s="19" t="s">
        <v>3704</v>
      </c>
      <c r="D2516" s="19" t="s">
        <v>3705</v>
      </c>
      <c r="E2516" s="20" t="s">
        <v>21</v>
      </c>
      <c r="F2516" s="19" t="s">
        <v>21</v>
      </c>
      <c r="G2516" s="180">
        <v>92979</v>
      </c>
      <c r="H2516" s="19" t="s">
        <v>3724</v>
      </c>
      <c r="I2516" s="19" t="s">
        <v>15747</v>
      </c>
      <c r="J2516" s="19" t="s">
        <v>23</v>
      </c>
      <c r="K2516" s="20" t="s">
        <v>4819</v>
      </c>
      <c r="L2516" s="19" t="s">
        <v>25</v>
      </c>
    </row>
    <row r="2517" spans="1:12" x14ac:dyDescent="0.25">
      <c r="A2517" s="19" t="s">
        <v>3491</v>
      </c>
      <c r="B2517" s="19" t="s">
        <v>3492</v>
      </c>
      <c r="C2517" s="19" t="s">
        <v>3704</v>
      </c>
      <c r="D2517" s="19" t="s">
        <v>3705</v>
      </c>
      <c r="E2517" s="20" t="s">
        <v>21</v>
      </c>
      <c r="F2517" s="19" t="s">
        <v>21</v>
      </c>
      <c r="G2517" s="180">
        <v>92980</v>
      </c>
      <c r="H2517" s="19" t="s">
        <v>3726</v>
      </c>
      <c r="I2517" s="19" t="s">
        <v>15747</v>
      </c>
      <c r="J2517" s="19" t="s">
        <v>23</v>
      </c>
      <c r="K2517" s="20" t="s">
        <v>6331</v>
      </c>
      <c r="L2517" s="19" t="s">
        <v>25</v>
      </c>
    </row>
    <row r="2518" spans="1:12" x14ac:dyDescent="0.25">
      <c r="A2518" s="19" t="s">
        <v>3491</v>
      </c>
      <c r="B2518" s="19" t="s">
        <v>3492</v>
      </c>
      <c r="C2518" s="19" t="s">
        <v>3704</v>
      </c>
      <c r="D2518" s="19" t="s">
        <v>3705</v>
      </c>
      <c r="E2518" s="20" t="s">
        <v>21</v>
      </c>
      <c r="F2518" s="19" t="s">
        <v>21</v>
      </c>
      <c r="G2518" s="180">
        <v>92981</v>
      </c>
      <c r="H2518" s="19" t="s">
        <v>3727</v>
      </c>
      <c r="I2518" s="19" t="s">
        <v>15747</v>
      </c>
      <c r="J2518" s="19" t="s">
        <v>23</v>
      </c>
      <c r="K2518" s="20" t="s">
        <v>9657</v>
      </c>
      <c r="L2518" s="19" t="s">
        <v>25</v>
      </c>
    </row>
    <row r="2519" spans="1:12" x14ac:dyDescent="0.25">
      <c r="A2519" s="19" t="s">
        <v>3491</v>
      </c>
      <c r="B2519" s="19" t="s">
        <v>3492</v>
      </c>
      <c r="C2519" s="19" t="s">
        <v>3704</v>
      </c>
      <c r="D2519" s="19" t="s">
        <v>3705</v>
      </c>
      <c r="E2519" s="20" t="s">
        <v>21</v>
      </c>
      <c r="F2519" s="19" t="s">
        <v>21</v>
      </c>
      <c r="G2519" s="180">
        <v>92982</v>
      </c>
      <c r="H2519" s="19" t="s">
        <v>3729</v>
      </c>
      <c r="I2519" s="19" t="s">
        <v>15747</v>
      </c>
      <c r="J2519" s="19" t="s">
        <v>23</v>
      </c>
      <c r="K2519" s="20" t="s">
        <v>10638</v>
      </c>
      <c r="L2519" s="19" t="s">
        <v>25</v>
      </c>
    </row>
    <row r="2520" spans="1:12" x14ac:dyDescent="0.25">
      <c r="A2520" s="19" t="s">
        <v>3491</v>
      </c>
      <c r="B2520" s="19" t="s">
        <v>3492</v>
      </c>
      <c r="C2520" s="19" t="s">
        <v>3704</v>
      </c>
      <c r="D2520" s="19" t="s">
        <v>3705</v>
      </c>
      <c r="E2520" s="20" t="s">
        <v>21</v>
      </c>
      <c r="F2520" s="19" t="s">
        <v>21</v>
      </c>
      <c r="G2520" s="180">
        <v>92983</v>
      </c>
      <c r="H2520" s="19" t="s">
        <v>3730</v>
      </c>
      <c r="I2520" s="19" t="s">
        <v>15747</v>
      </c>
      <c r="J2520" s="19" t="s">
        <v>23</v>
      </c>
      <c r="K2520" s="20" t="s">
        <v>5459</v>
      </c>
      <c r="L2520" s="19" t="s">
        <v>25</v>
      </c>
    </row>
    <row r="2521" spans="1:12" x14ac:dyDescent="0.25">
      <c r="A2521" s="19" t="s">
        <v>3491</v>
      </c>
      <c r="B2521" s="19" t="s">
        <v>3492</v>
      </c>
      <c r="C2521" s="19" t="s">
        <v>3704</v>
      </c>
      <c r="D2521" s="19" t="s">
        <v>3705</v>
      </c>
      <c r="E2521" s="20" t="s">
        <v>21</v>
      </c>
      <c r="F2521" s="19" t="s">
        <v>21</v>
      </c>
      <c r="G2521" s="180">
        <v>92984</v>
      </c>
      <c r="H2521" s="19" t="s">
        <v>3732</v>
      </c>
      <c r="I2521" s="19" t="s">
        <v>15747</v>
      </c>
      <c r="J2521" s="19" t="s">
        <v>23</v>
      </c>
      <c r="K2521" s="20" t="s">
        <v>5140</v>
      </c>
      <c r="L2521" s="19" t="s">
        <v>25</v>
      </c>
    </row>
    <row r="2522" spans="1:12" x14ac:dyDescent="0.25">
      <c r="A2522" s="19" t="s">
        <v>3491</v>
      </c>
      <c r="B2522" s="19" t="s">
        <v>3492</v>
      </c>
      <c r="C2522" s="19" t="s">
        <v>3704</v>
      </c>
      <c r="D2522" s="19" t="s">
        <v>3705</v>
      </c>
      <c r="E2522" s="20" t="s">
        <v>21</v>
      </c>
      <c r="F2522" s="19" t="s">
        <v>21</v>
      </c>
      <c r="G2522" s="180">
        <v>92985</v>
      </c>
      <c r="H2522" s="19" t="s">
        <v>3733</v>
      </c>
      <c r="I2522" s="19" t="s">
        <v>15747</v>
      </c>
      <c r="J2522" s="19" t="s">
        <v>23</v>
      </c>
      <c r="K2522" s="20" t="s">
        <v>10639</v>
      </c>
      <c r="L2522" s="19" t="s">
        <v>25</v>
      </c>
    </row>
    <row r="2523" spans="1:12" x14ac:dyDescent="0.25">
      <c r="A2523" s="19" t="s">
        <v>3491</v>
      </c>
      <c r="B2523" s="19" t="s">
        <v>3492</v>
      </c>
      <c r="C2523" s="19" t="s">
        <v>3704</v>
      </c>
      <c r="D2523" s="19" t="s">
        <v>3705</v>
      </c>
      <c r="E2523" s="20" t="s">
        <v>21</v>
      </c>
      <c r="F2523" s="19" t="s">
        <v>21</v>
      </c>
      <c r="G2523" s="180">
        <v>92986</v>
      </c>
      <c r="H2523" s="19" t="s">
        <v>3735</v>
      </c>
      <c r="I2523" s="19" t="s">
        <v>15747</v>
      </c>
      <c r="J2523" s="19" t="s">
        <v>23</v>
      </c>
      <c r="K2523" s="20" t="s">
        <v>8832</v>
      </c>
      <c r="L2523" s="19" t="s">
        <v>25</v>
      </c>
    </row>
    <row r="2524" spans="1:12" x14ac:dyDescent="0.25">
      <c r="A2524" s="19" t="s">
        <v>3491</v>
      </c>
      <c r="B2524" s="19" t="s">
        <v>3492</v>
      </c>
      <c r="C2524" s="19" t="s">
        <v>3704</v>
      </c>
      <c r="D2524" s="19" t="s">
        <v>3705</v>
      </c>
      <c r="E2524" s="20" t="s">
        <v>21</v>
      </c>
      <c r="F2524" s="19" t="s">
        <v>21</v>
      </c>
      <c r="G2524" s="180">
        <v>92987</v>
      </c>
      <c r="H2524" s="19" t="s">
        <v>3736</v>
      </c>
      <c r="I2524" s="19" t="s">
        <v>15747</v>
      </c>
      <c r="J2524" s="19" t="s">
        <v>23</v>
      </c>
      <c r="K2524" s="20" t="s">
        <v>10640</v>
      </c>
      <c r="L2524" s="19" t="s">
        <v>25</v>
      </c>
    </row>
    <row r="2525" spans="1:12" x14ac:dyDescent="0.25">
      <c r="A2525" s="19" t="s">
        <v>3491</v>
      </c>
      <c r="B2525" s="19" t="s">
        <v>3492</v>
      </c>
      <c r="C2525" s="19" t="s">
        <v>3704</v>
      </c>
      <c r="D2525" s="19" t="s">
        <v>3705</v>
      </c>
      <c r="E2525" s="20" t="s">
        <v>21</v>
      </c>
      <c r="F2525" s="19" t="s">
        <v>21</v>
      </c>
      <c r="G2525" s="180">
        <v>92988</v>
      </c>
      <c r="H2525" s="19" t="s">
        <v>3737</v>
      </c>
      <c r="I2525" s="19" t="s">
        <v>15747</v>
      </c>
      <c r="J2525" s="19" t="s">
        <v>23</v>
      </c>
      <c r="K2525" s="20" t="s">
        <v>10641</v>
      </c>
      <c r="L2525" s="19" t="s">
        <v>25</v>
      </c>
    </row>
    <row r="2526" spans="1:12" x14ac:dyDescent="0.25">
      <c r="A2526" s="19" t="s">
        <v>3491</v>
      </c>
      <c r="B2526" s="19" t="s">
        <v>3492</v>
      </c>
      <c r="C2526" s="19" t="s">
        <v>3704</v>
      </c>
      <c r="D2526" s="19" t="s">
        <v>3705</v>
      </c>
      <c r="E2526" s="20" t="s">
        <v>21</v>
      </c>
      <c r="F2526" s="19" t="s">
        <v>21</v>
      </c>
      <c r="G2526" s="180">
        <v>92989</v>
      </c>
      <c r="H2526" s="19" t="s">
        <v>3739</v>
      </c>
      <c r="I2526" s="19" t="s">
        <v>15747</v>
      </c>
      <c r="J2526" s="19" t="s">
        <v>23</v>
      </c>
      <c r="K2526" s="20" t="s">
        <v>10642</v>
      </c>
      <c r="L2526" s="19" t="s">
        <v>25</v>
      </c>
    </row>
    <row r="2527" spans="1:12" x14ac:dyDescent="0.25">
      <c r="A2527" s="19" t="s">
        <v>3491</v>
      </c>
      <c r="B2527" s="19" t="s">
        <v>3492</v>
      </c>
      <c r="C2527" s="19" t="s">
        <v>3704</v>
      </c>
      <c r="D2527" s="19" t="s">
        <v>3705</v>
      </c>
      <c r="E2527" s="20" t="s">
        <v>21</v>
      </c>
      <c r="F2527" s="19" t="s">
        <v>21</v>
      </c>
      <c r="G2527" s="180">
        <v>92990</v>
      </c>
      <c r="H2527" s="19" t="s">
        <v>3741</v>
      </c>
      <c r="I2527" s="19" t="s">
        <v>15747</v>
      </c>
      <c r="J2527" s="19" t="s">
        <v>23</v>
      </c>
      <c r="K2527" s="20" t="s">
        <v>10643</v>
      </c>
      <c r="L2527" s="19" t="s">
        <v>25</v>
      </c>
    </row>
    <row r="2528" spans="1:12" x14ac:dyDescent="0.25">
      <c r="A2528" s="19" t="s">
        <v>3491</v>
      </c>
      <c r="B2528" s="19" t="s">
        <v>3492</v>
      </c>
      <c r="C2528" s="19" t="s">
        <v>3704</v>
      </c>
      <c r="D2528" s="19" t="s">
        <v>3705</v>
      </c>
      <c r="E2528" s="20" t="s">
        <v>21</v>
      </c>
      <c r="F2528" s="19" t="s">
        <v>21</v>
      </c>
      <c r="G2528" s="180">
        <v>92991</v>
      </c>
      <c r="H2528" s="19" t="s">
        <v>3742</v>
      </c>
      <c r="I2528" s="19" t="s">
        <v>15747</v>
      </c>
      <c r="J2528" s="19" t="s">
        <v>23</v>
      </c>
      <c r="K2528" s="20" t="s">
        <v>10644</v>
      </c>
      <c r="L2528" s="19" t="s">
        <v>25</v>
      </c>
    </row>
    <row r="2529" spans="1:12" x14ac:dyDescent="0.25">
      <c r="A2529" s="19" t="s">
        <v>3491</v>
      </c>
      <c r="B2529" s="19" t="s">
        <v>3492</v>
      </c>
      <c r="C2529" s="19" t="s">
        <v>3704</v>
      </c>
      <c r="D2529" s="19" t="s">
        <v>3705</v>
      </c>
      <c r="E2529" s="20" t="s">
        <v>21</v>
      </c>
      <c r="F2529" s="19" t="s">
        <v>21</v>
      </c>
      <c r="G2529" s="180">
        <v>92992</v>
      </c>
      <c r="H2529" s="19" t="s">
        <v>3743</v>
      </c>
      <c r="I2529" s="19" t="s">
        <v>15747</v>
      </c>
      <c r="J2529" s="19" t="s">
        <v>23</v>
      </c>
      <c r="K2529" s="20" t="s">
        <v>5056</v>
      </c>
      <c r="L2529" s="19" t="s">
        <v>25</v>
      </c>
    </row>
    <row r="2530" spans="1:12" x14ac:dyDescent="0.25">
      <c r="A2530" s="19" t="s">
        <v>3491</v>
      </c>
      <c r="B2530" s="19" t="s">
        <v>3492</v>
      </c>
      <c r="C2530" s="19" t="s">
        <v>3704</v>
      </c>
      <c r="D2530" s="19" t="s">
        <v>3705</v>
      </c>
      <c r="E2530" s="20" t="s">
        <v>21</v>
      </c>
      <c r="F2530" s="19" t="s">
        <v>21</v>
      </c>
      <c r="G2530" s="180">
        <v>92993</v>
      </c>
      <c r="H2530" s="19" t="s">
        <v>3745</v>
      </c>
      <c r="I2530" s="19" t="s">
        <v>15747</v>
      </c>
      <c r="J2530" s="19" t="s">
        <v>23</v>
      </c>
      <c r="K2530" s="20" t="s">
        <v>10645</v>
      </c>
      <c r="L2530" s="19" t="s">
        <v>25</v>
      </c>
    </row>
    <row r="2531" spans="1:12" x14ac:dyDescent="0.25">
      <c r="A2531" s="19" t="s">
        <v>3491</v>
      </c>
      <c r="B2531" s="19" t="s">
        <v>3492</v>
      </c>
      <c r="C2531" s="19" t="s">
        <v>3704</v>
      </c>
      <c r="D2531" s="19" t="s">
        <v>3705</v>
      </c>
      <c r="E2531" s="20" t="s">
        <v>21</v>
      </c>
      <c r="F2531" s="19" t="s">
        <v>21</v>
      </c>
      <c r="G2531" s="180">
        <v>92994</v>
      </c>
      <c r="H2531" s="19" t="s">
        <v>3746</v>
      </c>
      <c r="I2531" s="19" t="s">
        <v>15747</v>
      </c>
      <c r="J2531" s="19" t="s">
        <v>23</v>
      </c>
      <c r="K2531" s="20" t="s">
        <v>10646</v>
      </c>
      <c r="L2531" s="19" t="s">
        <v>25</v>
      </c>
    </row>
    <row r="2532" spans="1:12" x14ac:dyDescent="0.25">
      <c r="A2532" s="19" t="s">
        <v>3491</v>
      </c>
      <c r="B2532" s="19" t="s">
        <v>3492</v>
      </c>
      <c r="C2532" s="19" t="s">
        <v>3704</v>
      </c>
      <c r="D2532" s="19" t="s">
        <v>3705</v>
      </c>
      <c r="E2532" s="20" t="s">
        <v>21</v>
      </c>
      <c r="F2532" s="19" t="s">
        <v>21</v>
      </c>
      <c r="G2532" s="180">
        <v>92995</v>
      </c>
      <c r="H2532" s="19" t="s">
        <v>3747</v>
      </c>
      <c r="I2532" s="19" t="s">
        <v>15747</v>
      </c>
      <c r="J2532" s="19" t="s">
        <v>23</v>
      </c>
      <c r="K2532" s="20" t="s">
        <v>10647</v>
      </c>
      <c r="L2532" s="19" t="s">
        <v>25</v>
      </c>
    </row>
    <row r="2533" spans="1:12" x14ac:dyDescent="0.25">
      <c r="A2533" s="19" t="s">
        <v>3491</v>
      </c>
      <c r="B2533" s="19" t="s">
        <v>3492</v>
      </c>
      <c r="C2533" s="19" t="s">
        <v>3704</v>
      </c>
      <c r="D2533" s="19" t="s">
        <v>3705</v>
      </c>
      <c r="E2533" s="20" t="s">
        <v>21</v>
      </c>
      <c r="F2533" s="19" t="s">
        <v>21</v>
      </c>
      <c r="G2533" s="180">
        <v>92996</v>
      </c>
      <c r="H2533" s="19" t="s">
        <v>3748</v>
      </c>
      <c r="I2533" s="19" t="s">
        <v>15747</v>
      </c>
      <c r="J2533" s="19" t="s">
        <v>23</v>
      </c>
      <c r="K2533" s="20" t="s">
        <v>10648</v>
      </c>
      <c r="L2533" s="19" t="s">
        <v>25</v>
      </c>
    </row>
    <row r="2534" spans="1:12" x14ac:dyDescent="0.25">
      <c r="A2534" s="19" t="s">
        <v>3491</v>
      </c>
      <c r="B2534" s="19" t="s">
        <v>3492</v>
      </c>
      <c r="C2534" s="19" t="s">
        <v>3704</v>
      </c>
      <c r="D2534" s="19" t="s">
        <v>3705</v>
      </c>
      <c r="E2534" s="20" t="s">
        <v>21</v>
      </c>
      <c r="F2534" s="19" t="s">
        <v>21</v>
      </c>
      <c r="G2534" s="180">
        <v>92997</v>
      </c>
      <c r="H2534" s="19" t="s">
        <v>3749</v>
      </c>
      <c r="I2534" s="19" t="s">
        <v>15747</v>
      </c>
      <c r="J2534" s="19" t="s">
        <v>23</v>
      </c>
      <c r="K2534" s="20" t="s">
        <v>10649</v>
      </c>
      <c r="L2534" s="19" t="s">
        <v>25</v>
      </c>
    </row>
    <row r="2535" spans="1:12" x14ac:dyDescent="0.25">
      <c r="A2535" s="19" t="s">
        <v>3491</v>
      </c>
      <c r="B2535" s="19" t="s">
        <v>3492</v>
      </c>
      <c r="C2535" s="19" t="s">
        <v>3704</v>
      </c>
      <c r="D2535" s="19" t="s">
        <v>3705</v>
      </c>
      <c r="E2535" s="20" t="s">
        <v>21</v>
      </c>
      <c r="F2535" s="19" t="s">
        <v>21</v>
      </c>
      <c r="G2535" s="180">
        <v>92998</v>
      </c>
      <c r="H2535" s="19" t="s">
        <v>3750</v>
      </c>
      <c r="I2535" s="19" t="s">
        <v>15747</v>
      </c>
      <c r="J2535" s="19" t="s">
        <v>23</v>
      </c>
      <c r="K2535" s="20" t="s">
        <v>10650</v>
      </c>
      <c r="L2535" s="19" t="s">
        <v>25</v>
      </c>
    </row>
    <row r="2536" spans="1:12" x14ac:dyDescent="0.25">
      <c r="A2536" s="19" t="s">
        <v>3491</v>
      </c>
      <c r="B2536" s="19" t="s">
        <v>3492</v>
      </c>
      <c r="C2536" s="19" t="s">
        <v>3704</v>
      </c>
      <c r="D2536" s="19" t="s">
        <v>3705</v>
      </c>
      <c r="E2536" s="20" t="s">
        <v>21</v>
      </c>
      <c r="F2536" s="19" t="s">
        <v>21</v>
      </c>
      <c r="G2536" s="180">
        <v>92999</v>
      </c>
      <c r="H2536" s="19" t="s">
        <v>3751</v>
      </c>
      <c r="I2536" s="19" t="s">
        <v>15747</v>
      </c>
      <c r="J2536" s="19" t="s">
        <v>23</v>
      </c>
      <c r="K2536" s="20" t="s">
        <v>9972</v>
      </c>
      <c r="L2536" s="19" t="s">
        <v>25</v>
      </c>
    </row>
    <row r="2537" spans="1:12" x14ac:dyDescent="0.25">
      <c r="A2537" s="19" t="s">
        <v>3491</v>
      </c>
      <c r="B2537" s="19" t="s">
        <v>3492</v>
      </c>
      <c r="C2537" s="19" t="s">
        <v>3704</v>
      </c>
      <c r="D2537" s="19" t="s">
        <v>3705</v>
      </c>
      <c r="E2537" s="20" t="s">
        <v>21</v>
      </c>
      <c r="F2537" s="19" t="s">
        <v>21</v>
      </c>
      <c r="G2537" s="180">
        <v>93000</v>
      </c>
      <c r="H2537" s="19" t="s">
        <v>3752</v>
      </c>
      <c r="I2537" s="19" t="s">
        <v>15747</v>
      </c>
      <c r="J2537" s="19" t="s">
        <v>23</v>
      </c>
      <c r="K2537" s="20" t="s">
        <v>10651</v>
      </c>
      <c r="L2537" s="19" t="s">
        <v>25</v>
      </c>
    </row>
    <row r="2538" spans="1:12" x14ac:dyDescent="0.25">
      <c r="A2538" s="19" t="s">
        <v>3491</v>
      </c>
      <c r="B2538" s="19" t="s">
        <v>3492</v>
      </c>
      <c r="C2538" s="19" t="s">
        <v>3704</v>
      </c>
      <c r="D2538" s="19" t="s">
        <v>3705</v>
      </c>
      <c r="E2538" s="20" t="s">
        <v>21</v>
      </c>
      <c r="F2538" s="19" t="s">
        <v>21</v>
      </c>
      <c r="G2538" s="180">
        <v>93001</v>
      </c>
      <c r="H2538" s="19" t="s">
        <v>3753</v>
      </c>
      <c r="I2538" s="19" t="s">
        <v>15747</v>
      </c>
      <c r="J2538" s="19" t="s">
        <v>23</v>
      </c>
      <c r="K2538" s="20" t="s">
        <v>10652</v>
      </c>
      <c r="L2538" s="19" t="s">
        <v>25</v>
      </c>
    </row>
    <row r="2539" spans="1:12" x14ac:dyDescent="0.25">
      <c r="A2539" s="19" t="s">
        <v>3491</v>
      </c>
      <c r="B2539" s="19" t="s">
        <v>3492</v>
      </c>
      <c r="C2539" s="19" t="s">
        <v>3704</v>
      </c>
      <c r="D2539" s="19" t="s">
        <v>3705</v>
      </c>
      <c r="E2539" s="20" t="s">
        <v>21</v>
      </c>
      <c r="F2539" s="19" t="s">
        <v>21</v>
      </c>
      <c r="G2539" s="180">
        <v>93002</v>
      </c>
      <c r="H2539" s="19" t="s">
        <v>3754</v>
      </c>
      <c r="I2539" s="19" t="s">
        <v>15747</v>
      </c>
      <c r="J2539" s="19" t="s">
        <v>23</v>
      </c>
      <c r="K2539" s="20" t="s">
        <v>10653</v>
      </c>
      <c r="L2539" s="19" t="s">
        <v>25</v>
      </c>
    </row>
    <row r="2540" spans="1:12" x14ac:dyDescent="0.25">
      <c r="A2540" s="19" t="s">
        <v>3491</v>
      </c>
      <c r="B2540" s="19" t="s">
        <v>3492</v>
      </c>
      <c r="C2540" s="19" t="s">
        <v>3755</v>
      </c>
      <c r="D2540" s="19" t="s">
        <v>3756</v>
      </c>
      <c r="E2540" s="20" t="s">
        <v>21</v>
      </c>
      <c r="F2540" s="19" t="s">
        <v>21</v>
      </c>
      <c r="G2540" s="180">
        <v>83446</v>
      </c>
      <c r="H2540" s="19" t="s">
        <v>3757</v>
      </c>
      <c r="I2540" s="19" t="s">
        <v>15692</v>
      </c>
      <c r="J2540" s="19" t="s">
        <v>23</v>
      </c>
      <c r="K2540" s="20" t="s">
        <v>10654</v>
      </c>
      <c r="L2540" s="19" t="s">
        <v>25</v>
      </c>
    </row>
    <row r="2541" spans="1:12" x14ac:dyDescent="0.25">
      <c r="A2541" s="19" t="s">
        <v>3491</v>
      </c>
      <c r="B2541" s="19" t="s">
        <v>3492</v>
      </c>
      <c r="C2541" s="19" t="s">
        <v>3755</v>
      </c>
      <c r="D2541" s="19" t="s">
        <v>3756</v>
      </c>
      <c r="E2541" s="20" t="s">
        <v>21</v>
      </c>
      <c r="F2541" s="19" t="s">
        <v>21</v>
      </c>
      <c r="G2541" s="180">
        <v>91936</v>
      </c>
      <c r="H2541" s="19" t="s">
        <v>3758</v>
      </c>
      <c r="I2541" s="19" t="s">
        <v>15692</v>
      </c>
      <c r="J2541" s="19" t="s">
        <v>23</v>
      </c>
      <c r="K2541" s="20" t="s">
        <v>10655</v>
      </c>
      <c r="L2541" s="19" t="s">
        <v>25</v>
      </c>
    </row>
    <row r="2542" spans="1:12" x14ac:dyDescent="0.25">
      <c r="A2542" s="19" t="s">
        <v>3491</v>
      </c>
      <c r="B2542" s="19" t="s">
        <v>3492</v>
      </c>
      <c r="C2542" s="19" t="s">
        <v>3755</v>
      </c>
      <c r="D2542" s="19" t="s">
        <v>3756</v>
      </c>
      <c r="E2542" s="20" t="s">
        <v>21</v>
      </c>
      <c r="F2542" s="19" t="s">
        <v>21</v>
      </c>
      <c r="G2542" s="180">
        <v>91937</v>
      </c>
      <c r="H2542" s="19" t="s">
        <v>3760</v>
      </c>
      <c r="I2542" s="19" t="s">
        <v>15692</v>
      </c>
      <c r="J2542" s="19" t="s">
        <v>23</v>
      </c>
      <c r="K2542" s="20" t="s">
        <v>3042</v>
      </c>
      <c r="L2542" s="19" t="s">
        <v>25</v>
      </c>
    </row>
    <row r="2543" spans="1:12" x14ac:dyDescent="0.25">
      <c r="A2543" s="19" t="s">
        <v>3491</v>
      </c>
      <c r="B2543" s="19" t="s">
        <v>3492</v>
      </c>
      <c r="C2543" s="19" t="s">
        <v>3755</v>
      </c>
      <c r="D2543" s="19" t="s">
        <v>3756</v>
      </c>
      <c r="E2543" s="20" t="s">
        <v>21</v>
      </c>
      <c r="F2543" s="19" t="s">
        <v>21</v>
      </c>
      <c r="G2543" s="180">
        <v>91939</v>
      </c>
      <c r="H2543" s="19" t="s">
        <v>3761</v>
      </c>
      <c r="I2543" s="19" t="s">
        <v>15692</v>
      </c>
      <c r="J2543" s="19" t="s">
        <v>23</v>
      </c>
      <c r="K2543" s="20" t="s">
        <v>10656</v>
      </c>
      <c r="L2543" s="19" t="s">
        <v>25</v>
      </c>
    </row>
    <row r="2544" spans="1:12" x14ac:dyDescent="0.25">
      <c r="A2544" s="19" t="s">
        <v>3491</v>
      </c>
      <c r="B2544" s="19" t="s">
        <v>3492</v>
      </c>
      <c r="C2544" s="19" t="s">
        <v>3755</v>
      </c>
      <c r="D2544" s="19" t="s">
        <v>3756</v>
      </c>
      <c r="E2544" s="20" t="s">
        <v>21</v>
      </c>
      <c r="F2544" s="19" t="s">
        <v>21</v>
      </c>
      <c r="G2544" s="180">
        <v>91940</v>
      </c>
      <c r="H2544" s="19" t="s">
        <v>3762</v>
      </c>
      <c r="I2544" s="19" t="s">
        <v>15692</v>
      </c>
      <c r="J2544" s="19" t="s">
        <v>23</v>
      </c>
      <c r="K2544" s="20" t="s">
        <v>3560</v>
      </c>
      <c r="L2544" s="19" t="s">
        <v>25</v>
      </c>
    </row>
    <row r="2545" spans="1:12" x14ac:dyDescent="0.25">
      <c r="A2545" s="19" t="s">
        <v>3491</v>
      </c>
      <c r="B2545" s="19" t="s">
        <v>3492</v>
      </c>
      <c r="C2545" s="19" t="s">
        <v>3755</v>
      </c>
      <c r="D2545" s="19" t="s">
        <v>3756</v>
      </c>
      <c r="E2545" s="20" t="s">
        <v>21</v>
      </c>
      <c r="F2545" s="19" t="s">
        <v>21</v>
      </c>
      <c r="G2545" s="180">
        <v>91941</v>
      </c>
      <c r="H2545" s="19" t="s">
        <v>3764</v>
      </c>
      <c r="I2545" s="19" t="s">
        <v>15692</v>
      </c>
      <c r="J2545" s="19" t="s">
        <v>23</v>
      </c>
      <c r="K2545" s="20" t="s">
        <v>3619</v>
      </c>
      <c r="L2545" s="19" t="s">
        <v>25</v>
      </c>
    </row>
    <row r="2546" spans="1:12" x14ac:dyDescent="0.25">
      <c r="A2546" s="19" t="s">
        <v>3491</v>
      </c>
      <c r="B2546" s="19" t="s">
        <v>3492</v>
      </c>
      <c r="C2546" s="19" t="s">
        <v>3755</v>
      </c>
      <c r="D2546" s="19" t="s">
        <v>3756</v>
      </c>
      <c r="E2546" s="20" t="s">
        <v>21</v>
      </c>
      <c r="F2546" s="19" t="s">
        <v>21</v>
      </c>
      <c r="G2546" s="180">
        <v>91942</v>
      </c>
      <c r="H2546" s="19" t="s">
        <v>3766</v>
      </c>
      <c r="I2546" s="19" t="s">
        <v>15692</v>
      </c>
      <c r="J2546" s="19" t="s">
        <v>23</v>
      </c>
      <c r="K2546" s="20" t="s">
        <v>10657</v>
      </c>
      <c r="L2546" s="19" t="s">
        <v>25</v>
      </c>
    </row>
    <row r="2547" spans="1:12" x14ac:dyDescent="0.25">
      <c r="A2547" s="19" t="s">
        <v>3491</v>
      </c>
      <c r="B2547" s="19" t="s">
        <v>3492</v>
      </c>
      <c r="C2547" s="19" t="s">
        <v>3755</v>
      </c>
      <c r="D2547" s="19" t="s">
        <v>3756</v>
      </c>
      <c r="E2547" s="20" t="s">
        <v>21</v>
      </c>
      <c r="F2547" s="19" t="s">
        <v>21</v>
      </c>
      <c r="G2547" s="180">
        <v>91943</v>
      </c>
      <c r="H2547" s="19" t="s">
        <v>3767</v>
      </c>
      <c r="I2547" s="19" t="s">
        <v>15692</v>
      </c>
      <c r="J2547" s="19" t="s">
        <v>23</v>
      </c>
      <c r="K2547" s="20" t="s">
        <v>10658</v>
      </c>
      <c r="L2547" s="19" t="s">
        <v>25</v>
      </c>
    </row>
    <row r="2548" spans="1:12" x14ac:dyDescent="0.25">
      <c r="A2548" s="19" t="s">
        <v>3491</v>
      </c>
      <c r="B2548" s="19" t="s">
        <v>3492</v>
      </c>
      <c r="C2548" s="19" t="s">
        <v>3755</v>
      </c>
      <c r="D2548" s="19" t="s">
        <v>3756</v>
      </c>
      <c r="E2548" s="20" t="s">
        <v>21</v>
      </c>
      <c r="F2548" s="19" t="s">
        <v>21</v>
      </c>
      <c r="G2548" s="180">
        <v>91944</v>
      </c>
      <c r="H2548" s="19" t="s">
        <v>3768</v>
      </c>
      <c r="I2548" s="19" t="s">
        <v>15692</v>
      </c>
      <c r="J2548" s="19" t="s">
        <v>23</v>
      </c>
      <c r="K2548" s="20" t="s">
        <v>6821</v>
      </c>
      <c r="L2548" s="19" t="s">
        <v>25</v>
      </c>
    </row>
    <row r="2549" spans="1:12" x14ac:dyDescent="0.25">
      <c r="A2549" s="19" t="s">
        <v>3491</v>
      </c>
      <c r="B2549" s="19" t="s">
        <v>3492</v>
      </c>
      <c r="C2549" s="19" t="s">
        <v>3755</v>
      </c>
      <c r="D2549" s="19" t="s">
        <v>3756</v>
      </c>
      <c r="E2549" s="20" t="s">
        <v>21</v>
      </c>
      <c r="F2549" s="19" t="s">
        <v>21</v>
      </c>
      <c r="G2549" s="180">
        <v>92865</v>
      </c>
      <c r="H2549" s="19" t="s">
        <v>3770</v>
      </c>
      <c r="I2549" s="19" t="s">
        <v>15692</v>
      </c>
      <c r="J2549" s="19" t="s">
        <v>23</v>
      </c>
      <c r="K2549" s="20" t="s">
        <v>3505</v>
      </c>
      <c r="L2549" s="19" t="s">
        <v>25</v>
      </c>
    </row>
    <row r="2550" spans="1:12" x14ac:dyDescent="0.25">
      <c r="A2550" s="19" t="s">
        <v>3491</v>
      </c>
      <c r="B2550" s="19" t="s">
        <v>3492</v>
      </c>
      <c r="C2550" s="19" t="s">
        <v>3755</v>
      </c>
      <c r="D2550" s="19" t="s">
        <v>3756</v>
      </c>
      <c r="E2550" s="20" t="s">
        <v>21</v>
      </c>
      <c r="F2550" s="19" t="s">
        <v>21</v>
      </c>
      <c r="G2550" s="180">
        <v>92866</v>
      </c>
      <c r="H2550" s="19" t="s">
        <v>3772</v>
      </c>
      <c r="I2550" s="19" t="s">
        <v>15692</v>
      </c>
      <c r="J2550" s="19" t="s">
        <v>23</v>
      </c>
      <c r="K2550" s="20" t="s">
        <v>182</v>
      </c>
      <c r="L2550" s="19" t="s">
        <v>25</v>
      </c>
    </row>
    <row r="2551" spans="1:12" x14ac:dyDescent="0.25">
      <c r="A2551" s="19" t="s">
        <v>3491</v>
      </c>
      <c r="B2551" s="19" t="s">
        <v>3492</v>
      </c>
      <c r="C2551" s="19" t="s">
        <v>3755</v>
      </c>
      <c r="D2551" s="19" t="s">
        <v>3756</v>
      </c>
      <c r="E2551" s="20" t="s">
        <v>21</v>
      </c>
      <c r="F2551" s="19" t="s">
        <v>21</v>
      </c>
      <c r="G2551" s="180">
        <v>92867</v>
      </c>
      <c r="H2551" s="19" t="s">
        <v>3773</v>
      </c>
      <c r="I2551" s="19" t="s">
        <v>15692</v>
      </c>
      <c r="J2551" s="19" t="s">
        <v>23</v>
      </c>
      <c r="K2551" s="20" t="s">
        <v>10659</v>
      </c>
      <c r="L2551" s="19" t="s">
        <v>25</v>
      </c>
    </row>
    <row r="2552" spans="1:12" x14ac:dyDescent="0.25">
      <c r="A2552" s="19" t="s">
        <v>3491</v>
      </c>
      <c r="B2552" s="19" t="s">
        <v>3492</v>
      </c>
      <c r="C2552" s="19" t="s">
        <v>3755</v>
      </c>
      <c r="D2552" s="19" t="s">
        <v>3756</v>
      </c>
      <c r="E2552" s="20" t="s">
        <v>21</v>
      </c>
      <c r="F2552" s="19" t="s">
        <v>21</v>
      </c>
      <c r="G2552" s="180">
        <v>92868</v>
      </c>
      <c r="H2552" s="19" t="s">
        <v>3774</v>
      </c>
      <c r="I2552" s="19" t="s">
        <v>15692</v>
      </c>
      <c r="J2552" s="19" t="s">
        <v>23</v>
      </c>
      <c r="K2552" s="20" t="s">
        <v>6801</v>
      </c>
      <c r="L2552" s="19" t="s">
        <v>25</v>
      </c>
    </row>
    <row r="2553" spans="1:12" x14ac:dyDescent="0.25">
      <c r="A2553" s="19" t="s">
        <v>3491</v>
      </c>
      <c r="B2553" s="19" t="s">
        <v>3492</v>
      </c>
      <c r="C2553" s="19" t="s">
        <v>3755</v>
      </c>
      <c r="D2553" s="19" t="s">
        <v>3756</v>
      </c>
      <c r="E2553" s="20" t="s">
        <v>21</v>
      </c>
      <c r="F2553" s="19" t="s">
        <v>21</v>
      </c>
      <c r="G2553" s="180">
        <v>92869</v>
      </c>
      <c r="H2553" s="19" t="s">
        <v>3776</v>
      </c>
      <c r="I2553" s="19" t="s">
        <v>15692</v>
      </c>
      <c r="J2553" s="19" t="s">
        <v>23</v>
      </c>
      <c r="K2553" s="20" t="s">
        <v>10660</v>
      </c>
      <c r="L2553" s="19" t="s">
        <v>25</v>
      </c>
    </row>
    <row r="2554" spans="1:12" x14ac:dyDescent="0.25">
      <c r="A2554" s="19" t="s">
        <v>3491</v>
      </c>
      <c r="B2554" s="19" t="s">
        <v>3492</v>
      </c>
      <c r="C2554" s="19" t="s">
        <v>3755</v>
      </c>
      <c r="D2554" s="19" t="s">
        <v>3756</v>
      </c>
      <c r="E2554" s="20" t="s">
        <v>21</v>
      </c>
      <c r="F2554" s="19" t="s">
        <v>21</v>
      </c>
      <c r="G2554" s="180">
        <v>92870</v>
      </c>
      <c r="H2554" s="19" t="s">
        <v>3777</v>
      </c>
      <c r="I2554" s="19" t="s">
        <v>15692</v>
      </c>
      <c r="J2554" s="19" t="s">
        <v>23</v>
      </c>
      <c r="K2554" s="20" t="s">
        <v>5726</v>
      </c>
      <c r="L2554" s="19" t="s">
        <v>25</v>
      </c>
    </row>
    <row r="2555" spans="1:12" x14ac:dyDescent="0.25">
      <c r="A2555" s="19" t="s">
        <v>3491</v>
      </c>
      <c r="B2555" s="19" t="s">
        <v>3492</v>
      </c>
      <c r="C2555" s="19" t="s">
        <v>3755</v>
      </c>
      <c r="D2555" s="19" t="s">
        <v>3756</v>
      </c>
      <c r="E2555" s="20" t="s">
        <v>21</v>
      </c>
      <c r="F2555" s="19" t="s">
        <v>21</v>
      </c>
      <c r="G2555" s="180">
        <v>92871</v>
      </c>
      <c r="H2555" s="19" t="s">
        <v>3778</v>
      </c>
      <c r="I2555" s="19" t="s">
        <v>15692</v>
      </c>
      <c r="J2555" s="19" t="s">
        <v>23</v>
      </c>
      <c r="K2555" s="20" t="s">
        <v>5447</v>
      </c>
      <c r="L2555" s="19" t="s">
        <v>25</v>
      </c>
    </row>
    <row r="2556" spans="1:12" x14ac:dyDescent="0.25">
      <c r="A2556" s="19" t="s">
        <v>3491</v>
      </c>
      <c r="B2556" s="19" t="s">
        <v>3492</v>
      </c>
      <c r="C2556" s="19" t="s">
        <v>3755</v>
      </c>
      <c r="D2556" s="19" t="s">
        <v>3756</v>
      </c>
      <c r="E2556" s="20" t="s">
        <v>21</v>
      </c>
      <c r="F2556" s="19" t="s">
        <v>21</v>
      </c>
      <c r="G2556" s="180">
        <v>92872</v>
      </c>
      <c r="H2556" s="19" t="s">
        <v>3779</v>
      </c>
      <c r="I2556" s="19" t="s">
        <v>15692</v>
      </c>
      <c r="J2556" s="19" t="s">
        <v>23</v>
      </c>
      <c r="K2556" s="20" t="s">
        <v>9657</v>
      </c>
      <c r="L2556" s="19" t="s">
        <v>25</v>
      </c>
    </row>
    <row r="2557" spans="1:12" x14ac:dyDescent="0.25">
      <c r="A2557" s="19" t="s">
        <v>3491</v>
      </c>
      <c r="B2557" s="19" t="s">
        <v>3492</v>
      </c>
      <c r="C2557" s="19" t="s">
        <v>3755</v>
      </c>
      <c r="D2557" s="19" t="s">
        <v>3756</v>
      </c>
      <c r="E2557" s="20" t="s">
        <v>21</v>
      </c>
      <c r="F2557" s="19" t="s">
        <v>21</v>
      </c>
      <c r="G2557" s="180">
        <v>95777</v>
      </c>
      <c r="H2557" s="19" t="s">
        <v>3781</v>
      </c>
      <c r="I2557" s="19" t="s">
        <v>15692</v>
      </c>
      <c r="J2557" s="19" t="s">
        <v>23</v>
      </c>
      <c r="K2557" s="20" t="s">
        <v>1867</v>
      </c>
      <c r="L2557" s="19" t="s">
        <v>25</v>
      </c>
    </row>
    <row r="2558" spans="1:12" x14ac:dyDescent="0.25">
      <c r="A2558" s="19" t="s">
        <v>3491</v>
      </c>
      <c r="B2558" s="19" t="s">
        <v>3492</v>
      </c>
      <c r="C2558" s="19" t="s">
        <v>3755</v>
      </c>
      <c r="D2558" s="19" t="s">
        <v>3756</v>
      </c>
      <c r="E2558" s="20" t="s">
        <v>21</v>
      </c>
      <c r="F2558" s="19" t="s">
        <v>21</v>
      </c>
      <c r="G2558" s="180">
        <v>95778</v>
      </c>
      <c r="H2558" s="19" t="s">
        <v>3783</v>
      </c>
      <c r="I2558" s="19" t="s">
        <v>15692</v>
      </c>
      <c r="J2558" s="19" t="s">
        <v>23</v>
      </c>
      <c r="K2558" s="20" t="s">
        <v>10661</v>
      </c>
      <c r="L2558" s="19" t="s">
        <v>25</v>
      </c>
    </row>
    <row r="2559" spans="1:12" x14ac:dyDescent="0.25">
      <c r="A2559" s="19" t="s">
        <v>3491</v>
      </c>
      <c r="B2559" s="19" t="s">
        <v>3492</v>
      </c>
      <c r="C2559" s="19" t="s">
        <v>3755</v>
      </c>
      <c r="D2559" s="19" t="s">
        <v>3756</v>
      </c>
      <c r="E2559" s="20" t="s">
        <v>21</v>
      </c>
      <c r="F2559" s="19" t="s">
        <v>21</v>
      </c>
      <c r="G2559" s="180">
        <v>95779</v>
      </c>
      <c r="H2559" s="19" t="s">
        <v>3785</v>
      </c>
      <c r="I2559" s="19" t="s">
        <v>15692</v>
      </c>
      <c r="J2559" s="19" t="s">
        <v>23</v>
      </c>
      <c r="K2559" s="20" t="s">
        <v>10662</v>
      </c>
      <c r="L2559" s="19" t="s">
        <v>25</v>
      </c>
    </row>
    <row r="2560" spans="1:12" x14ac:dyDescent="0.25">
      <c r="A2560" s="19" t="s">
        <v>3491</v>
      </c>
      <c r="B2560" s="19" t="s">
        <v>3492</v>
      </c>
      <c r="C2560" s="19" t="s">
        <v>3755</v>
      </c>
      <c r="D2560" s="19" t="s">
        <v>3756</v>
      </c>
      <c r="E2560" s="20" t="s">
        <v>21</v>
      </c>
      <c r="F2560" s="19" t="s">
        <v>21</v>
      </c>
      <c r="G2560" s="180">
        <v>95780</v>
      </c>
      <c r="H2560" s="19" t="s">
        <v>3787</v>
      </c>
      <c r="I2560" s="19" t="s">
        <v>15692</v>
      </c>
      <c r="J2560" s="19" t="s">
        <v>23</v>
      </c>
      <c r="K2560" s="20" t="s">
        <v>10663</v>
      </c>
      <c r="L2560" s="19" t="s">
        <v>25</v>
      </c>
    </row>
    <row r="2561" spans="1:12" x14ac:dyDescent="0.25">
      <c r="A2561" s="19" t="s">
        <v>3491</v>
      </c>
      <c r="B2561" s="19" t="s">
        <v>3492</v>
      </c>
      <c r="C2561" s="19" t="s">
        <v>3755</v>
      </c>
      <c r="D2561" s="19" t="s">
        <v>3756</v>
      </c>
      <c r="E2561" s="20" t="s">
        <v>21</v>
      </c>
      <c r="F2561" s="19" t="s">
        <v>21</v>
      </c>
      <c r="G2561" s="180">
        <v>95781</v>
      </c>
      <c r="H2561" s="19" t="s">
        <v>3789</v>
      </c>
      <c r="I2561" s="19" t="s">
        <v>15692</v>
      </c>
      <c r="J2561" s="19" t="s">
        <v>23</v>
      </c>
      <c r="K2561" s="20" t="s">
        <v>10664</v>
      </c>
      <c r="L2561" s="19" t="s">
        <v>25</v>
      </c>
    </row>
    <row r="2562" spans="1:12" x14ac:dyDescent="0.25">
      <c r="A2562" s="19" t="s">
        <v>3491</v>
      </c>
      <c r="B2562" s="19" t="s">
        <v>3492</v>
      </c>
      <c r="C2562" s="19" t="s">
        <v>3755</v>
      </c>
      <c r="D2562" s="19" t="s">
        <v>3756</v>
      </c>
      <c r="E2562" s="20" t="s">
        <v>21</v>
      </c>
      <c r="F2562" s="19" t="s">
        <v>21</v>
      </c>
      <c r="G2562" s="180">
        <v>95782</v>
      </c>
      <c r="H2562" s="19" t="s">
        <v>3791</v>
      </c>
      <c r="I2562" s="19" t="s">
        <v>15692</v>
      </c>
      <c r="J2562" s="19" t="s">
        <v>23</v>
      </c>
      <c r="K2562" s="20" t="s">
        <v>10665</v>
      </c>
      <c r="L2562" s="19" t="s">
        <v>25</v>
      </c>
    </row>
    <row r="2563" spans="1:12" x14ac:dyDescent="0.25">
      <c r="A2563" s="19" t="s">
        <v>3491</v>
      </c>
      <c r="B2563" s="19" t="s">
        <v>3492</v>
      </c>
      <c r="C2563" s="19" t="s">
        <v>3755</v>
      </c>
      <c r="D2563" s="19" t="s">
        <v>3756</v>
      </c>
      <c r="E2563" s="20" t="s">
        <v>21</v>
      </c>
      <c r="F2563" s="19" t="s">
        <v>21</v>
      </c>
      <c r="G2563" s="180">
        <v>95785</v>
      </c>
      <c r="H2563" s="19" t="s">
        <v>3793</v>
      </c>
      <c r="I2563" s="19" t="s">
        <v>15692</v>
      </c>
      <c r="J2563" s="19" t="s">
        <v>23</v>
      </c>
      <c r="K2563" s="20" t="s">
        <v>3995</v>
      </c>
      <c r="L2563" s="19" t="s">
        <v>25</v>
      </c>
    </row>
    <row r="2564" spans="1:12" x14ac:dyDescent="0.25">
      <c r="A2564" s="19" t="s">
        <v>3491</v>
      </c>
      <c r="B2564" s="19" t="s">
        <v>3492</v>
      </c>
      <c r="C2564" s="19" t="s">
        <v>3755</v>
      </c>
      <c r="D2564" s="19" t="s">
        <v>3756</v>
      </c>
      <c r="E2564" s="20" t="s">
        <v>21</v>
      </c>
      <c r="F2564" s="19" t="s">
        <v>21</v>
      </c>
      <c r="G2564" s="180">
        <v>95787</v>
      </c>
      <c r="H2564" s="19" t="s">
        <v>3795</v>
      </c>
      <c r="I2564" s="19" t="s">
        <v>15692</v>
      </c>
      <c r="J2564" s="19" t="s">
        <v>23</v>
      </c>
      <c r="K2564" s="20" t="s">
        <v>10666</v>
      </c>
      <c r="L2564" s="19" t="s">
        <v>25</v>
      </c>
    </row>
    <row r="2565" spans="1:12" x14ac:dyDescent="0.25">
      <c r="A2565" s="19" t="s">
        <v>3491</v>
      </c>
      <c r="B2565" s="19" t="s">
        <v>3492</v>
      </c>
      <c r="C2565" s="19" t="s">
        <v>3755</v>
      </c>
      <c r="D2565" s="19" t="s">
        <v>3756</v>
      </c>
      <c r="E2565" s="20" t="s">
        <v>21</v>
      </c>
      <c r="F2565" s="19" t="s">
        <v>21</v>
      </c>
      <c r="G2565" s="180">
        <v>95789</v>
      </c>
      <c r="H2565" s="19" t="s">
        <v>3797</v>
      </c>
      <c r="I2565" s="19" t="s">
        <v>15692</v>
      </c>
      <c r="J2565" s="19" t="s">
        <v>23</v>
      </c>
      <c r="K2565" s="20" t="s">
        <v>10667</v>
      </c>
      <c r="L2565" s="19" t="s">
        <v>25</v>
      </c>
    </row>
    <row r="2566" spans="1:12" x14ac:dyDescent="0.25">
      <c r="A2566" s="19" t="s">
        <v>3491</v>
      </c>
      <c r="B2566" s="19" t="s">
        <v>3492</v>
      </c>
      <c r="C2566" s="19" t="s">
        <v>3755</v>
      </c>
      <c r="D2566" s="19" t="s">
        <v>3756</v>
      </c>
      <c r="E2566" s="20" t="s">
        <v>21</v>
      </c>
      <c r="F2566" s="19" t="s">
        <v>21</v>
      </c>
      <c r="G2566" s="180">
        <v>95791</v>
      </c>
      <c r="H2566" s="19" t="s">
        <v>3798</v>
      </c>
      <c r="I2566" s="19" t="s">
        <v>15692</v>
      </c>
      <c r="J2566" s="19" t="s">
        <v>23</v>
      </c>
      <c r="K2566" s="20" t="s">
        <v>10668</v>
      </c>
      <c r="L2566" s="19" t="s">
        <v>25</v>
      </c>
    </row>
    <row r="2567" spans="1:12" x14ac:dyDescent="0.25">
      <c r="A2567" s="19" t="s">
        <v>3491</v>
      </c>
      <c r="B2567" s="19" t="s">
        <v>3492</v>
      </c>
      <c r="C2567" s="19" t="s">
        <v>3755</v>
      </c>
      <c r="D2567" s="19" t="s">
        <v>3756</v>
      </c>
      <c r="E2567" s="20" t="s">
        <v>21</v>
      </c>
      <c r="F2567" s="19" t="s">
        <v>21</v>
      </c>
      <c r="G2567" s="180">
        <v>95795</v>
      </c>
      <c r="H2567" s="19" t="s">
        <v>3799</v>
      </c>
      <c r="I2567" s="19" t="s">
        <v>15692</v>
      </c>
      <c r="J2567" s="19" t="s">
        <v>23</v>
      </c>
      <c r="K2567" s="20" t="s">
        <v>10669</v>
      </c>
      <c r="L2567" s="19" t="s">
        <v>25</v>
      </c>
    </row>
    <row r="2568" spans="1:12" x14ac:dyDescent="0.25">
      <c r="A2568" s="19" t="s">
        <v>3491</v>
      </c>
      <c r="B2568" s="19" t="s">
        <v>3492</v>
      </c>
      <c r="C2568" s="19" t="s">
        <v>3755</v>
      </c>
      <c r="D2568" s="19" t="s">
        <v>3756</v>
      </c>
      <c r="E2568" s="20" t="s">
        <v>21</v>
      </c>
      <c r="F2568" s="19" t="s">
        <v>21</v>
      </c>
      <c r="G2568" s="180">
        <v>95796</v>
      </c>
      <c r="H2568" s="19" t="s">
        <v>3800</v>
      </c>
      <c r="I2568" s="19" t="s">
        <v>15692</v>
      </c>
      <c r="J2568" s="19" t="s">
        <v>23</v>
      </c>
      <c r="K2568" s="20" t="s">
        <v>10670</v>
      </c>
      <c r="L2568" s="19" t="s">
        <v>25</v>
      </c>
    </row>
    <row r="2569" spans="1:12" x14ac:dyDescent="0.25">
      <c r="A2569" s="19" t="s">
        <v>3491</v>
      </c>
      <c r="B2569" s="19" t="s">
        <v>3492</v>
      </c>
      <c r="C2569" s="19" t="s">
        <v>3755</v>
      </c>
      <c r="D2569" s="19" t="s">
        <v>3756</v>
      </c>
      <c r="E2569" s="20" t="s">
        <v>21</v>
      </c>
      <c r="F2569" s="19" t="s">
        <v>21</v>
      </c>
      <c r="G2569" s="180">
        <v>95797</v>
      </c>
      <c r="H2569" s="19" t="s">
        <v>3802</v>
      </c>
      <c r="I2569" s="19" t="s">
        <v>15692</v>
      </c>
      <c r="J2569" s="19" t="s">
        <v>23</v>
      </c>
      <c r="K2569" s="20" t="s">
        <v>10671</v>
      </c>
      <c r="L2569" s="19" t="s">
        <v>25</v>
      </c>
    </row>
    <row r="2570" spans="1:12" x14ac:dyDescent="0.25">
      <c r="A2570" s="19" t="s">
        <v>3491</v>
      </c>
      <c r="B2570" s="19" t="s">
        <v>3492</v>
      </c>
      <c r="C2570" s="19" t="s">
        <v>3755</v>
      </c>
      <c r="D2570" s="19" t="s">
        <v>3756</v>
      </c>
      <c r="E2570" s="20" t="s">
        <v>21</v>
      </c>
      <c r="F2570" s="19" t="s">
        <v>21</v>
      </c>
      <c r="G2570" s="180">
        <v>95801</v>
      </c>
      <c r="H2570" s="19" t="s">
        <v>3804</v>
      </c>
      <c r="I2570" s="19" t="s">
        <v>15692</v>
      </c>
      <c r="J2570" s="19" t="s">
        <v>23</v>
      </c>
      <c r="K2570" s="20" t="s">
        <v>10672</v>
      </c>
      <c r="L2570" s="19" t="s">
        <v>25</v>
      </c>
    </row>
    <row r="2571" spans="1:12" x14ac:dyDescent="0.25">
      <c r="A2571" s="19" t="s">
        <v>3491</v>
      </c>
      <c r="B2571" s="19" t="s">
        <v>3492</v>
      </c>
      <c r="C2571" s="19" t="s">
        <v>3755</v>
      </c>
      <c r="D2571" s="19" t="s">
        <v>3756</v>
      </c>
      <c r="E2571" s="20" t="s">
        <v>21</v>
      </c>
      <c r="F2571" s="19" t="s">
        <v>21</v>
      </c>
      <c r="G2571" s="180">
        <v>95802</v>
      </c>
      <c r="H2571" s="19" t="s">
        <v>3805</v>
      </c>
      <c r="I2571" s="19" t="s">
        <v>15692</v>
      </c>
      <c r="J2571" s="19" t="s">
        <v>23</v>
      </c>
      <c r="K2571" s="20" t="s">
        <v>763</v>
      </c>
      <c r="L2571" s="19" t="s">
        <v>25</v>
      </c>
    </row>
    <row r="2572" spans="1:12" x14ac:dyDescent="0.25">
      <c r="A2572" s="19" t="s">
        <v>3491</v>
      </c>
      <c r="B2572" s="19" t="s">
        <v>3492</v>
      </c>
      <c r="C2572" s="19" t="s">
        <v>3755</v>
      </c>
      <c r="D2572" s="19" t="s">
        <v>3756</v>
      </c>
      <c r="E2572" s="20" t="s">
        <v>21</v>
      </c>
      <c r="F2572" s="19" t="s">
        <v>21</v>
      </c>
      <c r="G2572" s="180">
        <v>95803</v>
      </c>
      <c r="H2572" s="19" t="s">
        <v>3806</v>
      </c>
      <c r="I2572" s="19" t="s">
        <v>15692</v>
      </c>
      <c r="J2572" s="19" t="s">
        <v>23</v>
      </c>
      <c r="K2572" s="20" t="s">
        <v>10673</v>
      </c>
      <c r="L2572" s="19" t="s">
        <v>25</v>
      </c>
    </row>
    <row r="2573" spans="1:12" x14ac:dyDescent="0.25">
      <c r="A2573" s="19" t="s">
        <v>3491</v>
      </c>
      <c r="B2573" s="19" t="s">
        <v>3492</v>
      </c>
      <c r="C2573" s="19" t="s">
        <v>3755</v>
      </c>
      <c r="D2573" s="19" t="s">
        <v>3756</v>
      </c>
      <c r="E2573" s="20" t="s">
        <v>21</v>
      </c>
      <c r="F2573" s="19" t="s">
        <v>21</v>
      </c>
      <c r="G2573" s="180">
        <v>95804</v>
      </c>
      <c r="H2573" s="19" t="s">
        <v>3807</v>
      </c>
      <c r="I2573" s="19" t="s">
        <v>15692</v>
      </c>
      <c r="J2573" s="19" t="s">
        <v>23</v>
      </c>
      <c r="K2573" s="20" t="s">
        <v>225</v>
      </c>
      <c r="L2573" s="19" t="s">
        <v>25</v>
      </c>
    </row>
    <row r="2574" spans="1:12" x14ac:dyDescent="0.25">
      <c r="A2574" s="19" t="s">
        <v>3491</v>
      </c>
      <c r="B2574" s="19" t="s">
        <v>3492</v>
      </c>
      <c r="C2574" s="19" t="s">
        <v>3755</v>
      </c>
      <c r="D2574" s="19" t="s">
        <v>3756</v>
      </c>
      <c r="E2574" s="20" t="s">
        <v>21</v>
      </c>
      <c r="F2574" s="19" t="s">
        <v>21</v>
      </c>
      <c r="G2574" s="180">
        <v>95805</v>
      </c>
      <c r="H2574" s="19" t="s">
        <v>3809</v>
      </c>
      <c r="I2574" s="19" t="s">
        <v>15692</v>
      </c>
      <c r="J2574" s="19" t="s">
        <v>23</v>
      </c>
      <c r="K2574" s="20" t="s">
        <v>10674</v>
      </c>
      <c r="L2574" s="19" t="s">
        <v>25</v>
      </c>
    </row>
    <row r="2575" spans="1:12" x14ac:dyDescent="0.25">
      <c r="A2575" s="19" t="s">
        <v>3491</v>
      </c>
      <c r="B2575" s="19" t="s">
        <v>3492</v>
      </c>
      <c r="C2575" s="19" t="s">
        <v>3755</v>
      </c>
      <c r="D2575" s="19" t="s">
        <v>3756</v>
      </c>
      <c r="E2575" s="20" t="s">
        <v>21</v>
      </c>
      <c r="F2575" s="19" t="s">
        <v>21</v>
      </c>
      <c r="G2575" s="180">
        <v>95806</v>
      </c>
      <c r="H2575" s="19" t="s">
        <v>3810</v>
      </c>
      <c r="I2575" s="19" t="s">
        <v>15692</v>
      </c>
      <c r="J2575" s="19" t="s">
        <v>23</v>
      </c>
      <c r="K2575" s="20" t="s">
        <v>3673</v>
      </c>
      <c r="L2575" s="19" t="s">
        <v>25</v>
      </c>
    </row>
    <row r="2576" spans="1:12" x14ac:dyDescent="0.25">
      <c r="A2576" s="19" t="s">
        <v>3491</v>
      </c>
      <c r="B2576" s="19" t="s">
        <v>3492</v>
      </c>
      <c r="C2576" s="19" t="s">
        <v>3755</v>
      </c>
      <c r="D2576" s="19" t="s">
        <v>3756</v>
      </c>
      <c r="E2576" s="20" t="s">
        <v>21</v>
      </c>
      <c r="F2576" s="19" t="s">
        <v>21</v>
      </c>
      <c r="G2576" s="180">
        <v>95807</v>
      </c>
      <c r="H2576" s="19" t="s">
        <v>3812</v>
      </c>
      <c r="I2576" s="19" t="s">
        <v>15692</v>
      </c>
      <c r="J2576" s="19" t="s">
        <v>23</v>
      </c>
      <c r="K2576" s="20" t="s">
        <v>5184</v>
      </c>
      <c r="L2576" s="19" t="s">
        <v>25</v>
      </c>
    </row>
    <row r="2577" spans="1:12" x14ac:dyDescent="0.25">
      <c r="A2577" s="19" t="s">
        <v>3491</v>
      </c>
      <c r="B2577" s="19" t="s">
        <v>3492</v>
      </c>
      <c r="C2577" s="19" t="s">
        <v>3755</v>
      </c>
      <c r="D2577" s="19" t="s">
        <v>3756</v>
      </c>
      <c r="E2577" s="20" t="s">
        <v>21</v>
      </c>
      <c r="F2577" s="19" t="s">
        <v>21</v>
      </c>
      <c r="G2577" s="180">
        <v>95808</v>
      </c>
      <c r="H2577" s="19" t="s">
        <v>3814</v>
      </c>
      <c r="I2577" s="19" t="s">
        <v>15692</v>
      </c>
      <c r="J2577" s="19" t="s">
        <v>23</v>
      </c>
      <c r="K2577" s="20" t="s">
        <v>7793</v>
      </c>
      <c r="L2577" s="19" t="s">
        <v>25</v>
      </c>
    </row>
    <row r="2578" spans="1:12" x14ac:dyDescent="0.25">
      <c r="A2578" s="19" t="s">
        <v>3491</v>
      </c>
      <c r="B2578" s="19" t="s">
        <v>3492</v>
      </c>
      <c r="C2578" s="19" t="s">
        <v>3755</v>
      </c>
      <c r="D2578" s="19" t="s">
        <v>3756</v>
      </c>
      <c r="E2578" s="20" t="s">
        <v>21</v>
      </c>
      <c r="F2578" s="19" t="s">
        <v>21</v>
      </c>
      <c r="G2578" s="180">
        <v>95809</v>
      </c>
      <c r="H2578" s="19" t="s">
        <v>3816</v>
      </c>
      <c r="I2578" s="19" t="s">
        <v>15692</v>
      </c>
      <c r="J2578" s="19" t="s">
        <v>23</v>
      </c>
      <c r="K2578" s="20" t="s">
        <v>10675</v>
      </c>
      <c r="L2578" s="19" t="s">
        <v>25</v>
      </c>
    </row>
    <row r="2579" spans="1:12" x14ac:dyDescent="0.25">
      <c r="A2579" s="19" t="s">
        <v>3491</v>
      </c>
      <c r="B2579" s="19" t="s">
        <v>3492</v>
      </c>
      <c r="C2579" s="19" t="s">
        <v>3755</v>
      </c>
      <c r="D2579" s="19" t="s">
        <v>3756</v>
      </c>
      <c r="E2579" s="20" t="s">
        <v>21</v>
      </c>
      <c r="F2579" s="19" t="s">
        <v>21</v>
      </c>
      <c r="G2579" s="180">
        <v>95810</v>
      </c>
      <c r="H2579" s="19" t="s">
        <v>3817</v>
      </c>
      <c r="I2579" s="19" t="s">
        <v>15692</v>
      </c>
      <c r="J2579" s="19" t="s">
        <v>23</v>
      </c>
      <c r="K2579" s="20" t="s">
        <v>3425</v>
      </c>
      <c r="L2579" s="19" t="s">
        <v>25</v>
      </c>
    </row>
    <row r="2580" spans="1:12" x14ac:dyDescent="0.25">
      <c r="A2580" s="19" t="s">
        <v>3491</v>
      </c>
      <c r="B2580" s="19" t="s">
        <v>3492</v>
      </c>
      <c r="C2580" s="19" t="s">
        <v>3755</v>
      </c>
      <c r="D2580" s="19" t="s">
        <v>3756</v>
      </c>
      <c r="E2580" s="20" t="s">
        <v>21</v>
      </c>
      <c r="F2580" s="19" t="s">
        <v>21</v>
      </c>
      <c r="G2580" s="180">
        <v>95811</v>
      </c>
      <c r="H2580" s="19" t="s">
        <v>3819</v>
      </c>
      <c r="I2580" s="19" t="s">
        <v>15692</v>
      </c>
      <c r="J2580" s="19" t="s">
        <v>23</v>
      </c>
      <c r="K2580" s="20" t="s">
        <v>10676</v>
      </c>
      <c r="L2580" s="19" t="s">
        <v>25</v>
      </c>
    </row>
    <row r="2581" spans="1:12" x14ac:dyDescent="0.25">
      <c r="A2581" s="19" t="s">
        <v>3491</v>
      </c>
      <c r="B2581" s="19" t="s">
        <v>3492</v>
      </c>
      <c r="C2581" s="19" t="s">
        <v>3755</v>
      </c>
      <c r="D2581" s="19" t="s">
        <v>3756</v>
      </c>
      <c r="E2581" s="20" t="s">
        <v>21</v>
      </c>
      <c r="F2581" s="19" t="s">
        <v>21</v>
      </c>
      <c r="G2581" s="180">
        <v>95812</v>
      </c>
      <c r="H2581" s="19" t="s">
        <v>3820</v>
      </c>
      <c r="I2581" s="19" t="s">
        <v>15692</v>
      </c>
      <c r="J2581" s="19" t="s">
        <v>23</v>
      </c>
      <c r="K2581" s="20" t="s">
        <v>10677</v>
      </c>
      <c r="L2581" s="19" t="s">
        <v>25</v>
      </c>
    </row>
    <row r="2582" spans="1:12" x14ac:dyDescent="0.25">
      <c r="A2582" s="19" t="s">
        <v>3491</v>
      </c>
      <c r="B2582" s="19" t="s">
        <v>3492</v>
      </c>
      <c r="C2582" s="19" t="s">
        <v>3755</v>
      </c>
      <c r="D2582" s="19" t="s">
        <v>3756</v>
      </c>
      <c r="E2582" s="20" t="s">
        <v>21</v>
      </c>
      <c r="F2582" s="19" t="s">
        <v>21</v>
      </c>
      <c r="G2582" s="180">
        <v>95813</v>
      </c>
      <c r="H2582" s="19" t="s">
        <v>3821</v>
      </c>
      <c r="I2582" s="19" t="s">
        <v>15692</v>
      </c>
      <c r="J2582" s="19" t="s">
        <v>23</v>
      </c>
      <c r="K2582" s="20" t="s">
        <v>4502</v>
      </c>
      <c r="L2582" s="19" t="s">
        <v>25</v>
      </c>
    </row>
    <row r="2583" spans="1:12" x14ac:dyDescent="0.25">
      <c r="A2583" s="19" t="s">
        <v>3491</v>
      </c>
      <c r="B2583" s="19" t="s">
        <v>3492</v>
      </c>
      <c r="C2583" s="19" t="s">
        <v>3755</v>
      </c>
      <c r="D2583" s="19" t="s">
        <v>3756</v>
      </c>
      <c r="E2583" s="20" t="s">
        <v>21</v>
      </c>
      <c r="F2583" s="19" t="s">
        <v>21</v>
      </c>
      <c r="G2583" s="180">
        <v>95814</v>
      </c>
      <c r="H2583" s="19" t="s">
        <v>3822</v>
      </c>
      <c r="I2583" s="19" t="s">
        <v>15692</v>
      </c>
      <c r="J2583" s="19" t="s">
        <v>23</v>
      </c>
      <c r="K2583" s="20" t="s">
        <v>5461</v>
      </c>
      <c r="L2583" s="19" t="s">
        <v>25</v>
      </c>
    </row>
    <row r="2584" spans="1:12" x14ac:dyDescent="0.25">
      <c r="A2584" s="19" t="s">
        <v>3491</v>
      </c>
      <c r="B2584" s="19" t="s">
        <v>3492</v>
      </c>
      <c r="C2584" s="19" t="s">
        <v>3755</v>
      </c>
      <c r="D2584" s="19" t="s">
        <v>3756</v>
      </c>
      <c r="E2584" s="20" t="s">
        <v>21</v>
      </c>
      <c r="F2584" s="19" t="s">
        <v>21</v>
      </c>
      <c r="G2584" s="180">
        <v>95815</v>
      </c>
      <c r="H2584" s="19" t="s">
        <v>3824</v>
      </c>
      <c r="I2584" s="19" t="s">
        <v>15692</v>
      </c>
      <c r="J2584" s="19" t="s">
        <v>23</v>
      </c>
      <c r="K2584" s="20" t="s">
        <v>3731</v>
      </c>
      <c r="L2584" s="19" t="s">
        <v>25</v>
      </c>
    </row>
    <row r="2585" spans="1:12" x14ac:dyDescent="0.25">
      <c r="A2585" s="19" t="s">
        <v>3491</v>
      </c>
      <c r="B2585" s="19" t="s">
        <v>3492</v>
      </c>
      <c r="C2585" s="19" t="s">
        <v>3755</v>
      </c>
      <c r="D2585" s="19" t="s">
        <v>3756</v>
      </c>
      <c r="E2585" s="20" t="s">
        <v>21</v>
      </c>
      <c r="F2585" s="19" t="s">
        <v>21</v>
      </c>
      <c r="G2585" s="180">
        <v>95816</v>
      </c>
      <c r="H2585" s="19" t="s">
        <v>3825</v>
      </c>
      <c r="I2585" s="19" t="s">
        <v>15692</v>
      </c>
      <c r="J2585" s="19" t="s">
        <v>23</v>
      </c>
      <c r="K2585" s="20" t="s">
        <v>6122</v>
      </c>
      <c r="L2585" s="19" t="s">
        <v>25</v>
      </c>
    </row>
    <row r="2586" spans="1:12" x14ac:dyDescent="0.25">
      <c r="A2586" s="19" t="s">
        <v>3491</v>
      </c>
      <c r="B2586" s="19" t="s">
        <v>3492</v>
      </c>
      <c r="C2586" s="19" t="s">
        <v>3755</v>
      </c>
      <c r="D2586" s="19" t="s">
        <v>3756</v>
      </c>
      <c r="E2586" s="20" t="s">
        <v>21</v>
      </c>
      <c r="F2586" s="19" t="s">
        <v>21</v>
      </c>
      <c r="G2586" s="180">
        <v>95817</v>
      </c>
      <c r="H2586" s="19" t="s">
        <v>3826</v>
      </c>
      <c r="I2586" s="19" t="s">
        <v>15692</v>
      </c>
      <c r="J2586" s="19" t="s">
        <v>23</v>
      </c>
      <c r="K2586" s="20" t="s">
        <v>10678</v>
      </c>
      <c r="L2586" s="19" t="s">
        <v>25</v>
      </c>
    </row>
    <row r="2587" spans="1:12" x14ac:dyDescent="0.25">
      <c r="A2587" s="19" t="s">
        <v>3491</v>
      </c>
      <c r="B2587" s="19" t="s">
        <v>3492</v>
      </c>
      <c r="C2587" s="19" t="s">
        <v>3755</v>
      </c>
      <c r="D2587" s="19" t="s">
        <v>3756</v>
      </c>
      <c r="E2587" s="20" t="s">
        <v>21</v>
      </c>
      <c r="F2587" s="19" t="s">
        <v>21</v>
      </c>
      <c r="G2587" s="180">
        <v>95818</v>
      </c>
      <c r="H2587" s="19" t="s">
        <v>3827</v>
      </c>
      <c r="I2587" s="19" t="s">
        <v>15692</v>
      </c>
      <c r="J2587" s="19" t="s">
        <v>23</v>
      </c>
      <c r="K2587" s="20" t="s">
        <v>10679</v>
      </c>
      <c r="L2587" s="19" t="s">
        <v>25</v>
      </c>
    </row>
    <row r="2588" spans="1:12" x14ac:dyDescent="0.25">
      <c r="A2588" s="19" t="s">
        <v>3491</v>
      </c>
      <c r="B2588" s="19" t="s">
        <v>3492</v>
      </c>
      <c r="C2588" s="19" t="s">
        <v>3755</v>
      </c>
      <c r="D2588" s="19" t="s">
        <v>3756</v>
      </c>
      <c r="E2588" s="20" t="s">
        <v>21</v>
      </c>
      <c r="F2588" s="19" t="s">
        <v>21</v>
      </c>
      <c r="G2588" s="180">
        <v>97886</v>
      </c>
      <c r="H2588" s="19" t="s">
        <v>3828</v>
      </c>
      <c r="I2588" s="19" t="s">
        <v>15692</v>
      </c>
      <c r="J2588" s="19" t="s">
        <v>9283</v>
      </c>
      <c r="K2588" s="20" t="s">
        <v>10680</v>
      </c>
      <c r="L2588" s="19" t="s">
        <v>25</v>
      </c>
    </row>
    <row r="2589" spans="1:12" x14ac:dyDescent="0.25">
      <c r="A2589" s="19" t="s">
        <v>3491</v>
      </c>
      <c r="B2589" s="19" t="s">
        <v>3492</v>
      </c>
      <c r="C2589" s="19" t="s">
        <v>3755</v>
      </c>
      <c r="D2589" s="19" t="s">
        <v>3756</v>
      </c>
      <c r="E2589" s="20" t="s">
        <v>21</v>
      </c>
      <c r="F2589" s="19" t="s">
        <v>21</v>
      </c>
      <c r="G2589" s="180">
        <v>97887</v>
      </c>
      <c r="H2589" s="19" t="s">
        <v>3829</v>
      </c>
      <c r="I2589" s="19" t="s">
        <v>15692</v>
      </c>
      <c r="J2589" s="19" t="s">
        <v>9283</v>
      </c>
      <c r="K2589" s="20" t="s">
        <v>10681</v>
      </c>
      <c r="L2589" s="19" t="s">
        <v>25</v>
      </c>
    </row>
    <row r="2590" spans="1:12" x14ac:dyDescent="0.25">
      <c r="A2590" s="19" t="s">
        <v>3491</v>
      </c>
      <c r="B2590" s="19" t="s">
        <v>3492</v>
      </c>
      <c r="C2590" s="19" t="s">
        <v>3755</v>
      </c>
      <c r="D2590" s="19" t="s">
        <v>3756</v>
      </c>
      <c r="E2590" s="20" t="s">
        <v>21</v>
      </c>
      <c r="F2590" s="19" t="s">
        <v>21</v>
      </c>
      <c r="G2590" s="180">
        <v>97888</v>
      </c>
      <c r="H2590" s="19" t="s">
        <v>3830</v>
      </c>
      <c r="I2590" s="19" t="s">
        <v>15692</v>
      </c>
      <c r="J2590" s="19" t="s">
        <v>9283</v>
      </c>
      <c r="K2590" s="20" t="s">
        <v>10682</v>
      </c>
      <c r="L2590" s="19" t="s">
        <v>25</v>
      </c>
    </row>
    <row r="2591" spans="1:12" x14ac:dyDescent="0.25">
      <c r="A2591" s="19" t="s">
        <v>3491</v>
      </c>
      <c r="B2591" s="19" t="s">
        <v>3492</v>
      </c>
      <c r="C2591" s="19" t="s">
        <v>3755</v>
      </c>
      <c r="D2591" s="19" t="s">
        <v>3756</v>
      </c>
      <c r="E2591" s="20" t="s">
        <v>21</v>
      </c>
      <c r="F2591" s="19" t="s">
        <v>21</v>
      </c>
      <c r="G2591" s="180">
        <v>97889</v>
      </c>
      <c r="H2591" s="19" t="s">
        <v>3831</v>
      </c>
      <c r="I2591" s="19" t="s">
        <v>15692</v>
      </c>
      <c r="J2591" s="19" t="s">
        <v>9283</v>
      </c>
      <c r="K2591" s="20" t="s">
        <v>10683</v>
      </c>
      <c r="L2591" s="19" t="s">
        <v>25</v>
      </c>
    </row>
    <row r="2592" spans="1:12" x14ac:dyDescent="0.25">
      <c r="A2592" s="19" t="s">
        <v>3491</v>
      </c>
      <c r="B2592" s="19" t="s">
        <v>3492</v>
      </c>
      <c r="C2592" s="19" t="s">
        <v>3755</v>
      </c>
      <c r="D2592" s="19" t="s">
        <v>3756</v>
      </c>
      <c r="E2592" s="20" t="s">
        <v>21</v>
      </c>
      <c r="F2592" s="19" t="s">
        <v>21</v>
      </c>
      <c r="G2592" s="180">
        <v>97890</v>
      </c>
      <c r="H2592" s="19" t="s">
        <v>3832</v>
      </c>
      <c r="I2592" s="19" t="s">
        <v>15692</v>
      </c>
      <c r="J2592" s="19" t="s">
        <v>9283</v>
      </c>
      <c r="K2592" s="20" t="s">
        <v>10684</v>
      </c>
      <c r="L2592" s="19" t="s">
        <v>25</v>
      </c>
    </row>
    <row r="2593" spans="1:12" x14ac:dyDescent="0.25">
      <c r="A2593" s="19" t="s">
        <v>3491</v>
      </c>
      <c r="B2593" s="19" t="s">
        <v>3492</v>
      </c>
      <c r="C2593" s="19" t="s">
        <v>3755</v>
      </c>
      <c r="D2593" s="19" t="s">
        <v>3756</v>
      </c>
      <c r="E2593" s="20" t="s">
        <v>21</v>
      </c>
      <c r="F2593" s="19" t="s">
        <v>21</v>
      </c>
      <c r="G2593" s="180">
        <v>97891</v>
      </c>
      <c r="H2593" s="19" t="s">
        <v>3833</v>
      </c>
      <c r="I2593" s="19" t="s">
        <v>15692</v>
      </c>
      <c r="J2593" s="19" t="s">
        <v>9283</v>
      </c>
      <c r="K2593" s="20" t="s">
        <v>10685</v>
      </c>
      <c r="L2593" s="19" t="s">
        <v>25</v>
      </c>
    </row>
    <row r="2594" spans="1:12" x14ac:dyDescent="0.25">
      <c r="A2594" s="19" t="s">
        <v>3491</v>
      </c>
      <c r="B2594" s="19" t="s">
        <v>3492</v>
      </c>
      <c r="C2594" s="19" t="s">
        <v>3755</v>
      </c>
      <c r="D2594" s="19" t="s">
        <v>3756</v>
      </c>
      <c r="E2594" s="20" t="s">
        <v>21</v>
      </c>
      <c r="F2594" s="19" t="s">
        <v>21</v>
      </c>
      <c r="G2594" s="180">
        <v>97892</v>
      </c>
      <c r="H2594" s="19" t="s">
        <v>3834</v>
      </c>
      <c r="I2594" s="19" t="s">
        <v>15692</v>
      </c>
      <c r="J2594" s="19" t="s">
        <v>9283</v>
      </c>
      <c r="K2594" s="20" t="s">
        <v>10686</v>
      </c>
      <c r="L2594" s="19" t="s">
        <v>25</v>
      </c>
    </row>
    <row r="2595" spans="1:12" x14ac:dyDescent="0.25">
      <c r="A2595" s="19" t="s">
        <v>3491</v>
      </c>
      <c r="B2595" s="19" t="s">
        <v>3492</v>
      </c>
      <c r="C2595" s="19" t="s">
        <v>3755</v>
      </c>
      <c r="D2595" s="19" t="s">
        <v>3756</v>
      </c>
      <c r="E2595" s="20" t="s">
        <v>21</v>
      </c>
      <c r="F2595" s="19" t="s">
        <v>21</v>
      </c>
      <c r="G2595" s="180">
        <v>97893</v>
      </c>
      <c r="H2595" s="19" t="s">
        <v>3835</v>
      </c>
      <c r="I2595" s="19" t="s">
        <v>15692</v>
      </c>
      <c r="J2595" s="19" t="s">
        <v>9283</v>
      </c>
      <c r="K2595" s="20" t="s">
        <v>10687</v>
      </c>
      <c r="L2595" s="19" t="s">
        <v>25</v>
      </c>
    </row>
    <row r="2596" spans="1:12" x14ac:dyDescent="0.25">
      <c r="A2596" s="19" t="s">
        <v>3491</v>
      </c>
      <c r="B2596" s="19" t="s">
        <v>3492</v>
      </c>
      <c r="C2596" s="19" t="s">
        <v>3755</v>
      </c>
      <c r="D2596" s="19" t="s">
        <v>3756</v>
      </c>
      <c r="E2596" s="20" t="s">
        <v>21</v>
      </c>
      <c r="F2596" s="19" t="s">
        <v>21</v>
      </c>
      <c r="G2596" s="180">
        <v>97894</v>
      </c>
      <c r="H2596" s="19" t="s">
        <v>3836</v>
      </c>
      <c r="I2596" s="19" t="s">
        <v>15692</v>
      </c>
      <c r="J2596" s="19" t="s">
        <v>9283</v>
      </c>
      <c r="K2596" s="20" t="s">
        <v>10688</v>
      </c>
      <c r="L2596" s="19" t="s">
        <v>25</v>
      </c>
    </row>
    <row r="2597" spans="1:12" x14ac:dyDescent="0.25">
      <c r="A2597" s="19" t="s">
        <v>3491</v>
      </c>
      <c r="B2597" s="19" t="s">
        <v>3492</v>
      </c>
      <c r="C2597" s="19" t="s">
        <v>3837</v>
      </c>
      <c r="D2597" s="19" t="s">
        <v>3838</v>
      </c>
      <c r="E2597" s="20" t="s">
        <v>21</v>
      </c>
      <c r="F2597" s="19" t="s">
        <v>21</v>
      </c>
      <c r="G2597" s="180">
        <v>68066</v>
      </c>
      <c r="H2597" s="19" t="s">
        <v>3839</v>
      </c>
      <c r="I2597" s="19" t="s">
        <v>15692</v>
      </c>
      <c r="J2597" s="19" t="s">
        <v>23</v>
      </c>
      <c r="K2597" s="20" t="s">
        <v>988</v>
      </c>
      <c r="L2597" s="19" t="s">
        <v>25</v>
      </c>
    </row>
    <row r="2598" spans="1:12" x14ac:dyDescent="0.25">
      <c r="A2598" s="19" t="s">
        <v>3491</v>
      </c>
      <c r="B2598" s="19" t="s">
        <v>3492</v>
      </c>
      <c r="C2598" s="19" t="s">
        <v>3837</v>
      </c>
      <c r="D2598" s="19" t="s">
        <v>3838</v>
      </c>
      <c r="E2598" s="20" t="s">
        <v>21</v>
      </c>
      <c r="F2598" s="19" t="s">
        <v>21</v>
      </c>
      <c r="G2598" s="180">
        <v>72319</v>
      </c>
      <c r="H2598" s="19" t="s">
        <v>3841</v>
      </c>
      <c r="I2598" s="19" t="s">
        <v>15692</v>
      </c>
      <c r="J2598" s="19" t="s">
        <v>23</v>
      </c>
      <c r="K2598" s="20" t="s">
        <v>10689</v>
      </c>
      <c r="L2598" s="19" t="s">
        <v>25</v>
      </c>
    </row>
    <row r="2599" spans="1:12" x14ac:dyDescent="0.25">
      <c r="A2599" s="19" t="s">
        <v>3491</v>
      </c>
      <c r="B2599" s="19" t="s">
        <v>3492</v>
      </c>
      <c r="C2599" s="19" t="s">
        <v>3837</v>
      </c>
      <c r="D2599" s="19" t="s">
        <v>3838</v>
      </c>
      <c r="E2599" s="20" t="s">
        <v>21</v>
      </c>
      <c r="F2599" s="19" t="s">
        <v>21</v>
      </c>
      <c r="G2599" s="180">
        <v>72341</v>
      </c>
      <c r="H2599" s="19" t="s">
        <v>3842</v>
      </c>
      <c r="I2599" s="19" t="s">
        <v>15692</v>
      </c>
      <c r="J2599" s="19" t="s">
        <v>23</v>
      </c>
      <c r="K2599" s="20" t="s">
        <v>10690</v>
      </c>
      <c r="L2599" s="19" t="s">
        <v>25</v>
      </c>
    </row>
    <row r="2600" spans="1:12" x14ac:dyDescent="0.25">
      <c r="A2600" s="19" t="s">
        <v>3491</v>
      </c>
      <c r="B2600" s="19" t="s">
        <v>3492</v>
      </c>
      <c r="C2600" s="19" t="s">
        <v>3837</v>
      </c>
      <c r="D2600" s="19" t="s">
        <v>3838</v>
      </c>
      <c r="E2600" s="20" t="s">
        <v>21</v>
      </c>
      <c r="F2600" s="19" t="s">
        <v>21</v>
      </c>
      <c r="G2600" s="180">
        <v>72343</v>
      </c>
      <c r="H2600" s="19" t="s">
        <v>3843</v>
      </c>
      <c r="I2600" s="19" t="s">
        <v>15692</v>
      </c>
      <c r="J2600" s="19" t="s">
        <v>23</v>
      </c>
      <c r="K2600" s="20" t="s">
        <v>10691</v>
      </c>
      <c r="L2600" s="19" t="s">
        <v>25</v>
      </c>
    </row>
    <row r="2601" spans="1:12" x14ac:dyDescent="0.25">
      <c r="A2601" s="19" t="s">
        <v>3491</v>
      </c>
      <c r="B2601" s="19" t="s">
        <v>3492</v>
      </c>
      <c r="C2601" s="19" t="s">
        <v>3837</v>
      </c>
      <c r="D2601" s="19" t="s">
        <v>3838</v>
      </c>
      <c r="E2601" s="20" t="s">
        <v>21</v>
      </c>
      <c r="F2601" s="19" t="s">
        <v>21</v>
      </c>
      <c r="G2601" s="180">
        <v>72344</v>
      </c>
      <c r="H2601" s="19" t="s">
        <v>3844</v>
      </c>
      <c r="I2601" s="19" t="s">
        <v>15692</v>
      </c>
      <c r="J2601" s="19" t="s">
        <v>23</v>
      </c>
      <c r="K2601" s="20" t="s">
        <v>10692</v>
      </c>
      <c r="L2601" s="19" t="s">
        <v>25</v>
      </c>
    </row>
    <row r="2602" spans="1:12" x14ac:dyDescent="0.25">
      <c r="A2602" s="19" t="s">
        <v>3491</v>
      </c>
      <c r="B2602" s="19" t="s">
        <v>3492</v>
      </c>
      <c r="C2602" s="19" t="s">
        <v>3837</v>
      </c>
      <c r="D2602" s="19" t="s">
        <v>3838</v>
      </c>
      <c r="E2602" s="20" t="s">
        <v>21</v>
      </c>
      <c r="F2602" s="19" t="s">
        <v>21</v>
      </c>
      <c r="G2602" s="180">
        <v>72345</v>
      </c>
      <c r="H2602" s="19" t="s">
        <v>3845</v>
      </c>
      <c r="I2602" s="19" t="s">
        <v>15692</v>
      </c>
      <c r="J2602" s="19" t="s">
        <v>23</v>
      </c>
      <c r="K2602" s="20" t="s">
        <v>10693</v>
      </c>
      <c r="L2602" s="19" t="s">
        <v>25</v>
      </c>
    </row>
    <row r="2603" spans="1:12" x14ac:dyDescent="0.25">
      <c r="A2603" s="19" t="s">
        <v>3491</v>
      </c>
      <c r="B2603" s="19" t="s">
        <v>3492</v>
      </c>
      <c r="C2603" s="19" t="s">
        <v>3837</v>
      </c>
      <c r="D2603" s="19" t="s">
        <v>3838</v>
      </c>
      <c r="E2603" s="20">
        <v>74130</v>
      </c>
      <c r="F2603" s="19" t="s">
        <v>3846</v>
      </c>
      <c r="G2603" s="19" t="s">
        <v>3847</v>
      </c>
      <c r="H2603" s="19" t="s">
        <v>3848</v>
      </c>
      <c r="I2603" s="19" t="s">
        <v>15692</v>
      </c>
      <c r="J2603" s="19" t="s">
        <v>444</v>
      </c>
      <c r="K2603" s="20" t="s">
        <v>4732</v>
      </c>
      <c r="L2603" s="19" t="s">
        <v>25</v>
      </c>
    </row>
    <row r="2604" spans="1:12" x14ac:dyDescent="0.25">
      <c r="A2604" s="19" t="s">
        <v>3491</v>
      </c>
      <c r="B2604" s="19" t="s">
        <v>3492</v>
      </c>
      <c r="C2604" s="19" t="s">
        <v>3837</v>
      </c>
      <c r="D2604" s="19" t="s">
        <v>3838</v>
      </c>
      <c r="E2604" s="20">
        <v>74130</v>
      </c>
      <c r="F2604" s="19" t="s">
        <v>3846</v>
      </c>
      <c r="G2604" s="19" t="s">
        <v>3850</v>
      </c>
      <c r="H2604" s="19" t="s">
        <v>3851</v>
      </c>
      <c r="I2604" s="19" t="s">
        <v>15692</v>
      </c>
      <c r="J2604" s="19" t="s">
        <v>23</v>
      </c>
      <c r="K2604" s="20" t="s">
        <v>10694</v>
      </c>
      <c r="L2604" s="19" t="s">
        <v>25</v>
      </c>
    </row>
    <row r="2605" spans="1:12" x14ac:dyDescent="0.25">
      <c r="A2605" s="19" t="s">
        <v>3491</v>
      </c>
      <c r="B2605" s="19" t="s">
        <v>3492</v>
      </c>
      <c r="C2605" s="19" t="s">
        <v>3837</v>
      </c>
      <c r="D2605" s="19" t="s">
        <v>3838</v>
      </c>
      <c r="E2605" s="20">
        <v>74130</v>
      </c>
      <c r="F2605" s="19" t="s">
        <v>3846</v>
      </c>
      <c r="G2605" s="19" t="s">
        <v>3853</v>
      </c>
      <c r="H2605" s="19" t="s">
        <v>3854</v>
      </c>
      <c r="I2605" s="19" t="s">
        <v>15692</v>
      </c>
      <c r="J2605" s="19" t="s">
        <v>23</v>
      </c>
      <c r="K2605" s="20" t="s">
        <v>10334</v>
      </c>
      <c r="L2605" s="19" t="s">
        <v>25</v>
      </c>
    </row>
    <row r="2606" spans="1:12" x14ac:dyDescent="0.25">
      <c r="A2606" s="19" t="s">
        <v>3491</v>
      </c>
      <c r="B2606" s="19" t="s">
        <v>3492</v>
      </c>
      <c r="C2606" s="19" t="s">
        <v>3837</v>
      </c>
      <c r="D2606" s="19" t="s">
        <v>3838</v>
      </c>
      <c r="E2606" s="20">
        <v>74130</v>
      </c>
      <c r="F2606" s="19" t="s">
        <v>3846</v>
      </c>
      <c r="G2606" s="19" t="s">
        <v>3855</v>
      </c>
      <c r="H2606" s="19" t="s">
        <v>3856</v>
      </c>
      <c r="I2606" s="19" t="s">
        <v>15692</v>
      </c>
      <c r="J2606" s="19" t="s">
        <v>23</v>
      </c>
      <c r="K2606" s="20" t="s">
        <v>10695</v>
      </c>
      <c r="L2606" s="19" t="s">
        <v>25</v>
      </c>
    </row>
    <row r="2607" spans="1:12" x14ac:dyDescent="0.25">
      <c r="A2607" s="19" t="s">
        <v>3491</v>
      </c>
      <c r="B2607" s="19" t="s">
        <v>3492</v>
      </c>
      <c r="C2607" s="19" t="s">
        <v>3837</v>
      </c>
      <c r="D2607" s="19" t="s">
        <v>3838</v>
      </c>
      <c r="E2607" s="20">
        <v>74130</v>
      </c>
      <c r="F2607" s="19" t="s">
        <v>3846</v>
      </c>
      <c r="G2607" s="19" t="s">
        <v>3858</v>
      </c>
      <c r="H2607" s="19" t="s">
        <v>3859</v>
      </c>
      <c r="I2607" s="19" t="s">
        <v>15692</v>
      </c>
      <c r="J2607" s="19" t="s">
        <v>23</v>
      </c>
      <c r="K2607" s="20" t="s">
        <v>10696</v>
      </c>
      <c r="L2607" s="19" t="s">
        <v>25</v>
      </c>
    </row>
    <row r="2608" spans="1:12" x14ac:dyDescent="0.25">
      <c r="A2608" s="19" t="s">
        <v>3491</v>
      </c>
      <c r="B2608" s="19" t="s">
        <v>3492</v>
      </c>
      <c r="C2608" s="19" t="s">
        <v>3837</v>
      </c>
      <c r="D2608" s="19" t="s">
        <v>3838</v>
      </c>
      <c r="E2608" s="20">
        <v>74130</v>
      </c>
      <c r="F2608" s="19" t="s">
        <v>3846</v>
      </c>
      <c r="G2608" s="19" t="s">
        <v>3860</v>
      </c>
      <c r="H2608" s="19" t="s">
        <v>3861</v>
      </c>
      <c r="I2608" s="19" t="s">
        <v>15692</v>
      </c>
      <c r="J2608" s="19" t="s">
        <v>23</v>
      </c>
      <c r="K2608" s="20" t="s">
        <v>10697</v>
      </c>
      <c r="L2608" s="19" t="s">
        <v>25</v>
      </c>
    </row>
    <row r="2609" spans="1:12" x14ac:dyDescent="0.25">
      <c r="A2609" s="19" t="s">
        <v>3491</v>
      </c>
      <c r="B2609" s="19" t="s">
        <v>3492</v>
      </c>
      <c r="C2609" s="19" t="s">
        <v>3837</v>
      </c>
      <c r="D2609" s="19" t="s">
        <v>3838</v>
      </c>
      <c r="E2609" s="20">
        <v>74130</v>
      </c>
      <c r="F2609" s="19" t="s">
        <v>3846</v>
      </c>
      <c r="G2609" s="19" t="s">
        <v>3862</v>
      </c>
      <c r="H2609" s="19" t="s">
        <v>3863</v>
      </c>
      <c r="I2609" s="19" t="s">
        <v>15692</v>
      </c>
      <c r="J2609" s="19" t="s">
        <v>23</v>
      </c>
      <c r="K2609" s="20" t="s">
        <v>10698</v>
      </c>
      <c r="L2609" s="19" t="s">
        <v>25</v>
      </c>
    </row>
    <row r="2610" spans="1:12" x14ac:dyDescent="0.25">
      <c r="A2610" s="19" t="s">
        <v>3491</v>
      </c>
      <c r="B2610" s="19" t="s">
        <v>3492</v>
      </c>
      <c r="C2610" s="19" t="s">
        <v>3837</v>
      </c>
      <c r="D2610" s="19" t="s">
        <v>3838</v>
      </c>
      <c r="E2610" s="20">
        <v>74130</v>
      </c>
      <c r="F2610" s="19" t="s">
        <v>3846</v>
      </c>
      <c r="G2610" s="19" t="s">
        <v>3864</v>
      </c>
      <c r="H2610" s="19" t="s">
        <v>3865</v>
      </c>
      <c r="I2610" s="19" t="s">
        <v>15692</v>
      </c>
      <c r="J2610" s="19" t="s">
        <v>23</v>
      </c>
      <c r="K2610" s="20" t="s">
        <v>10699</v>
      </c>
      <c r="L2610" s="19" t="s">
        <v>25</v>
      </c>
    </row>
    <row r="2611" spans="1:12" x14ac:dyDescent="0.25">
      <c r="A2611" s="19" t="s">
        <v>3491</v>
      </c>
      <c r="B2611" s="19" t="s">
        <v>3492</v>
      </c>
      <c r="C2611" s="19" t="s">
        <v>3837</v>
      </c>
      <c r="D2611" s="19" t="s">
        <v>3838</v>
      </c>
      <c r="E2611" s="20">
        <v>74130</v>
      </c>
      <c r="F2611" s="19" t="s">
        <v>3846</v>
      </c>
      <c r="G2611" s="19" t="s">
        <v>3866</v>
      </c>
      <c r="H2611" s="19" t="s">
        <v>3867</v>
      </c>
      <c r="I2611" s="19" t="s">
        <v>15692</v>
      </c>
      <c r="J2611" s="19" t="s">
        <v>23</v>
      </c>
      <c r="K2611" s="20" t="s">
        <v>10700</v>
      </c>
      <c r="L2611" s="19" t="s">
        <v>25</v>
      </c>
    </row>
    <row r="2612" spans="1:12" x14ac:dyDescent="0.25">
      <c r="A2612" s="19" t="s">
        <v>3491</v>
      </c>
      <c r="B2612" s="19" t="s">
        <v>3492</v>
      </c>
      <c r="C2612" s="19" t="s">
        <v>3837</v>
      </c>
      <c r="D2612" s="19" t="s">
        <v>3838</v>
      </c>
      <c r="E2612" s="20">
        <v>74130</v>
      </c>
      <c r="F2612" s="19" t="s">
        <v>3846</v>
      </c>
      <c r="G2612" s="19" t="s">
        <v>3868</v>
      </c>
      <c r="H2612" s="19" t="s">
        <v>3869</v>
      </c>
      <c r="I2612" s="19" t="s">
        <v>15692</v>
      </c>
      <c r="J2612" s="19" t="s">
        <v>23</v>
      </c>
      <c r="K2612" s="20" t="s">
        <v>10701</v>
      </c>
      <c r="L2612" s="19" t="s">
        <v>25</v>
      </c>
    </row>
    <row r="2613" spans="1:12" x14ac:dyDescent="0.25">
      <c r="A2613" s="19" t="s">
        <v>3491</v>
      </c>
      <c r="B2613" s="19" t="s">
        <v>3492</v>
      </c>
      <c r="C2613" s="19" t="s">
        <v>3837</v>
      </c>
      <c r="D2613" s="19" t="s">
        <v>3838</v>
      </c>
      <c r="E2613" s="20">
        <v>74131</v>
      </c>
      <c r="F2613" s="19" t="s">
        <v>3870</v>
      </c>
      <c r="G2613" s="19" t="s">
        <v>3871</v>
      </c>
      <c r="H2613" s="19" t="s">
        <v>3872</v>
      </c>
      <c r="I2613" s="19" t="s">
        <v>15692</v>
      </c>
      <c r="J2613" s="19" t="s">
        <v>23</v>
      </c>
      <c r="K2613" s="20" t="s">
        <v>9305</v>
      </c>
      <c r="L2613" s="19" t="s">
        <v>25</v>
      </c>
    </row>
    <row r="2614" spans="1:12" x14ac:dyDescent="0.25">
      <c r="A2614" s="19" t="s">
        <v>3491</v>
      </c>
      <c r="B2614" s="19" t="s">
        <v>3492</v>
      </c>
      <c r="C2614" s="19" t="s">
        <v>3837</v>
      </c>
      <c r="D2614" s="19" t="s">
        <v>3838</v>
      </c>
      <c r="E2614" s="20">
        <v>74131</v>
      </c>
      <c r="F2614" s="19" t="s">
        <v>3870</v>
      </c>
      <c r="G2614" s="19" t="s">
        <v>3873</v>
      </c>
      <c r="H2614" s="19" t="s">
        <v>3874</v>
      </c>
      <c r="I2614" s="19" t="s">
        <v>15692</v>
      </c>
      <c r="J2614" s="19" t="s">
        <v>23</v>
      </c>
      <c r="K2614" s="20" t="s">
        <v>10702</v>
      </c>
      <c r="L2614" s="19" t="s">
        <v>25</v>
      </c>
    </row>
    <row r="2615" spans="1:12" x14ac:dyDescent="0.25">
      <c r="A2615" s="19" t="s">
        <v>3491</v>
      </c>
      <c r="B2615" s="19" t="s">
        <v>3492</v>
      </c>
      <c r="C2615" s="19" t="s">
        <v>3837</v>
      </c>
      <c r="D2615" s="19" t="s">
        <v>3838</v>
      </c>
      <c r="E2615" s="20">
        <v>74131</v>
      </c>
      <c r="F2615" s="19" t="s">
        <v>3870</v>
      </c>
      <c r="G2615" s="19" t="s">
        <v>3875</v>
      </c>
      <c r="H2615" s="19" t="s">
        <v>3876</v>
      </c>
      <c r="I2615" s="19" t="s">
        <v>15692</v>
      </c>
      <c r="J2615" s="19" t="s">
        <v>23</v>
      </c>
      <c r="K2615" s="20" t="s">
        <v>10703</v>
      </c>
      <c r="L2615" s="19" t="s">
        <v>25</v>
      </c>
    </row>
    <row r="2616" spans="1:12" x14ac:dyDescent="0.25">
      <c r="A2616" s="19" t="s">
        <v>3491</v>
      </c>
      <c r="B2616" s="19" t="s">
        <v>3492</v>
      </c>
      <c r="C2616" s="19" t="s">
        <v>3837</v>
      </c>
      <c r="D2616" s="19" t="s">
        <v>3838</v>
      </c>
      <c r="E2616" s="20">
        <v>74131</v>
      </c>
      <c r="F2616" s="19" t="s">
        <v>3870</v>
      </c>
      <c r="G2616" s="19" t="s">
        <v>3877</v>
      </c>
      <c r="H2616" s="19" t="s">
        <v>3878</v>
      </c>
      <c r="I2616" s="19" t="s">
        <v>15692</v>
      </c>
      <c r="J2616" s="19" t="s">
        <v>23</v>
      </c>
      <c r="K2616" s="20" t="s">
        <v>10704</v>
      </c>
      <c r="L2616" s="19" t="s">
        <v>25</v>
      </c>
    </row>
    <row r="2617" spans="1:12" x14ac:dyDescent="0.25">
      <c r="A2617" s="19" t="s">
        <v>3491</v>
      </c>
      <c r="B2617" s="19" t="s">
        <v>3492</v>
      </c>
      <c r="C2617" s="19" t="s">
        <v>3837</v>
      </c>
      <c r="D2617" s="19" t="s">
        <v>3838</v>
      </c>
      <c r="E2617" s="20">
        <v>74131</v>
      </c>
      <c r="F2617" s="19" t="s">
        <v>3870</v>
      </c>
      <c r="G2617" s="19" t="s">
        <v>3879</v>
      </c>
      <c r="H2617" s="19" t="s">
        <v>3880</v>
      </c>
      <c r="I2617" s="19" t="s">
        <v>15692</v>
      </c>
      <c r="J2617" s="19" t="s">
        <v>23</v>
      </c>
      <c r="K2617" s="20" t="s">
        <v>10705</v>
      </c>
      <c r="L2617" s="19" t="s">
        <v>25</v>
      </c>
    </row>
    <row r="2618" spans="1:12" x14ac:dyDescent="0.25">
      <c r="A2618" s="19" t="s">
        <v>3491</v>
      </c>
      <c r="B2618" s="19" t="s">
        <v>3492</v>
      </c>
      <c r="C2618" s="19" t="s">
        <v>3837</v>
      </c>
      <c r="D2618" s="19" t="s">
        <v>3838</v>
      </c>
      <c r="E2618" s="20">
        <v>74131</v>
      </c>
      <c r="F2618" s="19" t="s">
        <v>3870</v>
      </c>
      <c r="G2618" s="19" t="s">
        <v>3881</v>
      </c>
      <c r="H2618" s="19" t="s">
        <v>3882</v>
      </c>
      <c r="I2618" s="19" t="s">
        <v>15692</v>
      </c>
      <c r="J2618" s="19" t="s">
        <v>23</v>
      </c>
      <c r="K2618" s="20" t="s">
        <v>10706</v>
      </c>
      <c r="L2618" s="19" t="s">
        <v>25</v>
      </c>
    </row>
    <row r="2619" spans="1:12" x14ac:dyDescent="0.25">
      <c r="A2619" s="19" t="s">
        <v>3491</v>
      </c>
      <c r="B2619" s="19" t="s">
        <v>3492</v>
      </c>
      <c r="C2619" s="19" t="s">
        <v>3837</v>
      </c>
      <c r="D2619" s="19" t="s">
        <v>3838</v>
      </c>
      <c r="E2619" s="20" t="s">
        <v>21</v>
      </c>
      <c r="F2619" s="19" t="s">
        <v>21</v>
      </c>
      <c r="G2619" s="180">
        <v>83463</v>
      </c>
      <c r="H2619" s="19" t="s">
        <v>3883</v>
      </c>
      <c r="I2619" s="19" t="s">
        <v>15692</v>
      </c>
      <c r="J2619" s="19" t="s">
        <v>23</v>
      </c>
      <c r="K2619" s="20" t="s">
        <v>10707</v>
      </c>
      <c r="L2619" s="19" t="s">
        <v>25</v>
      </c>
    </row>
    <row r="2620" spans="1:12" x14ac:dyDescent="0.25">
      <c r="A2620" s="19" t="s">
        <v>3491</v>
      </c>
      <c r="B2620" s="19" t="s">
        <v>3492</v>
      </c>
      <c r="C2620" s="19" t="s">
        <v>3837</v>
      </c>
      <c r="D2620" s="19" t="s">
        <v>3838</v>
      </c>
      <c r="E2620" s="20" t="s">
        <v>21</v>
      </c>
      <c r="F2620" s="19" t="s">
        <v>21</v>
      </c>
      <c r="G2620" s="180">
        <v>84402</v>
      </c>
      <c r="H2620" s="19" t="s">
        <v>3884</v>
      </c>
      <c r="I2620" s="19" t="s">
        <v>15692</v>
      </c>
      <c r="J2620" s="19" t="s">
        <v>23</v>
      </c>
      <c r="K2620" s="20" t="s">
        <v>10708</v>
      </c>
      <c r="L2620" s="19" t="s">
        <v>25</v>
      </c>
    </row>
    <row r="2621" spans="1:12" x14ac:dyDescent="0.25">
      <c r="A2621" s="19" t="s">
        <v>3491</v>
      </c>
      <c r="B2621" s="19" t="s">
        <v>3492</v>
      </c>
      <c r="C2621" s="19" t="s">
        <v>3837</v>
      </c>
      <c r="D2621" s="19" t="s">
        <v>3838</v>
      </c>
      <c r="E2621" s="20" t="s">
        <v>21</v>
      </c>
      <c r="F2621" s="19" t="s">
        <v>21</v>
      </c>
      <c r="G2621" s="180">
        <v>93653</v>
      </c>
      <c r="H2621" s="19" t="s">
        <v>3885</v>
      </c>
      <c r="I2621" s="19" t="s">
        <v>15692</v>
      </c>
      <c r="J2621" s="19" t="s">
        <v>23</v>
      </c>
      <c r="K2621" s="20" t="s">
        <v>10709</v>
      </c>
      <c r="L2621" s="19" t="s">
        <v>25</v>
      </c>
    </row>
    <row r="2622" spans="1:12" x14ac:dyDescent="0.25">
      <c r="A2622" s="19" t="s">
        <v>3491</v>
      </c>
      <c r="B2622" s="19" t="s">
        <v>3492</v>
      </c>
      <c r="C2622" s="19" t="s">
        <v>3837</v>
      </c>
      <c r="D2622" s="19" t="s">
        <v>3838</v>
      </c>
      <c r="E2622" s="20" t="s">
        <v>21</v>
      </c>
      <c r="F2622" s="19" t="s">
        <v>21</v>
      </c>
      <c r="G2622" s="180">
        <v>93654</v>
      </c>
      <c r="H2622" s="19" t="s">
        <v>3887</v>
      </c>
      <c r="I2622" s="19" t="s">
        <v>15692</v>
      </c>
      <c r="J2622" s="19" t="s">
        <v>23</v>
      </c>
      <c r="K2622" s="20" t="s">
        <v>2184</v>
      </c>
      <c r="L2622" s="19" t="s">
        <v>25</v>
      </c>
    </row>
    <row r="2623" spans="1:12" x14ac:dyDescent="0.25">
      <c r="A2623" s="19" t="s">
        <v>3491</v>
      </c>
      <c r="B2623" s="19" t="s">
        <v>3492</v>
      </c>
      <c r="C2623" s="19" t="s">
        <v>3837</v>
      </c>
      <c r="D2623" s="19" t="s">
        <v>3838</v>
      </c>
      <c r="E2623" s="20" t="s">
        <v>21</v>
      </c>
      <c r="F2623" s="19" t="s">
        <v>21</v>
      </c>
      <c r="G2623" s="180">
        <v>93655</v>
      </c>
      <c r="H2623" s="19" t="s">
        <v>3889</v>
      </c>
      <c r="I2623" s="19" t="s">
        <v>15692</v>
      </c>
      <c r="J2623" s="19" t="s">
        <v>23</v>
      </c>
      <c r="K2623" s="20" t="s">
        <v>3106</v>
      </c>
      <c r="L2623" s="19" t="s">
        <v>25</v>
      </c>
    </row>
    <row r="2624" spans="1:12" x14ac:dyDescent="0.25">
      <c r="A2624" s="19" t="s">
        <v>3491</v>
      </c>
      <c r="B2624" s="19" t="s">
        <v>3492</v>
      </c>
      <c r="C2624" s="19" t="s">
        <v>3837</v>
      </c>
      <c r="D2624" s="19" t="s">
        <v>3838</v>
      </c>
      <c r="E2624" s="20" t="s">
        <v>21</v>
      </c>
      <c r="F2624" s="19" t="s">
        <v>21</v>
      </c>
      <c r="G2624" s="180">
        <v>93656</v>
      </c>
      <c r="H2624" s="19" t="s">
        <v>3891</v>
      </c>
      <c r="I2624" s="19" t="s">
        <v>15692</v>
      </c>
      <c r="J2624" s="19" t="s">
        <v>23</v>
      </c>
      <c r="K2624" s="20" t="s">
        <v>3106</v>
      </c>
      <c r="L2624" s="19" t="s">
        <v>25</v>
      </c>
    </row>
    <row r="2625" spans="1:12" x14ac:dyDescent="0.25">
      <c r="A2625" s="19" t="s">
        <v>3491</v>
      </c>
      <c r="B2625" s="19" t="s">
        <v>3492</v>
      </c>
      <c r="C2625" s="19" t="s">
        <v>3837</v>
      </c>
      <c r="D2625" s="19" t="s">
        <v>3838</v>
      </c>
      <c r="E2625" s="20" t="s">
        <v>21</v>
      </c>
      <c r="F2625" s="19" t="s">
        <v>21</v>
      </c>
      <c r="G2625" s="180">
        <v>93657</v>
      </c>
      <c r="H2625" s="19" t="s">
        <v>3892</v>
      </c>
      <c r="I2625" s="19" t="s">
        <v>15692</v>
      </c>
      <c r="J2625" s="19" t="s">
        <v>23</v>
      </c>
      <c r="K2625" s="20" t="s">
        <v>10710</v>
      </c>
      <c r="L2625" s="19" t="s">
        <v>25</v>
      </c>
    </row>
    <row r="2626" spans="1:12" x14ac:dyDescent="0.25">
      <c r="A2626" s="19" t="s">
        <v>3491</v>
      </c>
      <c r="B2626" s="19" t="s">
        <v>3492</v>
      </c>
      <c r="C2626" s="19" t="s">
        <v>3837</v>
      </c>
      <c r="D2626" s="19" t="s">
        <v>3838</v>
      </c>
      <c r="E2626" s="20" t="s">
        <v>21</v>
      </c>
      <c r="F2626" s="19" t="s">
        <v>21</v>
      </c>
      <c r="G2626" s="180">
        <v>93658</v>
      </c>
      <c r="H2626" s="19" t="s">
        <v>3894</v>
      </c>
      <c r="I2626" s="19" t="s">
        <v>15692</v>
      </c>
      <c r="J2626" s="19" t="s">
        <v>23</v>
      </c>
      <c r="K2626" s="20" t="s">
        <v>10711</v>
      </c>
      <c r="L2626" s="19" t="s">
        <v>25</v>
      </c>
    </row>
    <row r="2627" spans="1:12" x14ac:dyDescent="0.25">
      <c r="A2627" s="19" t="s">
        <v>3491</v>
      </c>
      <c r="B2627" s="19" t="s">
        <v>3492</v>
      </c>
      <c r="C2627" s="19" t="s">
        <v>3837</v>
      </c>
      <c r="D2627" s="19" t="s">
        <v>3838</v>
      </c>
      <c r="E2627" s="20" t="s">
        <v>21</v>
      </c>
      <c r="F2627" s="19" t="s">
        <v>21</v>
      </c>
      <c r="G2627" s="180">
        <v>93659</v>
      </c>
      <c r="H2627" s="19" t="s">
        <v>3896</v>
      </c>
      <c r="I2627" s="19" t="s">
        <v>15692</v>
      </c>
      <c r="J2627" s="19" t="s">
        <v>23</v>
      </c>
      <c r="K2627" s="20" t="s">
        <v>5835</v>
      </c>
      <c r="L2627" s="19" t="s">
        <v>25</v>
      </c>
    </row>
    <row r="2628" spans="1:12" x14ac:dyDescent="0.25">
      <c r="A2628" s="19" t="s">
        <v>3491</v>
      </c>
      <c r="B2628" s="19" t="s">
        <v>3492</v>
      </c>
      <c r="C2628" s="19" t="s">
        <v>3837</v>
      </c>
      <c r="D2628" s="19" t="s">
        <v>3838</v>
      </c>
      <c r="E2628" s="20" t="s">
        <v>21</v>
      </c>
      <c r="F2628" s="19" t="s">
        <v>21</v>
      </c>
      <c r="G2628" s="180">
        <v>93660</v>
      </c>
      <c r="H2628" s="19" t="s">
        <v>3898</v>
      </c>
      <c r="I2628" s="19" t="s">
        <v>15692</v>
      </c>
      <c r="J2628" s="19" t="s">
        <v>23</v>
      </c>
      <c r="K2628" s="20" t="s">
        <v>10712</v>
      </c>
      <c r="L2628" s="19" t="s">
        <v>25</v>
      </c>
    </row>
    <row r="2629" spans="1:12" x14ac:dyDescent="0.25">
      <c r="A2629" s="19" t="s">
        <v>3491</v>
      </c>
      <c r="B2629" s="19" t="s">
        <v>3492</v>
      </c>
      <c r="C2629" s="19" t="s">
        <v>3837</v>
      </c>
      <c r="D2629" s="19" t="s">
        <v>3838</v>
      </c>
      <c r="E2629" s="20" t="s">
        <v>21</v>
      </c>
      <c r="F2629" s="19" t="s">
        <v>21</v>
      </c>
      <c r="G2629" s="180">
        <v>93661</v>
      </c>
      <c r="H2629" s="19" t="s">
        <v>3899</v>
      </c>
      <c r="I2629" s="19" t="s">
        <v>15692</v>
      </c>
      <c r="J2629" s="19" t="s">
        <v>23</v>
      </c>
      <c r="K2629" s="20" t="s">
        <v>10713</v>
      </c>
      <c r="L2629" s="19" t="s">
        <v>25</v>
      </c>
    </row>
    <row r="2630" spans="1:12" x14ac:dyDescent="0.25">
      <c r="A2630" s="19" t="s">
        <v>3491</v>
      </c>
      <c r="B2630" s="19" t="s">
        <v>3492</v>
      </c>
      <c r="C2630" s="19" t="s">
        <v>3837</v>
      </c>
      <c r="D2630" s="19" t="s">
        <v>3838</v>
      </c>
      <c r="E2630" s="20" t="s">
        <v>21</v>
      </c>
      <c r="F2630" s="19" t="s">
        <v>21</v>
      </c>
      <c r="G2630" s="180">
        <v>93662</v>
      </c>
      <c r="H2630" s="19" t="s">
        <v>3900</v>
      </c>
      <c r="I2630" s="19" t="s">
        <v>15692</v>
      </c>
      <c r="J2630" s="19" t="s">
        <v>23</v>
      </c>
      <c r="K2630" s="20" t="s">
        <v>10223</v>
      </c>
      <c r="L2630" s="19" t="s">
        <v>25</v>
      </c>
    </row>
    <row r="2631" spans="1:12" x14ac:dyDescent="0.25">
      <c r="A2631" s="19" t="s">
        <v>3491</v>
      </c>
      <c r="B2631" s="19" t="s">
        <v>3492</v>
      </c>
      <c r="C2631" s="19" t="s">
        <v>3837</v>
      </c>
      <c r="D2631" s="19" t="s">
        <v>3838</v>
      </c>
      <c r="E2631" s="20" t="s">
        <v>21</v>
      </c>
      <c r="F2631" s="19" t="s">
        <v>21</v>
      </c>
      <c r="G2631" s="180">
        <v>93663</v>
      </c>
      <c r="H2631" s="19" t="s">
        <v>3902</v>
      </c>
      <c r="I2631" s="19" t="s">
        <v>15692</v>
      </c>
      <c r="J2631" s="19" t="s">
        <v>23</v>
      </c>
      <c r="K2631" s="20" t="s">
        <v>10223</v>
      </c>
      <c r="L2631" s="19" t="s">
        <v>25</v>
      </c>
    </row>
    <row r="2632" spans="1:12" x14ac:dyDescent="0.25">
      <c r="A2632" s="19" t="s">
        <v>3491</v>
      </c>
      <c r="B2632" s="19" t="s">
        <v>3492</v>
      </c>
      <c r="C2632" s="19" t="s">
        <v>3837</v>
      </c>
      <c r="D2632" s="19" t="s">
        <v>3838</v>
      </c>
      <c r="E2632" s="20" t="s">
        <v>21</v>
      </c>
      <c r="F2632" s="19" t="s">
        <v>21</v>
      </c>
      <c r="G2632" s="180">
        <v>93664</v>
      </c>
      <c r="H2632" s="19" t="s">
        <v>3903</v>
      </c>
      <c r="I2632" s="19" t="s">
        <v>15692</v>
      </c>
      <c r="J2632" s="19" t="s">
        <v>23</v>
      </c>
      <c r="K2632" s="20" t="s">
        <v>4753</v>
      </c>
      <c r="L2632" s="19" t="s">
        <v>25</v>
      </c>
    </row>
    <row r="2633" spans="1:12" x14ac:dyDescent="0.25">
      <c r="A2633" s="19" t="s">
        <v>3491</v>
      </c>
      <c r="B2633" s="19" t="s">
        <v>3492</v>
      </c>
      <c r="C2633" s="19" t="s">
        <v>3837</v>
      </c>
      <c r="D2633" s="19" t="s">
        <v>3838</v>
      </c>
      <c r="E2633" s="20" t="s">
        <v>21</v>
      </c>
      <c r="F2633" s="19" t="s">
        <v>21</v>
      </c>
      <c r="G2633" s="180">
        <v>93665</v>
      </c>
      <c r="H2633" s="19" t="s">
        <v>3905</v>
      </c>
      <c r="I2633" s="19" t="s">
        <v>15692</v>
      </c>
      <c r="J2633" s="19" t="s">
        <v>23</v>
      </c>
      <c r="K2633" s="20" t="s">
        <v>10714</v>
      </c>
      <c r="L2633" s="19" t="s">
        <v>25</v>
      </c>
    </row>
    <row r="2634" spans="1:12" x14ac:dyDescent="0.25">
      <c r="A2634" s="19" t="s">
        <v>3491</v>
      </c>
      <c r="B2634" s="19" t="s">
        <v>3492</v>
      </c>
      <c r="C2634" s="19" t="s">
        <v>3837</v>
      </c>
      <c r="D2634" s="19" t="s">
        <v>3838</v>
      </c>
      <c r="E2634" s="20" t="s">
        <v>21</v>
      </c>
      <c r="F2634" s="19" t="s">
        <v>21</v>
      </c>
      <c r="G2634" s="180">
        <v>93666</v>
      </c>
      <c r="H2634" s="19" t="s">
        <v>3907</v>
      </c>
      <c r="I2634" s="19" t="s">
        <v>15692</v>
      </c>
      <c r="J2634" s="19" t="s">
        <v>23</v>
      </c>
      <c r="K2634" s="20" t="s">
        <v>10715</v>
      </c>
      <c r="L2634" s="19" t="s">
        <v>25</v>
      </c>
    </row>
    <row r="2635" spans="1:12" x14ac:dyDescent="0.25">
      <c r="A2635" s="19" t="s">
        <v>3491</v>
      </c>
      <c r="B2635" s="19" t="s">
        <v>3492</v>
      </c>
      <c r="C2635" s="19" t="s">
        <v>3837</v>
      </c>
      <c r="D2635" s="19" t="s">
        <v>3838</v>
      </c>
      <c r="E2635" s="20" t="s">
        <v>21</v>
      </c>
      <c r="F2635" s="19" t="s">
        <v>21</v>
      </c>
      <c r="G2635" s="180">
        <v>93667</v>
      </c>
      <c r="H2635" s="19" t="s">
        <v>3908</v>
      </c>
      <c r="I2635" s="19" t="s">
        <v>15692</v>
      </c>
      <c r="J2635" s="19" t="s">
        <v>23</v>
      </c>
      <c r="K2635" s="20" t="s">
        <v>10716</v>
      </c>
      <c r="L2635" s="19" t="s">
        <v>25</v>
      </c>
    </row>
    <row r="2636" spans="1:12" x14ac:dyDescent="0.25">
      <c r="A2636" s="19" t="s">
        <v>3491</v>
      </c>
      <c r="B2636" s="19" t="s">
        <v>3492</v>
      </c>
      <c r="C2636" s="19" t="s">
        <v>3837</v>
      </c>
      <c r="D2636" s="19" t="s">
        <v>3838</v>
      </c>
      <c r="E2636" s="20" t="s">
        <v>21</v>
      </c>
      <c r="F2636" s="19" t="s">
        <v>21</v>
      </c>
      <c r="G2636" s="180">
        <v>93668</v>
      </c>
      <c r="H2636" s="19" t="s">
        <v>3909</v>
      </c>
      <c r="I2636" s="19" t="s">
        <v>15692</v>
      </c>
      <c r="J2636" s="19" t="s">
        <v>23</v>
      </c>
      <c r="K2636" s="20" t="s">
        <v>10717</v>
      </c>
      <c r="L2636" s="19" t="s">
        <v>25</v>
      </c>
    </row>
    <row r="2637" spans="1:12" x14ac:dyDescent="0.25">
      <c r="A2637" s="19" t="s">
        <v>3491</v>
      </c>
      <c r="B2637" s="19" t="s">
        <v>3492</v>
      </c>
      <c r="C2637" s="19" t="s">
        <v>3837</v>
      </c>
      <c r="D2637" s="19" t="s">
        <v>3838</v>
      </c>
      <c r="E2637" s="20" t="s">
        <v>21</v>
      </c>
      <c r="F2637" s="19" t="s">
        <v>21</v>
      </c>
      <c r="G2637" s="180">
        <v>93669</v>
      </c>
      <c r="H2637" s="19" t="s">
        <v>3911</v>
      </c>
      <c r="I2637" s="19" t="s">
        <v>15692</v>
      </c>
      <c r="J2637" s="19" t="s">
        <v>23</v>
      </c>
      <c r="K2637" s="20" t="s">
        <v>10718</v>
      </c>
      <c r="L2637" s="19" t="s">
        <v>25</v>
      </c>
    </row>
    <row r="2638" spans="1:12" x14ac:dyDescent="0.25">
      <c r="A2638" s="19" t="s">
        <v>3491</v>
      </c>
      <c r="B2638" s="19" t="s">
        <v>3492</v>
      </c>
      <c r="C2638" s="19" t="s">
        <v>3837</v>
      </c>
      <c r="D2638" s="19" t="s">
        <v>3838</v>
      </c>
      <c r="E2638" s="20" t="s">
        <v>21</v>
      </c>
      <c r="F2638" s="19" t="s">
        <v>21</v>
      </c>
      <c r="G2638" s="180">
        <v>93670</v>
      </c>
      <c r="H2638" s="19" t="s">
        <v>3913</v>
      </c>
      <c r="I2638" s="19" t="s">
        <v>15692</v>
      </c>
      <c r="J2638" s="19" t="s">
        <v>23</v>
      </c>
      <c r="K2638" s="20" t="s">
        <v>10718</v>
      </c>
      <c r="L2638" s="19" t="s">
        <v>25</v>
      </c>
    </row>
    <row r="2639" spans="1:12" x14ac:dyDescent="0.25">
      <c r="A2639" s="19" t="s">
        <v>3491</v>
      </c>
      <c r="B2639" s="19" t="s">
        <v>3492</v>
      </c>
      <c r="C2639" s="19" t="s">
        <v>3837</v>
      </c>
      <c r="D2639" s="19" t="s">
        <v>3838</v>
      </c>
      <c r="E2639" s="20" t="s">
        <v>21</v>
      </c>
      <c r="F2639" s="19" t="s">
        <v>21</v>
      </c>
      <c r="G2639" s="180">
        <v>93671</v>
      </c>
      <c r="H2639" s="19" t="s">
        <v>3914</v>
      </c>
      <c r="I2639" s="19" t="s">
        <v>15692</v>
      </c>
      <c r="J2639" s="19" t="s">
        <v>23</v>
      </c>
      <c r="K2639" s="20" t="s">
        <v>5468</v>
      </c>
      <c r="L2639" s="19" t="s">
        <v>25</v>
      </c>
    </row>
    <row r="2640" spans="1:12" x14ac:dyDescent="0.25">
      <c r="A2640" s="19" t="s">
        <v>3491</v>
      </c>
      <c r="B2640" s="19" t="s">
        <v>3492</v>
      </c>
      <c r="C2640" s="19" t="s">
        <v>3837</v>
      </c>
      <c r="D2640" s="19" t="s">
        <v>3838</v>
      </c>
      <c r="E2640" s="20" t="s">
        <v>21</v>
      </c>
      <c r="F2640" s="19" t="s">
        <v>21</v>
      </c>
      <c r="G2640" s="180">
        <v>93672</v>
      </c>
      <c r="H2640" s="19" t="s">
        <v>3916</v>
      </c>
      <c r="I2640" s="19" t="s">
        <v>15692</v>
      </c>
      <c r="J2640" s="19" t="s">
        <v>23</v>
      </c>
      <c r="K2640" s="20" t="s">
        <v>10719</v>
      </c>
      <c r="L2640" s="19" t="s">
        <v>25</v>
      </c>
    </row>
    <row r="2641" spans="1:12" x14ac:dyDescent="0.25">
      <c r="A2641" s="19" t="s">
        <v>3491</v>
      </c>
      <c r="B2641" s="19" t="s">
        <v>3492</v>
      </c>
      <c r="C2641" s="19" t="s">
        <v>3837</v>
      </c>
      <c r="D2641" s="19" t="s">
        <v>3838</v>
      </c>
      <c r="E2641" s="20" t="s">
        <v>21</v>
      </c>
      <c r="F2641" s="19" t="s">
        <v>21</v>
      </c>
      <c r="G2641" s="180">
        <v>93673</v>
      </c>
      <c r="H2641" s="19" t="s">
        <v>3917</v>
      </c>
      <c r="I2641" s="19" t="s">
        <v>15692</v>
      </c>
      <c r="J2641" s="19" t="s">
        <v>23</v>
      </c>
      <c r="K2641" s="20" t="s">
        <v>6526</v>
      </c>
      <c r="L2641" s="19" t="s">
        <v>25</v>
      </c>
    </row>
    <row r="2642" spans="1:12" x14ac:dyDescent="0.25">
      <c r="A2642" s="19" t="s">
        <v>3491</v>
      </c>
      <c r="B2642" s="19" t="s">
        <v>3492</v>
      </c>
      <c r="C2642" s="19" t="s">
        <v>3837</v>
      </c>
      <c r="D2642" s="19" t="s">
        <v>3838</v>
      </c>
      <c r="E2642" s="20" t="s">
        <v>21</v>
      </c>
      <c r="F2642" s="19" t="s">
        <v>21</v>
      </c>
      <c r="G2642" s="180">
        <v>97359</v>
      </c>
      <c r="H2642" s="19" t="s">
        <v>3918</v>
      </c>
      <c r="I2642" s="19" t="s">
        <v>15692</v>
      </c>
      <c r="J2642" s="19" t="s">
        <v>23</v>
      </c>
      <c r="K2642" s="20" t="s">
        <v>10720</v>
      </c>
      <c r="L2642" s="19" t="s">
        <v>25</v>
      </c>
    </row>
    <row r="2643" spans="1:12" x14ac:dyDescent="0.25">
      <c r="A2643" s="19" t="s">
        <v>3491</v>
      </c>
      <c r="B2643" s="19" t="s">
        <v>3492</v>
      </c>
      <c r="C2643" s="19" t="s">
        <v>3837</v>
      </c>
      <c r="D2643" s="19" t="s">
        <v>3838</v>
      </c>
      <c r="E2643" s="20" t="s">
        <v>21</v>
      </c>
      <c r="F2643" s="19" t="s">
        <v>21</v>
      </c>
      <c r="G2643" s="180">
        <v>97360</v>
      </c>
      <c r="H2643" s="19" t="s">
        <v>3919</v>
      </c>
      <c r="I2643" s="19" t="s">
        <v>15692</v>
      </c>
      <c r="J2643" s="19" t="s">
        <v>23</v>
      </c>
      <c r="K2643" s="20" t="s">
        <v>10721</v>
      </c>
      <c r="L2643" s="19" t="s">
        <v>25</v>
      </c>
    </row>
    <row r="2644" spans="1:12" x14ac:dyDescent="0.25">
      <c r="A2644" s="19" t="s">
        <v>3491</v>
      </c>
      <c r="B2644" s="19" t="s">
        <v>3492</v>
      </c>
      <c r="C2644" s="19" t="s">
        <v>3837</v>
      </c>
      <c r="D2644" s="19" t="s">
        <v>3838</v>
      </c>
      <c r="E2644" s="20" t="s">
        <v>21</v>
      </c>
      <c r="F2644" s="19" t="s">
        <v>21</v>
      </c>
      <c r="G2644" s="180">
        <v>97361</v>
      </c>
      <c r="H2644" s="19" t="s">
        <v>3920</v>
      </c>
      <c r="I2644" s="19" t="s">
        <v>15692</v>
      </c>
      <c r="J2644" s="19" t="s">
        <v>23</v>
      </c>
      <c r="K2644" s="20" t="s">
        <v>10722</v>
      </c>
      <c r="L2644" s="19" t="s">
        <v>25</v>
      </c>
    </row>
    <row r="2645" spans="1:12" x14ac:dyDescent="0.25">
      <c r="A2645" s="19" t="s">
        <v>3491</v>
      </c>
      <c r="B2645" s="19" t="s">
        <v>3492</v>
      </c>
      <c r="C2645" s="19" t="s">
        <v>3921</v>
      </c>
      <c r="D2645" s="19" t="s">
        <v>3922</v>
      </c>
      <c r="E2645" s="20" t="s">
        <v>21</v>
      </c>
      <c r="F2645" s="19" t="s">
        <v>21</v>
      </c>
      <c r="G2645" s="180">
        <v>91945</v>
      </c>
      <c r="H2645" s="19" t="s">
        <v>3923</v>
      </c>
      <c r="I2645" s="19" t="s">
        <v>15692</v>
      </c>
      <c r="J2645" s="19" t="s">
        <v>23</v>
      </c>
      <c r="K2645" s="20" t="s">
        <v>10723</v>
      </c>
      <c r="L2645" s="19" t="s">
        <v>25</v>
      </c>
    </row>
    <row r="2646" spans="1:12" x14ac:dyDescent="0.25">
      <c r="A2646" s="19" t="s">
        <v>3491</v>
      </c>
      <c r="B2646" s="19" t="s">
        <v>3492</v>
      </c>
      <c r="C2646" s="19" t="s">
        <v>3921</v>
      </c>
      <c r="D2646" s="19" t="s">
        <v>3922</v>
      </c>
      <c r="E2646" s="20" t="s">
        <v>21</v>
      </c>
      <c r="F2646" s="19" t="s">
        <v>21</v>
      </c>
      <c r="G2646" s="180">
        <v>91946</v>
      </c>
      <c r="H2646" s="19" t="s">
        <v>3924</v>
      </c>
      <c r="I2646" s="19" t="s">
        <v>15692</v>
      </c>
      <c r="J2646" s="19" t="s">
        <v>23</v>
      </c>
      <c r="K2646" s="20" t="s">
        <v>10724</v>
      </c>
      <c r="L2646" s="19" t="s">
        <v>25</v>
      </c>
    </row>
    <row r="2647" spans="1:12" x14ac:dyDescent="0.25">
      <c r="A2647" s="19" t="s">
        <v>3491</v>
      </c>
      <c r="B2647" s="19" t="s">
        <v>3492</v>
      </c>
      <c r="C2647" s="19" t="s">
        <v>3921</v>
      </c>
      <c r="D2647" s="19" t="s">
        <v>3922</v>
      </c>
      <c r="E2647" s="20" t="s">
        <v>21</v>
      </c>
      <c r="F2647" s="19" t="s">
        <v>21</v>
      </c>
      <c r="G2647" s="180">
        <v>91947</v>
      </c>
      <c r="H2647" s="19" t="s">
        <v>3925</v>
      </c>
      <c r="I2647" s="19" t="s">
        <v>15692</v>
      </c>
      <c r="J2647" s="19" t="s">
        <v>23</v>
      </c>
      <c r="K2647" s="20" t="s">
        <v>10617</v>
      </c>
      <c r="L2647" s="19" t="s">
        <v>25</v>
      </c>
    </row>
    <row r="2648" spans="1:12" x14ac:dyDescent="0.25">
      <c r="A2648" s="19" t="s">
        <v>3491</v>
      </c>
      <c r="B2648" s="19" t="s">
        <v>3492</v>
      </c>
      <c r="C2648" s="19" t="s">
        <v>3921</v>
      </c>
      <c r="D2648" s="19" t="s">
        <v>3922</v>
      </c>
      <c r="E2648" s="20" t="s">
        <v>21</v>
      </c>
      <c r="F2648" s="19" t="s">
        <v>21</v>
      </c>
      <c r="G2648" s="180">
        <v>91949</v>
      </c>
      <c r="H2648" s="19" t="s">
        <v>3927</v>
      </c>
      <c r="I2648" s="19" t="s">
        <v>15692</v>
      </c>
      <c r="J2648" s="19" t="s">
        <v>23</v>
      </c>
      <c r="K2648" s="20" t="s">
        <v>10725</v>
      </c>
      <c r="L2648" s="19" t="s">
        <v>25</v>
      </c>
    </row>
    <row r="2649" spans="1:12" x14ac:dyDescent="0.25">
      <c r="A2649" s="19" t="s">
        <v>3491</v>
      </c>
      <c r="B2649" s="19" t="s">
        <v>3492</v>
      </c>
      <c r="C2649" s="19" t="s">
        <v>3921</v>
      </c>
      <c r="D2649" s="19" t="s">
        <v>3922</v>
      </c>
      <c r="E2649" s="20" t="s">
        <v>21</v>
      </c>
      <c r="F2649" s="19" t="s">
        <v>21</v>
      </c>
      <c r="G2649" s="180">
        <v>91950</v>
      </c>
      <c r="H2649" s="19" t="s">
        <v>3929</v>
      </c>
      <c r="I2649" s="19" t="s">
        <v>15692</v>
      </c>
      <c r="J2649" s="19" t="s">
        <v>23</v>
      </c>
      <c r="K2649" s="20" t="s">
        <v>6893</v>
      </c>
      <c r="L2649" s="19" t="s">
        <v>25</v>
      </c>
    </row>
    <row r="2650" spans="1:12" x14ac:dyDescent="0.25">
      <c r="A2650" s="19" t="s">
        <v>3491</v>
      </c>
      <c r="B2650" s="19" t="s">
        <v>3492</v>
      </c>
      <c r="C2650" s="19" t="s">
        <v>3921</v>
      </c>
      <c r="D2650" s="19" t="s">
        <v>3922</v>
      </c>
      <c r="E2650" s="20" t="s">
        <v>21</v>
      </c>
      <c r="F2650" s="19" t="s">
        <v>21</v>
      </c>
      <c r="G2650" s="180">
        <v>91951</v>
      </c>
      <c r="H2650" s="19" t="s">
        <v>3931</v>
      </c>
      <c r="I2650" s="19" t="s">
        <v>15692</v>
      </c>
      <c r="J2650" s="19" t="s">
        <v>23</v>
      </c>
      <c r="K2650" s="20" t="s">
        <v>1615</v>
      </c>
      <c r="L2650" s="19" t="s">
        <v>25</v>
      </c>
    </row>
    <row r="2651" spans="1:12" x14ac:dyDescent="0.25">
      <c r="A2651" s="19" t="s">
        <v>3491</v>
      </c>
      <c r="B2651" s="19" t="s">
        <v>3492</v>
      </c>
      <c r="C2651" s="19" t="s">
        <v>3921</v>
      </c>
      <c r="D2651" s="19" t="s">
        <v>3922</v>
      </c>
      <c r="E2651" s="20" t="s">
        <v>21</v>
      </c>
      <c r="F2651" s="19" t="s">
        <v>21</v>
      </c>
      <c r="G2651" s="180">
        <v>91952</v>
      </c>
      <c r="H2651" s="19" t="s">
        <v>3933</v>
      </c>
      <c r="I2651" s="19" t="s">
        <v>15692</v>
      </c>
      <c r="J2651" s="19" t="s">
        <v>23</v>
      </c>
      <c r="K2651" s="20" t="s">
        <v>10452</v>
      </c>
      <c r="L2651" s="19" t="s">
        <v>25</v>
      </c>
    </row>
    <row r="2652" spans="1:12" x14ac:dyDescent="0.25">
      <c r="A2652" s="19" t="s">
        <v>3491</v>
      </c>
      <c r="B2652" s="19" t="s">
        <v>3492</v>
      </c>
      <c r="C2652" s="19" t="s">
        <v>3921</v>
      </c>
      <c r="D2652" s="19" t="s">
        <v>3922</v>
      </c>
      <c r="E2652" s="20" t="s">
        <v>21</v>
      </c>
      <c r="F2652" s="19" t="s">
        <v>21</v>
      </c>
      <c r="G2652" s="180">
        <v>91953</v>
      </c>
      <c r="H2652" s="19" t="s">
        <v>3935</v>
      </c>
      <c r="I2652" s="19" t="s">
        <v>15692</v>
      </c>
      <c r="J2652" s="19" t="s">
        <v>23</v>
      </c>
      <c r="K2652" s="20" t="s">
        <v>4996</v>
      </c>
      <c r="L2652" s="19" t="s">
        <v>25</v>
      </c>
    </row>
    <row r="2653" spans="1:12" x14ac:dyDescent="0.25">
      <c r="A2653" s="19" t="s">
        <v>3491</v>
      </c>
      <c r="B2653" s="19" t="s">
        <v>3492</v>
      </c>
      <c r="C2653" s="19" t="s">
        <v>3921</v>
      </c>
      <c r="D2653" s="19" t="s">
        <v>3922</v>
      </c>
      <c r="E2653" s="20" t="s">
        <v>21</v>
      </c>
      <c r="F2653" s="19" t="s">
        <v>21</v>
      </c>
      <c r="G2653" s="180">
        <v>91954</v>
      </c>
      <c r="H2653" s="19" t="s">
        <v>3937</v>
      </c>
      <c r="I2653" s="19" t="s">
        <v>15692</v>
      </c>
      <c r="J2653" s="19" t="s">
        <v>23</v>
      </c>
      <c r="K2653" s="20" t="s">
        <v>2702</v>
      </c>
      <c r="L2653" s="19" t="s">
        <v>25</v>
      </c>
    </row>
    <row r="2654" spans="1:12" x14ac:dyDescent="0.25">
      <c r="A2654" s="19" t="s">
        <v>3491</v>
      </c>
      <c r="B2654" s="19" t="s">
        <v>3492</v>
      </c>
      <c r="C2654" s="19" t="s">
        <v>3921</v>
      </c>
      <c r="D2654" s="19" t="s">
        <v>3922</v>
      </c>
      <c r="E2654" s="20" t="s">
        <v>21</v>
      </c>
      <c r="F2654" s="19" t="s">
        <v>21</v>
      </c>
      <c r="G2654" s="180">
        <v>91955</v>
      </c>
      <c r="H2654" s="19" t="s">
        <v>3938</v>
      </c>
      <c r="I2654" s="19" t="s">
        <v>15692</v>
      </c>
      <c r="J2654" s="19" t="s">
        <v>23</v>
      </c>
      <c r="K2654" s="20" t="s">
        <v>10726</v>
      </c>
      <c r="L2654" s="19" t="s">
        <v>25</v>
      </c>
    </row>
    <row r="2655" spans="1:12" x14ac:dyDescent="0.25">
      <c r="A2655" s="19" t="s">
        <v>3491</v>
      </c>
      <c r="B2655" s="19" t="s">
        <v>3492</v>
      </c>
      <c r="C2655" s="19" t="s">
        <v>3921</v>
      </c>
      <c r="D2655" s="19" t="s">
        <v>3922</v>
      </c>
      <c r="E2655" s="20" t="s">
        <v>21</v>
      </c>
      <c r="F2655" s="19" t="s">
        <v>21</v>
      </c>
      <c r="G2655" s="180">
        <v>91956</v>
      </c>
      <c r="H2655" s="19" t="s">
        <v>3939</v>
      </c>
      <c r="I2655" s="19" t="s">
        <v>15692</v>
      </c>
      <c r="J2655" s="19" t="s">
        <v>23</v>
      </c>
      <c r="K2655" s="20" t="s">
        <v>7668</v>
      </c>
      <c r="L2655" s="19" t="s">
        <v>25</v>
      </c>
    </row>
    <row r="2656" spans="1:12" x14ac:dyDescent="0.25">
      <c r="A2656" s="19" t="s">
        <v>3491</v>
      </c>
      <c r="B2656" s="19" t="s">
        <v>3492</v>
      </c>
      <c r="C2656" s="19" t="s">
        <v>3921</v>
      </c>
      <c r="D2656" s="19" t="s">
        <v>3922</v>
      </c>
      <c r="E2656" s="20" t="s">
        <v>21</v>
      </c>
      <c r="F2656" s="19" t="s">
        <v>21</v>
      </c>
      <c r="G2656" s="180">
        <v>91957</v>
      </c>
      <c r="H2656" s="19" t="s">
        <v>3940</v>
      </c>
      <c r="I2656" s="19" t="s">
        <v>15692</v>
      </c>
      <c r="J2656" s="19" t="s">
        <v>23</v>
      </c>
      <c r="K2656" s="20" t="s">
        <v>10727</v>
      </c>
      <c r="L2656" s="19" t="s">
        <v>25</v>
      </c>
    </row>
    <row r="2657" spans="1:12" x14ac:dyDescent="0.25">
      <c r="A2657" s="19" t="s">
        <v>3491</v>
      </c>
      <c r="B2657" s="19" t="s">
        <v>3492</v>
      </c>
      <c r="C2657" s="19" t="s">
        <v>3921</v>
      </c>
      <c r="D2657" s="19" t="s">
        <v>3922</v>
      </c>
      <c r="E2657" s="20" t="s">
        <v>21</v>
      </c>
      <c r="F2657" s="19" t="s">
        <v>21</v>
      </c>
      <c r="G2657" s="180">
        <v>91958</v>
      </c>
      <c r="H2657" s="19" t="s">
        <v>3942</v>
      </c>
      <c r="I2657" s="19" t="s">
        <v>15692</v>
      </c>
      <c r="J2657" s="19" t="s">
        <v>23</v>
      </c>
      <c r="K2657" s="20" t="s">
        <v>10728</v>
      </c>
      <c r="L2657" s="19" t="s">
        <v>25</v>
      </c>
    </row>
    <row r="2658" spans="1:12" x14ac:dyDescent="0.25">
      <c r="A2658" s="19" t="s">
        <v>3491</v>
      </c>
      <c r="B2658" s="19" t="s">
        <v>3492</v>
      </c>
      <c r="C2658" s="19" t="s">
        <v>3921</v>
      </c>
      <c r="D2658" s="19" t="s">
        <v>3922</v>
      </c>
      <c r="E2658" s="20" t="s">
        <v>21</v>
      </c>
      <c r="F2658" s="19" t="s">
        <v>21</v>
      </c>
      <c r="G2658" s="180">
        <v>91959</v>
      </c>
      <c r="H2658" s="19" t="s">
        <v>3943</v>
      </c>
      <c r="I2658" s="19" t="s">
        <v>15692</v>
      </c>
      <c r="J2658" s="19" t="s">
        <v>23</v>
      </c>
      <c r="K2658" s="20" t="s">
        <v>10729</v>
      </c>
      <c r="L2658" s="19" t="s">
        <v>25</v>
      </c>
    </row>
    <row r="2659" spans="1:12" x14ac:dyDescent="0.25">
      <c r="A2659" s="19" t="s">
        <v>3491</v>
      </c>
      <c r="B2659" s="19" t="s">
        <v>3492</v>
      </c>
      <c r="C2659" s="19" t="s">
        <v>3921</v>
      </c>
      <c r="D2659" s="19" t="s">
        <v>3922</v>
      </c>
      <c r="E2659" s="20" t="s">
        <v>21</v>
      </c>
      <c r="F2659" s="19" t="s">
        <v>21</v>
      </c>
      <c r="G2659" s="180">
        <v>91960</v>
      </c>
      <c r="H2659" s="19" t="s">
        <v>3944</v>
      </c>
      <c r="I2659" s="19" t="s">
        <v>15692</v>
      </c>
      <c r="J2659" s="19" t="s">
        <v>23</v>
      </c>
      <c r="K2659" s="20" t="s">
        <v>5614</v>
      </c>
      <c r="L2659" s="19" t="s">
        <v>25</v>
      </c>
    </row>
    <row r="2660" spans="1:12" x14ac:dyDescent="0.25">
      <c r="A2660" s="19" t="s">
        <v>3491</v>
      </c>
      <c r="B2660" s="19" t="s">
        <v>3492</v>
      </c>
      <c r="C2660" s="19" t="s">
        <v>3921</v>
      </c>
      <c r="D2660" s="19" t="s">
        <v>3922</v>
      </c>
      <c r="E2660" s="20" t="s">
        <v>21</v>
      </c>
      <c r="F2660" s="19" t="s">
        <v>21</v>
      </c>
      <c r="G2660" s="180">
        <v>91961</v>
      </c>
      <c r="H2660" s="19" t="s">
        <v>3946</v>
      </c>
      <c r="I2660" s="19" t="s">
        <v>15692</v>
      </c>
      <c r="J2660" s="19" t="s">
        <v>23</v>
      </c>
      <c r="K2660" s="20" t="s">
        <v>10730</v>
      </c>
      <c r="L2660" s="19" t="s">
        <v>25</v>
      </c>
    </row>
    <row r="2661" spans="1:12" x14ac:dyDescent="0.25">
      <c r="A2661" s="19" t="s">
        <v>3491</v>
      </c>
      <c r="B2661" s="19" t="s">
        <v>3492</v>
      </c>
      <c r="C2661" s="19" t="s">
        <v>3921</v>
      </c>
      <c r="D2661" s="19" t="s">
        <v>3922</v>
      </c>
      <c r="E2661" s="20" t="s">
        <v>21</v>
      </c>
      <c r="F2661" s="19" t="s">
        <v>21</v>
      </c>
      <c r="G2661" s="180">
        <v>91962</v>
      </c>
      <c r="H2661" s="19" t="s">
        <v>3948</v>
      </c>
      <c r="I2661" s="19" t="s">
        <v>15692</v>
      </c>
      <c r="J2661" s="19" t="s">
        <v>23</v>
      </c>
      <c r="K2661" s="20" t="s">
        <v>10731</v>
      </c>
      <c r="L2661" s="19" t="s">
        <v>25</v>
      </c>
    </row>
    <row r="2662" spans="1:12" x14ac:dyDescent="0.25">
      <c r="A2662" s="19" t="s">
        <v>3491</v>
      </c>
      <c r="B2662" s="19" t="s">
        <v>3492</v>
      </c>
      <c r="C2662" s="19" t="s">
        <v>3921</v>
      </c>
      <c r="D2662" s="19" t="s">
        <v>3922</v>
      </c>
      <c r="E2662" s="20" t="s">
        <v>21</v>
      </c>
      <c r="F2662" s="19" t="s">
        <v>21</v>
      </c>
      <c r="G2662" s="180">
        <v>91963</v>
      </c>
      <c r="H2662" s="19" t="s">
        <v>3950</v>
      </c>
      <c r="I2662" s="19" t="s">
        <v>15692</v>
      </c>
      <c r="J2662" s="19" t="s">
        <v>23</v>
      </c>
      <c r="K2662" s="20" t="s">
        <v>10732</v>
      </c>
      <c r="L2662" s="19" t="s">
        <v>25</v>
      </c>
    </row>
    <row r="2663" spans="1:12" x14ac:dyDescent="0.25">
      <c r="A2663" s="19" t="s">
        <v>3491</v>
      </c>
      <c r="B2663" s="19" t="s">
        <v>3492</v>
      </c>
      <c r="C2663" s="19" t="s">
        <v>3921</v>
      </c>
      <c r="D2663" s="19" t="s">
        <v>3922</v>
      </c>
      <c r="E2663" s="20" t="s">
        <v>21</v>
      </c>
      <c r="F2663" s="19" t="s">
        <v>21</v>
      </c>
      <c r="G2663" s="180">
        <v>91964</v>
      </c>
      <c r="H2663" s="19" t="s">
        <v>3952</v>
      </c>
      <c r="I2663" s="19" t="s">
        <v>15692</v>
      </c>
      <c r="J2663" s="19" t="s">
        <v>23</v>
      </c>
      <c r="K2663" s="20" t="s">
        <v>10733</v>
      </c>
      <c r="L2663" s="19" t="s">
        <v>25</v>
      </c>
    </row>
    <row r="2664" spans="1:12" x14ac:dyDescent="0.25">
      <c r="A2664" s="19" t="s">
        <v>3491</v>
      </c>
      <c r="B2664" s="19" t="s">
        <v>3492</v>
      </c>
      <c r="C2664" s="19" t="s">
        <v>3921</v>
      </c>
      <c r="D2664" s="19" t="s">
        <v>3922</v>
      </c>
      <c r="E2664" s="20" t="s">
        <v>21</v>
      </c>
      <c r="F2664" s="19" t="s">
        <v>21</v>
      </c>
      <c r="G2664" s="180">
        <v>91965</v>
      </c>
      <c r="H2664" s="19" t="s">
        <v>3953</v>
      </c>
      <c r="I2664" s="19" t="s">
        <v>15692</v>
      </c>
      <c r="J2664" s="19" t="s">
        <v>23</v>
      </c>
      <c r="K2664" s="20" t="s">
        <v>90</v>
      </c>
      <c r="L2664" s="19" t="s">
        <v>25</v>
      </c>
    </row>
    <row r="2665" spans="1:12" x14ac:dyDescent="0.25">
      <c r="A2665" s="19" t="s">
        <v>3491</v>
      </c>
      <c r="B2665" s="19" t="s">
        <v>3492</v>
      </c>
      <c r="C2665" s="19" t="s">
        <v>3921</v>
      </c>
      <c r="D2665" s="19" t="s">
        <v>3922</v>
      </c>
      <c r="E2665" s="20" t="s">
        <v>21</v>
      </c>
      <c r="F2665" s="19" t="s">
        <v>21</v>
      </c>
      <c r="G2665" s="180">
        <v>91966</v>
      </c>
      <c r="H2665" s="19" t="s">
        <v>3954</v>
      </c>
      <c r="I2665" s="19" t="s">
        <v>15692</v>
      </c>
      <c r="J2665" s="19" t="s">
        <v>23</v>
      </c>
      <c r="K2665" s="20" t="s">
        <v>10734</v>
      </c>
      <c r="L2665" s="19" t="s">
        <v>25</v>
      </c>
    </row>
    <row r="2666" spans="1:12" x14ac:dyDescent="0.25">
      <c r="A2666" s="19" t="s">
        <v>3491</v>
      </c>
      <c r="B2666" s="19" t="s">
        <v>3492</v>
      </c>
      <c r="C2666" s="19" t="s">
        <v>3921</v>
      </c>
      <c r="D2666" s="19" t="s">
        <v>3922</v>
      </c>
      <c r="E2666" s="20" t="s">
        <v>21</v>
      </c>
      <c r="F2666" s="19" t="s">
        <v>21</v>
      </c>
      <c r="G2666" s="180">
        <v>91967</v>
      </c>
      <c r="H2666" s="19" t="s">
        <v>3955</v>
      </c>
      <c r="I2666" s="19" t="s">
        <v>15692</v>
      </c>
      <c r="J2666" s="19" t="s">
        <v>23</v>
      </c>
      <c r="K2666" s="20" t="s">
        <v>7077</v>
      </c>
      <c r="L2666" s="19" t="s">
        <v>25</v>
      </c>
    </row>
    <row r="2667" spans="1:12" x14ac:dyDescent="0.25">
      <c r="A2667" s="19" t="s">
        <v>3491</v>
      </c>
      <c r="B2667" s="19" t="s">
        <v>3492</v>
      </c>
      <c r="C2667" s="19" t="s">
        <v>3921</v>
      </c>
      <c r="D2667" s="19" t="s">
        <v>3922</v>
      </c>
      <c r="E2667" s="20" t="s">
        <v>21</v>
      </c>
      <c r="F2667" s="19" t="s">
        <v>21</v>
      </c>
      <c r="G2667" s="180">
        <v>91968</v>
      </c>
      <c r="H2667" s="19" t="s">
        <v>3956</v>
      </c>
      <c r="I2667" s="19" t="s">
        <v>15692</v>
      </c>
      <c r="J2667" s="19" t="s">
        <v>23</v>
      </c>
      <c r="K2667" s="20" t="s">
        <v>10735</v>
      </c>
      <c r="L2667" s="19" t="s">
        <v>25</v>
      </c>
    </row>
    <row r="2668" spans="1:12" x14ac:dyDescent="0.25">
      <c r="A2668" s="19" t="s">
        <v>3491</v>
      </c>
      <c r="B2668" s="19" t="s">
        <v>3492</v>
      </c>
      <c r="C2668" s="19" t="s">
        <v>3921</v>
      </c>
      <c r="D2668" s="19" t="s">
        <v>3922</v>
      </c>
      <c r="E2668" s="20" t="s">
        <v>21</v>
      </c>
      <c r="F2668" s="19" t="s">
        <v>21</v>
      </c>
      <c r="G2668" s="180">
        <v>91969</v>
      </c>
      <c r="H2668" s="19" t="s">
        <v>3957</v>
      </c>
      <c r="I2668" s="19" t="s">
        <v>15692</v>
      </c>
      <c r="J2668" s="19" t="s">
        <v>23</v>
      </c>
      <c r="K2668" s="20" t="s">
        <v>10736</v>
      </c>
      <c r="L2668" s="19" t="s">
        <v>25</v>
      </c>
    </row>
    <row r="2669" spans="1:12" x14ac:dyDescent="0.25">
      <c r="A2669" s="19" t="s">
        <v>3491</v>
      </c>
      <c r="B2669" s="19" t="s">
        <v>3492</v>
      </c>
      <c r="C2669" s="19" t="s">
        <v>3921</v>
      </c>
      <c r="D2669" s="19" t="s">
        <v>3922</v>
      </c>
      <c r="E2669" s="20" t="s">
        <v>21</v>
      </c>
      <c r="F2669" s="19" t="s">
        <v>21</v>
      </c>
      <c r="G2669" s="180">
        <v>91970</v>
      </c>
      <c r="H2669" s="19" t="s">
        <v>3958</v>
      </c>
      <c r="I2669" s="19" t="s">
        <v>15692</v>
      </c>
      <c r="J2669" s="19" t="s">
        <v>23</v>
      </c>
      <c r="K2669" s="20" t="s">
        <v>10737</v>
      </c>
      <c r="L2669" s="19" t="s">
        <v>25</v>
      </c>
    </row>
    <row r="2670" spans="1:12" x14ac:dyDescent="0.25">
      <c r="A2670" s="19" t="s">
        <v>3491</v>
      </c>
      <c r="B2670" s="19" t="s">
        <v>3492</v>
      </c>
      <c r="C2670" s="19" t="s">
        <v>3921</v>
      </c>
      <c r="D2670" s="19" t="s">
        <v>3922</v>
      </c>
      <c r="E2670" s="20" t="s">
        <v>21</v>
      </c>
      <c r="F2670" s="19" t="s">
        <v>21</v>
      </c>
      <c r="G2670" s="180">
        <v>91971</v>
      </c>
      <c r="H2670" s="19" t="s">
        <v>3960</v>
      </c>
      <c r="I2670" s="19" t="s">
        <v>15692</v>
      </c>
      <c r="J2670" s="19" t="s">
        <v>23</v>
      </c>
      <c r="K2670" s="20" t="s">
        <v>10738</v>
      </c>
      <c r="L2670" s="19" t="s">
        <v>25</v>
      </c>
    </row>
    <row r="2671" spans="1:12" x14ac:dyDescent="0.25">
      <c r="A2671" s="19" t="s">
        <v>3491</v>
      </c>
      <c r="B2671" s="19" t="s">
        <v>3492</v>
      </c>
      <c r="C2671" s="19" t="s">
        <v>3921</v>
      </c>
      <c r="D2671" s="19" t="s">
        <v>3922</v>
      </c>
      <c r="E2671" s="20" t="s">
        <v>21</v>
      </c>
      <c r="F2671" s="19" t="s">
        <v>21</v>
      </c>
      <c r="G2671" s="180">
        <v>91972</v>
      </c>
      <c r="H2671" s="19" t="s">
        <v>3961</v>
      </c>
      <c r="I2671" s="19" t="s">
        <v>15692</v>
      </c>
      <c r="J2671" s="19" t="s">
        <v>23</v>
      </c>
      <c r="K2671" s="20" t="s">
        <v>6560</v>
      </c>
      <c r="L2671" s="19" t="s">
        <v>25</v>
      </c>
    </row>
    <row r="2672" spans="1:12" x14ac:dyDescent="0.25">
      <c r="A2672" s="19" t="s">
        <v>3491</v>
      </c>
      <c r="B2672" s="19" t="s">
        <v>3492</v>
      </c>
      <c r="C2672" s="19" t="s">
        <v>3921</v>
      </c>
      <c r="D2672" s="19" t="s">
        <v>3922</v>
      </c>
      <c r="E2672" s="20" t="s">
        <v>21</v>
      </c>
      <c r="F2672" s="19" t="s">
        <v>21</v>
      </c>
      <c r="G2672" s="180">
        <v>91973</v>
      </c>
      <c r="H2672" s="19" t="s">
        <v>3963</v>
      </c>
      <c r="I2672" s="19" t="s">
        <v>15692</v>
      </c>
      <c r="J2672" s="19" t="s">
        <v>23</v>
      </c>
      <c r="K2672" s="20" t="s">
        <v>10739</v>
      </c>
      <c r="L2672" s="19" t="s">
        <v>25</v>
      </c>
    </row>
    <row r="2673" spans="1:12" x14ac:dyDescent="0.25">
      <c r="A2673" s="19" t="s">
        <v>3491</v>
      </c>
      <c r="B2673" s="19" t="s">
        <v>3492</v>
      </c>
      <c r="C2673" s="19" t="s">
        <v>3921</v>
      </c>
      <c r="D2673" s="19" t="s">
        <v>3922</v>
      </c>
      <c r="E2673" s="20" t="s">
        <v>21</v>
      </c>
      <c r="F2673" s="19" t="s">
        <v>21</v>
      </c>
      <c r="G2673" s="180">
        <v>91974</v>
      </c>
      <c r="H2673" s="19" t="s">
        <v>3964</v>
      </c>
      <c r="I2673" s="19" t="s">
        <v>15692</v>
      </c>
      <c r="J2673" s="19" t="s">
        <v>23</v>
      </c>
      <c r="K2673" s="20" t="s">
        <v>10740</v>
      </c>
      <c r="L2673" s="19" t="s">
        <v>25</v>
      </c>
    </row>
    <row r="2674" spans="1:12" x14ac:dyDescent="0.25">
      <c r="A2674" s="19" t="s">
        <v>3491</v>
      </c>
      <c r="B2674" s="19" t="s">
        <v>3492</v>
      </c>
      <c r="C2674" s="19" t="s">
        <v>3921</v>
      </c>
      <c r="D2674" s="19" t="s">
        <v>3922</v>
      </c>
      <c r="E2674" s="20" t="s">
        <v>21</v>
      </c>
      <c r="F2674" s="19" t="s">
        <v>21</v>
      </c>
      <c r="G2674" s="180">
        <v>91975</v>
      </c>
      <c r="H2674" s="19" t="s">
        <v>3965</v>
      </c>
      <c r="I2674" s="19" t="s">
        <v>15692</v>
      </c>
      <c r="J2674" s="19" t="s">
        <v>23</v>
      </c>
      <c r="K2674" s="20" t="s">
        <v>7383</v>
      </c>
      <c r="L2674" s="19" t="s">
        <v>25</v>
      </c>
    </row>
    <row r="2675" spans="1:12" x14ac:dyDescent="0.25">
      <c r="A2675" s="19" t="s">
        <v>3491</v>
      </c>
      <c r="B2675" s="19" t="s">
        <v>3492</v>
      </c>
      <c r="C2675" s="19" t="s">
        <v>3921</v>
      </c>
      <c r="D2675" s="19" t="s">
        <v>3922</v>
      </c>
      <c r="E2675" s="20" t="s">
        <v>21</v>
      </c>
      <c r="F2675" s="19" t="s">
        <v>21</v>
      </c>
      <c r="G2675" s="180">
        <v>91976</v>
      </c>
      <c r="H2675" s="19" t="s">
        <v>3967</v>
      </c>
      <c r="I2675" s="19" t="s">
        <v>15692</v>
      </c>
      <c r="J2675" s="19" t="s">
        <v>23</v>
      </c>
      <c r="K2675" s="20" t="s">
        <v>10741</v>
      </c>
      <c r="L2675" s="19" t="s">
        <v>25</v>
      </c>
    </row>
    <row r="2676" spans="1:12" x14ac:dyDescent="0.25">
      <c r="A2676" s="19" t="s">
        <v>3491</v>
      </c>
      <c r="B2676" s="19" t="s">
        <v>3492</v>
      </c>
      <c r="C2676" s="19" t="s">
        <v>3921</v>
      </c>
      <c r="D2676" s="19" t="s">
        <v>3922</v>
      </c>
      <c r="E2676" s="20" t="s">
        <v>21</v>
      </c>
      <c r="F2676" s="19" t="s">
        <v>21</v>
      </c>
      <c r="G2676" s="180">
        <v>91977</v>
      </c>
      <c r="H2676" s="19" t="s">
        <v>3968</v>
      </c>
      <c r="I2676" s="19" t="s">
        <v>15692</v>
      </c>
      <c r="J2676" s="19" t="s">
        <v>23</v>
      </c>
      <c r="K2676" s="20" t="s">
        <v>10742</v>
      </c>
      <c r="L2676" s="19" t="s">
        <v>25</v>
      </c>
    </row>
    <row r="2677" spans="1:12" x14ac:dyDescent="0.25">
      <c r="A2677" s="19" t="s">
        <v>3491</v>
      </c>
      <c r="B2677" s="19" t="s">
        <v>3492</v>
      </c>
      <c r="C2677" s="19" t="s">
        <v>3921</v>
      </c>
      <c r="D2677" s="19" t="s">
        <v>3922</v>
      </c>
      <c r="E2677" s="20" t="s">
        <v>21</v>
      </c>
      <c r="F2677" s="19" t="s">
        <v>21</v>
      </c>
      <c r="G2677" s="180">
        <v>91978</v>
      </c>
      <c r="H2677" s="19" t="s">
        <v>3970</v>
      </c>
      <c r="I2677" s="19" t="s">
        <v>15692</v>
      </c>
      <c r="J2677" s="19" t="s">
        <v>23</v>
      </c>
      <c r="K2677" s="20" t="s">
        <v>10743</v>
      </c>
      <c r="L2677" s="19" t="s">
        <v>25</v>
      </c>
    </row>
    <row r="2678" spans="1:12" x14ac:dyDescent="0.25">
      <c r="A2678" s="19" t="s">
        <v>3491</v>
      </c>
      <c r="B2678" s="19" t="s">
        <v>3492</v>
      </c>
      <c r="C2678" s="19" t="s">
        <v>3921</v>
      </c>
      <c r="D2678" s="19" t="s">
        <v>3922</v>
      </c>
      <c r="E2678" s="20" t="s">
        <v>21</v>
      </c>
      <c r="F2678" s="19" t="s">
        <v>21</v>
      </c>
      <c r="G2678" s="180">
        <v>91979</v>
      </c>
      <c r="H2678" s="19" t="s">
        <v>3971</v>
      </c>
      <c r="I2678" s="19" t="s">
        <v>15692</v>
      </c>
      <c r="J2678" s="19" t="s">
        <v>23</v>
      </c>
      <c r="K2678" s="20" t="s">
        <v>10744</v>
      </c>
      <c r="L2678" s="19" t="s">
        <v>25</v>
      </c>
    </row>
    <row r="2679" spans="1:12" x14ac:dyDescent="0.25">
      <c r="A2679" s="19" t="s">
        <v>3491</v>
      </c>
      <c r="B2679" s="19" t="s">
        <v>3492</v>
      </c>
      <c r="C2679" s="19" t="s">
        <v>3921</v>
      </c>
      <c r="D2679" s="19" t="s">
        <v>3922</v>
      </c>
      <c r="E2679" s="20" t="s">
        <v>21</v>
      </c>
      <c r="F2679" s="19" t="s">
        <v>21</v>
      </c>
      <c r="G2679" s="180">
        <v>91980</v>
      </c>
      <c r="H2679" s="19" t="s">
        <v>3973</v>
      </c>
      <c r="I2679" s="19" t="s">
        <v>15692</v>
      </c>
      <c r="J2679" s="19" t="s">
        <v>23</v>
      </c>
      <c r="K2679" s="20" t="s">
        <v>10745</v>
      </c>
      <c r="L2679" s="19" t="s">
        <v>25</v>
      </c>
    </row>
    <row r="2680" spans="1:12" x14ac:dyDescent="0.25">
      <c r="A2680" s="19" t="s">
        <v>3491</v>
      </c>
      <c r="B2680" s="19" t="s">
        <v>3492</v>
      </c>
      <c r="C2680" s="19" t="s">
        <v>3921</v>
      </c>
      <c r="D2680" s="19" t="s">
        <v>3922</v>
      </c>
      <c r="E2680" s="20" t="s">
        <v>21</v>
      </c>
      <c r="F2680" s="19" t="s">
        <v>21</v>
      </c>
      <c r="G2680" s="180">
        <v>91981</v>
      </c>
      <c r="H2680" s="19" t="s">
        <v>3975</v>
      </c>
      <c r="I2680" s="19" t="s">
        <v>15692</v>
      </c>
      <c r="J2680" s="19" t="s">
        <v>23</v>
      </c>
      <c r="K2680" s="20" t="s">
        <v>10746</v>
      </c>
      <c r="L2680" s="19" t="s">
        <v>25</v>
      </c>
    </row>
    <row r="2681" spans="1:12" x14ac:dyDescent="0.25">
      <c r="A2681" s="19" t="s">
        <v>3491</v>
      </c>
      <c r="B2681" s="19" t="s">
        <v>3492</v>
      </c>
      <c r="C2681" s="19" t="s">
        <v>3921</v>
      </c>
      <c r="D2681" s="19" t="s">
        <v>3922</v>
      </c>
      <c r="E2681" s="20" t="s">
        <v>21</v>
      </c>
      <c r="F2681" s="19" t="s">
        <v>21</v>
      </c>
      <c r="G2681" s="180">
        <v>91982</v>
      </c>
      <c r="H2681" s="19" t="s">
        <v>3977</v>
      </c>
      <c r="I2681" s="19" t="s">
        <v>15692</v>
      </c>
      <c r="J2681" s="19" t="s">
        <v>23</v>
      </c>
      <c r="K2681" s="20" t="s">
        <v>10747</v>
      </c>
      <c r="L2681" s="19" t="s">
        <v>25</v>
      </c>
    </row>
    <row r="2682" spans="1:12" x14ac:dyDescent="0.25">
      <c r="A2682" s="19" t="s">
        <v>3491</v>
      </c>
      <c r="B2682" s="19" t="s">
        <v>3492</v>
      </c>
      <c r="C2682" s="19" t="s">
        <v>3921</v>
      </c>
      <c r="D2682" s="19" t="s">
        <v>3922</v>
      </c>
      <c r="E2682" s="20" t="s">
        <v>21</v>
      </c>
      <c r="F2682" s="19" t="s">
        <v>21</v>
      </c>
      <c r="G2682" s="180">
        <v>91983</v>
      </c>
      <c r="H2682" s="19" t="s">
        <v>3978</v>
      </c>
      <c r="I2682" s="19" t="s">
        <v>15692</v>
      </c>
      <c r="J2682" s="19" t="s">
        <v>23</v>
      </c>
      <c r="K2682" s="20" t="s">
        <v>10748</v>
      </c>
      <c r="L2682" s="19" t="s">
        <v>25</v>
      </c>
    </row>
    <row r="2683" spans="1:12" x14ac:dyDescent="0.25">
      <c r="A2683" s="19" t="s">
        <v>3491</v>
      </c>
      <c r="B2683" s="19" t="s">
        <v>3492</v>
      </c>
      <c r="C2683" s="19" t="s">
        <v>3921</v>
      </c>
      <c r="D2683" s="19" t="s">
        <v>3922</v>
      </c>
      <c r="E2683" s="20" t="s">
        <v>21</v>
      </c>
      <c r="F2683" s="19" t="s">
        <v>21</v>
      </c>
      <c r="G2683" s="180">
        <v>91984</v>
      </c>
      <c r="H2683" s="19" t="s">
        <v>3979</v>
      </c>
      <c r="I2683" s="19" t="s">
        <v>15692</v>
      </c>
      <c r="J2683" s="19" t="s">
        <v>23</v>
      </c>
      <c r="K2683" s="20" t="s">
        <v>5284</v>
      </c>
      <c r="L2683" s="19" t="s">
        <v>25</v>
      </c>
    </row>
    <row r="2684" spans="1:12" x14ac:dyDescent="0.25">
      <c r="A2684" s="19" t="s">
        <v>3491</v>
      </c>
      <c r="B2684" s="19" t="s">
        <v>3492</v>
      </c>
      <c r="C2684" s="19" t="s">
        <v>3921</v>
      </c>
      <c r="D2684" s="19" t="s">
        <v>3922</v>
      </c>
      <c r="E2684" s="20" t="s">
        <v>21</v>
      </c>
      <c r="F2684" s="19" t="s">
        <v>21</v>
      </c>
      <c r="G2684" s="180">
        <v>91985</v>
      </c>
      <c r="H2684" s="19" t="s">
        <v>3981</v>
      </c>
      <c r="I2684" s="19" t="s">
        <v>15692</v>
      </c>
      <c r="J2684" s="19" t="s">
        <v>23</v>
      </c>
      <c r="K2684" s="20" t="s">
        <v>10749</v>
      </c>
      <c r="L2684" s="19" t="s">
        <v>25</v>
      </c>
    </row>
    <row r="2685" spans="1:12" x14ac:dyDescent="0.25">
      <c r="A2685" s="19" t="s">
        <v>3491</v>
      </c>
      <c r="B2685" s="19" t="s">
        <v>3492</v>
      </c>
      <c r="C2685" s="19" t="s">
        <v>3921</v>
      </c>
      <c r="D2685" s="19" t="s">
        <v>3922</v>
      </c>
      <c r="E2685" s="20" t="s">
        <v>21</v>
      </c>
      <c r="F2685" s="19" t="s">
        <v>21</v>
      </c>
      <c r="G2685" s="180">
        <v>91986</v>
      </c>
      <c r="H2685" s="19" t="s">
        <v>3983</v>
      </c>
      <c r="I2685" s="19" t="s">
        <v>15692</v>
      </c>
      <c r="J2685" s="19" t="s">
        <v>23</v>
      </c>
      <c r="K2685" s="20" t="s">
        <v>10750</v>
      </c>
      <c r="L2685" s="19" t="s">
        <v>25</v>
      </c>
    </row>
    <row r="2686" spans="1:12" x14ac:dyDescent="0.25">
      <c r="A2686" s="19" t="s">
        <v>3491</v>
      </c>
      <c r="B2686" s="19" t="s">
        <v>3492</v>
      </c>
      <c r="C2686" s="19" t="s">
        <v>3921</v>
      </c>
      <c r="D2686" s="19" t="s">
        <v>3922</v>
      </c>
      <c r="E2686" s="20" t="s">
        <v>21</v>
      </c>
      <c r="F2686" s="19" t="s">
        <v>21</v>
      </c>
      <c r="G2686" s="180">
        <v>91987</v>
      </c>
      <c r="H2686" s="19" t="s">
        <v>3985</v>
      </c>
      <c r="I2686" s="19" t="s">
        <v>15692</v>
      </c>
      <c r="J2686" s="19" t="s">
        <v>23</v>
      </c>
      <c r="K2686" s="20" t="s">
        <v>10751</v>
      </c>
      <c r="L2686" s="19" t="s">
        <v>25</v>
      </c>
    </row>
    <row r="2687" spans="1:12" x14ac:dyDescent="0.25">
      <c r="A2687" s="19" t="s">
        <v>3491</v>
      </c>
      <c r="B2687" s="19" t="s">
        <v>3492</v>
      </c>
      <c r="C2687" s="19" t="s">
        <v>3921</v>
      </c>
      <c r="D2687" s="19" t="s">
        <v>3922</v>
      </c>
      <c r="E2687" s="20" t="s">
        <v>21</v>
      </c>
      <c r="F2687" s="19" t="s">
        <v>21</v>
      </c>
      <c r="G2687" s="180">
        <v>91988</v>
      </c>
      <c r="H2687" s="19" t="s">
        <v>3987</v>
      </c>
      <c r="I2687" s="19" t="s">
        <v>15692</v>
      </c>
      <c r="J2687" s="19" t="s">
        <v>23</v>
      </c>
      <c r="K2687" s="20" t="s">
        <v>10752</v>
      </c>
      <c r="L2687" s="19" t="s">
        <v>25</v>
      </c>
    </row>
    <row r="2688" spans="1:12" x14ac:dyDescent="0.25">
      <c r="A2688" s="19" t="s">
        <v>3491</v>
      </c>
      <c r="B2688" s="19" t="s">
        <v>3492</v>
      </c>
      <c r="C2688" s="19" t="s">
        <v>3921</v>
      </c>
      <c r="D2688" s="19" t="s">
        <v>3922</v>
      </c>
      <c r="E2688" s="20" t="s">
        <v>21</v>
      </c>
      <c r="F2688" s="19" t="s">
        <v>21</v>
      </c>
      <c r="G2688" s="180">
        <v>91989</v>
      </c>
      <c r="H2688" s="19" t="s">
        <v>3988</v>
      </c>
      <c r="I2688" s="19" t="s">
        <v>15692</v>
      </c>
      <c r="J2688" s="19" t="s">
        <v>23</v>
      </c>
      <c r="K2688" s="20" t="s">
        <v>8876</v>
      </c>
      <c r="L2688" s="19" t="s">
        <v>25</v>
      </c>
    </row>
    <row r="2689" spans="1:12" x14ac:dyDescent="0.25">
      <c r="A2689" s="19" t="s">
        <v>3491</v>
      </c>
      <c r="B2689" s="19" t="s">
        <v>3492</v>
      </c>
      <c r="C2689" s="19" t="s">
        <v>3921</v>
      </c>
      <c r="D2689" s="19" t="s">
        <v>3922</v>
      </c>
      <c r="E2689" s="20" t="s">
        <v>21</v>
      </c>
      <c r="F2689" s="19" t="s">
        <v>21</v>
      </c>
      <c r="G2689" s="180">
        <v>91990</v>
      </c>
      <c r="H2689" s="19" t="s">
        <v>3990</v>
      </c>
      <c r="I2689" s="19" t="s">
        <v>15692</v>
      </c>
      <c r="J2689" s="19" t="s">
        <v>23</v>
      </c>
      <c r="K2689" s="20" t="s">
        <v>10753</v>
      </c>
      <c r="L2689" s="19" t="s">
        <v>25</v>
      </c>
    </row>
    <row r="2690" spans="1:12" x14ac:dyDescent="0.25">
      <c r="A2690" s="19" t="s">
        <v>3491</v>
      </c>
      <c r="B2690" s="19" t="s">
        <v>3492</v>
      </c>
      <c r="C2690" s="19" t="s">
        <v>3921</v>
      </c>
      <c r="D2690" s="19" t="s">
        <v>3922</v>
      </c>
      <c r="E2690" s="20" t="s">
        <v>21</v>
      </c>
      <c r="F2690" s="19" t="s">
        <v>21</v>
      </c>
      <c r="G2690" s="180">
        <v>91991</v>
      </c>
      <c r="H2690" s="19" t="s">
        <v>3992</v>
      </c>
      <c r="I2690" s="19" t="s">
        <v>15692</v>
      </c>
      <c r="J2690" s="19" t="s">
        <v>23</v>
      </c>
      <c r="K2690" s="20" t="s">
        <v>10754</v>
      </c>
      <c r="L2690" s="19" t="s">
        <v>25</v>
      </c>
    </row>
    <row r="2691" spans="1:12" x14ac:dyDescent="0.25">
      <c r="A2691" s="19" t="s">
        <v>3491</v>
      </c>
      <c r="B2691" s="19" t="s">
        <v>3492</v>
      </c>
      <c r="C2691" s="19" t="s">
        <v>3921</v>
      </c>
      <c r="D2691" s="19" t="s">
        <v>3922</v>
      </c>
      <c r="E2691" s="20" t="s">
        <v>21</v>
      </c>
      <c r="F2691" s="19" t="s">
        <v>21</v>
      </c>
      <c r="G2691" s="180">
        <v>91992</v>
      </c>
      <c r="H2691" s="19" t="s">
        <v>3994</v>
      </c>
      <c r="I2691" s="19" t="s">
        <v>15692</v>
      </c>
      <c r="J2691" s="19" t="s">
        <v>23</v>
      </c>
      <c r="K2691" s="20" t="s">
        <v>3995</v>
      </c>
      <c r="L2691" s="19" t="s">
        <v>25</v>
      </c>
    </row>
    <row r="2692" spans="1:12" x14ac:dyDescent="0.25">
      <c r="A2692" s="19" t="s">
        <v>3491</v>
      </c>
      <c r="B2692" s="19" t="s">
        <v>3492</v>
      </c>
      <c r="C2692" s="19" t="s">
        <v>3921</v>
      </c>
      <c r="D2692" s="19" t="s">
        <v>3922</v>
      </c>
      <c r="E2692" s="20" t="s">
        <v>21</v>
      </c>
      <c r="F2692" s="19" t="s">
        <v>21</v>
      </c>
      <c r="G2692" s="180">
        <v>91993</v>
      </c>
      <c r="H2692" s="19" t="s">
        <v>3996</v>
      </c>
      <c r="I2692" s="19" t="s">
        <v>15692</v>
      </c>
      <c r="J2692" s="19" t="s">
        <v>23</v>
      </c>
      <c r="K2692" s="20" t="s">
        <v>708</v>
      </c>
      <c r="L2692" s="19" t="s">
        <v>25</v>
      </c>
    </row>
    <row r="2693" spans="1:12" x14ac:dyDescent="0.25">
      <c r="A2693" s="19" t="s">
        <v>3491</v>
      </c>
      <c r="B2693" s="19" t="s">
        <v>3492</v>
      </c>
      <c r="C2693" s="19" t="s">
        <v>3921</v>
      </c>
      <c r="D2693" s="19" t="s">
        <v>3922</v>
      </c>
      <c r="E2693" s="20" t="s">
        <v>21</v>
      </c>
      <c r="F2693" s="19" t="s">
        <v>21</v>
      </c>
      <c r="G2693" s="180">
        <v>91994</v>
      </c>
      <c r="H2693" s="19" t="s">
        <v>3997</v>
      </c>
      <c r="I2693" s="19" t="s">
        <v>15692</v>
      </c>
      <c r="J2693" s="19" t="s">
        <v>23</v>
      </c>
      <c r="K2693" s="20" t="s">
        <v>10755</v>
      </c>
      <c r="L2693" s="19" t="s">
        <v>25</v>
      </c>
    </row>
    <row r="2694" spans="1:12" x14ac:dyDescent="0.25">
      <c r="A2694" s="19" t="s">
        <v>3491</v>
      </c>
      <c r="B2694" s="19" t="s">
        <v>3492</v>
      </c>
      <c r="C2694" s="19" t="s">
        <v>3921</v>
      </c>
      <c r="D2694" s="19" t="s">
        <v>3922</v>
      </c>
      <c r="E2694" s="20" t="s">
        <v>21</v>
      </c>
      <c r="F2694" s="19" t="s">
        <v>21</v>
      </c>
      <c r="G2694" s="180">
        <v>91995</v>
      </c>
      <c r="H2694" s="19" t="s">
        <v>3998</v>
      </c>
      <c r="I2694" s="19" t="s">
        <v>15692</v>
      </c>
      <c r="J2694" s="19" t="s">
        <v>23</v>
      </c>
      <c r="K2694" s="20" t="s">
        <v>8827</v>
      </c>
      <c r="L2694" s="19" t="s">
        <v>25</v>
      </c>
    </row>
    <row r="2695" spans="1:12" x14ac:dyDescent="0.25">
      <c r="A2695" s="19" t="s">
        <v>3491</v>
      </c>
      <c r="B2695" s="19" t="s">
        <v>3492</v>
      </c>
      <c r="C2695" s="19" t="s">
        <v>3921</v>
      </c>
      <c r="D2695" s="19" t="s">
        <v>3922</v>
      </c>
      <c r="E2695" s="20" t="s">
        <v>21</v>
      </c>
      <c r="F2695" s="19" t="s">
        <v>21</v>
      </c>
      <c r="G2695" s="180">
        <v>91996</v>
      </c>
      <c r="H2695" s="19" t="s">
        <v>4000</v>
      </c>
      <c r="I2695" s="19" t="s">
        <v>15692</v>
      </c>
      <c r="J2695" s="19" t="s">
        <v>23</v>
      </c>
      <c r="K2695" s="20" t="s">
        <v>10756</v>
      </c>
      <c r="L2695" s="19" t="s">
        <v>25</v>
      </c>
    </row>
    <row r="2696" spans="1:12" x14ac:dyDescent="0.25">
      <c r="A2696" s="19" t="s">
        <v>3491</v>
      </c>
      <c r="B2696" s="19" t="s">
        <v>3492</v>
      </c>
      <c r="C2696" s="19" t="s">
        <v>3921</v>
      </c>
      <c r="D2696" s="19" t="s">
        <v>3922</v>
      </c>
      <c r="E2696" s="20" t="s">
        <v>21</v>
      </c>
      <c r="F2696" s="19" t="s">
        <v>21</v>
      </c>
      <c r="G2696" s="180">
        <v>91997</v>
      </c>
      <c r="H2696" s="19" t="s">
        <v>4001</v>
      </c>
      <c r="I2696" s="19" t="s">
        <v>15692</v>
      </c>
      <c r="J2696" s="19" t="s">
        <v>23</v>
      </c>
      <c r="K2696" s="20" t="s">
        <v>10757</v>
      </c>
      <c r="L2696" s="19" t="s">
        <v>25</v>
      </c>
    </row>
    <row r="2697" spans="1:12" x14ac:dyDescent="0.25">
      <c r="A2697" s="19" t="s">
        <v>3491</v>
      </c>
      <c r="B2697" s="19" t="s">
        <v>3492</v>
      </c>
      <c r="C2697" s="19" t="s">
        <v>3921</v>
      </c>
      <c r="D2697" s="19" t="s">
        <v>3922</v>
      </c>
      <c r="E2697" s="20" t="s">
        <v>21</v>
      </c>
      <c r="F2697" s="19" t="s">
        <v>21</v>
      </c>
      <c r="G2697" s="180">
        <v>91998</v>
      </c>
      <c r="H2697" s="19" t="s">
        <v>4002</v>
      </c>
      <c r="I2697" s="19" t="s">
        <v>15692</v>
      </c>
      <c r="J2697" s="19" t="s">
        <v>23</v>
      </c>
      <c r="K2697" s="20" t="s">
        <v>4885</v>
      </c>
      <c r="L2697" s="19" t="s">
        <v>25</v>
      </c>
    </row>
    <row r="2698" spans="1:12" x14ac:dyDescent="0.25">
      <c r="A2698" s="19" t="s">
        <v>3491</v>
      </c>
      <c r="B2698" s="19" t="s">
        <v>3492</v>
      </c>
      <c r="C2698" s="19" t="s">
        <v>3921</v>
      </c>
      <c r="D2698" s="19" t="s">
        <v>3922</v>
      </c>
      <c r="E2698" s="20" t="s">
        <v>21</v>
      </c>
      <c r="F2698" s="19" t="s">
        <v>21</v>
      </c>
      <c r="G2698" s="180">
        <v>91999</v>
      </c>
      <c r="H2698" s="19" t="s">
        <v>4004</v>
      </c>
      <c r="I2698" s="19" t="s">
        <v>15692</v>
      </c>
      <c r="J2698" s="19" t="s">
        <v>23</v>
      </c>
      <c r="K2698" s="20" t="s">
        <v>10758</v>
      </c>
      <c r="L2698" s="19" t="s">
        <v>25</v>
      </c>
    </row>
    <row r="2699" spans="1:12" x14ac:dyDescent="0.25">
      <c r="A2699" s="19" t="s">
        <v>3491</v>
      </c>
      <c r="B2699" s="19" t="s">
        <v>3492</v>
      </c>
      <c r="C2699" s="19" t="s">
        <v>3921</v>
      </c>
      <c r="D2699" s="19" t="s">
        <v>3922</v>
      </c>
      <c r="E2699" s="20" t="s">
        <v>21</v>
      </c>
      <c r="F2699" s="19" t="s">
        <v>21</v>
      </c>
      <c r="G2699" s="180">
        <v>92000</v>
      </c>
      <c r="H2699" s="19" t="s">
        <v>4006</v>
      </c>
      <c r="I2699" s="19" t="s">
        <v>15692</v>
      </c>
      <c r="J2699" s="19" t="s">
        <v>23</v>
      </c>
      <c r="K2699" s="20" t="s">
        <v>10287</v>
      </c>
      <c r="L2699" s="19" t="s">
        <v>25</v>
      </c>
    </row>
    <row r="2700" spans="1:12" x14ac:dyDescent="0.25">
      <c r="A2700" s="19" t="s">
        <v>3491</v>
      </c>
      <c r="B2700" s="19" t="s">
        <v>3492</v>
      </c>
      <c r="C2700" s="19" t="s">
        <v>3921</v>
      </c>
      <c r="D2700" s="19" t="s">
        <v>3922</v>
      </c>
      <c r="E2700" s="20" t="s">
        <v>21</v>
      </c>
      <c r="F2700" s="19" t="s">
        <v>21</v>
      </c>
      <c r="G2700" s="180">
        <v>92001</v>
      </c>
      <c r="H2700" s="19" t="s">
        <v>4008</v>
      </c>
      <c r="I2700" s="19" t="s">
        <v>15692</v>
      </c>
      <c r="J2700" s="19" t="s">
        <v>23</v>
      </c>
      <c r="K2700" s="20" t="s">
        <v>10759</v>
      </c>
      <c r="L2700" s="19" t="s">
        <v>25</v>
      </c>
    </row>
    <row r="2701" spans="1:12" x14ac:dyDescent="0.25">
      <c r="A2701" s="19" t="s">
        <v>3491</v>
      </c>
      <c r="B2701" s="19" t="s">
        <v>3492</v>
      </c>
      <c r="C2701" s="19" t="s">
        <v>3921</v>
      </c>
      <c r="D2701" s="19" t="s">
        <v>3922</v>
      </c>
      <c r="E2701" s="20" t="s">
        <v>21</v>
      </c>
      <c r="F2701" s="19" t="s">
        <v>21</v>
      </c>
      <c r="G2701" s="180">
        <v>92002</v>
      </c>
      <c r="H2701" s="19" t="s">
        <v>4009</v>
      </c>
      <c r="I2701" s="19" t="s">
        <v>15692</v>
      </c>
      <c r="J2701" s="19" t="s">
        <v>23</v>
      </c>
      <c r="K2701" s="20" t="s">
        <v>3986</v>
      </c>
      <c r="L2701" s="19" t="s">
        <v>25</v>
      </c>
    </row>
    <row r="2702" spans="1:12" x14ac:dyDescent="0.25">
      <c r="A2702" s="19" t="s">
        <v>3491</v>
      </c>
      <c r="B2702" s="19" t="s">
        <v>3492</v>
      </c>
      <c r="C2702" s="19" t="s">
        <v>3921</v>
      </c>
      <c r="D2702" s="19" t="s">
        <v>3922</v>
      </c>
      <c r="E2702" s="20" t="s">
        <v>21</v>
      </c>
      <c r="F2702" s="19" t="s">
        <v>21</v>
      </c>
      <c r="G2702" s="180">
        <v>92003</v>
      </c>
      <c r="H2702" s="19" t="s">
        <v>4011</v>
      </c>
      <c r="I2702" s="19" t="s">
        <v>15692</v>
      </c>
      <c r="J2702" s="19" t="s">
        <v>23</v>
      </c>
      <c r="K2702" s="20" t="s">
        <v>10760</v>
      </c>
      <c r="L2702" s="19" t="s">
        <v>25</v>
      </c>
    </row>
    <row r="2703" spans="1:12" x14ac:dyDescent="0.25">
      <c r="A2703" s="19" t="s">
        <v>3491</v>
      </c>
      <c r="B2703" s="19" t="s">
        <v>3492</v>
      </c>
      <c r="C2703" s="19" t="s">
        <v>3921</v>
      </c>
      <c r="D2703" s="19" t="s">
        <v>3922</v>
      </c>
      <c r="E2703" s="20" t="s">
        <v>21</v>
      </c>
      <c r="F2703" s="19" t="s">
        <v>21</v>
      </c>
      <c r="G2703" s="180">
        <v>92004</v>
      </c>
      <c r="H2703" s="19" t="s">
        <v>4013</v>
      </c>
      <c r="I2703" s="19" t="s">
        <v>15692</v>
      </c>
      <c r="J2703" s="19" t="s">
        <v>23</v>
      </c>
      <c r="K2703" s="20" t="s">
        <v>10761</v>
      </c>
      <c r="L2703" s="19" t="s">
        <v>25</v>
      </c>
    </row>
    <row r="2704" spans="1:12" x14ac:dyDescent="0.25">
      <c r="A2704" s="19" t="s">
        <v>3491</v>
      </c>
      <c r="B2704" s="19" t="s">
        <v>3492</v>
      </c>
      <c r="C2704" s="19" t="s">
        <v>3921</v>
      </c>
      <c r="D2704" s="19" t="s">
        <v>3922</v>
      </c>
      <c r="E2704" s="20" t="s">
        <v>21</v>
      </c>
      <c r="F2704" s="19" t="s">
        <v>21</v>
      </c>
      <c r="G2704" s="180">
        <v>92005</v>
      </c>
      <c r="H2704" s="19" t="s">
        <v>4014</v>
      </c>
      <c r="I2704" s="19" t="s">
        <v>15692</v>
      </c>
      <c r="J2704" s="19" t="s">
        <v>23</v>
      </c>
      <c r="K2704" s="20" t="s">
        <v>10762</v>
      </c>
      <c r="L2704" s="19" t="s">
        <v>25</v>
      </c>
    </row>
    <row r="2705" spans="1:12" x14ac:dyDescent="0.25">
      <c r="A2705" s="19" t="s">
        <v>3491</v>
      </c>
      <c r="B2705" s="19" t="s">
        <v>3492</v>
      </c>
      <c r="C2705" s="19" t="s">
        <v>3921</v>
      </c>
      <c r="D2705" s="19" t="s">
        <v>3922</v>
      </c>
      <c r="E2705" s="20" t="s">
        <v>21</v>
      </c>
      <c r="F2705" s="19" t="s">
        <v>21</v>
      </c>
      <c r="G2705" s="180">
        <v>92006</v>
      </c>
      <c r="H2705" s="19" t="s">
        <v>4015</v>
      </c>
      <c r="I2705" s="19" t="s">
        <v>15692</v>
      </c>
      <c r="J2705" s="19" t="s">
        <v>23</v>
      </c>
      <c r="K2705" s="20" t="s">
        <v>7929</v>
      </c>
      <c r="L2705" s="19" t="s">
        <v>25</v>
      </c>
    </row>
    <row r="2706" spans="1:12" x14ac:dyDescent="0.25">
      <c r="A2706" s="19" t="s">
        <v>3491</v>
      </c>
      <c r="B2706" s="19" t="s">
        <v>3492</v>
      </c>
      <c r="C2706" s="19" t="s">
        <v>3921</v>
      </c>
      <c r="D2706" s="19" t="s">
        <v>3922</v>
      </c>
      <c r="E2706" s="20" t="s">
        <v>21</v>
      </c>
      <c r="F2706" s="19" t="s">
        <v>21</v>
      </c>
      <c r="G2706" s="180">
        <v>92007</v>
      </c>
      <c r="H2706" s="19" t="s">
        <v>4016</v>
      </c>
      <c r="I2706" s="19" t="s">
        <v>15692</v>
      </c>
      <c r="J2706" s="19" t="s">
        <v>23</v>
      </c>
      <c r="K2706" s="20" t="s">
        <v>7635</v>
      </c>
      <c r="L2706" s="19" t="s">
        <v>25</v>
      </c>
    </row>
    <row r="2707" spans="1:12" x14ac:dyDescent="0.25">
      <c r="A2707" s="19" t="s">
        <v>3491</v>
      </c>
      <c r="B2707" s="19" t="s">
        <v>3492</v>
      </c>
      <c r="C2707" s="19" t="s">
        <v>3921</v>
      </c>
      <c r="D2707" s="19" t="s">
        <v>3922</v>
      </c>
      <c r="E2707" s="20" t="s">
        <v>21</v>
      </c>
      <c r="F2707" s="19" t="s">
        <v>21</v>
      </c>
      <c r="G2707" s="180">
        <v>92008</v>
      </c>
      <c r="H2707" s="19" t="s">
        <v>4018</v>
      </c>
      <c r="I2707" s="19" t="s">
        <v>15692</v>
      </c>
      <c r="J2707" s="19" t="s">
        <v>23</v>
      </c>
      <c r="K2707" s="20" t="s">
        <v>10763</v>
      </c>
      <c r="L2707" s="19" t="s">
        <v>25</v>
      </c>
    </row>
    <row r="2708" spans="1:12" x14ac:dyDescent="0.25">
      <c r="A2708" s="19" t="s">
        <v>3491</v>
      </c>
      <c r="B2708" s="19" t="s">
        <v>3492</v>
      </c>
      <c r="C2708" s="19" t="s">
        <v>3921</v>
      </c>
      <c r="D2708" s="19" t="s">
        <v>3922</v>
      </c>
      <c r="E2708" s="20" t="s">
        <v>21</v>
      </c>
      <c r="F2708" s="19" t="s">
        <v>21</v>
      </c>
      <c r="G2708" s="180">
        <v>92009</v>
      </c>
      <c r="H2708" s="19" t="s">
        <v>4019</v>
      </c>
      <c r="I2708" s="19" t="s">
        <v>15692</v>
      </c>
      <c r="J2708" s="19" t="s">
        <v>23</v>
      </c>
      <c r="K2708" s="20" t="s">
        <v>1871</v>
      </c>
      <c r="L2708" s="19" t="s">
        <v>25</v>
      </c>
    </row>
    <row r="2709" spans="1:12" x14ac:dyDescent="0.25">
      <c r="A2709" s="19" t="s">
        <v>3491</v>
      </c>
      <c r="B2709" s="19" t="s">
        <v>3492</v>
      </c>
      <c r="C2709" s="19" t="s">
        <v>3921</v>
      </c>
      <c r="D2709" s="19" t="s">
        <v>3922</v>
      </c>
      <c r="E2709" s="20" t="s">
        <v>21</v>
      </c>
      <c r="F2709" s="19" t="s">
        <v>21</v>
      </c>
      <c r="G2709" s="180">
        <v>92010</v>
      </c>
      <c r="H2709" s="19" t="s">
        <v>4020</v>
      </c>
      <c r="I2709" s="19" t="s">
        <v>15692</v>
      </c>
      <c r="J2709" s="19" t="s">
        <v>23</v>
      </c>
      <c r="K2709" s="20" t="s">
        <v>10764</v>
      </c>
      <c r="L2709" s="19" t="s">
        <v>25</v>
      </c>
    </row>
    <row r="2710" spans="1:12" x14ac:dyDescent="0.25">
      <c r="A2710" s="19" t="s">
        <v>3491</v>
      </c>
      <c r="B2710" s="19" t="s">
        <v>3492</v>
      </c>
      <c r="C2710" s="19" t="s">
        <v>3921</v>
      </c>
      <c r="D2710" s="19" t="s">
        <v>3922</v>
      </c>
      <c r="E2710" s="20" t="s">
        <v>21</v>
      </c>
      <c r="F2710" s="19" t="s">
        <v>21</v>
      </c>
      <c r="G2710" s="180">
        <v>92011</v>
      </c>
      <c r="H2710" s="19" t="s">
        <v>4021</v>
      </c>
      <c r="I2710" s="19" t="s">
        <v>15692</v>
      </c>
      <c r="J2710" s="19" t="s">
        <v>23</v>
      </c>
      <c r="K2710" s="20" t="s">
        <v>10765</v>
      </c>
      <c r="L2710" s="19" t="s">
        <v>25</v>
      </c>
    </row>
    <row r="2711" spans="1:12" x14ac:dyDescent="0.25">
      <c r="A2711" s="19" t="s">
        <v>3491</v>
      </c>
      <c r="B2711" s="19" t="s">
        <v>3492</v>
      </c>
      <c r="C2711" s="19" t="s">
        <v>3921</v>
      </c>
      <c r="D2711" s="19" t="s">
        <v>3922</v>
      </c>
      <c r="E2711" s="20" t="s">
        <v>21</v>
      </c>
      <c r="F2711" s="19" t="s">
        <v>21</v>
      </c>
      <c r="G2711" s="180">
        <v>92012</v>
      </c>
      <c r="H2711" s="19" t="s">
        <v>4022</v>
      </c>
      <c r="I2711" s="19" t="s">
        <v>15692</v>
      </c>
      <c r="J2711" s="19" t="s">
        <v>23</v>
      </c>
      <c r="K2711" s="20" t="s">
        <v>10766</v>
      </c>
      <c r="L2711" s="19" t="s">
        <v>25</v>
      </c>
    </row>
    <row r="2712" spans="1:12" x14ac:dyDescent="0.25">
      <c r="A2712" s="19" t="s">
        <v>3491</v>
      </c>
      <c r="B2712" s="19" t="s">
        <v>3492</v>
      </c>
      <c r="C2712" s="19" t="s">
        <v>3921</v>
      </c>
      <c r="D2712" s="19" t="s">
        <v>3922</v>
      </c>
      <c r="E2712" s="20" t="s">
        <v>21</v>
      </c>
      <c r="F2712" s="19" t="s">
        <v>21</v>
      </c>
      <c r="G2712" s="180">
        <v>92013</v>
      </c>
      <c r="H2712" s="19" t="s">
        <v>4023</v>
      </c>
      <c r="I2712" s="19" t="s">
        <v>15692</v>
      </c>
      <c r="J2712" s="19" t="s">
        <v>23</v>
      </c>
      <c r="K2712" s="20" t="s">
        <v>10229</v>
      </c>
      <c r="L2712" s="19" t="s">
        <v>25</v>
      </c>
    </row>
    <row r="2713" spans="1:12" x14ac:dyDescent="0.25">
      <c r="A2713" s="19" t="s">
        <v>3491</v>
      </c>
      <c r="B2713" s="19" t="s">
        <v>3492</v>
      </c>
      <c r="C2713" s="19" t="s">
        <v>3921</v>
      </c>
      <c r="D2713" s="19" t="s">
        <v>3922</v>
      </c>
      <c r="E2713" s="20" t="s">
        <v>21</v>
      </c>
      <c r="F2713" s="19" t="s">
        <v>21</v>
      </c>
      <c r="G2713" s="180">
        <v>92014</v>
      </c>
      <c r="H2713" s="19" t="s">
        <v>4024</v>
      </c>
      <c r="I2713" s="19" t="s">
        <v>15692</v>
      </c>
      <c r="J2713" s="19" t="s">
        <v>23</v>
      </c>
      <c r="K2713" s="20" t="s">
        <v>10767</v>
      </c>
      <c r="L2713" s="19" t="s">
        <v>25</v>
      </c>
    </row>
    <row r="2714" spans="1:12" x14ac:dyDescent="0.25">
      <c r="A2714" s="19" t="s">
        <v>3491</v>
      </c>
      <c r="B2714" s="19" t="s">
        <v>3492</v>
      </c>
      <c r="C2714" s="19" t="s">
        <v>3921</v>
      </c>
      <c r="D2714" s="19" t="s">
        <v>3922</v>
      </c>
      <c r="E2714" s="20" t="s">
        <v>21</v>
      </c>
      <c r="F2714" s="19" t="s">
        <v>21</v>
      </c>
      <c r="G2714" s="180">
        <v>92015</v>
      </c>
      <c r="H2714" s="19" t="s">
        <v>4025</v>
      </c>
      <c r="I2714" s="19" t="s">
        <v>15692</v>
      </c>
      <c r="J2714" s="19" t="s">
        <v>23</v>
      </c>
      <c r="K2714" s="20" t="s">
        <v>1788</v>
      </c>
      <c r="L2714" s="19" t="s">
        <v>25</v>
      </c>
    </row>
    <row r="2715" spans="1:12" x14ac:dyDescent="0.25">
      <c r="A2715" s="19" t="s">
        <v>3491</v>
      </c>
      <c r="B2715" s="19" t="s">
        <v>3492</v>
      </c>
      <c r="C2715" s="19" t="s">
        <v>3921</v>
      </c>
      <c r="D2715" s="19" t="s">
        <v>3922</v>
      </c>
      <c r="E2715" s="20" t="s">
        <v>21</v>
      </c>
      <c r="F2715" s="19" t="s">
        <v>21</v>
      </c>
      <c r="G2715" s="180">
        <v>92016</v>
      </c>
      <c r="H2715" s="19" t="s">
        <v>4026</v>
      </c>
      <c r="I2715" s="19" t="s">
        <v>15692</v>
      </c>
      <c r="J2715" s="19" t="s">
        <v>23</v>
      </c>
      <c r="K2715" s="20" t="s">
        <v>10768</v>
      </c>
      <c r="L2715" s="19" t="s">
        <v>25</v>
      </c>
    </row>
    <row r="2716" spans="1:12" x14ac:dyDescent="0.25">
      <c r="A2716" s="19" t="s">
        <v>3491</v>
      </c>
      <c r="B2716" s="19" t="s">
        <v>3492</v>
      </c>
      <c r="C2716" s="19" t="s">
        <v>3921</v>
      </c>
      <c r="D2716" s="19" t="s">
        <v>3922</v>
      </c>
      <c r="E2716" s="20" t="s">
        <v>21</v>
      </c>
      <c r="F2716" s="19" t="s">
        <v>21</v>
      </c>
      <c r="G2716" s="180">
        <v>92017</v>
      </c>
      <c r="H2716" s="19" t="s">
        <v>4028</v>
      </c>
      <c r="I2716" s="19" t="s">
        <v>15692</v>
      </c>
      <c r="J2716" s="19" t="s">
        <v>23</v>
      </c>
      <c r="K2716" s="20" t="s">
        <v>10769</v>
      </c>
      <c r="L2716" s="19" t="s">
        <v>25</v>
      </c>
    </row>
    <row r="2717" spans="1:12" x14ac:dyDescent="0.25">
      <c r="A2717" s="19" t="s">
        <v>3491</v>
      </c>
      <c r="B2717" s="19" t="s">
        <v>3492</v>
      </c>
      <c r="C2717" s="19" t="s">
        <v>3921</v>
      </c>
      <c r="D2717" s="19" t="s">
        <v>3922</v>
      </c>
      <c r="E2717" s="20" t="s">
        <v>21</v>
      </c>
      <c r="F2717" s="19" t="s">
        <v>21</v>
      </c>
      <c r="G2717" s="180">
        <v>92018</v>
      </c>
      <c r="H2717" s="19" t="s">
        <v>4029</v>
      </c>
      <c r="I2717" s="19" t="s">
        <v>15692</v>
      </c>
      <c r="J2717" s="19" t="s">
        <v>23</v>
      </c>
      <c r="K2717" s="20" t="s">
        <v>4571</v>
      </c>
      <c r="L2717" s="19" t="s">
        <v>25</v>
      </c>
    </row>
    <row r="2718" spans="1:12" x14ac:dyDescent="0.25">
      <c r="A2718" s="19" t="s">
        <v>3491</v>
      </c>
      <c r="B2718" s="19" t="s">
        <v>3492</v>
      </c>
      <c r="C2718" s="19" t="s">
        <v>3921</v>
      </c>
      <c r="D2718" s="19" t="s">
        <v>3922</v>
      </c>
      <c r="E2718" s="20" t="s">
        <v>21</v>
      </c>
      <c r="F2718" s="19" t="s">
        <v>21</v>
      </c>
      <c r="G2718" s="180">
        <v>92019</v>
      </c>
      <c r="H2718" s="19" t="s">
        <v>4030</v>
      </c>
      <c r="I2718" s="19" t="s">
        <v>15692</v>
      </c>
      <c r="J2718" s="19" t="s">
        <v>23</v>
      </c>
      <c r="K2718" s="20" t="s">
        <v>10770</v>
      </c>
      <c r="L2718" s="19" t="s">
        <v>25</v>
      </c>
    </row>
    <row r="2719" spans="1:12" x14ac:dyDescent="0.25">
      <c r="A2719" s="19" t="s">
        <v>3491</v>
      </c>
      <c r="B2719" s="19" t="s">
        <v>3492</v>
      </c>
      <c r="C2719" s="19" t="s">
        <v>3921</v>
      </c>
      <c r="D2719" s="19" t="s">
        <v>3922</v>
      </c>
      <c r="E2719" s="20" t="s">
        <v>21</v>
      </c>
      <c r="F2719" s="19" t="s">
        <v>21</v>
      </c>
      <c r="G2719" s="180">
        <v>92020</v>
      </c>
      <c r="H2719" s="19" t="s">
        <v>4031</v>
      </c>
      <c r="I2719" s="19" t="s">
        <v>15692</v>
      </c>
      <c r="J2719" s="19" t="s">
        <v>23</v>
      </c>
      <c r="K2719" s="20" t="s">
        <v>10771</v>
      </c>
      <c r="L2719" s="19" t="s">
        <v>25</v>
      </c>
    </row>
    <row r="2720" spans="1:12" x14ac:dyDescent="0.25">
      <c r="A2720" s="19" t="s">
        <v>3491</v>
      </c>
      <c r="B2720" s="19" t="s">
        <v>3492</v>
      </c>
      <c r="C2720" s="19" t="s">
        <v>3921</v>
      </c>
      <c r="D2720" s="19" t="s">
        <v>3922</v>
      </c>
      <c r="E2720" s="20" t="s">
        <v>21</v>
      </c>
      <c r="F2720" s="19" t="s">
        <v>21</v>
      </c>
      <c r="G2720" s="180">
        <v>92021</v>
      </c>
      <c r="H2720" s="19" t="s">
        <v>4032</v>
      </c>
      <c r="I2720" s="19" t="s">
        <v>15692</v>
      </c>
      <c r="J2720" s="19" t="s">
        <v>23</v>
      </c>
      <c r="K2720" s="20" t="s">
        <v>10772</v>
      </c>
      <c r="L2720" s="19" t="s">
        <v>25</v>
      </c>
    </row>
    <row r="2721" spans="1:12" x14ac:dyDescent="0.25">
      <c r="A2721" s="19" t="s">
        <v>3491</v>
      </c>
      <c r="B2721" s="19" t="s">
        <v>3492</v>
      </c>
      <c r="C2721" s="19" t="s">
        <v>3921</v>
      </c>
      <c r="D2721" s="19" t="s">
        <v>3922</v>
      </c>
      <c r="E2721" s="20" t="s">
        <v>21</v>
      </c>
      <c r="F2721" s="19" t="s">
        <v>21</v>
      </c>
      <c r="G2721" s="180">
        <v>92022</v>
      </c>
      <c r="H2721" s="19" t="s">
        <v>4033</v>
      </c>
      <c r="I2721" s="19" t="s">
        <v>15692</v>
      </c>
      <c r="J2721" s="19" t="s">
        <v>23</v>
      </c>
      <c r="K2721" s="20" t="s">
        <v>10773</v>
      </c>
      <c r="L2721" s="19" t="s">
        <v>25</v>
      </c>
    </row>
    <row r="2722" spans="1:12" x14ac:dyDescent="0.25">
      <c r="A2722" s="19" t="s">
        <v>3491</v>
      </c>
      <c r="B2722" s="19" t="s">
        <v>3492</v>
      </c>
      <c r="C2722" s="19" t="s">
        <v>3921</v>
      </c>
      <c r="D2722" s="19" t="s">
        <v>3922</v>
      </c>
      <c r="E2722" s="20" t="s">
        <v>21</v>
      </c>
      <c r="F2722" s="19" t="s">
        <v>21</v>
      </c>
      <c r="G2722" s="180">
        <v>92023</v>
      </c>
      <c r="H2722" s="19" t="s">
        <v>4034</v>
      </c>
      <c r="I2722" s="19" t="s">
        <v>15692</v>
      </c>
      <c r="J2722" s="19" t="s">
        <v>23</v>
      </c>
      <c r="K2722" s="20" t="s">
        <v>10774</v>
      </c>
      <c r="L2722" s="19" t="s">
        <v>25</v>
      </c>
    </row>
    <row r="2723" spans="1:12" x14ac:dyDescent="0.25">
      <c r="A2723" s="19" t="s">
        <v>3491</v>
      </c>
      <c r="B2723" s="19" t="s">
        <v>3492</v>
      </c>
      <c r="C2723" s="19" t="s">
        <v>3921</v>
      </c>
      <c r="D2723" s="19" t="s">
        <v>3922</v>
      </c>
      <c r="E2723" s="20" t="s">
        <v>21</v>
      </c>
      <c r="F2723" s="19" t="s">
        <v>21</v>
      </c>
      <c r="G2723" s="180">
        <v>92024</v>
      </c>
      <c r="H2723" s="19" t="s">
        <v>4035</v>
      </c>
      <c r="I2723" s="19" t="s">
        <v>15692</v>
      </c>
      <c r="J2723" s="19" t="s">
        <v>23</v>
      </c>
      <c r="K2723" s="20" t="s">
        <v>10775</v>
      </c>
      <c r="L2723" s="19" t="s">
        <v>25</v>
      </c>
    </row>
    <row r="2724" spans="1:12" x14ac:dyDescent="0.25">
      <c r="A2724" s="19" t="s">
        <v>3491</v>
      </c>
      <c r="B2724" s="19" t="s">
        <v>3492</v>
      </c>
      <c r="C2724" s="19" t="s">
        <v>3921</v>
      </c>
      <c r="D2724" s="19" t="s">
        <v>3922</v>
      </c>
      <c r="E2724" s="20" t="s">
        <v>21</v>
      </c>
      <c r="F2724" s="19" t="s">
        <v>21</v>
      </c>
      <c r="G2724" s="180">
        <v>92025</v>
      </c>
      <c r="H2724" s="19" t="s">
        <v>4036</v>
      </c>
      <c r="I2724" s="19" t="s">
        <v>15692</v>
      </c>
      <c r="J2724" s="19" t="s">
        <v>23</v>
      </c>
      <c r="K2724" s="20" t="s">
        <v>552</v>
      </c>
      <c r="L2724" s="19" t="s">
        <v>25</v>
      </c>
    </row>
    <row r="2725" spans="1:12" x14ac:dyDescent="0.25">
      <c r="A2725" s="19" t="s">
        <v>3491</v>
      </c>
      <c r="B2725" s="19" t="s">
        <v>3492</v>
      </c>
      <c r="C2725" s="19" t="s">
        <v>3921</v>
      </c>
      <c r="D2725" s="19" t="s">
        <v>3922</v>
      </c>
      <c r="E2725" s="20" t="s">
        <v>21</v>
      </c>
      <c r="F2725" s="19" t="s">
        <v>21</v>
      </c>
      <c r="G2725" s="180">
        <v>92026</v>
      </c>
      <c r="H2725" s="19" t="s">
        <v>4038</v>
      </c>
      <c r="I2725" s="19" t="s">
        <v>15692</v>
      </c>
      <c r="J2725" s="19" t="s">
        <v>23</v>
      </c>
      <c r="K2725" s="20" t="s">
        <v>10776</v>
      </c>
      <c r="L2725" s="19" t="s">
        <v>25</v>
      </c>
    </row>
    <row r="2726" spans="1:12" x14ac:dyDescent="0.25">
      <c r="A2726" s="19" t="s">
        <v>3491</v>
      </c>
      <c r="B2726" s="19" t="s">
        <v>3492</v>
      </c>
      <c r="C2726" s="19" t="s">
        <v>3921</v>
      </c>
      <c r="D2726" s="19" t="s">
        <v>3922</v>
      </c>
      <c r="E2726" s="20" t="s">
        <v>21</v>
      </c>
      <c r="F2726" s="19" t="s">
        <v>21</v>
      </c>
      <c r="G2726" s="180">
        <v>92027</v>
      </c>
      <c r="H2726" s="19" t="s">
        <v>4040</v>
      </c>
      <c r="I2726" s="19" t="s">
        <v>15692</v>
      </c>
      <c r="J2726" s="19" t="s">
        <v>23</v>
      </c>
      <c r="K2726" s="20" t="s">
        <v>10777</v>
      </c>
      <c r="L2726" s="19" t="s">
        <v>25</v>
      </c>
    </row>
    <row r="2727" spans="1:12" x14ac:dyDescent="0.25">
      <c r="A2727" s="19" t="s">
        <v>3491</v>
      </c>
      <c r="B2727" s="19" t="s">
        <v>3492</v>
      </c>
      <c r="C2727" s="19" t="s">
        <v>3921</v>
      </c>
      <c r="D2727" s="19" t="s">
        <v>3922</v>
      </c>
      <c r="E2727" s="20" t="s">
        <v>21</v>
      </c>
      <c r="F2727" s="19" t="s">
        <v>21</v>
      </c>
      <c r="G2727" s="180">
        <v>92028</v>
      </c>
      <c r="H2727" s="19" t="s">
        <v>4042</v>
      </c>
      <c r="I2727" s="19" t="s">
        <v>15692</v>
      </c>
      <c r="J2727" s="19" t="s">
        <v>23</v>
      </c>
      <c r="K2727" s="20" t="s">
        <v>10778</v>
      </c>
      <c r="L2727" s="19" t="s">
        <v>25</v>
      </c>
    </row>
    <row r="2728" spans="1:12" x14ac:dyDescent="0.25">
      <c r="A2728" s="19" t="s">
        <v>3491</v>
      </c>
      <c r="B2728" s="19" t="s">
        <v>3492</v>
      </c>
      <c r="C2728" s="19" t="s">
        <v>3921</v>
      </c>
      <c r="D2728" s="19" t="s">
        <v>3922</v>
      </c>
      <c r="E2728" s="20" t="s">
        <v>21</v>
      </c>
      <c r="F2728" s="19" t="s">
        <v>21</v>
      </c>
      <c r="G2728" s="180">
        <v>92029</v>
      </c>
      <c r="H2728" s="19" t="s">
        <v>4044</v>
      </c>
      <c r="I2728" s="19" t="s">
        <v>15692</v>
      </c>
      <c r="J2728" s="19" t="s">
        <v>23</v>
      </c>
      <c r="K2728" s="20" t="s">
        <v>10779</v>
      </c>
      <c r="L2728" s="19" t="s">
        <v>25</v>
      </c>
    </row>
    <row r="2729" spans="1:12" x14ac:dyDescent="0.25">
      <c r="A2729" s="19" t="s">
        <v>3491</v>
      </c>
      <c r="B2729" s="19" t="s">
        <v>3492</v>
      </c>
      <c r="C2729" s="19" t="s">
        <v>3921</v>
      </c>
      <c r="D2729" s="19" t="s">
        <v>3922</v>
      </c>
      <c r="E2729" s="20" t="s">
        <v>21</v>
      </c>
      <c r="F2729" s="19" t="s">
        <v>21</v>
      </c>
      <c r="G2729" s="180">
        <v>92030</v>
      </c>
      <c r="H2729" s="19" t="s">
        <v>4046</v>
      </c>
      <c r="I2729" s="19" t="s">
        <v>15692</v>
      </c>
      <c r="J2729" s="19" t="s">
        <v>23</v>
      </c>
      <c r="K2729" s="20" t="s">
        <v>5062</v>
      </c>
      <c r="L2729" s="19" t="s">
        <v>25</v>
      </c>
    </row>
    <row r="2730" spans="1:12" x14ac:dyDescent="0.25">
      <c r="A2730" s="19" t="s">
        <v>3491</v>
      </c>
      <c r="B2730" s="19" t="s">
        <v>3492</v>
      </c>
      <c r="C2730" s="19" t="s">
        <v>3921</v>
      </c>
      <c r="D2730" s="19" t="s">
        <v>3922</v>
      </c>
      <c r="E2730" s="20" t="s">
        <v>21</v>
      </c>
      <c r="F2730" s="19" t="s">
        <v>21</v>
      </c>
      <c r="G2730" s="180">
        <v>92031</v>
      </c>
      <c r="H2730" s="19" t="s">
        <v>4047</v>
      </c>
      <c r="I2730" s="19" t="s">
        <v>15692</v>
      </c>
      <c r="J2730" s="19" t="s">
        <v>23</v>
      </c>
      <c r="K2730" s="20" t="s">
        <v>10780</v>
      </c>
      <c r="L2730" s="19" t="s">
        <v>25</v>
      </c>
    </row>
    <row r="2731" spans="1:12" x14ac:dyDescent="0.25">
      <c r="A2731" s="19" t="s">
        <v>3491</v>
      </c>
      <c r="B2731" s="19" t="s">
        <v>3492</v>
      </c>
      <c r="C2731" s="19" t="s">
        <v>3921</v>
      </c>
      <c r="D2731" s="19" t="s">
        <v>3922</v>
      </c>
      <c r="E2731" s="20" t="s">
        <v>21</v>
      </c>
      <c r="F2731" s="19" t="s">
        <v>21</v>
      </c>
      <c r="G2731" s="180">
        <v>92032</v>
      </c>
      <c r="H2731" s="19" t="s">
        <v>4049</v>
      </c>
      <c r="I2731" s="19" t="s">
        <v>15692</v>
      </c>
      <c r="J2731" s="19" t="s">
        <v>23</v>
      </c>
      <c r="K2731" s="20" t="s">
        <v>10781</v>
      </c>
      <c r="L2731" s="19" t="s">
        <v>25</v>
      </c>
    </row>
    <row r="2732" spans="1:12" x14ac:dyDescent="0.25">
      <c r="A2732" s="19" t="s">
        <v>3491</v>
      </c>
      <c r="B2732" s="19" t="s">
        <v>3492</v>
      </c>
      <c r="C2732" s="19" t="s">
        <v>3921</v>
      </c>
      <c r="D2732" s="19" t="s">
        <v>3922</v>
      </c>
      <c r="E2732" s="20" t="s">
        <v>21</v>
      </c>
      <c r="F2732" s="19" t="s">
        <v>21</v>
      </c>
      <c r="G2732" s="180">
        <v>92033</v>
      </c>
      <c r="H2732" s="19" t="s">
        <v>4050</v>
      </c>
      <c r="I2732" s="19" t="s">
        <v>15692</v>
      </c>
      <c r="J2732" s="19" t="s">
        <v>23</v>
      </c>
      <c r="K2732" s="20" t="s">
        <v>10782</v>
      </c>
      <c r="L2732" s="19" t="s">
        <v>25</v>
      </c>
    </row>
    <row r="2733" spans="1:12" x14ac:dyDescent="0.25">
      <c r="A2733" s="19" t="s">
        <v>3491</v>
      </c>
      <c r="B2733" s="19" t="s">
        <v>3492</v>
      </c>
      <c r="C2733" s="19" t="s">
        <v>3921</v>
      </c>
      <c r="D2733" s="19" t="s">
        <v>3922</v>
      </c>
      <c r="E2733" s="20" t="s">
        <v>21</v>
      </c>
      <c r="F2733" s="19" t="s">
        <v>21</v>
      </c>
      <c r="G2733" s="180">
        <v>92034</v>
      </c>
      <c r="H2733" s="19" t="s">
        <v>4051</v>
      </c>
      <c r="I2733" s="19" t="s">
        <v>15692</v>
      </c>
      <c r="J2733" s="19" t="s">
        <v>23</v>
      </c>
      <c r="K2733" s="20" t="s">
        <v>10783</v>
      </c>
      <c r="L2733" s="19" t="s">
        <v>25</v>
      </c>
    </row>
    <row r="2734" spans="1:12" x14ac:dyDescent="0.25">
      <c r="A2734" s="19" t="s">
        <v>3491</v>
      </c>
      <c r="B2734" s="19" t="s">
        <v>3492</v>
      </c>
      <c r="C2734" s="19" t="s">
        <v>3921</v>
      </c>
      <c r="D2734" s="19" t="s">
        <v>3922</v>
      </c>
      <c r="E2734" s="20" t="s">
        <v>21</v>
      </c>
      <c r="F2734" s="19" t="s">
        <v>21</v>
      </c>
      <c r="G2734" s="180">
        <v>92035</v>
      </c>
      <c r="H2734" s="19" t="s">
        <v>4052</v>
      </c>
      <c r="I2734" s="19" t="s">
        <v>15692</v>
      </c>
      <c r="J2734" s="19" t="s">
        <v>23</v>
      </c>
      <c r="K2734" s="20" t="s">
        <v>5970</v>
      </c>
      <c r="L2734" s="19" t="s">
        <v>25</v>
      </c>
    </row>
    <row r="2735" spans="1:12" x14ac:dyDescent="0.25">
      <c r="A2735" s="19" t="s">
        <v>3491</v>
      </c>
      <c r="B2735" s="19" t="s">
        <v>3492</v>
      </c>
      <c r="C2735" s="19" t="s">
        <v>4053</v>
      </c>
      <c r="D2735" s="19" t="s">
        <v>4054</v>
      </c>
      <c r="E2735" s="20" t="s">
        <v>21</v>
      </c>
      <c r="F2735" s="19" t="s">
        <v>21</v>
      </c>
      <c r="G2735" s="180">
        <v>97583</v>
      </c>
      <c r="H2735" s="19" t="s">
        <v>4055</v>
      </c>
      <c r="I2735" s="19" t="s">
        <v>15692</v>
      </c>
      <c r="J2735" s="19" t="s">
        <v>9283</v>
      </c>
      <c r="K2735" s="20" t="s">
        <v>10784</v>
      </c>
      <c r="L2735" s="19" t="s">
        <v>25</v>
      </c>
    </row>
    <row r="2736" spans="1:12" x14ac:dyDescent="0.25">
      <c r="A2736" s="19" t="s">
        <v>3491</v>
      </c>
      <c r="B2736" s="19" t="s">
        <v>3492</v>
      </c>
      <c r="C2736" s="19" t="s">
        <v>4053</v>
      </c>
      <c r="D2736" s="19" t="s">
        <v>4054</v>
      </c>
      <c r="E2736" s="20" t="s">
        <v>21</v>
      </c>
      <c r="F2736" s="19" t="s">
        <v>21</v>
      </c>
      <c r="G2736" s="180">
        <v>97584</v>
      </c>
      <c r="H2736" s="19" t="s">
        <v>4057</v>
      </c>
      <c r="I2736" s="19" t="s">
        <v>15692</v>
      </c>
      <c r="J2736" s="19" t="s">
        <v>9283</v>
      </c>
      <c r="K2736" s="20" t="s">
        <v>10785</v>
      </c>
      <c r="L2736" s="19" t="s">
        <v>25</v>
      </c>
    </row>
    <row r="2737" spans="1:12" x14ac:dyDescent="0.25">
      <c r="A2737" s="19" t="s">
        <v>3491</v>
      </c>
      <c r="B2737" s="19" t="s">
        <v>3492</v>
      </c>
      <c r="C2737" s="19" t="s">
        <v>4053</v>
      </c>
      <c r="D2737" s="19" t="s">
        <v>4054</v>
      </c>
      <c r="E2737" s="20" t="s">
        <v>21</v>
      </c>
      <c r="F2737" s="19" t="s">
        <v>21</v>
      </c>
      <c r="G2737" s="180">
        <v>97585</v>
      </c>
      <c r="H2737" s="19" t="s">
        <v>4058</v>
      </c>
      <c r="I2737" s="19" t="s">
        <v>15692</v>
      </c>
      <c r="J2737" s="19" t="s">
        <v>9283</v>
      </c>
      <c r="K2737" s="20" t="s">
        <v>10786</v>
      </c>
      <c r="L2737" s="19" t="s">
        <v>25</v>
      </c>
    </row>
    <row r="2738" spans="1:12" x14ac:dyDescent="0.25">
      <c r="A2738" s="19" t="s">
        <v>3491</v>
      </c>
      <c r="B2738" s="19" t="s">
        <v>3492</v>
      </c>
      <c r="C2738" s="19" t="s">
        <v>4053</v>
      </c>
      <c r="D2738" s="19" t="s">
        <v>4054</v>
      </c>
      <c r="E2738" s="20" t="s">
        <v>21</v>
      </c>
      <c r="F2738" s="19" t="s">
        <v>21</v>
      </c>
      <c r="G2738" s="180">
        <v>97586</v>
      </c>
      <c r="H2738" s="19" t="s">
        <v>4060</v>
      </c>
      <c r="I2738" s="19" t="s">
        <v>15692</v>
      </c>
      <c r="J2738" s="19" t="s">
        <v>9283</v>
      </c>
      <c r="K2738" s="20" t="s">
        <v>10787</v>
      </c>
      <c r="L2738" s="19" t="s">
        <v>25</v>
      </c>
    </row>
    <row r="2739" spans="1:12" x14ac:dyDescent="0.25">
      <c r="A2739" s="19" t="s">
        <v>3491</v>
      </c>
      <c r="B2739" s="19" t="s">
        <v>3492</v>
      </c>
      <c r="C2739" s="19" t="s">
        <v>4053</v>
      </c>
      <c r="D2739" s="19" t="s">
        <v>4054</v>
      </c>
      <c r="E2739" s="20" t="s">
        <v>21</v>
      </c>
      <c r="F2739" s="19" t="s">
        <v>21</v>
      </c>
      <c r="G2739" s="180">
        <v>97587</v>
      </c>
      <c r="H2739" s="19" t="s">
        <v>4061</v>
      </c>
      <c r="I2739" s="19" t="s">
        <v>15692</v>
      </c>
      <c r="J2739" s="19" t="s">
        <v>9283</v>
      </c>
      <c r="K2739" s="20" t="s">
        <v>7298</v>
      </c>
      <c r="L2739" s="19" t="s">
        <v>25</v>
      </c>
    </row>
    <row r="2740" spans="1:12" x14ac:dyDescent="0.25">
      <c r="A2740" s="19" t="s">
        <v>3491</v>
      </c>
      <c r="B2740" s="19" t="s">
        <v>3492</v>
      </c>
      <c r="C2740" s="19" t="s">
        <v>4053</v>
      </c>
      <c r="D2740" s="19" t="s">
        <v>4054</v>
      </c>
      <c r="E2740" s="20" t="s">
        <v>21</v>
      </c>
      <c r="F2740" s="19" t="s">
        <v>21</v>
      </c>
      <c r="G2740" s="180">
        <v>97589</v>
      </c>
      <c r="H2740" s="19" t="s">
        <v>4062</v>
      </c>
      <c r="I2740" s="19" t="s">
        <v>15692</v>
      </c>
      <c r="J2740" s="19" t="s">
        <v>9283</v>
      </c>
      <c r="K2740" s="20" t="s">
        <v>10788</v>
      </c>
      <c r="L2740" s="19" t="s">
        <v>25</v>
      </c>
    </row>
    <row r="2741" spans="1:12" x14ac:dyDescent="0.25">
      <c r="A2741" s="19" t="s">
        <v>3491</v>
      </c>
      <c r="B2741" s="19" t="s">
        <v>3492</v>
      </c>
      <c r="C2741" s="19" t="s">
        <v>4053</v>
      </c>
      <c r="D2741" s="19" t="s">
        <v>4054</v>
      </c>
      <c r="E2741" s="20" t="s">
        <v>21</v>
      </c>
      <c r="F2741" s="19" t="s">
        <v>21</v>
      </c>
      <c r="G2741" s="180">
        <v>97590</v>
      </c>
      <c r="H2741" s="19" t="s">
        <v>4064</v>
      </c>
      <c r="I2741" s="19" t="s">
        <v>15692</v>
      </c>
      <c r="J2741" s="19" t="s">
        <v>9283</v>
      </c>
      <c r="K2741" s="20" t="s">
        <v>7725</v>
      </c>
      <c r="L2741" s="19" t="s">
        <v>25</v>
      </c>
    </row>
    <row r="2742" spans="1:12" x14ac:dyDescent="0.25">
      <c r="A2742" s="19" t="s">
        <v>3491</v>
      </c>
      <c r="B2742" s="19" t="s">
        <v>3492</v>
      </c>
      <c r="C2742" s="19" t="s">
        <v>4053</v>
      </c>
      <c r="D2742" s="19" t="s">
        <v>4054</v>
      </c>
      <c r="E2742" s="20" t="s">
        <v>21</v>
      </c>
      <c r="F2742" s="19" t="s">
        <v>21</v>
      </c>
      <c r="G2742" s="180">
        <v>97591</v>
      </c>
      <c r="H2742" s="19" t="s">
        <v>4065</v>
      </c>
      <c r="I2742" s="19" t="s">
        <v>15692</v>
      </c>
      <c r="J2742" s="19" t="s">
        <v>9283</v>
      </c>
      <c r="K2742" s="20" t="s">
        <v>10789</v>
      </c>
      <c r="L2742" s="19" t="s">
        <v>25</v>
      </c>
    </row>
    <row r="2743" spans="1:12" x14ac:dyDescent="0.25">
      <c r="A2743" s="19" t="s">
        <v>3491</v>
      </c>
      <c r="B2743" s="19" t="s">
        <v>3492</v>
      </c>
      <c r="C2743" s="19" t="s">
        <v>4053</v>
      </c>
      <c r="D2743" s="19" t="s">
        <v>4054</v>
      </c>
      <c r="E2743" s="20" t="s">
        <v>21</v>
      </c>
      <c r="F2743" s="19" t="s">
        <v>21</v>
      </c>
      <c r="G2743" s="180">
        <v>97592</v>
      </c>
      <c r="H2743" s="19" t="s">
        <v>4067</v>
      </c>
      <c r="I2743" s="19" t="s">
        <v>15692</v>
      </c>
      <c r="J2743" s="19" t="s">
        <v>23</v>
      </c>
      <c r="K2743" s="20" t="s">
        <v>10790</v>
      </c>
      <c r="L2743" s="19" t="s">
        <v>25</v>
      </c>
    </row>
    <row r="2744" spans="1:12" x14ac:dyDescent="0.25">
      <c r="A2744" s="19" t="s">
        <v>3491</v>
      </c>
      <c r="B2744" s="19" t="s">
        <v>3492</v>
      </c>
      <c r="C2744" s="19" t="s">
        <v>4053</v>
      </c>
      <c r="D2744" s="19" t="s">
        <v>4054</v>
      </c>
      <c r="E2744" s="20" t="s">
        <v>21</v>
      </c>
      <c r="F2744" s="19" t="s">
        <v>21</v>
      </c>
      <c r="G2744" s="180">
        <v>97593</v>
      </c>
      <c r="H2744" s="19" t="s">
        <v>4069</v>
      </c>
      <c r="I2744" s="19" t="s">
        <v>15692</v>
      </c>
      <c r="J2744" s="19" t="s">
        <v>9283</v>
      </c>
      <c r="K2744" s="20" t="s">
        <v>10791</v>
      </c>
      <c r="L2744" s="19" t="s">
        <v>25</v>
      </c>
    </row>
    <row r="2745" spans="1:12" x14ac:dyDescent="0.25">
      <c r="A2745" s="19" t="s">
        <v>3491</v>
      </c>
      <c r="B2745" s="19" t="s">
        <v>3492</v>
      </c>
      <c r="C2745" s="19" t="s">
        <v>4053</v>
      </c>
      <c r="D2745" s="19" t="s">
        <v>4054</v>
      </c>
      <c r="E2745" s="20" t="s">
        <v>21</v>
      </c>
      <c r="F2745" s="19" t="s">
        <v>21</v>
      </c>
      <c r="G2745" s="180">
        <v>97594</v>
      </c>
      <c r="H2745" s="19" t="s">
        <v>4070</v>
      </c>
      <c r="I2745" s="19" t="s">
        <v>15692</v>
      </c>
      <c r="J2745" s="19" t="s">
        <v>9283</v>
      </c>
      <c r="K2745" s="20" t="s">
        <v>10792</v>
      </c>
      <c r="L2745" s="19" t="s">
        <v>25</v>
      </c>
    </row>
    <row r="2746" spans="1:12" x14ac:dyDescent="0.25">
      <c r="A2746" s="19" t="s">
        <v>3491</v>
      </c>
      <c r="B2746" s="19" t="s">
        <v>3492</v>
      </c>
      <c r="C2746" s="19" t="s">
        <v>4053</v>
      </c>
      <c r="D2746" s="19" t="s">
        <v>4054</v>
      </c>
      <c r="E2746" s="20" t="s">
        <v>21</v>
      </c>
      <c r="F2746" s="19" t="s">
        <v>21</v>
      </c>
      <c r="G2746" s="180">
        <v>97595</v>
      </c>
      <c r="H2746" s="19" t="s">
        <v>4072</v>
      </c>
      <c r="I2746" s="19" t="s">
        <v>15692</v>
      </c>
      <c r="J2746" s="19" t="s">
        <v>9283</v>
      </c>
      <c r="K2746" s="20" t="s">
        <v>10793</v>
      </c>
      <c r="L2746" s="19" t="s">
        <v>25</v>
      </c>
    </row>
    <row r="2747" spans="1:12" x14ac:dyDescent="0.25">
      <c r="A2747" s="19" t="s">
        <v>3491</v>
      </c>
      <c r="B2747" s="19" t="s">
        <v>3492</v>
      </c>
      <c r="C2747" s="19" t="s">
        <v>4053</v>
      </c>
      <c r="D2747" s="19" t="s">
        <v>4054</v>
      </c>
      <c r="E2747" s="20" t="s">
        <v>21</v>
      </c>
      <c r="F2747" s="19" t="s">
        <v>21</v>
      </c>
      <c r="G2747" s="180">
        <v>97596</v>
      </c>
      <c r="H2747" s="19" t="s">
        <v>4073</v>
      </c>
      <c r="I2747" s="19" t="s">
        <v>15692</v>
      </c>
      <c r="J2747" s="19" t="s">
        <v>9283</v>
      </c>
      <c r="K2747" s="20" t="s">
        <v>5731</v>
      </c>
      <c r="L2747" s="19" t="s">
        <v>25</v>
      </c>
    </row>
    <row r="2748" spans="1:12" x14ac:dyDescent="0.25">
      <c r="A2748" s="19" t="s">
        <v>3491</v>
      </c>
      <c r="B2748" s="19" t="s">
        <v>3492</v>
      </c>
      <c r="C2748" s="19" t="s">
        <v>4053</v>
      </c>
      <c r="D2748" s="19" t="s">
        <v>4054</v>
      </c>
      <c r="E2748" s="20" t="s">
        <v>21</v>
      </c>
      <c r="F2748" s="19" t="s">
        <v>21</v>
      </c>
      <c r="G2748" s="180">
        <v>97597</v>
      </c>
      <c r="H2748" s="19" t="s">
        <v>4074</v>
      </c>
      <c r="I2748" s="19" t="s">
        <v>15692</v>
      </c>
      <c r="J2748" s="19" t="s">
        <v>9283</v>
      </c>
      <c r="K2748" s="20" t="s">
        <v>10794</v>
      </c>
      <c r="L2748" s="19" t="s">
        <v>25</v>
      </c>
    </row>
    <row r="2749" spans="1:12" x14ac:dyDescent="0.25">
      <c r="A2749" s="19" t="s">
        <v>3491</v>
      </c>
      <c r="B2749" s="19" t="s">
        <v>3492</v>
      </c>
      <c r="C2749" s="19" t="s">
        <v>4053</v>
      </c>
      <c r="D2749" s="19" t="s">
        <v>4054</v>
      </c>
      <c r="E2749" s="20" t="s">
        <v>21</v>
      </c>
      <c r="F2749" s="19" t="s">
        <v>21</v>
      </c>
      <c r="G2749" s="180">
        <v>97598</v>
      </c>
      <c r="H2749" s="19" t="s">
        <v>4075</v>
      </c>
      <c r="I2749" s="19" t="s">
        <v>15692</v>
      </c>
      <c r="J2749" s="19" t="s">
        <v>9283</v>
      </c>
      <c r="K2749" s="20" t="s">
        <v>10795</v>
      </c>
      <c r="L2749" s="19" t="s">
        <v>25</v>
      </c>
    </row>
    <row r="2750" spans="1:12" x14ac:dyDescent="0.25">
      <c r="A2750" s="19" t="s">
        <v>3491</v>
      </c>
      <c r="B2750" s="19" t="s">
        <v>3492</v>
      </c>
      <c r="C2750" s="19" t="s">
        <v>4053</v>
      </c>
      <c r="D2750" s="19" t="s">
        <v>4054</v>
      </c>
      <c r="E2750" s="20" t="s">
        <v>21</v>
      </c>
      <c r="F2750" s="19" t="s">
        <v>21</v>
      </c>
      <c r="G2750" s="180">
        <v>97599</v>
      </c>
      <c r="H2750" s="19" t="s">
        <v>4076</v>
      </c>
      <c r="I2750" s="19" t="s">
        <v>15692</v>
      </c>
      <c r="J2750" s="19" t="s">
        <v>23</v>
      </c>
      <c r="K2750" s="20" t="s">
        <v>10796</v>
      </c>
      <c r="L2750" s="19" t="s">
        <v>25</v>
      </c>
    </row>
    <row r="2751" spans="1:12" x14ac:dyDescent="0.25">
      <c r="A2751" s="19" t="s">
        <v>3491</v>
      </c>
      <c r="B2751" s="19" t="s">
        <v>3492</v>
      </c>
      <c r="C2751" s="19" t="s">
        <v>4053</v>
      </c>
      <c r="D2751" s="19" t="s">
        <v>4054</v>
      </c>
      <c r="E2751" s="20" t="s">
        <v>21</v>
      </c>
      <c r="F2751" s="19" t="s">
        <v>21</v>
      </c>
      <c r="G2751" s="180">
        <v>97609</v>
      </c>
      <c r="H2751" s="19" t="s">
        <v>4078</v>
      </c>
      <c r="I2751" s="19" t="s">
        <v>15692</v>
      </c>
      <c r="J2751" s="19" t="s">
        <v>23</v>
      </c>
      <c r="K2751" s="20" t="s">
        <v>10797</v>
      </c>
      <c r="L2751" s="19" t="s">
        <v>25</v>
      </c>
    </row>
    <row r="2752" spans="1:12" x14ac:dyDescent="0.25">
      <c r="A2752" s="19" t="s">
        <v>3491</v>
      </c>
      <c r="B2752" s="19" t="s">
        <v>3492</v>
      </c>
      <c r="C2752" s="19" t="s">
        <v>4053</v>
      </c>
      <c r="D2752" s="19" t="s">
        <v>4054</v>
      </c>
      <c r="E2752" s="20" t="s">
        <v>21</v>
      </c>
      <c r="F2752" s="19" t="s">
        <v>21</v>
      </c>
      <c r="G2752" s="180">
        <v>97610</v>
      </c>
      <c r="H2752" s="19" t="s">
        <v>4080</v>
      </c>
      <c r="I2752" s="19" t="s">
        <v>15692</v>
      </c>
      <c r="J2752" s="19" t="s">
        <v>23</v>
      </c>
      <c r="K2752" s="20" t="s">
        <v>8798</v>
      </c>
      <c r="L2752" s="19" t="s">
        <v>25</v>
      </c>
    </row>
    <row r="2753" spans="1:12" x14ac:dyDescent="0.25">
      <c r="A2753" s="19" t="s">
        <v>3491</v>
      </c>
      <c r="B2753" s="19" t="s">
        <v>3492</v>
      </c>
      <c r="C2753" s="19" t="s">
        <v>4053</v>
      </c>
      <c r="D2753" s="19" t="s">
        <v>4054</v>
      </c>
      <c r="E2753" s="20" t="s">
        <v>21</v>
      </c>
      <c r="F2753" s="19" t="s">
        <v>21</v>
      </c>
      <c r="G2753" s="180">
        <v>97611</v>
      </c>
      <c r="H2753" s="19" t="s">
        <v>4081</v>
      </c>
      <c r="I2753" s="19" t="s">
        <v>15692</v>
      </c>
      <c r="J2753" s="19" t="s">
        <v>9283</v>
      </c>
      <c r="K2753" s="20" t="s">
        <v>7449</v>
      </c>
      <c r="L2753" s="19" t="s">
        <v>25</v>
      </c>
    </row>
    <row r="2754" spans="1:12" x14ac:dyDescent="0.25">
      <c r="A2754" s="19" t="s">
        <v>3491</v>
      </c>
      <c r="B2754" s="19" t="s">
        <v>3492</v>
      </c>
      <c r="C2754" s="19" t="s">
        <v>4053</v>
      </c>
      <c r="D2754" s="19" t="s">
        <v>4054</v>
      </c>
      <c r="E2754" s="20" t="s">
        <v>21</v>
      </c>
      <c r="F2754" s="19" t="s">
        <v>21</v>
      </c>
      <c r="G2754" s="180">
        <v>97612</v>
      </c>
      <c r="H2754" s="19" t="s">
        <v>4082</v>
      </c>
      <c r="I2754" s="19" t="s">
        <v>15692</v>
      </c>
      <c r="J2754" s="19" t="s">
        <v>9283</v>
      </c>
      <c r="K2754" s="20" t="s">
        <v>9641</v>
      </c>
      <c r="L2754" s="19" t="s">
        <v>25</v>
      </c>
    </row>
    <row r="2755" spans="1:12" x14ac:dyDescent="0.25">
      <c r="A2755" s="19" t="s">
        <v>3491</v>
      </c>
      <c r="B2755" s="19" t="s">
        <v>3492</v>
      </c>
      <c r="C2755" s="19" t="s">
        <v>4053</v>
      </c>
      <c r="D2755" s="19" t="s">
        <v>4054</v>
      </c>
      <c r="E2755" s="20" t="s">
        <v>21</v>
      </c>
      <c r="F2755" s="19" t="s">
        <v>21</v>
      </c>
      <c r="G2755" s="180">
        <v>97613</v>
      </c>
      <c r="H2755" s="19" t="s">
        <v>4084</v>
      </c>
      <c r="I2755" s="19" t="s">
        <v>15692</v>
      </c>
      <c r="J2755" s="19" t="s">
        <v>9283</v>
      </c>
      <c r="K2755" s="20" t="s">
        <v>10798</v>
      </c>
      <c r="L2755" s="19" t="s">
        <v>25</v>
      </c>
    </row>
    <row r="2756" spans="1:12" x14ac:dyDescent="0.25">
      <c r="A2756" s="19" t="s">
        <v>3491</v>
      </c>
      <c r="B2756" s="19" t="s">
        <v>3492</v>
      </c>
      <c r="C2756" s="19" t="s">
        <v>4053</v>
      </c>
      <c r="D2756" s="19" t="s">
        <v>4054</v>
      </c>
      <c r="E2756" s="20" t="s">
        <v>21</v>
      </c>
      <c r="F2756" s="19" t="s">
        <v>21</v>
      </c>
      <c r="G2756" s="180">
        <v>97614</v>
      </c>
      <c r="H2756" s="19" t="s">
        <v>4086</v>
      </c>
      <c r="I2756" s="19" t="s">
        <v>15692</v>
      </c>
      <c r="J2756" s="19" t="s">
        <v>9283</v>
      </c>
      <c r="K2756" s="20" t="s">
        <v>10799</v>
      </c>
      <c r="L2756" s="19" t="s">
        <v>25</v>
      </c>
    </row>
    <row r="2757" spans="1:12" x14ac:dyDescent="0.25">
      <c r="A2757" s="19" t="s">
        <v>3491</v>
      </c>
      <c r="B2757" s="19" t="s">
        <v>3492</v>
      </c>
      <c r="C2757" s="19" t="s">
        <v>4053</v>
      </c>
      <c r="D2757" s="19" t="s">
        <v>4054</v>
      </c>
      <c r="E2757" s="20" t="s">
        <v>21</v>
      </c>
      <c r="F2757" s="19" t="s">
        <v>21</v>
      </c>
      <c r="G2757" s="180">
        <v>97615</v>
      </c>
      <c r="H2757" s="19" t="s">
        <v>4087</v>
      </c>
      <c r="I2757" s="19" t="s">
        <v>15692</v>
      </c>
      <c r="J2757" s="19" t="s">
        <v>9283</v>
      </c>
      <c r="K2757" s="20" t="s">
        <v>10800</v>
      </c>
      <c r="L2757" s="19" t="s">
        <v>25</v>
      </c>
    </row>
    <row r="2758" spans="1:12" x14ac:dyDescent="0.25">
      <c r="A2758" s="19" t="s">
        <v>3491</v>
      </c>
      <c r="B2758" s="19" t="s">
        <v>3492</v>
      </c>
      <c r="C2758" s="19" t="s">
        <v>4053</v>
      </c>
      <c r="D2758" s="19" t="s">
        <v>4054</v>
      </c>
      <c r="E2758" s="20" t="s">
        <v>21</v>
      </c>
      <c r="F2758" s="19" t="s">
        <v>21</v>
      </c>
      <c r="G2758" s="180">
        <v>97616</v>
      </c>
      <c r="H2758" s="19" t="s">
        <v>4088</v>
      </c>
      <c r="I2758" s="19" t="s">
        <v>15692</v>
      </c>
      <c r="J2758" s="19" t="s">
        <v>9283</v>
      </c>
      <c r="K2758" s="20" t="s">
        <v>10801</v>
      </c>
      <c r="L2758" s="19" t="s">
        <v>25</v>
      </c>
    </row>
    <row r="2759" spans="1:12" x14ac:dyDescent="0.25">
      <c r="A2759" s="19" t="s">
        <v>3491</v>
      </c>
      <c r="B2759" s="19" t="s">
        <v>3492</v>
      </c>
      <c r="C2759" s="19" t="s">
        <v>4053</v>
      </c>
      <c r="D2759" s="19" t="s">
        <v>4054</v>
      </c>
      <c r="E2759" s="20" t="s">
        <v>21</v>
      </c>
      <c r="F2759" s="19" t="s">
        <v>21</v>
      </c>
      <c r="G2759" s="180">
        <v>97617</v>
      </c>
      <c r="H2759" s="19" t="s">
        <v>4090</v>
      </c>
      <c r="I2759" s="19" t="s">
        <v>15692</v>
      </c>
      <c r="J2759" s="19" t="s">
        <v>9283</v>
      </c>
      <c r="K2759" s="20" t="s">
        <v>10802</v>
      </c>
      <c r="L2759" s="19" t="s">
        <v>25</v>
      </c>
    </row>
    <row r="2760" spans="1:12" x14ac:dyDescent="0.25">
      <c r="A2760" s="19" t="s">
        <v>3491</v>
      </c>
      <c r="B2760" s="19" t="s">
        <v>3492</v>
      </c>
      <c r="C2760" s="19" t="s">
        <v>4053</v>
      </c>
      <c r="D2760" s="19" t="s">
        <v>4054</v>
      </c>
      <c r="E2760" s="20" t="s">
        <v>21</v>
      </c>
      <c r="F2760" s="19" t="s">
        <v>21</v>
      </c>
      <c r="G2760" s="180">
        <v>97618</v>
      </c>
      <c r="H2760" s="19" t="s">
        <v>4091</v>
      </c>
      <c r="I2760" s="19" t="s">
        <v>15692</v>
      </c>
      <c r="J2760" s="19" t="s">
        <v>9283</v>
      </c>
      <c r="K2760" s="20" t="s">
        <v>9578</v>
      </c>
      <c r="L2760" s="19" t="s">
        <v>25</v>
      </c>
    </row>
    <row r="2761" spans="1:12" x14ac:dyDescent="0.25">
      <c r="A2761" s="19" t="s">
        <v>3491</v>
      </c>
      <c r="B2761" s="19" t="s">
        <v>3492</v>
      </c>
      <c r="C2761" s="19" t="s">
        <v>4053</v>
      </c>
      <c r="D2761" s="19" t="s">
        <v>4054</v>
      </c>
      <c r="E2761" s="20" t="s">
        <v>21</v>
      </c>
      <c r="F2761" s="19" t="s">
        <v>21</v>
      </c>
      <c r="G2761" s="180">
        <v>100902</v>
      </c>
      <c r="H2761" s="19" t="s">
        <v>4092</v>
      </c>
      <c r="I2761" s="19" t="s">
        <v>15692</v>
      </c>
      <c r="J2761" s="19" t="s">
        <v>23</v>
      </c>
      <c r="K2761" s="20" t="s">
        <v>10803</v>
      </c>
      <c r="L2761" s="19" t="s">
        <v>25</v>
      </c>
    </row>
    <row r="2762" spans="1:12" x14ac:dyDescent="0.25">
      <c r="A2762" s="19" t="s">
        <v>3491</v>
      </c>
      <c r="B2762" s="19" t="s">
        <v>3492</v>
      </c>
      <c r="C2762" s="19" t="s">
        <v>4053</v>
      </c>
      <c r="D2762" s="19" t="s">
        <v>4054</v>
      </c>
      <c r="E2762" s="20" t="s">
        <v>21</v>
      </c>
      <c r="F2762" s="19" t="s">
        <v>21</v>
      </c>
      <c r="G2762" s="180">
        <v>100903</v>
      </c>
      <c r="H2762" s="19" t="s">
        <v>4093</v>
      </c>
      <c r="I2762" s="19" t="s">
        <v>15692</v>
      </c>
      <c r="J2762" s="19" t="s">
        <v>23</v>
      </c>
      <c r="K2762" s="20" t="s">
        <v>10804</v>
      </c>
      <c r="L2762" s="19" t="s">
        <v>25</v>
      </c>
    </row>
    <row r="2763" spans="1:12" x14ac:dyDescent="0.25">
      <c r="A2763" s="19" t="s">
        <v>3491</v>
      </c>
      <c r="B2763" s="19" t="s">
        <v>3492</v>
      </c>
      <c r="C2763" s="19" t="s">
        <v>4053</v>
      </c>
      <c r="D2763" s="19" t="s">
        <v>4054</v>
      </c>
      <c r="E2763" s="20" t="s">
        <v>21</v>
      </c>
      <c r="F2763" s="19" t="s">
        <v>21</v>
      </c>
      <c r="G2763" s="180">
        <v>100904</v>
      </c>
      <c r="H2763" s="19" t="s">
        <v>4094</v>
      </c>
      <c r="I2763" s="19" t="s">
        <v>15692</v>
      </c>
      <c r="J2763" s="19" t="s">
        <v>9283</v>
      </c>
      <c r="K2763" s="20" t="s">
        <v>10784</v>
      </c>
      <c r="L2763" s="19" t="s">
        <v>25</v>
      </c>
    </row>
    <row r="2764" spans="1:12" x14ac:dyDescent="0.25">
      <c r="A2764" s="19" t="s">
        <v>3491</v>
      </c>
      <c r="B2764" s="19" t="s">
        <v>3492</v>
      </c>
      <c r="C2764" s="19" t="s">
        <v>4053</v>
      </c>
      <c r="D2764" s="19" t="s">
        <v>4054</v>
      </c>
      <c r="E2764" s="20" t="s">
        <v>21</v>
      </c>
      <c r="F2764" s="19" t="s">
        <v>21</v>
      </c>
      <c r="G2764" s="180">
        <v>100905</v>
      </c>
      <c r="H2764" s="19" t="s">
        <v>4095</v>
      </c>
      <c r="I2764" s="19" t="s">
        <v>15692</v>
      </c>
      <c r="J2764" s="19" t="s">
        <v>9283</v>
      </c>
      <c r="K2764" s="20" t="s">
        <v>10805</v>
      </c>
      <c r="L2764" s="19" t="s">
        <v>25</v>
      </c>
    </row>
    <row r="2765" spans="1:12" x14ac:dyDescent="0.25">
      <c r="A2765" s="19" t="s">
        <v>3491</v>
      </c>
      <c r="B2765" s="19" t="s">
        <v>3492</v>
      </c>
      <c r="C2765" s="19" t="s">
        <v>4053</v>
      </c>
      <c r="D2765" s="19" t="s">
        <v>4054</v>
      </c>
      <c r="E2765" s="20" t="s">
        <v>21</v>
      </c>
      <c r="F2765" s="19" t="s">
        <v>21</v>
      </c>
      <c r="G2765" s="180">
        <v>100906</v>
      </c>
      <c r="H2765" s="19" t="s">
        <v>4097</v>
      </c>
      <c r="I2765" s="19" t="s">
        <v>15692</v>
      </c>
      <c r="J2765" s="19" t="s">
        <v>9283</v>
      </c>
      <c r="K2765" s="20" t="s">
        <v>10806</v>
      </c>
      <c r="L2765" s="19" t="s">
        <v>25</v>
      </c>
    </row>
    <row r="2766" spans="1:12" x14ac:dyDescent="0.25">
      <c r="A2766" s="19" t="s">
        <v>3491</v>
      </c>
      <c r="B2766" s="19" t="s">
        <v>3492</v>
      </c>
      <c r="C2766" s="19" t="s">
        <v>4053</v>
      </c>
      <c r="D2766" s="19" t="s">
        <v>4054</v>
      </c>
      <c r="E2766" s="20" t="s">
        <v>21</v>
      </c>
      <c r="F2766" s="19" t="s">
        <v>21</v>
      </c>
      <c r="G2766" s="180">
        <v>100919</v>
      </c>
      <c r="H2766" s="19" t="s">
        <v>4098</v>
      </c>
      <c r="I2766" s="19" t="s">
        <v>15692</v>
      </c>
      <c r="J2766" s="19" t="s">
        <v>9283</v>
      </c>
      <c r="K2766" s="20" t="s">
        <v>10807</v>
      </c>
      <c r="L2766" s="19" t="s">
        <v>25</v>
      </c>
    </row>
    <row r="2767" spans="1:12" x14ac:dyDescent="0.25">
      <c r="A2767" s="19" t="s">
        <v>3491</v>
      </c>
      <c r="B2767" s="19" t="s">
        <v>3492</v>
      </c>
      <c r="C2767" s="19" t="s">
        <v>4053</v>
      </c>
      <c r="D2767" s="19" t="s">
        <v>4054</v>
      </c>
      <c r="E2767" s="20" t="s">
        <v>21</v>
      </c>
      <c r="F2767" s="19" t="s">
        <v>21</v>
      </c>
      <c r="G2767" s="180">
        <v>100920</v>
      </c>
      <c r="H2767" s="19" t="s">
        <v>4099</v>
      </c>
      <c r="I2767" s="19" t="s">
        <v>15692</v>
      </c>
      <c r="J2767" s="19" t="s">
        <v>9283</v>
      </c>
      <c r="K2767" s="20" t="s">
        <v>10808</v>
      </c>
      <c r="L2767" s="19" t="s">
        <v>25</v>
      </c>
    </row>
    <row r="2768" spans="1:12" x14ac:dyDescent="0.25">
      <c r="A2768" s="19" t="s">
        <v>3491</v>
      </c>
      <c r="B2768" s="19" t="s">
        <v>3492</v>
      </c>
      <c r="C2768" s="19" t="s">
        <v>4053</v>
      </c>
      <c r="D2768" s="19" t="s">
        <v>4054</v>
      </c>
      <c r="E2768" s="20" t="s">
        <v>21</v>
      </c>
      <c r="F2768" s="19" t="s">
        <v>21</v>
      </c>
      <c r="G2768" s="180">
        <v>100921</v>
      </c>
      <c r="H2768" s="19" t="s">
        <v>4101</v>
      </c>
      <c r="I2768" s="19" t="s">
        <v>15692</v>
      </c>
      <c r="J2768" s="19" t="s">
        <v>9283</v>
      </c>
      <c r="K2768" s="20" t="s">
        <v>10809</v>
      </c>
      <c r="L2768" s="19" t="s">
        <v>25</v>
      </c>
    </row>
    <row r="2769" spans="1:12" x14ac:dyDescent="0.25">
      <c r="A2769" s="19" t="s">
        <v>3491</v>
      </c>
      <c r="B2769" s="19" t="s">
        <v>3492</v>
      </c>
      <c r="C2769" s="19" t="s">
        <v>4053</v>
      </c>
      <c r="D2769" s="19" t="s">
        <v>4054</v>
      </c>
      <c r="E2769" s="20" t="s">
        <v>21</v>
      </c>
      <c r="F2769" s="19" t="s">
        <v>21</v>
      </c>
      <c r="G2769" s="180">
        <v>100922</v>
      </c>
      <c r="H2769" s="19" t="s">
        <v>4102</v>
      </c>
      <c r="I2769" s="19" t="s">
        <v>15692</v>
      </c>
      <c r="J2769" s="19" t="s">
        <v>9283</v>
      </c>
      <c r="K2769" s="20" t="s">
        <v>3338</v>
      </c>
      <c r="L2769" s="19" t="s">
        <v>25</v>
      </c>
    </row>
    <row r="2770" spans="1:12" x14ac:dyDescent="0.25">
      <c r="A2770" s="19" t="s">
        <v>3491</v>
      </c>
      <c r="B2770" s="19" t="s">
        <v>3492</v>
      </c>
      <c r="C2770" s="19" t="s">
        <v>4053</v>
      </c>
      <c r="D2770" s="19" t="s">
        <v>4054</v>
      </c>
      <c r="E2770" s="20" t="s">
        <v>21</v>
      </c>
      <c r="F2770" s="19" t="s">
        <v>21</v>
      </c>
      <c r="G2770" s="180">
        <v>100923</v>
      </c>
      <c r="H2770" s="19" t="s">
        <v>4103</v>
      </c>
      <c r="I2770" s="19" t="s">
        <v>15692</v>
      </c>
      <c r="J2770" s="19" t="s">
        <v>9283</v>
      </c>
      <c r="K2770" s="20" t="s">
        <v>10810</v>
      </c>
      <c r="L2770" s="19" t="s">
        <v>25</v>
      </c>
    </row>
    <row r="2771" spans="1:12" x14ac:dyDescent="0.25">
      <c r="A2771" s="19" t="s">
        <v>3491</v>
      </c>
      <c r="B2771" s="19" t="s">
        <v>3492</v>
      </c>
      <c r="C2771" s="19" t="s">
        <v>4104</v>
      </c>
      <c r="D2771" s="19" t="s">
        <v>4105</v>
      </c>
      <c r="E2771" s="20" t="s">
        <v>21</v>
      </c>
      <c r="F2771" s="19" t="s">
        <v>21</v>
      </c>
      <c r="G2771" s="180">
        <v>73624</v>
      </c>
      <c r="H2771" s="19" t="s">
        <v>4106</v>
      </c>
      <c r="I2771" s="19" t="s">
        <v>15692</v>
      </c>
      <c r="J2771" s="19" t="s">
        <v>23</v>
      </c>
      <c r="K2771" s="20" t="s">
        <v>10811</v>
      </c>
      <c r="L2771" s="19" t="s">
        <v>25</v>
      </c>
    </row>
    <row r="2772" spans="1:12" x14ac:dyDescent="0.25">
      <c r="A2772" s="19" t="s">
        <v>3491</v>
      </c>
      <c r="B2772" s="19" t="s">
        <v>3492</v>
      </c>
      <c r="C2772" s="19" t="s">
        <v>4104</v>
      </c>
      <c r="D2772" s="19" t="s">
        <v>4105</v>
      </c>
      <c r="E2772" s="20" t="s">
        <v>21</v>
      </c>
      <c r="F2772" s="19" t="s">
        <v>21</v>
      </c>
      <c r="G2772" s="180">
        <v>101489</v>
      </c>
      <c r="H2772" s="19" t="s">
        <v>4107</v>
      </c>
      <c r="I2772" s="19" t="s">
        <v>15692</v>
      </c>
      <c r="J2772" s="19" t="s">
        <v>9283</v>
      </c>
      <c r="K2772" s="20" t="s">
        <v>10812</v>
      </c>
      <c r="L2772" s="19" t="s">
        <v>25</v>
      </c>
    </row>
    <row r="2773" spans="1:12" x14ac:dyDescent="0.25">
      <c r="A2773" s="19" t="s">
        <v>3491</v>
      </c>
      <c r="B2773" s="19" t="s">
        <v>3492</v>
      </c>
      <c r="C2773" s="19" t="s">
        <v>4104</v>
      </c>
      <c r="D2773" s="19" t="s">
        <v>4105</v>
      </c>
      <c r="E2773" s="20" t="s">
        <v>21</v>
      </c>
      <c r="F2773" s="19" t="s">
        <v>21</v>
      </c>
      <c r="G2773" s="180">
        <v>101490</v>
      </c>
      <c r="H2773" s="19" t="s">
        <v>4108</v>
      </c>
      <c r="I2773" s="19" t="s">
        <v>15692</v>
      </c>
      <c r="J2773" s="19" t="s">
        <v>9283</v>
      </c>
      <c r="K2773" s="20" t="s">
        <v>10813</v>
      </c>
      <c r="L2773" s="19" t="s">
        <v>25</v>
      </c>
    </row>
    <row r="2774" spans="1:12" x14ac:dyDescent="0.25">
      <c r="A2774" s="19" t="s">
        <v>3491</v>
      </c>
      <c r="B2774" s="19" t="s">
        <v>3492</v>
      </c>
      <c r="C2774" s="19" t="s">
        <v>4104</v>
      </c>
      <c r="D2774" s="19" t="s">
        <v>4105</v>
      </c>
      <c r="E2774" s="20" t="s">
        <v>21</v>
      </c>
      <c r="F2774" s="19" t="s">
        <v>21</v>
      </c>
      <c r="G2774" s="180">
        <v>101491</v>
      </c>
      <c r="H2774" s="19" t="s">
        <v>4109</v>
      </c>
      <c r="I2774" s="19" t="s">
        <v>15692</v>
      </c>
      <c r="J2774" s="19" t="s">
        <v>9283</v>
      </c>
      <c r="K2774" s="20" t="s">
        <v>10814</v>
      </c>
      <c r="L2774" s="19" t="s">
        <v>25</v>
      </c>
    </row>
    <row r="2775" spans="1:12" x14ac:dyDescent="0.25">
      <c r="A2775" s="19" t="s">
        <v>3491</v>
      </c>
      <c r="B2775" s="19" t="s">
        <v>3492</v>
      </c>
      <c r="C2775" s="19" t="s">
        <v>4104</v>
      </c>
      <c r="D2775" s="19" t="s">
        <v>4105</v>
      </c>
      <c r="E2775" s="20" t="s">
        <v>21</v>
      </c>
      <c r="F2775" s="19" t="s">
        <v>21</v>
      </c>
      <c r="G2775" s="180">
        <v>101492</v>
      </c>
      <c r="H2775" s="19" t="s">
        <v>4110</v>
      </c>
      <c r="I2775" s="19" t="s">
        <v>15692</v>
      </c>
      <c r="J2775" s="19" t="s">
        <v>9283</v>
      </c>
      <c r="K2775" s="20" t="s">
        <v>10815</v>
      </c>
      <c r="L2775" s="19" t="s">
        <v>25</v>
      </c>
    </row>
    <row r="2776" spans="1:12" x14ac:dyDescent="0.25">
      <c r="A2776" s="19" t="s">
        <v>3491</v>
      </c>
      <c r="B2776" s="19" t="s">
        <v>3492</v>
      </c>
      <c r="C2776" s="19" t="s">
        <v>4104</v>
      </c>
      <c r="D2776" s="19" t="s">
        <v>4105</v>
      </c>
      <c r="E2776" s="20" t="s">
        <v>21</v>
      </c>
      <c r="F2776" s="19" t="s">
        <v>21</v>
      </c>
      <c r="G2776" s="180">
        <v>101493</v>
      </c>
      <c r="H2776" s="19" t="s">
        <v>4111</v>
      </c>
      <c r="I2776" s="19" t="s">
        <v>15692</v>
      </c>
      <c r="J2776" s="19" t="s">
        <v>9283</v>
      </c>
      <c r="K2776" s="20" t="s">
        <v>10816</v>
      </c>
      <c r="L2776" s="19" t="s">
        <v>25</v>
      </c>
    </row>
    <row r="2777" spans="1:12" x14ac:dyDescent="0.25">
      <c r="A2777" s="19" t="s">
        <v>3491</v>
      </c>
      <c r="B2777" s="19" t="s">
        <v>3492</v>
      </c>
      <c r="C2777" s="19" t="s">
        <v>4104</v>
      </c>
      <c r="D2777" s="19" t="s">
        <v>4105</v>
      </c>
      <c r="E2777" s="20" t="s">
        <v>21</v>
      </c>
      <c r="F2777" s="19" t="s">
        <v>21</v>
      </c>
      <c r="G2777" s="180">
        <v>101494</v>
      </c>
      <c r="H2777" s="19" t="s">
        <v>4112</v>
      </c>
      <c r="I2777" s="19" t="s">
        <v>15692</v>
      </c>
      <c r="J2777" s="19" t="s">
        <v>9283</v>
      </c>
      <c r="K2777" s="20" t="s">
        <v>10817</v>
      </c>
      <c r="L2777" s="19" t="s">
        <v>25</v>
      </c>
    </row>
    <row r="2778" spans="1:12" x14ac:dyDescent="0.25">
      <c r="A2778" s="19" t="s">
        <v>3491</v>
      </c>
      <c r="B2778" s="19" t="s">
        <v>3492</v>
      </c>
      <c r="C2778" s="19" t="s">
        <v>4104</v>
      </c>
      <c r="D2778" s="19" t="s">
        <v>4105</v>
      </c>
      <c r="E2778" s="20" t="s">
        <v>21</v>
      </c>
      <c r="F2778" s="19" t="s">
        <v>21</v>
      </c>
      <c r="G2778" s="180">
        <v>101495</v>
      </c>
      <c r="H2778" s="19" t="s">
        <v>4113</v>
      </c>
      <c r="I2778" s="19" t="s">
        <v>15692</v>
      </c>
      <c r="J2778" s="19" t="s">
        <v>9283</v>
      </c>
      <c r="K2778" s="20" t="s">
        <v>10818</v>
      </c>
      <c r="L2778" s="19" t="s">
        <v>25</v>
      </c>
    </row>
    <row r="2779" spans="1:12" x14ac:dyDescent="0.25">
      <c r="A2779" s="19" t="s">
        <v>3491</v>
      </c>
      <c r="B2779" s="19" t="s">
        <v>3492</v>
      </c>
      <c r="C2779" s="19" t="s">
        <v>4104</v>
      </c>
      <c r="D2779" s="19" t="s">
        <v>4105</v>
      </c>
      <c r="E2779" s="20" t="s">
        <v>21</v>
      </c>
      <c r="F2779" s="19" t="s">
        <v>21</v>
      </c>
      <c r="G2779" s="180">
        <v>101496</v>
      </c>
      <c r="H2779" s="19" t="s">
        <v>4114</v>
      </c>
      <c r="I2779" s="19" t="s">
        <v>15692</v>
      </c>
      <c r="J2779" s="19" t="s">
        <v>9283</v>
      </c>
      <c r="K2779" s="20" t="s">
        <v>10819</v>
      </c>
      <c r="L2779" s="19" t="s">
        <v>25</v>
      </c>
    </row>
    <row r="2780" spans="1:12" x14ac:dyDescent="0.25">
      <c r="A2780" s="19" t="s">
        <v>3491</v>
      </c>
      <c r="B2780" s="19" t="s">
        <v>3492</v>
      </c>
      <c r="C2780" s="19" t="s">
        <v>4104</v>
      </c>
      <c r="D2780" s="19" t="s">
        <v>4105</v>
      </c>
      <c r="E2780" s="20" t="s">
        <v>21</v>
      </c>
      <c r="F2780" s="19" t="s">
        <v>21</v>
      </c>
      <c r="G2780" s="180">
        <v>101497</v>
      </c>
      <c r="H2780" s="19" t="s">
        <v>4115</v>
      </c>
      <c r="I2780" s="19" t="s">
        <v>15692</v>
      </c>
      <c r="J2780" s="19" t="s">
        <v>9283</v>
      </c>
      <c r="K2780" s="20" t="s">
        <v>10820</v>
      </c>
      <c r="L2780" s="19" t="s">
        <v>25</v>
      </c>
    </row>
    <row r="2781" spans="1:12" x14ac:dyDescent="0.25">
      <c r="A2781" s="19" t="s">
        <v>3491</v>
      </c>
      <c r="B2781" s="19" t="s">
        <v>3492</v>
      </c>
      <c r="C2781" s="19" t="s">
        <v>4104</v>
      </c>
      <c r="D2781" s="19" t="s">
        <v>4105</v>
      </c>
      <c r="E2781" s="20" t="s">
        <v>21</v>
      </c>
      <c r="F2781" s="19" t="s">
        <v>21</v>
      </c>
      <c r="G2781" s="180">
        <v>101498</v>
      </c>
      <c r="H2781" s="19" t="s">
        <v>4116</v>
      </c>
      <c r="I2781" s="19" t="s">
        <v>15692</v>
      </c>
      <c r="J2781" s="19" t="s">
        <v>9283</v>
      </c>
      <c r="K2781" s="20" t="s">
        <v>10821</v>
      </c>
      <c r="L2781" s="19" t="s">
        <v>25</v>
      </c>
    </row>
    <row r="2782" spans="1:12" x14ac:dyDescent="0.25">
      <c r="A2782" s="19" t="s">
        <v>3491</v>
      </c>
      <c r="B2782" s="19" t="s">
        <v>3492</v>
      </c>
      <c r="C2782" s="19" t="s">
        <v>4104</v>
      </c>
      <c r="D2782" s="19" t="s">
        <v>4105</v>
      </c>
      <c r="E2782" s="20" t="s">
        <v>21</v>
      </c>
      <c r="F2782" s="19" t="s">
        <v>21</v>
      </c>
      <c r="G2782" s="180">
        <v>101499</v>
      </c>
      <c r="H2782" s="19" t="s">
        <v>4117</v>
      </c>
      <c r="I2782" s="19" t="s">
        <v>15692</v>
      </c>
      <c r="J2782" s="19" t="s">
        <v>9283</v>
      </c>
      <c r="K2782" s="20" t="s">
        <v>10822</v>
      </c>
      <c r="L2782" s="19" t="s">
        <v>25</v>
      </c>
    </row>
    <row r="2783" spans="1:12" x14ac:dyDescent="0.25">
      <c r="A2783" s="19" t="s">
        <v>3491</v>
      </c>
      <c r="B2783" s="19" t="s">
        <v>3492</v>
      </c>
      <c r="C2783" s="19" t="s">
        <v>4104</v>
      </c>
      <c r="D2783" s="19" t="s">
        <v>4105</v>
      </c>
      <c r="E2783" s="20" t="s">
        <v>21</v>
      </c>
      <c r="F2783" s="19" t="s">
        <v>21</v>
      </c>
      <c r="G2783" s="180">
        <v>101500</v>
      </c>
      <c r="H2783" s="19" t="s">
        <v>4118</v>
      </c>
      <c r="I2783" s="19" t="s">
        <v>15692</v>
      </c>
      <c r="J2783" s="19" t="s">
        <v>9283</v>
      </c>
      <c r="K2783" s="20" t="s">
        <v>10823</v>
      </c>
      <c r="L2783" s="19" t="s">
        <v>25</v>
      </c>
    </row>
    <row r="2784" spans="1:12" x14ac:dyDescent="0.25">
      <c r="A2784" s="19" t="s">
        <v>3491</v>
      </c>
      <c r="B2784" s="19" t="s">
        <v>3492</v>
      </c>
      <c r="C2784" s="19" t="s">
        <v>4104</v>
      </c>
      <c r="D2784" s="19" t="s">
        <v>4105</v>
      </c>
      <c r="E2784" s="20" t="s">
        <v>21</v>
      </c>
      <c r="F2784" s="19" t="s">
        <v>21</v>
      </c>
      <c r="G2784" s="180">
        <v>101501</v>
      </c>
      <c r="H2784" s="19" t="s">
        <v>4119</v>
      </c>
      <c r="I2784" s="19" t="s">
        <v>15692</v>
      </c>
      <c r="J2784" s="19" t="s">
        <v>9283</v>
      </c>
      <c r="K2784" s="20" t="s">
        <v>10824</v>
      </c>
      <c r="L2784" s="19" t="s">
        <v>25</v>
      </c>
    </row>
    <row r="2785" spans="1:12" x14ac:dyDescent="0.25">
      <c r="A2785" s="19" t="s">
        <v>3491</v>
      </c>
      <c r="B2785" s="19" t="s">
        <v>3492</v>
      </c>
      <c r="C2785" s="19" t="s">
        <v>4104</v>
      </c>
      <c r="D2785" s="19" t="s">
        <v>4105</v>
      </c>
      <c r="E2785" s="20" t="s">
        <v>21</v>
      </c>
      <c r="F2785" s="19" t="s">
        <v>21</v>
      </c>
      <c r="G2785" s="180">
        <v>101502</v>
      </c>
      <c r="H2785" s="19" t="s">
        <v>4120</v>
      </c>
      <c r="I2785" s="19" t="s">
        <v>15692</v>
      </c>
      <c r="J2785" s="19" t="s">
        <v>9283</v>
      </c>
      <c r="K2785" s="20" t="s">
        <v>10825</v>
      </c>
      <c r="L2785" s="19" t="s">
        <v>25</v>
      </c>
    </row>
    <row r="2786" spans="1:12" x14ac:dyDescent="0.25">
      <c r="A2786" s="19" t="s">
        <v>3491</v>
      </c>
      <c r="B2786" s="19" t="s">
        <v>3492</v>
      </c>
      <c r="C2786" s="19" t="s">
        <v>4104</v>
      </c>
      <c r="D2786" s="19" t="s">
        <v>4105</v>
      </c>
      <c r="E2786" s="20" t="s">
        <v>21</v>
      </c>
      <c r="F2786" s="19" t="s">
        <v>21</v>
      </c>
      <c r="G2786" s="180">
        <v>101503</v>
      </c>
      <c r="H2786" s="19" t="s">
        <v>4121</v>
      </c>
      <c r="I2786" s="19" t="s">
        <v>15692</v>
      </c>
      <c r="J2786" s="19" t="s">
        <v>9283</v>
      </c>
      <c r="K2786" s="20" t="s">
        <v>10826</v>
      </c>
      <c r="L2786" s="19" t="s">
        <v>25</v>
      </c>
    </row>
    <row r="2787" spans="1:12" x14ac:dyDescent="0.25">
      <c r="A2787" s="19" t="s">
        <v>3491</v>
      </c>
      <c r="B2787" s="19" t="s">
        <v>3492</v>
      </c>
      <c r="C2787" s="19" t="s">
        <v>4104</v>
      </c>
      <c r="D2787" s="19" t="s">
        <v>4105</v>
      </c>
      <c r="E2787" s="20" t="s">
        <v>21</v>
      </c>
      <c r="F2787" s="19" t="s">
        <v>21</v>
      </c>
      <c r="G2787" s="180">
        <v>101504</v>
      </c>
      <c r="H2787" s="19" t="s">
        <v>4122</v>
      </c>
      <c r="I2787" s="19" t="s">
        <v>15692</v>
      </c>
      <c r="J2787" s="19" t="s">
        <v>9283</v>
      </c>
      <c r="K2787" s="20" t="s">
        <v>10827</v>
      </c>
      <c r="L2787" s="19" t="s">
        <v>25</v>
      </c>
    </row>
    <row r="2788" spans="1:12" x14ac:dyDescent="0.25">
      <c r="A2788" s="19" t="s">
        <v>3491</v>
      </c>
      <c r="B2788" s="19" t="s">
        <v>3492</v>
      </c>
      <c r="C2788" s="19" t="s">
        <v>4104</v>
      </c>
      <c r="D2788" s="19" t="s">
        <v>4105</v>
      </c>
      <c r="E2788" s="20" t="s">
        <v>21</v>
      </c>
      <c r="F2788" s="19" t="s">
        <v>21</v>
      </c>
      <c r="G2788" s="180">
        <v>101505</v>
      </c>
      <c r="H2788" s="19" t="s">
        <v>4123</v>
      </c>
      <c r="I2788" s="19" t="s">
        <v>15692</v>
      </c>
      <c r="J2788" s="19" t="s">
        <v>9283</v>
      </c>
      <c r="K2788" s="20" t="s">
        <v>10828</v>
      </c>
      <c r="L2788" s="19" t="s">
        <v>25</v>
      </c>
    </row>
    <row r="2789" spans="1:12" x14ac:dyDescent="0.25">
      <c r="A2789" s="19" t="s">
        <v>3491</v>
      </c>
      <c r="B2789" s="19" t="s">
        <v>3492</v>
      </c>
      <c r="C2789" s="19" t="s">
        <v>4104</v>
      </c>
      <c r="D2789" s="19" t="s">
        <v>4105</v>
      </c>
      <c r="E2789" s="20" t="s">
        <v>21</v>
      </c>
      <c r="F2789" s="19" t="s">
        <v>21</v>
      </c>
      <c r="G2789" s="180">
        <v>101506</v>
      </c>
      <c r="H2789" s="19" t="s">
        <v>4124</v>
      </c>
      <c r="I2789" s="19" t="s">
        <v>15692</v>
      </c>
      <c r="J2789" s="19" t="s">
        <v>9283</v>
      </c>
      <c r="K2789" s="20" t="s">
        <v>10829</v>
      </c>
      <c r="L2789" s="19" t="s">
        <v>25</v>
      </c>
    </row>
    <row r="2790" spans="1:12" x14ac:dyDescent="0.25">
      <c r="A2790" s="19" t="s">
        <v>3491</v>
      </c>
      <c r="B2790" s="19" t="s">
        <v>3492</v>
      </c>
      <c r="C2790" s="19" t="s">
        <v>4104</v>
      </c>
      <c r="D2790" s="19" t="s">
        <v>4105</v>
      </c>
      <c r="E2790" s="20" t="s">
        <v>21</v>
      </c>
      <c r="F2790" s="19" t="s">
        <v>21</v>
      </c>
      <c r="G2790" s="180">
        <v>101507</v>
      </c>
      <c r="H2790" s="19" t="s">
        <v>4125</v>
      </c>
      <c r="I2790" s="19" t="s">
        <v>15692</v>
      </c>
      <c r="J2790" s="19" t="s">
        <v>9283</v>
      </c>
      <c r="K2790" s="20" t="s">
        <v>10830</v>
      </c>
      <c r="L2790" s="19" t="s">
        <v>25</v>
      </c>
    </row>
    <row r="2791" spans="1:12" x14ac:dyDescent="0.25">
      <c r="A2791" s="19" t="s">
        <v>3491</v>
      </c>
      <c r="B2791" s="19" t="s">
        <v>3492</v>
      </c>
      <c r="C2791" s="19" t="s">
        <v>4104</v>
      </c>
      <c r="D2791" s="19" t="s">
        <v>4105</v>
      </c>
      <c r="E2791" s="20" t="s">
        <v>21</v>
      </c>
      <c r="F2791" s="19" t="s">
        <v>21</v>
      </c>
      <c r="G2791" s="180">
        <v>101508</v>
      </c>
      <c r="H2791" s="19" t="s">
        <v>4126</v>
      </c>
      <c r="I2791" s="19" t="s">
        <v>15692</v>
      </c>
      <c r="J2791" s="19" t="s">
        <v>9283</v>
      </c>
      <c r="K2791" s="20" t="s">
        <v>10831</v>
      </c>
      <c r="L2791" s="19" t="s">
        <v>25</v>
      </c>
    </row>
    <row r="2792" spans="1:12" x14ac:dyDescent="0.25">
      <c r="A2792" s="19" t="s">
        <v>3491</v>
      </c>
      <c r="B2792" s="19" t="s">
        <v>3492</v>
      </c>
      <c r="C2792" s="19" t="s">
        <v>4104</v>
      </c>
      <c r="D2792" s="19" t="s">
        <v>4105</v>
      </c>
      <c r="E2792" s="20" t="s">
        <v>21</v>
      </c>
      <c r="F2792" s="19" t="s">
        <v>21</v>
      </c>
      <c r="G2792" s="180">
        <v>101509</v>
      </c>
      <c r="H2792" s="19" t="s">
        <v>4127</v>
      </c>
      <c r="I2792" s="19" t="s">
        <v>15692</v>
      </c>
      <c r="J2792" s="19" t="s">
        <v>9283</v>
      </c>
      <c r="K2792" s="20" t="s">
        <v>10832</v>
      </c>
      <c r="L2792" s="19" t="s">
        <v>25</v>
      </c>
    </row>
    <row r="2793" spans="1:12" x14ac:dyDescent="0.25">
      <c r="A2793" s="19" t="s">
        <v>3491</v>
      </c>
      <c r="B2793" s="19" t="s">
        <v>3492</v>
      </c>
      <c r="C2793" s="19" t="s">
        <v>4104</v>
      </c>
      <c r="D2793" s="19" t="s">
        <v>4105</v>
      </c>
      <c r="E2793" s="20" t="s">
        <v>21</v>
      </c>
      <c r="F2793" s="19" t="s">
        <v>21</v>
      </c>
      <c r="G2793" s="180">
        <v>101510</v>
      </c>
      <c r="H2793" s="19" t="s">
        <v>4128</v>
      </c>
      <c r="I2793" s="19" t="s">
        <v>15692</v>
      </c>
      <c r="J2793" s="19" t="s">
        <v>9283</v>
      </c>
      <c r="K2793" s="20" t="s">
        <v>10833</v>
      </c>
      <c r="L2793" s="19" t="s">
        <v>25</v>
      </c>
    </row>
    <row r="2794" spans="1:12" x14ac:dyDescent="0.25">
      <c r="A2794" s="19" t="s">
        <v>3491</v>
      </c>
      <c r="B2794" s="19" t="s">
        <v>3492</v>
      </c>
      <c r="C2794" s="19" t="s">
        <v>4104</v>
      </c>
      <c r="D2794" s="19" t="s">
        <v>4105</v>
      </c>
      <c r="E2794" s="20" t="s">
        <v>21</v>
      </c>
      <c r="F2794" s="19" t="s">
        <v>21</v>
      </c>
      <c r="G2794" s="180">
        <v>101511</v>
      </c>
      <c r="H2794" s="19" t="s">
        <v>4129</v>
      </c>
      <c r="I2794" s="19" t="s">
        <v>15692</v>
      </c>
      <c r="J2794" s="19" t="s">
        <v>9283</v>
      </c>
      <c r="K2794" s="20" t="s">
        <v>10834</v>
      </c>
      <c r="L2794" s="19" t="s">
        <v>25</v>
      </c>
    </row>
    <row r="2795" spans="1:12" x14ac:dyDescent="0.25">
      <c r="A2795" s="19" t="s">
        <v>3491</v>
      </c>
      <c r="B2795" s="19" t="s">
        <v>3492</v>
      </c>
      <c r="C2795" s="19" t="s">
        <v>4104</v>
      </c>
      <c r="D2795" s="19" t="s">
        <v>4105</v>
      </c>
      <c r="E2795" s="20" t="s">
        <v>21</v>
      </c>
      <c r="F2795" s="19" t="s">
        <v>21</v>
      </c>
      <c r="G2795" s="180">
        <v>101512</v>
      </c>
      <c r="H2795" s="19" t="s">
        <v>4130</v>
      </c>
      <c r="I2795" s="19" t="s">
        <v>15692</v>
      </c>
      <c r="J2795" s="19" t="s">
        <v>9283</v>
      </c>
      <c r="K2795" s="20" t="s">
        <v>10835</v>
      </c>
      <c r="L2795" s="19" t="s">
        <v>25</v>
      </c>
    </row>
    <row r="2796" spans="1:12" x14ac:dyDescent="0.25">
      <c r="A2796" s="19" t="s">
        <v>3491</v>
      </c>
      <c r="B2796" s="19" t="s">
        <v>3492</v>
      </c>
      <c r="C2796" s="19" t="s">
        <v>4104</v>
      </c>
      <c r="D2796" s="19" t="s">
        <v>4105</v>
      </c>
      <c r="E2796" s="20" t="s">
        <v>21</v>
      </c>
      <c r="F2796" s="19" t="s">
        <v>21</v>
      </c>
      <c r="G2796" s="180">
        <v>101513</v>
      </c>
      <c r="H2796" s="19" t="s">
        <v>4131</v>
      </c>
      <c r="I2796" s="19" t="s">
        <v>15692</v>
      </c>
      <c r="J2796" s="19" t="s">
        <v>23</v>
      </c>
      <c r="K2796" s="20" t="s">
        <v>10836</v>
      </c>
      <c r="L2796" s="19" t="s">
        <v>25</v>
      </c>
    </row>
    <row r="2797" spans="1:12" x14ac:dyDescent="0.25">
      <c r="A2797" s="19" t="s">
        <v>3491</v>
      </c>
      <c r="B2797" s="19" t="s">
        <v>3492</v>
      </c>
      <c r="C2797" s="19" t="s">
        <v>4104</v>
      </c>
      <c r="D2797" s="19" t="s">
        <v>4105</v>
      </c>
      <c r="E2797" s="20" t="s">
        <v>21</v>
      </c>
      <c r="F2797" s="19" t="s">
        <v>21</v>
      </c>
      <c r="G2797" s="180">
        <v>101514</v>
      </c>
      <c r="H2797" s="19" t="s">
        <v>4132</v>
      </c>
      <c r="I2797" s="19" t="s">
        <v>15692</v>
      </c>
      <c r="J2797" s="19" t="s">
        <v>23</v>
      </c>
      <c r="K2797" s="20" t="s">
        <v>10837</v>
      </c>
      <c r="L2797" s="19" t="s">
        <v>25</v>
      </c>
    </row>
    <row r="2798" spans="1:12" x14ac:dyDescent="0.25">
      <c r="A2798" s="19" t="s">
        <v>3491</v>
      </c>
      <c r="B2798" s="19" t="s">
        <v>3492</v>
      </c>
      <c r="C2798" s="19" t="s">
        <v>4104</v>
      </c>
      <c r="D2798" s="19" t="s">
        <v>4105</v>
      </c>
      <c r="E2798" s="20" t="s">
        <v>21</v>
      </c>
      <c r="F2798" s="19" t="s">
        <v>21</v>
      </c>
      <c r="G2798" s="180">
        <v>101515</v>
      </c>
      <c r="H2798" s="19" t="s">
        <v>4133</v>
      </c>
      <c r="I2798" s="19" t="s">
        <v>15692</v>
      </c>
      <c r="J2798" s="19" t="s">
        <v>23</v>
      </c>
      <c r="K2798" s="20" t="s">
        <v>10838</v>
      </c>
      <c r="L2798" s="19" t="s">
        <v>25</v>
      </c>
    </row>
    <row r="2799" spans="1:12" x14ac:dyDescent="0.25">
      <c r="A2799" s="19" t="s">
        <v>3491</v>
      </c>
      <c r="B2799" s="19" t="s">
        <v>3492</v>
      </c>
      <c r="C2799" s="19" t="s">
        <v>4104</v>
      </c>
      <c r="D2799" s="19" t="s">
        <v>4105</v>
      </c>
      <c r="E2799" s="20" t="s">
        <v>21</v>
      </c>
      <c r="F2799" s="19" t="s">
        <v>21</v>
      </c>
      <c r="G2799" s="180">
        <v>101516</v>
      </c>
      <c r="H2799" s="19" t="s">
        <v>4134</v>
      </c>
      <c r="I2799" s="19" t="s">
        <v>15692</v>
      </c>
      <c r="J2799" s="19" t="s">
        <v>23</v>
      </c>
      <c r="K2799" s="20" t="s">
        <v>10839</v>
      </c>
      <c r="L2799" s="19" t="s">
        <v>25</v>
      </c>
    </row>
    <row r="2800" spans="1:12" x14ac:dyDescent="0.25">
      <c r="A2800" s="19" t="s">
        <v>3491</v>
      </c>
      <c r="B2800" s="19" t="s">
        <v>3492</v>
      </c>
      <c r="C2800" s="19" t="s">
        <v>4104</v>
      </c>
      <c r="D2800" s="19" t="s">
        <v>4105</v>
      </c>
      <c r="E2800" s="20" t="s">
        <v>21</v>
      </c>
      <c r="F2800" s="19" t="s">
        <v>21</v>
      </c>
      <c r="G2800" s="180">
        <v>101517</v>
      </c>
      <c r="H2800" s="19" t="s">
        <v>4135</v>
      </c>
      <c r="I2800" s="19" t="s">
        <v>15692</v>
      </c>
      <c r="J2800" s="19" t="s">
        <v>23</v>
      </c>
      <c r="K2800" s="20" t="s">
        <v>10840</v>
      </c>
      <c r="L2800" s="19" t="s">
        <v>25</v>
      </c>
    </row>
    <row r="2801" spans="1:12" x14ac:dyDescent="0.25">
      <c r="A2801" s="19" t="s">
        <v>3491</v>
      </c>
      <c r="B2801" s="19" t="s">
        <v>3492</v>
      </c>
      <c r="C2801" s="19" t="s">
        <v>4104</v>
      </c>
      <c r="D2801" s="19" t="s">
        <v>4105</v>
      </c>
      <c r="E2801" s="20" t="s">
        <v>21</v>
      </c>
      <c r="F2801" s="19" t="s">
        <v>21</v>
      </c>
      <c r="G2801" s="180">
        <v>101518</v>
      </c>
      <c r="H2801" s="19" t="s">
        <v>4136</v>
      </c>
      <c r="I2801" s="19" t="s">
        <v>15692</v>
      </c>
      <c r="J2801" s="19" t="s">
        <v>23</v>
      </c>
      <c r="K2801" s="20" t="s">
        <v>10841</v>
      </c>
      <c r="L2801" s="19" t="s">
        <v>25</v>
      </c>
    </row>
    <row r="2802" spans="1:12" x14ac:dyDescent="0.25">
      <c r="A2802" s="19" t="s">
        <v>3491</v>
      </c>
      <c r="B2802" s="19" t="s">
        <v>3492</v>
      </c>
      <c r="C2802" s="19" t="s">
        <v>4104</v>
      </c>
      <c r="D2802" s="19" t="s">
        <v>4105</v>
      </c>
      <c r="E2802" s="20" t="s">
        <v>21</v>
      </c>
      <c r="F2802" s="19" t="s">
        <v>21</v>
      </c>
      <c r="G2802" s="180">
        <v>101519</v>
      </c>
      <c r="H2802" s="19" t="s">
        <v>4137</v>
      </c>
      <c r="I2802" s="19" t="s">
        <v>15692</v>
      </c>
      <c r="J2802" s="19" t="s">
        <v>23</v>
      </c>
      <c r="K2802" s="20" t="s">
        <v>10842</v>
      </c>
      <c r="L2802" s="19" t="s">
        <v>25</v>
      </c>
    </row>
    <row r="2803" spans="1:12" x14ac:dyDescent="0.25">
      <c r="A2803" s="19" t="s">
        <v>3491</v>
      </c>
      <c r="B2803" s="19" t="s">
        <v>3492</v>
      </c>
      <c r="C2803" s="19" t="s">
        <v>4104</v>
      </c>
      <c r="D2803" s="19" t="s">
        <v>4105</v>
      </c>
      <c r="E2803" s="20" t="s">
        <v>21</v>
      </c>
      <c r="F2803" s="19" t="s">
        <v>21</v>
      </c>
      <c r="G2803" s="180">
        <v>101520</v>
      </c>
      <c r="H2803" s="19" t="s">
        <v>4138</v>
      </c>
      <c r="I2803" s="19" t="s">
        <v>15692</v>
      </c>
      <c r="J2803" s="19" t="s">
        <v>23</v>
      </c>
      <c r="K2803" s="20" t="s">
        <v>10843</v>
      </c>
      <c r="L2803" s="19" t="s">
        <v>25</v>
      </c>
    </row>
    <row r="2804" spans="1:12" x14ac:dyDescent="0.25">
      <c r="A2804" s="19" t="s">
        <v>3491</v>
      </c>
      <c r="B2804" s="19" t="s">
        <v>3492</v>
      </c>
      <c r="C2804" s="19" t="s">
        <v>4104</v>
      </c>
      <c r="D2804" s="19" t="s">
        <v>4105</v>
      </c>
      <c r="E2804" s="20" t="s">
        <v>21</v>
      </c>
      <c r="F2804" s="19" t="s">
        <v>21</v>
      </c>
      <c r="G2804" s="180">
        <v>101521</v>
      </c>
      <c r="H2804" s="19" t="s">
        <v>4139</v>
      </c>
      <c r="I2804" s="19" t="s">
        <v>15692</v>
      </c>
      <c r="J2804" s="19" t="s">
        <v>23</v>
      </c>
      <c r="K2804" s="20" t="s">
        <v>10844</v>
      </c>
      <c r="L2804" s="19" t="s">
        <v>25</v>
      </c>
    </row>
    <row r="2805" spans="1:12" x14ac:dyDescent="0.25">
      <c r="A2805" s="19" t="s">
        <v>3491</v>
      </c>
      <c r="B2805" s="19" t="s">
        <v>3492</v>
      </c>
      <c r="C2805" s="19" t="s">
        <v>4104</v>
      </c>
      <c r="D2805" s="19" t="s">
        <v>4105</v>
      </c>
      <c r="E2805" s="20" t="s">
        <v>21</v>
      </c>
      <c r="F2805" s="19" t="s">
        <v>21</v>
      </c>
      <c r="G2805" s="180">
        <v>101522</v>
      </c>
      <c r="H2805" s="19" t="s">
        <v>4140</v>
      </c>
      <c r="I2805" s="19" t="s">
        <v>15692</v>
      </c>
      <c r="J2805" s="19" t="s">
        <v>23</v>
      </c>
      <c r="K2805" s="20" t="s">
        <v>10845</v>
      </c>
      <c r="L2805" s="19" t="s">
        <v>25</v>
      </c>
    </row>
    <row r="2806" spans="1:12" x14ac:dyDescent="0.25">
      <c r="A2806" s="19" t="s">
        <v>3491</v>
      </c>
      <c r="B2806" s="19" t="s">
        <v>3492</v>
      </c>
      <c r="C2806" s="19" t="s">
        <v>4104</v>
      </c>
      <c r="D2806" s="19" t="s">
        <v>4105</v>
      </c>
      <c r="E2806" s="20" t="s">
        <v>21</v>
      </c>
      <c r="F2806" s="19" t="s">
        <v>21</v>
      </c>
      <c r="G2806" s="180">
        <v>101523</v>
      </c>
      <c r="H2806" s="19" t="s">
        <v>4141</v>
      </c>
      <c r="I2806" s="19" t="s">
        <v>15692</v>
      </c>
      <c r="J2806" s="19" t="s">
        <v>23</v>
      </c>
      <c r="K2806" s="20" t="s">
        <v>10846</v>
      </c>
      <c r="L2806" s="19" t="s">
        <v>25</v>
      </c>
    </row>
    <row r="2807" spans="1:12" x14ac:dyDescent="0.25">
      <c r="A2807" s="19" t="s">
        <v>3491</v>
      </c>
      <c r="B2807" s="19" t="s">
        <v>3492</v>
      </c>
      <c r="C2807" s="19" t="s">
        <v>4104</v>
      </c>
      <c r="D2807" s="19" t="s">
        <v>4105</v>
      </c>
      <c r="E2807" s="20" t="s">
        <v>21</v>
      </c>
      <c r="F2807" s="19" t="s">
        <v>21</v>
      </c>
      <c r="G2807" s="180">
        <v>101524</v>
      </c>
      <c r="H2807" s="19" t="s">
        <v>4142</v>
      </c>
      <c r="I2807" s="19" t="s">
        <v>15692</v>
      </c>
      <c r="J2807" s="19" t="s">
        <v>23</v>
      </c>
      <c r="K2807" s="20" t="s">
        <v>10847</v>
      </c>
      <c r="L2807" s="19" t="s">
        <v>25</v>
      </c>
    </row>
    <row r="2808" spans="1:12" x14ac:dyDescent="0.25">
      <c r="A2808" s="19" t="s">
        <v>3491</v>
      </c>
      <c r="B2808" s="19" t="s">
        <v>3492</v>
      </c>
      <c r="C2808" s="19" t="s">
        <v>4104</v>
      </c>
      <c r="D2808" s="19" t="s">
        <v>4105</v>
      </c>
      <c r="E2808" s="20" t="s">
        <v>21</v>
      </c>
      <c r="F2808" s="19" t="s">
        <v>21</v>
      </c>
      <c r="G2808" s="180">
        <v>101525</v>
      </c>
      <c r="H2808" s="19" t="s">
        <v>4143</v>
      </c>
      <c r="I2808" s="19" t="s">
        <v>15692</v>
      </c>
      <c r="J2808" s="19" t="s">
        <v>23</v>
      </c>
      <c r="K2808" s="20" t="s">
        <v>10848</v>
      </c>
      <c r="L2808" s="19" t="s">
        <v>25</v>
      </c>
    </row>
    <row r="2809" spans="1:12" x14ac:dyDescent="0.25">
      <c r="A2809" s="19" t="s">
        <v>3491</v>
      </c>
      <c r="B2809" s="19" t="s">
        <v>3492</v>
      </c>
      <c r="C2809" s="19" t="s">
        <v>4104</v>
      </c>
      <c r="D2809" s="19" t="s">
        <v>4105</v>
      </c>
      <c r="E2809" s="20" t="s">
        <v>21</v>
      </c>
      <c r="F2809" s="19" t="s">
        <v>21</v>
      </c>
      <c r="G2809" s="180">
        <v>101526</v>
      </c>
      <c r="H2809" s="19" t="s">
        <v>4144</v>
      </c>
      <c r="I2809" s="19" t="s">
        <v>15692</v>
      </c>
      <c r="J2809" s="19" t="s">
        <v>23</v>
      </c>
      <c r="K2809" s="20" t="s">
        <v>10849</v>
      </c>
      <c r="L2809" s="19" t="s">
        <v>25</v>
      </c>
    </row>
    <row r="2810" spans="1:12" x14ac:dyDescent="0.25">
      <c r="A2810" s="19" t="s">
        <v>3491</v>
      </c>
      <c r="B2810" s="19" t="s">
        <v>3492</v>
      </c>
      <c r="C2810" s="19" t="s">
        <v>4104</v>
      </c>
      <c r="D2810" s="19" t="s">
        <v>4105</v>
      </c>
      <c r="E2810" s="20" t="s">
        <v>21</v>
      </c>
      <c r="F2810" s="19" t="s">
        <v>21</v>
      </c>
      <c r="G2810" s="180">
        <v>101527</v>
      </c>
      <c r="H2810" s="19" t="s">
        <v>4145</v>
      </c>
      <c r="I2810" s="19" t="s">
        <v>15692</v>
      </c>
      <c r="J2810" s="19" t="s">
        <v>23</v>
      </c>
      <c r="K2810" s="20" t="s">
        <v>10850</v>
      </c>
      <c r="L2810" s="19" t="s">
        <v>25</v>
      </c>
    </row>
    <row r="2811" spans="1:12" x14ac:dyDescent="0.25">
      <c r="A2811" s="19" t="s">
        <v>3491</v>
      </c>
      <c r="B2811" s="19" t="s">
        <v>3492</v>
      </c>
      <c r="C2811" s="19" t="s">
        <v>4104</v>
      </c>
      <c r="D2811" s="19" t="s">
        <v>4105</v>
      </c>
      <c r="E2811" s="20" t="s">
        <v>21</v>
      </c>
      <c r="F2811" s="19" t="s">
        <v>21</v>
      </c>
      <c r="G2811" s="180">
        <v>101528</v>
      </c>
      <c r="H2811" s="19" t="s">
        <v>4146</v>
      </c>
      <c r="I2811" s="19" t="s">
        <v>15692</v>
      </c>
      <c r="J2811" s="19" t="s">
        <v>23</v>
      </c>
      <c r="K2811" s="20" t="s">
        <v>10851</v>
      </c>
      <c r="L2811" s="19" t="s">
        <v>25</v>
      </c>
    </row>
    <row r="2812" spans="1:12" x14ac:dyDescent="0.25">
      <c r="A2812" s="19" t="s">
        <v>3491</v>
      </c>
      <c r="B2812" s="19" t="s">
        <v>3492</v>
      </c>
      <c r="C2812" s="19" t="s">
        <v>4104</v>
      </c>
      <c r="D2812" s="19" t="s">
        <v>4105</v>
      </c>
      <c r="E2812" s="20" t="s">
        <v>21</v>
      </c>
      <c r="F2812" s="19" t="s">
        <v>21</v>
      </c>
      <c r="G2812" s="180">
        <v>101529</v>
      </c>
      <c r="H2812" s="19" t="s">
        <v>4147</v>
      </c>
      <c r="I2812" s="19" t="s">
        <v>15692</v>
      </c>
      <c r="J2812" s="19" t="s">
        <v>23</v>
      </c>
      <c r="K2812" s="20" t="s">
        <v>10852</v>
      </c>
      <c r="L2812" s="19" t="s">
        <v>25</v>
      </c>
    </row>
    <row r="2813" spans="1:12" x14ac:dyDescent="0.25">
      <c r="A2813" s="19" t="s">
        <v>3491</v>
      </c>
      <c r="B2813" s="19" t="s">
        <v>3492</v>
      </c>
      <c r="C2813" s="19" t="s">
        <v>4104</v>
      </c>
      <c r="D2813" s="19" t="s">
        <v>4105</v>
      </c>
      <c r="E2813" s="20" t="s">
        <v>21</v>
      </c>
      <c r="F2813" s="19" t="s">
        <v>21</v>
      </c>
      <c r="G2813" s="180">
        <v>101530</v>
      </c>
      <c r="H2813" s="19" t="s">
        <v>4148</v>
      </c>
      <c r="I2813" s="19" t="s">
        <v>15692</v>
      </c>
      <c r="J2813" s="19" t="s">
        <v>23</v>
      </c>
      <c r="K2813" s="20" t="s">
        <v>10853</v>
      </c>
      <c r="L2813" s="19" t="s">
        <v>25</v>
      </c>
    </row>
    <row r="2814" spans="1:12" x14ac:dyDescent="0.25">
      <c r="A2814" s="19" t="s">
        <v>3491</v>
      </c>
      <c r="B2814" s="19" t="s">
        <v>3492</v>
      </c>
      <c r="C2814" s="19" t="s">
        <v>4104</v>
      </c>
      <c r="D2814" s="19" t="s">
        <v>4105</v>
      </c>
      <c r="E2814" s="20" t="s">
        <v>21</v>
      </c>
      <c r="F2814" s="19" t="s">
        <v>21</v>
      </c>
      <c r="G2814" s="180">
        <v>101531</v>
      </c>
      <c r="H2814" s="19" t="s">
        <v>4149</v>
      </c>
      <c r="I2814" s="19" t="s">
        <v>15692</v>
      </c>
      <c r="J2814" s="19" t="s">
        <v>23</v>
      </c>
      <c r="K2814" s="20" t="s">
        <v>10854</v>
      </c>
      <c r="L2814" s="19" t="s">
        <v>25</v>
      </c>
    </row>
    <row r="2815" spans="1:12" x14ac:dyDescent="0.25">
      <c r="A2815" s="19" t="s">
        <v>3491</v>
      </c>
      <c r="B2815" s="19" t="s">
        <v>3492</v>
      </c>
      <c r="C2815" s="19" t="s">
        <v>4104</v>
      </c>
      <c r="D2815" s="19" t="s">
        <v>4105</v>
      </c>
      <c r="E2815" s="20" t="s">
        <v>21</v>
      </c>
      <c r="F2815" s="19" t="s">
        <v>21</v>
      </c>
      <c r="G2815" s="180">
        <v>101532</v>
      </c>
      <c r="H2815" s="19" t="s">
        <v>4150</v>
      </c>
      <c r="I2815" s="19" t="s">
        <v>15692</v>
      </c>
      <c r="J2815" s="19" t="s">
        <v>23</v>
      </c>
      <c r="K2815" s="20" t="s">
        <v>10855</v>
      </c>
      <c r="L2815" s="19" t="s">
        <v>25</v>
      </c>
    </row>
    <row r="2816" spans="1:12" x14ac:dyDescent="0.25">
      <c r="A2816" s="19" t="s">
        <v>3491</v>
      </c>
      <c r="B2816" s="19" t="s">
        <v>3492</v>
      </c>
      <c r="C2816" s="19" t="s">
        <v>4104</v>
      </c>
      <c r="D2816" s="19" t="s">
        <v>4105</v>
      </c>
      <c r="E2816" s="20" t="s">
        <v>21</v>
      </c>
      <c r="F2816" s="19" t="s">
        <v>21</v>
      </c>
      <c r="G2816" s="180">
        <v>101533</v>
      </c>
      <c r="H2816" s="19" t="s">
        <v>4151</v>
      </c>
      <c r="I2816" s="19" t="s">
        <v>15692</v>
      </c>
      <c r="J2816" s="19" t="s">
        <v>23</v>
      </c>
      <c r="K2816" s="20" t="s">
        <v>10856</v>
      </c>
      <c r="L2816" s="19" t="s">
        <v>25</v>
      </c>
    </row>
    <row r="2817" spans="1:12" x14ac:dyDescent="0.25">
      <c r="A2817" s="19" t="s">
        <v>3491</v>
      </c>
      <c r="B2817" s="19" t="s">
        <v>3492</v>
      </c>
      <c r="C2817" s="19" t="s">
        <v>4104</v>
      </c>
      <c r="D2817" s="19" t="s">
        <v>4105</v>
      </c>
      <c r="E2817" s="20" t="s">
        <v>21</v>
      </c>
      <c r="F2817" s="19" t="s">
        <v>21</v>
      </c>
      <c r="G2817" s="180">
        <v>101534</v>
      </c>
      <c r="H2817" s="19" t="s">
        <v>4152</v>
      </c>
      <c r="I2817" s="19" t="s">
        <v>15692</v>
      </c>
      <c r="J2817" s="19" t="s">
        <v>23</v>
      </c>
      <c r="K2817" s="20" t="s">
        <v>10857</v>
      </c>
      <c r="L2817" s="19" t="s">
        <v>25</v>
      </c>
    </row>
    <row r="2818" spans="1:12" x14ac:dyDescent="0.25">
      <c r="A2818" s="19" t="s">
        <v>3491</v>
      </c>
      <c r="B2818" s="19" t="s">
        <v>3492</v>
      </c>
      <c r="C2818" s="19" t="s">
        <v>4104</v>
      </c>
      <c r="D2818" s="19" t="s">
        <v>4105</v>
      </c>
      <c r="E2818" s="20" t="s">
        <v>21</v>
      </c>
      <c r="F2818" s="19" t="s">
        <v>21</v>
      </c>
      <c r="G2818" s="180">
        <v>101535</v>
      </c>
      <c r="H2818" s="19" t="s">
        <v>4153</v>
      </c>
      <c r="I2818" s="19" t="s">
        <v>15692</v>
      </c>
      <c r="J2818" s="19" t="s">
        <v>23</v>
      </c>
      <c r="K2818" s="20" t="s">
        <v>10858</v>
      </c>
      <c r="L2818" s="19" t="s">
        <v>25</v>
      </c>
    </row>
    <row r="2819" spans="1:12" x14ac:dyDescent="0.25">
      <c r="A2819" s="19" t="s">
        <v>3491</v>
      </c>
      <c r="B2819" s="19" t="s">
        <v>3492</v>
      </c>
      <c r="C2819" s="19" t="s">
        <v>4104</v>
      </c>
      <c r="D2819" s="19" t="s">
        <v>4105</v>
      </c>
      <c r="E2819" s="20" t="s">
        <v>21</v>
      </c>
      <c r="F2819" s="19" t="s">
        <v>21</v>
      </c>
      <c r="G2819" s="180">
        <v>101536</v>
      </c>
      <c r="H2819" s="19" t="s">
        <v>4154</v>
      </c>
      <c r="I2819" s="19" t="s">
        <v>15692</v>
      </c>
      <c r="J2819" s="19" t="s">
        <v>23</v>
      </c>
      <c r="K2819" s="20" t="s">
        <v>10859</v>
      </c>
      <c r="L2819" s="19" t="s">
        <v>25</v>
      </c>
    </row>
    <row r="2820" spans="1:12" x14ac:dyDescent="0.25">
      <c r="A2820" s="19" t="s">
        <v>3491</v>
      </c>
      <c r="B2820" s="19" t="s">
        <v>3492</v>
      </c>
      <c r="C2820" s="19" t="s">
        <v>4104</v>
      </c>
      <c r="D2820" s="19" t="s">
        <v>4105</v>
      </c>
      <c r="E2820" s="20" t="s">
        <v>21</v>
      </c>
      <c r="F2820" s="19" t="s">
        <v>21</v>
      </c>
      <c r="G2820" s="180">
        <v>101537</v>
      </c>
      <c r="H2820" s="19" t="s">
        <v>4155</v>
      </c>
      <c r="I2820" s="19" t="s">
        <v>15692</v>
      </c>
      <c r="J2820" s="19" t="s">
        <v>23</v>
      </c>
      <c r="K2820" s="20" t="s">
        <v>4810</v>
      </c>
      <c r="L2820" s="19" t="s">
        <v>25</v>
      </c>
    </row>
    <row r="2821" spans="1:12" x14ac:dyDescent="0.25">
      <c r="A2821" s="19" t="s">
        <v>3491</v>
      </c>
      <c r="B2821" s="19" t="s">
        <v>3492</v>
      </c>
      <c r="C2821" s="19" t="s">
        <v>4104</v>
      </c>
      <c r="D2821" s="19" t="s">
        <v>4105</v>
      </c>
      <c r="E2821" s="20" t="s">
        <v>21</v>
      </c>
      <c r="F2821" s="19" t="s">
        <v>21</v>
      </c>
      <c r="G2821" s="180">
        <v>101538</v>
      </c>
      <c r="H2821" s="19" t="s">
        <v>4156</v>
      </c>
      <c r="I2821" s="19" t="s">
        <v>15692</v>
      </c>
      <c r="J2821" s="19" t="s">
        <v>9283</v>
      </c>
      <c r="K2821" s="20" t="s">
        <v>10860</v>
      </c>
      <c r="L2821" s="19" t="s">
        <v>25</v>
      </c>
    </row>
    <row r="2822" spans="1:12" x14ac:dyDescent="0.25">
      <c r="A2822" s="19" t="s">
        <v>3491</v>
      </c>
      <c r="B2822" s="19" t="s">
        <v>3492</v>
      </c>
      <c r="C2822" s="19" t="s">
        <v>4104</v>
      </c>
      <c r="D2822" s="19" t="s">
        <v>4105</v>
      </c>
      <c r="E2822" s="20" t="s">
        <v>21</v>
      </c>
      <c r="F2822" s="19" t="s">
        <v>21</v>
      </c>
      <c r="G2822" s="180">
        <v>101539</v>
      </c>
      <c r="H2822" s="19" t="s">
        <v>4158</v>
      </c>
      <c r="I2822" s="19" t="s">
        <v>15692</v>
      </c>
      <c r="J2822" s="19" t="s">
        <v>9283</v>
      </c>
      <c r="K2822" s="20" t="s">
        <v>10764</v>
      </c>
      <c r="L2822" s="19" t="s">
        <v>25</v>
      </c>
    </row>
    <row r="2823" spans="1:12" x14ac:dyDescent="0.25">
      <c r="A2823" s="19" t="s">
        <v>3491</v>
      </c>
      <c r="B2823" s="19" t="s">
        <v>3492</v>
      </c>
      <c r="C2823" s="19" t="s">
        <v>4104</v>
      </c>
      <c r="D2823" s="19" t="s">
        <v>4105</v>
      </c>
      <c r="E2823" s="20" t="s">
        <v>21</v>
      </c>
      <c r="F2823" s="19" t="s">
        <v>21</v>
      </c>
      <c r="G2823" s="180">
        <v>101540</v>
      </c>
      <c r="H2823" s="19" t="s">
        <v>4160</v>
      </c>
      <c r="I2823" s="19" t="s">
        <v>15692</v>
      </c>
      <c r="J2823" s="19" t="s">
        <v>9283</v>
      </c>
      <c r="K2823" s="20" t="s">
        <v>10573</v>
      </c>
      <c r="L2823" s="19" t="s">
        <v>25</v>
      </c>
    </row>
    <row r="2824" spans="1:12" x14ac:dyDescent="0.25">
      <c r="A2824" s="19" t="s">
        <v>3491</v>
      </c>
      <c r="B2824" s="19" t="s">
        <v>3492</v>
      </c>
      <c r="C2824" s="19" t="s">
        <v>4104</v>
      </c>
      <c r="D2824" s="19" t="s">
        <v>4105</v>
      </c>
      <c r="E2824" s="20" t="s">
        <v>21</v>
      </c>
      <c r="F2824" s="19" t="s">
        <v>21</v>
      </c>
      <c r="G2824" s="180">
        <v>101541</v>
      </c>
      <c r="H2824" s="19" t="s">
        <v>4161</v>
      </c>
      <c r="I2824" s="19" t="s">
        <v>15692</v>
      </c>
      <c r="J2824" s="19" t="s">
        <v>9283</v>
      </c>
      <c r="K2824" s="20" t="s">
        <v>10861</v>
      </c>
      <c r="L2824" s="19" t="s">
        <v>25</v>
      </c>
    </row>
    <row r="2825" spans="1:12" x14ac:dyDescent="0.25">
      <c r="A2825" s="19" t="s">
        <v>3491</v>
      </c>
      <c r="B2825" s="19" t="s">
        <v>3492</v>
      </c>
      <c r="C2825" s="19" t="s">
        <v>4104</v>
      </c>
      <c r="D2825" s="19" t="s">
        <v>4105</v>
      </c>
      <c r="E2825" s="20" t="s">
        <v>21</v>
      </c>
      <c r="F2825" s="19" t="s">
        <v>21</v>
      </c>
      <c r="G2825" s="180">
        <v>101542</v>
      </c>
      <c r="H2825" s="19" t="s">
        <v>4162</v>
      </c>
      <c r="I2825" s="19" t="s">
        <v>15692</v>
      </c>
      <c r="J2825" s="19" t="s">
        <v>9283</v>
      </c>
      <c r="K2825" s="20" t="s">
        <v>1956</v>
      </c>
      <c r="L2825" s="19" t="s">
        <v>25</v>
      </c>
    </row>
    <row r="2826" spans="1:12" x14ac:dyDescent="0.25">
      <c r="A2826" s="19" t="s">
        <v>3491</v>
      </c>
      <c r="B2826" s="19" t="s">
        <v>3492</v>
      </c>
      <c r="C2826" s="19" t="s">
        <v>4104</v>
      </c>
      <c r="D2826" s="19" t="s">
        <v>4105</v>
      </c>
      <c r="E2826" s="20" t="s">
        <v>21</v>
      </c>
      <c r="F2826" s="19" t="s">
        <v>21</v>
      </c>
      <c r="G2826" s="180">
        <v>101543</v>
      </c>
      <c r="H2826" s="19" t="s">
        <v>4164</v>
      </c>
      <c r="I2826" s="19" t="s">
        <v>15692</v>
      </c>
      <c r="J2826" s="19" t="s">
        <v>9283</v>
      </c>
      <c r="K2826" s="20" t="s">
        <v>6399</v>
      </c>
      <c r="L2826" s="19" t="s">
        <v>25</v>
      </c>
    </row>
    <row r="2827" spans="1:12" x14ac:dyDescent="0.25">
      <c r="A2827" s="19" t="s">
        <v>3491</v>
      </c>
      <c r="B2827" s="19" t="s">
        <v>3492</v>
      </c>
      <c r="C2827" s="19" t="s">
        <v>4104</v>
      </c>
      <c r="D2827" s="19" t="s">
        <v>4105</v>
      </c>
      <c r="E2827" s="20" t="s">
        <v>21</v>
      </c>
      <c r="F2827" s="19" t="s">
        <v>21</v>
      </c>
      <c r="G2827" s="180">
        <v>101544</v>
      </c>
      <c r="H2827" s="19" t="s">
        <v>4166</v>
      </c>
      <c r="I2827" s="19" t="s">
        <v>15692</v>
      </c>
      <c r="J2827" s="19" t="s">
        <v>9283</v>
      </c>
      <c r="K2827" s="20" t="s">
        <v>10862</v>
      </c>
      <c r="L2827" s="19" t="s">
        <v>25</v>
      </c>
    </row>
    <row r="2828" spans="1:12" x14ac:dyDescent="0.25">
      <c r="A2828" s="19" t="s">
        <v>3491</v>
      </c>
      <c r="B2828" s="19" t="s">
        <v>3492</v>
      </c>
      <c r="C2828" s="19" t="s">
        <v>4104</v>
      </c>
      <c r="D2828" s="19" t="s">
        <v>4105</v>
      </c>
      <c r="E2828" s="20" t="s">
        <v>21</v>
      </c>
      <c r="F2828" s="19" t="s">
        <v>21</v>
      </c>
      <c r="G2828" s="180">
        <v>101545</v>
      </c>
      <c r="H2828" s="19" t="s">
        <v>4167</v>
      </c>
      <c r="I2828" s="19" t="s">
        <v>15692</v>
      </c>
      <c r="J2828" s="19" t="s">
        <v>9283</v>
      </c>
      <c r="K2828" s="20" t="s">
        <v>10863</v>
      </c>
      <c r="L2828" s="19" t="s">
        <v>25</v>
      </c>
    </row>
    <row r="2829" spans="1:12" x14ac:dyDescent="0.25">
      <c r="A2829" s="19" t="s">
        <v>3491</v>
      </c>
      <c r="B2829" s="19" t="s">
        <v>3492</v>
      </c>
      <c r="C2829" s="19" t="s">
        <v>4104</v>
      </c>
      <c r="D2829" s="19" t="s">
        <v>4105</v>
      </c>
      <c r="E2829" s="20" t="s">
        <v>21</v>
      </c>
      <c r="F2829" s="19" t="s">
        <v>21</v>
      </c>
      <c r="G2829" s="180">
        <v>101546</v>
      </c>
      <c r="H2829" s="19" t="s">
        <v>4168</v>
      </c>
      <c r="I2829" s="19" t="s">
        <v>15692</v>
      </c>
      <c r="J2829" s="19" t="s">
        <v>23</v>
      </c>
      <c r="K2829" s="20" t="s">
        <v>10864</v>
      </c>
      <c r="L2829" s="19" t="s">
        <v>25</v>
      </c>
    </row>
    <row r="2830" spans="1:12" x14ac:dyDescent="0.25">
      <c r="A2830" s="19" t="s">
        <v>3491</v>
      </c>
      <c r="B2830" s="19" t="s">
        <v>3492</v>
      </c>
      <c r="C2830" s="19" t="s">
        <v>4104</v>
      </c>
      <c r="D2830" s="19" t="s">
        <v>4105</v>
      </c>
      <c r="E2830" s="20" t="s">
        <v>21</v>
      </c>
      <c r="F2830" s="19" t="s">
        <v>21</v>
      </c>
      <c r="G2830" s="180">
        <v>101547</v>
      </c>
      <c r="H2830" s="19" t="s">
        <v>4170</v>
      </c>
      <c r="I2830" s="19" t="s">
        <v>15692</v>
      </c>
      <c r="J2830" s="19" t="s">
        <v>23</v>
      </c>
      <c r="K2830" s="20" t="s">
        <v>10865</v>
      </c>
      <c r="L2830" s="19" t="s">
        <v>25</v>
      </c>
    </row>
    <row r="2831" spans="1:12" x14ac:dyDescent="0.25">
      <c r="A2831" s="19" t="s">
        <v>3491</v>
      </c>
      <c r="B2831" s="19" t="s">
        <v>3492</v>
      </c>
      <c r="C2831" s="19" t="s">
        <v>4104</v>
      </c>
      <c r="D2831" s="19" t="s">
        <v>4105</v>
      </c>
      <c r="E2831" s="20" t="s">
        <v>21</v>
      </c>
      <c r="F2831" s="19" t="s">
        <v>21</v>
      </c>
      <c r="G2831" s="180">
        <v>101548</v>
      </c>
      <c r="H2831" s="19" t="s">
        <v>4171</v>
      </c>
      <c r="I2831" s="19" t="s">
        <v>15692</v>
      </c>
      <c r="J2831" s="19" t="s">
        <v>23</v>
      </c>
      <c r="K2831" s="20" t="s">
        <v>4181</v>
      </c>
      <c r="L2831" s="19" t="s">
        <v>25</v>
      </c>
    </row>
    <row r="2832" spans="1:12" x14ac:dyDescent="0.25">
      <c r="A2832" s="19" t="s">
        <v>3491</v>
      </c>
      <c r="B2832" s="19" t="s">
        <v>3492</v>
      </c>
      <c r="C2832" s="19" t="s">
        <v>4104</v>
      </c>
      <c r="D2832" s="19" t="s">
        <v>4105</v>
      </c>
      <c r="E2832" s="20" t="s">
        <v>21</v>
      </c>
      <c r="F2832" s="19" t="s">
        <v>21</v>
      </c>
      <c r="G2832" s="180">
        <v>101549</v>
      </c>
      <c r="H2832" s="19" t="s">
        <v>4172</v>
      </c>
      <c r="I2832" s="19" t="s">
        <v>15692</v>
      </c>
      <c r="J2832" s="19" t="s">
        <v>23</v>
      </c>
      <c r="K2832" s="20" t="s">
        <v>3075</v>
      </c>
      <c r="L2832" s="19" t="s">
        <v>25</v>
      </c>
    </row>
    <row r="2833" spans="1:12" x14ac:dyDescent="0.25">
      <c r="A2833" s="19" t="s">
        <v>3491</v>
      </c>
      <c r="B2833" s="19" t="s">
        <v>3492</v>
      </c>
      <c r="C2833" s="19" t="s">
        <v>4104</v>
      </c>
      <c r="D2833" s="19" t="s">
        <v>4105</v>
      </c>
      <c r="E2833" s="20" t="s">
        <v>21</v>
      </c>
      <c r="F2833" s="19" t="s">
        <v>21</v>
      </c>
      <c r="G2833" s="180">
        <v>101553</v>
      </c>
      <c r="H2833" s="19" t="s">
        <v>4174</v>
      </c>
      <c r="I2833" s="19" t="s">
        <v>15692</v>
      </c>
      <c r="J2833" s="19" t="s">
        <v>23</v>
      </c>
      <c r="K2833" s="20" t="s">
        <v>10590</v>
      </c>
      <c r="L2833" s="19" t="s">
        <v>25</v>
      </c>
    </row>
    <row r="2834" spans="1:12" x14ac:dyDescent="0.25">
      <c r="A2834" s="19" t="s">
        <v>3491</v>
      </c>
      <c r="B2834" s="19" t="s">
        <v>3492</v>
      </c>
      <c r="C2834" s="19" t="s">
        <v>4104</v>
      </c>
      <c r="D2834" s="19" t="s">
        <v>4105</v>
      </c>
      <c r="E2834" s="20" t="s">
        <v>21</v>
      </c>
      <c r="F2834" s="19" t="s">
        <v>21</v>
      </c>
      <c r="G2834" s="180">
        <v>101554</v>
      </c>
      <c r="H2834" s="19" t="s">
        <v>4175</v>
      </c>
      <c r="I2834" s="19" t="s">
        <v>15692</v>
      </c>
      <c r="J2834" s="19" t="s">
        <v>23</v>
      </c>
      <c r="K2834" s="20" t="s">
        <v>10449</v>
      </c>
      <c r="L2834" s="19" t="s">
        <v>25</v>
      </c>
    </row>
    <row r="2835" spans="1:12" x14ac:dyDescent="0.25">
      <c r="A2835" s="19" t="s">
        <v>3491</v>
      </c>
      <c r="B2835" s="19" t="s">
        <v>3492</v>
      </c>
      <c r="C2835" s="19" t="s">
        <v>4104</v>
      </c>
      <c r="D2835" s="19" t="s">
        <v>4105</v>
      </c>
      <c r="E2835" s="20" t="s">
        <v>21</v>
      </c>
      <c r="F2835" s="19" t="s">
        <v>21</v>
      </c>
      <c r="G2835" s="180">
        <v>101555</v>
      </c>
      <c r="H2835" s="19" t="s">
        <v>4177</v>
      </c>
      <c r="I2835" s="19" t="s">
        <v>15692</v>
      </c>
      <c r="J2835" s="19" t="s">
        <v>23</v>
      </c>
      <c r="K2835" s="20" t="s">
        <v>1154</v>
      </c>
      <c r="L2835" s="19" t="s">
        <v>25</v>
      </c>
    </row>
    <row r="2836" spans="1:12" x14ac:dyDescent="0.25">
      <c r="A2836" s="19" t="s">
        <v>3491</v>
      </c>
      <c r="B2836" s="19" t="s">
        <v>3492</v>
      </c>
      <c r="C2836" s="19" t="s">
        <v>4104</v>
      </c>
      <c r="D2836" s="19" t="s">
        <v>4105</v>
      </c>
      <c r="E2836" s="20" t="s">
        <v>21</v>
      </c>
      <c r="F2836" s="19" t="s">
        <v>21</v>
      </c>
      <c r="G2836" s="180">
        <v>101556</v>
      </c>
      <c r="H2836" s="19" t="s">
        <v>4178</v>
      </c>
      <c r="I2836" s="19" t="s">
        <v>15692</v>
      </c>
      <c r="J2836" s="19" t="s">
        <v>23</v>
      </c>
      <c r="K2836" s="20" t="s">
        <v>3714</v>
      </c>
      <c r="L2836" s="19" t="s">
        <v>25</v>
      </c>
    </row>
    <row r="2837" spans="1:12" x14ac:dyDescent="0.25">
      <c r="A2837" s="19" t="s">
        <v>3491</v>
      </c>
      <c r="B2837" s="19" t="s">
        <v>3492</v>
      </c>
      <c r="C2837" s="19" t="s">
        <v>4104</v>
      </c>
      <c r="D2837" s="19" t="s">
        <v>4105</v>
      </c>
      <c r="E2837" s="20" t="s">
        <v>21</v>
      </c>
      <c r="F2837" s="19" t="s">
        <v>21</v>
      </c>
      <c r="G2837" s="180">
        <v>101560</v>
      </c>
      <c r="H2837" s="19" t="s">
        <v>4180</v>
      </c>
      <c r="I2837" s="19" t="s">
        <v>15747</v>
      </c>
      <c r="J2837" s="19" t="s">
        <v>23</v>
      </c>
      <c r="K2837" s="20" t="s">
        <v>3611</v>
      </c>
      <c r="L2837" s="19" t="s">
        <v>25</v>
      </c>
    </row>
    <row r="2838" spans="1:12" x14ac:dyDescent="0.25">
      <c r="A2838" s="19" t="s">
        <v>3491</v>
      </c>
      <c r="B2838" s="19" t="s">
        <v>3492</v>
      </c>
      <c r="C2838" s="19" t="s">
        <v>4104</v>
      </c>
      <c r="D2838" s="19" t="s">
        <v>4105</v>
      </c>
      <c r="E2838" s="20" t="s">
        <v>21</v>
      </c>
      <c r="F2838" s="19" t="s">
        <v>21</v>
      </c>
      <c r="G2838" s="180">
        <v>101561</v>
      </c>
      <c r="H2838" s="19" t="s">
        <v>4182</v>
      </c>
      <c r="I2838" s="19" t="s">
        <v>15747</v>
      </c>
      <c r="J2838" s="19" t="s">
        <v>23</v>
      </c>
      <c r="K2838" s="20" t="s">
        <v>2184</v>
      </c>
      <c r="L2838" s="19" t="s">
        <v>25</v>
      </c>
    </row>
    <row r="2839" spans="1:12" x14ac:dyDescent="0.25">
      <c r="A2839" s="19" t="s">
        <v>3491</v>
      </c>
      <c r="B2839" s="19" t="s">
        <v>3492</v>
      </c>
      <c r="C2839" s="19" t="s">
        <v>4104</v>
      </c>
      <c r="D2839" s="19" t="s">
        <v>4105</v>
      </c>
      <c r="E2839" s="20" t="s">
        <v>21</v>
      </c>
      <c r="F2839" s="19" t="s">
        <v>21</v>
      </c>
      <c r="G2839" s="180">
        <v>101562</v>
      </c>
      <c r="H2839" s="19" t="s">
        <v>4184</v>
      </c>
      <c r="I2839" s="19" t="s">
        <v>15747</v>
      </c>
      <c r="J2839" s="19" t="s">
        <v>23</v>
      </c>
      <c r="K2839" s="20" t="s">
        <v>10866</v>
      </c>
      <c r="L2839" s="19" t="s">
        <v>25</v>
      </c>
    </row>
    <row r="2840" spans="1:12" x14ac:dyDescent="0.25">
      <c r="A2840" s="19" t="s">
        <v>3491</v>
      </c>
      <c r="B2840" s="19" t="s">
        <v>3492</v>
      </c>
      <c r="C2840" s="19" t="s">
        <v>4104</v>
      </c>
      <c r="D2840" s="19" t="s">
        <v>4105</v>
      </c>
      <c r="E2840" s="20" t="s">
        <v>21</v>
      </c>
      <c r="F2840" s="19" t="s">
        <v>21</v>
      </c>
      <c r="G2840" s="180">
        <v>101563</v>
      </c>
      <c r="H2840" s="19" t="s">
        <v>4185</v>
      </c>
      <c r="I2840" s="19" t="s">
        <v>15747</v>
      </c>
      <c r="J2840" s="19" t="s">
        <v>23</v>
      </c>
      <c r="K2840" s="20" t="s">
        <v>10867</v>
      </c>
      <c r="L2840" s="19" t="s">
        <v>25</v>
      </c>
    </row>
    <row r="2841" spans="1:12" x14ac:dyDescent="0.25">
      <c r="A2841" s="19" t="s">
        <v>3491</v>
      </c>
      <c r="B2841" s="19" t="s">
        <v>3492</v>
      </c>
      <c r="C2841" s="19" t="s">
        <v>4104</v>
      </c>
      <c r="D2841" s="19" t="s">
        <v>4105</v>
      </c>
      <c r="E2841" s="20" t="s">
        <v>21</v>
      </c>
      <c r="F2841" s="19" t="s">
        <v>21</v>
      </c>
      <c r="G2841" s="180">
        <v>101564</v>
      </c>
      <c r="H2841" s="19" t="s">
        <v>4187</v>
      </c>
      <c r="I2841" s="19" t="s">
        <v>15747</v>
      </c>
      <c r="J2841" s="19" t="s">
        <v>23</v>
      </c>
      <c r="K2841" s="20" t="s">
        <v>10868</v>
      </c>
      <c r="L2841" s="19" t="s">
        <v>25</v>
      </c>
    </row>
    <row r="2842" spans="1:12" x14ac:dyDescent="0.25">
      <c r="A2842" s="19" t="s">
        <v>3491</v>
      </c>
      <c r="B2842" s="19" t="s">
        <v>3492</v>
      </c>
      <c r="C2842" s="19" t="s">
        <v>4104</v>
      </c>
      <c r="D2842" s="19" t="s">
        <v>4105</v>
      </c>
      <c r="E2842" s="20" t="s">
        <v>21</v>
      </c>
      <c r="F2842" s="19" t="s">
        <v>21</v>
      </c>
      <c r="G2842" s="180">
        <v>101565</v>
      </c>
      <c r="H2842" s="19" t="s">
        <v>4188</v>
      </c>
      <c r="I2842" s="19" t="s">
        <v>15747</v>
      </c>
      <c r="J2842" s="19" t="s">
        <v>23</v>
      </c>
      <c r="K2842" s="20" t="s">
        <v>10869</v>
      </c>
      <c r="L2842" s="19" t="s">
        <v>25</v>
      </c>
    </row>
    <row r="2843" spans="1:12" x14ac:dyDescent="0.25">
      <c r="A2843" s="19" t="s">
        <v>3491</v>
      </c>
      <c r="B2843" s="19" t="s">
        <v>3492</v>
      </c>
      <c r="C2843" s="19" t="s">
        <v>4104</v>
      </c>
      <c r="D2843" s="19" t="s">
        <v>4105</v>
      </c>
      <c r="E2843" s="20" t="s">
        <v>21</v>
      </c>
      <c r="F2843" s="19" t="s">
        <v>21</v>
      </c>
      <c r="G2843" s="180">
        <v>101567</v>
      </c>
      <c r="H2843" s="19" t="s">
        <v>4190</v>
      </c>
      <c r="I2843" s="19" t="s">
        <v>15747</v>
      </c>
      <c r="J2843" s="19" t="s">
        <v>23</v>
      </c>
      <c r="K2843" s="20" t="s">
        <v>10870</v>
      </c>
      <c r="L2843" s="19" t="s">
        <v>25</v>
      </c>
    </row>
    <row r="2844" spans="1:12" x14ac:dyDescent="0.25">
      <c r="A2844" s="19" t="s">
        <v>3491</v>
      </c>
      <c r="B2844" s="19" t="s">
        <v>3492</v>
      </c>
      <c r="C2844" s="19" t="s">
        <v>4104</v>
      </c>
      <c r="D2844" s="19" t="s">
        <v>4105</v>
      </c>
      <c r="E2844" s="20" t="s">
        <v>21</v>
      </c>
      <c r="F2844" s="19" t="s">
        <v>21</v>
      </c>
      <c r="G2844" s="180">
        <v>101568</v>
      </c>
      <c r="H2844" s="19" t="s">
        <v>4192</v>
      </c>
      <c r="I2844" s="19" t="s">
        <v>15747</v>
      </c>
      <c r="J2844" s="19" t="s">
        <v>23</v>
      </c>
      <c r="K2844" s="20" t="s">
        <v>10871</v>
      </c>
      <c r="L2844" s="19" t="s">
        <v>25</v>
      </c>
    </row>
    <row r="2845" spans="1:12" x14ac:dyDescent="0.25">
      <c r="A2845" s="19" t="s">
        <v>3491</v>
      </c>
      <c r="B2845" s="19" t="s">
        <v>3492</v>
      </c>
      <c r="C2845" s="19" t="s">
        <v>4104</v>
      </c>
      <c r="D2845" s="19" t="s">
        <v>4105</v>
      </c>
      <c r="E2845" s="20" t="s">
        <v>21</v>
      </c>
      <c r="F2845" s="19" t="s">
        <v>21</v>
      </c>
      <c r="G2845" s="180">
        <v>101626</v>
      </c>
      <c r="H2845" s="19" t="s">
        <v>4193</v>
      </c>
      <c r="I2845" s="19" t="s">
        <v>15692</v>
      </c>
      <c r="J2845" s="19" t="s">
        <v>9283</v>
      </c>
      <c r="K2845" s="20" t="s">
        <v>10872</v>
      </c>
      <c r="L2845" s="19" t="s">
        <v>25</v>
      </c>
    </row>
    <row r="2846" spans="1:12" x14ac:dyDescent="0.25">
      <c r="A2846" s="19" t="s">
        <v>3491</v>
      </c>
      <c r="B2846" s="19" t="s">
        <v>3492</v>
      </c>
      <c r="C2846" s="19" t="s">
        <v>4104</v>
      </c>
      <c r="D2846" s="19" t="s">
        <v>4105</v>
      </c>
      <c r="E2846" s="20" t="s">
        <v>21</v>
      </c>
      <c r="F2846" s="19" t="s">
        <v>21</v>
      </c>
      <c r="G2846" s="180">
        <v>101627</v>
      </c>
      <c r="H2846" s="19" t="s">
        <v>4194</v>
      </c>
      <c r="I2846" s="19" t="s">
        <v>15692</v>
      </c>
      <c r="J2846" s="19" t="s">
        <v>9283</v>
      </c>
      <c r="K2846" s="20" t="s">
        <v>10873</v>
      </c>
      <c r="L2846" s="19" t="s">
        <v>25</v>
      </c>
    </row>
    <row r="2847" spans="1:12" x14ac:dyDescent="0.25">
      <c r="A2847" s="19" t="s">
        <v>3491</v>
      </c>
      <c r="B2847" s="19" t="s">
        <v>3492</v>
      </c>
      <c r="C2847" s="19" t="s">
        <v>4104</v>
      </c>
      <c r="D2847" s="19" t="s">
        <v>4105</v>
      </c>
      <c r="E2847" s="20" t="s">
        <v>21</v>
      </c>
      <c r="F2847" s="19" t="s">
        <v>21</v>
      </c>
      <c r="G2847" s="180">
        <v>101628</v>
      </c>
      <c r="H2847" s="19" t="s">
        <v>4195</v>
      </c>
      <c r="I2847" s="19" t="s">
        <v>15692</v>
      </c>
      <c r="J2847" s="19" t="s">
        <v>9283</v>
      </c>
      <c r="K2847" s="20" t="s">
        <v>10874</v>
      </c>
      <c r="L2847" s="19" t="s">
        <v>25</v>
      </c>
    </row>
    <row r="2848" spans="1:12" x14ac:dyDescent="0.25">
      <c r="A2848" s="19" t="s">
        <v>3491</v>
      </c>
      <c r="B2848" s="19" t="s">
        <v>3492</v>
      </c>
      <c r="C2848" s="19" t="s">
        <v>4104</v>
      </c>
      <c r="D2848" s="19" t="s">
        <v>4105</v>
      </c>
      <c r="E2848" s="20" t="s">
        <v>21</v>
      </c>
      <c r="F2848" s="19" t="s">
        <v>21</v>
      </c>
      <c r="G2848" s="180">
        <v>101629</v>
      </c>
      <c r="H2848" s="19" t="s">
        <v>4196</v>
      </c>
      <c r="I2848" s="19" t="s">
        <v>15692</v>
      </c>
      <c r="J2848" s="19" t="s">
        <v>9283</v>
      </c>
      <c r="K2848" s="20" t="s">
        <v>10875</v>
      </c>
      <c r="L2848" s="19" t="s">
        <v>25</v>
      </c>
    </row>
    <row r="2849" spans="1:12" x14ac:dyDescent="0.25">
      <c r="A2849" s="19" t="s">
        <v>3491</v>
      </c>
      <c r="B2849" s="19" t="s">
        <v>3492</v>
      </c>
      <c r="C2849" s="19" t="s">
        <v>4104</v>
      </c>
      <c r="D2849" s="19" t="s">
        <v>4105</v>
      </c>
      <c r="E2849" s="20" t="s">
        <v>21</v>
      </c>
      <c r="F2849" s="19" t="s">
        <v>21</v>
      </c>
      <c r="G2849" s="180">
        <v>101630</v>
      </c>
      <c r="H2849" s="19" t="s">
        <v>4197</v>
      </c>
      <c r="I2849" s="19" t="s">
        <v>15692</v>
      </c>
      <c r="J2849" s="19" t="s">
        <v>9283</v>
      </c>
      <c r="K2849" s="20" t="s">
        <v>10876</v>
      </c>
      <c r="L2849" s="19" t="s">
        <v>25</v>
      </c>
    </row>
    <row r="2850" spans="1:12" x14ac:dyDescent="0.25">
      <c r="A2850" s="19" t="s">
        <v>3491</v>
      </c>
      <c r="B2850" s="19" t="s">
        <v>3492</v>
      </c>
      <c r="C2850" s="19" t="s">
        <v>4104</v>
      </c>
      <c r="D2850" s="19" t="s">
        <v>4105</v>
      </c>
      <c r="E2850" s="20" t="s">
        <v>21</v>
      </c>
      <c r="F2850" s="19" t="s">
        <v>21</v>
      </c>
      <c r="G2850" s="180">
        <v>101631</v>
      </c>
      <c r="H2850" s="19" t="s">
        <v>4198</v>
      </c>
      <c r="I2850" s="19" t="s">
        <v>15692</v>
      </c>
      <c r="J2850" s="19" t="s">
        <v>9283</v>
      </c>
      <c r="K2850" s="20" t="s">
        <v>10877</v>
      </c>
      <c r="L2850" s="19" t="s">
        <v>25</v>
      </c>
    </row>
    <row r="2851" spans="1:12" x14ac:dyDescent="0.25">
      <c r="A2851" s="19" t="s">
        <v>3491</v>
      </c>
      <c r="B2851" s="19" t="s">
        <v>3492</v>
      </c>
      <c r="C2851" s="19" t="s">
        <v>4104</v>
      </c>
      <c r="D2851" s="19" t="s">
        <v>4105</v>
      </c>
      <c r="E2851" s="20" t="s">
        <v>21</v>
      </c>
      <c r="F2851" s="19" t="s">
        <v>21</v>
      </c>
      <c r="G2851" s="180">
        <v>101632</v>
      </c>
      <c r="H2851" s="19" t="s">
        <v>4199</v>
      </c>
      <c r="I2851" s="19" t="s">
        <v>15692</v>
      </c>
      <c r="J2851" s="19" t="s">
        <v>9283</v>
      </c>
      <c r="K2851" s="20" t="s">
        <v>690</v>
      </c>
      <c r="L2851" s="19" t="s">
        <v>25</v>
      </c>
    </row>
    <row r="2852" spans="1:12" x14ac:dyDescent="0.25">
      <c r="A2852" s="19" t="s">
        <v>3491</v>
      </c>
      <c r="B2852" s="19" t="s">
        <v>3492</v>
      </c>
      <c r="C2852" s="19" t="s">
        <v>4104</v>
      </c>
      <c r="D2852" s="19" t="s">
        <v>4105</v>
      </c>
      <c r="E2852" s="20" t="s">
        <v>21</v>
      </c>
      <c r="F2852" s="19" t="s">
        <v>21</v>
      </c>
      <c r="G2852" s="180">
        <v>101633</v>
      </c>
      <c r="H2852" s="19" t="s">
        <v>4201</v>
      </c>
      <c r="I2852" s="19" t="s">
        <v>15692</v>
      </c>
      <c r="J2852" s="19" t="s">
        <v>9283</v>
      </c>
      <c r="K2852" s="20" t="s">
        <v>10878</v>
      </c>
      <c r="L2852" s="19" t="s">
        <v>25</v>
      </c>
    </row>
    <row r="2853" spans="1:12" x14ac:dyDescent="0.25">
      <c r="A2853" s="19" t="s">
        <v>3491</v>
      </c>
      <c r="B2853" s="19" t="s">
        <v>3492</v>
      </c>
      <c r="C2853" s="19" t="s">
        <v>4104</v>
      </c>
      <c r="D2853" s="19" t="s">
        <v>4105</v>
      </c>
      <c r="E2853" s="20" t="s">
        <v>21</v>
      </c>
      <c r="F2853" s="19" t="s">
        <v>21</v>
      </c>
      <c r="G2853" s="180">
        <v>101636</v>
      </c>
      <c r="H2853" s="19" t="s">
        <v>4202</v>
      </c>
      <c r="I2853" s="19" t="s">
        <v>15692</v>
      </c>
      <c r="J2853" s="19" t="s">
        <v>9283</v>
      </c>
      <c r="K2853" s="20" t="s">
        <v>10879</v>
      </c>
      <c r="L2853" s="19" t="s">
        <v>25</v>
      </c>
    </row>
    <row r="2854" spans="1:12" x14ac:dyDescent="0.25">
      <c r="A2854" s="19" t="s">
        <v>3491</v>
      </c>
      <c r="B2854" s="19" t="s">
        <v>3492</v>
      </c>
      <c r="C2854" s="19" t="s">
        <v>4104</v>
      </c>
      <c r="D2854" s="19" t="s">
        <v>4105</v>
      </c>
      <c r="E2854" s="20" t="s">
        <v>21</v>
      </c>
      <c r="F2854" s="19" t="s">
        <v>21</v>
      </c>
      <c r="G2854" s="180">
        <v>101637</v>
      </c>
      <c r="H2854" s="19" t="s">
        <v>4203</v>
      </c>
      <c r="I2854" s="19" t="s">
        <v>15692</v>
      </c>
      <c r="J2854" s="19" t="s">
        <v>9283</v>
      </c>
      <c r="K2854" s="20" t="s">
        <v>1979</v>
      </c>
      <c r="L2854" s="19" t="s">
        <v>25</v>
      </c>
    </row>
    <row r="2855" spans="1:12" x14ac:dyDescent="0.25">
      <c r="A2855" s="19" t="s">
        <v>3491</v>
      </c>
      <c r="B2855" s="19" t="s">
        <v>3492</v>
      </c>
      <c r="C2855" s="19" t="s">
        <v>4104</v>
      </c>
      <c r="D2855" s="19" t="s">
        <v>4105</v>
      </c>
      <c r="E2855" s="20" t="s">
        <v>21</v>
      </c>
      <c r="F2855" s="19" t="s">
        <v>21</v>
      </c>
      <c r="G2855" s="180">
        <v>101640</v>
      </c>
      <c r="H2855" s="19" t="s">
        <v>4204</v>
      </c>
      <c r="I2855" s="19" t="s">
        <v>15692</v>
      </c>
      <c r="J2855" s="19" t="s">
        <v>9283</v>
      </c>
      <c r="K2855" s="20" t="s">
        <v>10880</v>
      </c>
      <c r="L2855" s="19" t="s">
        <v>25</v>
      </c>
    </row>
    <row r="2856" spans="1:12" x14ac:dyDescent="0.25">
      <c r="A2856" s="19" t="s">
        <v>3491</v>
      </c>
      <c r="B2856" s="19" t="s">
        <v>3492</v>
      </c>
      <c r="C2856" s="19" t="s">
        <v>4104</v>
      </c>
      <c r="D2856" s="19" t="s">
        <v>4105</v>
      </c>
      <c r="E2856" s="20" t="s">
        <v>21</v>
      </c>
      <c r="F2856" s="19" t="s">
        <v>21</v>
      </c>
      <c r="G2856" s="180">
        <v>101641</v>
      </c>
      <c r="H2856" s="19" t="s">
        <v>4205</v>
      </c>
      <c r="I2856" s="19" t="s">
        <v>15692</v>
      </c>
      <c r="J2856" s="19" t="s">
        <v>9283</v>
      </c>
      <c r="K2856" s="20" t="s">
        <v>4512</v>
      </c>
      <c r="L2856" s="19" t="s">
        <v>25</v>
      </c>
    </row>
    <row r="2857" spans="1:12" x14ac:dyDescent="0.25">
      <c r="A2857" s="19" t="s">
        <v>3491</v>
      </c>
      <c r="B2857" s="19" t="s">
        <v>3492</v>
      </c>
      <c r="C2857" s="19" t="s">
        <v>4104</v>
      </c>
      <c r="D2857" s="19" t="s">
        <v>4105</v>
      </c>
      <c r="E2857" s="20" t="s">
        <v>21</v>
      </c>
      <c r="F2857" s="19" t="s">
        <v>21</v>
      </c>
      <c r="G2857" s="180">
        <v>101642</v>
      </c>
      <c r="H2857" s="19" t="s">
        <v>4207</v>
      </c>
      <c r="I2857" s="19" t="s">
        <v>15692</v>
      </c>
      <c r="J2857" s="19" t="s">
        <v>9283</v>
      </c>
      <c r="K2857" s="20" t="s">
        <v>8914</v>
      </c>
      <c r="L2857" s="19" t="s">
        <v>25</v>
      </c>
    </row>
    <row r="2858" spans="1:12" x14ac:dyDescent="0.25">
      <c r="A2858" s="19" t="s">
        <v>3491</v>
      </c>
      <c r="B2858" s="19" t="s">
        <v>3492</v>
      </c>
      <c r="C2858" s="19" t="s">
        <v>4104</v>
      </c>
      <c r="D2858" s="19" t="s">
        <v>4105</v>
      </c>
      <c r="E2858" s="20" t="s">
        <v>21</v>
      </c>
      <c r="F2858" s="19" t="s">
        <v>21</v>
      </c>
      <c r="G2858" s="180">
        <v>101643</v>
      </c>
      <c r="H2858" s="19" t="s">
        <v>4208</v>
      </c>
      <c r="I2858" s="19" t="s">
        <v>15692</v>
      </c>
      <c r="J2858" s="19" t="s">
        <v>9283</v>
      </c>
      <c r="K2858" s="20" t="s">
        <v>10881</v>
      </c>
      <c r="L2858" s="19" t="s">
        <v>25</v>
      </c>
    </row>
    <row r="2859" spans="1:12" x14ac:dyDescent="0.25">
      <c r="A2859" s="19" t="s">
        <v>3491</v>
      </c>
      <c r="B2859" s="19" t="s">
        <v>3492</v>
      </c>
      <c r="C2859" s="19" t="s">
        <v>4104</v>
      </c>
      <c r="D2859" s="19" t="s">
        <v>4105</v>
      </c>
      <c r="E2859" s="20" t="s">
        <v>21</v>
      </c>
      <c r="F2859" s="19" t="s">
        <v>21</v>
      </c>
      <c r="G2859" s="180">
        <v>101644</v>
      </c>
      <c r="H2859" s="19" t="s">
        <v>4210</v>
      </c>
      <c r="I2859" s="19" t="s">
        <v>15692</v>
      </c>
      <c r="J2859" s="19" t="s">
        <v>9283</v>
      </c>
      <c r="K2859" s="20" t="s">
        <v>10882</v>
      </c>
      <c r="L2859" s="19" t="s">
        <v>25</v>
      </c>
    </row>
    <row r="2860" spans="1:12" x14ac:dyDescent="0.25">
      <c r="A2860" s="19" t="s">
        <v>3491</v>
      </c>
      <c r="B2860" s="19" t="s">
        <v>3492</v>
      </c>
      <c r="C2860" s="19" t="s">
        <v>4104</v>
      </c>
      <c r="D2860" s="19" t="s">
        <v>4105</v>
      </c>
      <c r="E2860" s="20" t="s">
        <v>21</v>
      </c>
      <c r="F2860" s="19" t="s">
        <v>21</v>
      </c>
      <c r="G2860" s="180">
        <v>101645</v>
      </c>
      <c r="H2860" s="19" t="s">
        <v>4212</v>
      </c>
      <c r="I2860" s="19" t="s">
        <v>15692</v>
      </c>
      <c r="J2860" s="19" t="s">
        <v>9283</v>
      </c>
      <c r="K2860" s="20" t="s">
        <v>10883</v>
      </c>
      <c r="L2860" s="19" t="s">
        <v>25</v>
      </c>
    </row>
    <row r="2861" spans="1:12" x14ac:dyDescent="0.25">
      <c r="A2861" s="19" t="s">
        <v>3491</v>
      </c>
      <c r="B2861" s="19" t="s">
        <v>3492</v>
      </c>
      <c r="C2861" s="19" t="s">
        <v>4104</v>
      </c>
      <c r="D2861" s="19" t="s">
        <v>4105</v>
      </c>
      <c r="E2861" s="20" t="s">
        <v>21</v>
      </c>
      <c r="F2861" s="19" t="s">
        <v>21</v>
      </c>
      <c r="G2861" s="180">
        <v>101646</v>
      </c>
      <c r="H2861" s="19" t="s">
        <v>4213</v>
      </c>
      <c r="I2861" s="19" t="s">
        <v>15692</v>
      </c>
      <c r="J2861" s="19" t="s">
        <v>9283</v>
      </c>
      <c r="K2861" s="20" t="s">
        <v>9150</v>
      </c>
      <c r="L2861" s="19" t="s">
        <v>25</v>
      </c>
    </row>
    <row r="2862" spans="1:12" x14ac:dyDescent="0.25">
      <c r="A2862" s="19" t="s">
        <v>3491</v>
      </c>
      <c r="B2862" s="19" t="s">
        <v>3492</v>
      </c>
      <c r="C2862" s="19" t="s">
        <v>4104</v>
      </c>
      <c r="D2862" s="19" t="s">
        <v>4105</v>
      </c>
      <c r="E2862" s="20" t="s">
        <v>21</v>
      </c>
      <c r="F2862" s="19" t="s">
        <v>21</v>
      </c>
      <c r="G2862" s="180">
        <v>101647</v>
      </c>
      <c r="H2862" s="19" t="s">
        <v>4215</v>
      </c>
      <c r="I2862" s="19" t="s">
        <v>15692</v>
      </c>
      <c r="J2862" s="19" t="s">
        <v>9283</v>
      </c>
      <c r="K2862" s="20" t="s">
        <v>4027</v>
      </c>
      <c r="L2862" s="19" t="s">
        <v>25</v>
      </c>
    </row>
    <row r="2863" spans="1:12" x14ac:dyDescent="0.25">
      <c r="A2863" s="19" t="s">
        <v>3491</v>
      </c>
      <c r="B2863" s="19" t="s">
        <v>3492</v>
      </c>
      <c r="C2863" s="19" t="s">
        <v>4104</v>
      </c>
      <c r="D2863" s="19" t="s">
        <v>4105</v>
      </c>
      <c r="E2863" s="20" t="s">
        <v>21</v>
      </c>
      <c r="F2863" s="19" t="s">
        <v>21</v>
      </c>
      <c r="G2863" s="180">
        <v>101648</v>
      </c>
      <c r="H2863" s="19" t="s">
        <v>4216</v>
      </c>
      <c r="I2863" s="19" t="s">
        <v>15692</v>
      </c>
      <c r="J2863" s="19" t="s">
        <v>9283</v>
      </c>
      <c r="K2863" s="20" t="s">
        <v>9591</v>
      </c>
      <c r="L2863" s="19" t="s">
        <v>25</v>
      </c>
    </row>
    <row r="2864" spans="1:12" x14ac:dyDescent="0.25">
      <c r="A2864" s="19" t="s">
        <v>3491</v>
      </c>
      <c r="B2864" s="19" t="s">
        <v>3492</v>
      </c>
      <c r="C2864" s="19" t="s">
        <v>4104</v>
      </c>
      <c r="D2864" s="19" t="s">
        <v>4105</v>
      </c>
      <c r="E2864" s="20" t="s">
        <v>21</v>
      </c>
      <c r="F2864" s="19" t="s">
        <v>21</v>
      </c>
      <c r="G2864" s="180">
        <v>101649</v>
      </c>
      <c r="H2864" s="19" t="s">
        <v>4218</v>
      </c>
      <c r="I2864" s="19" t="s">
        <v>15692</v>
      </c>
      <c r="J2864" s="19" t="s">
        <v>9283</v>
      </c>
      <c r="K2864" s="20" t="s">
        <v>1001</v>
      </c>
      <c r="L2864" s="19" t="s">
        <v>25</v>
      </c>
    </row>
    <row r="2865" spans="1:12" x14ac:dyDescent="0.25">
      <c r="A2865" s="19" t="s">
        <v>3491</v>
      </c>
      <c r="B2865" s="19" t="s">
        <v>3492</v>
      </c>
      <c r="C2865" s="19" t="s">
        <v>4104</v>
      </c>
      <c r="D2865" s="19" t="s">
        <v>4105</v>
      </c>
      <c r="E2865" s="20" t="s">
        <v>21</v>
      </c>
      <c r="F2865" s="19" t="s">
        <v>21</v>
      </c>
      <c r="G2865" s="180">
        <v>101650</v>
      </c>
      <c r="H2865" s="19" t="s">
        <v>4220</v>
      </c>
      <c r="I2865" s="19" t="s">
        <v>15692</v>
      </c>
      <c r="J2865" s="19" t="s">
        <v>9283</v>
      </c>
      <c r="K2865" s="20" t="s">
        <v>10884</v>
      </c>
      <c r="L2865" s="19" t="s">
        <v>25</v>
      </c>
    </row>
    <row r="2866" spans="1:12" x14ac:dyDescent="0.25">
      <c r="A2866" s="19" t="s">
        <v>3491</v>
      </c>
      <c r="B2866" s="19" t="s">
        <v>3492</v>
      </c>
      <c r="C2866" s="19" t="s">
        <v>4104</v>
      </c>
      <c r="D2866" s="19" t="s">
        <v>4105</v>
      </c>
      <c r="E2866" s="20" t="s">
        <v>21</v>
      </c>
      <c r="F2866" s="19" t="s">
        <v>21</v>
      </c>
      <c r="G2866" s="180">
        <v>101651</v>
      </c>
      <c r="H2866" s="19" t="s">
        <v>4221</v>
      </c>
      <c r="I2866" s="19" t="s">
        <v>15692</v>
      </c>
      <c r="J2866" s="19" t="s">
        <v>9283</v>
      </c>
      <c r="K2866" s="20" t="s">
        <v>696</v>
      </c>
      <c r="L2866" s="19" t="s">
        <v>25</v>
      </c>
    </row>
    <row r="2867" spans="1:12" x14ac:dyDescent="0.25">
      <c r="A2867" s="19" t="s">
        <v>3491</v>
      </c>
      <c r="B2867" s="19" t="s">
        <v>3492</v>
      </c>
      <c r="C2867" s="19" t="s">
        <v>4104</v>
      </c>
      <c r="D2867" s="19" t="s">
        <v>4105</v>
      </c>
      <c r="E2867" s="20" t="s">
        <v>21</v>
      </c>
      <c r="F2867" s="19" t="s">
        <v>21</v>
      </c>
      <c r="G2867" s="180">
        <v>101652</v>
      </c>
      <c r="H2867" s="19" t="s">
        <v>4222</v>
      </c>
      <c r="I2867" s="19" t="s">
        <v>15692</v>
      </c>
      <c r="J2867" s="19" t="s">
        <v>9283</v>
      </c>
      <c r="K2867" s="20" t="s">
        <v>10885</v>
      </c>
      <c r="L2867" s="19" t="s">
        <v>25</v>
      </c>
    </row>
    <row r="2868" spans="1:12" x14ac:dyDescent="0.25">
      <c r="A2868" s="19" t="s">
        <v>3491</v>
      </c>
      <c r="B2868" s="19" t="s">
        <v>3492</v>
      </c>
      <c r="C2868" s="19" t="s">
        <v>4104</v>
      </c>
      <c r="D2868" s="19" t="s">
        <v>4105</v>
      </c>
      <c r="E2868" s="20" t="s">
        <v>21</v>
      </c>
      <c r="F2868" s="19" t="s">
        <v>21</v>
      </c>
      <c r="G2868" s="180">
        <v>101653</v>
      </c>
      <c r="H2868" s="19" t="s">
        <v>4223</v>
      </c>
      <c r="I2868" s="19" t="s">
        <v>15692</v>
      </c>
      <c r="J2868" s="19" t="s">
        <v>9283</v>
      </c>
      <c r="K2868" s="20" t="s">
        <v>10886</v>
      </c>
      <c r="L2868" s="19" t="s">
        <v>25</v>
      </c>
    </row>
    <row r="2869" spans="1:12" x14ac:dyDescent="0.25">
      <c r="A2869" s="19" t="s">
        <v>3491</v>
      </c>
      <c r="B2869" s="19" t="s">
        <v>3492</v>
      </c>
      <c r="C2869" s="19" t="s">
        <v>4104</v>
      </c>
      <c r="D2869" s="19" t="s">
        <v>4105</v>
      </c>
      <c r="E2869" s="20" t="s">
        <v>21</v>
      </c>
      <c r="F2869" s="19" t="s">
        <v>21</v>
      </c>
      <c r="G2869" s="180">
        <v>101654</v>
      </c>
      <c r="H2869" s="19" t="s">
        <v>4224</v>
      </c>
      <c r="I2869" s="19" t="s">
        <v>15692</v>
      </c>
      <c r="J2869" s="19" t="s">
        <v>9283</v>
      </c>
      <c r="K2869" s="20" t="s">
        <v>10887</v>
      </c>
      <c r="L2869" s="19" t="s">
        <v>25</v>
      </c>
    </row>
    <row r="2870" spans="1:12" x14ac:dyDescent="0.25">
      <c r="A2870" s="19" t="s">
        <v>3491</v>
      </c>
      <c r="B2870" s="19" t="s">
        <v>3492</v>
      </c>
      <c r="C2870" s="19" t="s">
        <v>4104</v>
      </c>
      <c r="D2870" s="19" t="s">
        <v>4105</v>
      </c>
      <c r="E2870" s="20" t="s">
        <v>21</v>
      </c>
      <c r="F2870" s="19" t="s">
        <v>21</v>
      </c>
      <c r="G2870" s="180">
        <v>101655</v>
      </c>
      <c r="H2870" s="19" t="s">
        <v>4225</v>
      </c>
      <c r="I2870" s="19" t="s">
        <v>15692</v>
      </c>
      <c r="J2870" s="19" t="s">
        <v>9283</v>
      </c>
      <c r="K2870" s="20" t="s">
        <v>10888</v>
      </c>
      <c r="L2870" s="19" t="s">
        <v>25</v>
      </c>
    </row>
    <row r="2871" spans="1:12" x14ac:dyDescent="0.25">
      <c r="A2871" s="19" t="s">
        <v>3491</v>
      </c>
      <c r="B2871" s="19" t="s">
        <v>3492</v>
      </c>
      <c r="C2871" s="19" t="s">
        <v>4104</v>
      </c>
      <c r="D2871" s="19" t="s">
        <v>4105</v>
      </c>
      <c r="E2871" s="20" t="s">
        <v>21</v>
      </c>
      <c r="F2871" s="19" t="s">
        <v>21</v>
      </c>
      <c r="G2871" s="180">
        <v>101656</v>
      </c>
      <c r="H2871" s="19" t="s">
        <v>4226</v>
      </c>
      <c r="I2871" s="19" t="s">
        <v>15692</v>
      </c>
      <c r="J2871" s="19" t="s">
        <v>9283</v>
      </c>
      <c r="K2871" s="20" t="s">
        <v>10889</v>
      </c>
      <c r="L2871" s="19" t="s">
        <v>25</v>
      </c>
    </row>
    <row r="2872" spans="1:12" x14ac:dyDescent="0.25">
      <c r="A2872" s="19" t="s">
        <v>3491</v>
      </c>
      <c r="B2872" s="19" t="s">
        <v>3492</v>
      </c>
      <c r="C2872" s="19" t="s">
        <v>4104</v>
      </c>
      <c r="D2872" s="19" t="s">
        <v>4105</v>
      </c>
      <c r="E2872" s="20" t="s">
        <v>21</v>
      </c>
      <c r="F2872" s="19" t="s">
        <v>21</v>
      </c>
      <c r="G2872" s="180">
        <v>101657</v>
      </c>
      <c r="H2872" s="19" t="s">
        <v>4227</v>
      </c>
      <c r="I2872" s="19" t="s">
        <v>15692</v>
      </c>
      <c r="J2872" s="19" t="s">
        <v>9283</v>
      </c>
      <c r="K2872" s="20" t="s">
        <v>10890</v>
      </c>
      <c r="L2872" s="19" t="s">
        <v>25</v>
      </c>
    </row>
    <row r="2873" spans="1:12" x14ac:dyDescent="0.25">
      <c r="A2873" s="19" t="s">
        <v>3491</v>
      </c>
      <c r="B2873" s="19" t="s">
        <v>3492</v>
      </c>
      <c r="C2873" s="19" t="s">
        <v>4104</v>
      </c>
      <c r="D2873" s="19" t="s">
        <v>4105</v>
      </c>
      <c r="E2873" s="20" t="s">
        <v>21</v>
      </c>
      <c r="F2873" s="19" t="s">
        <v>21</v>
      </c>
      <c r="G2873" s="180">
        <v>101658</v>
      </c>
      <c r="H2873" s="19" t="s">
        <v>4228</v>
      </c>
      <c r="I2873" s="19" t="s">
        <v>15692</v>
      </c>
      <c r="J2873" s="19" t="s">
        <v>9283</v>
      </c>
      <c r="K2873" s="20" t="s">
        <v>10891</v>
      </c>
      <c r="L2873" s="19" t="s">
        <v>25</v>
      </c>
    </row>
    <row r="2874" spans="1:12" x14ac:dyDescent="0.25">
      <c r="A2874" s="19" t="s">
        <v>3491</v>
      </c>
      <c r="B2874" s="19" t="s">
        <v>3492</v>
      </c>
      <c r="C2874" s="19" t="s">
        <v>4104</v>
      </c>
      <c r="D2874" s="19" t="s">
        <v>4105</v>
      </c>
      <c r="E2874" s="20" t="s">
        <v>21</v>
      </c>
      <c r="F2874" s="19" t="s">
        <v>21</v>
      </c>
      <c r="G2874" s="180">
        <v>101659</v>
      </c>
      <c r="H2874" s="19" t="s">
        <v>4229</v>
      </c>
      <c r="I2874" s="19" t="s">
        <v>15692</v>
      </c>
      <c r="J2874" s="19" t="s">
        <v>9283</v>
      </c>
      <c r="K2874" s="20" t="s">
        <v>10892</v>
      </c>
      <c r="L2874" s="19" t="s">
        <v>25</v>
      </c>
    </row>
    <row r="2875" spans="1:12" x14ac:dyDescent="0.25">
      <c r="A2875" s="19" t="s">
        <v>3491</v>
      </c>
      <c r="B2875" s="19" t="s">
        <v>3492</v>
      </c>
      <c r="C2875" s="19" t="s">
        <v>4104</v>
      </c>
      <c r="D2875" s="19" t="s">
        <v>4105</v>
      </c>
      <c r="E2875" s="20" t="s">
        <v>21</v>
      </c>
      <c r="F2875" s="19" t="s">
        <v>21</v>
      </c>
      <c r="G2875" s="180">
        <v>101660</v>
      </c>
      <c r="H2875" s="19" t="s">
        <v>4230</v>
      </c>
      <c r="I2875" s="19" t="s">
        <v>15692</v>
      </c>
      <c r="J2875" s="19" t="s">
        <v>9283</v>
      </c>
      <c r="K2875" s="20" t="s">
        <v>10893</v>
      </c>
      <c r="L2875" s="19" t="s">
        <v>25</v>
      </c>
    </row>
    <row r="2876" spans="1:12" x14ac:dyDescent="0.25">
      <c r="A2876" s="19" t="s">
        <v>3491</v>
      </c>
      <c r="B2876" s="19" t="s">
        <v>3492</v>
      </c>
      <c r="C2876" s="19" t="s">
        <v>4104</v>
      </c>
      <c r="D2876" s="19" t="s">
        <v>4105</v>
      </c>
      <c r="E2876" s="20" t="s">
        <v>21</v>
      </c>
      <c r="F2876" s="19" t="s">
        <v>21</v>
      </c>
      <c r="G2876" s="180">
        <v>101661</v>
      </c>
      <c r="H2876" s="19" t="s">
        <v>4231</v>
      </c>
      <c r="I2876" s="19" t="s">
        <v>15692</v>
      </c>
      <c r="J2876" s="19" t="s">
        <v>9283</v>
      </c>
      <c r="K2876" s="20" t="s">
        <v>10298</v>
      </c>
      <c r="L2876" s="19" t="s">
        <v>25</v>
      </c>
    </row>
    <row r="2877" spans="1:12" x14ac:dyDescent="0.25">
      <c r="A2877" s="19" t="s">
        <v>3491</v>
      </c>
      <c r="B2877" s="19" t="s">
        <v>3492</v>
      </c>
      <c r="C2877" s="19" t="s">
        <v>4104</v>
      </c>
      <c r="D2877" s="19" t="s">
        <v>4105</v>
      </c>
      <c r="E2877" s="20" t="s">
        <v>21</v>
      </c>
      <c r="F2877" s="19" t="s">
        <v>21</v>
      </c>
      <c r="G2877" s="180">
        <v>101662</v>
      </c>
      <c r="H2877" s="19" t="s">
        <v>4233</v>
      </c>
      <c r="I2877" s="19" t="s">
        <v>15692</v>
      </c>
      <c r="J2877" s="19" t="s">
        <v>9283</v>
      </c>
      <c r="K2877" s="20" t="s">
        <v>10894</v>
      </c>
      <c r="L2877" s="19" t="s">
        <v>25</v>
      </c>
    </row>
    <row r="2878" spans="1:12" x14ac:dyDescent="0.25">
      <c r="A2878" s="19" t="s">
        <v>3491</v>
      </c>
      <c r="B2878" s="19" t="s">
        <v>3492</v>
      </c>
      <c r="C2878" s="19" t="s">
        <v>4104</v>
      </c>
      <c r="D2878" s="19" t="s">
        <v>4105</v>
      </c>
      <c r="E2878" s="20" t="s">
        <v>21</v>
      </c>
      <c r="F2878" s="19" t="s">
        <v>21</v>
      </c>
      <c r="G2878" s="180">
        <v>101663</v>
      </c>
      <c r="H2878" s="19" t="s">
        <v>4234</v>
      </c>
      <c r="I2878" s="19" t="s">
        <v>15692</v>
      </c>
      <c r="J2878" s="19" t="s">
        <v>9283</v>
      </c>
      <c r="K2878" s="20" t="s">
        <v>5257</v>
      </c>
      <c r="L2878" s="19" t="s">
        <v>25</v>
      </c>
    </row>
    <row r="2879" spans="1:12" x14ac:dyDescent="0.25">
      <c r="A2879" s="19" t="s">
        <v>3491</v>
      </c>
      <c r="B2879" s="19" t="s">
        <v>3492</v>
      </c>
      <c r="C2879" s="19" t="s">
        <v>4104</v>
      </c>
      <c r="D2879" s="19" t="s">
        <v>4105</v>
      </c>
      <c r="E2879" s="20" t="s">
        <v>21</v>
      </c>
      <c r="F2879" s="19" t="s">
        <v>21</v>
      </c>
      <c r="G2879" s="180">
        <v>101664</v>
      </c>
      <c r="H2879" s="19" t="s">
        <v>4235</v>
      </c>
      <c r="I2879" s="19" t="s">
        <v>15692</v>
      </c>
      <c r="J2879" s="19" t="s">
        <v>9283</v>
      </c>
      <c r="K2879" s="20" t="s">
        <v>3027</v>
      </c>
      <c r="L2879" s="19" t="s">
        <v>25</v>
      </c>
    </row>
    <row r="2880" spans="1:12" x14ac:dyDescent="0.25">
      <c r="A2880" s="19" t="s">
        <v>3491</v>
      </c>
      <c r="B2880" s="19" t="s">
        <v>3492</v>
      </c>
      <c r="C2880" s="19" t="s">
        <v>4104</v>
      </c>
      <c r="D2880" s="19" t="s">
        <v>4105</v>
      </c>
      <c r="E2880" s="20" t="s">
        <v>21</v>
      </c>
      <c r="F2880" s="19" t="s">
        <v>21</v>
      </c>
      <c r="G2880" s="180">
        <v>101665</v>
      </c>
      <c r="H2880" s="19" t="s">
        <v>4236</v>
      </c>
      <c r="I2880" s="19" t="s">
        <v>15692</v>
      </c>
      <c r="J2880" s="19" t="s">
        <v>9283</v>
      </c>
      <c r="K2880" s="20" t="s">
        <v>3813</v>
      </c>
      <c r="L2880" s="19" t="s">
        <v>25</v>
      </c>
    </row>
    <row r="2881" spans="1:12" x14ac:dyDescent="0.25">
      <c r="A2881" s="19" t="s">
        <v>3491</v>
      </c>
      <c r="B2881" s="19" t="s">
        <v>3492</v>
      </c>
      <c r="C2881" s="19" t="s">
        <v>4104</v>
      </c>
      <c r="D2881" s="19" t="s">
        <v>4105</v>
      </c>
      <c r="E2881" s="20" t="s">
        <v>21</v>
      </c>
      <c r="F2881" s="19" t="s">
        <v>21</v>
      </c>
      <c r="G2881" s="180">
        <v>101666</v>
      </c>
      <c r="H2881" s="19" t="s">
        <v>4237</v>
      </c>
      <c r="I2881" s="19" t="s">
        <v>15692</v>
      </c>
      <c r="J2881" s="19" t="s">
        <v>9283</v>
      </c>
      <c r="K2881" s="20" t="s">
        <v>10895</v>
      </c>
      <c r="L2881" s="19" t="s">
        <v>25</v>
      </c>
    </row>
    <row r="2882" spans="1:12" x14ac:dyDescent="0.25">
      <c r="A2882" s="19" t="s">
        <v>3491</v>
      </c>
      <c r="B2882" s="19" t="s">
        <v>3492</v>
      </c>
      <c r="C2882" s="19" t="s">
        <v>4238</v>
      </c>
      <c r="D2882" s="19" t="s">
        <v>4239</v>
      </c>
      <c r="E2882" s="20" t="s">
        <v>21</v>
      </c>
      <c r="F2882" s="19" t="s">
        <v>21</v>
      </c>
      <c r="G2882" s="180">
        <v>100578</v>
      </c>
      <c r="H2882" s="19" t="s">
        <v>4240</v>
      </c>
      <c r="I2882" s="19" t="s">
        <v>15692</v>
      </c>
      <c r="J2882" s="19" t="s">
        <v>9283</v>
      </c>
      <c r="K2882" s="20" t="s">
        <v>10896</v>
      </c>
      <c r="L2882" s="19" t="s">
        <v>25</v>
      </c>
    </row>
    <row r="2883" spans="1:12" x14ac:dyDescent="0.25">
      <c r="A2883" s="19" t="s">
        <v>3491</v>
      </c>
      <c r="B2883" s="19" t="s">
        <v>3492</v>
      </c>
      <c r="C2883" s="19" t="s">
        <v>4238</v>
      </c>
      <c r="D2883" s="19" t="s">
        <v>4239</v>
      </c>
      <c r="E2883" s="20" t="s">
        <v>21</v>
      </c>
      <c r="F2883" s="19" t="s">
        <v>21</v>
      </c>
      <c r="G2883" s="180">
        <v>100579</v>
      </c>
      <c r="H2883" s="19" t="s">
        <v>4241</v>
      </c>
      <c r="I2883" s="19" t="s">
        <v>15692</v>
      </c>
      <c r="J2883" s="19" t="s">
        <v>9283</v>
      </c>
      <c r="K2883" s="20" t="s">
        <v>10897</v>
      </c>
      <c r="L2883" s="19" t="s">
        <v>25</v>
      </c>
    </row>
    <row r="2884" spans="1:12" x14ac:dyDescent="0.25">
      <c r="A2884" s="19" t="s">
        <v>3491</v>
      </c>
      <c r="B2884" s="19" t="s">
        <v>3492</v>
      </c>
      <c r="C2884" s="19" t="s">
        <v>4238</v>
      </c>
      <c r="D2884" s="19" t="s">
        <v>4239</v>
      </c>
      <c r="E2884" s="20" t="s">
        <v>21</v>
      </c>
      <c r="F2884" s="19" t="s">
        <v>21</v>
      </c>
      <c r="G2884" s="180">
        <v>100580</v>
      </c>
      <c r="H2884" s="19" t="s">
        <v>4242</v>
      </c>
      <c r="I2884" s="19" t="s">
        <v>15692</v>
      </c>
      <c r="J2884" s="19" t="s">
        <v>9283</v>
      </c>
      <c r="K2884" s="20" t="s">
        <v>10898</v>
      </c>
      <c r="L2884" s="19" t="s">
        <v>25</v>
      </c>
    </row>
    <row r="2885" spans="1:12" x14ac:dyDescent="0.25">
      <c r="A2885" s="19" t="s">
        <v>3491</v>
      </c>
      <c r="B2885" s="19" t="s">
        <v>3492</v>
      </c>
      <c r="C2885" s="19" t="s">
        <v>4238</v>
      </c>
      <c r="D2885" s="19" t="s">
        <v>4239</v>
      </c>
      <c r="E2885" s="20" t="s">
        <v>21</v>
      </c>
      <c r="F2885" s="19" t="s">
        <v>21</v>
      </c>
      <c r="G2885" s="180">
        <v>100581</v>
      </c>
      <c r="H2885" s="19" t="s">
        <v>4243</v>
      </c>
      <c r="I2885" s="19" t="s">
        <v>15692</v>
      </c>
      <c r="J2885" s="19" t="s">
        <v>9283</v>
      </c>
      <c r="K2885" s="20" t="s">
        <v>10899</v>
      </c>
      <c r="L2885" s="19" t="s">
        <v>25</v>
      </c>
    </row>
    <row r="2886" spans="1:12" x14ac:dyDescent="0.25">
      <c r="A2886" s="19" t="s">
        <v>3491</v>
      </c>
      <c r="B2886" s="19" t="s">
        <v>3492</v>
      </c>
      <c r="C2886" s="19" t="s">
        <v>4238</v>
      </c>
      <c r="D2886" s="19" t="s">
        <v>4239</v>
      </c>
      <c r="E2886" s="20" t="s">
        <v>21</v>
      </c>
      <c r="F2886" s="19" t="s">
        <v>21</v>
      </c>
      <c r="G2886" s="180">
        <v>100582</v>
      </c>
      <c r="H2886" s="19" t="s">
        <v>4244</v>
      </c>
      <c r="I2886" s="19" t="s">
        <v>15692</v>
      </c>
      <c r="J2886" s="19" t="s">
        <v>9283</v>
      </c>
      <c r="K2886" s="20" t="s">
        <v>10900</v>
      </c>
      <c r="L2886" s="19" t="s">
        <v>25</v>
      </c>
    </row>
    <row r="2887" spans="1:12" x14ac:dyDescent="0.25">
      <c r="A2887" s="19" t="s">
        <v>3491</v>
      </c>
      <c r="B2887" s="19" t="s">
        <v>3492</v>
      </c>
      <c r="C2887" s="19" t="s">
        <v>4238</v>
      </c>
      <c r="D2887" s="19" t="s">
        <v>4239</v>
      </c>
      <c r="E2887" s="20" t="s">
        <v>21</v>
      </c>
      <c r="F2887" s="19" t="s">
        <v>21</v>
      </c>
      <c r="G2887" s="180">
        <v>100583</v>
      </c>
      <c r="H2887" s="19" t="s">
        <v>4245</v>
      </c>
      <c r="I2887" s="19" t="s">
        <v>15692</v>
      </c>
      <c r="J2887" s="19" t="s">
        <v>9283</v>
      </c>
      <c r="K2887" s="20" t="s">
        <v>10901</v>
      </c>
      <c r="L2887" s="19" t="s">
        <v>25</v>
      </c>
    </row>
    <row r="2888" spans="1:12" x14ac:dyDescent="0.25">
      <c r="A2888" s="19" t="s">
        <v>3491</v>
      </c>
      <c r="B2888" s="19" t="s">
        <v>3492</v>
      </c>
      <c r="C2888" s="19" t="s">
        <v>4238</v>
      </c>
      <c r="D2888" s="19" t="s">
        <v>4239</v>
      </c>
      <c r="E2888" s="20" t="s">
        <v>21</v>
      </c>
      <c r="F2888" s="19" t="s">
        <v>21</v>
      </c>
      <c r="G2888" s="180">
        <v>100584</v>
      </c>
      <c r="H2888" s="19" t="s">
        <v>4246</v>
      </c>
      <c r="I2888" s="19" t="s">
        <v>15692</v>
      </c>
      <c r="J2888" s="19" t="s">
        <v>9283</v>
      </c>
      <c r="K2888" s="20" t="s">
        <v>10902</v>
      </c>
      <c r="L2888" s="19" t="s">
        <v>25</v>
      </c>
    </row>
    <row r="2889" spans="1:12" x14ac:dyDescent="0.25">
      <c r="A2889" s="19" t="s">
        <v>3491</v>
      </c>
      <c r="B2889" s="19" t="s">
        <v>3492</v>
      </c>
      <c r="C2889" s="19" t="s">
        <v>4238</v>
      </c>
      <c r="D2889" s="19" t="s">
        <v>4239</v>
      </c>
      <c r="E2889" s="20" t="s">
        <v>21</v>
      </c>
      <c r="F2889" s="19" t="s">
        <v>21</v>
      </c>
      <c r="G2889" s="180">
        <v>100585</v>
      </c>
      <c r="H2889" s="19" t="s">
        <v>4247</v>
      </c>
      <c r="I2889" s="19" t="s">
        <v>15692</v>
      </c>
      <c r="J2889" s="19" t="s">
        <v>9283</v>
      </c>
      <c r="K2889" s="20" t="s">
        <v>10903</v>
      </c>
      <c r="L2889" s="19" t="s">
        <v>25</v>
      </c>
    </row>
    <row r="2890" spans="1:12" x14ac:dyDescent="0.25">
      <c r="A2890" s="19" t="s">
        <v>3491</v>
      </c>
      <c r="B2890" s="19" t="s">
        <v>3492</v>
      </c>
      <c r="C2890" s="19" t="s">
        <v>4238</v>
      </c>
      <c r="D2890" s="19" t="s">
        <v>4239</v>
      </c>
      <c r="E2890" s="20" t="s">
        <v>21</v>
      </c>
      <c r="F2890" s="19" t="s">
        <v>21</v>
      </c>
      <c r="G2890" s="180">
        <v>100586</v>
      </c>
      <c r="H2890" s="19" t="s">
        <v>4248</v>
      </c>
      <c r="I2890" s="19" t="s">
        <v>15692</v>
      </c>
      <c r="J2890" s="19" t="s">
        <v>9283</v>
      </c>
      <c r="K2890" s="20" t="s">
        <v>10904</v>
      </c>
      <c r="L2890" s="19" t="s">
        <v>25</v>
      </c>
    </row>
    <row r="2891" spans="1:12" x14ac:dyDescent="0.25">
      <c r="A2891" s="19" t="s">
        <v>3491</v>
      </c>
      <c r="B2891" s="19" t="s">
        <v>3492</v>
      </c>
      <c r="C2891" s="19" t="s">
        <v>4238</v>
      </c>
      <c r="D2891" s="19" t="s">
        <v>4239</v>
      </c>
      <c r="E2891" s="20" t="s">
        <v>21</v>
      </c>
      <c r="F2891" s="19" t="s">
        <v>21</v>
      </c>
      <c r="G2891" s="180">
        <v>100587</v>
      </c>
      <c r="H2891" s="19" t="s">
        <v>4249</v>
      </c>
      <c r="I2891" s="19" t="s">
        <v>15692</v>
      </c>
      <c r="J2891" s="19" t="s">
        <v>9283</v>
      </c>
      <c r="K2891" s="20" t="s">
        <v>10905</v>
      </c>
      <c r="L2891" s="19" t="s">
        <v>25</v>
      </c>
    </row>
    <row r="2892" spans="1:12" x14ac:dyDescent="0.25">
      <c r="A2892" s="19" t="s">
        <v>3491</v>
      </c>
      <c r="B2892" s="19" t="s">
        <v>3492</v>
      </c>
      <c r="C2892" s="19" t="s">
        <v>4238</v>
      </c>
      <c r="D2892" s="19" t="s">
        <v>4239</v>
      </c>
      <c r="E2892" s="20" t="s">
        <v>21</v>
      </c>
      <c r="F2892" s="19" t="s">
        <v>21</v>
      </c>
      <c r="G2892" s="180">
        <v>100588</v>
      </c>
      <c r="H2892" s="19" t="s">
        <v>4250</v>
      </c>
      <c r="I2892" s="19" t="s">
        <v>15692</v>
      </c>
      <c r="J2892" s="19" t="s">
        <v>9283</v>
      </c>
      <c r="K2892" s="20" t="s">
        <v>10906</v>
      </c>
      <c r="L2892" s="19" t="s">
        <v>25</v>
      </c>
    </row>
    <row r="2893" spans="1:12" x14ac:dyDescent="0.25">
      <c r="A2893" s="19" t="s">
        <v>3491</v>
      </c>
      <c r="B2893" s="19" t="s">
        <v>3492</v>
      </c>
      <c r="C2893" s="19" t="s">
        <v>4238</v>
      </c>
      <c r="D2893" s="19" t="s">
        <v>4239</v>
      </c>
      <c r="E2893" s="20" t="s">
        <v>21</v>
      </c>
      <c r="F2893" s="19" t="s">
        <v>21</v>
      </c>
      <c r="G2893" s="180">
        <v>100589</v>
      </c>
      <c r="H2893" s="19" t="s">
        <v>4251</v>
      </c>
      <c r="I2893" s="19" t="s">
        <v>15692</v>
      </c>
      <c r="J2893" s="19" t="s">
        <v>9283</v>
      </c>
      <c r="K2893" s="20" t="s">
        <v>10907</v>
      </c>
      <c r="L2893" s="19" t="s">
        <v>25</v>
      </c>
    </row>
    <row r="2894" spans="1:12" x14ac:dyDescent="0.25">
      <c r="A2894" s="19" t="s">
        <v>3491</v>
      </c>
      <c r="B2894" s="19" t="s">
        <v>3492</v>
      </c>
      <c r="C2894" s="19" t="s">
        <v>4238</v>
      </c>
      <c r="D2894" s="19" t="s">
        <v>4239</v>
      </c>
      <c r="E2894" s="20" t="s">
        <v>21</v>
      </c>
      <c r="F2894" s="19" t="s">
        <v>21</v>
      </c>
      <c r="G2894" s="180">
        <v>100590</v>
      </c>
      <c r="H2894" s="19" t="s">
        <v>4252</v>
      </c>
      <c r="I2894" s="19" t="s">
        <v>15692</v>
      </c>
      <c r="J2894" s="19" t="s">
        <v>9283</v>
      </c>
      <c r="K2894" s="20" t="s">
        <v>10908</v>
      </c>
      <c r="L2894" s="19" t="s">
        <v>25</v>
      </c>
    </row>
    <row r="2895" spans="1:12" x14ac:dyDescent="0.25">
      <c r="A2895" s="19" t="s">
        <v>3491</v>
      </c>
      <c r="B2895" s="19" t="s">
        <v>3492</v>
      </c>
      <c r="C2895" s="19" t="s">
        <v>4238</v>
      </c>
      <c r="D2895" s="19" t="s">
        <v>4239</v>
      </c>
      <c r="E2895" s="20" t="s">
        <v>21</v>
      </c>
      <c r="F2895" s="19" t="s">
        <v>21</v>
      </c>
      <c r="G2895" s="180">
        <v>100591</v>
      </c>
      <c r="H2895" s="19" t="s">
        <v>4253</v>
      </c>
      <c r="I2895" s="19" t="s">
        <v>15692</v>
      </c>
      <c r="J2895" s="19" t="s">
        <v>9283</v>
      </c>
      <c r="K2895" s="20" t="s">
        <v>10909</v>
      </c>
      <c r="L2895" s="19" t="s">
        <v>25</v>
      </c>
    </row>
    <row r="2896" spans="1:12" x14ac:dyDescent="0.25">
      <c r="A2896" s="19" t="s">
        <v>3491</v>
      </c>
      <c r="B2896" s="19" t="s">
        <v>3492</v>
      </c>
      <c r="C2896" s="19" t="s">
        <v>4238</v>
      </c>
      <c r="D2896" s="19" t="s">
        <v>4239</v>
      </c>
      <c r="E2896" s="20" t="s">
        <v>21</v>
      </c>
      <c r="F2896" s="19" t="s">
        <v>21</v>
      </c>
      <c r="G2896" s="180">
        <v>100592</v>
      </c>
      <c r="H2896" s="19" t="s">
        <v>4254</v>
      </c>
      <c r="I2896" s="19" t="s">
        <v>15692</v>
      </c>
      <c r="J2896" s="19" t="s">
        <v>9283</v>
      </c>
      <c r="K2896" s="20" t="s">
        <v>10910</v>
      </c>
      <c r="L2896" s="19" t="s">
        <v>25</v>
      </c>
    </row>
    <row r="2897" spans="1:12" x14ac:dyDescent="0.25">
      <c r="A2897" s="19" t="s">
        <v>3491</v>
      </c>
      <c r="B2897" s="19" t="s">
        <v>3492</v>
      </c>
      <c r="C2897" s="19" t="s">
        <v>4238</v>
      </c>
      <c r="D2897" s="19" t="s">
        <v>4239</v>
      </c>
      <c r="E2897" s="20" t="s">
        <v>21</v>
      </c>
      <c r="F2897" s="19" t="s">
        <v>21</v>
      </c>
      <c r="G2897" s="180">
        <v>100593</v>
      </c>
      <c r="H2897" s="19" t="s">
        <v>4255</v>
      </c>
      <c r="I2897" s="19" t="s">
        <v>15692</v>
      </c>
      <c r="J2897" s="19" t="s">
        <v>9283</v>
      </c>
      <c r="K2897" s="20" t="s">
        <v>10911</v>
      </c>
      <c r="L2897" s="19" t="s">
        <v>25</v>
      </c>
    </row>
    <row r="2898" spans="1:12" x14ac:dyDescent="0.25">
      <c r="A2898" s="19" t="s">
        <v>3491</v>
      </c>
      <c r="B2898" s="19" t="s">
        <v>3492</v>
      </c>
      <c r="C2898" s="19" t="s">
        <v>4238</v>
      </c>
      <c r="D2898" s="19" t="s">
        <v>4239</v>
      </c>
      <c r="E2898" s="20" t="s">
        <v>21</v>
      </c>
      <c r="F2898" s="19" t="s">
        <v>21</v>
      </c>
      <c r="G2898" s="180">
        <v>100594</v>
      </c>
      <c r="H2898" s="19" t="s">
        <v>4256</v>
      </c>
      <c r="I2898" s="19" t="s">
        <v>15692</v>
      </c>
      <c r="J2898" s="19" t="s">
        <v>9283</v>
      </c>
      <c r="K2898" s="20" t="s">
        <v>10912</v>
      </c>
      <c r="L2898" s="19" t="s">
        <v>25</v>
      </c>
    </row>
    <row r="2899" spans="1:12" x14ac:dyDescent="0.25">
      <c r="A2899" s="19" t="s">
        <v>3491</v>
      </c>
      <c r="B2899" s="19" t="s">
        <v>3492</v>
      </c>
      <c r="C2899" s="19" t="s">
        <v>4238</v>
      </c>
      <c r="D2899" s="19" t="s">
        <v>4239</v>
      </c>
      <c r="E2899" s="20" t="s">
        <v>21</v>
      </c>
      <c r="F2899" s="19" t="s">
        <v>21</v>
      </c>
      <c r="G2899" s="180">
        <v>100595</v>
      </c>
      <c r="H2899" s="19" t="s">
        <v>4257</v>
      </c>
      <c r="I2899" s="19" t="s">
        <v>15692</v>
      </c>
      <c r="J2899" s="19" t="s">
        <v>9283</v>
      </c>
      <c r="K2899" s="20" t="s">
        <v>10913</v>
      </c>
      <c r="L2899" s="19" t="s">
        <v>25</v>
      </c>
    </row>
    <row r="2900" spans="1:12" x14ac:dyDescent="0.25">
      <c r="A2900" s="19" t="s">
        <v>3491</v>
      </c>
      <c r="B2900" s="19" t="s">
        <v>3492</v>
      </c>
      <c r="C2900" s="19" t="s">
        <v>4238</v>
      </c>
      <c r="D2900" s="19" t="s">
        <v>4239</v>
      </c>
      <c r="E2900" s="20" t="s">
        <v>21</v>
      </c>
      <c r="F2900" s="19" t="s">
        <v>21</v>
      </c>
      <c r="G2900" s="180">
        <v>100596</v>
      </c>
      <c r="H2900" s="19" t="s">
        <v>4258</v>
      </c>
      <c r="I2900" s="19" t="s">
        <v>15692</v>
      </c>
      <c r="J2900" s="19" t="s">
        <v>9283</v>
      </c>
      <c r="K2900" s="20" t="s">
        <v>10914</v>
      </c>
      <c r="L2900" s="19" t="s">
        <v>25</v>
      </c>
    </row>
    <row r="2901" spans="1:12" x14ac:dyDescent="0.25">
      <c r="A2901" s="19" t="s">
        <v>3491</v>
      </c>
      <c r="B2901" s="19" t="s">
        <v>3492</v>
      </c>
      <c r="C2901" s="19" t="s">
        <v>4238</v>
      </c>
      <c r="D2901" s="19" t="s">
        <v>4239</v>
      </c>
      <c r="E2901" s="20" t="s">
        <v>21</v>
      </c>
      <c r="F2901" s="19" t="s">
        <v>21</v>
      </c>
      <c r="G2901" s="180">
        <v>100597</v>
      </c>
      <c r="H2901" s="19" t="s">
        <v>4259</v>
      </c>
      <c r="I2901" s="19" t="s">
        <v>15692</v>
      </c>
      <c r="J2901" s="19" t="s">
        <v>9283</v>
      </c>
      <c r="K2901" s="20" t="s">
        <v>10915</v>
      </c>
      <c r="L2901" s="19" t="s">
        <v>25</v>
      </c>
    </row>
    <row r="2902" spans="1:12" x14ac:dyDescent="0.25">
      <c r="A2902" s="19" t="s">
        <v>3491</v>
      </c>
      <c r="B2902" s="19" t="s">
        <v>3492</v>
      </c>
      <c r="C2902" s="19" t="s">
        <v>4238</v>
      </c>
      <c r="D2902" s="19" t="s">
        <v>4239</v>
      </c>
      <c r="E2902" s="20" t="s">
        <v>21</v>
      </c>
      <c r="F2902" s="19" t="s">
        <v>21</v>
      </c>
      <c r="G2902" s="180">
        <v>100598</v>
      </c>
      <c r="H2902" s="19" t="s">
        <v>4260</v>
      </c>
      <c r="I2902" s="19" t="s">
        <v>15692</v>
      </c>
      <c r="J2902" s="19" t="s">
        <v>9283</v>
      </c>
      <c r="K2902" s="20" t="s">
        <v>10916</v>
      </c>
      <c r="L2902" s="19" t="s">
        <v>25</v>
      </c>
    </row>
    <row r="2903" spans="1:12" x14ac:dyDescent="0.25">
      <c r="A2903" s="19" t="s">
        <v>3491</v>
      </c>
      <c r="B2903" s="19" t="s">
        <v>3492</v>
      </c>
      <c r="C2903" s="19" t="s">
        <v>4238</v>
      </c>
      <c r="D2903" s="19" t="s">
        <v>4239</v>
      </c>
      <c r="E2903" s="20" t="s">
        <v>21</v>
      </c>
      <c r="F2903" s="19" t="s">
        <v>21</v>
      </c>
      <c r="G2903" s="180">
        <v>100599</v>
      </c>
      <c r="H2903" s="19" t="s">
        <v>4261</v>
      </c>
      <c r="I2903" s="19" t="s">
        <v>15692</v>
      </c>
      <c r="J2903" s="19" t="s">
        <v>9283</v>
      </c>
      <c r="K2903" s="20" t="s">
        <v>10917</v>
      </c>
      <c r="L2903" s="19" t="s">
        <v>25</v>
      </c>
    </row>
    <row r="2904" spans="1:12" x14ac:dyDescent="0.25">
      <c r="A2904" s="19" t="s">
        <v>3491</v>
      </c>
      <c r="B2904" s="19" t="s">
        <v>3492</v>
      </c>
      <c r="C2904" s="19" t="s">
        <v>4238</v>
      </c>
      <c r="D2904" s="19" t="s">
        <v>4239</v>
      </c>
      <c r="E2904" s="20" t="s">
        <v>21</v>
      </c>
      <c r="F2904" s="19" t="s">
        <v>21</v>
      </c>
      <c r="G2904" s="180">
        <v>100600</v>
      </c>
      <c r="H2904" s="19" t="s">
        <v>4262</v>
      </c>
      <c r="I2904" s="19" t="s">
        <v>15692</v>
      </c>
      <c r="J2904" s="19" t="s">
        <v>9283</v>
      </c>
      <c r="K2904" s="20" t="s">
        <v>10918</v>
      </c>
      <c r="L2904" s="19" t="s">
        <v>25</v>
      </c>
    </row>
    <row r="2905" spans="1:12" x14ac:dyDescent="0.25">
      <c r="A2905" s="19" t="s">
        <v>3491</v>
      </c>
      <c r="B2905" s="19" t="s">
        <v>3492</v>
      </c>
      <c r="C2905" s="19" t="s">
        <v>4238</v>
      </c>
      <c r="D2905" s="19" t="s">
        <v>4239</v>
      </c>
      <c r="E2905" s="20" t="s">
        <v>21</v>
      </c>
      <c r="F2905" s="19" t="s">
        <v>21</v>
      </c>
      <c r="G2905" s="180">
        <v>100601</v>
      </c>
      <c r="H2905" s="19" t="s">
        <v>4263</v>
      </c>
      <c r="I2905" s="19" t="s">
        <v>15692</v>
      </c>
      <c r="J2905" s="19" t="s">
        <v>9283</v>
      </c>
      <c r="K2905" s="20" t="s">
        <v>10919</v>
      </c>
      <c r="L2905" s="19" t="s">
        <v>25</v>
      </c>
    </row>
    <row r="2906" spans="1:12" x14ac:dyDescent="0.25">
      <c r="A2906" s="19" t="s">
        <v>3491</v>
      </c>
      <c r="B2906" s="19" t="s">
        <v>3492</v>
      </c>
      <c r="C2906" s="19" t="s">
        <v>4238</v>
      </c>
      <c r="D2906" s="19" t="s">
        <v>4239</v>
      </c>
      <c r="E2906" s="20" t="s">
        <v>21</v>
      </c>
      <c r="F2906" s="19" t="s">
        <v>21</v>
      </c>
      <c r="G2906" s="180">
        <v>100602</v>
      </c>
      <c r="H2906" s="19" t="s">
        <v>4264</v>
      </c>
      <c r="I2906" s="19" t="s">
        <v>15692</v>
      </c>
      <c r="J2906" s="19" t="s">
        <v>9283</v>
      </c>
      <c r="K2906" s="20" t="s">
        <v>10920</v>
      </c>
      <c r="L2906" s="19" t="s">
        <v>25</v>
      </c>
    </row>
    <row r="2907" spans="1:12" x14ac:dyDescent="0.25">
      <c r="A2907" s="19" t="s">
        <v>3491</v>
      </c>
      <c r="B2907" s="19" t="s">
        <v>3492</v>
      </c>
      <c r="C2907" s="19" t="s">
        <v>4238</v>
      </c>
      <c r="D2907" s="19" t="s">
        <v>4239</v>
      </c>
      <c r="E2907" s="20" t="s">
        <v>21</v>
      </c>
      <c r="F2907" s="19" t="s">
        <v>21</v>
      </c>
      <c r="G2907" s="180">
        <v>100603</v>
      </c>
      <c r="H2907" s="19" t="s">
        <v>4265</v>
      </c>
      <c r="I2907" s="19" t="s">
        <v>15692</v>
      </c>
      <c r="J2907" s="19" t="s">
        <v>9283</v>
      </c>
      <c r="K2907" s="20" t="s">
        <v>10921</v>
      </c>
      <c r="L2907" s="19" t="s">
        <v>25</v>
      </c>
    </row>
    <row r="2908" spans="1:12" x14ac:dyDescent="0.25">
      <c r="A2908" s="19" t="s">
        <v>3491</v>
      </c>
      <c r="B2908" s="19" t="s">
        <v>3492</v>
      </c>
      <c r="C2908" s="19" t="s">
        <v>4238</v>
      </c>
      <c r="D2908" s="19" t="s">
        <v>4239</v>
      </c>
      <c r="E2908" s="20" t="s">
        <v>21</v>
      </c>
      <c r="F2908" s="19" t="s">
        <v>21</v>
      </c>
      <c r="G2908" s="180">
        <v>100604</v>
      </c>
      <c r="H2908" s="19" t="s">
        <v>4266</v>
      </c>
      <c r="I2908" s="19" t="s">
        <v>15692</v>
      </c>
      <c r="J2908" s="19" t="s">
        <v>9283</v>
      </c>
      <c r="K2908" s="20" t="s">
        <v>10922</v>
      </c>
      <c r="L2908" s="19" t="s">
        <v>25</v>
      </c>
    </row>
    <row r="2909" spans="1:12" x14ac:dyDescent="0.25">
      <c r="A2909" s="19" t="s">
        <v>3491</v>
      </c>
      <c r="B2909" s="19" t="s">
        <v>3492</v>
      </c>
      <c r="C2909" s="19" t="s">
        <v>4238</v>
      </c>
      <c r="D2909" s="19" t="s">
        <v>4239</v>
      </c>
      <c r="E2909" s="20" t="s">
        <v>21</v>
      </c>
      <c r="F2909" s="19" t="s">
        <v>21</v>
      </c>
      <c r="G2909" s="180">
        <v>100605</v>
      </c>
      <c r="H2909" s="19" t="s">
        <v>4267</v>
      </c>
      <c r="I2909" s="19" t="s">
        <v>15692</v>
      </c>
      <c r="J2909" s="19" t="s">
        <v>9283</v>
      </c>
      <c r="K2909" s="20" t="s">
        <v>10923</v>
      </c>
      <c r="L2909" s="19" t="s">
        <v>25</v>
      </c>
    </row>
    <row r="2910" spans="1:12" x14ac:dyDescent="0.25">
      <c r="A2910" s="19" t="s">
        <v>3491</v>
      </c>
      <c r="B2910" s="19" t="s">
        <v>3492</v>
      </c>
      <c r="C2910" s="19" t="s">
        <v>4238</v>
      </c>
      <c r="D2910" s="19" t="s">
        <v>4239</v>
      </c>
      <c r="E2910" s="20" t="s">
        <v>21</v>
      </c>
      <c r="F2910" s="19" t="s">
        <v>21</v>
      </c>
      <c r="G2910" s="180">
        <v>100606</v>
      </c>
      <c r="H2910" s="19" t="s">
        <v>4268</v>
      </c>
      <c r="I2910" s="19" t="s">
        <v>15692</v>
      </c>
      <c r="J2910" s="19" t="s">
        <v>9283</v>
      </c>
      <c r="K2910" s="20" t="s">
        <v>10924</v>
      </c>
      <c r="L2910" s="19" t="s">
        <v>25</v>
      </c>
    </row>
    <row r="2911" spans="1:12" x14ac:dyDescent="0.25">
      <c r="A2911" s="19" t="s">
        <v>3491</v>
      </c>
      <c r="B2911" s="19" t="s">
        <v>3492</v>
      </c>
      <c r="C2911" s="19" t="s">
        <v>4238</v>
      </c>
      <c r="D2911" s="19" t="s">
        <v>4239</v>
      </c>
      <c r="E2911" s="20" t="s">
        <v>21</v>
      </c>
      <c r="F2911" s="19" t="s">
        <v>21</v>
      </c>
      <c r="G2911" s="180">
        <v>100607</v>
      </c>
      <c r="H2911" s="19" t="s">
        <v>4269</v>
      </c>
      <c r="I2911" s="19" t="s">
        <v>15692</v>
      </c>
      <c r="J2911" s="19" t="s">
        <v>9283</v>
      </c>
      <c r="K2911" s="20" t="s">
        <v>10925</v>
      </c>
      <c r="L2911" s="19" t="s">
        <v>25</v>
      </c>
    </row>
    <row r="2912" spans="1:12" x14ac:dyDescent="0.25">
      <c r="A2912" s="19" t="s">
        <v>3491</v>
      </c>
      <c r="B2912" s="19" t="s">
        <v>3492</v>
      </c>
      <c r="C2912" s="19" t="s">
        <v>4238</v>
      </c>
      <c r="D2912" s="19" t="s">
        <v>4239</v>
      </c>
      <c r="E2912" s="20" t="s">
        <v>21</v>
      </c>
      <c r="F2912" s="19" t="s">
        <v>21</v>
      </c>
      <c r="G2912" s="180">
        <v>100608</v>
      </c>
      <c r="H2912" s="19" t="s">
        <v>4270</v>
      </c>
      <c r="I2912" s="19" t="s">
        <v>15692</v>
      </c>
      <c r="J2912" s="19" t="s">
        <v>9283</v>
      </c>
      <c r="K2912" s="20" t="s">
        <v>10926</v>
      </c>
      <c r="L2912" s="19" t="s">
        <v>25</v>
      </c>
    </row>
    <row r="2913" spans="1:12" x14ac:dyDescent="0.25">
      <c r="A2913" s="19" t="s">
        <v>3491</v>
      </c>
      <c r="B2913" s="19" t="s">
        <v>3492</v>
      </c>
      <c r="C2913" s="19" t="s">
        <v>4238</v>
      </c>
      <c r="D2913" s="19" t="s">
        <v>4239</v>
      </c>
      <c r="E2913" s="20" t="s">
        <v>21</v>
      </c>
      <c r="F2913" s="19" t="s">
        <v>21</v>
      </c>
      <c r="G2913" s="180">
        <v>100609</v>
      </c>
      <c r="H2913" s="19" t="s">
        <v>4271</v>
      </c>
      <c r="I2913" s="19" t="s">
        <v>15692</v>
      </c>
      <c r="J2913" s="19" t="s">
        <v>9283</v>
      </c>
      <c r="K2913" s="20" t="s">
        <v>10927</v>
      </c>
      <c r="L2913" s="19" t="s">
        <v>25</v>
      </c>
    </row>
    <row r="2914" spans="1:12" x14ac:dyDescent="0.25">
      <c r="A2914" s="19" t="s">
        <v>3491</v>
      </c>
      <c r="B2914" s="19" t="s">
        <v>3492</v>
      </c>
      <c r="C2914" s="19" t="s">
        <v>4238</v>
      </c>
      <c r="D2914" s="19" t="s">
        <v>4239</v>
      </c>
      <c r="E2914" s="20" t="s">
        <v>21</v>
      </c>
      <c r="F2914" s="19" t="s">
        <v>21</v>
      </c>
      <c r="G2914" s="180">
        <v>100610</v>
      </c>
      <c r="H2914" s="19" t="s">
        <v>4272</v>
      </c>
      <c r="I2914" s="19" t="s">
        <v>15692</v>
      </c>
      <c r="J2914" s="19" t="s">
        <v>9283</v>
      </c>
      <c r="K2914" s="20" t="s">
        <v>10928</v>
      </c>
      <c r="L2914" s="19" t="s">
        <v>25</v>
      </c>
    </row>
    <row r="2915" spans="1:12" x14ac:dyDescent="0.25">
      <c r="A2915" s="19" t="s">
        <v>3491</v>
      </c>
      <c r="B2915" s="19" t="s">
        <v>3492</v>
      </c>
      <c r="C2915" s="19" t="s">
        <v>4238</v>
      </c>
      <c r="D2915" s="19" t="s">
        <v>4239</v>
      </c>
      <c r="E2915" s="20" t="s">
        <v>21</v>
      </c>
      <c r="F2915" s="19" t="s">
        <v>21</v>
      </c>
      <c r="G2915" s="180">
        <v>100611</v>
      </c>
      <c r="H2915" s="19" t="s">
        <v>4273</v>
      </c>
      <c r="I2915" s="19" t="s">
        <v>15692</v>
      </c>
      <c r="J2915" s="19" t="s">
        <v>9283</v>
      </c>
      <c r="K2915" s="20" t="s">
        <v>10929</v>
      </c>
      <c r="L2915" s="19" t="s">
        <v>25</v>
      </c>
    </row>
    <row r="2916" spans="1:12" x14ac:dyDescent="0.25">
      <c r="A2916" s="19" t="s">
        <v>3491</v>
      </c>
      <c r="B2916" s="19" t="s">
        <v>3492</v>
      </c>
      <c r="C2916" s="19" t="s">
        <v>4238</v>
      </c>
      <c r="D2916" s="19" t="s">
        <v>4239</v>
      </c>
      <c r="E2916" s="20" t="s">
        <v>21</v>
      </c>
      <c r="F2916" s="19" t="s">
        <v>21</v>
      </c>
      <c r="G2916" s="180">
        <v>100612</v>
      </c>
      <c r="H2916" s="19" t="s">
        <v>4274</v>
      </c>
      <c r="I2916" s="19" t="s">
        <v>15692</v>
      </c>
      <c r="J2916" s="19" t="s">
        <v>9283</v>
      </c>
      <c r="K2916" s="20" t="s">
        <v>10930</v>
      </c>
      <c r="L2916" s="19" t="s">
        <v>25</v>
      </c>
    </row>
    <row r="2917" spans="1:12" x14ac:dyDescent="0.25">
      <c r="A2917" s="19" t="s">
        <v>3491</v>
      </c>
      <c r="B2917" s="19" t="s">
        <v>3492</v>
      </c>
      <c r="C2917" s="19" t="s">
        <v>4238</v>
      </c>
      <c r="D2917" s="19" t="s">
        <v>4239</v>
      </c>
      <c r="E2917" s="20" t="s">
        <v>21</v>
      </c>
      <c r="F2917" s="19" t="s">
        <v>21</v>
      </c>
      <c r="G2917" s="180">
        <v>100613</v>
      </c>
      <c r="H2917" s="19" t="s">
        <v>4275</v>
      </c>
      <c r="I2917" s="19" t="s">
        <v>15692</v>
      </c>
      <c r="J2917" s="19" t="s">
        <v>9283</v>
      </c>
      <c r="K2917" s="20" t="s">
        <v>10931</v>
      </c>
      <c r="L2917" s="19" t="s">
        <v>25</v>
      </c>
    </row>
    <row r="2918" spans="1:12" x14ac:dyDescent="0.25">
      <c r="A2918" s="19" t="s">
        <v>3491</v>
      </c>
      <c r="B2918" s="19" t="s">
        <v>3492</v>
      </c>
      <c r="C2918" s="19" t="s">
        <v>4238</v>
      </c>
      <c r="D2918" s="19" t="s">
        <v>4239</v>
      </c>
      <c r="E2918" s="20" t="s">
        <v>21</v>
      </c>
      <c r="F2918" s="19" t="s">
        <v>21</v>
      </c>
      <c r="G2918" s="180">
        <v>100614</v>
      </c>
      <c r="H2918" s="19" t="s">
        <v>4276</v>
      </c>
      <c r="I2918" s="19" t="s">
        <v>15692</v>
      </c>
      <c r="J2918" s="19" t="s">
        <v>9283</v>
      </c>
      <c r="K2918" s="20" t="s">
        <v>10932</v>
      </c>
      <c r="L2918" s="19" t="s">
        <v>25</v>
      </c>
    </row>
    <row r="2919" spans="1:12" x14ac:dyDescent="0.25">
      <c r="A2919" s="19" t="s">
        <v>3491</v>
      </c>
      <c r="B2919" s="19" t="s">
        <v>3492</v>
      </c>
      <c r="C2919" s="19" t="s">
        <v>4238</v>
      </c>
      <c r="D2919" s="19" t="s">
        <v>4239</v>
      </c>
      <c r="E2919" s="20" t="s">
        <v>21</v>
      </c>
      <c r="F2919" s="19" t="s">
        <v>21</v>
      </c>
      <c r="G2919" s="180">
        <v>100615</v>
      </c>
      <c r="H2919" s="19" t="s">
        <v>4277</v>
      </c>
      <c r="I2919" s="19" t="s">
        <v>15692</v>
      </c>
      <c r="J2919" s="19" t="s">
        <v>9283</v>
      </c>
      <c r="K2919" s="20" t="s">
        <v>10933</v>
      </c>
      <c r="L2919" s="19" t="s">
        <v>25</v>
      </c>
    </row>
    <row r="2920" spans="1:12" x14ac:dyDescent="0.25">
      <c r="A2920" s="19" t="s">
        <v>3491</v>
      </c>
      <c r="B2920" s="19" t="s">
        <v>3492</v>
      </c>
      <c r="C2920" s="19" t="s">
        <v>4238</v>
      </c>
      <c r="D2920" s="19" t="s">
        <v>4239</v>
      </c>
      <c r="E2920" s="20" t="s">
        <v>21</v>
      </c>
      <c r="F2920" s="19" t="s">
        <v>21</v>
      </c>
      <c r="G2920" s="180">
        <v>100616</v>
      </c>
      <c r="H2920" s="19" t="s">
        <v>4278</v>
      </c>
      <c r="I2920" s="19" t="s">
        <v>15692</v>
      </c>
      <c r="J2920" s="19" t="s">
        <v>9283</v>
      </c>
      <c r="K2920" s="20" t="s">
        <v>10934</v>
      </c>
      <c r="L2920" s="19" t="s">
        <v>25</v>
      </c>
    </row>
    <row r="2921" spans="1:12" x14ac:dyDescent="0.25">
      <c r="A2921" s="19" t="s">
        <v>3491</v>
      </c>
      <c r="B2921" s="19" t="s">
        <v>3492</v>
      </c>
      <c r="C2921" s="19" t="s">
        <v>4238</v>
      </c>
      <c r="D2921" s="19" t="s">
        <v>4239</v>
      </c>
      <c r="E2921" s="20" t="s">
        <v>21</v>
      </c>
      <c r="F2921" s="19" t="s">
        <v>21</v>
      </c>
      <c r="G2921" s="180">
        <v>100617</v>
      </c>
      <c r="H2921" s="19" t="s">
        <v>4279</v>
      </c>
      <c r="I2921" s="19" t="s">
        <v>15692</v>
      </c>
      <c r="J2921" s="19" t="s">
        <v>9283</v>
      </c>
      <c r="K2921" s="20" t="s">
        <v>10935</v>
      </c>
      <c r="L2921" s="19" t="s">
        <v>25</v>
      </c>
    </row>
    <row r="2922" spans="1:12" x14ac:dyDescent="0.25">
      <c r="A2922" s="19" t="s">
        <v>3491</v>
      </c>
      <c r="B2922" s="19" t="s">
        <v>3492</v>
      </c>
      <c r="C2922" s="19" t="s">
        <v>4238</v>
      </c>
      <c r="D2922" s="19" t="s">
        <v>4239</v>
      </c>
      <c r="E2922" s="20" t="s">
        <v>21</v>
      </c>
      <c r="F2922" s="19" t="s">
        <v>21</v>
      </c>
      <c r="G2922" s="180">
        <v>100618</v>
      </c>
      <c r="H2922" s="19" t="s">
        <v>4280</v>
      </c>
      <c r="I2922" s="19" t="s">
        <v>15692</v>
      </c>
      <c r="J2922" s="19" t="s">
        <v>9283</v>
      </c>
      <c r="K2922" s="20" t="s">
        <v>10936</v>
      </c>
      <c r="L2922" s="19" t="s">
        <v>25</v>
      </c>
    </row>
    <row r="2923" spans="1:12" x14ac:dyDescent="0.25">
      <c r="A2923" s="19" t="s">
        <v>3491</v>
      </c>
      <c r="B2923" s="19" t="s">
        <v>3492</v>
      </c>
      <c r="C2923" s="19" t="s">
        <v>4281</v>
      </c>
      <c r="D2923" s="19" t="s">
        <v>4282</v>
      </c>
      <c r="E2923" s="20" t="s">
        <v>21</v>
      </c>
      <c r="F2923" s="19" t="s">
        <v>21</v>
      </c>
      <c r="G2923" s="180">
        <v>100619</v>
      </c>
      <c r="H2923" s="19" t="s">
        <v>4283</v>
      </c>
      <c r="I2923" s="19" t="s">
        <v>15692</v>
      </c>
      <c r="J2923" s="19" t="s">
        <v>9283</v>
      </c>
      <c r="K2923" s="20" t="s">
        <v>10937</v>
      </c>
      <c r="L2923" s="19" t="s">
        <v>25</v>
      </c>
    </row>
    <row r="2924" spans="1:12" x14ac:dyDescent="0.25">
      <c r="A2924" s="19" t="s">
        <v>3491</v>
      </c>
      <c r="B2924" s="19" t="s">
        <v>3492</v>
      </c>
      <c r="C2924" s="19" t="s">
        <v>4281</v>
      </c>
      <c r="D2924" s="19" t="s">
        <v>4282</v>
      </c>
      <c r="E2924" s="20" t="s">
        <v>21</v>
      </c>
      <c r="F2924" s="19" t="s">
        <v>21</v>
      </c>
      <c r="G2924" s="180">
        <v>100620</v>
      </c>
      <c r="H2924" s="19" t="s">
        <v>4284</v>
      </c>
      <c r="I2924" s="19" t="s">
        <v>15692</v>
      </c>
      <c r="J2924" s="19" t="s">
        <v>9283</v>
      </c>
      <c r="K2924" s="20" t="s">
        <v>10938</v>
      </c>
      <c r="L2924" s="19" t="s">
        <v>25</v>
      </c>
    </row>
    <row r="2925" spans="1:12" x14ac:dyDescent="0.25">
      <c r="A2925" s="19" t="s">
        <v>3491</v>
      </c>
      <c r="B2925" s="19" t="s">
        <v>3492</v>
      </c>
      <c r="C2925" s="19" t="s">
        <v>4281</v>
      </c>
      <c r="D2925" s="19" t="s">
        <v>4282</v>
      </c>
      <c r="E2925" s="20" t="s">
        <v>21</v>
      </c>
      <c r="F2925" s="19" t="s">
        <v>21</v>
      </c>
      <c r="G2925" s="180">
        <v>100621</v>
      </c>
      <c r="H2925" s="19" t="s">
        <v>4285</v>
      </c>
      <c r="I2925" s="19" t="s">
        <v>15692</v>
      </c>
      <c r="J2925" s="19" t="s">
        <v>9283</v>
      </c>
      <c r="K2925" s="20" t="s">
        <v>10939</v>
      </c>
      <c r="L2925" s="19" t="s">
        <v>25</v>
      </c>
    </row>
    <row r="2926" spans="1:12" x14ac:dyDescent="0.25">
      <c r="A2926" s="19" t="s">
        <v>3491</v>
      </c>
      <c r="B2926" s="19" t="s">
        <v>3492</v>
      </c>
      <c r="C2926" s="19" t="s">
        <v>4281</v>
      </c>
      <c r="D2926" s="19" t="s">
        <v>4282</v>
      </c>
      <c r="E2926" s="20" t="s">
        <v>21</v>
      </c>
      <c r="F2926" s="19" t="s">
        <v>21</v>
      </c>
      <c r="G2926" s="180">
        <v>100622</v>
      </c>
      <c r="H2926" s="19" t="s">
        <v>4286</v>
      </c>
      <c r="I2926" s="19" t="s">
        <v>15692</v>
      </c>
      <c r="J2926" s="19" t="s">
        <v>9283</v>
      </c>
      <c r="K2926" s="20" t="s">
        <v>10940</v>
      </c>
      <c r="L2926" s="19" t="s">
        <v>25</v>
      </c>
    </row>
    <row r="2927" spans="1:12" x14ac:dyDescent="0.25">
      <c r="A2927" s="19" t="s">
        <v>3491</v>
      </c>
      <c r="B2927" s="19" t="s">
        <v>3492</v>
      </c>
      <c r="C2927" s="19" t="s">
        <v>4281</v>
      </c>
      <c r="D2927" s="19" t="s">
        <v>4282</v>
      </c>
      <c r="E2927" s="20" t="s">
        <v>21</v>
      </c>
      <c r="F2927" s="19" t="s">
        <v>21</v>
      </c>
      <c r="G2927" s="180">
        <v>100623</v>
      </c>
      <c r="H2927" s="19" t="s">
        <v>4287</v>
      </c>
      <c r="I2927" s="19" t="s">
        <v>15692</v>
      </c>
      <c r="J2927" s="19" t="s">
        <v>9283</v>
      </c>
      <c r="K2927" s="20" t="s">
        <v>10941</v>
      </c>
      <c r="L2927" s="19" t="s">
        <v>25</v>
      </c>
    </row>
    <row r="2928" spans="1:12" x14ac:dyDescent="0.25">
      <c r="A2928" s="19" t="s">
        <v>3491</v>
      </c>
      <c r="B2928" s="19" t="s">
        <v>3492</v>
      </c>
      <c r="C2928" s="19" t="s">
        <v>4288</v>
      </c>
      <c r="D2928" s="19" t="s">
        <v>4289</v>
      </c>
      <c r="E2928" s="20" t="s">
        <v>21</v>
      </c>
      <c r="F2928" s="19" t="s">
        <v>21</v>
      </c>
      <c r="G2928" s="180">
        <v>83479</v>
      </c>
      <c r="H2928" s="19" t="s">
        <v>4290</v>
      </c>
      <c r="I2928" s="19" t="s">
        <v>15692</v>
      </c>
      <c r="J2928" s="19" t="s">
        <v>9283</v>
      </c>
      <c r="K2928" s="20" t="s">
        <v>10942</v>
      </c>
      <c r="L2928" s="19" t="s">
        <v>25</v>
      </c>
    </row>
    <row r="2929" spans="1:12" x14ac:dyDescent="0.25">
      <c r="A2929" s="19" t="s">
        <v>3491</v>
      </c>
      <c r="B2929" s="19" t="s">
        <v>3492</v>
      </c>
      <c r="C2929" s="19" t="s">
        <v>4288</v>
      </c>
      <c r="D2929" s="19" t="s">
        <v>4289</v>
      </c>
      <c r="E2929" s="20" t="s">
        <v>21</v>
      </c>
      <c r="F2929" s="19" t="s">
        <v>21</v>
      </c>
      <c r="G2929" s="180">
        <v>97600</v>
      </c>
      <c r="H2929" s="19" t="s">
        <v>4291</v>
      </c>
      <c r="I2929" s="19" t="s">
        <v>15692</v>
      </c>
      <c r="J2929" s="19" t="s">
        <v>9283</v>
      </c>
      <c r="K2929" s="20" t="s">
        <v>10943</v>
      </c>
      <c r="L2929" s="19" t="s">
        <v>25</v>
      </c>
    </row>
    <row r="2930" spans="1:12" x14ac:dyDescent="0.25">
      <c r="A2930" s="19" t="s">
        <v>3491</v>
      </c>
      <c r="B2930" s="19" t="s">
        <v>3492</v>
      </c>
      <c r="C2930" s="19" t="s">
        <v>4288</v>
      </c>
      <c r="D2930" s="19" t="s">
        <v>4289</v>
      </c>
      <c r="E2930" s="20" t="s">
        <v>21</v>
      </c>
      <c r="F2930" s="19" t="s">
        <v>21</v>
      </c>
      <c r="G2930" s="180">
        <v>97601</v>
      </c>
      <c r="H2930" s="19" t="s">
        <v>4292</v>
      </c>
      <c r="I2930" s="19" t="s">
        <v>15692</v>
      </c>
      <c r="J2930" s="19" t="s">
        <v>9283</v>
      </c>
      <c r="K2930" s="20" t="s">
        <v>10944</v>
      </c>
      <c r="L2930" s="19" t="s">
        <v>25</v>
      </c>
    </row>
    <row r="2931" spans="1:12" x14ac:dyDescent="0.25">
      <c r="A2931" s="19" t="s">
        <v>3491</v>
      </c>
      <c r="B2931" s="19" t="s">
        <v>3492</v>
      </c>
      <c r="C2931" s="19" t="s">
        <v>4288</v>
      </c>
      <c r="D2931" s="19" t="s">
        <v>4289</v>
      </c>
      <c r="E2931" s="20" t="s">
        <v>21</v>
      </c>
      <c r="F2931" s="19" t="s">
        <v>21</v>
      </c>
      <c r="G2931" s="180">
        <v>97605</v>
      </c>
      <c r="H2931" s="19" t="s">
        <v>4293</v>
      </c>
      <c r="I2931" s="19" t="s">
        <v>15692</v>
      </c>
      <c r="J2931" s="19" t="s">
        <v>9283</v>
      </c>
      <c r="K2931" s="20" t="s">
        <v>10945</v>
      </c>
      <c r="L2931" s="19" t="s">
        <v>25</v>
      </c>
    </row>
    <row r="2932" spans="1:12" x14ac:dyDescent="0.25">
      <c r="A2932" s="19" t="s">
        <v>3491</v>
      </c>
      <c r="B2932" s="19" t="s">
        <v>3492</v>
      </c>
      <c r="C2932" s="19" t="s">
        <v>4288</v>
      </c>
      <c r="D2932" s="19" t="s">
        <v>4289</v>
      </c>
      <c r="E2932" s="20" t="s">
        <v>21</v>
      </c>
      <c r="F2932" s="19" t="s">
        <v>21</v>
      </c>
      <c r="G2932" s="180">
        <v>97606</v>
      </c>
      <c r="H2932" s="19" t="s">
        <v>4294</v>
      </c>
      <c r="I2932" s="19" t="s">
        <v>15692</v>
      </c>
      <c r="J2932" s="19" t="s">
        <v>9283</v>
      </c>
      <c r="K2932" s="20" t="s">
        <v>10946</v>
      </c>
      <c r="L2932" s="19" t="s">
        <v>25</v>
      </c>
    </row>
    <row r="2933" spans="1:12" x14ac:dyDescent="0.25">
      <c r="A2933" s="19" t="s">
        <v>3491</v>
      </c>
      <c r="B2933" s="19" t="s">
        <v>3492</v>
      </c>
      <c r="C2933" s="19" t="s">
        <v>4288</v>
      </c>
      <c r="D2933" s="19" t="s">
        <v>4289</v>
      </c>
      <c r="E2933" s="20" t="s">
        <v>21</v>
      </c>
      <c r="F2933" s="19" t="s">
        <v>21</v>
      </c>
      <c r="G2933" s="180">
        <v>97607</v>
      </c>
      <c r="H2933" s="19" t="s">
        <v>4296</v>
      </c>
      <c r="I2933" s="19" t="s">
        <v>15692</v>
      </c>
      <c r="J2933" s="19" t="s">
        <v>9283</v>
      </c>
      <c r="K2933" s="20" t="s">
        <v>10947</v>
      </c>
      <c r="L2933" s="19" t="s">
        <v>25</v>
      </c>
    </row>
    <row r="2934" spans="1:12" x14ac:dyDescent="0.25">
      <c r="A2934" s="19" t="s">
        <v>3491</v>
      </c>
      <c r="B2934" s="19" t="s">
        <v>3492</v>
      </c>
      <c r="C2934" s="19" t="s">
        <v>4288</v>
      </c>
      <c r="D2934" s="19" t="s">
        <v>4289</v>
      </c>
      <c r="E2934" s="20" t="s">
        <v>21</v>
      </c>
      <c r="F2934" s="19" t="s">
        <v>21</v>
      </c>
      <c r="G2934" s="180">
        <v>97608</v>
      </c>
      <c r="H2934" s="19" t="s">
        <v>4297</v>
      </c>
      <c r="I2934" s="19" t="s">
        <v>15692</v>
      </c>
      <c r="J2934" s="19" t="s">
        <v>9283</v>
      </c>
      <c r="K2934" s="20" t="s">
        <v>10948</v>
      </c>
      <c r="L2934" s="19" t="s">
        <v>25</v>
      </c>
    </row>
    <row r="2935" spans="1:12" x14ac:dyDescent="0.25">
      <c r="A2935" s="19" t="s">
        <v>3491</v>
      </c>
      <c r="B2935" s="19" t="s">
        <v>3492</v>
      </c>
      <c r="C2935" s="19" t="s">
        <v>4298</v>
      </c>
      <c r="D2935" s="19" t="s">
        <v>4299</v>
      </c>
      <c r="E2935" s="20">
        <v>73857</v>
      </c>
      <c r="F2935" s="19" t="s">
        <v>4300</v>
      </c>
      <c r="G2935" s="19" t="s">
        <v>4301</v>
      </c>
      <c r="H2935" s="19" t="s">
        <v>4302</v>
      </c>
      <c r="I2935" s="19" t="s">
        <v>15692</v>
      </c>
      <c r="J2935" s="19" t="s">
        <v>9283</v>
      </c>
      <c r="K2935" s="20" t="s">
        <v>10949</v>
      </c>
      <c r="L2935" s="19" t="s">
        <v>25</v>
      </c>
    </row>
    <row r="2936" spans="1:12" x14ac:dyDescent="0.25">
      <c r="A2936" s="19" t="s">
        <v>3491</v>
      </c>
      <c r="B2936" s="19" t="s">
        <v>3492</v>
      </c>
      <c r="C2936" s="19" t="s">
        <v>4298</v>
      </c>
      <c r="D2936" s="19" t="s">
        <v>4299</v>
      </c>
      <c r="E2936" s="20">
        <v>73857</v>
      </c>
      <c r="F2936" s="19" t="s">
        <v>4300</v>
      </c>
      <c r="G2936" s="19" t="s">
        <v>4303</v>
      </c>
      <c r="H2936" s="19" t="s">
        <v>4304</v>
      </c>
      <c r="I2936" s="19" t="s">
        <v>15692</v>
      </c>
      <c r="J2936" s="19" t="s">
        <v>9283</v>
      </c>
      <c r="K2936" s="20" t="s">
        <v>10950</v>
      </c>
      <c r="L2936" s="19" t="s">
        <v>25</v>
      </c>
    </row>
    <row r="2937" spans="1:12" x14ac:dyDescent="0.25">
      <c r="A2937" s="19" t="s">
        <v>3491</v>
      </c>
      <c r="B2937" s="19" t="s">
        <v>3492</v>
      </c>
      <c r="C2937" s="19" t="s">
        <v>4298</v>
      </c>
      <c r="D2937" s="19" t="s">
        <v>4299</v>
      </c>
      <c r="E2937" s="20">
        <v>73857</v>
      </c>
      <c r="F2937" s="19" t="s">
        <v>4300</v>
      </c>
      <c r="G2937" s="19" t="s">
        <v>4305</v>
      </c>
      <c r="H2937" s="19" t="s">
        <v>4306</v>
      </c>
      <c r="I2937" s="19" t="s">
        <v>15692</v>
      </c>
      <c r="J2937" s="19" t="s">
        <v>9283</v>
      </c>
      <c r="K2937" s="20" t="s">
        <v>10951</v>
      </c>
      <c r="L2937" s="19" t="s">
        <v>25</v>
      </c>
    </row>
    <row r="2938" spans="1:12" x14ac:dyDescent="0.25">
      <c r="A2938" s="19" t="s">
        <v>3491</v>
      </c>
      <c r="B2938" s="19" t="s">
        <v>3492</v>
      </c>
      <c r="C2938" s="19" t="s">
        <v>4298</v>
      </c>
      <c r="D2938" s="19" t="s">
        <v>4299</v>
      </c>
      <c r="E2938" s="20">
        <v>73857</v>
      </c>
      <c r="F2938" s="19" t="s">
        <v>4300</v>
      </c>
      <c r="G2938" s="19" t="s">
        <v>4307</v>
      </c>
      <c r="H2938" s="19" t="s">
        <v>4308</v>
      </c>
      <c r="I2938" s="19" t="s">
        <v>15692</v>
      </c>
      <c r="J2938" s="19" t="s">
        <v>9283</v>
      </c>
      <c r="K2938" s="20" t="s">
        <v>10952</v>
      </c>
      <c r="L2938" s="19" t="s">
        <v>25</v>
      </c>
    </row>
    <row r="2939" spans="1:12" x14ac:dyDescent="0.25">
      <c r="A2939" s="19" t="s">
        <v>3491</v>
      </c>
      <c r="B2939" s="19" t="s">
        <v>3492</v>
      </c>
      <c r="C2939" s="19" t="s">
        <v>4298</v>
      </c>
      <c r="D2939" s="19" t="s">
        <v>4299</v>
      </c>
      <c r="E2939" s="20">
        <v>73857</v>
      </c>
      <c r="F2939" s="19" t="s">
        <v>4300</v>
      </c>
      <c r="G2939" s="19" t="s">
        <v>4309</v>
      </c>
      <c r="H2939" s="19" t="s">
        <v>4310</v>
      </c>
      <c r="I2939" s="19" t="s">
        <v>15692</v>
      </c>
      <c r="J2939" s="19" t="s">
        <v>9283</v>
      </c>
      <c r="K2939" s="20" t="s">
        <v>10953</v>
      </c>
      <c r="L2939" s="19" t="s">
        <v>25</v>
      </c>
    </row>
    <row r="2940" spans="1:12" x14ac:dyDescent="0.25">
      <c r="A2940" s="19" t="s">
        <v>3491</v>
      </c>
      <c r="B2940" s="19" t="s">
        <v>3492</v>
      </c>
      <c r="C2940" s="19" t="s">
        <v>4298</v>
      </c>
      <c r="D2940" s="19" t="s">
        <v>4299</v>
      </c>
      <c r="E2940" s="20">
        <v>73857</v>
      </c>
      <c r="F2940" s="19" t="s">
        <v>4300</v>
      </c>
      <c r="G2940" s="19" t="s">
        <v>4311</v>
      </c>
      <c r="H2940" s="19" t="s">
        <v>4312</v>
      </c>
      <c r="I2940" s="19" t="s">
        <v>15692</v>
      </c>
      <c r="J2940" s="19" t="s">
        <v>9283</v>
      </c>
      <c r="K2940" s="20" t="s">
        <v>10954</v>
      </c>
      <c r="L2940" s="19" t="s">
        <v>25</v>
      </c>
    </row>
    <row r="2941" spans="1:12" x14ac:dyDescent="0.25">
      <c r="A2941" s="19" t="s">
        <v>3491</v>
      </c>
      <c r="B2941" s="19" t="s">
        <v>3492</v>
      </c>
      <c r="C2941" s="19" t="s">
        <v>4298</v>
      </c>
      <c r="D2941" s="19" t="s">
        <v>4299</v>
      </c>
      <c r="E2941" s="20">
        <v>73857</v>
      </c>
      <c r="F2941" s="19" t="s">
        <v>4300</v>
      </c>
      <c r="G2941" s="19" t="s">
        <v>4313</v>
      </c>
      <c r="H2941" s="19" t="s">
        <v>4314</v>
      </c>
      <c r="I2941" s="19" t="s">
        <v>15692</v>
      </c>
      <c r="J2941" s="19" t="s">
        <v>9283</v>
      </c>
      <c r="K2941" s="20" t="s">
        <v>10955</v>
      </c>
      <c r="L2941" s="19" t="s">
        <v>25</v>
      </c>
    </row>
    <row r="2942" spans="1:12" x14ac:dyDescent="0.25">
      <c r="A2942" s="19" t="s">
        <v>3491</v>
      </c>
      <c r="B2942" s="19" t="s">
        <v>3492</v>
      </c>
      <c r="C2942" s="19" t="s">
        <v>4298</v>
      </c>
      <c r="D2942" s="19" t="s">
        <v>4299</v>
      </c>
      <c r="E2942" s="20">
        <v>73857</v>
      </c>
      <c r="F2942" s="19" t="s">
        <v>4300</v>
      </c>
      <c r="G2942" s="19" t="s">
        <v>4315</v>
      </c>
      <c r="H2942" s="19" t="s">
        <v>4316</v>
      </c>
      <c r="I2942" s="19" t="s">
        <v>15692</v>
      </c>
      <c r="J2942" s="19" t="s">
        <v>9283</v>
      </c>
      <c r="K2942" s="20" t="s">
        <v>10956</v>
      </c>
      <c r="L2942" s="19" t="s">
        <v>25</v>
      </c>
    </row>
    <row r="2943" spans="1:12" x14ac:dyDescent="0.25">
      <c r="A2943" s="19" t="s">
        <v>3491</v>
      </c>
      <c r="B2943" s="19" t="s">
        <v>3492</v>
      </c>
      <c r="C2943" s="19" t="s">
        <v>4298</v>
      </c>
      <c r="D2943" s="19" t="s">
        <v>4299</v>
      </c>
      <c r="E2943" s="20">
        <v>73857</v>
      </c>
      <c r="F2943" s="19" t="s">
        <v>4300</v>
      </c>
      <c r="G2943" s="19" t="s">
        <v>4317</v>
      </c>
      <c r="H2943" s="19" t="s">
        <v>4318</v>
      </c>
      <c r="I2943" s="19" t="s">
        <v>15692</v>
      </c>
      <c r="J2943" s="19" t="s">
        <v>9283</v>
      </c>
      <c r="K2943" s="20" t="s">
        <v>10957</v>
      </c>
      <c r="L2943" s="19" t="s">
        <v>25</v>
      </c>
    </row>
    <row r="2944" spans="1:12" x14ac:dyDescent="0.25">
      <c r="A2944" s="19" t="s">
        <v>3491</v>
      </c>
      <c r="B2944" s="19" t="s">
        <v>3492</v>
      </c>
      <c r="C2944" s="19" t="s">
        <v>4298</v>
      </c>
      <c r="D2944" s="19" t="s">
        <v>4299</v>
      </c>
      <c r="E2944" s="20">
        <v>73857</v>
      </c>
      <c r="F2944" s="19" t="s">
        <v>4300</v>
      </c>
      <c r="G2944" s="19" t="s">
        <v>4319</v>
      </c>
      <c r="H2944" s="19" t="s">
        <v>4320</v>
      </c>
      <c r="I2944" s="19" t="s">
        <v>15692</v>
      </c>
      <c r="J2944" s="19" t="s">
        <v>9283</v>
      </c>
      <c r="K2944" s="20" t="s">
        <v>10958</v>
      </c>
      <c r="L2944" s="19" t="s">
        <v>25</v>
      </c>
    </row>
    <row r="2945" spans="1:12" x14ac:dyDescent="0.25">
      <c r="A2945" s="19" t="s">
        <v>3491</v>
      </c>
      <c r="B2945" s="19" t="s">
        <v>3492</v>
      </c>
      <c r="C2945" s="19" t="s">
        <v>4321</v>
      </c>
      <c r="D2945" s="19" t="s">
        <v>4322</v>
      </c>
      <c r="E2945" s="20" t="s">
        <v>21</v>
      </c>
      <c r="F2945" s="19" t="s">
        <v>21</v>
      </c>
      <c r="G2945" s="180">
        <v>93128</v>
      </c>
      <c r="H2945" s="19" t="s">
        <v>4323</v>
      </c>
      <c r="I2945" s="19" t="s">
        <v>15692</v>
      </c>
      <c r="J2945" s="19" t="s">
        <v>23</v>
      </c>
      <c r="K2945" s="20" t="s">
        <v>10959</v>
      </c>
      <c r="L2945" s="19" t="s">
        <v>25</v>
      </c>
    </row>
    <row r="2946" spans="1:12" x14ac:dyDescent="0.25">
      <c r="A2946" s="19" t="s">
        <v>3491</v>
      </c>
      <c r="B2946" s="19" t="s">
        <v>3492</v>
      </c>
      <c r="C2946" s="19" t="s">
        <v>4321</v>
      </c>
      <c r="D2946" s="19" t="s">
        <v>4322</v>
      </c>
      <c r="E2946" s="20" t="s">
        <v>21</v>
      </c>
      <c r="F2946" s="19" t="s">
        <v>21</v>
      </c>
      <c r="G2946" s="180">
        <v>93137</v>
      </c>
      <c r="H2946" s="19" t="s">
        <v>4324</v>
      </c>
      <c r="I2946" s="19" t="s">
        <v>15692</v>
      </c>
      <c r="J2946" s="19" t="s">
        <v>23</v>
      </c>
      <c r="K2946" s="20" t="s">
        <v>10960</v>
      </c>
      <c r="L2946" s="19" t="s">
        <v>25</v>
      </c>
    </row>
    <row r="2947" spans="1:12" x14ac:dyDescent="0.25">
      <c r="A2947" s="19" t="s">
        <v>3491</v>
      </c>
      <c r="B2947" s="19" t="s">
        <v>3492</v>
      </c>
      <c r="C2947" s="19" t="s">
        <v>4321</v>
      </c>
      <c r="D2947" s="19" t="s">
        <v>4322</v>
      </c>
      <c r="E2947" s="20" t="s">
        <v>21</v>
      </c>
      <c r="F2947" s="19" t="s">
        <v>21</v>
      </c>
      <c r="G2947" s="180">
        <v>93138</v>
      </c>
      <c r="H2947" s="19" t="s">
        <v>4325</v>
      </c>
      <c r="I2947" s="19" t="s">
        <v>15692</v>
      </c>
      <c r="J2947" s="19" t="s">
        <v>23</v>
      </c>
      <c r="K2947" s="20" t="s">
        <v>10961</v>
      </c>
      <c r="L2947" s="19" t="s">
        <v>25</v>
      </c>
    </row>
    <row r="2948" spans="1:12" x14ac:dyDescent="0.25">
      <c r="A2948" s="19" t="s">
        <v>3491</v>
      </c>
      <c r="B2948" s="19" t="s">
        <v>3492</v>
      </c>
      <c r="C2948" s="19" t="s">
        <v>4321</v>
      </c>
      <c r="D2948" s="19" t="s">
        <v>4322</v>
      </c>
      <c r="E2948" s="20" t="s">
        <v>21</v>
      </c>
      <c r="F2948" s="19" t="s">
        <v>21</v>
      </c>
      <c r="G2948" s="180">
        <v>93139</v>
      </c>
      <c r="H2948" s="19" t="s">
        <v>4326</v>
      </c>
      <c r="I2948" s="19" t="s">
        <v>15692</v>
      </c>
      <c r="J2948" s="19" t="s">
        <v>23</v>
      </c>
      <c r="K2948" s="20" t="s">
        <v>10962</v>
      </c>
      <c r="L2948" s="19" t="s">
        <v>25</v>
      </c>
    </row>
    <row r="2949" spans="1:12" x14ac:dyDescent="0.25">
      <c r="A2949" s="19" t="s">
        <v>3491</v>
      </c>
      <c r="B2949" s="19" t="s">
        <v>3492</v>
      </c>
      <c r="C2949" s="19" t="s">
        <v>4321</v>
      </c>
      <c r="D2949" s="19" t="s">
        <v>4322</v>
      </c>
      <c r="E2949" s="20" t="s">
        <v>21</v>
      </c>
      <c r="F2949" s="19" t="s">
        <v>21</v>
      </c>
      <c r="G2949" s="180">
        <v>93140</v>
      </c>
      <c r="H2949" s="19" t="s">
        <v>4327</v>
      </c>
      <c r="I2949" s="19" t="s">
        <v>15692</v>
      </c>
      <c r="J2949" s="19" t="s">
        <v>23</v>
      </c>
      <c r="K2949" s="20" t="s">
        <v>10963</v>
      </c>
      <c r="L2949" s="19" t="s">
        <v>25</v>
      </c>
    </row>
    <row r="2950" spans="1:12" x14ac:dyDescent="0.25">
      <c r="A2950" s="19" t="s">
        <v>3491</v>
      </c>
      <c r="B2950" s="19" t="s">
        <v>3492</v>
      </c>
      <c r="C2950" s="19" t="s">
        <v>4321</v>
      </c>
      <c r="D2950" s="19" t="s">
        <v>4322</v>
      </c>
      <c r="E2950" s="20" t="s">
        <v>21</v>
      </c>
      <c r="F2950" s="19" t="s">
        <v>21</v>
      </c>
      <c r="G2950" s="180">
        <v>93141</v>
      </c>
      <c r="H2950" s="19" t="s">
        <v>4328</v>
      </c>
      <c r="I2950" s="19" t="s">
        <v>15692</v>
      </c>
      <c r="J2950" s="19" t="s">
        <v>23</v>
      </c>
      <c r="K2950" s="20" t="s">
        <v>10964</v>
      </c>
      <c r="L2950" s="19" t="s">
        <v>25</v>
      </c>
    </row>
    <row r="2951" spans="1:12" x14ac:dyDescent="0.25">
      <c r="A2951" s="19" t="s">
        <v>3491</v>
      </c>
      <c r="B2951" s="19" t="s">
        <v>3492</v>
      </c>
      <c r="C2951" s="19" t="s">
        <v>4321</v>
      </c>
      <c r="D2951" s="19" t="s">
        <v>4322</v>
      </c>
      <c r="E2951" s="20" t="s">
        <v>21</v>
      </c>
      <c r="F2951" s="19" t="s">
        <v>21</v>
      </c>
      <c r="G2951" s="180">
        <v>93142</v>
      </c>
      <c r="H2951" s="19" t="s">
        <v>4329</v>
      </c>
      <c r="I2951" s="19" t="s">
        <v>15692</v>
      </c>
      <c r="J2951" s="19" t="s">
        <v>23</v>
      </c>
      <c r="K2951" s="20" t="s">
        <v>10965</v>
      </c>
      <c r="L2951" s="19" t="s">
        <v>25</v>
      </c>
    </row>
    <row r="2952" spans="1:12" x14ac:dyDescent="0.25">
      <c r="A2952" s="19" t="s">
        <v>3491</v>
      </c>
      <c r="B2952" s="19" t="s">
        <v>3492</v>
      </c>
      <c r="C2952" s="19" t="s">
        <v>4321</v>
      </c>
      <c r="D2952" s="19" t="s">
        <v>4322</v>
      </c>
      <c r="E2952" s="20" t="s">
        <v>21</v>
      </c>
      <c r="F2952" s="19" t="s">
        <v>21</v>
      </c>
      <c r="G2952" s="180">
        <v>93143</v>
      </c>
      <c r="H2952" s="19" t="s">
        <v>4330</v>
      </c>
      <c r="I2952" s="19" t="s">
        <v>15692</v>
      </c>
      <c r="J2952" s="19" t="s">
        <v>23</v>
      </c>
      <c r="K2952" s="20" t="s">
        <v>10966</v>
      </c>
      <c r="L2952" s="19" t="s">
        <v>25</v>
      </c>
    </row>
    <row r="2953" spans="1:12" x14ac:dyDescent="0.25">
      <c r="A2953" s="19" t="s">
        <v>3491</v>
      </c>
      <c r="B2953" s="19" t="s">
        <v>3492</v>
      </c>
      <c r="C2953" s="19" t="s">
        <v>4321</v>
      </c>
      <c r="D2953" s="19" t="s">
        <v>4322</v>
      </c>
      <c r="E2953" s="20" t="s">
        <v>21</v>
      </c>
      <c r="F2953" s="19" t="s">
        <v>21</v>
      </c>
      <c r="G2953" s="180">
        <v>93144</v>
      </c>
      <c r="H2953" s="19" t="s">
        <v>4331</v>
      </c>
      <c r="I2953" s="19" t="s">
        <v>15692</v>
      </c>
      <c r="J2953" s="19" t="s">
        <v>23</v>
      </c>
      <c r="K2953" s="20" t="s">
        <v>10967</v>
      </c>
      <c r="L2953" s="19" t="s">
        <v>25</v>
      </c>
    </row>
    <row r="2954" spans="1:12" x14ac:dyDescent="0.25">
      <c r="A2954" s="19" t="s">
        <v>3491</v>
      </c>
      <c r="B2954" s="19" t="s">
        <v>3492</v>
      </c>
      <c r="C2954" s="19" t="s">
        <v>4321</v>
      </c>
      <c r="D2954" s="19" t="s">
        <v>4322</v>
      </c>
      <c r="E2954" s="20" t="s">
        <v>21</v>
      </c>
      <c r="F2954" s="19" t="s">
        <v>21</v>
      </c>
      <c r="G2954" s="180">
        <v>93145</v>
      </c>
      <c r="H2954" s="19" t="s">
        <v>4332</v>
      </c>
      <c r="I2954" s="19" t="s">
        <v>15692</v>
      </c>
      <c r="J2954" s="19" t="s">
        <v>23</v>
      </c>
      <c r="K2954" s="20" t="s">
        <v>624</v>
      </c>
      <c r="L2954" s="19" t="s">
        <v>25</v>
      </c>
    </row>
    <row r="2955" spans="1:12" x14ac:dyDescent="0.25">
      <c r="A2955" s="19" t="s">
        <v>3491</v>
      </c>
      <c r="B2955" s="19" t="s">
        <v>3492</v>
      </c>
      <c r="C2955" s="19" t="s">
        <v>4321</v>
      </c>
      <c r="D2955" s="19" t="s">
        <v>4322</v>
      </c>
      <c r="E2955" s="20" t="s">
        <v>21</v>
      </c>
      <c r="F2955" s="19" t="s">
        <v>21</v>
      </c>
      <c r="G2955" s="180">
        <v>93146</v>
      </c>
      <c r="H2955" s="19" t="s">
        <v>4334</v>
      </c>
      <c r="I2955" s="19" t="s">
        <v>15692</v>
      </c>
      <c r="J2955" s="19" t="s">
        <v>23</v>
      </c>
      <c r="K2955" s="20" t="s">
        <v>10968</v>
      </c>
      <c r="L2955" s="19" t="s">
        <v>25</v>
      </c>
    </row>
    <row r="2956" spans="1:12" x14ac:dyDescent="0.25">
      <c r="A2956" s="19" t="s">
        <v>3491</v>
      </c>
      <c r="B2956" s="19" t="s">
        <v>3492</v>
      </c>
      <c r="C2956" s="19" t="s">
        <v>4321</v>
      </c>
      <c r="D2956" s="19" t="s">
        <v>4322</v>
      </c>
      <c r="E2956" s="20" t="s">
        <v>21</v>
      </c>
      <c r="F2956" s="19" t="s">
        <v>21</v>
      </c>
      <c r="G2956" s="180">
        <v>93147</v>
      </c>
      <c r="H2956" s="19" t="s">
        <v>4335</v>
      </c>
      <c r="I2956" s="19" t="s">
        <v>15692</v>
      </c>
      <c r="J2956" s="19" t="s">
        <v>23</v>
      </c>
      <c r="K2956" s="20" t="s">
        <v>10969</v>
      </c>
      <c r="L2956" s="19" t="s">
        <v>25</v>
      </c>
    </row>
    <row r="2957" spans="1:12" x14ac:dyDescent="0.25">
      <c r="A2957" s="19" t="s">
        <v>3491</v>
      </c>
      <c r="B2957" s="19" t="s">
        <v>3492</v>
      </c>
      <c r="C2957" s="19" t="s">
        <v>4336</v>
      </c>
      <c r="D2957" s="19" t="s">
        <v>4337</v>
      </c>
      <c r="E2957" s="20" t="s">
        <v>21</v>
      </c>
      <c r="F2957" s="19" t="s">
        <v>21</v>
      </c>
      <c r="G2957" s="180">
        <v>96971</v>
      </c>
      <c r="H2957" s="19" t="s">
        <v>4338</v>
      </c>
      <c r="I2957" s="19" t="s">
        <v>15747</v>
      </c>
      <c r="J2957" s="19" t="s">
        <v>9283</v>
      </c>
      <c r="K2957" s="20" t="s">
        <v>3024</v>
      </c>
      <c r="L2957" s="19" t="s">
        <v>25</v>
      </c>
    </row>
    <row r="2958" spans="1:12" x14ac:dyDescent="0.25">
      <c r="A2958" s="19" t="s">
        <v>3491</v>
      </c>
      <c r="B2958" s="19" t="s">
        <v>3492</v>
      </c>
      <c r="C2958" s="19" t="s">
        <v>4336</v>
      </c>
      <c r="D2958" s="19" t="s">
        <v>4337</v>
      </c>
      <c r="E2958" s="20" t="s">
        <v>21</v>
      </c>
      <c r="F2958" s="19" t="s">
        <v>21</v>
      </c>
      <c r="G2958" s="180">
        <v>96972</v>
      </c>
      <c r="H2958" s="19" t="s">
        <v>4339</v>
      </c>
      <c r="I2958" s="19" t="s">
        <v>15747</v>
      </c>
      <c r="J2958" s="19" t="s">
        <v>9283</v>
      </c>
      <c r="K2958" s="20" t="s">
        <v>5085</v>
      </c>
      <c r="L2958" s="19" t="s">
        <v>25</v>
      </c>
    </row>
    <row r="2959" spans="1:12" x14ac:dyDescent="0.25">
      <c r="A2959" s="19" t="s">
        <v>3491</v>
      </c>
      <c r="B2959" s="19" t="s">
        <v>3492</v>
      </c>
      <c r="C2959" s="19" t="s">
        <v>4336</v>
      </c>
      <c r="D2959" s="19" t="s">
        <v>4337</v>
      </c>
      <c r="E2959" s="20" t="s">
        <v>21</v>
      </c>
      <c r="F2959" s="19" t="s">
        <v>21</v>
      </c>
      <c r="G2959" s="180">
        <v>96973</v>
      </c>
      <c r="H2959" s="19" t="s">
        <v>4340</v>
      </c>
      <c r="I2959" s="19" t="s">
        <v>15747</v>
      </c>
      <c r="J2959" s="19" t="s">
        <v>9283</v>
      </c>
      <c r="K2959" s="20" t="s">
        <v>3941</v>
      </c>
      <c r="L2959" s="19" t="s">
        <v>25</v>
      </c>
    </row>
    <row r="2960" spans="1:12" x14ac:dyDescent="0.25">
      <c r="A2960" s="19" t="s">
        <v>3491</v>
      </c>
      <c r="B2960" s="19" t="s">
        <v>3492</v>
      </c>
      <c r="C2960" s="19" t="s">
        <v>4336</v>
      </c>
      <c r="D2960" s="19" t="s">
        <v>4337</v>
      </c>
      <c r="E2960" s="20" t="s">
        <v>21</v>
      </c>
      <c r="F2960" s="19" t="s">
        <v>21</v>
      </c>
      <c r="G2960" s="180">
        <v>96974</v>
      </c>
      <c r="H2960" s="19" t="s">
        <v>4342</v>
      </c>
      <c r="I2960" s="19" t="s">
        <v>15747</v>
      </c>
      <c r="J2960" s="19" t="s">
        <v>9283</v>
      </c>
      <c r="K2960" s="20" t="s">
        <v>10970</v>
      </c>
      <c r="L2960" s="19" t="s">
        <v>25</v>
      </c>
    </row>
    <row r="2961" spans="1:12" x14ac:dyDescent="0.25">
      <c r="A2961" s="19" t="s">
        <v>3491</v>
      </c>
      <c r="B2961" s="19" t="s">
        <v>3492</v>
      </c>
      <c r="C2961" s="19" t="s">
        <v>4336</v>
      </c>
      <c r="D2961" s="19" t="s">
        <v>4337</v>
      </c>
      <c r="E2961" s="20" t="s">
        <v>21</v>
      </c>
      <c r="F2961" s="19" t="s">
        <v>21</v>
      </c>
      <c r="G2961" s="180">
        <v>96975</v>
      </c>
      <c r="H2961" s="19" t="s">
        <v>4344</v>
      </c>
      <c r="I2961" s="19" t="s">
        <v>15747</v>
      </c>
      <c r="J2961" s="19" t="s">
        <v>9283</v>
      </c>
      <c r="K2961" s="20" t="s">
        <v>10971</v>
      </c>
      <c r="L2961" s="19" t="s">
        <v>25</v>
      </c>
    </row>
    <row r="2962" spans="1:12" x14ac:dyDescent="0.25">
      <c r="A2962" s="19" t="s">
        <v>3491</v>
      </c>
      <c r="B2962" s="19" t="s">
        <v>3492</v>
      </c>
      <c r="C2962" s="19" t="s">
        <v>4336</v>
      </c>
      <c r="D2962" s="19" t="s">
        <v>4337</v>
      </c>
      <c r="E2962" s="20" t="s">
        <v>21</v>
      </c>
      <c r="F2962" s="19" t="s">
        <v>21</v>
      </c>
      <c r="G2962" s="180">
        <v>96976</v>
      </c>
      <c r="H2962" s="19" t="s">
        <v>4346</v>
      </c>
      <c r="I2962" s="19" t="s">
        <v>15747</v>
      </c>
      <c r="J2962" s="19" t="s">
        <v>9283</v>
      </c>
      <c r="K2962" s="20" t="s">
        <v>10792</v>
      </c>
      <c r="L2962" s="19" t="s">
        <v>25</v>
      </c>
    </row>
    <row r="2963" spans="1:12" x14ac:dyDescent="0.25">
      <c r="A2963" s="19" t="s">
        <v>3491</v>
      </c>
      <c r="B2963" s="19" t="s">
        <v>3492</v>
      </c>
      <c r="C2963" s="19" t="s">
        <v>4336</v>
      </c>
      <c r="D2963" s="19" t="s">
        <v>4337</v>
      </c>
      <c r="E2963" s="20" t="s">
        <v>21</v>
      </c>
      <c r="F2963" s="19" t="s">
        <v>21</v>
      </c>
      <c r="G2963" s="180">
        <v>96977</v>
      </c>
      <c r="H2963" s="19" t="s">
        <v>4347</v>
      </c>
      <c r="I2963" s="19" t="s">
        <v>15747</v>
      </c>
      <c r="J2963" s="19" t="s">
        <v>23</v>
      </c>
      <c r="K2963" s="20" t="s">
        <v>5085</v>
      </c>
      <c r="L2963" s="19" t="s">
        <v>25</v>
      </c>
    </row>
    <row r="2964" spans="1:12" x14ac:dyDescent="0.25">
      <c r="A2964" s="19" t="s">
        <v>3491</v>
      </c>
      <c r="B2964" s="19" t="s">
        <v>3492</v>
      </c>
      <c r="C2964" s="19" t="s">
        <v>4336</v>
      </c>
      <c r="D2964" s="19" t="s">
        <v>4337</v>
      </c>
      <c r="E2964" s="20" t="s">
        <v>21</v>
      </c>
      <c r="F2964" s="19" t="s">
        <v>21</v>
      </c>
      <c r="G2964" s="180">
        <v>96978</v>
      </c>
      <c r="H2964" s="19" t="s">
        <v>4349</v>
      </c>
      <c r="I2964" s="19" t="s">
        <v>15747</v>
      </c>
      <c r="J2964" s="19" t="s">
        <v>23</v>
      </c>
      <c r="K2964" s="20" t="s">
        <v>10972</v>
      </c>
      <c r="L2964" s="19" t="s">
        <v>25</v>
      </c>
    </row>
    <row r="2965" spans="1:12" x14ac:dyDescent="0.25">
      <c r="A2965" s="19" t="s">
        <v>3491</v>
      </c>
      <c r="B2965" s="19" t="s">
        <v>3492</v>
      </c>
      <c r="C2965" s="19" t="s">
        <v>4336</v>
      </c>
      <c r="D2965" s="19" t="s">
        <v>4337</v>
      </c>
      <c r="E2965" s="20" t="s">
        <v>21</v>
      </c>
      <c r="F2965" s="19" t="s">
        <v>21</v>
      </c>
      <c r="G2965" s="180">
        <v>96979</v>
      </c>
      <c r="H2965" s="19" t="s">
        <v>4350</v>
      </c>
      <c r="I2965" s="19" t="s">
        <v>15747</v>
      </c>
      <c r="J2965" s="19" t="s">
        <v>23</v>
      </c>
      <c r="K2965" s="20" t="s">
        <v>7375</v>
      </c>
      <c r="L2965" s="19" t="s">
        <v>25</v>
      </c>
    </row>
    <row r="2966" spans="1:12" x14ac:dyDescent="0.25">
      <c r="A2966" s="19" t="s">
        <v>3491</v>
      </c>
      <c r="B2966" s="19" t="s">
        <v>3492</v>
      </c>
      <c r="C2966" s="19" t="s">
        <v>4336</v>
      </c>
      <c r="D2966" s="19" t="s">
        <v>4337</v>
      </c>
      <c r="E2966" s="20" t="s">
        <v>21</v>
      </c>
      <c r="F2966" s="19" t="s">
        <v>21</v>
      </c>
      <c r="G2966" s="180">
        <v>96984</v>
      </c>
      <c r="H2966" s="19" t="s">
        <v>4352</v>
      </c>
      <c r="I2966" s="19" t="s">
        <v>15692</v>
      </c>
      <c r="J2966" s="19" t="s">
        <v>23</v>
      </c>
      <c r="K2966" s="20" t="s">
        <v>10973</v>
      </c>
      <c r="L2966" s="19" t="s">
        <v>25</v>
      </c>
    </row>
    <row r="2967" spans="1:12" x14ac:dyDescent="0.25">
      <c r="A2967" s="19" t="s">
        <v>3491</v>
      </c>
      <c r="B2967" s="19" t="s">
        <v>3492</v>
      </c>
      <c r="C2967" s="19" t="s">
        <v>4336</v>
      </c>
      <c r="D2967" s="19" t="s">
        <v>4337</v>
      </c>
      <c r="E2967" s="20" t="s">
        <v>21</v>
      </c>
      <c r="F2967" s="19" t="s">
        <v>21</v>
      </c>
      <c r="G2967" s="180">
        <v>96985</v>
      </c>
      <c r="H2967" s="19" t="s">
        <v>4353</v>
      </c>
      <c r="I2967" s="19" t="s">
        <v>15692</v>
      </c>
      <c r="J2967" s="19" t="s">
        <v>23</v>
      </c>
      <c r="K2967" s="20" t="s">
        <v>9661</v>
      </c>
      <c r="L2967" s="19" t="s">
        <v>25</v>
      </c>
    </row>
    <row r="2968" spans="1:12" x14ac:dyDescent="0.25">
      <c r="A2968" s="19" t="s">
        <v>3491</v>
      </c>
      <c r="B2968" s="19" t="s">
        <v>3492</v>
      </c>
      <c r="C2968" s="19" t="s">
        <v>4336</v>
      </c>
      <c r="D2968" s="19" t="s">
        <v>4337</v>
      </c>
      <c r="E2968" s="20" t="s">
        <v>21</v>
      </c>
      <c r="F2968" s="19" t="s">
        <v>21</v>
      </c>
      <c r="G2968" s="180">
        <v>96986</v>
      </c>
      <c r="H2968" s="19" t="s">
        <v>4355</v>
      </c>
      <c r="I2968" s="19" t="s">
        <v>15692</v>
      </c>
      <c r="J2968" s="19" t="s">
        <v>23</v>
      </c>
      <c r="K2968" s="20" t="s">
        <v>10974</v>
      </c>
      <c r="L2968" s="19" t="s">
        <v>25</v>
      </c>
    </row>
    <row r="2969" spans="1:12" x14ac:dyDescent="0.25">
      <c r="A2969" s="19" t="s">
        <v>3491</v>
      </c>
      <c r="B2969" s="19" t="s">
        <v>3492</v>
      </c>
      <c r="C2969" s="19" t="s">
        <v>4336</v>
      </c>
      <c r="D2969" s="19" t="s">
        <v>4337</v>
      </c>
      <c r="E2969" s="20" t="s">
        <v>21</v>
      </c>
      <c r="F2969" s="19" t="s">
        <v>21</v>
      </c>
      <c r="G2969" s="180">
        <v>96987</v>
      </c>
      <c r="H2969" s="19" t="s">
        <v>4356</v>
      </c>
      <c r="I2969" s="19" t="s">
        <v>15692</v>
      </c>
      <c r="J2969" s="19" t="s">
        <v>23</v>
      </c>
      <c r="K2969" s="20" t="s">
        <v>10975</v>
      </c>
      <c r="L2969" s="19" t="s">
        <v>25</v>
      </c>
    </row>
    <row r="2970" spans="1:12" x14ac:dyDescent="0.25">
      <c r="A2970" s="19" t="s">
        <v>3491</v>
      </c>
      <c r="B2970" s="19" t="s">
        <v>3492</v>
      </c>
      <c r="C2970" s="19" t="s">
        <v>4336</v>
      </c>
      <c r="D2970" s="19" t="s">
        <v>4337</v>
      </c>
      <c r="E2970" s="20" t="s">
        <v>21</v>
      </c>
      <c r="F2970" s="19" t="s">
        <v>21</v>
      </c>
      <c r="G2970" s="180">
        <v>96988</v>
      </c>
      <c r="H2970" s="19" t="s">
        <v>4358</v>
      </c>
      <c r="I2970" s="19" t="s">
        <v>15692</v>
      </c>
      <c r="J2970" s="19" t="s">
        <v>23</v>
      </c>
      <c r="K2970" s="20" t="s">
        <v>10976</v>
      </c>
      <c r="L2970" s="19" t="s">
        <v>25</v>
      </c>
    </row>
    <row r="2971" spans="1:12" x14ac:dyDescent="0.25">
      <c r="A2971" s="19" t="s">
        <v>3491</v>
      </c>
      <c r="B2971" s="19" t="s">
        <v>3492</v>
      </c>
      <c r="C2971" s="19" t="s">
        <v>4336</v>
      </c>
      <c r="D2971" s="19" t="s">
        <v>4337</v>
      </c>
      <c r="E2971" s="20" t="s">
        <v>21</v>
      </c>
      <c r="F2971" s="19" t="s">
        <v>21</v>
      </c>
      <c r="G2971" s="180">
        <v>96989</v>
      </c>
      <c r="H2971" s="19" t="s">
        <v>4359</v>
      </c>
      <c r="I2971" s="19" t="s">
        <v>15692</v>
      </c>
      <c r="J2971" s="19" t="s">
        <v>23</v>
      </c>
      <c r="K2971" s="20" t="s">
        <v>10977</v>
      </c>
      <c r="L2971" s="19" t="s">
        <v>25</v>
      </c>
    </row>
    <row r="2972" spans="1:12" x14ac:dyDescent="0.25">
      <c r="A2972" s="19" t="s">
        <v>3491</v>
      </c>
      <c r="B2972" s="19" t="s">
        <v>3492</v>
      </c>
      <c r="C2972" s="19" t="s">
        <v>4336</v>
      </c>
      <c r="D2972" s="19" t="s">
        <v>4337</v>
      </c>
      <c r="E2972" s="20" t="s">
        <v>21</v>
      </c>
      <c r="F2972" s="19" t="s">
        <v>21</v>
      </c>
      <c r="G2972" s="180">
        <v>98463</v>
      </c>
      <c r="H2972" s="19" t="s">
        <v>4360</v>
      </c>
      <c r="I2972" s="19" t="s">
        <v>15692</v>
      </c>
      <c r="J2972" s="19" t="s">
        <v>9283</v>
      </c>
      <c r="K2972" s="20" t="s">
        <v>5642</v>
      </c>
      <c r="L2972" s="19" t="s">
        <v>25</v>
      </c>
    </row>
    <row r="2973" spans="1:12" x14ac:dyDescent="0.25">
      <c r="A2973" s="19" t="s">
        <v>3491</v>
      </c>
      <c r="B2973" s="19" t="s">
        <v>3492</v>
      </c>
      <c r="C2973" s="19" t="s">
        <v>4362</v>
      </c>
      <c r="D2973" s="19" t="s">
        <v>4363</v>
      </c>
      <c r="E2973" s="20" t="s">
        <v>21</v>
      </c>
      <c r="F2973" s="19" t="s">
        <v>21</v>
      </c>
      <c r="G2973" s="180">
        <v>88547</v>
      </c>
      <c r="H2973" s="19" t="s">
        <v>4364</v>
      </c>
      <c r="I2973" s="19" t="s">
        <v>15692</v>
      </c>
      <c r="J2973" s="19" t="s">
        <v>23</v>
      </c>
      <c r="K2973" s="20" t="s">
        <v>10978</v>
      </c>
      <c r="L2973" s="19" t="s">
        <v>25</v>
      </c>
    </row>
    <row r="2974" spans="1:12" x14ac:dyDescent="0.25">
      <c r="A2974" s="19" t="s">
        <v>4365</v>
      </c>
      <c r="B2974" s="19" t="s">
        <v>4366</v>
      </c>
      <c r="C2974" s="19" t="s">
        <v>4367</v>
      </c>
      <c r="D2974" s="19" t="s">
        <v>4368</v>
      </c>
      <c r="E2974" s="20" t="s">
        <v>21</v>
      </c>
      <c r="F2974" s="19" t="s">
        <v>21</v>
      </c>
      <c r="G2974" s="180">
        <v>72283</v>
      </c>
      <c r="H2974" s="19" t="s">
        <v>4369</v>
      </c>
      <c r="I2974" s="19" t="s">
        <v>15692</v>
      </c>
      <c r="J2974" s="19" t="s">
        <v>23</v>
      </c>
      <c r="K2974" s="20" t="s">
        <v>10979</v>
      </c>
      <c r="L2974" s="19" t="s">
        <v>25</v>
      </c>
    </row>
    <row r="2975" spans="1:12" x14ac:dyDescent="0.25">
      <c r="A2975" s="19" t="s">
        <v>4365</v>
      </c>
      <c r="B2975" s="19" t="s">
        <v>4366</v>
      </c>
      <c r="C2975" s="19" t="s">
        <v>4367</v>
      </c>
      <c r="D2975" s="19" t="s">
        <v>4368</v>
      </c>
      <c r="E2975" s="20" t="s">
        <v>21</v>
      </c>
      <c r="F2975" s="19" t="s">
        <v>21</v>
      </c>
      <c r="G2975" s="180">
        <v>72287</v>
      </c>
      <c r="H2975" s="19" t="s">
        <v>4370</v>
      </c>
      <c r="I2975" s="19" t="s">
        <v>15692</v>
      </c>
      <c r="J2975" s="19" t="s">
        <v>23</v>
      </c>
      <c r="K2975" s="20" t="s">
        <v>10980</v>
      </c>
      <c r="L2975" s="19" t="s">
        <v>25</v>
      </c>
    </row>
    <row r="2976" spans="1:12" x14ac:dyDescent="0.25">
      <c r="A2976" s="19" t="s">
        <v>4365</v>
      </c>
      <c r="B2976" s="19" t="s">
        <v>4366</v>
      </c>
      <c r="C2976" s="19" t="s">
        <v>4367</v>
      </c>
      <c r="D2976" s="19" t="s">
        <v>4368</v>
      </c>
      <c r="E2976" s="20" t="s">
        <v>21</v>
      </c>
      <c r="F2976" s="19" t="s">
        <v>21</v>
      </c>
      <c r="G2976" s="180">
        <v>72288</v>
      </c>
      <c r="H2976" s="19" t="s">
        <v>4371</v>
      </c>
      <c r="I2976" s="19" t="s">
        <v>15692</v>
      </c>
      <c r="J2976" s="19" t="s">
        <v>23</v>
      </c>
      <c r="K2976" s="20" t="s">
        <v>10981</v>
      </c>
      <c r="L2976" s="19" t="s">
        <v>25</v>
      </c>
    </row>
    <row r="2977" spans="1:12" x14ac:dyDescent="0.25">
      <c r="A2977" s="19" t="s">
        <v>4365</v>
      </c>
      <c r="B2977" s="19" t="s">
        <v>4366</v>
      </c>
      <c r="C2977" s="19" t="s">
        <v>4367</v>
      </c>
      <c r="D2977" s="19" t="s">
        <v>4368</v>
      </c>
      <c r="E2977" s="20" t="s">
        <v>21</v>
      </c>
      <c r="F2977" s="19" t="s">
        <v>21</v>
      </c>
      <c r="G2977" s="180">
        <v>72553</v>
      </c>
      <c r="H2977" s="19" t="s">
        <v>4372</v>
      </c>
      <c r="I2977" s="19" t="s">
        <v>15692</v>
      </c>
      <c r="J2977" s="19" t="s">
        <v>9283</v>
      </c>
      <c r="K2977" s="20" t="s">
        <v>10982</v>
      </c>
      <c r="L2977" s="19" t="s">
        <v>25</v>
      </c>
    </row>
    <row r="2978" spans="1:12" x14ac:dyDescent="0.25">
      <c r="A2978" s="19" t="s">
        <v>4365</v>
      </c>
      <c r="B2978" s="19" t="s">
        <v>4366</v>
      </c>
      <c r="C2978" s="19" t="s">
        <v>4367</v>
      </c>
      <c r="D2978" s="19" t="s">
        <v>4368</v>
      </c>
      <c r="E2978" s="20" t="s">
        <v>21</v>
      </c>
      <c r="F2978" s="19" t="s">
        <v>21</v>
      </c>
      <c r="G2978" s="180">
        <v>72554</v>
      </c>
      <c r="H2978" s="19" t="s">
        <v>4373</v>
      </c>
      <c r="I2978" s="19" t="s">
        <v>15692</v>
      </c>
      <c r="J2978" s="19" t="s">
        <v>9283</v>
      </c>
      <c r="K2978" s="20" t="s">
        <v>10983</v>
      </c>
      <c r="L2978" s="19" t="s">
        <v>25</v>
      </c>
    </row>
    <row r="2979" spans="1:12" x14ac:dyDescent="0.25">
      <c r="A2979" s="19" t="s">
        <v>4365</v>
      </c>
      <c r="B2979" s="19" t="s">
        <v>4366</v>
      </c>
      <c r="C2979" s="19" t="s">
        <v>4367</v>
      </c>
      <c r="D2979" s="19" t="s">
        <v>4368</v>
      </c>
      <c r="E2979" s="20">
        <v>73775</v>
      </c>
      <c r="F2979" s="19" t="s">
        <v>4374</v>
      </c>
      <c r="G2979" s="19" t="s">
        <v>4375</v>
      </c>
      <c r="H2979" s="19" t="s">
        <v>4376</v>
      </c>
      <c r="I2979" s="19" t="s">
        <v>15692</v>
      </c>
      <c r="J2979" s="19" t="s">
        <v>23</v>
      </c>
      <c r="K2979" s="20" t="s">
        <v>10984</v>
      </c>
      <c r="L2979" s="19" t="s">
        <v>25</v>
      </c>
    </row>
    <row r="2980" spans="1:12" x14ac:dyDescent="0.25">
      <c r="A2980" s="19" t="s">
        <v>4365</v>
      </c>
      <c r="B2980" s="19" t="s">
        <v>4366</v>
      </c>
      <c r="C2980" s="19" t="s">
        <v>4367</v>
      </c>
      <c r="D2980" s="19" t="s">
        <v>4368</v>
      </c>
      <c r="E2980" s="20">
        <v>73775</v>
      </c>
      <c r="F2980" s="19" t="s">
        <v>4374</v>
      </c>
      <c r="G2980" s="19" t="s">
        <v>4377</v>
      </c>
      <c r="H2980" s="19" t="s">
        <v>4378</v>
      </c>
      <c r="I2980" s="19" t="s">
        <v>15692</v>
      </c>
      <c r="J2980" s="19" t="s">
        <v>23</v>
      </c>
      <c r="K2980" s="20" t="s">
        <v>8509</v>
      </c>
      <c r="L2980" s="19" t="s">
        <v>25</v>
      </c>
    </row>
    <row r="2981" spans="1:12" x14ac:dyDescent="0.25">
      <c r="A2981" s="19" t="s">
        <v>4365</v>
      </c>
      <c r="B2981" s="19" t="s">
        <v>4366</v>
      </c>
      <c r="C2981" s="19" t="s">
        <v>4367</v>
      </c>
      <c r="D2981" s="19" t="s">
        <v>4368</v>
      </c>
      <c r="E2981" s="20" t="s">
        <v>21</v>
      </c>
      <c r="F2981" s="19" t="s">
        <v>21</v>
      </c>
      <c r="G2981" s="180">
        <v>83633</v>
      </c>
      <c r="H2981" s="19" t="s">
        <v>4379</v>
      </c>
      <c r="I2981" s="19" t="s">
        <v>15692</v>
      </c>
      <c r="J2981" s="19" t="s">
        <v>9283</v>
      </c>
      <c r="K2981" s="20" t="s">
        <v>10985</v>
      </c>
      <c r="L2981" s="19" t="s">
        <v>25</v>
      </c>
    </row>
    <row r="2982" spans="1:12" x14ac:dyDescent="0.25">
      <c r="A2982" s="19" t="s">
        <v>4365</v>
      </c>
      <c r="B2982" s="19" t="s">
        <v>4366</v>
      </c>
      <c r="C2982" s="19" t="s">
        <v>4367</v>
      </c>
      <c r="D2982" s="19" t="s">
        <v>4368</v>
      </c>
      <c r="E2982" s="20" t="s">
        <v>21</v>
      </c>
      <c r="F2982" s="19" t="s">
        <v>21</v>
      </c>
      <c r="G2982" s="180">
        <v>83634</v>
      </c>
      <c r="H2982" s="19" t="s">
        <v>4380</v>
      </c>
      <c r="I2982" s="19" t="s">
        <v>15692</v>
      </c>
      <c r="J2982" s="19" t="s">
        <v>23</v>
      </c>
      <c r="K2982" s="20" t="s">
        <v>10986</v>
      </c>
      <c r="L2982" s="19" t="s">
        <v>25</v>
      </c>
    </row>
    <row r="2983" spans="1:12" x14ac:dyDescent="0.25">
      <c r="A2983" s="19" t="s">
        <v>4365</v>
      </c>
      <c r="B2983" s="19" t="s">
        <v>4366</v>
      </c>
      <c r="C2983" s="19" t="s">
        <v>4367</v>
      </c>
      <c r="D2983" s="19" t="s">
        <v>4368</v>
      </c>
      <c r="E2983" s="20" t="s">
        <v>21</v>
      </c>
      <c r="F2983" s="19" t="s">
        <v>21</v>
      </c>
      <c r="G2983" s="180">
        <v>83635</v>
      </c>
      <c r="H2983" s="19" t="s">
        <v>4381</v>
      </c>
      <c r="I2983" s="19" t="s">
        <v>15692</v>
      </c>
      <c r="J2983" s="19" t="s">
        <v>444</v>
      </c>
      <c r="K2983" s="20" t="s">
        <v>10987</v>
      </c>
      <c r="L2983" s="19" t="s">
        <v>25</v>
      </c>
    </row>
    <row r="2984" spans="1:12" x14ac:dyDescent="0.25">
      <c r="A2984" s="19" t="s">
        <v>4365</v>
      </c>
      <c r="B2984" s="19" t="s">
        <v>4366</v>
      </c>
      <c r="C2984" s="19" t="s">
        <v>4367</v>
      </c>
      <c r="D2984" s="19" t="s">
        <v>4368</v>
      </c>
      <c r="E2984" s="20" t="s">
        <v>21</v>
      </c>
      <c r="F2984" s="19" t="s">
        <v>21</v>
      </c>
      <c r="G2984" s="180">
        <v>96765</v>
      </c>
      <c r="H2984" s="19" t="s">
        <v>4382</v>
      </c>
      <c r="I2984" s="19" t="s">
        <v>15692</v>
      </c>
      <c r="J2984" s="19" t="s">
        <v>9283</v>
      </c>
      <c r="K2984" s="20" t="s">
        <v>10988</v>
      </c>
      <c r="L2984" s="19" t="s">
        <v>25</v>
      </c>
    </row>
    <row r="2985" spans="1:12" x14ac:dyDescent="0.25">
      <c r="A2985" s="19" t="s">
        <v>4365</v>
      </c>
      <c r="B2985" s="19" t="s">
        <v>4366</v>
      </c>
      <c r="C2985" s="19" t="s">
        <v>4383</v>
      </c>
      <c r="D2985" s="19" t="s">
        <v>4384</v>
      </c>
      <c r="E2985" s="20">
        <v>73749</v>
      </c>
      <c r="F2985" s="19" t="s">
        <v>4385</v>
      </c>
      <c r="G2985" s="19" t="s">
        <v>4386</v>
      </c>
      <c r="H2985" s="19" t="s">
        <v>4387</v>
      </c>
      <c r="I2985" s="19" t="s">
        <v>15692</v>
      </c>
      <c r="J2985" s="19" t="s">
        <v>9283</v>
      </c>
      <c r="K2985" s="20" t="s">
        <v>10989</v>
      </c>
      <c r="L2985" s="19" t="s">
        <v>25</v>
      </c>
    </row>
    <row r="2986" spans="1:12" x14ac:dyDescent="0.25">
      <c r="A2986" s="19" t="s">
        <v>4365</v>
      </c>
      <c r="B2986" s="19" t="s">
        <v>4366</v>
      </c>
      <c r="C2986" s="19" t="s">
        <v>4383</v>
      </c>
      <c r="D2986" s="19" t="s">
        <v>4384</v>
      </c>
      <c r="E2986" s="20">
        <v>73749</v>
      </c>
      <c r="F2986" s="19" t="s">
        <v>4385</v>
      </c>
      <c r="G2986" s="19" t="s">
        <v>4388</v>
      </c>
      <c r="H2986" s="19" t="s">
        <v>4389</v>
      </c>
      <c r="I2986" s="19" t="s">
        <v>15692</v>
      </c>
      <c r="J2986" s="19" t="s">
        <v>9283</v>
      </c>
      <c r="K2986" s="20" t="s">
        <v>10990</v>
      </c>
      <c r="L2986" s="19" t="s">
        <v>25</v>
      </c>
    </row>
    <row r="2987" spans="1:12" x14ac:dyDescent="0.25">
      <c r="A2987" s="19" t="s">
        <v>4365</v>
      </c>
      <c r="B2987" s="19" t="s">
        <v>4366</v>
      </c>
      <c r="C2987" s="19" t="s">
        <v>4383</v>
      </c>
      <c r="D2987" s="19" t="s">
        <v>4384</v>
      </c>
      <c r="E2987" s="20">
        <v>73749</v>
      </c>
      <c r="F2987" s="19" t="s">
        <v>4385</v>
      </c>
      <c r="G2987" s="19" t="s">
        <v>4391</v>
      </c>
      <c r="H2987" s="19" t="s">
        <v>4392</v>
      </c>
      <c r="I2987" s="19" t="s">
        <v>15692</v>
      </c>
      <c r="J2987" s="19" t="s">
        <v>9283</v>
      </c>
      <c r="K2987" s="20" t="s">
        <v>10991</v>
      </c>
      <c r="L2987" s="19" t="s">
        <v>25</v>
      </c>
    </row>
    <row r="2988" spans="1:12" x14ac:dyDescent="0.25">
      <c r="A2988" s="19" t="s">
        <v>4365</v>
      </c>
      <c r="B2988" s="19" t="s">
        <v>4366</v>
      </c>
      <c r="C2988" s="19" t="s">
        <v>4383</v>
      </c>
      <c r="D2988" s="19" t="s">
        <v>4384</v>
      </c>
      <c r="E2988" s="20" t="s">
        <v>21</v>
      </c>
      <c r="F2988" s="19" t="s">
        <v>21</v>
      </c>
      <c r="G2988" s="180">
        <v>84796</v>
      </c>
      <c r="H2988" s="19" t="s">
        <v>4393</v>
      </c>
      <c r="I2988" s="19" t="s">
        <v>15692</v>
      </c>
      <c r="J2988" s="19" t="s">
        <v>9283</v>
      </c>
      <c r="K2988" s="20" t="s">
        <v>10992</v>
      </c>
      <c r="L2988" s="19" t="s">
        <v>25</v>
      </c>
    </row>
    <row r="2989" spans="1:12" x14ac:dyDescent="0.25">
      <c r="A2989" s="19" t="s">
        <v>4365</v>
      </c>
      <c r="B2989" s="19" t="s">
        <v>4366</v>
      </c>
      <c r="C2989" s="19" t="s">
        <v>4383</v>
      </c>
      <c r="D2989" s="19" t="s">
        <v>4384</v>
      </c>
      <c r="E2989" s="20" t="s">
        <v>21</v>
      </c>
      <c r="F2989" s="19" t="s">
        <v>21</v>
      </c>
      <c r="G2989" s="180">
        <v>84798</v>
      </c>
      <c r="H2989" s="19" t="s">
        <v>4394</v>
      </c>
      <c r="I2989" s="19" t="s">
        <v>15692</v>
      </c>
      <c r="J2989" s="19" t="s">
        <v>9283</v>
      </c>
      <c r="K2989" s="20" t="s">
        <v>10993</v>
      </c>
      <c r="L2989" s="19" t="s">
        <v>25</v>
      </c>
    </row>
    <row r="2990" spans="1:12" x14ac:dyDescent="0.25">
      <c r="A2990" s="19" t="s">
        <v>4365</v>
      </c>
      <c r="B2990" s="19" t="s">
        <v>4366</v>
      </c>
      <c r="C2990" s="19" t="s">
        <v>4383</v>
      </c>
      <c r="D2990" s="19" t="s">
        <v>4384</v>
      </c>
      <c r="E2990" s="20" t="s">
        <v>21</v>
      </c>
      <c r="F2990" s="19" t="s">
        <v>21</v>
      </c>
      <c r="G2990" s="180">
        <v>98261</v>
      </c>
      <c r="H2990" s="19" t="s">
        <v>4395</v>
      </c>
      <c r="I2990" s="19" t="s">
        <v>15747</v>
      </c>
      <c r="J2990" s="19" t="s">
        <v>23</v>
      </c>
      <c r="K2990" s="20" t="s">
        <v>10994</v>
      </c>
      <c r="L2990" s="19" t="s">
        <v>25</v>
      </c>
    </row>
    <row r="2991" spans="1:12" x14ac:dyDescent="0.25">
      <c r="A2991" s="19" t="s">
        <v>4365</v>
      </c>
      <c r="B2991" s="19" t="s">
        <v>4366</v>
      </c>
      <c r="C2991" s="19" t="s">
        <v>4383</v>
      </c>
      <c r="D2991" s="19" t="s">
        <v>4384</v>
      </c>
      <c r="E2991" s="20" t="s">
        <v>21</v>
      </c>
      <c r="F2991" s="19" t="s">
        <v>21</v>
      </c>
      <c r="G2991" s="180">
        <v>98262</v>
      </c>
      <c r="H2991" s="19" t="s">
        <v>4397</v>
      </c>
      <c r="I2991" s="19" t="s">
        <v>15747</v>
      </c>
      <c r="J2991" s="19" t="s">
        <v>23</v>
      </c>
      <c r="K2991" s="20" t="s">
        <v>499</v>
      </c>
      <c r="L2991" s="19" t="s">
        <v>25</v>
      </c>
    </row>
    <row r="2992" spans="1:12" x14ac:dyDescent="0.25">
      <c r="A2992" s="19" t="s">
        <v>4365</v>
      </c>
      <c r="B2992" s="19" t="s">
        <v>4366</v>
      </c>
      <c r="C2992" s="19" t="s">
        <v>4383</v>
      </c>
      <c r="D2992" s="19" t="s">
        <v>4384</v>
      </c>
      <c r="E2992" s="20" t="s">
        <v>21</v>
      </c>
      <c r="F2992" s="19" t="s">
        <v>21</v>
      </c>
      <c r="G2992" s="180">
        <v>98263</v>
      </c>
      <c r="H2992" s="19" t="s">
        <v>4399</v>
      </c>
      <c r="I2992" s="19" t="s">
        <v>15747</v>
      </c>
      <c r="J2992" s="19" t="s">
        <v>23</v>
      </c>
      <c r="K2992" s="20" t="s">
        <v>9264</v>
      </c>
      <c r="L2992" s="19" t="s">
        <v>25</v>
      </c>
    </row>
    <row r="2993" spans="1:12" x14ac:dyDescent="0.25">
      <c r="A2993" s="19" t="s">
        <v>4365</v>
      </c>
      <c r="B2993" s="19" t="s">
        <v>4366</v>
      </c>
      <c r="C2993" s="19" t="s">
        <v>4383</v>
      </c>
      <c r="D2993" s="19" t="s">
        <v>4384</v>
      </c>
      <c r="E2993" s="20" t="s">
        <v>21</v>
      </c>
      <c r="F2993" s="19" t="s">
        <v>21</v>
      </c>
      <c r="G2993" s="180">
        <v>98264</v>
      </c>
      <c r="H2993" s="19" t="s">
        <v>4401</v>
      </c>
      <c r="I2993" s="19" t="s">
        <v>15747</v>
      </c>
      <c r="J2993" s="19" t="s">
        <v>23</v>
      </c>
      <c r="K2993" s="20" t="s">
        <v>1727</v>
      </c>
      <c r="L2993" s="19" t="s">
        <v>25</v>
      </c>
    </row>
    <row r="2994" spans="1:12" x14ac:dyDescent="0.25">
      <c r="A2994" s="19" t="s">
        <v>4365</v>
      </c>
      <c r="B2994" s="19" t="s">
        <v>4366</v>
      </c>
      <c r="C2994" s="19" t="s">
        <v>4383</v>
      </c>
      <c r="D2994" s="19" t="s">
        <v>4384</v>
      </c>
      <c r="E2994" s="20" t="s">
        <v>21</v>
      </c>
      <c r="F2994" s="19" t="s">
        <v>21</v>
      </c>
      <c r="G2994" s="180">
        <v>98265</v>
      </c>
      <c r="H2994" s="19" t="s">
        <v>4403</v>
      </c>
      <c r="I2994" s="19" t="s">
        <v>15747</v>
      </c>
      <c r="J2994" s="19" t="s">
        <v>23</v>
      </c>
      <c r="K2994" s="20" t="s">
        <v>1247</v>
      </c>
      <c r="L2994" s="19" t="s">
        <v>25</v>
      </c>
    </row>
    <row r="2995" spans="1:12" x14ac:dyDescent="0.25">
      <c r="A2995" s="19" t="s">
        <v>4365</v>
      </c>
      <c r="B2995" s="19" t="s">
        <v>4366</v>
      </c>
      <c r="C2995" s="19" t="s">
        <v>4383</v>
      </c>
      <c r="D2995" s="19" t="s">
        <v>4384</v>
      </c>
      <c r="E2995" s="20" t="s">
        <v>21</v>
      </c>
      <c r="F2995" s="19" t="s">
        <v>21</v>
      </c>
      <c r="G2995" s="180">
        <v>98266</v>
      </c>
      <c r="H2995" s="19" t="s">
        <v>4405</v>
      </c>
      <c r="I2995" s="19" t="s">
        <v>15747</v>
      </c>
      <c r="J2995" s="19" t="s">
        <v>23</v>
      </c>
      <c r="K2995" s="20" t="s">
        <v>10995</v>
      </c>
      <c r="L2995" s="19" t="s">
        <v>25</v>
      </c>
    </row>
    <row r="2996" spans="1:12" x14ac:dyDescent="0.25">
      <c r="A2996" s="19" t="s">
        <v>4365</v>
      </c>
      <c r="B2996" s="19" t="s">
        <v>4366</v>
      </c>
      <c r="C2996" s="19" t="s">
        <v>4383</v>
      </c>
      <c r="D2996" s="19" t="s">
        <v>4384</v>
      </c>
      <c r="E2996" s="20" t="s">
        <v>21</v>
      </c>
      <c r="F2996" s="19" t="s">
        <v>21</v>
      </c>
      <c r="G2996" s="180">
        <v>98267</v>
      </c>
      <c r="H2996" s="19" t="s">
        <v>4406</v>
      </c>
      <c r="I2996" s="19" t="s">
        <v>15747</v>
      </c>
      <c r="J2996" s="19" t="s">
        <v>23</v>
      </c>
      <c r="K2996" s="20" t="s">
        <v>3225</v>
      </c>
      <c r="L2996" s="19" t="s">
        <v>25</v>
      </c>
    </row>
    <row r="2997" spans="1:12" x14ac:dyDescent="0.25">
      <c r="A2997" s="19" t="s">
        <v>4365</v>
      </c>
      <c r="B2997" s="19" t="s">
        <v>4366</v>
      </c>
      <c r="C2997" s="19" t="s">
        <v>4383</v>
      </c>
      <c r="D2997" s="19" t="s">
        <v>4384</v>
      </c>
      <c r="E2997" s="20" t="s">
        <v>21</v>
      </c>
      <c r="F2997" s="19" t="s">
        <v>21</v>
      </c>
      <c r="G2997" s="180">
        <v>98268</v>
      </c>
      <c r="H2997" s="19" t="s">
        <v>4408</v>
      </c>
      <c r="I2997" s="19" t="s">
        <v>15747</v>
      </c>
      <c r="J2997" s="19" t="s">
        <v>23</v>
      </c>
      <c r="K2997" s="20" t="s">
        <v>3210</v>
      </c>
      <c r="L2997" s="19" t="s">
        <v>25</v>
      </c>
    </row>
    <row r="2998" spans="1:12" x14ac:dyDescent="0.25">
      <c r="A2998" s="19" t="s">
        <v>4365</v>
      </c>
      <c r="B2998" s="19" t="s">
        <v>4366</v>
      </c>
      <c r="C2998" s="19" t="s">
        <v>4383</v>
      </c>
      <c r="D2998" s="19" t="s">
        <v>4384</v>
      </c>
      <c r="E2998" s="20" t="s">
        <v>21</v>
      </c>
      <c r="F2998" s="19" t="s">
        <v>21</v>
      </c>
      <c r="G2998" s="180">
        <v>98269</v>
      </c>
      <c r="H2998" s="19" t="s">
        <v>4410</v>
      </c>
      <c r="I2998" s="19" t="s">
        <v>15747</v>
      </c>
      <c r="J2998" s="19" t="s">
        <v>23</v>
      </c>
      <c r="K2998" s="20" t="s">
        <v>8800</v>
      </c>
      <c r="L2998" s="19" t="s">
        <v>25</v>
      </c>
    </row>
    <row r="2999" spans="1:12" x14ac:dyDescent="0.25">
      <c r="A2999" s="19" t="s">
        <v>4365</v>
      </c>
      <c r="B2999" s="19" t="s">
        <v>4366</v>
      </c>
      <c r="C2999" s="19" t="s">
        <v>4383</v>
      </c>
      <c r="D2999" s="19" t="s">
        <v>4384</v>
      </c>
      <c r="E2999" s="20" t="s">
        <v>21</v>
      </c>
      <c r="F2999" s="19" t="s">
        <v>21</v>
      </c>
      <c r="G2999" s="180">
        <v>98270</v>
      </c>
      <c r="H2999" s="19" t="s">
        <v>4412</v>
      </c>
      <c r="I2999" s="19" t="s">
        <v>15747</v>
      </c>
      <c r="J2999" s="19" t="s">
        <v>23</v>
      </c>
      <c r="K2999" s="20" t="s">
        <v>5369</v>
      </c>
      <c r="L2999" s="19" t="s">
        <v>25</v>
      </c>
    </row>
    <row r="3000" spans="1:12" x14ac:dyDescent="0.25">
      <c r="A3000" s="19" t="s">
        <v>4365</v>
      </c>
      <c r="B3000" s="19" t="s">
        <v>4366</v>
      </c>
      <c r="C3000" s="19" t="s">
        <v>4383</v>
      </c>
      <c r="D3000" s="19" t="s">
        <v>4384</v>
      </c>
      <c r="E3000" s="20" t="s">
        <v>21</v>
      </c>
      <c r="F3000" s="19" t="s">
        <v>21</v>
      </c>
      <c r="G3000" s="180">
        <v>98271</v>
      </c>
      <c r="H3000" s="19" t="s">
        <v>4414</v>
      </c>
      <c r="I3000" s="19" t="s">
        <v>15747</v>
      </c>
      <c r="J3000" s="19" t="s">
        <v>23</v>
      </c>
      <c r="K3000" s="20" t="s">
        <v>10996</v>
      </c>
      <c r="L3000" s="19" t="s">
        <v>25</v>
      </c>
    </row>
    <row r="3001" spans="1:12" x14ac:dyDescent="0.25">
      <c r="A3001" s="19" t="s">
        <v>4365</v>
      </c>
      <c r="B3001" s="19" t="s">
        <v>4366</v>
      </c>
      <c r="C3001" s="19" t="s">
        <v>4383</v>
      </c>
      <c r="D3001" s="19" t="s">
        <v>4384</v>
      </c>
      <c r="E3001" s="20" t="s">
        <v>21</v>
      </c>
      <c r="F3001" s="19" t="s">
        <v>21</v>
      </c>
      <c r="G3001" s="180">
        <v>98272</v>
      </c>
      <c r="H3001" s="19" t="s">
        <v>4415</v>
      </c>
      <c r="I3001" s="19" t="s">
        <v>15747</v>
      </c>
      <c r="J3001" s="19" t="s">
        <v>23</v>
      </c>
      <c r="K3001" s="20" t="s">
        <v>10997</v>
      </c>
      <c r="L3001" s="19" t="s">
        <v>25</v>
      </c>
    </row>
    <row r="3002" spans="1:12" x14ac:dyDescent="0.25">
      <c r="A3002" s="19" t="s">
        <v>4365</v>
      </c>
      <c r="B3002" s="19" t="s">
        <v>4366</v>
      </c>
      <c r="C3002" s="19" t="s">
        <v>4383</v>
      </c>
      <c r="D3002" s="19" t="s">
        <v>4384</v>
      </c>
      <c r="E3002" s="20" t="s">
        <v>21</v>
      </c>
      <c r="F3002" s="19" t="s">
        <v>21</v>
      </c>
      <c r="G3002" s="180">
        <v>98273</v>
      </c>
      <c r="H3002" s="19" t="s">
        <v>4416</v>
      </c>
      <c r="I3002" s="19" t="s">
        <v>15747</v>
      </c>
      <c r="J3002" s="19" t="s">
        <v>23</v>
      </c>
      <c r="K3002" s="20" t="s">
        <v>9031</v>
      </c>
      <c r="L3002" s="19" t="s">
        <v>25</v>
      </c>
    </row>
    <row r="3003" spans="1:12" x14ac:dyDescent="0.25">
      <c r="A3003" s="19" t="s">
        <v>4365</v>
      </c>
      <c r="B3003" s="19" t="s">
        <v>4366</v>
      </c>
      <c r="C3003" s="19" t="s">
        <v>4383</v>
      </c>
      <c r="D3003" s="19" t="s">
        <v>4384</v>
      </c>
      <c r="E3003" s="20" t="s">
        <v>21</v>
      </c>
      <c r="F3003" s="19" t="s">
        <v>21</v>
      </c>
      <c r="G3003" s="180">
        <v>98274</v>
      </c>
      <c r="H3003" s="19" t="s">
        <v>4417</v>
      </c>
      <c r="I3003" s="19" t="s">
        <v>15747</v>
      </c>
      <c r="J3003" s="19" t="s">
        <v>23</v>
      </c>
      <c r="K3003" s="20" t="s">
        <v>10998</v>
      </c>
      <c r="L3003" s="19" t="s">
        <v>25</v>
      </c>
    </row>
    <row r="3004" spans="1:12" x14ac:dyDescent="0.25">
      <c r="A3004" s="19" t="s">
        <v>4365</v>
      </c>
      <c r="B3004" s="19" t="s">
        <v>4366</v>
      </c>
      <c r="C3004" s="19" t="s">
        <v>4383</v>
      </c>
      <c r="D3004" s="19" t="s">
        <v>4384</v>
      </c>
      <c r="E3004" s="20" t="s">
        <v>21</v>
      </c>
      <c r="F3004" s="19" t="s">
        <v>21</v>
      </c>
      <c r="G3004" s="180">
        <v>98275</v>
      </c>
      <c r="H3004" s="19" t="s">
        <v>4418</v>
      </c>
      <c r="I3004" s="19" t="s">
        <v>15747</v>
      </c>
      <c r="J3004" s="19" t="s">
        <v>23</v>
      </c>
      <c r="K3004" s="20" t="s">
        <v>10999</v>
      </c>
      <c r="L3004" s="19" t="s">
        <v>25</v>
      </c>
    </row>
    <row r="3005" spans="1:12" x14ac:dyDescent="0.25">
      <c r="A3005" s="19" t="s">
        <v>4365</v>
      </c>
      <c r="B3005" s="19" t="s">
        <v>4366</v>
      </c>
      <c r="C3005" s="19" t="s">
        <v>4383</v>
      </c>
      <c r="D3005" s="19" t="s">
        <v>4384</v>
      </c>
      <c r="E3005" s="20" t="s">
        <v>21</v>
      </c>
      <c r="F3005" s="19" t="s">
        <v>21</v>
      </c>
      <c r="G3005" s="180">
        <v>98276</v>
      </c>
      <c r="H3005" s="19" t="s">
        <v>4419</v>
      </c>
      <c r="I3005" s="19" t="s">
        <v>15747</v>
      </c>
      <c r="J3005" s="19" t="s">
        <v>23</v>
      </c>
      <c r="K3005" s="20" t="s">
        <v>11000</v>
      </c>
      <c r="L3005" s="19" t="s">
        <v>25</v>
      </c>
    </row>
    <row r="3006" spans="1:12" x14ac:dyDescent="0.25">
      <c r="A3006" s="19" t="s">
        <v>4365</v>
      </c>
      <c r="B3006" s="19" t="s">
        <v>4366</v>
      </c>
      <c r="C3006" s="19" t="s">
        <v>4383</v>
      </c>
      <c r="D3006" s="19" t="s">
        <v>4384</v>
      </c>
      <c r="E3006" s="20" t="s">
        <v>21</v>
      </c>
      <c r="F3006" s="19" t="s">
        <v>21</v>
      </c>
      <c r="G3006" s="180">
        <v>98277</v>
      </c>
      <c r="H3006" s="19" t="s">
        <v>4421</v>
      </c>
      <c r="I3006" s="19" t="s">
        <v>15747</v>
      </c>
      <c r="J3006" s="19" t="s">
        <v>23</v>
      </c>
      <c r="K3006" s="20" t="s">
        <v>1041</v>
      </c>
      <c r="L3006" s="19" t="s">
        <v>25</v>
      </c>
    </row>
    <row r="3007" spans="1:12" x14ac:dyDescent="0.25">
      <c r="A3007" s="19" t="s">
        <v>4365</v>
      </c>
      <c r="B3007" s="19" t="s">
        <v>4366</v>
      </c>
      <c r="C3007" s="19" t="s">
        <v>4383</v>
      </c>
      <c r="D3007" s="19" t="s">
        <v>4384</v>
      </c>
      <c r="E3007" s="20" t="s">
        <v>21</v>
      </c>
      <c r="F3007" s="19" t="s">
        <v>21</v>
      </c>
      <c r="G3007" s="180">
        <v>98278</v>
      </c>
      <c r="H3007" s="19" t="s">
        <v>4423</v>
      </c>
      <c r="I3007" s="19" t="s">
        <v>15747</v>
      </c>
      <c r="J3007" s="19" t="s">
        <v>23</v>
      </c>
      <c r="K3007" s="20" t="s">
        <v>5927</v>
      </c>
      <c r="L3007" s="19" t="s">
        <v>25</v>
      </c>
    </row>
    <row r="3008" spans="1:12" x14ac:dyDescent="0.25">
      <c r="A3008" s="19" t="s">
        <v>4365</v>
      </c>
      <c r="B3008" s="19" t="s">
        <v>4366</v>
      </c>
      <c r="C3008" s="19" t="s">
        <v>4383</v>
      </c>
      <c r="D3008" s="19" t="s">
        <v>4384</v>
      </c>
      <c r="E3008" s="20" t="s">
        <v>21</v>
      </c>
      <c r="F3008" s="19" t="s">
        <v>21</v>
      </c>
      <c r="G3008" s="180">
        <v>98279</v>
      </c>
      <c r="H3008" s="19" t="s">
        <v>4424</v>
      </c>
      <c r="I3008" s="19" t="s">
        <v>15747</v>
      </c>
      <c r="J3008" s="19" t="s">
        <v>23</v>
      </c>
      <c r="K3008" s="20" t="s">
        <v>3796</v>
      </c>
      <c r="L3008" s="19" t="s">
        <v>25</v>
      </c>
    </row>
    <row r="3009" spans="1:12" x14ac:dyDescent="0.25">
      <c r="A3009" s="19" t="s">
        <v>4365</v>
      </c>
      <c r="B3009" s="19" t="s">
        <v>4366</v>
      </c>
      <c r="C3009" s="19" t="s">
        <v>4383</v>
      </c>
      <c r="D3009" s="19" t="s">
        <v>4384</v>
      </c>
      <c r="E3009" s="20" t="s">
        <v>21</v>
      </c>
      <c r="F3009" s="19" t="s">
        <v>21</v>
      </c>
      <c r="G3009" s="180">
        <v>98280</v>
      </c>
      <c r="H3009" s="19" t="s">
        <v>4426</v>
      </c>
      <c r="I3009" s="19" t="s">
        <v>15747</v>
      </c>
      <c r="J3009" s="19" t="s">
        <v>23</v>
      </c>
      <c r="K3009" s="20" t="s">
        <v>3688</v>
      </c>
      <c r="L3009" s="19" t="s">
        <v>25</v>
      </c>
    </row>
    <row r="3010" spans="1:12" x14ac:dyDescent="0.25">
      <c r="A3010" s="19" t="s">
        <v>4365</v>
      </c>
      <c r="B3010" s="19" t="s">
        <v>4366</v>
      </c>
      <c r="C3010" s="19" t="s">
        <v>4383</v>
      </c>
      <c r="D3010" s="19" t="s">
        <v>4384</v>
      </c>
      <c r="E3010" s="20" t="s">
        <v>21</v>
      </c>
      <c r="F3010" s="19" t="s">
        <v>21</v>
      </c>
      <c r="G3010" s="180">
        <v>98281</v>
      </c>
      <c r="H3010" s="19" t="s">
        <v>4428</v>
      </c>
      <c r="I3010" s="19" t="s">
        <v>15747</v>
      </c>
      <c r="J3010" s="19" t="s">
        <v>23</v>
      </c>
      <c r="K3010" s="20" t="s">
        <v>180</v>
      </c>
      <c r="L3010" s="19" t="s">
        <v>25</v>
      </c>
    </row>
    <row r="3011" spans="1:12" x14ac:dyDescent="0.25">
      <c r="A3011" s="19" t="s">
        <v>4365</v>
      </c>
      <c r="B3011" s="19" t="s">
        <v>4366</v>
      </c>
      <c r="C3011" s="19" t="s">
        <v>4383</v>
      </c>
      <c r="D3011" s="19" t="s">
        <v>4384</v>
      </c>
      <c r="E3011" s="20" t="s">
        <v>21</v>
      </c>
      <c r="F3011" s="19" t="s">
        <v>21</v>
      </c>
      <c r="G3011" s="180">
        <v>98282</v>
      </c>
      <c r="H3011" s="19" t="s">
        <v>4429</v>
      </c>
      <c r="I3011" s="19" t="s">
        <v>15747</v>
      </c>
      <c r="J3011" s="19" t="s">
        <v>23</v>
      </c>
      <c r="K3011" s="20" t="s">
        <v>4987</v>
      </c>
      <c r="L3011" s="19" t="s">
        <v>25</v>
      </c>
    </row>
    <row r="3012" spans="1:12" x14ac:dyDescent="0.25">
      <c r="A3012" s="19" t="s">
        <v>4365</v>
      </c>
      <c r="B3012" s="19" t="s">
        <v>4366</v>
      </c>
      <c r="C3012" s="19" t="s">
        <v>4383</v>
      </c>
      <c r="D3012" s="19" t="s">
        <v>4384</v>
      </c>
      <c r="E3012" s="20" t="s">
        <v>21</v>
      </c>
      <c r="F3012" s="19" t="s">
        <v>21</v>
      </c>
      <c r="G3012" s="180">
        <v>98283</v>
      </c>
      <c r="H3012" s="19" t="s">
        <v>4430</v>
      </c>
      <c r="I3012" s="19" t="s">
        <v>15747</v>
      </c>
      <c r="J3012" s="19" t="s">
        <v>23</v>
      </c>
      <c r="K3012" s="20" t="s">
        <v>3627</v>
      </c>
      <c r="L3012" s="19" t="s">
        <v>25</v>
      </c>
    </row>
    <row r="3013" spans="1:12" x14ac:dyDescent="0.25">
      <c r="A3013" s="19" t="s">
        <v>4365</v>
      </c>
      <c r="B3013" s="19" t="s">
        <v>4366</v>
      </c>
      <c r="C3013" s="19" t="s">
        <v>4383</v>
      </c>
      <c r="D3013" s="19" t="s">
        <v>4384</v>
      </c>
      <c r="E3013" s="20" t="s">
        <v>21</v>
      </c>
      <c r="F3013" s="19" t="s">
        <v>21</v>
      </c>
      <c r="G3013" s="180">
        <v>98284</v>
      </c>
      <c r="H3013" s="19" t="s">
        <v>4431</v>
      </c>
      <c r="I3013" s="19" t="s">
        <v>15747</v>
      </c>
      <c r="J3013" s="19" t="s">
        <v>23</v>
      </c>
      <c r="K3013" s="20" t="s">
        <v>3035</v>
      </c>
      <c r="L3013" s="19" t="s">
        <v>25</v>
      </c>
    </row>
    <row r="3014" spans="1:12" x14ac:dyDescent="0.25">
      <c r="A3014" s="19" t="s">
        <v>4365</v>
      </c>
      <c r="B3014" s="19" t="s">
        <v>4366</v>
      </c>
      <c r="C3014" s="19" t="s">
        <v>4383</v>
      </c>
      <c r="D3014" s="19" t="s">
        <v>4384</v>
      </c>
      <c r="E3014" s="20" t="s">
        <v>21</v>
      </c>
      <c r="F3014" s="19" t="s">
        <v>21</v>
      </c>
      <c r="G3014" s="180">
        <v>98285</v>
      </c>
      <c r="H3014" s="19" t="s">
        <v>4432</v>
      </c>
      <c r="I3014" s="19" t="s">
        <v>15747</v>
      </c>
      <c r="J3014" s="19" t="s">
        <v>23</v>
      </c>
      <c r="K3014" s="20" t="s">
        <v>208</v>
      </c>
      <c r="L3014" s="19" t="s">
        <v>25</v>
      </c>
    </row>
    <row r="3015" spans="1:12" x14ac:dyDescent="0.25">
      <c r="A3015" s="19" t="s">
        <v>4365</v>
      </c>
      <c r="B3015" s="19" t="s">
        <v>4366</v>
      </c>
      <c r="C3015" s="19" t="s">
        <v>4383</v>
      </c>
      <c r="D3015" s="19" t="s">
        <v>4384</v>
      </c>
      <c r="E3015" s="20" t="s">
        <v>21</v>
      </c>
      <c r="F3015" s="19" t="s">
        <v>21</v>
      </c>
      <c r="G3015" s="180">
        <v>98286</v>
      </c>
      <c r="H3015" s="19" t="s">
        <v>4433</v>
      </c>
      <c r="I3015" s="19" t="s">
        <v>15747</v>
      </c>
      <c r="J3015" s="19" t="s">
        <v>23</v>
      </c>
      <c r="K3015" s="20" t="s">
        <v>3221</v>
      </c>
      <c r="L3015" s="19" t="s">
        <v>25</v>
      </c>
    </row>
    <row r="3016" spans="1:12" x14ac:dyDescent="0.25">
      <c r="A3016" s="19" t="s">
        <v>4365</v>
      </c>
      <c r="B3016" s="19" t="s">
        <v>4366</v>
      </c>
      <c r="C3016" s="19" t="s">
        <v>4383</v>
      </c>
      <c r="D3016" s="19" t="s">
        <v>4384</v>
      </c>
      <c r="E3016" s="20" t="s">
        <v>21</v>
      </c>
      <c r="F3016" s="19" t="s">
        <v>21</v>
      </c>
      <c r="G3016" s="180">
        <v>98287</v>
      </c>
      <c r="H3016" s="19" t="s">
        <v>4434</v>
      </c>
      <c r="I3016" s="19" t="s">
        <v>15747</v>
      </c>
      <c r="J3016" s="19" t="s">
        <v>23</v>
      </c>
      <c r="K3016" s="20" t="s">
        <v>1258</v>
      </c>
      <c r="L3016" s="19" t="s">
        <v>25</v>
      </c>
    </row>
    <row r="3017" spans="1:12" x14ac:dyDescent="0.25">
      <c r="A3017" s="19" t="s">
        <v>4365</v>
      </c>
      <c r="B3017" s="19" t="s">
        <v>4366</v>
      </c>
      <c r="C3017" s="19" t="s">
        <v>4383</v>
      </c>
      <c r="D3017" s="19" t="s">
        <v>4384</v>
      </c>
      <c r="E3017" s="20" t="s">
        <v>21</v>
      </c>
      <c r="F3017" s="19" t="s">
        <v>21</v>
      </c>
      <c r="G3017" s="180">
        <v>98288</v>
      </c>
      <c r="H3017" s="19" t="s">
        <v>4435</v>
      </c>
      <c r="I3017" s="19" t="s">
        <v>15747</v>
      </c>
      <c r="J3017" s="19" t="s">
        <v>23</v>
      </c>
      <c r="K3017" s="20" t="s">
        <v>6765</v>
      </c>
      <c r="L3017" s="19" t="s">
        <v>25</v>
      </c>
    </row>
    <row r="3018" spans="1:12" x14ac:dyDescent="0.25">
      <c r="A3018" s="19" t="s">
        <v>4365</v>
      </c>
      <c r="B3018" s="19" t="s">
        <v>4366</v>
      </c>
      <c r="C3018" s="19" t="s">
        <v>4383</v>
      </c>
      <c r="D3018" s="19" t="s">
        <v>4384</v>
      </c>
      <c r="E3018" s="20" t="s">
        <v>21</v>
      </c>
      <c r="F3018" s="19" t="s">
        <v>21</v>
      </c>
      <c r="G3018" s="180">
        <v>98289</v>
      </c>
      <c r="H3018" s="19" t="s">
        <v>4437</v>
      </c>
      <c r="I3018" s="19" t="s">
        <v>15747</v>
      </c>
      <c r="J3018" s="19" t="s">
        <v>23</v>
      </c>
      <c r="K3018" s="20" t="s">
        <v>11001</v>
      </c>
      <c r="L3018" s="19" t="s">
        <v>25</v>
      </c>
    </row>
    <row r="3019" spans="1:12" x14ac:dyDescent="0.25">
      <c r="A3019" s="19" t="s">
        <v>4365</v>
      </c>
      <c r="B3019" s="19" t="s">
        <v>4366</v>
      </c>
      <c r="C3019" s="19" t="s">
        <v>4383</v>
      </c>
      <c r="D3019" s="19" t="s">
        <v>4384</v>
      </c>
      <c r="E3019" s="20" t="s">
        <v>21</v>
      </c>
      <c r="F3019" s="19" t="s">
        <v>21</v>
      </c>
      <c r="G3019" s="180">
        <v>98290</v>
      </c>
      <c r="H3019" s="19" t="s">
        <v>4438</v>
      </c>
      <c r="I3019" s="19" t="s">
        <v>15747</v>
      </c>
      <c r="J3019" s="19" t="s">
        <v>23</v>
      </c>
      <c r="K3019" s="20" t="s">
        <v>8607</v>
      </c>
      <c r="L3019" s="19" t="s">
        <v>25</v>
      </c>
    </row>
    <row r="3020" spans="1:12" x14ac:dyDescent="0.25">
      <c r="A3020" s="19" t="s">
        <v>4365</v>
      </c>
      <c r="B3020" s="19" t="s">
        <v>4366</v>
      </c>
      <c r="C3020" s="19" t="s">
        <v>4383</v>
      </c>
      <c r="D3020" s="19" t="s">
        <v>4384</v>
      </c>
      <c r="E3020" s="20" t="s">
        <v>21</v>
      </c>
      <c r="F3020" s="19" t="s">
        <v>21</v>
      </c>
      <c r="G3020" s="180">
        <v>98291</v>
      </c>
      <c r="H3020" s="19" t="s">
        <v>4439</v>
      </c>
      <c r="I3020" s="19" t="s">
        <v>15747</v>
      </c>
      <c r="J3020" s="19" t="s">
        <v>23</v>
      </c>
      <c r="K3020" s="20" t="s">
        <v>638</v>
      </c>
      <c r="L3020" s="19" t="s">
        <v>25</v>
      </c>
    </row>
    <row r="3021" spans="1:12" x14ac:dyDescent="0.25">
      <c r="A3021" s="19" t="s">
        <v>4365</v>
      </c>
      <c r="B3021" s="19" t="s">
        <v>4366</v>
      </c>
      <c r="C3021" s="19" t="s">
        <v>4383</v>
      </c>
      <c r="D3021" s="19" t="s">
        <v>4384</v>
      </c>
      <c r="E3021" s="20" t="s">
        <v>21</v>
      </c>
      <c r="F3021" s="19" t="s">
        <v>21</v>
      </c>
      <c r="G3021" s="180">
        <v>98292</v>
      </c>
      <c r="H3021" s="19" t="s">
        <v>4441</v>
      </c>
      <c r="I3021" s="19" t="s">
        <v>15747</v>
      </c>
      <c r="J3021" s="19" t="s">
        <v>23</v>
      </c>
      <c r="K3021" s="20" t="s">
        <v>11002</v>
      </c>
      <c r="L3021" s="19" t="s">
        <v>25</v>
      </c>
    </row>
    <row r="3022" spans="1:12" x14ac:dyDescent="0.25">
      <c r="A3022" s="19" t="s">
        <v>4365</v>
      </c>
      <c r="B3022" s="19" t="s">
        <v>4366</v>
      </c>
      <c r="C3022" s="19" t="s">
        <v>4383</v>
      </c>
      <c r="D3022" s="19" t="s">
        <v>4384</v>
      </c>
      <c r="E3022" s="20" t="s">
        <v>21</v>
      </c>
      <c r="F3022" s="19" t="s">
        <v>21</v>
      </c>
      <c r="G3022" s="180">
        <v>98293</v>
      </c>
      <c r="H3022" s="19" t="s">
        <v>4443</v>
      </c>
      <c r="I3022" s="19" t="s">
        <v>15747</v>
      </c>
      <c r="J3022" s="19" t="s">
        <v>23</v>
      </c>
      <c r="K3022" s="20" t="s">
        <v>3178</v>
      </c>
      <c r="L3022" s="19" t="s">
        <v>25</v>
      </c>
    </row>
    <row r="3023" spans="1:12" x14ac:dyDescent="0.25">
      <c r="A3023" s="19" t="s">
        <v>4365</v>
      </c>
      <c r="B3023" s="19" t="s">
        <v>4366</v>
      </c>
      <c r="C3023" s="19" t="s">
        <v>4383</v>
      </c>
      <c r="D3023" s="19" t="s">
        <v>4384</v>
      </c>
      <c r="E3023" s="20" t="s">
        <v>21</v>
      </c>
      <c r="F3023" s="19" t="s">
        <v>21</v>
      </c>
      <c r="G3023" s="180">
        <v>98400</v>
      </c>
      <c r="H3023" s="19" t="s">
        <v>4444</v>
      </c>
      <c r="I3023" s="19" t="s">
        <v>15747</v>
      </c>
      <c r="J3023" s="19" t="s">
        <v>23</v>
      </c>
      <c r="K3023" s="20" t="s">
        <v>4993</v>
      </c>
      <c r="L3023" s="19" t="s">
        <v>25</v>
      </c>
    </row>
    <row r="3024" spans="1:12" x14ac:dyDescent="0.25">
      <c r="A3024" s="19" t="s">
        <v>4365</v>
      </c>
      <c r="B3024" s="19" t="s">
        <v>4366</v>
      </c>
      <c r="C3024" s="19" t="s">
        <v>4383</v>
      </c>
      <c r="D3024" s="19" t="s">
        <v>4384</v>
      </c>
      <c r="E3024" s="20" t="s">
        <v>21</v>
      </c>
      <c r="F3024" s="19" t="s">
        <v>21</v>
      </c>
      <c r="G3024" s="180">
        <v>98401</v>
      </c>
      <c r="H3024" s="19" t="s">
        <v>4446</v>
      </c>
      <c r="I3024" s="19" t="s">
        <v>15747</v>
      </c>
      <c r="J3024" s="19" t="s">
        <v>23</v>
      </c>
      <c r="K3024" s="20" t="s">
        <v>5181</v>
      </c>
      <c r="L3024" s="19" t="s">
        <v>25</v>
      </c>
    </row>
    <row r="3025" spans="1:12" x14ac:dyDescent="0.25">
      <c r="A3025" s="19" t="s">
        <v>4365</v>
      </c>
      <c r="B3025" s="19" t="s">
        <v>4366</v>
      </c>
      <c r="C3025" s="19" t="s">
        <v>4383</v>
      </c>
      <c r="D3025" s="19" t="s">
        <v>4384</v>
      </c>
      <c r="E3025" s="20" t="s">
        <v>21</v>
      </c>
      <c r="F3025" s="19" t="s">
        <v>21</v>
      </c>
      <c r="G3025" s="180">
        <v>98402</v>
      </c>
      <c r="H3025" s="19" t="s">
        <v>4447</v>
      </c>
      <c r="I3025" s="19" t="s">
        <v>15747</v>
      </c>
      <c r="J3025" s="19" t="s">
        <v>23</v>
      </c>
      <c r="K3025" s="20" t="s">
        <v>11003</v>
      </c>
      <c r="L3025" s="19" t="s">
        <v>25</v>
      </c>
    </row>
    <row r="3026" spans="1:12" x14ac:dyDescent="0.25">
      <c r="A3026" s="19" t="s">
        <v>4365</v>
      </c>
      <c r="B3026" s="19" t="s">
        <v>4366</v>
      </c>
      <c r="C3026" s="19" t="s">
        <v>4383</v>
      </c>
      <c r="D3026" s="19" t="s">
        <v>4384</v>
      </c>
      <c r="E3026" s="20" t="s">
        <v>21</v>
      </c>
      <c r="F3026" s="19" t="s">
        <v>21</v>
      </c>
      <c r="G3026" s="180">
        <v>100556</v>
      </c>
      <c r="H3026" s="19" t="s">
        <v>4449</v>
      </c>
      <c r="I3026" s="19" t="s">
        <v>15692</v>
      </c>
      <c r="J3026" s="19" t="s">
        <v>23</v>
      </c>
      <c r="K3026" s="20" t="s">
        <v>11004</v>
      </c>
      <c r="L3026" s="19" t="s">
        <v>25</v>
      </c>
    </row>
    <row r="3027" spans="1:12" x14ac:dyDescent="0.25">
      <c r="A3027" s="19" t="s">
        <v>4365</v>
      </c>
      <c r="B3027" s="19" t="s">
        <v>4366</v>
      </c>
      <c r="C3027" s="19" t="s">
        <v>4383</v>
      </c>
      <c r="D3027" s="19" t="s">
        <v>4384</v>
      </c>
      <c r="E3027" s="20" t="s">
        <v>21</v>
      </c>
      <c r="F3027" s="19" t="s">
        <v>21</v>
      </c>
      <c r="G3027" s="180">
        <v>100557</v>
      </c>
      <c r="H3027" s="19" t="s">
        <v>4450</v>
      </c>
      <c r="I3027" s="19" t="s">
        <v>15692</v>
      </c>
      <c r="J3027" s="19" t="s">
        <v>23</v>
      </c>
      <c r="K3027" s="20" t="s">
        <v>11005</v>
      </c>
      <c r="L3027" s="19" t="s">
        <v>25</v>
      </c>
    </row>
    <row r="3028" spans="1:12" x14ac:dyDescent="0.25">
      <c r="A3028" s="19" t="s">
        <v>4365</v>
      </c>
      <c r="B3028" s="19" t="s">
        <v>4366</v>
      </c>
      <c r="C3028" s="19" t="s">
        <v>4383</v>
      </c>
      <c r="D3028" s="19" t="s">
        <v>4384</v>
      </c>
      <c r="E3028" s="20" t="s">
        <v>21</v>
      </c>
      <c r="F3028" s="19" t="s">
        <v>21</v>
      </c>
      <c r="G3028" s="180">
        <v>100560</v>
      </c>
      <c r="H3028" s="19" t="s">
        <v>4451</v>
      </c>
      <c r="I3028" s="19" t="s">
        <v>15692</v>
      </c>
      <c r="J3028" s="19" t="s">
        <v>23</v>
      </c>
      <c r="K3028" s="20" t="s">
        <v>11006</v>
      </c>
      <c r="L3028" s="19" t="s">
        <v>25</v>
      </c>
    </row>
    <row r="3029" spans="1:12" x14ac:dyDescent="0.25">
      <c r="A3029" s="19" t="s">
        <v>4365</v>
      </c>
      <c r="B3029" s="19" t="s">
        <v>4366</v>
      </c>
      <c r="C3029" s="19" t="s">
        <v>4383</v>
      </c>
      <c r="D3029" s="19" t="s">
        <v>4384</v>
      </c>
      <c r="E3029" s="20" t="s">
        <v>21</v>
      </c>
      <c r="F3029" s="19" t="s">
        <v>21</v>
      </c>
      <c r="G3029" s="180">
        <v>100561</v>
      </c>
      <c r="H3029" s="19" t="s">
        <v>4453</v>
      </c>
      <c r="I3029" s="19" t="s">
        <v>15692</v>
      </c>
      <c r="J3029" s="19" t="s">
        <v>23</v>
      </c>
      <c r="K3029" s="20" t="s">
        <v>11007</v>
      </c>
      <c r="L3029" s="19" t="s">
        <v>25</v>
      </c>
    </row>
    <row r="3030" spans="1:12" x14ac:dyDescent="0.25">
      <c r="A3030" s="19" t="s">
        <v>4365</v>
      </c>
      <c r="B3030" s="19" t="s">
        <v>4366</v>
      </c>
      <c r="C3030" s="19" t="s">
        <v>4383</v>
      </c>
      <c r="D3030" s="19" t="s">
        <v>4384</v>
      </c>
      <c r="E3030" s="20" t="s">
        <v>21</v>
      </c>
      <c r="F3030" s="19" t="s">
        <v>21</v>
      </c>
      <c r="G3030" s="180">
        <v>100562</v>
      </c>
      <c r="H3030" s="19" t="s">
        <v>4454</v>
      </c>
      <c r="I3030" s="19" t="s">
        <v>15692</v>
      </c>
      <c r="J3030" s="19" t="s">
        <v>23</v>
      </c>
      <c r="K3030" s="20" t="s">
        <v>11008</v>
      </c>
      <c r="L3030" s="19" t="s">
        <v>25</v>
      </c>
    </row>
    <row r="3031" spans="1:12" x14ac:dyDescent="0.25">
      <c r="A3031" s="19" t="s">
        <v>4365</v>
      </c>
      <c r="B3031" s="19" t="s">
        <v>4366</v>
      </c>
      <c r="C3031" s="19" t="s">
        <v>4383</v>
      </c>
      <c r="D3031" s="19" t="s">
        <v>4384</v>
      </c>
      <c r="E3031" s="20" t="s">
        <v>21</v>
      </c>
      <c r="F3031" s="19" t="s">
        <v>21</v>
      </c>
      <c r="G3031" s="180">
        <v>100563</v>
      </c>
      <c r="H3031" s="19" t="s">
        <v>4455</v>
      </c>
      <c r="I3031" s="19" t="s">
        <v>15692</v>
      </c>
      <c r="J3031" s="19" t="s">
        <v>23</v>
      </c>
      <c r="K3031" s="20" t="s">
        <v>11009</v>
      </c>
      <c r="L3031" s="19" t="s">
        <v>25</v>
      </c>
    </row>
    <row r="3032" spans="1:12" x14ac:dyDescent="0.25">
      <c r="A3032" s="19" t="s">
        <v>4365</v>
      </c>
      <c r="B3032" s="19" t="s">
        <v>4366</v>
      </c>
      <c r="C3032" s="19" t="s">
        <v>4456</v>
      </c>
      <c r="D3032" s="19" t="s">
        <v>4457</v>
      </c>
      <c r="E3032" s="20" t="s">
        <v>21</v>
      </c>
      <c r="F3032" s="19" t="s">
        <v>21</v>
      </c>
      <c r="G3032" s="180">
        <v>98397</v>
      </c>
      <c r="H3032" s="19" t="s">
        <v>4458</v>
      </c>
      <c r="I3032" s="19" t="s">
        <v>15719</v>
      </c>
      <c r="J3032" s="19" t="s">
        <v>23</v>
      </c>
      <c r="K3032" s="20" t="s">
        <v>3080</v>
      </c>
      <c r="L3032" s="19" t="s">
        <v>25</v>
      </c>
    </row>
    <row r="3033" spans="1:12" x14ac:dyDescent="0.25">
      <c r="A3033" s="19" t="s">
        <v>4365</v>
      </c>
      <c r="B3033" s="19" t="s">
        <v>4366</v>
      </c>
      <c r="C3033" s="19" t="s">
        <v>4459</v>
      </c>
      <c r="D3033" s="19" t="s">
        <v>4460</v>
      </c>
      <c r="E3033" s="20">
        <v>74003</v>
      </c>
      <c r="F3033" s="19" t="s">
        <v>4461</v>
      </c>
      <c r="G3033" s="19" t="s">
        <v>4462</v>
      </c>
      <c r="H3033" s="19" t="s">
        <v>4463</v>
      </c>
      <c r="I3033" s="19" t="s">
        <v>15692</v>
      </c>
      <c r="J3033" s="19" t="s">
        <v>9283</v>
      </c>
      <c r="K3033" s="20" t="s">
        <v>11010</v>
      </c>
      <c r="L3033" s="19" t="s">
        <v>25</v>
      </c>
    </row>
    <row r="3034" spans="1:12" x14ac:dyDescent="0.25">
      <c r="A3034" s="19" t="s">
        <v>4365</v>
      </c>
      <c r="B3034" s="19" t="s">
        <v>4366</v>
      </c>
      <c r="C3034" s="19" t="s">
        <v>4459</v>
      </c>
      <c r="D3034" s="19" t="s">
        <v>4460</v>
      </c>
      <c r="E3034" s="20" t="s">
        <v>21</v>
      </c>
      <c r="F3034" s="19" t="s">
        <v>21</v>
      </c>
      <c r="G3034" s="180">
        <v>85120</v>
      </c>
      <c r="H3034" s="19" t="s">
        <v>4464</v>
      </c>
      <c r="I3034" s="19" t="s">
        <v>15692</v>
      </c>
      <c r="J3034" s="19" t="s">
        <v>9283</v>
      </c>
      <c r="K3034" s="20" t="s">
        <v>11011</v>
      </c>
      <c r="L3034" s="19" t="s">
        <v>25</v>
      </c>
    </row>
    <row r="3035" spans="1:12" x14ac:dyDescent="0.25">
      <c r="A3035" s="19" t="s">
        <v>4365</v>
      </c>
      <c r="B3035" s="19" t="s">
        <v>4366</v>
      </c>
      <c r="C3035" s="19" t="s">
        <v>4465</v>
      </c>
      <c r="D3035" s="19" t="s">
        <v>4466</v>
      </c>
      <c r="E3035" s="20" t="s">
        <v>21</v>
      </c>
      <c r="F3035" s="19" t="s">
        <v>21</v>
      </c>
      <c r="G3035" s="180">
        <v>83486</v>
      </c>
      <c r="H3035" s="19" t="s">
        <v>4467</v>
      </c>
      <c r="I3035" s="19" t="s">
        <v>15692</v>
      </c>
      <c r="J3035" s="19" t="s">
        <v>23</v>
      </c>
      <c r="K3035" s="20" t="s">
        <v>11012</v>
      </c>
      <c r="L3035" s="19" t="s">
        <v>25</v>
      </c>
    </row>
    <row r="3036" spans="1:12" x14ac:dyDescent="0.25">
      <c r="A3036" s="19" t="s">
        <v>4365</v>
      </c>
      <c r="B3036" s="19" t="s">
        <v>4366</v>
      </c>
      <c r="C3036" s="19" t="s">
        <v>4465</v>
      </c>
      <c r="D3036" s="19" t="s">
        <v>4466</v>
      </c>
      <c r="E3036" s="20" t="s">
        <v>21</v>
      </c>
      <c r="F3036" s="19" t="s">
        <v>21</v>
      </c>
      <c r="G3036" s="180">
        <v>83643</v>
      </c>
      <c r="H3036" s="19" t="s">
        <v>4468</v>
      </c>
      <c r="I3036" s="19" t="s">
        <v>15692</v>
      </c>
      <c r="J3036" s="19" t="s">
        <v>23</v>
      </c>
      <c r="K3036" s="20" t="s">
        <v>11013</v>
      </c>
      <c r="L3036" s="19" t="s">
        <v>25</v>
      </c>
    </row>
    <row r="3037" spans="1:12" x14ac:dyDescent="0.25">
      <c r="A3037" s="19" t="s">
        <v>4365</v>
      </c>
      <c r="B3037" s="19" t="s">
        <v>4366</v>
      </c>
      <c r="C3037" s="19" t="s">
        <v>4465</v>
      </c>
      <c r="D3037" s="19" t="s">
        <v>4466</v>
      </c>
      <c r="E3037" s="20" t="s">
        <v>21</v>
      </c>
      <c r="F3037" s="19" t="s">
        <v>21</v>
      </c>
      <c r="G3037" s="180">
        <v>83644</v>
      </c>
      <c r="H3037" s="19" t="s">
        <v>4469</v>
      </c>
      <c r="I3037" s="19" t="s">
        <v>15692</v>
      </c>
      <c r="J3037" s="19" t="s">
        <v>23</v>
      </c>
      <c r="K3037" s="20" t="s">
        <v>11014</v>
      </c>
      <c r="L3037" s="19" t="s">
        <v>25</v>
      </c>
    </row>
    <row r="3038" spans="1:12" x14ac:dyDescent="0.25">
      <c r="A3038" s="19" t="s">
        <v>4365</v>
      </c>
      <c r="B3038" s="19" t="s">
        <v>4366</v>
      </c>
      <c r="C3038" s="19" t="s">
        <v>4465</v>
      </c>
      <c r="D3038" s="19" t="s">
        <v>4466</v>
      </c>
      <c r="E3038" s="20" t="s">
        <v>21</v>
      </c>
      <c r="F3038" s="19" t="s">
        <v>21</v>
      </c>
      <c r="G3038" s="180">
        <v>83645</v>
      </c>
      <c r="H3038" s="19" t="s">
        <v>4470</v>
      </c>
      <c r="I3038" s="19" t="s">
        <v>15692</v>
      </c>
      <c r="J3038" s="19" t="s">
        <v>23</v>
      </c>
      <c r="K3038" s="20" t="s">
        <v>11015</v>
      </c>
      <c r="L3038" s="19" t="s">
        <v>25</v>
      </c>
    </row>
    <row r="3039" spans="1:12" x14ac:dyDescent="0.25">
      <c r="A3039" s="19" t="s">
        <v>4365</v>
      </c>
      <c r="B3039" s="19" t="s">
        <v>4366</v>
      </c>
      <c r="C3039" s="19" t="s">
        <v>4465</v>
      </c>
      <c r="D3039" s="19" t="s">
        <v>4466</v>
      </c>
      <c r="E3039" s="20" t="s">
        <v>21</v>
      </c>
      <c r="F3039" s="19" t="s">
        <v>21</v>
      </c>
      <c r="G3039" s="180">
        <v>83646</v>
      </c>
      <c r="H3039" s="19" t="s">
        <v>4471</v>
      </c>
      <c r="I3039" s="19" t="s">
        <v>15692</v>
      </c>
      <c r="J3039" s="19" t="s">
        <v>23</v>
      </c>
      <c r="K3039" s="20" t="s">
        <v>11016</v>
      </c>
      <c r="L3039" s="19" t="s">
        <v>25</v>
      </c>
    </row>
    <row r="3040" spans="1:12" x14ac:dyDescent="0.25">
      <c r="A3040" s="19" t="s">
        <v>4365</v>
      </c>
      <c r="B3040" s="19" t="s">
        <v>4366</v>
      </c>
      <c r="C3040" s="19" t="s">
        <v>4465</v>
      </c>
      <c r="D3040" s="19" t="s">
        <v>4466</v>
      </c>
      <c r="E3040" s="20" t="s">
        <v>21</v>
      </c>
      <c r="F3040" s="19" t="s">
        <v>21</v>
      </c>
      <c r="G3040" s="180">
        <v>83647</v>
      </c>
      <c r="H3040" s="19" t="s">
        <v>4472</v>
      </c>
      <c r="I3040" s="19" t="s">
        <v>15692</v>
      </c>
      <c r="J3040" s="19" t="s">
        <v>23</v>
      </c>
      <c r="K3040" s="20" t="s">
        <v>11017</v>
      </c>
      <c r="L3040" s="19" t="s">
        <v>25</v>
      </c>
    </row>
    <row r="3041" spans="1:12" x14ac:dyDescent="0.25">
      <c r="A3041" s="19" t="s">
        <v>4365</v>
      </c>
      <c r="B3041" s="19" t="s">
        <v>4366</v>
      </c>
      <c r="C3041" s="19" t="s">
        <v>4465</v>
      </c>
      <c r="D3041" s="19" t="s">
        <v>4466</v>
      </c>
      <c r="E3041" s="20" t="s">
        <v>21</v>
      </c>
      <c r="F3041" s="19" t="s">
        <v>21</v>
      </c>
      <c r="G3041" s="180">
        <v>83648</v>
      </c>
      <c r="H3041" s="19" t="s">
        <v>4473</v>
      </c>
      <c r="I3041" s="19" t="s">
        <v>15692</v>
      </c>
      <c r="J3041" s="19" t="s">
        <v>23</v>
      </c>
      <c r="K3041" s="20" t="s">
        <v>11018</v>
      </c>
      <c r="L3041" s="19" t="s">
        <v>25</v>
      </c>
    </row>
    <row r="3042" spans="1:12" x14ac:dyDescent="0.25">
      <c r="A3042" s="19" t="s">
        <v>4365</v>
      </c>
      <c r="B3042" s="19" t="s">
        <v>4366</v>
      </c>
      <c r="C3042" s="19" t="s">
        <v>4465</v>
      </c>
      <c r="D3042" s="19" t="s">
        <v>4466</v>
      </c>
      <c r="E3042" s="20" t="s">
        <v>21</v>
      </c>
      <c r="F3042" s="19" t="s">
        <v>21</v>
      </c>
      <c r="G3042" s="180">
        <v>83649</v>
      </c>
      <c r="H3042" s="19" t="s">
        <v>4474</v>
      </c>
      <c r="I3042" s="19" t="s">
        <v>15692</v>
      </c>
      <c r="J3042" s="19" t="s">
        <v>9283</v>
      </c>
      <c r="K3042" s="20" t="s">
        <v>11019</v>
      </c>
      <c r="L3042" s="19" t="s">
        <v>25</v>
      </c>
    </row>
    <row r="3043" spans="1:12" x14ac:dyDescent="0.25">
      <c r="A3043" s="19" t="s">
        <v>4365</v>
      </c>
      <c r="B3043" s="19" t="s">
        <v>4366</v>
      </c>
      <c r="C3043" s="19" t="s">
        <v>4465</v>
      </c>
      <c r="D3043" s="19" t="s">
        <v>4466</v>
      </c>
      <c r="E3043" s="20" t="s">
        <v>21</v>
      </c>
      <c r="F3043" s="19" t="s">
        <v>21</v>
      </c>
      <c r="G3043" s="180">
        <v>83650</v>
      </c>
      <c r="H3043" s="19" t="s">
        <v>4475</v>
      </c>
      <c r="I3043" s="19" t="s">
        <v>15692</v>
      </c>
      <c r="J3043" s="19" t="s">
        <v>9283</v>
      </c>
      <c r="K3043" s="20" t="s">
        <v>11020</v>
      </c>
      <c r="L3043" s="19" t="s">
        <v>25</v>
      </c>
    </row>
    <row r="3044" spans="1:12" x14ac:dyDescent="0.25">
      <c r="A3044" s="19" t="s">
        <v>4365</v>
      </c>
      <c r="B3044" s="19" t="s">
        <v>4366</v>
      </c>
      <c r="C3044" s="19" t="s">
        <v>4476</v>
      </c>
      <c r="D3044" s="19" t="s">
        <v>4477</v>
      </c>
      <c r="E3044" s="20" t="s">
        <v>21</v>
      </c>
      <c r="F3044" s="19" t="s">
        <v>21</v>
      </c>
      <c r="G3044" s="180">
        <v>98294</v>
      </c>
      <c r="H3044" s="19" t="s">
        <v>4478</v>
      </c>
      <c r="I3044" s="19" t="s">
        <v>15747</v>
      </c>
      <c r="J3044" s="19" t="s">
        <v>23</v>
      </c>
      <c r="K3044" s="20" t="s">
        <v>11021</v>
      </c>
      <c r="L3044" s="19" t="s">
        <v>25</v>
      </c>
    </row>
    <row r="3045" spans="1:12" x14ac:dyDescent="0.25">
      <c r="A3045" s="19" t="s">
        <v>4365</v>
      </c>
      <c r="B3045" s="19" t="s">
        <v>4366</v>
      </c>
      <c r="C3045" s="19" t="s">
        <v>4476</v>
      </c>
      <c r="D3045" s="19" t="s">
        <v>4477</v>
      </c>
      <c r="E3045" s="20" t="s">
        <v>21</v>
      </c>
      <c r="F3045" s="19" t="s">
        <v>21</v>
      </c>
      <c r="G3045" s="180">
        <v>98295</v>
      </c>
      <c r="H3045" s="19" t="s">
        <v>4479</v>
      </c>
      <c r="I3045" s="19" t="s">
        <v>15747</v>
      </c>
      <c r="J3045" s="19" t="s">
        <v>23</v>
      </c>
      <c r="K3045" s="20" t="s">
        <v>1277</v>
      </c>
      <c r="L3045" s="19" t="s">
        <v>25</v>
      </c>
    </row>
    <row r="3046" spans="1:12" x14ac:dyDescent="0.25">
      <c r="A3046" s="19" t="s">
        <v>4365</v>
      </c>
      <c r="B3046" s="19" t="s">
        <v>4366</v>
      </c>
      <c r="C3046" s="19" t="s">
        <v>4476</v>
      </c>
      <c r="D3046" s="19" t="s">
        <v>4477</v>
      </c>
      <c r="E3046" s="20" t="s">
        <v>21</v>
      </c>
      <c r="F3046" s="19" t="s">
        <v>21</v>
      </c>
      <c r="G3046" s="180">
        <v>98296</v>
      </c>
      <c r="H3046" s="19" t="s">
        <v>4480</v>
      </c>
      <c r="I3046" s="19" t="s">
        <v>15747</v>
      </c>
      <c r="J3046" s="19" t="s">
        <v>23</v>
      </c>
      <c r="K3046" s="20" t="s">
        <v>1708</v>
      </c>
      <c r="L3046" s="19" t="s">
        <v>25</v>
      </c>
    </row>
    <row r="3047" spans="1:12" x14ac:dyDescent="0.25">
      <c r="A3047" s="19" t="s">
        <v>4365</v>
      </c>
      <c r="B3047" s="19" t="s">
        <v>4366</v>
      </c>
      <c r="C3047" s="19" t="s">
        <v>4476</v>
      </c>
      <c r="D3047" s="19" t="s">
        <v>4477</v>
      </c>
      <c r="E3047" s="20" t="s">
        <v>21</v>
      </c>
      <c r="F3047" s="19" t="s">
        <v>21</v>
      </c>
      <c r="G3047" s="180">
        <v>98297</v>
      </c>
      <c r="H3047" s="19" t="s">
        <v>4481</v>
      </c>
      <c r="I3047" s="19" t="s">
        <v>15747</v>
      </c>
      <c r="J3047" s="19" t="s">
        <v>23</v>
      </c>
      <c r="K3047" s="20" t="s">
        <v>8591</v>
      </c>
      <c r="L3047" s="19" t="s">
        <v>25</v>
      </c>
    </row>
    <row r="3048" spans="1:12" x14ac:dyDescent="0.25">
      <c r="A3048" s="19" t="s">
        <v>4365</v>
      </c>
      <c r="B3048" s="19" t="s">
        <v>4366</v>
      </c>
      <c r="C3048" s="19" t="s">
        <v>4476</v>
      </c>
      <c r="D3048" s="19" t="s">
        <v>4477</v>
      </c>
      <c r="E3048" s="20" t="s">
        <v>21</v>
      </c>
      <c r="F3048" s="19" t="s">
        <v>21</v>
      </c>
      <c r="G3048" s="180">
        <v>98301</v>
      </c>
      <c r="H3048" s="19" t="s">
        <v>4483</v>
      </c>
      <c r="I3048" s="19" t="s">
        <v>15692</v>
      </c>
      <c r="J3048" s="19" t="s">
        <v>23</v>
      </c>
      <c r="K3048" s="20" t="s">
        <v>11022</v>
      </c>
      <c r="L3048" s="19" t="s">
        <v>25</v>
      </c>
    </row>
    <row r="3049" spans="1:12" x14ac:dyDescent="0.25">
      <c r="A3049" s="19" t="s">
        <v>4365</v>
      </c>
      <c r="B3049" s="19" t="s">
        <v>4366</v>
      </c>
      <c r="C3049" s="19" t="s">
        <v>4476</v>
      </c>
      <c r="D3049" s="19" t="s">
        <v>4477</v>
      </c>
      <c r="E3049" s="20" t="s">
        <v>21</v>
      </c>
      <c r="F3049" s="19" t="s">
        <v>21</v>
      </c>
      <c r="G3049" s="180">
        <v>98302</v>
      </c>
      <c r="H3049" s="19" t="s">
        <v>4484</v>
      </c>
      <c r="I3049" s="19" t="s">
        <v>15692</v>
      </c>
      <c r="J3049" s="19" t="s">
        <v>23</v>
      </c>
      <c r="K3049" s="20" t="s">
        <v>11023</v>
      </c>
      <c r="L3049" s="19" t="s">
        <v>25</v>
      </c>
    </row>
    <row r="3050" spans="1:12" x14ac:dyDescent="0.25">
      <c r="A3050" s="19" t="s">
        <v>4365</v>
      </c>
      <c r="B3050" s="19" t="s">
        <v>4366</v>
      </c>
      <c r="C3050" s="19" t="s">
        <v>4476</v>
      </c>
      <c r="D3050" s="19" t="s">
        <v>4477</v>
      </c>
      <c r="E3050" s="20" t="s">
        <v>21</v>
      </c>
      <c r="F3050" s="19" t="s">
        <v>21</v>
      </c>
      <c r="G3050" s="180">
        <v>98304</v>
      </c>
      <c r="H3050" s="19" t="s">
        <v>4485</v>
      </c>
      <c r="I3050" s="19" t="s">
        <v>15692</v>
      </c>
      <c r="J3050" s="19" t="s">
        <v>23</v>
      </c>
      <c r="K3050" s="20" t="s">
        <v>11024</v>
      </c>
      <c r="L3050" s="19" t="s">
        <v>25</v>
      </c>
    </row>
    <row r="3051" spans="1:12" x14ac:dyDescent="0.25">
      <c r="A3051" s="19" t="s">
        <v>4365</v>
      </c>
      <c r="B3051" s="19" t="s">
        <v>4366</v>
      </c>
      <c r="C3051" s="19" t="s">
        <v>4476</v>
      </c>
      <c r="D3051" s="19" t="s">
        <v>4477</v>
      </c>
      <c r="E3051" s="20" t="s">
        <v>21</v>
      </c>
      <c r="F3051" s="19" t="s">
        <v>21</v>
      </c>
      <c r="G3051" s="180">
        <v>98307</v>
      </c>
      <c r="H3051" s="19" t="s">
        <v>4486</v>
      </c>
      <c r="I3051" s="19" t="s">
        <v>15692</v>
      </c>
      <c r="J3051" s="19" t="s">
        <v>23</v>
      </c>
      <c r="K3051" s="20" t="s">
        <v>11025</v>
      </c>
      <c r="L3051" s="19" t="s">
        <v>25</v>
      </c>
    </row>
    <row r="3052" spans="1:12" x14ac:dyDescent="0.25">
      <c r="A3052" s="19" t="s">
        <v>4365</v>
      </c>
      <c r="B3052" s="19" t="s">
        <v>4366</v>
      </c>
      <c r="C3052" s="19" t="s">
        <v>4476</v>
      </c>
      <c r="D3052" s="19" t="s">
        <v>4477</v>
      </c>
      <c r="E3052" s="20" t="s">
        <v>21</v>
      </c>
      <c r="F3052" s="19" t="s">
        <v>21</v>
      </c>
      <c r="G3052" s="180">
        <v>98308</v>
      </c>
      <c r="H3052" s="19" t="s">
        <v>4487</v>
      </c>
      <c r="I3052" s="19" t="s">
        <v>15692</v>
      </c>
      <c r="J3052" s="19" t="s">
        <v>23</v>
      </c>
      <c r="K3052" s="20" t="s">
        <v>11026</v>
      </c>
      <c r="L3052" s="19" t="s">
        <v>25</v>
      </c>
    </row>
    <row r="3053" spans="1:12" x14ac:dyDescent="0.25">
      <c r="A3053" s="19" t="s">
        <v>4365</v>
      </c>
      <c r="B3053" s="19" t="s">
        <v>4366</v>
      </c>
      <c r="C3053" s="19" t="s">
        <v>4476</v>
      </c>
      <c r="D3053" s="19" t="s">
        <v>4477</v>
      </c>
      <c r="E3053" s="20" t="s">
        <v>21</v>
      </c>
      <c r="F3053" s="19" t="s">
        <v>21</v>
      </c>
      <c r="G3053" s="180">
        <v>98593</v>
      </c>
      <c r="H3053" s="19" t="s">
        <v>4489</v>
      </c>
      <c r="I3053" s="19" t="s">
        <v>15692</v>
      </c>
      <c r="J3053" s="19" t="s">
        <v>23</v>
      </c>
      <c r="K3053" s="20" t="s">
        <v>11027</v>
      </c>
      <c r="L3053" s="19" t="s">
        <v>25</v>
      </c>
    </row>
    <row r="3054" spans="1:12" x14ac:dyDescent="0.25">
      <c r="A3054" s="19" t="s">
        <v>4490</v>
      </c>
      <c r="B3054" s="19" t="s">
        <v>4491</v>
      </c>
      <c r="C3054" s="19" t="s">
        <v>4492</v>
      </c>
      <c r="D3054" s="19" t="s">
        <v>4493</v>
      </c>
      <c r="E3054" s="20" t="s">
        <v>21</v>
      </c>
      <c r="F3054" s="19" t="s">
        <v>21</v>
      </c>
      <c r="G3054" s="180">
        <v>89355</v>
      </c>
      <c r="H3054" s="19" t="s">
        <v>4494</v>
      </c>
      <c r="I3054" s="19" t="s">
        <v>15747</v>
      </c>
      <c r="J3054" s="19" t="s">
        <v>23</v>
      </c>
      <c r="K3054" s="20" t="s">
        <v>11028</v>
      </c>
      <c r="L3054" s="19" t="s">
        <v>25</v>
      </c>
    </row>
    <row r="3055" spans="1:12" x14ac:dyDescent="0.25">
      <c r="A3055" s="19" t="s">
        <v>4490</v>
      </c>
      <c r="B3055" s="19" t="s">
        <v>4491</v>
      </c>
      <c r="C3055" s="19" t="s">
        <v>4492</v>
      </c>
      <c r="D3055" s="19" t="s">
        <v>4493</v>
      </c>
      <c r="E3055" s="20" t="s">
        <v>21</v>
      </c>
      <c r="F3055" s="19" t="s">
        <v>21</v>
      </c>
      <c r="G3055" s="180">
        <v>89356</v>
      </c>
      <c r="H3055" s="19" t="s">
        <v>4495</v>
      </c>
      <c r="I3055" s="19" t="s">
        <v>15747</v>
      </c>
      <c r="J3055" s="19" t="s">
        <v>23</v>
      </c>
      <c r="K3055" s="20" t="s">
        <v>5943</v>
      </c>
      <c r="L3055" s="19" t="s">
        <v>25</v>
      </c>
    </row>
    <row r="3056" spans="1:12" x14ac:dyDescent="0.25">
      <c r="A3056" s="19" t="s">
        <v>4490</v>
      </c>
      <c r="B3056" s="19" t="s">
        <v>4491</v>
      </c>
      <c r="C3056" s="19" t="s">
        <v>4492</v>
      </c>
      <c r="D3056" s="19" t="s">
        <v>4493</v>
      </c>
      <c r="E3056" s="20" t="s">
        <v>21</v>
      </c>
      <c r="F3056" s="19" t="s">
        <v>21</v>
      </c>
      <c r="G3056" s="180">
        <v>89357</v>
      </c>
      <c r="H3056" s="19" t="s">
        <v>4497</v>
      </c>
      <c r="I3056" s="19" t="s">
        <v>15747</v>
      </c>
      <c r="J3056" s="19" t="s">
        <v>23</v>
      </c>
      <c r="K3056" s="20" t="s">
        <v>1951</v>
      </c>
      <c r="L3056" s="19" t="s">
        <v>25</v>
      </c>
    </row>
    <row r="3057" spans="1:12" x14ac:dyDescent="0.25">
      <c r="A3057" s="19" t="s">
        <v>4490</v>
      </c>
      <c r="B3057" s="19" t="s">
        <v>4491</v>
      </c>
      <c r="C3057" s="19" t="s">
        <v>4492</v>
      </c>
      <c r="D3057" s="19" t="s">
        <v>4493</v>
      </c>
      <c r="E3057" s="20" t="s">
        <v>21</v>
      </c>
      <c r="F3057" s="19" t="s">
        <v>21</v>
      </c>
      <c r="G3057" s="180">
        <v>89401</v>
      </c>
      <c r="H3057" s="19" t="s">
        <v>4499</v>
      </c>
      <c r="I3057" s="19" t="s">
        <v>15747</v>
      </c>
      <c r="J3057" s="19" t="s">
        <v>23</v>
      </c>
      <c r="K3057" s="20" t="s">
        <v>389</v>
      </c>
      <c r="L3057" s="19" t="s">
        <v>25</v>
      </c>
    </row>
    <row r="3058" spans="1:12" x14ac:dyDescent="0.25">
      <c r="A3058" s="19" t="s">
        <v>4490</v>
      </c>
      <c r="B3058" s="19" t="s">
        <v>4491</v>
      </c>
      <c r="C3058" s="19" t="s">
        <v>4492</v>
      </c>
      <c r="D3058" s="19" t="s">
        <v>4493</v>
      </c>
      <c r="E3058" s="20" t="s">
        <v>21</v>
      </c>
      <c r="F3058" s="19" t="s">
        <v>21</v>
      </c>
      <c r="G3058" s="180">
        <v>89402</v>
      </c>
      <c r="H3058" s="19" t="s">
        <v>4500</v>
      </c>
      <c r="I3058" s="19" t="s">
        <v>15747</v>
      </c>
      <c r="J3058" s="19" t="s">
        <v>23</v>
      </c>
      <c r="K3058" s="20" t="s">
        <v>10660</v>
      </c>
      <c r="L3058" s="19" t="s">
        <v>25</v>
      </c>
    </row>
    <row r="3059" spans="1:12" x14ac:dyDescent="0.25">
      <c r="A3059" s="19" t="s">
        <v>4490</v>
      </c>
      <c r="B3059" s="19" t="s">
        <v>4491</v>
      </c>
      <c r="C3059" s="19" t="s">
        <v>4492</v>
      </c>
      <c r="D3059" s="19" t="s">
        <v>4493</v>
      </c>
      <c r="E3059" s="20" t="s">
        <v>21</v>
      </c>
      <c r="F3059" s="19" t="s">
        <v>21</v>
      </c>
      <c r="G3059" s="180">
        <v>89403</v>
      </c>
      <c r="H3059" s="19" t="s">
        <v>4501</v>
      </c>
      <c r="I3059" s="19" t="s">
        <v>15747</v>
      </c>
      <c r="J3059" s="19" t="s">
        <v>23</v>
      </c>
      <c r="K3059" s="20" t="s">
        <v>6685</v>
      </c>
      <c r="L3059" s="19" t="s">
        <v>25</v>
      </c>
    </row>
    <row r="3060" spans="1:12" x14ac:dyDescent="0.25">
      <c r="A3060" s="19" t="s">
        <v>4490</v>
      </c>
      <c r="B3060" s="19" t="s">
        <v>4491</v>
      </c>
      <c r="C3060" s="19" t="s">
        <v>4492</v>
      </c>
      <c r="D3060" s="19" t="s">
        <v>4493</v>
      </c>
      <c r="E3060" s="20" t="s">
        <v>21</v>
      </c>
      <c r="F3060" s="19" t="s">
        <v>21</v>
      </c>
      <c r="G3060" s="180">
        <v>89446</v>
      </c>
      <c r="H3060" s="19" t="s">
        <v>4503</v>
      </c>
      <c r="I3060" s="19" t="s">
        <v>15747</v>
      </c>
      <c r="J3060" s="19" t="s">
        <v>23</v>
      </c>
      <c r="K3060" s="20" t="s">
        <v>8584</v>
      </c>
      <c r="L3060" s="19" t="s">
        <v>25</v>
      </c>
    </row>
    <row r="3061" spans="1:12" x14ac:dyDescent="0.25">
      <c r="A3061" s="19" t="s">
        <v>4490</v>
      </c>
      <c r="B3061" s="19" t="s">
        <v>4491</v>
      </c>
      <c r="C3061" s="19" t="s">
        <v>4492</v>
      </c>
      <c r="D3061" s="19" t="s">
        <v>4493</v>
      </c>
      <c r="E3061" s="20" t="s">
        <v>21</v>
      </c>
      <c r="F3061" s="19" t="s">
        <v>21</v>
      </c>
      <c r="G3061" s="180">
        <v>89447</v>
      </c>
      <c r="H3061" s="19" t="s">
        <v>4504</v>
      </c>
      <c r="I3061" s="19" t="s">
        <v>15747</v>
      </c>
      <c r="J3061" s="19" t="s">
        <v>23</v>
      </c>
      <c r="K3061" s="20" t="s">
        <v>3207</v>
      </c>
      <c r="L3061" s="19" t="s">
        <v>25</v>
      </c>
    </row>
    <row r="3062" spans="1:12" x14ac:dyDescent="0.25">
      <c r="A3062" s="19" t="s">
        <v>4490</v>
      </c>
      <c r="B3062" s="19" t="s">
        <v>4491</v>
      </c>
      <c r="C3062" s="19" t="s">
        <v>4492</v>
      </c>
      <c r="D3062" s="19" t="s">
        <v>4493</v>
      </c>
      <c r="E3062" s="20" t="s">
        <v>21</v>
      </c>
      <c r="F3062" s="19" t="s">
        <v>21</v>
      </c>
      <c r="G3062" s="180">
        <v>89448</v>
      </c>
      <c r="H3062" s="19" t="s">
        <v>4506</v>
      </c>
      <c r="I3062" s="19" t="s">
        <v>15747</v>
      </c>
      <c r="J3062" s="19" t="s">
        <v>23</v>
      </c>
      <c r="K3062" s="20" t="s">
        <v>3664</v>
      </c>
      <c r="L3062" s="19" t="s">
        <v>25</v>
      </c>
    </row>
    <row r="3063" spans="1:12" x14ac:dyDescent="0.25">
      <c r="A3063" s="19" t="s">
        <v>4490</v>
      </c>
      <c r="B3063" s="19" t="s">
        <v>4491</v>
      </c>
      <c r="C3063" s="19" t="s">
        <v>4492</v>
      </c>
      <c r="D3063" s="19" t="s">
        <v>4493</v>
      </c>
      <c r="E3063" s="20" t="s">
        <v>21</v>
      </c>
      <c r="F3063" s="19" t="s">
        <v>21</v>
      </c>
      <c r="G3063" s="180">
        <v>89449</v>
      </c>
      <c r="H3063" s="19" t="s">
        <v>4507</v>
      </c>
      <c r="I3063" s="19" t="s">
        <v>15747</v>
      </c>
      <c r="J3063" s="19" t="s">
        <v>23</v>
      </c>
      <c r="K3063" s="20" t="s">
        <v>533</v>
      </c>
      <c r="L3063" s="19" t="s">
        <v>25</v>
      </c>
    </row>
    <row r="3064" spans="1:12" x14ac:dyDescent="0.25">
      <c r="A3064" s="19" t="s">
        <v>4490</v>
      </c>
      <c r="B3064" s="19" t="s">
        <v>4491</v>
      </c>
      <c r="C3064" s="19" t="s">
        <v>4492</v>
      </c>
      <c r="D3064" s="19" t="s">
        <v>4493</v>
      </c>
      <c r="E3064" s="20" t="s">
        <v>21</v>
      </c>
      <c r="F3064" s="19" t="s">
        <v>21</v>
      </c>
      <c r="G3064" s="180">
        <v>89450</v>
      </c>
      <c r="H3064" s="19" t="s">
        <v>4509</v>
      </c>
      <c r="I3064" s="19" t="s">
        <v>15747</v>
      </c>
      <c r="J3064" s="19" t="s">
        <v>23</v>
      </c>
      <c r="K3064" s="20" t="s">
        <v>10675</v>
      </c>
      <c r="L3064" s="19" t="s">
        <v>25</v>
      </c>
    </row>
    <row r="3065" spans="1:12" x14ac:dyDescent="0.25">
      <c r="A3065" s="19" t="s">
        <v>4490</v>
      </c>
      <c r="B3065" s="19" t="s">
        <v>4491</v>
      </c>
      <c r="C3065" s="19" t="s">
        <v>4492</v>
      </c>
      <c r="D3065" s="19" t="s">
        <v>4493</v>
      </c>
      <c r="E3065" s="20" t="s">
        <v>21</v>
      </c>
      <c r="F3065" s="19" t="s">
        <v>21</v>
      </c>
      <c r="G3065" s="180">
        <v>89451</v>
      </c>
      <c r="H3065" s="19" t="s">
        <v>4511</v>
      </c>
      <c r="I3065" s="19" t="s">
        <v>15747</v>
      </c>
      <c r="J3065" s="19" t="s">
        <v>23</v>
      </c>
      <c r="K3065" s="20" t="s">
        <v>5358</v>
      </c>
      <c r="L3065" s="19" t="s">
        <v>25</v>
      </c>
    </row>
    <row r="3066" spans="1:12" x14ac:dyDescent="0.25">
      <c r="A3066" s="19" t="s">
        <v>4490</v>
      </c>
      <c r="B3066" s="19" t="s">
        <v>4491</v>
      </c>
      <c r="C3066" s="19" t="s">
        <v>4492</v>
      </c>
      <c r="D3066" s="19" t="s">
        <v>4493</v>
      </c>
      <c r="E3066" s="20" t="s">
        <v>21</v>
      </c>
      <c r="F3066" s="19" t="s">
        <v>21</v>
      </c>
      <c r="G3066" s="180">
        <v>89452</v>
      </c>
      <c r="H3066" s="19" t="s">
        <v>4513</v>
      </c>
      <c r="I3066" s="19" t="s">
        <v>15747</v>
      </c>
      <c r="J3066" s="19" t="s">
        <v>23</v>
      </c>
      <c r="K3066" s="20" t="s">
        <v>11029</v>
      </c>
      <c r="L3066" s="19" t="s">
        <v>25</v>
      </c>
    </row>
    <row r="3067" spans="1:12" x14ac:dyDescent="0.25">
      <c r="A3067" s="19" t="s">
        <v>4490</v>
      </c>
      <c r="B3067" s="19" t="s">
        <v>4491</v>
      </c>
      <c r="C3067" s="19" t="s">
        <v>4492</v>
      </c>
      <c r="D3067" s="19" t="s">
        <v>4493</v>
      </c>
      <c r="E3067" s="20" t="s">
        <v>21</v>
      </c>
      <c r="F3067" s="19" t="s">
        <v>21</v>
      </c>
      <c r="G3067" s="180">
        <v>89508</v>
      </c>
      <c r="H3067" s="19" t="s">
        <v>4514</v>
      </c>
      <c r="I3067" s="19" t="s">
        <v>15747</v>
      </c>
      <c r="J3067" s="19" t="s">
        <v>23</v>
      </c>
      <c r="K3067" s="20" t="s">
        <v>5140</v>
      </c>
      <c r="L3067" s="19" t="s">
        <v>25</v>
      </c>
    </row>
    <row r="3068" spans="1:12" x14ac:dyDescent="0.25">
      <c r="A3068" s="19" t="s">
        <v>4490</v>
      </c>
      <c r="B3068" s="19" t="s">
        <v>4491</v>
      </c>
      <c r="C3068" s="19" t="s">
        <v>4492</v>
      </c>
      <c r="D3068" s="19" t="s">
        <v>4493</v>
      </c>
      <c r="E3068" s="20" t="s">
        <v>21</v>
      </c>
      <c r="F3068" s="19" t="s">
        <v>21</v>
      </c>
      <c r="G3068" s="180">
        <v>89509</v>
      </c>
      <c r="H3068" s="19" t="s">
        <v>4515</v>
      </c>
      <c r="I3068" s="19" t="s">
        <v>15747</v>
      </c>
      <c r="J3068" s="19" t="s">
        <v>23</v>
      </c>
      <c r="K3068" s="20" t="s">
        <v>6659</v>
      </c>
      <c r="L3068" s="19" t="s">
        <v>25</v>
      </c>
    </row>
    <row r="3069" spans="1:12" x14ac:dyDescent="0.25">
      <c r="A3069" s="19" t="s">
        <v>4490</v>
      </c>
      <c r="B3069" s="19" t="s">
        <v>4491</v>
      </c>
      <c r="C3069" s="19" t="s">
        <v>4492</v>
      </c>
      <c r="D3069" s="19" t="s">
        <v>4493</v>
      </c>
      <c r="E3069" s="20" t="s">
        <v>21</v>
      </c>
      <c r="F3069" s="19" t="s">
        <v>21</v>
      </c>
      <c r="G3069" s="180">
        <v>89511</v>
      </c>
      <c r="H3069" s="19" t="s">
        <v>4517</v>
      </c>
      <c r="I3069" s="19" t="s">
        <v>15747</v>
      </c>
      <c r="J3069" s="19" t="s">
        <v>23</v>
      </c>
      <c r="K3069" s="20" t="s">
        <v>1645</v>
      </c>
      <c r="L3069" s="19" t="s">
        <v>25</v>
      </c>
    </row>
    <row r="3070" spans="1:12" x14ac:dyDescent="0.25">
      <c r="A3070" s="19" t="s">
        <v>4490</v>
      </c>
      <c r="B3070" s="19" t="s">
        <v>4491</v>
      </c>
      <c r="C3070" s="19" t="s">
        <v>4492</v>
      </c>
      <c r="D3070" s="19" t="s">
        <v>4493</v>
      </c>
      <c r="E3070" s="20" t="s">
        <v>21</v>
      </c>
      <c r="F3070" s="19" t="s">
        <v>21</v>
      </c>
      <c r="G3070" s="180">
        <v>89512</v>
      </c>
      <c r="H3070" s="19" t="s">
        <v>4518</v>
      </c>
      <c r="I3070" s="19" t="s">
        <v>15747</v>
      </c>
      <c r="J3070" s="19" t="s">
        <v>23</v>
      </c>
      <c r="K3070" s="20" t="s">
        <v>11030</v>
      </c>
      <c r="L3070" s="19" t="s">
        <v>25</v>
      </c>
    </row>
    <row r="3071" spans="1:12" x14ac:dyDescent="0.25">
      <c r="A3071" s="19" t="s">
        <v>4490</v>
      </c>
      <c r="B3071" s="19" t="s">
        <v>4491</v>
      </c>
      <c r="C3071" s="19" t="s">
        <v>4492</v>
      </c>
      <c r="D3071" s="19" t="s">
        <v>4493</v>
      </c>
      <c r="E3071" s="20" t="s">
        <v>21</v>
      </c>
      <c r="F3071" s="19" t="s">
        <v>21</v>
      </c>
      <c r="G3071" s="180">
        <v>89576</v>
      </c>
      <c r="H3071" s="19" t="s">
        <v>4519</v>
      </c>
      <c r="I3071" s="19" t="s">
        <v>15747</v>
      </c>
      <c r="J3071" s="19" t="s">
        <v>23</v>
      </c>
      <c r="K3071" s="20" t="s">
        <v>969</v>
      </c>
      <c r="L3071" s="19" t="s">
        <v>25</v>
      </c>
    </row>
    <row r="3072" spans="1:12" x14ac:dyDescent="0.25">
      <c r="A3072" s="19" t="s">
        <v>4490</v>
      </c>
      <c r="B3072" s="19" t="s">
        <v>4491</v>
      </c>
      <c r="C3072" s="19" t="s">
        <v>4492</v>
      </c>
      <c r="D3072" s="19" t="s">
        <v>4493</v>
      </c>
      <c r="E3072" s="20" t="s">
        <v>21</v>
      </c>
      <c r="F3072" s="19" t="s">
        <v>21</v>
      </c>
      <c r="G3072" s="180">
        <v>89578</v>
      </c>
      <c r="H3072" s="19" t="s">
        <v>4521</v>
      </c>
      <c r="I3072" s="19" t="s">
        <v>15747</v>
      </c>
      <c r="J3072" s="19" t="s">
        <v>23</v>
      </c>
      <c r="K3072" s="20" t="s">
        <v>10746</v>
      </c>
      <c r="L3072" s="19" t="s">
        <v>25</v>
      </c>
    </row>
    <row r="3073" spans="1:12" x14ac:dyDescent="0.25">
      <c r="A3073" s="19" t="s">
        <v>4490</v>
      </c>
      <c r="B3073" s="19" t="s">
        <v>4491</v>
      </c>
      <c r="C3073" s="19" t="s">
        <v>4492</v>
      </c>
      <c r="D3073" s="19" t="s">
        <v>4493</v>
      </c>
      <c r="E3073" s="20" t="s">
        <v>21</v>
      </c>
      <c r="F3073" s="19" t="s">
        <v>21</v>
      </c>
      <c r="G3073" s="180">
        <v>89580</v>
      </c>
      <c r="H3073" s="19" t="s">
        <v>4522</v>
      </c>
      <c r="I3073" s="19" t="s">
        <v>15747</v>
      </c>
      <c r="J3073" s="19" t="s">
        <v>23</v>
      </c>
      <c r="K3073" s="20" t="s">
        <v>11031</v>
      </c>
      <c r="L3073" s="19" t="s">
        <v>25</v>
      </c>
    </row>
    <row r="3074" spans="1:12" x14ac:dyDescent="0.25">
      <c r="A3074" s="19" t="s">
        <v>4490</v>
      </c>
      <c r="B3074" s="19" t="s">
        <v>4491</v>
      </c>
      <c r="C3074" s="19" t="s">
        <v>4492</v>
      </c>
      <c r="D3074" s="19" t="s">
        <v>4493</v>
      </c>
      <c r="E3074" s="20" t="s">
        <v>21</v>
      </c>
      <c r="F3074" s="19" t="s">
        <v>21</v>
      </c>
      <c r="G3074" s="180">
        <v>89633</v>
      </c>
      <c r="H3074" s="19" t="s">
        <v>4523</v>
      </c>
      <c r="I3074" s="19" t="s">
        <v>15747</v>
      </c>
      <c r="J3074" s="19" t="s">
        <v>23</v>
      </c>
      <c r="K3074" s="20" t="s">
        <v>11032</v>
      </c>
      <c r="L3074" s="19" t="s">
        <v>25</v>
      </c>
    </row>
    <row r="3075" spans="1:12" x14ac:dyDescent="0.25">
      <c r="A3075" s="19" t="s">
        <v>4490</v>
      </c>
      <c r="B3075" s="19" t="s">
        <v>4491</v>
      </c>
      <c r="C3075" s="19" t="s">
        <v>4492</v>
      </c>
      <c r="D3075" s="19" t="s">
        <v>4493</v>
      </c>
      <c r="E3075" s="20" t="s">
        <v>21</v>
      </c>
      <c r="F3075" s="19" t="s">
        <v>21</v>
      </c>
      <c r="G3075" s="180">
        <v>89634</v>
      </c>
      <c r="H3075" s="19" t="s">
        <v>4525</v>
      </c>
      <c r="I3075" s="19" t="s">
        <v>15747</v>
      </c>
      <c r="J3075" s="19" t="s">
        <v>23</v>
      </c>
      <c r="K3075" s="20" t="s">
        <v>7483</v>
      </c>
      <c r="L3075" s="19" t="s">
        <v>25</v>
      </c>
    </row>
    <row r="3076" spans="1:12" x14ac:dyDescent="0.25">
      <c r="A3076" s="19" t="s">
        <v>4490</v>
      </c>
      <c r="B3076" s="19" t="s">
        <v>4491</v>
      </c>
      <c r="C3076" s="19" t="s">
        <v>4492</v>
      </c>
      <c r="D3076" s="19" t="s">
        <v>4493</v>
      </c>
      <c r="E3076" s="20" t="s">
        <v>21</v>
      </c>
      <c r="F3076" s="19" t="s">
        <v>21</v>
      </c>
      <c r="G3076" s="180">
        <v>89635</v>
      </c>
      <c r="H3076" s="19" t="s">
        <v>4527</v>
      </c>
      <c r="I3076" s="19" t="s">
        <v>15747</v>
      </c>
      <c r="J3076" s="19" t="s">
        <v>23</v>
      </c>
      <c r="K3076" s="20" t="s">
        <v>9627</v>
      </c>
      <c r="L3076" s="19" t="s">
        <v>25</v>
      </c>
    </row>
    <row r="3077" spans="1:12" x14ac:dyDescent="0.25">
      <c r="A3077" s="19" t="s">
        <v>4490</v>
      </c>
      <c r="B3077" s="19" t="s">
        <v>4491</v>
      </c>
      <c r="C3077" s="19" t="s">
        <v>4492</v>
      </c>
      <c r="D3077" s="19" t="s">
        <v>4493</v>
      </c>
      <c r="E3077" s="20" t="s">
        <v>21</v>
      </c>
      <c r="F3077" s="19" t="s">
        <v>21</v>
      </c>
      <c r="G3077" s="180">
        <v>89636</v>
      </c>
      <c r="H3077" s="19" t="s">
        <v>4528</v>
      </c>
      <c r="I3077" s="19" t="s">
        <v>15747</v>
      </c>
      <c r="J3077" s="19" t="s">
        <v>23</v>
      </c>
      <c r="K3077" s="20" t="s">
        <v>115</v>
      </c>
      <c r="L3077" s="19" t="s">
        <v>25</v>
      </c>
    </row>
    <row r="3078" spans="1:12" x14ac:dyDescent="0.25">
      <c r="A3078" s="19" t="s">
        <v>4490</v>
      </c>
      <c r="B3078" s="19" t="s">
        <v>4491</v>
      </c>
      <c r="C3078" s="19" t="s">
        <v>4492</v>
      </c>
      <c r="D3078" s="19" t="s">
        <v>4493</v>
      </c>
      <c r="E3078" s="20" t="s">
        <v>21</v>
      </c>
      <c r="F3078" s="19" t="s">
        <v>21</v>
      </c>
      <c r="G3078" s="180">
        <v>89711</v>
      </c>
      <c r="H3078" s="19" t="s">
        <v>4529</v>
      </c>
      <c r="I3078" s="19" t="s">
        <v>15747</v>
      </c>
      <c r="J3078" s="19" t="s">
        <v>23</v>
      </c>
      <c r="K3078" s="20" t="s">
        <v>5929</v>
      </c>
      <c r="L3078" s="19" t="s">
        <v>25</v>
      </c>
    </row>
    <row r="3079" spans="1:12" x14ac:dyDescent="0.25">
      <c r="A3079" s="19" t="s">
        <v>4490</v>
      </c>
      <c r="B3079" s="19" t="s">
        <v>4491</v>
      </c>
      <c r="C3079" s="19" t="s">
        <v>4492</v>
      </c>
      <c r="D3079" s="19" t="s">
        <v>4493</v>
      </c>
      <c r="E3079" s="20" t="s">
        <v>21</v>
      </c>
      <c r="F3079" s="19" t="s">
        <v>21</v>
      </c>
      <c r="G3079" s="180">
        <v>89712</v>
      </c>
      <c r="H3079" s="19" t="s">
        <v>4531</v>
      </c>
      <c r="I3079" s="19" t="s">
        <v>15747</v>
      </c>
      <c r="J3079" s="19" t="s">
        <v>23</v>
      </c>
      <c r="K3079" s="20" t="s">
        <v>10662</v>
      </c>
      <c r="L3079" s="19" t="s">
        <v>25</v>
      </c>
    </row>
    <row r="3080" spans="1:12" x14ac:dyDescent="0.25">
      <c r="A3080" s="19" t="s">
        <v>4490</v>
      </c>
      <c r="B3080" s="19" t="s">
        <v>4491</v>
      </c>
      <c r="C3080" s="19" t="s">
        <v>4492</v>
      </c>
      <c r="D3080" s="19" t="s">
        <v>4493</v>
      </c>
      <c r="E3080" s="20" t="s">
        <v>21</v>
      </c>
      <c r="F3080" s="19" t="s">
        <v>21</v>
      </c>
      <c r="G3080" s="180">
        <v>89713</v>
      </c>
      <c r="H3080" s="19" t="s">
        <v>4532</v>
      </c>
      <c r="I3080" s="19" t="s">
        <v>15747</v>
      </c>
      <c r="J3080" s="19" t="s">
        <v>23</v>
      </c>
      <c r="K3080" s="20" t="s">
        <v>11033</v>
      </c>
      <c r="L3080" s="19" t="s">
        <v>25</v>
      </c>
    </row>
    <row r="3081" spans="1:12" x14ac:dyDescent="0.25">
      <c r="A3081" s="19" t="s">
        <v>4490</v>
      </c>
      <c r="B3081" s="19" t="s">
        <v>4491</v>
      </c>
      <c r="C3081" s="19" t="s">
        <v>4492</v>
      </c>
      <c r="D3081" s="19" t="s">
        <v>4493</v>
      </c>
      <c r="E3081" s="20" t="s">
        <v>21</v>
      </c>
      <c r="F3081" s="19" t="s">
        <v>21</v>
      </c>
      <c r="G3081" s="180">
        <v>89714</v>
      </c>
      <c r="H3081" s="19" t="s">
        <v>4533</v>
      </c>
      <c r="I3081" s="19" t="s">
        <v>15747</v>
      </c>
      <c r="J3081" s="19" t="s">
        <v>23</v>
      </c>
      <c r="K3081" s="20" t="s">
        <v>11034</v>
      </c>
      <c r="L3081" s="19" t="s">
        <v>25</v>
      </c>
    </row>
    <row r="3082" spans="1:12" x14ac:dyDescent="0.25">
      <c r="A3082" s="19" t="s">
        <v>4490</v>
      </c>
      <c r="B3082" s="19" t="s">
        <v>4491</v>
      </c>
      <c r="C3082" s="19" t="s">
        <v>4492</v>
      </c>
      <c r="D3082" s="19" t="s">
        <v>4493</v>
      </c>
      <c r="E3082" s="20" t="s">
        <v>21</v>
      </c>
      <c r="F3082" s="19" t="s">
        <v>21</v>
      </c>
      <c r="G3082" s="180">
        <v>89716</v>
      </c>
      <c r="H3082" s="19" t="s">
        <v>4534</v>
      </c>
      <c r="I3082" s="19" t="s">
        <v>15747</v>
      </c>
      <c r="J3082" s="19" t="s">
        <v>23</v>
      </c>
      <c r="K3082" s="20" t="s">
        <v>11035</v>
      </c>
      <c r="L3082" s="19" t="s">
        <v>25</v>
      </c>
    </row>
    <row r="3083" spans="1:12" x14ac:dyDescent="0.25">
      <c r="A3083" s="19" t="s">
        <v>4490</v>
      </c>
      <c r="B3083" s="19" t="s">
        <v>4491</v>
      </c>
      <c r="C3083" s="19" t="s">
        <v>4492</v>
      </c>
      <c r="D3083" s="19" t="s">
        <v>4493</v>
      </c>
      <c r="E3083" s="20" t="s">
        <v>21</v>
      </c>
      <c r="F3083" s="19" t="s">
        <v>21</v>
      </c>
      <c r="G3083" s="180">
        <v>89717</v>
      </c>
      <c r="H3083" s="19" t="s">
        <v>4536</v>
      </c>
      <c r="I3083" s="19" t="s">
        <v>15747</v>
      </c>
      <c r="J3083" s="19" t="s">
        <v>23</v>
      </c>
      <c r="K3083" s="20" t="s">
        <v>7927</v>
      </c>
      <c r="L3083" s="19" t="s">
        <v>25</v>
      </c>
    </row>
    <row r="3084" spans="1:12" x14ac:dyDescent="0.25">
      <c r="A3084" s="19" t="s">
        <v>4490</v>
      </c>
      <c r="B3084" s="19" t="s">
        <v>4491</v>
      </c>
      <c r="C3084" s="19" t="s">
        <v>4492</v>
      </c>
      <c r="D3084" s="19" t="s">
        <v>4493</v>
      </c>
      <c r="E3084" s="20" t="s">
        <v>21</v>
      </c>
      <c r="F3084" s="19" t="s">
        <v>21</v>
      </c>
      <c r="G3084" s="180">
        <v>89770</v>
      </c>
      <c r="H3084" s="19" t="s">
        <v>4538</v>
      </c>
      <c r="I3084" s="19" t="s">
        <v>15747</v>
      </c>
      <c r="J3084" s="19" t="s">
        <v>23</v>
      </c>
      <c r="K3084" s="20" t="s">
        <v>11036</v>
      </c>
      <c r="L3084" s="19" t="s">
        <v>25</v>
      </c>
    </row>
    <row r="3085" spans="1:12" x14ac:dyDescent="0.25">
      <c r="A3085" s="19" t="s">
        <v>4490</v>
      </c>
      <c r="B3085" s="19" t="s">
        <v>4491</v>
      </c>
      <c r="C3085" s="19" t="s">
        <v>4492</v>
      </c>
      <c r="D3085" s="19" t="s">
        <v>4493</v>
      </c>
      <c r="E3085" s="20" t="s">
        <v>21</v>
      </c>
      <c r="F3085" s="19" t="s">
        <v>21</v>
      </c>
      <c r="G3085" s="180">
        <v>89771</v>
      </c>
      <c r="H3085" s="19" t="s">
        <v>4539</v>
      </c>
      <c r="I3085" s="19" t="s">
        <v>15747</v>
      </c>
      <c r="J3085" s="19" t="s">
        <v>23</v>
      </c>
      <c r="K3085" s="20" t="s">
        <v>6189</v>
      </c>
      <c r="L3085" s="19" t="s">
        <v>25</v>
      </c>
    </row>
    <row r="3086" spans="1:12" x14ac:dyDescent="0.25">
      <c r="A3086" s="19" t="s">
        <v>4490</v>
      </c>
      <c r="B3086" s="19" t="s">
        <v>4491</v>
      </c>
      <c r="C3086" s="19" t="s">
        <v>4492</v>
      </c>
      <c r="D3086" s="19" t="s">
        <v>4493</v>
      </c>
      <c r="E3086" s="20" t="s">
        <v>21</v>
      </c>
      <c r="F3086" s="19" t="s">
        <v>21</v>
      </c>
      <c r="G3086" s="180">
        <v>89773</v>
      </c>
      <c r="H3086" s="19" t="s">
        <v>4541</v>
      </c>
      <c r="I3086" s="19" t="s">
        <v>15747</v>
      </c>
      <c r="J3086" s="19" t="s">
        <v>23</v>
      </c>
      <c r="K3086" s="20" t="s">
        <v>11037</v>
      </c>
      <c r="L3086" s="19" t="s">
        <v>25</v>
      </c>
    </row>
    <row r="3087" spans="1:12" x14ac:dyDescent="0.25">
      <c r="A3087" s="19" t="s">
        <v>4490</v>
      </c>
      <c r="B3087" s="19" t="s">
        <v>4491</v>
      </c>
      <c r="C3087" s="19" t="s">
        <v>4492</v>
      </c>
      <c r="D3087" s="19" t="s">
        <v>4493</v>
      </c>
      <c r="E3087" s="20" t="s">
        <v>21</v>
      </c>
      <c r="F3087" s="19" t="s">
        <v>21</v>
      </c>
      <c r="G3087" s="180">
        <v>89775</v>
      </c>
      <c r="H3087" s="19" t="s">
        <v>4542</v>
      </c>
      <c r="I3087" s="19" t="s">
        <v>15747</v>
      </c>
      <c r="J3087" s="19" t="s">
        <v>23</v>
      </c>
      <c r="K3087" s="20" t="s">
        <v>11038</v>
      </c>
      <c r="L3087" s="19" t="s">
        <v>25</v>
      </c>
    </row>
    <row r="3088" spans="1:12" x14ac:dyDescent="0.25">
      <c r="A3088" s="19" t="s">
        <v>4490</v>
      </c>
      <c r="B3088" s="19" t="s">
        <v>4491</v>
      </c>
      <c r="C3088" s="19" t="s">
        <v>4492</v>
      </c>
      <c r="D3088" s="19" t="s">
        <v>4493</v>
      </c>
      <c r="E3088" s="20" t="s">
        <v>21</v>
      </c>
      <c r="F3088" s="19" t="s">
        <v>21</v>
      </c>
      <c r="G3088" s="180">
        <v>89798</v>
      </c>
      <c r="H3088" s="19" t="s">
        <v>4543</v>
      </c>
      <c r="I3088" s="19" t="s">
        <v>15747</v>
      </c>
      <c r="J3088" s="19" t="s">
        <v>23</v>
      </c>
      <c r="K3088" s="20" t="s">
        <v>11039</v>
      </c>
      <c r="L3088" s="19" t="s">
        <v>25</v>
      </c>
    </row>
    <row r="3089" spans="1:12" x14ac:dyDescent="0.25">
      <c r="A3089" s="19" t="s">
        <v>4490</v>
      </c>
      <c r="B3089" s="19" t="s">
        <v>4491</v>
      </c>
      <c r="C3089" s="19" t="s">
        <v>4492</v>
      </c>
      <c r="D3089" s="19" t="s">
        <v>4493</v>
      </c>
      <c r="E3089" s="20" t="s">
        <v>21</v>
      </c>
      <c r="F3089" s="19" t="s">
        <v>21</v>
      </c>
      <c r="G3089" s="180">
        <v>89799</v>
      </c>
      <c r="H3089" s="19" t="s">
        <v>4544</v>
      </c>
      <c r="I3089" s="19" t="s">
        <v>15747</v>
      </c>
      <c r="J3089" s="19" t="s">
        <v>23</v>
      </c>
      <c r="K3089" s="20" t="s">
        <v>9128</v>
      </c>
      <c r="L3089" s="19" t="s">
        <v>25</v>
      </c>
    </row>
    <row r="3090" spans="1:12" x14ac:dyDescent="0.25">
      <c r="A3090" s="19" t="s">
        <v>4490</v>
      </c>
      <c r="B3090" s="19" t="s">
        <v>4491</v>
      </c>
      <c r="C3090" s="19" t="s">
        <v>4492</v>
      </c>
      <c r="D3090" s="19" t="s">
        <v>4493</v>
      </c>
      <c r="E3090" s="20" t="s">
        <v>21</v>
      </c>
      <c r="F3090" s="19" t="s">
        <v>21</v>
      </c>
      <c r="G3090" s="180">
        <v>89800</v>
      </c>
      <c r="H3090" s="19" t="s">
        <v>4546</v>
      </c>
      <c r="I3090" s="19" t="s">
        <v>15747</v>
      </c>
      <c r="J3090" s="19" t="s">
        <v>23</v>
      </c>
      <c r="K3090" s="20" t="s">
        <v>8721</v>
      </c>
      <c r="L3090" s="19" t="s">
        <v>25</v>
      </c>
    </row>
    <row r="3091" spans="1:12" x14ac:dyDescent="0.25">
      <c r="A3091" s="19" t="s">
        <v>4490</v>
      </c>
      <c r="B3091" s="19" t="s">
        <v>4491</v>
      </c>
      <c r="C3091" s="19" t="s">
        <v>4492</v>
      </c>
      <c r="D3091" s="19" t="s">
        <v>4493</v>
      </c>
      <c r="E3091" s="20" t="s">
        <v>21</v>
      </c>
      <c r="F3091" s="19" t="s">
        <v>21</v>
      </c>
      <c r="G3091" s="180">
        <v>89848</v>
      </c>
      <c r="H3091" s="19" t="s">
        <v>4548</v>
      </c>
      <c r="I3091" s="19" t="s">
        <v>15747</v>
      </c>
      <c r="J3091" s="19" t="s">
        <v>23</v>
      </c>
      <c r="K3091" s="20" t="s">
        <v>9038</v>
      </c>
      <c r="L3091" s="19" t="s">
        <v>25</v>
      </c>
    </row>
    <row r="3092" spans="1:12" x14ac:dyDescent="0.25">
      <c r="A3092" s="19" t="s">
        <v>4490</v>
      </c>
      <c r="B3092" s="19" t="s">
        <v>4491</v>
      </c>
      <c r="C3092" s="19" t="s">
        <v>4492</v>
      </c>
      <c r="D3092" s="19" t="s">
        <v>4493</v>
      </c>
      <c r="E3092" s="20" t="s">
        <v>21</v>
      </c>
      <c r="F3092" s="19" t="s">
        <v>21</v>
      </c>
      <c r="G3092" s="180">
        <v>89849</v>
      </c>
      <c r="H3092" s="19" t="s">
        <v>4550</v>
      </c>
      <c r="I3092" s="19" t="s">
        <v>15747</v>
      </c>
      <c r="J3092" s="19" t="s">
        <v>23</v>
      </c>
      <c r="K3092" s="20" t="s">
        <v>1788</v>
      </c>
      <c r="L3092" s="19" t="s">
        <v>25</v>
      </c>
    </row>
    <row r="3093" spans="1:12" x14ac:dyDescent="0.25">
      <c r="A3093" s="19" t="s">
        <v>4490</v>
      </c>
      <c r="B3093" s="19" t="s">
        <v>4491</v>
      </c>
      <c r="C3093" s="19" t="s">
        <v>4492</v>
      </c>
      <c r="D3093" s="19" t="s">
        <v>4493</v>
      </c>
      <c r="E3093" s="20" t="s">
        <v>21</v>
      </c>
      <c r="F3093" s="19" t="s">
        <v>21</v>
      </c>
      <c r="G3093" s="180">
        <v>89865</v>
      </c>
      <c r="H3093" s="19" t="s">
        <v>4551</v>
      </c>
      <c r="I3093" s="19" t="s">
        <v>15747</v>
      </c>
      <c r="J3093" s="19" t="s">
        <v>23</v>
      </c>
      <c r="K3093" s="20" t="s">
        <v>3223</v>
      </c>
      <c r="L3093" s="19" t="s">
        <v>25</v>
      </c>
    </row>
    <row r="3094" spans="1:12" x14ac:dyDescent="0.25">
      <c r="A3094" s="19" t="s">
        <v>4490</v>
      </c>
      <c r="B3094" s="19" t="s">
        <v>4491</v>
      </c>
      <c r="C3094" s="19" t="s">
        <v>4492</v>
      </c>
      <c r="D3094" s="19" t="s">
        <v>4493</v>
      </c>
      <c r="E3094" s="20" t="s">
        <v>21</v>
      </c>
      <c r="F3094" s="19" t="s">
        <v>21</v>
      </c>
      <c r="G3094" s="180">
        <v>91784</v>
      </c>
      <c r="H3094" s="19" t="s">
        <v>4553</v>
      </c>
      <c r="I3094" s="19" t="s">
        <v>15747</v>
      </c>
      <c r="J3094" s="19" t="s">
        <v>23</v>
      </c>
      <c r="K3094" s="20" t="s">
        <v>11040</v>
      </c>
      <c r="L3094" s="19" t="s">
        <v>25</v>
      </c>
    </row>
    <row r="3095" spans="1:12" x14ac:dyDescent="0.25">
      <c r="A3095" s="19" t="s">
        <v>4490</v>
      </c>
      <c r="B3095" s="19" t="s">
        <v>4491</v>
      </c>
      <c r="C3095" s="19" t="s">
        <v>4492</v>
      </c>
      <c r="D3095" s="19" t="s">
        <v>4493</v>
      </c>
      <c r="E3095" s="20" t="s">
        <v>21</v>
      </c>
      <c r="F3095" s="19" t="s">
        <v>21</v>
      </c>
      <c r="G3095" s="180">
        <v>91785</v>
      </c>
      <c r="H3095" s="19" t="s">
        <v>4555</v>
      </c>
      <c r="I3095" s="19" t="s">
        <v>15747</v>
      </c>
      <c r="J3095" s="19" t="s">
        <v>9283</v>
      </c>
      <c r="K3095" s="20" t="s">
        <v>1105</v>
      </c>
      <c r="L3095" s="19" t="s">
        <v>25</v>
      </c>
    </row>
    <row r="3096" spans="1:12" x14ac:dyDescent="0.25">
      <c r="A3096" s="19" t="s">
        <v>4490</v>
      </c>
      <c r="B3096" s="19" t="s">
        <v>4491</v>
      </c>
      <c r="C3096" s="19" t="s">
        <v>4492</v>
      </c>
      <c r="D3096" s="19" t="s">
        <v>4493</v>
      </c>
      <c r="E3096" s="20" t="s">
        <v>21</v>
      </c>
      <c r="F3096" s="19" t="s">
        <v>21</v>
      </c>
      <c r="G3096" s="180">
        <v>91786</v>
      </c>
      <c r="H3096" s="19" t="s">
        <v>4556</v>
      </c>
      <c r="I3096" s="19" t="s">
        <v>15747</v>
      </c>
      <c r="J3096" s="19" t="s">
        <v>9283</v>
      </c>
      <c r="K3096" s="20" t="s">
        <v>7542</v>
      </c>
      <c r="L3096" s="19" t="s">
        <v>25</v>
      </c>
    </row>
    <row r="3097" spans="1:12" x14ac:dyDescent="0.25">
      <c r="A3097" s="19" t="s">
        <v>4490</v>
      </c>
      <c r="B3097" s="19" t="s">
        <v>4491</v>
      </c>
      <c r="C3097" s="19" t="s">
        <v>4492</v>
      </c>
      <c r="D3097" s="19" t="s">
        <v>4493</v>
      </c>
      <c r="E3097" s="20" t="s">
        <v>21</v>
      </c>
      <c r="F3097" s="19" t="s">
        <v>21</v>
      </c>
      <c r="G3097" s="180">
        <v>91787</v>
      </c>
      <c r="H3097" s="19" t="s">
        <v>4558</v>
      </c>
      <c r="I3097" s="19" t="s">
        <v>15747</v>
      </c>
      <c r="J3097" s="19" t="s">
        <v>9283</v>
      </c>
      <c r="K3097" s="20" t="s">
        <v>11041</v>
      </c>
      <c r="L3097" s="19" t="s">
        <v>25</v>
      </c>
    </row>
    <row r="3098" spans="1:12" x14ac:dyDescent="0.25">
      <c r="A3098" s="19" t="s">
        <v>4490</v>
      </c>
      <c r="B3098" s="19" t="s">
        <v>4491</v>
      </c>
      <c r="C3098" s="19" t="s">
        <v>4492</v>
      </c>
      <c r="D3098" s="19" t="s">
        <v>4493</v>
      </c>
      <c r="E3098" s="20" t="s">
        <v>21</v>
      </c>
      <c r="F3098" s="19" t="s">
        <v>21</v>
      </c>
      <c r="G3098" s="180">
        <v>91788</v>
      </c>
      <c r="H3098" s="19" t="s">
        <v>4560</v>
      </c>
      <c r="I3098" s="19" t="s">
        <v>15747</v>
      </c>
      <c r="J3098" s="19" t="s">
        <v>9283</v>
      </c>
      <c r="K3098" s="20" t="s">
        <v>11042</v>
      </c>
      <c r="L3098" s="19" t="s">
        <v>25</v>
      </c>
    </row>
    <row r="3099" spans="1:12" x14ac:dyDescent="0.25">
      <c r="A3099" s="19" t="s">
        <v>4490</v>
      </c>
      <c r="B3099" s="19" t="s">
        <v>4491</v>
      </c>
      <c r="C3099" s="19" t="s">
        <v>4492</v>
      </c>
      <c r="D3099" s="19" t="s">
        <v>4493</v>
      </c>
      <c r="E3099" s="20" t="s">
        <v>21</v>
      </c>
      <c r="F3099" s="19" t="s">
        <v>21</v>
      </c>
      <c r="G3099" s="180">
        <v>91789</v>
      </c>
      <c r="H3099" s="19" t="s">
        <v>4561</v>
      </c>
      <c r="I3099" s="19" t="s">
        <v>15747</v>
      </c>
      <c r="J3099" s="19" t="s">
        <v>23</v>
      </c>
      <c r="K3099" s="20" t="s">
        <v>4217</v>
      </c>
      <c r="L3099" s="19" t="s">
        <v>25</v>
      </c>
    </row>
    <row r="3100" spans="1:12" x14ac:dyDescent="0.25">
      <c r="A3100" s="19" t="s">
        <v>4490</v>
      </c>
      <c r="B3100" s="19" t="s">
        <v>4491</v>
      </c>
      <c r="C3100" s="19" t="s">
        <v>4492</v>
      </c>
      <c r="D3100" s="19" t="s">
        <v>4493</v>
      </c>
      <c r="E3100" s="20" t="s">
        <v>21</v>
      </c>
      <c r="F3100" s="19" t="s">
        <v>21</v>
      </c>
      <c r="G3100" s="180">
        <v>91790</v>
      </c>
      <c r="H3100" s="19" t="s">
        <v>4563</v>
      </c>
      <c r="I3100" s="19" t="s">
        <v>15747</v>
      </c>
      <c r="J3100" s="19" t="s">
        <v>9283</v>
      </c>
      <c r="K3100" s="20" t="s">
        <v>11043</v>
      </c>
      <c r="L3100" s="19" t="s">
        <v>25</v>
      </c>
    </row>
    <row r="3101" spans="1:12" x14ac:dyDescent="0.25">
      <c r="A3101" s="19" t="s">
        <v>4490</v>
      </c>
      <c r="B3101" s="19" t="s">
        <v>4491</v>
      </c>
      <c r="C3101" s="19" t="s">
        <v>4492</v>
      </c>
      <c r="D3101" s="19" t="s">
        <v>4493</v>
      </c>
      <c r="E3101" s="20" t="s">
        <v>21</v>
      </c>
      <c r="F3101" s="19" t="s">
        <v>21</v>
      </c>
      <c r="G3101" s="180">
        <v>91791</v>
      </c>
      <c r="H3101" s="19" t="s">
        <v>4564</v>
      </c>
      <c r="I3101" s="19" t="s">
        <v>15747</v>
      </c>
      <c r="J3101" s="19" t="s">
        <v>9283</v>
      </c>
      <c r="K3101" s="20" t="s">
        <v>11044</v>
      </c>
      <c r="L3101" s="19" t="s">
        <v>25</v>
      </c>
    </row>
    <row r="3102" spans="1:12" x14ac:dyDescent="0.25">
      <c r="A3102" s="19" t="s">
        <v>4490</v>
      </c>
      <c r="B3102" s="19" t="s">
        <v>4491</v>
      </c>
      <c r="C3102" s="19" t="s">
        <v>4492</v>
      </c>
      <c r="D3102" s="19" t="s">
        <v>4493</v>
      </c>
      <c r="E3102" s="20" t="s">
        <v>21</v>
      </c>
      <c r="F3102" s="19" t="s">
        <v>21</v>
      </c>
      <c r="G3102" s="180">
        <v>91792</v>
      </c>
      <c r="H3102" s="19" t="s">
        <v>4565</v>
      </c>
      <c r="I3102" s="19" t="s">
        <v>15747</v>
      </c>
      <c r="J3102" s="19" t="s">
        <v>9283</v>
      </c>
      <c r="K3102" s="20" t="s">
        <v>9553</v>
      </c>
      <c r="L3102" s="19" t="s">
        <v>25</v>
      </c>
    </row>
    <row r="3103" spans="1:12" x14ac:dyDescent="0.25">
      <c r="A3103" s="19" t="s">
        <v>4490</v>
      </c>
      <c r="B3103" s="19" t="s">
        <v>4491</v>
      </c>
      <c r="C3103" s="19" t="s">
        <v>4492</v>
      </c>
      <c r="D3103" s="19" t="s">
        <v>4493</v>
      </c>
      <c r="E3103" s="20" t="s">
        <v>21</v>
      </c>
      <c r="F3103" s="19" t="s">
        <v>21</v>
      </c>
      <c r="G3103" s="180">
        <v>91793</v>
      </c>
      <c r="H3103" s="19" t="s">
        <v>4567</v>
      </c>
      <c r="I3103" s="19" t="s">
        <v>15747</v>
      </c>
      <c r="J3103" s="19" t="s">
        <v>9283</v>
      </c>
      <c r="K3103" s="20" t="s">
        <v>11045</v>
      </c>
      <c r="L3103" s="19" t="s">
        <v>25</v>
      </c>
    </row>
    <row r="3104" spans="1:12" x14ac:dyDescent="0.25">
      <c r="A3104" s="19" t="s">
        <v>4490</v>
      </c>
      <c r="B3104" s="19" t="s">
        <v>4491</v>
      </c>
      <c r="C3104" s="19" t="s">
        <v>4492</v>
      </c>
      <c r="D3104" s="19" t="s">
        <v>4493</v>
      </c>
      <c r="E3104" s="20" t="s">
        <v>21</v>
      </c>
      <c r="F3104" s="19" t="s">
        <v>21</v>
      </c>
      <c r="G3104" s="180">
        <v>91794</v>
      </c>
      <c r="H3104" s="19" t="s">
        <v>4568</v>
      </c>
      <c r="I3104" s="19" t="s">
        <v>15747</v>
      </c>
      <c r="J3104" s="19" t="s">
        <v>9283</v>
      </c>
      <c r="K3104" s="20" t="s">
        <v>11046</v>
      </c>
      <c r="L3104" s="19" t="s">
        <v>25</v>
      </c>
    </row>
    <row r="3105" spans="1:12" x14ac:dyDescent="0.25">
      <c r="A3105" s="19" t="s">
        <v>4490</v>
      </c>
      <c r="B3105" s="19" t="s">
        <v>4491</v>
      </c>
      <c r="C3105" s="19" t="s">
        <v>4492</v>
      </c>
      <c r="D3105" s="19" t="s">
        <v>4493</v>
      </c>
      <c r="E3105" s="20" t="s">
        <v>21</v>
      </c>
      <c r="F3105" s="19" t="s">
        <v>21</v>
      </c>
      <c r="G3105" s="180">
        <v>91795</v>
      </c>
      <c r="H3105" s="19" t="s">
        <v>4569</v>
      </c>
      <c r="I3105" s="19" t="s">
        <v>15747</v>
      </c>
      <c r="J3105" s="19" t="s">
        <v>9283</v>
      </c>
      <c r="K3105" s="20" t="s">
        <v>11047</v>
      </c>
      <c r="L3105" s="19" t="s">
        <v>25</v>
      </c>
    </row>
    <row r="3106" spans="1:12" x14ac:dyDescent="0.25">
      <c r="A3106" s="19" t="s">
        <v>4490</v>
      </c>
      <c r="B3106" s="19" t="s">
        <v>4491</v>
      </c>
      <c r="C3106" s="19" t="s">
        <v>4492</v>
      </c>
      <c r="D3106" s="19" t="s">
        <v>4493</v>
      </c>
      <c r="E3106" s="20" t="s">
        <v>21</v>
      </c>
      <c r="F3106" s="19" t="s">
        <v>21</v>
      </c>
      <c r="G3106" s="180">
        <v>91796</v>
      </c>
      <c r="H3106" s="19" t="s">
        <v>4570</v>
      </c>
      <c r="I3106" s="19" t="s">
        <v>15747</v>
      </c>
      <c r="J3106" s="19" t="s">
        <v>23</v>
      </c>
      <c r="K3106" s="20" t="s">
        <v>11048</v>
      </c>
      <c r="L3106" s="19" t="s">
        <v>25</v>
      </c>
    </row>
    <row r="3107" spans="1:12" x14ac:dyDescent="0.25">
      <c r="A3107" s="19" t="s">
        <v>4490</v>
      </c>
      <c r="B3107" s="19" t="s">
        <v>4491</v>
      </c>
      <c r="C3107" s="19" t="s">
        <v>4492</v>
      </c>
      <c r="D3107" s="19" t="s">
        <v>4493</v>
      </c>
      <c r="E3107" s="20" t="s">
        <v>21</v>
      </c>
      <c r="F3107" s="19" t="s">
        <v>21</v>
      </c>
      <c r="G3107" s="180">
        <v>92275</v>
      </c>
      <c r="H3107" s="19" t="s">
        <v>4572</v>
      </c>
      <c r="I3107" s="19" t="s">
        <v>15747</v>
      </c>
      <c r="J3107" s="19" t="s">
        <v>9283</v>
      </c>
      <c r="K3107" s="20" t="s">
        <v>11049</v>
      </c>
      <c r="L3107" s="19" t="s">
        <v>25</v>
      </c>
    </row>
    <row r="3108" spans="1:12" x14ac:dyDescent="0.25">
      <c r="A3108" s="19" t="s">
        <v>4490</v>
      </c>
      <c r="B3108" s="19" t="s">
        <v>4491</v>
      </c>
      <c r="C3108" s="19" t="s">
        <v>4492</v>
      </c>
      <c r="D3108" s="19" t="s">
        <v>4493</v>
      </c>
      <c r="E3108" s="20" t="s">
        <v>21</v>
      </c>
      <c r="F3108" s="19" t="s">
        <v>21</v>
      </c>
      <c r="G3108" s="180">
        <v>92276</v>
      </c>
      <c r="H3108" s="19" t="s">
        <v>4574</v>
      </c>
      <c r="I3108" s="19" t="s">
        <v>15747</v>
      </c>
      <c r="J3108" s="19" t="s">
        <v>9283</v>
      </c>
      <c r="K3108" s="20" t="s">
        <v>11050</v>
      </c>
      <c r="L3108" s="19" t="s">
        <v>25</v>
      </c>
    </row>
    <row r="3109" spans="1:12" x14ac:dyDescent="0.25">
      <c r="A3109" s="19" t="s">
        <v>4490</v>
      </c>
      <c r="B3109" s="19" t="s">
        <v>4491</v>
      </c>
      <c r="C3109" s="19" t="s">
        <v>4492</v>
      </c>
      <c r="D3109" s="19" t="s">
        <v>4493</v>
      </c>
      <c r="E3109" s="20" t="s">
        <v>21</v>
      </c>
      <c r="F3109" s="19" t="s">
        <v>21</v>
      </c>
      <c r="G3109" s="180">
        <v>92277</v>
      </c>
      <c r="H3109" s="19" t="s">
        <v>4575</v>
      </c>
      <c r="I3109" s="19" t="s">
        <v>15747</v>
      </c>
      <c r="J3109" s="19" t="s">
        <v>9283</v>
      </c>
      <c r="K3109" s="20" t="s">
        <v>11051</v>
      </c>
      <c r="L3109" s="19" t="s">
        <v>25</v>
      </c>
    </row>
    <row r="3110" spans="1:12" x14ac:dyDescent="0.25">
      <c r="A3110" s="19" t="s">
        <v>4490</v>
      </c>
      <c r="B3110" s="19" t="s">
        <v>4491</v>
      </c>
      <c r="C3110" s="19" t="s">
        <v>4492</v>
      </c>
      <c r="D3110" s="19" t="s">
        <v>4493</v>
      </c>
      <c r="E3110" s="20" t="s">
        <v>21</v>
      </c>
      <c r="F3110" s="19" t="s">
        <v>21</v>
      </c>
      <c r="G3110" s="180">
        <v>92278</v>
      </c>
      <c r="H3110" s="19" t="s">
        <v>4576</v>
      </c>
      <c r="I3110" s="19" t="s">
        <v>15747</v>
      </c>
      <c r="J3110" s="19" t="s">
        <v>9283</v>
      </c>
      <c r="K3110" s="20" t="s">
        <v>9581</v>
      </c>
      <c r="L3110" s="19" t="s">
        <v>25</v>
      </c>
    </row>
    <row r="3111" spans="1:12" x14ac:dyDescent="0.25">
      <c r="A3111" s="19" t="s">
        <v>4490</v>
      </c>
      <c r="B3111" s="19" t="s">
        <v>4491</v>
      </c>
      <c r="C3111" s="19" t="s">
        <v>4492</v>
      </c>
      <c r="D3111" s="19" t="s">
        <v>4493</v>
      </c>
      <c r="E3111" s="20" t="s">
        <v>21</v>
      </c>
      <c r="F3111" s="19" t="s">
        <v>21</v>
      </c>
      <c r="G3111" s="180">
        <v>92279</v>
      </c>
      <c r="H3111" s="19" t="s">
        <v>4577</v>
      </c>
      <c r="I3111" s="19" t="s">
        <v>15747</v>
      </c>
      <c r="J3111" s="19" t="s">
        <v>9283</v>
      </c>
      <c r="K3111" s="20" t="s">
        <v>11052</v>
      </c>
      <c r="L3111" s="19" t="s">
        <v>25</v>
      </c>
    </row>
    <row r="3112" spans="1:12" x14ac:dyDescent="0.25">
      <c r="A3112" s="19" t="s">
        <v>4490</v>
      </c>
      <c r="B3112" s="19" t="s">
        <v>4491</v>
      </c>
      <c r="C3112" s="19" t="s">
        <v>4492</v>
      </c>
      <c r="D3112" s="19" t="s">
        <v>4493</v>
      </c>
      <c r="E3112" s="20" t="s">
        <v>21</v>
      </c>
      <c r="F3112" s="19" t="s">
        <v>21</v>
      </c>
      <c r="G3112" s="180">
        <v>92280</v>
      </c>
      <c r="H3112" s="19" t="s">
        <v>4578</v>
      </c>
      <c r="I3112" s="19" t="s">
        <v>15747</v>
      </c>
      <c r="J3112" s="19" t="s">
        <v>9283</v>
      </c>
      <c r="K3112" s="20" t="s">
        <v>11053</v>
      </c>
      <c r="L3112" s="19" t="s">
        <v>25</v>
      </c>
    </row>
    <row r="3113" spans="1:12" x14ac:dyDescent="0.25">
      <c r="A3113" s="19" t="s">
        <v>4490</v>
      </c>
      <c r="B3113" s="19" t="s">
        <v>4491</v>
      </c>
      <c r="C3113" s="19" t="s">
        <v>4492</v>
      </c>
      <c r="D3113" s="19" t="s">
        <v>4493</v>
      </c>
      <c r="E3113" s="20" t="s">
        <v>21</v>
      </c>
      <c r="F3113" s="19" t="s">
        <v>21</v>
      </c>
      <c r="G3113" s="180">
        <v>92281</v>
      </c>
      <c r="H3113" s="19" t="s">
        <v>4579</v>
      </c>
      <c r="I3113" s="19" t="s">
        <v>15747</v>
      </c>
      <c r="J3113" s="19" t="s">
        <v>9283</v>
      </c>
      <c r="K3113" s="20" t="s">
        <v>11054</v>
      </c>
      <c r="L3113" s="19" t="s">
        <v>25</v>
      </c>
    </row>
    <row r="3114" spans="1:12" x14ac:dyDescent="0.25">
      <c r="A3114" s="19" t="s">
        <v>4490</v>
      </c>
      <c r="B3114" s="19" t="s">
        <v>4491</v>
      </c>
      <c r="C3114" s="19" t="s">
        <v>4492</v>
      </c>
      <c r="D3114" s="19" t="s">
        <v>4493</v>
      </c>
      <c r="E3114" s="20" t="s">
        <v>21</v>
      </c>
      <c r="F3114" s="19" t="s">
        <v>21</v>
      </c>
      <c r="G3114" s="180">
        <v>92282</v>
      </c>
      <c r="H3114" s="19" t="s">
        <v>4580</v>
      </c>
      <c r="I3114" s="19" t="s">
        <v>15747</v>
      </c>
      <c r="J3114" s="19" t="s">
        <v>9283</v>
      </c>
      <c r="K3114" s="20" t="s">
        <v>9461</v>
      </c>
      <c r="L3114" s="19" t="s">
        <v>25</v>
      </c>
    </row>
    <row r="3115" spans="1:12" x14ac:dyDescent="0.25">
      <c r="A3115" s="19" t="s">
        <v>4490</v>
      </c>
      <c r="B3115" s="19" t="s">
        <v>4491</v>
      </c>
      <c r="C3115" s="19" t="s">
        <v>4492</v>
      </c>
      <c r="D3115" s="19" t="s">
        <v>4493</v>
      </c>
      <c r="E3115" s="20" t="s">
        <v>21</v>
      </c>
      <c r="F3115" s="19" t="s">
        <v>21</v>
      </c>
      <c r="G3115" s="180">
        <v>92283</v>
      </c>
      <c r="H3115" s="19" t="s">
        <v>4581</v>
      </c>
      <c r="I3115" s="19" t="s">
        <v>15747</v>
      </c>
      <c r="J3115" s="19" t="s">
        <v>9283</v>
      </c>
      <c r="K3115" s="20" t="s">
        <v>11055</v>
      </c>
      <c r="L3115" s="19" t="s">
        <v>25</v>
      </c>
    </row>
    <row r="3116" spans="1:12" x14ac:dyDescent="0.25">
      <c r="A3116" s="19" t="s">
        <v>4490</v>
      </c>
      <c r="B3116" s="19" t="s">
        <v>4491</v>
      </c>
      <c r="C3116" s="19" t="s">
        <v>4492</v>
      </c>
      <c r="D3116" s="19" t="s">
        <v>4493</v>
      </c>
      <c r="E3116" s="20" t="s">
        <v>21</v>
      </c>
      <c r="F3116" s="19" t="s">
        <v>21</v>
      </c>
      <c r="G3116" s="180">
        <v>92284</v>
      </c>
      <c r="H3116" s="19" t="s">
        <v>4582</v>
      </c>
      <c r="I3116" s="19" t="s">
        <v>15747</v>
      </c>
      <c r="J3116" s="19" t="s">
        <v>9283</v>
      </c>
      <c r="K3116" s="20" t="s">
        <v>11056</v>
      </c>
      <c r="L3116" s="19" t="s">
        <v>25</v>
      </c>
    </row>
    <row r="3117" spans="1:12" x14ac:dyDescent="0.25">
      <c r="A3117" s="19" t="s">
        <v>4490</v>
      </c>
      <c r="B3117" s="19" t="s">
        <v>4491</v>
      </c>
      <c r="C3117" s="19" t="s">
        <v>4492</v>
      </c>
      <c r="D3117" s="19" t="s">
        <v>4493</v>
      </c>
      <c r="E3117" s="20" t="s">
        <v>21</v>
      </c>
      <c r="F3117" s="19" t="s">
        <v>21</v>
      </c>
      <c r="G3117" s="180">
        <v>92285</v>
      </c>
      <c r="H3117" s="19" t="s">
        <v>4583</v>
      </c>
      <c r="I3117" s="19" t="s">
        <v>15747</v>
      </c>
      <c r="J3117" s="19" t="s">
        <v>9283</v>
      </c>
      <c r="K3117" s="20" t="s">
        <v>11057</v>
      </c>
      <c r="L3117" s="19" t="s">
        <v>25</v>
      </c>
    </row>
    <row r="3118" spans="1:12" x14ac:dyDescent="0.25">
      <c r="A3118" s="19" t="s">
        <v>4490</v>
      </c>
      <c r="B3118" s="19" t="s">
        <v>4491</v>
      </c>
      <c r="C3118" s="19" t="s">
        <v>4492</v>
      </c>
      <c r="D3118" s="19" t="s">
        <v>4493</v>
      </c>
      <c r="E3118" s="20" t="s">
        <v>21</v>
      </c>
      <c r="F3118" s="19" t="s">
        <v>21</v>
      </c>
      <c r="G3118" s="180">
        <v>92286</v>
      </c>
      <c r="H3118" s="19" t="s">
        <v>4584</v>
      </c>
      <c r="I3118" s="19" t="s">
        <v>15747</v>
      </c>
      <c r="J3118" s="19" t="s">
        <v>9283</v>
      </c>
      <c r="K3118" s="20" t="s">
        <v>11058</v>
      </c>
      <c r="L3118" s="19" t="s">
        <v>25</v>
      </c>
    </row>
    <row r="3119" spans="1:12" x14ac:dyDescent="0.25">
      <c r="A3119" s="19" t="s">
        <v>4490</v>
      </c>
      <c r="B3119" s="19" t="s">
        <v>4491</v>
      </c>
      <c r="C3119" s="19" t="s">
        <v>4492</v>
      </c>
      <c r="D3119" s="19" t="s">
        <v>4493</v>
      </c>
      <c r="E3119" s="20" t="s">
        <v>21</v>
      </c>
      <c r="F3119" s="19" t="s">
        <v>21</v>
      </c>
      <c r="G3119" s="180">
        <v>92305</v>
      </c>
      <c r="H3119" s="19" t="s">
        <v>4585</v>
      </c>
      <c r="I3119" s="19" t="s">
        <v>15747</v>
      </c>
      <c r="J3119" s="19" t="s">
        <v>9283</v>
      </c>
      <c r="K3119" s="20" t="s">
        <v>7936</v>
      </c>
      <c r="L3119" s="19" t="s">
        <v>25</v>
      </c>
    </row>
    <row r="3120" spans="1:12" x14ac:dyDescent="0.25">
      <c r="A3120" s="19" t="s">
        <v>4490</v>
      </c>
      <c r="B3120" s="19" t="s">
        <v>4491</v>
      </c>
      <c r="C3120" s="19" t="s">
        <v>4492</v>
      </c>
      <c r="D3120" s="19" t="s">
        <v>4493</v>
      </c>
      <c r="E3120" s="20" t="s">
        <v>21</v>
      </c>
      <c r="F3120" s="19" t="s">
        <v>21</v>
      </c>
      <c r="G3120" s="180">
        <v>92306</v>
      </c>
      <c r="H3120" s="19" t="s">
        <v>4587</v>
      </c>
      <c r="I3120" s="19" t="s">
        <v>15747</v>
      </c>
      <c r="J3120" s="19" t="s">
        <v>9283</v>
      </c>
      <c r="K3120" s="20" t="s">
        <v>1251</v>
      </c>
      <c r="L3120" s="19" t="s">
        <v>25</v>
      </c>
    </row>
    <row r="3121" spans="1:12" x14ac:dyDescent="0.25">
      <c r="A3121" s="19" t="s">
        <v>4490</v>
      </c>
      <c r="B3121" s="19" t="s">
        <v>4491</v>
      </c>
      <c r="C3121" s="19" t="s">
        <v>4492</v>
      </c>
      <c r="D3121" s="19" t="s">
        <v>4493</v>
      </c>
      <c r="E3121" s="20" t="s">
        <v>21</v>
      </c>
      <c r="F3121" s="19" t="s">
        <v>21</v>
      </c>
      <c r="G3121" s="180">
        <v>92307</v>
      </c>
      <c r="H3121" s="19" t="s">
        <v>4588</v>
      </c>
      <c r="I3121" s="19" t="s">
        <v>15747</v>
      </c>
      <c r="J3121" s="19" t="s">
        <v>9283</v>
      </c>
      <c r="K3121" s="20" t="s">
        <v>3906</v>
      </c>
      <c r="L3121" s="19" t="s">
        <v>25</v>
      </c>
    </row>
    <row r="3122" spans="1:12" x14ac:dyDescent="0.25">
      <c r="A3122" s="19" t="s">
        <v>4490</v>
      </c>
      <c r="B3122" s="19" t="s">
        <v>4491</v>
      </c>
      <c r="C3122" s="19" t="s">
        <v>4492</v>
      </c>
      <c r="D3122" s="19" t="s">
        <v>4493</v>
      </c>
      <c r="E3122" s="20" t="s">
        <v>21</v>
      </c>
      <c r="F3122" s="19" t="s">
        <v>21</v>
      </c>
      <c r="G3122" s="180">
        <v>92308</v>
      </c>
      <c r="H3122" s="19" t="s">
        <v>4590</v>
      </c>
      <c r="I3122" s="19" t="s">
        <v>15747</v>
      </c>
      <c r="J3122" s="19" t="s">
        <v>9283</v>
      </c>
      <c r="K3122" s="20" t="s">
        <v>11059</v>
      </c>
      <c r="L3122" s="19" t="s">
        <v>25</v>
      </c>
    </row>
    <row r="3123" spans="1:12" x14ac:dyDescent="0.25">
      <c r="A3123" s="19" t="s">
        <v>4490</v>
      </c>
      <c r="B3123" s="19" t="s">
        <v>4491</v>
      </c>
      <c r="C3123" s="19" t="s">
        <v>4492</v>
      </c>
      <c r="D3123" s="19" t="s">
        <v>4493</v>
      </c>
      <c r="E3123" s="20" t="s">
        <v>21</v>
      </c>
      <c r="F3123" s="19" t="s">
        <v>21</v>
      </c>
      <c r="G3123" s="180">
        <v>92309</v>
      </c>
      <c r="H3123" s="19" t="s">
        <v>4591</v>
      </c>
      <c r="I3123" s="19" t="s">
        <v>15747</v>
      </c>
      <c r="J3123" s="19" t="s">
        <v>9283</v>
      </c>
      <c r="K3123" s="20" t="s">
        <v>11060</v>
      </c>
      <c r="L3123" s="19" t="s">
        <v>25</v>
      </c>
    </row>
    <row r="3124" spans="1:12" x14ac:dyDescent="0.25">
      <c r="A3124" s="19" t="s">
        <v>4490</v>
      </c>
      <c r="B3124" s="19" t="s">
        <v>4491</v>
      </c>
      <c r="C3124" s="19" t="s">
        <v>4492</v>
      </c>
      <c r="D3124" s="19" t="s">
        <v>4493</v>
      </c>
      <c r="E3124" s="20" t="s">
        <v>21</v>
      </c>
      <c r="F3124" s="19" t="s">
        <v>21</v>
      </c>
      <c r="G3124" s="180">
        <v>92310</v>
      </c>
      <c r="H3124" s="19" t="s">
        <v>4592</v>
      </c>
      <c r="I3124" s="19" t="s">
        <v>15747</v>
      </c>
      <c r="J3124" s="19" t="s">
        <v>9283</v>
      </c>
      <c r="K3124" s="20" t="s">
        <v>11061</v>
      </c>
      <c r="L3124" s="19" t="s">
        <v>25</v>
      </c>
    </row>
    <row r="3125" spans="1:12" x14ac:dyDescent="0.25">
      <c r="A3125" s="19" t="s">
        <v>4490</v>
      </c>
      <c r="B3125" s="19" t="s">
        <v>4491</v>
      </c>
      <c r="C3125" s="19" t="s">
        <v>4492</v>
      </c>
      <c r="D3125" s="19" t="s">
        <v>4493</v>
      </c>
      <c r="E3125" s="20" t="s">
        <v>21</v>
      </c>
      <c r="F3125" s="19" t="s">
        <v>21</v>
      </c>
      <c r="G3125" s="180">
        <v>92320</v>
      </c>
      <c r="H3125" s="19" t="s">
        <v>4594</v>
      </c>
      <c r="I3125" s="19" t="s">
        <v>15747</v>
      </c>
      <c r="J3125" s="19" t="s">
        <v>9283</v>
      </c>
      <c r="K3125" s="20" t="s">
        <v>9629</v>
      </c>
      <c r="L3125" s="19" t="s">
        <v>25</v>
      </c>
    </row>
    <row r="3126" spans="1:12" x14ac:dyDescent="0.25">
      <c r="A3126" s="19" t="s">
        <v>4490</v>
      </c>
      <c r="B3126" s="19" t="s">
        <v>4491</v>
      </c>
      <c r="C3126" s="19" t="s">
        <v>4492</v>
      </c>
      <c r="D3126" s="19" t="s">
        <v>4493</v>
      </c>
      <c r="E3126" s="20" t="s">
        <v>21</v>
      </c>
      <c r="F3126" s="19" t="s">
        <v>21</v>
      </c>
      <c r="G3126" s="180">
        <v>92321</v>
      </c>
      <c r="H3126" s="19" t="s">
        <v>4595</v>
      </c>
      <c r="I3126" s="19" t="s">
        <v>15747</v>
      </c>
      <c r="J3126" s="19" t="s">
        <v>9283</v>
      </c>
      <c r="K3126" s="20" t="s">
        <v>4037</v>
      </c>
      <c r="L3126" s="19" t="s">
        <v>25</v>
      </c>
    </row>
    <row r="3127" spans="1:12" x14ac:dyDescent="0.25">
      <c r="A3127" s="19" t="s">
        <v>4490</v>
      </c>
      <c r="B3127" s="19" t="s">
        <v>4491</v>
      </c>
      <c r="C3127" s="19" t="s">
        <v>4492</v>
      </c>
      <c r="D3127" s="19" t="s">
        <v>4493</v>
      </c>
      <c r="E3127" s="20" t="s">
        <v>21</v>
      </c>
      <c r="F3127" s="19" t="s">
        <v>21</v>
      </c>
      <c r="G3127" s="180">
        <v>92322</v>
      </c>
      <c r="H3127" s="19" t="s">
        <v>4596</v>
      </c>
      <c r="I3127" s="19" t="s">
        <v>15747</v>
      </c>
      <c r="J3127" s="19" t="s">
        <v>9283</v>
      </c>
      <c r="K3127" s="20" t="s">
        <v>10127</v>
      </c>
      <c r="L3127" s="19" t="s">
        <v>25</v>
      </c>
    </row>
    <row r="3128" spans="1:12" x14ac:dyDescent="0.25">
      <c r="A3128" s="19" t="s">
        <v>4490</v>
      </c>
      <c r="B3128" s="19" t="s">
        <v>4491</v>
      </c>
      <c r="C3128" s="19" t="s">
        <v>4492</v>
      </c>
      <c r="D3128" s="19" t="s">
        <v>4493</v>
      </c>
      <c r="E3128" s="20" t="s">
        <v>21</v>
      </c>
      <c r="F3128" s="19" t="s">
        <v>21</v>
      </c>
      <c r="G3128" s="180">
        <v>92323</v>
      </c>
      <c r="H3128" s="19" t="s">
        <v>4597</v>
      </c>
      <c r="I3128" s="19" t="s">
        <v>15747</v>
      </c>
      <c r="J3128" s="19" t="s">
        <v>9283</v>
      </c>
      <c r="K3128" s="20" t="s">
        <v>11062</v>
      </c>
      <c r="L3128" s="19" t="s">
        <v>25</v>
      </c>
    </row>
    <row r="3129" spans="1:12" x14ac:dyDescent="0.25">
      <c r="A3129" s="19" t="s">
        <v>4490</v>
      </c>
      <c r="B3129" s="19" t="s">
        <v>4491</v>
      </c>
      <c r="C3129" s="19" t="s">
        <v>4492</v>
      </c>
      <c r="D3129" s="19" t="s">
        <v>4493</v>
      </c>
      <c r="E3129" s="20" t="s">
        <v>21</v>
      </c>
      <c r="F3129" s="19" t="s">
        <v>21</v>
      </c>
      <c r="G3129" s="180">
        <v>92324</v>
      </c>
      <c r="H3129" s="19" t="s">
        <v>4598</v>
      </c>
      <c r="I3129" s="19" t="s">
        <v>15747</v>
      </c>
      <c r="J3129" s="19" t="s">
        <v>9283</v>
      </c>
      <c r="K3129" s="20" t="s">
        <v>11063</v>
      </c>
      <c r="L3129" s="19" t="s">
        <v>25</v>
      </c>
    </row>
    <row r="3130" spans="1:12" x14ac:dyDescent="0.25">
      <c r="A3130" s="19" t="s">
        <v>4490</v>
      </c>
      <c r="B3130" s="19" t="s">
        <v>4491</v>
      </c>
      <c r="C3130" s="19" t="s">
        <v>4492</v>
      </c>
      <c r="D3130" s="19" t="s">
        <v>4493</v>
      </c>
      <c r="E3130" s="20" t="s">
        <v>21</v>
      </c>
      <c r="F3130" s="19" t="s">
        <v>21</v>
      </c>
      <c r="G3130" s="180">
        <v>92325</v>
      </c>
      <c r="H3130" s="19" t="s">
        <v>4599</v>
      </c>
      <c r="I3130" s="19" t="s">
        <v>15747</v>
      </c>
      <c r="J3130" s="19" t="s">
        <v>9283</v>
      </c>
      <c r="K3130" s="20" t="s">
        <v>11064</v>
      </c>
      <c r="L3130" s="19" t="s">
        <v>25</v>
      </c>
    </row>
    <row r="3131" spans="1:12" x14ac:dyDescent="0.25">
      <c r="A3131" s="19" t="s">
        <v>4490</v>
      </c>
      <c r="B3131" s="19" t="s">
        <v>4491</v>
      </c>
      <c r="C3131" s="19" t="s">
        <v>4492</v>
      </c>
      <c r="D3131" s="19" t="s">
        <v>4493</v>
      </c>
      <c r="E3131" s="20" t="s">
        <v>21</v>
      </c>
      <c r="F3131" s="19" t="s">
        <v>21</v>
      </c>
      <c r="G3131" s="180">
        <v>92335</v>
      </c>
      <c r="H3131" s="19" t="s">
        <v>4600</v>
      </c>
      <c r="I3131" s="19" t="s">
        <v>15747</v>
      </c>
      <c r="J3131" s="19" t="s">
        <v>23</v>
      </c>
      <c r="K3131" s="20" t="s">
        <v>2960</v>
      </c>
      <c r="L3131" s="19" t="s">
        <v>25</v>
      </c>
    </row>
    <row r="3132" spans="1:12" x14ac:dyDescent="0.25">
      <c r="A3132" s="19" t="s">
        <v>4490</v>
      </c>
      <c r="B3132" s="19" t="s">
        <v>4491</v>
      </c>
      <c r="C3132" s="19" t="s">
        <v>4492</v>
      </c>
      <c r="D3132" s="19" t="s">
        <v>4493</v>
      </c>
      <c r="E3132" s="20" t="s">
        <v>21</v>
      </c>
      <c r="F3132" s="19" t="s">
        <v>21</v>
      </c>
      <c r="G3132" s="180">
        <v>92336</v>
      </c>
      <c r="H3132" s="19" t="s">
        <v>4602</v>
      </c>
      <c r="I3132" s="19" t="s">
        <v>15747</v>
      </c>
      <c r="J3132" s="19" t="s">
        <v>23</v>
      </c>
      <c r="K3132" s="20" t="s">
        <v>11065</v>
      </c>
      <c r="L3132" s="19" t="s">
        <v>25</v>
      </c>
    </row>
    <row r="3133" spans="1:12" x14ac:dyDescent="0.25">
      <c r="A3133" s="19" t="s">
        <v>4490</v>
      </c>
      <c r="B3133" s="19" t="s">
        <v>4491</v>
      </c>
      <c r="C3133" s="19" t="s">
        <v>4492</v>
      </c>
      <c r="D3133" s="19" t="s">
        <v>4493</v>
      </c>
      <c r="E3133" s="20" t="s">
        <v>21</v>
      </c>
      <c r="F3133" s="19" t="s">
        <v>21</v>
      </c>
      <c r="G3133" s="180">
        <v>92337</v>
      </c>
      <c r="H3133" s="19" t="s">
        <v>4603</v>
      </c>
      <c r="I3133" s="19" t="s">
        <v>15747</v>
      </c>
      <c r="J3133" s="19" t="s">
        <v>23</v>
      </c>
      <c r="K3133" s="20" t="s">
        <v>11066</v>
      </c>
      <c r="L3133" s="19" t="s">
        <v>25</v>
      </c>
    </row>
    <row r="3134" spans="1:12" x14ac:dyDescent="0.25">
      <c r="A3134" s="19" t="s">
        <v>4490</v>
      </c>
      <c r="B3134" s="19" t="s">
        <v>4491</v>
      </c>
      <c r="C3134" s="19" t="s">
        <v>4492</v>
      </c>
      <c r="D3134" s="19" t="s">
        <v>4493</v>
      </c>
      <c r="E3134" s="20" t="s">
        <v>21</v>
      </c>
      <c r="F3134" s="19" t="s">
        <v>21</v>
      </c>
      <c r="G3134" s="180">
        <v>92338</v>
      </c>
      <c r="H3134" s="19" t="s">
        <v>4604</v>
      </c>
      <c r="I3134" s="19" t="s">
        <v>15747</v>
      </c>
      <c r="J3134" s="19" t="s">
        <v>23</v>
      </c>
      <c r="K3134" s="20" t="s">
        <v>9460</v>
      </c>
      <c r="L3134" s="19" t="s">
        <v>25</v>
      </c>
    </row>
    <row r="3135" spans="1:12" x14ac:dyDescent="0.25">
      <c r="A3135" s="19" t="s">
        <v>4490</v>
      </c>
      <c r="B3135" s="19" t="s">
        <v>4491</v>
      </c>
      <c r="C3135" s="19" t="s">
        <v>4492</v>
      </c>
      <c r="D3135" s="19" t="s">
        <v>4493</v>
      </c>
      <c r="E3135" s="20" t="s">
        <v>21</v>
      </c>
      <c r="F3135" s="19" t="s">
        <v>21</v>
      </c>
      <c r="G3135" s="180">
        <v>92339</v>
      </c>
      <c r="H3135" s="19" t="s">
        <v>4605</v>
      </c>
      <c r="I3135" s="19" t="s">
        <v>15747</v>
      </c>
      <c r="J3135" s="19" t="s">
        <v>23</v>
      </c>
      <c r="K3135" s="20" t="s">
        <v>11067</v>
      </c>
      <c r="L3135" s="19" t="s">
        <v>25</v>
      </c>
    </row>
    <row r="3136" spans="1:12" x14ac:dyDescent="0.25">
      <c r="A3136" s="19" t="s">
        <v>4490</v>
      </c>
      <c r="B3136" s="19" t="s">
        <v>4491</v>
      </c>
      <c r="C3136" s="19" t="s">
        <v>4492</v>
      </c>
      <c r="D3136" s="19" t="s">
        <v>4493</v>
      </c>
      <c r="E3136" s="20" t="s">
        <v>21</v>
      </c>
      <c r="F3136" s="19" t="s">
        <v>21</v>
      </c>
      <c r="G3136" s="180">
        <v>92341</v>
      </c>
      <c r="H3136" s="19" t="s">
        <v>4606</v>
      </c>
      <c r="I3136" s="19" t="s">
        <v>15747</v>
      </c>
      <c r="J3136" s="19" t="s">
        <v>23</v>
      </c>
      <c r="K3136" s="20" t="s">
        <v>10978</v>
      </c>
      <c r="L3136" s="19" t="s">
        <v>25</v>
      </c>
    </row>
    <row r="3137" spans="1:12" x14ac:dyDescent="0.25">
      <c r="A3137" s="19" t="s">
        <v>4490</v>
      </c>
      <c r="B3137" s="19" t="s">
        <v>4491</v>
      </c>
      <c r="C3137" s="19" t="s">
        <v>4492</v>
      </c>
      <c r="D3137" s="19" t="s">
        <v>4493</v>
      </c>
      <c r="E3137" s="20" t="s">
        <v>21</v>
      </c>
      <c r="F3137" s="19" t="s">
        <v>21</v>
      </c>
      <c r="G3137" s="180">
        <v>92342</v>
      </c>
      <c r="H3137" s="19" t="s">
        <v>4607</v>
      </c>
      <c r="I3137" s="19" t="s">
        <v>15747</v>
      </c>
      <c r="J3137" s="19" t="s">
        <v>23</v>
      </c>
      <c r="K3137" s="20" t="s">
        <v>11068</v>
      </c>
      <c r="L3137" s="19" t="s">
        <v>25</v>
      </c>
    </row>
    <row r="3138" spans="1:12" x14ac:dyDescent="0.25">
      <c r="A3138" s="19" t="s">
        <v>4490</v>
      </c>
      <c r="B3138" s="19" t="s">
        <v>4491</v>
      </c>
      <c r="C3138" s="19" t="s">
        <v>4492</v>
      </c>
      <c r="D3138" s="19" t="s">
        <v>4493</v>
      </c>
      <c r="E3138" s="20" t="s">
        <v>21</v>
      </c>
      <c r="F3138" s="19" t="s">
        <v>21</v>
      </c>
      <c r="G3138" s="180">
        <v>92343</v>
      </c>
      <c r="H3138" s="19" t="s">
        <v>4609</v>
      </c>
      <c r="I3138" s="19" t="s">
        <v>15747</v>
      </c>
      <c r="J3138" s="19" t="s">
        <v>23</v>
      </c>
      <c r="K3138" s="20" t="s">
        <v>11069</v>
      </c>
      <c r="L3138" s="19" t="s">
        <v>25</v>
      </c>
    </row>
    <row r="3139" spans="1:12" x14ac:dyDescent="0.25">
      <c r="A3139" s="19" t="s">
        <v>4490</v>
      </c>
      <c r="B3139" s="19" t="s">
        <v>4491</v>
      </c>
      <c r="C3139" s="19" t="s">
        <v>4492</v>
      </c>
      <c r="D3139" s="19" t="s">
        <v>4493</v>
      </c>
      <c r="E3139" s="20" t="s">
        <v>21</v>
      </c>
      <c r="F3139" s="19" t="s">
        <v>21</v>
      </c>
      <c r="G3139" s="180">
        <v>92361</v>
      </c>
      <c r="H3139" s="19" t="s">
        <v>4611</v>
      </c>
      <c r="I3139" s="19" t="s">
        <v>15747</v>
      </c>
      <c r="J3139" s="19" t="s">
        <v>23</v>
      </c>
      <c r="K3139" s="20" t="s">
        <v>11070</v>
      </c>
      <c r="L3139" s="19" t="s">
        <v>25</v>
      </c>
    </row>
    <row r="3140" spans="1:12" x14ac:dyDescent="0.25">
      <c r="A3140" s="19" t="s">
        <v>4490</v>
      </c>
      <c r="B3140" s="19" t="s">
        <v>4491</v>
      </c>
      <c r="C3140" s="19" t="s">
        <v>4492</v>
      </c>
      <c r="D3140" s="19" t="s">
        <v>4493</v>
      </c>
      <c r="E3140" s="20" t="s">
        <v>21</v>
      </c>
      <c r="F3140" s="19" t="s">
        <v>21</v>
      </c>
      <c r="G3140" s="180">
        <v>92362</v>
      </c>
      <c r="H3140" s="19" t="s">
        <v>4613</v>
      </c>
      <c r="I3140" s="19" t="s">
        <v>15747</v>
      </c>
      <c r="J3140" s="19" t="s">
        <v>23</v>
      </c>
      <c r="K3140" s="20" t="s">
        <v>11071</v>
      </c>
      <c r="L3140" s="19" t="s">
        <v>25</v>
      </c>
    </row>
    <row r="3141" spans="1:12" x14ac:dyDescent="0.25">
      <c r="A3141" s="19" t="s">
        <v>4490</v>
      </c>
      <c r="B3141" s="19" t="s">
        <v>4491</v>
      </c>
      <c r="C3141" s="19" t="s">
        <v>4492</v>
      </c>
      <c r="D3141" s="19" t="s">
        <v>4493</v>
      </c>
      <c r="E3141" s="20" t="s">
        <v>21</v>
      </c>
      <c r="F3141" s="19" t="s">
        <v>21</v>
      </c>
      <c r="G3141" s="180">
        <v>92364</v>
      </c>
      <c r="H3141" s="19" t="s">
        <v>4614</v>
      </c>
      <c r="I3141" s="19" t="s">
        <v>15747</v>
      </c>
      <c r="J3141" s="19" t="s">
        <v>23</v>
      </c>
      <c r="K3141" s="20" t="s">
        <v>11072</v>
      </c>
      <c r="L3141" s="19" t="s">
        <v>25</v>
      </c>
    </row>
    <row r="3142" spans="1:12" x14ac:dyDescent="0.25">
      <c r="A3142" s="19" t="s">
        <v>4490</v>
      </c>
      <c r="B3142" s="19" t="s">
        <v>4491</v>
      </c>
      <c r="C3142" s="19" t="s">
        <v>4492</v>
      </c>
      <c r="D3142" s="19" t="s">
        <v>4493</v>
      </c>
      <c r="E3142" s="20" t="s">
        <v>21</v>
      </c>
      <c r="F3142" s="19" t="s">
        <v>21</v>
      </c>
      <c r="G3142" s="180">
        <v>92365</v>
      </c>
      <c r="H3142" s="19" t="s">
        <v>4615</v>
      </c>
      <c r="I3142" s="19" t="s">
        <v>15747</v>
      </c>
      <c r="J3142" s="19" t="s">
        <v>23</v>
      </c>
      <c r="K3142" s="20" t="s">
        <v>8727</v>
      </c>
      <c r="L3142" s="19" t="s">
        <v>25</v>
      </c>
    </row>
    <row r="3143" spans="1:12" x14ac:dyDescent="0.25">
      <c r="A3143" s="19" t="s">
        <v>4490</v>
      </c>
      <c r="B3143" s="19" t="s">
        <v>4491</v>
      </c>
      <c r="C3143" s="19" t="s">
        <v>4492</v>
      </c>
      <c r="D3143" s="19" t="s">
        <v>4493</v>
      </c>
      <c r="E3143" s="20" t="s">
        <v>21</v>
      </c>
      <c r="F3143" s="19" t="s">
        <v>21</v>
      </c>
      <c r="G3143" s="180">
        <v>92366</v>
      </c>
      <c r="H3143" s="19" t="s">
        <v>4616</v>
      </c>
      <c r="I3143" s="19" t="s">
        <v>15747</v>
      </c>
      <c r="J3143" s="19" t="s">
        <v>23</v>
      </c>
      <c r="K3143" s="20" t="s">
        <v>11073</v>
      </c>
      <c r="L3143" s="19" t="s">
        <v>25</v>
      </c>
    </row>
    <row r="3144" spans="1:12" x14ac:dyDescent="0.25">
      <c r="A3144" s="19" t="s">
        <v>4490</v>
      </c>
      <c r="B3144" s="19" t="s">
        <v>4491</v>
      </c>
      <c r="C3144" s="19" t="s">
        <v>4492</v>
      </c>
      <c r="D3144" s="19" t="s">
        <v>4493</v>
      </c>
      <c r="E3144" s="20" t="s">
        <v>21</v>
      </c>
      <c r="F3144" s="19" t="s">
        <v>21</v>
      </c>
      <c r="G3144" s="180">
        <v>92367</v>
      </c>
      <c r="H3144" s="19" t="s">
        <v>4618</v>
      </c>
      <c r="I3144" s="19" t="s">
        <v>15747</v>
      </c>
      <c r="J3144" s="19" t="s">
        <v>23</v>
      </c>
      <c r="K3144" s="20" t="s">
        <v>11074</v>
      </c>
      <c r="L3144" s="19" t="s">
        <v>25</v>
      </c>
    </row>
    <row r="3145" spans="1:12" x14ac:dyDescent="0.25">
      <c r="A3145" s="19" t="s">
        <v>4490</v>
      </c>
      <c r="B3145" s="19" t="s">
        <v>4491</v>
      </c>
      <c r="C3145" s="19" t="s">
        <v>4492</v>
      </c>
      <c r="D3145" s="19" t="s">
        <v>4493</v>
      </c>
      <c r="E3145" s="20" t="s">
        <v>21</v>
      </c>
      <c r="F3145" s="19" t="s">
        <v>21</v>
      </c>
      <c r="G3145" s="180">
        <v>92368</v>
      </c>
      <c r="H3145" s="19" t="s">
        <v>4619</v>
      </c>
      <c r="I3145" s="19" t="s">
        <v>15747</v>
      </c>
      <c r="J3145" s="19" t="s">
        <v>23</v>
      </c>
      <c r="K3145" s="20" t="s">
        <v>11075</v>
      </c>
      <c r="L3145" s="19" t="s">
        <v>25</v>
      </c>
    </row>
    <row r="3146" spans="1:12" x14ac:dyDescent="0.25">
      <c r="A3146" s="19" t="s">
        <v>4490</v>
      </c>
      <c r="B3146" s="19" t="s">
        <v>4491</v>
      </c>
      <c r="C3146" s="19" t="s">
        <v>4492</v>
      </c>
      <c r="D3146" s="19" t="s">
        <v>4493</v>
      </c>
      <c r="E3146" s="20" t="s">
        <v>21</v>
      </c>
      <c r="F3146" s="19" t="s">
        <v>21</v>
      </c>
      <c r="G3146" s="180">
        <v>92648</v>
      </c>
      <c r="H3146" s="19" t="s">
        <v>4620</v>
      </c>
      <c r="I3146" s="19" t="s">
        <v>15747</v>
      </c>
      <c r="J3146" s="19" t="s">
        <v>23</v>
      </c>
      <c r="K3146" s="20" t="s">
        <v>11076</v>
      </c>
      <c r="L3146" s="19" t="s">
        <v>25</v>
      </c>
    </row>
    <row r="3147" spans="1:12" x14ac:dyDescent="0.25">
      <c r="A3147" s="19" t="s">
        <v>4490</v>
      </c>
      <c r="B3147" s="19" t="s">
        <v>4491</v>
      </c>
      <c r="C3147" s="19" t="s">
        <v>4492</v>
      </c>
      <c r="D3147" s="19" t="s">
        <v>4493</v>
      </c>
      <c r="E3147" s="20" t="s">
        <v>21</v>
      </c>
      <c r="F3147" s="19" t="s">
        <v>21</v>
      </c>
      <c r="G3147" s="180">
        <v>92649</v>
      </c>
      <c r="H3147" s="19" t="s">
        <v>4621</v>
      </c>
      <c r="I3147" s="19" t="s">
        <v>15747</v>
      </c>
      <c r="J3147" s="19" t="s">
        <v>23</v>
      </c>
      <c r="K3147" s="20" t="s">
        <v>11077</v>
      </c>
      <c r="L3147" s="19" t="s">
        <v>25</v>
      </c>
    </row>
    <row r="3148" spans="1:12" x14ac:dyDescent="0.25">
      <c r="A3148" s="19" t="s">
        <v>4490</v>
      </c>
      <c r="B3148" s="19" t="s">
        <v>4491</v>
      </c>
      <c r="C3148" s="19" t="s">
        <v>4492</v>
      </c>
      <c r="D3148" s="19" t="s">
        <v>4493</v>
      </c>
      <c r="E3148" s="20" t="s">
        <v>21</v>
      </c>
      <c r="F3148" s="19" t="s">
        <v>21</v>
      </c>
      <c r="G3148" s="180">
        <v>92650</v>
      </c>
      <c r="H3148" s="19" t="s">
        <v>4622</v>
      </c>
      <c r="I3148" s="19" t="s">
        <v>15747</v>
      </c>
      <c r="J3148" s="19" t="s">
        <v>23</v>
      </c>
      <c r="K3148" s="20" t="s">
        <v>11078</v>
      </c>
      <c r="L3148" s="19" t="s">
        <v>25</v>
      </c>
    </row>
    <row r="3149" spans="1:12" x14ac:dyDescent="0.25">
      <c r="A3149" s="19" t="s">
        <v>4490</v>
      </c>
      <c r="B3149" s="19" t="s">
        <v>4491</v>
      </c>
      <c r="C3149" s="19" t="s">
        <v>4492</v>
      </c>
      <c r="D3149" s="19" t="s">
        <v>4493</v>
      </c>
      <c r="E3149" s="20" t="s">
        <v>21</v>
      </c>
      <c r="F3149" s="19" t="s">
        <v>21</v>
      </c>
      <c r="G3149" s="180">
        <v>92652</v>
      </c>
      <c r="H3149" s="19" t="s">
        <v>4624</v>
      </c>
      <c r="I3149" s="19" t="s">
        <v>15747</v>
      </c>
      <c r="J3149" s="19" t="s">
        <v>23</v>
      </c>
      <c r="K3149" s="20" t="s">
        <v>11079</v>
      </c>
      <c r="L3149" s="19" t="s">
        <v>25</v>
      </c>
    </row>
    <row r="3150" spans="1:12" x14ac:dyDescent="0.25">
      <c r="A3150" s="19" t="s">
        <v>4490</v>
      </c>
      <c r="B3150" s="19" t="s">
        <v>4491</v>
      </c>
      <c r="C3150" s="19" t="s">
        <v>4492</v>
      </c>
      <c r="D3150" s="19" t="s">
        <v>4493</v>
      </c>
      <c r="E3150" s="20" t="s">
        <v>21</v>
      </c>
      <c r="F3150" s="19" t="s">
        <v>21</v>
      </c>
      <c r="G3150" s="180">
        <v>92653</v>
      </c>
      <c r="H3150" s="19" t="s">
        <v>4625</v>
      </c>
      <c r="I3150" s="19" t="s">
        <v>15747</v>
      </c>
      <c r="J3150" s="19" t="s">
        <v>23</v>
      </c>
      <c r="K3150" s="20" t="s">
        <v>11080</v>
      </c>
      <c r="L3150" s="19" t="s">
        <v>25</v>
      </c>
    </row>
    <row r="3151" spans="1:12" x14ac:dyDescent="0.25">
      <c r="A3151" s="19" t="s">
        <v>4490</v>
      </c>
      <c r="B3151" s="19" t="s">
        <v>4491</v>
      </c>
      <c r="C3151" s="19" t="s">
        <v>4492</v>
      </c>
      <c r="D3151" s="19" t="s">
        <v>4493</v>
      </c>
      <c r="E3151" s="20" t="s">
        <v>21</v>
      </c>
      <c r="F3151" s="19" t="s">
        <v>21</v>
      </c>
      <c r="G3151" s="180">
        <v>92654</v>
      </c>
      <c r="H3151" s="19" t="s">
        <v>4626</v>
      </c>
      <c r="I3151" s="19" t="s">
        <v>15747</v>
      </c>
      <c r="J3151" s="19" t="s">
        <v>23</v>
      </c>
      <c r="K3151" s="20" t="s">
        <v>11081</v>
      </c>
      <c r="L3151" s="19" t="s">
        <v>25</v>
      </c>
    </row>
    <row r="3152" spans="1:12" x14ac:dyDescent="0.25">
      <c r="A3152" s="19" t="s">
        <v>4490</v>
      </c>
      <c r="B3152" s="19" t="s">
        <v>4491</v>
      </c>
      <c r="C3152" s="19" t="s">
        <v>4492</v>
      </c>
      <c r="D3152" s="19" t="s">
        <v>4493</v>
      </c>
      <c r="E3152" s="20" t="s">
        <v>21</v>
      </c>
      <c r="F3152" s="19" t="s">
        <v>21</v>
      </c>
      <c r="G3152" s="180">
        <v>92655</v>
      </c>
      <c r="H3152" s="19" t="s">
        <v>4628</v>
      </c>
      <c r="I3152" s="19" t="s">
        <v>15747</v>
      </c>
      <c r="J3152" s="19" t="s">
        <v>23</v>
      </c>
      <c r="K3152" s="20" t="s">
        <v>11082</v>
      </c>
      <c r="L3152" s="19" t="s">
        <v>25</v>
      </c>
    </row>
    <row r="3153" spans="1:12" x14ac:dyDescent="0.25">
      <c r="A3153" s="19" t="s">
        <v>4490</v>
      </c>
      <c r="B3153" s="19" t="s">
        <v>4491</v>
      </c>
      <c r="C3153" s="19" t="s">
        <v>4492</v>
      </c>
      <c r="D3153" s="19" t="s">
        <v>4493</v>
      </c>
      <c r="E3153" s="20" t="s">
        <v>21</v>
      </c>
      <c r="F3153" s="19" t="s">
        <v>21</v>
      </c>
      <c r="G3153" s="180">
        <v>92656</v>
      </c>
      <c r="H3153" s="19" t="s">
        <v>4630</v>
      </c>
      <c r="I3153" s="19" t="s">
        <v>15747</v>
      </c>
      <c r="J3153" s="19" t="s">
        <v>23</v>
      </c>
      <c r="K3153" s="20" t="s">
        <v>11083</v>
      </c>
      <c r="L3153" s="19" t="s">
        <v>25</v>
      </c>
    </row>
    <row r="3154" spans="1:12" x14ac:dyDescent="0.25">
      <c r="A3154" s="19" t="s">
        <v>4490</v>
      </c>
      <c r="B3154" s="19" t="s">
        <v>4491</v>
      </c>
      <c r="C3154" s="19" t="s">
        <v>4492</v>
      </c>
      <c r="D3154" s="19" t="s">
        <v>4493</v>
      </c>
      <c r="E3154" s="20" t="s">
        <v>21</v>
      </c>
      <c r="F3154" s="19" t="s">
        <v>21</v>
      </c>
      <c r="G3154" s="180">
        <v>92687</v>
      </c>
      <c r="H3154" s="19" t="s">
        <v>4631</v>
      </c>
      <c r="I3154" s="19" t="s">
        <v>15747</v>
      </c>
      <c r="J3154" s="19" t="s">
        <v>23</v>
      </c>
      <c r="K3154" s="20" t="s">
        <v>9662</v>
      </c>
      <c r="L3154" s="19" t="s">
        <v>25</v>
      </c>
    </row>
    <row r="3155" spans="1:12" x14ac:dyDescent="0.25">
      <c r="A3155" s="19" t="s">
        <v>4490</v>
      </c>
      <c r="B3155" s="19" t="s">
        <v>4491</v>
      </c>
      <c r="C3155" s="19" t="s">
        <v>4492</v>
      </c>
      <c r="D3155" s="19" t="s">
        <v>4493</v>
      </c>
      <c r="E3155" s="20" t="s">
        <v>21</v>
      </c>
      <c r="F3155" s="19" t="s">
        <v>21</v>
      </c>
      <c r="G3155" s="180">
        <v>92688</v>
      </c>
      <c r="H3155" s="19" t="s">
        <v>4632</v>
      </c>
      <c r="I3155" s="19" t="s">
        <v>15747</v>
      </c>
      <c r="J3155" s="19" t="s">
        <v>23</v>
      </c>
      <c r="K3155" s="20" t="s">
        <v>11084</v>
      </c>
      <c r="L3155" s="19" t="s">
        <v>25</v>
      </c>
    </row>
    <row r="3156" spans="1:12" x14ac:dyDescent="0.25">
      <c r="A3156" s="19" t="s">
        <v>4490</v>
      </c>
      <c r="B3156" s="19" t="s">
        <v>4491</v>
      </c>
      <c r="C3156" s="19" t="s">
        <v>4492</v>
      </c>
      <c r="D3156" s="19" t="s">
        <v>4493</v>
      </c>
      <c r="E3156" s="20" t="s">
        <v>21</v>
      </c>
      <c r="F3156" s="19" t="s">
        <v>21</v>
      </c>
      <c r="G3156" s="180">
        <v>92689</v>
      </c>
      <c r="H3156" s="19" t="s">
        <v>4634</v>
      </c>
      <c r="I3156" s="19" t="s">
        <v>15747</v>
      </c>
      <c r="J3156" s="19" t="s">
        <v>23</v>
      </c>
      <c r="K3156" s="20" t="s">
        <v>11085</v>
      </c>
      <c r="L3156" s="19" t="s">
        <v>25</v>
      </c>
    </row>
    <row r="3157" spans="1:12" x14ac:dyDescent="0.25">
      <c r="A3157" s="19" t="s">
        <v>4490</v>
      </c>
      <c r="B3157" s="19" t="s">
        <v>4491</v>
      </c>
      <c r="C3157" s="19" t="s">
        <v>4492</v>
      </c>
      <c r="D3157" s="19" t="s">
        <v>4493</v>
      </c>
      <c r="E3157" s="20" t="s">
        <v>21</v>
      </c>
      <c r="F3157" s="19" t="s">
        <v>21</v>
      </c>
      <c r="G3157" s="180">
        <v>92690</v>
      </c>
      <c r="H3157" s="19" t="s">
        <v>4635</v>
      </c>
      <c r="I3157" s="19" t="s">
        <v>15747</v>
      </c>
      <c r="J3157" s="19" t="s">
        <v>23</v>
      </c>
      <c r="K3157" s="20" t="s">
        <v>7214</v>
      </c>
      <c r="L3157" s="19" t="s">
        <v>25</v>
      </c>
    </row>
    <row r="3158" spans="1:12" x14ac:dyDescent="0.25">
      <c r="A3158" s="19" t="s">
        <v>4490</v>
      </c>
      <c r="B3158" s="19" t="s">
        <v>4491</v>
      </c>
      <c r="C3158" s="19" t="s">
        <v>4492</v>
      </c>
      <c r="D3158" s="19" t="s">
        <v>4493</v>
      </c>
      <c r="E3158" s="20" t="s">
        <v>21</v>
      </c>
      <c r="F3158" s="19" t="s">
        <v>21</v>
      </c>
      <c r="G3158" s="180">
        <v>94462</v>
      </c>
      <c r="H3158" s="19" t="s">
        <v>4636</v>
      </c>
      <c r="I3158" s="19" t="s">
        <v>15747</v>
      </c>
      <c r="J3158" s="19" t="s">
        <v>23</v>
      </c>
      <c r="K3158" s="20" t="s">
        <v>11086</v>
      </c>
      <c r="L3158" s="19" t="s">
        <v>25</v>
      </c>
    </row>
    <row r="3159" spans="1:12" x14ac:dyDescent="0.25">
      <c r="A3159" s="19" t="s">
        <v>4490</v>
      </c>
      <c r="B3159" s="19" t="s">
        <v>4491</v>
      </c>
      <c r="C3159" s="19" t="s">
        <v>4492</v>
      </c>
      <c r="D3159" s="19" t="s">
        <v>4493</v>
      </c>
      <c r="E3159" s="20" t="s">
        <v>21</v>
      </c>
      <c r="F3159" s="19" t="s">
        <v>21</v>
      </c>
      <c r="G3159" s="180">
        <v>94463</v>
      </c>
      <c r="H3159" s="19" t="s">
        <v>4637</v>
      </c>
      <c r="I3159" s="19" t="s">
        <v>15747</v>
      </c>
      <c r="J3159" s="19" t="s">
        <v>23</v>
      </c>
      <c r="K3159" s="20" t="s">
        <v>7642</v>
      </c>
      <c r="L3159" s="19" t="s">
        <v>25</v>
      </c>
    </row>
    <row r="3160" spans="1:12" x14ac:dyDescent="0.25">
      <c r="A3160" s="19" t="s">
        <v>4490</v>
      </c>
      <c r="B3160" s="19" t="s">
        <v>4491</v>
      </c>
      <c r="C3160" s="19" t="s">
        <v>4492</v>
      </c>
      <c r="D3160" s="19" t="s">
        <v>4493</v>
      </c>
      <c r="E3160" s="20" t="s">
        <v>21</v>
      </c>
      <c r="F3160" s="19" t="s">
        <v>21</v>
      </c>
      <c r="G3160" s="180">
        <v>94464</v>
      </c>
      <c r="H3160" s="19" t="s">
        <v>4638</v>
      </c>
      <c r="I3160" s="19" t="s">
        <v>15747</v>
      </c>
      <c r="J3160" s="19" t="s">
        <v>23</v>
      </c>
      <c r="K3160" s="20" t="s">
        <v>11087</v>
      </c>
      <c r="L3160" s="19" t="s">
        <v>25</v>
      </c>
    </row>
    <row r="3161" spans="1:12" x14ac:dyDescent="0.25">
      <c r="A3161" s="19" t="s">
        <v>4490</v>
      </c>
      <c r="B3161" s="19" t="s">
        <v>4491</v>
      </c>
      <c r="C3161" s="19" t="s">
        <v>4492</v>
      </c>
      <c r="D3161" s="19" t="s">
        <v>4493</v>
      </c>
      <c r="E3161" s="20" t="s">
        <v>21</v>
      </c>
      <c r="F3161" s="19" t="s">
        <v>21</v>
      </c>
      <c r="G3161" s="180">
        <v>94602</v>
      </c>
      <c r="H3161" s="19" t="s">
        <v>4640</v>
      </c>
      <c r="I3161" s="19" t="s">
        <v>15747</v>
      </c>
      <c r="J3161" s="19" t="s">
        <v>9283</v>
      </c>
      <c r="K3161" s="20" t="s">
        <v>11088</v>
      </c>
      <c r="L3161" s="19" t="s">
        <v>25</v>
      </c>
    </row>
    <row r="3162" spans="1:12" x14ac:dyDescent="0.25">
      <c r="A3162" s="19" t="s">
        <v>4490</v>
      </c>
      <c r="B3162" s="19" t="s">
        <v>4491</v>
      </c>
      <c r="C3162" s="19" t="s">
        <v>4492</v>
      </c>
      <c r="D3162" s="19" t="s">
        <v>4493</v>
      </c>
      <c r="E3162" s="20" t="s">
        <v>21</v>
      </c>
      <c r="F3162" s="19" t="s">
        <v>21</v>
      </c>
      <c r="G3162" s="180">
        <v>94603</v>
      </c>
      <c r="H3162" s="19" t="s">
        <v>4641</v>
      </c>
      <c r="I3162" s="19" t="s">
        <v>15747</v>
      </c>
      <c r="J3162" s="19" t="s">
        <v>9283</v>
      </c>
      <c r="K3162" s="20" t="s">
        <v>11089</v>
      </c>
      <c r="L3162" s="19" t="s">
        <v>25</v>
      </c>
    </row>
    <row r="3163" spans="1:12" x14ac:dyDescent="0.25">
      <c r="A3163" s="19" t="s">
        <v>4490</v>
      </c>
      <c r="B3163" s="19" t="s">
        <v>4491</v>
      </c>
      <c r="C3163" s="19" t="s">
        <v>4492</v>
      </c>
      <c r="D3163" s="19" t="s">
        <v>4493</v>
      </c>
      <c r="E3163" s="20" t="s">
        <v>21</v>
      </c>
      <c r="F3163" s="19" t="s">
        <v>21</v>
      </c>
      <c r="G3163" s="180">
        <v>94604</v>
      </c>
      <c r="H3163" s="19" t="s">
        <v>4642</v>
      </c>
      <c r="I3163" s="19" t="s">
        <v>15747</v>
      </c>
      <c r="J3163" s="19" t="s">
        <v>9283</v>
      </c>
      <c r="K3163" s="20" t="s">
        <v>9289</v>
      </c>
      <c r="L3163" s="19" t="s">
        <v>25</v>
      </c>
    </row>
    <row r="3164" spans="1:12" x14ac:dyDescent="0.25">
      <c r="A3164" s="19" t="s">
        <v>4490</v>
      </c>
      <c r="B3164" s="19" t="s">
        <v>4491</v>
      </c>
      <c r="C3164" s="19" t="s">
        <v>4492</v>
      </c>
      <c r="D3164" s="19" t="s">
        <v>4493</v>
      </c>
      <c r="E3164" s="20" t="s">
        <v>21</v>
      </c>
      <c r="F3164" s="19" t="s">
        <v>21</v>
      </c>
      <c r="G3164" s="180">
        <v>94605</v>
      </c>
      <c r="H3164" s="19" t="s">
        <v>4643</v>
      </c>
      <c r="I3164" s="19" t="s">
        <v>15747</v>
      </c>
      <c r="J3164" s="19" t="s">
        <v>9283</v>
      </c>
      <c r="K3164" s="20" t="s">
        <v>11090</v>
      </c>
      <c r="L3164" s="19" t="s">
        <v>25</v>
      </c>
    </row>
    <row r="3165" spans="1:12" x14ac:dyDescent="0.25">
      <c r="A3165" s="19" t="s">
        <v>4490</v>
      </c>
      <c r="B3165" s="19" t="s">
        <v>4491</v>
      </c>
      <c r="C3165" s="19" t="s">
        <v>4492</v>
      </c>
      <c r="D3165" s="19" t="s">
        <v>4493</v>
      </c>
      <c r="E3165" s="20" t="s">
        <v>21</v>
      </c>
      <c r="F3165" s="19" t="s">
        <v>21</v>
      </c>
      <c r="G3165" s="180">
        <v>94648</v>
      </c>
      <c r="H3165" s="19" t="s">
        <v>4644</v>
      </c>
      <c r="I3165" s="19" t="s">
        <v>15747</v>
      </c>
      <c r="J3165" s="19" t="s">
        <v>23</v>
      </c>
      <c r="K3165" s="20" t="s">
        <v>4822</v>
      </c>
      <c r="L3165" s="19" t="s">
        <v>25</v>
      </c>
    </row>
    <row r="3166" spans="1:12" x14ac:dyDescent="0.25">
      <c r="A3166" s="19" t="s">
        <v>4490</v>
      </c>
      <c r="B3166" s="19" t="s">
        <v>4491</v>
      </c>
      <c r="C3166" s="19" t="s">
        <v>4492</v>
      </c>
      <c r="D3166" s="19" t="s">
        <v>4493</v>
      </c>
      <c r="E3166" s="20" t="s">
        <v>21</v>
      </c>
      <c r="F3166" s="19" t="s">
        <v>21</v>
      </c>
      <c r="G3166" s="180">
        <v>94649</v>
      </c>
      <c r="H3166" s="19" t="s">
        <v>4646</v>
      </c>
      <c r="I3166" s="19" t="s">
        <v>15747</v>
      </c>
      <c r="J3166" s="19" t="s">
        <v>23</v>
      </c>
      <c r="K3166" s="20" t="s">
        <v>11091</v>
      </c>
      <c r="L3166" s="19" t="s">
        <v>25</v>
      </c>
    </row>
    <row r="3167" spans="1:12" x14ac:dyDescent="0.25">
      <c r="A3167" s="19" t="s">
        <v>4490</v>
      </c>
      <c r="B3167" s="19" t="s">
        <v>4491</v>
      </c>
      <c r="C3167" s="19" t="s">
        <v>4492</v>
      </c>
      <c r="D3167" s="19" t="s">
        <v>4493</v>
      </c>
      <c r="E3167" s="20" t="s">
        <v>21</v>
      </c>
      <c r="F3167" s="19" t="s">
        <v>21</v>
      </c>
      <c r="G3167" s="180">
        <v>94650</v>
      </c>
      <c r="H3167" s="19" t="s">
        <v>4648</v>
      </c>
      <c r="I3167" s="19" t="s">
        <v>15747</v>
      </c>
      <c r="J3167" s="19" t="s">
        <v>23</v>
      </c>
      <c r="K3167" s="20" t="s">
        <v>7946</v>
      </c>
      <c r="L3167" s="19" t="s">
        <v>25</v>
      </c>
    </row>
    <row r="3168" spans="1:12" x14ac:dyDescent="0.25">
      <c r="A3168" s="19" t="s">
        <v>4490</v>
      </c>
      <c r="B3168" s="19" t="s">
        <v>4491</v>
      </c>
      <c r="C3168" s="19" t="s">
        <v>4492</v>
      </c>
      <c r="D3168" s="19" t="s">
        <v>4493</v>
      </c>
      <c r="E3168" s="20" t="s">
        <v>21</v>
      </c>
      <c r="F3168" s="19" t="s">
        <v>21</v>
      </c>
      <c r="G3168" s="180">
        <v>94651</v>
      </c>
      <c r="H3168" s="19" t="s">
        <v>4649</v>
      </c>
      <c r="I3168" s="19" t="s">
        <v>15747</v>
      </c>
      <c r="J3168" s="19" t="s">
        <v>23</v>
      </c>
      <c r="K3168" s="20" t="s">
        <v>11092</v>
      </c>
      <c r="L3168" s="19" t="s">
        <v>25</v>
      </c>
    </row>
    <row r="3169" spans="1:12" x14ac:dyDescent="0.25">
      <c r="A3169" s="19" t="s">
        <v>4490</v>
      </c>
      <c r="B3169" s="19" t="s">
        <v>4491</v>
      </c>
      <c r="C3169" s="19" t="s">
        <v>4492</v>
      </c>
      <c r="D3169" s="19" t="s">
        <v>4493</v>
      </c>
      <c r="E3169" s="20" t="s">
        <v>21</v>
      </c>
      <c r="F3169" s="19" t="s">
        <v>21</v>
      </c>
      <c r="G3169" s="180">
        <v>94652</v>
      </c>
      <c r="H3169" s="19" t="s">
        <v>4651</v>
      </c>
      <c r="I3169" s="19" t="s">
        <v>15747</v>
      </c>
      <c r="J3169" s="19" t="s">
        <v>23</v>
      </c>
      <c r="K3169" s="20" t="s">
        <v>11093</v>
      </c>
      <c r="L3169" s="19" t="s">
        <v>25</v>
      </c>
    </row>
    <row r="3170" spans="1:12" x14ac:dyDescent="0.25">
      <c r="A3170" s="19" t="s">
        <v>4490</v>
      </c>
      <c r="B3170" s="19" t="s">
        <v>4491</v>
      </c>
      <c r="C3170" s="19" t="s">
        <v>4492</v>
      </c>
      <c r="D3170" s="19" t="s">
        <v>4493</v>
      </c>
      <c r="E3170" s="20" t="s">
        <v>21</v>
      </c>
      <c r="F3170" s="19" t="s">
        <v>21</v>
      </c>
      <c r="G3170" s="180">
        <v>94653</v>
      </c>
      <c r="H3170" s="19" t="s">
        <v>4652</v>
      </c>
      <c r="I3170" s="19" t="s">
        <v>15747</v>
      </c>
      <c r="J3170" s="19" t="s">
        <v>23</v>
      </c>
      <c r="K3170" s="20" t="s">
        <v>11094</v>
      </c>
      <c r="L3170" s="19" t="s">
        <v>25</v>
      </c>
    </row>
    <row r="3171" spans="1:12" x14ac:dyDescent="0.25">
      <c r="A3171" s="19" t="s">
        <v>4490</v>
      </c>
      <c r="B3171" s="19" t="s">
        <v>4491</v>
      </c>
      <c r="C3171" s="19" t="s">
        <v>4492</v>
      </c>
      <c r="D3171" s="19" t="s">
        <v>4493</v>
      </c>
      <c r="E3171" s="20" t="s">
        <v>21</v>
      </c>
      <c r="F3171" s="19" t="s">
        <v>21</v>
      </c>
      <c r="G3171" s="180">
        <v>94654</v>
      </c>
      <c r="H3171" s="19" t="s">
        <v>4653</v>
      </c>
      <c r="I3171" s="19" t="s">
        <v>15747</v>
      </c>
      <c r="J3171" s="19" t="s">
        <v>23</v>
      </c>
      <c r="K3171" s="20" t="s">
        <v>11095</v>
      </c>
      <c r="L3171" s="19" t="s">
        <v>25</v>
      </c>
    </row>
    <row r="3172" spans="1:12" x14ac:dyDescent="0.25">
      <c r="A3172" s="19" t="s">
        <v>4490</v>
      </c>
      <c r="B3172" s="19" t="s">
        <v>4491</v>
      </c>
      <c r="C3172" s="19" t="s">
        <v>4492</v>
      </c>
      <c r="D3172" s="19" t="s">
        <v>4493</v>
      </c>
      <c r="E3172" s="20" t="s">
        <v>21</v>
      </c>
      <c r="F3172" s="19" t="s">
        <v>21</v>
      </c>
      <c r="G3172" s="180">
        <v>94655</v>
      </c>
      <c r="H3172" s="19" t="s">
        <v>4654</v>
      </c>
      <c r="I3172" s="19" t="s">
        <v>15747</v>
      </c>
      <c r="J3172" s="19" t="s">
        <v>23</v>
      </c>
      <c r="K3172" s="20" t="s">
        <v>11096</v>
      </c>
      <c r="L3172" s="19" t="s">
        <v>25</v>
      </c>
    </row>
    <row r="3173" spans="1:12" x14ac:dyDescent="0.25">
      <c r="A3173" s="19" t="s">
        <v>4490</v>
      </c>
      <c r="B3173" s="19" t="s">
        <v>4491</v>
      </c>
      <c r="C3173" s="19" t="s">
        <v>4492</v>
      </c>
      <c r="D3173" s="19" t="s">
        <v>4493</v>
      </c>
      <c r="E3173" s="20" t="s">
        <v>21</v>
      </c>
      <c r="F3173" s="19" t="s">
        <v>21</v>
      </c>
      <c r="G3173" s="180">
        <v>94716</v>
      </c>
      <c r="H3173" s="19" t="s">
        <v>4655</v>
      </c>
      <c r="I3173" s="19" t="s">
        <v>15747</v>
      </c>
      <c r="J3173" s="19" t="s">
        <v>23</v>
      </c>
      <c r="K3173" s="20" t="s">
        <v>11097</v>
      </c>
      <c r="L3173" s="19" t="s">
        <v>25</v>
      </c>
    </row>
    <row r="3174" spans="1:12" x14ac:dyDescent="0.25">
      <c r="A3174" s="19" t="s">
        <v>4490</v>
      </c>
      <c r="B3174" s="19" t="s">
        <v>4491</v>
      </c>
      <c r="C3174" s="19" t="s">
        <v>4492</v>
      </c>
      <c r="D3174" s="19" t="s">
        <v>4493</v>
      </c>
      <c r="E3174" s="20" t="s">
        <v>21</v>
      </c>
      <c r="F3174" s="19" t="s">
        <v>21</v>
      </c>
      <c r="G3174" s="180">
        <v>94717</v>
      </c>
      <c r="H3174" s="19" t="s">
        <v>4657</v>
      </c>
      <c r="I3174" s="19" t="s">
        <v>15747</v>
      </c>
      <c r="J3174" s="19" t="s">
        <v>23</v>
      </c>
      <c r="K3174" s="20" t="s">
        <v>11098</v>
      </c>
      <c r="L3174" s="19" t="s">
        <v>25</v>
      </c>
    </row>
    <row r="3175" spans="1:12" x14ac:dyDescent="0.25">
      <c r="A3175" s="19" t="s">
        <v>4490</v>
      </c>
      <c r="B3175" s="19" t="s">
        <v>4491</v>
      </c>
      <c r="C3175" s="19" t="s">
        <v>4492</v>
      </c>
      <c r="D3175" s="19" t="s">
        <v>4493</v>
      </c>
      <c r="E3175" s="20" t="s">
        <v>21</v>
      </c>
      <c r="F3175" s="19" t="s">
        <v>21</v>
      </c>
      <c r="G3175" s="180">
        <v>94718</v>
      </c>
      <c r="H3175" s="19" t="s">
        <v>4658</v>
      </c>
      <c r="I3175" s="19" t="s">
        <v>15747</v>
      </c>
      <c r="J3175" s="19" t="s">
        <v>23</v>
      </c>
      <c r="K3175" s="20" t="s">
        <v>11099</v>
      </c>
      <c r="L3175" s="19" t="s">
        <v>25</v>
      </c>
    </row>
    <row r="3176" spans="1:12" x14ac:dyDescent="0.25">
      <c r="A3176" s="19" t="s">
        <v>4490</v>
      </c>
      <c r="B3176" s="19" t="s">
        <v>4491</v>
      </c>
      <c r="C3176" s="19" t="s">
        <v>4492</v>
      </c>
      <c r="D3176" s="19" t="s">
        <v>4493</v>
      </c>
      <c r="E3176" s="20" t="s">
        <v>21</v>
      </c>
      <c r="F3176" s="19" t="s">
        <v>21</v>
      </c>
      <c r="G3176" s="180">
        <v>94719</v>
      </c>
      <c r="H3176" s="19" t="s">
        <v>4660</v>
      </c>
      <c r="I3176" s="19" t="s">
        <v>15747</v>
      </c>
      <c r="J3176" s="19" t="s">
        <v>23</v>
      </c>
      <c r="K3176" s="20" t="s">
        <v>1944</v>
      </c>
      <c r="L3176" s="19" t="s">
        <v>25</v>
      </c>
    </row>
    <row r="3177" spans="1:12" x14ac:dyDescent="0.25">
      <c r="A3177" s="19" t="s">
        <v>4490</v>
      </c>
      <c r="B3177" s="19" t="s">
        <v>4491</v>
      </c>
      <c r="C3177" s="19" t="s">
        <v>4492</v>
      </c>
      <c r="D3177" s="19" t="s">
        <v>4493</v>
      </c>
      <c r="E3177" s="20" t="s">
        <v>21</v>
      </c>
      <c r="F3177" s="19" t="s">
        <v>21</v>
      </c>
      <c r="G3177" s="180">
        <v>94720</v>
      </c>
      <c r="H3177" s="19" t="s">
        <v>4661</v>
      </c>
      <c r="I3177" s="19" t="s">
        <v>15747</v>
      </c>
      <c r="J3177" s="19" t="s">
        <v>23</v>
      </c>
      <c r="K3177" s="20" t="s">
        <v>11100</v>
      </c>
      <c r="L3177" s="19" t="s">
        <v>25</v>
      </c>
    </row>
    <row r="3178" spans="1:12" x14ac:dyDescent="0.25">
      <c r="A3178" s="19" t="s">
        <v>4490</v>
      </c>
      <c r="B3178" s="19" t="s">
        <v>4491</v>
      </c>
      <c r="C3178" s="19" t="s">
        <v>4492</v>
      </c>
      <c r="D3178" s="19" t="s">
        <v>4493</v>
      </c>
      <c r="E3178" s="20" t="s">
        <v>21</v>
      </c>
      <c r="F3178" s="19" t="s">
        <v>21</v>
      </c>
      <c r="G3178" s="180">
        <v>94721</v>
      </c>
      <c r="H3178" s="19" t="s">
        <v>4662</v>
      </c>
      <c r="I3178" s="19" t="s">
        <v>15747</v>
      </c>
      <c r="J3178" s="19" t="s">
        <v>23</v>
      </c>
      <c r="K3178" s="20" t="s">
        <v>11101</v>
      </c>
      <c r="L3178" s="19" t="s">
        <v>25</v>
      </c>
    </row>
    <row r="3179" spans="1:12" x14ac:dyDescent="0.25">
      <c r="A3179" s="19" t="s">
        <v>4490</v>
      </c>
      <c r="B3179" s="19" t="s">
        <v>4491</v>
      </c>
      <c r="C3179" s="19" t="s">
        <v>4492</v>
      </c>
      <c r="D3179" s="19" t="s">
        <v>4493</v>
      </c>
      <c r="E3179" s="20" t="s">
        <v>21</v>
      </c>
      <c r="F3179" s="19" t="s">
        <v>21</v>
      </c>
      <c r="G3179" s="180">
        <v>94722</v>
      </c>
      <c r="H3179" s="19" t="s">
        <v>4663</v>
      </c>
      <c r="I3179" s="19" t="s">
        <v>15747</v>
      </c>
      <c r="J3179" s="19" t="s">
        <v>23</v>
      </c>
      <c r="K3179" s="20" t="s">
        <v>11102</v>
      </c>
      <c r="L3179" s="19" t="s">
        <v>25</v>
      </c>
    </row>
    <row r="3180" spans="1:12" x14ac:dyDescent="0.25">
      <c r="A3180" s="19" t="s">
        <v>4490</v>
      </c>
      <c r="B3180" s="19" t="s">
        <v>4491</v>
      </c>
      <c r="C3180" s="19" t="s">
        <v>4492</v>
      </c>
      <c r="D3180" s="19" t="s">
        <v>4493</v>
      </c>
      <c r="E3180" s="20" t="s">
        <v>21</v>
      </c>
      <c r="F3180" s="19" t="s">
        <v>21</v>
      </c>
      <c r="G3180" s="180">
        <v>95697</v>
      </c>
      <c r="H3180" s="19" t="s">
        <v>4665</v>
      </c>
      <c r="I3180" s="19" t="s">
        <v>15747</v>
      </c>
      <c r="J3180" s="19" t="s">
        <v>23</v>
      </c>
      <c r="K3180" s="20" t="s">
        <v>11103</v>
      </c>
      <c r="L3180" s="19" t="s">
        <v>25</v>
      </c>
    </row>
    <row r="3181" spans="1:12" x14ac:dyDescent="0.25">
      <c r="A3181" s="19" t="s">
        <v>4490</v>
      </c>
      <c r="B3181" s="19" t="s">
        <v>4491</v>
      </c>
      <c r="C3181" s="19" t="s">
        <v>4492</v>
      </c>
      <c r="D3181" s="19" t="s">
        <v>4493</v>
      </c>
      <c r="E3181" s="20" t="s">
        <v>21</v>
      </c>
      <c r="F3181" s="19" t="s">
        <v>21</v>
      </c>
      <c r="G3181" s="180">
        <v>96635</v>
      </c>
      <c r="H3181" s="19" t="s">
        <v>4666</v>
      </c>
      <c r="I3181" s="19" t="s">
        <v>15747</v>
      </c>
      <c r="J3181" s="19" t="s">
        <v>9283</v>
      </c>
      <c r="K3181" s="20" t="s">
        <v>8721</v>
      </c>
      <c r="L3181" s="19" t="s">
        <v>25</v>
      </c>
    </row>
    <row r="3182" spans="1:12" x14ac:dyDescent="0.25">
      <c r="A3182" s="19" t="s">
        <v>4490</v>
      </c>
      <c r="B3182" s="19" t="s">
        <v>4491</v>
      </c>
      <c r="C3182" s="19" t="s">
        <v>4492</v>
      </c>
      <c r="D3182" s="19" t="s">
        <v>4493</v>
      </c>
      <c r="E3182" s="20" t="s">
        <v>21</v>
      </c>
      <c r="F3182" s="19" t="s">
        <v>21</v>
      </c>
      <c r="G3182" s="180">
        <v>96636</v>
      </c>
      <c r="H3182" s="19" t="s">
        <v>4667</v>
      </c>
      <c r="I3182" s="19" t="s">
        <v>15747</v>
      </c>
      <c r="J3182" s="19" t="s">
        <v>9283</v>
      </c>
      <c r="K3182" s="20" t="s">
        <v>5652</v>
      </c>
      <c r="L3182" s="19" t="s">
        <v>25</v>
      </c>
    </row>
    <row r="3183" spans="1:12" x14ac:dyDescent="0.25">
      <c r="A3183" s="19" t="s">
        <v>4490</v>
      </c>
      <c r="B3183" s="19" t="s">
        <v>4491</v>
      </c>
      <c r="C3183" s="19" t="s">
        <v>4492</v>
      </c>
      <c r="D3183" s="19" t="s">
        <v>4493</v>
      </c>
      <c r="E3183" s="20" t="s">
        <v>21</v>
      </c>
      <c r="F3183" s="19" t="s">
        <v>21</v>
      </c>
      <c r="G3183" s="180">
        <v>96644</v>
      </c>
      <c r="H3183" s="19" t="s">
        <v>4669</v>
      </c>
      <c r="I3183" s="19" t="s">
        <v>15747</v>
      </c>
      <c r="J3183" s="19" t="s">
        <v>9283</v>
      </c>
      <c r="K3183" s="20" t="s">
        <v>5051</v>
      </c>
      <c r="L3183" s="19" t="s">
        <v>25</v>
      </c>
    </row>
    <row r="3184" spans="1:12" x14ac:dyDescent="0.25">
      <c r="A3184" s="19" t="s">
        <v>4490</v>
      </c>
      <c r="B3184" s="19" t="s">
        <v>4491</v>
      </c>
      <c r="C3184" s="19" t="s">
        <v>4492</v>
      </c>
      <c r="D3184" s="19" t="s">
        <v>4493</v>
      </c>
      <c r="E3184" s="20" t="s">
        <v>21</v>
      </c>
      <c r="F3184" s="19" t="s">
        <v>21</v>
      </c>
      <c r="G3184" s="180">
        <v>96645</v>
      </c>
      <c r="H3184" s="19" t="s">
        <v>4671</v>
      </c>
      <c r="I3184" s="19" t="s">
        <v>15747</v>
      </c>
      <c r="J3184" s="19" t="s">
        <v>9283</v>
      </c>
      <c r="K3184" s="20" t="s">
        <v>1038</v>
      </c>
      <c r="L3184" s="19" t="s">
        <v>25</v>
      </c>
    </row>
    <row r="3185" spans="1:12" x14ac:dyDescent="0.25">
      <c r="A3185" s="19" t="s">
        <v>4490</v>
      </c>
      <c r="B3185" s="19" t="s">
        <v>4491</v>
      </c>
      <c r="C3185" s="19" t="s">
        <v>4492</v>
      </c>
      <c r="D3185" s="19" t="s">
        <v>4493</v>
      </c>
      <c r="E3185" s="20" t="s">
        <v>21</v>
      </c>
      <c r="F3185" s="19" t="s">
        <v>21</v>
      </c>
      <c r="G3185" s="180">
        <v>96646</v>
      </c>
      <c r="H3185" s="19" t="s">
        <v>4673</v>
      </c>
      <c r="I3185" s="19" t="s">
        <v>15747</v>
      </c>
      <c r="J3185" s="19" t="s">
        <v>9283</v>
      </c>
      <c r="K3185" s="20" t="s">
        <v>11104</v>
      </c>
      <c r="L3185" s="19" t="s">
        <v>25</v>
      </c>
    </row>
    <row r="3186" spans="1:12" x14ac:dyDescent="0.25">
      <c r="A3186" s="19" t="s">
        <v>4490</v>
      </c>
      <c r="B3186" s="19" t="s">
        <v>4491</v>
      </c>
      <c r="C3186" s="19" t="s">
        <v>4492</v>
      </c>
      <c r="D3186" s="19" t="s">
        <v>4493</v>
      </c>
      <c r="E3186" s="20" t="s">
        <v>21</v>
      </c>
      <c r="F3186" s="19" t="s">
        <v>21</v>
      </c>
      <c r="G3186" s="180">
        <v>96647</v>
      </c>
      <c r="H3186" s="19" t="s">
        <v>4675</v>
      </c>
      <c r="I3186" s="19" t="s">
        <v>15747</v>
      </c>
      <c r="J3186" s="19" t="s">
        <v>9283</v>
      </c>
      <c r="K3186" s="20" t="s">
        <v>3664</v>
      </c>
      <c r="L3186" s="19" t="s">
        <v>25</v>
      </c>
    </row>
    <row r="3187" spans="1:12" x14ac:dyDescent="0.25">
      <c r="A3187" s="19" t="s">
        <v>4490</v>
      </c>
      <c r="B3187" s="19" t="s">
        <v>4491</v>
      </c>
      <c r="C3187" s="19" t="s">
        <v>4492</v>
      </c>
      <c r="D3187" s="19" t="s">
        <v>4493</v>
      </c>
      <c r="E3187" s="20" t="s">
        <v>21</v>
      </c>
      <c r="F3187" s="19" t="s">
        <v>21</v>
      </c>
      <c r="G3187" s="180">
        <v>96648</v>
      </c>
      <c r="H3187" s="19" t="s">
        <v>4677</v>
      </c>
      <c r="I3187" s="19" t="s">
        <v>15747</v>
      </c>
      <c r="J3187" s="19" t="s">
        <v>9283</v>
      </c>
      <c r="K3187" s="20" t="s">
        <v>7542</v>
      </c>
      <c r="L3187" s="19" t="s">
        <v>25</v>
      </c>
    </row>
    <row r="3188" spans="1:12" x14ac:dyDescent="0.25">
      <c r="A3188" s="19" t="s">
        <v>4490</v>
      </c>
      <c r="B3188" s="19" t="s">
        <v>4491</v>
      </c>
      <c r="C3188" s="19" t="s">
        <v>4492</v>
      </c>
      <c r="D3188" s="19" t="s">
        <v>4493</v>
      </c>
      <c r="E3188" s="20" t="s">
        <v>21</v>
      </c>
      <c r="F3188" s="19" t="s">
        <v>21</v>
      </c>
      <c r="G3188" s="180">
        <v>96649</v>
      </c>
      <c r="H3188" s="19" t="s">
        <v>4679</v>
      </c>
      <c r="I3188" s="19" t="s">
        <v>15747</v>
      </c>
      <c r="J3188" s="19" t="s">
        <v>9283</v>
      </c>
      <c r="K3188" s="20" t="s">
        <v>11105</v>
      </c>
      <c r="L3188" s="19" t="s">
        <v>25</v>
      </c>
    </row>
    <row r="3189" spans="1:12" x14ac:dyDescent="0.25">
      <c r="A3189" s="19" t="s">
        <v>4490</v>
      </c>
      <c r="B3189" s="19" t="s">
        <v>4491</v>
      </c>
      <c r="C3189" s="19" t="s">
        <v>4492</v>
      </c>
      <c r="D3189" s="19" t="s">
        <v>4493</v>
      </c>
      <c r="E3189" s="20" t="s">
        <v>21</v>
      </c>
      <c r="F3189" s="19" t="s">
        <v>21</v>
      </c>
      <c r="G3189" s="180">
        <v>96668</v>
      </c>
      <c r="H3189" s="19" t="s">
        <v>4681</v>
      </c>
      <c r="I3189" s="19" t="s">
        <v>15747</v>
      </c>
      <c r="J3189" s="19" t="s">
        <v>9283</v>
      </c>
      <c r="K3189" s="20" t="s">
        <v>4645</v>
      </c>
      <c r="L3189" s="19" t="s">
        <v>25</v>
      </c>
    </row>
    <row r="3190" spans="1:12" x14ac:dyDescent="0.25">
      <c r="A3190" s="19" t="s">
        <v>4490</v>
      </c>
      <c r="B3190" s="19" t="s">
        <v>4491</v>
      </c>
      <c r="C3190" s="19" t="s">
        <v>4492</v>
      </c>
      <c r="D3190" s="19" t="s">
        <v>4493</v>
      </c>
      <c r="E3190" s="20" t="s">
        <v>21</v>
      </c>
      <c r="F3190" s="19" t="s">
        <v>21</v>
      </c>
      <c r="G3190" s="180">
        <v>96669</v>
      </c>
      <c r="H3190" s="19" t="s">
        <v>4683</v>
      </c>
      <c r="I3190" s="19" t="s">
        <v>15747</v>
      </c>
      <c r="J3190" s="19" t="s">
        <v>9283</v>
      </c>
      <c r="K3190" s="20" t="s">
        <v>3062</v>
      </c>
      <c r="L3190" s="19" t="s">
        <v>25</v>
      </c>
    </row>
    <row r="3191" spans="1:12" x14ac:dyDescent="0.25">
      <c r="A3191" s="19" t="s">
        <v>4490</v>
      </c>
      <c r="B3191" s="19" t="s">
        <v>4491</v>
      </c>
      <c r="C3191" s="19" t="s">
        <v>4492</v>
      </c>
      <c r="D3191" s="19" t="s">
        <v>4493</v>
      </c>
      <c r="E3191" s="20" t="s">
        <v>21</v>
      </c>
      <c r="F3191" s="19" t="s">
        <v>21</v>
      </c>
      <c r="G3191" s="180">
        <v>96670</v>
      </c>
      <c r="H3191" s="19" t="s">
        <v>4685</v>
      </c>
      <c r="I3191" s="19" t="s">
        <v>15747</v>
      </c>
      <c r="J3191" s="19" t="s">
        <v>9283</v>
      </c>
      <c r="K3191" s="20" t="s">
        <v>4003</v>
      </c>
      <c r="L3191" s="19" t="s">
        <v>25</v>
      </c>
    </row>
    <row r="3192" spans="1:12" x14ac:dyDescent="0.25">
      <c r="A3192" s="19" t="s">
        <v>4490</v>
      </c>
      <c r="B3192" s="19" t="s">
        <v>4491</v>
      </c>
      <c r="C3192" s="19" t="s">
        <v>4492</v>
      </c>
      <c r="D3192" s="19" t="s">
        <v>4493</v>
      </c>
      <c r="E3192" s="20" t="s">
        <v>21</v>
      </c>
      <c r="F3192" s="19" t="s">
        <v>21</v>
      </c>
      <c r="G3192" s="180">
        <v>96671</v>
      </c>
      <c r="H3192" s="19" t="s">
        <v>4686</v>
      </c>
      <c r="I3192" s="19" t="s">
        <v>15747</v>
      </c>
      <c r="J3192" s="19" t="s">
        <v>9283</v>
      </c>
      <c r="K3192" s="20" t="s">
        <v>11106</v>
      </c>
      <c r="L3192" s="19" t="s">
        <v>25</v>
      </c>
    </row>
    <row r="3193" spans="1:12" x14ac:dyDescent="0.25">
      <c r="A3193" s="19" t="s">
        <v>4490</v>
      </c>
      <c r="B3193" s="19" t="s">
        <v>4491</v>
      </c>
      <c r="C3193" s="19" t="s">
        <v>4492</v>
      </c>
      <c r="D3193" s="19" t="s">
        <v>4493</v>
      </c>
      <c r="E3193" s="20" t="s">
        <v>21</v>
      </c>
      <c r="F3193" s="19" t="s">
        <v>21</v>
      </c>
      <c r="G3193" s="180">
        <v>96672</v>
      </c>
      <c r="H3193" s="19" t="s">
        <v>4688</v>
      </c>
      <c r="I3193" s="19" t="s">
        <v>15747</v>
      </c>
      <c r="J3193" s="19" t="s">
        <v>9283</v>
      </c>
      <c r="K3193" s="20" t="s">
        <v>7748</v>
      </c>
      <c r="L3193" s="19" t="s">
        <v>25</v>
      </c>
    </row>
    <row r="3194" spans="1:12" x14ac:dyDescent="0.25">
      <c r="A3194" s="19" t="s">
        <v>4490</v>
      </c>
      <c r="B3194" s="19" t="s">
        <v>4491</v>
      </c>
      <c r="C3194" s="19" t="s">
        <v>4492</v>
      </c>
      <c r="D3194" s="19" t="s">
        <v>4493</v>
      </c>
      <c r="E3194" s="20" t="s">
        <v>21</v>
      </c>
      <c r="F3194" s="19" t="s">
        <v>21</v>
      </c>
      <c r="G3194" s="180">
        <v>96673</v>
      </c>
      <c r="H3194" s="19" t="s">
        <v>4689</v>
      </c>
      <c r="I3194" s="19" t="s">
        <v>15747</v>
      </c>
      <c r="J3194" s="19" t="s">
        <v>9283</v>
      </c>
      <c r="K3194" s="20" t="s">
        <v>11107</v>
      </c>
      <c r="L3194" s="19" t="s">
        <v>25</v>
      </c>
    </row>
    <row r="3195" spans="1:12" x14ac:dyDescent="0.25">
      <c r="A3195" s="19" t="s">
        <v>4490</v>
      </c>
      <c r="B3195" s="19" t="s">
        <v>4491</v>
      </c>
      <c r="C3195" s="19" t="s">
        <v>4492</v>
      </c>
      <c r="D3195" s="19" t="s">
        <v>4493</v>
      </c>
      <c r="E3195" s="20" t="s">
        <v>21</v>
      </c>
      <c r="F3195" s="19" t="s">
        <v>21</v>
      </c>
      <c r="G3195" s="180">
        <v>96674</v>
      </c>
      <c r="H3195" s="19" t="s">
        <v>4690</v>
      </c>
      <c r="I3195" s="19" t="s">
        <v>15747</v>
      </c>
      <c r="J3195" s="19" t="s">
        <v>9283</v>
      </c>
      <c r="K3195" s="20" t="s">
        <v>2968</v>
      </c>
      <c r="L3195" s="19" t="s">
        <v>25</v>
      </c>
    </row>
    <row r="3196" spans="1:12" x14ac:dyDescent="0.25">
      <c r="A3196" s="19" t="s">
        <v>4490</v>
      </c>
      <c r="B3196" s="19" t="s">
        <v>4491</v>
      </c>
      <c r="C3196" s="19" t="s">
        <v>4492</v>
      </c>
      <c r="D3196" s="19" t="s">
        <v>4493</v>
      </c>
      <c r="E3196" s="20" t="s">
        <v>21</v>
      </c>
      <c r="F3196" s="19" t="s">
        <v>21</v>
      </c>
      <c r="G3196" s="180">
        <v>96675</v>
      </c>
      <c r="H3196" s="19" t="s">
        <v>4692</v>
      </c>
      <c r="I3196" s="19" t="s">
        <v>15747</v>
      </c>
      <c r="J3196" s="19" t="s">
        <v>9283</v>
      </c>
      <c r="K3196" s="20" t="s">
        <v>11108</v>
      </c>
      <c r="L3196" s="19" t="s">
        <v>25</v>
      </c>
    </row>
    <row r="3197" spans="1:12" x14ac:dyDescent="0.25">
      <c r="A3197" s="19" t="s">
        <v>4490</v>
      </c>
      <c r="B3197" s="19" t="s">
        <v>4491</v>
      </c>
      <c r="C3197" s="19" t="s">
        <v>4492</v>
      </c>
      <c r="D3197" s="19" t="s">
        <v>4493</v>
      </c>
      <c r="E3197" s="20" t="s">
        <v>21</v>
      </c>
      <c r="F3197" s="19" t="s">
        <v>21</v>
      </c>
      <c r="G3197" s="180">
        <v>96676</v>
      </c>
      <c r="H3197" s="19" t="s">
        <v>4693</v>
      </c>
      <c r="I3197" s="19" t="s">
        <v>15747</v>
      </c>
      <c r="J3197" s="19" t="s">
        <v>9283</v>
      </c>
      <c r="K3197" s="20" t="s">
        <v>10448</v>
      </c>
      <c r="L3197" s="19" t="s">
        <v>25</v>
      </c>
    </row>
    <row r="3198" spans="1:12" x14ac:dyDescent="0.25">
      <c r="A3198" s="19" t="s">
        <v>4490</v>
      </c>
      <c r="B3198" s="19" t="s">
        <v>4491</v>
      </c>
      <c r="C3198" s="19" t="s">
        <v>4492</v>
      </c>
      <c r="D3198" s="19" t="s">
        <v>4493</v>
      </c>
      <c r="E3198" s="20" t="s">
        <v>21</v>
      </c>
      <c r="F3198" s="19" t="s">
        <v>21</v>
      </c>
      <c r="G3198" s="180">
        <v>96677</v>
      </c>
      <c r="H3198" s="19" t="s">
        <v>4694</v>
      </c>
      <c r="I3198" s="19" t="s">
        <v>15747</v>
      </c>
      <c r="J3198" s="19" t="s">
        <v>9283</v>
      </c>
      <c r="K3198" s="20" t="s">
        <v>377</v>
      </c>
      <c r="L3198" s="19" t="s">
        <v>25</v>
      </c>
    </row>
    <row r="3199" spans="1:12" x14ac:dyDescent="0.25">
      <c r="A3199" s="19" t="s">
        <v>4490</v>
      </c>
      <c r="B3199" s="19" t="s">
        <v>4491</v>
      </c>
      <c r="C3199" s="19" t="s">
        <v>4492</v>
      </c>
      <c r="D3199" s="19" t="s">
        <v>4493</v>
      </c>
      <c r="E3199" s="20" t="s">
        <v>21</v>
      </c>
      <c r="F3199" s="19" t="s">
        <v>21</v>
      </c>
      <c r="G3199" s="180">
        <v>96678</v>
      </c>
      <c r="H3199" s="19" t="s">
        <v>4695</v>
      </c>
      <c r="I3199" s="19" t="s">
        <v>15747</v>
      </c>
      <c r="J3199" s="19" t="s">
        <v>9283</v>
      </c>
      <c r="K3199" s="20" t="s">
        <v>4650</v>
      </c>
      <c r="L3199" s="19" t="s">
        <v>25</v>
      </c>
    </row>
    <row r="3200" spans="1:12" x14ac:dyDescent="0.25">
      <c r="A3200" s="19" t="s">
        <v>4490</v>
      </c>
      <c r="B3200" s="19" t="s">
        <v>4491</v>
      </c>
      <c r="C3200" s="19" t="s">
        <v>4492</v>
      </c>
      <c r="D3200" s="19" t="s">
        <v>4493</v>
      </c>
      <c r="E3200" s="20" t="s">
        <v>21</v>
      </c>
      <c r="F3200" s="19" t="s">
        <v>21</v>
      </c>
      <c r="G3200" s="180">
        <v>96679</v>
      </c>
      <c r="H3200" s="19" t="s">
        <v>4697</v>
      </c>
      <c r="I3200" s="19" t="s">
        <v>15747</v>
      </c>
      <c r="J3200" s="19" t="s">
        <v>9283</v>
      </c>
      <c r="K3200" s="20" t="s">
        <v>4425</v>
      </c>
      <c r="L3200" s="19" t="s">
        <v>25</v>
      </c>
    </row>
    <row r="3201" spans="1:12" x14ac:dyDescent="0.25">
      <c r="A3201" s="19" t="s">
        <v>4490</v>
      </c>
      <c r="B3201" s="19" t="s">
        <v>4491</v>
      </c>
      <c r="C3201" s="19" t="s">
        <v>4492</v>
      </c>
      <c r="D3201" s="19" t="s">
        <v>4493</v>
      </c>
      <c r="E3201" s="20" t="s">
        <v>21</v>
      </c>
      <c r="F3201" s="19" t="s">
        <v>21</v>
      </c>
      <c r="G3201" s="180">
        <v>96680</v>
      </c>
      <c r="H3201" s="19" t="s">
        <v>4698</v>
      </c>
      <c r="I3201" s="19" t="s">
        <v>15747</v>
      </c>
      <c r="J3201" s="19" t="s">
        <v>9283</v>
      </c>
      <c r="K3201" s="20" t="s">
        <v>11109</v>
      </c>
      <c r="L3201" s="19" t="s">
        <v>25</v>
      </c>
    </row>
    <row r="3202" spans="1:12" x14ac:dyDescent="0.25">
      <c r="A3202" s="19" t="s">
        <v>4490</v>
      </c>
      <c r="B3202" s="19" t="s">
        <v>4491</v>
      </c>
      <c r="C3202" s="19" t="s">
        <v>4492</v>
      </c>
      <c r="D3202" s="19" t="s">
        <v>4493</v>
      </c>
      <c r="E3202" s="20" t="s">
        <v>21</v>
      </c>
      <c r="F3202" s="19" t="s">
        <v>21</v>
      </c>
      <c r="G3202" s="180">
        <v>96681</v>
      </c>
      <c r="H3202" s="19" t="s">
        <v>4699</v>
      </c>
      <c r="I3202" s="19" t="s">
        <v>15747</v>
      </c>
      <c r="J3202" s="19" t="s">
        <v>9283</v>
      </c>
      <c r="K3202" s="20" t="s">
        <v>7091</v>
      </c>
      <c r="L3202" s="19" t="s">
        <v>25</v>
      </c>
    </row>
    <row r="3203" spans="1:12" x14ac:dyDescent="0.25">
      <c r="A3203" s="19" t="s">
        <v>4490</v>
      </c>
      <c r="B3203" s="19" t="s">
        <v>4491</v>
      </c>
      <c r="C3203" s="19" t="s">
        <v>4492</v>
      </c>
      <c r="D3203" s="19" t="s">
        <v>4493</v>
      </c>
      <c r="E3203" s="20" t="s">
        <v>21</v>
      </c>
      <c r="F3203" s="19" t="s">
        <v>21</v>
      </c>
      <c r="G3203" s="180">
        <v>96682</v>
      </c>
      <c r="H3203" s="19" t="s">
        <v>4700</v>
      </c>
      <c r="I3203" s="19" t="s">
        <v>15747</v>
      </c>
      <c r="J3203" s="19" t="s">
        <v>9283</v>
      </c>
      <c r="K3203" s="20" t="s">
        <v>11110</v>
      </c>
      <c r="L3203" s="19" t="s">
        <v>25</v>
      </c>
    </row>
    <row r="3204" spans="1:12" x14ac:dyDescent="0.25">
      <c r="A3204" s="19" t="s">
        <v>4490</v>
      </c>
      <c r="B3204" s="19" t="s">
        <v>4491</v>
      </c>
      <c r="C3204" s="19" t="s">
        <v>4492</v>
      </c>
      <c r="D3204" s="19" t="s">
        <v>4493</v>
      </c>
      <c r="E3204" s="20" t="s">
        <v>21</v>
      </c>
      <c r="F3204" s="19" t="s">
        <v>21</v>
      </c>
      <c r="G3204" s="180">
        <v>96683</v>
      </c>
      <c r="H3204" s="19" t="s">
        <v>4702</v>
      </c>
      <c r="I3204" s="19" t="s">
        <v>15747</v>
      </c>
      <c r="J3204" s="19" t="s">
        <v>9283</v>
      </c>
      <c r="K3204" s="20" t="s">
        <v>11111</v>
      </c>
      <c r="L3204" s="19" t="s">
        <v>25</v>
      </c>
    </row>
    <row r="3205" spans="1:12" x14ac:dyDescent="0.25">
      <c r="A3205" s="19" t="s">
        <v>4490</v>
      </c>
      <c r="B3205" s="19" t="s">
        <v>4491</v>
      </c>
      <c r="C3205" s="19" t="s">
        <v>4492</v>
      </c>
      <c r="D3205" s="19" t="s">
        <v>4493</v>
      </c>
      <c r="E3205" s="20" t="s">
        <v>21</v>
      </c>
      <c r="F3205" s="19" t="s">
        <v>21</v>
      </c>
      <c r="G3205" s="180">
        <v>96718</v>
      </c>
      <c r="H3205" s="19" t="s">
        <v>4703</v>
      </c>
      <c r="I3205" s="19" t="s">
        <v>15747</v>
      </c>
      <c r="J3205" s="19" t="s">
        <v>9283</v>
      </c>
      <c r="K3205" s="20" t="s">
        <v>1392</v>
      </c>
      <c r="L3205" s="19" t="s">
        <v>25</v>
      </c>
    </row>
    <row r="3206" spans="1:12" x14ac:dyDescent="0.25">
      <c r="A3206" s="19" t="s">
        <v>4490</v>
      </c>
      <c r="B3206" s="19" t="s">
        <v>4491</v>
      </c>
      <c r="C3206" s="19" t="s">
        <v>4492</v>
      </c>
      <c r="D3206" s="19" t="s">
        <v>4493</v>
      </c>
      <c r="E3206" s="20" t="s">
        <v>21</v>
      </c>
      <c r="F3206" s="19" t="s">
        <v>21</v>
      </c>
      <c r="G3206" s="180">
        <v>96719</v>
      </c>
      <c r="H3206" s="19" t="s">
        <v>4704</v>
      </c>
      <c r="I3206" s="19" t="s">
        <v>15747</v>
      </c>
      <c r="J3206" s="19" t="s">
        <v>9283</v>
      </c>
      <c r="K3206" s="20" t="s">
        <v>5832</v>
      </c>
      <c r="L3206" s="19" t="s">
        <v>25</v>
      </c>
    </row>
    <row r="3207" spans="1:12" x14ac:dyDescent="0.25">
      <c r="A3207" s="19" t="s">
        <v>4490</v>
      </c>
      <c r="B3207" s="19" t="s">
        <v>4491</v>
      </c>
      <c r="C3207" s="19" t="s">
        <v>4492</v>
      </c>
      <c r="D3207" s="19" t="s">
        <v>4493</v>
      </c>
      <c r="E3207" s="20" t="s">
        <v>21</v>
      </c>
      <c r="F3207" s="19" t="s">
        <v>21</v>
      </c>
      <c r="G3207" s="180">
        <v>96720</v>
      </c>
      <c r="H3207" s="19" t="s">
        <v>4705</v>
      </c>
      <c r="I3207" s="19" t="s">
        <v>15747</v>
      </c>
      <c r="J3207" s="19" t="s">
        <v>9283</v>
      </c>
      <c r="K3207" s="20" t="s">
        <v>377</v>
      </c>
      <c r="L3207" s="19" t="s">
        <v>25</v>
      </c>
    </row>
    <row r="3208" spans="1:12" x14ac:dyDescent="0.25">
      <c r="A3208" s="19" t="s">
        <v>4490</v>
      </c>
      <c r="B3208" s="19" t="s">
        <v>4491</v>
      </c>
      <c r="C3208" s="19" t="s">
        <v>4492</v>
      </c>
      <c r="D3208" s="19" t="s">
        <v>4493</v>
      </c>
      <c r="E3208" s="20" t="s">
        <v>21</v>
      </c>
      <c r="F3208" s="19" t="s">
        <v>21</v>
      </c>
      <c r="G3208" s="180">
        <v>96721</v>
      </c>
      <c r="H3208" s="19" t="s">
        <v>4707</v>
      </c>
      <c r="I3208" s="19" t="s">
        <v>15747</v>
      </c>
      <c r="J3208" s="19" t="s">
        <v>9283</v>
      </c>
      <c r="K3208" s="20" t="s">
        <v>3673</v>
      </c>
      <c r="L3208" s="19" t="s">
        <v>25</v>
      </c>
    </row>
    <row r="3209" spans="1:12" x14ac:dyDescent="0.25">
      <c r="A3209" s="19" t="s">
        <v>4490</v>
      </c>
      <c r="B3209" s="19" t="s">
        <v>4491</v>
      </c>
      <c r="C3209" s="19" t="s">
        <v>4492</v>
      </c>
      <c r="D3209" s="19" t="s">
        <v>4493</v>
      </c>
      <c r="E3209" s="20" t="s">
        <v>21</v>
      </c>
      <c r="F3209" s="19" t="s">
        <v>21</v>
      </c>
      <c r="G3209" s="180">
        <v>96722</v>
      </c>
      <c r="H3209" s="19" t="s">
        <v>4709</v>
      </c>
      <c r="I3209" s="19" t="s">
        <v>15747</v>
      </c>
      <c r="J3209" s="19" t="s">
        <v>9283</v>
      </c>
      <c r="K3209" s="20" t="s">
        <v>10499</v>
      </c>
      <c r="L3209" s="19" t="s">
        <v>25</v>
      </c>
    </row>
    <row r="3210" spans="1:12" x14ac:dyDescent="0.25">
      <c r="A3210" s="19" t="s">
        <v>4490</v>
      </c>
      <c r="B3210" s="19" t="s">
        <v>4491</v>
      </c>
      <c r="C3210" s="19" t="s">
        <v>4492</v>
      </c>
      <c r="D3210" s="19" t="s">
        <v>4493</v>
      </c>
      <c r="E3210" s="20" t="s">
        <v>21</v>
      </c>
      <c r="F3210" s="19" t="s">
        <v>21</v>
      </c>
      <c r="G3210" s="180">
        <v>96723</v>
      </c>
      <c r="H3210" s="19" t="s">
        <v>4711</v>
      </c>
      <c r="I3210" s="19" t="s">
        <v>15747</v>
      </c>
      <c r="J3210" s="19" t="s">
        <v>9283</v>
      </c>
      <c r="K3210" s="20" t="s">
        <v>11112</v>
      </c>
      <c r="L3210" s="19" t="s">
        <v>25</v>
      </c>
    </row>
    <row r="3211" spans="1:12" x14ac:dyDescent="0.25">
      <c r="A3211" s="19" t="s">
        <v>4490</v>
      </c>
      <c r="B3211" s="19" t="s">
        <v>4491</v>
      </c>
      <c r="C3211" s="19" t="s">
        <v>4492</v>
      </c>
      <c r="D3211" s="19" t="s">
        <v>4493</v>
      </c>
      <c r="E3211" s="20" t="s">
        <v>21</v>
      </c>
      <c r="F3211" s="19" t="s">
        <v>21</v>
      </c>
      <c r="G3211" s="180">
        <v>96724</v>
      </c>
      <c r="H3211" s="19" t="s">
        <v>4712</v>
      </c>
      <c r="I3211" s="19" t="s">
        <v>15747</v>
      </c>
      <c r="J3211" s="19" t="s">
        <v>9283</v>
      </c>
      <c r="K3211" s="20" t="s">
        <v>11113</v>
      </c>
      <c r="L3211" s="19" t="s">
        <v>25</v>
      </c>
    </row>
    <row r="3212" spans="1:12" x14ac:dyDescent="0.25">
      <c r="A3212" s="19" t="s">
        <v>4490</v>
      </c>
      <c r="B3212" s="19" t="s">
        <v>4491</v>
      </c>
      <c r="C3212" s="19" t="s">
        <v>4492</v>
      </c>
      <c r="D3212" s="19" t="s">
        <v>4493</v>
      </c>
      <c r="E3212" s="20" t="s">
        <v>21</v>
      </c>
      <c r="F3212" s="19" t="s">
        <v>21</v>
      </c>
      <c r="G3212" s="180">
        <v>96725</v>
      </c>
      <c r="H3212" s="19" t="s">
        <v>4713</v>
      </c>
      <c r="I3212" s="19" t="s">
        <v>15747</v>
      </c>
      <c r="J3212" s="19" t="s">
        <v>9283</v>
      </c>
      <c r="K3212" s="20" t="s">
        <v>2968</v>
      </c>
      <c r="L3212" s="19" t="s">
        <v>25</v>
      </c>
    </row>
    <row r="3213" spans="1:12" x14ac:dyDescent="0.25">
      <c r="A3213" s="19" t="s">
        <v>4490</v>
      </c>
      <c r="B3213" s="19" t="s">
        <v>4491</v>
      </c>
      <c r="C3213" s="19" t="s">
        <v>4492</v>
      </c>
      <c r="D3213" s="19" t="s">
        <v>4493</v>
      </c>
      <c r="E3213" s="20" t="s">
        <v>21</v>
      </c>
      <c r="F3213" s="19" t="s">
        <v>21</v>
      </c>
      <c r="G3213" s="180">
        <v>96726</v>
      </c>
      <c r="H3213" s="19" t="s">
        <v>4714</v>
      </c>
      <c r="I3213" s="19" t="s">
        <v>15747</v>
      </c>
      <c r="J3213" s="19" t="s">
        <v>9283</v>
      </c>
      <c r="K3213" s="20" t="s">
        <v>11114</v>
      </c>
      <c r="L3213" s="19" t="s">
        <v>25</v>
      </c>
    </row>
    <row r="3214" spans="1:12" x14ac:dyDescent="0.25">
      <c r="A3214" s="19" t="s">
        <v>4490</v>
      </c>
      <c r="B3214" s="19" t="s">
        <v>4491</v>
      </c>
      <c r="C3214" s="19" t="s">
        <v>4492</v>
      </c>
      <c r="D3214" s="19" t="s">
        <v>4493</v>
      </c>
      <c r="E3214" s="20" t="s">
        <v>21</v>
      </c>
      <c r="F3214" s="19" t="s">
        <v>21</v>
      </c>
      <c r="G3214" s="180">
        <v>96727</v>
      </c>
      <c r="H3214" s="19" t="s">
        <v>4715</v>
      </c>
      <c r="I3214" s="19" t="s">
        <v>15747</v>
      </c>
      <c r="J3214" s="19" t="s">
        <v>9283</v>
      </c>
      <c r="K3214" s="20" t="s">
        <v>11115</v>
      </c>
      <c r="L3214" s="19" t="s">
        <v>25</v>
      </c>
    </row>
    <row r="3215" spans="1:12" x14ac:dyDescent="0.25">
      <c r="A3215" s="19" t="s">
        <v>4490</v>
      </c>
      <c r="B3215" s="19" t="s">
        <v>4491</v>
      </c>
      <c r="C3215" s="19" t="s">
        <v>4492</v>
      </c>
      <c r="D3215" s="19" t="s">
        <v>4493</v>
      </c>
      <c r="E3215" s="20" t="s">
        <v>21</v>
      </c>
      <c r="F3215" s="19" t="s">
        <v>21</v>
      </c>
      <c r="G3215" s="180">
        <v>96728</v>
      </c>
      <c r="H3215" s="19" t="s">
        <v>4716</v>
      </c>
      <c r="I3215" s="19" t="s">
        <v>15747</v>
      </c>
      <c r="J3215" s="19" t="s">
        <v>9283</v>
      </c>
      <c r="K3215" s="20" t="s">
        <v>5873</v>
      </c>
      <c r="L3215" s="19" t="s">
        <v>25</v>
      </c>
    </row>
    <row r="3216" spans="1:12" x14ac:dyDescent="0.25">
      <c r="A3216" s="19" t="s">
        <v>4490</v>
      </c>
      <c r="B3216" s="19" t="s">
        <v>4491</v>
      </c>
      <c r="C3216" s="19" t="s">
        <v>4492</v>
      </c>
      <c r="D3216" s="19" t="s">
        <v>4493</v>
      </c>
      <c r="E3216" s="20" t="s">
        <v>21</v>
      </c>
      <c r="F3216" s="19" t="s">
        <v>21</v>
      </c>
      <c r="G3216" s="180">
        <v>96729</v>
      </c>
      <c r="H3216" s="19" t="s">
        <v>4718</v>
      </c>
      <c r="I3216" s="19" t="s">
        <v>15747</v>
      </c>
      <c r="J3216" s="19" t="s">
        <v>9283</v>
      </c>
      <c r="K3216" s="20" t="s">
        <v>11116</v>
      </c>
      <c r="L3216" s="19" t="s">
        <v>25</v>
      </c>
    </row>
    <row r="3217" spans="1:12" x14ac:dyDescent="0.25">
      <c r="A3217" s="19" t="s">
        <v>4490</v>
      </c>
      <c r="B3217" s="19" t="s">
        <v>4491</v>
      </c>
      <c r="C3217" s="19" t="s">
        <v>4492</v>
      </c>
      <c r="D3217" s="19" t="s">
        <v>4493</v>
      </c>
      <c r="E3217" s="20" t="s">
        <v>21</v>
      </c>
      <c r="F3217" s="19" t="s">
        <v>21</v>
      </c>
      <c r="G3217" s="180">
        <v>96730</v>
      </c>
      <c r="H3217" s="19" t="s">
        <v>4720</v>
      </c>
      <c r="I3217" s="19" t="s">
        <v>15747</v>
      </c>
      <c r="J3217" s="19" t="s">
        <v>9283</v>
      </c>
      <c r="K3217" s="20" t="s">
        <v>919</v>
      </c>
      <c r="L3217" s="19" t="s">
        <v>25</v>
      </c>
    </row>
    <row r="3218" spans="1:12" x14ac:dyDescent="0.25">
      <c r="A3218" s="19" t="s">
        <v>4490</v>
      </c>
      <c r="B3218" s="19" t="s">
        <v>4491</v>
      </c>
      <c r="C3218" s="19" t="s">
        <v>4492</v>
      </c>
      <c r="D3218" s="19" t="s">
        <v>4493</v>
      </c>
      <c r="E3218" s="20" t="s">
        <v>21</v>
      </c>
      <c r="F3218" s="19" t="s">
        <v>21</v>
      </c>
      <c r="G3218" s="180">
        <v>96731</v>
      </c>
      <c r="H3218" s="19" t="s">
        <v>4721</v>
      </c>
      <c r="I3218" s="19" t="s">
        <v>15747</v>
      </c>
      <c r="J3218" s="19" t="s">
        <v>9283</v>
      </c>
      <c r="K3218" s="20" t="s">
        <v>9560</v>
      </c>
      <c r="L3218" s="19" t="s">
        <v>25</v>
      </c>
    </row>
    <row r="3219" spans="1:12" x14ac:dyDescent="0.25">
      <c r="A3219" s="19" t="s">
        <v>4490</v>
      </c>
      <c r="B3219" s="19" t="s">
        <v>4491</v>
      </c>
      <c r="C3219" s="19" t="s">
        <v>4492</v>
      </c>
      <c r="D3219" s="19" t="s">
        <v>4493</v>
      </c>
      <c r="E3219" s="20" t="s">
        <v>21</v>
      </c>
      <c r="F3219" s="19" t="s">
        <v>21</v>
      </c>
      <c r="G3219" s="180">
        <v>96732</v>
      </c>
      <c r="H3219" s="19" t="s">
        <v>4722</v>
      </c>
      <c r="I3219" s="19" t="s">
        <v>15747</v>
      </c>
      <c r="J3219" s="19" t="s">
        <v>9283</v>
      </c>
      <c r="K3219" s="20" t="s">
        <v>11117</v>
      </c>
      <c r="L3219" s="19" t="s">
        <v>25</v>
      </c>
    </row>
    <row r="3220" spans="1:12" x14ac:dyDescent="0.25">
      <c r="A3220" s="19" t="s">
        <v>4490</v>
      </c>
      <c r="B3220" s="19" t="s">
        <v>4491</v>
      </c>
      <c r="C3220" s="19" t="s">
        <v>4492</v>
      </c>
      <c r="D3220" s="19" t="s">
        <v>4493</v>
      </c>
      <c r="E3220" s="20" t="s">
        <v>21</v>
      </c>
      <c r="F3220" s="19" t="s">
        <v>21</v>
      </c>
      <c r="G3220" s="180">
        <v>96733</v>
      </c>
      <c r="H3220" s="19" t="s">
        <v>4723</v>
      </c>
      <c r="I3220" s="19" t="s">
        <v>15747</v>
      </c>
      <c r="J3220" s="19" t="s">
        <v>9283</v>
      </c>
      <c r="K3220" s="20" t="s">
        <v>11118</v>
      </c>
      <c r="L3220" s="19" t="s">
        <v>25</v>
      </c>
    </row>
    <row r="3221" spans="1:12" x14ac:dyDescent="0.25">
      <c r="A3221" s="19" t="s">
        <v>4490</v>
      </c>
      <c r="B3221" s="19" t="s">
        <v>4491</v>
      </c>
      <c r="C3221" s="19" t="s">
        <v>4492</v>
      </c>
      <c r="D3221" s="19" t="s">
        <v>4493</v>
      </c>
      <c r="E3221" s="20" t="s">
        <v>21</v>
      </c>
      <c r="F3221" s="19" t="s">
        <v>21</v>
      </c>
      <c r="G3221" s="180">
        <v>96734</v>
      </c>
      <c r="H3221" s="19" t="s">
        <v>4724</v>
      </c>
      <c r="I3221" s="19" t="s">
        <v>15747</v>
      </c>
      <c r="J3221" s="19" t="s">
        <v>9283</v>
      </c>
      <c r="K3221" s="20" t="s">
        <v>11119</v>
      </c>
      <c r="L3221" s="19" t="s">
        <v>25</v>
      </c>
    </row>
    <row r="3222" spans="1:12" x14ac:dyDescent="0.25">
      <c r="A3222" s="19" t="s">
        <v>4490</v>
      </c>
      <c r="B3222" s="19" t="s">
        <v>4491</v>
      </c>
      <c r="C3222" s="19" t="s">
        <v>4492</v>
      </c>
      <c r="D3222" s="19" t="s">
        <v>4493</v>
      </c>
      <c r="E3222" s="20" t="s">
        <v>21</v>
      </c>
      <c r="F3222" s="19" t="s">
        <v>21</v>
      </c>
      <c r="G3222" s="180">
        <v>96735</v>
      </c>
      <c r="H3222" s="19" t="s">
        <v>4726</v>
      </c>
      <c r="I3222" s="19" t="s">
        <v>15747</v>
      </c>
      <c r="J3222" s="19" t="s">
        <v>9283</v>
      </c>
      <c r="K3222" s="20" t="s">
        <v>11120</v>
      </c>
      <c r="L3222" s="19" t="s">
        <v>25</v>
      </c>
    </row>
    <row r="3223" spans="1:12" x14ac:dyDescent="0.25">
      <c r="A3223" s="19" t="s">
        <v>4490</v>
      </c>
      <c r="B3223" s="19" t="s">
        <v>4491</v>
      </c>
      <c r="C3223" s="19" t="s">
        <v>4492</v>
      </c>
      <c r="D3223" s="19" t="s">
        <v>4493</v>
      </c>
      <c r="E3223" s="20" t="s">
        <v>21</v>
      </c>
      <c r="F3223" s="19" t="s">
        <v>21</v>
      </c>
      <c r="G3223" s="180">
        <v>96794</v>
      </c>
      <c r="H3223" s="19" t="s">
        <v>4727</v>
      </c>
      <c r="I3223" s="19" t="s">
        <v>15747</v>
      </c>
      <c r="J3223" s="19" t="s">
        <v>9283</v>
      </c>
      <c r="K3223" s="20" t="s">
        <v>267</v>
      </c>
      <c r="L3223" s="19" t="s">
        <v>25</v>
      </c>
    </row>
    <row r="3224" spans="1:12" x14ac:dyDescent="0.25">
      <c r="A3224" s="19" t="s">
        <v>4490</v>
      </c>
      <c r="B3224" s="19" t="s">
        <v>4491</v>
      </c>
      <c r="C3224" s="19" t="s">
        <v>4492</v>
      </c>
      <c r="D3224" s="19" t="s">
        <v>4493</v>
      </c>
      <c r="E3224" s="20" t="s">
        <v>21</v>
      </c>
      <c r="F3224" s="19" t="s">
        <v>21</v>
      </c>
      <c r="G3224" s="180">
        <v>96795</v>
      </c>
      <c r="H3224" s="19" t="s">
        <v>4729</v>
      </c>
      <c r="I3224" s="19" t="s">
        <v>15747</v>
      </c>
      <c r="J3224" s="19" t="s">
        <v>9283</v>
      </c>
      <c r="K3224" s="20" t="s">
        <v>11121</v>
      </c>
      <c r="L3224" s="19" t="s">
        <v>25</v>
      </c>
    </row>
    <row r="3225" spans="1:12" x14ac:dyDescent="0.25">
      <c r="A3225" s="19" t="s">
        <v>4490</v>
      </c>
      <c r="B3225" s="19" t="s">
        <v>4491</v>
      </c>
      <c r="C3225" s="19" t="s">
        <v>4492</v>
      </c>
      <c r="D3225" s="19" t="s">
        <v>4493</v>
      </c>
      <c r="E3225" s="20" t="s">
        <v>21</v>
      </c>
      <c r="F3225" s="19" t="s">
        <v>21</v>
      </c>
      <c r="G3225" s="180">
        <v>96796</v>
      </c>
      <c r="H3225" s="19" t="s">
        <v>4731</v>
      </c>
      <c r="I3225" s="19" t="s">
        <v>15747</v>
      </c>
      <c r="J3225" s="19" t="s">
        <v>9283</v>
      </c>
      <c r="K3225" s="20" t="s">
        <v>3849</v>
      </c>
      <c r="L3225" s="19" t="s">
        <v>25</v>
      </c>
    </row>
    <row r="3226" spans="1:12" x14ac:dyDescent="0.25">
      <c r="A3226" s="19" t="s">
        <v>4490</v>
      </c>
      <c r="B3226" s="19" t="s">
        <v>4491</v>
      </c>
      <c r="C3226" s="19" t="s">
        <v>4492</v>
      </c>
      <c r="D3226" s="19" t="s">
        <v>4493</v>
      </c>
      <c r="E3226" s="20" t="s">
        <v>21</v>
      </c>
      <c r="F3226" s="19" t="s">
        <v>21</v>
      </c>
      <c r="G3226" s="180">
        <v>96797</v>
      </c>
      <c r="H3226" s="19" t="s">
        <v>4733</v>
      </c>
      <c r="I3226" s="19" t="s">
        <v>15747</v>
      </c>
      <c r="J3226" s="19" t="s">
        <v>9283</v>
      </c>
      <c r="K3226" s="20" t="s">
        <v>3852</v>
      </c>
      <c r="L3226" s="19" t="s">
        <v>25</v>
      </c>
    </row>
    <row r="3227" spans="1:12" x14ac:dyDescent="0.25">
      <c r="A3227" s="19" t="s">
        <v>4490</v>
      </c>
      <c r="B3227" s="19" t="s">
        <v>4491</v>
      </c>
      <c r="C3227" s="19" t="s">
        <v>4492</v>
      </c>
      <c r="D3227" s="19" t="s">
        <v>4493</v>
      </c>
      <c r="E3227" s="20" t="s">
        <v>21</v>
      </c>
      <c r="F3227" s="19" t="s">
        <v>21</v>
      </c>
      <c r="G3227" s="180">
        <v>96798</v>
      </c>
      <c r="H3227" s="19" t="s">
        <v>4735</v>
      </c>
      <c r="I3227" s="19" t="s">
        <v>15747</v>
      </c>
      <c r="J3227" s="19" t="s">
        <v>9283</v>
      </c>
      <c r="K3227" s="20" t="s">
        <v>201</v>
      </c>
      <c r="L3227" s="19" t="s">
        <v>25</v>
      </c>
    </row>
    <row r="3228" spans="1:12" x14ac:dyDescent="0.25">
      <c r="A3228" s="19" t="s">
        <v>4490</v>
      </c>
      <c r="B3228" s="19" t="s">
        <v>4491</v>
      </c>
      <c r="C3228" s="19" t="s">
        <v>4492</v>
      </c>
      <c r="D3228" s="19" t="s">
        <v>4493</v>
      </c>
      <c r="E3228" s="20" t="s">
        <v>21</v>
      </c>
      <c r="F3228" s="19" t="s">
        <v>21</v>
      </c>
      <c r="G3228" s="180">
        <v>96799</v>
      </c>
      <c r="H3228" s="19" t="s">
        <v>4737</v>
      </c>
      <c r="I3228" s="19" t="s">
        <v>15747</v>
      </c>
      <c r="J3228" s="19" t="s">
        <v>9283</v>
      </c>
      <c r="K3228" s="20" t="s">
        <v>4910</v>
      </c>
      <c r="L3228" s="19" t="s">
        <v>25</v>
      </c>
    </row>
    <row r="3229" spans="1:12" x14ac:dyDescent="0.25">
      <c r="A3229" s="19" t="s">
        <v>4490</v>
      </c>
      <c r="B3229" s="19" t="s">
        <v>4491</v>
      </c>
      <c r="C3229" s="19" t="s">
        <v>4492</v>
      </c>
      <c r="D3229" s="19" t="s">
        <v>4493</v>
      </c>
      <c r="E3229" s="20" t="s">
        <v>21</v>
      </c>
      <c r="F3229" s="19" t="s">
        <v>21</v>
      </c>
      <c r="G3229" s="180">
        <v>96800</v>
      </c>
      <c r="H3229" s="19" t="s">
        <v>4739</v>
      </c>
      <c r="I3229" s="19" t="s">
        <v>15747</v>
      </c>
      <c r="J3229" s="19" t="s">
        <v>9283</v>
      </c>
      <c r="K3229" s="20" t="s">
        <v>10632</v>
      </c>
      <c r="L3229" s="19" t="s">
        <v>25</v>
      </c>
    </row>
    <row r="3230" spans="1:12" x14ac:dyDescent="0.25">
      <c r="A3230" s="19" t="s">
        <v>4490</v>
      </c>
      <c r="B3230" s="19" t="s">
        <v>4491</v>
      </c>
      <c r="C3230" s="19" t="s">
        <v>4492</v>
      </c>
      <c r="D3230" s="19" t="s">
        <v>4493</v>
      </c>
      <c r="E3230" s="20" t="s">
        <v>21</v>
      </c>
      <c r="F3230" s="19" t="s">
        <v>21</v>
      </c>
      <c r="G3230" s="180">
        <v>96801</v>
      </c>
      <c r="H3230" s="19" t="s">
        <v>4741</v>
      </c>
      <c r="I3230" s="19" t="s">
        <v>15747</v>
      </c>
      <c r="J3230" s="19" t="s">
        <v>9283</v>
      </c>
      <c r="K3230" s="20" t="s">
        <v>5176</v>
      </c>
      <c r="L3230" s="19" t="s">
        <v>25</v>
      </c>
    </row>
    <row r="3231" spans="1:12" x14ac:dyDescent="0.25">
      <c r="A3231" s="19" t="s">
        <v>4490</v>
      </c>
      <c r="B3231" s="19" t="s">
        <v>4491</v>
      </c>
      <c r="C3231" s="19" t="s">
        <v>4492</v>
      </c>
      <c r="D3231" s="19" t="s">
        <v>4493</v>
      </c>
      <c r="E3231" s="20" t="s">
        <v>21</v>
      </c>
      <c r="F3231" s="19" t="s">
        <v>21</v>
      </c>
      <c r="G3231" s="180">
        <v>97327</v>
      </c>
      <c r="H3231" s="19" t="s">
        <v>4742</v>
      </c>
      <c r="I3231" s="19" t="s">
        <v>15747</v>
      </c>
      <c r="J3231" s="19" t="s">
        <v>9283</v>
      </c>
      <c r="K3231" s="20" t="s">
        <v>9641</v>
      </c>
      <c r="L3231" s="19" t="s">
        <v>25</v>
      </c>
    </row>
    <row r="3232" spans="1:12" x14ac:dyDescent="0.25">
      <c r="A3232" s="19" t="s">
        <v>4490</v>
      </c>
      <c r="B3232" s="19" t="s">
        <v>4491</v>
      </c>
      <c r="C3232" s="19" t="s">
        <v>4492</v>
      </c>
      <c r="D3232" s="19" t="s">
        <v>4493</v>
      </c>
      <c r="E3232" s="20" t="s">
        <v>21</v>
      </c>
      <c r="F3232" s="19" t="s">
        <v>21</v>
      </c>
      <c r="G3232" s="180">
        <v>97328</v>
      </c>
      <c r="H3232" s="19" t="s">
        <v>4744</v>
      </c>
      <c r="I3232" s="19" t="s">
        <v>15747</v>
      </c>
      <c r="J3232" s="19" t="s">
        <v>9283</v>
      </c>
      <c r="K3232" s="20" t="s">
        <v>11122</v>
      </c>
      <c r="L3232" s="19" t="s">
        <v>25</v>
      </c>
    </row>
    <row r="3233" spans="1:12" x14ac:dyDescent="0.25">
      <c r="A3233" s="19" t="s">
        <v>4490</v>
      </c>
      <c r="B3233" s="19" t="s">
        <v>4491</v>
      </c>
      <c r="C3233" s="19" t="s">
        <v>4492</v>
      </c>
      <c r="D3233" s="19" t="s">
        <v>4493</v>
      </c>
      <c r="E3233" s="20" t="s">
        <v>21</v>
      </c>
      <c r="F3233" s="19" t="s">
        <v>21</v>
      </c>
      <c r="G3233" s="180">
        <v>97329</v>
      </c>
      <c r="H3233" s="19" t="s">
        <v>4746</v>
      </c>
      <c r="I3233" s="19" t="s">
        <v>15747</v>
      </c>
      <c r="J3233" s="19" t="s">
        <v>9283</v>
      </c>
      <c r="K3233" s="20" t="s">
        <v>11123</v>
      </c>
      <c r="L3233" s="19" t="s">
        <v>25</v>
      </c>
    </row>
    <row r="3234" spans="1:12" x14ac:dyDescent="0.25">
      <c r="A3234" s="19" t="s">
        <v>4490</v>
      </c>
      <c r="B3234" s="19" t="s">
        <v>4491</v>
      </c>
      <c r="C3234" s="19" t="s">
        <v>4492</v>
      </c>
      <c r="D3234" s="19" t="s">
        <v>4493</v>
      </c>
      <c r="E3234" s="20" t="s">
        <v>21</v>
      </c>
      <c r="F3234" s="19" t="s">
        <v>21</v>
      </c>
      <c r="G3234" s="180">
        <v>97330</v>
      </c>
      <c r="H3234" s="19" t="s">
        <v>4747</v>
      </c>
      <c r="I3234" s="19" t="s">
        <v>15747</v>
      </c>
      <c r="J3234" s="19" t="s">
        <v>9283</v>
      </c>
      <c r="K3234" s="20" t="s">
        <v>11124</v>
      </c>
      <c r="L3234" s="19" t="s">
        <v>25</v>
      </c>
    </row>
    <row r="3235" spans="1:12" x14ac:dyDescent="0.25">
      <c r="A3235" s="19" t="s">
        <v>4490</v>
      </c>
      <c r="B3235" s="19" t="s">
        <v>4491</v>
      </c>
      <c r="C3235" s="19" t="s">
        <v>4492</v>
      </c>
      <c r="D3235" s="19" t="s">
        <v>4493</v>
      </c>
      <c r="E3235" s="20" t="s">
        <v>21</v>
      </c>
      <c r="F3235" s="19" t="s">
        <v>21</v>
      </c>
      <c r="G3235" s="180">
        <v>97331</v>
      </c>
      <c r="H3235" s="19" t="s">
        <v>4748</v>
      </c>
      <c r="I3235" s="19" t="s">
        <v>15747</v>
      </c>
      <c r="J3235" s="19" t="s">
        <v>9283</v>
      </c>
      <c r="K3235" s="20" t="s">
        <v>3897</v>
      </c>
      <c r="L3235" s="19" t="s">
        <v>25</v>
      </c>
    </row>
    <row r="3236" spans="1:12" x14ac:dyDescent="0.25">
      <c r="A3236" s="19" t="s">
        <v>4490</v>
      </c>
      <c r="B3236" s="19" t="s">
        <v>4491</v>
      </c>
      <c r="C3236" s="19" t="s">
        <v>4492</v>
      </c>
      <c r="D3236" s="19" t="s">
        <v>4493</v>
      </c>
      <c r="E3236" s="20" t="s">
        <v>21</v>
      </c>
      <c r="F3236" s="19" t="s">
        <v>21</v>
      </c>
      <c r="G3236" s="180">
        <v>97332</v>
      </c>
      <c r="H3236" s="19" t="s">
        <v>4750</v>
      </c>
      <c r="I3236" s="19" t="s">
        <v>15747</v>
      </c>
      <c r="J3236" s="19" t="s">
        <v>9283</v>
      </c>
      <c r="K3236" s="20" t="s">
        <v>11125</v>
      </c>
      <c r="L3236" s="19" t="s">
        <v>25</v>
      </c>
    </row>
    <row r="3237" spans="1:12" x14ac:dyDescent="0.25">
      <c r="A3237" s="19" t="s">
        <v>4490</v>
      </c>
      <c r="B3237" s="19" t="s">
        <v>4491</v>
      </c>
      <c r="C3237" s="19" t="s">
        <v>4492</v>
      </c>
      <c r="D3237" s="19" t="s">
        <v>4493</v>
      </c>
      <c r="E3237" s="20" t="s">
        <v>21</v>
      </c>
      <c r="F3237" s="19" t="s">
        <v>21</v>
      </c>
      <c r="G3237" s="180">
        <v>97333</v>
      </c>
      <c r="H3237" s="19" t="s">
        <v>4751</v>
      </c>
      <c r="I3237" s="19" t="s">
        <v>15747</v>
      </c>
      <c r="J3237" s="19" t="s">
        <v>9283</v>
      </c>
      <c r="K3237" s="20" t="s">
        <v>1279</v>
      </c>
      <c r="L3237" s="19" t="s">
        <v>25</v>
      </c>
    </row>
    <row r="3238" spans="1:12" x14ac:dyDescent="0.25">
      <c r="A3238" s="19" t="s">
        <v>4490</v>
      </c>
      <c r="B3238" s="19" t="s">
        <v>4491</v>
      </c>
      <c r="C3238" s="19" t="s">
        <v>4492</v>
      </c>
      <c r="D3238" s="19" t="s">
        <v>4493</v>
      </c>
      <c r="E3238" s="20" t="s">
        <v>21</v>
      </c>
      <c r="F3238" s="19" t="s">
        <v>21</v>
      </c>
      <c r="G3238" s="180">
        <v>97334</v>
      </c>
      <c r="H3238" s="19" t="s">
        <v>4752</v>
      </c>
      <c r="I3238" s="19" t="s">
        <v>15747</v>
      </c>
      <c r="J3238" s="19" t="s">
        <v>9283</v>
      </c>
      <c r="K3238" s="20" t="s">
        <v>4056</v>
      </c>
      <c r="L3238" s="19" t="s">
        <v>25</v>
      </c>
    </row>
    <row r="3239" spans="1:12" x14ac:dyDescent="0.25">
      <c r="A3239" s="19" t="s">
        <v>4490</v>
      </c>
      <c r="B3239" s="19" t="s">
        <v>4491</v>
      </c>
      <c r="C3239" s="19" t="s">
        <v>4492</v>
      </c>
      <c r="D3239" s="19" t="s">
        <v>4493</v>
      </c>
      <c r="E3239" s="20" t="s">
        <v>21</v>
      </c>
      <c r="F3239" s="19" t="s">
        <v>21</v>
      </c>
      <c r="G3239" s="180">
        <v>97335</v>
      </c>
      <c r="H3239" s="19" t="s">
        <v>4754</v>
      </c>
      <c r="I3239" s="19" t="s">
        <v>15747</v>
      </c>
      <c r="J3239" s="19" t="s">
        <v>9283</v>
      </c>
      <c r="K3239" s="20" t="s">
        <v>11126</v>
      </c>
      <c r="L3239" s="19" t="s">
        <v>25</v>
      </c>
    </row>
    <row r="3240" spans="1:12" x14ac:dyDescent="0.25">
      <c r="A3240" s="19" t="s">
        <v>4490</v>
      </c>
      <c r="B3240" s="19" t="s">
        <v>4491</v>
      </c>
      <c r="C3240" s="19" t="s">
        <v>4492</v>
      </c>
      <c r="D3240" s="19" t="s">
        <v>4493</v>
      </c>
      <c r="E3240" s="20" t="s">
        <v>21</v>
      </c>
      <c r="F3240" s="19" t="s">
        <v>21</v>
      </c>
      <c r="G3240" s="180">
        <v>97336</v>
      </c>
      <c r="H3240" s="19" t="s">
        <v>4755</v>
      </c>
      <c r="I3240" s="19" t="s">
        <v>15747</v>
      </c>
      <c r="J3240" s="19" t="s">
        <v>9283</v>
      </c>
      <c r="K3240" s="20" t="s">
        <v>11127</v>
      </c>
      <c r="L3240" s="19" t="s">
        <v>25</v>
      </c>
    </row>
    <row r="3241" spans="1:12" x14ac:dyDescent="0.25">
      <c r="A3241" s="19" t="s">
        <v>4490</v>
      </c>
      <c r="B3241" s="19" t="s">
        <v>4491</v>
      </c>
      <c r="C3241" s="19" t="s">
        <v>4492</v>
      </c>
      <c r="D3241" s="19" t="s">
        <v>4493</v>
      </c>
      <c r="E3241" s="20" t="s">
        <v>21</v>
      </c>
      <c r="F3241" s="19" t="s">
        <v>21</v>
      </c>
      <c r="G3241" s="180">
        <v>97337</v>
      </c>
      <c r="H3241" s="19" t="s">
        <v>4756</v>
      </c>
      <c r="I3241" s="19" t="s">
        <v>15747</v>
      </c>
      <c r="J3241" s="19" t="s">
        <v>9283</v>
      </c>
      <c r="K3241" s="20" t="s">
        <v>4804</v>
      </c>
      <c r="L3241" s="19" t="s">
        <v>25</v>
      </c>
    </row>
    <row r="3242" spans="1:12" x14ac:dyDescent="0.25">
      <c r="A3242" s="19" t="s">
        <v>4490</v>
      </c>
      <c r="B3242" s="19" t="s">
        <v>4491</v>
      </c>
      <c r="C3242" s="19" t="s">
        <v>4492</v>
      </c>
      <c r="D3242" s="19" t="s">
        <v>4493</v>
      </c>
      <c r="E3242" s="20" t="s">
        <v>21</v>
      </c>
      <c r="F3242" s="19" t="s">
        <v>21</v>
      </c>
      <c r="G3242" s="180">
        <v>97338</v>
      </c>
      <c r="H3242" s="19" t="s">
        <v>4757</v>
      </c>
      <c r="I3242" s="19" t="s">
        <v>15747</v>
      </c>
      <c r="J3242" s="19" t="s">
        <v>9283</v>
      </c>
      <c r="K3242" s="20" t="s">
        <v>11128</v>
      </c>
      <c r="L3242" s="19" t="s">
        <v>25</v>
      </c>
    </row>
    <row r="3243" spans="1:12" x14ac:dyDescent="0.25">
      <c r="A3243" s="19" t="s">
        <v>4490</v>
      </c>
      <c r="B3243" s="19" t="s">
        <v>4491</v>
      </c>
      <c r="C3243" s="19" t="s">
        <v>4492</v>
      </c>
      <c r="D3243" s="19" t="s">
        <v>4493</v>
      </c>
      <c r="E3243" s="20" t="s">
        <v>21</v>
      </c>
      <c r="F3243" s="19" t="s">
        <v>21</v>
      </c>
      <c r="G3243" s="180">
        <v>97339</v>
      </c>
      <c r="H3243" s="19" t="s">
        <v>4759</v>
      </c>
      <c r="I3243" s="19" t="s">
        <v>15747</v>
      </c>
      <c r="J3243" s="19" t="s">
        <v>9283</v>
      </c>
      <c r="K3243" s="20" t="s">
        <v>11052</v>
      </c>
      <c r="L3243" s="19" t="s">
        <v>25</v>
      </c>
    </row>
    <row r="3244" spans="1:12" x14ac:dyDescent="0.25">
      <c r="A3244" s="19" t="s">
        <v>4490</v>
      </c>
      <c r="B3244" s="19" t="s">
        <v>4491</v>
      </c>
      <c r="C3244" s="19" t="s">
        <v>4492</v>
      </c>
      <c r="D3244" s="19" t="s">
        <v>4493</v>
      </c>
      <c r="E3244" s="20" t="s">
        <v>21</v>
      </c>
      <c r="F3244" s="19" t="s">
        <v>21</v>
      </c>
      <c r="G3244" s="180">
        <v>97340</v>
      </c>
      <c r="H3244" s="19" t="s">
        <v>4760</v>
      </c>
      <c r="I3244" s="19" t="s">
        <v>15747</v>
      </c>
      <c r="J3244" s="19" t="s">
        <v>9283</v>
      </c>
      <c r="K3244" s="20" t="s">
        <v>2137</v>
      </c>
      <c r="L3244" s="19" t="s">
        <v>25</v>
      </c>
    </row>
    <row r="3245" spans="1:12" x14ac:dyDescent="0.25">
      <c r="A3245" s="19" t="s">
        <v>4490</v>
      </c>
      <c r="B3245" s="19" t="s">
        <v>4491</v>
      </c>
      <c r="C3245" s="19" t="s">
        <v>4492</v>
      </c>
      <c r="D3245" s="19" t="s">
        <v>4493</v>
      </c>
      <c r="E3245" s="20" t="s">
        <v>21</v>
      </c>
      <c r="F3245" s="19" t="s">
        <v>21</v>
      </c>
      <c r="G3245" s="180">
        <v>97341</v>
      </c>
      <c r="H3245" s="19" t="s">
        <v>4761</v>
      </c>
      <c r="I3245" s="19" t="s">
        <v>15747</v>
      </c>
      <c r="J3245" s="19" t="s">
        <v>9283</v>
      </c>
      <c r="K3245" s="20" t="s">
        <v>11129</v>
      </c>
      <c r="L3245" s="19" t="s">
        <v>25</v>
      </c>
    </row>
    <row r="3246" spans="1:12" x14ac:dyDescent="0.25">
      <c r="A3246" s="19" t="s">
        <v>4490</v>
      </c>
      <c r="B3246" s="19" t="s">
        <v>4491</v>
      </c>
      <c r="C3246" s="19" t="s">
        <v>4492</v>
      </c>
      <c r="D3246" s="19" t="s">
        <v>4493</v>
      </c>
      <c r="E3246" s="20" t="s">
        <v>21</v>
      </c>
      <c r="F3246" s="19" t="s">
        <v>21</v>
      </c>
      <c r="G3246" s="180">
        <v>97342</v>
      </c>
      <c r="H3246" s="19" t="s">
        <v>4762</v>
      </c>
      <c r="I3246" s="19" t="s">
        <v>15747</v>
      </c>
      <c r="J3246" s="19" t="s">
        <v>9283</v>
      </c>
      <c r="K3246" s="20" t="s">
        <v>2081</v>
      </c>
      <c r="L3246" s="19" t="s">
        <v>25</v>
      </c>
    </row>
    <row r="3247" spans="1:12" x14ac:dyDescent="0.25">
      <c r="A3247" s="19" t="s">
        <v>4490</v>
      </c>
      <c r="B3247" s="19" t="s">
        <v>4491</v>
      </c>
      <c r="C3247" s="19" t="s">
        <v>4492</v>
      </c>
      <c r="D3247" s="19" t="s">
        <v>4493</v>
      </c>
      <c r="E3247" s="20" t="s">
        <v>21</v>
      </c>
      <c r="F3247" s="19" t="s">
        <v>21</v>
      </c>
      <c r="G3247" s="180">
        <v>97343</v>
      </c>
      <c r="H3247" s="19" t="s">
        <v>4763</v>
      </c>
      <c r="I3247" s="19" t="s">
        <v>15747</v>
      </c>
      <c r="J3247" s="19" t="s">
        <v>9283</v>
      </c>
      <c r="K3247" s="20" t="s">
        <v>11130</v>
      </c>
      <c r="L3247" s="19" t="s">
        <v>25</v>
      </c>
    </row>
    <row r="3248" spans="1:12" x14ac:dyDescent="0.25">
      <c r="A3248" s="19" t="s">
        <v>4490</v>
      </c>
      <c r="B3248" s="19" t="s">
        <v>4491</v>
      </c>
      <c r="C3248" s="19" t="s">
        <v>4492</v>
      </c>
      <c r="D3248" s="19" t="s">
        <v>4493</v>
      </c>
      <c r="E3248" s="20" t="s">
        <v>21</v>
      </c>
      <c r="F3248" s="19" t="s">
        <v>21</v>
      </c>
      <c r="G3248" s="180">
        <v>97344</v>
      </c>
      <c r="H3248" s="19" t="s">
        <v>4765</v>
      </c>
      <c r="I3248" s="19" t="s">
        <v>15747</v>
      </c>
      <c r="J3248" s="19" t="s">
        <v>9283</v>
      </c>
      <c r="K3248" s="20" t="s">
        <v>11131</v>
      </c>
      <c r="L3248" s="19" t="s">
        <v>25</v>
      </c>
    </row>
    <row r="3249" spans="1:12" x14ac:dyDescent="0.25">
      <c r="A3249" s="19" t="s">
        <v>4490</v>
      </c>
      <c r="B3249" s="19" t="s">
        <v>4491</v>
      </c>
      <c r="C3249" s="19" t="s">
        <v>4492</v>
      </c>
      <c r="D3249" s="19" t="s">
        <v>4493</v>
      </c>
      <c r="E3249" s="20" t="s">
        <v>21</v>
      </c>
      <c r="F3249" s="19" t="s">
        <v>21</v>
      </c>
      <c r="G3249" s="180">
        <v>97345</v>
      </c>
      <c r="H3249" s="19" t="s">
        <v>4766</v>
      </c>
      <c r="I3249" s="19" t="s">
        <v>15747</v>
      </c>
      <c r="J3249" s="19" t="s">
        <v>9283</v>
      </c>
      <c r="K3249" s="20" t="s">
        <v>7164</v>
      </c>
      <c r="L3249" s="19" t="s">
        <v>25</v>
      </c>
    </row>
    <row r="3250" spans="1:12" x14ac:dyDescent="0.25">
      <c r="A3250" s="19" t="s">
        <v>4490</v>
      </c>
      <c r="B3250" s="19" t="s">
        <v>4491</v>
      </c>
      <c r="C3250" s="19" t="s">
        <v>4492</v>
      </c>
      <c r="D3250" s="19" t="s">
        <v>4493</v>
      </c>
      <c r="E3250" s="20" t="s">
        <v>21</v>
      </c>
      <c r="F3250" s="19" t="s">
        <v>21</v>
      </c>
      <c r="G3250" s="180">
        <v>97346</v>
      </c>
      <c r="H3250" s="19" t="s">
        <v>4767</v>
      </c>
      <c r="I3250" s="19" t="s">
        <v>15747</v>
      </c>
      <c r="J3250" s="19" t="s">
        <v>9283</v>
      </c>
      <c r="K3250" s="20" t="s">
        <v>11132</v>
      </c>
      <c r="L3250" s="19" t="s">
        <v>25</v>
      </c>
    </row>
    <row r="3251" spans="1:12" x14ac:dyDescent="0.25">
      <c r="A3251" s="19" t="s">
        <v>4490</v>
      </c>
      <c r="B3251" s="19" t="s">
        <v>4491</v>
      </c>
      <c r="C3251" s="19" t="s">
        <v>4492</v>
      </c>
      <c r="D3251" s="19" t="s">
        <v>4493</v>
      </c>
      <c r="E3251" s="20" t="s">
        <v>21</v>
      </c>
      <c r="F3251" s="19" t="s">
        <v>21</v>
      </c>
      <c r="G3251" s="180">
        <v>97347</v>
      </c>
      <c r="H3251" s="19" t="s">
        <v>4769</v>
      </c>
      <c r="I3251" s="19" t="s">
        <v>15747</v>
      </c>
      <c r="J3251" s="19" t="s">
        <v>9283</v>
      </c>
      <c r="K3251" s="20" t="s">
        <v>11133</v>
      </c>
      <c r="L3251" s="19" t="s">
        <v>25</v>
      </c>
    </row>
    <row r="3252" spans="1:12" x14ac:dyDescent="0.25">
      <c r="A3252" s="19" t="s">
        <v>4490</v>
      </c>
      <c r="B3252" s="19" t="s">
        <v>4491</v>
      </c>
      <c r="C3252" s="19" t="s">
        <v>4492</v>
      </c>
      <c r="D3252" s="19" t="s">
        <v>4493</v>
      </c>
      <c r="E3252" s="20" t="s">
        <v>21</v>
      </c>
      <c r="F3252" s="19" t="s">
        <v>21</v>
      </c>
      <c r="G3252" s="180">
        <v>97348</v>
      </c>
      <c r="H3252" s="19" t="s">
        <v>4770</v>
      </c>
      <c r="I3252" s="19" t="s">
        <v>15747</v>
      </c>
      <c r="J3252" s="19" t="s">
        <v>9283</v>
      </c>
      <c r="K3252" s="20" t="s">
        <v>11134</v>
      </c>
      <c r="L3252" s="19" t="s">
        <v>25</v>
      </c>
    </row>
    <row r="3253" spans="1:12" x14ac:dyDescent="0.25">
      <c r="A3253" s="19" t="s">
        <v>4490</v>
      </c>
      <c r="B3253" s="19" t="s">
        <v>4491</v>
      </c>
      <c r="C3253" s="19" t="s">
        <v>4492</v>
      </c>
      <c r="D3253" s="19" t="s">
        <v>4493</v>
      </c>
      <c r="E3253" s="20" t="s">
        <v>21</v>
      </c>
      <c r="F3253" s="19" t="s">
        <v>21</v>
      </c>
      <c r="G3253" s="180">
        <v>97349</v>
      </c>
      <c r="H3253" s="19" t="s">
        <v>4771</v>
      </c>
      <c r="I3253" s="19" t="s">
        <v>15747</v>
      </c>
      <c r="J3253" s="19" t="s">
        <v>9283</v>
      </c>
      <c r="K3253" s="20" t="s">
        <v>554</v>
      </c>
      <c r="L3253" s="19" t="s">
        <v>25</v>
      </c>
    </row>
    <row r="3254" spans="1:12" x14ac:dyDescent="0.25">
      <c r="A3254" s="19" t="s">
        <v>4490</v>
      </c>
      <c r="B3254" s="19" t="s">
        <v>4491</v>
      </c>
      <c r="C3254" s="19" t="s">
        <v>4492</v>
      </c>
      <c r="D3254" s="19" t="s">
        <v>4493</v>
      </c>
      <c r="E3254" s="20" t="s">
        <v>21</v>
      </c>
      <c r="F3254" s="19" t="s">
        <v>21</v>
      </c>
      <c r="G3254" s="180">
        <v>97350</v>
      </c>
      <c r="H3254" s="19" t="s">
        <v>4772</v>
      </c>
      <c r="I3254" s="19" t="s">
        <v>15747</v>
      </c>
      <c r="J3254" s="19" t="s">
        <v>9283</v>
      </c>
      <c r="K3254" s="20" t="s">
        <v>11135</v>
      </c>
      <c r="L3254" s="19" t="s">
        <v>25</v>
      </c>
    </row>
    <row r="3255" spans="1:12" x14ac:dyDescent="0.25">
      <c r="A3255" s="19" t="s">
        <v>4490</v>
      </c>
      <c r="B3255" s="19" t="s">
        <v>4491</v>
      </c>
      <c r="C3255" s="19" t="s">
        <v>4492</v>
      </c>
      <c r="D3255" s="19" t="s">
        <v>4493</v>
      </c>
      <c r="E3255" s="20" t="s">
        <v>21</v>
      </c>
      <c r="F3255" s="19" t="s">
        <v>21</v>
      </c>
      <c r="G3255" s="180">
        <v>97351</v>
      </c>
      <c r="H3255" s="19" t="s">
        <v>4773</v>
      </c>
      <c r="I3255" s="19" t="s">
        <v>15747</v>
      </c>
      <c r="J3255" s="19" t="s">
        <v>9283</v>
      </c>
      <c r="K3255" s="20" t="s">
        <v>11136</v>
      </c>
      <c r="L3255" s="19" t="s">
        <v>25</v>
      </c>
    </row>
    <row r="3256" spans="1:12" x14ac:dyDescent="0.25">
      <c r="A3256" s="19" t="s">
        <v>4490</v>
      </c>
      <c r="B3256" s="19" t="s">
        <v>4491</v>
      </c>
      <c r="C3256" s="19" t="s">
        <v>4492</v>
      </c>
      <c r="D3256" s="19" t="s">
        <v>4493</v>
      </c>
      <c r="E3256" s="20" t="s">
        <v>21</v>
      </c>
      <c r="F3256" s="19" t="s">
        <v>21</v>
      </c>
      <c r="G3256" s="180">
        <v>97352</v>
      </c>
      <c r="H3256" s="19" t="s">
        <v>4774</v>
      </c>
      <c r="I3256" s="19" t="s">
        <v>15747</v>
      </c>
      <c r="J3256" s="19" t="s">
        <v>9283</v>
      </c>
      <c r="K3256" s="20" t="s">
        <v>11137</v>
      </c>
      <c r="L3256" s="19" t="s">
        <v>25</v>
      </c>
    </row>
    <row r="3257" spans="1:12" x14ac:dyDescent="0.25">
      <c r="A3257" s="19" t="s">
        <v>4490</v>
      </c>
      <c r="B3257" s="19" t="s">
        <v>4491</v>
      </c>
      <c r="C3257" s="19" t="s">
        <v>4492</v>
      </c>
      <c r="D3257" s="19" t="s">
        <v>4493</v>
      </c>
      <c r="E3257" s="20" t="s">
        <v>21</v>
      </c>
      <c r="F3257" s="19" t="s">
        <v>21</v>
      </c>
      <c r="G3257" s="180">
        <v>97353</v>
      </c>
      <c r="H3257" s="19" t="s">
        <v>4775</v>
      </c>
      <c r="I3257" s="19" t="s">
        <v>15747</v>
      </c>
      <c r="J3257" s="19" t="s">
        <v>9283</v>
      </c>
      <c r="K3257" s="20" t="s">
        <v>10642</v>
      </c>
      <c r="L3257" s="19" t="s">
        <v>25</v>
      </c>
    </row>
    <row r="3258" spans="1:12" x14ac:dyDescent="0.25">
      <c r="A3258" s="19" t="s">
        <v>4490</v>
      </c>
      <c r="B3258" s="19" t="s">
        <v>4491</v>
      </c>
      <c r="C3258" s="19" t="s">
        <v>4492</v>
      </c>
      <c r="D3258" s="19" t="s">
        <v>4493</v>
      </c>
      <c r="E3258" s="20" t="s">
        <v>21</v>
      </c>
      <c r="F3258" s="19" t="s">
        <v>21</v>
      </c>
      <c r="G3258" s="180">
        <v>97354</v>
      </c>
      <c r="H3258" s="19" t="s">
        <v>4776</v>
      </c>
      <c r="I3258" s="19" t="s">
        <v>15747</v>
      </c>
      <c r="J3258" s="19" t="s">
        <v>9283</v>
      </c>
      <c r="K3258" s="20" t="s">
        <v>11138</v>
      </c>
      <c r="L3258" s="19" t="s">
        <v>25</v>
      </c>
    </row>
    <row r="3259" spans="1:12" x14ac:dyDescent="0.25">
      <c r="A3259" s="19" t="s">
        <v>4490</v>
      </c>
      <c r="B3259" s="19" t="s">
        <v>4491</v>
      </c>
      <c r="C3259" s="19" t="s">
        <v>4492</v>
      </c>
      <c r="D3259" s="19" t="s">
        <v>4493</v>
      </c>
      <c r="E3259" s="20" t="s">
        <v>21</v>
      </c>
      <c r="F3259" s="19" t="s">
        <v>21</v>
      </c>
      <c r="G3259" s="180">
        <v>97355</v>
      </c>
      <c r="H3259" s="19" t="s">
        <v>4777</v>
      </c>
      <c r="I3259" s="19" t="s">
        <v>15747</v>
      </c>
      <c r="J3259" s="19" t="s">
        <v>9283</v>
      </c>
      <c r="K3259" s="20" t="s">
        <v>10772</v>
      </c>
      <c r="L3259" s="19" t="s">
        <v>25</v>
      </c>
    </row>
    <row r="3260" spans="1:12" x14ac:dyDescent="0.25">
      <c r="A3260" s="19" t="s">
        <v>4490</v>
      </c>
      <c r="B3260" s="19" t="s">
        <v>4491</v>
      </c>
      <c r="C3260" s="19" t="s">
        <v>4492</v>
      </c>
      <c r="D3260" s="19" t="s">
        <v>4493</v>
      </c>
      <c r="E3260" s="20" t="s">
        <v>21</v>
      </c>
      <c r="F3260" s="19" t="s">
        <v>21</v>
      </c>
      <c r="G3260" s="180">
        <v>97356</v>
      </c>
      <c r="H3260" s="19" t="s">
        <v>4778</v>
      </c>
      <c r="I3260" s="19" t="s">
        <v>15747</v>
      </c>
      <c r="J3260" s="19" t="s">
        <v>9283</v>
      </c>
      <c r="K3260" s="20" t="s">
        <v>6213</v>
      </c>
      <c r="L3260" s="19" t="s">
        <v>25</v>
      </c>
    </row>
    <row r="3261" spans="1:12" x14ac:dyDescent="0.25">
      <c r="A3261" s="19" t="s">
        <v>4490</v>
      </c>
      <c r="B3261" s="19" t="s">
        <v>4491</v>
      </c>
      <c r="C3261" s="19" t="s">
        <v>4492</v>
      </c>
      <c r="D3261" s="19" t="s">
        <v>4493</v>
      </c>
      <c r="E3261" s="20" t="s">
        <v>21</v>
      </c>
      <c r="F3261" s="19" t="s">
        <v>21</v>
      </c>
      <c r="G3261" s="180">
        <v>97357</v>
      </c>
      <c r="H3261" s="19" t="s">
        <v>4779</v>
      </c>
      <c r="I3261" s="19" t="s">
        <v>15747</v>
      </c>
      <c r="J3261" s="19" t="s">
        <v>9283</v>
      </c>
      <c r="K3261" s="20" t="s">
        <v>11139</v>
      </c>
      <c r="L3261" s="19" t="s">
        <v>25</v>
      </c>
    </row>
    <row r="3262" spans="1:12" x14ac:dyDescent="0.25">
      <c r="A3262" s="19" t="s">
        <v>4490</v>
      </c>
      <c r="B3262" s="19" t="s">
        <v>4491</v>
      </c>
      <c r="C3262" s="19" t="s">
        <v>4492</v>
      </c>
      <c r="D3262" s="19" t="s">
        <v>4493</v>
      </c>
      <c r="E3262" s="20" t="s">
        <v>21</v>
      </c>
      <c r="F3262" s="19" t="s">
        <v>21</v>
      </c>
      <c r="G3262" s="180">
        <v>97358</v>
      </c>
      <c r="H3262" s="19" t="s">
        <v>4781</v>
      </c>
      <c r="I3262" s="19" t="s">
        <v>15747</v>
      </c>
      <c r="J3262" s="19" t="s">
        <v>9283</v>
      </c>
      <c r="K3262" s="20" t="s">
        <v>11140</v>
      </c>
      <c r="L3262" s="19" t="s">
        <v>25</v>
      </c>
    </row>
    <row r="3263" spans="1:12" x14ac:dyDescent="0.25">
      <c r="A3263" s="19" t="s">
        <v>4490</v>
      </c>
      <c r="B3263" s="19" t="s">
        <v>4491</v>
      </c>
      <c r="C3263" s="19" t="s">
        <v>4492</v>
      </c>
      <c r="D3263" s="19" t="s">
        <v>4493</v>
      </c>
      <c r="E3263" s="20" t="s">
        <v>21</v>
      </c>
      <c r="F3263" s="19" t="s">
        <v>21</v>
      </c>
      <c r="G3263" s="180">
        <v>97498</v>
      </c>
      <c r="H3263" s="19" t="s">
        <v>4782</v>
      </c>
      <c r="I3263" s="19" t="s">
        <v>15747</v>
      </c>
      <c r="J3263" s="19" t="s">
        <v>23</v>
      </c>
      <c r="K3263" s="20" t="s">
        <v>7834</v>
      </c>
      <c r="L3263" s="19" t="s">
        <v>25</v>
      </c>
    </row>
    <row r="3264" spans="1:12" x14ac:dyDescent="0.25">
      <c r="A3264" s="19" t="s">
        <v>4490</v>
      </c>
      <c r="B3264" s="19" t="s">
        <v>4491</v>
      </c>
      <c r="C3264" s="19" t="s">
        <v>4492</v>
      </c>
      <c r="D3264" s="19" t="s">
        <v>4493</v>
      </c>
      <c r="E3264" s="20" t="s">
        <v>21</v>
      </c>
      <c r="F3264" s="19" t="s">
        <v>21</v>
      </c>
      <c r="G3264" s="180">
        <v>97535</v>
      </c>
      <c r="H3264" s="19" t="s">
        <v>4783</v>
      </c>
      <c r="I3264" s="19" t="s">
        <v>15747</v>
      </c>
      <c r="J3264" s="19" t="s">
        <v>23</v>
      </c>
      <c r="K3264" s="20" t="s">
        <v>4554</v>
      </c>
      <c r="L3264" s="19" t="s">
        <v>25</v>
      </c>
    </row>
    <row r="3265" spans="1:12" x14ac:dyDescent="0.25">
      <c r="A3265" s="19" t="s">
        <v>4490</v>
      </c>
      <c r="B3265" s="19" t="s">
        <v>4491</v>
      </c>
      <c r="C3265" s="19" t="s">
        <v>4492</v>
      </c>
      <c r="D3265" s="19" t="s">
        <v>4493</v>
      </c>
      <c r="E3265" s="20" t="s">
        <v>21</v>
      </c>
      <c r="F3265" s="19" t="s">
        <v>21</v>
      </c>
      <c r="G3265" s="180">
        <v>97536</v>
      </c>
      <c r="H3265" s="19" t="s">
        <v>4784</v>
      </c>
      <c r="I3265" s="19" t="s">
        <v>15747</v>
      </c>
      <c r="J3265" s="19" t="s">
        <v>23</v>
      </c>
      <c r="K3265" s="20" t="s">
        <v>11141</v>
      </c>
      <c r="L3265" s="19" t="s">
        <v>25</v>
      </c>
    </row>
    <row r="3266" spans="1:12" x14ac:dyDescent="0.25">
      <c r="A3266" s="19" t="s">
        <v>4490</v>
      </c>
      <c r="B3266" s="19" t="s">
        <v>4491</v>
      </c>
      <c r="C3266" s="19" t="s">
        <v>4492</v>
      </c>
      <c r="D3266" s="19" t="s">
        <v>4493</v>
      </c>
      <c r="E3266" s="20" t="s">
        <v>21</v>
      </c>
      <c r="F3266" s="19" t="s">
        <v>21</v>
      </c>
      <c r="G3266" s="180">
        <v>100788</v>
      </c>
      <c r="H3266" s="19" t="s">
        <v>4786</v>
      </c>
      <c r="I3266" s="19" t="s">
        <v>15692</v>
      </c>
      <c r="J3266" s="19" t="s">
        <v>23</v>
      </c>
      <c r="K3266" s="20" t="s">
        <v>11142</v>
      </c>
      <c r="L3266" s="19" t="s">
        <v>25</v>
      </c>
    </row>
    <row r="3267" spans="1:12" x14ac:dyDescent="0.25">
      <c r="A3267" s="19" t="s">
        <v>4490</v>
      </c>
      <c r="B3267" s="19" t="s">
        <v>4491</v>
      </c>
      <c r="C3267" s="19" t="s">
        <v>4492</v>
      </c>
      <c r="D3267" s="19" t="s">
        <v>4493</v>
      </c>
      <c r="E3267" s="20" t="s">
        <v>21</v>
      </c>
      <c r="F3267" s="19" t="s">
        <v>21</v>
      </c>
      <c r="G3267" s="180">
        <v>100791</v>
      </c>
      <c r="H3267" s="19" t="s">
        <v>4787</v>
      </c>
      <c r="I3267" s="19" t="s">
        <v>15747</v>
      </c>
      <c r="J3267" s="19" t="s">
        <v>9283</v>
      </c>
      <c r="K3267" s="20" t="s">
        <v>6609</v>
      </c>
      <c r="L3267" s="19" t="s">
        <v>25</v>
      </c>
    </row>
    <row r="3268" spans="1:12" x14ac:dyDescent="0.25">
      <c r="A3268" s="19" t="s">
        <v>4490</v>
      </c>
      <c r="B3268" s="19" t="s">
        <v>4491</v>
      </c>
      <c r="C3268" s="19" t="s">
        <v>4492</v>
      </c>
      <c r="D3268" s="19" t="s">
        <v>4493</v>
      </c>
      <c r="E3268" s="20" t="s">
        <v>21</v>
      </c>
      <c r="F3268" s="19" t="s">
        <v>21</v>
      </c>
      <c r="G3268" s="180">
        <v>100792</v>
      </c>
      <c r="H3268" s="19" t="s">
        <v>4789</v>
      </c>
      <c r="I3268" s="19" t="s">
        <v>15747</v>
      </c>
      <c r="J3268" s="19" t="s">
        <v>9283</v>
      </c>
      <c r="K3268" s="20" t="s">
        <v>11143</v>
      </c>
      <c r="L3268" s="19" t="s">
        <v>25</v>
      </c>
    </row>
    <row r="3269" spans="1:12" x14ac:dyDescent="0.25">
      <c r="A3269" s="19" t="s">
        <v>4490</v>
      </c>
      <c r="B3269" s="19" t="s">
        <v>4491</v>
      </c>
      <c r="C3269" s="19" t="s">
        <v>4492</v>
      </c>
      <c r="D3269" s="19" t="s">
        <v>4493</v>
      </c>
      <c r="E3269" s="20" t="s">
        <v>21</v>
      </c>
      <c r="F3269" s="19" t="s">
        <v>21</v>
      </c>
      <c r="G3269" s="180">
        <v>100793</v>
      </c>
      <c r="H3269" s="19" t="s">
        <v>4790</v>
      </c>
      <c r="I3269" s="19" t="s">
        <v>15747</v>
      </c>
      <c r="J3269" s="19" t="s">
        <v>9283</v>
      </c>
      <c r="K3269" s="20" t="s">
        <v>11144</v>
      </c>
      <c r="L3269" s="19" t="s">
        <v>25</v>
      </c>
    </row>
    <row r="3270" spans="1:12" x14ac:dyDescent="0.25">
      <c r="A3270" s="19" t="s">
        <v>4490</v>
      </c>
      <c r="B3270" s="19" t="s">
        <v>4491</v>
      </c>
      <c r="C3270" s="19" t="s">
        <v>4492</v>
      </c>
      <c r="D3270" s="19" t="s">
        <v>4493</v>
      </c>
      <c r="E3270" s="20" t="s">
        <v>21</v>
      </c>
      <c r="F3270" s="19" t="s">
        <v>21</v>
      </c>
      <c r="G3270" s="180">
        <v>100794</v>
      </c>
      <c r="H3270" s="19" t="s">
        <v>4792</v>
      </c>
      <c r="I3270" s="19" t="s">
        <v>15747</v>
      </c>
      <c r="J3270" s="19" t="s">
        <v>9283</v>
      </c>
      <c r="K3270" s="20" t="s">
        <v>11145</v>
      </c>
      <c r="L3270" s="19" t="s">
        <v>25</v>
      </c>
    </row>
    <row r="3271" spans="1:12" x14ac:dyDescent="0.25">
      <c r="A3271" s="19" t="s">
        <v>4490</v>
      </c>
      <c r="B3271" s="19" t="s">
        <v>4491</v>
      </c>
      <c r="C3271" s="19" t="s">
        <v>4492</v>
      </c>
      <c r="D3271" s="19" t="s">
        <v>4493</v>
      </c>
      <c r="E3271" s="20" t="s">
        <v>21</v>
      </c>
      <c r="F3271" s="19" t="s">
        <v>21</v>
      </c>
      <c r="G3271" s="180">
        <v>100803</v>
      </c>
      <c r="H3271" s="19" t="s">
        <v>4793</v>
      </c>
      <c r="I3271" s="19" t="s">
        <v>15747</v>
      </c>
      <c r="J3271" s="19" t="s">
        <v>9283</v>
      </c>
      <c r="K3271" s="20" t="s">
        <v>6886</v>
      </c>
      <c r="L3271" s="19" t="s">
        <v>25</v>
      </c>
    </row>
    <row r="3272" spans="1:12" x14ac:dyDescent="0.25">
      <c r="A3272" s="19" t="s">
        <v>4490</v>
      </c>
      <c r="B3272" s="19" t="s">
        <v>4491</v>
      </c>
      <c r="C3272" s="19" t="s">
        <v>4492</v>
      </c>
      <c r="D3272" s="19" t="s">
        <v>4493</v>
      </c>
      <c r="E3272" s="20" t="s">
        <v>21</v>
      </c>
      <c r="F3272" s="19" t="s">
        <v>21</v>
      </c>
      <c r="G3272" s="180">
        <v>100804</v>
      </c>
      <c r="H3272" s="19" t="s">
        <v>4794</v>
      </c>
      <c r="I3272" s="19" t="s">
        <v>15747</v>
      </c>
      <c r="J3272" s="19" t="s">
        <v>9283</v>
      </c>
      <c r="K3272" s="20" t="s">
        <v>11146</v>
      </c>
      <c r="L3272" s="19" t="s">
        <v>25</v>
      </c>
    </row>
    <row r="3273" spans="1:12" x14ac:dyDescent="0.25">
      <c r="A3273" s="19" t="s">
        <v>4490</v>
      </c>
      <c r="B3273" s="19" t="s">
        <v>4491</v>
      </c>
      <c r="C3273" s="19" t="s">
        <v>4492</v>
      </c>
      <c r="D3273" s="19" t="s">
        <v>4493</v>
      </c>
      <c r="E3273" s="20" t="s">
        <v>21</v>
      </c>
      <c r="F3273" s="19" t="s">
        <v>21</v>
      </c>
      <c r="G3273" s="180">
        <v>100805</v>
      </c>
      <c r="H3273" s="19" t="s">
        <v>4795</v>
      </c>
      <c r="I3273" s="19" t="s">
        <v>15747</v>
      </c>
      <c r="J3273" s="19" t="s">
        <v>9283</v>
      </c>
      <c r="K3273" s="20" t="s">
        <v>5726</v>
      </c>
      <c r="L3273" s="19" t="s">
        <v>25</v>
      </c>
    </row>
    <row r="3274" spans="1:12" x14ac:dyDescent="0.25">
      <c r="A3274" s="19" t="s">
        <v>4490</v>
      </c>
      <c r="B3274" s="19" t="s">
        <v>4491</v>
      </c>
      <c r="C3274" s="19" t="s">
        <v>4492</v>
      </c>
      <c r="D3274" s="19" t="s">
        <v>4493</v>
      </c>
      <c r="E3274" s="20" t="s">
        <v>21</v>
      </c>
      <c r="F3274" s="19" t="s">
        <v>21</v>
      </c>
      <c r="G3274" s="180">
        <v>100806</v>
      </c>
      <c r="H3274" s="19" t="s">
        <v>4796</v>
      </c>
      <c r="I3274" s="19" t="s">
        <v>15747</v>
      </c>
      <c r="J3274" s="19" t="s">
        <v>9283</v>
      </c>
      <c r="K3274" s="20" t="s">
        <v>11147</v>
      </c>
      <c r="L3274" s="19" t="s">
        <v>25</v>
      </c>
    </row>
    <row r="3275" spans="1:12" x14ac:dyDescent="0.25">
      <c r="A3275" s="19" t="s">
        <v>4490</v>
      </c>
      <c r="B3275" s="19" t="s">
        <v>4491</v>
      </c>
      <c r="C3275" s="19" t="s">
        <v>3600</v>
      </c>
      <c r="D3275" s="19" t="s">
        <v>4798</v>
      </c>
      <c r="E3275" s="20" t="s">
        <v>21</v>
      </c>
      <c r="F3275" s="19" t="s">
        <v>21</v>
      </c>
      <c r="G3275" s="180">
        <v>72306</v>
      </c>
      <c r="H3275" s="19" t="s">
        <v>4799</v>
      </c>
      <c r="I3275" s="19" t="s">
        <v>15692</v>
      </c>
      <c r="J3275" s="19" t="s">
        <v>23</v>
      </c>
      <c r="K3275" s="20" t="s">
        <v>11148</v>
      </c>
      <c r="L3275" s="19" t="s">
        <v>25</v>
      </c>
    </row>
    <row r="3276" spans="1:12" x14ac:dyDescent="0.25">
      <c r="A3276" s="19" t="s">
        <v>4490</v>
      </c>
      <c r="B3276" s="19" t="s">
        <v>4491</v>
      </c>
      <c r="C3276" s="19" t="s">
        <v>3600</v>
      </c>
      <c r="D3276" s="19" t="s">
        <v>4798</v>
      </c>
      <c r="E3276" s="20" t="s">
        <v>21</v>
      </c>
      <c r="F3276" s="19" t="s">
        <v>21</v>
      </c>
      <c r="G3276" s="180">
        <v>72307</v>
      </c>
      <c r="H3276" s="19" t="s">
        <v>4800</v>
      </c>
      <c r="I3276" s="19" t="s">
        <v>15692</v>
      </c>
      <c r="J3276" s="19" t="s">
        <v>23</v>
      </c>
      <c r="K3276" s="20" t="s">
        <v>11149</v>
      </c>
      <c r="L3276" s="19" t="s">
        <v>25</v>
      </c>
    </row>
    <row r="3277" spans="1:12" x14ac:dyDescent="0.25">
      <c r="A3277" s="19" t="s">
        <v>4490</v>
      </c>
      <c r="B3277" s="19" t="s">
        <v>4491</v>
      </c>
      <c r="C3277" s="19" t="s">
        <v>3600</v>
      </c>
      <c r="D3277" s="19" t="s">
        <v>4798</v>
      </c>
      <c r="E3277" s="20" t="s">
        <v>21</v>
      </c>
      <c r="F3277" s="19" t="s">
        <v>21</v>
      </c>
      <c r="G3277" s="180">
        <v>72313</v>
      </c>
      <c r="H3277" s="19" t="s">
        <v>4801</v>
      </c>
      <c r="I3277" s="19" t="s">
        <v>15692</v>
      </c>
      <c r="J3277" s="19" t="s">
        <v>23</v>
      </c>
      <c r="K3277" s="20" t="s">
        <v>11150</v>
      </c>
      <c r="L3277" s="19" t="s">
        <v>25</v>
      </c>
    </row>
    <row r="3278" spans="1:12" x14ac:dyDescent="0.25">
      <c r="A3278" s="19" t="s">
        <v>4490</v>
      </c>
      <c r="B3278" s="19" t="s">
        <v>4491</v>
      </c>
      <c r="C3278" s="19" t="s">
        <v>3600</v>
      </c>
      <c r="D3278" s="19" t="s">
        <v>4798</v>
      </c>
      <c r="E3278" s="20" t="s">
        <v>21</v>
      </c>
      <c r="F3278" s="19" t="s">
        <v>21</v>
      </c>
      <c r="G3278" s="180">
        <v>72482</v>
      </c>
      <c r="H3278" s="19" t="s">
        <v>4802</v>
      </c>
      <c r="I3278" s="19" t="s">
        <v>15692</v>
      </c>
      <c r="J3278" s="19" t="s">
        <v>23</v>
      </c>
      <c r="K3278" s="20" t="s">
        <v>11151</v>
      </c>
      <c r="L3278" s="19" t="s">
        <v>25</v>
      </c>
    </row>
    <row r="3279" spans="1:12" x14ac:dyDescent="0.25">
      <c r="A3279" s="19" t="s">
        <v>4490</v>
      </c>
      <c r="B3279" s="19" t="s">
        <v>4491</v>
      </c>
      <c r="C3279" s="19" t="s">
        <v>3600</v>
      </c>
      <c r="D3279" s="19" t="s">
        <v>4798</v>
      </c>
      <c r="E3279" s="20" t="s">
        <v>21</v>
      </c>
      <c r="F3279" s="19" t="s">
        <v>21</v>
      </c>
      <c r="G3279" s="180">
        <v>72619</v>
      </c>
      <c r="H3279" s="19" t="s">
        <v>4803</v>
      </c>
      <c r="I3279" s="19" t="s">
        <v>15692</v>
      </c>
      <c r="J3279" s="19" t="s">
        <v>23</v>
      </c>
      <c r="K3279" s="20" t="s">
        <v>11152</v>
      </c>
      <c r="L3279" s="19" t="s">
        <v>25</v>
      </c>
    </row>
    <row r="3280" spans="1:12" x14ac:dyDescent="0.25">
      <c r="A3280" s="19" t="s">
        <v>4490</v>
      </c>
      <c r="B3280" s="19" t="s">
        <v>4491</v>
      </c>
      <c r="C3280" s="19" t="s">
        <v>3600</v>
      </c>
      <c r="D3280" s="19" t="s">
        <v>4798</v>
      </c>
      <c r="E3280" s="20" t="s">
        <v>21</v>
      </c>
      <c r="F3280" s="19" t="s">
        <v>21</v>
      </c>
      <c r="G3280" s="180">
        <v>72620</v>
      </c>
      <c r="H3280" s="19" t="s">
        <v>4805</v>
      </c>
      <c r="I3280" s="19" t="s">
        <v>15692</v>
      </c>
      <c r="J3280" s="19" t="s">
        <v>23</v>
      </c>
      <c r="K3280" s="20" t="s">
        <v>11153</v>
      </c>
      <c r="L3280" s="19" t="s">
        <v>25</v>
      </c>
    </row>
    <row r="3281" spans="1:12" x14ac:dyDescent="0.25">
      <c r="A3281" s="19" t="s">
        <v>4490</v>
      </c>
      <c r="B3281" s="19" t="s">
        <v>4491</v>
      </c>
      <c r="C3281" s="19" t="s">
        <v>3600</v>
      </c>
      <c r="D3281" s="19" t="s">
        <v>4798</v>
      </c>
      <c r="E3281" s="20" t="s">
        <v>21</v>
      </c>
      <c r="F3281" s="19" t="s">
        <v>21</v>
      </c>
      <c r="G3281" s="180">
        <v>72621</v>
      </c>
      <c r="H3281" s="19" t="s">
        <v>4806</v>
      </c>
      <c r="I3281" s="19" t="s">
        <v>15692</v>
      </c>
      <c r="J3281" s="19" t="s">
        <v>23</v>
      </c>
      <c r="K3281" s="20" t="s">
        <v>11154</v>
      </c>
      <c r="L3281" s="19" t="s">
        <v>25</v>
      </c>
    </row>
    <row r="3282" spans="1:12" x14ac:dyDescent="0.25">
      <c r="A3282" s="19" t="s">
        <v>4490</v>
      </c>
      <c r="B3282" s="19" t="s">
        <v>4491</v>
      </c>
      <c r="C3282" s="19" t="s">
        <v>3600</v>
      </c>
      <c r="D3282" s="19" t="s">
        <v>4798</v>
      </c>
      <c r="E3282" s="20" t="s">
        <v>21</v>
      </c>
      <c r="F3282" s="19" t="s">
        <v>21</v>
      </c>
      <c r="G3282" s="180">
        <v>72667</v>
      </c>
      <c r="H3282" s="19" t="s">
        <v>4807</v>
      </c>
      <c r="I3282" s="19" t="s">
        <v>15692</v>
      </c>
      <c r="J3282" s="19" t="s">
        <v>23</v>
      </c>
      <c r="K3282" s="20" t="s">
        <v>9045</v>
      </c>
      <c r="L3282" s="19" t="s">
        <v>25</v>
      </c>
    </row>
    <row r="3283" spans="1:12" x14ac:dyDescent="0.25">
      <c r="A3283" s="19" t="s">
        <v>4490</v>
      </c>
      <c r="B3283" s="19" t="s">
        <v>4491</v>
      </c>
      <c r="C3283" s="19" t="s">
        <v>3600</v>
      </c>
      <c r="D3283" s="19" t="s">
        <v>4798</v>
      </c>
      <c r="E3283" s="20" t="s">
        <v>21</v>
      </c>
      <c r="F3283" s="19" t="s">
        <v>21</v>
      </c>
      <c r="G3283" s="180">
        <v>72668</v>
      </c>
      <c r="H3283" s="19" t="s">
        <v>4809</v>
      </c>
      <c r="I3283" s="19" t="s">
        <v>15692</v>
      </c>
      <c r="J3283" s="19" t="s">
        <v>23</v>
      </c>
      <c r="K3283" s="20" t="s">
        <v>11155</v>
      </c>
      <c r="L3283" s="19" t="s">
        <v>25</v>
      </c>
    </row>
    <row r="3284" spans="1:12" x14ac:dyDescent="0.25">
      <c r="A3284" s="19" t="s">
        <v>4490</v>
      </c>
      <c r="B3284" s="19" t="s">
        <v>4491</v>
      </c>
      <c r="C3284" s="19" t="s">
        <v>3600</v>
      </c>
      <c r="D3284" s="19" t="s">
        <v>4798</v>
      </c>
      <c r="E3284" s="20" t="s">
        <v>21</v>
      </c>
      <c r="F3284" s="19" t="s">
        <v>21</v>
      </c>
      <c r="G3284" s="180">
        <v>72669</v>
      </c>
      <c r="H3284" s="19" t="s">
        <v>4811</v>
      </c>
      <c r="I3284" s="19" t="s">
        <v>15692</v>
      </c>
      <c r="J3284" s="19" t="s">
        <v>23</v>
      </c>
      <c r="K3284" s="20" t="s">
        <v>4664</v>
      </c>
      <c r="L3284" s="19" t="s">
        <v>25</v>
      </c>
    </row>
    <row r="3285" spans="1:12" x14ac:dyDescent="0.25">
      <c r="A3285" s="19" t="s">
        <v>4490</v>
      </c>
      <c r="B3285" s="19" t="s">
        <v>4491</v>
      </c>
      <c r="C3285" s="19" t="s">
        <v>3600</v>
      </c>
      <c r="D3285" s="19" t="s">
        <v>4798</v>
      </c>
      <c r="E3285" s="20" t="s">
        <v>21</v>
      </c>
      <c r="F3285" s="19" t="s">
        <v>21</v>
      </c>
      <c r="G3285" s="180">
        <v>72681</v>
      </c>
      <c r="H3285" s="19" t="s">
        <v>4812</v>
      </c>
      <c r="I3285" s="19" t="s">
        <v>15692</v>
      </c>
      <c r="J3285" s="19" t="s">
        <v>23</v>
      </c>
      <c r="K3285" s="20" t="s">
        <v>11156</v>
      </c>
      <c r="L3285" s="19" t="s">
        <v>25</v>
      </c>
    </row>
    <row r="3286" spans="1:12" x14ac:dyDescent="0.25">
      <c r="A3286" s="19" t="s">
        <v>4490</v>
      </c>
      <c r="B3286" s="19" t="s">
        <v>4491</v>
      </c>
      <c r="C3286" s="19" t="s">
        <v>3600</v>
      </c>
      <c r="D3286" s="19" t="s">
        <v>4798</v>
      </c>
      <c r="E3286" s="20" t="s">
        <v>21</v>
      </c>
      <c r="F3286" s="19" t="s">
        <v>21</v>
      </c>
      <c r="G3286" s="180">
        <v>72682</v>
      </c>
      <c r="H3286" s="19" t="s">
        <v>4813</v>
      </c>
      <c r="I3286" s="19" t="s">
        <v>15692</v>
      </c>
      <c r="J3286" s="19" t="s">
        <v>23</v>
      </c>
      <c r="K3286" s="20" t="s">
        <v>11157</v>
      </c>
      <c r="L3286" s="19" t="s">
        <v>25</v>
      </c>
    </row>
    <row r="3287" spans="1:12" x14ac:dyDescent="0.25">
      <c r="A3287" s="19" t="s">
        <v>4490</v>
      </c>
      <c r="B3287" s="19" t="s">
        <v>4491</v>
      </c>
      <c r="C3287" s="19" t="s">
        <v>3600</v>
      </c>
      <c r="D3287" s="19" t="s">
        <v>4798</v>
      </c>
      <c r="E3287" s="20" t="s">
        <v>21</v>
      </c>
      <c r="F3287" s="19" t="s">
        <v>21</v>
      </c>
      <c r="G3287" s="180">
        <v>72683</v>
      </c>
      <c r="H3287" s="19" t="s">
        <v>4814</v>
      </c>
      <c r="I3287" s="19" t="s">
        <v>15692</v>
      </c>
      <c r="J3287" s="19" t="s">
        <v>23</v>
      </c>
      <c r="K3287" s="20" t="s">
        <v>11158</v>
      </c>
      <c r="L3287" s="19" t="s">
        <v>25</v>
      </c>
    </row>
    <row r="3288" spans="1:12" x14ac:dyDescent="0.25">
      <c r="A3288" s="19" t="s">
        <v>4490</v>
      </c>
      <c r="B3288" s="19" t="s">
        <v>4491</v>
      </c>
      <c r="C3288" s="19" t="s">
        <v>3600</v>
      </c>
      <c r="D3288" s="19" t="s">
        <v>4798</v>
      </c>
      <c r="E3288" s="20" t="s">
        <v>21</v>
      </c>
      <c r="F3288" s="19" t="s">
        <v>21</v>
      </c>
      <c r="G3288" s="180">
        <v>72719</v>
      </c>
      <c r="H3288" s="19" t="s">
        <v>4815</v>
      </c>
      <c r="I3288" s="19" t="s">
        <v>15692</v>
      </c>
      <c r="J3288" s="19" t="s">
        <v>23</v>
      </c>
      <c r="K3288" s="20" t="s">
        <v>11159</v>
      </c>
      <c r="L3288" s="19" t="s">
        <v>25</v>
      </c>
    </row>
    <row r="3289" spans="1:12" x14ac:dyDescent="0.25">
      <c r="A3289" s="19" t="s">
        <v>4490</v>
      </c>
      <c r="B3289" s="19" t="s">
        <v>4491</v>
      </c>
      <c r="C3289" s="19" t="s">
        <v>3600</v>
      </c>
      <c r="D3289" s="19" t="s">
        <v>4798</v>
      </c>
      <c r="E3289" s="20" t="s">
        <v>21</v>
      </c>
      <c r="F3289" s="19" t="s">
        <v>21</v>
      </c>
      <c r="G3289" s="180">
        <v>72720</v>
      </c>
      <c r="H3289" s="19" t="s">
        <v>4816</v>
      </c>
      <c r="I3289" s="19" t="s">
        <v>15692</v>
      </c>
      <c r="J3289" s="19" t="s">
        <v>23</v>
      </c>
      <c r="K3289" s="20" t="s">
        <v>11160</v>
      </c>
      <c r="L3289" s="19" t="s">
        <v>25</v>
      </c>
    </row>
    <row r="3290" spans="1:12" x14ac:dyDescent="0.25">
      <c r="A3290" s="19" t="s">
        <v>4490</v>
      </c>
      <c r="B3290" s="19" t="s">
        <v>4491</v>
      </c>
      <c r="C3290" s="19" t="s">
        <v>3600</v>
      </c>
      <c r="D3290" s="19" t="s">
        <v>4798</v>
      </c>
      <c r="E3290" s="20" t="s">
        <v>21</v>
      </c>
      <c r="F3290" s="19" t="s">
        <v>21</v>
      </c>
      <c r="G3290" s="180">
        <v>72721</v>
      </c>
      <c r="H3290" s="19" t="s">
        <v>4817</v>
      </c>
      <c r="I3290" s="19" t="s">
        <v>15692</v>
      </c>
      <c r="J3290" s="19" t="s">
        <v>23</v>
      </c>
      <c r="K3290" s="20" t="s">
        <v>11161</v>
      </c>
      <c r="L3290" s="19" t="s">
        <v>25</v>
      </c>
    </row>
    <row r="3291" spans="1:12" x14ac:dyDescent="0.25">
      <c r="A3291" s="19" t="s">
        <v>4490</v>
      </c>
      <c r="B3291" s="19" t="s">
        <v>4491</v>
      </c>
      <c r="C3291" s="19" t="s">
        <v>3600</v>
      </c>
      <c r="D3291" s="19" t="s">
        <v>4798</v>
      </c>
      <c r="E3291" s="20" t="s">
        <v>21</v>
      </c>
      <c r="F3291" s="19" t="s">
        <v>21</v>
      </c>
      <c r="G3291" s="180">
        <v>89358</v>
      </c>
      <c r="H3291" s="19" t="s">
        <v>4818</v>
      </c>
      <c r="I3291" s="19" t="s">
        <v>15692</v>
      </c>
      <c r="J3291" s="19" t="s">
        <v>23</v>
      </c>
      <c r="K3291" s="20" t="s">
        <v>11162</v>
      </c>
      <c r="L3291" s="19" t="s">
        <v>25</v>
      </c>
    </row>
    <row r="3292" spans="1:12" x14ac:dyDescent="0.25">
      <c r="A3292" s="19" t="s">
        <v>4490</v>
      </c>
      <c r="B3292" s="19" t="s">
        <v>4491</v>
      </c>
      <c r="C3292" s="19" t="s">
        <v>3600</v>
      </c>
      <c r="D3292" s="19" t="s">
        <v>4798</v>
      </c>
      <c r="E3292" s="20" t="s">
        <v>21</v>
      </c>
      <c r="F3292" s="19" t="s">
        <v>21</v>
      </c>
      <c r="G3292" s="180">
        <v>89359</v>
      </c>
      <c r="H3292" s="19" t="s">
        <v>4820</v>
      </c>
      <c r="I3292" s="19" t="s">
        <v>15692</v>
      </c>
      <c r="J3292" s="19" t="s">
        <v>23</v>
      </c>
      <c r="K3292" s="20" t="s">
        <v>895</v>
      </c>
      <c r="L3292" s="19" t="s">
        <v>25</v>
      </c>
    </row>
    <row r="3293" spans="1:12" x14ac:dyDescent="0.25">
      <c r="A3293" s="19" t="s">
        <v>4490</v>
      </c>
      <c r="B3293" s="19" t="s">
        <v>4491</v>
      </c>
      <c r="C3293" s="19" t="s">
        <v>3600</v>
      </c>
      <c r="D3293" s="19" t="s">
        <v>4798</v>
      </c>
      <c r="E3293" s="20" t="s">
        <v>21</v>
      </c>
      <c r="F3293" s="19" t="s">
        <v>21</v>
      </c>
      <c r="G3293" s="180">
        <v>89360</v>
      </c>
      <c r="H3293" s="19" t="s">
        <v>4821</v>
      </c>
      <c r="I3293" s="19" t="s">
        <v>15692</v>
      </c>
      <c r="J3293" s="19" t="s">
        <v>23</v>
      </c>
      <c r="K3293" s="20" t="s">
        <v>3144</v>
      </c>
      <c r="L3293" s="19" t="s">
        <v>25</v>
      </c>
    </row>
    <row r="3294" spans="1:12" x14ac:dyDescent="0.25">
      <c r="A3294" s="19" t="s">
        <v>4490</v>
      </c>
      <c r="B3294" s="19" t="s">
        <v>4491</v>
      </c>
      <c r="C3294" s="19" t="s">
        <v>3600</v>
      </c>
      <c r="D3294" s="19" t="s">
        <v>4798</v>
      </c>
      <c r="E3294" s="20" t="s">
        <v>21</v>
      </c>
      <c r="F3294" s="19" t="s">
        <v>21</v>
      </c>
      <c r="G3294" s="180">
        <v>89361</v>
      </c>
      <c r="H3294" s="19" t="s">
        <v>4823</v>
      </c>
      <c r="I3294" s="19" t="s">
        <v>15692</v>
      </c>
      <c r="J3294" s="19" t="s">
        <v>23</v>
      </c>
      <c r="K3294" s="20" t="s">
        <v>9681</v>
      </c>
      <c r="L3294" s="19" t="s">
        <v>25</v>
      </c>
    </row>
    <row r="3295" spans="1:12" x14ac:dyDescent="0.25">
      <c r="A3295" s="19" t="s">
        <v>4490</v>
      </c>
      <c r="B3295" s="19" t="s">
        <v>4491</v>
      </c>
      <c r="C3295" s="19" t="s">
        <v>3600</v>
      </c>
      <c r="D3295" s="19" t="s">
        <v>4798</v>
      </c>
      <c r="E3295" s="20" t="s">
        <v>21</v>
      </c>
      <c r="F3295" s="19" t="s">
        <v>21</v>
      </c>
      <c r="G3295" s="180">
        <v>89362</v>
      </c>
      <c r="H3295" s="19" t="s">
        <v>4824</v>
      </c>
      <c r="I3295" s="19" t="s">
        <v>15692</v>
      </c>
      <c r="J3295" s="19" t="s">
        <v>23</v>
      </c>
      <c r="K3295" s="20" t="s">
        <v>3499</v>
      </c>
      <c r="L3295" s="19" t="s">
        <v>25</v>
      </c>
    </row>
    <row r="3296" spans="1:12" x14ac:dyDescent="0.25">
      <c r="A3296" s="19" t="s">
        <v>4490</v>
      </c>
      <c r="B3296" s="19" t="s">
        <v>4491</v>
      </c>
      <c r="C3296" s="19" t="s">
        <v>3600</v>
      </c>
      <c r="D3296" s="19" t="s">
        <v>4798</v>
      </c>
      <c r="E3296" s="20" t="s">
        <v>21</v>
      </c>
      <c r="F3296" s="19" t="s">
        <v>21</v>
      </c>
      <c r="G3296" s="180">
        <v>89363</v>
      </c>
      <c r="H3296" s="19" t="s">
        <v>4825</v>
      </c>
      <c r="I3296" s="19" t="s">
        <v>15692</v>
      </c>
      <c r="J3296" s="19" t="s">
        <v>23</v>
      </c>
      <c r="K3296" s="20" t="s">
        <v>3501</v>
      </c>
      <c r="L3296" s="19" t="s">
        <v>25</v>
      </c>
    </row>
    <row r="3297" spans="1:12" x14ac:dyDescent="0.25">
      <c r="A3297" s="19" t="s">
        <v>4490</v>
      </c>
      <c r="B3297" s="19" t="s">
        <v>4491</v>
      </c>
      <c r="C3297" s="19" t="s">
        <v>3600</v>
      </c>
      <c r="D3297" s="19" t="s">
        <v>4798</v>
      </c>
      <c r="E3297" s="20" t="s">
        <v>21</v>
      </c>
      <c r="F3297" s="19" t="s">
        <v>21</v>
      </c>
      <c r="G3297" s="180">
        <v>89364</v>
      </c>
      <c r="H3297" s="19" t="s">
        <v>4826</v>
      </c>
      <c r="I3297" s="19" t="s">
        <v>15692</v>
      </c>
      <c r="J3297" s="19" t="s">
        <v>23</v>
      </c>
      <c r="K3297" s="20" t="s">
        <v>4645</v>
      </c>
      <c r="L3297" s="19" t="s">
        <v>25</v>
      </c>
    </row>
    <row r="3298" spans="1:12" x14ac:dyDescent="0.25">
      <c r="A3298" s="19" t="s">
        <v>4490</v>
      </c>
      <c r="B3298" s="19" t="s">
        <v>4491</v>
      </c>
      <c r="C3298" s="19" t="s">
        <v>3600</v>
      </c>
      <c r="D3298" s="19" t="s">
        <v>4798</v>
      </c>
      <c r="E3298" s="20" t="s">
        <v>21</v>
      </c>
      <c r="F3298" s="19" t="s">
        <v>21</v>
      </c>
      <c r="G3298" s="180">
        <v>89365</v>
      </c>
      <c r="H3298" s="19" t="s">
        <v>4828</v>
      </c>
      <c r="I3298" s="19" t="s">
        <v>15692</v>
      </c>
      <c r="J3298" s="19" t="s">
        <v>23</v>
      </c>
      <c r="K3298" s="20" t="s">
        <v>6640</v>
      </c>
      <c r="L3298" s="19" t="s">
        <v>25</v>
      </c>
    </row>
    <row r="3299" spans="1:12" x14ac:dyDescent="0.25">
      <c r="A3299" s="19" t="s">
        <v>4490</v>
      </c>
      <c r="B3299" s="19" t="s">
        <v>4491</v>
      </c>
      <c r="C3299" s="19" t="s">
        <v>3600</v>
      </c>
      <c r="D3299" s="19" t="s">
        <v>4798</v>
      </c>
      <c r="E3299" s="20" t="s">
        <v>21</v>
      </c>
      <c r="F3299" s="19" t="s">
        <v>21</v>
      </c>
      <c r="G3299" s="180">
        <v>89366</v>
      </c>
      <c r="H3299" s="19" t="s">
        <v>4830</v>
      </c>
      <c r="I3299" s="19" t="s">
        <v>15692</v>
      </c>
      <c r="J3299" s="19" t="s">
        <v>23</v>
      </c>
      <c r="K3299" s="20" t="s">
        <v>276</v>
      </c>
      <c r="L3299" s="19" t="s">
        <v>25</v>
      </c>
    </row>
    <row r="3300" spans="1:12" x14ac:dyDescent="0.25">
      <c r="A3300" s="19" t="s">
        <v>4490</v>
      </c>
      <c r="B3300" s="19" t="s">
        <v>4491</v>
      </c>
      <c r="C3300" s="19" t="s">
        <v>3600</v>
      </c>
      <c r="D3300" s="19" t="s">
        <v>4798</v>
      </c>
      <c r="E3300" s="20" t="s">
        <v>21</v>
      </c>
      <c r="F3300" s="19" t="s">
        <v>21</v>
      </c>
      <c r="G3300" s="180">
        <v>89367</v>
      </c>
      <c r="H3300" s="19" t="s">
        <v>4832</v>
      </c>
      <c r="I3300" s="19" t="s">
        <v>15692</v>
      </c>
      <c r="J3300" s="19" t="s">
        <v>23</v>
      </c>
      <c r="K3300" s="20" t="s">
        <v>11163</v>
      </c>
      <c r="L3300" s="19" t="s">
        <v>25</v>
      </c>
    </row>
    <row r="3301" spans="1:12" x14ac:dyDescent="0.25">
      <c r="A3301" s="19" t="s">
        <v>4490</v>
      </c>
      <c r="B3301" s="19" t="s">
        <v>4491</v>
      </c>
      <c r="C3301" s="19" t="s">
        <v>3600</v>
      </c>
      <c r="D3301" s="19" t="s">
        <v>4798</v>
      </c>
      <c r="E3301" s="20" t="s">
        <v>21</v>
      </c>
      <c r="F3301" s="19" t="s">
        <v>21</v>
      </c>
      <c r="G3301" s="180">
        <v>89368</v>
      </c>
      <c r="H3301" s="19" t="s">
        <v>4833</v>
      </c>
      <c r="I3301" s="19" t="s">
        <v>15692</v>
      </c>
      <c r="J3301" s="19" t="s">
        <v>23</v>
      </c>
      <c r="K3301" s="20" t="s">
        <v>11164</v>
      </c>
      <c r="L3301" s="19" t="s">
        <v>25</v>
      </c>
    </row>
    <row r="3302" spans="1:12" x14ac:dyDescent="0.25">
      <c r="A3302" s="19" t="s">
        <v>4490</v>
      </c>
      <c r="B3302" s="19" t="s">
        <v>4491</v>
      </c>
      <c r="C3302" s="19" t="s">
        <v>3600</v>
      </c>
      <c r="D3302" s="19" t="s">
        <v>4798</v>
      </c>
      <c r="E3302" s="20" t="s">
        <v>21</v>
      </c>
      <c r="F3302" s="19" t="s">
        <v>21</v>
      </c>
      <c r="G3302" s="180">
        <v>89369</v>
      </c>
      <c r="H3302" s="19" t="s">
        <v>4834</v>
      </c>
      <c r="I3302" s="19" t="s">
        <v>15692</v>
      </c>
      <c r="J3302" s="19" t="s">
        <v>23</v>
      </c>
      <c r="K3302" s="20" t="s">
        <v>11165</v>
      </c>
      <c r="L3302" s="19" t="s">
        <v>25</v>
      </c>
    </row>
    <row r="3303" spans="1:12" x14ac:dyDescent="0.25">
      <c r="A3303" s="19" t="s">
        <v>4490</v>
      </c>
      <c r="B3303" s="19" t="s">
        <v>4491</v>
      </c>
      <c r="C3303" s="19" t="s">
        <v>3600</v>
      </c>
      <c r="D3303" s="19" t="s">
        <v>4798</v>
      </c>
      <c r="E3303" s="20" t="s">
        <v>21</v>
      </c>
      <c r="F3303" s="19" t="s">
        <v>21</v>
      </c>
      <c r="G3303" s="180">
        <v>89370</v>
      </c>
      <c r="H3303" s="19" t="s">
        <v>4835</v>
      </c>
      <c r="I3303" s="19" t="s">
        <v>15692</v>
      </c>
      <c r="J3303" s="19" t="s">
        <v>23</v>
      </c>
      <c r="K3303" s="20" t="s">
        <v>11166</v>
      </c>
      <c r="L3303" s="19" t="s">
        <v>25</v>
      </c>
    </row>
    <row r="3304" spans="1:12" x14ac:dyDescent="0.25">
      <c r="A3304" s="19" t="s">
        <v>4490</v>
      </c>
      <c r="B3304" s="19" t="s">
        <v>4491</v>
      </c>
      <c r="C3304" s="19" t="s">
        <v>3600</v>
      </c>
      <c r="D3304" s="19" t="s">
        <v>4798</v>
      </c>
      <c r="E3304" s="20" t="s">
        <v>21</v>
      </c>
      <c r="F3304" s="19" t="s">
        <v>21</v>
      </c>
      <c r="G3304" s="180">
        <v>89371</v>
      </c>
      <c r="H3304" s="19" t="s">
        <v>4837</v>
      </c>
      <c r="I3304" s="19" t="s">
        <v>15692</v>
      </c>
      <c r="J3304" s="19" t="s">
        <v>23</v>
      </c>
      <c r="K3304" s="20" t="s">
        <v>11167</v>
      </c>
      <c r="L3304" s="19" t="s">
        <v>25</v>
      </c>
    </row>
    <row r="3305" spans="1:12" x14ac:dyDescent="0.25">
      <c r="A3305" s="19" t="s">
        <v>4490</v>
      </c>
      <c r="B3305" s="19" t="s">
        <v>4491</v>
      </c>
      <c r="C3305" s="19" t="s">
        <v>3600</v>
      </c>
      <c r="D3305" s="19" t="s">
        <v>4798</v>
      </c>
      <c r="E3305" s="20" t="s">
        <v>21</v>
      </c>
      <c r="F3305" s="19" t="s">
        <v>21</v>
      </c>
      <c r="G3305" s="180">
        <v>89372</v>
      </c>
      <c r="H3305" s="19" t="s">
        <v>4839</v>
      </c>
      <c r="I3305" s="19" t="s">
        <v>15692</v>
      </c>
      <c r="J3305" s="19" t="s">
        <v>23</v>
      </c>
      <c r="K3305" s="20" t="s">
        <v>3052</v>
      </c>
      <c r="L3305" s="19" t="s">
        <v>25</v>
      </c>
    </row>
    <row r="3306" spans="1:12" x14ac:dyDescent="0.25">
      <c r="A3306" s="19" t="s">
        <v>4490</v>
      </c>
      <c r="B3306" s="19" t="s">
        <v>4491</v>
      </c>
      <c r="C3306" s="19" t="s">
        <v>3600</v>
      </c>
      <c r="D3306" s="19" t="s">
        <v>4798</v>
      </c>
      <c r="E3306" s="20" t="s">
        <v>21</v>
      </c>
      <c r="F3306" s="19" t="s">
        <v>21</v>
      </c>
      <c r="G3306" s="180">
        <v>89373</v>
      </c>
      <c r="H3306" s="19" t="s">
        <v>4841</v>
      </c>
      <c r="I3306" s="19" t="s">
        <v>15692</v>
      </c>
      <c r="J3306" s="19" t="s">
        <v>23</v>
      </c>
      <c r="K3306" s="20" t="s">
        <v>4838</v>
      </c>
      <c r="L3306" s="19" t="s">
        <v>25</v>
      </c>
    </row>
    <row r="3307" spans="1:12" x14ac:dyDescent="0.25">
      <c r="A3307" s="19" t="s">
        <v>4490</v>
      </c>
      <c r="B3307" s="19" t="s">
        <v>4491</v>
      </c>
      <c r="C3307" s="19" t="s">
        <v>3600</v>
      </c>
      <c r="D3307" s="19" t="s">
        <v>4798</v>
      </c>
      <c r="E3307" s="20" t="s">
        <v>21</v>
      </c>
      <c r="F3307" s="19" t="s">
        <v>21</v>
      </c>
      <c r="G3307" s="180">
        <v>89374</v>
      </c>
      <c r="H3307" s="19" t="s">
        <v>4843</v>
      </c>
      <c r="I3307" s="19" t="s">
        <v>15692</v>
      </c>
      <c r="J3307" s="19" t="s">
        <v>23</v>
      </c>
      <c r="K3307" s="20" t="s">
        <v>10723</v>
      </c>
      <c r="L3307" s="19" t="s">
        <v>25</v>
      </c>
    </row>
    <row r="3308" spans="1:12" x14ac:dyDescent="0.25">
      <c r="A3308" s="19" t="s">
        <v>4490</v>
      </c>
      <c r="B3308" s="19" t="s">
        <v>4491</v>
      </c>
      <c r="C3308" s="19" t="s">
        <v>3600</v>
      </c>
      <c r="D3308" s="19" t="s">
        <v>4798</v>
      </c>
      <c r="E3308" s="20" t="s">
        <v>21</v>
      </c>
      <c r="F3308" s="19" t="s">
        <v>21</v>
      </c>
      <c r="G3308" s="180">
        <v>89375</v>
      </c>
      <c r="H3308" s="19" t="s">
        <v>4844</v>
      </c>
      <c r="I3308" s="19" t="s">
        <v>15692</v>
      </c>
      <c r="J3308" s="19" t="s">
        <v>23</v>
      </c>
      <c r="K3308" s="20" t="s">
        <v>3696</v>
      </c>
      <c r="L3308" s="19" t="s">
        <v>25</v>
      </c>
    </row>
    <row r="3309" spans="1:12" x14ac:dyDescent="0.25">
      <c r="A3309" s="19" t="s">
        <v>4490</v>
      </c>
      <c r="B3309" s="19" t="s">
        <v>4491</v>
      </c>
      <c r="C3309" s="19" t="s">
        <v>3600</v>
      </c>
      <c r="D3309" s="19" t="s">
        <v>4798</v>
      </c>
      <c r="E3309" s="20" t="s">
        <v>21</v>
      </c>
      <c r="F3309" s="19" t="s">
        <v>21</v>
      </c>
      <c r="G3309" s="180">
        <v>89376</v>
      </c>
      <c r="H3309" s="19" t="s">
        <v>4846</v>
      </c>
      <c r="I3309" s="19" t="s">
        <v>15692</v>
      </c>
      <c r="J3309" s="19" t="s">
        <v>23</v>
      </c>
      <c r="K3309" s="20" t="s">
        <v>1275</v>
      </c>
      <c r="L3309" s="19" t="s">
        <v>25</v>
      </c>
    </row>
    <row r="3310" spans="1:12" x14ac:dyDescent="0.25">
      <c r="A3310" s="19" t="s">
        <v>4490</v>
      </c>
      <c r="B3310" s="19" t="s">
        <v>4491</v>
      </c>
      <c r="C3310" s="19" t="s">
        <v>3600</v>
      </c>
      <c r="D3310" s="19" t="s">
        <v>4798</v>
      </c>
      <c r="E3310" s="20" t="s">
        <v>21</v>
      </c>
      <c r="F3310" s="19" t="s">
        <v>21</v>
      </c>
      <c r="G3310" s="180">
        <v>89377</v>
      </c>
      <c r="H3310" s="19" t="s">
        <v>4848</v>
      </c>
      <c r="I3310" s="19" t="s">
        <v>15692</v>
      </c>
      <c r="J3310" s="19" t="s">
        <v>23</v>
      </c>
      <c r="K3310" s="20" t="s">
        <v>4963</v>
      </c>
      <c r="L3310" s="19" t="s">
        <v>25</v>
      </c>
    </row>
    <row r="3311" spans="1:12" x14ac:dyDescent="0.25">
      <c r="A3311" s="19" t="s">
        <v>4490</v>
      </c>
      <c r="B3311" s="19" t="s">
        <v>4491</v>
      </c>
      <c r="C3311" s="19" t="s">
        <v>3600</v>
      </c>
      <c r="D3311" s="19" t="s">
        <v>4798</v>
      </c>
      <c r="E3311" s="20" t="s">
        <v>21</v>
      </c>
      <c r="F3311" s="19" t="s">
        <v>21</v>
      </c>
      <c r="G3311" s="180">
        <v>89378</v>
      </c>
      <c r="H3311" s="19" t="s">
        <v>4850</v>
      </c>
      <c r="I3311" s="19" t="s">
        <v>15692</v>
      </c>
      <c r="J3311" s="19" t="s">
        <v>23</v>
      </c>
      <c r="K3311" s="20" t="s">
        <v>1008</v>
      </c>
      <c r="L3311" s="19" t="s">
        <v>25</v>
      </c>
    </row>
    <row r="3312" spans="1:12" x14ac:dyDescent="0.25">
      <c r="A3312" s="19" t="s">
        <v>4490</v>
      </c>
      <c r="B3312" s="19" t="s">
        <v>4491</v>
      </c>
      <c r="C3312" s="19" t="s">
        <v>3600</v>
      </c>
      <c r="D3312" s="19" t="s">
        <v>4798</v>
      </c>
      <c r="E3312" s="20" t="s">
        <v>21</v>
      </c>
      <c r="F3312" s="19" t="s">
        <v>21</v>
      </c>
      <c r="G3312" s="180">
        <v>89379</v>
      </c>
      <c r="H3312" s="19" t="s">
        <v>4852</v>
      </c>
      <c r="I3312" s="19" t="s">
        <v>15692</v>
      </c>
      <c r="J3312" s="19" t="s">
        <v>23</v>
      </c>
      <c r="K3312" s="20" t="s">
        <v>11168</v>
      </c>
      <c r="L3312" s="19" t="s">
        <v>25</v>
      </c>
    </row>
    <row r="3313" spans="1:12" x14ac:dyDescent="0.25">
      <c r="A3313" s="19" t="s">
        <v>4490</v>
      </c>
      <c r="B3313" s="19" t="s">
        <v>4491</v>
      </c>
      <c r="C3313" s="19" t="s">
        <v>3600</v>
      </c>
      <c r="D3313" s="19" t="s">
        <v>4798</v>
      </c>
      <c r="E3313" s="20" t="s">
        <v>21</v>
      </c>
      <c r="F3313" s="19" t="s">
        <v>21</v>
      </c>
      <c r="G3313" s="180">
        <v>89380</v>
      </c>
      <c r="H3313" s="19" t="s">
        <v>4854</v>
      </c>
      <c r="I3313" s="19" t="s">
        <v>15692</v>
      </c>
      <c r="J3313" s="19" t="s">
        <v>23</v>
      </c>
      <c r="K3313" s="20" t="s">
        <v>7017</v>
      </c>
      <c r="L3313" s="19" t="s">
        <v>25</v>
      </c>
    </row>
    <row r="3314" spans="1:12" x14ac:dyDescent="0.25">
      <c r="A3314" s="19" t="s">
        <v>4490</v>
      </c>
      <c r="B3314" s="19" t="s">
        <v>4491</v>
      </c>
      <c r="C3314" s="19" t="s">
        <v>3600</v>
      </c>
      <c r="D3314" s="19" t="s">
        <v>4798</v>
      </c>
      <c r="E3314" s="20" t="s">
        <v>21</v>
      </c>
      <c r="F3314" s="19" t="s">
        <v>21</v>
      </c>
      <c r="G3314" s="180">
        <v>89381</v>
      </c>
      <c r="H3314" s="19" t="s">
        <v>4855</v>
      </c>
      <c r="I3314" s="19" t="s">
        <v>15692</v>
      </c>
      <c r="J3314" s="19" t="s">
        <v>23</v>
      </c>
      <c r="K3314" s="20" t="s">
        <v>11169</v>
      </c>
      <c r="L3314" s="19" t="s">
        <v>25</v>
      </c>
    </row>
    <row r="3315" spans="1:12" x14ac:dyDescent="0.25">
      <c r="A3315" s="19" t="s">
        <v>4490</v>
      </c>
      <c r="B3315" s="19" t="s">
        <v>4491</v>
      </c>
      <c r="C3315" s="19" t="s">
        <v>3600</v>
      </c>
      <c r="D3315" s="19" t="s">
        <v>4798</v>
      </c>
      <c r="E3315" s="20" t="s">
        <v>21</v>
      </c>
      <c r="F3315" s="19" t="s">
        <v>21</v>
      </c>
      <c r="G3315" s="180">
        <v>89382</v>
      </c>
      <c r="H3315" s="19" t="s">
        <v>4857</v>
      </c>
      <c r="I3315" s="19" t="s">
        <v>15692</v>
      </c>
      <c r="J3315" s="19" t="s">
        <v>23</v>
      </c>
      <c r="K3315" s="20" t="s">
        <v>6796</v>
      </c>
      <c r="L3315" s="19" t="s">
        <v>25</v>
      </c>
    </row>
    <row r="3316" spans="1:12" x14ac:dyDescent="0.25">
      <c r="A3316" s="19" t="s">
        <v>4490</v>
      </c>
      <c r="B3316" s="19" t="s">
        <v>4491</v>
      </c>
      <c r="C3316" s="19" t="s">
        <v>3600</v>
      </c>
      <c r="D3316" s="19" t="s">
        <v>4798</v>
      </c>
      <c r="E3316" s="20" t="s">
        <v>21</v>
      </c>
      <c r="F3316" s="19" t="s">
        <v>21</v>
      </c>
      <c r="G3316" s="180">
        <v>89383</v>
      </c>
      <c r="H3316" s="19" t="s">
        <v>4859</v>
      </c>
      <c r="I3316" s="19" t="s">
        <v>15692</v>
      </c>
      <c r="J3316" s="19" t="s">
        <v>23</v>
      </c>
      <c r="K3316" s="20" t="s">
        <v>6987</v>
      </c>
      <c r="L3316" s="19" t="s">
        <v>25</v>
      </c>
    </row>
    <row r="3317" spans="1:12" x14ac:dyDescent="0.25">
      <c r="A3317" s="19" t="s">
        <v>4490</v>
      </c>
      <c r="B3317" s="19" t="s">
        <v>4491</v>
      </c>
      <c r="C3317" s="19" t="s">
        <v>3600</v>
      </c>
      <c r="D3317" s="19" t="s">
        <v>4798</v>
      </c>
      <c r="E3317" s="20" t="s">
        <v>21</v>
      </c>
      <c r="F3317" s="19" t="s">
        <v>21</v>
      </c>
      <c r="G3317" s="180">
        <v>89384</v>
      </c>
      <c r="H3317" s="19" t="s">
        <v>4860</v>
      </c>
      <c r="I3317" s="19" t="s">
        <v>15692</v>
      </c>
      <c r="J3317" s="19" t="s">
        <v>23</v>
      </c>
      <c r="K3317" s="20" t="s">
        <v>4183</v>
      </c>
      <c r="L3317" s="19" t="s">
        <v>25</v>
      </c>
    </row>
    <row r="3318" spans="1:12" x14ac:dyDescent="0.25">
      <c r="A3318" s="19" t="s">
        <v>4490</v>
      </c>
      <c r="B3318" s="19" t="s">
        <v>4491</v>
      </c>
      <c r="C3318" s="19" t="s">
        <v>3600</v>
      </c>
      <c r="D3318" s="19" t="s">
        <v>4798</v>
      </c>
      <c r="E3318" s="20" t="s">
        <v>21</v>
      </c>
      <c r="F3318" s="19" t="s">
        <v>21</v>
      </c>
      <c r="G3318" s="180">
        <v>89385</v>
      </c>
      <c r="H3318" s="19" t="s">
        <v>4861</v>
      </c>
      <c r="I3318" s="19" t="s">
        <v>15692</v>
      </c>
      <c r="J3318" s="19" t="s">
        <v>23</v>
      </c>
      <c r="K3318" s="20" t="s">
        <v>1154</v>
      </c>
      <c r="L3318" s="19" t="s">
        <v>25</v>
      </c>
    </row>
    <row r="3319" spans="1:12" x14ac:dyDescent="0.25">
      <c r="A3319" s="19" t="s">
        <v>4490</v>
      </c>
      <c r="B3319" s="19" t="s">
        <v>4491</v>
      </c>
      <c r="C3319" s="19" t="s">
        <v>3600</v>
      </c>
      <c r="D3319" s="19" t="s">
        <v>4798</v>
      </c>
      <c r="E3319" s="20" t="s">
        <v>21</v>
      </c>
      <c r="F3319" s="19" t="s">
        <v>21</v>
      </c>
      <c r="G3319" s="180">
        <v>89386</v>
      </c>
      <c r="H3319" s="19" t="s">
        <v>4863</v>
      </c>
      <c r="I3319" s="19" t="s">
        <v>15692</v>
      </c>
      <c r="J3319" s="19" t="s">
        <v>23</v>
      </c>
      <c r="K3319" s="20" t="s">
        <v>267</v>
      </c>
      <c r="L3319" s="19" t="s">
        <v>25</v>
      </c>
    </row>
    <row r="3320" spans="1:12" x14ac:dyDescent="0.25">
      <c r="A3320" s="19" t="s">
        <v>4490</v>
      </c>
      <c r="B3320" s="19" t="s">
        <v>4491</v>
      </c>
      <c r="C3320" s="19" t="s">
        <v>3600</v>
      </c>
      <c r="D3320" s="19" t="s">
        <v>4798</v>
      </c>
      <c r="E3320" s="20" t="s">
        <v>21</v>
      </c>
      <c r="F3320" s="19" t="s">
        <v>21</v>
      </c>
      <c r="G3320" s="180">
        <v>89387</v>
      </c>
      <c r="H3320" s="19" t="s">
        <v>4864</v>
      </c>
      <c r="I3320" s="19" t="s">
        <v>15692</v>
      </c>
      <c r="J3320" s="19" t="s">
        <v>23</v>
      </c>
      <c r="K3320" s="20" t="s">
        <v>11170</v>
      </c>
      <c r="L3320" s="19" t="s">
        <v>25</v>
      </c>
    </row>
    <row r="3321" spans="1:12" x14ac:dyDescent="0.25">
      <c r="A3321" s="19" t="s">
        <v>4490</v>
      </c>
      <c r="B3321" s="19" t="s">
        <v>4491</v>
      </c>
      <c r="C3321" s="19" t="s">
        <v>3600</v>
      </c>
      <c r="D3321" s="19" t="s">
        <v>4798</v>
      </c>
      <c r="E3321" s="20" t="s">
        <v>21</v>
      </c>
      <c r="F3321" s="19" t="s">
        <v>21</v>
      </c>
      <c r="G3321" s="180">
        <v>89388</v>
      </c>
      <c r="H3321" s="19" t="s">
        <v>4865</v>
      </c>
      <c r="I3321" s="19" t="s">
        <v>15692</v>
      </c>
      <c r="J3321" s="19" t="s">
        <v>23</v>
      </c>
      <c r="K3321" s="20" t="s">
        <v>5070</v>
      </c>
      <c r="L3321" s="19" t="s">
        <v>25</v>
      </c>
    </row>
    <row r="3322" spans="1:12" x14ac:dyDescent="0.25">
      <c r="A3322" s="19" t="s">
        <v>4490</v>
      </c>
      <c r="B3322" s="19" t="s">
        <v>4491</v>
      </c>
      <c r="C3322" s="19" t="s">
        <v>3600</v>
      </c>
      <c r="D3322" s="19" t="s">
        <v>4798</v>
      </c>
      <c r="E3322" s="20" t="s">
        <v>21</v>
      </c>
      <c r="F3322" s="19" t="s">
        <v>21</v>
      </c>
      <c r="G3322" s="180">
        <v>89389</v>
      </c>
      <c r="H3322" s="19" t="s">
        <v>4867</v>
      </c>
      <c r="I3322" s="19" t="s">
        <v>15692</v>
      </c>
      <c r="J3322" s="19" t="s">
        <v>23</v>
      </c>
      <c r="K3322" s="20" t="s">
        <v>1234</v>
      </c>
      <c r="L3322" s="19" t="s">
        <v>25</v>
      </c>
    </row>
    <row r="3323" spans="1:12" x14ac:dyDescent="0.25">
      <c r="A3323" s="19" t="s">
        <v>4490</v>
      </c>
      <c r="B3323" s="19" t="s">
        <v>4491</v>
      </c>
      <c r="C3323" s="19" t="s">
        <v>3600</v>
      </c>
      <c r="D3323" s="19" t="s">
        <v>4798</v>
      </c>
      <c r="E3323" s="20" t="s">
        <v>21</v>
      </c>
      <c r="F3323" s="19" t="s">
        <v>21</v>
      </c>
      <c r="G3323" s="180">
        <v>89390</v>
      </c>
      <c r="H3323" s="19" t="s">
        <v>4869</v>
      </c>
      <c r="I3323" s="19" t="s">
        <v>15692</v>
      </c>
      <c r="J3323" s="19" t="s">
        <v>23</v>
      </c>
      <c r="K3323" s="20" t="s">
        <v>11171</v>
      </c>
      <c r="L3323" s="19" t="s">
        <v>25</v>
      </c>
    </row>
    <row r="3324" spans="1:12" x14ac:dyDescent="0.25">
      <c r="A3324" s="19" t="s">
        <v>4490</v>
      </c>
      <c r="B3324" s="19" t="s">
        <v>4491</v>
      </c>
      <c r="C3324" s="19" t="s">
        <v>3600</v>
      </c>
      <c r="D3324" s="19" t="s">
        <v>4798</v>
      </c>
      <c r="E3324" s="20" t="s">
        <v>21</v>
      </c>
      <c r="F3324" s="19" t="s">
        <v>21</v>
      </c>
      <c r="G3324" s="180">
        <v>89391</v>
      </c>
      <c r="H3324" s="19" t="s">
        <v>4871</v>
      </c>
      <c r="I3324" s="19" t="s">
        <v>15692</v>
      </c>
      <c r="J3324" s="19" t="s">
        <v>23</v>
      </c>
      <c r="K3324" s="20" t="s">
        <v>3516</v>
      </c>
      <c r="L3324" s="19" t="s">
        <v>25</v>
      </c>
    </row>
    <row r="3325" spans="1:12" x14ac:dyDescent="0.25">
      <c r="A3325" s="19" t="s">
        <v>4490</v>
      </c>
      <c r="B3325" s="19" t="s">
        <v>4491</v>
      </c>
      <c r="C3325" s="19" t="s">
        <v>3600</v>
      </c>
      <c r="D3325" s="19" t="s">
        <v>4798</v>
      </c>
      <c r="E3325" s="20" t="s">
        <v>21</v>
      </c>
      <c r="F3325" s="19" t="s">
        <v>21</v>
      </c>
      <c r="G3325" s="180">
        <v>89392</v>
      </c>
      <c r="H3325" s="19" t="s">
        <v>4872</v>
      </c>
      <c r="I3325" s="19" t="s">
        <v>15692</v>
      </c>
      <c r="J3325" s="19" t="s">
        <v>23</v>
      </c>
      <c r="K3325" s="20" t="s">
        <v>4186</v>
      </c>
      <c r="L3325" s="19" t="s">
        <v>25</v>
      </c>
    </row>
    <row r="3326" spans="1:12" x14ac:dyDescent="0.25">
      <c r="A3326" s="19" t="s">
        <v>4490</v>
      </c>
      <c r="B3326" s="19" t="s">
        <v>4491</v>
      </c>
      <c r="C3326" s="19" t="s">
        <v>3600</v>
      </c>
      <c r="D3326" s="19" t="s">
        <v>4798</v>
      </c>
      <c r="E3326" s="20" t="s">
        <v>21</v>
      </c>
      <c r="F3326" s="19" t="s">
        <v>21</v>
      </c>
      <c r="G3326" s="180">
        <v>89393</v>
      </c>
      <c r="H3326" s="19" t="s">
        <v>4874</v>
      </c>
      <c r="I3326" s="19" t="s">
        <v>15692</v>
      </c>
      <c r="J3326" s="19" t="s">
        <v>23</v>
      </c>
      <c r="K3326" s="20" t="s">
        <v>9402</v>
      </c>
      <c r="L3326" s="19" t="s">
        <v>25</v>
      </c>
    </row>
    <row r="3327" spans="1:12" x14ac:dyDescent="0.25">
      <c r="A3327" s="19" t="s">
        <v>4490</v>
      </c>
      <c r="B3327" s="19" t="s">
        <v>4491</v>
      </c>
      <c r="C3327" s="19" t="s">
        <v>3600</v>
      </c>
      <c r="D3327" s="19" t="s">
        <v>4798</v>
      </c>
      <c r="E3327" s="20" t="s">
        <v>21</v>
      </c>
      <c r="F3327" s="19" t="s">
        <v>21</v>
      </c>
      <c r="G3327" s="180">
        <v>89394</v>
      </c>
      <c r="H3327" s="19" t="s">
        <v>4875</v>
      </c>
      <c r="I3327" s="19" t="s">
        <v>15692</v>
      </c>
      <c r="J3327" s="19" t="s">
        <v>23</v>
      </c>
      <c r="K3327" s="20" t="s">
        <v>11172</v>
      </c>
      <c r="L3327" s="19" t="s">
        <v>25</v>
      </c>
    </row>
    <row r="3328" spans="1:12" x14ac:dyDescent="0.25">
      <c r="A3328" s="19" t="s">
        <v>4490</v>
      </c>
      <c r="B3328" s="19" t="s">
        <v>4491</v>
      </c>
      <c r="C3328" s="19" t="s">
        <v>3600</v>
      </c>
      <c r="D3328" s="19" t="s">
        <v>4798</v>
      </c>
      <c r="E3328" s="20" t="s">
        <v>21</v>
      </c>
      <c r="F3328" s="19" t="s">
        <v>21</v>
      </c>
      <c r="G3328" s="180">
        <v>89395</v>
      </c>
      <c r="H3328" s="19" t="s">
        <v>4876</v>
      </c>
      <c r="I3328" s="19" t="s">
        <v>15692</v>
      </c>
      <c r="J3328" s="19" t="s">
        <v>23</v>
      </c>
      <c r="K3328" s="20" t="s">
        <v>5111</v>
      </c>
      <c r="L3328" s="19" t="s">
        <v>25</v>
      </c>
    </row>
    <row r="3329" spans="1:12" x14ac:dyDescent="0.25">
      <c r="A3329" s="19" t="s">
        <v>4490</v>
      </c>
      <c r="B3329" s="19" t="s">
        <v>4491</v>
      </c>
      <c r="C3329" s="19" t="s">
        <v>3600</v>
      </c>
      <c r="D3329" s="19" t="s">
        <v>4798</v>
      </c>
      <c r="E3329" s="20" t="s">
        <v>21</v>
      </c>
      <c r="F3329" s="19" t="s">
        <v>21</v>
      </c>
      <c r="G3329" s="180">
        <v>89396</v>
      </c>
      <c r="H3329" s="19" t="s">
        <v>4877</v>
      </c>
      <c r="I3329" s="19" t="s">
        <v>15692</v>
      </c>
      <c r="J3329" s="19" t="s">
        <v>23</v>
      </c>
      <c r="K3329" s="20" t="s">
        <v>11173</v>
      </c>
      <c r="L3329" s="19" t="s">
        <v>25</v>
      </c>
    </row>
    <row r="3330" spans="1:12" x14ac:dyDescent="0.25">
      <c r="A3330" s="19" t="s">
        <v>4490</v>
      </c>
      <c r="B3330" s="19" t="s">
        <v>4491</v>
      </c>
      <c r="C3330" s="19" t="s">
        <v>3600</v>
      </c>
      <c r="D3330" s="19" t="s">
        <v>4798</v>
      </c>
      <c r="E3330" s="20" t="s">
        <v>21</v>
      </c>
      <c r="F3330" s="19" t="s">
        <v>21</v>
      </c>
      <c r="G3330" s="180">
        <v>89397</v>
      </c>
      <c r="H3330" s="19" t="s">
        <v>4879</v>
      </c>
      <c r="I3330" s="19" t="s">
        <v>15692</v>
      </c>
      <c r="J3330" s="19" t="s">
        <v>23</v>
      </c>
      <c r="K3330" s="20" t="s">
        <v>11174</v>
      </c>
      <c r="L3330" s="19" t="s">
        <v>25</v>
      </c>
    </row>
    <row r="3331" spans="1:12" x14ac:dyDescent="0.25">
      <c r="A3331" s="19" t="s">
        <v>4490</v>
      </c>
      <c r="B3331" s="19" t="s">
        <v>4491</v>
      </c>
      <c r="C3331" s="19" t="s">
        <v>3600</v>
      </c>
      <c r="D3331" s="19" t="s">
        <v>4798</v>
      </c>
      <c r="E3331" s="20" t="s">
        <v>21</v>
      </c>
      <c r="F3331" s="19" t="s">
        <v>21</v>
      </c>
      <c r="G3331" s="180">
        <v>89398</v>
      </c>
      <c r="H3331" s="19" t="s">
        <v>4881</v>
      </c>
      <c r="I3331" s="19" t="s">
        <v>15692</v>
      </c>
      <c r="J3331" s="19" t="s">
        <v>23</v>
      </c>
      <c r="K3331" s="20" t="s">
        <v>10632</v>
      </c>
      <c r="L3331" s="19" t="s">
        <v>25</v>
      </c>
    </row>
    <row r="3332" spans="1:12" x14ac:dyDescent="0.25">
      <c r="A3332" s="19" t="s">
        <v>4490</v>
      </c>
      <c r="B3332" s="19" t="s">
        <v>4491</v>
      </c>
      <c r="C3332" s="19" t="s">
        <v>3600</v>
      </c>
      <c r="D3332" s="19" t="s">
        <v>4798</v>
      </c>
      <c r="E3332" s="20" t="s">
        <v>21</v>
      </c>
      <c r="F3332" s="19" t="s">
        <v>21</v>
      </c>
      <c r="G3332" s="180">
        <v>89399</v>
      </c>
      <c r="H3332" s="19" t="s">
        <v>4882</v>
      </c>
      <c r="I3332" s="19" t="s">
        <v>15692</v>
      </c>
      <c r="J3332" s="19" t="s">
        <v>23</v>
      </c>
      <c r="K3332" s="20" t="s">
        <v>9259</v>
      </c>
      <c r="L3332" s="19" t="s">
        <v>25</v>
      </c>
    </row>
    <row r="3333" spans="1:12" x14ac:dyDescent="0.25">
      <c r="A3333" s="19" t="s">
        <v>4490</v>
      </c>
      <c r="B3333" s="19" t="s">
        <v>4491</v>
      </c>
      <c r="C3333" s="19" t="s">
        <v>3600</v>
      </c>
      <c r="D3333" s="19" t="s">
        <v>4798</v>
      </c>
      <c r="E3333" s="20" t="s">
        <v>21</v>
      </c>
      <c r="F3333" s="19" t="s">
        <v>21</v>
      </c>
      <c r="G3333" s="180">
        <v>89400</v>
      </c>
      <c r="H3333" s="19" t="s">
        <v>4884</v>
      </c>
      <c r="I3333" s="19" t="s">
        <v>15692</v>
      </c>
      <c r="J3333" s="19" t="s">
        <v>23</v>
      </c>
      <c r="K3333" s="20" t="s">
        <v>3666</v>
      </c>
      <c r="L3333" s="19" t="s">
        <v>25</v>
      </c>
    </row>
    <row r="3334" spans="1:12" x14ac:dyDescent="0.25">
      <c r="A3334" s="19" t="s">
        <v>4490</v>
      </c>
      <c r="B3334" s="19" t="s">
        <v>4491</v>
      </c>
      <c r="C3334" s="19" t="s">
        <v>3600</v>
      </c>
      <c r="D3334" s="19" t="s">
        <v>4798</v>
      </c>
      <c r="E3334" s="20" t="s">
        <v>21</v>
      </c>
      <c r="F3334" s="19" t="s">
        <v>21</v>
      </c>
      <c r="G3334" s="180">
        <v>89404</v>
      </c>
      <c r="H3334" s="19" t="s">
        <v>4886</v>
      </c>
      <c r="I3334" s="19" t="s">
        <v>15692</v>
      </c>
      <c r="J3334" s="19" t="s">
        <v>23</v>
      </c>
      <c r="K3334" s="20" t="s">
        <v>1660</v>
      </c>
      <c r="L3334" s="19" t="s">
        <v>25</v>
      </c>
    </row>
    <row r="3335" spans="1:12" x14ac:dyDescent="0.25">
      <c r="A3335" s="19" t="s">
        <v>4490</v>
      </c>
      <c r="B3335" s="19" t="s">
        <v>4491</v>
      </c>
      <c r="C3335" s="19" t="s">
        <v>3600</v>
      </c>
      <c r="D3335" s="19" t="s">
        <v>4798</v>
      </c>
      <c r="E3335" s="20" t="s">
        <v>21</v>
      </c>
      <c r="F3335" s="19" t="s">
        <v>21</v>
      </c>
      <c r="G3335" s="180">
        <v>89405</v>
      </c>
      <c r="H3335" s="19" t="s">
        <v>4887</v>
      </c>
      <c r="I3335" s="19" t="s">
        <v>15692</v>
      </c>
      <c r="J3335" s="19" t="s">
        <v>23</v>
      </c>
      <c r="K3335" s="20" t="s">
        <v>11175</v>
      </c>
      <c r="L3335" s="19" t="s">
        <v>25</v>
      </c>
    </row>
    <row r="3336" spans="1:12" x14ac:dyDescent="0.25">
      <c r="A3336" s="19" t="s">
        <v>4490</v>
      </c>
      <c r="B3336" s="19" t="s">
        <v>4491</v>
      </c>
      <c r="C3336" s="19" t="s">
        <v>3600</v>
      </c>
      <c r="D3336" s="19" t="s">
        <v>4798</v>
      </c>
      <c r="E3336" s="20" t="s">
        <v>21</v>
      </c>
      <c r="F3336" s="19" t="s">
        <v>21</v>
      </c>
      <c r="G3336" s="180">
        <v>89406</v>
      </c>
      <c r="H3336" s="19" t="s">
        <v>4889</v>
      </c>
      <c r="I3336" s="19" t="s">
        <v>15692</v>
      </c>
      <c r="J3336" s="19" t="s">
        <v>23</v>
      </c>
      <c r="K3336" s="20" t="s">
        <v>721</v>
      </c>
      <c r="L3336" s="19" t="s">
        <v>25</v>
      </c>
    </row>
    <row r="3337" spans="1:12" x14ac:dyDescent="0.25">
      <c r="A3337" s="19" t="s">
        <v>4490</v>
      </c>
      <c r="B3337" s="19" t="s">
        <v>4491</v>
      </c>
      <c r="C3337" s="19" t="s">
        <v>3600</v>
      </c>
      <c r="D3337" s="19" t="s">
        <v>4798</v>
      </c>
      <c r="E3337" s="20" t="s">
        <v>21</v>
      </c>
      <c r="F3337" s="19" t="s">
        <v>21</v>
      </c>
      <c r="G3337" s="180">
        <v>89407</v>
      </c>
      <c r="H3337" s="19" t="s">
        <v>4890</v>
      </c>
      <c r="I3337" s="19" t="s">
        <v>15692</v>
      </c>
      <c r="J3337" s="19" t="s">
        <v>23</v>
      </c>
      <c r="K3337" s="20" t="s">
        <v>6933</v>
      </c>
      <c r="L3337" s="19" t="s">
        <v>25</v>
      </c>
    </row>
    <row r="3338" spans="1:12" x14ac:dyDescent="0.25">
      <c r="A3338" s="19" t="s">
        <v>4490</v>
      </c>
      <c r="B3338" s="19" t="s">
        <v>4491</v>
      </c>
      <c r="C3338" s="19" t="s">
        <v>3600</v>
      </c>
      <c r="D3338" s="19" t="s">
        <v>4798</v>
      </c>
      <c r="E3338" s="20" t="s">
        <v>21</v>
      </c>
      <c r="F3338" s="19" t="s">
        <v>21</v>
      </c>
      <c r="G3338" s="180">
        <v>89408</v>
      </c>
      <c r="H3338" s="19" t="s">
        <v>4892</v>
      </c>
      <c r="I3338" s="19" t="s">
        <v>15692</v>
      </c>
      <c r="J3338" s="19" t="s">
        <v>23</v>
      </c>
      <c r="K3338" s="20" t="s">
        <v>56</v>
      </c>
      <c r="L3338" s="19" t="s">
        <v>25</v>
      </c>
    </row>
    <row r="3339" spans="1:12" x14ac:dyDescent="0.25">
      <c r="A3339" s="19" t="s">
        <v>4490</v>
      </c>
      <c r="B3339" s="19" t="s">
        <v>4491</v>
      </c>
      <c r="C3339" s="19" t="s">
        <v>3600</v>
      </c>
      <c r="D3339" s="19" t="s">
        <v>4798</v>
      </c>
      <c r="E3339" s="20" t="s">
        <v>21</v>
      </c>
      <c r="F3339" s="19" t="s">
        <v>21</v>
      </c>
      <c r="G3339" s="180">
        <v>89409</v>
      </c>
      <c r="H3339" s="19" t="s">
        <v>4894</v>
      </c>
      <c r="I3339" s="19" t="s">
        <v>15692</v>
      </c>
      <c r="J3339" s="19" t="s">
        <v>23</v>
      </c>
      <c r="K3339" s="20" t="s">
        <v>1161</v>
      </c>
      <c r="L3339" s="19" t="s">
        <v>25</v>
      </c>
    </row>
    <row r="3340" spans="1:12" x14ac:dyDescent="0.25">
      <c r="A3340" s="19" t="s">
        <v>4490</v>
      </c>
      <c r="B3340" s="19" t="s">
        <v>4491</v>
      </c>
      <c r="C3340" s="19" t="s">
        <v>3600</v>
      </c>
      <c r="D3340" s="19" t="s">
        <v>4798</v>
      </c>
      <c r="E3340" s="20" t="s">
        <v>21</v>
      </c>
      <c r="F3340" s="19" t="s">
        <v>21</v>
      </c>
      <c r="G3340" s="180">
        <v>89410</v>
      </c>
      <c r="H3340" s="19" t="s">
        <v>4896</v>
      </c>
      <c r="I3340" s="19" t="s">
        <v>15692</v>
      </c>
      <c r="J3340" s="19" t="s">
        <v>23</v>
      </c>
      <c r="K3340" s="20" t="s">
        <v>11176</v>
      </c>
      <c r="L3340" s="19" t="s">
        <v>25</v>
      </c>
    </row>
    <row r="3341" spans="1:12" x14ac:dyDescent="0.25">
      <c r="A3341" s="19" t="s">
        <v>4490</v>
      </c>
      <c r="B3341" s="19" t="s">
        <v>4491</v>
      </c>
      <c r="C3341" s="19" t="s">
        <v>3600</v>
      </c>
      <c r="D3341" s="19" t="s">
        <v>4798</v>
      </c>
      <c r="E3341" s="20" t="s">
        <v>21</v>
      </c>
      <c r="F3341" s="19" t="s">
        <v>21</v>
      </c>
      <c r="G3341" s="180">
        <v>89411</v>
      </c>
      <c r="H3341" s="19" t="s">
        <v>4898</v>
      </c>
      <c r="I3341" s="19" t="s">
        <v>15692</v>
      </c>
      <c r="J3341" s="19" t="s">
        <v>23</v>
      </c>
      <c r="K3341" s="20" t="s">
        <v>2530</v>
      </c>
      <c r="L3341" s="19" t="s">
        <v>25</v>
      </c>
    </row>
    <row r="3342" spans="1:12" x14ac:dyDescent="0.25">
      <c r="A3342" s="19" t="s">
        <v>4490</v>
      </c>
      <c r="B3342" s="19" t="s">
        <v>4491</v>
      </c>
      <c r="C3342" s="19" t="s">
        <v>3600</v>
      </c>
      <c r="D3342" s="19" t="s">
        <v>4798</v>
      </c>
      <c r="E3342" s="20" t="s">
        <v>21</v>
      </c>
      <c r="F3342" s="19" t="s">
        <v>21</v>
      </c>
      <c r="G3342" s="180">
        <v>89412</v>
      </c>
      <c r="H3342" s="19" t="s">
        <v>4899</v>
      </c>
      <c r="I3342" s="19" t="s">
        <v>15692</v>
      </c>
      <c r="J3342" s="19" t="s">
        <v>23</v>
      </c>
      <c r="K3342" s="20" t="s">
        <v>267</v>
      </c>
      <c r="L3342" s="19" t="s">
        <v>25</v>
      </c>
    </row>
    <row r="3343" spans="1:12" x14ac:dyDescent="0.25">
      <c r="A3343" s="19" t="s">
        <v>4490</v>
      </c>
      <c r="B3343" s="19" t="s">
        <v>4491</v>
      </c>
      <c r="C3343" s="19" t="s">
        <v>3600</v>
      </c>
      <c r="D3343" s="19" t="s">
        <v>4798</v>
      </c>
      <c r="E3343" s="20" t="s">
        <v>21</v>
      </c>
      <c r="F3343" s="19" t="s">
        <v>21</v>
      </c>
      <c r="G3343" s="180">
        <v>89413</v>
      </c>
      <c r="H3343" s="19" t="s">
        <v>4900</v>
      </c>
      <c r="I3343" s="19" t="s">
        <v>15692</v>
      </c>
      <c r="J3343" s="19" t="s">
        <v>23</v>
      </c>
      <c r="K3343" s="20" t="s">
        <v>8318</v>
      </c>
      <c r="L3343" s="19" t="s">
        <v>25</v>
      </c>
    </row>
    <row r="3344" spans="1:12" x14ac:dyDescent="0.25">
      <c r="A3344" s="19" t="s">
        <v>4490</v>
      </c>
      <c r="B3344" s="19" t="s">
        <v>4491</v>
      </c>
      <c r="C3344" s="19" t="s">
        <v>3600</v>
      </c>
      <c r="D3344" s="19" t="s">
        <v>4798</v>
      </c>
      <c r="E3344" s="20" t="s">
        <v>21</v>
      </c>
      <c r="F3344" s="19" t="s">
        <v>21</v>
      </c>
      <c r="G3344" s="180">
        <v>89414</v>
      </c>
      <c r="H3344" s="19" t="s">
        <v>4902</v>
      </c>
      <c r="I3344" s="19" t="s">
        <v>15692</v>
      </c>
      <c r="J3344" s="19" t="s">
        <v>23</v>
      </c>
      <c r="K3344" s="20" t="s">
        <v>11177</v>
      </c>
      <c r="L3344" s="19" t="s">
        <v>25</v>
      </c>
    </row>
    <row r="3345" spans="1:12" x14ac:dyDescent="0.25">
      <c r="A3345" s="19" t="s">
        <v>4490</v>
      </c>
      <c r="B3345" s="19" t="s">
        <v>4491</v>
      </c>
      <c r="C3345" s="19" t="s">
        <v>3600</v>
      </c>
      <c r="D3345" s="19" t="s">
        <v>4798</v>
      </c>
      <c r="E3345" s="20" t="s">
        <v>21</v>
      </c>
      <c r="F3345" s="19" t="s">
        <v>21</v>
      </c>
      <c r="G3345" s="180">
        <v>89415</v>
      </c>
      <c r="H3345" s="19" t="s">
        <v>4903</v>
      </c>
      <c r="I3345" s="19" t="s">
        <v>15692</v>
      </c>
      <c r="J3345" s="19" t="s">
        <v>23</v>
      </c>
      <c r="K3345" s="20" t="s">
        <v>3720</v>
      </c>
      <c r="L3345" s="19" t="s">
        <v>25</v>
      </c>
    </row>
    <row r="3346" spans="1:12" x14ac:dyDescent="0.25">
      <c r="A3346" s="19" t="s">
        <v>4490</v>
      </c>
      <c r="B3346" s="19" t="s">
        <v>4491</v>
      </c>
      <c r="C3346" s="19" t="s">
        <v>3600</v>
      </c>
      <c r="D3346" s="19" t="s">
        <v>4798</v>
      </c>
      <c r="E3346" s="20" t="s">
        <v>21</v>
      </c>
      <c r="F3346" s="19" t="s">
        <v>21</v>
      </c>
      <c r="G3346" s="180">
        <v>89416</v>
      </c>
      <c r="H3346" s="19" t="s">
        <v>4905</v>
      </c>
      <c r="I3346" s="19" t="s">
        <v>15692</v>
      </c>
      <c r="J3346" s="19" t="s">
        <v>23</v>
      </c>
      <c r="K3346" s="20" t="s">
        <v>3101</v>
      </c>
      <c r="L3346" s="19" t="s">
        <v>25</v>
      </c>
    </row>
    <row r="3347" spans="1:12" x14ac:dyDescent="0.25">
      <c r="A3347" s="19" t="s">
        <v>4490</v>
      </c>
      <c r="B3347" s="19" t="s">
        <v>4491</v>
      </c>
      <c r="C3347" s="19" t="s">
        <v>3600</v>
      </c>
      <c r="D3347" s="19" t="s">
        <v>4798</v>
      </c>
      <c r="E3347" s="20" t="s">
        <v>21</v>
      </c>
      <c r="F3347" s="19" t="s">
        <v>21</v>
      </c>
      <c r="G3347" s="180">
        <v>89417</v>
      </c>
      <c r="H3347" s="19" t="s">
        <v>4907</v>
      </c>
      <c r="I3347" s="19" t="s">
        <v>15692</v>
      </c>
      <c r="J3347" s="19" t="s">
        <v>23</v>
      </c>
      <c r="K3347" s="20" t="s">
        <v>9568</v>
      </c>
      <c r="L3347" s="19" t="s">
        <v>25</v>
      </c>
    </row>
    <row r="3348" spans="1:12" x14ac:dyDescent="0.25">
      <c r="A3348" s="19" t="s">
        <v>4490</v>
      </c>
      <c r="B3348" s="19" t="s">
        <v>4491</v>
      </c>
      <c r="C3348" s="19" t="s">
        <v>3600</v>
      </c>
      <c r="D3348" s="19" t="s">
        <v>4798</v>
      </c>
      <c r="E3348" s="20" t="s">
        <v>21</v>
      </c>
      <c r="F3348" s="19" t="s">
        <v>21</v>
      </c>
      <c r="G3348" s="180">
        <v>89418</v>
      </c>
      <c r="H3348" s="19" t="s">
        <v>4909</v>
      </c>
      <c r="I3348" s="19" t="s">
        <v>15692</v>
      </c>
      <c r="J3348" s="19" t="s">
        <v>23</v>
      </c>
      <c r="K3348" s="20" t="s">
        <v>4965</v>
      </c>
      <c r="L3348" s="19" t="s">
        <v>25</v>
      </c>
    </row>
    <row r="3349" spans="1:12" x14ac:dyDescent="0.25">
      <c r="A3349" s="19" t="s">
        <v>4490</v>
      </c>
      <c r="B3349" s="19" t="s">
        <v>4491</v>
      </c>
      <c r="C3349" s="19" t="s">
        <v>3600</v>
      </c>
      <c r="D3349" s="19" t="s">
        <v>4798</v>
      </c>
      <c r="E3349" s="20" t="s">
        <v>21</v>
      </c>
      <c r="F3349" s="19" t="s">
        <v>21</v>
      </c>
      <c r="G3349" s="180">
        <v>89419</v>
      </c>
      <c r="H3349" s="19" t="s">
        <v>4911</v>
      </c>
      <c r="I3349" s="19" t="s">
        <v>15692</v>
      </c>
      <c r="J3349" s="19" t="s">
        <v>23</v>
      </c>
      <c r="K3349" s="20" t="s">
        <v>945</v>
      </c>
      <c r="L3349" s="19" t="s">
        <v>25</v>
      </c>
    </row>
    <row r="3350" spans="1:12" x14ac:dyDescent="0.25">
      <c r="A3350" s="19" t="s">
        <v>4490</v>
      </c>
      <c r="B3350" s="19" t="s">
        <v>4491</v>
      </c>
      <c r="C3350" s="19" t="s">
        <v>3600</v>
      </c>
      <c r="D3350" s="19" t="s">
        <v>4798</v>
      </c>
      <c r="E3350" s="20" t="s">
        <v>21</v>
      </c>
      <c r="F3350" s="19" t="s">
        <v>21</v>
      </c>
      <c r="G3350" s="180">
        <v>89420</v>
      </c>
      <c r="H3350" s="19" t="s">
        <v>4913</v>
      </c>
      <c r="I3350" s="19" t="s">
        <v>15692</v>
      </c>
      <c r="J3350" s="19" t="s">
        <v>23</v>
      </c>
      <c r="K3350" s="20" t="s">
        <v>6620</v>
      </c>
      <c r="L3350" s="19" t="s">
        <v>25</v>
      </c>
    </row>
    <row r="3351" spans="1:12" x14ac:dyDescent="0.25">
      <c r="A3351" s="19" t="s">
        <v>4490</v>
      </c>
      <c r="B3351" s="19" t="s">
        <v>4491</v>
      </c>
      <c r="C3351" s="19" t="s">
        <v>3600</v>
      </c>
      <c r="D3351" s="19" t="s">
        <v>4798</v>
      </c>
      <c r="E3351" s="20" t="s">
        <v>21</v>
      </c>
      <c r="F3351" s="19" t="s">
        <v>21</v>
      </c>
      <c r="G3351" s="180">
        <v>89421</v>
      </c>
      <c r="H3351" s="19" t="s">
        <v>4915</v>
      </c>
      <c r="I3351" s="19" t="s">
        <v>15692</v>
      </c>
      <c r="J3351" s="19" t="s">
        <v>23</v>
      </c>
      <c r="K3351" s="20" t="s">
        <v>5111</v>
      </c>
      <c r="L3351" s="19" t="s">
        <v>25</v>
      </c>
    </row>
    <row r="3352" spans="1:12" x14ac:dyDescent="0.25">
      <c r="A3352" s="19" t="s">
        <v>4490</v>
      </c>
      <c r="B3352" s="19" t="s">
        <v>4491</v>
      </c>
      <c r="C3352" s="19" t="s">
        <v>3600</v>
      </c>
      <c r="D3352" s="19" t="s">
        <v>4798</v>
      </c>
      <c r="E3352" s="20" t="s">
        <v>21</v>
      </c>
      <c r="F3352" s="19" t="s">
        <v>21</v>
      </c>
      <c r="G3352" s="180">
        <v>89422</v>
      </c>
      <c r="H3352" s="19" t="s">
        <v>4916</v>
      </c>
      <c r="I3352" s="19" t="s">
        <v>15692</v>
      </c>
      <c r="J3352" s="19" t="s">
        <v>23</v>
      </c>
      <c r="K3352" s="20" t="s">
        <v>11178</v>
      </c>
      <c r="L3352" s="19" t="s">
        <v>25</v>
      </c>
    </row>
    <row r="3353" spans="1:12" x14ac:dyDescent="0.25">
      <c r="A3353" s="19" t="s">
        <v>4490</v>
      </c>
      <c r="B3353" s="19" t="s">
        <v>4491</v>
      </c>
      <c r="C3353" s="19" t="s">
        <v>3600</v>
      </c>
      <c r="D3353" s="19" t="s">
        <v>4798</v>
      </c>
      <c r="E3353" s="20" t="s">
        <v>21</v>
      </c>
      <c r="F3353" s="19" t="s">
        <v>21</v>
      </c>
      <c r="G3353" s="180">
        <v>89423</v>
      </c>
      <c r="H3353" s="19" t="s">
        <v>4918</v>
      </c>
      <c r="I3353" s="19" t="s">
        <v>15692</v>
      </c>
      <c r="J3353" s="19" t="s">
        <v>23</v>
      </c>
      <c r="K3353" s="20" t="s">
        <v>3725</v>
      </c>
      <c r="L3353" s="19" t="s">
        <v>25</v>
      </c>
    </row>
    <row r="3354" spans="1:12" x14ac:dyDescent="0.25">
      <c r="A3354" s="19" t="s">
        <v>4490</v>
      </c>
      <c r="B3354" s="19" t="s">
        <v>4491</v>
      </c>
      <c r="C3354" s="19" t="s">
        <v>3600</v>
      </c>
      <c r="D3354" s="19" t="s">
        <v>4798</v>
      </c>
      <c r="E3354" s="20" t="s">
        <v>21</v>
      </c>
      <c r="F3354" s="19" t="s">
        <v>21</v>
      </c>
      <c r="G3354" s="180">
        <v>89424</v>
      </c>
      <c r="H3354" s="19" t="s">
        <v>4920</v>
      </c>
      <c r="I3354" s="19" t="s">
        <v>15692</v>
      </c>
      <c r="J3354" s="19" t="s">
        <v>23</v>
      </c>
      <c r="K3354" s="20" t="s">
        <v>9624</v>
      </c>
      <c r="L3354" s="19" t="s">
        <v>25</v>
      </c>
    </row>
    <row r="3355" spans="1:12" x14ac:dyDescent="0.25">
      <c r="A3355" s="19" t="s">
        <v>4490</v>
      </c>
      <c r="B3355" s="19" t="s">
        <v>4491</v>
      </c>
      <c r="C3355" s="19" t="s">
        <v>3600</v>
      </c>
      <c r="D3355" s="19" t="s">
        <v>4798</v>
      </c>
      <c r="E3355" s="20" t="s">
        <v>21</v>
      </c>
      <c r="F3355" s="19" t="s">
        <v>21</v>
      </c>
      <c r="G3355" s="180">
        <v>89425</v>
      </c>
      <c r="H3355" s="19" t="s">
        <v>4922</v>
      </c>
      <c r="I3355" s="19" t="s">
        <v>15692</v>
      </c>
      <c r="J3355" s="19" t="s">
        <v>23</v>
      </c>
      <c r="K3355" s="20" t="s">
        <v>3928</v>
      </c>
      <c r="L3355" s="19" t="s">
        <v>25</v>
      </c>
    </row>
    <row r="3356" spans="1:12" x14ac:dyDescent="0.25">
      <c r="A3356" s="19" t="s">
        <v>4490</v>
      </c>
      <c r="B3356" s="19" t="s">
        <v>4491</v>
      </c>
      <c r="C3356" s="19" t="s">
        <v>3600</v>
      </c>
      <c r="D3356" s="19" t="s">
        <v>4798</v>
      </c>
      <c r="E3356" s="20" t="s">
        <v>21</v>
      </c>
      <c r="F3356" s="19" t="s">
        <v>21</v>
      </c>
      <c r="G3356" s="180">
        <v>89426</v>
      </c>
      <c r="H3356" s="19" t="s">
        <v>4923</v>
      </c>
      <c r="I3356" s="19" t="s">
        <v>15692</v>
      </c>
      <c r="J3356" s="19" t="s">
        <v>23</v>
      </c>
      <c r="K3356" s="20" t="s">
        <v>10620</v>
      </c>
      <c r="L3356" s="19" t="s">
        <v>25</v>
      </c>
    </row>
    <row r="3357" spans="1:12" x14ac:dyDescent="0.25">
      <c r="A3357" s="19" t="s">
        <v>4490</v>
      </c>
      <c r="B3357" s="19" t="s">
        <v>4491</v>
      </c>
      <c r="C3357" s="19" t="s">
        <v>3600</v>
      </c>
      <c r="D3357" s="19" t="s">
        <v>4798</v>
      </c>
      <c r="E3357" s="20" t="s">
        <v>21</v>
      </c>
      <c r="F3357" s="19" t="s">
        <v>21</v>
      </c>
      <c r="G3357" s="180">
        <v>89427</v>
      </c>
      <c r="H3357" s="19" t="s">
        <v>4924</v>
      </c>
      <c r="I3357" s="19" t="s">
        <v>15692</v>
      </c>
      <c r="J3357" s="19" t="s">
        <v>23</v>
      </c>
      <c r="K3357" s="20" t="s">
        <v>11179</v>
      </c>
      <c r="L3357" s="19" t="s">
        <v>25</v>
      </c>
    </row>
    <row r="3358" spans="1:12" x14ac:dyDescent="0.25">
      <c r="A3358" s="19" t="s">
        <v>4490</v>
      </c>
      <c r="B3358" s="19" t="s">
        <v>4491</v>
      </c>
      <c r="C3358" s="19" t="s">
        <v>3600</v>
      </c>
      <c r="D3358" s="19" t="s">
        <v>4798</v>
      </c>
      <c r="E3358" s="20" t="s">
        <v>21</v>
      </c>
      <c r="F3358" s="19" t="s">
        <v>21</v>
      </c>
      <c r="G3358" s="180">
        <v>89428</v>
      </c>
      <c r="H3358" s="19" t="s">
        <v>4925</v>
      </c>
      <c r="I3358" s="19" t="s">
        <v>15692</v>
      </c>
      <c r="J3358" s="19" t="s">
        <v>23</v>
      </c>
      <c r="K3358" s="20" t="s">
        <v>982</v>
      </c>
      <c r="L3358" s="19" t="s">
        <v>25</v>
      </c>
    </row>
    <row r="3359" spans="1:12" x14ac:dyDescent="0.25">
      <c r="A3359" s="19" t="s">
        <v>4490</v>
      </c>
      <c r="B3359" s="19" t="s">
        <v>4491</v>
      </c>
      <c r="C3359" s="19" t="s">
        <v>3600</v>
      </c>
      <c r="D3359" s="19" t="s">
        <v>4798</v>
      </c>
      <c r="E3359" s="20" t="s">
        <v>21</v>
      </c>
      <c r="F3359" s="19" t="s">
        <v>21</v>
      </c>
      <c r="G3359" s="180">
        <v>89429</v>
      </c>
      <c r="H3359" s="19" t="s">
        <v>4927</v>
      </c>
      <c r="I3359" s="19" t="s">
        <v>15692</v>
      </c>
      <c r="J3359" s="19" t="s">
        <v>23</v>
      </c>
      <c r="K3359" s="20" t="s">
        <v>1080</v>
      </c>
      <c r="L3359" s="19" t="s">
        <v>25</v>
      </c>
    </row>
    <row r="3360" spans="1:12" x14ac:dyDescent="0.25">
      <c r="A3360" s="19" t="s">
        <v>4490</v>
      </c>
      <c r="B3360" s="19" t="s">
        <v>4491</v>
      </c>
      <c r="C3360" s="19" t="s">
        <v>3600</v>
      </c>
      <c r="D3360" s="19" t="s">
        <v>4798</v>
      </c>
      <c r="E3360" s="20" t="s">
        <v>21</v>
      </c>
      <c r="F3360" s="19" t="s">
        <v>21</v>
      </c>
      <c r="G3360" s="180">
        <v>89430</v>
      </c>
      <c r="H3360" s="19" t="s">
        <v>4928</v>
      </c>
      <c r="I3360" s="19" t="s">
        <v>15692</v>
      </c>
      <c r="J3360" s="19" t="s">
        <v>23</v>
      </c>
      <c r="K3360" s="20" t="s">
        <v>11163</v>
      </c>
      <c r="L3360" s="19" t="s">
        <v>25</v>
      </c>
    </row>
    <row r="3361" spans="1:12" x14ac:dyDescent="0.25">
      <c r="A3361" s="19" t="s">
        <v>4490</v>
      </c>
      <c r="B3361" s="19" t="s">
        <v>4491</v>
      </c>
      <c r="C3361" s="19" t="s">
        <v>3600</v>
      </c>
      <c r="D3361" s="19" t="s">
        <v>4798</v>
      </c>
      <c r="E3361" s="20" t="s">
        <v>21</v>
      </c>
      <c r="F3361" s="19" t="s">
        <v>21</v>
      </c>
      <c r="G3361" s="180">
        <v>89431</v>
      </c>
      <c r="H3361" s="19" t="s">
        <v>4929</v>
      </c>
      <c r="I3361" s="19" t="s">
        <v>15692</v>
      </c>
      <c r="J3361" s="19" t="s">
        <v>23</v>
      </c>
      <c r="K3361" s="20" t="s">
        <v>7421</v>
      </c>
      <c r="L3361" s="19" t="s">
        <v>25</v>
      </c>
    </row>
    <row r="3362" spans="1:12" x14ac:dyDescent="0.25">
      <c r="A3362" s="19" t="s">
        <v>4490</v>
      </c>
      <c r="B3362" s="19" t="s">
        <v>4491</v>
      </c>
      <c r="C3362" s="19" t="s">
        <v>3600</v>
      </c>
      <c r="D3362" s="19" t="s">
        <v>4798</v>
      </c>
      <c r="E3362" s="20" t="s">
        <v>21</v>
      </c>
      <c r="F3362" s="19" t="s">
        <v>21</v>
      </c>
      <c r="G3362" s="180">
        <v>89432</v>
      </c>
      <c r="H3362" s="19" t="s">
        <v>4930</v>
      </c>
      <c r="I3362" s="19" t="s">
        <v>15692</v>
      </c>
      <c r="J3362" s="19" t="s">
        <v>23</v>
      </c>
      <c r="K3362" s="20" t="s">
        <v>11180</v>
      </c>
      <c r="L3362" s="19" t="s">
        <v>25</v>
      </c>
    </row>
    <row r="3363" spans="1:12" x14ac:dyDescent="0.25">
      <c r="A3363" s="19" t="s">
        <v>4490</v>
      </c>
      <c r="B3363" s="19" t="s">
        <v>4491</v>
      </c>
      <c r="C3363" s="19" t="s">
        <v>3600</v>
      </c>
      <c r="D3363" s="19" t="s">
        <v>4798</v>
      </c>
      <c r="E3363" s="20" t="s">
        <v>21</v>
      </c>
      <c r="F3363" s="19" t="s">
        <v>21</v>
      </c>
      <c r="G3363" s="180">
        <v>89433</v>
      </c>
      <c r="H3363" s="19" t="s">
        <v>4931</v>
      </c>
      <c r="I3363" s="19" t="s">
        <v>15692</v>
      </c>
      <c r="J3363" s="19" t="s">
        <v>23</v>
      </c>
      <c r="K3363" s="20" t="s">
        <v>3099</v>
      </c>
      <c r="L3363" s="19" t="s">
        <v>25</v>
      </c>
    </row>
    <row r="3364" spans="1:12" x14ac:dyDescent="0.25">
      <c r="A3364" s="19" t="s">
        <v>4490</v>
      </c>
      <c r="B3364" s="19" t="s">
        <v>4491</v>
      </c>
      <c r="C3364" s="19" t="s">
        <v>3600</v>
      </c>
      <c r="D3364" s="19" t="s">
        <v>4798</v>
      </c>
      <c r="E3364" s="20" t="s">
        <v>21</v>
      </c>
      <c r="F3364" s="19" t="s">
        <v>21</v>
      </c>
      <c r="G3364" s="180">
        <v>89434</v>
      </c>
      <c r="H3364" s="19" t="s">
        <v>4932</v>
      </c>
      <c r="I3364" s="19" t="s">
        <v>15692</v>
      </c>
      <c r="J3364" s="19" t="s">
        <v>23</v>
      </c>
      <c r="K3364" s="20" t="s">
        <v>4505</v>
      </c>
      <c r="L3364" s="19" t="s">
        <v>25</v>
      </c>
    </row>
    <row r="3365" spans="1:12" x14ac:dyDescent="0.25">
      <c r="A3365" s="19" t="s">
        <v>4490</v>
      </c>
      <c r="B3365" s="19" t="s">
        <v>4491</v>
      </c>
      <c r="C3365" s="19" t="s">
        <v>3600</v>
      </c>
      <c r="D3365" s="19" t="s">
        <v>4798</v>
      </c>
      <c r="E3365" s="20" t="s">
        <v>21</v>
      </c>
      <c r="F3365" s="19" t="s">
        <v>21</v>
      </c>
      <c r="G3365" s="180">
        <v>89435</v>
      </c>
      <c r="H3365" s="19" t="s">
        <v>4934</v>
      </c>
      <c r="I3365" s="19" t="s">
        <v>15692</v>
      </c>
      <c r="J3365" s="19" t="s">
        <v>23</v>
      </c>
      <c r="K3365" s="20" t="s">
        <v>11181</v>
      </c>
      <c r="L3365" s="19" t="s">
        <v>25</v>
      </c>
    </row>
    <row r="3366" spans="1:12" x14ac:dyDescent="0.25">
      <c r="A3366" s="19" t="s">
        <v>4490</v>
      </c>
      <c r="B3366" s="19" t="s">
        <v>4491</v>
      </c>
      <c r="C3366" s="19" t="s">
        <v>3600</v>
      </c>
      <c r="D3366" s="19" t="s">
        <v>4798</v>
      </c>
      <c r="E3366" s="20" t="s">
        <v>21</v>
      </c>
      <c r="F3366" s="19" t="s">
        <v>21</v>
      </c>
      <c r="G3366" s="180">
        <v>89436</v>
      </c>
      <c r="H3366" s="19" t="s">
        <v>4936</v>
      </c>
      <c r="I3366" s="19" t="s">
        <v>15692</v>
      </c>
      <c r="J3366" s="19" t="s">
        <v>23</v>
      </c>
      <c r="K3366" s="20" t="s">
        <v>1311</v>
      </c>
      <c r="L3366" s="19" t="s">
        <v>25</v>
      </c>
    </row>
    <row r="3367" spans="1:12" x14ac:dyDescent="0.25">
      <c r="A3367" s="19" t="s">
        <v>4490</v>
      </c>
      <c r="B3367" s="19" t="s">
        <v>4491</v>
      </c>
      <c r="C3367" s="19" t="s">
        <v>3600</v>
      </c>
      <c r="D3367" s="19" t="s">
        <v>4798</v>
      </c>
      <c r="E3367" s="20" t="s">
        <v>21</v>
      </c>
      <c r="F3367" s="19" t="s">
        <v>21</v>
      </c>
      <c r="G3367" s="180">
        <v>89437</v>
      </c>
      <c r="H3367" s="19" t="s">
        <v>4937</v>
      </c>
      <c r="I3367" s="19" t="s">
        <v>15692</v>
      </c>
      <c r="J3367" s="19" t="s">
        <v>23</v>
      </c>
      <c r="K3367" s="20" t="s">
        <v>4696</v>
      </c>
      <c r="L3367" s="19" t="s">
        <v>25</v>
      </c>
    </row>
    <row r="3368" spans="1:12" x14ac:dyDescent="0.25">
      <c r="A3368" s="19" t="s">
        <v>4490</v>
      </c>
      <c r="B3368" s="19" t="s">
        <v>4491</v>
      </c>
      <c r="C3368" s="19" t="s">
        <v>3600</v>
      </c>
      <c r="D3368" s="19" t="s">
        <v>4798</v>
      </c>
      <c r="E3368" s="20" t="s">
        <v>21</v>
      </c>
      <c r="F3368" s="19" t="s">
        <v>21</v>
      </c>
      <c r="G3368" s="180">
        <v>89438</v>
      </c>
      <c r="H3368" s="19" t="s">
        <v>4939</v>
      </c>
      <c r="I3368" s="19" t="s">
        <v>15692</v>
      </c>
      <c r="J3368" s="19" t="s">
        <v>23</v>
      </c>
      <c r="K3368" s="20" t="s">
        <v>4891</v>
      </c>
      <c r="L3368" s="19" t="s">
        <v>25</v>
      </c>
    </row>
    <row r="3369" spans="1:12" x14ac:dyDescent="0.25">
      <c r="A3369" s="19" t="s">
        <v>4490</v>
      </c>
      <c r="B3369" s="19" t="s">
        <v>4491</v>
      </c>
      <c r="C3369" s="19" t="s">
        <v>3600</v>
      </c>
      <c r="D3369" s="19" t="s">
        <v>4798</v>
      </c>
      <c r="E3369" s="20" t="s">
        <v>21</v>
      </c>
      <c r="F3369" s="19" t="s">
        <v>21</v>
      </c>
      <c r="G3369" s="180">
        <v>89439</v>
      </c>
      <c r="H3369" s="19" t="s">
        <v>4940</v>
      </c>
      <c r="I3369" s="19" t="s">
        <v>15692</v>
      </c>
      <c r="J3369" s="19" t="s">
        <v>23</v>
      </c>
      <c r="K3369" s="20" t="s">
        <v>7331</v>
      </c>
      <c r="L3369" s="19" t="s">
        <v>25</v>
      </c>
    </row>
    <row r="3370" spans="1:12" x14ac:dyDescent="0.25">
      <c r="A3370" s="19" t="s">
        <v>4490</v>
      </c>
      <c r="B3370" s="19" t="s">
        <v>4491</v>
      </c>
      <c r="C3370" s="19" t="s">
        <v>3600</v>
      </c>
      <c r="D3370" s="19" t="s">
        <v>4798</v>
      </c>
      <c r="E3370" s="20" t="s">
        <v>21</v>
      </c>
      <c r="F3370" s="19" t="s">
        <v>21</v>
      </c>
      <c r="G3370" s="180">
        <v>89440</v>
      </c>
      <c r="H3370" s="19" t="s">
        <v>4941</v>
      </c>
      <c r="I3370" s="19" t="s">
        <v>15692</v>
      </c>
      <c r="J3370" s="19" t="s">
        <v>23</v>
      </c>
      <c r="K3370" s="20" t="s">
        <v>10290</v>
      </c>
      <c r="L3370" s="19" t="s">
        <v>25</v>
      </c>
    </row>
    <row r="3371" spans="1:12" x14ac:dyDescent="0.25">
      <c r="A3371" s="19" t="s">
        <v>4490</v>
      </c>
      <c r="B3371" s="19" t="s">
        <v>4491</v>
      </c>
      <c r="C3371" s="19" t="s">
        <v>3600</v>
      </c>
      <c r="D3371" s="19" t="s">
        <v>4798</v>
      </c>
      <c r="E3371" s="20" t="s">
        <v>21</v>
      </c>
      <c r="F3371" s="19" t="s">
        <v>21</v>
      </c>
      <c r="G3371" s="180">
        <v>89441</v>
      </c>
      <c r="H3371" s="19" t="s">
        <v>4943</v>
      </c>
      <c r="I3371" s="19" t="s">
        <v>15692</v>
      </c>
      <c r="J3371" s="19" t="s">
        <v>23</v>
      </c>
      <c r="K3371" s="20" t="s">
        <v>8823</v>
      </c>
      <c r="L3371" s="19" t="s">
        <v>25</v>
      </c>
    </row>
    <row r="3372" spans="1:12" x14ac:dyDescent="0.25">
      <c r="A3372" s="19" t="s">
        <v>4490</v>
      </c>
      <c r="B3372" s="19" t="s">
        <v>4491</v>
      </c>
      <c r="C3372" s="19" t="s">
        <v>3600</v>
      </c>
      <c r="D3372" s="19" t="s">
        <v>4798</v>
      </c>
      <c r="E3372" s="20" t="s">
        <v>21</v>
      </c>
      <c r="F3372" s="19" t="s">
        <v>21</v>
      </c>
      <c r="G3372" s="180">
        <v>89442</v>
      </c>
      <c r="H3372" s="19" t="s">
        <v>4944</v>
      </c>
      <c r="I3372" s="19" t="s">
        <v>15692</v>
      </c>
      <c r="J3372" s="19" t="s">
        <v>23</v>
      </c>
      <c r="K3372" s="20" t="s">
        <v>3556</v>
      </c>
      <c r="L3372" s="19" t="s">
        <v>25</v>
      </c>
    </row>
    <row r="3373" spans="1:12" x14ac:dyDescent="0.25">
      <c r="A3373" s="19" t="s">
        <v>4490</v>
      </c>
      <c r="B3373" s="19" t="s">
        <v>4491</v>
      </c>
      <c r="C3373" s="19" t="s">
        <v>3600</v>
      </c>
      <c r="D3373" s="19" t="s">
        <v>4798</v>
      </c>
      <c r="E3373" s="20" t="s">
        <v>21</v>
      </c>
      <c r="F3373" s="19" t="s">
        <v>21</v>
      </c>
      <c r="G3373" s="180">
        <v>89443</v>
      </c>
      <c r="H3373" s="19" t="s">
        <v>4945</v>
      </c>
      <c r="I3373" s="19" t="s">
        <v>15692</v>
      </c>
      <c r="J3373" s="19" t="s">
        <v>23</v>
      </c>
      <c r="K3373" s="20" t="s">
        <v>5171</v>
      </c>
      <c r="L3373" s="19" t="s">
        <v>25</v>
      </c>
    </row>
    <row r="3374" spans="1:12" x14ac:dyDescent="0.25">
      <c r="A3374" s="19" t="s">
        <v>4490</v>
      </c>
      <c r="B3374" s="19" t="s">
        <v>4491</v>
      </c>
      <c r="C3374" s="19" t="s">
        <v>3600</v>
      </c>
      <c r="D3374" s="19" t="s">
        <v>4798</v>
      </c>
      <c r="E3374" s="20" t="s">
        <v>21</v>
      </c>
      <c r="F3374" s="19" t="s">
        <v>21</v>
      </c>
      <c r="G3374" s="180">
        <v>89444</v>
      </c>
      <c r="H3374" s="19" t="s">
        <v>4946</v>
      </c>
      <c r="I3374" s="19" t="s">
        <v>15692</v>
      </c>
      <c r="J3374" s="19" t="s">
        <v>23</v>
      </c>
      <c r="K3374" s="20" t="s">
        <v>9173</v>
      </c>
      <c r="L3374" s="19" t="s">
        <v>25</v>
      </c>
    </row>
    <row r="3375" spans="1:12" x14ac:dyDescent="0.25">
      <c r="A3375" s="19" t="s">
        <v>4490</v>
      </c>
      <c r="B3375" s="19" t="s">
        <v>4491</v>
      </c>
      <c r="C3375" s="19" t="s">
        <v>3600</v>
      </c>
      <c r="D3375" s="19" t="s">
        <v>4798</v>
      </c>
      <c r="E3375" s="20" t="s">
        <v>21</v>
      </c>
      <c r="F3375" s="19" t="s">
        <v>21</v>
      </c>
      <c r="G3375" s="180">
        <v>89445</v>
      </c>
      <c r="H3375" s="19" t="s">
        <v>4948</v>
      </c>
      <c r="I3375" s="19" t="s">
        <v>15692</v>
      </c>
      <c r="J3375" s="19" t="s">
        <v>23</v>
      </c>
      <c r="K3375" s="20" t="s">
        <v>5715</v>
      </c>
      <c r="L3375" s="19" t="s">
        <v>25</v>
      </c>
    </row>
    <row r="3376" spans="1:12" x14ac:dyDescent="0.25">
      <c r="A3376" s="19" t="s">
        <v>4490</v>
      </c>
      <c r="B3376" s="19" t="s">
        <v>4491</v>
      </c>
      <c r="C3376" s="19" t="s">
        <v>3600</v>
      </c>
      <c r="D3376" s="19" t="s">
        <v>4798</v>
      </c>
      <c r="E3376" s="20" t="s">
        <v>21</v>
      </c>
      <c r="F3376" s="19" t="s">
        <v>21</v>
      </c>
      <c r="G3376" s="180">
        <v>89481</v>
      </c>
      <c r="H3376" s="19" t="s">
        <v>4950</v>
      </c>
      <c r="I3376" s="19" t="s">
        <v>15692</v>
      </c>
      <c r="J3376" s="19" t="s">
        <v>23</v>
      </c>
      <c r="K3376" s="20" t="s">
        <v>8352</v>
      </c>
      <c r="L3376" s="19" t="s">
        <v>25</v>
      </c>
    </row>
    <row r="3377" spans="1:12" x14ac:dyDescent="0.25">
      <c r="A3377" s="19" t="s">
        <v>4490</v>
      </c>
      <c r="B3377" s="19" t="s">
        <v>4491</v>
      </c>
      <c r="C3377" s="19" t="s">
        <v>3600</v>
      </c>
      <c r="D3377" s="19" t="s">
        <v>4798</v>
      </c>
      <c r="E3377" s="20" t="s">
        <v>21</v>
      </c>
      <c r="F3377" s="19" t="s">
        <v>21</v>
      </c>
      <c r="G3377" s="180">
        <v>89485</v>
      </c>
      <c r="H3377" s="19" t="s">
        <v>4952</v>
      </c>
      <c r="I3377" s="19" t="s">
        <v>15692</v>
      </c>
      <c r="J3377" s="19" t="s">
        <v>23</v>
      </c>
      <c r="K3377" s="20" t="s">
        <v>1305</v>
      </c>
      <c r="L3377" s="19" t="s">
        <v>25</v>
      </c>
    </row>
    <row r="3378" spans="1:12" x14ac:dyDescent="0.25">
      <c r="A3378" s="19" t="s">
        <v>4490</v>
      </c>
      <c r="B3378" s="19" t="s">
        <v>4491</v>
      </c>
      <c r="C3378" s="19" t="s">
        <v>3600</v>
      </c>
      <c r="D3378" s="19" t="s">
        <v>4798</v>
      </c>
      <c r="E3378" s="20" t="s">
        <v>21</v>
      </c>
      <c r="F3378" s="19" t="s">
        <v>21</v>
      </c>
      <c r="G3378" s="180">
        <v>89489</v>
      </c>
      <c r="H3378" s="19" t="s">
        <v>4953</v>
      </c>
      <c r="I3378" s="19" t="s">
        <v>15692</v>
      </c>
      <c r="J3378" s="19" t="s">
        <v>23</v>
      </c>
      <c r="K3378" s="20" t="s">
        <v>11182</v>
      </c>
      <c r="L3378" s="19" t="s">
        <v>25</v>
      </c>
    </row>
    <row r="3379" spans="1:12" x14ac:dyDescent="0.25">
      <c r="A3379" s="19" t="s">
        <v>4490</v>
      </c>
      <c r="B3379" s="19" t="s">
        <v>4491</v>
      </c>
      <c r="C3379" s="19" t="s">
        <v>3600</v>
      </c>
      <c r="D3379" s="19" t="s">
        <v>4798</v>
      </c>
      <c r="E3379" s="20" t="s">
        <v>21</v>
      </c>
      <c r="F3379" s="19" t="s">
        <v>21</v>
      </c>
      <c r="G3379" s="180">
        <v>89490</v>
      </c>
      <c r="H3379" s="19" t="s">
        <v>4955</v>
      </c>
      <c r="I3379" s="19" t="s">
        <v>15692</v>
      </c>
      <c r="J3379" s="19" t="s">
        <v>23</v>
      </c>
      <c r="K3379" s="20" t="s">
        <v>11183</v>
      </c>
      <c r="L3379" s="19" t="s">
        <v>25</v>
      </c>
    </row>
    <row r="3380" spans="1:12" x14ac:dyDescent="0.25">
      <c r="A3380" s="19" t="s">
        <v>4490</v>
      </c>
      <c r="B3380" s="19" t="s">
        <v>4491</v>
      </c>
      <c r="C3380" s="19" t="s">
        <v>3600</v>
      </c>
      <c r="D3380" s="19" t="s">
        <v>4798</v>
      </c>
      <c r="E3380" s="20" t="s">
        <v>21</v>
      </c>
      <c r="F3380" s="19" t="s">
        <v>21</v>
      </c>
      <c r="G3380" s="180">
        <v>89492</v>
      </c>
      <c r="H3380" s="19" t="s">
        <v>4957</v>
      </c>
      <c r="I3380" s="19" t="s">
        <v>15692</v>
      </c>
      <c r="J3380" s="19" t="s">
        <v>23</v>
      </c>
      <c r="K3380" s="20" t="s">
        <v>11162</v>
      </c>
      <c r="L3380" s="19" t="s">
        <v>25</v>
      </c>
    </row>
    <row r="3381" spans="1:12" x14ac:dyDescent="0.25">
      <c r="A3381" s="19" t="s">
        <v>4490</v>
      </c>
      <c r="B3381" s="19" t="s">
        <v>4491</v>
      </c>
      <c r="C3381" s="19" t="s">
        <v>3600</v>
      </c>
      <c r="D3381" s="19" t="s">
        <v>4798</v>
      </c>
      <c r="E3381" s="20" t="s">
        <v>21</v>
      </c>
      <c r="F3381" s="19" t="s">
        <v>21</v>
      </c>
      <c r="G3381" s="180">
        <v>89493</v>
      </c>
      <c r="H3381" s="19" t="s">
        <v>4958</v>
      </c>
      <c r="I3381" s="19" t="s">
        <v>15692</v>
      </c>
      <c r="J3381" s="19" t="s">
        <v>23</v>
      </c>
      <c r="K3381" s="20" t="s">
        <v>5190</v>
      </c>
      <c r="L3381" s="19" t="s">
        <v>25</v>
      </c>
    </row>
    <row r="3382" spans="1:12" x14ac:dyDescent="0.25">
      <c r="A3382" s="19" t="s">
        <v>4490</v>
      </c>
      <c r="B3382" s="19" t="s">
        <v>4491</v>
      </c>
      <c r="C3382" s="19" t="s">
        <v>3600</v>
      </c>
      <c r="D3382" s="19" t="s">
        <v>4798</v>
      </c>
      <c r="E3382" s="20" t="s">
        <v>21</v>
      </c>
      <c r="F3382" s="19" t="s">
        <v>21</v>
      </c>
      <c r="G3382" s="180">
        <v>89494</v>
      </c>
      <c r="H3382" s="19" t="s">
        <v>4960</v>
      </c>
      <c r="I3382" s="19" t="s">
        <v>15692</v>
      </c>
      <c r="J3382" s="19" t="s">
        <v>23</v>
      </c>
      <c r="K3382" s="20" t="s">
        <v>11184</v>
      </c>
      <c r="L3382" s="19" t="s">
        <v>25</v>
      </c>
    </row>
    <row r="3383" spans="1:12" x14ac:dyDescent="0.25">
      <c r="A3383" s="19" t="s">
        <v>4490</v>
      </c>
      <c r="B3383" s="19" t="s">
        <v>4491</v>
      </c>
      <c r="C3383" s="19" t="s">
        <v>3600</v>
      </c>
      <c r="D3383" s="19" t="s">
        <v>4798</v>
      </c>
      <c r="E3383" s="20" t="s">
        <v>21</v>
      </c>
      <c r="F3383" s="19" t="s">
        <v>21</v>
      </c>
      <c r="G3383" s="180">
        <v>89496</v>
      </c>
      <c r="H3383" s="19" t="s">
        <v>4962</v>
      </c>
      <c r="I3383" s="19" t="s">
        <v>15692</v>
      </c>
      <c r="J3383" s="19" t="s">
        <v>23</v>
      </c>
      <c r="K3383" s="20" t="s">
        <v>3112</v>
      </c>
      <c r="L3383" s="19" t="s">
        <v>25</v>
      </c>
    </row>
    <row r="3384" spans="1:12" x14ac:dyDescent="0.25">
      <c r="A3384" s="19" t="s">
        <v>4490</v>
      </c>
      <c r="B3384" s="19" t="s">
        <v>4491</v>
      </c>
      <c r="C3384" s="19" t="s">
        <v>3600</v>
      </c>
      <c r="D3384" s="19" t="s">
        <v>4798</v>
      </c>
      <c r="E3384" s="20" t="s">
        <v>21</v>
      </c>
      <c r="F3384" s="19" t="s">
        <v>21</v>
      </c>
      <c r="G3384" s="180">
        <v>89497</v>
      </c>
      <c r="H3384" s="19" t="s">
        <v>4964</v>
      </c>
      <c r="I3384" s="19" t="s">
        <v>15692</v>
      </c>
      <c r="J3384" s="19" t="s">
        <v>23</v>
      </c>
      <c r="K3384" s="20" t="s">
        <v>3621</v>
      </c>
      <c r="L3384" s="19" t="s">
        <v>25</v>
      </c>
    </row>
    <row r="3385" spans="1:12" x14ac:dyDescent="0.25">
      <c r="A3385" s="19" t="s">
        <v>4490</v>
      </c>
      <c r="B3385" s="19" t="s">
        <v>4491</v>
      </c>
      <c r="C3385" s="19" t="s">
        <v>3600</v>
      </c>
      <c r="D3385" s="19" t="s">
        <v>4798</v>
      </c>
      <c r="E3385" s="20" t="s">
        <v>21</v>
      </c>
      <c r="F3385" s="19" t="s">
        <v>21</v>
      </c>
      <c r="G3385" s="180">
        <v>89498</v>
      </c>
      <c r="H3385" s="19" t="s">
        <v>4966</v>
      </c>
      <c r="I3385" s="19" t="s">
        <v>15692</v>
      </c>
      <c r="J3385" s="19" t="s">
        <v>23</v>
      </c>
      <c r="K3385" s="20" t="s">
        <v>537</v>
      </c>
      <c r="L3385" s="19" t="s">
        <v>25</v>
      </c>
    </row>
    <row r="3386" spans="1:12" x14ac:dyDescent="0.25">
      <c r="A3386" s="19" t="s">
        <v>4490</v>
      </c>
      <c r="B3386" s="19" t="s">
        <v>4491</v>
      </c>
      <c r="C3386" s="19" t="s">
        <v>3600</v>
      </c>
      <c r="D3386" s="19" t="s">
        <v>4798</v>
      </c>
      <c r="E3386" s="20" t="s">
        <v>21</v>
      </c>
      <c r="F3386" s="19" t="s">
        <v>21</v>
      </c>
      <c r="G3386" s="180">
        <v>89499</v>
      </c>
      <c r="H3386" s="19" t="s">
        <v>4967</v>
      </c>
      <c r="I3386" s="19" t="s">
        <v>15692</v>
      </c>
      <c r="J3386" s="19" t="s">
        <v>23</v>
      </c>
      <c r="K3386" s="20" t="s">
        <v>11185</v>
      </c>
      <c r="L3386" s="19" t="s">
        <v>25</v>
      </c>
    </row>
    <row r="3387" spans="1:12" x14ac:dyDescent="0.25">
      <c r="A3387" s="19" t="s">
        <v>4490</v>
      </c>
      <c r="B3387" s="19" t="s">
        <v>4491</v>
      </c>
      <c r="C3387" s="19" t="s">
        <v>3600</v>
      </c>
      <c r="D3387" s="19" t="s">
        <v>4798</v>
      </c>
      <c r="E3387" s="20" t="s">
        <v>21</v>
      </c>
      <c r="F3387" s="19" t="s">
        <v>21</v>
      </c>
      <c r="G3387" s="180">
        <v>89500</v>
      </c>
      <c r="H3387" s="19" t="s">
        <v>4969</v>
      </c>
      <c r="I3387" s="19" t="s">
        <v>15692</v>
      </c>
      <c r="J3387" s="19" t="s">
        <v>23</v>
      </c>
      <c r="K3387" s="20" t="s">
        <v>11186</v>
      </c>
      <c r="L3387" s="19" t="s">
        <v>25</v>
      </c>
    </row>
    <row r="3388" spans="1:12" x14ac:dyDescent="0.25">
      <c r="A3388" s="19" t="s">
        <v>4490</v>
      </c>
      <c r="B3388" s="19" t="s">
        <v>4491</v>
      </c>
      <c r="C3388" s="19" t="s">
        <v>3600</v>
      </c>
      <c r="D3388" s="19" t="s">
        <v>4798</v>
      </c>
      <c r="E3388" s="20" t="s">
        <v>21</v>
      </c>
      <c r="F3388" s="19" t="s">
        <v>21</v>
      </c>
      <c r="G3388" s="180">
        <v>89501</v>
      </c>
      <c r="H3388" s="19" t="s">
        <v>4970</v>
      </c>
      <c r="I3388" s="19" t="s">
        <v>15692</v>
      </c>
      <c r="J3388" s="19" t="s">
        <v>23</v>
      </c>
      <c r="K3388" s="20" t="s">
        <v>3615</v>
      </c>
      <c r="L3388" s="19" t="s">
        <v>25</v>
      </c>
    </row>
    <row r="3389" spans="1:12" x14ac:dyDescent="0.25">
      <c r="A3389" s="19" t="s">
        <v>4490</v>
      </c>
      <c r="B3389" s="19" t="s">
        <v>4491</v>
      </c>
      <c r="C3389" s="19" t="s">
        <v>3600</v>
      </c>
      <c r="D3389" s="19" t="s">
        <v>4798</v>
      </c>
      <c r="E3389" s="20" t="s">
        <v>21</v>
      </c>
      <c r="F3389" s="19" t="s">
        <v>21</v>
      </c>
      <c r="G3389" s="180">
        <v>89502</v>
      </c>
      <c r="H3389" s="19" t="s">
        <v>4972</v>
      </c>
      <c r="I3389" s="19" t="s">
        <v>15692</v>
      </c>
      <c r="J3389" s="19" t="s">
        <v>23</v>
      </c>
      <c r="K3389" s="20" t="s">
        <v>276</v>
      </c>
      <c r="L3389" s="19" t="s">
        <v>25</v>
      </c>
    </row>
    <row r="3390" spans="1:12" x14ac:dyDescent="0.25">
      <c r="A3390" s="19" t="s">
        <v>4490</v>
      </c>
      <c r="B3390" s="19" t="s">
        <v>4491</v>
      </c>
      <c r="C3390" s="19" t="s">
        <v>3600</v>
      </c>
      <c r="D3390" s="19" t="s">
        <v>4798</v>
      </c>
      <c r="E3390" s="20" t="s">
        <v>21</v>
      </c>
      <c r="F3390" s="19" t="s">
        <v>21</v>
      </c>
      <c r="G3390" s="180">
        <v>89503</v>
      </c>
      <c r="H3390" s="19" t="s">
        <v>4973</v>
      </c>
      <c r="I3390" s="19" t="s">
        <v>15692</v>
      </c>
      <c r="J3390" s="19" t="s">
        <v>23</v>
      </c>
      <c r="K3390" s="20" t="s">
        <v>11187</v>
      </c>
      <c r="L3390" s="19" t="s">
        <v>25</v>
      </c>
    </row>
    <row r="3391" spans="1:12" x14ac:dyDescent="0.25">
      <c r="A3391" s="19" t="s">
        <v>4490</v>
      </c>
      <c r="B3391" s="19" t="s">
        <v>4491</v>
      </c>
      <c r="C3391" s="19" t="s">
        <v>3600</v>
      </c>
      <c r="D3391" s="19" t="s">
        <v>4798</v>
      </c>
      <c r="E3391" s="20" t="s">
        <v>21</v>
      </c>
      <c r="F3391" s="19" t="s">
        <v>21</v>
      </c>
      <c r="G3391" s="180">
        <v>89504</v>
      </c>
      <c r="H3391" s="19" t="s">
        <v>4975</v>
      </c>
      <c r="I3391" s="19" t="s">
        <v>15692</v>
      </c>
      <c r="J3391" s="19" t="s">
        <v>23</v>
      </c>
      <c r="K3391" s="20" t="s">
        <v>1033</v>
      </c>
      <c r="L3391" s="19" t="s">
        <v>25</v>
      </c>
    </row>
    <row r="3392" spans="1:12" x14ac:dyDescent="0.25">
      <c r="A3392" s="19" t="s">
        <v>4490</v>
      </c>
      <c r="B3392" s="19" t="s">
        <v>4491</v>
      </c>
      <c r="C3392" s="19" t="s">
        <v>3600</v>
      </c>
      <c r="D3392" s="19" t="s">
        <v>4798</v>
      </c>
      <c r="E3392" s="20" t="s">
        <v>21</v>
      </c>
      <c r="F3392" s="19" t="s">
        <v>21</v>
      </c>
      <c r="G3392" s="180">
        <v>89505</v>
      </c>
      <c r="H3392" s="19" t="s">
        <v>4976</v>
      </c>
      <c r="I3392" s="19" t="s">
        <v>15692</v>
      </c>
      <c r="J3392" s="19" t="s">
        <v>23</v>
      </c>
      <c r="K3392" s="20" t="s">
        <v>11188</v>
      </c>
      <c r="L3392" s="19" t="s">
        <v>25</v>
      </c>
    </row>
    <row r="3393" spans="1:12" x14ac:dyDescent="0.25">
      <c r="A3393" s="19" t="s">
        <v>4490</v>
      </c>
      <c r="B3393" s="19" t="s">
        <v>4491</v>
      </c>
      <c r="C3393" s="19" t="s">
        <v>3600</v>
      </c>
      <c r="D3393" s="19" t="s">
        <v>4798</v>
      </c>
      <c r="E3393" s="20" t="s">
        <v>21</v>
      </c>
      <c r="F3393" s="19" t="s">
        <v>21</v>
      </c>
      <c r="G3393" s="180">
        <v>89506</v>
      </c>
      <c r="H3393" s="19" t="s">
        <v>4978</v>
      </c>
      <c r="I3393" s="19" t="s">
        <v>15692</v>
      </c>
      <c r="J3393" s="19" t="s">
        <v>23</v>
      </c>
      <c r="K3393" s="20" t="s">
        <v>11189</v>
      </c>
      <c r="L3393" s="19" t="s">
        <v>25</v>
      </c>
    </row>
    <row r="3394" spans="1:12" x14ac:dyDescent="0.25">
      <c r="A3394" s="19" t="s">
        <v>4490</v>
      </c>
      <c r="B3394" s="19" t="s">
        <v>4491</v>
      </c>
      <c r="C3394" s="19" t="s">
        <v>3600</v>
      </c>
      <c r="D3394" s="19" t="s">
        <v>4798</v>
      </c>
      <c r="E3394" s="20" t="s">
        <v>21</v>
      </c>
      <c r="F3394" s="19" t="s">
        <v>21</v>
      </c>
      <c r="G3394" s="180">
        <v>89507</v>
      </c>
      <c r="H3394" s="19" t="s">
        <v>4979</v>
      </c>
      <c r="I3394" s="19" t="s">
        <v>15692</v>
      </c>
      <c r="J3394" s="19" t="s">
        <v>23</v>
      </c>
      <c r="K3394" s="20" t="s">
        <v>7084</v>
      </c>
      <c r="L3394" s="19" t="s">
        <v>25</v>
      </c>
    </row>
    <row r="3395" spans="1:12" x14ac:dyDescent="0.25">
      <c r="A3395" s="19" t="s">
        <v>4490</v>
      </c>
      <c r="B3395" s="19" t="s">
        <v>4491</v>
      </c>
      <c r="C3395" s="19" t="s">
        <v>3600</v>
      </c>
      <c r="D3395" s="19" t="s">
        <v>4798</v>
      </c>
      <c r="E3395" s="20" t="s">
        <v>21</v>
      </c>
      <c r="F3395" s="19" t="s">
        <v>21</v>
      </c>
      <c r="G3395" s="180">
        <v>89510</v>
      </c>
      <c r="H3395" s="19" t="s">
        <v>4980</v>
      </c>
      <c r="I3395" s="19" t="s">
        <v>15692</v>
      </c>
      <c r="J3395" s="19" t="s">
        <v>23</v>
      </c>
      <c r="K3395" s="20" t="s">
        <v>3374</v>
      </c>
      <c r="L3395" s="19" t="s">
        <v>25</v>
      </c>
    </row>
    <row r="3396" spans="1:12" x14ac:dyDescent="0.25">
      <c r="A3396" s="19" t="s">
        <v>4490</v>
      </c>
      <c r="B3396" s="19" t="s">
        <v>4491</v>
      </c>
      <c r="C3396" s="19" t="s">
        <v>3600</v>
      </c>
      <c r="D3396" s="19" t="s">
        <v>4798</v>
      </c>
      <c r="E3396" s="20" t="s">
        <v>21</v>
      </c>
      <c r="F3396" s="19" t="s">
        <v>21</v>
      </c>
      <c r="G3396" s="180">
        <v>89513</v>
      </c>
      <c r="H3396" s="19" t="s">
        <v>4982</v>
      </c>
      <c r="I3396" s="19" t="s">
        <v>15692</v>
      </c>
      <c r="J3396" s="19" t="s">
        <v>23</v>
      </c>
      <c r="K3396" s="20" t="s">
        <v>11190</v>
      </c>
      <c r="L3396" s="19" t="s">
        <v>25</v>
      </c>
    </row>
    <row r="3397" spans="1:12" x14ac:dyDescent="0.25">
      <c r="A3397" s="19" t="s">
        <v>4490</v>
      </c>
      <c r="B3397" s="19" t="s">
        <v>4491</v>
      </c>
      <c r="C3397" s="19" t="s">
        <v>3600</v>
      </c>
      <c r="D3397" s="19" t="s">
        <v>4798</v>
      </c>
      <c r="E3397" s="20" t="s">
        <v>21</v>
      </c>
      <c r="F3397" s="19" t="s">
        <v>21</v>
      </c>
      <c r="G3397" s="180">
        <v>89514</v>
      </c>
      <c r="H3397" s="19" t="s">
        <v>4983</v>
      </c>
      <c r="I3397" s="19" t="s">
        <v>15692</v>
      </c>
      <c r="J3397" s="19" t="s">
        <v>23</v>
      </c>
      <c r="K3397" s="20" t="s">
        <v>10449</v>
      </c>
      <c r="L3397" s="19" t="s">
        <v>25</v>
      </c>
    </row>
    <row r="3398" spans="1:12" x14ac:dyDescent="0.25">
      <c r="A3398" s="19" t="s">
        <v>4490</v>
      </c>
      <c r="B3398" s="19" t="s">
        <v>4491</v>
      </c>
      <c r="C3398" s="19" t="s">
        <v>3600</v>
      </c>
      <c r="D3398" s="19" t="s">
        <v>4798</v>
      </c>
      <c r="E3398" s="20" t="s">
        <v>21</v>
      </c>
      <c r="F3398" s="19" t="s">
        <v>21</v>
      </c>
      <c r="G3398" s="180">
        <v>89515</v>
      </c>
      <c r="H3398" s="19" t="s">
        <v>4984</v>
      </c>
      <c r="I3398" s="19" t="s">
        <v>15692</v>
      </c>
      <c r="J3398" s="19" t="s">
        <v>23</v>
      </c>
      <c r="K3398" s="20" t="s">
        <v>11191</v>
      </c>
      <c r="L3398" s="19" t="s">
        <v>25</v>
      </c>
    </row>
    <row r="3399" spans="1:12" x14ac:dyDescent="0.25">
      <c r="A3399" s="19" t="s">
        <v>4490</v>
      </c>
      <c r="B3399" s="19" t="s">
        <v>4491</v>
      </c>
      <c r="C3399" s="19" t="s">
        <v>3600</v>
      </c>
      <c r="D3399" s="19" t="s">
        <v>4798</v>
      </c>
      <c r="E3399" s="20" t="s">
        <v>21</v>
      </c>
      <c r="F3399" s="19" t="s">
        <v>21</v>
      </c>
      <c r="G3399" s="180">
        <v>89516</v>
      </c>
      <c r="H3399" s="19" t="s">
        <v>4986</v>
      </c>
      <c r="I3399" s="19" t="s">
        <v>15692</v>
      </c>
      <c r="J3399" s="19" t="s">
        <v>23</v>
      </c>
      <c r="K3399" s="20" t="s">
        <v>3501</v>
      </c>
      <c r="L3399" s="19" t="s">
        <v>25</v>
      </c>
    </row>
    <row r="3400" spans="1:12" x14ac:dyDescent="0.25">
      <c r="A3400" s="19" t="s">
        <v>4490</v>
      </c>
      <c r="B3400" s="19" t="s">
        <v>4491</v>
      </c>
      <c r="C3400" s="19" t="s">
        <v>3600</v>
      </c>
      <c r="D3400" s="19" t="s">
        <v>4798</v>
      </c>
      <c r="E3400" s="20" t="s">
        <v>21</v>
      </c>
      <c r="F3400" s="19" t="s">
        <v>21</v>
      </c>
      <c r="G3400" s="180">
        <v>89517</v>
      </c>
      <c r="H3400" s="19" t="s">
        <v>4988</v>
      </c>
      <c r="I3400" s="19" t="s">
        <v>15692</v>
      </c>
      <c r="J3400" s="19" t="s">
        <v>23</v>
      </c>
      <c r="K3400" s="20" t="s">
        <v>11192</v>
      </c>
      <c r="L3400" s="19" t="s">
        <v>25</v>
      </c>
    </row>
    <row r="3401" spans="1:12" x14ac:dyDescent="0.25">
      <c r="A3401" s="19" t="s">
        <v>4490</v>
      </c>
      <c r="B3401" s="19" t="s">
        <v>4491</v>
      </c>
      <c r="C3401" s="19" t="s">
        <v>3600</v>
      </c>
      <c r="D3401" s="19" t="s">
        <v>4798</v>
      </c>
      <c r="E3401" s="20" t="s">
        <v>21</v>
      </c>
      <c r="F3401" s="19" t="s">
        <v>21</v>
      </c>
      <c r="G3401" s="180">
        <v>89518</v>
      </c>
      <c r="H3401" s="19" t="s">
        <v>4989</v>
      </c>
      <c r="I3401" s="19" t="s">
        <v>15692</v>
      </c>
      <c r="J3401" s="19" t="s">
        <v>23</v>
      </c>
      <c r="K3401" s="20" t="s">
        <v>986</v>
      </c>
      <c r="L3401" s="19" t="s">
        <v>25</v>
      </c>
    </row>
    <row r="3402" spans="1:12" x14ac:dyDescent="0.25">
      <c r="A3402" s="19" t="s">
        <v>4490</v>
      </c>
      <c r="B3402" s="19" t="s">
        <v>4491</v>
      </c>
      <c r="C3402" s="19" t="s">
        <v>3600</v>
      </c>
      <c r="D3402" s="19" t="s">
        <v>4798</v>
      </c>
      <c r="E3402" s="20" t="s">
        <v>21</v>
      </c>
      <c r="F3402" s="19" t="s">
        <v>21</v>
      </c>
      <c r="G3402" s="180">
        <v>89519</v>
      </c>
      <c r="H3402" s="19" t="s">
        <v>4990</v>
      </c>
      <c r="I3402" s="19" t="s">
        <v>15692</v>
      </c>
      <c r="J3402" s="19" t="s">
        <v>23</v>
      </c>
      <c r="K3402" s="20" t="s">
        <v>9574</v>
      </c>
      <c r="L3402" s="19" t="s">
        <v>25</v>
      </c>
    </row>
    <row r="3403" spans="1:12" x14ac:dyDescent="0.25">
      <c r="A3403" s="19" t="s">
        <v>4490</v>
      </c>
      <c r="B3403" s="19" t="s">
        <v>4491</v>
      </c>
      <c r="C3403" s="19" t="s">
        <v>3600</v>
      </c>
      <c r="D3403" s="19" t="s">
        <v>4798</v>
      </c>
      <c r="E3403" s="20" t="s">
        <v>21</v>
      </c>
      <c r="F3403" s="19" t="s">
        <v>21</v>
      </c>
      <c r="G3403" s="180">
        <v>89520</v>
      </c>
      <c r="H3403" s="19" t="s">
        <v>4992</v>
      </c>
      <c r="I3403" s="19" t="s">
        <v>15692</v>
      </c>
      <c r="J3403" s="19" t="s">
        <v>23</v>
      </c>
      <c r="K3403" s="20" t="s">
        <v>8700</v>
      </c>
      <c r="L3403" s="19" t="s">
        <v>25</v>
      </c>
    </row>
    <row r="3404" spans="1:12" x14ac:dyDescent="0.25">
      <c r="A3404" s="19" t="s">
        <v>4490</v>
      </c>
      <c r="B3404" s="19" t="s">
        <v>4491</v>
      </c>
      <c r="C3404" s="19" t="s">
        <v>3600</v>
      </c>
      <c r="D3404" s="19" t="s">
        <v>4798</v>
      </c>
      <c r="E3404" s="20" t="s">
        <v>21</v>
      </c>
      <c r="F3404" s="19" t="s">
        <v>21</v>
      </c>
      <c r="G3404" s="180">
        <v>89521</v>
      </c>
      <c r="H3404" s="19" t="s">
        <v>4994</v>
      </c>
      <c r="I3404" s="19" t="s">
        <v>15692</v>
      </c>
      <c r="J3404" s="19" t="s">
        <v>23</v>
      </c>
      <c r="K3404" s="20" t="s">
        <v>11193</v>
      </c>
      <c r="L3404" s="19" t="s">
        <v>25</v>
      </c>
    </row>
    <row r="3405" spans="1:12" x14ac:dyDescent="0.25">
      <c r="A3405" s="19" t="s">
        <v>4490</v>
      </c>
      <c r="B3405" s="19" t="s">
        <v>4491</v>
      </c>
      <c r="C3405" s="19" t="s">
        <v>3600</v>
      </c>
      <c r="D3405" s="19" t="s">
        <v>4798</v>
      </c>
      <c r="E3405" s="20" t="s">
        <v>21</v>
      </c>
      <c r="F3405" s="19" t="s">
        <v>21</v>
      </c>
      <c r="G3405" s="180">
        <v>89522</v>
      </c>
      <c r="H3405" s="19" t="s">
        <v>4995</v>
      </c>
      <c r="I3405" s="19" t="s">
        <v>15692</v>
      </c>
      <c r="J3405" s="19" t="s">
        <v>23</v>
      </c>
      <c r="K3405" s="20" t="s">
        <v>11194</v>
      </c>
      <c r="L3405" s="19" t="s">
        <v>25</v>
      </c>
    </row>
    <row r="3406" spans="1:12" x14ac:dyDescent="0.25">
      <c r="A3406" s="19" t="s">
        <v>4490</v>
      </c>
      <c r="B3406" s="19" t="s">
        <v>4491</v>
      </c>
      <c r="C3406" s="19" t="s">
        <v>3600</v>
      </c>
      <c r="D3406" s="19" t="s">
        <v>4798</v>
      </c>
      <c r="E3406" s="20" t="s">
        <v>21</v>
      </c>
      <c r="F3406" s="19" t="s">
        <v>21</v>
      </c>
      <c r="G3406" s="180">
        <v>89523</v>
      </c>
      <c r="H3406" s="19" t="s">
        <v>4997</v>
      </c>
      <c r="I3406" s="19" t="s">
        <v>15692</v>
      </c>
      <c r="J3406" s="19" t="s">
        <v>23</v>
      </c>
      <c r="K3406" s="20" t="s">
        <v>11195</v>
      </c>
      <c r="L3406" s="19" t="s">
        <v>25</v>
      </c>
    </row>
    <row r="3407" spans="1:12" x14ac:dyDescent="0.25">
      <c r="A3407" s="19" t="s">
        <v>4490</v>
      </c>
      <c r="B3407" s="19" t="s">
        <v>4491</v>
      </c>
      <c r="C3407" s="19" t="s">
        <v>3600</v>
      </c>
      <c r="D3407" s="19" t="s">
        <v>4798</v>
      </c>
      <c r="E3407" s="20" t="s">
        <v>21</v>
      </c>
      <c r="F3407" s="19" t="s">
        <v>21</v>
      </c>
      <c r="G3407" s="180">
        <v>89524</v>
      </c>
      <c r="H3407" s="19" t="s">
        <v>4998</v>
      </c>
      <c r="I3407" s="19" t="s">
        <v>15692</v>
      </c>
      <c r="J3407" s="19" t="s">
        <v>23</v>
      </c>
      <c r="K3407" s="20" t="s">
        <v>10867</v>
      </c>
      <c r="L3407" s="19" t="s">
        <v>25</v>
      </c>
    </row>
    <row r="3408" spans="1:12" x14ac:dyDescent="0.25">
      <c r="A3408" s="19" t="s">
        <v>4490</v>
      </c>
      <c r="B3408" s="19" t="s">
        <v>4491</v>
      </c>
      <c r="C3408" s="19" t="s">
        <v>3600</v>
      </c>
      <c r="D3408" s="19" t="s">
        <v>4798</v>
      </c>
      <c r="E3408" s="20" t="s">
        <v>21</v>
      </c>
      <c r="F3408" s="19" t="s">
        <v>21</v>
      </c>
      <c r="G3408" s="180">
        <v>89525</v>
      </c>
      <c r="H3408" s="19" t="s">
        <v>5000</v>
      </c>
      <c r="I3408" s="19" t="s">
        <v>15692</v>
      </c>
      <c r="J3408" s="19" t="s">
        <v>23</v>
      </c>
      <c r="K3408" s="20" t="s">
        <v>11196</v>
      </c>
      <c r="L3408" s="19" t="s">
        <v>25</v>
      </c>
    </row>
    <row r="3409" spans="1:12" x14ac:dyDescent="0.25">
      <c r="A3409" s="19" t="s">
        <v>4490</v>
      </c>
      <c r="B3409" s="19" t="s">
        <v>4491</v>
      </c>
      <c r="C3409" s="19" t="s">
        <v>3600</v>
      </c>
      <c r="D3409" s="19" t="s">
        <v>4798</v>
      </c>
      <c r="E3409" s="20" t="s">
        <v>21</v>
      </c>
      <c r="F3409" s="19" t="s">
        <v>21</v>
      </c>
      <c r="G3409" s="180">
        <v>89526</v>
      </c>
      <c r="H3409" s="19" t="s">
        <v>5001</v>
      </c>
      <c r="I3409" s="19" t="s">
        <v>15692</v>
      </c>
      <c r="J3409" s="19" t="s">
        <v>23</v>
      </c>
      <c r="K3409" s="20" t="s">
        <v>11197</v>
      </c>
      <c r="L3409" s="19" t="s">
        <v>25</v>
      </c>
    </row>
    <row r="3410" spans="1:12" x14ac:dyDescent="0.25">
      <c r="A3410" s="19" t="s">
        <v>4490</v>
      </c>
      <c r="B3410" s="19" t="s">
        <v>4491</v>
      </c>
      <c r="C3410" s="19" t="s">
        <v>3600</v>
      </c>
      <c r="D3410" s="19" t="s">
        <v>4798</v>
      </c>
      <c r="E3410" s="20" t="s">
        <v>21</v>
      </c>
      <c r="F3410" s="19" t="s">
        <v>21</v>
      </c>
      <c r="G3410" s="180">
        <v>89527</v>
      </c>
      <c r="H3410" s="19" t="s">
        <v>5002</v>
      </c>
      <c r="I3410" s="19" t="s">
        <v>15692</v>
      </c>
      <c r="J3410" s="19" t="s">
        <v>23</v>
      </c>
      <c r="K3410" s="20" t="s">
        <v>3912</v>
      </c>
      <c r="L3410" s="19" t="s">
        <v>25</v>
      </c>
    </row>
    <row r="3411" spans="1:12" x14ac:dyDescent="0.25">
      <c r="A3411" s="19" t="s">
        <v>4490</v>
      </c>
      <c r="B3411" s="19" t="s">
        <v>4491</v>
      </c>
      <c r="C3411" s="19" t="s">
        <v>3600</v>
      </c>
      <c r="D3411" s="19" t="s">
        <v>4798</v>
      </c>
      <c r="E3411" s="20" t="s">
        <v>21</v>
      </c>
      <c r="F3411" s="19" t="s">
        <v>21</v>
      </c>
      <c r="G3411" s="180">
        <v>89528</v>
      </c>
      <c r="H3411" s="19" t="s">
        <v>5003</v>
      </c>
      <c r="I3411" s="19" t="s">
        <v>15692</v>
      </c>
      <c r="J3411" s="19" t="s">
        <v>23</v>
      </c>
      <c r="K3411" s="20" t="s">
        <v>1366</v>
      </c>
      <c r="L3411" s="19" t="s">
        <v>25</v>
      </c>
    </row>
    <row r="3412" spans="1:12" x14ac:dyDescent="0.25">
      <c r="A3412" s="19" t="s">
        <v>4490</v>
      </c>
      <c r="B3412" s="19" t="s">
        <v>4491</v>
      </c>
      <c r="C3412" s="19" t="s">
        <v>3600</v>
      </c>
      <c r="D3412" s="19" t="s">
        <v>4798</v>
      </c>
      <c r="E3412" s="20" t="s">
        <v>21</v>
      </c>
      <c r="F3412" s="19" t="s">
        <v>21</v>
      </c>
      <c r="G3412" s="180">
        <v>89529</v>
      </c>
      <c r="H3412" s="19" t="s">
        <v>5005</v>
      </c>
      <c r="I3412" s="19" t="s">
        <v>15692</v>
      </c>
      <c r="J3412" s="19" t="s">
        <v>23</v>
      </c>
      <c r="K3412" s="20" t="s">
        <v>7718</v>
      </c>
      <c r="L3412" s="19" t="s">
        <v>25</v>
      </c>
    </row>
    <row r="3413" spans="1:12" x14ac:dyDescent="0.25">
      <c r="A3413" s="19" t="s">
        <v>4490</v>
      </c>
      <c r="B3413" s="19" t="s">
        <v>4491</v>
      </c>
      <c r="C3413" s="19" t="s">
        <v>3600</v>
      </c>
      <c r="D3413" s="19" t="s">
        <v>4798</v>
      </c>
      <c r="E3413" s="20" t="s">
        <v>21</v>
      </c>
      <c r="F3413" s="19" t="s">
        <v>21</v>
      </c>
      <c r="G3413" s="180">
        <v>89530</v>
      </c>
      <c r="H3413" s="19" t="s">
        <v>5006</v>
      </c>
      <c r="I3413" s="19" t="s">
        <v>15692</v>
      </c>
      <c r="J3413" s="19" t="s">
        <v>23</v>
      </c>
      <c r="K3413" s="20" t="s">
        <v>5717</v>
      </c>
      <c r="L3413" s="19" t="s">
        <v>25</v>
      </c>
    </row>
    <row r="3414" spans="1:12" x14ac:dyDescent="0.25">
      <c r="A3414" s="19" t="s">
        <v>4490</v>
      </c>
      <c r="B3414" s="19" t="s">
        <v>4491</v>
      </c>
      <c r="C3414" s="19" t="s">
        <v>3600</v>
      </c>
      <c r="D3414" s="19" t="s">
        <v>4798</v>
      </c>
      <c r="E3414" s="20" t="s">
        <v>21</v>
      </c>
      <c r="F3414" s="19" t="s">
        <v>21</v>
      </c>
      <c r="G3414" s="180">
        <v>89531</v>
      </c>
      <c r="H3414" s="19" t="s">
        <v>5007</v>
      </c>
      <c r="I3414" s="19" t="s">
        <v>15692</v>
      </c>
      <c r="J3414" s="19" t="s">
        <v>23</v>
      </c>
      <c r="K3414" s="20" t="s">
        <v>10542</v>
      </c>
      <c r="L3414" s="19" t="s">
        <v>25</v>
      </c>
    </row>
    <row r="3415" spans="1:12" x14ac:dyDescent="0.25">
      <c r="A3415" s="19" t="s">
        <v>4490</v>
      </c>
      <c r="B3415" s="19" t="s">
        <v>4491</v>
      </c>
      <c r="C3415" s="19" t="s">
        <v>3600</v>
      </c>
      <c r="D3415" s="19" t="s">
        <v>4798</v>
      </c>
      <c r="E3415" s="20" t="s">
        <v>21</v>
      </c>
      <c r="F3415" s="19" t="s">
        <v>21</v>
      </c>
      <c r="G3415" s="180">
        <v>89532</v>
      </c>
      <c r="H3415" s="19" t="s">
        <v>5008</v>
      </c>
      <c r="I3415" s="19" t="s">
        <v>15692</v>
      </c>
      <c r="J3415" s="19" t="s">
        <v>23</v>
      </c>
      <c r="K3415" s="20" t="s">
        <v>11162</v>
      </c>
      <c r="L3415" s="19" t="s">
        <v>25</v>
      </c>
    </row>
    <row r="3416" spans="1:12" x14ac:dyDescent="0.25">
      <c r="A3416" s="19" t="s">
        <v>4490</v>
      </c>
      <c r="B3416" s="19" t="s">
        <v>4491</v>
      </c>
      <c r="C3416" s="19" t="s">
        <v>3600</v>
      </c>
      <c r="D3416" s="19" t="s">
        <v>4798</v>
      </c>
      <c r="E3416" s="20" t="s">
        <v>21</v>
      </c>
      <c r="F3416" s="19" t="s">
        <v>21</v>
      </c>
      <c r="G3416" s="180">
        <v>89533</v>
      </c>
      <c r="H3416" s="19" t="s">
        <v>5010</v>
      </c>
      <c r="I3416" s="19" t="s">
        <v>15692</v>
      </c>
      <c r="J3416" s="19" t="s">
        <v>23</v>
      </c>
      <c r="K3416" s="20" t="s">
        <v>10542</v>
      </c>
      <c r="L3416" s="19" t="s">
        <v>25</v>
      </c>
    </row>
    <row r="3417" spans="1:12" x14ac:dyDescent="0.25">
      <c r="A3417" s="19" t="s">
        <v>4490</v>
      </c>
      <c r="B3417" s="19" t="s">
        <v>4491</v>
      </c>
      <c r="C3417" s="19" t="s">
        <v>3600</v>
      </c>
      <c r="D3417" s="19" t="s">
        <v>4798</v>
      </c>
      <c r="E3417" s="20" t="s">
        <v>21</v>
      </c>
      <c r="F3417" s="19" t="s">
        <v>21</v>
      </c>
      <c r="G3417" s="180">
        <v>89534</v>
      </c>
      <c r="H3417" s="19" t="s">
        <v>5011</v>
      </c>
      <c r="I3417" s="19" t="s">
        <v>15692</v>
      </c>
      <c r="J3417" s="19" t="s">
        <v>23</v>
      </c>
      <c r="K3417" s="20" t="s">
        <v>4398</v>
      </c>
      <c r="L3417" s="19" t="s">
        <v>25</v>
      </c>
    </row>
    <row r="3418" spans="1:12" x14ac:dyDescent="0.25">
      <c r="A3418" s="19" t="s">
        <v>4490</v>
      </c>
      <c r="B3418" s="19" t="s">
        <v>4491</v>
      </c>
      <c r="C3418" s="19" t="s">
        <v>3600</v>
      </c>
      <c r="D3418" s="19" t="s">
        <v>4798</v>
      </c>
      <c r="E3418" s="20" t="s">
        <v>21</v>
      </c>
      <c r="F3418" s="19" t="s">
        <v>21</v>
      </c>
      <c r="G3418" s="180">
        <v>89535</v>
      </c>
      <c r="H3418" s="19" t="s">
        <v>5013</v>
      </c>
      <c r="I3418" s="19" t="s">
        <v>15692</v>
      </c>
      <c r="J3418" s="19" t="s">
        <v>23</v>
      </c>
      <c r="K3418" s="20" t="s">
        <v>11198</v>
      </c>
      <c r="L3418" s="19" t="s">
        <v>25</v>
      </c>
    </row>
    <row r="3419" spans="1:12" x14ac:dyDescent="0.25">
      <c r="A3419" s="19" t="s">
        <v>4490</v>
      </c>
      <c r="B3419" s="19" t="s">
        <v>4491</v>
      </c>
      <c r="C3419" s="19" t="s">
        <v>3600</v>
      </c>
      <c r="D3419" s="19" t="s">
        <v>4798</v>
      </c>
      <c r="E3419" s="20" t="s">
        <v>21</v>
      </c>
      <c r="F3419" s="19" t="s">
        <v>21</v>
      </c>
      <c r="G3419" s="180">
        <v>89536</v>
      </c>
      <c r="H3419" s="19" t="s">
        <v>5014</v>
      </c>
      <c r="I3419" s="19" t="s">
        <v>15692</v>
      </c>
      <c r="J3419" s="19" t="s">
        <v>23</v>
      </c>
      <c r="K3419" s="20" t="s">
        <v>10079</v>
      </c>
      <c r="L3419" s="19" t="s">
        <v>25</v>
      </c>
    </row>
    <row r="3420" spans="1:12" x14ac:dyDescent="0.25">
      <c r="A3420" s="19" t="s">
        <v>4490</v>
      </c>
      <c r="B3420" s="19" t="s">
        <v>4491</v>
      </c>
      <c r="C3420" s="19" t="s">
        <v>3600</v>
      </c>
      <c r="D3420" s="19" t="s">
        <v>4798</v>
      </c>
      <c r="E3420" s="20" t="s">
        <v>21</v>
      </c>
      <c r="F3420" s="19" t="s">
        <v>21</v>
      </c>
      <c r="G3420" s="180">
        <v>89538</v>
      </c>
      <c r="H3420" s="19" t="s">
        <v>5015</v>
      </c>
      <c r="I3420" s="19" t="s">
        <v>15692</v>
      </c>
      <c r="J3420" s="19" t="s">
        <v>23</v>
      </c>
      <c r="K3420" s="20" t="s">
        <v>8379</v>
      </c>
      <c r="L3420" s="19" t="s">
        <v>25</v>
      </c>
    </row>
    <row r="3421" spans="1:12" x14ac:dyDescent="0.25">
      <c r="A3421" s="19" t="s">
        <v>4490</v>
      </c>
      <c r="B3421" s="19" t="s">
        <v>4491</v>
      </c>
      <c r="C3421" s="19" t="s">
        <v>3600</v>
      </c>
      <c r="D3421" s="19" t="s">
        <v>4798</v>
      </c>
      <c r="E3421" s="20" t="s">
        <v>21</v>
      </c>
      <c r="F3421" s="19" t="s">
        <v>21</v>
      </c>
      <c r="G3421" s="180">
        <v>89540</v>
      </c>
      <c r="H3421" s="19" t="s">
        <v>5016</v>
      </c>
      <c r="I3421" s="19" t="s">
        <v>15692</v>
      </c>
      <c r="J3421" s="19" t="s">
        <v>23</v>
      </c>
      <c r="K3421" s="20" t="s">
        <v>10432</v>
      </c>
      <c r="L3421" s="19" t="s">
        <v>25</v>
      </c>
    </row>
    <row r="3422" spans="1:12" x14ac:dyDescent="0.25">
      <c r="A3422" s="19" t="s">
        <v>4490</v>
      </c>
      <c r="B3422" s="19" t="s">
        <v>4491</v>
      </c>
      <c r="C3422" s="19" t="s">
        <v>3600</v>
      </c>
      <c r="D3422" s="19" t="s">
        <v>4798</v>
      </c>
      <c r="E3422" s="20" t="s">
        <v>21</v>
      </c>
      <c r="F3422" s="19" t="s">
        <v>21</v>
      </c>
      <c r="G3422" s="180">
        <v>89541</v>
      </c>
      <c r="H3422" s="19" t="s">
        <v>5017</v>
      </c>
      <c r="I3422" s="19" t="s">
        <v>15692</v>
      </c>
      <c r="J3422" s="19" t="s">
        <v>23</v>
      </c>
      <c r="K3422" s="20" t="s">
        <v>6936</v>
      </c>
      <c r="L3422" s="19" t="s">
        <v>25</v>
      </c>
    </row>
    <row r="3423" spans="1:12" x14ac:dyDescent="0.25">
      <c r="A3423" s="19" t="s">
        <v>4490</v>
      </c>
      <c r="B3423" s="19" t="s">
        <v>4491</v>
      </c>
      <c r="C3423" s="19" t="s">
        <v>3600</v>
      </c>
      <c r="D3423" s="19" t="s">
        <v>4798</v>
      </c>
      <c r="E3423" s="20" t="s">
        <v>21</v>
      </c>
      <c r="F3423" s="19" t="s">
        <v>21</v>
      </c>
      <c r="G3423" s="180">
        <v>89542</v>
      </c>
      <c r="H3423" s="19" t="s">
        <v>5018</v>
      </c>
      <c r="I3423" s="19" t="s">
        <v>15692</v>
      </c>
      <c r="J3423" s="19" t="s">
        <v>23</v>
      </c>
      <c r="K3423" s="20" t="s">
        <v>4678</v>
      </c>
      <c r="L3423" s="19" t="s">
        <v>25</v>
      </c>
    </row>
    <row r="3424" spans="1:12" x14ac:dyDescent="0.25">
      <c r="A3424" s="19" t="s">
        <v>4490</v>
      </c>
      <c r="B3424" s="19" t="s">
        <v>4491</v>
      </c>
      <c r="C3424" s="19" t="s">
        <v>3600</v>
      </c>
      <c r="D3424" s="19" t="s">
        <v>4798</v>
      </c>
      <c r="E3424" s="20" t="s">
        <v>21</v>
      </c>
      <c r="F3424" s="19" t="s">
        <v>21</v>
      </c>
      <c r="G3424" s="180">
        <v>89544</v>
      </c>
      <c r="H3424" s="19" t="s">
        <v>5020</v>
      </c>
      <c r="I3424" s="19" t="s">
        <v>15692</v>
      </c>
      <c r="J3424" s="19" t="s">
        <v>23</v>
      </c>
      <c r="K3424" s="20" t="s">
        <v>27</v>
      </c>
      <c r="L3424" s="19" t="s">
        <v>25</v>
      </c>
    </row>
    <row r="3425" spans="1:12" x14ac:dyDescent="0.25">
      <c r="A3425" s="19" t="s">
        <v>4490</v>
      </c>
      <c r="B3425" s="19" t="s">
        <v>4491</v>
      </c>
      <c r="C3425" s="19" t="s">
        <v>3600</v>
      </c>
      <c r="D3425" s="19" t="s">
        <v>4798</v>
      </c>
      <c r="E3425" s="20" t="s">
        <v>21</v>
      </c>
      <c r="F3425" s="19" t="s">
        <v>21</v>
      </c>
      <c r="G3425" s="180">
        <v>89545</v>
      </c>
      <c r="H3425" s="19" t="s">
        <v>5022</v>
      </c>
      <c r="I3425" s="19" t="s">
        <v>15692</v>
      </c>
      <c r="J3425" s="19" t="s">
        <v>23</v>
      </c>
      <c r="K3425" s="20" t="s">
        <v>982</v>
      </c>
      <c r="L3425" s="19" t="s">
        <v>25</v>
      </c>
    </row>
    <row r="3426" spans="1:12" x14ac:dyDescent="0.25">
      <c r="A3426" s="19" t="s">
        <v>4490</v>
      </c>
      <c r="B3426" s="19" t="s">
        <v>4491</v>
      </c>
      <c r="C3426" s="19" t="s">
        <v>3600</v>
      </c>
      <c r="D3426" s="19" t="s">
        <v>4798</v>
      </c>
      <c r="E3426" s="20" t="s">
        <v>21</v>
      </c>
      <c r="F3426" s="19" t="s">
        <v>21</v>
      </c>
      <c r="G3426" s="180">
        <v>89546</v>
      </c>
      <c r="H3426" s="19" t="s">
        <v>5023</v>
      </c>
      <c r="I3426" s="19" t="s">
        <v>15692</v>
      </c>
      <c r="J3426" s="19" t="s">
        <v>23</v>
      </c>
      <c r="K3426" s="20" t="s">
        <v>3156</v>
      </c>
      <c r="L3426" s="19" t="s">
        <v>25</v>
      </c>
    </row>
    <row r="3427" spans="1:12" x14ac:dyDescent="0.25">
      <c r="A3427" s="19" t="s">
        <v>4490</v>
      </c>
      <c r="B3427" s="19" t="s">
        <v>4491</v>
      </c>
      <c r="C3427" s="19" t="s">
        <v>3600</v>
      </c>
      <c r="D3427" s="19" t="s">
        <v>4798</v>
      </c>
      <c r="E3427" s="20" t="s">
        <v>21</v>
      </c>
      <c r="F3427" s="19" t="s">
        <v>21</v>
      </c>
      <c r="G3427" s="180">
        <v>89547</v>
      </c>
      <c r="H3427" s="19" t="s">
        <v>5025</v>
      </c>
      <c r="I3427" s="19" t="s">
        <v>15692</v>
      </c>
      <c r="J3427" s="19" t="s">
        <v>23</v>
      </c>
      <c r="K3427" s="20" t="s">
        <v>281</v>
      </c>
      <c r="L3427" s="19" t="s">
        <v>25</v>
      </c>
    </row>
    <row r="3428" spans="1:12" x14ac:dyDescent="0.25">
      <c r="A3428" s="19" t="s">
        <v>4490</v>
      </c>
      <c r="B3428" s="19" t="s">
        <v>4491</v>
      </c>
      <c r="C3428" s="19" t="s">
        <v>3600</v>
      </c>
      <c r="D3428" s="19" t="s">
        <v>4798</v>
      </c>
      <c r="E3428" s="20" t="s">
        <v>21</v>
      </c>
      <c r="F3428" s="19" t="s">
        <v>21</v>
      </c>
      <c r="G3428" s="180">
        <v>89548</v>
      </c>
      <c r="H3428" s="19" t="s">
        <v>5027</v>
      </c>
      <c r="I3428" s="19" t="s">
        <v>15692</v>
      </c>
      <c r="J3428" s="19" t="s">
        <v>23</v>
      </c>
      <c r="K3428" s="20" t="s">
        <v>3731</v>
      </c>
      <c r="L3428" s="19" t="s">
        <v>25</v>
      </c>
    </row>
    <row r="3429" spans="1:12" x14ac:dyDescent="0.25">
      <c r="A3429" s="19" t="s">
        <v>4490</v>
      </c>
      <c r="B3429" s="19" t="s">
        <v>4491</v>
      </c>
      <c r="C3429" s="19" t="s">
        <v>3600</v>
      </c>
      <c r="D3429" s="19" t="s">
        <v>4798</v>
      </c>
      <c r="E3429" s="20" t="s">
        <v>21</v>
      </c>
      <c r="F3429" s="19" t="s">
        <v>21</v>
      </c>
      <c r="G3429" s="180">
        <v>89549</v>
      </c>
      <c r="H3429" s="19" t="s">
        <v>5028</v>
      </c>
      <c r="I3429" s="19" t="s">
        <v>15692</v>
      </c>
      <c r="J3429" s="19" t="s">
        <v>23</v>
      </c>
      <c r="K3429" s="20" t="s">
        <v>3928</v>
      </c>
      <c r="L3429" s="19" t="s">
        <v>25</v>
      </c>
    </row>
    <row r="3430" spans="1:12" x14ac:dyDescent="0.25">
      <c r="A3430" s="19" t="s">
        <v>4490</v>
      </c>
      <c r="B3430" s="19" t="s">
        <v>4491</v>
      </c>
      <c r="C3430" s="19" t="s">
        <v>3600</v>
      </c>
      <c r="D3430" s="19" t="s">
        <v>4798</v>
      </c>
      <c r="E3430" s="20" t="s">
        <v>21</v>
      </c>
      <c r="F3430" s="19" t="s">
        <v>21</v>
      </c>
      <c r="G3430" s="180">
        <v>89550</v>
      </c>
      <c r="H3430" s="19" t="s">
        <v>5030</v>
      </c>
      <c r="I3430" s="19" t="s">
        <v>15692</v>
      </c>
      <c r="J3430" s="19" t="s">
        <v>23</v>
      </c>
      <c r="K3430" s="20" t="s">
        <v>11199</v>
      </c>
      <c r="L3430" s="19" t="s">
        <v>25</v>
      </c>
    </row>
    <row r="3431" spans="1:12" x14ac:dyDescent="0.25">
      <c r="A3431" s="19" t="s">
        <v>4490</v>
      </c>
      <c r="B3431" s="19" t="s">
        <v>4491</v>
      </c>
      <c r="C3431" s="19" t="s">
        <v>3600</v>
      </c>
      <c r="D3431" s="19" t="s">
        <v>4798</v>
      </c>
      <c r="E3431" s="20" t="s">
        <v>21</v>
      </c>
      <c r="F3431" s="19" t="s">
        <v>21</v>
      </c>
      <c r="G3431" s="180">
        <v>89551</v>
      </c>
      <c r="H3431" s="19" t="s">
        <v>5032</v>
      </c>
      <c r="I3431" s="19" t="s">
        <v>15692</v>
      </c>
      <c r="J3431" s="19" t="s">
        <v>23</v>
      </c>
      <c r="K3431" s="20" t="s">
        <v>3202</v>
      </c>
      <c r="L3431" s="19" t="s">
        <v>25</v>
      </c>
    </row>
    <row r="3432" spans="1:12" x14ac:dyDescent="0.25">
      <c r="A3432" s="19" t="s">
        <v>4490</v>
      </c>
      <c r="B3432" s="19" t="s">
        <v>4491</v>
      </c>
      <c r="C3432" s="19" t="s">
        <v>3600</v>
      </c>
      <c r="D3432" s="19" t="s">
        <v>4798</v>
      </c>
      <c r="E3432" s="20" t="s">
        <v>21</v>
      </c>
      <c r="F3432" s="19" t="s">
        <v>21</v>
      </c>
      <c r="G3432" s="180">
        <v>89552</v>
      </c>
      <c r="H3432" s="19" t="s">
        <v>5034</v>
      </c>
      <c r="I3432" s="19" t="s">
        <v>15692</v>
      </c>
      <c r="J3432" s="19" t="s">
        <v>23</v>
      </c>
      <c r="K3432" s="20" t="s">
        <v>11200</v>
      </c>
      <c r="L3432" s="19" t="s">
        <v>25</v>
      </c>
    </row>
    <row r="3433" spans="1:12" x14ac:dyDescent="0.25">
      <c r="A3433" s="19" t="s">
        <v>4490</v>
      </c>
      <c r="B3433" s="19" t="s">
        <v>4491</v>
      </c>
      <c r="C3433" s="19" t="s">
        <v>3600</v>
      </c>
      <c r="D3433" s="19" t="s">
        <v>4798</v>
      </c>
      <c r="E3433" s="20" t="s">
        <v>21</v>
      </c>
      <c r="F3433" s="19" t="s">
        <v>21</v>
      </c>
      <c r="G3433" s="180">
        <v>89553</v>
      </c>
      <c r="H3433" s="19" t="s">
        <v>5036</v>
      </c>
      <c r="I3433" s="19" t="s">
        <v>15692</v>
      </c>
      <c r="J3433" s="19" t="s">
        <v>23</v>
      </c>
      <c r="K3433" s="20" t="s">
        <v>7848</v>
      </c>
      <c r="L3433" s="19" t="s">
        <v>25</v>
      </c>
    </row>
    <row r="3434" spans="1:12" x14ac:dyDescent="0.25">
      <c r="A3434" s="19" t="s">
        <v>4490</v>
      </c>
      <c r="B3434" s="19" t="s">
        <v>4491</v>
      </c>
      <c r="C3434" s="19" t="s">
        <v>3600</v>
      </c>
      <c r="D3434" s="19" t="s">
        <v>4798</v>
      </c>
      <c r="E3434" s="20" t="s">
        <v>21</v>
      </c>
      <c r="F3434" s="19" t="s">
        <v>21</v>
      </c>
      <c r="G3434" s="180">
        <v>89554</v>
      </c>
      <c r="H3434" s="19" t="s">
        <v>5037</v>
      </c>
      <c r="I3434" s="19" t="s">
        <v>15692</v>
      </c>
      <c r="J3434" s="19" t="s">
        <v>23</v>
      </c>
      <c r="K3434" s="20" t="s">
        <v>287</v>
      </c>
      <c r="L3434" s="19" t="s">
        <v>25</v>
      </c>
    </row>
    <row r="3435" spans="1:12" x14ac:dyDescent="0.25">
      <c r="A3435" s="19" t="s">
        <v>4490</v>
      </c>
      <c r="B3435" s="19" t="s">
        <v>4491</v>
      </c>
      <c r="C3435" s="19" t="s">
        <v>3600</v>
      </c>
      <c r="D3435" s="19" t="s">
        <v>4798</v>
      </c>
      <c r="E3435" s="20" t="s">
        <v>21</v>
      </c>
      <c r="F3435" s="19" t="s">
        <v>21</v>
      </c>
      <c r="G3435" s="180">
        <v>89555</v>
      </c>
      <c r="H3435" s="19" t="s">
        <v>5039</v>
      </c>
      <c r="I3435" s="19" t="s">
        <v>15692</v>
      </c>
      <c r="J3435" s="19" t="s">
        <v>23</v>
      </c>
      <c r="K3435" s="20" t="s">
        <v>5385</v>
      </c>
      <c r="L3435" s="19" t="s">
        <v>25</v>
      </c>
    </row>
    <row r="3436" spans="1:12" x14ac:dyDescent="0.25">
      <c r="A3436" s="19" t="s">
        <v>4490</v>
      </c>
      <c r="B3436" s="19" t="s">
        <v>4491</v>
      </c>
      <c r="C3436" s="19" t="s">
        <v>3600</v>
      </c>
      <c r="D3436" s="19" t="s">
        <v>4798</v>
      </c>
      <c r="E3436" s="20" t="s">
        <v>21</v>
      </c>
      <c r="F3436" s="19" t="s">
        <v>21</v>
      </c>
      <c r="G3436" s="180">
        <v>89556</v>
      </c>
      <c r="H3436" s="19" t="s">
        <v>5040</v>
      </c>
      <c r="I3436" s="19" t="s">
        <v>15692</v>
      </c>
      <c r="J3436" s="19" t="s">
        <v>23</v>
      </c>
      <c r="K3436" s="20" t="s">
        <v>1731</v>
      </c>
      <c r="L3436" s="19" t="s">
        <v>25</v>
      </c>
    </row>
    <row r="3437" spans="1:12" x14ac:dyDescent="0.25">
      <c r="A3437" s="19" t="s">
        <v>4490</v>
      </c>
      <c r="B3437" s="19" t="s">
        <v>4491</v>
      </c>
      <c r="C3437" s="19" t="s">
        <v>3600</v>
      </c>
      <c r="D3437" s="19" t="s">
        <v>4798</v>
      </c>
      <c r="E3437" s="20" t="s">
        <v>21</v>
      </c>
      <c r="F3437" s="19" t="s">
        <v>21</v>
      </c>
      <c r="G3437" s="180">
        <v>89557</v>
      </c>
      <c r="H3437" s="19" t="s">
        <v>5042</v>
      </c>
      <c r="I3437" s="19" t="s">
        <v>15692</v>
      </c>
      <c r="J3437" s="19" t="s">
        <v>23</v>
      </c>
      <c r="K3437" s="20" t="s">
        <v>11201</v>
      </c>
      <c r="L3437" s="19" t="s">
        <v>25</v>
      </c>
    </row>
    <row r="3438" spans="1:12" x14ac:dyDescent="0.25">
      <c r="A3438" s="19" t="s">
        <v>4490</v>
      </c>
      <c r="B3438" s="19" t="s">
        <v>4491</v>
      </c>
      <c r="C3438" s="19" t="s">
        <v>3600</v>
      </c>
      <c r="D3438" s="19" t="s">
        <v>4798</v>
      </c>
      <c r="E3438" s="20" t="s">
        <v>21</v>
      </c>
      <c r="F3438" s="19" t="s">
        <v>21</v>
      </c>
      <c r="G3438" s="180">
        <v>89558</v>
      </c>
      <c r="H3438" s="19" t="s">
        <v>5044</v>
      </c>
      <c r="I3438" s="19" t="s">
        <v>15692</v>
      </c>
      <c r="J3438" s="19" t="s">
        <v>23</v>
      </c>
      <c r="K3438" s="20" t="s">
        <v>6331</v>
      </c>
      <c r="L3438" s="19" t="s">
        <v>25</v>
      </c>
    </row>
    <row r="3439" spans="1:12" x14ac:dyDescent="0.25">
      <c r="A3439" s="19" t="s">
        <v>4490</v>
      </c>
      <c r="B3439" s="19" t="s">
        <v>4491</v>
      </c>
      <c r="C3439" s="19" t="s">
        <v>3600</v>
      </c>
      <c r="D3439" s="19" t="s">
        <v>4798</v>
      </c>
      <c r="E3439" s="20" t="s">
        <v>21</v>
      </c>
      <c r="F3439" s="19" t="s">
        <v>21</v>
      </c>
      <c r="G3439" s="180">
        <v>89559</v>
      </c>
      <c r="H3439" s="19" t="s">
        <v>5046</v>
      </c>
      <c r="I3439" s="19" t="s">
        <v>15692</v>
      </c>
      <c r="J3439" s="19" t="s">
        <v>23</v>
      </c>
      <c r="K3439" s="20" t="s">
        <v>11202</v>
      </c>
      <c r="L3439" s="19" t="s">
        <v>25</v>
      </c>
    </row>
    <row r="3440" spans="1:12" x14ac:dyDescent="0.25">
      <c r="A3440" s="19" t="s">
        <v>4490</v>
      </c>
      <c r="B3440" s="19" t="s">
        <v>4491</v>
      </c>
      <c r="C3440" s="19" t="s">
        <v>3600</v>
      </c>
      <c r="D3440" s="19" t="s">
        <v>4798</v>
      </c>
      <c r="E3440" s="20" t="s">
        <v>21</v>
      </c>
      <c r="F3440" s="19" t="s">
        <v>21</v>
      </c>
      <c r="G3440" s="180">
        <v>89561</v>
      </c>
      <c r="H3440" s="19" t="s">
        <v>5047</v>
      </c>
      <c r="I3440" s="19" t="s">
        <v>15692</v>
      </c>
      <c r="J3440" s="19" t="s">
        <v>23</v>
      </c>
      <c r="K3440" s="20" t="s">
        <v>1758</v>
      </c>
      <c r="L3440" s="19" t="s">
        <v>25</v>
      </c>
    </row>
    <row r="3441" spans="1:12" x14ac:dyDescent="0.25">
      <c r="A3441" s="19" t="s">
        <v>4490</v>
      </c>
      <c r="B3441" s="19" t="s">
        <v>4491</v>
      </c>
      <c r="C3441" s="19" t="s">
        <v>3600</v>
      </c>
      <c r="D3441" s="19" t="s">
        <v>4798</v>
      </c>
      <c r="E3441" s="20" t="s">
        <v>21</v>
      </c>
      <c r="F3441" s="19" t="s">
        <v>21</v>
      </c>
      <c r="G3441" s="180">
        <v>89562</v>
      </c>
      <c r="H3441" s="19" t="s">
        <v>5048</v>
      </c>
      <c r="I3441" s="19" t="s">
        <v>15692</v>
      </c>
      <c r="J3441" s="19" t="s">
        <v>23</v>
      </c>
      <c r="K3441" s="20" t="s">
        <v>3068</v>
      </c>
      <c r="L3441" s="19" t="s">
        <v>25</v>
      </c>
    </row>
    <row r="3442" spans="1:12" x14ac:dyDescent="0.25">
      <c r="A3442" s="19" t="s">
        <v>4490</v>
      </c>
      <c r="B3442" s="19" t="s">
        <v>4491</v>
      </c>
      <c r="C3442" s="19" t="s">
        <v>3600</v>
      </c>
      <c r="D3442" s="19" t="s">
        <v>4798</v>
      </c>
      <c r="E3442" s="20" t="s">
        <v>21</v>
      </c>
      <c r="F3442" s="19" t="s">
        <v>21</v>
      </c>
      <c r="G3442" s="180">
        <v>89563</v>
      </c>
      <c r="H3442" s="19" t="s">
        <v>5049</v>
      </c>
      <c r="I3442" s="19" t="s">
        <v>15692</v>
      </c>
      <c r="J3442" s="19" t="s">
        <v>23</v>
      </c>
      <c r="K3442" s="20" t="s">
        <v>11203</v>
      </c>
      <c r="L3442" s="19" t="s">
        <v>25</v>
      </c>
    </row>
    <row r="3443" spans="1:12" x14ac:dyDescent="0.25">
      <c r="A3443" s="19" t="s">
        <v>4490</v>
      </c>
      <c r="B3443" s="19" t="s">
        <v>4491</v>
      </c>
      <c r="C3443" s="19" t="s">
        <v>3600</v>
      </c>
      <c r="D3443" s="19" t="s">
        <v>4798</v>
      </c>
      <c r="E3443" s="20" t="s">
        <v>21</v>
      </c>
      <c r="F3443" s="19" t="s">
        <v>21</v>
      </c>
      <c r="G3443" s="180">
        <v>89564</v>
      </c>
      <c r="H3443" s="19" t="s">
        <v>5050</v>
      </c>
      <c r="I3443" s="19" t="s">
        <v>15692</v>
      </c>
      <c r="J3443" s="19" t="s">
        <v>23</v>
      </c>
      <c r="K3443" s="20" t="s">
        <v>11204</v>
      </c>
      <c r="L3443" s="19" t="s">
        <v>25</v>
      </c>
    </row>
    <row r="3444" spans="1:12" x14ac:dyDescent="0.25">
      <c r="A3444" s="19" t="s">
        <v>4490</v>
      </c>
      <c r="B3444" s="19" t="s">
        <v>4491</v>
      </c>
      <c r="C3444" s="19" t="s">
        <v>3600</v>
      </c>
      <c r="D3444" s="19" t="s">
        <v>4798</v>
      </c>
      <c r="E3444" s="20" t="s">
        <v>21</v>
      </c>
      <c r="F3444" s="19" t="s">
        <v>21</v>
      </c>
      <c r="G3444" s="180">
        <v>89565</v>
      </c>
      <c r="H3444" s="19" t="s">
        <v>5052</v>
      </c>
      <c r="I3444" s="19" t="s">
        <v>15692</v>
      </c>
      <c r="J3444" s="19" t="s">
        <v>23</v>
      </c>
      <c r="K3444" s="20" t="s">
        <v>2441</v>
      </c>
      <c r="L3444" s="19" t="s">
        <v>25</v>
      </c>
    </row>
    <row r="3445" spans="1:12" x14ac:dyDescent="0.25">
      <c r="A3445" s="19" t="s">
        <v>4490</v>
      </c>
      <c r="B3445" s="19" t="s">
        <v>4491</v>
      </c>
      <c r="C3445" s="19" t="s">
        <v>3600</v>
      </c>
      <c r="D3445" s="19" t="s">
        <v>4798</v>
      </c>
      <c r="E3445" s="20" t="s">
        <v>21</v>
      </c>
      <c r="F3445" s="19" t="s">
        <v>21</v>
      </c>
      <c r="G3445" s="180">
        <v>89566</v>
      </c>
      <c r="H3445" s="19" t="s">
        <v>5054</v>
      </c>
      <c r="I3445" s="19" t="s">
        <v>15692</v>
      </c>
      <c r="J3445" s="19" t="s">
        <v>23</v>
      </c>
      <c r="K3445" s="20" t="s">
        <v>11205</v>
      </c>
      <c r="L3445" s="19" t="s">
        <v>25</v>
      </c>
    </row>
    <row r="3446" spans="1:12" x14ac:dyDescent="0.25">
      <c r="A3446" s="19" t="s">
        <v>4490</v>
      </c>
      <c r="B3446" s="19" t="s">
        <v>4491</v>
      </c>
      <c r="C3446" s="19" t="s">
        <v>3600</v>
      </c>
      <c r="D3446" s="19" t="s">
        <v>4798</v>
      </c>
      <c r="E3446" s="20" t="s">
        <v>21</v>
      </c>
      <c r="F3446" s="19" t="s">
        <v>21</v>
      </c>
      <c r="G3446" s="180">
        <v>89567</v>
      </c>
      <c r="H3446" s="19" t="s">
        <v>5055</v>
      </c>
      <c r="I3446" s="19" t="s">
        <v>15692</v>
      </c>
      <c r="J3446" s="19" t="s">
        <v>23</v>
      </c>
      <c r="K3446" s="20" t="s">
        <v>4985</v>
      </c>
      <c r="L3446" s="19" t="s">
        <v>25</v>
      </c>
    </row>
    <row r="3447" spans="1:12" x14ac:dyDescent="0.25">
      <c r="A3447" s="19" t="s">
        <v>4490</v>
      </c>
      <c r="B3447" s="19" t="s">
        <v>4491</v>
      </c>
      <c r="C3447" s="19" t="s">
        <v>3600</v>
      </c>
      <c r="D3447" s="19" t="s">
        <v>4798</v>
      </c>
      <c r="E3447" s="20" t="s">
        <v>21</v>
      </c>
      <c r="F3447" s="19" t="s">
        <v>21</v>
      </c>
      <c r="G3447" s="180">
        <v>89568</v>
      </c>
      <c r="H3447" s="19" t="s">
        <v>5057</v>
      </c>
      <c r="I3447" s="19" t="s">
        <v>15692</v>
      </c>
      <c r="J3447" s="19" t="s">
        <v>23</v>
      </c>
      <c r="K3447" s="20" t="s">
        <v>8452</v>
      </c>
      <c r="L3447" s="19" t="s">
        <v>25</v>
      </c>
    </row>
    <row r="3448" spans="1:12" x14ac:dyDescent="0.25">
      <c r="A3448" s="19" t="s">
        <v>4490</v>
      </c>
      <c r="B3448" s="19" t="s">
        <v>4491</v>
      </c>
      <c r="C3448" s="19" t="s">
        <v>3600</v>
      </c>
      <c r="D3448" s="19" t="s">
        <v>4798</v>
      </c>
      <c r="E3448" s="20" t="s">
        <v>21</v>
      </c>
      <c r="F3448" s="19" t="s">
        <v>21</v>
      </c>
      <c r="G3448" s="180">
        <v>89569</v>
      </c>
      <c r="H3448" s="19" t="s">
        <v>5058</v>
      </c>
      <c r="I3448" s="19" t="s">
        <v>15692</v>
      </c>
      <c r="J3448" s="19" t="s">
        <v>23</v>
      </c>
      <c r="K3448" s="20" t="s">
        <v>11206</v>
      </c>
      <c r="L3448" s="19" t="s">
        <v>25</v>
      </c>
    </row>
    <row r="3449" spans="1:12" x14ac:dyDescent="0.25">
      <c r="A3449" s="19" t="s">
        <v>4490</v>
      </c>
      <c r="B3449" s="19" t="s">
        <v>4491</v>
      </c>
      <c r="C3449" s="19" t="s">
        <v>3600</v>
      </c>
      <c r="D3449" s="19" t="s">
        <v>4798</v>
      </c>
      <c r="E3449" s="20" t="s">
        <v>21</v>
      </c>
      <c r="F3449" s="19" t="s">
        <v>21</v>
      </c>
      <c r="G3449" s="180">
        <v>89570</v>
      </c>
      <c r="H3449" s="19" t="s">
        <v>5059</v>
      </c>
      <c r="I3449" s="19" t="s">
        <v>15692</v>
      </c>
      <c r="J3449" s="19" t="s">
        <v>23</v>
      </c>
      <c r="K3449" s="20" t="s">
        <v>3216</v>
      </c>
      <c r="L3449" s="19" t="s">
        <v>25</v>
      </c>
    </row>
    <row r="3450" spans="1:12" x14ac:dyDescent="0.25">
      <c r="A3450" s="19" t="s">
        <v>4490</v>
      </c>
      <c r="B3450" s="19" t="s">
        <v>4491</v>
      </c>
      <c r="C3450" s="19" t="s">
        <v>3600</v>
      </c>
      <c r="D3450" s="19" t="s">
        <v>4798</v>
      </c>
      <c r="E3450" s="20" t="s">
        <v>21</v>
      </c>
      <c r="F3450" s="19" t="s">
        <v>21</v>
      </c>
      <c r="G3450" s="180">
        <v>89571</v>
      </c>
      <c r="H3450" s="19" t="s">
        <v>5061</v>
      </c>
      <c r="I3450" s="19" t="s">
        <v>15692</v>
      </c>
      <c r="J3450" s="19" t="s">
        <v>23</v>
      </c>
      <c r="K3450" s="20" t="s">
        <v>10715</v>
      </c>
      <c r="L3450" s="19" t="s">
        <v>25</v>
      </c>
    </row>
    <row r="3451" spans="1:12" x14ac:dyDescent="0.25">
      <c r="A3451" s="19" t="s">
        <v>4490</v>
      </c>
      <c r="B3451" s="19" t="s">
        <v>4491</v>
      </c>
      <c r="C3451" s="19" t="s">
        <v>3600</v>
      </c>
      <c r="D3451" s="19" t="s">
        <v>4798</v>
      </c>
      <c r="E3451" s="20" t="s">
        <v>21</v>
      </c>
      <c r="F3451" s="19" t="s">
        <v>21</v>
      </c>
      <c r="G3451" s="180">
        <v>89572</v>
      </c>
      <c r="H3451" s="19" t="s">
        <v>5063</v>
      </c>
      <c r="I3451" s="19" t="s">
        <v>15692</v>
      </c>
      <c r="J3451" s="19" t="s">
        <v>23</v>
      </c>
      <c r="K3451" s="20" t="s">
        <v>9319</v>
      </c>
      <c r="L3451" s="19" t="s">
        <v>25</v>
      </c>
    </row>
    <row r="3452" spans="1:12" x14ac:dyDescent="0.25">
      <c r="A3452" s="19" t="s">
        <v>4490</v>
      </c>
      <c r="B3452" s="19" t="s">
        <v>4491</v>
      </c>
      <c r="C3452" s="19" t="s">
        <v>3600</v>
      </c>
      <c r="D3452" s="19" t="s">
        <v>4798</v>
      </c>
      <c r="E3452" s="20" t="s">
        <v>21</v>
      </c>
      <c r="F3452" s="19" t="s">
        <v>21</v>
      </c>
      <c r="G3452" s="180">
        <v>89573</v>
      </c>
      <c r="H3452" s="19" t="s">
        <v>5064</v>
      </c>
      <c r="I3452" s="19" t="s">
        <v>15692</v>
      </c>
      <c r="J3452" s="19" t="s">
        <v>23</v>
      </c>
      <c r="K3452" s="20" t="s">
        <v>11207</v>
      </c>
      <c r="L3452" s="19" t="s">
        <v>25</v>
      </c>
    </row>
    <row r="3453" spans="1:12" x14ac:dyDescent="0.25">
      <c r="A3453" s="19" t="s">
        <v>4490</v>
      </c>
      <c r="B3453" s="19" t="s">
        <v>4491</v>
      </c>
      <c r="C3453" s="19" t="s">
        <v>3600</v>
      </c>
      <c r="D3453" s="19" t="s">
        <v>4798</v>
      </c>
      <c r="E3453" s="20" t="s">
        <v>21</v>
      </c>
      <c r="F3453" s="19" t="s">
        <v>21</v>
      </c>
      <c r="G3453" s="180">
        <v>89574</v>
      </c>
      <c r="H3453" s="19" t="s">
        <v>5065</v>
      </c>
      <c r="I3453" s="19" t="s">
        <v>15692</v>
      </c>
      <c r="J3453" s="19" t="s">
        <v>23</v>
      </c>
      <c r="K3453" s="20" t="s">
        <v>11208</v>
      </c>
      <c r="L3453" s="19" t="s">
        <v>25</v>
      </c>
    </row>
    <row r="3454" spans="1:12" x14ac:dyDescent="0.25">
      <c r="A3454" s="19" t="s">
        <v>4490</v>
      </c>
      <c r="B3454" s="19" t="s">
        <v>4491</v>
      </c>
      <c r="C3454" s="19" t="s">
        <v>3600</v>
      </c>
      <c r="D3454" s="19" t="s">
        <v>4798</v>
      </c>
      <c r="E3454" s="20" t="s">
        <v>21</v>
      </c>
      <c r="F3454" s="19" t="s">
        <v>21</v>
      </c>
      <c r="G3454" s="180">
        <v>89575</v>
      </c>
      <c r="H3454" s="19" t="s">
        <v>5067</v>
      </c>
      <c r="I3454" s="19" t="s">
        <v>15692</v>
      </c>
      <c r="J3454" s="19" t="s">
        <v>23</v>
      </c>
      <c r="K3454" s="20" t="s">
        <v>5239</v>
      </c>
      <c r="L3454" s="19" t="s">
        <v>25</v>
      </c>
    </row>
    <row r="3455" spans="1:12" x14ac:dyDescent="0.25">
      <c r="A3455" s="19" t="s">
        <v>4490</v>
      </c>
      <c r="B3455" s="19" t="s">
        <v>4491</v>
      </c>
      <c r="C3455" s="19" t="s">
        <v>3600</v>
      </c>
      <c r="D3455" s="19" t="s">
        <v>4798</v>
      </c>
      <c r="E3455" s="20" t="s">
        <v>21</v>
      </c>
      <c r="F3455" s="19" t="s">
        <v>21</v>
      </c>
      <c r="G3455" s="180">
        <v>89577</v>
      </c>
      <c r="H3455" s="19" t="s">
        <v>5068</v>
      </c>
      <c r="I3455" s="19" t="s">
        <v>15692</v>
      </c>
      <c r="J3455" s="19" t="s">
        <v>23</v>
      </c>
      <c r="K3455" s="20" t="s">
        <v>11209</v>
      </c>
      <c r="L3455" s="19" t="s">
        <v>25</v>
      </c>
    </row>
    <row r="3456" spans="1:12" x14ac:dyDescent="0.25">
      <c r="A3456" s="19" t="s">
        <v>4490</v>
      </c>
      <c r="B3456" s="19" t="s">
        <v>4491</v>
      </c>
      <c r="C3456" s="19" t="s">
        <v>3600</v>
      </c>
      <c r="D3456" s="19" t="s">
        <v>4798</v>
      </c>
      <c r="E3456" s="20" t="s">
        <v>21</v>
      </c>
      <c r="F3456" s="19" t="s">
        <v>21</v>
      </c>
      <c r="G3456" s="180">
        <v>89579</v>
      </c>
      <c r="H3456" s="19" t="s">
        <v>5069</v>
      </c>
      <c r="I3456" s="19" t="s">
        <v>15692</v>
      </c>
      <c r="J3456" s="19" t="s">
        <v>23</v>
      </c>
      <c r="K3456" s="20" t="s">
        <v>3532</v>
      </c>
      <c r="L3456" s="19" t="s">
        <v>25</v>
      </c>
    </row>
    <row r="3457" spans="1:12" x14ac:dyDescent="0.25">
      <c r="A3457" s="19" t="s">
        <v>4490</v>
      </c>
      <c r="B3457" s="19" t="s">
        <v>4491</v>
      </c>
      <c r="C3457" s="19" t="s">
        <v>3600</v>
      </c>
      <c r="D3457" s="19" t="s">
        <v>4798</v>
      </c>
      <c r="E3457" s="20" t="s">
        <v>21</v>
      </c>
      <c r="F3457" s="19" t="s">
        <v>21</v>
      </c>
      <c r="G3457" s="180">
        <v>89581</v>
      </c>
      <c r="H3457" s="19" t="s">
        <v>5071</v>
      </c>
      <c r="I3457" s="19" t="s">
        <v>15692</v>
      </c>
      <c r="J3457" s="19" t="s">
        <v>23</v>
      </c>
      <c r="K3457" s="20" t="s">
        <v>11210</v>
      </c>
      <c r="L3457" s="19" t="s">
        <v>25</v>
      </c>
    </row>
    <row r="3458" spans="1:12" x14ac:dyDescent="0.25">
      <c r="A3458" s="19" t="s">
        <v>4490</v>
      </c>
      <c r="B3458" s="19" t="s">
        <v>4491</v>
      </c>
      <c r="C3458" s="19" t="s">
        <v>3600</v>
      </c>
      <c r="D3458" s="19" t="s">
        <v>4798</v>
      </c>
      <c r="E3458" s="20" t="s">
        <v>21</v>
      </c>
      <c r="F3458" s="19" t="s">
        <v>21</v>
      </c>
      <c r="G3458" s="180">
        <v>89582</v>
      </c>
      <c r="H3458" s="19" t="s">
        <v>5072</v>
      </c>
      <c r="I3458" s="19" t="s">
        <v>15692</v>
      </c>
      <c r="J3458" s="19" t="s">
        <v>23</v>
      </c>
      <c r="K3458" s="20" t="s">
        <v>2089</v>
      </c>
      <c r="L3458" s="19" t="s">
        <v>25</v>
      </c>
    </row>
    <row r="3459" spans="1:12" x14ac:dyDescent="0.25">
      <c r="A3459" s="19" t="s">
        <v>4490</v>
      </c>
      <c r="B3459" s="19" t="s">
        <v>4491</v>
      </c>
      <c r="C3459" s="19" t="s">
        <v>3600</v>
      </c>
      <c r="D3459" s="19" t="s">
        <v>4798</v>
      </c>
      <c r="E3459" s="20" t="s">
        <v>21</v>
      </c>
      <c r="F3459" s="19" t="s">
        <v>21</v>
      </c>
      <c r="G3459" s="180">
        <v>89583</v>
      </c>
      <c r="H3459" s="19" t="s">
        <v>5073</v>
      </c>
      <c r="I3459" s="19" t="s">
        <v>15692</v>
      </c>
      <c r="J3459" s="19" t="s">
        <v>23</v>
      </c>
      <c r="K3459" s="20" t="s">
        <v>5085</v>
      </c>
      <c r="L3459" s="19" t="s">
        <v>25</v>
      </c>
    </row>
    <row r="3460" spans="1:12" x14ac:dyDescent="0.25">
      <c r="A3460" s="19" t="s">
        <v>4490</v>
      </c>
      <c r="B3460" s="19" t="s">
        <v>4491</v>
      </c>
      <c r="C3460" s="19" t="s">
        <v>3600</v>
      </c>
      <c r="D3460" s="19" t="s">
        <v>4798</v>
      </c>
      <c r="E3460" s="20" t="s">
        <v>21</v>
      </c>
      <c r="F3460" s="19" t="s">
        <v>21</v>
      </c>
      <c r="G3460" s="180">
        <v>89584</v>
      </c>
      <c r="H3460" s="19" t="s">
        <v>5074</v>
      </c>
      <c r="I3460" s="19" t="s">
        <v>15692</v>
      </c>
      <c r="J3460" s="19" t="s">
        <v>23</v>
      </c>
      <c r="K3460" s="20" t="s">
        <v>11211</v>
      </c>
      <c r="L3460" s="19" t="s">
        <v>25</v>
      </c>
    </row>
    <row r="3461" spans="1:12" x14ac:dyDescent="0.25">
      <c r="A3461" s="19" t="s">
        <v>4490</v>
      </c>
      <c r="B3461" s="19" t="s">
        <v>4491</v>
      </c>
      <c r="C3461" s="19" t="s">
        <v>3600</v>
      </c>
      <c r="D3461" s="19" t="s">
        <v>4798</v>
      </c>
      <c r="E3461" s="20" t="s">
        <v>21</v>
      </c>
      <c r="F3461" s="19" t="s">
        <v>21</v>
      </c>
      <c r="G3461" s="180">
        <v>89585</v>
      </c>
      <c r="H3461" s="19" t="s">
        <v>5075</v>
      </c>
      <c r="I3461" s="19" t="s">
        <v>15692</v>
      </c>
      <c r="J3461" s="19" t="s">
        <v>23</v>
      </c>
      <c r="K3461" s="20" t="s">
        <v>3790</v>
      </c>
      <c r="L3461" s="19" t="s">
        <v>25</v>
      </c>
    </row>
    <row r="3462" spans="1:12" x14ac:dyDescent="0.25">
      <c r="A3462" s="19" t="s">
        <v>4490</v>
      </c>
      <c r="B3462" s="19" t="s">
        <v>4491</v>
      </c>
      <c r="C3462" s="19" t="s">
        <v>3600</v>
      </c>
      <c r="D3462" s="19" t="s">
        <v>4798</v>
      </c>
      <c r="E3462" s="20" t="s">
        <v>21</v>
      </c>
      <c r="F3462" s="19" t="s">
        <v>21</v>
      </c>
      <c r="G3462" s="180">
        <v>89586</v>
      </c>
      <c r="H3462" s="19" t="s">
        <v>5077</v>
      </c>
      <c r="I3462" s="19" t="s">
        <v>15692</v>
      </c>
      <c r="J3462" s="19" t="s">
        <v>23</v>
      </c>
      <c r="K3462" s="20" t="s">
        <v>3790</v>
      </c>
      <c r="L3462" s="19" t="s">
        <v>25</v>
      </c>
    </row>
    <row r="3463" spans="1:12" x14ac:dyDescent="0.25">
      <c r="A3463" s="19" t="s">
        <v>4490</v>
      </c>
      <c r="B3463" s="19" t="s">
        <v>4491</v>
      </c>
      <c r="C3463" s="19" t="s">
        <v>3600</v>
      </c>
      <c r="D3463" s="19" t="s">
        <v>4798</v>
      </c>
      <c r="E3463" s="20" t="s">
        <v>21</v>
      </c>
      <c r="F3463" s="19" t="s">
        <v>21</v>
      </c>
      <c r="G3463" s="180">
        <v>89587</v>
      </c>
      <c r="H3463" s="19" t="s">
        <v>5078</v>
      </c>
      <c r="I3463" s="19" t="s">
        <v>15692</v>
      </c>
      <c r="J3463" s="19" t="s">
        <v>23</v>
      </c>
      <c r="K3463" s="20" t="s">
        <v>11212</v>
      </c>
      <c r="L3463" s="19" t="s">
        <v>25</v>
      </c>
    </row>
    <row r="3464" spans="1:12" x14ac:dyDescent="0.25">
      <c r="A3464" s="19" t="s">
        <v>4490</v>
      </c>
      <c r="B3464" s="19" t="s">
        <v>4491</v>
      </c>
      <c r="C3464" s="19" t="s">
        <v>3600</v>
      </c>
      <c r="D3464" s="19" t="s">
        <v>4798</v>
      </c>
      <c r="E3464" s="20" t="s">
        <v>21</v>
      </c>
      <c r="F3464" s="19" t="s">
        <v>21</v>
      </c>
      <c r="G3464" s="180">
        <v>89590</v>
      </c>
      <c r="H3464" s="19" t="s">
        <v>5080</v>
      </c>
      <c r="I3464" s="19" t="s">
        <v>15692</v>
      </c>
      <c r="J3464" s="19" t="s">
        <v>23</v>
      </c>
      <c r="K3464" s="20" t="s">
        <v>11213</v>
      </c>
      <c r="L3464" s="19" t="s">
        <v>25</v>
      </c>
    </row>
    <row r="3465" spans="1:12" x14ac:dyDescent="0.25">
      <c r="A3465" s="19" t="s">
        <v>4490</v>
      </c>
      <c r="B3465" s="19" t="s">
        <v>4491</v>
      </c>
      <c r="C3465" s="19" t="s">
        <v>3600</v>
      </c>
      <c r="D3465" s="19" t="s">
        <v>4798</v>
      </c>
      <c r="E3465" s="20" t="s">
        <v>21</v>
      </c>
      <c r="F3465" s="19" t="s">
        <v>21</v>
      </c>
      <c r="G3465" s="180">
        <v>89591</v>
      </c>
      <c r="H3465" s="19" t="s">
        <v>5081</v>
      </c>
      <c r="I3465" s="19" t="s">
        <v>15692</v>
      </c>
      <c r="J3465" s="19" t="s">
        <v>23</v>
      </c>
      <c r="K3465" s="20" t="s">
        <v>11214</v>
      </c>
      <c r="L3465" s="19" t="s">
        <v>25</v>
      </c>
    </row>
    <row r="3466" spans="1:12" x14ac:dyDescent="0.25">
      <c r="A3466" s="19" t="s">
        <v>4490</v>
      </c>
      <c r="B3466" s="19" t="s">
        <v>4491</v>
      </c>
      <c r="C3466" s="19" t="s">
        <v>3600</v>
      </c>
      <c r="D3466" s="19" t="s">
        <v>4798</v>
      </c>
      <c r="E3466" s="20" t="s">
        <v>21</v>
      </c>
      <c r="F3466" s="19" t="s">
        <v>21</v>
      </c>
      <c r="G3466" s="180">
        <v>89592</v>
      </c>
      <c r="H3466" s="19" t="s">
        <v>5082</v>
      </c>
      <c r="I3466" s="19" t="s">
        <v>15692</v>
      </c>
      <c r="J3466" s="19" t="s">
        <v>23</v>
      </c>
      <c r="K3466" s="20" t="s">
        <v>11215</v>
      </c>
      <c r="L3466" s="19" t="s">
        <v>25</v>
      </c>
    </row>
    <row r="3467" spans="1:12" x14ac:dyDescent="0.25">
      <c r="A3467" s="19" t="s">
        <v>4490</v>
      </c>
      <c r="B3467" s="19" t="s">
        <v>4491</v>
      </c>
      <c r="C3467" s="19" t="s">
        <v>3600</v>
      </c>
      <c r="D3467" s="19" t="s">
        <v>4798</v>
      </c>
      <c r="E3467" s="20" t="s">
        <v>21</v>
      </c>
      <c r="F3467" s="19" t="s">
        <v>21</v>
      </c>
      <c r="G3467" s="180">
        <v>89593</v>
      </c>
      <c r="H3467" s="19" t="s">
        <v>5083</v>
      </c>
      <c r="I3467" s="19" t="s">
        <v>15692</v>
      </c>
      <c r="J3467" s="19" t="s">
        <v>23</v>
      </c>
      <c r="K3467" s="20" t="s">
        <v>11216</v>
      </c>
      <c r="L3467" s="19" t="s">
        <v>25</v>
      </c>
    </row>
    <row r="3468" spans="1:12" x14ac:dyDescent="0.25">
      <c r="A3468" s="19" t="s">
        <v>4490</v>
      </c>
      <c r="B3468" s="19" t="s">
        <v>4491</v>
      </c>
      <c r="C3468" s="19" t="s">
        <v>3600</v>
      </c>
      <c r="D3468" s="19" t="s">
        <v>4798</v>
      </c>
      <c r="E3468" s="20" t="s">
        <v>21</v>
      </c>
      <c r="F3468" s="19" t="s">
        <v>21</v>
      </c>
      <c r="G3468" s="180">
        <v>89594</v>
      </c>
      <c r="H3468" s="19" t="s">
        <v>5084</v>
      </c>
      <c r="I3468" s="19" t="s">
        <v>15692</v>
      </c>
      <c r="J3468" s="19" t="s">
        <v>23</v>
      </c>
      <c r="K3468" s="20" t="s">
        <v>11217</v>
      </c>
      <c r="L3468" s="19" t="s">
        <v>25</v>
      </c>
    </row>
    <row r="3469" spans="1:12" x14ac:dyDescent="0.25">
      <c r="A3469" s="19" t="s">
        <v>4490</v>
      </c>
      <c r="B3469" s="19" t="s">
        <v>4491</v>
      </c>
      <c r="C3469" s="19" t="s">
        <v>3600</v>
      </c>
      <c r="D3469" s="19" t="s">
        <v>4798</v>
      </c>
      <c r="E3469" s="20" t="s">
        <v>21</v>
      </c>
      <c r="F3469" s="19" t="s">
        <v>21</v>
      </c>
      <c r="G3469" s="180">
        <v>89595</v>
      </c>
      <c r="H3469" s="19" t="s">
        <v>5086</v>
      </c>
      <c r="I3469" s="19" t="s">
        <v>15692</v>
      </c>
      <c r="J3469" s="19" t="s">
        <v>23</v>
      </c>
      <c r="K3469" s="20" t="s">
        <v>11218</v>
      </c>
      <c r="L3469" s="19" t="s">
        <v>25</v>
      </c>
    </row>
    <row r="3470" spans="1:12" x14ac:dyDescent="0.25">
      <c r="A3470" s="19" t="s">
        <v>4490</v>
      </c>
      <c r="B3470" s="19" t="s">
        <v>4491</v>
      </c>
      <c r="C3470" s="19" t="s">
        <v>3600</v>
      </c>
      <c r="D3470" s="19" t="s">
        <v>4798</v>
      </c>
      <c r="E3470" s="20" t="s">
        <v>21</v>
      </c>
      <c r="F3470" s="19" t="s">
        <v>21</v>
      </c>
      <c r="G3470" s="180">
        <v>89596</v>
      </c>
      <c r="H3470" s="19" t="s">
        <v>5087</v>
      </c>
      <c r="I3470" s="19" t="s">
        <v>15692</v>
      </c>
      <c r="J3470" s="19" t="s">
        <v>23</v>
      </c>
      <c r="K3470" s="20" t="s">
        <v>3042</v>
      </c>
      <c r="L3470" s="19" t="s">
        <v>25</v>
      </c>
    </row>
    <row r="3471" spans="1:12" x14ac:dyDescent="0.25">
      <c r="A3471" s="19" t="s">
        <v>4490</v>
      </c>
      <c r="B3471" s="19" t="s">
        <v>4491</v>
      </c>
      <c r="C3471" s="19" t="s">
        <v>3600</v>
      </c>
      <c r="D3471" s="19" t="s">
        <v>4798</v>
      </c>
      <c r="E3471" s="20" t="s">
        <v>21</v>
      </c>
      <c r="F3471" s="19" t="s">
        <v>21</v>
      </c>
      <c r="G3471" s="180">
        <v>89597</v>
      </c>
      <c r="H3471" s="19" t="s">
        <v>5089</v>
      </c>
      <c r="I3471" s="19" t="s">
        <v>15692</v>
      </c>
      <c r="J3471" s="19" t="s">
        <v>23</v>
      </c>
      <c r="K3471" s="20" t="s">
        <v>11219</v>
      </c>
      <c r="L3471" s="19" t="s">
        <v>25</v>
      </c>
    </row>
    <row r="3472" spans="1:12" x14ac:dyDescent="0.25">
      <c r="A3472" s="19" t="s">
        <v>4490</v>
      </c>
      <c r="B3472" s="19" t="s">
        <v>4491</v>
      </c>
      <c r="C3472" s="19" t="s">
        <v>3600</v>
      </c>
      <c r="D3472" s="19" t="s">
        <v>4798</v>
      </c>
      <c r="E3472" s="20" t="s">
        <v>21</v>
      </c>
      <c r="F3472" s="19" t="s">
        <v>21</v>
      </c>
      <c r="G3472" s="180">
        <v>89598</v>
      </c>
      <c r="H3472" s="19" t="s">
        <v>5091</v>
      </c>
      <c r="I3472" s="19" t="s">
        <v>15692</v>
      </c>
      <c r="J3472" s="19" t="s">
        <v>23</v>
      </c>
      <c r="K3472" s="20" t="s">
        <v>11220</v>
      </c>
      <c r="L3472" s="19" t="s">
        <v>25</v>
      </c>
    </row>
    <row r="3473" spans="1:12" x14ac:dyDescent="0.25">
      <c r="A3473" s="19" t="s">
        <v>4490</v>
      </c>
      <c r="B3473" s="19" t="s">
        <v>4491</v>
      </c>
      <c r="C3473" s="19" t="s">
        <v>3600</v>
      </c>
      <c r="D3473" s="19" t="s">
        <v>4798</v>
      </c>
      <c r="E3473" s="20" t="s">
        <v>21</v>
      </c>
      <c r="F3473" s="19" t="s">
        <v>21</v>
      </c>
      <c r="G3473" s="180">
        <v>89599</v>
      </c>
      <c r="H3473" s="19" t="s">
        <v>5092</v>
      </c>
      <c r="I3473" s="19" t="s">
        <v>15692</v>
      </c>
      <c r="J3473" s="19" t="s">
        <v>23</v>
      </c>
      <c r="K3473" s="20" t="s">
        <v>3636</v>
      </c>
      <c r="L3473" s="19" t="s">
        <v>25</v>
      </c>
    </row>
    <row r="3474" spans="1:12" x14ac:dyDescent="0.25">
      <c r="A3474" s="19" t="s">
        <v>4490</v>
      </c>
      <c r="B3474" s="19" t="s">
        <v>4491</v>
      </c>
      <c r="C3474" s="19" t="s">
        <v>3600</v>
      </c>
      <c r="D3474" s="19" t="s">
        <v>4798</v>
      </c>
      <c r="E3474" s="20" t="s">
        <v>21</v>
      </c>
      <c r="F3474" s="19" t="s">
        <v>21</v>
      </c>
      <c r="G3474" s="180">
        <v>89600</v>
      </c>
      <c r="H3474" s="19" t="s">
        <v>5093</v>
      </c>
      <c r="I3474" s="19" t="s">
        <v>15692</v>
      </c>
      <c r="J3474" s="19" t="s">
        <v>23</v>
      </c>
      <c r="K3474" s="20" t="s">
        <v>4530</v>
      </c>
      <c r="L3474" s="19" t="s">
        <v>25</v>
      </c>
    </row>
    <row r="3475" spans="1:12" x14ac:dyDescent="0.25">
      <c r="A3475" s="19" t="s">
        <v>4490</v>
      </c>
      <c r="B3475" s="19" t="s">
        <v>4491</v>
      </c>
      <c r="C3475" s="19" t="s">
        <v>3600</v>
      </c>
      <c r="D3475" s="19" t="s">
        <v>4798</v>
      </c>
      <c r="E3475" s="20" t="s">
        <v>21</v>
      </c>
      <c r="F3475" s="19" t="s">
        <v>21</v>
      </c>
      <c r="G3475" s="180">
        <v>89605</v>
      </c>
      <c r="H3475" s="19" t="s">
        <v>5095</v>
      </c>
      <c r="I3475" s="19" t="s">
        <v>15692</v>
      </c>
      <c r="J3475" s="19" t="s">
        <v>23</v>
      </c>
      <c r="K3475" s="20" t="s">
        <v>4545</v>
      </c>
      <c r="L3475" s="19" t="s">
        <v>25</v>
      </c>
    </row>
    <row r="3476" spans="1:12" x14ac:dyDescent="0.25">
      <c r="A3476" s="19" t="s">
        <v>4490</v>
      </c>
      <c r="B3476" s="19" t="s">
        <v>4491</v>
      </c>
      <c r="C3476" s="19" t="s">
        <v>3600</v>
      </c>
      <c r="D3476" s="19" t="s">
        <v>4798</v>
      </c>
      <c r="E3476" s="20" t="s">
        <v>21</v>
      </c>
      <c r="F3476" s="19" t="s">
        <v>21</v>
      </c>
      <c r="G3476" s="180">
        <v>89609</v>
      </c>
      <c r="H3476" s="19" t="s">
        <v>5097</v>
      </c>
      <c r="I3476" s="19" t="s">
        <v>15692</v>
      </c>
      <c r="J3476" s="19" t="s">
        <v>23</v>
      </c>
      <c r="K3476" s="20" t="s">
        <v>11221</v>
      </c>
      <c r="L3476" s="19" t="s">
        <v>25</v>
      </c>
    </row>
    <row r="3477" spans="1:12" x14ac:dyDescent="0.25">
      <c r="A3477" s="19" t="s">
        <v>4490</v>
      </c>
      <c r="B3477" s="19" t="s">
        <v>4491</v>
      </c>
      <c r="C3477" s="19" t="s">
        <v>3600</v>
      </c>
      <c r="D3477" s="19" t="s">
        <v>4798</v>
      </c>
      <c r="E3477" s="20" t="s">
        <v>21</v>
      </c>
      <c r="F3477" s="19" t="s">
        <v>21</v>
      </c>
      <c r="G3477" s="180">
        <v>89610</v>
      </c>
      <c r="H3477" s="19" t="s">
        <v>5098</v>
      </c>
      <c r="I3477" s="19" t="s">
        <v>15692</v>
      </c>
      <c r="J3477" s="19" t="s">
        <v>23</v>
      </c>
      <c r="K3477" s="20" t="s">
        <v>1769</v>
      </c>
      <c r="L3477" s="19" t="s">
        <v>25</v>
      </c>
    </row>
    <row r="3478" spans="1:12" x14ac:dyDescent="0.25">
      <c r="A3478" s="19" t="s">
        <v>4490</v>
      </c>
      <c r="B3478" s="19" t="s">
        <v>4491</v>
      </c>
      <c r="C3478" s="19" t="s">
        <v>3600</v>
      </c>
      <c r="D3478" s="19" t="s">
        <v>4798</v>
      </c>
      <c r="E3478" s="20" t="s">
        <v>21</v>
      </c>
      <c r="F3478" s="19" t="s">
        <v>21</v>
      </c>
      <c r="G3478" s="180">
        <v>89611</v>
      </c>
      <c r="H3478" s="19" t="s">
        <v>5100</v>
      </c>
      <c r="I3478" s="19" t="s">
        <v>15692</v>
      </c>
      <c r="J3478" s="19" t="s">
        <v>23</v>
      </c>
      <c r="K3478" s="20" t="s">
        <v>9053</v>
      </c>
      <c r="L3478" s="19" t="s">
        <v>25</v>
      </c>
    </row>
    <row r="3479" spans="1:12" x14ac:dyDescent="0.25">
      <c r="A3479" s="19" t="s">
        <v>4490</v>
      </c>
      <c r="B3479" s="19" t="s">
        <v>4491</v>
      </c>
      <c r="C3479" s="19" t="s">
        <v>3600</v>
      </c>
      <c r="D3479" s="19" t="s">
        <v>4798</v>
      </c>
      <c r="E3479" s="20" t="s">
        <v>21</v>
      </c>
      <c r="F3479" s="19" t="s">
        <v>21</v>
      </c>
      <c r="G3479" s="180">
        <v>89612</v>
      </c>
      <c r="H3479" s="19" t="s">
        <v>5102</v>
      </c>
      <c r="I3479" s="19" t="s">
        <v>15692</v>
      </c>
      <c r="J3479" s="19" t="s">
        <v>23</v>
      </c>
      <c r="K3479" s="20" t="s">
        <v>11222</v>
      </c>
      <c r="L3479" s="19" t="s">
        <v>25</v>
      </c>
    </row>
    <row r="3480" spans="1:12" x14ac:dyDescent="0.25">
      <c r="A3480" s="19" t="s">
        <v>4490</v>
      </c>
      <c r="B3480" s="19" t="s">
        <v>4491</v>
      </c>
      <c r="C3480" s="19" t="s">
        <v>3600</v>
      </c>
      <c r="D3480" s="19" t="s">
        <v>4798</v>
      </c>
      <c r="E3480" s="20" t="s">
        <v>21</v>
      </c>
      <c r="F3480" s="19" t="s">
        <v>21</v>
      </c>
      <c r="G3480" s="180">
        <v>89613</v>
      </c>
      <c r="H3480" s="19" t="s">
        <v>5103</v>
      </c>
      <c r="I3480" s="19" t="s">
        <v>15692</v>
      </c>
      <c r="J3480" s="19" t="s">
        <v>23</v>
      </c>
      <c r="K3480" s="20" t="s">
        <v>11223</v>
      </c>
      <c r="L3480" s="19" t="s">
        <v>25</v>
      </c>
    </row>
    <row r="3481" spans="1:12" x14ac:dyDescent="0.25">
      <c r="A3481" s="19" t="s">
        <v>4490</v>
      </c>
      <c r="B3481" s="19" t="s">
        <v>4491</v>
      </c>
      <c r="C3481" s="19" t="s">
        <v>3600</v>
      </c>
      <c r="D3481" s="19" t="s">
        <v>4798</v>
      </c>
      <c r="E3481" s="20" t="s">
        <v>21</v>
      </c>
      <c r="F3481" s="19" t="s">
        <v>21</v>
      </c>
      <c r="G3481" s="180">
        <v>89614</v>
      </c>
      <c r="H3481" s="19" t="s">
        <v>5104</v>
      </c>
      <c r="I3481" s="19" t="s">
        <v>15692</v>
      </c>
      <c r="J3481" s="19" t="s">
        <v>23</v>
      </c>
      <c r="K3481" s="20" t="s">
        <v>11224</v>
      </c>
      <c r="L3481" s="19" t="s">
        <v>25</v>
      </c>
    </row>
    <row r="3482" spans="1:12" x14ac:dyDescent="0.25">
      <c r="A3482" s="19" t="s">
        <v>4490</v>
      </c>
      <c r="B3482" s="19" t="s">
        <v>4491</v>
      </c>
      <c r="C3482" s="19" t="s">
        <v>3600</v>
      </c>
      <c r="D3482" s="19" t="s">
        <v>4798</v>
      </c>
      <c r="E3482" s="20" t="s">
        <v>21</v>
      </c>
      <c r="F3482" s="19" t="s">
        <v>21</v>
      </c>
      <c r="G3482" s="180">
        <v>89615</v>
      </c>
      <c r="H3482" s="19" t="s">
        <v>5105</v>
      </c>
      <c r="I3482" s="19" t="s">
        <v>15692</v>
      </c>
      <c r="J3482" s="19" t="s">
        <v>23</v>
      </c>
      <c r="K3482" s="20" t="s">
        <v>11225</v>
      </c>
      <c r="L3482" s="19" t="s">
        <v>25</v>
      </c>
    </row>
    <row r="3483" spans="1:12" x14ac:dyDescent="0.25">
      <c r="A3483" s="19" t="s">
        <v>4490</v>
      </c>
      <c r="B3483" s="19" t="s">
        <v>4491</v>
      </c>
      <c r="C3483" s="19" t="s">
        <v>3600</v>
      </c>
      <c r="D3483" s="19" t="s">
        <v>4798</v>
      </c>
      <c r="E3483" s="20" t="s">
        <v>21</v>
      </c>
      <c r="F3483" s="19" t="s">
        <v>21</v>
      </c>
      <c r="G3483" s="180">
        <v>89616</v>
      </c>
      <c r="H3483" s="19" t="s">
        <v>5106</v>
      </c>
      <c r="I3483" s="19" t="s">
        <v>15692</v>
      </c>
      <c r="J3483" s="19" t="s">
        <v>23</v>
      </c>
      <c r="K3483" s="20" t="s">
        <v>11226</v>
      </c>
      <c r="L3483" s="19" t="s">
        <v>25</v>
      </c>
    </row>
    <row r="3484" spans="1:12" x14ac:dyDescent="0.25">
      <c r="A3484" s="19" t="s">
        <v>4490</v>
      </c>
      <c r="B3484" s="19" t="s">
        <v>4491</v>
      </c>
      <c r="C3484" s="19" t="s">
        <v>3600</v>
      </c>
      <c r="D3484" s="19" t="s">
        <v>4798</v>
      </c>
      <c r="E3484" s="20" t="s">
        <v>21</v>
      </c>
      <c r="F3484" s="19" t="s">
        <v>21</v>
      </c>
      <c r="G3484" s="180">
        <v>89617</v>
      </c>
      <c r="H3484" s="19" t="s">
        <v>5107</v>
      </c>
      <c r="I3484" s="19" t="s">
        <v>15692</v>
      </c>
      <c r="J3484" s="19" t="s">
        <v>23</v>
      </c>
      <c r="K3484" s="20" t="s">
        <v>9652</v>
      </c>
      <c r="L3484" s="19" t="s">
        <v>25</v>
      </c>
    </row>
    <row r="3485" spans="1:12" x14ac:dyDescent="0.25">
      <c r="A3485" s="19" t="s">
        <v>4490</v>
      </c>
      <c r="B3485" s="19" t="s">
        <v>4491</v>
      </c>
      <c r="C3485" s="19" t="s">
        <v>3600</v>
      </c>
      <c r="D3485" s="19" t="s">
        <v>4798</v>
      </c>
      <c r="E3485" s="20" t="s">
        <v>21</v>
      </c>
      <c r="F3485" s="19" t="s">
        <v>21</v>
      </c>
      <c r="G3485" s="180">
        <v>89618</v>
      </c>
      <c r="H3485" s="19" t="s">
        <v>5108</v>
      </c>
      <c r="I3485" s="19" t="s">
        <v>15692</v>
      </c>
      <c r="J3485" s="19" t="s">
        <v>23</v>
      </c>
      <c r="K3485" s="20" t="s">
        <v>9130</v>
      </c>
      <c r="L3485" s="19" t="s">
        <v>25</v>
      </c>
    </row>
    <row r="3486" spans="1:12" x14ac:dyDescent="0.25">
      <c r="A3486" s="19" t="s">
        <v>4490</v>
      </c>
      <c r="B3486" s="19" t="s">
        <v>4491</v>
      </c>
      <c r="C3486" s="19" t="s">
        <v>3600</v>
      </c>
      <c r="D3486" s="19" t="s">
        <v>4798</v>
      </c>
      <c r="E3486" s="20" t="s">
        <v>21</v>
      </c>
      <c r="F3486" s="19" t="s">
        <v>21</v>
      </c>
      <c r="G3486" s="180">
        <v>89619</v>
      </c>
      <c r="H3486" s="19" t="s">
        <v>5109</v>
      </c>
      <c r="I3486" s="19" t="s">
        <v>15692</v>
      </c>
      <c r="J3486" s="19" t="s">
        <v>23</v>
      </c>
      <c r="K3486" s="20" t="s">
        <v>267</v>
      </c>
      <c r="L3486" s="19" t="s">
        <v>25</v>
      </c>
    </row>
    <row r="3487" spans="1:12" x14ac:dyDescent="0.25">
      <c r="A3487" s="19" t="s">
        <v>4490</v>
      </c>
      <c r="B3487" s="19" t="s">
        <v>4491</v>
      </c>
      <c r="C3487" s="19" t="s">
        <v>3600</v>
      </c>
      <c r="D3487" s="19" t="s">
        <v>4798</v>
      </c>
      <c r="E3487" s="20" t="s">
        <v>21</v>
      </c>
      <c r="F3487" s="19" t="s">
        <v>21</v>
      </c>
      <c r="G3487" s="180">
        <v>89620</v>
      </c>
      <c r="H3487" s="19" t="s">
        <v>5110</v>
      </c>
      <c r="I3487" s="19" t="s">
        <v>15692</v>
      </c>
      <c r="J3487" s="19" t="s">
        <v>23</v>
      </c>
      <c r="K3487" s="20" t="s">
        <v>5810</v>
      </c>
      <c r="L3487" s="19" t="s">
        <v>25</v>
      </c>
    </row>
    <row r="3488" spans="1:12" x14ac:dyDescent="0.25">
      <c r="A3488" s="19" t="s">
        <v>4490</v>
      </c>
      <c r="B3488" s="19" t="s">
        <v>4491</v>
      </c>
      <c r="C3488" s="19" t="s">
        <v>3600</v>
      </c>
      <c r="D3488" s="19" t="s">
        <v>4798</v>
      </c>
      <c r="E3488" s="20" t="s">
        <v>21</v>
      </c>
      <c r="F3488" s="19" t="s">
        <v>21</v>
      </c>
      <c r="G3488" s="180">
        <v>89621</v>
      </c>
      <c r="H3488" s="19" t="s">
        <v>5112</v>
      </c>
      <c r="I3488" s="19" t="s">
        <v>15692</v>
      </c>
      <c r="J3488" s="19" t="s">
        <v>23</v>
      </c>
      <c r="K3488" s="20" t="s">
        <v>5996</v>
      </c>
      <c r="L3488" s="19" t="s">
        <v>25</v>
      </c>
    </row>
    <row r="3489" spans="1:12" x14ac:dyDescent="0.25">
      <c r="A3489" s="19" t="s">
        <v>4490</v>
      </c>
      <c r="B3489" s="19" t="s">
        <v>4491</v>
      </c>
      <c r="C3489" s="19" t="s">
        <v>3600</v>
      </c>
      <c r="D3489" s="19" t="s">
        <v>4798</v>
      </c>
      <c r="E3489" s="20" t="s">
        <v>21</v>
      </c>
      <c r="F3489" s="19" t="s">
        <v>21</v>
      </c>
      <c r="G3489" s="180">
        <v>89622</v>
      </c>
      <c r="H3489" s="19" t="s">
        <v>5113</v>
      </c>
      <c r="I3489" s="19" t="s">
        <v>15692</v>
      </c>
      <c r="J3489" s="19" t="s">
        <v>23</v>
      </c>
      <c r="K3489" s="20" t="s">
        <v>4868</v>
      </c>
      <c r="L3489" s="19" t="s">
        <v>25</v>
      </c>
    </row>
    <row r="3490" spans="1:12" x14ac:dyDescent="0.25">
      <c r="A3490" s="19" t="s">
        <v>4490</v>
      </c>
      <c r="B3490" s="19" t="s">
        <v>4491</v>
      </c>
      <c r="C3490" s="19" t="s">
        <v>3600</v>
      </c>
      <c r="D3490" s="19" t="s">
        <v>4798</v>
      </c>
      <c r="E3490" s="20" t="s">
        <v>21</v>
      </c>
      <c r="F3490" s="19" t="s">
        <v>21</v>
      </c>
      <c r="G3490" s="180">
        <v>89623</v>
      </c>
      <c r="H3490" s="19" t="s">
        <v>5115</v>
      </c>
      <c r="I3490" s="19" t="s">
        <v>15692</v>
      </c>
      <c r="J3490" s="19" t="s">
        <v>23</v>
      </c>
      <c r="K3490" s="20" t="s">
        <v>11227</v>
      </c>
      <c r="L3490" s="19" t="s">
        <v>25</v>
      </c>
    </row>
    <row r="3491" spans="1:12" x14ac:dyDescent="0.25">
      <c r="A3491" s="19" t="s">
        <v>4490</v>
      </c>
      <c r="B3491" s="19" t="s">
        <v>4491</v>
      </c>
      <c r="C3491" s="19" t="s">
        <v>3600</v>
      </c>
      <c r="D3491" s="19" t="s">
        <v>4798</v>
      </c>
      <c r="E3491" s="20" t="s">
        <v>21</v>
      </c>
      <c r="F3491" s="19" t="s">
        <v>21</v>
      </c>
      <c r="G3491" s="180">
        <v>89624</v>
      </c>
      <c r="H3491" s="19" t="s">
        <v>5116</v>
      </c>
      <c r="I3491" s="19" t="s">
        <v>15692</v>
      </c>
      <c r="J3491" s="19" t="s">
        <v>23</v>
      </c>
      <c r="K3491" s="20" t="s">
        <v>11228</v>
      </c>
      <c r="L3491" s="19" t="s">
        <v>25</v>
      </c>
    </row>
    <row r="3492" spans="1:12" x14ac:dyDescent="0.25">
      <c r="A3492" s="19" t="s">
        <v>4490</v>
      </c>
      <c r="B3492" s="19" t="s">
        <v>4491</v>
      </c>
      <c r="C3492" s="19" t="s">
        <v>3600</v>
      </c>
      <c r="D3492" s="19" t="s">
        <v>4798</v>
      </c>
      <c r="E3492" s="20" t="s">
        <v>21</v>
      </c>
      <c r="F3492" s="19" t="s">
        <v>21</v>
      </c>
      <c r="G3492" s="180">
        <v>89625</v>
      </c>
      <c r="H3492" s="19" t="s">
        <v>5117</v>
      </c>
      <c r="I3492" s="19" t="s">
        <v>15692</v>
      </c>
      <c r="J3492" s="19" t="s">
        <v>23</v>
      </c>
      <c r="K3492" s="20" t="s">
        <v>11229</v>
      </c>
      <c r="L3492" s="19" t="s">
        <v>25</v>
      </c>
    </row>
    <row r="3493" spans="1:12" x14ac:dyDescent="0.25">
      <c r="A3493" s="19" t="s">
        <v>4490</v>
      </c>
      <c r="B3493" s="19" t="s">
        <v>4491</v>
      </c>
      <c r="C3493" s="19" t="s">
        <v>3600</v>
      </c>
      <c r="D3493" s="19" t="s">
        <v>4798</v>
      </c>
      <c r="E3493" s="20" t="s">
        <v>21</v>
      </c>
      <c r="F3493" s="19" t="s">
        <v>21</v>
      </c>
      <c r="G3493" s="180">
        <v>89626</v>
      </c>
      <c r="H3493" s="19" t="s">
        <v>5118</v>
      </c>
      <c r="I3493" s="19" t="s">
        <v>15692</v>
      </c>
      <c r="J3493" s="19" t="s">
        <v>23</v>
      </c>
      <c r="K3493" s="20" t="s">
        <v>11230</v>
      </c>
      <c r="L3493" s="19" t="s">
        <v>25</v>
      </c>
    </row>
    <row r="3494" spans="1:12" x14ac:dyDescent="0.25">
      <c r="A3494" s="19" t="s">
        <v>4490</v>
      </c>
      <c r="B3494" s="19" t="s">
        <v>4491</v>
      </c>
      <c r="C3494" s="19" t="s">
        <v>3600</v>
      </c>
      <c r="D3494" s="19" t="s">
        <v>4798</v>
      </c>
      <c r="E3494" s="20" t="s">
        <v>21</v>
      </c>
      <c r="F3494" s="19" t="s">
        <v>21</v>
      </c>
      <c r="G3494" s="180">
        <v>89627</v>
      </c>
      <c r="H3494" s="19" t="s">
        <v>5120</v>
      </c>
      <c r="I3494" s="19" t="s">
        <v>15692</v>
      </c>
      <c r="J3494" s="19" t="s">
        <v>23</v>
      </c>
      <c r="K3494" s="20" t="s">
        <v>5096</v>
      </c>
      <c r="L3494" s="19" t="s">
        <v>25</v>
      </c>
    </row>
    <row r="3495" spans="1:12" x14ac:dyDescent="0.25">
      <c r="A3495" s="19" t="s">
        <v>4490</v>
      </c>
      <c r="B3495" s="19" t="s">
        <v>4491</v>
      </c>
      <c r="C3495" s="19" t="s">
        <v>3600</v>
      </c>
      <c r="D3495" s="19" t="s">
        <v>4798</v>
      </c>
      <c r="E3495" s="20" t="s">
        <v>21</v>
      </c>
      <c r="F3495" s="19" t="s">
        <v>21</v>
      </c>
      <c r="G3495" s="180">
        <v>89628</v>
      </c>
      <c r="H3495" s="19" t="s">
        <v>5122</v>
      </c>
      <c r="I3495" s="19" t="s">
        <v>15692</v>
      </c>
      <c r="J3495" s="19" t="s">
        <v>23</v>
      </c>
      <c r="K3495" s="20" t="s">
        <v>1621</v>
      </c>
      <c r="L3495" s="19" t="s">
        <v>25</v>
      </c>
    </row>
    <row r="3496" spans="1:12" x14ac:dyDescent="0.25">
      <c r="A3496" s="19" t="s">
        <v>4490</v>
      </c>
      <c r="B3496" s="19" t="s">
        <v>4491</v>
      </c>
      <c r="C3496" s="19" t="s">
        <v>3600</v>
      </c>
      <c r="D3496" s="19" t="s">
        <v>4798</v>
      </c>
      <c r="E3496" s="20" t="s">
        <v>21</v>
      </c>
      <c r="F3496" s="19" t="s">
        <v>21</v>
      </c>
      <c r="G3496" s="180">
        <v>89629</v>
      </c>
      <c r="H3496" s="19" t="s">
        <v>5124</v>
      </c>
      <c r="I3496" s="19" t="s">
        <v>15692</v>
      </c>
      <c r="J3496" s="19" t="s">
        <v>23</v>
      </c>
      <c r="K3496" s="20" t="s">
        <v>11231</v>
      </c>
      <c r="L3496" s="19" t="s">
        <v>25</v>
      </c>
    </row>
    <row r="3497" spans="1:12" x14ac:dyDescent="0.25">
      <c r="A3497" s="19" t="s">
        <v>4490</v>
      </c>
      <c r="B3497" s="19" t="s">
        <v>4491</v>
      </c>
      <c r="C3497" s="19" t="s">
        <v>3600</v>
      </c>
      <c r="D3497" s="19" t="s">
        <v>4798</v>
      </c>
      <c r="E3497" s="20" t="s">
        <v>21</v>
      </c>
      <c r="F3497" s="19" t="s">
        <v>21</v>
      </c>
      <c r="G3497" s="180">
        <v>89630</v>
      </c>
      <c r="H3497" s="19" t="s">
        <v>5126</v>
      </c>
      <c r="I3497" s="19" t="s">
        <v>15692</v>
      </c>
      <c r="J3497" s="19" t="s">
        <v>23</v>
      </c>
      <c r="K3497" s="20" t="s">
        <v>2942</v>
      </c>
      <c r="L3497" s="19" t="s">
        <v>25</v>
      </c>
    </row>
    <row r="3498" spans="1:12" x14ac:dyDescent="0.25">
      <c r="A3498" s="19" t="s">
        <v>4490</v>
      </c>
      <c r="B3498" s="19" t="s">
        <v>4491</v>
      </c>
      <c r="C3498" s="19" t="s">
        <v>3600</v>
      </c>
      <c r="D3498" s="19" t="s">
        <v>4798</v>
      </c>
      <c r="E3498" s="20" t="s">
        <v>21</v>
      </c>
      <c r="F3498" s="19" t="s">
        <v>21</v>
      </c>
      <c r="G3498" s="180">
        <v>89631</v>
      </c>
      <c r="H3498" s="19" t="s">
        <v>5127</v>
      </c>
      <c r="I3498" s="19" t="s">
        <v>15692</v>
      </c>
      <c r="J3498" s="19" t="s">
        <v>23</v>
      </c>
      <c r="K3498" s="20" t="s">
        <v>11232</v>
      </c>
      <c r="L3498" s="19" t="s">
        <v>25</v>
      </c>
    </row>
    <row r="3499" spans="1:12" x14ac:dyDescent="0.25">
      <c r="A3499" s="19" t="s">
        <v>4490</v>
      </c>
      <c r="B3499" s="19" t="s">
        <v>4491</v>
      </c>
      <c r="C3499" s="19" t="s">
        <v>3600</v>
      </c>
      <c r="D3499" s="19" t="s">
        <v>4798</v>
      </c>
      <c r="E3499" s="20" t="s">
        <v>21</v>
      </c>
      <c r="F3499" s="19" t="s">
        <v>21</v>
      </c>
      <c r="G3499" s="180">
        <v>89632</v>
      </c>
      <c r="H3499" s="19" t="s">
        <v>5128</v>
      </c>
      <c r="I3499" s="19" t="s">
        <v>15692</v>
      </c>
      <c r="J3499" s="19" t="s">
        <v>23</v>
      </c>
      <c r="K3499" s="20" t="s">
        <v>11233</v>
      </c>
      <c r="L3499" s="19" t="s">
        <v>25</v>
      </c>
    </row>
    <row r="3500" spans="1:12" x14ac:dyDescent="0.25">
      <c r="A3500" s="19" t="s">
        <v>4490</v>
      </c>
      <c r="B3500" s="19" t="s">
        <v>4491</v>
      </c>
      <c r="C3500" s="19" t="s">
        <v>3600</v>
      </c>
      <c r="D3500" s="19" t="s">
        <v>4798</v>
      </c>
      <c r="E3500" s="20" t="s">
        <v>21</v>
      </c>
      <c r="F3500" s="19" t="s">
        <v>21</v>
      </c>
      <c r="G3500" s="180">
        <v>89637</v>
      </c>
      <c r="H3500" s="19" t="s">
        <v>5129</v>
      </c>
      <c r="I3500" s="19" t="s">
        <v>15692</v>
      </c>
      <c r="J3500" s="19" t="s">
        <v>23</v>
      </c>
      <c r="K3500" s="20" t="s">
        <v>389</v>
      </c>
      <c r="L3500" s="19" t="s">
        <v>25</v>
      </c>
    </row>
    <row r="3501" spans="1:12" x14ac:dyDescent="0.25">
      <c r="A3501" s="19" t="s">
        <v>4490</v>
      </c>
      <c r="B3501" s="19" t="s">
        <v>4491</v>
      </c>
      <c r="C3501" s="19" t="s">
        <v>3600</v>
      </c>
      <c r="D3501" s="19" t="s">
        <v>4798</v>
      </c>
      <c r="E3501" s="20" t="s">
        <v>21</v>
      </c>
      <c r="F3501" s="19" t="s">
        <v>21</v>
      </c>
      <c r="G3501" s="180">
        <v>89638</v>
      </c>
      <c r="H3501" s="19" t="s">
        <v>5130</v>
      </c>
      <c r="I3501" s="19" t="s">
        <v>15692</v>
      </c>
      <c r="J3501" s="19" t="s">
        <v>23</v>
      </c>
      <c r="K3501" s="20" t="s">
        <v>3575</v>
      </c>
      <c r="L3501" s="19" t="s">
        <v>25</v>
      </c>
    </row>
    <row r="3502" spans="1:12" x14ac:dyDescent="0.25">
      <c r="A3502" s="19" t="s">
        <v>4490</v>
      </c>
      <c r="B3502" s="19" t="s">
        <v>4491</v>
      </c>
      <c r="C3502" s="19" t="s">
        <v>3600</v>
      </c>
      <c r="D3502" s="19" t="s">
        <v>4798</v>
      </c>
      <c r="E3502" s="20" t="s">
        <v>21</v>
      </c>
      <c r="F3502" s="19" t="s">
        <v>21</v>
      </c>
      <c r="G3502" s="180">
        <v>89639</v>
      </c>
      <c r="H3502" s="19" t="s">
        <v>5132</v>
      </c>
      <c r="I3502" s="19" t="s">
        <v>15692</v>
      </c>
      <c r="J3502" s="19" t="s">
        <v>23</v>
      </c>
      <c r="K3502" s="20" t="s">
        <v>3516</v>
      </c>
      <c r="L3502" s="19" t="s">
        <v>25</v>
      </c>
    </row>
    <row r="3503" spans="1:12" x14ac:dyDescent="0.25">
      <c r="A3503" s="19" t="s">
        <v>4490</v>
      </c>
      <c r="B3503" s="19" t="s">
        <v>4491</v>
      </c>
      <c r="C3503" s="19" t="s">
        <v>3600</v>
      </c>
      <c r="D3503" s="19" t="s">
        <v>4798</v>
      </c>
      <c r="E3503" s="20" t="s">
        <v>21</v>
      </c>
      <c r="F3503" s="19" t="s">
        <v>21</v>
      </c>
      <c r="G3503" s="180">
        <v>89640</v>
      </c>
      <c r="H3503" s="19" t="s">
        <v>5134</v>
      </c>
      <c r="I3503" s="19" t="s">
        <v>15692</v>
      </c>
      <c r="J3503" s="19" t="s">
        <v>23</v>
      </c>
      <c r="K3503" s="20" t="s">
        <v>3078</v>
      </c>
      <c r="L3503" s="19" t="s">
        <v>25</v>
      </c>
    </row>
    <row r="3504" spans="1:12" x14ac:dyDescent="0.25">
      <c r="A3504" s="19" t="s">
        <v>4490</v>
      </c>
      <c r="B3504" s="19" t="s">
        <v>4491</v>
      </c>
      <c r="C3504" s="19" t="s">
        <v>3600</v>
      </c>
      <c r="D3504" s="19" t="s">
        <v>4798</v>
      </c>
      <c r="E3504" s="20" t="s">
        <v>21</v>
      </c>
      <c r="F3504" s="19" t="s">
        <v>21</v>
      </c>
      <c r="G3504" s="180">
        <v>89641</v>
      </c>
      <c r="H3504" s="19" t="s">
        <v>5135</v>
      </c>
      <c r="I3504" s="19" t="s">
        <v>15692</v>
      </c>
      <c r="J3504" s="19" t="s">
        <v>23</v>
      </c>
      <c r="K3504" s="20" t="s">
        <v>10423</v>
      </c>
      <c r="L3504" s="19" t="s">
        <v>25</v>
      </c>
    </row>
    <row r="3505" spans="1:12" x14ac:dyDescent="0.25">
      <c r="A3505" s="19" t="s">
        <v>4490</v>
      </c>
      <c r="B3505" s="19" t="s">
        <v>4491</v>
      </c>
      <c r="C3505" s="19" t="s">
        <v>3600</v>
      </c>
      <c r="D3505" s="19" t="s">
        <v>4798</v>
      </c>
      <c r="E3505" s="20" t="s">
        <v>21</v>
      </c>
      <c r="F3505" s="19" t="s">
        <v>21</v>
      </c>
      <c r="G3505" s="180">
        <v>89642</v>
      </c>
      <c r="H3505" s="19" t="s">
        <v>5137</v>
      </c>
      <c r="I3505" s="19" t="s">
        <v>15692</v>
      </c>
      <c r="J3505" s="19" t="s">
        <v>23</v>
      </c>
      <c r="K3505" s="20" t="s">
        <v>3169</v>
      </c>
      <c r="L3505" s="19" t="s">
        <v>25</v>
      </c>
    </row>
    <row r="3506" spans="1:12" x14ac:dyDescent="0.25">
      <c r="A3506" s="19" t="s">
        <v>4490</v>
      </c>
      <c r="B3506" s="19" t="s">
        <v>4491</v>
      </c>
      <c r="C3506" s="19" t="s">
        <v>3600</v>
      </c>
      <c r="D3506" s="19" t="s">
        <v>4798</v>
      </c>
      <c r="E3506" s="20" t="s">
        <v>21</v>
      </c>
      <c r="F3506" s="19" t="s">
        <v>21</v>
      </c>
      <c r="G3506" s="180">
        <v>89643</v>
      </c>
      <c r="H3506" s="19" t="s">
        <v>5138</v>
      </c>
      <c r="I3506" s="19" t="s">
        <v>15692</v>
      </c>
      <c r="J3506" s="19" t="s">
        <v>23</v>
      </c>
      <c r="K3506" s="20" t="s">
        <v>5790</v>
      </c>
      <c r="L3506" s="19" t="s">
        <v>25</v>
      </c>
    </row>
    <row r="3507" spans="1:12" x14ac:dyDescent="0.25">
      <c r="A3507" s="19" t="s">
        <v>4490</v>
      </c>
      <c r="B3507" s="19" t="s">
        <v>4491</v>
      </c>
      <c r="C3507" s="19" t="s">
        <v>3600</v>
      </c>
      <c r="D3507" s="19" t="s">
        <v>4798</v>
      </c>
      <c r="E3507" s="20" t="s">
        <v>21</v>
      </c>
      <c r="F3507" s="19" t="s">
        <v>21</v>
      </c>
      <c r="G3507" s="180">
        <v>89644</v>
      </c>
      <c r="H3507" s="19" t="s">
        <v>5139</v>
      </c>
      <c r="I3507" s="19" t="s">
        <v>15692</v>
      </c>
      <c r="J3507" s="19" t="s">
        <v>23</v>
      </c>
      <c r="K3507" s="20" t="s">
        <v>533</v>
      </c>
      <c r="L3507" s="19" t="s">
        <v>25</v>
      </c>
    </row>
    <row r="3508" spans="1:12" x14ac:dyDescent="0.25">
      <c r="A3508" s="19" t="s">
        <v>4490</v>
      </c>
      <c r="B3508" s="19" t="s">
        <v>4491</v>
      </c>
      <c r="C3508" s="19" t="s">
        <v>3600</v>
      </c>
      <c r="D3508" s="19" t="s">
        <v>4798</v>
      </c>
      <c r="E3508" s="20" t="s">
        <v>21</v>
      </c>
      <c r="F3508" s="19" t="s">
        <v>21</v>
      </c>
      <c r="G3508" s="180">
        <v>89645</v>
      </c>
      <c r="H3508" s="19" t="s">
        <v>5141</v>
      </c>
      <c r="I3508" s="19" t="s">
        <v>15692</v>
      </c>
      <c r="J3508" s="19" t="s">
        <v>23</v>
      </c>
      <c r="K3508" s="20" t="s">
        <v>3666</v>
      </c>
      <c r="L3508" s="19" t="s">
        <v>25</v>
      </c>
    </row>
    <row r="3509" spans="1:12" x14ac:dyDescent="0.25">
      <c r="A3509" s="19" t="s">
        <v>4490</v>
      </c>
      <c r="B3509" s="19" t="s">
        <v>4491</v>
      </c>
      <c r="C3509" s="19" t="s">
        <v>3600</v>
      </c>
      <c r="D3509" s="19" t="s">
        <v>4798</v>
      </c>
      <c r="E3509" s="20" t="s">
        <v>21</v>
      </c>
      <c r="F3509" s="19" t="s">
        <v>21</v>
      </c>
      <c r="G3509" s="180">
        <v>89646</v>
      </c>
      <c r="H3509" s="19" t="s">
        <v>5142</v>
      </c>
      <c r="I3509" s="19" t="s">
        <v>15692</v>
      </c>
      <c r="J3509" s="19" t="s">
        <v>23</v>
      </c>
      <c r="K3509" s="20" t="s">
        <v>11234</v>
      </c>
      <c r="L3509" s="19" t="s">
        <v>25</v>
      </c>
    </row>
    <row r="3510" spans="1:12" x14ac:dyDescent="0.25">
      <c r="A3510" s="19" t="s">
        <v>4490</v>
      </c>
      <c r="B3510" s="19" t="s">
        <v>4491</v>
      </c>
      <c r="C3510" s="19" t="s">
        <v>3600</v>
      </c>
      <c r="D3510" s="19" t="s">
        <v>4798</v>
      </c>
      <c r="E3510" s="20" t="s">
        <v>21</v>
      </c>
      <c r="F3510" s="19" t="s">
        <v>21</v>
      </c>
      <c r="G3510" s="180">
        <v>89647</v>
      </c>
      <c r="H3510" s="19" t="s">
        <v>5144</v>
      </c>
      <c r="I3510" s="19" t="s">
        <v>15692</v>
      </c>
      <c r="J3510" s="19" t="s">
        <v>23</v>
      </c>
      <c r="K3510" s="20" t="s">
        <v>11235</v>
      </c>
      <c r="L3510" s="19" t="s">
        <v>25</v>
      </c>
    </row>
    <row r="3511" spans="1:12" x14ac:dyDescent="0.25">
      <c r="A3511" s="19" t="s">
        <v>4490</v>
      </c>
      <c r="B3511" s="19" t="s">
        <v>4491</v>
      </c>
      <c r="C3511" s="19" t="s">
        <v>3600</v>
      </c>
      <c r="D3511" s="19" t="s">
        <v>4798</v>
      </c>
      <c r="E3511" s="20" t="s">
        <v>21</v>
      </c>
      <c r="F3511" s="19" t="s">
        <v>21</v>
      </c>
      <c r="G3511" s="180">
        <v>89648</v>
      </c>
      <c r="H3511" s="19" t="s">
        <v>5146</v>
      </c>
      <c r="I3511" s="19" t="s">
        <v>15692</v>
      </c>
      <c r="J3511" s="19" t="s">
        <v>23</v>
      </c>
      <c r="K3511" s="20" t="s">
        <v>10677</v>
      </c>
      <c r="L3511" s="19" t="s">
        <v>25</v>
      </c>
    </row>
    <row r="3512" spans="1:12" x14ac:dyDescent="0.25">
      <c r="A3512" s="19" t="s">
        <v>4490</v>
      </c>
      <c r="B3512" s="19" t="s">
        <v>4491</v>
      </c>
      <c r="C3512" s="19" t="s">
        <v>3600</v>
      </c>
      <c r="D3512" s="19" t="s">
        <v>4798</v>
      </c>
      <c r="E3512" s="20" t="s">
        <v>21</v>
      </c>
      <c r="F3512" s="19" t="s">
        <v>21</v>
      </c>
      <c r="G3512" s="180">
        <v>89649</v>
      </c>
      <c r="H3512" s="19" t="s">
        <v>5148</v>
      </c>
      <c r="I3512" s="19" t="s">
        <v>15692</v>
      </c>
      <c r="J3512" s="19" t="s">
        <v>23</v>
      </c>
      <c r="K3512" s="20" t="s">
        <v>11236</v>
      </c>
      <c r="L3512" s="19" t="s">
        <v>25</v>
      </c>
    </row>
    <row r="3513" spans="1:12" x14ac:dyDescent="0.25">
      <c r="A3513" s="19" t="s">
        <v>4490</v>
      </c>
      <c r="B3513" s="19" t="s">
        <v>4491</v>
      </c>
      <c r="C3513" s="19" t="s">
        <v>3600</v>
      </c>
      <c r="D3513" s="19" t="s">
        <v>4798</v>
      </c>
      <c r="E3513" s="20" t="s">
        <v>21</v>
      </c>
      <c r="F3513" s="19" t="s">
        <v>21</v>
      </c>
      <c r="G3513" s="180">
        <v>89650</v>
      </c>
      <c r="H3513" s="19" t="s">
        <v>5149</v>
      </c>
      <c r="I3513" s="19" t="s">
        <v>15692</v>
      </c>
      <c r="J3513" s="19" t="s">
        <v>23</v>
      </c>
      <c r="K3513" s="20" t="s">
        <v>11236</v>
      </c>
      <c r="L3513" s="19" t="s">
        <v>25</v>
      </c>
    </row>
    <row r="3514" spans="1:12" x14ac:dyDescent="0.25">
      <c r="A3514" s="19" t="s">
        <v>4490</v>
      </c>
      <c r="B3514" s="19" t="s">
        <v>4491</v>
      </c>
      <c r="C3514" s="19" t="s">
        <v>3600</v>
      </c>
      <c r="D3514" s="19" t="s">
        <v>4798</v>
      </c>
      <c r="E3514" s="20" t="s">
        <v>21</v>
      </c>
      <c r="F3514" s="19" t="s">
        <v>21</v>
      </c>
      <c r="G3514" s="180">
        <v>89651</v>
      </c>
      <c r="H3514" s="19" t="s">
        <v>5150</v>
      </c>
      <c r="I3514" s="19" t="s">
        <v>15692</v>
      </c>
      <c r="J3514" s="19" t="s">
        <v>23</v>
      </c>
      <c r="K3514" s="20" t="s">
        <v>1473</v>
      </c>
      <c r="L3514" s="19" t="s">
        <v>25</v>
      </c>
    </row>
    <row r="3515" spans="1:12" x14ac:dyDescent="0.25">
      <c r="A3515" s="19" t="s">
        <v>4490</v>
      </c>
      <c r="B3515" s="19" t="s">
        <v>4491</v>
      </c>
      <c r="C3515" s="19" t="s">
        <v>3600</v>
      </c>
      <c r="D3515" s="19" t="s">
        <v>4798</v>
      </c>
      <c r="E3515" s="20" t="s">
        <v>21</v>
      </c>
      <c r="F3515" s="19" t="s">
        <v>21</v>
      </c>
      <c r="G3515" s="180">
        <v>89652</v>
      </c>
      <c r="H3515" s="19" t="s">
        <v>5152</v>
      </c>
      <c r="I3515" s="19" t="s">
        <v>15692</v>
      </c>
      <c r="J3515" s="19" t="s">
        <v>23</v>
      </c>
      <c r="K3515" s="20" t="s">
        <v>11237</v>
      </c>
      <c r="L3515" s="19" t="s">
        <v>25</v>
      </c>
    </row>
    <row r="3516" spans="1:12" x14ac:dyDescent="0.25">
      <c r="A3516" s="19" t="s">
        <v>4490</v>
      </c>
      <c r="B3516" s="19" t="s">
        <v>4491</v>
      </c>
      <c r="C3516" s="19" t="s">
        <v>3600</v>
      </c>
      <c r="D3516" s="19" t="s">
        <v>4798</v>
      </c>
      <c r="E3516" s="20" t="s">
        <v>21</v>
      </c>
      <c r="F3516" s="19" t="s">
        <v>21</v>
      </c>
      <c r="G3516" s="180">
        <v>89653</v>
      </c>
      <c r="H3516" s="19" t="s">
        <v>5154</v>
      </c>
      <c r="I3516" s="19" t="s">
        <v>15692</v>
      </c>
      <c r="J3516" s="19" t="s">
        <v>23</v>
      </c>
      <c r="K3516" s="20" t="s">
        <v>11238</v>
      </c>
      <c r="L3516" s="19" t="s">
        <v>25</v>
      </c>
    </row>
    <row r="3517" spans="1:12" x14ac:dyDescent="0.25">
      <c r="A3517" s="19" t="s">
        <v>4490</v>
      </c>
      <c r="B3517" s="19" t="s">
        <v>4491</v>
      </c>
      <c r="C3517" s="19" t="s">
        <v>3600</v>
      </c>
      <c r="D3517" s="19" t="s">
        <v>4798</v>
      </c>
      <c r="E3517" s="20" t="s">
        <v>21</v>
      </c>
      <c r="F3517" s="19" t="s">
        <v>21</v>
      </c>
      <c r="G3517" s="180">
        <v>89654</v>
      </c>
      <c r="H3517" s="19" t="s">
        <v>5156</v>
      </c>
      <c r="I3517" s="19" t="s">
        <v>15692</v>
      </c>
      <c r="J3517" s="19" t="s">
        <v>23</v>
      </c>
      <c r="K3517" s="20" t="s">
        <v>1228</v>
      </c>
      <c r="L3517" s="19" t="s">
        <v>25</v>
      </c>
    </row>
    <row r="3518" spans="1:12" x14ac:dyDescent="0.25">
      <c r="A3518" s="19" t="s">
        <v>4490</v>
      </c>
      <c r="B3518" s="19" t="s">
        <v>4491</v>
      </c>
      <c r="C3518" s="19" t="s">
        <v>3600</v>
      </c>
      <c r="D3518" s="19" t="s">
        <v>4798</v>
      </c>
      <c r="E3518" s="20" t="s">
        <v>21</v>
      </c>
      <c r="F3518" s="19" t="s">
        <v>21</v>
      </c>
      <c r="G3518" s="180">
        <v>89655</v>
      </c>
      <c r="H3518" s="19" t="s">
        <v>5158</v>
      </c>
      <c r="I3518" s="19" t="s">
        <v>15692</v>
      </c>
      <c r="J3518" s="19" t="s">
        <v>23</v>
      </c>
      <c r="K3518" s="20" t="s">
        <v>11239</v>
      </c>
      <c r="L3518" s="19" t="s">
        <v>25</v>
      </c>
    </row>
    <row r="3519" spans="1:12" x14ac:dyDescent="0.25">
      <c r="A3519" s="19" t="s">
        <v>4490</v>
      </c>
      <c r="B3519" s="19" t="s">
        <v>4491</v>
      </c>
      <c r="C3519" s="19" t="s">
        <v>3600</v>
      </c>
      <c r="D3519" s="19" t="s">
        <v>4798</v>
      </c>
      <c r="E3519" s="20" t="s">
        <v>21</v>
      </c>
      <c r="F3519" s="19" t="s">
        <v>21</v>
      </c>
      <c r="G3519" s="180">
        <v>89656</v>
      </c>
      <c r="H3519" s="19" t="s">
        <v>5159</v>
      </c>
      <c r="I3519" s="19" t="s">
        <v>15692</v>
      </c>
      <c r="J3519" s="19" t="s">
        <v>23</v>
      </c>
      <c r="K3519" s="20" t="s">
        <v>10607</v>
      </c>
      <c r="L3519" s="19" t="s">
        <v>25</v>
      </c>
    </row>
    <row r="3520" spans="1:12" x14ac:dyDescent="0.25">
      <c r="A3520" s="19" t="s">
        <v>4490</v>
      </c>
      <c r="B3520" s="19" t="s">
        <v>4491</v>
      </c>
      <c r="C3520" s="19" t="s">
        <v>3600</v>
      </c>
      <c r="D3520" s="19" t="s">
        <v>4798</v>
      </c>
      <c r="E3520" s="20" t="s">
        <v>21</v>
      </c>
      <c r="F3520" s="19" t="s">
        <v>21</v>
      </c>
      <c r="G3520" s="180">
        <v>89657</v>
      </c>
      <c r="H3520" s="19" t="s">
        <v>5160</v>
      </c>
      <c r="I3520" s="19" t="s">
        <v>15692</v>
      </c>
      <c r="J3520" s="19" t="s">
        <v>23</v>
      </c>
      <c r="K3520" s="20" t="s">
        <v>4987</v>
      </c>
      <c r="L3520" s="19" t="s">
        <v>25</v>
      </c>
    </row>
    <row r="3521" spans="1:12" x14ac:dyDescent="0.25">
      <c r="A3521" s="19" t="s">
        <v>4490</v>
      </c>
      <c r="B3521" s="19" t="s">
        <v>4491</v>
      </c>
      <c r="C3521" s="19" t="s">
        <v>3600</v>
      </c>
      <c r="D3521" s="19" t="s">
        <v>4798</v>
      </c>
      <c r="E3521" s="20" t="s">
        <v>21</v>
      </c>
      <c r="F3521" s="19" t="s">
        <v>21</v>
      </c>
      <c r="G3521" s="180">
        <v>89658</v>
      </c>
      <c r="H3521" s="19" t="s">
        <v>5162</v>
      </c>
      <c r="I3521" s="19" t="s">
        <v>15692</v>
      </c>
      <c r="J3521" s="19" t="s">
        <v>23</v>
      </c>
      <c r="K3521" s="20" t="s">
        <v>4895</v>
      </c>
      <c r="L3521" s="19" t="s">
        <v>25</v>
      </c>
    </row>
    <row r="3522" spans="1:12" x14ac:dyDescent="0.25">
      <c r="A3522" s="19" t="s">
        <v>4490</v>
      </c>
      <c r="B3522" s="19" t="s">
        <v>4491</v>
      </c>
      <c r="C3522" s="19" t="s">
        <v>3600</v>
      </c>
      <c r="D3522" s="19" t="s">
        <v>4798</v>
      </c>
      <c r="E3522" s="20" t="s">
        <v>21</v>
      </c>
      <c r="F3522" s="19" t="s">
        <v>21</v>
      </c>
      <c r="G3522" s="180">
        <v>89659</v>
      </c>
      <c r="H3522" s="19" t="s">
        <v>5163</v>
      </c>
      <c r="I3522" s="19" t="s">
        <v>15692</v>
      </c>
      <c r="J3522" s="19" t="s">
        <v>23</v>
      </c>
      <c r="K3522" s="20" t="s">
        <v>6787</v>
      </c>
      <c r="L3522" s="19" t="s">
        <v>25</v>
      </c>
    </row>
    <row r="3523" spans="1:12" x14ac:dyDescent="0.25">
      <c r="A3523" s="19" t="s">
        <v>4490</v>
      </c>
      <c r="B3523" s="19" t="s">
        <v>4491</v>
      </c>
      <c r="C3523" s="19" t="s">
        <v>3600</v>
      </c>
      <c r="D3523" s="19" t="s">
        <v>4798</v>
      </c>
      <c r="E3523" s="20" t="s">
        <v>21</v>
      </c>
      <c r="F3523" s="19" t="s">
        <v>21</v>
      </c>
      <c r="G3523" s="180">
        <v>89660</v>
      </c>
      <c r="H3523" s="19" t="s">
        <v>5165</v>
      </c>
      <c r="I3523" s="19" t="s">
        <v>15692</v>
      </c>
      <c r="J3523" s="19" t="s">
        <v>23</v>
      </c>
      <c r="K3523" s="20" t="s">
        <v>4179</v>
      </c>
      <c r="L3523" s="19" t="s">
        <v>25</v>
      </c>
    </row>
    <row r="3524" spans="1:12" x14ac:dyDescent="0.25">
      <c r="A3524" s="19" t="s">
        <v>4490</v>
      </c>
      <c r="B3524" s="19" t="s">
        <v>4491</v>
      </c>
      <c r="C3524" s="19" t="s">
        <v>3600</v>
      </c>
      <c r="D3524" s="19" t="s">
        <v>4798</v>
      </c>
      <c r="E3524" s="20" t="s">
        <v>21</v>
      </c>
      <c r="F3524" s="19" t="s">
        <v>21</v>
      </c>
      <c r="G3524" s="180">
        <v>89661</v>
      </c>
      <c r="H3524" s="19" t="s">
        <v>5166</v>
      </c>
      <c r="I3524" s="19" t="s">
        <v>15692</v>
      </c>
      <c r="J3524" s="19" t="s">
        <v>23</v>
      </c>
      <c r="K3524" s="20" t="s">
        <v>9820</v>
      </c>
      <c r="L3524" s="19" t="s">
        <v>25</v>
      </c>
    </row>
    <row r="3525" spans="1:12" x14ac:dyDescent="0.25">
      <c r="A3525" s="19" t="s">
        <v>4490</v>
      </c>
      <c r="B3525" s="19" t="s">
        <v>4491</v>
      </c>
      <c r="C3525" s="19" t="s">
        <v>3600</v>
      </c>
      <c r="D3525" s="19" t="s">
        <v>4798</v>
      </c>
      <c r="E3525" s="20" t="s">
        <v>21</v>
      </c>
      <c r="F3525" s="19" t="s">
        <v>21</v>
      </c>
      <c r="G3525" s="180">
        <v>89662</v>
      </c>
      <c r="H3525" s="19" t="s">
        <v>5167</v>
      </c>
      <c r="I3525" s="19" t="s">
        <v>15692</v>
      </c>
      <c r="J3525" s="19" t="s">
        <v>23</v>
      </c>
      <c r="K3525" s="20" t="s">
        <v>7503</v>
      </c>
      <c r="L3525" s="19" t="s">
        <v>25</v>
      </c>
    </row>
    <row r="3526" spans="1:12" x14ac:dyDescent="0.25">
      <c r="A3526" s="19" t="s">
        <v>4490</v>
      </c>
      <c r="B3526" s="19" t="s">
        <v>4491</v>
      </c>
      <c r="C3526" s="19" t="s">
        <v>3600</v>
      </c>
      <c r="D3526" s="19" t="s">
        <v>4798</v>
      </c>
      <c r="E3526" s="20" t="s">
        <v>21</v>
      </c>
      <c r="F3526" s="19" t="s">
        <v>21</v>
      </c>
      <c r="G3526" s="180">
        <v>89663</v>
      </c>
      <c r="H3526" s="19" t="s">
        <v>5168</v>
      </c>
      <c r="I3526" s="19" t="s">
        <v>15692</v>
      </c>
      <c r="J3526" s="19" t="s">
        <v>23</v>
      </c>
      <c r="K3526" s="20" t="s">
        <v>6640</v>
      </c>
      <c r="L3526" s="19" t="s">
        <v>25</v>
      </c>
    </row>
    <row r="3527" spans="1:12" x14ac:dyDescent="0.25">
      <c r="A3527" s="19" t="s">
        <v>4490</v>
      </c>
      <c r="B3527" s="19" t="s">
        <v>4491</v>
      </c>
      <c r="C3527" s="19" t="s">
        <v>3600</v>
      </c>
      <c r="D3527" s="19" t="s">
        <v>4798</v>
      </c>
      <c r="E3527" s="20" t="s">
        <v>21</v>
      </c>
      <c r="F3527" s="19" t="s">
        <v>21</v>
      </c>
      <c r="G3527" s="180">
        <v>89664</v>
      </c>
      <c r="H3527" s="19" t="s">
        <v>5169</v>
      </c>
      <c r="I3527" s="19" t="s">
        <v>15692</v>
      </c>
      <c r="J3527" s="19" t="s">
        <v>23</v>
      </c>
      <c r="K3527" s="20" t="s">
        <v>6787</v>
      </c>
      <c r="L3527" s="19" t="s">
        <v>25</v>
      </c>
    </row>
    <row r="3528" spans="1:12" x14ac:dyDescent="0.25">
      <c r="A3528" s="19" t="s">
        <v>4490</v>
      </c>
      <c r="B3528" s="19" t="s">
        <v>4491</v>
      </c>
      <c r="C3528" s="19" t="s">
        <v>3600</v>
      </c>
      <c r="D3528" s="19" t="s">
        <v>4798</v>
      </c>
      <c r="E3528" s="20" t="s">
        <v>21</v>
      </c>
      <c r="F3528" s="19" t="s">
        <v>21</v>
      </c>
      <c r="G3528" s="180">
        <v>89665</v>
      </c>
      <c r="H3528" s="19" t="s">
        <v>5170</v>
      </c>
      <c r="I3528" s="19" t="s">
        <v>15692</v>
      </c>
      <c r="J3528" s="19" t="s">
        <v>23</v>
      </c>
      <c r="K3528" s="20" t="s">
        <v>6893</v>
      </c>
      <c r="L3528" s="19" t="s">
        <v>25</v>
      </c>
    </row>
    <row r="3529" spans="1:12" x14ac:dyDescent="0.25">
      <c r="A3529" s="19" t="s">
        <v>4490</v>
      </c>
      <c r="B3529" s="19" t="s">
        <v>4491</v>
      </c>
      <c r="C3529" s="19" t="s">
        <v>3600</v>
      </c>
      <c r="D3529" s="19" t="s">
        <v>4798</v>
      </c>
      <c r="E3529" s="20" t="s">
        <v>21</v>
      </c>
      <c r="F3529" s="19" t="s">
        <v>21</v>
      </c>
      <c r="G3529" s="180">
        <v>89666</v>
      </c>
      <c r="H3529" s="19" t="s">
        <v>5172</v>
      </c>
      <c r="I3529" s="19" t="s">
        <v>15692</v>
      </c>
      <c r="J3529" s="19" t="s">
        <v>23</v>
      </c>
      <c r="K3529" s="20" t="s">
        <v>9557</v>
      </c>
      <c r="L3529" s="19" t="s">
        <v>25</v>
      </c>
    </row>
    <row r="3530" spans="1:12" x14ac:dyDescent="0.25">
      <c r="A3530" s="19" t="s">
        <v>4490</v>
      </c>
      <c r="B3530" s="19" t="s">
        <v>4491</v>
      </c>
      <c r="C3530" s="19" t="s">
        <v>3600</v>
      </c>
      <c r="D3530" s="19" t="s">
        <v>4798</v>
      </c>
      <c r="E3530" s="20" t="s">
        <v>21</v>
      </c>
      <c r="F3530" s="19" t="s">
        <v>21</v>
      </c>
      <c r="G3530" s="180">
        <v>89667</v>
      </c>
      <c r="H3530" s="19" t="s">
        <v>5174</v>
      </c>
      <c r="I3530" s="19" t="s">
        <v>15692</v>
      </c>
      <c r="J3530" s="19" t="s">
        <v>23</v>
      </c>
      <c r="K3530" s="20" t="s">
        <v>960</v>
      </c>
      <c r="L3530" s="19" t="s">
        <v>25</v>
      </c>
    </row>
    <row r="3531" spans="1:12" x14ac:dyDescent="0.25">
      <c r="A3531" s="19" t="s">
        <v>4490</v>
      </c>
      <c r="B3531" s="19" t="s">
        <v>4491</v>
      </c>
      <c r="C3531" s="19" t="s">
        <v>3600</v>
      </c>
      <c r="D3531" s="19" t="s">
        <v>4798</v>
      </c>
      <c r="E3531" s="20" t="s">
        <v>21</v>
      </c>
      <c r="F3531" s="19" t="s">
        <v>21</v>
      </c>
      <c r="G3531" s="180">
        <v>89668</v>
      </c>
      <c r="H3531" s="19" t="s">
        <v>5175</v>
      </c>
      <c r="I3531" s="19" t="s">
        <v>15692</v>
      </c>
      <c r="J3531" s="19" t="s">
        <v>23</v>
      </c>
      <c r="K3531" s="20" t="s">
        <v>2469</v>
      </c>
      <c r="L3531" s="19" t="s">
        <v>25</v>
      </c>
    </row>
    <row r="3532" spans="1:12" x14ac:dyDescent="0.25">
      <c r="A3532" s="19" t="s">
        <v>4490</v>
      </c>
      <c r="B3532" s="19" t="s">
        <v>4491</v>
      </c>
      <c r="C3532" s="19" t="s">
        <v>3600</v>
      </c>
      <c r="D3532" s="19" t="s">
        <v>4798</v>
      </c>
      <c r="E3532" s="20" t="s">
        <v>21</v>
      </c>
      <c r="F3532" s="19" t="s">
        <v>21</v>
      </c>
      <c r="G3532" s="180">
        <v>89669</v>
      </c>
      <c r="H3532" s="19" t="s">
        <v>5177</v>
      </c>
      <c r="I3532" s="19" t="s">
        <v>15692</v>
      </c>
      <c r="J3532" s="19" t="s">
        <v>23</v>
      </c>
      <c r="K3532" s="20" t="s">
        <v>11240</v>
      </c>
      <c r="L3532" s="19" t="s">
        <v>25</v>
      </c>
    </row>
    <row r="3533" spans="1:12" x14ac:dyDescent="0.25">
      <c r="A3533" s="19" t="s">
        <v>4490</v>
      </c>
      <c r="B3533" s="19" t="s">
        <v>4491</v>
      </c>
      <c r="C3533" s="19" t="s">
        <v>3600</v>
      </c>
      <c r="D3533" s="19" t="s">
        <v>4798</v>
      </c>
      <c r="E3533" s="20" t="s">
        <v>21</v>
      </c>
      <c r="F3533" s="19" t="s">
        <v>21</v>
      </c>
      <c r="G3533" s="180">
        <v>89670</v>
      </c>
      <c r="H3533" s="19" t="s">
        <v>5178</v>
      </c>
      <c r="I3533" s="19" t="s">
        <v>15692</v>
      </c>
      <c r="J3533" s="19" t="s">
        <v>23</v>
      </c>
      <c r="K3533" s="20" t="s">
        <v>6805</v>
      </c>
      <c r="L3533" s="19" t="s">
        <v>25</v>
      </c>
    </row>
    <row r="3534" spans="1:12" x14ac:dyDescent="0.25">
      <c r="A3534" s="19" t="s">
        <v>4490</v>
      </c>
      <c r="B3534" s="19" t="s">
        <v>4491</v>
      </c>
      <c r="C3534" s="19" t="s">
        <v>3600</v>
      </c>
      <c r="D3534" s="19" t="s">
        <v>4798</v>
      </c>
      <c r="E3534" s="20" t="s">
        <v>21</v>
      </c>
      <c r="F3534" s="19" t="s">
        <v>21</v>
      </c>
      <c r="G3534" s="180">
        <v>89671</v>
      </c>
      <c r="H3534" s="19" t="s">
        <v>5179</v>
      </c>
      <c r="I3534" s="19" t="s">
        <v>15692</v>
      </c>
      <c r="J3534" s="19" t="s">
        <v>23</v>
      </c>
      <c r="K3534" s="20" t="s">
        <v>11241</v>
      </c>
      <c r="L3534" s="19" t="s">
        <v>25</v>
      </c>
    </row>
    <row r="3535" spans="1:12" x14ac:dyDescent="0.25">
      <c r="A3535" s="19" t="s">
        <v>4490</v>
      </c>
      <c r="B3535" s="19" t="s">
        <v>4491</v>
      </c>
      <c r="C3535" s="19" t="s">
        <v>3600</v>
      </c>
      <c r="D3535" s="19" t="s">
        <v>4798</v>
      </c>
      <c r="E3535" s="20" t="s">
        <v>21</v>
      </c>
      <c r="F3535" s="19" t="s">
        <v>21</v>
      </c>
      <c r="G3535" s="180">
        <v>89672</v>
      </c>
      <c r="H3535" s="19" t="s">
        <v>5180</v>
      </c>
      <c r="I3535" s="19" t="s">
        <v>15692</v>
      </c>
      <c r="J3535" s="19" t="s">
        <v>23</v>
      </c>
      <c r="K3535" s="20" t="s">
        <v>3928</v>
      </c>
      <c r="L3535" s="19" t="s">
        <v>25</v>
      </c>
    </row>
    <row r="3536" spans="1:12" x14ac:dyDescent="0.25">
      <c r="A3536" s="19" t="s">
        <v>4490</v>
      </c>
      <c r="B3536" s="19" t="s">
        <v>4491</v>
      </c>
      <c r="C3536" s="19" t="s">
        <v>3600</v>
      </c>
      <c r="D3536" s="19" t="s">
        <v>4798</v>
      </c>
      <c r="E3536" s="20" t="s">
        <v>21</v>
      </c>
      <c r="F3536" s="19" t="s">
        <v>21</v>
      </c>
      <c r="G3536" s="180">
        <v>89673</v>
      </c>
      <c r="H3536" s="19" t="s">
        <v>5182</v>
      </c>
      <c r="I3536" s="19" t="s">
        <v>15692</v>
      </c>
      <c r="J3536" s="19" t="s">
        <v>23</v>
      </c>
      <c r="K3536" s="20" t="s">
        <v>11242</v>
      </c>
      <c r="L3536" s="19" t="s">
        <v>25</v>
      </c>
    </row>
    <row r="3537" spans="1:12" x14ac:dyDescent="0.25">
      <c r="A3537" s="19" t="s">
        <v>4490</v>
      </c>
      <c r="B3537" s="19" t="s">
        <v>4491</v>
      </c>
      <c r="C3537" s="19" t="s">
        <v>3600</v>
      </c>
      <c r="D3537" s="19" t="s">
        <v>4798</v>
      </c>
      <c r="E3537" s="20" t="s">
        <v>21</v>
      </c>
      <c r="F3537" s="19" t="s">
        <v>21</v>
      </c>
      <c r="G3537" s="180">
        <v>89674</v>
      </c>
      <c r="H3537" s="19" t="s">
        <v>5183</v>
      </c>
      <c r="I3537" s="19" t="s">
        <v>15692</v>
      </c>
      <c r="J3537" s="19" t="s">
        <v>23</v>
      </c>
      <c r="K3537" s="20" t="s">
        <v>11243</v>
      </c>
      <c r="L3537" s="19" t="s">
        <v>25</v>
      </c>
    </row>
    <row r="3538" spans="1:12" x14ac:dyDescent="0.25">
      <c r="A3538" s="19" t="s">
        <v>4490</v>
      </c>
      <c r="B3538" s="19" t="s">
        <v>4491</v>
      </c>
      <c r="C3538" s="19" t="s">
        <v>3600</v>
      </c>
      <c r="D3538" s="19" t="s">
        <v>4798</v>
      </c>
      <c r="E3538" s="20" t="s">
        <v>21</v>
      </c>
      <c r="F3538" s="19" t="s">
        <v>21</v>
      </c>
      <c r="G3538" s="180">
        <v>89675</v>
      </c>
      <c r="H3538" s="19" t="s">
        <v>5185</v>
      </c>
      <c r="I3538" s="19" t="s">
        <v>15692</v>
      </c>
      <c r="J3538" s="19" t="s">
        <v>23</v>
      </c>
      <c r="K3538" s="20" t="s">
        <v>3906</v>
      </c>
      <c r="L3538" s="19" t="s">
        <v>25</v>
      </c>
    </row>
    <row r="3539" spans="1:12" x14ac:dyDescent="0.25">
      <c r="A3539" s="19" t="s">
        <v>4490</v>
      </c>
      <c r="B3539" s="19" t="s">
        <v>4491</v>
      </c>
      <c r="C3539" s="19" t="s">
        <v>3600</v>
      </c>
      <c r="D3539" s="19" t="s">
        <v>4798</v>
      </c>
      <c r="E3539" s="20" t="s">
        <v>21</v>
      </c>
      <c r="F3539" s="19" t="s">
        <v>21</v>
      </c>
      <c r="G3539" s="180">
        <v>89676</v>
      </c>
      <c r="H3539" s="19" t="s">
        <v>5187</v>
      </c>
      <c r="I3539" s="19" t="s">
        <v>15692</v>
      </c>
      <c r="J3539" s="19" t="s">
        <v>23</v>
      </c>
      <c r="K3539" s="20" t="s">
        <v>1355</v>
      </c>
      <c r="L3539" s="19" t="s">
        <v>25</v>
      </c>
    </row>
    <row r="3540" spans="1:12" x14ac:dyDescent="0.25">
      <c r="A3540" s="19" t="s">
        <v>4490</v>
      </c>
      <c r="B3540" s="19" t="s">
        <v>4491</v>
      </c>
      <c r="C3540" s="19" t="s">
        <v>3600</v>
      </c>
      <c r="D3540" s="19" t="s">
        <v>4798</v>
      </c>
      <c r="E3540" s="20" t="s">
        <v>21</v>
      </c>
      <c r="F3540" s="19" t="s">
        <v>21</v>
      </c>
      <c r="G3540" s="180">
        <v>89677</v>
      </c>
      <c r="H3540" s="19" t="s">
        <v>5188</v>
      </c>
      <c r="I3540" s="19" t="s">
        <v>15692</v>
      </c>
      <c r="J3540" s="19" t="s">
        <v>23</v>
      </c>
      <c r="K3540" s="20" t="s">
        <v>11244</v>
      </c>
      <c r="L3540" s="19" t="s">
        <v>25</v>
      </c>
    </row>
    <row r="3541" spans="1:12" x14ac:dyDescent="0.25">
      <c r="A3541" s="19" t="s">
        <v>4490</v>
      </c>
      <c r="B3541" s="19" t="s">
        <v>4491</v>
      </c>
      <c r="C3541" s="19" t="s">
        <v>3600</v>
      </c>
      <c r="D3541" s="19" t="s">
        <v>4798</v>
      </c>
      <c r="E3541" s="20" t="s">
        <v>21</v>
      </c>
      <c r="F3541" s="19" t="s">
        <v>21</v>
      </c>
      <c r="G3541" s="180">
        <v>89678</v>
      </c>
      <c r="H3541" s="19" t="s">
        <v>5189</v>
      </c>
      <c r="I3541" s="19" t="s">
        <v>15692</v>
      </c>
      <c r="J3541" s="19" t="s">
        <v>23</v>
      </c>
      <c r="K3541" s="20" t="s">
        <v>180</v>
      </c>
      <c r="L3541" s="19" t="s">
        <v>25</v>
      </c>
    </row>
    <row r="3542" spans="1:12" x14ac:dyDescent="0.25">
      <c r="A3542" s="19" t="s">
        <v>4490</v>
      </c>
      <c r="B3542" s="19" t="s">
        <v>4491</v>
      </c>
      <c r="C3542" s="19" t="s">
        <v>3600</v>
      </c>
      <c r="D3542" s="19" t="s">
        <v>4798</v>
      </c>
      <c r="E3542" s="20" t="s">
        <v>21</v>
      </c>
      <c r="F3542" s="19" t="s">
        <v>21</v>
      </c>
      <c r="G3542" s="180">
        <v>89679</v>
      </c>
      <c r="H3542" s="19" t="s">
        <v>5191</v>
      </c>
      <c r="I3542" s="19" t="s">
        <v>15692</v>
      </c>
      <c r="J3542" s="19" t="s">
        <v>23</v>
      </c>
      <c r="K3542" s="20" t="s">
        <v>11245</v>
      </c>
      <c r="L3542" s="19" t="s">
        <v>25</v>
      </c>
    </row>
    <row r="3543" spans="1:12" x14ac:dyDescent="0.25">
      <c r="A3543" s="19" t="s">
        <v>4490</v>
      </c>
      <c r="B3543" s="19" t="s">
        <v>4491</v>
      </c>
      <c r="C3543" s="19" t="s">
        <v>3600</v>
      </c>
      <c r="D3543" s="19" t="s">
        <v>4798</v>
      </c>
      <c r="E3543" s="20" t="s">
        <v>21</v>
      </c>
      <c r="F3543" s="19" t="s">
        <v>21</v>
      </c>
      <c r="G3543" s="180">
        <v>89680</v>
      </c>
      <c r="H3543" s="19" t="s">
        <v>5192</v>
      </c>
      <c r="I3543" s="19" t="s">
        <v>15692</v>
      </c>
      <c r="J3543" s="19" t="s">
        <v>23</v>
      </c>
      <c r="K3543" s="20" t="s">
        <v>11246</v>
      </c>
      <c r="L3543" s="19" t="s">
        <v>25</v>
      </c>
    </row>
    <row r="3544" spans="1:12" x14ac:dyDescent="0.25">
      <c r="A3544" s="19" t="s">
        <v>4490</v>
      </c>
      <c r="B3544" s="19" t="s">
        <v>4491</v>
      </c>
      <c r="C3544" s="19" t="s">
        <v>3600</v>
      </c>
      <c r="D3544" s="19" t="s">
        <v>4798</v>
      </c>
      <c r="E3544" s="20" t="s">
        <v>21</v>
      </c>
      <c r="F3544" s="19" t="s">
        <v>21</v>
      </c>
      <c r="G3544" s="180">
        <v>89681</v>
      </c>
      <c r="H3544" s="19" t="s">
        <v>5193</v>
      </c>
      <c r="I3544" s="19" t="s">
        <v>15692</v>
      </c>
      <c r="J3544" s="19" t="s">
        <v>23</v>
      </c>
      <c r="K3544" s="20" t="s">
        <v>11247</v>
      </c>
      <c r="L3544" s="19" t="s">
        <v>25</v>
      </c>
    </row>
    <row r="3545" spans="1:12" x14ac:dyDescent="0.25">
      <c r="A3545" s="19" t="s">
        <v>4490</v>
      </c>
      <c r="B3545" s="19" t="s">
        <v>4491</v>
      </c>
      <c r="C3545" s="19" t="s">
        <v>3600</v>
      </c>
      <c r="D3545" s="19" t="s">
        <v>4798</v>
      </c>
      <c r="E3545" s="20" t="s">
        <v>21</v>
      </c>
      <c r="F3545" s="19" t="s">
        <v>21</v>
      </c>
      <c r="G3545" s="180">
        <v>89682</v>
      </c>
      <c r="H3545" s="19" t="s">
        <v>5194</v>
      </c>
      <c r="I3545" s="19" t="s">
        <v>15692</v>
      </c>
      <c r="J3545" s="19" t="s">
        <v>23</v>
      </c>
      <c r="K3545" s="20" t="s">
        <v>11248</v>
      </c>
      <c r="L3545" s="19" t="s">
        <v>25</v>
      </c>
    </row>
    <row r="3546" spans="1:12" x14ac:dyDescent="0.25">
      <c r="A3546" s="19" t="s">
        <v>4490</v>
      </c>
      <c r="B3546" s="19" t="s">
        <v>4491</v>
      </c>
      <c r="C3546" s="19" t="s">
        <v>3600</v>
      </c>
      <c r="D3546" s="19" t="s">
        <v>4798</v>
      </c>
      <c r="E3546" s="20" t="s">
        <v>21</v>
      </c>
      <c r="F3546" s="19" t="s">
        <v>21</v>
      </c>
      <c r="G3546" s="180">
        <v>89684</v>
      </c>
      <c r="H3546" s="19" t="s">
        <v>5195</v>
      </c>
      <c r="I3546" s="19" t="s">
        <v>15692</v>
      </c>
      <c r="J3546" s="19" t="s">
        <v>23</v>
      </c>
      <c r="K3546" s="20" t="s">
        <v>9335</v>
      </c>
      <c r="L3546" s="19" t="s">
        <v>25</v>
      </c>
    </row>
    <row r="3547" spans="1:12" x14ac:dyDescent="0.25">
      <c r="A3547" s="19" t="s">
        <v>4490</v>
      </c>
      <c r="B3547" s="19" t="s">
        <v>4491</v>
      </c>
      <c r="C3547" s="19" t="s">
        <v>3600</v>
      </c>
      <c r="D3547" s="19" t="s">
        <v>4798</v>
      </c>
      <c r="E3547" s="20" t="s">
        <v>21</v>
      </c>
      <c r="F3547" s="19" t="s">
        <v>21</v>
      </c>
      <c r="G3547" s="180">
        <v>89685</v>
      </c>
      <c r="H3547" s="19" t="s">
        <v>5196</v>
      </c>
      <c r="I3547" s="19" t="s">
        <v>15692</v>
      </c>
      <c r="J3547" s="19" t="s">
        <v>23</v>
      </c>
      <c r="K3547" s="20" t="s">
        <v>11249</v>
      </c>
      <c r="L3547" s="19" t="s">
        <v>25</v>
      </c>
    </row>
    <row r="3548" spans="1:12" x14ac:dyDescent="0.25">
      <c r="A3548" s="19" t="s">
        <v>4490</v>
      </c>
      <c r="B3548" s="19" t="s">
        <v>4491</v>
      </c>
      <c r="C3548" s="19" t="s">
        <v>3600</v>
      </c>
      <c r="D3548" s="19" t="s">
        <v>4798</v>
      </c>
      <c r="E3548" s="20" t="s">
        <v>21</v>
      </c>
      <c r="F3548" s="19" t="s">
        <v>21</v>
      </c>
      <c r="G3548" s="180">
        <v>89686</v>
      </c>
      <c r="H3548" s="19" t="s">
        <v>5197</v>
      </c>
      <c r="I3548" s="19" t="s">
        <v>15692</v>
      </c>
      <c r="J3548" s="19" t="s">
        <v>23</v>
      </c>
      <c r="K3548" s="20" t="s">
        <v>11250</v>
      </c>
      <c r="L3548" s="19" t="s">
        <v>25</v>
      </c>
    </row>
    <row r="3549" spans="1:12" x14ac:dyDescent="0.25">
      <c r="A3549" s="19" t="s">
        <v>4490</v>
      </c>
      <c r="B3549" s="19" t="s">
        <v>4491</v>
      </c>
      <c r="C3549" s="19" t="s">
        <v>3600</v>
      </c>
      <c r="D3549" s="19" t="s">
        <v>4798</v>
      </c>
      <c r="E3549" s="20" t="s">
        <v>21</v>
      </c>
      <c r="F3549" s="19" t="s">
        <v>21</v>
      </c>
      <c r="G3549" s="180">
        <v>89687</v>
      </c>
      <c r="H3549" s="19" t="s">
        <v>5198</v>
      </c>
      <c r="I3549" s="19" t="s">
        <v>15692</v>
      </c>
      <c r="J3549" s="19" t="s">
        <v>23</v>
      </c>
      <c r="K3549" s="20" t="s">
        <v>10384</v>
      </c>
      <c r="L3549" s="19" t="s">
        <v>25</v>
      </c>
    </row>
    <row r="3550" spans="1:12" x14ac:dyDescent="0.25">
      <c r="A3550" s="19" t="s">
        <v>4490</v>
      </c>
      <c r="B3550" s="19" t="s">
        <v>4491</v>
      </c>
      <c r="C3550" s="19" t="s">
        <v>3600</v>
      </c>
      <c r="D3550" s="19" t="s">
        <v>4798</v>
      </c>
      <c r="E3550" s="20" t="s">
        <v>21</v>
      </c>
      <c r="F3550" s="19" t="s">
        <v>21</v>
      </c>
      <c r="G3550" s="180">
        <v>89689</v>
      </c>
      <c r="H3550" s="19" t="s">
        <v>5200</v>
      </c>
      <c r="I3550" s="19" t="s">
        <v>15692</v>
      </c>
      <c r="J3550" s="19" t="s">
        <v>23</v>
      </c>
      <c r="K3550" s="20" t="s">
        <v>10618</v>
      </c>
      <c r="L3550" s="19" t="s">
        <v>25</v>
      </c>
    </row>
    <row r="3551" spans="1:12" x14ac:dyDescent="0.25">
      <c r="A3551" s="19" t="s">
        <v>4490</v>
      </c>
      <c r="B3551" s="19" t="s">
        <v>4491</v>
      </c>
      <c r="C3551" s="19" t="s">
        <v>3600</v>
      </c>
      <c r="D3551" s="19" t="s">
        <v>4798</v>
      </c>
      <c r="E3551" s="20" t="s">
        <v>21</v>
      </c>
      <c r="F3551" s="19" t="s">
        <v>21</v>
      </c>
      <c r="G3551" s="180">
        <v>89690</v>
      </c>
      <c r="H3551" s="19" t="s">
        <v>5202</v>
      </c>
      <c r="I3551" s="19" t="s">
        <v>15692</v>
      </c>
      <c r="J3551" s="19" t="s">
        <v>23</v>
      </c>
      <c r="K3551" s="20" t="s">
        <v>11251</v>
      </c>
      <c r="L3551" s="19" t="s">
        <v>25</v>
      </c>
    </row>
    <row r="3552" spans="1:12" x14ac:dyDescent="0.25">
      <c r="A3552" s="19" t="s">
        <v>4490</v>
      </c>
      <c r="B3552" s="19" t="s">
        <v>4491</v>
      </c>
      <c r="C3552" s="19" t="s">
        <v>3600</v>
      </c>
      <c r="D3552" s="19" t="s">
        <v>4798</v>
      </c>
      <c r="E3552" s="20" t="s">
        <v>21</v>
      </c>
      <c r="F3552" s="19" t="s">
        <v>21</v>
      </c>
      <c r="G3552" s="180">
        <v>89691</v>
      </c>
      <c r="H3552" s="19" t="s">
        <v>5203</v>
      </c>
      <c r="I3552" s="19" t="s">
        <v>15692</v>
      </c>
      <c r="J3552" s="19" t="s">
        <v>23</v>
      </c>
      <c r="K3552" s="20" t="s">
        <v>10440</v>
      </c>
      <c r="L3552" s="19" t="s">
        <v>25</v>
      </c>
    </row>
    <row r="3553" spans="1:12" x14ac:dyDescent="0.25">
      <c r="A3553" s="19" t="s">
        <v>4490</v>
      </c>
      <c r="B3553" s="19" t="s">
        <v>4491</v>
      </c>
      <c r="C3553" s="19" t="s">
        <v>3600</v>
      </c>
      <c r="D3553" s="19" t="s">
        <v>4798</v>
      </c>
      <c r="E3553" s="20" t="s">
        <v>21</v>
      </c>
      <c r="F3553" s="19" t="s">
        <v>21</v>
      </c>
      <c r="G3553" s="180">
        <v>89692</v>
      </c>
      <c r="H3553" s="19" t="s">
        <v>5205</v>
      </c>
      <c r="I3553" s="19" t="s">
        <v>15692</v>
      </c>
      <c r="J3553" s="19" t="s">
        <v>23</v>
      </c>
      <c r="K3553" s="20" t="s">
        <v>10367</v>
      </c>
      <c r="L3553" s="19" t="s">
        <v>25</v>
      </c>
    </row>
    <row r="3554" spans="1:12" x14ac:dyDescent="0.25">
      <c r="A3554" s="19" t="s">
        <v>4490</v>
      </c>
      <c r="B3554" s="19" t="s">
        <v>4491</v>
      </c>
      <c r="C3554" s="19" t="s">
        <v>3600</v>
      </c>
      <c r="D3554" s="19" t="s">
        <v>4798</v>
      </c>
      <c r="E3554" s="20" t="s">
        <v>21</v>
      </c>
      <c r="F3554" s="19" t="s">
        <v>21</v>
      </c>
      <c r="G3554" s="180">
        <v>89693</v>
      </c>
      <c r="H3554" s="19" t="s">
        <v>5207</v>
      </c>
      <c r="I3554" s="19" t="s">
        <v>15692</v>
      </c>
      <c r="J3554" s="19" t="s">
        <v>23</v>
      </c>
      <c r="K3554" s="20" t="s">
        <v>11252</v>
      </c>
      <c r="L3554" s="19" t="s">
        <v>25</v>
      </c>
    </row>
    <row r="3555" spans="1:12" x14ac:dyDescent="0.25">
      <c r="A3555" s="19" t="s">
        <v>4490</v>
      </c>
      <c r="B3555" s="19" t="s">
        <v>4491</v>
      </c>
      <c r="C3555" s="19" t="s">
        <v>3600</v>
      </c>
      <c r="D3555" s="19" t="s">
        <v>4798</v>
      </c>
      <c r="E3555" s="20" t="s">
        <v>21</v>
      </c>
      <c r="F3555" s="19" t="s">
        <v>21</v>
      </c>
      <c r="G3555" s="180">
        <v>89694</v>
      </c>
      <c r="H3555" s="19" t="s">
        <v>5208</v>
      </c>
      <c r="I3555" s="19" t="s">
        <v>15692</v>
      </c>
      <c r="J3555" s="19" t="s">
        <v>23</v>
      </c>
      <c r="K3555" s="20" t="s">
        <v>6661</v>
      </c>
      <c r="L3555" s="19" t="s">
        <v>25</v>
      </c>
    </row>
    <row r="3556" spans="1:12" x14ac:dyDescent="0.25">
      <c r="A3556" s="19" t="s">
        <v>4490</v>
      </c>
      <c r="B3556" s="19" t="s">
        <v>4491</v>
      </c>
      <c r="C3556" s="19" t="s">
        <v>3600</v>
      </c>
      <c r="D3556" s="19" t="s">
        <v>4798</v>
      </c>
      <c r="E3556" s="20" t="s">
        <v>21</v>
      </c>
      <c r="F3556" s="19" t="s">
        <v>21</v>
      </c>
      <c r="G3556" s="180">
        <v>89695</v>
      </c>
      <c r="H3556" s="19" t="s">
        <v>5209</v>
      </c>
      <c r="I3556" s="19" t="s">
        <v>15692</v>
      </c>
      <c r="J3556" s="19" t="s">
        <v>23</v>
      </c>
      <c r="K3556" s="20" t="s">
        <v>11253</v>
      </c>
      <c r="L3556" s="19" t="s">
        <v>25</v>
      </c>
    </row>
    <row r="3557" spans="1:12" x14ac:dyDescent="0.25">
      <c r="A3557" s="19" t="s">
        <v>4490</v>
      </c>
      <c r="B3557" s="19" t="s">
        <v>4491</v>
      </c>
      <c r="C3557" s="19" t="s">
        <v>3600</v>
      </c>
      <c r="D3557" s="19" t="s">
        <v>4798</v>
      </c>
      <c r="E3557" s="20" t="s">
        <v>21</v>
      </c>
      <c r="F3557" s="19" t="s">
        <v>21</v>
      </c>
      <c r="G3557" s="180">
        <v>89696</v>
      </c>
      <c r="H3557" s="19" t="s">
        <v>5210</v>
      </c>
      <c r="I3557" s="19" t="s">
        <v>15692</v>
      </c>
      <c r="J3557" s="19" t="s">
        <v>23</v>
      </c>
      <c r="K3557" s="20" t="s">
        <v>11254</v>
      </c>
      <c r="L3557" s="19" t="s">
        <v>25</v>
      </c>
    </row>
    <row r="3558" spans="1:12" x14ac:dyDescent="0.25">
      <c r="A3558" s="19" t="s">
        <v>4490</v>
      </c>
      <c r="B3558" s="19" t="s">
        <v>4491</v>
      </c>
      <c r="C3558" s="19" t="s">
        <v>3600</v>
      </c>
      <c r="D3558" s="19" t="s">
        <v>4798</v>
      </c>
      <c r="E3558" s="20" t="s">
        <v>21</v>
      </c>
      <c r="F3558" s="19" t="s">
        <v>21</v>
      </c>
      <c r="G3558" s="180">
        <v>89697</v>
      </c>
      <c r="H3558" s="19" t="s">
        <v>5211</v>
      </c>
      <c r="I3558" s="19" t="s">
        <v>15692</v>
      </c>
      <c r="J3558" s="19" t="s">
        <v>23</v>
      </c>
      <c r="K3558" s="20" t="s">
        <v>1475</v>
      </c>
      <c r="L3558" s="19" t="s">
        <v>25</v>
      </c>
    </row>
    <row r="3559" spans="1:12" x14ac:dyDescent="0.25">
      <c r="A3559" s="19" t="s">
        <v>4490</v>
      </c>
      <c r="B3559" s="19" t="s">
        <v>4491</v>
      </c>
      <c r="C3559" s="19" t="s">
        <v>3600</v>
      </c>
      <c r="D3559" s="19" t="s">
        <v>4798</v>
      </c>
      <c r="E3559" s="20" t="s">
        <v>21</v>
      </c>
      <c r="F3559" s="19" t="s">
        <v>21</v>
      </c>
      <c r="G3559" s="180">
        <v>89698</v>
      </c>
      <c r="H3559" s="19" t="s">
        <v>5212</v>
      </c>
      <c r="I3559" s="19" t="s">
        <v>15692</v>
      </c>
      <c r="J3559" s="19" t="s">
        <v>23</v>
      </c>
      <c r="K3559" s="20" t="s">
        <v>11255</v>
      </c>
      <c r="L3559" s="19" t="s">
        <v>25</v>
      </c>
    </row>
    <row r="3560" spans="1:12" x14ac:dyDescent="0.25">
      <c r="A3560" s="19" t="s">
        <v>4490</v>
      </c>
      <c r="B3560" s="19" t="s">
        <v>4491</v>
      </c>
      <c r="C3560" s="19" t="s">
        <v>3600</v>
      </c>
      <c r="D3560" s="19" t="s">
        <v>4798</v>
      </c>
      <c r="E3560" s="20" t="s">
        <v>21</v>
      </c>
      <c r="F3560" s="19" t="s">
        <v>21</v>
      </c>
      <c r="G3560" s="180">
        <v>89699</v>
      </c>
      <c r="H3560" s="19" t="s">
        <v>5213</v>
      </c>
      <c r="I3560" s="19" t="s">
        <v>15692</v>
      </c>
      <c r="J3560" s="19" t="s">
        <v>23</v>
      </c>
      <c r="K3560" s="20" t="s">
        <v>317</v>
      </c>
      <c r="L3560" s="19" t="s">
        <v>25</v>
      </c>
    </row>
    <row r="3561" spans="1:12" x14ac:dyDescent="0.25">
      <c r="A3561" s="19" t="s">
        <v>4490</v>
      </c>
      <c r="B3561" s="19" t="s">
        <v>4491</v>
      </c>
      <c r="C3561" s="19" t="s">
        <v>3600</v>
      </c>
      <c r="D3561" s="19" t="s">
        <v>4798</v>
      </c>
      <c r="E3561" s="20" t="s">
        <v>21</v>
      </c>
      <c r="F3561" s="19" t="s">
        <v>21</v>
      </c>
      <c r="G3561" s="180">
        <v>89700</v>
      </c>
      <c r="H3561" s="19" t="s">
        <v>5214</v>
      </c>
      <c r="I3561" s="19" t="s">
        <v>15692</v>
      </c>
      <c r="J3561" s="19" t="s">
        <v>23</v>
      </c>
      <c r="K3561" s="20" t="s">
        <v>10588</v>
      </c>
      <c r="L3561" s="19" t="s">
        <v>25</v>
      </c>
    </row>
    <row r="3562" spans="1:12" x14ac:dyDescent="0.25">
      <c r="A3562" s="19" t="s">
        <v>4490</v>
      </c>
      <c r="B3562" s="19" t="s">
        <v>4491</v>
      </c>
      <c r="C3562" s="19" t="s">
        <v>3600</v>
      </c>
      <c r="D3562" s="19" t="s">
        <v>4798</v>
      </c>
      <c r="E3562" s="20" t="s">
        <v>21</v>
      </c>
      <c r="F3562" s="19" t="s">
        <v>21</v>
      </c>
      <c r="G3562" s="180">
        <v>89701</v>
      </c>
      <c r="H3562" s="19" t="s">
        <v>5215</v>
      </c>
      <c r="I3562" s="19" t="s">
        <v>15692</v>
      </c>
      <c r="J3562" s="19" t="s">
        <v>23</v>
      </c>
      <c r="K3562" s="20" t="s">
        <v>11256</v>
      </c>
      <c r="L3562" s="19" t="s">
        <v>25</v>
      </c>
    </row>
    <row r="3563" spans="1:12" x14ac:dyDescent="0.25">
      <c r="A3563" s="19" t="s">
        <v>4490</v>
      </c>
      <c r="B3563" s="19" t="s">
        <v>4491</v>
      </c>
      <c r="C3563" s="19" t="s">
        <v>3600</v>
      </c>
      <c r="D3563" s="19" t="s">
        <v>4798</v>
      </c>
      <c r="E3563" s="20" t="s">
        <v>21</v>
      </c>
      <c r="F3563" s="19" t="s">
        <v>21</v>
      </c>
      <c r="G3563" s="180">
        <v>89702</v>
      </c>
      <c r="H3563" s="19" t="s">
        <v>5216</v>
      </c>
      <c r="I3563" s="19" t="s">
        <v>15692</v>
      </c>
      <c r="J3563" s="19" t="s">
        <v>23</v>
      </c>
      <c r="K3563" s="20" t="s">
        <v>10588</v>
      </c>
      <c r="L3563" s="19" t="s">
        <v>25</v>
      </c>
    </row>
    <row r="3564" spans="1:12" x14ac:dyDescent="0.25">
      <c r="A3564" s="19" t="s">
        <v>4490</v>
      </c>
      <c r="B3564" s="19" t="s">
        <v>4491</v>
      </c>
      <c r="C3564" s="19" t="s">
        <v>3600</v>
      </c>
      <c r="D3564" s="19" t="s">
        <v>4798</v>
      </c>
      <c r="E3564" s="20" t="s">
        <v>21</v>
      </c>
      <c r="F3564" s="19" t="s">
        <v>21</v>
      </c>
      <c r="G3564" s="180">
        <v>89703</v>
      </c>
      <c r="H3564" s="19" t="s">
        <v>5217</v>
      </c>
      <c r="I3564" s="19" t="s">
        <v>15692</v>
      </c>
      <c r="J3564" s="19" t="s">
        <v>23</v>
      </c>
      <c r="K3564" s="20" t="s">
        <v>11257</v>
      </c>
      <c r="L3564" s="19" t="s">
        <v>25</v>
      </c>
    </row>
    <row r="3565" spans="1:12" x14ac:dyDescent="0.25">
      <c r="A3565" s="19" t="s">
        <v>4490</v>
      </c>
      <c r="B3565" s="19" t="s">
        <v>4491</v>
      </c>
      <c r="C3565" s="19" t="s">
        <v>3600</v>
      </c>
      <c r="D3565" s="19" t="s">
        <v>4798</v>
      </c>
      <c r="E3565" s="20" t="s">
        <v>21</v>
      </c>
      <c r="F3565" s="19" t="s">
        <v>21</v>
      </c>
      <c r="G3565" s="180">
        <v>89704</v>
      </c>
      <c r="H3565" s="19" t="s">
        <v>5219</v>
      </c>
      <c r="I3565" s="19" t="s">
        <v>15692</v>
      </c>
      <c r="J3565" s="19" t="s">
        <v>23</v>
      </c>
      <c r="K3565" s="20" t="s">
        <v>11258</v>
      </c>
      <c r="L3565" s="19" t="s">
        <v>25</v>
      </c>
    </row>
    <row r="3566" spans="1:12" x14ac:dyDescent="0.25">
      <c r="A3566" s="19" t="s">
        <v>4490</v>
      </c>
      <c r="B3566" s="19" t="s">
        <v>4491</v>
      </c>
      <c r="C3566" s="19" t="s">
        <v>3600</v>
      </c>
      <c r="D3566" s="19" t="s">
        <v>4798</v>
      </c>
      <c r="E3566" s="20" t="s">
        <v>21</v>
      </c>
      <c r="F3566" s="19" t="s">
        <v>21</v>
      </c>
      <c r="G3566" s="180">
        <v>89705</v>
      </c>
      <c r="H3566" s="19" t="s">
        <v>5221</v>
      </c>
      <c r="I3566" s="19" t="s">
        <v>15692</v>
      </c>
      <c r="J3566" s="19" t="s">
        <v>23</v>
      </c>
      <c r="K3566" s="20" t="s">
        <v>11259</v>
      </c>
      <c r="L3566" s="19" t="s">
        <v>25</v>
      </c>
    </row>
    <row r="3567" spans="1:12" x14ac:dyDescent="0.25">
      <c r="A3567" s="19" t="s">
        <v>4490</v>
      </c>
      <c r="B3567" s="19" t="s">
        <v>4491</v>
      </c>
      <c r="C3567" s="19" t="s">
        <v>3600</v>
      </c>
      <c r="D3567" s="19" t="s">
        <v>4798</v>
      </c>
      <c r="E3567" s="20" t="s">
        <v>21</v>
      </c>
      <c r="F3567" s="19" t="s">
        <v>21</v>
      </c>
      <c r="G3567" s="180">
        <v>89706</v>
      </c>
      <c r="H3567" s="19" t="s">
        <v>5222</v>
      </c>
      <c r="I3567" s="19" t="s">
        <v>15692</v>
      </c>
      <c r="J3567" s="19" t="s">
        <v>23</v>
      </c>
      <c r="K3567" s="20" t="s">
        <v>11260</v>
      </c>
      <c r="L3567" s="19" t="s">
        <v>25</v>
      </c>
    </row>
    <row r="3568" spans="1:12" x14ac:dyDescent="0.25">
      <c r="A3568" s="19" t="s">
        <v>4490</v>
      </c>
      <c r="B3568" s="19" t="s">
        <v>4491</v>
      </c>
      <c r="C3568" s="19" t="s">
        <v>3600</v>
      </c>
      <c r="D3568" s="19" t="s">
        <v>4798</v>
      </c>
      <c r="E3568" s="20" t="s">
        <v>21</v>
      </c>
      <c r="F3568" s="19" t="s">
        <v>21</v>
      </c>
      <c r="G3568" s="180">
        <v>89718</v>
      </c>
      <c r="H3568" s="19" t="s">
        <v>5224</v>
      </c>
      <c r="I3568" s="19" t="s">
        <v>15747</v>
      </c>
      <c r="J3568" s="19" t="s">
        <v>23</v>
      </c>
      <c r="K3568" s="20" t="s">
        <v>9518</v>
      </c>
      <c r="L3568" s="19" t="s">
        <v>25</v>
      </c>
    </row>
    <row r="3569" spans="1:12" x14ac:dyDescent="0.25">
      <c r="A3569" s="19" t="s">
        <v>4490</v>
      </c>
      <c r="B3569" s="19" t="s">
        <v>4491</v>
      </c>
      <c r="C3569" s="19" t="s">
        <v>3600</v>
      </c>
      <c r="D3569" s="19" t="s">
        <v>4798</v>
      </c>
      <c r="E3569" s="20" t="s">
        <v>21</v>
      </c>
      <c r="F3569" s="19" t="s">
        <v>21</v>
      </c>
      <c r="G3569" s="180">
        <v>89719</v>
      </c>
      <c r="H3569" s="19" t="s">
        <v>5226</v>
      </c>
      <c r="I3569" s="19" t="s">
        <v>15692</v>
      </c>
      <c r="J3569" s="19" t="s">
        <v>23</v>
      </c>
      <c r="K3569" s="20" t="s">
        <v>9319</v>
      </c>
      <c r="L3569" s="19" t="s">
        <v>25</v>
      </c>
    </row>
    <row r="3570" spans="1:12" x14ac:dyDescent="0.25">
      <c r="A3570" s="19" t="s">
        <v>4490</v>
      </c>
      <c r="B3570" s="19" t="s">
        <v>4491</v>
      </c>
      <c r="C3570" s="19" t="s">
        <v>3600</v>
      </c>
      <c r="D3570" s="19" t="s">
        <v>4798</v>
      </c>
      <c r="E3570" s="20" t="s">
        <v>21</v>
      </c>
      <c r="F3570" s="19" t="s">
        <v>21</v>
      </c>
      <c r="G3570" s="180">
        <v>89720</v>
      </c>
      <c r="H3570" s="19" t="s">
        <v>5227</v>
      </c>
      <c r="I3570" s="19" t="s">
        <v>15692</v>
      </c>
      <c r="J3570" s="19" t="s">
        <v>23</v>
      </c>
      <c r="K3570" s="20" t="s">
        <v>11261</v>
      </c>
      <c r="L3570" s="19" t="s">
        <v>25</v>
      </c>
    </row>
    <row r="3571" spans="1:12" x14ac:dyDescent="0.25">
      <c r="A3571" s="19" t="s">
        <v>4490</v>
      </c>
      <c r="B3571" s="19" t="s">
        <v>4491</v>
      </c>
      <c r="C3571" s="19" t="s">
        <v>3600</v>
      </c>
      <c r="D3571" s="19" t="s">
        <v>4798</v>
      </c>
      <c r="E3571" s="20" t="s">
        <v>21</v>
      </c>
      <c r="F3571" s="19" t="s">
        <v>21</v>
      </c>
      <c r="G3571" s="180">
        <v>89721</v>
      </c>
      <c r="H3571" s="19" t="s">
        <v>5228</v>
      </c>
      <c r="I3571" s="19" t="s">
        <v>15692</v>
      </c>
      <c r="J3571" s="19" t="s">
        <v>23</v>
      </c>
      <c r="K3571" s="20" t="s">
        <v>3071</v>
      </c>
      <c r="L3571" s="19" t="s">
        <v>25</v>
      </c>
    </row>
    <row r="3572" spans="1:12" x14ac:dyDescent="0.25">
      <c r="A3572" s="19" t="s">
        <v>4490</v>
      </c>
      <c r="B3572" s="19" t="s">
        <v>4491</v>
      </c>
      <c r="C3572" s="19" t="s">
        <v>3600</v>
      </c>
      <c r="D3572" s="19" t="s">
        <v>4798</v>
      </c>
      <c r="E3572" s="20" t="s">
        <v>21</v>
      </c>
      <c r="F3572" s="19" t="s">
        <v>21</v>
      </c>
      <c r="G3572" s="180">
        <v>89722</v>
      </c>
      <c r="H3572" s="19" t="s">
        <v>5229</v>
      </c>
      <c r="I3572" s="19" t="s">
        <v>15692</v>
      </c>
      <c r="J3572" s="19" t="s">
        <v>23</v>
      </c>
      <c r="K3572" s="20" t="s">
        <v>5945</v>
      </c>
      <c r="L3572" s="19" t="s">
        <v>25</v>
      </c>
    </row>
    <row r="3573" spans="1:12" x14ac:dyDescent="0.25">
      <c r="A3573" s="19" t="s">
        <v>4490</v>
      </c>
      <c r="B3573" s="19" t="s">
        <v>4491</v>
      </c>
      <c r="C3573" s="19" t="s">
        <v>3600</v>
      </c>
      <c r="D3573" s="19" t="s">
        <v>4798</v>
      </c>
      <c r="E3573" s="20" t="s">
        <v>21</v>
      </c>
      <c r="F3573" s="19" t="s">
        <v>21</v>
      </c>
      <c r="G3573" s="180">
        <v>89723</v>
      </c>
      <c r="H3573" s="19" t="s">
        <v>5231</v>
      </c>
      <c r="I3573" s="19" t="s">
        <v>15692</v>
      </c>
      <c r="J3573" s="19" t="s">
        <v>23</v>
      </c>
      <c r="K3573" s="20" t="s">
        <v>5171</v>
      </c>
      <c r="L3573" s="19" t="s">
        <v>25</v>
      </c>
    </row>
    <row r="3574" spans="1:12" x14ac:dyDescent="0.25">
      <c r="A3574" s="19" t="s">
        <v>4490</v>
      </c>
      <c r="B3574" s="19" t="s">
        <v>4491</v>
      </c>
      <c r="C3574" s="19" t="s">
        <v>3600</v>
      </c>
      <c r="D3574" s="19" t="s">
        <v>4798</v>
      </c>
      <c r="E3574" s="20" t="s">
        <v>21</v>
      </c>
      <c r="F3574" s="19" t="s">
        <v>21</v>
      </c>
      <c r="G3574" s="180">
        <v>89724</v>
      </c>
      <c r="H3574" s="19" t="s">
        <v>5233</v>
      </c>
      <c r="I3574" s="19" t="s">
        <v>15692</v>
      </c>
      <c r="J3574" s="19" t="s">
        <v>23</v>
      </c>
      <c r="K3574" s="20" t="s">
        <v>1240</v>
      </c>
      <c r="L3574" s="19" t="s">
        <v>25</v>
      </c>
    </row>
    <row r="3575" spans="1:12" x14ac:dyDescent="0.25">
      <c r="A3575" s="19" t="s">
        <v>4490</v>
      </c>
      <c r="B3575" s="19" t="s">
        <v>4491</v>
      </c>
      <c r="C3575" s="19" t="s">
        <v>3600</v>
      </c>
      <c r="D3575" s="19" t="s">
        <v>4798</v>
      </c>
      <c r="E3575" s="20" t="s">
        <v>21</v>
      </c>
      <c r="F3575" s="19" t="s">
        <v>21</v>
      </c>
      <c r="G3575" s="180">
        <v>89725</v>
      </c>
      <c r="H3575" s="19" t="s">
        <v>5235</v>
      </c>
      <c r="I3575" s="19" t="s">
        <v>15692</v>
      </c>
      <c r="J3575" s="19" t="s">
        <v>23</v>
      </c>
      <c r="K3575" s="20" t="s">
        <v>11262</v>
      </c>
      <c r="L3575" s="19" t="s">
        <v>25</v>
      </c>
    </row>
    <row r="3576" spans="1:12" x14ac:dyDescent="0.25">
      <c r="A3576" s="19" t="s">
        <v>4490</v>
      </c>
      <c r="B3576" s="19" t="s">
        <v>4491</v>
      </c>
      <c r="C3576" s="19" t="s">
        <v>3600</v>
      </c>
      <c r="D3576" s="19" t="s">
        <v>4798</v>
      </c>
      <c r="E3576" s="20" t="s">
        <v>21</v>
      </c>
      <c r="F3576" s="19" t="s">
        <v>21</v>
      </c>
      <c r="G3576" s="180">
        <v>89726</v>
      </c>
      <c r="H3576" s="19" t="s">
        <v>5236</v>
      </c>
      <c r="I3576" s="19" t="s">
        <v>15692</v>
      </c>
      <c r="J3576" s="19" t="s">
        <v>23</v>
      </c>
      <c r="K3576" s="20" t="s">
        <v>7864</v>
      </c>
      <c r="L3576" s="19" t="s">
        <v>25</v>
      </c>
    </row>
    <row r="3577" spans="1:12" x14ac:dyDescent="0.25">
      <c r="A3577" s="19" t="s">
        <v>4490</v>
      </c>
      <c r="B3577" s="19" t="s">
        <v>4491</v>
      </c>
      <c r="C3577" s="19" t="s">
        <v>3600</v>
      </c>
      <c r="D3577" s="19" t="s">
        <v>4798</v>
      </c>
      <c r="E3577" s="20" t="s">
        <v>21</v>
      </c>
      <c r="F3577" s="19" t="s">
        <v>21</v>
      </c>
      <c r="G3577" s="180">
        <v>89727</v>
      </c>
      <c r="H3577" s="19" t="s">
        <v>5237</v>
      </c>
      <c r="I3577" s="19" t="s">
        <v>15692</v>
      </c>
      <c r="J3577" s="19" t="s">
        <v>23</v>
      </c>
      <c r="K3577" s="20" t="s">
        <v>11263</v>
      </c>
      <c r="L3577" s="19" t="s">
        <v>25</v>
      </c>
    </row>
    <row r="3578" spans="1:12" x14ac:dyDescent="0.25">
      <c r="A3578" s="19" t="s">
        <v>4490</v>
      </c>
      <c r="B3578" s="19" t="s">
        <v>4491</v>
      </c>
      <c r="C3578" s="19" t="s">
        <v>3600</v>
      </c>
      <c r="D3578" s="19" t="s">
        <v>4798</v>
      </c>
      <c r="E3578" s="20" t="s">
        <v>21</v>
      </c>
      <c r="F3578" s="19" t="s">
        <v>21</v>
      </c>
      <c r="G3578" s="180">
        <v>89728</v>
      </c>
      <c r="H3578" s="19" t="s">
        <v>5238</v>
      </c>
      <c r="I3578" s="19" t="s">
        <v>15692</v>
      </c>
      <c r="J3578" s="19" t="s">
        <v>23</v>
      </c>
      <c r="K3578" s="20" t="s">
        <v>10429</v>
      </c>
      <c r="L3578" s="19" t="s">
        <v>25</v>
      </c>
    </row>
    <row r="3579" spans="1:12" x14ac:dyDescent="0.25">
      <c r="A3579" s="19" t="s">
        <v>4490</v>
      </c>
      <c r="B3579" s="19" t="s">
        <v>4491</v>
      </c>
      <c r="C3579" s="19" t="s">
        <v>3600</v>
      </c>
      <c r="D3579" s="19" t="s">
        <v>4798</v>
      </c>
      <c r="E3579" s="20" t="s">
        <v>21</v>
      </c>
      <c r="F3579" s="19" t="s">
        <v>21</v>
      </c>
      <c r="G3579" s="180">
        <v>89729</v>
      </c>
      <c r="H3579" s="19" t="s">
        <v>5240</v>
      </c>
      <c r="I3579" s="19" t="s">
        <v>15692</v>
      </c>
      <c r="J3579" s="19" t="s">
        <v>23</v>
      </c>
      <c r="K3579" s="20" t="s">
        <v>10633</v>
      </c>
      <c r="L3579" s="19" t="s">
        <v>25</v>
      </c>
    </row>
    <row r="3580" spans="1:12" x14ac:dyDescent="0.25">
      <c r="A3580" s="19" t="s">
        <v>4490</v>
      </c>
      <c r="B3580" s="19" t="s">
        <v>4491</v>
      </c>
      <c r="C3580" s="19" t="s">
        <v>3600</v>
      </c>
      <c r="D3580" s="19" t="s">
        <v>4798</v>
      </c>
      <c r="E3580" s="20" t="s">
        <v>21</v>
      </c>
      <c r="F3580" s="19" t="s">
        <v>21</v>
      </c>
      <c r="G3580" s="180">
        <v>89730</v>
      </c>
      <c r="H3580" s="19" t="s">
        <v>5241</v>
      </c>
      <c r="I3580" s="19" t="s">
        <v>15692</v>
      </c>
      <c r="J3580" s="19" t="s">
        <v>23</v>
      </c>
      <c r="K3580" s="20" t="s">
        <v>4407</v>
      </c>
      <c r="L3580" s="19" t="s">
        <v>25</v>
      </c>
    </row>
    <row r="3581" spans="1:12" x14ac:dyDescent="0.25">
      <c r="A3581" s="19" t="s">
        <v>4490</v>
      </c>
      <c r="B3581" s="19" t="s">
        <v>4491</v>
      </c>
      <c r="C3581" s="19" t="s">
        <v>3600</v>
      </c>
      <c r="D3581" s="19" t="s">
        <v>4798</v>
      </c>
      <c r="E3581" s="20" t="s">
        <v>21</v>
      </c>
      <c r="F3581" s="19" t="s">
        <v>21</v>
      </c>
      <c r="G3581" s="180">
        <v>89731</v>
      </c>
      <c r="H3581" s="19" t="s">
        <v>5242</v>
      </c>
      <c r="I3581" s="19" t="s">
        <v>15692</v>
      </c>
      <c r="J3581" s="19" t="s">
        <v>23</v>
      </c>
      <c r="K3581" s="20" t="s">
        <v>10432</v>
      </c>
      <c r="L3581" s="19" t="s">
        <v>25</v>
      </c>
    </row>
    <row r="3582" spans="1:12" x14ac:dyDescent="0.25">
      <c r="A3582" s="19" t="s">
        <v>4490</v>
      </c>
      <c r="B3582" s="19" t="s">
        <v>4491</v>
      </c>
      <c r="C3582" s="19" t="s">
        <v>3600</v>
      </c>
      <c r="D3582" s="19" t="s">
        <v>4798</v>
      </c>
      <c r="E3582" s="20" t="s">
        <v>21</v>
      </c>
      <c r="F3582" s="19" t="s">
        <v>21</v>
      </c>
      <c r="G3582" s="180">
        <v>89732</v>
      </c>
      <c r="H3582" s="19" t="s">
        <v>5243</v>
      </c>
      <c r="I3582" s="19" t="s">
        <v>15692</v>
      </c>
      <c r="J3582" s="19" t="s">
        <v>23</v>
      </c>
      <c r="K3582" s="20" t="s">
        <v>4829</v>
      </c>
      <c r="L3582" s="19" t="s">
        <v>25</v>
      </c>
    </row>
    <row r="3583" spans="1:12" x14ac:dyDescent="0.25">
      <c r="A3583" s="19" t="s">
        <v>4490</v>
      </c>
      <c r="B3583" s="19" t="s">
        <v>4491</v>
      </c>
      <c r="C3583" s="19" t="s">
        <v>3600</v>
      </c>
      <c r="D3583" s="19" t="s">
        <v>4798</v>
      </c>
      <c r="E3583" s="20" t="s">
        <v>21</v>
      </c>
      <c r="F3583" s="19" t="s">
        <v>21</v>
      </c>
      <c r="G3583" s="180">
        <v>89733</v>
      </c>
      <c r="H3583" s="19" t="s">
        <v>5244</v>
      </c>
      <c r="I3583" s="19" t="s">
        <v>15692</v>
      </c>
      <c r="J3583" s="19" t="s">
        <v>23</v>
      </c>
      <c r="K3583" s="20" t="s">
        <v>11264</v>
      </c>
      <c r="L3583" s="19" t="s">
        <v>25</v>
      </c>
    </row>
    <row r="3584" spans="1:12" x14ac:dyDescent="0.25">
      <c r="A3584" s="19" t="s">
        <v>4490</v>
      </c>
      <c r="B3584" s="19" t="s">
        <v>4491</v>
      </c>
      <c r="C3584" s="19" t="s">
        <v>3600</v>
      </c>
      <c r="D3584" s="19" t="s">
        <v>4798</v>
      </c>
      <c r="E3584" s="20" t="s">
        <v>21</v>
      </c>
      <c r="F3584" s="19" t="s">
        <v>21</v>
      </c>
      <c r="G3584" s="180">
        <v>89734</v>
      </c>
      <c r="H3584" s="19" t="s">
        <v>5245</v>
      </c>
      <c r="I3584" s="19" t="s">
        <v>15692</v>
      </c>
      <c r="J3584" s="19" t="s">
        <v>23</v>
      </c>
      <c r="K3584" s="20" t="s">
        <v>10633</v>
      </c>
      <c r="L3584" s="19" t="s">
        <v>25</v>
      </c>
    </row>
    <row r="3585" spans="1:12" x14ac:dyDescent="0.25">
      <c r="A3585" s="19" t="s">
        <v>4490</v>
      </c>
      <c r="B3585" s="19" t="s">
        <v>4491</v>
      </c>
      <c r="C3585" s="19" t="s">
        <v>3600</v>
      </c>
      <c r="D3585" s="19" t="s">
        <v>4798</v>
      </c>
      <c r="E3585" s="20" t="s">
        <v>21</v>
      </c>
      <c r="F3585" s="19" t="s">
        <v>21</v>
      </c>
      <c r="G3585" s="180">
        <v>89735</v>
      </c>
      <c r="H3585" s="19" t="s">
        <v>5246</v>
      </c>
      <c r="I3585" s="19" t="s">
        <v>15692</v>
      </c>
      <c r="J3585" s="19" t="s">
        <v>23</v>
      </c>
      <c r="K3585" s="20" t="s">
        <v>5440</v>
      </c>
      <c r="L3585" s="19" t="s">
        <v>25</v>
      </c>
    </row>
    <row r="3586" spans="1:12" x14ac:dyDescent="0.25">
      <c r="A3586" s="19" t="s">
        <v>4490</v>
      </c>
      <c r="B3586" s="19" t="s">
        <v>4491</v>
      </c>
      <c r="C3586" s="19" t="s">
        <v>3600</v>
      </c>
      <c r="D3586" s="19" t="s">
        <v>4798</v>
      </c>
      <c r="E3586" s="20" t="s">
        <v>21</v>
      </c>
      <c r="F3586" s="19" t="s">
        <v>21</v>
      </c>
      <c r="G3586" s="180">
        <v>89736</v>
      </c>
      <c r="H3586" s="19" t="s">
        <v>5247</v>
      </c>
      <c r="I3586" s="19" t="s">
        <v>15692</v>
      </c>
      <c r="J3586" s="19" t="s">
        <v>23</v>
      </c>
      <c r="K3586" s="20" t="s">
        <v>56</v>
      </c>
      <c r="L3586" s="19" t="s">
        <v>25</v>
      </c>
    </row>
    <row r="3587" spans="1:12" x14ac:dyDescent="0.25">
      <c r="A3587" s="19" t="s">
        <v>4490</v>
      </c>
      <c r="B3587" s="19" t="s">
        <v>4491</v>
      </c>
      <c r="C3587" s="19" t="s">
        <v>3600</v>
      </c>
      <c r="D3587" s="19" t="s">
        <v>4798</v>
      </c>
      <c r="E3587" s="20" t="s">
        <v>21</v>
      </c>
      <c r="F3587" s="19" t="s">
        <v>21</v>
      </c>
      <c r="G3587" s="180">
        <v>89737</v>
      </c>
      <c r="H3587" s="19" t="s">
        <v>5248</v>
      </c>
      <c r="I3587" s="19" t="s">
        <v>15692</v>
      </c>
      <c r="J3587" s="19" t="s">
        <v>23</v>
      </c>
      <c r="K3587" s="20" t="s">
        <v>5026</v>
      </c>
      <c r="L3587" s="19" t="s">
        <v>25</v>
      </c>
    </row>
    <row r="3588" spans="1:12" x14ac:dyDescent="0.25">
      <c r="A3588" s="19" t="s">
        <v>4490</v>
      </c>
      <c r="B3588" s="19" t="s">
        <v>4491</v>
      </c>
      <c r="C3588" s="19" t="s">
        <v>3600</v>
      </c>
      <c r="D3588" s="19" t="s">
        <v>4798</v>
      </c>
      <c r="E3588" s="20" t="s">
        <v>21</v>
      </c>
      <c r="F3588" s="19" t="s">
        <v>21</v>
      </c>
      <c r="G3588" s="180">
        <v>89738</v>
      </c>
      <c r="H3588" s="19" t="s">
        <v>5249</v>
      </c>
      <c r="I3588" s="19" t="s">
        <v>15692</v>
      </c>
      <c r="J3588" s="19" t="s">
        <v>23</v>
      </c>
      <c r="K3588" s="20" t="s">
        <v>4822</v>
      </c>
      <c r="L3588" s="19" t="s">
        <v>25</v>
      </c>
    </row>
    <row r="3589" spans="1:12" x14ac:dyDescent="0.25">
      <c r="A3589" s="19" t="s">
        <v>4490</v>
      </c>
      <c r="B3589" s="19" t="s">
        <v>4491</v>
      </c>
      <c r="C3589" s="19" t="s">
        <v>3600</v>
      </c>
      <c r="D3589" s="19" t="s">
        <v>4798</v>
      </c>
      <c r="E3589" s="20" t="s">
        <v>21</v>
      </c>
      <c r="F3589" s="19" t="s">
        <v>21</v>
      </c>
      <c r="G3589" s="180">
        <v>89739</v>
      </c>
      <c r="H3589" s="19" t="s">
        <v>5250</v>
      </c>
      <c r="I3589" s="19" t="s">
        <v>15692</v>
      </c>
      <c r="J3589" s="19" t="s">
        <v>23</v>
      </c>
      <c r="K3589" s="20" t="s">
        <v>11265</v>
      </c>
      <c r="L3589" s="19" t="s">
        <v>25</v>
      </c>
    </row>
    <row r="3590" spans="1:12" x14ac:dyDescent="0.25">
      <c r="A3590" s="19" t="s">
        <v>4490</v>
      </c>
      <c r="B3590" s="19" t="s">
        <v>4491</v>
      </c>
      <c r="C3590" s="19" t="s">
        <v>3600</v>
      </c>
      <c r="D3590" s="19" t="s">
        <v>4798</v>
      </c>
      <c r="E3590" s="20" t="s">
        <v>21</v>
      </c>
      <c r="F3590" s="19" t="s">
        <v>21</v>
      </c>
      <c r="G3590" s="180">
        <v>89740</v>
      </c>
      <c r="H3590" s="19" t="s">
        <v>5251</v>
      </c>
      <c r="I3590" s="19" t="s">
        <v>15692</v>
      </c>
      <c r="J3590" s="19" t="s">
        <v>23</v>
      </c>
      <c r="K3590" s="20" t="s">
        <v>1275</v>
      </c>
      <c r="L3590" s="19" t="s">
        <v>25</v>
      </c>
    </row>
    <row r="3591" spans="1:12" x14ac:dyDescent="0.25">
      <c r="A3591" s="19" t="s">
        <v>4490</v>
      </c>
      <c r="B3591" s="19" t="s">
        <v>4491</v>
      </c>
      <c r="C3591" s="19" t="s">
        <v>3600</v>
      </c>
      <c r="D3591" s="19" t="s">
        <v>4798</v>
      </c>
      <c r="E3591" s="20" t="s">
        <v>21</v>
      </c>
      <c r="F3591" s="19" t="s">
        <v>21</v>
      </c>
      <c r="G3591" s="180">
        <v>89741</v>
      </c>
      <c r="H3591" s="19" t="s">
        <v>5252</v>
      </c>
      <c r="I3591" s="19" t="s">
        <v>15692</v>
      </c>
      <c r="J3591" s="19" t="s">
        <v>23</v>
      </c>
      <c r="K3591" s="20" t="s">
        <v>10638</v>
      </c>
      <c r="L3591" s="19" t="s">
        <v>25</v>
      </c>
    </row>
    <row r="3592" spans="1:12" x14ac:dyDescent="0.25">
      <c r="A3592" s="19" t="s">
        <v>4490</v>
      </c>
      <c r="B3592" s="19" t="s">
        <v>4491</v>
      </c>
      <c r="C3592" s="19" t="s">
        <v>3600</v>
      </c>
      <c r="D3592" s="19" t="s">
        <v>4798</v>
      </c>
      <c r="E3592" s="20" t="s">
        <v>21</v>
      </c>
      <c r="F3592" s="19" t="s">
        <v>21</v>
      </c>
      <c r="G3592" s="180">
        <v>89742</v>
      </c>
      <c r="H3592" s="19" t="s">
        <v>5254</v>
      </c>
      <c r="I3592" s="19" t="s">
        <v>15692</v>
      </c>
      <c r="J3592" s="19" t="s">
        <v>23</v>
      </c>
      <c r="K3592" s="20" t="s">
        <v>11266</v>
      </c>
      <c r="L3592" s="19" t="s">
        <v>25</v>
      </c>
    </row>
    <row r="3593" spans="1:12" x14ac:dyDescent="0.25">
      <c r="A3593" s="19" t="s">
        <v>4490</v>
      </c>
      <c r="B3593" s="19" t="s">
        <v>4491</v>
      </c>
      <c r="C3593" s="19" t="s">
        <v>3600</v>
      </c>
      <c r="D3593" s="19" t="s">
        <v>4798</v>
      </c>
      <c r="E3593" s="20" t="s">
        <v>21</v>
      </c>
      <c r="F3593" s="19" t="s">
        <v>21</v>
      </c>
      <c r="G3593" s="180">
        <v>89743</v>
      </c>
      <c r="H3593" s="19" t="s">
        <v>5255</v>
      </c>
      <c r="I3593" s="19" t="s">
        <v>15692</v>
      </c>
      <c r="J3593" s="19" t="s">
        <v>23</v>
      </c>
      <c r="K3593" s="20" t="s">
        <v>4797</v>
      </c>
      <c r="L3593" s="19" t="s">
        <v>25</v>
      </c>
    </row>
    <row r="3594" spans="1:12" x14ac:dyDescent="0.25">
      <c r="A3594" s="19" t="s">
        <v>4490</v>
      </c>
      <c r="B3594" s="19" t="s">
        <v>4491</v>
      </c>
      <c r="C3594" s="19" t="s">
        <v>3600</v>
      </c>
      <c r="D3594" s="19" t="s">
        <v>4798</v>
      </c>
      <c r="E3594" s="20" t="s">
        <v>21</v>
      </c>
      <c r="F3594" s="19" t="s">
        <v>21</v>
      </c>
      <c r="G3594" s="180">
        <v>89744</v>
      </c>
      <c r="H3594" s="19" t="s">
        <v>5256</v>
      </c>
      <c r="I3594" s="19" t="s">
        <v>15692</v>
      </c>
      <c r="J3594" s="19" t="s">
        <v>23</v>
      </c>
      <c r="K3594" s="20" t="s">
        <v>10618</v>
      </c>
      <c r="L3594" s="19" t="s">
        <v>25</v>
      </c>
    </row>
    <row r="3595" spans="1:12" x14ac:dyDescent="0.25">
      <c r="A3595" s="19" t="s">
        <v>4490</v>
      </c>
      <c r="B3595" s="19" t="s">
        <v>4491</v>
      </c>
      <c r="C3595" s="19" t="s">
        <v>3600</v>
      </c>
      <c r="D3595" s="19" t="s">
        <v>4798</v>
      </c>
      <c r="E3595" s="20" t="s">
        <v>21</v>
      </c>
      <c r="F3595" s="19" t="s">
        <v>21</v>
      </c>
      <c r="G3595" s="180">
        <v>89745</v>
      </c>
      <c r="H3595" s="19" t="s">
        <v>5258</v>
      </c>
      <c r="I3595" s="19" t="s">
        <v>15692</v>
      </c>
      <c r="J3595" s="19" t="s">
        <v>23</v>
      </c>
      <c r="K3595" s="20" t="s">
        <v>4545</v>
      </c>
      <c r="L3595" s="19" t="s">
        <v>25</v>
      </c>
    </row>
    <row r="3596" spans="1:12" x14ac:dyDescent="0.25">
      <c r="A3596" s="19" t="s">
        <v>4490</v>
      </c>
      <c r="B3596" s="19" t="s">
        <v>4491</v>
      </c>
      <c r="C3596" s="19" t="s">
        <v>3600</v>
      </c>
      <c r="D3596" s="19" t="s">
        <v>4798</v>
      </c>
      <c r="E3596" s="20" t="s">
        <v>21</v>
      </c>
      <c r="F3596" s="19" t="s">
        <v>21</v>
      </c>
      <c r="G3596" s="180">
        <v>89746</v>
      </c>
      <c r="H3596" s="19" t="s">
        <v>5260</v>
      </c>
      <c r="I3596" s="19" t="s">
        <v>15692</v>
      </c>
      <c r="J3596" s="19" t="s">
        <v>23</v>
      </c>
      <c r="K3596" s="20" t="s">
        <v>7515</v>
      </c>
      <c r="L3596" s="19" t="s">
        <v>25</v>
      </c>
    </row>
    <row r="3597" spans="1:12" x14ac:dyDescent="0.25">
      <c r="A3597" s="19" t="s">
        <v>4490</v>
      </c>
      <c r="B3597" s="19" t="s">
        <v>4491</v>
      </c>
      <c r="C3597" s="19" t="s">
        <v>3600</v>
      </c>
      <c r="D3597" s="19" t="s">
        <v>4798</v>
      </c>
      <c r="E3597" s="20" t="s">
        <v>21</v>
      </c>
      <c r="F3597" s="19" t="s">
        <v>21</v>
      </c>
      <c r="G3597" s="180">
        <v>89747</v>
      </c>
      <c r="H3597" s="19" t="s">
        <v>5261</v>
      </c>
      <c r="I3597" s="19" t="s">
        <v>15692</v>
      </c>
      <c r="J3597" s="19" t="s">
        <v>23</v>
      </c>
      <c r="K3597" s="20" t="s">
        <v>3527</v>
      </c>
      <c r="L3597" s="19" t="s">
        <v>25</v>
      </c>
    </row>
    <row r="3598" spans="1:12" x14ac:dyDescent="0.25">
      <c r="A3598" s="19" t="s">
        <v>4490</v>
      </c>
      <c r="B3598" s="19" t="s">
        <v>4491</v>
      </c>
      <c r="C3598" s="19" t="s">
        <v>3600</v>
      </c>
      <c r="D3598" s="19" t="s">
        <v>4798</v>
      </c>
      <c r="E3598" s="20" t="s">
        <v>21</v>
      </c>
      <c r="F3598" s="19" t="s">
        <v>21</v>
      </c>
      <c r="G3598" s="180">
        <v>89748</v>
      </c>
      <c r="H3598" s="19" t="s">
        <v>5262</v>
      </c>
      <c r="I3598" s="19" t="s">
        <v>15692</v>
      </c>
      <c r="J3598" s="19" t="s">
        <v>23</v>
      </c>
      <c r="K3598" s="20" t="s">
        <v>11267</v>
      </c>
      <c r="L3598" s="19" t="s">
        <v>25</v>
      </c>
    </row>
    <row r="3599" spans="1:12" x14ac:dyDescent="0.25">
      <c r="A3599" s="19" t="s">
        <v>4490</v>
      </c>
      <c r="B3599" s="19" t="s">
        <v>4491</v>
      </c>
      <c r="C3599" s="19" t="s">
        <v>3600</v>
      </c>
      <c r="D3599" s="19" t="s">
        <v>4798</v>
      </c>
      <c r="E3599" s="20" t="s">
        <v>21</v>
      </c>
      <c r="F3599" s="19" t="s">
        <v>21</v>
      </c>
      <c r="G3599" s="180">
        <v>89749</v>
      </c>
      <c r="H3599" s="19" t="s">
        <v>5263</v>
      </c>
      <c r="I3599" s="19" t="s">
        <v>15692</v>
      </c>
      <c r="J3599" s="19" t="s">
        <v>23</v>
      </c>
      <c r="K3599" s="20" t="s">
        <v>4822</v>
      </c>
      <c r="L3599" s="19" t="s">
        <v>25</v>
      </c>
    </row>
    <row r="3600" spans="1:12" x14ac:dyDescent="0.25">
      <c r="A3600" s="19" t="s">
        <v>4490</v>
      </c>
      <c r="B3600" s="19" t="s">
        <v>4491</v>
      </c>
      <c r="C3600" s="19" t="s">
        <v>3600</v>
      </c>
      <c r="D3600" s="19" t="s">
        <v>4798</v>
      </c>
      <c r="E3600" s="20" t="s">
        <v>21</v>
      </c>
      <c r="F3600" s="19" t="s">
        <v>21</v>
      </c>
      <c r="G3600" s="180">
        <v>89750</v>
      </c>
      <c r="H3600" s="19" t="s">
        <v>5264</v>
      </c>
      <c r="I3600" s="19" t="s">
        <v>15692</v>
      </c>
      <c r="J3600" s="19" t="s">
        <v>23</v>
      </c>
      <c r="K3600" s="20" t="s">
        <v>4159</v>
      </c>
      <c r="L3600" s="19" t="s">
        <v>25</v>
      </c>
    </row>
    <row r="3601" spans="1:12" x14ac:dyDescent="0.25">
      <c r="A3601" s="19" t="s">
        <v>4490</v>
      </c>
      <c r="B3601" s="19" t="s">
        <v>4491</v>
      </c>
      <c r="C3601" s="19" t="s">
        <v>3600</v>
      </c>
      <c r="D3601" s="19" t="s">
        <v>4798</v>
      </c>
      <c r="E3601" s="20" t="s">
        <v>21</v>
      </c>
      <c r="F3601" s="19" t="s">
        <v>21</v>
      </c>
      <c r="G3601" s="180">
        <v>89751</v>
      </c>
      <c r="H3601" s="19" t="s">
        <v>5265</v>
      </c>
      <c r="I3601" s="19" t="s">
        <v>15692</v>
      </c>
      <c r="J3601" s="19" t="s">
        <v>23</v>
      </c>
      <c r="K3601" s="20" t="s">
        <v>11268</v>
      </c>
      <c r="L3601" s="19" t="s">
        <v>25</v>
      </c>
    </row>
    <row r="3602" spans="1:12" x14ac:dyDescent="0.25">
      <c r="A3602" s="19" t="s">
        <v>4490</v>
      </c>
      <c r="B3602" s="19" t="s">
        <v>4491</v>
      </c>
      <c r="C3602" s="19" t="s">
        <v>3600</v>
      </c>
      <c r="D3602" s="19" t="s">
        <v>4798</v>
      </c>
      <c r="E3602" s="20" t="s">
        <v>21</v>
      </c>
      <c r="F3602" s="19" t="s">
        <v>21</v>
      </c>
      <c r="G3602" s="180">
        <v>89752</v>
      </c>
      <c r="H3602" s="19" t="s">
        <v>5266</v>
      </c>
      <c r="I3602" s="19" t="s">
        <v>15692</v>
      </c>
      <c r="J3602" s="19" t="s">
        <v>23</v>
      </c>
      <c r="K3602" s="20" t="s">
        <v>6933</v>
      </c>
      <c r="L3602" s="19" t="s">
        <v>25</v>
      </c>
    </row>
    <row r="3603" spans="1:12" x14ac:dyDescent="0.25">
      <c r="A3603" s="19" t="s">
        <v>4490</v>
      </c>
      <c r="B3603" s="19" t="s">
        <v>4491</v>
      </c>
      <c r="C3603" s="19" t="s">
        <v>3600</v>
      </c>
      <c r="D3603" s="19" t="s">
        <v>4798</v>
      </c>
      <c r="E3603" s="20" t="s">
        <v>21</v>
      </c>
      <c r="F3603" s="19" t="s">
        <v>21</v>
      </c>
      <c r="G3603" s="180">
        <v>89753</v>
      </c>
      <c r="H3603" s="19" t="s">
        <v>5267</v>
      </c>
      <c r="I3603" s="19" t="s">
        <v>15692</v>
      </c>
      <c r="J3603" s="19" t="s">
        <v>23</v>
      </c>
      <c r="K3603" s="20" t="s">
        <v>3128</v>
      </c>
      <c r="L3603" s="19" t="s">
        <v>25</v>
      </c>
    </row>
    <row r="3604" spans="1:12" x14ac:dyDescent="0.25">
      <c r="A3604" s="19" t="s">
        <v>4490</v>
      </c>
      <c r="B3604" s="19" t="s">
        <v>4491</v>
      </c>
      <c r="C3604" s="19" t="s">
        <v>3600</v>
      </c>
      <c r="D3604" s="19" t="s">
        <v>4798</v>
      </c>
      <c r="E3604" s="20" t="s">
        <v>21</v>
      </c>
      <c r="F3604" s="19" t="s">
        <v>21</v>
      </c>
      <c r="G3604" s="180">
        <v>89754</v>
      </c>
      <c r="H3604" s="19" t="s">
        <v>5268</v>
      </c>
      <c r="I3604" s="19" t="s">
        <v>15692</v>
      </c>
      <c r="J3604" s="19" t="s">
        <v>23</v>
      </c>
      <c r="K3604" s="20" t="s">
        <v>1418</v>
      </c>
      <c r="L3604" s="19" t="s">
        <v>25</v>
      </c>
    </row>
    <row r="3605" spans="1:12" x14ac:dyDescent="0.25">
      <c r="A3605" s="19" t="s">
        <v>4490</v>
      </c>
      <c r="B3605" s="19" t="s">
        <v>4491</v>
      </c>
      <c r="C3605" s="19" t="s">
        <v>3600</v>
      </c>
      <c r="D3605" s="19" t="s">
        <v>4798</v>
      </c>
      <c r="E3605" s="20" t="s">
        <v>21</v>
      </c>
      <c r="F3605" s="19" t="s">
        <v>21</v>
      </c>
      <c r="G3605" s="180">
        <v>89755</v>
      </c>
      <c r="H3605" s="19" t="s">
        <v>5269</v>
      </c>
      <c r="I3605" s="19" t="s">
        <v>15692</v>
      </c>
      <c r="J3605" s="19" t="s">
        <v>23</v>
      </c>
      <c r="K3605" s="20" t="s">
        <v>1609</v>
      </c>
      <c r="L3605" s="19" t="s">
        <v>25</v>
      </c>
    </row>
    <row r="3606" spans="1:12" x14ac:dyDescent="0.25">
      <c r="A3606" s="19" t="s">
        <v>4490</v>
      </c>
      <c r="B3606" s="19" t="s">
        <v>4491</v>
      </c>
      <c r="C3606" s="19" t="s">
        <v>3600</v>
      </c>
      <c r="D3606" s="19" t="s">
        <v>4798</v>
      </c>
      <c r="E3606" s="20" t="s">
        <v>21</v>
      </c>
      <c r="F3606" s="19" t="s">
        <v>21</v>
      </c>
      <c r="G3606" s="180">
        <v>89756</v>
      </c>
      <c r="H3606" s="19" t="s">
        <v>5270</v>
      </c>
      <c r="I3606" s="19" t="s">
        <v>15692</v>
      </c>
      <c r="J3606" s="19" t="s">
        <v>23</v>
      </c>
      <c r="K3606" s="20" t="s">
        <v>4856</v>
      </c>
      <c r="L3606" s="19" t="s">
        <v>25</v>
      </c>
    </row>
    <row r="3607" spans="1:12" x14ac:dyDescent="0.25">
      <c r="A3607" s="19" t="s">
        <v>4490</v>
      </c>
      <c r="B3607" s="19" t="s">
        <v>4491</v>
      </c>
      <c r="C3607" s="19" t="s">
        <v>3600</v>
      </c>
      <c r="D3607" s="19" t="s">
        <v>4798</v>
      </c>
      <c r="E3607" s="20" t="s">
        <v>21</v>
      </c>
      <c r="F3607" s="19" t="s">
        <v>21</v>
      </c>
      <c r="G3607" s="180">
        <v>89757</v>
      </c>
      <c r="H3607" s="19" t="s">
        <v>5271</v>
      </c>
      <c r="I3607" s="19" t="s">
        <v>15692</v>
      </c>
      <c r="J3607" s="19" t="s">
        <v>23</v>
      </c>
      <c r="K3607" s="20" t="s">
        <v>11269</v>
      </c>
      <c r="L3607" s="19" t="s">
        <v>25</v>
      </c>
    </row>
    <row r="3608" spans="1:12" x14ac:dyDescent="0.25">
      <c r="A3608" s="19" t="s">
        <v>4490</v>
      </c>
      <c r="B3608" s="19" t="s">
        <v>4491</v>
      </c>
      <c r="C3608" s="19" t="s">
        <v>3600</v>
      </c>
      <c r="D3608" s="19" t="s">
        <v>4798</v>
      </c>
      <c r="E3608" s="20" t="s">
        <v>21</v>
      </c>
      <c r="F3608" s="19" t="s">
        <v>21</v>
      </c>
      <c r="G3608" s="180">
        <v>89758</v>
      </c>
      <c r="H3608" s="19" t="s">
        <v>5272</v>
      </c>
      <c r="I3608" s="19" t="s">
        <v>15692</v>
      </c>
      <c r="J3608" s="19" t="s">
        <v>23</v>
      </c>
      <c r="K3608" s="20" t="s">
        <v>4557</v>
      </c>
      <c r="L3608" s="19" t="s">
        <v>25</v>
      </c>
    </row>
    <row r="3609" spans="1:12" x14ac:dyDescent="0.25">
      <c r="A3609" s="19" t="s">
        <v>4490</v>
      </c>
      <c r="B3609" s="19" t="s">
        <v>4491</v>
      </c>
      <c r="C3609" s="19" t="s">
        <v>3600</v>
      </c>
      <c r="D3609" s="19" t="s">
        <v>4798</v>
      </c>
      <c r="E3609" s="20" t="s">
        <v>21</v>
      </c>
      <c r="F3609" s="19" t="s">
        <v>21</v>
      </c>
      <c r="G3609" s="180">
        <v>89759</v>
      </c>
      <c r="H3609" s="19" t="s">
        <v>5273</v>
      </c>
      <c r="I3609" s="19" t="s">
        <v>15692</v>
      </c>
      <c r="J3609" s="19" t="s">
        <v>23</v>
      </c>
      <c r="K3609" s="20" t="s">
        <v>11183</v>
      </c>
      <c r="L3609" s="19" t="s">
        <v>25</v>
      </c>
    </row>
    <row r="3610" spans="1:12" x14ac:dyDescent="0.25">
      <c r="A3610" s="19" t="s">
        <v>4490</v>
      </c>
      <c r="B3610" s="19" t="s">
        <v>4491</v>
      </c>
      <c r="C3610" s="19" t="s">
        <v>3600</v>
      </c>
      <c r="D3610" s="19" t="s">
        <v>4798</v>
      </c>
      <c r="E3610" s="20" t="s">
        <v>21</v>
      </c>
      <c r="F3610" s="19" t="s">
        <v>21</v>
      </c>
      <c r="G3610" s="180">
        <v>89760</v>
      </c>
      <c r="H3610" s="19" t="s">
        <v>5274</v>
      </c>
      <c r="I3610" s="19" t="s">
        <v>15692</v>
      </c>
      <c r="J3610" s="19" t="s">
        <v>23</v>
      </c>
      <c r="K3610" s="20" t="s">
        <v>11270</v>
      </c>
      <c r="L3610" s="19" t="s">
        <v>25</v>
      </c>
    </row>
    <row r="3611" spans="1:12" x14ac:dyDescent="0.25">
      <c r="A3611" s="19" t="s">
        <v>4490</v>
      </c>
      <c r="B3611" s="19" t="s">
        <v>4491</v>
      </c>
      <c r="C3611" s="19" t="s">
        <v>3600</v>
      </c>
      <c r="D3611" s="19" t="s">
        <v>4798</v>
      </c>
      <c r="E3611" s="20" t="s">
        <v>21</v>
      </c>
      <c r="F3611" s="19" t="s">
        <v>21</v>
      </c>
      <c r="G3611" s="180">
        <v>89761</v>
      </c>
      <c r="H3611" s="19" t="s">
        <v>5276</v>
      </c>
      <c r="I3611" s="19" t="s">
        <v>15692</v>
      </c>
      <c r="J3611" s="19" t="s">
        <v>23</v>
      </c>
      <c r="K3611" s="20" t="s">
        <v>9492</v>
      </c>
      <c r="L3611" s="19" t="s">
        <v>25</v>
      </c>
    </row>
    <row r="3612" spans="1:12" x14ac:dyDescent="0.25">
      <c r="A3612" s="19" t="s">
        <v>4490</v>
      </c>
      <c r="B3612" s="19" t="s">
        <v>4491</v>
      </c>
      <c r="C3612" s="19" t="s">
        <v>3600</v>
      </c>
      <c r="D3612" s="19" t="s">
        <v>4798</v>
      </c>
      <c r="E3612" s="20" t="s">
        <v>21</v>
      </c>
      <c r="F3612" s="19" t="s">
        <v>21</v>
      </c>
      <c r="G3612" s="180">
        <v>89762</v>
      </c>
      <c r="H3612" s="19" t="s">
        <v>5278</v>
      </c>
      <c r="I3612" s="19" t="s">
        <v>15692</v>
      </c>
      <c r="J3612" s="19" t="s">
        <v>23</v>
      </c>
      <c r="K3612" s="20" t="s">
        <v>11271</v>
      </c>
      <c r="L3612" s="19" t="s">
        <v>25</v>
      </c>
    </row>
    <row r="3613" spans="1:12" x14ac:dyDescent="0.25">
      <c r="A3613" s="19" t="s">
        <v>4490</v>
      </c>
      <c r="B3613" s="19" t="s">
        <v>4491</v>
      </c>
      <c r="C3613" s="19" t="s">
        <v>3600</v>
      </c>
      <c r="D3613" s="19" t="s">
        <v>4798</v>
      </c>
      <c r="E3613" s="20" t="s">
        <v>21</v>
      </c>
      <c r="F3613" s="19" t="s">
        <v>21</v>
      </c>
      <c r="G3613" s="180">
        <v>89763</v>
      </c>
      <c r="H3613" s="19" t="s">
        <v>5280</v>
      </c>
      <c r="I3613" s="19" t="s">
        <v>15692</v>
      </c>
      <c r="J3613" s="19" t="s">
        <v>23</v>
      </c>
      <c r="K3613" s="20" t="s">
        <v>11096</v>
      </c>
      <c r="L3613" s="19" t="s">
        <v>25</v>
      </c>
    </row>
    <row r="3614" spans="1:12" x14ac:dyDescent="0.25">
      <c r="A3614" s="19" t="s">
        <v>4490</v>
      </c>
      <c r="B3614" s="19" t="s">
        <v>4491</v>
      </c>
      <c r="C3614" s="19" t="s">
        <v>3600</v>
      </c>
      <c r="D3614" s="19" t="s">
        <v>4798</v>
      </c>
      <c r="E3614" s="20" t="s">
        <v>21</v>
      </c>
      <c r="F3614" s="19" t="s">
        <v>21</v>
      </c>
      <c r="G3614" s="180">
        <v>89764</v>
      </c>
      <c r="H3614" s="19" t="s">
        <v>5281</v>
      </c>
      <c r="I3614" s="19" t="s">
        <v>15692</v>
      </c>
      <c r="J3614" s="19" t="s">
        <v>23</v>
      </c>
      <c r="K3614" s="20" t="s">
        <v>5140</v>
      </c>
      <c r="L3614" s="19" t="s">
        <v>25</v>
      </c>
    </row>
    <row r="3615" spans="1:12" x14ac:dyDescent="0.25">
      <c r="A3615" s="19" t="s">
        <v>4490</v>
      </c>
      <c r="B3615" s="19" t="s">
        <v>4491</v>
      </c>
      <c r="C3615" s="19" t="s">
        <v>3600</v>
      </c>
      <c r="D3615" s="19" t="s">
        <v>4798</v>
      </c>
      <c r="E3615" s="20" t="s">
        <v>21</v>
      </c>
      <c r="F3615" s="19" t="s">
        <v>21</v>
      </c>
      <c r="G3615" s="180">
        <v>89765</v>
      </c>
      <c r="H3615" s="19" t="s">
        <v>5282</v>
      </c>
      <c r="I3615" s="19" t="s">
        <v>15692</v>
      </c>
      <c r="J3615" s="19" t="s">
        <v>23</v>
      </c>
      <c r="K3615" s="20" t="s">
        <v>3524</v>
      </c>
      <c r="L3615" s="19" t="s">
        <v>25</v>
      </c>
    </row>
    <row r="3616" spans="1:12" x14ac:dyDescent="0.25">
      <c r="A3616" s="19" t="s">
        <v>4490</v>
      </c>
      <c r="B3616" s="19" t="s">
        <v>4491</v>
      </c>
      <c r="C3616" s="19" t="s">
        <v>3600</v>
      </c>
      <c r="D3616" s="19" t="s">
        <v>4798</v>
      </c>
      <c r="E3616" s="20" t="s">
        <v>21</v>
      </c>
      <c r="F3616" s="19" t="s">
        <v>21</v>
      </c>
      <c r="G3616" s="180">
        <v>89766</v>
      </c>
      <c r="H3616" s="19" t="s">
        <v>5283</v>
      </c>
      <c r="I3616" s="19" t="s">
        <v>15692</v>
      </c>
      <c r="J3616" s="19" t="s">
        <v>23</v>
      </c>
      <c r="K3616" s="20" t="s">
        <v>1217</v>
      </c>
      <c r="L3616" s="19" t="s">
        <v>25</v>
      </c>
    </row>
    <row r="3617" spans="1:12" x14ac:dyDescent="0.25">
      <c r="A3617" s="19" t="s">
        <v>4490</v>
      </c>
      <c r="B3617" s="19" t="s">
        <v>4491</v>
      </c>
      <c r="C3617" s="19" t="s">
        <v>3600</v>
      </c>
      <c r="D3617" s="19" t="s">
        <v>4798</v>
      </c>
      <c r="E3617" s="20" t="s">
        <v>21</v>
      </c>
      <c r="F3617" s="19" t="s">
        <v>21</v>
      </c>
      <c r="G3617" s="180">
        <v>89767</v>
      </c>
      <c r="H3617" s="19" t="s">
        <v>5285</v>
      </c>
      <c r="I3617" s="19" t="s">
        <v>15692</v>
      </c>
      <c r="J3617" s="19" t="s">
        <v>23</v>
      </c>
      <c r="K3617" s="20" t="s">
        <v>1217</v>
      </c>
      <c r="L3617" s="19" t="s">
        <v>25</v>
      </c>
    </row>
    <row r="3618" spans="1:12" x14ac:dyDescent="0.25">
      <c r="A3618" s="19" t="s">
        <v>4490</v>
      </c>
      <c r="B3618" s="19" t="s">
        <v>4491</v>
      </c>
      <c r="C3618" s="19" t="s">
        <v>3600</v>
      </c>
      <c r="D3618" s="19" t="s">
        <v>4798</v>
      </c>
      <c r="E3618" s="20" t="s">
        <v>21</v>
      </c>
      <c r="F3618" s="19" t="s">
        <v>21</v>
      </c>
      <c r="G3618" s="180">
        <v>89768</v>
      </c>
      <c r="H3618" s="19" t="s">
        <v>5286</v>
      </c>
      <c r="I3618" s="19" t="s">
        <v>15692</v>
      </c>
      <c r="J3618" s="19" t="s">
        <v>23</v>
      </c>
      <c r="K3618" s="20" t="s">
        <v>6796</v>
      </c>
      <c r="L3618" s="19" t="s">
        <v>25</v>
      </c>
    </row>
    <row r="3619" spans="1:12" x14ac:dyDescent="0.25">
      <c r="A3619" s="19" t="s">
        <v>4490</v>
      </c>
      <c r="B3619" s="19" t="s">
        <v>4491</v>
      </c>
      <c r="C3619" s="19" t="s">
        <v>3600</v>
      </c>
      <c r="D3619" s="19" t="s">
        <v>4798</v>
      </c>
      <c r="E3619" s="20" t="s">
        <v>21</v>
      </c>
      <c r="F3619" s="19" t="s">
        <v>21</v>
      </c>
      <c r="G3619" s="180">
        <v>89769</v>
      </c>
      <c r="H3619" s="19" t="s">
        <v>5287</v>
      </c>
      <c r="I3619" s="19" t="s">
        <v>15692</v>
      </c>
      <c r="J3619" s="19" t="s">
        <v>23</v>
      </c>
      <c r="K3619" s="20" t="s">
        <v>3363</v>
      </c>
      <c r="L3619" s="19" t="s">
        <v>25</v>
      </c>
    </row>
    <row r="3620" spans="1:12" x14ac:dyDescent="0.25">
      <c r="A3620" s="19" t="s">
        <v>4490</v>
      </c>
      <c r="B3620" s="19" t="s">
        <v>4491</v>
      </c>
      <c r="C3620" s="19" t="s">
        <v>3600</v>
      </c>
      <c r="D3620" s="19" t="s">
        <v>4798</v>
      </c>
      <c r="E3620" s="20" t="s">
        <v>21</v>
      </c>
      <c r="F3620" s="19" t="s">
        <v>21</v>
      </c>
      <c r="G3620" s="180">
        <v>89772</v>
      </c>
      <c r="H3620" s="19" t="s">
        <v>5288</v>
      </c>
      <c r="I3620" s="19" t="s">
        <v>15747</v>
      </c>
      <c r="J3620" s="19" t="s">
        <v>23</v>
      </c>
      <c r="K3620" s="20" t="s">
        <v>11272</v>
      </c>
      <c r="L3620" s="19" t="s">
        <v>25</v>
      </c>
    </row>
    <row r="3621" spans="1:12" x14ac:dyDescent="0.25">
      <c r="A3621" s="19" t="s">
        <v>4490</v>
      </c>
      <c r="B3621" s="19" t="s">
        <v>4491</v>
      </c>
      <c r="C3621" s="19" t="s">
        <v>3600</v>
      </c>
      <c r="D3621" s="19" t="s">
        <v>4798</v>
      </c>
      <c r="E3621" s="20" t="s">
        <v>21</v>
      </c>
      <c r="F3621" s="19" t="s">
        <v>21</v>
      </c>
      <c r="G3621" s="180">
        <v>89774</v>
      </c>
      <c r="H3621" s="19" t="s">
        <v>5289</v>
      </c>
      <c r="I3621" s="19" t="s">
        <v>15692</v>
      </c>
      <c r="J3621" s="19" t="s">
        <v>23</v>
      </c>
      <c r="K3621" s="20" t="s">
        <v>9130</v>
      </c>
      <c r="L3621" s="19" t="s">
        <v>25</v>
      </c>
    </row>
    <row r="3622" spans="1:12" x14ac:dyDescent="0.25">
      <c r="A3622" s="19" t="s">
        <v>4490</v>
      </c>
      <c r="B3622" s="19" t="s">
        <v>4491</v>
      </c>
      <c r="C3622" s="19" t="s">
        <v>3600</v>
      </c>
      <c r="D3622" s="19" t="s">
        <v>4798</v>
      </c>
      <c r="E3622" s="20" t="s">
        <v>21</v>
      </c>
      <c r="F3622" s="19" t="s">
        <v>21</v>
      </c>
      <c r="G3622" s="180">
        <v>89776</v>
      </c>
      <c r="H3622" s="19" t="s">
        <v>5291</v>
      </c>
      <c r="I3622" s="19" t="s">
        <v>15692</v>
      </c>
      <c r="J3622" s="19" t="s">
        <v>23</v>
      </c>
      <c r="K3622" s="20" t="s">
        <v>11229</v>
      </c>
      <c r="L3622" s="19" t="s">
        <v>25</v>
      </c>
    </row>
    <row r="3623" spans="1:12" x14ac:dyDescent="0.25">
      <c r="A3623" s="19" t="s">
        <v>4490</v>
      </c>
      <c r="B3623" s="19" t="s">
        <v>4491</v>
      </c>
      <c r="C3623" s="19" t="s">
        <v>3600</v>
      </c>
      <c r="D3623" s="19" t="s">
        <v>4798</v>
      </c>
      <c r="E3623" s="20" t="s">
        <v>21</v>
      </c>
      <c r="F3623" s="19" t="s">
        <v>21</v>
      </c>
      <c r="G3623" s="180">
        <v>89777</v>
      </c>
      <c r="H3623" s="19" t="s">
        <v>5292</v>
      </c>
      <c r="I3623" s="19" t="s">
        <v>15692</v>
      </c>
      <c r="J3623" s="19" t="s">
        <v>23</v>
      </c>
      <c r="K3623" s="20" t="s">
        <v>11239</v>
      </c>
      <c r="L3623" s="19" t="s">
        <v>25</v>
      </c>
    </row>
    <row r="3624" spans="1:12" x14ac:dyDescent="0.25">
      <c r="A3624" s="19" t="s">
        <v>4490</v>
      </c>
      <c r="B3624" s="19" t="s">
        <v>4491</v>
      </c>
      <c r="C3624" s="19" t="s">
        <v>3600</v>
      </c>
      <c r="D3624" s="19" t="s">
        <v>4798</v>
      </c>
      <c r="E3624" s="20" t="s">
        <v>21</v>
      </c>
      <c r="F3624" s="19" t="s">
        <v>21</v>
      </c>
      <c r="G3624" s="180">
        <v>89778</v>
      </c>
      <c r="H3624" s="19" t="s">
        <v>5293</v>
      </c>
      <c r="I3624" s="19" t="s">
        <v>15692</v>
      </c>
      <c r="J3624" s="19" t="s">
        <v>23</v>
      </c>
      <c r="K3624" s="20" t="s">
        <v>11273</v>
      </c>
      <c r="L3624" s="19" t="s">
        <v>25</v>
      </c>
    </row>
    <row r="3625" spans="1:12" x14ac:dyDescent="0.25">
      <c r="A3625" s="19" t="s">
        <v>4490</v>
      </c>
      <c r="B3625" s="19" t="s">
        <v>4491</v>
      </c>
      <c r="C3625" s="19" t="s">
        <v>3600</v>
      </c>
      <c r="D3625" s="19" t="s">
        <v>4798</v>
      </c>
      <c r="E3625" s="20" t="s">
        <v>21</v>
      </c>
      <c r="F3625" s="19" t="s">
        <v>21</v>
      </c>
      <c r="G3625" s="180">
        <v>89779</v>
      </c>
      <c r="H3625" s="19" t="s">
        <v>5294</v>
      </c>
      <c r="I3625" s="19" t="s">
        <v>15692</v>
      </c>
      <c r="J3625" s="19" t="s">
        <v>23</v>
      </c>
      <c r="K3625" s="20" t="s">
        <v>5676</v>
      </c>
      <c r="L3625" s="19" t="s">
        <v>25</v>
      </c>
    </row>
    <row r="3626" spans="1:12" x14ac:dyDescent="0.25">
      <c r="A3626" s="19" t="s">
        <v>4490</v>
      </c>
      <c r="B3626" s="19" t="s">
        <v>4491</v>
      </c>
      <c r="C3626" s="19" t="s">
        <v>3600</v>
      </c>
      <c r="D3626" s="19" t="s">
        <v>4798</v>
      </c>
      <c r="E3626" s="20" t="s">
        <v>21</v>
      </c>
      <c r="F3626" s="19" t="s">
        <v>21</v>
      </c>
      <c r="G3626" s="180">
        <v>89780</v>
      </c>
      <c r="H3626" s="19" t="s">
        <v>5296</v>
      </c>
      <c r="I3626" s="19" t="s">
        <v>15692</v>
      </c>
      <c r="J3626" s="19" t="s">
        <v>23</v>
      </c>
      <c r="K3626" s="20" t="s">
        <v>11239</v>
      </c>
      <c r="L3626" s="19" t="s">
        <v>25</v>
      </c>
    </row>
    <row r="3627" spans="1:12" x14ac:dyDescent="0.25">
      <c r="A3627" s="19" t="s">
        <v>4490</v>
      </c>
      <c r="B3627" s="19" t="s">
        <v>4491</v>
      </c>
      <c r="C3627" s="19" t="s">
        <v>3600</v>
      </c>
      <c r="D3627" s="19" t="s">
        <v>4798</v>
      </c>
      <c r="E3627" s="20" t="s">
        <v>21</v>
      </c>
      <c r="F3627" s="19" t="s">
        <v>21</v>
      </c>
      <c r="G3627" s="180">
        <v>89781</v>
      </c>
      <c r="H3627" s="19" t="s">
        <v>5297</v>
      </c>
      <c r="I3627" s="19" t="s">
        <v>15692</v>
      </c>
      <c r="J3627" s="19" t="s">
        <v>23</v>
      </c>
      <c r="K3627" s="20" t="s">
        <v>11274</v>
      </c>
      <c r="L3627" s="19" t="s">
        <v>25</v>
      </c>
    </row>
    <row r="3628" spans="1:12" x14ac:dyDescent="0.25">
      <c r="A3628" s="19" t="s">
        <v>4490</v>
      </c>
      <c r="B3628" s="19" t="s">
        <v>4491</v>
      </c>
      <c r="C3628" s="19" t="s">
        <v>3600</v>
      </c>
      <c r="D3628" s="19" t="s">
        <v>4798</v>
      </c>
      <c r="E3628" s="20" t="s">
        <v>21</v>
      </c>
      <c r="F3628" s="19" t="s">
        <v>21</v>
      </c>
      <c r="G3628" s="180">
        <v>89782</v>
      </c>
      <c r="H3628" s="19" t="s">
        <v>5298</v>
      </c>
      <c r="I3628" s="19" t="s">
        <v>15692</v>
      </c>
      <c r="J3628" s="19" t="s">
        <v>23</v>
      </c>
      <c r="K3628" s="20" t="s">
        <v>11275</v>
      </c>
      <c r="L3628" s="19" t="s">
        <v>25</v>
      </c>
    </row>
    <row r="3629" spans="1:12" x14ac:dyDescent="0.25">
      <c r="A3629" s="19" t="s">
        <v>4490</v>
      </c>
      <c r="B3629" s="19" t="s">
        <v>4491</v>
      </c>
      <c r="C3629" s="19" t="s">
        <v>3600</v>
      </c>
      <c r="D3629" s="19" t="s">
        <v>4798</v>
      </c>
      <c r="E3629" s="20" t="s">
        <v>21</v>
      </c>
      <c r="F3629" s="19" t="s">
        <v>21</v>
      </c>
      <c r="G3629" s="180">
        <v>89783</v>
      </c>
      <c r="H3629" s="19" t="s">
        <v>5299</v>
      </c>
      <c r="I3629" s="19" t="s">
        <v>15692</v>
      </c>
      <c r="J3629" s="19" t="s">
        <v>23</v>
      </c>
      <c r="K3629" s="20" t="s">
        <v>11276</v>
      </c>
      <c r="L3629" s="19" t="s">
        <v>25</v>
      </c>
    </row>
    <row r="3630" spans="1:12" x14ac:dyDescent="0.25">
      <c r="A3630" s="19" t="s">
        <v>4490</v>
      </c>
      <c r="B3630" s="19" t="s">
        <v>4491</v>
      </c>
      <c r="C3630" s="19" t="s">
        <v>3600</v>
      </c>
      <c r="D3630" s="19" t="s">
        <v>4798</v>
      </c>
      <c r="E3630" s="20" t="s">
        <v>21</v>
      </c>
      <c r="F3630" s="19" t="s">
        <v>21</v>
      </c>
      <c r="G3630" s="180">
        <v>89784</v>
      </c>
      <c r="H3630" s="19" t="s">
        <v>5301</v>
      </c>
      <c r="I3630" s="19" t="s">
        <v>15692</v>
      </c>
      <c r="J3630" s="19" t="s">
        <v>23</v>
      </c>
      <c r="K3630" s="20" t="s">
        <v>7396</v>
      </c>
      <c r="L3630" s="19" t="s">
        <v>25</v>
      </c>
    </row>
    <row r="3631" spans="1:12" x14ac:dyDescent="0.25">
      <c r="A3631" s="19" t="s">
        <v>4490</v>
      </c>
      <c r="B3631" s="19" t="s">
        <v>4491</v>
      </c>
      <c r="C3631" s="19" t="s">
        <v>3600</v>
      </c>
      <c r="D3631" s="19" t="s">
        <v>4798</v>
      </c>
      <c r="E3631" s="20" t="s">
        <v>21</v>
      </c>
      <c r="F3631" s="19" t="s">
        <v>21</v>
      </c>
      <c r="G3631" s="180">
        <v>89785</v>
      </c>
      <c r="H3631" s="19" t="s">
        <v>5302</v>
      </c>
      <c r="I3631" s="19" t="s">
        <v>15692</v>
      </c>
      <c r="J3631" s="19" t="s">
        <v>23</v>
      </c>
      <c r="K3631" s="20" t="s">
        <v>11277</v>
      </c>
      <c r="L3631" s="19" t="s">
        <v>25</v>
      </c>
    </row>
    <row r="3632" spans="1:12" x14ac:dyDescent="0.25">
      <c r="A3632" s="19" t="s">
        <v>4490</v>
      </c>
      <c r="B3632" s="19" t="s">
        <v>4491</v>
      </c>
      <c r="C3632" s="19" t="s">
        <v>3600</v>
      </c>
      <c r="D3632" s="19" t="s">
        <v>4798</v>
      </c>
      <c r="E3632" s="20" t="s">
        <v>21</v>
      </c>
      <c r="F3632" s="19" t="s">
        <v>21</v>
      </c>
      <c r="G3632" s="180">
        <v>89786</v>
      </c>
      <c r="H3632" s="19" t="s">
        <v>5304</v>
      </c>
      <c r="I3632" s="19" t="s">
        <v>15692</v>
      </c>
      <c r="J3632" s="19" t="s">
        <v>23</v>
      </c>
      <c r="K3632" s="20" t="s">
        <v>9588</v>
      </c>
      <c r="L3632" s="19" t="s">
        <v>25</v>
      </c>
    </row>
    <row r="3633" spans="1:12" x14ac:dyDescent="0.25">
      <c r="A3633" s="19" t="s">
        <v>4490</v>
      </c>
      <c r="B3633" s="19" t="s">
        <v>4491</v>
      </c>
      <c r="C3633" s="19" t="s">
        <v>3600</v>
      </c>
      <c r="D3633" s="19" t="s">
        <v>4798</v>
      </c>
      <c r="E3633" s="20" t="s">
        <v>21</v>
      </c>
      <c r="F3633" s="19" t="s">
        <v>21</v>
      </c>
      <c r="G3633" s="180">
        <v>89787</v>
      </c>
      <c r="H3633" s="19" t="s">
        <v>5306</v>
      </c>
      <c r="I3633" s="19" t="s">
        <v>15692</v>
      </c>
      <c r="J3633" s="19" t="s">
        <v>23</v>
      </c>
      <c r="K3633" s="20" t="s">
        <v>11274</v>
      </c>
      <c r="L3633" s="19" t="s">
        <v>25</v>
      </c>
    </row>
    <row r="3634" spans="1:12" x14ac:dyDescent="0.25">
      <c r="A3634" s="19" t="s">
        <v>4490</v>
      </c>
      <c r="B3634" s="19" t="s">
        <v>4491</v>
      </c>
      <c r="C3634" s="19" t="s">
        <v>3600</v>
      </c>
      <c r="D3634" s="19" t="s">
        <v>4798</v>
      </c>
      <c r="E3634" s="20" t="s">
        <v>21</v>
      </c>
      <c r="F3634" s="19" t="s">
        <v>21</v>
      </c>
      <c r="G3634" s="180">
        <v>89788</v>
      </c>
      <c r="H3634" s="19" t="s">
        <v>5307</v>
      </c>
      <c r="I3634" s="19" t="s">
        <v>15692</v>
      </c>
      <c r="J3634" s="19" t="s">
        <v>23</v>
      </c>
      <c r="K3634" s="20" t="s">
        <v>11278</v>
      </c>
      <c r="L3634" s="19" t="s">
        <v>25</v>
      </c>
    </row>
    <row r="3635" spans="1:12" x14ac:dyDescent="0.25">
      <c r="A3635" s="19" t="s">
        <v>4490</v>
      </c>
      <c r="B3635" s="19" t="s">
        <v>4491</v>
      </c>
      <c r="C3635" s="19" t="s">
        <v>3600</v>
      </c>
      <c r="D3635" s="19" t="s">
        <v>4798</v>
      </c>
      <c r="E3635" s="20" t="s">
        <v>21</v>
      </c>
      <c r="F3635" s="19" t="s">
        <v>21</v>
      </c>
      <c r="G3635" s="180">
        <v>89789</v>
      </c>
      <c r="H3635" s="19" t="s">
        <v>5309</v>
      </c>
      <c r="I3635" s="19" t="s">
        <v>15692</v>
      </c>
      <c r="J3635" s="19" t="s">
        <v>23</v>
      </c>
      <c r="K3635" s="20" t="s">
        <v>10395</v>
      </c>
      <c r="L3635" s="19" t="s">
        <v>25</v>
      </c>
    </row>
    <row r="3636" spans="1:12" x14ac:dyDescent="0.25">
      <c r="A3636" s="19" t="s">
        <v>4490</v>
      </c>
      <c r="B3636" s="19" t="s">
        <v>4491</v>
      </c>
      <c r="C3636" s="19" t="s">
        <v>3600</v>
      </c>
      <c r="D3636" s="19" t="s">
        <v>4798</v>
      </c>
      <c r="E3636" s="20" t="s">
        <v>21</v>
      </c>
      <c r="F3636" s="19" t="s">
        <v>21</v>
      </c>
      <c r="G3636" s="180">
        <v>89790</v>
      </c>
      <c r="H3636" s="19" t="s">
        <v>5311</v>
      </c>
      <c r="I3636" s="19" t="s">
        <v>15692</v>
      </c>
      <c r="J3636" s="19" t="s">
        <v>23</v>
      </c>
      <c r="K3636" s="20" t="s">
        <v>10357</v>
      </c>
      <c r="L3636" s="19" t="s">
        <v>25</v>
      </c>
    </row>
    <row r="3637" spans="1:12" x14ac:dyDescent="0.25">
      <c r="A3637" s="19" t="s">
        <v>4490</v>
      </c>
      <c r="B3637" s="19" t="s">
        <v>4491</v>
      </c>
      <c r="C3637" s="19" t="s">
        <v>3600</v>
      </c>
      <c r="D3637" s="19" t="s">
        <v>4798</v>
      </c>
      <c r="E3637" s="20" t="s">
        <v>21</v>
      </c>
      <c r="F3637" s="19" t="s">
        <v>21</v>
      </c>
      <c r="G3637" s="180">
        <v>89791</v>
      </c>
      <c r="H3637" s="19" t="s">
        <v>5312</v>
      </c>
      <c r="I3637" s="19" t="s">
        <v>15692</v>
      </c>
      <c r="J3637" s="19" t="s">
        <v>23</v>
      </c>
      <c r="K3637" s="20" t="s">
        <v>11279</v>
      </c>
      <c r="L3637" s="19" t="s">
        <v>25</v>
      </c>
    </row>
    <row r="3638" spans="1:12" x14ac:dyDescent="0.25">
      <c r="A3638" s="19" t="s">
        <v>4490</v>
      </c>
      <c r="B3638" s="19" t="s">
        <v>4491</v>
      </c>
      <c r="C3638" s="19" t="s">
        <v>3600</v>
      </c>
      <c r="D3638" s="19" t="s">
        <v>4798</v>
      </c>
      <c r="E3638" s="20" t="s">
        <v>21</v>
      </c>
      <c r="F3638" s="19" t="s">
        <v>21</v>
      </c>
      <c r="G3638" s="180">
        <v>89792</v>
      </c>
      <c r="H3638" s="19" t="s">
        <v>5313</v>
      </c>
      <c r="I3638" s="19" t="s">
        <v>15692</v>
      </c>
      <c r="J3638" s="19" t="s">
        <v>23</v>
      </c>
      <c r="K3638" s="20" t="s">
        <v>136</v>
      </c>
      <c r="L3638" s="19" t="s">
        <v>25</v>
      </c>
    </row>
    <row r="3639" spans="1:12" x14ac:dyDescent="0.25">
      <c r="A3639" s="19" t="s">
        <v>4490</v>
      </c>
      <c r="B3639" s="19" t="s">
        <v>4491</v>
      </c>
      <c r="C3639" s="19" t="s">
        <v>3600</v>
      </c>
      <c r="D3639" s="19" t="s">
        <v>4798</v>
      </c>
      <c r="E3639" s="20" t="s">
        <v>21</v>
      </c>
      <c r="F3639" s="19" t="s">
        <v>21</v>
      </c>
      <c r="G3639" s="180">
        <v>89793</v>
      </c>
      <c r="H3639" s="19" t="s">
        <v>5314</v>
      </c>
      <c r="I3639" s="19" t="s">
        <v>15692</v>
      </c>
      <c r="J3639" s="19" t="s">
        <v>23</v>
      </c>
      <c r="K3639" s="20" t="s">
        <v>11280</v>
      </c>
      <c r="L3639" s="19" t="s">
        <v>25</v>
      </c>
    </row>
    <row r="3640" spans="1:12" x14ac:dyDescent="0.25">
      <c r="A3640" s="19" t="s">
        <v>4490</v>
      </c>
      <c r="B3640" s="19" t="s">
        <v>4491</v>
      </c>
      <c r="C3640" s="19" t="s">
        <v>3600</v>
      </c>
      <c r="D3640" s="19" t="s">
        <v>4798</v>
      </c>
      <c r="E3640" s="20" t="s">
        <v>21</v>
      </c>
      <c r="F3640" s="19" t="s">
        <v>21</v>
      </c>
      <c r="G3640" s="180">
        <v>89794</v>
      </c>
      <c r="H3640" s="19" t="s">
        <v>5315</v>
      </c>
      <c r="I3640" s="19" t="s">
        <v>15692</v>
      </c>
      <c r="J3640" s="19" t="s">
        <v>23</v>
      </c>
      <c r="K3640" s="20" t="s">
        <v>10709</v>
      </c>
      <c r="L3640" s="19" t="s">
        <v>25</v>
      </c>
    </row>
    <row r="3641" spans="1:12" x14ac:dyDescent="0.25">
      <c r="A3641" s="19" t="s">
        <v>4490</v>
      </c>
      <c r="B3641" s="19" t="s">
        <v>4491</v>
      </c>
      <c r="C3641" s="19" t="s">
        <v>3600</v>
      </c>
      <c r="D3641" s="19" t="s">
        <v>4798</v>
      </c>
      <c r="E3641" s="20" t="s">
        <v>21</v>
      </c>
      <c r="F3641" s="19" t="s">
        <v>21</v>
      </c>
      <c r="G3641" s="180">
        <v>89795</v>
      </c>
      <c r="H3641" s="19" t="s">
        <v>5316</v>
      </c>
      <c r="I3641" s="19" t="s">
        <v>15692</v>
      </c>
      <c r="J3641" s="19" t="s">
        <v>23</v>
      </c>
      <c r="K3641" s="20" t="s">
        <v>5877</v>
      </c>
      <c r="L3641" s="19" t="s">
        <v>25</v>
      </c>
    </row>
    <row r="3642" spans="1:12" x14ac:dyDescent="0.25">
      <c r="A3642" s="19" t="s">
        <v>4490</v>
      </c>
      <c r="B3642" s="19" t="s">
        <v>4491</v>
      </c>
      <c r="C3642" s="19" t="s">
        <v>3600</v>
      </c>
      <c r="D3642" s="19" t="s">
        <v>4798</v>
      </c>
      <c r="E3642" s="20" t="s">
        <v>21</v>
      </c>
      <c r="F3642" s="19" t="s">
        <v>21</v>
      </c>
      <c r="G3642" s="180">
        <v>89796</v>
      </c>
      <c r="H3642" s="19" t="s">
        <v>5318</v>
      </c>
      <c r="I3642" s="19" t="s">
        <v>15692</v>
      </c>
      <c r="J3642" s="19" t="s">
        <v>23</v>
      </c>
      <c r="K3642" s="20" t="s">
        <v>11281</v>
      </c>
      <c r="L3642" s="19" t="s">
        <v>25</v>
      </c>
    </row>
    <row r="3643" spans="1:12" x14ac:dyDescent="0.25">
      <c r="A3643" s="19" t="s">
        <v>4490</v>
      </c>
      <c r="B3643" s="19" t="s">
        <v>4491</v>
      </c>
      <c r="C3643" s="19" t="s">
        <v>3600</v>
      </c>
      <c r="D3643" s="19" t="s">
        <v>4798</v>
      </c>
      <c r="E3643" s="20" t="s">
        <v>21</v>
      </c>
      <c r="F3643" s="19" t="s">
        <v>21</v>
      </c>
      <c r="G3643" s="180">
        <v>89797</v>
      </c>
      <c r="H3643" s="19" t="s">
        <v>5320</v>
      </c>
      <c r="I3643" s="19" t="s">
        <v>15692</v>
      </c>
      <c r="J3643" s="19" t="s">
        <v>23</v>
      </c>
      <c r="K3643" s="20" t="s">
        <v>1921</v>
      </c>
      <c r="L3643" s="19" t="s">
        <v>25</v>
      </c>
    </row>
    <row r="3644" spans="1:12" x14ac:dyDescent="0.25">
      <c r="A3644" s="19" t="s">
        <v>4490</v>
      </c>
      <c r="B3644" s="19" t="s">
        <v>4491</v>
      </c>
      <c r="C3644" s="19" t="s">
        <v>3600</v>
      </c>
      <c r="D3644" s="19" t="s">
        <v>4798</v>
      </c>
      <c r="E3644" s="20" t="s">
        <v>21</v>
      </c>
      <c r="F3644" s="19" t="s">
        <v>21</v>
      </c>
      <c r="G3644" s="180">
        <v>89801</v>
      </c>
      <c r="H3644" s="19" t="s">
        <v>5321</v>
      </c>
      <c r="I3644" s="19" t="s">
        <v>15692</v>
      </c>
      <c r="J3644" s="19" t="s">
        <v>23</v>
      </c>
      <c r="K3644" s="20" t="s">
        <v>4404</v>
      </c>
      <c r="L3644" s="19" t="s">
        <v>25</v>
      </c>
    </row>
    <row r="3645" spans="1:12" x14ac:dyDescent="0.25">
      <c r="A3645" s="19" t="s">
        <v>4490</v>
      </c>
      <c r="B3645" s="19" t="s">
        <v>4491</v>
      </c>
      <c r="C3645" s="19" t="s">
        <v>3600</v>
      </c>
      <c r="D3645" s="19" t="s">
        <v>4798</v>
      </c>
      <c r="E3645" s="20" t="s">
        <v>21</v>
      </c>
      <c r="F3645" s="19" t="s">
        <v>21</v>
      </c>
      <c r="G3645" s="180">
        <v>89802</v>
      </c>
      <c r="H3645" s="19" t="s">
        <v>5322</v>
      </c>
      <c r="I3645" s="19" t="s">
        <v>15692</v>
      </c>
      <c r="J3645" s="19" t="s">
        <v>23</v>
      </c>
      <c r="K3645" s="20" t="s">
        <v>3443</v>
      </c>
      <c r="L3645" s="19" t="s">
        <v>25</v>
      </c>
    </row>
    <row r="3646" spans="1:12" x14ac:dyDescent="0.25">
      <c r="A3646" s="19" t="s">
        <v>4490</v>
      </c>
      <c r="B3646" s="19" t="s">
        <v>4491</v>
      </c>
      <c r="C3646" s="19" t="s">
        <v>3600</v>
      </c>
      <c r="D3646" s="19" t="s">
        <v>4798</v>
      </c>
      <c r="E3646" s="20" t="s">
        <v>21</v>
      </c>
      <c r="F3646" s="19" t="s">
        <v>21</v>
      </c>
      <c r="G3646" s="180">
        <v>89803</v>
      </c>
      <c r="H3646" s="19" t="s">
        <v>5323</v>
      </c>
      <c r="I3646" s="19" t="s">
        <v>15692</v>
      </c>
      <c r="J3646" s="19" t="s">
        <v>23</v>
      </c>
      <c r="K3646" s="20" t="s">
        <v>10324</v>
      </c>
      <c r="L3646" s="19" t="s">
        <v>25</v>
      </c>
    </row>
    <row r="3647" spans="1:12" x14ac:dyDescent="0.25">
      <c r="A3647" s="19" t="s">
        <v>4490</v>
      </c>
      <c r="B3647" s="19" t="s">
        <v>4491</v>
      </c>
      <c r="C3647" s="19" t="s">
        <v>3600</v>
      </c>
      <c r="D3647" s="19" t="s">
        <v>4798</v>
      </c>
      <c r="E3647" s="20" t="s">
        <v>21</v>
      </c>
      <c r="F3647" s="19" t="s">
        <v>21</v>
      </c>
      <c r="G3647" s="180">
        <v>89804</v>
      </c>
      <c r="H3647" s="19" t="s">
        <v>5325</v>
      </c>
      <c r="I3647" s="19" t="s">
        <v>15692</v>
      </c>
      <c r="J3647" s="19" t="s">
        <v>23</v>
      </c>
      <c r="K3647" s="20" t="s">
        <v>11282</v>
      </c>
      <c r="L3647" s="19" t="s">
        <v>25</v>
      </c>
    </row>
    <row r="3648" spans="1:12" x14ac:dyDescent="0.25">
      <c r="A3648" s="19" t="s">
        <v>4490</v>
      </c>
      <c r="B3648" s="19" t="s">
        <v>4491</v>
      </c>
      <c r="C3648" s="19" t="s">
        <v>3600</v>
      </c>
      <c r="D3648" s="19" t="s">
        <v>4798</v>
      </c>
      <c r="E3648" s="20" t="s">
        <v>21</v>
      </c>
      <c r="F3648" s="19" t="s">
        <v>21</v>
      </c>
      <c r="G3648" s="180">
        <v>89805</v>
      </c>
      <c r="H3648" s="19" t="s">
        <v>5327</v>
      </c>
      <c r="I3648" s="19" t="s">
        <v>15692</v>
      </c>
      <c r="J3648" s="19" t="s">
        <v>23</v>
      </c>
      <c r="K3648" s="20" t="s">
        <v>11283</v>
      </c>
      <c r="L3648" s="19" t="s">
        <v>25</v>
      </c>
    </row>
    <row r="3649" spans="1:12" x14ac:dyDescent="0.25">
      <c r="A3649" s="19" t="s">
        <v>4490</v>
      </c>
      <c r="B3649" s="19" t="s">
        <v>4491</v>
      </c>
      <c r="C3649" s="19" t="s">
        <v>3600</v>
      </c>
      <c r="D3649" s="19" t="s">
        <v>4798</v>
      </c>
      <c r="E3649" s="20" t="s">
        <v>21</v>
      </c>
      <c r="F3649" s="19" t="s">
        <v>21</v>
      </c>
      <c r="G3649" s="180">
        <v>89806</v>
      </c>
      <c r="H3649" s="19" t="s">
        <v>5328</v>
      </c>
      <c r="I3649" s="19" t="s">
        <v>15692</v>
      </c>
      <c r="J3649" s="19" t="s">
        <v>23</v>
      </c>
      <c r="K3649" s="20" t="s">
        <v>11284</v>
      </c>
      <c r="L3649" s="19" t="s">
        <v>25</v>
      </c>
    </row>
    <row r="3650" spans="1:12" x14ac:dyDescent="0.25">
      <c r="A3650" s="19" t="s">
        <v>4490</v>
      </c>
      <c r="B3650" s="19" t="s">
        <v>4491</v>
      </c>
      <c r="C3650" s="19" t="s">
        <v>3600</v>
      </c>
      <c r="D3650" s="19" t="s">
        <v>4798</v>
      </c>
      <c r="E3650" s="20" t="s">
        <v>21</v>
      </c>
      <c r="F3650" s="19" t="s">
        <v>21</v>
      </c>
      <c r="G3650" s="180">
        <v>89807</v>
      </c>
      <c r="H3650" s="19" t="s">
        <v>5330</v>
      </c>
      <c r="I3650" s="19" t="s">
        <v>15692</v>
      </c>
      <c r="J3650" s="19" t="s">
        <v>23</v>
      </c>
      <c r="K3650" s="20" t="s">
        <v>9514</v>
      </c>
      <c r="L3650" s="19" t="s">
        <v>25</v>
      </c>
    </row>
    <row r="3651" spans="1:12" x14ac:dyDescent="0.25">
      <c r="A3651" s="19" t="s">
        <v>4490</v>
      </c>
      <c r="B3651" s="19" t="s">
        <v>4491</v>
      </c>
      <c r="C3651" s="19" t="s">
        <v>3600</v>
      </c>
      <c r="D3651" s="19" t="s">
        <v>4798</v>
      </c>
      <c r="E3651" s="20" t="s">
        <v>21</v>
      </c>
      <c r="F3651" s="19" t="s">
        <v>21</v>
      </c>
      <c r="G3651" s="180">
        <v>89808</v>
      </c>
      <c r="H3651" s="19" t="s">
        <v>5331</v>
      </c>
      <c r="I3651" s="19" t="s">
        <v>15692</v>
      </c>
      <c r="J3651" s="19" t="s">
        <v>23</v>
      </c>
      <c r="K3651" s="20" t="s">
        <v>11285</v>
      </c>
      <c r="L3651" s="19" t="s">
        <v>25</v>
      </c>
    </row>
    <row r="3652" spans="1:12" x14ac:dyDescent="0.25">
      <c r="A3652" s="19" t="s">
        <v>4490</v>
      </c>
      <c r="B3652" s="19" t="s">
        <v>4491</v>
      </c>
      <c r="C3652" s="19" t="s">
        <v>3600</v>
      </c>
      <c r="D3652" s="19" t="s">
        <v>4798</v>
      </c>
      <c r="E3652" s="20" t="s">
        <v>21</v>
      </c>
      <c r="F3652" s="19" t="s">
        <v>21</v>
      </c>
      <c r="G3652" s="180">
        <v>89809</v>
      </c>
      <c r="H3652" s="19" t="s">
        <v>5333</v>
      </c>
      <c r="I3652" s="19" t="s">
        <v>15692</v>
      </c>
      <c r="J3652" s="19" t="s">
        <v>23</v>
      </c>
      <c r="K3652" s="20" t="s">
        <v>6010</v>
      </c>
      <c r="L3652" s="19" t="s">
        <v>25</v>
      </c>
    </row>
    <row r="3653" spans="1:12" x14ac:dyDescent="0.25">
      <c r="A3653" s="19" t="s">
        <v>4490</v>
      </c>
      <c r="B3653" s="19" t="s">
        <v>4491</v>
      </c>
      <c r="C3653" s="19" t="s">
        <v>3600</v>
      </c>
      <c r="D3653" s="19" t="s">
        <v>4798</v>
      </c>
      <c r="E3653" s="20" t="s">
        <v>21</v>
      </c>
      <c r="F3653" s="19" t="s">
        <v>21</v>
      </c>
      <c r="G3653" s="180">
        <v>89810</v>
      </c>
      <c r="H3653" s="19" t="s">
        <v>5334</v>
      </c>
      <c r="I3653" s="19" t="s">
        <v>15692</v>
      </c>
      <c r="J3653" s="19" t="s">
        <v>23</v>
      </c>
      <c r="K3653" s="20" t="s">
        <v>5094</v>
      </c>
      <c r="L3653" s="19" t="s">
        <v>25</v>
      </c>
    </row>
    <row r="3654" spans="1:12" x14ac:dyDescent="0.25">
      <c r="A3654" s="19" t="s">
        <v>4490</v>
      </c>
      <c r="B3654" s="19" t="s">
        <v>4491</v>
      </c>
      <c r="C3654" s="19" t="s">
        <v>3600</v>
      </c>
      <c r="D3654" s="19" t="s">
        <v>4798</v>
      </c>
      <c r="E3654" s="20" t="s">
        <v>21</v>
      </c>
      <c r="F3654" s="19" t="s">
        <v>21</v>
      </c>
      <c r="G3654" s="180">
        <v>89811</v>
      </c>
      <c r="H3654" s="19" t="s">
        <v>5335</v>
      </c>
      <c r="I3654" s="19" t="s">
        <v>15692</v>
      </c>
      <c r="J3654" s="19" t="s">
        <v>23</v>
      </c>
      <c r="K3654" s="20" t="s">
        <v>10090</v>
      </c>
      <c r="L3654" s="19" t="s">
        <v>25</v>
      </c>
    </row>
    <row r="3655" spans="1:12" x14ac:dyDescent="0.25">
      <c r="A3655" s="19" t="s">
        <v>4490</v>
      </c>
      <c r="B3655" s="19" t="s">
        <v>4491</v>
      </c>
      <c r="C3655" s="19" t="s">
        <v>3600</v>
      </c>
      <c r="D3655" s="19" t="s">
        <v>4798</v>
      </c>
      <c r="E3655" s="20" t="s">
        <v>21</v>
      </c>
      <c r="F3655" s="19" t="s">
        <v>21</v>
      </c>
      <c r="G3655" s="180">
        <v>89812</v>
      </c>
      <c r="H3655" s="19" t="s">
        <v>5337</v>
      </c>
      <c r="I3655" s="19" t="s">
        <v>15692</v>
      </c>
      <c r="J3655" s="19" t="s">
        <v>23</v>
      </c>
      <c r="K3655" s="20" t="s">
        <v>11286</v>
      </c>
      <c r="L3655" s="19" t="s">
        <v>25</v>
      </c>
    </row>
    <row r="3656" spans="1:12" x14ac:dyDescent="0.25">
      <c r="A3656" s="19" t="s">
        <v>4490</v>
      </c>
      <c r="B3656" s="19" t="s">
        <v>4491</v>
      </c>
      <c r="C3656" s="19" t="s">
        <v>3600</v>
      </c>
      <c r="D3656" s="19" t="s">
        <v>4798</v>
      </c>
      <c r="E3656" s="20" t="s">
        <v>21</v>
      </c>
      <c r="F3656" s="19" t="s">
        <v>21</v>
      </c>
      <c r="G3656" s="180">
        <v>89813</v>
      </c>
      <c r="H3656" s="19" t="s">
        <v>5338</v>
      </c>
      <c r="I3656" s="19" t="s">
        <v>15692</v>
      </c>
      <c r="J3656" s="19" t="s">
        <v>23</v>
      </c>
      <c r="K3656" s="20" t="s">
        <v>11287</v>
      </c>
      <c r="L3656" s="19" t="s">
        <v>25</v>
      </c>
    </row>
    <row r="3657" spans="1:12" x14ac:dyDescent="0.25">
      <c r="A3657" s="19" t="s">
        <v>4490</v>
      </c>
      <c r="B3657" s="19" t="s">
        <v>4491</v>
      </c>
      <c r="C3657" s="19" t="s">
        <v>3600</v>
      </c>
      <c r="D3657" s="19" t="s">
        <v>4798</v>
      </c>
      <c r="E3657" s="20" t="s">
        <v>21</v>
      </c>
      <c r="F3657" s="19" t="s">
        <v>21</v>
      </c>
      <c r="G3657" s="180">
        <v>89814</v>
      </c>
      <c r="H3657" s="19" t="s">
        <v>5340</v>
      </c>
      <c r="I3657" s="19" t="s">
        <v>15692</v>
      </c>
      <c r="J3657" s="19" t="s">
        <v>23</v>
      </c>
      <c r="K3657" s="20" t="s">
        <v>11288</v>
      </c>
      <c r="L3657" s="19" t="s">
        <v>25</v>
      </c>
    </row>
    <row r="3658" spans="1:12" x14ac:dyDescent="0.25">
      <c r="A3658" s="19" t="s">
        <v>4490</v>
      </c>
      <c r="B3658" s="19" t="s">
        <v>4491</v>
      </c>
      <c r="C3658" s="19" t="s">
        <v>3600</v>
      </c>
      <c r="D3658" s="19" t="s">
        <v>4798</v>
      </c>
      <c r="E3658" s="20" t="s">
        <v>21</v>
      </c>
      <c r="F3658" s="19" t="s">
        <v>21</v>
      </c>
      <c r="G3658" s="180">
        <v>89815</v>
      </c>
      <c r="H3658" s="19" t="s">
        <v>5341</v>
      </c>
      <c r="I3658" s="19" t="s">
        <v>15692</v>
      </c>
      <c r="J3658" s="19" t="s">
        <v>23</v>
      </c>
      <c r="K3658" s="20" t="s">
        <v>11185</v>
      </c>
      <c r="L3658" s="19" t="s">
        <v>25</v>
      </c>
    </row>
    <row r="3659" spans="1:12" x14ac:dyDescent="0.25">
      <c r="A3659" s="19" t="s">
        <v>4490</v>
      </c>
      <c r="B3659" s="19" t="s">
        <v>4491</v>
      </c>
      <c r="C3659" s="19" t="s">
        <v>3600</v>
      </c>
      <c r="D3659" s="19" t="s">
        <v>4798</v>
      </c>
      <c r="E3659" s="20" t="s">
        <v>21</v>
      </c>
      <c r="F3659" s="19" t="s">
        <v>21</v>
      </c>
      <c r="G3659" s="180">
        <v>89816</v>
      </c>
      <c r="H3659" s="19" t="s">
        <v>5343</v>
      </c>
      <c r="I3659" s="19" t="s">
        <v>15692</v>
      </c>
      <c r="J3659" s="19" t="s">
        <v>23</v>
      </c>
      <c r="K3659" s="20" t="s">
        <v>6262</v>
      </c>
      <c r="L3659" s="19" t="s">
        <v>25</v>
      </c>
    </row>
    <row r="3660" spans="1:12" x14ac:dyDescent="0.25">
      <c r="A3660" s="19" t="s">
        <v>4490</v>
      </c>
      <c r="B3660" s="19" t="s">
        <v>4491</v>
      </c>
      <c r="C3660" s="19" t="s">
        <v>3600</v>
      </c>
      <c r="D3660" s="19" t="s">
        <v>4798</v>
      </c>
      <c r="E3660" s="20" t="s">
        <v>21</v>
      </c>
      <c r="F3660" s="19" t="s">
        <v>21</v>
      </c>
      <c r="G3660" s="180">
        <v>89817</v>
      </c>
      <c r="H3660" s="19" t="s">
        <v>5344</v>
      </c>
      <c r="I3660" s="19" t="s">
        <v>15692</v>
      </c>
      <c r="J3660" s="19" t="s">
        <v>23</v>
      </c>
      <c r="K3660" s="20" t="s">
        <v>1043</v>
      </c>
      <c r="L3660" s="19" t="s">
        <v>25</v>
      </c>
    </row>
    <row r="3661" spans="1:12" x14ac:dyDescent="0.25">
      <c r="A3661" s="19" t="s">
        <v>4490</v>
      </c>
      <c r="B3661" s="19" t="s">
        <v>4491</v>
      </c>
      <c r="C3661" s="19" t="s">
        <v>3600</v>
      </c>
      <c r="D3661" s="19" t="s">
        <v>4798</v>
      </c>
      <c r="E3661" s="20" t="s">
        <v>21</v>
      </c>
      <c r="F3661" s="19" t="s">
        <v>21</v>
      </c>
      <c r="G3661" s="180">
        <v>89818</v>
      </c>
      <c r="H3661" s="19" t="s">
        <v>5345</v>
      </c>
      <c r="I3661" s="19" t="s">
        <v>15692</v>
      </c>
      <c r="J3661" s="19" t="s">
        <v>23</v>
      </c>
      <c r="K3661" s="20" t="s">
        <v>11289</v>
      </c>
      <c r="L3661" s="19" t="s">
        <v>25</v>
      </c>
    </row>
    <row r="3662" spans="1:12" x14ac:dyDescent="0.25">
      <c r="A3662" s="19" t="s">
        <v>4490</v>
      </c>
      <c r="B3662" s="19" t="s">
        <v>4491</v>
      </c>
      <c r="C3662" s="19" t="s">
        <v>3600</v>
      </c>
      <c r="D3662" s="19" t="s">
        <v>4798</v>
      </c>
      <c r="E3662" s="20" t="s">
        <v>21</v>
      </c>
      <c r="F3662" s="19" t="s">
        <v>21</v>
      </c>
      <c r="G3662" s="180">
        <v>89819</v>
      </c>
      <c r="H3662" s="19" t="s">
        <v>5346</v>
      </c>
      <c r="I3662" s="19" t="s">
        <v>15692</v>
      </c>
      <c r="J3662" s="19" t="s">
        <v>23</v>
      </c>
      <c r="K3662" s="20" t="s">
        <v>11290</v>
      </c>
      <c r="L3662" s="19" t="s">
        <v>25</v>
      </c>
    </row>
    <row r="3663" spans="1:12" x14ac:dyDescent="0.25">
      <c r="A3663" s="19" t="s">
        <v>4490</v>
      </c>
      <c r="B3663" s="19" t="s">
        <v>4491</v>
      </c>
      <c r="C3663" s="19" t="s">
        <v>3600</v>
      </c>
      <c r="D3663" s="19" t="s">
        <v>4798</v>
      </c>
      <c r="E3663" s="20" t="s">
        <v>21</v>
      </c>
      <c r="F3663" s="19" t="s">
        <v>21</v>
      </c>
      <c r="G3663" s="180">
        <v>89820</v>
      </c>
      <c r="H3663" s="19" t="s">
        <v>5347</v>
      </c>
      <c r="I3663" s="19" t="s">
        <v>15692</v>
      </c>
      <c r="J3663" s="19" t="s">
        <v>23</v>
      </c>
      <c r="K3663" s="20" t="s">
        <v>2862</v>
      </c>
      <c r="L3663" s="19" t="s">
        <v>25</v>
      </c>
    </row>
    <row r="3664" spans="1:12" x14ac:dyDescent="0.25">
      <c r="A3664" s="19" t="s">
        <v>4490</v>
      </c>
      <c r="B3664" s="19" t="s">
        <v>4491</v>
      </c>
      <c r="C3664" s="19" t="s">
        <v>3600</v>
      </c>
      <c r="D3664" s="19" t="s">
        <v>4798</v>
      </c>
      <c r="E3664" s="20" t="s">
        <v>21</v>
      </c>
      <c r="F3664" s="19" t="s">
        <v>21</v>
      </c>
      <c r="G3664" s="180">
        <v>89821</v>
      </c>
      <c r="H3664" s="19" t="s">
        <v>5348</v>
      </c>
      <c r="I3664" s="19" t="s">
        <v>15692</v>
      </c>
      <c r="J3664" s="19" t="s">
        <v>23</v>
      </c>
      <c r="K3664" s="20" t="s">
        <v>10430</v>
      </c>
      <c r="L3664" s="19" t="s">
        <v>25</v>
      </c>
    </row>
    <row r="3665" spans="1:12" x14ac:dyDescent="0.25">
      <c r="A3665" s="19" t="s">
        <v>4490</v>
      </c>
      <c r="B3665" s="19" t="s">
        <v>4491</v>
      </c>
      <c r="C3665" s="19" t="s">
        <v>3600</v>
      </c>
      <c r="D3665" s="19" t="s">
        <v>4798</v>
      </c>
      <c r="E3665" s="20" t="s">
        <v>21</v>
      </c>
      <c r="F3665" s="19" t="s">
        <v>21</v>
      </c>
      <c r="G3665" s="180">
        <v>89822</v>
      </c>
      <c r="H3665" s="19" t="s">
        <v>5350</v>
      </c>
      <c r="I3665" s="19" t="s">
        <v>15692</v>
      </c>
      <c r="J3665" s="19" t="s">
        <v>23</v>
      </c>
      <c r="K3665" s="20" t="s">
        <v>11291</v>
      </c>
      <c r="L3665" s="19" t="s">
        <v>25</v>
      </c>
    </row>
    <row r="3666" spans="1:12" x14ac:dyDescent="0.25">
      <c r="A3666" s="19" t="s">
        <v>4490</v>
      </c>
      <c r="B3666" s="19" t="s">
        <v>4491</v>
      </c>
      <c r="C3666" s="19" t="s">
        <v>3600</v>
      </c>
      <c r="D3666" s="19" t="s">
        <v>4798</v>
      </c>
      <c r="E3666" s="20" t="s">
        <v>21</v>
      </c>
      <c r="F3666" s="19" t="s">
        <v>21</v>
      </c>
      <c r="G3666" s="180">
        <v>89823</v>
      </c>
      <c r="H3666" s="19" t="s">
        <v>5351</v>
      </c>
      <c r="I3666" s="19" t="s">
        <v>15692</v>
      </c>
      <c r="J3666" s="19" t="s">
        <v>23</v>
      </c>
      <c r="K3666" s="20" t="s">
        <v>1266</v>
      </c>
      <c r="L3666" s="19" t="s">
        <v>25</v>
      </c>
    </row>
    <row r="3667" spans="1:12" x14ac:dyDescent="0.25">
      <c r="A3667" s="19" t="s">
        <v>4490</v>
      </c>
      <c r="B3667" s="19" t="s">
        <v>4491</v>
      </c>
      <c r="C3667" s="19" t="s">
        <v>3600</v>
      </c>
      <c r="D3667" s="19" t="s">
        <v>4798</v>
      </c>
      <c r="E3667" s="20" t="s">
        <v>21</v>
      </c>
      <c r="F3667" s="19" t="s">
        <v>21</v>
      </c>
      <c r="G3667" s="180">
        <v>89824</v>
      </c>
      <c r="H3667" s="19" t="s">
        <v>5352</v>
      </c>
      <c r="I3667" s="19" t="s">
        <v>15692</v>
      </c>
      <c r="J3667" s="19" t="s">
        <v>23</v>
      </c>
      <c r="K3667" s="20" t="s">
        <v>6649</v>
      </c>
      <c r="L3667" s="19" t="s">
        <v>25</v>
      </c>
    </row>
    <row r="3668" spans="1:12" x14ac:dyDescent="0.25">
      <c r="A3668" s="19" t="s">
        <v>4490</v>
      </c>
      <c r="B3668" s="19" t="s">
        <v>4491</v>
      </c>
      <c r="C3668" s="19" t="s">
        <v>3600</v>
      </c>
      <c r="D3668" s="19" t="s">
        <v>4798</v>
      </c>
      <c r="E3668" s="20" t="s">
        <v>21</v>
      </c>
      <c r="F3668" s="19" t="s">
        <v>21</v>
      </c>
      <c r="G3668" s="180">
        <v>89825</v>
      </c>
      <c r="H3668" s="19" t="s">
        <v>5353</v>
      </c>
      <c r="I3668" s="19" t="s">
        <v>15692</v>
      </c>
      <c r="J3668" s="19" t="s">
        <v>23</v>
      </c>
      <c r="K3668" s="20" t="s">
        <v>5715</v>
      </c>
      <c r="L3668" s="19" t="s">
        <v>25</v>
      </c>
    </row>
    <row r="3669" spans="1:12" x14ac:dyDescent="0.25">
      <c r="A3669" s="19" t="s">
        <v>4490</v>
      </c>
      <c r="B3669" s="19" t="s">
        <v>4491</v>
      </c>
      <c r="C3669" s="19" t="s">
        <v>3600</v>
      </c>
      <c r="D3669" s="19" t="s">
        <v>4798</v>
      </c>
      <c r="E3669" s="20" t="s">
        <v>21</v>
      </c>
      <c r="F3669" s="19" t="s">
        <v>21</v>
      </c>
      <c r="G3669" s="180">
        <v>89826</v>
      </c>
      <c r="H3669" s="19" t="s">
        <v>5354</v>
      </c>
      <c r="I3669" s="19" t="s">
        <v>15692</v>
      </c>
      <c r="J3669" s="19" t="s">
        <v>23</v>
      </c>
      <c r="K3669" s="20" t="s">
        <v>5545</v>
      </c>
      <c r="L3669" s="19" t="s">
        <v>25</v>
      </c>
    </row>
    <row r="3670" spans="1:12" x14ac:dyDescent="0.25">
      <c r="A3670" s="19" t="s">
        <v>4490</v>
      </c>
      <c r="B3670" s="19" t="s">
        <v>4491</v>
      </c>
      <c r="C3670" s="19" t="s">
        <v>3600</v>
      </c>
      <c r="D3670" s="19" t="s">
        <v>4798</v>
      </c>
      <c r="E3670" s="20" t="s">
        <v>21</v>
      </c>
      <c r="F3670" s="19" t="s">
        <v>21</v>
      </c>
      <c r="G3670" s="180">
        <v>89827</v>
      </c>
      <c r="H3670" s="19" t="s">
        <v>5356</v>
      </c>
      <c r="I3670" s="19" t="s">
        <v>15692</v>
      </c>
      <c r="J3670" s="19" t="s">
        <v>23</v>
      </c>
      <c r="K3670" s="20" t="s">
        <v>11292</v>
      </c>
      <c r="L3670" s="19" t="s">
        <v>25</v>
      </c>
    </row>
    <row r="3671" spans="1:12" x14ac:dyDescent="0.25">
      <c r="A3671" s="19" t="s">
        <v>4490</v>
      </c>
      <c r="B3671" s="19" t="s">
        <v>4491</v>
      </c>
      <c r="C3671" s="19" t="s">
        <v>3600</v>
      </c>
      <c r="D3671" s="19" t="s">
        <v>4798</v>
      </c>
      <c r="E3671" s="20" t="s">
        <v>21</v>
      </c>
      <c r="F3671" s="19" t="s">
        <v>21</v>
      </c>
      <c r="G3671" s="180">
        <v>89828</v>
      </c>
      <c r="H3671" s="19" t="s">
        <v>5357</v>
      </c>
      <c r="I3671" s="19" t="s">
        <v>15692</v>
      </c>
      <c r="J3671" s="19" t="s">
        <v>23</v>
      </c>
      <c r="K3671" s="20" t="s">
        <v>11293</v>
      </c>
      <c r="L3671" s="19" t="s">
        <v>25</v>
      </c>
    </row>
    <row r="3672" spans="1:12" x14ac:dyDescent="0.25">
      <c r="A3672" s="19" t="s">
        <v>4490</v>
      </c>
      <c r="B3672" s="19" t="s">
        <v>4491</v>
      </c>
      <c r="C3672" s="19" t="s">
        <v>3600</v>
      </c>
      <c r="D3672" s="19" t="s">
        <v>4798</v>
      </c>
      <c r="E3672" s="20" t="s">
        <v>21</v>
      </c>
      <c r="F3672" s="19" t="s">
        <v>21</v>
      </c>
      <c r="G3672" s="180">
        <v>89829</v>
      </c>
      <c r="H3672" s="19" t="s">
        <v>5359</v>
      </c>
      <c r="I3672" s="19" t="s">
        <v>15692</v>
      </c>
      <c r="J3672" s="19" t="s">
        <v>23</v>
      </c>
      <c r="K3672" s="20" t="s">
        <v>3936</v>
      </c>
      <c r="L3672" s="19" t="s">
        <v>25</v>
      </c>
    </row>
    <row r="3673" spans="1:12" x14ac:dyDescent="0.25">
      <c r="A3673" s="19" t="s">
        <v>4490</v>
      </c>
      <c r="B3673" s="19" t="s">
        <v>4491</v>
      </c>
      <c r="C3673" s="19" t="s">
        <v>3600</v>
      </c>
      <c r="D3673" s="19" t="s">
        <v>4798</v>
      </c>
      <c r="E3673" s="20" t="s">
        <v>21</v>
      </c>
      <c r="F3673" s="19" t="s">
        <v>21</v>
      </c>
      <c r="G3673" s="180">
        <v>89830</v>
      </c>
      <c r="H3673" s="19" t="s">
        <v>5360</v>
      </c>
      <c r="I3673" s="19" t="s">
        <v>15692</v>
      </c>
      <c r="J3673" s="19" t="s">
        <v>23</v>
      </c>
      <c r="K3673" s="20" t="s">
        <v>10628</v>
      </c>
      <c r="L3673" s="19" t="s">
        <v>25</v>
      </c>
    </row>
    <row r="3674" spans="1:12" x14ac:dyDescent="0.25">
      <c r="A3674" s="19" t="s">
        <v>4490</v>
      </c>
      <c r="B3674" s="19" t="s">
        <v>4491</v>
      </c>
      <c r="C3674" s="19" t="s">
        <v>3600</v>
      </c>
      <c r="D3674" s="19" t="s">
        <v>4798</v>
      </c>
      <c r="E3674" s="20" t="s">
        <v>21</v>
      </c>
      <c r="F3674" s="19" t="s">
        <v>21</v>
      </c>
      <c r="G3674" s="180">
        <v>89831</v>
      </c>
      <c r="H3674" s="19" t="s">
        <v>5362</v>
      </c>
      <c r="I3674" s="19" t="s">
        <v>15692</v>
      </c>
      <c r="J3674" s="19" t="s">
        <v>23</v>
      </c>
      <c r="K3674" s="20" t="s">
        <v>11294</v>
      </c>
      <c r="L3674" s="19" t="s">
        <v>25</v>
      </c>
    </row>
    <row r="3675" spans="1:12" x14ac:dyDescent="0.25">
      <c r="A3675" s="19" t="s">
        <v>4490</v>
      </c>
      <c r="B3675" s="19" t="s">
        <v>4491</v>
      </c>
      <c r="C3675" s="19" t="s">
        <v>3600</v>
      </c>
      <c r="D3675" s="19" t="s">
        <v>4798</v>
      </c>
      <c r="E3675" s="20" t="s">
        <v>21</v>
      </c>
      <c r="F3675" s="19" t="s">
        <v>21</v>
      </c>
      <c r="G3675" s="180">
        <v>89832</v>
      </c>
      <c r="H3675" s="19" t="s">
        <v>5363</v>
      </c>
      <c r="I3675" s="19" t="s">
        <v>15692</v>
      </c>
      <c r="J3675" s="19" t="s">
        <v>23</v>
      </c>
      <c r="K3675" s="20" t="s">
        <v>5593</v>
      </c>
      <c r="L3675" s="19" t="s">
        <v>25</v>
      </c>
    </row>
    <row r="3676" spans="1:12" x14ac:dyDescent="0.25">
      <c r="A3676" s="19" t="s">
        <v>4490</v>
      </c>
      <c r="B3676" s="19" t="s">
        <v>4491</v>
      </c>
      <c r="C3676" s="19" t="s">
        <v>3600</v>
      </c>
      <c r="D3676" s="19" t="s">
        <v>4798</v>
      </c>
      <c r="E3676" s="20" t="s">
        <v>21</v>
      </c>
      <c r="F3676" s="19" t="s">
        <v>21</v>
      </c>
      <c r="G3676" s="180">
        <v>89833</v>
      </c>
      <c r="H3676" s="19" t="s">
        <v>5365</v>
      </c>
      <c r="I3676" s="19" t="s">
        <v>15692</v>
      </c>
      <c r="J3676" s="19" t="s">
        <v>23</v>
      </c>
      <c r="K3676" s="20" t="s">
        <v>11295</v>
      </c>
      <c r="L3676" s="19" t="s">
        <v>25</v>
      </c>
    </row>
    <row r="3677" spans="1:12" x14ac:dyDescent="0.25">
      <c r="A3677" s="19" t="s">
        <v>4490</v>
      </c>
      <c r="B3677" s="19" t="s">
        <v>4491</v>
      </c>
      <c r="C3677" s="19" t="s">
        <v>3600</v>
      </c>
      <c r="D3677" s="19" t="s">
        <v>4798</v>
      </c>
      <c r="E3677" s="20" t="s">
        <v>21</v>
      </c>
      <c r="F3677" s="19" t="s">
        <v>21</v>
      </c>
      <c r="G3677" s="180">
        <v>89834</v>
      </c>
      <c r="H3677" s="19" t="s">
        <v>5367</v>
      </c>
      <c r="I3677" s="19" t="s">
        <v>15692</v>
      </c>
      <c r="J3677" s="19" t="s">
        <v>23</v>
      </c>
      <c r="K3677" s="20" t="s">
        <v>2483</v>
      </c>
      <c r="L3677" s="19" t="s">
        <v>25</v>
      </c>
    </row>
    <row r="3678" spans="1:12" x14ac:dyDescent="0.25">
      <c r="A3678" s="19" t="s">
        <v>4490</v>
      </c>
      <c r="B3678" s="19" t="s">
        <v>4491</v>
      </c>
      <c r="C3678" s="19" t="s">
        <v>3600</v>
      </c>
      <c r="D3678" s="19" t="s">
        <v>4798</v>
      </c>
      <c r="E3678" s="20" t="s">
        <v>21</v>
      </c>
      <c r="F3678" s="19" t="s">
        <v>21</v>
      </c>
      <c r="G3678" s="180">
        <v>89835</v>
      </c>
      <c r="H3678" s="19" t="s">
        <v>5368</v>
      </c>
      <c r="I3678" s="19" t="s">
        <v>15692</v>
      </c>
      <c r="J3678" s="19" t="s">
        <v>23</v>
      </c>
      <c r="K3678" s="20" t="s">
        <v>8819</v>
      </c>
      <c r="L3678" s="19" t="s">
        <v>25</v>
      </c>
    </row>
    <row r="3679" spans="1:12" x14ac:dyDescent="0.25">
      <c r="A3679" s="19" t="s">
        <v>4490</v>
      </c>
      <c r="B3679" s="19" t="s">
        <v>4491</v>
      </c>
      <c r="C3679" s="19" t="s">
        <v>3600</v>
      </c>
      <c r="D3679" s="19" t="s">
        <v>4798</v>
      </c>
      <c r="E3679" s="20" t="s">
        <v>21</v>
      </c>
      <c r="F3679" s="19" t="s">
        <v>21</v>
      </c>
      <c r="G3679" s="180">
        <v>89836</v>
      </c>
      <c r="H3679" s="19" t="s">
        <v>5370</v>
      </c>
      <c r="I3679" s="19" t="s">
        <v>15692</v>
      </c>
      <c r="J3679" s="19" t="s">
        <v>23</v>
      </c>
      <c r="K3679" s="20" t="s">
        <v>11296</v>
      </c>
      <c r="L3679" s="19" t="s">
        <v>25</v>
      </c>
    </row>
    <row r="3680" spans="1:12" x14ac:dyDescent="0.25">
      <c r="A3680" s="19" t="s">
        <v>4490</v>
      </c>
      <c r="B3680" s="19" t="s">
        <v>4491</v>
      </c>
      <c r="C3680" s="19" t="s">
        <v>3600</v>
      </c>
      <c r="D3680" s="19" t="s">
        <v>4798</v>
      </c>
      <c r="E3680" s="20" t="s">
        <v>21</v>
      </c>
      <c r="F3680" s="19" t="s">
        <v>21</v>
      </c>
      <c r="G3680" s="180">
        <v>89837</v>
      </c>
      <c r="H3680" s="19" t="s">
        <v>5371</v>
      </c>
      <c r="I3680" s="19" t="s">
        <v>15692</v>
      </c>
      <c r="J3680" s="19" t="s">
        <v>23</v>
      </c>
      <c r="K3680" s="20" t="s">
        <v>11297</v>
      </c>
      <c r="L3680" s="19" t="s">
        <v>25</v>
      </c>
    </row>
    <row r="3681" spans="1:12" x14ac:dyDescent="0.25">
      <c r="A3681" s="19" t="s">
        <v>4490</v>
      </c>
      <c r="B3681" s="19" t="s">
        <v>4491</v>
      </c>
      <c r="C3681" s="19" t="s">
        <v>3600</v>
      </c>
      <c r="D3681" s="19" t="s">
        <v>4798</v>
      </c>
      <c r="E3681" s="20" t="s">
        <v>21</v>
      </c>
      <c r="F3681" s="19" t="s">
        <v>21</v>
      </c>
      <c r="G3681" s="180">
        <v>89838</v>
      </c>
      <c r="H3681" s="19" t="s">
        <v>5373</v>
      </c>
      <c r="I3681" s="19" t="s">
        <v>15692</v>
      </c>
      <c r="J3681" s="19" t="s">
        <v>23</v>
      </c>
      <c r="K3681" s="20" t="s">
        <v>11298</v>
      </c>
      <c r="L3681" s="19" t="s">
        <v>25</v>
      </c>
    </row>
    <row r="3682" spans="1:12" x14ac:dyDescent="0.25">
      <c r="A3682" s="19" t="s">
        <v>4490</v>
      </c>
      <c r="B3682" s="19" t="s">
        <v>4491</v>
      </c>
      <c r="C3682" s="19" t="s">
        <v>3600</v>
      </c>
      <c r="D3682" s="19" t="s">
        <v>4798</v>
      </c>
      <c r="E3682" s="20" t="s">
        <v>21</v>
      </c>
      <c r="F3682" s="19" t="s">
        <v>21</v>
      </c>
      <c r="G3682" s="180">
        <v>89839</v>
      </c>
      <c r="H3682" s="19" t="s">
        <v>5374</v>
      </c>
      <c r="I3682" s="19" t="s">
        <v>15692</v>
      </c>
      <c r="J3682" s="19" t="s">
        <v>23</v>
      </c>
      <c r="K3682" s="20" t="s">
        <v>11299</v>
      </c>
      <c r="L3682" s="19" t="s">
        <v>25</v>
      </c>
    </row>
    <row r="3683" spans="1:12" x14ac:dyDescent="0.25">
      <c r="A3683" s="19" t="s">
        <v>4490</v>
      </c>
      <c r="B3683" s="19" t="s">
        <v>4491</v>
      </c>
      <c r="C3683" s="19" t="s">
        <v>3600</v>
      </c>
      <c r="D3683" s="19" t="s">
        <v>4798</v>
      </c>
      <c r="E3683" s="20" t="s">
        <v>21</v>
      </c>
      <c r="F3683" s="19" t="s">
        <v>21</v>
      </c>
      <c r="G3683" s="180">
        <v>89840</v>
      </c>
      <c r="H3683" s="19" t="s">
        <v>5375</v>
      </c>
      <c r="I3683" s="19" t="s">
        <v>15692</v>
      </c>
      <c r="J3683" s="19" t="s">
        <v>23</v>
      </c>
      <c r="K3683" s="20" t="s">
        <v>11300</v>
      </c>
      <c r="L3683" s="19" t="s">
        <v>25</v>
      </c>
    </row>
    <row r="3684" spans="1:12" x14ac:dyDescent="0.25">
      <c r="A3684" s="19" t="s">
        <v>4490</v>
      </c>
      <c r="B3684" s="19" t="s">
        <v>4491</v>
      </c>
      <c r="C3684" s="19" t="s">
        <v>3600</v>
      </c>
      <c r="D3684" s="19" t="s">
        <v>4798</v>
      </c>
      <c r="E3684" s="20" t="s">
        <v>21</v>
      </c>
      <c r="F3684" s="19" t="s">
        <v>21</v>
      </c>
      <c r="G3684" s="180">
        <v>89841</v>
      </c>
      <c r="H3684" s="19" t="s">
        <v>5377</v>
      </c>
      <c r="I3684" s="19" t="s">
        <v>15692</v>
      </c>
      <c r="J3684" s="19" t="s">
        <v>23</v>
      </c>
      <c r="K3684" s="20" t="s">
        <v>11301</v>
      </c>
      <c r="L3684" s="19" t="s">
        <v>25</v>
      </c>
    </row>
    <row r="3685" spans="1:12" x14ac:dyDescent="0.25">
      <c r="A3685" s="19" t="s">
        <v>4490</v>
      </c>
      <c r="B3685" s="19" t="s">
        <v>4491</v>
      </c>
      <c r="C3685" s="19" t="s">
        <v>3600</v>
      </c>
      <c r="D3685" s="19" t="s">
        <v>4798</v>
      </c>
      <c r="E3685" s="20" t="s">
        <v>21</v>
      </c>
      <c r="F3685" s="19" t="s">
        <v>21</v>
      </c>
      <c r="G3685" s="180">
        <v>89842</v>
      </c>
      <c r="H3685" s="19" t="s">
        <v>5378</v>
      </c>
      <c r="I3685" s="19" t="s">
        <v>15692</v>
      </c>
      <c r="J3685" s="19" t="s">
        <v>23</v>
      </c>
      <c r="K3685" s="20" t="s">
        <v>8891</v>
      </c>
      <c r="L3685" s="19" t="s">
        <v>25</v>
      </c>
    </row>
    <row r="3686" spans="1:12" x14ac:dyDescent="0.25">
      <c r="A3686" s="19" t="s">
        <v>4490</v>
      </c>
      <c r="B3686" s="19" t="s">
        <v>4491</v>
      </c>
      <c r="C3686" s="19" t="s">
        <v>3600</v>
      </c>
      <c r="D3686" s="19" t="s">
        <v>4798</v>
      </c>
      <c r="E3686" s="20" t="s">
        <v>21</v>
      </c>
      <c r="F3686" s="19" t="s">
        <v>21</v>
      </c>
      <c r="G3686" s="180">
        <v>89844</v>
      </c>
      <c r="H3686" s="19" t="s">
        <v>5379</v>
      </c>
      <c r="I3686" s="19" t="s">
        <v>15692</v>
      </c>
      <c r="J3686" s="19" t="s">
        <v>23</v>
      </c>
      <c r="K3686" s="20" t="s">
        <v>10679</v>
      </c>
      <c r="L3686" s="19" t="s">
        <v>25</v>
      </c>
    </row>
    <row r="3687" spans="1:12" x14ac:dyDescent="0.25">
      <c r="A3687" s="19" t="s">
        <v>4490</v>
      </c>
      <c r="B3687" s="19" t="s">
        <v>4491</v>
      </c>
      <c r="C3687" s="19" t="s">
        <v>3600</v>
      </c>
      <c r="D3687" s="19" t="s">
        <v>4798</v>
      </c>
      <c r="E3687" s="20" t="s">
        <v>21</v>
      </c>
      <c r="F3687" s="19" t="s">
        <v>21</v>
      </c>
      <c r="G3687" s="180">
        <v>89845</v>
      </c>
      <c r="H3687" s="19" t="s">
        <v>5381</v>
      </c>
      <c r="I3687" s="19" t="s">
        <v>15692</v>
      </c>
      <c r="J3687" s="19" t="s">
        <v>23</v>
      </c>
      <c r="K3687" s="20" t="s">
        <v>11302</v>
      </c>
      <c r="L3687" s="19" t="s">
        <v>25</v>
      </c>
    </row>
    <row r="3688" spans="1:12" x14ac:dyDescent="0.25">
      <c r="A3688" s="19" t="s">
        <v>4490</v>
      </c>
      <c r="B3688" s="19" t="s">
        <v>4491</v>
      </c>
      <c r="C3688" s="19" t="s">
        <v>3600</v>
      </c>
      <c r="D3688" s="19" t="s">
        <v>4798</v>
      </c>
      <c r="E3688" s="20" t="s">
        <v>21</v>
      </c>
      <c r="F3688" s="19" t="s">
        <v>21</v>
      </c>
      <c r="G3688" s="180">
        <v>89846</v>
      </c>
      <c r="H3688" s="19" t="s">
        <v>5382</v>
      </c>
      <c r="I3688" s="19" t="s">
        <v>15692</v>
      </c>
      <c r="J3688" s="19" t="s">
        <v>23</v>
      </c>
      <c r="K3688" s="20" t="s">
        <v>11303</v>
      </c>
      <c r="L3688" s="19" t="s">
        <v>25</v>
      </c>
    </row>
    <row r="3689" spans="1:12" x14ac:dyDescent="0.25">
      <c r="A3689" s="19" t="s">
        <v>4490</v>
      </c>
      <c r="B3689" s="19" t="s">
        <v>4491</v>
      </c>
      <c r="C3689" s="19" t="s">
        <v>3600</v>
      </c>
      <c r="D3689" s="19" t="s">
        <v>4798</v>
      </c>
      <c r="E3689" s="20" t="s">
        <v>21</v>
      </c>
      <c r="F3689" s="19" t="s">
        <v>21</v>
      </c>
      <c r="G3689" s="180">
        <v>89847</v>
      </c>
      <c r="H3689" s="19" t="s">
        <v>5383</v>
      </c>
      <c r="I3689" s="19" t="s">
        <v>15692</v>
      </c>
      <c r="J3689" s="19" t="s">
        <v>23</v>
      </c>
      <c r="K3689" s="20" t="s">
        <v>11304</v>
      </c>
      <c r="L3689" s="19" t="s">
        <v>25</v>
      </c>
    </row>
    <row r="3690" spans="1:12" x14ac:dyDescent="0.25">
      <c r="A3690" s="19" t="s">
        <v>4490</v>
      </c>
      <c r="B3690" s="19" t="s">
        <v>4491</v>
      </c>
      <c r="C3690" s="19" t="s">
        <v>3600</v>
      </c>
      <c r="D3690" s="19" t="s">
        <v>4798</v>
      </c>
      <c r="E3690" s="20" t="s">
        <v>21</v>
      </c>
      <c r="F3690" s="19" t="s">
        <v>21</v>
      </c>
      <c r="G3690" s="180">
        <v>89850</v>
      </c>
      <c r="H3690" s="19" t="s">
        <v>5384</v>
      </c>
      <c r="I3690" s="19" t="s">
        <v>15692</v>
      </c>
      <c r="J3690" s="19" t="s">
        <v>23</v>
      </c>
      <c r="K3690" s="20" t="s">
        <v>11305</v>
      </c>
      <c r="L3690" s="19" t="s">
        <v>25</v>
      </c>
    </row>
    <row r="3691" spans="1:12" x14ac:dyDescent="0.25">
      <c r="A3691" s="19" t="s">
        <v>4490</v>
      </c>
      <c r="B3691" s="19" t="s">
        <v>4491</v>
      </c>
      <c r="C3691" s="19" t="s">
        <v>3600</v>
      </c>
      <c r="D3691" s="19" t="s">
        <v>4798</v>
      </c>
      <c r="E3691" s="20" t="s">
        <v>21</v>
      </c>
      <c r="F3691" s="19" t="s">
        <v>21</v>
      </c>
      <c r="G3691" s="180">
        <v>89851</v>
      </c>
      <c r="H3691" s="19" t="s">
        <v>5386</v>
      </c>
      <c r="I3691" s="19" t="s">
        <v>15692</v>
      </c>
      <c r="J3691" s="19" t="s">
        <v>23</v>
      </c>
      <c r="K3691" s="20" t="s">
        <v>9351</v>
      </c>
      <c r="L3691" s="19" t="s">
        <v>25</v>
      </c>
    </row>
    <row r="3692" spans="1:12" x14ac:dyDescent="0.25">
      <c r="A3692" s="19" t="s">
        <v>4490</v>
      </c>
      <c r="B3692" s="19" t="s">
        <v>4491</v>
      </c>
      <c r="C3692" s="19" t="s">
        <v>3600</v>
      </c>
      <c r="D3692" s="19" t="s">
        <v>4798</v>
      </c>
      <c r="E3692" s="20" t="s">
        <v>21</v>
      </c>
      <c r="F3692" s="19" t="s">
        <v>21</v>
      </c>
      <c r="G3692" s="180">
        <v>89852</v>
      </c>
      <c r="H3692" s="19" t="s">
        <v>5388</v>
      </c>
      <c r="I3692" s="19" t="s">
        <v>15692</v>
      </c>
      <c r="J3692" s="19" t="s">
        <v>23</v>
      </c>
      <c r="K3692" s="20" t="s">
        <v>1982</v>
      </c>
      <c r="L3692" s="19" t="s">
        <v>25</v>
      </c>
    </row>
    <row r="3693" spans="1:12" x14ac:dyDescent="0.25">
      <c r="A3693" s="19" t="s">
        <v>4490</v>
      </c>
      <c r="B3693" s="19" t="s">
        <v>4491</v>
      </c>
      <c r="C3693" s="19" t="s">
        <v>3600</v>
      </c>
      <c r="D3693" s="19" t="s">
        <v>4798</v>
      </c>
      <c r="E3693" s="20" t="s">
        <v>21</v>
      </c>
      <c r="F3693" s="19" t="s">
        <v>21</v>
      </c>
      <c r="G3693" s="180">
        <v>89853</v>
      </c>
      <c r="H3693" s="19" t="s">
        <v>5390</v>
      </c>
      <c r="I3693" s="19" t="s">
        <v>15692</v>
      </c>
      <c r="J3693" s="19" t="s">
        <v>23</v>
      </c>
      <c r="K3693" s="20" t="s">
        <v>11306</v>
      </c>
      <c r="L3693" s="19" t="s">
        <v>25</v>
      </c>
    </row>
    <row r="3694" spans="1:12" x14ac:dyDescent="0.25">
      <c r="A3694" s="19" t="s">
        <v>4490</v>
      </c>
      <c r="B3694" s="19" t="s">
        <v>4491</v>
      </c>
      <c r="C3694" s="19" t="s">
        <v>3600</v>
      </c>
      <c r="D3694" s="19" t="s">
        <v>4798</v>
      </c>
      <c r="E3694" s="20" t="s">
        <v>21</v>
      </c>
      <c r="F3694" s="19" t="s">
        <v>21</v>
      </c>
      <c r="G3694" s="180">
        <v>89854</v>
      </c>
      <c r="H3694" s="19" t="s">
        <v>5391</v>
      </c>
      <c r="I3694" s="19" t="s">
        <v>15692</v>
      </c>
      <c r="J3694" s="19" t="s">
        <v>23</v>
      </c>
      <c r="K3694" s="20" t="s">
        <v>7171</v>
      </c>
      <c r="L3694" s="19" t="s">
        <v>25</v>
      </c>
    </row>
    <row r="3695" spans="1:12" x14ac:dyDescent="0.25">
      <c r="A3695" s="19" t="s">
        <v>4490</v>
      </c>
      <c r="B3695" s="19" t="s">
        <v>4491</v>
      </c>
      <c r="C3695" s="19" t="s">
        <v>3600</v>
      </c>
      <c r="D3695" s="19" t="s">
        <v>4798</v>
      </c>
      <c r="E3695" s="20" t="s">
        <v>21</v>
      </c>
      <c r="F3695" s="19" t="s">
        <v>21</v>
      </c>
      <c r="G3695" s="180">
        <v>89855</v>
      </c>
      <c r="H3695" s="19" t="s">
        <v>5393</v>
      </c>
      <c r="I3695" s="19" t="s">
        <v>15692</v>
      </c>
      <c r="J3695" s="19" t="s">
        <v>23</v>
      </c>
      <c r="K3695" s="20" t="s">
        <v>11307</v>
      </c>
      <c r="L3695" s="19" t="s">
        <v>25</v>
      </c>
    </row>
    <row r="3696" spans="1:12" x14ac:dyDescent="0.25">
      <c r="A3696" s="19" t="s">
        <v>4490</v>
      </c>
      <c r="B3696" s="19" t="s">
        <v>4491</v>
      </c>
      <c r="C3696" s="19" t="s">
        <v>3600</v>
      </c>
      <c r="D3696" s="19" t="s">
        <v>4798</v>
      </c>
      <c r="E3696" s="20" t="s">
        <v>21</v>
      </c>
      <c r="F3696" s="19" t="s">
        <v>21</v>
      </c>
      <c r="G3696" s="180">
        <v>89856</v>
      </c>
      <c r="H3696" s="19" t="s">
        <v>5394</v>
      </c>
      <c r="I3696" s="19" t="s">
        <v>15692</v>
      </c>
      <c r="J3696" s="19" t="s">
        <v>23</v>
      </c>
      <c r="K3696" s="20" t="s">
        <v>1778</v>
      </c>
      <c r="L3696" s="19" t="s">
        <v>25</v>
      </c>
    </row>
    <row r="3697" spans="1:12" x14ac:dyDescent="0.25">
      <c r="A3697" s="19" t="s">
        <v>4490</v>
      </c>
      <c r="B3697" s="19" t="s">
        <v>4491</v>
      </c>
      <c r="C3697" s="19" t="s">
        <v>3600</v>
      </c>
      <c r="D3697" s="19" t="s">
        <v>4798</v>
      </c>
      <c r="E3697" s="20" t="s">
        <v>21</v>
      </c>
      <c r="F3697" s="19" t="s">
        <v>21</v>
      </c>
      <c r="G3697" s="180">
        <v>89857</v>
      </c>
      <c r="H3697" s="19" t="s">
        <v>5395</v>
      </c>
      <c r="I3697" s="19" t="s">
        <v>15692</v>
      </c>
      <c r="J3697" s="19" t="s">
        <v>23</v>
      </c>
      <c r="K3697" s="20" t="s">
        <v>2180</v>
      </c>
      <c r="L3697" s="19" t="s">
        <v>25</v>
      </c>
    </row>
    <row r="3698" spans="1:12" x14ac:dyDescent="0.25">
      <c r="A3698" s="19" t="s">
        <v>4490</v>
      </c>
      <c r="B3698" s="19" t="s">
        <v>4491</v>
      </c>
      <c r="C3698" s="19" t="s">
        <v>3600</v>
      </c>
      <c r="D3698" s="19" t="s">
        <v>4798</v>
      </c>
      <c r="E3698" s="20" t="s">
        <v>21</v>
      </c>
      <c r="F3698" s="19" t="s">
        <v>21</v>
      </c>
      <c r="G3698" s="180">
        <v>89859</v>
      </c>
      <c r="H3698" s="19" t="s">
        <v>5397</v>
      </c>
      <c r="I3698" s="19" t="s">
        <v>15692</v>
      </c>
      <c r="J3698" s="19" t="s">
        <v>9283</v>
      </c>
      <c r="K3698" s="20" t="s">
        <v>2083</v>
      </c>
      <c r="L3698" s="19" t="s">
        <v>25</v>
      </c>
    </row>
    <row r="3699" spans="1:12" x14ac:dyDescent="0.25">
      <c r="A3699" s="19" t="s">
        <v>4490</v>
      </c>
      <c r="B3699" s="19" t="s">
        <v>4491</v>
      </c>
      <c r="C3699" s="19" t="s">
        <v>3600</v>
      </c>
      <c r="D3699" s="19" t="s">
        <v>4798</v>
      </c>
      <c r="E3699" s="20" t="s">
        <v>21</v>
      </c>
      <c r="F3699" s="19" t="s">
        <v>21</v>
      </c>
      <c r="G3699" s="180">
        <v>89860</v>
      </c>
      <c r="H3699" s="19" t="s">
        <v>5398</v>
      </c>
      <c r="I3699" s="19" t="s">
        <v>15692</v>
      </c>
      <c r="J3699" s="19" t="s">
        <v>23</v>
      </c>
      <c r="K3699" s="20" t="s">
        <v>7957</v>
      </c>
      <c r="L3699" s="19" t="s">
        <v>25</v>
      </c>
    </row>
    <row r="3700" spans="1:12" x14ac:dyDescent="0.25">
      <c r="A3700" s="19" t="s">
        <v>4490</v>
      </c>
      <c r="B3700" s="19" t="s">
        <v>4491</v>
      </c>
      <c r="C3700" s="19" t="s">
        <v>3600</v>
      </c>
      <c r="D3700" s="19" t="s">
        <v>4798</v>
      </c>
      <c r="E3700" s="20" t="s">
        <v>21</v>
      </c>
      <c r="F3700" s="19" t="s">
        <v>21</v>
      </c>
      <c r="G3700" s="180">
        <v>89861</v>
      </c>
      <c r="H3700" s="19" t="s">
        <v>5400</v>
      </c>
      <c r="I3700" s="19" t="s">
        <v>15692</v>
      </c>
      <c r="J3700" s="19" t="s">
        <v>23</v>
      </c>
      <c r="K3700" s="20" t="s">
        <v>2962</v>
      </c>
      <c r="L3700" s="19" t="s">
        <v>25</v>
      </c>
    </row>
    <row r="3701" spans="1:12" x14ac:dyDescent="0.25">
      <c r="A3701" s="19" t="s">
        <v>4490</v>
      </c>
      <c r="B3701" s="19" t="s">
        <v>4491</v>
      </c>
      <c r="C3701" s="19" t="s">
        <v>3600</v>
      </c>
      <c r="D3701" s="19" t="s">
        <v>4798</v>
      </c>
      <c r="E3701" s="20" t="s">
        <v>21</v>
      </c>
      <c r="F3701" s="19" t="s">
        <v>21</v>
      </c>
      <c r="G3701" s="180">
        <v>89862</v>
      </c>
      <c r="H3701" s="19" t="s">
        <v>5402</v>
      </c>
      <c r="I3701" s="19" t="s">
        <v>15692</v>
      </c>
      <c r="J3701" s="19" t="s">
        <v>23</v>
      </c>
      <c r="K3701" s="20" t="s">
        <v>11308</v>
      </c>
      <c r="L3701" s="19" t="s">
        <v>25</v>
      </c>
    </row>
    <row r="3702" spans="1:12" x14ac:dyDescent="0.25">
      <c r="A3702" s="19" t="s">
        <v>4490</v>
      </c>
      <c r="B3702" s="19" t="s">
        <v>4491</v>
      </c>
      <c r="C3702" s="19" t="s">
        <v>3600</v>
      </c>
      <c r="D3702" s="19" t="s">
        <v>4798</v>
      </c>
      <c r="E3702" s="20" t="s">
        <v>21</v>
      </c>
      <c r="F3702" s="19" t="s">
        <v>21</v>
      </c>
      <c r="G3702" s="180">
        <v>89863</v>
      </c>
      <c r="H3702" s="19" t="s">
        <v>5403</v>
      </c>
      <c r="I3702" s="19" t="s">
        <v>15692</v>
      </c>
      <c r="J3702" s="19" t="s">
        <v>23</v>
      </c>
      <c r="K3702" s="20" t="s">
        <v>11309</v>
      </c>
      <c r="L3702" s="19" t="s">
        <v>25</v>
      </c>
    </row>
    <row r="3703" spans="1:12" x14ac:dyDescent="0.25">
      <c r="A3703" s="19" t="s">
        <v>4490</v>
      </c>
      <c r="B3703" s="19" t="s">
        <v>4491</v>
      </c>
      <c r="C3703" s="19" t="s">
        <v>3600</v>
      </c>
      <c r="D3703" s="19" t="s">
        <v>4798</v>
      </c>
      <c r="E3703" s="20" t="s">
        <v>21</v>
      </c>
      <c r="F3703" s="19" t="s">
        <v>21</v>
      </c>
      <c r="G3703" s="180">
        <v>89866</v>
      </c>
      <c r="H3703" s="19" t="s">
        <v>5405</v>
      </c>
      <c r="I3703" s="19" t="s">
        <v>15692</v>
      </c>
      <c r="J3703" s="19" t="s">
        <v>23</v>
      </c>
      <c r="K3703" s="20" t="s">
        <v>1376</v>
      </c>
      <c r="L3703" s="19" t="s">
        <v>25</v>
      </c>
    </row>
    <row r="3704" spans="1:12" x14ac:dyDescent="0.25">
      <c r="A3704" s="19" t="s">
        <v>4490</v>
      </c>
      <c r="B3704" s="19" t="s">
        <v>4491</v>
      </c>
      <c r="C3704" s="19" t="s">
        <v>3600</v>
      </c>
      <c r="D3704" s="19" t="s">
        <v>4798</v>
      </c>
      <c r="E3704" s="20" t="s">
        <v>21</v>
      </c>
      <c r="F3704" s="19" t="s">
        <v>21</v>
      </c>
      <c r="G3704" s="180">
        <v>89867</v>
      </c>
      <c r="H3704" s="19" t="s">
        <v>5406</v>
      </c>
      <c r="I3704" s="19" t="s">
        <v>15692</v>
      </c>
      <c r="J3704" s="19" t="s">
        <v>23</v>
      </c>
      <c r="K3704" s="20" t="s">
        <v>8646</v>
      </c>
      <c r="L3704" s="19" t="s">
        <v>25</v>
      </c>
    </row>
    <row r="3705" spans="1:12" x14ac:dyDescent="0.25">
      <c r="A3705" s="19" t="s">
        <v>4490</v>
      </c>
      <c r="B3705" s="19" t="s">
        <v>4491</v>
      </c>
      <c r="C3705" s="19" t="s">
        <v>3600</v>
      </c>
      <c r="D3705" s="19" t="s">
        <v>4798</v>
      </c>
      <c r="E3705" s="20" t="s">
        <v>21</v>
      </c>
      <c r="F3705" s="19" t="s">
        <v>21</v>
      </c>
      <c r="G3705" s="180">
        <v>89868</v>
      </c>
      <c r="H3705" s="19" t="s">
        <v>5407</v>
      </c>
      <c r="I3705" s="19" t="s">
        <v>15692</v>
      </c>
      <c r="J3705" s="19" t="s">
        <v>23</v>
      </c>
      <c r="K3705" s="20" t="s">
        <v>8773</v>
      </c>
      <c r="L3705" s="19" t="s">
        <v>25</v>
      </c>
    </row>
    <row r="3706" spans="1:12" x14ac:dyDescent="0.25">
      <c r="A3706" s="19" t="s">
        <v>4490</v>
      </c>
      <c r="B3706" s="19" t="s">
        <v>4491</v>
      </c>
      <c r="C3706" s="19" t="s">
        <v>3600</v>
      </c>
      <c r="D3706" s="19" t="s">
        <v>4798</v>
      </c>
      <c r="E3706" s="20" t="s">
        <v>21</v>
      </c>
      <c r="F3706" s="19" t="s">
        <v>21</v>
      </c>
      <c r="G3706" s="180">
        <v>89869</v>
      </c>
      <c r="H3706" s="19" t="s">
        <v>5409</v>
      </c>
      <c r="I3706" s="19" t="s">
        <v>15692</v>
      </c>
      <c r="J3706" s="19" t="s">
        <v>23</v>
      </c>
      <c r="K3706" s="20" t="s">
        <v>3458</v>
      </c>
      <c r="L3706" s="19" t="s">
        <v>25</v>
      </c>
    </row>
    <row r="3707" spans="1:12" x14ac:dyDescent="0.25">
      <c r="A3707" s="19" t="s">
        <v>4490</v>
      </c>
      <c r="B3707" s="19" t="s">
        <v>4491</v>
      </c>
      <c r="C3707" s="19" t="s">
        <v>3600</v>
      </c>
      <c r="D3707" s="19" t="s">
        <v>4798</v>
      </c>
      <c r="E3707" s="20" t="s">
        <v>21</v>
      </c>
      <c r="F3707" s="19" t="s">
        <v>21</v>
      </c>
      <c r="G3707" s="180">
        <v>89979</v>
      </c>
      <c r="H3707" s="19" t="s">
        <v>5410</v>
      </c>
      <c r="I3707" s="19" t="s">
        <v>15692</v>
      </c>
      <c r="J3707" s="19" t="s">
        <v>23</v>
      </c>
      <c r="K3707" s="20" t="s">
        <v>3936</v>
      </c>
      <c r="L3707" s="19" t="s">
        <v>25</v>
      </c>
    </row>
    <row r="3708" spans="1:12" x14ac:dyDescent="0.25">
      <c r="A3708" s="19" t="s">
        <v>4490</v>
      </c>
      <c r="B3708" s="19" t="s">
        <v>4491</v>
      </c>
      <c r="C3708" s="19" t="s">
        <v>3600</v>
      </c>
      <c r="D3708" s="19" t="s">
        <v>4798</v>
      </c>
      <c r="E3708" s="20" t="s">
        <v>21</v>
      </c>
      <c r="F3708" s="19" t="s">
        <v>21</v>
      </c>
      <c r="G3708" s="180">
        <v>89980</v>
      </c>
      <c r="H3708" s="19" t="s">
        <v>5412</v>
      </c>
      <c r="I3708" s="19" t="s">
        <v>15692</v>
      </c>
      <c r="J3708" s="19" t="s">
        <v>23</v>
      </c>
      <c r="K3708" s="20" t="s">
        <v>10434</v>
      </c>
      <c r="L3708" s="19" t="s">
        <v>25</v>
      </c>
    </row>
    <row r="3709" spans="1:12" x14ac:dyDescent="0.25">
      <c r="A3709" s="19" t="s">
        <v>4490</v>
      </c>
      <c r="B3709" s="19" t="s">
        <v>4491</v>
      </c>
      <c r="C3709" s="19" t="s">
        <v>3600</v>
      </c>
      <c r="D3709" s="19" t="s">
        <v>4798</v>
      </c>
      <c r="E3709" s="20" t="s">
        <v>21</v>
      </c>
      <c r="F3709" s="19" t="s">
        <v>21</v>
      </c>
      <c r="G3709" s="180">
        <v>89981</v>
      </c>
      <c r="H3709" s="19" t="s">
        <v>5413</v>
      </c>
      <c r="I3709" s="19" t="s">
        <v>15692</v>
      </c>
      <c r="J3709" s="19" t="s">
        <v>23</v>
      </c>
      <c r="K3709" s="20" t="s">
        <v>4734</v>
      </c>
      <c r="L3709" s="19" t="s">
        <v>25</v>
      </c>
    </row>
    <row r="3710" spans="1:12" x14ac:dyDescent="0.25">
      <c r="A3710" s="19" t="s">
        <v>4490</v>
      </c>
      <c r="B3710" s="19" t="s">
        <v>4491</v>
      </c>
      <c r="C3710" s="19" t="s">
        <v>3600</v>
      </c>
      <c r="D3710" s="19" t="s">
        <v>4798</v>
      </c>
      <c r="E3710" s="20" t="s">
        <v>21</v>
      </c>
      <c r="F3710" s="19" t="s">
        <v>21</v>
      </c>
      <c r="G3710" s="180">
        <v>90373</v>
      </c>
      <c r="H3710" s="19" t="s">
        <v>5415</v>
      </c>
      <c r="I3710" s="19" t="s">
        <v>15692</v>
      </c>
      <c r="J3710" s="19" t="s">
        <v>23</v>
      </c>
      <c r="K3710" s="20" t="s">
        <v>6652</v>
      </c>
      <c r="L3710" s="19" t="s">
        <v>25</v>
      </c>
    </row>
    <row r="3711" spans="1:12" x14ac:dyDescent="0.25">
      <c r="A3711" s="19" t="s">
        <v>4490</v>
      </c>
      <c r="B3711" s="19" t="s">
        <v>4491</v>
      </c>
      <c r="C3711" s="19" t="s">
        <v>3600</v>
      </c>
      <c r="D3711" s="19" t="s">
        <v>4798</v>
      </c>
      <c r="E3711" s="20" t="s">
        <v>21</v>
      </c>
      <c r="F3711" s="19" t="s">
        <v>21</v>
      </c>
      <c r="G3711" s="180">
        <v>90374</v>
      </c>
      <c r="H3711" s="19" t="s">
        <v>5417</v>
      </c>
      <c r="I3711" s="19" t="s">
        <v>15692</v>
      </c>
      <c r="J3711" s="19" t="s">
        <v>23</v>
      </c>
      <c r="K3711" s="20" t="s">
        <v>9739</v>
      </c>
      <c r="L3711" s="19" t="s">
        <v>25</v>
      </c>
    </row>
    <row r="3712" spans="1:12" x14ac:dyDescent="0.25">
      <c r="A3712" s="19" t="s">
        <v>4490</v>
      </c>
      <c r="B3712" s="19" t="s">
        <v>4491</v>
      </c>
      <c r="C3712" s="19" t="s">
        <v>3600</v>
      </c>
      <c r="D3712" s="19" t="s">
        <v>4798</v>
      </c>
      <c r="E3712" s="20" t="s">
        <v>21</v>
      </c>
      <c r="F3712" s="19" t="s">
        <v>21</v>
      </c>
      <c r="G3712" s="180">
        <v>90375</v>
      </c>
      <c r="H3712" s="19" t="s">
        <v>5418</v>
      </c>
      <c r="I3712" s="19" t="s">
        <v>15692</v>
      </c>
      <c r="J3712" s="19" t="s">
        <v>23</v>
      </c>
      <c r="K3712" s="20" t="s">
        <v>4420</v>
      </c>
      <c r="L3712" s="19" t="s">
        <v>25</v>
      </c>
    </row>
    <row r="3713" spans="1:12" x14ac:dyDescent="0.25">
      <c r="A3713" s="19" t="s">
        <v>4490</v>
      </c>
      <c r="B3713" s="19" t="s">
        <v>4491</v>
      </c>
      <c r="C3713" s="19" t="s">
        <v>3600</v>
      </c>
      <c r="D3713" s="19" t="s">
        <v>4798</v>
      </c>
      <c r="E3713" s="20" t="s">
        <v>21</v>
      </c>
      <c r="F3713" s="19" t="s">
        <v>21</v>
      </c>
      <c r="G3713" s="180">
        <v>92287</v>
      </c>
      <c r="H3713" s="19" t="s">
        <v>5419</v>
      </c>
      <c r="I3713" s="19" t="s">
        <v>15692</v>
      </c>
      <c r="J3713" s="19" t="s">
        <v>9283</v>
      </c>
      <c r="K3713" s="20" t="s">
        <v>11310</v>
      </c>
      <c r="L3713" s="19" t="s">
        <v>25</v>
      </c>
    </row>
    <row r="3714" spans="1:12" x14ac:dyDescent="0.25">
      <c r="A3714" s="19" t="s">
        <v>4490</v>
      </c>
      <c r="B3714" s="19" t="s">
        <v>4491</v>
      </c>
      <c r="C3714" s="19" t="s">
        <v>3600</v>
      </c>
      <c r="D3714" s="19" t="s">
        <v>4798</v>
      </c>
      <c r="E3714" s="20" t="s">
        <v>21</v>
      </c>
      <c r="F3714" s="19" t="s">
        <v>21</v>
      </c>
      <c r="G3714" s="180">
        <v>92288</v>
      </c>
      <c r="H3714" s="19" t="s">
        <v>5420</v>
      </c>
      <c r="I3714" s="19" t="s">
        <v>15692</v>
      </c>
      <c r="J3714" s="19" t="s">
        <v>9283</v>
      </c>
      <c r="K3714" s="20" t="s">
        <v>8821</v>
      </c>
      <c r="L3714" s="19" t="s">
        <v>25</v>
      </c>
    </row>
    <row r="3715" spans="1:12" x14ac:dyDescent="0.25">
      <c r="A3715" s="19" t="s">
        <v>4490</v>
      </c>
      <c r="B3715" s="19" t="s">
        <v>4491</v>
      </c>
      <c r="C3715" s="19" t="s">
        <v>3600</v>
      </c>
      <c r="D3715" s="19" t="s">
        <v>4798</v>
      </c>
      <c r="E3715" s="20" t="s">
        <v>21</v>
      </c>
      <c r="F3715" s="19" t="s">
        <v>21</v>
      </c>
      <c r="G3715" s="180">
        <v>92289</v>
      </c>
      <c r="H3715" s="19" t="s">
        <v>5421</v>
      </c>
      <c r="I3715" s="19" t="s">
        <v>15692</v>
      </c>
      <c r="J3715" s="19" t="s">
        <v>9283</v>
      </c>
      <c r="K3715" s="20" t="s">
        <v>11311</v>
      </c>
      <c r="L3715" s="19" t="s">
        <v>25</v>
      </c>
    </row>
    <row r="3716" spans="1:12" x14ac:dyDescent="0.25">
      <c r="A3716" s="19" t="s">
        <v>4490</v>
      </c>
      <c r="B3716" s="19" t="s">
        <v>4491</v>
      </c>
      <c r="C3716" s="19" t="s">
        <v>3600</v>
      </c>
      <c r="D3716" s="19" t="s">
        <v>4798</v>
      </c>
      <c r="E3716" s="20" t="s">
        <v>21</v>
      </c>
      <c r="F3716" s="19" t="s">
        <v>21</v>
      </c>
      <c r="G3716" s="180">
        <v>92290</v>
      </c>
      <c r="H3716" s="19" t="s">
        <v>5422</v>
      </c>
      <c r="I3716" s="19" t="s">
        <v>15692</v>
      </c>
      <c r="J3716" s="19" t="s">
        <v>9283</v>
      </c>
      <c r="K3716" s="20" t="s">
        <v>11312</v>
      </c>
      <c r="L3716" s="19" t="s">
        <v>25</v>
      </c>
    </row>
    <row r="3717" spans="1:12" x14ac:dyDescent="0.25">
      <c r="A3717" s="19" t="s">
        <v>4490</v>
      </c>
      <c r="B3717" s="19" t="s">
        <v>4491</v>
      </c>
      <c r="C3717" s="19" t="s">
        <v>3600</v>
      </c>
      <c r="D3717" s="19" t="s">
        <v>4798</v>
      </c>
      <c r="E3717" s="20" t="s">
        <v>21</v>
      </c>
      <c r="F3717" s="19" t="s">
        <v>21</v>
      </c>
      <c r="G3717" s="180">
        <v>92291</v>
      </c>
      <c r="H3717" s="19" t="s">
        <v>5423</v>
      </c>
      <c r="I3717" s="19" t="s">
        <v>15692</v>
      </c>
      <c r="J3717" s="19" t="s">
        <v>9283</v>
      </c>
      <c r="K3717" s="20" t="s">
        <v>6247</v>
      </c>
      <c r="L3717" s="19" t="s">
        <v>25</v>
      </c>
    </row>
    <row r="3718" spans="1:12" x14ac:dyDescent="0.25">
      <c r="A3718" s="19" t="s">
        <v>4490</v>
      </c>
      <c r="B3718" s="19" t="s">
        <v>4491</v>
      </c>
      <c r="C3718" s="19" t="s">
        <v>3600</v>
      </c>
      <c r="D3718" s="19" t="s">
        <v>4798</v>
      </c>
      <c r="E3718" s="20" t="s">
        <v>21</v>
      </c>
      <c r="F3718" s="19" t="s">
        <v>21</v>
      </c>
      <c r="G3718" s="180">
        <v>92292</v>
      </c>
      <c r="H3718" s="19" t="s">
        <v>5424</v>
      </c>
      <c r="I3718" s="19" t="s">
        <v>15692</v>
      </c>
      <c r="J3718" s="19" t="s">
        <v>9283</v>
      </c>
      <c r="K3718" s="20" t="s">
        <v>11313</v>
      </c>
      <c r="L3718" s="19" t="s">
        <v>25</v>
      </c>
    </row>
    <row r="3719" spans="1:12" x14ac:dyDescent="0.25">
      <c r="A3719" s="19" t="s">
        <v>4490</v>
      </c>
      <c r="B3719" s="19" t="s">
        <v>4491</v>
      </c>
      <c r="C3719" s="19" t="s">
        <v>3600</v>
      </c>
      <c r="D3719" s="19" t="s">
        <v>4798</v>
      </c>
      <c r="E3719" s="20" t="s">
        <v>21</v>
      </c>
      <c r="F3719" s="19" t="s">
        <v>21</v>
      </c>
      <c r="G3719" s="180">
        <v>92293</v>
      </c>
      <c r="H3719" s="19" t="s">
        <v>5425</v>
      </c>
      <c r="I3719" s="19" t="s">
        <v>15692</v>
      </c>
      <c r="J3719" s="19" t="s">
        <v>9283</v>
      </c>
      <c r="K3719" s="20" t="s">
        <v>10437</v>
      </c>
      <c r="L3719" s="19" t="s">
        <v>25</v>
      </c>
    </row>
    <row r="3720" spans="1:12" x14ac:dyDescent="0.25">
      <c r="A3720" s="19" t="s">
        <v>4490</v>
      </c>
      <c r="B3720" s="19" t="s">
        <v>4491</v>
      </c>
      <c r="C3720" s="19" t="s">
        <v>3600</v>
      </c>
      <c r="D3720" s="19" t="s">
        <v>4798</v>
      </c>
      <c r="E3720" s="20" t="s">
        <v>21</v>
      </c>
      <c r="F3720" s="19" t="s">
        <v>21</v>
      </c>
      <c r="G3720" s="180">
        <v>92294</v>
      </c>
      <c r="H3720" s="19" t="s">
        <v>5426</v>
      </c>
      <c r="I3720" s="19" t="s">
        <v>15692</v>
      </c>
      <c r="J3720" s="19" t="s">
        <v>9283</v>
      </c>
      <c r="K3720" s="20" t="s">
        <v>5416</v>
      </c>
      <c r="L3720" s="19" t="s">
        <v>25</v>
      </c>
    </row>
    <row r="3721" spans="1:12" x14ac:dyDescent="0.25">
      <c r="A3721" s="19" t="s">
        <v>4490</v>
      </c>
      <c r="B3721" s="19" t="s">
        <v>4491</v>
      </c>
      <c r="C3721" s="19" t="s">
        <v>3600</v>
      </c>
      <c r="D3721" s="19" t="s">
        <v>4798</v>
      </c>
      <c r="E3721" s="20" t="s">
        <v>21</v>
      </c>
      <c r="F3721" s="19" t="s">
        <v>21</v>
      </c>
      <c r="G3721" s="180">
        <v>92295</v>
      </c>
      <c r="H3721" s="19" t="s">
        <v>5427</v>
      </c>
      <c r="I3721" s="19" t="s">
        <v>15692</v>
      </c>
      <c r="J3721" s="19" t="s">
        <v>9283</v>
      </c>
      <c r="K3721" s="20" t="s">
        <v>7608</v>
      </c>
      <c r="L3721" s="19" t="s">
        <v>25</v>
      </c>
    </row>
    <row r="3722" spans="1:12" x14ac:dyDescent="0.25">
      <c r="A3722" s="19" t="s">
        <v>4490</v>
      </c>
      <c r="B3722" s="19" t="s">
        <v>4491</v>
      </c>
      <c r="C3722" s="19" t="s">
        <v>3600</v>
      </c>
      <c r="D3722" s="19" t="s">
        <v>4798</v>
      </c>
      <c r="E3722" s="20" t="s">
        <v>21</v>
      </c>
      <c r="F3722" s="19" t="s">
        <v>21</v>
      </c>
      <c r="G3722" s="180">
        <v>92296</v>
      </c>
      <c r="H3722" s="19" t="s">
        <v>5428</v>
      </c>
      <c r="I3722" s="19" t="s">
        <v>15692</v>
      </c>
      <c r="J3722" s="19" t="s">
        <v>9283</v>
      </c>
      <c r="K3722" s="20" t="s">
        <v>11314</v>
      </c>
      <c r="L3722" s="19" t="s">
        <v>25</v>
      </c>
    </row>
    <row r="3723" spans="1:12" x14ac:dyDescent="0.25">
      <c r="A3723" s="19" t="s">
        <v>4490</v>
      </c>
      <c r="B3723" s="19" t="s">
        <v>4491</v>
      </c>
      <c r="C3723" s="19" t="s">
        <v>3600</v>
      </c>
      <c r="D3723" s="19" t="s">
        <v>4798</v>
      </c>
      <c r="E3723" s="20" t="s">
        <v>21</v>
      </c>
      <c r="F3723" s="19" t="s">
        <v>21</v>
      </c>
      <c r="G3723" s="180">
        <v>92297</v>
      </c>
      <c r="H3723" s="19" t="s">
        <v>5429</v>
      </c>
      <c r="I3723" s="19" t="s">
        <v>15692</v>
      </c>
      <c r="J3723" s="19" t="s">
        <v>9283</v>
      </c>
      <c r="K3723" s="20" t="s">
        <v>11315</v>
      </c>
      <c r="L3723" s="19" t="s">
        <v>25</v>
      </c>
    </row>
    <row r="3724" spans="1:12" x14ac:dyDescent="0.25">
      <c r="A3724" s="19" t="s">
        <v>4490</v>
      </c>
      <c r="B3724" s="19" t="s">
        <v>4491</v>
      </c>
      <c r="C3724" s="19" t="s">
        <v>3600</v>
      </c>
      <c r="D3724" s="19" t="s">
        <v>4798</v>
      </c>
      <c r="E3724" s="20" t="s">
        <v>21</v>
      </c>
      <c r="F3724" s="19" t="s">
        <v>21</v>
      </c>
      <c r="G3724" s="180">
        <v>92298</v>
      </c>
      <c r="H3724" s="19" t="s">
        <v>5430</v>
      </c>
      <c r="I3724" s="19" t="s">
        <v>15692</v>
      </c>
      <c r="J3724" s="19" t="s">
        <v>9283</v>
      </c>
      <c r="K3724" s="20" t="s">
        <v>11316</v>
      </c>
      <c r="L3724" s="19" t="s">
        <v>25</v>
      </c>
    </row>
    <row r="3725" spans="1:12" x14ac:dyDescent="0.25">
      <c r="A3725" s="19" t="s">
        <v>4490</v>
      </c>
      <c r="B3725" s="19" t="s">
        <v>4491</v>
      </c>
      <c r="C3725" s="19" t="s">
        <v>3600</v>
      </c>
      <c r="D3725" s="19" t="s">
        <v>4798</v>
      </c>
      <c r="E3725" s="20" t="s">
        <v>21</v>
      </c>
      <c r="F3725" s="19" t="s">
        <v>21</v>
      </c>
      <c r="G3725" s="180">
        <v>92299</v>
      </c>
      <c r="H3725" s="19" t="s">
        <v>5431</v>
      </c>
      <c r="I3725" s="19" t="s">
        <v>15692</v>
      </c>
      <c r="J3725" s="19" t="s">
        <v>9283</v>
      </c>
      <c r="K3725" s="20" t="s">
        <v>8800</v>
      </c>
      <c r="L3725" s="19" t="s">
        <v>25</v>
      </c>
    </row>
    <row r="3726" spans="1:12" x14ac:dyDescent="0.25">
      <c r="A3726" s="19" t="s">
        <v>4490</v>
      </c>
      <c r="B3726" s="19" t="s">
        <v>4491</v>
      </c>
      <c r="C3726" s="19" t="s">
        <v>3600</v>
      </c>
      <c r="D3726" s="19" t="s">
        <v>4798</v>
      </c>
      <c r="E3726" s="20" t="s">
        <v>21</v>
      </c>
      <c r="F3726" s="19" t="s">
        <v>21</v>
      </c>
      <c r="G3726" s="180">
        <v>92300</v>
      </c>
      <c r="H3726" s="19" t="s">
        <v>5433</v>
      </c>
      <c r="I3726" s="19" t="s">
        <v>15692</v>
      </c>
      <c r="J3726" s="19" t="s">
        <v>9283</v>
      </c>
      <c r="K3726" s="20" t="s">
        <v>8891</v>
      </c>
      <c r="L3726" s="19" t="s">
        <v>25</v>
      </c>
    </row>
    <row r="3727" spans="1:12" x14ac:dyDescent="0.25">
      <c r="A3727" s="19" t="s">
        <v>4490</v>
      </c>
      <c r="B3727" s="19" t="s">
        <v>4491</v>
      </c>
      <c r="C3727" s="19" t="s">
        <v>3600</v>
      </c>
      <c r="D3727" s="19" t="s">
        <v>4798</v>
      </c>
      <c r="E3727" s="20" t="s">
        <v>21</v>
      </c>
      <c r="F3727" s="19" t="s">
        <v>21</v>
      </c>
      <c r="G3727" s="180">
        <v>92301</v>
      </c>
      <c r="H3727" s="19" t="s">
        <v>5434</v>
      </c>
      <c r="I3727" s="19" t="s">
        <v>15692</v>
      </c>
      <c r="J3727" s="19" t="s">
        <v>9283</v>
      </c>
      <c r="K3727" s="20" t="s">
        <v>10064</v>
      </c>
      <c r="L3727" s="19" t="s">
        <v>25</v>
      </c>
    </row>
    <row r="3728" spans="1:12" x14ac:dyDescent="0.25">
      <c r="A3728" s="19" t="s">
        <v>4490</v>
      </c>
      <c r="B3728" s="19" t="s">
        <v>4491</v>
      </c>
      <c r="C3728" s="19" t="s">
        <v>3600</v>
      </c>
      <c r="D3728" s="19" t="s">
        <v>4798</v>
      </c>
      <c r="E3728" s="20" t="s">
        <v>21</v>
      </c>
      <c r="F3728" s="19" t="s">
        <v>21</v>
      </c>
      <c r="G3728" s="180">
        <v>92302</v>
      </c>
      <c r="H3728" s="19" t="s">
        <v>5435</v>
      </c>
      <c r="I3728" s="19" t="s">
        <v>15692</v>
      </c>
      <c r="J3728" s="19" t="s">
        <v>9283</v>
      </c>
      <c r="K3728" s="20" t="s">
        <v>6136</v>
      </c>
      <c r="L3728" s="19" t="s">
        <v>25</v>
      </c>
    </row>
    <row r="3729" spans="1:12" x14ac:dyDescent="0.25">
      <c r="A3729" s="19" t="s">
        <v>4490</v>
      </c>
      <c r="B3729" s="19" t="s">
        <v>4491</v>
      </c>
      <c r="C3729" s="19" t="s">
        <v>3600</v>
      </c>
      <c r="D3729" s="19" t="s">
        <v>4798</v>
      </c>
      <c r="E3729" s="20" t="s">
        <v>21</v>
      </c>
      <c r="F3729" s="19" t="s">
        <v>21</v>
      </c>
      <c r="G3729" s="180">
        <v>92303</v>
      </c>
      <c r="H3729" s="19" t="s">
        <v>5436</v>
      </c>
      <c r="I3729" s="19" t="s">
        <v>15692</v>
      </c>
      <c r="J3729" s="19" t="s">
        <v>9283</v>
      </c>
      <c r="K3729" s="20" t="s">
        <v>11317</v>
      </c>
      <c r="L3729" s="19" t="s">
        <v>25</v>
      </c>
    </row>
    <row r="3730" spans="1:12" x14ac:dyDescent="0.25">
      <c r="A3730" s="19" t="s">
        <v>4490</v>
      </c>
      <c r="B3730" s="19" t="s">
        <v>4491</v>
      </c>
      <c r="C3730" s="19" t="s">
        <v>3600</v>
      </c>
      <c r="D3730" s="19" t="s">
        <v>4798</v>
      </c>
      <c r="E3730" s="20" t="s">
        <v>21</v>
      </c>
      <c r="F3730" s="19" t="s">
        <v>21</v>
      </c>
      <c r="G3730" s="180">
        <v>92304</v>
      </c>
      <c r="H3730" s="19" t="s">
        <v>5437</v>
      </c>
      <c r="I3730" s="19" t="s">
        <v>15692</v>
      </c>
      <c r="J3730" s="19" t="s">
        <v>9283</v>
      </c>
      <c r="K3730" s="20" t="s">
        <v>11318</v>
      </c>
      <c r="L3730" s="19" t="s">
        <v>25</v>
      </c>
    </row>
    <row r="3731" spans="1:12" x14ac:dyDescent="0.25">
      <c r="A3731" s="19" t="s">
        <v>4490</v>
      </c>
      <c r="B3731" s="19" t="s">
        <v>4491</v>
      </c>
      <c r="C3731" s="19" t="s">
        <v>3600</v>
      </c>
      <c r="D3731" s="19" t="s">
        <v>4798</v>
      </c>
      <c r="E3731" s="20" t="s">
        <v>21</v>
      </c>
      <c r="F3731" s="19" t="s">
        <v>21</v>
      </c>
      <c r="G3731" s="180">
        <v>92311</v>
      </c>
      <c r="H3731" s="19" t="s">
        <v>5438</v>
      </c>
      <c r="I3731" s="19" t="s">
        <v>15692</v>
      </c>
      <c r="J3731" s="19" t="s">
        <v>9283</v>
      </c>
      <c r="K3731" s="20" t="s">
        <v>2186</v>
      </c>
      <c r="L3731" s="19" t="s">
        <v>25</v>
      </c>
    </row>
    <row r="3732" spans="1:12" x14ac:dyDescent="0.25">
      <c r="A3732" s="19" t="s">
        <v>4490</v>
      </c>
      <c r="B3732" s="19" t="s">
        <v>4491</v>
      </c>
      <c r="C3732" s="19" t="s">
        <v>3600</v>
      </c>
      <c r="D3732" s="19" t="s">
        <v>4798</v>
      </c>
      <c r="E3732" s="20" t="s">
        <v>21</v>
      </c>
      <c r="F3732" s="19" t="s">
        <v>21</v>
      </c>
      <c r="G3732" s="180">
        <v>92312</v>
      </c>
      <c r="H3732" s="19" t="s">
        <v>5439</v>
      </c>
      <c r="I3732" s="19" t="s">
        <v>15692</v>
      </c>
      <c r="J3732" s="19" t="s">
        <v>9283</v>
      </c>
      <c r="K3732" s="20" t="s">
        <v>10658</v>
      </c>
      <c r="L3732" s="19" t="s">
        <v>25</v>
      </c>
    </row>
    <row r="3733" spans="1:12" x14ac:dyDescent="0.25">
      <c r="A3733" s="19" t="s">
        <v>4490</v>
      </c>
      <c r="B3733" s="19" t="s">
        <v>4491</v>
      </c>
      <c r="C3733" s="19" t="s">
        <v>3600</v>
      </c>
      <c r="D3733" s="19" t="s">
        <v>4798</v>
      </c>
      <c r="E3733" s="20" t="s">
        <v>21</v>
      </c>
      <c r="F3733" s="19" t="s">
        <v>21</v>
      </c>
      <c r="G3733" s="180">
        <v>92313</v>
      </c>
      <c r="H3733" s="19" t="s">
        <v>5441</v>
      </c>
      <c r="I3733" s="19" t="s">
        <v>15692</v>
      </c>
      <c r="J3733" s="19" t="s">
        <v>9283</v>
      </c>
      <c r="K3733" s="20" t="s">
        <v>4448</v>
      </c>
      <c r="L3733" s="19" t="s">
        <v>25</v>
      </c>
    </row>
    <row r="3734" spans="1:12" x14ac:dyDescent="0.25">
      <c r="A3734" s="19" t="s">
        <v>4490</v>
      </c>
      <c r="B3734" s="19" t="s">
        <v>4491</v>
      </c>
      <c r="C3734" s="19" t="s">
        <v>3600</v>
      </c>
      <c r="D3734" s="19" t="s">
        <v>4798</v>
      </c>
      <c r="E3734" s="20" t="s">
        <v>21</v>
      </c>
      <c r="F3734" s="19" t="s">
        <v>21</v>
      </c>
      <c r="G3734" s="180">
        <v>92314</v>
      </c>
      <c r="H3734" s="19" t="s">
        <v>5443</v>
      </c>
      <c r="I3734" s="19" t="s">
        <v>15692</v>
      </c>
      <c r="J3734" s="19" t="s">
        <v>9283</v>
      </c>
      <c r="K3734" s="20" t="s">
        <v>178</v>
      </c>
      <c r="L3734" s="19" t="s">
        <v>25</v>
      </c>
    </row>
    <row r="3735" spans="1:12" x14ac:dyDescent="0.25">
      <c r="A3735" s="19" t="s">
        <v>4490</v>
      </c>
      <c r="B3735" s="19" t="s">
        <v>4491</v>
      </c>
      <c r="C3735" s="19" t="s">
        <v>3600</v>
      </c>
      <c r="D3735" s="19" t="s">
        <v>4798</v>
      </c>
      <c r="E3735" s="20" t="s">
        <v>21</v>
      </c>
      <c r="F3735" s="19" t="s">
        <v>21</v>
      </c>
      <c r="G3735" s="180">
        <v>92315</v>
      </c>
      <c r="H3735" s="19" t="s">
        <v>5444</v>
      </c>
      <c r="I3735" s="19" t="s">
        <v>15692</v>
      </c>
      <c r="J3735" s="19" t="s">
        <v>9283</v>
      </c>
      <c r="K3735" s="20" t="s">
        <v>1420</v>
      </c>
      <c r="L3735" s="19" t="s">
        <v>25</v>
      </c>
    </row>
    <row r="3736" spans="1:12" x14ac:dyDescent="0.25">
      <c r="A3736" s="19" t="s">
        <v>4490</v>
      </c>
      <c r="B3736" s="19" t="s">
        <v>4491</v>
      </c>
      <c r="C3736" s="19" t="s">
        <v>3600</v>
      </c>
      <c r="D3736" s="19" t="s">
        <v>4798</v>
      </c>
      <c r="E3736" s="20" t="s">
        <v>21</v>
      </c>
      <c r="F3736" s="19" t="s">
        <v>21</v>
      </c>
      <c r="G3736" s="180">
        <v>92316</v>
      </c>
      <c r="H3736" s="19" t="s">
        <v>5446</v>
      </c>
      <c r="I3736" s="19" t="s">
        <v>15692</v>
      </c>
      <c r="J3736" s="19" t="s">
        <v>9283</v>
      </c>
      <c r="K3736" s="20" t="s">
        <v>9346</v>
      </c>
      <c r="L3736" s="19" t="s">
        <v>25</v>
      </c>
    </row>
    <row r="3737" spans="1:12" x14ac:dyDescent="0.25">
      <c r="A3737" s="19" t="s">
        <v>4490</v>
      </c>
      <c r="B3737" s="19" t="s">
        <v>4491</v>
      </c>
      <c r="C3737" s="19" t="s">
        <v>3600</v>
      </c>
      <c r="D3737" s="19" t="s">
        <v>4798</v>
      </c>
      <c r="E3737" s="20" t="s">
        <v>21</v>
      </c>
      <c r="F3737" s="19" t="s">
        <v>21</v>
      </c>
      <c r="G3737" s="180">
        <v>92317</v>
      </c>
      <c r="H3737" s="19" t="s">
        <v>5448</v>
      </c>
      <c r="I3737" s="19" t="s">
        <v>15692</v>
      </c>
      <c r="J3737" s="19" t="s">
        <v>9283</v>
      </c>
      <c r="K3737" s="20" t="s">
        <v>5155</v>
      </c>
      <c r="L3737" s="19" t="s">
        <v>25</v>
      </c>
    </row>
    <row r="3738" spans="1:12" x14ac:dyDescent="0.25">
      <c r="A3738" s="19" t="s">
        <v>4490</v>
      </c>
      <c r="B3738" s="19" t="s">
        <v>4491</v>
      </c>
      <c r="C3738" s="19" t="s">
        <v>3600</v>
      </c>
      <c r="D3738" s="19" t="s">
        <v>4798</v>
      </c>
      <c r="E3738" s="20" t="s">
        <v>21</v>
      </c>
      <c r="F3738" s="19" t="s">
        <v>21</v>
      </c>
      <c r="G3738" s="180">
        <v>92318</v>
      </c>
      <c r="H3738" s="19" t="s">
        <v>5450</v>
      </c>
      <c r="I3738" s="19" t="s">
        <v>15692</v>
      </c>
      <c r="J3738" s="19" t="s">
        <v>9283</v>
      </c>
      <c r="K3738" s="20" t="s">
        <v>10549</v>
      </c>
      <c r="L3738" s="19" t="s">
        <v>25</v>
      </c>
    </row>
    <row r="3739" spans="1:12" x14ac:dyDescent="0.25">
      <c r="A3739" s="19" t="s">
        <v>4490</v>
      </c>
      <c r="B3739" s="19" t="s">
        <v>4491</v>
      </c>
      <c r="C3739" s="19" t="s">
        <v>3600</v>
      </c>
      <c r="D3739" s="19" t="s">
        <v>4798</v>
      </c>
      <c r="E3739" s="20" t="s">
        <v>21</v>
      </c>
      <c r="F3739" s="19" t="s">
        <v>21</v>
      </c>
      <c r="G3739" s="180">
        <v>92319</v>
      </c>
      <c r="H3739" s="19" t="s">
        <v>5451</v>
      </c>
      <c r="I3739" s="19" t="s">
        <v>15692</v>
      </c>
      <c r="J3739" s="19" t="s">
        <v>9283</v>
      </c>
      <c r="K3739" s="20" t="s">
        <v>11319</v>
      </c>
      <c r="L3739" s="19" t="s">
        <v>25</v>
      </c>
    </row>
    <row r="3740" spans="1:12" x14ac:dyDescent="0.25">
      <c r="A3740" s="19" t="s">
        <v>4490</v>
      </c>
      <c r="B3740" s="19" t="s">
        <v>4491</v>
      </c>
      <c r="C3740" s="19" t="s">
        <v>3600</v>
      </c>
      <c r="D3740" s="19" t="s">
        <v>4798</v>
      </c>
      <c r="E3740" s="20" t="s">
        <v>21</v>
      </c>
      <c r="F3740" s="19" t="s">
        <v>21</v>
      </c>
      <c r="G3740" s="180">
        <v>92326</v>
      </c>
      <c r="H3740" s="19" t="s">
        <v>5453</v>
      </c>
      <c r="I3740" s="19" t="s">
        <v>15692</v>
      </c>
      <c r="J3740" s="19" t="s">
        <v>9283</v>
      </c>
      <c r="K3740" s="20" t="s">
        <v>10454</v>
      </c>
      <c r="L3740" s="19" t="s">
        <v>25</v>
      </c>
    </row>
    <row r="3741" spans="1:12" x14ac:dyDescent="0.25">
      <c r="A3741" s="19" t="s">
        <v>4490</v>
      </c>
      <c r="B3741" s="19" t="s">
        <v>4491</v>
      </c>
      <c r="C3741" s="19" t="s">
        <v>3600</v>
      </c>
      <c r="D3741" s="19" t="s">
        <v>4798</v>
      </c>
      <c r="E3741" s="20" t="s">
        <v>21</v>
      </c>
      <c r="F3741" s="19" t="s">
        <v>21</v>
      </c>
      <c r="G3741" s="180">
        <v>92327</v>
      </c>
      <c r="H3741" s="19" t="s">
        <v>5454</v>
      </c>
      <c r="I3741" s="19" t="s">
        <v>15692</v>
      </c>
      <c r="J3741" s="19" t="s">
        <v>9283</v>
      </c>
      <c r="K3741" s="20" t="s">
        <v>6090</v>
      </c>
      <c r="L3741" s="19" t="s">
        <v>25</v>
      </c>
    </row>
    <row r="3742" spans="1:12" x14ac:dyDescent="0.25">
      <c r="A3742" s="19" t="s">
        <v>4490</v>
      </c>
      <c r="B3742" s="19" t="s">
        <v>4491</v>
      </c>
      <c r="C3742" s="19" t="s">
        <v>3600</v>
      </c>
      <c r="D3742" s="19" t="s">
        <v>4798</v>
      </c>
      <c r="E3742" s="20" t="s">
        <v>21</v>
      </c>
      <c r="F3742" s="19" t="s">
        <v>21</v>
      </c>
      <c r="G3742" s="180">
        <v>92328</v>
      </c>
      <c r="H3742" s="19" t="s">
        <v>5455</v>
      </c>
      <c r="I3742" s="19" t="s">
        <v>15692</v>
      </c>
      <c r="J3742" s="19" t="s">
        <v>9283</v>
      </c>
      <c r="K3742" s="20" t="s">
        <v>1355</v>
      </c>
      <c r="L3742" s="19" t="s">
        <v>25</v>
      </c>
    </row>
    <row r="3743" spans="1:12" x14ac:dyDescent="0.25">
      <c r="A3743" s="19" t="s">
        <v>4490</v>
      </c>
      <c r="B3743" s="19" t="s">
        <v>4491</v>
      </c>
      <c r="C3743" s="19" t="s">
        <v>3600</v>
      </c>
      <c r="D3743" s="19" t="s">
        <v>4798</v>
      </c>
      <c r="E3743" s="20" t="s">
        <v>21</v>
      </c>
      <c r="F3743" s="19" t="s">
        <v>21</v>
      </c>
      <c r="G3743" s="180">
        <v>92329</v>
      </c>
      <c r="H3743" s="19" t="s">
        <v>5456</v>
      </c>
      <c r="I3743" s="19" t="s">
        <v>15692</v>
      </c>
      <c r="J3743" s="19" t="s">
        <v>9283</v>
      </c>
      <c r="K3743" s="20" t="s">
        <v>11320</v>
      </c>
      <c r="L3743" s="19" t="s">
        <v>25</v>
      </c>
    </row>
    <row r="3744" spans="1:12" x14ac:dyDescent="0.25">
      <c r="A3744" s="19" t="s">
        <v>4490</v>
      </c>
      <c r="B3744" s="19" t="s">
        <v>4491</v>
      </c>
      <c r="C3744" s="19" t="s">
        <v>3600</v>
      </c>
      <c r="D3744" s="19" t="s">
        <v>4798</v>
      </c>
      <c r="E3744" s="20" t="s">
        <v>21</v>
      </c>
      <c r="F3744" s="19" t="s">
        <v>21</v>
      </c>
      <c r="G3744" s="180">
        <v>92330</v>
      </c>
      <c r="H3744" s="19" t="s">
        <v>5457</v>
      </c>
      <c r="I3744" s="19" t="s">
        <v>15692</v>
      </c>
      <c r="J3744" s="19" t="s">
        <v>9283</v>
      </c>
      <c r="K3744" s="20" t="s">
        <v>5136</v>
      </c>
      <c r="L3744" s="19" t="s">
        <v>25</v>
      </c>
    </row>
    <row r="3745" spans="1:12" x14ac:dyDescent="0.25">
      <c r="A3745" s="19" t="s">
        <v>4490</v>
      </c>
      <c r="B3745" s="19" t="s">
        <v>4491</v>
      </c>
      <c r="C3745" s="19" t="s">
        <v>3600</v>
      </c>
      <c r="D3745" s="19" t="s">
        <v>4798</v>
      </c>
      <c r="E3745" s="20" t="s">
        <v>21</v>
      </c>
      <c r="F3745" s="19" t="s">
        <v>21</v>
      </c>
      <c r="G3745" s="180">
        <v>92331</v>
      </c>
      <c r="H3745" s="19" t="s">
        <v>5458</v>
      </c>
      <c r="I3745" s="19" t="s">
        <v>15692</v>
      </c>
      <c r="J3745" s="19" t="s">
        <v>9283</v>
      </c>
      <c r="K3745" s="20" t="s">
        <v>7451</v>
      </c>
      <c r="L3745" s="19" t="s">
        <v>25</v>
      </c>
    </row>
    <row r="3746" spans="1:12" x14ac:dyDescent="0.25">
      <c r="A3746" s="19" t="s">
        <v>4490</v>
      </c>
      <c r="B3746" s="19" t="s">
        <v>4491</v>
      </c>
      <c r="C3746" s="19" t="s">
        <v>3600</v>
      </c>
      <c r="D3746" s="19" t="s">
        <v>4798</v>
      </c>
      <c r="E3746" s="20" t="s">
        <v>21</v>
      </c>
      <c r="F3746" s="19" t="s">
        <v>21</v>
      </c>
      <c r="G3746" s="180">
        <v>92332</v>
      </c>
      <c r="H3746" s="19" t="s">
        <v>5460</v>
      </c>
      <c r="I3746" s="19" t="s">
        <v>15692</v>
      </c>
      <c r="J3746" s="19" t="s">
        <v>9283</v>
      </c>
      <c r="K3746" s="20" t="s">
        <v>7497</v>
      </c>
      <c r="L3746" s="19" t="s">
        <v>25</v>
      </c>
    </row>
    <row r="3747" spans="1:12" x14ac:dyDescent="0.25">
      <c r="A3747" s="19" t="s">
        <v>4490</v>
      </c>
      <c r="B3747" s="19" t="s">
        <v>4491</v>
      </c>
      <c r="C3747" s="19" t="s">
        <v>3600</v>
      </c>
      <c r="D3747" s="19" t="s">
        <v>4798</v>
      </c>
      <c r="E3747" s="20" t="s">
        <v>21</v>
      </c>
      <c r="F3747" s="19" t="s">
        <v>21</v>
      </c>
      <c r="G3747" s="180">
        <v>92333</v>
      </c>
      <c r="H3747" s="19" t="s">
        <v>5462</v>
      </c>
      <c r="I3747" s="19" t="s">
        <v>15692</v>
      </c>
      <c r="J3747" s="19" t="s">
        <v>9283</v>
      </c>
      <c r="K3747" s="20" t="s">
        <v>925</v>
      </c>
      <c r="L3747" s="19" t="s">
        <v>25</v>
      </c>
    </row>
    <row r="3748" spans="1:12" x14ac:dyDescent="0.25">
      <c r="A3748" s="19" t="s">
        <v>4490</v>
      </c>
      <c r="B3748" s="19" t="s">
        <v>4491</v>
      </c>
      <c r="C3748" s="19" t="s">
        <v>3600</v>
      </c>
      <c r="D3748" s="19" t="s">
        <v>4798</v>
      </c>
      <c r="E3748" s="20" t="s">
        <v>21</v>
      </c>
      <c r="F3748" s="19" t="s">
        <v>21</v>
      </c>
      <c r="G3748" s="180">
        <v>92334</v>
      </c>
      <c r="H3748" s="19" t="s">
        <v>5463</v>
      </c>
      <c r="I3748" s="19" t="s">
        <v>15692</v>
      </c>
      <c r="J3748" s="19" t="s">
        <v>9283</v>
      </c>
      <c r="K3748" s="20" t="s">
        <v>11321</v>
      </c>
      <c r="L3748" s="19" t="s">
        <v>25</v>
      </c>
    </row>
    <row r="3749" spans="1:12" x14ac:dyDescent="0.25">
      <c r="A3749" s="19" t="s">
        <v>4490</v>
      </c>
      <c r="B3749" s="19" t="s">
        <v>4491</v>
      </c>
      <c r="C3749" s="19" t="s">
        <v>3600</v>
      </c>
      <c r="D3749" s="19" t="s">
        <v>4798</v>
      </c>
      <c r="E3749" s="20" t="s">
        <v>21</v>
      </c>
      <c r="F3749" s="19" t="s">
        <v>21</v>
      </c>
      <c r="G3749" s="180">
        <v>92344</v>
      </c>
      <c r="H3749" s="19" t="s">
        <v>5464</v>
      </c>
      <c r="I3749" s="19" t="s">
        <v>15692</v>
      </c>
      <c r="J3749" s="19" t="s">
        <v>23</v>
      </c>
      <c r="K3749" s="20" t="s">
        <v>11322</v>
      </c>
      <c r="L3749" s="19" t="s">
        <v>25</v>
      </c>
    </row>
    <row r="3750" spans="1:12" x14ac:dyDescent="0.25">
      <c r="A3750" s="19" t="s">
        <v>4490</v>
      </c>
      <c r="B3750" s="19" t="s">
        <v>4491</v>
      </c>
      <c r="C3750" s="19" t="s">
        <v>3600</v>
      </c>
      <c r="D3750" s="19" t="s">
        <v>4798</v>
      </c>
      <c r="E3750" s="20" t="s">
        <v>21</v>
      </c>
      <c r="F3750" s="19" t="s">
        <v>21</v>
      </c>
      <c r="G3750" s="180">
        <v>92345</v>
      </c>
      <c r="H3750" s="19" t="s">
        <v>5465</v>
      </c>
      <c r="I3750" s="19" t="s">
        <v>15692</v>
      </c>
      <c r="J3750" s="19" t="s">
        <v>23</v>
      </c>
      <c r="K3750" s="20" t="s">
        <v>5859</v>
      </c>
      <c r="L3750" s="19" t="s">
        <v>25</v>
      </c>
    </row>
    <row r="3751" spans="1:12" x14ac:dyDescent="0.25">
      <c r="A3751" s="19" t="s">
        <v>4490</v>
      </c>
      <c r="B3751" s="19" t="s">
        <v>4491</v>
      </c>
      <c r="C3751" s="19" t="s">
        <v>3600</v>
      </c>
      <c r="D3751" s="19" t="s">
        <v>4798</v>
      </c>
      <c r="E3751" s="20" t="s">
        <v>21</v>
      </c>
      <c r="F3751" s="19" t="s">
        <v>21</v>
      </c>
      <c r="G3751" s="180">
        <v>92346</v>
      </c>
      <c r="H3751" s="19" t="s">
        <v>5466</v>
      </c>
      <c r="I3751" s="19" t="s">
        <v>15692</v>
      </c>
      <c r="J3751" s="19" t="s">
        <v>23</v>
      </c>
      <c r="K3751" s="20" t="s">
        <v>11323</v>
      </c>
      <c r="L3751" s="19" t="s">
        <v>25</v>
      </c>
    </row>
    <row r="3752" spans="1:12" x14ac:dyDescent="0.25">
      <c r="A3752" s="19" t="s">
        <v>4490</v>
      </c>
      <c r="B3752" s="19" t="s">
        <v>4491</v>
      </c>
      <c r="C3752" s="19" t="s">
        <v>3600</v>
      </c>
      <c r="D3752" s="19" t="s">
        <v>4798</v>
      </c>
      <c r="E3752" s="20" t="s">
        <v>21</v>
      </c>
      <c r="F3752" s="19" t="s">
        <v>21</v>
      </c>
      <c r="G3752" s="180">
        <v>92347</v>
      </c>
      <c r="H3752" s="19" t="s">
        <v>5467</v>
      </c>
      <c r="I3752" s="19" t="s">
        <v>15692</v>
      </c>
      <c r="J3752" s="19" t="s">
        <v>23</v>
      </c>
      <c r="K3752" s="20" t="s">
        <v>11324</v>
      </c>
      <c r="L3752" s="19" t="s">
        <v>25</v>
      </c>
    </row>
    <row r="3753" spans="1:12" x14ac:dyDescent="0.25">
      <c r="A3753" s="19" t="s">
        <v>4490</v>
      </c>
      <c r="B3753" s="19" t="s">
        <v>4491</v>
      </c>
      <c r="C3753" s="19" t="s">
        <v>3600</v>
      </c>
      <c r="D3753" s="19" t="s">
        <v>4798</v>
      </c>
      <c r="E3753" s="20" t="s">
        <v>21</v>
      </c>
      <c r="F3753" s="19" t="s">
        <v>21</v>
      </c>
      <c r="G3753" s="180">
        <v>92348</v>
      </c>
      <c r="H3753" s="19" t="s">
        <v>5469</v>
      </c>
      <c r="I3753" s="19" t="s">
        <v>15692</v>
      </c>
      <c r="J3753" s="19" t="s">
        <v>23</v>
      </c>
      <c r="K3753" s="20" t="s">
        <v>9431</v>
      </c>
      <c r="L3753" s="19" t="s">
        <v>25</v>
      </c>
    </row>
    <row r="3754" spans="1:12" x14ac:dyDescent="0.25">
      <c r="A3754" s="19" t="s">
        <v>4490</v>
      </c>
      <c r="B3754" s="19" t="s">
        <v>4491</v>
      </c>
      <c r="C3754" s="19" t="s">
        <v>3600</v>
      </c>
      <c r="D3754" s="19" t="s">
        <v>4798</v>
      </c>
      <c r="E3754" s="20" t="s">
        <v>21</v>
      </c>
      <c r="F3754" s="19" t="s">
        <v>21</v>
      </c>
      <c r="G3754" s="180">
        <v>92349</v>
      </c>
      <c r="H3754" s="19" t="s">
        <v>5470</v>
      </c>
      <c r="I3754" s="19" t="s">
        <v>15692</v>
      </c>
      <c r="J3754" s="19" t="s">
        <v>23</v>
      </c>
      <c r="K3754" s="20" t="s">
        <v>11325</v>
      </c>
      <c r="L3754" s="19" t="s">
        <v>25</v>
      </c>
    </row>
    <row r="3755" spans="1:12" x14ac:dyDescent="0.25">
      <c r="A3755" s="19" t="s">
        <v>4490</v>
      </c>
      <c r="B3755" s="19" t="s">
        <v>4491</v>
      </c>
      <c r="C3755" s="19" t="s">
        <v>3600</v>
      </c>
      <c r="D3755" s="19" t="s">
        <v>4798</v>
      </c>
      <c r="E3755" s="20" t="s">
        <v>21</v>
      </c>
      <c r="F3755" s="19" t="s">
        <v>21</v>
      </c>
      <c r="G3755" s="180">
        <v>92350</v>
      </c>
      <c r="H3755" s="19" t="s">
        <v>5471</v>
      </c>
      <c r="I3755" s="19" t="s">
        <v>15692</v>
      </c>
      <c r="J3755" s="19" t="s">
        <v>23</v>
      </c>
      <c r="K3755" s="20" t="s">
        <v>11326</v>
      </c>
      <c r="L3755" s="19" t="s">
        <v>25</v>
      </c>
    </row>
    <row r="3756" spans="1:12" x14ac:dyDescent="0.25">
      <c r="A3756" s="19" t="s">
        <v>4490</v>
      </c>
      <c r="B3756" s="19" t="s">
        <v>4491</v>
      </c>
      <c r="C3756" s="19" t="s">
        <v>3600</v>
      </c>
      <c r="D3756" s="19" t="s">
        <v>4798</v>
      </c>
      <c r="E3756" s="20" t="s">
        <v>21</v>
      </c>
      <c r="F3756" s="19" t="s">
        <v>21</v>
      </c>
      <c r="G3756" s="180">
        <v>92351</v>
      </c>
      <c r="H3756" s="19" t="s">
        <v>5473</v>
      </c>
      <c r="I3756" s="19" t="s">
        <v>15692</v>
      </c>
      <c r="J3756" s="19" t="s">
        <v>23</v>
      </c>
      <c r="K3756" s="20" t="s">
        <v>7751</v>
      </c>
      <c r="L3756" s="19" t="s">
        <v>25</v>
      </c>
    </row>
    <row r="3757" spans="1:12" x14ac:dyDescent="0.25">
      <c r="A3757" s="19" t="s">
        <v>4490</v>
      </c>
      <c r="B3757" s="19" t="s">
        <v>4491</v>
      </c>
      <c r="C3757" s="19" t="s">
        <v>3600</v>
      </c>
      <c r="D3757" s="19" t="s">
        <v>4798</v>
      </c>
      <c r="E3757" s="20" t="s">
        <v>21</v>
      </c>
      <c r="F3757" s="19" t="s">
        <v>21</v>
      </c>
      <c r="G3757" s="180">
        <v>92352</v>
      </c>
      <c r="H3757" s="19" t="s">
        <v>5474</v>
      </c>
      <c r="I3757" s="19" t="s">
        <v>15692</v>
      </c>
      <c r="J3757" s="19" t="s">
        <v>23</v>
      </c>
      <c r="K3757" s="20" t="s">
        <v>11083</v>
      </c>
      <c r="L3757" s="19" t="s">
        <v>25</v>
      </c>
    </row>
    <row r="3758" spans="1:12" x14ac:dyDescent="0.25">
      <c r="A3758" s="19" t="s">
        <v>4490</v>
      </c>
      <c r="B3758" s="19" t="s">
        <v>4491</v>
      </c>
      <c r="C3758" s="19" t="s">
        <v>3600</v>
      </c>
      <c r="D3758" s="19" t="s">
        <v>4798</v>
      </c>
      <c r="E3758" s="20" t="s">
        <v>21</v>
      </c>
      <c r="F3758" s="19" t="s">
        <v>21</v>
      </c>
      <c r="G3758" s="180">
        <v>92353</v>
      </c>
      <c r="H3758" s="19" t="s">
        <v>5476</v>
      </c>
      <c r="I3758" s="19" t="s">
        <v>15692</v>
      </c>
      <c r="J3758" s="19" t="s">
        <v>23</v>
      </c>
      <c r="K3758" s="20" t="s">
        <v>11327</v>
      </c>
      <c r="L3758" s="19" t="s">
        <v>25</v>
      </c>
    </row>
    <row r="3759" spans="1:12" x14ac:dyDescent="0.25">
      <c r="A3759" s="19" t="s">
        <v>4490</v>
      </c>
      <c r="B3759" s="19" t="s">
        <v>4491</v>
      </c>
      <c r="C3759" s="19" t="s">
        <v>3600</v>
      </c>
      <c r="D3759" s="19" t="s">
        <v>4798</v>
      </c>
      <c r="E3759" s="20" t="s">
        <v>21</v>
      </c>
      <c r="F3759" s="19" t="s">
        <v>21</v>
      </c>
      <c r="G3759" s="180">
        <v>92354</v>
      </c>
      <c r="H3759" s="19" t="s">
        <v>5477</v>
      </c>
      <c r="I3759" s="19" t="s">
        <v>15692</v>
      </c>
      <c r="J3759" s="19" t="s">
        <v>23</v>
      </c>
      <c r="K3759" s="20" t="s">
        <v>11328</v>
      </c>
      <c r="L3759" s="19" t="s">
        <v>25</v>
      </c>
    </row>
    <row r="3760" spans="1:12" x14ac:dyDescent="0.25">
      <c r="A3760" s="19" t="s">
        <v>4490</v>
      </c>
      <c r="B3760" s="19" t="s">
        <v>4491</v>
      </c>
      <c r="C3760" s="19" t="s">
        <v>3600</v>
      </c>
      <c r="D3760" s="19" t="s">
        <v>4798</v>
      </c>
      <c r="E3760" s="20" t="s">
        <v>21</v>
      </c>
      <c r="F3760" s="19" t="s">
        <v>21</v>
      </c>
      <c r="G3760" s="180">
        <v>92355</v>
      </c>
      <c r="H3760" s="19" t="s">
        <v>5478</v>
      </c>
      <c r="I3760" s="19" t="s">
        <v>15692</v>
      </c>
      <c r="J3760" s="19" t="s">
        <v>23</v>
      </c>
      <c r="K3760" s="20" t="s">
        <v>11329</v>
      </c>
      <c r="L3760" s="19" t="s">
        <v>25</v>
      </c>
    </row>
    <row r="3761" spans="1:12" x14ac:dyDescent="0.25">
      <c r="A3761" s="19" t="s">
        <v>4490</v>
      </c>
      <c r="B3761" s="19" t="s">
        <v>4491</v>
      </c>
      <c r="C3761" s="19" t="s">
        <v>3600</v>
      </c>
      <c r="D3761" s="19" t="s">
        <v>4798</v>
      </c>
      <c r="E3761" s="20" t="s">
        <v>21</v>
      </c>
      <c r="F3761" s="19" t="s">
        <v>21</v>
      </c>
      <c r="G3761" s="180">
        <v>92356</v>
      </c>
      <c r="H3761" s="19" t="s">
        <v>5479</v>
      </c>
      <c r="I3761" s="19" t="s">
        <v>15692</v>
      </c>
      <c r="J3761" s="19" t="s">
        <v>23</v>
      </c>
      <c r="K3761" s="20" t="s">
        <v>11330</v>
      </c>
      <c r="L3761" s="19" t="s">
        <v>25</v>
      </c>
    </row>
    <row r="3762" spans="1:12" x14ac:dyDescent="0.25">
      <c r="A3762" s="19" t="s">
        <v>4490</v>
      </c>
      <c r="B3762" s="19" t="s">
        <v>4491</v>
      </c>
      <c r="C3762" s="19" t="s">
        <v>3600</v>
      </c>
      <c r="D3762" s="19" t="s">
        <v>4798</v>
      </c>
      <c r="E3762" s="20" t="s">
        <v>21</v>
      </c>
      <c r="F3762" s="19" t="s">
        <v>21</v>
      </c>
      <c r="G3762" s="180">
        <v>92357</v>
      </c>
      <c r="H3762" s="19" t="s">
        <v>5480</v>
      </c>
      <c r="I3762" s="19" t="s">
        <v>15692</v>
      </c>
      <c r="J3762" s="19" t="s">
        <v>23</v>
      </c>
      <c r="K3762" s="20" t="s">
        <v>11331</v>
      </c>
      <c r="L3762" s="19" t="s">
        <v>25</v>
      </c>
    </row>
    <row r="3763" spans="1:12" x14ac:dyDescent="0.25">
      <c r="A3763" s="19" t="s">
        <v>4490</v>
      </c>
      <c r="B3763" s="19" t="s">
        <v>4491</v>
      </c>
      <c r="C3763" s="19" t="s">
        <v>3600</v>
      </c>
      <c r="D3763" s="19" t="s">
        <v>4798</v>
      </c>
      <c r="E3763" s="20" t="s">
        <v>21</v>
      </c>
      <c r="F3763" s="19" t="s">
        <v>21</v>
      </c>
      <c r="G3763" s="180">
        <v>92358</v>
      </c>
      <c r="H3763" s="19" t="s">
        <v>5481</v>
      </c>
      <c r="I3763" s="19" t="s">
        <v>15692</v>
      </c>
      <c r="J3763" s="19" t="s">
        <v>23</v>
      </c>
      <c r="K3763" s="20" t="s">
        <v>11332</v>
      </c>
      <c r="L3763" s="19" t="s">
        <v>25</v>
      </c>
    </row>
    <row r="3764" spans="1:12" x14ac:dyDescent="0.25">
      <c r="A3764" s="19" t="s">
        <v>4490</v>
      </c>
      <c r="B3764" s="19" t="s">
        <v>4491</v>
      </c>
      <c r="C3764" s="19" t="s">
        <v>3600</v>
      </c>
      <c r="D3764" s="19" t="s">
        <v>4798</v>
      </c>
      <c r="E3764" s="20" t="s">
        <v>21</v>
      </c>
      <c r="F3764" s="19" t="s">
        <v>21</v>
      </c>
      <c r="G3764" s="180">
        <v>92369</v>
      </c>
      <c r="H3764" s="19" t="s">
        <v>5482</v>
      </c>
      <c r="I3764" s="19" t="s">
        <v>15692</v>
      </c>
      <c r="J3764" s="19" t="s">
        <v>23</v>
      </c>
      <c r="K3764" s="20" t="s">
        <v>5366</v>
      </c>
      <c r="L3764" s="19" t="s">
        <v>25</v>
      </c>
    </row>
    <row r="3765" spans="1:12" x14ac:dyDescent="0.25">
      <c r="A3765" s="19" t="s">
        <v>4490</v>
      </c>
      <c r="B3765" s="19" t="s">
        <v>4491</v>
      </c>
      <c r="C3765" s="19" t="s">
        <v>3600</v>
      </c>
      <c r="D3765" s="19" t="s">
        <v>4798</v>
      </c>
      <c r="E3765" s="20" t="s">
        <v>21</v>
      </c>
      <c r="F3765" s="19" t="s">
        <v>21</v>
      </c>
      <c r="G3765" s="180">
        <v>92370</v>
      </c>
      <c r="H3765" s="19" t="s">
        <v>5483</v>
      </c>
      <c r="I3765" s="19" t="s">
        <v>15692</v>
      </c>
      <c r="J3765" s="19" t="s">
        <v>23</v>
      </c>
      <c r="K3765" s="20" t="s">
        <v>11333</v>
      </c>
      <c r="L3765" s="19" t="s">
        <v>25</v>
      </c>
    </row>
    <row r="3766" spans="1:12" x14ac:dyDescent="0.25">
      <c r="A3766" s="19" t="s">
        <v>4490</v>
      </c>
      <c r="B3766" s="19" t="s">
        <v>4491</v>
      </c>
      <c r="C3766" s="19" t="s">
        <v>3600</v>
      </c>
      <c r="D3766" s="19" t="s">
        <v>4798</v>
      </c>
      <c r="E3766" s="20" t="s">
        <v>21</v>
      </c>
      <c r="F3766" s="19" t="s">
        <v>21</v>
      </c>
      <c r="G3766" s="180">
        <v>92371</v>
      </c>
      <c r="H3766" s="19" t="s">
        <v>5484</v>
      </c>
      <c r="I3766" s="19" t="s">
        <v>15692</v>
      </c>
      <c r="J3766" s="19" t="s">
        <v>23</v>
      </c>
      <c r="K3766" s="20" t="s">
        <v>10750</v>
      </c>
      <c r="L3766" s="19" t="s">
        <v>25</v>
      </c>
    </row>
    <row r="3767" spans="1:12" x14ac:dyDescent="0.25">
      <c r="A3767" s="19" t="s">
        <v>4490</v>
      </c>
      <c r="B3767" s="19" t="s">
        <v>4491</v>
      </c>
      <c r="C3767" s="19" t="s">
        <v>3600</v>
      </c>
      <c r="D3767" s="19" t="s">
        <v>4798</v>
      </c>
      <c r="E3767" s="20" t="s">
        <v>21</v>
      </c>
      <c r="F3767" s="19" t="s">
        <v>21</v>
      </c>
      <c r="G3767" s="180">
        <v>92372</v>
      </c>
      <c r="H3767" s="19" t="s">
        <v>5485</v>
      </c>
      <c r="I3767" s="19" t="s">
        <v>15692</v>
      </c>
      <c r="J3767" s="19" t="s">
        <v>23</v>
      </c>
      <c r="K3767" s="20" t="s">
        <v>5574</v>
      </c>
      <c r="L3767" s="19" t="s">
        <v>25</v>
      </c>
    </row>
    <row r="3768" spans="1:12" x14ac:dyDescent="0.25">
      <c r="A3768" s="19" t="s">
        <v>4490</v>
      </c>
      <c r="B3768" s="19" t="s">
        <v>4491</v>
      </c>
      <c r="C3768" s="19" t="s">
        <v>3600</v>
      </c>
      <c r="D3768" s="19" t="s">
        <v>4798</v>
      </c>
      <c r="E3768" s="20" t="s">
        <v>21</v>
      </c>
      <c r="F3768" s="19" t="s">
        <v>21</v>
      </c>
      <c r="G3768" s="180">
        <v>92373</v>
      </c>
      <c r="H3768" s="19" t="s">
        <v>5487</v>
      </c>
      <c r="I3768" s="19" t="s">
        <v>15692</v>
      </c>
      <c r="J3768" s="19" t="s">
        <v>23</v>
      </c>
      <c r="K3768" s="20" t="s">
        <v>4512</v>
      </c>
      <c r="L3768" s="19" t="s">
        <v>25</v>
      </c>
    </row>
    <row r="3769" spans="1:12" x14ac:dyDescent="0.25">
      <c r="A3769" s="19" t="s">
        <v>4490</v>
      </c>
      <c r="B3769" s="19" t="s">
        <v>4491</v>
      </c>
      <c r="C3769" s="19" t="s">
        <v>3600</v>
      </c>
      <c r="D3769" s="19" t="s">
        <v>4798</v>
      </c>
      <c r="E3769" s="20" t="s">
        <v>21</v>
      </c>
      <c r="F3769" s="19" t="s">
        <v>21</v>
      </c>
      <c r="G3769" s="180">
        <v>92374</v>
      </c>
      <c r="H3769" s="19" t="s">
        <v>5488</v>
      </c>
      <c r="I3769" s="19" t="s">
        <v>15692</v>
      </c>
      <c r="J3769" s="19" t="s">
        <v>23</v>
      </c>
      <c r="K3769" s="20" t="s">
        <v>11334</v>
      </c>
      <c r="L3769" s="19" t="s">
        <v>25</v>
      </c>
    </row>
    <row r="3770" spans="1:12" x14ac:dyDescent="0.25">
      <c r="A3770" s="19" t="s">
        <v>4490</v>
      </c>
      <c r="B3770" s="19" t="s">
        <v>4491</v>
      </c>
      <c r="C3770" s="19" t="s">
        <v>3600</v>
      </c>
      <c r="D3770" s="19" t="s">
        <v>4798</v>
      </c>
      <c r="E3770" s="20" t="s">
        <v>21</v>
      </c>
      <c r="F3770" s="19" t="s">
        <v>21</v>
      </c>
      <c r="G3770" s="180">
        <v>92375</v>
      </c>
      <c r="H3770" s="19" t="s">
        <v>5489</v>
      </c>
      <c r="I3770" s="19" t="s">
        <v>15692</v>
      </c>
      <c r="J3770" s="19" t="s">
        <v>23</v>
      </c>
      <c r="K3770" s="20" t="s">
        <v>4566</v>
      </c>
      <c r="L3770" s="19" t="s">
        <v>25</v>
      </c>
    </row>
    <row r="3771" spans="1:12" x14ac:dyDescent="0.25">
      <c r="A3771" s="19" t="s">
        <v>4490</v>
      </c>
      <c r="B3771" s="19" t="s">
        <v>4491</v>
      </c>
      <c r="C3771" s="19" t="s">
        <v>3600</v>
      </c>
      <c r="D3771" s="19" t="s">
        <v>4798</v>
      </c>
      <c r="E3771" s="20" t="s">
        <v>21</v>
      </c>
      <c r="F3771" s="19" t="s">
        <v>21</v>
      </c>
      <c r="G3771" s="180">
        <v>92376</v>
      </c>
      <c r="H3771" s="19" t="s">
        <v>5490</v>
      </c>
      <c r="I3771" s="19" t="s">
        <v>15692</v>
      </c>
      <c r="J3771" s="19" t="s">
        <v>23</v>
      </c>
      <c r="K3771" s="20" t="s">
        <v>7377</v>
      </c>
      <c r="L3771" s="19" t="s">
        <v>25</v>
      </c>
    </row>
    <row r="3772" spans="1:12" x14ac:dyDescent="0.25">
      <c r="A3772" s="19" t="s">
        <v>4490</v>
      </c>
      <c r="B3772" s="19" t="s">
        <v>4491</v>
      </c>
      <c r="C3772" s="19" t="s">
        <v>3600</v>
      </c>
      <c r="D3772" s="19" t="s">
        <v>4798</v>
      </c>
      <c r="E3772" s="20" t="s">
        <v>21</v>
      </c>
      <c r="F3772" s="19" t="s">
        <v>21</v>
      </c>
      <c r="G3772" s="180">
        <v>92377</v>
      </c>
      <c r="H3772" s="19" t="s">
        <v>5491</v>
      </c>
      <c r="I3772" s="19" t="s">
        <v>15692</v>
      </c>
      <c r="J3772" s="19" t="s">
        <v>23</v>
      </c>
      <c r="K3772" s="20" t="s">
        <v>7209</v>
      </c>
      <c r="L3772" s="19" t="s">
        <v>25</v>
      </c>
    </row>
    <row r="3773" spans="1:12" x14ac:dyDescent="0.25">
      <c r="A3773" s="19" t="s">
        <v>4490</v>
      </c>
      <c r="B3773" s="19" t="s">
        <v>4491</v>
      </c>
      <c r="C3773" s="19" t="s">
        <v>3600</v>
      </c>
      <c r="D3773" s="19" t="s">
        <v>4798</v>
      </c>
      <c r="E3773" s="20" t="s">
        <v>21</v>
      </c>
      <c r="F3773" s="19" t="s">
        <v>21</v>
      </c>
      <c r="G3773" s="180">
        <v>92378</v>
      </c>
      <c r="H3773" s="19" t="s">
        <v>5493</v>
      </c>
      <c r="I3773" s="19" t="s">
        <v>15692</v>
      </c>
      <c r="J3773" s="19" t="s">
        <v>23</v>
      </c>
      <c r="K3773" s="20" t="s">
        <v>11335</v>
      </c>
      <c r="L3773" s="19" t="s">
        <v>25</v>
      </c>
    </row>
    <row r="3774" spans="1:12" x14ac:dyDescent="0.25">
      <c r="A3774" s="19" t="s">
        <v>4490</v>
      </c>
      <c r="B3774" s="19" t="s">
        <v>4491</v>
      </c>
      <c r="C3774" s="19" t="s">
        <v>3600</v>
      </c>
      <c r="D3774" s="19" t="s">
        <v>4798</v>
      </c>
      <c r="E3774" s="20" t="s">
        <v>21</v>
      </c>
      <c r="F3774" s="19" t="s">
        <v>21</v>
      </c>
      <c r="G3774" s="180">
        <v>92379</v>
      </c>
      <c r="H3774" s="19" t="s">
        <v>5494</v>
      </c>
      <c r="I3774" s="19" t="s">
        <v>15692</v>
      </c>
      <c r="J3774" s="19" t="s">
        <v>23</v>
      </c>
      <c r="K3774" s="20" t="s">
        <v>11336</v>
      </c>
      <c r="L3774" s="19" t="s">
        <v>25</v>
      </c>
    </row>
    <row r="3775" spans="1:12" x14ac:dyDescent="0.25">
      <c r="A3775" s="19" t="s">
        <v>4490</v>
      </c>
      <c r="B3775" s="19" t="s">
        <v>4491</v>
      </c>
      <c r="C3775" s="19" t="s">
        <v>3600</v>
      </c>
      <c r="D3775" s="19" t="s">
        <v>4798</v>
      </c>
      <c r="E3775" s="20" t="s">
        <v>21</v>
      </c>
      <c r="F3775" s="19" t="s">
        <v>21</v>
      </c>
      <c r="G3775" s="180">
        <v>92380</v>
      </c>
      <c r="H3775" s="19" t="s">
        <v>5495</v>
      </c>
      <c r="I3775" s="19" t="s">
        <v>15692</v>
      </c>
      <c r="J3775" s="19" t="s">
        <v>23</v>
      </c>
      <c r="K3775" s="20" t="s">
        <v>11337</v>
      </c>
      <c r="L3775" s="19" t="s">
        <v>25</v>
      </c>
    </row>
    <row r="3776" spans="1:12" x14ac:dyDescent="0.25">
      <c r="A3776" s="19" t="s">
        <v>4490</v>
      </c>
      <c r="B3776" s="19" t="s">
        <v>4491</v>
      </c>
      <c r="C3776" s="19" t="s">
        <v>3600</v>
      </c>
      <c r="D3776" s="19" t="s">
        <v>4798</v>
      </c>
      <c r="E3776" s="20" t="s">
        <v>21</v>
      </c>
      <c r="F3776" s="19" t="s">
        <v>21</v>
      </c>
      <c r="G3776" s="180">
        <v>92381</v>
      </c>
      <c r="H3776" s="19" t="s">
        <v>5496</v>
      </c>
      <c r="I3776" s="19" t="s">
        <v>15692</v>
      </c>
      <c r="J3776" s="19" t="s">
        <v>23</v>
      </c>
      <c r="K3776" s="20" t="s">
        <v>11338</v>
      </c>
      <c r="L3776" s="19" t="s">
        <v>25</v>
      </c>
    </row>
    <row r="3777" spans="1:12" x14ac:dyDescent="0.25">
      <c r="A3777" s="19" t="s">
        <v>4490</v>
      </c>
      <c r="B3777" s="19" t="s">
        <v>4491</v>
      </c>
      <c r="C3777" s="19" t="s">
        <v>3600</v>
      </c>
      <c r="D3777" s="19" t="s">
        <v>4798</v>
      </c>
      <c r="E3777" s="20" t="s">
        <v>21</v>
      </c>
      <c r="F3777" s="19" t="s">
        <v>21</v>
      </c>
      <c r="G3777" s="180">
        <v>92382</v>
      </c>
      <c r="H3777" s="19" t="s">
        <v>5497</v>
      </c>
      <c r="I3777" s="19" t="s">
        <v>15692</v>
      </c>
      <c r="J3777" s="19" t="s">
        <v>23</v>
      </c>
      <c r="K3777" s="20" t="s">
        <v>11339</v>
      </c>
      <c r="L3777" s="19" t="s">
        <v>25</v>
      </c>
    </row>
    <row r="3778" spans="1:12" x14ac:dyDescent="0.25">
      <c r="A3778" s="19" t="s">
        <v>4490</v>
      </c>
      <c r="B3778" s="19" t="s">
        <v>4491</v>
      </c>
      <c r="C3778" s="19" t="s">
        <v>3600</v>
      </c>
      <c r="D3778" s="19" t="s">
        <v>4798</v>
      </c>
      <c r="E3778" s="20" t="s">
        <v>21</v>
      </c>
      <c r="F3778" s="19" t="s">
        <v>21</v>
      </c>
      <c r="G3778" s="180">
        <v>92383</v>
      </c>
      <c r="H3778" s="19" t="s">
        <v>5498</v>
      </c>
      <c r="I3778" s="19" t="s">
        <v>15692</v>
      </c>
      <c r="J3778" s="19" t="s">
        <v>23</v>
      </c>
      <c r="K3778" s="20" t="s">
        <v>11340</v>
      </c>
      <c r="L3778" s="19" t="s">
        <v>25</v>
      </c>
    </row>
    <row r="3779" spans="1:12" x14ac:dyDescent="0.25">
      <c r="A3779" s="19" t="s">
        <v>4490</v>
      </c>
      <c r="B3779" s="19" t="s">
        <v>4491</v>
      </c>
      <c r="C3779" s="19" t="s">
        <v>3600</v>
      </c>
      <c r="D3779" s="19" t="s">
        <v>4798</v>
      </c>
      <c r="E3779" s="20" t="s">
        <v>21</v>
      </c>
      <c r="F3779" s="19" t="s">
        <v>21</v>
      </c>
      <c r="G3779" s="180">
        <v>92384</v>
      </c>
      <c r="H3779" s="19" t="s">
        <v>5500</v>
      </c>
      <c r="I3779" s="19" t="s">
        <v>15692</v>
      </c>
      <c r="J3779" s="19" t="s">
        <v>23</v>
      </c>
      <c r="K3779" s="20" t="s">
        <v>11341</v>
      </c>
      <c r="L3779" s="19" t="s">
        <v>25</v>
      </c>
    </row>
    <row r="3780" spans="1:12" x14ac:dyDescent="0.25">
      <c r="A3780" s="19" t="s">
        <v>4490</v>
      </c>
      <c r="B3780" s="19" t="s">
        <v>4491</v>
      </c>
      <c r="C3780" s="19" t="s">
        <v>3600</v>
      </c>
      <c r="D3780" s="19" t="s">
        <v>4798</v>
      </c>
      <c r="E3780" s="20" t="s">
        <v>21</v>
      </c>
      <c r="F3780" s="19" t="s">
        <v>21</v>
      </c>
      <c r="G3780" s="180">
        <v>92385</v>
      </c>
      <c r="H3780" s="19" t="s">
        <v>5502</v>
      </c>
      <c r="I3780" s="19" t="s">
        <v>15692</v>
      </c>
      <c r="J3780" s="19" t="s">
        <v>23</v>
      </c>
      <c r="K3780" s="20" t="s">
        <v>11342</v>
      </c>
      <c r="L3780" s="19" t="s">
        <v>25</v>
      </c>
    </row>
    <row r="3781" spans="1:12" x14ac:dyDescent="0.25">
      <c r="A3781" s="19" t="s">
        <v>4490</v>
      </c>
      <c r="B3781" s="19" t="s">
        <v>4491</v>
      </c>
      <c r="C3781" s="19" t="s">
        <v>3600</v>
      </c>
      <c r="D3781" s="19" t="s">
        <v>4798</v>
      </c>
      <c r="E3781" s="20" t="s">
        <v>21</v>
      </c>
      <c r="F3781" s="19" t="s">
        <v>21</v>
      </c>
      <c r="G3781" s="180">
        <v>92386</v>
      </c>
      <c r="H3781" s="19" t="s">
        <v>5503</v>
      </c>
      <c r="I3781" s="19" t="s">
        <v>15692</v>
      </c>
      <c r="J3781" s="19" t="s">
        <v>23</v>
      </c>
      <c r="K3781" s="20" t="s">
        <v>11343</v>
      </c>
      <c r="L3781" s="19" t="s">
        <v>25</v>
      </c>
    </row>
    <row r="3782" spans="1:12" x14ac:dyDescent="0.25">
      <c r="A3782" s="19" t="s">
        <v>4490</v>
      </c>
      <c r="B3782" s="19" t="s">
        <v>4491</v>
      </c>
      <c r="C3782" s="19" t="s">
        <v>3600</v>
      </c>
      <c r="D3782" s="19" t="s">
        <v>4798</v>
      </c>
      <c r="E3782" s="20" t="s">
        <v>21</v>
      </c>
      <c r="F3782" s="19" t="s">
        <v>21</v>
      </c>
      <c r="G3782" s="180">
        <v>92387</v>
      </c>
      <c r="H3782" s="19" t="s">
        <v>5505</v>
      </c>
      <c r="I3782" s="19" t="s">
        <v>15692</v>
      </c>
      <c r="J3782" s="19" t="s">
        <v>23</v>
      </c>
      <c r="K3782" s="20" t="s">
        <v>7200</v>
      </c>
      <c r="L3782" s="19" t="s">
        <v>25</v>
      </c>
    </row>
    <row r="3783" spans="1:12" x14ac:dyDescent="0.25">
      <c r="A3783" s="19" t="s">
        <v>4490</v>
      </c>
      <c r="B3783" s="19" t="s">
        <v>4491</v>
      </c>
      <c r="C3783" s="19" t="s">
        <v>3600</v>
      </c>
      <c r="D3783" s="19" t="s">
        <v>4798</v>
      </c>
      <c r="E3783" s="20" t="s">
        <v>21</v>
      </c>
      <c r="F3783" s="19" t="s">
        <v>21</v>
      </c>
      <c r="G3783" s="180">
        <v>92388</v>
      </c>
      <c r="H3783" s="19" t="s">
        <v>5506</v>
      </c>
      <c r="I3783" s="19" t="s">
        <v>15692</v>
      </c>
      <c r="J3783" s="19" t="s">
        <v>23</v>
      </c>
      <c r="K3783" s="20" t="s">
        <v>11344</v>
      </c>
      <c r="L3783" s="19" t="s">
        <v>25</v>
      </c>
    </row>
    <row r="3784" spans="1:12" x14ac:dyDescent="0.25">
      <c r="A3784" s="19" t="s">
        <v>4490</v>
      </c>
      <c r="B3784" s="19" t="s">
        <v>4491</v>
      </c>
      <c r="C3784" s="19" t="s">
        <v>3600</v>
      </c>
      <c r="D3784" s="19" t="s">
        <v>4798</v>
      </c>
      <c r="E3784" s="20" t="s">
        <v>21</v>
      </c>
      <c r="F3784" s="19" t="s">
        <v>21</v>
      </c>
      <c r="G3784" s="180">
        <v>92389</v>
      </c>
      <c r="H3784" s="19" t="s">
        <v>5508</v>
      </c>
      <c r="I3784" s="19" t="s">
        <v>15692</v>
      </c>
      <c r="J3784" s="19" t="s">
        <v>23</v>
      </c>
      <c r="K3784" s="20" t="s">
        <v>11345</v>
      </c>
      <c r="L3784" s="19" t="s">
        <v>25</v>
      </c>
    </row>
    <row r="3785" spans="1:12" x14ac:dyDescent="0.25">
      <c r="A3785" s="19" t="s">
        <v>4490</v>
      </c>
      <c r="B3785" s="19" t="s">
        <v>4491</v>
      </c>
      <c r="C3785" s="19" t="s">
        <v>3600</v>
      </c>
      <c r="D3785" s="19" t="s">
        <v>4798</v>
      </c>
      <c r="E3785" s="20" t="s">
        <v>21</v>
      </c>
      <c r="F3785" s="19" t="s">
        <v>21</v>
      </c>
      <c r="G3785" s="180">
        <v>92390</v>
      </c>
      <c r="H3785" s="19" t="s">
        <v>5509</v>
      </c>
      <c r="I3785" s="19" t="s">
        <v>15692</v>
      </c>
      <c r="J3785" s="19" t="s">
        <v>23</v>
      </c>
      <c r="K3785" s="20" t="s">
        <v>11346</v>
      </c>
      <c r="L3785" s="19" t="s">
        <v>25</v>
      </c>
    </row>
    <row r="3786" spans="1:12" x14ac:dyDescent="0.25">
      <c r="A3786" s="19" t="s">
        <v>4490</v>
      </c>
      <c r="B3786" s="19" t="s">
        <v>4491</v>
      </c>
      <c r="C3786" s="19" t="s">
        <v>3600</v>
      </c>
      <c r="D3786" s="19" t="s">
        <v>4798</v>
      </c>
      <c r="E3786" s="20" t="s">
        <v>21</v>
      </c>
      <c r="F3786" s="19" t="s">
        <v>21</v>
      </c>
      <c r="G3786" s="180">
        <v>92635</v>
      </c>
      <c r="H3786" s="19" t="s">
        <v>5510</v>
      </c>
      <c r="I3786" s="19" t="s">
        <v>15692</v>
      </c>
      <c r="J3786" s="19" t="s">
        <v>23</v>
      </c>
      <c r="K3786" s="20" t="s">
        <v>11347</v>
      </c>
      <c r="L3786" s="19" t="s">
        <v>25</v>
      </c>
    </row>
    <row r="3787" spans="1:12" x14ac:dyDescent="0.25">
      <c r="A3787" s="19" t="s">
        <v>4490</v>
      </c>
      <c r="B3787" s="19" t="s">
        <v>4491</v>
      </c>
      <c r="C3787" s="19" t="s">
        <v>3600</v>
      </c>
      <c r="D3787" s="19" t="s">
        <v>4798</v>
      </c>
      <c r="E3787" s="20" t="s">
        <v>21</v>
      </c>
      <c r="F3787" s="19" t="s">
        <v>21</v>
      </c>
      <c r="G3787" s="180">
        <v>92636</v>
      </c>
      <c r="H3787" s="19" t="s">
        <v>5511</v>
      </c>
      <c r="I3787" s="19" t="s">
        <v>15692</v>
      </c>
      <c r="J3787" s="19" t="s">
        <v>23</v>
      </c>
      <c r="K3787" s="20" t="s">
        <v>11348</v>
      </c>
      <c r="L3787" s="19" t="s">
        <v>25</v>
      </c>
    </row>
    <row r="3788" spans="1:12" x14ac:dyDescent="0.25">
      <c r="A3788" s="19" t="s">
        <v>4490</v>
      </c>
      <c r="B3788" s="19" t="s">
        <v>4491</v>
      </c>
      <c r="C3788" s="19" t="s">
        <v>3600</v>
      </c>
      <c r="D3788" s="19" t="s">
        <v>4798</v>
      </c>
      <c r="E3788" s="20" t="s">
        <v>21</v>
      </c>
      <c r="F3788" s="19" t="s">
        <v>21</v>
      </c>
      <c r="G3788" s="180">
        <v>92637</v>
      </c>
      <c r="H3788" s="19" t="s">
        <v>5512</v>
      </c>
      <c r="I3788" s="19" t="s">
        <v>15692</v>
      </c>
      <c r="J3788" s="19" t="s">
        <v>23</v>
      </c>
      <c r="K3788" s="20" t="s">
        <v>10775</v>
      </c>
      <c r="L3788" s="19" t="s">
        <v>25</v>
      </c>
    </row>
    <row r="3789" spans="1:12" x14ac:dyDescent="0.25">
      <c r="A3789" s="19" t="s">
        <v>4490</v>
      </c>
      <c r="B3789" s="19" t="s">
        <v>4491</v>
      </c>
      <c r="C3789" s="19" t="s">
        <v>3600</v>
      </c>
      <c r="D3789" s="19" t="s">
        <v>4798</v>
      </c>
      <c r="E3789" s="20" t="s">
        <v>21</v>
      </c>
      <c r="F3789" s="19" t="s">
        <v>21</v>
      </c>
      <c r="G3789" s="180">
        <v>92638</v>
      </c>
      <c r="H3789" s="19" t="s">
        <v>5513</v>
      </c>
      <c r="I3789" s="19" t="s">
        <v>15692</v>
      </c>
      <c r="J3789" s="19" t="s">
        <v>23</v>
      </c>
      <c r="K3789" s="20" t="s">
        <v>11349</v>
      </c>
      <c r="L3789" s="19" t="s">
        <v>25</v>
      </c>
    </row>
    <row r="3790" spans="1:12" x14ac:dyDescent="0.25">
      <c r="A3790" s="19" t="s">
        <v>4490</v>
      </c>
      <c r="B3790" s="19" t="s">
        <v>4491</v>
      </c>
      <c r="C3790" s="19" t="s">
        <v>3600</v>
      </c>
      <c r="D3790" s="19" t="s">
        <v>4798</v>
      </c>
      <c r="E3790" s="20" t="s">
        <v>21</v>
      </c>
      <c r="F3790" s="19" t="s">
        <v>21</v>
      </c>
      <c r="G3790" s="180">
        <v>92639</v>
      </c>
      <c r="H3790" s="19" t="s">
        <v>5514</v>
      </c>
      <c r="I3790" s="19" t="s">
        <v>15692</v>
      </c>
      <c r="J3790" s="19" t="s">
        <v>23</v>
      </c>
      <c r="K3790" s="20" t="s">
        <v>11350</v>
      </c>
      <c r="L3790" s="19" t="s">
        <v>25</v>
      </c>
    </row>
    <row r="3791" spans="1:12" x14ac:dyDescent="0.25">
      <c r="A3791" s="19" t="s">
        <v>4490</v>
      </c>
      <c r="B3791" s="19" t="s">
        <v>4491</v>
      </c>
      <c r="C3791" s="19" t="s">
        <v>3600</v>
      </c>
      <c r="D3791" s="19" t="s">
        <v>4798</v>
      </c>
      <c r="E3791" s="20" t="s">
        <v>21</v>
      </c>
      <c r="F3791" s="19" t="s">
        <v>21</v>
      </c>
      <c r="G3791" s="180">
        <v>92640</v>
      </c>
      <c r="H3791" s="19" t="s">
        <v>5515</v>
      </c>
      <c r="I3791" s="19" t="s">
        <v>15692</v>
      </c>
      <c r="J3791" s="19" t="s">
        <v>23</v>
      </c>
      <c r="K3791" s="20" t="s">
        <v>11351</v>
      </c>
      <c r="L3791" s="19" t="s">
        <v>25</v>
      </c>
    </row>
    <row r="3792" spans="1:12" x14ac:dyDescent="0.25">
      <c r="A3792" s="19" t="s">
        <v>4490</v>
      </c>
      <c r="B3792" s="19" t="s">
        <v>4491</v>
      </c>
      <c r="C3792" s="19" t="s">
        <v>3600</v>
      </c>
      <c r="D3792" s="19" t="s">
        <v>4798</v>
      </c>
      <c r="E3792" s="20" t="s">
        <v>21</v>
      </c>
      <c r="F3792" s="19" t="s">
        <v>21</v>
      </c>
      <c r="G3792" s="180">
        <v>92642</v>
      </c>
      <c r="H3792" s="19" t="s">
        <v>5516</v>
      </c>
      <c r="I3792" s="19" t="s">
        <v>15692</v>
      </c>
      <c r="J3792" s="19" t="s">
        <v>23</v>
      </c>
      <c r="K3792" s="20" t="s">
        <v>11352</v>
      </c>
      <c r="L3792" s="19" t="s">
        <v>25</v>
      </c>
    </row>
    <row r="3793" spans="1:12" x14ac:dyDescent="0.25">
      <c r="A3793" s="19" t="s">
        <v>4490</v>
      </c>
      <c r="B3793" s="19" t="s">
        <v>4491</v>
      </c>
      <c r="C3793" s="19" t="s">
        <v>3600</v>
      </c>
      <c r="D3793" s="19" t="s">
        <v>4798</v>
      </c>
      <c r="E3793" s="20" t="s">
        <v>21</v>
      </c>
      <c r="F3793" s="19" t="s">
        <v>21</v>
      </c>
      <c r="G3793" s="180">
        <v>92644</v>
      </c>
      <c r="H3793" s="19" t="s">
        <v>5517</v>
      </c>
      <c r="I3793" s="19" t="s">
        <v>15692</v>
      </c>
      <c r="J3793" s="19" t="s">
        <v>23</v>
      </c>
      <c r="K3793" s="20" t="s">
        <v>11353</v>
      </c>
      <c r="L3793" s="19" t="s">
        <v>25</v>
      </c>
    </row>
    <row r="3794" spans="1:12" x14ac:dyDescent="0.25">
      <c r="A3794" s="19" t="s">
        <v>4490</v>
      </c>
      <c r="B3794" s="19" t="s">
        <v>4491</v>
      </c>
      <c r="C3794" s="19" t="s">
        <v>3600</v>
      </c>
      <c r="D3794" s="19" t="s">
        <v>4798</v>
      </c>
      <c r="E3794" s="20" t="s">
        <v>21</v>
      </c>
      <c r="F3794" s="19" t="s">
        <v>21</v>
      </c>
      <c r="G3794" s="180">
        <v>92657</v>
      </c>
      <c r="H3794" s="19" t="s">
        <v>5518</v>
      </c>
      <c r="I3794" s="19" t="s">
        <v>15692</v>
      </c>
      <c r="J3794" s="19" t="s">
        <v>23</v>
      </c>
      <c r="K3794" s="20" t="s">
        <v>1875</v>
      </c>
      <c r="L3794" s="19" t="s">
        <v>25</v>
      </c>
    </row>
    <row r="3795" spans="1:12" x14ac:dyDescent="0.25">
      <c r="A3795" s="19" t="s">
        <v>4490</v>
      </c>
      <c r="B3795" s="19" t="s">
        <v>4491</v>
      </c>
      <c r="C3795" s="19" t="s">
        <v>3600</v>
      </c>
      <c r="D3795" s="19" t="s">
        <v>4798</v>
      </c>
      <c r="E3795" s="20" t="s">
        <v>21</v>
      </c>
      <c r="F3795" s="19" t="s">
        <v>21</v>
      </c>
      <c r="G3795" s="180">
        <v>92658</v>
      </c>
      <c r="H3795" s="19" t="s">
        <v>5519</v>
      </c>
      <c r="I3795" s="19" t="s">
        <v>15692</v>
      </c>
      <c r="J3795" s="19" t="s">
        <v>23</v>
      </c>
      <c r="K3795" s="20" t="s">
        <v>7490</v>
      </c>
      <c r="L3795" s="19" t="s">
        <v>25</v>
      </c>
    </row>
    <row r="3796" spans="1:12" x14ac:dyDescent="0.25">
      <c r="A3796" s="19" t="s">
        <v>4490</v>
      </c>
      <c r="B3796" s="19" t="s">
        <v>4491</v>
      </c>
      <c r="C3796" s="19" t="s">
        <v>3600</v>
      </c>
      <c r="D3796" s="19" t="s">
        <v>4798</v>
      </c>
      <c r="E3796" s="20" t="s">
        <v>21</v>
      </c>
      <c r="F3796" s="19" t="s">
        <v>21</v>
      </c>
      <c r="G3796" s="180">
        <v>92659</v>
      </c>
      <c r="H3796" s="19" t="s">
        <v>5520</v>
      </c>
      <c r="I3796" s="19" t="s">
        <v>15692</v>
      </c>
      <c r="J3796" s="19" t="s">
        <v>23</v>
      </c>
      <c r="K3796" s="20" t="s">
        <v>11354</v>
      </c>
      <c r="L3796" s="19" t="s">
        <v>25</v>
      </c>
    </row>
    <row r="3797" spans="1:12" x14ac:dyDescent="0.25">
      <c r="A3797" s="19" t="s">
        <v>4490</v>
      </c>
      <c r="B3797" s="19" t="s">
        <v>4491</v>
      </c>
      <c r="C3797" s="19" t="s">
        <v>3600</v>
      </c>
      <c r="D3797" s="19" t="s">
        <v>4798</v>
      </c>
      <c r="E3797" s="20" t="s">
        <v>21</v>
      </c>
      <c r="F3797" s="19" t="s">
        <v>21</v>
      </c>
      <c r="G3797" s="180">
        <v>92660</v>
      </c>
      <c r="H3797" s="19" t="s">
        <v>5521</v>
      </c>
      <c r="I3797" s="19" t="s">
        <v>15692</v>
      </c>
      <c r="J3797" s="19" t="s">
        <v>23</v>
      </c>
      <c r="K3797" s="20" t="s">
        <v>5336</v>
      </c>
      <c r="L3797" s="19" t="s">
        <v>25</v>
      </c>
    </row>
    <row r="3798" spans="1:12" x14ac:dyDescent="0.25">
      <c r="A3798" s="19" t="s">
        <v>4490</v>
      </c>
      <c r="B3798" s="19" t="s">
        <v>4491</v>
      </c>
      <c r="C3798" s="19" t="s">
        <v>3600</v>
      </c>
      <c r="D3798" s="19" t="s">
        <v>4798</v>
      </c>
      <c r="E3798" s="20" t="s">
        <v>21</v>
      </c>
      <c r="F3798" s="19" t="s">
        <v>21</v>
      </c>
      <c r="G3798" s="180">
        <v>92661</v>
      </c>
      <c r="H3798" s="19" t="s">
        <v>5523</v>
      </c>
      <c r="I3798" s="19" t="s">
        <v>15692</v>
      </c>
      <c r="J3798" s="19" t="s">
        <v>23</v>
      </c>
      <c r="K3798" s="20" t="s">
        <v>10083</v>
      </c>
      <c r="L3798" s="19" t="s">
        <v>25</v>
      </c>
    </row>
    <row r="3799" spans="1:12" x14ac:dyDescent="0.25">
      <c r="A3799" s="19" t="s">
        <v>4490</v>
      </c>
      <c r="B3799" s="19" t="s">
        <v>4491</v>
      </c>
      <c r="C3799" s="19" t="s">
        <v>3600</v>
      </c>
      <c r="D3799" s="19" t="s">
        <v>4798</v>
      </c>
      <c r="E3799" s="20" t="s">
        <v>21</v>
      </c>
      <c r="F3799" s="19" t="s">
        <v>21</v>
      </c>
      <c r="G3799" s="180">
        <v>92662</v>
      </c>
      <c r="H3799" s="19" t="s">
        <v>5524</v>
      </c>
      <c r="I3799" s="19" t="s">
        <v>15692</v>
      </c>
      <c r="J3799" s="19" t="s">
        <v>23</v>
      </c>
      <c r="K3799" s="20" t="s">
        <v>4537</v>
      </c>
      <c r="L3799" s="19" t="s">
        <v>25</v>
      </c>
    </row>
    <row r="3800" spans="1:12" x14ac:dyDescent="0.25">
      <c r="A3800" s="19" t="s">
        <v>4490</v>
      </c>
      <c r="B3800" s="19" t="s">
        <v>4491</v>
      </c>
      <c r="C3800" s="19" t="s">
        <v>3600</v>
      </c>
      <c r="D3800" s="19" t="s">
        <v>4798</v>
      </c>
      <c r="E3800" s="20" t="s">
        <v>21</v>
      </c>
      <c r="F3800" s="19" t="s">
        <v>21</v>
      </c>
      <c r="G3800" s="180">
        <v>92663</v>
      </c>
      <c r="H3800" s="19" t="s">
        <v>5526</v>
      </c>
      <c r="I3800" s="19" t="s">
        <v>15692</v>
      </c>
      <c r="J3800" s="19" t="s">
        <v>23</v>
      </c>
      <c r="K3800" s="20" t="s">
        <v>10348</v>
      </c>
      <c r="L3800" s="19" t="s">
        <v>25</v>
      </c>
    </row>
    <row r="3801" spans="1:12" x14ac:dyDescent="0.25">
      <c r="A3801" s="19" t="s">
        <v>4490</v>
      </c>
      <c r="B3801" s="19" t="s">
        <v>4491</v>
      </c>
      <c r="C3801" s="19" t="s">
        <v>3600</v>
      </c>
      <c r="D3801" s="19" t="s">
        <v>4798</v>
      </c>
      <c r="E3801" s="20" t="s">
        <v>21</v>
      </c>
      <c r="F3801" s="19" t="s">
        <v>21</v>
      </c>
      <c r="G3801" s="180">
        <v>92664</v>
      </c>
      <c r="H3801" s="19" t="s">
        <v>5527</v>
      </c>
      <c r="I3801" s="19" t="s">
        <v>15692</v>
      </c>
      <c r="J3801" s="19" t="s">
        <v>23</v>
      </c>
      <c r="K3801" s="20" t="s">
        <v>11355</v>
      </c>
      <c r="L3801" s="19" t="s">
        <v>25</v>
      </c>
    </row>
    <row r="3802" spans="1:12" x14ac:dyDescent="0.25">
      <c r="A3802" s="19" t="s">
        <v>4490</v>
      </c>
      <c r="B3802" s="19" t="s">
        <v>4491</v>
      </c>
      <c r="C3802" s="19" t="s">
        <v>3600</v>
      </c>
      <c r="D3802" s="19" t="s">
        <v>4798</v>
      </c>
      <c r="E3802" s="20" t="s">
        <v>21</v>
      </c>
      <c r="F3802" s="19" t="s">
        <v>21</v>
      </c>
      <c r="G3802" s="180">
        <v>92665</v>
      </c>
      <c r="H3802" s="19" t="s">
        <v>5529</v>
      </c>
      <c r="I3802" s="19" t="s">
        <v>15692</v>
      </c>
      <c r="J3802" s="19" t="s">
        <v>23</v>
      </c>
      <c r="K3802" s="20" t="s">
        <v>10341</v>
      </c>
      <c r="L3802" s="19" t="s">
        <v>25</v>
      </c>
    </row>
    <row r="3803" spans="1:12" x14ac:dyDescent="0.25">
      <c r="A3803" s="19" t="s">
        <v>4490</v>
      </c>
      <c r="B3803" s="19" t="s">
        <v>4491</v>
      </c>
      <c r="C3803" s="19" t="s">
        <v>3600</v>
      </c>
      <c r="D3803" s="19" t="s">
        <v>4798</v>
      </c>
      <c r="E3803" s="20" t="s">
        <v>21</v>
      </c>
      <c r="F3803" s="19" t="s">
        <v>21</v>
      </c>
      <c r="G3803" s="180">
        <v>92666</v>
      </c>
      <c r="H3803" s="19" t="s">
        <v>5530</v>
      </c>
      <c r="I3803" s="19" t="s">
        <v>15692</v>
      </c>
      <c r="J3803" s="19" t="s">
        <v>23</v>
      </c>
      <c r="K3803" s="20" t="s">
        <v>11356</v>
      </c>
      <c r="L3803" s="19" t="s">
        <v>25</v>
      </c>
    </row>
    <row r="3804" spans="1:12" x14ac:dyDescent="0.25">
      <c r="A3804" s="19" t="s">
        <v>4490</v>
      </c>
      <c r="B3804" s="19" t="s">
        <v>4491</v>
      </c>
      <c r="C3804" s="19" t="s">
        <v>3600</v>
      </c>
      <c r="D3804" s="19" t="s">
        <v>4798</v>
      </c>
      <c r="E3804" s="20" t="s">
        <v>21</v>
      </c>
      <c r="F3804" s="19" t="s">
        <v>21</v>
      </c>
      <c r="G3804" s="180">
        <v>92667</v>
      </c>
      <c r="H3804" s="19" t="s">
        <v>5531</v>
      </c>
      <c r="I3804" s="19" t="s">
        <v>15692</v>
      </c>
      <c r="J3804" s="19" t="s">
        <v>23</v>
      </c>
      <c r="K3804" s="20" t="s">
        <v>11357</v>
      </c>
      <c r="L3804" s="19" t="s">
        <v>25</v>
      </c>
    </row>
    <row r="3805" spans="1:12" x14ac:dyDescent="0.25">
      <c r="A3805" s="19" t="s">
        <v>4490</v>
      </c>
      <c r="B3805" s="19" t="s">
        <v>4491</v>
      </c>
      <c r="C3805" s="19" t="s">
        <v>3600</v>
      </c>
      <c r="D3805" s="19" t="s">
        <v>4798</v>
      </c>
      <c r="E3805" s="20" t="s">
        <v>21</v>
      </c>
      <c r="F3805" s="19" t="s">
        <v>21</v>
      </c>
      <c r="G3805" s="180">
        <v>92668</v>
      </c>
      <c r="H3805" s="19" t="s">
        <v>5532</v>
      </c>
      <c r="I3805" s="19" t="s">
        <v>15692</v>
      </c>
      <c r="J3805" s="19" t="s">
        <v>23</v>
      </c>
      <c r="K3805" s="20" t="s">
        <v>11300</v>
      </c>
      <c r="L3805" s="19" t="s">
        <v>25</v>
      </c>
    </row>
    <row r="3806" spans="1:12" x14ac:dyDescent="0.25">
      <c r="A3806" s="19" t="s">
        <v>4490</v>
      </c>
      <c r="B3806" s="19" t="s">
        <v>4491</v>
      </c>
      <c r="C3806" s="19" t="s">
        <v>3600</v>
      </c>
      <c r="D3806" s="19" t="s">
        <v>4798</v>
      </c>
      <c r="E3806" s="20" t="s">
        <v>21</v>
      </c>
      <c r="F3806" s="19" t="s">
        <v>21</v>
      </c>
      <c r="G3806" s="180">
        <v>92669</v>
      </c>
      <c r="H3806" s="19" t="s">
        <v>5534</v>
      </c>
      <c r="I3806" s="19" t="s">
        <v>15692</v>
      </c>
      <c r="J3806" s="19" t="s">
        <v>23</v>
      </c>
      <c r="K3806" s="20" t="s">
        <v>11358</v>
      </c>
      <c r="L3806" s="19" t="s">
        <v>25</v>
      </c>
    </row>
    <row r="3807" spans="1:12" x14ac:dyDescent="0.25">
      <c r="A3807" s="19" t="s">
        <v>4490</v>
      </c>
      <c r="B3807" s="19" t="s">
        <v>4491</v>
      </c>
      <c r="C3807" s="19" t="s">
        <v>3600</v>
      </c>
      <c r="D3807" s="19" t="s">
        <v>4798</v>
      </c>
      <c r="E3807" s="20" t="s">
        <v>21</v>
      </c>
      <c r="F3807" s="19" t="s">
        <v>21</v>
      </c>
      <c r="G3807" s="180">
        <v>92670</v>
      </c>
      <c r="H3807" s="19" t="s">
        <v>5535</v>
      </c>
      <c r="I3807" s="19" t="s">
        <v>15692</v>
      </c>
      <c r="J3807" s="19" t="s">
        <v>23</v>
      </c>
      <c r="K3807" s="20" t="s">
        <v>11359</v>
      </c>
      <c r="L3807" s="19" t="s">
        <v>25</v>
      </c>
    </row>
    <row r="3808" spans="1:12" x14ac:dyDescent="0.25">
      <c r="A3808" s="19" t="s">
        <v>4490</v>
      </c>
      <c r="B3808" s="19" t="s">
        <v>4491</v>
      </c>
      <c r="C3808" s="19" t="s">
        <v>3600</v>
      </c>
      <c r="D3808" s="19" t="s">
        <v>4798</v>
      </c>
      <c r="E3808" s="20" t="s">
        <v>21</v>
      </c>
      <c r="F3808" s="19" t="s">
        <v>21</v>
      </c>
      <c r="G3808" s="180">
        <v>92671</v>
      </c>
      <c r="H3808" s="19" t="s">
        <v>5536</v>
      </c>
      <c r="I3808" s="19" t="s">
        <v>15692</v>
      </c>
      <c r="J3808" s="19" t="s">
        <v>23</v>
      </c>
      <c r="K3808" s="20" t="s">
        <v>11360</v>
      </c>
      <c r="L3808" s="19" t="s">
        <v>25</v>
      </c>
    </row>
    <row r="3809" spans="1:12" x14ac:dyDescent="0.25">
      <c r="A3809" s="19" t="s">
        <v>4490</v>
      </c>
      <c r="B3809" s="19" t="s">
        <v>4491</v>
      </c>
      <c r="C3809" s="19" t="s">
        <v>3600</v>
      </c>
      <c r="D3809" s="19" t="s">
        <v>4798</v>
      </c>
      <c r="E3809" s="20" t="s">
        <v>21</v>
      </c>
      <c r="F3809" s="19" t="s">
        <v>21</v>
      </c>
      <c r="G3809" s="180">
        <v>92672</v>
      </c>
      <c r="H3809" s="19" t="s">
        <v>5538</v>
      </c>
      <c r="I3809" s="19" t="s">
        <v>15692</v>
      </c>
      <c r="J3809" s="19" t="s">
        <v>23</v>
      </c>
      <c r="K3809" s="20" t="s">
        <v>249</v>
      </c>
      <c r="L3809" s="19" t="s">
        <v>25</v>
      </c>
    </row>
    <row r="3810" spans="1:12" x14ac:dyDescent="0.25">
      <c r="A3810" s="19" t="s">
        <v>4490</v>
      </c>
      <c r="B3810" s="19" t="s">
        <v>4491</v>
      </c>
      <c r="C3810" s="19" t="s">
        <v>3600</v>
      </c>
      <c r="D3810" s="19" t="s">
        <v>4798</v>
      </c>
      <c r="E3810" s="20" t="s">
        <v>21</v>
      </c>
      <c r="F3810" s="19" t="s">
        <v>21</v>
      </c>
      <c r="G3810" s="180">
        <v>92673</v>
      </c>
      <c r="H3810" s="19" t="s">
        <v>5539</v>
      </c>
      <c r="I3810" s="19" t="s">
        <v>15692</v>
      </c>
      <c r="J3810" s="19" t="s">
        <v>23</v>
      </c>
      <c r="K3810" s="20" t="s">
        <v>4039</v>
      </c>
      <c r="L3810" s="19" t="s">
        <v>25</v>
      </c>
    </row>
    <row r="3811" spans="1:12" x14ac:dyDescent="0.25">
      <c r="A3811" s="19" t="s">
        <v>4490</v>
      </c>
      <c r="B3811" s="19" t="s">
        <v>4491</v>
      </c>
      <c r="C3811" s="19" t="s">
        <v>3600</v>
      </c>
      <c r="D3811" s="19" t="s">
        <v>4798</v>
      </c>
      <c r="E3811" s="20" t="s">
        <v>21</v>
      </c>
      <c r="F3811" s="19" t="s">
        <v>21</v>
      </c>
      <c r="G3811" s="180">
        <v>92674</v>
      </c>
      <c r="H3811" s="19" t="s">
        <v>5540</v>
      </c>
      <c r="I3811" s="19" t="s">
        <v>15692</v>
      </c>
      <c r="J3811" s="19" t="s">
        <v>23</v>
      </c>
      <c r="K3811" s="20" t="s">
        <v>9630</v>
      </c>
      <c r="L3811" s="19" t="s">
        <v>25</v>
      </c>
    </row>
    <row r="3812" spans="1:12" x14ac:dyDescent="0.25">
      <c r="A3812" s="19" t="s">
        <v>4490</v>
      </c>
      <c r="B3812" s="19" t="s">
        <v>4491</v>
      </c>
      <c r="C3812" s="19" t="s">
        <v>3600</v>
      </c>
      <c r="D3812" s="19" t="s">
        <v>4798</v>
      </c>
      <c r="E3812" s="20" t="s">
        <v>21</v>
      </c>
      <c r="F3812" s="19" t="s">
        <v>21</v>
      </c>
      <c r="G3812" s="180">
        <v>92675</v>
      </c>
      <c r="H3812" s="19" t="s">
        <v>5541</v>
      </c>
      <c r="I3812" s="19" t="s">
        <v>15692</v>
      </c>
      <c r="J3812" s="19" t="s">
        <v>23</v>
      </c>
      <c r="K3812" s="20" t="s">
        <v>3910</v>
      </c>
      <c r="L3812" s="19" t="s">
        <v>25</v>
      </c>
    </row>
    <row r="3813" spans="1:12" x14ac:dyDescent="0.25">
      <c r="A3813" s="19" t="s">
        <v>4490</v>
      </c>
      <c r="B3813" s="19" t="s">
        <v>4491</v>
      </c>
      <c r="C3813" s="19" t="s">
        <v>3600</v>
      </c>
      <c r="D3813" s="19" t="s">
        <v>4798</v>
      </c>
      <c r="E3813" s="20" t="s">
        <v>21</v>
      </c>
      <c r="F3813" s="19" t="s">
        <v>21</v>
      </c>
      <c r="G3813" s="180">
        <v>92676</v>
      </c>
      <c r="H3813" s="19" t="s">
        <v>5542</v>
      </c>
      <c r="I3813" s="19" t="s">
        <v>15692</v>
      </c>
      <c r="J3813" s="19" t="s">
        <v>23</v>
      </c>
      <c r="K3813" s="20" t="s">
        <v>11361</v>
      </c>
      <c r="L3813" s="19" t="s">
        <v>25</v>
      </c>
    </row>
    <row r="3814" spans="1:12" x14ac:dyDescent="0.25">
      <c r="A3814" s="19" t="s">
        <v>4490</v>
      </c>
      <c r="B3814" s="19" t="s">
        <v>4491</v>
      </c>
      <c r="C3814" s="19" t="s">
        <v>3600</v>
      </c>
      <c r="D3814" s="19" t="s">
        <v>4798</v>
      </c>
      <c r="E3814" s="20" t="s">
        <v>21</v>
      </c>
      <c r="F3814" s="19" t="s">
        <v>21</v>
      </c>
      <c r="G3814" s="180">
        <v>92677</v>
      </c>
      <c r="H3814" s="19" t="s">
        <v>5544</v>
      </c>
      <c r="I3814" s="19" t="s">
        <v>15692</v>
      </c>
      <c r="J3814" s="19" t="s">
        <v>23</v>
      </c>
      <c r="K3814" s="20" t="s">
        <v>11362</v>
      </c>
      <c r="L3814" s="19" t="s">
        <v>25</v>
      </c>
    </row>
    <row r="3815" spans="1:12" x14ac:dyDescent="0.25">
      <c r="A3815" s="19" t="s">
        <v>4490</v>
      </c>
      <c r="B3815" s="19" t="s">
        <v>4491</v>
      </c>
      <c r="C3815" s="19" t="s">
        <v>3600</v>
      </c>
      <c r="D3815" s="19" t="s">
        <v>4798</v>
      </c>
      <c r="E3815" s="20" t="s">
        <v>21</v>
      </c>
      <c r="F3815" s="19" t="s">
        <v>21</v>
      </c>
      <c r="G3815" s="180">
        <v>92678</v>
      </c>
      <c r="H3815" s="19" t="s">
        <v>5546</v>
      </c>
      <c r="I3815" s="19" t="s">
        <v>15692</v>
      </c>
      <c r="J3815" s="19" t="s">
        <v>23</v>
      </c>
      <c r="K3815" s="20" t="s">
        <v>11363</v>
      </c>
      <c r="L3815" s="19" t="s">
        <v>25</v>
      </c>
    </row>
    <row r="3816" spans="1:12" x14ac:dyDescent="0.25">
      <c r="A3816" s="19" t="s">
        <v>4490</v>
      </c>
      <c r="B3816" s="19" t="s">
        <v>4491</v>
      </c>
      <c r="C3816" s="19" t="s">
        <v>3600</v>
      </c>
      <c r="D3816" s="19" t="s">
        <v>4798</v>
      </c>
      <c r="E3816" s="20" t="s">
        <v>21</v>
      </c>
      <c r="F3816" s="19" t="s">
        <v>21</v>
      </c>
      <c r="G3816" s="180">
        <v>92679</v>
      </c>
      <c r="H3816" s="19" t="s">
        <v>5548</v>
      </c>
      <c r="I3816" s="19" t="s">
        <v>15692</v>
      </c>
      <c r="J3816" s="19" t="s">
        <v>23</v>
      </c>
      <c r="K3816" s="20" t="s">
        <v>11364</v>
      </c>
      <c r="L3816" s="19" t="s">
        <v>25</v>
      </c>
    </row>
    <row r="3817" spans="1:12" x14ac:dyDescent="0.25">
      <c r="A3817" s="19" t="s">
        <v>4490</v>
      </c>
      <c r="B3817" s="19" t="s">
        <v>4491</v>
      </c>
      <c r="C3817" s="19" t="s">
        <v>3600</v>
      </c>
      <c r="D3817" s="19" t="s">
        <v>4798</v>
      </c>
      <c r="E3817" s="20" t="s">
        <v>21</v>
      </c>
      <c r="F3817" s="19" t="s">
        <v>21</v>
      </c>
      <c r="G3817" s="180">
        <v>92680</v>
      </c>
      <c r="H3817" s="19" t="s">
        <v>5549</v>
      </c>
      <c r="I3817" s="19" t="s">
        <v>15692</v>
      </c>
      <c r="J3817" s="19" t="s">
        <v>23</v>
      </c>
      <c r="K3817" s="20" t="s">
        <v>11365</v>
      </c>
      <c r="L3817" s="19" t="s">
        <v>25</v>
      </c>
    </row>
    <row r="3818" spans="1:12" x14ac:dyDescent="0.25">
      <c r="A3818" s="19" t="s">
        <v>4490</v>
      </c>
      <c r="B3818" s="19" t="s">
        <v>4491</v>
      </c>
      <c r="C3818" s="19" t="s">
        <v>3600</v>
      </c>
      <c r="D3818" s="19" t="s">
        <v>4798</v>
      </c>
      <c r="E3818" s="20" t="s">
        <v>21</v>
      </c>
      <c r="F3818" s="19" t="s">
        <v>21</v>
      </c>
      <c r="G3818" s="180">
        <v>92681</v>
      </c>
      <c r="H3818" s="19" t="s">
        <v>5551</v>
      </c>
      <c r="I3818" s="19" t="s">
        <v>15692</v>
      </c>
      <c r="J3818" s="19" t="s">
        <v>23</v>
      </c>
      <c r="K3818" s="20" t="s">
        <v>11366</v>
      </c>
      <c r="L3818" s="19" t="s">
        <v>25</v>
      </c>
    </row>
    <row r="3819" spans="1:12" x14ac:dyDescent="0.25">
      <c r="A3819" s="19" t="s">
        <v>4490</v>
      </c>
      <c r="B3819" s="19" t="s">
        <v>4491</v>
      </c>
      <c r="C3819" s="19" t="s">
        <v>3600</v>
      </c>
      <c r="D3819" s="19" t="s">
        <v>4798</v>
      </c>
      <c r="E3819" s="20" t="s">
        <v>21</v>
      </c>
      <c r="F3819" s="19" t="s">
        <v>21</v>
      </c>
      <c r="G3819" s="180">
        <v>92682</v>
      </c>
      <c r="H3819" s="19" t="s">
        <v>5552</v>
      </c>
      <c r="I3819" s="19" t="s">
        <v>15692</v>
      </c>
      <c r="J3819" s="19" t="s">
        <v>23</v>
      </c>
      <c r="K3819" s="20" t="s">
        <v>11367</v>
      </c>
      <c r="L3819" s="19" t="s">
        <v>25</v>
      </c>
    </row>
    <row r="3820" spans="1:12" x14ac:dyDescent="0.25">
      <c r="A3820" s="19" t="s">
        <v>4490</v>
      </c>
      <c r="B3820" s="19" t="s">
        <v>4491</v>
      </c>
      <c r="C3820" s="19" t="s">
        <v>3600</v>
      </c>
      <c r="D3820" s="19" t="s">
        <v>4798</v>
      </c>
      <c r="E3820" s="20" t="s">
        <v>21</v>
      </c>
      <c r="F3820" s="19" t="s">
        <v>21</v>
      </c>
      <c r="G3820" s="180">
        <v>92683</v>
      </c>
      <c r="H3820" s="19" t="s">
        <v>5553</v>
      </c>
      <c r="I3820" s="19" t="s">
        <v>15692</v>
      </c>
      <c r="J3820" s="19" t="s">
        <v>23</v>
      </c>
      <c r="K3820" s="20" t="s">
        <v>11368</v>
      </c>
      <c r="L3820" s="19" t="s">
        <v>25</v>
      </c>
    </row>
    <row r="3821" spans="1:12" x14ac:dyDescent="0.25">
      <c r="A3821" s="19" t="s">
        <v>4490</v>
      </c>
      <c r="B3821" s="19" t="s">
        <v>4491</v>
      </c>
      <c r="C3821" s="19" t="s">
        <v>3600</v>
      </c>
      <c r="D3821" s="19" t="s">
        <v>4798</v>
      </c>
      <c r="E3821" s="20" t="s">
        <v>21</v>
      </c>
      <c r="F3821" s="19" t="s">
        <v>21</v>
      </c>
      <c r="G3821" s="180">
        <v>92684</v>
      </c>
      <c r="H3821" s="19" t="s">
        <v>5554</v>
      </c>
      <c r="I3821" s="19" t="s">
        <v>15692</v>
      </c>
      <c r="J3821" s="19" t="s">
        <v>23</v>
      </c>
      <c r="K3821" s="20" t="s">
        <v>10298</v>
      </c>
      <c r="L3821" s="19" t="s">
        <v>25</v>
      </c>
    </row>
    <row r="3822" spans="1:12" x14ac:dyDescent="0.25">
      <c r="A3822" s="19" t="s">
        <v>4490</v>
      </c>
      <c r="B3822" s="19" t="s">
        <v>4491</v>
      </c>
      <c r="C3822" s="19" t="s">
        <v>3600</v>
      </c>
      <c r="D3822" s="19" t="s">
        <v>4798</v>
      </c>
      <c r="E3822" s="20" t="s">
        <v>21</v>
      </c>
      <c r="F3822" s="19" t="s">
        <v>21</v>
      </c>
      <c r="G3822" s="180">
        <v>92685</v>
      </c>
      <c r="H3822" s="19" t="s">
        <v>5555</v>
      </c>
      <c r="I3822" s="19" t="s">
        <v>15692</v>
      </c>
      <c r="J3822" s="19" t="s">
        <v>23</v>
      </c>
      <c r="K3822" s="20" t="s">
        <v>10328</v>
      </c>
      <c r="L3822" s="19" t="s">
        <v>25</v>
      </c>
    </row>
    <row r="3823" spans="1:12" x14ac:dyDescent="0.25">
      <c r="A3823" s="19" t="s">
        <v>4490</v>
      </c>
      <c r="B3823" s="19" t="s">
        <v>4491</v>
      </c>
      <c r="C3823" s="19" t="s">
        <v>3600</v>
      </c>
      <c r="D3823" s="19" t="s">
        <v>4798</v>
      </c>
      <c r="E3823" s="20" t="s">
        <v>21</v>
      </c>
      <c r="F3823" s="19" t="s">
        <v>21</v>
      </c>
      <c r="G3823" s="180">
        <v>92686</v>
      </c>
      <c r="H3823" s="19" t="s">
        <v>5557</v>
      </c>
      <c r="I3823" s="19" t="s">
        <v>15692</v>
      </c>
      <c r="J3823" s="19" t="s">
        <v>23</v>
      </c>
      <c r="K3823" s="20" t="s">
        <v>9582</v>
      </c>
      <c r="L3823" s="19" t="s">
        <v>25</v>
      </c>
    </row>
    <row r="3824" spans="1:12" x14ac:dyDescent="0.25">
      <c r="A3824" s="19" t="s">
        <v>4490</v>
      </c>
      <c r="B3824" s="19" t="s">
        <v>4491</v>
      </c>
      <c r="C3824" s="19" t="s">
        <v>3600</v>
      </c>
      <c r="D3824" s="19" t="s">
        <v>4798</v>
      </c>
      <c r="E3824" s="20" t="s">
        <v>21</v>
      </c>
      <c r="F3824" s="19" t="s">
        <v>21</v>
      </c>
      <c r="G3824" s="180">
        <v>92692</v>
      </c>
      <c r="H3824" s="19" t="s">
        <v>5558</v>
      </c>
      <c r="I3824" s="19" t="s">
        <v>15692</v>
      </c>
      <c r="J3824" s="19" t="s">
        <v>23</v>
      </c>
      <c r="K3824" s="20" t="s">
        <v>6821</v>
      </c>
      <c r="L3824" s="19" t="s">
        <v>25</v>
      </c>
    </row>
    <row r="3825" spans="1:12" x14ac:dyDescent="0.25">
      <c r="A3825" s="19" t="s">
        <v>4490</v>
      </c>
      <c r="B3825" s="19" t="s">
        <v>4491</v>
      </c>
      <c r="C3825" s="19" t="s">
        <v>3600</v>
      </c>
      <c r="D3825" s="19" t="s">
        <v>4798</v>
      </c>
      <c r="E3825" s="20" t="s">
        <v>21</v>
      </c>
      <c r="F3825" s="19" t="s">
        <v>21</v>
      </c>
      <c r="G3825" s="180">
        <v>92693</v>
      </c>
      <c r="H3825" s="19" t="s">
        <v>5559</v>
      </c>
      <c r="I3825" s="19" t="s">
        <v>15692</v>
      </c>
      <c r="J3825" s="19" t="s">
        <v>23</v>
      </c>
      <c r="K3825" s="20" t="s">
        <v>3691</v>
      </c>
      <c r="L3825" s="19" t="s">
        <v>25</v>
      </c>
    </row>
    <row r="3826" spans="1:12" x14ac:dyDescent="0.25">
      <c r="A3826" s="19" t="s">
        <v>4490</v>
      </c>
      <c r="B3826" s="19" t="s">
        <v>4491</v>
      </c>
      <c r="C3826" s="19" t="s">
        <v>3600</v>
      </c>
      <c r="D3826" s="19" t="s">
        <v>4798</v>
      </c>
      <c r="E3826" s="20" t="s">
        <v>21</v>
      </c>
      <c r="F3826" s="19" t="s">
        <v>21</v>
      </c>
      <c r="G3826" s="180">
        <v>92694</v>
      </c>
      <c r="H3826" s="19" t="s">
        <v>5560</v>
      </c>
      <c r="I3826" s="19" t="s">
        <v>15692</v>
      </c>
      <c r="J3826" s="19" t="s">
        <v>23</v>
      </c>
      <c r="K3826" s="20" t="s">
        <v>1253</v>
      </c>
      <c r="L3826" s="19" t="s">
        <v>25</v>
      </c>
    </row>
    <row r="3827" spans="1:12" x14ac:dyDescent="0.25">
      <c r="A3827" s="19" t="s">
        <v>4490</v>
      </c>
      <c r="B3827" s="19" t="s">
        <v>4491</v>
      </c>
      <c r="C3827" s="19" t="s">
        <v>3600</v>
      </c>
      <c r="D3827" s="19" t="s">
        <v>4798</v>
      </c>
      <c r="E3827" s="20" t="s">
        <v>21</v>
      </c>
      <c r="F3827" s="19" t="s">
        <v>21</v>
      </c>
      <c r="G3827" s="180">
        <v>92695</v>
      </c>
      <c r="H3827" s="19" t="s">
        <v>5562</v>
      </c>
      <c r="I3827" s="19" t="s">
        <v>15692</v>
      </c>
      <c r="J3827" s="19" t="s">
        <v>23</v>
      </c>
      <c r="K3827" s="20" t="s">
        <v>933</v>
      </c>
      <c r="L3827" s="19" t="s">
        <v>25</v>
      </c>
    </row>
    <row r="3828" spans="1:12" x14ac:dyDescent="0.25">
      <c r="A3828" s="19" t="s">
        <v>4490</v>
      </c>
      <c r="B3828" s="19" t="s">
        <v>4491</v>
      </c>
      <c r="C3828" s="19" t="s">
        <v>3600</v>
      </c>
      <c r="D3828" s="19" t="s">
        <v>4798</v>
      </c>
      <c r="E3828" s="20" t="s">
        <v>21</v>
      </c>
      <c r="F3828" s="19" t="s">
        <v>21</v>
      </c>
      <c r="G3828" s="180">
        <v>92696</v>
      </c>
      <c r="H3828" s="19" t="s">
        <v>5564</v>
      </c>
      <c r="I3828" s="19" t="s">
        <v>15692</v>
      </c>
      <c r="J3828" s="19" t="s">
        <v>23</v>
      </c>
      <c r="K3828" s="20" t="s">
        <v>9741</v>
      </c>
      <c r="L3828" s="19" t="s">
        <v>25</v>
      </c>
    </row>
    <row r="3829" spans="1:12" x14ac:dyDescent="0.25">
      <c r="A3829" s="19" t="s">
        <v>4490</v>
      </c>
      <c r="B3829" s="19" t="s">
        <v>4491</v>
      </c>
      <c r="C3829" s="19" t="s">
        <v>3600</v>
      </c>
      <c r="D3829" s="19" t="s">
        <v>4798</v>
      </c>
      <c r="E3829" s="20" t="s">
        <v>21</v>
      </c>
      <c r="F3829" s="19" t="s">
        <v>21</v>
      </c>
      <c r="G3829" s="180">
        <v>92697</v>
      </c>
      <c r="H3829" s="19" t="s">
        <v>5565</v>
      </c>
      <c r="I3829" s="19" t="s">
        <v>15692</v>
      </c>
      <c r="J3829" s="19" t="s">
        <v>23</v>
      </c>
      <c r="K3829" s="20" t="s">
        <v>6101</v>
      </c>
      <c r="L3829" s="19" t="s">
        <v>25</v>
      </c>
    </row>
    <row r="3830" spans="1:12" x14ac:dyDescent="0.25">
      <c r="A3830" s="19" t="s">
        <v>4490</v>
      </c>
      <c r="B3830" s="19" t="s">
        <v>4491</v>
      </c>
      <c r="C3830" s="19" t="s">
        <v>3600</v>
      </c>
      <c r="D3830" s="19" t="s">
        <v>4798</v>
      </c>
      <c r="E3830" s="20" t="s">
        <v>21</v>
      </c>
      <c r="F3830" s="19" t="s">
        <v>21</v>
      </c>
      <c r="G3830" s="180">
        <v>92698</v>
      </c>
      <c r="H3830" s="19" t="s">
        <v>5566</v>
      </c>
      <c r="I3830" s="19" t="s">
        <v>15692</v>
      </c>
      <c r="J3830" s="19" t="s">
        <v>23</v>
      </c>
      <c r="K3830" s="20" t="s">
        <v>11369</v>
      </c>
      <c r="L3830" s="19" t="s">
        <v>25</v>
      </c>
    </row>
    <row r="3831" spans="1:12" x14ac:dyDescent="0.25">
      <c r="A3831" s="19" t="s">
        <v>4490</v>
      </c>
      <c r="B3831" s="19" t="s">
        <v>4491</v>
      </c>
      <c r="C3831" s="19" t="s">
        <v>3600</v>
      </c>
      <c r="D3831" s="19" t="s">
        <v>4798</v>
      </c>
      <c r="E3831" s="20" t="s">
        <v>21</v>
      </c>
      <c r="F3831" s="19" t="s">
        <v>21</v>
      </c>
      <c r="G3831" s="180">
        <v>92699</v>
      </c>
      <c r="H3831" s="19" t="s">
        <v>5567</v>
      </c>
      <c r="I3831" s="19" t="s">
        <v>15692</v>
      </c>
      <c r="J3831" s="19" t="s">
        <v>23</v>
      </c>
      <c r="K3831" s="20" t="s">
        <v>3562</v>
      </c>
      <c r="L3831" s="19" t="s">
        <v>25</v>
      </c>
    </row>
    <row r="3832" spans="1:12" x14ac:dyDescent="0.25">
      <c r="A3832" s="19" t="s">
        <v>4490</v>
      </c>
      <c r="B3832" s="19" t="s">
        <v>4491</v>
      </c>
      <c r="C3832" s="19" t="s">
        <v>3600</v>
      </c>
      <c r="D3832" s="19" t="s">
        <v>4798</v>
      </c>
      <c r="E3832" s="20" t="s">
        <v>21</v>
      </c>
      <c r="F3832" s="19" t="s">
        <v>21</v>
      </c>
      <c r="G3832" s="180">
        <v>92700</v>
      </c>
      <c r="H3832" s="19" t="s">
        <v>5568</v>
      </c>
      <c r="I3832" s="19" t="s">
        <v>15692</v>
      </c>
      <c r="J3832" s="19" t="s">
        <v>23</v>
      </c>
      <c r="K3832" s="20" t="s">
        <v>11370</v>
      </c>
      <c r="L3832" s="19" t="s">
        <v>25</v>
      </c>
    </row>
    <row r="3833" spans="1:12" x14ac:dyDescent="0.25">
      <c r="A3833" s="19" t="s">
        <v>4490</v>
      </c>
      <c r="B3833" s="19" t="s">
        <v>4491</v>
      </c>
      <c r="C3833" s="19" t="s">
        <v>3600</v>
      </c>
      <c r="D3833" s="19" t="s">
        <v>4798</v>
      </c>
      <c r="E3833" s="20" t="s">
        <v>21</v>
      </c>
      <c r="F3833" s="19" t="s">
        <v>21</v>
      </c>
      <c r="G3833" s="180">
        <v>92701</v>
      </c>
      <c r="H3833" s="19" t="s">
        <v>5569</v>
      </c>
      <c r="I3833" s="19" t="s">
        <v>15692</v>
      </c>
      <c r="J3833" s="19" t="s">
        <v>23</v>
      </c>
      <c r="K3833" s="20" t="s">
        <v>11371</v>
      </c>
      <c r="L3833" s="19" t="s">
        <v>25</v>
      </c>
    </row>
    <row r="3834" spans="1:12" x14ac:dyDescent="0.25">
      <c r="A3834" s="19" t="s">
        <v>4490</v>
      </c>
      <c r="B3834" s="19" t="s">
        <v>4491</v>
      </c>
      <c r="C3834" s="19" t="s">
        <v>3600</v>
      </c>
      <c r="D3834" s="19" t="s">
        <v>4798</v>
      </c>
      <c r="E3834" s="20" t="s">
        <v>21</v>
      </c>
      <c r="F3834" s="19" t="s">
        <v>21</v>
      </c>
      <c r="G3834" s="180">
        <v>92702</v>
      </c>
      <c r="H3834" s="19" t="s">
        <v>5570</v>
      </c>
      <c r="I3834" s="19" t="s">
        <v>15692</v>
      </c>
      <c r="J3834" s="19" t="s">
        <v>23</v>
      </c>
      <c r="K3834" s="20" t="s">
        <v>11372</v>
      </c>
      <c r="L3834" s="19" t="s">
        <v>25</v>
      </c>
    </row>
    <row r="3835" spans="1:12" x14ac:dyDescent="0.25">
      <c r="A3835" s="19" t="s">
        <v>4490</v>
      </c>
      <c r="B3835" s="19" t="s">
        <v>4491</v>
      </c>
      <c r="C3835" s="19" t="s">
        <v>3600</v>
      </c>
      <c r="D3835" s="19" t="s">
        <v>4798</v>
      </c>
      <c r="E3835" s="20" t="s">
        <v>21</v>
      </c>
      <c r="F3835" s="19" t="s">
        <v>21</v>
      </c>
      <c r="G3835" s="180">
        <v>92703</v>
      </c>
      <c r="H3835" s="19" t="s">
        <v>5571</v>
      </c>
      <c r="I3835" s="19" t="s">
        <v>15692</v>
      </c>
      <c r="J3835" s="19" t="s">
        <v>23</v>
      </c>
      <c r="K3835" s="20" t="s">
        <v>8082</v>
      </c>
      <c r="L3835" s="19" t="s">
        <v>25</v>
      </c>
    </row>
    <row r="3836" spans="1:12" x14ac:dyDescent="0.25">
      <c r="A3836" s="19" t="s">
        <v>4490</v>
      </c>
      <c r="B3836" s="19" t="s">
        <v>4491</v>
      </c>
      <c r="C3836" s="19" t="s">
        <v>3600</v>
      </c>
      <c r="D3836" s="19" t="s">
        <v>4798</v>
      </c>
      <c r="E3836" s="20" t="s">
        <v>21</v>
      </c>
      <c r="F3836" s="19" t="s">
        <v>21</v>
      </c>
      <c r="G3836" s="180">
        <v>92704</v>
      </c>
      <c r="H3836" s="19" t="s">
        <v>5572</v>
      </c>
      <c r="I3836" s="19" t="s">
        <v>15692</v>
      </c>
      <c r="J3836" s="19" t="s">
        <v>23</v>
      </c>
      <c r="K3836" s="20" t="s">
        <v>6012</v>
      </c>
      <c r="L3836" s="19" t="s">
        <v>25</v>
      </c>
    </row>
    <row r="3837" spans="1:12" x14ac:dyDescent="0.25">
      <c r="A3837" s="19" t="s">
        <v>4490</v>
      </c>
      <c r="B3837" s="19" t="s">
        <v>4491</v>
      </c>
      <c r="C3837" s="19" t="s">
        <v>3600</v>
      </c>
      <c r="D3837" s="19" t="s">
        <v>4798</v>
      </c>
      <c r="E3837" s="20" t="s">
        <v>21</v>
      </c>
      <c r="F3837" s="19" t="s">
        <v>21</v>
      </c>
      <c r="G3837" s="180">
        <v>92705</v>
      </c>
      <c r="H3837" s="19" t="s">
        <v>5573</v>
      </c>
      <c r="I3837" s="19" t="s">
        <v>15692</v>
      </c>
      <c r="J3837" s="19" t="s">
        <v>23</v>
      </c>
      <c r="K3837" s="20" t="s">
        <v>11373</v>
      </c>
      <c r="L3837" s="19" t="s">
        <v>25</v>
      </c>
    </row>
    <row r="3838" spans="1:12" x14ac:dyDescent="0.25">
      <c r="A3838" s="19" t="s">
        <v>4490</v>
      </c>
      <c r="B3838" s="19" t="s">
        <v>4491</v>
      </c>
      <c r="C3838" s="19" t="s">
        <v>3600</v>
      </c>
      <c r="D3838" s="19" t="s">
        <v>4798</v>
      </c>
      <c r="E3838" s="20" t="s">
        <v>21</v>
      </c>
      <c r="F3838" s="19" t="s">
        <v>21</v>
      </c>
      <c r="G3838" s="180">
        <v>92706</v>
      </c>
      <c r="H3838" s="19" t="s">
        <v>5575</v>
      </c>
      <c r="I3838" s="19" t="s">
        <v>15692</v>
      </c>
      <c r="J3838" s="19" t="s">
        <v>23</v>
      </c>
      <c r="K3838" s="20" t="s">
        <v>11374</v>
      </c>
      <c r="L3838" s="19" t="s">
        <v>25</v>
      </c>
    </row>
    <row r="3839" spans="1:12" x14ac:dyDescent="0.25">
      <c r="A3839" s="19" t="s">
        <v>4490</v>
      </c>
      <c r="B3839" s="19" t="s">
        <v>4491</v>
      </c>
      <c r="C3839" s="19" t="s">
        <v>3600</v>
      </c>
      <c r="D3839" s="19" t="s">
        <v>4798</v>
      </c>
      <c r="E3839" s="20" t="s">
        <v>21</v>
      </c>
      <c r="F3839" s="19" t="s">
        <v>21</v>
      </c>
      <c r="G3839" s="180">
        <v>92889</v>
      </c>
      <c r="H3839" s="19" t="s">
        <v>5576</v>
      </c>
      <c r="I3839" s="19" t="s">
        <v>15692</v>
      </c>
      <c r="J3839" s="19" t="s">
        <v>23</v>
      </c>
      <c r="K3839" s="20" t="s">
        <v>11375</v>
      </c>
      <c r="L3839" s="19" t="s">
        <v>25</v>
      </c>
    </row>
    <row r="3840" spans="1:12" x14ac:dyDescent="0.25">
      <c r="A3840" s="19" t="s">
        <v>4490</v>
      </c>
      <c r="B3840" s="19" t="s">
        <v>4491</v>
      </c>
      <c r="C3840" s="19" t="s">
        <v>3600</v>
      </c>
      <c r="D3840" s="19" t="s">
        <v>4798</v>
      </c>
      <c r="E3840" s="20" t="s">
        <v>21</v>
      </c>
      <c r="F3840" s="19" t="s">
        <v>21</v>
      </c>
      <c r="G3840" s="180">
        <v>92890</v>
      </c>
      <c r="H3840" s="19" t="s">
        <v>5578</v>
      </c>
      <c r="I3840" s="19" t="s">
        <v>15692</v>
      </c>
      <c r="J3840" s="19" t="s">
        <v>23</v>
      </c>
      <c r="K3840" s="20" t="s">
        <v>11376</v>
      </c>
      <c r="L3840" s="19" t="s">
        <v>25</v>
      </c>
    </row>
    <row r="3841" spans="1:12" x14ac:dyDescent="0.25">
      <c r="A3841" s="19" t="s">
        <v>4490</v>
      </c>
      <c r="B3841" s="19" t="s">
        <v>4491</v>
      </c>
      <c r="C3841" s="19" t="s">
        <v>3600</v>
      </c>
      <c r="D3841" s="19" t="s">
        <v>4798</v>
      </c>
      <c r="E3841" s="20" t="s">
        <v>21</v>
      </c>
      <c r="F3841" s="19" t="s">
        <v>21</v>
      </c>
      <c r="G3841" s="180">
        <v>92891</v>
      </c>
      <c r="H3841" s="19" t="s">
        <v>5579</v>
      </c>
      <c r="I3841" s="19" t="s">
        <v>15692</v>
      </c>
      <c r="J3841" s="19" t="s">
        <v>23</v>
      </c>
      <c r="K3841" s="20" t="s">
        <v>11377</v>
      </c>
      <c r="L3841" s="19" t="s">
        <v>25</v>
      </c>
    </row>
    <row r="3842" spans="1:12" x14ac:dyDescent="0.25">
      <c r="A3842" s="19" t="s">
        <v>4490</v>
      </c>
      <c r="B3842" s="19" t="s">
        <v>4491</v>
      </c>
      <c r="C3842" s="19" t="s">
        <v>3600</v>
      </c>
      <c r="D3842" s="19" t="s">
        <v>4798</v>
      </c>
      <c r="E3842" s="20" t="s">
        <v>21</v>
      </c>
      <c r="F3842" s="19" t="s">
        <v>21</v>
      </c>
      <c r="G3842" s="180">
        <v>92892</v>
      </c>
      <c r="H3842" s="19" t="s">
        <v>5580</v>
      </c>
      <c r="I3842" s="19" t="s">
        <v>15692</v>
      </c>
      <c r="J3842" s="19" t="s">
        <v>23</v>
      </c>
      <c r="K3842" s="20" t="s">
        <v>11378</v>
      </c>
      <c r="L3842" s="19" t="s">
        <v>25</v>
      </c>
    </row>
    <row r="3843" spans="1:12" x14ac:dyDescent="0.25">
      <c r="A3843" s="19" t="s">
        <v>4490</v>
      </c>
      <c r="B3843" s="19" t="s">
        <v>4491</v>
      </c>
      <c r="C3843" s="19" t="s">
        <v>3600</v>
      </c>
      <c r="D3843" s="19" t="s">
        <v>4798</v>
      </c>
      <c r="E3843" s="20" t="s">
        <v>21</v>
      </c>
      <c r="F3843" s="19" t="s">
        <v>21</v>
      </c>
      <c r="G3843" s="180">
        <v>92893</v>
      </c>
      <c r="H3843" s="19" t="s">
        <v>5581</v>
      </c>
      <c r="I3843" s="19" t="s">
        <v>15692</v>
      </c>
      <c r="J3843" s="19" t="s">
        <v>23</v>
      </c>
      <c r="K3843" s="20" t="s">
        <v>4617</v>
      </c>
      <c r="L3843" s="19" t="s">
        <v>25</v>
      </c>
    </row>
    <row r="3844" spans="1:12" x14ac:dyDescent="0.25">
      <c r="A3844" s="19" t="s">
        <v>4490</v>
      </c>
      <c r="B3844" s="19" t="s">
        <v>4491</v>
      </c>
      <c r="C3844" s="19" t="s">
        <v>3600</v>
      </c>
      <c r="D3844" s="19" t="s">
        <v>4798</v>
      </c>
      <c r="E3844" s="20" t="s">
        <v>21</v>
      </c>
      <c r="F3844" s="19" t="s">
        <v>21</v>
      </c>
      <c r="G3844" s="180">
        <v>92894</v>
      </c>
      <c r="H3844" s="19" t="s">
        <v>5582</v>
      </c>
      <c r="I3844" s="19" t="s">
        <v>15692</v>
      </c>
      <c r="J3844" s="19" t="s">
        <v>23</v>
      </c>
      <c r="K3844" s="20" t="s">
        <v>11379</v>
      </c>
      <c r="L3844" s="19" t="s">
        <v>25</v>
      </c>
    </row>
    <row r="3845" spans="1:12" x14ac:dyDescent="0.25">
      <c r="A3845" s="19" t="s">
        <v>4490</v>
      </c>
      <c r="B3845" s="19" t="s">
        <v>4491</v>
      </c>
      <c r="C3845" s="19" t="s">
        <v>3600</v>
      </c>
      <c r="D3845" s="19" t="s">
        <v>4798</v>
      </c>
      <c r="E3845" s="20" t="s">
        <v>21</v>
      </c>
      <c r="F3845" s="19" t="s">
        <v>21</v>
      </c>
      <c r="G3845" s="180">
        <v>92895</v>
      </c>
      <c r="H3845" s="19" t="s">
        <v>5583</v>
      </c>
      <c r="I3845" s="19" t="s">
        <v>15692</v>
      </c>
      <c r="J3845" s="19" t="s">
        <v>23</v>
      </c>
      <c r="K3845" s="20" t="s">
        <v>9419</v>
      </c>
      <c r="L3845" s="19" t="s">
        <v>25</v>
      </c>
    </row>
    <row r="3846" spans="1:12" x14ac:dyDescent="0.25">
      <c r="A3846" s="19" t="s">
        <v>4490</v>
      </c>
      <c r="B3846" s="19" t="s">
        <v>4491</v>
      </c>
      <c r="C3846" s="19" t="s">
        <v>3600</v>
      </c>
      <c r="D3846" s="19" t="s">
        <v>4798</v>
      </c>
      <c r="E3846" s="20" t="s">
        <v>21</v>
      </c>
      <c r="F3846" s="19" t="s">
        <v>21</v>
      </c>
      <c r="G3846" s="180">
        <v>92896</v>
      </c>
      <c r="H3846" s="19" t="s">
        <v>5584</v>
      </c>
      <c r="I3846" s="19" t="s">
        <v>15692</v>
      </c>
      <c r="J3846" s="19" t="s">
        <v>23</v>
      </c>
      <c r="K3846" s="20" t="s">
        <v>11380</v>
      </c>
      <c r="L3846" s="19" t="s">
        <v>25</v>
      </c>
    </row>
    <row r="3847" spans="1:12" x14ac:dyDescent="0.25">
      <c r="A3847" s="19" t="s">
        <v>4490</v>
      </c>
      <c r="B3847" s="19" t="s">
        <v>4491</v>
      </c>
      <c r="C3847" s="19" t="s">
        <v>3600</v>
      </c>
      <c r="D3847" s="19" t="s">
        <v>4798</v>
      </c>
      <c r="E3847" s="20" t="s">
        <v>21</v>
      </c>
      <c r="F3847" s="19" t="s">
        <v>21</v>
      </c>
      <c r="G3847" s="180">
        <v>92897</v>
      </c>
      <c r="H3847" s="19" t="s">
        <v>5585</v>
      </c>
      <c r="I3847" s="19" t="s">
        <v>15692</v>
      </c>
      <c r="J3847" s="19" t="s">
        <v>23</v>
      </c>
      <c r="K3847" s="20" t="s">
        <v>11381</v>
      </c>
      <c r="L3847" s="19" t="s">
        <v>25</v>
      </c>
    </row>
    <row r="3848" spans="1:12" x14ac:dyDescent="0.25">
      <c r="A3848" s="19" t="s">
        <v>4490</v>
      </c>
      <c r="B3848" s="19" t="s">
        <v>4491</v>
      </c>
      <c r="C3848" s="19" t="s">
        <v>3600</v>
      </c>
      <c r="D3848" s="19" t="s">
        <v>4798</v>
      </c>
      <c r="E3848" s="20" t="s">
        <v>21</v>
      </c>
      <c r="F3848" s="19" t="s">
        <v>21</v>
      </c>
      <c r="G3848" s="180">
        <v>92898</v>
      </c>
      <c r="H3848" s="19" t="s">
        <v>5586</v>
      </c>
      <c r="I3848" s="19" t="s">
        <v>15692</v>
      </c>
      <c r="J3848" s="19" t="s">
        <v>23</v>
      </c>
      <c r="K3848" s="20" t="s">
        <v>11382</v>
      </c>
      <c r="L3848" s="19" t="s">
        <v>25</v>
      </c>
    </row>
    <row r="3849" spans="1:12" x14ac:dyDescent="0.25">
      <c r="A3849" s="19" t="s">
        <v>4490</v>
      </c>
      <c r="B3849" s="19" t="s">
        <v>4491</v>
      </c>
      <c r="C3849" s="19" t="s">
        <v>3600</v>
      </c>
      <c r="D3849" s="19" t="s">
        <v>4798</v>
      </c>
      <c r="E3849" s="20" t="s">
        <v>21</v>
      </c>
      <c r="F3849" s="19" t="s">
        <v>21</v>
      </c>
      <c r="G3849" s="180">
        <v>92899</v>
      </c>
      <c r="H3849" s="19" t="s">
        <v>5587</v>
      </c>
      <c r="I3849" s="19" t="s">
        <v>15692</v>
      </c>
      <c r="J3849" s="19" t="s">
        <v>23</v>
      </c>
      <c r="K3849" s="20" t="s">
        <v>11383</v>
      </c>
      <c r="L3849" s="19" t="s">
        <v>25</v>
      </c>
    </row>
    <row r="3850" spans="1:12" x14ac:dyDescent="0.25">
      <c r="A3850" s="19" t="s">
        <v>4490</v>
      </c>
      <c r="B3850" s="19" t="s">
        <v>4491</v>
      </c>
      <c r="C3850" s="19" t="s">
        <v>3600</v>
      </c>
      <c r="D3850" s="19" t="s">
        <v>4798</v>
      </c>
      <c r="E3850" s="20" t="s">
        <v>21</v>
      </c>
      <c r="F3850" s="19" t="s">
        <v>21</v>
      </c>
      <c r="G3850" s="180">
        <v>92900</v>
      </c>
      <c r="H3850" s="19" t="s">
        <v>5588</v>
      </c>
      <c r="I3850" s="19" t="s">
        <v>15692</v>
      </c>
      <c r="J3850" s="19" t="s">
        <v>23</v>
      </c>
      <c r="K3850" s="20" t="s">
        <v>11384</v>
      </c>
      <c r="L3850" s="19" t="s">
        <v>25</v>
      </c>
    </row>
    <row r="3851" spans="1:12" x14ac:dyDescent="0.25">
      <c r="A3851" s="19" t="s">
        <v>4490</v>
      </c>
      <c r="B3851" s="19" t="s">
        <v>4491</v>
      </c>
      <c r="C3851" s="19" t="s">
        <v>3600</v>
      </c>
      <c r="D3851" s="19" t="s">
        <v>4798</v>
      </c>
      <c r="E3851" s="20" t="s">
        <v>21</v>
      </c>
      <c r="F3851" s="19" t="s">
        <v>21</v>
      </c>
      <c r="G3851" s="180">
        <v>92901</v>
      </c>
      <c r="H3851" s="19" t="s">
        <v>5589</v>
      </c>
      <c r="I3851" s="19" t="s">
        <v>15692</v>
      </c>
      <c r="J3851" s="19" t="s">
        <v>23</v>
      </c>
      <c r="K3851" s="20" t="s">
        <v>10126</v>
      </c>
      <c r="L3851" s="19" t="s">
        <v>25</v>
      </c>
    </row>
    <row r="3852" spans="1:12" x14ac:dyDescent="0.25">
      <c r="A3852" s="19" t="s">
        <v>4490</v>
      </c>
      <c r="B3852" s="19" t="s">
        <v>4491</v>
      </c>
      <c r="C3852" s="19" t="s">
        <v>3600</v>
      </c>
      <c r="D3852" s="19" t="s">
        <v>4798</v>
      </c>
      <c r="E3852" s="20" t="s">
        <v>21</v>
      </c>
      <c r="F3852" s="19" t="s">
        <v>21</v>
      </c>
      <c r="G3852" s="180">
        <v>92902</v>
      </c>
      <c r="H3852" s="19" t="s">
        <v>5590</v>
      </c>
      <c r="I3852" s="19" t="s">
        <v>15692</v>
      </c>
      <c r="J3852" s="19" t="s">
        <v>23</v>
      </c>
      <c r="K3852" s="20" t="s">
        <v>11385</v>
      </c>
      <c r="L3852" s="19" t="s">
        <v>25</v>
      </c>
    </row>
    <row r="3853" spans="1:12" x14ac:dyDescent="0.25">
      <c r="A3853" s="19" t="s">
        <v>4490</v>
      </c>
      <c r="B3853" s="19" t="s">
        <v>4491</v>
      </c>
      <c r="C3853" s="19" t="s">
        <v>3600</v>
      </c>
      <c r="D3853" s="19" t="s">
        <v>4798</v>
      </c>
      <c r="E3853" s="20" t="s">
        <v>21</v>
      </c>
      <c r="F3853" s="19" t="s">
        <v>21</v>
      </c>
      <c r="G3853" s="180">
        <v>92903</v>
      </c>
      <c r="H3853" s="19" t="s">
        <v>5591</v>
      </c>
      <c r="I3853" s="19" t="s">
        <v>15692</v>
      </c>
      <c r="J3853" s="19" t="s">
        <v>23</v>
      </c>
      <c r="K3853" s="20" t="s">
        <v>11386</v>
      </c>
      <c r="L3853" s="19" t="s">
        <v>25</v>
      </c>
    </row>
    <row r="3854" spans="1:12" x14ac:dyDescent="0.25">
      <c r="A3854" s="19" t="s">
        <v>4490</v>
      </c>
      <c r="B3854" s="19" t="s">
        <v>4491</v>
      </c>
      <c r="C3854" s="19" t="s">
        <v>3600</v>
      </c>
      <c r="D3854" s="19" t="s">
        <v>4798</v>
      </c>
      <c r="E3854" s="20" t="s">
        <v>21</v>
      </c>
      <c r="F3854" s="19" t="s">
        <v>21</v>
      </c>
      <c r="G3854" s="180">
        <v>92904</v>
      </c>
      <c r="H3854" s="19" t="s">
        <v>5592</v>
      </c>
      <c r="I3854" s="19" t="s">
        <v>15692</v>
      </c>
      <c r="J3854" s="19" t="s">
        <v>23</v>
      </c>
      <c r="K3854" s="20" t="s">
        <v>1867</v>
      </c>
      <c r="L3854" s="19" t="s">
        <v>25</v>
      </c>
    </row>
    <row r="3855" spans="1:12" x14ac:dyDescent="0.25">
      <c r="A3855" s="19" t="s">
        <v>4490</v>
      </c>
      <c r="B3855" s="19" t="s">
        <v>4491</v>
      </c>
      <c r="C3855" s="19" t="s">
        <v>3600</v>
      </c>
      <c r="D3855" s="19" t="s">
        <v>4798</v>
      </c>
      <c r="E3855" s="20" t="s">
        <v>21</v>
      </c>
      <c r="F3855" s="19" t="s">
        <v>21</v>
      </c>
      <c r="G3855" s="180">
        <v>92905</v>
      </c>
      <c r="H3855" s="19" t="s">
        <v>5594</v>
      </c>
      <c r="I3855" s="19" t="s">
        <v>15692</v>
      </c>
      <c r="J3855" s="19" t="s">
        <v>23</v>
      </c>
      <c r="K3855" s="20" t="s">
        <v>1645</v>
      </c>
      <c r="L3855" s="19" t="s">
        <v>25</v>
      </c>
    </row>
    <row r="3856" spans="1:12" x14ac:dyDescent="0.25">
      <c r="A3856" s="19" t="s">
        <v>4490</v>
      </c>
      <c r="B3856" s="19" t="s">
        <v>4491</v>
      </c>
      <c r="C3856" s="19" t="s">
        <v>3600</v>
      </c>
      <c r="D3856" s="19" t="s">
        <v>4798</v>
      </c>
      <c r="E3856" s="20" t="s">
        <v>21</v>
      </c>
      <c r="F3856" s="19" t="s">
        <v>21</v>
      </c>
      <c r="G3856" s="180">
        <v>92906</v>
      </c>
      <c r="H3856" s="19" t="s">
        <v>5596</v>
      </c>
      <c r="I3856" s="19" t="s">
        <v>15692</v>
      </c>
      <c r="J3856" s="19" t="s">
        <v>23</v>
      </c>
      <c r="K3856" s="20" t="s">
        <v>11072</v>
      </c>
      <c r="L3856" s="19" t="s">
        <v>25</v>
      </c>
    </row>
    <row r="3857" spans="1:12" x14ac:dyDescent="0.25">
      <c r="A3857" s="19" t="s">
        <v>4490</v>
      </c>
      <c r="B3857" s="19" t="s">
        <v>4491</v>
      </c>
      <c r="C3857" s="19" t="s">
        <v>3600</v>
      </c>
      <c r="D3857" s="19" t="s">
        <v>4798</v>
      </c>
      <c r="E3857" s="20" t="s">
        <v>21</v>
      </c>
      <c r="F3857" s="19" t="s">
        <v>21</v>
      </c>
      <c r="G3857" s="180">
        <v>92907</v>
      </c>
      <c r="H3857" s="19" t="s">
        <v>5598</v>
      </c>
      <c r="I3857" s="19" t="s">
        <v>15692</v>
      </c>
      <c r="J3857" s="19" t="s">
        <v>23</v>
      </c>
      <c r="K3857" s="20" t="s">
        <v>11387</v>
      </c>
      <c r="L3857" s="19" t="s">
        <v>25</v>
      </c>
    </row>
    <row r="3858" spans="1:12" x14ac:dyDescent="0.25">
      <c r="A3858" s="19" t="s">
        <v>4490</v>
      </c>
      <c r="B3858" s="19" t="s">
        <v>4491</v>
      </c>
      <c r="C3858" s="19" t="s">
        <v>3600</v>
      </c>
      <c r="D3858" s="19" t="s">
        <v>4798</v>
      </c>
      <c r="E3858" s="20" t="s">
        <v>21</v>
      </c>
      <c r="F3858" s="19" t="s">
        <v>21</v>
      </c>
      <c r="G3858" s="180">
        <v>92908</v>
      </c>
      <c r="H3858" s="19" t="s">
        <v>5599</v>
      </c>
      <c r="I3858" s="19" t="s">
        <v>15692</v>
      </c>
      <c r="J3858" s="19" t="s">
        <v>23</v>
      </c>
      <c r="K3858" s="20" t="s">
        <v>11387</v>
      </c>
      <c r="L3858" s="19" t="s">
        <v>25</v>
      </c>
    </row>
    <row r="3859" spans="1:12" x14ac:dyDescent="0.25">
      <c r="A3859" s="19" t="s">
        <v>4490</v>
      </c>
      <c r="B3859" s="19" t="s">
        <v>4491</v>
      </c>
      <c r="C3859" s="19" t="s">
        <v>3600</v>
      </c>
      <c r="D3859" s="19" t="s">
        <v>4798</v>
      </c>
      <c r="E3859" s="20" t="s">
        <v>21</v>
      </c>
      <c r="F3859" s="19" t="s">
        <v>21</v>
      </c>
      <c r="G3859" s="180">
        <v>92909</v>
      </c>
      <c r="H3859" s="19" t="s">
        <v>5600</v>
      </c>
      <c r="I3859" s="19" t="s">
        <v>15692</v>
      </c>
      <c r="J3859" s="19" t="s">
        <v>23</v>
      </c>
      <c r="K3859" s="20" t="s">
        <v>11387</v>
      </c>
      <c r="L3859" s="19" t="s">
        <v>25</v>
      </c>
    </row>
    <row r="3860" spans="1:12" x14ac:dyDescent="0.25">
      <c r="A3860" s="19" t="s">
        <v>4490</v>
      </c>
      <c r="B3860" s="19" t="s">
        <v>4491</v>
      </c>
      <c r="C3860" s="19" t="s">
        <v>3600</v>
      </c>
      <c r="D3860" s="19" t="s">
        <v>4798</v>
      </c>
      <c r="E3860" s="20" t="s">
        <v>21</v>
      </c>
      <c r="F3860" s="19" t="s">
        <v>21</v>
      </c>
      <c r="G3860" s="180">
        <v>92910</v>
      </c>
      <c r="H3860" s="19" t="s">
        <v>5601</v>
      </c>
      <c r="I3860" s="19" t="s">
        <v>15692</v>
      </c>
      <c r="J3860" s="19" t="s">
        <v>23</v>
      </c>
      <c r="K3860" s="20" t="s">
        <v>11388</v>
      </c>
      <c r="L3860" s="19" t="s">
        <v>25</v>
      </c>
    </row>
    <row r="3861" spans="1:12" x14ac:dyDescent="0.25">
      <c r="A3861" s="19" t="s">
        <v>4490</v>
      </c>
      <c r="B3861" s="19" t="s">
        <v>4491</v>
      </c>
      <c r="C3861" s="19" t="s">
        <v>3600</v>
      </c>
      <c r="D3861" s="19" t="s">
        <v>4798</v>
      </c>
      <c r="E3861" s="20" t="s">
        <v>21</v>
      </c>
      <c r="F3861" s="19" t="s">
        <v>21</v>
      </c>
      <c r="G3861" s="180">
        <v>92911</v>
      </c>
      <c r="H3861" s="19" t="s">
        <v>5602</v>
      </c>
      <c r="I3861" s="19" t="s">
        <v>15692</v>
      </c>
      <c r="J3861" s="19" t="s">
        <v>23</v>
      </c>
      <c r="K3861" s="20" t="s">
        <v>11388</v>
      </c>
      <c r="L3861" s="19" t="s">
        <v>25</v>
      </c>
    </row>
    <row r="3862" spans="1:12" x14ac:dyDescent="0.25">
      <c r="A3862" s="19" t="s">
        <v>4490</v>
      </c>
      <c r="B3862" s="19" t="s">
        <v>4491</v>
      </c>
      <c r="C3862" s="19" t="s">
        <v>3600</v>
      </c>
      <c r="D3862" s="19" t="s">
        <v>4798</v>
      </c>
      <c r="E3862" s="20" t="s">
        <v>21</v>
      </c>
      <c r="F3862" s="19" t="s">
        <v>21</v>
      </c>
      <c r="G3862" s="180">
        <v>92912</v>
      </c>
      <c r="H3862" s="19" t="s">
        <v>5603</v>
      </c>
      <c r="I3862" s="19" t="s">
        <v>15692</v>
      </c>
      <c r="J3862" s="19" t="s">
        <v>23</v>
      </c>
      <c r="K3862" s="20" t="s">
        <v>11389</v>
      </c>
      <c r="L3862" s="19" t="s">
        <v>25</v>
      </c>
    </row>
    <row r="3863" spans="1:12" x14ac:dyDescent="0.25">
      <c r="A3863" s="19" t="s">
        <v>4490</v>
      </c>
      <c r="B3863" s="19" t="s">
        <v>4491</v>
      </c>
      <c r="C3863" s="19" t="s">
        <v>3600</v>
      </c>
      <c r="D3863" s="19" t="s">
        <v>4798</v>
      </c>
      <c r="E3863" s="20" t="s">
        <v>21</v>
      </c>
      <c r="F3863" s="19" t="s">
        <v>21</v>
      </c>
      <c r="G3863" s="180">
        <v>92913</v>
      </c>
      <c r="H3863" s="19" t="s">
        <v>5604</v>
      </c>
      <c r="I3863" s="19" t="s">
        <v>15692</v>
      </c>
      <c r="J3863" s="19" t="s">
        <v>23</v>
      </c>
      <c r="K3863" s="20" t="s">
        <v>11390</v>
      </c>
      <c r="L3863" s="19" t="s">
        <v>25</v>
      </c>
    </row>
    <row r="3864" spans="1:12" x14ac:dyDescent="0.25">
      <c r="A3864" s="19" t="s">
        <v>4490</v>
      </c>
      <c r="B3864" s="19" t="s">
        <v>4491</v>
      </c>
      <c r="C3864" s="19" t="s">
        <v>3600</v>
      </c>
      <c r="D3864" s="19" t="s">
        <v>4798</v>
      </c>
      <c r="E3864" s="20" t="s">
        <v>21</v>
      </c>
      <c r="F3864" s="19" t="s">
        <v>21</v>
      </c>
      <c r="G3864" s="180">
        <v>92914</v>
      </c>
      <c r="H3864" s="19" t="s">
        <v>5605</v>
      </c>
      <c r="I3864" s="19" t="s">
        <v>15692</v>
      </c>
      <c r="J3864" s="19" t="s">
        <v>23</v>
      </c>
      <c r="K3864" s="20" t="s">
        <v>11390</v>
      </c>
      <c r="L3864" s="19" t="s">
        <v>25</v>
      </c>
    </row>
    <row r="3865" spans="1:12" x14ac:dyDescent="0.25">
      <c r="A3865" s="19" t="s">
        <v>4490</v>
      </c>
      <c r="B3865" s="19" t="s">
        <v>4491</v>
      </c>
      <c r="C3865" s="19" t="s">
        <v>3600</v>
      </c>
      <c r="D3865" s="19" t="s">
        <v>4798</v>
      </c>
      <c r="E3865" s="20" t="s">
        <v>21</v>
      </c>
      <c r="F3865" s="19" t="s">
        <v>21</v>
      </c>
      <c r="G3865" s="180">
        <v>92918</v>
      </c>
      <c r="H3865" s="19" t="s">
        <v>5606</v>
      </c>
      <c r="I3865" s="19" t="s">
        <v>15692</v>
      </c>
      <c r="J3865" s="19" t="s">
        <v>23</v>
      </c>
      <c r="K3865" s="20" t="s">
        <v>11391</v>
      </c>
      <c r="L3865" s="19" t="s">
        <v>25</v>
      </c>
    </row>
    <row r="3866" spans="1:12" x14ac:dyDescent="0.25">
      <c r="A3866" s="19" t="s">
        <v>4490</v>
      </c>
      <c r="B3866" s="19" t="s">
        <v>4491</v>
      </c>
      <c r="C3866" s="19" t="s">
        <v>3600</v>
      </c>
      <c r="D3866" s="19" t="s">
        <v>4798</v>
      </c>
      <c r="E3866" s="20" t="s">
        <v>21</v>
      </c>
      <c r="F3866" s="19" t="s">
        <v>21</v>
      </c>
      <c r="G3866" s="180">
        <v>92920</v>
      </c>
      <c r="H3866" s="19" t="s">
        <v>5608</v>
      </c>
      <c r="I3866" s="19" t="s">
        <v>15692</v>
      </c>
      <c r="J3866" s="19" t="s">
        <v>23</v>
      </c>
      <c r="K3866" s="20" t="s">
        <v>2873</v>
      </c>
      <c r="L3866" s="19" t="s">
        <v>25</v>
      </c>
    </row>
    <row r="3867" spans="1:12" x14ac:dyDescent="0.25">
      <c r="A3867" s="19" t="s">
        <v>4490</v>
      </c>
      <c r="B3867" s="19" t="s">
        <v>4491</v>
      </c>
      <c r="C3867" s="19" t="s">
        <v>3600</v>
      </c>
      <c r="D3867" s="19" t="s">
        <v>4798</v>
      </c>
      <c r="E3867" s="20" t="s">
        <v>21</v>
      </c>
      <c r="F3867" s="19" t="s">
        <v>21</v>
      </c>
      <c r="G3867" s="180">
        <v>92925</v>
      </c>
      <c r="H3867" s="19" t="s">
        <v>5609</v>
      </c>
      <c r="I3867" s="19" t="s">
        <v>15692</v>
      </c>
      <c r="J3867" s="19" t="s">
        <v>23</v>
      </c>
      <c r="K3867" s="20" t="s">
        <v>11392</v>
      </c>
      <c r="L3867" s="19" t="s">
        <v>25</v>
      </c>
    </row>
    <row r="3868" spans="1:12" x14ac:dyDescent="0.25">
      <c r="A3868" s="19" t="s">
        <v>4490</v>
      </c>
      <c r="B3868" s="19" t="s">
        <v>4491</v>
      </c>
      <c r="C3868" s="19" t="s">
        <v>3600</v>
      </c>
      <c r="D3868" s="19" t="s">
        <v>4798</v>
      </c>
      <c r="E3868" s="20" t="s">
        <v>21</v>
      </c>
      <c r="F3868" s="19" t="s">
        <v>21</v>
      </c>
      <c r="G3868" s="180">
        <v>92926</v>
      </c>
      <c r="H3868" s="19" t="s">
        <v>5611</v>
      </c>
      <c r="I3868" s="19" t="s">
        <v>15692</v>
      </c>
      <c r="J3868" s="19" t="s">
        <v>23</v>
      </c>
      <c r="K3868" s="20" t="s">
        <v>11122</v>
      </c>
      <c r="L3868" s="19" t="s">
        <v>25</v>
      </c>
    </row>
    <row r="3869" spans="1:12" x14ac:dyDescent="0.25">
      <c r="A3869" s="19" t="s">
        <v>4490</v>
      </c>
      <c r="B3869" s="19" t="s">
        <v>4491</v>
      </c>
      <c r="C3869" s="19" t="s">
        <v>3600</v>
      </c>
      <c r="D3869" s="19" t="s">
        <v>4798</v>
      </c>
      <c r="E3869" s="20" t="s">
        <v>21</v>
      </c>
      <c r="F3869" s="19" t="s">
        <v>21</v>
      </c>
      <c r="G3869" s="180">
        <v>92927</v>
      </c>
      <c r="H3869" s="19" t="s">
        <v>5612</v>
      </c>
      <c r="I3869" s="19" t="s">
        <v>15692</v>
      </c>
      <c r="J3869" s="19" t="s">
        <v>23</v>
      </c>
      <c r="K3869" s="20" t="s">
        <v>11122</v>
      </c>
      <c r="L3869" s="19" t="s">
        <v>25</v>
      </c>
    </row>
    <row r="3870" spans="1:12" x14ac:dyDescent="0.25">
      <c r="A3870" s="19" t="s">
        <v>4490</v>
      </c>
      <c r="B3870" s="19" t="s">
        <v>4491</v>
      </c>
      <c r="C3870" s="19" t="s">
        <v>3600</v>
      </c>
      <c r="D3870" s="19" t="s">
        <v>4798</v>
      </c>
      <c r="E3870" s="20" t="s">
        <v>21</v>
      </c>
      <c r="F3870" s="19" t="s">
        <v>21</v>
      </c>
      <c r="G3870" s="180">
        <v>92928</v>
      </c>
      <c r="H3870" s="19" t="s">
        <v>5613</v>
      </c>
      <c r="I3870" s="19" t="s">
        <v>15692</v>
      </c>
      <c r="J3870" s="19" t="s">
        <v>23</v>
      </c>
      <c r="K3870" s="20" t="s">
        <v>11393</v>
      </c>
      <c r="L3870" s="19" t="s">
        <v>25</v>
      </c>
    </row>
    <row r="3871" spans="1:12" x14ac:dyDescent="0.25">
      <c r="A3871" s="19" t="s">
        <v>4490</v>
      </c>
      <c r="B3871" s="19" t="s">
        <v>4491</v>
      </c>
      <c r="C3871" s="19" t="s">
        <v>3600</v>
      </c>
      <c r="D3871" s="19" t="s">
        <v>4798</v>
      </c>
      <c r="E3871" s="20" t="s">
        <v>21</v>
      </c>
      <c r="F3871" s="19" t="s">
        <v>21</v>
      </c>
      <c r="G3871" s="180">
        <v>92929</v>
      </c>
      <c r="H3871" s="19" t="s">
        <v>5615</v>
      </c>
      <c r="I3871" s="19" t="s">
        <v>15692</v>
      </c>
      <c r="J3871" s="19" t="s">
        <v>23</v>
      </c>
      <c r="K3871" s="20" t="s">
        <v>11393</v>
      </c>
      <c r="L3871" s="19" t="s">
        <v>25</v>
      </c>
    </row>
    <row r="3872" spans="1:12" x14ac:dyDescent="0.25">
      <c r="A3872" s="19" t="s">
        <v>4490</v>
      </c>
      <c r="B3872" s="19" t="s">
        <v>4491</v>
      </c>
      <c r="C3872" s="19" t="s">
        <v>3600</v>
      </c>
      <c r="D3872" s="19" t="s">
        <v>4798</v>
      </c>
      <c r="E3872" s="20" t="s">
        <v>21</v>
      </c>
      <c r="F3872" s="19" t="s">
        <v>21</v>
      </c>
      <c r="G3872" s="180">
        <v>92930</v>
      </c>
      <c r="H3872" s="19" t="s">
        <v>5616</v>
      </c>
      <c r="I3872" s="19" t="s">
        <v>15692</v>
      </c>
      <c r="J3872" s="19" t="s">
        <v>23</v>
      </c>
      <c r="K3872" s="20" t="s">
        <v>11393</v>
      </c>
      <c r="L3872" s="19" t="s">
        <v>25</v>
      </c>
    </row>
    <row r="3873" spans="1:12" x14ac:dyDescent="0.25">
      <c r="A3873" s="19" t="s">
        <v>4490</v>
      </c>
      <c r="B3873" s="19" t="s">
        <v>4491</v>
      </c>
      <c r="C3873" s="19" t="s">
        <v>3600</v>
      </c>
      <c r="D3873" s="19" t="s">
        <v>4798</v>
      </c>
      <c r="E3873" s="20" t="s">
        <v>21</v>
      </c>
      <c r="F3873" s="19" t="s">
        <v>21</v>
      </c>
      <c r="G3873" s="180">
        <v>92931</v>
      </c>
      <c r="H3873" s="19" t="s">
        <v>5617</v>
      </c>
      <c r="I3873" s="19" t="s">
        <v>15692</v>
      </c>
      <c r="J3873" s="19" t="s">
        <v>23</v>
      </c>
      <c r="K3873" s="20" t="s">
        <v>5887</v>
      </c>
      <c r="L3873" s="19" t="s">
        <v>25</v>
      </c>
    </row>
    <row r="3874" spans="1:12" x14ac:dyDescent="0.25">
      <c r="A3874" s="19" t="s">
        <v>4490</v>
      </c>
      <c r="B3874" s="19" t="s">
        <v>4491</v>
      </c>
      <c r="C3874" s="19" t="s">
        <v>3600</v>
      </c>
      <c r="D3874" s="19" t="s">
        <v>4798</v>
      </c>
      <c r="E3874" s="20" t="s">
        <v>21</v>
      </c>
      <c r="F3874" s="19" t="s">
        <v>21</v>
      </c>
      <c r="G3874" s="180">
        <v>92932</v>
      </c>
      <c r="H3874" s="19" t="s">
        <v>5618</v>
      </c>
      <c r="I3874" s="19" t="s">
        <v>15692</v>
      </c>
      <c r="J3874" s="19" t="s">
        <v>23</v>
      </c>
      <c r="K3874" s="20" t="s">
        <v>5887</v>
      </c>
      <c r="L3874" s="19" t="s">
        <v>25</v>
      </c>
    </row>
    <row r="3875" spans="1:12" x14ac:dyDescent="0.25">
      <c r="A3875" s="19" t="s">
        <v>4490</v>
      </c>
      <c r="B3875" s="19" t="s">
        <v>4491</v>
      </c>
      <c r="C3875" s="19" t="s">
        <v>3600</v>
      </c>
      <c r="D3875" s="19" t="s">
        <v>4798</v>
      </c>
      <c r="E3875" s="20" t="s">
        <v>21</v>
      </c>
      <c r="F3875" s="19" t="s">
        <v>21</v>
      </c>
      <c r="G3875" s="180">
        <v>92933</v>
      </c>
      <c r="H3875" s="19" t="s">
        <v>5619</v>
      </c>
      <c r="I3875" s="19" t="s">
        <v>15692</v>
      </c>
      <c r="J3875" s="19" t="s">
        <v>23</v>
      </c>
      <c r="K3875" s="20" t="s">
        <v>5887</v>
      </c>
      <c r="L3875" s="19" t="s">
        <v>25</v>
      </c>
    </row>
    <row r="3876" spans="1:12" x14ac:dyDescent="0.25">
      <c r="A3876" s="19" t="s">
        <v>4490</v>
      </c>
      <c r="B3876" s="19" t="s">
        <v>4491</v>
      </c>
      <c r="C3876" s="19" t="s">
        <v>3600</v>
      </c>
      <c r="D3876" s="19" t="s">
        <v>4798</v>
      </c>
      <c r="E3876" s="20" t="s">
        <v>21</v>
      </c>
      <c r="F3876" s="19" t="s">
        <v>21</v>
      </c>
      <c r="G3876" s="180">
        <v>92934</v>
      </c>
      <c r="H3876" s="19" t="s">
        <v>5620</v>
      </c>
      <c r="I3876" s="19" t="s">
        <v>15692</v>
      </c>
      <c r="J3876" s="19" t="s">
        <v>23</v>
      </c>
      <c r="K3876" s="20" t="s">
        <v>11394</v>
      </c>
      <c r="L3876" s="19" t="s">
        <v>25</v>
      </c>
    </row>
    <row r="3877" spans="1:12" x14ac:dyDescent="0.25">
      <c r="A3877" s="19" t="s">
        <v>4490</v>
      </c>
      <c r="B3877" s="19" t="s">
        <v>4491</v>
      </c>
      <c r="C3877" s="19" t="s">
        <v>3600</v>
      </c>
      <c r="D3877" s="19" t="s">
        <v>4798</v>
      </c>
      <c r="E3877" s="20" t="s">
        <v>21</v>
      </c>
      <c r="F3877" s="19" t="s">
        <v>21</v>
      </c>
      <c r="G3877" s="180">
        <v>92935</v>
      </c>
      <c r="H3877" s="19" t="s">
        <v>5621</v>
      </c>
      <c r="I3877" s="19" t="s">
        <v>15692</v>
      </c>
      <c r="J3877" s="19" t="s">
        <v>23</v>
      </c>
      <c r="K3877" s="20" t="s">
        <v>11394</v>
      </c>
      <c r="L3877" s="19" t="s">
        <v>25</v>
      </c>
    </row>
    <row r="3878" spans="1:12" x14ac:dyDescent="0.25">
      <c r="A3878" s="19" t="s">
        <v>4490</v>
      </c>
      <c r="B3878" s="19" t="s">
        <v>4491</v>
      </c>
      <c r="C3878" s="19" t="s">
        <v>3600</v>
      </c>
      <c r="D3878" s="19" t="s">
        <v>4798</v>
      </c>
      <c r="E3878" s="20" t="s">
        <v>21</v>
      </c>
      <c r="F3878" s="19" t="s">
        <v>21</v>
      </c>
      <c r="G3878" s="180">
        <v>92936</v>
      </c>
      <c r="H3878" s="19" t="s">
        <v>5622</v>
      </c>
      <c r="I3878" s="19" t="s">
        <v>15692</v>
      </c>
      <c r="J3878" s="19" t="s">
        <v>23</v>
      </c>
      <c r="K3878" s="20" t="s">
        <v>11395</v>
      </c>
      <c r="L3878" s="19" t="s">
        <v>25</v>
      </c>
    </row>
    <row r="3879" spans="1:12" x14ac:dyDescent="0.25">
      <c r="A3879" s="19" t="s">
        <v>4490</v>
      </c>
      <c r="B3879" s="19" t="s">
        <v>4491</v>
      </c>
      <c r="C3879" s="19" t="s">
        <v>3600</v>
      </c>
      <c r="D3879" s="19" t="s">
        <v>4798</v>
      </c>
      <c r="E3879" s="20" t="s">
        <v>21</v>
      </c>
      <c r="F3879" s="19" t="s">
        <v>21</v>
      </c>
      <c r="G3879" s="180">
        <v>92937</v>
      </c>
      <c r="H3879" s="19" t="s">
        <v>5623</v>
      </c>
      <c r="I3879" s="19" t="s">
        <v>15692</v>
      </c>
      <c r="J3879" s="19" t="s">
        <v>23</v>
      </c>
      <c r="K3879" s="20" t="s">
        <v>11395</v>
      </c>
      <c r="L3879" s="19" t="s">
        <v>25</v>
      </c>
    </row>
    <row r="3880" spans="1:12" x14ac:dyDescent="0.25">
      <c r="A3880" s="19" t="s">
        <v>4490</v>
      </c>
      <c r="B3880" s="19" t="s">
        <v>4491</v>
      </c>
      <c r="C3880" s="19" t="s">
        <v>3600</v>
      </c>
      <c r="D3880" s="19" t="s">
        <v>4798</v>
      </c>
      <c r="E3880" s="20" t="s">
        <v>21</v>
      </c>
      <c r="F3880" s="19" t="s">
        <v>21</v>
      </c>
      <c r="G3880" s="180">
        <v>92938</v>
      </c>
      <c r="H3880" s="19" t="s">
        <v>5624</v>
      </c>
      <c r="I3880" s="19" t="s">
        <v>15692</v>
      </c>
      <c r="J3880" s="19" t="s">
        <v>23</v>
      </c>
      <c r="K3880" s="20" t="s">
        <v>8857</v>
      </c>
      <c r="L3880" s="19" t="s">
        <v>25</v>
      </c>
    </row>
    <row r="3881" spans="1:12" x14ac:dyDescent="0.25">
      <c r="A3881" s="19" t="s">
        <v>4490</v>
      </c>
      <c r="B3881" s="19" t="s">
        <v>4491</v>
      </c>
      <c r="C3881" s="19" t="s">
        <v>3600</v>
      </c>
      <c r="D3881" s="19" t="s">
        <v>4798</v>
      </c>
      <c r="E3881" s="20" t="s">
        <v>21</v>
      </c>
      <c r="F3881" s="19" t="s">
        <v>21</v>
      </c>
      <c r="G3881" s="180">
        <v>92939</v>
      </c>
      <c r="H3881" s="19" t="s">
        <v>5625</v>
      </c>
      <c r="I3881" s="19" t="s">
        <v>15692</v>
      </c>
      <c r="J3881" s="19" t="s">
        <v>23</v>
      </c>
      <c r="K3881" s="20" t="s">
        <v>5176</v>
      </c>
      <c r="L3881" s="19" t="s">
        <v>25</v>
      </c>
    </row>
    <row r="3882" spans="1:12" x14ac:dyDescent="0.25">
      <c r="A3882" s="19" t="s">
        <v>4490</v>
      </c>
      <c r="B3882" s="19" t="s">
        <v>4491</v>
      </c>
      <c r="C3882" s="19" t="s">
        <v>3600</v>
      </c>
      <c r="D3882" s="19" t="s">
        <v>4798</v>
      </c>
      <c r="E3882" s="20" t="s">
        <v>21</v>
      </c>
      <c r="F3882" s="19" t="s">
        <v>21</v>
      </c>
      <c r="G3882" s="180">
        <v>92940</v>
      </c>
      <c r="H3882" s="19" t="s">
        <v>5626</v>
      </c>
      <c r="I3882" s="19" t="s">
        <v>15692</v>
      </c>
      <c r="J3882" s="19" t="s">
        <v>23</v>
      </c>
      <c r="K3882" s="20" t="s">
        <v>606</v>
      </c>
      <c r="L3882" s="19" t="s">
        <v>25</v>
      </c>
    </row>
    <row r="3883" spans="1:12" x14ac:dyDescent="0.25">
      <c r="A3883" s="19" t="s">
        <v>4490</v>
      </c>
      <c r="B3883" s="19" t="s">
        <v>4491</v>
      </c>
      <c r="C3883" s="19" t="s">
        <v>3600</v>
      </c>
      <c r="D3883" s="19" t="s">
        <v>4798</v>
      </c>
      <c r="E3883" s="20" t="s">
        <v>21</v>
      </c>
      <c r="F3883" s="19" t="s">
        <v>21</v>
      </c>
      <c r="G3883" s="180">
        <v>92941</v>
      </c>
      <c r="H3883" s="19" t="s">
        <v>5628</v>
      </c>
      <c r="I3883" s="19" t="s">
        <v>15692</v>
      </c>
      <c r="J3883" s="19" t="s">
        <v>23</v>
      </c>
      <c r="K3883" s="20" t="s">
        <v>9666</v>
      </c>
      <c r="L3883" s="19" t="s">
        <v>25</v>
      </c>
    </row>
    <row r="3884" spans="1:12" x14ac:dyDescent="0.25">
      <c r="A3884" s="19" t="s">
        <v>4490</v>
      </c>
      <c r="B3884" s="19" t="s">
        <v>4491</v>
      </c>
      <c r="C3884" s="19" t="s">
        <v>3600</v>
      </c>
      <c r="D3884" s="19" t="s">
        <v>4798</v>
      </c>
      <c r="E3884" s="20" t="s">
        <v>21</v>
      </c>
      <c r="F3884" s="19" t="s">
        <v>21</v>
      </c>
      <c r="G3884" s="180">
        <v>92942</v>
      </c>
      <c r="H3884" s="19" t="s">
        <v>5630</v>
      </c>
      <c r="I3884" s="19" t="s">
        <v>15692</v>
      </c>
      <c r="J3884" s="19" t="s">
        <v>23</v>
      </c>
      <c r="K3884" s="20" t="s">
        <v>9666</v>
      </c>
      <c r="L3884" s="19" t="s">
        <v>25</v>
      </c>
    </row>
    <row r="3885" spans="1:12" x14ac:dyDescent="0.25">
      <c r="A3885" s="19" t="s">
        <v>4490</v>
      </c>
      <c r="B3885" s="19" t="s">
        <v>4491</v>
      </c>
      <c r="C3885" s="19" t="s">
        <v>3600</v>
      </c>
      <c r="D3885" s="19" t="s">
        <v>4798</v>
      </c>
      <c r="E3885" s="20" t="s">
        <v>21</v>
      </c>
      <c r="F3885" s="19" t="s">
        <v>21</v>
      </c>
      <c r="G3885" s="180">
        <v>92943</v>
      </c>
      <c r="H3885" s="19" t="s">
        <v>5631</v>
      </c>
      <c r="I3885" s="19" t="s">
        <v>15692</v>
      </c>
      <c r="J3885" s="19" t="s">
        <v>23</v>
      </c>
      <c r="K3885" s="20" t="s">
        <v>8750</v>
      </c>
      <c r="L3885" s="19" t="s">
        <v>25</v>
      </c>
    </row>
    <row r="3886" spans="1:12" x14ac:dyDescent="0.25">
      <c r="A3886" s="19" t="s">
        <v>4490</v>
      </c>
      <c r="B3886" s="19" t="s">
        <v>4491</v>
      </c>
      <c r="C3886" s="19" t="s">
        <v>3600</v>
      </c>
      <c r="D3886" s="19" t="s">
        <v>4798</v>
      </c>
      <c r="E3886" s="20" t="s">
        <v>21</v>
      </c>
      <c r="F3886" s="19" t="s">
        <v>21</v>
      </c>
      <c r="G3886" s="180">
        <v>92944</v>
      </c>
      <c r="H3886" s="19" t="s">
        <v>5632</v>
      </c>
      <c r="I3886" s="19" t="s">
        <v>15692</v>
      </c>
      <c r="J3886" s="19" t="s">
        <v>23</v>
      </c>
      <c r="K3886" s="20" t="s">
        <v>8750</v>
      </c>
      <c r="L3886" s="19" t="s">
        <v>25</v>
      </c>
    </row>
    <row r="3887" spans="1:12" x14ac:dyDescent="0.25">
      <c r="A3887" s="19" t="s">
        <v>4490</v>
      </c>
      <c r="B3887" s="19" t="s">
        <v>4491</v>
      </c>
      <c r="C3887" s="19" t="s">
        <v>3600</v>
      </c>
      <c r="D3887" s="19" t="s">
        <v>4798</v>
      </c>
      <c r="E3887" s="20" t="s">
        <v>21</v>
      </c>
      <c r="F3887" s="19" t="s">
        <v>21</v>
      </c>
      <c r="G3887" s="180">
        <v>92945</v>
      </c>
      <c r="H3887" s="19" t="s">
        <v>5633</v>
      </c>
      <c r="I3887" s="19" t="s">
        <v>15692</v>
      </c>
      <c r="J3887" s="19" t="s">
        <v>23</v>
      </c>
      <c r="K3887" s="20" t="s">
        <v>8750</v>
      </c>
      <c r="L3887" s="19" t="s">
        <v>25</v>
      </c>
    </row>
    <row r="3888" spans="1:12" x14ac:dyDescent="0.25">
      <c r="A3888" s="19" t="s">
        <v>4490</v>
      </c>
      <c r="B3888" s="19" t="s">
        <v>4491</v>
      </c>
      <c r="C3888" s="19" t="s">
        <v>3600</v>
      </c>
      <c r="D3888" s="19" t="s">
        <v>4798</v>
      </c>
      <c r="E3888" s="20" t="s">
        <v>21</v>
      </c>
      <c r="F3888" s="19" t="s">
        <v>21</v>
      </c>
      <c r="G3888" s="180">
        <v>92946</v>
      </c>
      <c r="H3888" s="19" t="s">
        <v>5634</v>
      </c>
      <c r="I3888" s="19" t="s">
        <v>15692</v>
      </c>
      <c r="J3888" s="19" t="s">
        <v>23</v>
      </c>
      <c r="K3888" s="20" t="s">
        <v>9751</v>
      </c>
      <c r="L3888" s="19" t="s">
        <v>25</v>
      </c>
    </row>
    <row r="3889" spans="1:12" x14ac:dyDescent="0.25">
      <c r="A3889" s="19" t="s">
        <v>4490</v>
      </c>
      <c r="B3889" s="19" t="s">
        <v>4491</v>
      </c>
      <c r="C3889" s="19" t="s">
        <v>3600</v>
      </c>
      <c r="D3889" s="19" t="s">
        <v>4798</v>
      </c>
      <c r="E3889" s="20" t="s">
        <v>21</v>
      </c>
      <c r="F3889" s="19" t="s">
        <v>21</v>
      </c>
      <c r="G3889" s="180">
        <v>92947</v>
      </c>
      <c r="H3889" s="19" t="s">
        <v>5635</v>
      </c>
      <c r="I3889" s="19" t="s">
        <v>15692</v>
      </c>
      <c r="J3889" s="19" t="s">
        <v>23</v>
      </c>
      <c r="K3889" s="20" t="s">
        <v>9751</v>
      </c>
      <c r="L3889" s="19" t="s">
        <v>25</v>
      </c>
    </row>
    <row r="3890" spans="1:12" x14ac:dyDescent="0.25">
      <c r="A3890" s="19" t="s">
        <v>4490</v>
      </c>
      <c r="B3890" s="19" t="s">
        <v>4491</v>
      </c>
      <c r="C3890" s="19" t="s">
        <v>3600</v>
      </c>
      <c r="D3890" s="19" t="s">
        <v>4798</v>
      </c>
      <c r="E3890" s="20" t="s">
        <v>21</v>
      </c>
      <c r="F3890" s="19" t="s">
        <v>21</v>
      </c>
      <c r="G3890" s="180">
        <v>92948</v>
      </c>
      <c r="H3890" s="19" t="s">
        <v>5636</v>
      </c>
      <c r="I3890" s="19" t="s">
        <v>15692</v>
      </c>
      <c r="J3890" s="19" t="s">
        <v>23</v>
      </c>
      <c r="K3890" s="20" t="s">
        <v>9751</v>
      </c>
      <c r="L3890" s="19" t="s">
        <v>25</v>
      </c>
    </row>
    <row r="3891" spans="1:12" x14ac:dyDescent="0.25">
      <c r="A3891" s="19" t="s">
        <v>4490</v>
      </c>
      <c r="B3891" s="19" t="s">
        <v>4491</v>
      </c>
      <c r="C3891" s="19" t="s">
        <v>3600</v>
      </c>
      <c r="D3891" s="19" t="s">
        <v>4798</v>
      </c>
      <c r="E3891" s="20" t="s">
        <v>21</v>
      </c>
      <c r="F3891" s="19" t="s">
        <v>21</v>
      </c>
      <c r="G3891" s="180">
        <v>92949</v>
      </c>
      <c r="H3891" s="19" t="s">
        <v>5637</v>
      </c>
      <c r="I3891" s="19" t="s">
        <v>15692</v>
      </c>
      <c r="J3891" s="19" t="s">
        <v>23</v>
      </c>
      <c r="K3891" s="20" t="s">
        <v>11396</v>
      </c>
      <c r="L3891" s="19" t="s">
        <v>25</v>
      </c>
    </row>
    <row r="3892" spans="1:12" x14ac:dyDescent="0.25">
      <c r="A3892" s="19" t="s">
        <v>4490</v>
      </c>
      <c r="B3892" s="19" t="s">
        <v>4491</v>
      </c>
      <c r="C3892" s="19" t="s">
        <v>3600</v>
      </c>
      <c r="D3892" s="19" t="s">
        <v>4798</v>
      </c>
      <c r="E3892" s="20" t="s">
        <v>21</v>
      </c>
      <c r="F3892" s="19" t="s">
        <v>21</v>
      </c>
      <c r="G3892" s="180">
        <v>92950</v>
      </c>
      <c r="H3892" s="19" t="s">
        <v>5638</v>
      </c>
      <c r="I3892" s="19" t="s">
        <v>15692</v>
      </c>
      <c r="J3892" s="19" t="s">
        <v>23</v>
      </c>
      <c r="K3892" s="20" t="s">
        <v>11396</v>
      </c>
      <c r="L3892" s="19" t="s">
        <v>25</v>
      </c>
    </row>
    <row r="3893" spans="1:12" x14ac:dyDescent="0.25">
      <c r="A3893" s="19" t="s">
        <v>4490</v>
      </c>
      <c r="B3893" s="19" t="s">
        <v>4491</v>
      </c>
      <c r="C3893" s="19" t="s">
        <v>3600</v>
      </c>
      <c r="D3893" s="19" t="s">
        <v>4798</v>
      </c>
      <c r="E3893" s="20" t="s">
        <v>21</v>
      </c>
      <c r="F3893" s="19" t="s">
        <v>21</v>
      </c>
      <c r="G3893" s="180">
        <v>92951</v>
      </c>
      <c r="H3893" s="19" t="s">
        <v>5639</v>
      </c>
      <c r="I3893" s="19" t="s">
        <v>15692</v>
      </c>
      <c r="J3893" s="19" t="s">
        <v>23</v>
      </c>
      <c r="K3893" s="20" t="s">
        <v>11397</v>
      </c>
      <c r="L3893" s="19" t="s">
        <v>25</v>
      </c>
    </row>
    <row r="3894" spans="1:12" x14ac:dyDescent="0.25">
      <c r="A3894" s="19" t="s">
        <v>4490</v>
      </c>
      <c r="B3894" s="19" t="s">
        <v>4491</v>
      </c>
      <c r="C3894" s="19" t="s">
        <v>3600</v>
      </c>
      <c r="D3894" s="19" t="s">
        <v>4798</v>
      </c>
      <c r="E3894" s="20" t="s">
        <v>21</v>
      </c>
      <c r="F3894" s="19" t="s">
        <v>21</v>
      </c>
      <c r="G3894" s="180">
        <v>92952</v>
      </c>
      <c r="H3894" s="19" t="s">
        <v>5640</v>
      </c>
      <c r="I3894" s="19" t="s">
        <v>15692</v>
      </c>
      <c r="J3894" s="19" t="s">
        <v>23</v>
      </c>
      <c r="K3894" s="20" t="s">
        <v>11397</v>
      </c>
      <c r="L3894" s="19" t="s">
        <v>25</v>
      </c>
    </row>
    <row r="3895" spans="1:12" x14ac:dyDescent="0.25">
      <c r="A3895" s="19" t="s">
        <v>4490</v>
      </c>
      <c r="B3895" s="19" t="s">
        <v>4491</v>
      </c>
      <c r="C3895" s="19" t="s">
        <v>3600</v>
      </c>
      <c r="D3895" s="19" t="s">
        <v>4798</v>
      </c>
      <c r="E3895" s="20" t="s">
        <v>21</v>
      </c>
      <c r="F3895" s="19" t="s">
        <v>21</v>
      </c>
      <c r="G3895" s="180">
        <v>92953</v>
      </c>
      <c r="H3895" s="19" t="s">
        <v>5641</v>
      </c>
      <c r="I3895" s="19" t="s">
        <v>15692</v>
      </c>
      <c r="J3895" s="19" t="s">
        <v>23</v>
      </c>
      <c r="K3895" s="20" t="s">
        <v>3432</v>
      </c>
      <c r="L3895" s="19" t="s">
        <v>25</v>
      </c>
    </row>
    <row r="3896" spans="1:12" x14ac:dyDescent="0.25">
      <c r="A3896" s="19" t="s">
        <v>4490</v>
      </c>
      <c r="B3896" s="19" t="s">
        <v>4491</v>
      </c>
      <c r="C3896" s="19" t="s">
        <v>3600</v>
      </c>
      <c r="D3896" s="19" t="s">
        <v>4798</v>
      </c>
      <c r="E3896" s="20" t="s">
        <v>21</v>
      </c>
      <c r="F3896" s="19" t="s">
        <v>21</v>
      </c>
      <c r="G3896" s="180">
        <v>93050</v>
      </c>
      <c r="H3896" s="19" t="s">
        <v>5643</v>
      </c>
      <c r="I3896" s="19" t="s">
        <v>15692</v>
      </c>
      <c r="J3896" s="19" t="s">
        <v>9283</v>
      </c>
      <c r="K3896" s="20" t="s">
        <v>4505</v>
      </c>
      <c r="L3896" s="19" t="s">
        <v>25</v>
      </c>
    </row>
    <row r="3897" spans="1:12" x14ac:dyDescent="0.25">
      <c r="A3897" s="19" t="s">
        <v>4490</v>
      </c>
      <c r="B3897" s="19" t="s">
        <v>4491</v>
      </c>
      <c r="C3897" s="19" t="s">
        <v>3600</v>
      </c>
      <c r="D3897" s="19" t="s">
        <v>4798</v>
      </c>
      <c r="E3897" s="20" t="s">
        <v>21</v>
      </c>
      <c r="F3897" s="19" t="s">
        <v>21</v>
      </c>
      <c r="G3897" s="180">
        <v>93051</v>
      </c>
      <c r="H3897" s="19" t="s">
        <v>5644</v>
      </c>
      <c r="I3897" s="19" t="s">
        <v>15692</v>
      </c>
      <c r="J3897" s="19" t="s">
        <v>9283</v>
      </c>
      <c r="K3897" s="20" t="s">
        <v>11398</v>
      </c>
      <c r="L3897" s="19" t="s">
        <v>25</v>
      </c>
    </row>
    <row r="3898" spans="1:12" x14ac:dyDescent="0.25">
      <c r="A3898" s="19" t="s">
        <v>4490</v>
      </c>
      <c r="B3898" s="19" t="s">
        <v>4491</v>
      </c>
      <c r="C3898" s="19" t="s">
        <v>3600</v>
      </c>
      <c r="D3898" s="19" t="s">
        <v>4798</v>
      </c>
      <c r="E3898" s="20" t="s">
        <v>21</v>
      </c>
      <c r="F3898" s="19" t="s">
        <v>21</v>
      </c>
      <c r="G3898" s="180">
        <v>93052</v>
      </c>
      <c r="H3898" s="19" t="s">
        <v>5645</v>
      </c>
      <c r="I3898" s="19" t="s">
        <v>15692</v>
      </c>
      <c r="J3898" s="19" t="s">
        <v>9283</v>
      </c>
      <c r="K3898" s="20" t="s">
        <v>11399</v>
      </c>
      <c r="L3898" s="19" t="s">
        <v>25</v>
      </c>
    </row>
    <row r="3899" spans="1:12" x14ac:dyDescent="0.25">
      <c r="A3899" s="19" t="s">
        <v>4490</v>
      </c>
      <c r="B3899" s="19" t="s">
        <v>4491</v>
      </c>
      <c r="C3899" s="19" t="s">
        <v>3600</v>
      </c>
      <c r="D3899" s="19" t="s">
        <v>4798</v>
      </c>
      <c r="E3899" s="20" t="s">
        <v>21</v>
      </c>
      <c r="F3899" s="19" t="s">
        <v>21</v>
      </c>
      <c r="G3899" s="180">
        <v>93054</v>
      </c>
      <c r="H3899" s="19" t="s">
        <v>5646</v>
      </c>
      <c r="I3899" s="19" t="s">
        <v>15692</v>
      </c>
      <c r="J3899" s="19" t="s">
        <v>9283</v>
      </c>
      <c r="K3899" s="20" t="s">
        <v>3648</v>
      </c>
      <c r="L3899" s="19" t="s">
        <v>25</v>
      </c>
    </row>
    <row r="3900" spans="1:12" x14ac:dyDescent="0.25">
      <c r="A3900" s="19" t="s">
        <v>4490</v>
      </c>
      <c r="B3900" s="19" t="s">
        <v>4491</v>
      </c>
      <c r="C3900" s="19" t="s">
        <v>3600</v>
      </c>
      <c r="D3900" s="19" t="s">
        <v>4798</v>
      </c>
      <c r="E3900" s="20" t="s">
        <v>21</v>
      </c>
      <c r="F3900" s="19" t="s">
        <v>21</v>
      </c>
      <c r="G3900" s="180">
        <v>93055</v>
      </c>
      <c r="H3900" s="19" t="s">
        <v>5647</v>
      </c>
      <c r="I3900" s="19" t="s">
        <v>15692</v>
      </c>
      <c r="J3900" s="19" t="s">
        <v>9283</v>
      </c>
      <c r="K3900" s="20" t="s">
        <v>11400</v>
      </c>
      <c r="L3900" s="19" t="s">
        <v>25</v>
      </c>
    </row>
    <row r="3901" spans="1:12" x14ac:dyDescent="0.25">
      <c r="A3901" s="19" t="s">
        <v>4490</v>
      </c>
      <c r="B3901" s="19" t="s">
        <v>4491</v>
      </c>
      <c r="C3901" s="19" t="s">
        <v>3600</v>
      </c>
      <c r="D3901" s="19" t="s">
        <v>4798</v>
      </c>
      <c r="E3901" s="20" t="s">
        <v>21</v>
      </c>
      <c r="F3901" s="19" t="s">
        <v>21</v>
      </c>
      <c r="G3901" s="180">
        <v>93056</v>
      </c>
      <c r="H3901" s="19" t="s">
        <v>5648</v>
      </c>
      <c r="I3901" s="19" t="s">
        <v>15692</v>
      </c>
      <c r="J3901" s="19" t="s">
        <v>9283</v>
      </c>
      <c r="K3901" s="20" t="s">
        <v>5416</v>
      </c>
      <c r="L3901" s="19" t="s">
        <v>25</v>
      </c>
    </row>
    <row r="3902" spans="1:12" x14ac:dyDescent="0.25">
      <c r="A3902" s="19" t="s">
        <v>4490</v>
      </c>
      <c r="B3902" s="19" t="s">
        <v>4491</v>
      </c>
      <c r="C3902" s="19" t="s">
        <v>3600</v>
      </c>
      <c r="D3902" s="19" t="s">
        <v>4798</v>
      </c>
      <c r="E3902" s="20" t="s">
        <v>21</v>
      </c>
      <c r="F3902" s="19" t="s">
        <v>21</v>
      </c>
      <c r="G3902" s="180">
        <v>93057</v>
      </c>
      <c r="H3902" s="19" t="s">
        <v>5649</v>
      </c>
      <c r="I3902" s="19" t="s">
        <v>15692</v>
      </c>
      <c r="J3902" s="19" t="s">
        <v>9283</v>
      </c>
      <c r="K3902" s="20" t="s">
        <v>3507</v>
      </c>
      <c r="L3902" s="19" t="s">
        <v>25</v>
      </c>
    </row>
    <row r="3903" spans="1:12" x14ac:dyDescent="0.25">
      <c r="A3903" s="19" t="s">
        <v>4490</v>
      </c>
      <c r="B3903" s="19" t="s">
        <v>4491</v>
      </c>
      <c r="C3903" s="19" t="s">
        <v>3600</v>
      </c>
      <c r="D3903" s="19" t="s">
        <v>4798</v>
      </c>
      <c r="E3903" s="20" t="s">
        <v>21</v>
      </c>
      <c r="F3903" s="19" t="s">
        <v>21</v>
      </c>
      <c r="G3903" s="180">
        <v>93058</v>
      </c>
      <c r="H3903" s="19" t="s">
        <v>5650</v>
      </c>
      <c r="I3903" s="19" t="s">
        <v>15692</v>
      </c>
      <c r="J3903" s="19" t="s">
        <v>9283</v>
      </c>
      <c r="K3903" s="20" t="s">
        <v>11401</v>
      </c>
      <c r="L3903" s="19" t="s">
        <v>25</v>
      </c>
    </row>
    <row r="3904" spans="1:12" x14ac:dyDescent="0.25">
      <c r="A3904" s="19" t="s">
        <v>4490</v>
      </c>
      <c r="B3904" s="19" t="s">
        <v>4491</v>
      </c>
      <c r="C3904" s="19" t="s">
        <v>3600</v>
      </c>
      <c r="D3904" s="19" t="s">
        <v>4798</v>
      </c>
      <c r="E3904" s="20" t="s">
        <v>21</v>
      </c>
      <c r="F3904" s="19" t="s">
        <v>21</v>
      </c>
      <c r="G3904" s="180">
        <v>93059</v>
      </c>
      <c r="H3904" s="19" t="s">
        <v>5651</v>
      </c>
      <c r="I3904" s="19" t="s">
        <v>15692</v>
      </c>
      <c r="J3904" s="19" t="s">
        <v>9283</v>
      </c>
      <c r="K3904" s="20" t="s">
        <v>11402</v>
      </c>
      <c r="L3904" s="19" t="s">
        <v>25</v>
      </c>
    </row>
    <row r="3905" spans="1:12" x14ac:dyDescent="0.25">
      <c r="A3905" s="19" t="s">
        <v>4490</v>
      </c>
      <c r="B3905" s="19" t="s">
        <v>4491</v>
      </c>
      <c r="C3905" s="19" t="s">
        <v>3600</v>
      </c>
      <c r="D3905" s="19" t="s">
        <v>4798</v>
      </c>
      <c r="E3905" s="20" t="s">
        <v>21</v>
      </c>
      <c r="F3905" s="19" t="s">
        <v>21</v>
      </c>
      <c r="G3905" s="180">
        <v>93060</v>
      </c>
      <c r="H3905" s="19" t="s">
        <v>5653</v>
      </c>
      <c r="I3905" s="19" t="s">
        <v>15692</v>
      </c>
      <c r="J3905" s="19" t="s">
        <v>9283</v>
      </c>
      <c r="K3905" s="20" t="s">
        <v>10206</v>
      </c>
      <c r="L3905" s="19" t="s">
        <v>25</v>
      </c>
    </row>
    <row r="3906" spans="1:12" x14ac:dyDescent="0.25">
      <c r="A3906" s="19" t="s">
        <v>4490</v>
      </c>
      <c r="B3906" s="19" t="s">
        <v>4491</v>
      </c>
      <c r="C3906" s="19" t="s">
        <v>3600</v>
      </c>
      <c r="D3906" s="19" t="s">
        <v>4798</v>
      </c>
      <c r="E3906" s="20" t="s">
        <v>21</v>
      </c>
      <c r="F3906" s="19" t="s">
        <v>21</v>
      </c>
      <c r="G3906" s="180">
        <v>93061</v>
      </c>
      <c r="H3906" s="19" t="s">
        <v>5654</v>
      </c>
      <c r="I3906" s="19" t="s">
        <v>15692</v>
      </c>
      <c r="J3906" s="19" t="s">
        <v>9283</v>
      </c>
      <c r="K3906" s="20" t="s">
        <v>7542</v>
      </c>
      <c r="L3906" s="19" t="s">
        <v>25</v>
      </c>
    </row>
    <row r="3907" spans="1:12" x14ac:dyDescent="0.25">
      <c r="A3907" s="19" t="s">
        <v>4490</v>
      </c>
      <c r="B3907" s="19" t="s">
        <v>4491</v>
      </c>
      <c r="C3907" s="19" t="s">
        <v>3600</v>
      </c>
      <c r="D3907" s="19" t="s">
        <v>4798</v>
      </c>
      <c r="E3907" s="20" t="s">
        <v>21</v>
      </c>
      <c r="F3907" s="19" t="s">
        <v>21</v>
      </c>
      <c r="G3907" s="180">
        <v>93062</v>
      </c>
      <c r="H3907" s="19" t="s">
        <v>5655</v>
      </c>
      <c r="I3907" s="19" t="s">
        <v>15692</v>
      </c>
      <c r="J3907" s="19" t="s">
        <v>9283</v>
      </c>
      <c r="K3907" s="20" t="s">
        <v>2770</v>
      </c>
      <c r="L3907" s="19" t="s">
        <v>25</v>
      </c>
    </row>
    <row r="3908" spans="1:12" x14ac:dyDescent="0.25">
      <c r="A3908" s="19" t="s">
        <v>4490</v>
      </c>
      <c r="B3908" s="19" t="s">
        <v>4491</v>
      </c>
      <c r="C3908" s="19" t="s">
        <v>3600</v>
      </c>
      <c r="D3908" s="19" t="s">
        <v>4798</v>
      </c>
      <c r="E3908" s="20" t="s">
        <v>21</v>
      </c>
      <c r="F3908" s="19" t="s">
        <v>21</v>
      </c>
      <c r="G3908" s="180">
        <v>93063</v>
      </c>
      <c r="H3908" s="19" t="s">
        <v>5657</v>
      </c>
      <c r="I3908" s="19" t="s">
        <v>15692</v>
      </c>
      <c r="J3908" s="19" t="s">
        <v>9283</v>
      </c>
      <c r="K3908" s="20" t="s">
        <v>11403</v>
      </c>
      <c r="L3908" s="19" t="s">
        <v>25</v>
      </c>
    </row>
    <row r="3909" spans="1:12" x14ac:dyDescent="0.25">
      <c r="A3909" s="19" t="s">
        <v>4490</v>
      </c>
      <c r="B3909" s="19" t="s">
        <v>4491</v>
      </c>
      <c r="C3909" s="19" t="s">
        <v>3600</v>
      </c>
      <c r="D3909" s="19" t="s">
        <v>4798</v>
      </c>
      <c r="E3909" s="20" t="s">
        <v>21</v>
      </c>
      <c r="F3909" s="19" t="s">
        <v>21</v>
      </c>
      <c r="G3909" s="180">
        <v>93064</v>
      </c>
      <c r="H3909" s="19" t="s">
        <v>5658</v>
      </c>
      <c r="I3909" s="19" t="s">
        <v>15692</v>
      </c>
      <c r="J3909" s="19" t="s">
        <v>9283</v>
      </c>
      <c r="K3909" s="20" t="s">
        <v>11404</v>
      </c>
      <c r="L3909" s="19" t="s">
        <v>25</v>
      </c>
    </row>
    <row r="3910" spans="1:12" x14ac:dyDescent="0.25">
      <c r="A3910" s="19" t="s">
        <v>4490</v>
      </c>
      <c r="B3910" s="19" t="s">
        <v>4491</v>
      </c>
      <c r="C3910" s="19" t="s">
        <v>3600</v>
      </c>
      <c r="D3910" s="19" t="s">
        <v>4798</v>
      </c>
      <c r="E3910" s="20" t="s">
        <v>21</v>
      </c>
      <c r="F3910" s="19" t="s">
        <v>21</v>
      </c>
      <c r="G3910" s="180">
        <v>93065</v>
      </c>
      <c r="H3910" s="19" t="s">
        <v>5660</v>
      </c>
      <c r="I3910" s="19" t="s">
        <v>15692</v>
      </c>
      <c r="J3910" s="19" t="s">
        <v>9283</v>
      </c>
      <c r="K3910" s="20" t="s">
        <v>11405</v>
      </c>
      <c r="L3910" s="19" t="s">
        <v>25</v>
      </c>
    </row>
    <row r="3911" spans="1:12" x14ac:dyDescent="0.25">
      <c r="A3911" s="19" t="s">
        <v>4490</v>
      </c>
      <c r="B3911" s="19" t="s">
        <v>4491</v>
      </c>
      <c r="C3911" s="19" t="s">
        <v>3600</v>
      </c>
      <c r="D3911" s="19" t="s">
        <v>4798</v>
      </c>
      <c r="E3911" s="20" t="s">
        <v>21</v>
      </c>
      <c r="F3911" s="19" t="s">
        <v>21</v>
      </c>
      <c r="G3911" s="180">
        <v>93066</v>
      </c>
      <c r="H3911" s="19" t="s">
        <v>5661</v>
      </c>
      <c r="I3911" s="19" t="s">
        <v>15692</v>
      </c>
      <c r="J3911" s="19" t="s">
        <v>9283</v>
      </c>
      <c r="K3911" s="20" t="s">
        <v>11406</v>
      </c>
      <c r="L3911" s="19" t="s">
        <v>25</v>
      </c>
    </row>
    <row r="3912" spans="1:12" x14ac:dyDescent="0.25">
      <c r="A3912" s="19" t="s">
        <v>4490</v>
      </c>
      <c r="B3912" s="19" t="s">
        <v>4491</v>
      </c>
      <c r="C3912" s="19" t="s">
        <v>3600</v>
      </c>
      <c r="D3912" s="19" t="s">
        <v>4798</v>
      </c>
      <c r="E3912" s="20" t="s">
        <v>21</v>
      </c>
      <c r="F3912" s="19" t="s">
        <v>21</v>
      </c>
      <c r="G3912" s="180">
        <v>93067</v>
      </c>
      <c r="H3912" s="19" t="s">
        <v>5662</v>
      </c>
      <c r="I3912" s="19" t="s">
        <v>15692</v>
      </c>
      <c r="J3912" s="19" t="s">
        <v>9283</v>
      </c>
      <c r="K3912" s="20" t="s">
        <v>11407</v>
      </c>
      <c r="L3912" s="19" t="s">
        <v>25</v>
      </c>
    </row>
    <row r="3913" spans="1:12" x14ac:dyDescent="0.25">
      <c r="A3913" s="19" t="s">
        <v>4490</v>
      </c>
      <c r="B3913" s="19" t="s">
        <v>4491</v>
      </c>
      <c r="C3913" s="19" t="s">
        <v>3600</v>
      </c>
      <c r="D3913" s="19" t="s">
        <v>4798</v>
      </c>
      <c r="E3913" s="20" t="s">
        <v>21</v>
      </c>
      <c r="F3913" s="19" t="s">
        <v>21</v>
      </c>
      <c r="G3913" s="180">
        <v>93068</v>
      </c>
      <c r="H3913" s="19" t="s">
        <v>5663</v>
      </c>
      <c r="I3913" s="19" t="s">
        <v>15692</v>
      </c>
      <c r="J3913" s="19" t="s">
        <v>9283</v>
      </c>
      <c r="K3913" s="20" t="s">
        <v>11408</v>
      </c>
      <c r="L3913" s="19" t="s">
        <v>25</v>
      </c>
    </row>
    <row r="3914" spans="1:12" x14ac:dyDescent="0.25">
      <c r="A3914" s="19" t="s">
        <v>4490</v>
      </c>
      <c r="B3914" s="19" t="s">
        <v>4491</v>
      </c>
      <c r="C3914" s="19" t="s">
        <v>3600</v>
      </c>
      <c r="D3914" s="19" t="s">
        <v>4798</v>
      </c>
      <c r="E3914" s="20" t="s">
        <v>21</v>
      </c>
      <c r="F3914" s="19" t="s">
        <v>21</v>
      </c>
      <c r="G3914" s="180">
        <v>93069</v>
      </c>
      <c r="H3914" s="19" t="s">
        <v>5665</v>
      </c>
      <c r="I3914" s="19" t="s">
        <v>15692</v>
      </c>
      <c r="J3914" s="19" t="s">
        <v>9283</v>
      </c>
      <c r="K3914" s="20" t="s">
        <v>11409</v>
      </c>
      <c r="L3914" s="19" t="s">
        <v>25</v>
      </c>
    </row>
    <row r="3915" spans="1:12" x14ac:dyDescent="0.25">
      <c r="A3915" s="19" t="s">
        <v>4490</v>
      </c>
      <c r="B3915" s="19" t="s">
        <v>4491</v>
      </c>
      <c r="C3915" s="19" t="s">
        <v>3600</v>
      </c>
      <c r="D3915" s="19" t="s">
        <v>4798</v>
      </c>
      <c r="E3915" s="20" t="s">
        <v>21</v>
      </c>
      <c r="F3915" s="19" t="s">
        <v>21</v>
      </c>
      <c r="G3915" s="180">
        <v>93070</v>
      </c>
      <c r="H3915" s="19" t="s">
        <v>5666</v>
      </c>
      <c r="I3915" s="19" t="s">
        <v>15692</v>
      </c>
      <c r="J3915" s="19" t="s">
        <v>9283</v>
      </c>
      <c r="K3915" s="20" t="s">
        <v>11316</v>
      </c>
      <c r="L3915" s="19" t="s">
        <v>25</v>
      </c>
    </row>
    <row r="3916" spans="1:12" x14ac:dyDescent="0.25">
      <c r="A3916" s="19" t="s">
        <v>4490</v>
      </c>
      <c r="B3916" s="19" t="s">
        <v>4491</v>
      </c>
      <c r="C3916" s="19" t="s">
        <v>3600</v>
      </c>
      <c r="D3916" s="19" t="s">
        <v>4798</v>
      </c>
      <c r="E3916" s="20" t="s">
        <v>21</v>
      </c>
      <c r="F3916" s="19" t="s">
        <v>21</v>
      </c>
      <c r="G3916" s="180">
        <v>93071</v>
      </c>
      <c r="H3916" s="19" t="s">
        <v>5667</v>
      </c>
      <c r="I3916" s="19" t="s">
        <v>15692</v>
      </c>
      <c r="J3916" s="19" t="s">
        <v>9283</v>
      </c>
      <c r="K3916" s="20" t="s">
        <v>11410</v>
      </c>
      <c r="L3916" s="19" t="s">
        <v>25</v>
      </c>
    </row>
    <row r="3917" spans="1:12" x14ac:dyDescent="0.25">
      <c r="A3917" s="19" t="s">
        <v>4490</v>
      </c>
      <c r="B3917" s="19" t="s">
        <v>4491</v>
      </c>
      <c r="C3917" s="19" t="s">
        <v>3600</v>
      </c>
      <c r="D3917" s="19" t="s">
        <v>4798</v>
      </c>
      <c r="E3917" s="20" t="s">
        <v>21</v>
      </c>
      <c r="F3917" s="19" t="s">
        <v>21</v>
      </c>
      <c r="G3917" s="180">
        <v>93072</v>
      </c>
      <c r="H3917" s="19" t="s">
        <v>5668</v>
      </c>
      <c r="I3917" s="19" t="s">
        <v>15692</v>
      </c>
      <c r="J3917" s="19" t="s">
        <v>9283</v>
      </c>
      <c r="K3917" s="20" t="s">
        <v>11411</v>
      </c>
      <c r="L3917" s="19" t="s">
        <v>25</v>
      </c>
    </row>
    <row r="3918" spans="1:12" x14ac:dyDescent="0.25">
      <c r="A3918" s="19" t="s">
        <v>4490</v>
      </c>
      <c r="B3918" s="19" t="s">
        <v>4491</v>
      </c>
      <c r="C3918" s="19" t="s">
        <v>3600</v>
      </c>
      <c r="D3918" s="19" t="s">
        <v>4798</v>
      </c>
      <c r="E3918" s="20" t="s">
        <v>21</v>
      </c>
      <c r="F3918" s="19" t="s">
        <v>21</v>
      </c>
      <c r="G3918" s="180">
        <v>93073</v>
      </c>
      <c r="H3918" s="19" t="s">
        <v>5669</v>
      </c>
      <c r="I3918" s="19" t="s">
        <v>15692</v>
      </c>
      <c r="J3918" s="19" t="s">
        <v>9283</v>
      </c>
      <c r="K3918" s="20" t="s">
        <v>11412</v>
      </c>
      <c r="L3918" s="19" t="s">
        <v>25</v>
      </c>
    </row>
    <row r="3919" spans="1:12" x14ac:dyDescent="0.25">
      <c r="A3919" s="19" t="s">
        <v>4490</v>
      </c>
      <c r="B3919" s="19" t="s">
        <v>4491</v>
      </c>
      <c r="C3919" s="19" t="s">
        <v>3600</v>
      </c>
      <c r="D3919" s="19" t="s">
        <v>4798</v>
      </c>
      <c r="E3919" s="20" t="s">
        <v>21</v>
      </c>
      <c r="F3919" s="19" t="s">
        <v>21</v>
      </c>
      <c r="G3919" s="180">
        <v>93074</v>
      </c>
      <c r="H3919" s="19" t="s">
        <v>5670</v>
      </c>
      <c r="I3919" s="19" t="s">
        <v>15692</v>
      </c>
      <c r="J3919" s="19" t="s">
        <v>9283</v>
      </c>
      <c r="K3919" s="20" t="s">
        <v>11413</v>
      </c>
      <c r="L3919" s="19" t="s">
        <v>25</v>
      </c>
    </row>
    <row r="3920" spans="1:12" x14ac:dyDescent="0.25">
      <c r="A3920" s="19" t="s">
        <v>4490</v>
      </c>
      <c r="B3920" s="19" t="s">
        <v>4491</v>
      </c>
      <c r="C3920" s="19" t="s">
        <v>3600</v>
      </c>
      <c r="D3920" s="19" t="s">
        <v>4798</v>
      </c>
      <c r="E3920" s="20" t="s">
        <v>21</v>
      </c>
      <c r="F3920" s="19" t="s">
        <v>21</v>
      </c>
      <c r="G3920" s="180">
        <v>93075</v>
      </c>
      <c r="H3920" s="19" t="s">
        <v>5671</v>
      </c>
      <c r="I3920" s="19" t="s">
        <v>15692</v>
      </c>
      <c r="J3920" s="19" t="s">
        <v>9283</v>
      </c>
      <c r="K3920" s="20" t="s">
        <v>11259</v>
      </c>
      <c r="L3920" s="19" t="s">
        <v>25</v>
      </c>
    </row>
    <row r="3921" spans="1:12" x14ac:dyDescent="0.25">
      <c r="A3921" s="19" t="s">
        <v>4490</v>
      </c>
      <c r="B3921" s="19" t="s">
        <v>4491</v>
      </c>
      <c r="C3921" s="19" t="s">
        <v>3600</v>
      </c>
      <c r="D3921" s="19" t="s">
        <v>4798</v>
      </c>
      <c r="E3921" s="20" t="s">
        <v>21</v>
      </c>
      <c r="F3921" s="19" t="s">
        <v>21</v>
      </c>
      <c r="G3921" s="180">
        <v>93076</v>
      </c>
      <c r="H3921" s="19" t="s">
        <v>5673</v>
      </c>
      <c r="I3921" s="19" t="s">
        <v>15692</v>
      </c>
      <c r="J3921" s="19" t="s">
        <v>9283</v>
      </c>
      <c r="K3921" s="20" t="s">
        <v>5145</v>
      </c>
      <c r="L3921" s="19" t="s">
        <v>25</v>
      </c>
    </row>
    <row r="3922" spans="1:12" x14ac:dyDescent="0.25">
      <c r="A3922" s="19" t="s">
        <v>4490</v>
      </c>
      <c r="B3922" s="19" t="s">
        <v>4491</v>
      </c>
      <c r="C3922" s="19" t="s">
        <v>3600</v>
      </c>
      <c r="D3922" s="19" t="s">
        <v>4798</v>
      </c>
      <c r="E3922" s="20" t="s">
        <v>21</v>
      </c>
      <c r="F3922" s="19" t="s">
        <v>21</v>
      </c>
      <c r="G3922" s="180">
        <v>93077</v>
      </c>
      <c r="H3922" s="19" t="s">
        <v>5674</v>
      </c>
      <c r="I3922" s="19" t="s">
        <v>15692</v>
      </c>
      <c r="J3922" s="19" t="s">
        <v>9283</v>
      </c>
      <c r="K3922" s="20" t="s">
        <v>6092</v>
      </c>
      <c r="L3922" s="19" t="s">
        <v>25</v>
      </c>
    </row>
    <row r="3923" spans="1:12" x14ac:dyDescent="0.25">
      <c r="A3923" s="19" t="s">
        <v>4490</v>
      </c>
      <c r="B3923" s="19" t="s">
        <v>4491</v>
      </c>
      <c r="C3923" s="19" t="s">
        <v>3600</v>
      </c>
      <c r="D3923" s="19" t="s">
        <v>4798</v>
      </c>
      <c r="E3923" s="20" t="s">
        <v>21</v>
      </c>
      <c r="F3923" s="19" t="s">
        <v>21</v>
      </c>
      <c r="G3923" s="180">
        <v>93078</v>
      </c>
      <c r="H3923" s="19" t="s">
        <v>5675</v>
      </c>
      <c r="I3923" s="19" t="s">
        <v>15692</v>
      </c>
      <c r="J3923" s="19" t="s">
        <v>9283</v>
      </c>
      <c r="K3923" s="20" t="s">
        <v>11414</v>
      </c>
      <c r="L3923" s="19" t="s">
        <v>25</v>
      </c>
    </row>
    <row r="3924" spans="1:12" x14ac:dyDescent="0.25">
      <c r="A3924" s="19" t="s">
        <v>4490</v>
      </c>
      <c r="B3924" s="19" t="s">
        <v>4491</v>
      </c>
      <c r="C3924" s="19" t="s">
        <v>3600</v>
      </c>
      <c r="D3924" s="19" t="s">
        <v>4798</v>
      </c>
      <c r="E3924" s="20" t="s">
        <v>21</v>
      </c>
      <c r="F3924" s="19" t="s">
        <v>21</v>
      </c>
      <c r="G3924" s="180">
        <v>93079</v>
      </c>
      <c r="H3924" s="19" t="s">
        <v>5677</v>
      </c>
      <c r="I3924" s="19" t="s">
        <v>15692</v>
      </c>
      <c r="J3924" s="19" t="s">
        <v>9283</v>
      </c>
      <c r="K3924" s="20" t="s">
        <v>11415</v>
      </c>
      <c r="L3924" s="19" t="s">
        <v>25</v>
      </c>
    </row>
    <row r="3925" spans="1:12" x14ac:dyDescent="0.25">
      <c r="A3925" s="19" t="s">
        <v>4490</v>
      </c>
      <c r="B3925" s="19" t="s">
        <v>4491</v>
      </c>
      <c r="C3925" s="19" t="s">
        <v>3600</v>
      </c>
      <c r="D3925" s="19" t="s">
        <v>4798</v>
      </c>
      <c r="E3925" s="20" t="s">
        <v>21</v>
      </c>
      <c r="F3925" s="19" t="s">
        <v>21</v>
      </c>
      <c r="G3925" s="180">
        <v>93080</v>
      </c>
      <c r="H3925" s="19" t="s">
        <v>5679</v>
      </c>
      <c r="I3925" s="19" t="s">
        <v>15692</v>
      </c>
      <c r="J3925" s="19" t="s">
        <v>9283</v>
      </c>
      <c r="K3925" s="20" t="s">
        <v>197</v>
      </c>
      <c r="L3925" s="19" t="s">
        <v>25</v>
      </c>
    </row>
    <row r="3926" spans="1:12" x14ac:dyDescent="0.25">
      <c r="A3926" s="19" t="s">
        <v>4490</v>
      </c>
      <c r="B3926" s="19" t="s">
        <v>4491</v>
      </c>
      <c r="C3926" s="19" t="s">
        <v>3600</v>
      </c>
      <c r="D3926" s="19" t="s">
        <v>4798</v>
      </c>
      <c r="E3926" s="20" t="s">
        <v>21</v>
      </c>
      <c r="F3926" s="19" t="s">
        <v>21</v>
      </c>
      <c r="G3926" s="180">
        <v>93081</v>
      </c>
      <c r="H3926" s="19" t="s">
        <v>5681</v>
      </c>
      <c r="I3926" s="19" t="s">
        <v>15692</v>
      </c>
      <c r="J3926" s="19" t="s">
        <v>9283</v>
      </c>
      <c r="K3926" s="20" t="s">
        <v>11416</v>
      </c>
      <c r="L3926" s="19" t="s">
        <v>25</v>
      </c>
    </row>
    <row r="3927" spans="1:12" x14ac:dyDescent="0.25">
      <c r="A3927" s="19" t="s">
        <v>4490</v>
      </c>
      <c r="B3927" s="19" t="s">
        <v>4491</v>
      </c>
      <c r="C3927" s="19" t="s">
        <v>3600</v>
      </c>
      <c r="D3927" s="19" t="s">
        <v>4798</v>
      </c>
      <c r="E3927" s="20" t="s">
        <v>21</v>
      </c>
      <c r="F3927" s="19" t="s">
        <v>21</v>
      </c>
      <c r="G3927" s="180">
        <v>93082</v>
      </c>
      <c r="H3927" s="19" t="s">
        <v>5683</v>
      </c>
      <c r="I3927" s="19" t="s">
        <v>15692</v>
      </c>
      <c r="J3927" s="19" t="s">
        <v>9283</v>
      </c>
      <c r="K3927" s="20" t="s">
        <v>11417</v>
      </c>
      <c r="L3927" s="19" t="s">
        <v>25</v>
      </c>
    </row>
    <row r="3928" spans="1:12" x14ac:dyDescent="0.25">
      <c r="A3928" s="19" t="s">
        <v>4490</v>
      </c>
      <c r="B3928" s="19" t="s">
        <v>4491</v>
      </c>
      <c r="C3928" s="19" t="s">
        <v>3600</v>
      </c>
      <c r="D3928" s="19" t="s">
        <v>4798</v>
      </c>
      <c r="E3928" s="20" t="s">
        <v>21</v>
      </c>
      <c r="F3928" s="19" t="s">
        <v>21</v>
      </c>
      <c r="G3928" s="180">
        <v>93083</v>
      </c>
      <c r="H3928" s="19" t="s">
        <v>5685</v>
      </c>
      <c r="I3928" s="19" t="s">
        <v>15692</v>
      </c>
      <c r="J3928" s="19" t="s">
        <v>9283</v>
      </c>
      <c r="K3928" s="20" t="s">
        <v>11418</v>
      </c>
      <c r="L3928" s="19" t="s">
        <v>25</v>
      </c>
    </row>
    <row r="3929" spans="1:12" x14ac:dyDescent="0.25">
      <c r="A3929" s="19" t="s">
        <v>4490</v>
      </c>
      <c r="B3929" s="19" t="s">
        <v>4491</v>
      </c>
      <c r="C3929" s="19" t="s">
        <v>3600</v>
      </c>
      <c r="D3929" s="19" t="s">
        <v>4798</v>
      </c>
      <c r="E3929" s="20" t="s">
        <v>21</v>
      </c>
      <c r="F3929" s="19" t="s">
        <v>21</v>
      </c>
      <c r="G3929" s="180">
        <v>93084</v>
      </c>
      <c r="H3929" s="19" t="s">
        <v>5686</v>
      </c>
      <c r="I3929" s="19" t="s">
        <v>15692</v>
      </c>
      <c r="J3929" s="19" t="s">
        <v>9283</v>
      </c>
      <c r="K3929" s="20" t="s">
        <v>11276</v>
      </c>
      <c r="L3929" s="19" t="s">
        <v>25</v>
      </c>
    </row>
    <row r="3930" spans="1:12" x14ac:dyDescent="0.25">
      <c r="A3930" s="19" t="s">
        <v>4490</v>
      </c>
      <c r="B3930" s="19" t="s">
        <v>4491</v>
      </c>
      <c r="C3930" s="19" t="s">
        <v>3600</v>
      </c>
      <c r="D3930" s="19" t="s">
        <v>4798</v>
      </c>
      <c r="E3930" s="20" t="s">
        <v>21</v>
      </c>
      <c r="F3930" s="19" t="s">
        <v>21</v>
      </c>
      <c r="G3930" s="180">
        <v>93085</v>
      </c>
      <c r="H3930" s="19" t="s">
        <v>5687</v>
      </c>
      <c r="I3930" s="19" t="s">
        <v>15692</v>
      </c>
      <c r="J3930" s="19" t="s">
        <v>9283</v>
      </c>
      <c r="K3930" s="20" t="s">
        <v>3621</v>
      </c>
      <c r="L3930" s="19" t="s">
        <v>25</v>
      </c>
    </row>
    <row r="3931" spans="1:12" x14ac:dyDescent="0.25">
      <c r="A3931" s="19" t="s">
        <v>4490</v>
      </c>
      <c r="B3931" s="19" t="s">
        <v>4491</v>
      </c>
      <c r="C3931" s="19" t="s">
        <v>3600</v>
      </c>
      <c r="D3931" s="19" t="s">
        <v>4798</v>
      </c>
      <c r="E3931" s="20" t="s">
        <v>21</v>
      </c>
      <c r="F3931" s="19" t="s">
        <v>21</v>
      </c>
      <c r="G3931" s="180">
        <v>93086</v>
      </c>
      <c r="H3931" s="19" t="s">
        <v>5689</v>
      </c>
      <c r="I3931" s="19" t="s">
        <v>15692</v>
      </c>
      <c r="J3931" s="19" t="s">
        <v>9283</v>
      </c>
      <c r="K3931" s="20" t="s">
        <v>11419</v>
      </c>
      <c r="L3931" s="19" t="s">
        <v>25</v>
      </c>
    </row>
    <row r="3932" spans="1:12" x14ac:dyDescent="0.25">
      <c r="A3932" s="19" t="s">
        <v>4490</v>
      </c>
      <c r="B3932" s="19" t="s">
        <v>4491</v>
      </c>
      <c r="C3932" s="19" t="s">
        <v>3600</v>
      </c>
      <c r="D3932" s="19" t="s">
        <v>4798</v>
      </c>
      <c r="E3932" s="20" t="s">
        <v>21</v>
      </c>
      <c r="F3932" s="19" t="s">
        <v>21</v>
      </c>
      <c r="G3932" s="180">
        <v>93087</v>
      </c>
      <c r="H3932" s="19" t="s">
        <v>5690</v>
      </c>
      <c r="I3932" s="19" t="s">
        <v>15692</v>
      </c>
      <c r="J3932" s="19" t="s">
        <v>9283</v>
      </c>
      <c r="K3932" s="20" t="s">
        <v>1813</v>
      </c>
      <c r="L3932" s="19" t="s">
        <v>25</v>
      </c>
    </row>
    <row r="3933" spans="1:12" x14ac:dyDescent="0.25">
      <c r="A3933" s="19" t="s">
        <v>4490</v>
      </c>
      <c r="B3933" s="19" t="s">
        <v>4491</v>
      </c>
      <c r="C3933" s="19" t="s">
        <v>3600</v>
      </c>
      <c r="D3933" s="19" t="s">
        <v>4798</v>
      </c>
      <c r="E3933" s="20" t="s">
        <v>21</v>
      </c>
      <c r="F3933" s="19" t="s">
        <v>21</v>
      </c>
      <c r="G3933" s="180">
        <v>93088</v>
      </c>
      <c r="H3933" s="19" t="s">
        <v>5691</v>
      </c>
      <c r="I3933" s="19" t="s">
        <v>15692</v>
      </c>
      <c r="J3933" s="19" t="s">
        <v>9283</v>
      </c>
      <c r="K3933" s="20" t="s">
        <v>9070</v>
      </c>
      <c r="L3933" s="19" t="s">
        <v>25</v>
      </c>
    </row>
    <row r="3934" spans="1:12" x14ac:dyDescent="0.25">
      <c r="A3934" s="19" t="s">
        <v>4490</v>
      </c>
      <c r="B3934" s="19" t="s">
        <v>4491</v>
      </c>
      <c r="C3934" s="19" t="s">
        <v>3600</v>
      </c>
      <c r="D3934" s="19" t="s">
        <v>4798</v>
      </c>
      <c r="E3934" s="20" t="s">
        <v>21</v>
      </c>
      <c r="F3934" s="19" t="s">
        <v>21</v>
      </c>
      <c r="G3934" s="180">
        <v>93089</v>
      </c>
      <c r="H3934" s="19" t="s">
        <v>5693</v>
      </c>
      <c r="I3934" s="19" t="s">
        <v>15692</v>
      </c>
      <c r="J3934" s="19" t="s">
        <v>9283</v>
      </c>
      <c r="K3934" s="20" t="s">
        <v>4017</v>
      </c>
      <c r="L3934" s="19" t="s">
        <v>25</v>
      </c>
    </row>
    <row r="3935" spans="1:12" x14ac:dyDescent="0.25">
      <c r="A3935" s="19" t="s">
        <v>4490</v>
      </c>
      <c r="B3935" s="19" t="s">
        <v>4491</v>
      </c>
      <c r="C3935" s="19" t="s">
        <v>3600</v>
      </c>
      <c r="D3935" s="19" t="s">
        <v>4798</v>
      </c>
      <c r="E3935" s="20" t="s">
        <v>21</v>
      </c>
      <c r="F3935" s="19" t="s">
        <v>21</v>
      </c>
      <c r="G3935" s="180">
        <v>93090</v>
      </c>
      <c r="H3935" s="19" t="s">
        <v>5694</v>
      </c>
      <c r="I3935" s="19" t="s">
        <v>15692</v>
      </c>
      <c r="J3935" s="19" t="s">
        <v>9283</v>
      </c>
      <c r="K3935" s="20" t="s">
        <v>9346</v>
      </c>
      <c r="L3935" s="19" t="s">
        <v>25</v>
      </c>
    </row>
    <row r="3936" spans="1:12" x14ac:dyDescent="0.25">
      <c r="A3936" s="19" t="s">
        <v>4490</v>
      </c>
      <c r="B3936" s="19" t="s">
        <v>4491</v>
      </c>
      <c r="C3936" s="19" t="s">
        <v>3600</v>
      </c>
      <c r="D3936" s="19" t="s">
        <v>4798</v>
      </c>
      <c r="E3936" s="20" t="s">
        <v>21</v>
      </c>
      <c r="F3936" s="19" t="s">
        <v>21</v>
      </c>
      <c r="G3936" s="180">
        <v>93091</v>
      </c>
      <c r="H3936" s="19" t="s">
        <v>5695</v>
      </c>
      <c r="I3936" s="19" t="s">
        <v>15692</v>
      </c>
      <c r="J3936" s="19" t="s">
        <v>9283</v>
      </c>
      <c r="K3936" s="20" t="s">
        <v>11284</v>
      </c>
      <c r="L3936" s="19" t="s">
        <v>25</v>
      </c>
    </row>
    <row r="3937" spans="1:12" x14ac:dyDescent="0.25">
      <c r="A3937" s="19" t="s">
        <v>4490</v>
      </c>
      <c r="B3937" s="19" t="s">
        <v>4491</v>
      </c>
      <c r="C3937" s="19" t="s">
        <v>3600</v>
      </c>
      <c r="D3937" s="19" t="s">
        <v>4798</v>
      </c>
      <c r="E3937" s="20" t="s">
        <v>21</v>
      </c>
      <c r="F3937" s="19" t="s">
        <v>21</v>
      </c>
      <c r="G3937" s="180">
        <v>93092</v>
      </c>
      <c r="H3937" s="19" t="s">
        <v>5697</v>
      </c>
      <c r="I3937" s="19" t="s">
        <v>15692</v>
      </c>
      <c r="J3937" s="19" t="s">
        <v>9283</v>
      </c>
      <c r="K3937" s="20" t="s">
        <v>11420</v>
      </c>
      <c r="L3937" s="19" t="s">
        <v>25</v>
      </c>
    </row>
    <row r="3938" spans="1:12" x14ac:dyDescent="0.25">
      <c r="A3938" s="19" t="s">
        <v>4490</v>
      </c>
      <c r="B3938" s="19" t="s">
        <v>4491</v>
      </c>
      <c r="C3938" s="19" t="s">
        <v>3600</v>
      </c>
      <c r="D3938" s="19" t="s">
        <v>4798</v>
      </c>
      <c r="E3938" s="20" t="s">
        <v>21</v>
      </c>
      <c r="F3938" s="19" t="s">
        <v>21</v>
      </c>
      <c r="G3938" s="180">
        <v>93093</v>
      </c>
      <c r="H3938" s="19" t="s">
        <v>5698</v>
      </c>
      <c r="I3938" s="19" t="s">
        <v>15692</v>
      </c>
      <c r="J3938" s="19" t="s">
        <v>9283</v>
      </c>
      <c r="K3938" s="20" t="s">
        <v>11421</v>
      </c>
      <c r="L3938" s="19" t="s">
        <v>25</v>
      </c>
    </row>
    <row r="3939" spans="1:12" x14ac:dyDescent="0.25">
      <c r="A3939" s="19" t="s">
        <v>4490</v>
      </c>
      <c r="B3939" s="19" t="s">
        <v>4491</v>
      </c>
      <c r="C3939" s="19" t="s">
        <v>3600</v>
      </c>
      <c r="D3939" s="19" t="s">
        <v>4798</v>
      </c>
      <c r="E3939" s="20" t="s">
        <v>21</v>
      </c>
      <c r="F3939" s="19" t="s">
        <v>21</v>
      </c>
      <c r="G3939" s="180">
        <v>93094</v>
      </c>
      <c r="H3939" s="19" t="s">
        <v>5699</v>
      </c>
      <c r="I3939" s="19" t="s">
        <v>15692</v>
      </c>
      <c r="J3939" s="19" t="s">
        <v>9283</v>
      </c>
      <c r="K3939" s="20" t="s">
        <v>11422</v>
      </c>
      <c r="L3939" s="19" t="s">
        <v>25</v>
      </c>
    </row>
    <row r="3940" spans="1:12" x14ac:dyDescent="0.25">
      <c r="A3940" s="19" t="s">
        <v>4490</v>
      </c>
      <c r="B3940" s="19" t="s">
        <v>4491</v>
      </c>
      <c r="C3940" s="19" t="s">
        <v>3600</v>
      </c>
      <c r="D3940" s="19" t="s">
        <v>4798</v>
      </c>
      <c r="E3940" s="20" t="s">
        <v>21</v>
      </c>
      <c r="F3940" s="19" t="s">
        <v>21</v>
      </c>
      <c r="G3940" s="180">
        <v>93095</v>
      </c>
      <c r="H3940" s="19" t="s">
        <v>5701</v>
      </c>
      <c r="I3940" s="19" t="s">
        <v>15692</v>
      </c>
      <c r="J3940" s="19" t="s">
        <v>9283</v>
      </c>
      <c r="K3940" s="20" t="s">
        <v>10600</v>
      </c>
      <c r="L3940" s="19" t="s">
        <v>25</v>
      </c>
    </row>
    <row r="3941" spans="1:12" x14ac:dyDescent="0.25">
      <c r="A3941" s="19" t="s">
        <v>4490</v>
      </c>
      <c r="B3941" s="19" t="s">
        <v>4491</v>
      </c>
      <c r="C3941" s="19" t="s">
        <v>3600</v>
      </c>
      <c r="D3941" s="19" t="s">
        <v>4798</v>
      </c>
      <c r="E3941" s="20" t="s">
        <v>21</v>
      </c>
      <c r="F3941" s="19" t="s">
        <v>21</v>
      </c>
      <c r="G3941" s="180">
        <v>93096</v>
      </c>
      <c r="H3941" s="19" t="s">
        <v>5702</v>
      </c>
      <c r="I3941" s="19" t="s">
        <v>15692</v>
      </c>
      <c r="J3941" s="19" t="s">
        <v>9283</v>
      </c>
      <c r="K3941" s="20" t="s">
        <v>11423</v>
      </c>
      <c r="L3941" s="19" t="s">
        <v>25</v>
      </c>
    </row>
    <row r="3942" spans="1:12" x14ac:dyDescent="0.25">
      <c r="A3942" s="19" t="s">
        <v>4490</v>
      </c>
      <c r="B3942" s="19" t="s">
        <v>4491</v>
      </c>
      <c r="C3942" s="19" t="s">
        <v>3600</v>
      </c>
      <c r="D3942" s="19" t="s">
        <v>4798</v>
      </c>
      <c r="E3942" s="20" t="s">
        <v>21</v>
      </c>
      <c r="F3942" s="19" t="s">
        <v>21</v>
      </c>
      <c r="G3942" s="180">
        <v>93097</v>
      </c>
      <c r="H3942" s="19" t="s">
        <v>5703</v>
      </c>
      <c r="I3942" s="19" t="s">
        <v>15692</v>
      </c>
      <c r="J3942" s="19" t="s">
        <v>9283</v>
      </c>
      <c r="K3942" s="20" t="s">
        <v>6787</v>
      </c>
      <c r="L3942" s="19" t="s">
        <v>25</v>
      </c>
    </row>
    <row r="3943" spans="1:12" x14ac:dyDescent="0.25">
      <c r="A3943" s="19" t="s">
        <v>4490</v>
      </c>
      <c r="B3943" s="19" t="s">
        <v>4491</v>
      </c>
      <c r="C3943" s="19" t="s">
        <v>3600</v>
      </c>
      <c r="D3943" s="19" t="s">
        <v>4798</v>
      </c>
      <c r="E3943" s="20" t="s">
        <v>21</v>
      </c>
      <c r="F3943" s="19" t="s">
        <v>21</v>
      </c>
      <c r="G3943" s="180">
        <v>93098</v>
      </c>
      <c r="H3943" s="19" t="s">
        <v>5704</v>
      </c>
      <c r="I3943" s="19" t="s">
        <v>15692</v>
      </c>
      <c r="J3943" s="19" t="s">
        <v>9283</v>
      </c>
      <c r="K3943" s="20" t="s">
        <v>10452</v>
      </c>
      <c r="L3943" s="19" t="s">
        <v>25</v>
      </c>
    </row>
    <row r="3944" spans="1:12" x14ac:dyDescent="0.25">
      <c r="A3944" s="19" t="s">
        <v>4490</v>
      </c>
      <c r="B3944" s="19" t="s">
        <v>4491</v>
      </c>
      <c r="C3944" s="19" t="s">
        <v>3600</v>
      </c>
      <c r="D3944" s="19" t="s">
        <v>4798</v>
      </c>
      <c r="E3944" s="20" t="s">
        <v>21</v>
      </c>
      <c r="F3944" s="19" t="s">
        <v>21</v>
      </c>
      <c r="G3944" s="180">
        <v>93099</v>
      </c>
      <c r="H3944" s="19" t="s">
        <v>5705</v>
      </c>
      <c r="I3944" s="19" t="s">
        <v>15692</v>
      </c>
      <c r="J3944" s="19" t="s">
        <v>9283</v>
      </c>
      <c r="K3944" s="20" t="s">
        <v>1536</v>
      </c>
      <c r="L3944" s="19" t="s">
        <v>25</v>
      </c>
    </row>
    <row r="3945" spans="1:12" x14ac:dyDescent="0.25">
      <c r="A3945" s="19" t="s">
        <v>4490</v>
      </c>
      <c r="B3945" s="19" t="s">
        <v>4491</v>
      </c>
      <c r="C3945" s="19" t="s">
        <v>3600</v>
      </c>
      <c r="D3945" s="19" t="s">
        <v>4798</v>
      </c>
      <c r="E3945" s="20" t="s">
        <v>21</v>
      </c>
      <c r="F3945" s="19" t="s">
        <v>21</v>
      </c>
      <c r="G3945" s="180">
        <v>93100</v>
      </c>
      <c r="H3945" s="19" t="s">
        <v>5706</v>
      </c>
      <c r="I3945" s="19" t="s">
        <v>15692</v>
      </c>
      <c r="J3945" s="19" t="s">
        <v>9283</v>
      </c>
      <c r="K3945" s="20" t="s">
        <v>10287</v>
      </c>
      <c r="L3945" s="19" t="s">
        <v>25</v>
      </c>
    </row>
    <row r="3946" spans="1:12" x14ac:dyDescent="0.25">
      <c r="A3946" s="19" t="s">
        <v>4490</v>
      </c>
      <c r="B3946" s="19" t="s">
        <v>4491</v>
      </c>
      <c r="C3946" s="19" t="s">
        <v>3600</v>
      </c>
      <c r="D3946" s="19" t="s">
        <v>4798</v>
      </c>
      <c r="E3946" s="20" t="s">
        <v>21</v>
      </c>
      <c r="F3946" s="19" t="s">
        <v>21</v>
      </c>
      <c r="G3946" s="180">
        <v>93101</v>
      </c>
      <c r="H3946" s="19" t="s">
        <v>5707</v>
      </c>
      <c r="I3946" s="19" t="s">
        <v>15692</v>
      </c>
      <c r="J3946" s="19" t="s">
        <v>9283</v>
      </c>
      <c r="K3946" s="20" t="s">
        <v>11424</v>
      </c>
      <c r="L3946" s="19" t="s">
        <v>25</v>
      </c>
    </row>
    <row r="3947" spans="1:12" x14ac:dyDescent="0.25">
      <c r="A3947" s="19" t="s">
        <v>4490</v>
      </c>
      <c r="B3947" s="19" t="s">
        <v>4491</v>
      </c>
      <c r="C3947" s="19" t="s">
        <v>3600</v>
      </c>
      <c r="D3947" s="19" t="s">
        <v>4798</v>
      </c>
      <c r="E3947" s="20" t="s">
        <v>21</v>
      </c>
      <c r="F3947" s="19" t="s">
        <v>21</v>
      </c>
      <c r="G3947" s="180">
        <v>93102</v>
      </c>
      <c r="H3947" s="19" t="s">
        <v>5708</v>
      </c>
      <c r="I3947" s="19" t="s">
        <v>15692</v>
      </c>
      <c r="J3947" s="19" t="s">
        <v>9283</v>
      </c>
      <c r="K3947" s="20" t="s">
        <v>11425</v>
      </c>
      <c r="L3947" s="19" t="s">
        <v>25</v>
      </c>
    </row>
    <row r="3948" spans="1:12" x14ac:dyDescent="0.25">
      <c r="A3948" s="19" t="s">
        <v>4490</v>
      </c>
      <c r="B3948" s="19" t="s">
        <v>4491</v>
      </c>
      <c r="C3948" s="19" t="s">
        <v>3600</v>
      </c>
      <c r="D3948" s="19" t="s">
        <v>4798</v>
      </c>
      <c r="E3948" s="20" t="s">
        <v>21</v>
      </c>
      <c r="F3948" s="19" t="s">
        <v>21</v>
      </c>
      <c r="G3948" s="180">
        <v>93103</v>
      </c>
      <c r="H3948" s="19" t="s">
        <v>5709</v>
      </c>
      <c r="I3948" s="19" t="s">
        <v>15692</v>
      </c>
      <c r="J3948" s="19" t="s">
        <v>9283</v>
      </c>
      <c r="K3948" s="20" t="s">
        <v>11426</v>
      </c>
      <c r="L3948" s="19" t="s">
        <v>25</v>
      </c>
    </row>
    <row r="3949" spans="1:12" x14ac:dyDescent="0.25">
      <c r="A3949" s="19" t="s">
        <v>4490</v>
      </c>
      <c r="B3949" s="19" t="s">
        <v>4491</v>
      </c>
      <c r="C3949" s="19" t="s">
        <v>3600</v>
      </c>
      <c r="D3949" s="19" t="s">
        <v>4798</v>
      </c>
      <c r="E3949" s="20" t="s">
        <v>21</v>
      </c>
      <c r="F3949" s="19" t="s">
        <v>21</v>
      </c>
      <c r="G3949" s="180">
        <v>93104</v>
      </c>
      <c r="H3949" s="19" t="s">
        <v>5711</v>
      </c>
      <c r="I3949" s="19" t="s">
        <v>15692</v>
      </c>
      <c r="J3949" s="19" t="s">
        <v>9283</v>
      </c>
      <c r="K3949" s="20" t="s">
        <v>935</v>
      </c>
      <c r="L3949" s="19" t="s">
        <v>25</v>
      </c>
    </row>
    <row r="3950" spans="1:12" x14ac:dyDescent="0.25">
      <c r="A3950" s="19" t="s">
        <v>4490</v>
      </c>
      <c r="B3950" s="19" t="s">
        <v>4491</v>
      </c>
      <c r="C3950" s="19" t="s">
        <v>3600</v>
      </c>
      <c r="D3950" s="19" t="s">
        <v>4798</v>
      </c>
      <c r="E3950" s="20" t="s">
        <v>21</v>
      </c>
      <c r="F3950" s="19" t="s">
        <v>21</v>
      </c>
      <c r="G3950" s="180">
        <v>93105</v>
      </c>
      <c r="H3950" s="19" t="s">
        <v>5712</v>
      </c>
      <c r="I3950" s="19" t="s">
        <v>15692</v>
      </c>
      <c r="J3950" s="19" t="s">
        <v>9283</v>
      </c>
      <c r="K3950" s="20" t="s">
        <v>5561</v>
      </c>
      <c r="L3950" s="19" t="s">
        <v>25</v>
      </c>
    </row>
    <row r="3951" spans="1:12" x14ac:dyDescent="0.25">
      <c r="A3951" s="19" t="s">
        <v>4490</v>
      </c>
      <c r="B3951" s="19" t="s">
        <v>4491</v>
      </c>
      <c r="C3951" s="19" t="s">
        <v>3600</v>
      </c>
      <c r="D3951" s="19" t="s">
        <v>4798</v>
      </c>
      <c r="E3951" s="20" t="s">
        <v>21</v>
      </c>
      <c r="F3951" s="19" t="s">
        <v>21</v>
      </c>
      <c r="G3951" s="180">
        <v>93106</v>
      </c>
      <c r="H3951" s="19" t="s">
        <v>5713</v>
      </c>
      <c r="I3951" s="19" t="s">
        <v>15692</v>
      </c>
      <c r="J3951" s="19" t="s">
        <v>9283</v>
      </c>
      <c r="K3951" s="20" t="s">
        <v>11427</v>
      </c>
      <c r="L3951" s="19" t="s">
        <v>25</v>
      </c>
    </row>
    <row r="3952" spans="1:12" x14ac:dyDescent="0.25">
      <c r="A3952" s="19" t="s">
        <v>4490</v>
      </c>
      <c r="B3952" s="19" t="s">
        <v>4491</v>
      </c>
      <c r="C3952" s="19" t="s">
        <v>3600</v>
      </c>
      <c r="D3952" s="19" t="s">
        <v>4798</v>
      </c>
      <c r="E3952" s="20" t="s">
        <v>21</v>
      </c>
      <c r="F3952" s="19" t="s">
        <v>21</v>
      </c>
      <c r="G3952" s="180">
        <v>93107</v>
      </c>
      <c r="H3952" s="19" t="s">
        <v>5714</v>
      </c>
      <c r="I3952" s="19" t="s">
        <v>15692</v>
      </c>
      <c r="J3952" s="19" t="s">
        <v>9283</v>
      </c>
      <c r="K3952" s="20" t="s">
        <v>504</v>
      </c>
      <c r="L3952" s="19" t="s">
        <v>25</v>
      </c>
    </row>
    <row r="3953" spans="1:12" x14ac:dyDescent="0.25">
      <c r="A3953" s="19" t="s">
        <v>4490</v>
      </c>
      <c r="B3953" s="19" t="s">
        <v>4491</v>
      </c>
      <c r="C3953" s="19" t="s">
        <v>3600</v>
      </c>
      <c r="D3953" s="19" t="s">
        <v>4798</v>
      </c>
      <c r="E3953" s="20" t="s">
        <v>21</v>
      </c>
      <c r="F3953" s="19" t="s">
        <v>21</v>
      </c>
      <c r="G3953" s="180">
        <v>93108</v>
      </c>
      <c r="H3953" s="19" t="s">
        <v>5716</v>
      </c>
      <c r="I3953" s="19" t="s">
        <v>15692</v>
      </c>
      <c r="J3953" s="19" t="s">
        <v>9283</v>
      </c>
      <c r="K3953" s="20" t="s">
        <v>11428</v>
      </c>
      <c r="L3953" s="19" t="s">
        <v>25</v>
      </c>
    </row>
    <row r="3954" spans="1:12" x14ac:dyDescent="0.25">
      <c r="A3954" s="19" t="s">
        <v>4490</v>
      </c>
      <c r="B3954" s="19" t="s">
        <v>4491</v>
      </c>
      <c r="C3954" s="19" t="s">
        <v>3600</v>
      </c>
      <c r="D3954" s="19" t="s">
        <v>4798</v>
      </c>
      <c r="E3954" s="20" t="s">
        <v>21</v>
      </c>
      <c r="F3954" s="19" t="s">
        <v>21</v>
      </c>
      <c r="G3954" s="180">
        <v>93109</v>
      </c>
      <c r="H3954" s="19" t="s">
        <v>5718</v>
      </c>
      <c r="I3954" s="19" t="s">
        <v>15692</v>
      </c>
      <c r="J3954" s="19" t="s">
        <v>9283</v>
      </c>
      <c r="K3954" s="20" t="s">
        <v>11429</v>
      </c>
      <c r="L3954" s="19" t="s">
        <v>25</v>
      </c>
    </row>
    <row r="3955" spans="1:12" x14ac:dyDescent="0.25">
      <c r="A3955" s="19" t="s">
        <v>4490</v>
      </c>
      <c r="B3955" s="19" t="s">
        <v>4491</v>
      </c>
      <c r="C3955" s="19" t="s">
        <v>3600</v>
      </c>
      <c r="D3955" s="19" t="s">
        <v>4798</v>
      </c>
      <c r="E3955" s="20" t="s">
        <v>21</v>
      </c>
      <c r="F3955" s="19" t="s">
        <v>21</v>
      </c>
      <c r="G3955" s="180">
        <v>93110</v>
      </c>
      <c r="H3955" s="19" t="s">
        <v>5719</v>
      </c>
      <c r="I3955" s="19" t="s">
        <v>15692</v>
      </c>
      <c r="J3955" s="19" t="s">
        <v>9283</v>
      </c>
      <c r="K3955" s="20" t="s">
        <v>1948</v>
      </c>
      <c r="L3955" s="19" t="s">
        <v>25</v>
      </c>
    </row>
    <row r="3956" spans="1:12" x14ac:dyDescent="0.25">
      <c r="A3956" s="19" t="s">
        <v>4490</v>
      </c>
      <c r="B3956" s="19" t="s">
        <v>4491</v>
      </c>
      <c r="C3956" s="19" t="s">
        <v>3600</v>
      </c>
      <c r="D3956" s="19" t="s">
        <v>4798</v>
      </c>
      <c r="E3956" s="20" t="s">
        <v>21</v>
      </c>
      <c r="F3956" s="19" t="s">
        <v>21</v>
      </c>
      <c r="G3956" s="180">
        <v>93111</v>
      </c>
      <c r="H3956" s="19" t="s">
        <v>5721</v>
      </c>
      <c r="I3956" s="19" t="s">
        <v>15692</v>
      </c>
      <c r="J3956" s="19" t="s">
        <v>9283</v>
      </c>
      <c r="K3956" s="20" t="s">
        <v>576</v>
      </c>
      <c r="L3956" s="19" t="s">
        <v>25</v>
      </c>
    </row>
    <row r="3957" spans="1:12" x14ac:dyDescent="0.25">
      <c r="A3957" s="19" t="s">
        <v>4490</v>
      </c>
      <c r="B3957" s="19" t="s">
        <v>4491</v>
      </c>
      <c r="C3957" s="19" t="s">
        <v>3600</v>
      </c>
      <c r="D3957" s="19" t="s">
        <v>4798</v>
      </c>
      <c r="E3957" s="20" t="s">
        <v>21</v>
      </c>
      <c r="F3957" s="19" t="s">
        <v>21</v>
      </c>
      <c r="G3957" s="180">
        <v>93112</v>
      </c>
      <c r="H3957" s="19" t="s">
        <v>5722</v>
      </c>
      <c r="I3957" s="19" t="s">
        <v>15692</v>
      </c>
      <c r="J3957" s="19" t="s">
        <v>9283</v>
      </c>
      <c r="K3957" s="20" t="s">
        <v>9086</v>
      </c>
      <c r="L3957" s="19" t="s">
        <v>25</v>
      </c>
    </row>
    <row r="3958" spans="1:12" x14ac:dyDescent="0.25">
      <c r="A3958" s="19" t="s">
        <v>4490</v>
      </c>
      <c r="B3958" s="19" t="s">
        <v>4491</v>
      </c>
      <c r="C3958" s="19" t="s">
        <v>3600</v>
      </c>
      <c r="D3958" s="19" t="s">
        <v>4798</v>
      </c>
      <c r="E3958" s="20" t="s">
        <v>21</v>
      </c>
      <c r="F3958" s="19" t="s">
        <v>21</v>
      </c>
      <c r="G3958" s="180">
        <v>93113</v>
      </c>
      <c r="H3958" s="19" t="s">
        <v>5724</v>
      </c>
      <c r="I3958" s="19" t="s">
        <v>15692</v>
      </c>
      <c r="J3958" s="19" t="s">
        <v>9283</v>
      </c>
      <c r="K3958" s="20" t="s">
        <v>7451</v>
      </c>
      <c r="L3958" s="19" t="s">
        <v>25</v>
      </c>
    </row>
    <row r="3959" spans="1:12" x14ac:dyDescent="0.25">
      <c r="A3959" s="19" t="s">
        <v>4490</v>
      </c>
      <c r="B3959" s="19" t="s">
        <v>4491</v>
      </c>
      <c r="C3959" s="19" t="s">
        <v>3600</v>
      </c>
      <c r="D3959" s="19" t="s">
        <v>4798</v>
      </c>
      <c r="E3959" s="20" t="s">
        <v>21</v>
      </c>
      <c r="F3959" s="19" t="s">
        <v>21</v>
      </c>
      <c r="G3959" s="180">
        <v>93114</v>
      </c>
      <c r="H3959" s="19" t="s">
        <v>5725</v>
      </c>
      <c r="I3959" s="19" t="s">
        <v>15692</v>
      </c>
      <c r="J3959" s="19" t="s">
        <v>9283</v>
      </c>
      <c r="K3959" s="20" t="s">
        <v>4668</v>
      </c>
      <c r="L3959" s="19" t="s">
        <v>25</v>
      </c>
    </row>
    <row r="3960" spans="1:12" x14ac:dyDescent="0.25">
      <c r="A3960" s="19" t="s">
        <v>4490</v>
      </c>
      <c r="B3960" s="19" t="s">
        <v>4491</v>
      </c>
      <c r="C3960" s="19" t="s">
        <v>3600</v>
      </c>
      <c r="D3960" s="19" t="s">
        <v>4798</v>
      </c>
      <c r="E3960" s="20" t="s">
        <v>21</v>
      </c>
      <c r="F3960" s="19" t="s">
        <v>21</v>
      </c>
      <c r="G3960" s="180">
        <v>93115</v>
      </c>
      <c r="H3960" s="19" t="s">
        <v>5727</v>
      </c>
      <c r="I3960" s="19" t="s">
        <v>15692</v>
      </c>
      <c r="J3960" s="19" t="s">
        <v>9283</v>
      </c>
      <c r="K3960" s="20" t="s">
        <v>11430</v>
      </c>
      <c r="L3960" s="19" t="s">
        <v>25</v>
      </c>
    </row>
    <row r="3961" spans="1:12" x14ac:dyDescent="0.25">
      <c r="A3961" s="19" t="s">
        <v>4490</v>
      </c>
      <c r="B3961" s="19" t="s">
        <v>4491</v>
      </c>
      <c r="C3961" s="19" t="s">
        <v>3600</v>
      </c>
      <c r="D3961" s="19" t="s">
        <v>4798</v>
      </c>
      <c r="E3961" s="20" t="s">
        <v>21</v>
      </c>
      <c r="F3961" s="19" t="s">
        <v>21</v>
      </c>
      <c r="G3961" s="180">
        <v>93116</v>
      </c>
      <c r="H3961" s="19" t="s">
        <v>5729</v>
      </c>
      <c r="I3961" s="19" t="s">
        <v>15692</v>
      </c>
      <c r="J3961" s="19" t="s">
        <v>9283</v>
      </c>
      <c r="K3961" s="20" t="s">
        <v>11431</v>
      </c>
      <c r="L3961" s="19" t="s">
        <v>25</v>
      </c>
    </row>
    <row r="3962" spans="1:12" x14ac:dyDescent="0.25">
      <c r="A3962" s="19" t="s">
        <v>4490</v>
      </c>
      <c r="B3962" s="19" t="s">
        <v>4491</v>
      </c>
      <c r="C3962" s="19" t="s">
        <v>3600</v>
      </c>
      <c r="D3962" s="19" t="s">
        <v>4798</v>
      </c>
      <c r="E3962" s="20" t="s">
        <v>21</v>
      </c>
      <c r="F3962" s="19" t="s">
        <v>21</v>
      </c>
      <c r="G3962" s="180">
        <v>93117</v>
      </c>
      <c r="H3962" s="19" t="s">
        <v>5730</v>
      </c>
      <c r="I3962" s="19" t="s">
        <v>15692</v>
      </c>
      <c r="J3962" s="19" t="s">
        <v>9283</v>
      </c>
      <c r="K3962" s="20" t="s">
        <v>11432</v>
      </c>
      <c r="L3962" s="19" t="s">
        <v>25</v>
      </c>
    </row>
    <row r="3963" spans="1:12" x14ac:dyDescent="0.25">
      <c r="A3963" s="19" t="s">
        <v>4490</v>
      </c>
      <c r="B3963" s="19" t="s">
        <v>4491</v>
      </c>
      <c r="C3963" s="19" t="s">
        <v>3600</v>
      </c>
      <c r="D3963" s="19" t="s">
        <v>4798</v>
      </c>
      <c r="E3963" s="20" t="s">
        <v>21</v>
      </c>
      <c r="F3963" s="19" t="s">
        <v>21</v>
      </c>
      <c r="G3963" s="180">
        <v>93118</v>
      </c>
      <c r="H3963" s="19" t="s">
        <v>5732</v>
      </c>
      <c r="I3963" s="19" t="s">
        <v>15692</v>
      </c>
      <c r="J3963" s="19" t="s">
        <v>9283</v>
      </c>
      <c r="K3963" s="20" t="s">
        <v>11433</v>
      </c>
      <c r="L3963" s="19" t="s">
        <v>25</v>
      </c>
    </row>
    <row r="3964" spans="1:12" x14ac:dyDescent="0.25">
      <c r="A3964" s="19" t="s">
        <v>4490</v>
      </c>
      <c r="B3964" s="19" t="s">
        <v>4491</v>
      </c>
      <c r="C3964" s="19" t="s">
        <v>3600</v>
      </c>
      <c r="D3964" s="19" t="s">
        <v>4798</v>
      </c>
      <c r="E3964" s="20" t="s">
        <v>21</v>
      </c>
      <c r="F3964" s="19" t="s">
        <v>21</v>
      </c>
      <c r="G3964" s="180">
        <v>93119</v>
      </c>
      <c r="H3964" s="19" t="s">
        <v>5734</v>
      </c>
      <c r="I3964" s="19" t="s">
        <v>15692</v>
      </c>
      <c r="J3964" s="19" t="s">
        <v>9283</v>
      </c>
      <c r="K3964" s="20" t="s">
        <v>6832</v>
      </c>
      <c r="L3964" s="19" t="s">
        <v>25</v>
      </c>
    </row>
    <row r="3965" spans="1:12" x14ac:dyDescent="0.25">
      <c r="A3965" s="19" t="s">
        <v>4490</v>
      </c>
      <c r="B3965" s="19" t="s">
        <v>4491</v>
      </c>
      <c r="C3965" s="19" t="s">
        <v>3600</v>
      </c>
      <c r="D3965" s="19" t="s">
        <v>4798</v>
      </c>
      <c r="E3965" s="20" t="s">
        <v>21</v>
      </c>
      <c r="F3965" s="19" t="s">
        <v>21</v>
      </c>
      <c r="G3965" s="180">
        <v>93120</v>
      </c>
      <c r="H3965" s="19" t="s">
        <v>5735</v>
      </c>
      <c r="I3965" s="19" t="s">
        <v>15692</v>
      </c>
      <c r="J3965" s="19" t="s">
        <v>9283</v>
      </c>
      <c r="K3965" s="20" t="s">
        <v>9735</v>
      </c>
      <c r="L3965" s="19" t="s">
        <v>25</v>
      </c>
    </row>
    <row r="3966" spans="1:12" x14ac:dyDescent="0.25">
      <c r="A3966" s="19" t="s">
        <v>4490</v>
      </c>
      <c r="B3966" s="19" t="s">
        <v>4491</v>
      </c>
      <c r="C3966" s="19" t="s">
        <v>3600</v>
      </c>
      <c r="D3966" s="19" t="s">
        <v>4798</v>
      </c>
      <c r="E3966" s="20" t="s">
        <v>21</v>
      </c>
      <c r="F3966" s="19" t="s">
        <v>21</v>
      </c>
      <c r="G3966" s="180">
        <v>93121</v>
      </c>
      <c r="H3966" s="19" t="s">
        <v>5737</v>
      </c>
      <c r="I3966" s="19" t="s">
        <v>15692</v>
      </c>
      <c r="J3966" s="19" t="s">
        <v>9283</v>
      </c>
      <c r="K3966" s="20" t="s">
        <v>11434</v>
      </c>
      <c r="L3966" s="19" t="s">
        <v>25</v>
      </c>
    </row>
    <row r="3967" spans="1:12" x14ac:dyDescent="0.25">
      <c r="A3967" s="19" t="s">
        <v>4490</v>
      </c>
      <c r="B3967" s="19" t="s">
        <v>4491</v>
      </c>
      <c r="C3967" s="19" t="s">
        <v>3600</v>
      </c>
      <c r="D3967" s="19" t="s">
        <v>4798</v>
      </c>
      <c r="E3967" s="20" t="s">
        <v>21</v>
      </c>
      <c r="F3967" s="19" t="s">
        <v>21</v>
      </c>
      <c r="G3967" s="180">
        <v>93122</v>
      </c>
      <c r="H3967" s="19" t="s">
        <v>5739</v>
      </c>
      <c r="I3967" s="19" t="s">
        <v>15692</v>
      </c>
      <c r="J3967" s="19" t="s">
        <v>9283</v>
      </c>
      <c r="K3967" s="20" t="s">
        <v>11435</v>
      </c>
      <c r="L3967" s="19" t="s">
        <v>25</v>
      </c>
    </row>
    <row r="3968" spans="1:12" x14ac:dyDescent="0.25">
      <c r="A3968" s="19" t="s">
        <v>4490</v>
      </c>
      <c r="B3968" s="19" t="s">
        <v>4491</v>
      </c>
      <c r="C3968" s="19" t="s">
        <v>3600</v>
      </c>
      <c r="D3968" s="19" t="s">
        <v>4798</v>
      </c>
      <c r="E3968" s="20" t="s">
        <v>21</v>
      </c>
      <c r="F3968" s="19" t="s">
        <v>21</v>
      </c>
      <c r="G3968" s="180">
        <v>93123</v>
      </c>
      <c r="H3968" s="19" t="s">
        <v>5741</v>
      </c>
      <c r="I3968" s="19" t="s">
        <v>15692</v>
      </c>
      <c r="J3968" s="19" t="s">
        <v>9283</v>
      </c>
      <c r="K3968" s="20" t="s">
        <v>6539</v>
      </c>
      <c r="L3968" s="19" t="s">
        <v>25</v>
      </c>
    </row>
    <row r="3969" spans="1:12" x14ac:dyDescent="0.25">
      <c r="A3969" s="19" t="s">
        <v>4490</v>
      </c>
      <c r="B3969" s="19" t="s">
        <v>4491</v>
      </c>
      <c r="C3969" s="19" t="s">
        <v>3600</v>
      </c>
      <c r="D3969" s="19" t="s">
        <v>4798</v>
      </c>
      <c r="E3969" s="20" t="s">
        <v>21</v>
      </c>
      <c r="F3969" s="19" t="s">
        <v>21</v>
      </c>
      <c r="G3969" s="180">
        <v>93124</v>
      </c>
      <c r="H3969" s="19" t="s">
        <v>5743</v>
      </c>
      <c r="I3969" s="19" t="s">
        <v>15692</v>
      </c>
      <c r="J3969" s="19" t="s">
        <v>9283</v>
      </c>
      <c r="K3969" s="20" t="s">
        <v>11436</v>
      </c>
      <c r="L3969" s="19" t="s">
        <v>25</v>
      </c>
    </row>
    <row r="3970" spans="1:12" x14ac:dyDescent="0.25">
      <c r="A3970" s="19" t="s">
        <v>4490</v>
      </c>
      <c r="B3970" s="19" t="s">
        <v>4491</v>
      </c>
      <c r="C3970" s="19" t="s">
        <v>3600</v>
      </c>
      <c r="D3970" s="19" t="s">
        <v>4798</v>
      </c>
      <c r="E3970" s="20" t="s">
        <v>21</v>
      </c>
      <c r="F3970" s="19" t="s">
        <v>21</v>
      </c>
      <c r="G3970" s="180">
        <v>93125</v>
      </c>
      <c r="H3970" s="19" t="s">
        <v>5745</v>
      </c>
      <c r="I3970" s="19" t="s">
        <v>15692</v>
      </c>
      <c r="J3970" s="19" t="s">
        <v>9283</v>
      </c>
      <c r="K3970" s="20" t="s">
        <v>11437</v>
      </c>
      <c r="L3970" s="19" t="s">
        <v>25</v>
      </c>
    </row>
    <row r="3971" spans="1:12" x14ac:dyDescent="0.25">
      <c r="A3971" s="19" t="s">
        <v>4490</v>
      </c>
      <c r="B3971" s="19" t="s">
        <v>4491</v>
      </c>
      <c r="C3971" s="19" t="s">
        <v>3600</v>
      </c>
      <c r="D3971" s="19" t="s">
        <v>4798</v>
      </c>
      <c r="E3971" s="20" t="s">
        <v>21</v>
      </c>
      <c r="F3971" s="19" t="s">
        <v>21</v>
      </c>
      <c r="G3971" s="180">
        <v>93126</v>
      </c>
      <c r="H3971" s="19" t="s">
        <v>5746</v>
      </c>
      <c r="I3971" s="19" t="s">
        <v>15692</v>
      </c>
      <c r="J3971" s="19" t="s">
        <v>9283</v>
      </c>
      <c r="K3971" s="20" t="s">
        <v>11438</v>
      </c>
      <c r="L3971" s="19" t="s">
        <v>25</v>
      </c>
    </row>
    <row r="3972" spans="1:12" x14ac:dyDescent="0.25">
      <c r="A3972" s="19" t="s">
        <v>4490</v>
      </c>
      <c r="B3972" s="19" t="s">
        <v>4491</v>
      </c>
      <c r="C3972" s="19" t="s">
        <v>3600</v>
      </c>
      <c r="D3972" s="19" t="s">
        <v>4798</v>
      </c>
      <c r="E3972" s="20" t="s">
        <v>21</v>
      </c>
      <c r="F3972" s="19" t="s">
        <v>21</v>
      </c>
      <c r="G3972" s="180">
        <v>93133</v>
      </c>
      <c r="H3972" s="19" t="s">
        <v>5747</v>
      </c>
      <c r="I3972" s="19" t="s">
        <v>15692</v>
      </c>
      <c r="J3972" s="19" t="s">
        <v>9283</v>
      </c>
      <c r="K3972" s="20" t="s">
        <v>9586</v>
      </c>
      <c r="L3972" s="19" t="s">
        <v>25</v>
      </c>
    </row>
    <row r="3973" spans="1:12" x14ac:dyDescent="0.25">
      <c r="A3973" s="19" t="s">
        <v>4490</v>
      </c>
      <c r="B3973" s="19" t="s">
        <v>4491</v>
      </c>
      <c r="C3973" s="19" t="s">
        <v>3600</v>
      </c>
      <c r="D3973" s="19" t="s">
        <v>4798</v>
      </c>
      <c r="E3973" s="20" t="s">
        <v>21</v>
      </c>
      <c r="F3973" s="19" t="s">
        <v>21</v>
      </c>
      <c r="G3973" s="180">
        <v>94465</v>
      </c>
      <c r="H3973" s="19" t="s">
        <v>5748</v>
      </c>
      <c r="I3973" s="19" t="s">
        <v>15692</v>
      </c>
      <c r="J3973" s="19" t="s">
        <v>23</v>
      </c>
      <c r="K3973" s="20" t="s">
        <v>11439</v>
      </c>
      <c r="L3973" s="19" t="s">
        <v>25</v>
      </c>
    </row>
    <row r="3974" spans="1:12" x14ac:dyDescent="0.25">
      <c r="A3974" s="19" t="s">
        <v>4490</v>
      </c>
      <c r="B3974" s="19" t="s">
        <v>4491</v>
      </c>
      <c r="C3974" s="19" t="s">
        <v>3600</v>
      </c>
      <c r="D3974" s="19" t="s">
        <v>4798</v>
      </c>
      <c r="E3974" s="20" t="s">
        <v>21</v>
      </c>
      <c r="F3974" s="19" t="s">
        <v>21</v>
      </c>
      <c r="G3974" s="180">
        <v>94466</v>
      </c>
      <c r="H3974" s="19" t="s">
        <v>5750</v>
      </c>
      <c r="I3974" s="19" t="s">
        <v>15692</v>
      </c>
      <c r="J3974" s="19" t="s">
        <v>23</v>
      </c>
      <c r="K3974" s="20" t="s">
        <v>11440</v>
      </c>
      <c r="L3974" s="19" t="s">
        <v>25</v>
      </c>
    </row>
    <row r="3975" spans="1:12" x14ac:dyDescent="0.25">
      <c r="A3975" s="19" t="s">
        <v>4490</v>
      </c>
      <c r="B3975" s="19" t="s">
        <v>4491</v>
      </c>
      <c r="C3975" s="19" t="s">
        <v>3600</v>
      </c>
      <c r="D3975" s="19" t="s">
        <v>4798</v>
      </c>
      <c r="E3975" s="20" t="s">
        <v>21</v>
      </c>
      <c r="F3975" s="19" t="s">
        <v>21</v>
      </c>
      <c r="G3975" s="180">
        <v>94467</v>
      </c>
      <c r="H3975" s="19" t="s">
        <v>5751</v>
      </c>
      <c r="I3975" s="19" t="s">
        <v>15692</v>
      </c>
      <c r="J3975" s="19" t="s">
        <v>23</v>
      </c>
      <c r="K3975" s="20" t="s">
        <v>11048</v>
      </c>
      <c r="L3975" s="19" t="s">
        <v>25</v>
      </c>
    </row>
    <row r="3976" spans="1:12" x14ac:dyDescent="0.25">
      <c r="A3976" s="19" t="s">
        <v>4490</v>
      </c>
      <c r="B3976" s="19" t="s">
        <v>4491</v>
      </c>
      <c r="C3976" s="19" t="s">
        <v>3600</v>
      </c>
      <c r="D3976" s="19" t="s">
        <v>4798</v>
      </c>
      <c r="E3976" s="20" t="s">
        <v>21</v>
      </c>
      <c r="F3976" s="19" t="s">
        <v>21</v>
      </c>
      <c r="G3976" s="180">
        <v>94468</v>
      </c>
      <c r="H3976" s="19" t="s">
        <v>5752</v>
      </c>
      <c r="I3976" s="19" t="s">
        <v>15692</v>
      </c>
      <c r="J3976" s="19" t="s">
        <v>23</v>
      </c>
      <c r="K3976" s="20" t="s">
        <v>11441</v>
      </c>
      <c r="L3976" s="19" t="s">
        <v>25</v>
      </c>
    </row>
    <row r="3977" spans="1:12" x14ac:dyDescent="0.25">
      <c r="A3977" s="19" t="s">
        <v>4490</v>
      </c>
      <c r="B3977" s="19" t="s">
        <v>4491</v>
      </c>
      <c r="C3977" s="19" t="s">
        <v>3600</v>
      </c>
      <c r="D3977" s="19" t="s">
        <v>4798</v>
      </c>
      <c r="E3977" s="20" t="s">
        <v>21</v>
      </c>
      <c r="F3977" s="19" t="s">
        <v>21</v>
      </c>
      <c r="G3977" s="180">
        <v>94469</v>
      </c>
      <c r="H3977" s="19" t="s">
        <v>5753</v>
      </c>
      <c r="I3977" s="19" t="s">
        <v>15692</v>
      </c>
      <c r="J3977" s="19" t="s">
        <v>23</v>
      </c>
      <c r="K3977" s="20" t="s">
        <v>9446</v>
      </c>
      <c r="L3977" s="19" t="s">
        <v>25</v>
      </c>
    </row>
    <row r="3978" spans="1:12" x14ac:dyDescent="0.25">
      <c r="A3978" s="19" t="s">
        <v>4490</v>
      </c>
      <c r="B3978" s="19" t="s">
        <v>4491</v>
      </c>
      <c r="C3978" s="19" t="s">
        <v>3600</v>
      </c>
      <c r="D3978" s="19" t="s">
        <v>4798</v>
      </c>
      <c r="E3978" s="20" t="s">
        <v>21</v>
      </c>
      <c r="F3978" s="19" t="s">
        <v>21</v>
      </c>
      <c r="G3978" s="180">
        <v>94470</v>
      </c>
      <c r="H3978" s="19" t="s">
        <v>5754</v>
      </c>
      <c r="I3978" s="19" t="s">
        <v>15692</v>
      </c>
      <c r="J3978" s="19" t="s">
        <v>23</v>
      </c>
      <c r="K3978" s="20" t="s">
        <v>11442</v>
      </c>
      <c r="L3978" s="19" t="s">
        <v>25</v>
      </c>
    </row>
    <row r="3979" spans="1:12" x14ac:dyDescent="0.25">
      <c r="A3979" s="19" t="s">
        <v>4490</v>
      </c>
      <c r="B3979" s="19" t="s">
        <v>4491</v>
      </c>
      <c r="C3979" s="19" t="s">
        <v>3600</v>
      </c>
      <c r="D3979" s="19" t="s">
        <v>4798</v>
      </c>
      <c r="E3979" s="20" t="s">
        <v>21</v>
      </c>
      <c r="F3979" s="19" t="s">
        <v>21</v>
      </c>
      <c r="G3979" s="180">
        <v>94471</v>
      </c>
      <c r="H3979" s="19" t="s">
        <v>5756</v>
      </c>
      <c r="I3979" s="19" t="s">
        <v>15692</v>
      </c>
      <c r="J3979" s="19" t="s">
        <v>23</v>
      </c>
      <c r="K3979" s="20" t="s">
        <v>5972</v>
      </c>
      <c r="L3979" s="19" t="s">
        <v>25</v>
      </c>
    </row>
    <row r="3980" spans="1:12" x14ac:dyDescent="0.25">
      <c r="A3980" s="19" t="s">
        <v>4490</v>
      </c>
      <c r="B3980" s="19" t="s">
        <v>4491</v>
      </c>
      <c r="C3980" s="19" t="s">
        <v>3600</v>
      </c>
      <c r="D3980" s="19" t="s">
        <v>4798</v>
      </c>
      <c r="E3980" s="20" t="s">
        <v>21</v>
      </c>
      <c r="F3980" s="19" t="s">
        <v>21</v>
      </c>
      <c r="G3980" s="180">
        <v>94472</v>
      </c>
      <c r="H3980" s="19" t="s">
        <v>5758</v>
      </c>
      <c r="I3980" s="19" t="s">
        <v>15692</v>
      </c>
      <c r="J3980" s="19" t="s">
        <v>23</v>
      </c>
      <c r="K3980" s="20" t="s">
        <v>11443</v>
      </c>
      <c r="L3980" s="19" t="s">
        <v>25</v>
      </c>
    </row>
    <row r="3981" spans="1:12" x14ac:dyDescent="0.25">
      <c r="A3981" s="19" t="s">
        <v>4490</v>
      </c>
      <c r="B3981" s="19" t="s">
        <v>4491</v>
      </c>
      <c r="C3981" s="19" t="s">
        <v>3600</v>
      </c>
      <c r="D3981" s="19" t="s">
        <v>4798</v>
      </c>
      <c r="E3981" s="20" t="s">
        <v>21</v>
      </c>
      <c r="F3981" s="19" t="s">
        <v>21</v>
      </c>
      <c r="G3981" s="180">
        <v>94473</v>
      </c>
      <c r="H3981" s="19" t="s">
        <v>5760</v>
      </c>
      <c r="I3981" s="19" t="s">
        <v>15692</v>
      </c>
      <c r="J3981" s="19" t="s">
        <v>23</v>
      </c>
      <c r="K3981" s="20" t="s">
        <v>11444</v>
      </c>
      <c r="L3981" s="19" t="s">
        <v>25</v>
      </c>
    </row>
    <row r="3982" spans="1:12" x14ac:dyDescent="0.25">
      <c r="A3982" s="19" t="s">
        <v>4490</v>
      </c>
      <c r="B3982" s="19" t="s">
        <v>4491</v>
      </c>
      <c r="C3982" s="19" t="s">
        <v>3600</v>
      </c>
      <c r="D3982" s="19" t="s">
        <v>4798</v>
      </c>
      <c r="E3982" s="20" t="s">
        <v>21</v>
      </c>
      <c r="F3982" s="19" t="s">
        <v>21</v>
      </c>
      <c r="G3982" s="180">
        <v>94474</v>
      </c>
      <c r="H3982" s="19" t="s">
        <v>5761</v>
      </c>
      <c r="I3982" s="19" t="s">
        <v>15692</v>
      </c>
      <c r="J3982" s="19" t="s">
        <v>23</v>
      </c>
      <c r="K3982" s="20" t="s">
        <v>11445</v>
      </c>
      <c r="L3982" s="19" t="s">
        <v>25</v>
      </c>
    </row>
    <row r="3983" spans="1:12" x14ac:dyDescent="0.25">
      <c r="A3983" s="19" t="s">
        <v>4490</v>
      </c>
      <c r="B3983" s="19" t="s">
        <v>4491</v>
      </c>
      <c r="C3983" s="19" t="s">
        <v>3600</v>
      </c>
      <c r="D3983" s="19" t="s">
        <v>4798</v>
      </c>
      <c r="E3983" s="20" t="s">
        <v>21</v>
      </c>
      <c r="F3983" s="19" t="s">
        <v>21</v>
      </c>
      <c r="G3983" s="180">
        <v>94475</v>
      </c>
      <c r="H3983" s="19" t="s">
        <v>5762</v>
      </c>
      <c r="I3983" s="19" t="s">
        <v>15692</v>
      </c>
      <c r="J3983" s="19" t="s">
        <v>23</v>
      </c>
      <c r="K3983" s="20" t="s">
        <v>11446</v>
      </c>
      <c r="L3983" s="19" t="s">
        <v>25</v>
      </c>
    </row>
    <row r="3984" spans="1:12" x14ac:dyDescent="0.25">
      <c r="A3984" s="19" t="s">
        <v>4490</v>
      </c>
      <c r="B3984" s="19" t="s">
        <v>4491</v>
      </c>
      <c r="C3984" s="19" t="s">
        <v>3600</v>
      </c>
      <c r="D3984" s="19" t="s">
        <v>4798</v>
      </c>
      <c r="E3984" s="20" t="s">
        <v>21</v>
      </c>
      <c r="F3984" s="19" t="s">
        <v>21</v>
      </c>
      <c r="G3984" s="180">
        <v>94476</v>
      </c>
      <c r="H3984" s="19" t="s">
        <v>5763</v>
      </c>
      <c r="I3984" s="19" t="s">
        <v>15692</v>
      </c>
      <c r="J3984" s="19" t="s">
        <v>23</v>
      </c>
      <c r="K3984" s="20" t="s">
        <v>11447</v>
      </c>
      <c r="L3984" s="19" t="s">
        <v>25</v>
      </c>
    </row>
    <row r="3985" spans="1:12" x14ac:dyDescent="0.25">
      <c r="A3985" s="19" t="s">
        <v>4490</v>
      </c>
      <c r="B3985" s="19" t="s">
        <v>4491</v>
      </c>
      <c r="C3985" s="19" t="s">
        <v>3600</v>
      </c>
      <c r="D3985" s="19" t="s">
        <v>4798</v>
      </c>
      <c r="E3985" s="20" t="s">
        <v>21</v>
      </c>
      <c r="F3985" s="19" t="s">
        <v>21</v>
      </c>
      <c r="G3985" s="180">
        <v>94477</v>
      </c>
      <c r="H3985" s="19" t="s">
        <v>5764</v>
      </c>
      <c r="I3985" s="19" t="s">
        <v>15692</v>
      </c>
      <c r="J3985" s="19" t="s">
        <v>23</v>
      </c>
      <c r="K3985" s="20" t="s">
        <v>11448</v>
      </c>
      <c r="L3985" s="19" t="s">
        <v>25</v>
      </c>
    </row>
    <row r="3986" spans="1:12" x14ac:dyDescent="0.25">
      <c r="A3986" s="19" t="s">
        <v>4490</v>
      </c>
      <c r="B3986" s="19" t="s">
        <v>4491</v>
      </c>
      <c r="C3986" s="19" t="s">
        <v>3600</v>
      </c>
      <c r="D3986" s="19" t="s">
        <v>4798</v>
      </c>
      <c r="E3986" s="20" t="s">
        <v>21</v>
      </c>
      <c r="F3986" s="19" t="s">
        <v>21</v>
      </c>
      <c r="G3986" s="180">
        <v>94478</v>
      </c>
      <c r="H3986" s="19" t="s">
        <v>5765</v>
      </c>
      <c r="I3986" s="19" t="s">
        <v>15692</v>
      </c>
      <c r="J3986" s="19" t="s">
        <v>23</v>
      </c>
      <c r="K3986" s="20" t="s">
        <v>11317</v>
      </c>
      <c r="L3986" s="19" t="s">
        <v>25</v>
      </c>
    </row>
    <row r="3987" spans="1:12" x14ac:dyDescent="0.25">
      <c r="A3987" s="19" t="s">
        <v>4490</v>
      </c>
      <c r="B3987" s="19" t="s">
        <v>4491</v>
      </c>
      <c r="C3987" s="19" t="s">
        <v>3600</v>
      </c>
      <c r="D3987" s="19" t="s">
        <v>4798</v>
      </c>
      <c r="E3987" s="20" t="s">
        <v>21</v>
      </c>
      <c r="F3987" s="19" t="s">
        <v>21</v>
      </c>
      <c r="G3987" s="180">
        <v>94479</v>
      </c>
      <c r="H3987" s="19" t="s">
        <v>5766</v>
      </c>
      <c r="I3987" s="19" t="s">
        <v>15692</v>
      </c>
      <c r="J3987" s="19" t="s">
        <v>23</v>
      </c>
      <c r="K3987" s="20" t="s">
        <v>11449</v>
      </c>
      <c r="L3987" s="19" t="s">
        <v>25</v>
      </c>
    </row>
    <row r="3988" spans="1:12" x14ac:dyDescent="0.25">
      <c r="A3988" s="19" t="s">
        <v>4490</v>
      </c>
      <c r="B3988" s="19" t="s">
        <v>4491</v>
      </c>
      <c r="C3988" s="19" t="s">
        <v>3600</v>
      </c>
      <c r="D3988" s="19" t="s">
        <v>4798</v>
      </c>
      <c r="E3988" s="20" t="s">
        <v>21</v>
      </c>
      <c r="F3988" s="19" t="s">
        <v>21</v>
      </c>
      <c r="G3988" s="180">
        <v>94606</v>
      </c>
      <c r="H3988" s="19" t="s">
        <v>5767</v>
      </c>
      <c r="I3988" s="19" t="s">
        <v>15692</v>
      </c>
      <c r="J3988" s="19" t="s">
        <v>9283</v>
      </c>
      <c r="K3988" s="20" t="s">
        <v>11450</v>
      </c>
      <c r="L3988" s="19" t="s">
        <v>25</v>
      </c>
    </row>
    <row r="3989" spans="1:12" x14ac:dyDescent="0.25">
      <c r="A3989" s="19" t="s">
        <v>4490</v>
      </c>
      <c r="B3989" s="19" t="s">
        <v>4491</v>
      </c>
      <c r="C3989" s="19" t="s">
        <v>3600</v>
      </c>
      <c r="D3989" s="19" t="s">
        <v>4798</v>
      </c>
      <c r="E3989" s="20" t="s">
        <v>21</v>
      </c>
      <c r="F3989" s="19" t="s">
        <v>21</v>
      </c>
      <c r="G3989" s="180">
        <v>94608</v>
      </c>
      <c r="H3989" s="19" t="s">
        <v>5769</v>
      </c>
      <c r="I3989" s="19" t="s">
        <v>15692</v>
      </c>
      <c r="J3989" s="19" t="s">
        <v>9283</v>
      </c>
      <c r="K3989" s="20" t="s">
        <v>11451</v>
      </c>
      <c r="L3989" s="19" t="s">
        <v>25</v>
      </c>
    </row>
    <row r="3990" spans="1:12" x14ac:dyDescent="0.25">
      <c r="A3990" s="19" t="s">
        <v>4490</v>
      </c>
      <c r="B3990" s="19" t="s">
        <v>4491</v>
      </c>
      <c r="C3990" s="19" t="s">
        <v>3600</v>
      </c>
      <c r="D3990" s="19" t="s">
        <v>4798</v>
      </c>
      <c r="E3990" s="20" t="s">
        <v>21</v>
      </c>
      <c r="F3990" s="19" t="s">
        <v>21</v>
      </c>
      <c r="G3990" s="180">
        <v>94610</v>
      </c>
      <c r="H3990" s="19" t="s">
        <v>5770</v>
      </c>
      <c r="I3990" s="19" t="s">
        <v>15692</v>
      </c>
      <c r="J3990" s="19" t="s">
        <v>9283</v>
      </c>
      <c r="K3990" s="20" t="s">
        <v>11452</v>
      </c>
      <c r="L3990" s="19" t="s">
        <v>25</v>
      </c>
    </row>
    <row r="3991" spans="1:12" x14ac:dyDescent="0.25">
      <c r="A3991" s="19" t="s">
        <v>4490</v>
      </c>
      <c r="B3991" s="19" t="s">
        <v>4491</v>
      </c>
      <c r="C3991" s="19" t="s">
        <v>3600</v>
      </c>
      <c r="D3991" s="19" t="s">
        <v>4798</v>
      </c>
      <c r="E3991" s="20" t="s">
        <v>21</v>
      </c>
      <c r="F3991" s="19" t="s">
        <v>21</v>
      </c>
      <c r="G3991" s="180">
        <v>94612</v>
      </c>
      <c r="H3991" s="19" t="s">
        <v>5771</v>
      </c>
      <c r="I3991" s="19" t="s">
        <v>15692</v>
      </c>
      <c r="J3991" s="19" t="s">
        <v>9283</v>
      </c>
      <c r="K3991" s="20" t="s">
        <v>11453</v>
      </c>
      <c r="L3991" s="19" t="s">
        <v>25</v>
      </c>
    </row>
    <row r="3992" spans="1:12" x14ac:dyDescent="0.25">
      <c r="A3992" s="19" t="s">
        <v>4490</v>
      </c>
      <c r="B3992" s="19" t="s">
        <v>4491</v>
      </c>
      <c r="C3992" s="19" t="s">
        <v>3600</v>
      </c>
      <c r="D3992" s="19" t="s">
        <v>4798</v>
      </c>
      <c r="E3992" s="20" t="s">
        <v>21</v>
      </c>
      <c r="F3992" s="19" t="s">
        <v>21</v>
      </c>
      <c r="G3992" s="180">
        <v>94614</v>
      </c>
      <c r="H3992" s="19" t="s">
        <v>5772</v>
      </c>
      <c r="I3992" s="19" t="s">
        <v>15692</v>
      </c>
      <c r="J3992" s="19" t="s">
        <v>9283</v>
      </c>
      <c r="K3992" s="20" t="s">
        <v>11454</v>
      </c>
      <c r="L3992" s="19" t="s">
        <v>25</v>
      </c>
    </row>
    <row r="3993" spans="1:12" x14ac:dyDescent="0.25">
      <c r="A3993" s="19" t="s">
        <v>4490</v>
      </c>
      <c r="B3993" s="19" t="s">
        <v>4491</v>
      </c>
      <c r="C3993" s="19" t="s">
        <v>3600</v>
      </c>
      <c r="D3993" s="19" t="s">
        <v>4798</v>
      </c>
      <c r="E3993" s="20" t="s">
        <v>21</v>
      </c>
      <c r="F3993" s="19" t="s">
        <v>21</v>
      </c>
      <c r="G3993" s="180">
        <v>94615</v>
      </c>
      <c r="H3993" s="19" t="s">
        <v>5773</v>
      </c>
      <c r="I3993" s="19" t="s">
        <v>15692</v>
      </c>
      <c r="J3993" s="19" t="s">
        <v>9283</v>
      </c>
      <c r="K3993" s="20" t="s">
        <v>11455</v>
      </c>
      <c r="L3993" s="19" t="s">
        <v>25</v>
      </c>
    </row>
    <row r="3994" spans="1:12" x14ac:dyDescent="0.25">
      <c r="A3994" s="19" t="s">
        <v>4490</v>
      </c>
      <c r="B3994" s="19" t="s">
        <v>4491</v>
      </c>
      <c r="C3994" s="19" t="s">
        <v>3600</v>
      </c>
      <c r="D3994" s="19" t="s">
        <v>4798</v>
      </c>
      <c r="E3994" s="20" t="s">
        <v>21</v>
      </c>
      <c r="F3994" s="19" t="s">
        <v>21</v>
      </c>
      <c r="G3994" s="180">
        <v>94616</v>
      </c>
      <c r="H3994" s="19" t="s">
        <v>5774</v>
      </c>
      <c r="I3994" s="19" t="s">
        <v>15692</v>
      </c>
      <c r="J3994" s="19" t="s">
        <v>9283</v>
      </c>
      <c r="K3994" s="20" t="s">
        <v>11456</v>
      </c>
      <c r="L3994" s="19" t="s">
        <v>25</v>
      </c>
    </row>
    <row r="3995" spans="1:12" x14ac:dyDescent="0.25">
      <c r="A3995" s="19" t="s">
        <v>4490</v>
      </c>
      <c r="B3995" s="19" t="s">
        <v>4491</v>
      </c>
      <c r="C3995" s="19" t="s">
        <v>3600</v>
      </c>
      <c r="D3995" s="19" t="s">
        <v>4798</v>
      </c>
      <c r="E3995" s="20" t="s">
        <v>21</v>
      </c>
      <c r="F3995" s="19" t="s">
        <v>21</v>
      </c>
      <c r="G3995" s="180">
        <v>94617</v>
      </c>
      <c r="H3995" s="19" t="s">
        <v>5775</v>
      </c>
      <c r="I3995" s="19" t="s">
        <v>15692</v>
      </c>
      <c r="J3995" s="19" t="s">
        <v>9283</v>
      </c>
      <c r="K3995" s="20" t="s">
        <v>11457</v>
      </c>
      <c r="L3995" s="19" t="s">
        <v>25</v>
      </c>
    </row>
    <row r="3996" spans="1:12" x14ac:dyDescent="0.25">
      <c r="A3996" s="19" t="s">
        <v>4490</v>
      </c>
      <c r="B3996" s="19" t="s">
        <v>4491</v>
      </c>
      <c r="C3996" s="19" t="s">
        <v>3600</v>
      </c>
      <c r="D3996" s="19" t="s">
        <v>4798</v>
      </c>
      <c r="E3996" s="20" t="s">
        <v>21</v>
      </c>
      <c r="F3996" s="19" t="s">
        <v>21</v>
      </c>
      <c r="G3996" s="180">
        <v>94618</v>
      </c>
      <c r="H3996" s="19" t="s">
        <v>5776</v>
      </c>
      <c r="I3996" s="19" t="s">
        <v>15692</v>
      </c>
      <c r="J3996" s="19" t="s">
        <v>9283</v>
      </c>
      <c r="K3996" s="20" t="s">
        <v>11458</v>
      </c>
      <c r="L3996" s="19" t="s">
        <v>25</v>
      </c>
    </row>
    <row r="3997" spans="1:12" x14ac:dyDescent="0.25">
      <c r="A3997" s="19" t="s">
        <v>4490</v>
      </c>
      <c r="B3997" s="19" t="s">
        <v>4491</v>
      </c>
      <c r="C3997" s="19" t="s">
        <v>3600</v>
      </c>
      <c r="D3997" s="19" t="s">
        <v>4798</v>
      </c>
      <c r="E3997" s="20" t="s">
        <v>21</v>
      </c>
      <c r="F3997" s="19" t="s">
        <v>21</v>
      </c>
      <c r="G3997" s="180">
        <v>94620</v>
      </c>
      <c r="H3997" s="19" t="s">
        <v>5777</v>
      </c>
      <c r="I3997" s="19" t="s">
        <v>15692</v>
      </c>
      <c r="J3997" s="19" t="s">
        <v>9283</v>
      </c>
      <c r="K3997" s="20" t="s">
        <v>11459</v>
      </c>
      <c r="L3997" s="19" t="s">
        <v>25</v>
      </c>
    </row>
    <row r="3998" spans="1:12" x14ac:dyDescent="0.25">
      <c r="A3998" s="19" t="s">
        <v>4490</v>
      </c>
      <c r="B3998" s="19" t="s">
        <v>4491</v>
      </c>
      <c r="C3998" s="19" t="s">
        <v>3600</v>
      </c>
      <c r="D3998" s="19" t="s">
        <v>4798</v>
      </c>
      <c r="E3998" s="20" t="s">
        <v>21</v>
      </c>
      <c r="F3998" s="19" t="s">
        <v>21</v>
      </c>
      <c r="G3998" s="180">
        <v>94622</v>
      </c>
      <c r="H3998" s="19" t="s">
        <v>5778</v>
      </c>
      <c r="I3998" s="19" t="s">
        <v>15692</v>
      </c>
      <c r="J3998" s="19" t="s">
        <v>9283</v>
      </c>
      <c r="K3998" s="20" t="s">
        <v>11460</v>
      </c>
      <c r="L3998" s="19" t="s">
        <v>25</v>
      </c>
    </row>
    <row r="3999" spans="1:12" x14ac:dyDescent="0.25">
      <c r="A3999" s="19" t="s">
        <v>4490</v>
      </c>
      <c r="B3999" s="19" t="s">
        <v>4491</v>
      </c>
      <c r="C3999" s="19" t="s">
        <v>3600</v>
      </c>
      <c r="D3999" s="19" t="s">
        <v>4798</v>
      </c>
      <c r="E3999" s="20" t="s">
        <v>21</v>
      </c>
      <c r="F3999" s="19" t="s">
        <v>21</v>
      </c>
      <c r="G3999" s="180">
        <v>94623</v>
      </c>
      <c r="H3999" s="19" t="s">
        <v>5779</v>
      </c>
      <c r="I3999" s="19" t="s">
        <v>15692</v>
      </c>
      <c r="J3999" s="19" t="s">
        <v>9283</v>
      </c>
      <c r="K3999" s="20" t="s">
        <v>11461</v>
      </c>
      <c r="L3999" s="19" t="s">
        <v>25</v>
      </c>
    </row>
    <row r="4000" spans="1:12" x14ac:dyDescent="0.25">
      <c r="A4000" s="19" t="s">
        <v>4490</v>
      </c>
      <c r="B4000" s="19" t="s">
        <v>4491</v>
      </c>
      <c r="C4000" s="19" t="s">
        <v>3600</v>
      </c>
      <c r="D4000" s="19" t="s">
        <v>4798</v>
      </c>
      <c r="E4000" s="20" t="s">
        <v>21</v>
      </c>
      <c r="F4000" s="19" t="s">
        <v>21</v>
      </c>
      <c r="G4000" s="180">
        <v>94624</v>
      </c>
      <c r="H4000" s="19" t="s">
        <v>5781</v>
      </c>
      <c r="I4000" s="19" t="s">
        <v>15692</v>
      </c>
      <c r="J4000" s="19" t="s">
        <v>9283</v>
      </c>
      <c r="K4000" s="20" t="s">
        <v>11462</v>
      </c>
      <c r="L4000" s="19" t="s">
        <v>25</v>
      </c>
    </row>
    <row r="4001" spans="1:12" x14ac:dyDescent="0.25">
      <c r="A4001" s="19" t="s">
        <v>4490</v>
      </c>
      <c r="B4001" s="19" t="s">
        <v>4491</v>
      </c>
      <c r="C4001" s="19" t="s">
        <v>3600</v>
      </c>
      <c r="D4001" s="19" t="s">
        <v>4798</v>
      </c>
      <c r="E4001" s="20" t="s">
        <v>21</v>
      </c>
      <c r="F4001" s="19" t="s">
        <v>21</v>
      </c>
      <c r="G4001" s="180">
        <v>94625</v>
      </c>
      <c r="H4001" s="19" t="s">
        <v>5782</v>
      </c>
      <c r="I4001" s="19" t="s">
        <v>15692</v>
      </c>
      <c r="J4001" s="19" t="s">
        <v>9283</v>
      </c>
      <c r="K4001" s="20" t="s">
        <v>11463</v>
      </c>
      <c r="L4001" s="19" t="s">
        <v>25</v>
      </c>
    </row>
    <row r="4002" spans="1:12" x14ac:dyDescent="0.25">
      <c r="A4002" s="19" t="s">
        <v>4490</v>
      </c>
      <c r="B4002" s="19" t="s">
        <v>4491</v>
      </c>
      <c r="C4002" s="19" t="s">
        <v>3600</v>
      </c>
      <c r="D4002" s="19" t="s">
        <v>4798</v>
      </c>
      <c r="E4002" s="20" t="s">
        <v>21</v>
      </c>
      <c r="F4002" s="19" t="s">
        <v>21</v>
      </c>
      <c r="G4002" s="180">
        <v>94656</v>
      </c>
      <c r="H4002" s="19" t="s">
        <v>5783</v>
      </c>
      <c r="I4002" s="19" t="s">
        <v>15692</v>
      </c>
      <c r="J4002" s="19" t="s">
        <v>23</v>
      </c>
      <c r="K4002" s="20" t="s">
        <v>11464</v>
      </c>
      <c r="L4002" s="19" t="s">
        <v>25</v>
      </c>
    </row>
    <row r="4003" spans="1:12" x14ac:dyDescent="0.25">
      <c r="A4003" s="19" t="s">
        <v>4490</v>
      </c>
      <c r="B4003" s="19" t="s">
        <v>4491</v>
      </c>
      <c r="C4003" s="19" t="s">
        <v>3600</v>
      </c>
      <c r="D4003" s="19" t="s">
        <v>4798</v>
      </c>
      <c r="E4003" s="20" t="s">
        <v>21</v>
      </c>
      <c r="F4003" s="19" t="s">
        <v>21</v>
      </c>
      <c r="G4003" s="180">
        <v>94657</v>
      </c>
      <c r="H4003" s="19" t="s">
        <v>5784</v>
      </c>
      <c r="I4003" s="19" t="s">
        <v>15692</v>
      </c>
      <c r="J4003" s="19" t="s">
        <v>23</v>
      </c>
      <c r="K4003" s="20" t="s">
        <v>11465</v>
      </c>
      <c r="L4003" s="19" t="s">
        <v>25</v>
      </c>
    </row>
    <row r="4004" spans="1:12" x14ac:dyDescent="0.25">
      <c r="A4004" s="19" t="s">
        <v>4490</v>
      </c>
      <c r="B4004" s="19" t="s">
        <v>4491</v>
      </c>
      <c r="C4004" s="19" t="s">
        <v>3600</v>
      </c>
      <c r="D4004" s="19" t="s">
        <v>4798</v>
      </c>
      <c r="E4004" s="20" t="s">
        <v>21</v>
      </c>
      <c r="F4004" s="19" t="s">
        <v>21</v>
      </c>
      <c r="G4004" s="180">
        <v>94658</v>
      </c>
      <c r="H4004" s="19" t="s">
        <v>5785</v>
      </c>
      <c r="I4004" s="19" t="s">
        <v>15692</v>
      </c>
      <c r="J4004" s="19" t="s">
        <v>23</v>
      </c>
      <c r="K4004" s="20" t="s">
        <v>5009</v>
      </c>
      <c r="L4004" s="19" t="s">
        <v>25</v>
      </c>
    </row>
    <row r="4005" spans="1:12" x14ac:dyDescent="0.25">
      <c r="A4005" s="19" t="s">
        <v>4490</v>
      </c>
      <c r="B4005" s="19" t="s">
        <v>4491</v>
      </c>
      <c r="C4005" s="19" t="s">
        <v>3600</v>
      </c>
      <c r="D4005" s="19" t="s">
        <v>4798</v>
      </c>
      <c r="E4005" s="20" t="s">
        <v>21</v>
      </c>
      <c r="F4005" s="19" t="s">
        <v>21</v>
      </c>
      <c r="G4005" s="180">
        <v>94659</v>
      </c>
      <c r="H4005" s="19" t="s">
        <v>5787</v>
      </c>
      <c r="I4005" s="19" t="s">
        <v>15692</v>
      </c>
      <c r="J4005" s="19" t="s">
        <v>23</v>
      </c>
      <c r="K4005" s="20" t="s">
        <v>6657</v>
      </c>
      <c r="L4005" s="19" t="s">
        <v>25</v>
      </c>
    </row>
    <row r="4006" spans="1:12" x14ac:dyDescent="0.25">
      <c r="A4006" s="19" t="s">
        <v>4490</v>
      </c>
      <c r="B4006" s="19" t="s">
        <v>4491</v>
      </c>
      <c r="C4006" s="19" t="s">
        <v>3600</v>
      </c>
      <c r="D4006" s="19" t="s">
        <v>4798</v>
      </c>
      <c r="E4006" s="20" t="s">
        <v>21</v>
      </c>
      <c r="F4006" s="19" t="s">
        <v>21</v>
      </c>
      <c r="G4006" s="180">
        <v>94660</v>
      </c>
      <c r="H4006" s="19" t="s">
        <v>5789</v>
      </c>
      <c r="I4006" s="19" t="s">
        <v>15692</v>
      </c>
      <c r="J4006" s="19" t="s">
        <v>23</v>
      </c>
      <c r="K4006" s="20" t="s">
        <v>11466</v>
      </c>
      <c r="L4006" s="19" t="s">
        <v>25</v>
      </c>
    </row>
    <row r="4007" spans="1:12" x14ac:dyDescent="0.25">
      <c r="A4007" s="19" t="s">
        <v>4490</v>
      </c>
      <c r="B4007" s="19" t="s">
        <v>4491</v>
      </c>
      <c r="C4007" s="19" t="s">
        <v>3600</v>
      </c>
      <c r="D4007" s="19" t="s">
        <v>4798</v>
      </c>
      <c r="E4007" s="20" t="s">
        <v>21</v>
      </c>
      <c r="F4007" s="19" t="s">
        <v>21</v>
      </c>
      <c r="G4007" s="180">
        <v>94661</v>
      </c>
      <c r="H4007" s="19" t="s">
        <v>5791</v>
      </c>
      <c r="I4007" s="19" t="s">
        <v>15692</v>
      </c>
      <c r="J4007" s="19" t="s">
        <v>23</v>
      </c>
      <c r="K4007" s="20" t="s">
        <v>1449</v>
      </c>
      <c r="L4007" s="19" t="s">
        <v>25</v>
      </c>
    </row>
    <row r="4008" spans="1:12" x14ac:dyDescent="0.25">
      <c r="A4008" s="19" t="s">
        <v>4490</v>
      </c>
      <c r="B4008" s="19" t="s">
        <v>4491</v>
      </c>
      <c r="C4008" s="19" t="s">
        <v>3600</v>
      </c>
      <c r="D4008" s="19" t="s">
        <v>4798</v>
      </c>
      <c r="E4008" s="20" t="s">
        <v>21</v>
      </c>
      <c r="F4008" s="19" t="s">
        <v>21</v>
      </c>
      <c r="G4008" s="180">
        <v>94662</v>
      </c>
      <c r="H4008" s="19" t="s">
        <v>5792</v>
      </c>
      <c r="I4008" s="19" t="s">
        <v>15692</v>
      </c>
      <c r="J4008" s="19" t="s">
        <v>23</v>
      </c>
      <c r="K4008" s="20" t="s">
        <v>3064</v>
      </c>
      <c r="L4008" s="19" t="s">
        <v>25</v>
      </c>
    </row>
    <row r="4009" spans="1:12" x14ac:dyDescent="0.25">
      <c r="A4009" s="19" t="s">
        <v>4490</v>
      </c>
      <c r="B4009" s="19" t="s">
        <v>4491</v>
      </c>
      <c r="C4009" s="19" t="s">
        <v>3600</v>
      </c>
      <c r="D4009" s="19" t="s">
        <v>4798</v>
      </c>
      <c r="E4009" s="20" t="s">
        <v>21</v>
      </c>
      <c r="F4009" s="19" t="s">
        <v>21</v>
      </c>
      <c r="G4009" s="180">
        <v>94663</v>
      </c>
      <c r="H4009" s="19" t="s">
        <v>5793</v>
      </c>
      <c r="I4009" s="19" t="s">
        <v>15692</v>
      </c>
      <c r="J4009" s="19" t="s">
        <v>23</v>
      </c>
      <c r="K4009" s="20" t="s">
        <v>3154</v>
      </c>
      <c r="L4009" s="19" t="s">
        <v>25</v>
      </c>
    </row>
    <row r="4010" spans="1:12" x14ac:dyDescent="0.25">
      <c r="A4010" s="19" t="s">
        <v>4490</v>
      </c>
      <c r="B4010" s="19" t="s">
        <v>4491</v>
      </c>
      <c r="C4010" s="19" t="s">
        <v>3600</v>
      </c>
      <c r="D4010" s="19" t="s">
        <v>4798</v>
      </c>
      <c r="E4010" s="20" t="s">
        <v>21</v>
      </c>
      <c r="F4010" s="19" t="s">
        <v>21</v>
      </c>
      <c r="G4010" s="180">
        <v>94664</v>
      </c>
      <c r="H4010" s="19" t="s">
        <v>5795</v>
      </c>
      <c r="I4010" s="19" t="s">
        <v>15692</v>
      </c>
      <c r="J4010" s="19" t="s">
        <v>23</v>
      </c>
      <c r="K4010" s="20" t="s">
        <v>4186</v>
      </c>
      <c r="L4010" s="19" t="s">
        <v>25</v>
      </c>
    </row>
    <row r="4011" spans="1:12" x14ac:dyDescent="0.25">
      <c r="A4011" s="19" t="s">
        <v>4490</v>
      </c>
      <c r="B4011" s="19" t="s">
        <v>4491</v>
      </c>
      <c r="C4011" s="19" t="s">
        <v>3600</v>
      </c>
      <c r="D4011" s="19" t="s">
        <v>4798</v>
      </c>
      <c r="E4011" s="20" t="s">
        <v>21</v>
      </c>
      <c r="F4011" s="19" t="s">
        <v>21</v>
      </c>
      <c r="G4011" s="180">
        <v>94665</v>
      </c>
      <c r="H4011" s="19" t="s">
        <v>5797</v>
      </c>
      <c r="I4011" s="19" t="s">
        <v>15692</v>
      </c>
      <c r="J4011" s="19" t="s">
        <v>23</v>
      </c>
      <c r="K4011" s="20" t="s">
        <v>9173</v>
      </c>
      <c r="L4011" s="19" t="s">
        <v>25</v>
      </c>
    </row>
    <row r="4012" spans="1:12" x14ac:dyDescent="0.25">
      <c r="A4012" s="19" t="s">
        <v>4490</v>
      </c>
      <c r="B4012" s="19" t="s">
        <v>4491</v>
      </c>
      <c r="C4012" s="19" t="s">
        <v>3600</v>
      </c>
      <c r="D4012" s="19" t="s">
        <v>4798</v>
      </c>
      <c r="E4012" s="20" t="s">
        <v>21</v>
      </c>
      <c r="F4012" s="19" t="s">
        <v>21</v>
      </c>
      <c r="G4012" s="180">
        <v>94666</v>
      </c>
      <c r="H4012" s="19" t="s">
        <v>5798</v>
      </c>
      <c r="I4012" s="19" t="s">
        <v>15692</v>
      </c>
      <c r="J4012" s="19" t="s">
        <v>23</v>
      </c>
      <c r="K4012" s="20" t="s">
        <v>11467</v>
      </c>
      <c r="L4012" s="19" t="s">
        <v>25</v>
      </c>
    </row>
    <row r="4013" spans="1:12" x14ac:dyDescent="0.25">
      <c r="A4013" s="19" t="s">
        <v>4490</v>
      </c>
      <c r="B4013" s="19" t="s">
        <v>4491</v>
      </c>
      <c r="C4013" s="19" t="s">
        <v>3600</v>
      </c>
      <c r="D4013" s="19" t="s">
        <v>4798</v>
      </c>
      <c r="E4013" s="20" t="s">
        <v>21</v>
      </c>
      <c r="F4013" s="19" t="s">
        <v>21</v>
      </c>
      <c r="G4013" s="180">
        <v>94667</v>
      </c>
      <c r="H4013" s="19" t="s">
        <v>5800</v>
      </c>
      <c r="I4013" s="19" t="s">
        <v>15692</v>
      </c>
      <c r="J4013" s="19" t="s">
        <v>23</v>
      </c>
      <c r="K4013" s="20" t="s">
        <v>10544</v>
      </c>
      <c r="L4013" s="19" t="s">
        <v>25</v>
      </c>
    </row>
    <row r="4014" spans="1:12" x14ac:dyDescent="0.25">
      <c r="A4014" s="19" t="s">
        <v>4490</v>
      </c>
      <c r="B4014" s="19" t="s">
        <v>4491</v>
      </c>
      <c r="C4014" s="19" t="s">
        <v>3600</v>
      </c>
      <c r="D4014" s="19" t="s">
        <v>4798</v>
      </c>
      <c r="E4014" s="20" t="s">
        <v>21</v>
      </c>
      <c r="F4014" s="19" t="s">
        <v>21</v>
      </c>
      <c r="G4014" s="180">
        <v>94668</v>
      </c>
      <c r="H4014" s="19" t="s">
        <v>5802</v>
      </c>
      <c r="I4014" s="19" t="s">
        <v>15692</v>
      </c>
      <c r="J4014" s="19" t="s">
        <v>23</v>
      </c>
      <c r="K4014" s="20" t="s">
        <v>11468</v>
      </c>
      <c r="L4014" s="19" t="s">
        <v>25</v>
      </c>
    </row>
    <row r="4015" spans="1:12" x14ac:dyDescent="0.25">
      <c r="A4015" s="19" t="s">
        <v>4490</v>
      </c>
      <c r="B4015" s="19" t="s">
        <v>4491</v>
      </c>
      <c r="C4015" s="19" t="s">
        <v>3600</v>
      </c>
      <c r="D4015" s="19" t="s">
        <v>4798</v>
      </c>
      <c r="E4015" s="20" t="s">
        <v>21</v>
      </c>
      <c r="F4015" s="19" t="s">
        <v>21</v>
      </c>
      <c r="G4015" s="180">
        <v>94669</v>
      </c>
      <c r="H4015" s="19" t="s">
        <v>5803</v>
      </c>
      <c r="I4015" s="19" t="s">
        <v>15692</v>
      </c>
      <c r="J4015" s="19" t="s">
        <v>23</v>
      </c>
      <c r="K4015" s="20" t="s">
        <v>11469</v>
      </c>
      <c r="L4015" s="19" t="s">
        <v>25</v>
      </c>
    </row>
    <row r="4016" spans="1:12" x14ac:dyDescent="0.25">
      <c r="A4016" s="19" t="s">
        <v>4490</v>
      </c>
      <c r="B4016" s="19" t="s">
        <v>4491</v>
      </c>
      <c r="C4016" s="19" t="s">
        <v>3600</v>
      </c>
      <c r="D4016" s="19" t="s">
        <v>4798</v>
      </c>
      <c r="E4016" s="20" t="s">
        <v>21</v>
      </c>
      <c r="F4016" s="19" t="s">
        <v>21</v>
      </c>
      <c r="G4016" s="180">
        <v>94670</v>
      </c>
      <c r="H4016" s="19" t="s">
        <v>5805</v>
      </c>
      <c r="I4016" s="19" t="s">
        <v>15692</v>
      </c>
      <c r="J4016" s="19" t="s">
        <v>23</v>
      </c>
      <c r="K4016" s="20" t="s">
        <v>3744</v>
      </c>
      <c r="L4016" s="19" t="s">
        <v>25</v>
      </c>
    </row>
    <row r="4017" spans="1:12" x14ac:dyDescent="0.25">
      <c r="A4017" s="19" t="s">
        <v>4490</v>
      </c>
      <c r="B4017" s="19" t="s">
        <v>4491</v>
      </c>
      <c r="C4017" s="19" t="s">
        <v>3600</v>
      </c>
      <c r="D4017" s="19" t="s">
        <v>4798</v>
      </c>
      <c r="E4017" s="20" t="s">
        <v>21</v>
      </c>
      <c r="F4017" s="19" t="s">
        <v>21</v>
      </c>
      <c r="G4017" s="180">
        <v>94671</v>
      </c>
      <c r="H4017" s="19" t="s">
        <v>5806</v>
      </c>
      <c r="I4017" s="19" t="s">
        <v>15692</v>
      </c>
      <c r="J4017" s="19" t="s">
        <v>23</v>
      </c>
      <c r="K4017" s="20" t="s">
        <v>11470</v>
      </c>
      <c r="L4017" s="19" t="s">
        <v>25</v>
      </c>
    </row>
    <row r="4018" spans="1:12" x14ac:dyDescent="0.25">
      <c r="A4018" s="19" t="s">
        <v>4490</v>
      </c>
      <c r="B4018" s="19" t="s">
        <v>4491</v>
      </c>
      <c r="C4018" s="19" t="s">
        <v>3600</v>
      </c>
      <c r="D4018" s="19" t="s">
        <v>4798</v>
      </c>
      <c r="E4018" s="20" t="s">
        <v>21</v>
      </c>
      <c r="F4018" s="19" t="s">
        <v>21</v>
      </c>
      <c r="G4018" s="180">
        <v>94672</v>
      </c>
      <c r="H4018" s="19" t="s">
        <v>5808</v>
      </c>
      <c r="I4018" s="19" t="s">
        <v>15692</v>
      </c>
      <c r="J4018" s="19" t="s">
        <v>23</v>
      </c>
      <c r="K4018" s="20" t="s">
        <v>3556</v>
      </c>
      <c r="L4018" s="19" t="s">
        <v>25</v>
      </c>
    </row>
    <row r="4019" spans="1:12" x14ac:dyDescent="0.25">
      <c r="A4019" s="19" t="s">
        <v>4490</v>
      </c>
      <c r="B4019" s="19" t="s">
        <v>4491</v>
      </c>
      <c r="C4019" s="19" t="s">
        <v>3600</v>
      </c>
      <c r="D4019" s="19" t="s">
        <v>4798</v>
      </c>
      <c r="E4019" s="20" t="s">
        <v>21</v>
      </c>
      <c r="F4019" s="19" t="s">
        <v>21</v>
      </c>
      <c r="G4019" s="180">
        <v>94673</v>
      </c>
      <c r="H4019" s="19" t="s">
        <v>5809</v>
      </c>
      <c r="I4019" s="19" t="s">
        <v>15692</v>
      </c>
      <c r="J4019" s="19" t="s">
        <v>23</v>
      </c>
      <c r="K4019" s="20" t="s">
        <v>3118</v>
      </c>
      <c r="L4019" s="19" t="s">
        <v>25</v>
      </c>
    </row>
    <row r="4020" spans="1:12" x14ac:dyDescent="0.25">
      <c r="A4020" s="19" t="s">
        <v>4490</v>
      </c>
      <c r="B4020" s="19" t="s">
        <v>4491</v>
      </c>
      <c r="C4020" s="19" t="s">
        <v>3600</v>
      </c>
      <c r="D4020" s="19" t="s">
        <v>4798</v>
      </c>
      <c r="E4020" s="20" t="s">
        <v>21</v>
      </c>
      <c r="F4020" s="19" t="s">
        <v>21</v>
      </c>
      <c r="G4020" s="180">
        <v>94674</v>
      </c>
      <c r="H4020" s="19" t="s">
        <v>5811</v>
      </c>
      <c r="I4020" s="19" t="s">
        <v>15692</v>
      </c>
      <c r="J4020" s="19" t="s">
        <v>23</v>
      </c>
      <c r="K4020" s="20" t="s">
        <v>11471</v>
      </c>
      <c r="L4020" s="19" t="s">
        <v>25</v>
      </c>
    </row>
    <row r="4021" spans="1:12" x14ac:dyDescent="0.25">
      <c r="A4021" s="19" t="s">
        <v>4490</v>
      </c>
      <c r="B4021" s="19" t="s">
        <v>4491</v>
      </c>
      <c r="C4021" s="19" t="s">
        <v>3600</v>
      </c>
      <c r="D4021" s="19" t="s">
        <v>4798</v>
      </c>
      <c r="E4021" s="20" t="s">
        <v>21</v>
      </c>
      <c r="F4021" s="19" t="s">
        <v>21</v>
      </c>
      <c r="G4021" s="180">
        <v>94675</v>
      </c>
      <c r="H4021" s="19" t="s">
        <v>5812</v>
      </c>
      <c r="I4021" s="19" t="s">
        <v>15692</v>
      </c>
      <c r="J4021" s="19" t="s">
        <v>23</v>
      </c>
      <c r="K4021" s="20" t="s">
        <v>10453</v>
      </c>
      <c r="L4021" s="19" t="s">
        <v>25</v>
      </c>
    </row>
    <row r="4022" spans="1:12" x14ac:dyDescent="0.25">
      <c r="A4022" s="19" t="s">
        <v>4490</v>
      </c>
      <c r="B4022" s="19" t="s">
        <v>4491</v>
      </c>
      <c r="C4022" s="19" t="s">
        <v>3600</v>
      </c>
      <c r="D4022" s="19" t="s">
        <v>4798</v>
      </c>
      <c r="E4022" s="20" t="s">
        <v>21</v>
      </c>
      <c r="F4022" s="19" t="s">
        <v>21</v>
      </c>
      <c r="G4022" s="180">
        <v>94676</v>
      </c>
      <c r="H4022" s="19" t="s">
        <v>5814</v>
      </c>
      <c r="I4022" s="19" t="s">
        <v>15692</v>
      </c>
      <c r="J4022" s="19" t="s">
        <v>23</v>
      </c>
      <c r="K4022" s="20" t="s">
        <v>5275</v>
      </c>
      <c r="L4022" s="19" t="s">
        <v>25</v>
      </c>
    </row>
    <row r="4023" spans="1:12" x14ac:dyDescent="0.25">
      <c r="A4023" s="19" t="s">
        <v>4490</v>
      </c>
      <c r="B4023" s="19" t="s">
        <v>4491</v>
      </c>
      <c r="C4023" s="19" t="s">
        <v>3600</v>
      </c>
      <c r="D4023" s="19" t="s">
        <v>4798</v>
      </c>
      <c r="E4023" s="20" t="s">
        <v>21</v>
      </c>
      <c r="F4023" s="19" t="s">
        <v>21</v>
      </c>
      <c r="G4023" s="180">
        <v>94677</v>
      </c>
      <c r="H4023" s="19" t="s">
        <v>5816</v>
      </c>
      <c r="I4023" s="19" t="s">
        <v>15692</v>
      </c>
      <c r="J4023" s="19" t="s">
        <v>23</v>
      </c>
      <c r="K4023" s="20" t="s">
        <v>5865</v>
      </c>
      <c r="L4023" s="19" t="s">
        <v>25</v>
      </c>
    </row>
    <row r="4024" spans="1:12" x14ac:dyDescent="0.25">
      <c r="A4024" s="19" t="s">
        <v>4490</v>
      </c>
      <c r="B4024" s="19" t="s">
        <v>4491</v>
      </c>
      <c r="C4024" s="19" t="s">
        <v>3600</v>
      </c>
      <c r="D4024" s="19" t="s">
        <v>4798</v>
      </c>
      <c r="E4024" s="20" t="s">
        <v>21</v>
      </c>
      <c r="F4024" s="19" t="s">
        <v>21</v>
      </c>
      <c r="G4024" s="180">
        <v>94678</v>
      </c>
      <c r="H4024" s="19" t="s">
        <v>5817</v>
      </c>
      <c r="I4024" s="19" t="s">
        <v>15692</v>
      </c>
      <c r="J4024" s="19" t="s">
        <v>23</v>
      </c>
      <c r="K4024" s="20" t="s">
        <v>11472</v>
      </c>
      <c r="L4024" s="19" t="s">
        <v>25</v>
      </c>
    </row>
    <row r="4025" spans="1:12" x14ac:dyDescent="0.25">
      <c r="A4025" s="19" t="s">
        <v>4490</v>
      </c>
      <c r="B4025" s="19" t="s">
        <v>4491</v>
      </c>
      <c r="C4025" s="19" t="s">
        <v>3600</v>
      </c>
      <c r="D4025" s="19" t="s">
        <v>4798</v>
      </c>
      <c r="E4025" s="20" t="s">
        <v>21</v>
      </c>
      <c r="F4025" s="19" t="s">
        <v>21</v>
      </c>
      <c r="G4025" s="180">
        <v>94679</v>
      </c>
      <c r="H4025" s="19" t="s">
        <v>5818</v>
      </c>
      <c r="I4025" s="19" t="s">
        <v>15692</v>
      </c>
      <c r="J4025" s="19" t="s">
        <v>23</v>
      </c>
      <c r="K4025" s="20" t="s">
        <v>10387</v>
      </c>
      <c r="L4025" s="19" t="s">
        <v>25</v>
      </c>
    </row>
    <row r="4026" spans="1:12" x14ac:dyDescent="0.25">
      <c r="A4026" s="19" t="s">
        <v>4490</v>
      </c>
      <c r="B4026" s="19" t="s">
        <v>4491</v>
      </c>
      <c r="C4026" s="19" t="s">
        <v>3600</v>
      </c>
      <c r="D4026" s="19" t="s">
        <v>4798</v>
      </c>
      <c r="E4026" s="20" t="s">
        <v>21</v>
      </c>
      <c r="F4026" s="19" t="s">
        <v>21</v>
      </c>
      <c r="G4026" s="180">
        <v>94680</v>
      </c>
      <c r="H4026" s="19" t="s">
        <v>5820</v>
      </c>
      <c r="I4026" s="19" t="s">
        <v>15692</v>
      </c>
      <c r="J4026" s="19" t="s">
        <v>23</v>
      </c>
      <c r="K4026" s="20" t="s">
        <v>11473</v>
      </c>
      <c r="L4026" s="19" t="s">
        <v>25</v>
      </c>
    </row>
    <row r="4027" spans="1:12" x14ac:dyDescent="0.25">
      <c r="A4027" s="19" t="s">
        <v>4490</v>
      </c>
      <c r="B4027" s="19" t="s">
        <v>4491</v>
      </c>
      <c r="C4027" s="19" t="s">
        <v>3600</v>
      </c>
      <c r="D4027" s="19" t="s">
        <v>4798</v>
      </c>
      <c r="E4027" s="20" t="s">
        <v>21</v>
      </c>
      <c r="F4027" s="19" t="s">
        <v>21</v>
      </c>
      <c r="G4027" s="180">
        <v>94681</v>
      </c>
      <c r="H4027" s="19" t="s">
        <v>5821</v>
      </c>
      <c r="I4027" s="19" t="s">
        <v>15692</v>
      </c>
      <c r="J4027" s="19" t="s">
        <v>23</v>
      </c>
      <c r="K4027" s="20" t="s">
        <v>11474</v>
      </c>
      <c r="L4027" s="19" t="s">
        <v>25</v>
      </c>
    </row>
    <row r="4028" spans="1:12" x14ac:dyDescent="0.25">
      <c r="A4028" s="19" t="s">
        <v>4490</v>
      </c>
      <c r="B4028" s="19" t="s">
        <v>4491</v>
      </c>
      <c r="C4028" s="19" t="s">
        <v>3600</v>
      </c>
      <c r="D4028" s="19" t="s">
        <v>4798</v>
      </c>
      <c r="E4028" s="20" t="s">
        <v>21</v>
      </c>
      <c r="F4028" s="19" t="s">
        <v>21</v>
      </c>
      <c r="G4028" s="180">
        <v>94682</v>
      </c>
      <c r="H4028" s="19" t="s">
        <v>5822</v>
      </c>
      <c r="I4028" s="19" t="s">
        <v>15692</v>
      </c>
      <c r="J4028" s="19" t="s">
        <v>23</v>
      </c>
      <c r="K4028" s="20" t="s">
        <v>11475</v>
      </c>
      <c r="L4028" s="19" t="s">
        <v>25</v>
      </c>
    </row>
    <row r="4029" spans="1:12" x14ac:dyDescent="0.25">
      <c r="A4029" s="19" t="s">
        <v>4490</v>
      </c>
      <c r="B4029" s="19" t="s">
        <v>4491</v>
      </c>
      <c r="C4029" s="19" t="s">
        <v>3600</v>
      </c>
      <c r="D4029" s="19" t="s">
        <v>4798</v>
      </c>
      <c r="E4029" s="20" t="s">
        <v>21</v>
      </c>
      <c r="F4029" s="19" t="s">
        <v>21</v>
      </c>
      <c r="G4029" s="180">
        <v>94683</v>
      </c>
      <c r="H4029" s="19" t="s">
        <v>5823</v>
      </c>
      <c r="I4029" s="19" t="s">
        <v>15692</v>
      </c>
      <c r="J4029" s="19" t="s">
        <v>23</v>
      </c>
      <c r="K4029" s="20" t="s">
        <v>11476</v>
      </c>
      <c r="L4029" s="19" t="s">
        <v>25</v>
      </c>
    </row>
    <row r="4030" spans="1:12" x14ac:dyDescent="0.25">
      <c r="A4030" s="19" t="s">
        <v>4490</v>
      </c>
      <c r="B4030" s="19" t="s">
        <v>4491</v>
      </c>
      <c r="C4030" s="19" t="s">
        <v>3600</v>
      </c>
      <c r="D4030" s="19" t="s">
        <v>4798</v>
      </c>
      <c r="E4030" s="20" t="s">
        <v>21</v>
      </c>
      <c r="F4030" s="19" t="s">
        <v>21</v>
      </c>
      <c r="G4030" s="180">
        <v>94684</v>
      </c>
      <c r="H4030" s="19" t="s">
        <v>5824</v>
      </c>
      <c r="I4030" s="19" t="s">
        <v>15692</v>
      </c>
      <c r="J4030" s="19" t="s">
        <v>23</v>
      </c>
      <c r="K4030" s="20" t="s">
        <v>11477</v>
      </c>
      <c r="L4030" s="19" t="s">
        <v>25</v>
      </c>
    </row>
    <row r="4031" spans="1:12" x14ac:dyDescent="0.25">
      <c r="A4031" s="19" t="s">
        <v>4490</v>
      </c>
      <c r="B4031" s="19" t="s">
        <v>4491</v>
      </c>
      <c r="C4031" s="19" t="s">
        <v>3600</v>
      </c>
      <c r="D4031" s="19" t="s">
        <v>4798</v>
      </c>
      <c r="E4031" s="20" t="s">
        <v>21</v>
      </c>
      <c r="F4031" s="19" t="s">
        <v>21</v>
      </c>
      <c r="G4031" s="180">
        <v>94685</v>
      </c>
      <c r="H4031" s="19" t="s">
        <v>5826</v>
      </c>
      <c r="I4031" s="19" t="s">
        <v>15692</v>
      </c>
      <c r="J4031" s="19" t="s">
        <v>23</v>
      </c>
      <c r="K4031" s="20" t="s">
        <v>11330</v>
      </c>
      <c r="L4031" s="19" t="s">
        <v>25</v>
      </c>
    </row>
    <row r="4032" spans="1:12" x14ac:dyDescent="0.25">
      <c r="A4032" s="19" t="s">
        <v>4490</v>
      </c>
      <c r="B4032" s="19" t="s">
        <v>4491</v>
      </c>
      <c r="C4032" s="19" t="s">
        <v>3600</v>
      </c>
      <c r="D4032" s="19" t="s">
        <v>4798</v>
      </c>
      <c r="E4032" s="20" t="s">
        <v>21</v>
      </c>
      <c r="F4032" s="19" t="s">
        <v>21</v>
      </c>
      <c r="G4032" s="180">
        <v>94686</v>
      </c>
      <c r="H4032" s="19" t="s">
        <v>5827</v>
      </c>
      <c r="I4032" s="19" t="s">
        <v>15692</v>
      </c>
      <c r="J4032" s="19" t="s">
        <v>23</v>
      </c>
      <c r="K4032" s="20" t="s">
        <v>11478</v>
      </c>
      <c r="L4032" s="19" t="s">
        <v>25</v>
      </c>
    </row>
    <row r="4033" spans="1:12" x14ac:dyDescent="0.25">
      <c r="A4033" s="19" t="s">
        <v>4490</v>
      </c>
      <c r="B4033" s="19" t="s">
        <v>4491</v>
      </c>
      <c r="C4033" s="19" t="s">
        <v>3600</v>
      </c>
      <c r="D4033" s="19" t="s">
        <v>4798</v>
      </c>
      <c r="E4033" s="20" t="s">
        <v>21</v>
      </c>
      <c r="F4033" s="19" t="s">
        <v>21</v>
      </c>
      <c r="G4033" s="180">
        <v>94687</v>
      </c>
      <c r="H4033" s="19" t="s">
        <v>5828</v>
      </c>
      <c r="I4033" s="19" t="s">
        <v>15692</v>
      </c>
      <c r="J4033" s="19" t="s">
        <v>23</v>
      </c>
      <c r="K4033" s="20" t="s">
        <v>11479</v>
      </c>
      <c r="L4033" s="19" t="s">
        <v>25</v>
      </c>
    </row>
    <row r="4034" spans="1:12" x14ac:dyDescent="0.25">
      <c r="A4034" s="19" t="s">
        <v>4490</v>
      </c>
      <c r="B4034" s="19" t="s">
        <v>4491</v>
      </c>
      <c r="C4034" s="19" t="s">
        <v>3600</v>
      </c>
      <c r="D4034" s="19" t="s">
        <v>4798</v>
      </c>
      <c r="E4034" s="20" t="s">
        <v>21</v>
      </c>
      <c r="F4034" s="19" t="s">
        <v>21</v>
      </c>
      <c r="G4034" s="180">
        <v>94688</v>
      </c>
      <c r="H4034" s="19" t="s">
        <v>5829</v>
      </c>
      <c r="I4034" s="19" t="s">
        <v>15692</v>
      </c>
      <c r="J4034" s="19" t="s">
        <v>23</v>
      </c>
      <c r="K4034" s="20" t="s">
        <v>3040</v>
      </c>
      <c r="L4034" s="19" t="s">
        <v>25</v>
      </c>
    </row>
    <row r="4035" spans="1:12" x14ac:dyDescent="0.25">
      <c r="A4035" s="19" t="s">
        <v>4490</v>
      </c>
      <c r="B4035" s="19" t="s">
        <v>4491</v>
      </c>
      <c r="C4035" s="19" t="s">
        <v>3600</v>
      </c>
      <c r="D4035" s="19" t="s">
        <v>4798</v>
      </c>
      <c r="E4035" s="20" t="s">
        <v>21</v>
      </c>
      <c r="F4035" s="19" t="s">
        <v>21</v>
      </c>
      <c r="G4035" s="180">
        <v>94689</v>
      </c>
      <c r="H4035" s="19" t="s">
        <v>5830</v>
      </c>
      <c r="I4035" s="19" t="s">
        <v>15692</v>
      </c>
      <c r="J4035" s="19" t="s">
        <v>23</v>
      </c>
      <c r="K4035" s="20" t="s">
        <v>10106</v>
      </c>
      <c r="L4035" s="19" t="s">
        <v>25</v>
      </c>
    </row>
    <row r="4036" spans="1:12" x14ac:dyDescent="0.25">
      <c r="A4036" s="19" t="s">
        <v>4490</v>
      </c>
      <c r="B4036" s="19" t="s">
        <v>4491</v>
      </c>
      <c r="C4036" s="19" t="s">
        <v>3600</v>
      </c>
      <c r="D4036" s="19" t="s">
        <v>4798</v>
      </c>
      <c r="E4036" s="20" t="s">
        <v>21</v>
      </c>
      <c r="F4036" s="19" t="s">
        <v>21</v>
      </c>
      <c r="G4036" s="180">
        <v>94690</v>
      </c>
      <c r="H4036" s="19" t="s">
        <v>5831</v>
      </c>
      <c r="I4036" s="19" t="s">
        <v>15692</v>
      </c>
      <c r="J4036" s="19" t="s">
        <v>23</v>
      </c>
      <c r="K4036" s="20" t="s">
        <v>10606</v>
      </c>
      <c r="L4036" s="19" t="s">
        <v>25</v>
      </c>
    </row>
    <row r="4037" spans="1:12" x14ac:dyDescent="0.25">
      <c r="A4037" s="19" t="s">
        <v>4490</v>
      </c>
      <c r="B4037" s="19" t="s">
        <v>4491</v>
      </c>
      <c r="C4037" s="19" t="s">
        <v>3600</v>
      </c>
      <c r="D4037" s="19" t="s">
        <v>4798</v>
      </c>
      <c r="E4037" s="20" t="s">
        <v>21</v>
      </c>
      <c r="F4037" s="19" t="s">
        <v>21</v>
      </c>
      <c r="G4037" s="180">
        <v>94691</v>
      </c>
      <c r="H4037" s="19" t="s">
        <v>5833</v>
      </c>
      <c r="I4037" s="19" t="s">
        <v>15692</v>
      </c>
      <c r="J4037" s="19" t="s">
        <v>23</v>
      </c>
      <c r="K4037" s="20" t="s">
        <v>3091</v>
      </c>
      <c r="L4037" s="19" t="s">
        <v>25</v>
      </c>
    </row>
    <row r="4038" spans="1:12" x14ac:dyDescent="0.25">
      <c r="A4038" s="19" t="s">
        <v>4490</v>
      </c>
      <c r="B4038" s="19" t="s">
        <v>4491</v>
      </c>
      <c r="C4038" s="19" t="s">
        <v>3600</v>
      </c>
      <c r="D4038" s="19" t="s">
        <v>4798</v>
      </c>
      <c r="E4038" s="20" t="s">
        <v>21</v>
      </c>
      <c r="F4038" s="19" t="s">
        <v>21</v>
      </c>
      <c r="G4038" s="180">
        <v>94692</v>
      </c>
      <c r="H4038" s="19" t="s">
        <v>5834</v>
      </c>
      <c r="I4038" s="19" t="s">
        <v>15692</v>
      </c>
      <c r="J4038" s="19" t="s">
        <v>23</v>
      </c>
      <c r="K4038" s="20" t="s">
        <v>11480</v>
      </c>
      <c r="L4038" s="19" t="s">
        <v>25</v>
      </c>
    </row>
    <row r="4039" spans="1:12" x14ac:dyDescent="0.25">
      <c r="A4039" s="19" t="s">
        <v>4490</v>
      </c>
      <c r="B4039" s="19" t="s">
        <v>4491</v>
      </c>
      <c r="C4039" s="19" t="s">
        <v>3600</v>
      </c>
      <c r="D4039" s="19" t="s">
        <v>4798</v>
      </c>
      <c r="E4039" s="20" t="s">
        <v>21</v>
      </c>
      <c r="F4039" s="19" t="s">
        <v>21</v>
      </c>
      <c r="G4039" s="180">
        <v>94693</v>
      </c>
      <c r="H4039" s="19" t="s">
        <v>5836</v>
      </c>
      <c r="I4039" s="19" t="s">
        <v>15692</v>
      </c>
      <c r="J4039" s="19" t="s">
        <v>23</v>
      </c>
      <c r="K4039" s="20" t="s">
        <v>6961</v>
      </c>
      <c r="L4039" s="19" t="s">
        <v>25</v>
      </c>
    </row>
    <row r="4040" spans="1:12" x14ac:dyDescent="0.25">
      <c r="A4040" s="19" t="s">
        <v>4490</v>
      </c>
      <c r="B4040" s="19" t="s">
        <v>4491</v>
      </c>
      <c r="C4040" s="19" t="s">
        <v>3600</v>
      </c>
      <c r="D4040" s="19" t="s">
        <v>4798</v>
      </c>
      <c r="E4040" s="20" t="s">
        <v>21</v>
      </c>
      <c r="F4040" s="19" t="s">
        <v>21</v>
      </c>
      <c r="G4040" s="180">
        <v>94694</v>
      </c>
      <c r="H4040" s="19" t="s">
        <v>5838</v>
      </c>
      <c r="I4040" s="19" t="s">
        <v>15692</v>
      </c>
      <c r="J4040" s="19" t="s">
        <v>23</v>
      </c>
      <c r="K4040" s="20" t="s">
        <v>2089</v>
      </c>
      <c r="L4040" s="19" t="s">
        <v>25</v>
      </c>
    </row>
    <row r="4041" spans="1:12" x14ac:dyDescent="0.25">
      <c r="A4041" s="19" t="s">
        <v>4490</v>
      </c>
      <c r="B4041" s="19" t="s">
        <v>4491</v>
      </c>
      <c r="C4041" s="19" t="s">
        <v>3600</v>
      </c>
      <c r="D4041" s="19" t="s">
        <v>4798</v>
      </c>
      <c r="E4041" s="20" t="s">
        <v>21</v>
      </c>
      <c r="F4041" s="19" t="s">
        <v>21</v>
      </c>
      <c r="G4041" s="180">
        <v>94695</v>
      </c>
      <c r="H4041" s="19" t="s">
        <v>5840</v>
      </c>
      <c r="I4041" s="19" t="s">
        <v>15692</v>
      </c>
      <c r="J4041" s="19" t="s">
        <v>23</v>
      </c>
      <c r="K4041" s="20" t="s">
        <v>2972</v>
      </c>
      <c r="L4041" s="19" t="s">
        <v>25</v>
      </c>
    </row>
    <row r="4042" spans="1:12" x14ac:dyDescent="0.25">
      <c r="A4042" s="19" t="s">
        <v>4490</v>
      </c>
      <c r="B4042" s="19" t="s">
        <v>4491</v>
      </c>
      <c r="C4042" s="19" t="s">
        <v>3600</v>
      </c>
      <c r="D4042" s="19" t="s">
        <v>4798</v>
      </c>
      <c r="E4042" s="20" t="s">
        <v>21</v>
      </c>
      <c r="F4042" s="19" t="s">
        <v>21</v>
      </c>
      <c r="G4042" s="180">
        <v>94696</v>
      </c>
      <c r="H4042" s="19" t="s">
        <v>5841</v>
      </c>
      <c r="I4042" s="19" t="s">
        <v>15692</v>
      </c>
      <c r="J4042" s="19" t="s">
        <v>23</v>
      </c>
      <c r="K4042" s="20" t="s">
        <v>11481</v>
      </c>
      <c r="L4042" s="19" t="s">
        <v>25</v>
      </c>
    </row>
    <row r="4043" spans="1:12" x14ac:dyDescent="0.25">
      <c r="A4043" s="19" t="s">
        <v>4490</v>
      </c>
      <c r="B4043" s="19" t="s">
        <v>4491</v>
      </c>
      <c r="C4043" s="19" t="s">
        <v>3600</v>
      </c>
      <c r="D4043" s="19" t="s">
        <v>4798</v>
      </c>
      <c r="E4043" s="20" t="s">
        <v>21</v>
      </c>
      <c r="F4043" s="19" t="s">
        <v>21</v>
      </c>
      <c r="G4043" s="180">
        <v>94697</v>
      </c>
      <c r="H4043" s="19" t="s">
        <v>5842</v>
      </c>
      <c r="I4043" s="19" t="s">
        <v>15692</v>
      </c>
      <c r="J4043" s="19" t="s">
        <v>23</v>
      </c>
      <c r="K4043" s="20" t="s">
        <v>11482</v>
      </c>
      <c r="L4043" s="19" t="s">
        <v>25</v>
      </c>
    </row>
    <row r="4044" spans="1:12" x14ac:dyDescent="0.25">
      <c r="A4044" s="19" t="s">
        <v>4490</v>
      </c>
      <c r="B4044" s="19" t="s">
        <v>4491</v>
      </c>
      <c r="C4044" s="19" t="s">
        <v>3600</v>
      </c>
      <c r="D4044" s="19" t="s">
        <v>4798</v>
      </c>
      <c r="E4044" s="20" t="s">
        <v>21</v>
      </c>
      <c r="F4044" s="19" t="s">
        <v>21</v>
      </c>
      <c r="G4044" s="180">
        <v>94698</v>
      </c>
      <c r="H4044" s="19" t="s">
        <v>5843</v>
      </c>
      <c r="I4044" s="19" t="s">
        <v>15692</v>
      </c>
      <c r="J4044" s="19" t="s">
        <v>23</v>
      </c>
      <c r="K4044" s="20" t="s">
        <v>4627</v>
      </c>
      <c r="L4044" s="19" t="s">
        <v>25</v>
      </c>
    </row>
    <row r="4045" spans="1:12" x14ac:dyDescent="0.25">
      <c r="A4045" s="19" t="s">
        <v>4490</v>
      </c>
      <c r="B4045" s="19" t="s">
        <v>4491</v>
      </c>
      <c r="C4045" s="19" t="s">
        <v>3600</v>
      </c>
      <c r="D4045" s="19" t="s">
        <v>4798</v>
      </c>
      <c r="E4045" s="20" t="s">
        <v>21</v>
      </c>
      <c r="F4045" s="19" t="s">
        <v>21</v>
      </c>
      <c r="G4045" s="180">
        <v>94699</v>
      </c>
      <c r="H4045" s="19" t="s">
        <v>5845</v>
      </c>
      <c r="I4045" s="19" t="s">
        <v>15692</v>
      </c>
      <c r="J4045" s="19" t="s">
        <v>23</v>
      </c>
      <c r="K4045" s="20" t="s">
        <v>11483</v>
      </c>
      <c r="L4045" s="19" t="s">
        <v>25</v>
      </c>
    </row>
    <row r="4046" spans="1:12" x14ac:dyDescent="0.25">
      <c r="A4046" s="19" t="s">
        <v>4490</v>
      </c>
      <c r="B4046" s="19" t="s">
        <v>4491</v>
      </c>
      <c r="C4046" s="19" t="s">
        <v>3600</v>
      </c>
      <c r="D4046" s="19" t="s">
        <v>4798</v>
      </c>
      <c r="E4046" s="20" t="s">
        <v>21</v>
      </c>
      <c r="F4046" s="19" t="s">
        <v>21</v>
      </c>
      <c r="G4046" s="180">
        <v>94700</v>
      </c>
      <c r="H4046" s="19" t="s">
        <v>5846</v>
      </c>
      <c r="I4046" s="19" t="s">
        <v>15692</v>
      </c>
      <c r="J4046" s="19" t="s">
        <v>23</v>
      </c>
      <c r="K4046" s="20" t="s">
        <v>11484</v>
      </c>
      <c r="L4046" s="19" t="s">
        <v>25</v>
      </c>
    </row>
    <row r="4047" spans="1:12" x14ac:dyDescent="0.25">
      <c r="A4047" s="19" t="s">
        <v>4490</v>
      </c>
      <c r="B4047" s="19" t="s">
        <v>4491</v>
      </c>
      <c r="C4047" s="19" t="s">
        <v>3600</v>
      </c>
      <c r="D4047" s="19" t="s">
        <v>4798</v>
      </c>
      <c r="E4047" s="20" t="s">
        <v>21</v>
      </c>
      <c r="F4047" s="19" t="s">
        <v>21</v>
      </c>
      <c r="G4047" s="180">
        <v>94701</v>
      </c>
      <c r="H4047" s="19" t="s">
        <v>5847</v>
      </c>
      <c r="I4047" s="19" t="s">
        <v>15692</v>
      </c>
      <c r="J4047" s="19" t="s">
        <v>23</v>
      </c>
      <c r="K4047" s="20" t="s">
        <v>11485</v>
      </c>
      <c r="L4047" s="19" t="s">
        <v>25</v>
      </c>
    </row>
    <row r="4048" spans="1:12" x14ac:dyDescent="0.25">
      <c r="A4048" s="19" t="s">
        <v>4490</v>
      </c>
      <c r="B4048" s="19" t="s">
        <v>4491</v>
      </c>
      <c r="C4048" s="19" t="s">
        <v>3600</v>
      </c>
      <c r="D4048" s="19" t="s">
        <v>4798</v>
      </c>
      <c r="E4048" s="20" t="s">
        <v>21</v>
      </c>
      <c r="F4048" s="19" t="s">
        <v>21</v>
      </c>
      <c r="G4048" s="180">
        <v>94702</v>
      </c>
      <c r="H4048" s="19" t="s">
        <v>5848</v>
      </c>
      <c r="I4048" s="19" t="s">
        <v>15692</v>
      </c>
      <c r="J4048" s="19" t="s">
        <v>23</v>
      </c>
      <c r="K4048" s="20" t="s">
        <v>11486</v>
      </c>
      <c r="L4048" s="19" t="s">
        <v>25</v>
      </c>
    </row>
    <row r="4049" spans="1:12" x14ac:dyDescent="0.25">
      <c r="A4049" s="19" t="s">
        <v>4490</v>
      </c>
      <c r="B4049" s="19" t="s">
        <v>4491</v>
      </c>
      <c r="C4049" s="19" t="s">
        <v>3600</v>
      </c>
      <c r="D4049" s="19" t="s">
        <v>4798</v>
      </c>
      <c r="E4049" s="20" t="s">
        <v>21</v>
      </c>
      <c r="F4049" s="19" t="s">
        <v>21</v>
      </c>
      <c r="G4049" s="180">
        <v>94703</v>
      </c>
      <c r="H4049" s="19" t="s">
        <v>5849</v>
      </c>
      <c r="I4049" s="19" t="s">
        <v>15692</v>
      </c>
      <c r="J4049" s="19" t="s">
        <v>23</v>
      </c>
      <c r="K4049" s="20" t="s">
        <v>11487</v>
      </c>
      <c r="L4049" s="19" t="s">
        <v>25</v>
      </c>
    </row>
    <row r="4050" spans="1:12" x14ac:dyDescent="0.25">
      <c r="A4050" s="19" t="s">
        <v>4490</v>
      </c>
      <c r="B4050" s="19" t="s">
        <v>4491</v>
      </c>
      <c r="C4050" s="19" t="s">
        <v>3600</v>
      </c>
      <c r="D4050" s="19" t="s">
        <v>4798</v>
      </c>
      <c r="E4050" s="20" t="s">
        <v>21</v>
      </c>
      <c r="F4050" s="19" t="s">
        <v>21</v>
      </c>
      <c r="G4050" s="180">
        <v>94704</v>
      </c>
      <c r="H4050" s="19" t="s">
        <v>5850</v>
      </c>
      <c r="I4050" s="19" t="s">
        <v>15692</v>
      </c>
      <c r="J4050" s="19" t="s">
        <v>23</v>
      </c>
      <c r="K4050" s="20" t="s">
        <v>3673</v>
      </c>
      <c r="L4050" s="19" t="s">
        <v>25</v>
      </c>
    </row>
    <row r="4051" spans="1:12" x14ac:dyDescent="0.25">
      <c r="A4051" s="19" t="s">
        <v>4490</v>
      </c>
      <c r="B4051" s="19" t="s">
        <v>4491</v>
      </c>
      <c r="C4051" s="19" t="s">
        <v>3600</v>
      </c>
      <c r="D4051" s="19" t="s">
        <v>4798</v>
      </c>
      <c r="E4051" s="20" t="s">
        <v>21</v>
      </c>
      <c r="F4051" s="19" t="s">
        <v>21</v>
      </c>
      <c r="G4051" s="180">
        <v>94705</v>
      </c>
      <c r="H4051" s="19" t="s">
        <v>5851</v>
      </c>
      <c r="I4051" s="19" t="s">
        <v>15692</v>
      </c>
      <c r="J4051" s="19" t="s">
        <v>23</v>
      </c>
      <c r="K4051" s="20" t="s">
        <v>1934</v>
      </c>
      <c r="L4051" s="19" t="s">
        <v>25</v>
      </c>
    </row>
    <row r="4052" spans="1:12" x14ac:dyDescent="0.25">
      <c r="A4052" s="19" t="s">
        <v>4490</v>
      </c>
      <c r="B4052" s="19" t="s">
        <v>4491</v>
      </c>
      <c r="C4052" s="19" t="s">
        <v>3600</v>
      </c>
      <c r="D4052" s="19" t="s">
        <v>4798</v>
      </c>
      <c r="E4052" s="20" t="s">
        <v>21</v>
      </c>
      <c r="F4052" s="19" t="s">
        <v>21</v>
      </c>
      <c r="G4052" s="180">
        <v>94706</v>
      </c>
      <c r="H4052" s="19" t="s">
        <v>5852</v>
      </c>
      <c r="I4052" s="19" t="s">
        <v>15692</v>
      </c>
      <c r="J4052" s="19" t="s">
        <v>23</v>
      </c>
      <c r="K4052" s="20" t="s">
        <v>658</v>
      </c>
      <c r="L4052" s="19" t="s">
        <v>25</v>
      </c>
    </row>
    <row r="4053" spans="1:12" x14ac:dyDescent="0.25">
      <c r="A4053" s="19" t="s">
        <v>4490</v>
      </c>
      <c r="B4053" s="19" t="s">
        <v>4491</v>
      </c>
      <c r="C4053" s="19" t="s">
        <v>3600</v>
      </c>
      <c r="D4053" s="19" t="s">
        <v>4798</v>
      </c>
      <c r="E4053" s="20" t="s">
        <v>21</v>
      </c>
      <c r="F4053" s="19" t="s">
        <v>21</v>
      </c>
      <c r="G4053" s="180">
        <v>94707</v>
      </c>
      <c r="H4053" s="19" t="s">
        <v>5854</v>
      </c>
      <c r="I4053" s="19" t="s">
        <v>15692</v>
      </c>
      <c r="J4053" s="19" t="s">
        <v>23</v>
      </c>
      <c r="K4053" s="20" t="s">
        <v>9630</v>
      </c>
      <c r="L4053" s="19" t="s">
        <v>25</v>
      </c>
    </row>
    <row r="4054" spans="1:12" x14ac:dyDescent="0.25">
      <c r="A4054" s="19" t="s">
        <v>4490</v>
      </c>
      <c r="B4054" s="19" t="s">
        <v>4491</v>
      </c>
      <c r="C4054" s="19" t="s">
        <v>3600</v>
      </c>
      <c r="D4054" s="19" t="s">
        <v>4798</v>
      </c>
      <c r="E4054" s="20" t="s">
        <v>21</v>
      </c>
      <c r="F4054" s="19" t="s">
        <v>21</v>
      </c>
      <c r="G4054" s="180">
        <v>94708</v>
      </c>
      <c r="H4054" s="19" t="s">
        <v>5855</v>
      </c>
      <c r="I4054" s="19" t="s">
        <v>15692</v>
      </c>
      <c r="J4054" s="19" t="s">
        <v>23</v>
      </c>
      <c r="K4054" s="20" t="s">
        <v>11488</v>
      </c>
      <c r="L4054" s="19" t="s">
        <v>25</v>
      </c>
    </row>
    <row r="4055" spans="1:12" x14ac:dyDescent="0.25">
      <c r="A4055" s="19" t="s">
        <v>4490</v>
      </c>
      <c r="B4055" s="19" t="s">
        <v>4491</v>
      </c>
      <c r="C4055" s="19" t="s">
        <v>3600</v>
      </c>
      <c r="D4055" s="19" t="s">
        <v>4798</v>
      </c>
      <c r="E4055" s="20" t="s">
        <v>21</v>
      </c>
      <c r="F4055" s="19" t="s">
        <v>21</v>
      </c>
      <c r="G4055" s="180">
        <v>94709</v>
      </c>
      <c r="H4055" s="19" t="s">
        <v>5856</v>
      </c>
      <c r="I4055" s="19" t="s">
        <v>15692</v>
      </c>
      <c r="J4055" s="19" t="s">
        <v>23</v>
      </c>
      <c r="K4055" s="20" t="s">
        <v>11489</v>
      </c>
      <c r="L4055" s="19" t="s">
        <v>25</v>
      </c>
    </row>
    <row r="4056" spans="1:12" x14ac:dyDescent="0.25">
      <c r="A4056" s="19" t="s">
        <v>4490</v>
      </c>
      <c r="B4056" s="19" t="s">
        <v>4491</v>
      </c>
      <c r="C4056" s="19" t="s">
        <v>3600</v>
      </c>
      <c r="D4056" s="19" t="s">
        <v>4798</v>
      </c>
      <c r="E4056" s="20" t="s">
        <v>21</v>
      </c>
      <c r="F4056" s="19" t="s">
        <v>21</v>
      </c>
      <c r="G4056" s="180">
        <v>94710</v>
      </c>
      <c r="H4056" s="19" t="s">
        <v>5857</v>
      </c>
      <c r="I4056" s="19" t="s">
        <v>15692</v>
      </c>
      <c r="J4056" s="19" t="s">
        <v>23</v>
      </c>
      <c r="K4056" s="20" t="s">
        <v>11490</v>
      </c>
      <c r="L4056" s="19" t="s">
        <v>25</v>
      </c>
    </row>
    <row r="4057" spans="1:12" x14ac:dyDescent="0.25">
      <c r="A4057" s="19" t="s">
        <v>4490</v>
      </c>
      <c r="B4057" s="19" t="s">
        <v>4491</v>
      </c>
      <c r="C4057" s="19" t="s">
        <v>3600</v>
      </c>
      <c r="D4057" s="19" t="s">
        <v>4798</v>
      </c>
      <c r="E4057" s="20" t="s">
        <v>21</v>
      </c>
      <c r="F4057" s="19" t="s">
        <v>21</v>
      </c>
      <c r="G4057" s="180">
        <v>94711</v>
      </c>
      <c r="H4057" s="19" t="s">
        <v>5858</v>
      </c>
      <c r="I4057" s="19" t="s">
        <v>15692</v>
      </c>
      <c r="J4057" s="19" t="s">
        <v>23</v>
      </c>
      <c r="K4057" s="20" t="s">
        <v>7377</v>
      </c>
      <c r="L4057" s="19" t="s">
        <v>25</v>
      </c>
    </row>
    <row r="4058" spans="1:12" x14ac:dyDescent="0.25">
      <c r="A4058" s="19" t="s">
        <v>4490</v>
      </c>
      <c r="B4058" s="19" t="s">
        <v>4491</v>
      </c>
      <c r="C4058" s="19" t="s">
        <v>3600</v>
      </c>
      <c r="D4058" s="19" t="s">
        <v>4798</v>
      </c>
      <c r="E4058" s="20" t="s">
        <v>21</v>
      </c>
      <c r="F4058" s="19" t="s">
        <v>21</v>
      </c>
      <c r="G4058" s="180">
        <v>94712</v>
      </c>
      <c r="H4058" s="19" t="s">
        <v>5860</v>
      </c>
      <c r="I4058" s="19" t="s">
        <v>15692</v>
      </c>
      <c r="J4058" s="19" t="s">
        <v>23</v>
      </c>
      <c r="K4058" s="20" t="s">
        <v>11491</v>
      </c>
      <c r="L4058" s="19" t="s">
        <v>25</v>
      </c>
    </row>
    <row r="4059" spans="1:12" x14ac:dyDescent="0.25">
      <c r="A4059" s="19" t="s">
        <v>4490</v>
      </c>
      <c r="B4059" s="19" t="s">
        <v>4491</v>
      </c>
      <c r="C4059" s="19" t="s">
        <v>3600</v>
      </c>
      <c r="D4059" s="19" t="s">
        <v>4798</v>
      </c>
      <c r="E4059" s="20" t="s">
        <v>21</v>
      </c>
      <c r="F4059" s="19" t="s">
        <v>21</v>
      </c>
      <c r="G4059" s="180">
        <v>94713</v>
      </c>
      <c r="H4059" s="19" t="s">
        <v>5861</v>
      </c>
      <c r="I4059" s="19" t="s">
        <v>15692</v>
      </c>
      <c r="J4059" s="19" t="s">
        <v>23</v>
      </c>
      <c r="K4059" s="20" t="s">
        <v>11492</v>
      </c>
      <c r="L4059" s="19" t="s">
        <v>25</v>
      </c>
    </row>
    <row r="4060" spans="1:12" x14ac:dyDescent="0.25">
      <c r="A4060" s="19" t="s">
        <v>4490</v>
      </c>
      <c r="B4060" s="19" t="s">
        <v>4491</v>
      </c>
      <c r="C4060" s="19" t="s">
        <v>3600</v>
      </c>
      <c r="D4060" s="19" t="s">
        <v>4798</v>
      </c>
      <c r="E4060" s="20" t="s">
        <v>21</v>
      </c>
      <c r="F4060" s="19" t="s">
        <v>21</v>
      </c>
      <c r="G4060" s="180">
        <v>94714</v>
      </c>
      <c r="H4060" s="19" t="s">
        <v>5862</v>
      </c>
      <c r="I4060" s="19" t="s">
        <v>15692</v>
      </c>
      <c r="J4060" s="19" t="s">
        <v>23</v>
      </c>
      <c r="K4060" s="20" t="s">
        <v>11493</v>
      </c>
      <c r="L4060" s="19" t="s">
        <v>25</v>
      </c>
    </row>
    <row r="4061" spans="1:12" x14ac:dyDescent="0.25">
      <c r="A4061" s="19" t="s">
        <v>4490</v>
      </c>
      <c r="B4061" s="19" t="s">
        <v>4491</v>
      </c>
      <c r="C4061" s="19" t="s">
        <v>3600</v>
      </c>
      <c r="D4061" s="19" t="s">
        <v>4798</v>
      </c>
      <c r="E4061" s="20" t="s">
        <v>21</v>
      </c>
      <c r="F4061" s="19" t="s">
        <v>21</v>
      </c>
      <c r="G4061" s="180">
        <v>94715</v>
      </c>
      <c r="H4061" s="19" t="s">
        <v>5863</v>
      </c>
      <c r="I4061" s="19" t="s">
        <v>15692</v>
      </c>
      <c r="J4061" s="19" t="s">
        <v>23</v>
      </c>
      <c r="K4061" s="20" t="s">
        <v>11494</v>
      </c>
      <c r="L4061" s="19" t="s">
        <v>25</v>
      </c>
    </row>
    <row r="4062" spans="1:12" x14ac:dyDescent="0.25">
      <c r="A4062" s="19" t="s">
        <v>4490</v>
      </c>
      <c r="B4062" s="19" t="s">
        <v>4491</v>
      </c>
      <c r="C4062" s="19" t="s">
        <v>3600</v>
      </c>
      <c r="D4062" s="19" t="s">
        <v>4798</v>
      </c>
      <c r="E4062" s="20" t="s">
        <v>21</v>
      </c>
      <c r="F4062" s="19" t="s">
        <v>21</v>
      </c>
      <c r="G4062" s="180">
        <v>94724</v>
      </c>
      <c r="H4062" s="19" t="s">
        <v>5864</v>
      </c>
      <c r="I4062" s="19" t="s">
        <v>15692</v>
      </c>
      <c r="J4062" s="19" t="s">
        <v>23</v>
      </c>
      <c r="K4062" s="20" t="s">
        <v>11228</v>
      </c>
      <c r="L4062" s="19" t="s">
        <v>25</v>
      </c>
    </row>
    <row r="4063" spans="1:12" x14ac:dyDescent="0.25">
      <c r="A4063" s="19" t="s">
        <v>4490</v>
      </c>
      <c r="B4063" s="19" t="s">
        <v>4491</v>
      </c>
      <c r="C4063" s="19" t="s">
        <v>3600</v>
      </c>
      <c r="D4063" s="19" t="s">
        <v>4798</v>
      </c>
      <c r="E4063" s="20" t="s">
        <v>21</v>
      </c>
      <c r="F4063" s="19" t="s">
        <v>21</v>
      </c>
      <c r="G4063" s="180">
        <v>94725</v>
      </c>
      <c r="H4063" s="19" t="s">
        <v>5866</v>
      </c>
      <c r="I4063" s="19" t="s">
        <v>15692</v>
      </c>
      <c r="J4063" s="19" t="s">
        <v>23</v>
      </c>
      <c r="K4063" s="20" t="s">
        <v>767</v>
      </c>
      <c r="L4063" s="19" t="s">
        <v>25</v>
      </c>
    </row>
    <row r="4064" spans="1:12" x14ac:dyDescent="0.25">
      <c r="A4064" s="19" t="s">
        <v>4490</v>
      </c>
      <c r="B4064" s="19" t="s">
        <v>4491</v>
      </c>
      <c r="C4064" s="19" t="s">
        <v>3600</v>
      </c>
      <c r="D4064" s="19" t="s">
        <v>4798</v>
      </c>
      <c r="E4064" s="20" t="s">
        <v>21</v>
      </c>
      <c r="F4064" s="19" t="s">
        <v>21</v>
      </c>
      <c r="G4064" s="180">
        <v>94726</v>
      </c>
      <c r="H4064" s="19" t="s">
        <v>5868</v>
      </c>
      <c r="I4064" s="19" t="s">
        <v>15692</v>
      </c>
      <c r="J4064" s="19" t="s">
        <v>23</v>
      </c>
      <c r="K4064" s="20" t="s">
        <v>4516</v>
      </c>
      <c r="L4064" s="19" t="s">
        <v>25</v>
      </c>
    </row>
    <row r="4065" spans="1:12" x14ac:dyDescent="0.25">
      <c r="A4065" s="19" t="s">
        <v>4490</v>
      </c>
      <c r="B4065" s="19" t="s">
        <v>4491</v>
      </c>
      <c r="C4065" s="19" t="s">
        <v>3600</v>
      </c>
      <c r="D4065" s="19" t="s">
        <v>4798</v>
      </c>
      <c r="E4065" s="20" t="s">
        <v>21</v>
      </c>
      <c r="F4065" s="19" t="s">
        <v>21</v>
      </c>
      <c r="G4065" s="180">
        <v>94727</v>
      </c>
      <c r="H4065" s="19" t="s">
        <v>5870</v>
      </c>
      <c r="I4065" s="19" t="s">
        <v>15692</v>
      </c>
      <c r="J4065" s="19" t="s">
        <v>23</v>
      </c>
      <c r="K4065" s="20" t="s">
        <v>11495</v>
      </c>
      <c r="L4065" s="19" t="s">
        <v>25</v>
      </c>
    </row>
    <row r="4066" spans="1:12" x14ac:dyDescent="0.25">
      <c r="A4066" s="19" t="s">
        <v>4490</v>
      </c>
      <c r="B4066" s="19" t="s">
        <v>4491</v>
      </c>
      <c r="C4066" s="19" t="s">
        <v>3600</v>
      </c>
      <c r="D4066" s="19" t="s">
        <v>4798</v>
      </c>
      <c r="E4066" s="20" t="s">
        <v>21</v>
      </c>
      <c r="F4066" s="19" t="s">
        <v>21</v>
      </c>
      <c r="G4066" s="180">
        <v>94728</v>
      </c>
      <c r="H4066" s="19" t="s">
        <v>5871</v>
      </c>
      <c r="I4066" s="19" t="s">
        <v>15692</v>
      </c>
      <c r="J4066" s="19" t="s">
        <v>23</v>
      </c>
      <c r="K4066" s="20" t="s">
        <v>10975</v>
      </c>
      <c r="L4066" s="19" t="s">
        <v>25</v>
      </c>
    </row>
    <row r="4067" spans="1:12" x14ac:dyDescent="0.25">
      <c r="A4067" s="19" t="s">
        <v>4490</v>
      </c>
      <c r="B4067" s="19" t="s">
        <v>4491</v>
      </c>
      <c r="C4067" s="19" t="s">
        <v>3600</v>
      </c>
      <c r="D4067" s="19" t="s">
        <v>4798</v>
      </c>
      <c r="E4067" s="20" t="s">
        <v>21</v>
      </c>
      <c r="F4067" s="19" t="s">
        <v>21</v>
      </c>
      <c r="G4067" s="180">
        <v>94729</v>
      </c>
      <c r="H4067" s="19" t="s">
        <v>5872</v>
      </c>
      <c r="I4067" s="19" t="s">
        <v>15692</v>
      </c>
      <c r="J4067" s="19" t="s">
        <v>23</v>
      </c>
      <c r="K4067" s="20" t="s">
        <v>1594</v>
      </c>
      <c r="L4067" s="19" t="s">
        <v>25</v>
      </c>
    </row>
    <row r="4068" spans="1:12" x14ac:dyDescent="0.25">
      <c r="A4068" s="19" t="s">
        <v>4490</v>
      </c>
      <c r="B4068" s="19" t="s">
        <v>4491</v>
      </c>
      <c r="C4068" s="19" t="s">
        <v>3600</v>
      </c>
      <c r="D4068" s="19" t="s">
        <v>4798</v>
      </c>
      <c r="E4068" s="20" t="s">
        <v>21</v>
      </c>
      <c r="F4068" s="19" t="s">
        <v>21</v>
      </c>
      <c r="G4068" s="180">
        <v>94730</v>
      </c>
      <c r="H4068" s="19" t="s">
        <v>5874</v>
      </c>
      <c r="I4068" s="19" t="s">
        <v>15692</v>
      </c>
      <c r="J4068" s="19" t="s">
        <v>23</v>
      </c>
      <c r="K4068" s="20" t="s">
        <v>11496</v>
      </c>
      <c r="L4068" s="19" t="s">
        <v>25</v>
      </c>
    </row>
    <row r="4069" spans="1:12" x14ac:dyDescent="0.25">
      <c r="A4069" s="19" t="s">
        <v>4490</v>
      </c>
      <c r="B4069" s="19" t="s">
        <v>4491</v>
      </c>
      <c r="C4069" s="19" t="s">
        <v>3600</v>
      </c>
      <c r="D4069" s="19" t="s">
        <v>4798</v>
      </c>
      <c r="E4069" s="20" t="s">
        <v>21</v>
      </c>
      <c r="F4069" s="19" t="s">
        <v>21</v>
      </c>
      <c r="G4069" s="180">
        <v>94731</v>
      </c>
      <c r="H4069" s="19" t="s">
        <v>5875</v>
      </c>
      <c r="I4069" s="19" t="s">
        <v>15692</v>
      </c>
      <c r="J4069" s="19" t="s">
        <v>23</v>
      </c>
      <c r="K4069" s="20" t="s">
        <v>7470</v>
      </c>
      <c r="L4069" s="19" t="s">
        <v>25</v>
      </c>
    </row>
    <row r="4070" spans="1:12" x14ac:dyDescent="0.25">
      <c r="A4070" s="19" t="s">
        <v>4490</v>
      </c>
      <c r="B4070" s="19" t="s">
        <v>4491</v>
      </c>
      <c r="C4070" s="19" t="s">
        <v>3600</v>
      </c>
      <c r="D4070" s="19" t="s">
        <v>4798</v>
      </c>
      <c r="E4070" s="20" t="s">
        <v>21</v>
      </c>
      <c r="F4070" s="19" t="s">
        <v>21</v>
      </c>
      <c r="G4070" s="180">
        <v>94733</v>
      </c>
      <c r="H4070" s="19" t="s">
        <v>5876</v>
      </c>
      <c r="I4070" s="19" t="s">
        <v>15692</v>
      </c>
      <c r="J4070" s="19" t="s">
        <v>23</v>
      </c>
      <c r="K4070" s="20" t="s">
        <v>11497</v>
      </c>
      <c r="L4070" s="19" t="s">
        <v>25</v>
      </c>
    </row>
    <row r="4071" spans="1:12" x14ac:dyDescent="0.25">
      <c r="A4071" s="19" t="s">
        <v>4490</v>
      </c>
      <c r="B4071" s="19" t="s">
        <v>4491</v>
      </c>
      <c r="C4071" s="19" t="s">
        <v>3600</v>
      </c>
      <c r="D4071" s="19" t="s">
        <v>4798</v>
      </c>
      <c r="E4071" s="20" t="s">
        <v>21</v>
      </c>
      <c r="F4071" s="19" t="s">
        <v>21</v>
      </c>
      <c r="G4071" s="180">
        <v>94737</v>
      </c>
      <c r="H4071" s="19" t="s">
        <v>5878</v>
      </c>
      <c r="I4071" s="19" t="s">
        <v>15692</v>
      </c>
      <c r="J4071" s="19" t="s">
        <v>23</v>
      </c>
      <c r="K4071" s="20" t="s">
        <v>11498</v>
      </c>
      <c r="L4071" s="19" t="s">
        <v>25</v>
      </c>
    </row>
    <row r="4072" spans="1:12" x14ac:dyDescent="0.25">
      <c r="A4072" s="19" t="s">
        <v>4490</v>
      </c>
      <c r="B4072" s="19" t="s">
        <v>4491</v>
      </c>
      <c r="C4072" s="19" t="s">
        <v>3600</v>
      </c>
      <c r="D4072" s="19" t="s">
        <v>4798</v>
      </c>
      <c r="E4072" s="20" t="s">
        <v>21</v>
      </c>
      <c r="F4072" s="19" t="s">
        <v>21</v>
      </c>
      <c r="G4072" s="180">
        <v>94740</v>
      </c>
      <c r="H4072" s="19" t="s">
        <v>5879</v>
      </c>
      <c r="I4072" s="19" t="s">
        <v>15692</v>
      </c>
      <c r="J4072" s="19" t="s">
        <v>23</v>
      </c>
      <c r="K4072" s="20" t="s">
        <v>3617</v>
      </c>
      <c r="L4072" s="19" t="s">
        <v>25</v>
      </c>
    </row>
    <row r="4073" spans="1:12" x14ac:dyDescent="0.25">
      <c r="A4073" s="19" t="s">
        <v>4490</v>
      </c>
      <c r="B4073" s="19" t="s">
        <v>4491</v>
      </c>
      <c r="C4073" s="19" t="s">
        <v>3600</v>
      </c>
      <c r="D4073" s="19" t="s">
        <v>4798</v>
      </c>
      <c r="E4073" s="20" t="s">
        <v>21</v>
      </c>
      <c r="F4073" s="19" t="s">
        <v>21</v>
      </c>
      <c r="G4073" s="180">
        <v>94741</v>
      </c>
      <c r="H4073" s="19" t="s">
        <v>5880</v>
      </c>
      <c r="I4073" s="19" t="s">
        <v>15692</v>
      </c>
      <c r="J4073" s="19" t="s">
        <v>23</v>
      </c>
      <c r="K4073" s="20" t="s">
        <v>3191</v>
      </c>
      <c r="L4073" s="19" t="s">
        <v>25</v>
      </c>
    </row>
    <row r="4074" spans="1:12" x14ac:dyDescent="0.25">
      <c r="A4074" s="19" t="s">
        <v>4490</v>
      </c>
      <c r="B4074" s="19" t="s">
        <v>4491</v>
      </c>
      <c r="C4074" s="19" t="s">
        <v>3600</v>
      </c>
      <c r="D4074" s="19" t="s">
        <v>4798</v>
      </c>
      <c r="E4074" s="20" t="s">
        <v>21</v>
      </c>
      <c r="F4074" s="19" t="s">
        <v>21</v>
      </c>
      <c r="G4074" s="180">
        <v>94742</v>
      </c>
      <c r="H4074" s="19" t="s">
        <v>5881</v>
      </c>
      <c r="I4074" s="19" t="s">
        <v>15692</v>
      </c>
      <c r="J4074" s="19" t="s">
        <v>23</v>
      </c>
      <c r="K4074" s="20" t="s">
        <v>29</v>
      </c>
      <c r="L4074" s="19" t="s">
        <v>25</v>
      </c>
    </row>
    <row r="4075" spans="1:12" x14ac:dyDescent="0.25">
      <c r="A4075" s="19" t="s">
        <v>4490</v>
      </c>
      <c r="B4075" s="19" t="s">
        <v>4491</v>
      </c>
      <c r="C4075" s="19" t="s">
        <v>3600</v>
      </c>
      <c r="D4075" s="19" t="s">
        <v>4798</v>
      </c>
      <c r="E4075" s="20" t="s">
        <v>21</v>
      </c>
      <c r="F4075" s="19" t="s">
        <v>21</v>
      </c>
      <c r="G4075" s="180">
        <v>94743</v>
      </c>
      <c r="H4075" s="19" t="s">
        <v>5882</v>
      </c>
      <c r="I4075" s="19" t="s">
        <v>15692</v>
      </c>
      <c r="J4075" s="19" t="s">
        <v>23</v>
      </c>
      <c r="K4075" s="20" t="s">
        <v>3696</v>
      </c>
      <c r="L4075" s="19" t="s">
        <v>25</v>
      </c>
    </row>
    <row r="4076" spans="1:12" x14ac:dyDescent="0.25">
      <c r="A4076" s="19" t="s">
        <v>4490</v>
      </c>
      <c r="B4076" s="19" t="s">
        <v>4491</v>
      </c>
      <c r="C4076" s="19" t="s">
        <v>3600</v>
      </c>
      <c r="D4076" s="19" t="s">
        <v>4798</v>
      </c>
      <c r="E4076" s="20" t="s">
        <v>21</v>
      </c>
      <c r="F4076" s="19" t="s">
        <v>21</v>
      </c>
      <c r="G4076" s="180">
        <v>94744</v>
      </c>
      <c r="H4076" s="19" t="s">
        <v>5884</v>
      </c>
      <c r="I4076" s="19" t="s">
        <v>15692</v>
      </c>
      <c r="J4076" s="19" t="s">
        <v>23</v>
      </c>
      <c r="K4076" s="20" t="s">
        <v>3566</v>
      </c>
      <c r="L4076" s="19" t="s">
        <v>25</v>
      </c>
    </row>
    <row r="4077" spans="1:12" x14ac:dyDescent="0.25">
      <c r="A4077" s="19" t="s">
        <v>4490</v>
      </c>
      <c r="B4077" s="19" t="s">
        <v>4491</v>
      </c>
      <c r="C4077" s="19" t="s">
        <v>3600</v>
      </c>
      <c r="D4077" s="19" t="s">
        <v>4798</v>
      </c>
      <c r="E4077" s="20" t="s">
        <v>21</v>
      </c>
      <c r="F4077" s="19" t="s">
        <v>21</v>
      </c>
      <c r="G4077" s="180">
        <v>94746</v>
      </c>
      <c r="H4077" s="19" t="s">
        <v>5885</v>
      </c>
      <c r="I4077" s="19" t="s">
        <v>15692</v>
      </c>
      <c r="J4077" s="19" t="s">
        <v>23</v>
      </c>
      <c r="K4077" s="20" t="s">
        <v>9258</v>
      </c>
      <c r="L4077" s="19" t="s">
        <v>25</v>
      </c>
    </row>
    <row r="4078" spans="1:12" x14ac:dyDescent="0.25">
      <c r="A4078" s="19" t="s">
        <v>4490</v>
      </c>
      <c r="B4078" s="19" t="s">
        <v>4491</v>
      </c>
      <c r="C4078" s="19" t="s">
        <v>3600</v>
      </c>
      <c r="D4078" s="19" t="s">
        <v>4798</v>
      </c>
      <c r="E4078" s="20" t="s">
        <v>21</v>
      </c>
      <c r="F4078" s="19" t="s">
        <v>21</v>
      </c>
      <c r="G4078" s="180">
        <v>94748</v>
      </c>
      <c r="H4078" s="19" t="s">
        <v>5886</v>
      </c>
      <c r="I4078" s="19" t="s">
        <v>15692</v>
      </c>
      <c r="J4078" s="19" t="s">
        <v>23</v>
      </c>
      <c r="K4078" s="20" t="s">
        <v>1942</v>
      </c>
      <c r="L4078" s="19" t="s">
        <v>25</v>
      </c>
    </row>
    <row r="4079" spans="1:12" x14ac:dyDescent="0.25">
      <c r="A4079" s="19" t="s">
        <v>4490</v>
      </c>
      <c r="B4079" s="19" t="s">
        <v>4491</v>
      </c>
      <c r="C4079" s="19" t="s">
        <v>3600</v>
      </c>
      <c r="D4079" s="19" t="s">
        <v>4798</v>
      </c>
      <c r="E4079" s="20" t="s">
        <v>21</v>
      </c>
      <c r="F4079" s="19" t="s">
        <v>21</v>
      </c>
      <c r="G4079" s="180">
        <v>94750</v>
      </c>
      <c r="H4079" s="19" t="s">
        <v>5888</v>
      </c>
      <c r="I4079" s="19" t="s">
        <v>15692</v>
      </c>
      <c r="J4079" s="19" t="s">
        <v>23</v>
      </c>
      <c r="K4079" s="20" t="s">
        <v>11499</v>
      </c>
      <c r="L4079" s="19" t="s">
        <v>25</v>
      </c>
    </row>
    <row r="4080" spans="1:12" x14ac:dyDescent="0.25">
      <c r="A4080" s="19" t="s">
        <v>4490</v>
      </c>
      <c r="B4080" s="19" t="s">
        <v>4491</v>
      </c>
      <c r="C4080" s="19" t="s">
        <v>3600</v>
      </c>
      <c r="D4080" s="19" t="s">
        <v>4798</v>
      </c>
      <c r="E4080" s="20" t="s">
        <v>21</v>
      </c>
      <c r="F4080" s="19" t="s">
        <v>21</v>
      </c>
      <c r="G4080" s="180">
        <v>94752</v>
      </c>
      <c r="H4080" s="19" t="s">
        <v>5889</v>
      </c>
      <c r="I4080" s="19" t="s">
        <v>15692</v>
      </c>
      <c r="J4080" s="19" t="s">
        <v>23</v>
      </c>
      <c r="K4080" s="20" t="s">
        <v>11500</v>
      </c>
      <c r="L4080" s="19" t="s">
        <v>25</v>
      </c>
    </row>
    <row r="4081" spans="1:12" x14ac:dyDescent="0.25">
      <c r="A4081" s="19" t="s">
        <v>4490</v>
      </c>
      <c r="B4081" s="19" t="s">
        <v>4491</v>
      </c>
      <c r="C4081" s="19" t="s">
        <v>3600</v>
      </c>
      <c r="D4081" s="19" t="s">
        <v>4798</v>
      </c>
      <c r="E4081" s="20" t="s">
        <v>21</v>
      </c>
      <c r="F4081" s="19" t="s">
        <v>21</v>
      </c>
      <c r="G4081" s="180">
        <v>94756</v>
      </c>
      <c r="H4081" s="19" t="s">
        <v>5890</v>
      </c>
      <c r="I4081" s="19" t="s">
        <v>15692</v>
      </c>
      <c r="J4081" s="19" t="s">
        <v>23</v>
      </c>
      <c r="K4081" s="20" t="s">
        <v>3193</v>
      </c>
      <c r="L4081" s="19" t="s">
        <v>25</v>
      </c>
    </row>
    <row r="4082" spans="1:12" x14ac:dyDescent="0.25">
      <c r="A4082" s="19" t="s">
        <v>4490</v>
      </c>
      <c r="B4082" s="19" t="s">
        <v>4491</v>
      </c>
      <c r="C4082" s="19" t="s">
        <v>3600</v>
      </c>
      <c r="D4082" s="19" t="s">
        <v>4798</v>
      </c>
      <c r="E4082" s="20" t="s">
        <v>21</v>
      </c>
      <c r="F4082" s="19" t="s">
        <v>21</v>
      </c>
      <c r="G4082" s="180">
        <v>94757</v>
      </c>
      <c r="H4082" s="19" t="s">
        <v>5891</v>
      </c>
      <c r="I4082" s="19" t="s">
        <v>15692</v>
      </c>
      <c r="J4082" s="19" t="s">
        <v>23</v>
      </c>
      <c r="K4082" s="20" t="s">
        <v>11263</v>
      </c>
      <c r="L4082" s="19" t="s">
        <v>25</v>
      </c>
    </row>
    <row r="4083" spans="1:12" x14ac:dyDescent="0.25">
      <c r="A4083" s="19" t="s">
        <v>4490</v>
      </c>
      <c r="B4083" s="19" t="s">
        <v>4491</v>
      </c>
      <c r="C4083" s="19" t="s">
        <v>3600</v>
      </c>
      <c r="D4083" s="19" t="s">
        <v>4798</v>
      </c>
      <c r="E4083" s="20" t="s">
        <v>21</v>
      </c>
      <c r="F4083" s="19" t="s">
        <v>21</v>
      </c>
      <c r="G4083" s="180">
        <v>94758</v>
      </c>
      <c r="H4083" s="19" t="s">
        <v>5892</v>
      </c>
      <c r="I4083" s="19" t="s">
        <v>15692</v>
      </c>
      <c r="J4083" s="19" t="s">
        <v>23</v>
      </c>
      <c r="K4083" s="20" t="s">
        <v>3474</v>
      </c>
      <c r="L4083" s="19" t="s">
        <v>25</v>
      </c>
    </row>
    <row r="4084" spans="1:12" x14ac:dyDescent="0.25">
      <c r="A4084" s="19" t="s">
        <v>4490</v>
      </c>
      <c r="B4084" s="19" t="s">
        <v>4491</v>
      </c>
      <c r="C4084" s="19" t="s">
        <v>3600</v>
      </c>
      <c r="D4084" s="19" t="s">
        <v>4798</v>
      </c>
      <c r="E4084" s="20" t="s">
        <v>21</v>
      </c>
      <c r="F4084" s="19" t="s">
        <v>21</v>
      </c>
      <c r="G4084" s="180">
        <v>94759</v>
      </c>
      <c r="H4084" s="19" t="s">
        <v>5894</v>
      </c>
      <c r="I4084" s="19" t="s">
        <v>15692</v>
      </c>
      <c r="J4084" s="19" t="s">
        <v>23</v>
      </c>
      <c r="K4084" s="20" t="s">
        <v>11501</v>
      </c>
      <c r="L4084" s="19" t="s">
        <v>25</v>
      </c>
    </row>
    <row r="4085" spans="1:12" x14ac:dyDescent="0.25">
      <c r="A4085" s="19" t="s">
        <v>4490</v>
      </c>
      <c r="B4085" s="19" t="s">
        <v>4491</v>
      </c>
      <c r="C4085" s="19" t="s">
        <v>3600</v>
      </c>
      <c r="D4085" s="19" t="s">
        <v>4798</v>
      </c>
      <c r="E4085" s="20" t="s">
        <v>21</v>
      </c>
      <c r="F4085" s="19" t="s">
        <v>21</v>
      </c>
      <c r="G4085" s="180">
        <v>94760</v>
      </c>
      <c r="H4085" s="19" t="s">
        <v>5895</v>
      </c>
      <c r="I4085" s="19" t="s">
        <v>15692</v>
      </c>
      <c r="J4085" s="19" t="s">
        <v>23</v>
      </c>
      <c r="K4085" s="20" t="s">
        <v>11502</v>
      </c>
      <c r="L4085" s="19" t="s">
        <v>25</v>
      </c>
    </row>
    <row r="4086" spans="1:12" x14ac:dyDescent="0.25">
      <c r="A4086" s="19" t="s">
        <v>4490</v>
      </c>
      <c r="B4086" s="19" t="s">
        <v>4491</v>
      </c>
      <c r="C4086" s="19" t="s">
        <v>3600</v>
      </c>
      <c r="D4086" s="19" t="s">
        <v>4798</v>
      </c>
      <c r="E4086" s="20" t="s">
        <v>21</v>
      </c>
      <c r="F4086" s="19" t="s">
        <v>21</v>
      </c>
      <c r="G4086" s="180">
        <v>94761</v>
      </c>
      <c r="H4086" s="19" t="s">
        <v>5896</v>
      </c>
      <c r="I4086" s="19" t="s">
        <v>15692</v>
      </c>
      <c r="J4086" s="19" t="s">
        <v>23</v>
      </c>
      <c r="K4086" s="20" t="s">
        <v>11503</v>
      </c>
      <c r="L4086" s="19" t="s">
        <v>25</v>
      </c>
    </row>
    <row r="4087" spans="1:12" x14ac:dyDescent="0.25">
      <c r="A4087" s="19" t="s">
        <v>4490</v>
      </c>
      <c r="B4087" s="19" t="s">
        <v>4491</v>
      </c>
      <c r="C4087" s="19" t="s">
        <v>3600</v>
      </c>
      <c r="D4087" s="19" t="s">
        <v>4798</v>
      </c>
      <c r="E4087" s="20" t="s">
        <v>21</v>
      </c>
      <c r="F4087" s="19" t="s">
        <v>21</v>
      </c>
      <c r="G4087" s="180">
        <v>94762</v>
      </c>
      <c r="H4087" s="19" t="s">
        <v>5897</v>
      </c>
      <c r="I4087" s="19" t="s">
        <v>15692</v>
      </c>
      <c r="J4087" s="19" t="s">
        <v>23</v>
      </c>
      <c r="K4087" s="20" t="s">
        <v>11504</v>
      </c>
      <c r="L4087" s="19" t="s">
        <v>25</v>
      </c>
    </row>
    <row r="4088" spans="1:12" x14ac:dyDescent="0.25">
      <c r="A4088" s="19" t="s">
        <v>4490</v>
      </c>
      <c r="B4088" s="19" t="s">
        <v>4491</v>
      </c>
      <c r="C4088" s="19" t="s">
        <v>3600</v>
      </c>
      <c r="D4088" s="19" t="s">
        <v>4798</v>
      </c>
      <c r="E4088" s="20" t="s">
        <v>21</v>
      </c>
      <c r="F4088" s="19" t="s">
        <v>21</v>
      </c>
      <c r="G4088" s="180">
        <v>94783</v>
      </c>
      <c r="H4088" s="19" t="s">
        <v>5898</v>
      </c>
      <c r="I4088" s="19" t="s">
        <v>15692</v>
      </c>
      <c r="J4088" s="19" t="s">
        <v>23</v>
      </c>
      <c r="K4088" s="20" t="s">
        <v>5181</v>
      </c>
      <c r="L4088" s="19" t="s">
        <v>25</v>
      </c>
    </row>
    <row r="4089" spans="1:12" x14ac:dyDescent="0.25">
      <c r="A4089" s="19" t="s">
        <v>4490</v>
      </c>
      <c r="B4089" s="19" t="s">
        <v>4491</v>
      </c>
      <c r="C4089" s="19" t="s">
        <v>3600</v>
      </c>
      <c r="D4089" s="19" t="s">
        <v>4798</v>
      </c>
      <c r="E4089" s="20" t="s">
        <v>21</v>
      </c>
      <c r="F4089" s="19" t="s">
        <v>21</v>
      </c>
      <c r="G4089" s="180">
        <v>94785</v>
      </c>
      <c r="H4089" s="19" t="s">
        <v>5900</v>
      </c>
      <c r="I4089" s="19" t="s">
        <v>15692</v>
      </c>
      <c r="J4089" s="19" t="s">
        <v>23</v>
      </c>
      <c r="K4089" s="20" t="s">
        <v>11505</v>
      </c>
      <c r="L4089" s="19" t="s">
        <v>25</v>
      </c>
    </row>
    <row r="4090" spans="1:12" x14ac:dyDescent="0.25">
      <c r="A4090" s="19" t="s">
        <v>4490</v>
      </c>
      <c r="B4090" s="19" t="s">
        <v>4491</v>
      </c>
      <c r="C4090" s="19" t="s">
        <v>3600</v>
      </c>
      <c r="D4090" s="19" t="s">
        <v>4798</v>
      </c>
      <c r="E4090" s="20" t="s">
        <v>21</v>
      </c>
      <c r="F4090" s="19" t="s">
        <v>21</v>
      </c>
      <c r="G4090" s="180">
        <v>94786</v>
      </c>
      <c r="H4090" s="19" t="s">
        <v>5902</v>
      </c>
      <c r="I4090" s="19" t="s">
        <v>15692</v>
      </c>
      <c r="J4090" s="19" t="s">
        <v>23</v>
      </c>
      <c r="K4090" s="20" t="s">
        <v>11506</v>
      </c>
      <c r="L4090" s="19" t="s">
        <v>25</v>
      </c>
    </row>
    <row r="4091" spans="1:12" x14ac:dyDescent="0.25">
      <c r="A4091" s="19" t="s">
        <v>4490</v>
      </c>
      <c r="B4091" s="19" t="s">
        <v>4491</v>
      </c>
      <c r="C4091" s="19" t="s">
        <v>3600</v>
      </c>
      <c r="D4091" s="19" t="s">
        <v>4798</v>
      </c>
      <c r="E4091" s="20" t="s">
        <v>21</v>
      </c>
      <c r="F4091" s="19" t="s">
        <v>21</v>
      </c>
      <c r="G4091" s="180">
        <v>94787</v>
      </c>
      <c r="H4091" s="19" t="s">
        <v>5903</v>
      </c>
      <c r="I4091" s="19" t="s">
        <v>15692</v>
      </c>
      <c r="J4091" s="19" t="s">
        <v>23</v>
      </c>
      <c r="K4091" s="20" t="s">
        <v>11507</v>
      </c>
      <c r="L4091" s="19" t="s">
        <v>25</v>
      </c>
    </row>
    <row r="4092" spans="1:12" x14ac:dyDescent="0.25">
      <c r="A4092" s="19" t="s">
        <v>4490</v>
      </c>
      <c r="B4092" s="19" t="s">
        <v>4491</v>
      </c>
      <c r="C4092" s="19" t="s">
        <v>3600</v>
      </c>
      <c r="D4092" s="19" t="s">
        <v>4798</v>
      </c>
      <c r="E4092" s="20" t="s">
        <v>21</v>
      </c>
      <c r="F4092" s="19" t="s">
        <v>21</v>
      </c>
      <c r="G4092" s="180">
        <v>94788</v>
      </c>
      <c r="H4092" s="19" t="s">
        <v>5905</v>
      </c>
      <c r="I4092" s="19" t="s">
        <v>15692</v>
      </c>
      <c r="J4092" s="19" t="s">
        <v>23</v>
      </c>
      <c r="K4092" s="20" t="s">
        <v>3679</v>
      </c>
      <c r="L4092" s="19" t="s">
        <v>25</v>
      </c>
    </row>
    <row r="4093" spans="1:12" x14ac:dyDescent="0.25">
      <c r="A4093" s="19" t="s">
        <v>4490</v>
      </c>
      <c r="B4093" s="19" t="s">
        <v>4491</v>
      </c>
      <c r="C4093" s="19" t="s">
        <v>3600</v>
      </c>
      <c r="D4093" s="19" t="s">
        <v>4798</v>
      </c>
      <c r="E4093" s="20" t="s">
        <v>21</v>
      </c>
      <c r="F4093" s="19" t="s">
        <v>21</v>
      </c>
      <c r="G4093" s="180">
        <v>94789</v>
      </c>
      <c r="H4093" s="19" t="s">
        <v>5907</v>
      </c>
      <c r="I4093" s="19" t="s">
        <v>15692</v>
      </c>
      <c r="J4093" s="19" t="s">
        <v>23</v>
      </c>
      <c r="K4093" s="20" t="s">
        <v>11508</v>
      </c>
      <c r="L4093" s="19" t="s">
        <v>25</v>
      </c>
    </row>
    <row r="4094" spans="1:12" x14ac:dyDescent="0.25">
      <c r="A4094" s="19" t="s">
        <v>4490</v>
      </c>
      <c r="B4094" s="19" t="s">
        <v>4491</v>
      </c>
      <c r="C4094" s="19" t="s">
        <v>3600</v>
      </c>
      <c r="D4094" s="19" t="s">
        <v>4798</v>
      </c>
      <c r="E4094" s="20" t="s">
        <v>21</v>
      </c>
      <c r="F4094" s="19" t="s">
        <v>21</v>
      </c>
      <c r="G4094" s="180">
        <v>94790</v>
      </c>
      <c r="H4094" s="19" t="s">
        <v>5908</v>
      </c>
      <c r="I4094" s="19" t="s">
        <v>15692</v>
      </c>
      <c r="J4094" s="19" t="s">
        <v>23</v>
      </c>
      <c r="K4094" s="20" t="s">
        <v>11509</v>
      </c>
      <c r="L4094" s="19" t="s">
        <v>25</v>
      </c>
    </row>
    <row r="4095" spans="1:12" x14ac:dyDescent="0.25">
      <c r="A4095" s="19" t="s">
        <v>4490</v>
      </c>
      <c r="B4095" s="19" t="s">
        <v>4491</v>
      </c>
      <c r="C4095" s="19" t="s">
        <v>3600</v>
      </c>
      <c r="D4095" s="19" t="s">
        <v>4798</v>
      </c>
      <c r="E4095" s="20" t="s">
        <v>21</v>
      </c>
      <c r="F4095" s="19" t="s">
        <v>21</v>
      </c>
      <c r="G4095" s="180">
        <v>94791</v>
      </c>
      <c r="H4095" s="19" t="s">
        <v>5909</v>
      </c>
      <c r="I4095" s="19" t="s">
        <v>15692</v>
      </c>
      <c r="J4095" s="19" t="s">
        <v>23</v>
      </c>
      <c r="K4095" s="20" t="s">
        <v>11510</v>
      </c>
      <c r="L4095" s="19" t="s">
        <v>25</v>
      </c>
    </row>
    <row r="4096" spans="1:12" x14ac:dyDescent="0.25">
      <c r="A4096" s="19" t="s">
        <v>4490</v>
      </c>
      <c r="B4096" s="19" t="s">
        <v>4491</v>
      </c>
      <c r="C4096" s="19" t="s">
        <v>3600</v>
      </c>
      <c r="D4096" s="19" t="s">
        <v>4798</v>
      </c>
      <c r="E4096" s="20" t="s">
        <v>21</v>
      </c>
      <c r="F4096" s="19" t="s">
        <v>21</v>
      </c>
      <c r="G4096" s="180">
        <v>94863</v>
      </c>
      <c r="H4096" s="19" t="s">
        <v>5910</v>
      </c>
      <c r="I4096" s="19" t="s">
        <v>15692</v>
      </c>
      <c r="J4096" s="19" t="s">
        <v>23</v>
      </c>
      <c r="K4096" s="20" t="s">
        <v>7244</v>
      </c>
      <c r="L4096" s="19" t="s">
        <v>25</v>
      </c>
    </row>
    <row r="4097" spans="1:12" x14ac:dyDescent="0.25">
      <c r="A4097" s="19" t="s">
        <v>4490</v>
      </c>
      <c r="B4097" s="19" t="s">
        <v>4491</v>
      </c>
      <c r="C4097" s="19" t="s">
        <v>3600</v>
      </c>
      <c r="D4097" s="19" t="s">
        <v>4798</v>
      </c>
      <c r="E4097" s="20" t="s">
        <v>21</v>
      </c>
      <c r="F4097" s="19" t="s">
        <v>21</v>
      </c>
      <c r="G4097" s="180">
        <v>95141</v>
      </c>
      <c r="H4097" s="19" t="s">
        <v>5911</v>
      </c>
      <c r="I4097" s="19" t="s">
        <v>15692</v>
      </c>
      <c r="J4097" s="19" t="s">
        <v>23</v>
      </c>
      <c r="K4097" s="20" t="s">
        <v>9605</v>
      </c>
      <c r="L4097" s="19" t="s">
        <v>25</v>
      </c>
    </row>
    <row r="4098" spans="1:12" x14ac:dyDescent="0.25">
      <c r="A4098" s="19" t="s">
        <v>4490</v>
      </c>
      <c r="B4098" s="19" t="s">
        <v>4491</v>
      </c>
      <c r="C4098" s="19" t="s">
        <v>3600</v>
      </c>
      <c r="D4098" s="19" t="s">
        <v>4798</v>
      </c>
      <c r="E4098" s="20" t="s">
        <v>21</v>
      </c>
      <c r="F4098" s="19" t="s">
        <v>21</v>
      </c>
      <c r="G4098" s="180">
        <v>95237</v>
      </c>
      <c r="H4098" s="19" t="s">
        <v>5912</v>
      </c>
      <c r="I4098" s="19" t="s">
        <v>15692</v>
      </c>
      <c r="J4098" s="19" t="s">
        <v>23</v>
      </c>
      <c r="K4098" s="20" t="s">
        <v>4547</v>
      </c>
      <c r="L4098" s="19" t="s">
        <v>25</v>
      </c>
    </row>
    <row r="4099" spans="1:12" x14ac:dyDescent="0.25">
      <c r="A4099" s="19" t="s">
        <v>4490</v>
      </c>
      <c r="B4099" s="19" t="s">
        <v>4491</v>
      </c>
      <c r="C4099" s="19" t="s">
        <v>3600</v>
      </c>
      <c r="D4099" s="19" t="s">
        <v>4798</v>
      </c>
      <c r="E4099" s="20" t="s">
        <v>21</v>
      </c>
      <c r="F4099" s="19" t="s">
        <v>21</v>
      </c>
      <c r="G4099" s="180">
        <v>95693</v>
      </c>
      <c r="H4099" s="19" t="s">
        <v>5914</v>
      </c>
      <c r="I4099" s="19" t="s">
        <v>15692</v>
      </c>
      <c r="J4099" s="19" t="s">
        <v>23</v>
      </c>
      <c r="K4099" s="20" t="s">
        <v>11511</v>
      </c>
      <c r="L4099" s="19" t="s">
        <v>25</v>
      </c>
    </row>
    <row r="4100" spans="1:12" x14ac:dyDescent="0.25">
      <c r="A4100" s="19" t="s">
        <v>4490</v>
      </c>
      <c r="B4100" s="19" t="s">
        <v>4491</v>
      </c>
      <c r="C4100" s="19" t="s">
        <v>3600</v>
      </c>
      <c r="D4100" s="19" t="s">
        <v>4798</v>
      </c>
      <c r="E4100" s="20" t="s">
        <v>21</v>
      </c>
      <c r="F4100" s="19" t="s">
        <v>21</v>
      </c>
      <c r="G4100" s="180">
        <v>95694</v>
      </c>
      <c r="H4100" s="19" t="s">
        <v>5915</v>
      </c>
      <c r="I4100" s="19" t="s">
        <v>15692</v>
      </c>
      <c r="J4100" s="19" t="s">
        <v>23</v>
      </c>
      <c r="K4100" s="20" t="s">
        <v>3010</v>
      </c>
      <c r="L4100" s="19" t="s">
        <v>25</v>
      </c>
    </row>
    <row r="4101" spans="1:12" x14ac:dyDescent="0.25">
      <c r="A4101" s="19" t="s">
        <v>4490</v>
      </c>
      <c r="B4101" s="19" t="s">
        <v>4491</v>
      </c>
      <c r="C4101" s="19" t="s">
        <v>3600</v>
      </c>
      <c r="D4101" s="19" t="s">
        <v>4798</v>
      </c>
      <c r="E4101" s="20" t="s">
        <v>21</v>
      </c>
      <c r="F4101" s="19" t="s">
        <v>21</v>
      </c>
      <c r="G4101" s="180">
        <v>95695</v>
      </c>
      <c r="H4101" s="19" t="s">
        <v>5916</v>
      </c>
      <c r="I4101" s="19" t="s">
        <v>15692</v>
      </c>
      <c r="J4101" s="19" t="s">
        <v>23</v>
      </c>
      <c r="K4101" s="20" t="s">
        <v>11512</v>
      </c>
      <c r="L4101" s="19" t="s">
        <v>25</v>
      </c>
    </row>
    <row r="4102" spans="1:12" x14ac:dyDescent="0.25">
      <c r="A4102" s="19" t="s">
        <v>4490</v>
      </c>
      <c r="B4102" s="19" t="s">
        <v>4491</v>
      </c>
      <c r="C4102" s="19" t="s">
        <v>3600</v>
      </c>
      <c r="D4102" s="19" t="s">
        <v>4798</v>
      </c>
      <c r="E4102" s="20" t="s">
        <v>21</v>
      </c>
      <c r="F4102" s="19" t="s">
        <v>21</v>
      </c>
      <c r="G4102" s="180">
        <v>95696</v>
      </c>
      <c r="H4102" s="19" t="s">
        <v>5917</v>
      </c>
      <c r="I4102" s="19" t="s">
        <v>15692</v>
      </c>
      <c r="J4102" s="19" t="s">
        <v>23</v>
      </c>
      <c r="K4102" s="20" t="s">
        <v>4991</v>
      </c>
      <c r="L4102" s="19" t="s">
        <v>25</v>
      </c>
    </row>
    <row r="4103" spans="1:12" x14ac:dyDescent="0.25">
      <c r="A4103" s="19" t="s">
        <v>4490</v>
      </c>
      <c r="B4103" s="19" t="s">
        <v>4491</v>
      </c>
      <c r="C4103" s="19" t="s">
        <v>3600</v>
      </c>
      <c r="D4103" s="19" t="s">
        <v>4798</v>
      </c>
      <c r="E4103" s="20" t="s">
        <v>21</v>
      </c>
      <c r="F4103" s="19" t="s">
        <v>21</v>
      </c>
      <c r="G4103" s="180">
        <v>96637</v>
      </c>
      <c r="H4103" s="19" t="s">
        <v>5918</v>
      </c>
      <c r="I4103" s="19" t="s">
        <v>15692</v>
      </c>
      <c r="J4103" s="19" t="s">
        <v>9283</v>
      </c>
      <c r="K4103" s="20" t="s">
        <v>1594</v>
      </c>
      <c r="L4103" s="19" t="s">
        <v>25</v>
      </c>
    </row>
    <row r="4104" spans="1:12" x14ac:dyDescent="0.25">
      <c r="A4104" s="19" t="s">
        <v>4490</v>
      </c>
      <c r="B4104" s="19" t="s">
        <v>4491</v>
      </c>
      <c r="C4104" s="19" t="s">
        <v>3600</v>
      </c>
      <c r="D4104" s="19" t="s">
        <v>4798</v>
      </c>
      <c r="E4104" s="20" t="s">
        <v>21</v>
      </c>
      <c r="F4104" s="19" t="s">
        <v>21</v>
      </c>
      <c r="G4104" s="180">
        <v>96638</v>
      </c>
      <c r="H4104" s="19" t="s">
        <v>5920</v>
      </c>
      <c r="I4104" s="19" t="s">
        <v>15692</v>
      </c>
      <c r="J4104" s="19" t="s">
        <v>9283</v>
      </c>
      <c r="K4104" s="20" t="s">
        <v>9403</v>
      </c>
      <c r="L4104" s="19" t="s">
        <v>25</v>
      </c>
    </row>
    <row r="4105" spans="1:12" x14ac:dyDescent="0.25">
      <c r="A4105" s="19" t="s">
        <v>4490</v>
      </c>
      <c r="B4105" s="19" t="s">
        <v>4491</v>
      </c>
      <c r="C4105" s="19" t="s">
        <v>3600</v>
      </c>
      <c r="D4105" s="19" t="s">
        <v>4798</v>
      </c>
      <c r="E4105" s="20" t="s">
        <v>21</v>
      </c>
      <c r="F4105" s="19" t="s">
        <v>21</v>
      </c>
      <c r="G4105" s="180">
        <v>96639</v>
      </c>
      <c r="H4105" s="19" t="s">
        <v>5922</v>
      </c>
      <c r="I4105" s="19" t="s">
        <v>15692</v>
      </c>
      <c r="J4105" s="19" t="s">
        <v>9283</v>
      </c>
      <c r="K4105" s="20" t="s">
        <v>267</v>
      </c>
      <c r="L4105" s="19" t="s">
        <v>25</v>
      </c>
    </row>
    <row r="4106" spans="1:12" x14ac:dyDescent="0.25">
      <c r="A4106" s="19" t="s">
        <v>4490</v>
      </c>
      <c r="B4106" s="19" t="s">
        <v>4491</v>
      </c>
      <c r="C4106" s="19" t="s">
        <v>3600</v>
      </c>
      <c r="D4106" s="19" t="s">
        <v>4798</v>
      </c>
      <c r="E4106" s="20" t="s">
        <v>21</v>
      </c>
      <c r="F4106" s="19" t="s">
        <v>21</v>
      </c>
      <c r="G4106" s="180">
        <v>96640</v>
      </c>
      <c r="H4106" s="19" t="s">
        <v>5924</v>
      </c>
      <c r="I4106" s="19" t="s">
        <v>15692</v>
      </c>
      <c r="J4106" s="19" t="s">
        <v>9283</v>
      </c>
      <c r="K4106" s="20" t="s">
        <v>2989</v>
      </c>
      <c r="L4106" s="19" t="s">
        <v>25</v>
      </c>
    </row>
    <row r="4107" spans="1:12" x14ac:dyDescent="0.25">
      <c r="A4107" s="19" t="s">
        <v>4490</v>
      </c>
      <c r="B4107" s="19" t="s">
        <v>4491</v>
      </c>
      <c r="C4107" s="19" t="s">
        <v>3600</v>
      </c>
      <c r="D4107" s="19" t="s">
        <v>4798</v>
      </c>
      <c r="E4107" s="20" t="s">
        <v>21</v>
      </c>
      <c r="F4107" s="19" t="s">
        <v>21</v>
      </c>
      <c r="G4107" s="180">
        <v>96641</v>
      </c>
      <c r="H4107" s="19" t="s">
        <v>5926</v>
      </c>
      <c r="I4107" s="19" t="s">
        <v>15692</v>
      </c>
      <c r="J4107" s="19" t="s">
        <v>9283</v>
      </c>
      <c r="K4107" s="20" t="s">
        <v>11513</v>
      </c>
      <c r="L4107" s="19" t="s">
        <v>25</v>
      </c>
    </row>
    <row r="4108" spans="1:12" x14ac:dyDescent="0.25">
      <c r="A4108" s="19" t="s">
        <v>4490</v>
      </c>
      <c r="B4108" s="19" t="s">
        <v>4491</v>
      </c>
      <c r="C4108" s="19" t="s">
        <v>3600</v>
      </c>
      <c r="D4108" s="19" t="s">
        <v>4798</v>
      </c>
      <c r="E4108" s="20" t="s">
        <v>21</v>
      </c>
      <c r="F4108" s="19" t="s">
        <v>21</v>
      </c>
      <c r="G4108" s="180">
        <v>96642</v>
      </c>
      <c r="H4108" s="19" t="s">
        <v>5928</v>
      </c>
      <c r="I4108" s="19" t="s">
        <v>15692</v>
      </c>
      <c r="J4108" s="19" t="s">
        <v>9283</v>
      </c>
      <c r="K4108" s="20" t="s">
        <v>1128</v>
      </c>
      <c r="L4108" s="19" t="s">
        <v>25</v>
      </c>
    </row>
    <row r="4109" spans="1:12" x14ac:dyDescent="0.25">
      <c r="A4109" s="19" t="s">
        <v>4490</v>
      </c>
      <c r="B4109" s="19" t="s">
        <v>4491</v>
      </c>
      <c r="C4109" s="19" t="s">
        <v>3600</v>
      </c>
      <c r="D4109" s="19" t="s">
        <v>4798</v>
      </c>
      <c r="E4109" s="20" t="s">
        <v>21</v>
      </c>
      <c r="F4109" s="19" t="s">
        <v>21</v>
      </c>
      <c r="G4109" s="180">
        <v>96643</v>
      </c>
      <c r="H4109" s="19" t="s">
        <v>5930</v>
      </c>
      <c r="I4109" s="19" t="s">
        <v>15692</v>
      </c>
      <c r="J4109" s="19" t="s">
        <v>9283</v>
      </c>
      <c r="K4109" s="20" t="s">
        <v>9554</v>
      </c>
      <c r="L4109" s="19" t="s">
        <v>25</v>
      </c>
    </row>
    <row r="4110" spans="1:12" x14ac:dyDescent="0.25">
      <c r="A4110" s="19" t="s">
        <v>4490</v>
      </c>
      <c r="B4110" s="19" t="s">
        <v>4491</v>
      </c>
      <c r="C4110" s="19" t="s">
        <v>3600</v>
      </c>
      <c r="D4110" s="19" t="s">
        <v>4798</v>
      </c>
      <c r="E4110" s="20" t="s">
        <v>21</v>
      </c>
      <c r="F4110" s="19" t="s">
        <v>21</v>
      </c>
      <c r="G4110" s="180">
        <v>96650</v>
      </c>
      <c r="H4110" s="19" t="s">
        <v>5932</v>
      </c>
      <c r="I4110" s="19" t="s">
        <v>15692</v>
      </c>
      <c r="J4110" s="19" t="s">
        <v>9283</v>
      </c>
      <c r="K4110" s="20" t="s">
        <v>486</v>
      </c>
      <c r="L4110" s="19" t="s">
        <v>25</v>
      </c>
    </row>
    <row r="4111" spans="1:12" x14ac:dyDescent="0.25">
      <c r="A4111" s="19" t="s">
        <v>4490</v>
      </c>
      <c r="B4111" s="19" t="s">
        <v>4491</v>
      </c>
      <c r="C4111" s="19" t="s">
        <v>3600</v>
      </c>
      <c r="D4111" s="19" t="s">
        <v>4798</v>
      </c>
      <c r="E4111" s="20" t="s">
        <v>21</v>
      </c>
      <c r="F4111" s="19" t="s">
        <v>21</v>
      </c>
      <c r="G4111" s="180">
        <v>96651</v>
      </c>
      <c r="H4111" s="19" t="s">
        <v>5933</v>
      </c>
      <c r="I4111" s="19" t="s">
        <v>15692</v>
      </c>
      <c r="J4111" s="19" t="s">
        <v>9283</v>
      </c>
      <c r="K4111" s="20" t="s">
        <v>182</v>
      </c>
      <c r="L4111" s="19" t="s">
        <v>25</v>
      </c>
    </row>
    <row r="4112" spans="1:12" x14ac:dyDescent="0.25">
      <c r="A4112" s="19" t="s">
        <v>4490</v>
      </c>
      <c r="B4112" s="19" t="s">
        <v>4491</v>
      </c>
      <c r="C4112" s="19" t="s">
        <v>3600</v>
      </c>
      <c r="D4112" s="19" t="s">
        <v>4798</v>
      </c>
      <c r="E4112" s="20" t="s">
        <v>21</v>
      </c>
      <c r="F4112" s="19" t="s">
        <v>21</v>
      </c>
      <c r="G4112" s="180">
        <v>96652</v>
      </c>
      <c r="H4112" s="19" t="s">
        <v>5935</v>
      </c>
      <c r="I4112" s="19" t="s">
        <v>15692</v>
      </c>
      <c r="J4112" s="19" t="s">
        <v>9283</v>
      </c>
      <c r="K4112" s="20" t="s">
        <v>1752</v>
      </c>
      <c r="L4112" s="19" t="s">
        <v>25</v>
      </c>
    </row>
    <row r="4113" spans="1:12" x14ac:dyDescent="0.25">
      <c r="A4113" s="19" t="s">
        <v>4490</v>
      </c>
      <c r="B4113" s="19" t="s">
        <v>4491</v>
      </c>
      <c r="C4113" s="19" t="s">
        <v>3600</v>
      </c>
      <c r="D4113" s="19" t="s">
        <v>4798</v>
      </c>
      <c r="E4113" s="20" t="s">
        <v>21</v>
      </c>
      <c r="F4113" s="19" t="s">
        <v>21</v>
      </c>
      <c r="G4113" s="180">
        <v>96653</v>
      </c>
      <c r="H4113" s="19" t="s">
        <v>5936</v>
      </c>
      <c r="I4113" s="19" t="s">
        <v>15692</v>
      </c>
      <c r="J4113" s="19" t="s">
        <v>9283</v>
      </c>
      <c r="K4113" s="20" t="s">
        <v>11514</v>
      </c>
      <c r="L4113" s="19" t="s">
        <v>25</v>
      </c>
    </row>
    <row r="4114" spans="1:12" x14ac:dyDescent="0.25">
      <c r="A4114" s="19" t="s">
        <v>4490</v>
      </c>
      <c r="B4114" s="19" t="s">
        <v>4491</v>
      </c>
      <c r="C4114" s="19" t="s">
        <v>3600</v>
      </c>
      <c r="D4114" s="19" t="s">
        <v>4798</v>
      </c>
      <c r="E4114" s="20" t="s">
        <v>21</v>
      </c>
      <c r="F4114" s="19" t="s">
        <v>21</v>
      </c>
      <c r="G4114" s="180">
        <v>96654</v>
      </c>
      <c r="H4114" s="19" t="s">
        <v>5937</v>
      </c>
      <c r="I4114" s="19" t="s">
        <v>15692</v>
      </c>
      <c r="J4114" s="19" t="s">
        <v>9283</v>
      </c>
      <c r="K4114" s="20" t="s">
        <v>6097</v>
      </c>
      <c r="L4114" s="19" t="s">
        <v>25</v>
      </c>
    </row>
    <row r="4115" spans="1:12" x14ac:dyDescent="0.25">
      <c r="A4115" s="19" t="s">
        <v>4490</v>
      </c>
      <c r="B4115" s="19" t="s">
        <v>4491</v>
      </c>
      <c r="C4115" s="19" t="s">
        <v>3600</v>
      </c>
      <c r="D4115" s="19" t="s">
        <v>4798</v>
      </c>
      <c r="E4115" s="20" t="s">
        <v>21</v>
      </c>
      <c r="F4115" s="19" t="s">
        <v>21</v>
      </c>
      <c r="G4115" s="180">
        <v>96655</v>
      </c>
      <c r="H4115" s="19" t="s">
        <v>5938</v>
      </c>
      <c r="I4115" s="19" t="s">
        <v>15692</v>
      </c>
      <c r="J4115" s="19" t="s">
        <v>9283</v>
      </c>
      <c r="K4115" s="20" t="s">
        <v>11271</v>
      </c>
      <c r="L4115" s="19" t="s">
        <v>25</v>
      </c>
    </row>
    <row r="4116" spans="1:12" x14ac:dyDescent="0.25">
      <c r="A4116" s="19" t="s">
        <v>4490</v>
      </c>
      <c r="B4116" s="19" t="s">
        <v>4491</v>
      </c>
      <c r="C4116" s="19" t="s">
        <v>3600</v>
      </c>
      <c r="D4116" s="19" t="s">
        <v>4798</v>
      </c>
      <c r="E4116" s="20" t="s">
        <v>21</v>
      </c>
      <c r="F4116" s="19" t="s">
        <v>21</v>
      </c>
      <c r="G4116" s="180">
        <v>96656</v>
      </c>
      <c r="H4116" s="19" t="s">
        <v>5940</v>
      </c>
      <c r="I4116" s="19" t="s">
        <v>15692</v>
      </c>
      <c r="J4116" s="19" t="s">
        <v>9283</v>
      </c>
      <c r="K4116" s="20" t="s">
        <v>11515</v>
      </c>
      <c r="L4116" s="19" t="s">
        <v>25</v>
      </c>
    </row>
    <row r="4117" spans="1:12" x14ac:dyDescent="0.25">
      <c r="A4117" s="19" t="s">
        <v>4490</v>
      </c>
      <c r="B4117" s="19" t="s">
        <v>4491</v>
      </c>
      <c r="C4117" s="19" t="s">
        <v>3600</v>
      </c>
      <c r="D4117" s="19" t="s">
        <v>4798</v>
      </c>
      <c r="E4117" s="20" t="s">
        <v>21</v>
      </c>
      <c r="F4117" s="19" t="s">
        <v>21</v>
      </c>
      <c r="G4117" s="180">
        <v>96657</v>
      </c>
      <c r="H4117" s="19" t="s">
        <v>5942</v>
      </c>
      <c r="I4117" s="19" t="s">
        <v>15692</v>
      </c>
      <c r="J4117" s="19" t="s">
        <v>9283</v>
      </c>
      <c r="K4117" s="20" t="s">
        <v>4706</v>
      </c>
      <c r="L4117" s="19" t="s">
        <v>25</v>
      </c>
    </row>
    <row r="4118" spans="1:12" x14ac:dyDescent="0.25">
      <c r="A4118" s="19" t="s">
        <v>4490</v>
      </c>
      <c r="B4118" s="19" t="s">
        <v>4491</v>
      </c>
      <c r="C4118" s="19" t="s">
        <v>3600</v>
      </c>
      <c r="D4118" s="19" t="s">
        <v>4798</v>
      </c>
      <c r="E4118" s="20" t="s">
        <v>21</v>
      </c>
      <c r="F4118" s="19" t="s">
        <v>21</v>
      </c>
      <c r="G4118" s="180">
        <v>96658</v>
      </c>
      <c r="H4118" s="19" t="s">
        <v>5944</v>
      </c>
      <c r="I4118" s="19" t="s">
        <v>15692</v>
      </c>
      <c r="J4118" s="19" t="s">
        <v>9283</v>
      </c>
      <c r="K4118" s="20" t="s">
        <v>68</v>
      </c>
      <c r="L4118" s="19" t="s">
        <v>25</v>
      </c>
    </row>
    <row r="4119" spans="1:12" x14ac:dyDescent="0.25">
      <c r="A4119" s="19" t="s">
        <v>4490</v>
      </c>
      <c r="B4119" s="19" t="s">
        <v>4491</v>
      </c>
      <c r="C4119" s="19" t="s">
        <v>3600</v>
      </c>
      <c r="D4119" s="19" t="s">
        <v>4798</v>
      </c>
      <c r="E4119" s="20" t="s">
        <v>21</v>
      </c>
      <c r="F4119" s="19" t="s">
        <v>21</v>
      </c>
      <c r="G4119" s="180">
        <v>96659</v>
      </c>
      <c r="H4119" s="19" t="s">
        <v>5946</v>
      </c>
      <c r="I4119" s="19" t="s">
        <v>15692</v>
      </c>
      <c r="J4119" s="19" t="s">
        <v>9283</v>
      </c>
      <c r="K4119" s="20" t="s">
        <v>3932</v>
      </c>
      <c r="L4119" s="19" t="s">
        <v>25</v>
      </c>
    </row>
    <row r="4120" spans="1:12" x14ac:dyDescent="0.25">
      <c r="A4120" s="19" t="s">
        <v>4490</v>
      </c>
      <c r="B4120" s="19" t="s">
        <v>4491</v>
      </c>
      <c r="C4120" s="19" t="s">
        <v>3600</v>
      </c>
      <c r="D4120" s="19" t="s">
        <v>4798</v>
      </c>
      <c r="E4120" s="20" t="s">
        <v>21</v>
      </c>
      <c r="F4120" s="19" t="s">
        <v>21</v>
      </c>
      <c r="G4120" s="180">
        <v>96660</v>
      </c>
      <c r="H4120" s="19" t="s">
        <v>5947</v>
      </c>
      <c r="I4120" s="19" t="s">
        <v>15692</v>
      </c>
      <c r="J4120" s="19" t="s">
        <v>9283</v>
      </c>
      <c r="K4120" s="20" t="s">
        <v>11516</v>
      </c>
      <c r="L4120" s="19" t="s">
        <v>25</v>
      </c>
    </row>
    <row r="4121" spans="1:12" x14ac:dyDescent="0.25">
      <c r="A4121" s="19" t="s">
        <v>4490</v>
      </c>
      <c r="B4121" s="19" t="s">
        <v>4491</v>
      </c>
      <c r="C4121" s="19" t="s">
        <v>3600</v>
      </c>
      <c r="D4121" s="19" t="s">
        <v>4798</v>
      </c>
      <c r="E4121" s="20" t="s">
        <v>21</v>
      </c>
      <c r="F4121" s="19" t="s">
        <v>21</v>
      </c>
      <c r="G4121" s="180">
        <v>96661</v>
      </c>
      <c r="H4121" s="19" t="s">
        <v>5948</v>
      </c>
      <c r="I4121" s="19" t="s">
        <v>15692</v>
      </c>
      <c r="J4121" s="19" t="s">
        <v>9283</v>
      </c>
      <c r="K4121" s="20" t="s">
        <v>10883</v>
      </c>
      <c r="L4121" s="19" t="s">
        <v>25</v>
      </c>
    </row>
    <row r="4122" spans="1:12" x14ac:dyDescent="0.25">
      <c r="A4122" s="19" t="s">
        <v>4490</v>
      </c>
      <c r="B4122" s="19" t="s">
        <v>4491</v>
      </c>
      <c r="C4122" s="19" t="s">
        <v>3600</v>
      </c>
      <c r="D4122" s="19" t="s">
        <v>4798</v>
      </c>
      <c r="E4122" s="20" t="s">
        <v>21</v>
      </c>
      <c r="F4122" s="19" t="s">
        <v>21</v>
      </c>
      <c r="G4122" s="180">
        <v>96662</v>
      </c>
      <c r="H4122" s="19" t="s">
        <v>5949</v>
      </c>
      <c r="I4122" s="19" t="s">
        <v>15692</v>
      </c>
      <c r="J4122" s="19" t="s">
        <v>9283</v>
      </c>
      <c r="K4122" s="20" t="s">
        <v>3608</v>
      </c>
      <c r="L4122" s="19" t="s">
        <v>25</v>
      </c>
    </row>
    <row r="4123" spans="1:12" x14ac:dyDescent="0.25">
      <c r="A4123" s="19" t="s">
        <v>4490</v>
      </c>
      <c r="B4123" s="19" t="s">
        <v>4491</v>
      </c>
      <c r="C4123" s="19" t="s">
        <v>3600</v>
      </c>
      <c r="D4123" s="19" t="s">
        <v>4798</v>
      </c>
      <c r="E4123" s="20" t="s">
        <v>21</v>
      </c>
      <c r="F4123" s="19" t="s">
        <v>21</v>
      </c>
      <c r="G4123" s="180">
        <v>96663</v>
      </c>
      <c r="H4123" s="19" t="s">
        <v>5951</v>
      </c>
      <c r="I4123" s="19" t="s">
        <v>15692</v>
      </c>
      <c r="J4123" s="19" t="s">
        <v>9283</v>
      </c>
      <c r="K4123" s="20" t="s">
        <v>3638</v>
      </c>
      <c r="L4123" s="19" t="s">
        <v>25</v>
      </c>
    </row>
    <row r="4124" spans="1:12" x14ac:dyDescent="0.25">
      <c r="A4124" s="19" t="s">
        <v>4490</v>
      </c>
      <c r="B4124" s="19" t="s">
        <v>4491</v>
      </c>
      <c r="C4124" s="19" t="s">
        <v>3600</v>
      </c>
      <c r="D4124" s="19" t="s">
        <v>4798</v>
      </c>
      <c r="E4124" s="20" t="s">
        <v>21</v>
      </c>
      <c r="F4124" s="19" t="s">
        <v>21</v>
      </c>
      <c r="G4124" s="180">
        <v>96664</v>
      </c>
      <c r="H4124" s="19" t="s">
        <v>5952</v>
      </c>
      <c r="I4124" s="19" t="s">
        <v>15692</v>
      </c>
      <c r="J4124" s="19" t="s">
        <v>9283</v>
      </c>
      <c r="K4124" s="20" t="s">
        <v>5692</v>
      </c>
      <c r="L4124" s="19" t="s">
        <v>25</v>
      </c>
    </row>
    <row r="4125" spans="1:12" x14ac:dyDescent="0.25">
      <c r="A4125" s="19" t="s">
        <v>4490</v>
      </c>
      <c r="B4125" s="19" t="s">
        <v>4491</v>
      </c>
      <c r="C4125" s="19" t="s">
        <v>3600</v>
      </c>
      <c r="D4125" s="19" t="s">
        <v>4798</v>
      </c>
      <c r="E4125" s="20" t="s">
        <v>21</v>
      </c>
      <c r="F4125" s="19" t="s">
        <v>21</v>
      </c>
      <c r="G4125" s="180">
        <v>96665</v>
      </c>
      <c r="H4125" s="19" t="s">
        <v>5954</v>
      </c>
      <c r="I4125" s="19" t="s">
        <v>15692</v>
      </c>
      <c r="J4125" s="19" t="s">
        <v>9283</v>
      </c>
      <c r="K4125" s="20" t="s">
        <v>9697</v>
      </c>
      <c r="L4125" s="19" t="s">
        <v>25</v>
      </c>
    </row>
    <row r="4126" spans="1:12" x14ac:dyDescent="0.25">
      <c r="A4126" s="19" t="s">
        <v>4490</v>
      </c>
      <c r="B4126" s="19" t="s">
        <v>4491</v>
      </c>
      <c r="C4126" s="19" t="s">
        <v>3600</v>
      </c>
      <c r="D4126" s="19" t="s">
        <v>4798</v>
      </c>
      <c r="E4126" s="20" t="s">
        <v>21</v>
      </c>
      <c r="F4126" s="19" t="s">
        <v>21</v>
      </c>
      <c r="G4126" s="180">
        <v>96666</v>
      </c>
      <c r="H4126" s="19" t="s">
        <v>5955</v>
      </c>
      <c r="I4126" s="19" t="s">
        <v>15692</v>
      </c>
      <c r="J4126" s="19" t="s">
        <v>9283</v>
      </c>
      <c r="K4126" s="20" t="s">
        <v>6970</v>
      </c>
      <c r="L4126" s="19" t="s">
        <v>25</v>
      </c>
    </row>
    <row r="4127" spans="1:12" x14ac:dyDescent="0.25">
      <c r="A4127" s="19" t="s">
        <v>4490</v>
      </c>
      <c r="B4127" s="19" t="s">
        <v>4491</v>
      </c>
      <c r="C4127" s="19" t="s">
        <v>3600</v>
      </c>
      <c r="D4127" s="19" t="s">
        <v>4798</v>
      </c>
      <c r="E4127" s="20" t="s">
        <v>21</v>
      </c>
      <c r="F4127" s="19" t="s">
        <v>21</v>
      </c>
      <c r="G4127" s="180">
        <v>96667</v>
      </c>
      <c r="H4127" s="19" t="s">
        <v>5957</v>
      </c>
      <c r="I4127" s="19" t="s">
        <v>15692</v>
      </c>
      <c r="J4127" s="19" t="s">
        <v>9283</v>
      </c>
      <c r="K4127" s="20" t="s">
        <v>4209</v>
      </c>
      <c r="L4127" s="19" t="s">
        <v>25</v>
      </c>
    </row>
    <row r="4128" spans="1:12" x14ac:dyDescent="0.25">
      <c r="A4128" s="19" t="s">
        <v>4490</v>
      </c>
      <c r="B4128" s="19" t="s">
        <v>4491</v>
      </c>
      <c r="C4128" s="19" t="s">
        <v>3600</v>
      </c>
      <c r="D4128" s="19" t="s">
        <v>4798</v>
      </c>
      <c r="E4128" s="20" t="s">
        <v>21</v>
      </c>
      <c r="F4128" s="19" t="s">
        <v>21</v>
      </c>
      <c r="G4128" s="180">
        <v>96684</v>
      </c>
      <c r="H4128" s="19" t="s">
        <v>5958</v>
      </c>
      <c r="I4128" s="19" t="s">
        <v>15692</v>
      </c>
      <c r="J4128" s="19" t="s">
        <v>9283</v>
      </c>
      <c r="K4128" s="20" t="s">
        <v>1395</v>
      </c>
      <c r="L4128" s="19" t="s">
        <v>25</v>
      </c>
    </row>
    <row r="4129" spans="1:12" x14ac:dyDescent="0.25">
      <c r="A4129" s="19" t="s">
        <v>4490</v>
      </c>
      <c r="B4129" s="19" t="s">
        <v>4491</v>
      </c>
      <c r="C4129" s="19" t="s">
        <v>3600</v>
      </c>
      <c r="D4129" s="19" t="s">
        <v>4798</v>
      </c>
      <c r="E4129" s="20" t="s">
        <v>21</v>
      </c>
      <c r="F4129" s="19" t="s">
        <v>21</v>
      </c>
      <c r="G4129" s="180">
        <v>96685</v>
      </c>
      <c r="H4129" s="19" t="s">
        <v>5959</v>
      </c>
      <c r="I4129" s="19" t="s">
        <v>15692</v>
      </c>
      <c r="J4129" s="19" t="s">
        <v>9283</v>
      </c>
      <c r="K4129" s="20" t="s">
        <v>1688</v>
      </c>
      <c r="L4129" s="19" t="s">
        <v>25</v>
      </c>
    </row>
    <row r="4130" spans="1:12" x14ac:dyDescent="0.25">
      <c r="A4130" s="19" t="s">
        <v>4490</v>
      </c>
      <c r="B4130" s="19" t="s">
        <v>4491</v>
      </c>
      <c r="C4130" s="19" t="s">
        <v>3600</v>
      </c>
      <c r="D4130" s="19" t="s">
        <v>4798</v>
      </c>
      <c r="E4130" s="20" t="s">
        <v>21</v>
      </c>
      <c r="F4130" s="19" t="s">
        <v>21</v>
      </c>
      <c r="G4130" s="180">
        <v>96686</v>
      </c>
      <c r="H4130" s="19" t="s">
        <v>5960</v>
      </c>
      <c r="I4130" s="19" t="s">
        <v>15692</v>
      </c>
      <c r="J4130" s="19" t="s">
        <v>9283</v>
      </c>
      <c r="K4130" s="20" t="s">
        <v>5867</v>
      </c>
      <c r="L4130" s="19" t="s">
        <v>25</v>
      </c>
    </row>
    <row r="4131" spans="1:12" x14ac:dyDescent="0.25">
      <c r="A4131" s="19" t="s">
        <v>4490</v>
      </c>
      <c r="B4131" s="19" t="s">
        <v>4491</v>
      </c>
      <c r="C4131" s="19" t="s">
        <v>3600</v>
      </c>
      <c r="D4131" s="19" t="s">
        <v>4798</v>
      </c>
      <c r="E4131" s="20" t="s">
        <v>21</v>
      </c>
      <c r="F4131" s="19" t="s">
        <v>21</v>
      </c>
      <c r="G4131" s="180">
        <v>96687</v>
      </c>
      <c r="H4131" s="19" t="s">
        <v>5961</v>
      </c>
      <c r="I4131" s="19" t="s">
        <v>15692</v>
      </c>
      <c r="J4131" s="19" t="s">
        <v>9283</v>
      </c>
      <c r="K4131" s="20" t="s">
        <v>4956</v>
      </c>
      <c r="L4131" s="19" t="s">
        <v>25</v>
      </c>
    </row>
    <row r="4132" spans="1:12" x14ac:dyDescent="0.25">
      <c r="A4132" s="19" t="s">
        <v>4490</v>
      </c>
      <c r="B4132" s="19" t="s">
        <v>4491</v>
      </c>
      <c r="C4132" s="19" t="s">
        <v>3600</v>
      </c>
      <c r="D4132" s="19" t="s">
        <v>4798</v>
      </c>
      <c r="E4132" s="20" t="s">
        <v>21</v>
      </c>
      <c r="F4132" s="19" t="s">
        <v>21</v>
      </c>
      <c r="G4132" s="180">
        <v>96688</v>
      </c>
      <c r="H4132" s="19" t="s">
        <v>5962</v>
      </c>
      <c r="I4132" s="19" t="s">
        <v>15692</v>
      </c>
      <c r="J4132" s="19" t="s">
        <v>9283</v>
      </c>
      <c r="K4132" s="20" t="s">
        <v>9254</v>
      </c>
      <c r="L4132" s="19" t="s">
        <v>25</v>
      </c>
    </row>
    <row r="4133" spans="1:12" x14ac:dyDescent="0.25">
      <c r="A4133" s="19" t="s">
        <v>4490</v>
      </c>
      <c r="B4133" s="19" t="s">
        <v>4491</v>
      </c>
      <c r="C4133" s="19" t="s">
        <v>3600</v>
      </c>
      <c r="D4133" s="19" t="s">
        <v>4798</v>
      </c>
      <c r="E4133" s="20" t="s">
        <v>21</v>
      </c>
      <c r="F4133" s="19" t="s">
        <v>21</v>
      </c>
      <c r="G4133" s="180">
        <v>96689</v>
      </c>
      <c r="H4133" s="19" t="s">
        <v>5963</v>
      </c>
      <c r="I4133" s="19" t="s">
        <v>15692</v>
      </c>
      <c r="J4133" s="19" t="s">
        <v>9283</v>
      </c>
      <c r="K4133" s="20" t="s">
        <v>6782</v>
      </c>
      <c r="L4133" s="19" t="s">
        <v>25</v>
      </c>
    </row>
    <row r="4134" spans="1:12" x14ac:dyDescent="0.25">
      <c r="A4134" s="19" t="s">
        <v>4490</v>
      </c>
      <c r="B4134" s="19" t="s">
        <v>4491</v>
      </c>
      <c r="C4134" s="19" t="s">
        <v>3600</v>
      </c>
      <c r="D4134" s="19" t="s">
        <v>4798</v>
      </c>
      <c r="E4134" s="20" t="s">
        <v>21</v>
      </c>
      <c r="F4134" s="19" t="s">
        <v>21</v>
      </c>
      <c r="G4134" s="180">
        <v>96690</v>
      </c>
      <c r="H4134" s="19" t="s">
        <v>5964</v>
      </c>
      <c r="I4134" s="19" t="s">
        <v>15692</v>
      </c>
      <c r="J4134" s="19" t="s">
        <v>9283</v>
      </c>
      <c r="K4134" s="20" t="s">
        <v>11181</v>
      </c>
      <c r="L4134" s="19" t="s">
        <v>25</v>
      </c>
    </row>
    <row r="4135" spans="1:12" x14ac:dyDescent="0.25">
      <c r="A4135" s="19" t="s">
        <v>4490</v>
      </c>
      <c r="B4135" s="19" t="s">
        <v>4491</v>
      </c>
      <c r="C4135" s="19" t="s">
        <v>3600</v>
      </c>
      <c r="D4135" s="19" t="s">
        <v>4798</v>
      </c>
      <c r="E4135" s="20" t="s">
        <v>21</v>
      </c>
      <c r="F4135" s="19" t="s">
        <v>21</v>
      </c>
      <c r="G4135" s="180">
        <v>96691</v>
      </c>
      <c r="H4135" s="19" t="s">
        <v>5966</v>
      </c>
      <c r="I4135" s="19" t="s">
        <v>15692</v>
      </c>
      <c r="J4135" s="19" t="s">
        <v>9283</v>
      </c>
      <c r="K4135" s="20" t="s">
        <v>11517</v>
      </c>
      <c r="L4135" s="19" t="s">
        <v>25</v>
      </c>
    </row>
    <row r="4136" spans="1:12" x14ac:dyDescent="0.25">
      <c r="A4136" s="19" t="s">
        <v>4490</v>
      </c>
      <c r="B4136" s="19" t="s">
        <v>4491</v>
      </c>
      <c r="C4136" s="19" t="s">
        <v>3600</v>
      </c>
      <c r="D4136" s="19" t="s">
        <v>4798</v>
      </c>
      <c r="E4136" s="20" t="s">
        <v>21</v>
      </c>
      <c r="F4136" s="19" t="s">
        <v>21</v>
      </c>
      <c r="G4136" s="180">
        <v>96692</v>
      </c>
      <c r="H4136" s="19" t="s">
        <v>5967</v>
      </c>
      <c r="I4136" s="19" t="s">
        <v>15692</v>
      </c>
      <c r="J4136" s="19" t="s">
        <v>9283</v>
      </c>
      <c r="K4136" s="20" t="s">
        <v>5336</v>
      </c>
      <c r="L4136" s="19" t="s">
        <v>25</v>
      </c>
    </row>
    <row r="4137" spans="1:12" x14ac:dyDescent="0.25">
      <c r="A4137" s="19" t="s">
        <v>4490</v>
      </c>
      <c r="B4137" s="19" t="s">
        <v>4491</v>
      </c>
      <c r="C4137" s="19" t="s">
        <v>3600</v>
      </c>
      <c r="D4137" s="19" t="s">
        <v>4798</v>
      </c>
      <c r="E4137" s="20" t="s">
        <v>21</v>
      </c>
      <c r="F4137" s="19" t="s">
        <v>21</v>
      </c>
      <c r="G4137" s="180">
        <v>96693</v>
      </c>
      <c r="H4137" s="19" t="s">
        <v>5968</v>
      </c>
      <c r="I4137" s="19" t="s">
        <v>15692</v>
      </c>
      <c r="J4137" s="19" t="s">
        <v>9283</v>
      </c>
      <c r="K4137" s="20" t="s">
        <v>3813</v>
      </c>
      <c r="L4137" s="19" t="s">
        <v>25</v>
      </c>
    </row>
    <row r="4138" spans="1:12" x14ac:dyDescent="0.25">
      <c r="A4138" s="19" t="s">
        <v>4490</v>
      </c>
      <c r="B4138" s="19" t="s">
        <v>4491</v>
      </c>
      <c r="C4138" s="19" t="s">
        <v>3600</v>
      </c>
      <c r="D4138" s="19" t="s">
        <v>4798</v>
      </c>
      <c r="E4138" s="20" t="s">
        <v>21</v>
      </c>
      <c r="F4138" s="19" t="s">
        <v>21</v>
      </c>
      <c r="G4138" s="180">
        <v>96694</v>
      </c>
      <c r="H4138" s="19" t="s">
        <v>5969</v>
      </c>
      <c r="I4138" s="19" t="s">
        <v>15692</v>
      </c>
      <c r="J4138" s="19" t="s">
        <v>9283</v>
      </c>
      <c r="K4138" s="20" t="s">
        <v>9748</v>
      </c>
      <c r="L4138" s="19" t="s">
        <v>25</v>
      </c>
    </row>
    <row r="4139" spans="1:12" x14ac:dyDescent="0.25">
      <c r="A4139" s="19" t="s">
        <v>4490</v>
      </c>
      <c r="B4139" s="19" t="s">
        <v>4491</v>
      </c>
      <c r="C4139" s="19" t="s">
        <v>3600</v>
      </c>
      <c r="D4139" s="19" t="s">
        <v>4798</v>
      </c>
      <c r="E4139" s="20" t="s">
        <v>21</v>
      </c>
      <c r="F4139" s="19" t="s">
        <v>21</v>
      </c>
      <c r="G4139" s="180">
        <v>96695</v>
      </c>
      <c r="H4139" s="19" t="s">
        <v>5971</v>
      </c>
      <c r="I4139" s="19" t="s">
        <v>15692</v>
      </c>
      <c r="J4139" s="19" t="s">
        <v>9283</v>
      </c>
      <c r="K4139" s="20" t="s">
        <v>11518</v>
      </c>
      <c r="L4139" s="19" t="s">
        <v>25</v>
      </c>
    </row>
    <row r="4140" spans="1:12" x14ac:dyDescent="0.25">
      <c r="A4140" s="19" t="s">
        <v>4490</v>
      </c>
      <c r="B4140" s="19" t="s">
        <v>4491</v>
      </c>
      <c r="C4140" s="19" t="s">
        <v>3600</v>
      </c>
      <c r="D4140" s="19" t="s">
        <v>4798</v>
      </c>
      <c r="E4140" s="20" t="s">
        <v>21</v>
      </c>
      <c r="F4140" s="19" t="s">
        <v>21</v>
      </c>
      <c r="G4140" s="180">
        <v>96696</v>
      </c>
      <c r="H4140" s="19" t="s">
        <v>5973</v>
      </c>
      <c r="I4140" s="19" t="s">
        <v>15692</v>
      </c>
      <c r="J4140" s="19" t="s">
        <v>9283</v>
      </c>
      <c r="K4140" s="20" t="s">
        <v>11519</v>
      </c>
      <c r="L4140" s="19" t="s">
        <v>25</v>
      </c>
    </row>
    <row r="4141" spans="1:12" x14ac:dyDescent="0.25">
      <c r="A4141" s="19" t="s">
        <v>4490</v>
      </c>
      <c r="B4141" s="19" t="s">
        <v>4491</v>
      </c>
      <c r="C4141" s="19" t="s">
        <v>3600</v>
      </c>
      <c r="D4141" s="19" t="s">
        <v>4798</v>
      </c>
      <c r="E4141" s="20" t="s">
        <v>21</v>
      </c>
      <c r="F4141" s="19" t="s">
        <v>21</v>
      </c>
      <c r="G4141" s="180">
        <v>96697</v>
      </c>
      <c r="H4141" s="19" t="s">
        <v>5975</v>
      </c>
      <c r="I4141" s="19" t="s">
        <v>15692</v>
      </c>
      <c r="J4141" s="19" t="s">
        <v>9283</v>
      </c>
      <c r="K4141" s="20" t="s">
        <v>11520</v>
      </c>
      <c r="L4141" s="19" t="s">
        <v>25</v>
      </c>
    </row>
    <row r="4142" spans="1:12" x14ac:dyDescent="0.25">
      <c r="A4142" s="19" t="s">
        <v>4490</v>
      </c>
      <c r="B4142" s="19" t="s">
        <v>4491</v>
      </c>
      <c r="C4142" s="19" t="s">
        <v>3600</v>
      </c>
      <c r="D4142" s="19" t="s">
        <v>4798</v>
      </c>
      <c r="E4142" s="20" t="s">
        <v>21</v>
      </c>
      <c r="F4142" s="19" t="s">
        <v>21</v>
      </c>
      <c r="G4142" s="180">
        <v>96698</v>
      </c>
      <c r="H4142" s="19" t="s">
        <v>5976</v>
      </c>
      <c r="I4142" s="19" t="s">
        <v>15692</v>
      </c>
      <c r="J4142" s="19" t="s">
        <v>9283</v>
      </c>
      <c r="K4142" s="20" t="s">
        <v>11521</v>
      </c>
      <c r="L4142" s="19" t="s">
        <v>25</v>
      </c>
    </row>
    <row r="4143" spans="1:12" x14ac:dyDescent="0.25">
      <c r="A4143" s="19" t="s">
        <v>4490</v>
      </c>
      <c r="B4143" s="19" t="s">
        <v>4491</v>
      </c>
      <c r="C4143" s="19" t="s">
        <v>3600</v>
      </c>
      <c r="D4143" s="19" t="s">
        <v>4798</v>
      </c>
      <c r="E4143" s="20" t="s">
        <v>21</v>
      </c>
      <c r="F4143" s="19" t="s">
        <v>21</v>
      </c>
      <c r="G4143" s="180">
        <v>96699</v>
      </c>
      <c r="H4143" s="19" t="s">
        <v>5977</v>
      </c>
      <c r="I4143" s="19" t="s">
        <v>15692</v>
      </c>
      <c r="J4143" s="19" t="s">
        <v>9283</v>
      </c>
      <c r="K4143" s="20" t="s">
        <v>6824</v>
      </c>
      <c r="L4143" s="19" t="s">
        <v>25</v>
      </c>
    </row>
    <row r="4144" spans="1:12" x14ac:dyDescent="0.25">
      <c r="A4144" s="19" t="s">
        <v>4490</v>
      </c>
      <c r="B4144" s="19" t="s">
        <v>4491</v>
      </c>
      <c r="C4144" s="19" t="s">
        <v>3600</v>
      </c>
      <c r="D4144" s="19" t="s">
        <v>4798</v>
      </c>
      <c r="E4144" s="20" t="s">
        <v>21</v>
      </c>
      <c r="F4144" s="19" t="s">
        <v>21</v>
      </c>
      <c r="G4144" s="180">
        <v>96700</v>
      </c>
      <c r="H4144" s="19" t="s">
        <v>5978</v>
      </c>
      <c r="I4144" s="19" t="s">
        <v>15692</v>
      </c>
      <c r="J4144" s="19" t="s">
        <v>9283</v>
      </c>
      <c r="K4144" s="20" t="s">
        <v>11522</v>
      </c>
      <c r="L4144" s="19" t="s">
        <v>25</v>
      </c>
    </row>
    <row r="4145" spans="1:12" x14ac:dyDescent="0.25">
      <c r="A4145" s="19" t="s">
        <v>4490</v>
      </c>
      <c r="B4145" s="19" t="s">
        <v>4491</v>
      </c>
      <c r="C4145" s="19" t="s">
        <v>3600</v>
      </c>
      <c r="D4145" s="19" t="s">
        <v>4798</v>
      </c>
      <c r="E4145" s="20" t="s">
        <v>21</v>
      </c>
      <c r="F4145" s="19" t="s">
        <v>21</v>
      </c>
      <c r="G4145" s="180">
        <v>96701</v>
      </c>
      <c r="H4145" s="19" t="s">
        <v>5979</v>
      </c>
      <c r="I4145" s="19" t="s">
        <v>15692</v>
      </c>
      <c r="J4145" s="19" t="s">
        <v>9283</v>
      </c>
      <c r="K4145" s="20" t="s">
        <v>1599</v>
      </c>
      <c r="L4145" s="19" t="s">
        <v>25</v>
      </c>
    </row>
    <row r="4146" spans="1:12" x14ac:dyDescent="0.25">
      <c r="A4146" s="19" t="s">
        <v>4490</v>
      </c>
      <c r="B4146" s="19" t="s">
        <v>4491</v>
      </c>
      <c r="C4146" s="19" t="s">
        <v>3600</v>
      </c>
      <c r="D4146" s="19" t="s">
        <v>4798</v>
      </c>
      <c r="E4146" s="20" t="s">
        <v>21</v>
      </c>
      <c r="F4146" s="19" t="s">
        <v>21</v>
      </c>
      <c r="G4146" s="180">
        <v>96702</v>
      </c>
      <c r="H4146" s="19" t="s">
        <v>5980</v>
      </c>
      <c r="I4146" s="19" t="s">
        <v>15692</v>
      </c>
      <c r="J4146" s="19" t="s">
        <v>9283</v>
      </c>
      <c r="K4146" s="20" t="s">
        <v>1376</v>
      </c>
      <c r="L4146" s="19" t="s">
        <v>25</v>
      </c>
    </row>
    <row r="4147" spans="1:12" x14ac:dyDescent="0.25">
      <c r="A4147" s="19" t="s">
        <v>4490</v>
      </c>
      <c r="B4147" s="19" t="s">
        <v>4491</v>
      </c>
      <c r="C4147" s="19" t="s">
        <v>3600</v>
      </c>
      <c r="D4147" s="19" t="s">
        <v>4798</v>
      </c>
      <c r="E4147" s="20" t="s">
        <v>21</v>
      </c>
      <c r="F4147" s="19" t="s">
        <v>21</v>
      </c>
      <c r="G4147" s="180">
        <v>96703</v>
      </c>
      <c r="H4147" s="19" t="s">
        <v>5981</v>
      </c>
      <c r="I4147" s="19" t="s">
        <v>15692</v>
      </c>
      <c r="J4147" s="19" t="s">
        <v>9283</v>
      </c>
      <c r="K4147" s="20" t="s">
        <v>3625</v>
      </c>
      <c r="L4147" s="19" t="s">
        <v>25</v>
      </c>
    </row>
    <row r="4148" spans="1:12" x14ac:dyDescent="0.25">
      <c r="A4148" s="19" t="s">
        <v>4490</v>
      </c>
      <c r="B4148" s="19" t="s">
        <v>4491</v>
      </c>
      <c r="C4148" s="19" t="s">
        <v>3600</v>
      </c>
      <c r="D4148" s="19" t="s">
        <v>4798</v>
      </c>
      <c r="E4148" s="20" t="s">
        <v>21</v>
      </c>
      <c r="F4148" s="19" t="s">
        <v>21</v>
      </c>
      <c r="G4148" s="180">
        <v>96704</v>
      </c>
      <c r="H4148" s="19" t="s">
        <v>5983</v>
      </c>
      <c r="I4148" s="19" t="s">
        <v>15692</v>
      </c>
      <c r="J4148" s="19" t="s">
        <v>9283</v>
      </c>
      <c r="K4148" s="20" t="s">
        <v>9324</v>
      </c>
      <c r="L4148" s="19" t="s">
        <v>25</v>
      </c>
    </row>
    <row r="4149" spans="1:12" x14ac:dyDescent="0.25">
      <c r="A4149" s="19" t="s">
        <v>4490</v>
      </c>
      <c r="B4149" s="19" t="s">
        <v>4491</v>
      </c>
      <c r="C4149" s="19" t="s">
        <v>3600</v>
      </c>
      <c r="D4149" s="19" t="s">
        <v>4798</v>
      </c>
      <c r="E4149" s="20" t="s">
        <v>21</v>
      </c>
      <c r="F4149" s="19" t="s">
        <v>21</v>
      </c>
      <c r="G4149" s="180">
        <v>96705</v>
      </c>
      <c r="H4149" s="19" t="s">
        <v>5985</v>
      </c>
      <c r="I4149" s="19" t="s">
        <v>15692</v>
      </c>
      <c r="J4149" s="19" t="s">
        <v>9283</v>
      </c>
      <c r="K4149" s="20" t="s">
        <v>5349</v>
      </c>
      <c r="L4149" s="19" t="s">
        <v>25</v>
      </c>
    </row>
    <row r="4150" spans="1:12" x14ac:dyDescent="0.25">
      <c r="A4150" s="19" t="s">
        <v>4490</v>
      </c>
      <c r="B4150" s="19" t="s">
        <v>4491</v>
      </c>
      <c r="C4150" s="19" t="s">
        <v>3600</v>
      </c>
      <c r="D4150" s="19" t="s">
        <v>4798</v>
      </c>
      <c r="E4150" s="20" t="s">
        <v>21</v>
      </c>
      <c r="F4150" s="19" t="s">
        <v>21</v>
      </c>
      <c r="G4150" s="180">
        <v>96706</v>
      </c>
      <c r="H4150" s="19" t="s">
        <v>5986</v>
      </c>
      <c r="I4150" s="19" t="s">
        <v>15692</v>
      </c>
      <c r="J4150" s="19" t="s">
        <v>9283</v>
      </c>
      <c r="K4150" s="20" t="s">
        <v>5303</v>
      </c>
      <c r="L4150" s="19" t="s">
        <v>25</v>
      </c>
    </row>
    <row r="4151" spans="1:12" x14ac:dyDescent="0.25">
      <c r="A4151" s="19" t="s">
        <v>4490</v>
      </c>
      <c r="B4151" s="19" t="s">
        <v>4491</v>
      </c>
      <c r="C4151" s="19" t="s">
        <v>3600</v>
      </c>
      <c r="D4151" s="19" t="s">
        <v>4798</v>
      </c>
      <c r="E4151" s="20" t="s">
        <v>21</v>
      </c>
      <c r="F4151" s="19" t="s">
        <v>21</v>
      </c>
      <c r="G4151" s="180">
        <v>96707</v>
      </c>
      <c r="H4151" s="19" t="s">
        <v>5987</v>
      </c>
      <c r="I4151" s="19" t="s">
        <v>15692</v>
      </c>
      <c r="J4151" s="19" t="s">
        <v>9283</v>
      </c>
      <c r="K4151" s="20" t="s">
        <v>11523</v>
      </c>
      <c r="L4151" s="19" t="s">
        <v>25</v>
      </c>
    </row>
    <row r="4152" spans="1:12" x14ac:dyDescent="0.25">
      <c r="A4152" s="19" t="s">
        <v>4490</v>
      </c>
      <c r="B4152" s="19" t="s">
        <v>4491</v>
      </c>
      <c r="C4152" s="19" t="s">
        <v>3600</v>
      </c>
      <c r="D4152" s="19" t="s">
        <v>4798</v>
      </c>
      <c r="E4152" s="20" t="s">
        <v>21</v>
      </c>
      <c r="F4152" s="19" t="s">
        <v>21</v>
      </c>
      <c r="G4152" s="180">
        <v>96708</v>
      </c>
      <c r="H4152" s="19" t="s">
        <v>5989</v>
      </c>
      <c r="I4152" s="19" t="s">
        <v>15692</v>
      </c>
      <c r="J4152" s="19" t="s">
        <v>9283</v>
      </c>
      <c r="K4152" s="20" t="s">
        <v>11524</v>
      </c>
      <c r="L4152" s="19" t="s">
        <v>25</v>
      </c>
    </row>
    <row r="4153" spans="1:12" x14ac:dyDescent="0.25">
      <c r="A4153" s="19" t="s">
        <v>4490</v>
      </c>
      <c r="B4153" s="19" t="s">
        <v>4491</v>
      </c>
      <c r="C4153" s="19" t="s">
        <v>3600</v>
      </c>
      <c r="D4153" s="19" t="s">
        <v>4798</v>
      </c>
      <c r="E4153" s="20" t="s">
        <v>21</v>
      </c>
      <c r="F4153" s="19" t="s">
        <v>21</v>
      </c>
      <c r="G4153" s="180">
        <v>96709</v>
      </c>
      <c r="H4153" s="19" t="s">
        <v>5990</v>
      </c>
      <c r="I4153" s="19" t="s">
        <v>15692</v>
      </c>
      <c r="J4153" s="19" t="s">
        <v>9283</v>
      </c>
      <c r="K4153" s="20" t="s">
        <v>9360</v>
      </c>
      <c r="L4153" s="19" t="s">
        <v>25</v>
      </c>
    </row>
    <row r="4154" spans="1:12" x14ac:dyDescent="0.25">
      <c r="A4154" s="19" t="s">
        <v>4490</v>
      </c>
      <c r="B4154" s="19" t="s">
        <v>4491</v>
      </c>
      <c r="C4154" s="19" t="s">
        <v>3600</v>
      </c>
      <c r="D4154" s="19" t="s">
        <v>4798</v>
      </c>
      <c r="E4154" s="20" t="s">
        <v>21</v>
      </c>
      <c r="F4154" s="19" t="s">
        <v>21</v>
      </c>
      <c r="G4154" s="180">
        <v>96710</v>
      </c>
      <c r="H4154" s="19" t="s">
        <v>5991</v>
      </c>
      <c r="I4154" s="19" t="s">
        <v>15692</v>
      </c>
      <c r="J4154" s="19" t="s">
        <v>9283</v>
      </c>
      <c r="K4154" s="20" t="s">
        <v>1331</v>
      </c>
      <c r="L4154" s="19" t="s">
        <v>25</v>
      </c>
    </row>
    <row r="4155" spans="1:12" x14ac:dyDescent="0.25">
      <c r="A4155" s="19" t="s">
        <v>4490</v>
      </c>
      <c r="B4155" s="19" t="s">
        <v>4491</v>
      </c>
      <c r="C4155" s="19" t="s">
        <v>3600</v>
      </c>
      <c r="D4155" s="19" t="s">
        <v>4798</v>
      </c>
      <c r="E4155" s="20" t="s">
        <v>21</v>
      </c>
      <c r="F4155" s="19" t="s">
        <v>21</v>
      </c>
      <c r="G4155" s="180">
        <v>96711</v>
      </c>
      <c r="H4155" s="19" t="s">
        <v>5992</v>
      </c>
      <c r="I4155" s="19" t="s">
        <v>15692</v>
      </c>
      <c r="J4155" s="19" t="s">
        <v>9283</v>
      </c>
      <c r="K4155" s="20" t="s">
        <v>3579</v>
      </c>
      <c r="L4155" s="19" t="s">
        <v>25</v>
      </c>
    </row>
    <row r="4156" spans="1:12" x14ac:dyDescent="0.25">
      <c r="A4156" s="19" t="s">
        <v>4490</v>
      </c>
      <c r="B4156" s="19" t="s">
        <v>4491</v>
      </c>
      <c r="C4156" s="19" t="s">
        <v>3600</v>
      </c>
      <c r="D4156" s="19" t="s">
        <v>4798</v>
      </c>
      <c r="E4156" s="20" t="s">
        <v>21</v>
      </c>
      <c r="F4156" s="19" t="s">
        <v>21</v>
      </c>
      <c r="G4156" s="180">
        <v>96712</v>
      </c>
      <c r="H4156" s="19" t="s">
        <v>5994</v>
      </c>
      <c r="I4156" s="19" t="s">
        <v>15692</v>
      </c>
      <c r="J4156" s="19" t="s">
        <v>9283</v>
      </c>
      <c r="K4156" s="20" t="s">
        <v>11525</v>
      </c>
      <c r="L4156" s="19" t="s">
        <v>25</v>
      </c>
    </row>
    <row r="4157" spans="1:12" x14ac:dyDescent="0.25">
      <c r="A4157" s="19" t="s">
        <v>4490</v>
      </c>
      <c r="B4157" s="19" t="s">
        <v>4491</v>
      </c>
      <c r="C4157" s="19" t="s">
        <v>3600</v>
      </c>
      <c r="D4157" s="19" t="s">
        <v>4798</v>
      </c>
      <c r="E4157" s="20" t="s">
        <v>21</v>
      </c>
      <c r="F4157" s="19" t="s">
        <v>21</v>
      </c>
      <c r="G4157" s="180">
        <v>96713</v>
      </c>
      <c r="H4157" s="19" t="s">
        <v>5995</v>
      </c>
      <c r="I4157" s="19" t="s">
        <v>15692</v>
      </c>
      <c r="J4157" s="19" t="s">
        <v>9283</v>
      </c>
      <c r="K4157" s="20" t="s">
        <v>11526</v>
      </c>
      <c r="L4157" s="19" t="s">
        <v>25</v>
      </c>
    </row>
    <row r="4158" spans="1:12" x14ac:dyDescent="0.25">
      <c r="A4158" s="19" t="s">
        <v>4490</v>
      </c>
      <c r="B4158" s="19" t="s">
        <v>4491</v>
      </c>
      <c r="C4158" s="19" t="s">
        <v>3600</v>
      </c>
      <c r="D4158" s="19" t="s">
        <v>4798</v>
      </c>
      <c r="E4158" s="20" t="s">
        <v>21</v>
      </c>
      <c r="F4158" s="19" t="s">
        <v>21</v>
      </c>
      <c r="G4158" s="180">
        <v>96714</v>
      </c>
      <c r="H4158" s="19" t="s">
        <v>5997</v>
      </c>
      <c r="I4158" s="19" t="s">
        <v>15692</v>
      </c>
      <c r="J4158" s="19" t="s">
        <v>9283</v>
      </c>
      <c r="K4158" s="20" t="s">
        <v>10085</v>
      </c>
      <c r="L4158" s="19" t="s">
        <v>25</v>
      </c>
    </row>
    <row r="4159" spans="1:12" x14ac:dyDescent="0.25">
      <c r="A4159" s="19" t="s">
        <v>4490</v>
      </c>
      <c r="B4159" s="19" t="s">
        <v>4491</v>
      </c>
      <c r="C4159" s="19" t="s">
        <v>3600</v>
      </c>
      <c r="D4159" s="19" t="s">
        <v>4798</v>
      </c>
      <c r="E4159" s="20" t="s">
        <v>21</v>
      </c>
      <c r="F4159" s="19" t="s">
        <v>21</v>
      </c>
      <c r="G4159" s="180">
        <v>96715</v>
      </c>
      <c r="H4159" s="19" t="s">
        <v>5998</v>
      </c>
      <c r="I4159" s="19" t="s">
        <v>15692</v>
      </c>
      <c r="J4159" s="19" t="s">
        <v>9283</v>
      </c>
      <c r="K4159" s="20" t="s">
        <v>11527</v>
      </c>
      <c r="L4159" s="19" t="s">
        <v>25</v>
      </c>
    </row>
    <row r="4160" spans="1:12" x14ac:dyDescent="0.25">
      <c r="A4160" s="19" t="s">
        <v>4490</v>
      </c>
      <c r="B4160" s="19" t="s">
        <v>4491</v>
      </c>
      <c r="C4160" s="19" t="s">
        <v>3600</v>
      </c>
      <c r="D4160" s="19" t="s">
        <v>4798</v>
      </c>
      <c r="E4160" s="20" t="s">
        <v>21</v>
      </c>
      <c r="F4160" s="19" t="s">
        <v>21</v>
      </c>
      <c r="G4160" s="180">
        <v>96716</v>
      </c>
      <c r="H4160" s="19" t="s">
        <v>5999</v>
      </c>
      <c r="I4160" s="19" t="s">
        <v>15692</v>
      </c>
      <c r="J4160" s="19" t="s">
        <v>9283</v>
      </c>
      <c r="K4160" s="20" t="s">
        <v>7766</v>
      </c>
      <c r="L4160" s="19" t="s">
        <v>25</v>
      </c>
    </row>
    <row r="4161" spans="1:12" x14ac:dyDescent="0.25">
      <c r="A4161" s="19" t="s">
        <v>4490</v>
      </c>
      <c r="B4161" s="19" t="s">
        <v>4491</v>
      </c>
      <c r="C4161" s="19" t="s">
        <v>3600</v>
      </c>
      <c r="D4161" s="19" t="s">
        <v>4798</v>
      </c>
      <c r="E4161" s="20" t="s">
        <v>21</v>
      </c>
      <c r="F4161" s="19" t="s">
        <v>21</v>
      </c>
      <c r="G4161" s="180">
        <v>96717</v>
      </c>
      <c r="H4161" s="19" t="s">
        <v>6000</v>
      </c>
      <c r="I4161" s="19" t="s">
        <v>15692</v>
      </c>
      <c r="J4161" s="19" t="s">
        <v>9283</v>
      </c>
      <c r="K4161" s="20" t="s">
        <v>11528</v>
      </c>
      <c r="L4161" s="19" t="s">
        <v>25</v>
      </c>
    </row>
    <row r="4162" spans="1:12" x14ac:dyDescent="0.25">
      <c r="A4162" s="19" t="s">
        <v>4490</v>
      </c>
      <c r="B4162" s="19" t="s">
        <v>4491</v>
      </c>
      <c r="C4162" s="19" t="s">
        <v>3600</v>
      </c>
      <c r="D4162" s="19" t="s">
        <v>4798</v>
      </c>
      <c r="E4162" s="20" t="s">
        <v>21</v>
      </c>
      <c r="F4162" s="19" t="s">
        <v>21</v>
      </c>
      <c r="G4162" s="180">
        <v>96736</v>
      </c>
      <c r="H4162" s="19" t="s">
        <v>6001</v>
      </c>
      <c r="I4162" s="19" t="s">
        <v>15692</v>
      </c>
      <c r="J4162" s="19" t="s">
        <v>9283</v>
      </c>
      <c r="K4162" s="20" t="s">
        <v>11529</v>
      </c>
      <c r="L4162" s="19" t="s">
        <v>25</v>
      </c>
    </row>
    <row r="4163" spans="1:12" x14ac:dyDescent="0.25">
      <c r="A4163" s="19" t="s">
        <v>4490</v>
      </c>
      <c r="B4163" s="19" t="s">
        <v>4491</v>
      </c>
      <c r="C4163" s="19" t="s">
        <v>3600</v>
      </c>
      <c r="D4163" s="19" t="s">
        <v>4798</v>
      </c>
      <c r="E4163" s="20" t="s">
        <v>21</v>
      </c>
      <c r="F4163" s="19" t="s">
        <v>21</v>
      </c>
      <c r="G4163" s="180">
        <v>96737</v>
      </c>
      <c r="H4163" s="19" t="s">
        <v>6002</v>
      </c>
      <c r="I4163" s="19" t="s">
        <v>15692</v>
      </c>
      <c r="J4163" s="19" t="s">
        <v>9283</v>
      </c>
      <c r="K4163" s="20" t="s">
        <v>1030</v>
      </c>
      <c r="L4163" s="19" t="s">
        <v>25</v>
      </c>
    </row>
    <row r="4164" spans="1:12" x14ac:dyDescent="0.25">
      <c r="A4164" s="19" t="s">
        <v>4490</v>
      </c>
      <c r="B4164" s="19" t="s">
        <v>4491</v>
      </c>
      <c r="C4164" s="19" t="s">
        <v>3600</v>
      </c>
      <c r="D4164" s="19" t="s">
        <v>4798</v>
      </c>
      <c r="E4164" s="20" t="s">
        <v>21</v>
      </c>
      <c r="F4164" s="19" t="s">
        <v>21</v>
      </c>
      <c r="G4164" s="180">
        <v>96738</v>
      </c>
      <c r="H4164" s="19" t="s">
        <v>6003</v>
      </c>
      <c r="I4164" s="19" t="s">
        <v>15692</v>
      </c>
      <c r="J4164" s="19" t="s">
        <v>9283</v>
      </c>
      <c r="K4164" s="20" t="s">
        <v>10610</v>
      </c>
      <c r="L4164" s="19" t="s">
        <v>25</v>
      </c>
    </row>
    <row r="4165" spans="1:12" x14ac:dyDescent="0.25">
      <c r="A4165" s="19" t="s">
        <v>4490</v>
      </c>
      <c r="B4165" s="19" t="s">
        <v>4491</v>
      </c>
      <c r="C4165" s="19" t="s">
        <v>3600</v>
      </c>
      <c r="D4165" s="19" t="s">
        <v>4798</v>
      </c>
      <c r="E4165" s="20" t="s">
        <v>21</v>
      </c>
      <c r="F4165" s="19" t="s">
        <v>21</v>
      </c>
      <c r="G4165" s="180">
        <v>96739</v>
      </c>
      <c r="H4165" s="19" t="s">
        <v>6005</v>
      </c>
      <c r="I4165" s="19" t="s">
        <v>15692</v>
      </c>
      <c r="J4165" s="19" t="s">
        <v>9283</v>
      </c>
      <c r="K4165" s="20" t="s">
        <v>11530</v>
      </c>
      <c r="L4165" s="19" t="s">
        <v>25</v>
      </c>
    </row>
    <row r="4166" spans="1:12" x14ac:dyDescent="0.25">
      <c r="A4166" s="19" t="s">
        <v>4490</v>
      </c>
      <c r="B4166" s="19" t="s">
        <v>4491</v>
      </c>
      <c r="C4166" s="19" t="s">
        <v>3600</v>
      </c>
      <c r="D4166" s="19" t="s">
        <v>4798</v>
      </c>
      <c r="E4166" s="20" t="s">
        <v>21</v>
      </c>
      <c r="F4166" s="19" t="s">
        <v>21</v>
      </c>
      <c r="G4166" s="180">
        <v>96740</v>
      </c>
      <c r="H4166" s="19" t="s">
        <v>6007</v>
      </c>
      <c r="I4166" s="19" t="s">
        <v>15692</v>
      </c>
      <c r="J4166" s="19" t="s">
        <v>9283</v>
      </c>
      <c r="K4166" s="20" t="s">
        <v>11531</v>
      </c>
      <c r="L4166" s="19" t="s">
        <v>25</v>
      </c>
    </row>
    <row r="4167" spans="1:12" x14ac:dyDescent="0.25">
      <c r="A4167" s="19" t="s">
        <v>4490</v>
      </c>
      <c r="B4167" s="19" t="s">
        <v>4491</v>
      </c>
      <c r="C4167" s="19" t="s">
        <v>3600</v>
      </c>
      <c r="D4167" s="19" t="s">
        <v>4798</v>
      </c>
      <c r="E4167" s="20" t="s">
        <v>21</v>
      </c>
      <c r="F4167" s="19" t="s">
        <v>21</v>
      </c>
      <c r="G4167" s="180">
        <v>96741</v>
      </c>
      <c r="H4167" s="19" t="s">
        <v>6008</v>
      </c>
      <c r="I4167" s="19" t="s">
        <v>15692</v>
      </c>
      <c r="J4167" s="19" t="s">
        <v>9283</v>
      </c>
      <c r="K4167" s="20" t="s">
        <v>3629</v>
      </c>
      <c r="L4167" s="19" t="s">
        <v>25</v>
      </c>
    </row>
    <row r="4168" spans="1:12" x14ac:dyDescent="0.25">
      <c r="A4168" s="19" t="s">
        <v>4490</v>
      </c>
      <c r="B4168" s="19" t="s">
        <v>4491</v>
      </c>
      <c r="C4168" s="19" t="s">
        <v>3600</v>
      </c>
      <c r="D4168" s="19" t="s">
        <v>4798</v>
      </c>
      <c r="E4168" s="20" t="s">
        <v>21</v>
      </c>
      <c r="F4168" s="19" t="s">
        <v>21</v>
      </c>
      <c r="G4168" s="180">
        <v>96742</v>
      </c>
      <c r="H4168" s="19" t="s">
        <v>6009</v>
      </c>
      <c r="I4168" s="19" t="s">
        <v>15692</v>
      </c>
      <c r="J4168" s="19" t="s">
        <v>9283</v>
      </c>
      <c r="K4168" s="20" t="s">
        <v>11532</v>
      </c>
      <c r="L4168" s="19" t="s">
        <v>25</v>
      </c>
    </row>
    <row r="4169" spans="1:12" x14ac:dyDescent="0.25">
      <c r="A4169" s="19" t="s">
        <v>4490</v>
      </c>
      <c r="B4169" s="19" t="s">
        <v>4491</v>
      </c>
      <c r="C4169" s="19" t="s">
        <v>3600</v>
      </c>
      <c r="D4169" s="19" t="s">
        <v>4798</v>
      </c>
      <c r="E4169" s="20" t="s">
        <v>21</v>
      </c>
      <c r="F4169" s="19" t="s">
        <v>21</v>
      </c>
      <c r="G4169" s="180">
        <v>96743</v>
      </c>
      <c r="H4169" s="19" t="s">
        <v>6011</v>
      </c>
      <c r="I4169" s="19" t="s">
        <v>15692</v>
      </c>
      <c r="J4169" s="19" t="s">
        <v>9283</v>
      </c>
      <c r="K4169" s="20" t="s">
        <v>10711</v>
      </c>
      <c r="L4169" s="19" t="s">
        <v>25</v>
      </c>
    </row>
    <row r="4170" spans="1:12" x14ac:dyDescent="0.25">
      <c r="A4170" s="19" t="s">
        <v>4490</v>
      </c>
      <c r="B4170" s="19" t="s">
        <v>4491</v>
      </c>
      <c r="C4170" s="19" t="s">
        <v>3600</v>
      </c>
      <c r="D4170" s="19" t="s">
        <v>4798</v>
      </c>
      <c r="E4170" s="20" t="s">
        <v>21</v>
      </c>
      <c r="F4170" s="19" t="s">
        <v>21</v>
      </c>
      <c r="G4170" s="180">
        <v>96744</v>
      </c>
      <c r="H4170" s="19" t="s">
        <v>6013</v>
      </c>
      <c r="I4170" s="19" t="s">
        <v>15692</v>
      </c>
      <c r="J4170" s="19" t="s">
        <v>9283</v>
      </c>
      <c r="K4170" s="20" t="s">
        <v>2437</v>
      </c>
      <c r="L4170" s="19" t="s">
        <v>25</v>
      </c>
    </row>
    <row r="4171" spans="1:12" x14ac:dyDescent="0.25">
      <c r="A4171" s="19" t="s">
        <v>4490</v>
      </c>
      <c r="B4171" s="19" t="s">
        <v>4491</v>
      </c>
      <c r="C4171" s="19" t="s">
        <v>3600</v>
      </c>
      <c r="D4171" s="19" t="s">
        <v>4798</v>
      </c>
      <c r="E4171" s="20" t="s">
        <v>21</v>
      </c>
      <c r="F4171" s="19" t="s">
        <v>21</v>
      </c>
      <c r="G4171" s="180">
        <v>96745</v>
      </c>
      <c r="H4171" s="19" t="s">
        <v>6014</v>
      </c>
      <c r="I4171" s="19" t="s">
        <v>15692</v>
      </c>
      <c r="J4171" s="19" t="s">
        <v>9283</v>
      </c>
      <c r="K4171" s="20" t="s">
        <v>2931</v>
      </c>
      <c r="L4171" s="19" t="s">
        <v>25</v>
      </c>
    </row>
    <row r="4172" spans="1:12" x14ac:dyDescent="0.25">
      <c r="A4172" s="19" t="s">
        <v>4490</v>
      </c>
      <c r="B4172" s="19" t="s">
        <v>4491</v>
      </c>
      <c r="C4172" s="19" t="s">
        <v>3600</v>
      </c>
      <c r="D4172" s="19" t="s">
        <v>4798</v>
      </c>
      <c r="E4172" s="20" t="s">
        <v>21</v>
      </c>
      <c r="F4172" s="19" t="s">
        <v>21</v>
      </c>
      <c r="G4172" s="180">
        <v>96746</v>
      </c>
      <c r="H4172" s="19" t="s">
        <v>6016</v>
      </c>
      <c r="I4172" s="19" t="s">
        <v>15692</v>
      </c>
      <c r="J4172" s="19" t="s">
        <v>9283</v>
      </c>
      <c r="K4172" s="20" t="s">
        <v>11533</v>
      </c>
      <c r="L4172" s="19" t="s">
        <v>25</v>
      </c>
    </row>
    <row r="4173" spans="1:12" x14ac:dyDescent="0.25">
      <c r="A4173" s="19" t="s">
        <v>4490</v>
      </c>
      <c r="B4173" s="19" t="s">
        <v>4491</v>
      </c>
      <c r="C4173" s="19" t="s">
        <v>3600</v>
      </c>
      <c r="D4173" s="19" t="s">
        <v>4798</v>
      </c>
      <c r="E4173" s="20" t="s">
        <v>21</v>
      </c>
      <c r="F4173" s="19" t="s">
        <v>21</v>
      </c>
      <c r="G4173" s="180">
        <v>96747</v>
      </c>
      <c r="H4173" s="19" t="s">
        <v>6017</v>
      </c>
      <c r="I4173" s="19" t="s">
        <v>15692</v>
      </c>
      <c r="J4173" s="19" t="s">
        <v>9283</v>
      </c>
      <c r="K4173" s="20" t="s">
        <v>10594</v>
      </c>
      <c r="L4173" s="19" t="s">
        <v>25</v>
      </c>
    </row>
    <row r="4174" spans="1:12" x14ac:dyDescent="0.25">
      <c r="A4174" s="19" t="s">
        <v>4490</v>
      </c>
      <c r="B4174" s="19" t="s">
        <v>4491</v>
      </c>
      <c r="C4174" s="19" t="s">
        <v>3600</v>
      </c>
      <c r="D4174" s="19" t="s">
        <v>4798</v>
      </c>
      <c r="E4174" s="20" t="s">
        <v>21</v>
      </c>
      <c r="F4174" s="19" t="s">
        <v>21</v>
      </c>
      <c r="G4174" s="180">
        <v>96748</v>
      </c>
      <c r="H4174" s="19" t="s">
        <v>6018</v>
      </c>
      <c r="I4174" s="19" t="s">
        <v>15692</v>
      </c>
      <c r="J4174" s="19" t="s">
        <v>9283</v>
      </c>
      <c r="K4174" s="20" t="s">
        <v>10428</v>
      </c>
      <c r="L4174" s="19" t="s">
        <v>25</v>
      </c>
    </row>
    <row r="4175" spans="1:12" x14ac:dyDescent="0.25">
      <c r="A4175" s="19" t="s">
        <v>4490</v>
      </c>
      <c r="B4175" s="19" t="s">
        <v>4491</v>
      </c>
      <c r="C4175" s="19" t="s">
        <v>3600</v>
      </c>
      <c r="D4175" s="19" t="s">
        <v>4798</v>
      </c>
      <c r="E4175" s="20" t="s">
        <v>21</v>
      </c>
      <c r="F4175" s="19" t="s">
        <v>21</v>
      </c>
      <c r="G4175" s="180">
        <v>96749</v>
      </c>
      <c r="H4175" s="19" t="s">
        <v>6020</v>
      </c>
      <c r="I4175" s="19" t="s">
        <v>15692</v>
      </c>
      <c r="J4175" s="19" t="s">
        <v>9283</v>
      </c>
      <c r="K4175" s="20" t="s">
        <v>3524</v>
      </c>
      <c r="L4175" s="19" t="s">
        <v>25</v>
      </c>
    </row>
    <row r="4176" spans="1:12" x14ac:dyDescent="0.25">
      <c r="A4176" s="19" t="s">
        <v>4490</v>
      </c>
      <c r="B4176" s="19" t="s">
        <v>4491</v>
      </c>
      <c r="C4176" s="19" t="s">
        <v>3600</v>
      </c>
      <c r="D4176" s="19" t="s">
        <v>4798</v>
      </c>
      <c r="E4176" s="20" t="s">
        <v>21</v>
      </c>
      <c r="F4176" s="19" t="s">
        <v>21</v>
      </c>
      <c r="G4176" s="180">
        <v>96750</v>
      </c>
      <c r="H4176" s="19" t="s">
        <v>6021</v>
      </c>
      <c r="I4176" s="19" t="s">
        <v>15692</v>
      </c>
      <c r="J4176" s="19" t="s">
        <v>9283</v>
      </c>
      <c r="K4176" s="20" t="s">
        <v>10433</v>
      </c>
      <c r="L4176" s="19" t="s">
        <v>25</v>
      </c>
    </row>
    <row r="4177" spans="1:12" x14ac:dyDescent="0.25">
      <c r="A4177" s="19" t="s">
        <v>4490</v>
      </c>
      <c r="B4177" s="19" t="s">
        <v>4491</v>
      </c>
      <c r="C4177" s="19" t="s">
        <v>3600</v>
      </c>
      <c r="D4177" s="19" t="s">
        <v>4798</v>
      </c>
      <c r="E4177" s="20" t="s">
        <v>21</v>
      </c>
      <c r="F4177" s="19" t="s">
        <v>21</v>
      </c>
      <c r="G4177" s="180">
        <v>96751</v>
      </c>
      <c r="H4177" s="19" t="s">
        <v>6022</v>
      </c>
      <c r="I4177" s="19" t="s">
        <v>15692</v>
      </c>
      <c r="J4177" s="19" t="s">
        <v>9283</v>
      </c>
      <c r="K4177" s="20" t="s">
        <v>5736</v>
      </c>
      <c r="L4177" s="19" t="s">
        <v>25</v>
      </c>
    </row>
    <row r="4178" spans="1:12" x14ac:dyDescent="0.25">
      <c r="A4178" s="19" t="s">
        <v>4490</v>
      </c>
      <c r="B4178" s="19" t="s">
        <v>4491</v>
      </c>
      <c r="C4178" s="19" t="s">
        <v>3600</v>
      </c>
      <c r="D4178" s="19" t="s">
        <v>4798</v>
      </c>
      <c r="E4178" s="20" t="s">
        <v>21</v>
      </c>
      <c r="F4178" s="19" t="s">
        <v>21</v>
      </c>
      <c r="G4178" s="180">
        <v>96752</v>
      </c>
      <c r="H4178" s="19" t="s">
        <v>6024</v>
      </c>
      <c r="I4178" s="19" t="s">
        <v>15692</v>
      </c>
      <c r="J4178" s="19" t="s">
        <v>9283</v>
      </c>
      <c r="K4178" s="20" t="s">
        <v>1024</v>
      </c>
      <c r="L4178" s="19" t="s">
        <v>25</v>
      </c>
    </row>
    <row r="4179" spans="1:12" x14ac:dyDescent="0.25">
      <c r="A4179" s="19" t="s">
        <v>4490</v>
      </c>
      <c r="B4179" s="19" t="s">
        <v>4491</v>
      </c>
      <c r="C4179" s="19" t="s">
        <v>3600</v>
      </c>
      <c r="D4179" s="19" t="s">
        <v>4798</v>
      </c>
      <c r="E4179" s="20" t="s">
        <v>21</v>
      </c>
      <c r="F4179" s="19" t="s">
        <v>21</v>
      </c>
      <c r="G4179" s="180">
        <v>96753</v>
      </c>
      <c r="H4179" s="19" t="s">
        <v>6025</v>
      </c>
      <c r="I4179" s="19" t="s">
        <v>15692</v>
      </c>
      <c r="J4179" s="19" t="s">
        <v>9283</v>
      </c>
      <c r="K4179" s="20" t="s">
        <v>11534</v>
      </c>
      <c r="L4179" s="19" t="s">
        <v>25</v>
      </c>
    </row>
    <row r="4180" spans="1:12" x14ac:dyDescent="0.25">
      <c r="A4180" s="19" t="s">
        <v>4490</v>
      </c>
      <c r="B4180" s="19" t="s">
        <v>4491</v>
      </c>
      <c r="C4180" s="19" t="s">
        <v>3600</v>
      </c>
      <c r="D4180" s="19" t="s">
        <v>4798</v>
      </c>
      <c r="E4180" s="20" t="s">
        <v>21</v>
      </c>
      <c r="F4180" s="19" t="s">
        <v>21</v>
      </c>
      <c r="G4180" s="180">
        <v>96754</v>
      </c>
      <c r="H4180" s="19" t="s">
        <v>6026</v>
      </c>
      <c r="I4180" s="19" t="s">
        <v>15692</v>
      </c>
      <c r="J4180" s="19" t="s">
        <v>9283</v>
      </c>
      <c r="K4180" s="20" t="s">
        <v>11535</v>
      </c>
      <c r="L4180" s="19" t="s">
        <v>25</v>
      </c>
    </row>
    <row r="4181" spans="1:12" x14ac:dyDescent="0.25">
      <c r="A4181" s="19" t="s">
        <v>4490</v>
      </c>
      <c r="B4181" s="19" t="s">
        <v>4491</v>
      </c>
      <c r="C4181" s="19" t="s">
        <v>3600</v>
      </c>
      <c r="D4181" s="19" t="s">
        <v>4798</v>
      </c>
      <c r="E4181" s="20" t="s">
        <v>21</v>
      </c>
      <c r="F4181" s="19" t="s">
        <v>21</v>
      </c>
      <c r="G4181" s="180">
        <v>96755</v>
      </c>
      <c r="H4181" s="19" t="s">
        <v>6027</v>
      </c>
      <c r="I4181" s="19" t="s">
        <v>15692</v>
      </c>
      <c r="J4181" s="19" t="s">
        <v>9283</v>
      </c>
      <c r="K4181" s="20" t="s">
        <v>11536</v>
      </c>
      <c r="L4181" s="19" t="s">
        <v>25</v>
      </c>
    </row>
    <row r="4182" spans="1:12" x14ac:dyDescent="0.25">
      <c r="A4182" s="19" t="s">
        <v>4490</v>
      </c>
      <c r="B4182" s="19" t="s">
        <v>4491</v>
      </c>
      <c r="C4182" s="19" t="s">
        <v>3600</v>
      </c>
      <c r="D4182" s="19" t="s">
        <v>4798</v>
      </c>
      <c r="E4182" s="20" t="s">
        <v>21</v>
      </c>
      <c r="F4182" s="19" t="s">
        <v>21</v>
      </c>
      <c r="G4182" s="180">
        <v>96756</v>
      </c>
      <c r="H4182" s="19" t="s">
        <v>6029</v>
      </c>
      <c r="I4182" s="19" t="s">
        <v>15692</v>
      </c>
      <c r="J4182" s="19" t="s">
        <v>9283</v>
      </c>
      <c r="K4182" s="20" t="s">
        <v>11537</v>
      </c>
      <c r="L4182" s="19" t="s">
        <v>25</v>
      </c>
    </row>
    <row r="4183" spans="1:12" x14ac:dyDescent="0.25">
      <c r="A4183" s="19" t="s">
        <v>4490</v>
      </c>
      <c r="B4183" s="19" t="s">
        <v>4491</v>
      </c>
      <c r="C4183" s="19" t="s">
        <v>3600</v>
      </c>
      <c r="D4183" s="19" t="s">
        <v>4798</v>
      </c>
      <c r="E4183" s="20" t="s">
        <v>21</v>
      </c>
      <c r="F4183" s="19" t="s">
        <v>21</v>
      </c>
      <c r="G4183" s="180">
        <v>96757</v>
      </c>
      <c r="H4183" s="19" t="s">
        <v>6030</v>
      </c>
      <c r="I4183" s="19" t="s">
        <v>15692</v>
      </c>
      <c r="J4183" s="19" t="s">
        <v>9283</v>
      </c>
      <c r="K4183" s="20" t="s">
        <v>5790</v>
      </c>
      <c r="L4183" s="19" t="s">
        <v>25</v>
      </c>
    </row>
    <row r="4184" spans="1:12" x14ac:dyDescent="0.25">
      <c r="A4184" s="19" t="s">
        <v>4490</v>
      </c>
      <c r="B4184" s="19" t="s">
        <v>4491</v>
      </c>
      <c r="C4184" s="19" t="s">
        <v>3600</v>
      </c>
      <c r="D4184" s="19" t="s">
        <v>4798</v>
      </c>
      <c r="E4184" s="20" t="s">
        <v>21</v>
      </c>
      <c r="F4184" s="19" t="s">
        <v>21</v>
      </c>
      <c r="G4184" s="180">
        <v>96758</v>
      </c>
      <c r="H4184" s="19" t="s">
        <v>6032</v>
      </c>
      <c r="I4184" s="19" t="s">
        <v>15692</v>
      </c>
      <c r="J4184" s="19" t="s">
        <v>9283</v>
      </c>
      <c r="K4184" s="20" t="s">
        <v>6801</v>
      </c>
      <c r="L4184" s="19" t="s">
        <v>25</v>
      </c>
    </row>
    <row r="4185" spans="1:12" x14ac:dyDescent="0.25">
      <c r="A4185" s="19" t="s">
        <v>4490</v>
      </c>
      <c r="B4185" s="19" t="s">
        <v>4491</v>
      </c>
      <c r="C4185" s="19" t="s">
        <v>3600</v>
      </c>
      <c r="D4185" s="19" t="s">
        <v>4798</v>
      </c>
      <c r="E4185" s="20" t="s">
        <v>21</v>
      </c>
      <c r="F4185" s="19" t="s">
        <v>21</v>
      </c>
      <c r="G4185" s="180">
        <v>96759</v>
      </c>
      <c r="H4185" s="19" t="s">
        <v>6033</v>
      </c>
      <c r="I4185" s="19" t="s">
        <v>15692</v>
      </c>
      <c r="J4185" s="19" t="s">
        <v>9283</v>
      </c>
      <c r="K4185" s="20" t="s">
        <v>11538</v>
      </c>
      <c r="L4185" s="19" t="s">
        <v>25</v>
      </c>
    </row>
    <row r="4186" spans="1:12" x14ac:dyDescent="0.25">
      <c r="A4186" s="19" t="s">
        <v>4490</v>
      </c>
      <c r="B4186" s="19" t="s">
        <v>4491</v>
      </c>
      <c r="C4186" s="19" t="s">
        <v>3600</v>
      </c>
      <c r="D4186" s="19" t="s">
        <v>4798</v>
      </c>
      <c r="E4186" s="20" t="s">
        <v>21</v>
      </c>
      <c r="F4186" s="19" t="s">
        <v>21</v>
      </c>
      <c r="G4186" s="180">
        <v>96760</v>
      </c>
      <c r="H4186" s="19" t="s">
        <v>6035</v>
      </c>
      <c r="I4186" s="19" t="s">
        <v>15692</v>
      </c>
      <c r="J4186" s="19" t="s">
        <v>9283</v>
      </c>
      <c r="K4186" s="20" t="s">
        <v>11539</v>
      </c>
      <c r="L4186" s="19" t="s">
        <v>25</v>
      </c>
    </row>
    <row r="4187" spans="1:12" x14ac:dyDescent="0.25">
      <c r="A4187" s="19" t="s">
        <v>4490</v>
      </c>
      <c r="B4187" s="19" t="s">
        <v>4491</v>
      </c>
      <c r="C4187" s="19" t="s">
        <v>3600</v>
      </c>
      <c r="D4187" s="19" t="s">
        <v>4798</v>
      </c>
      <c r="E4187" s="20" t="s">
        <v>21</v>
      </c>
      <c r="F4187" s="19" t="s">
        <v>21</v>
      </c>
      <c r="G4187" s="180">
        <v>96761</v>
      </c>
      <c r="H4187" s="19" t="s">
        <v>6037</v>
      </c>
      <c r="I4187" s="19" t="s">
        <v>15692</v>
      </c>
      <c r="J4187" s="19" t="s">
        <v>9283</v>
      </c>
      <c r="K4187" s="20" t="s">
        <v>11540</v>
      </c>
      <c r="L4187" s="19" t="s">
        <v>25</v>
      </c>
    </row>
    <row r="4188" spans="1:12" x14ac:dyDescent="0.25">
      <c r="A4188" s="19" t="s">
        <v>4490</v>
      </c>
      <c r="B4188" s="19" t="s">
        <v>4491</v>
      </c>
      <c r="C4188" s="19" t="s">
        <v>3600</v>
      </c>
      <c r="D4188" s="19" t="s">
        <v>4798</v>
      </c>
      <c r="E4188" s="20" t="s">
        <v>21</v>
      </c>
      <c r="F4188" s="19" t="s">
        <v>21</v>
      </c>
      <c r="G4188" s="180">
        <v>96762</v>
      </c>
      <c r="H4188" s="19" t="s">
        <v>6038</v>
      </c>
      <c r="I4188" s="19" t="s">
        <v>15692</v>
      </c>
      <c r="J4188" s="19" t="s">
        <v>9283</v>
      </c>
      <c r="K4188" s="20" t="s">
        <v>11541</v>
      </c>
      <c r="L4188" s="19" t="s">
        <v>25</v>
      </c>
    </row>
    <row r="4189" spans="1:12" x14ac:dyDescent="0.25">
      <c r="A4189" s="19" t="s">
        <v>4490</v>
      </c>
      <c r="B4189" s="19" t="s">
        <v>4491</v>
      </c>
      <c r="C4189" s="19" t="s">
        <v>3600</v>
      </c>
      <c r="D4189" s="19" t="s">
        <v>4798</v>
      </c>
      <c r="E4189" s="20" t="s">
        <v>21</v>
      </c>
      <c r="F4189" s="19" t="s">
        <v>21</v>
      </c>
      <c r="G4189" s="180">
        <v>96763</v>
      </c>
      <c r="H4189" s="19" t="s">
        <v>6039</v>
      </c>
      <c r="I4189" s="19" t="s">
        <v>15692</v>
      </c>
      <c r="J4189" s="19" t="s">
        <v>9283</v>
      </c>
      <c r="K4189" s="20" t="s">
        <v>11542</v>
      </c>
      <c r="L4189" s="19" t="s">
        <v>25</v>
      </c>
    </row>
    <row r="4190" spans="1:12" x14ac:dyDescent="0.25">
      <c r="A4190" s="19" t="s">
        <v>4490</v>
      </c>
      <c r="B4190" s="19" t="s">
        <v>4491</v>
      </c>
      <c r="C4190" s="19" t="s">
        <v>3600</v>
      </c>
      <c r="D4190" s="19" t="s">
        <v>4798</v>
      </c>
      <c r="E4190" s="20" t="s">
        <v>21</v>
      </c>
      <c r="F4190" s="19" t="s">
        <v>21</v>
      </c>
      <c r="G4190" s="180">
        <v>96764</v>
      </c>
      <c r="H4190" s="19" t="s">
        <v>6041</v>
      </c>
      <c r="I4190" s="19" t="s">
        <v>15692</v>
      </c>
      <c r="J4190" s="19" t="s">
        <v>9283</v>
      </c>
      <c r="K4190" s="20" t="s">
        <v>11543</v>
      </c>
      <c r="L4190" s="19" t="s">
        <v>25</v>
      </c>
    </row>
    <row r="4191" spans="1:12" x14ac:dyDescent="0.25">
      <c r="A4191" s="19" t="s">
        <v>4490</v>
      </c>
      <c r="B4191" s="19" t="s">
        <v>4491</v>
      </c>
      <c r="C4191" s="19" t="s">
        <v>3600</v>
      </c>
      <c r="D4191" s="19" t="s">
        <v>4798</v>
      </c>
      <c r="E4191" s="20" t="s">
        <v>21</v>
      </c>
      <c r="F4191" s="19" t="s">
        <v>21</v>
      </c>
      <c r="G4191" s="180">
        <v>96802</v>
      </c>
      <c r="H4191" s="19" t="s">
        <v>6042</v>
      </c>
      <c r="I4191" s="19" t="s">
        <v>15692</v>
      </c>
      <c r="J4191" s="19" t="s">
        <v>9283</v>
      </c>
      <c r="K4191" s="20" t="s">
        <v>11544</v>
      </c>
      <c r="L4191" s="19" t="s">
        <v>25</v>
      </c>
    </row>
    <row r="4192" spans="1:12" x14ac:dyDescent="0.25">
      <c r="A4192" s="19" t="s">
        <v>4490</v>
      </c>
      <c r="B4192" s="19" t="s">
        <v>4491</v>
      </c>
      <c r="C4192" s="19" t="s">
        <v>3600</v>
      </c>
      <c r="D4192" s="19" t="s">
        <v>4798</v>
      </c>
      <c r="E4192" s="20" t="s">
        <v>21</v>
      </c>
      <c r="F4192" s="19" t="s">
        <v>21</v>
      </c>
      <c r="G4192" s="180">
        <v>96803</v>
      </c>
      <c r="H4192" s="19" t="s">
        <v>6043</v>
      </c>
      <c r="I4192" s="19" t="s">
        <v>15692</v>
      </c>
      <c r="J4192" s="19" t="s">
        <v>9283</v>
      </c>
      <c r="K4192" s="20" t="s">
        <v>11545</v>
      </c>
      <c r="L4192" s="19" t="s">
        <v>25</v>
      </c>
    </row>
    <row r="4193" spans="1:12" x14ac:dyDescent="0.25">
      <c r="A4193" s="19" t="s">
        <v>4490</v>
      </c>
      <c r="B4193" s="19" t="s">
        <v>4491</v>
      </c>
      <c r="C4193" s="19" t="s">
        <v>3600</v>
      </c>
      <c r="D4193" s="19" t="s">
        <v>4798</v>
      </c>
      <c r="E4193" s="20" t="s">
        <v>21</v>
      </c>
      <c r="F4193" s="19" t="s">
        <v>21</v>
      </c>
      <c r="G4193" s="180">
        <v>96804</v>
      </c>
      <c r="H4193" s="19" t="s">
        <v>6044</v>
      </c>
      <c r="I4193" s="19" t="s">
        <v>15692</v>
      </c>
      <c r="J4193" s="19" t="s">
        <v>9283</v>
      </c>
      <c r="K4193" s="20" t="s">
        <v>11546</v>
      </c>
      <c r="L4193" s="19" t="s">
        <v>25</v>
      </c>
    </row>
    <row r="4194" spans="1:12" x14ac:dyDescent="0.25">
      <c r="A4194" s="19" t="s">
        <v>4490</v>
      </c>
      <c r="B4194" s="19" t="s">
        <v>4491</v>
      </c>
      <c r="C4194" s="19" t="s">
        <v>3600</v>
      </c>
      <c r="D4194" s="19" t="s">
        <v>4798</v>
      </c>
      <c r="E4194" s="20" t="s">
        <v>21</v>
      </c>
      <c r="F4194" s="19" t="s">
        <v>21</v>
      </c>
      <c r="G4194" s="180">
        <v>96805</v>
      </c>
      <c r="H4194" s="19" t="s">
        <v>6045</v>
      </c>
      <c r="I4194" s="19" t="s">
        <v>15692</v>
      </c>
      <c r="J4194" s="19" t="s">
        <v>9283</v>
      </c>
      <c r="K4194" s="20" t="s">
        <v>11547</v>
      </c>
      <c r="L4194" s="19" t="s">
        <v>25</v>
      </c>
    </row>
    <row r="4195" spans="1:12" x14ac:dyDescent="0.25">
      <c r="A4195" s="19" t="s">
        <v>4490</v>
      </c>
      <c r="B4195" s="19" t="s">
        <v>4491</v>
      </c>
      <c r="C4195" s="19" t="s">
        <v>3600</v>
      </c>
      <c r="D4195" s="19" t="s">
        <v>4798</v>
      </c>
      <c r="E4195" s="20" t="s">
        <v>21</v>
      </c>
      <c r="F4195" s="19" t="s">
        <v>21</v>
      </c>
      <c r="G4195" s="180">
        <v>96806</v>
      </c>
      <c r="H4195" s="19" t="s">
        <v>6046</v>
      </c>
      <c r="I4195" s="19" t="s">
        <v>15692</v>
      </c>
      <c r="J4195" s="19" t="s">
        <v>9283</v>
      </c>
      <c r="K4195" s="20" t="s">
        <v>11548</v>
      </c>
      <c r="L4195" s="19" t="s">
        <v>25</v>
      </c>
    </row>
    <row r="4196" spans="1:12" x14ac:dyDescent="0.25">
      <c r="A4196" s="19" t="s">
        <v>4490</v>
      </c>
      <c r="B4196" s="19" t="s">
        <v>4491</v>
      </c>
      <c r="C4196" s="19" t="s">
        <v>3600</v>
      </c>
      <c r="D4196" s="19" t="s">
        <v>4798</v>
      </c>
      <c r="E4196" s="20" t="s">
        <v>21</v>
      </c>
      <c r="F4196" s="19" t="s">
        <v>21</v>
      </c>
      <c r="G4196" s="180">
        <v>96807</v>
      </c>
      <c r="H4196" s="19" t="s">
        <v>6047</v>
      </c>
      <c r="I4196" s="19" t="s">
        <v>15692</v>
      </c>
      <c r="J4196" s="19" t="s">
        <v>9283</v>
      </c>
      <c r="K4196" s="20" t="s">
        <v>11549</v>
      </c>
      <c r="L4196" s="19" t="s">
        <v>25</v>
      </c>
    </row>
    <row r="4197" spans="1:12" x14ac:dyDescent="0.25">
      <c r="A4197" s="19" t="s">
        <v>4490</v>
      </c>
      <c r="B4197" s="19" t="s">
        <v>4491</v>
      </c>
      <c r="C4197" s="19" t="s">
        <v>3600</v>
      </c>
      <c r="D4197" s="19" t="s">
        <v>4798</v>
      </c>
      <c r="E4197" s="20" t="s">
        <v>21</v>
      </c>
      <c r="F4197" s="19" t="s">
        <v>21</v>
      </c>
      <c r="G4197" s="180">
        <v>96808</v>
      </c>
      <c r="H4197" s="19" t="s">
        <v>6048</v>
      </c>
      <c r="I4197" s="19" t="s">
        <v>15692</v>
      </c>
      <c r="J4197" s="19" t="s">
        <v>9283</v>
      </c>
      <c r="K4197" s="20" t="s">
        <v>3095</v>
      </c>
      <c r="L4197" s="19" t="s">
        <v>25</v>
      </c>
    </row>
    <row r="4198" spans="1:12" x14ac:dyDescent="0.25">
      <c r="A4198" s="19" t="s">
        <v>4490</v>
      </c>
      <c r="B4198" s="19" t="s">
        <v>4491</v>
      </c>
      <c r="C4198" s="19" t="s">
        <v>3600</v>
      </c>
      <c r="D4198" s="19" t="s">
        <v>4798</v>
      </c>
      <c r="E4198" s="20" t="s">
        <v>21</v>
      </c>
      <c r="F4198" s="19" t="s">
        <v>21</v>
      </c>
      <c r="G4198" s="180">
        <v>96809</v>
      </c>
      <c r="H4198" s="19" t="s">
        <v>6049</v>
      </c>
      <c r="I4198" s="19" t="s">
        <v>15692</v>
      </c>
      <c r="J4198" s="19" t="s">
        <v>9283</v>
      </c>
      <c r="K4198" s="20" t="s">
        <v>3652</v>
      </c>
      <c r="L4198" s="19" t="s">
        <v>25</v>
      </c>
    </row>
    <row r="4199" spans="1:12" x14ac:dyDescent="0.25">
      <c r="A4199" s="19" t="s">
        <v>4490</v>
      </c>
      <c r="B4199" s="19" t="s">
        <v>4491</v>
      </c>
      <c r="C4199" s="19" t="s">
        <v>3600</v>
      </c>
      <c r="D4199" s="19" t="s">
        <v>4798</v>
      </c>
      <c r="E4199" s="20" t="s">
        <v>21</v>
      </c>
      <c r="F4199" s="19" t="s">
        <v>21</v>
      </c>
      <c r="G4199" s="180">
        <v>96810</v>
      </c>
      <c r="H4199" s="19" t="s">
        <v>6050</v>
      </c>
      <c r="I4199" s="19" t="s">
        <v>15692</v>
      </c>
      <c r="J4199" s="19" t="s">
        <v>9283</v>
      </c>
      <c r="K4199" s="20" t="s">
        <v>975</v>
      </c>
      <c r="L4199" s="19" t="s">
        <v>25</v>
      </c>
    </row>
    <row r="4200" spans="1:12" x14ac:dyDescent="0.25">
      <c r="A4200" s="19" t="s">
        <v>4490</v>
      </c>
      <c r="B4200" s="19" t="s">
        <v>4491</v>
      </c>
      <c r="C4200" s="19" t="s">
        <v>3600</v>
      </c>
      <c r="D4200" s="19" t="s">
        <v>4798</v>
      </c>
      <c r="E4200" s="20" t="s">
        <v>21</v>
      </c>
      <c r="F4200" s="19" t="s">
        <v>21</v>
      </c>
      <c r="G4200" s="180">
        <v>96811</v>
      </c>
      <c r="H4200" s="19" t="s">
        <v>6051</v>
      </c>
      <c r="I4200" s="19" t="s">
        <v>15692</v>
      </c>
      <c r="J4200" s="19" t="s">
        <v>9283</v>
      </c>
      <c r="K4200" s="20" t="s">
        <v>1946</v>
      </c>
      <c r="L4200" s="19" t="s">
        <v>25</v>
      </c>
    </row>
    <row r="4201" spans="1:12" x14ac:dyDescent="0.25">
      <c r="A4201" s="19" t="s">
        <v>4490</v>
      </c>
      <c r="B4201" s="19" t="s">
        <v>4491</v>
      </c>
      <c r="C4201" s="19" t="s">
        <v>3600</v>
      </c>
      <c r="D4201" s="19" t="s">
        <v>4798</v>
      </c>
      <c r="E4201" s="20" t="s">
        <v>21</v>
      </c>
      <c r="F4201" s="19" t="s">
        <v>21</v>
      </c>
      <c r="G4201" s="180">
        <v>96812</v>
      </c>
      <c r="H4201" s="19" t="s">
        <v>6053</v>
      </c>
      <c r="I4201" s="19" t="s">
        <v>15692</v>
      </c>
      <c r="J4201" s="19" t="s">
        <v>9283</v>
      </c>
      <c r="K4201" s="20" t="s">
        <v>3547</v>
      </c>
      <c r="L4201" s="19" t="s">
        <v>25</v>
      </c>
    </row>
    <row r="4202" spans="1:12" x14ac:dyDescent="0.25">
      <c r="A4202" s="19" t="s">
        <v>4490</v>
      </c>
      <c r="B4202" s="19" t="s">
        <v>4491</v>
      </c>
      <c r="C4202" s="19" t="s">
        <v>3600</v>
      </c>
      <c r="D4202" s="19" t="s">
        <v>4798</v>
      </c>
      <c r="E4202" s="20" t="s">
        <v>21</v>
      </c>
      <c r="F4202" s="19" t="s">
        <v>21</v>
      </c>
      <c r="G4202" s="180">
        <v>96813</v>
      </c>
      <c r="H4202" s="19" t="s">
        <v>6055</v>
      </c>
      <c r="I4202" s="19" t="s">
        <v>15692</v>
      </c>
      <c r="J4202" s="19" t="s">
        <v>9283</v>
      </c>
      <c r="K4202" s="20" t="s">
        <v>11550</v>
      </c>
      <c r="L4202" s="19" t="s">
        <v>25</v>
      </c>
    </row>
    <row r="4203" spans="1:12" x14ac:dyDescent="0.25">
      <c r="A4203" s="19" t="s">
        <v>4490</v>
      </c>
      <c r="B4203" s="19" t="s">
        <v>4491</v>
      </c>
      <c r="C4203" s="19" t="s">
        <v>3600</v>
      </c>
      <c r="D4203" s="19" t="s">
        <v>4798</v>
      </c>
      <c r="E4203" s="20" t="s">
        <v>21</v>
      </c>
      <c r="F4203" s="19" t="s">
        <v>21</v>
      </c>
      <c r="G4203" s="180">
        <v>96814</v>
      </c>
      <c r="H4203" s="19" t="s">
        <v>6057</v>
      </c>
      <c r="I4203" s="19" t="s">
        <v>15692</v>
      </c>
      <c r="J4203" s="19" t="s">
        <v>9283</v>
      </c>
      <c r="K4203" s="20" t="s">
        <v>10082</v>
      </c>
      <c r="L4203" s="19" t="s">
        <v>25</v>
      </c>
    </row>
    <row r="4204" spans="1:12" x14ac:dyDescent="0.25">
      <c r="A4204" s="19" t="s">
        <v>4490</v>
      </c>
      <c r="B4204" s="19" t="s">
        <v>4491</v>
      </c>
      <c r="C4204" s="19" t="s">
        <v>3600</v>
      </c>
      <c r="D4204" s="19" t="s">
        <v>4798</v>
      </c>
      <c r="E4204" s="20" t="s">
        <v>21</v>
      </c>
      <c r="F4204" s="19" t="s">
        <v>21</v>
      </c>
      <c r="G4204" s="180">
        <v>96815</v>
      </c>
      <c r="H4204" s="19" t="s">
        <v>6059</v>
      </c>
      <c r="I4204" s="19" t="s">
        <v>15692</v>
      </c>
      <c r="J4204" s="19" t="s">
        <v>9283</v>
      </c>
      <c r="K4204" s="20" t="s">
        <v>5839</v>
      </c>
      <c r="L4204" s="19" t="s">
        <v>25</v>
      </c>
    </row>
    <row r="4205" spans="1:12" x14ac:dyDescent="0.25">
      <c r="A4205" s="19" t="s">
        <v>4490</v>
      </c>
      <c r="B4205" s="19" t="s">
        <v>4491</v>
      </c>
      <c r="C4205" s="19" t="s">
        <v>3600</v>
      </c>
      <c r="D4205" s="19" t="s">
        <v>4798</v>
      </c>
      <c r="E4205" s="20" t="s">
        <v>21</v>
      </c>
      <c r="F4205" s="19" t="s">
        <v>21</v>
      </c>
      <c r="G4205" s="180">
        <v>96816</v>
      </c>
      <c r="H4205" s="19" t="s">
        <v>6060</v>
      </c>
      <c r="I4205" s="19" t="s">
        <v>15692</v>
      </c>
      <c r="J4205" s="19" t="s">
        <v>9283</v>
      </c>
      <c r="K4205" s="20" t="s">
        <v>2487</v>
      </c>
      <c r="L4205" s="19" t="s">
        <v>25</v>
      </c>
    </row>
    <row r="4206" spans="1:12" x14ac:dyDescent="0.25">
      <c r="A4206" s="19" t="s">
        <v>4490</v>
      </c>
      <c r="B4206" s="19" t="s">
        <v>4491</v>
      </c>
      <c r="C4206" s="19" t="s">
        <v>3600</v>
      </c>
      <c r="D4206" s="19" t="s">
        <v>4798</v>
      </c>
      <c r="E4206" s="20" t="s">
        <v>21</v>
      </c>
      <c r="F4206" s="19" t="s">
        <v>21</v>
      </c>
      <c r="G4206" s="180">
        <v>96817</v>
      </c>
      <c r="H4206" s="19" t="s">
        <v>6061</v>
      </c>
      <c r="I4206" s="19" t="s">
        <v>15692</v>
      </c>
      <c r="J4206" s="19" t="s">
        <v>9283</v>
      </c>
      <c r="K4206" s="20" t="s">
        <v>4999</v>
      </c>
      <c r="L4206" s="19" t="s">
        <v>25</v>
      </c>
    </row>
    <row r="4207" spans="1:12" x14ac:dyDescent="0.25">
      <c r="A4207" s="19" t="s">
        <v>4490</v>
      </c>
      <c r="B4207" s="19" t="s">
        <v>4491</v>
      </c>
      <c r="C4207" s="19" t="s">
        <v>3600</v>
      </c>
      <c r="D4207" s="19" t="s">
        <v>4798</v>
      </c>
      <c r="E4207" s="20" t="s">
        <v>21</v>
      </c>
      <c r="F4207" s="19" t="s">
        <v>21</v>
      </c>
      <c r="G4207" s="180">
        <v>96818</v>
      </c>
      <c r="H4207" s="19" t="s">
        <v>6062</v>
      </c>
      <c r="I4207" s="19" t="s">
        <v>15692</v>
      </c>
      <c r="J4207" s="19" t="s">
        <v>9283</v>
      </c>
      <c r="K4207" s="20" t="s">
        <v>11116</v>
      </c>
      <c r="L4207" s="19" t="s">
        <v>25</v>
      </c>
    </row>
    <row r="4208" spans="1:12" x14ac:dyDescent="0.25">
      <c r="A4208" s="19" t="s">
        <v>4490</v>
      </c>
      <c r="B4208" s="19" t="s">
        <v>4491</v>
      </c>
      <c r="C4208" s="19" t="s">
        <v>3600</v>
      </c>
      <c r="D4208" s="19" t="s">
        <v>4798</v>
      </c>
      <c r="E4208" s="20" t="s">
        <v>21</v>
      </c>
      <c r="F4208" s="19" t="s">
        <v>21</v>
      </c>
      <c r="G4208" s="180">
        <v>96819</v>
      </c>
      <c r="H4208" s="19" t="s">
        <v>6064</v>
      </c>
      <c r="I4208" s="19" t="s">
        <v>15692</v>
      </c>
      <c r="J4208" s="19" t="s">
        <v>9283</v>
      </c>
      <c r="K4208" s="20" t="s">
        <v>11116</v>
      </c>
      <c r="L4208" s="19" t="s">
        <v>25</v>
      </c>
    </row>
    <row r="4209" spans="1:12" x14ac:dyDescent="0.25">
      <c r="A4209" s="19" t="s">
        <v>4490</v>
      </c>
      <c r="B4209" s="19" t="s">
        <v>4491</v>
      </c>
      <c r="C4209" s="19" t="s">
        <v>3600</v>
      </c>
      <c r="D4209" s="19" t="s">
        <v>4798</v>
      </c>
      <c r="E4209" s="20" t="s">
        <v>21</v>
      </c>
      <c r="F4209" s="19" t="s">
        <v>21</v>
      </c>
      <c r="G4209" s="180">
        <v>96820</v>
      </c>
      <c r="H4209" s="19" t="s">
        <v>6065</v>
      </c>
      <c r="I4209" s="19" t="s">
        <v>15692</v>
      </c>
      <c r="J4209" s="19" t="s">
        <v>9283</v>
      </c>
      <c r="K4209" s="20" t="s">
        <v>11551</v>
      </c>
      <c r="L4209" s="19" t="s">
        <v>25</v>
      </c>
    </row>
    <row r="4210" spans="1:12" x14ac:dyDescent="0.25">
      <c r="A4210" s="19" t="s">
        <v>4490</v>
      </c>
      <c r="B4210" s="19" t="s">
        <v>4491</v>
      </c>
      <c r="C4210" s="19" t="s">
        <v>3600</v>
      </c>
      <c r="D4210" s="19" t="s">
        <v>4798</v>
      </c>
      <c r="E4210" s="20" t="s">
        <v>21</v>
      </c>
      <c r="F4210" s="19" t="s">
        <v>21</v>
      </c>
      <c r="G4210" s="180">
        <v>96821</v>
      </c>
      <c r="H4210" s="19" t="s">
        <v>6066</v>
      </c>
      <c r="I4210" s="19" t="s">
        <v>15692</v>
      </c>
      <c r="J4210" s="19" t="s">
        <v>9283</v>
      </c>
      <c r="K4210" s="20" t="s">
        <v>11552</v>
      </c>
      <c r="L4210" s="19" t="s">
        <v>25</v>
      </c>
    </row>
    <row r="4211" spans="1:12" x14ac:dyDescent="0.25">
      <c r="A4211" s="19" t="s">
        <v>4490</v>
      </c>
      <c r="B4211" s="19" t="s">
        <v>4491</v>
      </c>
      <c r="C4211" s="19" t="s">
        <v>3600</v>
      </c>
      <c r="D4211" s="19" t="s">
        <v>4798</v>
      </c>
      <c r="E4211" s="20" t="s">
        <v>21</v>
      </c>
      <c r="F4211" s="19" t="s">
        <v>21</v>
      </c>
      <c r="G4211" s="180">
        <v>96822</v>
      </c>
      <c r="H4211" s="19" t="s">
        <v>6067</v>
      </c>
      <c r="I4211" s="19" t="s">
        <v>15692</v>
      </c>
      <c r="J4211" s="19" t="s">
        <v>9283</v>
      </c>
      <c r="K4211" s="20" t="s">
        <v>4526</v>
      </c>
      <c r="L4211" s="19" t="s">
        <v>25</v>
      </c>
    </row>
    <row r="4212" spans="1:12" x14ac:dyDescent="0.25">
      <c r="A4212" s="19" t="s">
        <v>4490</v>
      </c>
      <c r="B4212" s="19" t="s">
        <v>4491</v>
      </c>
      <c r="C4212" s="19" t="s">
        <v>3600</v>
      </c>
      <c r="D4212" s="19" t="s">
        <v>4798</v>
      </c>
      <c r="E4212" s="20" t="s">
        <v>21</v>
      </c>
      <c r="F4212" s="19" t="s">
        <v>21</v>
      </c>
      <c r="G4212" s="180">
        <v>96823</v>
      </c>
      <c r="H4212" s="19" t="s">
        <v>6068</v>
      </c>
      <c r="I4212" s="19" t="s">
        <v>15692</v>
      </c>
      <c r="J4212" s="19" t="s">
        <v>9283</v>
      </c>
      <c r="K4212" s="20" t="s">
        <v>9130</v>
      </c>
      <c r="L4212" s="19" t="s">
        <v>25</v>
      </c>
    </row>
    <row r="4213" spans="1:12" x14ac:dyDescent="0.25">
      <c r="A4213" s="19" t="s">
        <v>4490</v>
      </c>
      <c r="B4213" s="19" t="s">
        <v>4491</v>
      </c>
      <c r="C4213" s="19" t="s">
        <v>3600</v>
      </c>
      <c r="D4213" s="19" t="s">
        <v>4798</v>
      </c>
      <c r="E4213" s="20" t="s">
        <v>21</v>
      </c>
      <c r="F4213" s="19" t="s">
        <v>21</v>
      </c>
      <c r="G4213" s="180">
        <v>96824</v>
      </c>
      <c r="H4213" s="19" t="s">
        <v>6070</v>
      </c>
      <c r="I4213" s="19" t="s">
        <v>15692</v>
      </c>
      <c r="J4213" s="19" t="s">
        <v>9283</v>
      </c>
      <c r="K4213" s="20" t="s">
        <v>33</v>
      </c>
      <c r="L4213" s="19" t="s">
        <v>25</v>
      </c>
    </row>
    <row r="4214" spans="1:12" x14ac:dyDescent="0.25">
      <c r="A4214" s="19" t="s">
        <v>4490</v>
      </c>
      <c r="B4214" s="19" t="s">
        <v>4491</v>
      </c>
      <c r="C4214" s="19" t="s">
        <v>3600</v>
      </c>
      <c r="D4214" s="19" t="s">
        <v>4798</v>
      </c>
      <c r="E4214" s="20" t="s">
        <v>21</v>
      </c>
      <c r="F4214" s="19" t="s">
        <v>21</v>
      </c>
      <c r="G4214" s="180">
        <v>96825</v>
      </c>
      <c r="H4214" s="19" t="s">
        <v>6071</v>
      </c>
      <c r="I4214" s="19" t="s">
        <v>15692</v>
      </c>
      <c r="J4214" s="19" t="s">
        <v>9283</v>
      </c>
      <c r="K4214" s="20" t="s">
        <v>11553</v>
      </c>
      <c r="L4214" s="19" t="s">
        <v>25</v>
      </c>
    </row>
    <row r="4215" spans="1:12" x14ac:dyDescent="0.25">
      <c r="A4215" s="19" t="s">
        <v>4490</v>
      </c>
      <c r="B4215" s="19" t="s">
        <v>4491</v>
      </c>
      <c r="C4215" s="19" t="s">
        <v>3600</v>
      </c>
      <c r="D4215" s="19" t="s">
        <v>4798</v>
      </c>
      <c r="E4215" s="20" t="s">
        <v>21</v>
      </c>
      <c r="F4215" s="19" t="s">
        <v>21</v>
      </c>
      <c r="G4215" s="180">
        <v>96826</v>
      </c>
      <c r="H4215" s="19" t="s">
        <v>6073</v>
      </c>
      <c r="I4215" s="19" t="s">
        <v>15692</v>
      </c>
      <c r="J4215" s="19" t="s">
        <v>9283</v>
      </c>
      <c r="K4215" s="20" t="s">
        <v>1637</v>
      </c>
      <c r="L4215" s="19" t="s">
        <v>25</v>
      </c>
    </row>
    <row r="4216" spans="1:12" x14ac:dyDescent="0.25">
      <c r="A4216" s="19" t="s">
        <v>4490</v>
      </c>
      <c r="B4216" s="19" t="s">
        <v>4491</v>
      </c>
      <c r="C4216" s="19" t="s">
        <v>3600</v>
      </c>
      <c r="D4216" s="19" t="s">
        <v>4798</v>
      </c>
      <c r="E4216" s="20" t="s">
        <v>21</v>
      </c>
      <c r="F4216" s="19" t="s">
        <v>21</v>
      </c>
      <c r="G4216" s="180">
        <v>96827</v>
      </c>
      <c r="H4216" s="19" t="s">
        <v>6074</v>
      </c>
      <c r="I4216" s="19" t="s">
        <v>15692</v>
      </c>
      <c r="J4216" s="19" t="s">
        <v>9283</v>
      </c>
      <c r="K4216" s="20" t="s">
        <v>11243</v>
      </c>
      <c r="L4216" s="19" t="s">
        <v>25</v>
      </c>
    </row>
    <row r="4217" spans="1:12" x14ac:dyDescent="0.25">
      <c r="A4217" s="19" t="s">
        <v>4490</v>
      </c>
      <c r="B4217" s="19" t="s">
        <v>4491</v>
      </c>
      <c r="C4217" s="19" t="s">
        <v>3600</v>
      </c>
      <c r="D4217" s="19" t="s">
        <v>4798</v>
      </c>
      <c r="E4217" s="20" t="s">
        <v>21</v>
      </c>
      <c r="F4217" s="19" t="s">
        <v>21</v>
      </c>
      <c r="G4217" s="180">
        <v>96828</v>
      </c>
      <c r="H4217" s="19" t="s">
        <v>6076</v>
      </c>
      <c r="I4217" s="19" t="s">
        <v>15692</v>
      </c>
      <c r="J4217" s="19" t="s">
        <v>9283</v>
      </c>
      <c r="K4217" s="20" t="s">
        <v>11554</v>
      </c>
      <c r="L4217" s="19" t="s">
        <v>25</v>
      </c>
    </row>
    <row r="4218" spans="1:12" x14ac:dyDescent="0.25">
      <c r="A4218" s="19" t="s">
        <v>4490</v>
      </c>
      <c r="B4218" s="19" t="s">
        <v>4491</v>
      </c>
      <c r="C4218" s="19" t="s">
        <v>3600</v>
      </c>
      <c r="D4218" s="19" t="s">
        <v>4798</v>
      </c>
      <c r="E4218" s="20" t="s">
        <v>21</v>
      </c>
      <c r="F4218" s="19" t="s">
        <v>21</v>
      </c>
      <c r="G4218" s="180">
        <v>96829</v>
      </c>
      <c r="H4218" s="19" t="s">
        <v>6077</v>
      </c>
      <c r="I4218" s="19" t="s">
        <v>15692</v>
      </c>
      <c r="J4218" s="19" t="s">
        <v>9283</v>
      </c>
      <c r="K4218" s="20" t="s">
        <v>5090</v>
      </c>
      <c r="L4218" s="19" t="s">
        <v>25</v>
      </c>
    </row>
    <row r="4219" spans="1:12" x14ac:dyDescent="0.25">
      <c r="A4219" s="19" t="s">
        <v>4490</v>
      </c>
      <c r="B4219" s="19" t="s">
        <v>4491</v>
      </c>
      <c r="C4219" s="19" t="s">
        <v>3600</v>
      </c>
      <c r="D4219" s="19" t="s">
        <v>4798</v>
      </c>
      <c r="E4219" s="20" t="s">
        <v>21</v>
      </c>
      <c r="F4219" s="19" t="s">
        <v>21</v>
      </c>
      <c r="G4219" s="180">
        <v>96830</v>
      </c>
      <c r="H4219" s="19" t="s">
        <v>6078</v>
      </c>
      <c r="I4219" s="19" t="s">
        <v>15692</v>
      </c>
      <c r="J4219" s="19" t="s">
        <v>9283</v>
      </c>
      <c r="K4219" s="20" t="s">
        <v>11555</v>
      </c>
      <c r="L4219" s="19" t="s">
        <v>25</v>
      </c>
    </row>
    <row r="4220" spans="1:12" x14ac:dyDescent="0.25">
      <c r="A4220" s="19" t="s">
        <v>4490</v>
      </c>
      <c r="B4220" s="19" t="s">
        <v>4491</v>
      </c>
      <c r="C4220" s="19" t="s">
        <v>3600</v>
      </c>
      <c r="D4220" s="19" t="s">
        <v>4798</v>
      </c>
      <c r="E4220" s="20" t="s">
        <v>21</v>
      </c>
      <c r="F4220" s="19" t="s">
        <v>21</v>
      </c>
      <c r="G4220" s="180">
        <v>96831</v>
      </c>
      <c r="H4220" s="19" t="s">
        <v>6079</v>
      </c>
      <c r="I4220" s="19" t="s">
        <v>15692</v>
      </c>
      <c r="J4220" s="19" t="s">
        <v>9283</v>
      </c>
      <c r="K4220" s="20" t="s">
        <v>10312</v>
      </c>
      <c r="L4220" s="19" t="s">
        <v>25</v>
      </c>
    </row>
    <row r="4221" spans="1:12" x14ac:dyDescent="0.25">
      <c r="A4221" s="19" t="s">
        <v>4490</v>
      </c>
      <c r="B4221" s="19" t="s">
        <v>4491</v>
      </c>
      <c r="C4221" s="19" t="s">
        <v>3600</v>
      </c>
      <c r="D4221" s="19" t="s">
        <v>4798</v>
      </c>
      <c r="E4221" s="20" t="s">
        <v>21</v>
      </c>
      <c r="F4221" s="19" t="s">
        <v>21</v>
      </c>
      <c r="G4221" s="180">
        <v>96832</v>
      </c>
      <c r="H4221" s="19" t="s">
        <v>6081</v>
      </c>
      <c r="I4221" s="19" t="s">
        <v>15692</v>
      </c>
      <c r="J4221" s="19" t="s">
        <v>9283</v>
      </c>
      <c r="K4221" s="20" t="s">
        <v>10091</v>
      </c>
      <c r="L4221" s="19" t="s">
        <v>25</v>
      </c>
    </row>
    <row r="4222" spans="1:12" x14ac:dyDescent="0.25">
      <c r="A4222" s="19" t="s">
        <v>4490</v>
      </c>
      <c r="B4222" s="19" t="s">
        <v>4491</v>
      </c>
      <c r="C4222" s="19" t="s">
        <v>3600</v>
      </c>
      <c r="D4222" s="19" t="s">
        <v>4798</v>
      </c>
      <c r="E4222" s="20" t="s">
        <v>21</v>
      </c>
      <c r="F4222" s="19" t="s">
        <v>21</v>
      </c>
      <c r="G4222" s="180">
        <v>96833</v>
      </c>
      <c r="H4222" s="19" t="s">
        <v>6082</v>
      </c>
      <c r="I4222" s="19" t="s">
        <v>15692</v>
      </c>
      <c r="J4222" s="19" t="s">
        <v>9283</v>
      </c>
      <c r="K4222" s="20" t="s">
        <v>11556</v>
      </c>
      <c r="L4222" s="19" t="s">
        <v>25</v>
      </c>
    </row>
    <row r="4223" spans="1:12" x14ac:dyDescent="0.25">
      <c r="A4223" s="19" t="s">
        <v>4490</v>
      </c>
      <c r="B4223" s="19" t="s">
        <v>4491</v>
      </c>
      <c r="C4223" s="19" t="s">
        <v>3600</v>
      </c>
      <c r="D4223" s="19" t="s">
        <v>4798</v>
      </c>
      <c r="E4223" s="20" t="s">
        <v>21</v>
      </c>
      <c r="F4223" s="19" t="s">
        <v>21</v>
      </c>
      <c r="G4223" s="180">
        <v>96834</v>
      </c>
      <c r="H4223" s="19" t="s">
        <v>6083</v>
      </c>
      <c r="I4223" s="19" t="s">
        <v>15692</v>
      </c>
      <c r="J4223" s="19" t="s">
        <v>9283</v>
      </c>
      <c r="K4223" s="20" t="s">
        <v>9746</v>
      </c>
      <c r="L4223" s="19" t="s">
        <v>25</v>
      </c>
    </row>
    <row r="4224" spans="1:12" x14ac:dyDescent="0.25">
      <c r="A4224" s="19" t="s">
        <v>4490</v>
      </c>
      <c r="B4224" s="19" t="s">
        <v>4491</v>
      </c>
      <c r="C4224" s="19" t="s">
        <v>3600</v>
      </c>
      <c r="D4224" s="19" t="s">
        <v>4798</v>
      </c>
      <c r="E4224" s="20" t="s">
        <v>21</v>
      </c>
      <c r="F4224" s="19" t="s">
        <v>21</v>
      </c>
      <c r="G4224" s="180">
        <v>96835</v>
      </c>
      <c r="H4224" s="19" t="s">
        <v>6084</v>
      </c>
      <c r="I4224" s="19" t="s">
        <v>15692</v>
      </c>
      <c r="J4224" s="19" t="s">
        <v>9283</v>
      </c>
      <c r="K4224" s="20" t="s">
        <v>11260</v>
      </c>
      <c r="L4224" s="19" t="s">
        <v>25</v>
      </c>
    </row>
    <row r="4225" spans="1:12" x14ac:dyDescent="0.25">
      <c r="A4225" s="19" t="s">
        <v>4490</v>
      </c>
      <c r="B4225" s="19" t="s">
        <v>4491</v>
      </c>
      <c r="C4225" s="19" t="s">
        <v>3600</v>
      </c>
      <c r="D4225" s="19" t="s">
        <v>4798</v>
      </c>
      <c r="E4225" s="20" t="s">
        <v>21</v>
      </c>
      <c r="F4225" s="19" t="s">
        <v>21</v>
      </c>
      <c r="G4225" s="180">
        <v>96836</v>
      </c>
      <c r="H4225" s="19" t="s">
        <v>6085</v>
      </c>
      <c r="I4225" s="19" t="s">
        <v>15692</v>
      </c>
      <c r="J4225" s="19" t="s">
        <v>9283</v>
      </c>
      <c r="K4225" s="20" t="s">
        <v>11557</v>
      </c>
      <c r="L4225" s="19" t="s">
        <v>25</v>
      </c>
    </row>
    <row r="4226" spans="1:12" x14ac:dyDescent="0.25">
      <c r="A4226" s="19" t="s">
        <v>4490</v>
      </c>
      <c r="B4226" s="19" t="s">
        <v>4491</v>
      </c>
      <c r="C4226" s="19" t="s">
        <v>3600</v>
      </c>
      <c r="D4226" s="19" t="s">
        <v>4798</v>
      </c>
      <c r="E4226" s="20" t="s">
        <v>21</v>
      </c>
      <c r="F4226" s="19" t="s">
        <v>21</v>
      </c>
      <c r="G4226" s="180">
        <v>96837</v>
      </c>
      <c r="H4226" s="19" t="s">
        <v>6086</v>
      </c>
      <c r="I4226" s="19" t="s">
        <v>15692</v>
      </c>
      <c r="J4226" s="19" t="s">
        <v>9283</v>
      </c>
      <c r="K4226" s="20" t="s">
        <v>9128</v>
      </c>
      <c r="L4226" s="19" t="s">
        <v>25</v>
      </c>
    </row>
    <row r="4227" spans="1:12" x14ac:dyDescent="0.25">
      <c r="A4227" s="19" t="s">
        <v>4490</v>
      </c>
      <c r="B4227" s="19" t="s">
        <v>4491</v>
      </c>
      <c r="C4227" s="19" t="s">
        <v>3600</v>
      </c>
      <c r="D4227" s="19" t="s">
        <v>4798</v>
      </c>
      <c r="E4227" s="20" t="s">
        <v>21</v>
      </c>
      <c r="F4227" s="19" t="s">
        <v>21</v>
      </c>
      <c r="G4227" s="180">
        <v>96838</v>
      </c>
      <c r="H4227" s="19" t="s">
        <v>6088</v>
      </c>
      <c r="I4227" s="19" t="s">
        <v>15692</v>
      </c>
      <c r="J4227" s="19" t="s">
        <v>9283</v>
      </c>
      <c r="K4227" s="20" t="s">
        <v>11558</v>
      </c>
      <c r="L4227" s="19" t="s">
        <v>25</v>
      </c>
    </row>
    <row r="4228" spans="1:12" x14ac:dyDescent="0.25">
      <c r="A4228" s="19" t="s">
        <v>4490</v>
      </c>
      <c r="B4228" s="19" t="s">
        <v>4491</v>
      </c>
      <c r="C4228" s="19" t="s">
        <v>3600</v>
      </c>
      <c r="D4228" s="19" t="s">
        <v>4798</v>
      </c>
      <c r="E4228" s="20" t="s">
        <v>21</v>
      </c>
      <c r="F4228" s="19" t="s">
        <v>21</v>
      </c>
      <c r="G4228" s="180">
        <v>96839</v>
      </c>
      <c r="H4228" s="19" t="s">
        <v>6089</v>
      </c>
      <c r="I4228" s="19" t="s">
        <v>15692</v>
      </c>
      <c r="J4228" s="19" t="s">
        <v>9283</v>
      </c>
      <c r="K4228" s="20" t="s">
        <v>72</v>
      </c>
      <c r="L4228" s="19" t="s">
        <v>25</v>
      </c>
    </row>
    <row r="4229" spans="1:12" x14ac:dyDescent="0.25">
      <c r="A4229" s="19" t="s">
        <v>4490</v>
      </c>
      <c r="B4229" s="19" t="s">
        <v>4491</v>
      </c>
      <c r="C4229" s="19" t="s">
        <v>3600</v>
      </c>
      <c r="D4229" s="19" t="s">
        <v>4798</v>
      </c>
      <c r="E4229" s="20" t="s">
        <v>21</v>
      </c>
      <c r="F4229" s="19" t="s">
        <v>21</v>
      </c>
      <c r="G4229" s="180">
        <v>96840</v>
      </c>
      <c r="H4229" s="19" t="s">
        <v>6091</v>
      </c>
      <c r="I4229" s="19" t="s">
        <v>15692</v>
      </c>
      <c r="J4229" s="19" t="s">
        <v>9283</v>
      </c>
      <c r="K4229" s="20" t="s">
        <v>9197</v>
      </c>
      <c r="L4229" s="19" t="s">
        <v>25</v>
      </c>
    </row>
    <row r="4230" spans="1:12" x14ac:dyDescent="0.25">
      <c r="A4230" s="19" t="s">
        <v>4490</v>
      </c>
      <c r="B4230" s="19" t="s">
        <v>4491</v>
      </c>
      <c r="C4230" s="19" t="s">
        <v>3600</v>
      </c>
      <c r="D4230" s="19" t="s">
        <v>4798</v>
      </c>
      <c r="E4230" s="20" t="s">
        <v>21</v>
      </c>
      <c r="F4230" s="19" t="s">
        <v>21</v>
      </c>
      <c r="G4230" s="180">
        <v>96841</v>
      </c>
      <c r="H4230" s="19" t="s">
        <v>6093</v>
      </c>
      <c r="I4230" s="19" t="s">
        <v>15692</v>
      </c>
      <c r="J4230" s="19" t="s">
        <v>9283</v>
      </c>
      <c r="K4230" s="20" t="s">
        <v>11559</v>
      </c>
      <c r="L4230" s="19" t="s">
        <v>25</v>
      </c>
    </row>
    <row r="4231" spans="1:12" x14ac:dyDescent="0.25">
      <c r="A4231" s="19" t="s">
        <v>4490</v>
      </c>
      <c r="B4231" s="19" t="s">
        <v>4491</v>
      </c>
      <c r="C4231" s="19" t="s">
        <v>3600</v>
      </c>
      <c r="D4231" s="19" t="s">
        <v>4798</v>
      </c>
      <c r="E4231" s="20" t="s">
        <v>21</v>
      </c>
      <c r="F4231" s="19" t="s">
        <v>21</v>
      </c>
      <c r="G4231" s="180">
        <v>96842</v>
      </c>
      <c r="H4231" s="19" t="s">
        <v>6094</v>
      </c>
      <c r="I4231" s="19" t="s">
        <v>15692</v>
      </c>
      <c r="J4231" s="19" t="s">
        <v>9283</v>
      </c>
      <c r="K4231" s="20" t="s">
        <v>8804</v>
      </c>
      <c r="L4231" s="19" t="s">
        <v>25</v>
      </c>
    </row>
    <row r="4232" spans="1:12" x14ac:dyDescent="0.25">
      <c r="A4232" s="19" t="s">
        <v>4490</v>
      </c>
      <c r="B4232" s="19" t="s">
        <v>4491</v>
      </c>
      <c r="C4232" s="19" t="s">
        <v>3600</v>
      </c>
      <c r="D4232" s="19" t="s">
        <v>4798</v>
      </c>
      <c r="E4232" s="20" t="s">
        <v>21</v>
      </c>
      <c r="F4232" s="19" t="s">
        <v>21</v>
      </c>
      <c r="G4232" s="180">
        <v>96843</v>
      </c>
      <c r="H4232" s="19" t="s">
        <v>6096</v>
      </c>
      <c r="I4232" s="19" t="s">
        <v>15692</v>
      </c>
      <c r="J4232" s="19" t="s">
        <v>9283</v>
      </c>
      <c r="K4232" s="20" t="s">
        <v>11560</v>
      </c>
      <c r="L4232" s="19" t="s">
        <v>25</v>
      </c>
    </row>
    <row r="4233" spans="1:12" x14ac:dyDescent="0.25">
      <c r="A4233" s="19" t="s">
        <v>4490</v>
      </c>
      <c r="B4233" s="19" t="s">
        <v>4491</v>
      </c>
      <c r="C4233" s="19" t="s">
        <v>3600</v>
      </c>
      <c r="D4233" s="19" t="s">
        <v>4798</v>
      </c>
      <c r="E4233" s="20" t="s">
        <v>21</v>
      </c>
      <c r="F4233" s="19" t="s">
        <v>21</v>
      </c>
      <c r="G4233" s="180">
        <v>96844</v>
      </c>
      <c r="H4233" s="19" t="s">
        <v>6098</v>
      </c>
      <c r="I4233" s="19" t="s">
        <v>15692</v>
      </c>
      <c r="J4233" s="19" t="s">
        <v>9283</v>
      </c>
      <c r="K4233" s="20" t="s">
        <v>10665</v>
      </c>
      <c r="L4233" s="19" t="s">
        <v>25</v>
      </c>
    </row>
    <row r="4234" spans="1:12" x14ac:dyDescent="0.25">
      <c r="A4234" s="19" t="s">
        <v>4490</v>
      </c>
      <c r="B4234" s="19" t="s">
        <v>4491</v>
      </c>
      <c r="C4234" s="19" t="s">
        <v>3600</v>
      </c>
      <c r="D4234" s="19" t="s">
        <v>4798</v>
      </c>
      <c r="E4234" s="20" t="s">
        <v>21</v>
      </c>
      <c r="F4234" s="19" t="s">
        <v>21</v>
      </c>
      <c r="G4234" s="180">
        <v>96845</v>
      </c>
      <c r="H4234" s="19" t="s">
        <v>6099</v>
      </c>
      <c r="I4234" s="19" t="s">
        <v>15692</v>
      </c>
      <c r="J4234" s="19" t="s">
        <v>9283</v>
      </c>
      <c r="K4234" s="20" t="s">
        <v>11561</v>
      </c>
      <c r="L4234" s="19" t="s">
        <v>25</v>
      </c>
    </row>
    <row r="4235" spans="1:12" x14ac:dyDescent="0.25">
      <c r="A4235" s="19" t="s">
        <v>4490</v>
      </c>
      <c r="B4235" s="19" t="s">
        <v>4491</v>
      </c>
      <c r="C4235" s="19" t="s">
        <v>3600</v>
      </c>
      <c r="D4235" s="19" t="s">
        <v>4798</v>
      </c>
      <c r="E4235" s="20" t="s">
        <v>21</v>
      </c>
      <c r="F4235" s="19" t="s">
        <v>21</v>
      </c>
      <c r="G4235" s="180">
        <v>96846</v>
      </c>
      <c r="H4235" s="19" t="s">
        <v>6100</v>
      </c>
      <c r="I4235" s="19" t="s">
        <v>15692</v>
      </c>
      <c r="J4235" s="19" t="s">
        <v>9283</v>
      </c>
      <c r="K4235" s="20" t="s">
        <v>4549</v>
      </c>
      <c r="L4235" s="19" t="s">
        <v>25</v>
      </c>
    </row>
    <row r="4236" spans="1:12" x14ac:dyDescent="0.25">
      <c r="A4236" s="19" t="s">
        <v>4490</v>
      </c>
      <c r="B4236" s="19" t="s">
        <v>4491</v>
      </c>
      <c r="C4236" s="19" t="s">
        <v>3600</v>
      </c>
      <c r="D4236" s="19" t="s">
        <v>4798</v>
      </c>
      <c r="E4236" s="20" t="s">
        <v>21</v>
      </c>
      <c r="F4236" s="19" t="s">
        <v>21</v>
      </c>
      <c r="G4236" s="180">
        <v>96847</v>
      </c>
      <c r="H4236" s="19" t="s">
        <v>6102</v>
      </c>
      <c r="I4236" s="19" t="s">
        <v>15692</v>
      </c>
      <c r="J4236" s="19" t="s">
        <v>9283</v>
      </c>
      <c r="K4236" s="20" t="s">
        <v>4586</v>
      </c>
      <c r="L4236" s="19" t="s">
        <v>25</v>
      </c>
    </row>
    <row r="4237" spans="1:12" x14ac:dyDescent="0.25">
      <c r="A4237" s="19" t="s">
        <v>4490</v>
      </c>
      <c r="B4237" s="19" t="s">
        <v>4491</v>
      </c>
      <c r="C4237" s="19" t="s">
        <v>3600</v>
      </c>
      <c r="D4237" s="19" t="s">
        <v>4798</v>
      </c>
      <c r="E4237" s="20" t="s">
        <v>21</v>
      </c>
      <c r="F4237" s="19" t="s">
        <v>21</v>
      </c>
      <c r="G4237" s="180">
        <v>96848</v>
      </c>
      <c r="H4237" s="19" t="s">
        <v>6103</v>
      </c>
      <c r="I4237" s="19" t="s">
        <v>15692</v>
      </c>
      <c r="J4237" s="19" t="s">
        <v>9283</v>
      </c>
      <c r="K4237" s="20" t="s">
        <v>1942</v>
      </c>
      <c r="L4237" s="19" t="s">
        <v>25</v>
      </c>
    </row>
    <row r="4238" spans="1:12" x14ac:dyDescent="0.25">
      <c r="A4238" s="19" t="s">
        <v>4490</v>
      </c>
      <c r="B4238" s="19" t="s">
        <v>4491</v>
      </c>
      <c r="C4238" s="19" t="s">
        <v>3600</v>
      </c>
      <c r="D4238" s="19" t="s">
        <v>4798</v>
      </c>
      <c r="E4238" s="20" t="s">
        <v>21</v>
      </c>
      <c r="F4238" s="19" t="s">
        <v>21</v>
      </c>
      <c r="G4238" s="180">
        <v>96849</v>
      </c>
      <c r="H4238" s="19" t="s">
        <v>6105</v>
      </c>
      <c r="I4238" s="19" t="s">
        <v>15692</v>
      </c>
      <c r="J4238" s="19" t="s">
        <v>9283</v>
      </c>
      <c r="K4238" s="20" t="s">
        <v>11562</v>
      </c>
      <c r="L4238" s="19" t="s">
        <v>25</v>
      </c>
    </row>
    <row r="4239" spans="1:12" x14ac:dyDescent="0.25">
      <c r="A4239" s="19" t="s">
        <v>4490</v>
      </c>
      <c r="B4239" s="19" t="s">
        <v>4491</v>
      </c>
      <c r="C4239" s="19" t="s">
        <v>3600</v>
      </c>
      <c r="D4239" s="19" t="s">
        <v>4798</v>
      </c>
      <c r="E4239" s="20" t="s">
        <v>21</v>
      </c>
      <c r="F4239" s="19" t="s">
        <v>21</v>
      </c>
      <c r="G4239" s="180">
        <v>96850</v>
      </c>
      <c r="H4239" s="19" t="s">
        <v>6106</v>
      </c>
      <c r="I4239" s="19" t="s">
        <v>15692</v>
      </c>
      <c r="J4239" s="19" t="s">
        <v>9283</v>
      </c>
      <c r="K4239" s="20" t="s">
        <v>2881</v>
      </c>
      <c r="L4239" s="19" t="s">
        <v>25</v>
      </c>
    </row>
    <row r="4240" spans="1:12" x14ac:dyDescent="0.25">
      <c r="A4240" s="19" t="s">
        <v>4490</v>
      </c>
      <c r="B4240" s="19" t="s">
        <v>4491</v>
      </c>
      <c r="C4240" s="19" t="s">
        <v>3600</v>
      </c>
      <c r="D4240" s="19" t="s">
        <v>4798</v>
      </c>
      <c r="E4240" s="20" t="s">
        <v>21</v>
      </c>
      <c r="F4240" s="19" t="s">
        <v>21</v>
      </c>
      <c r="G4240" s="180">
        <v>96851</v>
      </c>
      <c r="H4240" s="19" t="s">
        <v>6107</v>
      </c>
      <c r="I4240" s="19" t="s">
        <v>15692</v>
      </c>
      <c r="J4240" s="19" t="s">
        <v>9283</v>
      </c>
      <c r="K4240" s="20" t="s">
        <v>11563</v>
      </c>
      <c r="L4240" s="19" t="s">
        <v>25</v>
      </c>
    </row>
    <row r="4241" spans="1:12" x14ac:dyDescent="0.25">
      <c r="A4241" s="19" t="s">
        <v>4490</v>
      </c>
      <c r="B4241" s="19" t="s">
        <v>4491</v>
      </c>
      <c r="C4241" s="19" t="s">
        <v>3600</v>
      </c>
      <c r="D4241" s="19" t="s">
        <v>4798</v>
      </c>
      <c r="E4241" s="20" t="s">
        <v>21</v>
      </c>
      <c r="F4241" s="19" t="s">
        <v>21</v>
      </c>
      <c r="G4241" s="180">
        <v>96852</v>
      </c>
      <c r="H4241" s="19" t="s">
        <v>6109</v>
      </c>
      <c r="I4241" s="19" t="s">
        <v>15692</v>
      </c>
      <c r="J4241" s="19" t="s">
        <v>9283</v>
      </c>
      <c r="K4241" s="20" t="s">
        <v>7948</v>
      </c>
      <c r="L4241" s="19" t="s">
        <v>25</v>
      </c>
    </row>
    <row r="4242" spans="1:12" x14ac:dyDescent="0.25">
      <c r="A4242" s="19" t="s">
        <v>4490</v>
      </c>
      <c r="B4242" s="19" t="s">
        <v>4491</v>
      </c>
      <c r="C4242" s="19" t="s">
        <v>3600</v>
      </c>
      <c r="D4242" s="19" t="s">
        <v>4798</v>
      </c>
      <c r="E4242" s="20" t="s">
        <v>21</v>
      </c>
      <c r="F4242" s="19" t="s">
        <v>21</v>
      </c>
      <c r="G4242" s="180">
        <v>96853</v>
      </c>
      <c r="H4242" s="19" t="s">
        <v>6110</v>
      </c>
      <c r="I4242" s="19" t="s">
        <v>15692</v>
      </c>
      <c r="J4242" s="19" t="s">
        <v>9283</v>
      </c>
      <c r="K4242" s="20" t="s">
        <v>3024</v>
      </c>
      <c r="L4242" s="19" t="s">
        <v>25</v>
      </c>
    </row>
    <row r="4243" spans="1:12" x14ac:dyDescent="0.25">
      <c r="A4243" s="19" t="s">
        <v>4490</v>
      </c>
      <c r="B4243" s="19" t="s">
        <v>4491</v>
      </c>
      <c r="C4243" s="19" t="s">
        <v>3600</v>
      </c>
      <c r="D4243" s="19" t="s">
        <v>4798</v>
      </c>
      <c r="E4243" s="20" t="s">
        <v>21</v>
      </c>
      <c r="F4243" s="19" t="s">
        <v>21</v>
      </c>
      <c r="G4243" s="180">
        <v>96854</v>
      </c>
      <c r="H4243" s="19" t="s">
        <v>6112</v>
      </c>
      <c r="I4243" s="19" t="s">
        <v>15692</v>
      </c>
      <c r="J4243" s="19" t="s">
        <v>9283</v>
      </c>
      <c r="K4243" s="20" t="s">
        <v>7927</v>
      </c>
      <c r="L4243" s="19" t="s">
        <v>25</v>
      </c>
    </row>
    <row r="4244" spans="1:12" x14ac:dyDescent="0.25">
      <c r="A4244" s="19" t="s">
        <v>4490</v>
      </c>
      <c r="B4244" s="19" t="s">
        <v>4491</v>
      </c>
      <c r="C4244" s="19" t="s">
        <v>3600</v>
      </c>
      <c r="D4244" s="19" t="s">
        <v>4798</v>
      </c>
      <c r="E4244" s="20" t="s">
        <v>21</v>
      </c>
      <c r="F4244" s="19" t="s">
        <v>21</v>
      </c>
      <c r="G4244" s="180">
        <v>96855</v>
      </c>
      <c r="H4244" s="19" t="s">
        <v>6113</v>
      </c>
      <c r="I4244" s="19" t="s">
        <v>15692</v>
      </c>
      <c r="J4244" s="19" t="s">
        <v>9283</v>
      </c>
      <c r="K4244" s="20" t="s">
        <v>97</v>
      </c>
      <c r="L4244" s="19" t="s">
        <v>25</v>
      </c>
    </row>
    <row r="4245" spans="1:12" x14ac:dyDescent="0.25">
      <c r="A4245" s="19" t="s">
        <v>4490</v>
      </c>
      <c r="B4245" s="19" t="s">
        <v>4491</v>
      </c>
      <c r="C4245" s="19" t="s">
        <v>3600</v>
      </c>
      <c r="D4245" s="19" t="s">
        <v>4798</v>
      </c>
      <c r="E4245" s="20" t="s">
        <v>21</v>
      </c>
      <c r="F4245" s="19" t="s">
        <v>21</v>
      </c>
      <c r="G4245" s="180">
        <v>96856</v>
      </c>
      <c r="H4245" s="19" t="s">
        <v>6114</v>
      </c>
      <c r="I4245" s="19" t="s">
        <v>15692</v>
      </c>
      <c r="J4245" s="19" t="s">
        <v>9283</v>
      </c>
      <c r="K4245" s="20" t="s">
        <v>11564</v>
      </c>
      <c r="L4245" s="19" t="s">
        <v>25</v>
      </c>
    </row>
    <row r="4246" spans="1:12" x14ac:dyDescent="0.25">
      <c r="A4246" s="19" t="s">
        <v>4490</v>
      </c>
      <c r="B4246" s="19" t="s">
        <v>4491</v>
      </c>
      <c r="C4246" s="19" t="s">
        <v>3600</v>
      </c>
      <c r="D4246" s="19" t="s">
        <v>4798</v>
      </c>
      <c r="E4246" s="20" t="s">
        <v>21</v>
      </c>
      <c r="F4246" s="19" t="s">
        <v>21</v>
      </c>
      <c r="G4246" s="180">
        <v>96857</v>
      </c>
      <c r="H4246" s="19" t="s">
        <v>6116</v>
      </c>
      <c r="I4246" s="19" t="s">
        <v>15692</v>
      </c>
      <c r="J4246" s="19" t="s">
        <v>9283</v>
      </c>
      <c r="K4246" s="20" t="s">
        <v>9304</v>
      </c>
      <c r="L4246" s="19" t="s">
        <v>25</v>
      </c>
    </row>
    <row r="4247" spans="1:12" x14ac:dyDescent="0.25">
      <c r="A4247" s="19" t="s">
        <v>4490</v>
      </c>
      <c r="B4247" s="19" t="s">
        <v>4491</v>
      </c>
      <c r="C4247" s="19" t="s">
        <v>3600</v>
      </c>
      <c r="D4247" s="19" t="s">
        <v>4798</v>
      </c>
      <c r="E4247" s="20" t="s">
        <v>21</v>
      </c>
      <c r="F4247" s="19" t="s">
        <v>21</v>
      </c>
      <c r="G4247" s="180">
        <v>96858</v>
      </c>
      <c r="H4247" s="19" t="s">
        <v>6117</v>
      </c>
      <c r="I4247" s="19" t="s">
        <v>15692</v>
      </c>
      <c r="J4247" s="19" t="s">
        <v>9283</v>
      </c>
      <c r="K4247" s="20" t="s">
        <v>141</v>
      </c>
      <c r="L4247" s="19" t="s">
        <v>25</v>
      </c>
    </row>
    <row r="4248" spans="1:12" x14ac:dyDescent="0.25">
      <c r="A4248" s="19" t="s">
        <v>4490</v>
      </c>
      <c r="B4248" s="19" t="s">
        <v>4491</v>
      </c>
      <c r="C4248" s="19" t="s">
        <v>3600</v>
      </c>
      <c r="D4248" s="19" t="s">
        <v>4798</v>
      </c>
      <c r="E4248" s="20" t="s">
        <v>21</v>
      </c>
      <c r="F4248" s="19" t="s">
        <v>21</v>
      </c>
      <c r="G4248" s="180">
        <v>96859</v>
      </c>
      <c r="H4248" s="19" t="s">
        <v>6118</v>
      </c>
      <c r="I4248" s="19" t="s">
        <v>15692</v>
      </c>
      <c r="J4248" s="19" t="s">
        <v>9283</v>
      </c>
      <c r="K4248" s="20" t="s">
        <v>11565</v>
      </c>
      <c r="L4248" s="19" t="s">
        <v>25</v>
      </c>
    </row>
    <row r="4249" spans="1:12" x14ac:dyDescent="0.25">
      <c r="A4249" s="19" t="s">
        <v>4490</v>
      </c>
      <c r="B4249" s="19" t="s">
        <v>4491</v>
      </c>
      <c r="C4249" s="19" t="s">
        <v>3600</v>
      </c>
      <c r="D4249" s="19" t="s">
        <v>4798</v>
      </c>
      <c r="E4249" s="20" t="s">
        <v>21</v>
      </c>
      <c r="F4249" s="19" t="s">
        <v>21</v>
      </c>
      <c r="G4249" s="180">
        <v>96860</v>
      </c>
      <c r="H4249" s="19" t="s">
        <v>6119</v>
      </c>
      <c r="I4249" s="19" t="s">
        <v>15692</v>
      </c>
      <c r="J4249" s="19" t="s">
        <v>9283</v>
      </c>
      <c r="K4249" s="20" t="s">
        <v>812</v>
      </c>
      <c r="L4249" s="19" t="s">
        <v>25</v>
      </c>
    </row>
    <row r="4250" spans="1:12" x14ac:dyDescent="0.25">
      <c r="A4250" s="19" t="s">
        <v>4490</v>
      </c>
      <c r="B4250" s="19" t="s">
        <v>4491</v>
      </c>
      <c r="C4250" s="19" t="s">
        <v>3600</v>
      </c>
      <c r="D4250" s="19" t="s">
        <v>4798</v>
      </c>
      <c r="E4250" s="20" t="s">
        <v>21</v>
      </c>
      <c r="F4250" s="19" t="s">
        <v>21</v>
      </c>
      <c r="G4250" s="180">
        <v>96861</v>
      </c>
      <c r="H4250" s="19" t="s">
        <v>6120</v>
      </c>
      <c r="I4250" s="19" t="s">
        <v>15692</v>
      </c>
      <c r="J4250" s="19" t="s">
        <v>9283</v>
      </c>
      <c r="K4250" s="20" t="s">
        <v>11566</v>
      </c>
      <c r="L4250" s="19" t="s">
        <v>25</v>
      </c>
    </row>
    <row r="4251" spans="1:12" x14ac:dyDescent="0.25">
      <c r="A4251" s="19" t="s">
        <v>4490</v>
      </c>
      <c r="B4251" s="19" t="s">
        <v>4491</v>
      </c>
      <c r="C4251" s="19" t="s">
        <v>3600</v>
      </c>
      <c r="D4251" s="19" t="s">
        <v>4798</v>
      </c>
      <c r="E4251" s="20" t="s">
        <v>21</v>
      </c>
      <c r="F4251" s="19" t="s">
        <v>21</v>
      </c>
      <c r="G4251" s="180">
        <v>96862</v>
      </c>
      <c r="H4251" s="19" t="s">
        <v>6121</v>
      </c>
      <c r="I4251" s="19" t="s">
        <v>15692</v>
      </c>
      <c r="J4251" s="19" t="s">
        <v>9283</v>
      </c>
      <c r="K4251" s="20" t="s">
        <v>3782</v>
      </c>
      <c r="L4251" s="19" t="s">
        <v>25</v>
      </c>
    </row>
    <row r="4252" spans="1:12" x14ac:dyDescent="0.25">
      <c r="A4252" s="19" t="s">
        <v>4490</v>
      </c>
      <c r="B4252" s="19" t="s">
        <v>4491</v>
      </c>
      <c r="C4252" s="19" t="s">
        <v>3600</v>
      </c>
      <c r="D4252" s="19" t="s">
        <v>4798</v>
      </c>
      <c r="E4252" s="20" t="s">
        <v>21</v>
      </c>
      <c r="F4252" s="19" t="s">
        <v>21</v>
      </c>
      <c r="G4252" s="180">
        <v>96863</v>
      </c>
      <c r="H4252" s="19" t="s">
        <v>6123</v>
      </c>
      <c r="I4252" s="19" t="s">
        <v>15692</v>
      </c>
      <c r="J4252" s="19" t="s">
        <v>9283</v>
      </c>
      <c r="K4252" s="20" t="s">
        <v>11555</v>
      </c>
      <c r="L4252" s="19" t="s">
        <v>25</v>
      </c>
    </row>
    <row r="4253" spans="1:12" x14ac:dyDescent="0.25">
      <c r="A4253" s="19" t="s">
        <v>4490</v>
      </c>
      <c r="B4253" s="19" t="s">
        <v>4491</v>
      </c>
      <c r="C4253" s="19" t="s">
        <v>3600</v>
      </c>
      <c r="D4253" s="19" t="s">
        <v>4798</v>
      </c>
      <c r="E4253" s="20" t="s">
        <v>21</v>
      </c>
      <c r="F4253" s="19" t="s">
        <v>21</v>
      </c>
      <c r="G4253" s="180">
        <v>96864</v>
      </c>
      <c r="H4253" s="19" t="s">
        <v>6124</v>
      </c>
      <c r="I4253" s="19" t="s">
        <v>15692</v>
      </c>
      <c r="J4253" s="19" t="s">
        <v>9283</v>
      </c>
      <c r="K4253" s="20" t="s">
        <v>11567</v>
      </c>
      <c r="L4253" s="19" t="s">
        <v>25</v>
      </c>
    </row>
    <row r="4254" spans="1:12" x14ac:dyDescent="0.25">
      <c r="A4254" s="19" t="s">
        <v>4490</v>
      </c>
      <c r="B4254" s="19" t="s">
        <v>4491</v>
      </c>
      <c r="C4254" s="19" t="s">
        <v>3600</v>
      </c>
      <c r="D4254" s="19" t="s">
        <v>4798</v>
      </c>
      <c r="E4254" s="20" t="s">
        <v>21</v>
      </c>
      <c r="F4254" s="19" t="s">
        <v>21</v>
      </c>
      <c r="G4254" s="180">
        <v>96865</v>
      </c>
      <c r="H4254" s="19" t="s">
        <v>6126</v>
      </c>
      <c r="I4254" s="19" t="s">
        <v>15692</v>
      </c>
      <c r="J4254" s="19" t="s">
        <v>9283</v>
      </c>
      <c r="K4254" s="20" t="s">
        <v>6265</v>
      </c>
      <c r="L4254" s="19" t="s">
        <v>25</v>
      </c>
    </row>
    <row r="4255" spans="1:12" x14ac:dyDescent="0.25">
      <c r="A4255" s="19" t="s">
        <v>4490</v>
      </c>
      <c r="B4255" s="19" t="s">
        <v>4491</v>
      </c>
      <c r="C4255" s="19" t="s">
        <v>3600</v>
      </c>
      <c r="D4255" s="19" t="s">
        <v>4798</v>
      </c>
      <c r="E4255" s="20" t="s">
        <v>21</v>
      </c>
      <c r="F4255" s="19" t="s">
        <v>21</v>
      </c>
      <c r="G4255" s="180">
        <v>96866</v>
      </c>
      <c r="H4255" s="19" t="s">
        <v>6127</v>
      </c>
      <c r="I4255" s="19" t="s">
        <v>15692</v>
      </c>
      <c r="J4255" s="19" t="s">
        <v>9283</v>
      </c>
      <c r="K4255" s="20" t="s">
        <v>11568</v>
      </c>
      <c r="L4255" s="19" t="s">
        <v>25</v>
      </c>
    </row>
    <row r="4256" spans="1:12" x14ac:dyDescent="0.25">
      <c r="A4256" s="19" t="s">
        <v>4490</v>
      </c>
      <c r="B4256" s="19" t="s">
        <v>4491</v>
      </c>
      <c r="C4256" s="19" t="s">
        <v>3600</v>
      </c>
      <c r="D4256" s="19" t="s">
        <v>4798</v>
      </c>
      <c r="E4256" s="20" t="s">
        <v>21</v>
      </c>
      <c r="F4256" s="19" t="s">
        <v>21</v>
      </c>
      <c r="G4256" s="180">
        <v>96867</v>
      </c>
      <c r="H4256" s="19" t="s">
        <v>6128</v>
      </c>
      <c r="I4256" s="19" t="s">
        <v>15692</v>
      </c>
      <c r="J4256" s="19" t="s">
        <v>9283</v>
      </c>
      <c r="K4256" s="20" t="s">
        <v>4351</v>
      </c>
      <c r="L4256" s="19" t="s">
        <v>25</v>
      </c>
    </row>
    <row r="4257" spans="1:12" x14ac:dyDescent="0.25">
      <c r="A4257" s="19" t="s">
        <v>4490</v>
      </c>
      <c r="B4257" s="19" t="s">
        <v>4491</v>
      </c>
      <c r="C4257" s="19" t="s">
        <v>3600</v>
      </c>
      <c r="D4257" s="19" t="s">
        <v>4798</v>
      </c>
      <c r="E4257" s="20" t="s">
        <v>21</v>
      </c>
      <c r="F4257" s="19" t="s">
        <v>21</v>
      </c>
      <c r="G4257" s="180">
        <v>96868</v>
      </c>
      <c r="H4257" s="19" t="s">
        <v>6130</v>
      </c>
      <c r="I4257" s="19" t="s">
        <v>15692</v>
      </c>
      <c r="J4257" s="19" t="s">
        <v>9283</v>
      </c>
      <c r="K4257" s="20" t="s">
        <v>978</v>
      </c>
      <c r="L4257" s="19" t="s">
        <v>25</v>
      </c>
    </row>
    <row r="4258" spans="1:12" x14ac:dyDescent="0.25">
      <c r="A4258" s="19" t="s">
        <v>4490</v>
      </c>
      <c r="B4258" s="19" t="s">
        <v>4491</v>
      </c>
      <c r="C4258" s="19" t="s">
        <v>3600</v>
      </c>
      <c r="D4258" s="19" t="s">
        <v>4798</v>
      </c>
      <c r="E4258" s="20" t="s">
        <v>21</v>
      </c>
      <c r="F4258" s="19" t="s">
        <v>21</v>
      </c>
      <c r="G4258" s="180">
        <v>96869</v>
      </c>
      <c r="H4258" s="19" t="s">
        <v>6132</v>
      </c>
      <c r="I4258" s="19" t="s">
        <v>15692</v>
      </c>
      <c r="J4258" s="19" t="s">
        <v>9283</v>
      </c>
      <c r="K4258" s="20" t="s">
        <v>11569</v>
      </c>
      <c r="L4258" s="19" t="s">
        <v>25</v>
      </c>
    </row>
    <row r="4259" spans="1:12" x14ac:dyDescent="0.25">
      <c r="A4259" s="19" t="s">
        <v>4490</v>
      </c>
      <c r="B4259" s="19" t="s">
        <v>4491</v>
      </c>
      <c r="C4259" s="19" t="s">
        <v>3600</v>
      </c>
      <c r="D4259" s="19" t="s">
        <v>4798</v>
      </c>
      <c r="E4259" s="20" t="s">
        <v>21</v>
      </c>
      <c r="F4259" s="19" t="s">
        <v>21</v>
      </c>
      <c r="G4259" s="180">
        <v>96870</v>
      </c>
      <c r="H4259" s="19" t="s">
        <v>6134</v>
      </c>
      <c r="I4259" s="19" t="s">
        <v>15692</v>
      </c>
      <c r="J4259" s="19" t="s">
        <v>9283</v>
      </c>
      <c r="K4259" s="20" t="s">
        <v>10882</v>
      </c>
      <c r="L4259" s="19" t="s">
        <v>25</v>
      </c>
    </row>
    <row r="4260" spans="1:12" x14ac:dyDescent="0.25">
      <c r="A4260" s="19" t="s">
        <v>4490</v>
      </c>
      <c r="B4260" s="19" t="s">
        <v>4491</v>
      </c>
      <c r="C4260" s="19" t="s">
        <v>3600</v>
      </c>
      <c r="D4260" s="19" t="s">
        <v>4798</v>
      </c>
      <c r="E4260" s="20" t="s">
        <v>21</v>
      </c>
      <c r="F4260" s="19" t="s">
        <v>21</v>
      </c>
      <c r="G4260" s="180">
        <v>96871</v>
      </c>
      <c r="H4260" s="19" t="s">
        <v>6135</v>
      </c>
      <c r="I4260" s="19" t="s">
        <v>15692</v>
      </c>
      <c r="J4260" s="19" t="s">
        <v>9283</v>
      </c>
      <c r="K4260" s="20" t="s">
        <v>11570</v>
      </c>
      <c r="L4260" s="19" t="s">
        <v>25</v>
      </c>
    </row>
    <row r="4261" spans="1:12" x14ac:dyDescent="0.25">
      <c r="A4261" s="19" t="s">
        <v>4490</v>
      </c>
      <c r="B4261" s="19" t="s">
        <v>4491</v>
      </c>
      <c r="C4261" s="19" t="s">
        <v>3600</v>
      </c>
      <c r="D4261" s="19" t="s">
        <v>4798</v>
      </c>
      <c r="E4261" s="20" t="s">
        <v>21</v>
      </c>
      <c r="F4261" s="19" t="s">
        <v>21</v>
      </c>
      <c r="G4261" s="180">
        <v>96872</v>
      </c>
      <c r="H4261" s="19" t="s">
        <v>6137</v>
      </c>
      <c r="I4261" s="19" t="s">
        <v>15692</v>
      </c>
      <c r="J4261" s="19" t="s">
        <v>9283</v>
      </c>
      <c r="K4261" s="20" t="s">
        <v>11571</v>
      </c>
      <c r="L4261" s="19" t="s">
        <v>25</v>
      </c>
    </row>
    <row r="4262" spans="1:12" x14ac:dyDescent="0.25">
      <c r="A4262" s="19" t="s">
        <v>4490</v>
      </c>
      <c r="B4262" s="19" t="s">
        <v>4491</v>
      </c>
      <c r="C4262" s="19" t="s">
        <v>3600</v>
      </c>
      <c r="D4262" s="19" t="s">
        <v>4798</v>
      </c>
      <c r="E4262" s="20" t="s">
        <v>21</v>
      </c>
      <c r="F4262" s="19" t="s">
        <v>21</v>
      </c>
      <c r="G4262" s="180">
        <v>96873</v>
      </c>
      <c r="H4262" s="19" t="s">
        <v>6138</v>
      </c>
      <c r="I4262" s="19" t="s">
        <v>15692</v>
      </c>
      <c r="J4262" s="19" t="s">
        <v>9283</v>
      </c>
      <c r="K4262" s="20" t="s">
        <v>11572</v>
      </c>
      <c r="L4262" s="19" t="s">
        <v>25</v>
      </c>
    </row>
    <row r="4263" spans="1:12" x14ac:dyDescent="0.25">
      <c r="A4263" s="19" t="s">
        <v>4490</v>
      </c>
      <c r="B4263" s="19" t="s">
        <v>4491</v>
      </c>
      <c r="C4263" s="19" t="s">
        <v>3600</v>
      </c>
      <c r="D4263" s="19" t="s">
        <v>4798</v>
      </c>
      <c r="E4263" s="20" t="s">
        <v>21</v>
      </c>
      <c r="F4263" s="19" t="s">
        <v>21</v>
      </c>
      <c r="G4263" s="180">
        <v>96874</v>
      </c>
      <c r="H4263" s="19" t="s">
        <v>6140</v>
      </c>
      <c r="I4263" s="19" t="s">
        <v>15692</v>
      </c>
      <c r="J4263" s="19" t="s">
        <v>9283</v>
      </c>
      <c r="K4263" s="20" t="s">
        <v>11573</v>
      </c>
      <c r="L4263" s="19" t="s">
        <v>25</v>
      </c>
    </row>
    <row r="4264" spans="1:12" x14ac:dyDescent="0.25">
      <c r="A4264" s="19" t="s">
        <v>4490</v>
      </c>
      <c r="B4264" s="19" t="s">
        <v>4491</v>
      </c>
      <c r="C4264" s="19" t="s">
        <v>3600</v>
      </c>
      <c r="D4264" s="19" t="s">
        <v>4798</v>
      </c>
      <c r="E4264" s="20" t="s">
        <v>21</v>
      </c>
      <c r="F4264" s="19" t="s">
        <v>21</v>
      </c>
      <c r="G4264" s="180">
        <v>96875</v>
      </c>
      <c r="H4264" s="19" t="s">
        <v>6141</v>
      </c>
      <c r="I4264" s="19" t="s">
        <v>15692</v>
      </c>
      <c r="J4264" s="19" t="s">
        <v>9283</v>
      </c>
      <c r="K4264" s="20" t="s">
        <v>11574</v>
      </c>
      <c r="L4264" s="19" t="s">
        <v>25</v>
      </c>
    </row>
    <row r="4265" spans="1:12" x14ac:dyDescent="0.25">
      <c r="A4265" s="19" t="s">
        <v>4490</v>
      </c>
      <c r="B4265" s="19" t="s">
        <v>4491</v>
      </c>
      <c r="C4265" s="19" t="s">
        <v>3600</v>
      </c>
      <c r="D4265" s="19" t="s">
        <v>4798</v>
      </c>
      <c r="E4265" s="20" t="s">
        <v>21</v>
      </c>
      <c r="F4265" s="19" t="s">
        <v>21</v>
      </c>
      <c r="G4265" s="180">
        <v>96876</v>
      </c>
      <c r="H4265" s="19" t="s">
        <v>6142</v>
      </c>
      <c r="I4265" s="19" t="s">
        <v>15692</v>
      </c>
      <c r="J4265" s="19" t="s">
        <v>9283</v>
      </c>
      <c r="K4265" s="20" t="s">
        <v>11575</v>
      </c>
      <c r="L4265" s="19" t="s">
        <v>25</v>
      </c>
    </row>
    <row r="4266" spans="1:12" x14ac:dyDescent="0.25">
      <c r="A4266" s="19" t="s">
        <v>4490</v>
      </c>
      <c r="B4266" s="19" t="s">
        <v>4491</v>
      </c>
      <c r="C4266" s="19" t="s">
        <v>3600</v>
      </c>
      <c r="D4266" s="19" t="s">
        <v>4798</v>
      </c>
      <c r="E4266" s="20" t="s">
        <v>21</v>
      </c>
      <c r="F4266" s="19" t="s">
        <v>21</v>
      </c>
      <c r="G4266" s="180">
        <v>96877</v>
      </c>
      <c r="H4266" s="19" t="s">
        <v>6143</v>
      </c>
      <c r="I4266" s="19" t="s">
        <v>15692</v>
      </c>
      <c r="J4266" s="19" t="s">
        <v>9283</v>
      </c>
      <c r="K4266" s="20" t="s">
        <v>11576</v>
      </c>
      <c r="L4266" s="19" t="s">
        <v>25</v>
      </c>
    </row>
    <row r="4267" spans="1:12" x14ac:dyDescent="0.25">
      <c r="A4267" s="19" t="s">
        <v>4490</v>
      </c>
      <c r="B4267" s="19" t="s">
        <v>4491</v>
      </c>
      <c r="C4267" s="19" t="s">
        <v>3600</v>
      </c>
      <c r="D4267" s="19" t="s">
        <v>4798</v>
      </c>
      <c r="E4267" s="20" t="s">
        <v>21</v>
      </c>
      <c r="F4267" s="19" t="s">
        <v>21</v>
      </c>
      <c r="G4267" s="180">
        <v>96878</v>
      </c>
      <c r="H4267" s="19" t="s">
        <v>6144</v>
      </c>
      <c r="I4267" s="19" t="s">
        <v>15692</v>
      </c>
      <c r="J4267" s="19" t="s">
        <v>9283</v>
      </c>
      <c r="K4267" s="20" t="s">
        <v>11577</v>
      </c>
      <c r="L4267" s="19" t="s">
        <v>25</v>
      </c>
    </row>
    <row r="4268" spans="1:12" x14ac:dyDescent="0.25">
      <c r="A4268" s="19" t="s">
        <v>4490</v>
      </c>
      <c r="B4268" s="19" t="s">
        <v>4491</v>
      </c>
      <c r="C4268" s="19" t="s">
        <v>3600</v>
      </c>
      <c r="D4268" s="19" t="s">
        <v>4798</v>
      </c>
      <c r="E4268" s="20" t="s">
        <v>21</v>
      </c>
      <c r="F4268" s="19" t="s">
        <v>21</v>
      </c>
      <c r="G4268" s="180">
        <v>96879</v>
      </c>
      <c r="H4268" s="19" t="s">
        <v>6145</v>
      </c>
      <c r="I4268" s="19" t="s">
        <v>15692</v>
      </c>
      <c r="J4268" s="19" t="s">
        <v>9283</v>
      </c>
      <c r="K4268" s="20" t="s">
        <v>11578</v>
      </c>
      <c r="L4268" s="19" t="s">
        <v>25</v>
      </c>
    </row>
    <row r="4269" spans="1:12" x14ac:dyDescent="0.25">
      <c r="A4269" s="19" t="s">
        <v>4490</v>
      </c>
      <c r="B4269" s="19" t="s">
        <v>4491</v>
      </c>
      <c r="C4269" s="19" t="s">
        <v>3600</v>
      </c>
      <c r="D4269" s="19" t="s">
        <v>4798</v>
      </c>
      <c r="E4269" s="20" t="s">
        <v>21</v>
      </c>
      <c r="F4269" s="19" t="s">
        <v>21</v>
      </c>
      <c r="G4269" s="180">
        <v>96880</v>
      </c>
      <c r="H4269" s="19" t="s">
        <v>6146</v>
      </c>
      <c r="I4269" s="19" t="s">
        <v>15692</v>
      </c>
      <c r="J4269" s="19" t="s">
        <v>9283</v>
      </c>
      <c r="K4269" s="20" t="s">
        <v>11579</v>
      </c>
      <c r="L4269" s="19" t="s">
        <v>25</v>
      </c>
    </row>
    <row r="4270" spans="1:12" x14ac:dyDescent="0.25">
      <c r="A4270" s="19" t="s">
        <v>4490</v>
      </c>
      <c r="B4270" s="19" t="s">
        <v>4491</v>
      </c>
      <c r="C4270" s="19" t="s">
        <v>3600</v>
      </c>
      <c r="D4270" s="19" t="s">
        <v>4798</v>
      </c>
      <c r="E4270" s="20" t="s">
        <v>21</v>
      </c>
      <c r="F4270" s="19" t="s">
        <v>21</v>
      </c>
      <c r="G4270" s="180">
        <v>96881</v>
      </c>
      <c r="H4270" s="19" t="s">
        <v>6147</v>
      </c>
      <c r="I4270" s="19" t="s">
        <v>15692</v>
      </c>
      <c r="J4270" s="19" t="s">
        <v>9283</v>
      </c>
      <c r="K4270" s="20" t="s">
        <v>11580</v>
      </c>
      <c r="L4270" s="19" t="s">
        <v>25</v>
      </c>
    </row>
    <row r="4271" spans="1:12" x14ac:dyDescent="0.25">
      <c r="A4271" s="19" t="s">
        <v>4490</v>
      </c>
      <c r="B4271" s="19" t="s">
        <v>4491</v>
      </c>
      <c r="C4271" s="19" t="s">
        <v>3600</v>
      </c>
      <c r="D4271" s="19" t="s">
        <v>4798</v>
      </c>
      <c r="E4271" s="20" t="s">
        <v>21</v>
      </c>
      <c r="F4271" s="19" t="s">
        <v>21</v>
      </c>
      <c r="G4271" s="180">
        <v>97425</v>
      </c>
      <c r="H4271" s="19" t="s">
        <v>6149</v>
      </c>
      <c r="I4271" s="19" t="s">
        <v>15692</v>
      </c>
      <c r="J4271" s="19" t="s">
        <v>23</v>
      </c>
      <c r="K4271" s="20" t="s">
        <v>7613</v>
      </c>
      <c r="L4271" s="19" t="s">
        <v>25</v>
      </c>
    </row>
    <row r="4272" spans="1:12" x14ac:dyDescent="0.25">
      <c r="A4272" s="19" t="s">
        <v>4490</v>
      </c>
      <c r="B4272" s="19" t="s">
        <v>4491</v>
      </c>
      <c r="C4272" s="19" t="s">
        <v>3600</v>
      </c>
      <c r="D4272" s="19" t="s">
        <v>4798</v>
      </c>
      <c r="E4272" s="20" t="s">
        <v>21</v>
      </c>
      <c r="F4272" s="19" t="s">
        <v>21</v>
      </c>
      <c r="G4272" s="180">
        <v>97426</v>
      </c>
      <c r="H4272" s="19" t="s">
        <v>6150</v>
      </c>
      <c r="I4272" s="19" t="s">
        <v>15692</v>
      </c>
      <c r="J4272" s="19" t="s">
        <v>23</v>
      </c>
      <c r="K4272" s="20" t="s">
        <v>11581</v>
      </c>
      <c r="L4272" s="19" t="s">
        <v>25</v>
      </c>
    </row>
    <row r="4273" spans="1:12" x14ac:dyDescent="0.25">
      <c r="A4273" s="19" t="s">
        <v>4490</v>
      </c>
      <c r="B4273" s="19" t="s">
        <v>4491</v>
      </c>
      <c r="C4273" s="19" t="s">
        <v>3600</v>
      </c>
      <c r="D4273" s="19" t="s">
        <v>4798</v>
      </c>
      <c r="E4273" s="20" t="s">
        <v>21</v>
      </c>
      <c r="F4273" s="19" t="s">
        <v>21</v>
      </c>
      <c r="G4273" s="180">
        <v>97427</v>
      </c>
      <c r="H4273" s="19" t="s">
        <v>6151</v>
      </c>
      <c r="I4273" s="19" t="s">
        <v>15692</v>
      </c>
      <c r="J4273" s="19" t="s">
        <v>23</v>
      </c>
      <c r="K4273" s="20" t="s">
        <v>11582</v>
      </c>
      <c r="L4273" s="19" t="s">
        <v>25</v>
      </c>
    </row>
    <row r="4274" spans="1:12" x14ac:dyDescent="0.25">
      <c r="A4274" s="19" t="s">
        <v>4490</v>
      </c>
      <c r="B4274" s="19" t="s">
        <v>4491</v>
      </c>
      <c r="C4274" s="19" t="s">
        <v>3600</v>
      </c>
      <c r="D4274" s="19" t="s">
        <v>4798</v>
      </c>
      <c r="E4274" s="20" t="s">
        <v>21</v>
      </c>
      <c r="F4274" s="19" t="s">
        <v>21</v>
      </c>
      <c r="G4274" s="180">
        <v>97428</v>
      </c>
      <c r="H4274" s="19" t="s">
        <v>6152</v>
      </c>
      <c r="I4274" s="19" t="s">
        <v>15692</v>
      </c>
      <c r="J4274" s="19" t="s">
        <v>23</v>
      </c>
      <c r="K4274" s="20" t="s">
        <v>2424</v>
      </c>
      <c r="L4274" s="19" t="s">
        <v>25</v>
      </c>
    </row>
    <row r="4275" spans="1:12" x14ac:dyDescent="0.25">
      <c r="A4275" s="19" t="s">
        <v>4490</v>
      </c>
      <c r="B4275" s="19" t="s">
        <v>4491</v>
      </c>
      <c r="C4275" s="19" t="s">
        <v>3600</v>
      </c>
      <c r="D4275" s="19" t="s">
        <v>4798</v>
      </c>
      <c r="E4275" s="20" t="s">
        <v>21</v>
      </c>
      <c r="F4275" s="19" t="s">
        <v>21</v>
      </c>
      <c r="G4275" s="180">
        <v>97429</v>
      </c>
      <c r="H4275" s="19" t="s">
        <v>6153</v>
      </c>
      <c r="I4275" s="19" t="s">
        <v>15692</v>
      </c>
      <c r="J4275" s="19" t="s">
        <v>23</v>
      </c>
      <c r="K4275" s="20" t="s">
        <v>11583</v>
      </c>
      <c r="L4275" s="19" t="s">
        <v>25</v>
      </c>
    </row>
    <row r="4276" spans="1:12" x14ac:dyDescent="0.25">
      <c r="A4276" s="19" t="s">
        <v>4490</v>
      </c>
      <c r="B4276" s="19" t="s">
        <v>4491</v>
      </c>
      <c r="C4276" s="19" t="s">
        <v>3600</v>
      </c>
      <c r="D4276" s="19" t="s">
        <v>4798</v>
      </c>
      <c r="E4276" s="20" t="s">
        <v>21</v>
      </c>
      <c r="F4276" s="19" t="s">
        <v>21</v>
      </c>
      <c r="G4276" s="180">
        <v>97430</v>
      </c>
      <c r="H4276" s="19" t="s">
        <v>6154</v>
      </c>
      <c r="I4276" s="19" t="s">
        <v>15692</v>
      </c>
      <c r="J4276" s="19" t="s">
        <v>9283</v>
      </c>
      <c r="K4276" s="20" t="s">
        <v>11584</v>
      </c>
      <c r="L4276" s="19" t="s">
        <v>25</v>
      </c>
    </row>
    <row r="4277" spans="1:12" x14ac:dyDescent="0.25">
      <c r="A4277" s="19" t="s">
        <v>4490</v>
      </c>
      <c r="B4277" s="19" t="s">
        <v>4491</v>
      </c>
      <c r="C4277" s="19" t="s">
        <v>3600</v>
      </c>
      <c r="D4277" s="19" t="s">
        <v>4798</v>
      </c>
      <c r="E4277" s="20" t="s">
        <v>21</v>
      </c>
      <c r="F4277" s="19" t="s">
        <v>21</v>
      </c>
      <c r="G4277" s="180">
        <v>97431</v>
      </c>
      <c r="H4277" s="19" t="s">
        <v>6156</v>
      </c>
      <c r="I4277" s="19" t="s">
        <v>15692</v>
      </c>
      <c r="J4277" s="19" t="s">
        <v>9283</v>
      </c>
      <c r="K4277" s="20" t="s">
        <v>683</v>
      </c>
      <c r="L4277" s="19" t="s">
        <v>25</v>
      </c>
    </row>
    <row r="4278" spans="1:12" x14ac:dyDescent="0.25">
      <c r="A4278" s="19" t="s">
        <v>4490</v>
      </c>
      <c r="B4278" s="19" t="s">
        <v>4491</v>
      </c>
      <c r="C4278" s="19" t="s">
        <v>3600</v>
      </c>
      <c r="D4278" s="19" t="s">
        <v>4798</v>
      </c>
      <c r="E4278" s="20" t="s">
        <v>21</v>
      </c>
      <c r="F4278" s="19" t="s">
        <v>21</v>
      </c>
      <c r="G4278" s="180">
        <v>97432</v>
      </c>
      <c r="H4278" s="19" t="s">
        <v>6157</v>
      </c>
      <c r="I4278" s="19" t="s">
        <v>15692</v>
      </c>
      <c r="J4278" s="19" t="s">
        <v>9283</v>
      </c>
      <c r="K4278" s="20" t="s">
        <v>11585</v>
      </c>
      <c r="L4278" s="19" t="s">
        <v>25</v>
      </c>
    </row>
    <row r="4279" spans="1:12" x14ac:dyDescent="0.25">
      <c r="A4279" s="19" t="s">
        <v>4490</v>
      </c>
      <c r="B4279" s="19" t="s">
        <v>4491</v>
      </c>
      <c r="C4279" s="19" t="s">
        <v>3600</v>
      </c>
      <c r="D4279" s="19" t="s">
        <v>4798</v>
      </c>
      <c r="E4279" s="20" t="s">
        <v>21</v>
      </c>
      <c r="F4279" s="19" t="s">
        <v>21</v>
      </c>
      <c r="G4279" s="180">
        <v>97433</v>
      </c>
      <c r="H4279" s="19" t="s">
        <v>6158</v>
      </c>
      <c r="I4279" s="19" t="s">
        <v>15692</v>
      </c>
      <c r="J4279" s="19" t="s">
        <v>9283</v>
      </c>
      <c r="K4279" s="20" t="s">
        <v>11586</v>
      </c>
      <c r="L4279" s="19" t="s">
        <v>25</v>
      </c>
    </row>
    <row r="4280" spans="1:12" x14ac:dyDescent="0.25">
      <c r="A4280" s="19" t="s">
        <v>4490</v>
      </c>
      <c r="B4280" s="19" t="s">
        <v>4491</v>
      </c>
      <c r="C4280" s="19" t="s">
        <v>3600</v>
      </c>
      <c r="D4280" s="19" t="s">
        <v>4798</v>
      </c>
      <c r="E4280" s="20" t="s">
        <v>21</v>
      </c>
      <c r="F4280" s="19" t="s">
        <v>21</v>
      </c>
      <c r="G4280" s="180">
        <v>97434</v>
      </c>
      <c r="H4280" s="19" t="s">
        <v>6159</v>
      </c>
      <c r="I4280" s="19" t="s">
        <v>15692</v>
      </c>
      <c r="J4280" s="19" t="s">
        <v>9283</v>
      </c>
      <c r="K4280" s="20" t="s">
        <v>11587</v>
      </c>
      <c r="L4280" s="19" t="s">
        <v>25</v>
      </c>
    </row>
    <row r="4281" spans="1:12" x14ac:dyDescent="0.25">
      <c r="A4281" s="19" t="s">
        <v>4490</v>
      </c>
      <c r="B4281" s="19" t="s">
        <v>4491</v>
      </c>
      <c r="C4281" s="19" t="s">
        <v>3600</v>
      </c>
      <c r="D4281" s="19" t="s">
        <v>4798</v>
      </c>
      <c r="E4281" s="20" t="s">
        <v>21</v>
      </c>
      <c r="F4281" s="19" t="s">
        <v>21</v>
      </c>
      <c r="G4281" s="180">
        <v>97435</v>
      </c>
      <c r="H4281" s="19" t="s">
        <v>6160</v>
      </c>
      <c r="I4281" s="19" t="s">
        <v>15692</v>
      </c>
      <c r="J4281" s="19" t="s">
        <v>9283</v>
      </c>
      <c r="K4281" s="20" t="s">
        <v>11588</v>
      </c>
      <c r="L4281" s="19" t="s">
        <v>25</v>
      </c>
    </row>
    <row r="4282" spans="1:12" x14ac:dyDescent="0.25">
      <c r="A4282" s="19" t="s">
        <v>4490</v>
      </c>
      <c r="B4282" s="19" t="s">
        <v>4491</v>
      </c>
      <c r="C4282" s="19" t="s">
        <v>3600</v>
      </c>
      <c r="D4282" s="19" t="s">
        <v>4798</v>
      </c>
      <c r="E4282" s="20" t="s">
        <v>21</v>
      </c>
      <c r="F4282" s="19" t="s">
        <v>21</v>
      </c>
      <c r="G4282" s="180">
        <v>97436</v>
      </c>
      <c r="H4282" s="19" t="s">
        <v>6161</v>
      </c>
      <c r="I4282" s="19" t="s">
        <v>15692</v>
      </c>
      <c r="J4282" s="19" t="s">
        <v>9283</v>
      </c>
      <c r="K4282" s="20" t="s">
        <v>11589</v>
      </c>
      <c r="L4282" s="19" t="s">
        <v>25</v>
      </c>
    </row>
    <row r="4283" spans="1:12" x14ac:dyDescent="0.25">
      <c r="A4283" s="19" t="s">
        <v>4490</v>
      </c>
      <c r="B4283" s="19" t="s">
        <v>4491</v>
      </c>
      <c r="C4283" s="19" t="s">
        <v>3600</v>
      </c>
      <c r="D4283" s="19" t="s">
        <v>4798</v>
      </c>
      <c r="E4283" s="20" t="s">
        <v>21</v>
      </c>
      <c r="F4283" s="19" t="s">
        <v>21</v>
      </c>
      <c r="G4283" s="180">
        <v>97437</v>
      </c>
      <c r="H4283" s="19" t="s">
        <v>6163</v>
      </c>
      <c r="I4283" s="19" t="s">
        <v>15692</v>
      </c>
      <c r="J4283" s="19" t="s">
        <v>9283</v>
      </c>
      <c r="K4283" s="20" t="s">
        <v>11590</v>
      </c>
      <c r="L4283" s="19" t="s">
        <v>25</v>
      </c>
    </row>
    <row r="4284" spans="1:12" x14ac:dyDescent="0.25">
      <c r="A4284" s="19" t="s">
        <v>4490</v>
      </c>
      <c r="B4284" s="19" t="s">
        <v>4491</v>
      </c>
      <c r="C4284" s="19" t="s">
        <v>3600</v>
      </c>
      <c r="D4284" s="19" t="s">
        <v>4798</v>
      </c>
      <c r="E4284" s="20" t="s">
        <v>21</v>
      </c>
      <c r="F4284" s="19" t="s">
        <v>21</v>
      </c>
      <c r="G4284" s="180">
        <v>97438</v>
      </c>
      <c r="H4284" s="19" t="s">
        <v>6165</v>
      </c>
      <c r="I4284" s="19" t="s">
        <v>15692</v>
      </c>
      <c r="J4284" s="19" t="s">
        <v>9283</v>
      </c>
      <c r="K4284" s="20" t="s">
        <v>2910</v>
      </c>
      <c r="L4284" s="19" t="s">
        <v>25</v>
      </c>
    </row>
    <row r="4285" spans="1:12" x14ac:dyDescent="0.25">
      <c r="A4285" s="19" t="s">
        <v>4490</v>
      </c>
      <c r="B4285" s="19" t="s">
        <v>4491</v>
      </c>
      <c r="C4285" s="19" t="s">
        <v>3600</v>
      </c>
      <c r="D4285" s="19" t="s">
        <v>4798</v>
      </c>
      <c r="E4285" s="20" t="s">
        <v>21</v>
      </c>
      <c r="F4285" s="19" t="s">
        <v>21</v>
      </c>
      <c r="G4285" s="180">
        <v>97439</v>
      </c>
      <c r="H4285" s="19" t="s">
        <v>6166</v>
      </c>
      <c r="I4285" s="19" t="s">
        <v>15692</v>
      </c>
      <c r="J4285" s="19" t="s">
        <v>9283</v>
      </c>
      <c r="K4285" s="20" t="s">
        <v>11591</v>
      </c>
      <c r="L4285" s="19" t="s">
        <v>25</v>
      </c>
    </row>
    <row r="4286" spans="1:12" x14ac:dyDescent="0.25">
      <c r="A4286" s="19" t="s">
        <v>4490</v>
      </c>
      <c r="B4286" s="19" t="s">
        <v>4491</v>
      </c>
      <c r="C4286" s="19" t="s">
        <v>3600</v>
      </c>
      <c r="D4286" s="19" t="s">
        <v>4798</v>
      </c>
      <c r="E4286" s="20" t="s">
        <v>21</v>
      </c>
      <c r="F4286" s="19" t="s">
        <v>21</v>
      </c>
      <c r="G4286" s="180">
        <v>97440</v>
      </c>
      <c r="H4286" s="19" t="s">
        <v>6167</v>
      </c>
      <c r="I4286" s="19" t="s">
        <v>15692</v>
      </c>
      <c r="J4286" s="19" t="s">
        <v>9283</v>
      </c>
      <c r="K4286" s="20" t="s">
        <v>11592</v>
      </c>
      <c r="L4286" s="19" t="s">
        <v>25</v>
      </c>
    </row>
    <row r="4287" spans="1:12" x14ac:dyDescent="0.25">
      <c r="A4287" s="19" t="s">
        <v>4490</v>
      </c>
      <c r="B4287" s="19" t="s">
        <v>4491</v>
      </c>
      <c r="C4287" s="19" t="s">
        <v>3600</v>
      </c>
      <c r="D4287" s="19" t="s">
        <v>4798</v>
      </c>
      <c r="E4287" s="20" t="s">
        <v>21</v>
      </c>
      <c r="F4287" s="19" t="s">
        <v>21</v>
      </c>
      <c r="G4287" s="180">
        <v>97442</v>
      </c>
      <c r="H4287" s="19" t="s">
        <v>6168</v>
      </c>
      <c r="I4287" s="19" t="s">
        <v>15692</v>
      </c>
      <c r="J4287" s="19" t="s">
        <v>9283</v>
      </c>
      <c r="K4287" s="20" t="s">
        <v>6217</v>
      </c>
      <c r="L4287" s="19" t="s">
        <v>25</v>
      </c>
    </row>
    <row r="4288" spans="1:12" x14ac:dyDescent="0.25">
      <c r="A4288" s="19" t="s">
        <v>4490</v>
      </c>
      <c r="B4288" s="19" t="s">
        <v>4491</v>
      </c>
      <c r="C4288" s="19" t="s">
        <v>3600</v>
      </c>
      <c r="D4288" s="19" t="s">
        <v>4798</v>
      </c>
      <c r="E4288" s="20" t="s">
        <v>21</v>
      </c>
      <c r="F4288" s="19" t="s">
        <v>21</v>
      </c>
      <c r="G4288" s="180">
        <v>97443</v>
      </c>
      <c r="H4288" s="19" t="s">
        <v>6169</v>
      </c>
      <c r="I4288" s="19" t="s">
        <v>15692</v>
      </c>
      <c r="J4288" s="19" t="s">
        <v>23</v>
      </c>
      <c r="K4288" s="20" t="s">
        <v>11593</v>
      </c>
      <c r="L4288" s="19" t="s">
        <v>25</v>
      </c>
    </row>
    <row r="4289" spans="1:12" x14ac:dyDescent="0.25">
      <c r="A4289" s="19" t="s">
        <v>4490</v>
      </c>
      <c r="B4289" s="19" t="s">
        <v>4491</v>
      </c>
      <c r="C4289" s="19" t="s">
        <v>3600</v>
      </c>
      <c r="D4289" s="19" t="s">
        <v>4798</v>
      </c>
      <c r="E4289" s="20" t="s">
        <v>21</v>
      </c>
      <c r="F4289" s="19" t="s">
        <v>21</v>
      </c>
      <c r="G4289" s="180">
        <v>97444</v>
      </c>
      <c r="H4289" s="19" t="s">
        <v>6170</v>
      </c>
      <c r="I4289" s="19" t="s">
        <v>15692</v>
      </c>
      <c r="J4289" s="19" t="s">
        <v>23</v>
      </c>
      <c r="K4289" s="20" t="s">
        <v>11594</v>
      </c>
      <c r="L4289" s="19" t="s">
        <v>25</v>
      </c>
    </row>
    <row r="4290" spans="1:12" x14ac:dyDescent="0.25">
      <c r="A4290" s="19" t="s">
        <v>4490</v>
      </c>
      <c r="B4290" s="19" t="s">
        <v>4491</v>
      </c>
      <c r="C4290" s="19" t="s">
        <v>3600</v>
      </c>
      <c r="D4290" s="19" t="s">
        <v>4798</v>
      </c>
      <c r="E4290" s="20" t="s">
        <v>21</v>
      </c>
      <c r="F4290" s="19" t="s">
        <v>21</v>
      </c>
      <c r="G4290" s="180">
        <v>97446</v>
      </c>
      <c r="H4290" s="19" t="s">
        <v>6171</v>
      </c>
      <c r="I4290" s="19" t="s">
        <v>15692</v>
      </c>
      <c r="J4290" s="19" t="s">
        <v>23</v>
      </c>
      <c r="K4290" s="20" t="s">
        <v>11595</v>
      </c>
      <c r="L4290" s="19" t="s">
        <v>25</v>
      </c>
    </row>
    <row r="4291" spans="1:12" x14ac:dyDescent="0.25">
      <c r="A4291" s="19" t="s">
        <v>4490</v>
      </c>
      <c r="B4291" s="19" t="s">
        <v>4491</v>
      </c>
      <c r="C4291" s="19" t="s">
        <v>3600</v>
      </c>
      <c r="D4291" s="19" t="s">
        <v>4798</v>
      </c>
      <c r="E4291" s="20" t="s">
        <v>21</v>
      </c>
      <c r="F4291" s="19" t="s">
        <v>21</v>
      </c>
      <c r="G4291" s="180">
        <v>97447</v>
      </c>
      <c r="H4291" s="19" t="s">
        <v>6172</v>
      </c>
      <c r="I4291" s="19" t="s">
        <v>15692</v>
      </c>
      <c r="J4291" s="19" t="s">
        <v>23</v>
      </c>
      <c r="K4291" s="20" t="s">
        <v>11595</v>
      </c>
      <c r="L4291" s="19" t="s">
        <v>25</v>
      </c>
    </row>
    <row r="4292" spans="1:12" x14ac:dyDescent="0.25">
      <c r="A4292" s="19" t="s">
        <v>4490</v>
      </c>
      <c r="B4292" s="19" t="s">
        <v>4491</v>
      </c>
      <c r="C4292" s="19" t="s">
        <v>3600</v>
      </c>
      <c r="D4292" s="19" t="s">
        <v>4798</v>
      </c>
      <c r="E4292" s="20" t="s">
        <v>21</v>
      </c>
      <c r="F4292" s="19" t="s">
        <v>21</v>
      </c>
      <c r="G4292" s="180">
        <v>97449</v>
      </c>
      <c r="H4292" s="19" t="s">
        <v>6173</v>
      </c>
      <c r="I4292" s="19" t="s">
        <v>15692</v>
      </c>
      <c r="J4292" s="19" t="s">
        <v>23</v>
      </c>
      <c r="K4292" s="20" t="s">
        <v>11596</v>
      </c>
      <c r="L4292" s="19" t="s">
        <v>25</v>
      </c>
    </row>
    <row r="4293" spans="1:12" x14ac:dyDescent="0.25">
      <c r="A4293" s="19" t="s">
        <v>4490</v>
      </c>
      <c r="B4293" s="19" t="s">
        <v>4491</v>
      </c>
      <c r="C4293" s="19" t="s">
        <v>3600</v>
      </c>
      <c r="D4293" s="19" t="s">
        <v>4798</v>
      </c>
      <c r="E4293" s="20" t="s">
        <v>21</v>
      </c>
      <c r="F4293" s="19" t="s">
        <v>21</v>
      </c>
      <c r="G4293" s="180">
        <v>97450</v>
      </c>
      <c r="H4293" s="19" t="s">
        <v>6174</v>
      </c>
      <c r="I4293" s="19" t="s">
        <v>15692</v>
      </c>
      <c r="J4293" s="19" t="s">
        <v>23</v>
      </c>
      <c r="K4293" s="20" t="s">
        <v>11597</v>
      </c>
      <c r="L4293" s="19" t="s">
        <v>25</v>
      </c>
    </row>
    <row r="4294" spans="1:12" x14ac:dyDescent="0.25">
      <c r="A4294" s="19" t="s">
        <v>4490</v>
      </c>
      <c r="B4294" s="19" t="s">
        <v>4491</v>
      </c>
      <c r="C4294" s="19" t="s">
        <v>3600</v>
      </c>
      <c r="D4294" s="19" t="s">
        <v>4798</v>
      </c>
      <c r="E4294" s="20" t="s">
        <v>21</v>
      </c>
      <c r="F4294" s="19" t="s">
        <v>21</v>
      </c>
      <c r="G4294" s="180">
        <v>97452</v>
      </c>
      <c r="H4294" s="19" t="s">
        <v>6175</v>
      </c>
      <c r="I4294" s="19" t="s">
        <v>15692</v>
      </c>
      <c r="J4294" s="19" t="s">
        <v>23</v>
      </c>
      <c r="K4294" s="20" t="s">
        <v>11598</v>
      </c>
      <c r="L4294" s="19" t="s">
        <v>25</v>
      </c>
    </row>
    <row r="4295" spans="1:12" x14ac:dyDescent="0.25">
      <c r="A4295" s="19" t="s">
        <v>4490</v>
      </c>
      <c r="B4295" s="19" t="s">
        <v>4491</v>
      </c>
      <c r="C4295" s="19" t="s">
        <v>3600</v>
      </c>
      <c r="D4295" s="19" t="s">
        <v>4798</v>
      </c>
      <c r="E4295" s="20" t="s">
        <v>21</v>
      </c>
      <c r="F4295" s="19" t="s">
        <v>21</v>
      </c>
      <c r="G4295" s="180">
        <v>97453</v>
      </c>
      <c r="H4295" s="19" t="s">
        <v>6176</v>
      </c>
      <c r="I4295" s="19" t="s">
        <v>15692</v>
      </c>
      <c r="J4295" s="19" t="s">
        <v>23</v>
      </c>
      <c r="K4295" s="20" t="s">
        <v>11599</v>
      </c>
      <c r="L4295" s="19" t="s">
        <v>25</v>
      </c>
    </row>
    <row r="4296" spans="1:12" x14ac:dyDescent="0.25">
      <c r="A4296" s="19" t="s">
        <v>4490</v>
      </c>
      <c r="B4296" s="19" t="s">
        <v>4491</v>
      </c>
      <c r="C4296" s="19" t="s">
        <v>3600</v>
      </c>
      <c r="D4296" s="19" t="s">
        <v>4798</v>
      </c>
      <c r="E4296" s="20" t="s">
        <v>21</v>
      </c>
      <c r="F4296" s="19" t="s">
        <v>21</v>
      </c>
      <c r="G4296" s="180">
        <v>97454</v>
      </c>
      <c r="H4296" s="19" t="s">
        <v>6177</v>
      </c>
      <c r="I4296" s="19" t="s">
        <v>15692</v>
      </c>
      <c r="J4296" s="19" t="s">
        <v>23</v>
      </c>
      <c r="K4296" s="20" t="s">
        <v>11600</v>
      </c>
      <c r="L4296" s="19" t="s">
        <v>25</v>
      </c>
    </row>
    <row r="4297" spans="1:12" x14ac:dyDescent="0.25">
      <c r="A4297" s="19" t="s">
        <v>4490</v>
      </c>
      <c r="B4297" s="19" t="s">
        <v>4491</v>
      </c>
      <c r="C4297" s="19" t="s">
        <v>3600</v>
      </c>
      <c r="D4297" s="19" t="s">
        <v>4798</v>
      </c>
      <c r="E4297" s="20" t="s">
        <v>21</v>
      </c>
      <c r="F4297" s="19" t="s">
        <v>21</v>
      </c>
      <c r="G4297" s="180">
        <v>97455</v>
      </c>
      <c r="H4297" s="19" t="s">
        <v>6178</v>
      </c>
      <c r="I4297" s="19" t="s">
        <v>15692</v>
      </c>
      <c r="J4297" s="19" t="s">
        <v>23</v>
      </c>
      <c r="K4297" s="20" t="s">
        <v>11601</v>
      </c>
      <c r="L4297" s="19" t="s">
        <v>25</v>
      </c>
    </row>
    <row r="4298" spans="1:12" x14ac:dyDescent="0.25">
      <c r="A4298" s="19" t="s">
        <v>4490</v>
      </c>
      <c r="B4298" s="19" t="s">
        <v>4491</v>
      </c>
      <c r="C4298" s="19" t="s">
        <v>3600</v>
      </c>
      <c r="D4298" s="19" t="s">
        <v>4798</v>
      </c>
      <c r="E4298" s="20" t="s">
        <v>21</v>
      </c>
      <c r="F4298" s="19" t="s">
        <v>21</v>
      </c>
      <c r="G4298" s="180">
        <v>97456</v>
      </c>
      <c r="H4298" s="19" t="s">
        <v>6179</v>
      </c>
      <c r="I4298" s="19" t="s">
        <v>15692</v>
      </c>
      <c r="J4298" s="19" t="s">
        <v>23</v>
      </c>
      <c r="K4298" s="20" t="s">
        <v>11602</v>
      </c>
      <c r="L4298" s="19" t="s">
        <v>25</v>
      </c>
    </row>
    <row r="4299" spans="1:12" x14ac:dyDescent="0.25">
      <c r="A4299" s="19" t="s">
        <v>4490</v>
      </c>
      <c r="B4299" s="19" t="s">
        <v>4491</v>
      </c>
      <c r="C4299" s="19" t="s">
        <v>3600</v>
      </c>
      <c r="D4299" s="19" t="s">
        <v>4798</v>
      </c>
      <c r="E4299" s="20" t="s">
        <v>21</v>
      </c>
      <c r="F4299" s="19" t="s">
        <v>21</v>
      </c>
      <c r="G4299" s="180">
        <v>97457</v>
      </c>
      <c r="H4299" s="19" t="s">
        <v>6180</v>
      </c>
      <c r="I4299" s="19" t="s">
        <v>15692</v>
      </c>
      <c r="J4299" s="19" t="s">
        <v>23</v>
      </c>
      <c r="K4299" s="20" t="s">
        <v>11603</v>
      </c>
      <c r="L4299" s="19" t="s">
        <v>25</v>
      </c>
    </row>
    <row r="4300" spans="1:12" x14ac:dyDescent="0.25">
      <c r="A4300" s="19" t="s">
        <v>4490</v>
      </c>
      <c r="B4300" s="19" t="s">
        <v>4491</v>
      </c>
      <c r="C4300" s="19" t="s">
        <v>3600</v>
      </c>
      <c r="D4300" s="19" t="s">
        <v>4798</v>
      </c>
      <c r="E4300" s="20" t="s">
        <v>21</v>
      </c>
      <c r="F4300" s="19" t="s">
        <v>21</v>
      </c>
      <c r="G4300" s="180">
        <v>97458</v>
      </c>
      <c r="H4300" s="19" t="s">
        <v>6181</v>
      </c>
      <c r="I4300" s="19" t="s">
        <v>15692</v>
      </c>
      <c r="J4300" s="19" t="s">
        <v>23</v>
      </c>
      <c r="K4300" s="20" t="s">
        <v>7033</v>
      </c>
      <c r="L4300" s="19" t="s">
        <v>25</v>
      </c>
    </row>
    <row r="4301" spans="1:12" x14ac:dyDescent="0.25">
      <c r="A4301" s="19" t="s">
        <v>4490</v>
      </c>
      <c r="B4301" s="19" t="s">
        <v>4491</v>
      </c>
      <c r="C4301" s="19" t="s">
        <v>3600</v>
      </c>
      <c r="D4301" s="19" t="s">
        <v>4798</v>
      </c>
      <c r="E4301" s="20" t="s">
        <v>21</v>
      </c>
      <c r="F4301" s="19" t="s">
        <v>21</v>
      </c>
      <c r="G4301" s="180">
        <v>97459</v>
      </c>
      <c r="H4301" s="19" t="s">
        <v>6182</v>
      </c>
      <c r="I4301" s="19" t="s">
        <v>15692</v>
      </c>
      <c r="J4301" s="19" t="s">
        <v>23</v>
      </c>
      <c r="K4301" s="20" t="s">
        <v>11604</v>
      </c>
      <c r="L4301" s="19" t="s">
        <v>25</v>
      </c>
    </row>
    <row r="4302" spans="1:12" x14ac:dyDescent="0.25">
      <c r="A4302" s="19" t="s">
        <v>4490</v>
      </c>
      <c r="B4302" s="19" t="s">
        <v>4491</v>
      </c>
      <c r="C4302" s="19" t="s">
        <v>3600</v>
      </c>
      <c r="D4302" s="19" t="s">
        <v>4798</v>
      </c>
      <c r="E4302" s="20" t="s">
        <v>21</v>
      </c>
      <c r="F4302" s="19" t="s">
        <v>21</v>
      </c>
      <c r="G4302" s="180">
        <v>97460</v>
      </c>
      <c r="H4302" s="19" t="s">
        <v>6183</v>
      </c>
      <c r="I4302" s="19" t="s">
        <v>15692</v>
      </c>
      <c r="J4302" s="19" t="s">
        <v>23</v>
      </c>
      <c r="K4302" s="20" t="s">
        <v>11605</v>
      </c>
      <c r="L4302" s="19" t="s">
        <v>25</v>
      </c>
    </row>
    <row r="4303" spans="1:12" x14ac:dyDescent="0.25">
      <c r="A4303" s="19" t="s">
        <v>4490</v>
      </c>
      <c r="B4303" s="19" t="s">
        <v>4491</v>
      </c>
      <c r="C4303" s="19" t="s">
        <v>3600</v>
      </c>
      <c r="D4303" s="19" t="s">
        <v>4798</v>
      </c>
      <c r="E4303" s="20" t="s">
        <v>21</v>
      </c>
      <c r="F4303" s="19" t="s">
        <v>21</v>
      </c>
      <c r="G4303" s="180">
        <v>97461</v>
      </c>
      <c r="H4303" s="19" t="s">
        <v>6184</v>
      </c>
      <c r="I4303" s="19" t="s">
        <v>15692</v>
      </c>
      <c r="J4303" s="19" t="s">
        <v>23</v>
      </c>
      <c r="K4303" s="20" t="s">
        <v>8881</v>
      </c>
      <c r="L4303" s="19" t="s">
        <v>25</v>
      </c>
    </row>
    <row r="4304" spans="1:12" x14ac:dyDescent="0.25">
      <c r="A4304" s="19" t="s">
        <v>4490</v>
      </c>
      <c r="B4304" s="19" t="s">
        <v>4491</v>
      </c>
      <c r="C4304" s="19" t="s">
        <v>3600</v>
      </c>
      <c r="D4304" s="19" t="s">
        <v>4798</v>
      </c>
      <c r="E4304" s="20" t="s">
        <v>21</v>
      </c>
      <c r="F4304" s="19" t="s">
        <v>21</v>
      </c>
      <c r="G4304" s="180">
        <v>97462</v>
      </c>
      <c r="H4304" s="19" t="s">
        <v>6185</v>
      </c>
      <c r="I4304" s="19" t="s">
        <v>15692</v>
      </c>
      <c r="J4304" s="19" t="s">
        <v>23</v>
      </c>
      <c r="K4304" s="20" t="s">
        <v>3999</v>
      </c>
      <c r="L4304" s="19" t="s">
        <v>25</v>
      </c>
    </row>
    <row r="4305" spans="1:12" x14ac:dyDescent="0.25">
      <c r="A4305" s="19" t="s">
        <v>4490</v>
      </c>
      <c r="B4305" s="19" t="s">
        <v>4491</v>
      </c>
      <c r="C4305" s="19" t="s">
        <v>3600</v>
      </c>
      <c r="D4305" s="19" t="s">
        <v>4798</v>
      </c>
      <c r="E4305" s="20" t="s">
        <v>21</v>
      </c>
      <c r="F4305" s="19" t="s">
        <v>21</v>
      </c>
      <c r="G4305" s="180">
        <v>97464</v>
      </c>
      <c r="H4305" s="19" t="s">
        <v>6186</v>
      </c>
      <c r="I4305" s="19" t="s">
        <v>15692</v>
      </c>
      <c r="J4305" s="19" t="s">
        <v>23</v>
      </c>
      <c r="K4305" s="20" t="s">
        <v>4680</v>
      </c>
      <c r="L4305" s="19" t="s">
        <v>25</v>
      </c>
    </row>
    <row r="4306" spans="1:12" x14ac:dyDescent="0.25">
      <c r="A4306" s="19" t="s">
        <v>4490</v>
      </c>
      <c r="B4306" s="19" t="s">
        <v>4491</v>
      </c>
      <c r="C4306" s="19" t="s">
        <v>3600</v>
      </c>
      <c r="D4306" s="19" t="s">
        <v>4798</v>
      </c>
      <c r="E4306" s="20" t="s">
        <v>21</v>
      </c>
      <c r="F4306" s="19" t="s">
        <v>21</v>
      </c>
      <c r="G4306" s="180">
        <v>97465</v>
      </c>
      <c r="H4306" s="19" t="s">
        <v>6187</v>
      </c>
      <c r="I4306" s="19" t="s">
        <v>15692</v>
      </c>
      <c r="J4306" s="19" t="s">
        <v>23</v>
      </c>
      <c r="K4306" s="20" t="s">
        <v>648</v>
      </c>
      <c r="L4306" s="19" t="s">
        <v>25</v>
      </c>
    </row>
    <row r="4307" spans="1:12" x14ac:dyDescent="0.25">
      <c r="A4307" s="19" t="s">
        <v>4490</v>
      </c>
      <c r="B4307" s="19" t="s">
        <v>4491</v>
      </c>
      <c r="C4307" s="19" t="s">
        <v>3600</v>
      </c>
      <c r="D4307" s="19" t="s">
        <v>4798</v>
      </c>
      <c r="E4307" s="20" t="s">
        <v>21</v>
      </c>
      <c r="F4307" s="19" t="s">
        <v>21</v>
      </c>
      <c r="G4307" s="180">
        <v>97467</v>
      </c>
      <c r="H4307" s="19" t="s">
        <v>6188</v>
      </c>
      <c r="I4307" s="19" t="s">
        <v>15692</v>
      </c>
      <c r="J4307" s="19" t="s">
        <v>23</v>
      </c>
      <c r="K4307" s="20" t="s">
        <v>2070</v>
      </c>
      <c r="L4307" s="19" t="s">
        <v>25</v>
      </c>
    </row>
    <row r="4308" spans="1:12" x14ac:dyDescent="0.25">
      <c r="A4308" s="19" t="s">
        <v>4490</v>
      </c>
      <c r="B4308" s="19" t="s">
        <v>4491</v>
      </c>
      <c r="C4308" s="19" t="s">
        <v>3600</v>
      </c>
      <c r="D4308" s="19" t="s">
        <v>4798</v>
      </c>
      <c r="E4308" s="20" t="s">
        <v>21</v>
      </c>
      <c r="F4308" s="19" t="s">
        <v>21</v>
      </c>
      <c r="G4308" s="180">
        <v>97468</v>
      </c>
      <c r="H4308" s="19" t="s">
        <v>6190</v>
      </c>
      <c r="I4308" s="19" t="s">
        <v>15692</v>
      </c>
      <c r="J4308" s="19" t="s">
        <v>23</v>
      </c>
      <c r="K4308" s="20" t="s">
        <v>10878</v>
      </c>
      <c r="L4308" s="19" t="s">
        <v>25</v>
      </c>
    </row>
    <row r="4309" spans="1:12" x14ac:dyDescent="0.25">
      <c r="A4309" s="19" t="s">
        <v>4490</v>
      </c>
      <c r="B4309" s="19" t="s">
        <v>4491</v>
      </c>
      <c r="C4309" s="19" t="s">
        <v>3600</v>
      </c>
      <c r="D4309" s="19" t="s">
        <v>4798</v>
      </c>
      <c r="E4309" s="20" t="s">
        <v>21</v>
      </c>
      <c r="F4309" s="19" t="s">
        <v>21</v>
      </c>
      <c r="G4309" s="180">
        <v>97470</v>
      </c>
      <c r="H4309" s="19" t="s">
        <v>6191</v>
      </c>
      <c r="I4309" s="19" t="s">
        <v>15692</v>
      </c>
      <c r="J4309" s="19" t="s">
        <v>23</v>
      </c>
      <c r="K4309" s="20" t="s">
        <v>11606</v>
      </c>
      <c r="L4309" s="19" t="s">
        <v>25</v>
      </c>
    </row>
    <row r="4310" spans="1:12" x14ac:dyDescent="0.25">
      <c r="A4310" s="19" t="s">
        <v>4490</v>
      </c>
      <c r="B4310" s="19" t="s">
        <v>4491</v>
      </c>
      <c r="C4310" s="19" t="s">
        <v>3600</v>
      </c>
      <c r="D4310" s="19" t="s">
        <v>4798</v>
      </c>
      <c r="E4310" s="20" t="s">
        <v>21</v>
      </c>
      <c r="F4310" s="19" t="s">
        <v>21</v>
      </c>
      <c r="G4310" s="180">
        <v>97471</v>
      </c>
      <c r="H4310" s="19" t="s">
        <v>6192</v>
      </c>
      <c r="I4310" s="19" t="s">
        <v>15692</v>
      </c>
      <c r="J4310" s="19" t="s">
        <v>23</v>
      </c>
      <c r="K4310" s="20" t="s">
        <v>11607</v>
      </c>
      <c r="L4310" s="19" t="s">
        <v>25</v>
      </c>
    </row>
    <row r="4311" spans="1:12" x14ac:dyDescent="0.25">
      <c r="A4311" s="19" t="s">
        <v>4490</v>
      </c>
      <c r="B4311" s="19" t="s">
        <v>4491</v>
      </c>
      <c r="C4311" s="19" t="s">
        <v>3600</v>
      </c>
      <c r="D4311" s="19" t="s">
        <v>4798</v>
      </c>
      <c r="E4311" s="20" t="s">
        <v>21</v>
      </c>
      <c r="F4311" s="19" t="s">
        <v>21</v>
      </c>
      <c r="G4311" s="180">
        <v>97474</v>
      </c>
      <c r="H4311" s="19" t="s">
        <v>6194</v>
      </c>
      <c r="I4311" s="19" t="s">
        <v>15692</v>
      </c>
      <c r="J4311" s="19" t="s">
        <v>23</v>
      </c>
      <c r="K4311" s="20" t="s">
        <v>11608</v>
      </c>
      <c r="L4311" s="19" t="s">
        <v>25</v>
      </c>
    </row>
    <row r="4312" spans="1:12" x14ac:dyDescent="0.25">
      <c r="A4312" s="19" t="s">
        <v>4490</v>
      </c>
      <c r="B4312" s="19" t="s">
        <v>4491</v>
      </c>
      <c r="C4312" s="19" t="s">
        <v>3600</v>
      </c>
      <c r="D4312" s="19" t="s">
        <v>4798</v>
      </c>
      <c r="E4312" s="20" t="s">
        <v>21</v>
      </c>
      <c r="F4312" s="19" t="s">
        <v>21</v>
      </c>
      <c r="G4312" s="180">
        <v>97475</v>
      </c>
      <c r="H4312" s="19" t="s">
        <v>6195</v>
      </c>
      <c r="I4312" s="19" t="s">
        <v>15692</v>
      </c>
      <c r="J4312" s="19" t="s">
        <v>23</v>
      </c>
      <c r="K4312" s="20" t="s">
        <v>11609</v>
      </c>
      <c r="L4312" s="19" t="s">
        <v>25</v>
      </c>
    </row>
    <row r="4313" spans="1:12" x14ac:dyDescent="0.25">
      <c r="A4313" s="19" t="s">
        <v>4490</v>
      </c>
      <c r="B4313" s="19" t="s">
        <v>4491</v>
      </c>
      <c r="C4313" s="19" t="s">
        <v>3600</v>
      </c>
      <c r="D4313" s="19" t="s">
        <v>4798</v>
      </c>
      <c r="E4313" s="20" t="s">
        <v>21</v>
      </c>
      <c r="F4313" s="19" t="s">
        <v>21</v>
      </c>
      <c r="G4313" s="180">
        <v>97477</v>
      </c>
      <c r="H4313" s="19" t="s">
        <v>6197</v>
      </c>
      <c r="I4313" s="19" t="s">
        <v>15692</v>
      </c>
      <c r="J4313" s="19" t="s">
        <v>23</v>
      </c>
      <c r="K4313" s="20" t="s">
        <v>11610</v>
      </c>
      <c r="L4313" s="19" t="s">
        <v>25</v>
      </c>
    </row>
    <row r="4314" spans="1:12" x14ac:dyDescent="0.25">
      <c r="A4314" s="19" t="s">
        <v>4490</v>
      </c>
      <c r="B4314" s="19" t="s">
        <v>4491</v>
      </c>
      <c r="C4314" s="19" t="s">
        <v>3600</v>
      </c>
      <c r="D4314" s="19" t="s">
        <v>4798</v>
      </c>
      <c r="E4314" s="20" t="s">
        <v>21</v>
      </c>
      <c r="F4314" s="19" t="s">
        <v>21</v>
      </c>
      <c r="G4314" s="180">
        <v>97478</v>
      </c>
      <c r="H4314" s="19" t="s">
        <v>6198</v>
      </c>
      <c r="I4314" s="19" t="s">
        <v>15692</v>
      </c>
      <c r="J4314" s="19" t="s">
        <v>23</v>
      </c>
      <c r="K4314" s="20" t="s">
        <v>11611</v>
      </c>
      <c r="L4314" s="19" t="s">
        <v>25</v>
      </c>
    </row>
    <row r="4315" spans="1:12" x14ac:dyDescent="0.25">
      <c r="A4315" s="19" t="s">
        <v>4490</v>
      </c>
      <c r="B4315" s="19" t="s">
        <v>4491</v>
      </c>
      <c r="C4315" s="19" t="s">
        <v>3600</v>
      </c>
      <c r="D4315" s="19" t="s">
        <v>4798</v>
      </c>
      <c r="E4315" s="20" t="s">
        <v>21</v>
      </c>
      <c r="F4315" s="19" t="s">
        <v>21</v>
      </c>
      <c r="G4315" s="180">
        <v>97479</v>
      </c>
      <c r="H4315" s="19" t="s">
        <v>6199</v>
      </c>
      <c r="I4315" s="19" t="s">
        <v>15692</v>
      </c>
      <c r="J4315" s="19" t="s">
        <v>23</v>
      </c>
      <c r="K4315" s="20" t="s">
        <v>10734</v>
      </c>
      <c r="L4315" s="19" t="s">
        <v>25</v>
      </c>
    </row>
    <row r="4316" spans="1:12" x14ac:dyDescent="0.25">
      <c r="A4316" s="19" t="s">
        <v>4490</v>
      </c>
      <c r="B4316" s="19" t="s">
        <v>4491</v>
      </c>
      <c r="C4316" s="19" t="s">
        <v>3600</v>
      </c>
      <c r="D4316" s="19" t="s">
        <v>4798</v>
      </c>
      <c r="E4316" s="20" t="s">
        <v>21</v>
      </c>
      <c r="F4316" s="19" t="s">
        <v>21</v>
      </c>
      <c r="G4316" s="180">
        <v>97480</v>
      </c>
      <c r="H4316" s="19" t="s">
        <v>6201</v>
      </c>
      <c r="I4316" s="19" t="s">
        <v>15692</v>
      </c>
      <c r="J4316" s="19" t="s">
        <v>23</v>
      </c>
      <c r="K4316" s="20" t="s">
        <v>10734</v>
      </c>
      <c r="L4316" s="19" t="s">
        <v>25</v>
      </c>
    </row>
    <row r="4317" spans="1:12" x14ac:dyDescent="0.25">
      <c r="A4317" s="19" t="s">
        <v>4490</v>
      </c>
      <c r="B4317" s="19" t="s">
        <v>4491</v>
      </c>
      <c r="C4317" s="19" t="s">
        <v>3600</v>
      </c>
      <c r="D4317" s="19" t="s">
        <v>4798</v>
      </c>
      <c r="E4317" s="20" t="s">
        <v>21</v>
      </c>
      <c r="F4317" s="19" t="s">
        <v>21</v>
      </c>
      <c r="G4317" s="180">
        <v>97481</v>
      </c>
      <c r="H4317" s="19" t="s">
        <v>6202</v>
      </c>
      <c r="I4317" s="19" t="s">
        <v>15692</v>
      </c>
      <c r="J4317" s="19" t="s">
        <v>23</v>
      </c>
      <c r="K4317" s="20" t="s">
        <v>11612</v>
      </c>
      <c r="L4317" s="19" t="s">
        <v>25</v>
      </c>
    </row>
    <row r="4318" spans="1:12" x14ac:dyDescent="0.25">
      <c r="A4318" s="19" t="s">
        <v>4490</v>
      </c>
      <c r="B4318" s="19" t="s">
        <v>4491</v>
      </c>
      <c r="C4318" s="19" t="s">
        <v>3600</v>
      </c>
      <c r="D4318" s="19" t="s">
        <v>4798</v>
      </c>
      <c r="E4318" s="20" t="s">
        <v>21</v>
      </c>
      <c r="F4318" s="19" t="s">
        <v>21</v>
      </c>
      <c r="G4318" s="180">
        <v>97482</v>
      </c>
      <c r="H4318" s="19" t="s">
        <v>6203</v>
      </c>
      <c r="I4318" s="19" t="s">
        <v>15692</v>
      </c>
      <c r="J4318" s="19" t="s">
        <v>23</v>
      </c>
      <c r="K4318" s="20" t="s">
        <v>11612</v>
      </c>
      <c r="L4318" s="19" t="s">
        <v>25</v>
      </c>
    </row>
    <row r="4319" spans="1:12" x14ac:dyDescent="0.25">
      <c r="A4319" s="19" t="s">
        <v>4490</v>
      </c>
      <c r="B4319" s="19" t="s">
        <v>4491</v>
      </c>
      <c r="C4319" s="19" t="s">
        <v>3600</v>
      </c>
      <c r="D4319" s="19" t="s">
        <v>4798</v>
      </c>
      <c r="E4319" s="20" t="s">
        <v>21</v>
      </c>
      <c r="F4319" s="19" t="s">
        <v>21</v>
      </c>
      <c r="G4319" s="180">
        <v>97483</v>
      </c>
      <c r="H4319" s="19" t="s">
        <v>6204</v>
      </c>
      <c r="I4319" s="19" t="s">
        <v>15692</v>
      </c>
      <c r="J4319" s="19" t="s">
        <v>23</v>
      </c>
      <c r="K4319" s="20" t="s">
        <v>11613</v>
      </c>
      <c r="L4319" s="19" t="s">
        <v>25</v>
      </c>
    </row>
    <row r="4320" spans="1:12" x14ac:dyDescent="0.25">
      <c r="A4320" s="19" t="s">
        <v>4490</v>
      </c>
      <c r="B4320" s="19" t="s">
        <v>4491</v>
      </c>
      <c r="C4320" s="19" t="s">
        <v>3600</v>
      </c>
      <c r="D4320" s="19" t="s">
        <v>4798</v>
      </c>
      <c r="E4320" s="20" t="s">
        <v>21</v>
      </c>
      <c r="F4320" s="19" t="s">
        <v>21</v>
      </c>
      <c r="G4320" s="180">
        <v>97484</v>
      </c>
      <c r="H4320" s="19" t="s">
        <v>6205</v>
      </c>
      <c r="I4320" s="19" t="s">
        <v>15692</v>
      </c>
      <c r="J4320" s="19" t="s">
        <v>23</v>
      </c>
      <c r="K4320" s="20" t="s">
        <v>11613</v>
      </c>
      <c r="L4320" s="19" t="s">
        <v>25</v>
      </c>
    </row>
    <row r="4321" spans="1:12" x14ac:dyDescent="0.25">
      <c r="A4321" s="19" t="s">
        <v>4490</v>
      </c>
      <c r="B4321" s="19" t="s">
        <v>4491</v>
      </c>
      <c r="C4321" s="19" t="s">
        <v>3600</v>
      </c>
      <c r="D4321" s="19" t="s">
        <v>4798</v>
      </c>
      <c r="E4321" s="20" t="s">
        <v>21</v>
      </c>
      <c r="F4321" s="19" t="s">
        <v>21</v>
      </c>
      <c r="G4321" s="180">
        <v>97485</v>
      </c>
      <c r="H4321" s="19" t="s">
        <v>6206</v>
      </c>
      <c r="I4321" s="19" t="s">
        <v>15692</v>
      </c>
      <c r="J4321" s="19" t="s">
        <v>23</v>
      </c>
      <c r="K4321" s="20" t="s">
        <v>11614</v>
      </c>
      <c r="L4321" s="19" t="s">
        <v>25</v>
      </c>
    </row>
    <row r="4322" spans="1:12" x14ac:dyDescent="0.25">
      <c r="A4322" s="19" t="s">
        <v>4490</v>
      </c>
      <c r="B4322" s="19" t="s">
        <v>4491</v>
      </c>
      <c r="C4322" s="19" t="s">
        <v>3600</v>
      </c>
      <c r="D4322" s="19" t="s">
        <v>4798</v>
      </c>
      <c r="E4322" s="20" t="s">
        <v>21</v>
      </c>
      <c r="F4322" s="19" t="s">
        <v>21</v>
      </c>
      <c r="G4322" s="180">
        <v>97486</v>
      </c>
      <c r="H4322" s="19" t="s">
        <v>6207</v>
      </c>
      <c r="I4322" s="19" t="s">
        <v>15692</v>
      </c>
      <c r="J4322" s="19" t="s">
        <v>23</v>
      </c>
      <c r="K4322" s="20" t="s">
        <v>11615</v>
      </c>
      <c r="L4322" s="19" t="s">
        <v>25</v>
      </c>
    </row>
    <row r="4323" spans="1:12" x14ac:dyDescent="0.25">
      <c r="A4323" s="19" t="s">
        <v>4490</v>
      </c>
      <c r="B4323" s="19" t="s">
        <v>4491</v>
      </c>
      <c r="C4323" s="19" t="s">
        <v>3600</v>
      </c>
      <c r="D4323" s="19" t="s">
        <v>4798</v>
      </c>
      <c r="E4323" s="20" t="s">
        <v>21</v>
      </c>
      <c r="F4323" s="19" t="s">
        <v>21</v>
      </c>
      <c r="G4323" s="180">
        <v>97487</v>
      </c>
      <c r="H4323" s="19" t="s">
        <v>6208</v>
      </c>
      <c r="I4323" s="19" t="s">
        <v>15692</v>
      </c>
      <c r="J4323" s="19" t="s">
        <v>23</v>
      </c>
      <c r="K4323" s="20" t="s">
        <v>11616</v>
      </c>
      <c r="L4323" s="19" t="s">
        <v>25</v>
      </c>
    </row>
    <row r="4324" spans="1:12" x14ac:dyDescent="0.25">
      <c r="A4324" s="19" t="s">
        <v>4490</v>
      </c>
      <c r="B4324" s="19" t="s">
        <v>4491</v>
      </c>
      <c r="C4324" s="19" t="s">
        <v>3600</v>
      </c>
      <c r="D4324" s="19" t="s">
        <v>4798</v>
      </c>
      <c r="E4324" s="20" t="s">
        <v>21</v>
      </c>
      <c r="F4324" s="19" t="s">
        <v>21</v>
      </c>
      <c r="G4324" s="180">
        <v>97488</v>
      </c>
      <c r="H4324" s="19" t="s">
        <v>6209</v>
      </c>
      <c r="I4324" s="19" t="s">
        <v>15692</v>
      </c>
      <c r="J4324" s="19" t="s">
        <v>23</v>
      </c>
      <c r="K4324" s="20" t="s">
        <v>11617</v>
      </c>
      <c r="L4324" s="19" t="s">
        <v>25</v>
      </c>
    </row>
    <row r="4325" spans="1:12" x14ac:dyDescent="0.25">
      <c r="A4325" s="19" t="s">
        <v>4490</v>
      </c>
      <c r="B4325" s="19" t="s">
        <v>4491</v>
      </c>
      <c r="C4325" s="19" t="s">
        <v>3600</v>
      </c>
      <c r="D4325" s="19" t="s">
        <v>4798</v>
      </c>
      <c r="E4325" s="20" t="s">
        <v>21</v>
      </c>
      <c r="F4325" s="19" t="s">
        <v>21</v>
      </c>
      <c r="G4325" s="180">
        <v>97489</v>
      </c>
      <c r="H4325" s="19" t="s">
        <v>6210</v>
      </c>
      <c r="I4325" s="19" t="s">
        <v>15692</v>
      </c>
      <c r="J4325" s="19" t="s">
        <v>23</v>
      </c>
      <c r="K4325" s="20" t="s">
        <v>11618</v>
      </c>
      <c r="L4325" s="19" t="s">
        <v>25</v>
      </c>
    </row>
    <row r="4326" spans="1:12" x14ac:dyDescent="0.25">
      <c r="A4326" s="19" t="s">
        <v>4490</v>
      </c>
      <c r="B4326" s="19" t="s">
        <v>4491</v>
      </c>
      <c r="C4326" s="19" t="s">
        <v>3600</v>
      </c>
      <c r="D4326" s="19" t="s">
        <v>4798</v>
      </c>
      <c r="E4326" s="20" t="s">
        <v>21</v>
      </c>
      <c r="F4326" s="19" t="s">
        <v>21</v>
      </c>
      <c r="G4326" s="180">
        <v>97490</v>
      </c>
      <c r="H4326" s="19" t="s">
        <v>6211</v>
      </c>
      <c r="I4326" s="19" t="s">
        <v>15692</v>
      </c>
      <c r="J4326" s="19" t="s">
        <v>23</v>
      </c>
      <c r="K4326" s="20" t="s">
        <v>11619</v>
      </c>
      <c r="L4326" s="19" t="s">
        <v>25</v>
      </c>
    </row>
    <row r="4327" spans="1:12" x14ac:dyDescent="0.25">
      <c r="A4327" s="19" t="s">
        <v>4490</v>
      </c>
      <c r="B4327" s="19" t="s">
        <v>4491</v>
      </c>
      <c r="C4327" s="19" t="s">
        <v>3600</v>
      </c>
      <c r="D4327" s="19" t="s">
        <v>4798</v>
      </c>
      <c r="E4327" s="20" t="s">
        <v>21</v>
      </c>
      <c r="F4327" s="19" t="s">
        <v>21</v>
      </c>
      <c r="G4327" s="180">
        <v>97491</v>
      </c>
      <c r="H4327" s="19" t="s">
        <v>6212</v>
      </c>
      <c r="I4327" s="19" t="s">
        <v>15692</v>
      </c>
      <c r="J4327" s="19" t="s">
        <v>23</v>
      </c>
      <c r="K4327" s="20" t="s">
        <v>11620</v>
      </c>
      <c r="L4327" s="19" t="s">
        <v>25</v>
      </c>
    </row>
    <row r="4328" spans="1:12" x14ac:dyDescent="0.25">
      <c r="A4328" s="19" t="s">
        <v>4490</v>
      </c>
      <c r="B4328" s="19" t="s">
        <v>4491</v>
      </c>
      <c r="C4328" s="19" t="s">
        <v>3600</v>
      </c>
      <c r="D4328" s="19" t="s">
        <v>4798</v>
      </c>
      <c r="E4328" s="20" t="s">
        <v>21</v>
      </c>
      <c r="F4328" s="19" t="s">
        <v>21</v>
      </c>
      <c r="G4328" s="180">
        <v>97492</v>
      </c>
      <c r="H4328" s="19" t="s">
        <v>6214</v>
      </c>
      <c r="I4328" s="19" t="s">
        <v>15692</v>
      </c>
      <c r="J4328" s="19" t="s">
        <v>23</v>
      </c>
      <c r="K4328" s="20" t="s">
        <v>11621</v>
      </c>
      <c r="L4328" s="19" t="s">
        <v>25</v>
      </c>
    </row>
    <row r="4329" spans="1:12" x14ac:dyDescent="0.25">
      <c r="A4329" s="19" t="s">
        <v>4490</v>
      </c>
      <c r="B4329" s="19" t="s">
        <v>4491</v>
      </c>
      <c r="C4329" s="19" t="s">
        <v>3600</v>
      </c>
      <c r="D4329" s="19" t="s">
        <v>4798</v>
      </c>
      <c r="E4329" s="20" t="s">
        <v>21</v>
      </c>
      <c r="F4329" s="19" t="s">
        <v>21</v>
      </c>
      <c r="G4329" s="180">
        <v>97493</v>
      </c>
      <c r="H4329" s="19" t="s">
        <v>6215</v>
      </c>
      <c r="I4329" s="19" t="s">
        <v>15692</v>
      </c>
      <c r="J4329" s="19" t="s">
        <v>23</v>
      </c>
      <c r="K4329" s="20" t="s">
        <v>11622</v>
      </c>
      <c r="L4329" s="19" t="s">
        <v>25</v>
      </c>
    </row>
    <row r="4330" spans="1:12" x14ac:dyDescent="0.25">
      <c r="A4330" s="19" t="s">
        <v>4490</v>
      </c>
      <c r="B4330" s="19" t="s">
        <v>4491</v>
      </c>
      <c r="C4330" s="19" t="s">
        <v>3600</v>
      </c>
      <c r="D4330" s="19" t="s">
        <v>4798</v>
      </c>
      <c r="E4330" s="20" t="s">
        <v>21</v>
      </c>
      <c r="F4330" s="19" t="s">
        <v>21</v>
      </c>
      <c r="G4330" s="180">
        <v>97494</v>
      </c>
      <c r="H4330" s="19" t="s">
        <v>6216</v>
      </c>
      <c r="I4330" s="19" t="s">
        <v>15692</v>
      </c>
      <c r="J4330" s="19" t="s">
        <v>23</v>
      </c>
      <c r="K4330" s="20" t="s">
        <v>11623</v>
      </c>
      <c r="L4330" s="19" t="s">
        <v>25</v>
      </c>
    </row>
    <row r="4331" spans="1:12" x14ac:dyDescent="0.25">
      <c r="A4331" s="19" t="s">
        <v>4490</v>
      </c>
      <c r="B4331" s="19" t="s">
        <v>4491</v>
      </c>
      <c r="C4331" s="19" t="s">
        <v>3600</v>
      </c>
      <c r="D4331" s="19" t="s">
        <v>4798</v>
      </c>
      <c r="E4331" s="20" t="s">
        <v>21</v>
      </c>
      <c r="F4331" s="19" t="s">
        <v>21</v>
      </c>
      <c r="G4331" s="180">
        <v>97495</v>
      </c>
      <c r="H4331" s="19" t="s">
        <v>6218</v>
      </c>
      <c r="I4331" s="19" t="s">
        <v>15692</v>
      </c>
      <c r="J4331" s="19" t="s">
        <v>23</v>
      </c>
      <c r="K4331" s="20" t="s">
        <v>11624</v>
      </c>
      <c r="L4331" s="19" t="s">
        <v>25</v>
      </c>
    </row>
    <row r="4332" spans="1:12" x14ac:dyDescent="0.25">
      <c r="A4332" s="19" t="s">
        <v>4490</v>
      </c>
      <c r="B4332" s="19" t="s">
        <v>4491</v>
      </c>
      <c r="C4332" s="19" t="s">
        <v>3600</v>
      </c>
      <c r="D4332" s="19" t="s">
        <v>4798</v>
      </c>
      <c r="E4332" s="20" t="s">
        <v>21</v>
      </c>
      <c r="F4332" s="19" t="s">
        <v>21</v>
      </c>
      <c r="G4332" s="180">
        <v>97496</v>
      </c>
      <c r="H4332" s="19" t="s">
        <v>6219</v>
      </c>
      <c r="I4332" s="19" t="s">
        <v>15692</v>
      </c>
      <c r="J4332" s="19" t="s">
        <v>23</v>
      </c>
      <c r="K4332" s="20" t="s">
        <v>11625</v>
      </c>
      <c r="L4332" s="19" t="s">
        <v>25</v>
      </c>
    </row>
    <row r="4333" spans="1:12" x14ac:dyDescent="0.25">
      <c r="A4333" s="19" t="s">
        <v>4490</v>
      </c>
      <c r="B4333" s="19" t="s">
        <v>4491</v>
      </c>
      <c r="C4333" s="19" t="s">
        <v>3600</v>
      </c>
      <c r="D4333" s="19" t="s">
        <v>4798</v>
      </c>
      <c r="E4333" s="20" t="s">
        <v>21</v>
      </c>
      <c r="F4333" s="19" t="s">
        <v>21</v>
      </c>
      <c r="G4333" s="180">
        <v>97499</v>
      </c>
      <c r="H4333" s="19" t="s">
        <v>6220</v>
      </c>
      <c r="I4333" s="19" t="s">
        <v>15692</v>
      </c>
      <c r="J4333" s="19" t="s">
        <v>23</v>
      </c>
      <c r="K4333" s="20" t="s">
        <v>11626</v>
      </c>
      <c r="L4333" s="19" t="s">
        <v>25</v>
      </c>
    </row>
    <row r="4334" spans="1:12" x14ac:dyDescent="0.25">
      <c r="A4334" s="19" t="s">
        <v>4490</v>
      </c>
      <c r="B4334" s="19" t="s">
        <v>4491</v>
      </c>
      <c r="C4334" s="19" t="s">
        <v>3600</v>
      </c>
      <c r="D4334" s="19" t="s">
        <v>4798</v>
      </c>
      <c r="E4334" s="20" t="s">
        <v>21</v>
      </c>
      <c r="F4334" s="19" t="s">
        <v>21</v>
      </c>
      <c r="G4334" s="180">
        <v>97500</v>
      </c>
      <c r="H4334" s="19" t="s">
        <v>6222</v>
      </c>
      <c r="I4334" s="19" t="s">
        <v>15692</v>
      </c>
      <c r="J4334" s="19" t="s">
        <v>23</v>
      </c>
      <c r="K4334" s="20" t="s">
        <v>4734</v>
      </c>
      <c r="L4334" s="19" t="s">
        <v>25</v>
      </c>
    </row>
    <row r="4335" spans="1:12" x14ac:dyDescent="0.25">
      <c r="A4335" s="19" t="s">
        <v>4490</v>
      </c>
      <c r="B4335" s="19" t="s">
        <v>4491</v>
      </c>
      <c r="C4335" s="19" t="s">
        <v>3600</v>
      </c>
      <c r="D4335" s="19" t="s">
        <v>4798</v>
      </c>
      <c r="E4335" s="20" t="s">
        <v>21</v>
      </c>
      <c r="F4335" s="19" t="s">
        <v>21</v>
      </c>
      <c r="G4335" s="180">
        <v>97502</v>
      </c>
      <c r="H4335" s="19" t="s">
        <v>6224</v>
      </c>
      <c r="I4335" s="19" t="s">
        <v>15692</v>
      </c>
      <c r="J4335" s="19" t="s">
        <v>23</v>
      </c>
      <c r="K4335" s="20" t="s">
        <v>5486</v>
      </c>
      <c r="L4335" s="19" t="s">
        <v>25</v>
      </c>
    </row>
    <row r="4336" spans="1:12" x14ac:dyDescent="0.25">
      <c r="A4336" s="19" t="s">
        <v>4490</v>
      </c>
      <c r="B4336" s="19" t="s">
        <v>4491</v>
      </c>
      <c r="C4336" s="19" t="s">
        <v>3600</v>
      </c>
      <c r="D4336" s="19" t="s">
        <v>4798</v>
      </c>
      <c r="E4336" s="20" t="s">
        <v>21</v>
      </c>
      <c r="F4336" s="19" t="s">
        <v>21</v>
      </c>
      <c r="G4336" s="180">
        <v>97503</v>
      </c>
      <c r="H4336" s="19" t="s">
        <v>6225</v>
      </c>
      <c r="I4336" s="19" t="s">
        <v>15692</v>
      </c>
      <c r="J4336" s="19" t="s">
        <v>23</v>
      </c>
      <c r="K4336" s="20" t="s">
        <v>11627</v>
      </c>
      <c r="L4336" s="19" t="s">
        <v>25</v>
      </c>
    </row>
    <row r="4337" spans="1:12" x14ac:dyDescent="0.25">
      <c r="A4337" s="19" t="s">
        <v>4490</v>
      </c>
      <c r="B4337" s="19" t="s">
        <v>4491</v>
      </c>
      <c r="C4337" s="19" t="s">
        <v>3600</v>
      </c>
      <c r="D4337" s="19" t="s">
        <v>4798</v>
      </c>
      <c r="E4337" s="20" t="s">
        <v>21</v>
      </c>
      <c r="F4337" s="19" t="s">
        <v>21</v>
      </c>
      <c r="G4337" s="180">
        <v>97505</v>
      </c>
      <c r="H4337" s="19" t="s">
        <v>6226</v>
      </c>
      <c r="I4337" s="19" t="s">
        <v>15692</v>
      </c>
      <c r="J4337" s="19" t="s">
        <v>23</v>
      </c>
      <c r="K4337" s="20" t="s">
        <v>790</v>
      </c>
      <c r="L4337" s="19" t="s">
        <v>25</v>
      </c>
    </row>
    <row r="4338" spans="1:12" x14ac:dyDescent="0.25">
      <c r="A4338" s="19" t="s">
        <v>4490</v>
      </c>
      <c r="B4338" s="19" t="s">
        <v>4491</v>
      </c>
      <c r="C4338" s="19" t="s">
        <v>3600</v>
      </c>
      <c r="D4338" s="19" t="s">
        <v>4798</v>
      </c>
      <c r="E4338" s="20" t="s">
        <v>21</v>
      </c>
      <c r="F4338" s="19" t="s">
        <v>21</v>
      </c>
      <c r="G4338" s="180">
        <v>97506</v>
      </c>
      <c r="H4338" s="19" t="s">
        <v>6228</v>
      </c>
      <c r="I4338" s="19" t="s">
        <v>15692</v>
      </c>
      <c r="J4338" s="19" t="s">
        <v>23</v>
      </c>
      <c r="K4338" s="20" t="s">
        <v>11628</v>
      </c>
      <c r="L4338" s="19" t="s">
        <v>25</v>
      </c>
    </row>
    <row r="4339" spans="1:12" x14ac:dyDescent="0.25">
      <c r="A4339" s="19" t="s">
        <v>4490</v>
      </c>
      <c r="B4339" s="19" t="s">
        <v>4491</v>
      </c>
      <c r="C4339" s="19" t="s">
        <v>3600</v>
      </c>
      <c r="D4339" s="19" t="s">
        <v>4798</v>
      </c>
      <c r="E4339" s="20" t="s">
        <v>21</v>
      </c>
      <c r="F4339" s="19" t="s">
        <v>21</v>
      </c>
      <c r="G4339" s="180">
        <v>97508</v>
      </c>
      <c r="H4339" s="19" t="s">
        <v>6230</v>
      </c>
      <c r="I4339" s="19" t="s">
        <v>15692</v>
      </c>
      <c r="J4339" s="19" t="s">
        <v>23</v>
      </c>
      <c r="K4339" s="20" t="s">
        <v>11629</v>
      </c>
      <c r="L4339" s="19" t="s">
        <v>25</v>
      </c>
    </row>
    <row r="4340" spans="1:12" x14ac:dyDescent="0.25">
      <c r="A4340" s="19" t="s">
        <v>4490</v>
      </c>
      <c r="B4340" s="19" t="s">
        <v>4491</v>
      </c>
      <c r="C4340" s="19" t="s">
        <v>3600</v>
      </c>
      <c r="D4340" s="19" t="s">
        <v>4798</v>
      </c>
      <c r="E4340" s="20" t="s">
        <v>21</v>
      </c>
      <c r="F4340" s="19" t="s">
        <v>21</v>
      </c>
      <c r="G4340" s="180">
        <v>97509</v>
      </c>
      <c r="H4340" s="19" t="s">
        <v>6232</v>
      </c>
      <c r="I4340" s="19" t="s">
        <v>15692</v>
      </c>
      <c r="J4340" s="19" t="s">
        <v>23</v>
      </c>
      <c r="K4340" s="20" t="s">
        <v>11630</v>
      </c>
      <c r="L4340" s="19" t="s">
        <v>25</v>
      </c>
    </row>
    <row r="4341" spans="1:12" x14ac:dyDescent="0.25">
      <c r="A4341" s="19" t="s">
        <v>4490</v>
      </c>
      <c r="B4341" s="19" t="s">
        <v>4491</v>
      </c>
      <c r="C4341" s="19" t="s">
        <v>3600</v>
      </c>
      <c r="D4341" s="19" t="s">
        <v>4798</v>
      </c>
      <c r="E4341" s="20" t="s">
        <v>21</v>
      </c>
      <c r="F4341" s="19" t="s">
        <v>21</v>
      </c>
      <c r="G4341" s="180">
        <v>97511</v>
      </c>
      <c r="H4341" s="19" t="s">
        <v>6234</v>
      </c>
      <c r="I4341" s="19" t="s">
        <v>15692</v>
      </c>
      <c r="J4341" s="19" t="s">
        <v>23</v>
      </c>
      <c r="K4341" s="20" t="s">
        <v>11631</v>
      </c>
      <c r="L4341" s="19" t="s">
        <v>25</v>
      </c>
    </row>
    <row r="4342" spans="1:12" x14ac:dyDescent="0.25">
      <c r="A4342" s="19" t="s">
        <v>4490</v>
      </c>
      <c r="B4342" s="19" t="s">
        <v>4491</v>
      </c>
      <c r="C4342" s="19" t="s">
        <v>3600</v>
      </c>
      <c r="D4342" s="19" t="s">
        <v>4798</v>
      </c>
      <c r="E4342" s="20" t="s">
        <v>21</v>
      </c>
      <c r="F4342" s="19" t="s">
        <v>21</v>
      </c>
      <c r="G4342" s="180">
        <v>97512</v>
      </c>
      <c r="H4342" s="19" t="s">
        <v>6235</v>
      </c>
      <c r="I4342" s="19" t="s">
        <v>15692</v>
      </c>
      <c r="J4342" s="19" t="s">
        <v>23</v>
      </c>
      <c r="K4342" s="20" t="s">
        <v>11632</v>
      </c>
      <c r="L4342" s="19" t="s">
        <v>25</v>
      </c>
    </row>
    <row r="4343" spans="1:12" x14ac:dyDescent="0.25">
      <c r="A4343" s="19" t="s">
        <v>4490</v>
      </c>
      <c r="B4343" s="19" t="s">
        <v>4491</v>
      </c>
      <c r="C4343" s="19" t="s">
        <v>3600</v>
      </c>
      <c r="D4343" s="19" t="s">
        <v>4798</v>
      </c>
      <c r="E4343" s="20" t="s">
        <v>21</v>
      </c>
      <c r="F4343" s="19" t="s">
        <v>21</v>
      </c>
      <c r="G4343" s="180">
        <v>97514</v>
      </c>
      <c r="H4343" s="19" t="s">
        <v>6236</v>
      </c>
      <c r="I4343" s="19" t="s">
        <v>15692</v>
      </c>
      <c r="J4343" s="19" t="s">
        <v>23</v>
      </c>
      <c r="K4343" s="20" t="s">
        <v>11633</v>
      </c>
      <c r="L4343" s="19" t="s">
        <v>25</v>
      </c>
    </row>
    <row r="4344" spans="1:12" x14ac:dyDescent="0.25">
      <c r="A4344" s="19" t="s">
        <v>4490</v>
      </c>
      <c r="B4344" s="19" t="s">
        <v>4491</v>
      </c>
      <c r="C4344" s="19" t="s">
        <v>3600</v>
      </c>
      <c r="D4344" s="19" t="s">
        <v>4798</v>
      </c>
      <c r="E4344" s="20" t="s">
        <v>21</v>
      </c>
      <c r="F4344" s="19" t="s">
        <v>21</v>
      </c>
      <c r="G4344" s="180">
        <v>97515</v>
      </c>
      <c r="H4344" s="19" t="s">
        <v>6237</v>
      </c>
      <c r="I4344" s="19" t="s">
        <v>15692</v>
      </c>
      <c r="J4344" s="19" t="s">
        <v>23</v>
      </c>
      <c r="K4344" s="20" t="s">
        <v>11634</v>
      </c>
      <c r="L4344" s="19" t="s">
        <v>25</v>
      </c>
    </row>
    <row r="4345" spans="1:12" x14ac:dyDescent="0.25">
      <c r="A4345" s="19" t="s">
        <v>4490</v>
      </c>
      <c r="B4345" s="19" t="s">
        <v>4491</v>
      </c>
      <c r="C4345" s="19" t="s">
        <v>3600</v>
      </c>
      <c r="D4345" s="19" t="s">
        <v>4798</v>
      </c>
      <c r="E4345" s="20" t="s">
        <v>21</v>
      </c>
      <c r="F4345" s="19" t="s">
        <v>21</v>
      </c>
      <c r="G4345" s="180">
        <v>97517</v>
      </c>
      <c r="H4345" s="19" t="s">
        <v>6238</v>
      </c>
      <c r="I4345" s="19" t="s">
        <v>15692</v>
      </c>
      <c r="J4345" s="19" t="s">
        <v>23</v>
      </c>
      <c r="K4345" s="20" t="s">
        <v>2427</v>
      </c>
      <c r="L4345" s="19" t="s">
        <v>25</v>
      </c>
    </row>
    <row r="4346" spans="1:12" x14ac:dyDescent="0.25">
      <c r="A4346" s="19" t="s">
        <v>4490</v>
      </c>
      <c r="B4346" s="19" t="s">
        <v>4491</v>
      </c>
      <c r="C4346" s="19" t="s">
        <v>3600</v>
      </c>
      <c r="D4346" s="19" t="s">
        <v>4798</v>
      </c>
      <c r="E4346" s="20" t="s">
        <v>21</v>
      </c>
      <c r="F4346" s="19" t="s">
        <v>21</v>
      </c>
      <c r="G4346" s="180">
        <v>97518</v>
      </c>
      <c r="H4346" s="19" t="s">
        <v>6239</v>
      </c>
      <c r="I4346" s="19" t="s">
        <v>15692</v>
      </c>
      <c r="J4346" s="19" t="s">
        <v>23</v>
      </c>
      <c r="K4346" s="20" t="s">
        <v>2427</v>
      </c>
      <c r="L4346" s="19" t="s">
        <v>25</v>
      </c>
    </row>
    <row r="4347" spans="1:12" x14ac:dyDescent="0.25">
      <c r="A4347" s="19" t="s">
        <v>4490</v>
      </c>
      <c r="B4347" s="19" t="s">
        <v>4491</v>
      </c>
      <c r="C4347" s="19" t="s">
        <v>3600</v>
      </c>
      <c r="D4347" s="19" t="s">
        <v>4798</v>
      </c>
      <c r="E4347" s="20" t="s">
        <v>21</v>
      </c>
      <c r="F4347" s="19" t="s">
        <v>21</v>
      </c>
      <c r="G4347" s="180">
        <v>97519</v>
      </c>
      <c r="H4347" s="19" t="s">
        <v>6240</v>
      </c>
      <c r="I4347" s="19" t="s">
        <v>15692</v>
      </c>
      <c r="J4347" s="19" t="s">
        <v>23</v>
      </c>
      <c r="K4347" s="20" t="s">
        <v>11635</v>
      </c>
      <c r="L4347" s="19" t="s">
        <v>25</v>
      </c>
    </row>
    <row r="4348" spans="1:12" x14ac:dyDescent="0.25">
      <c r="A4348" s="19" t="s">
        <v>4490</v>
      </c>
      <c r="B4348" s="19" t="s">
        <v>4491</v>
      </c>
      <c r="C4348" s="19" t="s">
        <v>3600</v>
      </c>
      <c r="D4348" s="19" t="s">
        <v>4798</v>
      </c>
      <c r="E4348" s="20" t="s">
        <v>21</v>
      </c>
      <c r="F4348" s="19" t="s">
        <v>21</v>
      </c>
      <c r="G4348" s="180">
        <v>97520</v>
      </c>
      <c r="H4348" s="19" t="s">
        <v>6242</v>
      </c>
      <c r="I4348" s="19" t="s">
        <v>15692</v>
      </c>
      <c r="J4348" s="19" t="s">
        <v>23</v>
      </c>
      <c r="K4348" s="20" t="s">
        <v>11635</v>
      </c>
      <c r="L4348" s="19" t="s">
        <v>25</v>
      </c>
    </row>
    <row r="4349" spans="1:12" x14ac:dyDescent="0.25">
      <c r="A4349" s="19" t="s">
        <v>4490</v>
      </c>
      <c r="B4349" s="19" t="s">
        <v>4491</v>
      </c>
      <c r="C4349" s="19" t="s">
        <v>3600</v>
      </c>
      <c r="D4349" s="19" t="s">
        <v>4798</v>
      </c>
      <c r="E4349" s="20" t="s">
        <v>21</v>
      </c>
      <c r="F4349" s="19" t="s">
        <v>21</v>
      </c>
      <c r="G4349" s="180">
        <v>97521</v>
      </c>
      <c r="H4349" s="19" t="s">
        <v>6243</v>
      </c>
      <c r="I4349" s="19" t="s">
        <v>15692</v>
      </c>
      <c r="J4349" s="19" t="s">
        <v>23</v>
      </c>
      <c r="K4349" s="20" t="s">
        <v>11636</v>
      </c>
      <c r="L4349" s="19" t="s">
        <v>25</v>
      </c>
    </row>
    <row r="4350" spans="1:12" x14ac:dyDescent="0.25">
      <c r="A4350" s="19" t="s">
        <v>4490</v>
      </c>
      <c r="B4350" s="19" t="s">
        <v>4491</v>
      </c>
      <c r="C4350" s="19" t="s">
        <v>3600</v>
      </c>
      <c r="D4350" s="19" t="s">
        <v>4798</v>
      </c>
      <c r="E4350" s="20" t="s">
        <v>21</v>
      </c>
      <c r="F4350" s="19" t="s">
        <v>21</v>
      </c>
      <c r="G4350" s="180">
        <v>97522</v>
      </c>
      <c r="H4350" s="19" t="s">
        <v>6245</v>
      </c>
      <c r="I4350" s="19" t="s">
        <v>15692</v>
      </c>
      <c r="J4350" s="19" t="s">
        <v>23</v>
      </c>
      <c r="K4350" s="20" t="s">
        <v>11636</v>
      </c>
      <c r="L4350" s="19" t="s">
        <v>25</v>
      </c>
    </row>
    <row r="4351" spans="1:12" x14ac:dyDescent="0.25">
      <c r="A4351" s="19" t="s">
        <v>4490</v>
      </c>
      <c r="B4351" s="19" t="s">
        <v>4491</v>
      </c>
      <c r="C4351" s="19" t="s">
        <v>3600</v>
      </c>
      <c r="D4351" s="19" t="s">
        <v>4798</v>
      </c>
      <c r="E4351" s="20" t="s">
        <v>21</v>
      </c>
      <c r="F4351" s="19" t="s">
        <v>21</v>
      </c>
      <c r="G4351" s="180">
        <v>97523</v>
      </c>
      <c r="H4351" s="19" t="s">
        <v>6246</v>
      </c>
      <c r="I4351" s="19" t="s">
        <v>15692</v>
      </c>
      <c r="J4351" s="19" t="s">
        <v>23</v>
      </c>
      <c r="K4351" s="20" t="s">
        <v>11637</v>
      </c>
      <c r="L4351" s="19" t="s">
        <v>25</v>
      </c>
    </row>
    <row r="4352" spans="1:12" x14ac:dyDescent="0.25">
      <c r="A4352" s="19" t="s">
        <v>4490</v>
      </c>
      <c r="B4352" s="19" t="s">
        <v>4491</v>
      </c>
      <c r="C4352" s="19" t="s">
        <v>3600</v>
      </c>
      <c r="D4352" s="19" t="s">
        <v>4798</v>
      </c>
      <c r="E4352" s="20" t="s">
        <v>21</v>
      </c>
      <c r="F4352" s="19" t="s">
        <v>21</v>
      </c>
      <c r="G4352" s="180">
        <v>97524</v>
      </c>
      <c r="H4352" s="19" t="s">
        <v>6248</v>
      </c>
      <c r="I4352" s="19" t="s">
        <v>15692</v>
      </c>
      <c r="J4352" s="19" t="s">
        <v>23</v>
      </c>
      <c r="K4352" s="20" t="s">
        <v>11638</v>
      </c>
      <c r="L4352" s="19" t="s">
        <v>25</v>
      </c>
    </row>
    <row r="4353" spans="1:12" x14ac:dyDescent="0.25">
      <c r="A4353" s="19" t="s">
        <v>4490</v>
      </c>
      <c r="B4353" s="19" t="s">
        <v>4491</v>
      </c>
      <c r="C4353" s="19" t="s">
        <v>3600</v>
      </c>
      <c r="D4353" s="19" t="s">
        <v>4798</v>
      </c>
      <c r="E4353" s="20" t="s">
        <v>21</v>
      </c>
      <c r="F4353" s="19" t="s">
        <v>21</v>
      </c>
      <c r="G4353" s="180">
        <v>97525</v>
      </c>
      <c r="H4353" s="19" t="s">
        <v>6250</v>
      </c>
      <c r="I4353" s="19" t="s">
        <v>15692</v>
      </c>
      <c r="J4353" s="19" t="s">
        <v>23</v>
      </c>
      <c r="K4353" s="20" t="s">
        <v>11639</v>
      </c>
      <c r="L4353" s="19" t="s">
        <v>25</v>
      </c>
    </row>
    <row r="4354" spans="1:12" x14ac:dyDescent="0.25">
      <c r="A4354" s="19" t="s">
        <v>4490</v>
      </c>
      <c r="B4354" s="19" t="s">
        <v>4491</v>
      </c>
      <c r="C4354" s="19" t="s">
        <v>3600</v>
      </c>
      <c r="D4354" s="19" t="s">
        <v>4798</v>
      </c>
      <c r="E4354" s="20" t="s">
        <v>21</v>
      </c>
      <c r="F4354" s="19" t="s">
        <v>21</v>
      </c>
      <c r="G4354" s="180">
        <v>97526</v>
      </c>
      <c r="H4354" s="19" t="s">
        <v>6251</v>
      </c>
      <c r="I4354" s="19" t="s">
        <v>15692</v>
      </c>
      <c r="J4354" s="19" t="s">
        <v>23</v>
      </c>
      <c r="K4354" s="20" t="s">
        <v>11640</v>
      </c>
      <c r="L4354" s="19" t="s">
        <v>25</v>
      </c>
    </row>
    <row r="4355" spans="1:12" x14ac:dyDescent="0.25">
      <c r="A4355" s="19" t="s">
        <v>4490</v>
      </c>
      <c r="B4355" s="19" t="s">
        <v>4491</v>
      </c>
      <c r="C4355" s="19" t="s">
        <v>3600</v>
      </c>
      <c r="D4355" s="19" t="s">
        <v>4798</v>
      </c>
      <c r="E4355" s="20" t="s">
        <v>21</v>
      </c>
      <c r="F4355" s="19" t="s">
        <v>21</v>
      </c>
      <c r="G4355" s="180">
        <v>97527</v>
      </c>
      <c r="H4355" s="19" t="s">
        <v>6252</v>
      </c>
      <c r="I4355" s="19" t="s">
        <v>15692</v>
      </c>
      <c r="J4355" s="19" t="s">
        <v>23</v>
      </c>
      <c r="K4355" s="20" t="s">
        <v>11641</v>
      </c>
      <c r="L4355" s="19" t="s">
        <v>25</v>
      </c>
    </row>
    <row r="4356" spans="1:12" x14ac:dyDescent="0.25">
      <c r="A4356" s="19" t="s">
        <v>4490</v>
      </c>
      <c r="B4356" s="19" t="s">
        <v>4491</v>
      </c>
      <c r="C4356" s="19" t="s">
        <v>3600</v>
      </c>
      <c r="D4356" s="19" t="s">
        <v>4798</v>
      </c>
      <c r="E4356" s="20" t="s">
        <v>21</v>
      </c>
      <c r="F4356" s="19" t="s">
        <v>21</v>
      </c>
      <c r="G4356" s="180">
        <v>97528</v>
      </c>
      <c r="H4356" s="19" t="s">
        <v>6253</v>
      </c>
      <c r="I4356" s="19" t="s">
        <v>15692</v>
      </c>
      <c r="J4356" s="19" t="s">
        <v>23</v>
      </c>
      <c r="K4356" s="20" t="s">
        <v>11642</v>
      </c>
      <c r="L4356" s="19" t="s">
        <v>25</v>
      </c>
    </row>
    <row r="4357" spans="1:12" x14ac:dyDescent="0.25">
      <c r="A4357" s="19" t="s">
        <v>4490</v>
      </c>
      <c r="B4357" s="19" t="s">
        <v>4491</v>
      </c>
      <c r="C4357" s="19" t="s">
        <v>3600</v>
      </c>
      <c r="D4357" s="19" t="s">
        <v>4798</v>
      </c>
      <c r="E4357" s="20" t="s">
        <v>21</v>
      </c>
      <c r="F4357" s="19" t="s">
        <v>21</v>
      </c>
      <c r="G4357" s="180">
        <v>97529</v>
      </c>
      <c r="H4357" s="19" t="s">
        <v>6254</v>
      </c>
      <c r="I4357" s="19" t="s">
        <v>15692</v>
      </c>
      <c r="J4357" s="19" t="s">
        <v>23</v>
      </c>
      <c r="K4357" s="20" t="s">
        <v>11643</v>
      </c>
      <c r="L4357" s="19" t="s">
        <v>25</v>
      </c>
    </row>
    <row r="4358" spans="1:12" x14ac:dyDescent="0.25">
      <c r="A4358" s="19" t="s">
        <v>4490</v>
      </c>
      <c r="B4358" s="19" t="s">
        <v>4491</v>
      </c>
      <c r="C4358" s="19" t="s">
        <v>3600</v>
      </c>
      <c r="D4358" s="19" t="s">
        <v>4798</v>
      </c>
      <c r="E4358" s="20" t="s">
        <v>21</v>
      </c>
      <c r="F4358" s="19" t="s">
        <v>21</v>
      </c>
      <c r="G4358" s="180">
        <v>97530</v>
      </c>
      <c r="H4358" s="19" t="s">
        <v>6255</v>
      </c>
      <c r="I4358" s="19" t="s">
        <v>15692</v>
      </c>
      <c r="J4358" s="19" t="s">
        <v>23</v>
      </c>
      <c r="K4358" s="20" t="s">
        <v>11644</v>
      </c>
      <c r="L4358" s="19" t="s">
        <v>25</v>
      </c>
    </row>
    <row r="4359" spans="1:12" x14ac:dyDescent="0.25">
      <c r="A4359" s="19" t="s">
        <v>4490</v>
      </c>
      <c r="B4359" s="19" t="s">
        <v>4491</v>
      </c>
      <c r="C4359" s="19" t="s">
        <v>3600</v>
      </c>
      <c r="D4359" s="19" t="s">
        <v>4798</v>
      </c>
      <c r="E4359" s="20" t="s">
        <v>21</v>
      </c>
      <c r="F4359" s="19" t="s">
        <v>21</v>
      </c>
      <c r="G4359" s="180">
        <v>97531</v>
      </c>
      <c r="H4359" s="19" t="s">
        <v>6256</v>
      </c>
      <c r="I4359" s="19" t="s">
        <v>15692</v>
      </c>
      <c r="J4359" s="19" t="s">
        <v>23</v>
      </c>
      <c r="K4359" s="20" t="s">
        <v>11645</v>
      </c>
      <c r="L4359" s="19" t="s">
        <v>25</v>
      </c>
    </row>
    <row r="4360" spans="1:12" x14ac:dyDescent="0.25">
      <c r="A4360" s="19" t="s">
        <v>4490</v>
      </c>
      <c r="B4360" s="19" t="s">
        <v>4491</v>
      </c>
      <c r="C4360" s="19" t="s">
        <v>3600</v>
      </c>
      <c r="D4360" s="19" t="s">
        <v>4798</v>
      </c>
      <c r="E4360" s="20" t="s">
        <v>21</v>
      </c>
      <c r="F4360" s="19" t="s">
        <v>21</v>
      </c>
      <c r="G4360" s="180">
        <v>97532</v>
      </c>
      <c r="H4360" s="19" t="s">
        <v>6257</v>
      </c>
      <c r="I4360" s="19" t="s">
        <v>15692</v>
      </c>
      <c r="J4360" s="19" t="s">
        <v>23</v>
      </c>
      <c r="K4360" s="20" t="s">
        <v>11646</v>
      </c>
      <c r="L4360" s="19" t="s">
        <v>25</v>
      </c>
    </row>
    <row r="4361" spans="1:12" x14ac:dyDescent="0.25">
      <c r="A4361" s="19" t="s">
        <v>4490</v>
      </c>
      <c r="B4361" s="19" t="s">
        <v>4491</v>
      </c>
      <c r="C4361" s="19" t="s">
        <v>3600</v>
      </c>
      <c r="D4361" s="19" t="s">
        <v>4798</v>
      </c>
      <c r="E4361" s="20" t="s">
        <v>21</v>
      </c>
      <c r="F4361" s="19" t="s">
        <v>21</v>
      </c>
      <c r="G4361" s="180">
        <v>97533</v>
      </c>
      <c r="H4361" s="19" t="s">
        <v>6258</v>
      </c>
      <c r="I4361" s="19" t="s">
        <v>15692</v>
      </c>
      <c r="J4361" s="19" t="s">
        <v>23</v>
      </c>
      <c r="K4361" s="20" t="s">
        <v>11647</v>
      </c>
      <c r="L4361" s="19" t="s">
        <v>25</v>
      </c>
    </row>
    <row r="4362" spans="1:12" x14ac:dyDescent="0.25">
      <c r="A4362" s="19" t="s">
        <v>4490</v>
      </c>
      <c r="B4362" s="19" t="s">
        <v>4491</v>
      </c>
      <c r="C4362" s="19" t="s">
        <v>3600</v>
      </c>
      <c r="D4362" s="19" t="s">
        <v>4798</v>
      </c>
      <c r="E4362" s="20" t="s">
        <v>21</v>
      </c>
      <c r="F4362" s="19" t="s">
        <v>21</v>
      </c>
      <c r="G4362" s="180">
        <v>97534</v>
      </c>
      <c r="H4362" s="19" t="s">
        <v>6259</v>
      </c>
      <c r="I4362" s="19" t="s">
        <v>15692</v>
      </c>
      <c r="J4362" s="19" t="s">
        <v>23</v>
      </c>
      <c r="K4362" s="20" t="s">
        <v>11648</v>
      </c>
      <c r="L4362" s="19" t="s">
        <v>25</v>
      </c>
    </row>
    <row r="4363" spans="1:12" x14ac:dyDescent="0.25">
      <c r="A4363" s="19" t="s">
        <v>4490</v>
      </c>
      <c r="B4363" s="19" t="s">
        <v>4491</v>
      </c>
      <c r="C4363" s="19" t="s">
        <v>3600</v>
      </c>
      <c r="D4363" s="19" t="s">
        <v>4798</v>
      </c>
      <c r="E4363" s="20" t="s">
        <v>21</v>
      </c>
      <c r="F4363" s="19" t="s">
        <v>21</v>
      </c>
      <c r="G4363" s="180">
        <v>97537</v>
      </c>
      <c r="H4363" s="19" t="s">
        <v>6260</v>
      </c>
      <c r="I4363" s="19" t="s">
        <v>15692</v>
      </c>
      <c r="J4363" s="19" t="s">
        <v>23</v>
      </c>
      <c r="K4363" s="20" t="s">
        <v>11559</v>
      </c>
      <c r="L4363" s="19" t="s">
        <v>25</v>
      </c>
    </row>
    <row r="4364" spans="1:12" x14ac:dyDescent="0.25">
      <c r="A4364" s="19" t="s">
        <v>4490</v>
      </c>
      <c r="B4364" s="19" t="s">
        <v>4491</v>
      </c>
      <c r="C4364" s="19" t="s">
        <v>3600</v>
      </c>
      <c r="D4364" s="19" t="s">
        <v>4798</v>
      </c>
      <c r="E4364" s="20" t="s">
        <v>21</v>
      </c>
      <c r="F4364" s="19" t="s">
        <v>21</v>
      </c>
      <c r="G4364" s="180">
        <v>97540</v>
      </c>
      <c r="H4364" s="19" t="s">
        <v>6261</v>
      </c>
      <c r="I4364" s="19" t="s">
        <v>15692</v>
      </c>
      <c r="J4364" s="19" t="s">
        <v>23</v>
      </c>
      <c r="K4364" s="20" t="s">
        <v>9114</v>
      </c>
      <c r="L4364" s="19" t="s">
        <v>25</v>
      </c>
    </row>
    <row r="4365" spans="1:12" x14ac:dyDescent="0.25">
      <c r="A4365" s="19" t="s">
        <v>4490</v>
      </c>
      <c r="B4365" s="19" t="s">
        <v>4491</v>
      </c>
      <c r="C4365" s="19" t="s">
        <v>3600</v>
      </c>
      <c r="D4365" s="19" t="s">
        <v>4798</v>
      </c>
      <c r="E4365" s="20" t="s">
        <v>21</v>
      </c>
      <c r="F4365" s="19" t="s">
        <v>21</v>
      </c>
      <c r="G4365" s="180">
        <v>97541</v>
      </c>
      <c r="H4365" s="19" t="s">
        <v>6263</v>
      </c>
      <c r="I4365" s="19" t="s">
        <v>15692</v>
      </c>
      <c r="J4365" s="19" t="s">
        <v>23</v>
      </c>
      <c r="K4365" s="20" t="s">
        <v>5835</v>
      </c>
      <c r="L4365" s="19" t="s">
        <v>25</v>
      </c>
    </row>
    <row r="4366" spans="1:12" x14ac:dyDescent="0.25">
      <c r="A4366" s="19" t="s">
        <v>4490</v>
      </c>
      <c r="B4366" s="19" t="s">
        <v>4491</v>
      </c>
      <c r="C4366" s="19" t="s">
        <v>3600</v>
      </c>
      <c r="D4366" s="19" t="s">
        <v>4798</v>
      </c>
      <c r="E4366" s="20" t="s">
        <v>21</v>
      </c>
      <c r="F4366" s="19" t="s">
        <v>21</v>
      </c>
      <c r="G4366" s="180">
        <v>97543</v>
      </c>
      <c r="H4366" s="19" t="s">
        <v>6264</v>
      </c>
      <c r="I4366" s="19" t="s">
        <v>15692</v>
      </c>
      <c r="J4366" s="19" t="s">
        <v>23</v>
      </c>
      <c r="K4366" s="20" t="s">
        <v>2669</v>
      </c>
      <c r="L4366" s="19" t="s">
        <v>25</v>
      </c>
    </row>
    <row r="4367" spans="1:12" x14ac:dyDescent="0.25">
      <c r="A4367" s="19" t="s">
        <v>4490</v>
      </c>
      <c r="B4367" s="19" t="s">
        <v>4491</v>
      </c>
      <c r="C4367" s="19" t="s">
        <v>3600</v>
      </c>
      <c r="D4367" s="19" t="s">
        <v>4798</v>
      </c>
      <c r="E4367" s="20" t="s">
        <v>21</v>
      </c>
      <c r="F4367" s="19" t="s">
        <v>21</v>
      </c>
      <c r="G4367" s="180">
        <v>97544</v>
      </c>
      <c r="H4367" s="19" t="s">
        <v>6266</v>
      </c>
      <c r="I4367" s="19" t="s">
        <v>15692</v>
      </c>
      <c r="J4367" s="19" t="s">
        <v>23</v>
      </c>
      <c r="K4367" s="20" t="s">
        <v>11649</v>
      </c>
      <c r="L4367" s="19" t="s">
        <v>25</v>
      </c>
    </row>
    <row r="4368" spans="1:12" x14ac:dyDescent="0.25">
      <c r="A4368" s="19" t="s">
        <v>4490</v>
      </c>
      <c r="B4368" s="19" t="s">
        <v>4491</v>
      </c>
      <c r="C4368" s="19" t="s">
        <v>3600</v>
      </c>
      <c r="D4368" s="19" t="s">
        <v>4798</v>
      </c>
      <c r="E4368" s="20" t="s">
        <v>21</v>
      </c>
      <c r="F4368" s="19" t="s">
        <v>21</v>
      </c>
      <c r="G4368" s="180">
        <v>97546</v>
      </c>
      <c r="H4368" s="19" t="s">
        <v>6268</v>
      </c>
      <c r="I4368" s="19" t="s">
        <v>15692</v>
      </c>
      <c r="J4368" s="19" t="s">
        <v>23</v>
      </c>
      <c r="K4368" s="20" t="s">
        <v>11650</v>
      </c>
      <c r="L4368" s="19" t="s">
        <v>25</v>
      </c>
    </row>
    <row r="4369" spans="1:12" x14ac:dyDescent="0.25">
      <c r="A4369" s="19" t="s">
        <v>4490</v>
      </c>
      <c r="B4369" s="19" t="s">
        <v>4491</v>
      </c>
      <c r="C4369" s="19" t="s">
        <v>3600</v>
      </c>
      <c r="D4369" s="19" t="s">
        <v>4798</v>
      </c>
      <c r="E4369" s="20" t="s">
        <v>21</v>
      </c>
      <c r="F4369" s="19" t="s">
        <v>21</v>
      </c>
      <c r="G4369" s="180">
        <v>97547</v>
      </c>
      <c r="H4369" s="19" t="s">
        <v>6269</v>
      </c>
      <c r="I4369" s="19" t="s">
        <v>15692</v>
      </c>
      <c r="J4369" s="19" t="s">
        <v>23</v>
      </c>
      <c r="K4369" s="20" t="s">
        <v>11650</v>
      </c>
      <c r="L4369" s="19" t="s">
        <v>25</v>
      </c>
    </row>
    <row r="4370" spans="1:12" x14ac:dyDescent="0.25">
      <c r="A4370" s="19" t="s">
        <v>4490</v>
      </c>
      <c r="B4370" s="19" t="s">
        <v>4491</v>
      </c>
      <c r="C4370" s="19" t="s">
        <v>3600</v>
      </c>
      <c r="D4370" s="19" t="s">
        <v>4798</v>
      </c>
      <c r="E4370" s="20" t="s">
        <v>21</v>
      </c>
      <c r="F4370" s="19" t="s">
        <v>21</v>
      </c>
      <c r="G4370" s="180">
        <v>97548</v>
      </c>
      <c r="H4370" s="19" t="s">
        <v>6270</v>
      </c>
      <c r="I4370" s="19" t="s">
        <v>15692</v>
      </c>
      <c r="J4370" s="19" t="s">
        <v>23</v>
      </c>
      <c r="K4370" s="20" t="s">
        <v>3488</v>
      </c>
      <c r="L4370" s="19" t="s">
        <v>25</v>
      </c>
    </row>
    <row r="4371" spans="1:12" x14ac:dyDescent="0.25">
      <c r="A4371" s="19" t="s">
        <v>4490</v>
      </c>
      <c r="B4371" s="19" t="s">
        <v>4491</v>
      </c>
      <c r="C4371" s="19" t="s">
        <v>3600</v>
      </c>
      <c r="D4371" s="19" t="s">
        <v>4798</v>
      </c>
      <c r="E4371" s="20" t="s">
        <v>21</v>
      </c>
      <c r="F4371" s="19" t="s">
        <v>21</v>
      </c>
      <c r="G4371" s="180">
        <v>97549</v>
      </c>
      <c r="H4371" s="19" t="s">
        <v>6271</v>
      </c>
      <c r="I4371" s="19" t="s">
        <v>15692</v>
      </c>
      <c r="J4371" s="19" t="s">
        <v>23</v>
      </c>
      <c r="K4371" s="20" t="s">
        <v>3488</v>
      </c>
      <c r="L4371" s="19" t="s">
        <v>25</v>
      </c>
    </row>
    <row r="4372" spans="1:12" x14ac:dyDescent="0.25">
      <c r="A4372" s="19" t="s">
        <v>4490</v>
      </c>
      <c r="B4372" s="19" t="s">
        <v>4491</v>
      </c>
      <c r="C4372" s="19" t="s">
        <v>3600</v>
      </c>
      <c r="D4372" s="19" t="s">
        <v>4798</v>
      </c>
      <c r="E4372" s="20" t="s">
        <v>21</v>
      </c>
      <c r="F4372" s="19" t="s">
        <v>21</v>
      </c>
      <c r="G4372" s="180">
        <v>97550</v>
      </c>
      <c r="H4372" s="19" t="s">
        <v>6272</v>
      </c>
      <c r="I4372" s="19" t="s">
        <v>15692</v>
      </c>
      <c r="J4372" s="19" t="s">
        <v>23</v>
      </c>
      <c r="K4372" s="20" t="s">
        <v>4048</v>
      </c>
      <c r="L4372" s="19" t="s">
        <v>25</v>
      </c>
    </row>
    <row r="4373" spans="1:12" x14ac:dyDescent="0.25">
      <c r="A4373" s="19" t="s">
        <v>4490</v>
      </c>
      <c r="B4373" s="19" t="s">
        <v>4491</v>
      </c>
      <c r="C4373" s="19" t="s">
        <v>3600</v>
      </c>
      <c r="D4373" s="19" t="s">
        <v>4798</v>
      </c>
      <c r="E4373" s="20" t="s">
        <v>21</v>
      </c>
      <c r="F4373" s="19" t="s">
        <v>21</v>
      </c>
      <c r="G4373" s="180">
        <v>97551</v>
      </c>
      <c r="H4373" s="19" t="s">
        <v>6273</v>
      </c>
      <c r="I4373" s="19" t="s">
        <v>15692</v>
      </c>
      <c r="J4373" s="19" t="s">
        <v>23</v>
      </c>
      <c r="K4373" s="20" t="s">
        <v>4048</v>
      </c>
      <c r="L4373" s="19" t="s">
        <v>25</v>
      </c>
    </row>
    <row r="4374" spans="1:12" x14ac:dyDescent="0.25">
      <c r="A4374" s="19" t="s">
        <v>4490</v>
      </c>
      <c r="B4374" s="19" t="s">
        <v>4491</v>
      </c>
      <c r="C4374" s="19" t="s">
        <v>3600</v>
      </c>
      <c r="D4374" s="19" t="s">
        <v>4798</v>
      </c>
      <c r="E4374" s="20" t="s">
        <v>21</v>
      </c>
      <c r="F4374" s="19" t="s">
        <v>21</v>
      </c>
      <c r="G4374" s="180">
        <v>97552</v>
      </c>
      <c r="H4374" s="19" t="s">
        <v>6274</v>
      </c>
      <c r="I4374" s="19" t="s">
        <v>15692</v>
      </c>
      <c r="J4374" s="19" t="s">
        <v>23</v>
      </c>
      <c r="K4374" s="20" t="s">
        <v>11651</v>
      </c>
      <c r="L4374" s="19" t="s">
        <v>25</v>
      </c>
    </row>
    <row r="4375" spans="1:12" x14ac:dyDescent="0.25">
      <c r="A4375" s="19" t="s">
        <v>4490</v>
      </c>
      <c r="B4375" s="19" t="s">
        <v>4491</v>
      </c>
      <c r="C4375" s="19" t="s">
        <v>3600</v>
      </c>
      <c r="D4375" s="19" t="s">
        <v>4798</v>
      </c>
      <c r="E4375" s="20" t="s">
        <v>21</v>
      </c>
      <c r="F4375" s="19" t="s">
        <v>21</v>
      </c>
      <c r="G4375" s="180">
        <v>97553</v>
      </c>
      <c r="H4375" s="19" t="s">
        <v>6276</v>
      </c>
      <c r="I4375" s="19" t="s">
        <v>15692</v>
      </c>
      <c r="J4375" s="19" t="s">
        <v>23</v>
      </c>
      <c r="K4375" s="20" t="s">
        <v>11652</v>
      </c>
      <c r="L4375" s="19" t="s">
        <v>25</v>
      </c>
    </row>
    <row r="4376" spans="1:12" x14ac:dyDescent="0.25">
      <c r="A4376" s="19" t="s">
        <v>4490</v>
      </c>
      <c r="B4376" s="19" t="s">
        <v>4491</v>
      </c>
      <c r="C4376" s="19" t="s">
        <v>3600</v>
      </c>
      <c r="D4376" s="19" t="s">
        <v>4798</v>
      </c>
      <c r="E4376" s="20" t="s">
        <v>21</v>
      </c>
      <c r="F4376" s="19" t="s">
        <v>21</v>
      </c>
      <c r="G4376" s="180">
        <v>97554</v>
      </c>
      <c r="H4376" s="19" t="s">
        <v>6277</v>
      </c>
      <c r="I4376" s="19" t="s">
        <v>15692</v>
      </c>
      <c r="J4376" s="19" t="s">
        <v>23</v>
      </c>
      <c r="K4376" s="20" t="s">
        <v>11653</v>
      </c>
      <c r="L4376" s="19" t="s">
        <v>25</v>
      </c>
    </row>
    <row r="4377" spans="1:12" x14ac:dyDescent="0.25">
      <c r="A4377" s="19" t="s">
        <v>4490</v>
      </c>
      <c r="B4377" s="19" t="s">
        <v>4491</v>
      </c>
      <c r="C4377" s="19" t="s">
        <v>3600</v>
      </c>
      <c r="D4377" s="19" t="s">
        <v>4798</v>
      </c>
      <c r="E4377" s="20" t="s">
        <v>21</v>
      </c>
      <c r="F4377" s="19" t="s">
        <v>21</v>
      </c>
      <c r="G4377" s="180">
        <v>98602</v>
      </c>
      <c r="H4377" s="19" t="s">
        <v>6278</v>
      </c>
      <c r="I4377" s="19" t="s">
        <v>15692</v>
      </c>
      <c r="J4377" s="19" t="s">
        <v>9283</v>
      </c>
      <c r="K4377" s="20" t="s">
        <v>10632</v>
      </c>
      <c r="L4377" s="19" t="s">
        <v>25</v>
      </c>
    </row>
    <row r="4378" spans="1:12" x14ac:dyDescent="0.25">
      <c r="A4378" s="19" t="s">
        <v>4490</v>
      </c>
      <c r="B4378" s="19" t="s">
        <v>4491</v>
      </c>
      <c r="C4378" s="19" t="s">
        <v>6280</v>
      </c>
      <c r="D4378" s="19" t="s">
        <v>6281</v>
      </c>
      <c r="E4378" s="20" t="s">
        <v>21</v>
      </c>
      <c r="F4378" s="19" t="s">
        <v>21</v>
      </c>
      <c r="G4378" s="180">
        <v>6171</v>
      </c>
      <c r="H4378" s="19" t="s">
        <v>6282</v>
      </c>
      <c r="I4378" s="19" t="s">
        <v>15692</v>
      </c>
      <c r="J4378" s="19" t="s">
        <v>23</v>
      </c>
      <c r="K4378" s="20" t="s">
        <v>11654</v>
      </c>
      <c r="L4378" s="19" t="s">
        <v>25</v>
      </c>
    </row>
    <row r="4379" spans="1:12" x14ac:dyDescent="0.25">
      <c r="A4379" s="19" t="s">
        <v>4490</v>
      </c>
      <c r="B4379" s="19" t="s">
        <v>4491</v>
      </c>
      <c r="C4379" s="19" t="s">
        <v>6280</v>
      </c>
      <c r="D4379" s="19" t="s">
        <v>6281</v>
      </c>
      <c r="E4379" s="20" t="s">
        <v>21</v>
      </c>
      <c r="F4379" s="19" t="s">
        <v>21</v>
      </c>
      <c r="G4379" s="180">
        <v>88503</v>
      </c>
      <c r="H4379" s="19" t="s">
        <v>6284</v>
      </c>
      <c r="I4379" s="19" t="s">
        <v>15692</v>
      </c>
      <c r="J4379" s="19" t="s">
        <v>23</v>
      </c>
      <c r="K4379" s="20" t="s">
        <v>11655</v>
      </c>
      <c r="L4379" s="19" t="s">
        <v>25</v>
      </c>
    </row>
    <row r="4380" spans="1:12" x14ac:dyDescent="0.25">
      <c r="A4380" s="19" t="s">
        <v>4490</v>
      </c>
      <c r="B4380" s="19" t="s">
        <v>4491</v>
      </c>
      <c r="C4380" s="19" t="s">
        <v>6280</v>
      </c>
      <c r="D4380" s="19" t="s">
        <v>6281</v>
      </c>
      <c r="E4380" s="20" t="s">
        <v>21</v>
      </c>
      <c r="F4380" s="19" t="s">
        <v>21</v>
      </c>
      <c r="G4380" s="180">
        <v>88504</v>
      </c>
      <c r="H4380" s="19" t="s">
        <v>6285</v>
      </c>
      <c r="I4380" s="19" t="s">
        <v>15692</v>
      </c>
      <c r="J4380" s="19" t="s">
        <v>23</v>
      </c>
      <c r="K4380" s="20" t="s">
        <v>11656</v>
      </c>
      <c r="L4380" s="19" t="s">
        <v>25</v>
      </c>
    </row>
    <row r="4381" spans="1:12" x14ac:dyDescent="0.25">
      <c r="A4381" s="19" t="s">
        <v>4490</v>
      </c>
      <c r="B4381" s="19" t="s">
        <v>4491</v>
      </c>
      <c r="C4381" s="19" t="s">
        <v>6280</v>
      </c>
      <c r="D4381" s="19" t="s">
        <v>6281</v>
      </c>
      <c r="E4381" s="20" t="s">
        <v>21</v>
      </c>
      <c r="F4381" s="19" t="s">
        <v>21</v>
      </c>
      <c r="G4381" s="180">
        <v>97900</v>
      </c>
      <c r="H4381" s="19" t="s">
        <v>6286</v>
      </c>
      <c r="I4381" s="19" t="s">
        <v>15692</v>
      </c>
      <c r="J4381" s="19" t="s">
        <v>9283</v>
      </c>
      <c r="K4381" s="20" t="s">
        <v>11657</v>
      </c>
      <c r="L4381" s="19" t="s">
        <v>25</v>
      </c>
    </row>
    <row r="4382" spans="1:12" x14ac:dyDescent="0.25">
      <c r="A4382" s="19" t="s">
        <v>4490</v>
      </c>
      <c r="B4382" s="19" t="s">
        <v>4491</v>
      </c>
      <c r="C4382" s="19" t="s">
        <v>6280</v>
      </c>
      <c r="D4382" s="19" t="s">
        <v>6281</v>
      </c>
      <c r="E4382" s="20" t="s">
        <v>21</v>
      </c>
      <c r="F4382" s="19" t="s">
        <v>21</v>
      </c>
      <c r="G4382" s="180">
        <v>97901</v>
      </c>
      <c r="H4382" s="19" t="s">
        <v>6287</v>
      </c>
      <c r="I4382" s="19" t="s">
        <v>15692</v>
      </c>
      <c r="J4382" s="19" t="s">
        <v>9283</v>
      </c>
      <c r="K4382" s="20" t="s">
        <v>11658</v>
      </c>
      <c r="L4382" s="19" t="s">
        <v>25</v>
      </c>
    </row>
    <row r="4383" spans="1:12" x14ac:dyDescent="0.25">
      <c r="A4383" s="19" t="s">
        <v>4490</v>
      </c>
      <c r="B4383" s="19" t="s">
        <v>4491</v>
      </c>
      <c r="C4383" s="19" t="s">
        <v>6280</v>
      </c>
      <c r="D4383" s="19" t="s">
        <v>6281</v>
      </c>
      <c r="E4383" s="20" t="s">
        <v>21</v>
      </c>
      <c r="F4383" s="19" t="s">
        <v>21</v>
      </c>
      <c r="G4383" s="180">
        <v>97902</v>
      </c>
      <c r="H4383" s="19" t="s">
        <v>6288</v>
      </c>
      <c r="I4383" s="19" t="s">
        <v>15692</v>
      </c>
      <c r="J4383" s="19" t="s">
        <v>9283</v>
      </c>
      <c r="K4383" s="20" t="s">
        <v>11659</v>
      </c>
      <c r="L4383" s="19" t="s">
        <v>25</v>
      </c>
    </row>
    <row r="4384" spans="1:12" x14ac:dyDescent="0.25">
      <c r="A4384" s="19" t="s">
        <v>4490</v>
      </c>
      <c r="B4384" s="19" t="s">
        <v>4491</v>
      </c>
      <c r="C4384" s="19" t="s">
        <v>6280</v>
      </c>
      <c r="D4384" s="19" t="s">
        <v>6281</v>
      </c>
      <c r="E4384" s="20" t="s">
        <v>21</v>
      </c>
      <c r="F4384" s="19" t="s">
        <v>21</v>
      </c>
      <c r="G4384" s="180">
        <v>97903</v>
      </c>
      <c r="H4384" s="19" t="s">
        <v>6289</v>
      </c>
      <c r="I4384" s="19" t="s">
        <v>15692</v>
      </c>
      <c r="J4384" s="19" t="s">
        <v>9283</v>
      </c>
      <c r="K4384" s="20" t="s">
        <v>11660</v>
      </c>
      <c r="L4384" s="19" t="s">
        <v>25</v>
      </c>
    </row>
    <row r="4385" spans="1:12" x14ac:dyDescent="0.25">
      <c r="A4385" s="19" t="s">
        <v>4490</v>
      </c>
      <c r="B4385" s="19" t="s">
        <v>4491</v>
      </c>
      <c r="C4385" s="19" t="s">
        <v>6280</v>
      </c>
      <c r="D4385" s="19" t="s">
        <v>6281</v>
      </c>
      <c r="E4385" s="20" t="s">
        <v>21</v>
      </c>
      <c r="F4385" s="19" t="s">
        <v>21</v>
      </c>
      <c r="G4385" s="180">
        <v>97904</v>
      </c>
      <c r="H4385" s="19" t="s">
        <v>6290</v>
      </c>
      <c r="I4385" s="19" t="s">
        <v>15692</v>
      </c>
      <c r="J4385" s="19" t="s">
        <v>9283</v>
      </c>
      <c r="K4385" s="20" t="s">
        <v>11661</v>
      </c>
      <c r="L4385" s="19" t="s">
        <v>25</v>
      </c>
    </row>
    <row r="4386" spans="1:12" x14ac:dyDescent="0.25">
      <c r="A4386" s="19" t="s">
        <v>4490</v>
      </c>
      <c r="B4386" s="19" t="s">
        <v>4491</v>
      </c>
      <c r="C4386" s="19" t="s">
        <v>6280</v>
      </c>
      <c r="D4386" s="19" t="s">
        <v>6281</v>
      </c>
      <c r="E4386" s="20" t="s">
        <v>21</v>
      </c>
      <c r="F4386" s="19" t="s">
        <v>21</v>
      </c>
      <c r="G4386" s="180">
        <v>97905</v>
      </c>
      <c r="H4386" s="19" t="s">
        <v>6291</v>
      </c>
      <c r="I4386" s="19" t="s">
        <v>15692</v>
      </c>
      <c r="J4386" s="19" t="s">
        <v>9283</v>
      </c>
      <c r="K4386" s="20" t="s">
        <v>11662</v>
      </c>
      <c r="L4386" s="19" t="s">
        <v>25</v>
      </c>
    </row>
    <row r="4387" spans="1:12" x14ac:dyDescent="0.25">
      <c r="A4387" s="19" t="s">
        <v>4490</v>
      </c>
      <c r="B4387" s="19" t="s">
        <v>4491</v>
      </c>
      <c r="C4387" s="19" t="s">
        <v>6280</v>
      </c>
      <c r="D4387" s="19" t="s">
        <v>6281</v>
      </c>
      <c r="E4387" s="20" t="s">
        <v>21</v>
      </c>
      <c r="F4387" s="19" t="s">
        <v>21</v>
      </c>
      <c r="G4387" s="180">
        <v>97906</v>
      </c>
      <c r="H4387" s="19" t="s">
        <v>6292</v>
      </c>
      <c r="I4387" s="19" t="s">
        <v>15692</v>
      </c>
      <c r="J4387" s="19" t="s">
        <v>9283</v>
      </c>
      <c r="K4387" s="20" t="s">
        <v>11663</v>
      </c>
      <c r="L4387" s="19" t="s">
        <v>25</v>
      </c>
    </row>
    <row r="4388" spans="1:12" x14ac:dyDescent="0.25">
      <c r="A4388" s="19" t="s">
        <v>4490</v>
      </c>
      <c r="B4388" s="19" t="s">
        <v>4491</v>
      </c>
      <c r="C4388" s="19" t="s">
        <v>6280</v>
      </c>
      <c r="D4388" s="19" t="s">
        <v>6281</v>
      </c>
      <c r="E4388" s="20" t="s">
        <v>21</v>
      </c>
      <c r="F4388" s="19" t="s">
        <v>21</v>
      </c>
      <c r="G4388" s="180">
        <v>97907</v>
      </c>
      <c r="H4388" s="19" t="s">
        <v>6293</v>
      </c>
      <c r="I4388" s="19" t="s">
        <v>15692</v>
      </c>
      <c r="J4388" s="19" t="s">
        <v>9283</v>
      </c>
      <c r="K4388" s="20" t="s">
        <v>11664</v>
      </c>
      <c r="L4388" s="19" t="s">
        <v>25</v>
      </c>
    </row>
    <row r="4389" spans="1:12" x14ac:dyDescent="0.25">
      <c r="A4389" s="19" t="s">
        <v>4490</v>
      </c>
      <c r="B4389" s="19" t="s">
        <v>4491</v>
      </c>
      <c r="C4389" s="19" t="s">
        <v>6280</v>
      </c>
      <c r="D4389" s="19" t="s">
        <v>6281</v>
      </c>
      <c r="E4389" s="20" t="s">
        <v>21</v>
      </c>
      <c r="F4389" s="19" t="s">
        <v>21</v>
      </c>
      <c r="G4389" s="180">
        <v>97908</v>
      </c>
      <c r="H4389" s="19" t="s">
        <v>6294</v>
      </c>
      <c r="I4389" s="19" t="s">
        <v>15692</v>
      </c>
      <c r="J4389" s="19" t="s">
        <v>9283</v>
      </c>
      <c r="K4389" s="20" t="s">
        <v>11665</v>
      </c>
      <c r="L4389" s="19" t="s">
        <v>25</v>
      </c>
    </row>
    <row r="4390" spans="1:12" x14ac:dyDescent="0.25">
      <c r="A4390" s="19" t="s">
        <v>4490</v>
      </c>
      <c r="B4390" s="19" t="s">
        <v>4491</v>
      </c>
      <c r="C4390" s="19" t="s">
        <v>6280</v>
      </c>
      <c r="D4390" s="19" t="s">
        <v>6281</v>
      </c>
      <c r="E4390" s="20" t="s">
        <v>21</v>
      </c>
      <c r="F4390" s="19" t="s">
        <v>21</v>
      </c>
      <c r="G4390" s="180">
        <v>98102</v>
      </c>
      <c r="H4390" s="19" t="s">
        <v>6295</v>
      </c>
      <c r="I4390" s="19" t="s">
        <v>15692</v>
      </c>
      <c r="J4390" s="19" t="s">
        <v>9283</v>
      </c>
      <c r="K4390" s="20" t="s">
        <v>11666</v>
      </c>
      <c r="L4390" s="19" t="s">
        <v>25</v>
      </c>
    </row>
    <row r="4391" spans="1:12" x14ac:dyDescent="0.25">
      <c r="A4391" s="19" t="s">
        <v>4490</v>
      </c>
      <c r="B4391" s="19" t="s">
        <v>4491</v>
      </c>
      <c r="C4391" s="19" t="s">
        <v>6280</v>
      </c>
      <c r="D4391" s="19" t="s">
        <v>6281</v>
      </c>
      <c r="E4391" s="20" t="s">
        <v>21</v>
      </c>
      <c r="F4391" s="19" t="s">
        <v>21</v>
      </c>
      <c r="G4391" s="180">
        <v>98104</v>
      </c>
      <c r="H4391" s="19" t="s">
        <v>6296</v>
      </c>
      <c r="I4391" s="19" t="s">
        <v>15692</v>
      </c>
      <c r="J4391" s="19" t="s">
        <v>9283</v>
      </c>
      <c r="K4391" s="20" t="s">
        <v>11667</v>
      </c>
      <c r="L4391" s="19" t="s">
        <v>25</v>
      </c>
    </row>
    <row r="4392" spans="1:12" x14ac:dyDescent="0.25">
      <c r="A4392" s="19" t="s">
        <v>4490</v>
      </c>
      <c r="B4392" s="19" t="s">
        <v>4491</v>
      </c>
      <c r="C4392" s="19" t="s">
        <v>6280</v>
      </c>
      <c r="D4392" s="19" t="s">
        <v>6281</v>
      </c>
      <c r="E4392" s="20" t="s">
        <v>21</v>
      </c>
      <c r="F4392" s="19" t="s">
        <v>21</v>
      </c>
      <c r="G4392" s="180">
        <v>98105</v>
      </c>
      <c r="H4392" s="19" t="s">
        <v>6297</v>
      </c>
      <c r="I4392" s="19" t="s">
        <v>15692</v>
      </c>
      <c r="J4392" s="19" t="s">
        <v>9283</v>
      </c>
      <c r="K4392" s="20" t="s">
        <v>11668</v>
      </c>
      <c r="L4392" s="19" t="s">
        <v>25</v>
      </c>
    </row>
    <row r="4393" spans="1:12" x14ac:dyDescent="0.25">
      <c r="A4393" s="19" t="s">
        <v>4490</v>
      </c>
      <c r="B4393" s="19" t="s">
        <v>4491</v>
      </c>
      <c r="C4393" s="19" t="s">
        <v>6280</v>
      </c>
      <c r="D4393" s="19" t="s">
        <v>6281</v>
      </c>
      <c r="E4393" s="20" t="s">
        <v>21</v>
      </c>
      <c r="F4393" s="19" t="s">
        <v>21</v>
      </c>
      <c r="G4393" s="180">
        <v>98106</v>
      </c>
      <c r="H4393" s="19" t="s">
        <v>6298</v>
      </c>
      <c r="I4393" s="19" t="s">
        <v>15692</v>
      </c>
      <c r="J4393" s="19" t="s">
        <v>9283</v>
      </c>
      <c r="K4393" s="20" t="s">
        <v>11669</v>
      </c>
      <c r="L4393" s="19" t="s">
        <v>25</v>
      </c>
    </row>
    <row r="4394" spans="1:12" x14ac:dyDescent="0.25">
      <c r="A4394" s="19" t="s">
        <v>4490</v>
      </c>
      <c r="B4394" s="19" t="s">
        <v>4491</v>
      </c>
      <c r="C4394" s="19" t="s">
        <v>6280</v>
      </c>
      <c r="D4394" s="19" t="s">
        <v>6281</v>
      </c>
      <c r="E4394" s="20" t="s">
        <v>21</v>
      </c>
      <c r="F4394" s="19" t="s">
        <v>21</v>
      </c>
      <c r="G4394" s="180">
        <v>98107</v>
      </c>
      <c r="H4394" s="19" t="s">
        <v>6299</v>
      </c>
      <c r="I4394" s="19" t="s">
        <v>15692</v>
      </c>
      <c r="J4394" s="19" t="s">
        <v>9283</v>
      </c>
      <c r="K4394" s="20" t="s">
        <v>11670</v>
      </c>
      <c r="L4394" s="19" t="s">
        <v>25</v>
      </c>
    </row>
    <row r="4395" spans="1:12" x14ac:dyDescent="0.25">
      <c r="A4395" s="19" t="s">
        <v>4490</v>
      </c>
      <c r="B4395" s="19" t="s">
        <v>4491</v>
      </c>
      <c r="C4395" s="19" t="s">
        <v>6280</v>
      </c>
      <c r="D4395" s="19" t="s">
        <v>6281</v>
      </c>
      <c r="E4395" s="20" t="s">
        <v>21</v>
      </c>
      <c r="F4395" s="19" t="s">
        <v>21</v>
      </c>
      <c r="G4395" s="180">
        <v>98108</v>
      </c>
      <c r="H4395" s="19" t="s">
        <v>6300</v>
      </c>
      <c r="I4395" s="19" t="s">
        <v>15692</v>
      </c>
      <c r="J4395" s="19" t="s">
        <v>9283</v>
      </c>
      <c r="K4395" s="20" t="s">
        <v>11671</v>
      </c>
      <c r="L4395" s="19" t="s">
        <v>25</v>
      </c>
    </row>
    <row r="4396" spans="1:12" x14ac:dyDescent="0.25">
      <c r="A4396" s="19" t="s">
        <v>4490</v>
      </c>
      <c r="B4396" s="19" t="s">
        <v>4491</v>
      </c>
      <c r="C4396" s="19" t="s">
        <v>6280</v>
      </c>
      <c r="D4396" s="19" t="s">
        <v>6281</v>
      </c>
      <c r="E4396" s="20" t="s">
        <v>21</v>
      </c>
      <c r="F4396" s="19" t="s">
        <v>21</v>
      </c>
      <c r="G4396" s="180">
        <v>99250</v>
      </c>
      <c r="H4396" s="19" t="s">
        <v>6301</v>
      </c>
      <c r="I4396" s="19" t="s">
        <v>15692</v>
      </c>
      <c r="J4396" s="19" t="s">
        <v>9283</v>
      </c>
      <c r="K4396" s="20" t="s">
        <v>11672</v>
      </c>
      <c r="L4396" s="19" t="s">
        <v>25</v>
      </c>
    </row>
    <row r="4397" spans="1:12" x14ac:dyDescent="0.25">
      <c r="A4397" s="19" t="s">
        <v>4490</v>
      </c>
      <c r="B4397" s="19" t="s">
        <v>4491</v>
      </c>
      <c r="C4397" s="19" t="s">
        <v>6280</v>
      </c>
      <c r="D4397" s="19" t="s">
        <v>6281</v>
      </c>
      <c r="E4397" s="20" t="s">
        <v>21</v>
      </c>
      <c r="F4397" s="19" t="s">
        <v>21</v>
      </c>
      <c r="G4397" s="180">
        <v>99251</v>
      </c>
      <c r="H4397" s="19" t="s">
        <v>6302</v>
      </c>
      <c r="I4397" s="19" t="s">
        <v>15692</v>
      </c>
      <c r="J4397" s="19" t="s">
        <v>9283</v>
      </c>
      <c r="K4397" s="20" t="s">
        <v>11673</v>
      </c>
      <c r="L4397" s="19" t="s">
        <v>25</v>
      </c>
    </row>
    <row r="4398" spans="1:12" x14ac:dyDescent="0.25">
      <c r="A4398" s="19" t="s">
        <v>4490</v>
      </c>
      <c r="B4398" s="19" t="s">
        <v>4491</v>
      </c>
      <c r="C4398" s="19" t="s">
        <v>6280</v>
      </c>
      <c r="D4398" s="19" t="s">
        <v>6281</v>
      </c>
      <c r="E4398" s="20" t="s">
        <v>21</v>
      </c>
      <c r="F4398" s="19" t="s">
        <v>21</v>
      </c>
      <c r="G4398" s="180">
        <v>99253</v>
      </c>
      <c r="H4398" s="19" t="s">
        <v>6303</v>
      </c>
      <c r="I4398" s="19" t="s">
        <v>15692</v>
      </c>
      <c r="J4398" s="19" t="s">
        <v>9283</v>
      </c>
      <c r="K4398" s="20" t="s">
        <v>11674</v>
      </c>
      <c r="L4398" s="19" t="s">
        <v>25</v>
      </c>
    </row>
    <row r="4399" spans="1:12" x14ac:dyDescent="0.25">
      <c r="A4399" s="19" t="s">
        <v>4490</v>
      </c>
      <c r="B4399" s="19" t="s">
        <v>4491</v>
      </c>
      <c r="C4399" s="19" t="s">
        <v>6280</v>
      </c>
      <c r="D4399" s="19" t="s">
        <v>6281</v>
      </c>
      <c r="E4399" s="20" t="s">
        <v>21</v>
      </c>
      <c r="F4399" s="19" t="s">
        <v>21</v>
      </c>
      <c r="G4399" s="180">
        <v>99255</v>
      </c>
      <c r="H4399" s="19" t="s">
        <v>6304</v>
      </c>
      <c r="I4399" s="19" t="s">
        <v>15692</v>
      </c>
      <c r="J4399" s="19" t="s">
        <v>9283</v>
      </c>
      <c r="K4399" s="20" t="s">
        <v>11675</v>
      </c>
      <c r="L4399" s="19" t="s">
        <v>25</v>
      </c>
    </row>
    <row r="4400" spans="1:12" x14ac:dyDescent="0.25">
      <c r="A4400" s="19" t="s">
        <v>4490</v>
      </c>
      <c r="B4400" s="19" t="s">
        <v>4491</v>
      </c>
      <c r="C4400" s="19" t="s">
        <v>6280</v>
      </c>
      <c r="D4400" s="19" t="s">
        <v>6281</v>
      </c>
      <c r="E4400" s="20" t="s">
        <v>21</v>
      </c>
      <c r="F4400" s="19" t="s">
        <v>21</v>
      </c>
      <c r="G4400" s="180">
        <v>99257</v>
      </c>
      <c r="H4400" s="19" t="s">
        <v>6305</v>
      </c>
      <c r="I4400" s="19" t="s">
        <v>15692</v>
      </c>
      <c r="J4400" s="19" t="s">
        <v>9283</v>
      </c>
      <c r="K4400" s="20" t="s">
        <v>11676</v>
      </c>
      <c r="L4400" s="19" t="s">
        <v>25</v>
      </c>
    </row>
    <row r="4401" spans="1:12" x14ac:dyDescent="0.25">
      <c r="A4401" s="19" t="s">
        <v>4490</v>
      </c>
      <c r="B4401" s="19" t="s">
        <v>4491</v>
      </c>
      <c r="C4401" s="19" t="s">
        <v>6280</v>
      </c>
      <c r="D4401" s="19" t="s">
        <v>6281</v>
      </c>
      <c r="E4401" s="20" t="s">
        <v>21</v>
      </c>
      <c r="F4401" s="19" t="s">
        <v>21</v>
      </c>
      <c r="G4401" s="180">
        <v>99258</v>
      </c>
      <c r="H4401" s="19" t="s">
        <v>6306</v>
      </c>
      <c r="I4401" s="19" t="s">
        <v>15692</v>
      </c>
      <c r="J4401" s="19" t="s">
        <v>9283</v>
      </c>
      <c r="K4401" s="20" t="s">
        <v>11677</v>
      </c>
      <c r="L4401" s="19" t="s">
        <v>25</v>
      </c>
    </row>
    <row r="4402" spans="1:12" x14ac:dyDescent="0.25">
      <c r="A4402" s="19" t="s">
        <v>4490</v>
      </c>
      <c r="B4402" s="19" t="s">
        <v>4491</v>
      </c>
      <c r="C4402" s="19" t="s">
        <v>6280</v>
      </c>
      <c r="D4402" s="19" t="s">
        <v>6281</v>
      </c>
      <c r="E4402" s="20" t="s">
        <v>21</v>
      </c>
      <c r="F4402" s="19" t="s">
        <v>21</v>
      </c>
      <c r="G4402" s="180">
        <v>99260</v>
      </c>
      <c r="H4402" s="19" t="s">
        <v>6307</v>
      </c>
      <c r="I4402" s="19" t="s">
        <v>15692</v>
      </c>
      <c r="J4402" s="19" t="s">
        <v>9283</v>
      </c>
      <c r="K4402" s="20" t="s">
        <v>11678</v>
      </c>
      <c r="L4402" s="19" t="s">
        <v>25</v>
      </c>
    </row>
    <row r="4403" spans="1:12" x14ac:dyDescent="0.25">
      <c r="A4403" s="19" t="s">
        <v>4490</v>
      </c>
      <c r="B4403" s="19" t="s">
        <v>4491</v>
      </c>
      <c r="C4403" s="19" t="s">
        <v>6280</v>
      </c>
      <c r="D4403" s="19" t="s">
        <v>6281</v>
      </c>
      <c r="E4403" s="20" t="s">
        <v>21</v>
      </c>
      <c r="F4403" s="19" t="s">
        <v>21</v>
      </c>
      <c r="G4403" s="180">
        <v>99262</v>
      </c>
      <c r="H4403" s="19" t="s">
        <v>6308</v>
      </c>
      <c r="I4403" s="19" t="s">
        <v>15692</v>
      </c>
      <c r="J4403" s="19" t="s">
        <v>9283</v>
      </c>
      <c r="K4403" s="20" t="s">
        <v>11679</v>
      </c>
      <c r="L4403" s="19" t="s">
        <v>25</v>
      </c>
    </row>
    <row r="4404" spans="1:12" x14ac:dyDescent="0.25">
      <c r="A4404" s="19" t="s">
        <v>4490</v>
      </c>
      <c r="B4404" s="19" t="s">
        <v>4491</v>
      </c>
      <c r="C4404" s="19" t="s">
        <v>6280</v>
      </c>
      <c r="D4404" s="19" t="s">
        <v>6281</v>
      </c>
      <c r="E4404" s="20" t="s">
        <v>21</v>
      </c>
      <c r="F4404" s="19" t="s">
        <v>21</v>
      </c>
      <c r="G4404" s="180">
        <v>99264</v>
      </c>
      <c r="H4404" s="19" t="s">
        <v>6309</v>
      </c>
      <c r="I4404" s="19" t="s">
        <v>15692</v>
      </c>
      <c r="J4404" s="19" t="s">
        <v>9283</v>
      </c>
      <c r="K4404" s="20" t="s">
        <v>11680</v>
      </c>
      <c r="L4404" s="19" t="s">
        <v>25</v>
      </c>
    </row>
    <row r="4405" spans="1:12" x14ac:dyDescent="0.25">
      <c r="A4405" s="19" t="s">
        <v>4490</v>
      </c>
      <c r="B4405" s="19" t="s">
        <v>4491</v>
      </c>
      <c r="C4405" s="19" t="s">
        <v>6310</v>
      </c>
      <c r="D4405" s="19" t="s">
        <v>6311</v>
      </c>
      <c r="E4405" s="20" t="s">
        <v>21</v>
      </c>
      <c r="F4405" s="19" t="s">
        <v>21</v>
      </c>
      <c r="G4405" s="180">
        <v>89482</v>
      </c>
      <c r="H4405" s="19" t="s">
        <v>6312</v>
      </c>
      <c r="I4405" s="19" t="s">
        <v>15692</v>
      </c>
      <c r="J4405" s="19" t="s">
        <v>23</v>
      </c>
      <c r="K4405" s="20" t="s">
        <v>381</v>
      </c>
      <c r="L4405" s="19" t="s">
        <v>25</v>
      </c>
    </row>
    <row r="4406" spans="1:12" x14ac:dyDescent="0.25">
      <c r="A4406" s="19" t="s">
        <v>4490</v>
      </c>
      <c r="B4406" s="19" t="s">
        <v>4491</v>
      </c>
      <c r="C4406" s="19" t="s">
        <v>6310</v>
      </c>
      <c r="D4406" s="19" t="s">
        <v>6311</v>
      </c>
      <c r="E4406" s="20" t="s">
        <v>21</v>
      </c>
      <c r="F4406" s="19" t="s">
        <v>21</v>
      </c>
      <c r="G4406" s="180">
        <v>89491</v>
      </c>
      <c r="H4406" s="19" t="s">
        <v>6314</v>
      </c>
      <c r="I4406" s="19" t="s">
        <v>15692</v>
      </c>
      <c r="J4406" s="19" t="s">
        <v>23</v>
      </c>
      <c r="K4406" s="20" t="s">
        <v>7079</v>
      </c>
      <c r="L4406" s="19" t="s">
        <v>25</v>
      </c>
    </row>
    <row r="4407" spans="1:12" x14ac:dyDescent="0.25">
      <c r="A4407" s="19" t="s">
        <v>4490</v>
      </c>
      <c r="B4407" s="19" t="s">
        <v>4491</v>
      </c>
      <c r="C4407" s="19" t="s">
        <v>6310</v>
      </c>
      <c r="D4407" s="19" t="s">
        <v>6311</v>
      </c>
      <c r="E4407" s="20" t="s">
        <v>21</v>
      </c>
      <c r="F4407" s="19" t="s">
        <v>21</v>
      </c>
      <c r="G4407" s="180">
        <v>89495</v>
      </c>
      <c r="H4407" s="19" t="s">
        <v>6315</v>
      </c>
      <c r="I4407" s="19" t="s">
        <v>15692</v>
      </c>
      <c r="J4407" s="19" t="s">
        <v>23</v>
      </c>
      <c r="K4407" s="20" t="s">
        <v>393</v>
      </c>
      <c r="L4407" s="19" t="s">
        <v>25</v>
      </c>
    </row>
    <row r="4408" spans="1:12" x14ac:dyDescent="0.25">
      <c r="A4408" s="19" t="s">
        <v>4490</v>
      </c>
      <c r="B4408" s="19" t="s">
        <v>4491</v>
      </c>
      <c r="C4408" s="19" t="s">
        <v>6310</v>
      </c>
      <c r="D4408" s="19" t="s">
        <v>6311</v>
      </c>
      <c r="E4408" s="20" t="s">
        <v>21</v>
      </c>
      <c r="F4408" s="19" t="s">
        <v>21</v>
      </c>
      <c r="G4408" s="180">
        <v>89707</v>
      </c>
      <c r="H4408" s="19" t="s">
        <v>6316</v>
      </c>
      <c r="I4408" s="19" t="s">
        <v>15692</v>
      </c>
      <c r="J4408" s="19" t="s">
        <v>23</v>
      </c>
      <c r="K4408" s="20" t="s">
        <v>11681</v>
      </c>
      <c r="L4408" s="19" t="s">
        <v>25</v>
      </c>
    </row>
    <row r="4409" spans="1:12" x14ac:dyDescent="0.25">
      <c r="A4409" s="19" t="s">
        <v>4490</v>
      </c>
      <c r="B4409" s="19" t="s">
        <v>4491</v>
      </c>
      <c r="C4409" s="19" t="s">
        <v>6310</v>
      </c>
      <c r="D4409" s="19" t="s">
        <v>6311</v>
      </c>
      <c r="E4409" s="20" t="s">
        <v>21</v>
      </c>
      <c r="F4409" s="19" t="s">
        <v>21</v>
      </c>
      <c r="G4409" s="180">
        <v>89708</v>
      </c>
      <c r="H4409" s="19" t="s">
        <v>6318</v>
      </c>
      <c r="I4409" s="19" t="s">
        <v>15692</v>
      </c>
      <c r="J4409" s="19" t="s">
        <v>23</v>
      </c>
      <c r="K4409" s="20" t="s">
        <v>8129</v>
      </c>
      <c r="L4409" s="19" t="s">
        <v>25</v>
      </c>
    </row>
    <row r="4410" spans="1:12" x14ac:dyDescent="0.25">
      <c r="A4410" s="19" t="s">
        <v>4490</v>
      </c>
      <c r="B4410" s="19" t="s">
        <v>4491</v>
      </c>
      <c r="C4410" s="19" t="s">
        <v>6310</v>
      </c>
      <c r="D4410" s="19" t="s">
        <v>6311</v>
      </c>
      <c r="E4410" s="20" t="s">
        <v>21</v>
      </c>
      <c r="F4410" s="19" t="s">
        <v>21</v>
      </c>
      <c r="G4410" s="180">
        <v>89709</v>
      </c>
      <c r="H4410" s="19" t="s">
        <v>6319</v>
      </c>
      <c r="I4410" s="19" t="s">
        <v>15692</v>
      </c>
      <c r="J4410" s="19" t="s">
        <v>23</v>
      </c>
      <c r="K4410" s="20" t="s">
        <v>5111</v>
      </c>
      <c r="L4410" s="19" t="s">
        <v>25</v>
      </c>
    </row>
    <row r="4411" spans="1:12" x14ac:dyDescent="0.25">
      <c r="A4411" s="19" t="s">
        <v>4490</v>
      </c>
      <c r="B4411" s="19" t="s">
        <v>4491</v>
      </c>
      <c r="C4411" s="19" t="s">
        <v>6310</v>
      </c>
      <c r="D4411" s="19" t="s">
        <v>6311</v>
      </c>
      <c r="E4411" s="20" t="s">
        <v>21</v>
      </c>
      <c r="F4411" s="19" t="s">
        <v>21</v>
      </c>
      <c r="G4411" s="180">
        <v>89710</v>
      </c>
      <c r="H4411" s="19" t="s">
        <v>6320</v>
      </c>
      <c r="I4411" s="19" t="s">
        <v>15692</v>
      </c>
      <c r="J4411" s="19" t="s">
        <v>23</v>
      </c>
      <c r="K4411" s="20" t="s">
        <v>11179</v>
      </c>
      <c r="L4411" s="19" t="s">
        <v>25</v>
      </c>
    </row>
    <row r="4412" spans="1:12" x14ac:dyDescent="0.25">
      <c r="A4412" s="19" t="s">
        <v>4490</v>
      </c>
      <c r="B4412" s="19" t="s">
        <v>4491</v>
      </c>
      <c r="C4412" s="19" t="s">
        <v>6321</v>
      </c>
      <c r="D4412" s="19" t="s">
        <v>6322</v>
      </c>
      <c r="E4412" s="20" t="s">
        <v>21</v>
      </c>
      <c r="F4412" s="19" t="s">
        <v>21</v>
      </c>
      <c r="G4412" s="180">
        <v>86872</v>
      </c>
      <c r="H4412" s="19" t="s">
        <v>6323</v>
      </c>
      <c r="I4412" s="19" t="s">
        <v>15692</v>
      </c>
      <c r="J4412" s="19" t="s">
        <v>9283</v>
      </c>
      <c r="K4412" s="20" t="s">
        <v>11682</v>
      </c>
      <c r="L4412" s="19" t="s">
        <v>25</v>
      </c>
    </row>
    <row r="4413" spans="1:12" x14ac:dyDescent="0.25">
      <c r="A4413" s="19" t="s">
        <v>4490</v>
      </c>
      <c r="B4413" s="19" t="s">
        <v>4491</v>
      </c>
      <c r="C4413" s="19" t="s">
        <v>6321</v>
      </c>
      <c r="D4413" s="19" t="s">
        <v>6322</v>
      </c>
      <c r="E4413" s="20" t="s">
        <v>21</v>
      </c>
      <c r="F4413" s="19" t="s">
        <v>21</v>
      </c>
      <c r="G4413" s="180">
        <v>86874</v>
      </c>
      <c r="H4413" s="19" t="s">
        <v>6324</v>
      </c>
      <c r="I4413" s="19" t="s">
        <v>15692</v>
      </c>
      <c r="J4413" s="19" t="s">
        <v>9283</v>
      </c>
      <c r="K4413" s="20" t="s">
        <v>11683</v>
      </c>
      <c r="L4413" s="19" t="s">
        <v>25</v>
      </c>
    </row>
    <row r="4414" spans="1:12" x14ac:dyDescent="0.25">
      <c r="A4414" s="19" t="s">
        <v>4490</v>
      </c>
      <c r="B4414" s="19" t="s">
        <v>4491</v>
      </c>
      <c r="C4414" s="19" t="s">
        <v>6321</v>
      </c>
      <c r="D4414" s="19" t="s">
        <v>6322</v>
      </c>
      <c r="E4414" s="20" t="s">
        <v>21</v>
      </c>
      <c r="F4414" s="19" t="s">
        <v>21</v>
      </c>
      <c r="G4414" s="180">
        <v>86875</v>
      </c>
      <c r="H4414" s="19" t="s">
        <v>6325</v>
      </c>
      <c r="I4414" s="19" t="s">
        <v>15692</v>
      </c>
      <c r="J4414" s="19" t="s">
        <v>9283</v>
      </c>
      <c r="K4414" s="20" t="s">
        <v>11684</v>
      </c>
      <c r="L4414" s="19" t="s">
        <v>25</v>
      </c>
    </row>
    <row r="4415" spans="1:12" x14ac:dyDescent="0.25">
      <c r="A4415" s="19" t="s">
        <v>4490</v>
      </c>
      <c r="B4415" s="19" t="s">
        <v>4491</v>
      </c>
      <c r="C4415" s="19" t="s">
        <v>6321</v>
      </c>
      <c r="D4415" s="19" t="s">
        <v>6322</v>
      </c>
      <c r="E4415" s="20" t="s">
        <v>21</v>
      </c>
      <c r="F4415" s="19" t="s">
        <v>21</v>
      </c>
      <c r="G4415" s="180">
        <v>86876</v>
      </c>
      <c r="H4415" s="19" t="s">
        <v>6326</v>
      </c>
      <c r="I4415" s="19" t="s">
        <v>15692</v>
      </c>
      <c r="J4415" s="19" t="s">
        <v>9283</v>
      </c>
      <c r="K4415" s="20" t="s">
        <v>11685</v>
      </c>
      <c r="L4415" s="19" t="s">
        <v>25</v>
      </c>
    </row>
    <row r="4416" spans="1:12" x14ac:dyDescent="0.25">
      <c r="A4416" s="19" t="s">
        <v>4490</v>
      </c>
      <c r="B4416" s="19" t="s">
        <v>4491</v>
      </c>
      <c r="C4416" s="19" t="s">
        <v>6321</v>
      </c>
      <c r="D4416" s="19" t="s">
        <v>6322</v>
      </c>
      <c r="E4416" s="20" t="s">
        <v>21</v>
      </c>
      <c r="F4416" s="19" t="s">
        <v>21</v>
      </c>
      <c r="G4416" s="180">
        <v>86877</v>
      </c>
      <c r="H4416" s="19" t="s">
        <v>6328</v>
      </c>
      <c r="I4416" s="19" t="s">
        <v>15692</v>
      </c>
      <c r="J4416" s="19" t="s">
        <v>23</v>
      </c>
      <c r="K4416" s="20" t="s">
        <v>4169</v>
      </c>
      <c r="L4416" s="19" t="s">
        <v>25</v>
      </c>
    </row>
    <row r="4417" spans="1:12" x14ac:dyDescent="0.25">
      <c r="A4417" s="19" t="s">
        <v>4490</v>
      </c>
      <c r="B4417" s="19" t="s">
        <v>4491</v>
      </c>
      <c r="C4417" s="19" t="s">
        <v>6321</v>
      </c>
      <c r="D4417" s="19" t="s">
        <v>6322</v>
      </c>
      <c r="E4417" s="20" t="s">
        <v>21</v>
      </c>
      <c r="F4417" s="19" t="s">
        <v>21</v>
      </c>
      <c r="G4417" s="180">
        <v>86878</v>
      </c>
      <c r="H4417" s="19" t="s">
        <v>6329</v>
      </c>
      <c r="I4417" s="19" t="s">
        <v>15692</v>
      </c>
      <c r="J4417" s="19" t="s">
        <v>23</v>
      </c>
      <c r="K4417" s="20" t="s">
        <v>11686</v>
      </c>
      <c r="L4417" s="19" t="s">
        <v>25</v>
      </c>
    </row>
    <row r="4418" spans="1:12" x14ac:dyDescent="0.25">
      <c r="A4418" s="19" t="s">
        <v>4490</v>
      </c>
      <c r="B4418" s="19" t="s">
        <v>4491</v>
      </c>
      <c r="C4418" s="19" t="s">
        <v>6321</v>
      </c>
      <c r="D4418" s="19" t="s">
        <v>6322</v>
      </c>
      <c r="E4418" s="20" t="s">
        <v>21</v>
      </c>
      <c r="F4418" s="19" t="s">
        <v>21</v>
      </c>
      <c r="G4418" s="180">
        <v>86879</v>
      </c>
      <c r="H4418" s="19" t="s">
        <v>6330</v>
      </c>
      <c r="I4418" s="19" t="s">
        <v>15692</v>
      </c>
      <c r="J4418" s="19" t="s">
        <v>23</v>
      </c>
      <c r="K4418" s="20" t="s">
        <v>11687</v>
      </c>
      <c r="L4418" s="19" t="s">
        <v>25</v>
      </c>
    </row>
    <row r="4419" spans="1:12" x14ac:dyDescent="0.25">
      <c r="A4419" s="19" t="s">
        <v>4490</v>
      </c>
      <c r="B4419" s="19" t="s">
        <v>4491</v>
      </c>
      <c r="C4419" s="19" t="s">
        <v>6321</v>
      </c>
      <c r="D4419" s="19" t="s">
        <v>6322</v>
      </c>
      <c r="E4419" s="20" t="s">
        <v>21</v>
      </c>
      <c r="F4419" s="19" t="s">
        <v>21</v>
      </c>
      <c r="G4419" s="180">
        <v>86880</v>
      </c>
      <c r="H4419" s="19" t="s">
        <v>6332</v>
      </c>
      <c r="I4419" s="19" t="s">
        <v>15692</v>
      </c>
      <c r="J4419" s="19" t="s">
        <v>23</v>
      </c>
      <c r="K4419" s="20" t="s">
        <v>11688</v>
      </c>
      <c r="L4419" s="19" t="s">
        <v>25</v>
      </c>
    </row>
    <row r="4420" spans="1:12" x14ac:dyDescent="0.25">
      <c r="A4420" s="19" t="s">
        <v>4490</v>
      </c>
      <c r="B4420" s="19" t="s">
        <v>4491</v>
      </c>
      <c r="C4420" s="19" t="s">
        <v>6321</v>
      </c>
      <c r="D4420" s="19" t="s">
        <v>6322</v>
      </c>
      <c r="E4420" s="20" t="s">
        <v>21</v>
      </c>
      <c r="F4420" s="19" t="s">
        <v>21</v>
      </c>
      <c r="G4420" s="180">
        <v>86881</v>
      </c>
      <c r="H4420" s="19" t="s">
        <v>6333</v>
      </c>
      <c r="I4420" s="19" t="s">
        <v>15692</v>
      </c>
      <c r="J4420" s="19" t="s">
        <v>444</v>
      </c>
      <c r="K4420" s="20" t="s">
        <v>11689</v>
      </c>
      <c r="L4420" s="19" t="s">
        <v>25</v>
      </c>
    </row>
    <row r="4421" spans="1:12" x14ac:dyDescent="0.25">
      <c r="A4421" s="19" t="s">
        <v>4490</v>
      </c>
      <c r="B4421" s="19" t="s">
        <v>4491</v>
      </c>
      <c r="C4421" s="19" t="s">
        <v>6321</v>
      </c>
      <c r="D4421" s="19" t="s">
        <v>6322</v>
      </c>
      <c r="E4421" s="20" t="s">
        <v>21</v>
      </c>
      <c r="F4421" s="19" t="s">
        <v>21</v>
      </c>
      <c r="G4421" s="180">
        <v>86882</v>
      </c>
      <c r="H4421" s="19" t="s">
        <v>6334</v>
      </c>
      <c r="I4421" s="19" t="s">
        <v>15692</v>
      </c>
      <c r="J4421" s="19" t="s">
        <v>23</v>
      </c>
      <c r="K4421" s="20" t="s">
        <v>1141</v>
      </c>
      <c r="L4421" s="19" t="s">
        <v>25</v>
      </c>
    </row>
    <row r="4422" spans="1:12" x14ac:dyDescent="0.25">
      <c r="A4422" s="19" t="s">
        <v>4490</v>
      </c>
      <c r="B4422" s="19" t="s">
        <v>4491</v>
      </c>
      <c r="C4422" s="19" t="s">
        <v>6321</v>
      </c>
      <c r="D4422" s="19" t="s">
        <v>6322</v>
      </c>
      <c r="E4422" s="20" t="s">
        <v>21</v>
      </c>
      <c r="F4422" s="19" t="s">
        <v>21</v>
      </c>
      <c r="G4422" s="180">
        <v>86883</v>
      </c>
      <c r="H4422" s="19" t="s">
        <v>6335</v>
      </c>
      <c r="I4422" s="19" t="s">
        <v>15692</v>
      </c>
      <c r="J4422" s="19" t="s">
        <v>444</v>
      </c>
      <c r="K4422" s="20" t="s">
        <v>8461</v>
      </c>
      <c r="L4422" s="19" t="s">
        <v>25</v>
      </c>
    </row>
    <row r="4423" spans="1:12" x14ac:dyDescent="0.25">
      <c r="A4423" s="19" t="s">
        <v>4490</v>
      </c>
      <c r="B4423" s="19" t="s">
        <v>4491</v>
      </c>
      <c r="C4423" s="19" t="s">
        <v>6321</v>
      </c>
      <c r="D4423" s="19" t="s">
        <v>6322</v>
      </c>
      <c r="E4423" s="20" t="s">
        <v>21</v>
      </c>
      <c r="F4423" s="19" t="s">
        <v>21</v>
      </c>
      <c r="G4423" s="180">
        <v>86884</v>
      </c>
      <c r="H4423" s="19" t="s">
        <v>6337</v>
      </c>
      <c r="I4423" s="19" t="s">
        <v>15692</v>
      </c>
      <c r="J4423" s="19" t="s">
        <v>23</v>
      </c>
      <c r="K4423" s="20" t="s">
        <v>10604</v>
      </c>
      <c r="L4423" s="19" t="s">
        <v>25</v>
      </c>
    </row>
    <row r="4424" spans="1:12" x14ac:dyDescent="0.25">
      <c r="A4424" s="19" t="s">
        <v>4490</v>
      </c>
      <c r="B4424" s="19" t="s">
        <v>4491</v>
      </c>
      <c r="C4424" s="19" t="s">
        <v>6321</v>
      </c>
      <c r="D4424" s="19" t="s">
        <v>6322</v>
      </c>
      <c r="E4424" s="20" t="s">
        <v>21</v>
      </c>
      <c r="F4424" s="19" t="s">
        <v>21</v>
      </c>
      <c r="G4424" s="180">
        <v>86885</v>
      </c>
      <c r="H4424" s="19" t="s">
        <v>6338</v>
      </c>
      <c r="I4424" s="19" t="s">
        <v>15692</v>
      </c>
      <c r="J4424" s="19" t="s">
        <v>23</v>
      </c>
      <c r="K4424" s="20" t="s">
        <v>4906</v>
      </c>
      <c r="L4424" s="19" t="s">
        <v>25</v>
      </c>
    </row>
    <row r="4425" spans="1:12" x14ac:dyDescent="0.25">
      <c r="A4425" s="19" t="s">
        <v>4490</v>
      </c>
      <c r="B4425" s="19" t="s">
        <v>4491</v>
      </c>
      <c r="C4425" s="19" t="s">
        <v>6321</v>
      </c>
      <c r="D4425" s="19" t="s">
        <v>6322</v>
      </c>
      <c r="E4425" s="20" t="s">
        <v>21</v>
      </c>
      <c r="F4425" s="19" t="s">
        <v>21</v>
      </c>
      <c r="G4425" s="180">
        <v>86886</v>
      </c>
      <c r="H4425" s="19" t="s">
        <v>6339</v>
      </c>
      <c r="I4425" s="19" t="s">
        <v>15692</v>
      </c>
      <c r="J4425" s="19" t="s">
        <v>23</v>
      </c>
      <c r="K4425" s="20" t="s">
        <v>11690</v>
      </c>
      <c r="L4425" s="19" t="s">
        <v>25</v>
      </c>
    </row>
    <row r="4426" spans="1:12" x14ac:dyDescent="0.25">
      <c r="A4426" s="19" t="s">
        <v>4490</v>
      </c>
      <c r="B4426" s="19" t="s">
        <v>4491</v>
      </c>
      <c r="C4426" s="19" t="s">
        <v>6321</v>
      </c>
      <c r="D4426" s="19" t="s">
        <v>6322</v>
      </c>
      <c r="E4426" s="20" t="s">
        <v>21</v>
      </c>
      <c r="F4426" s="19" t="s">
        <v>21</v>
      </c>
      <c r="G4426" s="180">
        <v>86887</v>
      </c>
      <c r="H4426" s="19" t="s">
        <v>6340</v>
      </c>
      <c r="I4426" s="19" t="s">
        <v>15692</v>
      </c>
      <c r="J4426" s="19" t="s">
        <v>23</v>
      </c>
      <c r="K4426" s="20" t="s">
        <v>11691</v>
      </c>
      <c r="L4426" s="19" t="s">
        <v>25</v>
      </c>
    </row>
    <row r="4427" spans="1:12" x14ac:dyDescent="0.25">
      <c r="A4427" s="19" t="s">
        <v>4490</v>
      </c>
      <c r="B4427" s="19" t="s">
        <v>4491</v>
      </c>
      <c r="C4427" s="19" t="s">
        <v>6321</v>
      </c>
      <c r="D4427" s="19" t="s">
        <v>6322</v>
      </c>
      <c r="E4427" s="20" t="s">
        <v>21</v>
      </c>
      <c r="F4427" s="19" t="s">
        <v>21</v>
      </c>
      <c r="G4427" s="180">
        <v>86888</v>
      </c>
      <c r="H4427" s="19" t="s">
        <v>6342</v>
      </c>
      <c r="I4427" s="19" t="s">
        <v>15692</v>
      </c>
      <c r="J4427" s="19" t="s">
        <v>9283</v>
      </c>
      <c r="K4427" s="20" t="s">
        <v>11692</v>
      </c>
      <c r="L4427" s="19" t="s">
        <v>25</v>
      </c>
    </row>
    <row r="4428" spans="1:12" x14ac:dyDescent="0.25">
      <c r="A4428" s="19" t="s">
        <v>4490</v>
      </c>
      <c r="B4428" s="19" t="s">
        <v>4491</v>
      </c>
      <c r="C4428" s="19" t="s">
        <v>6321</v>
      </c>
      <c r="D4428" s="19" t="s">
        <v>6322</v>
      </c>
      <c r="E4428" s="20" t="s">
        <v>21</v>
      </c>
      <c r="F4428" s="19" t="s">
        <v>21</v>
      </c>
      <c r="G4428" s="180">
        <v>86889</v>
      </c>
      <c r="H4428" s="19" t="s">
        <v>6343</v>
      </c>
      <c r="I4428" s="19" t="s">
        <v>15692</v>
      </c>
      <c r="J4428" s="19" t="s">
        <v>23</v>
      </c>
      <c r="K4428" s="20" t="s">
        <v>11693</v>
      </c>
      <c r="L4428" s="19" t="s">
        <v>25</v>
      </c>
    </row>
    <row r="4429" spans="1:12" x14ac:dyDescent="0.25">
      <c r="A4429" s="19" t="s">
        <v>4490</v>
      </c>
      <c r="B4429" s="19" t="s">
        <v>4491</v>
      </c>
      <c r="C4429" s="19" t="s">
        <v>6321</v>
      </c>
      <c r="D4429" s="19" t="s">
        <v>6322</v>
      </c>
      <c r="E4429" s="20" t="s">
        <v>21</v>
      </c>
      <c r="F4429" s="19" t="s">
        <v>21</v>
      </c>
      <c r="G4429" s="180">
        <v>86893</v>
      </c>
      <c r="H4429" s="19" t="s">
        <v>6344</v>
      </c>
      <c r="I4429" s="19" t="s">
        <v>15692</v>
      </c>
      <c r="J4429" s="19" t="s">
        <v>23</v>
      </c>
      <c r="K4429" s="20" t="s">
        <v>11694</v>
      </c>
      <c r="L4429" s="19" t="s">
        <v>25</v>
      </c>
    </row>
    <row r="4430" spans="1:12" x14ac:dyDescent="0.25">
      <c r="A4430" s="19" t="s">
        <v>4490</v>
      </c>
      <c r="B4430" s="19" t="s">
        <v>4491</v>
      </c>
      <c r="C4430" s="19" t="s">
        <v>6321</v>
      </c>
      <c r="D4430" s="19" t="s">
        <v>6322</v>
      </c>
      <c r="E4430" s="20" t="s">
        <v>21</v>
      </c>
      <c r="F4430" s="19" t="s">
        <v>21</v>
      </c>
      <c r="G4430" s="180">
        <v>86894</v>
      </c>
      <c r="H4430" s="19" t="s">
        <v>6345</v>
      </c>
      <c r="I4430" s="19" t="s">
        <v>15692</v>
      </c>
      <c r="J4430" s="19" t="s">
        <v>23</v>
      </c>
      <c r="K4430" s="20" t="s">
        <v>11695</v>
      </c>
      <c r="L4430" s="19" t="s">
        <v>25</v>
      </c>
    </row>
    <row r="4431" spans="1:12" x14ac:dyDescent="0.25">
      <c r="A4431" s="19" t="s">
        <v>4490</v>
      </c>
      <c r="B4431" s="19" t="s">
        <v>4491</v>
      </c>
      <c r="C4431" s="19" t="s">
        <v>6321</v>
      </c>
      <c r="D4431" s="19" t="s">
        <v>6322</v>
      </c>
      <c r="E4431" s="20" t="s">
        <v>21</v>
      </c>
      <c r="F4431" s="19" t="s">
        <v>21</v>
      </c>
      <c r="G4431" s="180">
        <v>86895</v>
      </c>
      <c r="H4431" s="19" t="s">
        <v>6346</v>
      </c>
      <c r="I4431" s="19" t="s">
        <v>15692</v>
      </c>
      <c r="J4431" s="19" t="s">
        <v>23</v>
      </c>
      <c r="K4431" s="20" t="s">
        <v>11696</v>
      </c>
      <c r="L4431" s="19" t="s">
        <v>25</v>
      </c>
    </row>
    <row r="4432" spans="1:12" x14ac:dyDescent="0.25">
      <c r="A4432" s="19" t="s">
        <v>4490</v>
      </c>
      <c r="B4432" s="19" t="s">
        <v>4491</v>
      </c>
      <c r="C4432" s="19" t="s">
        <v>6321</v>
      </c>
      <c r="D4432" s="19" t="s">
        <v>6322</v>
      </c>
      <c r="E4432" s="20" t="s">
        <v>21</v>
      </c>
      <c r="F4432" s="19" t="s">
        <v>21</v>
      </c>
      <c r="G4432" s="180">
        <v>86899</v>
      </c>
      <c r="H4432" s="19" t="s">
        <v>6347</v>
      </c>
      <c r="I4432" s="19" t="s">
        <v>15692</v>
      </c>
      <c r="J4432" s="19" t="s">
        <v>23</v>
      </c>
      <c r="K4432" s="20" t="s">
        <v>9563</v>
      </c>
      <c r="L4432" s="19" t="s">
        <v>25</v>
      </c>
    </row>
    <row r="4433" spans="1:12" x14ac:dyDescent="0.25">
      <c r="A4433" s="19" t="s">
        <v>4490</v>
      </c>
      <c r="B4433" s="19" t="s">
        <v>4491</v>
      </c>
      <c r="C4433" s="19" t="s">
        <v>6321</v>
      </c>
      <c r="D4433" s="19" t="s">
        <v>6322</v>
      </c>
      <c r="E4433" s="20" t="s">
        <v>21</v>
      </c>
      <c r="F4433" s="19" t="s">
        <v>21</v>
      </c>
      <c r="G4433" s="180">
        <v>86900</v>
      </c>
      <c r="H4433" s="19" t="s">
        <v>6348</v>
      </c>
      <c r="I4433" s="19" t="s">
        <v>15692</v>
      </c>
      <c r="J4433" s="19" t="s">
        <v>23</v>
      </c>
      <c r="K4433" s="20" t="s">
        <v>11697</v>
      </c>
      <c r="L4433" s="19" t="s">
        <v>25</v>
      </c>
    </row>
    <row r="4434" spans="1:12" x14ac:dyDescent="0.25">
      <c r="A4434" s="19" t="s">
        <v>4490</v>
      </c>
      <c r="B4434" s="19" t="s">
        <v>4491</v>
      </c>
      <c r="C4434" s="19" t="s">
        <v>6321</v>
      </c>
      <c r="D4434" s="19" t="s">
        <v>6322</v>
      </c>
      <c r="E4434" s="20" t="s">
        <v>21</v>
      </c>
      <c r="F4434" s="19" t="s">
        <v>21</v>
      </c>
      <c r="G4434" s="180">
        <v>86901</v>
      </c>
      <c r="H4434" s="19" t="s">
        <v>6349</v>
      </c>
      <c r="I4434" s="19" t="s">
        <v>15692</v>
      </c>
      <c r="J4434" s="19" t="s">
        <v>23</v>
      </c>
      <c r="K4434" s="20" t="s">
        <v>1163</v>
      </c>
      <c r="L4434" s="19" t="s">
        <v>25</v>
      </c>
    </row>
    <row r="4435" spans="1:12" x14ac:dyDescent="0.25">
      <c r="A4435" s="19" t="s">
        <v>4490</v>
      </c>
      <c r="B4435" s="19" t="s">
        <v>4491</v>
      </c>
      <c r="C4435" s="19" t="s">
        <v>6321</v>
      </c>
      <c r="D4435" s="19" t="s">
        <v>6322</v>
      </c>
      <c r="E4435" s="20" t="s">
        <v>21</v>
      </c>
      <c r="F4435" s="19" t="s">
        <v>21</v>
      </c>
      <c r="G4435" s="180">
        <v>86902</v>
      </c>
      <c r="H4435" s="19" t="s">
        <v>6350</v>
      </c>
      <c r="I4435" s="19" t="s">
        <v>15692</v>
      </c>
      <c r="J4435" s="19" t="s">
        <v>9283</v>
      </c>
      <c r="K4435" s="20" t="s">
        <v>11698</v>
      </c>
      <c r="L4435" s="19" t="s">
        <v>25</v>
      </c>
    </row>
    <row r="4436" spans="1:12" x14ac:dyDescent="0.25">
      <c r="A4436" s="19" t="s">
        <v>4490</v>
      </c>
      <c r="B4436" s="19" t="s">
        <v>4491</v>
      </c>
      <c r="C4436" s="19" t="s">
        <v>6321</v>
      </c>
      <c r="D4436" s="19" t="s">
        <v>6322</v>
      </c>
      <c r="E4436" s="20" t="s">
        <v>21</v>
      </c>
      <c r="F4436" s="19" t="s">
        <v>21</v>
      </c>
      <c r="G4436" s="180">
        <v>86903</v>
      </c>
      <c r="H4436" s="19" t="s">
        <v>6351</v>
      </c>
      <c r="I4436" s="19" t="s">
        <v>15692</v>
      </c>
      <c r="J4436" s="19" t="s">
        <v>9283</v>
      </c>
      <c r="K4436" s="20" t="s">
        <v>11699</v>
      </c>
      <c r="L4436" s="19" t="s">
        <v>25</v>
      </c>
    </row>
    <row r="4437" spans="1:12" x14ac:dyDescent="0.25">
      <c r="A4437" s="19" t="s">
        <v>4490</v>
      </c>
      <c r="B4437" s="19" t="s">
        <v>4491</v>
      </c>
      <c r="C4437" s="19" t="s">
        <v>6321</v>
      </c>
      <c r="D4437" s="19" t="s">
        <v>6322</v>
      </c>
      <c r="E4437" s="20" t="s">
        <v>21</v>
      </c>
      <c r="F4437" s="19" t="s">
        <v>21</v>
      </c>
      <c r="G4437" s="180">
        <v>86904</v>
      </c>
      <c r="H4437" s="19" t="s">
        <v>6352</v>
      </c>
      <c r="I4437" s="19" t="s">
        <v>15692</v>
      </c>
      <c r="J4437" s="19" t="s">
        <v>9283</v>
      </c>
      <c r="K4437" s="20" t="s">
        <v>11700</v>
      </c>
      <c r="L4437" s="19" t="s">
        <v>25</v>
      </c>
    </row>
    <row r="4438" spans="1:12" x14ac:dyDescent="0.25">
      <c r="A4438" s="19" t="s">
        <v>4490</v>
      </c>
      <c r="B4438" s="19" t="s">
        <v>4491</v>
      </c>
      <c r="C4438" s="19" t="s">
        <v>6321</v>
      </c>
      <c r="D4438" s="19" t="s">
        <v>6322</v>
      </c>
      <c r="E4438" s="20" t="s">
        <v>21</v>
      </c>
      <c r="F4438" s="19" t="s">
        <v>21</v>
      </c>
      <c r="G4438" s="180">
        <v>86905</v>
      </c>
      <c r="H4438" s="19" t="s">
        <v>6353</v>
      </c>
      <c r="I4438" s="19" t="s">
        <v>15692</v>
      </c>
      <c r="J4438" s="19" t="s">
        <v>23</v>
      </c>
      <c r="K4438" s="20" t="s">
        <v>11701</v>
      </c>
      <c r="L4438" s="19" t="s">
        <v>25</v>
      </c>
    </row>
    <row r="4439" spans="1:12" x14ac:dyDescent="0.25">
      <c r="A4439" s="19" t="s">
        <v>4490</v>
      </c>
      <c r="B4439" s="19" t="s">
        <v>4491</v>
      </c>
      <c r="C4439" s="19" t="s">
        <v>6321</v>
      </c>
      <c r="D4439" s="19" t="s">
        <v>6322</v>
      </c>
      <c r="E4439" s="20" t="s">
        <v>21</v>
      </c>
      <c r="F4439" s="19" t="s">
        <v>21</v>
      </c>
      <c r="G4439" s="180">
        <v>86906</v>
      </c>
      <c r="H4439" s="19" t="s">
        <v>6354</v>
      </c>
      <c r="I4439" s="19" t="s">
        <v>15692</v>
      </c>
      <c r="J4439" s="19" t="s">
        <v>444</v>
      </c>
      <c r="K4439" s="20" t="s">
        <v>10391</v>
      </c>
      <c r="L4439" s="19" t="s">
        <v>25</v>
      </c>
    </row>
    <row r="4440" spans="1:12" x14ac:dyDescent="0.25">
      <c r="A4440" s="19" t="s">
        <v>4490</v>
      </c>
      <c r="B4440" s="19" t="s">
        <v>4491</v>
      </c>
      <c r="C4440" s="19" t="s">
        <v>6321</v>
      </c>
      <c r="D4440" s="19" t="s">
        <v>6322</v>
      </c>
      <c r="E4440" s="20" t="s">
        <v>21</v>
      </c>
      <c r="F4440" s="19" t="s">
        <v>21</v>
      </c>
      <c r="G4440" s="180">
        <v>86908</v>
      </c>
      <c r="H4440" s="19" t="s">
        <v>6355</v>
      </c>
      <c r="I4440" s="19" t="s">
        <v>15692</v>
      </c>
      <c r="J4440" s="19" t="s">
        <v>23</v>
      </c>
      <c r="K4440" s="20" t="s">
        <v>11702</v>
      </c>
      <c r="L4440" s="19" t="s">
        <v>25</v>
      </c>
    </row>
    <row r="4441" spans="1:12" x14ac:dyDescent="0.25">
      <c r="A4441" s="19" t="s">
        <v>4490</v>
      </c>
      <c r="B4441" s="19" t="s">
        <v>4491</v>
      </c>
      <c r="C4441" s="19" t="s">
        <v>6321</v>
      </c>
      <c r="D4441" s="19" t="s">
        <v>6322</v>
      </c>
      <c r="E4441" s="20" t="s">
        <v>21</v>
      </c>
      <c r="F4441" s="19" t="s">
        <v>21</v>
      </c>
      <c r="G4441" s="180">
        <v>86909</v>
      </c>
      <c r="H4441" s="19" t="s">
        <v>6356</v>
      </c>
      <c r="I4441" s="19" t="s">
        <v>15692</v>
      </c>
      <c r="J4441" s="19" t="s">
        <v>23</v>
      </c>
      <c r="K4441" s="20" t="s">
        <v>11703</v>
      </c>
      <c r="L4441" s="19" t="s">
        <v>25</v>
      </c>
    </row>
    <row r="4442" spans="1:12" x14ac:dyDescent="0.25">
      <c r="A4442" s="19" t="s">
        <v>4490</v>
      </c>
      <c r="B4442" s="19" t="s">
        <v>4491</v>
      </c>
      <c r="C4442" s="19" t="s">
        <v>6321</v>
      </c>
      <c r="D4442" s="19" t="s">
        <v>6322</v>
      </c>
      <c r="E4442" s="20" t="s">
        <v>21</v>
      </c>
      <c r="F4442" s="19" t="s">
        <v>21</v>
      </c>
      <c r="G4442" s="180">
        <v>86910</v>
      </c>
      <c r="H4442" s="19" t="s">
        <v>6358</v>
      </c>
      <c r="I4442" s="19" t="s">
        <v>15692</v>
      </c>
      <c r="J4442" s="19" t="s">
        <v>23</v>
      </c>
      <c r="K4442" s="20" t="s">
        <v>3857</v>
      </c>
      <c r="L4442" s="19" t="s">
        <v>25</v>
      </c>
    </row>
    <row r="4443" spans="1:12" x14ac:dyDescent="0.25">
      <c r="A4443" s="19" t="s">
        <v>4490</v>
      </c>
      <c r="B4443" s="19" t="s">
        <v>4491</v>
      </c>
      <c r="C4443" s="19" t="s">
        <v>6321</v>
      </c>
      <c r="D4443" s="19" t="s">
        <v>6322</v>
      </c>
      <c r="E4443" s="20" t="s">
        <v>21</v>
      </c>
      <c r="F4443" s="19" t="s">
        <v>21</v>
      </c>
      <c r="G4443" s="180">
        <v>86911</v>
      </c>
      <c r="H4443" s="19" t="s">
        <v>6359</v>
      </c>
      <c r="I4443" s="19" t="s">
        <v>15692</v>
      </c>
      <c r="J4443" s="19" t="s">
        <v>23</v>
      </c>
      <c r="K4443" s="20" t="s">
        <v>11704</v>
      </c>
      <c r="L4443" s="19" t="s">
        <v>25</v>
      </c>
    </row>
    <row r="4444" spans="1:12" x14ac:dyDescent="0.25">
      <c r="A4444" s="19" t="s">
        <v>4490</v>
      </c>
      <c r="B4444" s="19" t="s">
        <v>4491</v>
      </c>
      <c r="C4444" s="19" t="s">
        <v>6321</v>
      </c>
      <c r="D4444" s="19" t="s">
        <v>6322</v>
      </c>
      <c r="E4444" s="20" t="s">
        <v>21</v>
      </c>
      <c r="F4444" s="19" t="s">
        <v>21</v>
      </c>
      <c r="G4444" s="180">
        <v>86913</v>
      </c>
      <c r="H4444" s="19" t="s">
        <v>6360</v>
      </c>
      <c r="I4444" s="19" t="s">
        <v>15692</v>
      </c>
      <c r="J4444" s="19" t="s">
        <v>23</v>
      </c>
      <c r="K4444" s="20" t="s">
        <v>5672</v>
      </c>
      <c r="L4444" s="19" t="s">
        <v>25</v>
      </c>
    </row>
    <row r="4445" spans="1:12" x14ac:dyDescent="0.25">
      <c r="A4445" s="19" t="s">
        <v>4490</v>
      </c>
      <c r="B4445" s="19" t="s">
        <v>4491</v>
      </c>
      <c r="C4445" s="19" t="s">
        <v>6321</v>
      </c>
      <c r="D4445" s="19" t="s">
        <v>6322</v>
      </c>
      <c r="E4445" s="20" t="s">
        <v>21</v>
      </c>
      <c r="F4445" s="19" t="s">
        <v>21</v>
      </c>
      <c r="G4445" s="180">
        <v>86914</v>
      </c>
      <c r="H4445" s="19" t="s">
        <v>6361</v>
      </c>
      <c r="I4445" s="19" t="s">
        <v>15692</v>
      </c>
      <c r="J4445" s="19" t="s">
        <v>23</v>
      </c>
      <c r="K4445" s="20" t="s">
        <v>1642</v>
      </c>
      <c r="L4445" s="19" t="s">
        <v>25</v>
      </c>
    </row>
    <row r="4446" spans="1:12" x14ac:dyDescent="0.25">
      <c r="A4446" s="19" t="s">
        <v>4490</v>
      </c>
      <c r="B4446" s="19" t="s">
        <v>4491</v>
      </c>
      <c r="C4446" s="19" t="s">
        <v>6321</v>
      </c>
      <c r="D4446" s="19" t="s">
        <v>6322</v>
      </c>
      <c r="E4446" s="20" t="s">
        <v>21</v>
      </c>
      <c r="F4446" s="19" t="s">
        <v>21</v>
      </c>
      <c r="G4446" s="180">
        <v>86915</v>
      </c>
      <c r="H4446" s="19" t="s">
        <v>6363</v>
      </c>
      <c r="I4446" s="19" t="s">
        <v>15692</v>
      </c>
      <c r="J4446" s="19" t="s">
        <v>23</v>
      </c>
      <c r="K4446" s="20" t="s">
        <v>11705</v>
      </c>
      <c r="L4446" s="19" t="s">
        <v>25</v>
      </c>
    </row>
    <row r="4447" spans="1:12" x14ac:dyDescent="0.25">
      <c r="A4447" s="19" t="s">
        <v>4490</v>
      </c>
      <c r="B4447" s="19" t="s">
        <v>4491</v>
      </c>
      <c r="C4447" s="19" t="s">
        <v>6321</v>
      </c>
      <c r="D4447" s="19" t="s">
        <v>6322</v>
      </c>
      <c r="E4447" s="20" t="s">
        <v>21</v>
      </c>
      <c r="F4447" s="19" t="s">
        <v>21</v>
      </c>
      <c r="G4447" s="180">
        <v>86916</v>
      </c>
      <c r="H4447" s="19" t="s">
        <v>6364</v>
      </c>
      <c r="I4447" s="19" t="s">
        <v>15692</v>
      </c>
      <c r="J4447" s="19" t="s">
        <v>23</v>
      </c>
      <c r="K4447" s="20" t="s">
        <v>11041</v>
      </c>
      <c r="L4447" s="19" t="s">
        <v>25</v>
      </c>
    </row>
    <row r="4448" spans="1:12" x14ac:dyDescent="0.25">
      <c r="A4448" s="19" t="s">
        <v>4490</v>
      </c>
      <c r="B4448" s="19" t="s">
        <v>4491</v>
      </c>
      <c r="C4448" s="19" t="s">
        <v>6321</v>
      </c>
      <c r="D4448" s="19" t="s">
        <v>6322</v>
      </c>
      <c r="E4448" s="20" t="s">
        <v>21</v>
      </c>
      <c r="F4448" s="19" t="s">
        <v>21</v>
      </c>
      <c r="G4448" s="180">
        <v>86919</v>
      </c>
      <c r="H4448" s="19" t="s">
        <v>6365</v>
      </c>
      <c r="I4448" s="19" t="s">
        <v>15692</v>
      </c>
      <c r="J4448" s="19" t="s">
        <v>9283</v>
      </c>
      <c r="K4448" s="20" t="s">
        <v>11706</v>
      </c>
      <c r="L4448" s="19" t="s">
        <v>25</v>
      </c>
    </row>
    <row r="4449" spans="1:12" x14ac:dyDescent="0.25">
      <c r="A4449" s="19" t="s">
        <v>4490</v>
      </c>
      <c r="B4449" s="19" t="s">
        <v>4491</v>
      </c>
      <c r="C4449" s="19" t="s">
        <v>6321</v>
      </c>
      <c r="D4449" s="19" t="s">
        <v>6322</v>
      </c>
      <c r="E4449" s="20" t="s">
        <v>21</v>
      </c>
      <c r="F4449" s="19" t="s">
        <v>21</v>
      </c>
      <c r="G4449" s="180">
        <v>86920</v>
      </c>
      <c r="H4449" s="19" t="s">
        <v>6366</v>
      </c>
      <c r="I4449" s="19" t="s">
        <v>15692</v>
      </c>
      <c r="J4449" s="19" t="s">
        <v>9283</v>
      </c>
      <c r="K4449" s="20" t="s">
        <v>11707</v>
      </c>
      <c r="L4449" s="19" t="s">
        <v>25</v>
      </c>
    </row>
    <row r="4450" spans="1:12" x14ac:dyDescent="0.25">
      <c r="A4450" s="19" t="s">
        <v>4490</v>
      </c>
      <c r="B4450" s="19" t="s">
        <v>4491</v>
      </c>
      <c r="C4450" s="19" t="s">
        <v>6321</v>
      </c>
      <c r="D4450" s="19" t="s">
        <v>6322</v>
      </c>
      <c r="E4450" s="20" t="s">
        <v>21</v>
      </c>
      <c r="F4450" s="19" t="s">
        <v>21</v>
      </c>
      <c r="G4450" s="180">
        <v>86921</v>
      </c>
      <c r="H4450" s="19" t="s">
        <v>6367</v>
      </c>
      <c r="I4450" s="19" t="s">
        <v>15692</v>
      </c>
      <c r="J4450" s="19" t="s">
        <v>9283</v>
      </c>
      <c r="K4450" s="20" t="s">
        <v>11708</v>
      </c>
      <c r="L4450" s="19" t="s">
        <v>25</v>
      </c>
    </row>
    <row r="4451" spans="1:12" x14ac:dyDescent="0.25">
      <c r="A4451" s="19" t="s">
        <v>4490</v>
      </c>
      <c r="B4451" s="19" t="s">
        <v>4491</v>
      </c>
      <c r="C4451" s="19" t="s">
        <v>6321</v>
      </c>
      <c r="D4451" s="19" t="s">
        <v>6322</v>
      </c>
      <c r="E4451" s="20" t="s">
        <v>21</v>
      </c>
      <c r="F4451" s="19" t="s">
        <v>21</v>
      </c>
      <c r="G4451" s="180">
        <v>86922</v>
      </c>
      <c r="H4451" s="19" t="s">
        <v>6368</v>
      </c>
      <c r="I4451" s="19" t="s">
        <v>15692</v>
      </c>
      <c r="J4451" s="19" t="s">
        <v>9283</v>
      </c>
      <c r="K4451" s="20" t="s">
        <v>11709</v>
      </c>
      <c r="L4451" s="19" t="s">
        <v>25</v>
      </c>
    </row>
    <row r="4452" spans="1:12" x14ac:dyDescent="0.25">
      <c r="A4452" s="19" t="s">
        <v>4490</v>
      </c>
      <c r="B4452" s="19" t="s">
        <v>4491</v>
      </c>
      <c r="C4452" s="19" t="s">
        <v>6321</v>
      </c>
      <c r="D4452" s="19" t="s">
        <v>6322</v>
      </c>
      <c r="E4452" s="20" t="s">
        <v>21</v>
      </c>
      <c r="F4452" s="19" t="s">
        <v>21</v>
      </c>
      <c r="G4452" s="180">
        <v>86923</v>
      </c>
      <c r="H4452" s="19" t="s">
        <v>6369</v>
      </c>
      <c r="I4452" s="19" t="s">
        <v>15692</v>
      </c>
      <c r="J4452" s="19" t="s">
        <v>9283</v>
      </c>
      <c r="K4452" s="20" t="s">
        <v>11710</v>
      </c>
      <c r="L4452" s="19" t="s">
        <v>25</v>
      </c>
    </row>
    <row r="4453" spans="1:12" x14ac:dyDescent="0.25">
      <c r="A4453" s="19" t="s">
        <v>4490</v>
      </c>
      <c r="B4453" s="19" t="s">
        <v>4491</v>
      </c>
      <c r="C4453" s="19" t="s">
        <v>6321</v>
      </c>
      <c r="D4453" s="19" t="s">
        <v>6322</v>
      </c>
      <c r="E4453" s="20" t="s">
        <v>21</v>
      </c>
      <c r="F4453" s="19" t="s">
        <v>21</v>
      </c>
      <c r="G4453" s="180">
        <v>86924</v>
      </c>
      <c r="H4453" s="19" t="s">
        <v>6370</v>
      </c>
      <c r="I4453" s="19" t="s">
        <v>15692</v>
      </c>
      <c r="J4453" s="19" t="s">
        <v>9283</v>
      </c>
      <c r="K4453" s="20" t="s">
        <v>11711</v>
      </c>
      <c r="L4453" s="19" t="s">
        <v>25</v>
      </c>
    </row>
    <row r="4454" spans="1:12" x14ac:dyDescent="0.25">
      <c r="A4454" s="19" t="s">
        <v>4490</v>
      </c>
      <c r="B4454" s="19" t="s">
        <v>4491</v>
      </c>
      <c r="C4454" s="19" t="s">
        <v>6321</v>
      </c>
      <c r="D4454" s="19" t="s">
        <v>6322</v>
      </c>
      <c r="E4454" s="20" t="s">
        <v>21</v>
      </c>
      <c r="F4454" s="19" t="s">
        <v>21</v>
      </c>
      <c r="G4454" s="180">
        <v>86925</v>
      </c>
      <c r="H4454" s="19" t="s">
        <v>6371</v>
      </c>
      <c r="I4454" s="19" t="s">
        <v>15692</v>
      </c>
      <c r="J4454" s="19" t="s">
        <v>9283</v>
      </c>
      <c r="K4454" s="20" t="s">
        <v>11712</v>
      </c>
      <c r="L4454" s="19" t="s">
        <v>25</v>
      </c>
    </row>
    <row r="4455" spans="1:12" x14ac:dyDescent="0.25">
      <c r="A4455" s="19" t="s">
        <v>4490</v>
      </c>
      <c r="B4455" s="19" t="s">
        <v>4491</v>
      </c>
      <c r="C4455" s="19" t="s">
        <v>6321</v>
      </c>
      <c r="D4455" s="19" t="s">
        <v>6322</v>
      </c>
      <c r="E4455" s="20" t="s">
        <v>21</v>
      </c>
      <c r="F4455" s="19" t="s">
        <v>21</v>
      </c>
      <c r="G4455" s="180">
        <v>86926</v>
      </c>
      <c r="H4455" s="19" t="s">
        <v>6372</v>
      </c>
      <c r="I4455" s="19" t="s">
        <v>15692</v>
      </c>
      <c r="J4455" s="19" t="s">
        <v>9283</v>
      </c>
      <c r="K4455" s="20" t="s">
        <v>11713</v>
      </c>
      <c r="L4455" s="19" t="s">
        <v>25</v>
      </c>
    </row>
    <row r="4456" spans="1:12" x14ac:dyDescent="0.25">
      <c r="A4456" s="19" t="s">
        <v>4490</v>
      </c>
      <c r="B4456" s="19" t="s">
        <v>4491</v>
      </c>
      <c r="C4456" s="19" t="s">
        <v>6321</v>
      </c>
      <c r="D4456" s="19" t="s">
        <v>6322</v>
      </c>
      <c r="E4456" s="20" t="s">
        <v>21</v>
      </c>
      <c r="F4456" s="19" t="s">
        <v>21</v>
      </c>
      <c r="G4456" s="180">
        <v>86927</v>
      </c>
      <c r="H4456" s="19" t="s">
        <v>6373</v>
      </c>
      <c r="I4456" s="19" t="s">
        <v>15692</v>
      </c>
      <c r="J4456" s="19" t="s">
        <v>9283</v>
      </c>
      <c r="K4456" s="20" t="s">
        <v>11714</v>
      </c>
      <c r="L4456" s="19" t="s">
        <v>25</v>
      </c>
    </row>
    <row r="4457" spans="1:12" x14ac:dyDescent="0.25">
      <c r="A4457" s="19" t="s">
        <v>4490</v>
      </c>
      <c r="B4457" s="19" t="s">
        <v>4491</v>
      </c>
      <c r="C4457" s="19" t="s">
        <v>6321</v>
      </c>
      <c r="D4457" s="19" t="s">
        <v>6322</v>
      </c>
      <c r="E4457" s="20" t="s">
        <v>21</v>
      </c>
      <c r="F4457" s="19" t="s">
        <v>21</v>
      </c>
      <c r="G4457" s="180">
        <v>86928</v>
      </c>
      <c r="H4457" s="19" t="s">
        <v>6374</v>
      </c>
      <c r="I4457" s="19" t="s">
        <v>15692</v>
      </c>
      <c r="J4457" s="19" t="s">
        <v>9283</v>
      </c>
      <c r="K4457" s="20" t="s">
        <v>11715</v>
      </c>
      <c r="L4457" s="19" t="s">
        <v>25</v>
      </c>
    </row>
    <row r="4458" spans="1:12" x14ac:dyDescent="0.25">
      <c r="A4458" s="19" t="s">
        <v>4490</v>
      </c>
      <c r="B4458" s="19" t="s">
        <v>4491</v>
      </c>
      <c r="C4458" s="19" t="s">
        <v>6321</v>
      </c>
      <c r="D4458" s="19" t="s">
        <v>6322</v>
      </c>
      <c r="E4458" s="20" t="s">
        <v>21</v>
      </c>
      <c r="F4458" s="19" t="s">
        <v>21</v>
      </c>
      <c r="G4458" s="180">
        <v>86929</v>
      </c>
      <c r="H4458" s="19" t="s">
        <v>6375</v>
      </c>
      <c r="I4458" s="19" t="s">
        <v>15692</v>
      </c>
      <c r="J4458" s="19" t="s">
        <v>9283</v>
      </c>
      <c r="K4458" s="20" t="s">
        <v>11716</v>
      </c>
      <c r="L4458" s="19" t="s">
        <v>25</v>
      </c>
    </row>
    <row r="4459" spans="1:12" x14ac:dyDescent="0.25">
      <c r="A4459" s="19" t="s">
        <v>4490</v>
      </c>
      <c r="B4459" s="19" t="s">
        <v>4491</v>
      </c>
      <c r="C4459" s="19" t="s">
        <v>6321</v>
      </c>
      <c r="D4459" s="19" t="s">
        <v>6322</v>
      </c>
      <c r="E4459" s="20" t="s">
        <v>21</v>
      </c>
      <c r="F4459" s="19" t="s">
        <v>21</v>
      </c>
      <c r="G4459" s="180">
        <v>86930</v>
      </c>
      <c r="H4459" s="19" t="s">
        <v>6376</v>
      </c>
      <c r="I4459" s="19" t="s">
        <v>15692</v>
      </c>
      <c r="J4459" s="19" t="s">
        <v>9283</v>
      </c>
      <c r="K4459" s="20" t="s">
        <v>11717</v>
      </c>
      <c r="L4459" s="19" t="s">
        <v>25</v>
      </c>
    </row>
    <row r="4460" spans="1:12" x14ac:dyDescent="0.25">
      <c r="A4460" s="19" t="s">
        <v>4490</v>
      </c>
      <c r="B4460" s="19" t="s">
        <v>4491</v>
      </c>
      <c r="C4460" s="19" t="s">
        <v>6321</v>
      </c>
      <c r="D4460" s="19" t="s">
        <v>6322</v>
      </c>
      <c r="E4460" s="20" t="s">
        <v>21</v>
      </c>
      <c r="F4460" s="19" t="s">
        <v>21</v>
      </c>
      <c r="G4460" s="180">
        <v>86931</v>
      </c>
      <c r="H4460" s="19" t="s">
        <v>6377</v>
      </c>
      <c r="I4460" s="19" t="s">
        <v>15692</v>
      </c>
      <c r="J4460" s="19" t="s">
        <v>9283</v>
      </c>
      <c r="K4460" s="20" t="s">
        <v>11718</v>
      </c>
      <c r="L4460" s="19" t="s">
        <v>25</v>
      </c>
    </row>
    <row r="4461" spans="1:12" x14ac:dyDescent="0.25">
      <c r="A4461" s="19" t="s">
        <v>4490</v>
      </c>
      <c r="B4461" s="19" t="s">
        <v>4491</v>
      </c>
      <c r="C4461" s="19" t="s">
        <v>6321</v>
      </c>
      <c r="D4461" s="19" t="s">
        <v>6322</v>
      </c>
      <c r="E4461" s="20" t="s">
        <v>21</v>
      </c>
      <c r="F4461" s="19" t="s">
        <v>21</v>
      </c>
      <c r="G4461" s="180">
        <v>86932</v>
      </c>
      <c r="H4461" s="19" t="s">
        <v>6378</v>
      </c>
      <c r="I4461" s="19" t="s">
        <v>15692</v>
      </c>
      <c r="J4461" s="19" t="s">
        <v>9283</v>
      </c>
      <c r="K4461" s="20" t="s">
        <v>11719</v>
      </c>
      <c r="L4461" s="19" t="s">
        <v>25</v>
      </c>
    </row>
    <row r="4462" spans="1:12" x14ac:dyDescent="0.25">
      <c r="A4462" s="19" t="s">
        <v>4490</v>
      </c>
      <c r="B4462" s="19" t="s">
        <v>4491</v>
      </c>
      <c r="C4462" s="19" t="s">
        <v>6321</v>
      </c>
      <c r="D4462" s="19" t="s">
        <v>6322</v>
      </c>
      <c r="E4462" s="20" t="s">
        <v>21</v>
      </c>
      <c r="F4462" s="19" t="s">
        <v>21</v>
      </c>
      <c r="G4462" s="180">
        <v>86933</v>
      </c>
      <c r="H4462" s="19" t="s">
        <v>6379</v>
      </c>
      <c r="I4462" s="19" t="s">
        <v>15692</v>
      </c>
      <c r="J4462" s="19" t="s">
        <v>23</v>
      </c>
      <c r="K4462" s="20" t="s">
        <v>11720</v>
      </c>
      <c r="L4462" s="19" t="s">
        <v>25</v>
      </c>
    </row>
    <row r="4463" spans="1:12" x14ac:dyDescent="0.25">
      <c r="A4463" s="19" t="s">
        <v>4490</v>
      </c>
      <c r="B4463" s="19" t="s">
        <v>4491</v>
      </c>
      <c r="C4463" s="19" t="s">
        <v>6321</v>
      </c>
      <c r="D4463" s="19" t="s">
        <v>6322</v>
      </c>
      <c r="E4463" s="20" t="s">
        <v>21</v>
      </c>
      <c r="F4463" s="19" t="s">
        <v>21</v>
      </c>
      <c r="G4463" s="180">
        <v>86934</v>
      </c>
      <c r="H4463" s="19" t="s">
        <v>6380</v>
      </c>
      <c r="I4463" s="19" t="s">
        <v>15692</v>
      </c>
      <c r="J4463" s="19" t="s">
        <v>23</v>
      </c>
      <c r="K4463" s="20" t="s">
        <v>11721</v>
      </c>
      <c r="L4463" s="19" t="s">
        <v>25</v>
      </c>
    </row>
    <row r="4464" spans="1:12" x14ac:dyDescent="0.25">
      <c r="A4464" s="19" t="s">
        <v>4490</v>
      </c>
      <c r="B4464" s="19" t="s">
        <v>4491</v>
      </c>
      <c r="C4464" s="19" t="s">
        <v>6321</v>
      </c>
      <c r="D4464" s="19" t="s">
        <v>6322</v>
      </c>
      <c r="E4464" s="20" t="s">
        <v>21</v>
      </c>
      <c r="F4464" s="19" t="s">
        <v>21</v>
      </c>
      <c r="G4464" s="180">
        <v>86935</v>
      </c>
      <c r="H4464" s="19" t="s">
        <v>6381</v>
      </c>
      <c r="I4464" s="19" t="s">
        <v>15692</v>
      </c>
      <c r="J4464" s="19" t="s">
        <v>23</v>
      </c>
      <c r="K4464" s="20" t="s">
        <v>11722</v>
      </c>
      <c r="L4464" s="19" t="s">
        <v>25</v>
      </c>
    </row>
    <row r="4465" spans="1:12" x14ac:dyDescent="0.25">
      <c r="A4465" s="19" t="s">
        <v>4490</v>
      </c>
      <c r="B4465" s="19" t="s">
        <v>4491</v>
      </c>
      <c r="C4465" s="19" t="s">
        <v>6321</v>
      </c>
      <c r="D4465" s="19" t="s">
        <v>6322</v>
      </c>
      <c r="E4465" s="20" t="s">
        <v>21</v>
      </c>
      <c r="F4465" s="19" t="s">
        <v>21</v>
      </c>
      <c r="G4465" s="180">
        <v>86936</v>
      </c>
      <c r="H4465" s="19" t="s">
        <v>6382</v>
      </c>
      <c r="I4465" s="19" t="s">
        <v>15692</v>
      </c>
      <c r="J4465" s="19" t="s">
        <v>23</v>
      </c>
      <c r="K4465" s="20" t="s">
        <v>11723</v>
      </c>
      <c r="L4465" s="19" t="s">
        <v>25</v>
      </c>
    </row>
    <row r="4466" spans="1:12" x14ac:dyDescent="0.25">
      <c r="A4466" s="19" t="s">
        <v>4490</v>
      </c>
      <c r="B4466" s="19" t="s">
        <v>4491</v>
      </c>
      <c r="C4466" s="19" t="s">
        <v>6321</v>
      </c>
      <c r="D4466" s="19" t="s">
        <v>6322</v>
      </c>
      <c r="E4466" s="20" t="s">
        <v>21</v>
      </c>
      <c r="F4466" s="19" t="s">
        <v>21</v>
      </c>
      <c r="G4466" s="180">
        <v>86937</v>
      </c>
      <c r="H4466" s="19" t="s">
        <v>6383</v>
      </c>
      <c r="I4466" s="19" t="s">
        <v>15692</v>
      </c>
      <c r="J4466" s="19" t="s">
        <v>23</v>
      </c>
      <c r="K4466" s="20" t="s">
        <v>11724</v>
      </c>
      <c r="L4466" s="19" t="s">
        <v>25</v>
      </c>
    </row>
    <row r="4467" spans="1:12" x14ac:dyDescent="0.25">
      <c r="A4467" s="19" t="s">
        <v>4490</v>
      </c>
      <c r="B4467" s="19" t="s">
        <v>4491</v>
      </c>
      <c r="C4467" s="19" t="s">
        <v>6321</v>
      </c>
      <c r="D4467" s="19" t="s">
        <v>6322</v>
      </c>
      <c r="E4467" s="20" t="s">
        <v>21</v>
      </c>
      <c r="F4467" s="19" t="s">
        <v>21</v>
      </c>
      <c r="G4467" s="180">
        <v>86938</v>
      </c>
      <c r="H4467" s="19" t="s">
        <v>6384</v>
      </c>
      <c r="I4467" s="19" t="s">
        <v>15692</v>
      </c>
      <c r="J4467" s="19" t="s">
        <v>23</v>
      </c>
      <c r="K4467" s="20" t="s">
        <v>11725</v>
      </c>
      <c r="L4467" s="19" t="s">
        <v>25</v>
      </c>
    </row>
    <row r="4468" spans="1:12" x14ac:dyDescent="0.25">
      <c r="A4468" s="19" t="s">
        <v>4490</v>
      </c>
      <c r="B4468" s="19" t="s">
        <v>4491</v>
      </c>
      <c r="C4468" s="19" t="s">
        <v>6321</v>
      </c>
      <c r="D4468" s="19" t="s">
        <v>6322</v>
      </c>
      <c r="E4468" s="20" t="s">
        <v>21</v>
      </c>
      <c r="F4468" s="19" t="s">
        <v>21</v>
      </c>
      <c r="G4468" s="180">
        <v>86939</v>
      </c>
      <c r="H4468" s="19" t="s">
        <v>6385</v>
      </c>
      <c r="I4468" s="19" t="s">
        <v>15692</v>
      </c>
      <c r="J4468" s="19" t="s">
        <v>9283</v>
      </c>
      <c r="K4468" s="20" t="s">
        <v>11726</v>
      </c>
      <c r="L4468" s="19" t="s">
        <v>25</v>
      </c>
    </row>
    <row r="4469" spans="1:12" x14ac:dyDescent="0.25">
      <c r="A4469" s="19" t="s">
        <v>4490</v>
      </c>
      <c r="B4469" s="19" t="s">
        <v>4491</v>
      </c>
      <c r="C4469" s="19" t="s">
        <v>6321</v>
      </c>
      <c r="D4469" s="19" t="s">
        <v>6322</v>
      </c>
      <c r="E4469" s="20" t="s">
        <v>21</v>
      </c>
      <c r="F4469" s="19" t="s">
        <v>21</v>
      </c>
      <c r="G4469" s="180">
        <v>86940</v>
      </c>
      <c r="H4469" s="19" t="s">
        <v>6386</v>
      </c>
      <c r="I4469" s="19" t="s">
        <v>15692</v>
      </c>
      <c r="J4469" s="19" t="s">
        <v>9283</v>
      </c>
      <c r="K4469" s="20" t="s">
        <v>11727</v>
      </c>
      <c r="L4469" s="19" t="s">
        <v>25</v>
      </c>
    </row>
    <row r="4470" spans="1:12" x14ac:dyDescent="0.25">
      <c r="A4470" s="19" t="s">
        <v>4490</v>
      </c>
      <c r="B4470" s="19" t="s">
        <v>4491</v>
      </c>
      <c r="C4470" s="19" t="s">
        <v>6321</v>
      </c>
      <c r="D4470" s="19" t="s">
        <v>6322</v>
      </c>
      <c r="E4470" s="20" t="s">
        <v>21</v>
      </c>
      <c r="F4470" s="19" t="s">
        <v>21</v>
      </c>
      <c r="G4470" s="180">
        <v>86941</v>
      </c>
      <c r="H4470" s="19" t="s">
        <v>6387</v>
      </c>
      <c r="I4470" s="19" t="s">
        <v>15692</v>
      </c>
      <c r="J4470" s="19" t="s">
        <v>9283</v>
      </c>
      <c r="K4470" s="20" t="s">
        <v>11728</v>
      </c>
      <c r="L4470" s="19" t="s">
        <v>25</v>
      </c>
    </row>
    <row r="4471" spans="1:12" x14ac:dyDescent="0.25">
      <c r="A4471" s="19" t="s">
        <v>4490</v>
      </c>
      <c r="B4471" s="19" t="s">
        <v>4491</v>
      </c>
      <c r="C4471" s="19" t="s">
        <v>6321</v>
      </c>
      <c r="D4471" s="19" t="s">
        <v>6322</v>
      </c>
      <c r="E4471" s="20" t="s">
        <v>21</v>
      </c>
      <c r="F4471" s="19" t="s">
        <v>21</v>
      </c>
      <c r="G4471" s="180">
        <v>86942</v>
      </c>
      <c r="H4471" s="19" t="s">
        <v>6388</v>
      </c>
      <c r="I4471" s="19" t="s">
        <v>15692</v>
      </c>
      <c r="J4471" s="19" t="s">
        <v>9283</v>
      </c>
      <c r="K4471" s="20" t="s">
        <v>11729</v>
      </c>
      <c r="L4471" s="19" t="s">
        <v>25</v>
      </c>
    </row>
    <row r="4472" spans="1:12" x14ac:dyDescent="0.25">
      <c r="A4472" s="19" t="s">
        <v>4490</v>
      </c>
      <c r="B4472" s="19" t="s">
        <v>4491</v>
      </c>
      <c r="C4472" s="19" t="s">
        <v>6321</v>
      </c>
      <c r="D4472" s="19" t="s">
        <v>6322</v>
      </c>
      <c r="E4472" s="20" t="s">
        <v>21</v>
      </c>
      <c r="F4472" s="19" t="s">
        <v>21</v>
      </c>
      <c r="G4472" s="180">
        <v>86943</v>
      </c>
      <c r="H4472" s="19" t="s">
        <v>6389</v>
      </c>
      <c r="I4472" s="19" t="s">
        <v>15692</v>
      </c>
      <c r="J4472" s="19" t="s">
        <v>9283</v>
      </c>
      <c r="K4472" s="20" t="s">
        <v>11730</v>
      </c>
      <c r="L4472" s="19" t="s">
        <v>25</v>
      </c>
    </row>
    <row r="4473" spans="1:12" x14ac:dyDescent="0.25">
      <c r="A4473" s="19" t="s">
        <v>4490</v>
      </c>
      <c r="B4473" s="19" t="s">
        <v>4491</v>
      </c>
      <c r="C4473" s="19" t="s">
        <v>6321</v>
      </c>
      <c r="D4473" s="19" t="s">
        <v>6322</v>
      </c>
      <c r="E4473" s="20" t="s">
        <v>21</v>
      </c>
      <c r="F4473" s="19" t="s">
        <v>21</v>
      </c>
      <c r="G4473" s="180">
        <v>86947</v>
      </c>
      <c r="H4473" s="19" t="s">
        <v>6390</v>
      </c>
      <c r="I4473" s="19" t="s">
        <v>15692</v>
      </c>
      <c r="J4473" s="19" t="s">
        <v>23</v>
      </c>
      <c r="K4473" s="20" t="s">
        <v>11731</v>
      </c>
      <c r="L4473" s="19" t="s">
        <v>25</v>
      </c>
    </row>
    <row r="4474" spans="1:12" x14ac:dyDescent="0.25">
      <c r="A4474" s="19" t="s">
        <v>4490</v>
      </c>
      <c r="B4474" s="19" t="s">
        <v>4491</v>
      </c>
      <c r="C4474" s="19" t="s">
        <v>6321</v>
      </c>
      <c r="D4474" s="19" t="s">
        <v>6322</v>
      </c>
      <c r="E4474" s="20" t="s">
        <v>21</v>
      </c>
      <c r="F4474" s="19" t="s">
        <v>21</v>
      </c>
      <c r="G4474" s="180">
        <v>93396</v>
      </c>
      <c r="H4474" s="19" t="s">
        <v>6391</v>
      </c>
      <c r="I4474" s="19" t="s">
        <v>15692</v>
      </c>
      <c r="J4474" s="19" t="s">
        <v>23</v>
      </c>
      <c r="K4474" s="20" t="s">
        <v>11732</v>
      </c>
      <c r="L4474" s="19" t="s">
        <v>25</v>
      </c>
    </row>
    <row r="4475" spans="1:12" x14ac:dyDescent="0.25">
      <c r="A4475" s="19" t="s">
        <v>4490</v>
      </c>
      <c r="B4475" s="19" t="s">
        <v>4491</v>
      </c>
      <c r="C4475" s="19" t="s">
        <v>6321</v>
      </c>
      <c r="D4475" s="19" t="s">
        <v>6322</v>
      </c>
      <c r="E4475" s="20" t="s">
        <v>21</v>
      </c>
      <c r="F4475" s="19" t="s">
        <v>21</v>
      </c>
      <c r="G4475" s="180">
        <v>93441</v>
      </c>
      <c r="H4475" s="19" t="s">
        <v>6392</v>
      </c>
      <c r="I4475" s="19" t="s">
        <v>15692</v>
      </c>
      <c r="J4475" s="19" t="s">
        <v>23</v>
      </c>
      <c r="K4475" s="20" t="s">
        <v>11733</v>
      </c>
      <c r="L4475" s="19" t="s">
        <v>25</v>
      </c>
    </row>
    <row r="4476" spans="1:12" x14ac:dyDescent="0.25">
      <c r="A4476" s="19" t="s">
        <v>4490</v>
      </c>
      <c r="B4476" s="19" t="s">
        <v>4491</v>
      </c>
      <c r="C4476" s="19" t="s">
        <v>6321</v>
      </c>
      <c r="D4476" s="19" t="s">
        <v>6322</v>
      </c>
      <c r="E4476" s="20" t="s">
        <v>21</v>
      </c>
      <c r="F4476" s="19" t="s">
        <v>21</v>
      </c>
      <c r="G4476" s="180">
        <v>93442</v>
      </c>
      <c r="H4476" s="19" t="s">
        <v>6393</v>
      </c>
      <c r="I4476" s="19" t="s">
        <v>15692</v>
      </c>
      <c r="J4476" s="19" t="s">
        <v>23</v>
      </c>
      <c r="K4476" s="20" t="s">
        <v>11734</v>
      </c>
      <c r="L4476" s="19" t="s">
        <v>25</v>
      </c>
    </row>
    <row r="4477" spans="1:12" x14ac:dyDescent="0.25">
      <c r="A4477" s="19" t="s">
        <v>4490</v>
      </c>
      <c r="B4477" s="19" t="s">
        <v>4491</v>
      </c>
      <c r="C4477" s="19" t="s">
        <v>6321</v>
      </c>
      <c r="D4477" s="19" t="s">
        <v>6322</v>
      </c>
      <c r="E4477" s="20" t="s">
        <v>21</v>
      </c>
      <c r="F4477" s="19" t="s">
        <v>21</v>
      </c>
      <c r="G4477" s="180">
        <v>95469</v>
      </c>
      <c r="H4477" s="19" t="s">
        <v>6394</v>
      </c>
      <c r="I4477" s="19" t="s">
        <v>15692</v>
      </c>
      <c r="J4477" s="19" t="s">
        <v>9283</v>
      </c>
      <c r="K4477" s="20" t="s">
        <v>11735</v>
      </c>
      <c r="L4477" s="19" t="s">
        <v>25</v>
      </c>
    </row>
    <row r="4478" spans="1:12" x14ac:dyDescent="0.25">
      <c r="A4478" s="19" t="s">
        <v>4490</v>
      </c>
      <c r="B4478" s="19" t="s">
        <v>4491</v>
      </c>
      <c r="C4478" s="19" t="s">
        <v>6321</v>
      </c>
      <c r="D4478" s="19" t="s">
        <v>6322</v>
      </c>
      <c r="E4478" s="20" t="s">
        <v>21</v>
      </c>
      <c r="F4478" s="19" t="s">
        <v>21</v>
      </c>
      <c r="G4478" s="180">
        <v>95470</v>
      </c>
      <c r="H4478" s="19" t="s">
        <v>6395</v>
      </c>
      <c r="I4478" s="19" t="s">
        <v>15692</v>
      </c>
      <c r="J4478" s="19" t="s">
        <v>9283</v>
      </c>
      <c r="K4478" s="20" t="s">
        <v>11736</v>
      </c>
      <c r="L4478" s="19" t="s">
        <v>25</v>
      </c>
    </row>
    <row r="4479" spans="1:12" x14ac:dyDescent="0.25">
      <c r="A4479" s="19" t="s">
        <v>4490</v>
      </c>
      <c r="B4479" s="19" t="s">
        <v>4491</v>
      </c>
      <c r="C4479" s="19" t="s">
        <v>6321</v>
      </c>
      <c r="D4479" s="19" t="s">
        <v>6322</v>
      </c>
      <c r="E4479" s="20" t="s">
        <v>21</v>
      </c>
      <c r="F4479" s="19" t="s">
        <v>21</v>
      </c>
      <c r="G4479" s="180">
        <v>95471</v>
      </c>
      <c r="H4479" s="19" t="s">
        <v>6396</v>
      </c>
      <c r="I4479" s="19" t="s">
        <v>15692</v>
      </c>
      <c r="J4479" s="19" t="s">
        <v>9283</v>
      </c>
      <c r="K4479" s="20" t="s">
        <v>11737</v>
      </c>
      <c r="L4479" s="19" t="s">
        <v>25</v>
      </c>
    </row>
    <row r="4480" spans="1:12" x14ac:dyDescent="0.25">
      <c r="A4480" s="19" t="s">
        <v>4490</v>
      </c>
      <c r="B4480" s="19" t="s">
        <v>4491</v>
      </c>
      <c r="C4480" s="19" t="s">
        <v>6321</v>
      </c>
      <c r="D4480" s="19" t="s">
        <v>6322</v>
      </c>
      <c r="E4480" s="20" t="s">
        <v>21</v>
      </c>
      <c r="F4480" s="19" t="s">
        <v>21</v>
      </c>
      <c r="G4480" s="180">
        <v>95472</v>
      </c>
      <c r="H4480" s="19" t="s">
        <v>6397</v>
      </c>
      <c r="I4480" s="19" t="s">
        <v>15692</v>
      </c>
      <c r="J4480" s="19" t="s">
        <v>9283</v>
      </c>
      <c r="K4480" s="20" t="s">
        <v>11738</v>
      </c>
      <c r="L4480" s="19" t="s">
        <v>25</v>
      </c>
    </row>
    <row r="4481" spans="1:12" x14ac:dyDescent="0.25">
      <c r="A4481" s="19" t="s">
        <v>4490</v>
      </c>
      <c r="B4481" s="19" t="s">
        <v>4491</v>
      </c>
      <c r="C4481" s="19" t="s">
        <v>6321</v>
      </c>
      <c r="D4481" s="19" t="s">
        <v>6322</v>
      </c>
      <c r="E4481" s="20" t="s">
        <v>21</v>
      </c>
      <c r="F4481" s="19" t="s">
        <v>21</v>
      </c>
      <c r="G4481" s="180">
        <v>95542</v>
      </c>
      <c r="H4481" s="19" t="s">
        <v>6398</v>
      </c>
      <c r="I4481" s="19" t="s">
        <v>15692</v>
      </c>
      <c r="J4481" s="19" t="s">
        <v>23</v>
      </c>
      <c r="K4481" s="20" t="s">
        <v>3474</v>
      </c>
      <c r="L4481" s="19" t="s">
        <v>25</v>
      </c>
    </row>
    <row r="4482" spans="1:12" x14ac:dyDescent="0.25">
      <c r="A4482" s="19" t="s">
        <v>4490</v>
      </c>
      <c r="B4482" s="19" t="s">
        <v>4491</v>
      </c>
      <c r="C4482" s="19" t="s">
        <v>6321</v>
      </c>
      <c r="D4482" s="19" t="s">
        <v>6322</v>
      </c>
      <c r="E4482" s="20" t="s">
        <v>21</v>
      </c>
      <c r="F4482" s="19" t="s">
        <v>21</v>
      </c>
      <c r="G4482" s="180">
        <v>95543</v>
      </c>
      <c r="H4482" s="19" t="s">
        <v>6400</v>
      </c>
      <c r="I4482" s="19" t="s">
        <v>15692</v>
      </c>
      <c r="J4482" s="19" t="s">
        <v>23</v>
      </c>
      <c r="K4482" s="20" t="s">
        <v>11739</v>
      </c>
      <c r="L4482" s="19" t="s">
        <v>25</v>
      </c>
    </row>
    <row r="4483" spans="1:12" x14ac:dyDescent="0.25">
      <c r="A4483" s="19" t="s">
        <v>4490</v>
      </c>
      <c r="B4483" s="19" t="s">
        <v>4491</v>
      </c>
      <c r="C4483" s="19" t="s">
        <v>6321</v>
      </c>
      <c r="D4483" s="19" t="s">
        <v>6322</v>
      </c>
      <c r="E4483" s="20" t="s">
        <v>21</v>
      </c>
      <c r="F4483" s="19" t="s">
        <v>21</v>
      </c>
      <c r="G4483" s="180">
        <v>95544</v>
      </c>
      <c r="H4483" s="19" t="s">
        <v>6402</v>
      </c>
      <c r="I4483" s="19" t="s">
        <v>15692</v>
      </c>
      <c r="J4483" s="19" t="s">
        <v>23</v>
      </c>
      <c r="K4483" s="20" t="s">
        <v>5595</v>
      </c>
      <c r="L4483" s="19" t="s">
        <v>25</v>
      </c>
    </row>
    <row r="4484" spans="1:12" x14ac:dyDescent="0.25">
      <c r="A4484" s="19" t="s">
        <v>4490</v>
      </c>
      <c r="B4484" s="19" t="s">
        <v>4491</v>
      </c>
      <c r="C4484" s="19" t="s">
        <v>6321</v>
      </c>
      <c r="D4484" s="19" t="s">
        <v>6322</v>
      </c>
      <c r="E4484" s="20" t="s">
        <v>21</v>
      </c>
      <c r="F4484" s="19" t="s">
        <v>21</v>
      </c>
      <c r="G4484" s="180">
        <v>95545</v>
      </c>
      <c r="H4484" s="19" t="s">
        <v>6404</v>
      </c>
      <c r="I4484" s="19" t="s">
        <v>15692</v>
      </c>
      <c r="J4484" s="19" t="s">
        <v>444</v>
      </c>
      <c r="K4484" s="20" t="s">
        <v>11740</v>
      </c>
      <c r="L4484" s="19" t="s">
        <v>25</v>
      </c>
    </row>
    <row r="4485" spans="1:12" x14ac:dyDescent="0.25">
      <c r="A4485" s="19" t="s">
        <v>4490</v>
      </c>
      <c r="B4485" s="19" t="s">
        <v>4491</v>
      </c>
      <c r="C4485" s="19" t="s">
        <v>6321</v>
      </c>
      <c r="D4485" s="19" t="s">
        <v>6322</v>
      </c>
      <c r="E4485" s="20" t="s">
        <v>21</v>
      </c>
      <c r="F4485" s="19" t="s">
        <v>21</v>
      </c>
      <c r="G4485" s="180">
        <v>95546</v>
      </c>
      <c r="H4485" s="19" t="s">
        <v>6405</v>
      </c>
      <c r="I4485" s="19" t="s">
        <v>15692</v>
      </c>
      <c r="J4485" s="19" t="s">
        <v>23</v>
      </c>
      <c r="K4485" s="20" t="s">
        <v>11741</v>
      </c>
      <c r="L4485" s="19" t="s">
        <v>25</v>
      </c>
    </row>
    <row r="4486" spans="1:12" x14ac:dyDescent="0.25">
      <c r="A4486" s="19" t="s">
        <v>4490</v>
      </c>
      <c r="B4486" s="19" t="s">
        <v>4491</v>
      </c>
      <c r="C4486" s="19" t="s">
        <v>6321</v>
      </c>
      <c r="D4486" s="19" t="s">
        <v>6322</v>
      </c>
      <c r="E4486" s="20" t="s">
        <v>21</v>
      </c>
      <c r="F4486" s="19" t="s">
        <v>21</v>
      </c>
      <c r="G4486" s="180">
        <v>95547</v>
      </c>
      <c r="H4486" s="19" t="s">
        <v>6406</v>
      </c>
      <c r="I4486" s="19" t="s">
        <v>15692</v>
      </c>
      <c r="J4486" s="19" t="s">
        <v>444</v>
      </c>
      <c r="K4486" s="20" t="s">
        <v>11742</v>
      </c>
      <c r="L4486" s="19" t="s">
        <v>25</v>
      </c>
    </row>
    <row r="4487" spans="1:12" x14ac:dyDescent="0.25">
      <c r="A4487" s="19" t="s">
        <v>4490</v>
      </c>
      <c r="B4487" s="19" t="s">
        <v>4491</v>
      </c>
      <c r="C4487" s="19" t="s">
        <v>6321</v>
      </c>
      <c r="D4487" s="19" t="s">
        <v>6322</v>
      </c>
      <c r="E4487" s="20" t="s">
        <v>21</v>
      </c>
      <c r="F4487" s="19" t="s">
        <v>21</v>
      </c>
      <c r="G4487" s="180">
        <v>100848</v>
      </c>
      <c r="H4487" s="19" t="s">
        <v>6408</v>
      </c>
      <c r="I4487" s="19" t="s">
        <v>15692</v>
      </c>
      <c r="J4487" s="19" t="s">
        <v>9283</v>
      </c>
      <c r="K4487" s="20" t="s">
        <v>11743</v>
      </c>
      <c r="L4487" s="19" t="s">
        <v>25</v>
      </c>
    </row>
    <row r="4488" spans="1:12" x14ac:dyDescent="0.25">
      <c r="A4488" s="19" t="s">
        <v>4490</v>
      </c>
      <c r="B4488" s="19" t="s">
        <v>4491</v>
      </c>
      <c r="C4488" s="19" t="s">
        <v>6321</v>
      </c>
      <c r="D4488" s="19" t="s">
        <v>6322</v>
      </c>
      <c r="E4488" s="20" t="s">
        <v>21</v>
      </c>
      <c r="F4488" s="19" t="s">
        <v>21</v>
      </c>
      <c r="G4488" s="180">
        <v>100849</v>
      </c>
      <c r="H4488" s="19" t="s">
        <v>6409</v>
      </c>
      <c r="I4488" s="19" t="s">
        <v>15692</v>
      </c>
      <c r="J4488" s="19" t="s">
        <v>444</v>
      </c>
      <c r="K4488" s="20" t="s">
        <v>990</v>
      </c>
      <c r="L4488" s="19" t="s">
        <v>25</v>
      </c>
    </row>
    <row r="4489" spans="1:12" x14ac:dyDescent="0.25">
      <c r="A4489" s="19" t="s">
        <v>4490</v>
      </c>
      <c r="B4489" s="19" t="s">
        <v>4491</v>
      </c>
      <c r="C4489" s="19" t="s">
        <v>6321</v>
      </c>
      <c r="D4489" s="19" t="s">
        <v>6322</v>
      </c>
      <c r="E4489" s="20" t="s">
        <v>21</v>
      </c>
      <c r="F4489" s="19" t="s">
        <v>21</v>
      </c>
      <c r="G4489" s="180">
        <v>100851</v>
      </c>
      <c r="H4489" s="19" t="s">
        <v>6411</v>
      </c>
      <c r="I4489" s="19" t="s">
        <v>15692</v>
      </c>
      <c r="J4489" s="19" t="s">
        <v>23</v>
      </c>
      <c r="K4489" s="20" t="s">
        <v>908</v>
      </c>
      <c r="L4489" s="19" t="s">
        <v>25</v>
      </c>
    </row>
    <row r="4490" spans="1:12" x14ac:dyDescent="0.25">
      <c r="A4490" s="19" t="s">
        <v>4490</v>
      </c>
      <c r="B4490" s="19" t="s">
        <v>4491</v>
      </c>
      <c r="C4490" s="19" t="s">
        <v>6321</v>
      </c>
      <c r="D4490" s="19" t="s">
        <v>6322</v>
      </c>
      <c r="E4490" s="20" t="s">
        <v>21</v>
      </c>
      <c r="F4490" s="19" t="s">
        <v>21</v>
      </c>
      <c r="G4490" s="180">
        <v>100852</v>
      </c>
      <c r="H4490" s="19" t="s">
        <v>6412</v>
      </c>
      <c r="I4490" s="19" t="s">
        <v>15692</v>
      </c>
      <c r="J4490" s="19" t="s">
        <v>23</v>
      </c>
      <c r="K4490" s="20" t="s">
        <v>11744</v>
      </c>
      <c r="L4490" s="19" t="s">
        <v>25</v>
      </c>
    </row>
    <row r="4491" spans="1:12" x14ac:dyDescent="0.25">
      <c r="A4491" s="19" t="s">
        <v>4490</v>
      </c>
      <c r="B4491" s="19" t="s">
        <v>4491</v>
      </c>
      <c r="C4491" s="19" t="s">
        <v>6321</v>
      </c>
      <c r="D4491" s="19" t="s">
        <v>6322</v>
      </c>
      <c r="E4491" s="20" t="s">
        <v>21</v>
      </c>
      <c r="F4491" s="19" t="s">
        <v>21</v>
      </c>
      <c r="G4491" s="180">
        <v>100854</v>
      </c>
      <c r="H4491" s="19" t="s">
        <v>6413</v>
      </c>
      <c r="I4491" s="19" t="s">
        <v>15692</v>
      </c>
      <c r="J4491" s="19" t="s">
        <v>23</v>
      </c>
      <c r="K4491" s="20" t="s">
        <v>11745</v>
      </c>
      <c r="L4491" s="19" t="s">
        <v>25</v>
      </c>
    </row>
    <row r="4492" spans="1:12" x14ac:dyDescent="0.25">
      <c r="A4492" s="19" t="s">
        <v>4490</v>
      </c>
      <c r="B4492" s="19" t="s">
        <v>4491</v>
      </c>
      <c r="C4492" s="19" t="s">
        <v>6321</v>
      </c>
      <c r="D4492" s="19" t="s">
        <v>6322</v>
      </c>
      <c r="E4492" s="20" t="s">
        <v>21</v>
      </c>
      <c r="F4492" s="19" t="s">
        <v>21</v>
      </c>
      <c r="G4492" s="180">
        <v>100855</v>
      </c>
      <c r="H4492" s="19" t="s">
        <v>6414</v>
      </c>
      <c r="I4492" s="19" t="s">
        <v>15692</v>
      </c>
      <c r="J4492" s="19" t="s">
        <v>444</v>
      </c>
      <c r="K4492" s="20" t="s">
        <v>11740</v>
      </c>
      <c r="L4492" s="19" t="s">
        <v>25</v>
      </c>
    </row>
    <row r="4493" spans="1:12" x14ac:dyDescent="0.25">
      <c r="A4493" s="19" t="s">
        <v>4490</v>
      </c>
      <c r="B4493" s="19" t="s">
        <v>4491</v>
      </c>
      <c r="C4493" s="19" t="s">
        <v>6321</v>
      </c>
      <c r="D4493" s="19" t="s">
        <v>6322</v>
      </c>
      <c r="E4493" s="20" t="s">
        <v>21</v>
      </c>
      <c r="F4493" s="19" t="s">
        <v>21</v>
      </c>
      <c r="G4493" s="180">
        <v>100856</v>
      </c>
      <c r="H4493" s="19" t="s">
        <v>6415</v>
      </c>
      <c r="I4493" s="19" t="s">
        <v>15692</v>
      </c>
      <c r="J4493" s="19" t="s">
        <v>23</v>
      </c>
      <c r="K4493" s="20" t="s">
        <v>11146</v>
      </c>
      <c r="L4493" s="19" t="s">
        <v>25</v>
      </c>
    </row>
    <row r="4494" spans="1:12" x14ac:dyDescent="0.25">
      <c r="A4494" s="19" t="s">
        <v>4490</v>
      </c>
      <c r="B4494" s="19" t="s">
        <v>4491</v>
      </c>
      <c r="C4494" s="19" t="s">
        <v>6321</v>
      </c>
      <c r="D4494" s="19" t="s">
        <v>6322</v>
      </c>
      <c r="E4494" s="20" t="s">
        <v>21</v>
      </c>
      <c r="F4494" s="19" t="s">
        <v>21</v>
      </c>
      <c r="G4494" s="180">
        <v>100857</v>
      </c>
      <c r="H4494" s="19" t="s">
        <v>6417</v>
      </c>
      <c r="I4494" s="19" t="s">
        <v>15692</v>
      </c>
      <c r="J4494" s="19" t="s">
        <v>23</v>
      </c>
      <c r="K4494" s="20" t="s">
        <v>11746</v>
      </c>
      <c r="L4494" s="19" t="s">
        <v>25</v>
      </c>
    </row>
    <row r="4495" spans="1:12" x14ac:dyDescent="0.25">
      <c r="A4495" s="19" t="s">
        <v>4490</v>
      </c>
      <c r="B4495" s="19" t="s">
        <v>4491</v>
      </c>
      <c r="C4495" s="19" t="s">
        <v>6321</v>
      </c>
      <c r="D4495" s="19" t="s">
        <v>6322</v>
      </c>
      <c r="E4495" s="20" t="s">
        <v>21</v>
      </c>
      <c r="F4495" s="19" t="s">
        <v>21</v>
      </c>
      <c r="G4495" s="180">
        <v>100858</v>
      </c>
      <c r="H4495" s="19" t="s">
        <v>6418</v>
      </c>
      <c r="I4495" s="19" t="s">
        <v>15692</v>
      </c>
      <c r="J4495" s="19" t="s">
        <v>9283</v>
      </c>
      <c r="K4495" s="20" t="s">
        <v>11747</v>
      </c>
      <c r="L4495" s="19" t="s">
        <v>25</v>
      </c>
    </row>
    <row r="4496" spans="1:12" x14ac:dyDescent="0.25">
      <c r="A4496" s="19" t="s">
        <v>4490</v>
      </c>
      <c r="B4496" s="19" t="s">
        <v>4491</v>
      </c>
      <c r="C4496" s="19" t="s">
        <v>6321</v>
      </c>
      <c r="D4496" s="19" t="s">
        <v>6322</v>
      </c>
      <c r="E4496" s="20" t="s">
        <v>21</v>
      </c>
      <c r="F4496" s="19" t="s">
        <v>21</v>
      </c>
      <c r="G4496" s="180">
        <v>100860</v>
      </c>
      <c r="H4496" s="19" t="s">
        <v>6419</v>
      </c>
      <c r="I4496" s="19" t="s">
        <v>15692</v>
      </c>
      <c r="J4496" s="19" t="s">
        <v>444</v>
      </c>
      <c r="K4496" s="20" t="s">
        <v>11748</v>
      </c>
      <c r="L4496" s="19" t="s">
        <v>25</v>
      </c>
    </row>
    <row r="4497" spans="1:12" x14ac:dyDescent="0.25">
      <c r="A4497" s="19" t="s">
        <v>4490</v>
      </c>
      <c r="B4497" s="19" t="s">
        <v>4491</v>
      </c>
      <c r="C4497" s="19" t="s">
        <v>6321</v>
      </c>
      <c r="D4497" s="19" t="s">
        <v>6322</v>
      </c>
      <c r="E4497" s="20" t="s">
        <v>21</v>
      </c>
      <c r="F4497" s="19" t="s">
        <v>21</v>
      </c>
      <c r="G4497" s="180">
        <v>100861</v>
      </c>
      <c r="H4497" s="19" t="s">
        <v>6420</v>
      </c>
      <c r="I4497" s="19" t="s">
        <v>15692</v>
      </c>
      <c r="J4497" s="19" t="s">
        <v>23</v>
      </c>
      <c r="K4497" s="20" t="s">
        <v>1508</v>
      </c>
      <c r="L4497" s="19" t="s">
        <v>25</v>
      </c>
    </row>
    <row r="4498" spans="1:12" x14ac:dyDescent="0.25">
      <c r="A4498" s="19" t="s">
        <v>4490</v>
      </c>
      <c r="B4498" s="19" t="s">
        <v>4491</v>
      </c>
      <c r="C4498" s="19" t="s">
        <v>6321</v>
      </c>
      <c r="D4498" s="19" t="s">
        <v>6322</v>
      </c>
      <c r="E4498" s="20" t="s">
        <v>21</v>
      </c>
      <c r="F4498" s="19" t="s">
        <v>21</v>
      </c>
      <c r="G4498" s="180">
        <v>100862</v>
      </c>
      <c r="H4498" s="19" t="s">
        <v>6421</v>
      </c>
      <c r="I4498" s="19" t="s">
        <v>15692</v>
      </c>
      <c r="J4498" s="19" t="s">
        <v>23</v>
      </c>
      <c r="K4498" s="20" t="s">
        <v>1131</v>
      </c>
      <c r="L4498" s="19" t="s">
        <v>25</v>
      </c>
    </row>
    <row r="4499" spans="1:12" x14ac:dyDescent="0.25">
      <c r="A4499" s="19" t="s">
        <v>4490</v>
      </c>
      <c r="B4499" s="19" t="s">
        <v>4491</v>
      </c>
      <c r="C4499" s="19" t="s">
        <v>6321</v>
      </c>
      <c r="D4499" s="19" t="s">
        <v>6322</v>
      </c>
      <c r="E4499" s="20" t="s">
        <v>21</v>
      </c>
      <c r="F4499" s="19" t="s">
        <v>21</v>
      </c>
      <c r="G4499" s="180">
        <v>100863</v>
      </c>
      <c r="H4499" s="19" t="s">
        <v>6422</v>
      </c>
      <c r="I4499" s="19" t="s">
        <v>15692</v>
      </c>
      <c r="J4499" s="19" t="s">
        <v>9283</v>
      </c>
      <c r="K4499" s="20" t="s">
        <v>11749</v>
      </c>
      <c r="L4499" s="19" t="s">
        <v>25</v>
      </c>
    </row>
    <row r="4500" spans="1:12" x14ac:dyDescent="0.25">
      <c r="A4500" s="19" t="s">
        <v>4490</v>
      </c>
      <c r="B4500" s="19" t="s">
        <v>4491</v>
      </c>
      <c r="C4500" s="19" t="s">
        <v>6321</v>
      </c>
      <c r="D4500" s="19" t="s">
        <v>6322</v>
      </c>
      <c r="E4500" s="20" t="s">
        <v>21</v>
      </c>
      <c r="F4500" s="19" t="s">
        <v>21</v>
      </c>
      <c r="G4500" s="180">
        <v>100864</v>
      </c>
      <c r="H4500" s="19" t="s">
        <v>6423</v>
      </c>
      <c r="I4500" s="19" t="s">
        <v>15692</v>
      </c>
      <c r="J4500" s="19" t="s">
        <v>9283</v>
      </c>
      <c r="K4500" s="20" t="s">
        <v>11750</v>
      </c>
      <c r="L4500" s="19" t="s">
        <v>25</v>
      </c>
    </row>
    <row r="4501" spans="1:12" x14ac:dyDescent="0.25">
      <c r="A4501" s="19" t="s">
        <v>4490</v>
      </c>
      <c r="B4501" s="19" t="s">
        <v>4491</v>
      </c>
      <c r="C4501" s="19" t="s">
        <v>6321</v>
      </c>
      <c r="D4501" s="19" t="s">
        <v>6322</v>
      </c>
      <c r="E4501" s="20" t="s">
        <v>21</v>
      </c>
      <c r="F4501" s="19" t="s">
        <v>21</v>
      </c>
      <c r="G4501" s="180">
        <v>100865</v>
      </c>
      <c r="H4501" s="19" t="s">
        <v>6424</v>
      </c>
      <c r="I4501" s="19" t="s">
        <v>15692</v>
      </c>
      <c r="J4501" s="19" t="s">
        <v>9283</v>
      </c>
      <c r="K4501" s="20" t="s">
        <v>11751</v>
      </c>
      <c r="L4501" s="19" t="s">
        <v>25</v>
      </c>
    </row>
    <row r="4502" spans="1:12" x14ac:dyDescent="0.25">
      <c r="A4502" s="19" t="s">
        <v>4490</v>
      </c>
      <c r="B4502" s="19" t="s">
        <v>4491</v>
      </c>
      <c r="C4502" s="19" t="s">
        <v>6321</v>
      </c>
      <c r="D4502" s="19" t="s">
        <v>6322</v>
      </c>
      <c r="E4502" s="20" t="s">
        <v>21</v>
      </c>
      <c r="F4502" s="19" t="s">
        <v>21</v>
      </c>
      <c r="G4502" s="180">
        <v>100866</v>
      </c>
      <c r="H4502" s="19" t="s">
        <v>6425</v>
      </c>
      <c r="I4502" s="19" t="s">
        <v>15692</v>
      </c>
      <c r="J4502" s="19" t="s">
        <v>9283</v>
      </c>
      <c r="K4502" s="20" t="s">
        <v>11752</v>
      </c>
      <c r="L4502" s="19" t="s">
        <v>25</v>
      </c>
    </row>
    <row r="4503" spans="1:12" x14ac:dyDescent="0.25">
      <c r="A4503" s="19" t="s">
        <v>4490</v>
      </c>
      <c r="B4503" s="19" t="s">
        <v>4491</v>
      </c>
      <c r="C4503" s="19" t="s">
        <v>6321</v>
      </c>
      <c r="D4503" s="19" t="s">
        <v>6322</v>
      </c>
      <c r="E4503" s="20" t="s">
        <v>21</v>
      </c>
      <c r="F4503" s="19" t="s">
        <v>21</v>
      </c>
      <c r="G4503" s="180">
        <v>100867</v>
      </c>
      <c r="H4503" s="19" t="s">
        <v>6426</v>
      </c>
      <c r="I4503" s="19" t="s">
        <v>15692</v>
      </c>
      <c r="J4503" s="19" t="s">
        <v>9283</v>
      </c>
      <c r="K4503" s="20" t="s">
        <v>11753</v>
      </c>
      <c r="L4503" s="19" t="s">
        <v>25</v>
      </c>
    </row>
    <row r="4504" spans="1:12" x14ac:dyDescent="0.25">
      <c r="A4504" s="19" t="s">
        <v>4490</v>
      </c>
      <c r="B4504" s="19" t="s">
        <v>4491</v>
      </c>
      <c r="C4504" s="19" t="s">
        <v>6321</v>
      </c>
      <c r="D4504" s="19" t="s">
        <v>6322</v>
      </c>
      <c r="E4504" s="20" t="s">
        <v>21</v>
      </c>
      <c r="F4504" s="19" t="s">
        <v>21</v>
      </c>
      <c r="G4504" s="180">
        <v>100868</v>
      </c>
      <c r="H4504" s="19" t="s">
        <v>6427</v>
      </c>
      <c r="I4504" s="19" t="s">
        <v>15692</v>
      </c>
      <c r="J4504" s="19" t="s">
        <v>9283</v>
      </c>
      <c r="K4504" s="20" t="s">
        <v>11754</v>
      </c>
      <c r="L4504" s="19" t="s">
        <v>25</v>
      </c>
    </row>
    <row r="4505" spans="1:12" x14ac:dyDescent="0.25">
      <c r="A4505" s="19" t="s">
        <v>4490</v>
      </c>
      <c r="B4505" s="19" t="s">
        <v>4491</v>
      </c>
      <c r="C4505" s="19" t="s">
        <v>6321</v>
      </c>
      <c r="D4505" s="19" t="s">
        <v>6322</v>
      </c>
      <c r="E4505" s="20" t="s">
        <v>21</v>
      </c>
      <c r="F4505" s="19" t="s">
        <v>21</v>
      </c>
      <c r="G4505" s="180">
        <v>100869</v>
      </c>
      <c r="H4505" s="19" t="s">
        <v>6428</v>
      </c>
      <c r="I4505" s="19" t="s">
        <v>15692</v>
      </c>
      <c r="J4505" s="19" t="s">
        <v>9283</v>
      </c>
      <c r="K4505" s="20" t="s">
        <v>11755</v>
      </c>
      <c r="L4505" s="19" t="s">
        <v>25</v>
      </c>
    </row>
    <row r="4506" spans="1:12" x14ac:dyDescent="0.25">
      <c r="A4506" s="19" t="s">
        <v>4490</v>
      </c>
      <c r="B4506" s="19" t="s">
        <v>4491</v>
      </c>
      <c r="C4506" s="19" t="s">
        <v>6321</v>
      </c>
      <c r="D4506" s="19" t="s">
        <v>6322</v>
      </c>
      <c r="E4506" s="20" t="s">
        <v>21</v>
      </c>
      <c r="F4506" s="19" t="s">
        <v>21</v>
      </c>
      <c r="G4506" s="180">
        <v>100870</v>
      </c>
      <c r="H4506" s="19" t="s">
        <v>6429</v>
      </c>
      <c r="I4506" s="19" t="s">
        <v>15692</v>
      </c>
      <c r="J4506" s="19" t="s">
        <v>9283</v>
      </c>
      <c r="K4506" s="20" t="s">
        <v>11756</v>
      </c>
      <c r="L4506" s="19" t="s">
        <v>25</v>
      </c>
    </row>
    <row r="4507" spans="1:12" x14ac:dyDescent="0.25">
      <c r="A4507" s="19" t="s">
        <v>4490</v>
      </c>
      <c r="B4507" s="19" t="s">
        <v>4491</v>
      </c>
      <c r="C4507" s="19" t="s">
        <v>6321</v>
      </c>
      <c r="D4507" s="19" t="s">
        <v>6322</v>
      </c>
      <c r="E4507" s="20" t="s">
        <v>21</v>
      </c>
      <c r="F4507" s="19" t="s">
        <v>21</v>
      </c>
      <c r="G4507" s="180">
        <v>100871</v>
      </c>
      <c r="H4507" s="19" t="s">
        <v>6431</v>
      </c>
      <c r="I4507" s="19" t="s">
        <v>15692</v>
      </c>
      <c r="J4507" s="19" t="s">
        <v>9283</v>
      </c>
      <c r="K4507" s="20" t="s">
        <v>11757</v>
      </c>
      <c r="L4507" s="19" t="s">
        <v>25</v>
      </c>
    </row>
    <row r="4508" spans="1:12" x14ac:dyDescent="0.25">
      <c r="A4508" s="19" t="s">
        <v>4490</v>
      </c>
      <c r="B4508" s="19" t="s">
        <v>4491</v>
      </c>
      <c r="C4508" s="19" t="s">
        <v>6321</v>
      </c>
      <c r="D4508" s="19" t="s">
        <v>6322</v>
      </c>
      <c r="E4508" s="20" t="s">
        <v>21</v>
      </c>
      <c r="F4508" s="19" t="s">
        <v>21</v>
      </c>
      <c r="G4508" s="180">
        <v>100872</v>
      </c>
      <c r="H4508" s="19" t="s">
        <v>6432</v>
      </c>
      <c r="I4508" s="19" t="s">
        <v>15692</v>
      </c>
      <c r="J4508" s="19" t="s">
        <v>9283</v>
      </c>
      <c r="K4508" s="20" t="s">
        <v>11758</v>
      </c>
      <c r="L4508" s="19" t="s">
        <v>25</v>
      </c>
    </row>
    <row r="4509" spans="1:12" x14ac:dyDescent="0.25">
      <c r="A4509" s="19" t="s">
        <v>4490</v>
      </c>
      <c r="B4509" s="19" t="s">
        <v>4491</v>
      </c>
      <c r="C4509" s="19" t="s">
        <v>6321</v>
      </c>
      <c r="D4509" s="19" t="s">
        <v>6322</v>
      </c>
      <c r="E4509" s="20" t="s">
        <v>21</v>
      </c>
      <c r="F4509" s="19" t="s">
        <v>21</v>
      </c>
      <c r="G4509" s="180">
        <v>100873</v>
      </c>
      <c r="H4509" s="19" t="s">
        <v>6433</v>
      </c>
      <c r="I4509" s="19" t="s">
        <v>15692</v>
      </c>
      <c r="J4509" s="19" t="s">
        <v>9283</v>
      </c>
      <c r="K4509" s="20" t="s">
        <v>11759</v>
      </c>
      <c r="L4509" s="19" t="s">
        <v>25</v>
      </c>
    </row>
    <row r="4510" spans="1:12" x14ac:dyDescent="0.25">
      <c r="A4510" s="19" t="s">
        <v>4490</v>
      </c>
      <c r="B4510" s="19" t="s">
        <v>4491</v>
      </c>
      <c r="C4510" s="19" t="s">
        <v>6321</v>
      </c>
      <c r="D4510" s="19" t="s">
        <v>6322</v>
      </c>
      <c r="E4510" s="20" t="s">
        <v>21</v>
      </c>
      <c r="F4510" s="19" t="s">
        <v>21</v>
      </c>
      <c r="G4510" s="180">
        <v>100874</v>
      </c>
      <c r="H4510" s="19" t="s">
        <v>6434</v>
      </c>
      <c r="I4510" s="19" t="s">
        <v>15692</v>
      </c>
      <c r="J4510" s="19" t="s">
        <v>9283</v>
      </c>
      <c r="K4510" s="20" t="s">
        <v>11752</v>
      </c>
      <c r="L4510" s="19" t="s">
        <v>25</v>
      </c>
    </row>
    <row r="4511" spans="1:12" x14ac:dyDescent="0.25">
      <c r="A4511" s="19" t="s">
        <v>4490</v>
      </c>
      <c r="B4511" s="19" t="s">
        <v>4491</v>
      </c>
      <c r="C4511" s="19" t="s">
        <v>6321</v>
      </c>
      <c r="D4511" s="19" t="s">
        <v>6322</v>
      </c>
      <c r="E4511" s="20" t="s">
        <v>21</v>
      </c>
      <c r="F4511" s="19" t="s">
        <v>21</v>
      </c>
      <c r="G4511" s="180">
        <v>100875</v>
      </c>
      <c r="H4511" s="19" t="s">
        <v>6435</v>
      </c>
      <c r="I4511" s="19" t="s">
        <v>15692</v>
      </c>
      <c r="J4511" s="19" t="s">
        <v>9283</v>
      </c>
      <c r="K4511" s="20" t="s">
        <v>11760</v>
      </c>
      <c r="L4511" s="19" t="s">
        <v>25</v>
      </c>
    </row>
    <row r="4512" spans="1:12" x14ac:dyDescent="0.25">
      <c r="A4512" s="19" t="s">
        <v>4490</v>
      </c>
      <c r="B4512" s="19" t="s">
        <v>4491</v>
      </c>
      <c r="C4512" s="19" t="s">
        <v>6436</v>
      </c>
      <c r="D4512" s="19" t="s">
        <v>6437</v>
      </c>
      <c r="E4512" s="20" t="s">
        <v>21</v>
      </c>
      <c r="F4512" s="19" t="s">
        <v>21</v>
      </c>
      <c r="G4512" s="180">
        <v>6087</v>
      </c>
      <c r="H4512" s="19" t="s">
        <v>6438</v>
      </c>
      <c r="I4512" s="19" t="s">
        <v>15692</v>
      </c>
      <c r="J4512" s="19" t="s">
        <v>23</v>
      </c>
      <c r="K4512" s="20" t="s">
        <v>11761</v>
      </c>
      <c r="L4512" s="19" t="s">
        <v>25</v>
      </c>
    </row>
    <row r="4513" spans="1:12" x14ac:dyDescent="0.25">
      <c r="A4513" s="19" t="s">
        <v>4490</v>
      </c>
      <c r="B4513" s="19" t="s">
        <v>4491</v>
      </c>
      <c r="C4513" s="19" t="s">
        <v>6436</v>
      </c>
      <c r="D4513" s="19" t="s">
        <v>6437</v>
      </c>
      <c r="E4513" s="20" t="s">
        <v>21</v>
      </c>
      <c r="F4513" s="19" t="s">
        <v>21</v>
      </c>
      <c r="G4513" s="180">
        <v>98052</v>
      </c>
      <c r="H4513" s="19" t="s">
        <v>6440</v>
      </c>
      <c r="I4513" s="19" t="s">
        <v>15692</v>
      </c>
      <c r="J4513" s="19" t="s">
        <v>9283</v>
      </c>
      <c r="K4513" s="20" t="s">
        <v>11762</v>
      </c>
      <c r="L4513" s="19" t="s">
        <v>25</v>
      </c>
    </row>
    <row r="4514" spans="1:12" x14ac:dyDescent="0.25">
      <c r="A4514" s="19" t="s">
        <v>4490</v>
      </c>
      <c r="B4514" s="19" t="s">
        <v>4491</v>
      </c>
      <c r="C4514" s="19" t="s">
        <v>6436</v>
      </c>
      <c r="D4514" s="19" t="s">
        <v>6437</v>
      </c>
      <c r="E4514" s="20" t="s">
        <v>21</v>
      </c>
      <c r="F4514" s="19" t="s">
        <v>21</v>
      </c>
      <c r="G4514" s="180">
        <v>98053</v>
      </c>
      <c r="H4514" s="19" t="s">
        <v>6441</v>
      </c>
      <c r="I4514" s="19" t="s">
        <v>15692</v>
      </c>
      <c r="J4514" s="19" t="s">
        <v>9283</v>
      </c>
      <c r="K4514" s="20" t="s">
        <v>11763</v>
      </c>
      <c r="L4514" s="19" t="s">
        <v>25</v>
      </c>
    </row>
    <row r="4515" spans="1:12" x14ac:dyDescent="0.25">
      <c r="A4515" s="19" t="s">
        <v>4490</v>
      </c>
      <c r="B4515" s="19" t="s">
        <v>4491</v>
      </c>
      <c r="C4515" s="19" t="s">
        <v>6436</v>
      </c>
      <c r="D4515" s="19" t="s">
        <v>6437</v>
      </c>
      <c r="E4515" s="20" t="s">
        <v>21</v>
      </c>
      <c r="F4515" s="19" t="s">
        <v>21</v>
      </c>
      <c r="G4515" s="180">
        <v>98054</v>
      </c>
      <c r="H4515" s="19" t="s">
        <v>6442</v>
      </c>
      <c r="I4515" s="19" t="s">
        <v>15692</v>
      </c>
      <c r="J4515" s="19" t="s">
        <v>9283</v>
      </c>
      <c r="K4515" s="20" t="s">
        <v>11764</v>
      </c>
      <c r="L4515" s="19" t="s">
        <v>25</v>
      </c>
    </row>
    <row r="4516" spans="1:12" x14ac:dyDescent="0.25">
      <c r="A4516" s="19" t="s">
        <v>4490</v>
      </c>
      <c r="B4516" s="19" t="s">
        <v>4491</v>
      </c>
      <c r="C4516" s="19" t="s">
        <v>6436</v>
      </c>
      <c r="D4516" s="19" t="s">
        <v>6437</v>
      </c>
      <c r="E4516" s="20" t="s">
        <v>21</v>
      </c>
      <c r="F4516" s="19" t="s">
        <v>21</v>
      </c>
      <c r="G4516" s="180">
        <v>98055</v>
      </c>
      <c r="H4516" s="19" t="s">
        <v>6443</v>
      </c>
      <c r="I4516" s="19" t="s">
        <v>15692</v>
      </c>
      <c r="J4516" s="19" t="s">
        <v>9283</v>
      </c>
      <c r="K4516" s="20" t="s">
        <v>11765</v>
      </c>
      <c r="L4516" s="19" t="s">
        <v>25</v>
      </c>
    </row>
    <row r="4517" spans="1:12" x14ac:dyDescent="0.25">
      <c r="A4517" s="19" t="s">
        <v>4490</v>
      </c>
      <c r="B4517" s="19" t="s">
        <v>4491</v>
      </c>
      <c r="C4517" s="19" t="s">
        <v>6436</v>
      </c>
      <c r="D4517" s="19" t="s">
        <v>6437</v>
      </c>
      <c r="E4517" s="20" t="s">
        <v>21</v>
      </c>
      <c r="F4517" s="19" t="s">
        <v>21</v>
      </c>
      <c r="G4517" s="180">
        <v>98056</v>
      </c>
      <c r="H4517" s="19" t="s">
        <v>6444</v>
      </c>
      <c r="I4517" s="19" t="s">
        <v>15692</v>
      </c>
      <c r="J4517" s="19" t="s">
        <v>9283</v>
      </c>
      <c r="K4517" s="20" t="s">
        <v>11766</v>
      </c>
      <c r="L4517" s="19" t="s">
        <v>25</v>
      </c>
    </row>
    <row r="4518" spans="1:12" x14ac:dyDescent="0.25">
      <c r="A4518" s="19" t="s">
        <v>4490</v>
      </c>
      <c r="B4518" s="19" t="s">
        <v>4491</v>
      </c>
      <c r="C4518" s="19" t="s">
        <v>6436</v>
      </c>
      <c r="D4518" s="19" t="s">
        <v>6437</v>
      </c>
      <c r="E4518" s="20" t="s">
        <v>21</v>
      </c>
      <c r="F4518" s="19" t="s">
        <v>21</v>
      </c>
      <c r="G4518" s="180">
        <v>98057</v>
      </c>
      <c r="H4518" s="19" t="s">
        <v>6445</v>
      </c>
      <c r="I4518" s="19" t="s">
        <v>15692</v>
      </c>
      <c r="J4518" s="19" t="s">
        <v>9283</v>
      </c>
      <c r="K4518" s="20" t="s">
        <v>11767</v>
      </c>
      <c r="L4518" s="19" t="s">
        <v>25</v>
      </c>
    </row>
    <row r="4519" spans="1:12" x14ac:dyDescent="0.25">
      <c r="A4519" s="19" t="s">
        <v>4490</v>
      </c>
      <c r="B4519" s="19" t="s">
        <v>4491</v>
      </c>
      <c r="C4519" s="19" t="s">
        <v>6436</v>
      </c>
      <c r="D4519" s="19" t="s">
        <v>6437</v>
      </c>
      <c r="E4519" s="20" t="s">
        <v>21</v>
      </c>
      <c r="F4519" s="19" t="s">
        <v>21</v>
      </c>
      <c r="G4519" s="180">
        <v>98059</v>
      </c>
      <c r="H4519" s="19" t="s">
        <v>6446</v>
      </c>
      <c r="I4519" s="19" t="s">
        <v>15692</v>
      </c>
      <c r="J4519" s="19" t="s">
        <v>9283</v>
      </c>
      <c r="K4519" s="20" t="s">
        <v>11768</v>
      </c>
      <c r="L4519" s="19" t="s">
        <v>25</v>
      </c>
    </row>
    <row r="4520" spans="1:12" x14ac:dyDescent="0.25">
      <c r="A4520" s="19" t="s">
        <v>4490</v>
      </c>
      <c r="B4520" s="19" t="s">
        <v>4491</v>
      </c>
      <c r="C4520" s="19" t="s">
        <v>6436</v>
      </c>
      <c r="D4520" s="19" t="s">
        <v>6437</v>
      </c>
      <c r="E4520" s="20" t="s">
        <v>21</v>
      </c>
      <c r="F4520" s="19" t="s">
        <v>21</v>
      </c>
      <c r="G4520" s="180">
        <v>98060</v>
      </c>
      <c r="H4520" s="19" t="s">
        <v>6447</v>
      </c>
      <c r="I4520" s="19" t="s">
        <v>15692</v>
      </c>
      <c r="J4520" s="19" t="s">
        <v>9283</v>
      </c>
      <c r="K4520" s="20" t="s">
        <v>11769</v>
      </c>
      <c r="L4520" s="19" t="s">
        <v>25</v>
      </c>
    </row>
    <row r="4521" spans="1:12" x14ac:dyDescent="0.25">
      <c r="A4521" s="19" t="s">
        <v>4490</v>
      </c>
      <c r="B4521" s="19" t="s">
        <v>4491</v>
      </c>
      <c r="C4521" s="19" t="s">
        <v>6436</v>
      </c>
      <c r="D4521" s="19" t="s">
        <v>6437</v>
      </c>
      <c r="E4521" s="20" t="s">
        <v>21</v>
      </c>
      <c r="F4521" s="19" t="s">
        <v>21</v>
      </c>
      <c r="G4521" s="180">
        <v>98061</v>
      </c>
      <c r="H4521" s="19" t="s">
        <v>6448</v>
      </c>
      <c r="I4521" s="19" t="s">
        <v>15692</v>
      </c>
      <c r="J4521" s="19" t="s">
        <v>9283</v>
      </c>
      <c r="K4521" s="20" t="s">
        <v>11770</v>
      </c>
      <c r="L4521" s="19" t="s">
        <v>25</v>
      </c>
    </row>
    <row r="4522" spans="1:12" x14ac:dyDescent="0.25">
      <c r="A4522" s="19" t="s">
        <v>4490</v>
      </c>
      <c r="B4522" s="19" t="s">
        <v>4491</v>
      </c>
      <c r="C4522" s="19" t="s">
        <v>6436</v>
      </c>
      <c r="D4522" s="19" t="s">
        <v>6437</v>
      </c>
      <c r="E4522" s="20" t="s">
        <v>21</v>
      </c>
      <c r="F4522" s="19" t="s">
        <v>21</v>
      </c>
      <c r="G4522" s="180">
        <v>98066</v>
      </c>
      <c r="H4522" s="19" t="s">
        <v>6449</v>
      </c>
      <c r="I4522" s="19" t="s">
        <v>15692</v>
      </c>
      <c r="J4522" s="19" t="s">
        <v>9283</v>
      </c>
      <c r="K4522" s="20" t="s">
        <v>11771</v>
      </c>
      <c r="L4522" s="19" t="s">
        <v>25</v>
      </c>
    </row>
    <row r="4523" spans="1:12" x14ac:dyDescent="0.25">
      <c r="A4523" s="19" t="s">
        <v>4490</v>
      </c>
      <c r="B4523" s="19" t="s">
        <v>4491</v>
      </c>
      <c r="C4523" s="19" t="s">
        <v>6436</v>
      </c>
      <c r="D4523" s="19" t="s">
        <v>6437</v>
      </c>
      <c r="E4523" s="20" t="s">
        <v>21</v>
      </c>
      <c r="F4523" s="19" t="s">
        <v>21</v>
      </c>
      <c r="G4523" s="180">
        <v>98067</v>
      </c>
      <c r="H4523" s="19" t="s">
        <v>6450</v>
      </c>
      <c r="I4523" s="19" t="s">
        <v>15692</v>
      </c>
      <c r="J4523" s="19" t="s">
        <v>9283</v>
      </c>
      <c r="K4523" s="20" t="s">
        <v>11772</v>
      </c>
      <c r="L4523" s="19" t="s">
        <v>25</v>
      </c>
    </row>
    <row r="4524" spans="1:12" x14ac:dyDescent="0.25">
      <c r="A4524" s="19" t="s">
        <v>4490</v>
      </c>
      <c r="B4524" s="19" t="s">
        <v>4491</v>
      </c>
      <c r="C4524" s="19" t="s">
        <v>6436</v>
      </c>
      <c r="D4524" s="19" t="s">
        <v>6437</v>
      </c>
      <c r="E4524" s="20" t="s">
        <v>21</v>
      </c>
      <c r="F4524" s="19" t="s">
        <v>21</v>
      </c>
      <c r="G4524" s="180">
        <v>98068</v>
      </c>
      <c r="H4524" s="19" t="s">
        <v>6451</v>
      </c>
      <c r="I4524" s="19" t="s">
        <v>15692</v>
      </c>
      <c r="J4524" s="19" t="s">
        <v>9283</v>
      </c>
      <c r="K4524" s="20" t="s">
        <v>11773</v>
      </c>
      <c r="L4524" s="19" t="s">
        <v>25</v>
      </c>
    </row>
    <row r="4525" spans="1:12" x14ac:dyDescent="0.25">
      <c r="A4525" s="19" t="s">
        <v>4490</v>
      </c>
      <c r="B4525" s="19" t="s">
        <v>4491</v>
      </c>
      <c r="C4525" s="19" t="s">
        <v>6436</v>
      </c>
      <c r="D4525" s="19" t="s">
        <v>6437</v>
      </c>
      <c r="E4525" s="20" t="s">
        <v>21</v>
      </c>
      <c r="F4525" s="19" t="s">
        <v>21</v>
      </c>
      <c r="G4525" s="180">
        <v>98069</v>
      </c>
      <c r="H4525" s="19" t="s">
        <v>6452</v>
      </c>
      <c r="I4525" s="19" t="s">
        <v>15692</v>
      </c>
      <c r="J4525" s="19" t="s">
        <v>9283</v>
      </c>
      <c r="K4525" s="20" t="s">
        <v>11774</v>
      </c>
      <c r="L4525" s="19" t="s">
        <v>25</v>
      </c>
    </row>
    <row r="4526" spans="1:12" x14ac:dyDescent="0.25">
      <c r="A4526" s="19" t="s">
        <v>4490</v>
      </c>
      <c r="B4526" s="19" t="s">
        <v>4491</v>
      </c>
      <c r="C4526" s="19" t="s">
        <v>6436</v>
      </c>
      <c r="D4526" s="19" t="s">
        <v>6437</v>
      </c>
      <c r="E4526" s="20" t="s">
        <v>21</v>
      </c>
      <c r="F4526" s="19" t="s">
        <v>21</v>
      </c>
      <c r="G4526" s="180">
        <v>98070</v>
      </c>
      <c r="H4526" s="19" t="s">
        <v>6453</v>
      </c>
      <c r="I4526" s="19" t="s">
        <v>15692</v>
      </c>
      <c r="J4526" s="19" t="s">
        <v>9283</v>
      </c>
      <c r="K4526" s="20" t="s">
        <v>11775</v>
      </c>
      <c r="L4526" s="19" t="s">
        <v>25</v>
      </c>
    </row>
    <row r="4527" spans="1:12" x14ac:dyDescent="0.25">
      <c r="A4527" s="19" t="s">
        <v>4490</v>
      </c>
      <c r="B4527" s="19" t="s">
        <v>4491</v>
      </c>
      <c r="C4527" s="19" t="s">
        <v>6436</v>
      </c>
      <c r="D4527" s="19" t="s">
        <v>6437</v>
      </c>
      <c r="E4527" s="20" t="s">
        <v>21</v>
      </c>
      <c r="F4527" s="19" t="s">
        <v>21</v>
      </c>
      <c r="G4527" s="180">
        <v>98071</v>
      </c>
      <c r="H4527" s="19" t="s">
        <v>6454</v>
      </c>
      <c r="I4527" s="19" t="s">
        <v>15692</v>
      </c>
      <c r="J4527" s="19" t="s">
        <v>9283</v>
      </c>
      <c r="K4527" s="20" t="s">
        <v>11776</v>
      </c>
      <c r="L4527" s="19" t="s">
        <v>25</v>
      </c>
    </row>
    <row r="4528" spans="1:12" x14ac:dyDescent="0.25">
      <c r="A4528" s="19" t="s">
        <v>4490</v>
      </c>
      <c r="B4528" s="19" t="s">
        <v>4491</v>
      </c>
      <c r="C4528" s="19" t="s">
        <v>6436</v>
      </c>
      <c r="D4528" s="19" t="s">
        <v>6437</v>
      </c>
      <c r="E4528" s="20" t="s">
        <v>21</v>
      </c>
      <c r="F4528" s="19" t="s">
        <v>21</v>
      </c>
      <c r="G4528" s="180">
        <v>98072</v>
      </c>
      <c r="H4528" s="19" t="s">
        <v>6455</v>
      </c>
      <c r="I4528" s="19" t="s">
        <v>15692</v>
      </c>
      <c r="J4528" s="19" t="s">
        <v>9283</v>
      </c>
      <c r="K4528" s="20" t="s">
        <v>11777</v>
      </c>
      <c r="L4528" s="19" t="s">
        <v>25</v>
      </c>
    </row>
    <row r="4529" spans="1:12" x14ac:dyDescent="0.25">
      <c r="A4529" s="19" t="s">
        <v>4490</v>
      </c>
      <c r="B4529" s="19" t="s">
        <v>4491</v>
      </c>
      <c r="C4529" s="19" t="s">
        <v>6436</v>
      </c>
      <c r="D4529" s="19" t="s">
        <v>6437</v>
      </c>
      <c r="E4529" s="20" t="s">
        <v>21</v>
      </c>
      <c r="F4529" s="19" t="s">
        <v>21</v>
      </c>
      <c r="G4529" s="180">
        <v>98073</v>
      </c>
      <c r="H4529" s="19" t="s">
        <v>6456</v>
      </c>
      <c r="I4529" s="19" t="s">
        <v>15692</v>
      </c>
      <c r="J4529" s="19" t="s">
        <v>9283</v>
      </c>
      <c r="K4529" s="20" t="s">
        <v>11778</v>
      </c>
      <c r="L4529" s="19" t="s">
        <v>25</v>
      </c>
    </row>
    <row r="4530" spans="1:12" x14ac:dyDescent="0.25">
      <c r="A4530" s="19" t="s">
        <v>4490</v>
      </c>
      <c r="B4530" s="19" t="s">
        <v>4491</v>
      </c>
      <c r="C4530" s="19" t="s">
        <v>6436</v>
      </c>
      <c r="D4530" s="19" t="s">
        <v>6437</v>
      </c>
      <c r="E4530" s="20" t="s">
        <v>21</v>
      </c>
      <c r="F4530" s="19" t="s">
        <v>21</v>
      </c>
      <c r="G4530" s="180">
        <v>98074</v>
      </c>
      <c r="H4530" s="19" t="s">
        <v>6457</v>
      </c>
      <c r="I4530" s="19" t="s">
        <v>15692</v>
      </c>
      <c r="J4530" s="19" t="s">
        <v>9283</v>
      </c>
      <c r="K4530" s="20" t="s">
        <v>11779</v>
      </c>
      <c r="L4530" s="19" t="s">
        <v>25</v>
      </c>
    </row>
    <row r="4531" spans="1:12" x14ac:dyDescent="0.25">
      <c r="A4531" s="19" t="s">
        <v>4490</v>
      </c>
      <c r="B4531" s="19" t="s">
        <v>4491</v>
      </c>
      <c r="C4531" s="19" t="s">
        <v>6436</v>
      </c>
      <c r="D4531" s="19" t="s">
        <v>6437</v>
      </c>
      <c r="E4531" s="20" t="s">
        <v>21</v>
      </c>
      <c r="F4531" s="19" t="s">
        <v>21</v>
      </c>
      <c r="G4531" s="180">
        <v>98075</v>
      </c>
      <c r="H4531" s="19" t="s">
        <v>6458</v>
      </c>
      <c r="I4531" s="19" t="s">
        <v>15692</v>
      </c>
      <c r="J4531" s="19" t="s">
        <v>9283</v>
      </c>
      <c r="K4531" s="20" t="s">
        <v>11780</v>
      </c>
      <c r="L4531" s="19" t="s">
        <v>25</v>
      </c>
    </row>
    <row r="4532" spans="1:12" x14ac:dyDescent="0.25">
      <c r="A4532" s="19" t="s">
        <v>4490</v>
      </c>
      <c r="B4532" s="19" t="s">
        <v>4491</v>
      </c>
      <c r="C4532" s="19" t="s">
        <v>6436</v>
      </c>
      <c r="D4532" s="19" t="s">
        <v>6437</v>
      </c>
      <c r="E4532" s="20" t="s">
        <v>21</v>
      </c>
      <c r="F4532" s="19" t="s">
        <v>21</v>
      </c>
      <c r="G4532" s="180">
        <v>98076</v>
      </c>
      <c r="H4532" s="19" t="s">
        <v>6459</v>
      </c>
      <c r="I4532" s="19" t="s">
        <v>15692</v>
      </c>
      <c r="J4532" s="19" t="s">
        <v>9283</v>
      </c>
      <c r="K4532" s="20" t="s">
        <v>11781</v>
      </c>
      <c r="L4532" s="19" t="s">
        <v>25</v>
      </c>
    </row>
    <row r="4533" spans="1:12" x14ac:dyDescent="0.25">
      <c r="A4533" s="19" t="s">
        <v>4490</v>
      </c>
      <c r="B4533" s="19" t="s">
        <v>4491</v>
      </c>
      <c r="C4533" s="19" t="s">
        <v>6436</v>
      </c>
      <c r="D4533" s="19" t="s">
        <v>6437</v>
      </c>
      <c r="E4533" s="20" t="s">
        <v>21</v>
      </c>
      <c r="F4533" s="19" t="s">
        <v>21</v>
      </c>
      <c r="G4533" s="180">
        <v>98077</v>
      </c>
      <c r="H4533" s="19" t="s">
        <v>6460</v>
      </c>
      <c r="I4533" s="19" t="s">
        <v>15692</v>
      </c>
      <c r="J4533" s="19" t="s">
        <v>9283</v>
      </c>
      <c r="K4533" s="20" t="s">
        <v>11782</v>
      </c>
      <c r="L4533" s="19" t="s">
        <v>25</v>
      </c>
    </row>
    <row r="4534" spans="1:12" x14ac:dyDescent="0.25">
      <c r="A4534" s="19" t="s">
        <v>4490</v>
      </c>
      <c r="B4534" s="19" t="s">
        <v>4491</v>
      </c>
      <c r="C4534" s="19" t="s">
        <v>6436</v>
      </c>
      <c r="D4534" s="19" t="s">
        <v>6437</v>
      </c>
      <c r="E4534" s="20" t="s">
        <v>21</v>
      </c>
      <c r="F4534" s="19" t="s">
        <v>21</v>
      </c>
      <c r="G4534" s="180">
        <v>98078</v>
      </c>
      <c r="H4534" s="19" t="s">
        <v>6461</v>
      </c>
      <c r="I4534" s="19" t="s">
        <v>15692</v>
      </c>
      <c r="J4534" s="19" t="s">
        <v>9283</v>
      </c>
      <c r="K4534" s="20" t="s">
        <v>11783</v>
      </c>
      <c r="L4534" s="19" t="s">
        <v>25</v>
      </c>
    </row>
    <row r="4535" spans="1:12" x14ac:dyDescent="0.25">
      <c r="A4535" s="19" t="s">
        <v>4490</v>
      </c>
      <c r="B4535" s="19" t="s">
        <v>4491</v>
      </c>
      <c r="C4535" s="19" t="s">
        <v>6436</v>
      </c>
      <c r="D4535" s="19" t="s">
        <v>6437</v>
      </c>
      <c r="E4535" s="20" t="s">
        <v>21</v>
      </c>
      <c r="F4535" s="19" t="s">
        <v>21</v>
      </c>
      <c r="G4535" s="180">
        <v>98079</v>
      </c>
      <c r="H4535" s="19" t="s">
        <v>6462</v>
      </c>
      <c r="I4535" s="19" t="s">
        <v>15692</v>
      </c>
      <c r="J4535" s="19" t="s">
        <v>9283</v>
      </c>
      <c r="K4535" s="20" t="s">
        <v>11784</v>
      </c>
      <c r="L4535" s="19" t="s">
        <v>25</v>
      </c>
    </row>
    <row r="4536" spans="1:12" x14ac:dyDescent="0.25">
      <c r="A4536" s="19" t="s">
        <v>4490</v>
      </c>
      <c r="B4536" s="19" t="s">
        <v>4491</v>
      </c>
      <c r="C4536" s="19" t="s">
        <v>6436</v>
      </c>
      <c r="D4536" s="19" t="s">
        <v>6437</v>
      </c>
      <c r="E4536" s="20" t="s">
        <v>21</v>
      </c>
      <c r="F4536" s="19" t="s">
        <v>21</v>
      </c>
      <c r="G4536" s="180">
        <v>98080</v>
      </c>
      <c r="H4536" s="19" t="s">
        <v>6463</v>
      </c>
      <c r="I4536" s="19" t="s">
        <v>15692</v>
      </c>
      <c r="J4536" s="19" t="s">
        <v>9283</v>
      </c>
      <c r="K4536" s="20" t="s">
        <v>11785</v>
      </c>
      <c r="L4536" s="19" t="s">
        <v>25</v>
      </c>
    </row>
    <row r="4537" spans="1:12" x14ac:dyDescent="0.25">
      <c r="A4537" s="19" t="s">
        <v>4490</v>
      </c>
      <c r="B4537" s="19" t="s">
        <v>4491</v>
      </c>
      <c r="C4537" s="19" t="s">
        <v>6436</v>
      </c>
      <c r="D4537" s="19" t="s">
        <v>6437</v>
      </c>
      <c r="E4537" s="20" t="s">
        <v>21</v>
      </c>
      <c r="F4537" s="19" t="s">
        <v>21</v>
      </c>
      <c r="G4537" s="180">
        <v>98081</v>
      </c>
      <c r="H4537" s="19" t="s">
        <v>6464</v>
      </c>
      <c r="I4537" s="19" t="s">
        <v>15692</v>
      </c>
      <c r="J4537" s="19" t="s">
        <v>9283</v>
      </c>
      <c r="K4537" s="20" t="s">
        <v>11786</v>
      </c>
      <c r="L4537" s="19" t="s">
        <v>25</v>
      </c>
    </row>
    <row r="4538" spans="1:12" x14ac:dyDescent="0.25">
      <c r="A4538" s="19" t="s">
        <v>4490</v>
      </c>
      <c r="B4538" s="19" t="s">
        <v>4491</v>
      </c>
      <c r="C4538" s="19" t="s">
        <v>6436</v>
      </c>
      <c r="D4538" s="19" t="s">
        <v>6437</v>
      </c>
      <c r="E4538" s="20" t="s">
        <v>21</v>
      </c>
      <c r="F4538" s="19" t="s">
        <v>21</v>
      </c>
      <c r="G4538" s="180">
        <v>98082</v>
      </c>
      <c r="H4538" s="19" t="s">
        <v>6465</v>
      </c>
      <c r="I4538" s="19" t="s">
        <v>15692</v>
      </c>
      <c r="J4538" s="19" t="s">
        <v>9283</v>
      </c>
      <c r="K4538" s="20" t="s">
        <v>11787</v>
      </c>
      <c r="L4538" s="19" t="s">
        <v>25</v>
      </c>
    </row>
    <row r="4539" spans="1:12" x14ac:dyDescent="0.25">
      <c r="A4539" s="19" t="s">
        <v>4490</v>
      </c>
      <c r="B4539" s="19" t="s">
        <v>4491</v>
      </c>
      <c r="C4539" s="19" t="s">
        <v>6436</v>
      </c>
      <c r="D4539" s="19" t="s">
        <v>6437</v>
      </c>
      <c r="E4539" s="20" t="s">
        <v>21</v>
      </c>
      <c r="F4539" s="19" t="s">
        <v>21</v>
      </c>
      <c r="G4539" s="180">
        <v>98083</v>
      </c>
      <c r="H4539" s="19" t="s">
        <v>6466</v>
      </c>
      <c r="I4539" s="19" t="s">
        <v>15692</v>
      </c>
      <c r="J4539" s="19" t="s">
        <v>9283</v>
      </c>
      <c r="K4539" s="20" t="s">
        <v>11788</v>
      </c>
      <c r="L4539" s="19" t="s">
        <v>25</v>
      </c>
    </row>
    <row r="4540" spans="1:12" x14ac:dyDescent="0.25">
      <c r="A4540" s="19" t="s">
        <v>4490</v>
      </c>
      <c r="B4540" s="19" t="s">
        <v>4491</v>
      </c>
      <c r="C4540" s="19" t="s">
        <v>6436</v>
      </c>
      <c r="D4540" s="19" t="s">
        <v>6437</v>
      </c>
      <c r="E4540" s="20" t="s">
        <v>21</v>
      </c>
      <c r="F4540" s="19" t="s">
        <v>21</v>
      </c>
      <c r="G4540" s="180">
        <v>98084</v>
      </c>
      <c r="H4540" s="19" t="s">
        <v>6467</v>
      </c>
      <c r="I4540" s="19" t="s">
        <v>15692</v>
      </c>
      <c r="J4540" s="19" t="s">
        <v>9283</v>
      </c>
      <c r="K4540" s="20" t="s">
        <v>11789</v>
      </c>
      <c r="L4540" s="19" t="s">
        <v>25</v>
      </c>
    </row>
    <row r="4541" spans="1:12" x14ac:dyDescent="0.25">
      <c r="A4541" s="19" t="s">
        <v>4490</v>
      </c>
      <c r="B4541" s="19" t="s">
        <v>4491</v>
      </c>
      <c r="C4541" s="19" t="s">
        <v>6436</v>
      </c>
      <c r="D4541" s="19" t="s">
        <v>6437</v>
      </c>
      <c r="E4541" s="20" t="s">
        <v>21</v>
      </c>
      <c r="F4541" s="19" t="s">
        <v>21</v>
      </c>
      <c r="G4541" s="180">
        <v>98085</v>
      </c>
      <c r="H4541" s="19" t="s">
        <v>6468</v>
      </c>
      <c r="I4541" s="19" t="s">
        <v>15692</v>
      </c>
      <c r="J4541" s="19" t="s">
        <v>9283</v>
      </c>
      <c r="K4541" s="20" t="s">
        <v>11790</v>
      </c>
      <c r="L4541" s="19" t="s">
        <v>25</v>
      </c>
    </row>
    <row r="4542" spans="1:12" x14ac:dyDescent="0.25">
      <c r="A4542" s="19" t="s">
        <v>4490</v>
      </c>
      <c r="B4542" s="19" t="s">
        <v>4491</v>
      </c>
      <c r="C4542" s="19" t="s">
        <v>6436</v>
      </c>
      <c r="D4542" s="19" t="s">
        <v>6437</v>
      </c>
      <c r="E4542" s="20" t="s">
        <v>21</v>
      </c>
      <c r="F4542" s="19" t="s">
        <v>21</v>
      </c>
      <c r="G4542" s="180">
        <v>98086</v>
      </c>
      <c r="H4542" s="19" t="s">
        <v>6469</v>
      </c>
      <c r="I4542" s="19" t="s">
        <v>15692</v>
      </c>
      <c r="J4542" s="19" t="s">
        <v>9283</v>
      </c>
      <c r="K4542" s="20" t="s">
        <v>11791</v>
      </c>
      <c r="L4542" s="19" t="s">
        <v>25</v>
      </c>
    </row>
    <row r="4543" spans="1:12" x14ac:dyDescent="0.25">
      <c r="A4543" s="19" t="s">
        <v>4490</v>
      </c>
      <c r="B4543" s="19" t="s">
        <v>4491</v>
      </c>
      <c r="C4543" s="19" t="s">
        <v>6436</v>
      </c>
      <c r="D4543" s="19" t="s">
        <v>6437</v>
      </c>
      <c r="E4543" s="20" t="s">
        <v>21</v>
      </c>
      <c r="F4543" s="19" t="s">
        <v>21</v>
      </c>
      <c r="G4543" s="180">
        <v>98087</v>
      </c>
      <c r="H4543" s="19" t="s">
        <v>6470</v>
      </c>
      <c r="I4543" s="19" t="s">
        <v>15692</v>
      </c>
      <c r="J4543" s="19" t="s">
        <v>9283</v>
      </c>
      <c r="K4543" s="20" t="s">
        <v>11792</v>
      </c>
      <c r="L4543" s="19" t="s">
        <v>25</v>
      </c>
    </row>
    <row r="4544" spans="1:12" x14ac:dyDescent="0.25">
      <c r="A4544" s="19" t="s">
        <v>4490</v>
      </c>
      <c r="B4544" s="19" t="s">
        <v>4491</v>
      </c>
      <c r="C4544" s="19" t="s">
        <v>6436</v>
      </c>
      <c r="D4544" s="19" t="s">
        <v>6437</v>
      </c>
      <c r="E4544" s="20" t="s">
        <v>21</v>
      </c>
      <c r="F4544" s="19" t="s">
        <v>21</v>
      </c>
      <c r="G4544" s="180">
        <v>98088</v>
      </c>
      <c r="H4544" s="19" t="s">
        <v>6471</v>
      </c>
      <c r="I4544" s="19" t="s">
        <v>15692</v>
      </c>
      <c r="J4544" s="19" t="s">
        <v>9283</v>
      </c>
      <c r="K4544" s="20" t="s">
        <v>11793</v>
      </c>
      <c r="L4544" s="19" t="s">
        <v>25</v>
      </c>
    </row>
    <row r="4545" spans="1:12" x14ac:dyDescent="0.25">
      <c r="A4545" s="19" t="s">
        <v>4490</v>
      </c>
      <c r="B4545" s="19" t="s">
        <v>4491</v>
      </c>
      <c r="C4545" s="19" t="s">
        <v>6436</v>
      </c>
      <c r="D4545" s="19" t="s">
        <v>6437</v>
      </c>
      <c r="E4545" s="20" t="s">
        <v>21</v>
      </c>
      <c r="F4545" s="19" t="s">
        <v>21</v>
      </c>
      <c r="G4545" s="180">
        <v>98089</v>
      </c>
      <c r="H4545" s="19" t="s">
        <v>6472</v>
      </c>
      <c r="I4545" s="19" t="s">
        <v>15692</v>
      </c>
      <c r="J4545" s="19" t="s">
        <v>9283</v>
      </c>
      <c r="K4545" s="20" t="s">
        <v>11794</v>
      </c>
      <c r="L4545" s="19" t="s">
        <v>25</v>
      </c>
    </row>
    <row r="4546" spans="1:12" x14ac:dyDescent="0.25">
      <c r="A4546" s="19" t="s">
        <v>4490</v>
      </c>
      <c r="B4546" s="19" t="s">
        <v>4491</v>
      </c>
      <c r="C4546" s="19" t="s">
        <v>6436</v>
      </c>
      <c r="D4546" s="19" t="s">
        <v>6437</v>
      </c>
      <c r="E4546" s="20" t="s">
        <v>21</v>
      </c>
      <c r="F4546" s="19" t="s">
        <v>21</v>
      </c>
      <c r="G4546" s="180">
        <v>98090</v>
      </c>
      <c r="H4546" s="19" t="s">
        <v>6473</v>
      </c>
      <c r="I4546" s="19" t="s">
        <v>15692</v>
      </c>
      <c r="J4546" s="19" t="s">
        <v>9283</v>
      </c>
      <c r="K4546" s="20" t="s">
        <v>11795</v>
      </c>
      <c r="L4546" s="19" t="s">
        <v>25</v>
      </c>
    </row>
    <row r="4547" spans="1:12" x14ac:dyDescent="0.25">
      <c r="A4547" s="19" t="s">
        <v>4490</v>
      </c>
      <c r="B4547" s="19" t="s">
        <v>4491</v>
      </c>
      <c r="C4547" s="19" t="s">
        <v>6436</v>
      </c>
      <c r="D4547" s="19" t="s">
        <v>6437</v>
      </c>
      <c r="E4547" s="20" t="s">
        <v>21</v>
      </c>
      <c r="F4547" s="19" t="s">
        <v>21</v>
      </c>
      <c r="G4547" s="180">
        <v>98091</v>
      </c>
      <c r="H4547" s="19" t="s">
        <v>6474</v>
      </c>
      <c r="I4547" s="19" t="s">
        <v>15692</v>
      </c>
      <c r="J4547" s="19" t="s">
        <v>9283</v>
      </c>
      <c r="K4547" s="20" t="s">
        <v>11796</v>
      </c>
      <c r="L4547" s="19" t="s">
        <v>25</v>
      </c>
    </row>
    <row r="4548" spans="1:12" x14ac:dyDescent="0.25">
      <c r="A4548" s="19" t="s">
        <v>4490</v>
      </c>
      <c r="B4548" s="19" t="s">
        <v>4491</v>
      </c>
      <c r="C4548" s="19" t="s">
        <v>6436</v>
      </c>
      <c r="D4548" s="19" t="s">
        <v>6437</v>
      </c>
      <c r="E4548" s="20" t="s">
        <v>21</v>
      </c>
      <c r="F4548" s="19" t="s">
        <v>21</v>
      </c>
      <c r="G4548" s="180">
        <v>98092</v>
      </c>
      <c r="H4548" s="19" t="s">
        <v>6475</v>
      </c>
      <c r="I4548" s="19" t="s">
        <v>15692</v>
      </c>
      <c r="J4548" s="19" t="s">
        <v>9283</v>
      </c>
      <c r="K4548" s="20" t="s">
        <v>11797</v>
      </c>
      <c r="L4548" s="19" t="s">
        <v>25</v>
      </c>
    </row>
    <row r="4549" spans="1:12" x14ac:dyDescent="0.25">
      <c r="A4549" s="19" t="s">
        <v>4490</v>
      </c>
      <c r="B4549" s="19" t="s">
        <v>4491</v>
      </c>
      <c r="C4549" s="19" t="s">
        <v>6436</v>
      </c>
      <c r="D4549" s="19" t="s">
        <v>6437</v>
      </c>
      <c r="E4549" s="20" t="s">
        <v>21</v>
      </c>
      <c r="F4549" s="19" t="s">
        <v>21</v>
      </c>
      <c r="G4549" s="180">
        <v>98093</v>
      </c>
      <c r="H4549" s="19" t="s">
        <v>6476</v>
      </c>
      <c r="I4549" s="19" t="s">
        <v>15692</v>
      </c>
      <c r="J4549" s="19" t="s">
        <v>9283</v>
      </c>
      <c r="K4549" s="20" t="s">
        <v>11798</v>
      </c>
      <c r="L4549" s="19" t="s">
        <v>25</v>
      </c>
    </row>
    <row r="4550" spans="1:12" x14ac:dyDescent="0.25">
      <c r="A4550" s="19" t="s">
        <v>4490</v>
      </c>
      <c r="B4550" s="19" t="s">
        <v>4491</v>
      </c>
      <c r="C4550" s="19" t="s">
        <v>6436</v>
      </c>
      <c r="D4550" s="19" t="s">
        <v>6437</v>
      </c>
      <c r="E4550" s="20" t="s">
        <v>21</v>
      </c>
      <c r="F4550" s="19" t="s">
        <v>21</v>
      </c>
      <c r="G4550" s="180">
        <v>98094</v>
      </c>
      <c r="H4550" s="19" t="s">
        <v>6477</v>
      </c>
      <c r="I4550" s="19" t="s">
        <v>15692</v>
      </c>
      <c r="J4550" s="19" t="s">
        <v>9283</v>
      </c>
      <c r="K4550" s="20" t="s">
        <v>11799</v>
      </c>
      <c r="L4550" s="19" t="s">
        <v>25</v>
      </c>
    </row>
    <row r="4551" spans="1:12" x14ac:dyDescent="0.25">
      <c r="A4551" s="19" t="s">
        <v>4490</v>
      </c>
      <c r="B4551" s="19" t="s">
        <v>4491</v>
      </c>
      <c r="C4551" s="19" t="s">
        <v>6436</v>
      </c>
      <c r="D4551" s="19" t="s">
        <v>6437</v>
      </c>
      <c r="E4551" s="20" t="s">
        <v>21</v>
      </c>
      <c r="F4551" s="19" t="s">
        <v>21</v>
      </c>
      <c r="G4551" s="180">
        <v>98099</v>
      </c>
      <c r="H4551" s="19" t="s">
        <v>6478</v>
      </c>
      <c r="I4551" s="19" t="s">
        <v>15692</v>
      </c>
      <c r="J4551" s="19" t="s">
        <v>9283</v>
      </c>
      <c r="K4551" s="20" t="s">
        <v>11800</v>
      </c>
      <c r="L4551" s="19" t="s">
        <v>25</v>
      </c>
    </row>
    <row r="4552" spans="1:12" x14ac:dyDescent="0.25">
      <c r="A4552" s="19" t="s">
        <v>4490</v>
      </c>
      <c r="B4552" s="19" t="s">
        <v>4491</v>
      </c>
      <c r="C4552" s="19" t="s">
        <v>6436</v>
      </c>
      <c r="D4552" s="19" t="s">
        <v>6437</v>
      </c>
      <c r="E4552" s="20" t="s">
        <v>21</v>
      </c>
      <c r="F4552" s="19" t="s">
        <v>21</v>
      </c>
      <c r="G4552" s="180">
        <v>98100</v>
      </c>
      <c r="H4552" s="19" t="s">
        <v>6479</v>
      </c>
      <c r="I4552" s="19" t="s">
        <v>15692</v>
      </c>
      <c r="J4552" s="19" t="s">
        <v>9283</v>
      </c>
      <c r="K4552" s="20" t="s">
        <v>11801</v>
      </c>
      <c r="L4552" s="19" t="s">
        <v>25</v>
      </c>
    </row>
    <row r="4553" spans="1:12" x14ac:dyDescent="0.25">
      <c r="A4553" s="19" t="s">
        <v>4490</v>
      </c>
      <c r="B4553" s="19" t="s">
        <v>4491</v>
      </c>
      <c r="C4553" s="19" t="s">
        <v>6436</v>
      </c>
      <c r="D4553" s="19" t="s">
        <v>6437</v>
      </c>
      <c r="E4553" s="20" t="s">
        <v>21</v>
      </c>
      <c r="F4553" s="19" t="s">
        <v>21</v>
      </c>
      <c r="G4553" s="180">
        <v>98101</v>
      </c>
      <c r="H4553" s="19" t="s">
        <v>6480</v>
      </c>
      <c r="I4553" s="19" t="s">
        <v>15692</v>
      </c>
      <c r="J4553" s="19" t="s">
        <v>9283</v>
      </c>
      <c r="K4553" s="20" t="s">
        <v>11802</v>
      </c>
      <c r="L4553" s="19" t="s">
        <v>25</v>
      </c>
    </row>
    <row r="4554" spans="1:12" x14ac:dyDescent="0.25">
      <c r="A4554" s="19" t="s">
        <v>4490</v>
      </c>
      <c r="B4554" s="19" t="s">
        <v>4491</v>
      </c>
      <c r="C4554" s="19" t="s">
        <v>6436</v>
      </c>
      <c r="D4554" s="19" t="s">
        <v>6437</v>
      </c>
      <c r="E4554" s="20" t="s">
        <v>21</v>
      </c>
      <c r="F4554" s="19" t="s">
        <v>21</v>
      </c>
      <c r="G4554" s="180">
        <v>98109</v>
      </c>
      <c r="H4554" s="19" t="s">
        <v>6481</v>
      </c>
      <c r="I4554" s="19" t="s">
        <v>15692</v>
      </c>
      <c r="J4554" s="19" t="s">
        <v>9283</v>
      </c>
      <c r="K4554" s="20" t="s">
        <v>11803</v>
      </c>
      <c r="L4554" s="19" t="s">
        <v>25</v>
      </c>
    </row>
    <row r="4555" spans="1:12" x14ac:dyDescent="0.25">
      <c r="A4555" s="19" t="s">
        <v>4490</v>
      </c>
      <c r="B4555" s="19" t="s">
        <v>4491</v>
      </c>
      <c r="C4555" s="19" t="s">
        <v>6436</v>
      </c>
      <c r="D4555" s="19" t="s">
        <v>6437</v>
      </c>
      <c r="E4555" s="20" t="s">
        <v>21</v>
      </c>
      <c r="F4555" s="19" t="s">
        <v>21</v>
      </c>
      <c r="G4555" s="180">
        <v>98110</v>
      </c>
      <c r="H4555" s="19" t="s">
        <v>6482</v>
      </c>
      <c r="I4555" s="19" t="s">
        <v>15692</v>
      </c>
      <c r="J4555" s="19" t="s">
        <v>9283</v>
      </c>
      <c r="K4555" s="20" t="s">
        <v>11804</v>
      </c>
      <c r="L4555" s="19" t="s">
        <v>25</v>
      </c>
    </row>
    <row r="4556" spans="1:12" x14ac:dyDescent="0.25">
      <c r="A4556" s="19" t="s">
        <v>4490</v>
      </c>
      <c r="B4556" s="19" t="s">
        <v>4491</v>
      </c>
      <c r="C4556" s="19" t="s">
        <v>6436</v>
      </c>
      <c r="D4556" s="19" t="s">
        <v>6437</v>
      </c>
      <c r="E4556" s="20" t="s">
        <v>21</v>
      </c>
      <c r="F4556" s="19" t="s">
        <v>21</v>
      </c>
      <c r="G4556" s="180">
        <v>98111</v>
      </c>
      <c r="H4556" s="19" t="s">
        <v>6483</v>
      </c>
      <c r="I4556" s="19" t="s">
        <v>15692</v>
      </c>
      <c r="J4556" s="19" t="s">
        <v>9283</v>
      </c>
      <c r="K4556" s="20" t="s">
        <v>11805</v>
      </c>
      <c r="L4556" s="19" t="s">
        <v>25</v>
      </c>
    </row>
    <row r="4557" spans="1:12" x14ac:dyDescent="0.25">
      <c r="A4557" s="19" t="s">
        <v>4490</v>
      </c>
      <c r="B4557" s="19" t="s">
        <v>4491</v>
      </c>
      <c r="C4557" s="19" t="s">
        <v>6436</v>
      </c>
      <c r="D4557" s="19" t="s">
        <v>6437</v>
      </c>
      <c r="E4557" s="20" t="s">
        <v>21</v>
      </c>
      <c r="F4557" s="19" t="s">
        <v>21</v>
      </c>
      <c r="G4557" s="180">
        <v>98114</v>
      </c>
      <c r="H4557" s="19" t="s">
        <v>6485</v>
      </c>
      <c r="I4557" s="19" t="s">
        <v>15692</v>
      </c>
      <c r="J4557" s="19" t="s">
        <v>9283</v>
      </c>
      <c r="K4557" s="20" t="s">
        <v>11806</v>
      </c>
      <c r="L4557" s="19" t="s">
        <v>25</v>
      </c>
    </row>
    <row r="4558" spans="1:12" x14ac:dyDescent="0.25">
      <c r="A4558" s="19" t="s">
        <v>4490</v>
      </c>
      <c r="B4558" s="19" t="s">
        <v>4491</v>
      </c>
      <c r="C4558" s="19" t="s">
        <v>6436</v>
      </c>
      <c r="D4558" s="19" t="s">
        <v>6437</v>
      </c>
      <c r="E4558" s="20" t="s">
        <v>21</v>
      </c>
      <c r="F4558" s="19" t="s">
        <v>21</v>
      </c>
      <c r="G4558" s="180">
        <v>98115</v>
      </c>
      <c r="H4558" s="19" t="s">
        <v>6486</v>
      </c>
      <c r="I4558" s="19" t="s">
        <v>15692</v>
      </c>
      <c r="J4558" s="19" t="s">
        <v>9283</v>
      </c>
      <c r="K4558" s="20" t="s">
        <v>11807</v>
      </c>
      <c r="L4558" s="19" t="s">
        <v>25</v>
      </c>
    </row>
    <row r="4559" spans="1:12" x14ac:dyDescent="0.25">
      <c r="A4559" s="19" t="s">
        <v>4490</v>
      </c>
      <c r="B4559" s="19" t="s">
        <v>4491</v>
      </c>
      <c r="C4559" s="19" t="s">
        <v>6487</v>
      </c>
      <c r="D4559" s="19" t="s">
        <v>6488</v>
      </c>
      <c r="E4559" s="20" t="s">
        <v>21</v>
      </c>
      <c r="F4559" s="19" t="s">
        <v>21</v>
      </c>
      <c r="G4559" s="180">
        <v>89957</v>
      </c>
      <c r="H4559" s="19" t="s">
        <v>6489</v>
      </c>
      <c r="I4559" s="19" t="s">
        <v>15692</v>
      </c>
      <c r="J4559" s="19" t="s">
        <v>23</v>
      </c>
      <c r="K4559" s="20" t="s">
        <v>11808</v>
      </c>
      <c r="L4559" s="19" t="s">
        <v>25</v>
      </c>
    </row>
    <row r="4560" spans="1:12" x14ac:dyDescent="0.25">
      <c r="A4560" s="19" t="s">
        <v>4490</v>
      </c>
      <c r="B4560" s="19" t="s">
        <v>4491</v>
      </c>
      <c r="C4560" s="19" t="s">
        <v>6487</v>
      </c>
      <c r="D4560" s="19" t="s">
        <v>6488</v>
      </c>
      <c r="E4560" s="20" t="s">
        <v>21</v>
      </c>
      <c r="F4560" s="19" t="s">
        <v>21</v>
      </c>
      <c r="G4560" s="180">
        <v>89959</v>
      </c>
      <c r="H4560" s="19" t="s">
        <v>6491</v>
      </c>
      <c r="I4560" s="19" t="s">
        <v>15692</v>
      </c>
      <c r="J4560" s="19" t="s">
        <v>23</v>
      </c>
      <c r="K4560" s="20" t="s">
        <v>11809</v>
      </c>
      <c r="L4560" s="19" t="s">
        <v>25</v>
      </c>
    </row>
    <row r="4561" spans="1:12" x14ac:dyDescent="0.25">
      <c r="A4561" s="19" t="s">
        <v>4490</v>
      </c>
      <c r="B4561" s="19" t="s">
        <v>4491</v>
      </c>
      <c r="C4561" s="19" t="s">
        <v>6492</v>
      </c>
      <c r="D4561" s="19" t="s">
        <v>6493</v>
      </c>
      <c r="E4561" s="20" t="s">
        <v>21</v>
      </c>
      <c r="F4561" s="19" t="s">
        <v>21</v>
      </c>
      <c r="G4561" s="180">
        <v>89349</v>
      </c>
      <c r="H4561" s="19" t="s">
        <v>6494</v>
      </c>
      <c r="I4561" s="19" t="s">
        <v>15692</v>
      </c>
      <c r="J4561" s="19" t="s">
        <v>23</v>
      </c>
      <c r="K4561" s="20" t="s">
        <v>9114</v>
      </c>
      <c r="L4561" s="19" t="s">
        <v>25</v>
      </c>
    </row>
    <row r="4562" spans="1:12" x14ac:dyDescent="0.25">
      <c r="A4562" s="19" t="s">
        <v>4490</v>
      </c>
      <c r="B4562" s="19" t="s">
        <v>4491</v>
      </c>
      <c r="C4562" s="19" t="s">
        <v>6492</v>
      </c>
      <c r="D4562" s="19" t="s">
        <v>6493</v>
      </c>
      <c r="E4562" s="20" t="s">
        <v>21</v>
      </c>
      <c r="F4562" s="19" t="s">
        <v>21</v>
      </c>
      <c r="G4562" s="180">
        <v>89351</v>
      </c>
      <c r="H4562" s="19" t="s">
        <v>6495</v>
      </c>
      <c r="I4562" s="19" t="s">
        <v>15692</v>
      </c>
      <c r="J4562" s="19" t="s">
        <v>23</v>
      </c>
      <c r="K4562" s="20" t="s">
        <v>1581</v>
      </c>
      <c r="L4562" s="19" t="s">
        <v>25</v>
      </c>
    </row>
    <row r="4563" spans="1:12" x14ac:dyDescent="0.25">
      <c r="A4563" s="19" t="s">
        <v>4490</v>
      </c>
      <c r="B4563" s="19" t="s">
        <v>4491</v>
      </c>
      <c r="C4563" s="19" t="s">
        <v>6492</v>
      </c>
      <c r="D4563" s="19" t="s">
        <v>6493</v>
      </c>
      <c r="E4563" s="20" t="s">
        <v>21</v>
      </c>
      <c r="F4563" s="19" t="s">
        <v>21</v>
      </c>
      <c r="G4563" s="180">
        <v>89352</v>
      </c>
      <c r="H4563" s="19" t="s">
        <v>6497</v>
      </c>
      <c r="I4563" s="19" t="s">
        <v>15692</v>
      </c>
      <c r="J4563" s="19" t="s">
        <v>23</v>
      </c>
      <c r="K4563" s="20" t="s">
        <v>10788</v>
      </c>
      <c r="L4563" s="19" t="s">
        <v>25</v>
      </c>
    </row>
    <row r="4564" spans="1:12" x14ac:dyDescent="0.25">
      <c r="A4564" s="19" t="s">
        <v>4490</v>
      </c>
      <c r="B4564" s="19" t="s">
        <v>4491</v>
      </c>
      <c r="C4564" s="19" t="s">
        <v>6492</v>
      </c>
      <c r="D4564" s="19" t="s">
        <v>6493</v>
      </c>
      <c r="E4564" s="20" t="s">
        <v>21</v>
      </c>
      <c r="F4564" s="19" t="s">
        <v>21</v>
      </c>
      <c r="G4564" s="180">
        <v>89353</v>
      </c>
      <c r="H4564" s="19" t="s">
        <v>6498</v>
      </c>
      <c r="I4564" s="19" t="s">
        <v>15692</v>
      </c>
      <c r="J4564" s="19" t="s">
        <v>23</v>
      </c>
      <c r="K4564" s="20" t="s">
        <v>5399</v>
      </c>
      <c r="L4564" s="19" t="s">
        <v>25</v>
      </c>
    </row>
    <row r="4565" spans="1:12" x14ac:dyDescent="0.25">
      <c r="A4565" s="19" t="s">
        <v>4490</v>
      </c>
      <c r="B4565" s="19" t="s">
        <v>4491</v>
      </c>
      <c r="C4565" s="19" t="s">
        <v>6492</v>
      </c>
      <c r="D4565" s="19" t="s">
        <v>6493</v>
      </c>
      <c r="E4565" s="20" t="s">
        <v>21</v>
      </c>
      <c r="F4565" s="19" t="s">
        <v>21</v>
      </c>
      <c r="G4565" s="180">
        <v>89354</v>
      </c>
      <c r="H4565" s="19" t="s">
        <v>6500</v>
      </c>
      <c r="I4565" s="19" t="s">
        <v>15692</v>
      </c>
      <c r="J4565" s="19" t="s">
        <v>23</v>
      </c>
      <c r="K4565" s="20" t="s">
        <v>11810</v>
      </c>
      <c r="L4565" s="19" t="s">
        <v>25</v>
      </c>
    </row>
    <row r="4566" spans="1:12" x14ac:dyDescent="0.25">
      <c r="A4566" s="19" t="s">
        <v>4490</v>
      </c>
      <c r="B4566" s="19" t="s">
        <v>4491</v>
      </c>
      <c r="C4566" s="19" t="s">
        <v>6492</v>
      </c>
      <c r="D4566" s="19" t="s">
        <v>6493</v>
      </c>
      <c r="E4566" s="20" t="s">
        <v>21</v>
      </c>
      <c r="F4566" s="19" t="s">
        <v>21</v>
      </c>
      <c r="G4566" s="180">
        <v>89969</v>
      </c>
      <c r="H4566" s="19" t="s">
        <v>6501</v>
      </c>
      <c r="I4566" s="19" t="s">
        <v>15692</v>
      </c>
      <c r="J4566" s="19" t="s">
        <v>23</v>
      </c>
      <c r="K4566" s="20" t="s">
        <v>11811</v>
      </c>
      <c r="L4566" s="19" t="s">
        <v>25</v>
      </c>
    </row>
    <row r="4567" spans="1:12" x14ac:dyDescent="0.25">
      <c r="A4567" s="19" t="s">
        <v>4490</v>
      </c>
      <c r="B4567" s="19" t="s">
        <v>4491</v>
      </c>
      <c r="C4567" s="19" t="s">
        <v>6492</v>
      </c>
      <c r="D4567" s="19" t="s">
        <v>6493</v>
      </c>
      <c r="E4567" s="20" t="s">
        <v>21</v>
      </c>
      <c r="F4567" s="19" t="s">
        <v>21</v>
      </c>
      <c r="G4567" s="180">
        <v>89970</v>
      </c>
      <c r="H4567" s="19" t="s">
        <v>6502</v>
      </c>
      <c r="I4567" s="19" t="s">
        <v>15692</v>
      </c>
      <c r="J4567" s="19" t="s">
        <v>23</v>
      </c>
      <c r="K4567" s="20" t="s">
        <v>6362</v>
      </c>
      <c r="L4567" s="19" t="s">
        <v>25</v>
      </c>
    </row>
    <row r="4568" spans="1:12" x14ac:dyDescent="0.25">
      <c r="A4568" s="19" t="s">
        <v>4490</v>
      </c>
      <c r="B4568" s="19" t="s">
        <v>4491</v>
      </c>
      <c r="C4568" s="19" t="s">
        <v>6492</v>
      </c>
      <c r="D4568" s="19" t="s">
        <v>6493</v>
      </c>
      <c r="E4568" s="20" t="s">
        <v>21</v>
      </c>
      <c r="F4568" s="19" t="s">
        <v>21</v>
      </c>
      <c r="G4568" s="180">
        <v>89971</v>
      </c>
      <c r="H4568" s="19" t="s">
        <v>6504</v>
      </c>
      <c r="I4568" s="19" t="s">
        <v>15692</v>
      </c>
      <c r="J4568" s="19" t="s">
        <v>23</v>
      </c>
      <c r="K4568" s="20" t="s">
        <v>7670</v>
      </c>
      <c r="L4568" s="19" t="s">
        <v>25</v>
      </c>
    </row>
    <row r="4569" spans="1:12" x14ac:dyDescent="0.25">
      <c r="A4569" s="19" t="s">
        <v>4490</v>
      </c>
      <c r="B4569" s="19" t="s">
        <v>4491</v>
      </c>
      <c r="C4569" s="19" t="s">
        <v>6492</v>
      </c>
      <c r="D4569" s="19" t="s">
        <v>6493</v>
      </c>
      <c r="E4569" s="20" t="s">
        <v>21</v>
      </c>
      <c r="F4569" s="19" t="s">
        <v>21</v>
      </c>
      <c r="G4569" s="180">
        <v>89972</v>
      </c>
      <c r="H4569" s="19" t="s">
        <v>6505</v>
      </c>
      <c r="I4569" s="19" t="s">
        <v>15692</v>
      </c>
      <c r="J4569" s="19" t="s">
        <v>23</v>
      </c>
      <c r="K4569" s="20" t="s">
        <v>1985</v>
      </c>
      <c r="L4569" s="19" t="s">
        <v>25</v>
      </c>
    </row>
    <row r="4570" spans="1:12" x14ac:dyDescent="0.25">
      <c r="A4570" s="19" t="s">
        <v>4490</v>
      </c>
      <c r="B4570" s="19" t="s">
        <v>4491</v>
      </c>
      <c r="C4570" s="19" t="s">
        <v>6492</v>
      </c>
      <c r="D4570" s="19" t="s">
        <v>6493</v>
      </c>
      <c r="E4570" s="20" t="s">
        <v>21</v>
      </c>
      <c r="F4570" s="19" t="s">
        <v>21</v>
      </c>
      <c r="G4570" s="180">
        <v>89973</v>
      </c>
      <c r="H4570" s="19" t="s">
        <v>6507</v>
      </c>
      <c r="I4570" s="19" t="s">
        <v>15692</v>
      </c>
      <c r="J4570" s="19" t="s">
        <v>23</v>
      </c>
      <c r="K4570" s="20" t="s">
        <v>11812</v>
      </c>
      <c r="L4570" s="19" t="s">
        <v>25</v>
      </c>
    </row>
    <row r="4571" spans="1:12" x14ac:dyDescent="0.25">
      <c r="A4571" s="19" t="s">
        <v>4490</v>
      </c>
      <c r="B4571" s="19" t="s">
        <v>4491</v>
      </c>
      <c r="C4571" s="19" t="s">
        <v>6492</v>
      </c>
      <c r="D4571" s="19" t="s">
        <v>6493</v>
      </c>
      <c r="E4571" s="20" t="s">
        <v>21</v>
      </c>
      <c r="F4571" s="19" t="s">
        <v>21</v>
      </c>
      <c r="G4571" s="180">
        <v>89974</v>
      </c>
      <c r="H4571" s="19" t="s">
        <v>6508</v>
      </c>
      <c r="I4571" s="19" t="s">
        <v>15692</v>
      </c>
      <c r="J4571" s="19" t="s">
        <v>23</v>
      </c>
      <c r="K4571" s="20" t="s">
        <v>11813</v>
      </c>
      <c r="L4571" s="19" t="s">
        <v>25</v>
      </c>
    </row>
    <row r="4572" spans="1:12" x14ac:dyDescent="0.25">
      <c r="A4572" s="19" t="s">
        <v>4490</v>
      </c>
      <c r="B4572" s="19" t="s">
        <v>4491</v>
      </c>
      <c r="C4572" s="19" t="s">
        <v>6492</v>
      </c>
      <c r="D4572" s="19" t="s">
        <v>6493</v>
      </c>
      <c r="E4572" s="20" t="s">
        <v>21</v>
      </c>
      <c r="F4572" s="19" t="s">
        <v>21</v>
      </c>
      <c r="G4572" s="180">
        <v>89984</v>
      </c>
      <c r="H4572" s="19" t="s">
        <v>6509</v>
      </c>
      <c r="I4572" s="19" t="s">
        <v>15692</v>
      </c>
      <c r="J4572" s="19" t="s">
        <v>23</v>
      </c>
      <c r="K4572" s="20" t="s">
        <v>11814</v>
      </c>
      <c r="L4572" s="19" t="s">
        <v>25</v>
      </c>
    </row>
    <row r="4573" spans="1:12" x14ac:dyDescent="0.25">
      <c r="A4573" s="19" t="s">
        <v>4490</v>
      </c>
      <c r="B4573" s="19" t="s">
        <v>4491</v>
      </c>
      <c r="C4573" s="19" t="s">
        <v>6492</v>
      </c>
      <c r="D4573" s="19" t="s">
        <v>6493</v>
      </c>
      <c r="E4573" s="20" t="s">
        <v>21</v>
      </c>
      <c r="F4573" s="19" t="s">
        <v>21</v>
      </c>
      <c r="G4573" s="180">
        <v>89985</v>
      </c>
      <c r="H4573" s="19" t="s">
        <v>6510</v>
      </c>
      <c r="I4573" s="19" t="s">
        <v>15692</v>
      </c>
      <c r="J4573" s="19" t="s">
        <v>23</v>
      </c>
      <c r="K4573" s="20" t="s">
        <v>11815</v>
      </c>
      <c r="L4573" s="19" t="s">
        <v>25</v>
      </c>
    </row>
    <row r="4574" spans="1:12" x14ac:dyDescent="0.25">
      <c r="A4574" s="19" t="s">
        <v>4490</v>
      </c>
      <c r="B4574" s="19" t="s">
        <v>4491</v>
      </c>
      <c r="C4574" s="19" t="s">
        <v>6492</v>
      </c>
      <c r="D4574" s="19" t="s">
        <v>6493</v>
      </c>
      <c r="E4574" s="20" t="s">
        <v>21</v>
      </c>
      <c r="F4574" s="19" t="s">
        <v>21</v>
      </c>
      <c r="G4574" s="180">
        <v>89986</v>
      </c>
      <c r="H4574" s="19" t="s">
        <v>6511</v>
      </c>
      <c r="I4574" s="19" t="s">
        <v>15692</v>
      </c>
      <c r="J4574" s="19" t="s">
        <v>23</v>
      </c>
      <c r="K4574" s="20" t="s">
        <v>11816</v>
      </c>
      <c r="L4574" s="19" t="s">
        <v>25</v>
      </c>
    </row>
    <row r="4575" spans="1:12" x14ac:dyDescent="0.25">
      <c r="A4575" s="19" t="s">
        <v>4490</v>
      </c>
      <c r="B4575" s="19" t="s">
        <v>4491</v>
      </c>
      <c r="C4575" s="19" t="s">
        <v>6492</v>
      </c>
      <c r="D4575" s="19" t="s">
        <v>6493</v>
      </c>
      <c r="E4575" s="20" t="s">
        <v>21</v>
      </c>
      <c r="F4575" s="19" t="s">
        <v>21</v>
      </c>
      <c r="G4575" s="180">
        <v>89987</v>
      </c>
      <c r="H4575" s="19" t="s">
        <v>6513</v>
      </c>
      <c r="I4575" s="19" t="s">
        <v>15692</v>
      </c>
      <c r="J4575" s="19" t="s">
        <v>23</v>
      </c>
      <c r="K4575" s="20" t="s">
        <v>11817</v>
      </c>
      <c r="L4575" s="19" t="s">
        <v>25</v>
      </c>
    </row>
    <row r="4576" spans="1:12" x14ac:dyDescent="0.25">
      <c r="A4576" s="19" t="s">
        <v>4490</v>
      </c>
      <c r="B4576" s="19" t="s">
        <v>4491</v>
      </c>
      <c r="C4576" s="19" t="s">
        <v>6492</v>
      </c>
      <c r="D4576" s="19" t="s">
        <v>6493</v>
      </c>
      <c r="E4576" s="20" t="s">
        <v>21</v>
      </c>
      <c r="F4576" s="19" t="s">
        <v>21</v>
      </c>
      <c r="G4576" s="180">
        <v>90371</v>
      </c>
      <c r="H4576" s="19" t="s">
        <v>6514</v>
      </c>
      <c r="I4576" s="19" t="s">
        <v>15692</v>
      </c>
      <c r="J4576" s="19" t="s">
        <v>23</v>
      </c>
      <c r="K4576" s="20" t="s">
        <v>11818</v>
      </c>
      <c r="L4576" s="19" t="s">
        <v>25</v>
      </c>
    </row>
    <row r="4577" spans="1:12" x14ac:dyDescent="0.25">
      <c r="A4577" s="19" t="s">
        <v>4490</v>
      </c>
      <c r="B4577" s="19" t="s">
        <v>4491</v>
      </c>
      <c r="C4577" s="19" t="s">
        <v>6492</v>
      </c>
      <c r="D4577" s="19" t="s">
        <v>6493</v>
      </c>
      <c r="E4577" s="20" t="s">
        <v>21</v>
      </c>
      <c r="F4577" s="19" t="s">
        <v>21</v>
      </c>
      <c r="G4577" s="180">
        <v>94489</v>
      </c>
      <c r="H4577" s="19" t="s">
        <v>6515</v>
      </c>
      <c r="I4577" s="19" t="s">
        <v>15692</v>
      </c>
      <c r="J4577" s="19" t="s">
        <v>23</v>
      </c>
      <c r="K4577" s="20" t="s">
        <v>11819</v>
      </c>
      <c r="L4577" s="19" t="s">
        <v>25</v>
      </c>
    </row>
    <row r="4578" spans="1:12" x14ac:dyDescent="0.25">
      <c r="A4578" s="19" t="s">
        <v>4490</v>
      </c>
      <c r="B4578" s="19" t="s">
        <v>4491</v>
      </c>
      <c r="C4578" s="19" t="s">
        <v>6492</v>
      </c>
      <c r="D4578" s="19" t="s">
        <v>6493</v>
      </c>
      <c r="E4578" s="20" t="s">
        <v>21</v>
      </c>
      <c r="F4578" s="19" t="s">
        <v>21</v>
      </c>
      <c r="G4578" s="180">
        <v>94490</v>
      </c>
      <c r="H4578" s="19" t="s">
        <v>6517</v>
      </c>
      <c r="I4578" s="19" t="s">
        <v>15692</v>
      </c>
      <c r="J4578" s="19" t="s">
        <v>23</v>
      </c>
      <c r="K4578" s="20" t="s">
        <v>11820</v>
      </c>
      <c r="L4578" s="19" t="s">
        <v>25</v>
      </c>
    </row>
    <row r="4579" spans="1:12" x14ac:dyDescent="0.25">
      <c r="A4579" s="19" t="s">
        <v>4490</v>
      </c>
      <c r="B4579" s="19" t="s">
        <v>4491</v>
      </c>
      <c r="C4579" s="19" t="s">
        <v>6492</v>
      </c>
      <c r="D4579" s="19" t="s">
        <v>6493</v>
      </c>
      <c r="E4579" s="20" t="s">
        <v>21</v>
      </c>
      <c r="F4579" s="19" t="s">
        <v>21</v>
      </c>
      <c r="G4579" s="180">
        <v>94491</v>
      </c>
      <c r="H4579" s="19" t="s">
        <v>6518</v>
      </c>
      <c r="I4579" s="19" t="s">
        <v>15692</v>
      </c>
      <c r="J4579" s="19" t="s">
        <v>23</v>
      </c>
      <c r="K4579" s="20" t="s">
        <v>11821</v>
      </c>
      <c r="L4579" s="19" t="s">
        <v>25</v>
      </c>
    </row>
    <row r="4580" spans="1:12" x14ac:dyDescent="0.25">
      <c r="A4580" s="19" t="s">
        <v>4490</v>
      </c>
      <c r="B4580" s="19" t="s">
        <v>4491</v>
      </c>
      <c r="C4580" s="19" t="s">
        <v>6492</v>
      </c>
      <c r="D4580" s="19" t="s">
        <v>6493</v>
      </c>
      <c r="E4580" s="20" t="s">
        <v>21</v>
      </c>
      <c r="F4580" s="19" t="s">
        <v>21</v>
      </c>
      <c r="G4580" s="180">
        <v>94492</v>
      </c>
      <c r="H4580" s="19" t="s">
        <v>6519</v>
      </c>
      <c r="I4580" s="19" t="s">
        <v>15692</v>
      </c>
      <c r="J4580" s="19" t="s">
        <v>23</v>
      </c>
      <c r="K4580" s="20" t="s">
        <v>11822</v>
      </c>
      <c r="L4580" s="19" t="s">
        <v>25</v>
      </c>
    </row>
    <row r="4581" spans="1:12" x14ac:dyDescent="0.25">
      <c r="A4581" s="19" t="s">
        <v>4490</v>
      </c>
      <c r="B4581" s="19" t="s">
        <v>4491</v>
      </c>
      <c r="C4581" s="19" t="s">
        <v>6492</v>
      </c>
      <c r="D4581" s="19" t="s">
        <v>6493</v>
      </c>
      <c r="E4581" s="20" t="s">
        <v>21</v>
      </c>
      <c r="F4581" s="19" t="s">
        <v>21</v>
      </c>
      <c r="G4581" s="180">
        <v>94493</v>
      </c>
      <c r="H4581" s="19" t="s">
        <v>6521</v>
      </c>
      <c r="I4581" s="19" t="s">
        <v>15692</v>
      </c>
      <c r="J4581" s="19" t="s">
        <v>23</v>
      </c>
      <c r="K4581" s="20" t="s">
        <v>9486</v>
      </c>
      <c r="L4581" s="19" t="s">
        <v>25</v>
      </c>
    </row>
    <row r="4582" spans="1:12" x14ac:dyDescent="0.25">
      <c r="A4582" s="19" t="s">
        <v>4490</v>
      </c>
      <c r="B4582" s="19" t="s">
        <v>4491</v>
      </c>
      <c r="C4582" s="19" t="s">
        <v>6492</v>
      </c>
      <c r="D4582" s="19" t="s">
        <v>6493</v>
      </c>
      <c r="E4582" s="20" t="s">
        <v>21</v>
      </c>
      <c r="F4582" s="19" t="s">
        <v>21</v>
      </c>
      <c r="G4582" s="180">
        <v>94494</v>
      </c>
      <c r="H4582" s="19" t="s">
        <v>6522</v>
      </c>
      <c r="I4582" s="19" t="s">
        <v>15692</v>
      </c>
      <c r="J4582" s="19" t="s">
        <v>23</v>
      </c>
      <c r="K4582" s="20" t="s">
        <v>11823</v>
      </c>
      <c r="L4582" s="19" t="s">
        <v>25</v>
      </c>
    </row>
    <row r="4583" spans="1:12" x14ac:dyDescent="0.25">
      <c r="A4583" s="19" t="s">
        <v>4490</v>
      </c>
      <c r="B4583" s="19" t="s">
        <v>4491</v>
      </c>
      <c r="C4583" s="19" t="s">
        <v>6492</v>
      </c>
      <c r="D4583" s="19" t="s">
        <v>6493</v>
      </c>
      <c r="E4583" s="20" t="s">
        <v>21</v>
      </c>
      <c r="F4583" s="19" t="s">
        <v>21</v>
      </c>
      <c r="G4583" s="180">
        <v>94495</v>
      </c>
      <c r="H4583" s="19" t="s">
        <v>6523</v>
      </c>
      <c r="I4583" s="19" t="s">
        <v>15692</v>
      </c>
      <c r="J4583" s="19" t="s">
        <v>23</v>
      </c>
      <c r="K4583" s="20" t="s">
        <v>11824</v>
      </c>
      <c r="L4583" s="19" t="s">
        <v>25</v>
      </c>
    </row>
    <row r="4584" spans="1:12" x14ac:dyDescent="0.25">
      <c r="A4584" s="19" t="s">
        <v>4490</v>
      </c>
      <c r="B4584" s="19" t="s">
        <v>4491</v>
      </c>
      <c r="C4584" s="19" t="s">
        <v>6492</v>
      </c>
      <c r="D4584" s="19" t="s">
        <v>6493</v>
      </c>
      <c r="E4584" s="20" t="s">
        <v>21</v>
      </c>
      <c r="F4584" s="19" t="s">
        <v>21</v>
      </c>
      <c r="G4584" s="180">
        <v>94496</v>
      </c>
      <c r="H4584" s="19" t="s">
        <v>6525</v>
      </c>
      <c r="I4584" s="19" t="s">
        <v>15692</v>
      </c>
      <c r="J4584" s="19" t="s">
        <v>23</v>
      </c>
      <c r="K4584" s="20" t="s">
        <v>11825</v>
      </c>
      <c r="L4584" s="19" t="s">
        <v>25</v>
      </c>
    </row>
    <row r="4585" spans="1:12" x14ac:dyDescent="0.25">
      <c r="A4585" s="19" t="s">
        <v>4490</v>
      </c>
      <c r="B4585" s="19" t="s">
        <v>4491</v>
      </c>
      <c r="C4585" s="19" t="s">
        <v>6492</v>
      </c>
      <c r="D4585" s="19" t="s">
        <v>6493</v>
      </c>
      <c r="E4585" s="20" t="s">
        <v>21</v>
      </c>
      <c r="F4585" s="19" t="s">
        <v>21</v>
      </c>
      <c r="G4585" s="180">
        <v>94497</v>
      </c>
      <c r="H4585" s="19" t="s">
        <v>6527</v>
      </c>
      <c r="I4585" s="19" t="s">
        <v>15692</v>
      </c>
      <c r="J4585" s="19" t="s">
        <v>23</v>
      </c>
      <c r="K4585" s="20" t="s">
        <v>11826</v>
      </c>
      <c r="L4585" s="19" t="s">
        <v>25</v>
      </c>
    </row>
    <row r="4586" spans="1:12" x14ac:dyDescent="0.25">
      <c r="A4586" s="19" t="s">
        <v>4490</v>
      </c>
      <c r="B4586" s="19" t="s">
        <v>4491</v>
      </c>
      <c r="C4586" s="19" t="s">
        <v>6492</v>
      </c>
      <c r="D4586" s="19" t="s">
        <v>6493</v>
      </c>
      <c r="E4586" s="20" t="s">
        <v>21</v>
      </c>
      <c r="F4586" s="19" t="s">
        <v>21</v>
      </c>
      <c r="G4586" s="180">
        <v>94498</v>
      </c>
      <c r="H4586" s="19" t="s">
        <v>6529</v>
      </c>
      <c r="I4586" s="19" t="s">
        <v>15692</v>
      </c>
      <c r="J4586" s="19" t="s">
        <v>23</v>
      </c>
      <c r="K4586" s="20" t="s">
        <v>11827</v>
      </c>
      <c r="L4586" s="19" t="s">
        <v>25</v>
      </c>
    </row>
    <row r="4587" spans="1:12" x14ac:dyDescent="0.25">
      <c r="A4587" s="19" t="s">
        <v>4490</v>
      </c>
      <c r="B4587" s="19" t="s">
        <v>4491</v>
      </c>
      <c r="C4587" s="19" t="s">
        <v>6492</v>
      </c>
      <c r="D4587" s="19" t="s">
        <v>6493</v>
      </c>
      <c r="E4587" s="20" t="s">
        <v>21</v>
      </c>
      <c r="F4587" s="19" t="s">
        <v>21</v>
      </c>
      <c r="G4587" s="180">
        <v>94499</v>
      </c>
      <c r="H4587" s="19" t="s">
        <v>6530</v>
      </c>
      <c r="I4587" s="19" t="s">
        <v>15692</v>
      </c>
      <c r="J4587" s="19" t="s">
        <v>23</v>
      </c>
      <c r="K4587" s="20" t="s">
        <v>11828</v>
      </c>
      <c r="L4587" s="19" t="s">
        <v>25</v>
      </c>
    </row>
    <row r="4588" spans="1:12" x14ac:dyDescent="0.25">
      <c r="A4588" s="19" t="s">
        <v>4490</v>
      </c>
      <c r="B4588" s="19" t="s">
        <v>4491</v>
      </c>
      <c r="C4588" s="19" t="s">
        <v>6492</v>
      </c>
      <c r="D4588" s="19" t="s">
        <v>6493</v>
      </c>
      <c r="E4588" s="20" t="s">
        <v>21</v>
      </c>
      <c r="F4588" s="19" t="s">
        <v>21</v>
      </c>
      <c r="G4588" s="180">
        <v>94500</v>
      </c>
      <c r="H4588" s="19" t="s">
        <v>6531</v>
      </c>
      <c r="I4588" s="19" t="s">
        <v>15692</v>
      </c>
      <c r="J4588" s="19" t="s">
        <v>23</v>
      </c>
      <c r="K4588" s="20" t="s">
        <v>11829</v>
      </c>
      <c r="L4588" s="19" t="s">
        <v>25</v>
      </c>
    </row>
    <row r="4589" spans="1:12" x14ac:dyDescent="0.25">
      <c r="A4589" s="19" t="s">
        <v>4490</v>
      </c>
      <c r="B4589" s="19" t="s">
        <v>4491</v>
      </c>
      <c r="C4589" s="19" t="s">
        <v>6492</v>
      </c>
      <c r="D4589" s="19" t="s">
        <v>6493</v>
      </c>
      <c r="E4589" s="20" t="s">
        <v>21</v>
      </c>
      <c r="F4589" s="19" t="s">
        <v>21</v>
      </c>
      <c r="G4589" s="180">
        <v>94501</v>
      </c>
      <c r="H4589" s="19" t="s">
        <v>6532</v>
      </c>
      <c r="I4589" s="19" t="s">
        <v>15692</v>
      </c>
      <c r="J4589" s="19" t="s">
        <v>23</v>
      </c>
      <c r="K4589" s="20" t="s">
        <v>11830</v>
      </c>
      <c r="L4589" s="19" t="s">
        <v>25</v>
      </c>
    </row>
    <row r="4590" spans="1:12" x14ac:dyDescent="0.25">
      <c r="A4590" s="19" t="s">
        <v>4490</v>
      </c>
      <c r="B4590" s="19" t="s">
        <v>4491</v>
      </c>
      <c r="C4590" s="19" t="s">
        <v>6492</v>
      </c>
      <c r="D4590" s="19" t="s">
        <v>6493</v>
      </c>
      <c r="E4590" s="20" t="s">
        <v>21</v>
      </c>
      <c r="F4590" s="19" t="s">
        <v>21</v>
      </c>
      <c r="G4590" s="180">
        <v>94792</v>
      </c>
      <c r="H4590" s="19" t="s">
        <v>6533</v>
      </c>
      <c r="I4590" s="19" t="s">
        <v>15692</v>
      </c>
      <c r="J4590" s="19" t="s">
        <v>23</v>
      </c>
      <c r="K4590" s="20" t="s">
        <v>11831</v>
      </c>
      <c r="L4590" s="19" t="s">
        <v>25</v>
      </c>
    </row>
    <row r="4591" spans="1:12" x14ac:dyDescent="0.25">
      <c r="A4591" s="19" t="s">
        <v>4490</v>
      </c>
      <c r="B4591" s="19" t="s">
        <v>4491</v>
      </c>
      <c r="C4591" s="19" t="s">
        <v>6492</v>
      </c>
      <c r="D4591" s="19" t="s">
        <v>6493</v>
      </c>
      <c r="E4591" s="20" t="s">
        <v>21</v>
      </c>
      <c r="F4591" s="19" t="s">
        <v>21</v>
      </c>
      <c r="G4591" s="180">
        <v>94793</v>
      </c>
      <c r="H4591" s="19" t="s">
        <v>6535</v>
      </c>
      <c r="I4591" s="19" t="s">
        <v>15692</v>
      </c>
      <c r="J4591" s="19" t="s">
        <v>23</v>
      </c>
      <c r="K4591" s="20" t="s">
        <v>11832</v>
      </c>
      <c r="L4591" s="19" t="s">
        <v>25</v>
      </c>
    </row>
    <row r="4592" spans="1:12" x14ac:dyDescent="0.25">
      <c r="A4592" s="19" t="s">
        <v>4490</v>
      </c>
      <c r="B4592" s="19" t="s">
        <v>4491</v>
      </c>
      <c r="C4592" s="19" t="s">
        <v>6492</v>
      </c>
      <c r="D4592" s="19" t="s">
        <v>6493</v>
      </c>
      <c r="E4592" s="20" t="s">
        <v>21</v>
      </c>
      <c r="F4592" s="19" t="s">
        <v>21</v>
      </c>
      <c r="G4592" s="180">
        <v>94794</v>
      </c>
      <c r="H4592" s="19" t="s">
        <v>6536</v>
      </c>
      <c r="I4592" s="19" t="s">
        <v>15692</v>
      </c>
      <c r="J4592" s="19" t="s">
        <v>23</v>
      </c>
      <c r="K4592" s="20" t="s">
        <v>11833</v>
      </c>
      <c r="L4592" s="19" t="s">
        <v>25</v>
      </c>
    </row>
    <row r="4593" spans="1:12" x14ac:dyDescent="0.25">
      <c r="A4593" s="19" t="s">
        <v>4490</v>
      </c>
      <c r="B4593" s="19" t="s">
        <v>4491</v>
      </c>
      <c r="C4593" s="19" t="s">
        <v>6492</v>
      </c>
      <c r="D4593" s="19" t="s">
        <v>6493</v>
      </c>
      <c r="E4593" s="20" t="s">
        <v>21</v>
      </c>
      <c r="F4593" s="19" t="s">
        <v>21</v>
      </c>
      <c r="G4593" s="180">
        <v>94795</v>
      </c>
      <c r="H4593" s="19" t="s">
        <v>6537</v>
      </c>
      <c r="I4593" s="19" t="s">
        <v>15692</v>
      </c>
      <c r="J4593" s="19" t="s">
        <v>23</v>
      </c>
      <c r="K4593" s="20" t="s">
        <v>6959</v>
      </c>
      <c r="L4593" s="19" t="s">
        <v>25</v>
      </c>
    </row>
    <row r="4594" spans="1:12" x14ac:dyDescent="0.25">
      <c r="A4594" s="19" t="s">
        <v>4490</v>
      </c>
      <c r="B4594" s="19" t="s">
        <v>4491</v>
      </c>
      <c r="C4594" s="19" t="s">
        <v>6492</v>
      </c>
      <c r="D4594" s="19" t="s">
        <v>6493</v>
      </c>
      <c r="E4594" s="20" t="s">
        <v>21</v>
      </c>
      <c r="F4594" s="19" t="s">
        <v>21</v>
      </c>
      <c r="G4594" s="180">
        <v>94796</v>
      </c>
      <c r="H4594" s="19" t="s">
        <v>6538</v>
      </c>
      <c r="I4594" s="19" t="s">
        <v>15692</v>
      </c>
      <c r="J4594" s="19" t="s">
        <v>23</v>
      </c>
      <c r="K4594" s="20" t="s">
        <v>8804</v>
      </c>
      <c r="L4594" s="19" t="s">
        <v>25</v>
      </c>
    </row>
    <row r="4595" spans="1:12" x14ac:dyDescent="0.25">
      <c r="A4595" s="19" t="s">
        <v>4490</v>
      </c>
      <c r="B4595" s="19" t="s">
        <v>4491</v>
      </c>
      <c r="C4595" s="19" t="s">
        <v>6492</v>
      </c>
      <c r="D4595" s="19" t="s">
        <v>6493</v>
      </c>
      <c r="E4595" s="20" t="s">
        <v>21</v>
      </c>
      <c r="F4595" s="19" t="s">
        <v>21</v>
      </c>
      <c r="G4595" s="180">
        <v>94797</v>
      </c>
      <c r="H4595" s="19" t="s">
        <v>6540</v>
      </c>
      <c r="I4595" s="19" t="s">
        <v>15692</v>
      </c>
      <c r="J4595" s="19" t="s">
        <v>23</v>
      </c>
      <c r="K4595" s="20" t="s">
        <v>5610</v>
      </c>
      <c r="L4595" s="19" t="s">
        <v>25</v>
      </c>
    </row>
    <row r="4596" spans="1:12" x14ac:dyDescent="0.25">
      <c r="A4596" s="19" t="s">
        <v>4490</v>
      </c>
      <c r="B4596" s="19" t="s">
        <v>4491</v>
      </c>
      <c r="C4596" s="19" t="s">
        <v>6492</v>
      </c>
      <c r="D4596" s="19" t="s">
        <v>6493</v>
      </c>
      <c r="E4596" s="20" t="s">
        <v>21</v>
      </c>
      <c r="F4596" s="19" t="s">
        <v>21</v>
      </c>
      <c r="G4596" s="180">
        <v>94798</v>
      </c>
      <c r="H4596" s="19" t="s">
        <v>6541</v>
      </c>
      <c r="I4596" s="19" t="s">
        <v>15692</v>
      </c>
      <c r="J4596" s="19" t="s">
        <v>23</v>
      </c>
      <c r="K4596" s="20" t="s">
        <v>11834</v>
      </c>
      <c r="L4596" s="19" t="s">
        <v>25</v>
      </c>
    </row>
    <row r="4597" spans="1:12" x14ac:dyDescent="0.25">
      <c r="A4597" s="19" t="s">
        <v>4490</v>
      </c>
      <c r="B4597" s="19" t="s">
        <v>4491</v>
      </c>
      <c r="C4597" s="19" t="s">
        <v>6492</v>
      </c>
      <c r="D4597" s="19" t="s">
        <v>6493</v>
      </c>
      <c r="E4597" s="20" t="s">
        <v>21</v>
      </c>
      <c r="F4597" s="19" t="s">
        <v>21</v>
      </c>
      <c r="G4597" s="180">
        <v>94799</v>
      </c>
      <c r="H4597" s="19" t="s">
        <v>6542</v>
      </c>
      <c r="I4597" s="19" t="s">
        <v>15692</v>
      </c>
      <c r="J4597" s="19" t="s">
        <v>23</v>
      </c>
      <c r="K4597" s="20" t="s">
        <v>11835</v>
      </c>
      <c r="L4597" s="19" t="s">
        <v>25</v>
      </c>
    </row>
    <row r="4598" spans="1:12" x14ac:dyDescent="0.25">
      <c r="A4598" s="19" t="s">
        <v>4490</v>
      </c>
      <c r="B4598" s="19" t="s">
        <v>4491</v>
      </c>
      <c r="C4598" s="19" t="s">
        <v>6492</v>
      </c>
      <c r="D4598" s="19" t="s">
        <v>6493</v>
      </c>
      <c r="E4598" s="20" t="s">
        <v>21</v>
      </c>
      <c r="F4598" s="19" t="s">
        <v>21</v>
      </c>
      <c r="G4598" s="180">
        <v>94800</v>
      </c>
      <c r="H4598" s="19" t="s">
        <v>6543</v>
      </c>
      <c r="I4598" s="19" t="s">
        <v>15692</v>
      </c>
      <c r="J4598" s="19" t="s">
        <v>23</v>
      </c>
      <c r="K4598" s="20" t="s">
        <v>11836</v>
      </c>
      <c r="L4598" s="19" t="s">
        <v>25</v>
      </c>
    </row>
    <row r="4599" spans="1:12" x14ac:dyDescent="0.25">
      <c r="A4599" s="19" t="s">
        <v>4490</v>
      </c>
      <c r="B4599" s="19" t="s">
        <v>4491</v>
      </c>
      <c r="C4599" s="19" t="s">
        <v>6492</v>
      </c>
      <c r="D4599" s="19" t="s">
        <v>6493</v>
      </c>
      <c r="E4599" s="20" t="s">
        <v>21</v>
      </c>
      <c r="F4599" s="19" t="s">
        <v>21</v>
      </c>
      <c r="G4599" s="180">
        <v>95248</v>
      </c>
      <c r="H4599" s="19" t="s">
        <v>6544</v>
      </c>
      <c r="I4599" s="19" t="s">
        <v>15692</v>
      </c>
      <c r="J4599" s="19" t="s">
        <v>23</v>
      </c>
      <c r="K4599" s="20" t="s">
        <v>11837</v>
      </c>
      <c r="L4599" s="19" t="s">
        <v>25</v>
      </c>
    </row>
    <row r="4600" spans="1:12" x14ac:dyDescent="0.25">
      <c r="A4600" s="19" t="s">
        <v>4490</v>
      </c>
      <c r="B4600" s="19" t="s">
        <v>4491</v>
      </c>
      <c r="C4600" s="19" t="s">
        <v>6492</v>
      </c>
      <c r="D4600" s="19" t="s">
        <v>6493</v>
      </c>
      <c r="E4600" s="20" t="s">
        <v>21</v>
      </c>
      <c r="F4600" s="19" t="s">
        <v>21</v>
      </c>
      <c r="G4600" s="180">
        <v>95249</v>
      </c>
      <c r="H4600" s="19" t="s">
        <v>6545</v>
      </c>
      <c r="I4600" s="19" t="s">
        <v>15692</v>
      </c>
      <c r="J4600" s="19" t="s">
        <v>23</v>
      </c>
      <c r="K4600" s="20" t="s">
        <v>11838</v>
      </c>
      <c r="L4600" s="19" t="s">
        <v>25</v>
      </c>
    </row>
    <row r="4601" spans="1:12" x14ac:dyDescent="0.25">
      <c r="A4601" s="19" t="s">
        <v>4490</v>
      </c>
      <c r="B4601" s="19" t="s">
        <v>4491</v>
      </c>
      <c r="C4601" s="19" t="s">
        <v>6492</v>
      </c>
      <c r="D4601" s="19" t="s">
        <v>6493</v>
      </c>
      <c r="E4601" s="20" t="s">
        <v>21</v>
      </c>
      <c r="F4601" s="19" t="s">
        <v>21</v>
      </c>
      <c r="G4601" s="180">
        <v>95250</v>
      </c>
      <c r="H4601" s="19" t="s">
        <v>6546</v>
      </c>
      <c r="I4601" s="19" t="s">
        <v>15692</v>
      </c>
      <c r="J4601" s="19" t="s">
        <v>23</v>
      </c>
      <c r="K4601" s="20" t="s">
        <v>11839</v>
      </c>
      <c r="L4601" s="19" t="s">
        <v>25</v>
      </c>
    </row>
    <row r="4602" spans="1:12" x14ac:dyDescent="0.25">
      <c r="A4602" s="19" t="s">
        <v>4490</v>
      </c>
      <c r="B4602" s="19" t="s">
        <v>4491</v>
      </c>
      <c r="C4602" s="19" t="s">
        <v>6492</v>
      </c>
      <c r="D4602" s="19" t="s">
        <v>6493</v>
      </c>
      <c r="E4602" s="20" t="s">
        <v>21</v>
      </c>
      <c r="F4602" s="19" t="s">
        <v>21</v>
      </c>
      <c r="G4602" s="180">
        <v>95251</v>
      </c>
      <c r="H4602" s="19" t="s">
        <v>6547</v>
      </c>
      <c r="I4602" s="19" t="s">
        <v>15692</v>
      </c>
      <c r="J4602" s="19" t="s">
        <v>23</v>
      </c>
      <c r="K4602" s="20" t="s">
        <v>11840</v>
      </c>
      <c r="L4602" s="19" t="s">
        <v>25</v>
      </c>
    </row>
    <row r="4603" spans="1:12" x14ac:dyDescent="0.25">
      <c r="A4603" s="19" t="s">
        <v>4490</v>
      </c>
      <c r="B4603" s="19" t="s">
        <v>4491</v>
      </c>
      <c r="C4603" s="19" t="s">
        <v>6492</v>
      </c>
      <c r="D4603" s="19" t="s">
        <v>6493</v>
      </c>
      <c r="E4603" s="20" t="s">
        <v>21</v>
      </c>
      <c r="F4603" s="19" t="s">
        <v>21</v>
      </c>
      <c r="G4603" s="180">
        <v>95252</v>
      </c>
      <c r="H4603" s="19" t="s">
        <v>6548</v>
      </c>
      <c r="I4603" s="19" t="s">
        <v>15692</v>
      </c>
      <c r="J4603" s="19" t="s">
        <v>23</v>
      </c>
      <c r="K4603" s="20" t="s">
        <v>11841</v>
      </c>
      <c r="L4603" s="19" t="s">
        <v>25</v>
      </c>
    </row>
    <row r="4604" spans="1:12" x14ac:dyDescent="0.25">
      <c r="A4604" s="19" t="s">
        <v>4490</v>
      </c>
      <c r="B4604" s="19" t="s">
        <v>4491</v>
      </c>
      <c r="C4604" s="19" t="s">
        <v>6492</v>
      </c>
      <c r="D4604" s="19" t="s">
        <v>6493</v>
      </c>
      <c r="E4604" s="20" t="s">
        <v>21</v>
      </c>
      <c r="F4604" s="19" t="s">
        <v>21</v>
      </c>
      <c r="G4604" s="180">
        <v>95253</v>
      </c>
      <c r="H4604" s="19" t="s">
        <v>6549</v>
      </c>
      <c r="I4604" s="19" t="s">
        <v>15692</v>
      </c>
      <c r="J4604" s="19" t="s">
        <v>23</v>
      </c>
      <c r="K4604" s="20" t="s">
        <v>11842</v>
      </c>
      <c r="L4604" s="19" t="s">
        <v>25</v>
      </c>
    </row>
    <row r="4605" spans="1:12" x14ac:dyDescent="0.25">
      <c r="A4605" s="19" t="s">
        <v>4490</v>
      </c>
      <c r="B4605" s="19" t="s">
        <v>4491</v>
      </c>
      <c r="C4605" s="19" t="s">
        <v>6492</v>
      </c>
      <c r="D4605" s="19" t="s">
        <v>6493</v>
      </c>
      <c r="E4605" s="20" t="s">
        <v>21</v>
      </c>
      <c r="F4605" s="19" t="s">
        <v>21</v>
      </c>
      <c r="G4605" s="180">
        <v>99619</v>
      </c>
      <c r="H4605" s="19" t="s">
        <v>6550</v>
      </c>
      <c r="I4605" s="19" t="s">
        <v>15692</v>
      </c>
      <c r="J4605" s="19" t="s">
        <v>23</v>
      </c>
      <c r="K4605" s="20" t="s">
        <v>10295</v>
      </c>
      <c r="L4605" s="19" t="s">
        <v>25</v>
      </c>
    </row>
    <row r="4606" spans="1:12" x14ac:dyDescent="0.25">
      <c r="A4606" s="19" t="s">
        <v>4490</v>
      </c>
      <c r="B4606" s="19" t="s">
        <v>4491</v>
      </c>
      <c r="C4606" s="19" t="s">
        <v>6492</v>
      </c>
      <c r="D4606" s="19" t="s">
        <v>6493</v>
      </c>
      <c r="E4606" s="20" t="s">
        <v>21</v>
      </c>
      <c r="F4606" s="19" t="s">
        <v>21</v>
      </c>
      <c r="G4606" s="180">
        <v>99620</v>
      </c>
      <c r="H4606" s="19" t="s">
        <v>6551</v>
      </c>
      <c r="I4606" s="19" t="s">
        <v>15692</v>
      </c>
      <c r="J4606" s="19" t="s">
        <v>23</v>
      </c>
      <c r="K4606" s="20" t="s">
        <v>11843</v>
      </c>
      <c r="L4606" s="19" t="s">
        <v>25</v>
      </c>
    </row>
    <row r="4607" spans="1:12" x14ac:dyDescent="0.25">
      <c r="A4607" s="19" t="s">
        <v>4490</v>
      </c>
      <c r="B4607" s="19" t="s">
        <v>4491</v>
      </c>
      <c r="C4607" s="19" t="s">
        <v>6492</v>
      </c>
      <c r="D4607" s="19" t="s">
        <v>6493</v>
      </c>
      <c r="E4607" s="20" t="s">
        <v>21</v>
      </c>
      <c r="F4607" s="19" t="s">
        <v>21</v>
      </c>
      <c r="G4607" s="180">
        <v>99621</v>
      </c>
      <c r="H4607" s="19" t="s">
        <v>6552</v>
      </c>
      <c r="I4607" s="19" t="s">
        <v>15692</v>
      </c>
      <c r="J4607" s="19" t="s">
        <v>23</v>
      </c>
      <c r="K4607" s="20" t="s">
        <v>11844</v>
      </c>
      <c r="L4607" s="19" t="s">
        <v>25</v>
      </c>
    </row>
    <row r="4608" spans="1:12" x14ac:dyDescent="0.25">
      <c r="A4608" s="19" t="s">
        <v>4490</v>
      </c>
      <c r="B4608" s="19" t="s">
        <v>4491</v>
      </c>
      <c r="C4608" s="19" t="s">
        <v>6492</v>
      </c>
      <c r="D4608" s="19" t="s">
        <v>6493</v>
      </c>
      <c r="E4608" s="20" t="s">
        <v>21</v>
      </c>
      <c r="F4608" s="19" t="s">
        <v>21</v>
      </c>
      <c r="G4608" s="180">
        <v>99622</v>
      </c>
      <c r="H4608" s="19" t="s">
        <v>6553</v>
      </c>
      <c r="I4608" s="19" t="s">
        <v>15692</v>
      </c>
      <c r="J4608" s="19" t="s">
        <v>23</v>
      </c>
      <c r="K4608" s="20" t="s">
        <v>11845</v>
      </c>
      <c r="L4608" s="19" t="s">
        <v>25</v>
      </c>
    </row>
    <row r="4609" spans="1:12" x14ac:dyDescent="0.25">
      <c r="A4609" s="19" t="s">
        <v>4490</v>
      </c>
      <c r="B4609" s="19" t="s">
        <v>4491</v>
      </c>
      <c r="C4609" s="19" t="s">
        <v>6492</v>
      </c>
      <c r="D4609" s="19" t="s">
        <v>6493</v>
      </c>
      <c r="E4609" s="20" t="s">
        <v>21</v>
      </c>
      <c r="F4609" s="19" t="s">
        <v>21</v>
      </c>
      <c r="G4609" s="180">
        <v>99623</v>
      </c>
      <c r="H4609" s="19" t="s">
        <v>6554</v>
      </c>
      <c r="I4609" s="19" t="s">
        <v>15692</v>
      </c>
      <c r="J4609" s="19" t="s">
        <v>23</v>
      </c>
      <c r="K4609" s="20" t="s">
        <v>11846</v>
      </c>
      <c r="L4609" s="19" t="s">
        <v>25</v>
      </c>
    </row>
    <row r="4610" spans="1:12" x14ac:dyDescent="0.25">
      <c r="A4610" s="19" t="s">
        <v>4490</v>
      </c>
      <c r="B4610" s="19" t="s">
        <v>4491</v>
      </c>
      <c r="C4610" s="19" t="s">
        <v>6492</v>
      </c>
      <c r="D4610" s="19" t="s">
        <v>6493</v>
      </c>
      <c r="E4610" s="20" t="s">
        <v>21</v>
      </c>
      <c r="F4610" s="19" t="s">
        <v>21</v>
      </c>
      <c r="G4610" s="180">
        <v>99624</v>
      </c>
      <c r="H4610" s="19" t="s">
        <v>6556</v>
      </c>
      <c r="I4610" s="19" t="s">
        <v>15692</v>
      </c>
      <c r="J4610" s="19" t="s">
        <v>23</v>
      </c>
      <c r="K4610" s="20" t="s">
        <v>11847</v>
      </c>
      <c r="L4610" s="19" t="s">
        <v>25</v>
      </c>
    </row>
    <row r="4611" spans="1:12" x14ac:dyDescent="0.25">
      <c r="A4611" s="19" t="s">
        <v>4490</v>
      </c>
      <c r="B4611" s="19" t="s">
        <v>4491</v>
      </c>
      <c r="C4611" s="19" t="s">
        <v>6492</v>
      </c>
      <c r="D4611" s="19" t="s">
        <v>6493</v>
      </c>
      <c r="E4611" s="20" t="s">
        <v>21</v>
      </c>
      <c r="F4611" s="19" t="s">
        <v>21</v>
      </c>
      <c r="G4611" s="180">
        <v>99625</v>
      </c>
      <c r="H4611" s="19" t="s">
        <v>6557</v>
      </c>
      <c r="I4611" s="19" t="s">
        <v>15692</v>
      </c>
      <c r="J4611" s="19" t="s">
        <v>23</v>
      </c>
      <c r="K4611" s="20" t="s">
        <v>11848</v>
      </c>
      <c r="L4611" s="19" t="s">
        <v>25</v>
      </c>
    </row>
    <row r="4612" spans="1:12" x14ac:dyDescent="0.25">
      <c r="A4612" s="19" t="s">
        <v>4490</v>
      </c>
      <c r="B4612" s="19" t="s">
        <v>4491</v>
      </c>
      <c r="C4612" s="19" t="s">
        <v>6492</v>
      </c>
      <c r="D4612" s="19" t="s">
        <v>6493</v>
      </c>
      <c r="E4612" s="20" t="s">
        <v>21</v>
      </c>
      <c r="F4612" s="19" t="s">
        <v>21</v>
      </c>
      <c r="G4612" s="180">
        <v>99626</v>
      </c>
      <c r="H4612" s="19" t="s">
        <v>6558</v>
      </c>
      <c r="I4612" s="19" t="s">
        <v>15692</v>
      </c>
      <c r="J4612" s="19" t="s">
        <v>23</v>
      </c>
      <c r="K4612" s="20" t="s">
        <v>11849</v>
      </c>
      <c r="L4612" s="19" t="s">
        <v>25</v>
      </c>
    </row>
    <row r="4613" spans="1:12" x14ac:dyDescent="0.25">
      <c r="A4613" s="19" t="s">
        <v>4490</v>
      </c>
      <c r="B4613" s="19" t="s">
        <v>4491</v>
      </c>
      <c r="C4613" s="19" t="s">
        <v>6492</v>
      </c>
      <c r="D4613" s="19" t="s">
        <v>6493</v>
      </c>
      <c r="E4613" s="20" t="s">
        <v>21</v>
      </c>
      <c r="F4613" s="19" t="s">
        <v>21</v>
      </c>
      <c r="G4613" s="180">
        <v>99627</v>
      </c>
      <c r="H4613" s="19" t="s">
        <v>6559</v>
      </c>
      <c r="I4613" s="19" t="s">
        <v>15692</v>
      </c>
      <c r="J4613" s="19" t="s">
        <v>23</v>
      </c>
      <c r="K4613" s="20" t="s">
        <v>10718</v>
      </c>
      <c r="L4613" s="19" t="s">
        <v>25</v>
      </c>
    </row>
    <row r="4614" spans="1:12" x14ac:dyDescent="0.25">
      <c r="A4614" s="19" t="s">
        <v>4490</v>
      </c>
      <c r="B4614" s="19" t="s">
        <v>4491</v>
      </c>
      <c r="C4614" s="19" t="s">
        <v>6492</v>
      </c>
      <c r="D4614" s="19" t="s">
        <v>6493</v>
      </c>
      <c r="E4614" s="20" t="s">
        <v>21</v>
      </c>
      <c r="F4614" s="19" t="s">
        <v>21</v>
      </c>
      <c r="G4614" s="180">
        <v>99628</v>
      </c>
      <c r="H4614" s="19" t="s">
        <v>6561</v>
      </c>
      <c r="I4614" s="19" t="s">
        <v>15692</v>
      </c>
      <c r="J4614" s="19" t="s">
        <v>23</v>
      </c>
      <c r="K4614" s="20" t="s">
        <v>11850</v>
      </c>
      <c r="L4614" s="19" t="s">
        <v>25</v>
      </c>
    </row>
    <row r="4615" spans="1:12" x14ac:dyDescent="0.25">
      <c r="A4615" s="19" t="s">
        <v>4490</v>
      </c>
      <c r="B4615" s="19" t="s">
        <v>4491</v>
      </c>
      <c r="C4615" s="19" t="s">
        <v>6492</v>
      </c>
      <c r="D4615" s="19" t="s">
        <v>6493</v>
      </c>
      <c r="E4615" s="20" t="s">
        <v>21</v>
      </c>
      <c r="F4615" s="19" t="s">
        <v>21</v>
      </c>
      <c r="G4615" s="180">
        <v>99629</v>
      </c>
      <c r="H4615" s="19" t="s">
        <v>6563</v>
      </c>
      <c r="I4615" s="19" t="s">
        <v>15692</v>
      </c>
      <c r="J4615" s="19" t="s">
        <v>23</v>
      </c>
      <c r="K4615" s="20" t="s">
        <v>11851</v>
      </c>
      <c r="L4615" s="19" t="s">
        <v>25</v>
      </c>
    </row>
    <row r="4616" spans="1:12" x14ac:dyDescent="0.25">
      <c r="A4616" s="19" t="s">
        <v>4490</v>
      </c>
      <c r="B4616" s="19" t="s">
        <v>4491</v>
      </c>
      <c r="C4616" s="19" t="s">
        <v>6492</v>
      </c>
      <c r="D4616" s="19" t="s">
        <v>6493</v>
      </c>
      <c r="E4616" s="20" t="s">
        <v>21</v>
      </c>
      <c r="F4616" s="19" t="s">
        <v>21</v>
      </c>
      <c r="G4616" s="180">
        <v>99630</v>
      </c>
      <c r="H4616" s="19" t="s">
        <v>6564</v>
      </c>
      <c r="I4616" s="19" t="s">
        <v>15692</v>
      </c>
      <c r="J4616" s="19" t="s">
        <v>23</v>
      </c>
      <c r="K4616" s="20" t="s">
        <v>11852</v>
      </c>
      <c r="L4616" s="19" t="s">
        <v>25</v>
      </c>
    </row>
    <row r="4617" spans="1:12" x14ac:dyDescent="0.25">
      <c r="A4617" s="19" t="s">
        <v>4490</v>
      </c>
      <c r="B4617" s="19" t="s">
        <v>4491</v>
      </c>
      <c r="C4617" s="19" t="s">
        <v>6492</v>
      </c>
      <c r="D4617" s="19" t="s">
        <v>6493</v>
      </c>
      <c r="E4617" s="20" t="s">
        <v>21</v>
      </c>
      <c r="F4617" s="19" t="s">
        <v>21</v>
      </c>
      <c r="G4617" s="180">
        <v>99631</v>
      </c>
      <c r="H4617" s="19" t="s">
        <v>6565</v>
      </c>
      <c r="I4617" s="19" t="s">
        <v>15692</v>
      </c>
      <c r="J4617" s="19" t="s">
        <v>23</v>
      </c>
      <c r="K4617" s="20" t="s">
        <v>11853</v>
      </c>
      <c r="L4617" s="19" t="s">
        <v>25</v>
      </c>
    </row>
    <row r="4618" spans="1:12" x14ac:dyDescent="0.25">
      <c r="A4618" s="19" t="s">
        <v>4490</v>
      </c>
      <c r="B4618" s="19" t="s">
        <v>4491</v>
      </c>
      <c r="C4618" s="19" t="s">
        <v>6492</v>
      </c>
      <c r="D4618" s="19" t="s">
        <v>6493</v>
      </c>
      <c r="E4618" s="20" t="s">
        <v>21</v>
      </c>
      <c r="F4618" s="19" t="s">
        <v>21</v>
      </c>
      <c r="G4618" s="180">
        <v>99632</v>
      </c>
      <c r="H4618" s="19" t="s">
        <v>6566</v>
      </c>
      <c r="I4618" s="19" t="s">
        <v>15692</v>
      </c>
      <c r="J4618" s="19" t="s">
        <v>23</v>
      </c>
      <c r="K4618" s="20" t="s">
        <v>11854</v>
      </c>
      <c r="L4618" s="19" t="s">
        <v>25</v>
      </c>
    </row>
    <row r="4619" spans="1:12" x14ac:dyDescent="0.25">
      <c r="A4619" s="19" t="s">
        <v>4490</v>
      </c>
      <c r="B4619" s="19" t="s">
        <v>4491</v>
      </c>
      <c r="C4619" s="19" t="s">
        <v>6492</v>
      </c>
      <c r="D4619" s="19" t="s">
        <v>6493</v>
      </c>
      <c r="E4619" s="20" t="s">
        <v>21</v>
      </c>
      <c r="F4619" s="19" t="s">
        <v>21</v>
      </c>
      <c r="G4619" s="180">
        <v>99633</v>
      </c>
      <c r="H4619" s="19" t="s">
        <v>6567</v>
      </c>
      <c r="I4619" s="19" t="s">
        <v>15692</v>
      </c>
      <c r="J4619" s="19" t="s">
        <v>23</v>
      </c>
      <c r="K4619" s="20" t="s">
        <v>11855</v>
      </c>
      <c r="L4619" s="19" t="s">
        <v>25</v>
      </c>
    </row>
    <row r="4620" spans="1:12" x14ac:dyDescent="0.25">
      <c r="A4620" s="19" t="s">
        <v>4490</v>
      </c>
      <c r="B4620" s="19" t="s">
        <v>4491</v>
      </c>
      <c r="C4620" s="19" t="s">
        <v>6492</v>
      </c>
      <c r="D4620" s="19" t="s">
        <v>6493</v>
      </c>
      <c r="E4620" s="20" t="s">
        <v>21</v>
      </c>
      <c r="F4620" s="19" t="s">
        <v>21</v>
      </c>
      <c r="G4620" s="180">
        <v>99634</v>
      </c>
      <c r="H4620" s="19" t="s">
        <v>6568</v>
      </c>
      <c r="I4620" s="19" t="s">
        <v>15692</v>
      </c>
      <c r="J4620" s="19" t="s">
        <v>23</v>
      </c>
      <c r="K4620" s="20" t="s">
        <v>11856</v>
      </c>
      <c r="L4620" s="19" t="s">
        <v>25</v>
      </c>
    </row>
    <row r="4621" spans="1:12" x14ac:dyDescent="0.25">
      <c r="A4621" s="19" t="s">
        <v>4490</v>
      </c>
      <c r="B4621" s="19" t="s">
        <v>4491</v>
      </c>
      <c r="C4621" s="19" t="s">
        <v>6492</v>
      </c>
      <c r="D4621" s="19" t="s">
        <v>6493</v>
      </c>
      <c r="E4621" s="20" t="s">
        <v>21</v>
      </c>
      <c r="F4621" s="19" t="s">
        <v>21</v>
      </c>
      <c r="G4621" s="180">
        <v>99635</v>
      </c>
      <c r="H4621" s="19" t="s">
        <v>6569</v>
      </c>
      <c r="I4621" s="19" t="s">
        <v>15692</v>
      </c>
      <c r="J4621" s="19" t="s">
        <v>23</v>
      </c>
      <c r="K4621" s="20" t="s">
        <v>11857</v>
      </c>
      <c r="L4621" s="19" t="s">
        <v>25</v>
      </c>
    </row>
    <row r="4622" spans="1:12" x14ac:dyDescent="0.25">
      <c r="A4622" s="19" t="s">
        <v>4490</v>
      </c>
      <c r="B4622" s="19" t="s">
        <v>4491</v>
      </c>
      <c r="C4622" s="19" t="s">
        <v>6570</v>
      </c>
      <c r="D4622" s="19" t="s">
        <v>6571</v>
      </c>
      <c r="E4622" s="20" t="s">
        <v>21</v>
      </c>
      <c r="F4622" s="19" t="s">
        <v>21</v>
      </c>
      <c r="G4622" s="180">
        <v>95634</v>
      </c>
      <c r="H4622" s="19" t="s">
        <v>6572</v>
      </c>
      <c r="I4622" s="19" t="s">
        <v>15692</v>
      </c>
      <c r="J4622" s="19" t="s">
        <v>23</v>
      </c>
      <c r="K4622" s="20" t="s">
        <v>11858</v>
      </c>
      <c r="L4622" s="19" t="s">
        <v>25</v>
      </c>
    </row>
    <row r="4623" spans="1:12" x14ac:dyDescent="0.25">
      <c r="A4623" s="19" t="s">
        <v>4490</v>
      </c>
      <c r="B4623" s="19" t="s">
        <v>4491</v>
      </c>
      <c r="C4623" s="19" t="s">
        <v>6570</v>
      </c>
      <c r="D4623" s="19" t="s">
        <v>6571</v>
      </c>
      <c r="E4623" s="20" t="s">
        <v>21</v>
      </c>
      <c r="F4623" s="19" t="s">
        <v>21</v>
      </c>
      <c r="G4623" s="180">
        <v>95635</v>
      </c>
      <c r="H4623" s="19" t="s">
        <v>6573</v>
      </c>
      <c r="I4623" s="19" t="s">
        <v>15692</v>
      </c>
      <c r="J4623" s="19" t="s">
        <v>23</v>
      </c>
      <c r="K4623" s="20" t="s">
        <v>11859</v>
      </c>
      <c r="L4623" s="19" t="s">
        <v>25</v>
      </c>
    </row>
    <row r="4624" spans="1:12" x14ac:dyDescent="0.25">
      <c r="A4624" s="19" t="s">
        <v>4490</v>
      </c>
      <c r="B4624" s="19" t="s">
        <v>4491</v>
      </c>
      <c r="C4624" s="19" t="s">
        <v>6570</v>
      </c>
      <c r="D4624" s="19" t="s">
        <v>6571</v>
      </c>
      <c r="E4624" s="20" t="s">
        <v>21</v>
      </c>
      <c r="F4624" s="19" t="s">
        <v>21</v>
      </c>
      <c r="G4624" s="180">
        <v>95637</v>
      </c>
      <c r="H4624" s="19" t="s">
        <v>6574</v>
      </c>
      <c r="I4624" s="19" t="s">
        <v>15692</v>
      </c>
      <c r="J4624" s="19" t="s">
        <v>23</v>
      </c>
      <c r="K4624" s="20" t="s">
        <v>11860</v>
      </c>
      <c r="L4624" s="19" t="s">
        <v>25</v>
      </c>
    </row>
    <row r="4625" spans="1:12" x14ac:dyDescent="0.25">
      <c r="A4625" s="19" t="s">
        <v>4490</v>
      </c>
      <c r="B4625" s="19" t="s">
        <v>4491</v>
      </c>
      <c r="C4625" s="19" t="s">
        <v>6570</v>
      </c>
      <c r="D4625" s="19" t="s">
        <v>6571</v>
      </c>
      <c r="E4625" s="20" t="s">
        <v>21</v>
      </c>
      <c r="F4625" s="19" t="s">
        <v>21</v>
      </c>
      <c r="G4625" s="180">
        <v>95638</v>
      </c>
      <c r="H4625" s="19" t="s">
        <v>6575</v>
      </c>
      <c r="I4625" s="19" t="s">
        <v>15692</v>
      </c>
      <c r="J4625" s="19" t="s">
        <v>23</v>
      </c>
      <c r="K4625" s="20" t="s">
        <v>11861</v>
      </c>
      <c r="L4625" s="19" t="s">
        <v>25</v>
      </c>
    </row>
    <row r="4626" spans="1:12" x14ac:dyDescent="0.25">
      <c r="A4626" s="19" t="s">
        <v>4490</v>
      </c>
      <c r="B4626" s="19" t="s">
        <v>4491</v>
      </c>
      <c r="C4626" s="19" t="s">
        <v>6570</v>
      </c>
      <c r="D4626" s="19" t="s">
        <v>6571</v>
      </c>
      <c r="E4626" s="20" t="s">
        <v>21</v>
      </c>
      <c r="F4626" s="19" t="s">
        <v>21</v>
      </c>
      <c r="G4626" s="180">
        <v>95639</v>
      </c>
      <c r="H4626" s="19" t="s">
        <v>6576</v>
      </c>
      <c r="I4626" s="19" t="s">
        <v>15692</v>
      </c>
      <c r="J4626" s="19" t="s">
        <v>23</v>
      </c>
      <c r="K4626" s="20" t="s">
        <v>11862</v>
      </c>
      <c r="L4626" s="19" t="s">
        <v>25</v>
      </c>
    </row>
    <row r="4627" spans="1:12" x14ac:dyDescent="0.25">
      <c r="A4627" s="19" t="s">
        <v>4490</v>
      </c>
      <c r="B4627" s="19" t="s">
        <v>4491</v>
      </c>
      <c r="C4627" s="19" t="s">
        <v>6570</v>
      </c>
      <c r="D4627" s="19" t="s">
        <v>6571</v>
      </c>
      <c r="E4627" s="20" t="s">
        <v>21</v>
      </c>
      <c r="F4627" s="19" t="s">
        <v>21</v>
      </c>
      <c r="G4627" s="180">
        <v>95641</v>
      </c>
      <c r="H4627" s="19" t="s">
        <v>6577</v>
      </c>
      <c r="I4627" s="19" t="s">
        <v>15692</v>
      </c>
      <c r="J4627" s="19" t="s">
        <v>23</v>
      </c>
      <c r="K4627" s="20" t="s">
        <v>11863</v>
      </c>
      <c r="L4627" s="19" t="s">
        <v>25</v>
      </c>
    </row>
    <row r="4628" spans="1:12" x14ac:dyDescent="0.25">
      <c r="A4628" s="19" t="s">
        <v>4490</v>
      </c>
      <c r="B4628" s="19" t="s">
        <v>4491</v>
      </c>
      <c r="C4628" s="19" t="s">
        <v>6570</v>
      </c>
      <c r="D4628" s="19" t="s">
        <v>6571</v>
      </c>
      <c r="E4628" s="20" t="s">
        <v>21</v>
      </c>
      <c r="F4628" s="19" t="s">
        <v>21</v>
      </c>
      <c r="G4628" s="180">
        <v>95642</v>
      </c>
      <c r="H4628" s="19" t="s">
        <v>6578</v>
      </c>
      <c r="I4628" s="19" t="s">
        <v>15692</v>
      </c>
      <c r="J4628" s="19" t="s">
        <v>23</v>
      </c>
      <c r="K4628" s="20" t="s">
        <v>11864</v>
      </c>
      <c r="L4628" s="19" t="s">
        <v>25</v>
      </c>
    </row>
    <row r="4629" spans="1:12" x14ac:dyDescent="0.25">
      <c r="A4629" s="19" t="s">
        <v>4490</v>
      </c>
      <c r="B4629" s="19" t="s">
        <v>4491</v>
      </c>
      <c r="C4629" s="19" t="s">
        <v>6570</v>
      </c>
      <c r="D4629" s="19" t="s">
        <v>6571</v>
      </c>
      <c r="E4629" s="20" t="s">
        <v>21</v>
      </c>
      <c r="F4629" s="19" t="s">
        <v>21</v>
      </c>
      <c r="G4629" s="180">
        <v>95643</v>
      </c>
      <c r="H4629" s="19" t="s">
        <v>6579</v>
      </c>
      <c r="I4629" s="19" t="s">
        <v>15692</v>
      </c>
      <c r="J4629" s="19" t="s">
        <v>23</v>
      </c>
      <c r="K4629" s="20" t="s">
        <v>11865</v>
      </c>
      <c r="L4629" s="19" t="s">
        <v>25</v>
      </c>
    </row>
    <row r="4630" spans="1:12" x14ac:dyDescent="0.25">
      <c r="A4630" s="19" t="s">
        <v>4490</v>
      </c>
      <c r="B4630" s="19" t="s">
        <v>4491</v>
      </c>
      <c r="C4630" s="19" t="s">
        <v>6570</v>
      </c>
      <c r="D4630" s="19" t="s">
        <v>6571</v>
      </c>
      <c r="E4630" s="20" t="s">
        <v>21</v>
      </c>
      <c r="F4630" s="19" t="s">
        <v>21</v>
      </c>
      <c r="G4630" s="180">
        <v>95644</v>
      </c>
      <c r="H4630" s="19" t="s">
        <v>6580</v>
      </c>
      <c r="I4630" s="19" t="s">
        <v>15692</v>
      </c>
      <c r="J4630" s="19" t="s">
        <v>23</v>
      </c>
      <c r="K4630" s="20" t="s">
        <v>11866</v>
      </c>
      <c r="L4630" s="19" t="s">
        <v>25</v>
      </c>
    </row>
    <row r="4631" spans="1:12" x14ac:dyDescent="0.25">
      <c r="A4631" s="19" t="s">
        <v>4490</v>
      </c>
      <c r="B4631" s="19" t="s">
        <v>4491</v>
      </c>
      <c r="C4631" s="19" t="s">
        <v>6570</v>
      </c>
      <c r="D4631" s="19" t="s">
        <v>6571</v>
      </c>
      <c r="E4631" s="20" t="s">
        <v>21</v>
      </c>
      <c r="F4631" s="19" t="s">
        <v>21</v>
      </c>
      <c r="G4631" s="180">
        <v>95645</v>
      </c>
      <c r="H4631" s="19" t="s">
        <v>6581</v>
      </c>
      <c r="I4631" s="19" t="s">
        <v>15692</v>
      </c>
      <c r="J4631" s="19" t="s">
        <v>23</v>
      </c>
      <c r="K4631" s="20" t="s">
        <v>11867</v>
      </c>
      <c r="L4631" s="19" t="s">
        <v>25</v>
      </c>
    </row>
    <row r="4632" spans="1:12" x14ac:dyDescent="0.25">
      <c r="A4632" s="19" t="s">
        <v>4490</v>
      </c>
      <c r="B4632" s="19" t="s">
        <v>4491</v>
      </c>
      <c r="C4632" s="19" t="s">
        <v>6570</v>
      </c>
      <c r="D4632" s="19" t="s">
        <v>6571</v>
      </c>
      <c r="E4632" s="20" t="s">
        <v>21</v>
      </c>
      <c r="F4632" s="19" t="s">
        <v>21</v>
      </c>
      <c r="G4632" s="180">
        <v>95646</v>
      </c>
      <c r="H4632" s="19" t="s">
        <v>6582</v>
      </c>
      <c r="I4632" s="19" t="s">
        <v>15692</v>
      </c>
      <c r="J4632" s="19" t="s">
        <v>23</v>
      </c>
      <c r="K4632" s="20" t="s">
        <v>11868</v>
      </c>
      <c r="L4632" s="19" t="s">
        <v>25</v>
      </c>
    </row>
    <row r="4633" spans="1:12" x14ac:dyDescent="0.25">
      <c r="A4633" s="19" t="s">
        <v>4490</v>
      </c>
      <c r="B4633" s="19" t="s">
        <v>4491</v>
      </c>
      <c r="C4633" s="19" t="s">
        <v>6570</v>
      </c>
      <c r="D4633" s="19" t="s">
        <v>6571</v>
      </c>
      <c r="E4633" s="20" t="s">
        <v>21</v>
      </c>
      <c r="F4633" s="19" t="s">
        <v>21</v>
      </c>
      <c r="G4633" s="180">
        <v>95647</v>
      </c>
      <c r="H4633" s="19" t="s">
        <v>6583</v>
      </c>
      <c r="I4633" s="19" t="s">
        <v>15692</v>
      </c>
      <c r="J4633" s="19" t="s">
        <v>23</v>
      </c>
      <c r="K4633" s="20" t="s">
        <v>11869</v>
      </c>
      <c r="L4633" s="19" t="s">
        <v>25</v>
      </c>
    </row>
    <row r="4634" spans="1:12" x14ac:dyDescent="0.25">
      <c r="A4634" s="19" t="s">
        <v>4490</v>
      </c>
      <c r="B4634" s="19" t="s">
        <v>4491</v>
      </c>
      <c r="C4634" s="19" t="s">
        <v>6570</v>
      </c>
      <c r="D4634" s="19" t="s">
        <v>6571</v>
      </c>
      <c r="E4634" s="20" t="s">
        <v>21</v>
      </c>
      <c r="F4634" s="19" t="s">
        <v>21</v>
      </c>
      <c r="G4634" s="180">
        <v>95673</v>
      </c>
      <c r="H4634" s="19" t="s">
        <v>6584</v>
      </c>
      <c r="I4634" s="19" t="s">
        <v>15692</v>
      </c>
      <c r="J4634" s="19" t="s">
        <v>9283</v>
      </c>
      <c r="K4634" s="20" t="s">
        <v>11870</v>
      </c>
      <c r="L4634" s="19" t="s">
        <v>25</v>
      </c>
    </row>
    <row r="4635" spans="1:12" x14ac:dyDescent="0.25">
      <c r="A4635" s="19" t="s">
        <v>4490</v>
      </c>
      <c r="B4635" s="19" t="s">
        <v>4491</v>
      </c>
      <c r="C4635" s="19" t="s">
        <v>6570</v>
      </c>
      <c r="D4635" s="19" t="s">
        <v>6571</v>
      </c>
      <c r="E4635" s="20" t="s">
        <v>21</v>
      </c>
      <c r="F4635" s="19" t="s">
        <v>21</v>
      </c>
      <c r="G4635" s="180">
        <v>95674</v>
      </c>
      <c r="H4635" s="19" t="s">
        <v>6585</v>
      </c>
      <c r="I4635" s="19" t="s">
        <v>15692</v>
      </c>
      <c r="J4635" s="19" t="s">
        <v>9283</v>
      </c>
      <c r="K4635" s="20" t="s">
        <v>11871</v>
      </c>
      <c r="L4635" s="19" t="s">
        <v>25</v>
      </c>
    </row>
    <row r="4636" spans="1:12" x14ac:dyDescent="0.25">
      <c r="A4636" s="19" t="s">
        <v>4490</v>
      </c>
      <c r="B4636" s="19" t="s">
        <v>4491</v>
      </c>
      <c r="C4636" s="19" t="s">
        <v>6570</v>
      </c>
      <c r="D4636" s="19" t="s">
        <v>6571</v>
      </c>
      <c r="E4636" s="20" t="s">
        <v>21</v>
      </c>
      <c r="F4636" s="19" t="s">
        <v>21</v>
      </c>
      <c r="G4636" s="180">
        <v>95675</v>
      </c>
      <c r="H4636" s="19" t="s">
        <v>6586</v>
      </c>
      <c r="I4636" s="19" t="s">
        <v>15692</v>
      </c>
      <c r="J4636" s="19" t="s">
        <v>9283</v>
      </c>
      <c r="K4636" s="20" t="s">
        <v>11872</v>
      </c>
      <c r="L4636" s="19" t="s">
        <v>25</v>
      </c>
    </row>
    <row r="4637" spans="1:12" x14ac:dyDescent="0.25">
      <c r="A4637" s="19" t="s">
        <v>4490</v>
      </c>
      <c r="B4637" s="19" t="s">
        <v>4491</v>
      </c>
      <c r="C4637" s="19" t="s">
        <v>6570</v>
      </c>
      <c r="D4637" s="19" t="s">
        <v>6571</v>
      </c>
      <c r="E4637" s="20" t="s">
        <v>21</v>
      </c>
      <c r="F4637" s="19" t="s">
        <v>21</v>
      </c>
      <c r="G4637" s="180">
        <v>95676</v>
      </c>
      <c r="H4637" s="19" t="s">
        <v>6587</v>
      </c>
      <c r="I4637" s="19" t="s">
        <v>15692</v>
      </c>
      <c r="J4637" s="19" t="s">
        <v>23</v>
      </c>
      <c r="K4637" s="20" t="s">
        <v>10071</v>
      </c>
      <c r="L4637" s="19" t="s">
        <v>25</v>
      </c>
    </row>
    <row r="4638" spans="1:12" x14ac:dyDescent="0.25">
      <c r="A4638" s="19" t="s">
        <v>4490</v>
      </c>
      <c r="B4638" s="19" t="s">
        <v>4491</v>
      </c>
      <c r="C4638" s="19" t="s">
        <v>6570</v>
      </c>
      <c r="D4638" s="19" t="s">
        <v>6571</v>
      </c>
      <c r="E4638" s="20" t="s">
        <v>21</v>
      </c>
      <c r="F4638" s="19" t="s">
        <v>21</v>
      </c>
      <c r="G4638" s="180">
        <v>97741</v>
      </c>
      <c r="H4638" s="19" t="s">
        <v>6588</v>
      </c>
      <c r="I4638" s="19" t="s">
        <v>15692</v>
      </c>
      <c r="J4638" s="19" t="s">
        <v>23</v>
      </c>
      <c r="K4638" s="20" t="s">
        <v>11873</v>
      </c>
      <c r="L4638" s="19" t="s">
        <v>25</v>
      </c>
    </row>
    <row r="4639" spans="1:12" x14ac:dyDescent="0.25">
      <c r="A4639" s="19" t="s">
        <v>4490</v>
      </c>
      <c r="B4639" s="19" t="s">
        <v>4491</v>
      </c>
      <c r="C4639" s="19" t="s">
        <v>6589</v>
      </c>
      <c r="D4639" s="19" t="s">
        <v>6590</v>
      </c>
      <c r="E4639" s="20" t="s">
        <v>21</v>
      </c>
      <c r="F4639" s="19" t="s">
        <v>21</v>
      </c>
      <c r="G4639" s="180">
        <v>72285</v>
      </c>
      <c r="H4639" s="19" t="s">
        <v>6591</v>
      </c>
      <c r="I4639" s="19" t="s">
        <v>15692</v>
      </c>
      <c r="J4639" s="19" t="s">
        <v>23</v>
      </c>
      <c r="K4639" s="20" t="s">
        <v>11874</v>
      </c>
      <c r="L4639" s="19" t="s">
        <v>25</v>
      </c>
    </row>
    <row r="4640" spans="1:12" x14ac:dyDescent="0.25">
      <c r="A4640" s="19" t="s">
        <v>4490</v>
      </c>
      <c r="B4640" s="19" t="s">
        <v>4491</v>
      </c>
      <c r="C4640" s="19" t="s">
        <v>6589</v>
      </c>
      <c r="D4640" s="19" t="s">
        <v>6590</v>
      </c>
      <c r="E4640" s="20" t="s">
        <v>21</v>
      </c>
      <c r="F4640" s="19" t="s">
        <v>21</v>
      </c>
      <c r="G4640" s="180">
        <v>90436</v>
      </c>
      <c r="H4640" s="19" t="s">
        <v>6592</v>
      </c>
      <c r="I4640" s="19" t="s">
        <v>15692</v>
      </c>
      <c r="J4640" s="19" t="s">
        <v>23</v>
      </c>
      <c r="K4640" s="20" t="s">
        <v>373</v>
      </c>
      <c r="L4640" s="19" t="s">
        <v>25</v>
      </c>
    </row>
    <row r="4641" spans="1:12" x14ac:dyDescent="0.25">
      <c r="A4641" s="19" t="s">
        <v>4490</v>
      </c>
      <c r="B4641" s="19" t="s">
        <v>4491</v>
      </c>
      <c r="C4641" s="19" t="s">
        <v>6589</v>
      </c>
      <c r="D4641" s="19" t="s">
        <v>6590</v>
      </c>
      <c r="E4641" s="20" t="s">
        <v>21</v>
      </c>
      <c r="F4641" s="19" t="s">
        <v>21</v>
      </c>
      <c r="G4641" s="180">
        <v>90437</v>
      </c>
      <c r="H4641" s="19" t="s">
        <v>6594</v>
      </c>
      <c r="I4641" s="19" t="s">
        <v>15692</v>
      </c>
      <c r="J4641" s="19" t="s">
        <v>23</v>
      </c>
      <c r="K4641" s="20" t="s">
        <v>9038</v>
      </c>
      <c r="L4641" s="19" t="s">
        <v>25</v>
      </c>
    </row>
    <row r="4642" spans="1:12" x14ac:dyDescent="0.25">
      <c r="A4642" s="19" t="s">
        <v>4490</v>
      </c>
      <c r="B4642" s="19" t="s">
        <v>4491</v>
      </c>
      <c r="C4642" s="19" t="s">
        <v>6589</v>
      </c>
      <c r="D4642" s="19" t="s">
        <v>6590</v>
      </c>
      <c r="E4642" s="20" t="s">
        <v>21</v>
      </c>
      <c r="F4642" s="19" t="s">
        <v>21</v>
      </c>
      <c r="G4642" s="180">
        <v>90438</v>
      </c>
      <c r="H4642" s="19" t="s">
        <v>6595</v>
      </c>
      <c r="I4642" s="19" t="s">
        <v>15692</v>
      </c>
      <c r="J4642" s="19" t="s">
        <v>23</v>
      </c>
      <c r="K4642" s="20" t="s">
        <v>5723</v>
      </c>
      <c r="L4642" s="19" t="s">
        <v>25</v>
      </c>
    </row>
    <row r="4643" spans="1:12" x14ac:dyDescent="0.25">
      <c r="A4643" s="19" t="s">
        <v>4490</v>
      </c>
      <c r="B4643" s="19" t="s">
        <v>4491</v>
      </c>
      <c r="C4643" s="19" t="s">
        <v>6589</v>
      </c>
      <c r="D4643" s="19" t="s">
        <v>6590</v>
      </c>
      <c r="E4643" s="20" t="s">
        <v>21</v>
      </c>
      <c r="F4643" s="19" t="s">
        <v>21</v>
      </c>
      <c r="G4643" s="180">
        <v>90439</v>
      </c>
      <c r="H4643" s="19" t="s">
        <v>6596</v>
      </c>
      <c r="I4643" s="19" t="s">
        <v>15692</v>
      </c>
      <c r="J4643" s="19" t="s">
        <v>9283</v>
      </c>
      <c r="K4643" s="20" t="s">
        <v>11875</v>
      </c>
      <c r="L4643" s="19" t="s">
        <v>25</v>
      </c>
    </row>
    <row r="4644" spans="1:12" x14ac:dyDescent="0.25">
      <c r="A4644" s="19" t="s">
        <v>4490</v>
      </c>
      <c r="B4644" s="19" t="s">
        <v>4491</v>
      </c>
      <c r="C4644" s="19" t="s">
        <v>6589</v>
      </c>
      <c r="D4644" s="19" t="s">
        <v>6590</v>
      </c>
      <c r="E4644" s="20" t="s">
        <v>21</v>
      </c>
      <c r="F4644" s="19" t="s">
        <v>21</v>
      </c>
      <c r="G4644" s="180">
        <v>90440</v>
      </c>
      <c r="H4644" s="19" t="s">
        <v>6598</v>
      </c>
      <c r="I4644" s="19" t="s">
        <v>15692</v>
      </c>
      <c r="J4644" s="19" t="s">
        <v>9283</v>
      </c>
      <c r="K4644" s="20" t="s">
        <v>6975</v>
      </c>
      <c r="L4644" s="19" t="s">
        <v>25</v>
      </c>
    </row>
    <row r="4645" spans="1:12" x14ac:dyDescent="0.25">
      <c r="A4645" s="19" t="s">
        <v>4490</v>
      </c>
      <c r="B4645" s="19" t="s">
        <v>4491</v>
      </c>
      <c r="C4645" s="19" t="s">
        <v>6589</v>
      </c>
      <c r="D4645" s="19" t="s">
        <v>6590</v>
      </c>
      <c r="E4645" s="20" t="s">
        <v>21</v>
      </c>
      <c r="F4645" s="19" t="s">
        <v>21</v>
      </c>
      <c r="G4645" s="180">
        <v>90441</v>
      </c>
      <c r="H4645" s="19" t="s">
        <v>6600</v>
      </c>
      <c r="I4645" s="19" t="s">
        <v>15692</v>
      </c>
      <c r="J4645" s="19" t="s">
        <v>9283</v>
      </c>
      <c r="K4645" s="20" t="s">
        <v>11876</v>
      </c>
      <c r="L4645" s="19" t="s">
        <v>25</v>
      </c>
    </row>
    <row r="4646" spans="1:12" x14ac:dyDescent="0.25">
      <c r="A4646" s="19" t="s">
        <v>4490</v>
      </c>
      <c r="B4646" s="19" t="s">
        <v>4491</v>
      </c>
      <c r="C4646" s="19" t="s">
        <v>6589</v>
      </c>
      <c r="D4646" s="19" t="s">
        <v>6590</v>
      </c>
      <c r="E4646" s="20" t="s">
        <v>21</v>
      </c>
      <c r="F4646" s="19" t="s">
        <v>21</v>
      </c>
      <c r="G4646" s="180">
        <v>90443</v>
      </c>
      <c r="H4646" s="19" t="s">
        <v>6601</v>
      </c>
      <c r="I4646" s="19" t="s">
        <v>15747</v>
      </c>
      <c r="J4646" s="19" t="s">
        <v>23</v>
      </c>
      <c r="K4646" s="20" t="s">
        <v>11877</v>
      </c>
      <c r="L4646" s="19" t="s">
        <v>25</v>
      </c>
    </row>
    <row r="4647" spans="1:12" x14ac:dyDescent="0.25">
      <c r="A4647" s="19" t="s">
        <v>4490</v>
      </c>
      <c r="B4647" s="19" t="s">
        <v>4491</v>
      </c>
      <c r="C4647" s="19" t="s">
        <v>6589</v>
      </c>
      <c r="D4647" s="19" t="s">
        <v>6590</v>
      </c>
      <c r="E4647" s="20" t="s">
        <v>21</v>
      </c>
      <c r="F4647" s="19" t="s">
        <v>21</v>
      </c>
      <c r="G4647" s="180">
        <v>90444</v>
      </c>
      <c r="H4647" s="19" t="s">
        <v>6602</v>
      </c>
      <c r="I4647" s="19" t="s">
        <v>15747</v>
      </c>
      <c r="J4647" s="19" t="s">
        <v>9283</v>
      </c>
      <c r="K4647" s="20" t="s">
        <v>11878</v>
      </c>
      <c r="L4647" s="19" t="s">
        <v>25</v>
      </c>
    </row>
    <row r="4648" spans="1:12" x14ac:dyDescent="0.25">
      <c r="A4648" s="19" t="s">
        <v>4490</v>
      </c>
      <c r="B4648" s="19" t="s">
        <v>4491</v>
      </c>
      <c r="C4648" s="19" t="s">
        <v>6589</v>
      </c>
      <c r="D4648" s="19" t="s">
        <v>6590</v>
      </c>
      <c r="E4648" s="20" t="s">
        <v>21</v>
      </c>
      <c r="F4648" s="19" t="s">
        <v>21</v>
      </c>
      <c r="G4648" s="180">
        <v>90445</v>
      </c>
      <c r="H4648" s="19" t="s">
        <v>6603</v>
      </c>
      <c r="I4648" s="19" t="s">
        <v>15747</v>
      </c>
      <c r="J4648" s="19" t="s">
        <v>9283</v>
      </c>
      <c r="K4648" s="20" t="s">
        <v>5740</v>
      </c>
      <c r="L4648" s="19" t="s">
        <v>25</v>
      </c>
    </row>
    <row r="4649" spans="1:12" x14ac:dyDescent="0.25">
      <c r="A4649" s="19" t="s">
        <v>4490</v>
      </c>
      <c r="B4649" s="19" t="s">
        <v>4491</v>
      </c>
      <c r="C4649" s="19" t="s">
        <v>6589</v>
      </c>
      <c r="D4649" s="19" t="s">
        <v>6590</v>
      </c>
      <c r="E4649" s="20" t="s">
        <v>21</v>
      </c>
      <c r="F4649" s="19" t="s">
        <v>21</v>
      </c>
      <c r="G4649" s="180">
        <v>90446</v>
      </c>
      <c r="H4649" s="19" t="s">
        <v>6605</v>
      </c>
      <c r="I4649" s="19" t="s">
        <v>15747</v>
      </c>
      <c r="J4649" s="19" t="s">
        <v>9283</v>
      </c>
      <c r="K4649" s="20" t="s">
        <v>5839</v>
      </c>
      <c r="L4649" s="19" t="s">
        <v>25</v>
      </c>
    </row>
    <row r="4650" spans="1:12" x14ac:dyDescent="0.25">
      <c r="A4650" s="19" t="s">
        <v>4490</v>
      </c>
      <c r="B4650" s="19" t="s">
        <v>4491</v>
      </c>
      <c r="C4650" s="19" t="s">
        <v>6589</v>
      </c>
      <c r="D4650" s="19" t="s">
        <v>6590</v>
      </c>
      <c r="E4650" s="20" t="s">
        <v>21</v>
      </c>
      <c r="F4650" s="19" t="s">
        <v>21</v>
      </c>
      <c r="G4650" s="180">
        <v>90447</v>
      </c>
      <c r="H4650" s="19" t="s">
        <v>6606</v>
      </c>
      <c r="I4650" s="19" t="s">
        <v>15747</v>
      </c>
      <c r="J4650" s="19" t="s">
        <v>23</v>
      </c>
      <c r="K4650" s="20" t="s">
        <v>11879</v>
      </c>
      <c r="L4650" s="19" t="s">
        <v>25</v>
      </c>
    </row>
    <row r="4651" spans="1:12" x14ac:dyDescent="0.25">
      <c r="A4651" s="19" t="s">
        <v>4490</v>
      </c>
      <c r="B4651" s="19" t="s">
        <v>4491</v>
      </c>
      <c r="C4651" s="19" t="s">
        <v>6589</v>
      </c>
      <c r="D4651" s="19" t="s">
        <v>6590</v>
      </c>
      <c r="E4651" s="20" t="s">
        <v>21</v>
      </c>
      <c r="F4651" s="19" t="s">
        <v>21</v>
      </c>
      <c r="G4651" s="180">
        <v>90451</v>
      </c>
      <c r="H4651" s="19" t="s">
        <v>6607</v>
      </c>
      <c r="I4651" s="19" t="s">
        <v>15692</v>
      </c>
      <c r="J4651" s="19" t="s">
        <v>23</v>
      </c>
      <c r="K4651" s="20" t="s">
        <v>9694</v>
      </c>
      <c r="L4651" s="19" t="s">
        <v>25</v>
      </c>
    </row>
    <row r="4652" spans="1:12" x14ac:dyDescent="0.25">
      <c r="A4652" s="19" t="s">
        <v>4490</v>
      </c>
      <c r="B4652" s="19" t="s">
        <v>4491</v>
      </c>
      <c r="C4652" s="19" t="s">
        <v>6589</v>
      </c>
      <c r="D4652" s="19" t="s">
        <v>6590</v>
      </c>
      <c r="E4652" s="20" t="s">
        <v>21</v>
      </c>
      <c r="F4652" s="19" t="s">
        <v>21</v>
      </c>
      <c r="G4652" s="180">
        <v>90452</v>
      </c>
      <c r="H4652" s="19" t="s">
        <v>6608</v>
      </c>
      <c r="I4652" s="19" t="s">
        <v>15692</v>
      </c>
      <c r="J4652" s="19" t="s">
        <v>23</v>
      </c>
      <c r="K4652" s="20" t="s">
        <v>3062</v>
      </c>
      <c r="L4652" s="19" t="s">
        <v>25</v>
      </c>
    </row>
    <row r="4653" spans="1:12" x14ac:dyDescent="0.25">
      <c r="A4653" s="19" t="s">
        <v>4490</v>
      </c>
      <c r="B4653" s="19" t="s">
        <v>4491</v>
      </c>
      <c r="C4653" s="19" t="s">
        <v>6589</v>
      </c>
      <c r="D4653" s="19" t="s">
        <v>6590</v>
      </c>
      <c r="E4653" s="20" t="s">
        <v>21</v>
      </c>
      <c r="F4653" s="19" t="s">
        <v>21</v>
      </c>
      <c r="G4653" s="180">
        <v>90453</v>
      </c>
      <c r="H4653" s="19" t="s">
        <v>6610</v>
      </c>
      <c r="I4653" s="19" t="s">
        <v>15692</v>
      </c>
      <c r="J4653" s="19" t="s">
        <v>23</v>
      </c>
      <c r="K4653" s="20" t="s">
        <v>8488</v>
      </c>
      <c r="L4653" s="19" t="s">
        <v>25</v>
      </c>
    </row>
    <row r="4654" spans="1:12" x14ac:dyDescent="0.25">
      <c r="A4654" s="19" t="s">
        <v>4490</v>
      </c>
      <c r="B4654" s="19" t="s">
        <v>4491</v>
      </c>
      <c r="C4654" s="19" t="s">
        <v>6589</v>
      </c>
      <c r="D4654" s="19" t="s">
        <v>6590</v>
      </c>
      <c r="E4654" s="20" t="s">
        <v>21</v>
      </c>
      <c r="F4654" s="19" t="s">
        <v>21</v>
      </c>
      <c r="G4654" s="180">
        <v>90454</v>
      </c>
      <c r="H4654" s="19" t="s">
        <v>6611</v>
      </c>
      <c r="I4654" s="19" t="s">
        <v>15692</v>
      </c>
      <c r="J4654" s="19" t="s">
        <v>23</v>
      </c>
      <c r="K4654" s="20" t="s">
        <v>11880</v>
      </c>
      <c r="L4654" s="19" t="s">
        <v>25</v>
      </c>
    </row>
    <row r="4655" spans="1:12" x14ac:dyDescent="0.25">
      <c r="A4655" s="19" t="s">
        <v>4490</v>
      </c>
      <c r="B4655" s="19" t="s">
        <v>4491</v>
      </c>
      <c r="C4655" s="19" t="s">
        <v>6589</v>
      </c>
      <c r="D4655" s="19" t="s">
        <v>6590</v>
      </c>
      <c r="E4655" s="20" t="s">
        <v>21</v>
      </c>
      <c r="F4655" s="19" t="s">
        <v>21</v>
      </c>
      <c r="G4655" s="180">
        <v>90455</v>
      </c>
      <c r="H4655" s="19" t="s">
        <v>6612</v>
      </c>
      <c r="I4655" s="19" t="s">
        <v>15692</v>
      </c>
      <c r="J4655" s="19" t="s">
        <v>23</v>
      </c>
      <c r="K4655" s="20" t="s">
        <v>11515</v>
      </c>
      <c r="L4655" s="19" t="s">
        <v>25</v>
      </c>
    </row>
    <row r="4656" spans="1:12" x14ac:dyDescent="0.25">
      <c r="A4656" s="19" t="s">
        <v>4490</v>
      </c>
      <c r="B4656" s="19" t="s">
        <v>4491</v>
      </c>
      <c r="C4656" s="19" t="s">
        <v>6589</v>
      </c>
      <c r="D4656" s="19" t="s">
        <v>6590</v>
      </c>
      <c r="E4656" s="20" t="s">
        <v>21</v>
      </c>
      <c r="F4656" s="19" t="s">
        <v>21</v>
      </c>
      <c r="G4656" s="180">
        <v>90456</v>
      </c>
      <c r="H4656" s="19" t="s">
        <v>6613</v>
      </c>
      <c r="I4656" s="19" t="s">
        <v>15692</v>
      </c>
      <c r="J4656" s="19" t="s">
        <v>23</v>
      </c>
      <c r="K4656" s="20" t="s">
        <v>754</v>
      </c>
      <c r="L4656" s="19" t="s">
        <v>25</v>
      </c>
    </row>
    <row r="4657" spans="1:12" x14ac:dyDescent="0.25">
      <c r="A4657" s="19" t="s">
        <v>4490</v>
      </c>
      <c r="B4657" s="19" t="s">
        <v>4491</v>
      </c>
      <c r="C4657" s="19" t="s">
        <v>6589</v>
      </c>
      <c r="D4657" s="19" t="s">
        <v>6590</v>
      </c>
      <c r="E4657" s="20" t="s">
        <v>21</v>
      </c>
      <c r="F4657" s="19" t="s">
        <v>21</v>
      </c>
      <c r="G4657" s="180">
        <v>90457</v>
      </c>
      <c r="H4657" s="19" t="s">
        <v>6615</v>
      </c>
      <c r="I4657" s="19" t="s">
        <v>15692</v>
      </c>
      <c r="J4657" s="19" t="s">
        <v>23</v>
      </c>
      <c r="K4657" s="20" t="s">
        <v>10724</v>
      </c>
      <c r="L4657" s="19" t="s">
        <v>25</v>
      </c>
    </row>
    <row r="4658" spans="1:12" x14ac:dyDescent="0.25">
      <c r="A4658" s="19" t="s">
        <v>4490</v>
      </c>
      <c r="B4658" s="19" t="s">
        <v>4491</v>
      </c>
      <c r="C4658" s="19" t="s">
        <v>6589</v>
      </c>
      <c r="D4658" s="19" t="s">
        <v>6590</v>
      </c>
      <c r="E4658" s="20" t="s">
        <v>21</v>
      </c>
      <c r="F4658" s="19" t="s">
        <v>21</v>
      </c>
      <c r="G4658" s="180">
        <v>90458</v>
      </c>
      <c r="H4658" s="19" t="s">
        <v>6616</v>
      </c>
      <c r="I4658" s="19" t="s">
        <v>15692</v>
      </c>
      <c r="J4658" s="19" t="s">
        <v>23</v>
      </c>
      <c r="K4658" s="20" t="s">
        <v>11881</v>
      </c>
      <c r="L4658" s="19" t="s">
        <v>25</v>
      </c>
    </row>
    <row r="4659" spans="1:12" x14ac:dyDescent="0.25">
      <c r="A4659" s="19" t="s">
        <v>4490</v>
      </c>
      <c r="B4659" s="19" t="s">
        <v>4491</v>
      </c>
      <c r="C4659" s="19" t="s">
        <v>6589</v>
      </c>
      <c r="D4659" s="19" t="s">
        <v>6590</v>
      </c>
      <c r="E4659" s="20" t="s">
        <v>21</v>
      </c>
      <c r="F4659" s="19" t="s">
        <v>21</v>
      </c>
      <c r="G4659" s="180">
        <v>90459</v>
      </c>
      <c r="H4659" s="19" t="s">
        <v>6617</v>
      </c>
      <c r="I4659" s="19" t="s">
        <v>15692</v>
      </c>
      <c r="J4659" s="19" t="s">
        <v>23</v>
      </c>
      <c r="K4659" s="20" t="s">
        <v>7019</v>
      </c>
      <c r="L4659" s="19" t="s">
        <v>25</v>
      </c>
    </row>
    <row r="4660" spans="1:12" x14ac:dyDescent="0.25">
      <c r="A4660" s="19" t="s">
        <v>4490</v>
      </c>
      <c r="B4660" s="19" t="s">
        <v>4491</v>
      </c>
      <c r="C4660" s="19" t="s">
        <v>6589</v>
      </c>
      <c r="D4660" s="19" t="s">
        <v>6590</v>
      </c>
      <c r="E4660" s="20" t="s">
        <v>21</v>
      </c>
      <c r="F4660" s="19" t="s">
        <v>21</v>
      </c>
      <c r="G4660" s="180">
        <v>90460</v>
      </c>
      <c r="H4660" s="19" t="s">
        <v>6619</v>
      </c>
      <c r="I4660" s="19" t="s">
        <v>15747</v>
      </c>
      <c r="J4660" s="19" t="s">
        <v>9283</v>
      </c>
      <c r="K4660" s="20" t="s">
        <v>3033</v>
      </c>
      <c r="L4660" s="19" t="s">
        <v>25</v>
      </c>
    </row>
    <row r="4661" spans="1:12" x14ac:dyDescent="0.25">
      <c r="A4661" s="19" t="s">
        <v>4490</v>
      </c>
      <c r="B4661" s="19" t="s">
        <v>4491</v>
      </c>
      <c r="C4661" s="19" t="s">
        <v>6589</v>
      </c>
      <c r="D4661" s="19" t="s">
        <v>6590</v>
      </c>
      <c r="E4661" s="20" t="s">
        <v>21</v>
      </c>
      <c r="F4661" s="19" t="s">
        <v>21</v>
      </c>
      <c r="G4661" s="180">
        <v>90461</v>
      </c>
      <c r="H4661" s="19" t="s">
        <v>6621</v>
      </c>
      <c r="I4661" s="19" t="s">
        <v>15747</v>
      </c>
      <c r="J4661" s="19" t="s">
        <v>9283</v>
      </c>
      <c r="K4661" s="20" t="s">
        <v>9626</v>
      </c>
      <c r="L4661" s="19" t="s">
        <v>25</v>
      </c>
    </row>
    <row r="4662" spans="1:12" x14ac:dyDescent="0.25">
      <c r="A4662" s="19" t="s">
        <v>4490</v>
      </c>
      <c r="B4662" s="19" t="s">
        <v>4491</v>
      </c>
      <c r="C4662" s="19" t="s">
        <v>6589</v>
      </c>
      <c r="D4662" s="19" t="s">
        <v>6590</v>
      </c>
      <c r="E4662" s="20" t="s">
        <v>21</v>
      </c>
      <c r="F4662" s="19" t="s">
        <v>21</v>
      </c>
      <c r="G4662" s="180">
        <v>90462</v>
      </c>
      <c r="H4662" s="19" t="s">
        <v>6623</v>
      </c>
      <c r="I4662" s="19" t="s">
        <v>15747</v>
      </c>
      <c r="J4662" s="19" t="s">
        <v>9283</v>
      </c>
      <c r="K4662" s="20" t="s">
        <v>9025</v>
      </c>
      <c r="L4662" s="19" t="s">
        <v>25</v>
      </c>
    </row>
    <row r="4663" spans="1:12" x14ac:dyDescent="0.25">
      <c r="A4663" s="19" t="s">
        <v>4490</v>
      </c>
      <c r="B4663" s="19" t="s">
        <v>4491</v>
      </c>
      <c r="C4663" s="19" t="s">
        <v>6589</v>
      </c>
      <c r="D4663" s="19" t="s">
        <v>6590</v>
      </c>
      <c r="E4663" s="20" t="s">
        <v>21</v>
      </c>
      <c r="F4663" s="19" t="s">
        <v>21</v>
      </c>
      <c r="G4663" s="180">
        <v>90463</v>
      </c>
      <c r="H4663" s="19" t="s">
        <v>6625</v>
      </c>
      <c r="I4663" s="19" t="s">
        <v>15747</v>
      </c>
      <c r="J4663" s="19" t="s">
        <v>9283</v>
      </c>
      <c r="K4663" s="20" t="s">
        <v>8323</v>
      </c>
      <c r="L4663" s="19" t="s">
        <v>25</v>
      </c>
    </row>
    <row r="4664" spans="1:12" x14ac:dyDescent="0.25">
      <c r="A4664" s="19" t="s">
        <v>4490</v>
      </c>
      <c r="B4664" s="19" t="s">
        <v>4491</v>
      </c>
      <c r="C4664" s="19" t="s">
        <v>6589</v>
      </c>
      <c r="D4664" s="19" t="s">
        <v>6590</v>
      </c>
      <c r="E4664" s="20" t="s">
        <v>21</v>
      </c>
      <c r="F4664" s="19" t="s">
        <v>21</v>
      </c>
      <c r="G4664" s="180">
        <v>90466</v>
      </c>
      <c r="H4664" s="19" t="s">
        <v>6627</v>
      </c>
      <c r="I4664" s="19" t="s">
        <v>15747</v>
      </c>
      <c r="J4664" s="19" t="s">
        <v>23</v>
      </c>
      <c r="K4664" s="20" t="s">
        <v>5984</v>
      </c>
      <c r="L4664" s="19" t="s">
        <v>25</v>
      </c>
    </row>
    <row r="4665" spans="1:12" x14ac:dyDescent="0.25">
      <c r="A4665" s="19" t="s">
        <v>4490</v>
      </c>
      <c r="B4665" s="19" t="s">
        <v>4491</v>
      </c>
      <c r="C4665" s="19" t="s">
        <v>6589</v>
      </c>
      <c r="D4665" s="19" t="s">
        <v>6590</v>
      </c>
      <c r="E4665" s="20" t="s">
        <v>21</v>
      </c>
      <c r="F4665" s="19" t="s">
        <v>21</v>
      </c>
      <c r="G4665" s="180">
        <v>90467</v>
      </c>
      <c r="H4665" s="19" t="s">
        <v>6629</v>
      </c>
      <c r="I4665" s="19" t="s">
        <v>15747</v>
      </c>
      <c r="J4665" s="19" t="s">
        <v>23</v>
      </c>
      <c r="K4665" s="20" t="s">
        <v>11882</v>
      </c>
      <c r="L4665" s="19" t="s">
        <v>25</v>
      </c>
    </row>
    <row r="4666" spans="1:12" x14ac:dyDescent="0.25">
      <c r="A4666" s="19" t="s">
        <v>4490</v>
      </c>
      <c r="B4666" s="19" t="s">
        <v>4491</v>
      </c>
      <c r="C4666" s="19" t="s">
        <v>6589</v>
      </c>
      <c r="D4666" s="19" t="s">
        <v>6590</v>
      </c>
      <c r="E4666" s="20" t="s">
        <v>21</v>
      </c>
      <c r="F4666" s="19" t="s">
        <v>21</v>
      </c>
      <c r="G4666" s="180">
        <v>90468</v>
      </c>
      <c r="H4666" s="19" t="s">
        <v>6631</v>
      </c>
      <c r="I4666" s="19" t="s">
        <v>15747</v>
      </c>
      <c r="J4666" s="19" t="s">
        <v>23</v>
      </c>
      <c r="K4666" s="20" t="s">
        <v>215</v>
      </c>
      <c r="L4666" s="19" t="s">
        <v>25</v>
      </c>
    </row>
    <row r="4667" spans="1:12" x14ac:dyDescent="0.25">
      <c r="A4667" s="19" t="s">
        <v>4490</v>
      </c>
      <c r="B4667" s="19" t="s">
        <v>4491</v>
      </c>
      <c r="C4667" s="19" t="s">
        <v>6589</v>
      </c>
      <c r="D4667" s="19" t="s">
        <v>6590</v>
      </c>
      <c r="E4667" s="20" t="s">
        <v>21</v>
      </c>
      <c r="F4667" s="19" t="s">
        <v>21</v>
      </c>
      <c r="G4667" s="180">
        <v>90469</v>
      </c>
      <c r="H4667" s="19" t="s">
        <v>6633</v>
      </c>
      <c r="I4667" s="19" t="s">
        <v>15747</v>
      </c>
      <c r="J4667" s="19" t="s">
        <v>23</v>
      </c>
      <c r="K4667" s="20" t="s">
        <v>10604</v>
      </c>
      <c r="L4667" s="19" t="s">
        <v>25</v>
      </c>
    </row>
    <row r="4668" spans="1:12" x14ac:dyDescent="0.25">
      <c r="A4668" s="19" t="s">
        <v>4490</v>
      </c>
      <c r="B4668" s="19" t="s">
        <v>4491</v>
      </c>
      <c r="C4668" s="19" t="s">
        <v>6589</v>
      </c>
      <c r="D4668" s="19" t="s">
        <v>6590</v>
      </c>
      <c r="E4668" s="20" t="s">
        <v>21</v>
      </c>
      <c r="F4668" s="19" t="s">
        <v>21</v>
      </c>
      <c r="G4668" s="180">
        <v>90470</v>
      </c>
      <c r="H4668" s="19" t="s">
        <v>6634</v>
      </c>
      <c r="I4668" s="19" t="s">
        <v>15747</v>
      </c>
      <c r="J4668" s="19" t="s">
        <v>23</v>
      </c>
      <c r="K4668" s="20" t="s">
        <v>4645</v>
      </c>
      <c r="L4668" s="19" t="s">
        <v>25</v>
      </c>
    </row>
    <row r="4669" spans="1:12" x14ac:dyDescent="0.25">
      <c r="A4669" s="19" t="s">
        <v>4490</v>
      </c>
      <c r="B4669" s="19" t="s">
        <v>4491</v>
      </c>
      <c r="C4669" s="19" t="s">
        <v>6589</v>
      </c>
      <c r="D4669" s="19" t="s">
        <v>6590</v>
      </c>
      <c r="E4669" s="20" t="s">
        <v>21</v>
      </c>
      <c r="F4669" s="19" t="s">
        <v>21</v>
      </c>
      <c r="G4669" s="180">
        <v>91166</v>
      </c>
      <c r="H4669" s="19" t="s">
        <v>6636</v>
      </c>
      <c r="I4669" s="19" t="s">
        <v>15747</v>
      </c>
      <c r="J4669" s="19" t="s">
        <v>23</v>
      </c>
      <c r="K4669" s="20" t="s">
        <v>2836</v>
      </c>
      <c r="L4669" s="19" t="s">
        <v>25</v>
      </c>
    </row>
    <row r="4670" spans="1:12" x14ac:dyDescent="0.25">
      <c r="A4670" s="19" t="s">
        <v>4490</v>
      </c>
      <c r="B4670" s="19" t="s">
        <v>4491</v>
      </c>
      <c r="C4670" s="19" t="s">
        <v>6589</v>
      </c>
      <c r="D4670" s="19" t="s">
        <v>6590</v>
      </c>
      <c r="E4670" s="20" t="s">
        <v>21</v>
      </c>
      <c r="F4670" s="19" t="s">
        <v>21</v>
      </c>
      <c r="G4670" s="180">
        <v>91167</v>
      </c>
      <c r="H4670" s="19" t="s">
        <v>6637</v>
      </c>
      <c r="I4670" s="19" t="s">
        <v>15747</v>
      </c>
      <c r="J4670" s="19" t="s">
        <v>23</v>
      </c>
      <c r="K4670" s="20" t="s">
        <v>3176</v>
      </c>
      <c r="L4670" s="19" t="s">
        <v>25</v>
      </c>
    </row>
    <row r="4671" spans="1:12" x14ac:dyDescent="0.25">
      <c r="A4671" s="19" t="s">
        <v>4490</v>
      </c>
      <c r="B4671" s="19" t="s">
        <v>4491</v>
      </c>
      <c r="C4671" s="19" t="s">
        <v>6589</v>
      </c>
      <c r="D4671" s="19" t="s">
        <v>6590</v>
      </c>
      <c r="E4671" s="20" t="s">
        <v>21</v>
      </c>
      <c r="F4671" s="19" t="s">
        <v>21</v>
      </c>
      <c r="G4671" s="180">
        <v>91168</v>
      </c>
      <c r="H4671" s="19" t="s">
        <v>6638</v>
      </c>
      <c r="I4671" s="19" t="s">
        <v>15747</v>
      </c>
      <c r="J4671" s="19" t="s">
        <v>23</v>
      </c>
      <c r="K4671" s="20" t="s">
        <v>4954</v>
      </c>
      <c r="L4671" s="19" t="s">
        <v>25</v>
      </c>
    </row>
    <row r="4672" spans="1:12" x14ac:dyDescent="0.25">
      <c r="A4672" s="19" t="s">
        <v>4490</v>
      </c>
      <c r="B4672" s="19" t="s">
        <v>4491</v>
      </c>
      <c r="C4672" s="19" t="s">
        <v>6589</v>
      </c>
      <c r="D4672" s="19" t="s">
        <v>6590</v>
      </c>
      <c r="E4672" s="20" t="s">
        <v>21</v>
      </c>
      <c r="F4672" s="19" t="s">
        <v>21</v>
      </c>
      <c r="G4672" s="180">
        <v>91169</v>
      </c>
      <c r="H4672" s="19" t="s">
        <v>6639</v>
      </c>
      <c r="I4672" s="19" t="s">
        <v>15747</v>
      </c>
      <c r="J4672" s="19" t="s">
        <v>23</v>
      </c>
      <c r="K4672" s="20" t="s">
        <v>6331</v>
      </c>
      <c r="L4672" s="19" t="s">
        <v>25</v>
      </c>
    </row>
    <row r="4673" spans="1:12" x14ac:dyDescent="0.25">
      <c r="A4673" s="19" t="s">
        <v>4490</v>
      </c>
      <c r="B4673" s="19" t="s">
        <v>4491</v>
      </c>
      <c r="C4673" s="19" t="s">
        <v>6589</v>
      </c>
      <c r="D4673" s="19" t="s">
        <v>6590</v>
      </c>
      <c r="E4673" s="20" t="s">
        <v>21</v>
      </c>
      <c r="F4673" s="19" t="s">
        <v>21</v>
      </c>
      <c r="G4673" s="180">
        <v>91170</v>
      </c>
      <c r="H4673" s="19" t="s">
        <v>6641</v>
      </c>
      <c r="I4673" s="19" t="s">
        <v>15747</v>
      </c>
      <c r="J4673" s="19" t="s">
        <v>23</v>
      </c>
      <c r="K4673" s="20" t="s">
        <v>10634</v>
      </c>
      <c r="L4673" s="19" t="s">
        <v>25</v>
      </c>
    </row>
    <row r="4674" spans="1:12" x14ac:dyDescent="0.25">
      <c r="A4674" s="19" t="s">
        <v>4490</v>
      </c>
      <c r="B4674" s="19" t="s">
        <v>4491</v>
      </c>
      <c r="C4674" s="19" t="s">
        <v>6589</v>
      </c>
      <c r="D4674" s="19" t="s">
        <v>6590</v>
      </c>
      <c r="E4674" s="20" t="s">
        <v>21</v>
      </c>
      <c r="F4674" s="19" t="s">
        <v>21</v>
      </c>
      <c r="G4674" s="180">
        <v>91171</v>
      </c>
      <c r="H4674" s="19" t="s">
        <v>6643</v>
      </c>
      <c r="I4674" s="19" t="s">
        <v>15747</v>
      </c>
      <c r="J4674" s="19" t="s">
        <v>23</v>
      </c>
      <c r="K4674" s="20" t="s">
        <v>8591</v>
      </c>
      <c r="L4674" s="19" t="s">
        <v>25</v>
      </c>
    </row>
    <row r="4675" spans="1:12" x14ac:dyDescent="0.25">
      <c r="A4675" s="19" t="s">
        <v>4490</v>
      </c>
      <c r="B4675" s="19" t="s">
        <v>4491</v>
      </c>
      <c r="C4675" s="19" t="s">
        <v>6589</v>
      </c>
      <c r="D4675" s="19" t="s">
        <v>6590</v>
      </c>
      <c r="E4675" s="20" t="s">
        <v>21</v>
      </c>
      <c r="F4675" s="19" t="s">
        <v>21</v>
      </c>
      <c r="G4675" s="180">
        <v>91172</v>
      </c>
      <c r="H4675" s="19" t="s">
        <v>6644</v>
      </c>
      <c r="I4675" s="19" t="s">
        <v>15747</v>
      </c>
      <c r="J4675" s="19" t="s">
        <v>23</v>
      </c>
      <c r="K4675" s="20" t="s">
        <v>880</v>
      </c>
      <c r="L4675" s="19" t="s">
        <v>25</v>
      </c>
    </row>
    <row r="4676" spans="1:12" x14ac:dyDescent="0.25">
      <c r="A4676" s="19" t="s">
        <v>4490</v>
      </c>
      <c r="B4676" s="19" t="s">
        <v>4491</v>
      </c>
      <c r="C4676" s="19" t="s">
        <v>6589</v>
      </c>
      <c r="D4676" s="19" t="s">
        <v>6590</v>
      </c>
      <c r="E4676" s="20" t="s">
        <v>21</v>
      </c>
      <c r="F4676" s="19" t="s">
        <v>21</v>
      </c>
      <c r="G4676" s="180">
        <v>91173</v>
      </c>
      <c r="H4676" s="19" t="s">
        <v>6645</v>
      </c>
      <c r="I4676" s="19" t="s">
        <v>15747</v>
      </c>
      <c r="J4676" s="19" t="s">
        <v>23</v>
      </c>
      <c r="K4676" s="20" t="s">
        <v>734</v>
      </c>
      <c r="L4676" s="19" t="s">
        <v>25</v>
      </c>
    </row>
    <row r="4677" spans="1:12" x14ac:dyDescent="0.25">
      <c r="A4677" s="19" t="s">
        <v>4490</v>
      </c>
      <c r="B4677" s="19" t="s">
        <v>4491</v>
      </c>
      <c r="C4677" s="19" t="s">
        <v>6589</v>
      </c>
      <c r="D4677" s="19" t="s">
        <v>6590</v>
      </c>
      <c r="E4677" s="20" t="s">
        <v>21</v>
      </c>
      <c r="F4677" s="19" t="s">
        <v>21</v>
      </c>
      <c r="G4677" s="180">
        <v>91174</v>
      </c>
      <c r="H4677" s="19" t="s">
        <v>6646</v>
      </c>
      <c r="I4677" s="19" t="s">
        <v>15747</v>
      </c>
      <c r="J4677" s="19" t="s">
        <v>23</v>
      </c>
      <c r="K4677" s="20" t="s">
        <v>939</v>
      </c>
      <c r="L4677" s="19" t="s">
        <v>25</v>
      </c>
    </row>
    <row r="4678" spans="1:12" x14ac:dyDescent="0.25">
      <c r="A4678" s="19" t="s">
        <v>4490</v>
      </c>
      <c r="B4678" s="19" t="s">
        <v>4491</v>
      </c>
      <c r="C4678" s="19" t="s">
        <v>6589</v>
      </c>
      <c r="D4678" s="19" t="s">
        <v>6590</v>
      </c>
      <c r="E4678" s="20" t="s">
        <v>21</v>
      </c>
      <c r="F4678" s="19" t="s">
        <v>21</v>
      </c>
      <c r="G4678" s="180">
        <v>91175</v>
      </c>
      <c r="H4678" s="19" t="s">
        <v>6647</v>
      </c>
      <c r="I4678" s="19" t="s">
        <v>15747</v>
      </c>
      <c r="J4678" s="19" t="s">
        <v>23</v>
      </c>
      <c r="K4678" s="20" t="s">
        <v>11883</v>
      </c>
      <c r="L4678" s="19" t="s">
        <v>25</v>
      </c>
    </row>
    <row r="4679" spans="1:12" x14ac:dyDescent="0.25">
      <c r="A4679" s="19" t="s">
        <v>4490</v>
      </c>
      <c r="B4679" s="19" t="s">
        <v>4491</v>
      </c>
      <c r="C4679" s="19" t="s">
        <v>6589</v>
      </c>
      <c r="D4679" s="19" t="s">
        <v>6590</v>
      </c>
      <c r="E4679" s="20" t="s">
        <v>21</v>
      </c>
      <c r="F4679" s="19" t="s">
        <v>21</v>
      </c>
      <c r="G4679" s="180">
        <v>91176</v>
      </c>
      <c r="H4679" s="19" t="s">
        <v>6648</v>
      </c>
      <c r="I4679" s="19" t="s">
        <v>15747</v>
      </c>
      <c r="J4679" s="19" t="s">
        <v>9283</v>
      </c>
      <c r="K4679" s="20" t="s">
        <v>6087</v>
      </c>
      <c r="L4679" s="19" t="s">
        <v>25</v>
      </c>
    </row>
    <row r="4680" spans="1:12" x14ac:dyDescent="0.25">
      <c r="A4680" s="19" t="s">
        <v>4490</v>
      </c>
      <c r="B4680" s="19" t="s">
        <v>4491</v>
      </c>
      <c r="C4680" s="19" t="s">
        <v>6589</v>
      </c>
      <c r="D4680" s="19" t="s">
        <v>6590</v>
      </c>
      <c r="E4680" s="20" t="s">
        <v>21</v>
      </c>
      <c r="F4680" s="19" t="s">
        <v>21</v>
      </c>
      <c r="G4680" s="180">
        <v>91177</v>
      </c>
      <c r="H4680" s="19" t="s">
        <v>6650</v>
      </c>
      <c r="I4680" s="19" t="s">
        <v>15747</v>
      </c>
      <c r="J4680" s="19" t="s">
        <v>9283</v>
      </c>
      <c r="K4680" s="20" t="s">
        <v>11163</v>
      </c>
      <c r="L4680" s="19" t="s">
        <v>25</v>
      </c>
    </row>
    <row r="4681" spans="1:12" x14ac:dyDescent="0.25">
      <c r="A4681" s="19" t="s">
        <v>4490</v>
      </c>
      <c r="B4681" s="19" t="s">
        <v>4491</v>
      </c>
      <c r="C4681" s="19" t="s">
        <v>6589</v>
      </c>
      <c r="D4681" s="19" t="s">
        <v>6590</v>
      </c>
      <c r="E4681" s="20" t="s">
        <v>21</v>
      </c>
      <c r="F4681" s="19" t="s">
        <v>21</v>
      </c>
      <c r="G4681" s="180">
        <v>91178</v>
      </c>
      <c r="H4681" s="19" t="s">
        <v>6651</v>
      </c>
      <c r="I4681" s="19" t="s">
        <v>15747</v>
      </c>
      <c r="J4681" s="19" t="s">
        <v>9283</v>
      </c>
      <c r="K4681" s="20" t="s">
        <v>537</v>
      </c>
      <c r="L4681" s="19" t="s">
        <v>25</v>
      </c>
    </row>
    <row r="4682" spans="1:12" x14ac:dyDescent="0.25">
      <c r="A4682" s="19" t="s">
        <v>4490</v>
      </c>
      <c r="B4682" s="19" t="s">
        <v>4491</v>
      </c>
      <c r="C4682" s="19" t="s">
        <v>6589</v>
      </c>
      <c r="D4682" s="19" t="s">
        <v>6590</v>
      </c>
      <c r="E4682" s="20" t="s">
        <v>21</v>
      </c>
      <c r="F4682" s="19" t="s">
        <v>21</v>
      </c>
      <c r="G4682" s="180">
        <v>91179</v>
      </c>
      <c r="H4682" s="19" t="s">
        <v>6653</v>
      </c>
      <c r="I4682" s="19" t="s">
        <v>15747</v>
      </c>
      <c r="J4682" s="19" t="s">
        <v>9283</v>
      </c>
      <c r="K4682" s="20" t="s">
        <v>8377</v>
      </c>
      <c r="L4682" s="19" t="s">
        <v>25</v>
      </c>
    </row>
    <row r="4683" spans="1:12" x14ac:dyDescent="0.25">
      <c r="A4683" s="19" t="s">
        <v>4490</v>
      </c>
      <c r="B4683" s="19" t="s">
        <v>4491</v>
      </c>
      <c r="C4683" s="19" t="s">
        <v>6589</v>
      </c>
      <c r="D4683" s="19" t="s">
        <v>6590</v>
      </c>
      <c r="E4683" s="20" t="s">
        <v>21</v>
      </c>
      <c r="F4683" s="19" t="s">
        <v>21</v>
      </c>
      <c r="G4683" s="180">
        <v>91180</v>
      </c>
      <c r="H4683" s="19" t="s">
        <v>6654</v>
      </c>
      <c r="I4683" s="19" t="s">
        <v>15747</v>
      </c>
      <c r="J4683" s="19" t="s">
        <v>9283</v>
      </c>
      <c r="K4683" s="20" t="s">
        <v>4400</v>
      </c>
      <c r="L4683" s="19" t="s">
        <v>25</v>
      </c>
    </row>
    <row r="4684" spans="1:12" x14ac:dyDescent="0.25">
      <c r="A4684" s="19" t="s">
        <v>4490</v>
      </c>
      <c r="B4684" s="19" t="s">
        <v>4491</v>
      </c>
      <c r="C4684" s="19" t="s">
        <v>6589</v>
      </c>
      <c r="D4684" s="19" t="s">
        <v>6590</v>
      </c>
      <c r="E4684" s="20" t="s">
        <v>21</v>
      </c>
      <c r="F4684" s="19" t="s">
        <v>21</v>
      </c>
      <c r="G4684" s="180">
        <v>91181</v>
      </c>
      <c r="H4684" s="19" t="s">
        <v>6656</v>
      </c>
      <c r="I4684" s="19" t="s">
        <v>15747</v>
      </c>
      <c r="J4684" s="19" t="s">
        <v>9283</v>
      </c>
      <c r="K4684" s="20" t="s">
        <v>1247</v>
      </c>
      <c r="L4684" s="19" t="s">
        <v>25</v>
      </c>
    </row>
    <row r="4685" spans="1:12" x14ac:dyDescent="0.25">
      <c r="A4685" s="19" t="s">
        <v>4490</v>
      </c>
      <c r="B4685" s="19" t="s">
        <v>4491</v>
      </c>
      <c r="C4685" s="19" t="s">
        <v>6589</v>
      </c>
      <c r="D4685" s="19" t="s">
        <v>6590</v>
      </c>
      <c r="E4685" s="20" t="s">
        <v>21</v>
      </c>
      <c r="F4685" s="19" t="s">
        <v>21</v>
      </c>
      <c r="G4685" s="180">
        <v>91182</v>
      </c>
      <c r="H4685" s="19" t="s">
        <v>6658</v>
      </c>
      <c r="I4685" s="19" t="s">
        <v>15747</v>
      </c>
      <c r="J4685" s="19" t="s">
        <v>9283</v>
      </c>
      <c r="K4685" s="20" t="s">
        <v>11884</v>
      </c>
      <c r="L4685" s="19" t="s">
        <v>25</v>
      </c>
    </row>
    <row r="4686" spans="1:12" x14ac:dyDescent="0.25">
      <c r="A4686" s="19" t="s">
        <v>4490</v>
      </c>
      <c r="B4686" s="19" t="s">
        <v>4491</v>
      </c>
      <c r="C4686" s="19" t="s">
        <v>6589</v>
      </c>
      <c r="D4686" s="19" t="s">
        <v>6590</v>
      </c>
      <c r="E4686" s="20" t="s">
        <v>21</v>
      </c>
      <c r="F4686" s="19" t="s">
        <v>21</v>
      </c>
      <c r="G4686" s="180">
        <v>91183</v>
      </c>
      <c r="H4686" s="19" t="s">
        <v>6660</v>
      </c>
      <c r="I4686" s="19" t="s">
        <v>15747</v>
      </c>
      <c r="J4686" s="19" t="s">
        <v>9283</v>
      </c>
      <c r="K4686" s="20" t="s">
        <v>3095</v>
      </c>
      <c r="L4686" s="19" t="s">
        <v>25</v>
      </c>
    </row>
    <row r="4687" spans="1:12" x14ac:dyDescent="0.25">
      <c r="A4687" s="19" t="s">
        <v>4490</v>
      </c>
      <c r="B4687" s="19" t="s">
        <v>4491</v>
      </c>
      <c r="C4687" s="19" t="s">
        <v>6589</v>
      </c>
      <c r="D4687" s="19" t="s">
        <v>6590</v>
      </c>
      <c r="E4687" s="20" t="s">
        <v>21</v>
      </c>
      <c r="F4687" s="19" t="s">
        <v>21</v>
      </c>
      <c r="G4687" s="180">
        <v>91184</v>
      </c>
      <c r="H4687" s="19" t="s">
        <v>6662</v>
      </c>
      <c r="I4687" s="19" t="s">
        <v>15747</v>
      </c>
      <c r="J4687" s="19" t="s">
        <v>9283</v>
      </c>
      <c r="K4687" s="20" t="s">
        <v>3422</v>
      </c>
      <c r="L4687" s="19" t="s">
        <v>25</v>
      </c>
    </row>
    <row r="4688" spans="1:12" x14ac:dyDescent="0.25">
      <c r="A4688" s="19" t="s">
        <v>4490</v>
      </c>
      <c r="B4688" s="19" t="s">
        <v>4491</v>
      </c>
      <c r="C4688" s="19" t="s">
        <v>6589</v>
      </c>
      <c r="D4688" s="19" t="s">
        <v>6590</v>
      </c>
      <c r="E4688" s="20" t="s">
        <v>21</v>
      </c>
      <c r="F4688" s="19" t="s">
        <v>21</v>
      </c>
      <c r="G4688" s="180">
        <v>91185</v>
      </c>
      <c r="H4688" s="19" t="s">
        <v>6663</v>
      </c>
      <c r="I4688" s="19" t="s">
        <v>15747</v>
      </c>
      <c r="J4688" s="19" t="s">
        <v>9283</v>
      </c>
      <c r="K4688" s="20" t="s">
        <v>1554</v>
      </c>
      <c r="L4688" s="19" t="s">
        <v>25</v>
      </c>
    </row>
    <row r="4689" spans="1:12" x14ac:dyDescent="0.25">
      <c r="A4689" s="19" t="s">
        <v>4490</v>
      </c>
      <c r="B4689" s="19" t="s">
        <v>4491</v>
      </c>
      <c r="C4689" s="19" t="s">
        <v>6589</v>
      </c>
      <c r="D4689" s="19" t="s">
        <v>6590</v>
      </c>
      <c r="E4689" s="20" t="s">
        <v>21</v>
      </c>
      <c r="F4689" s="19" t="s">
        <v>21</v>
      </c>
      <c r="G4689" s="180">
        <v>91186</v>
      </c>
      <c r="H4689" s="19" t="s">
        <v>6664</v>
      </c>
      <c r="I4689" s="19" t="s">
        <v>15747</v>
      </c>
      <c r="J4689" s="19" t="s">
        <v>9283</v>
      </c>
      <c r="K4689" s="20" t="s">
        <v>4400</v>
      </c>
      <c r="L4689" s="19" t="s">
        <v>25</v>
      </c>
    </row>
    <row r="4690" spans="1:12" x14ac:dyDescent="0.25">
      <c r="A4690" s="19" t="s">
        <v>4490</v>
      </c>
      <c r="B4690" s="19" t="s">
        <v>4491</v>
      </c>
      <c r="C4690" s="19" t="s">
        <v>6589</v>
      </c>
      <c r="D4690" s="19" t="s">
        <v>6590</v>
      </c>
      <c r="E4690" s="20" t="s">
        <v>21</v>
      </c>
      <c r="F4690" s="19" t="s">
        <v>21</v>
      </c>
      <c r="G4690" s="180">
        <v>91187</v>
      </c>
      <c r="H4690" s="19" t="s">
        <v>6665</v>
      </c>
      <c r="I4690" s="19" t="s">
        <v>15747</v>
      </c>
      <c r="J4690" s="19" t="s">
        <v>9283</v>
      </c>
      <c r="K4690" s="20" t="s">
        <v>11885</v>
      </c>
      <c r="L4690" s="19" t="s">
        <v>25</v>
      </c>
    </row>
    <row r="4691" spans="1:12" x14ac:dyDescent="0.25">
      <c r="A4691" s="19" t="s">
        <v>4490</v>
      </c>
      <c r="B4691" s="19" t="s">
        <v>4491</v>
      </c>
      <c r="C4691" s="19" t="s">
        <v>6589</v>
      </c>
      <c r="D4691" s="19" t="s">
        <v>6590</v>
      </c>
      <c r="E4691" s="20" t="s">
        <v>21</v>
      </c>
      <c r="F4691" s="19" t="s">
        <v>21</v>
      </c>
      <c r="G4691" s="180">
        <v>91188</v>
      </c>
      <c r="H4691" s="19" t="s">
        <v>6666</v>
      </c>
      <c r="I4691" s="19" t="s">
        <v>15692</v>
      </c>
      <c r="J4691" s="19" t="s">
        <v>23</v>
      </c>
      <c r="K4691" s="20" t="s">
        <v>8620</v>
      </c>
      <c r="L4691" s="19" t="s">
        <v>25</v>
      </c>
    </row>
    <row r="4692" spans="1:12" x14ac:dyDescent="0.25">
      <c r="A4692" s="19" t="s">
        <v>4490</v>
      </c>
      <c r="B4692" s="19" t="s">
        <v>4491</v>
      </c>
      <c r="C4692" s="19" t="s">
        <v>6589</v>
      </c>
      <c r="D4692" s="19" t="s">
        <v>6590</v>
      </c>
      <c r="E4692" s="20" t="s">
        <v>21</v>
      </c>
      <c r="F4692" s="19" t="s">
        <v>21</v>
      </c>
      <c r="G4692" s="180">
        <v>91189</v>
      </c>
      <c r="H4692" s="19" t="s">
        <v>6667</v>
      </c>
      <c r="I4692" s="19" t="s">
        <v>15692</v>
      </c>
      <c r="J4692" s="19" t="s">
        <v>23</v>
      </c>
      <c r="K4692" s="20" t="s">
        <v>11886</v>
      </c>
      <c r="L4692" s="19" t="s">
        <v>25</v>
      </c>
    </row>
    <row r="4693" spans="1:12" x14ac:dyDescent="0.25">
      <c r="A4693" s="19" t="s">
        <v>4490</v>
      </c>
      <c r="B4693" s="19" t="s">
        <v>4491</v>
      </c>
      <c r="C4693" s="19" t="s">
        <v>6589</v>
      </c>
      <c r="D4693" s="19" t="s">
        <v>6590</v>
      </c>
      <c r="E4693" s="20" t="s">
        <v>21</v>
      </c>
      <c r="F4693" s="19" t="s">
        <v>21</v>
      </c>
      <c r="G4693" s="180">
        <v>91190</v>
      </c>
      <c r="H4693" s="19" t="s">
        <v>6668</v>
      </c>
      <c r="I4693" s="19" t="s">
        <v>15692</v>
      </c>
      <c r="J4693" s="19" t="s">
        <v>23</v>
      </c>
      <c r="K4693" s="20" t="s">
        <v>9625</v>
      </c>
      <c r="L4693" s="19" t="s">
        <v>25</v>
      </c>
    </row>
    <row r="4694" spans="1:12" x14ac:dyDescent="0.25">
      <c r="A4694" s="19" t="s">
        <v>4490</v>
      </c>
      <c r="B4694" s="19" t="s">
        <v>4491</v>
      </c>
      <c r="C4694" s="19" t="s">
        <v>6589</v>
      </c>
      <c r="D4694" s="19" t="s">
        <v>6590</v>
      </c>
      <c r="E4694" s="20" t="s">
        <v>21</v>
      </c>
      <c r="F4694" s="19" t="s">
        <v>21</v>
      </c>
      <c r="G4694" s="180">
        <v>91191</v>
      </c>
      <c r="H4694" s="19" t="s">
        <v>6670</v>
      </c>
      <c r="I4694" s="19" t="s">
        <v>15692</v>
      </c>
      <c r="J4694" s="19" t="s">
        <v>23</v>
      </c>
      <c r="K4694" s="20" t="s">
        <v>1376</v>
      </c>
      <c r="L4694" s="19" t="s">
        <v>25</v>
      </c>
    </row>
    <row r="4695" spans="1:12" x14ac:dyDescent="0.25">
      <c r="A4695" s="19" t="s">
        <v>4490</v>
      </c>
      <c r="B4695" s="19" t="s">
        <v>4491</v>
      </c>
      <c r="C4695" s="19" t="s">
        <v>6589</v>
      </c>
      <c r="D4695" s="19" t="s">
        <v>6590</v>
      </c>
      <c r="E4695" s="20" t="s">
        <v>21</v>
      </c>
      <c r="F4695" s="19" t="s">
        <v>21</v>
      </c>
      <c r="G4695" s="180">
        <v>91192</v>
      </c>
      <c r="H4695" s="19" t="s">
        <v>6671</v>
      </c>
      <c r="I4695" s="19" t="s">
        <v>15692</v>
      </c>
      <c r="J4695" s="19" t="s">
        <v>23</v>
      </c>
      <c r="K4695" s="20" t="s">
        <v>3510</v>
      </c>
      <c r="L4695" s="19" t="s">
        <v>25</v>
      </c>
    </row>
    <row r="4696" spans="1:12" x14ac:dyDescent="0.25">
      <c r="A4696" s="19" t="s">
        <v>4490</v>
      </c>
      <c r="B4696" s="19" t="s">
        <v>4491</v>
      </c>
      <c r="C4696" s="19" t="s">
        <v>6589</v>
      </c>
      <c r="D4696" s="19" t="s">
        <v>6590</v>
      </c>
      <c r="E4696" s="20" t="s">
        <v>21</v>
      </c>
      <c r="F4696" s="19" t="s">
        <v>21</v>
      </c>
      <c r="G4696" s="180">
        <v>91222</v>
      </c>
      <c r="H4696" s="19" t="s">
        <v>6672</v>
      </c>
      <c r="I4696" s="19" t="s">
        <v>15747</v>
      </c>
      <c r="J4696" s="19" t="s">
        <v>23</v>
      </c>
      <c r="K4696" s="20" t="s">
        <v>1615</v>
      </c>
      <c r="L4696" s="19" t="s">
        <v>25</v>
      </c>
    </row>
    <row r="4697" spans="1:12" x14ac:dyDescent="0.25">
      <c r="A4697" s="19" t="s">
        <v>4490</v>
      </c>
      <c r="B4697" s="19" t="s">
        <v>4491</v>
      </c>
      <c r="C4697" s="19" t="s">
        <v>6589</v>
      </c>
      <c r="D4697" s="19" t="s">
        <v>6590</v>
      </c>
      <c r="E4697" s="20" t="s">
        <v>21</v>
      </c>
      <c r="F4697" s="19" t="s">
        <v>21</v>
      </c>
      <c r="G4697" s="180">
        <v>94480</v>
      </c>
      <c r="H4697" s="19" t="s">
        <v>6674</v>
      </c>
      <c r="I4697" s="19" t="s">
        <v>15692</v>
      </c>
      <c r="J4697" s="19" t="s">
        <v>23</v>
      </c>
      <c r="K4697" s="20" t="s">
        <v>11887</v>
      </c>
      <c r="L4697" s="19" t="s">
        <v>25</v>
      </c>
    </row>
    <row r="4698" spans="1:12" x14ac:dyDescent="0.25">
      <c r="A4698" s="19" t="s">
        <v>4490</v>
      </c>
      <c r="B4698" s="19" t="s">
        <v>4491</v>
      </c>
      <c r="C4698" s="19" t="s">
        <v>6589</v>
      </c>
      <c r="D4698" s="19" t="s">
        <v>6590</v>
      </c>
      <c r="E4698" s="20" t="s">
        <v>21</v>
      </c>
      <c r="F4698" s="19" t="s">
        <v>21</v>
      </c>
      <c r="G4698" s="180">
        <v>94481</v>
      </c>
      <c r="H4698" s="19" t="s">
        <v>6675</v>
      </c>
      <c r="I4698" s="19" t="s">
        <v>15692</v>
      </c>
      <c r="J4698" s="19" t="s">
        <v>23</v>
      </c>
      <c r="K4698" s="20" t="s">
        <v>11888</v>
      </c>
      <c r="L4698" s="19" t="s">
        <v>25</v>
      </c>
    </row>
    <row r="4699" spans="1:12" x14ac:dyDescent="0.25">
      <c r="A4699" s="19" t="s">
        <v>4490</v>
      </c>
      <c r="B4699" s="19" t="s">
        <v>4491</v>
      </c>
      <c r="C4699" s="19" t="s">
        <v>6589</v>
      </c>
      <c r="D4699" s="19" t="s">
        <v>6590</v>
      </c>
      <c r="E4699" s="20" t="s">
        <v>21</v>
      </c>
      <c r="F4699" s="19" t="s">
        <v>21</v>
      </c>
      <c r="G4699" s="180">
        <v>94482</v>
      </c>
      <c r="H4699" s="19" t="s">
        <v>6676</v>
      </c>
      <c r="I4699" s="19" t="s">
        <v>15692</v>
      </c>
      <c r="J4699" s="19" t="s">
        <v>23</v>
      </c>
      <c r="K4699" s="20" t="s">
        <v>11889</v>
      </c>
      <c r="L4699" s="19" t="s">
        <v>25</v>
      </c>
    </row>
    <row r="4700" spans="1:12" x14ac:dyDescent="0.25">
      <c r="A4700" s="19" t="s">
        <v>4490</v>
      </c>
      <c r="B4700" s="19" t="s">
        <v>4491</v>
      </c>
      <c r="C4700" s="19" t="s">
        <v>6589</v>
      </c>
      <c r="D4700" s="19" t="s">
        <v>6590</v>
      </c>
      <c r="E4700" s="20" t="s">
        <v>21</v>
      </c>
      <c r="F4700" s="19" t="s">
        <v>21</v>
      </c>
      <c r="G4700" s="180">
        <v>94483</v>
      </c>
      <c r="H4700" s="19" t="s">
        <v>6677</v>
      </c>
      <c r="I4700" s="19" t="s">
        <v>15692</v>
      </c>
      <c r="J4700" s="19" t="s">
        <v>23</v>
      </c>
      <c r="K4700" s="20" t="s">
        <v>11890</v>
      </c>
      <c r="L4700" s="19" t="s">
        <v>25</v>
      </c>
    </row>
    <row r="4701" spans="1:12" x14ac:dyDescent="0.25">
      <c r="A4701" s="19" t="s">
        <v>4490</v>
      </c>
      <c r="B4701" s="19" t="s">
        <v>4491</v>
      </c>
      <c r="C4701" s="19" t="s">
        <v>6589</v>
      </c>
      <c r="D4701" s="19" t="s">
        <v>6590</v>
      </c>
      <c r="E4701" s="20" t="s">
        <v>21</v>
      </c>
      <c r="F4701" s="19" t="s">
        <v>21</v>
      </c>
      <c r="G4701" s="180">
        <v>95541</v>
      </c>
      <c r="H4701" s="19" t="s">
        <v>6678</v>
      </c>
      <c r="I4701" s="19" t="s">
        <v>15692</v>
      </c>
      <c r="J4701" s="19" t="s">
        <v>23</v>
      </c>
      <c r="K4701" s="20" t="s">
        <v>11002</v>
      </c>
      <c r="L4701" s="19" t="s">
        <v>25</v>
      </c>
    </row>
    <row r="4702" spans="1:12" x14ac:dyDescent="0.25">
      <c r="A4702" s="19" t="s">
        <v>4490</v>
      </c>
      <c r="B4702" s="19" t="s">
        <v>4491</v>
      </c>
      <c r="C4702" s="19" t="s">
        <v>6589</v>
      </c>
      <c r="D4702" s="19" t="s">
        <v>6590</v>
      </c>
      <c r="E4702" s="20" t="s">
        <v>21</v>
      </c>
      <c r="F4702" s="19" t="s">
        <v>21</v>
      </c>
      <c r="G4702" s="180">
        <v>96559</v>
      </c>
      <c r="H4702" s="19" t="s">
        <v>6680</v>
      </c>
      <c r="I4702" s="19" t="s">
        <v>15719</v>
      </c>
      <c r="J4702" s="19" t="s">
        <v>9283</v>
      </c>
      <c r="K4702" s="20" t="s">
        <v>7455</v>
      </c>
      <c r="L4702" s="19" t="s">
        <v>25</v>
      </c>
    </row>
    <row r="4703" spans="1:12" x14ac:dyDescent="0.25">
      <c r="A4703" s="19" t="s">
        <v>4490</v>
      </c>
      <c r="B4703" s="19" t="s">
        <v>4491</v>
      </c>
      <c r="C4703" s="19" t="s">
        <v>6589</v>
      </c>
      <c r="D4703" s="19" t="s">
        <v>6590</v>
      </c>
      <c r="E4703" s="20" t="s">
        <v>21</v>
      </c>
      <c r="F4703" s="19" t="s">
        <v>21</v>
      </c>
      <c r="G4703" s="180">
        <v>96560</v>
      </c>
      <c r="H4703" s="19" t="s">
        <v>6682</v>
      </c>
      <c r="I4703" s="19" t="s">
        <v>15719</v>
      </c>
      <c r="J4703" s="19" t="s">
        <v>9283</v>
      </c>
      <c r="K4703" s="20" t="s">
        <v>10082</v>
      </c>
      <c r="L4703" s="19" t="s">
        <v>25</v>
      </c>
    </row>
    <row r="4704" spans="1:12" x14ac:dyDescent="0.25">
      <c r="A4704" s="19" t="s">
        <v>4490</v>
      </c>
      <c r="B4704" s="19" t="s">
        <v>4491</v>
      </c>
      <c r="C4704" s="19" t="s">
        <v>6589</v>
      </c>
      <c r="D4704" s="19" t="s">
        <v>6590</v>
      </c>
      <c r="E4704" s="20" t="s">
        <v>21</v>
      </c>
      <c r="F4704" s="19" t="s">
        <v>21</v>
      </c>
      <c r="G4704" s="180">
        <v>96561</v>
      </c>
      <c r="H4704" s="19" t="s">
        <v>6683</v>
      </c>
      <c r="I4704" s="19" t="s">
        <v>15719</v>
      </c>
      <c r="J4704" s="19" t="s">
        <v>9283</v>
      </c>
      <c r="K4704" s="20" t="s">
        <v>5239</v>
      </c>
      <c r="L4704" s="19" t="s">
        <v>25</v>
      </c>
    </row>
    <row r="4705" spans="1:12" x14ac:dyDescent="0.25">
      <c r="A4705" s="19" t="s">
        <v>4490</v>
      </c>
      <c r="B4705" s="19" t="s">
        <v>4491</v>
      </c>
      <c r="C4705" s="19" t="s">
        <v>6589</v>
      </c>
      <c r="D4705" s="19" t="s">
        <v>6590</v>
      </c>
      <c r="E4705" s="20" t="s">
        <v>21</v>
      </c>
      <c r="F4705" s="19" t="s">
        <v>21</v>
      </c>
      <c r="G4705" s="180">
        <v>96562</v>
      </c>
      <c r="H4705" s="19" t="s">
        <v>6684</v>
      </c>
      <c r="I4705" s="19" t="s">
        <v>15747</v>
      </c>
      <c r="J4705" s="19" t="s">
        <v>9283</v>
      </c>
      <c r="K4705" s="20" t="s">
        <v>3775</v>
      </c>
      <c r="L4705" s="19" t="s">
        <v>25</v>
      </c>
    </row>
    <row r="4706" spans="1:12" x14ac:dyDescent="0.25">
      <c r="A4706" s="19" t="s">
        <v>4490</v>
      </c>
      <c r="B4706" s="19" t="s">
        <v>4491</v>
      </c>
      <c r="C4706" s="19" t="s">
        <v>6589</v>
      </c>
      <c r="D4706" s="19" t="s">
        <v>6590</v>
      </c>
      <c r="E4706" s="20" t="s">
        <v>21</v>
      </c>
      <c r="F4706" s="19" t="s">
        <v>21</v>
      </c>
      <c r="G4706" s="180">
        <v>96563</v>
      </c>
      <c r="H4706" s="19" t="s">
        <v>6686</v>
      </c>
      <c r="I4706" s="19" t="s">
        <v>15747</v>
      </c>
      <c r="J4706" s="19" t="s">
        <v>9283</v>
      </c>
      <c r="K4706" s="20" t="s">
        <v>11891</v>
      </c>
      <c r="L4706" s="19" t="s">
        <v>25</v>
      </c>
    </row>
    <row r="4707" spans="1:12" x14ac:dyDescent="0.25">
      <c r="A4707" s="19" t="s">
        <v>6688</v>
      </c>
      <c r="B4707" s="19" t="s">
        <v>6689</v>
      </c>
      <c r="C4707" s="19" t="s">
        <v>6690</v>
      </c>
      <c r="D4707" s="19" t="s">
        <v>6691</v>
      </c>
      <c r="E4707" s="20">
        <v>73826</v>
      </c>
      <c r="F4707" s="19" t="s">
        <v>6692</v>
      </c>
      <c r="G4707" s="19" t="s">
        <v>6693</v>
      </c>
      <c r="H4707" s="19" t="s">
        <v>6694</v>
      </c>
      <c r="I4707" s="19" t="s">
        <v>15692</v>
      </c>
      <c r="J4707" s="19" t="s">
        <v>9283</v>
      </c>
      <c r="K4707" s="20" t="s">
        <v>11892</v>
      </c>
      <c r="L4707" s="19" t="s">
        <v>25</v>
      </c>
    </row>
    <row r="4708" spans="1:12" x14ac:dyDescent="0.25">
      <c r="A4708" s="19" t="s">
        <v>6688</v>
      </c>
      <c r="B4708" s="19" t="s">
        <v>6689</v>
      </c>
      <c r="C4708" s="19" t="s">
        <v>6690</v>
      </c>
      <c r="D4708" s="19" t="s">
        <v>6691</v>
      </c>
      <c r="E4708" s="20">
        <v>73826</v>
      </c>
      <c r="F4708" s="19" t="s">
        <v>6692</v>
      </c>
      <c r="G4708" s="19" t="s">
        <v>6695</v>
      </c>
      <c r="H4708" s="19" t="s">
        <v>6696</v>
      </c>
      <c r="I4708" s="19" t="s">
        <v>15692</v>
      </c>
      <c r="J4708" s="19" t="s">
        <v>9283</v>
      </c>
      <c r="K4708" s="20" t="s">
        <v>11893</v>
      </c>
      <c r="L4708" s="19" t="s">
        <v>25</v>
      </c>
    </row>
    <row r="4709" spans="1:12" x14ac:dyDescent="0.25">
      <c r="A4709" s="19" t="s">
        <v>6688</v>
      </c>
      <c r="B4709" s="19" t="s">
        <v>6689</v>
      </c>
      <c r="C4709" s="19" t="s">
        <v>6690</v>
      </c>
      <c r="D4709" s="19" t="s">
        <v>6691</v>
      </c>
      <c r="E4709" s="20">
        <v>73834</v>
      </c>
      <c r="F4709" s="19" t="s">
        <v>6697</v>
      </c>
      <c r="G4709" s="19" t="s">
        <v>6698</v>
      </c>
      <c r="H4709" s="19" t="s">
        <v>6699</v>
      </c>
      <c r="I4709" s="19" t="s">
        <v>15692</v>
      </c>
      <c r="J4709" s="19" t="s">
        <v>9283</v>
      </c>
      <c r="K4709" s="20" t="s">
        <v>11894</v>
      </c>
      <c r="L4709" s="19" t="s">
        <v>25</v>
      </c>
    </row>
    <row r="4710" spans="1:12" x14ac:dyDescent="0.25">
      <c r="A4710" s="19" t="s">
        <v>6688</v>
      </c>
      <c r="B4710" s="19" t="s">
        <v>6689</v>
      </c>
      <c r="C4710" s="19" t="s">
        <v>6690</v>
      </c>
      <c r="D4710" s="19" t="s">
        <v>6691</v>
      </c>
      <c r="E4710" s="20">
        <v>73834</v>
      </c>
      <c r="F4710" s="19" t="s">
        <v>6697</v>
      </c>
      <c r="G4710" s="19" t="s">
        <v>6700</v>
      </c>
      <c r="H4710" s="19" t="s">
        <v>6701</v>
      </c>
      <c r="I4710" s="19" t="s">
        <v>15692</v>
      </c>
      <c r="J4710" s="19" t="s">
        <v>9283</v>
      </c>
      <c r="K4710" s="20" t="s">
        <v>11895</v>
      </c>
      <c r="L4710" s="19" t="s">
        <v>25</v>
      </c>
    </row>
    <row r="4711" spans="1:12" x14ac:dyDescent="0.25">
      <c r="A4711" s="19" t="s">
        <v>6688</v>
      </c>
      <c r="B4711" s="19" t="s">
        <v>6689</v>
      </c>
      <c r="C4711" s="19" t="s">
        <v>6690</v>
      </c>
      <c r="D4711" s="19" t="s">
        <v>6691</v>
      </c>
      <c r="E4711" s="20">
        <v>73834</v>
      </c>
      <c r="F4711" s="19" t="s">
        <v>6697</v>
      </c>
      <c r="G4711" s="19" t="s">
        <v>6702</v>
      </c>
      <c r="H4711" s="19" t="s">
        <v>6703</v>
      </c>
      <c r="I4711" s="19" t="s">
        <v>15692</v>
      </c>
      <c r="J4711" s="19" t="s">
        <v>9283</v>
      </c>
      <c r="K4711" s="20" t="s">
        <v>11896</v>
      </c>
      <c r="L4711" s="19" t="s">
        <v>25</v>
      </c>
    </row>
    <row r="4712" spans="1:12" x14ac:dyDescent="0.25">
      <c r="A4712" s="19" t="s">
        <v>6688</v>
      </c>
      <c r="B4712" s="19" t="s">
        <v>6689</v>
      </c>
      <c r="C4712" s="19" t="s">
        <v>6690</v>
      </c>
      <c r="D4712" s="19" t="s">
        <v>6691</v>
      </c>
      <c r="E4712" s="20">
        <v>73834</v>
      </c>
      <c r="F4712" s="19" t="s">
        <v>6697</v>
      </c>
      <c r="G4712" s="19" t="s">
        <v>6704</v>
      </c>
      <c r="H4712" s="19" t="s">
        <v>6705</v>
      </c>
      <c r="I4712" s="19" t="s">
        <v>15692</v>
      </c>
      <c r="J4712" s="19" t="s">
        <v>9283</v>
      </c>
      <c r="K4712" s="20" t="s">
        <v>11897</v>
      </c>
      <c r="L4712" s="19" t="s">
        <v>25</v>
      </c>
    </row>
    <row r="4713" spans="1:12" x14ac:dyDescent="0.25">
      <c r="A4713" s="19" t="s">
        <v>6688</v>
      </c>
      <c r="B4713" s="19" t="s">
        <v>6689</v>
      </c>
      <c r="C4713" s="19" t="s">
        <v>6690</v>
      </c>
      <c r="D4713" s="19" t="s">
        <v>6691</v>
      </c>
      <c r="E4713" s="20">
        <v>73835</v>
      </c>
      <c r="F4713" s="19" t="s">
        <v>6706</v>
      </c>
      <c r="G4713" s="19" t="s">
        <v>6707</v>
      </c>
      <c r="H4713" s="19" t="s">
        <v>6708</v>
      </c>
      <c r="I4713" s="19" t="s">
        <v>15692</v>
      </c>
      <c r="J4713" s="19" t="s">
        <v>9283</v>
      </c>
      <c r="K4713" s="20" t="s">
        <v>11898</v>
      </c>
      <c r="L4713" s="19" t="s">
        <v>25</v>
      </c>
    </row>
    <row r="4714" spans="1:12" x14ac:dyDescent="0.25">
      <c r="A4714" s="19" t="s">
        <v>6688</v>
      </c>
      <c r="B4714" s="19" t="s">
        <v>6689</v>
      </c>
      <c r="C4714" s="19" t="s">
        <v>6690</v>
      </c>
      <c r="D4714" s="19" t="s">
        <v>6691</v>
      </c>
      <c r="E4714" s="20">
        <v>73835</v>
      </c>
      <c r="F4714" s="19" t="s">
        <v>6706</v>
      </c>
      <c r="G4714" s="19" t="s">
        <v>6709</v>
      </c>
      <c r="H4714" s="19" t="s">
        <v>6710</v>
      </c>
      <c r="I4714" s="19" t="s">
        <v>15692</v>
      </c>
      <c r="J4714" s="19" t="s">
        <v>9283</v>
      </c>
      <c r="K4714" s="20" t="s">
        <v>11899</v>
      </c>
      <c r="L4714" s="19" t="s">
        <v>25</v>
      </c>
    </row>
    <row r="4715" spans="1:12" x14ac:dyDescent="0.25">
      <c r="A4715" s="19" t="s">
        <v>6688</v>
      </c>
      <c r="B4715" s="19" t="s">
        <v>6689</v>
      </c>
      <c r="C4715" s="19" t="s">
        <v>6690</v>
      </c>
      <c r="D4715" s="19" t="s">
        <v>6691</v>
      </c>
      <c r="E4715" s="20">
        <v>73835</v>
      </c>
      <c r="F4715" s="19" t="s">
        <v>6706</v>
      </c>
      <c r="G4715" s="19" t="s">
        <v>6711</v>
      </c>
      <c r="H4715" s="19" t="s">
        <v>6712</v>
      </c>
      <c r="I4715" s="19" t="s">
        <v>15692</v>
      </c>
      <c r="J4715" s="19" t="s">
        <v>9283</v>
      </c>
      <c r="K4715" s="20" t="s">
        <v>11900</v>
      </c>
      <c r="L4715" s="19" t="s">
        <v>25</v>
      </c>
    </row>
    <row r="4716" spans="1:12" x14ac:dyDescent="0.25">
      <c r="A4716" s="19" t="s">
        <v>6688</v>
      </c>
      <c r="B4716" s="19" t="s">
        <v>6689</v>
      </c>
      <c r="C4716" s="19" t="s">
        <v>6690</v>
      </c>
      <c r="D4716" s="19" t="s">
        <v>6691</v>
      </c>
      <c r="E4716" s="20">
        <v>73836</v>
      </c>
      <c r="F4716" s="19" t="s">
        <v>6713</v>
      </c>
      <c r="G4716" s="19" t="s">
        <v>6714</v>
      </c>
      <c r="H4716" s="19" t="s">
        <v>6715</v>
      </c>
      <c r="I4716" s="19" t="s">
        <v>15692</v>
      </c>
      <c r="J4716" s="19" t="s">
        <v>9283</v>
      </c>
      <c r="K4716" s="20" t="s">
        <v>11901</v>
      </c>
      <c r="L4716" s="19" t="s">
        <v>25</v>
      </c>
    </row>
    <row r="4717" spans="1:12" x14ac:dyDescent="0.25">
      <c r="A4717" s="19" t="s">
        <v>6688</v>
      </c>
      <c r="B4717" s="19" t="s">
        <v>6689</v>
      </c>
      <c r="C4717" s="19" t="s">
        <v>6690</v>
      </c>
      <c r="D4717" s="19" t="s">
        <v>6691</v>
      </c>
      <c r="E4717" s="20">
        <v>73836</v>
      </c>
      <c r="F4717" s="19" t="s">
        <v>6713</v>
      </c>
      <c r="G4717" s="19" t="s">
        <v>6716</v>
      </c>
      <c r="H4717" s="19" t="s">
        <v>6717</v>
      </c>
      <c r="I4717" s="19" t="s">
        <v>15692</v>
      </c>
      <c r="J4717" s="19" t="s">
        <v>9283</v>
      </c>
      <c r="K4717" s="20" t="s">
        <v>11902</v>
      </c>
      <c r="L4717" s="19" t="s">
        <v>25</v>
      </c>
    </row>
    <row r="4718" spans="1:12" x14ac:dyDescent="0.25">
      <c r="A4718" s="19" t="s">
        <v>6688</v>
      </c>
      <c r="B4718" s="19" t="s">
        <v>6689</v>
      </c>
      <c r="C4718" s="19" t="s">
        <v>6690</v>
      </c>
      <c r="D4718" s="19" t="s">
        <v>6691</v>
      </c>
      <c r="E4718" s="20">
        <v>73836</v>
      </c>
      <c r="F4718" s="19" t="s">
        <v>6713</v>
      </c>
      <c r="G4718" s="19" t="s">
        <v>6718</v>
      </c>
      <c r="H4718" s="19" t="s">
        <v>6719</v>
      </c>
      <c r="I4718" s="19" t="s">
        <v>15692</v>
      </c>
      <c r="J4718" s="19" t="s">
        <v>9283</v>
      </c>
      <c r="K4718" s="20" t="s">
        <v>11903</v>
      </c>
      <c r="L4718" s="19" t="s">
        <v>25</v>
      </c>
    </row>
    <row r="4719" spans="1:12" x14ac:dyDescent="0.25">
      <c r="A4719" s="19" t="s">
        <v>6688</v>
      </c>
      <c r="B4719" s="19" t="s">
        <v>6689</v>
      </c>
      <c r="C4719" s="19" t="s">
        <v>6690</v>
      </c>
      <c r="D4719" s="19" t="s">
        <v>6691</v>
      </c>
      <c r="E4719" s="20">
        <v>73836</v>
      </c>
      <c r="F4719" s="19" t="s">
        <v>6713</v>
      </c>
      <c r="G4719" s="19" t="s">
        <v>6720</v>
      </c>
      <c r="H4719" s="19" t="s">
        <v>6721</v>
      </c>
      <c r="I4719" s="19" t="s">
        <v>15692</v>
      </c>
      <c r="J4719" s="19" t="s">
        <v>9283</v>
      </c>
      <c r="K4719" s="20" t="s">
        <v>11904</v>
      </c>
      <c r="L4719" s="19" t="s">
        <v>25</v>
      </c>
    </row>
    <row r="4720" spans="1:12" x14ac:dyDescent="0.25">
      <c r="A4720" s="19" t="s">
        <v>6688</v>
      </c>
      <c r="B4720" s="19" t="s">
        <v>6689</v>
      </c>
      <c r="C4720" s="19" t="s">
        <v>6690</v>
      </c>
      <c r="D4720" s="19" t="s">
        <v>6691</v>
      </c>
      <c r="E4720" s="20">
        <v>73837</v>
      </c>
      <c r="F4720" s="19" t="s">
        <v>6722</v>
      </c>
      <c r="G4720" s="19" t="s">
        <v>6723</v>
      </c>
      <c r="H4720" s="19" t="s">
        <v>6724</v>
      </c>
      <c r="I4720" s="19" t="s">
        <v>15692</v>
      </c>
      <c r="J4720" s="19" t="s">
        <v>9283</v>
      </c>
      <c r="K4720" s="20" t="s">
        <v>11894</v>
      </c>
      <c r="L4720" s="19" t="s">
        <v>25</v>
      </c>
    </row>
    <row r="4721" spans="1:12" x14ac:dyDescent="0.25">
      <c r="A4721" s="19" t="s">
        <v>6688</v>
      </c>
      <c r="B4721" s="19" t="s">
        <v>6689</v>
      </c>
      <c r="C4721" s="19" t="s">
        <v>6690</v>
      </c>
      <c r="D4721" s="19" t="s">
        <v>6691</v>
      </c>
      <c r="E4721" s="20">
        <v>73837</v>
      </c>
      <c r="F4721" s="19" t="s">
        <v>6722</v>
      </c>
      <c r="G4721" s="19" t="s">
        <v>6725</v>
      </c>
      <c r="H4721" s="19" t="s">
        <v>6726</v>
      </c>
      <c r="I4721" s="19" t="s">
        <v>15692</v>
      </c>
      <c r="J4721" s="19" t="s">
        <v>9283</v>
      </c>
      <c r="K4721" s="20" t="s">
        <v>11905</v>
      </c>
      <c r="L4721" s="19" t="s">
        <v>25</v>
      </c>
    </row>
    <row r="4722" spans="1:12" x14ac:dyDescent="0.25">
      <c r="A4722" s="19" t="s">
        <v>6688</v>
      </c>
      <c r="B4722" s="19" t="s">
        <v>6689</v>
      </c>
      <c r="C4722" s="19" t="s">
        <v>6690</v>
      </c>
      <c r="D4722" s="19" t="s">
        <v>6691</v>
      </c>
      <c r="E4722" s="20">
        <v>73837</v>
      </c>
      <c r="F4722" s="19" t="s">
        <v>6722</v>
      </c>
      <c r="G4722" s="19" t="s">
        <v>6727</v>
      </c>
      <c r="H4722" s="19" t="s">
        <v>6728</v>
      </c>
      <c r="I4722" s="19" t="s">
        <v>15692</v>
      </c>
      <c r="J4722" s="19" t="s">
        <v>9283</v>
      </c>
      <c r="K4722" s="20" t="s">
        <v>11906</v>
      </c>
      <c r="L4722" s="19" t="s">
        <v>25</v>
      </c>
    </row>
    <row r="4723" spans="1:12" x14ac:dyDescent="0.25">
      <c r="A4723" s="19" t="s">
        <v>6729</v>
      </c>
      <c r="B4723" s="19" t="s">
        <v>6730</v>
      </c>
      <c r="C4723" s="19" t="s">
        <v>6731</v>
      </c>
      <c r="D4723" s="19" t="s">
        <v>6732</v>
      </c>
      <c r="E4723" s="20" t="s">
        <v>21</v>
      </c>
      <c r="F4723" s="19" t="s">
        <v>21</v>
      </c>
      <c r="G4723" s="180">
        <v>93350</v>
      </c>
      <c r="H4723" s="19" t="s">
        <v>6733</v>
      </c>
      <c r="I4723" s="19" t="s">
        <v>15692</v>
      </c>
      <c r="J4723" s="19" t="s">
        <v>9283</v>
      </c>
      <c r="K4723" s="20" t="s">
        <v>11907</v>
      </c>
      <c r="L4723" s="19" t="s">
        <v>25</v>
      </c>
    </row>
    <row r="4724" spans="1:12" x14ac:dyDescent="0.25">
      <c r="A4724" s="19" t="s">
        <v>6729</v>
      </c>
      <c r="B4724" s="19" t="s">
        <v>6730</v>
      </c>
      <c r="C4724" s="19" t="s">
        <v>6731</v>
      </c>
      <c r="D4724" s="19" t="s">
        <v>6732</v>
      </c>
      <c r="E4724" s="20" t="s">
        <v>21</v>
      </c>
      <c r="F4724" s="19" t="s">
        <v>21</v>
      </c>
      <c r="G4724" s="180">
        <v>93351</v>
      </c>
      <c r="H4724" s="19" t="s">
        <v>6734</v>
      </c>
      <c r="I4724" s="19" t="s">
        <v>15692</v>
      </c>
      <c r="J4724" s="19" t="s">
        <v>9283</v>
      </c>
      <c r="K4724" s="20" t="s">
        <v>11908</v>
      </c>
      <c r="L4724" s="19" t="s">
        <v>25</v>
      </c>
    </row>
    <row r="4725" spans="1:12" x14ac:dyDescent="0.25">
      <c r="A4725" s="19" t="s">
        <v>6729</v>
      </c>
      <c r="B4725" s="19" t="s">
        <v>6730</v>
      </c>
      <c r="C4725" s="19" t="s">
        <v>6731</v>
      </c>
      <c r="D4725" s="19" t="s">
        <v>6732</v>
      </c>
      <c r="E4725" s="20" t="s">
        <v>21</v>
      </c>
      <c r="F4725" s="19" t="s">
        <v>21</v>
      </c>
      <c r="G4725" s="180">
        <v>93352</v>
      </c>
      <c r="H4725" s="19" t="s">
        <v>6735</v>
      </c>
      <c r="I4725" s="19" t="s">
        <v>15692</v>
      </c>
      <c r="J4725" s="19" t="s">
        <v>9283</v>
      </c>
      <c r="K4725" s="20" t="s">
        <v>11909</v>
      </c>
      <c r="L4725" s="19" t="s">
        <v>25</v>
      </c>
    </row>
    <row r="4726" spans="1:12" x14ac:dyDescent="0.25">
      <c r="A4726" s="19" t="s">
        <v>6729</v>
      </c>
      <c r="B4726" s="19" t="s">
        <v>6730</v>
      </c>
      <c r="C4726" s="19" t="s">
        <v>6731</v>
      </c>
      <c r="D4726" s="19" t="s">
        <v>6732</v>
      </c>
      <c r="E4726" s="20" t="s">
        <v>21</v>
      </c>
      <c r="F4726" s="19" t="s">
        <v>21</v>
      </c>
      <c r="G4726" s="180">
        <v>93353</v>
      </c>
      <c r="H4726" s="19" t="s">
        <v>6736</v>
      </c>
      <c r="I4726" s="19" t="s">
        <v>15692</v>
      </c>
      <c r="J4726" s="19" t="s">
        <v>9283</v>
      </c>
      <c r="K4726" s="20" t="s">
        <v>11910</v>
      </c>
      <c r="L4726" s="19" t="s">
        <v>25</v>
      </c>
    </row>
    <row r="4727" spans="1:12" x14ac:dyDescent="0.25">
      <c r="A4727" s="19" t="s">
        <v>6729</v>
      </c>
      <c r="B4727" s="19" t="s">
        <v>6730</v>
      </c>
      <c r="C4727" s="19" t="s">
        <v>6731</v>
      </c>
      <c r="D4727" s="19" t="s">
        <v>6732</v>
      </c>
      <c r="E4727" s="20" t="s">
        <v>21</v>
      </c>
      <c r="F4727" s="19" t="s">
        <v>21</v>
      </c>
      <c r="G4727" s="180">
        <v>93354</v>
      </c>
      <c r="H4727" s="19" t="s">
        <v>6738</v>
      </c>
      <c r="I4727" s="19" t="s">
        <v>15692</v>
      </c>
      <c r="J4727" s="19" t="s">
        <v>9283</v>
      </c>
      <c r="K4727" s="20" t="s">
        <v>11911</v>
      </c>
      <c r="L4727" s="19" t="s">
        <v>25</v>
      </c>
    </row>
    <row r="4728" spans="1:12" x14ac:dyDescent="0.25">
      <c r="A4728" s="19" t="s">
        <v>6729</v>
      </c>
      <c r="B4728" s="19" t="s">
        <v>6730</v>
      </c>
      <c r="C4728" s="19" t="s">
        <v>6731</v>
      </c>
      <c r="D4728" s="19" t="s">
        <v>6732</v>
      </c>
      <c r="E4728" s="20" t="s">
        <v>21</v>
      </c>
      <c r="F4728" s="19" t="s">
        <v>21</v>
      </c>
      <c r="G4728" s="180">
        <v>93355</v>
      </c>
      <c r="H4728" s="19" t="s">
        <v>6739</v>
      </c>
      <c r="I4728" s="19" t="s">
        <v>15692</v>
      </c>
      <c r="J4728" s="19" t="s">
        <v>9283</v>
      </c>
      <c r="K4728" s="20" t="s">
        <v>11912</v>
      </c>
      <c r="L4728" s="19" t="s">
        <v>25</v>
      </c>
    </row>
    <row r="4729" spans="1:12" x14ac:dyDescent="0.25">
      <c r="A4729" s="19" t="s">
        <v>6729</v>
      </c>
      <c r="B4729" s="19" t="s">
        <v>6730</v>
      </c>
      <c r="C4729" s="19" t="s">
        <v>6731</v>
      </c>
      <c r="D4729" s="19" t="s">
        <v>6732</v>
      </c>
      <c r="E4729" s="20" t="s">
        <v>21</v>
      </c>
      <c r="F4729" s="19" t="s">
        <v>21</v>
      </c>
      <c r="G4729" s="180">
        <v>93356</v>
      </c>
      <c r="H4729" s="19" t="s">
        <v>6740</v>
      </c>
      <c r="I4729" s="19" t="s">
        <v>15692</v>
      </c>
      <c r="J4729" s="19" t="s">
        <v>9283</v>
      </c>
      <c r="K4729" s="20" t="s">
        <v>11913</v>
      </c>
      <c r="L4729" s="19" t="s">
        <v>25</v>
      </c>
    </row>
    <row r="4730" spans="1:12" x14ac:dyDescent="0.25">
      <c r="A4730" s="19" t="s">
        <v>6729</v>
      </c>
      <c r="B4730" s="19" t="s">
        <v>6730</v>
      </c>
      <c r="C4730" s="19" t="s">
        <v>6731</v>
      </c>
      <c r="D4730" s="19" t="s">
        <v>6732</v>
      </c>
      <c r="E4730" s="20" t="s">
        <v>21</v>
      </c>
      <c r="F4730" s="19" t="s">
        <v>21</v>
      </c>
      <c r="G4730" s="180">
        <v>93357</v>
      </c>
      <c r="H4730" s="19" t="s">
        <v>6741</v>
      </c>
      <c r="I4730" s="19" t="s">
        <v>15692</v>
      </c>
      <c r="J4730" s="19" t="s">
        <v>9283</v>
      </c>
      <c r="K4730" s="20" t="s">
        <v>11914</v>
      </c>
      <c r="L4730" s="19" t="s">
        <v>25</v>
      </c>
    </row>
    <row r="4731" spans="1:12" x14ac:dyDescent="0.25">
      <c r="A4731" s="19" t="s">
        <v>6742</v>
      </c>
      <c r="B4731" s="19" t="s">
        <v>6743</v>
      </c>
      <c r="C4731" s="19" t="s">
        <v>6744</v>
      </c>
      <c r="D4731" s="19" t="s">
        <v>6745</v>
      </c>
      <c r="E4731" s="20" t="s">
        <v>21</v>
      </c>
      <c r="F4731" s="19" t="s">
        <v>21</v>
      </c>
      <c r="G4731" s="180">
        <v>83336</v>
      </c>
      <c r="H4731" s="19" t="s">
        <v>6746</v>
      </c>
      <c r="I4731" s="19" t="s">
        <v>15679</v>
      </c>
      <c r="J4731" s="19" t="s">
        <v>23</v>
      </c>
      <c r="K4731" s="20" t="s">
        <v>6679</v>
      </c>
      <c r="L4731" s="19" t="s">
        <v>25</v>
      </c>
    </row>
    <row r="4732" spans="1:12" x14ac:dyDescent="0.25">
      <c r="A4732" s="19" t="s">
        <v>6742</v>
      </c>
      <c r="B4732" s="19" t="s">
        <v>6743</v>
      </c>
      <c r="C4732" s="19" t="s">
        <v>6744</v>
      </c>
      <c r="D4732" s="19" t="s">
        <v>6745</v>
      </c>
      <c r="E4732" s="20" t="s">
        <v>21</v>
      </c>
      <c r="F4732" s="19" t="s">
        <v>21</v>
      </c>
      <c r="G4732" s="180">
        <v>83338</v>
      </c>
      <c r="H4732" s="19" t="s">
        <v>6747</v>
      </c>
      <c r="I4732" s="19" t="s">
        <v>15679</v>
      </c>
      <c r="J4732" s="19" t="s">
        <v>23</v>
      </c>
      <c r="K4732" s="20" t="s">
        <v>8359</v>
      </c>
      <c r="L4732" s="19" t="s">
        <v>25</v>
      </c>
    </row>
    <row r="4733" spans="1:12" x14ac:dyDescent="0.25">
      <c r="A4733" s="19" t="s">
        <v>6742</v>
      </c>
      <c r="B4733" s="19" t="s">
        <v>6743</v>
      </c>
      <c r="C4733" s="19" t="s">
        <v>6744</v>
      </c>
      <c r="D4733" s="19" t="s">
        <v>6745</v>
      </c>
      <c r="E4733" s="20" t="s">
        <v>21</v>
      </c>
      <c r="F4733" s="19" t="s">
        <v>21</v>
      </c>
      <c r="G4733" s="180">
        <v>96520</v>
      </c>
      <c r="H4733" s="19" t="s">
        <v>6748</v>
      </c>
      <c r="I4733" s="19" t="s">
        <v>15679</v>
      </c>
      <c r="J4733" s="19" t="s">
        <v>23</v>
      </c>
      <c r="K4733" s="20" t="s">
        <v>11915</v>
      </c>
      <c r="L4733" s="19" t="s">
        <v>25</v>
      </c>
    </row>
    <row r="4734" spans="1:12" x14ac:dyDescent="0.25">
      <c r="A4734" s="19" t="s">
        <v>6742</v>
      </c>
      <c r="B4734" s="19" t="s">
        <v>6743</v>
      </c>
      <c r="C4734" s="19" t="s">
        <v>6744</v>
      </c>
      <c r="D4734" s="19" t="s">
        <v>6745</v>
      </c>
      <c r="E4734" s="20" t="s">
        <v>21</v>
      </c>
      <c r="F4734" s="19" t="s">
        <v>21</v>
      </c>
      <c r="G4734" s="180">
        <v>96521</v>
      </c>
      <c r="H4734" s="19" t="s">
        <v>6749</v>
      </c>
      <c r="I4734" s="19" t="s">
        <v>15679</v>
      </c>
      <c r="J4734" s="19" t="s">
        <v>23</v>
      </c>
      <c r="K4734" s="20" t="s">
        <v>5452</v>
      </c>
      <c r="L4734" s="19" t="s">
        <v>25</v>
      </c>
    </row>
    <row r="4735" spans="1:12" x14ac:dyDescent="0.25">
      <c r="A4735" s="19" t="s">
        <v>6742</v>
      </c>
      <c r="B4735" s="19" t="s">
        <v>6743</v>
      </c>
      <c r="C4735" s="19" t="s">
        <v>6744</v>
      </c>
      <c r="D4735" s="19" t="s">
        <v>6745</v>
      </c>
      <c r="E4735" s="20" t="s">
        <v>21</v>
      </c>
      <c r="F4735" s="19" t="s">
        <v>21</v>
      </c>
      <c r="G4735" s="180">
        <v>96522</v>
      </c>
      <c r="H4735" s="19" t="s">
        <v>6751</v>
      </c>
      <c r="I4735" s="19" t="s">
        <v>15679</v>
      </c>
      <c r="J4735" s="19" t="s">
        <v>444</v>
      </c>
      <c r="K4735" s="20" t="s">
        <v>11916</v>
      </c>
      <c r="L4735" s="19" t="s">
        <v>25</v>
      </c>
    </row>
    <row r="4736" spans="1:12" x14ac:dyDescent="0.25">
      <c r="A4736" s="19" t="s">
        <v>6742</v>
      </c>
      <c r="B4736" s="19" t="s">
        <v>6743</v>
      </c>
      <c r="C4736" s="19" t="s">
        <v>6744</v>
      </c>
      <c r="D4736" s="19" t="s">
        <v>6745</v>
      </c>
      <c r="E4736" s="20" t="s">
        <v>21</v>
      </c>
      <c r="F4736" s="19" t="s">
        <v>21</v>
      </c>
      <c r="G4736" s="180">
        <v>96523</v>
      </c>
      <c r="H4736" s="19" t="s">
        <v>6753</v>
      </c>
      <c r="I4736" s="19" t="s">
        <v>15679</v>
      </c>
      <c r="J4736" s="19" t="s">
        <v>444</v>
      </c>
      <c r="K4736" s="20" t="s">
        <v>11917</v>
      </c>
      <c r="L4736" s="19" t="s">
        <v>25</v>
      </c>
    </row>
    <row r="4737" spans="1:12" x14ac:dyDescent="0.25">
      <c r="A4737" s="19" t="s">
        <v>6742</v>
      </c>
      <c r="B4737" s="19" t="s">
        <v>6743</v>
      </c>
      <c r="C4737" s="19" t="s">
        <v>6744</v>
      </c>
      <c r="D4737" s="19" t="s">
        <v>6745</v>
      </c>
      <c r="E4737" s="20" t="s">
        <v>21</v>
      </c>
      <c r="F4737" s="19" t="s">
        <v>21</v>
      </c>
      <c r="G4737" s="180">
        <v>96524</v>
      </c>
      <c r="H4737" s="19" t="s">
        <v>6754</v>
      </c>
      <c r="I4737" s="19" t="s">
        <v>15679</v>
      </c>
      <c r="J4737" s="19" t="s">
        <v>9283</v>
      </c>
      <c r="K4737" s="20" t="s">
        <v>11918</v>
      </c>
      <c r="L4737" s="19" t="s">
        <v>25</v>
      </c>
    </row>
    <row r="4738" spans="1:12" x14ac:dyDescent="0.25">
      <c r="A4738" s="19" t="s">
        <v>6742</v>
      </c>
      <c r="B4738" s="19" t="s">
        <v>6743</v>
      </c>
      <c r="C4738" s="19" t="s">
        <v>6744</v>
      </c>
      <c r="D4738" s="19" t="s">
        <v>6745</v>
      </c>
      <c r="E4738" s="20" t="s">
        <v>21</v>
      </c>
      <c r="F4738" s="19" t="s">
        <v>21</v>
      </c>
      <c r="G4738" s="180">
        <v>96525</v>
      </c>
      <c r="H4738" s="19" t="s">
        <v>6755</v>
      </c>
      <c r="I4738" s="19" t="s">
        <v>15679</v>
      </c>
      <c r="J4738" s="19" t="s">
        <v>9283</v>
      </c>
      <c r="K4738" s="20" t="s">
        <v>10074</v>
      </c>
      <c r="L4738" s="19" t="s">
        <v>25</v>
      </c>
    </row>
    <row r="4739" spans="1:12" x14ac:dyDescent="0.25">
      <c r="A4739" s="19" t="s">
        <v>6742</v>
      </c>
      <c r="B4739" s="19" t="s">
        <v>6743</v>
      </c>
      <c r="C4739" s="19" t="s">
        <v>6744</v>
      </c>
      <c r="D4739" s="19" t="s">
        <v>6745</v>
      </c>
      <c r="E4739" s="20" t="s">
        <v>21</v>
      </c>
      <c r="F4739" s="19" t="s">
        <v>21</v>
      </c>
      <c r="G4739" s="180">
        <v>96526</v>
      </c>
      <c r="H4739" s="19" t="s">
        <v>6757</v>
      </c>
      <c r="I4739" s="19" t="s">
        <v>15679</v>
      </c>
      <c r="J4739" s="19" t="s">
        <v>444</v>
      </c>
      <c r="K4739" s="20" t="s">
        <v>11919</v>
      </c>
      <c r="L4739" s="19" t="s">
        <v>25</v>
      </c>
    </row>
    <row r="4740" spans="1:12" x14ac:dyDescent="0.25">
      <c r="A4740" s="19" t="s">
        <v>6742</v>
      </c>
      <c r="B4740" s="19" t="s">
        <v>6743</v>
      </c>
      <c r="C4740" s="19" t="s">
        <v>6744</v>
      </c>
      <c r="D4740" s="19" t="s">
        <v>6745</v>
      </c>
      <c r="E4740" s="20" t="s">
        <v>21</v>
      </c>
      <c r="F4740" s="19" t="s">
        <v>21</v>
      </c>
      <c r="G4740" s="180">
        <v>96527</v>
      </c>
      <c r="H4740" s="19" t="s">
        <v>6758</v>
      </c>
      <c r="I4740" s="19" t="s">
        <v>15679</v>
      </c>
      <c r="J4740" s="19" t="s">
        <v>444</v>
      </c>
      <c r="K4740" s="20" t="s">
        <v>11920</v>
      </c>
      <c r="L4740" s="19" t="s">
        <v>25</v>
      </c>
    </row>
    <row r="4741" spans="1:12" x14ac:dyDescent="0.25">
      <c r="A4741" s="19" t="s">
        <v>6742</v>
      </c>
      <c r="B4741" s="19" t="s">
        <v>6743</v>
      </c>
      <c r="C4741" s="19" t="s">
        <v>6744</v>
      </c>
      <c r="D4741" s="19" t="s">
        <v>6745</v>
      </c>
      <c r="E4741" s="20" t="s">
        <v>21</v>
      </c>
      <c r="F4741" s="19" t="s">
        <v>21</v>
      </c>
      <c r="G4741" s="180">
        <v>96528</v>
      </c>
      <c r="H4741" s="19" t="s">
        <v>6759</v>
      </c>
      <c r="I4741" s="19" t="s">
        <v>15719</v>
      </c>
      <c r="J4741" s="19" t="s">
        <v>23</v>
      </c>
      <c r="K4741" s="20" t="s">
        <v>11921</v>
      </c>
      <c r="L4741" s="19" t="s">
        <v>25</v>
      </c>
    </row>
    <row r="4742" spans="1:12" x14ac:dyDescent="0.25">
      <c r="A4742" s="19" t="s">
        <v>6742</v>
      </c>
      <c r="B4742" s="19" t="s">
        <v>6743</v>
      </c>
      <c r="C4742" s="19" t="s">
        <v>6744</v>
      </c>
      <c r="D4742" s="19" t="s">
        <v>6745</v>
      </c>
      <c r="E4742" s="20" t="s">
        <v>21</v>
      </c>
      <c r="F4742" s="19" t="s">
        <v>21</v>
      </c>
      <c r="G4742" s="180">
        <v>101114</v>
      </c>
      <c r="H4742" s="19" t="s">
        <v>6761</v>
      </c>
      <c r="I4742" s="19" t="s">
        <v>15679</v>
      </c>
      <c r="J4742" s="19" t="s">
        <v>9283</v>
      </c>
      <c r="K4742" s="20" t="s">
        <v>8112</v>
      </c>
      <c r="L4742" s="19" t="s">
        <v>25</v>
      </c>
    </row>
    <row r="4743" spans="1:12" x14ac:dyDescent="0.25">
      <c r="A4743" s="19" t="s">
        <v>6742</v>
      </c>
      <c r="B4743" s="19" t="s">
        <v>6743</v>
      </c>
      <c r="C4743" s="19" t="s">
        <v>6744</v>
      </c>
      <c r="D4743" s="19" t="s">
        <v>6745</v>
      </c>
      <c r="E4743" s="20" t="s">
        <v>21</v>
      </c>
      <c r="F4743" s="19" t="s">
        <v>21</v>
      </c>
      <c r="G4743" s="180">
        <v>101115</v>
      </c>
      <c r="H4743" s="19" t="s">
        <v>6763</v>
      </c>
      <c r="I4743" s="19" t="s">
        <v>15679</v>
      </c>
      <c r="J4743" s="19" t="s">
        <v>9283</v>
      </c>
      <c r="K4743" s="20" t="s">
        <v>11922</v>
      </c>
      <c r="L4743" s="19" t="s">
        <v>25</v>
      </c>
    </row>
    <row r="4744" spans="1:12" x14ac:dyDescent="0.25">
      <c r="A4744" s="19" t="s">
        <v>6742</v>
      </c>
      <c r="B4744" s="19" t="s">
        <v>6743</v>
      </c>
      <c r="C4744" s="19" t="s">
        <v>6744</v>
      </c>
      <c r="D4744" s="19" t="s">
        <v>6745</v>
      </c>
      <c r="E4744" s="20" t="s">
        <v>21</v>
      </c>
      <c r="F4744" s="19" t="s">
        <v>21</v>
      </c>
      <c r="G4744" s="180">
        <v>101116</v>
      </c>
      <c r="H4744" s="19" t="s">
        <v>6764</v>
      </c>
      <c r="I4744" s="19" t="s">
        <v>15679</v>
      </c>
      <c r="J4744" s="19" t="s">
        <v>9283</v>
      </c>
      <c r="K4744" s="20" t="s">
        <v>1013</v>
      </c>
      <c r="L4744" s="19" t="s">
        <v>25</v>
      </c>
    </row>
    <row r="4745" spans="1:12" x14ac:dyDescent="0.25">
      <c r="A4745" s="19" t="s">
        <v>6742</v>
      </c>
      <c r="B4745" s="19" t="s">
        <v>6743</v>
      </c>
      <c r="C4745" s="19" t="s">
        <v>6744</v>
      </c>
      <c r="D4745" s="19" t="s">
        <v>6745</v>
      </c>
      <c r="E4745" s="20" t="s">
        <v>21</v>
      </c>
      <c r="F4745" s="19" t="s">
        <v>21</v>
      </c>
      <c r="G4745" s="180">
        <v>101117</v>
      </c>
      <c r="H4745" s="19" t="s">
        <v>6766</v>
      </c>
      <c r="I4745" s="19" t="s">
        <v>15679</v>
      </c>
      <c r="J4745" s="19" t="s">
        <v>9283</v>
      </c>
      <c r="K4745" s="20" t="s">
        <v>9031</v>
      </c>
      <c r="L4745" s="19" t="s">
        <v>25</v>
      </c>
    </row>
    <row r="4746" spans="1:12" x14ac:dyDescent="0.25">
      <c r="A4746" s="19" t="s">
        <v>6742</v>
      </c>
      <c r="B4746" s="19" t="s">
        <v>6743</v>
      </c>
      <c r="C4746" s="19" t="s">
        <v>6744</v>
      </c>
      <c r="D4746" s="19" t="s">
        <v>6745</v>
      </c>
      <c r="E4746" s="20" t="s">
        <v>21</v>
      </c>
      <c r="F4746" s="19" t="s">
        <v>21</v>
      </c>
      <c r="G4746" s="180">
        <v>101118</v>
      </c>
      <c r="H4746" s="19" t="s">
        <v>6768</v>
      </c>
      <c r="I4746" s="19" t="s">
        <v>15679</v>
      </c>
      <c r="J4746" s="19" t="s">
        <v>9283</v>
      </c>
      <c r="K4746" s="20" t="s">
        <v>662</v>
      </c>
      <c r="L4746" s="19" t="s">
        <v>25</v>
      </c>
    </row>
    <row r="4747" spans="1:12" x14ac:dyDescent="0.25">
      <c r="A4747" s="19" t="s">
        <v>6742</v>
      </c>
      <c r="B4747" s="19" t="s">
        <v>6743</v>
      </c>
      <c r="C4747" s="19" t="s">
        <v>6744</v>
      </c>
      <c r="D4747" s="19" t="s">
        <v>6745</v>
      </c>
      <c r="E4747" s="20" t="s">
        <v>21</v>
      </c>
      <c r="F4747" s="19" t="s">
        <v>21</v>
      </c>
      <c r="G4747" s="180">
        <v>101119</v>
      </c>
      <c r="H4747" s="19" t="s">
        <v>6769</v>
      </c>
      <c r="I4747" s="19" t="s">
        <v>15679</v>
      </c>
      <c r="J4747" s="19" t="s">
        <v>9283</v>
      </c>
      <c r="K4747" s="20" t="s">
        <v>1089</v>
      </c>
      <c r="L4747" s="19" t="s">
        <v>25</v>
      </c>
    </row>
    <row r="4748" spans="1:12" x14ac:dyDescent="0.25">
      <c r="A4748" s="19" t="s">
        <v>6742</v>
      </c>
      <c r="B4748" s="19" t="s">
        <v>6743</v>
      </c>
      <c r="C4748" s="19" t="s">
        <v>6744</v>
      </c>
      <c r="D4748" s="19" t="s">
        <v>6745</v>
      </c>
      <c r="E4748" s="20" t="s">
        <v>21</v>
      </c>
      <c r="F4748" s="19" t="s">
        <v>21</v>
      </c>
      <c r="G4748" s="180">
        <v>101120</v>
      </c>
      <c r="H4748" s="19" t="s">
        <v>6771</v>
      </c>
      <c r="I4748" s="19" t="s">
        <v>15679</v>
      </c>
      <c r="J4748" s="19" t="s">
        <v>9283</v>
      </c>
      <c r="K4748" s="20" t="s">
        <v>765</v>
      </c>
      <c r="L4748" s="19" t="s">
        <v>25</v>
      </c>
    </row>
    <row r="4749" spans="1:12" x14ac:dyDescent="0.25">
      <c r="A4749" s="19" t="s">
        <v>6742</v>
      </c>
      <c r="B4749" s="19" t="s">
        <v>6743</v>
      </c>
      <c r="C4749" s="19" t="s">
        <v>6744</v>
      </c>
      <c r="D4749" s="19" t="s">
        <v>6745</v>
      </c>
      <c r="E4749" s="20" t="s">
        <v>21</v>
      </c>
      <c r="F4749" s="19" t="s">
        <v>21</v>
      </c>
      <c r="G4749" s="180">
        <v>101121</v>
      </c>
      <c r="H4749" s="19" t="s">
        <v>6772</v>
      </c>
      <c r="I4749" s="19" t="s">
        <v>15679</v>
      </c>
      <c r="J4749" s="19" t="s">
        <v>9283</v>
      </c>
      <c r="K4749" s="20" t="s">
        <v>11923</v>
      </c>
      <c r="L4749" s="19" t="s">
        <v>25</v>
      </c>
    </row>
    <row r="4750" spans="1:12" x14ac:dyDescent="0.25">
      <c r="A4750" s="19" t="s">
        <v>6742</v>
      </c>
      <c r="B4750" s="19" t="s">
        <v>6743</v>
      </c>
      <c r="C4750" s="19" t="s">
        <v>6744</v>
      </c>
      <c r="D4750" s="19" t="s">
        <v>6745</v>
      </c>
      <c r="E4750" s="20" t="s">
        <v>21</v>
      </c>
      <c r="F4750" s="19" t="s">
        <v>21</v>
      </c>
      <c r="G4750" s="180">
        <v>101122</v>
      </c>
      <c r="H4750" s="19" t="s">
        <v>6773</v>
      </c>
      <c r="I4750" s="19" t="s">
        <v>15679</v>
      </c>
      <c r="J4750" s="19" t="s">
        <v>9283</v>
      </c>
      <c r="K4750" s="20" t="s">
        <v>11924</v>
      </c>
      <c r="L4750" s="19" t="s">
        <v>25</v>
      </c>
    </row>
    <row r="4751" spans="1:12" x14ac:dyDescent="0.25">
      <c r="A4751" s="19" t="s">
        <v>6742</v>
      </c>
      <c r="B4751" s="19" t="s">
        <v>6743</v>
      </c>
      <c r="C4751" s="19" t="s">
        <v>6744</v>
      </c>
      <c r="D4751" s="19" t="s">
        <v>6745</v>
      </c>
      <c r="E4751" s="20" t="s">
        <v>21</v>
      </c>
      <c r="F4751" s="19" t="s">
        <v>21</v>
      </c>
      <c r="G4751" s="180">
        <v>101123</v>
      </c>
      <c r="H4751" s="19" t="s">
        <v>6774</v>
      </c>
      <c r="I4751" s="19" t="s">
        <v>15679</v>
      </c>
      <c r="J4751" s="19" t="s">
        <v>9283</v>
      </c>
      <c r="K4751" s="20" t="s">
        <v>369</v>
      </c>
      <c r="L4751" s="19" t="s">
        <v>25</v>
      </c>
    </row>
    <row r="4752" spans="1:12" x14ac:dyDescent="0.25">
      <c r="A4752" s="19" t="s">
        <v>6742</v>
      </c>
      <c r="B4752" s="19" t="s">
        <v>6743</v>
      </c>
      <c r="C4752" s="19" t="s">
        <v>6744</v>
      </c>
      <c r="D4752" s="19" t="s">
        <v>6745</v>
      </c>
      <c r="E4752" s="20" t="s">
        <v>21</v>
      </c>
      <c r="F4752" s="19" t="s">
        <v>21</v>
      </c>
      <c r="G4752" s="180">
        <v>101124</v>
      </c>
      <c r="H4752" s="19" t="s">
        <v>6775</v>
      </c>
      <c r="I4752" s="19" t="s">
        <v>15679</v>
      </c>
      <c r="J4752" s="19" t="s">
        <v>9283</v>
      </c>
      <c r="K4752" s="20" t="s">
        <v>11925</v>
      </c>
      <c r="L4752" s="19" t="s">
        <v>25</v>
      </c>
    </row>
    <row r="4753" spans="1:12" x14ac:dyDescent="0.25">
      <c r="A4753" s="19" t="s">
        <v>6742</v>
      </c>
      <c r="B4753" s="19" t="s">
        <v>6743</v>
      </c>
      <c r="C4753" s="19" t="s">
        <v>6744</v>
      </c>
      <c r="D4753" s="19" t="s">
        <v>6745</v>
      </c>
      <c r="E4753" s="20" t="s">
        <v>21</v>
      </c>
      <c r="F4753" s="19" t="s">
        <v>21</v>
      </c>
      <c r="G4753" s="180">
        <v>101125</v>
      </c>
      <c r="H4753" s="19" t="s">
        <v>6777</v>
      </c>
      <c r="I4753" s="19" t="s">
        <v>15679</v>
      </c>
      <c r="J4753" s="19" t="s">
        <v>9283</v>
      </c>
      <c r="K4753" s="20" t="s">
        <v>2794</v>
      </c>
      <c r="L4753" s="19" t="s">
        <v>25</v>
      </c>
    </row>
    <row r="4754" spans="1:12" x14ac:dyDescent="0.25">
      <c r="A4754" s="19" t="s">
        <v>6742</v>
      </c>
      <c r="B4754" s="19" t="s">
        <v>6743</v>
      </c>
      <c r="C4754" s="19" t="s">
        <v>6744</v>
      </c>
      <c r="D4754" s="19" t="s">
        <v>6745</v>
      </c>
      <c r="E4754" s="20" t="s">
        <v>21</v>
      </c>
      <c r="F4754" s="19" t="s">
        <v>21</v>
      </c>
      <c r="G4754" s="180">
        <v>101126</v>
      </c>
      <c r="H4754" s="19" t="s">
        <v>6778</v>
      </c>
      <c r="I4754" s="19" t="s">
        <v>15679</v>
      </c>
      <c r="J4754" s="19" t="s">
        <v>9283</v>
      </c>
      <c r="K4754" s="20" t="s">
        <v>184</v>
      </c>
      <c r="L4754" s="19" t="s">
        <v>25</v>
      </c>
    </row>
    <row r="4755" spans="1:12" x14ac:dyDescent="0.25">
      <c r="A4755" s="19" t="s">
        <v>6742</v>
      </c>
      <c r="B4755" s="19" t="s">
        <v>6743</v>
      </c>
      <c r="C4755" s="19" t="s">
        <v>6744</v>
      </c>
      <c r="D4755" s="19" t="s">
        <v>6745</v>
      </c>
      <c r="E4755" s="20" t="s">
        <v>21</v>
      </c>
      <c r="F4755" s="19" t="s">
        <v>21</v>
      </c>
      <c r="G4755" s="180">
        <v>101127</v>
      </c>
      <c r="H4755" s="19" t="s">
        <v>6780</v>
      </c>
      <c r="I4755" s="19" t="s">
        <v>15679</v>
      </c>
      <c r="J4755" s="19" t="s">
        <v>9283</v>
      </c>
      <c r="K4755" s="20" t="s">
        <v>2799</v>
      </c>
      <c r="L4755" s="19" t="s">
        <v>25</v>
      </c>
    </row>
    <row r="4756" spans="1:12" x14ac:dyDescent="0.25">
      <c r="A4756" s="19" t="s">
        <v>6742</v>
      </c>
      <c r="B4756" s="19" t="s">
        <v>6743</v>
      </c>
      <c r="C4756" s="19" t="s">
        <v>6744</v>
      </c>
      <c r="D4756" s="19" t="s">
        <v>6745</v>
      </c>
      <c r="E4756" s="20" t="s">
        <v>21</v>
      </c>
      <c r="F4756" s="19" t="s">
        <v>21</v>
      </c>
      <c r="G4756" s="180">
        <v>101128</v>
      </c>
      <c r="H4756" s="19" t="s">
        <v>6781</v>
      </c>
      <c r="I4756" s="19" t="s">
        <v>15679</v>
      </c>
      <c r="J4756" s="19" t="s">
        <v>9283</v>
      </c>
      <c r="K4756" s="20" t="s">
        <v>3505</v>
      </c>
      <c r="L4756" s="19" t="s">
        <v>25</v>
      </c>
    </row>
    <row r="4757" spans="1:12" x14ac:dyDescent="0.25">
      <c r="A4757" s="19" t="s">
        <v>6742</v>
      </c>
      <c r="B4757" s="19" t="s">
        <v>6743</v>
      </c>
      <c r="C4757" s="19" t="s">
        <v>6744</v>
      </c>
      <c r="D4757" s="19" t="s">
        <v>6745</v>
      </c>
      <c r="E4757" s="20" t="s">
        <v>21</v>
      </c>
      <c r="F4757" s="19" t="s">
        <v>21</v>
      </c>
      <c r="G4757" s="180">
        <v>101129</v>
      </c>
      <c r="H4757" s="19" t="s">
        <v>6783</v>
      </c>
      <c r="I4757" s="19" t="s">
        <v>15679</v>
      </c>
      <c r="J4757" s="19" t="s">
        <v>9283</v>
      </c>
      <c r="K4757" s="20" t="s">
        <v>10424</v>
      </c>
      <c r="L4757" s="19" t="s">
        <v>25</v>
      </c>
    </row>
    <row r="4758" spans="1:12" x14ac:dyDescent="0.25">
      <c r="A4758" s="19" t="s">
        <v>6742</v>
      </c>
      <c r="B4758" s="19" t="s">
        <v>6743</v>
      </c>
      <c r="C4758" s="19" t="s">
        <v>6744</v>
      </c>
      <c r="D4758" s="19" t="s">
        <v>6745</v>
      </c>
      <c r="E4758" s="20" t="s">
        <v>21</v>
      </c>
      <c r="F4758" s="19" t="s">
        <v>21</v>
      </c>
      <c r="G4758" s="180">
        <v>101130</v>
      </c>
      <c r="H4758" s="19" t="s">
        <v>6784</v>
      </c>
      <c r="I4758" s="19" t="s">
        <v>15679</v>
      </c>
      <c r="J4758" s="19" t="s">
        <v>9283</v>
      </c>
      <c r="K4758" s="20" t="s">
        <v>11166</v>
      </c>
      <c r="L4758" s="19" t="s">
        <v>25</v>
      </c>
    </row>
    <row r="4759" spans="1:12" x14ac:dyDescent="0.25">
      <c r="A4759" s="19" t="s">
        <v>6742</v>
      </c>
      <c r="B4759" s="19" t="s">
        <v>6743</v>
      </c>
      <c r="C4759" s="19" t="s">
        <v>6744</v>
      </c>
      <c r="D4759" s="19" t="s">
        <v>6745</v>
      </c>
      <c r="E4759" s="20" t="s">
        <v>21</v>
      </c>
      <c r="F4759" s="19" t="s">
        <v>21</v>
      </c>
      <c r="G4759" s="180">
        <v>101131</v>
      </c>
      <c r="H4759" s="19" t="s">
        <v>6786</v>
      </c>
      <c r="I4759" s="19" t="s">
        <v>15679</v>
      </c>
      <c r="J4759" s="19" t="s">
        <v>9283</v>
      </c>
      <c r="K4759" s="20" t="s">
        <v>9254</v>
      </c>
      <c r="L4759" s="19" t="s">
        <v>25</v>
      </c>
    </row>
    <row r="4760" spans="1:12" x14ac:dyDescent="0.25">
      <c r="A4760" s="19" t="s">
        <v>6742</v>
      </c>
      <c r="B4760" s="19" t="s">
        <v>6743</v>
      </c>
      <c r="C4760" s="19" t="s">
        <v>6744</v>
      </c>
      <c r="D4760" s="19" t="s">
        <v>6745</v>
      </c>
      <c r="E4760" s="20" t="s">
        <v>21</v>
      </c>
      <c r="F4760" s="19" t="s">
        <v>21</v>
      </c>
      <c r="G4760" s="180">
        <v>101132</v>
      </c>
      <c r="H4760" s="19" t="s">
        <v>6788</v>
      </c>
      <c r="I4760" s="19" t="s">
        <v>15679</v>
      </c>
      <c r="J4760" s="19" t="s">
        <v>9283</v>
      </c>
      <c r="K4760" s="20" t="s">
        <v>395</v>
      </c>
      <c r="L4760" s="19" t="s">
        <v>25</v>
      </c>
    </row>
    <row r="4761" spans="1:12" x14ac:dyDescent="0.25">
      <c r="A4761" s="19" t="s">
        <v>6742</v>
      </c>
      <c r="B4761" s="19" t="s">
        <v>6743</v>
      </c>
      <c r="C4761" s="19" t="s">
        <v>6744</v>
      </c>
      <c r="D4761" s="19" t="s">
        <v>6745</v>
      </c>
      <c r="E4761" s="20" t="s">
        <v>21</v>
      </c>
      <c r="F4761" s="19" t="s">
        <v>21</v>
      </c>
      <c r="G4761" s="180">
        <v>101133</v>
      </c>
      <c r="H4761" s="19" t="s">
        <v>6789</v>
      </c>
      <c r="I4761" s="19" t="s">
        <v>15679</v>
      </c>
      <c r="J4761" s="19" t="s">
        <v>9283</v>
      </c>
      <c r="K4761" s="20" t="s">
        <v>11039</v>
      </c>
      <c r="L4761" s="19" t="s">
        <v>25</v>
      </c>
    </row>
    <row r="4762" spans="1:12" x14ac:dyDescent="0.25">
      <c r="A4762" s="19" t="s">
        <v>6742</v>
      </c>
      <c r="B4762" s="19" t="s">
        <v>6743</v>
      </c>
      <c r="C4762" s="19" t="s">
        <v>6744</v>
      </c>
      <c r="D4762" s="19" t="s">
        <v>6745</v>
      </c>
      <c r="E4762" s="20" t="s">
        <v>21</v>
      </c>
      <c r="F4762" s="19" t="s">
        <v>21</v>
      </c>
      <c r="G4762" s="180">
        <v>101134</v>
      </c>
      <c r="H4762" s="19" t="s">
        <v>6790</v>
      </c>
      <c r="I4762" s="19" t="s">
        <v>15679</v>
      </c>
      <c r="J4762" s="19" t="s">
        <v>9283</v>
      </c>
      <c r="K4762" s="20" t="s">
        <v>11522</v>
      </c>
      <c r="L4762" s="19" t="s">
        <v>25</v>
      </c>
    </row>
    <row r="4763" spans="1:12" x14ac:dyDescent="0.25">
      <c r="A4763" s="19" t="s">
        <v>6742</v>
      </c>
      <c r="B4763" s="19" t="s">
        <v>6743</v>
      </c>
      <c r="C4763" s="19" t="s">
        <v>6744</v>
      </c>
      <c r="D4763" s="19" t="s">
        <v>6745</v>
      </c>
      <c r="E4763" s="20" t="s">
        <v>21</v>
      </c>
      <c r="F4763" s="19" t="s">
        <v>21</v>
      </c>
      <c r="G4763" s="180">
        <v>101135</v>
      </c>
      <c r="H4763" s="19" t="s">
        <v>6791</v>
      </c>
      <c r="I4763" s="19" t="s">
        <v>15679</v>
      </c>
      <c r="J4763" s="19" t="s">
        <v>9283</v>
      </c>
      <c r="K4763" s="20" t="s">
        <v>5810</v>
      </c>
      <c r="L4763" s="19" t="s">
        <v>25</v>
      </c>
    </row>
    <row r="4764" spans="1:12" x14ac:dyDescent="0.25">
      <c r="A4764" s="19" t="s">
        <v>6742</v>
      </c>
      <c r="B4764" s="19" t="s">
        <v>6743</v>
      </c>
      <c r="C4764" s="19" t="s">
        <v>6744</v>
      </c>
      <c r="D4764" s="19" t="s">
        <v>6745</v>
      </c>
      <c r="E4764" s="20" t="s">
        <v>21</v>
      </c>
      <c r="F4764" s="19" t="s">
        <v>21</v>
      </c>
      <c r="G4764" s="180">
        <v>101136</v>
      </c>
      <c r="H4764" s="19" t="s">
        <v>6792</v>
      </c>
      <c r="I4764" s="19" t="s">
        <v>15679</v>
      </c>
      <c r="J4764" s="19" t="s">
        <v>9283</v>
      </c>
      <c r="K4764" s="20" t="s">
        <v>3071</v>
      </c>
      <c r="L4764" s="19" t="s">
        <v>25</v>
      </c>
    </row>
    <row r="4765" spans="1:12" x14ac:dyDescent="0.25">
      <c r="A4765" s="19" t="s">
        <v>6742</v>
      </c>
      <c r="B4765" s="19" t="s">
        <v>6743</v>
      </c>
      <c r="C4765" s="19" t="s">
        <v>6744</v>
      </c>
      <c r="D4765" s="19" t="s">
        <v>6745</v>
      </c>
      <c r="E4765" s="20" t="s">
        <v>21</v>
      </c>
      <c r="F4765" s="19" t="s">
        <v>21</v>
      </c>
      <c r="G4765" s="180">
        <v>101137</v>
      </c>
      <c r="H4765" s="19" t="s">
        <v>6793</v>
      </c>
      <c r="I4765" s="19" t="s">
        <v>15679</v>
      </c>
      <c r="J4765" s="19" t="s">
        <v>9283</v>
      </c>
      <c r="K4765" s="20" t="s">
        <v>9323</v>
      </c>
      <c r="L4765" s="19" t="s">
        <v>25</v>
      </c>
    </row>
    <row r="4766" spans="1:12" x14ac:dyDescent="0.25">
      <c r="A4766" s="19" t="s">
        <v>6742</v>
      </c>
      <c r="B4766" s="19" t="s">
        <v>6743</v>
      </c>
      <c r="C4766" s="19" t="s">
        <v>6744</v>
      </c>
      <c r="D4766" s="19" t="s">
        <v>6745</v>
      </c>
      <c r="E4766" s="20" t="s">
        <v>21</v>
      </c>
      <c r="F4766" s="19" t="s">
        <v>21</v>
      </c>
      <c r="G4766" s="180">
        <v>101138</v>
      </c>
      <c r="H4766" s="19" t="s">
        <v>6794</v>
      </c>
      <c r="I4766" s="19" t="s">
        <v>15679</v>
      </c>
      <c r="J4766" s="19" t="s">
        <v>9283</v>
      </c>
      <c r="K4766" s="20" t="s">
        <v>10442</v>
      </c>
      <c r="L4766" s="19" t="s">
        <v>25</v>
      </c>
    </row>
    <row r="4767" spans="1:12" x14ac:dyDescent="0.25">
      <c r="A4767" s="19" t="s">
        <v>6742</v>
      </c>
      <c r="B4767" s="19" t="s">
        <v>6743</v>
      </c>
      <c r="C4767" s="19" t="s">
        <v>6744</v>
      </c>
      <c r="D4767" s="19" t="s">
        <v>6745</v>
      </c>
      <c r="E4767" s="20" t="s">
        <v>21</v>
      </c>
      <c r="F4767" s="19" t="s">
        <v>21</v>
      </c>
      <c r="G4767" s="180">
        <v>101139</v>
      </c>
      <c r="H4767" s="19" t="s">
        <v>6795</v>
      </c>
      <c r="I4767" s="19" t="s">
        <v>15679</v>
      </c>
      <c r="J4767" s="19" t="s">
        <v>9283</v>
      </c>
      <c r="K4767" s="20" t="s">
        <v>1045</v>
      </c>
      <c r="L4767" s="19" t="s">
        <v>25</v>
      </c>
    </row>
    <row r="4768" spans="1:12" x14ac:dyDescent="0.25">
      <c r="A4768" s="19" t="s">
        <v>6742</v>
      </c>
      <c r="B4768" s="19" t="s">
        <v>6743</v>
      </c>
      <c r="C4768" s="19" t="s">
        <v>6744</v>
      </c>
      <c r="D4768" s="19" t="s">
        <v>6745</v>
      </c>
      <c r="E4768" s="20" t="s">
        <v>21</v>
      </c>
      <c r="F4768" s="19" t="s">
        <v>21</v>
      </c>
      <c r="G4768" s="180">
        <v>101140</v>
      </c>
      <c r="H4768" s="19" t="s">
        <v>6797</v>
      </c>
      <c r="I4768" s="19" t="s">
        <v>15679</v>
      </c>
      <c r="J4768" s="19" t="s">
        <v>9283</v>
      </c>
      <c r="K4768" s="20" t="s">
        <v>3720</v>
      </c>
      <c r="L4768" s="19" t="s">
        <v>25</v>
      </c>
    </row>
    <row r="4769" spans="1:12" x14ac:dyDescent="0.25">
      <c r="A4769" s="19" t="s">
        <v>6742</v>
      </c>
      <c r="B4769" s="19" t="s">
        <v>6743</v>
      </c>
      <c r="C4769" s="19" t="s">
        <v>6744</v>
      </c>
      <c r="D4769" s="19" t="s">
        <v>6745</v>
      </c>
      <c r="E4769" s="20" t="s">
        <v>21</v>
      </c>
      <c r="F4769" s="19" t="s">
        <v>21</v>
      </c>
      <c r="G4769" s="180">
        <v>101141</v>
      </c>
      <c r="H4769" s="19" t="s">
        <v>6798</v>
      </c>
      <c r="I4769" s="19" t="s">
        <v>15679</v>
      </c>
      <c r="J4769" s="19" t="s">
        <v>9283</v>
      </c>
      <c r="K4769" s="20" t="s">
        <v>11926</v>
      </c>
      <c r="L4769" s="19" t="s">
        <v>25</v>
      </c>
    </row>
    <row r="4770" spans="1:12" x14ac:dyDescent="0.25">
      <c r="A4770" s="19" t="s">
        <v>6742</v>
      </c>
      <c r="B4770" s="19" t="s">
        <v>6743</v>
      </c>
      <c r="C4770" s="19" t="s">
        <v>6744</v>
      </c>
      <c r="D4770" s="19" t="s">
        <v>6745</v>
      </c>
      <c r="E4770" s="20" t="s">
        <v>21</v>
      </c>
      <c r="F4770" s="19" t="s">
        <v>21</v>
      </c>
      <c r="G4770" s="180">
        <v>101142</v>
      </c>
      <c r="H4770" s="19" t="s">
        <v>6799</v>
      </c>
      <c r="I4770" s="19" t="s">
        <v>15679</v>
      </c>
      <c r="J4770" s="19" t="s">
        <v>9283</v>
      </c>
      <c r="K4770" s="20" t="s">
        <v>6821</v>
      </c>
      <c r="L4770" s="19" t="s">
        <v>25</v>
      </c>
    </row>
    <row r="4771" spans="1:12" x14ac:dyDescent="0.25">
      <c r="A4771" s="19" t="s">
        <v>6742</v>
      </c>
      <c r="B4771" s="19" t="s">
        <v>6743</v>
      </c>
      <c r="C4771" s="19" t="s">
        <v>6744</v>
      </c>
      <c r="D4771" s="19" t="s">
        <v>6745</v>
      </c>
      <c r="E4771" s="20" t="s">
        <v>21</v>
      </c>
      <c r="F4771" s="19" t="s">
        <v>21</v>
      </c>
      <c r="G4771" s="180">
        <v>101143</v>
      </c>
      <c r="H4771" s="19" t="s">
        <v>6800</v>
      </c>
      <c r="I4771" s="19" t="s">
        <v>15679</v>
      </c>
      <c r="J4771" s="19" t="s">
        <v>9283</v>
      </c>
      <c r="K4771" s="20" t="s">
        <v>5164</v>
      </c>
      <c r="L4771" s="19" t="s">
        <v>25</v>
      </c>
    </row>
    <row r="4772" spans="1:12" x14ac:dyDescent="0.25">
      <c r="A4772" s="19" t="s">
        <v>6742</v>
      </c>
      <c r="B4772" s="19" t="s">
        <v>6743</v>
      </c>
      <c r="C4772" s="19" t="s">
        <v>6744</v>
      </c>
      <c r="D4772" s="19" t="s">
        <v>6745</v>
      </c>
      <c r="E4772" s="20" t="s">
        <v>21</v>
      </c>
      <c r="F4772" s="19" t="s">
        <v>21</v>
      </c>
      <c r="G4772" s="180">
        <v>101144</v>
      </c>
      <c r="H4772" s="19" t="s">
        <v>6802</v>
      </c>
      <c r="I4772" s="19" t="s">
        <v>15679</v>
      </c>
      <c r="J4772" s="19" t="s">
        <v>9283</v>
      </c>
      <c r="K4772" s="20" t="s">
        <v>5984</v>
      </c>
      <c r="L4772" s="19" t="s">
        <v>25</v>
      </c>
    </row>
    <row r="4773" spans="1:12" x14ac:dyDescent="0.25">
      <c r="A4773" s="19" t="s">
        <v>6742</v>
      </c>
      <c r="B4773" s="19" t="s">
        <v>6743</v>
      </c>
      <c r="C4773" s="19" t="s">
        <v>6744</v>
      </c>
      <c r="D4773" s="19" t="s">
        <v>6745</v>
      </c>
      <c r="E4773" s="20" t="s">
        <v>21</v>
      </c>
      <c r="F4773" s="19" t="s">
        <v>21</v>
      </c>
      <c r="G4773" s="180">
        <v>101145</v>
      </c>
      <c r="H4773" s="19" t="s">
        <v>6803</v>
      </c>
      <c r="I4773" s="19" t="s">
        <v>15679</v>
      </c>
      <c r="J4773" s="19" t="s">
        <v>9283</v>
      </c>
      <c r="K4773" s="20" t="s">
        <v>10442</v>
      </c>
      <c r="L4773" s="19" t="s">
        <v>25</v>
      </c>
    </row>
    <row r="4774" spans="1:12" x14ac:dyDescent="0.25">
      <c r="A4774" s="19" t="s">
        <v>6742</v>
      </c>
      <c r="B4774" s="19" t="s">
        <v>6743</v>
      </c>
      <c r="C4774" s="19" t="s">
        <v>6744</v>
      </c>
      <c r="D4774" s="19" t="s">
        <v>6745</v>
      </c>
      <c r="E4774" s="20" t="s">
        <v>21</v>
      </c>
      <c r="F4774" s="19" t="s">
        <v>21</v>
      </c>
      <c r="G4774" s="180">
        <v>101146</v>
      </c>
      <c r="H4774" s="19" t="s">
        <v>6804</v>
      </c>
      <c r="I4774" s="19" t="s">
        <v>15679</v>
      </c>
      <c r="J4774" s="19" t="s">
        <v>9283</v>
      </c>
      <c r="K4774" s="20" t="s">
        <v>10440</v>
      </c>
      <c r="L4774" s="19" t="s">
        <v>25</v>
      </c>
    </row>
    <row r="4775" spans="1:12" x14ac:dyDescent="0.25">
      <c r="A4775" s="19" t="s">
        <v>6742</v>
      </c>
      <c r="B4775" s="19" t="s">
        <v>6743</v>
      </c>
      <c r="C4775" s="19" t="s">
        <v>6744</v>
      </c>
      <c r="D4775" s="19" t="s">
        <v>6745</v>
      </c>
      <c r="E4775" s="20" t="s">
        <v>21</v>
      </c>
      <c r="F4775" s="19" t="s">
        <v>21</v>
      </c>
      <c r="G4775" s="180">
        <v>101147</v>
      </c>
      <c r="H4775" s="19" t="s">
        <v>6806</v>
      </c>
      <c r="I4775" s="19" t="s">
        <v>15679</v>
      </c>
      <c r="J4775" s="19" t="s">
        <v>9283</v>
      </c>
      <c r="K4775" s="20" t="s">
        <v>3162</v>
      </c>
      <c r="L4775" s="19" t="s">
        <v>25</v>
      </c>
    </row>
    <row r="4776" spans="1:12" x14ac:dyDescent="0.25">
      <c r="A4776" s="19" t="s">
        <v>6742</v>
      </c>
      <c r="B4776" s="19" t="s">
        <v>6743</v>
      </c>
      <c r="C4776" s="19" t="s">
        <v>6744</v>
      </c>
      <c r="D4776" s="19" t="s">
        <v>6745</v>
      </c>
      <c r="E4776" s="20" t="s">
        <v>21</v>
      </c>
      <c r="F4776" s="19" t="s">
        <v>21</v>
      </c>
      <c r="G4776" s="180">
        <v>101148</v>
      </c>
      <c r="H4776" s="19" t="s">
        <v>6807</v>
      </c>
      <c r="I4776" s="19" t="s">
        <v>15679</v>
      </c>
      <c r="J4776" s="19" t="s">
        <v>9283</v>
      </c>
      <c r="K4776" s="20" t="s">
        <v>3066</v>
      </c>
      <c r="L4776" s="19" t="s">
        <v>25</v>
      </c>
    </row>
    <row r="4777" spans="1:12" x14ac:dyDescent="0.25">
      <c r="A4777" s="19" t="s">
        <v>6742</v>
      </c>
      <c r="B4777" s="19" t="s">
        <v>6743</v>
      </c>
      <c r="C4777" s="19" t="s">
        <v>6744</v>
      </c>
      <c r="D4777" s="19" t="s">
        <v>6745</v>
      </c>
      <c r="E4777" s="20" t="s">
        <v>21</v>
      </c>
      <c r="F4777" s="19" t="s">
        <v>21</v>
      </c>
      <c r="G4777" s="180">
        <v>101149</v>
      </c>
      <c r="H4777" s="19" t="s">
        <v>6809</v>
      </c>
      <c r="I4777" s="19" t="s">
        <v>15679</v>
      </c>
      <c r="J4777" s="19" t="s">
        <v>9283</v>
      </c>
      <c r="K4777" s="20" t="s">
        <v>11927</v>
      </c>
      <c r="L4777" s="19" t="s">
        <v>25</v>
      </c>
    </row>
    <row r="4778" spans="1:12" x14ac:dyDescent="0.25">
      <c r="A4778" s="19" t="s">
        <v>6742</v>
      </c>
      <c r="B4778" s="19" t="s">
        <v>6743</v>
      </c>
      <c r="C4778" s="19" t="s">
        <v>6744</v>
      </c>
      <c r="D4778" s="19" t="s">
        <v>6745</v>
      </c>
      <c r="E4778" s="20" t="s">
        <v>21</v>
      </c>
      <c r="F4778" s="19" t="s">
        <v>21</v>
      </c>
      <c r="G4778" s="180">
        <v>101150</v>
      </c>
      <c r="H4778" s="19" t="s">
        <v>6810</v>
      </c>
      <c r="I4778" s="19" t="s">
        <v>15679</v>
      </c>
      <c r="J4778" s="19" t="s">
        <v>9283</v>
      </c>
      <c r="K4778" s="20" t="s">
        <v>4445</v>
      </c>
      <c r="L4778" s="19" t="s">
        <v>25</v>
      </c>
    </row>
    <row r="4779" spans="1:12" x14ac:dyDescent="0.25">
      <c r="A4779" s="19" t="s">
        <v>6742</v>
      </c>
      <c r="B4779" s="19" t="s">
        <v>6743</v>
      </c>
      <c r="C4779" s="19" t="s">
        <v>6744</v>
      </c>
      <c r="D4779" s="19" t="s">
        <v>6745</v>
      </c>
      <c r="E4779" s="20" t="s">
        <v>21</v>
      </c>
      <c r="F4779" s="19" t="s">
        <v>21</v>
      </c>
      <c r="G4779" s="180">
        <v>101151</v>
      </c>
      <c r="H4779" s="19" t="s">
        <v>6811</v>
      </c>
      <c r="I4779" s="19" t="s">
        <v>15679</v>
      </c>
      <c r="J4779" s="19" t="s">
        <v>9283</v>
      </c>
      <c r="K4779" s="20" t="s">
        <v>3558</v>
      </c>
      <c r="L4779" s="19" t="s">
        <v>25</v>
      </c>
    </row>
    <row r="4780" spans="1:12" x14ac:dyDescent="0.25">
      <c r="A4780" s="19" t="s">
        <v>6742</v>
      </c>
      <c r="B4780" s="19" t="s">
        <v>6743</v>
      </c>
      <c r="C4780" s="19" t="s">
        <v>6744</v>
      </c>
      <c r="D4780" s="19" t="s">
        <v>6745</v>
      </c>
      <c r="E4780" s="20" t="s">
        <v>21</v>
      </c>
      <c r="F4780" s="19" t="s">
        <v>21</v>
      </c>
      <c r="G4780" s="180">
        <v>101152</v>
      </c>
      <c r="H4780" s="19" t="s">
        <v>6812</v>
      </c>
      <c r="I4780" s="19" t="s">
        <v>15679</v>
      </c>
      <c r="J4780" s="19" t="s">
        <v>9283</v>
      </c>
      <c r="K4780" s="20" t="s">
        <v>8700</v>
      </c>
      <c r="L4780" s="19" t="s">
        <v>25</v>
      </c>
    </row>
    <row r="4781" spans="1:12" x14ac:dyDescent="0.25">
      <c r="A4781" s="19" t="s">
        <v>6742</v>
      </c>
      <c r="B4781" s="19" t="s">
        <v>6743</v>
      </c>
      <c r="C4781" s="19" t="s">
        <v>6744</v>
      </c>
      <c r="D4781" s="19" t="s">
        <v>6745</v>
      </c>
      <c r="E4781" s="20" t="s">
        <v>21</v>
      </c>
      <c r="F4781" s="19" t="s">
        <v>21</v>
      </c>
      <c r="G4781" s="180">
        <v>101153</v>
      </c>
      <c r="H4781" s="19" t="s">
        <v>6813</v>
      </c>
      <c r="I4781" s="19" t="s">
        <v>15679</v>
      </c>
      <c r="J4781" s="19" t="s">
        <v>9283</v>
      </c>
      <c r="K4781" s="20" t="s">
        <v>10433</v>
      </c>
      <c r="L4781" s="19" t="s">
        <v>25</v>
      </c>
    </row>
    <row r="4782" spans="1:12" x14ac:dyDescent="0.25">
      <c r="A4782" s="19" t="s">
        <v>6742</v>
      </c>
      <c r="B4782" s="19" t="s">
        <v>6743</v>
      </c>
      <c r="C4782" s="19" t="s">
        <v>6744</v>
      </c>
      <c r="D4782" s="19" t="s">
        <v>6745</v>
      </c>
      <c r="E4782" s="20" t="s">
        <v>21</v>
      </c>
      <c r="F4782" s="19" t="s">
        <v>21</v>
      </c>
      <c r="G4782" s="180">
        <v>101206</v>
      </c>
      <c r="H4782" s="19" t="s">
        <v>6815</v>
      </c>
      <c r="I4782" s="19" t="s">
        <v>15679</v>
      </c>
      <c r="J4782" s="19" t="s">
        <v>9283</v>
      </c>
      <c r="K4782" s="20" t="s">
        <v>2780</v>
      </c>
      <c r="L4782" s="19" t="s">
        <v>25</v>
      </c>
    </row>
    <row r="4783" spans="1:12" x14ac:dyDescent="0.25">
      <c r="A4783" s="19" t="s">
        <v>6742</v>
      </c>
      <c r="B4783" s="19" t="s">
        <v>6743</v>
      </c>
      <c r="C4783" s="19" t="s">
        <v>6744</v>
      </c>
      <c r="D4783" s="19" t="s">
        <v>6745</v>
      </c>
      <c r="E4783" s="20" t="s">
        <v>21</v>
      </c>
      <c r="F4783" s="19" t="s">
        <v>21</v>
      </c>
      <c r="G4783" s="180">
        <v>101207</v>
      </c>
      <c r="H4783" s="19" t="s">
        <v>6816</v>
      </c>
      <c r="I4783" s="19" t="s">
        <v>15679</v>
      </c>
      <c r="J4783" s="19" t="s">
        <v>9283</v>
      </c>
      <c r="K4783" s="20" t="s">
        <v>2778</v>
      </c>
      <c r="L4783" s="19" t="s">
        <v>25</v>
      </c>
    </row>
    <row r="4784" spans="1:12" x14ac:dyDescent="0.25">
      <c r="A4784" s="19" t="s">
        <v>6742</v>
      </c>
      <c r="B4784" s="19" t="s">
        <v>6743</v>
      </c>
      <c r="C4784" s="19" t="s">
        <v>6744</v>
      </c>
      <c r="D4784" s="19" t="s">
        <v>6745</v>
      </c>
      <c r="E4784" s="20" t="s">
        <v>21</v>
      </c>
      <c r="F4784" s="19" t="s">
        <v>21</v>
      </c>
      <c r="G4784" s="180">
        <v>101208</v>
      </c>
      <c r="H4784" s="19" t="s">
        <v>6817</v>
      </c>
      <c r="I4784" s="19" t="s">
        <v>15679</v>
      </c>
      <c r="J4784" s="19" t="s">
        <v>9283</v>
      </c>
      <c r="K4784" s="20" t="s">
        <v>3688</v>
      </c>
      <c r="L4784" s="19" t="s">
        <v>25</v>
      </c>
    </row>
    <row r="4785" spans="1:12" x14ac:dyDescent="0.25">
      <c r="A4785" s="19" t="s">
        <v>6742</v>
      </c>
      <c r="B4785" s="19" t="s">
        <v>6743</v>
      </c>
      <c r="C4785" s="19" t="s">
        <v>6744</v>
      </c>
      <c r="D4785" s="19" t="s">
        <v>6745</v>
      </c>
      <c r="E4785" s="20" t="s">
        <v>21</v>
      </c>
      <c r="F4785" s="19" t="s">
        <v>21</v>
      </c>
      <c r="G4785" s="180">
        <v>101209</v>
      </c>
      <c r="H4785" s="19" t="s">
        <v>6819</v>
      </c>
      <c r="I4785" s="19" t="s">
        <v>15679</v>
      </c>
      <c r="J4785" s="19" t="s">
        <v>9283</v>
      </c>
      <c r="K4785" s="20" t="s">
        <v>11928</v>
      </c>
      <c r="L4785" s="19" t="s">
        <v>25</v>
      </c>
    </row>
    <row r="4786" spans="1:12" x14ac:dyDescent="0.25">
      <c r="A4786" s="19" t="s">
        <v>6742</v>
      </c>
      <c r="B4786" s="19" t="s">
        <v>6743</v>
      </c>
      <c r="C4786" s="19" t="s">
        <v>6744</v>
      </c>
      <c r="D4786" s="19" t="s">
        <v>6745</v>
      </c>
      <c r="E4786" s="20" t="s">
        <v>21</v>
      </c>
      <c r="F4786" s="19" t="s">
        <v>21</v>
      </c>
      <c r="G4786" s="180">
        <v>101210</v>
      </c>
      <c r="H4786" s="19" t="s">
        <v>6820</v>
      </c>
      <c r="I4786" s="19" t="s">
        <v>15679</v>
      </c>
      <c r="J4786" s="19" t="s">
        <v>9283</v>
      </c>
      <c r="K4786" s="20" t="s">
        <v>6995</v>
      </c>
      <c r="L4786" s="19" t="s">
        <v>25</v>
      </c>
    </row>
    <row r="4787" spans="1:12" x14ac:dyDescent="0.25">
      <c r="A4787" s="19" t="s">
        <v>6742</v>
      </c>
      <c r="B4787" s="19" t="s">
        <v>6743</v>
      </c>
      <c r="C4787" s="19" t="s">
        <v>6744</v>
      </c>
      <c r="D4787" s="19" t="s">
        <v>6745</v>
      </c>
      <c r="E4787" s="20" t="s">
        <v>21</v>
      </c>
      <c r="F4787" s="19" t="s">
        <v>21</v>
      </c>
      <c r="G4787" s="180">
        <v>101211</v>
      </c>
      <c r="H4787" s="19" t="s">
        <v>6822</v>
      </c>
      <c r="I4787" s="19" t="s">
        <v>15679</v>
      </c>
      <c r="J4787" s="19" t="s">
        <v>9283</v>
      </c>
      <c r="K4787" s="20" t="s">
        <v>273</v>
      </c>
      <c r="L4787" s="19" t="s">
        <v>25</v>
      </c>
    </row>
    <row r="4788" spans="1:12" x14ac:dyDescent="0.25">
      <c r="A4788" s="19" t="s">
        <v>6742</v>
      </c>
      <c r="B4788" s="19" t="s">
        <v>6743</v>
      </c>
      <c r="C4788" s="19" t="s">
        <v>6744</v>
      </c>
      <c r="D4788" s="19" t="s">
        <v>6745</v>
      </c>
      <c r="E4788" s="20" t="s">
        <v>21</v>
      </c>
      <c r="F4788" s="19" t="s">
        <v>21</v>
      </c>
      <c r="G4788" s="180">
        <v>101212</v>
      </c>
      <c r="H4788" s="19" t="s">
        <v>6823</v>
      </c>
      <c r="I4788" s="19" t="s">
        <v>15679</v>
      </c>
      <c r="J4788" s="19" t="s">
        <v>9283</v>
      </c>
      <c r="K4788" s="20" t="s">
        <v>3703</v>
      </c>
      <c r="L4788" s="19" t="s">
        <v>25</v>
      </c>
    </row>
    <row r="4789" spans="1:12" x14ac:dyDescent="0.25">
      <c r="A4789" s="19" t="s">
        <v>6742</v>
      </c>
      <c r="B4789" s="19" t="s">
        <v>6743</v>
      </c>
      <c r="C4789" s="19" t="s">
        <v>6744</v>
      </c>
      <c r="D4789" s="19" t="s">
        <v>6745</v>
      </c>
      <c r="E4789" s="20" t="s">
        <v>21</v>
      </c>
      <c r="F4789" s="19" t="s">
        <v>21</v>
      </c>
      <c r="G4789" s="180">
        <v>101213</v>
      </c>
      <c r="H4789" s="19" t="s">
        <v>6825</v>
      </c>
      <c r="I4789" s="19" t="s">
        <v>15679</v>
      </c>
      <c r="J4789" s="19" t="s">
        <v>9283</v>
      </c>
      <c r="K4789" s="20" t="s">
        <v>11525</v>
      </c>
      <c r="L4789" s="19" t="s">
        <v>25</v>
      </c>
    </row>
    <row r="4790" spans="1:12" x14ac:dyDescent="0.25">
      <c r="A4790" s="19" t="s">
        <v>6742</v>
      </c>
      <c r="B4790" s="19" t="s">
        <v>6743</v>
      </c>
      <c r="C4790" s="19" t="s">
        <v>6744</v>
      </c>
      <c r="D4790" s="19" t="s">
        <v>6745</v>
      </c>
      <c r="E4790" s="20" t="s">
        <v>21</v>
      </c>
      <c r="F4790" s="19" t="s">
        <v>21</v>
      </c>
      <c r="G4790" s="180">
        <v>101214</v>
      </c>
      <c r="H4790" s="19" t="s">
        <v>6827</v>
      </c>
      <c r="I4790" s="19" t="s">
        <v>15679</v>
      </c>
      <c r="J4790" s="19" t="s">
        <v>9283</v>
      </c>
      <c r="K4790" s="20" t="s">
        <v>6840</v>
      </c>
      <c r="L4790" s="19" t="s">
        <v>25</v>
      </c>
    </row>
    <row r="4791" spans="1:12" x14ac:dyDescent="0.25">
      <c r="A4791" s="19" t="s">
        <v>6742</v>
      </c>
      <c r="B4791" s="19" t="s">
        <v>6743</v>
      </c>
      <c r="C4791" s="19" t="s">
        <v>6744</v>
      </c>
      <c r="D4791" s="19" t="s">
        <v>6745</v>
      </c>
      <c r="E4791" s="20" t="s">
        <v>21</v>
      </c>
      <c r="F4791" s="19" t="s">
        <v>21</v>
      </c>
      <c r="G4791" s="180">
        <v>101215</v>
      </c>
      <c r="H4791" s="19" t="s">
        <v>6828</v>
      </c>
      <c r="I4791" s="19" t="s">
        <v>15679</v>
      </c>
      <c r="J4791" s="19" t="s">
        <v>9283</v>
      </c>
      <c r="K4791" s="20" t="s">
        <v>3886</v>
      </c>
      <c r="L4791" s="19" t="s">
        <v>25</v>
      </c>
    </row>
    <row r="4792" spans="1:12" x14ac:dyDescent="0.25">
      <c r="A4792" s="19" t="s">
        <v>6742</v>
      </c>
      <c r="B4792" s="19" t="s">
        <v>6743</v>
      </c>
      <c r="C4792" s="19" t="s">
        <v>6744</v>
      </c>
      <c r="D4792" s="19" t="s">
        <v>6745</v>
      </c>
      <c r="E4792" s="20" t="s">
        <v>21</v>
      </c>
      <c r="F4792" s="19" t="s">
        <v>21</v>
      </c>
      <c r="G4792" s="180">
        <v>101216</v>
      </c>
      <c r="H4792" s="19" t="s">
        <v>6829</v>
      </c>
      <c r="I4792" s="19" t="s">
        <v>15679</v>
      </c>
      <c r="J4792" s="19" t="s">
        <v>9283</v>
      </c>
      <c r="K4792" s="20" t="s">
        <v>6995</v>
      </c>
      <c r="L4792" s="19" t="s">
        <v>25</v>
      </c>
    </row>
    <row r="4793" spans="1:12" x14ac:dyDescent="0.25">
      <c r="A4793" s="19" t="s">
        <v>6742</v>
      </c>
      <c r="B4793" s="19" t="s">
        <v>6743</v>
      </c>
      <c r="C4793" s="19" t="s">
        <v>6744</v>
      </c>
      <c r="D4793" s="19" t="s">
        <v>6745</v>
      </c>
      <c r="E4793" s="20" t="s">
        <v>21</v>
      </c>
      <c r="F4793" s="19" t="s">
        <v>21</v>
      </c>
      <c r="G4793" s="180">
        <v>101217</v>
      </c>
      <c r="H4793" s="19" t="s">
        <v>6830</v>
      </c>
      <c r="I4793" s="19" t="s">
        <v>15679</v>
      </c>
      <c r="J4793" s="19" t="s">
        <v>9283</v>
      </c>
      <c r="K4793" s="20" t="s">
        <v>4904</v>
      </c>
      <c r="L4793" s="19" t="s">
        <v>25</v>
      </c>
    </row>
    <row r="4794" spans="1:12" x14ac:dyDescent="0.25">
      <c r="A4794" s="19" t="s">
        <v>6742</v>
      </c>
      <c r="B4794" s="19" t="s">
        <v>6743</v>
      </c>
      <c r="C4794" s="19" t="s">
        <v>6744</v>
      </c>
      <c r="D4794" s="19" t="s">
        <v>6745</v>
      </c>
      <c r="E4794" s="20" t="s">
        <v>21</v>
      </c>
      <c r="F4794" s="19" t="s">
        <v>21</v>
      </c>
      <c r="G4794" s="180">
        <v>101218</v>
      </c>
      <c r="H4794" s="19" t="s">
        <v>6831</v>
      </c>
      <c r="I4794" s="19" t="s">
        <v>15679</v>
      </c>
      <c r="J4794" s="19" t="s">
        <v>9283</v>
      </c>
      <c r="K4794" s="20" t="s">
        <v>7470</v>
      </c>
      <c r="L4794" s="19" t="s">
        <v>25</v>
      </c>
    </row>
    <row r="4795" spans="1:12" x14ac:dyDescent="0.25">
      <c r="A4795" s="19" t="s">
        <v>6742</v>
      </c>
      <c r="B4795" s="19" t="s">
        <v>6743</v>
      </c>
      <c r="C4795" s="19" t="s">
        <v>6744</v>
      </c>
      <c r="D4795" s="19" t="s">
        <v>6745</v>
      </c>
      <c r="E4795" s="20" t="s">
        <v>21</v>
      </c>
      <c r="F4795" s="19" t="s">
        <v>21</v>
      </c>
      <c r="G4795" s="180">
        <v>101219</v>
      </c>
      <c r="H4795" s="19" t="s">
        <v>6833</v>
      </c>
      <c r="I4795" s="19" t="s">
        <v>15679</v>
      </c>
      <c r="J4795" s="19" t="s">
        <v>9283</v>
      </c>
      <c r="K4795" s="20" t="s">
        <v>1186</v>
      </c>
      <c r="L4795" s="19" t="s">
        <v>25</v>
      </c>
    </row>
    <row r="4796" spans="1:12" x14ac:dyDescent="0.25">
      <c r="A4796" s="19" t="s">
        <v>6742</v>
      </c>
      <c r="B4796" s="19" t="s">
        <v>6743</v>
      </c>
      <c r="C4796" s="19" t="s">
        <v>6744</v>
      </c>
      <c r="D4796" s="19" t="s">
        <v>6745</v>
      </c>
      <c r="E4796" s="20" t="s">
        <v>21</v>
      </c>
      <c r="F4796" s="19" t="s">
        <v>21</v>
      </c>
      <c r="G4796" s="180">
        <v>101220</v>
      </c>
      <c r="H4796" s="19" t="s">
        <v>6834</v>
      </c>
      <c r="I4796" s="19" t="s">
        <v>15679</v>
      </c>
      <c r="J4796" s="19" t="s">
        <v>9283</v>
      </c>
      <c r="K4796" s="20" t="s">
        <v>3694</v>
      </c>
      <c r="L4796" s="19" t="s">
        <v>25</v>
      </c>
    </row>
    <row r="4797" spans="1:12" x14ac:dyDescent="0.25">
      <c r="A4797" s="19" t="s">
        <v>6742</v>
      </c>
      <c r="B4797" s="19" t="s">
        <v>6743</v>
      </c>
      <c r="C4797" s="19" t="s">
        <v>6744</v>
      </c>
      <c r="D4797" s="19" t="s">
        <v>6745</v>
      </c>
      <c r="E4797" s="20" t="s">
        <v>21</v>
      </c>
      <c r="F4797" s="19" t="s">
        <v>21</v>
      </c>
      <c r="G4797" s="180">
        <v>101221</v>
      </c>
      <c r="H4797" s="19" t="s">
        <v>6835</v>
      </c>
      <c r="I4797" s="19" t="s">
        <v>15679</v>
      </c>
      <c r="J4797" s="19" t="s">
        <v>9283</v>
      </c>
      <c r="K4797" s="20" t="s">
        <v>4993</v>
      </c>
      <c r="L4797" s="19" t="s">
        <v>25</v>
      </c>
    </row>
    <row r="4798" spans="1:12" x14ac:dyDescent="0.25">
      <c r="A4798" s="19" t="s">
        <v>6742</v>
      </c>
      <c r="B4798" s="19" t="s">
        <v>6743</v>
      </c>
      <c r="C4798" s="19" t="s">
        <v>6744</v>
      </c>
      <c r="D4798" s="19" t="s">
        <v>6745</v>
      </c>
      <c r="E4798" s="20" t="s">
        <v>21</v>
      </c>
      <c r="F4798" s="19" t="s">
        <v>21</v>
      </c>
      <c r="G4798" s="180">
        <v>101222</v>
      </c>
      <c r="H4798" s="19" t="s">
        <v>6837</v>
      </c>
      <c r="I4798" s="19" t="s">
        <v>15679</v>
      </c>
      <c r="J4798" s="19" t="s">
        <v>9283</v>
      </c>
      <c r="K4798" s="20" t="s">
        <v>11929</v>
      </c>
      <c r="L4798" s="19" t="s">
        <v>25</v>
      </c>
    </row>
    <row r="4799" spans="1:12" x14ac:dyDescent="0.25">
      <c r="A4799" s="19" t="s">
        <v>6742</v>
      </c>
      <c r="B4799" s="19" t="s">
        <v>6743</v>
      </c>
      <c r="C4799" s="19" t="s">
        <v>6744</v>
      </c>
      <c r="D4799" s="19" t="s">
        <v>6745</v>
      </c>
      <c r="E4799" s="20" t="s">
        <v>21</v>
      </c>
      <c r="F4799" s="19" t="s">
        <v>21</v>
      </c>
      <c r="G4799" s="180">
        <v>101223</v>
      </c>
      <c r="H4799" s="19" t="s">
        <v>6838</v>
      </c>
      <c r="I4799" s="19" t="s">
        <v>15679</v>
      </c>
      <c r="J4799" s="19" t="s">
        <v>9283</v>
      </c>
      <c r="K4799" s="20" t="s">
        <v>7567</v>
      </c>
      <c r="L4799" s="19" t="s">
        <v>25</v>
      </c>
    </row>
    <row r="4800" spans="1:12" x14ac:dyDescent="0.25">
      <c r="A4800" s="19" t="s">
        <v>6742</v>
      </c>
      <c r="B4800" s="19" t="s">
        <v>6743</v>
      </c>
      <c r="C4800" s="19" t="s">
        <v>6744</v>
      </c>
      <c r="D4800" s="19" t="s">
        <v>6745</v>
      </c>
      <c r="E4800" s="20" t="s">
        <v>21</v>
      </c>
      <c r="F4800" s="19" t="s">
        <v>21</v>
      </c>
      <c r="G4800" s="180">
        <v>101224</v>
      </c>
      <c r="H4800" s="19" t="s">
        <v>6839</v>
      </c>
      <c r="I4800" s="19" t="s">
        <v>15679</v>
      </c>
      <c r="J4800" s="19" t="s">
        <v>9283</v>
      </c>
      <c r="K4800" s="20" t="s">
        <v>1880</v>
      </c>
      <c r="L4800" s="19" t="s">
        <v>25</v>
      </c>
    </row>
    <row r="4801" spans="1:12" x14ac:dyDescent="0.25">
      <c r="A4801" s="19" t="s">
        <v>6742</v>
      </c>
      <c r="B4801" s="19" t="s">
        <v>6743</v>
      </c>
      <c r="C4801" s="19" t="s">
        <v>6744</v>
      </c>
      <c r="D4801" s="19" t="s">
        <v>6745</v>
      </c>
      <c r="E4801" s="20" t="s">
        <v>21</v>
      </c>
      <c r="F4801" s="19" t="s">
        <v>21</v>
      </c>
      <c r="G4801" s="180">
        <v>101225</v>
      </c>
      <c r="H4801" s="19" t="s">
        <v>6841</v>
      </c>
      <c r="I4801" s="19" t="s">
        <v>15679</v>
      </c>
      <c r="J4801" s="19" t="s">
        <v>9283</v>
      </c>
      <c r="K4801" s="20" t="s">
        <v>10423</v>
      </c>
      <c r="L4801" s="19" t="s">
        <v>25</v>
      </c>
    </row>
    <row r="4802" spans="1:12" x14ac:dyDescent="0.25">
      <c r="A4802" s="19" t="s">
        <v>6742</v>
      </c>
      <c r="B4802" s="19" t="s">
        <v>6743</v>
      </c>
      <c r="C4802" s="19" t="s">
        <v>6744</v>
      </c>
      <c r="D4802" s="19" t="s">
        <v>6745</v>
      </c>
      <c r="E4802" s="20" t="s">
        <v>21</v>
      </c>
      <c r="F4802" s="19" t="s">
        <v>21</v>
      </c>
      <c r="G4802" s="180">
        <v>101226</v>
      </c>
      <c r="H4802" s="19" t="s">
        <v>6842</v>
      </c>
      <c r="I4802" s="19" t="s">
        <v>15679</v>
      </c>
      <c r="J4802" s="19" t="s">
        <v>9283</v>
      </c>
      <c r="K4802" s="20" t="s">
        <v>3066</v>
      </c>
      <c r="L4802" s="19" t="s">
        <v>25</v>
      </c>
    </row>
    <row r="4803" spans="1:12" x14ac:dyDescent="0.25">
      <c r="A4803" s="19" t="s">
        <v>6742</v>
      </c>
      <c r="B4803" s="19" t="s">
        <v>6743</v>
      </c>
      <c r="C4803" s="19" t="s">
        <v>6744</v>
      </c>
      <c r="D4803" s="19" t="s">
        <v>6745</v>
      </c>
      <c r="E4803" s="20" t="s">
        <v>21</v>
      </c>
      <c r="F4803" s="19" t="s">
        <v>21</v>
      </c>
      <c r="G4803" s="180">
        <v>101227</v>
      </c>
      <c r="H4803" s="19" t="s">
        <v>6843</v>
      </c>
      <c r="I4803" s="19" t="s">
        <v>15679</v>
      </c>
      <c r="J4803" s="19" t="s">
        <v>9283</v>
      </c>
      <c r="K4803" s="20" t="s">
        <v>10079</v>
      </c>
      <c r="L4803" s="19" t="s">
        <v>25</v>
      </c>
    </row>
    <row r="4804" spans="1:12" x14ac:dyDescent="0.25">
      <c r="A4804" s="19" t="s">
        <v>6742</v>
      </c>
      <c r="B4804" s="19" t="s">
        <v>6743</v>
      </c>
      <c r="C4804" s="19" t="s">
        <v>6744</v>
      </c>
      <c r="D4804" s="19" t="s">
        <v>6745</v>
      </c>
      <c r="E4804" s="20" t="s">
        <v>21</v>
      </c>
      <c r="F4804" s="19" t="s">
        <v>21</v>
      </c>
      <c r="G4804" s="180">
        <v>101228</v>
      </c>
      <c r="H4804" s="19" t="s">
        <v>6845</v>
      </c>
      <c r="I4804" s="19" t="s">
        <v>15679</v>
      </c>
      <c r="J4804" s="19" t="s">
        <v>9283</v>
      </c>
      <c r="K4804" s="20" t="s">
        <v>982</v>
      </c>
      <c r="L4804" s="19" t="s">
        <v>25</v>
      </c>
    </row>
    <row r="4805" spans="1:12" x14ac:dyDescent="0.25">
      <c r="A4805" s="19" t="s">
        <v>6742</v>
      </c>
      <c r="B4805" s="19" t="s">
        <v>6743</v>
      </c>
      <c r="C4805" s="19" t="s">
        <v>6744</v>
      </c>
      <c r="D4805" s="19" t="s">
        <v>6745</v>
      </c>
      <c r="E4805" s="20" t="s">
        <v>21</v>
      </c>
      <c r="F4805" s="19" t="s">
        <v>21</v>
      </c>
      <c r="G4805" s="180">
        <v>101229</v>
      </c>
      <c r="H4805" s="19" t="s">
        <v>6846</v>
      </c>
      <c r="I4805" s="19" t="s">
        <v>15679</v>
      </c>
      <c r="J4805" s="19" t="s">
        <v>9283</v>
      </c>
      <c r="K4805" s="20" t="s">
        <v>4508</v>
      </c>
      <c r="L4805" s="19" t="s">
        <v>25</v>
      </c>
    </row>
    <row r="4806" spans="1:12" x14ac:dyDescent="0.25">
      <c r="A4806" s="19" t="s">
        <v>6742</v>
      </c>
      <c r="B4806" s="19" t="s">
        <v>6743</v>
      </c>
      <c r="C4806" s="19" t="s">
        <v>6744</v>
      </c>
      <c r="D4806" s="19" t="s">
        <v>6745</v>
      </c>
      <c r="E4806" s="20" t="s">
        <v>21</v>
      </c>
      <c r="F4806" s="19" t="s">
        <v>21</v>
      </c>
      <c r="G4806" s="180">
        <v>101230</v>
      </c>
      <c r="H4806" s="19" t="s">
        <v>6848</v>
      </c>
      <c r="I4806" s="19" t="s">
        <v>15679</v>
      </c>
      <c r="J4806" s="19" t="s">
        <v>9283</v>
      </c>
      <c r="K4806" s="20" t="s">
        <v>10621</v>
      </c>
      <c r="L4806" s="19" t="s">
        <v>25</v>
      </c>
    </row>
    <row r="4807" spans="1:12" x14ac:dyDescent="0.25">
      <c r="A4807" s="19" t="s">
        <v>6742</v>
      </c>
      <c r="B4807" s="19" t="s">
        <v>6743</v>
      </c>
      <c r="C4807" s="19" t="s">
        <v>6744</v>
      </c>
      <c r="D4807" s="19" t="s">
        <v>6745</v>
      </c>
      <c r="E4807" s="20" t="s">
        <v>21</v>
      </c>
      <c r="F4807" s="19" t="s">
        <v>21</v>
      </c>
      <c r="G4807" s="180">
        <v>101231</v>
      </c>
      <c r="H4807" s="19" t="s">
        <v>6849</v>
      </c>
      <c r="I4807" s="19" t="s">
        <v>15679</v>
      </c>
      <c r="J4807" s="19" t="s">
        <v>9283</v>
      </c>
      <c r="K4807" s="20" t="s">
        <v>178</v>
      </c>
      <c r="L4807" s="19" t="s">
        <v>25</v>
      </c>
    </row>
    <row r="4808" spans="1:12" x14ac:dyDescent="0.25">
      <c r="A4808" s="19" t="s">
        <v>6742</v>
      </c>
      <c r="B4808" s="19" t="s">
        <v>6743</v>
      </c>
      <c r="C4808" s="19" t="s">
        <v>6744</v>
      </c>
      <c r="D4808" s="19" t="s">
        <v>6745</v>
      </c>
      <c r="E4808" s="20" t="s">
        <v>21</v>
      </c>
      <c r="F4808" s="19" t="s">
        <v>21</v>
      </c>
      <c r="G4808" s="180">
        <v>101232</v>
      </c>
      <c r="H4808" s="19" t="s">
        <v>6850</v>
      </c>
      <c r="I4808" s="19" t="s">
        <v>15679</v>
      </c>
      <c r="J4808" s="19" t="s">
        <v>9283</v>
      </c>
      <c r="K4808" s="20" t="s">
        <v>11930</v>
      </c>
      <c r="L4808" s="19" t="s">
        <v>25</v>
      </c>
    </row>
    <row r="4809" spans="1:12" x14ac:dyDescent="0.25">
      <c r="A4809" s="19" t="s">
        <v>6742</v>
      </c>
      <c r="B4809" s="19" t="s">
        <v>6743</v>
      </c>
      <c r="C4809" s="19" t="s">
        <v>6744</v>
      </c>
      <c r="D4809" s="19" t="s">
        <v>6745</v>
      </c>
      <c r="E4809" s="20" t="s">
        <v>21</v>
      </c>
      <c r="F4809" s="19" t="s">
        <v>21</v>
      </c>
      <c r="G4809" s="180">
        <v>101233</v>
      </c>
      <c r="H4809" s="19" t="s">
        <v>6851</v>
      </c>
      <c r="I4809" s="19" t="s">
        <v>15679</v>
      </c>
      <c r="J4809" s="19" t="s">
        <v>9283</v>
      </c>
      <c r="K4809" s="20" t="s">
        <v>11885</v>
      </c>
      <c r="L4809" s="19" t="s">
        <v>25</v>
      </c>
    </row>
    <row r="4810" spans="1:12" x14ac:dyDescent="0.25">
      <c r="A4810" s="19" t="s">
        <v>6742</v>
      </c>
      <c r="B4810" s="19" t="s">
        <v>6743</v>
      </c>
      <c r="C4810" s="19" t="s">
        <v>6744</v>
      </c>
      <c r="D4810" s="19" t="s">
        <v>6745</v>
      </c>
      <c r="E4810" s="20" t="s">
        <v>21</v>
      </c>
      <c r="F4810" s="19" t="s">
        <v>21</v>
      </c>
      <c r="G4810" s="180">
        <v>101234</v>
      </c>
      <c r="H4810" s="19" t="s">
        <v>6853</v>
      </c>
      <c r="I4810" s="19" t="s">
        <v>15679</v>
      </c>
      <c r="J4810" s="19" t="s">
        <v>9283</v>
      </c>
      <c r="K4810" s="20" t="s">
        <v>4827</v>
      </c>
      <c r="L4810" s="19" t="s">
        <v>25</v>
      </c>
    </row>
    <row r="4811" spans="1:12" x14ac:dyDescent="0.25">
      <c r="A4811" s="19" t="s">
        <v>6742</v>
      </c>
      <c r="B4811" s="19" t="s">
        <v>6743</v>
      </c>
      <c r="C4811" s="19" t="s">
        <v>6744</v>
      </c>
      <c r="D4811" s="19" t="s">
        <v>6745</v>
      </c>
      <c r="E4811" s="20" t="s">
        <v>21</v>
      </c>
      <c r="F4811" s="19" t="s">
        <v>21</v>
      </c>
      <c r="G4811" s="180">
        <v>101235</v>
      </c>
      <c r="H4811" s="19" t="s">
        <v>6854</v>
      </c>
      <c r="I4811" s="19" t="s">
        <v>15679</v>
      </c>
      <c r="J4811" s="19" t="s">
        <v>9283</v>
      </c>
      <c r="K4811" s="20" t="s">
        <v>11537</v>
      </c>
      <c r="L4811" s="19" t="s">
        <v>25</v>
      </c>
    </row>
    <row r="4812" spans="1:12" x14ac:dyDescent="0.25">
      <c r="A4812" s="19" t="s">
        <v>6742</v>
      </c>
      <c r="B4812" s="19" t="s">
        <v>6743</v>
      </c>
      <c r="C4812" s="19" t="s">
        <v>6744</v>
      </c>
      <c r="D4812" s="19" t="s">
        <v>6745</v>
      </c>
      <c r="E4812" s="20" t="s">
        <v>21</v>
      </c>
      <c r="F4812" s="19" t="s">
        <v>21</v>
      </c>
      <c r="G4812" s="180">
        <v>101236</v>
      </c>
      <c r="H4812" s="19" t="s">
        <v>6855</v>
      </c>
      <c r="I4812" s="19" t="s">
        <v>15679</v>
      </c>
      <c r="J4812" s="19" t="s">
        <v>9283</v>
      </c>
      <c r="K4812" s="20" t="s">
        <v>4836</v>
      </c>
      <c r="L4812" s="19" t="s">
        <v>25</v>
      </c>
    </row>
    <row r="4813" spans="1:12" x14ac:dyDescent="0.25">
      <c r="A4813" s="19" t="s">
        <v>6742</v>
      </c>
      <c r="B4813" s="19" t="s">
        <v>6743</v>
      </c>
      <c r="C4813" s="19" t="s">
        <v>6744</v>
      </c>
      <c r="D4813" s="19" t="s">
        <v>6745</v>
      </c>
      <c r="E4813" s="20" t="s">
        <v>21</v>
      </c>
      <c r="F4813" s="19" t="s">
        <v>21</v>
      </c>
      <c r="G4813" s="180">
        <v>101237</v>
      </c>
      <c r="H4813" s="19" t="s">
        <v>6856</v>
      </c>
      <c r="I4813" s="19" t="s">
        <v>15679</v>
      </c>
      <c r="J4813" s="19" t="s">
        <v>9283</v>
      </c>
      <c r="K4813" s="20" t="s">
        <v>5945</v>
      </c>
      <c r="L4813" s="19" t="s">
        <v>25</v>
      </c>
    </row>
    <row r="4814" spans="1:12" x14ac:dyDescent="0.25">
      <c r="A4814" s="19" t="s">
        <v>6742</v>
      </c>
      <c r="B4814" s="19" t="s">
        <v>6743</v>
      </c>
      <c r="C4814" s="19" t="s">
        <v>6744</v>
      </c>
      <c r="D4814" s="19" t="s">
        <v>6745</v>
      </c>
      <c r="E4814" s="20" t="s">
        <v>21</v>
      </c>
      <c r="F4814" s="19" t="s">
        <v>21</v>
      </c>
      <c r="G4814" s="180">
        <v>101238</v>
      </c>
      <c r="H4814" s="19" t="s">
        <v>6858</v>
      </c>
      <c r="I4814" s="19" t="s">
        <v>15679</v>
      </c>
      <c r="J4814" s="19" t="s">
        <v>9283</v>
      </c>
      <c r="K4814" s="20" t="s">
        <v>9737</v>
      </c>
      <c r="L4814" s="19" t="s">
        <v>25</v>
      </c>
    </row>
    <row r="4815" spans="1:12" x14ac:dyDescent="0.25">
      <c r="A4815" s="19" t="s">
        <v>6742</v>
      </c>
      <c r="B4815" s="19" t="s">
        <v>6743</v>
      </c>
      <c r="C4815" s="19" t="s">
        <v>6744</v>
      </c>
      <c r="D4815" s="19" t="s">
        <v>6745</v>
      </c>
      <c r="E4815" s="20" t="s">
        <v>21</v>
      </c>
      <c r="F4815" s="19" t="s">
        <v>21</v>
      </c>
      <c r="G4815" s="180">
        <v>101239</v>
      </c>
      <c r="H4815" s="19" t="s">
        <v>6859</v>
      </c>
      <c r="I4815" s="19" t="s">
        <v>15679</v>
      </c>
      <c r="J4815" s="19" t="s">
        <v>9283</v>
      </c>
      <c r="K4815" s="20" t="s">
        <v>3162</v>
      </c>
      <c r="L4815" s="19" t="s">
        <v>25</v>
      </c>
    </row>
    <row r="4816" spans="1:12" x14ac:dyDescent="0.25">
      <c r="A4816" s="19" t="s">
        <v>6742</v>
      </c>
      <c r="B4816" s="19" t="s">
        <v>6743</v>
      </c>
      <c r="C4816" s="19" t="s">
        <v>6744</v>
      </c>
      <c r="D4816" s="19" t="s">
        <v>6745</v>
      </c>
      <c r="E4816" s="20" t="s">
        <v>21</v>
      </c>
      <c r="F4816" s="19" t="s">
        <v>21</v>
      </c>
      <c r="G4816" s="180">
        <v>101240</v>
      </c>
      <c r="H4816" s="19" t="s">
        <v>6860</v>
      </c>
      <c r="I4816" s="19" t="s">
        <v>15679</v>
      </c>
      <c r="J4816" s="19" t="s">
        <v>9283</v>
      </c>
      <c r="K4816" s="20" t="s">
        <v>210</v>
      </c>
      <c r="L4816" s="19" t="s">
        <v>25</v>
      </c>
    </row>
    <row r="4817" spans="1:12" x14ac:dyDescent="0.25">
      <c r="A4817" s="19" t="s">
        <v>6742</v>
      </c>
      <c r="B4817" s="19" t="s">
        <v>6743</v>
      </c>
      <c r="C4817" s="19" t="s">
        <v>6744</v>
      </c>
      <c r="D4817" s="19" t="s">
        <v>6745</v>
      </c>
      <c r="E4817" s="20" t="s">
        <v>21</v>
      </c>
      <c r="F4817" s="19" t="s">
        <v>21</v>
      </c>
      <c r="G4817" s="180">
        <v>101241</v>
      </c>
      <c r="H4817" s="19" t="s">
        <v>6861</v>
      </c>
      <c r="I4817" s="19" t="s">
        <v>15679</v>
      </c>
      <c r="J4817" s="19" t="s">
        <v>9283</v>
      </c>
      <c r="K4817" s="20" t="s">
        <v>3696</v>
      </c>
      <c r="L4817" s="19" t="s">
        <v>25</v>
      </c>
    </row>
    <row r="4818" spans="1:12" x14ac:dyDescent="0.25">
      <c r="A4818" s="19" t="s">
        <v>6742</v>
      </c>
      <c r="B4818" s="19" t="s">
        <v>6743</v>
      </c>
      <c r="C4818" s="19" t="s">
        <v>6744</v>
      </c>
      <c r="D4818" s="19" t="s">
        <v>6745</v>
      </c>
      <c r="E4818" s="20" t="s">
        <v>21</v>
      </c>
      <c r="F4818" s="19" t="s">
        <v>21</v>
      </c>
      <c r="G4818" s="180">
        <v>101242</v>
      </c>
      <c r="H4818" s="19" t="s">
        <v>6862</v>
      </c>
      <c r="I4818" s="19" t="s">
        <v>15679</v>
      </c>
      <c r="J4818" s="19" t="s">
        <v>9283</v>
      </c>
      <c r="K4818" s="20" t="s">
        <v>6801</v>
      </c>
      <c r="L4818" s="19" t="s">
        <v>25</v>
      </c>
    </row>
    <row r="4819" spans="1:12" x14ac:dyDescent="0.25">
      <c r="A4819" s="19" t="s">
        <v>6742</v>
      </c>
      <c r="B4819" s="19" t="s">
        <v>6743</v>
      </c>
      <c r="C4819" s="19" t="s">
        <v>6744</v>
      </c>
      <c r="D4819" s="19" t="s">
        <v>6745</v>
      </c>
      <c r="E4819" s="20" t="s">
        <v>21</v>
      </c>
      <c r="F4819" s="19" t="s">
        <v>21</v>
      </c>
      <c r="G4819" s="180">
        <v>101243</v>
      </c>
      <c r="H4819" s="19" t="s">
        <v>6864</v>
      </c>
      <c r="I4819" s="19" t="s">
        <v>15679</v>
      </c>
      <c r="J4819" s="19" t="s">
        <v>9283</v>
      </c>
      <c r="K4819" s="20" t="s">
        <v>11931</v>
      </c>
      <c r="L4819" s="19" t="s">
        <v>25</v>
      </c>
    </row>
    <row r="4820" spans="1:12" x14ac:dyDescent="0.25">
      <c r="A4820" s="19" t="s">
        <v>6742</v>
      </c>
      <c r="B4820" s="19" t="s">
        <v>6743</v>
      </c>
      <c r="C4820" s="19" t="s">
        <v>6744</v>
      </c>
      <c r="D4820" s="19" t="s">
        <v>6745</v>
      </c>
      <c r="E4820" s="20" t="s">
        <v>21</v>
      </c>
      <c r="F4820" s="19" t="s">
        <v>21</v>
      </c>
      <c r="G4820" s="180">
        <v>101244</v>
      </c>
      <c r="H4820" s="19" t="s">
        <v>6865</v>
      </c>
      <c r="I4820" s="19" t="s">
        <v>15679</v>
      </c>
      <c r="J4820" s="19" t="s">
        <v>9283</v>
      </c>
      <c r="K4820" s="20" t="s">
        <v>11932</v>
      </c>
      <c r="L4820" s="19" t="s">
        <v>25</v>
      </c>
    </row>
    <row r="4821" spans="1:12" x14ac:dyDescent="0.25">
      <c r="A4821" s="19" t="s">
        <v>6742</v>
      </c>
      <c r="B4821" s="19" t="s">
        <v>6743</v>
      </c>
      <c r="C4821" s="19" t="s">
        <v>6744</v>
      </c>
      <c r="D4821" s="19" t="s">
        <v>6745</v>
      </c>
      <c r="E4821" s="20" t="s">
        <v>21</v>
      </c>
      <c r="F4821" s="19" t="s">
        <v>21</v>
      </c>
      <c r="G4821" s="180">
        <v>101245</v>
      </c>
      <c r="H4821" s="19" t="s">
        <v>6867</v>
      </c>
      <c r="I4821" s="19" t="s">
        <v>15679</v>
      </c>
      <c r="J4821" s="19" t="s">
        <v>9283</v>
      </c>
      <c r="K4821" s="20" t="s">
        <v>9668</v>
      </c>
      <c r="L4821" s="19" t="s">
        <v>25</v>
      </c>
    </row>
    <row r="4822" spans="1:12" x14ac:dyDescent="0.25">
      <c r="A4822" s="19" t="s">
        <v>6742</v>
      </c>
      <c r="B4822" s="19" t="s">
        <v>6743</v>
      </c>
      <c r="C4822" s="19" t="s">
        <v>6744</v>
      </c>
      <c r="D4822" s="19" t="s">
        <v>6745</v>
      </c>
      <c r="E4822" s="20" t="s">
        <v>21</v>
      </c>
      <c r="F4822" s="19" t="s">
        <v>21</v>
      </c>
      <c r="G4822" s="180">
        <v>101246</v>
      </c>
      <c r="H4822" s="19" t="s">
        <v>6868</v>
      </c>
      <c r="I4822" s="19" t="s">
        <v>15679</v>
      </c>
      <c r="J4822" s="19" t="s">
        <v>9283</v>
      </c>
      <c r="K4822" s="20" t="s">
        <v>5114</v>
      </c>
      <c r="L4822" s="19" t="s">
        <v>25</v>
      </c>
    </row>
    <row r="4823" spans="1:12" x14ac:dyDescent="0.25">
      <c r="A4823" s="19" t="s">
        <v>6742</v>
      </c>
      <c r="B4823" s="19" t="s">
        <v>6743</v>
      </c>
      <c r="C4823" s="19" t="s">
        <v>6744</v>
      </c>
      <c r="D4823" s="19" t="s">
        <v>6745</v>
      </c>
      <c r="E4823" s="20" t="s">
        <v>21</v>
      </c>
      <c r="F4823" s="19" t="s">
        <v>21</v>
      </c>
      <c r="G4823" s="180">
        <v>101247</v>
      </c>
      <c r="H4823" s="19" t="s">
        <v>6870</v>
      </c>
      <c r="I4823" s="19" t="s">
        <v>15679</v>
      </c>
      <c r="J4823" s="19" t="s">
        <v>9283</v>
      </c>
      <c r="K4823" s="20" t="s">
        <v>5813</v>
      </c>
      <c r="L4823" s="19" t="s">
        <v>25</v>
      </c>
    </row>
    <row r="4824" spans="1:12" x14ac:dyDescent="0.25">
      <c r="A4824" s="19" t="s">
        <v>6742</v>
      </c>
      <c r="B4824" s="19" t="s">
        <v>6743</v>
      </c>
      <c r="C4824" s="19" t="s">
        <v>6744</v>
      </c>
      <c r="D4824" s="19" t="s">
        <v>6745</v>
      </c>
      <c r="E4824" s="20" t="s">
        <v>21</v>
      </c>
      <c r="F4824" s="19" t="s">
        <v>21</v>
      </c>
      <c r="G4824" s="180">
        <v>101248</v>
      </c>
      <c r="H4824" s="19" t="s">
        <v>6871</v>
      </c>
      <c r="I4824" s="19" t="s">
        <v>15679</v>
      </c>
      <c r="J4824" s="19" t="s">
        <v>9283</v>
      </c>
      <c r="K4824" s="20" t="s">
        <v>5143</v>
      </c>
      <c r="L4824" s="19" t="s">
        <v>25</v>
      </c>
    </row>
    <row r="4825" spans="1:12" x14ac:dyDescent="0.25">
      <c r="A4825" s="19" t="s">
        <v>6742</v>
      </c>
      <c r="B4825" s="19" t="s">
        <v>6743</v>
      </c>
      <c r="C4825" s="19" t="s">
        <v>6744</v>
      </c>
      <c r="D4825" s="19" t="s">
        <v>6745</v>
      </c>
      <c r="E4825" s="20" t="s">
        <v>21</v>
      </c>
      <c r="F4825" s="19" t="s">
        <v>21</v>
      </c>
      <c r="G4825" s="180">
        <v>101249</v>
      </c>
      <c r="H4825" s="19" t="s">
        <v>6872</v>
      </c>
      <c r="I4825" s="19" t="s">
        <v>15679</v>
      </c>
      <c r="J4825" s="19" t="s">
        <v>9283</v>
      </c>
      <c r="K4825" s="20" t="s">
        <v>3073</v>
      </c>
      <c r="L4825" s="19" t="s">
        <v>25</v>
      </c>
    </row>
    <row r="4826" spans="1:12" x14ac:dyDescent="0.25">
      <c r="A4826" s="19" t="s">
        <v>6742</v>
      </c>
      <c r="B4826" s="19" t="s">
        <v>6743</v>
      </c>
      <c r="C4826" s="19" t="s">
        <v>6744</v>
      </c>
      <c r="D4826" s="19" t="s">
        <v>6745</v>
      </c>
      <c r="E4826" s="20" t="s">
        <v>21</v>
      </c>
      <c r="F4826" s="19" t="s">
        <v>21</v>
      </c>
      <c r="G4826" s="180">
        <v>101250</v>
      </c>
      <c r="H4826" s="19" t="s">
        <v>6873</v>
      </c>
      <c r="I4826" s="19" t="s">
        <v>15679</v>
      </c>
      <c r="J4826" s="19" t="s">
        <v>9283</v>
      </c>
      <c r="K4826" s="20" t="s">
        <v>3160</v>
      </c>
      <c r="L4826" s="19" t="s">
        <v>25</v>
      </c>
    </row>
    <row r="4827" spans="1:12" x14ac:dyDescent="0.25">
      <c r="A4827" s="19" t="s">
        <v>6742</v>
      </c>
      <c r="B4827" s="19" t="s">
        <v>6743</v>
      </c>
      <c r="C4827" s="19" t="s">
        <v>6744</v>
      </c>
      <c r="D4827" s="19" t="s">
        <v>6745</v>
      </c>
      <c r="E4827" s="20" t="s">
        <v>21</v>
      </c>
      <c r="F4827" s="19" t="s">
        <v>21</v>
      </c>
      <c r="G4827" s="180">
        <v>101251</v>
      </c>
      <c r="H4827" s="19" t="s">
        <v>6875</v>
      </c>
      <c r="I4827" s="19" t="s">
        <v>15679</v>
      </c>
      <c r="J4827" s="19" t="s">
        <v>9283</v>
      </c>
      <c r="K4827" s="20" t="s">
        <v>11933</v>
      </c>
      <c r="L4827" s="19" t="s">
        <v>25</v>
      </c>
    </row>
    <row r="4828" spans="1:12" x14ac:dyDescent="0.25">
      <c r="A4828" s="19" t="s">
        <v>6742</v>
      </c>
      <c r="B4828" s="19" t="s">
        <v>6743</v>
      </c>
      <c r="C4828" s="19" t="s">
        <v>6744</v>
      </c>
      <c r="D4828" s="19" t="s">
        <v>6745</v>
      </c>
      <c r="E4828" s="20" t="s">
        <v>21</v>
      </c>
      <c r="F4828" s="19" t="s">
        <v>21</v>
      </c>
      <c r="G4828" s="180">
        <v>101252</v>
      </c>
      <c r="H4828" s="19" t="s">
        <v>6877</v>
      </c>
      <c r="I4828" s="19" t="s">
        <v>15679</v>
      </c>
      <c r="J4828" s="19" t="s">
        <v>9283</v>
      </c>
      <c r="K4828" s="20" t="s">
        <v>7845</v>
      </c>
      <c r="L4828" s="19" t="s">
        <v>25</v>
      </c>
    </row>
    <row r="4829" spans="1:12" x14ac:dyDescent="0.25">
      <c r="A4829" s="19" t="s">
        <v>6742</v>
      </c>
      <c r="B4829" s="19" t="s">
        <v>6743</v>
      </c>
      <c r="C4829" s="19" t="s">
        <v>6744</v>
      </c>
      <c r="D4829" s="19" t="s">
        <v>6745</v>
      </c>
      <c r="E4829" s="20" t="s">
        <v>21</v>
      </c>
      <c r="F4829" s="19" t="s">
        <v>21</v>
      </c>
      <c r="G4829" s="180">
        <v>101253</v>
      </c>
      <c r="H4829" s="19" t="s">
        <v>6879</v>
      </c>
      <c r="I4829" s="19" t="s">
        <v>15679</v>
      </c>
      <c r="J4829" s="19" t="s">
        <v>9283</v>
      </c>
      <c r="K4829" s="20" t="s">
        <v>11934</v>
      </c>
      <c r="L4829" s="19" t="s">
        <v>25</v>
      </c>
    </row>
    <row r="4830" spans="1:12" x14ac:dyDescent="0.25">
      <c r="A4830" s="19" t="s">
        <v>6742</v>
      </c>
      <c r="B4830" s="19" t="s">
        <v>6743</v>
      </c>
      <c r="C4830" s="19" t="s">
        <v>6744</v>
      </c>
      <c r="D4830" s="19" t="s">
        <v>6745</v>
      </c>
      <c r="E4830" s="20" t="s">
        <v>21</v>
      </c>
      <c r="F4830" s="19" t="s">
        <v>21</v>
      </c>
      <c r="G4830" s="180">
        <v>101254</v>
      </c>
      <c r="H4830" s="19" t="s">
        <v>6881</v>
      </c>
      <c r="I4830" s="19" t="s">
        <v>15679</v>
      </c>
      <c r="J4830" s="19" t="s">
        <v>9283</v>
      </c>
      <c r="K4830" s="20" t="s">
        <v>2190</v>
      </c>
      <c r="L4830" s="19" t="s">
        <v>25</v>
      </c>
    </row>
    <row r="4831" spans="1:12" x14ac:dyDescent="0.25">
      <c r="A4831" s="19" t="s">
        <v>6742</v>
      </c>
      <c r="B4831" s="19" t="s">
        <v>6743</v>
      </c>
      <c r="C4831" s="19" t="s">
        <v>6744</v>
      </c>
      <c r="D4831" s="19" t="s">
        <v>6745</v>
      </c>
      <c r="E4831" s="20" t="s">
        <v>21</v>
      </c>
      <c r="F4831" s="19" t="s">
        <v>21</v>
      </c>
      <c r="G4831" s="180">
        <v>101255</v>
      </c>
      <c r="H4831" s="19" t="s">
        <v>6882</v>
      </c>
      <c r="I4831" s="19" t="s">
        <v>15679</v>
      </c>
      <c r="J4831" s="19" t="s">
        <v>9283</v>
      </c>
      <c r="K4831" s="20" t="s">
        <v>10428</v>
      </c>
      <c r="L4831" s="19" t="s">
        <v>25</v>
      </c>
    </row>
    <row r="4832" spans="1:12" x14ac:dyDescent="0.25">
      <c r="A4832" s="19" t="s">
        <v>6742</v>
      </c>
      <c r="B4832" s="19" t="s">
        <v>6743</v>
      </c>
      <c r="C4832" s="19" t="s">
        <v>6744</v>
      </c>
      <c r="D4832" s="19" t="s">
        <v>6745</v>
      </c>
      <c r="E4832" s="20" t="s">
        <v>21</v>
      </c>
      <c r="F4832" s="19" t="s">
        <v>21</v>
      </c>
      <c r="G4832" s="180">
        <v>101256</v>
      </c>
      <c r="H4832" s="19" t="s">
        <v>6883</v>
      </c>
      <c r="I4832" s="19" t="s">
        <v>15679</v>
      </c>
      <c r="J4832" s="19" t="s">
        <v>9283</v>
      </c>
      <c r="K4832" s="20" t="s">
        <v>3062</v>
      </c>
      <c r="L4832" s="19" t="s">
        <v>25</v>
      </c>
    </row>
    <row r="4833" spans="1:12" x14ac:dyDescent="0.25">
      <c r="A4833" s="19" t="s">
        <v>6742</v>
      </c>
      <c r="B4833" s="19" t="s">
        <v>6743</v>
      </c>
      <c r="C4833" s="19" t="s">
        <v>6744</v>
      </c>
      <c r="D4833" s="19" t="s">
        <v>6745</v>
      </c>
      <c r="E4833" s="20" t="s">
        <v>21</v>
      </c>
      <c r="F4833" s="19" t="s">
        <v>21</v>
      </c>
      <c r="G4833" s="180">
        <v>101257</v>
      </c>
      <c r="H4833" s="19" t="s">
        <v>6884</v>
      </c>
      <c r="I4833" s="19" t="s">
        <v>15679</v>
      </c>
      <c r="J4833" s="19" t="s">
        <v>9283</v>
      </c>
      <c r="K4833" s="20" t="s">
        <v>4904</v>
      </c>
      <c r="L4833" s="19" t="s">
        <v>25</v>
      </c>
    </row>
    <row r="4834" spans="1:12" x14ac:dyDescent="0.25">
      <c r="A4834" s="19" t="s">
        <v>6742</v>
      </c>
      <c r="B4834" s="19" t="s">
        <v>6743</v>
      </c>
      <c r="C4834" s="19" t="s">
        <v>6744</v>
      </c>
      <c r="D4834" s="19" t="s">
        <v>6745</v>
      </c>
      <c r="E4834" s="20" t="s">
        <v>21</v>
      </c>
      <c r="F4834" s="19" t="s">
        <v>21</v>
      </c>
      <c r="G4834" s="180">
        <v>101258</v>
      </c>
      <c r="H4834" s="19" t="s">
        <v>6885</v>
      </c>
      <c r="I4834" s="19" t="s">
        <v>15679</v>
      </c>
      <c r="J4834" s="19" t="s">
        <v>9283</v>
      </c>
      <c r="K4834" s="20" t="s">
        <v>4831</v>
      </c>
      <c r="L4834" s="19" t="s">
        <v>25</v>
      </c>
    </row>
    <row r="4835" spans="1:12" x14ac:dyDescent="0.25">
      <c r="A4835" s="19" t="s">
        <v>6742</v>
      </c>
      <c r="B4835" s="19" t="s">
        <v>6743</v>
      </c>
      <c r="C4835" s="19" t="s">
        <v>6744</v>
      </c>
      <c r="D4835" s="19" t="s">
        <v>6745</v>
      </c>
      <c r="E4835" s="20" t="s">
        <v>21</v>
      </c>
      <c r="F4835" s="19" t="s">
        <v>21</v>
      </c>
      <c r="G4835" s="180">
        <v>101259</v>
      </c>
      <c r="H4835" s="19" t="s">
        <v>6887</v>
      </c>
      <c r="I4835" s="19" t="s">
        <v>15679</v>
      </c>
      <c r="J4835" s="19" t="s">
        <v>9283</v>
      </c>
      <c r="K4835" s="20" t="s">
        <v>11935</v>
      </c>
      <c r="L4835" s="19" t="s">
        <v>25</v>
      </c>
    </row>
    <row r="4836" spans="1:12" x14ac:dyDescent="0.25">
      <c r="A4836" s="19" t="s">
        <v>6742</v>
      </c>
      <c r="B4836" s="19" t="s">
        <v>6743</v>
      </c>
      <c r="C4836" s="19" t="s">
        <v>6744</v>
      </c>
      <c r="D4836" s="19" t="s">
        <v>6745</v>
      </c>
      <c r="E4836" s="20" t="s">
        <v>21</v>
      </c>
      <c r="F4836" s="19" t="s">
        <v>21</v>
      </c>
      <c r="G4836" s="180">
        <v>101260</v>
      </c>
      <c r="H4836" s="19" t="s">
        <v>6889</v>
      </c>
      <c r="I4836" s="19" t="s">
        <v>15679</v>
      </c>
      <c r="J4836" s="19" t="s">
        <v>9283</v>
      </c>
      <c r="K4836" s="20" t="s">
        <v>11248</v>
      </c>
      <c r="L4836" s="19" t="s">
        <v>25</v>
      </c>
    </row>
    <row r="4837" spans="1:12" x14ac:dyDescent="0.25">
      <c r="A4837" s="19" t="s">
        <v>6742</v>
      </c>
      <c r="B4837" s="19" t="s">
        <v>6743</v>
      </c>
      <c r="C4837" s="19" t="s">
        <v>6744</v>
      </c>
      <c r="D4837" s="19" t="s">
        <v>6745</v>
      </c>
      <c r="E4837" s="20" t="s">
        <v>21</v>
      </c>
      <c r="F4837" s="19" t="s">
        <v>21</v>
      </c>
      <c r="G4837" s="180">
        <v>101261</v>
      </c>
      <c r="H4837" s="19" t="s">
        <v>6891</v>
      </c>
      <c r="I4837" s="19" t="s">
        <v>15679</v>
      </c>
      <c r="J4837" s="19" t="s">
        <v>9283</v>
      </c>
      <c r="K4837" s="20" t="s">
        <v>10454</v>
      </c>
      <c r="L4837" s="19" t="s">
        <v>25</v>
      </c>
    </row>
    <row r="4838" spans="1:12" x14ac:dyDescent="0.25">
      <c r="A4838" s="19" t="s">
        <v>6742</v>
      </c>
      <c r="B4838" s="19" t="s">
        <v>6743</v>
      </c>
      <c r="C4838" s="19" t="s">
        <v>6744</v>
      </c>
      <c r="D4838" s="19" t="s">
        <v>6745</v>
      </c>
      <c r="E4838" s="20" t="s">
        <v>21</v>
      </c>
      <c r="F4838" s="19" t="s">
        <v>21</v>
      </c>
      <c r="G4838" s="180">
        <v>101262</v>
      </c>
      <c r="H4838" s="19" t="s">
        <v>6892</v>
      </c>
      <c r="I4838" s="19" t="s">
        <v>15679</v>
      </c>
      <c r="J4838" s="19" t="s">
        <v>9283</v>
      </c>
      <c r="K4838" s="20" t="s">
        <v>4840</v>
      </c>
      <c r="L4838" s="19" t="s">
        <v>25</v>
      </c>
    </row>
    <row r="4839" spans="1:12" x14ac:dyDescent="0.25">
      <c r="A4839" s="19" t="s">
        <v>6742</v>
      </c>
      <c r="B4839" s="19" t="s">
        <v>6743</v>
      </c>
      <c r="C4839" s="19" t="s">
        <v>6744</v>
      </c>
      <c r="D4839" s="19" t="s">
        <v>6745</v>
      </c>
      <c r="E4839" s="20" t="s">
        <v>21</v>
      </c>
      <c r="F4839" s="19" t="s">
        <v>21</v>
      </c>
      <c r="G4839" s="180">
        <v>101263</v>
      </c>
      <c r="H4839" s="19" t="s">
        <v>6894</v>
      </c>
      <c r="I4839" s="19" t="s">
        <v>15679</v>
      </c>
      <c r="J4839" s="19" t="s">
        <v>9283</v>
      </c>
      <c r="K4839" s="20" t="s">
        <v>6673</v>
      </c>
      <c r="L4839" s="19" t="s">
        <v>25</v>
      </c>
    </row>
    <row r="4840" spans="1:12" x14ac:dyDescent="0.25">
      <c r="A4840" s="19" t="s">
        <v>6742</v>
      </c>
      <c r="B4840" s="19" t="s">
        <v>6743</v>
      </c>
      <c r="C4840" s="19" t="s">
        <v>6744</v>
      </c>
      <c r="D4840" s="19" t="s">
        <v>6745</v>
      </c>
      <c r="E4840" s="20" t="s">
        <v>21</v>
      </c>
      <c r="F4840" s="19" t="s">
        <v>21</v>
      </c>
      <c r="G4840" s="180">
        <v>101264</v>
      </c>
      <c r="H4840" s="19" t="s">
        <v>6896</v>
      </c>
      <c r="I4840" s="19" t="s">
        <v>15679</v>
      </c>
      <c r="J4840" s="19" t="s">
        <v>9283</v>
      </c>
      <c r="K4840" s="20" t="s">
        <v>11292</v>
      </c>
      <c r="L4840" s="19" t="s">
        <v>25</v>
      </c>
    </row>
    <row r="4841" spans="1:12" x14ac:dyDescent="0.25">
      <c r="A4841" s="19" t="s">
        <v>6742</v>
      </c>
      <c r="B4841" s="19" t="s">
        <v>6743</v>
      </c>
      <c r="C4841" s="19" t="s">
        <v>6744</v>
      </c>
      <c r="D4841" s="19" t="s">
        <v>6745</v>
      </c>
      <c r="E4841" s="20" t="s">
        <v>21</v>
      </c>
      <c r="F4841" s="19" t="s">
        <v>21</v>
      </c>
      <c r="G4841" s="180">
        <v>101265</v>
      </c>
      <c r="H4841" s="19" t="s">
        <v>6897</v>
      </c>
      <c r="I4841" s="19" t="s">
        <v>15679</v>
      </c>
      <c r="J4841" s="19" t="s">
        <v>9283</v>
      </c>
      <c r="K4841" s="20" t="s">
        <v>1761</v>
      </c>
      <c r="L4841" s="19" t="s">
        <v>25</v>
      </c>
    </row>
    <row r="4842" spans="1:12" x14ac:dyDescent="0.25">
      <c r="A4842" s="19" t="s">
        <v>6742</v>
      </c>
      <c r="B4842" s="19" t="s">
        <v>6743</v>
      </c>
      <c r="C4842" s="19" t="s">
        <v>6744</v>
      </c>
      <c r="D4842" s="19" t="s">
        <v>6745</v>
      </c>
      <c r="E4842" s="20" t="s">
        <v>21</v>
      </c>
      <c r="F4842" s="19" t="s">
        <v>21</v>
      </c>
      <c r="G4842" s="180">
        <v>101266</v>
      </c>
      <c r="H4842" s="19" t="s">
        <v>6898</v>
      </c>
      <c r="I4842" s="19" t="s">
        <v>15679</v>
      </c>
      <c r="J4842" s="19" t="s">
        <v>9283</v>
      </c>
      <c r="K4842" s="20" t="s">
        <v>11936</v>
      </c>
      <c r="L4842" s="19" t="s">
        <v>25</v>
      </c>
    </row>
    <row r="4843" spans="1:12" x14ac:dyDescent="0.25">
      <c r="A4843" s="19" t="s">
        <v>6742</v>
      </c>
      <c r="B4843" s="19" t="s">
        <v>6743</v>
      </c>
      <c r="C4843" s="19" t="s">
        <v>6744</v>
      </c>
      <c r="D4843" s="19" t="s">
        <v>6745</v>
      </c>
      <c r="E4843" s="20" t="s">
        <v>21</v>
      </c>
      <c r="F4843" s="19" t="s">
        <v>21</v>
      </c>
      <c r="G4843" s="180">
        <v>101267</v>
      </c>
      <c r="H4843" s="19" t="s">
        <v>6899</v>
      </c>
      <c r="I4843" s="19" t="s">
        <v>15679</v>
      </c>
      <c r="J4843" s="19" t="s">
        <v>9283</v>
      </c>
      <c r="K4843" s="20" t="s">
        <v>1317</v>
      </c>
      <c r="L4843" s="19" t="s">
        <v>25</v>
      </c>
    </row>
    <row r="4844" spans="1:12" x14ac:dyDescent="0.25">
      <c r="A4844" s="19" t="s">
        <v>6742</v>
      </c>
      <c r="B4844" s="19" t="s">
        <v>6743</v>
      </c>
      <c r="C4844" s="19" t="s">
        <v>6744</v>
      </c>
      <c r="D4844" s="19" t="s">
        <v>6745</v>
      </c>
      <c r="E4844" s="20" t="s">
        <v>21</v>
      </c>
      <c r="F4844" s="19" t="s">
        <v>21</v>
      </c>
      <c r="G4844" s="180">
        <v>101268</v>
      </c>
      <c r="H4844" s="19" t="s">
        <v>6900</v>
      </c>
      <c r="I4844" s="19" t="s">
        <v>15679</v>
      </c>
      <c r="J4844" s="19" t="s">
        <v>9283</v>
      </c>
      <c r="K4844" s="20" t="s">
        <v>9657</v>
      </c>
      <c r="L4844" s="19" t="s">
        <v>25</v>
      </c>
    </row>
    <row r="4845" spans="1:12" x14ac:dyDescent="0.25">
      <c r="A4845" s="19" t="s">
        <v>6742</v>
      </c>
      <c r="B4845" s="19" t="s">
        <v>6743</v>
      </c>
      <c r="C4845" s="19" t="s">
        <v>6744</v>
      </c>
      <c r="D4845" s="19" t="s">
        <v>6745</v>
      </c>
      <c r="E4845" s="20" t="s">
        <v>21</v>
      </c>
      <c r="F4845" s="19" t="s">
        <v>21</v>
      </c>
      <c r="G4845" s="180">
        <v>101269</v>
      </c>
      <c r="H4845" s="19" t="s">
        <v>6901</v>
      </c>
      <c r="I4845" s="19" t="s">
        <v>15679</v>
      </c>
      <c r="J4845" s="19" t="s">
        <v>9283</v>
      </c>
      <c r="K4845" s="20" t="s">
        <v>10606</v>
      </c>
      <c r="L4845" s="19" t="s">
        <v>25</v>
      </c>
    </row>
    <row r="4846" spans="1:12" x14ac:dyDescent="0.25">
      <c r="A4846" s="19" t="s">
        <v>6742</v>
      </c>
      <c r="B4846" s="19" t="s">
        <v>6743</v>
      </c>
      <c r="C4846" s="19" t="s">
        <v>6744</v>
      </c>
      <c r="D4846" s="19" t="s">
        <v>6745</v>
      </c>
      <c r="E4846" s="20" t="s">
        <v>21</v>
      </c>
      <c r="F4846" s="19" t="s">
        <v>21</v>
      </c>
      <c r="G4846" s="180">
        <v>101270</v>
      </c>
      <c r="H4846" s="19" t="s">
        <v>6903</v>
      </c>
      <c r="I4846" s="19" t="s">
        <v>15679</v>
      </c>
      <c r="J4846" s="19" t="s">
        <v>9283</v>
      </c>
      <c r="K4846" s="20" t="s">
        <v>11937</v>
      </c>
      <c r="L4846" s="19" t="s">
        <v>25</v>
      </c>
    </row>
    <row r="4847" spans="1:12" x14ac:dyDescent="0.25">
      <c r="A4847" s="19" t="s">
        <v>6742</v>
      </c>
      <c r="B4847" s="19" t="s">
        <v>6743</v>
      </c>
      <c r="C4847" s="19" t="s">
        <v>6744</v>
      </c>
      <c r="D4847" s="19" t="s">
        <v>6745</v>
      </c>
      <c r="E4847" s="20" t="s">
        <v>21</v>
      </c>
      <c r="F4847" s="19" t="s">
        <v>21</v>
      </c>
      <c r="G4847" s="180">
        <v>101271</v>
      </c>
      <c r="H4847" s="19" t="s">
        <v>6904</v>
      </c>
      <c r="I4847" s="19" t="s">
        <v>15679</v>
      </c>
      <c r="J4847" s="19" t="s">
        <v>9283</v>
      </c>
      <c r="K4847" s="20" t="s">
        <v>11931</v>
      </c>
      <c r="L4847" s="19" t="s">
        <v>25</v>
      </c>
    </row>
    <row r="4848" spans="1:12" x14ac:dyDescent="0.25">
      <c r="A4848" s="19" t="s">
        <v>6742</v>
      </c>
      <c r="B4848" s="19" t="s">
        <v>6743</v>
      </c>
      <c r="C4848" s="19" t="s">
        <v>6744</v>
      </c>
      <c r="D4848" s="19" t="s">
        <v>6745</v>
      </c>
      <c r="E4848" s="20" t="s">
        <v>21</v>
      </c>
      <c r="F4848" s="19" t="s">
        <v>21</v>
      </c>
      <c r="G4848" s="180">
        <v>101272</v>
      </c>
      <c r="H4848" s="19" t="s">
        <v>6905</v>
      </c>
      <c r="I4848" s="19" t="s">
        <v>15679</v>
      </c>
      <c r="J4848" s="19" t="s">
        <v>9283</v>
      </c>
      <c r="K4848" s="20" t="s">
        <v>5563</v>
      </c>
      <c r="L4848" s="19" t="s">
        <v>25</v>
      </c>
    </row>
    <row r="4849" spans="1:12" x14ac:dyDescent="0.25">
      <c r="A4849" s="19" t="s">
        <v>6742</v>
      </c>
      <c r="B4849" s="19" t="s">
        <v>6743</v>
      </c>
      <c r="C4849" s="19" t="s">
        <v>6744</v>
      </c>
      <c r="D4849" s="19" t="s">
        <v>6745</v>
      </c>
      <c r="E4849" s="20" t="s">
        <v>21</v>
      </c>
      <c r="F4849" s="19" t="s">
        <v>21</v>
      </c>
      <c r="G4849" s="180">
        <v>101273</v>
      </c>
      <c r="H4849" s="19" t="s">
        <v>6907</v>
      </c>
      <c r="I4849" s="19" t="s">
        <v>15679</v>
      </c>
      <c r="J4849" s="19" t="s">
        <v>9283</v>
      </c>
      <c r="K4849" s="20" t="s">
        <v>4910</v>
      </c>
      <c r="L4849" s="19" t="s">
        <v>25</v>
      </c>
    </row>
    <row r="4850" spans="1:12" x14ac:dyDescent="0.25">
      <c r="A4850" s="19" t="s">
        <v>6742</v>
      </c>
      <c r="B4850" s="19" t="s">
        <v>6743</v>
      </c>
      <c r="C4850" s="19" t="s">
        <v>6744</v>
      </c>
      <c r="D4850" s="19" t="s">
        <v>6745</v>
      </c>
      <c r="E4850" s="20" t="s">
        <v>21</v>
      </c>
      <c r="F4850" s="19" t="s">
        <v>21</v>
      </c>
      <c r="G4850" s="180">
        <v>101274</v>
      </c>
      <c r="H4850" s="19" t="s">
        <v>6908</v>
      </c>
      <c r="I4850" s="19" t="s">
        <v>15679</v>
      </c>
      <c r="J4850" s="19" t="s">
        <v>9283</v>
      </c>
      <c r="K4850" s="20" t="s">
        <v>3597</v>
      </c>
      <c r="L4850" s="19" t="s">
        <v>25</v>
      </c>
    </row>
    <row r="4851" spans="1:12" x14ac:dyDescent="0.25">
      <c r="A4851" s="19" t="s">
        <v>6742</v>
      </c>
      <c r="B4851" s="19" t="s">
        <v>6743</v>
      </c>
      <c r="C4851" s="19" t="s">
        <v>6744</v>
      </c>
      <c r="D4851" s="19" t="s">
        <v>6745</v>
      </c>
      <c r="E4851" s="20" t="s">
        <v>21</v>
      </c>
      <c r="F4851" s="19" t="s">
        <v>21</v>
      </c>
      <c r="G4851" s="180">
        <v>101275</v>
      </c>
      <c r="H4851" s="19" t="s">
        <v>6909</v>
      </c>
      <c r="I4851" s="19" t="s">
        <v>15679</v>
      </c>
      <c r="J4851" s="19" t="s">
        <v>9283</v>
      </c>
      <c r="K4851" s="20" t="s">
        <v>11938</v>
      </c>
      <c r="L4851" s="19" t="s">
        <v>25</v>
      </c>
    </row>
    <row r="4852" spans="1:12" x14ac:dyDescent="0.25">
      <c r="A4852" s="19" t="s">
        <v>6742</v>
      </c>
      <c r="B4852" s="19" t="s">
        <v>6743</v>
      </c>
      <c r="C4852" s="19" t="s">
        <v>6744</v>
      </c>
      <c r="D4852" s="19" t="s">
        <v>6745</v>
      </c>
      <c r="E4852" s="20" t="s">
        <v>21</v>
      </c>
      <c r="F4852" s="19" t="s">
        <v>21</v>
      </c>
      <c r="G4852" s="180">
        <v>101276</v>
      </c>
      <c r="H4852" s="19" t="s">
        <v>6910</v>
      </c>
      <c r="I4852" s="19" t="s">
        <v>15679</v>
      </c>
      <c r="J4852" s="19" t="s">
        <v>9283</v>
      </c>
      <c r="K4852" s="20" t="s">
        <v>11939</v>
      </c>
      <c r="L4852" s="19" t="s">
        <v>25</v>
      </c>
    </row>
    <row r="4853" spans="1:12" x14ac:dyDescent="0.25">
      <c r="A4853" s="19" t="s">
        <v>6742</v>
      </c>
      <c r="B4853" s="19" t="s">
        <v>6743</v>
      </c>
      <c r="C4853" s="19" t="s">
        <v>6744</v>
      </c>
      <c r="D4853" s="19" t="s">
        <v>6745</v>
      </c>
      <c r="E4853" s="20" t="s">
        <v>21</v>
      </c>
      <c r="F4853" s="19" t="s">
        <v>21</v>
      </c>
      <c r="G4853" s="180">
        <v>101277</v>
      </c>
      <c r="H4853" s="19" t="s">
        <v>6912</v>
      </c>
      <c r="I4853" s="19" t="s">
        <v>15679</v>
      </c>
      <c r="J4853" s="19" t="s">
        <v>9283</v>
      </c>
      <c r="K4853" s="20" t="s">
        <v>11940</v>
      </c>
      <c r="L4853" s="19" t="s">
        <v>25</v>
      </c>
    </row>
    <row r="4854" spans="1:12" x14ac:dyDescent="0.25">
      <c r="A4854" s="19" t="s">
        <v>6742</v>
      </c>
      <c r="B4854" s="19" t="s">
        <v>6743</v>
      </c>
      <c r="C4854" s="19" t="s">
        <v>6913</v>
      </c>
      <c r="D4854" s="19" t="s">
        <v>6914</v>
      </c>
      <c r="E4854" s="20" t="s">
        <v>21</v>
      </c>
      <c r="F4854" s="19" t="s">
        <v>21</v>
      </c>
      <c r="G4854" s="180">
        <v>72915</v>
      </c>
      <c r="H4854" s="19" t="s">
        <v>6915</v>
      </c>
      <c r="I4854" s="19" t="s">
        <v>15679</v>
      </c>
      <c r="J4854" s="19" t="s">
        <v>23</v>
      </c>
      <c r="K4854" s="20" t="s">
        <v>5688</v>
      </c>
      <c r="L4854" s="19" t="s">
        <v>25</v>
      </c>
    </row>
    <row r="4855" spans="1:12" x14ac:dyDescent="0.25">
      <c r="A4855" s="19" t="s">
        <v>6742</v>
      </c>
      <c r="B4855" s="19" t="s">
        <v>6743</v>
      </c>
      <c r="C4855" s="19" t="s">
        <v>6913</v>
      </c>
      <c r="D4855" s="19" t="s">
        <v>6914</v>
      </c>
      <c r="E4855" s="20" t="s">
        <v>21</v>
      </c>
      <c r="F4855" s="19" t="s">
        <v>21</v>
      </c>
      <c r="G4855" s="180">
        <v>72917</v>
      </c>
      <c r="H4855" s="19" t="s">
        <v>6916</v>
      </c>
      <c r="I4855" s="19" t="s">
        <v>15679</v>
      </c>
      <c r="J4855" s="19" t="s">
        <v>23</v>
      </c>
      <c r="K4855" s="20" t="s">
        <v>4971</v>
      </c>
      <c r="L4855" s="19" t="s">
        <v>25</v>
      </c>
    </row>
    <row r="4856" spans="1:12" x14ac:dyDescent="0.25">
      <c r="A4856" s="19" t="s">
        <v>6742</v>
      </c>
      <c r="B4856" s="19" t="s">
        <v>6743</v>
      </c>
      <c r="C4856" s="19" t="s">
        <v>6913</v>
      </c>
      <c r="D4856" s="19" t="s">
        <v>6914</v>
      </c>
      <c r="E4856" s="20" t="s">
        <v>21</v>
      </c>
      <c r="F4856" s="19" t="s">
        <v>21</v>
      </c>
      <c r="G4856" s="180">
        <v>72918</v>
      </c>
      <c r="H4856" s="19" t="s">
        <v>6917</v>
      </c>
      <c r="I4856" s="19" t="s">
        <v>15679</v>
      </c>
      <c r="J4856" s="19" t="s">
        <v>23</v>
      </c>
      <c r="K4856" s="20" t="s">
        <v>11941</v>
      </c>
      <c r="L4856" s="19" t="s">
        <v>25</v>
      </c>
    </row>
    <row r="4857" spans="1:12" x14ac:dyDescent="0.25">
      <c r="A4857" s="19" t="s">
        <v>6742</v>
      </c>
      <c r="B4857" s="19" t="s">
        <v>6743</v>
      </c>
      <c r="C4857" s="19" t="s">
        <v>6913</v>
      </c>
      <c r="D4857" s="19" t="s">
        <v>6914</v>
      </c>
      <c r="E4857" s="20">
        <v>73965</v>
      </c>
      <c r="F4857" s="19" t="s">
        <v>6918</v>
      </c>
      <c r="G4857" s="19" t="s">
        <v>6919</v>
      </c>
      <c r="H4857" s="19" t="s">
        <v>6920</v>
      </c>
      <c r="I4857" s="19" t="s">
        <v>15679</v>
      </c>
      <c r="J4857" s="19" t="s">
        <v>444</v>
      </c>
      <c r="K4857" s="20" t="s">
        <v>11942</v>
      </c>
      <c r="L4857" s="19" t="s">
        <v>25</v>
      </c>
    </row>
    <row r="4858" spans="1:12" x14ac:dyDescent="0.25">
      <c r="A4858" s="19" t="s">
        <v>6742</v>
      </c>
      <c r="B4858" s="19" t="s">
        <v>6743</v>
      </c>
      <c r="C4858" s="19" t="s">
        <v>6913</v>
      </c>
      <c r="D4858" s="19" t="s">
        <v>6914</v>
      </c>
      <c r="E4858" s="20">
        <v>79506</v>
      </c>
      <c r="F4858" s="19" t="s">
        <v>6918</v>
      </c>
      <c r="G4858" s="19" t="s">
        <v>6921</v>
      </c>
      <c r="H4858" s="19" t="s">
        <v>6922</v>
      </c>
      <c r="I4858" s="19" t="s">
        <v>15679</v>
      </c>
      <c r="J4858" s="19" t="s">
        <v>444</v>
      </c>
      <c r="K4858" s="20" t="s">
        <v>11943</v>
      </c>
      <c r="L4858" s="19" t="s">
        <v>25</v>
      </c>
    </row>
    <row r="4859" spans="1:12" x14ac:dyDescent="0.25">
      <c r="A4859" s="19" t="s">
        <v>6742</v>
      </c>
      <c r="B4859" s="19" t="s">
        <v>6743</v>
      </c>
      <c r="C4859" s="19" t="s">
        <v>6913</v>
      </c>
      <c r="D4859" s="19" t="s">
        <v>6914</v>
      </c>
      <c r="E4859" s="20" t="s">
        <v>21</v>
      </c>
      <c r="F4859" s="19" t="s">
        <v>21</v>
      </c>
      <c r="G4859" s="180">
        <v>83343</v>
      </c>
      <c r="H4859" s="19" t="s">
        <v>6923</v>
      </c>
      <c r="I4859" s="19" t="s">
        <v>15679</v>
      </c>
      <c r="J4859" s="19" t="s">
        <v>444</v>
      </c>
      <c r="K4859" s="20" t="s">
        <v>3928</v>
      </c>
      <c r="L4859" s="19" t="s">
        <v>25</v>
      </c>
    </row>
    <row r="4860" spans="1:12" x14ac:dyDescent="0.25">
      <c r="A4860" s="19" t="s">
        <v>6742</v>
      </c>
      <c r="B4860" s="19" t="s">
        <v>6743</v>
      </c>
      <c r="C4860" s="19" t="s">
        <v>6913</v>
      </c>
      <c r="D4860" s="19" t="s">
        <v>6914</v>
      </c>
      <c r="E4860" s="20" t="s">
        <v>21</v>
      </c>
      <c r="F4860" s="19" t="s">
        <v>21</v>
      </c>
      <c r="G4860" s="180">
        <v>90082</v>
      </c>
      <c r="H4860" s="19" t="s">
        <v>6924</v>
      </c>
      <c r="I4860" s="19" t="s">
        <v>15679</v>
      </c>
      <c r="J4860" s="19" t="s">
        <v>444</v>
      </c>
      <c r="K4860" s="20" t="s">
        <v>2797</v>
      </c>
      <c r="L4860" s="19" t="s">
        <v>25</v>
      </c>
    </row>
    <row r="4861" spans="1:12" x14ac:dyDescent="0.25">
      <c r="A4861" s="19" t="s">
        <v>6742</v>
      </c>
      <c r="B4861" s="19" t="s">
        <v>6743</v>
      </c>
      <c r="C4861" s="19" t="s">
        <v>6913</v>
      </c>
      <c r="D4861" s="19" t="s">
        <v>6914</v>
      </c>
      <c r="E4861" s="20" t="s">
        <v>21</v>
      </c>
      <c r="F4861" s="19" t="s">
        <v>21</v>
      </c>
      <c r="G4861" s="180">
        <v>90084</v>
      </c>
      <c r="H4861" s="19" t="s">
        <v>6925</v>
      </c>
      <c r="I4861" s="19" t="s">
        <v>15679</v>
      </c>
      <c r="J4861" s="19" t="s">
        <v>444</v>
      </c>
      <c r="K4861" s="20" t="s">
        <v>3171</v>
      </c>
      <c r="L4861" s="19" t="s">
        <v>25</v>
      </c>
    </row>
    <row r="4862" spans="1:12" x14ac:dyDescent="0.25">
      <c r="A4862" s="19" t="s">
        <v>6742</v>
      </c>
      <c r="B4862" s="19" t="s">
        <v>6743</v>
      </c>
      <c r="C4862" s="19" t="s">
        <v>6913</v>
      </c>
      <c r="D4862" s="19" t="s">
        <v>6914</v>
      </c>
      <c r="E4862" s="20" t="s">
        <v>21</v>
      </c>
      <c r="F4862" s="19" t="s">
        <v>21</v>
      </c>
      <c r="G4862" s="180">
        <v>90085</v>
      </c>
      <c r="H4862" s="19" t="s">
        <v>6926</v>
      </c>
      <c r="I4862" s="19" t="s">
        <v>15679</v>
      </c>
      <c r="J4862" s="19" t="s">
        <v>444</v>
      </c>
      <c r="K4862" s="20" t="s">
        <v>3188</v>
      </c>
      <c r="L4862" s="19" t="s">
        <v>25</v>
      </c>
    </row>
    <row r="4863" spans="1:12" x14ac:dyDescent="0.25">
      <c r="A4863" s="19" t="s">
        <v>6742</v>
      </c>
      <c r="B4863" s="19" t="s">
        <v>6743</v>
      </c>
      <c r="C4863" s="19" t="s">
        <v>6913</v>
      </c>
      <c r="D4863" s="19" t="s">
        <v>6914</v>
      </c>
      <c r="E4863" s="20" t="s">
        <v>21</v>
      </c>
      <c r="F4863" s="19" t="s">
        <v>21</v>
      </c>
      <c r="G4863" s="180">
        <v>90086</v>
      </c>
      <c r="H4863" s="19" t="s">
        <v>6927</v>
      </c>
      <c r="I4863" s="19" t="s">
        <v>15679</v>
      </c>
      <c r="J4863" s="19" t="s">
        <v>444</v>
      </c>
      <c r="K4863" s="20" t="s">
        <v>535</v>
      </c>
      <c r="L4863" s="19" t="s">
        <v>25</v>
      </c>
    </row>
    <row r="4864" spans="1:12" x14ac:dyDescent="0.25">
      <c r="A4864" s="19" t="s">
        <v>6742</v>
      </c>
      <c r="B4864" s="19" t="s">
        <v>6743</v>
      </c>
      <c r="C4864" s="19" t="s">
        <v>6913</v>
      </c>
      <c r="D4864" s="19" t="s">
        <v>6914</v>
      </c>
      <c r="E4864" s="20" t="s">
        <v>21</v>
      </c>
      <c r="F4864" s="19" t="s">
        <v>21</v>
      </c>
      <c r="G4864" s="180">
        <v>90087</v>
      </c>
      <c r="H4864" s="19" t="s">
        <v>6928</v>
      </c>
      <c r="I4864" s="19" t="s">
        <v>15679</v>
      </c>
      <c r="J4864" s="19" t="s">
        <v>23</v>
      </c>
      <c r="K4864" s="20" t="s">
        <v>11944</v>
      </c>
      <c r="L4864" s="19" t="s">
        <v>25</v>
      </c>
    </row>
    <row r="4865" spans="1:12" x14ac:dyDescent="0.25">
      <c r="A4865" s="19" t="s">
        <v>6742</v>
      </c>
      <c r="B4865" s="19" t="s">
        <v>6743</v>
      </c>
      <c r="C4865" s="19" t="s">
        <v>6913</v>
      </c>
      <c r="D4865" s="19" t="s">
        <v>6914</v>
      </c>
      <c r="E4865" s="20" t="s">
        <v>21</v>
      </c>
      <c r="F4865" s="19" t="s">
        <v>21</v>
      </c>
      <c r="G4865" s="180">
        <v>90088</v>
      </c>
      <c r="H4865" s="19" t="s">
        <v>6929</v>
      </c>
      <c r="I4865" s="19" t="s">
        <v>15679</v>
      </c>
      <c r="J4865" s="19" t="s">
        <v>23</v>
      </c>
      <c r="K4865" s="20" t="s">
        <v>7858</v>
      </c>
      <c r="L4865" s="19" t="s">
        <v>25</v>
      </c>
    </row>
    <row r="4866" spans="1:12" x14ac:dyDescent="0.25">
      <c r="A4866" s="19" t="s">
        <v>6742</v>
      </c>
      <c r="B4866" s="19" t="s">
        <v>6743</v>
      </c>
      <c r="C4866" s="19" t="s">
        <v>6913</v>
      </c>
      <c r="D4866" s="19" t="s">
        <v>6914</v>
      </c>
      <c r="E4866" s="20" t="s">
        <v>21</v>
      </c>
      <c r="F4866" s="19" t="s">
        <v>21</v>
      </c>
      <c r="G4866" s="180">
        <v>90090</v>
      </c>
      <c r="H4866" s="19" t="s">
        <v>6930</v>
      </c>
      <c r="I4866" s="19" t="s">
        <v>15679</v>
      </c>
      <c r="J4866" s="19" t="s">
        <v>23</v>
      </c>
      <c r="K4866" s="20" t="s">
        <v>493</v>
      </c>
      <c r="L4866" s="19" t="s">
        <v>25</v>
      </c>
    </row>
    <row r="4867" spans="1:12" x14ac:dyDescent="0.25">
      <c r="A4867" s="19" t="s">
        <v>6742</v>
      </c>
      <c r="B4867" s="19" t="s">
        <v>6743</v>
      </c>
      <c r="C4867" s="19" t="s">
        <v>6913</v>
      </c>
      <c r="D4867" s="19" t="s">
        <v>6914</v>
      </c>
      <c r="E4867" s="20" t="s">
        <v>21</v>
      </c>
      <c r="F4867" s="19" t="s">
        <v>21</v>
      </c>
      <c r="G4867" s="180">
        <v>90091</v>
      </c>
      <c r="H4867" s="19" t="s">
        <v>6932</v>
      </c>
      <c r="I4867" s="19" t="s">
        <v>15679</v>
      </c>
      <c r="J4867" s="19" t="s">
        <v>444</v>
      </c>
      <c r="K4867" s="20" t="s">
        <v>4847</v>
      </c>
      <c r="L4867" s="19" t="s">
        <v>25</v>
      </c>
    </row>
    <row r="4868" spans="1:12" x14ac:dyDescent="0.25">
      <c r="A4868" s="19" t="s">
        <v>6742</v>
      </c>
      <c r="B4868" s="19" t="s">
        <v>6743</v>
      </c>
      <c r="C4868" s="19" t="s">
        <v>6913</v>
      </c>
      <c r="D4868" s="19" t="s">
        <v>6914</v>
      </c>
      <c r="E4868" s="20" t="s">
        <v>21</v>
      </c>
      <c r="F4868" s="19" t="s">
        <v>21</v>
      </c>
      <c r="G4868" s="180">
        <v>90092</v>
      </c>
      <c r="H4868" s="19" t="s">
        <v>6934</v>
      </c>
      <c r="I4868" s="19" t="s">
        <v>15679</v>
      </c>
      <c r="J4868" s="19" t="s">
        <v>444</v>
      </c>
      <c r="K4868" s="20" t="s">
        <v>9692</v>
      </c>
      <c r="L4868" s="19" t="s">
        <v>25</v>
      </c>
    </row>
    <row r="4869" spans="1:12" x14ac:dyDescent="0.25">
      <c r="A4869" s="19" t="s">
        <v>6742</v>
      </c>
      <c r="B4869" s="19" t="s">
        <v>6743</v>
      </c>
      <c r="C4869" s="19" t="s">
        <v>6913</v>
      </c>
      <c r="D4869" s="19" t="s">
        <v>6914</v>
      </c>
      <c r="E4869" s="20" t="s">
        <v>21</v>
      </c>
      <c r="F4869" s="19" t="s">
        <v>21</v>
      </c>
      <c r="G4869" s="180">
        <v>90093</v>
      </c>
      <c r="H4869" s="19" t="s">
        <v>6935</v>
      </c>
      <c r="I4869" s="19" t="s">
        <v>15679</v>
      </c>
      <c r="J4869" s="19" t="s">
        <v>444</v>
      </c>
      <c r="K4869" s="20" t="s">
        <v>6669</v>
      </c>
      <c r="L4869" s="19" t="s">
        <v>25</v>
      </c>
    </row>
    <row r="4870" spans="1:12" x14ac:dyDescent="0.25">
      <c r="A4870" s="19" t="s">
        <v>6742</v>
      </c>
      <c r="B4870" s="19" t="s">
        <v>6743</v>
      </c>
      <c r="C4870" s="19" t="s">
        <v>6913</v>
      </c>
      <c r="D4870" s="19" t="s">
        <v>6914</v>
      </c>
      <c r="E4870" s="20" t="s">
        <v>21</v>
      </c>
      <c r="F4870" s="19" t="s">
        <v>21</v>
      </c>
      <c r="G4870" s="180">
        <v>90094</v>
      </c>
      <c r="H4870" s="19" t="s">
        <v>6937</v>
      </c>
      <c r="I4870" s="19" t="s">
        <v>15679</v>
      </c>
      <c r="J4870" s="19" t="s">
        <v>444</v>
      </c>
      <c r="K4870" s="20" t="s">
        <v>11945</v>
      </c>
      <c r="L4870" s="19" t="s">
        <v>25</v>
      </c>
    </row>
    <row r="4871" spans="1:12" x14ac:dyDescent="0.25">
      <c r="A4871" s="19" t="s">
        <v>6742</v>
      </c>
      <c r="B4871" s="19" t="s">
        <v>6743</v>
      </c>
      <c r="C4871" s="19" t="s">
        <v>6913</v>
      </c>
      <c r="D4871" s="19" t="s">
        <v>6914</v>
      </c>
      <c r="E4871" s="20" t="s">
        <v>21</v>
      </c>
      <c r="F4871" s="19" t="s">
        <v>21</v>
      </c>
      <c r="G4871" s="180">
        <v>90095</v>
      </c>
      <c r="H4871" s="19" t="s">
        <v>6938</v>
      </c>
      <c r="I4871" s="19" t="s">
        <v>15679</v>
      </c>
      <c r="J4871" s="19" t="s">
        <v>23</v>
      </c>
      <c r="K4871" s="20" t="s">
        <v>11946</v>
      </c>
      <c r="L4871" s="19" t="s">
        <v>25</v>
      </c>
    </row>
    <row r="4872" spans="1:12" x14ac:dyDescent="0.25">
      <c r="A4872" s="19" t="s">
        <v>6742</v>
      </c>
      <c r="B4872" s="19" t="s">
        <v>6743</v>
      </c>
      <c r="C4872" s="19" t="s">
        <v>6913</v>
      </c>
      <c r="D4872" s="19" t="s">
        <v>6914</v>
      </c>
      <c r="E4872" s="20" t="s">
        <v>21</v>
      </c>
      <c r="F4872" s="19" t="s">
        <v>21</v>
      </c>
      <c r="G4872" s="180">
        <v>90096</v>
      </c>
      <c r="H4872" s="19" t="s">
        <v>6940</v>
      </c>
      <c r="I4872" s="19" t="s">
        <v>15679</v>
      </c>
      <c r="J4872" s="19" t="s">
        <v>23</v>
      </c>
      <c r="K4872" s="20" t="s">
        <v>4951</v>
      </c>
      <c r="L4872" s="19" t="s">
        <v>25</v>
      </c>
    </row>
    <row r="4873" spans="1:12" x14ac:dyDescent="0.25">
      <c r="A4873" s="19" t="s">
        <v>6742</v>
      </c>
      <c r="B4873" s="19" t="s">
        <v>6743</v>
      </c>
      <c r="C4873" s="19" t="s">
        <v>6913</v>
      </c>
      <c r="D4873" s="19" t="s">
        <v>6914</v>
      </c>
      <c r="E4873" s="20" t="s">
        <v>21</v>
      </c>
      <c r="F4873" s="19" t="s">
        <v>21</v>
      </c>
      <c r="G4873" s="180">
        <v>90098</v>
      </c>
      <c r="H4873" s="19" t="s">
        <v>6941</v>
      </c>
      <c r="I4873" s="19" t="s">
        <v>15679</v>
      </c>
      <c r="J4873" s="19" t="s">
        <v>23</v>
      </c>
      <c r="K4873" s="20" t="s">
        <v>6614</v>
      </c>
      <c r="L4873" s="19" t="s">
        <v>25</v>
      </c>
    </row>
    <row r="4874" spans="1:12" x14ac:dyDescent="0.25">
      <c r="A4874" s="19" t="s">
        <v>6742</v>
      </c>
      <c r="B4874" s="19" t="s">
        <v>6743</v>
      </c>
      <c r="C4874" s="19" t="s">
        <v>6913</v>
      </c>
      <c r="D4874" s="19" t="s">
        <v>6914</v>
      </c>
      <c r="E4874" s="20" t="s">
        <v>21</v>
      </c>
      <c r="F4874" s="19" t="s">
        <v>21</v>
      </c>
      <c r="G4874" s="180">
        <v>90099</v>
      </c>
      <c r="H4874" s="19" t="s">
        <v>6942</v>
      </c>
      <c r="I4874" s="19" t="s">
        <v>15679</v>
      </c>
      <c r="J4874" s="19" t="s">
        <v>23</v>
      </c>
      <c r="K4874" s="20" t="s">
        <v>7845</v>
      </c>
      <c r="L4874" s="19" t="s">
        <v>25</v>
      </c>
    </row>
    <row r="4875" spans="1:12" x14ac:dyDescent="0.25">
      <c r="A4875" s="19" t="s">
        <v>6742</v>
      </c>
      <c r="B4875" s="19" t="s">
        <v>6743</v>
      </c>
      <c r="C4875" s="19" t="s">
        <v>6913</v>
      </c>
      <c r="D4875" s="19" t="s">
        <v>6914</v>
      </c>
      <c r="E4875" s="20" t="s">
        <v>21</v>
      </c>
      <c r="F4875" s="19" t="s">
        <v>21</v>
      </c>
      <c r="G4875" s="180">
        <v>90100</v>
      </c>
      <c r="H4875" s="19" t="s">
        <v>6944</v>
      </c>
      <c r="I4875" s="19" t="s">
        <v>15679</v>
      </c>
      <c r="J4875" s="19" t="s">
        <v>23</v>
      </c>
      <c r="K4875" s="20" t="s">
        <v>3066</v>
      </c>
      <c r="L4875" s="19" t="s">
        <v>25</v>
      </c>
    </row>
    <row r="4876" spans="1:12" x14ac:dyDescent="0.25">
      <c r="A4876" s="19" t="s">
        <v>6742</v>
      </c>
      <c r="B4876" s="19" t="s">
        <v>6743</v>
      </c>
      <c r="C4876" s="19" t="s">
        <v>6913</v>
      </c>
      <c r="D4876" s="19" t="s">
        <v>6914</v>
      </c>
      <c r="E4876" s="20" t="s">
        <v>21</v>
      </c>
      <c r="F4876" s="19" t="s">
        <v>21</v>
      </c>
      <c r="G4876" s="180">
        <v>90101</v>
      </c>
      <c r="H4876" s="19" t="s">
        <v>6945</v>
      </c>
      <c r="I4876" s="19" t="s">
        <v>15679</v>
      </c>
      <c r="J4876" s="19" t="s">
        <v>23</v>
      </c>
      <c r="K4876" s="20" t="s">
        <v>905</v>
      </c>
      <c r="L4876" s="19" t="s">
        <v>25</v>
      </c>
    </row>
    <row r="4877" spans="1:12" x14ac:dyDescent="0.25">
      <c r="A4877" s="19" t="s">
        <v>6742</v>
      </c>
      <c r="B4877" s="19" t="s">
        <v>6743</v>
      </c>
      <c r="C4877" s="19" t="s">
        <v>6913</v>
      </c>
      <c r="D4877" s="19" t="s">
        <v>6914</v>
      </c>
      <c r="E4877" s="20" t="s">
        <v>21</v>
      </c>
      <c r="F4877" s="19" t="s">
        <v>21</v>
      </c>
      <c r="G4877" s="180">
        <v>90102</v>
      </c>
      <c r="H4877" s="19" t="s">
        <v>6946</v>
      </c>
      <c r="I4877" s="19" t="s">
        <v>15679</v>
      </c>
      <c r="J4877" s="19" t="s">
        <v>23</v>
      </c>
      <c r="K4877" s="20" t="s">
        <v>393</v>
      </c>
      <c r="L4877" s="19" t="s">
        <v>25</v>
      </c>
    </row>
    <row r="4878" spans="1:12" x14ac:dyDescent="0.25">
      <c r="A4878" s="19" t="s">
        <v>6742</v>
      </c>
      <c r="B4878" s="19" t="s">
        <v>6743</v>
      </c>
      <c r="C4878" s="19" t="s">
        <v>6913</v>
      </c>
      <c r="D4878" s="19" t="s">
        <v>6914</v>
      </c>
      <c r="E4878" s="20" t="s">
        <v>21</v>
      </c>
      <c r="F4878" s="19" t="s">
        <v>21</v>
      </c>
      <c r="G4878" s="180">
        <v>90105</v>
      </c>
      <c r="H4878" s="19" t="s">
        <v>6947</v>
      </c>
      <c r="I4878" s="19" t="s">
        <v>15679</v>
      </c>
      <c r="J4878" s="19" t="s">
        <v>23</v>
      </c>
      <c r="K4878" s="20" t="s">
        <v>11947</v>
      </c>
      <c r="L4878" s="19" t="s">
        <v>25</v>
      </c>
    </row>
    <row r="4879" spans="1:12" x14ac:dyDescent="0.25">
      <c r="A4879" s="19" t="s">
        <v>6742</v>
      </c>
      <c r="B4879" s="19" t="s">
        <v>6743</v>
      </c>
      <c r="C4879" s="19" t="s">
        <v>6913</v>
      </c>
      <c r="D4879" s="19" t="s">
        <v>6914</v>
      </c>
      <c r="E4879" s="20" t="s">
        <v>21</v>
      </c>
      <c r="F4879" s="19" t="s">
        <v>21</v>
      </c>
      <c r="G4879" s="180">
        <v>90106</v>
      </c>
      <c r="H4879" s="19" t="s">
        <v>6948</v>
      </c>
      <c r="I4879" s="19" t="s">
        <v>15679</v>
      </c>
      <c r="J4879" s="19" t="s">
        <v>23</v>
      </c>
      <c r="K4879" s="20" t="s">
        <v>706</v>
      </c>
      <c r="L4879" s="19" t="s">
        <v>25</v>
      </c>
    </row>
    <row r="4880" spans="1:12" x14ac:dyDescent="0.25">
      <c r="A4880" s="19" t="s">
        <v>6742</v>
      </c>
      <c r="B4880" s="19" t="s">
        <v>6743</v>
      </c>
      <c r="C4880" s="19" t="s">
        <v>6913</v>
      </c>
      <c r="D4880" s="19" t="s">
        <v>6914</v>
      </c>
      <c r="E4880" s="20" t="s">
        <v>21</v>
      </c>
      <c r="F4880" s="19" t="s">
        <v>21</v>
      </c>
      <c r="G4880" s="180">
        <v>90107</v>
      </c>
      <c r="H4880" s="19" t="s">
        <v>6949</v>
      </c>
      <c r="I4880" s="19" t="s">
        <v>15679</v>
      </c>
      <c r="J4880" s="19" t="s">
        <v>23</v>
      </c>
      <c r="K4880" s="20" t="s">
        <v>7421</v>
      </c>
      <c r="L4880" s="19" t="s">
        <v>25</v>
      </c>
    </row>
    <row r="4881" spans="1:12" x14ac:dyDescent="0.25">
      <c r="A4881" s="19" t="s">
        <v>6742</v>
      </c>
      <c r="B4881" s="19" t="s">
        <v>6743</v>
      </c>
      <c r="C4881" s="19" t="s">
        <v>6913</v>
      </c>
      <c r="D4881" s="19" t="s">
        <v>6914</v>
      </c>
      <c r="E4881" s="20" t="s">
        <v>21</v>
      </c>
      <c r="F4881" s="19" t="s">
        <v>21</v>
      </c>
      <c r="G4881" s="180">
        <v>90108</v>
      </c>
      <c r="H4881" s="19" t="s">
        <v>6951</v>
      </c>
      <c r="I4881" s="19" t="s">
        <v>15679</v>
      </c>
      <c r="J4881" s="19" t="s">
        <v>23</v>
      </c>
      <c r="K4881" s="20" t="s">
        <v>8377</v>
      </c>
      <c r="L4881" s="19" t="s">
        <v>25</v>
      </c>
    </row>
    <row r="4882" spans="1:12" x14ac:dyDescent="0.25">
      <c r="A4882" s="19" t="s">
        <v>6742</v>
      </c>
      <c r="B4882" s="19" t="s">
        <v>6743</v>
      </c>
      <c r="C4882" s="19" t="s">
        <v>6913</v>
      </c>
      <c r="D4882" s="19" t="s">
        <v>6914</v>
      </c>
      <c r="E4882" s="20" t="s">
        <v>21</v>
      </c>
      <c r="F4882" s="19" t="s">
        <v>21</v>
      </c>
      <c r="G4882" s="180">
        <v>93358</v>
      </c>
      <c r="H4882" s="19" t="s">
        <v>6952</v>
      </c>
      <c r="I4882" s="19" t="s">
        <v>15679</v>
      </c>
      <c r="J4882" s="19" t="s">
        <v>444</v>
      </c>
      <c r="K4882" s="20" t="s">
        <v>11948</v>
      </c>
      <c r="L4882" s="19" t="s">
        <v>25</v>
      </c>
    </row>
    <row r="4883" spans="1:12" x14ac:dyDescent="0.25">
      <c r="A4883" s="19" t="s">
        <v>6742</v>
      </c>
      <c r="B4883" s="19" t="s">
        <v>6743</v>
      </c>
      <c r="C4883" s="19" t="s">
        <v>6953</v>
      </c>
      <c r="D4883" s="19" t="s">
        <v>6954</v>
      </c>
      <c r="E4883" s="20" t="s">
        <v>21</v>
      </c>
      <c r="F4883" s="19" t="s">
        <v>21</v>
      </c>
      <c r="G4883" s="180">
        <v>94304</v>
      </c>
      <c r="H4883" s="19" t="s">
        <v>6955</v>
      </c>
      <c r="I4883" s="19" t="s">
        <v>15679</v>
      </c>
      <c r="J4883" s="19" t="s">
        <v>9283</v>
      </c>
      <c r="K4883" s="20" t="s">
        <v>2873</v>
      </c>
      <c r="L4883" s="19" t="s">
        <v>25</v>
      </c>
    </row>
    <row r="4884" spans="1:12" x14ac:dyDescent="0.25">
      <c r="A4884" s="19" t="s">
        <v>6742</v>
      </c>
      <c r="B4884" s="19" t="s">
        <v>6743</v>
      </c>
      <c r="C4884" s="19" t="s">
        <v>6953</v>
      </c>
      <c r="D4884" s="19" t="s">
        <v>6954</v>
      </c>
      <c r="E4884" s="20" t="s">
        <v>21</v>
      </c>
      <c r="F4884" s="19" t="s">
        <v>21</v>
      </c>
      <c r="G4884" s="180">
        <v>94305</v>
      </c>
      <c r="H4884" s="19" t="s">
        <v>6957</v>
      </c>
      <c r="I4884" s="19" t="s">
        <v>15679</v>
      </c>
      <c r="J4884" s="19" t="s">
        <v>9283</v>
      </c>
      <c r="K4884" s="20" t="s">
        <v>798</v>
      </c>
      <c r="L4884" s="19" t="s">
        <v>25</v>
      </c>
    </row>
    <row r="4885" spans="1:12" x14ac:dyDescent="0.25">
      <c r="A4885" s="19" t="s">
        <v>6742</v>
      </c>
      <c r="B4885" s="19" t="s">
        <v>6743</v>
      </c>
      <c r="C4885" s="19" t="s">
        <v>6953</v>
      </c>
      <c r="D4885" s="19" t="s">
        <v>6954</v>
      </c>
      <c r="E4885" s="20" t="s">
        <v>21</v>
      </c>
      <c r="F4885" s="19" t="s">
        <v>21</v>
      </c>
      <c r="G4885" s="180">
        <v>94306</v>
      </c>
      <c r="H4885" s="19" t="s">
        <v>6958</v>
      </c>
      <c r="I4885" s="19" t="s">
        <v>15679</v>
      </c>
      <c r="J4885" s="19" t="s">
        <v>9283</v>
      </c>
      <c r="K4885" s="20" t="s">
        <v>7561</v>
      </c>
      <c r="L4885" s="19" t="s">
        <v>25</v>
      </c>
    </row>
    <row r="4886" spans="1:12" x14ac:dyDescent="0.25">
      <c r="A4886" s="19" t="s">
        <v>6742</v>
      </c>
      <c r="B4886" s="19" t="s">
        <v>6743</v>
      </c>
      <c r="C4886" s="19" t="s">
        <v>6953</v>
      </c>
      <c r="D4886" s="19" t="s">
        <v>6954</v>
      </c>
      <c r="E4886" s="20" t="s">
        <v>21</v>
      </c>
      <c r="F4886" s="19" t="s">
        <v>21</v>
      </c>
      <c r="G4886" s="180">
        <v>94307</v>
      </c>
      <c r="H4886" s="19" t="s">
        <v>6960</v>
      </c>
      <c r="I4886" s="19" t="s">
        <v>15679</v>
      </c>
      <c r="J4886" s="19" t="s">
        <v>9283</v>
      </c>
      <c r="K4886" s="20" t="s">
        <v>840</v>
      </c>
      <c r="L4886" s="19" t="s">
        <v>25</v>
      </c>
    </row>
    <row r="4887" spans="1:12" x14ac:dyDescent="0.25">
      <c r="A4887" s="19" t="s">
        <v>6742</v>
      </c>
      <c r="B4887" s="19" t="s">
        <v>6743</v>
      </c>
      <c r="C4887" s="19" t="s">
        <v>6953</v>
      </c>
      <c r="D4887" s="19" t="s">
        <v>6954</v>
      </c>
      <c r="E4887" s="20" t="s">
        <v>21</v>
      </c>
      <c r="F4887" s="19" t="s">
        <v>21</v>
      </c>
      <c r="G4887" s="180">
        <v>94308</v>
      </c>
      <c r="H4887" s="19" t="s">
        <v>6962</v>
      </c>
      <c r="I4887" s="19" t="s">
        <v>15679</v>
      </c>
      <c r="J4887" s="19" t="s">
        <v>9283</v>
      </c>
      <c r="K4887" s="20" t="s">
        <v>11949</v>
      </c>
      <c r="L4887" s="19" t="s">
        <v>25</v>
      </c>
    </row>
    <row r="4888" spans="1:12" x14ac:dyDescent="0.25">
      <c r="A4888" s="19" t="s">
        <v>6742</v>
      </c>
      <c r="B4888" s="19" t="s">
        <v>6743</v>
      </c>
      <c r="C4888" s="19" t="s">
        <v>6953</v>
      </c>
      <c r="D4888" s="19" t="s">
        <v>6954</v>
      </c>
      <c r="E4888" s="20" t="s">
        <v>21</v>
      </c>
      <c r="F4888" s="19" t="s">
        <v>21</v>
      </c>
      <c r="G4888" s="180">
        <v>94309</v>
      </c>
      <c r="H4888" s="19" t="s">
        <v>6963</v>
      </c>
      <c r="I4888" s="19" t="s">
        <v>15679</v>
      </c>
      <c r="J4888" s="19" t="s">
        <v>9283</v>
      </c>
      <c r="K4888" s="20" t="s">
        <v>5257</v>
      </c>
      <c r="L4888" s="19" t="s">
        <v>25</v>
      </c>
    </row>
    <row r="4889" spans="1:12" x14ac:dyDescent="0.25">
      <c r="A4889" s="19" t="s">
        <v>6742</v>
      </c>
      <c r="B4889" s="19" t="s">
        <v>6743</v>
      </c>
      <c r="C4889" s="19" t="s">
        <v>6953</v>
      </c>
      <c r="D4889" s="19" t="s">
        <v>6954</v>
      </c>
      <c r="E4889" s="20" t="s">
        <v>21</v>
      </c>
      <c r="F4889" s="19" t="s">
        <v>21</v>
      </c>
      <c r="G4889" s="180">
        <v>94310</v>
      </c>
      <c r="H4889" s="19" t="s">
        <v>6964</v>
      </c>
      <c r="I4889" s="19" t="s">
        <v>15679</v>
      </c>
      <c r="J4889" s="19" t="s">
        <v>9283</v>
      </c>
      <c r="K4889" s="20" t="s">
        <v>6034</v>
      </c>
      <c r="L4889" s="19" t="s">
        <v>25</v>
      </c>
    </row>
    <row r="4890" spans="1:12" x14ac:dyDescent="0.25">
      <c r="A4890" s="19" t="s">
        <v>6742</v>
      </c>
      <c r="B4890" s="19" t="s">
        <v>6743</v>
      </c>
      <c r="C4890" s="19" t="s">
        <v>6953</v>
      </c>
      <c r="D4890" s="19" t="s">
        <v>6954</v>
      </c>
      <c r="E4890" s="20" t="s">
        <v>21</v>
      </c>
      <c r="F4890" s="19" t="s">
        <v>21</v>
      </c>
      <c r="G4890" s="180">
        <v>94315</v>
      </c>
      <c r="H4890" s="19" t="s">
        <v>6966</v>
      </c>
      <c r="I4890" s="19" t="s">
        <v>15679</v>
      </c>
      <c r="J4890" s="19" t="s">
        <v>9283</v>
      </c>
      <c r="K4890" s="20" t="s">
        <v>7630</v>
      </c>
      <c r="L4890" s="19" t="s">
        <v>25</v>
      </c>
    </row>
    <row r="4891" spans="1:12" x14ac:dyDescent="0.25">
      <c r="A4891" s="19" t="s">
        <v>6742</v>
      </c>
      <c r="B4891" s="19" t="s">
        <v>6743</v>
      </c>
      <c r="C4891" s="19" t="s">
        <v>6953</v>
      </c>
      <c r="D4891" s="19" t="s">
        <v>6954</v>
      </c>
      <c r="E4891" s="20" t="s">
        <v>21</v>
      </c>
      <c r="F4891" s="19" t="s">
        <v>21</v>
      </c>
      <c r="G4891" s="180">
        <v>94316</v>
      </c>
      <c r="H4891" s="19" t="s">
        <v>6967</v>
      </c>
      <c r="I4891" s="19" t="s">
        <v>15679</v>
      </c>
      <c r="J4891" s="19" t="s">
        <v>9283</v>
      </c>
      <c r="K4891" s="20" t="s">
        <v>11950</v>
      </c>
      <c r="L4891" s="19" t="s">
        <v>25</v>
      </c>
    </row>
    <row r="4892" spans="1:12" x14ac:dyDescent="0.25">
      <c r="A4892" s="19" t="s">
        <v>6742</v>
      </c>
      <c r="B4892" s="19" t="s">
        <v>6743</v>
      </c>
      <c r="C4892" s="19" t="s">
        <v>6953</v>
      </c>
      <c r="D4892" s="19" t="s">
        <v>6954</v>
      </c>
      <c r="E4892" s="20" t="s">
        <v>21</v>
      </c>
      <c r="F4892" s="19" t="s">
        <v>21</v>
      </c>
      <c r="G4892" s="180">
        <v>94317</v>
      </c>
      <c r="H4892" s="19" t="s">
        <v>6968</v>
      </c>
      <c r="I4892" s="19" t="s">
        <v>15679</v>
      </c>
      <c r="J4892" s="19" t="s">
        <v>9283</v>
      </c>
      <c r="K4892" s="20" t="s">
        <v>3734</v>
      </c>
      <c r="L4892" s="19" t="s">
        <v>25</v>
      </c>
    </row>
    <row r="4893" spans="1:12" x14ac:dyDescent="0.25">
      <c r="A4893" s="19" t="s">
        <v>6742</v>
      </c>
      <c r="B4893" s="19" t="s">
        <v>6743</v>
      </c>
      <c r="C4893" s="19" t="s">
        <v>6953</v>
      </c>
      <c r="D4893" s="19" t="s">
        <v>6954</v>
      </c>
      <c r="E4893" s="20" t="s">
        <v>21</v>
      </c>
      <c r="F4893" s="19" t="s">
        <v>21</v>
      </c>
      <c r="G4893" s="180">
        <v>94318</v>
      </c>
      <c r="H4893" s="19" t="s">
        <v>6969</v>
      </c>
      <c r="I4893" s="19" t="s">
        <v>15679</v>
      </c>
      <c r="J4893" s="19" t="s">
        <v>9283</v>
      </c>
      <c r="K4893" s="20" t="s">
        <v>11951</v>
      </c>
      <c r="L4893" s="19" t="s">
        <v>25</v>
      </c>
    </row>
    <row r="4894" spans="1:12" x14ac:dyDescent="0.25">
      <c r="A4894" s="19" t="s">
        <v>6742</v>
      </c>
      <c r="B4894" s="19" t="s">
        <v>6743</v>
      </c>
      <c r="C4894" s="19" t="s">
        <v>6953</v>
      </c>
      <c r="D4894" s="19" t="s">
        <v>6954</v>
      </c>
      <c r="E4894" s="20" t="s">
        <v>21</v>
      </c>
      <c r="F4894" s="19" t="s">
        <v>21</v>
      </c>
      <c r="G4894" s="180">
        <v>94319</v>
      </c>
      <c r="H4894" s="19" t="s">
        <v>6971</v>
      </c>
      <c r="I4894" s="19" t="s">
        <v>15679</v>
      </c>
      <c r="J4894" s="19" t="s">
        <v>9283</v>
      </c>
      <c r="K4894" s="20" t="s">
        <v>9571</v>
      </c>
      <c r="L4894" s="19" t="s">
        <v>25</v>
      </c>
    </row>
    <row r="4895" spans="1:12" x14ac:dyDescent="0.25">
      <c r="A4895" s="19" t="s">
        <v>6742</v>
      </c>
      <c r="B4895" s="19" t="s">
        <v>6743</v>
      </c>
      <c r="C4895" s="19" t="s">
        <v>6953</v>
      </c>
      <c r="D4895" s="19" t="s">
        <v>6954</v>
      </c>
      <c r="E4895" s="20" t="s">
        <v>21</v>
      </c>
      <c r="F4895" s="19" t="s">
        <v>21</v>
      </c>
      <c r="G4895" s="180">
        <v>94327</v>
      </c>
      <c r="H4895" s="19" t="s">
        <v>6972</v>
      </c>
      <c r="I4895" s="19" t="s">
        <v>15679</v>
      </c>
      <c r="J4895" s="19" t="s">
        <v>9283</v>
      </c>
      <c r="K4895" s="20" t="s">
        <v>11952</v>
      </c>
      <c r="L4895" s="19" t="s">
        <v>25</v>
      </c>
    </row>
    <row r="4896" spans="1:12" x14ac:dyDescent="0.25">
      <c r="A4896" s="19" t="s">
        <v>6742</v>
      </c>
      <c r="B4896" s="19" t="s">
        <v>6743</v>
      </c>
      <c r="C4896" s="19" t="s">
        <v>6953</v>
      </c>
      <c r="D4896" s="19" t="s">
        <v>6954</v>
      </c>
      <c r="E4896" s="20" t="s">
        <v>21</v>
      </c>
      <c r="F4896" s="19" t="s">
        <v>21</v>
      </c>
      <c r="G4896" s="180">
        <v>94328</v>
      </c>
      <c r="H4896" s="19" t="s">
        <v>6973</v>
      </c>
      <c r="I4896" s="19" t="s">
        <v>15679</v>
      </c>
      <c r="J4896" s="19" t="s">
        <v>9283</v>
      </c>
      <c r="K4896" s="20" t="s">
        <v>11953</v>
      </c>
      <c r="L4896" s="19" t="s">
        <v>25</v>
      </c>
    </row>
    <row r="4897" spans="1:12" x14ac:dyDescent="0.25">
      <c r="A4897" s="19" t="s">
        <v>6742</v>
      </c>
      <c r="B4897" s="19" t="s">
        <v>6743</v>
      </c>
      <c r="C4897" s="19" t="s">
        <v>6953</v>
      </c>
      <c r="D4897" s="19" t="s">
        <v>6954</v>
      </c>
      <c r="E4897" s="20" t="s">
        <v>21</v>
      </c>
      <c r="F4897" s="19" t="s">
        <v>21</v>
      </c>
      <c r="G4897" s="180">
        <v>94329</v>
      </c>
      <c r="H4897" s="19" t="s">
        <v>6974</v>
      </c>
      <c r="I4897" s="19" t="s">
        <v>15679</v>
      </c>
      <c r="J4897" s="19" t="s">
        <v>9283</v>
      </c>
      <c r="K4897" s="20" t="s">
        <v>11954</v>
      </c>
      <c r="L4897" s="19" t="s">
        <v>25</v>
      </c>
    </row>
    <row r="4898" spans="1:12" x14ac:dyDescent="0.25">
      <c r="A4898" s="19" t="s">
        <v>6742</v>
      </c>
      <c r="B4898" s="19" t="s">
        <v>6743</v>
      </c>
      <c r="C4898" s="19" t="s">
        <v>6953</v>
      </c>
      <c r="D4898" s="19" t="s">
        <v>6954</v>
      </c>
      <c r="E4898" s="20" t="s">
        <v>21</v>
      </c>
      <c r="F4898" s="19" t="s">
        <v>21</v>
      </c>
      <c r="G4898" s="180">
        <v>94330</v>
      </c>
      <c r="H4898" s="19" t="s">
        <v>6976</v>
      </c>
      <c r="I4898" s="19" t="s">
        <v>15679</v>
      </c>
      <c r="J4898" s="19" t="s">
        <v>9283</v>
      </c>
      <c r="K4898" s="20" t="s">
        <v>11349</v>
      </c>
      <c r="L4898" s="19" t="s">
        <v>25</v>
      </c>
    </row>
    <row r="4899" spans="1:12" x14ac:dyDescent="0.25">
      <c r="A4899" s="19" t="s">
        <v>6742</v>
      </c>
      <c r="B4899" s="19" t="s">
        <v>6743</v>
      </c>
      <c r="C4899" s="19" t="s">
        <v>6953</v>
      </c>
      <c r="D4899" s="19" t="s">
        <v>6954</v>
      </c>
      <c r="E4899" s="20" t="s">
        <v>21</v>
      </c>
      <c r="F4899" s="19" t="s">
        <v>21</v>
      </c>
      <c r="G4899" s="180">
        <v>94331</v>
      </c>
      <c r="H4899" s="19" t="s">
        <v>6977</v>
      </c>
      <c r="I4899" s="19" t="s">
        <v>15679</v>
      </c>
      <c r="J4899" s="19" t="s">
        <v>9283</v>
      </c>
      <c r="K4899" s="20" t="s">
        <v>11955</v>
      </c>
      <c r="L4899" s="19" t="s">
        <v>25</v>
      </c>
    </row>
    <row r="4900" spans="1:12" x14ac:dyDescent="0.25">
      <c r="A4900" s="19" t="s">
        <v>6742</v>
      </c>
      <c r="B4900" s="19" t="s">
        <v>6743</v>
      </c>
      <c r="C4900" s="19" t="s">
        <v>6953</v>
      </c>
      <c r="D4900" s="19" t="s">
        <v>6954</v>
      </c>
      <c r="E4900" s="20" t="s">
        <v>21</v>
      </c>
      <c r="F4900" s="19" t="s">
        <v>21</v>
      </c>
      <c r="G4900" s="180">
        <v>94332</v>
      </c>
      <c r="H4900" s="19" t="s">
        <v>6978</v>
      </c>
      <c r="I4900" s="19" t="s">
        <v>15679</v>
      </c>
      <c r="J4900" s="19" t="s">
        <v>9283</v>
      </c>
      <c r="K4900" s="20" t="s">
        <v>11956</v>
      </c>
      <c r="L4900" s="19" t="s">
        <v>25</v>
      </c>
    </row>
    <row r="4901" spans="1:12" x14ac:dyDescent="0.25">
      <c r="A4901" s="19" t="s">
        <v>6742</v>
      </c>
      <c r="B4901" s="19" t="s">
        <v>6743</v>
      </c>
      <c r="C4901" s="19" t="s">
        <v>6953</v>
      </c>
      <c r="D4901" s="19" t="s">
        <v>6954</v>
      </c>
      <c r="E4901" s="20" t="s">
        <v>21</v>
      </c>
      <c r="F4901" s="19" t="s">
        <v>21</v>
      </c>
      <c r="G4901" s="180">
        <v>94333</v>
      </c>
      <c r="H4901" s="19" t="s">
        <v>6979</v>
      </c>
      <c r="I4901" s="19" t="s">
        <v>15679</v>
      </c>
      <c r="J4901" s="19" t="s">
        <v>9283</v>
      </c>
      <c r="K4901" s="20" t="s">
        <v>11957</v>
      </c>
      <c r="L4901" s="19" t="s">
        <v>25</v>
      </c>
    </row>
    <row r="4902" spans="1:12" x14ac:dyDescent="0.25">
      <c r="A4902" s="19" t="s">
        <v>6742</v>
      </c>
      <c r="B4902" s="19" t="s">
        <v>6743</v>
      </c>
      <c r="C4902" s="19" t="s">
        <v>6953</v>
      </c>
      <c r="D4902" s="19" t="s">
        <v>6954</v>
      </c>
      <c r="E4902" s="20" t="s">
        <v>21</v>
      </c>
      <c r="F4902" s="19" t="s">
        <v>21</v>
      </c>
      <c r="G4902" s="180">
        <v>94338</v>
      </c>
      <c r="H4902" s="19" t="s">
        <v>6980</v>
      </c>
      <c r="I4902" s="19" t="s">
        <v>15679</v>
      </c>
      <c r="J4902" s="19" t="s">
        <v>9283</v>
      </c>
      <c r="K4902" s="20" t="s">
        <v>11482</v>
      </c>
      <c r="L4902" s="19" t="s">
        <v>25</v>
      </c>
    </row>
    <row r="4903" spans="1:12" x14ac:dyDescent="0.25">
      <c r="A4903" s="19" t="s">
        <v>6742</v>
      </c>
      <c r="B4903" s="19" t="s">
        <v>6743</v>
      </c>
      <c r="C4903" s="19" t="s">
        <v>6953</v>
      </c>
      <c r="D4903" s="19" t="s">
        <v>6954</v>
      </c>
      <c r="E4903" s="20" t="s">
        <v>21</v>
      </c>
      <c r="F4903" s="19" t="s">
        <v>21</v>
      </c>
      <c r="G4903" s="180">
        <v>94339</v>
      </c>
      <c r="H4903" s="19" t="s">
        <v>6981</v>
      </c>
      <c r="I4903" s="19" t="s">
        <v>15679</v>
      </c>
      <c r="J4903" s="19" t="s">
        <v>9283</v>
      </c>
      <c r="K4903" s="20" t="s">
        <v>11838</v>
      </c>
      <c r="L4903" s="19" t="s">
        <v>25</v>
      </c>
    </row>
    <row r="4904" spans="1:12" x14ac:dyDescent="0.25">
      <c r="A4904" s="19" t="s">
        <v>6742</v>
      </c>
      <c r="B4904" s="19" t="s">
        <v>6743</v>
      </c>
      <c r="C4904" s="19" t="s">
        <v>6953</v>
      </c>
      <c r="D4904" s="19" t="s">
        <v>6954</v>
      </c>
      <c r="E4904" s="20" t="s">
        <v>21</v>
      </c>
      <c r="F4904" s="19" t="s">
        <v>21</v>
      </c>
      <c r="G4904" s="180">
        <v>94340</v>
      </c>
      <c r="H4904" s="19" t="s">
        <v>6982</v>
      </c>
      <c r="I4904" s="19" t="s">
        <v>15679</v>
      </c>
      <c r="J4904" s="19" t="s">
        <v>9283</v>
      </c>
      <c r="K4904" s="20" t="s">
        <v>11100</v>
      </c>
      <c r="L4904" s="19" t="s">
        <v>25</v>
      </c>
    </row>
    <row r="4905" spans="1:12" x14ac:dyDescent="0.25">
      <c r="A4905" s="19" t="s">
        <v>6742</v>
      </c>
      <c r="B4905" s="19" t="s">
        <v>6743</v>
      </c>
      <c r="C4905" s="19" t="s">
        <v>6953</v>
      </c>
      <c r="D4905" s="19" t="s">
        <v>6954</v>
      </c>
      <c r="E4905" s="20" t="s">
        <v>21</v>
      </c>
      <c r="F4905" s="19" t="s">
        <v>21</v>
      </c>
      <c r="G4905" s="180">
        <v>94341</v>
      </c>
      <c r="H4905" s="19" t="s">
        <v>6983</v>
      </c>
      <c r="I4905" s="19" t="s">
        <v>15679</v>
      </c>
      <c r="J4905" s="19" t="s">
        <v>9283</v>
      </c>
      <c r="K4905" s="20" t="s">
        <v>11272</v>
      </c>
      <c r="L4905" s="19" t="s">
        <v>25</v>
      </c>
    </row>
    <row r="4906" spans="1:12" x14ac:dyDescent="0.25">
      <c r="A4906" s="19" t="s">
        <v>6742</v>
      </c>
      <c r="B4906" s="19" t="s">
        <v>6743</v>
      </c>
      <c r="C4906" s="19" t="s">
        <v>6953</v>
      </c>
      <c r="D4906" s="19" t="s">
        <v>6954</v>
      </c>
      <c r="E4906" s="20" t="s">
        <v>21</v>
      </c>
      <c r="F4906" s="19" t="s">
        <v>21</v>
      </c>
      <c r="G4906" s="180">
        <v>94342</v>
      </c>
      <c r="H4906" s="19" t="s">
        <v>6984</v>
      </c>
      <c r="I4906" s="19" t="s">
        <v>15679</v>
      </c>
      <c r="J4906" s="19" t="s">
        <v>9283</v>
      </c>
      <c r="K4906" s="20" t="s">
        <v>11958</v>
      </c>
      <c r="L4906" s="19" t="s">
        <v>25</v>
      </c>
    </row>
    <row r="4907" spans="1:12" x14ac:dyDescent="0.25">
      <c r="A4907" s="19" t="s">
        <v>6742</v>
      </c>
      <c r="B4907" s="19" t="s">
        <v>6743</v>
      </c>
      <c r="C4907" s="19" t="s">
        <v>6953</v>
      </c>
      <c r="D4907" s="19" t="s">
        <v>6954</v>
      </c>
      <c r="E4907" s="20" t="s">
        <v>21</v>
      </c>
      <c r="F4907" s="19" t="s">
        <v>21</v>
      </c>
      <c r="G4907" s="180">
        <v>96385</v>
      </c>
      <c r="H4907" s="19" t="s">
        <v>6985</v>
      </c>
      <c r="I4907" s="19" t="s">
        <v>15679</v>
      </c>
      <c r="J4907" s="19" t="s">
        <v>9283</v>
      </c>
      <c r="K4907" s="20" t="s">
        <v>4181</v>
      </c>
      <c r="L4907" s="19" t="s">
        <v>25</v>
      </c>
    </row>
    <row r="4908" spans="1:12" x14ac:dyDescent="0.25">
      <c r="A4908" s="19" t="s">
        <v>6742</v>
      </c>
      <c r="B4908" s="19" t="s">
        <v>6743</v>
      </c>
      <c r="C4908" s="19" t="s">
        <v>6953</v>
      </c>
      <c r="D4908" s="19" t="s">
        <v>6954</v>
      </c>
      <c r="E4908" s="20" t="s">
        <v>21</v>
      </c>
      <c r="F4908" s="19" t="s">
        <v>21</v>
      </c>
      <c r="G4908" s="180">
        <v>96386</v>
      </c>
      <c r="H4908" s="19" t="s">
        <v>6986</v>
      </c>
      <c r="I4908" s="19" t="s">
        <v>15679</v>
      </c>
      <c r="J4908" s="19" t="s">
        <v>9283</v>
      </c>
      <c r="K4908" s="20" t="s">
        <v>609</v>
      </c>
      <c r="L4908" s="19" t="s">
        <v>25</v>
      </c>
    </row>
    <row r="4909" spans="1:12" x14ac:dyDescent="0.25">
      <c r="A4909" s="19" t="s">
        <v>6742</v>
      </c>
      <c r="B4909" s="19" t="s">
        <v>6743</v>
      </c>
      <c r="C4909" s="19" t="s">
        <v>6988</v>
      </c>
      <c r="D4909" s="19" t="s">
        <v>6989</v>
      </c>
      <c r="E4909" s="20" t="s">
        <v>21</v>
      </c>
      <c r="F4909" s="19" t="s">
        <v>21</v>
      </c>
      <c r="G4909" s="180">
        <v>93360</v>
      </c>
      <c r="H4909" s="19" t="s">
        <v>6990</v>
      </c>
      <c r="I4909" s="19" t="s">
        <v>15679</v>
      </c>
      <c r="J4909" s="19" t="s">
        <v>9283</v>
      </c>
      <c r="K4909" s="20" t="s">
        <v>8315</v>
      </c>
      <c r="L4909" s="19" t="s">
        <v>25</v>
      </c>
    </row>
    <row r="4910" spans="1:12" x14ac:dyDescent="0.25">
      <c r="A4910" s="19" t="s">
        <v>6742</v>
      </c>
      <c r="B4910" s="19" t="s">
        <v>6743</v>
      </c>
      <c r="C4910" s="19" t="s">
        <v>6988</v>
      </c>
      <c r="D4910" s="19" t="s">
        <v>6989</v>
      </c>
      <c r="E4910" s="20" t="s">
        <v>21</v>
      </c>
      <c r="F4910" s="19" t="s">
        <v>21</v>
      </c>
      <c r="G4910" s="180">
        <v>93361</v>
      </c>
      <c r="H4910" s="19" t="s">
        <v>6991</v>
      </c>
      <c r="I4910" s="19" t="s">
        <v>15679</v>
      </c>
      <c r="J4910" s="19" t="s">
        <v>9283</v>
      </c>
      <c r="K4910" s="20" t="s">
        <v>10624</v>
      </c>
      <c r="L4910" s="19" t="s">
        <v>25</v>
      </c>
    </row>
    <row r="4911" spans="1:12" x14ac:dyDescent="0.25">
      <c r="A4911" s="19" t="s">
        <v>6742</v>
      </c>
      <c r="B4911" s="19" t="s">
        <v>6743</v>
      </c>
      <c r="C4911" s="19" t="s">
        <v>6988</v>
      </c>
      <c r="D4911" s="19" t="s">
        <v>6989</v>
      </c>
      <c r="E4911" s="20" t="s">
        <v>21</v>
      </c>
      <c r="F4911" s="19" t="s">
        <v>21</v>
      </c>
      <c r="G4911" s="180">
        <v>93362</v>
      </c>
      <c r="H4911" s="19" t="s">
        <v>6993</v>
      </c>
      <c r="I4911" s="19" t="s">
        <v>15679</v>
      </c>
      <c r="J4911" s="19" t="s">
        <v>9283</v>
      </c>
      <c r="K4911" s="20" t="s">
        <v>3700</v>
      </c>
      <c r="L4911" s="19" t="s">
        <v>25</v>
      </c>
    </row>
    <row r="4912" spans="1:12" x14ac:dyDescent="0.25">
      <c r="A4912" s="19" t="s">
        <v>6742</v>
      </c>
      <c r="B4912" s="19" t="s">
        <v>6743</v>
      </c>
      <c r="C4912" s="19" t="s">
        <v>6988</v>
      </c>
      <c r="D4912" s="19" t="s">
        <v>6989</v>
      </c>
      <c r="E4912" s="20" t="s">
        <v>21</v>
      </c>
      <c r="F4912" s="19" t="s">
        <v>21</v>
      </c>
      <c r="G4912" s="180">
        <v>93363</v>
      </c>
      <c r="H4912" s="19" t="s">
        <v>6994</v>
      </c>
      <c r="I4912" s="19" t="s">
        <v>15679</v>
      </c>
      <c r="J4912" s="19" t="s">
        <v>9283</v>
      </c>
      <c r="K4912" s="20" t="s">
        <v>3216</v>
      </c>
      <c r="L4912" s="19" t="s">
        <v>25</v>
      </c>
    </row>
    <row r="4913" spans="1:12" x14ac:dyDescent="0.25">
      <c r="A4913" s="19" t="s">
        <v>6742</v>
      </c>
      <c r="B4913" s="19" t="s">
        <v>6743</v>
      </c>
      <c r="C4913" s="19" t="s">
        <v>6988</v>
      </c>
      <c r="D4913" s="19" t="s">
        <v>6989</v>
      </c>
      <c r="E4913" s="20" t="s">
        <v>21</v>
      </c>
      <c r="F4913" s="19" t="s">
        <v>21</v>
      </c>
      <c r="G4913" s="180">
        <v>93364</v>
      </c>
      <c r="H4913" s="19" t="s">
        <v>6996</v>
      </c>
      <c r="I4913" s="19" t="s">
        <v>15679</v>
      </c>
      <c r="J4913" s="19" t="s">
        <v>9283</v>
      </c>
      <c r="K4913" s="20" t="s">
        <v>850</v>
      </c>
      <c r="L4913" s="19" t="s">
        <v>25</v>
      </c>
    </row>
    <row r="4914" spans="1:12" x14ac:dyDescent="0.25">
      <c r="A4914" s="19" t="s">
        <v>6742</v>
      </c>
      <c r="B4914" s="19" t="s">
        <v>6743</v>
      </c>
      <c r="C4914" s="19" t="s">
        <v>6988</v>
      </c>
      <c r="D4914" s="19" t="s">
        <v>6989</v>
      </c>
      <c r="E4914" s="20" t="s">
        <v>21</v>
      </c>
      <c r="F4914" s="19" t="s">
        <v>21</v>
      </c>
      <c r="G4914" s="180">
        <v>93365</v>
      </c>
      <c r="H4914" s="19" t="s">
        <v>6997</v>
      </c>
      <c r="I4914" s="19" t="s">
        <v>15679</v>
      </c>
      <c r="J4914" s="19" t="s">
        <v>9283</v>
      </c>
      <c r="K4914" s="20" t="s">
        <v>10449</v>
      </c>
      <c r="L4914" s="19" t="s">
        <v>25</v>
      </c>
    </row>
    <row r="4915" spans="1:12" x14ac:dyDescent="0.25">
      <c r="A4915" s="19" t="s">
        <v>6742</v>
      </c>
      <c r="B4915" s="19" t="s">
        <v>6743</v>
      </c>
      <c r="C4915" s="19" t="s">
        <v>6988</v>
      </c>
      <c r="D4915" s="19" t="s">
        <v>6989</v>
      </c>
      <c r="E4915" s="20" t="s">
        <v>21</v>
      </c>
      <c r="F4915" s="19" t="s">
        <v>21</v>
      </c>
      <c r="G4915" s="180">
        <v>93366</v>
      </c>
      <c r="H4915" s="19" t="s">
        <v>6998</v>
      </c>
      <c r="I4915" s="19" t="s">
        <v>15679</v>
      </c>
      <c r="J4915" s="19" t="s">
        <v>9283</v>
      </c>
      <c r="K4915" s="20" t="s">
        <v>3520</v>
      </c>
      <c r="L4915" s="19" t="s">
        <v>25</v>
      </c>
    </row>
    <row r="4916" spans="1:12" x14ac:dyDescent="0.25">
      <c r="A4916" s="19" t="s">
        <v>6742</v>
      </c>
      <c r="B4916" s="19" t="s">
        <v>6743</v>
      </c>
      <c r="C4916" s="19" t="s">
        <v>6988</v>
      </c>
      <c r="D4916" s="19" t="s">
        <v>6989</v>
      </c>
      <c r="E4916" s="20" t="s">
        <v>21</v>
      </c>
      <c r="F4916" s="19" t="s">
        <v>21</v>
      </c>
      <c r="G4916" s="180">
        <v>93367</v>
      </c>
      <c r="H4916" s="19" t="s">
        <v>6999</v>
      </c>
      <c r="I4916" s="19" t="s">
        <v>15679</v>
      </c>
      <c r="J4916" s="19" t="s">
        <v>9283</v>
      </c>
      <c r="K4916" s="20" t="s">
        <v>11959</v>
      </c>
      <c r="L4916" s="19" t="s">
        <v>25</v>
      </c>
    </row>
    <row r="4917" spans="1:12" x14ac:dyDescent="0.25">
      <c r="A4917" s="19" t="s">
        <v>6742</v>
      </c>
      <c r="B4917" s="19" t="s">
        <v>6743</v>
      </c>
      <c r="C4917" s="19" t="s">
        <v>6988</v>
      </c>
      <c r="D4917" s="19" t="s">
        <v>6989</v>
      </c>
      <c r="E4917" s="20" t="s">
        <v>21</v>
      </c>
      <c r="F4917" s="19" t="s">
        <v>21</v>
      </c>
      <c r="G4917" s="180">
        <v>93368</v>
      </c>
      <c r="H4917" s="19" t="s">
        <v>7000</v>
      </c>
      <c r="I4917" s="19" t="s">
        <v>15679</v>
      </c>
      <c r="J4917" s="19" t="s">
        <v>9283</v>
      </c>
      <c r="K4917" s="20" t="s">
        <v>11960</v>
      </c>
      <c r="L4917" s="19" t="s">
        <v>25</v>
      </c>
    </row>
    <row r="4918" spans="1:12" x14ac:dyDescent="0.25">
      <c r="A4918" s="19" t="s">
        <v>6742</v>
      </c>
      <c r="B4918" s="19" t="s">
        <v>6743</v>
      </c>
      <c r="C4918" s="19" t="s">
        <v>6988</v>
      </c>
      <c r="D4918" s="19" t="s">
        <v>6989</v>
      </c>
      <c r="E4918" s="20" t="s">
        <v>21</v>
      </c>
      <c r="F4918" s="19" t="s">
        <v>21</v>
      </c>
      <c r="G4918" s="180">
        <v>93369</v>
      </c>
      <c r="H4918" s="19" t="s">
        <v>7001</v>
      </c>
      <c r="I4918" s="19" t="s">
        <v>15679</v>
      </c>
      <c r="J4918" s="19" t="s">
        <v>9283</v>
      </c>
      <c r="K4918" s="20" t="s">
        <v>2799</v>
      </c>
      <c r="L4918" s="19" t="s">
        <v>25</v>
      </c>
    </row>
    <row r="4919" spans="1:12" x14ac:dyDescent="0.25">
      <c r="A4919" s="19" t="s">
        <v>6742</v>
      </c>
      <c r="B4919" s="19" t="s">
        <v>6743</v>
      </c>
      <c r="C4919" s="19" t="s">
        <v>6988</v>
      </c>
      <c r="D4919" s="19" t="s">
        <v>6989</v>
      </c>
      <c r="E4919" s="20" t="s">
        <v>21</v>
      </c>
      <c r="F4919" s="19" t="s">
        <v>21</v>
      </c>
      <c r="G4919" s="180">
        <v>93370</v>
      </c>
      <c r="H4919" s="19" t="s">
        <v>7002</v>
      </c>
      <c r="I4919" s="19" t="s">
        <v>15679</v>
      </c>
      <c r="J4919" s="19" t="s">
        <v>9283</v>
      </c>
      <c r="K4919" s="20" t="s">
        <v>5088</v>
      </c>
      <c r="L4919" s="19" t="s">
        <v>25</v>
      </c>
    </row>
    <row r="4920" spans="1:12" x14ac:dyDescent="0.25">
      <c r="A4920" s="19" t="s">
        <v>6742</v>
      </c>
      <c r="B4920" s="19" t="s">
        <v>6743</v>
      </c>
      <c r="C4920" s="19" t="s">
        <v>6988</v>
      </c>
      <c r="D4920" s="19" t="s">
        <v>6989</v>
      </c>
      <c r="E4920" s="20" t="s">
        <v>21</v>
      </c>
      <c r="F4920" s="19" t="s">
        <v>21</v>
      </c>
      <c r="G4920" s="180">
        <v>93371</v>
      </c>
      <c r="H4920" s="19" t="s">
        <v>7003</v>
      </c>
      <c r="I4920" s="19" t="s">
        <v>15679</v>
      </c>
      <c r="J4920" s="19" t="s">
        <v>9283</v>
      </c>
      <c r="K4920" s="20" t="s">
        <v>5680</v>
      </c>
      <c r="L4920" s="19" t="s">
        <v>25</v>
      </c>
    </row>
    <row r="4921" spans="1:12" x14ac:dyDescent="0.25">
      <c r="A4921" s="19" t="s">
        <v>6742</v>
      </c>
      <c r="B4921" s="19" t="s">
        <v>6743</v>
      </c>
      <c r="C4921" s="19" t="s">
        <v>6988</v>
      </c>
      <c r="D4921" s="19" t="s">
        <v>6989</v>
      </c>
      <c r="E4921" s="20" t="s">
        <v>21</v>
      </c>
      <c r="F4921" s="19" t="s">
        <v>21</v>
      </c>
      <c r="G4921" s="180">
        <v>93372</v>
      </c>
      <c r="H4921" s="19" t="s">
        <v>7004</v>
      </c>
      <c r="I4921" s="19" t="s">
        <v>15679</v>
      </c>
      <c r="J4921" s="19" t="s">
        <v>9283</v>
      </c>
      <c r="K4921" s="20" t="s">
        <v>5033</v>
      </c>
      <c r="L4921" s="19" t="s">
        <v>25</v>
      </c>
    </row>
    <row r="4922" spans="1:12" x14ac:dyDescent="0.25">
      <c r="A4922" s="19" t="s">
        <v>6742</v>
      </c>
      <c r="B4922" s="19" t="s">
        <v>6743</v>
      </c>
      <c r="C4922" s="19" t="s">
        <v>6988</v>
      </c>
      <c r="D4922" s="19" t="s">
        <v>6989</v>
      </c>
      <c r="E4922" s="20" t="s">
        <v>21</v>
      </c>
      <c r="F4922" s="19" t="s">
        <v>21</v>
      </c>
      <c r="G4922" s="180">
        <v>93373</v>
      </c>
      <c r="H4922" s="19" t="s">
        <v>7005</v>
      </c>
      <c r="I4922" s="19" t="s">
        <v>15679</v>
      </c>
      <c r="J4922" s="19" t="s">
        <v>9283</v>
      </c>
      <c r="K4922" s="20" t="s">
        <v>9482</v>
      </c>
      <c r="L4922" s="19" t="s">
        <v>25</v>
      </c>
    </row>
    <row r="4923" spans="1:12" x14ac:dyDescent="0.25">
      <c r="A4923" s="19" t="s">
        <v>6742</v>
      </c>
      <c r="B4923" s="19" t="s">
        <v>6743</v>
      </c>
      <c r="C4923" s="19" t="s">
        <v>6988</v>
      </c>
      <c r="D4923" s="19" t="s">
        <v>6989</v>
      </c>
      <c r="E4923" s="20" t="s">
        <v>21</v>
      </c>
      <c r="F4923" s="19" t="s">
        <v>21</v>
      </c>
      <c r="G4923" s="180">
        <v>93374</v>
      </c>
      <c r="H4923" s="19" t="s">
        <v>7007</v>
      </c>
      <c r="I4923" s="19" t="s">
        <v>15679</v>
      </c>
      <c r="J4923" s="19" t="s">
        <v>9283</v>
      </c>
      <c r="K4923" s="20" t="s">
        <v>11092</v>
      </c>
      <c r="L4923" s="19" t="s">
        <v>25</v>
      </c>
    </row>
    <row r="4924" spans="1:12" x14ac:dyDescent="0.25">
      <c r="A4924" s="19" t="s">
        <v>6742</v>
      </c>
      <c r="B4924" s="19" t="s">
        <v>6743</v>
      </c>
      <c r="C4924" s="19" t="s">
        <v>6988</v>
      </c>
      <c r="D4924" s="19" t="s">
        <v>6989</v>
      </c>
      <c r="E4924" s="20" t="s">
        <v>21</v>
      </c>
      <c r="F4924" s="19" t="s">
        <v>21</v>
      </c>
      <c r="G4924" s="180">
        <v>93375</v>
      </c>
      <c r="H4924" s="19" t="s">
        <v>7008</v>
      </c>
      <c r="I4924" s="19" t="s">
        <v>15679</v>
      </c>
      <c r="J4924" s="19" t="s">
        <v>9283</v>
      </c>
      <c r="K4924" s="20" t="s">
        <v>11961</v>
      </c>
      <c r="L4924" s="19" t="s">
        <v>25</v>
      </c>
    </row>
    <row r="4925" spans="1:12" x14ac:dyDescent="0.25">
      <c r="A4925" s="19" t="s">
        <v>6742</v>
      </c>
      <c r="B4925" s="19" t="s">
        <v>6743</v>
      </c>
      <c r="C4925" s="19" t="s">
        <v>6988</v>
      </c>
      <c r="D4925" s="19" t="s">
        <v>6989</v>
      </c>
      <c r="E4925" s="20" t="s">
        <v>21</v>
      </c>
      <c r="F4925" s="19" t="s">
        <v>21</v>
      </c>
      <c r="G4925" s="180">
        <v>93376</v>
      </c>
      <c r="H4925" s="19" t="s">
        <v>7009</v>
      </c>
      <c r="I4925" s="19" t="s">
        <v>15679</v>
      </c>
      <c r="J4925" s="19" t="s">
        <v>9283</v>
      </c>
      <c r="K4925" s="20" t="s">
        <v>11284</v>
      </c>
      <c r="L4925" s="19" t="s">
        <v>25</v>
      </c>
    </row>
    <row r="4926" spans="1:12" x14ac:dyDescent="0.25">
      <c r="A4926" s="19" t="s">
        <v>6742</v>
      </c>
      <c r="B4926" s="19" t="s">
        <v>6743</v>
      </c>
      <c r="C4926" s="19" t="s">
        <v>6988</v>
      </c>
      <c r="D4926" s="19" t="s">
        <v>6989</v>
      </c>
      <c r="E4926" s="20" t="s">
        <v>21</v>
      </c>
      <c r="F4926" s="19" t="s">
        <v>21</v>
      </c>
      <c r="G4926" s="180">
        <v>93377</v>
      </c>
      <c r="H4926" s="19" t="s">
        <v>7011</v>
      </c>
      <c r="I4926" s="19" t="s">
        <v>15679</v>
      </c>
      <c r="J4926" s="19" t="s">
        <v>9283</v>
      </c>
      <c r="K4926" s="20" t="s">
        <v>5993</v>
      </c>
      <c r="L4926" s="19" t="s">
        <v>25</v>
      </c>
    </row>
    <row r="4927" spans="1:12" x14ac:dyDescent="0.25">
      <c r="A4927" s="19" t="s">
        <v>6742</v>
      </c>
      <c r="B4927" s="19" t="s">
        <v>6743</v>
      </c>
      <c r="C4927" s="19" t="s">
        <v>6988</v>
      </c>
      <c r="D4927" s="19" t="s">
        <v>6989</v>
      </c>
      <c r="E4927" s="20" t="s">
        <v>21</v>
      </c>
      <c r="F4927" s="19" t="s">
        <v>21</v>
      </c>
      <c r="G4927" s="180">
        <v>93378</v>
      </c>
      <c r="H4927" s="19" t="s">
        <v>7012</v>
      </c>
      <c r="I4927" s="19" t="s">
        <v>15679</v>
      </c>
      <c r="J4927" s="19" t="s">
        <v>9283</v>
      </c>
      <c r="K4927" s="20" t="s">
        <v>1548</v>
      </c>
      <c r="L4927" s="19" t="s">
        <v>25</v>
      </c>
    </row>
    <row r="4928" spans="1:12" x14ac:dyDescent="0.25">
      <c r="A4928" s="19" t="s">
        <v>6742</v>
      </c>
      <c r="B4928" s="19" t="s">
        <v>6743</v>
      </c>
      <c r="C4928" s="19" t="s">
        <v>6988</v>
      </c>
      <c r="D4928" s="19" t="s">
        <v>6989</v>
      </c>
      <c r="E4928" s="20" t="s">
        <v>21</v>
      </c>
      <c r="F4928" s="19" t="s">
        <v>21</v>
      </c>
      <c r="G4928" s="180">
        <v>93379</v>
      </c>
      <c r="H4928" s="19" t="s">
        <v>7013</v>
      </c>
      <c r="I4928" s="19" t="s">
        <v>15679</v>
      </c>
      <c r="J4928" s="19" t="s">
        <v>9283</v>
      </c>
      <c r="K4928" s="20" t="s">
        <v>2860</v>
      </c>
      <c r="L4928" s="19" t="s">
        <v>25</v>
      </c>
    </row>
    <row r="4929" spans="1:12" x14ac:dyDescent="0.25">
      <c r="A4929" s="19" t="s">
        <v>6742</v>
      </c>
      <c r="B4929" s="19" t="s">
        <v>6743</v>
      </c>
      <c r="C4929" s="19" t="s">
        <v>6988</v>
      </c>
      <c r="D4929" s="19" t="s">
        <v>6989</v>
      </c>
      <c r="E4929" s="20" t="s">
        <v>21</v>
      </c>
      <c r="F4929" s="19" t="s">
        <v>21</v>
      </c>
      <c r="G4929" s="180">
        <v>93380</v>
      </c>
      <c r="H4929" s="19" t="s">
        <v>7015</v>
      </c>
      <c r="I4929" s="19" t="s">
        <v>15679</v>
      </c>
      <c r="J4929" s="19" t="s">
        <v>9283</v>
      </c>
      <c r="K4929" s="20" t="s">
        <v>10106</v>
      </c>
      <c r="L4929" s="19" t="s">
        <v>25</v>
      </c>
    </row>
    <row r="4930" spans="1:12" x14ac:dyDescent="0.25">
      <c r="A4930" s="19" t="s">
        <v>6742</v>
      </c>
      <c r="B4930" s="19" t="s">
        <v>6743</v>
      </c>
      <c r="C4930" s="19" t="s">
        <v>6988</v>
      </c>
      <c r="D4930" s="19" t="s">
        <v>6989</v>
      </c>
      <c r="E4930" s="20" t="s">
        <v>21</v>
      </c>
      <c r="F4930" s="19" t="s">
        <v>21</v>
      </c>
      <c r="G4930" s="180">
        <v>93381</v>
      </c>
      <c r="H4930" s="19" t="s">
        <v>7016</v>
      </c>
      <c r="I4930" s="19" t="s">
        <v>15679</v>
      </c>
      <c r="J4930" s="19" t="s">
        <v>9283</v>
      </c>
      <c r="K4930" s="20" t="s">
        <v>486</v>
      </c>
      <c r="L4930" s="19" t="s">
        <v>25</v>
      </c>
    </row>
    <row r="4931" spans="1:12" x14ac:dyDescent="0.25">
      <c r="A4931" s="19" t="s">
        <v>6742</v>
      </c>
      <c r="B4931" s="19" t="s">
        <v>6743</v>
      </c>
      <c r="C4931" s="19" t="s">
        <v>6988</v>
      </c>
      <c r="D4931" s="19" t="s">
        <v>6989</v>
      </c>
      <c r="E4931" s="20" t="s">
        <v>21</v>
      </c>
      <c r="F4931" s="19" t="s">
        <v>21</v>
      </c>
      <c r="G4931" s="180">
        <v>93382</v>
      </c>
      <c r="H4931" s="19" t="s">
        <v>7018</v>
      </c>
      <c r="I4931" s="19" t="s">
        <v>15679</v>
      </c>
      <c r="J4931" s="19" t="s">
        <v>9283</v>
      </c>
      <c r="K4931" s="20" t="s">
        <v>11962</v>
      </c>
      <c r="L4931" s="19" t="s">
        <v>25</v>
      </c>
    </row>
    <row r="4932" spans="1:12" x14ac:dyDescent="0.25">
      <c r="A4932" s="19" t="s">
        <v>6742</v>
      </c>
      <c r="B4932" s="19" t="s">
        <v>6743</v>
      </c>
      <c r="C4932" s="19" t="s">
        <v>6988</v>
      </c>
      <c r="D4932" s="19" t="s">
        <v>6989</v>
      </c>
      <c r="E4932" s="20" t="s">
        <v>21</v>
      </c>
      <c r="F4932" s="19" t="s">
        <v>21</v>
      </c>
      <c r="G4932" s="180">
        <v>96995</v>
      </c>
      <c r="H4932" s="19" t="s">
        <v>7020</v>
      </c>
      <c r="I4932" s="19" t="s">
        <v>15679</v>
      </c>
      <c r="J4932" s="19" t="s">
        <v>444</v>
      </c>
      <c r="K4932" s="20" t="s">
        <v>11085</v>
      </c>
      <c r="L4932" s="19" t="s">
        <v>25</v>
      </c>
    </row>
    <row r="4933" spans="1:12" x14ac:dyDescent="0.25">
      <c r="A4933" s="19" t="s">
        <v>6742</v>
      </c>
      <c r="B4933" s="19" t="s">
        <v>6743</v>
      </c>
      <c r="C4933" s="19" t="s">
        <v>7021</v>
      </c>
      <c r="D4933" s="19" t="s">
        <v>7022</v>
      </c>
      <c r="E4933" s="20" t="s">
        <v>21</v>
      </c>
      <c r="F4933" s="19" t="s">
        <v>21</v>
      </c>
      <c r="G4933" s="180">
        <v>97916</v>
      </c>
      <c r="H4933" s="19" t="s">
        <v>7023</v>
      </c>
      <c r="I4933" s="19" t="s">
        <v>25167</v>
      </c>
      <c r="J4933" s="19" t="s">
        <v>9283</v>
      </c>
      <c r="K4933" s="20" t="s">
        <v>1540</v>
      </c>
      <c r="L4933" s="19" t="s">
        <v>25</v>
      </c>
    </row>
    <row r="4934" spans="1:12" x14ac:dyDescent="0.25">
      <c r="A4934" s="19" t="s">
        <v>6742</v>
      </c>
      <c r="B4934" s="19" t="s">
        <v>6743</v>
      </c>
      <c r="C4934" s="19" t="s">
        <v>7021</v>
      </c>
      <c r="D4934" s="19" t="s">
        <v>7022</v>
      </c>
      <c r="E4934" s="20" t="s">
        <v>21</v>
      </c>
      <c r="F4934" s="19" t="s">
        <v>21</v>
      </c>
      <c r="G4934" s="180">
        <v>97917</v>
      </c>
      <c r="H4934" s="19" t="s">
        <v>7025</v>
      </c>
      <c r="I4934" s="19" t="s">
        <v>25167</v>
      </c>
      <c r="J4934" s="19" t="s">
        <v>9283</v>
      </c>
      <c r="K4934" s="20" t="s">
        <v>1078</v>
      </c>
      <c r="L4934" s="19" t="s">
        <v>25</v>
      </c>
    </row>
    <row r="4935" spans="1:12" x14ac:dyDescent="0.25">
      <c r="A4935" s="19" t="s">
        <v>6742</v>
      </c>
      <c r="B4935" s="19" t="s">
        <v>6743</v>
      </c>
      <c r="C4935" s="19" t="s">
        <v>7021</v>
      </c>
      <c r="D4935" s="19" t="s">
        <v>7022</v>
      </c>
      <c r="E4935" s="20" t="s">
        <v>21</v>
      </c>
      <c r="F4935" s="19" t="s">
        <v>21</v>
      </c>
      <c r="G4935" s="180">
        <v>97918</v>
      </c>
      <c r="H4935" s="19" t="s">
        <v>7026</v>
      </c>
      <c r="I4935" s="19" t="s">
        <v>25167</v>
      </c>
      <c r="J4935" s="19" t="s">
        <v>9283</v>
      </c>
      <c r="K4935" s="20" t="s">
        <v>1049</v>
      </c>
      <c r="L4935" s="19" t="s">
        <v>25</v>
      </c>
    </row>
    <row r="4936" spans="1:12" x14ac:dyDescent="0.25">
      <c r="A4936" s="19" t="s">
        <v>6742</v>
      </c>
      <c r="B4936" s="19" t="s">
        <v>6743</v>
      </c>
      <c r="C4936" s="19" t="s">
        <v>7021</v>
      </c>
      <c r="D4936" s="19" t="s">
        <v>7022</v>
      </c>
      <c r="E4936" s="20" t="s">
        <v>21</v>
      </c>
      <c r="F4936" s="19" t="s">
        <v>21</v>
      </c>
      <c r="G4936" s="180">
        <v>97919</v>
      </c>
      <c r="H4936" s="19" t="s">
        <v>7027</v>
      </c>
      <c r="I4936" s="19" t="s">
        <v>25167</v>
      </c>
      <c r="J4936" s="19" t="s">
        <v>9283</v>
      </c>
      <c r="K4936" s="20" t="s">
        <v>1690</v>
      </c>
      <c r="L4936" s="19" t="s">
        <v>25</v>
      </c>
    </row>
    <row r="4937" spans="1:12" x14ac:dyDescent="0.25">
      <c r="A4937" s="19" t="s">
        <v>6742</v>
      </c>
      <c r="B4937" s="19" t="s">
        <v>6743</v>
      </c>
      <c r="C4937" s="19" t="s">
        <v>7028</v>
      </c>
      <c r="D4937" s="19" t="s">
        <v>7029</v>
      </c>
      <c r="E4937" s="20" t="s">
        <v>21</v>
      </c>
      <c r="F4937" s="19" t="s">
        <v>21</v>
      </c>
      <c r="G4937" s="180">
        <v>94100</v>
      </c>
      <c r="H4937" s="19" t="s">
        <v>7030</v>
      </c>
      <c r="I4937" s="19" t="s">
        <v>15719</v>
      </c>
      <c r="J4937" s="19" t="s">
        <v>9283</v>
      </c>
      <c r="K4937" s="20" t="s">
        <v>497</v>
      </c>
      <c r="L4937" s="19" t="s">
        <v>25</v>
      </c>
    </row>
    <row r="4938" spans="1:12" x14ac:dyDescent="0.25">
      <c r="A4938" s="19" t="s">
        <v>6742</v>
      </c>
      <c r="B4938" s="19" t="s">
        <v>6743</v>
      </c>
      <c r="C4938" s="19" t="s">
        <v>7028</v>
      </c>
      <c r="D4938" s="19" t="s">
        <v>7029</v>
      </c>
      <c r="E4938" s="20" t="s">
        <v>21</v>
      </c>
      <c r="F4938" s="19" t="s">
        <v>21</v>
      </c>
      <c r="G4938" s="180">
        <v>94104</v>
      </c>
      <c r="H4938" s="19" t="s">
        <v>7031</v>
      </c>
      <c r="I4938" s="19" t="s">
        <v>15679</v>
      </c>
      <c r="J4938" s="19" t="s">
        <v>9283</v>
      </c>
      <c r="K4938" s="20" t="s">
        <v>11963</v>
      </c>
      <c r="L4938" s="19" t="s">
        <v>25</v>
      </c>
    </row>
    <row r="4939" spans="1:12" x14ac:dyDescent="0.25">
      <c r="A4939" s="19" t="s">
        <v>6742</v>
      </c>
      <c r="B4939" s="19" t="s">
        <v>6743</v>
      </c>
      <c r="C4939" s="19" t="s">
        <v>7028</v>
      </c>
      <c r="D4939" s="19" t="s">
        <v>7029</v>
      </c>
      <c r="E4939" s="20" t="s">
        <v>21</v>
      </c>
      <c r="F4939" s="19" t="s">
        <v>21</v>
      </c>
      <c r="G4939" s="180">
        <v>94105</v>
      </c>
      <c r="H4939" s="19" t="s">
        <v>7032</v>
      </c>
      <c r="I4939" s="19" t="s">
        <v>15679</v>
      </c>
      <c r="J4939" s="19" t="s">
        <v>9283</v>
      </c>
      <c r="K4939" s="20" t="s">
        <v>11964</v>
      </c>
      <c r="L4939" s="19" t="s">
        <v>25</v>
      </c>
    </row>
    <row r="4940" spans="1:12" x14ac:dyDescent="0.25">
      <c r="A4940" s="19" t="s">
        <v>6742</v>
      </c>
      <c r="B4940" s="19" t="s">
        <v>6743</v>
      </c>
      <c r="C4940" s="19" t="s">
        <v>7028</v>
      </c>
      <c r="D4940" s="19" t="s">
        <v>7029</v>
      </c>
      <c r="E4940" s="20" t="s">
        <v>21</v>
      </c>
      <c r="F4940" s="19" t="s">
        <v>21</v>
      </c>
      <c r="G4940" s="180">
        <v>94106</v>
      </c>
      <c r="H4940" s="19" t="s">
        <v>7034</v>
      </c>
      <c r="I4940" s="19" t="s">
        <v>15679</v>
      </c>
      <c r="J4940" s="19" t="s">
        <v>9283</v>
      </c>
      <c r="K4940" s="20" t="s">
        <v>11965</v>
      </c>
      <c r="L4940" s="19" t="s">
        <v>25</v>
      </c>
    </row>
    <row r="4941" spans="1:12" x14ac:dyDescent="0.25">
      <c r="A4941" s="19" t="s">
        <v>6742</v>
      </c>
      <c r="B4941" s="19" t="s">
        <v>6743</v>
      </c>
      <c r="C4941" s="19" t="s">
        <v>7028</v>
      </c>
      <c r="D4941" s="19" t="s">
        <v>7029</v>
      </c>
      <c r="E4941" s="20" t="s">
        <v>21</v>
      </c>
      <c r="F4941" s="19" t="s">
        <v>21</v>
      </c>
      <c r="G4941" s="180">
        <v>94107</v>
      </c>
      <c r="H4941" s="19" t="s">
        <v>7035</v>
      </c>
      <c r="I4941" s="19" t="s">
        <v>15679</v>
      </c>
      <c r="J4941" s="19" t="s">
        <v>9283</v>
      </c>
      <c r="K4941" s="20" t="s">
        <v>11966</v>
      </c>
      <c r="L4941" s="19" t="s">
        <v>25</v>
      </c>
    </row>
    <row r="4942" spans="1:12" x14ac:dyDescent="0.25">
      <c r="A4942" s="19" t="s">
        <v>6742</v>
      </c>
      <c r="B4942" s="19" t="s">
        <v>6743</v>
      </c>
      <c r="C4942" s="19" t="s">
        <v>7028</v>
      </c>
      <c r="D4942" s="19" t="s">
        <v>7029</v>
      </c>
      <c r="E4942" s="20" t="s">
        <v>21</v>
      </c>
      <c r="F4942" s="19" t="s">
        <v>21</v>
      </c>
      <c r="G4942" s="180">
        <v>94113</v>
      </c>
      <c r="H4942" s="19" t="s">
        <v>7036</v>
      </c>
      <c r="I4942" s="19" t="s">
        <v>15679</v>
      </c>
      <c r="J4942" s="19" t="s">
        <v>9283</v>
      </c>
      <c r="K4942" s="20" t="s">
        <v>11967</v>
      </c>
      <c r="L4942" s="19" t="s">
        <v>25</v>
      </c>
    </row>
    <row r="4943" spans="1:12" x14ac:dyDescent="0.25">
      <c r="A4943" s="19" t="s">
        <v>6742</v>
      </c>
      <c r="B4943" s="19" t="s">
        <v>6743</v>
      </c>
      <c r="C4943" s="19" t="s">
        <v>7028</v>
      </c>
      <c r="D4943" s="19" t="s">
        <v>7029</v>
      </c>
      <c r="E4943" s="20" t="s">
        <v>21</v>
      </c>
      <c r="F4943" s="19" t="s">
        <v>21</v>
      </c>
      <c r="G4943" s="180">
        <v>94114</v>
      </c>
      <c r="H4943" s="19" t="s">
        <v>7037</v>
      </c>
      <c r="I4943" s="19" t="s">
        <v>15679</v>
      </c>
      <c r="J4943" s="19" t="s">
        <v>9283</v>
      </c>
      <c r="K4943" s="20" t="s">
        <v>11968</v>
      </c>
      <c r="L4943" s="19" t="s">
        <v>25</v>
      </c>
    </row>
    <row r="4944" spans="1:12" x14ac:dyDescent="0.25">
      <c r="A4944" s="19" t="s">
        <v>6742</v>
      </c>
      <c r="B4944" s="19" t="s">
        <v>6743</v>
      </c>
      <c r="C4944" s="19" t="s">
        <v>7028</v>
      </c>
      <c r="D4944" s="19" t="s">
        <v>7029</v>
      </c>
      <c r="E4944" s="20" t="s">
        <v>21</v>
      </c>
      <c r="F4944" s="19" t="s">
        <v>21</v>
      </c>
      <c r="G4944" s="180">
        <v>94115</v>
      </c>
      <c r="H4944" s="19" t="s">
        <v>7038</v>
      </c>
      <c r="I4944" s="19" t="s">
        <v>15679</v>
      </c>
      <c r="J4944" s="19" t="s">
        <v>9283</v>
      </c>
      <c r="K4944" s="20" t="s">
        <v>11969</v>
      </c>
      <c r="L4944" s="19" t="s">
        <v>25</v>
      </c>
    </row>
    <row r="4945" spans="1:12" x14ac:dyDescent="0.25">
      <c r="A4945" s="19" t="s">
        <v>6742</v>
      </c>
      <c r="B4945" s="19" t="s">
        <v>6743</v>
      </c>
      <c r="C4945" s="19" t="s">
        <v>7028</v>
      </c>
      <c r="D4945" s="19" t="s">
        <v>7029</v>
      </c>
      <c r="E4945" s="20" t="s">
        <v>21</v>
      </c>
      <c r="F4945" s="19" t="s">
        <v>21</v>
      </c>
      <c r="G4945" s="180">
        <v>94116</v>
      </c>
      <c r="H4945" s="19" t="s">
        <v>7039</v>
      </c>
      <c r="I4945" s="19" t="s">
        <v>15679</v>
      </c>
      <c r="J4945" s="19" t="s">
        <v>9283</v>
      </c>
      <c r="K4945" s="20" t="s">
        <v>4808</v>
      </c>
      <c r="L4945" s="19" t="s">
        <v>25</v>
      </c>
    </row>
    <row r="4946" spans="1:12" x14ac:dyDescent="0.25">
      <c r="A4946" s="19" t="s">
        <v>6742</v>
      </c>
      <c r="B4946" s="19" t="s">
        <v>6743</v>
      </c>
      <c r="C4946" s="19" t="s">
        <v>7028</v>
      </c>
      <c r="D4946" s="19" t="s">
        <v>7029</v>
      </c>
      <c r="E4946" s="20" t="s">
        <v>21</v>
      </c>
      <c r="F4946" s="19" t="s">
        <v>21</v>
      </c>
      <c r="G4946" s="180">
        <v>101616</v>
      </c>
      <c r="H4946" s="19" t="s">
        <v>7040</v>
      </c>
      <c r="I4946" s="19" t="s">
        <v>15719</v>
      </c>
      <c r="J4946" s="19" t="s">
        <v>9283</v>
      </c>
      <c r="K4946" s="20" t="s">
        <v>11465</v>
      </c>
      <c r="L4946" s="19" t="s">
        <v>25</v>
      </c>
    </row>
    <row r="4947" spans="1:12" x14ac:dyDescent="0.25">
      <c r="A4947" s="19" t="s">
        <v>6742</v>
      </c>
      <c r="B4947" s="19" t="s">
        <v>6743</v>
      </c>
      <c r="C4947" s="19" t="s">
        <v>7028</v>
      </c>
      <c r="D4947" s="19" t="s">
        <v>7029</v>
      </c>
      <c r="E4947" s="20" t="s">
        <v>21</v>
      </c>
      <c r="F4947" s="19" t="s">
        <v>21</v>
      </c>
      <c r="G4947" s="180">
        <v>101617</v>
      </c>
      <c r="H4947" s="19" t="s">
        <v>7041</v>
      </c>
      <c r="I4947" s="19" t="s">
        <v>15719</v>
      </c>
      <c r="J4947" s="19" t="s">
        <v>9283</v>
      </c>
      <c r="K4947" s="20" t="s">
        <v>9315</v>
      </c>
      <c r="L4947" s="19" t="s">
        <v>25</v>
      </c>
    </row>
    <row r="4948" spans="1:12" x14ac:dyDescent="0.25">
      <c r="A4948" s="19" t="s">
        <v>6742</v>
      </c>
      <c r="B4948" s="19" t="s">
        <v>6743</v>
      </c>
      <c r="C4948" s="19" t="s">
        <v>7028</v>
      </c>
      <c r="D4948" s="19" t="s">
        <v>7029</v>
      </c>
      <c r="E4948" s="20" t="s">
        <v>21</v>
      </c>
      <c r="F4948" s="19" t="s">
        <v>21</v>
      </c>
      <c r="G4948" s="180">
        <v>101618</v>
      </c>
      <c r="H4948" s="19" t="s">
        <v>7043</v>
      </c>
      <c r="I4948" s="19" t="s">
        <v>15679</v>
      </c>
      <c r="J4948" s="19" t="s">
        <v>9283</v>
      </c>
      <c r="K4948" s="20" t="s">
        <v>11970</v>
      </c>
      <c r="L4948" s="19" t="s">
        <v>25</v>
      </c>
    </row>
    <row r="4949" spans="1:12" x14ac:dyDescent="0.25">
      <c r="A4949" s="19" t="s">
        <v>6742</v>
      </c>
      <c r="B4949" s="19" t="s">
        <v>6743</v>
      </c>
      <c r="C4949" s="19" t="s">
        <v>7028</v>
      </c>
      <c r="D4949" s="19" t="s">
        <v>7029</v>
      </c>
      <c r="E4949" s="20" t="s">
        <v>21</v>
      </c>
      <c r="F4949" s="19" t="s">
        <v>21</v>
      </c>
      <c r="G4949" s="180">
        <v>101619</v>
      </c>
      <c r="H4949" s="19" t="s">
        <v>7044</v>
      </c>
      <c r="I4949" s="19" t="s">
        <v>15679</v>
      </c>
      <c r="J4949" s="19" t="s">
        <v>9283</v>
      </c>
      <c r="K4949" s="20" t="s">
        <v>11971</v>
      </c>
      <c r="L4949" s="19" t="s">
        <v>25</v>
      </c>
    </row>
    <row r="4950" spans="1:12" x14ac:dyDescent="0.25">
      <c r="A4950" s="19" t="s">
        <v>6742</v>
      </c>
      <c r="B4950" s="19" t="s">
        <v>6743</v>
      </c>
      <c r="C4950" s="19" t="s">
        <v>7028</v>
      </c>
      <c r="D4950" s="19" t="s">
        <v>7029</v>
      </c>
      <c r="E4950" s="20" t="s">
        <v>21</v>
      </c>
      <c r="F4950" s="19" t="s">
        <v>21</v>
      </c>
      <c r="G4950" s="180">
        <v>101620</v>
      </c>
      <c r="H4950" s="19" t="s">
        <v>7045</v>
      </c>
      <c r="I4950" s="19" t="s">
        <v>15679</v>
      </c>
      <c r="J4950" s="19" t="s">
        <v>9283</v>
      </c>
      <c r="K4950" s="20" t="s">
        <v>11972</v>
      </c>
      <c r="L4950" s="19" t="s">
        <v>25</v>
      </c>
    </row>
    <row r="4951" spans="1:12" x14ac:dyDescent="0.25">
      <c r="A4951" s="19" t="s">
        <v>6742</v>
      </c>
      <c r="B4951" s="19" t="s">
        <v>6743</v>
      </c>
      <c r="C4951" s="19" t="s">
        <v>7028</v>
      </c>
      <c r="D4951" s="19" t="s">
        <v>7029</v>
      </c>
      <c r="E4951" s="20" t="s">
        <v>21</v>
      </c>
      <c r="F4951" s="19" t="s">
        <v>21</v>
      </c>
      <c r="G4951" s="180">
        <v>101621</v>
      </c>
      <c r="H4951" s="19" t="s">
        <v>7046</v>
      </c>
      <c r="I4951" s="19" t="s">
        <v>15679</v>
      </c>
      <c r="J4951" s="19" t="s">
        <v>9283</v>
      </c>
      <c r="K4951" s="20" t="s">
        <v>11973</v>
      </c>
      <c r="L4951" s="19" t="s">
        <v>25</v>
      </c>
    </row>
    <row r="4952" spans="1:12" x14ac:dyDescent="0.25">
      <c r="A4952" s="19" t="s">
        <v>6742</v>
      </c>
      <c r="B4952" s="19" t="s">
        <v>6743</v>
      </c>
      <c r="C4952" s="19" t="s">
        <v>7028</v>
      </c>
      <c r="D4952" s="19" t="s">
        <v>7029</v>
      </c>
      <c r="E4952" s="20" t="s">
        <v>21</v>
      </c>
      <c r="F4952" s="19" t="s">
        <v>21</v>
      </c>
      <c r="G4952" s="180">
        <v>101622</v>
      </c>
      <c r="H4952" s="19" t="s">
        <v>7047</v>
      </c>
      <c r="I4952" s="19" t="s">
        <v>15679</v>
      </c>
      <c r="J4952" s="19" t="s">
        <v>9283</v>
      </c>
      <c r="K4952" s="20" t="s">
        <v>11974</v>
      </c>
      <c r="L4952" s="19" t="s">
        <v>25</v>
      </c>
    </row>
    <row r="4953" spans="1:12" x14ac:dyDescent="0.25">
      <c r="A4953" s="19" t="s">
        <v>6742</v>
      </c>
      <c r="B4953" s="19" t="s">
        <v>6743</v>
      </c>
      <c r="C4953" s="19" t="s">
        <v>7028</v>
      </c>
      <c r="D4953" s="19" t="s">
        <v>7029</v>
      </c>
      <c r="E4953" s="20" t="s">
        <v>21</v>
      </c>
      <c r="F4953" s="19" t="s">
        <v>21</v>
      </c>
      <c r="G4953" s="180">
        <v>101623</v>
      </c>
      <c r="H4953" s="19" t="s">
        <v>7048</v>
      </c>
      <c r="I4953" s="19" t="s">
        <v>15679</v>
      </c>
      <c r="J4953" s="19" t="s">
        <v>9283</v>
      </c>
      <c r="K4953" s="20" t="s">
        <v>11975</v>
      </c>
      <c r="L4953" s="19" t="s">
        <v>25</v>
      </c>
    </row>
    <row r="4954" spans="1:12" x14ac:dyDescent="0.25">
      <c r="A4954" s="19" t="s">
        <v>6742</v>
      </c>
      <c r="B4954" s="19" t="s">
        <v>6743</v>
      </c>
      <c r="C4954" s="19" t="s">
        <v>7028</v>
      </c>
      <c r="D4954" s="19" t="s">
        <v>7029</v>
      </c>
      <c r="E4954" s="20" t="s">
        <v>21</v>
      </c>
      <c r="F4954" s="19" t="s">
        <v>21</v>
      </c>
      <c r="G4954" s="180">
        <v>101624</v>
      </c>
      <c r="H4954" s="19" t="s">
        <v>7049</v>
      </c>
      <c r="I4954" s="19" t="s">
        <v>15679</v>
      </c>
      <c r="J4954" s="19" t="s">
        <v>9283</v>
      </c>
      <c r="K4954" s="20" t="s">
        <v>11976</v>
      </c>
      <c r="L4954" s="19" t="s">
        <v>25</v>
      </c>
    </row>
    <row r="4955" spans="1:12" x14ac:dyDescent="0.25">
      <c r="A4955" s="19" t="s">
        <v>6742</v>
      </c>
      <c r="B4955" s="19" t="s">
        <v>6743</v>
      </c>
      <c r="C4955" s="19" t="s">
        <v>7028</v>
      </c>
      <c r="D4955" s="19" t="s">
        <v>7029</v>
      </c>
      <c r="E4955" s="20" t="s">
        <v>21</v>
      </c>
      <c r="F4955" s="19" t="s">
        <v>21</v>
      </c>
      <c r="G4955" s="180">
        <v>101625</v>
      </c>
      <c r="H4955" s="19" t="s">
        <v>7051</v>
      </c>
      <c r="I4955" s="19" t="s">
        <v>15679</v>
      </c>
      <c r="J4955" s="19" t="s">
        <v>9283</v>
      </c>
      <c r="K4955" s="20" t="s">
        <v>11977</v>
      </c>
      <c r="L4955" s="19" t="s">
        <v>25</v>
      </c>
    </row>
    <row r="4956" spans="1:12" x14ac:dyDescent="0.25">
      <c r="A4956" s="19" t="s">
        <v>6742</v>
      </c>
      <c r="B4956" s="19" t="s">
        <v>6743</v>
      </c>
      <c r="C4956" s="19" t="s">
        <v>7052</v>
      </c>
      <c r="D4956" s="19" t="s">
        <v>7053</v>
      </c>
      <c r="E4956" s="20" t="s">
        <v>21</v>
      </c>
      <c r="F4956" s="19" t="s">
        <v>21</v>
      </c>
      <c r="G4956" s="180">
        <v>95606</v>
      </c>
      <c r="H4956" s="19" t="s">
        <v>7054</v>
      </c>
      <c r="I4956" s="19" t="s">
        <v>15679</v>
      </c>
      <c r="J4956" s="19" t="s">
        <v>9283</v>
      </c>
      <c r="K4956" s="20" t="s">
        <v>7545</v>
      </c>
      <c r="L4956" s="19" t="s">
        <v>25</v>
      </c>
    </row>
    <row r="4957" spans="1:12" x14ac:dyDescent="0.25">
      <c r="A4957" s="19" t="s">
        <v>7056</v>
      </c>
      <c r="B4957" s="19" t="s">
        <v>7057</v>
      </c>
      <c r="C4957" s="19" t="s">
        <v>7058</v>
      </c>
      <c r="D4957" s="19" t="s">
        <v>7059</v>
      </c>
      <c r="E4957" s="20" t="s">
        <v>21</v>
      </c>
      <c r="F4957" s="19" t="s">
        <v>21</v>
      </c>
      <c r="G4957" s="180">
        <v>87471</v>
      </c>
      <c r="H4957" s="19" t="s">
        <v>7060</v>
      </c>
      <c r="I4957" s="19" t="s">
        <v>15719</v>
      </c>
      <c r="J4957" s="19" t="s">
        <v>9283</v>
      </c>
      <c r="K4957" s="20" t="s">
        <v>4341</v>
      </c>
      <c r="L4957" s="19" t="s">
        <v>25</v>
      </c>
    </row>
    <row r="4958" spans="1:12" x14ac:dyDescent="0.25">
      <c r="A4958" s="19" t="s">
        <v>7056</v>
      </c>
      <c r="B4958" s="19" t="s">
        <v>7057</v>
      </c>
      <c r="C4958" s="19" t="s">
        <v>7058</v>
      </c>
      <c r="D4958" s="19" t="s">
        <v>7059</v>
      </c>
      <c r="E4958" s="20" t="s">
        <v>21</v>
      </c>
      <c r="F4958" s="19" t="s">
        <v>21</v>
      </c>
      <c r="G4958" s="180">
        <v>87472</v>
      </c>
      <c r="H4958" s="19" t="s">
        <v>7061</v>
      </c>
      <c r="I4958" s="19" t="s">
        <v>15719</v>
      </c>
      <c r="J4958" s="19" t="s">
        <v>9283</v>
      </c>
      <c r="K4958" s="20" t="s">
        <v>11875</v>
      </c>
      <c r="L4958" s="19" t="s">
        <v>25</v>
      </c>
    </row>
    <row r="4959" spans="1:12" x14ac:dyDescent="0.25">
      <c r="A4959" s="19" t="s">
        <v>7056</v>
      </c>
      <c r="B4959" s="19" t="s">
        <v>7057</v>
      </c>
      <c r="C4959" s="19" t="s">
        <v>7058</v>
      </c>
      <c r="D4959" s="19" t="s">
        <v>7059</v>
      </c>
      <c r="E4959" s="20" t="s">
        <v>21</v>
      </c>
      <c r="F4959" s="19" t="s">
        <v>21</v>
      </c>
      <c r="G4959" s="180">
        <v>87473</v>
      </c>
      <c r="H4959" s="19" t="s">
        <v>7063</v>
      </c>
      <c r="I4959" s="19" t="s">
        <v>15719</v>
      </c>
      <c r="J4959" s="19" t="s">
        <v>9283</v>
      </c>
      <c r="K4959" s="20" t="s">
        <v>11978</v>
      </c>
      <c r="L4959" s="19" t="s">
        <v>25</v>
      </c>
    </row>
    <row r="4960" spans="1:12" x14ac:dyDescent="0.25">
      <c r="A4960" s="19" t="s">
        <v>7056</v>
      </c>
      <c r="B4960" s="19" t="s">
        <v>7057</v>
      </c>
      <c r="C4960" s="19" t="s">
        <v>7058</v>
      </c>
      <c r="D4960" s="19" t="s">
        <v>7059</v>
      </c>
      <c r="E4960" s="20" t="s">
        <v>21</v>
      </c>
      <c r="F4960" s="19" t="s">
        <v>21</v>
      </c>
      <c r="G4960" s="180">
        <v>87474</v>
      </c>
      <c r="H4960" s="19" t="s">
        <v>7065</v>
      </c>
      <c r="I4960" s="19" t="s">
        <v>15719</v>
      </c>
      <c r="J4960" s="19" t="s">
        <v>9283</v>
      </c>
      <c r="K4960" s="20" t="s">
        <v>11979</v>
      </c>
      <c r="L4960" s="19" t="s">
        <v>25</v>
      </c>
    </row>
    <row r="4961" spans="1:12" x14ac:dyDescent="0.25">
      <c r="A4961" s="19" t="s">
        <v>7056</v>
      </c>
      <c r="B4961" s="19" t="s">
        <v>7057</v>
      </c>
      <c r="C4961" s="19" t="s">
        <v>7058</v>
      </c>
      <c r="D4961" s="19" t="s">
        <v>7059</v>
      </c>
      <c r="E4961" s="20" t="s">
        <v>21</v>
      </c>
      <c r="F4961" s="19" t="s">
        <v>21</v>
      </c>
      <c r="G4961" s="180">
        <v>87475</v>
      </c>
      <c r="H4961" s="19" t="s">
        <v>7066</v>
      </c>
      <c r="I4961" s="19" t="s">
        <v>15719</v>
      </c>
      <c r="J4961" s="19" t="s">
        <v>9283</v>
      </c>
      <c r="K4961" s="20" t="s">
        <v>11980</v>
      </c>
      <c r="L4961" s="19" t="s">
        <v>25</v>
      </c>
    </row>
    <row r="4962" spans="1:12" x14ac:dyDescent="0.25">
      <c r="A4962" s="19" t="s">
        <v>7056</v>
      </c>
      <c r="B4962" s="19" t="s">
        <v>7057</v>
      </c>
      <c r="C4962" s="19" t="s">
        <v>7058</v>
      </c>
      <c r="D4962" s="19" t="s">
        <v>7059</v>
      </c>
      <c r="E4962" s="20" t="s">
        <v>21</v>
      </c>
      <c r="F4962" s="19" t="s">
        <v>21</v>
      </c>
      <c r="G4962" s="180">
        <v>87476</v>
      </c>
      <c r="H4962" s="19" t="s">
        <v>7067</v>
      </c>
      <c r="I4962" s="19" t="s">
        <v>15719</v>
      </c>
      <c r="J4962" s="19" t="s">
        <v>9283</v>
      </c>
      <c r="K4962" s="20" t="s">
        <v>11981</v>
      </c>
      <c r="L4962" s="19" t="s">
        <v>25</v>
      </c>
    </row>
    <row r="4963" spans="1:12" x14ac:dyDescent="0.25">
      <c r="A4963" s="19" t="s">
        <v>7056</v>
      </c>
      <c r="B4963" s="19" t="s">
        <v>7057</v>
      </c>
      <c r="C4963" s="19" t="s">
        <v>7058</v>
      </c>
      <c r="D4963" s="19" t="s">
        <v>7059</v>
      </c>
      <c r="E4963" s="20" t="s">
        <v>21</v>
      </c>
      <c r="F4963" s="19" t="s">
        <v>21</v>
      </c>
      <c r="G4963" s="180">
        <v>87477</v>
      </c>
      <c r="H4963" s="19" t="s">
        <v>7068</v>
      </c>
      <c r="I4963" s="19" t="s">
        <v>15719</v>
      </c>
      <c r="J4963" s="19" t="s">
        <v>9283</v>
      </c>
      <c r="K4963" s="20" t="s">
        <v>5537</v>
      </c>
      <c r="L4963" s="19" t="s">
        <v>25</v>
      </c>
    </row>
    <row r="4964" spans="1:12" x14ac:dyDescent="0.25">
      <c r="A4964" s="19" t="s">
        <v>7056</v>
      </c>
      <c r="B4964" s="19" t="s">
        <v>7057</v>
      </c>
      <c r="C4964" s="19" t="s">
        <v>7058</v>
      </c>
      <c r="D4964" s="19" t="s">
        <v>7059</v>
      </c>
      <c r="E4964" s="20" t="s">
        <v>21</v>
      </c>
      <c r="F4964" s="19" t="s">
        <v>21</v>
      </c>
      <c r="G4964" s="180">
        <v>87478</v>
      </c>
      <c r="H4964" s="19" t="s">
        <v>7069</v>
      </c>
      <c r="I4964" s="19" t="s">
        <v>15719</v>
      </c>
      <c r="J4964" s="19" t="s">
        <v>9283</v>
      </c>
      <c r="K4964" s="20" t="s">
        <v>11982</v>
      </c>
      <c r="L4964" s="19" t="s">
        <v>25</v>
      </c>
    </row>
    <row r="4965" spans="1:12" x14ac:dyDescent="0.25">
      <c r="A4965" s="19" t="s">
        <v>7056</v>
      </c>
      <c r="B4965" s="19" t="s">
        <v>7057</v>
      </c>
      <c r="C4965" s="19" t="s">
        <v>7058</v>
      </c>
      <c r="D4965" s="19" t="s">
        <v>7059</v>
      </c>
      <c r="E4965" s="20" t="s">
        <v>21</v>
      </c>
      <c r="F4965" s="19" t="s">
        <v>21</v>
      </c>
      <c r="G4965" s="180">
        <v>87479</v>
      </c>
      <c r="H4965" s="19" t="s">
        <v>7070</v>
      </c>
      <c r="I4965" s="19" t="s">
        <v>15719</v>
      </c>
      <c r="J4965" s="19" t="s">
        <v>9283</v>
      </c>
      <c r="K4965" s="20" t="s">
        <v>11983</v>
      </c>
      <c r="L4965" s="19" t="s">
        <v>25</v>
      </c>
    </row>
    <row r="4966" spans="1:12" x14ac:dyDescent="0.25">
      <c r="A4966" s="19" t="s">
        <v>7056</v>
      </c>
      <c r="B4966" s="19" t="s">
        <v>7057</v>
      </c>
      <c r="C4966" s="19" t="s">
        <v>7058</v>
      </c>
      <c r="D4966" s="19" t="s">
        <v>7059</v>
      </c>
      <c r="E4966" s="20" t="s">
        <v>21</v>
      </c>
      <c r="F4966" s="19" t="s">
        <v>21</v>
      </c>
      <c r="G4966" s="180">
        <v>87480</v>
      </c>
      <c r="H4966" s="19" t="s">
        <v>7071</v>
      </c>
      <c r="I4966" s="19" t="s">
        <v>15719</v>
      </c>
      <c r="J4966" s="19" t="s">
        <v>9283</v>
      </c>
      <c r="K4966" s="20" t="s">
        <v>10777</v>
      </c>
      <c r="L4966" s="19" t="s">
        <v>25</v>
      </c>
    </row>
    <row r="4967" spans="1:12" x14ac:dyDescent="0.25">
      <c r="A4967" s="19" t="s">
        <v>7056</v>
      </c>
      <c r="B4967" s="19" t="s">
        <v>7057</v>
      </c>
      <c r="C4967" s="19" t="s">
        <v>7058</v>
      </c>
      <c r="D4967" s="19" t="s">
        <v>7059</v>
      </c>
      <c r="E4967" s="20" t="s">
        <v>21</v>
      </c>
      <c r="F4967" s="19" t="s">
        <v>21</v>
      </c>
      <c r="G4967" s="180">
        <v>87481</v>
      </c>
      <c r="H4967" s="19" t="s">
        <v>7072</v>
      </c>
      <c r="I4967" s="19" t="s">
        <v>15719</v>
      </c>
      <c r="J4967" s="19" t="s">
        <v>9283</v>
      </c>
      <c r="K4967" s="20" t="s">
        <v>7073</v>
      </c>
      <c r="L4967" s="19" t="s">
        <v>25</v>
      </c>
    </row>
    <row r="4968" spans="1:12" x14ac:dyDescent="0.25">
      <c r="A4968" s="19" t="s">
        <v>7056</v>
      </c>
      <c r="B4968" s="19" t="s">
        <v>7057</v>
      </c>
      <c r="C4968" s="19" t="s">
        <v>7058</v>
      </c>
      <c r="D4968" s="19" t="s">
        <v>7059</v>
      </c>
      <c r="E4968" s="20" t="s">
        <v>21</v>
      </c>
      <c r="F4968" s="19" t="s">
        <v>21</v>
      </c>
      <c r="G4968" s="180">
        <v>87482</v>
      </c>
      <c r="H4968" s="19" t="s">
        <v>7074</v>
      </c>
      <c r="I4968" s="19" t="s">
        <v>15719</v>
      </c>
      <c r="J4968" s="19" t="s">
        <v>9283</v>
      </c>
      <c r="K4968" s="20" t="s">
        <v>3966</v>
      </c>
      <c r="L4968" s="19" t="s">
        <v>25</v>
      </c>
    </row>
    <row r="4969" spans="1:12" x14ac:dyDescent="0.25">
      <c r="A4969" s="19" t="s">
        <v>7056</v>
      </c>
      <c r="B4969" s="19" t="s">
        <v>7057</v>
      </c>
      <c r="C4969" s="19" t="s">
        <v>7058</v>
      </c>
      <c r="D4969" s="19" t="s">
        <v>7059</v>
      </c>
      <c r="E4969" s="20" t="s">
        <v>21</v>
      </c>
      <c r="F4969" s="19" t="s">
        <v>21</v>
      </c>
      <c r="G4969" s="180">
        <v>87483</v>
      </c>
      <c r="H4969" s="19" t="s">
        <v>7076</v>
      </c>
      <c r="I4969" s="19" t="s">
        <v>15719</v>
      </c>
      <c r="J4969" s="19" t="s">
        <v>9283</v>
      </c>
      <c r="K4969" s="20" t="s">
        <v>11984</v>
      </c>
      <c r="L4969" s="19" t="s">
        <v>25</v>
      </c>
    </row>
    <row r="4970" spans="1:12" x14ac:dyDescent="0.25">
      <c r="A4970" s="19" t="s">
        <v>7056</v>
      </c>
      <c r="B4970" s="19" t="s">
        <v>7057</v>
      </c>
      <c r="C4970" s="19" t="s">
        <v>7058</v>
      </c>
      <c r="D4970" s="19" t="s">
        <v>7059</v>
      </c>
      <c r="E4970" s="20" t="s">
        <v>21</v>
      </c>
      <c r="F4970" s="19" t="s">
        <v>21</v>
      </c>
      <c r="G4970" s="180">
        <v>87484</v>
      </c>
      <c r="H4970" s="19" t="s">
        <v>7078</v>
      </c>
      <c r="I4970" s="19" t="s">
        <v>15719</v>
      </c>
      <c r="J4970" s="19" t="s">
        <v>9283</v>
      </c>
      <c r="K4970" s="20" t="s">
        <v>11985</v>
      </c>
      <c r="L4970" s="19" t="s">
        <v>25</v>
      </c>
    </row>
    <row r="4971" spans="1:12" x14ac:dyDescent="0.25">
      <c r="A4971" s="19" t="s">
        <v>7056</v>
      </c>
      <c r="B4971" s="19" t="s">
        <v>7057</v>
      </c>
      <c r="C4971" s="19" t="s">
        <v>7058</v>
      </c>
      <c r="D4971" s="19" t="s">
        <v>7059</v>
      </c>
      <c r="E4971" s="20" t="s">
        <v>21</v>
      </c>
      <c r="F4971" s="19" t="s">
        <v>21</v>
      </c>
      <c r="G4971" s="180">
        <v>87485</v>
      </c>
      <c r="H4971" s="19" t="s">
        <v>7080</v>
      </c>
      <c r="I4971" s="19" t="s">
        <v>15719</v>
      </c>
      <c r="J4971" s="19" t="s">
        <v>9283</v>
      </c>
      <c r="K4971" s="20" t="s">
        <v>11986</v>
      </c>
      <c r="L4971" s="19" t="s">
        <v>25</v>
      </c>
    </row>
    <row r="4972" spans="1:12" x14ac:dyDescent="0.25">
      <c r="A4972" s="19" t="s">
        <v>7056</v>
      </c>
      <c r="B4972" s="19" t="s">
        <v>7057</v>
      </c>
      <c r="C4972" s="19" t="s">
        <v>7058</v>
      </c>
      <c r="D4972" s="19" t="s">
        <v>7059</v>
      </c>
      <c r="E4972" s="20" t="s">
        <v>21</v>
      </c>
      <c r="F4972" s="19" t="s">
        <v>21</v>
      </c>
      <c r="G4972" s="180">
        <v>87487</v>
      </c>
      <c r="H4972" s="19" t="s">
        <v>7081</v>
      </c>
      <c r="I4972" s="19" t="s">
        <v>15719</v>
      </c>
      <c r="J4972" s="19" t="s">
        <v>9283</v>
      </c>
      <c r="K4972" s="20" t="s">
        <v>2952</v>
      </c>
      <c r="L4972" s="19" t="s">
        <v>25</v>
      </c>
    </row>
    <row r="4973" spans="1:12" x14ac:dyDescent="0.25">
      <c r="A4973" s="19" t="s">
        <v>7056</v>
      </c>
      <c r="B4973" s="19" t="s">
        <v>7057</v>
      </c>
      <c r="C4973" s="19" t="s">
        <v>7058</v>
      </c>
      <c r="D4973" s="19" t="s">
        <v>7059</v>
      </c>
      <c r="E4973" s="20" t="s">
        <v>21</v>
      </c>
      <c r="F4973" s="19" t="s">
        <v>21</v>
      </c>
      <c r="G4973" s="180">
        <v>87488</v>
      </c>
      <c r="H4973" s="19" t="s">
        <v>7082</v>
      </c>
      <c r="I4973" s="19" t="s">
        <v>15719</v>
      </c>
      <c r="J4973" s="19" t="s">
        <v>9283</v>
      </c>
      <c r="K4973" s="20" t="s">
        <v>11987</v>
      </c>
      <c r="L4973" s="19" t="s">
        <v>25</v>
      </c>
    </row>
    <row r="4974" spans="1:12" x14ac:dyDescent="0.25">
      <c r="A4974" s="19" t="s">
        <v>7056</v>
      </c>
      <c r="B4974" s="19" t="s">
        <v>7057</v>
      </c>
      <c r="C4974" s="19" t="s">
        <v>7058</v>
      </c>
      <c r="D4974" s="19" t="s">
        <v>7059</v>
      </c>
      <c r="E4974" s="20" t="s">
        <v>21</v>
      </c>
      <c r="F4974" s="19" t="s">
        <v>21</v>
      </c>
      <c r="G4974" s="180">
        <v>87489</v>
      </c>
      <c r="H4974" s="19" t="s">
        <v>7083</v>
      </c>
      <c r="I4974" s="19" t="s">
        <v>15719</v>
      </c>
      <c r="J4974" s="19" t="s">
        <v>9283</v>
      </c>
      <c r="K4974" s="20" t="s">
        <v>11988</v>
      </c>
      <c r="L4974" s="19" t="s">
        <v>25</v>
      </c>
    </row>
    <row r="4975" spans="1:12" x14ac:dyDescent="0.25">
      <c r="A4975" s="19" t="s">
        <v>7056</v>
      </c>
      <c r="B4975" s="19" t="s">
        <v>7057</v>
      </c>
      <c r="C4975" s="19" t="s">
        <v>7058</v>
      </c>
      <c r="D4975" s="19" t="s">
        <v>7059</v>
      </c>
      <c r="E4975" s="20" t="s">
        <v>21</v>
      </c>
      <c r="F4975" s="19" t="s">
        <v>21</v>
      </c>
      <c r="G4975" s="180">
        <v>87490</v>
      </c>
      <c r="H4975" s="19" t="s">
        <v>7085</v>
      </c>
      <c r="I4975" s="19" t="s">
        <v>15719</v>
      </c>
      <c r="J4975" s="19" t="s">
        <v>9283</v>
      </c>
      <c r="K4975" s="20" t="s">
        <v>4089</v>
      </c>
      <c r="L4975" s="19" t="s">
        <v>25</v>
      </c>
    </row>
    <row r="4976" spans="1:12" x14ac:dyDescent="0.25">
      <c r="A4976" s="19" t="s">
        <v>7056</v>
      </c>
      <c r="B4976" s="19" t="s">
        <v>7057</v>
      </c>
      <c r="C4976" s="19" t="s">
        <v>7058</v>
      </c>
      <c r="D4976" s="19" t="s">
        <v>7059</v>
      </c>
      <c r="E4976" s="20" t="s">
        <v>21</v>
      </c>
      <c r="F4976" s="19" t="s">
        <v>21</v>
      </c>
      <c r="G4976" s="180">
        <v>87491</v>
      </c>
      <c r="H4976" s="19" t="s">
        <v>7086</v>
      </c>
      <c r="I4976" s="19" t="s">
        <v>15719</v>
      </c>
      <c r="J4976" s="19" t="s">
        <v>9283</v>
      </c>
      <c r="K4976" s="20" t="s">
        <v>11989</v>
      </c>
      <c r="L4976" s="19" t="s">
        <v>25</v>
      </c>
    </row>
    <row r="4977" spans="1:12" x14ac:dyDescent="0.25">
      <c r="A4977" s="19" t="s">
        <v>7056</v>
      </c>
      <c r="B4977" s="19" t="s">
        <v>7057</v>
      </c>
      <c r="C4977" s="19" t="s">
        <v>7058</v>
      </c>
      <c r="D4977" s="19" t="s">
        <v>7059</v>
      </c>
      <c r="E4977" s="20" t="s">
        <v>21</v>
      </c>
      <c r="F4977" s="19" t="s">
        <v>21</v>
      </c>
      <c r="G4977" s="180">
        <v>87492</v>
      </c>
      <c r="H4977" s="19" t="s">
        <v>7087</v>
      </c>
      <c r="I4977" s="19" t="s">
        <v>15719</v>
      </c>
      <c r="J4977" s="19" t="s">
        <v>9283</v>
      </c>
      <c r="K4977" s="20" t="s">
        <v>11990</v>
      </c>
      <c r="L4977" s="19" t="s">
        <v>25</v>
      </c>
    </row>
    <row r="4978" spans="1:12" x14ac:dyDescent="0.25">
      <c r="A4978" s="19" t="s">
        <v>7056</v>
      </c>
      <c r="B4978" s="19" t="s">
        <v>7057</v>
      </c>
      <c r="C4978" s="19" t="s">
        <v>7058</v>
      </c>
      <c r="D4978" s="19" t="s">
        <v>7059</v>
      </c>
      <c r="E4978" s="20" t="s">
        <v>21</v>
      </c>
      <c r="F4978" s="19" t="s">
        <v>21</v>
      </c>
      <c r="G4978" s="180">
        <v>87493</v>
      </c>
      <c r="H4978" s="19" t="s">
        <v>7088</v>
      </c>
      <c r="I4978" s="19" t="s">
        <v>15719</v>
      </c>
      <c r="J4978" s="19" t="s">
        <v>9283</v>
      </c>
      <c r="K4978" s="20" t="s">
        <v>335</v>
      </c>
      <c r="L4978" s="19" t="s">
        <v>25</v>
      </c>
    </row>
    <row r="4979" spans="1:12" x14ac:dyDescent="0.25">
      <c r="A4979" s="19" t="s">
        <v>7056</v>
      </c>
      <c r="B4979" s="19" t="s">
        <v>7057</v>
      </c>
      <c r="C4979" s="19" t="s">
        <v>7058</v>
      </c>
      <c r="D4979" s="19" t="s">
        <v>7059</v>
      </c>
      <c r="E4979" s="20" t="s">
        <v>21</v>
      </c>
      <c r="F4979" s="19" t="s">
        <v>21</v>
      </c>
      <c r="G4979" s="180">
        <v>87494</v>
      </c>
      <c r="H4979" s="19" t="s">
        <v>7089</v>
      </c>
      <c r="I4979" s="19" t="s">
        <v>15719</v>
      </c>
      <c r="J4979" s="19" t="s">
        <v>9283</v>
      </c>
      <c r="K4979" s="20" t="s">
        <v>11991</v>
      </c>
      <c r="L4979" s="19" t="s">
        <v>25</v>
      </c>
    </row>
    <row r="4980" spans="1:12" x14ac:dyDescent="0.25">
      <c r="A4980" s="19" t="s">
        <v>7056</v>
      </c>
      <c r="B4980" s="19" t="s">
        <v>7057</v>
      </c>
      <c r="C4980" s="19" t="s">
        <v>7058</v>
      </c>
      <c r="D4980" s="19" t="s">
        <v>7059</v>
      </c>
      <c r="E4980" s="20" t="s">
        <v>21</v>
      </c>
      <c r="F4980" s="19" t="s">
        <v>21</v>
      </c>
      <c r="G4980" s="180">
        <v>87495</v>
      </c>
      <c r="H4980" s="19" t="s">
        <v>7090</v>
      </c>
      <c r="I4980" s="19" t="s">
        <v>15719</v>
      </c>
      <c r="J4980" s="19" t="s">
        <v>9283</v>
      </c>
      <c r="K4980" s="20" t="s">
        <v>11992</v>
      </c>
      <c r="L4980" s="19" t="s">
        <v>25</v>
      </c>
    </row>
    <row r="4981" spans="1:12" x14ac:dyDescent="0.25">
      <c r="A4981" s="19" t="s">
        <v>7056</v>
      </c>
      <c r="B4981" s="19" t="s">
        <v>7057</v>
      </c>
      <c r="C4981" s="19" t="s">
        <v>7058</v>
      </c>
      <c r="D4981" s="19" t="s">
        <v>7059</v>
      </c>
      <c r="E4981" s="20" t="s">
        <v>21</v>
      </c>
      <c r="F4981" s="19" t="s">
        <v>21</v>
      </c>
      <c r="G4981" s="180">
        <v>87496</v>
      </c>
      <c r="H4981" s="19" t="s">
        <v>7092</v>
      </c>
      <c r="I4981" s="19" t="s">
        <v>15719</v>
      </c>
      <c r="J4981" s="19" t="s">
        <v>9283</v>
      </c>
      <c r="K4981" s="20" t="s">
        <v>4059</v>
      </c>
      <c r="L4981" s="19" t="s">
        <v>25</v>
      </c>
    </row>
    <row r="4982" spans="1:12" x14ac:dyDescent="0.25">
      <c r="A4982" s="19" t="s">
        <v>7056</v>
      </c>
      <c r="B4982" s="19" t="s">
        <v>7057</v>
      </c>
      <c r="C4982" s="19" t="s">
        <v>7058</v>
      </c>
      <c r="D4982" s="19" t="s">
        <v>7059</v>
      </c>
      <c r="E4982" s="20" t="s">
        <v>21</v>
      </c>
      <c r="F4982" s="19" t="s">
        <v>21</v>
      </c>
      <c r="G4982" s="180">
        <v>87497</v>
      </c>
      <c r="H4982" s="19" t="s">
        <v>7093</v>
      </c>
      <c r="I4982" s="19" t="s">
        <v>15719</v>
      </c>
      <c r="J4982" s="19" t="s">
        <v>9283</v>
      </c>
      <c r="K4982" s="20" t="s">
        <v>11993</v>
      </c>
      <c r="L4982" s="19" t="s">
        <v>25</v>
      </c>
    </row>
    <row r="4983" spans="1:12" x14ac:dyDescent="0.25">
      <c r="A4983" s="19" t="s">
        <v>7056</v>
      </c>
      <c r="B4983" s="19" t="s">
        <v>7057</v>
      </c>
      <c r="C4983" s="19" t="s">
        <v>7058</v>
      </c>
      <c r="D4983" s="19" t="s">
        <v>7059</v>
      </c>
      <c r="E4983" s="20" t="s">
        <v>21</v>
      </c>
      <c r="F4983" s="19" t="s">
        <v>21</v>
      </c>
      <c r="G4983" s="180">
        <v>87498</v>
      </c>
      <c r="H4983" s="19" t="s">
        <v>7094</v>
      </c>
      <c r="I4983" s="19" t="s">
        <v>15719</v>
      </c>
      <c r="J4983" s="19" t="s">
        <v>9283</v>
      </c>
      <c r="K4983" s="20" t="s">
        <v>6139</v>
      </c>
      <c r="L4983" s="19" t="s">
        <v>25</v>
      </c>
    </row>
    <row r="4984" spans="1:12" x14ac:dyDescent="0.25">
      <c r="A4984" s="19" t="s">
        <v>7056</v>
      </c>
      <c r="B4984" s="19" t="s">
        <v>7057</v>
      </c>
      <c r="C4984" s="19" t="s">
        <v>7058</v>
      </c>
      <c r="D4984" s="19" t="s">
        <v>7059</v>
      </c>
      <c r="E4984" s="20" t="s">
        <v>21</v>
      </c>
      <c r="F4984" s="19" t="s">
        <v>21</v>
      </c>
      <c r="G4984" s="180">
        <v>87499</v>
      </c>
      <c r="H4984" s="19" t="s">
        <v>7095</v>
      </c>
      <c r="I4984" s="19" t="s">
        <v>15719</v>
      </c>
      <c r="J4984" s="19" t="s">
        <v>9283</v>
      </c>
      <c r="K4984" s="20" t="s">
        <v>11994</v>
      </c>
      <c r="L4984" s="19" t="s">
        <v>25</v>
      </c>
    </row>
    <row r="4985" spans="1:12" x14ac:dyDescent="0.25">
      <c r="A4985" s="19" t="s">
        <v>7056</v>
      </c>
      <c r="B4985" s="19" t="s">
        <v>7057</v>
      </c>
      <c r="C4985" s="19" t="s">
        <v>7058</v>
      </c>
      <c r="D4985" s="19" t="s">
        <v>7059</v>
      </c>
      <c r="E4985" s="20" t="s">
        <v>21</v>
      </c>
      <c r="F4985" s="19" t="s">
        <v>21</v>
      </c>
      <c r="G4985" s="180">
        <v>87500</v>
      </c>
      <c r="H4985" s="19" t="s">
        <v>7096</v>
      </c>
      <c r="I4985" s="19" t="s">
        <v>15719</v>
      </c>
      <c r="J4985" s="19" t="s">
        <v>9283</v>
      </c>
      <c r="K4985" s="20" t="s">
        <v>11995</v>
      </c>
      <c r="L4985" s="19" t="s">
        <v>25</v>
      </c>
    </row>
    <row r="4986" spans="1:12" x14ac:dyDescent="0.25">
      <c r="A4986" s="19" t="s">
        <v>7056</v>
      </c>
      <c r="B4986" s="19" t="s">
        <v>7057</v>
      </c>
      <c r="C4986" s="19" t="s">
        <v>7058</v>
      </c>
      <c r="D4986" s="19" t="s">
        <v>7059</v>
      </c>
      <c r="E4986" s="20" t="s">
        <v>21</v>
      </c>
      <c r="F4986" s="19" t="s">
        <v>21</v>
      </c>
      <c r="G4986" s="180">
        <v>87501</v>
      </c>
      <c r="H4986" s="19" t="s">
        <v>7097</v>
      </c>
      <c r="I4986" s="19" t="s">
        <v>15719</v>
      </c>
      <c r="J4986" s="19" t="s">
        <v>9283</v>
      </c>
      <c r="K4986" s="20" t="s">
        <v>11996</v>
      </c>
      <c r="L4986" s="19" t="s">
        <v>25</v>
      </c>
    </row>
    <row r="4987" spans="1:12" x14ac:dyDescent="0.25">
      <c r="A4987" s="19" t="s">
        <v>7056</v>
      </c>
      <c r="B4987" s="19" t="s">
        <v>7057</v>
      </c>
      <c r="C4987" s="19" t="s">
        <v>7058</v>
      </c>
      <c r="D4987" s="19" t="s">
        <v>7059</v>
      </c>
      <c r="E4987" s="20" t="s">
        <v>21</v>
      </c>
      <c r="F4987" s="19" t="s">
        <v>21</v>
      </c>
      <c r="G4987" s="180">
        <v>87502</v>
      </c>
      <c r="H4987" s="19" t="s">
        <v>7098</v>
      </c>
      <c r="I4987" s="19" t="s">
        <v>15719</v>
      </c>
      <c r="J4987" s="19" t="s">
        <v>9283</v>
      </c>
      <c r="K4987" s="20" t="s">
        <v>11997</v>
      </c>
      <c r="L4987" s="19" t="s">
        <v>25</v>
      </c>
    </row>
    <row r="4988" spans="1:12" x14ac:dyDescent="0.25">
      <c r="A4988" s="19" t="s">
        <v>7056</v>
      </c>
      <c r="B4988" s="19" t="s">
        <v>7057</v>
      </c>
      <c r="C4988" s="19" t="s">
        <v>7058</v>
      </c>
      <c r="D4988" s="19" t="s">
        <v>7059</v>
      </c>
      <c r="E4988" s="20" t="s">
        <v>21</v>
      </c>
      <c r="F4988" s="19" t="s">
        <v>21</v>
      </c>
      <c r="G4988" s="180">
        <v>87503</v>
      </c>
      <c r="H4988" s="19" t="s">
        <v>7099</v>
      </c>
      <c r="I4988" s="19" t="s">
        <v>15719</v>
      </c>
      <c r="J4988" s="19" t="s">
        <v>9283</v>
      </c>
      <c r="K4988" s="20" t="s">
        <v>6233</v>
      </c>
      <c r="L4988" s="19" t="s">
        <v>25</v>
      </c>
    </row>
    <row r="4989" spans="1:12" x14ac:dyDescent="0.25">
      <c r="A4989" s="19" t="s">
        <v>7056</v>
      </c>
      <c r="B4989" s="19" t="s">
        <v>7057</v>
      </c>
      <c r="C4989" s="19" t="s">
        <v>7058</v>
      </c>
      <c r="D4989" s="19" t="s">
        <v>7059</v>
      </c>
      <c r="E4989" s="20" t="s">
        <v>21</v>
      </c>
      <c r="F4989" s="19" t="s">
        <v>21</v>
      </c>
      <c r="G4989" s="180">
        <v>87504</v>
      </c>
      <c r="H4989" s="19" t="s">
        <v>7100</v>
      </c>
      <c r="I4989" s="19" t="s">
        <v>15719</v>
      </c>
      <c r="J4989" s="19" t="s">
        <v>9283</v>
      </c>
      <c r="K4989" s="20" t="s">
        <v>11998</v>
      </c>
      <c r="L4989" s="19" t="s">
        <v>25</v>
      </c>
    </row>
    <row r="4990" spans="1:12" x14ac:dyDescent="0.25">
      <c r="A4990" s="19" t="s">
        <v>7056</v>
      </c>
      <c r="B4990" s="19" t="s">
        <v>7057</v>
      </c>
      <c r="C4990" s="19" t="s">
        <v>7058</v>
      </c>
      <c r="D4990" s="19" t="s">
        <v>7059</v>
      </c>
      <c r="E4990" s="20" t="s">
        <v>21</v>
      </c>
      <c r="F4990" s="19" t="s">
        <v>21</v>
      </c>
      <c r="G4990" s="180">
        <v>87505</v>
      </c>
      <c r="H4990" s="19" t="s">
        <v>7101</v>
      </c>
      <c r="I4990" s="19" t="s">
        <v>15719</v>
      </c>
      <c r="J4990" s="19" t="s">
        <v>9283</v>
      </c>
      <c r="K4990" s="20" t="s">
        <v>11999</v>
      </c>
      <c r="L4990" s="19" t="s">
        <v>25</v>
      </c>
    </row>
    <row r="4991" spans="1:12" x14ac:dyDescent="0.25">
      <c r="A4991" s="19" t="s">
        <v>7056</v>
      </c>
      <c r="B4991" s="19" t="s">
        <v>7057</v>
      </c>
      <c r="C4991" s="19" t="s">
        <v>7058</v>
      </c>
      <c r="D4991" s="19" t="s">
        <v>7059</v>
      </c>
      <c r="E4991" s="20" t="s">
        <v>21</v>
      </c>
      <c r="F4991" s="19" t="s">
        <v>21</v>
      </c>
      <c r="G4991" s="180">
        <v>87506</v>
      </c>
      <c r="H4991" s="19" t="s">
        <v>7102</v>
      </c>
      <c r="I4991" s="19" t="s">
        <v>15719</v>
      </c>
      <c r="J4991" s="19" t="s">
        <v>9283</v>
      </c>
      <c r="K4991" s="20" t="s">
        <v>685</v>
      </c>
      <c r="L4991" s="19" t="s">
        <v>25</v>
      </c>
    </row>
    <row r="4992" spans="1:12" x14ac:dyDescent="0.25">
      <c r="A4992" s="19" t="s">
        <v>7056</v>
      </c>
      <c r="B4992" s="19" t="s">
        <v>7057</v>
      </c>
      <c r="C4992" s="19" t="s">
        <v>7058</v>
      </c>
      <c r="D4992" s="19" t="s">
        <v>7059</v>
      </c>
      <c r="E4992" s="20" t="s">
        <v>21</v>
      </c>
      <c r="F4992" s="19" t="s">
        <v>21</v>
      </c>
      <c r="G4992" s="180">
        <v>87507</v>
      </c>
      <c r="H4992" s="19" t="s">
        <v>7103</v>
      </c>
      <c r="I4992" s="19" t="s">
        <v>15719</v>
      </c>
      <c r="J4992" s="19" t="s">
        <v>9283</v>
      </c>
      <c r="K4992" s="20" t="s">
        <v>12000</v>
      </c>
      <c r="L4992" s="19" t="s">
        <v>25</v>
      </c>
    </row>
    <row r="4993" spans="1:12" x14ac:dyDescent="0.25">
      <c r="A4993" s="19" t="s">
        <v>7056</v>
      </c>
      <c r="B4993" s="19" t="s">
        <v>7057</v>
      </c>
      <c r="C4993" s="19" t="s">
        <v>7058</v>
      </c>
      <c r="D4993" s="19" t="s">
        <v>7059</v>
      </c>
      <c r="E4993" s="20" t="s">
        <v>21</v>
      </c>
      <c r="F4993" s="19" t="s">
        <v>21</v>
      </c>
      <c r="G4993" s="180">
        <v>87508</v>
      </c>
      <c r="H4993" s="19" t="s">
        <v>7104</v>
      </c>
      <c r="I4993" s="19" t="s">
        <v>15719</v>
      </c>
      <c r="J4993" s="19" t="s">
        <v>9283</v>
      </c>
      <c r="K4993" s="20" t="s">
        <v>12001</v>
      </c>
      <c r="L4993" s="19" t="s">
        <v>25</v>
      </c>
    </row>
    <row r="4994" spans="1:12" x14ac:dyDescent="0.25">
      <c r="A4994" s="19" t="s">
        <v>7056</v>
      </c>
      <c r="B4994" s="19" t="s">
        <v>7057</v>
      </c>
      <c r="C4994" s="19" t="s">
        <v>7058</v>
      </c>
      <c r="D4994" s="19" t="s">
        <v>7059</v>
      </c>
      <c r="E4994" s="20" t="s">
        <v>21</v>
      </c>
      <c r="F4994" s="19" t="s">
        <v>21</v>
      </c>
      <c r="G4994" s="180">
        <v>87509</v>
      </c>
      <c r="H4994" s="19" t="s">
        <v>7105</v>
      </c>
      <c r="I4994" s="19" t="s">
        <v>15719</v>
      </c>
      <c r="J4994" s="19" t="s">
        <v>9283</v>
      </c>
      <c r="K4994" s="20" t="s">
        <v>12002</v>
      </c>
      <c r="L4994" s="19" t="s">
        <v>25</v>
      </c>
    </row>
    <row r="4995" spans="1:12" x14ac:dyDescent="0.25">
      <c r="A4995" s="19" t="s">
        <v>7056</v>
      </c>
      <c r="B4995" s="19" t="s">
        <v>7057</v>
      </c>
      <c r="C4995" s="19" t="s">
        <v>7058</v>
      </c>
      <c r="D4995" s="19" t="s">
        <v>7059</v>
      </c>
      <c r="E4995" s="20" t="s">
        <v>21</v>
      </c>
      <c r="F4995" s="19" t="s">
        <v>21</v>
      </c>
      <c r="G4995" s="180">
        <v>87510</v>
      </c>
      <c r="H4995" s="19" t="s">
        <v>7106</v>
      </c>
      <c r="I4995" s="19" t="s">
        <v>15719</v>
      </c>
      <c r="J4995" s="19" t="s">
        <v>9283</v>
      </c>
      <c r="K4995" s="20" t="s">
        <v>12003</v>
      </c>
      <c r="L4995" s="19" t="s">
        <v>25</v>
      </c>
    </row>
    <row r="4996" spans="1:12" x14ac:dyDescent="0.25">
      <c r="A4996" s="19" t="s">
        <v>7056</v>
      </c>
      <c r="B4996" s="19" t="s">
        <v>7057</v>
      </c>
      <c r="C4996" s="19" t="s">
        <v>7058</v>
      </c>
      <c r="D4996" s="19" t="s">
        <v>7059</v>
      </c>
      <c r="E4996" s="20" t="s">
        <v>21</v>
      </c>
      <c r="F4996" s="19" t="s">
        <v>21</v>
      </c>
      <c r="G4996" s="180">
        <v>87511</v>
      </c>
      <c r="H4996" s="19" t="s">
        <v>7107</v>
      </c>
      <c r="I4996" s="19" t="s">
        <v>15719</v>
      </c>
      <c r="J4996" s="19" t="s">
        <v>9283</v>
      </c>
      <c r="K4996" s="20" t="s">
        <v>12004</v>
      </c>
      <c r="L4996" s="19" t="s">
        <v>25</v>
      </c>
    </row>
    <row r="4997" spans="1:12" x14ac:dyDescent="0.25">
      <c r="A4997" s="19" t="s">
        <v>7056</v>
      </c>
      <c r="B4997" s="19" t="s">
        <v>7057</v>
      </c>
      <c r="C4997" s="19" t="s">
        <v>7058</v>
      </c>
      <c r="D4997" s="19" t="s">
        <v>7059</v>
      </c>
      <c r="E4997" s="20" t="s">
        <v>21</v>
      </c>
      <c r="F4997" s="19" t="s">
        <v>21</v>
      </c>
      <c r="G4997" s="180">
        <v>87512</v>
      </c>
      <c r="H4997" s="19" t="s">
        <v>7108</v>
      </c>
      <c r="I4997" s="19" t="s">
        <v>15719</v>
      </c>
      <c r="J4997" s="19" t="s">
        <v>9283</v>
      </c>
      <c r="K4997" s="20" t="s">
        <v>1923</v>
      </c>
      <c r="L4997" s="19" t="s">
        <v>25</v>
      </c>
    </row>
    <row r="4998" spans="1:12" x14ac:dyDescent="0.25">
      <c r="A4998" s="19" t="s">
        <v>7056</v>
      </c>
      <c r="B4998" s="19" t="s">
        <v>7057</v>
      </c>
      <c r="C4998" s="19" t="s">
        <v>7058</v>
      </c>
      <c r="D4998" s="19" t="s">
        <v>7059</v>
      </c>
      <c r="E4998" s="20" t="s">
        <v>21</v>
      </c>
      <c r="F4998" s="19" t="s">
        <v>21</v>
      </c>
      <c r="G4998" s="180">
        <v>87513</v>
      </c>
      <c r="H4998" s="19" t="s">
        <v>7109</v>
      </c>
      <c r="I4998" s="19" t="s">
        <v>15719</v>
      </c>
      <c r="J4998" s="19" t="s">
        <v>9283</v>
      </c>
      <c r="K4998" s="20" t="s">
        <v>7402</v>
      </c>
      <c r="L4998" s="19" t="s">
        <v>25</v>
      </c>
    </row>
    <row r="4999" spans="1:12" x14ac:dyDescent="0.25">
      <c r="A4999" s="19" t="s">
        <v>7056</v>
      </c>
      <c r="B4999" s="19" t="s">
        <v>7057</v>
      </c>
      <c r="C4999" s="19" t="s">
        <v>7058</v>
      </c>
      <c r="D4999" s="19" t="s">
        <v>7059</v>
      </c>
      <c r="E4999" s="20" t="s">
        <v>21</v>
      </c>
      <c r="F4999" s="19" t="s">
        <v>21</v>
      </c>
      <c r="G4999" s="180">
        <v>87514</v>
      </c>
      <c r="H4999" s="19" t="s">
        <v>7110</v>
      </c>
      <c r="I4999" s="19" t="s">
        <v>15719</v>
      </c>
      <c r="J4999" s="19" t="s">
        <v>9283</v>
      </c>
      <c r="K4999" s="20" t="s">
        <v>4232</v>
      </c>
      <c r="L4999" s="19" t="s">
        <v>25</v>
      </c>
    </row>
    <row r="5000" spans="1:12" x14ac:dyDescent="0.25">
      <c r="A5000" s="19" t="s">
        <v>7056</v>
      </c>
      <c r="B5000" s="19" t="s">
        <v>7057</v>
      </c>
      <c r="C5000" s="19" t="s">
        <v>7058</v>
      </c>
      <c r="D5000" s="19" t="s">
        <v>7059</v>
      </c>
      <c r="E5000" s="20" t="s">
        <v>21</v>
      </c>
      <c r="F5000" s="19" t="s">
        <v>21</v>
      </c>
      <c r="G5000" s="180">
        <v>87515</v>
      </c>
      <c r="H5000" s="19" t="s">
        <v>7111</v>
      </c>
      <c r="I5000" s="19" t="s">
        <v>15719</v>
      </c>
      <c r="J5000" s="19" t="s">
        <v>9283</v>
      </c>
      <c r="K5000" s="20" t="s">
        <v>12005</v>
      </c>
      <c r="L5000" s="19" t="s">
        <v>25</v>
      </c>
    </row>
    <row r="5001" spans="1:12" x14ac:dyDescent="0.25">
      <c r="A5001" s="19" t="s">
        <v>7056</v>
      </c>
      <c r="B5001" s="19" t="s">
        <v>7057</v>
      </c>
      <c r="C5001" s="19" t="s">
        <v>7058</v>
      </c>
      <c r="D5001" s="19" t="s">
        <v>7059</v>
      </c>
      <c r="E5001" s="20" t="s">
        <v>21</v>
      </c>
      <c r="F5001" s="19" t="s">
        <v>21</v>
      </c>
      <c r="G5001" s="180">
        <v>87516</v>
      </c>
      <c r="H5001" s="19" t="s">
        <v>7112</v>
      </c>
      <c r="I5001" s="19" t="s">
        <v>15719</v>
      </c>
      <c r="J5001" s="19" t="s">
        <v>9283</v>
      </c>
      <c r="K5001" s="20" t="s">
        <v>12006</v>
      </c>
      <c r="L5001" s="19" t="s">
        <v>25</v>
      </c>
    </row>
    <row r="5002" spans="1:12" x14ac:dyDescent="0.25">
      <c r="A5002" s="19" t="s">
        <v>7056</v>
      </c>
      <c r="B5002" s="19" t="s">
        <v>7057</v>
      </c>
      <c r="C5002" s="19" t="s">
        <v>7058</v>
      </c>
      <c r="D5002" s="19" t="s">
        <v>7059</v>
      </c>
      <c r="E5002" s="20" t="s">
        <v>21</v>
      </c>
      <c r="F5002" s="19" t="s">
        <v>21</v>
      </c>
      <c r="G5002" s="180">
        <v>87517</v>
      </c>
      <c r="H5002" s="19" t="s">
        <v>7113</v>
      </c>
      <c r="I5002" s="19" t="s">
        <v>15719</v>
      </c>
      <c r="J5002" s="19" t="s">
        <v>9283</v>
      </c>
      <c r="K5002" s="20" t="s">
        <v>12007</v>
      </c>
      <c r="L5002" s="19" t="s">
        <v>25</v>
      </c>
    </row>
    <row r="5003" spans="1:12" x14ac:dyDescent="0.25">
      <c r="A5003" s="19" t="s">
        <v>7056</v>
      </c>
      <c r="B5003" s="19" t="s">
        <v>7057</v>
      </c>
      <c r="C5003" s="19" t="s">
        <v>7058</v>
      </c>
      <c r="D5003" s="19" t="s">
        <v>7059</v>
      </c>
      <c r="E5003" s="20" t="s">
        <v>21</v>
      </c>
      <c r="F5003" s="19" t="s">
        <v>21</v>
      </c>
      <c r="G5003" s="180">
        <v>87518</v>
      </c>
      <c r="H5003" s="19" t="s">
        <v>7114</v>
      </c>
      <c r="I5003" s="19" t="s">
        <v>15719</v>
      </c>
      <c r="J5003" s="19" t="s">
        <v>9283</v>
      </c>
      <c r="K5003" s="20" t="s">
        <v>12008</v>
      </c>
      <c r="L5003" s="19" t="s">
        <v>25</v>
      </c>
    </row>
    <row r="5004" spans="1:12" x14ac:dyDescent="0.25">
      <c r="A5004" s="19" t="s">
        <v>7056</v>
      </c>
      <c r="B5004" s="19" t="s">
        <v>7057</v>
      </c>
      <c r="C5004" s="19" t="s">
        <v>7058</v>
      </c>
      <c r="D5004" s="19" t="s">
        <v>7059</v>
      </c>
      <c r="E5004" s="20" t="s">
        <v>21</v>
      </c>
      <c r="F5004" s="19" t="s">
        <v>21</v>
      </c>
      <c r="G5004" s="180">
        <v>87519</v>
      </c>
      <c r="H5004" s="19" t="s">
        <v>7115</v>
      </c>
      <c r="I5004" s="19" t="s">
        <v>15719</v>
      </c>
      <c r="J5004" s="19" t="s">
        <v>9283</v>
      </c>
      <c r="K5004" s="20" t="s">
        <v>12009</v>
      </c>
      <c r="L5004" s="19" t="s">
        <v>25</v>
      </c>
    </row>
    <row r="5005" spans="1:12" x14ac:dyDescent="0.25">
      <c r="A5005" s="19" t="s">
        <v>7056</v>
      </c>
      <c r="B5005" s="19" t="s">
        <v>7057</v>
      </c>
      <c r="C5005" s="19" t="s">
        <v>7058</v>
      </c>
      <c r="D5005" s="19" t="s">
        <v>7059</v>
      </c>
      <c r="E5005" s="20" t="s">
        <v>21</v>
      </c>
      <c r="F5005" s="19" t="s">
        <v>21</v>
      </c>
      <c r="G5005" s="180">
        <v>87520</v>
      </c>
      <c r="H5005" s="19" t="s">
        <v>7117</v>
      </c>
      <c r="I5005" s="19" t="s">
        <v>15719</v>
      </c>
      <c r="J5005" s="19" t="s">
        <v>9283</v>
      </c>
      <c r="K5005" s="20" t="s">
        <v>12010</v>
      </c>
      <c r="L5005" s="19" t="s">
        <v>25</v>
      </c>
    </row>
    <row r="5006" spans="1:12" x14ac:dyDescent="0.25">
      <c r="A5006" s="19" t="s">
        <v>7056</v>
      </c>
      <c r="B5006" s="19" t="s">
        <v>7057</v>
      </c>
      <c r="C5006" s="19" t="s">
        <v>7058</v>
      </c>
      <c r="D5006" s="19" t="s">
        <v>7059</v>
      </c>
      <c r="E5006" s="20" t="s">
        <v>21</v>
      </c>
      <c r="F5006" s="19" t="s">
        <v>21</v>
      </c>
      <c r="G5006" s="180">
        <v>87521</v>
      </c>
      <c r="H5006" s="19" t="s">
        <v>7118</v>
      </c>
      <c r="I5006" s="19" t="s">
        <v>15719</v>
      </c>
      <c r="J5006" s="19" t="s">
        <v>9283</v>
      </c>
      <c r="K5006" s="20" t="s">
        <v>12011</v>
      </c>
      <c r="L5006" s="19" t="s">
        <v>25</v>
      </c>
    </row>
    <row r="5007" spans="1:12" x14ac:dyDescent="0.25">
      <c r="A5007" s="19" t="s">
        <v>7056</v>
      </c>
      <c r="B5007" s="19" t="s">
        <v>7057</v>
      </c>
      <c r="C5007" s="19" t="s">
        <v>7058</v>
      </c>
      <c r="D5007" s="19" t="s">
        <v>7059</v>
      </c>
      <c r="E5007" s="20" t="s">
        <v>21</v>
      </c>
      <c r="F5007" s="19" t="s">
        <v>21</v>
      </c>
      <c r="G5007" s="180">
        <v>87522</v>
      </c>
      <c r="H5007" s="19" t="s">
        <v>7120</v>
      </c>
      <c r="I5007" s="19" t="s">
        <v>15719</v>
      </c>
      <c r="J5007" s="19" t="s">
        <v>9283</v>
      </c>
      <c r="K5007" s="20" t="s">
        <v>12012</v>
      </c>
      <c r="L5007" s="19" t="s">
        <v>25</v>
      </c>
    </row>
    <row r="5008" spans="1:12" x14ac:dyDescent="0.25">
      <c r="A5008" s="19" t="s">
        <v>7056</v>
      </c>
      <c r="B5008" s="19" t="s">
        <v>7057</v>
      </c>
      <c r="C5008" s="19" t="s">
        <v>7058</v>
      </c>
      <c r="D5008" s="19" t="s">
        <v>7059</v>
      </c>
      <c r="E5008" s="20" t="s">
        <v>21</v>
      </c>
      <c r="F5008" s="19" t="s">
        <v>21</v>
      </c>
      <c r="G5008" s="180">
        <v>87523</v>
      </c>
      <c r="H5008" s="19" t="s">
        <v>7121</v>
      </c>
      <c r="I5008" s="19" t="s">
        <v>15719</v>
      </c>
      <c r="J5008" s="19" t="s">
        <v>9283</v>
      </c>
      <c r="K5008" s="20" t="s">
        <v>12013</v>
      </c>
      <c r="L5008" s="19" t="s">
        <v>25</v>
      </c>
    </row>
    <row r="5009" spans="1:12" x14ac:dyDescent="0.25">
      <c r="A5009" s="19" t="s">
        <v>7056</v>
      </c>
      <c r="B5009" s="19" t="s">
        <v>7057</v>
      </c>
      <c r="C5009" s="19" t="s">
        <v>7058</v>
      </c>
      <c r="D5009" s="19" t="s">
        <v>7059</v>
      </c>
      <c r="E5009" s="20" t="s">
        <v>21</v>
      </c>
      <c r="F5009" s="19" t="s">
        <v>21</v>
      </c>
      <c r="G5009" s="180">
        <v>87524</v>
      </c>
      <c r="H5009" s="19" t="s">
        <v>7122</v>
      </c>
      <c r="I5009" s="19" t="s">
        <v>15719</v>
      </c>
      <c r="J5009" s="19" t="s">
        <v>9283</v>
      </c>
      <c r="K5009" s="20" t="s">
        <v>12014</v>
      </c>
      <c r="L5009" s="19" t="s">
        <v>25</v>
      </c>
    </row>
    <row r="5010" spans="1:12" x14ac:dyDescent="0.25">
      <c r="A5010" s="19" t="s">
        <v>7056</v>
      </c>
      <c r="B5010" s="19" t="s">
        <v>7057</v>
      </c>
      <c r="C5010" s="19" t="s">
        <v>7058</v>
      </c>
      <c r="D5010" s="19" t="s">
        <v>7059</v>
      </c>
      <c r="E5010" s="20" t="s">
        <v>21</v>
      </c>
      <c r="F5010" s="19" t="s">
        <v>21</v>
      </c>
      <c r="G5010" s="180">
        <v>87525</v>
      </c>
      <c r="H5010" s="19" t="s">
        <v>7123</v>
      </c>
      <c r="I5010" s="19" t="s">
        <v>15719</v>
      </c>
      <c r="J5010" s="19" t="s">
        <v>9283</v>
      </c>
      <c r="K5010" s="20" t="s">
        <v>12015</v>
      </c>
      <c r="L5010" s="19" t="s">
        <v>25</v>
      </c>
    </row>
    <row r="5011" spans="1:12" x14ac:dyDescent="0.25">
      <c r="A5011" s="19" t="s">
        <v>7056</v>
      </c>
      <c r="B5011" s="19" t="s">
        <v>7057</v>
      </c>
      <c r="C5011" s="19" t="s">
        <v>7058</v>
      </c>
      <c r="D5011" s="19" t="s">
        <v>7059</v>
      </c>
      <c r="E5011" s="20" t="s">
        <v>21</v>
      </c>
      <c r="F5011" s="19" t="s">
        <v>21</v>
      </c>
      <c r="G5011" s="180">
        <v>87526</v>
      </c>
      <c r="H5011" s="19" t="s">
        <v>7124</v>
      </c>
      <c r="I5011" s="19" t="s">
        <v>15719</v>
      </c>
      <c r="J5011" s="19" t="s">
        <v>9283</v>
      </c>
      <c r="K5011" s="20" t="s">
        <v>12016</v>
      </c>
      <c r="L5011" s="19" t="s">
        <v>25</v>
      </c>
    </row>
    <row r="5012" spans="1:12" x14ac:dyDescent="0.25">
      <c r="A5012" s="19" t="s">
        <v>7056</v>
      </c>
      <c r="B5012" s="19" t="s">
        <v>7057</v>
      </c>
      <c r="C5012" s="19" t="s">
        <v>7058</v>
      </c>
      <c r="D5012" s="19" t="s">
        <v>7059</v>
      </c>
      <c r="E5012" s="20" t="s">
        <v>21</v>
      </c>
      <c r="F5012" s="19" t="s">
        <v>21</v>
      </c>
      <c r="G5012" s="180">
        <v>89043</v>
      </c>
      <c r="H5012" s="19" t="s">
        <v>7125</v>
      </c>
      <c r="I5012" s="19" t="s">
        <v>15719</v>
      </c>
      <c r="J5012" s="19" t="s">
        <v>9283</v>
      </c>
      <c r="K5012" s="20" t="s">
        <v>12017</v>
      </c>
      <c r="L5012" s="19" t="s">
        <v>25</v>
      </c>
    </row>
    <row r="5013" spans="1:12" x14ac:dyDescent="0.25">
      <c r="A5013" s="19" t="s">
        <v>7056</v>
      </c>
      <c r="B5013" s="19" t="s">
        <v>7057</v>
      </c>
      <c r="C5013" s="19" t="s">
        <v>7058</v>
      </c>
      <c r="D5013" s="19" t="s">
        <v>7059</v>
      </c>
      <c r="E5013" s="20" t="s">
        <v>21</v>
      </c>
      <c r="F5013" s="19" t="s">
        <v>21</v>
      </c>
      <c r="G5013" s="180">
        <v>89168</v>
      </c>
      <c r="H5013" s="19" t="s">
        <v>7126</v>
      </c>
      <c r="I5013" s="19" t="s">
        <v>15719</v>
      </c>
      <c r="J5013" s="19" t="s">
        <v>9283</v>
      </c>
      <c r="K5013" s="20" t="s">
        <v>12018</v>
      </c>
      <c r="L5013" s="19" t="s">
        <v>25</v>
      </c>
    </row>
    <row r="5014" spans="1:12" x14ac:dyDescent="0.25">
      <c r="A5014" s="19" t="s">
        <v>7056</v>
      </c>
      <c r="B5014" s="19" t="s">
        <v>7057</v>
      </c>
      <c r="C5014" s="19" t="s">
        <v>7058</v>
      </c>
      <c r="D5014" s="19" t="s">
        <v>7059</v>
      </c>
      <c r="E5014" s="20" t="s">
        <v>21</v>
      </c>
      <c r="F5014" s="19" t="s">
        <v>21</v>
      </c>
      <c r="G5014" s="180">
        <v>89977</v>
      </c>
      <c r="H5014" s="19" t="s">
        <v>7127</v>
      </c>
      <c r="I5014" s="19" t="s">
        <v>15719</v>
      </c>
      <c r="J5014" s="19" t="s">
        <v>9283</v>
      </c>
      <c r="K5014" s="20" t="s">
        <v>5825</v>
      </c>
      <c r="L5014" s="19" t="s">
        <v>25</v>
      </c>
    </row>
    <row r="5015" spans="1:12" x14ac:dyDescent="0.25">
      <c r="A5015" s="19" t="s">
        <v>7056</v>
      </c>
      <c r="B5015" s="19" t="s">
        <v>7057</v>
      </c>
      <c r="C5015" s="19" t="s">
        <v>7058</v>
      </c>
      <c r="D5015" s="19" t="s">
        <v>7059</v>
      </c>
      <c r="E5015" s="20" t="s">
        <v>21</v>
      </c>
      <c r="F5015" s="19" t="s">
        <v>21</v>
      </c>
      <c r="G5015" s="180">
        <v>90112</v>
      </c>
      <c r="H5015" s="19" t="s">
        <v>7128</v>
      </c>
      <c r="I5015" s="19" t="s">
        <v>15719</v>
      </c>
      <c r="J5015" s="19" t="s">
        <v>9283</v>
      </c>
      <c r="K5015" s="20" t="s">
        <v>12019</v>
      </c>
      <c r="L5015" s="19" t="s">
        <v>25</v>
      </c>
    </row>
    <row r="5016" spans="1:12" x14ac:dyDescent="0.25">
      <c r="A5016" s="19" t="s">
        <v>7056</v>
      </c>
      <c r="B5016" s="19" t="s">
        <v>7057</v>
      </c>
      <c r="C5016" s="19" t="s">
        <v>7058</v>
      </c>
      <c r="D5016" s="19" t="s">
        <v>7059</v>
      </c>
      <c r="E5016" s="20" t="s">
        <v>21</v>
      </c>
      <c r="F5016" s="19" t="s">
        <v>21</v>
      </c>
      <c r="G5016" s="180">
        <v>101159</v>
      </c>
      <c r="H5016" s="19" t="s">
        <v>7129</v>
      </c>
      <c r="I5016" s="19" t="s">
        <v>15719</v>
      </c>
      <c r="J5016" s="19" t="s">
        <v>23</v>
      </c>
      <c r="K5016" s="20" t="s">
        <v>12020</v>
      </c>
      <c r="L5016" s="19" t="s">
        <v>25</v>
      </c>
    </row>
    <row r="5017" spans="1:12" x14ac:dyDescent="0.25">
      <c r="A5017" s="19" t="s">
        <v>7056</v>
      </c>
      <c r="B5017" s="19" t="s">
        <v>7057</v>
      </c>
      <c r="C5017" s="19" t="s">
        <v>7131</v>
      </c>
      <c r="D5017" s="19" t="s">
        <v>7132</v>
      </c>
      <c r="E5017" s="20" t="s">
        <v>21</v>
      </c>
      <c r="F5017" s="19" t="s">
        <v>21</v>
      </c>
      <c r="G5017" s="180">
        <v>89282</v>
      </c>
      <c r="H5017" s="19" t="s">
        <v>7133</v>
      </c>
      <c r="I5017" s="19" t="s">
        <v>15719</v>
      </c>
      <c r="J5017" s="19" t="s">
        <v>23</v>
      </c>
      <c r="K5017" s="20" t="s">
        <v>12021</v>
      </c>
      <c r="L5017" s="19" t="s">
        <v>25</v>
      </c>
    </row>
    <row r="5018" spans="1:12" x14ac:dyDescent="0.25">
      <c r="A5018" s="19" t="s">
        <v>7056</v>
      </c>
      <c r="B5018" s="19" t="s">
        <v>7057</v>
      </c>
      <c r="C5018" s="19" t="s">
        <v>7131</v>
      </c>
      <c r="D5018" s="19" t="s">
        <v>7132</v>
      </c>
      <c r="E5018" s="20" t="s">
        <v>21</v>
      </c>
      <c r="F5018" s="19" t="s">
        <v>21</v>
      </c>
      <c r="G5018" s="180">
        <v>89283</v>
      </c>
      <c r="H5018" s="19" t="s">
        <v>7134</v>
      </c>
      <c r="I5018" s="19" t="s">
        <v>15719</v>
      </c>
      <c r="J5018" s="19" t="s">
        <v>23</v>
      </c>
      <c r="K5018" s="20" t="s">
        <v>12022</v>
      </c>
      <c r="L5018" s="19" t="s">
        <v>25</v>
      </c>
    </row>
    <row r="5019" spans="1:12" x14ac:dyDescent="0.25">
      <c r="A5019" s="19" t="s">
        <v>7056</v>
      </c>
      <c r="B5019" s="19" t="s">
        <v>7057</v>
      </c>
      <c r="C5019" s="19" t="s">
        <v>7131</v>
      </c>
      <c r="D5019" s="19" t="s">
        <v>7132</v>
      </c>
      <c r="E5019" s="20" t="s">
        <v>21</v>
      </c>
      <c r="F5019" s="19" t="s">
        <v>21</v>
      </c>
      <c r="G5019" s="180">
        <v>89284</v>
      </c>
      <c r="H5019" s="19" t="s">
        <v>7135</v>
      </c>
      <c r="I5019" s="19" t="s">
        <v>15719</v>
      </c>
      <c r="J5019" s="19" t="s">
        <v>23</v>
      </c>
      <c r="K5019" s="20" t="s">
        <v>12023</v>
      </c>
      <c r="L5019" s="19" t="s">
        <v>25</v>
      </c>
    </row>
    <row r="5020" spans="1:12" x14ac:dyDescent="0.25">
      <c r="A5020" s="19" t="s">
        <v>7056</v>
      </c>
      <c r="B5020" s="19" t="s">
        <v>7057</v>
      </c>
      <c r="C5020" s="19" t="s">
        <v>7131</v>
      </c>
      <c r="D5020" s="19" t="s">
        <v>7132</v>
      </c>
      <c r="E5020" s="20" t="s">
        <v>21</v>
      </c>
      <c r="F5020" s="19" t="s">
        <v>21</v>
      </c>
      <c r="G5020" s="180">
        <v>89285</v>
      </c>
      <c r="H5020" s="19" t="s">
        <v>7137</v>
      </c>
      <c r="I5020" s="19" t="s">
        <v>15719</v>
      </c>
      <c r="J5020" s="19" t="s">
        <v>23</v>
      </c>
      <c r="K5020" s="20" t="s">
        <v>11302</v>
      </c>
      <c r="L5020" s="19" t="s">
        <v>25</v>
      </c>
    </row>
    <row r="5021" spans="1:12" x14ac:dyDescent="0.25">
      <c r="A5021" s="19" t="s">
        <v>7056</v>
      </c>
      <c r="B5021" s="19" t="s">
        <v>7057</v>
      </c>
      <c r="C5021" s="19" t="s">
        <v>7131</v>
      </c>
      <c r="D5021" s="19" t="s">
        <v>7132</v>
      </c>
      <c r="E5021" s="20" t="s">
        <v>21</v>
      </c>
      <c r="F5021" s="19" t="s">
        <v>21</v>
      </c>
      <c r="G5021" s="180">
        <v>89286</v>
      </c>
      <c r="H5021" s="19" t="s">
        <v>7138</v>
      </c>
      <c r="I5021" s="19" t="s">
        <v>15719</v>
      </c>
      <c r="J5021" s="19" t="s">
        <v>23</v>
      </c>
      <c r="K5021" s="20" t="s">
        <v>11979</v>
      </c>
      <c r="L5021" s="19" t="s">
        <v>25</v>
      </c>
    </row>
    <row r="5022" spans="1:12" x14ac:dyDescent="0.25">
      <c r="A5022" s="19" t="s">
        <v>7056</v>
      </c>
      <c r="B5022" s="19" t="s">
        <v>7057</v>
      </c>
      <c r="C5022" s="19" t="s">
        <v>7131</v>
      </c>
      <c r="D5022" s="19" t="s">
        <v>7132</v>
      </c>
      <c r="E5022" s="20" t="s">
        <v>21</v>
      </c>
      <c r="F5022" s="19" t="s">
        <v>21</v>
      </c>
      <c r="G5022" s="180">
        <v>89287</v>
      </c>
      <c r="H5022" s="19" t="s">
        <v>7139</v>
      </c>
      <c r="I5022" s="19" t="s">
        <v>15719</v>
      </c>
      <c r="J5022" s="19" t="s">
        <v>23</v>
      </c>
      <c r="K5022" s="20" t="s">
        <v>12024</v>
      </c>
      <c r="L5022" s="19" t="s">
        <v>25</v>
      </c>
    </row>
    <row r="5023" spans="1:12" x14ac:dyDescent="0.25">
      <c r="A5023" s="19" t="s">
        <v>7056</v>
      </c>
      <c r="B5023" s="19" t="s">
        <v>7057</v>
      </c>
      <c r="C5023" s="19" t="s">
        <v>7131</v>
      </c>
      <c r="D5023" s="19" t="s">
        <v>7132</v>
      </c>
      <c r="E5023" s="20" t="s">
        <v>21</v>
      </c>
      <c r="F5023" s="19" t="s">
        <v>21</v>
      </c>
      <c r="G5023" s="180">
        <v>89288</v>
      </c>
      <c r="H5023" s="19" t="s">
        <v>7140</v>
      </c>
      <c r="I5023" s="19" t="s">
        <v>15719</v>
      </c>
      <c r="J5023" s="19" t="s">
        <v>23</v>
      </c>
      <c r="K5023" s="20" t="s">
        <v>12025</v>
      </c>
      <c r="L5023" s="19" t="s">
        <v>25</v>
      </c>
    </row>
    <row r="5024" spans="1:12" x14ac:dyDescent="0.25">
      <c r="A5024" s="19" t="s">
        <v>7056</v>
      </c>
      <c r="B5024" s="19" t="s">
        <v>7057</v>
      </c>
      <c r="C5024" s="19" t="s">
        <v>7131</v>
      </c>
      <c r="D5024" s="19" t="s">
        <v>7132</v>
      </c>
      <c r="E5024" s="20" t="s">
        <v>21</v>
      </c>
      <c r="F5024" s="19" t="s">
        <v>21</v>
      </c>
      <c r="G5024" s="180">
        <v>89289</v>
      </c>
      <c r="H5024" s="19" t="s">
        <v>7142</v>
      </c>
      <c r="I5024" s="19" t="s">
        <v>15719</v>
      </c>
      <c r="J5024" s="19" t="s">
        <v>23</v>
      </c>
      <c r="K5024" s="20" t="s">
        <v>12026</v>
      </c>
      <c r="L5024" s="19" t="s">
        <v>25</v>
      </c>
    </row>
    <row r="5025" spans="1:12" x14ac:dyDescent="0.25">
      <c r="A5025" s="19" t="s">
        <v>7056</v>
      </c>
      <c r="B5025" s="19" t="s">
        <v>7057</v>
      </c>
      <c r="C5025" s="19" t="s">
        <v>7131</v>
      </c>
      <c r="D5025" s="19" t="s">
        <v>7132</v>
      </c>
      <c r="E5025" s="20" t="s">
        <v>21</v>
      </c>
      <c r="F5025" s="19" t="s">
        <v>21</v>
      </c>
      <c r="G5025" s="180">
        <v>89290</v>
      </c>
      <c r="H5025" s="19" t="s">
        <v>7144</v>
      </c>
      <c r="I5025" s="19" t="s">
        <v>15719</v>
      </c>
      <c r="J5025" s="19" t="s">
        <v>23</v>
      </c>
      <c r="K5025" s="20" t="s">
        <v>11247</v>
      </c>
      <c r="L5025" s="19" t="s">
        <v>25</v>
      </c>
    </row>
    <row r="5026" spans="1:12" x14ac:dyDescent="0.25">
      <c r="A5026" s="19" t="s">
        <v>7056</v>
      </c>
      <c r="B5026" s="19" t="s">
        <v>7057</v>
      </c>
      <c r="C5026" s="19" t="s">
        <v>7131</v>
      </c>
      <c r="D5026" s="19" t="s">
        <v>7132</v>
      </c>
      <c r="E5026" s="20" t="s">
        <v>21</v>
      </c>
      <c r="F5026" s="19" t="s">
        <v>21</v>
      </c>
      <c r="G5026" s="180">
        <v>89291</v>
      </c>
      <c r="H5026" s="19" t="s">
        <v>7145</v>
      </c>
      <c r="I5026" s="19" t="s">
        <v>15719</v>
      </c>
      <c r="J5026" s="19" t="s">
        <v>23</v>
      </c>
      <c r="K5026" s="20" t="s">
        <v>12027</v>
      </c>
      <c r="L5026" s="19" t="s">
        <v>25</v>
      </c>
    </row>
    <row r="5027" spans="1:12" x14ac:dyDescent="0.25">
      <c r="A5027" s="19" t="s">
        <v>7056</v>
      </c>
      <c r="B5027" s="19" t="s">
        <v>7057</v>
      </c>
      <c r="C5027" s="19" t="s">
        <v>7131</v>
      </c>
      <c r="D5027" s="19" t="s">
        <v>7132</v>
      </c>
      <c r="E5027" s="20" t="s">
        <v>21</v>
      </c>
      <c r="F5027" s="19" t="s">
        <v>21</v>
      </c>
      <c r="G5027" s="180">
        <v>89292</v>
      </c>
      <c r="H5027" s="19" t="s">
        <v>7147</v>
      </c>
      <c r="I5027" s="19" t="s">
        <v>15719</v>
      </c>
      <c r="J5027" s="19" t="s">
        <v>23</v>
      </c>
      <c r="K5027" s="20" t="s">
        <v>12028</v>
      </c>
      <c r="L5027" s="19" t="s">
        <v>25</v>
      </c>
    </row>
    <row r="5028" spans="1:12" x14ac:dyDescent="0.25">
      <c r="A5028" s="19" t="s">
        <v>7056</v>
      </c>
      <c r="B5028" s="19" t="s">
        <v>7057</v>
      </c>
      <c r="C5028" s="19" t="s">
        <v>7131</v>
      </c>
      <c r="D5028" s="19" t="s">
        <v>7132</v>
      </c>
      <c r="E5028" s="20" t="s">
        <v>21</v>
      </c>
      <c r="F5028" s="19" t="s">
        <v>21</v>
      </c>
      <c r="G5028" s="180">
        <v>89293</v>
      </c>
      <c r="H5028" s="19" t="s">
        <v>7148</v>
      </c>
      <c r="I5028" s="19" t="s">
        <v>15719</v>
      </c>
      <c r="J5028" s="19" t="s">
        <v>23</v>
      </c>
      <c r="K5028" s="20" t="s">
        <v>12029</v>
      </c>
      <c r="L5028" s="19" t="s">
        <v>25</v>
      </c>
    </row>
    <row r="5029" spans="1:12" x14ac:dyDescent="0.25">
      <c r="A5029" s="19" t="s">
        <v>7056</v>
      </c>
      <c r="B5029" s="19" t="s">
        <v>7057</v>
      </c>
      <c r="C5029" s="19" t="s">
        <v>7131</v>
      </c>
      <c r="D5029" s="19" t="s">
        <v>7132</v>
      </c>
      <c r="E5029" s="20" t="s">
        <v>21</v>
      </c>
      <c r="F5029" s="19" t="s">
        <v>21</v>
      </c>
      <c r="G5029" s="180">
        <v>89294</v>
      </c>
      <c r="H5029" s="19" t="s">
        <v>7150</v>
      </c>
      <c r="I5029" s="19" t="s">
        <v>15719</v>
      </c>
      <c r="J5029" s="19" t="s">
        <v>23</v>
      </c>
      <c r="K5029" s="20" t="s">
        <v>12030</v>
      </c>
      <c r="L5029" s="19" t="s">
        <v>25</v>
      </c>
    </row>
    <row r="5030" spans="1:12" x14ac:dyDescent="0.25">
      <c r="A5030" s="19" t="s">
        <v>7056</v>
      </c>
      <c r="B5030" s="19" t="s">
        <v>7057</v>
      </c>
      <c r="C5030" s="19" t="s">
        <v>7131</v>
      </c>
      <c r="D5030" s="19" t="s">
        <v>7132</v>
      </c>
      <c r="E5030" s="20" t="s">
        <v>21</v>
      </c>
      <c r="F5030" s="19" t="s">
        <v>21</v>
      </c>
      <c r="G5030" s="180">
        <v>89295</v>
      </c>
      <c r="H5030" s="19" t="s">
        <v>7152</v>
      </c>
      <c r="I5030" s="19" t="s">
        <v>15719</v>
      </c>
      <c r="J5030" s="19" t="s">
        <v>23</v>
      </c>
      <c r="K5030" s="20" t="s">
        <v>12031</v>
      </c>
      <c r="L5030" s="19" t="s">
        <v>25</v>
      </c>
    </row>
    <row r="5031" spans="1:12" x14ac:dyDescent="0.25">
      <c r="A5031" s="19" t="s">
        <v>7056</v>
      </c>
      <c r="B5031" s="19" t="s">
        <v>7057</v>
      </c>
      <c r="C5031" s="19" t="s">
        <v>7131</v>
      </c>
      <c r="D5031" s="19" t="s">
        <v>7132</v>
      </c>
      <c r="E5031" s="20" t="s">
        <v>21</v>
      </c>
      <c r="F5031" s="19" t="s">
        <v>21</v>
      </c>
      <c r="G5031" s="180">
        <v>89296</v>
      </c>
      <c r="H5031" s="19" t="s">
        <v>7153</v>
      </c>
      <c r="I5031" s="19" t="s">
        <v>15719</v>
      </c>
      <c r="J5031" s="19" t="s">
        <v>23</v>
      </c>
      <c r="K5031" s="20" t="s">
        <v>10644</v>
      </c>
      <c r="L5031" s="19" t="s">
        <v>25</v>
      </c>
    </row>
    <row r="5032" spans="1:12" x14ac:dyDescent="0.25">
      <c r="A5032" s="19" t="s">
        <v>7056</v>
      </c>
      <c r="B5032" s="19" t="s">
        <v>7057</v>
      </c>
      <c r="C5032" s="19" t="s">
        <v>7131</v>
      </c>
      <c r="D5032" s="19" t="s">
        <v>7132</v>
      </c>
      <c r="E5032" s="20" t="s">
        <v>21</v>
      </c>
      <c r="F5032" s="19" t="s">
        <v>21</v>
      </c>
      <c r="G5032" s="180">
        <v>89297</v>
      </c>
      <c r="H5032" s="19" t="s">
        <v>7154</v>
      </c>
      <c r="I5032" s="19" t="s">
        <v>15719</v>
      </c>
      <c r="J5032" s="19" t="s">
        <v>23</v>
      </c>
      <c r="K5032" s="20" t="s">
        <v>12032</v>
      </c>
      <c r="L5032" s="19" t="s">
        <v>25</v>
      </c>
    </row>
    <row r="5033" spans="1:12" x14ac:dyDescent="0.25">
      <c r="A5033" s="19" t="s">
        <v>7056</v>
      </c>
      <c r="B5033" s="19" t="s">
        <v>7057</v>
      </c>
      <c r="C5033" s="19" t="s">
        <v>7131</v>
      </c>
      <c r="D5033" s="19" t="s">
        <v>7132</v>
      </c>
      <c r="E5033" s="20" t="s">
        <v>21</v>
      </c>
      <c r="F5033" s="19" t="s">
        <v>21</v>
      </c>
      <c r="G5033" s="180">
        <v>89298</v>
      </c>
      <c r="H5033" s="19" t="s">
        <v>7155</v>
      </c>
      <c r="I5033" s="19" t="s">
        <v>15719</v>
      </c>
      <c r="J5033" s="19" t="s">
        <v>23</v>
      </c>
      <c r="K5033" s="20" t="s">
        <v>12033</v>
      </c>
      <c r="L5033" s="19" t="s">
        <v>25</v>
      </c>
    </row>
    <row r="5034" spans="1:12" x14ac:dyDescent="0.25">
      <c r="A5034" s="19" t="s">
        <v>7056</v>
      </c>
      <c r="B5034" s="19" t="s">
        <v>7057</v>
      </c>
      <c r="C5034" s="19" t="s">
        <v>7131</v>
      </c>
      <c r="D5034" s="19" t="s">
        <v>7132</v>
      </c>
      <c r="E5034" s="20" t="s">
        <v>21</v>
      </c>
      <c r="F5034" s="19" t="s">
        <v>21</v>
      </c>
      <c r="G5034" s="180">
        <v>89299</v>
      </c>
      <c r="H5034" s="19" t="s">
        <v>7156</v>
      </c>
      <c r="I5034" s="19" t="s">
        <v>15719</v>
      </c>
      <c r="J5034" s="19" t="s">
        <v>23</v>
      </c>
      <c r="K5034" s="20" t="s">
        <v>12034</v>
      </c>
      <c r="L5034" s="19" t="s">
        <v>25</v>
      </c>
    </row>
    <row r="5035" spans="1:12" x14ac:dyDescent="0.25">
      <c r="A5035" s="19" t="s">
        <v>7056</v>
      </c>
      <c r="B5035" s="19" t="s">
        <v>7057</v>
      </c>
      <c r="C5035" s="19" t="s">
        <v>7131</v>
      </c>
      <c r="D5035" s="19" t="s">
        <v>7132</v>
      </c>
      <c r="E5035" s="20" t="s">
        <v>21</v>
      </c>
      <c r="F5035" s="19" t="s">
        <v>21</v>
      </c>
      <c r="G5035" s="180">
        <v>89300</v>
      </c>
      <c r="H5035" s="19" t="s">
        <v>7158</v>
      </c>
      <c r="I5035" s="19" t="s">
        <v>15719</v>
      </c>
      <c r="J5035" s="19" t="s">
        <v>23</v>
      </c>
      <c r="K5035" s="20" t="s">
        <v>10310</v>
      </c>
      <c r="L5035" s="19" t="s">
        <v>25</v>
      </c>
    </row>
    <row r="5036" spans="1:12" x14ac:dyDescent="0.25">
      <c r="A5036" s="19" t="s">
        <v>7056</v>
      </c>
      <c r="B5036" s="19" t="s">
        <v>7057</v>
      </c>
      <c r="C5036" s="19" t="s">
        <v>7131</v>
      </c>
      <c r="D5036" s="19" t="s">
        <v>7132</v>
      </c>
      <c r="E5036" s="20" t="s">
        <v>21</v>
      </c>
      <c r="F5036" s="19" t="s">
        <v>21</v>
      </c>
      <c r="G5036" s="180">
        <v>89301</v>
      </c>
      <c r="H5036" s="19" t="s">
        <v>7160</v>
      </c>
      <c r="I5036" s="19" t="s">
        <v>15719</v>
      </c>
      <c r="J5036" s="19" t="s">
        <v>23</v>
      </c>
      <c r="K5036" s="20" t="s">
        <v>12035</v>
      </c>
      <c r="L5036" s="19" t="s">
        <v>25</v>
      </c>
    </row>
    <row r="5037" spans="1:12" x14ac:dyDescent="0.25">
      <c r="A5037" s="19" t="s">
        <v>7056</v>
      </c>
      <c r="B5037" s="19" t="s">
        <v>7057</v>
      </c>
      <c r="C5037" s="19" t="s">
        <v>7131</v>
      </c>
      <c r="D5037" s="19" t="s">
        <v>7132</v>
      </c>
      <c r="E5037" s="20" t="s">
        <v>21</v>
      </c>
      <c r="F5037" s="19" t="s">
        <v>21</v>
      </c>
      <c r="G5037" s="180">
        <v>89302</v>
      </c>
      <c r="H5037" s="19" t="s">
        <v>7161</v>
      </c>
      <c r="I5037" s="19" t="s">
        <v>15719</v>
      </c>
      <c r="J5037" s="19" t="s">
        <v>23</v>
      </c>
      <c r="K5037" s="20" t="s">
        <v>12036</v>
      </c>
      <c r="L5037" s="19" t="s">
        <v>25</v>
      </c>
    </row>
    <row r="5038" spans="1:12" x14ac:dyDescent="0.25">
      <c r="A5038" s="19" t="s">
        <v>7056</v>
      </c>
      <c r="B5038" s="19" t="s">
        <v>7057</v>
      </c>
      <c r="C5038" s="19" t="s">
        <v>7131</v>
      </c>
      <c r="D5038" s="19" t="s">
        <v>7132</v>
      </c>
      <c r="E5038" s="20" t="s">
        <v>21</v>
      </c>
      <c r="F5038" s="19" t="s">
        <v>21</v>
      </c>
      <c r="G5038" s="180">
        <v>89303</v>
      </c>
      <c r="H5038" s="19" t="s">
        <v>7163</v>
      </c>
      <c r="I5038" s="19" t="s">
        <v>15719</v>
      </c>
      <c r="J5038" s="19" t="s">
        <v>23</v>
      </c>
      <c r="K5038" s="20" t="s">
        <v>12037</v>
      </c>
      <c r="L5038" s="19" t="s">
        <v>25</v>
      </c>
    </row>
    <row r="5039" spans="1:12" x14ac:dyDescent="0.25">
      <c r="A5039" s="19" t="s">
        <v>7056</v>
      </c>
      <c r="B5039" s="19" t="s">
        <v>7057</v>
      </c>
      <c r="C5039" s="19" t="s">
        <v>7131</v>
      </c>
      <c r="D5039" s="19" t="s">
        <v>7132</v>
      </c>
      <c r="E5039" s="20" t="s">
        <v>21</v>
      </c>
      <c r="F5039" s="19" t="s">
        <v>21</v>
      </c>
      <c r="G5039" s="180">
        <v>89304</v>
      </c>
      <c r="H5039" s="19" t="s">
        <v>7165</v>
      </c>
      <c r="I5039" s="19" t="s">
        <v>15719</v>
      </c>
      <c r="J5039" s="19" t="s">
        <v>23</v>
      </c>
      <c r="K5039" s="20" t="s">
        <v>12038</v>
      </c>
      <c r="L5039" s="19" t="s">
        <v>25</v>
      </c>
    </row>
    <row r="5040" spans="1:12" x14ac:dyDescent="0.25">
      <c r="A5040" s="19" t="s">
        <v>7056</v>
      </c>
      <c r="B5040" s="19" t="s">
        <v>7057</v>
      </c>
      <c r="C5040" s="19" t="s">
        <v>7131</v>
      </c>
      <c r="D5040" s="19" t="s">
        <v>7132</v>
      </c>
      <c r="E5040" s="20" t="s">
        <v>21</v>
      </c>
      <c r="F5040" s="19" t="s">
        <v>21</v>
      </c>
      <c r="G5040" s="180">
        <v>89305</v>
      </c>
      <c r="H5040" s="19" t="s">
        <v>7166</v>
      </c>
      <c r="I5040" s="19" t="s">
        <v>15719</v>
      </c>
      <c r="J5040" s="19" t="s">
        <v>23</v>
      </c>
      <c r="K5040" s="20" t="s">
        <v>12039</v>
      </c>
      <c r="L5040" s="19" t="s">
        <v>25</v>
      </c>
    </row>
    <row r="5041" spans="1:12" x14ac:dyDescent="0.25">
      <c r="A5041" s="19" t="s">
        <v>7056</v>
      </c>
      <c r="B5041" s="19" t="s">
        <v>7057</v>
      </c>
      <c r="C5041" s="19" t="s">
        <v>7131</v>
      </c>
      <c r="D5041" s="19" t="s">
        <v>7132</v>
      </c>
      <c r="E5041" s="20" t="s">
        <v>21</v>
      </c>
      <c r="F5041" s="19" t="s">
        <v>21</v>
      </c>
      <c r="G5041" s="180">
        <v>89306</v>
      </c>
      <c r="H5041" s="19" t="s">
        <v>7167</v>
      </c>
      <c r="I5041" s="19" t="s">
        <v>15719</v>
      </c>
      <c r="J5041" s="19" t="s">
        <v>23</v>
      </c>
      <c r="K5041" s="20" t="s">
        <v>11748</v>
      </c>
      <c r="L5041" s="19" t="s">
        <v>25</v>
      </c>
    </row>
    <row r="5042" spans="1:12" x14ac:dyDescent="0.25">
      <c r="A5042" s="19" t="s">
        <v>7056</v>
      </c>
      <c r="B5042" s="19" t="s">
        <v>7057</v>
      </c>
      <c r="C5042" s="19" t="s">
        <v>7131</v>
      </c>
      <c r="D5042" s="19" t="s">
        <v>7132</v>
      </c>
      <c r="E5042" s="20" t="s">
        <v>21</v>
      </c>
      <c r="F5042" s="19" t="s">
        <v>21</v>
      </c>
      <c r="G5042" s="180">
        <v>89307</v>
      </c>
      <c r="H5042" s="19" t="s">
        <v>7168</v>
      </c>
      <c r="I5042" s="19" t="s">
        <v>15719</v>
      </c>
      <c r="J5042" s="19" t="s">
        <v>23</v>
      </c>
      <c r="K5042" s="20" t="s">
        <v>12040</v>
      </c>
      <c r="L5042" s="19" t="s">
        <v>25</v>
      </c>
    </row>
    <row r="5043" spans="1:12" x14ac:dyDescent="0.25">
      <c r="A5043" s="19" t="s">
        <v>7056</v>
      </c>
      <c r="B5043" s="19" t="s">
        <v>7057</v>
      </c>
      <c r="C5043" s="19" t="s">
        <v>7131</v>
      </c>
      <c r="D5043" s="19" t="s">
        <v>7132</v>
      </c>
      <c r="E5043" s="20" t="s">
        <v>21</v>
      </c>
      <c r="F5043" s="19" t="s">
        <v>21</v>
      </c>
      <c r="G5043" s="180">
        <v>89308</v>
      </c>
      <c r="H5043" s="19" t="s">
        <v>7170</v>
      </c>
      <c r="I5043" s="19" t="s">
        <v>15719</v>
      </c>
      <c r="J5043" s="19" t="s">
        <v>23</v>
      </c>
      <c r="K5043" s="20" t="s">
        <v>9565</v>
      </c>
      <c r="L5043" s="19" t="s">
        <v>25</v>
      </c>
    </row>
    <row r="5044" spans="1:12" x14ac:dyDescent="0.25">
      <c r="A5044" s="19" t="s">
        <v>7056</v>
      </c>
      <c r="B5044" s="19" t="s">
        <v>7057</v>
      </c>
      <c r="C5044" s="19" t="s">
        <v>7131</v>
      </c>
      <c r="D5044" s="19" t="s">
        <v>7132</v>
      </c>
      <c r="E5044" s="20" t="s">
        <v>21</v>
      </c>
      <c r="F5044" s="19" t="s">
        <v>21</v>
      </c>
      <c r="G5044" s="180">
        <v>89309</v>
      </c>
      <c r="H5044" s="19" t="s">
        <v>7172</v>
      </c>
      <c r="I5044" s="19" t="s">
        <v>15719</v>
      </c>
      <c r="J5044" s="19" t="s">
        <v>23</v>
      </c>
      <c r="K5044" s="20" t="s">
        <v>12041</v>
      </c>
      <c r="L5044" s="19" t="s">
        <v>25</v>
      </c>
    </row>
    <row r="5045" spans="1:12" x14ac:dyDescent="0.25">
      <c r="A5045" s="19" t="s">
        <v>7056</v>
      </c>
      <c r="B5045" s="19" t="s">
        <v>7057</v>
      </c>
      <c r="C5045" s="19" t="s">
        <v>7131</v>
      </c>
      <c r="D5045" s="19" t="s">
        <v>7132</v>
      </c>
      <c r="E5045" s="20" t="s">
        <v>21</v>
      </c>
      <c r="F5045" s="19" t="s">
        <v>21</v>
      </c>
      <c r="G5045" s="180">
        <v>89310</v>
      </c>
      <c r="H5045" s="19" t="s">
        <v>7173</v>
      </c>
      <c r="I5045" s="19" t="s">
        <v>15719</v>
      </c>
      <c r="J5045" s="19" t="s">
        <v>23</v>
      </c>
      <c r="K5045" s="20" t="s">
        <v>12042</v>
      </c>
      <c r="L5045" s="19" t="s">
        <v>25</v>
      </c>
    </row>
    <row r="5046" spans="1:12" x14ac:dyDescent="0.25">
      <c r="A5046" s="19" t="s">
        <v>7056</v>
      </c>
      <c r="B5046" s="19" t="s">
        <v>7057</v>
      </c>
      <c r="C5046" s="19" t="s">
        <v>7131</v>
      </c>
      <c r="D5046" s="19" t="s">
        <v>7132</v>
      </c>
      <c r="E5046" s="20" t="s">
        <v>21</v>
      </c>
      <c r="F5046" s="19" t="s">
        <v>21</v>
      </c>
      <c r="G5046" s="180">
        <v>89311</v>
      </c>
      <c r="H5046" s="19" t="s">
        <v>7174</v>
      </c>
      <c r="I5046" s="19" t="s">
        <v>15719</v>
      </c>
      <c r="J5046" s="19" t="s">
        <v>23</v>
      </c>
      <c r="K5046" s="20" t="s">
        <v>12043</v>
      </c>
      <c r="L5046" s="19" t="s">
        <v>25</v>
      </c>
    </row>
    <row r="5047" spans="1:12" x14ac:dyDescent="0.25">
      <c r="A5047" s="19" t="s">
        <v>7056</v>
      </c>
      <c r="B5047" s="19" t="s">
        <v>7057</v>
      </c>
      <c r="C5047" s="19" t="s">
        <v>7131</v>
      </c>
      <c r="D5047" s="19" t="s">
        <v>7132</v>
      </c>
      <c r="E5047" s="20" t="s">
        <v>21</v>
      </c>
      <c r="F5047" s="19" t="s">
        <v>21</v>
      </c>
      <c r="G5047" s="180">
        <v>89312</v>
      </c>
      <c r="H5047" s="19" t="s">
        <v>7176</v>
      </c>
      <c r="I5047" s="19" t="s">
        <v>15719</v>
      </c>
      <c r="J5047" s="19" t="s">
        <v>23</v>
      </c>
      <c r="K5047" s="20" t="s">
        <v>12044</v>
      </c>
      <c r="L5047" s="19" t="s">
        <v>25</v>
      </c>
    </row>
    <row r="5048" spans="1:12" x14ac:dyDescent="0.25">
      <c r="A5048" s="19" t="s">
        <v>7056</v>
      </c>
      <c r="B5048" s="19" t="s">
        <v>7057</v>
      </c>
      <c r="C5048" s="19" t="s">
        <v>7131</v>
      </c>
      <c r="D5048" s="19" t="s">
        <v>7132</v>
      </c>
      <c r="E5048" s="20" t="s">
        <v>21</v>
      </c>
      <c r="F5048" s="19" t="s">
        <v>21</v>
      </c>
      <c r="G5048" s="180">
        <v>89313</v>
      </c>
      <c r="H5048" s="19" t="s">
        <v>7177</v>
      </c>
      <c r="I5048" s="19" t="s">
        <v>15719</v>
      </c>
      <c r="J5048" s="19" t="s">
        <v>23</v>
      </c>
      <c r="K5048" s="20" t="s">
        <v>12045</v>
      </c>
      <c r="L5048" s="19" t="s">
        <v>25</v>
      </c>
    </row>
    <row r="5049" spans="1:12" x14ac:dyDescent="0.25">
      <c r="A5049" s="19" t="s">
        <v>7056</v>
      </c>
      <c r="B5049" s="19" t="s">
        <v>7057</v>
      </c>
      <c r="C5049" s="19" t="s">
        <v>7131</v>
      </c>
      <c r="D5049" s="19" t="s">
        <v>7132</v>
      </c>
      <c r="E5049" s="20" t="s">
        <v>21</v>
      </c>
      <c r="F5049" s="19" t="s">
        <v>21</v>
      </c>
      <c r="G5049" s="180">
        <v>101162</v>
      </c>
      <c r="H5049" s="19" t="s">
        <v>7178</v>
      </c>
      <c r="I5049" s="19" t="s">
        <v>15719</v>
      </c>
      <c r="J5049" s="19" t="s">
        <v>23</v>
      </c>
      <c r="K5049" s="20" t="s">
        <v>136</v>
      </c>
      <c r="L5049" s="19" t="s">
        <v>25</v>
      </c>
    </row>
    <row r="5050" spans="1:12" x14ac:dyDescent="0.25">
      <c r="A5050" s="19" t="s">
        <v>7056</v>
      </c>
      <c r="B5050" s="19" t="s">
        <v>7057</v>
      </c>
      <c r="C5050" s="19" t="s">
        <v>7179</v>
      </c>
      <c r="D5050" s="19" t="s">
        <v>7180</v>
      </c>
      <c r="E5050" s="20" t="s">
        <v>21</v>
      </c>
      <c r="F5050" s="19" t="s">
        <v>21</v>
      </c>
      <c r="G5050" s="180">
        <v>87447</v>
      </c>
      <c r="H5050" s="19" t="s">
        <v>7181</v>
      </c>
      <c r="I5050" s="19" t="s">
        <v>15719</v>
      </c>
      <c r="J5050" s="19" t="s">
        <v>9283</v>
      </c>
      <c r="K5050" s="20" t="s">
        <v>11850</v>
      </c>
      <c r="L5050" s="19" t="s">
        <v>25</v>
      </c>
    </row>
    <row r="5051" spans="1:12" x14ac:dyDescent="0.25">
      <c r="A5051" s="19" t="s">
        <v>7056</v>
      </c>
      <c r="B5051" s="19" t="s">
        <v>7057</v>
      </c>
      <c r="C5051" s="19" t="s">
        <v>7179</v>
      </c>
      <c r="D5051" s="19" t="s">
        <v>7180</v>
      </c>
      <c r="E5051" s="20" t="s">
        <v>21</v>
      </c>
      <c r="F5051" s="19" t="s">
        <v>21</v>
      </c>
      <c r="G5051" s="180">
        <v>87448</v>
      </c>
      <c r="H5051" s="19" t="s">
        <v>7183</v>
      </c>
      <c r="I5051" s="19" t="s">
        <v>15719</v>
      </c>
      <c r="J5051" s="19" t="s">
        <v>9283</v>
      </c>
      <c r="K5051" s="20" t="s">
        <v>12046</v>
      </c>
      <c r="L5051" s="19" t="s">
        <v>25</v>
      </c>
    </row>
    <row r="5052" spans="1:12" x14ac:dyDescent="0.25">
      <c r="A5052" s="19" t="s">
        <v>7056</v>
      </c>
      <c r="B5052" s="19" t="s">
        <v>7057</v>
      </c>
      <c r="C5052" s="19" t="s">
        <v>7179</v>
      </c>
      <c r="D5052" s="19" t="s">
        <v>7180</v>
      </c>
      <c r="E5052" s="20" t="s">
        <v>21</v>
      </c>
      <c r="F5052" s="19" t="s">
        <v>21</v>
      </c>
      <c r="G5052" s="180">
        <v>87449</v>
      </c>
      <c r="H5052" s="19" t="s">
        <v>7184</v>
      </c>
      <c r="I5052" s="19" t="s">
        <v>15719</v>
      </c>
      <c r="J5052" s="19" t="s">
        <v>9283</v>
      </c>
      <c r="K5052" s="20" t="s">
        <v>5804</v>
      </c>
      <c r="L5052" s="19" t="s">
        <v>25</v>
      </c>
    </row>
    <row r="5053" spans="1:12" x14ac:dyDescent="0.25">
      <c r="A5053" s="19" t="s">
        <v>7056</v>
      </c>
      <c r="B5053" s="19" t="s">
        <v>7057</v>
      </c>
      <c r="C5053" s="19" t="s">
        <v>7179</v>
      </c>
      <c r="D5053" s="19" t="s">
        <v>7180</v>
      </c>
      <c r="E5053" s="20" t="s">
        <v>21</v>
      </c>
      <c r="F5053" s="19" t="s">
        <v>21</v>
      </c>
      <c r="G5053" s="180">
        <v>87450</v>
      </c>
      <c r="H5053" s="19" t="s">
        <v>7185</v>
      </c>
      <c r="I5053" s="19" t="s">
        <v>15719</v>
      </c>
      <c r="J5053" s="19" t="s">
        <v>9283</v>
      </c>
      <c r="K5053" s="20" t="s">
        <v>12047</v>
      </c>
      <c r="L5053" s="19" t="s">
        <v>25</v>
      </c>
    </row>
    <row r="5054" spans="1:12" x14ac:dyDescent="0.25">
      <c r="A5054" s="19" t="s">
        <v>7056</v>
      </c>
      <c r="B5054" s="19" t="s">
        <v>7057</v>
      </c>
      <c r="C5054" s="19" t="s">
        <v>7179</v>
      </c>
      <c r="D5054" s="19" t="s">
        <v>7180</v>
      </c>
      <c r="E5054" s="20" t="s">
        <v>21</v>
      </c>
      <c r="F5054" s="19" t="s">
        <v>21</v>
      </c>
      <c r="G5054" s="180">
        <v>87451</v>
      </c>
      <c r="H5054" s="19" t="s">
        <v>7186</v>
      </c>
      <c r="I5054" s="19" t="s">
        <v>15719</v>
      </c>
      <c r="J5054" s="19" t="s">
        <v>9283</v>
      </c>
      <c r="K5054" s="20" t="s">
        <v>12048</v>
      </c>
      <c r="L5054" s="19" t="s">
        <v>25</v>
      </c>
    </row>
    <row r="5055" spans="1:12" x14ac:dyDescent="0.25">
      <c r="A5055" s="19" t="s">
        <v>7056</v>
      </c>
      <c r="B5055" s="19" t="s">
        <v>7057</v>
      </c>
      <c r="C5055" s="19" t="s">
        <v>7179</v>
      </c>
      <c r="D5055" s="19" t="s">
        <v>7180</v>
      </c>
      <c r="E5055" s="20" t="s">
        <v>21</v>
      </c>
      <c r="F5055" s="19" t="s">
        <v>21</v>
      </c>
      <c r="G5055" s="180">
        <v>87452</v>
      </c>
      <c r="H5055" s="19" t="s">
        <v>7187</v>
      </c>
      <c r="I5055" s="19" t="s">
        <v>15719</v>
      </c>
      <c r="J5055" s="19" t="s">
        <v>9283</v>
      </c>
      <c r="K5055" s="20" t="s">
        <v>7728</v>
      </c>
      <c r="L5055" s="19" t="s">
        <v>25</v>
      </c>
    </row>
    <row r="5056" spans="1:12" x14ac:dyDescent="0.25">
      <c r="A5056" s="19" t="s">
        <v>7056</v>
      </c>
      <c r="B5056" s="19" t="s">
        <v>7057</v>
      </c>
      <c r="C5056" s="19" t="s">
        <v>7179</v>
      </c>
      <c r="D5056" s="19" t="s">
        <v>7180</v>
      </c>
      <c r="E5056" s="20" t="s">
        <v>21</v>
      </c>
      <c r="F5056" s="19" t="s">
        <v>21</v>
      </c>
      <c r="G5056" s="180">
        <v>87453</v>
      </c>
      <c r="H5056" s="19" t="s">
        <v>7188</v>
      </c>
      <c r="I5056" s="19" t="s">
        <v>15719</v>
      </c>
      <c r="J5056" s="19" t="s">
        <v>9283</v>
      </c>
      <c r="K5056" s="20" t="s">
        <v>12049</v>
      </c>
      <c r="L5056" s="19" t="s">
        <v>25</v>
      </c>
    </row>
    <row r="5057" spans="1:12" x14ac:dyDescent="0.25">
      <c r="A5057" s="19" t="s">
        <v>7056</v>
      </c>
      <c r="B5057" s="19" t="s">
        <v>7057</v>
      </c>
      <c r="C5057" s="19" t="s">
        <v>7179</v>
      </c>
      <c r="D5057" s="19" t="s">
        <v>7180</v>
      </c>
      <c r="E5057" s="20" t="s">
        <v>21</v>
      </c>
      <c r="F5057" s="19" t="s">
        <v>21</v>
      </c>
      <c r="G5057" s="180">
        <v>87454</v>
      </c>
      <c r="H5057" s="19" t="s">
        <v>7189</v>
      </c>
      <c r="I5057" s="19" t="s">
        <v>15719</v>
      </c>
      <c r="J5057" s="19" t="s">
        <v>9283</v>
      </c>
      <c r="K5057" s="20" t="s">
        <v>12050</v>
      </c>
      <c r="L5057" s="19" t="s">
        <v>25</v>
      </c>
    </row>
    <row r="5058" spans="1:12" x14ac:dyDescent="0.25">
      <c r="A5058" s="19" t="s">
        <v>7056</v>
      </c>
      <c r="B5058" s="19" t="s">
        <v>7057</v>
      </c>
      <c r="C5058" s="19" t="s">
        <v>7179</v>
      </c>
      <c r="D5058" s="19" t="s">
        <v>7180</v>
      </c>
      <c r="E5058" s="20" t="s">
        <v>21</v>
      </c>
      <c r="F5058" s="19" t="s">
        <v>21</v>
      </c>
      <c r="G5058" s="180">
        <v>87455</v>
      </c>
      <c r="H5058" s="19" t="s">
        <v>7190</v>
      </c>
      <c r="I5058" s="19" t="s">
        <v>15719</v>
      </c>
      <c r="J5058" s="19" t="s">
        <v>9283</v>
      </c>
      <c r="K5058" s="20" t="s">
        <v>12051</v>
      </c>
      <c r="L5058" s="19" t="s">
        <v>25</v>
      </c>
    </row>
    <row r="5059" spans="1:12" x14ac:dyDescent="0.25">
      <c r="A5059" s="19" t="s">
        <v>7056</v>
      </c>
      <c r="B5059" s="19" t="s">
        <v>7057</v>
      </c>
      <c r="C5059" s="19" t="s">
        <v>7179</v>
      </c>
      <c r="D5059" s="19" t="s">
        <v>7180</v>
      </c>
      <c r="E5059" s="20" t="s">
        <v>21</v>
      </c>
      <c r="F5059" s="19" t="s">
        <v>21</v>
      </c>
      <c r="G5059" s="180">
        <v>87456</v>
      </c>
      <c r="H5059" s="19" t="s">
        <v>7191</v>
      </c>
      <c r="I5059" s="19" t="s">
        <v>15719</v>
      </c>
      <c r="J5059" s="19" t="s">
        <v>9283</v>
      </c>
      <c r="K5059" s="20" t="s">
        <v>12052</v>
      </c>
      <c r="L5059" s="19" t="s">
        <v>25</v>
      </c>
    </row>
    <row r="5060" spans="1:12" x14ac:dyDescent="0.25">
      <c r="A5060" s="19" t="s">
        <v>7056</v>
      </c>
      <c r="B5060" s="19" t="s">
        <v>7057</v>
      </c>
      <c r="C5060" s="19" t="s">
        <v>7179</v>
      </c>
      <c r="D5060" s="19" t="s">
        <v>7180</v>
      </c>
      <c r="E5060" s="20" t="s">
        <v>21</v>
      </c>
      <c r="F5060" s="19" t="s">
        <v>21</v>
      </c>
      <c r="G5060" s="180">
        <v>87457</v>
      </c>
      <c r="H5060" s="19" t="s">
        <v>7192</v>
      </c>
      <c r="I5060" s="19" t="s">
        <v>15719</v>
      </c>
      <c r="J5060" s="19" t="s">
        <v>9283</v>
      </c>
      <c r="K5060" s="20" t="s">
        <v>12053</v>
      </c>
      <c r="L5060" s="19" t="s">
        <v>25</v>
      </c>
    </row>
    <row r="5061" spans="1:12" x14ac:dyDescent="0.25">
      <c r="A5061" s="19" t="s">
        <v>7056</v>
      </c>
      <c r="B5061" s="19" t="s">
        <v>7057</v>
      </c>
      <c r="C5061" s="19" t="s">
        <v>7179</v>
      </c>
      <c r="D5061" s="19" t="s">
        <v>7180</v>
      </c>
      <c r="E5061" s="20" t="s">
        <v>21</v>
      </c>
      <c r="F5061" s="19" t="s">
        <v>21</v>
      </c>
      <c r="G5061" s="180">
        <v>87458</v>
      </c>
      <c r="H5061" s="19" t="s">
        <v>7194</v>
      </c>
      <c r="I5061" s="19" t="s">
        <v>15719</v>
      </c>
      <c r="J5061" s="19" t="s">
        <v>9283</v>
      </c>
      <c r="K5061" s="20" t="s">
        <v>12054</v>
      </c>
      <c r="L5061" s="19" t="s">
        <v>25</v>
      </c>
    </row>
    <row r="5062" spans="1:12" x14ac:dyDescent="0.25">
      <c r="A5062" s="19" t="s">
        <v>7056</v>
      </c>
      <c r="B5062" s="19" t="s">
        <v>7057</v>
      </c>
      <c r="C5062" s="19" t="s">
        <v>7179</v>
      </c>
      <c r="D5062" s="19" t="s">
        <v>7180</v>
      </c>
      <c r="E5062" s="20" t="s">
        <v>21</v>
      </c>
      <c r="F5062" s="19" t="s">
        <v>21</v>
      </c>
      <c r="G5062" s="180">
        <v>87459</v>
      </c>
      <c r="H5062" s="19" t="s">
        <v>7196</v>
      </c>
      <c r="I5062" s="19" t="s">
        <v>15719</v>
      </c>
      <c r="J5062" s="19" t="s">
        <v>9283</v>
      </c>
      <c r="K5062" s="20" t="s">
        <v>7221</v>
      </c>
      <c r="L5062" s="19" t="s">
        <v>25</v>
      </c>
    </row>
    <row r="5063" spans="1:12" x14ac:dyDescent="0.25">
      <c r="A5063" s="19" t="s">
        <v>7056</v>
      </c>
      <c r="B5063" s="19" t="s">
        <v>7057</v>
      </c>
      <c r="C5063" s="19" t="s">
        <v>7179</v>
      </c>
      <c r="D5063" s="19" t="s">
        <v>7180</v>
      </c>
      <c r="E5063" s="20" t="s">
        <v>21</v>
      </c>
      <c r="F5063" s="19" t="s">
        <v>21</v>
      </c>
      <c r="G5063" s="180">
        <v>87460</v>
      </c>
      <c r="H5063" s="19" t="s">
        <v>7198</v>
      </c>
      <c r="I5063" s="19" t="s">
        <v>15719</v>
      </c>
      <c r="J5063" s="19" t="s">
        <v>9283</v>
      </c>
      <c r="K5063" s="20" t="s">
        <v>12055</v>
      </c>
      <c r="L5063" s="19" t="s">
        <v>25</v>
      </c>
    </row>
    <row r="5064" spans="1:12" x14ac:dyDescent="0.25">
      <c r="A5064" s="19" t="s">
        <v>7056</v>
      </c>
      <c r="B5064" s="19" t="s">
        <v>7057</v>
      </c>
      <c r="C5064" s="19" t="s">
        <v>7179</v>
      </c>
      <c r="D5064" s="19" t="s">
        <v>7180</v>
      </c>
      <c r="E5064" s="20" t="s">
        <v>21</v>
      </c>
      <c r="F5064" s="19" t="s">
        <v>21</v>
      </c>
      <c r="G5064" s="180">
        <v>87461</v>
      </c>
      <c r="H5064" s="19" t="s">
        <v>7199</v>
      </c>
      <c r="I5064" s="19" t="s">
        <v>15719</v>
      </c>
      <c r="J5064" s="19" t="s">
        <v>9283</v>
      </c>
      <c r="K5064" s="20" t="s">
        <v>10974</v>
      </c>
      <c r="L5064" s="19" t="s">
        <v>25</v>
      </c>
    </row>
    <row r="5065" spans="1:12" x14ac:dyDescent="0.25">
      <c r="A5065" s="19" t="s">
        <v>7056</v>
      </c>
      <c r="B5065" s="19" t="s">
        <v>7057</v>
      </c>
      <c r="C5065" s="19" t="s">
        <v>7179</v>
      </c>
      <c r="D5065" s="19" t="s">
        <v>7180</v>
      </c>
      <c r="E5065" s="20" t="s">
        <v>21</v>
      </c>
      <c r="F5065" s="19" t="s">
        <v>21</v>
      </c>
      <c r="G5065" s="180">
        <v>87462</v>
      </c>
      <c r="H5065" s="19" t="s">
        <v>7201</v>
      </c>
      <c r="I5065" s="19" t="s">
        <v>15719</v>
      </c>
      <c r="J5065" s="19" t="s">
        <v>9283</v>
      </c>
      <c r="K5065" s="20" t="s">
        <v>12056</v>
      </c>
      <c r="L5065" s="19" t="s">
        <v>25</v>
      </c>
    </row>
    <row r="5066" spans="1:12" x14ac:dyDescent="0.25">
      <c r="A5066" s="19" t="s">
        <v>7056</v>
      </c>
      <c r="B5066" s="19" t="s">
        <v>7057</v>
      </c>
      <c r="C5066" s="19" t="s">
        <v>7179</v>
      </c>
      <c r="D5066" s="19" t="s">
        <v>7180</v>
      </c>
      <c r="E5066" s="20" t="s">
        <v>21</v>
      </c>
      <c r="F5066" s="19" t="s">
        <v>21</v>
      </c>
      <c r="G5066" s="180">
        <v>87463</v>
      </c>
      <c r="H5066" s="19" t="s">
        <v>7202</v>
      </c>
      <c r="I5066" s="19" t="s">
        <v>15719</v>
      </c>
      <c r="J5066" s="19" t="s">
        <v>9283</v>
      </c>
      <c r="K5066" s="20" t="s">
        <v>12057</v>
      </c>
      <c r="L5066" s="19" t="s">
        <v>25</v>
      </c>
    </row>
    <row r="5067" spans="1:12" x14ac:dyDescent="0.25">
      <c r="A5067" s="19" t="s">
        <v>7056</v>
      </c>
      <c r="B5067" s="19" t="s">
        <v>7057</v>
      </c>
      <c r="C5067" s="19" t="s">
        <v>7179</v>
      </c>
      <c r="D5067" s="19" t="s">
        <v>7180</v>
      </c>
      <c r="E5067" s="20" t="s">
        <v>21</v>
      </c>
      <c r="F5067" s="19" t="s">
        <v>21</v>
      </c>
      <c r="G5067" s="180">
        <v>87464</v>
      </c>
      <c r="H5067" s="19" t="s">
        <v>7203</v>
      </c>
      <c r="I5067" s="19" t="s">
        <v>15719</v>
      </c>
      <c r="J5067" s="19" t="s">
        <v>9283</v>
      </c>
      <c r="K5067" s="20" t="s">
        <v>12058</v>
      </c>
      <c r="L5067" s="19" t="s">
        <v>25</v>
      </c>
    </row>
    <row r="5068" spans="1:12" x14ac:dyDescent="0.25">
      <c r="A5068" s="19" t="s">
        <v>7056</v>
      </c>
      <c r="B5068" s="19" t="s">
        <v>7057</v>
      </c>
      <c r="C5068" s="19" t="s">
        <v>7179</v>
      </c>
      <c r="D5068" s="19" t="s">
        <v>7180</v>
      </c>
      <c r="E5068" s="20" t="s">
        <v>21</v>
      </c>
      <c r="F5068" s="19" t="s">
        <v>21</v>
      </c>
      <c r="G5068" s="180">
        <v>87465</v>
      </c>
      <c r="H5068" s="19" t="s">
        <v>7205</v>
      </c>
      <c r="I5068" s="19" t="s">
        <v>15719</v>
      </c>
      <c r="J5068" s="19" t="s">
        <v>9283</v>
      </c>
      <c r="K5068" s="20" t="s">
        <v>5186</v>
      </c>
      <c r="L5068" s="19" t="s">
        <v>25</v>
      </c>
    </row>
    <row r="5069" spans="1:12" x14ac:dyDescent="0.25">
      <c r="A5069" s="19" t="s">
        <v>7056</v>
      </c>
      <c r="B5069" s="19" t="s">
        <v>7057</v>
      </c>
      <c r="C5069" s="19" t="s">
        <v>7179</v>
      </c>
      <c r="D5069" s="19" t="s">
        <v>7180</v>
      </c>
      <c r="E5069" s="20" t="s">
        <v>21</v>
      </c>
      <c r="F5069" s="19" t="s">
        <v>21</v>
      </c>
      <c r="G5069" s="180">
        <v>87466</v>
      </c>
      <c r="H5069" s="19" t="s">
        <v>7206</v>
      </c>
      <c r="I5069" s="19" t="s">
        <v>15719</v>
      </c>
      <c r="J5069" s="19" t="s">
        <v>9283</v>
      </c>
      <c r="K5069" s="20" t="s">
        <v>12059</v>
      </c>
      <c r="L5069" s="19" t="s">
        <v>25</v>
      </c>
    </row>
    <row r="5070" spans="1:12" x14ac:dyDescent="0.25">
      <c r="A5070" s="19" t="s">
        <v>7056</v>
      </c>
      <c r="B5070" s="19" t="s">
        <v>7057</v>
      </c>
      <c r="C5070" s="19" t="s">
        <v>7179</v>
      </c>
      <c r="D5070" s="19" t="s">
        <v>7180</v>
      </c>
      <c r="E5070" s="20" t="s">
        <v>21</v>
      </c>
      <c r="F5070" s="19" t="s">
        <v>21</v>
      </c>
      <c r="G5070" s="180">
        <v>87467</v>
      </c>
      <c r="H5070" s="19" t="s">
        <v>7207</v>
      </c>
      <c r="I5070" s="19" t="s">
        <v>15719</v>
      </c>
      <c r="J5070" s="19" t="s">
        <v>9283</v>
      </c>
      <c r="K5070" s="20" t="s">
        <v>12060</v>
      </c>
      <c r="L5070" s="19" t="s">
        <v>25</v>
      </c>
    </row>
    <row r="5071" spans="1:12" x14ac:dyDescent="0.25">
      <c r="A5071" s="19" t="s">
        <v>7056</v>
      </c>
      <c r="B5071" s="19" t="s">
        <v>7057</v>
      </c>
      <c r="C5071" s="19" t="s">
        <v>7179</v>
      </c>
      <c r="D5071" s="19" t="s">
        <v>7180</v>
      </c>
      <c r="E5071" s="20" t="s">
        <v>21</v>
      </c>
      <c r="F5071" s="19" t="s">
        <v>21</v>
      </c>
      <c r="G5071" s="180">
        <v>87468</v>
      </c>
      <c r="H5071" s="19" t="s">
        <v>7208</v>
      </c>
      <c r="I5071" s="19" t="s">
        <v>15719</v>
      </c>
      <c r="J5071" s="19" t="s">
        <v>9283</v>
      </c>
      <c r="K5071" s="20" t="s">
        <v>12061</v>
      </c>
      <c r="L5071" s="19" t="s">
        <v>25</v>
      </c>
    </row>
    <row r="5072" spans="1:12" x14ac:dyDescent="0.25">
      <c r="A5072" s="19" t="s">
        <v>7056</v>
      </c>
      <c r="B5072" s="19" t="s">
        <v>7057</v>
      </c>
      <c r="C5072" s="19" t="s">
        <v>7179</v>
      </c>
      <c r="D5072" s="19" t="s">
        <v>7180</v>
      </c>
      <c r="E5072" s="20" t="s">
        <v>21</v>
      </c>
      <c r="F5072" s="19" t="s">
        <v>21</v>
      </c>
      <c r="G5072" s="180">
        <v>87469</v>
      </c>
      <c r="H5072" s="19" t="s">
        <v>7210</v>
      </c>
      <c r="I5072" s="19" t="s">
        <v>15719</v>
      </c>
      <c r="J5072" s="19" t="s">
        <v>9283</v>
      </c>
      <c r="K5072" s="20" t="s">
        <v>12062</v>
      </c>
      <c r="L5072" s="19" t="s">
        <v>25</v>
      </c>
    </row>
    <row r="5073" spans="1:12" x14ac:dyDescent="0.25">
      <c r="A5073" s="19" t="s">
        <v>7056</v>
      </c>
      <c r="B5073" s="19" t="s">
        <v>7057</v>
      </c>
      <c r="C5073" s="19" t="s">
        <v>7179</v>
      </c>
      <c r="D5073" s="19" t="s">
        <v>7180</v>
      </c>
      <c r="E5073" s="20" t="s">
        <v>21</v>
      </c>
      <c r="F5073" s="19" t="s">
        <v>21</v>
      </c>
      <c r="G5073" s="180">
        <v>87470</v>
      </c>
      <c r="H5073" s="19" t="s">
        <v>7211</v>
      </c>
      <c r="I5073" s="19" t="s">
        <v>15719</v>
      </c>
      <c r="J5073" s="19" t="s">
        <v>9283</v>
      </c>
      <c r="K5073" s="20" t="s">
        <v>12063</v>
      </c>
      <c r="L5073" s="19" t="s">
        <v>25</v>
      </c>
    </row>
    <row r="5074" spans="1:12" x14ac:dyDescent="0.25">
      <c r="A5074" s="19" t="s">
        <v>7056</v>
      </c>
      <c r="B5074" s="19" t="s">
        <v>7057</v>
      </c>
      <c r="C5074" s="19" t="s">
        <v>7179</v>
      </c>
      <c r="D5074" s="19" t="s">
        <v>7180</v>
      </c>
      <c r="E5074" s="20" t="s">
        <v>21</v>
      </c>
      <c r="F5074" s="19" t="s">
        <v>21</v>
      </c>
      <c r="G5074" s="180">
        <v>89044</v>
      </c>
      <c r="H5074" s="19" t="s">
        <v>7212</v>
      </c>
      <c r="I5074" s="19" t="s">
        <v>15719</v>
      </c>
      <c r="J5074" s="19" t="s">
        <v>9283</v>
      </c>
      <c r="K5074" s="20" t="s">
        <v>12064</v>
      </c>
      <c r="L5074" s="19" t="s">
        <v>25</v>
      </c>
    </row>
    <row r="5075" spans="1:12" x14ac:dyDescent="0.25">
      <c r="A5075" s="19" t="s">
        <v>7056</v>
      </c>
      <c r="B5075" s="19" t="s">
        <v>7057</v>
      </c>
      <c r="C5075" s="19" t="s">
        <v>7179</v>
      </c>
      <c r="D5075" s="19" t="s">
        <v>7180</v>
      </c>
      <c r="E5075" s="20" t="s">
        <v>21</v>
      </c>
      <c r="F5075" s="19" t="s">
        <v>21</v>
      </c>
      <c r="G5075" s="180">
        <v>89169</v>
      </c>
      <c r="H5075" s="19" t="s">
        <v>7213</v>
      </c>
      <c r="I5075" s="19" t="s">
        <v>15719</v>
      </c>
      <c r="J5075" s="19" t="s">
        <v>9283</v>
      </c>
      <c r="K5075" s="20" t="s">
        <v>12065</v>
      </c>
      <c r="L5075" s="19" t="s">
        <v>25</v>
      </c>
    </row>
    <row r="5076" spans="1:12" x14ac:dyDescent="0.25">
      <c r="A5076" s="19" t="s">
        <v>7056</v>
      </c>
      <c r="B5076" s="19" t="s">
        <v>7057</v>
      </c>
      <c r="C5076" s="19" t="s">
        <v>7179</v>
      </c>
      <c r="D5076" s="19" t="s">
        <v>7180</v>
      </c>
      <c r="E5076" s="20" t="s">
        <v>21</v>
      </c>
      <c r="F5076" s="19" t="s">
        <v>21</v>
      </c>
      <c r="G5076" s="180">
        <v>89978</v>
      </c>
      <c r="H5076" s="19" t="s">
        <v>7215</v>
      </c>
      <c r="I5076" s="19" t="s">
        <v>15719</v>
      </c>
      <c r="J5076" s="19" t="s">
        <v>9283</v>
      </c>
      <c r="K5076" s="20" t="s">
        <v>12066</v>
      </c>
      <c r="L5076" s="19" t="s">
        <v>25</v>
      </c>
    </row>
    <row r="5077" spans="1:12" x14ac:dyDescent="0.25">
      <c r="A5077" s="19" t="s">
        <v>7056</v>
      </c>
      <c r="B5077" s="19" t="s">
        <v>7057</v>
      </c>
      <c r="C5077" s="19" t="s">
        <v>7216</v>
      </c>
      <c r="D5077" s="19" t="s">
        <v>7217</v>
      </c>
      <c r="E5077" s="20" t="s">
        <v>21</v>
      </c>
      <c r="F5077" s="19" t="s">
        <v>21</v>
      </c>
      <c r="G5077" s="180">
        <v>89453</v>
      </c>
      <c r="H5077" s="19" t="s">
        <v>7218</v>
      </c>
      <c r="I5077" s="19" t="s">
        <v>15719</v>
      </c>
      <c r="J5077" s="19" t="s">
        <v>23</v>
      </c>
      <c r="K5077" s="20" t="s">
        <v>12067</v>
      </c>
      <c r="L5077" s="19" t="s">
        <v>25</v>
      </c>
    </row>
    <row r="5078" spans="1:12" x14ac:dyDescent="0.25">
      <c r="A5078" s="19" t="s">
        <v>7056</v>
      </c>
      <c r="B5078" s="19" t="s">
        <v>7057</v>
      </c>
      <c r="C5078" s="19" t="s">
        <v>7216</v>
      </c>
      <c r="D5078" s="19" t="s">
        <v>7217</v>
      </c>
      <c r="E5078" s="20" t="s">
        <v>21</v>
      </c>
      <c r="F5078" s="19" t="s">
        <v>21</v>
      </c>
      <c r="G5078" s="180">
        <v>89454</v>
      </c>
      <c r="H5078" s="19" t="s">
        <v>7220</v>
      </c>
      <c r="I5078" s="19" t="s">
        <v>15719</v>
      </c>
      <c r="J5078" s="19" t="s">
        <v>23</v>
      </c>
      <c r="K5078" s="20" t="s">
        <v>12068</v>
      </c>
      <c r="L5078" s="19" t="s">
        <v>25</v>
      </c>
    </row>
    <row r="5079" spans="1:12" x14ac:dyDescent="0.25">
      <c r="A5079" s="19" t="s">
        <v>7056</v>
      </c>
      <c r="B5079" s="19" t="s">
        <v>7057</v>
      </c>
      <c r="C5079" s="19" t="s">
        <v>7216</v>
      </c>
      <c r="D5079" s="19" t="s">
        <v>7217</v>
      </c>
      <c r="E5079" s="20" t="s">
        <v>21</v>
      </c>
      <c r="F5079" s="19" t="s">
        <v>21</v>
      </c>
      <c r="G5079" s="180">
        <v>89455</v>
      </c>
      <c r="H5079" s="19" t="s">
        <v>7222</v>
      </c>
      <c r="I5079" s="19" t="s">
        <v>15719</v>
      </c>
      <c r="J5079" s="19" t="s">
        <v>23</v>
      </c>
      <c r="K5079" s="20" t="s">
        <v>12069</v>
      </c>
      <c r="L5079" s="19" t="s">
        <v>25</v>
      </c>
    </row>
    <row r="5080" spans="1:12" x14ac:dyDescent="0.25">
      <c r="A5080" s="19" t="s">
        <v>7056</v>
      </c>
      <c r="B5080" s="19" t="s">
        <v>7057</v>
      </c>
      <c r="C5080" s="19" t="s">
        <v>7216</v>
      </c>
      <c r="D5080" s="19" t="s">
        <v>7217</v>
      </c>
      <c r="E5080" s="20" t="s">
        <v>21</v>
      </c>
      <c r="F5080" s="19" t="s">
        <v>21</v>
      </c>
      <c r="G5080" s="180">
        <v>89456</v>
      </c>
      <c r="H5080" s="19" t="s">
        <v>7223</v>
      </c>
      <c r="I5080" s="19" t="s">
        <v>15719</v>
      </c>
      <c r="J5080" s="19" t="s">
        <v>23</v>
      </c>
      <c r="K5080" s="20" t="s">
        <v>12070</v>
      </c>
      <c r="L5080" s="19" t="s">
        <v>25</v>
      </c>
    </row>
    <row r="5081" spans="1:12" x14ac:dyDescent="0.25">
      <c r="A5081" s="19" t="s">
        <v>7056</v>
      </c>
      <c r="B5081" s="19" t="s">
        <v>7057</v>
      </c>
      <c r="C5081" s="19" t="s">
        <v>7216</v>
      </c>
      <c r="D5081" s="19" t="s">
        <v>7217</v>
      </c>
      <c r="E5081" s="20" t="s">
        <v>21</v>
      </c>
      <c r="F5081" s="19" t="s">
        <v>21</v>
      </c>
      <c r="G5081" s="180">
        <v>89457</v>
      </c>
      <c r="H5081" s="19" t="s">
        <v>7224</v>
      </c>
      <c r="I5081" s="19" t="s">
        <v>15719</v>
      </c>
      <c r="J5081" s="19" t="s">
        <v>23</v>
      </c>
      <c r="K5081" s="20" t="s">
        <v>12071</v>
      </c>
      <c r="L5081" s="19" t="s">
        <v>25</v>
      </c>
    </row>
    <row r="5082" spans="1:12" x14ac:dyDescent="0.25">
      <c r="A5082" s="19" t="s">
        <v>7056</v>
      </c>
      <c r="B5082" s="19" t="s">
        <v>7057</v>
      </c>
      <c r="C5082" s="19" t="s">
        <v>7216</v>
      </c>
      <c r="D5082" s="19" t="s">
        <v>7217</v>
      </c>
      <c r="E5082" s="20" t="s">
        <v>21</v>
      </c>
      <c r="F5082" s="19" t="s">
        <v>21</v>
      </c>
      <c r="G5082" s="180">
        <v>89458</v>
      </c>
      <c r="H5082" s="19" t="s">
        <v>7226</v>
      </c>
      <c r="I5082" s="19" t="s">
        <v>15719</v>
      </c>
      <c r="J5082" s="19" t="s">
        <v>23</v>
      </c>
      <c r="K5082" s="20" t="s">
        <v>12072</v>
      </c>
      <c r="L5082" s="19" t="s">
        <v>25</v>
      </c>
    </row>
    <row r="5083" spans="1:12" x14ac:dyDescent="0.25">
      <c r="A5083" s="19" t="s">
        <v>7056</v>
      </c>
      <c r="B5083" s="19" t="s">
        <v>7057</v>
      </c>
      <c r="C5083" s="19" t="s">
        <v>7216</v>
      </c>
      <c r="D5083" s="19" t="s">
        <v>7217</v>
      </c>
      <c r="E5083" s="20" t="s">
        <v>21</v>
      </c>
      <c r="F5083" s="19" t="s">
        <v>21</v>
      </c>
      <c r="G5083" s="180">
        <v>89459</v>
      </c>
      <c r="H5083" s="19" t="s">
        <v>7227</v>
      </c>
      <c r="I5083" s="19" t="s">
        <v>15719</v>
      </c>
      <c r="J5083" s="19" t="s">
        <v>23</v>
      </c>
      <c r="K5083" s="20" t="s">
        <v>12073</v>
      </c>
      <c r="L5083" s="19" t="s">
        <v>25</v>
      </c>
    </row>
    <row r="5084" spans="1:12" x14ac:dyDescent="0.25">
      <c r="A5084" s="19" t="s">
        <v>7056</v>
      </c>
      <c r="B5084" s="19" t="s">
        <v>7057</v>
      </c>
      <c r="C5084" s="19" t="s">
        <v>7216</v>
      </c>
      <c r="D5084" s="19" t="s">
        <v>7217</v>
      </c>
      <c r="E5084" s="20" t="s">
        <v>21</v>
      </c>
      <c r="F5084" s="19" t="s">
        <v>21</v>
      </c>
      <c r="G5084" s="180">
        <v>89460</v>
      </c>
      <c r="H5084" s="19" t="s">
        <v>7228</v>
      </c>
      <c r="I5084" s="19" t="s">
        <v>15719</v>
      </c>
      <c r="J5084" s="19" t="s">
        <v>23</v>
      </c>
      <c r="K5084" s="20" t="s">
        <v>12074</v>
      </c>
      <c r="L5084" s="19" t="s">
        <v>25</v>
      </c>
    </row>
    <row r="5085" spans="1:12" x14ac:dyDescent="0.25">
      <c r="A5085" s="19" t="s">
        <v>7056</v>
      </c>
      <c r="B5085" s="19" t="s">
        <v>7057</v>
      </c>
      <c r="C5085" s="19" t="s">
        <v>7216</v>
      </c>
      <c r="D5085" s="19" t="s">
        <v>7217</v>
      </c>
      <c r="E5085" s="20" t="s">
        <v>21</v>
      </c>
      <c r="F5085" s="19" t="s">
        <v>21</v>
      </c>
      <c r="G5085" s="180">
        <v>89462</v>
      </c>
      <c r="H5085" s="19" t="s">
        <v>7229</v>
      </c>
      <c r="I5085" s="19" t="s">
        <v>15719</v>
      </c>
      <c r="J5085" s="19" t="s">
        <v>23</v>
      </c>
      <c r="K5085" s="20" t="s">
        <v>12075</v>
      </c>
      <c r="L5085" s="19" t="s">
        <v>25</v>
      </c>
    </row>
    <row r="5086" spans="1:12" x14ac:dyDescent="0.25">
      <c r="A5086" s="19" t="s">
        <v>7056</v>
      </c>
      <c r="B5086" s="19" t="s">
        <v>7057</v>
      </c>
      <c r="C5086" s="19" t="s">
        <v>7216</v>
      </c>
      <c r="D5086" s="19" t="s">
        <v>7217</v>
      </c>
      <c r="E5086" s="20" t="s">
        <v>21</v>
      </c>
      <c r="F5086" s="19" t="s">
        <v>21</v>
      </c>
      <c r="G5086" s="180">
        <v>89463</v>
      </c>
      <c r="H5086" s="19" t="s">
        <v>7231</v>
      </c>
      <c r="I5086" s="19" t="s">
        <v>15719</v>
      </c>
      <c r="J5086" s="19" t="s">
        <v>23</v>
      </c>
      <c r="K5086" s="20" t="s">
        <v>12076</v>
      </c>
      <c r="L5086" s="19" t="s">
        <v>25</v>
      </c>
    </row>
    <row r="5087" spans="1:12" x14ac:dyDescent="0.25">
      <c r="A5087" s="19" t="s">
        <v>7056</v>
      </c>
      <c r="B5087" s="19" t="s">
        <v>7057</v>
      </c>
      <c r="C5087" s="19" t="s">
        <v>7216</v>
      </c>
      <c r="D5087" s="19" t="s">
        <v>7217</v>
      </c>
      <c r="E5087" s="20" t="s">
        <v>21</v>
      </c>
      <c r="F5087" s="19" t="s">
        <v>21</v>
      </c>
      <c r="G5087" s="180">
        <v>89464</v>
      </c>
      <c r="H5087" s="19" t="s">
        <v>7232</v>
      </c>
      <c r="I5087" s="19" t="s">
        <v>15719</v>
      </c>
      <c r="J5087" s="19" t="s">
        <v>23</v>
      </c>
      <c r="K5087" s="20" t="s">
        <v>12077</v>
      </c>
      <c r="L5087" s="19" t="s">
        <v>25</v>
      </c>
    </row>
    <row r="5088" spans="1:12" x14ac:dyDescent="0.25">
      <c r="A5088" s="19" t="s">
        <v>7056</v>
      </c>
      <c r="B5088" s="19" t="s">
        <v>7057</v>
      </c>
      <c r="C5088" s="19" t="s">
        <v>7216</v>
      </c>
      <c r="D5088" s="19" t="s">
        <v>7217</v>
      </c>
      <c r="E5088" s="20" t="s">
        <v>21</v>
      </c>
      <c r="F5088" s="19" t="s">
        <v>21</v>
      </c>
      <c r="G5088" s="180">
        <v>89465</v>
      </c>
      <c r="H5088" s="19" t="s">
        <v>7233</v>
      </c>
      <c r="I5088" s="19" t="s">
        <v>15719</v>
      </c>
      <c r="J5088" s="19" t="s">
        <v>23</v>
      </c>
      <c r="K5088" s="20" t="s">
        <v>12078</v>
      </c>
      <c r="L5088" s="19" t="s">
        <v>25</v>
      </c>
    </row>
    <row r="5089" spans="1:12" x14ac:dyDescent="0.25">
      <c r="A5089" s="19" t="s">
        <v>7056</v>
      </c>
      <c r="B5089" s="19" t="s">
        <v>7057</v>
      </c>
      <c r="C5089" s="19" t="s">
        <v>7216</v>
      </c>
      <c r="D5089" s="19" t="s">
        <v>7217</v>
      </c>
      <c r="E5089" s="20" t="s">
        <v>21</v>
      </c>
      <c r="F5089" s="19" t="s">
        <v>21</v>
      </c>
      <c r="G5089" s="180">
        <v>89466</v>
      </c>
      <c r="H5089" s="19" t="s">
        <v>7234</v>
      </c>
      <c r="I5089" s="19" t="s">
        <v>15719</v>
      </c>
      <c r="J5089" s="19" t="s">
        <v>23</v>
      </c>
      <c r="K5089" s="20" t="s">
        <v>9281</v>
      </c>
      <c r="L5089" s="19" t="s">
        <v>25</v>
      </c>
    </row>
    <row r="5090" spans="1:12" x14ac:dyDescent="0.25">
      <c r="A5090" s="19" t="s">
        <v>7056</v>
      </c>
      <c r="B5090" s="19" t="s">
        <v>7057</v>
      </c>
      <c r="C5090" s="19" t="s">
        <v>7216</v>
      </c>
      <c r="D5090" s="19" t="s">
        <v>7217</v>
      </c>
      <c r="E5090" s="20" t="s">
        <v>21</v>
      </c>
      <c r="F5090" s="19" t="s">
        <v>21</v>
      </c>
      <c r="G5090" s="180">
        <v>89467</v>
      </c>
      <c r="H5090" s="19" t="s">
        <v>7235</v>
      </c>
      <c r="I5090" s="19" t="s">
        <v>15719</v>
      </c>
      <c r="J5090" s="19" t="s">
        <v>23</v>
      </c>
      <c r="K5090" s="20" t="s">
        <v>10977</v>
      </c>
      <c r="L5090" s="19" t="s">
        <v>25</v>
      </c>
    </row>
    <row r="5091" spans="1:12" x14ac:dyDescent="0.25">
      <c r="A5091" s="19" t="s">
        <v>7056</v>
      </c>
      <c r="B5091" s="19" t="s">
        <v>7057</v>
      </c>
      <c r="C5091" s="19" t="s">
        <v>7216</v>
      </c>
      <c r="D5091" s="19" t="s">
        <v>7217</v>
      </c>
      <c r="E5091" s="20" t="s">
        <v>21</v>
      </c>
      <c r="F5091" s="19" t="s">
        <v>21</v>
      </c>
      <c r="G5091" s="180">
        <v>89468</v>
      </c>
      <c r="H5091" s="19" t="s">
        <v>7236</v>
      </c>
      <c r="I5091" s="19" t="s">
        <v>15719</v>
      </c>
      <c r="J5091" s="19" t="s">
        <v>23</v>
      </c>
      <c r="K5091" s="20" t="s">
        <v>12079</v>
      </c>
      <c r="L5091" s="19" t="s">
        <v>25</v>
      </c>
    </row>
    <row r="5092" spans="1:12" x14ac:dyDescent="0.25">
      <c r="A5092" s="19" t="s">
        <v>7056</v>
      </c>
      <c r="B5092" s="19" t="s">
        <v>7057</v>
      </c>
      <c r="C5092" s="19" t="s">
        <v>7216</v>
      </c>
      <c r="D5092" s="19" t="s">
        <v>7217</v>
      </c>
      <c r="E5092" s="20" t="s">
        <v>21</v>
      </c>
      <c r="F5092" s="19" t="s">
        <v>21</v>
      </c>
      <c r="G5092" s="180">
        <v>89469</v>
      </c>
      <c r="H5092" s="19" t="s">
        <v>7237</v>
      </c>
      <c r="I5092" s="19" t="s">
        <v>15719</v>
      </c>
      <c r="J5092" s="19" t="s">
        <v>23</v>
      </c>
      <c r="K5092" s="20" t="s">
        <v>12077</v>
      </c>
      <c r="L5092" s="19" t="s">
        <v>25</v>
      </c>
    </row>
    <row r="5093" spans="1:12" x14ac:dyDescent="0.25">
      <c r="A5093" s="19" t="s">
        <v>7056</v>
      </c>
      <c r="B5093" s="19" t="s">
        <v>7057</v>
      </c>
      <c r="C5093" s="19" t="s">
        <v>7216</v>
      </c>
      <c r="D5093" s="19" t="s">
        <v>7217</v>
      </c>
      <c r="E5093" s="20" t="s">
        <v>21</v>
      </c>
      <c r="F5093" s="19" t="s">
        <v>21</v>
      </c>
      <c r="G5093" s="180">
        <v>89470</v>
      </c>
      <c r="H5093" s="19" t="s">
        <v>7238</v>
      </c>
      <c r="I5093" s="19" t="s">
        <v>15719</v>
      </c>
      <c r="J5093" s="19" t="s">
        <v>23</v>
      </c>
      <c r="K5093" s="20" t="s">
        <v>12080</v>
      </c>
      <c r="L5093" s="19" t="s">
        <v>25</v>
      </c>
    </row>
    <row r="5094" spans="1:12" x14ac:dyDescent="0.25">
      <c r="A5094" s="19" t="s">
        <v>7056</v>
      </c>
      <c r="B5094" s="19" t="s">
        <v>7057</v>
      </c>
      <c r="C5094" s="19" t="s">
        <v>7216</v>
      </c>
      <c r="D5094" s="19" t="s">
        <v>7217</v>
      </c>
      <c r="E5094" s="20" t="s">
        <v>21</v>
      </c>
      <c r="F5094" s="19" t="s">
        <v>21</v>
      </c>
      <c r="G5094" s="180">
        <v>89471</v>
      </c>
      <c r="H5094" s="19" t="s">
        <v>7239</v>
      </c>
      <c r="I5094" s="19" t="s">
        <v>15719</v>
      </c>
      <c r="J5094" s="19" t="s">
        <v>23</v>
      </c>
      <c r="K5094" s="20" t="s">
        <v>12081</v>
      </c>
      <c r="L5094" s="19" t="s">
        <v>25</v>
      </c>
    </row>
    <row r="5095" spans="1:12" x14ac:dyDescent="0.25">
      <c r="A5095" s="19" t="s">
        <v>7056</v>
      </c>
      <c r="B5095" s="19" t="s">
        <v>7057</v>
      </c>
      <c r="C5095" s="19" t="s">
        <v>7216</v>
      </c>
      <c r="D5095" s="19" t="s">
        <v>7217</v>
      </c>
      <c r="E5095" s="20" t="s">
        <v>21</v>
      </c>
      <c r="F5095" s="19" t="s">
        <v>21</v>
      </c>
      <c r="G5095" s="180">
        <v>89472</v>
      </c>
      <c r="H5095" s="19" t="s">
        <v>7240</v>
      </c>
      <c r="I5095" s="19" t="s">
        <v>15719</v>
      </c>
      <c r="J5095" s="19" t="s">
        <v>23</v>
      </c>
      <c r="K5095" s="20" t="s">
        <v>12082</v>
      </c>
      <c r="L5095" s="19" t="s">
        <v>25</v>
      </c>
    </row>
    <row r="5096" spans="1:12" x14ac:dyDescent="0.25">
      <c r="A5096" s="19" t="s">
        <v>7056</v>
      </c>
      <c r="B5096" s="19" t="s">
        <v>7057</v>
      </c>
      <c r="C5096" s="19" t="s">
        <v>7216</v>
      </c>
      <c r="D5096" s="19" t="s">
        <v>7217</v>
      </c>
      <c r="E5096" s="20" t="s">
        <v>21</v>
      </c>
      <c r="F5096" s="19" t="s">
        <v>21</v>
      </c>
      <c r="G5096" s="180">
        <v>89473</v>
      </c>
      <c r="H5096" s="19" t="s">
        <v>7241</v>
      </c>
      <c r="I5096" s="19" t="s">
        <v>15719</v>
      </c>
      <c r="J5096" s="19" t="s">
        <v>23</v>
      </c>
      <c r="K5096" s="20" t="s">
        <v>11482</v>
      </c>
      <c r="L5096" s="19" t="s">
        <v>25</v>
      </c>
    </row>
    <row r="5097" spans="1:12" x14ac:dyDescent="0.25">
      <c r="A5097" s="19" t="s">
        <v>7056</v>
      </c>
      <c r="B5097" s="19" t="s">
        <v>7057</v>
      </c>
      <c r="C5097" s="19" t="s">
        <v>7216</v>
      </c>
      <c r="D5097" s="19" t="s">
        <v>7217</v>
      </c>
      <c r="E5097" s="20" t="s">
        <v>21</v>
      </c>
      <c r="F5097" s="19" t="s">
        <v>21</v>
      </c>
      <c r="G5097" s="180">
        <v>89474</v>
      </c>
      <c r="H5097" s="19" t="s">
        <v>7243</v>
      </c>
      <c r="I5097" s="19" t="s">
        <v>15719</v>
      </c>
      <c r="J5097" s="19" t="s">
        <v>23</v>
      </c>
      <c r="K5097" s="20" t="s">
        <v>12044</v>
      </c>
      <c r="L5097" s="19" t="s">
        <v>25</v>
      </c>
    </row>
    <row r="5098" spans="1:12" x14ac:dyDescent="0.25">
      <c r="A5098" s="19" t="s">
        <v>7056</v>
      </c>
      <c r="B5098" s="19" t="s">
        <v>7057</v>
      </c>
      <c r="C5098" s="19" t="s">
        <v>7216</v>
      </c>
      <c r="D5098" s="19" t="s">
        <v>7217</v>
      </c>
      <c r="E5098" s="20" t="s">
        <v>21</v>
      </c>
      <c r="F5098" s="19" t="s">
        <v>21</v>
      </c>
      <c r="G5098" s="180">
        <v>89475</v>
      </c>
      <c r="H5098" s="19" t="s">
        <v>7245</v>
      </c>
      <c r="I5098" s="19" t="s">
        <v>15719</v>
      </c>
      <c r="J5098" s="19" t="s">
        <v>23</v>
      </c>
      <c r="K5098" s="20" t="s">
        <v>12083</v>
      </c>
      <c r="L5098" s="19" t="s">
        <v>25</v>
      </c>
    </row>
    <row r="5099" spans="1:12" x14ac:dyDescent="0.25">
      <c r="A5099" s="19" t="s">
        <v>7056</v>
      </c>
      <c r="B5099" s="19" t="s">
        <v>7057</v>
      </c>
      <c r="C5099" s="19" t="s">
        <v>7216</v>
      </c>
      <c r="D5099" s="19" t="s">
        <v>7217</v>
      </c>
      <c r="E5099" s="20" t="s">
        <v>21</v>
      </c>
      <c r="F5099" s="19" t="s">
        <v>21</v>
      </c>
      <c r="G5099" s="180">
        <v>89476</v>
      </c>
      <c r="H5099" s="19" t="s">
        <v>7247</v>
      </c>
      <c r="I5099" s="19" t="s">
        <v>15719</v>
      </c>
      <c r="J5099" s="19" t="s">
        <v>23</v>
      </c>
      <c r="K5099" s="20" t="s">
        <v>12084</v>
      </c>
      <c r="L5099" s="19" t="s">
        <v>25</v>
      </c>
    </row>
    <row r="5100" spans="1:12" x14ac:dyDescent="0.25">
      <c r="A5100" s="19" t="s">
        <v>7056</v>
      </c>
      <c r="B5100" s="19" t="s">
        <v>7057</v>
      </c>
      <c r="C5100" s="19" t="s">
        <v>7216</v>
      </c>
      <c r="D5100" s="19" t="s">
        <v>7217</v>
      </c>
      <c r="E5100" s="20" t="s">
        <v>21</v>
      </c>
      <c r="F5100" s="19" t="s">
        <v>21</v>
      </c>
      <c r="G5100" s="180">
        <v>89477</v>
      </c>
      <c r="H5100" s="19" t="s">
        <v>7249</v>
      </c>
      <c r="I5100" s="19" t="s">
        <v>15719</v>
      </c>
      <c r="J5100" s="19" t="s">
        <v>23</v>
      </c>
      <c r="K5100" s="20" t="s">
        <v>12085</v>
      </c>
      <c r="L5100" s="19" t="s">
        <v>25</v>
      </c>
    </row>
    <row r="5101" spans="1:12" x14ac:dyDescent="0.25">
      <c r="A5101" s="19" t="s">
        <v>7056</v>
      </c>
      <c r="B5101" s="19" t="s">
        <v>7057</v>
      </c>
      <c r="C5101" s="19" t="s">
        <v>7216</v>
      </c>
      <c r="D5101" s="19" t="s">
        <v>7217</v>
      </c>
      <c r="E5101" s="20" t="s">
        <v>21</v>
      </c>
      <c r="F5101" s="19" t="s">
        <v>21</v>
      </c>
      <c r="G5101" s="180">
        <v>89478</v>
      </c>
      <c r="H5101" s="19" t="s">
        <v>7250</v>
      </c>
      <c r="I5101" s="19" t="s">
        <v>15719</v>
      </c>
      <c r="J5101" s="19" t="s">
        <v>23</v>
      </c>
      <c r="K5101" s="20" t="s">
        <v>3326</v>
      </c>
      <c r="L5101" s="19" t="s">
        <v>25</v>
      </c>
    </row>
    <row r="5102" spans="1:12" x14ac:dyDescent="0.25">
      <c r="A5102" s="19" t="s">
        <v>7056</v>
      </c>
      <c r="B5102" s="19" t="s">
        <v>7057</v>
      </c>
      <c r="C5102" s="19" t="s">
        <v>7216</v>
      </c>
      <c r="D5102" s="19" t="s">
        <v>7217</v>
      </c>
      <c r="E5102" s="20" t="s">
        <v>21</v>
      </c>
      <c r="F5102" s="19" t="s">
        <v>21</v>
      </c>
      <c r="G5102" s="180">
        <v>89479</v>
      </c>
      <c r="H5102" s="19" t="s">
        <v>7251</v>
      </c>
      <c r="I5102" s="19" t="s">
        <v>15719</v>
      </c>
      <c r="J5102" s="19" t="s">
        <v>23</v>
      </c>
      <c r="K5102" s="20" t="s">
        <v>12086</v>
      </c>
      <c r="L5102" s="19" t="s">
        <v>25</v>
      </c>
    </row>
    <row r="5103" spans="1:12" x14ac:dyDescent="0.25">
      <c r="A5103" s="19" t="s">
        <v>7056</v>
      </c>
      <c r="B5103" s="19" t="s">
        <v>7057</v>
      </c>
      <c r="C5103" s="19" t="s">
        <v>7216</v>
      </c>
      <c r="D5103" s="19" t="s">
        <v>7217</v>
      </c>
      <c r="E5103" s="20" t="s">
        <v>21</v>
      </c>
      <c r="F5103" s="19" t="s">
        <v>21</v>
      </c>
      <c r="G5103" s="180">
        <v>89480</v>
      </c>
      <c r="H5103" s="19" t="s">
        <v>7252</v>
      </c>
      <c r="I5103" s="19" t="s">
        <v>15719</v>
      </c>
      <c r="J5103" s="19" t="s">
        <v>23</v>
      </c>
      <c r="K5103" s="20" t="s">
        <v>9433</v>
      </c>
      <c r="L5103" s="19" t="s">
        <v>25</v>
      </c>
    </row>
    <row r="5104" spans="1:12" x14ac:dyDescent="0.25">
      <c r="A5104" s="19" t="s">
        <v>7056</v>
      </c>
      <c r="B5104" s="19" t="s">
        <v>7057</v>
      </c>
      <c r="C5104" s="19" t="s">
        <v>7216</v>
      </c>
      <c r="D5104" s="19" t="s">
        <v>7217</v>
      </c>
      <c r="E5104" s="20" t="s">
        <v>21</v>
      </c>
      <c r="F5104" s="19" t="s">
        <v>21</v>
      </c>
      <c r="G5104" s="180">
        <v>89483</v>
      </c>
      <c r="H5104" s="19" t="s">
        <v>7253</v>
      </c>
      <c r="I5104" s="19" t="s">
        <v>15719</v>
      </c>
      <c r="J5104" s="19" t="s">
        <v>23</v>
      </c>
      <c r="K5104" s="20" t="s">
        <v>12087</v>
      </c>
      <c r="L5104" s="19" t="s">
        <v>25</v>
      </c>
    </row>
    <row r="5105" spans="1:12" x14ac:dyDescent="0.25">
      <c r="A5105" s="19" t="s">
        <v>7056</v>
      </c>
      <c r="B5105" s="19" t="s">
        <v>7057</v>
      </c>
      <c r="C5105" s="19" t="s">
        <v>7216</v>
      </c>
      <c r="D5105" s="19" t="s">
        <v>7217</v>
      </c>
      <c r="E5105" s="20" t="s">
        <v>21</v>
      </c>
      <c r="F5105" s="19" t="s">
        <v>21</v>
      </c>
      <c r="G5105" s="180">
        <v>89484</v>
      </c>
      <c r="H5105" s="19" t="s">
        <v>7255</v>
      </c>
      <c r="I5105" s="19" t="s">
        <v>15719</v>
      </c>
      <c r="J5105" s="19" t="s">
        <v>23</v>
      </c>
      <c r="K5105" s="20" t="s">
        <v>12088</v>
      </c>
      <c r="L5105" s="19" t="s">
        <v>25</v>
      </c>
    </row>
    <row r="5106" spans="1:12" x14ac:dyDescent="0.25">
      <c r="A5106" s="19" t="s">
        <v>7056</v>
      </c>
      <c r="B5106" s="19" t="s">
        <v>7057</v>
      </c>
      <c r="C5106" s="19" t="s">
        <v>7216</v>
      </c>
      <c r="D5106" s="19" t="s">
        <v>7217</v>
      </c>
      <c r="E5106" s="20" t="s">
        <v>21</v>
      </c>
      <c r="F5106" s="19" t="s">
        <v>21</v>
      </c>
      <c r="G5106" s="180">
        <v>89486</v>
      </c>
      <c r="H5106" s="19" t="s">
        <v>7256</v>
      </c>
      <c r="I5106" s="19" t="s">
        <v>15719</v>
      </c>
      <c r="J5106" s="19" t="s">
        <v>23</v>
      </c>
      <c r="K5106" s="20" t="s">
        <v>12089</v>
      </c>
      <c r="L5106" s="19" t="s">
        <v>25</v>
      </c>
    </row>
    <row r="5107" spans="1:12" x14ac:dyDescent="0.25">
      <c r="A5107" s="19" t="s">
        <v>7056</v>
      </c>
      <c r="B5107" s="19" t="s">
        <v>7057</v>
      </c>
      <c r="C5107" s="19" t="s">
        <v>7216</v>
      </c>
      <c r="D5107" s="19" t="s">
        <v>7217</v>
      </c>
      <c r="E5107" s="20" t="s">
        <v>21</v>
      </c>
      <c r="F5107" s="19" t="s">
        <v>21</v>
      </c>
      <c r="G5107" s="180">
        <v>89487</v>
      </c>
      <c r="H5107" s="19" t="s">
        <v>7257</v>
      </c>
      <c r="I5107" s="19" t="s">
        <v>15719</v>
      </c>
      <c r="J5107" s="19" t="s">
        <v>23</v>
      </c>
      <c r="K5107" s="20" t="s">
        <v>6357</v>
      </c>
      <c r="L5107" s="19" t="s">
        <v>25</v>
      </c>
    </row>
    <row r="5108" spans="1:12" x14ac:dyDescent="0.25">
      <c r="A5108" s="19" t="s">
        <v>7056</v>
      </c>
      <c r="B5108" s="19" t="s">
        <v>7057</v>
      </c>
      <c r="C5108" s="19" t="s">
        <v>7216</v>
      </c>
      <c r="D5108" s="19" t="s">
        <v>7217</v>
      </c>
      <c r="E5108" s="20" t="s">
        <v>21</v>
      </c>
      <c r="F5108" s="19" t="s">
        <v>21</v>
      </c>
      <c r="G5108" s="180">
        <v>89488</v>
      </c>
      <c r="H5108" s="19" t="s">
        <v>7258</v>
      </c>
      <c r="I5108" s="19" t="s">
        <v>15719</v>
      </c>
      <c r="J5108" s="19" t="s">
        <v>23</v>
      </c>
      <c r="K5108" s="20" t="s">
        <v>12090</v>
      </c>
      <c r="L5108" s="19" t="s">
        <v>25</v>
      </c>
    </row>
    <row r="5109" spans="1:12" x14ac:dyDescent="0.25">
      <c r="A5109" s="19" t="s">
        <v>7056</v>
      </c>
      <c r="B5109" s="19" t="s">
        <v>7057</v>
      </c>
      <c r="C5109" s="19" t="s">
        <v>7216</v>
      </c>
      <c r="D5109" s="19" t="s">
        <v>7217</v>
      </c>
      <c r="E5109" s="20" t="s">
        <v>21</v>
      </c>
      <c r="F5109" s="19" t="s">
        <v>21</v>
      </c>
      <c r="G5109" s="180">
        <v>91815</v>
      </c>
      <c r="H5109" s="19" t="s">
        <v>7259</v>
      </c>
      <c r="I5109" s="19" t="s">
        <v>15719</v>
      </c>
      <c r="J5109" s="19" t="s">
        <v>23</v>
      </c>
      <c r="K5109" s="20" t="s">
        <v>12091</v>
      </c>
      <c r="L5109" s="19" t="s">
        <v>25</v>
      </c>
    </row>
    <row r="5110" spans="1:12" x14ac:dyDescent="0.25">
      <c r="A5110" s="19" t="s">
        <v>7056</v>
      </c>
      <c r="B5110" s="19" t="s">
        <v>7057</v>
      </c>
      <c r="C5110" s="19" t="s">
        <v>7216</v>
      </c>
      <c r="D5110" s="19" t="s">
        <v>7217</v>
      </c>
      <c r="E5110" s="20" t="s">
        <v>21</v>
      </c>
      <c r="F5110" s="19" t="s">
        <v>21</v>
      </c>
      <c r="G5110" s="180">
        <v>91816</v>
      </c>
      <c r="H5110" s="19" t="s">
        <v>7260</v>
      </c>
      <c r="I5110" s="19" t="s">
        <v>15719</v>
      </c>
      <c r="J5110" s="19" t="s">
        <v>23</v>
      </c>
      <c r="K5110" s="20" t="s">
        <v>12092</v>
      </c>
      <c r="L5110" s="19" t="s">
        <v>25</v>
      </c>
    </row>
    <row r="5111" spans="1:12" x14ac:dyDescent="0.25">
      <c r="A5111" s="19" t="s">
        <v>7056</v>
      </c>
      <c r="B5111" s="19" t="s">
        <v>7057</v>
      </c>
      <c r="C5111" s="19" t="s">
        <v>7216</v>
      </c>
      <c r="D5111" s="19" t="s">
        <v>7217</v>
      </c>
      <c r="E5111" s="20" t="s">
        <v>21</v>
      </c>
      <c r="F5111" s="19" t="s">
        <v>21</v>
      </c>
      <c r="G5111" s="180">
        <v>101161</v>
      </c>
      <c r="H5111" s="19" t="s">
        <v>7262</v>
      </c>
      <c r="I5111" s="19" t="s">
        <v>15719</v>
      </c>
      <c r="J5111" s="19" t="s">
        <v>23</v>
      </c>
      <c r="K5111" s="20" t="s">
        <v>12093</v>
      </c>
      <c r="L5111" s="19" t="s">
        <v>25</v>
      </c>
    </row>
    <row r="5112" spans="1:12" x14ac:dyDescent="0.25">
      <c r="A5112" s="19" t="s">
        <v>7056</v>
      </c>
      <c r="B5112" s="19" t="s">
        <v>7057</v>
      </c>
      <c r="C5112" s="19" t="s">
        <v>7263</v>
      </c>
      <c r="D5112" s="19" t="s">
        <v>7264</v>
      </c>
      <c r="E5112" s="20" t="s">
        <v>21</v>
      </c>
      <c r="F5112" s="19" t="s">
        <v>21</v>
      </c>
      <c r="G5112" s="180">
        <v>101163</v>
      </c>
      <c r="H5112" s="19" t="s">
        <v>7265</v>
      </c>
      <c r="I5112" s="19" t="s">
        <v>15719</v>
      </c>
      <c r="J5112" s="19" t="s">
        <v>23</v>
      </c>
      <c r="K5112" s="20" t="s">
        <v>12094</v>
      </c>
      <c r="L5112" s="19" t="s">
        <v>25</v>
      </c>
    </row>
    <row r="5113" spans="1:12" x14ac:dyDescent="0.25">
      <c r="A5113" s="19" t="s">
        <v>7056</v>
      </c>
      <c r="B5113" s="19" t="s">
        <v>7057</v>
      </c>
      <c r="C5113" s="19" t="s">
        <v>7263</v>
      </c>
      <c r="D5113" s="19" t="s">
        <v>7264</v>
      </c>
      <c r="E5113" s="20" t="s">
        <v>21</v>
      </c>
      <c r="F5113" s="19" t="s">
        <v>21</v>
      </c>
      <c r="G5113" s="180">
        <v>101164</v>
      </c>
      <c r="H5113" s="19" t="s">
        <v>7266</v>
      </c>
      <c r="I5113" s="19" t="s">
        <v>15719</v>
      </c>
      <c r="J5113" s="19" t="s">
        <v>23</v>
      </c>
      <c r="K5113" s="20" t="s">
        <v>12095</v>
      </c>
      <c r="L5113" s="19" t="s">
        <v>25</v>
      </c>
    </row>
    <row r="5114" spans="1:12" x14ac:dyDescent="0.25">
      <c r="A5114" s="19" t="s">
        <v>7056</v>
      </c>
      <c r="B5114" s="19" t="s">
        <v>7057</v>
      </c>
      <c r="C5114" s="19" t="s">
        <v>7267</v>
      </c>
      <c r="D5114" s="19" t="s">
        <v>7268</v>
      </c>
      <c r="E5114" s="20" t="s">
        <v>21</v>
      </c>
      <c r="F5114" s="19" t="s">
        <v>21</v>
      </c>
      <c r="G5114" s="180">
        <v>72178</v>
      </c>
      <c r="H5114" s="19" t="s">
        <v>7269</v>
      </c>
      <c r="I5114" s="19" t="s">
        <v>15719</v>
      </c>
      <c r="J5114" s="19" t="s">
        <v>23</v>
      </c>
      <c r="K5114" s="20" t="s">
        <v>7526</v>
      </c>
      <c r="L5114" s="19" t="s">
        <v>25</v>
      </c>
    </row>
    <row r="5115" spans="1:12" x14ac:dyDescent="0.25">
      <c r="A5115" s="19" t="s">
        <v>7056</v>
      </c>
      <c r="B5115" s="19" t="s">
        <v>7057</v>
      </c>
      <c r="C5115" s="19" t="s">
        <v>7267</v>
      </c>
      <c r="D5115" s="19" t="s">
        <v>7268</v>
      </c>
      <c r="E5115" s="20" t="s">
        <v>21</v>
      </c>
      <c r="F5115" s="19" t="s">
        <v>21</v>
      </c>
      <c r="G5115" s="180">
        <v>72179</v>
      </c>
      <c r="H5115" s="19" t="s">
        <v>7270</v>
      </c>
      <c r="I5115" s="19" t="s">
        <v>15719</v>
      </c>
      <c r="J5115" s="19" t="s">
        <v>444</v>
      </c>
      <c r="K5115" s="20" t="s">
        <v>12096</v>
      </c>
      <c r="L5115" s="19" t="s">
        <v>25</v>
      </c>
    </row>
    <row r="5116" spans="1:12" x14ac:dyDescent="0.25">
      <c r="A5116" s="19" t="s">
        <v>7056</v>
      </c>
      <c r="B5116" s="19" t="s">
        <v>7057</v>
      </c>
      <c r="C5116" s="19" t="s">
        <v>7267</v>
      </c>
      <c r="D5116" s="19" t="s">
        <v>7268</v>
      </c>
      <c r="E5116" s="20" t="s">
        <v>21</v>
      </c>
      <c r="F5116" s="19" t="s">
        <v>21</v>
      </c>
      <c r="G5116" s="180">
        <v>72180</v>
      </c>
      <c r="H5116" s="19" t="s">
        <v>7272</v>
      </c>
      <c r="I5116" s="19" t="s">
        <v>15719</v>
      </c>
      <c r="J5116" s="19" t="s">
        <v>23</v>
      </c>
      <c r="K5116" s="20" t="s">
        <v>12097</v>
      </c>
      <c r="L5116" s="19" t="s">
        <v>25</v>
      </c>
    </row>
    <row r="5117" spans="1:12" x14ac:dyDescent="0.25">
      <c r="A5117" s="19" t="s">
        <v>7056</v>
      </c>
      <c r="B5117" s="19" t="s">
        <v>7057</v>
      </c>
      <c r="C5117" s="19" t="s">
        <v>7267</v>
      </c>
      <c r="D5117" s="19" t="s">
        <v>7268</v>
      </c>
      <c r="E5117" s="20" t="s">
        <v>21</v>
      </c>
      <c r="F5117" s="19" t="s">
        <v>21</v>
      </c>
      <c r="G5117" s="180">
        <v>72181</v>
      </c>
      <c r="H5117" s="19" t="s">
        <v>7273</v>
      </c>
      <c r="I5117" s="19" t="s">
        <v>15719</v>
      </c>
      <c r="J5117" s="19" t="s">
        <v>23</v>
      </c>
      <c r="K5117" s="20" t="s">
        <v>5031</v>
      </c>
      <c r="L5117" s="19" t="s">
        <v>25</v>
      </c>
    </row>
    <row r="5118" spans="1:12" x14ac:dyDescent="0.25">
      <c r="A5118" s="19" t="s">
        <v>7056</v>
      </c>
      <c r="B5118" s="19" t="s">
        <v>7057</v>
      </c>
      <c r="C5118" s="19" t="s">
        <v>7267</v>
      </c>
      <c r="D5118" s="19" t="s">
        <v>7268</v>
      </c>
      <c r="E5118" s="20">
        <v>73774</v>
      </c>
      <c r="F5118" s="19" t="s">
        <v>7274</v>
      </c>
      <c r="G5118" s="19" t="s">
        <v>7275</v>
      </c>
      <c r="H5118" s="19" t="s">
        <v>7276</v>
      </c>
      <c r="I5118" s="19" t="s">
        <v>15719</v>
      </c>
      <c r="J5118" s="19" t="s">
        <v>23</v>
      </c>
      <c r="K5118" s="20" t="s">
        <v>12098</v>
      </c>
      <c r="L5118" s="19" t="s">
        <v>25</v>
      </c>
    </row>
    <row r="5119" spans="1:12" x14ac:dyDescent="0.25">
      <c r="A5119" s="19" t="s">
        <v>7056</v>
      </c>
      <c r="B5119" s="19" t="s">
        <v>7057</v>
      </c>
      <c r="C5119" s="19" t="s">
        <v>7267</v>
      </c>
      <c r="D5119" s="19" t="s">
        <v>7268</v>
      </c>
      <c r="E5119" s="20">
        <v>73909</v>
      </c>
      <c r="F5119" s="19" t="s">
        <v>7277</v>
      </c>
      <c r="G5119" s="19" t="s">
        <v>7278</v>
      </c>
      <c r="H5119" s="19" t="s">
        <v>7279</v>
      </c>
      <c r="I5119" s="19" t="s">
        <v>15719</v>
      </c>
      <c r="J5119" s="19" t="s">
        <v>23</v>
      </c>
      <c r="K5119" s="20" t="s">
        <v>12099</v>
      </c>
      <c r="L5119" s="19" t="s">
        <v>25</v>
      </c>
    </row>
    <row r="5120" spans="1:12" x14ac:dyDescent="0.25">
      <c r="A5120" s="19" t="s">
        <v>7056</v>
      </c>
      <c r="B5120" s="19" t="s">
        <v>7057</v>
      </c>
      <c r="C5120" s="19" t="s">
        <v>7267</v>
      </c>
      <c r="D5120" s="19" t="s">
        <v>7268</v>
      </c>
      <c r="E5120" s="20">
        <v>74229</v>
      </c>
      <c r="F5120" s="19" t="s">
        <v>7280</v>
      </c>
      <c r="G5120" s="19" t="s">
        <v>7281</v>
      </c>
      <c r="H5120" s="19" t="s">
        <v>7282</v>
      </c>
      <c r="I5120" s="19" t="s">
        <v>15719</v>
      </c>
      <c r="J5120" s="19" t="s">
        <v>23</v>
      </c>
      <c r="K5120" s="20" t="s">
        <v>12100</v>
      </c>
      <c r="L5120" s="19" t="s">
        <v>25</v>
      </c>
    </row>
    <row r="5121" spans="1:12" x14ac:dyDescent="0.25">
      <c r="A5121" s="19" t="s">
        <v>7056</v>
      </c>
      <c r="B5121" s="19" t="s">
        <v>7057</v>
      </c>
      <c r="C5121" s="19" t="s">
        <v>7267</v>
      </c>
      <c r="D5121" s="19" t="s">
        <v>7268</v>
      </c>
      <c r="E5121" s="20" t="s">
        <v>21</v>
      </c>
      <c r="F5121" s="19" t="s">
        <v>21</v>
      </c>
      <c r="G5121" s="180">
        <v>79627</v>
      </c>
      <c r="H5121" s="19" t="s">
        <v>7283</v>
      </c>
      <c r="I5121" s="19" t="s">
        <v>15719</v>
      </c>
      <c r="J5121" s="19" t="s">
        <v>23</v>
      </c>
      <c r="K5121" s="20" t="s">
        <v>12101</v>
      </c>
      <c r="L5121" s="19" t="s">
        <v>25</v>
      </c>
    </row>
    <row r="5122" spans="1:12" x14ac:dyDescent="0.25">
      <c r="A5122" s="19" t="s">
        <v>7056</v>
      </c>
      <c r="B5122" s="19" t="s">
        <v>7057</v>
      </c>
      <c r="C5122" s="19" t="s">
        <v>7267</v>
      </c>
      <c r="D5122" s="19" t="s">
        <v>7268</v>
      </c>
      <c r="E5122" s="20" t="s">
        <v>21</v>
      </c>
      <c r="F5122" s="19" t="s">
        <v>21</v>
      </c>
      <c r="G5122" s="180">
        <v>96358</v>
      </c>
      <c r="H5122" s="19" t="s">
        <v>7284</v>
      </c>
      <c r="I5122" s="19" t="s">
        <v>15719</v>
      </c>
      <c r="J5122" s="19" t="s">
        <v>9283</v>
      </c>
      <c r="K5122" s="20" t="s">
        <v>12102</v>
      </c>
      <c r="L5122" s="19" t="s">
        <v>25</v>
      </c>
    </row>
    <row r="5123" spans="1:12" x14ac:dyDescent="0.25">
      <c r="A5123" s="19" t="s">
        <v>7056</v>
      </c>
      <c r="B5123" s="19" t="s">
        <v>7057</v>
      </c>
      <c r="C5123" s="19" t="s">
        <v>7267</v>
      </c>
      <c r="D5123" s="19" t="s">
        <v>7268</v>
      </c>
      <c r="E5123" s="20" t="s">
        <v>21</v>
      </c>
      <c r="F5123" s="19" t="s">
        <v>21</v>
      </c>
      <c r="G5123" s="180">
        <v>96359</v>
      </c>
      <c r="H5123" s="19" t="s">
        <v>7286</v>
      </c>
      <c r="I5123" s="19" t="s">
        <v>15719</v>
      </c>
      <c r="J5123" s="19" t="s">
        <v>9283</v>
      </c>
      <c r="K5123" s="20" t="s">
        <v>12103</v>
      </c>
      <c r="L5123" s="19" t="s">
        <v>25</v>
      </c>
    </row>
    <row r="5124" spans="1:12" x14ac:dyDescent="0.25">
      <c r="A5124" s="19" t="s">
        <v>7056</v>
      </c>
      <c r="B5124" s="19" t="s">
        <v>7057</v>
      </c>
      <c r="C5124" s="19" t="s">
        <v>7267</v>
      </c>
      <c r="D5124" s="19" t="s">
        <v>7268</v>
      </c>
      <c r="E5124" s="20" t="s">
        <v>21</v>
      </c>
      <c r="F5124" s="19" t="s">
        <v>21</v>
      </c>
      <c r="G5124" s="180">
        <v>96360</v>
      </c>
      <c r="H5124" s="19" t="s">
        <v>7287</v>
      </c>
      <c r="I5124" s="19" t="s">
        <v>15719</v>
      </c>
      <c r="J5124" s="19" t="s">
        <v>9283</v>
      </c>
      <c r="K5124" s="20" t="s">
        <v>12104</v>
      </c>
      <c r="L5124" s="19" t="s">
        <v>25</v>
      </c>
    </row>
    <row r="5125" spans="1:12" x14ac:dyDescent="0.25">
      <c r="A5125" s="19" t="s">
        <v>7056</v>
      </c>
      <c r="B5125" s="19" t="s">
        <v>7057</v>
      </c>
      <c r="C5125" s="19" t="s">
        <v>7267</v>
      </c>
      <c r="D5125" s="19" t="s">
        <v>7268</v>
      </c>
      <c r="E5125" s="20" t="s">
        <v>21</v>
      </c>
      <c r="F5125" s="19" t="s">
        <v>21</v>
      </c>
      <c r="G5125" s="180">
        <v>96361</v>
      </c>
      <c r="H5125" s="19" t="s">
        <v>7289</v>
      </c>
      <c r="I5125" s="19" t="s">
        <v>15719</v>
      </c>
      <c r="J5125" s="19" t="s">
        <v>9283</v>
      </c>
      <c r="K5125" s="20" t="s">
        <v>5355</v>
      </c>
      <c r="L5125" s="19" t="s">
        <v>25</v>
      </c>
    </row>
    <row r="5126" spans="1:12" x14ac:dyDescent="0.25">
      <c r="A5126" s="19" t="s">
        <v>7056</v>
      </c>
      <c r="B5126" s="19" t="s">
        <v>7057</v>
      </c>
      <c r="C5126" s="19" t="s">
        <v>7267</v>
      </c>
      <c r="D5126" s="19" t="s">
        <v>7268</v>
      </c>
      <c r="E5126" s="20" t="s">
        <v>21</v>
      </c>
      <c r="F5126" s="19" t="s">
        <v>21</v>
      </c>
      <c r="G5126" s="180">
        <v>96362</v>
      </c>
      <c r="H5126" s="19" t="s">
        <v>7290</v>
      </c>
      <c r="I5126" s="19" t="s">
        <v>15719</v>
      </c>
      <c r="J5126" s="19" t="s">
        <v>9283</v>
      </c>
      <c r="K5126" s="20" t="s">
        <v>12105</v>
      </c>
      <c r="L5126" s="19" t="s">
        <v>25</v>
      </c>
    </row>
    <row r="5127" spans="1:12" x14ac:dyDescent="0.25">
      <c r="A5127" s="19" t="s">
        <v>7056</v>
      </c>
      <c r="B5127" s="19" t="s">
        <v>7057</v>
      </c>
      <c r="C5127" s="19" t="s">
        <v>7267</v>
      </c>
      <c r="D5127" s="19" t="s">
        <v>7268</v>
      </c>
      <c r="E5127" s="20" t="s">
        <v>21</v>
      </c>
      <c r="F5127" s="19" t="s">
        <v>21</v>
      </c>
      <c r="G5127" s="180">
        <v>96363</v>
      </c>
      <c r="H5127" s="19" t="s">
        <v>7291</v>
      </c>
      <c r="I5127" s="19" t="s">
        <v>15719</v>
      </c>
      <c r="J5127" s="19" t="s">
        <v>9283</v>
      </c>
      <c r="K5127" s="20" t="s">
        <v>9618</v>
      </c>
      <c r="L5127" s="19" t="s">
        <v>25</v>
      </c>
    </row>
    <row r="5128" spans="1:12" x14ac:dyDescent="0.25">
      <c r="A5128" s="19" t="s">
        <v>7056</v>
      </c>
      <c r="B5128" s="19" t="s">
        <v>7057</v>
      </c>
      <c r="C5128" s="19" t="s">
        <v>7267</v>
      </c>
      <c r="D5128" s="19" t="s">
        <v>7268</v>
      </c>
      <c r="E5128" s="20" t="s">
        <v>21</v>
      </c>
      <c r="F5128" s="19" t="s">
        <v>21</v>
      </c>
      <c r="G5128" s="180">
        <v>96364</v>
      </c>
      <c r="H5128" s="19" t="s">
        <v>7292</v>
      </c>
      <c r="I5128" s="19" t="s">
        <v>15719</v>
      </c>
      <c r="J5128" s="19" t="s">
        <v>9283</v>
      </c>
      <c r="K5128" s="20" t="s">
        <v>12106</v>
      </c>
      <c r="L5128" s="19" t="s">
        <v>25</v>
      </c>
    </row>
    <row r="5129" spans="1:12" x14ac:dyDescent="0.25">
      <c r="A5129" s="19" t="s">
        <v>7056</v>
      </c>
      <c r="B5129" s="19" t="s">
        <v>7057</v>
      </c>
      <c r="C5129" s="19" t="s">
        <v>7267</v>
      </c>
      <c r="D5129" s="19" t="s">
        <v>7268</v>
      </c>
      <c r="E5129" s="20" t="s">
        <v>21</v>
      </c>
      <c r="F5129" s="19" t="s">
        <v>21</v>
      </c>
      <c r="G5129" s="180">
        <v>96365</v>
      </c>
      <c r="H5129" s="19" t="s">
        <v>7293</v>
      </c>
      <c r="I5129" s="19" t="s">
        <v>15719</v>
      </c>
      <c r="J5129" s="19" t="s">
        <v>9283</v>
      </c>
      <c r="K5129" s="20" t="s">
        <v>8022</v>
      </c>
      <c r="L5129" s="19" t="s">
        <v>25</v>
      </c>
    </row>
    <row r="5130" spans="1:12" x14ac:dyDescent="0.25">
      <c r="A5130" s="19" t="s">
        <v>7056</v>
      </c>
      <c r="B5130" s="19" t="s">
        <v>7057</v>
      </c>
      <c r="C5130" s="19" t="s">
        <v>7267</v>
      </c>
      <c r="D5130" s="19" t="s">
        <v>7268</v>
      </c>
      <c r="E5130" s="20" t="s">
        <v>21</v>
      </c>
      <c r="F5130" s="19" t="s">
        <v>21</v>
      </c>
      <c r="G5130" s="180">
        <v>96366</v>
      </c>
      <c r="H5130" s="19" t="s">
        <v>7294</v>
      </c>
      <c r="I5130" s="19" t="s">
        <v>15719</v>
      </c>
      <c r="J5130" s="19" t="s">
        <v>9283</v>
      </c>
      <c r="K5130" s="20" t="s">
        <v>12107</v>
      </c>
      <c r="L5130" s="19" t="s">
        <v>25</v>
      </c>
    </row>
    <row r="5131" spans="1:12" x14ac:dyDescent="0.25">
      <c r="A5131" s="19" t="s">
        <v>7056</v>
      </c>
      <c r="B5131" s="19" t="s">
        <v>7057</v>
      </c>
      <c r="C5131" s="19" t="s">
        <v>7267</v>
      </c>
      <c r="D5131" s="19" t="s">
        <v>7268</v>
      </c>
      <c r="E5131" s="20" t="s">
        <v>21</v>
      </c>
      <c r="F5131" s="19" t="s">
        <v>21</v>
      </c>
      <c r="G5131" s="180">
        <v>96367</v>
      </c>
      <c r="H5131" s="19" t="s">
        <v>7295</v>
      </c>
      <c r="I5131" s="19" t="s">
        <v>15719</v>
      </c>
      <c r="J5131" s="19" t="s">
        <v>9283</v>
      </c>
      <c r="K5131" s="20" t="s">
        <v>12108</v>
      </c>
      <c r="L5131" s="19" t="s">
        <v>25</v>
      </c>
    </row>
    <row r="5132" spans="1:12" x14ac:dyDescent="0.25">
      <c r="A5132" s="19" t="s">
        <v>7056</v>
      </c>
      <c r="B5132" s="19" t="s">
        <v>7057</v>
      </c>
      <c r="C5132" s="19" t="s">
        <v>7267</v>
      </c>
      <c r="D5132" s="19" t="s">
        <v>7268</v>
      </c>
      <c r="E5132" s="20" t="s">
        <v>21</v>
      </c>
      <c r="F5132" s="19" t="s">
        <v>21</v>
      </c>
      <c r="G5132" s="180">
        <v>96368</v>
      </c>
      <c r="H5132" s="19" t="s">
        <v>7296</v>
      </c>
      <c r="I5132" s="19" t="s">
        <v>15719</v>
      </c>
      <c r="J5132" s="19" t="s">
        <v>9283</v>
      </c>
      <c r="K5132" s="20" t="s">
        <v>12109</v>
      </c>
      <c r="L5132" s="19" t="s">
        <v>25</v>
      </c>
    </row>
    <row r="5133" spans="1:12" x14ac:dyDescent="0.25">
      <c r="A5133" s="19" t="s">
        <v>7056</v>
      </c>
      <c r="B5133" s="19" t="s">
        <v>7057</v>
      </c>
      <c r="C5133" s="19" t="s">
        <v>7267</v>
      </c>
      <c r="D5133" s="19" t="s">
        <v>7268</v>
      </c>
      <c r="E5133" s="20" t="s">
        <v>21</v>
      </c>
      <c r="F5133" s="19" t="s">
        <v>21</v>
      </c>
      <c r="G5133" s="180">
        <v>96369</v>
      </c>
      <c r="H5133" s="19" t="s">
        <v>7297</v>
      </c>
      <c r="I5133" s="19" t="s">
        <v>15719</v>
      </c>
      <c r="J5133" s="19" t="s">
        <v>9283</v>
      </c>
      <c r="K5133" s="20" t="s">
        <v>12110</v>
      </c>
      <c r="L5133" s="19" t="s">
        <v>25</v>
      </c>
    </row>
    <row r="5134" spans="1:12" x14ac:dyDescent="0.25">
      <c r="A5134" s="19" t="s">
        <v>7056</v>
      </c>
      <c r="B5134" s="19" t="s">
        <v>7057</v>
      </c>
      <c r="C5134" s="19" t="s">
        <v>7267</v>
      </c>
      <c r="D5134" s="19" t="s">
        <v>7268</v>
      </c>
      <c r="E5134" s="20" t="s">
        <v>21</v>
      </c>
      <c r="F5134" s="19" t="s">
        <v>21</v>
      </c>
      <c r="G5134" s="180">
        <v>96370</v>
      </c>
      <c r="H5134" s="19" t="s">
        <v>7299</v>
      </c>
      <c r="I5134" s="19" t="s">
        <v>15719</v>
      </c>
      <c r="J5134" s="19" t="s">
        <v>9283</v>
      </c>
      <c r="K5134" s="20" t="s">
        <v>12111</v>
      </c>
      <c r="L5134" s="19" t="s">
        <v>25</v>
      </c>
    </row>
    <row r="5135" spans="1:12" x14ac:dyDescent="0.25">
      <c r="A5135" s="19" t="s">
        <v>7056</v>
      </c>
      <c r="B5135" s="19" t="s">
        <v>7057</v>
      </c>
      <c r="C5135" s="19" t="s">
        <v>7267</v>
      </c>
      <c r="D5135" s="19" t="s">
        <v>7268</v>
      </c>
      <c r="E5135" s="20" t="s">
        <v>21</v>
      </c>
      <c r="F5135" s="19" t="s">
        <v>21</v>
      </c>
      <c r="G5135" s="180">
        <v>96371</v>
      </c>
      <c r="H5135" s="19" t="s">
        <v>7300</v>
      </c>
      <c r="I5135" s="19" t="s">
        <v>15719</v>
      </c>
      <c r="J5135" s="19" t="s">
        <v>9283</v>
      </c>
      <c r="K5135" s="20" t="s">
        <v>12112</v>
      </c>
      <c r="L5135" s="19" t="s">
        <v>25</v>
      </c>
    </row>
    <row r="5136" spans="1:12" x14ac:dyDescent="0.25">
      <c r="A5136" s="19" t="s">
        <v>7056</v>
      </c>
      <c r="B5136" s="19" t="s">
        <v>7057</v>
      </c>
      <c r="C5136" s="19" t="s">
        <v>7267</v>
      </c>
      <c r="D5136" s="19" t="s">
        <v>7268</v>
      </c>
      <c r="E5136" s="20" t="s">
        <v>21</v>
      </c>
      <c r="F5136" s="19" t="s">
        <v>21</v>
      </c>
      <c r="G5136" s="180">
        <v>96372</v>
      </c>
      <c r="H5136" s="19" t="s">
        <v>7301</v>
      </c>
      <c r="I5136" s="19" t="s">
        <v>15719</v>
      </c>
      <c r="J5136" s="19" t="s">
        <v>23</v>
      </c>
      <c r="K5136" s="20" t="s">
        <v>12113</v>
      </c>
      <c r="L5136" s="19" t="s">
        <v>25</v>
      </c>
    </row>
    <row r="5137" spans="1:12" x14ac:dyDescent="0.25">
      <c r="A5137" s="19" t="s">
        <v>7056</v>
      </c>
      <c r="B5137" s="19" t="s">
        <v>7057</v>
      </c>
      <c r="C5137" s="19" t="s">
        <v>7267</v>
      </c>
      <c r="D5137" s="19" t="s">
        <v>7268</v>
      </c>
      <c r="E5137" s="20" t="s">
        <v>21</v>
      </c>
      <c r="F5137" s="19" t="s">
        <v>21</v>
      </c>
      <c r="G5137" s="180">
        <v>96373</v>
      </c>
      <c r="H5137" s="19" t="s">
        <v>7302</v>
      </c>
      <c r="I5137" s="19" t="s">
        <v>15747</v>
      </c>
      <c r="J5137" s="19" t="s">
        <v>9283</v>
      </c>
      <c r="K5137" s="20" t="s">
        <v>10431</v>
      </c>
      <c r="L5137" s="19" t="s">
        <v>25</v>
      </c>
    </row>
    <row r="5138" spans="1:12" x14ac:dyDescent="0.25">
      <c r="A5138" s="19" t="s">
        <v>7056</v>
      </c>
      <c r="B5138" s="19" t="s">
        <v>7057</v>
      </c>
      <c r="C5138" s="19" t="s">
        <v>7267</v>
      </c>
      <c r="D5138" s="19" t="s">
        <v>7268</v>
      </c>
      <c r="E5138" s="20" t="s">
        <v>21</v>
      </c>
      <c r="F5138" s="19" t="s">
        <v>21</v>
      </c>
      <c r="G5138" s="180">
        <v>96374</v>
      </c>
      <c r="H5138" s="19" t="s">
        <v>7303</v>
      </c>
      <c r="I5138" s="19" t="s">
        <v>15747</v>
      </c>
      <c r="J5138" s="19" t="s">
        <v>9283</v>
      </c>
      <c r="K5138" s="20" t="s">
        <v>11467</v>
      </c>
      <c r="L5138" s="19" t="s">
        <v>25</v>
      </c>
    </row>
    <row r="5139" spans="1:12" x14ac:dyDescent="0.25">
      <c r="A5139" s="19" t="s">
        <v>7056</v>
      </c>
      <c r="B5139" s="19" t="s">
        <v>7057</v>
      </c>
      <c r="C5139" s="19" t="s">
        <v>7304</v>
      </c>
      <c r="D5139" s="19" t="s">
        <v>7305</v>
      </c>
      <c r="E5139" s="20" t="s">
        <v>21</v>
      </c>
      <c r="F5139" s="19" t="s">
        <v>21</v>
      </c>
      <c r="G5139" s="180">
        <v>101154</v>
      </c>
      <c r="H5139" s="19" t="s">
        <v>7306</v>
      </c>
      <c r="I5139" s="19" t="s">
        <v>15719</v>
      </c>
      <c r="J5139" s="19" t="s">
        <v>9283</v>
      </c>
      <c r="K5139" s="20" t="s">
        <v>5547</v>
      </c>
      <c r="L5139" s="19" t="s">
        <v>25</v>
      </c>
    </row>
    <row r="5140" spans="1:12" x14ac:dyDescent="0.25">
      <c r="A5140" s="19" t="s">
        <v>7056</v>
      </c>
      <c r="B5140" s="19" t="s">
        <v>7057</v>
      </c>
      <c r="C5140" s="19" t="s">
        <v>7304</v>
      </c>
      <c r="D5140" s="19" t="s">
        <v>7305</v>
      </c>
      <c r="E5140" s="20" t="s">
        <v>21</v>
      </c>
      <c r="F5140" s="19" t="s">
        <v>21</v>
      </c>
      <c r="G5140" s="180">
        <v>101155</v>
      </c>
      <c r="H5140" s="19" t="s">
        <v>7307</v>
      </c>
      <c r="I5140" s="19" t="s">
        <v>15719</v>
      </c>
      <c r="J5140" s="19" t="s">
        <v>9283</v>
      </c>
      <c r="K5140" s="20" t="s">
        <v>12114</v>
      </c>
      <c r="L5140" s="19" t="s">
        <v>25</v>
      </c>
    </row>
    <row r="5141" spans="1:12" x14ac:dyDescent="0.25">
      <c r="A5141" s="19" t="s">
        <v>7056</v>
      </c>
      <c r="B5141" s="19" t="s">
        <v>7057</v>
      </c>
      <c r="C5141" s="19" t="s">
        <v>7304</v>
      </c>
      <c r="D5141" s="19" t="s">
        <v>7305</v>
      </c>
      <c r="E5141" s="20" t="s">
        <v>21</v>
      </c>
      <c r="F5141" s="19" t="s">
        <v>21</v>
      </c>
      <c r="G5141" s="180">
        <v>101156</v>
      </c>
      <c r="H5141" s="19" t="s">
        <v>7308</v>
      </c>
      <c r="I5141" s="19" t="s">
        <v>15719</v>
      </c>
      <c r="J5141" s="19" t="s">
        <v>9283</v>
      </c>
      <c r="K5141" s="20" t="s">
        <v>2395</v>
      </c>
      <c r="L5141" s="19" t="s">
        <v>25</v>
      </c>
    </row>
    <row r="5142" spans="1:12" x14ac:dyDescent="0.25">
      <c r="A5142" s="19" t="s">
        <v>7309</v>
      </c>
      <c r="B5142" s="19" t="s">
        <v>7310</v>
      </c>
      <c r="C5142" s="19" t="s">
        <v>7311</v>
      </c>
      <c r="D5142" s="19" t="s">
        <v>7312</v>
      </c>
      <c r="E5142" s="20">
        <v>73790</v>
      </c>
      <c r="F5142" s="19" t="s">
        <v>7313</v>
      </c>
      <c r="G5142" s="19" t="s">
        <v>7314</v>
      </c>
      <c r="H5142" s="19" t="s">
        <v>7315</v>
      </c>
      <c r="I5142" s="19" t="s">
        <v>15719</v>
      </c>
      <c r="J5142" s="19" t="s">
        <v>23</v>
      </c>
      <c r="K5142" s="20" t="s">
        <v>10064</v>
      </c>
      <c r="L5142" s="19" t="s">
        <v>25</v>
      </c>
    </row>
    <row r="5143" spans="1:12" x14ac:dyDescent="0.25">
      <c r="A5143" s="19" t="s">
        <v>7309</v>
      </c>
      <c r="B5143" s="19" t="s">
        <v>7310</v>
      </c>
      <c r="C5143" s="19" t="s">
        <v>7311</v>
      </c>
      <c r="D5143" s="19" t="s">
        <v>7312</v>
      </c>
      <c r="E5143" s="20">
        <v>73790</v>
      </c>
      <c r="F5143" s="19" t="s">
        <v>7313</v>
      </c>
      <c r="G5143" s="19" t="s">
        <v>7316</v>
      </c>
      <c r="H5143" s="19" t="s">
        <v>7317</v>
      </c>
      <c r="I5143" s="19" t="s">
        <v>15719</v>
      </c>
      <c r="J5143" s="19" t="s">
        <v>23</v>
      </c>
      <c r="K5143" s="20" t="s">
        <v>12115</v>
      </c>
      <c r="L5143" s="19" t="s">
        <v>25</v>
      </c>
    </row>
    <row r="5144" spans="1:12" x14ac:dyDescent="0.25">
      <c r="A5144" s="19" t="s">
        <v>7309</v>
      </c>
      <c r="B5144" s="19" t="s">
        <v>7310</v>
      </c>
      <c r="C5144" s="19" t="s">
        <v>7311</v>
      </c>
      <c r="D5144" s="19" t="s">
        <v>7312</v>
      </c>
      <c r="E5144" s="20" t="s">
        <v>21</v>
      </c>
      <c r="F5144" s="19" t="s">
        <v>21</v>
      </c>
      <c r="G5144" s="180">
        <v>83694</v>
      </c>
      <c r="H5144" s="19" t="s">
        <v>7318</v>
      </c>
      <c r="I5144" s="19" t="s">
        <v>15719</v>
      </c>
      <c r="J5144" s="19" t="s">
        <v>23</v>
      </c>
      <c r="K5144" s="20" t="s">
        <v>3818</v>
      </c>
      <c r="L5144" s="19" t="s">
        <v>25</v>
      </c>
    </row>
    <row r="5145" spans="1:12" x14ac:dyDescent="0.25">
      <c r="A5145" s="19" t="s">
        <v>7309</v>
      </c>
      <c r="B5145" s="19" t="s">
        <v>7310</v>
      </c>
      <c r="C5145" s="19" t="s">
        <v>7311</v>
      </c>
      <c r="D5145" s="19" t="s">
        <v>7312</v>
      </c>
      <c r="E5145" s="20">
        <v>83695</v>
      </c>
      <c r="F5145" s="19" t="s">
        <v>7313</v>
      </c>
      <c r="G5145" s="19" t="s">
        <v>7320</v>
      </c>
      <c r="H5145" s="19" t="s">
        <v>7321</v>
      </c>
      <c r="I5145" s="19" t="s">
        <v>15719</v>
      </c>
      <c r="J5145" s="19" t="s">
        <v>23</v>
      </c>
      <c r="K5145" s="20" t="s">
        <v>12116</v>
      </c>
      <c r="L5145" s="19" t="s">
        <v>25</v>
      </c>
    </row>
    <row r="5146" spans="1:12" x14ac:dyDescent="0.25">
      <c r="A5146" s="19" t="s">
        <v>7309</v>
      </c>
      <c r="B5146" s="19" t="s">
        <v>7310</v>
      </c>
      <c r="C5146" s="19" t="s">
        <v>7311</v>
      </c>
      <c r="D5146" s="19" t="s">
        <v>7312</v>
      </c>
      <c r="E5146" s="20" t="s">
        <v>21</v>
      </c>
      <c r="F5146" s="19" t="s">
        <v>21</v>
      </c>
      <c r="G5146" s="180">
        <v>83771</v>
      </c>
      <c r="H5146" s="19" t="s">
        <v>7322</v>
      </c>
      <c r="I5146" s="19" t="s">
        <v>15679</v>
      </c>
      <c r="J5146" s="19" t="s">
        <v>9283</v>
      </c>
      <c r="K5146" s="20" t="s">
        <v>4420</v>
      </c>
      <c r="L5146" s="19" t="s">
        <v>25</v>
      </c>
    </row>
    <row r="5147" spans="1:12" x14ac:dyDescent="0.25">
      <c r="A5147" s="19" t="s">
        <v>7309</v>
      </c>
      <c r="B5147" s="19" t="s">
        <v>7310</v>
      </c>
      <c r="C5147" s="19" t="s">
        <v>7323</v>
      </c>
      <c r="D5147" s="19" t="s">
        <v>7324</v>
      </c>
      <c r="E5147" s="20" t="s">
        <v>21</v>
      </c>
      <c r="F5147" s="19" t="s">
        <v>21</v>
      </c>
      <c r="G5147" s="180">
        <v>100576</v>
      </c>
      <c r="H5147" s="19" t="s">
        <v>7325</v>
      </c>
      <c r="I5147" s="19" t="s">
        <v>15719</v>
      </c>
      <c r="J5147" s="19" t="s">
        <v>9283</v>
      </c>
      <c r="K5147" s="20" t="s">
        <v>8549</v>
      </c>
      <c r="L5147" s="19" t="s">
        <v>25</v>
      </c>
    </row>
    <row r="5148" spans="1:12" x14ac:dyDescent="0.25">
      <c r="A5148" s="19" t="s">
        <v>7309</v>
      </c>
      <c r="B5148" s="19" t="s">
        <v>7310</v>
      </c>
      <c r="C5148" s="19" t="s">
        <v>7323</v>
      </c>
      <c r="D5148" s="19" t="s">
        <v>7324</v>
      </c>
      <c r="E5148" s="20" t="s">
        <v>21</v>
      </c>
      <c r="F5148" s="19" t="s">
        <v>21</v>
      </c>
      <c r="G5148" s="180">
        <v>100577</v>
      </c>
      <c r="H5148" s="19" t="s">
        <v>7327</v>
      </c>
      <c r="I5148" s="19" t="s">
        <v>15719</v>
      </c>
      <c r="J5148" s="19" t="s">
        <v>9283</v>
      </c>
      <c r="K5148" s="20" t="s">
        <v>12117</v>
      </c>
      <c r="L5148" s="19" t="s">
        <v>25</v>
      </c>
    </row>
    <row r="5149" spans="1:12" x14ac:dyDescent="0.25">
      <c r="A5149" s="19" t="s">
        <v>7309</v>
      </c>
      <c r="B5149" s="19" t="s">
        <v>7310</v>
      </c>
      <c r="C5149" s="19" t="s">
        <v>7328</v>
      </c>
      <c r="D5149" s="19" t="s">
        <v>7329</v>
      </c>
      <c r="E5149" s="20" t="s">
        <v>21</v>
      </c>
      <c r="F5149" s="19" t="s">
        <v>21</v>
      </c>
      <c r="G5149" s="180">
        <v>96388</v>
      </c>
      <c r="H5149" s="19" t="s">
        <v>7330</v>
      </c>
      <c r="I5149" s="19" t="s">
        <v>15679</v>
      </c>
      <c r="J5149" s="19" t="s">
        <v>9283</v>
      </c>
      <c r="K5149" s="20" t="s">
        <v>3527</v>
      </c>
      <c r="L5149" s="19" t="s">
        <v>25</v>
      </c>
    </row>
    <row r="5150" spans="1:12" x14ac:dyDescent="0.25">
      <c r="A5150" s="19" t="s">
        <v>7309</v>
      </c>
      <c r="B5150" s="19" t="s">
        <v>7310</v>
      </c>
      <c r="C5150" s="19" t="s">
        <v>7328</v>
      </c>
      <c r="D5150" s="19" t="s">
        <v>7329</v>
      </c>
      <c r="E5150" s="20" t="s">
        <v>21</v>
      </c>
      <c r="F5150" s="19" t="s">
        <v>21</v>
      </c>
      <c r="G5150" s="180">
        <v>96389</v>
      </c>
      <c r="H5150" s="19" t="s">
        <v>7332</v>
      </c>
      <c r="I5150" s="19" t="s">
        <v>15679</v>
      </c>
      <c r="J5150" s="19" t="s">
        <v>9283</v>
      </c>
      <c r="K5150" s="20" t="s">
        <v>6499</v>
      </c>
      <c r="L5150" s="19" t="s">
        <v>25</v>
      </c>
    </row>
    <row r="5151" spans="1:12" x14ac:dyDescent="0.25">
      <c r="A5151" s="19" t="s">
        <v>7309</v>
      </c>
      <c r="B5151" s="19" t="s">
        <v>7310</v>
      </c>
      <c r="C5151" s="19" t="s">
        <v>7328</v>
      </c>
      <c r="D5151" s="19" t="s">
        <v>7329</v>
      </c>
      <c r="E5151" s="20" t="s">
        <v>21</v>
      </c>
      <c r="F5151" s="19" t="s">
        <v>21</v>
      </c>
      <c r="G5151" s="180">
        <v>96390</v>
      </c>
      <c r="H5151" s="19" t="s">
        <v>7333</v>
      </c>
      <c r="I5151" s="19" t="s">
        <v>15679</v>
      </c>
      <c r="J5151" s="19" t="s">
        <v>9283</v>
      </c>
      <c r="K5151" s="20" t="s">
        <v>12118</v>
      </c>
      <c r="L5151" s="19" t="s">
        <v>25</v>
      </c>
    </row>
    <row r="5152" spans="1:12" x14ac:dyDescent="0.25">
      <c r="A5152" s="19" t="s">
        <v>7309</v>
      </c>
      <c r="B5152" s="19" t="s">
        <v>7310</v>
      </c>
      <c r="C5152" s="19" t="s">
        <v>7328</v>
      </c>
      <c r="D5152" s="19" t="s">
        <v>7329</v>
      </c>
      <c r="E5152" s="20" t="s">
        <v>21</v>
      </c>
      <c r="F5152" s="19" t="s">
        <v>21</v>
      </c>
      <c r="G5152" s="180">
        <v>96391</v>
      </c>
      <c r="H5152" s="19" t="s">
        <v>7334</v>
      </c>
      <c r="I5152" s="19" t="s">
        <v>15679</v>
      </c>
      <c r="J5152" s="19" t="s">
        <v>9283</v>
      </c>
      <c r="K5152" s="20" t="s">
        <v>12119</v>
      </c>
      <c r="L5152" s="19" t="s">
        <v>25</v>
      </c>
    </row>
    <row r="5153" spans="1:12" x14ac:dyDescent="0.25">
      <c r="A5153" s="19" t="s">
        <v>7309</v>
      </c>
      <c r="B5153" s="19" t="s">
        <v>7310</v>
      </c>
      <c r="C5153" s="19" t="s">
        <v>7328</v>
      </c>
      <c r="D5153" s="19" t="s">
        <v>7329</v>
      </c>
      <c r="E5153" s="20" t="s">
        <v>21</v>
      </c>
      <c r="F5153" s="19" t="s">
        <v>21</v>
      </c>
      <c r="G5153" s="180">
        <v>96392</v>
      </c>
      <c r="H5153" s="19" t="s">
        <v>7335</v>
      </c>
      <c r="I5153" s="19" t="s">
        <v>15679</v>
      </c>
      <c r="J5153" s="19" t="s">
        <v>9283</v>
      </c>
      <c r="K5153" s="20" t="s">
        <v>5974</v>
      </c>
      <c r="L5153" s="19" t="s">
        <v>25</v>
      </c>
    </row>
    <row r="5154" spans="1:12" x14ac:dyDescent="0.25">
      <c r="A5154" s="19" t="s">
        <v>7309</v>
      </c>
      <c r="B5154" s="19" t="s">
        <v>7310</v>
      </c>
      <c r="C5154" s="19" t="s">
        <v>7328</v>
      </c>
      <c r="D5154" s="19" t="s">
        <v>7329</v>
      </c>
      <c r="E5154" s="20" t="s">
        <v>21</v>
      </c>
      <c r="F5154" s="19" t="s">
        <v>21</v>
      </c>
      <c r="G5154" s="180">
        <v>96396</v>
      </c>
      <c r="H5154" s="19" t="s">
        <v>7337</v>
      </c>
      <c r="I5154" s="19" t="s">
        <v>15679</v>
      </c>
      <c r="J5154" s="19" t="s">
        <v>9283</v>
      </c>
      <c r="K5154" s="20" t="s">
        <v>12120</v>
      </c>
      <c r="L5154" s="19" t="s">
        <v>25</v>
      </c>
    </row>
    <row r="5155" spans="1:12" x14ac:dyDescent="0.25">
      <c r="A5155" s="19" t="s">
        <v>7309</v>
      </c>
      <c r="B5155" s="19" t="s">
        <v>7310</v>
      </c>
      <c r="C5155" s="19" t="s">
        <v>7328</v>
      </c>
      <c r="D5155" s="19" t="s">
        <v>7329</v>
      </c>
      <c r="E5155" s="20" t="s">
        <v>21</v>
      </c>
      <c r="F5155" s="19" t="s">
        <v>21</v>
      </c>
      <c r="G5155" s="180">
        <v>96397</v>
      </c>
      <c r="H5155" s="19" t="s">
        <v>7338</v>
      </c>
      <c r="I5155" s="19" t="s">
        <v>15679</v>
      </c>
      <c r="J5155" s="19" t="s">
        <v>9283</v>
      </c>
      <c r="K5155" s="20" t="s">
        <v>12121</v>
      </c>
      <c r="L5155" s="19" t="s">
        <v>25</v>
      </c>
    </row>
    <row r="5156" spans="1:12" x14ac:dyDescent="0.25">
      <c r="A5156" s="19" t="s">
        <v>7309</v>
      </c>
      <c r="B5156" s="19" t="s">
        <v>7310</v>
      </c>
      <c r="C5156" s="19" t="s">
        <v>7328</v>
      </c>
      <c r="D5156" s="19" t="s">
        <v>7329</v>
      </c>
      <c r="E5156" s="20" t="s">
        <v>21</v>
      </c>
      <c r="F5156" s="19" t="s">
        <v>21</v>
      </c>
      <c r="G5156" s="180">
        <v>96398</v>
      </c>
      <c r="H5156" s="19" t="s">
        <v>7339</v>
      </c>
      <c r="I5156" s="19" t="s">
        <v>15679</v>
      </c>
      <c r="J5156" s="19" t="s">
        <v>9283</v>
      </c>
      <c r="K5156" s="20" t="s">
        <v>12122</v>
      </c>
      <c r="L5156" s="19" t="s">
        <v>25</v>
      </c>
    </row>
    <row r="5157" spans="1:12" x14ac:dyDescent="0.25">
      <c r="A5157" s="19" t="s">
        <v>7309</v>
      </c>
      <c r="B5157" s="19" t="s">
        <v>7310</v>
      </c>
      <c r="C5157" s="19" t="s">
        <v>7328</v>
      </c>
      <c r="D5157" s="19" t="s">
        <v>7329</v>
      </c>
      <c r="E5157" s="20" t="s">
        <v>21</v>
      </c>
      <c r="F5157" s="19" t="s">
        <v>21</v>
      </c>
      <c r="G5157" s="180">
        <v>96399</v>
      </c>
      <c r="H5157" s="19" t="s">
        <v>7340</v>
      </c>
      <c r="I5157" s="19" t="s">
        <v>15679</v>
      </c>
      <c r="J5157" s="19" t="s">
        <v>9283</v>
      </c>
      <c r="K5157" s="20" t="s">
        <v>12123</v>
      </c>
      <c r="L5157" s="19" t="s">
        <v>25</v>
      </c>
    </row>
    <row r="5158" spans="1:12" x14ac:dyDescent="0.25">
      <c r="A5158" s="19" t="s">
        <v>7309</v>
      </c>
      <c r="B5158" s="19" t="s">
        <v>7310</v>
      </c>
      <c r="C5158" s="19" t="s">
        <v>7328</v>
      </c>
      <c r="D5158" s="19" t="s">
        <v>7329</v>
      </c>
      <c r="E5158" s="20" t="s">
        <v>21</v>
      </c>
      <c r="F5158" s="19" t="s">
        <v>21</v>
      </c>
      <c r="G5158" s="180">
        <v>96400</v>
      </c>
      <c r="H5158" s="19" t="s">
        <v>7341</v>
      </c>
      <c r="I5158" s="19" t="s">
        <v>15679</v>
      </c>
      <c r="J5158" s="19" t="s">
        <v>9283</v>
      </c>
      <c r="K5158" s="20" t="s">
        <v>12124</v>
      </c>
      <c r="L5158" s="19" t="s">
        <v>25</v>
      </c>
    </row>
    <row r="5159" spans="1:12" x14ac:dyDescent="0.25">
      <c r="A5159" s="19" t="s">
        <v>7309</v>
      </c>
      <c r="B5159" s="19" t="s">
        <v>7310</v>
      </c>
      <c r="C5159" s="19" t="s">
        <v>7328</v>
      </c>
      <c r="D5159" s="19" t="s">
        <v>7329</v>
      </c>
      <c r="E5159" s="20" t="s">
        <v>21</v>
      </c>
      <c r="F5159" s="19" t="s">
        <v>21</v>
      </c>
      <c r="G5159" s="180">
        <v>96401</v>
      </c>
      <c r="H5159" s="19" t="s">
        <v>7342</v>
      </c>
      <c r="I5159" s="19" t="s">
        <v>15719</v>
      </c>
      <c r="J5159" s="19" t="s">
        <v>9283</v>
      </c>
      <c r="K5159" s="20" t="s">
        <v>967</v>
      </c>
      <c r="L5159" s="19" t="s">
        <v>25</v>
      </c>
    </row>
    <row r="5160" spans="1:12" x14ac:dyDescent="0.25">
      <c r="A5160" s="19" t="s">
        <v>7309</v>
      </c>
      <c r="B5160" s="19" t="s">
        <v>7310</v>
      </c>
      <c r="C5160" s="19" t="s">
        <v>7328</v>
      </c>
      <c r="D5160" s="19" t="s">
        <v>7329</v>
      </c>
      <c r="E5160" s="20" t="s">
        <v>21</v>
      </c>
      <c r="F5160" s="19" t="s">
        <v>21</v>
      </c>
      <c r="G5160" s="180">
        <v>96402</v>
      </c>
      <c r="H5160" s="19" t="s">
        <v>7343</v>
      </c>
      <c r="I5160" s="19" t="s">
        <v>15719</v>
      </c>
      <c r="J5160" s="19" t="s">
        <v>9283</v>
      </c>
      <c r="K5160" s="20" t="s">
        <v>253</v>
      </c>
      <c r="L5160" s="19" t="s">
        <v>25</v>
      </c>
    </row>
    <row r="5161" spans="1:12" x14ac:dyDescent="0.25">
      <c r="A5161" s="19" t="s">
        <v>7309</v>
      </c>
      <c r="B5161" s="19" t="s">
        <v>7310</v>
      </c>
      <c r="C5161" s="19" t="s">
        <v>7328</v>
      </c>
      <c r="D5161" s="19" t="s">
        <v>7329</v>
      </c>
      <c r="E5161" s="20" t="s">
        <v>21</v>
      </c>
      <c r="F5161" s="19" t="s">
        <v>21</v>
      </c>
      <c r="G5161" s="180">
        <v>100564</v>
      </c>
      <c r="H5161" s="19" t="s">
        <v>7344</v>
      </c>
      <c r="I5161" s="19" t="s">
        <v>15679</v>
      </c>
      <c r="J5161" s="19" t="s">
        <v>9283</v>
      </c>
      <c r="K5161" s="20" t="s">
        <v>12125</v>
      </c>
      <c r="L5161" s="19" t="s">
        <v>25</v>
      </c>
    </row>
    <row r="5162" spans="1:12" x14ac:dyDescent="0.25">
      <c r="A5162" s="19" t="s">
        <v>7309</v>
      </c>
      <c r="B5162" s="19" t="s">
        <v>7310</v>
      </c>
      <c r="C5162" s="19" t="s">
        <v>7328</v>
      </c>
      <c r="D5162" s="19" t="s">
        <v>7329</v>
      </c>
      <c r="E5162" s="20" t="s">
        <v>21</v>
      </c>
      <c r="F5162" s="19" t="s">
        <v>21</v>
      </c>
      <c r="G5162" s="180">
        <v>100565</v>
      </c>
      <c r="H5162" s="19" t="s">
        <v>7345</v>
      </c>
      <c r="I5162" s="19" t="s">
        <v>15679</v>
      </c>
      <c r="J5162" s="19" t="s">
        <v>9283</v>
      </c>
      <c r="K5162" s="20" t="s">
        <v>12126</v>
      </c>
      <c r="L5162" s="19" t="s">
        <v>25</v>
      </c>
    </row>
    <row r="5163" spans="1:12" x14ac:dyDescent="0.25">
      <c r="A5163" s="19" t="s">
        <v>7309</v>
      </c>
      <c r="B5163" s="19" t="s">
        <v>7310</v>
      </c>
      <c r="C5163" s="19" t="s">
        <v>7328</v>
      </c>
      <c r="D5163" s="19" t="s">
        <v>7329</v>
      </c>
      <c r="E5163" s="20" t="s">
        <v>21</v>
      </c>
      <c r="F5163" s="19" t="s">
        <v>21</v>
      </c>
      <c r="G5163" s="180">
        <v>100566</v>
      </c>
      <c r="H5163" s="19" t="s">
        <v>7346</v>
      </c>
      <c r="I5163" s="19" t="s">
        <v>15679</v>
      </c>
      <c r="J5163" s="19" t="s">
        <v>9283</v>
      </c>
      <c r="K5163" s="20" t="s">
        <v>11916</v>
      </c>
      <c r="L5163" s="19" t="s">
        <v>25</v>
      </c>
    </row>
    <row r="5164" spans="1:12" x14ac:dyDescent="0.25">
      <c r="A5164" s="19" t="s">
        <v>7309</v>
      </c>
      <c r="B5164" s="19" t="s">
        <v>7310</v>
      </c>
      <c r="C5164" s="19" t="s">
        <v>7328</v>
      </c>
      <c r="D5164" s="19" t="s">
        <v>7329</v>
      </c>
      <c r="E5164" s="20" t="s">
        <v>21</v>
      </c>
      <c r="F5164" s="19" t="s">
        <v>21</v>
      </c>
      <c r="G5164" s="180">
        <v>100567</v>
      </c>
      <c r="H5164" s="19" t="s">
        <v>7347</v>
      </c>
      <c r="I5164" s="19" t="s">
        <v>15679</v>
      </c>
      <c r="J5164" s="19" t="s">
        <v>9283</v>
      </c>
      <c r="K5164" s="20" t="s">
        <v>12127</v>
      </c>
      <c r="L5164" s="19" t="s">
        <v>25</v>
      </c>
    </row>
    <row r="5165" spans="1:12" x14ac:dyDescent="0.25">
      <c r="A5165" s="19" t="s">
        <v>7309</v>
      </c>
      <c r="B5165" s="19" t="s">
        <v>7310</v>
      </c>
      <c r="C5165" s="19" t="s">
        <v>7328</v>
      </c>
      <c r="D5165" s="19" t="s">
        <v>7329</v>
      </c>
      <c r="E5165" s="20" t="s">
        <v>21</v>
      </c>
      <c r="F5165" s="19" t="s">
        <v>21</v>
      </c>
      <c r="G5165" s="180">
        <v>100568</v>
      </c>
      <c r="H5165" s="19" t="s">
        <v>7348</v>
      </c>
      <c r="I5165" s="19" t="s">
        <v>15679</v>
      </c>
      <c r="J5165" s="19" t="s">
        <v>9283</v>
      </c>
      <c r="K5165" s="20" t="s">
        <v>12128</v>
      </c>
      <c r="L5165" s="19" t="s">
        <v>25</v>
      </c>
    </row>
    <row r="5166" spans="1:12" x14ac:dyDescent="0.25">
      <c r="A5166" s="19" t="s">
        <v>7309</v>
      </c>
      <c r="B5166" s="19" t="s">
        <v>7310</v>
      </c>
      <c r="C5166" s="19" t="s">
        <v>7328</v>
      </c>
      <c r="D5166" s="19" t="s">
        <v>7329</v>
      </c>
      <c r="E5166" s="20" t="s">
        <v>21</v>
      </c>
      <c r="F5166" s="19" t="s">
        <v>21</v>
      </c>
      <c r="G5166" s="180">
        <v>100569</v>
      </c>
      <c r="H5166" s="19" t="s">
        <v>7349</v>
      </c>
      <c r="I5166" s="19" t="s">
        <v>15679</v>
      </c>
      <c r="J5166" s="19" t="s">
        <v>9283</v>
      </c>
      <c r="K5166" s="20" t="s">
        <v>12129</v>
      </c>
      <c r="L5166" s="19" t="s">
        <v>25</v>
      </c>
    </row>
    <row r="5167" spans="1:12" x14ac:dyDescent="0.25">
      <c r="A5167" s="19" t="s">
        <v>7309</v>
      </c>
      <c r="B5167" s="19" t="s">
        <v>7310</v>
      </c>
      <c r="C5167" s="19" t="s">
        <v>7328</v>
      </c>
      <c r="D5167" s="19" t="s">
        <v>7329</v>
      </c>
      <c r="E5167" s="20" t="s">
        <v>21</v>
      </c>
      <c r="F5167" s="19" t="s">
        <v>21</v>
      </c>
      <c r="G5167" s="180">
        <v>100570</v>
      </c>
      <c r="H5167" s="19" t="s">
        <v>7350</v>
      </c>
      <c r="I5167" s="19" t="s">
        <v>15679</v>
      </c>
      <c r="J5167" s="19" t="s">
        <v>9283</v>
      </c>
      <c r="K5167" s="20" t="s">
        <v>12130</v>
      </c>
      <c r="L5167" s="19" t="s">
        <v>25</v>
      </c>
    </row>
    <row r="5168" spans="1:12" x14ac:dyDescent="0.25">
      <c r="A5168" s="19" t="s">
        <v>7309</v>
      </c>
      <c r="B5168" s="19" t="s">
        <v>7310</v>
      </c>
      <c r="C5168" s="19" t="s">
        <v>7328</v>
      </c>
      <c r="D5168" s="19" t="s">
        <v>7329</v>
      </c>
      <c r="E5168" s="20" t="s">
        <v>21</v>
      </c>
      <c r="F5168" s="19" t="s">
        <v>21</v>
      </c>
      <c r="G5168" s="180">
        <v>100571</v>
      </c>
      <c r="H5168" s="19" t="s">
        <v>7351</v>
      </c>
      <c r="I5168" s="19" t="s">
        <v>15679</v>
      </c>
      <c r="J5168" s="19" t="s">
        <v>9283</v>
      </c>
      <c r="K5168" s="20" t="s">
        <v>12131</v>
      </c>
      <c r="L5168" s="19" t="s">
        <v>25</v>
      </c>
    </row>
    <row r="5169" spans="1:12" x14ac:dyDescent="0.25">
      <c r="A5169" s="19" t="s">
        <v>7309</v>
      </c>
      <c r="B5169" s="19" t="s">
        <v>7310</v>
      </c>
      <c r="C5169" s="19" t="s">
        <v>7328</v>
      </c>
      <c r="D5169" s="19" t="s">
        <v>7329</v>
      </c>
      <c r="E5169" s="20" t="s">
        <v>21</v>
      </c>
      <c r="F5169" s="19" t="s">
        <v>21</v>
      </c>
      <c r="G5169" s="180">
        <v>100572</v>
      </c>
      <c r="H5169" s="19" t="s">
        <v>7352</v>
      </c>
      <c r="I5169" s="19" t="s">
        <v>15679</v>
      </c>
      <c r="J5169" s="19" t="s">
        <v>9283</v>
      </c>
      <c r="K5169" s="20" t="s">
        <v>12132</v>
      </c>
      <c r="L5169" s="19" t="s">
        <v>25</v>
      </c>
    </row>
    <row r="5170" spans="1:12" x14ac:dyDescent="0.25">
      <c r="A5170" s="19" t="s">
        <v>7309</v>
      </c>
      <c r="B5170" s="19" t="s">
        <v>7310</v>
      </c>
      <c r="C5170" s="19" t="s">
        <v>7328</v>
      </c>
      <c r="D5170" s="19" t="s">
        <v>7329</v>
      </c>
      <c r="E5170" s="20" t="s">
        <v>21</v>
      </c>
      <c r="F5170" s="19" t="s">
        <v>21</v>
      </c>
      <c r="G5170" s="180">
        <v>100573</v>
      </c>
      <c r="H5170" s="19" t="s">
        <v>7353</v>
      </c>
      <c r="I5170" s="19" t="s">
        <v>15679</v>
      </c>
      <c r="J5170" s="19" t="s">
        <v>9283</v>
      </c>
      <c r="K5170" s="20" t="s">
        <v>5125</v>
      </c>
      <c r="L5170" s="19" t="s">
        <v>25</v>
      </c>
    </row>
    <row r="5171" spans="1:12" x14ac:dyDescent="0.25">
      <c r="A5171" s="19" t="s">
        <v>7309</v>
      </c>
      <c r="B5171" s="19" t="s">
        <v>7310</v>
      </c>
      <c r="C5171" s="19" t="s">
        <v>7328</v>
      </c>
      <c r="D5171" s="19" t="s">
        <v>7329</v>
      </c>
      <c r="E5171" s="20" t="s">
        <v>21</v>
      </c>
      <c r="F5171" s="19" t="s">
        <v>21</v>
      </c>
      <c r="G5171" s="180">
        <v>100574</v>
      </c>
      <c r="H5171" s="19" t="s">
        <v>7354</v>
      </c>
      <c r="I5171" s="19" t="s">
        <v>15679</v>
      </c>
      <c r="J5171" s="19" t="s">
        <v>9283</v>
      </c>
      <c r="K5171" s="20" t="s">
        <v>6626</v>
      </c>
      <c r="L5171" s="19" t="s">
        <v>25</v>
      </c>
    </row>
    <row r="5172" spans="1:12" x14ac:dyDescent="0.25">
      <c r="A5172" s="19" t="s">
        <v>7309</v>
      </c>
      <c r="B5172" s="19" t="s">
        <v>7310</v>
      </c>
      <c r="C5172" s="19" t="s">
        <v>7328</v>
      </c>
      <c r="D5172" s="19" t="s">
        <v>7329</v>
      </c>
      <c r="E5172" s="20" t="s">
        <v>21</v>
      </c>
      <c r="F5172" s="19" t="s">
        <v>21</v>
      </c>
      <c r="G5172" s="180">
        <v>100575</v>
      </c>
      <c r="H5172" s="19" t="s">
        <v>7355</v>
      </c>
      <c r="I5172" s="19" t="s">
        <v>15719</v>
      </c>
      <c r="J5172" s="19" t="s">
        <v>23</v>
      </c>
      <c r="K5172" s="20" t="s">
        <v>794</v>
      </c>
      <c r="L5172" s="19" t="s">
        <v>25</v>
      </c>
    </row>
    <row r="5173" spans="1:12" x14ac:dyDescent="0.25">
      <c r="A5173" s="19" t="s">
        <v>7309</v>
      </c>
      <c r="B5173" s="19" t="s">
        <v>7310</v>
      </c>
      <c r="C5173" s="19" t="s">
        <v>7328</v>
      </c>
      <c r="D5173" s="19" t="s">
        <v>7329</v>
      </c>
      <c r="E5173" s="20" t="s">
        <v>21</v>
      </c>
      <c r="F5173" s="19" t="s">
        <v>21</v>
      </c>
      <c r="G5173" s="180">
        <v>101767</v>
      </c>
      <c r="H5173" s="19" t="s">
        <v>7356</v>
      </c>
      <c r="I5173" s="19" t="s">
        <v>15679</v>
      </c>
      <c r="J5173" s="19" t="s">
        <v>9283</v>
      </c>
      <c r="K5173" s="20" t="s">
        <v>5563</v>
      </c>
      <c r="L5173" s="19" t="s">
        <v>25</v>
      </c>
    </row>
    <row r="5174" spans="1:12" x14ac:dyDescent="0.25">
      <c r="A5174" s="19" t="s">
        <v>7309</v>
      </c>
      <c r="B5174" s="19" t="s">
        <v>7310</v>
      </c>
      <c r="C5174" s="19" t="s">
        <v>7328</v>
      </c>
      <c r="D5174" s="19" t="s">
        <v>7329</v>
      </c>
      <c r="E5174" s="20" t="s">
        <v>21</v>
      </c>
      <c r="F5174" s="19" t="s">
        <v>21</v>
      </c>
      <c r="G5174" s="180">
        <v>101768</v>
      </c>
      <c r="H5174" s="19" t="s">
        <v>7358</v>
      </c>
      <c r="I5174" s="19" t="s">
        <v>15679</v>
      </c>
      <c r="J5174" s="19" t="s">
        <v>9283</v>
      </c>
      <c r="K5174" s="20" t="s">
        <v>9201</v>
      </c>
      <c r="L5174" s="19" t="s">
        <v>25</v>
      </c>
    </row>
    <row r="5175" spans="1:12" x14ac:dyDescent="0.25">
      <c r="A5175" s="19" t="s">
        <v>7309</v>
      </c>
      <c r="B5175" s="19" t="s">
        <v>7310</v>
      </c>
      <c r="C5175" s="19" t="s">
        <v>7359</v>
      </c>
      <c r="D5175" s="19" t="s">
        <v>7360</v>
      </c>
      <c r="E5175" s="20" t="s">
        <v>21</v>
      </c>
      <c r="F5175" s="19" t="s">
        <v>21</v>
      </c>
      <c r="G5175" s="180">
        <v>92391</v>
      </c>
      <c r="H5175" s="19" t="s">
        <v>7361</v>
      </c>
      <c r="I5175" s="19" t="s">
        <v>15719</v>
      </c>
      <c r="J5175" s="19" t="s">
        <v>9283</v>
      </c>
      <c r="K5175" s="20" t="s">
        <v>12133</v>
      </c>
      <c r="L5175" s="19" t="s">
        <v>25</v>
      </c>
    </row>
    <row r="5176" spans="1:12" x14ac:dyDescent="0.25">
      <c r="A5176" s="19" t="s">
        <v>7309</v>
      </c>
      <c r="B5176" s="19" t="s">
        <v>7310</v>
      </c>
      <c r="C5176" s="19" t="s">
        <v>7359</v>
      </c>
      <c r="D5176" s="19" t="s">
        <v>7360</v>
      </c>
      <c r="E5176" s="20" t="s">
        <v>21</v>
      </c>
      <c r="F5176" s="19" t="s">
        <v>21</v>
      </c>
      <c r="G5176" s="180">
        <v>92392</v>
      </c>
      <c r="H5176" s="19" t="s">
        <v>7362</v>
      </c>
      <c r="I5176" s="19" t="s">
        <v>15719</v>
      </c>
      <c r="J5176" s="19" t="s">
        <v>9283</v>
      </c>
      <c r="K5176" s="20" t="s">
        <v>12134</v>
      </c>
      <c r="L5176" s="19" t="s">
        <v>25</v>
      </c>
    </row>
    <row r="5177" spans="1:12" x14ac:dyDescent="0.25">
      <c r="A5177" s="19" t="s">
        <v>7309</v>
      </c>
      <c r="B5177" s="19" t="s">
        <v>7310</v>
      </c>
      <c r="C5177" s="19" t="s">
        <v>7359</v>
      </c>
      <c r="D5177" s="19" t="s">
        <v>7360</v>
      </c>
      <c r="E5177" s="20" t="s">
        <v>21</v>
      </c>
      <c r="F5177" s="19" t="s">
        <v>21</v>
      </c>
      <c r="G5177" s="180">
        <v>92393</v>
      </c>
      <c r="H5177" s="19" t="s">
        <v>7363</v>
      </c>
      <c r="I5177" s="19" t="s">
        <v>15719</v>
      </c>
      <c r="J5177" s="19" t="s">
        <v>9283</v>
      </c>
      <c r="K5177" s="20" t="s">
        <v>12135</v>
      </c>
      <c r="L5177" s="19" t="s">
        <v>25</v>
      </c>
    </row>
    <row r="5178" spans="1:12" x14ac:dyDescent="0.25">
      <c r="A5178" s="19" t="s">
        <v>7309</v>
      </c>
      <c r="B5178" s="19" t="s">
        <v>7310</v>
      </c>
      <c r="C5178" s="19" t="s">
        <v>7359</v>
      </c>
      <c r="D5178" s="19" t="s">
        <v>7360</v>
      </c>
      <c r="E5178" s="20" t="s">
        <v>21</v>
      </c>
      <c r="F5178" s="19" t="s">
        <v>21</v>
      </c>
      <c r="G5178" s="180">
        <v>92394</v>
      </c>
      <c r="H5178" s="19" t="s">
        <v>7364</v>
      </c>
      <c r="I5178" s="19" t="s">
        <v>15719</v>
      </c>
      <c r="J5178" s="19" t="s">
        <v>9283</v>
      </c>
      <c r="K5178" s="20" t="s">
        <v>12136</v>
      </c>
      <c r="L5178" s="19" t="s">
        <v>25</v>
      </c>
    </row>
    <row r="5179" spans="1:12" x14ac:dyDescent="0.25">
      <c r="A5179" s="19" t="s">
        <v>7309</v>
      </c>
      <c r="B5179" s="19" t="s">
        <v>7310</v>
      </c>
      <c r="C5179" s="19" t="s">
        <v>7359</v>
      </c>
      <c r="D5179" s="19" t="s">
        <v>7360</v>
      </c>
      <c r="E5179" s="20" t="s">
        <v>21</v>
      </c>
      <c r="F5179" s="19" t="s">
        <v>21</v>
      </c>
      <c r="G5179" s="180">
        <v>92395</v>
      </c>
      <c r="H5179" s="19" t="s">
        <v>7365</v>
      </c>
      <c r="I5179" s="19" t="s">
        <v>15719</v>
      </c>
      <c r="J5179" s="19" t="s">
        <v>9283</v>
      </c>
      <c r="K5179" s="20" t="s">
        <v>11570</v>
      </c>
      <c r="L5179" s="19" t="s">
        <v>25</v>
      </c>
    </row>
    <row r="5180" spans="1:12" x14ac:dyDescent="0.25">
      <c r="A5180" s="19" t="s">
        <v>7309</v>
      </c>
      <c r="B5180" s="19" t="s">
        <v>7310</v>
      </c>
      <c r="C5180" s="19" t="s">
        <v>7359</v>
      </c>
      <c r="D5180" s="19" t="s">
        <v>7360</v>
      </c>
      <c r="E5180" s="20" t="s">
        <v>21</v>
      </c>
      <c r="F5180" s="19" t="s">
        <v>21</v>
      </c>
      <c r="G5180" s="180">
        <v>92396</v>
      </c>
      <c r="H5180" s="19" t="s">
        <v>7366</v>
      </c>
      <c r="I5180" s="19" t="s">
        <v>15719</v>
      </c>
      <c r="J5180" s="19" t="s">
        <v>9283</v>
      </c>
      <c r="K5180" s="20" t="s">
        <v>12137</v>
      </c>
      <c r="L5180" s="19" t="s">
        <v>25</v>
      </c>
    </row>
    <row r="5181" spans="1:12" x14ac:dyDescent="0.25">
      <c r="A5181" s="19" t="s">
        <v>7309</v>
      </c>
      <c r="B5181" s="19" t="s">
        <v>7310</v>
      </c>
      <c r="C5181" s="19" t="s">
        <v>7359</v>
      </c>
      <c r="D5181" s="19" t="s">
        <v>7360</v>
      </c>
      <c r="E5181" s="20" t="s">
        <v>21</v>
      </c>
      <c r="F5181" s="19" t="s">
        <v>21</v>
      </c>
      <c r="G5181" s="180">
        <v>92397</v>
      </c>
      <c r="H5181" s="19" t="s">
        <v>7368</v>
      </c>
      <c r="I5181" s="19" t="s">
        <v>15719</v>
      </c>
      <c r="J5181" s="19" t="s">
        <v>9283</v>
      </c>
      <c r="K5181" s="20" t="s">
        <v>3671</v>
      </c>
      <c r="L5181" s="19" t="s">
        <v>25</v>
      </c>
    </row>
    <row r="5182" spans="1:12" x14ac:dyDescent="0.25">
      <c r="A5182" s="19" t="s">
        <v>7309</v>
      </c>
      <c r="B5182" s="19" t="s">
        <v>7310</v>
      </c>
      <c r="C5182" s="19" t="s">
        <v>7359</v>
      </c>
      <c r="D5182" s="19" t="s">
        <v>7360</v>
      </c>
      <c r="E5182" s="20" t="s">
        <v>21</v>
      </c>
      <c r="F5182" s="19" t="s">
        <v>21</v>
      </c>
      <c r="G5182" s="180">
        <v>92398</v>
      </c>
      <c r="H5182" s="19" t="s">
        <v>7369</v>
      </c>
      <c r="I5182" s="19" t="s">
        <v>15719</v>
      </c>
      <c r="J5182" s="19" t="s">
        <v>9283</v>
      </c>
      <c r="K5182" s="20" t="s">
        <v>12091</v>
      </c>
      <c r="L5182" s="19" t="s">
        <v>25</v>
      </c>
    </row>
    <row r="5183" spans="1:12" x14ac:dyDescent="0.25">
      <c r="A5183" s="19" t="s">
        <v>7309</v>
      </c>
      <c r="B5183" s="19" t="s">
        <v>7310</v>
      </c>
      <c r="C5183" s="19" t="s">
        <v>7359</v>
      </c>
      <c r="D5183" s="19" t="s">
        <v>7360</v>
      </c>
      <c r="E5183" s="20" t="s">
        <v>21</v>
      </c>
      <c r="F5183" s="19" t="s">
        <v>21</v>
      </c>
      <c r="G5183" s="180">
        <v>92399</v>
      </c>
      <c r="H5183" s="19" t="s">
        <v>7370</v>
      </c>
      <c r="I5183" s="19" t="s">
        <v>15719</v>
      </c>
      <c r="J5183" s="19" t="s">
        <v>9283</v>
      </c>
      <c r="K5183" s="20" t="s">
        <v>12138</v>
      </c>
      <c r="L5183" s="19" t="s">
        <v>25</v>
      </c>
    </row>
    <row r="5184" spans="1:12" x14ac:dyDescent="0.25">
      <c r="A5184" s="19" t="s">
        <v>7309</v>
      </c>
      <c r="B5184" s="19" t="s">
        <v>7310</v>
      </c>
      <c r="C5184" s="19" t="s">
        <v>7359</v>
      </c>
      <c r="D5184" s="19" t="s">
        <v>7360</v>
      </c>
      <c r="E5184" s="20" t="s">
        <v>21</v>
      </c>
      <c r="F5184" s="19" t="s">
        <v>21</v>
      </c>
      <c r="G5184" s="180">
        <v>92400</v>
      </c>
      <c r="H5184" s="19" t="s">
        <v>7371</v>
      </c>
      <c r="I5184" s="19" t="s">
        <v>15719</v>
      </c>
      <c r="J5184" s="19" t="s">
        <v>9283</v>
      </c>
      <c r="K5184" s="20" t="s">
        <v>7075</v>
      </c>
      <c r="L5184" s="19" t="s">
        <v>25</v>
      </c>
    </row>
    <row r="5185" spans="1:12" x14ac:dyDescent="0.25">
      <c r="A5185" s="19" t="s">
        <v>7309</v>
      </c>
      <c r="B5185" s="19" t="s">
        <v>7310</v>
      </c>
      <c r="C5185" s="19" t="s">
        <v>7359</v>
      </c>
      <c r="D5185" s="19" t="s">
        <v>7360</v>
      </c>
      <c r="E5185" s="20" t="s">
        <v>21</v>
      </c>
      <c r="F5185" s="19" t="s">
        <v>21</v>
      </c>
      <c r="G5185" s="180">
        <v>92401</v>
      </c>
      <c r="H5185" s="19" t="s">
        <v>7373</v>
      </c>
      <c r="I5185" s="19" t="s">
        <v>15719</v>
      </c>
      <c r="J5185" s="19" t="s">
        <v>9283</v>
      </c>
      <c r="K5185" s="20" t="s">
        <v>12139</v>
      </c>
      <c r="L5185" s="19" t="s">
        <v>25</v>
      </c>
    </row>
    <row r="5186" spans="1:12" x14ac:dyDescent="0.25">
      <c r="A5186" s="19" t="s">
        <v>7309</v>
      </c>
      <c r="B5186" s="19" t="s">
        <v>7310</v>
      </c>
      <c r="C5186" s="19" t="s">
        <v>7359</v>
      </c>
      <c r="D5186" s="19" t="s">
        <v>7360</v>
      </c>
      <c r="E5186" s="20" t="s">
        <v>21</v>
      </c>
      <c r="F5186" s="19" t="s">
        <v>21</v>
      </c>
      <c r="G5186" s="180">
        <v>92402</v>
      </c>
      <c r="H5186" s="19" t="s">
        <v>7374</v>
      </c>
      <c r="I5186" s="19" t="s">
        <v>15719</v>
      </c>
      <c r="J5186" s="19" t="s">
        <v>9283</v>
      </c>
      <c r="K5186" s="20" t="s">
        <v>12140</v>
      </c>
      <c r="L5186" s="19" t="s">
        <v>25</v>
      </c>
    </row>
    <row r="5187" spans="1:12" x14ac:dyDescent="0.25">
      <c r="A5187" s="19" t="s">
        <v>7309</v>
      </c>
      <c r="B5187" s="19" t="s">
        <v>7310</v>
      </c>
      <c r="C5187" s="19" t="s">
        <v>7359</v>
      </c>
      <c r="D5187" s="19" t="s">
        <v>7360</v>
      </c>
      <c r="E5187" s="20" t="s">
        <v>21</v>
      </c>
      <c r="F5187" s="19" t="s">
        <v>21</v>
      </c>
      <c r="G5187" s="180">
        <v>92403</v>
      </c>
      <c r="H5187" s="19" t="s">
        <v>7376</v>
      </c>
      <c r="I5187" s="19" t="s">
        <v>15719</v>
      </c>
      <c r="J5187" s="19" t="s">
        <v>9283</v>
      </c>
      <c r="K5187" s="20" t="s">
        <v>12141</v>
      </c>
      <c r="L5187" s="19" t="s">
        <v>25</v>
      </c>
    </row>
    <row r="5188" spans="1:12" x14ac:dyDescent="0.25">
      <c r="A5188" s="19" t="s">
        <v>7309</v>
      </c>
      <c r="B5188" s="19" t="s">
        <v>7310</v>
      </c>
      <c r="C5188" s="19" t="s">
        <v>7359</v>
      </c>
      <c r="D5188" s="19" t="s">
        <v>7360</v>
      </c>
      <c r="E5188" s="20" t="s">
        <v>21</v>
      </c>
      <c r="F5188" s="19" t="s">
        <v>21</v>
      </c>
      <c r="G5188" s="180">
        <v>92404</v>
      </c>
      <c r="H5188" s="19" t="s">
        <v>7378</v>
      </c>
      <c r="I5188" s="19" t="s">
        <v>15719</v>
      </c>
      <c r="J5188" s="19" t="s">
        <v>9283</v>
      </c>
      <c r="K5188" s="20" t="s">
        <v>8059</v>
      </c>
      <c r="L5188" s="19" t="s">
        <v>25</v>
      </c>
    </row>
    <row r="5189" spans="1:12" x14ac:dyDescent="0.25">
      <c r="A5189" s="19" t="s">
        <v>7309</v>
      </c>
      <c r="B5189" s="19" t="s">
        <v>7310</v>
      </c>
      <c r="C5189" s="19" t="s">
        <v>7359</v>
      </c>
      <c r="D5189" s="19" t="s">
        <v>7360</v>
      </c>
      <c r="E5189" s="20" t="s">
        <v>21</v>
      </c>
      <c r="F5189" s="19" t="s">
        <v>21</v>
      </c>
      <c r="G5189" s="180">
        <v>92405</v>
      </c>
      <c r="H5189" s="19" t="s">
        <v>7379</v>
      </c>
      <c r="I5189" s="19" t="s">
        <v>15719</v>
      </c>
      <c r="J5189" s="19" t="s">
        <v>9283</v>
      </c>
      <c r="K5189" s="20" t="s">
        <v>665</v>
      </c>
      <c r="L5189" s="19" t="s">
        <v>25</v>
      </c>
    </row>
    <row r="5190" spans="1:12" x14ac:dyDescent="0.25">
      <c r="A5190" s="19" t="s">
        <v>7309</v>
      </c>
      <c r="B5190" s="19" t="s">
        <v>7310</v>
      </c>
      <c r="C5190" s="19" t="s">
        <v>7359</v>
      </c>
      <c r="D5190" s="19" t="s">
        <v>7360</v>
      </c>
      <c r="E5190" s="20" t="s">
        <v>21</v>
      </c>
      <c r="F5190" s="19" t="s">
        <v>21</v>
      </c>
      <c r="G5190" s="180">
        <v>92406</v>
      </c>
      <c r="H5190" s="19" t="s">
        <v>7380</v>
      </c>
      <c r="I5190" s="19" t="s">
        <v>15719</v>
      </c>
      <c r="J5190" s="19" t="s">
        <v>9283</v>
      </c>
      <c r="K5190" s="20" t="s">
        <v>12142</v>
      </c>
      <c r="L5190" s="19" t="s">
        <v>25</v>
      </c>
    </row>
    <row r="5191" spans="1:12" x14ac:dyDescent="0.25">
      <c r="A5191" s="19" t="s">
        <v>7309</v>
      </c>
      <c r="B5191" s="19" t="s">
        <v>7310</v>
      </c>
      <c r="C5191" s="19" t="s">
        <v>7359</v>
      </c>
      <c r="D5191" s="19" t="s">
        <v>7360</v>
      </c>
      <c r="E5191" s="20" t="s">
        <v>21</v>
      </c>
      <c r="F5191" s="19" t="s">
        <v>21</v>
      </c>
      <c r="G5191" s="180">
        <v>92407</v>
      </c>
      <c r="H5191" s="19" t="s">
        <v>7381</v>
      </c>
      <c r="I5191" s="19" t="s">
        <v>15719</v>
      </c>
      <c r="J5191" s="19" t="s">
        <v>9283</v>
      </c>
      <c r="K5191" s="20" t="s">
        <v>10229</v>
      </c>
      <c r="L5191" s="19" t="s">
        <v>25</v>
      </c>
    </row>
    <row r="5192" spans="1:12" x14ac:dyDescent="0.25">
      <c r="A5192" s="19" t="s">
        <v>7309</v>
      </c>
      <c r="B5192" s="19" t="s">
        <v>7310</v>
      </c>
      <c r="C5192" s="19" t="s">
        <v>7359</v>
      </c>
      <c r="D5192" s="19" t="s">
        <v>7360</v>
      </c>
      <c r="E5192" s="20" t="s">
        <v>21</v>
      </c>
      <c r="F5192" s="19" t="s">
        <v>21</v>
      </c>
      <c r="G5192" s="180">
        <v>93679</v>
      </c>
      <c r="H5192" s="19" t="s">
        <v>7382</v>
      </c>
      <c r="I5192" s="19" t="s">
        <v>15719</v>
      </c>
      <c r="J5192" s="19" t="s">
        <v>9283</v>
      </c>
      <c r="K5192" s="20" t="s">
        <v>12143</v>
      </c>
      <c r="L5192" s="19" t="s">
        <v>25</v>
      </c>
    </row>
    <row r="5193" spans="1:12" x14ac:dyDescent="0.25">
      <c r="A5193" s="19" t="s">
        <v>7309</v>
      </c>
      <c r="B5193" s="19" t="s">
        <v>7310</v>
      </c>
      <c r="C5193" s="19" t="s">
        <v>7359</v>
      </c>
      <c r="D5193" s="19" t="s">
        <v>7360</v>
      </c>
      <c r="E5193" s="20" t="s">
        <v>21</v>
      </c>
      <c r="F5193" s="19" t="s">
        <v>21</v>
      </c>
      <c r="G5193" s="180">
        <v>93680</v>
      </c>
      <c r="H5193" s="19" t="s">
        <v>7384</v>
      </c>
      <c r="I5193" s="19" t="s">
        <v>15719</v>
      </c>
      <c r="J5193" s="19" t="s">
        <v>9283</v>
      </c>
      <c r="K5193" s="20" t="s">
        <v>12144</v>
      </c>
      <c r="L5193" s="19" t="s">
        <v>25</v>
      </c>
    </row>
    <row r="5194" spans="1:12" x14ac:dyDescent="0.25">
      <c r="A5194" s="19" t="s">
        <v>7309</v>
      </c>
      <c r="B5194" s="19" t="s">
        <v>7310</v>
      </c>
      <c r="C5194" s="19" t="s">
        <v>7359</v>
      </c>
      <c r="D5194" s="19" t="s">
        <v>7360</v>
      </c>
      <c r="E5194" s="20" t="s">
        <v>21</v>
      </c>
      <c r="F5194" s="19" t="s">
        <v>21</v>
      </c>
      <c r="G5194" s="180">
        <v>93681</v>
      </c>
      <c r="H5194" s="19" t="s">
        <v>7385</v>
      </c>
      <c r="I5194" s="19" t="s">
        <v>15719</v>
      </c>
      <c r="J5194" s="19" t="s">
        <v>9283</v>
      </c>
      <c r="K5194" s="20" t="s">
        <v>6015</v>
      </c>
      <c r="L5194" s="19" t="s">
        <v>25</v>
      </c>
    </row>
    <row r="5195" spans="1:12" x14ac:dyDescent="0.25">
      <c r="A5195" s="19" t="s">
        <v>7309</v>
      </c>
      <c r="B5195" s="19" t="s">
        <v>7310</v>
      </c>
      <c r="C5195" s="19" t="s">
        <v>7359</v>
      </c>
      <c r="D5195" s="19" t="s">
        <v>7360</v>
      </c>
      <c r="E5195" s="20" t="s">
        <v>21</v>
      </c>
      <c r="F5195" s="19" t="s">
        <v>21</v>
      </c>
      <c r="G5195" s="180">
        <v>93682</v>
      </c>
      <c r="H5195" s="19" t="s">
        <v>7386</v>
      </c>
      <c r="I5195" s="19" t="s">
        <v>15719</v>
      </c>
      <c r="J5195" s="19" t="s">
        <v>9283</v>
      </c>
      <c r="K5195" s="20" t="s">
        <v>12145</v>
      </c>
      <c r="L5195" s="19" t="s">
        <v>25</v>
      </c>
    </row>
    <row r="5196" spans="1:12" x14ac:dyDescent="0.25">
      <c r="A5196" s="19" t="s">
        <v>7309</v>
      </c>
      <c r="B5196" s="19" t="s">
        <v>7310</v>
      </c>
      <c r="C5196" s="19" t="s">
        <v>7359</v>
      </c>
      <c r="D5196" s="19" t="s">
        <v>7360</v>
      </c>
      <c r="E5196" s="20" t="s">
        <v>21</v>
      </c>
      <c r="F5196" s="19" t="s">
        <v>21</v>
      </c>
      <c r="G5196" s="180">
        <v>97114</v>
      </c>
      <c r="H5196" s="19" t="s">
        <v>7387</v>
      </c>
      <c r="I5196" s="19" t="s">
        <v>15747</v>
      </c>
      <c r="J5196" s="19" t="s">
        <v>23</v>
      </c>
      <c r="K5196" s="20" t="s">
        <v>12146</v>
      </c>
      <c r="L5196" s="19" t="s">
        <v>25</v>
      </c>
    </row>
    <row r="5197" spans="1:12" x14ac:dyDescent="0.25">
      <c r="A5197" s="19" t="s">
        <v>7309</v>
      </c>
      <c r="B5197" s="19" t="s">
        <v>7310</v>
      </c>
      <c r="C5197" s="19" t="s">
        <v>7359</v>
      </c>
      <c r="D5197" s="19" t="s">
        <v>7360</v>
      </c>
      <c r="E5197" s="20" t="s">
        <v>21</v>
      </c>
      <c r="F5197" s="19" t="s">
        <v>21</v>
      </c>
      <c r="G5197" s="180">
        <v>97115</v>
      </c>
      <c r="H5197" s="19" t="s">
        <v>7389</v>
      </c>
      <c r="I5197" s="19" t="s">
        <v>15980</v>
      </c>
      <c r="J5197" s="19" t="s">
        <v>23</v>
      </c>
      <c r="K5197" s="20" t="s">
        <v>12147</v>
      </c>
      <c r="L5197" s="19" t="s">
        <v>25</v>
      </c>
    </row>
    <row r="5198" spans="1:12" x14ac:dyDescent="0.25">
      <c r="A5198" s="19" t="s">
        <v>7309</v>
      </c>
      <c r="B5198" s="19" t="s">
        <v>7310</v>
      </c>
      <c r="C5198" s="19" t="s">
        <v>7359</v>
      </c>
      <c r="D5198" s="19" t="s">
        <v>7360</v>
      </c>
      <c r="E5198" s="20" t="s">
        <v>21</v>
      </c>
      <c r="F5198" s="19" t="s">
        <v>21</v>
      </c>
      <c r="G5198" s="180">
        <v>97120</v>
      </c>
      <c r="H5198" s="19" t="s">
        <v>7390</v>
      </c>
      <c r="I5198" s="19" t="s">
        <v>15980</v>
      </c>
      <c r="J5198" s="19" t="s">
        <v>23</v>
      </c>
      <c r="K5198" s="20" t="s">
        <v>10434</v>
      </c>
      <c r="L5198" s="19" t="s">
        <v>25</v>
      </c>
    </row>
    <row r="5199" spans="1:12" x14ac:dyDescent="0.25">
      <c r="A5199" s="19" t="s">
        <v>7309</v>
      </c>
      <c r="B5199" s="19" t="s">
        <v>7310</v>
      </c>
      <c r="C5199" s="19" t="s">
        <v>7359</v>
      </c>
      <c r="D5199" s="19" t="s">
        <v>7360</v>
      </c>
      <c r="E5199" s="20" t="s">
        <v>21</v>
      </c>
      <c r="F5199" s="19" t="s">
        <v>21</v>
      </c>
      <c r="G5199" s="180">
        <v>97802</v>
      </c>
      <c r="H5199" s="19" t="s">
        <v>7391</v>
      </c>
      <c r="I5199" s="19" t="s">
        <v>15719</v>
      </c>
      <c r="J5199" s="19" t="s">
        <v>9283</v>
      </c>
      <c r="K5199" s="20" t="s">
        <v>1260</v>
      </c>
      <c r="L5199" s="19" t="s">
        <v>25</v>
      </c>
    </row>
    <row r="5200" spans="1:12" x14ac:dyDescent="0.25">
      <c r="A5200" s="19" t="s">
        <v>7309</v>
      </c>
      <c r="B5200" s="19" t="s">
        <v>7310</v>
      </c>
      <c r="C5200" s="19" t="s">
        <v>7359</v>
      </c>
      <c r="D5200" s="19" t="s">
        <v>7360</v>
      </c>
      <c r="E5200" s="20" t="s">
        <v>21</v>
      </c>
      <c r="F5200" s="19" t="s">
        <v>21</v>
      </c>
      <c r="G5200" s="180">
        <v>97803</v>
      </c>
      <c r="H5200" s="19" t="s">
        <v>7392</v>
      </c>
      <c r="I5200" s="19" t="s">
        <v>15719</v>
      </c>
      <c r="J5200" s="19" t="s">
        <v>9283</v>
      </c>
      <c r="K5200" s="20" t="s">
        <v>6620</v>
      </c>
      <c r="L5200" s="19" t="s">
        <v>25</v>
      </c>
    </row>
    <row r="5201" spans="1:12" x14ac:dyDescent="0.25">
      <c r="A5201" s="19" t="s">
        <v>7309</v>
      </c>
      <c r="B5201" s="19" t="s">
        <v>7310</v>
      </c>
      <c r="C5201" s="19" t="s">
        <v>7359</v>
      </c>
      <c r="D5201" s="19" t="s">
        <v>7360</v>
      </c>
      <c r="E5201" s="20" t="s">
        <v>21</v>
      </c>
      <c r="F5201" s="19" t="s">
        <v>21</v>
      </c>
      <c r="G5201" s="180">
        <v>97805</v>
      </c>
      <c r="H5201" s="19" t="s">
        <v>7393</v>
      </c>
      <c r="I5201" s="19" t="s">
        <v>15719</v>
      </c>
      <c r="J5201" s="19" t="s">
        <v>9283</v>
      </c>
      <c r="K5201" s="20" t="s">
        <v>1217</v>
      </c>
      <c r="L5201" s="19" t="s">
        <v>25</v>
      </c>
    </row>
    <row r="5202" spans="1:12" x14ac:dyDescent="0.25">
      <c r="A5202" s="19" t="s">
        <v>7309</v>
      </c>
      <c r="B5202" s="19" t="s">
        <v>7310</v>
      </c>
      <c r="C5202" s="19" t="s">
        <v>7359</v>
      </c>
      <c r="D5202" s="19" t="s">
        <v>7360</v>
      </c>
      <c r="E5202" s="20" t="s">
        <v>21</v>
      </c>
      <c r="F5202" s="19" t="s">
        <v>21</v>
      </c>
      <c r="G5202" s="180">
        <v>97806</v>
      </c>
      <c r="H5202" s="19" t="s">
        <v>7394</v>
      </c>
      <c r="I5202" s="19" t="s">
        <v>15719</v>
      </c>
      <c r="J5202" s="19" t="s">
        <v>9283</v>
      </c>
      <c r="K5202" s="20" t="s">
        <v>3089</v>
      </c>
      <c r="L5202" s="19" t="s">
        <v>25</v>
      </c>
    </row>
    <row r="5203" spans="1:12" x14ac:dyDescent="0.25">
      <c r="A5203" s="19" t="s">
        <v>7309</v>
      </c>
      <c r="B5203" s="19" t="s">
        <v>7310</v>
      </c>
      <c r="C5203" s="19" t="s">
        <v>7359</v>
      </c>
      <c r="D5203" s="19" t="s">
        <v>7360</v>
      </c>
      <c r="E5203" s="20" t="s">
        <v>21</v>
      </c>
      <c r="F5203" s="19" t="s">
        <v>21</v>
      </c>
      <c r="G5203" s="180">
        <v>97807</v>
      </c>
      <c r="H5203" s="19" t="s">
        <v>7395</v>
      </c>
      <c r="I5203" s="19" t="s">
        <v>15719</v>
      </c>
      <c r="J5203" s="19" t="s">
        <v>9283</v>
      </c>
      <c r="K5203" s="20" t="s">
        <v>11200</v>
      </c>
      <c r="L5203" s="19" t="s">
        <v>25</v>
      </c>
    </row>
    <row r="5204" spans="1:12" x14ac:dyDescent="0.25">
      <c r="A5204" s="19" t="s">
        <v>7309</v>
      </c>
      <c r="B5204" s="19" t="s">
        <v>7310</v>
      </c>
      <c r="C5204" s="19" t="s">
        <v>7359</v>
      </c>
      <c r="D5204" s="19" t="s">
        <v>7360</v>
      </c>
      <c r="E5204" s="20" t="s">
        <v>21</v>
      </c>
      <c r="F5204" s="19" t="s">
        <v>21</v>
      </c>
      <c r="G5204" s="180">
        <v>97809</v>
      </c>
      <c r="H5204" s="19" t="s">
        <v>7397</v>
      </c>
      <c r="I5204" s="19" t="s">
        <v>15719</v>
      </c>
      <c r="J5204" s="19" t="s">
        <v>9283</v>
      </c>
      <c r="K5204" s="20" t="s">
        <v>9738</v>
      </c>
      <c r="L5204" s="19" t="s">
        <v>25</v>
      </c>
    </row>
    <row r="5205" spans="1:12" x14ac:dyDescent="0.25">
      <c r="A5205" s="19" t="s">
        <v>7309</v>
      </c>
      <c r="B5205" s="19" t="s">
        <v>7310</v>
      </c>
      <c r="C5205" s="19" t="s">
        <v>7359</v>
      </c>
      <c r="D5205" s="19" t="s">
        <v>7360</v>
      </c>
      <c r="E5205" s="20" t="s">
        <v>21</v>
      </c>
      <c r="F5205" s="19" t="s">
        <v>21</v>
      </c>
      <c r="G5205" s="180">
        <v>97810</v>
      </c>
      <c r="H5205" s="19" t="s">
        <v>7398</v>
      </c>
      <c r="I5205" s="19" t="s">
        <v>15719</v>
      </c>
      <c r="J5205" s="19" t="s">
        <v>9283</v>
      </c>
      <c r="K5205" s="20" t="s">
        <v>6609</v>
      </c>
      <c r="L5205" s="19" t="s">
        <v>25</v>
      </c>
    </row>
    <row r="5206" spans="1:12" x14ac:dyDescent="0.25">
      <c r="A5206" s="19" t="s">
        <v>7309</v>
      </c>
      <c r="B5206" s="19" t="s">
        <v>7310</v>
      </c>
      <c r="C5206" s="19" t="s">
        <v>7359</v>
      </c>
      <c r="D5206" s="19" t="s">
        <v>7360</v>
      </c>
      <c r="E5206" s="20" t="s">
        <v>21</v>
      </c>
      <c r="F5206" s="19" t="s">
        <v>21</v>
      </c>
      <c r="G5206" s="180">
        <v>97811</v>
      </c>
      <c r="H5206" s="19" t="s">
        <v>7400</v>
      </c>
      <c r="I5206" s="19" t="s">
        <v>15719</v>
      </c>
      <c r="J5206" s="19" t="s">
        <v>9283</v>
      </c>
      <c r="K5206" s="20" t="s">
        <v>10450</v>
      </c>
      <c r="L5206" s="19" t="s">
        <v>25</v>
      </c>
    </row>
    <row r="5207" spans="1:12" x14ac:dyDescent="0.25">
      <c r="A5207" s="19" t="s">
        <v>7309</v>
      </c>
      <c r="B5207" s="19" t="s">
        <v>7310</v>
      </c>
      <c r="C5207" s="19" t="s">
        <v>7359</v>
      </c>
      <c r="D5207" s="19" t="s">
        <v>7360</v>
      </c>
      <c r="E5207" s="20" t="s">
        <v>21</v>
      </c>
      <c r="F5207" s="19" t="s">
        <v>21</v>
      </c>
      <c r="G5207" s="180">
        <v>101167</v>
      </c>
      <c r="H5207" s="19" t="s">
        <v>7401</v>
      </c>
      <c r="I5207" s="19" t="s">
        <v>15719</v>
      </c>
      <c r="J5207" s="19" t="s">
        <v>9283</v>
      </c>
      <c r="K5207" s="20" t="s">
        <v>8790</v>
      </c>
      <c r="L5207" s="19" t="s">
        <v>25</v>
      </c>
    </row>
    <row r="5208" spans="1:12" x14ac:dyDescent="0.25">
      <c r="A5208" s="19" t="s">
        <v>7309</v>
      </c>
      <c r="B5208" s="19" t="s">
        <v>7310</v>
      </c>
      <c r="C5208" s="19" t="s">
        <v>7359</v>
      </c>
      <c r="D5208" s="19" t="s">
        <v>7360</v>
      </c>
      <c r="E5208" s="20" t="s">
        <v>21</v>
      </c>
      <c r="F5208" s="19" t="s">
        <v>21</v>
      </c>
      <c r="G5208" s="180">
        <v>101168</v>
      </c>
      <c r="H5208" s="19" t="s">
        <v>7403</v>
      </c>
      <c r="I5208" s="19" t="s">
        <v>15719</v>
      </c>
      <c r="J5208" s="19" t="s">
        <v>9283</v>
      </c>
      <c r="K5208" s="20" t="s">
        <v>12148</v>
      </c>
      <c r="L5208" s="19" t="s">
        <v>25</v>
      </c>
    </row>
    <row r="5209" spans="1:12" x14ac:dyDescent="0.25">
      <c r="A5209" s="19" t="s">
        <v>7309</v>
      </c>
      <c r="B5209" s="19" t="s">
        <v>7310</v>
      </c>
      <c r="C5209" s="19" t="s">
        <v>7359</v>
      </c>
      <c r="D5209" s="19" t="s">
        <v>7360</v>
      </c>
      <c r="E5209" s="20" t="s">
        <v>21</v>
      </c>
      <c r="F5209" s="19" t="s">
        <v>21</v>
      </c>
      <c r="G5209" s="180">
        <v>101169</v>
      </c>
      <c r="H5209" s="19" t="s">
        <v>7405</v>
      </c>
      <c r="I5209" s="19" t="s">
        <v>15719</v>
      </c>
      <c r="J5209" s="19" t="s">
        <v>9283</v>
      </c>
      <c r="K5209" s="20" t="s">
        <v>12149</v>
      </c>
      <c r="L5209" s="19" t="s">
        <v>25</v>
      </c>
    </row>
    <row r="5210" spans="1:12" x14ac:dyDescent="0.25">
      <c r="A5210" s="19" t="s">
        <v>7309</v>
      </c>
      <c r="B5210" s="19" t="s">
        <v>7310</v>
      </c>
      <c r="C5210" s="19" t="s">
        <v>7359</v>
      </c>
      <c r="D5210" s="19" t="s">
        <v>7360</v>
      </c>
      <c r="E5210" s="20" t="s">
        <v>21</v>
      </c>
      <c r="F5210" s="19" t="s">
        <v>21</v>
      </c>
      <c r="G5210" s="180">
        <v>101170</v>
      </c>
      <c r="H5210" s="19" t="s">
        <v>7406</v>
      </c>
      <c r="I5210" s="19" t="s">
        <v>15719</v>
      </c>
      <c r="J5210" s="19" t="s">
        <v>9283</v>
      </c>
      <c r="K5210" s="20" t="s">
        <v>12150</v>
      </c>
      <c r="L5210" s="19" t="s">
        <v>25</v>
      </c>
    </row>
    <row r="5211" spans="1:12" x14ac:dyDescent="0.25">
      <c r="A5211" s="19" t="s">
        <v>7309</v>
      </c>
      <c r="B5211" s="19" t="s">
        <v>7310</v>
      </c>
      <c r="C5211" s="19" t="s">
        <v>7359</v>
      </c>
      <c r="D5211" s="19" t="s">
        <v>7360</v>
      </c>
      <c r="E5211" s="20" t="s">
        <v>21</v>
      </c>
      <c r="F5211" s="19" t="s">
        <v>21</v>
      </c>
      <c r="G5211" s="180">
        <v>101171</v>
      </c>
      <c r="H5211" s="19" t="s">
        <v>7408</v>
      </c>
      <c r="I5211" s="19" t="s">
        <v>15719</v>
      </c>
      <c r="J5211" s="19" t="s">
        <v>9283</v>
      </c>
      <c r="K5211" s="20" t="s">
        <v>863</v>
      </c>
      <c r="L5211" s="19" t="s">
        <v>25</v>
      </c>
    </row>
    <row r="5212" spans="1:12" x14ac:dyDescent="0.25">
      <c r="A5212" s="19" t="s">
        <v>7309</v>
      </c>
      <c r="B5212" s="19" t="s">
        <v>7310</v>
      </c>
      <c r="C5212" s="19" t="s">
        <v>7359</v>
      </c>
      <c r="D5212" s="19" t="s">
        <v>7360</v>
      </c>
      <c r="E5212" s="20" t="s">
        <v>21</v>
      </c>
      <c r="F5212" s="19" t="s">
        <v>21</v>
      </c>
      <c r="G5212" s="180">
        <v>101172</v>
      </c>
      <c r="H5212" s="19" t="s">
        <v>7409</v>
      </c>
      <c r="I5212" s="19" t="s">
        <v>15719</v>
      </c>
      <c r="J5212" s="19" t="s">
        <v>9283</v>
      </c>
      <c r="K5212" s="20" t="s">
        <v>3480</v>
      </c>
      <c r="L5212" s="19" t="s">
        <v>25</v>
      </c>
    </row>
    <row r="5213" spans="1:12" x14ac:dyDescent="0.25">
      <c r="A5213" s="19" t="s">
        <v>7309</v>
      </c>
      <c r="B5213" s="19" t="s">
        <v>7310</v>
      </c>
      <c r="C5213" s="19" t="s">
        <v>7410</v>
      </c>
      <c r="D5213" s="19" t="s">
        <v>7411</v>
      </c>
      <c r="E5213" s="20" t="s">
        <v>21</v>
      </c>
      <c r="F5213" s="19" t="s">
        <v>21</v>
      </c>
      <c r="G5213" s="180">
        <v>72947</v>
      </c>
      <c r="H5213" s="19" t="s">
        <v>7412</v>
      </c>
      <c r="I5213" s="19" t="s">
        <v>15719</v>
      </c>
      <c r="J5213" s="19" t="s">
        <v>9283</v>
      </c>
      <c r="K5213" s="20" t="s">
        <v>284</v>
      </c>
      <c r="L5213" s="19" t="s">
        <v>25</v>
      </c>
    </row>
    <row r="5214" spans="1:12" x14ac:dyDescent="0.25">
      <c r="A5214" s="19" t="s">
        <v>7309</v>
      </c>
      <c r="B5214" s="19" t="s">
        <v>7310</v>
      </c>
      <c r="C5214" s="19" t="s">
        <v>7410</v>
      </c>
      <c r="D5214" s="19" t="s">
        <v>7411</v>
      </c>
      <c r="E5214" s="20" t="s">
        <v>21</v>
      </c>
      <c r="F5214" s="19" t="s">
        <v>21</v>
      </c>
      <c r="G5214" s="180">
        <v>83693</v>
      </c>
      <c r="H5214" s="19" t="s">
        <v>7414</v>
      </c>
      <c r="I5214" s="19" t="s">
        <v>15719</v>
      </c>
      <c r="J5214" s="19" t="s">
        <v>23</v>
      </c>
      <c r="K5214" s="20" t="s">
        <v>5012</v>
      </c>
      <c r="L5214" s="19" t="s">
        <v>25</v>
      </c>
    </row>
    <row r="5215" spans="1:12" x14ac:dyDescent="0.25">
      <c r="A5215" s="19" t="s">
        <v>7309</v>
      </c>
      <c r="B5215" s="19" t="s">
        <v>7310</v>
      </c>
      <c r="C5215" s="19" t="s">
        <v>7416</v>
      </c>
      <c r="D5215" s="19" t="s">
        <v>7417</v>
      </c>
      <c r="E5215" s="20" t="s">
        <v>21</v>
      </c>
      <c r="F5215" s="19" t="s">
        <v>21</v>
      </c>
      <c r="G5215" s="180">
        <v>95995</v>
      </c>
      <c r="H5215" s="19" t="s">
        <v>7418</v>
      </c>
      <c r="I5215" s="19" t="s">
        <v>15679</v>
      </c>
      <c r="J5215" s="19" t="s">
        <v>9283</v>
      </c>
      <c r="K5215" s="20" t="s">
        <v>12151</v>
      </c>
      <c r="L5215" s="19" t="s">
        <v>25</v>
      </c>
    </row>
    <row r="5216" spans="1:12" x14ac:dyDescent="0.25">
      <c r="A5216" s="19" t="s">
        <v>7309</v>
      </c>
      <c r="B5216" s="19" t="s">
        <v>7310</v>
      </c>
      <c r="C5216" s="19" t="s">
        <v>7416</v>
      </c>
      <c r="D5216" s="19" t="s">
        <v>7417</v>
      </c>
      <c r="E5216" s="20" t="s">
        <v>21</v>
      </c>
      <c r="F5216" s="19" t="s">
        <v>21</v>
      </c>
      <c r="G5216" s="180">
        <v>95996</v>
      </c>
      <c r="H5216" s="19" t="s">
        <v>7419</v>
      </c>
      <c r="I5216" s="19" t="s">
        <v>15679</v>
      </c>
      <c r="J5216" s="19" t="s">
        <v>9283</v>
      </c>
      <c r="K5216" s="20" t="s">
        <v>12152</v>
      </c>
      <c r="L5216" s="19" t="s">
        <v>25</v>
      </c>
    </row>
    <row r="5217" spans="1:12" x14ac:dyDescent="0.25">
      <c r="A5217" s="19" t="s">
        <v>7309</v>
      </c>
      <c r="B5217" s="19" t="s">
        <v>7310</v>
      </c>
      <c r="C5217" s="19" t="s">
        <v>7416</v>
      </c>
      <c r="D5217" s="19" t="s">
        <v>7417</v>
      </c>
      <c r="E5217" s="20" t="s">
        <v>21</v>
      </c>
      <c r="F5217" s="19" t="s">
        <v>21</v>
      </c>
      <c r="G5217" s="180">
        <v>96001</v>
      </c>
      <c r="H5217" s="19" t="s">
        <v>7420</v>
      </c>
      <c r="I5217" s="19" t="s">
        <v>15719</v>
      </c>
      <c r="J5217" s="19" t="s">
        <v>9283</v>
      </c>
      <c r="K5217" s="20" t="s">
        <v>387</v>
      </c>
      <c r="L5217" s="19" t="s">
        <v>25</v>
      </c>
    </row>
    <row r="5218" spans="1:12" x14ac:dyDescent="0.25">
      <c r="A5218" s="19" t="s">
        <v>7309</v>
      </c>
      <c r="B5218" s="19" t="s">
        <v>7310</v>
      </c>
      <c r="C5218" s="19" t="s">
        <v>7416</v>
      </c>
      <c r="D5218" s="19" t="s">
        <v>7417</v>
      </c>
      <c r="E5218" s="20" t="s">
        <v>21</v>
      </c>
      <c r="F5218" s="19" t="s">
        <v>21</v>
      </c>
      <c r="G5218" s="180">
        <v>96393</v>
      </c>
      <c r="H5218" s="19" t="s">
        <v>7422</v>
      </c>
      <c r="I5218" s="19" t="s">
        <v>15679</v>
      </c>
      <c r="J5218" s="19" t="s">
        <v>9283</v>
      </c>
      <c r="K5218" s="20" t="s">
        <v>12153</v>
      </c>
      <c r="L5218" s="19" t="s">
        <v>25</v>
      </c>
    </row>
    <row r="5219" spans="1:12" x14ac:dyDescent="0.25">
      <c r="A5219" s="19" t="s">
        <v>7309</v>
      </c>
      <c r="B5219" s="19" t="s">
        <v>7310</v>
      </c>
      <c r="C5219" s="19" t="s">
        <v>7416</v>
      </c>
      <c r="D5219" s="19" t="s">
        <v>7417</v>
      </c>
      <c r="E5219" s="20" t="s">
        <v>21</v>
      </c>
      <c r="F5219" s="19" t="s">
        <v>21</v>
      </c>
      <c r="G5219" s="180">
        <v>96394</v>
      </c>
      <c r="H5219" s="19" t="s">
        <v>7423</v>
      </c>
      <c r="I5219" s="19" t="s">
        <v>15679</v>
      </c>
      <c r="J5219" s="19" t="s">
        <v>9283</v>
      </c>
      <c r="K5219" s="20" t="s">
        <v>12154</v>
      </c>
      <c r="L5219" s="19" t="s">
        <v>25</v>
      </c>
    </row>
    <row r="5220" spans="1:12" x14ac:dyDescent="0.25">
      <c r="A5220" s="19" t="s">
        <v>7309</v>
      </c>
      <c r="B5220" s="19" t="s">
        <v>7310</v>
      </c>
      <c r="C5220" s="19" t="s">
        <v>7416</v>
      </c>
      <c r="D5220" s="19" t="s">
        <v>7417</v>
      </c>
      <c r="E5220" s="20" t="s">
        <v>21</v>
      </c>
      <c r="F5220" s="19" t="s">
        <v>21</v>
      </c>
      <c r="G5220" s="180">
        <v>96395</v>
      </c>
      <c r="H5220" s="19" t="s">
        <v>7425</v>
      </c>
      <c r="I5220" s="19" t="s">
        <v>15679</v>
      </c>
      <c r="J5220" s="19" t="s">
        <v>9283</v>
      </c>
      <c r="K5220" s="20" t="s">
        <v>12155</v>
      </c>
      <c r="L5220" s="19" t="s">
        <v>25</v>
      </c>
    </row>
    <row r="5221" spans="1:12" x14ac:dyDescent="0.25">
      <c r="A5221" s="19" t="s">
        <v>7309</v>
      </c>
      <c r="B5221" s="19" t="s">
        <v>7310</v>
      </c>
      <c r="C5221" s="19" t="s">
        <v>7416</v>
      </c>
      <c r="D5221" s="19" t="s">
        <v>7417</v>
      </c>
      <c r="E5221" s="20" t="s">
        <v>21</v>
      </c>
      <c r="F5221" s="19" t="s">
        <v>21</v>
      </c>
      <c r="G5221" s="180">
        <v>100624</v>
      </c>
      <c r="H5221" s="19" t="s">
        <v>7426</v>
      </c>
      <c r="I5221" s="19" t="s">
        <v>15679</v>
      </c>
      <c r="J5221" s="19" t="s">
        <v>9283</v>
      </c>
      <c r="K5221" s="20" t="s">
        <v>12156</v>
      </c>
      <c r="L5221" s="19" t="s">
        <v>25</v>
      </c>
    </row>
    <row r="5222" spans="1:12" x14ac:dyDescent="0.25">
      <c r="A5222" s="19" t="s">
        <v>7309</v>
      </c>
      <c r="B5222" s="19" t="s">
        <v>7310</v>
      </c>
      <c r="C5222" s="19" t="s">
        <v>7416</v>
      </c>
      <c r="D5222" s="19" t="s">
        <v>7417</v>
      </c>
      <c r="E5222" s="20" t="s">
        <v>21</v>
      </c>
      <c r="F5222" s="19" t="s">
        <v>21</v>
      </c>
      <c r="G5222" s="180">
        <v>100625</v>
      </c>
      <c r="H5222" s="19" t="s">
        <v>7427</v>
      </c>
      <c r="I5222" s="19" t="s">
        <v>15679</v>
      </c>
      <c r="J5222" s="19" t="s">
        <v>9283</v>
      </c>
      <c r="K5222" s="20" t="s">
        <v>12157</v>
      </c>
      <c r="L5222" s="19" t="s">
        <v>25</v>
      </c>
    </row>
    <row r="5223" spans="1:12" x14ac:dyDescent="0.25">
      <c r="A5223" s="19" t="s">
        <v>7309</v>
      </c>
      <c r="B5223" s="19" t="s">
        <v>7310</v>
      </c>
      <c r="C5223" s="19" t="s">
        <v>7416</v>
      </c>
      <c r="D5223" s="19" t="s">
        <v>7417</v>
      </c>
      <c r="E5223" s="20" t="s">
        <v>21</v>
      </c>
      <c r="F5223" s="19" t="s">
        <v>21</v>
      </c>
      <c r="G5223" s="180">
        <v>101020</v>
      </c>
      <c r="H5223" s="19" t="s">
        <v>7428</v>
      </c>
      <c r="I5223" s="19" t="s">
        <v>7429</v>
      </c>
      <c r="J5223" s="19" t="s">
        <v>9283</v>
      </c>
      <c r="K5223" s="20" t="s">
        <v>12158</v>
      </c>
      <c r="L5223" s="19" t="s">
        <v>25</v>
      </c>
    </row>
    <row r="5224" spans="1:12" x14ac:dyDescent="0.25">
      <c r="A5224" s="19" t="s">
        <v>7309</v>
      </c>
      <c r="B5224" s="19" t="s">
        <v>7310</v>
      </c>
      <c r="C5224" s="19" t="s">
        <v>7416</v>
      </c>
      <c r="D5224" s="19" t="s">
        <v>7417</v>
      </c>
      <c r="E5224" s="20" t="s">
        <v>21</v>
      </c>
      <c r="F5224" s="19" t="s">
        <v>21</v>
      </c>
      <c r="G5224" s="180">
        <v>101021</v>
      </c>
      <c r="H5224" s="19" t="s">
        <v>7430</v>
      </c>
      <c r="I5224" s="19" t="s">
        <v>7429</v>
      </c>
      <c r="J5224" s="19" t="s">
        <v>9283</v>
      </c>
      <c r="K5224" s="20" t="s">
        <v>12159</v>
      </c>
      <c r="L5224" s="19" t="s">
        <v>25</v>
      </c>
    </row>
    <row r="5225" spans="1:12" x14ac:dyDescent="0.25">
      <c r="A5225" s="19" t="s">
        <v>7309</v>
      </c>
      <c r="B5225" s="19" t="s">
        <v>7310</v>
      </c>
      <c r="C5225" s="19" t="s">
        <v>7416</v>
      </c>
      <c r="D5225" s="19" t="s">
        <v>7417</v>
      </c>
      <c r="E5225" s="20" t="s">
        <v>21</v>
      </c>
      <c r="F5225" s="19" t="s">
        <v>21</v>
      </c>
      <c r="G5225" s="180">
        <v>101022</v>
      </c>
      <c r="H5225" s="19" t="s">
        <v>7431</v>
      </c>
      <c r="I5225" s="19" t="s">
        <v>7429</v>
      </c>
      <c r="J5225" s="19" t="s">
        <v>9283</v>
      </c>
      <c r="K5225" s="20" t="s">
        <v>12160</v>
      </c>
      <c r="L5225" s="19" t="s">
        <v>25</v>
      </c>
    </row>
    <row r="5226" spans="1:12" x14ac:dyDescent="0.25">
      <c r="A5226" s="19" t="s">
        <v>7309</v>
      </c>
      <c r="B5226" s="19" t="s">
        <v>7310</v>
      </c>
      <c r="C5226" s="19" t="s">
        <v>7416</v>
      </c>
      <c r="D5226" s="19" t="s">
        <v>7417</v>
      </c>
      <c r="E5226" s="20" t="s">
        <v>21</v>
      </c>
      <c r="F5226" s="19" t="s">
        <v>21</v>
      </c>
      <c r="G5226" s="180">
        <v>101023</v>
      </c>
      <c r="H5226" s="19" t="s">
        <v>7432</v>
      </c>
      <c r="I5226" s="19" t="s">
        <v>7429</v>
      </c>
      <c r="J5226" s="19" t="s">
        <v>9283</v>
      </c>
      <c r="K5226" s="20" t="s">
        <v>12161</v>
      </c>
      <c r="L5226" s="19" t="s">
        <v>25</v>
      </c>
    </row>
    <row r="5227" spans="1:12" x14ac:dyDescent="0.25">
      <c r="A5227" s="19" t="s">
        <v>7309</v>
      </c>
      <c r="B5227" s="19" t="s">
        <v>7310</v>
      </c>
      <c r="C5227" s="19" t="s">
        <v>7416</v>
      </c>
      <c r="D5227" s="19" t="s">
        <v>7417</v>
      </c>
      <c r="E5227" s="20" t="s">
        <v>21</v>
      </c>
      <c r="F5227" s="19" t="s">
        <v>21</v>
      </c>
      <c r="G5227" s="180">
        <v>101024</v>
      </c>
      <c r="H5227" s="19" t="s">
        <v>7433</v>
      </c>
      <c r="I5227" s="19" t="s">
        <v>7429</v>
      </c>
      <c r="J5227" s="19" t="s">
        <v>9283</v>
      </c>
      <c r="K5227" s="20" t="s">
        <v>12162</v>
      </c>
      <c r="L5227" s="19" t="s">
        <v>25</v>
      </c>
    </row>
    <row r="5228" spans="1:12" x14ac:dyDescent="0.25">
      <c r="A5228" s="19" t="s">
        <v>7309</v>
      </c>
      <c r="B5228" s="19" t="s">
        <v>7310</v>
      </c>
      <c r="C5228" s="19" t="s">
        <v>7416</v>
      </c>
      <c r="D5228" s="19" t="s">
        <v>7417</v>
      </c>
      <c r="E5228" s="20" t="s">
        <v>21</v>
      </c>
      <c r="F5228" s="19" t="s">
        <v>21</v>
      </c>
      <c r="G5228" s="180">
        <v>101025</v>
      </c>
      <c r="H5228" s="19" t="s">
        <v>7434</v>
      </c>
      <c r="I5228" s="19" t="s">
        <v>7429</v>
      </c>
      <c r="J5228" s="19" t="s">
        <v>9283</v>
      </c>
      <c r="K5228" s="20" t="s">
        <v>12163</v>
      </c>
      <c r="L5228" s="19" t="s">
        <v>25</v>
      </c>
    </row>
    <row r="5229" spans="1:12" x14ac:dyDescent="0.25">
      <c r="A5229" s="19" t="s">
        <v>7309</v>
      </c>
      <c r="B5229" s="19" t="s">
        <v>7310</v>
      </c>
      <c r="C5229" s="19" t="s">
        <v>7416</v>
      </c>
      <c r="D5229" s="19" t="s">
        <v>7417</v>
      </c>
      <c r="E5229" s="20" t="s">
        <v>21</v>
      </c>
      <c r="F5229" s="19" t="s">
        <v>21</v>
      </c>
      <c r="G5229" s="180">
        <v>101026</v>
      </c>
      <c r="H5229" s="19" t="s">
        <v>7435</v>
      </c>
      <c r="I5229" s="19" t="s">
        <v>7429</v>
      </c>
      <c r="J5229" s="19" t="s">
        <v>9283</v>
      </c>
      <c r="K5229" s="20" t="s">
        <v>12164</v>
      </c>
      <c r="L5229" s="19" t="s">
        <v>25</v>
      </c>
    </row>
    <row r="5230" spans="1:12" x14ac:dyDescent="0.25">
      <c r="A5230" s="19" t="s">
        <v>7309</v>
      </c>
      <c r="B5230" s="19" t="s">
        <v>7310</v>
      </c>
      <c r="C5230" s="19" t="s">
        <v>7416</v>
      </c>
      <c r="D5230" s="19" t="s">
        <v>7417</v>
      </c>
      <c r="E5230" s="20" t="s">
        <v>21</v>
      </c>
      <c r="F5230" s="19" t="s">
        <v>21</v>
      </c>
      <c r="G5230" s="180">
        <v>101027</v>
      </c>
      <c r="H5230" s="19" t="s">
        <v>7436</v>
      </c>
      <c r="I5230" s="19" t="s">
        <v>7429</v>
      </c>
      <c r="J5230" s="19" t="s">
        <v>9283</v>
      </c>
      <c r="K5230" s="20" t="s">
        <v>12165</v>
      </c>
      <c r="L5230" s="19" t="s">
        <v>25</v>
      </c>
    </row>
    <row r="5231" spans="1:12" x14ac:dyDescent="0.25">
      <c r="A5231" s="19" t="s">
        <v>7438</v>
      </c>
      <c r="B5231" s="19" t="s">
        <v>7439</v>
      </c>
      <c r="C5231" s="19" t="s">
        <v>7440</v>
      </c>
      <c r="D5231" s="19" t="s">
        <v>7441</v>
      </c>
      <c r="E5231" s="20" t="s">
        <v>21</v>
      </c>
      <c r="F5231" s="19" t="s">
        <v>21</v>
      </c>
      <c r="G5231" s="180">
        <v>88411</v>
      </c>
      <c r="H5231" s="19" t="s">
        <v>7442</v>
      </c>
      <c r="I5231" s="19" t="s">
        <v>15719</v>
      </c>
      <c r="J5231" s="19" t="s">
        <v>444</v>
      </c>
      <c r="K5231" s="20" t="s">
        <v>7042</v>
      </c>
      <c r="L5231" s="19" t="s">
        <v>25</v>
      </c>
    </row>
    <row r="5232" spans="1:12" x14ac:dyDescent="0.25">
      <c r="A5232" s="19" t="s">
        <v>7438</v>
      </c>
      <c r="B5232" s="19" t="s">
        <v>7439</v>
      </c>
      <c r="C5232" s="19" t="s">
        <v>7440</v>
      </c>
      <c r="D5232" s="19" t="s">
        <v>7441</v>
      </c>
      <c r="E5232" s="20" t="s">
        <v>21</v>
      </c>
      <c r="F5232" s="19" t="s">
        <v>21</v>
      </c>
      <c r="G5232" s="180">
        <v>88412</v>
      </c>
      <c r="H5232" s="19" t="s">
        <v>7443</v>
      </c>
      <c r="I5232" s="19" t="s">
        <v>15719</v>
      </c>
      <c r="J5232" s="19" t="s">
        <v>444</v>
      </c>
      <c r="K5232" s="20" t="s">
        <v>12166</v>
      </c>
      <c r="L5232" s="19" t="s">
        <v>25</v>
      </c>
    </row>
    <row r="5233" spans="1:12" x14ac:dyDescent="0.25">
      <c r="A5233" s="19" t="s">
        <v>7438</v>
      </c>
      <c r="B5233" s="19" t="s">
        <v>7439</v>
      </c>
      <c r="C5233" s="19" t="s">
        <v>7440</v>
      </c>
      <c r="D5233" s="19" t="s">
        <v>7441</v>
      </c>
      <c r="E5233" s="20" t="s">
        <v>21</v>
      </c>
      <c r="F5233" s="19" t="s">
        <v>21</v>
      </c>
      <c r="G5233" s="180">
        <v>88413</v>
      </c>
      <c r="H5233" s="19" t="s">
        <v>7444</v>
      </c>
      <c r="I5233" s="19" t="s">
        <v>15719</v>
      </c>
      <c r="J5233" s="19" t="s">
        <v>444</v>
      </c>
      <c r="K5233" s="20" t="s">
        <v>1799</v>
      </c>
      <c r="L5233" s="19" t="s">
        <v>25</v>
      </c>
    </row>
    <row r="5234" spans="1:12" x14ac:dyDescent="0.25">
      <c r="A5234" s="19" t="s">
        <v>7438</v>
      </c>
      <c r="B5234" s="19" t="s">
        <v>7439</v>
      </c>
      <c r="C5234" s="19" t="s">
        <v>7440</v>
      </c>
      <c r="D5234" s="19" t="s">
        <v>7441</v>
      </c>
      <c r="E5234" s="20" t="s">
        <v>21</v>
      </c>
      <c r="F5234" s="19" t="s">
        <v>21</v>
      </c>
      <c r="G5234" s="180">
        <v>88414</v>
      </c>
      <c r="H5234" s="19" t="s">
        <v>7445</v>
      </c>
      <c r="I5234" s="19" t="s">
        <v>15719</v>
      </c>
      <c r="J5234" s="19" t="s">
        <v>444</v>
      </c>
      <c r="K5234" s="20" t="s">
        <v>12167</v>
      </c>
      <c r="L5234" s="19" t="s">
        <v>25</v>
      </c>
    </row>
    <row r="5235" spans="1:12" x14ac:dyDescent="0.25">
      <c r="A5235" s="19" t="s">
        <v>7438</v>
      </c>
      <c r="B5235" s="19" t="s">
        <v>7439</v>
      </c>
      <c r="C5235" s="19" t="s">
        <v>7440</v>
      </c>
      <c r="D5235" s="19" t="s">
        <v>7441</v>
      </c>
      <c r="E5235" s="20" t="s">
        <v>21</v>
      </c>
      <c r="F5235" s="19" t="s">
        <v>21</v>
      </c>
      <c r="G5235" s="180">
        <v>88415</v>
      </c>
      <c r="H5235" s="19" t="s">
        <v>7447</v>
      </c>
      <c r="I5235" s="19" t="s">
        <v>15719</v>
      </c>
      <c r="J5235" s="19" t="s">
        <v>444</v>
      </c>
      <c r="K5235" s="20" t="s">
        <v>2836</v>
      </c>
      <c r="L5235" s="19" t="s">
        <v>25</v>
      </c>
    </row>
    <row r="5236" spans="1:12" x14ac:dyDescent="0.25">
      <c r="A5236" s="19" t="s">
        <v>7438</v>
      </c>
      <c r="B5236" s="19" t="s">
        <v>7439</v>
      </c>
      <c r="C5236" s="19" t="s">
        <v>7440</v>
      </c>
      <c r="D5236" s="19" t="s">
        <v>7441</v>
      </c>
      <c r="E5236" s="20" t="s">
        <v>21</v>
      </c>
      <c r="F5236" s="19" t="s">
        <v>21</v>
      </c>
      <c r="G5236" s="180">
        <v>88416</v>
      </c>
      <c r="H5236" s="19" t="s">
        <v>7448</v>
      </c>
      <c r="I5236" s="19" t="s">
        <v>15719</v>
      </c>
      <c r="J5236" s="19" t="s">
        <v>23</v>
      </c>
      <c r="K5236" s="20" t="s">
        <v>8402</v>
      </c>
      <c r="L5236" s="19" t="s">
        <v>25</v>
      </c>
    </row>
    <row r="5237" spans="1:12" x14ac:dyDescent="0.25">
      <c r="A5237" s="19" t="s">
        <v>7438</v>
      </c>
      <c r="B5237" s="19" t="s">
        <v>7439</v>
      </c>
      <c r="C5237" s="19" t="s">
        <v>7440</v>
      </c>
      <c r="D5237" s="19" t="s">
        <v>7441</v>
      </c>
      <c r="E5237" s="20" t="s">
        <v>21</v>
      </c>
      <c r="F5237" s="19" t="s">
        <v>21</v>
      </c>
      <c r="G5237" s="180">
        <v>88417</v>
      </c>
      <c r="H5237" s="19" t="s">
        <v>7450</v>
      </c>
      <c r="I5237" s="19" t="s">
        <v>15719</v>
      </c>
      <c r="J5237" s="19" t="s">
        <v>23</v>
      </c>
      <c r="K5237" s="20" t="s">
        <v>10325</v>
      </c>
      <c r="L5237" s="19" t="s">
        <v>25</v>
      </c>
    </row>
    <row r="5238" spans="1:12" x14ac:dyDescent="0.25">
      <c r="A5238" s="19" t="s">
        <v>7438</v>
      </c>
      <c r="B5238" s="19" t="s">
        <v>7439</v>
      </c>
      <c r="C5238" s="19" t="s">
        <v>7440</v>
      </c>
      <c r="D5238" s="19" t="s">
        <v>7441</v>
      </c>
      <c r="E5238" s="20" t="s">
        <v>21</v>
      </c>
      <c r="F5238" s="19" t="s">
        <v>21</v>
      </c>
      <c r="G5238" s="180">
        <v>88420</v>
      </c>
      <c r="H5238" s="19" t="s">
        <v>7452</v>
      </c>
      <c r="I5238" s="19" t="s">
        <v>15719</v>
      </c>
      <c r="J5238" s="19" t="s">
        <v>23</v>
      </c>
      <c r="K5238" s="20" t="s">
        <v>5277</v>
      </c>
      <c r="L5238" s="19" t="s">
        <v>25</v>
      </c>
    </row>
    <row r="5239" spans="1:12" x14ac:dyDescent="0.25">
      <c r="A5239" s="19" t="s">
        <v>7438</v>
      </c>
      <c r="B5239" s="19" t="s">
        <v>7439</v>
      </c>
      <c r="C5239" s="19" t="s">
        <v>7440</v>
      </c>
      <c r="D5239" s="19" t="s">
        <v>7441</v>
      </c>
      <c r="E5239" s="20" t="s">
        <v>21</v>
      </c>
      <c r="F5239" s="19" t="s">
        <v>21</v>
      </c>
      <c r="G5239" s="180">
        <v>88421</v>
      </c>
      <c r="H5239" s="19" t="s">
        <v>7453</v>
      </c>
      <c r="I5239" s="19" t="s">
        <v>15719</v>
      </c>
      <c r="J5239" s="19" t="s">
        <v>23</v>
      </c>
      <c r="K5239" s="20" t="s">
        <v>5043</v>
      </c>
      <c r="L5239" s="19" t="s">
        <v>25</v>
      </c>
    </row>
    <row r="5240" spans="1:12" x14ac:dyDescent="0.25">
      <c r="A5240" s="19" t="s">
        <v>7438</v>
      </c>
      <c r="B5240" s="19" t="s">
        <v>7439</v>
      </c>
      <c r="C5240" s="19" t="s">
        <v>7440</v>
      </c>
      <c r="D5240" s="19" t="s">
        <v>7441</v>
      </c>
      <c r="E5240" s="20" t="s">
        <v>21</v>
      </c>
      <c r="F5240" s="19" t="s">
        <v>21</v>
      </c>
      <c r="G5240" s="180">
        <v>88423</v>
      </c>
      <c r="H5240" s="19" t="s">
        <v>7454</v>
      </c>
      <c r="I5240" s="19" t="s">
        <v>15719</v>
      </c>
      <c r="J5240" s="19" t="s">
        <v>23</v>
      </c>
      <c r="K5240" s="20" t="s">
        <v>11940</v>
      </c>
      <c r="L5240" s="19" t="s">
        <v>25</v>
      </c>
    </row>
    <row r="5241" spans="1:12" x14ac:dyDescent="0.25">
      <c r="A5241" s="19" t="s">
        <v>7438</v>
      </c>
      <c r="B5241" s="19" t="s">
        <v>7439</v>
      </c>
      <c r="C5241" s="19" t="s">
        <v>7440</v>
      </c>
      <c r="D5241" s="19" t="s">
        <v>7441</v>
      </c>
      <c r="E5241" s="20" t="s">
        <v>21</v>
      </c>
      <c r="F5241" s="19" t="s">
        <v>21</v>
      </c>
      <c r="G5241" s="180">
        <v>88424</v>
      </c>
      <c r="H5241" s="19" t="s">
        <v>7456</v>
      </c>
      <c r="I5241" s="19" t="s">
        <v>15719</v>
      </c>
      <c r="J5241" s="19" t="s">
        <v>23</v>
      </c>
      <c r="K5241" s="20" t="s">
        <v>12168</v>
      </c>
      <c r="L5241" s="19" t="s">
        <v>25</v>
      </c>
    </row>
    <row r="5242" spans="1:12" x14ac:dyDescent="0.25">
      <c r="A5242" s="19" t="s">
        <v>7438</v>
      </c>
      <c r="B5242" s="19" t="s">
        <v>7439</v>
      </c>
      <c r="C5242" s="19" t="s">
        <v>7440</v>
      </c>
      <c r="D5242" s="19" t="s">
        <v>7441</v>
      </c>
      <c r="E5242" s="20" t="s">
        <v>21</v>
      </c>
      <c r="F5242" s="19" t="s">
        <v>21</v>
      </c>
      <c r="G5242" s="180">
        <v>88426</v>
      </c>
      <c r="H5242" s="19" t="s">
        <v>7457</v>
      </c>
      <c r="I5242" s="19" t="s">
        <v>15719</v>
      </c>
      <c r="J5242" s="19" t="s">
        <v>23</v>
      </c>
      <c r="K5242" s="20" t="s">
        <v>12169</v>
      </c>
      <c r="L5242" s="19" t="s">
        <v>25</v>
      </c>
    </row>
    <row r="5243" spans="1:12" x14ac:dyDescent="0.25">
      <c r="A5243" s="19" t="s">
        <v>7438</v>
      </c>
      <c r="B5243" s="19" t="s">
        <v>7439</v>
      </c>
      <c r="C5243" s="19" t="s">
        <v>7440</v>
      </c>
      <c r="D5243" s="19" t="s">
        <v>7441</v>
      </c>
      <c r="E5243" s="20" t="s">
        <v>21</v>
      </c>
      <c r="F5243" s="19" t="s">
        <v>21</v>
      </c>
      <c r="G5243" s="180">
        <v>88428</v>
      </c>
      <c r="H5243" s="19" t="s">
        <v>7459</v>
      </c>
      <c r="I5243" s="19" t="s">
        <v>15719</v>
      </c>
      <c r="J5243" s="19" t="s">
        <v>23</v>
      </c>
      <c r="K5243" s="20" t="s">
        <v>9187</v>
      </c>
      <c r="L5243" s="19" t="s">
        <v>25</v>
      </c>
    </row>
    <row r="5244" spans="1:12" x14ac:dyDescent="0.25">
      <c r="A5244" s="19" t="s">
        <v>7438</v>
      </c>
      <c r="B5244" s="19" t="s">
        <v>7439</v>
      </c>
      <c r="C5244" s="19" t="s">
        <v>7440</v>
      </c>
      <c r="D5244" s="19" t="s">
        <v>7441</v>
      </c>
      <c r="E5244" s="20" t="s">
        <v>21</v>
      </c>
      <c r="F5244" s="19" t="s">
        <v>21</v>
      </c>
      <c r="G5244" s="180">
        <v>88429</v>
      </c>
      <c r="H5244" s="19" t="s">
        <v>7460</v>
      </c>
      <c r="I5244" s="19" t="s">
        <v>15719</v>
      </c>
      <c r="J5244" s="19" t="s">
        <v>23</v>
      </c>
      <c r="K5244" s="20" t="s">
        <v>5607</v>
      </c>
      <c r="L5244" s="19" t="s">
        <v>25</v>
      </c>
    </row>
    <row r="5245" spans="1:12" x14ac:dyDescent="0.25">
      <c r="A5245" s="19" t="s">
        <v>7438</v>
      </c>
      <c r="B5245" s="19" t="s">
        <v>7439</v>
      </c>
      <c r="C5245" s="19" t="s">
        <v>7440</v>
      </c>
      <c r="D5245" s="19" t="s">
        <v>7441</v>
      </c>
      <c r="E5245" s="20" t="s">
        <v>21</v>
      </c>
      <c r="F5245" s="19" t="s">
        <v>21</v>
      </c>
      <c r="G5245" s="180">
        <v>88431</v>
      </c>
      <c r="H5245" s="19" t="s">
        <v>7462</v>
      </c>
      <c r="I5245" s="19" t="s">
        <v>15719</v>
      </c>
      <c r="J5245" s="19" t="s">
        <v>23</v>
      </c>
      <c r="K5245" s="20" t="s">
        <v>12170</v>
      </c>
      <c r="L5245" s="19" t="s">
        <v>25</v>
      </c>
    </row>
    <row r="5246" spans="1:12" x14ac:dyDescent="0.25">
      <c r="A5246" s="19" t="s">
        <v>7438</v>
      </c>
      <c r="B5246" s="19" t="s">
        <v>7439</v>
      </c>
      <c r="C5246" s="19" t="s">
        <v>7440</v>
      </c>
      <c r="D5246" s="19" t="s">
        <v>7441</v>
      </c>
      <c r="E5246" s="20" t="s">
        <v>21</v>
      </c>
      <c r="F5246" s="19" t="s">
        <v>21</v>
      </c>
      <c r="G5246" s="180">
        <v>88432</v>
      </c>
      <c r="H5246" s="19" t="s">
        <v>7463</v>
      </c>
      <c r="I5246" s="19" t="s">
        <v>15719</v>
      </c>
      <c r="J5246" s="19" t="s">
        <v>23</v>
      </c>
      <c r="K5246" s="20" t="s">
        <v>9664</v>
      </c>
      <c r="L5246" s="19" t="s">
        <v>25</v>
      </c>
    </row>
    <row r="5247" spans="1:12" x14ac:dyDescent="0.25">
      <c r="A5247" s="19" t="s">
        <v>7438</v>
      </c>
      <c r="B5247" s="19" t="s">
        <v>7439</v>
      </c>
      <c r="C5247" s="19" t="s">
        <v>7440</v>
      </c>
      <c r="D5247" s="19" t="s">
        <v>7441</v>
      </c>
      <c r="E5247" s="20" t="s">
        <v>21</v>
      </c>
      <c r="F5247" s="19" t="s">
        <v>21</v>
      </c>
      <c r="G5247" s="180">
        <v>88482</v>
      </c>
      <c r="H5247" s="19" t="s">
        <v>7464</v>
      </c>
      <c r="I5247" s="19" t="s">
        <v>15719</v>
      </c>
      <c r="J5247" s="19" t="s">
        <v>23</v>
      </c>
      <c r="K5247" s="20" t="s">
        <v>880</v>
      </c>
      <c r="L5247" s="19" t="s">
        <v>25</v>
      </c>
    </row>
    <row r="5248" spans="1:12" x14ac:dyDescent="0.25">
      <c r="A5248" s="19" t="s">
        <v>7438</v>
      </c>
      <c r="B5248" s="19" t="s">
        <v>7439</v>
      </c>
      <c r="C5248" s="19" t="s">
        <v>7440</v>
      </c>
      <c r="D5248" s="19" t="s">
        <v>7441</v>
      </c>
      <c r="E5248" s="20" t="s">
        <v>21</v>
      </c>
      <c r="F5248" s="19" t="s">
        <v>21</v>
      </c>
      <c r="G5248" s="180">
        <v>88483</v>
      </c>
      <c r="H5248" s="19" t="s">
        <v>7465</v>
      </c>
      <c r="I5248" s="19" t="s">
        <v>15719</v>
      </c>
      <c r="J5248" s="19" t="s">
        <v>23</v>
      </c>
      <c r="K5248" s="20" t="s">
        <v>949</v>
      </c>
      <c r="L5248" s="19" t="s">
        <v>25</v>
      </c>
    </row>
    <row r="5249" spans="1:12" x14ac:dyDescent="0.25">
      <c r="A5249" s="19" t="s">
        <v>7438</v>
      </c>
      <c r="B5249" s="19" t="s">
        <v>7439</v>
      </c>
      <c r="C5249" s="19" t="s">
        <v>7440</v>
      </c>
      <c r="D5249" s="19" t="s">
        <v>7441</v>
      </c>
      <c r="E5249" s="20" t="s">
        <v>21</v>
      </c>
      <c r="F5249" s="19" t="s">
        <v>21</v>
      </c>
      <c r="G5249" s="180">
        <v>88484</v>
      </c>
      <c r="H5249" s="19" t="s">
        <v>7466</v>
      </c>
      <c r="I5249" s="19" t="s">
        <v>15719</v>
      </c>
      <c r="J5249" s="19" t="s">
        <v>444</v>
      </c>
      <c r="K5249" s="20" t="s">
        <v>2836</v>
      </c>
      <c r="L5249" s="19" t="s">
        <v>25</v>
      </c>
    </row>
    <row r="5250" spans="1:12" x14ac:dyDescent="0.25">
      <c r="A5250" s="19" t="s">
        <v>7438</v>
      </c>
      <c r="B5250" s="19" t="s">
        <v>7439</v>
      </c>
      <c r="C5250" s="19" t="s">
        <v>7440</v>
      </c>
      <c r="D5250" s="19" t="s">
        <v>7441</v>
      </c>
      <c r="E5250" s="20" t="s">
        <v>21</v>
      </c>
      <c r="F5250" s="19" t="s">
        <v>21</v>
      </c>
      <c r="G5250" s="180">
        <v>88485</v>
      </c>
      <c r="H5250" s="19" t="s">
        <v>7468</v>
      </c>
      <c r="I5250" s="19" t="s">
        <v>15719</v>
      </c>
      <c r="J5250" s="19" t="s">
        <v>444</v>
      </c>
      <c r="K5250" s="20" t="s">
        <v>10998</v>
      </c>
      <c r="L5250" s="19" t="s">
        <v>25</v>
      </c>
    </row>
    <row r="5251" spans="1:12" x14ac:dyDescent="0.25">
      <c r="A5251" s="19" t="s">
        <v>7438</v>
      </c>
      <c r="B5251" s="19" t="s">
        <v>7439</v>
      </c>
      <c r="C5251" s="19" t="s">
        <v>7440</v>
      </c>
      <c r="D5251" s="19" t="s">
        <v>7441</v>
      </c>
      <c r="E5251" s="20" t="s">
        <v>21</v>
      </c>
      <c r="F5251" s="19" t="s">
        <v>21</v>
      </c>
      <c r="G5251" s="180">
        <v>88486</v>
      </c>
      <c r="H5251" s="19" t="s">
        <v>7469</v>
      </c>
      <c r="I5251" s="19" t="s">
        <v>15719</v>
      </c>
      <c r="J5251" s="19" t="s">
        <v>23</v>
      </c>
      <c r="K5251" s="20" t="s">
        <v>3534</v>
      </c>
      <c r="L5251" s="19" t="s">
        <v>25</v>
      </c>
    </row>
    <row r="5252" spans="1:12" x14ac:dyDescent="0.25">
      <c r="A5252" s="19" t="s">
        <v>7438</v>
      </c>
      <c r="B5252" s="19" t="s">
        <v>7439</v>
      </c>
      <c r="C5252" s="19" t="s">
        <v>7440</v>
      </c>
      <c r="D5252" s="19" t="s">
        <v>7441</v>
      </c>
      <c r="E5252" s="20" t="s">
        <v>21</v>
      </c>
      <c r="F5252" s="19" t="s">
        <v>21</v>
      </c>
      <c r="G5252" s="180">
        <v>88487</v>
      </c>
      <c r="H5252" s="19" t="s">
        <v>7471</v>
      </c>
      <c r="I5252" s="19" t="s">
        <v>15719</v>
      </c>
      <c r="J5252" s="19" t="s">
        <v>23</v>
      </c>
      <c r="K5252" s="20" t="s">
        <v>212</v>
      </c>
      <c r="L5252" s="19" t="s">
        <v>25</v>
      </c>
    </row>
    <row r="5253" spans="1:12" x14ac:dyDescent="0.25">
      <c r="A5253" s="19" t="s">
        <v>7438</v>
      </c>
      <c r="B5253" s="19" t="s">
        <v>7439</v>
      </c>
      <c r="C5253" s="19" t="s">
        <v>7440</v>
      </c>
      <c r="D5253" s="19" t="s">
        <v>7441</v>
      </c>
      <c r="E5253" s="20" t="s">
        <v>21</v>
      </c>
      <c r="F5253" s="19" t="s">
        <v>21</v>
      </c>
      <c r="G5253" s="180">
        <v>88488</v>
      </c>
      <c r="H5253" s="19" t="s">
        <v>7473</v>
      </c>
      <c r="I5253" s="19" t="s">
        <v>15719</v>
      </c>
      <c r="J5253" s="19" t="s">
        <v>23</v>
      </c>
      <c r="K5253" s="20" t="s">
        <v>7890</v>
      </c>
      <c r="L5253" s="19" t="s">
        <v>25</v>
      </c>
    </row>
    <row r="5254" spans="1:12" x14ac:dyDescent="0.25">
      <c r="A5254" s="19" t="s">
        <v>7438</v>
      </c>
      <c r="B5254" s="19" t="s">
        <v>7439</v>
      </c>
      <c r="C5254" s="19" t="s">
        <v>7440</v>
      </c>
      <c r="D5254" s="19" t="s">
        <v>7441</v>
      </c>
      <c r="E5254" s="20" t="s">
        <v>21</v>
      </c>
      <c r="F5254" s="19" t="s">
        <v>21</v>
      </c>
      <c r="G5254" s="180">
        <v>88489</v>
      </c>
      <c r="H5254" s="19" t="s">
        <v>7474</v>
      </c>
      <c r="I5254" s="19" t="s">
        <v>15719</v>
      </c>
      <c r="J5254" s="19" t="s">
        <v>23</v>
      </c>
      <c r="K5254" s="20" t="s">
        <v>3775</v>
      </c>
      <c r="L5254" s="19" t="s">
        <v>25</v>
      </c>
    </row>
    <row r="5255" spans="1:12" x14ac:dyDescent="0.25">
      <c r="A5255" s="19" t="s">
        <v>7438</v>
      </c>
      <c r="B5255" s="19" t="s">
        <v>7439</v>
      </c>
      <c r="C5255" s="19" t="s">
        <v>7440</v>
      </c>
      <c r="D5255" s="19" t="s">
        <v>7441</v>
      </c>
      <c r="E5255" s="20" t="s">
        <v>21</v>
      </c>
      <c r="F5255" s="19" t="s">
        <v>21</v>
      </c>
      <c r="G5255" s="180">
        <v>88490</v>
      </c>
      <c r="H5255" s="19" t="s">
        <v>7475</v>
      </c>
      <c r="I5255" s="19" t="s">
        <v>15719</v>
      </c>
      <c r="J5255" s="19" t="s">
        <v>23</v>
      </c>
      <c r="K5255" s="20" t="s">
        <v>3073</v>
      </c>
      <c r="L5255" s="19" t="s">
        <v>25</v>
      </c>
    </row>
    <row r="5256" spans="1:12" x14ac:dyDescent="0.25">
      <c r="A5256" s="19" t="s">
        <v>7438</v>
      </c>
      <c r="B5256" s="19" t="s">
        <v>7439</v>
      </c>
      <c r="C5256" s="19" t="s">
        <v>7440</v>
      </c>
      <c r="D5256" s="19" t="s">
        <v>7441</v>
      </c>
      <c r="E5256" s="20" t="s">
        <v>21</v>
      </c>
      <c r="F5256" s="19" t="s">
        <v>21</v>
      </c>
      <c r="G5256" s="180">
        <v>88491</v>
      </c>
      <c r="H5256" s="19" t="s">
        <v>7476</v>
      </c>
      <c r="I5256" s="19" t="s">
        <v>15719</v>
      </c>
      <c r="J5256" s="19" t="s">
        <v>23</v>
      </c>
      <c r="K5256" s="20" t="s">
        <v>9650</v>
      </c>
      <c r="L5256" s="19" t="s">
        <v>25</v>
      </c>
    </row>
    <row r="5257" spans="1:12" x14ac:dyDescent="0.25">
      <c r="A5257" s="19" t="s">
        <v>7438</v>
      </c>
      <c r="B5257" s="19" t="s">
        <v>7439</v>
      </c>
      <c r="C5257" s="19" t="s">
        <v>7440</v>
      </c>
      <c r="D5257" s="19" t="s">
        <v>7441</v>
      </c>
      <c r="E5257" s="20" t="s">
        <v>21</v>
      </c>
      <c r="F5257" s="19" t="s">
        <v>21</v>
      </c>
      <c r="G5257" s="180">
        <v>88492</v>
      </c>
      <c r="H5257" s="19" t="s">
        <v>7477</v>
      </c>
      <c r="I5257" s="19" t="s">
        <v>15719</v>
      </c>
      <c r="J5257" s="19" t="s">
        <v>23</v>
      </c>
      <c r="K5257" s="20" t="s">
        <v>11522</v>
      </c>
      <c r="L5257" s="19" t="s">
        <v>25</v>
      </c>
    </row>
    <row r="5258" spans="1:12" x14ac:dyDescent="0.25">
      <c r="A5258" s="19" t="s">
        <v>7438</v>
      </c>
      <c r="B5258" s="19" t="s">
        <v>7439</v>
      </c>
      <c r="C5258" s="19" t="s">
        <v>7440</v>
      </c>
      <c r="D5258" s="19" t="s">
        <v>7441</v>
      </c>
      <c r="E5258" s="20" t="s">
        <v>21</v>
      </c>
      <c r="F5258" s="19" t="s">
        <v>21</v>
      </c>
      <c r="G5258" s="180">
        <v>88493</v>
      </c>
      <c r="H5258" s="19" t="s">
        <v>7479</v>
      </c>
      <c r="I5258" s="19" t="s">
        <v>15719</v>
      </c>
      <c r="J5258" s="19" t="s">
        <v>23</v>
      </c>
      <c r="K5258" s="20" t="s">
        <v>5088</v>
      </c>
      <c r="L5258" s="19" t="s">
        <v>25</v>
      </c>
    </row>
    <row r="5259" spans="1:12" x14ac:dyDescent="0.25">
      <c r="A5259" s="19" t="s">
        <v>7438</v>
      </c>
      <c r="B5259" s="19" t="s">
        <v>7439</v>
      </c>
      <c r="C5259" s="19" t="s">
        <v>7440</v>
      </c>
      <c r="D5259" s="19" t="s">
        <v>7441</v>
      </c>
      <c r="E5259" s="20" t="s">
        <v>21</v>
      </c>
      <c r="F5259" s="19" t="s">
        <v>21</v>
      </c>
      <c r="G5259" s="180">
        <v>88494</v>
      </c>
      <c r="H5259" s="19" t="s">
        <v>7480</v>
      </c>
      <c r="I5259" s="19" t="s">
        <v>15719</v>
      </c>
      <c r="J5259" s="19" t="s">
        <v>23</v>
      </c>
      <c r="K5259" s="20" t="s">
        <v>12171</v>
      </c>
      <c r="L5259" s="19" t="s">
        <v>25</v>
      </c>
    </row>
    <row r="5260" spans="1:12" x14ac:dyDescent="0.25">
      <c r="A5260" s="19" t="s">
        <v>7438</v>
      </c>
      <c r="B5260" s="19" t="s">
        <v>7439</v>
      </c>
      <c r="C5260" s="19" t="s">
        <v>7440</v>
      </c>
      <c r="D5260" s="19" t="s">
        <v>7441</v>
      </c>
      <c r="E5260" s="20" t="s">
        <v>21</v>
      </c>
      <c r="F5260" s="19" t="s">
        <v>21</v>
      </c>
      <c r="G5260" s="180">
        <v>88495</v>
      </c>
      <c r="H5260" s="19" t="s">
        <v>7481</v>
      </c>
      <c r="I5260" s="19" t="s">
        <v>15719</v>
      </c>
      <c r="J5260" s="19" t="s">
        <v>23</v>
      </c>
      <c r="K5260" s="20" t="s">
        <v>212</v>
      </c>
      <c r="L5260" s="19" t="s">
        <v>25</v>
      </c>
    </row>
    <row r="5261" spans="1:12" x14ac:dyDescent="0.25">
      <c r="A5261" s="19" t="s">
        <v>7438</v>
      </c>
      <c r="B5261" s="19" t="s">
        <v>7439</v>
      </c>
      <c r="C5261" s="19" t="s">
        <v>7440</v>
      </c>
      <c r="D5261" s="19" t="s">
        <v>7441</v>
      </c>
      <c r="E5261" s="20" t="s">
        <v>21</v>
      </c>
      <c r="F5261" s="19" t="s">
        <v>21</v>
      </c>
      <c r="G5261" s="180">
        <v>88496</v>
      </c>
      <c r="H5261" s="19" t="s">
        <v>7482</v>
      </c>
      <c r="I5261" s="19" t="s">
        <v>15719</v>
      </c>
      <c r="J5261" s="19" t="s">
        <v>23</v>
      </c>
      <c r="K5261" s="20" t="s">
        <v>9514</v>
      </c>
      <c r="L5261" s="19" t="s">
        <v>25</v>
      </c>
    </row>
    <row r="5262" spans="1:12" x14ac:dyDescent="0.25">
      <c r="A5262" s="19" t="s">
        <v>7438</v>
      </c>
      <c r="B5262" s="19" t="s">
        <v>7439</v>
      </c>
      <c r="C5262" s="19" t="s">
        <v>7440</v>
      </c>
      <c r="D5262" s="19" t="s">
        <v>7441</v>
      </c>
      <c r="E5262" s="20" t="s">
        <v>21</v>
      </c>
      <c r="F5262" s="19" t="s">
        <v>21</v>
      </c>
      <c r="G5262" s="180">
        <v>88497</v>
      </c>
      <c r="H5262" s="19" t="s">
        <v>7484</v>
      </c>
      <c r="I5262" s="19" t="s">
        <v>15719</v>
      </c>
      <c r="J5262" s="19" t="s">
        <v>23</v>
      </c>
      <c r="K5262" s="20" t="s">
        <v>70</v>
      </c>
      <c r="L5262" s="19" t="s">
        <v>25</v>
      </c>
    </row>
    <row r="5263" spans="1:12" x14ac:dyDescent="0.25">
      <c r="A5263" s="19" t="s">
        <v>7438</v>
      </c>
      <c r="B5263" s="19" t="s">
        <v>7439</v>
      </c>
      <c r="C5263" s="19" t="s">
        <v>7440</v>
      </c>
      <c r="D5263" s="19" t="s">
        <v>7441</v>
      </c>
      <c r="E5263" s="20" t="s">
        <v>21</v>
      </c>
      <c r="F5263" s="19" t="s">
        <v>21</v>
      </c>
      <c r="G5263" s="180">
        <v>95305</v>
      </c>
      <c r="H5263" s="19" t="s">
        <v>7485</v>
      </c>
      <c r="I5263" s="19" t="s">
        <v>15719</v>
      </c>
      <c r="J5263" s="19" t="s">
        <v>23</v>
      </c>
      <c r="K5263" s="20" t="s">
        <v>9165</v>
      </c>
      <c r="L5263" s="19" t="s">
        <v>25</v>
      </c>
    </row>
    <row r="5264" spans="1:12" x14ac:dyDescent="0.25">
      <c r="A5264" s="19" t="s">
        <v>7438</v>
      </c>
      <c r="B5264" s="19" t="s">
        <v>7439</v>
      </c>
      <c r="C5264" s="19" t="s">
        <v>7440</v>
      </c>
      <c r="D5264" s="19" t="s">
        <v>7441</v>
      </c>
      <c r="E5264" s="20" t="s">
        <v>21</v>
      </c>
      <c r="F5264" s="19" t="s">
        <v>21</v>
      </c>
      <c r="G5264" s="180">
        <v>95306</v>
      </c>
      <c r="H5264" s="19" t="s">
        <v>7486</v>
      </c>
      <c r="I5264" s="19" t="s">
        <v>15719</v>
      </c>
      <c r="J5264" s="19" t="s">
        <v>23</v>
      </c>
      <c r="K5264" s="20" t="s">
        <v>6609</v>
      </c>
      <c r="L5264" s="19" t="s">
        <v>25</v>
      </c>
    </row>
    <row r="5265" spans="1:12" x14ac:dyDescent="0.25">
      <c r="A5265" s="19" t="s">
        <v>7438</v>
      </c>
      <c r="B5265" s="19" t="s">
        <v>7439</v>
      </c>
      <c r="C5265" s="19" t="s">
        <v>7440</v>
      </c>
      <c r="D5265" s="19" t="s">
        <v>7441</v>
      </c>
      <c r="E5265" s="20" t="s">
        <v>21</v>
      </c>
      <c r="F5265" s="19" t="s">
        <v>21</v>
      </c>
      <c r="G5265" s="180">
        <v>95622</v>
      </c>
      <c r="H5265" s="19" t="s">
        <v>7487</v>
      </c>
      <c r="I5265" s="19" t="s">
        <v>15719</v>
      </c>
      <c r="J5265" s="19" t="s">
        <v>23</v>
      </c>
      <c r="K5265" s="20" t="s">
        <v>5157</v>
      </c>
      <c r="L5265" s="19" t="s">
        <v>25</v>
      </c>
    </row>
    <row r="5266" spans="1:12" x14ac:dyDescent="0.25">
      <c r="A5266" s="19" t="s">
        <v>7438</v>
      </c>
      <c r="B5266" s="19" t="s">
        <v>7439</v>
      </c>
      <c r="C5266" s="19" t="s">
        <v>7440</v>
      </c>
      <c r="D5266" s="19" t="s">
        <v>7441</v>
      </c>
      <c r="E5266" s="20" t="s">
        <v>21</v>
      </c>
      <c r="F5266" s="19" t="s">
        <v>21</v>
      </c>
      <c r="G5266" s="180">
        <v>95623</v>
      </c>
      <c r="H5266" s="19" t="s">
        <v>7488</v>
      </c>
      <c r="I5266" s="19" t="s">
        <v>15719</v>
      </c>
      <c r="J5266" s="19" t="s">
        <v>23</v>
      </c>
      <c r="K5266" s="20" t="s">
        <v>12172</v>
      </c>
      <c r="L5266" s="19" t="s">
        <v>25</v>
      </c>
    </row>
    <row r="5267" spans="1:12" x14ac:dyDescent="0.25">
      <c r="A5267" s="19" t="s">
        <v>7438</v>
      </c>
      <c r="B5267" s="19" t="s">
        <v>7439</v>
      </c>
      <c r="C5267" s="19" t="s">
        <v>7440</v>
      </c>
      <c r="D5267" s="19" t="s">
        <v>7441</v>
      </c>
      <c r="E5267" s="20" t="s">
        <v>21</v>
      </c>
      <c r="F5267" s="19" t="s">
        <v>21</v>
      </c>
      <c r="G5267" s="180">
        <v>95624</v>
      </c>
      <c r="H5267" s="19" t="s">
        <v>7489</v>
      </c>
      <c r="I5267" s="19" t="s">
        <v>15719</v>
      </c>
      <c r="J5267" s="19" t="s">
        <v>23</v>
      </c>
      <c r="K5267" s="20" t="s">
        <v>9745</v>
      </c>
      <c r="L5267" s="19" t="s">
        <v>25</v>
      </c>
    </row>
    <row r="5268" spans="1:12" x14ac:dyDescent="0.25">
      <c r="A5268" s="19" t="s">
        <v>7438</v>
      </c>
      <c r="B5268" s="19" t="s">
        <v>7439</v>
      </c>
      <c r="C5268" s="19" t="s">
        <v>7440</v>
      </c>
      <c r="D5268" s="19" t="s">
        <v>7441</v>
      </c>
      <c r="E5268" s="20" t="s">
        <v>21</v>
      </c>
      <c r="F5268" s="19" t="s">
        <v>21</v>
      </c>
      <c r="G5268" s="180">
        <v>95625</v>
      </c>
      <c r="H5268" s="19" t="s">
        <v>7491</v>
      </c>
      <c r="I5268" s="19" t="s">
        <v>15719</v>
      </c>
      <c r="J5268" s="19" t="s">
        <v>23</v>
      </c>
      <c r="K5268" s="20" t="s">
        <v>5387</v>
      </c>
      <c r="L5268" s="19" t="s">
        <v>25</v>
      </c>
    </row>
    <row r="5269" spans="1:12" x14ac:dyDescent="0.25">
      <c r="A5269" s="19" t="s">
        <v>7438</v>
      </c>
      <c r="B5269" s="19" t="s">
        <v>7439</v>
      </c>
      <c r="C5269" s="19" t="s">
        <v>7440</v>
      </c>
      <c r="D5269" s="19" t="s">
        <v>7441</v>
      </c>
      <c r="E5269" s="20" t="s">
        <v>21</v>
      </c>
      <c r="F5269" s="19" t="s">
        <v>21</v>
      </c>
      <c r="G5269" s="180">
        <v>95626</v>
      </c>
      <c r="H5269" s="19" t="s">
        <v>7493</v>
      </c>
      <c r="I5269" s="19" t="s">
        <v>15719</v>
      </c>
      <c r="J5269" s="19" t="s">
        <v>23</v>
      </c>
      <c r="K5269" s="20" t="s">
        <v>1454</v>
      </c>
      <c r="L5269" s="19" t="s">
        <v>25</v>
      </c>
    </row>
    <row r="5270" spans="1:12" x14ac:dyDescent="0.25">
      <c r="A5270" s="19" t="s">
        <v>7438</v>
      </c>
      <c r="B5270" s="19" t="s">
        <v>7439</v>
      </c>
      <c r="C5270" s="19" t="s">
        <v>7440</v>
      </c>
      <c r="D5270" s="19" t="s">
        <v>7441</v>
      </c>
      <c r="E5270" s="20" t="s">
        <v>21</v>
      </c>
      <c r="F5270" s="19" t="s">
        <v>21</v>
      </c>
      <c r="G5270" s="180">
        <v>96126</v>
      </c>
      <c r="H5270" s="19" t="s">
        <v>7494</v>
      </c>
      <c r="I5270" s="19" t="s">
        <v>15719</v>
      </c>
      <c r="J5270" s="19" t="s">
        <v>23</v>
      </c>
      <c r="K5270" s="20" t="s">
        <v>12173</v>
      </c>
      <c r="L5270" s="19" t="s">
        <v>25</v>
      </c>
    </row>
    <row r="5271" spans="1:12" x14ac:dyDescent="0.25">
      <c r="A5271" s="19" t="s">
        <v>7438</v>
      </c>
      <c r="B5271" s="19" t="s">
        <v>7439</v>
      </c>
      <c r="C5271" s="19" t="s">
        <v>7440</v>
      </c>
      <c r="D5271" s="19" t="s">
        <v>7441</v>
      </c>
      <c r="E5271" s="20" t="s">
        <v>21</v>
      </c>
      <c r="F5271" s="19" t="s">
        <v>21</v>
      </c>
      <c r="G5271" s="180">
        <v>96127</v>
      </c>
      <c r="H5271" s="19" t="s">
        <v>7496</v>
      </c>
      <c r="I5271" s="19" t="s">
        <v>15719</v>
      </c>
      <c r="J5271" s="19" t="s">
        <v>23</v>
      </c>
      <c r="K5271" s="20" t="s">
        <v>375</v>
      </c>
      <c r="L5271" s="19" t="s">
        <v>25</v>
      </c>
    </row>
    <row r="5272" spans="1:12" x14ac:dyDescent="0.25">
      <c r="A5272" s="19" t="s">
        <v>7438</v>
      </c>
      <c r="B5272" s="19" t="s">
        <v>7439</v>
      </c>
      <c r="C5272" s="19" t="s">
        <v>7440</v>
      </c>
      <c r="D5272" s="19" t="s">
        <v>7441</v>
      </c>
      <c r="E5272" s="20" t="s">
        <v>21</v>
      </c>
      <c r="F5272" s="19" t="s">
        <v>21</v>
      </c>
      <c r="G5272" s="180">
        <v>96128</v>
      </c>
      <c r="H5272" s="19" t="s">
        <v>7498</v>
      </c>
      <c r="I5272" s="19" t="s">
        <v>15719</v>
      </c>
      <c r="J5272" s="19" t="s">
        <v>23</v>
      </c>
      <c r="K5272" s="20" t="s">
        <v>12174</v>
      </c>
      <c r="L5272" s="19" t="s">
        <v>25</v>
      </c>
    </row>
    <row r="5273" spans="1:12" x14ac:dyDescent="0.25">
      <c r="A5273" s="19" t="s">
        <v>7438</v>
      </c>
      <c r="B5273" s="19" t="s">
        <v>7439</v>
      </c>
      <c r="C5273" s="19" t="s">
        <v>7440</v>
      </c>
      <c r="D5273" s="19" t="s">
        <v>7441</v>
      </c>
      <c r="E5273" s="20" t="s">
        <v>21</v>
      </c>
      <c r="F5273" s="19" t="s">
        <v>21</v>
      </c>
      <c r="G5273" s="180">
        <v>96129</v>
      </c>
      <c r="H5273" s="19" t="s">
        <v>7499</v>
      </c>
      <c r="I5273" s="19" t="s">
        <v>15719</v>
      </c>
      <c r="J5273" s="19" t="s">
        <v>23</v>
      </c>
      <c r="K5273" s="20" t="s">
        <v>7586</v>
      </c>
      <c r="L5273" s="19" t="s">
        <v>25</v>
      </c>
    </row>
    <row r="5274" spans="1:12" x14ac:dyDescent="0.25">
      <c r="A5274" s="19" t="s">
        <v>7438</v>
      </c>
      <c r="B5274" s="19" t="s">
        <v>7439</v>
      </c>
      <c r="C5274" s="19" t="s">
        <v>7440</v>
      </c>
      <c r="D5274" s="19" t="s">
        <v>7441</v>
      </c>
      <c r="E5274" s="20" t="s">
        <v>21</v>
      </c>
      <c r="F5274" s="19" t="s">
        <v>21</v>
      </c>
      <c r="G5274" s="180">
        <v>96130</v>
      </c>
      <c r="H5274" s="19" t="s">
        <v>7500</v>
      </c>
      <c r="I5274" s="19" t="s">
        <v>15719</v>
      </c>
      <c r="J5274" s="19" t="s">
        <v>23</v>
      </c>
      <c r="K5274" s="20" t="s">
        <v>7885</v>
      </c>
      <c r="L5274" s="19" t="s">
        <v>25</v>
      </c>
    </row>
    <row r="5275" spans="1:12" x14ac:dyDescent="0.25">
      <c r="A5275" s="19" t="s">
        <v>7438</v>
      </c>
      <c r="B5275" s="19" t="s">
        <v>7439</v>
      </c>
      <c r="C5275" s="19" t="s">
        <v>7440</v>
      </c>
      <c r="D5275" s="19" t="s">
        <v>7441</v>
      </c>
      <c r="E5275" s="20" t="s">
        <v>21</v>
      </c>
      <c r="F5275" s="19" t="s">
        <v>21</v>
      </c>
      <c r="G5275" s="180">
        <v>96131</v>
      </c>
      <c r="H5275" s="19" t="s">
        <v>7501</v>
      </c>
      <c r="I5275" s="19" t="s">
        <v>15719</v>
      </c>
      <c r="J5275" s="19" t="s">
        <v>23</v>
      </c>
      <c r="K5275" s="20" t="s">
        <v>5819</v>
      </c>
      <c r="L5275" s="19" t="s">
        <v>25</v>
      </c>
    </row>
    <row r="5276" spans="1:12" x14ac:dyDescent="0.25">
      <c r="A5276" s="19" t="s">
        <v>7438</v>
      </c>
      <c r="B5276" s="19" t="s">
        <v>7439</v>
      </c>
      <c r="C5276" s="19" t="s">
        <v>7440</v>
      </c>
      <c r="D5276" s="19" t="s">
        <v>7441</v>
      </c>
      <c r="E5276" s="20" t="s">
        <v>21</v>
      </c>
      <c r="F5276" s="19" t="s">
        <v>21</v>
      </c>
      <c r="G5276" s="180">
        <v>96132</v>
      </c>
      <c r="H5276" s="19" t="s">
        <v>7502</v>
      </c>
      <c r="I5276" s="19" t="s">
        <v>15719</v>
      </c>
      <c r="J5276" s="19" t="s">
        <v>23</v>
      </c>
      <c r="K5276" s="20" t="s">
        <v>12175</v>
      </c>
      <c r="L5276" s="19" t="s">
        <v>25</v>
      </c>
    </row>
    <row r="5277" spans="1:12" x14ac:dyDescent="0.25">
      <c r="A5277" s="19" t="s">
        <v>7438</v>
      </c>
      <c r="B5277" s="19" t="s">
        <v>7439</v>
      </c>
      <c r="C5277" s="19" t="s">
        <v>7440</v>
      </c>
      <c r="D5277" s="19" t="s">
        <v>7441</v>
      </c>
      <c r="E5277" s="20" t="s">
        <v>21</v>
      </c>
      <c r="F5277" s="19" t="s">
        <v>21</v>
      </c>
      <c r="G5277" s="180">
        <v>96133</v>
      </c>
      <c r="H5277" s="19" t="s">
        <v>7504</v>
      </c>
      <c r="I5277" s="19" t="s">
        <v>15719</v>
      </c>
      <c r="J5277" s="19" t="s">
        <v>23</v>
      </c>
      <c r="K5277" s="20" t="s">
        <v>11740</v>
      </c>
      <c r="L5277" s="19" t="s">
        <v>25</v>
      </c>
    </row>
    <row r="5278" spans="1:12" x14ac:dyDescent="0.25">
      <c r="A5278" s="19" t="s">
        <v>7438</v>
      </c>
      <c r="B5278" s="19" t="s">
        <v>7439</v>
      </c>
      <c r="C5278" s="19" t="s">
        <v>7440</v>
      </c>
      <c r="D5278" s="19" t="s">
        <v>7441</v>
      </c>
      <c r="E5278" s="20" t="s">
        <v>21</v>
      </c>
      <c r="F5278" s="19" t="s">
        <v>21</v>
      </c>
      <c r="G5278" s="180">
        <v>96134</v>
      </c>
      <c r="H5278" s="19" t="s">
        <v>7505</v>
      </c>
      <c r="I5278" s="19" t="s">
        <v>15719</v>
      </c>
      <c r="J5278" s="19" t="s">
        <v>23</v>
      </c>
      <c r="K5278" s="20" t="s">
        <v>12176</v>
      </c>
      <c r="L5278" s="19" t="s">
        <v>25</v>
      </c>
    </row>
    <row r="5279" spans="1:12" x14ac:dyDescent="0.25">
      <c r="A5279" s="19" t="s">
        <v>7438</v>
      </c>
      <c r="B5279" s="19" t="s">
        <v>7439</v>
      </c>
      <c r="C5279" s="19" t="s">
        <v>7440</v>
      </c>
      <c r="D5279" s="19" t="s">
        <v>7441</v>
      </c>
      <c r="E5279" s="20" t="s">
        <v>21</v>
      </c>
      <c r="F5279" s="19" t="s">
        <v>21</v>
      </c>
      <c r="G5279" s="180">
        <v>96135</v>
      </c>
      <c r="H5279" s="19" t="s">
        <v>7507</v>
      </c>
      <c r="I5279" s="19" t="s">
        <v>15719</v>
      </c>
      <c r="J5279" s="19" t="s">
        <v>23</v>
      </c>
      <c r="K5279" s="20" t="s">
        <v>12177</v>
      </c>
      <c r="L5279" s="19" t="s">
        <v>25</v>
      </c>
    </row>
    <row r="5280" spans="1:12" x14ac:dyDescent="0.25">
      <c r="A5280" s="19" t="s">
        <v>7438</v>
      </c>
      <c r="B5280" s="19" t="s">
        <v>7439</v>
      </c>
      <c r="C5280" s="19" t="s">
        <v>7508</v>
      </c>
      <c r="D5280" s="19" t="s">
        <v>7509</v>
      </c>
      <c r="E5280" s="20" t="s">
        <v>21</v>
      </c>
      <c r="F5280" s="19" t="s">
        <v>21</v>
      </c>
      <c r="G5280" s="180">
        <v>6082</v>
      </c>
      <c r="H5280" s="19" t="s">
        <v>7510</v>
      </c>
      <c r="I5280" s="19" t="s">
        <v>15719</v>
      </c>
      <c r="J5280" s="19" t="s">
        <v>23</v>
      </c>
      <c r="K5280" s="20" t="s">
        <v>12178</v>
      </c>
      <c r="L5280" s="19" t="s">
        <v>25</v>
      </c>
    </row>
    <row r="5281" spans="1:12" x14ac:dyDescent="0.25">
      <c r="A5281" s="19" t="s">
        <v>7438</v>
      </c>
      <c r="B5281" s="19" t="s">
        <v>7439</v>
      </c>
      <c r="C5281" s="19" t="s">
        <v>7508</v>
      </c>
      <c r="D5281" s="19" t="s">
        <v>7509</v>
      </c>
      <c r="E5281" s="20" t="s">
        <v>21</v>
      </c>
      <c r="F5281" s="19" t="s">
        <v>21</v>
      </c>
      <c r="G5281" s="180">
        <v>40905</v>
      </c>
      <c r="H5281" s="19" t="s">
        <v>7511</v>
      </c>
      <c r="I5281" s="19" t="s">
        <v>15719</v>
      </c>
      <c r="J5281" s="19" t="s">
        <v>23</v>
      </c>
      <c r="K5281" s="20" t="s">
        <v>10883</v>
      </c>
      <c r="L5281" s="19" t="s">
        <v>25</v>
      </c>
    </row>
    <row r="5282" spans="1:12" x14ac:dyDescent="0.25">
      <c r="A5282" s="19" t="s">
        <v>7438</v>
      </c>
      <c r="B5282" s="19" t="s">
        <v>7439</v>
      </c>
      <c r="C5282" s="19" t="s">
        <v>7508</v>
      </c>
      <c r="D5282" s="19" t="s">
        <v>7509</v>
      </c>
      <c r="E5282" s="20">
        <v>73739</v>
      </c>
      <c r="F5282" s="19" t="s">
        <v>7512</v>
      </c>
      <c r="G5282" s="19" t="s">
        <v>7513</v>
      </c>
      <c r="H5282" s="19" t="s">
        <v>7514</v>
      </c>
      <c r="I5282" s="19" t="s">
        <v>15719</v>
      </c>
      <c r="J5282" s="19" t="s">
        <v>23</v>
      </c>
      <c r="K5282" s="20" t="s">
        <v>2461</v>
      </c>
      <c r="L5282" s="19" t="s">
        <v>25</v>
      </c>
    </row>
    <row r="5283" spans="1:12" x14ac:dyDescent="0.25">
      <c r="A5283" s="19" t="s">
        <v>7438</v>
      </c>
      <c r="B5283" s="19" t="s">
        <v>7439</v>
      </c>
      <c r="C5283" s="19" t="s">
        <v>7508</v>
      </c>
      <c r="D5283" s="19" t="s">
        <v>7509</v>
      </c>
      <c r="E5283" s="20">
        <v>74065</v>
      </c>
      <c r="F5283" s="19" t="s">
        <v>7516</v>
      </c>
      <c r="G5283" s="19" t="s">
        <v>7517</v>
      </c>
      <c r="H5283" s="19" t="s">
        <v>7518</v>
      </c>
      <c r="I5283" s="19" t="s">
        <v>15719</v>
      </c>
      <c r="J5283" s="19" t="s">
        <v>23</v>
      </c>
      <c r="K5283" s="20" t="s">
        <v>3815</v>
      </c>
      <c r="L5283" s="19" t="s">
        <v>25</v>
      </c>
    </row>
    <row r="5284" spans="1:12" x14ac:dyDescent="0.25">
      <c r="A5284" s="19" t="s">
        <v>7438</v>
      </c>
      <c r="B5284" s="19" t="s">
        <v>7439</v>
      </c>
      <c r="C5284" s="19" t="s">
        <v>7508</v>
      </c>
      <c r="D5284" s="19" t="s">
        <v>7509</v>
      </c>
      <c r="E5284" s="20">
        <v>74065</v>
      </c>
      <c r="F5284" s="19" t="s">
        <v>7516</v>
      </c>
      <c r="G5284" s="19" t="s">
        <v>7519</v>
      </c>
      <c r="H5284" s="19" t="s">
        <v>7520</v>
      </c>
      <c r="I5284" s="19" t="s">
        <v>15719</v>
      </c>
      <c r="J5284" s="19" t="s">
        <v>23</v>
      </c>
      <c r="K5284" s="20" t="s">
        <v>6108</v>
      </c>
      <c r="L5284" s="19" t="s">
        <v>25</v>
      </c>
    </row>
    <row r="5285" spans="1:12" x14ac:dyDescent="0.25">
      <c r="A5285" s="19" t="s">
        <v>7438</v>
      </c>
      <c r="B5285" s="19" t="s">
        <v>7439</v>
      </c>
      <c r="C5285" s="19" t="s">
        <v>7508</v>
      </c>
      <c r="D5285" s="19" t="s">
        <v>7509</v>
      </c>
      <c r="E5285" s="20">
        <v>74065</v>
      </c>
      <c r="F5285" s="19" t="s">
        <v>7516</v>
      </c>
      <c r="G5285" s="19" t="s">
        <v>7522</v>
      </c>
      <c r="H5285" s="19" t="s">
        <v>7523</v>
      </c>
      <c r="I5285" s="19" t="s">
        <v>15719</v>
      </c>
      <c r="J5285" s="19" t="s">
        <v>23</v>
      </c>
      <c r="K5285" s="20" t="s">
        <v>6095</v>
      </c>
      <c r="L5285" s="19" t="s">
        <v>25</v>
      </c>
    </row>
    <row r="5286" spans="1:12" x14ac:dyDescent="0.25">
      <c r="A5286" s="19" t="s">
        <v>7438</v>
      </c>
      <c r="B5286" s="19" t="s">
        <v>7439</v>
      </c>
      <c r="C5286" s="19" t="s">
        <v>7508</v>
      </c>
      <c r="D5286" s="19" t="s">
        <v>7509</v>
      </c>
      <c r="E5286" s="20" t="s">
        <v>21</v>
      </c>
      <c r="F5286" s="19" t="s">
        <v>21</v>
      </c>
      <c r="G5286" s="180">
        <v>79463</v>
      </c>
      <c r="H5286" s="19" t="s">
        <v>7524</v>
      </c>
      <c r="I5286" s="19" t="s">
        <v>15719</v>
      </c>
      <c r="J5286" s="19" t="s">
        <v>23</v>
      </c>
      <c r="K5286" s="20" t="s">
        <v>12179</v>
      </c>
      <c r="L5286" s="19" t="s">
        <v>25</v>
      </c>
    </row>
    <row r="5287" spans="1:12" x14ac:dyDescent="0.25">
      <c r="A5287" s="19" t="s">
        <v>7438</v>
      </c>
      <c r="B5287" s="19" t="s">
        <v>7439</v>
      </c>
      <c r="C5287" s="19" t="s">
        <v>7508</v>
      </c>
      <c r="D5287" s="19" t="s">
        <v>7509</v>
      </c>
      <c r="E5287" s="20" t="s">
        <v>21</v>
      </c>
      <c r="F5287" s="19" t="s">
        <v>21</v>
      </c>
      <c r="G5287" s="180">
        <v>79464</v>
      </c>
      <c r="H5287" s="19" t="s">
        <v>7525</v>
      </c>
      <c r="I5287" s="19" t="s">
        <v>15719</v>
      </c>
      <c r="J5287" s="19" t="s">
        <v>23</v>
      </c>
      <c r="K5287" s="20" t="s">
        <v>12180</v>
      </c>
      <c r="L5287" s="19" t="s">
        <v>25</v>
      </c>
    </row>
    <row r="5288" spans="1:12" x14ac:dyDescent="0.25">
      <c r="A5288" s="19" t="s">
        <v>7438</v>
      </c>
      <c r="B5288" s="19" t="s">
        <v>7439</v>
      </c>
      <c r="C5288" s="19" t="s">
        <v>7508</v>
      </c>
      <c r="D5288" s="19" t="s">
        <v>7509</v>
      </c>
      <c r="E5288" s="20" t="s">
        <v>21</v>
      </c>
      <c r="F5288" s="19" t="s">
        <v>21</v>
      </c>
      <c r="G5288" s="180">
        <v>79466</v>
      </c>
      <c r="H5288" s="19" t="s">
        <v>7527</v>
      </c>
      <c r="I5288" s="19" t="s">
        <v>15719</v>
      </c>
      <c r="J5288" s="19" t="s">
        <v>23</v>
      </c>
      <c r="K5288" s="20" t="s">
        <v>5432</v>
      </c>
      <c r="L5288" s="19" t="s">
        <v>25</v>
      </c>
    </row>
    <row r="5289" spans="1:12" x14ac:dyDescent="0.25">
      <c r="A5289" s="19" t="s">
        <v>7438</v>
      </c>
      <c r="B5289" s="19" t="s">
        <v>7439</v>
      </c>
      <c r="C5289" s="19" t="s">
        <v>7508</v>
      </c>
      <c r="D5289" s="19" t="s">
        <v>7509</v>
      </c>
      <c r="E5289" s="20">
        <v>79497</v>
      </c>
      <c r="F5289" s="19" t="s">
        <v>7528</v>
      </c>
      <c r="G5289" s="19" t="s">
        <v>7529</v>
      </c>
      <c r="H5289" s="19" t="s">
        <v>7530</v>
      </c>
      <c r="I5289" s="19" t="s">
        <v>15719</v>
      </c>
      <c r="J5289" s="19" t="s">
        <v>23</v>
      </c>
      <c r="K5289" s="20" t="s">
        <v>12181</v>
      </c>
      <c r="L5289" s="19" t="s">
        <v>25</v>
      </c>
    </row>
    <row r="5290" spans="1:12" x14ac:dyDescent="0.25">
      <c r="A5290" s="19" t="s">
        <v>7438</v>
      </c>
      <c r="B5290" s="19" t="s">
        <v>7439</v>
      </c>
      <c r="C5290" s="19" t="s">
        <v>7508</v>
      </c>
      <c r="D5290" s="19" t="s">
        <v>7509</v>
      </c>
      <c r="E5290" s="20" t="s">
        <v>21</v>
      </c>
      <c r="F5290" s="19" t="s">
        <v>21</v>
      </c>
      <c r="G5290" s="180">
        <v>84645</v>
      </c>
      <c r="H5290" s="19" t="s">
        <v>7531</v>
      </c>
      <c r="I5290" s="19" t="s">
        <v>15719</v>
      </c>
      <c r="J5290" s="19" t="s">
        <v>23</v>
      </c>
      <c r="K5290" s="20" t="s">
        <v>11035</v>
      </c>
      <c r="L5290" s="19" t="s">
        <v>25</v>
      </c>
    </row>
    <row r="5291" spans="1:12" x14ac:dyDescent="0.25">
      <c r="A5291" s="19" t="s">
        <v>7438</v>
      </c>
      <c r="B5291" s="19" t="s">
        <v>7439</v>
      </c>
      <c r="C5291" s="19" t="s">
        <v>7508</v>
      </c>
      <c r="D5291" s="19" t="s">
        <v>7509</v>
      </c>
      <c r="E5291" s="20" t="s">
        <v>21</v>
      </c>
      <c r="F5291" s="19" t="s">
        <v>21</v>
      </c>
      <c r="G5291" s="180">
        <v>84657</v>
      </c>
      <c r="H5291" s="19" t="s">
        <v>7533</v>
      </c>
      <c r="I5291" s="19" t="s">
        <v>15719</v>
      </c>
      <c r="J5291" s="19" t="s">
        <v>23</v>
      </c>
      <c r="K5291" s="20" t="s">
        <v>2184</v>
      </c>
      <c r="L5291" s="19" t="s">
        <v>25</v>
      </c>
    </row>
    <row r="5292" spans="1:12" x14ac:dyDescent="0.25">
      <c r="A5292" s="19" t="s">
        <v>7438</v>
      </c>
      <c r="B5292" s="19" t="s">
        <v>7439</v>
      </c>
      <c r="C5292" s="19" t="s">
        <v>7508</v>
      </c>
      <c r="D5292" s="19" t="s">
        <v>7509</v>
      </c>
      <c r="E5292" s="20" t="s">
        <v>21</v>
      </c>
      <c r="F5292" s="19" t="s">
        <v>21</v>
      </c>
      <c r="G5292" s="180">
        <v>84659</v>
      </c>
      <c r="H5292" s="19" t="s">
        <v>7535</v>
      </c>
      <c r="I5292" s="19" t="s">
        <v>15719</v>
      </c>
      <c r="J5292" s="19" t="s">
        <v>23</v>
      </c>
      <c r="K5292" s="20" t="s">
        <v>1880</v>
      </c>
      <c r="L5292" s="19" t="s">
        <v>25</v>
      </c>
    </row>
    <row r="5293" spans="1:12" x14ac:dyDescent="0.25">
      <c r="A5293" s="19" t="s">
        <v>7438</v>
      </c>
      <c r="B5293" s="19" t="s">
        <v>7439</v>
      </c>
      <c r="C5293" s="19" t="s">
        <v>7508</v>
      </c>
      <c r="D5293" s="19" t="s">
        <v>7509</v>
      </c>
      <c r="E5293" s="20" t="s">
        <v>21</v>
      </c>
      <c r="F5293" s="19" t="s">
        <v>21</v>
      </c>
      <c r="G5293" s="180">
        <v>84679</v>
      </c>
      <c r="H5293" s="19" t="s">
        <v>7536</v>
      </c>
      <c r="I5293" s="19" t="s">
        <v>15719</v>
      </c>
      <c r="J5293" s="19" t="s">
        <v>23</v>
      </c>
      <c r="K5293" s="20" t="s">
        <v>1548</v>
      </c>
      <c r="L5293" s="19" t="s">
        <v>25</v>
      </c>
    </row>
    <row r="5294" spans="1:12" x14ac:dyDescent="0.25">
      <c r="A5294" s="19" t="s">
        <v>7438</v>
      </c>
      <c r="B5294" s="19" t="s">
        <v>7439</v>
      </c>
      <c r="C5294" s="19" t="s">
        <v>7508</v>
      </c>
      <c r="D5294" s="19" t="s">
        <v>7509</v>
      </c>
      <c r="E5294" s="20" t="s">
        <v>21</v>
      </c>
      <c r="F5294" s="19" t="s">
        <v>21</v>
      </c>
      <c r="G5294" s="180">
        <v>95464</v>
      </c>
      <c r="H5294" s="19" t="s">
        <v>7538</v>
      </c>
      <c r="I5294" s="19" t="s">
        <v>15719</v>
      </c>
      <c r="J5294" s="19" t="s">
        <v>23</v>
      </c>
      <c r="K5294" s="20" t="s">
        <v>12182</v>
      </c>
      <c r="L5294" s="19" t="s">
        <v>25</v>
      </c>
    </row>
    <row r="5295" spans="1:12" x14ac:dyDescent="0.25">
      <c r="A5295" s="19" t="s">
        <v>7438</v>
      </c>
      <c r="B5295" s="19" t="s">
        <v>7439</v>
      </c>
      <c r="C5295" s="19" t="s">
        <v>7539</v>
      </c>
      <c r="D5295" s="19" t="s">
        <v>7540</v>
      </c>
      <c r="E5295" s="20" t="s">
        <v>21</v>
      </c>
      <c r="F5295" s="19" t="s">
        <v>21</v>
      </c>
      <c r="G5295" s="180">
        <v>100716</v>
      </c>
      <c r="H5295" s="19" t="s">
        <v>7541</v>
      </c>
      <c r="I5295" s="19" t="s">
        <v>15719</v>
      </c>
      <c r="J5295" s="19" t="s">
        <v>9283</v>
      </c>
      <c r="K5295" s="20" t="s">
        <v>12183</v>
      </c>
      <c r="L5295" s="19" t="s">
        <v>25</v>
      </c>
    </row>
    <row r="5296" spans="1:12" x14ac:dyDescent="0.25">
      <c r="A5296" s="19" t="s">
        <v>7438</v>
      </c>
      <c r="B5296" s="19" t="s">
        <v>7439</v>
      </c>
      <c r="C5296" s="19" t="s">
        <v>7539</v>
      </c>
      <c r="D5296" s="19" t="s">
        <v>7540</v>
      </c>
      <c r="E5296" s="20" t="s">
        <v>21</v>
      </c>
      <c r="F5296" s="19" t="s">
        <v>21</v>
      </c>
      <c r="G5296" s="180">
        <v>100717</v>
      </c>
      <c r="H5296" s="19" t="s">
        <v>7543</v>
      </c>
      <c r="I5296" s="19" t="s">
        <v>15719</v>
      </c>
      <c r="J5296" s="19" t="s">
        <v>23</v>
      </c>
      <c r="K5296" s="20" t="s">
        <v>3099</v>
      </c>
      <c r="L5296" s="19" t="s">
        <v>25</v>
      </c>
    </row>
    <row r="5297" spans="1:12" x14ac:dyDescent="0.25">
      <c r="A5297" s="19" t="s">
        <v>7438</v>
      </c>
      <c r="B5297" s="19" t="s">
        <v>7439</v>
      </c>
      <c r="C5297" s="19" t="s">
        <v>7539</v>
      </c>
      <c r="D5297" s="19" t="s">
        <v>7540</v>
      </c>
      <c r="E5297" s="20" t="s">
        <v>21</v>
      </c>
      <c r="F5297" s="19" t="s">
        <v>21</v>
      </c>
      <c r="G5297" s="180">
        <v>100718</v>
      </c>
      <c r="H5297" s="19" t="s">
        <v>7544</v>
      </c>
      <c r="I5297" s="19" t="s">
        <v>15747</v>
      </c>
      <c r="J5297" s="19" t="s">
        <v>23</v>
      </c>
      <c r="K5297" s="20" t="s">
        <v>1258</v>
      </c>
      <c r="L5297" s="19" t="s">
        <v>25</v>
      </c>
    </row>
    <row r="5298" spans="1:12" x14ac:dyDescent="0.25">
      <c r="A5298" s="19" t="s">
        <v>7438</v>
      </c>
      <c r="B5298" s="19" t="s">
        <v>7439</v>
      </c>
      <c r="C5298" s="19" t="s">
        <v>7539</v>
      </c>
      <c r="D5298" s="19" t="s">
        <v>7540</v>
      </c>
      <c r="E5298" s="20" t="s">
        <v>21</v>
      </c>
      <c r="F5298" s="19" t="s">
        <v>21</v>
      </c>
      <c r="G5298" s="180">
        <v>100719</v>
      </c>
      <c r="H5298" s="19" t="s">
        <v>7546</v>
      </c>
      <c r="I5298" s="19" t="s">
        <v>15719</v>
      </c>
      <c r="J5298" s="19" t="s">
        <v>9283</v>
      </c>
      <c r="K5298" s="20" t="s">
        <v>3171</v>
      </c>
      <c r="L5298" s="19" t="s">
        <v>25</v>
      </c>
    </row>
    <row r="5299" spans="1:12" x14ac:dyDescent="0.25">
      <c r="A5299" s="19" t="s">
        <v>7438</v>
      </c>
      <c r="B5299" s="19" t="s">
        <v>7439</v>
      </c>
      <c r="C5299" s="19" t="s">
        <v>7539</v>
      </c>
      <c r="D5299" s="19" t="s">
        <v>7540</v>
      </c>
      <c r="E5299" s="20" t="s">
        <v>21</v>
      </c>
      <c r="F5299" s="19" t="s">
        <v>21</v>
      </c>
      <c r="G5299" s="180">
        <v>100720</v>
      </c>
      <c r="H5299" s="19" t="s">
        <v>7547</v>
      </c>
      <c r="I5299" s="19" t="s">
        <v>15719</v>
      </c>
      <c r="J5299" s="19" t="s">
        <v>23</v>
      </c>
      <c r="K5299" s="20" t="s">
        <v>1169</v>
      </c>
      <c r="L5299" s="19" t="s">
        <v>25</v>
      </c>
    </row>
    <row r="5300" spans="1:12" x14ac:dyDescent="0.25">
      <c r="A5300" s="19" t="s">
        <v>7438</v>
      </c>
      <c r="B5300" s="19" t="s">
        <v>7439</v>
      </c>
      <c r="C5300" s="19" t="s">
        <v>7539</v>
      </c>
      <c r="D5300" s="19" t="s">
        <v>7540</v>
      </c>
      <c r="E5300" s="20" t="s">
        <v>21</v>
      </c>
      <c r="F5300" s="19" t="s">
        <v>21</v>
      </c>
      <c r="G5300" s="180">
        <v>100721</v>
      </c>
      <c r="H5300" s="19" t="s">
        <v>7548</v>
      </c>
      <c r="I5300" s="19" t="s">
        <v>15719</v>
      </c>
      <c r="J5300" s="19" t="s">
        <v>9283</v>
      </c>
      <c r="K5300" s="20" t="s">
        <v>12184</v>
      </c>
      <c r="L5300" s="19" t="s">
        <v>25</v>
      </c>
    </row>
    <row r="5301" spans="1:12" x14ac:dyDescent="0.25">
      <c r="A5301" s="19" t="s">
        <v>7438</v>
      </c>
      <c r="B5301" s="19" t="s">
        <v>7439</v>
      </c>
      <c r="C5301" s="19" t="s">
        <v>7539</v>
      </c>
      <c r="D5301" s="19" t="s">
        <v>7540</v>
      </c>
      <c r="E5301" s="20" t="s">
        <v>21</v>
      </c>
      <c r="F5301" s="19" t="s">
        <v>21</v>
      </c>
      <c r="G5301" s="180">
        <v>100722</v>
      </c>
      <c r="H5301" s="19" t="s">
        <v>7550</v>
      </c>
      <c r="I5301" s="19" t="s">
        <v>15719</v>
      </c>
      <c r="J5301" s="19" t="s">
        <v>23</v>
      </c>
      <c r="K5301" s="20" t="s">
        <v>8809</v>
      </c>
      <c r="L5301" s="19" t="s">
        <v>25</v>
      </c>
    </row>
    <row r="5302" spans="1:12" x14ac:dyDescent="0.25">
      <c r="A5302" s="19" t="s">
        <v>7438</v>
      </c>
      <c r="B5302" s="19" t="s">
        <v>7439</v>
      </c>
      <c r="C5302" s="19" t="s">
        <v>7539</v>
      </c>
      <c r="D5302" s="19" t="s">
        <v>7540</v>
      </c>
      <c r="E5302" s="20" t="s">
        <v>21</v>
      </c>
      <c r="F5302" s="19" t="s">
        <v>21</v>
      </c>
      <c r="G5302" s="180">
        <v>100723</v>
      </c>
      <c r="H5302" s="19" t="s">
        <v>7552</v>
      </c>
      <c r="I5302" s="19" t="s">
        <v>15719</v>
      </c>
      <c r="J5302" s="19" t="s">
        <v>9283</v>
      </c>
      <c r="K5302" s="20" t="s">
        <v>12185</v>
      </c>
      <c r="L5302" s="19" t="s">
        <v>25</v>
      </c>
    </row>
    <row r="5303" spans="1:12" x14ac:dyDescent="0.25">
      <c r="A5303" s="19" t="s">
        <v>7438</v>
      </c>
      <c r="B5303" s="19" t="s">
        <v>7439</v>
      </c>
      <c r="C5303" s="19" t="s">
        <v>7539</v>
      </c>
      <c r="D5303" s="19" t="s">
        <v>7540</v>
      </c>
      <c r="E5303" s="20" t="s">
        <v>21</v>
      </c>
      <c r="F5303" s="19" t="s">
        <v>21</v>
      </c>
      <c r="G5303" s="180">
        <v>100724</v>
      </c>
      <c r="H5303" s="19" t="s">
        <v>7553</v>
      </c>
      <c r="I5303" s="19" t="s">
        <v>15719</v>
      </c>
      <c r="J5303" s="19" t="s">
        <v>23</v>
      </c>
      <c r="K5303" s="20" t="s">
        <v>4961</v>
      </c>
      <c r="L5303" s="19" t="s">
        <v>25</v>
      </c>
    </row>
    <row r="5304" spans="1:12" x14ac:dyDescent="0.25">
      <c r="A5304" s="19" t="s">
        <v>7438</v>
      </c>
      <c r="B5304" s="19" t="s">
        <v>7439</v>
      </c>
      <c r="C5304" s="19" t="s">
        <v>7539</v>
      </c>
      <c r="D5304" s="19" t="s">
        <v>7540</v>
      </c>
      <c r="E5304" s="20" t="s">
        <v>21</v>
      </c>
      <c r="F5304" s="19" t="s">
        <v>21</v>
      </c>
      <c r="G5304" s="180">
        <v>100725</v>
      </c>
      <c r="H5304" s="19" t="s">
        <v>7554</v>
      </c>
      <c r="I5304" s="19" t="s">
        <v>15719</v>
      </c>
      <c r="J5304" s="19" t="s">
        <v>9283</v>
      </c>
      <c r="K5304" s="20" t="s">
        <v>11435</v>
      </c>
      <c r="L5304" s="19" t="s">
        <v>25</v>
      </c>
    </row>
    <row r="5305" spans="1:12" x14ac:dyDescent="0.25">
      <c r="A5305" s="19" t="s">
        <v>7438</v>
      </c>
      <c r="B5305" s="19" t="s">
        <v>7439</v>
      </c>
      <c r="C5305" s="19" t="s">
        <v>7539</v>
      </c>
      <c r="D5305" s="19" t="s">
        <v>7540</v>
      </c>
      <c r="E5305" s="20" t="s">
        <v>21</v>
      </c>
      <c r="F5305" s="19" t="s">
        <v>21</v>
      </c>
      <c r="G5305" s="180">
        <v>100726</v>
      </c>
      <c r="H5305" s="19" t="s">
        <v>7555</v>
      </c>
      <c r="I5305" s="19" t="s">
        <v>15719</v>
      </c>
      <c r="J5305" s="19" t="s">
        <v>23</v>
      </c>
      <c r="K5305" s="20" t="s">
        <v>5835</v>
      </c>
      <c r="L5305" s="19" t="s">
        <v>25</v>
      </c>
    </row>
    <row r="5306" spans="1:12" x14ac:dyDescent="0.25">
      <c r="A5306" s="19" t="s">
        <v>7438</v>
      </c>
      <c r="B5306" s="19" t="s">
        <v>7439</v>
      </c>
      <c r="C5306" s="19" t="s">
        <v>7539</v>
      </c>
      <c r="D5306" s="19" t="s">
        <v>7540</v>
      </c>
      <c r="E5306" s="20" t="s">
        <v>21</v>
      </c>
      <c r="F5306" s="19" t="s">
        <v>21</v>
      </c>
      <c r="G5306" s="180">
        <v>100727</v>
      </c>
      <c r="H5306" s="19" t="s">
        <v>7557</v>
      </c>
      <c r="I5306" s="19" t="s">
        <v>15719</v>
      </c>
      <c r="J5306" s="19" t="s">
        <v>9283</v>
      </c>
      <c r="K5306" s="20" t="s">
        <v>4732</v>
      </c>
      <c r="L5306" s="19" t="s">
        <v>25</v>
      </c>
    </row>
    <row r="5307" spans="1:12" x14ac:dyDescent="0.25">
      <c r="A5307" s="19" t="s">
        <v>7438</v>
      </c>
      <c r="B5307" s="19" t="s">
        <v>7439</v>
      </c>
      <c r="C5307" s="19" t="s">
        <v>7539</v>
      </c>
      <c r="D5307" s="19" t="s">
        <v>7540</v>
      </c>
      <c r="E5307" s="20" t="s">
        <v>21</v>
      </c>
      <c r="F5307" s="19" t="s">
        <v>21</v>
      </c>
      <c r="G5307" s="180">
        <v>100728</v>
      </c>
      <c r="H5307" s="19" t="s">
        <v>7558</v>
      </c>
      <c r="I5307" s="19" t="s">
        <v>15719</v>
      </c>
      <c r="J5307" s="19" t="s">
        <v>23</v>
      </c>
      <c r="K5307" s="20" t="s">
        <v>11941</v>
      </c>
      <c r="L5307" s="19" t="s">
        <v>25</v>
      </c>
    </row>
    <row r="5308" spans="1:12" x14ac:dyDescent="0.25">
      <c r="A5308" s="19" t="s">
        <v>7438</v>
      </c>
      <c r="B5308" s="19" t="s">
        <v>7439</v>
      </c>
      <c r="C5308" s="19" t="s">
        <v>7539</v>
      </c>
      <c r="D5308" s="19" t="s">
        <v>7540</v>
      </c>
      <c r="E5308" s="20" t="s">
        <v>21</v>
      </c>
      <c r="F5308" s="19" t="s">
        <v>21</v>
      </c>
      <c r="G5308" s="180">
        <v>100729</v>
      </c>
      <c r="H5308" s="19" t="s">
        <v>7559</v>
      </c>
      <c r="I5308" s="19" t="s">
        <v>15719</v>
      </c>
      <c r="J5308" s="19" t="s">
        <v>9283</v>
      </c>
      <c r="K5308" s="20" t="s">
        <v>4079</v>
      </c>
      <c r="L5308" s="19" t="s">
        <v>25</v>
      </c>
    </row>
    <row r="5309" spans="1:12" x14ac:dyDescent="0.25">
      <c r="A5309" s="19" t="s">
        <v>7438</v>
      </c>
      <c r="B5309" s="19" t="s">
        <v>7439</v>
      </c>
      <c r="C5309" s="19" t="s">
        <v>7539</v>
      </c>
      <c r="D5309" s="19" t="s">
        <v>7540</v>
      </c>
      <c r="E5309" s="20" t="s">
        <v>21</v>
      </c>
      <c r="F5309" s="19" t="s">
        <v>21</v>
      </c>
      <c r="G5309" s="180">
        <v>100730</v>
      </c>
      <c r="H5309" s="19" t="s">
        <v>7560</v>
      </c>
      <c r="I5309" s="19" t="s">
        <v>15719</v>
      </c>
      <c r="J5309" s="19" t="s">
        <v>23</v>
      </c>
      <c r="K5309" s="20" t="s">
        <v>11526</v>
      </c>
      <c r="L5309" s="19" t="s">
        <v>25</v>
      </c>
    </row>
    <row r="5310" spans="1:12" x14ac:dyDescent="0.25">
      <c r="A5310" s="19" t="s">
        <v>7438</v>
      </c>
      <c r="B5310" s="19" t="s">
        <v>7439</v>
      </c>
      <c r="C5310" s="19" t="s">
        <v>7539</v>
      </c>
      <c r="D5310" s="19" t="s">
        <v>7540</v>
      </c>
      <c r="E5310" s="20" t="s">
        <v>21</v>
      </c>
      <c r="F5310" s="19" t="s">
        <v>21</v>
      </c>
      <c r="G5310" s="180">
        <v>100733</v>
      </c>
      <c r="H5310" s="19" t="s">
        <v>7562</v>
      </c>
      <c r="I5310" s="19" t="s">
        <v>15719</v>
      </c>
      <c r="J5310" s="19" t="s">
        <v>9283</v>
      </c>
      <c r="K5310" s="20" t="s">
        <v>11184</v>
      </c>
      <c r="L5310" s="19" t="s">
        <v>25</v>
      </c>
    </row>
    <row r="5311" spans="1:12" x14ac:dyDescent="0.25">
      <c r="A5311" s="19" t="s">
        <v>7438</v>
      </c>
      <c r="B5311" s="19" t="s">
        <v>7439</v>
      </c>
      <c r="C5311" s="19" t="s">
        <v>7539</v>
      </c>
      <c r="D5311" s="19" t="s">
        <v>7540</v>
      </c>
      <c r="E5311" s="20" t="s">
        <v>21</v>
      </c>
      <c r="F5311" s="19" t="s">
        <v>21</v>
      </c>
      <c r="G5311" s="180">
        <v>100734</v>
      </c>
      <c r="H5311" s="19" t="s">
        <v>7563</v>
      </c>
      <c r="I5311" s="19" t="s">
        <v>15719</v>
      </c>
      <c r="J5311" s="19" t="s">
        <v>23</v>
      </c>
      <c r="K5311" s="20" t="s">
        <v>12186</v>
      </c>
      <c r="L5311" s="19" t="s">
        <v>25</v>
      </c>
    </row>
    <row r="5312" spans="1:12" x14ac:dyDescent="0.25">
      <c r="A5312" s="19" t="s">
        <v>7438</v>
      </c>
      <c r="B5312" s="19" t="s">
        <v>7439</v>
      </c>
      <c r="C5312" s="19" t="s">
        <v>7539</v>
      </c>
      <c r="D5312" s="19" t="s">
        <v>7540</v>
      </c>
      <c r="E5312" s="20" t="s">
        <v>21</v>
      </c>
      <c r="F5312" s="19" t="s">
        <v>21</v>
      </c>
      <c r="G5312" s="180">
        <v>100735</v>
      </c>
      <c r="H5312" s="19" t="s">
        <v>7565</v>
      </c>
      <c r="I5312" s="19" t="s">
        <v>15719</v>
      </c>
      <c r="J5312" s="19" t="s">
        <v>9283</v>
      </c>
      <c r="K5312" s="20" t="s">
        <v>4822</v>
      </c>
      <c r="L5312" s="19" t="s">
        <v>25</v>
      </c>
    </row>
    <row r="5313" spans="1:12" x14ac:dyDescent="0.25">
      <c r="A5313" s="19" t="s">
        <v>7438</v>
      </c>
      <c r="B5313" s="19" t="s">
        <v>7439</v>
      </c>
      <c r="C5313" s="19" t="s">
        <v>7539</v>
      </c>
      <c r="D5313" s="19" t="s">
        <v>7540</v>
      </c>
      <c r="E5313" s="20" t="s">
        <v>21</v>
      </c>
      <c r="F5313" s="19" t="s">
        <v>21</v>
      </c>
      <c r="G5313" s="180">
        <v>100736</v>
      </c>
      <c r="H5313" s="19" t="s">
        <v>7566</v>
      </c>
      <c r="I5313" s="19" t="s">
        <v>15719</v>
      </c>
      <c r="J5313" s="19" t="s">
        <v>23</v>
      </c>
      <c r="K5313" s="20" t="s">
        <v>1758</v>
      </c>
      <c r="L5313" s="19" t="s">
        <v>25</v>
      </c>
    </row>
    <row r="5314" spans="1:12" x14ac:dyDescent="0.25">
      <c r="A5314" s="19" t="s">
        <v>7438</v>
      </c>
      <c r="B5314" s="19" t="s">
        <v>7439</v>
      </c>
      <c r="C5314" s="19" t="s">
        <v>7539</v>
      </c>
      <c r="D5314" s="19" t="s">
        <v>7540</v>
      </c>
      <c r="E5314" s="20" t="s">
        <v>21</v>
      </c>
      <c r="F5314" s="19" t="s">
        <v>21</v>
      </c>
      <c r="G5314" s="180">
        <v>100739</v>
      </c>
      <c r="H5314" s="19" t="s">
        <v>7568</v>
      </c>
      <c r="I5314" s="19" t="s">
        <v>15719</v>
      </c>
      <c r="J5314" s="19" t="s">
        <v>9283</v>
      </c>
      <c r="K5314" s="20" t="s">
        <v>850</v>
      </c>
      <c r="L5314" s="19" t="s">
        <v>25</v>
      </c>
    </row>
    <row r="5315" spans="1:12" x14ac:dyDescent="0.25">
      <c r="A5315" s="19" t="s">
        <v>7438</v>
      </c>
      <c r="B5315" s="19" t="s">
        <v>7439</v>
      </c>
      <c r="C5315" s="19" t="s">
        <v>7539</v>
      </c>
      <c r="D5315" s="19" t="s">
        <v>7540</v>
      </c>
      <c r="E5315" s="20" t="s">
        <v>21</v>
      </c>
      <c r="F5315" s="19" t="s">
        <v>21</v>
      </c>
      <c r="G5315" s="180">
        <v>100740</v>
      </c>
      <c r="H5315" s="19" t="s">
        <v>7569</v>
      </c>
      <c r="I5315" s="19" t="s">
        <v>15719</v>
      </c>
      <c r="J5315" s="19" t="s">
        <v>23</v>
      </c>
      <c r="K5315" s="20" t="s">
        <v>9323</v>
      </c>
      <c r="L5315" s="19" t="s">
        <v>25</v>
      </c>
    </row>
    <row r="5316" spans="1:12" x14ac:dyDescent="0.25">
      <c r="A5316" s="19" t="s">
        <v>7438</v>
      </c>
      <c r="B5316" s="19" t="s">
        <v>7439</v>
      </c>
      <c r="C5316" s="19" t="s">
        <v>7539</v>
      </c>
      <c r="D5316" s="19" t="s">
        <v>7540</v>
      </c>
      <c r="E5316" s="20" t="s">
        <v>21</v>
      </c>
      <c r="F5316" s="19" t="s">
        <v>21</v>
      </c>
      <c r="G5316" s="180">
        <v>100741</v>
      </c>
      <c r="H5316" s="19" t="s">
        <v>7570</v>
      </c>
      <c r="I5316" s="19" t="s">
        <v>15719</v>
      </c>
      <c r="J5316" s="19" t="s">
        <v>9283</v>
      </c>
      <c r="K5316" s="20" t="s">
        <v>225</v>
      </c>
      <c r="L5316" s="19" t="s">
        <v>25</v>
      </c>
    </row>
    <row r="5317" spans="1:12" x14ac:dyDescent="0.25">
      <c r="A5317" s="19" t="s">
        <v>7438</v>
      </c>
      <c r="B5317" s="19" t="s">
        <v>7439</v>
      </c>
      <c r="C5317" s="19" t="s">
        <v>7539</v>
      </c>
      <c r="D5317" s="19" t="s">
        <v>7540</v>
      </c>
      <c r="E5317" s="20" t="s">
        <v>21</v>
      </c>
      <c r="F5317" s="19" t="s">
        <v>21</v>
      </c>
      <c r="G5317" s="180">
        <v>100742</v>
      </c>
      <c r="H5317" s="19" t="s">
        <v>7572</v>
      </c>
      <c r="I5317" s="19" t="s">
        <v>15719</v>
      </c>
      <c r="J5317" s="19" t="s">
        <v>23</v>
      </c>
      <c r="K5317" s="20" t="s">
        <v>11435</v>
      </c>
      <c r="L5317" s="19" t="s">
        <v>25</v>
      </c>
    </row>
    <row r="5318" spans="1:12" x14ac:dyDescent="0.25">
      <c r="A5318" s="19" t="s">
        <v>7438</v>
      </c>
      <c r="B5318" s="19" t="s">
        <v>7439</v>
      </c>
      <c r="C5318" s="19" t="s">
        <v>7539</v>
      </c>
      <c r="D5318" s="19" t="s">
        <v>7540</v>
      </c>
      <c r="E5318" s="20" t="s">
        <v>21</v>
      </c>
      <c r="F5318" s="19" t="s">
        <v>21</v>
      </c>
      <c r="G5318" s="180">
        <v>100743</v>
      </c>
      <c r="H5318" s="19" t="s">
        <v>7573</v>
      </c>
      <c r="I5318" s="19" t="s">
        <v>15719</v>
      </c>
      <c r="J5318" s="19" t="s">
        <v>9283</v>
      </c>
      <c r="K5318" s="20" t="s">
        <v>10437</v>
      </c>
      <c r="L5318" s="19" t="s">
        <v>25</v>
      </c>
    </row>
    <row r="5319" spans="1:12" x14ac:dyDescent="0.25">
      <c r="A5319" s="19" t="s">
        <v>7438</v>
      </c>
      <c r="B5319" s="19" t="s">
        <v>7439</v>
      </c>
      <c r="C5319" s="19" t="s">
        <v>7539</v>
      </c>
      <c r="D5319" s="19" t="s">
        <v>7540</v>
      </c>
      <c r="E5319" s="20" t="s">
        <v>21</v>
      </c>
      <c r="F5319" s="19" t="s">
        <v>21</v>
      </c>
      <c r="G5319" s="180">
        <v>100744</v>
      </c>
      <c r="H5319" s="19" t="s">
        <v>7574</v>
      </c>
      <c r="I5319" s="19" t="s">
        <v>15719</v>
      </c>
      <c r="J5319" s="19" t="s">
        <v>444</v>
      </c>
      <c r="K5319" s="20" t="s">
        <v>3101</v>
      </c>
      <c r="L5319" s="19" t="s">
        <v>25</v>
      </c>
    </row>
    <row r="5320" spans="1:12" x14ac:dyDescent="0.25">
      <c r="A5320" s="19" t="s">
        <v>7438</v>
      </c>
      <c r="B5320" s="19" t="s">
        <v>7439</v>
      </c>
      <c r="C5320" s="19" t="s">
        <v>7539</v>
      </c>
      <c r="D5320" s="19" t="s">
        <v>7540</v>
      </c>
      <c r="E5320" s="20" t="s">
        <v>21</v>
      </c>
      <c r="F5320" s="19" t="s">
        <v>21</v>
      </c>
      <c r="G5320" s="180">
        <v>100745</v>
      </c>
      <c r="H5320" s="19" t="s">
        <v>7575</v>
      </c>
      <c r="I5320" s="19" t="s">
        <v>15719</v>
      </c>
      <c r="J5320" s="19" t="s">
        <v>9283</v>
      </c>
      <c r="K5320" s="20" t="s">
        <v>12187</v>
      </c>
      <c r="L5320" s="19" t="s">
        <v>25</v>
      </c>
    </row>
    <row r="5321" spans="1:12" x14ac:dyDescent="0.25">
      <c r="A5321" s="19" t="s">
        <v>7438</v>
      </c>
      <c r="B5321" s="19" t="s">
        <v>7439</v>
      </c>
      <c r="C5321" s="19" t="s">
        <v>7539</v>
      </c>
      <c r="D5321" s="19" t="s">
        <v>7540</v>
      </c>
      <c r="E5321" s="20" t="s">
        <v>21</v>
      </c>
      <c r="F5321" s="19" t="s">
        <v>21</v>
      </c>
      <c r="G5321" s="180">
        <v>100746</v>
      </c>
      <c r="H5321" s="19" t="s">
        <v>7576</v>
      </c>
      <c r="I5321" s="19" t="s">
        <v>15719</v>
      </c>
      <c r="J5321" s="19" t="s">
        <v>444</v>
      </c>
      <c r="K5321" s="20" t="s">
        <v>12188</v>
      </c>
      <c r="L5321" s="19" t="s">
        <v>25</v>
      </c>
    </row>
    <row r="5322" spans="1:12" x14ac:dyDescent="0.25">
      <c r="A5322" s="19" t="s">
        <v>7438</v>
      </c>
      <c r="B5322" s="19" t="s">
        <v>7439</v>
      </c>
      <c r="C5322" s="19" t="s">
        <v>7539</v>
      </c>
      <c r="D5322" s="19" t="s">
        <v>7540</v>
      </c>
      <c r="E5322" s="20" t="s">
        <v>21</v>
      </c>
      <c r="F5322" s="19" t="s">
        <v>21</v>
      </c>
      <c r="G5322" s="180">
        <v>100747</v>
      </c>
      <c r="H5322" s="19" t="s">
        <v>7577</v>
      </c>
      <c r="I5322" s="19" t="s">
        <v>15719</v>
      </c>
      <c r="J5322" s="19" t="s">
        <v>9283</v>
      </c>
      <c r="K5322" s="20" t="s">
        <v>3544</v>
      </c>
      <c r="L5322" s="19" t="s">
        <v>25</v>
      </c>
    </row>
    <row r="5323" spans="1:12" x14ac:dyDescent="0.25">
      <c r="A5323" s="19" t="s">
        <v>7438</v>
      </c>
      <c r="B5323" s="19" t="s">
        <v>7439</v>
      </c>
      <c r="C5323" s="19" t="s">
        <v>7539</v>
      </c>
      <c r="D5323" s="19" t="s">
        <v>7540</v>
      </c>
      <c r="E5323" s="20" t="s">
        <v>21</v>
      </c>
      <c r="F5323" s="19" t="s">
        <v>21</v>
      </c>
      <c r="G5323" s="180">
        <v>100748</v>
      </c>
      <c r="H5323" s="19" t="s">
        <v>7578</v>
      </c>
      <c r="I5323" s="19" t="s">
        <v>15719</v>
      </c>
      <c r="J5323" s="19" t="s">
        <v>23</v>
      </c>
      <c r="K5323" s="20" t="s">
        <v>4176</v>
      </c>
      <c r="L5323" s="19" t="s">
        <v>25</v>
      </c>
    </row>
    <row r="5324" spans="1:12" x14ac:dyDescent="0.25">
      <c r="A5324" s="19" t="s">
        <v>7438</v>
      </c>
      <c r="B5324" s="19" t="s">
        <v>7439</v>
      </c>
      <c r="C5324" s="19" t="s">
        <v>7539</v>
      </c>
      <c r="D5324" s="19" t="s">
        <v>7540</v>
      </c>
      <c r="E5324" s="20" t="s">
        <v>21</v>
      </c>
      <c r="F5324" s="19" t="s">
        <v>21</v>
      </c>
      <c r="G5324" s="180">
        <v>100749</v>
      </c>
      <c r="H5324" s="19" t="s">
        <v>7579</v>
      </c>
      <c r="I5324" s="19" t="s">
        <v>15719</v>
      </c>
      <c r="J5324" s="19" t="s">
        <v>9283</v>
      </c>
      <c r="K5324" s="20" t="s">
        <v>12189</v>
      </c>
      <c r="L5324" s="19" t="s">
        <v>25</v>
      </c>
    </row>
    <row r="5325" spans="1:12" x14ac:dyDescent="0.25">
      <c r="A5325" s="19" t="s">
        <v>7438</v>
      </c>
      <c r="B5325" s="19" t="s">
        <v>7439</v>
      </c>
      <c r="C5325" s="19" t="s">
        <v>7539</v>
      </c>
      <c r="D5325" s="19" t="s">
        <v>7540</v>
      </c>
      <c r="E5325" s="20" t="s">
        <v>21</v>
      </c>
      <c r="F5325" s="19" t="s">
        <v>21</v>
      </c>
      <c r="G5325" s="180">
        <v>100750</v>
      </c>
      <c r="H5325" s="19" t="s">
        <v>7580</v>
      </c>
      <c r="I5325" s="19" t="s">
        <v>15719</v>
      </c>
      <c r="J5325" s="19" t="s">
        <v>23</v>
      </c>
      <c r="K5325" s="20" t="s">
        <v>12190</v>
      </c>
      <c r="L5325" s="19" t="s">
        <v>25</v>
      </c>
    </row>
    <row r="5326" spans="1:12" x14ac:dyDescent="0.25">
      <c r="A5326" s="19" t="s">
        <v>7438</v>
      </c>
      <c r="B5326" s="19" t="s">
        <v>7439</v>
      </c>
      <c r="C5326" s="19" t="s">
        <v>7539</v>
      </c>
      <c r="D5326" s="19" t="s">
        <v>7540</v>
      </c>
      <c r="E5326" s="20" t="s">
        <v>21</v>
      </c>
      <c r="F5326" s="19" t="s">
        <v>21</v>
      </c>
      <c r="G5326" s="180">
        <v>100751</v>
      </c>
      <c r="H5326" s="19" t="s">
        <v>7581</v>
      </c>
      <c r="I5326" s="19" t="s">
        <v>15719</v>
      </c>
      <c r="J5326" s="19" t="s">
        <v>9283</v>
      </c>
      <c r="K5326" s="20" t="s">
        <v>7461</v>
      </c>
      <c r="L5326" s="19" t="s">
        <v>25</v>
      </c>
    </row>
    <row r="5327" spans="1:12" x14ac:dyDescent="0.25">
      <c r="A5327" s="19" t="s">
        <v>7438</v>
      </c>
      <c r="B5327" s="19" t="s">
        <v>7439</v>
      </c>
      <c r="C5327" s="19" t="s">
        <v>7539</v>
      </c>
      <c r="D5327" s="19" t="s">
        <v>7540</v>
      </c>
      <c r="E5327" s="20" t="s">
        <v>21</v>
      </c>
      <c r="F5327" s="19" t="s">
        <v>21</v>
      </c>
      <c r="G5327" s="180">
        <v>100752</v>
      </c>
      <c r="H5327" s="19" t="s">
        <v>7583</v>
      </c>
      <c r="I5327" s="19" t="s">
        <v>15719</v>
      </c>
      <c r="J5327" s="19" t="s">
        <v>23</v>
      </c>
      <c r="K5327" s="20" t="s">
        <v>773</v>
      </c>
      <c r="L5327" s="19" t="s">
        <v>25</v>
      </c>
    </row>
    <row r="5328" spans="1:12" x14ac:dyDescent="0.25">
      <c r="A5328" s="19" t="s">
        <v>7438</v>
      </c>
      <c r="B5328" s="19" t="s">
        <v>7439</v>
      </c>
      <c r="C5328" s="19" t="s">
        <v>7539</v>
      </c>
      <c r="D5328" s="19" t="s">
        <v>7540</v>
      </c>
      <c r="E5328" s="20" t="s">
        <v>21</v>
      </c>
      <c r="F5328" s="19" t="s">
        <v>21</v>
      </c>
      <c r="G5328" s="180">
        <v>100753</v>
      </c>
      <c r="H5328" s="19" t="s">
        <v>7584</v>
      </c>
      <c r="I5328" s="19" t="s">
        <v>15719</v>
      </c>
      <c r="J5328" s="19" t="s">
        <v>9283</v>
      </c>
      <c r="K5328" s="20" t="s">
        <v>11200</v>
      </c>
      <c r="L5328" s="19" t="s">
        <v>25</v>
      </c>
    </row>
    <row r="5329" spans="1:12" x14ac:dyDescent="0.25">
      <c r="A5329" s="19" t="s">
        <v>7438</v>
      </c>
      <c r="B5329" s="19" t="s">
        <v>7439</v>
      </c>
      <c r="C5329" s="19" t="s">
        <v>7539</v>
      </c>
      <c r="D5329" s="19" t="s">
        <v>7540</v>
      </c>
      <c r="E5329" s="20" t="s">
        <v>21</v>
      </c>
      <c r="F5329" s="19" t="s">
        <v>21</v>
      </c>
      <c r="G5329" s="180">
        <v>100754</v>
      </c>
      <c r="H5329" s="19" t="s">
        <v>7585</v>
      </c>
      <c r="I5329" s="19" t="s">
        <v>15719</v>
      </c>
      <c r="J5329" s="19" t="s">
        <v>23</v>
      </c>
      <c r="K5329" s="20" t="s">
        <v>8827</v>
      </c>
      <c r="L5329" s="19" t="s">
        <v>25</v>
      </c>
    </row>
    <row r="5330" spans="1:12" x14ac:dyDescent="0.25">
      <c r="A5330" s="19" t="s">
        <v>7438</v>
      </c>
      <c r="B5330" s="19" t="s">
        <v>7439</v>
      </c>
      <c r="C5330" s="19" t="s">
        <v>7539</v>
      </c>
      <c r="D5330" s="19" t="s">
        <v>7540</v>
      </c>
      <c r="E5330" s="20" t="s">
        <v>21</v>
      </c>
      <c r="F5330" s="19" t="s">
        <v>21</v>
      </c>
      <c r="G5330" s="180">
        <v>100757</v>
      </c>
      <c r="H5330" s="19" t="s">
        <v>7587</v>
      </c>
      <c r="I5330" s="19" t="s">
        <v>15719</v>
      </c>
      <c r="J5330" s="19" t="s">
        <v>9283</v>
      </c>
      <c r="K5330" s="20" t="s">
        <v>12191</v>
      </c>
      <c r="L5330" s="19" t="s">
        <v>25</v>
      </c>
    </row>
    <row r="5331" spans="1:12" x14ac:dyDescent="0.25">
      <c r="A5331" s="19" t="s">
        <v>7438</v>
      </c>
      <c r="B5331" s="19" t="s">
        <v>7439</v>
      </c>
      <c r="C5331" s="19" t="s">
        <v>7539</v>
      </c>
      <c r="D5331" s="19" t="s">
        <v>7540</v>
      </c>
      <c r="E5331" s="20" t="s">
        <v>21</v>
      </c>
      <c r="F5331" s="19" t="s">
        <v>21</v>
      </c>
      <c r="G5331" s="180">
        <v>100758</v>
      </c>
      <c r="H5331" s="19" t="s">
        <v>7588</v>
      </c>
      <c r="I5331" s="19" t="s">
        <v>15719</v>
      </c>
      <c r="J5331" s="19" t="s">
        <v>23</v>
      </c>
      <c r="K5331" s="20" t="s">
        <v>5223</v>
      </c>
      <c r="L5331" s="19" t="s">
        <v>25</v>
      </c>
    </row>
    <row r="5332" spans="1:12" x14ac:dyDescent="0.25">
      <c r="A5332" s="19" t="s">
        <v>7438</v>
      </c>
      <c r="B5332" s="19" t="s">
        <v>7439</v>
      </c>
      <c r="C5332" s="19" t="s">
        <v>7539</v>
      </c>
      <c r="D5332" s="19" t="s">
        <v>7540</v>
      </c>
      <c r="E5332" s="20" t="s">
        <v>21</v>
      </c>
      <c r="F5332" s="19" t="s">
        <v>21</v>
      </c>
      <c r="G5332" s="180">
        <v>100759</v>
      </c>
      <c r="H5332" s="19" t="s">
        <v>7589</v>
      </c>
      <c r="I5332" s="19" t="s">
        <v>15719</v>
      </c>
      <c r="J5332" s="19" t="s">
        <v>9283</v>
      </c>
      <c r="K5332" s="20" t="s">
        <v>3358</v>
      </c>
      <c r="L5332" s="19" t="s">
        <v>25</v>
      </c>
    </row>
    <row r="5333" spans="1:12" x14ac:dyDescent="0.25">
      <c r="A5333" s="19" t="s">
        <v>7438</v>
      </c>
      <c r="B5333" s="19" t="s">
        <v>7439</v>
      </c>
      <c r="C5333" s="19" t="s">
        <v>7539</v>
      </c>
      <c r="D5333" s="19" t="s">
        <v>7540</v>
      </c>
      <c r="E5333" s="20" t="s">
        <v>21</v>
      </c>
      <c r="F5333" s="19" t="s">
        <v>21</v>
      </c>
      <c r="G5333" s="180">
        <v>100760</v>
      </c>
      <c r="H5333" s="19" t="s">
        <v>7591</v>
      </c>
      <c r="I5333" s="19" t="s">
        <v>15719</v>
      </c>
      <c r="J5333" s="19" t="s">
        <v>444</v>
      </c>
      <c r="K5333" s="20" t="s">
        <v>2899</v>
      </c>
      <c r="L5333" s="19" t="s">
        <v>25</v>
      </c>
    </row>
    <row r="5334" spans="1:12" x14ac:dyDescent="0.25">
      <c r="A5334" s="19" t="s">
        <v>7438</v>
      </c>
      <c r="B5334" s="19" t="s">
        <v>7439</v>
      </c>
      <c r="C5334" s="19" t="s">
        <v>7539</v>
      </c>
      <c r="D5334" s="19" t="s">
        <v>7540</v>
      </c>
      <c r="E5334" s="20" t="s">
        <v>21</v>
      </c>
      <c r="F5334" s="19" t="s">
        <v>21</v>
      </c>
      <c r="G5334" s="180">
        <v>100761</v>
      </c>
      <c r="H5334" s="19" t="s">
        <v>7592</v>
      </c>
      <c r="I5334" s="19" t="s">
        <v>15719</v>
      </c>
      <c r="J5334" s="19" t="s">
        <v>9283</v>
      </c>
      <c r="K5334" s="20" t="s">
        <v>12192</v>
      </c>
      <c r="L5334" s="19" t="s">
        <v>25</v>
      </c>
    </row>
    <row r="5335" spans="1:12" x14ac:dyDescent="0.25">
      <c r="A5335" s="19" t="s">
        <v>7438</v>
      </c>
      <c r="B5335" s="19" t="s">
        <v>7439</v>
      </c>
      <c r="C5335" s="19" t="s">
        <v>7539</v>
      </c>
      <c r="D5335" s="19" t="s">
        <v>7540</v>
      </c>
      <c r="E5335" s="20" t="s">
        <v>21</v>
      </c>
      <c r="F5335" s="19" t="s">
        <v>21</v>
      </c>
      <c r="G5335" s="180">
        <v>100762</v>
      </c>
      <c r="H5335" s="19" t="s">
        <v>7593</v>
      </c>
      <c r="I5335" s="19" t="s">
        <v>15719</v>
      </c>
      <c r="J5335" s="19" t="s">
        <v>23</v>
      </c>
      <c r="K5335" s="20" t="s">
        <v>12193</v>
      </c>
      <c r="L5335" s="19" t="s">
        <v>25</v>
      </c>
    </row>
    <row r="5336" spans="1:12" x14ac:dyDescent="0.25">
      <c r="A5336" s="19" t="s">
        <v>7438</v>
      </c>
      <c r="B5336" s="19" t="s">
        <v>7439</v>
      </c>
      <c r="C5336" s="19" t="s">
        <v>7595</v>
      </c>
      <c r="D5336" s="19" t="s">
        <v>7596</v>
      </c>
      <c r="E5336" s="20" t="s">
        <v>21</v>
      </c>
      <c r="F5336" s="19" t="s">
        <v>21</v>
      </c>
      <c r="G5336" s="180">
        <v>41595</v>
      </c>
      <c r="H5336" s="19" t="s">
        <v>7597</v>
      </c>
      <c r="I5336" s="19" t="s">
        <v>15747</v>
      </c>
      <c r="J5336" s="19" t="s">
        <v>23</v>
      </c>
      <c r="K5336" s="20" t="s">
        <v>1615</v>
      </c>
      <c r="L5336" s="19" t="s">
        <v>25</v>
      </c>
    </row>
    <row r="5337" spans="1:12" x14ac:dyDescent="0.25">
      <c r="A5337" s="19" t="s">
        <v>7438</v>
      </c>
      <c r="B5337" s="19" t="s">
        <v>7439</v>
      </c>
      <c r="C5337" s="19" t="s">
        <v>7595</v>
      </c>
      <c r="D5337" s="19" t="s">
        <v>7596</v>
      </c>
      <c r="E5337" s="20">
        <v>73978</v>
      </c>
      <c r="F5337" s="19" t="s">
        <v>7598</v>
      </c>
      <c r="G5337" s="19" t="s">
        <v>7599</v>
      </c>
      <c r="H5337" s="19" t="s">
        <v>7600</v>
      </c>
      <c r="I5337" s="19" t="s">
        <v>15719</v>
      </c>
      <c r="J5337" s="19" t="s">
        <v>23</v>
      </c>
      <c r="K5337" s="20" t="s">
        <v>9492</v>
      </c>
      <c r="L5337" s="19" t="s">
        <v>25</v>
      </c>
    </row>
    <row r="5338" spans="1:12" x14ac:dyDescent="0.25">
      <c r="A5338" s="19" t="s">
        <v>7438</v>
      </c>
      <c r="B5338" s="19" t="s">
        <v>7439</v>
      </c>
      <c r="C5338" s="19" t="s">
        <v>7595</v>
      </c>
      <c r="D5338" s="19" t="s">
        <v>7596</v>
      </c>
      <c r="E5338" s="20">
        <v>74245</v>
      </c>
      <c r="F5338" s="19" t="s">
        <v>7601</v>
      </c>
      <c r="G5338" s="19" t="s">
        <v>7602</v>
      </c>
      <c r="H5338" s="19" t="s">
        <v>7601</v>
      </c>
      <c r="I5338" s="19" t="s">
        <v>15719</v>
      </c>
      <c r="J5338" s="19" t="s">
        <v>23</v>
      </c>
      <c r="K5338" s="20" t="s">
        <v>4508</v>
      </c>
      <c r="L5338" s="19" t="s">
        <v>25</v>
      </c>
    </row>
    <row r="5339" spans="1:12" x14ac:dyDescent="0.25">
      <c r="A5339" s="19" t="s">
        <v>7438</v>
      </c>
      <c r="B5339" s="19" t="s">
        <v>7439</v>
      </c>
      <c r="C5339" s="19" t="s">
        <v>7595</v>
      </c>
      <c r="D5339" s="19" t="s">
        <v>7596</v>
      </c>
      <c r="E5339" s="20" t="s">
        <v>21</v>
      </c>
      <c r="F5339" s="19" t="s">
        <v>21</v>
      </c>
      <c r="G5339" s="180">
        <v>79467</v>
      </c>
      <c r="H5339" s="19" t="s">
        <v>7603</v>
      </c>
      <c r="I5339" s="19" t="s">
        <v>21130</v>
      </c>
      <c r="J5339" s="19" t="s">
        <v>23</v>
      </c>
      <c r="K5339" s="20" t="s">
        <v>3632</v>
      </c>
      <c r="L5339" s="19" t="s">
        <v>25</v>
      </c>
    </row>
    <row r="5340" spans="1:12" x14ac:dyDescent="0.25">
      <c r="A5340" s="19" t="s">
        <v>7438</v>
      </c>
      <c r="B5340" s="19" t="s">
        <v>7439</v>
      </c>
      <c r="C5340" s="19" t="s">
        <v>7595</v>
      </c>
      <c r="D5340" s="19" t="s">
        <v>7596</v>
      </c>
      <c r="E5340" s="20">
        <v>79500</v>
      </c>
      <c r="F5340" s="19" t="s">
        <v>7605</v>
      </c>
      <c r="G5340" s="19" t="s">
        <v>7606</v>
      </c>
      <c r="H5340" s="19" t="s">
        <v>7607</v>
      </c>
      <c r="I5340" s="19" t="s">
        <v>15719</v>
      </c>
      <c r="J5340" s="19" t="s">
        <v>23</v>
      </c>
      <c r="K5340" s="20" t="s">
        <v>12194</v>
      </c>
      <c r="L5340" s="19" t="s">
        <v>25</v>
      </c>
    </row>
    <row r="5341" spans="1:12" x14ac:dyDescent="0.25">
      <c r="A5341" s="19" t="s">
        <v>7438</v>
      </c>
      <c r="B5341" s="19" t="s">
        <v>7439</v>
      </c>
      <c r="C5341" s="19" t="s">
        <v>7595</v>
      </c>
      <c r="D5341" s="19" t="s">
        <v>7596</v>
      </c>
      <c r="E5341" s="20" t="s">
        <v>21</v>
      </c>
      <c r="F5341" s="19" t="s">
        <v>21</v>
      </c>
      <c r="G5341" s="180">
        <v>84663</v>
      </c>
      <c r="H5341" s="19" t="s">
        <v>7609</v>
      </c>
      <c r="I5341" s="19" t="s">
        <v>15719</v>
      </c>
      <c r="J5341" s="19" t="s">
        <v>23</v>
      </c>
      <c r="K5341" s="20" t="s">
        <v>2091</v>
      </c>
      <c r="L5341" s="19" t="s">
        <v>25</v>
      </c>
    </row>
    <row r="5342" spans="1:12" x14ac:dyDescent="0.25">
      <c r="A5342" s="19" t="s">
        <v>7438</v>
      </c>
      <c r="B5342" s="19" t="s">
        <v>7439</v>
      </c>
      <c r="C5342" s="19" t="s">
        <v>7595</v>
      </c>
      <c r="D5342" s="19" t="s">
        <v>7596</v>
      </c>
      <c r="E5342" s="20" t="s">
        <v>21</v>
      </c>
      <c r="F5342" s="19" t="s">
        <v>21</v>
      </c>
      <c r="G5342" s="180">
        <v>84665</v>
      </c>
      <c r="H5342" s="19" t="s">
        <v>7611</v>
      </c>
      <c r="I5342" s="19" t="s">
        <v>15719</v>
      </c>
      <c r="J5342" s="19" t="s">
        <v>23</v>
      </c>
      <c r="K5342" s="20" t="s">
        <v>12195</v>
      </c>
      <c r="L5342" s="19" t="s">
        <v>25</v>
      </c>
    </row>
    <row r="5343" spans="1:12" x14ac:dyDescent="0.25">
      <c r="A5343" s="19" t="s">
        <v>7438</v>
      </c>
      <c r="B5343" s="19" t="s">
        <v>7439</v>
      </c>
      <c r="C5343" s="19" t="s">
        <v>7595</v>
      </c>
      <c r="D5343" s="19" t="s">
        <v>7596</v>
      </c>
      <c r="E5343" s="20" t="s">
        <v>21</v>
      </c>
      <c r="F5343" s="19" t="s">
        <v>21</v>
      </c>
      <c r="G5343" s="180">
        <v>84666</v>
      </c>
      <c r="H5343" s="19" t="s">
        <v>7612</v>
      </c>
      <c r="I5343" s="19" t="s">
        <v>15719</v>
      </c>
      <c r="J5343" s="19" t="s">
        <v>9283</v>
      </c>
      <c r="K5343" s="20" t="s">
        <v>12196</v>
      </c>
      <c r="L5343" s="19" t="s">
        <v>25</v>
      </c>
    </row>
    <row r="5344" spans="1:12" x14ac:dyDescent="0.25">
      <c r="A5344" s="19" t="s">
        <v>7614</v>
      </c>
      <c r="B5344" s="19" t="s">
        <v>7615</v>
      </c>
      <c r="C5344" s="19" t="s">
        <v>7616</v>
      </c>
      <c r="D5344" s="19" t="s">
        <v>7617</v>
      </c>
      <c r="E5344" s="20" t="s">
        <v>21</v>
      </c>
      <c r="F5344" s="19" t="s">
        <v>21</v>
      </c>
      <c r="G5344" s="180">
        <v>101749</v>
      </c>
      <c r="H5344" s="19" t="s">
        <v>7618</v>
      </c>
      <c r="I5344" s="19" t="s">
        <v>15719</v>
      </c>
      <c r="J5344" s="19" t="s">
        <v>9283</v>
      </c>
      <c r="K5344" s="20" t="s">
        <v>12197</v>
      </c>
      <c r="L5344" s="19" t="s">
        <v>25</v>
      </c>
    </row>
    <row r="5345" spans="1:12" x14ac:dyDescent="0.25">
      <c r="A5345" s="19" t="s">
        <v>7614</v>
      </c>
      <c r="B5345" s="19" t="s">
        <v>7615</v>
      </c>
      <c r="C5345" s="19" t="s">
        <v>7616</v>
      </c>
      <c r="D5345" s="19" t="s">
        <v>7617</v>
      </c>
      <c r="E5345" s="20" t="s">
        <v>21</v>
      </c>
      <c r="F5345" s="19" t="s">
        <v>21</v>
      </c>
      <c r="G5345" s="180">
        <v>101750</v>
      </c>
      <c r="H5345" s="19" t="s">
        <v>7619</v>
      </c>
      <c r="I5345" s="19" t="s">
        <v>15719</v>
      </c>
      <c r="J5345" s="19" t="s">
        <v>9283</v>
      </c>
      <c r="K5345" s="20" t="s">
        <v>1765</v>
      </c>
      <c r="L5345" s="19" t="s">
        <v>25</v>
      </c>
    </row>
    <row r="5346" spans="1:12" x14ac:dyDescent="0.25">
      <c r="A5346" s="19" t="s">
        <v>7614</v>
      </c>
      <c r="B5346" s="19" t="s">
        <v>7615</v>
      </c>
      <c r="C5346" s="19" t="s">
        <v>7620</v>
      </c>
      <c r="D5346" s="19" t="s">
        <v>7621</v>
      </c>
      <c r="E5346" s="20" t="s">
        <v>21</v>
      </c>
      <c r="F5346" s="19" t="s">
        <v>21</v>
      </c>
      <c r="G5346" s="180">
        <v>101729</v>
      </c>
      <c r="H5346" s="19" t="s">
        <v>7622</v>
      </c>
      <c r="I5346" s="19" t="s">
        <v>15719</v>
      </c>
      <c r="J5346" s="19" t="s">
        <v>23</v>
      </c>
      <c r="K5346" s="20" t="s">
        <v>8910</v>
      </c>
      <c r="L5346" s="19" t="s">
        <v>25</v>
      </c>
    </row>
    <row r="5347" spans="1:12" x14ac:dyDescent="0.25">
      <c r="A5347" s="19" t="s">
        <v>7614</v>
      </c>
      <c r="B5347" s="19" t="s">
        <v>7615</v>
      </c>
      <c r="C5347" s="19" t="s">
        <v>7620</v>
      </c>
      <c r="D5347" s="19" t="s">
        <v>7621</v>
      </c>
      <c r="E5347" s="20" t="s">
        <v>21</v>
      </c>
      <c r="F5347" s="19" t="s">
        <v>21</v>
      </c>
      <c r="G5347" s="180">
        <v>101746</v>
      </c>
      <c r="H5347" s="19" t="s">
        <v>7623</v>
      </c>
      <c r="I5347" s="19" t="s">
        <v>15719</v>
      </c>
      <c r="J5347" s="19" t="s">
        <v>23</v>
      </c>
      <c r="K5347" s="20" t="s">
        <v>12198</v>
      </c>
      <c r="L5347" s="19" t="s">
        <v>25</v>
      </c>
    </row>
    <row r="5348" spans="1:12" x14ac:dyDescent="0.25">
      <c r="A5348" s="19" t="s">
        <v>7614</v>
      </c>
      <c r="B5348" s="19" t="s">
        <v>7615</v>
      </c>
      <c r="C5348" s="19" t="s">
        <v>7620</v>
      </c>
      <c r="D5348" s="19" t="s">
        <v>7621</v>
      </c>
      <c r="E5348" s="20" t="s">
        <v>21</v>
      </c>
      <c r="F5348" s="19" t="s">
        <v>21</v>
      </c>
      <c r="G5348" s="180">
        <v>101751</v>
      </c>
      <c r="H5348" s="19" t="s">
        <v>7624</v>
      </c>
      <c r="I5348" s="19" t="s">
        <v>15719</v>
      </c>
      <c r="J5348" s="19" t="s">
        <v>23</v>
      </c>
      <c r="K5348" s="20" t="s">
        <v>12199</v>
      </c>
      <c r="L5348" s="19" t="s">
        <v>25</v>
      </c>
    </row>
    <row r="5349" spans="1:12" x14ac:dyDescent="0.25">
      <c r="A5349" s="19" t="s">
        <v>7614</v>
      </c>
      <c r="B5349" s="19" t="s">
        <v>7615</v>
      </c>
      <c r="C5349" s="19" t="s">
        <v>7625</v>
      </c>
      <c r="D5349" s="19" t="s">
        <v>7626</v>
      </c>
      <c r="E5349" s="20" t="s">
        <v>21</v>
      </c>
      <c r="F5349" s="19" t="s">
        <v>21</v>
      </c>
      <c r="G5349" s="180">
        <v>87246</v>
      </c>
      <c r="H5349" s="19" t="s">
        <v>7627</v>
      </c>
      <c r="I5349" s="19" t="s">
        <v>15719</v>
      </c>
      <c r="J5349" s="19" t="s">
        <v>23</v>
      </c>
      <c r="K5349" s="20" t="s">
        <v>50</v>
      </c>
      <c r="L5349" s="19" t="s">
        <v>25</v>
      </c>
    </row>
    <row r="5350" spans="1:12" x14ac:dyDescent="0.25">
      <c r="A5350" s="19" t="s">
        <v>7614</v>
      </c>
      <c r="B5350" s="19" t="s">
        <v>7615</v>
      </c>
      <c r="C5350" s="19" t="s">
        <v>7625</v>
      </c>
      <c r="D5350" s="19" t="s">
        <v>7626</v>
      </c>
      <c r="E5350" s="20" t="s">
        <v>21</v>
      </c>
      <c r="F5350" s="19" t="s">
        <v>21</v>
      </c>
      <c r="G5350" s="180">
        <v>87247</v>
      </c>
      <c r="H5350" s="19" t="s">
        <v>7628</v>
      </c>
      <c r="I5350" s="19" t="s">
        <v>15719</v>
      </c>
      <c r="J5350" s="19" t="s">
        <v>23</v>
      </c>
      <c r="K5350" s="20" t="s">
        <v>4206</v>
      </c>
      <c r="L5350" s="19" t="s">
        <v>25</v>
      </c>
    </row>
    <row r="5351" spans="1:12" x14ac:dyDescent="0.25">
      <c r="A5351" s="19" t="s">
        <v>7614</v>
      </c>
      <c r="B5351" s="19" t="s">
        <v>7615</v>
      </c>
      <c r="C5351" s="19" t="s">
        <v>7625</v>
      </c>
      <c r="D5351" s="19" t="s">
        <v>7626</v>
      </c>
      <c r="E5351" s="20" t="s">
        <v>21</v>
      </c>
      <c r="F5351" s="19" t="s">
        <v>21</v>
      </c>
      <c r="G5351" s="180">
        <v>87248</v>
      </c>
      <c r="H5351" s="19" t="s">
        <v>7629</v>
      </c>
      <c r="I5351" s="19" t="s">
        <v>15719</v>
      </c>
      <c r="J5351" s="19" t="s">
        <v>23</v>
      </c>
      <c r="K5351" s="20" t="s">
        <v>12200</v>
      </c>
      <c r="L5351" s="19" t="s">
        <v>25</v>
      </c>
    </row>
    <row r="5352" spans="1:12" x14ac:dyDescent="0.25">
      <c r="A5352" s="19" t="s">
        <v>7614</v>
      </c>
      <c r="B5352" s="19" t="s">
        <v>7615</v>
      </c>
      <c r="C5352" s="19" t="s">
        <v>7625</v>
      </c>
      <c r="D5352" s="19" t="s">
        <v>7626</v>
      </c>
      <c r="E5352" s="20" t="s">
        <v>21</v>
      </c>
      <c r="F5352" s="19" t="s">
        <v>21</v>
      </c>
      <c r="G5352" s="180">
        <v>87249</v>
      </c>
      <c r="H5352" s="19" t="s">
        <v>7631</v>
      </c>
      <c r="I5352" s="19" t="s">
        <v>15719</v>
      </c>
      <c r="J5352" s="19" t="s">
        <v>23</v>
      </c>
      <c r="K5352" s="20" t="s">
        <v>12201</v>
      </c>
      <c r="L5352" s="19" t="s">
        <v>25</v>
      </c>
    </row>
    <row r="5353" spans="1:12" x14ac:dyDescent="0.25">
      <c r="A5353" s="19" t="s">
        <v>7614</v>
      </c>
      <c r="B5353" s="19" t="s">
        <v>7615</v>
      </c>
      <c r="C5353" s="19" t="s">
        <v>7625</v>
      </c>
      <c r="D5353" s="19" t="s">
        <v>7626</v>
      </c>
      <c r="E5353" s="20" t="s">
        <v>21</v>
      </c>
      <c r="F5353" s="19" t="s">
        <v>21</v>
      </c>
      <c r="G5353" s="180">
        <v>87250</v>
      </c>
      <c r="H5353" s="19" t="s">
        <v>7633</v>
      </c>
      <c r="I5353" s="19" t="s">
        <v>15719</v>
      </c>
      <c r="J5353" s="19" t="s">
        <v>23</v>
      </c>
      <c r="K5353" s="20" t="s">
        <v>12202</v>
      </c>
      <c r="L5353" s="19" t="s">
        <v>25</v>
      </c>
    </row>
    <row r="5354" spans="1:12" x14ac:dyDescent="0.25">
      <c r="A5354" s="19" t="s">
        <v>7614</v>
      </c>
      <c r="B5354" s="19" t="s">
        <v>7615</v>
      </c>
      <c r="C5354" s="19" t="s">
        <v>7625</v>
      </c>
      <c r="D5354" s="19" t="s">
        <v>7626</v>
      </c>
      <c r="E5354" s="20" t="s">
        <v>21</v>
      </c>
      <c r="F5354" s="19" t="s">
        <v>21</v>
      </c>
      <c r="G5354" s="180">
        <v>87251</v>
      </c>
      <c r="H5354" s="19" t="s">
        <v>7634</v>
      </c>
      <c r="I5354" s="19" t="s">
        <v>15719</v>
      </c>
      <c r="J5354" s="19" t="s">
        <v>23</v>
      </c>
      <c r="K5354" s="20" t="s">
        <v>12203</v>
      </c>
      <c r="L5354" s="19" t="s">
        <v>25</v>
      </c>
    </row>
    <row r="5355" spans="1:12" x14ac:dyDescent="0.25">
      <c r="A5355" s="19" t="s">
        <v>7614</v>
      </c>
      <c r="B5355" s="19" t="s">
        <v>7615</v>
      </c>
      <c r="C5355" s="19" t="s">
        <v>7625</v>
      </c>
      <c r="D5355" s="19" t="s">
        <v>7626</v>
      </c>
      <c r="E5355" s="20" t="s">
        <v>21</v>
      </c>
      <c r="F5355" s="19" t="s">
        <v>21</v>
      </c>
      <c r="G5355" s="180">
        <v>87255</v>
      </c>
      <c r="H5355" s="19" t="s">
        <v>7636</v>
      </c>
      <c r="I5355" s="19" t="s">
        <v>15719</v>
      </c>
      <c r="J5355" s="19" t="s">
        <v>23</v>
      </c>
      <c r="K5355" s="20" t="s">
        <v>12204</v>
      </c>
      <c r="L5355" s="19" t="s">
        <v>25</v>
      </c>
    </row>
    <row r="5356" spans="1:12" x14ac:dyDescent="0.25">
      <c r="A5356" s="19" t="s">
        <v>7614</v>
      </c>
      <c r="B5356" s="19" t="s">
        <v>7615</v>
      </c>
      <c r="C5356" s="19" t="s">
        <v>7625</v>
      </c>
      <c r="D5356" s="19" t="s">
        <v>7626</v>
      </c>
      <c r="E5356" s="20" t="s">
        <v>21</v>
      </c>
      <c r="F5356" s="19" t="s">
        <v>21</v>
      </c>
      <c r="G5356" s="180">
        <v>87256</v>
      </c>
      <c r="H5356" s="19" t="s">
        <v>7637</v>
      </c>
      <c r="I5356" s="19" t="s">
        <v>15719</v>
      </c>
      <c r="J5356" s="19" t="s">
        <v>23</v>
      </c>
      <c r="K5356" s="20" t="s">
        <v>12205</v>
      </c>
      <c r="L5356" s="19" t="s">
        <v>25</v>
      </c>
    </row>
    <row r="5357" spans="1:12" x14ac:dyDescent="0.25">
      <c r="A5357" s="19" t="s">
        <v>7614</v>
      </c>
      <c r="B5357" s="19" t="s">
        <v>7615</v>
      </c>
      <c r="C5357" s="19" t="s">
        <v>7625</v>
      </c>
      <c r="D5357" s="19" t="s">
        <v>7626</v>
      </c>
      <c r="E5357" s="20" t="s">
        <v>21</v>
      </c>
      <c r="F5357" s="19" t="s">
        <v>21</v>
      </c>
      <c r="G5357" s="180">
        <v>87257</v>
      </c>
      <c r="H5357" s="19" t="s">
        <v>7638</v>
      </c>
      <c r="I5357" s="19" t="s">
        <v>15719</v>
      </c>
      <c r="J5357" s="19" t="s">
        <v>23</v>
      </c>
      <c r="K5357" s="20" t="s">
        <v>11948</v>
      </c>
      <c r="L5357" s="19" t="s">
        <v>25</v>
      </c>
    </row>
    <row r="5358" spans="1:12" x14ac:dyDescent="0.25">
      <c r="A5358" s="19" t="s">
        <v>7614</v>
      </c>
      <c r="B5358" s="19" t="s">
        <v>7615</v>
      </c>
      <c r="C5358" s="19" t="s">
        <v>7625</v>
      </c>
      <c r="D5358" s="19" t="s">
        <v>7626</v>
      </c>
      <c r="E5358" s="20" t="s">
        <v>21</v>
      </c>
      <c r="F5358" s="19" t="s">
        <v>21</v>
      </c>
      <c r="G5358" s="180">
        <v>87258</v>
      </c>
      <c r="H5358" s="19" t="s">
        <v>7639</v>
      </c>
      <c r="I5358" s="19" t="s">
        <v>15719</v>
      </c>
      <c r="J5358" s="19" t="s">
        <v>23</v>
      </c>
      <c r="K5358" s="20" t="s">
        <v>12206</v>
      </c>
      <c r="L5358" s="19" t="s">
        <v>25</v>
      </c>
    </row>
    <row r="5359" spans="1:12" x14ac:dyDescent="0.25">
      <c r="A5359" s="19" t="s">
        <v>7614</v>
      </c>
      <c r="B5359" s="19" t="s">
        <v>7615</v>
      </c>
      <c r="C5359" s="19" t="s">
        <v>7625</v>
      </c>
      <c r="D5359" s="19" t="s">
        <v>7626</v>
      </c>
      <c r="E5359" s="20" t="s">
        <v>21</v>
      </c>
      <c r="F5359" s="19" t="s">
        <v>21</v>
      </c>
      <c r="G5359" s="180">
        <v>87259</v>
      </c>
      <c r="H5359" s="19" t="s">
        <v>7640</v>
      </c>
      <c r="I5359" s="19" t="s">
        <v>15719</v>
      </c>
      <c r="J5359" s="19" t="s">
        <v>23</v>
      </c>
      <c r="K5359" s="20" t="s">
        <v>5220</v>
      </c>
      <c r="L5359" s="19" t="s">
        <v>25</v>
      </c>
    </row>
    <row r="5360" spans="1:12" x14ac:dyDescent="0.25">
      <c r="A5360" s="19" t="s">
        <v>7614</v>
      </c>
      <c r="B5360" s="19" t="s">
        <v>7615</v>
      </c>
      <c r="C5360" s="19" t="s">
        <v>7625</v>
      </c>
      <c r="D5360" s="19" t="s">
        <v>7626</v>
      </c>
      <c r="E5360" s="20" t="s">
        <v>21</v>
      </c>
      <c r="F5360" s="19" t="s">
        <v>21</v>
      </c>
      <c r="G5360" s="180">
        <v>87260</v>
      </c>
      <c r="H5360" s="19" t="s">
        <v>7641</v>
      </c>
      <c r="I5360" s="19" t="s">
        <v>15719</v>
      </c>
      <c r="J5360" s="19" t="s">
        <v>23</v>
      </c>
      <c r="K5360" s="20" t="s">
        <v>4100</v>
      </c>
      <c r="L5360" s="19" t="s">
        <v>25</v>
      </c>
    </row>
    <row r="5361" spans="1:12" x14ac:dyDescent="0.25">
      <c r="A5361" s="19" t="s">
        <v>7614</v>
      </c>
      <c r="B5361" s="19" t="s">
        <v>7615</v>
      </c>
      <c r="C5361" s="19" t="s">
        <v>7625</v>
      </c>
      <c r="D5361" s="19" t="s">
        <v>7626</v>
      </c>
      <c r="E5361" s="20" t="s">
        <v>21</v>
      </c>
      <c r="F5361" s="19" t="s">
        <v>21</v>
      </c>
      <c r="G5361" s="180">
        <v>87261</v>
      </c>
      <c r="H5361" s="19" t="s">
        <v>7643</v>
      </c>
      <c r="I5361" s="19" t="s">
        <v>15719</v>
      </c>
      <c r="J5361" s="19" t="s">
        <v>23</v>
      </c>
      <c r="K5361" s="20" t="s">
        <v>12207</v>
      </c>
      <c r="L5361" s="19" t="s">
        <v>25</v>
      </c>
    </row>
    <row r="5362" spans="1:12" x14ac:dyDescent="0.25">
      <c r="A5362" s="19" t="s">
        <v>7614</v>
      </c>
      <c r="B5362" s="19" t="s">
        <v>7615</v>
      </c>
      <c r="C5362" s="19" t="s">
        <v>7625</v>
      </c>
      <c r="D5362" s="19" t="s">
        <v>7626</v>
      </c>
      <c r="E5362" s="20" t="s">
        <v>21</v>
      </c>
      <c r="F5362" s="19" t="s">
        <v>21</v>
      </c>
      <c r="G5362" s="180">
        <v>87262</v>
      </c>
      <c r="H5362" s="19" t="s">
        <v>7644</v>
      </c>
      <c r="I5362" s="19" t="s">
        <v>15719</v>
      </c>
      <c r="J5362" s="19" t="s">
        <v>23</v>
      </c>
      <c r="K5362" s="20" t="s">
        <v>12208</v>
      </c>
      <c r="L5362" s="19" t="s">
        <v>25</v>
      </c>
    </row>
    <row r="5363" spans="1:12" x14ac:dyDescent="0.25">
      <c r="A5363" s="19" t="s">
        <v>7614</v>
      </c>
      <c r="B5363" s="19" t="s">
        <v>7615</v>
      </c>
      <c r="C5363" s="19" t="s">
        <v>7625</v>
      </c>
      <c r="D5363" s="19" t="s">
        <v>7626</v>
      </c>
      <c r="E5363" s="20" t="s">
        <v>21</v>
      </c>
      <c r="F5363" s="19" t="s">
        <v>21</v>
      </c>
      <c r="G5363" s="180">
        <v>87263</v>
      </c>
      <c r="H5363" s="19" t="s">
        <v>7645</v>
      </c>
      <c r="I5363" s="19" t="s">
        <v>15719</v>
      </c>
      <c r="J5363" s="19" t="s">
        <v>23</v>
      </c>
      <c r="K5363" s="20" t="s">
        <v>12209</v>
      </c>
      <c r="L5363" s="19" t="s">
        <v>25</v>
      </c>
    </row>
    <row r="5364" spans="1:12" x14ac:dyDescent="0.25">
      <c r="A5364" s="19" t="s">
        <v>7614</v>
      </c>
      <c r="B5364" s="19" t="s">
        <v>7615</v>
      </c>
      <c r="C5364" s="19" t="s">
        <v>7625</v>
      </c>
      <c r="D5364" s="19" t="s">
        <v>7626</v>
      </c>
      <c r="E5364" s="20" t="s">
        <v>21</v>
      </c>
      <c r="F5364" s="19" t="s">
        <v>21</v>
      </c>
      <c r="G5364" s="180">
        <v>89046</v>
      </c>
      <c r="H5364" s="19" t="s">
        <v>7646</v>
      </c>
      <c r="I5364" s="19" t="s">
        <v>15719</v>
      </c>
      <c r="J5364" s="19" t="s">
        <v>23</v>
      </c>
      <c r="K5364" s="20" t="s">
        <v>12210</v>
      </c>
      <c r="L5364" s="19" t="s">
        <v>25</v>
      </c>
    </row>
    <row r="5365" spans="1:12" x14ac:dyDescent="0.25">
      <c r="A5365" s="19" t="s">
        <v>7614</v>
      </c>
      <c r="B5365" s="19" t="s">
        <v>7615</v>
      </c>
      <c r="C5365" s="19" t="s">
        <v>7625</v>
      </c>
      <c r="D5365" s="19" t="s">
        <v>7626</v>
      </c>
      <c r="E5365" s="20" t="s">
        <v>21</v>
      </c>
      <c r="F5365" s="19" t="s">
        <v>21</v>
      </c>
      <c r="G5365" s="180">
        <v>89171</v>
      </c>
      <c r="H5365" s="19" t="s">
        <v>7647</v>
      </c>
      <c r="I5365" s="19" t="s">
        <v>15719</v>
      </c>
      <c r="J5365" s="19" t="s">
        <v>23</v>
      </c>
      <c r="K5365" s="20" t="s">
        <v>12211</v>
      </c>
      <c r="L5365" s="19" t="s">
        <v>25</v>
      </c>
    </row>
    <row r="5366" spans="1:12" x14ac:dyDescent="0.25">
      <c r="A5366" s="19" t="s">
        <v>7614</v>
      </c>
      <c r="B5366" s="19" t="s">
        <v>7615</v>
      </c>
      <c r="C5366" s="19" t="s">
        <v>7625</v>
      </c>
      <c r="D5366" s="19" t="s">
        <v>7626</v>
      </c>
      <c r="E5366" s="20" t="s">
        <v>21</v>
      </c>
      <c r="F5366" s="19" t="s">
        <v>21</v>
      </c>
      <c r="G5366" s="180">
        <v>93389</v>
      </c>
      <c r="H5366" s="19" t="s">
        <v>7648</v>
      </c>
      <c r="I5366" s="19" t="s">
        <v>15719</v>
      </c>
      <c r="J5366" s="19" t="s">
        <v>23</v>
      </c>
      <c r="K5366" s="20" t="s">
        <v>1820</v>
      </c>
      <c r="L5366" s="19" t="s">
        <v>25</v>
      </c>
    </row>
    <row r="5367" spans="1:12" x14ac:dyDescent="0.25">
      <c r="A5367" s="19" t="s">
        <v>7614</v>
      </c>
      <c r="B5367" s="19" t="s">
        <v>7615</v>
      </c>
      <c r="C5367" s="19" t="s">
        <v>7625</v>
      </c>
      <c r="D5367" s="19" t="s">
        <v>7626</v>
      </c>
      <c r="E5367" s="20" t="s">
        <v>21</v>
      </c>
      <c r="F5367" s="19" t="s">
        <v>21</v>
      </c>
      <c r="G5367" s="180">
        <v>93390</v>
      </c>
      <c r="H5367" s="19" t="s">
        <v>7649</v>
      </c>
      <c r="I5367" s="19" t="s">
        <v>15719</v>
      </c>
      <c r="J5367" s="19" t="s">
        <v>23</v>
      </c>
      <c r="K5367" s="20" t="s">
        <v>5853</v>
      </c>
      <c r="L5367" s="19" t="s">
        <v>25</v>
      </c>
    </row>
    <row r="5368" spans="1:12" x14ac:dyDescent="0.25">
      <c r="A5368" s="19" t="s">
        <v>7614</v>
      </c>
      <c r="B5368" s="19" t="s">
        <v>7615</v>
      </c>
      <c r="C5368" s="19" t="s">
        <v>7625</v>
      </c>
      <c r="D5368" s="19" t="s">
        <v>7626</v>
      </c>
      <c r="E5368" s="20" t="s">
        <v>21</v>
      </c>
      <c r="F5368" s="19" t="s">
        <v>21</v>
      </c>
      <c r="G5368" s="180">
        <v>93391</v>
      </c>
      <c r="H5368" s="19" t="s">
        <v>7650</v>
      </c>
      <c r="I5368" s="19" t="s">
        <v>15719</v>
      </c>
      <c r="J5368" s="19" t="s">
        <v>23</v>
      </c>
      <c r="K5368" s="20" t="s">
        <v>4633</v>
      </c>
      <c r="L5368" s="19" t="s">
        <v>25</v>
      </c>
    </row>
    <row r="5369" spans="1:12" x14ac:dyDescent="0.25">
      <c r="A5369" s="19" t="s">
        <v>7614</v>
      </c>
      <c r="B5369" s="19" t="s">
        <v>7615</v>
      </c>
      <c r="C5369" s="19" t="s">
        <v>7652</v>
      </c>
      <c r="D5369" s="19" t="s">
        <v>7653</v>
      </c>
      <c r="E5369" s="20" t="s">
        <v>21</v>
      </c>
      <c r="F5369" s="19" t="s">
        <v>21</v>
      </c>
      <c r="G5369" s="180">
        <v>98670</v>
      </c>
      <c r="H5369" s="19" t="s">
        <v>7654</v>
      </c>
      <c r="I5369" s="19" t="s">
        <v>15719</v>
      </c>
      <c r="J5369" s="19" t="s">
        <v>9283</v>
      </c>
      <c r="K5369" s="20" t="s">
        <v>12212</v>
      </c>
      <c r="L5369" s="19" t="s">
        <v>25</v>
      </c>
    </row>
    <row r="5370" spans="1:12" x14ac:dyDescent="0.25">
      <c r="A5370" s="19" t="s">
        <v>7614</v>
      </c>
      <c r="B5370" s="19" t="s">
        <v>7615</v>
      </c>
      <c r="C5370" s="19" t="s">
        <v>7652</v>
      </c>
      <c r="D5370" s="19" t="s">
        <v>7653</v>
      </c>
      <c r="E5370" s="20" t="s">
        <v>21</v>
      </c>
      <c r="F5370" s="19" t="s">
        <v>21</v>
      </c>
      <c r="G5370" s="180">
        <v>98671</v>
      </c>
      <c r="H5370" s="19" t="s">
        <v>7655</v>
      </c>
      <c r="I5370" s="19" t="s">
        <v>15719</v>
      </c>
      <c r="J5370" s="19" t="s">
        <v>23</v>
      </c>
      <c r="K5370" s="20" t="s">
        <v>12213</v>
      </c>
      <c r="L5370" s="19" t="s">
        <v>25</v>
      </c>
    </row>
    <row r="5371" spans="1:12" x14ac:dyDescent="0.25">
      <c r="A5371" s="19" t="s">
        <v>7614</v>
      </c>
      <c r="B5371" s="19" t="s">
        <v>7615</v>
      </c>
      <c r="C5371" s="19" t="s">
        <v>7652</v>
      </c>
      <c r="D5371" s="19" t="s">
        <v>7653</v>
      </c>
      <c r="E5371" s="20" t="s">
        <v>21</v>
      </c>
      <c r="F5371" s="19" t="s">
        <v>21</v>
      </c>
      <c r="G5371" s="180">
        <v>98672</v>
      </c>
      <c r="H5371" s="19" t="s">
        <v>7656</v>
      </c>
      <c r="I5371" s="19" t="s">
        <v>15719</v>
      </c>
      <c r="J5371" s="19" t="s">
        <v>23</v>
      </c>
      <c r="K5371" s="20" t="s">
        <v>12214</v>
      </c>
      <c r="L5371" s="19" t="s">
        <v>25</v>
      </c>
    </row>
    <row r="5372" spans="1:12" x14ac:dyDescent="0.25">
      <c r="A5372" s="19" t="s">
        <v>7614</v>
      </c>
      <c r="B5372" s="19" t="s">
        <v>7615</v>
      </c>
      <c r="C5372" s="19" t="s">
        <v>7652</v>
      </c>
      <c r="D5372" s="19" t="s">
        <v>7653</v>
      </c>
      <c r="E5372" s="20" t="s">
        <v>21</v>
      </c>
      <c r="F5372" s="19" t="s">
        <v>21</v>
      </c>
      <c r="G5372" s="180">
        <v>98673</v>
      </c>
      <c r="H5372" s="19" t="s">
        <v>7657</v>
      </c>
      <c r="I5372" s="19" t="s">
        <v>15719</v>
      </c>
      <c r="J5372" s="19" t="s">
        <v>9283</v>
      </c>
      <c r="K5372" s="20" t="s">
        <v>12215</v>
      </c>
      <c r="L5372" s="19" t="s">
        <v>25</v>
      </c>
    </row>
    <row r="5373" spans="1:12" x14ac:dyDescent="0.25">
      <c r="A5373" s="19" t="s">
        <v>7614</v>
      </c>
      <c r="B5373" s="19" t="s">
        <v>7615</v>
      </c>
      <c r="C5373" s="19" t="s">
        <v>7652</v>
      </c>
      <c r="D5373" s="19" t="s">
        <v>7653</v>
      </c>
      <c r="E5373" s="20" t="s">
        <v>21</v>
      </c>
      <c r="F5373" s="19" t="s">
        <v>21</v>
      </c>
      <c r="G5373" s="180">
        <v>98678</v>
      </c>
      <c r="H5373" s="19" t="s">
        <v>7658</v>
      </c>
      <c r="I5373" s="19" t="s">
        <v>15719</v>
      </c>
      <c r="J5373" s="19" t="s">
        <v>23</v>
      </c>
      <c r="K5373" s="20" t="s">
        <v>12216</v>
      </c>
      <c r="L5373" s="19" t="s">
        <v>25</v>
      </c>
    </row>
    <row r="5374" spans="1:12" x14ac:dyDescent="0.25">
      <c r="A5374" s="19" t="s">
        <v>7614</v>
      </c>
      <c r="B5374" s="19" t="s">
        <v>7615</v>
      </c>
      <c r="C5374" s="19" t="s">
        <v>7652</v>
      </c>
      <c r="D5374" s="19" t="s">
        <v>7653</v>
      </c>
      <c r="E5374" s="20" t="s">
        <v>21</v>
      </c>
      <c r="F5374" s="19" t="s">
        <v>21</v>
      </c>
      <c r="G5374" s="180">
        <v>98679</v>
      </c>
      <c r="H5374" s="19" t="s">
        <v>7660</v>
      </c>
      <c r="I5374" s="19" t="s">
        <v>15719</v>
      </c>
      <c r="J5374" s="19" t="s">
        <v>9283</v>
      </c>
      <c r="K5374" s="20" t="s">
        <v>12217</v>
      </c>
      <c r="L5374" s="19" t="s">
        <v>25</v>
      </c>
    </row>
    <row r="5375" spans="1:12" x14ac:dyDescent="0.25">
      <c r="A5375" s="19" t="s">
        <v>7614</v>
      </c>
      <c r="B5375" s="19" t="s">
        <v>7615</v>
      </c>
      <c r="C5375" s="19" t="s">
        <v>7652</v>
      </c>
      <c r="D5375" s="19" t="s">
        <v>7653</v>
      </c>
      <c r="E5375" s="20" t="s">
        <v>21</v>
      </c>
      <c r="F5375" s="19" t="s">
        <v>21</v>
      </c>
      <c r="G5375" s="180">
        <v>98680</v>
      </c>
      <c r="H5375" s="19" t="s">
        <v>7662</v>
      </c>
      <c r="I5375" s="19" t="s">
        <v>15719</v>
      </c>
      <c r="J5375" s="19" t="s">
        <v>9283</v>
      </c>
      <c r="K5375" s="20" t="s">
        <v>6133</v>
      </c>
      <c r="L5375" s="19" t="s">
        <v>25</v>
      </c>
    </row>
    <row r="5376" spans="1:12" x14ac:dyDescent="0.25">
      <c r="A5376" s="19" t="s">
        <v>7614</v>
      </c>
      <c r="B5376" s="19" t="s">
        <v>7615</v>
      </c>
      <c r="C5376" s="19" t="s">
        <v>7652</v>
      </c>
      <c r="D5376" s="19" t="s">
        <v>7653</v>
      </c>
      <c r="E5376" s="20" t="s">
        <v>21</v>
      </c>
      <c r="F5376" s="19" t="s">
        <v>21</v>
      </c>
      <c r="G5376" s="180">
        <v>98681</v>
      </c>
      <c r="H5376" s="19" t="s">
        <v>7663</v>
      </c>
      <c r="I5376" s="19" t="s">
        <v>15719</v>
      </c>
      <c r="J5376" s="19" t="s">
        <v>9283</v>
      </c>
      <c r="K5376" s="20" t="s">
        <v>7793</v>
      </c>
      <c r="L5376" s="19" t="s">
        <v>25</v>
      </c>
    </row>
    <row r="5377" spans="1:12" x14ac:dyDescent="0.25">
      <c r="A5377" s="19" t="s">
        <v>7614</v>
      </c>
      <c r="B5377" s="19" t="s">
        <v>7615</v>
      </c>
      <c r="C5377" s="19" t="s">
        <v>7652</v>
      </c>
      <c r="D5377" s="19" t="s">
        <v>7653</v>
      </c>
      <c r="E5377" s="20" t="s">
        <v>21</v>
      </c>
      <c r="F5377" s="19" t="s">
        <v>21</v>
      </c>
      <c r="G5377" s="180">
        <v>98682</v>
      </c>
      <c r="H5377" s="19" t="s">
        <v>7665</v>
      </c>
      <c r="I5377" s="19" t="s">
        <v>15719</v>
      </c>
      <c r="J5377" s="19" t="s">
        <v>9283</v>
      </c>
      <c r="K5377" s="20" t="s">
        <v>12218</v>
      </c>
      <c r="L5377" s="19" t="s">
        <v>25</v>
      </c>
    </row>
    <row r="5378" spans="1:12" x14ac:dyDescent="0.25">
      <c r="A5378" s="19" t="s">
        <v>7614</v>
      </c>
      <c r="B5378" s="19" t="s">
        <v>7615</v>
      </c>
      <c r="C5378" s="19" t="s">
        <v>7652</v>
      </c>
      <c r="D5378" s="19" t="s">
        <v>7653</v>
      </c>
      <c r="E5378" s="20" t="s">
        <v>21</v>
      </c>
      <c r="F5378" s="19" t="s">
        <v>21</v>
      </c>
      <c r="G5378" s="180">
        <v>98685</v>
      </c>
      <c r="H5378" s="19" t="s">
        <v>7666</v>
      </c>
      <c r="I5378" s="19" t="s">
        <v>15747</v>
      </c>
      <c r="J5378" s="19" t="s">
        <v>23</v>
      </c>
      <c r="K5378" s="20" t="s">
        <v>9545</v>
      </c>
      <c r="L5378" s="19" t="s">
        <v>25</v>
      </c>
    </row>
    <row r="5379" spans="1:12" x14ac:dyDescent="0.25">
      <c r="A5379" s="19" t="s">
        <v>7614</v>
      </c>
      <c r="B5379" s="19" t="s">
        <v>7615</v>
      </c>
      <c r="C5379" s="19" t="s">
        <v>7652</v>
      </c>
      <c r="D5379" s="19" t="s">
        <v>7653</v>
      </c>
      <c r="E5379" s="20" t="s">
        <v>21</v>
      </c>
      <c r="F5379" s="19" t="s">
        <v>21</v>
      </c>
      <c r="G5379" s="180">
        <v>98686</v>
      </c>
      <c r="H5379" s="19" t="s">
        <v>7667</v>
      </c>
      <c r="I5379" s="19" t="s">
        <v>15747</v>
      </c>
      <c r="J5379" s="19" t="s">
        <v>9283</v>
      </c>
      <c r="K5379" s="20" t="s">
        <v>4063</v>
      </c>
      <c r="L5379" s="19" t="s">
        <v>25</v>
      </c>
    </row>
    <row r="5380" spans="1:12" x14ac:dyDescent="0.25">
      <c r="A5380" s="19" t="s">
        <v>7614</v>
      </c>
      <c r="B5380" s="19" t="s">
        <v>7615</v>
      </c>
      <c r="C5380" s="19" t="s">
        <v>7652</v>
      </c>
      <c r="D5380" s="19" t="s">
        <v>7653</v>
      </c>
      <c r="E5380" s="20" t="s">
        <v>21</v>
      </c>
      <c r="F5380" s="19" t="s">
        <v>21</v>
      </c>
      <c r="G5380" s="180">
        <v>98688</v>
      </c>
      <c r="H5380" s="19" t="s">
        <v>7669</v>
      </c>
      <c r="I5380" s="19" t="s">
        <v>15747</v>
      </c>
      <c r="J5380" s="19" t="s">
        <v>9283</v>
      </c>
      <c r="K5380" s="20" t="s">
        <v>12219</v>
      </c>
      <c r="L5380" s="19" t="s">
        <v>25</v>
      </c>
    </row>
    <row r="5381" spans="1:12" x14ac:dyDescent="0.25">
      <c r="A5381" s="19" t="s">
        <v>7614</v>
      </c>
      <c r="B5381" s="19" t="s">
        <v>7615</v>
      </c>
      <c r="C5381" s="19" t="s">
        <v>7652</v>
      </c>
      <c r="D5381" s="19" t="s">
        <v>7653</v>
      </c>
      <c r="E5381" s="20" t="s">
        <v>21</v>
      </c>
      <c r="F5381" s="19" t="s">
        <v>21</v>
      </c>
      <c r="G5381" s="180">
        <v>98689</v>
      </c>
      <c r="H5381" s="19" t="s">
        <v>7671</v>
      </c>
      <c r="I5381" s="19" t="s">
        <v>15747</v>
      </c>
      <c r="J5381" s="19" t="s">
        <v>23</v>
      </c>
      <c r="K5381" s="20" t="s">
        <v>12220</v>
      </c>
      <c r="L5381" s="19" t="s">
        <v>25</v>
      </c>
    </row>
    <row r="5382" spans="1:12" x14ac:dyDescent="0.25">
      <c r="A5382" s="19" t="s">
        <v>7614</v>
      </c>
      <c r="B5382" s="19" t="s">
        <v>7615</v>
      </c>
      <c r="C5382" s="19" t="s">
        <v>7652</v>
      </c>
      <c r="D5382" s="19" t="s">
        <v>7653</v>
      </c>
      <c r="E5382" s="20" t="s">
        <v>21</v>
      </c>
      <c r="F5382" s="19" t="s">
        <v>21</v>
      </c>
      <c r="G5382" s="180">
        <v>101090</v>
      </c>
      <c r="H5382" s="19" t="s">
        <v>7672</v>
      </c>
      <c r="I5382" s="19" t="s">
        <v>15719</v>
      </c>
      <c r="J5382" s="19" t="s">
        <v>23</v>
      </c>
      <c r="K5382" s="20" t="s">
        <v>12221</v>
      </c>
      <c r="L5382" s="19" t="s">
        <v>25</v>
      </c>
    </row>
    <row r="5383" spans="1:12" x14ac:dyDescent="0.25">
      <c r="A5383" s="19" t="s">
        <v>7614</v>
      </c>
      <c r="B5383" s="19" t="s">
        <v>7615</v>
      </c>
      <c r="C5383" s="19" t="s">
        <v>7652</v>
      </c>
      <c r="D5383" s="19" t="s">
        <v>7653</v>
      </c>
      <c r="E5383" s="20" t="s">
        <v>21</v>
      </c>
      <c r="F5383" s="19" t="s">
        <v>21</v>
      </c>
      <c r="G5383" s="180">
        <v>101091</v>
      </c>
      <c r="H5383" s="19" t="s">
        <v>7674</v>
      </c>
      <c r="I5383" s="19" t="s">
        <v>15719</v>
      </c>
      <c r="J5383" s="19" t="s">
        <v>9283</v>
      </c>
      <c r="K5383" s="20" t="s">
        <v>12222</v>
      </c>
      <c r="L5383" s="19" t="s">
        <v>25</v>
      </c>
    </row>
    <row r="5384" spans="1:12" x14ac:dyDescent="0.25">
      <c r="A5384" s="19" t="s">
        <v>7614</v>
      </c>
      <c r="B5384" s="19" t="s">
        <v>7615</v>
      </c>
      <c r="C5384" s="19" t="s">
        <v>7652</v>
      </c>
      <c r="D5384" s="19" t="s">
        <v>7653</v>
      </c>
      <c r="E5384" s="20" t="s">
        <v>21</v>
      </c>
      <c r="F5384" s="19" t="s">
        <v>21</v>
      </c>
      <c r="G5384" s="180">
        <v>101725</v>
      </c>
      <c r="H5384" s="19" t="s">
        <v>7675</v>
      </c>
      <c r="I5384" s="19" t="s">
        <v>15719</v>
      </c>
      <c r="J5384" s="19" t="s">
        <v>9283</v>
      </c>
      <c r="K5384" s="20" t="s">
        <v>12223</v>
      </c>
      <c r="L5384" s="19" t="s">
        <v>25</v>
      </c>
    </row>
    <row r="5385" spans="1:12" x14ac:dyDescent="0.25">
      <c r="A5385" s="19" t="s">
        <v>7614</v>
      </c>
      <c r="B5385" s="19" t="s">
        <v>7615</v>
      </c>
      <c r="C5385" s="19" t="s">
        <v>7652</v>
      </c>
      <c r="D5385" s="19" t="s">
        <v>7653</v>
      </c>
      <c r="E5385" s="20" t="s">
        <v>21</v>
      </c>
      <c r="F5385" s="19" t="s">
        <v>21</v>
      </c>
      <c r="G5385" s="180">
        <v>101726</v>
      </c>
      <c r="H5385" s="19" t="s">
        <v>7676</v>
      </c>
      <c r="I5385" s="19" t="s">
        <v>15719</v>
      </c>
      <c r="J5385" s="19" t="s">
        <v>9283</v>
      </c>
      <c r="K5385" s="20" t="s">
        <v>12212</v>
      </c>
      <c r="L5385" s="19" t="s">
        <v>25</v>
      </c>
    </row>
    <row r="5386" spans="1:12" x14ac:dyDescent="0.25">
      <c r="A5386" s="19" t="s">
        <v>7614</v>
      </c>
      <c r="B5386" s="19" t="s">
        <v>7615</v>
      </c>
      <c r="C5386" s="19" t="s">
        <v>7652</v>
      </c>
      <c r="D5386" s="19" t="s">
        <v>7653</v>
      </c>
      <c r="E5386" s="20" t="s">
        <v>21</v>
      </c>
      <c r="F5386" s="19" t="s">
        <v>21</v>
      </c>
      <c r="G5386" s="180">
        <v>101731</v>
      </c>
      <c r="H5386" s="19" t="s">
        <v>7677</v>
      </c>
      <c r="I5386" s="19" t="s">
        <v>15719</v>
      </c>
      <c r="J5386" s="19" t="s">
        <v>23</v>
      </c>
      <c r="K5386" s="20" t="s">
        <v>12224</v>
      </c>
      <c r="L5386" s="19" t="s">
        <v>25</v>
      </c>
    </row>
    <row r="5387" spans="1:12" x14ac:dyDescent="0.25">
      <c r="A5387" s="19" t="s">
        <v>7614</v>
      </c>
      <c r="B5387" s="19" t="s">
        <v>7615</v>
      </c>
      <c r="C5387" s="19" t="s">
        <v>7652</v>
      </c>
      <c r="D5387" s="19" t="s">
        <v>7653</v>
      </c>
      <c r="E5387" s="20" t="s">
        <v>21</v>
      </c>
      <c r="F5387" s="19" t="s">
        <v>21</v>
      </c>
      <c r="G5387" s="180">
        <v>101732</v>
      </c>
      <c r="H5387" s="19" t="s">
        <v>7678</v>
      </c>
      <c r="I5387" s="19" t="s">
        <v>15719</v>
      </c>
      <c r="J5387" s="19" t="s">
        <v>23</v>
      </c>
      <c r="K5387" s="20" t="s">
        <v>12225</v>
      </c>
      <c r="L5387" s="19" t="s">
        <v>25</v>
      </c>
    </row>
    <row r="5388" spans="1:12" x14ac:dyDescent="0.25">
      <c r="A5388" s="19" t="s">
        <v>7614</v>
      </c>
      <c r="B5388" s="19" t="s">
        <v>7615</v>
      </c>
      <c r="C5388" s="19" t="s">
        <v>7652</v>
      </c>
      <c r="D5388" s="19" t="s">
        <v>7653</v>
      </c>
      <c r="E5388" s="20" t="s">
        <v>21</v>
      </c>
      <c r="F5388" s="19" t="s">
        <v>21</v>
      </c>
      <c r="G5388" s="180">
        <v>101752</v>
      </c>
      <c r="H5388" s="19" t="s">
        <v>7679</v>
      </c>
      <c r="I5388" s="19" t="s">
        <v>15719</v>
      </c>
      <c r="J5388" s="19" t="s">
        <v>9283</v>
      </c>
      <c r="K5388" s="20" t="s">
        <v>6155</v>
      </c>
      <c r="L5388" s="19" t="s">
        <v>25</v>
      </c>
    </row>
    <row r="5389" spans="1:12" x14ac:dyDescent="0.25">
      <c r="A5389" s="19" t="s">
        <v>7614</v>
      </c>
      <c r="B5389" s="19" t="s">
        <v>7615</v>
      </c>
      <c r="C5389" s="19" t="s">
        <v>7680</v>
      </c>
      <c r="D5389" s="19" t="s">
        <v>7681</v>
      </c>
      <c r="E5389" s="20" t="s">
        <v>21</v>
      </c>
      <c r="F5389" s="19" t="s">
        <v>21</v>
      </c>
      <c r="G5389" s="180">
        <v>101094</v>
      </c>
      <c r="H5389" s="19" t="s">
        <v>7682</v>
      </c>
      <c r="I5389" s="19" t="s">
        <v>15747</v>
      </c>
      <c r="J5389" s="19" t="s">
        <v>23</v>
      </c>
      <c r="K5389" s="20" t="s">
        <v>12226</v>
      </c>
      <c r="L5389" s="19" t="s">
        <v>25</v>
      </c>
    </row>
    <row r="5390" spans="1:12" x14ac:dyDescent="0.25">
      <c r="A5390" s="19" t="s">
        <v>7614</v>
      </c>
      <c r="B5390" s="19" t="s">
        <v>7615</v>
      </c>
      <c r="C5390" s="19" t="s">
        <v>7680</v>
      </c>
      <c r="D5390" s="19" t="s">
        <v>7681</v>
      </c>
      <c r="E5390" s="20" t="s">
        <v>21</v>
      </c>
      <c r="F5390" s="19" t="s">
        <v>21</v>
      </c>
      <c r="G5390" s="180">
        <v>101727</v>
      </c>
      <c r="H5390" s="19" t="s">
        <v>7683</v>
      </c>
      <c r="I5390" s="19" t="s">
        <v>15719</v>
      </c>
      <c r="J5390" s="19" t="s">
        <v>23</v>
      </c>
      <c r="K5390" s="20" t="s">
        <v>12227</v>
      </c>
      <c r="L5390" s="19" t="s">
        <v>25</v>
      </c>
    </row>
    <row r="5391" spans="1:12" x14ac:dyDescent="0.25">
      <c r="A5391" s="19" t="s">
        <v>7614</v>
      </c>
      <c r="B5391" s="19" t="s">
        <v>7615</v>
      </c>
      <c r="C5391" s="19" t="s">
        <v>7680</v>
      </c>
      <c r="D5391" s="19" t="s">
        <v>7681</v>
      </c>
      <c r="E5391" s="20" t="s">
        <v>21</v>
      </c>
      <c r="F5391" s="19" t="s">
        <v>21</v>
      </c>
      <c r="G5391" s="180">
        <v>101733</v>
      </c>
      <c r="H5391" s="19" t="s">
        <v>7684</v>
      </c>
      <c r="I5391" s="19" t="s">
        <v>15719</v>
      </c>
      <c r="J5391" s="19" t="s">
        <v>23</v>
      </c>
      <c r="K5391" s="20" t="s">
        <v>12228</v>
      </c>
      <c r="L5391" s="19" t="s">
        <v>25</v>
      </c>
    </row>
    <row r="5392" spans="1:12" x14ac:dyDescent="0.25">
      <c r="A5392" s="19" t="s">
        <v>7614</v>
      </c>
      <c r="B5392" s="19" t="s">
        <v>7615</v>
      </c>
      <c r="C5392" s="19" t="s">
        <v>7680</v>
      </c>
      <c r="D5392" s="19" t="s">
        <v>7681</v>
      </c>
      <c r="E5392" s="20" t="s">
        <v>21</v>
      </c>
      <c r="F5392" s="19" t="s">
        <v>21</v>
      </c>
      <c r="G5392" s="180">
        <v>101734</v>
      </c>
      <c r="H5392" s="19" t="s">
        <v>7685</v>
      </c>
      <c r="I5392" s="19" t="s">
        <v>15719</v>
      </c>
      <c r="J5392" s="19" t="s">
        <v>23</v>
      </c>
      <c r="K5392" s="20" t="s">
        <v>12229</v>
      </c>
      <c r="L5392" s="19" t="s">
        <v>25</v>
      </c>
    </row>
    <row r="5393" spans="1:12" x14ac:dyDescent="0.25">
      <c r="A5393" s="19" t="s">
        <v>7614</v>
      </c>
      <c r="B5393" s="19" t="s">
        <v>7615</v>
      </c>
      <c r="C5393" s="19" t="s">
        <v>7680</v>
      </c>
      <c r="D5393" s="19" t="s">
        <v>7681</v>
      </c>
      <c r="E5393" s="20" t="s">
        <v>21</v>
      </c>
      <c r="F5393" s="19" t="s">
        <v>21</v>
      </c>
      <c r="G5393" s="180">
        <v>101735</v>
      </c>
      <c r="H5393" s="19" t="s">
        <v>7686</v>
      </c>
      <c r="I5393" s="19" t="s">
        <v>15719</v>
      </c>
      <c r="J5393" s="19" t="s">
        <v>23</v>
      </c>
      <c r="K5393" s="20" t="s">
        <v>12230</v>
      </c>
      <c r="L5393" s="19" t="s">
        <v>25</v>
      </c>
    </row>
    <row r="5394" spans="1:12" x14ac:dyDescent="0.25">
      <c r="A5394" s="19" t="s">
        <v>7614</v>
      </c>
      <c r="B5394" s="19" t="s">
        <v>7615</v>
      </c>
      <c r="C5394" s="19" t="s">
        <v>7680</v>
      </c>
      <c r="D5394" s="19" t="s">
        <v>7681</v>
      </c>
      <c r="E5394" s="20" t="s">
        <v>21</v>
      </c>
      <c r="F5394" s="19" t="s">
        <v>21</v>
      </c>
      <c r="G5394" s="180">
        <v>101736</v>
      </c>
      <c r="H5394" s="19" t="s">
        <v>7687</v>
      </c>
      <c r="I5394" s="19" t="s">
        <v>15719</v>
      </c>
      <c r="J5394" s="19" t="s">
        <v>23</v>
      </c>
      <c r="K5394" s="20" t="s">
        <v>2644</v>
      </c>
      <c r="L5394" s="19" t="s">
        <v>25</v>
      </c>
    </row>
    <row r="5395" spans="1:12" x14ac:dyDescent="0.25">
      <c r="A5395" s="19" t="s">
        <v>7614</v>
      </c>
      <c r="B5395" s="19" t="s">
        <v>7615</v>
      </c>
      <c r="C5395" s="19" t="s">
        <v>7680</v>
      </c>
      <c r="D5395" s="19" t="s">
        <v>7681</v>
      </c>
      <c r="E5395" s="20" t="s">
        <v>21</v>
      </c>
      <c r="F5395" s="19" t="s">
        <v>21</v>
      </c>
      <c r="G5395" s="180">
        <v>101737</v>
      </c>
      <c r="H5395" s="19" t="s">
        <v>7688</v>
      </c>
      <c r="I5395" s="19" t="s">
        <v>15719</v>
      </c>
      <c r="J5395" s="19" t="s">
        <v>23</v>
      </c>
      <c r="K5395" s="20" t="s">
        <v>12231</v>
      </c>
      <c r="L5395" s="19" t="s">
        <v>25</v>
      </c>
    </row>
    <row r="5396" spans="1:12" x14ac:dyDescent="0.25">
      <c r="A5396" s="19" t="s">
        <v>7614</v>
      </c>
      <c r="B5396" s="19" t="s">
        <v>7615</v>
      </c>
      <c r="C5396" s="19" t="s">
        <v>7680</v>
      </c>
      <c r="D5396" s="19" t="s">
        <v>7681</v>
      </c>
      <c r="E5396" s="20" t="s">
        <v>21</v>
      </c>
      <c r="F5396" s="19" t="s">
        <v>21</v>
      </c>
      <c r="G5396" s="180">
        <v>101748</v>
      </c>
      <c r="H5396" s="19" t="s">
        <v>7690</v>
      </c>
      <c r="I5396" s="19" t="s">
        <v>15719</v>
      </c>
      <c r="J5396" s="19" t="s">
        <v>9283</v>
      </c>
      <c r="K5396" s="20" t="s">
        <v>12232</v>
      </c>
      <c r="L5396" s="19" t="s">
        <v>25</v>
      </c>
    </row>
    <row r="5397" spans="1:12" x14ac:dyDescent="0.25">
      <c r="A5397" s="19" t="s">
        <v>7614</v>
      </c>
      <c r="B5397" s="19" t="s">
        <v>7615</v>
      </c>
      <c r="C5397" s="19" t="s">
        <v>7691</v>
      </c>
      <c r="D5397" s="19" t="s">
        <v>7692</v>
      </c>
      <c r="E5397" s="20" t="s">
        <v>21</v>
      </c>
      <c r="F5397" s="19" t="s">
        <v>21</v>
      </c>
      <c r="G5397" s="180">
        <v>72815</v>
      </c>
      <c r="H5397" s="19" t="s">
        <v>7693</v>
      </c>
      <c r="I5397" s="19" t="s">
        <v>15719</v>
      </c>
      <c r="J5397" s="19" t="s">
        <v>23</v>
      </c>
      <c r="K5397" s="20" t="s">
        <v>12233</v>
      </c>
      <c r="L5397" s="19" t="s">
        <v>25</v>
      </c>
    </row>
    <row r="5398" spans="1:12" x14ac:dyDescent="0.25">
      <c r="A5398" s="19" t="s">
        <v>7614</v>
      </c>
      <c r="B5398" s="19" t="s">
        <v>7615</v>
      </c>
      <c r="C5398" s="19" t="s">
        <v>7694</v>
      </c>
      <c r="D5398" s="19" t="s">
        <v>7695</v>
      </c>
      <c r="E5398" s="20" t="s">
        <v>21</v>
      </c>
      <c r="F5398" s="19" t="s">
        <v>21</v>
      </c>
      <c r="G5398" s="180">
        <v>101092</v>
      </c>
      <c r="H5398" s="19" t="s">
        <v>7696</v>
      </c>
      <c r="I5398" s="19" t="s">
        <v>15719</v>
      </c>
      <c r="J5398" s="19" t="s">
        <v>23</v>
      </c>
      <c r="K5398" s="20" t="s">
        <v>9391</v>
      </c>
      <c r="L5398" s="19" t="s">
        <v>25</v>
      </c>
    </row>
    <row r="5399" spans="1:12" x14ac:dyDescent="0.25">
      <c r="A5399" s="19" t="s">
        <v>7614</v>
      </c>
      <c r="B5399" s="19" t="s">
        <v>7615</v>
      </c>
      <c r="C5399" s="19" t="s">
        <v>7694</v>
      </c>
      <c r="D5399" s="19" t="s">
        <v>7695</v>
      </c>
      <c r="E5399" s="20" t="s">
        <v>21</v>
      </c>
      <c r="F5399" s="19" t="s">
        <v>21</v>
      </c>
      <c r="G5399" s="180">
        <v>101093</v>
      </c>
      <c r="H5399" s="19" t="s">
        <v>7697</v>
      </c>
      <c r="I5399" s="19" t="s">
        <v>15719</v>
      </c>
      <c r="J5399" s="19" t="s">
        <v>23</v>
      </c>
      <c r="K5399" s="20" t="s">
        <v>12234</v>
      </c>
      <c r="L5399" s="19" t="s">
        <v>25</v>
      </c>
    </row>
    <row r="5400" spans="1:12" x14ac:dyDescent="0.25">
      <c r="A5400" s="19" t="s">
        <v>7614</v>
      </c>
      <c r="B5400" s="19" t="s">
        <v>7615</v>
      </c>
      <c r="C5400" s="19" t="s">
        <v>7699</v>
      </c>
      <c r="D5400" s="19" t="s">
        <v>7700</v>
      </c>
      <c r="E5400" s="20" t="s">
        <v>21</v>
      </c>
      <c r="F5400" s="19" t="s">
        <v>21</v>
      </c>
      <c r="G5400" s="180">
        <v>98695</v>
      </c>
      <c r="H5400" s="19" t="s">
        <v>7701</v>
      </c>
      <c r="I5400" s="19" t="s">
        <v>15747</v>
      </c>
      <c r="J5400" s="19" t="s">
        <v>23</v>
      </c>
      <c r="K5400" s="20" t="s">
        <v>12235</v>
      </c>
      <c r="L5400" s="19" t="s">
        <v>25</v>
      </c>
    </row>
    <row r="5401" spans="1:12" x14ac:dyDescent="0.25">
      <c r="A5401" s="19" t="s">
        <v>7614</v>
      </c>
      <c r="B5401" s="19" t="s">
        <v>7615</v>
      </c>
      <c r="C5401" s="19" t="s">
        <v>7699</v>
      </c>
      <c r="D5401" s="19" t="s">
        <v>7700</v>
      </c>
      <c r="E5401" s="20" t="s">
        <v>21</v>
      </c>
      <c r="F5401" s="19" t="s">
        <v>21</v>
      </c>
      <c r="G5401" s="180">
        <v>98697</v>
      </c>
      <c r="H5401" s="19" t="s">
        <v>7702</v>
      </c>
      <c r="I5401" s="19" t="s">
        <v>15747</v>
      </c>
      <c r="J5401" s="19" t="s">
        <v>23</v>
      </c>
      <c r="K5401" s="20" t="s">
        <v>9824</v>
      </c>
      <c r="L5401" s="19" t="s">
        <v>25</v>
      </c>
    </row>
    <row r="5402" spans="1:12" x14ac:dyDescent="0.25">
      <c r="A5402" s="19" t="s">
        <v>7614</v>
      </c>
      <c r="B5402" s="19" t="s">
        <v>7615</v>
      </c>
      <c r="C5402" s="19" t="s">
        <v>7704</v>
      </c>
      <c r="D5402" s="19" t="s">
        <v>7705</v>
      </c>
      <c r="E5402" s="20" t="s">
        <v>21</v>
      </c>
      <c r="F5402" s="19" t="s">
        <v>21</v>
      </c>
      <c r="G5402" s="180">
        <v>101738</v>
      </c>
      <c r="H5402" s="19" t="s">
        <v>7706</v>
      </c>
      <c r="I5402" s="19" t="s">
        <v>15747</v>
      </c>
      <c r="J5402" s="19" t="s">
        <v>23</v>
      </c>
      <c r="K5402" s="20" t="s">
        <v>11274</v>
      </c>
      <c r="L5402" s="19" t="s">
        <v>25</v>
      </c>
    </row>
    <row r="5403" spans="1:12" x14ac:dyDescent="0.25">
      <c r="A5403" s="19" t="s">
        <v>7614</v>
      </c>
      <c r="B5403" s="19" t="s">
        <v>7615</v>
      </c>
      <c r="C5403" s="19" t="s">
        <v>7704</v>
      </c>
      <c r="D5403" s="19" t="s">
        <v>7705</v>
      </c>
      <c r="E5403" s="20" t="s">
        <v>21</v>
      </c>
      <c r="F5403" s="19" t="s">
        <v>21</v>
      </c>
      <c r="G5403" s="180">
        <v>101739</v>
      </c>
      <c r="H5403" s="19" t="s">
        <v>7707</v>
      </c>
      <c r="I5403" s="19" t="s">
        <v>15747</v>
      </c>
      <c r="J5403" s="19" t="s">
        <v>23</v>
      </c>
      <c r="K5403" s="20" t="s">
        <v>10656</v>
      </c>
      <c r="L5403" s="19" t="s">
        <v>25</v>
      </c>
    </row>
    <row r="5404" spans="1:12" x14ac:dyDescent="0.25">
      <c r="A5404" s="19" t="s">
        <v>7614</v>
      </c>
      <c r="B5404" s="19" t="s">
        <v>7615</v>
      </c>
      <c r="C5404" s="19" t="s">
        <v>7709</v>
      </c>
      <c r="D5404" s="19" t="s">
        <v>7710</v>
      </c>
      <c r="E5404" s="20" t="s">
        <v>21</v>
      </c>
      <c r="F5404" s="19" t="s">
        <v>21</v>
      </c>
      <c r="G5404" s="180">
        <v>88648</v>
      </c>
      <c r="H5404" s="19" t="s">
        <v>7711</v>
      </c>
      <c r="I5404" s="19" t="s">
        <v>15747</v>
      </c>
      <c r="J5404" s="19" t="s">
        <v>23</v>
      </c>
      <c r="K5404" s="20" t="s">
        <v>1335</v>
      </c>
      <c r="L5404" s="19" t="s">
        <v>25</v>
      </c>
    </row>
    <row r="5405" spans="1:12" x14ac:dyDescent="0.25">
      <c r="A5405" s="19" t="s">
        <v>7614</v>
      </c>
      <c r="B5405" s="19" t="s">
        <v>7615</v>
      </c>
      <c r="C5405" s="19" t="s">
        <v>7709</v>
      </c>
      <c r="D5405" s="19" t="s">
        <v>7710</v>
      </c>
      <c r="E5405" s="20" t="s">
        <v>21</v>
      </c>
      <c r="F5405" s="19" t="s">
        <v>21</v>
      </c>
      <c r="G5405" s="180">
        <v>88649</v>
      </c>
      <c r="H5405" s="19" t="s">
        <v>7712</v>
      </c>
      <c r="I5405" s="19" t="s">
        <v>15747</v>
      </c>
      <c r="J5405" s="19" t="s">
        <v>23</v>
      </c>
      <c r="K5405" s="20" t="s">
        <v>1154</v>
      </c>
      <c r="L5405" s="19" t="s">
        <v>25</v>
      </c>
    </row>
    <row r="5406" spans="1:12" x14ac:dyDescent="0.25">
      <c r="A5406" s="19" t="s">
        <v>7614</v>
      </c>
      <c r="B5406" s="19" t="s">
        <v>7615</v>
      </c>
      <c r="C5406" s="19" t="s">
        <v>7709</v>
      </c>
      <c r="D5406" s="19" t="s">
        <v>7710</v>
      </c>
      <c r="E5406" s="20" t="s">
        <v>21</v>
      </c>
      <c r="F5406" s="19" t="s">
        <v>21</v>
      </c>
      <c r="G5406" s="180">
        <v>88650</v>
      </c>
      <c r="H5406" s="19" t="s">
        <v>7713</v>
      </c>
      <c r="I5406" s="19" t="s">
        <v>15747</v>
      </c>
      <c r="J5406" s="19" t="s">
        <v>23</v>
      </c>
      <c r="K5406" s="20" t="s">
        <v>6844</v>
      </c>
      <c r="L5406" s="19" t="s">
        <v>25</v>
      </c>
    </row>
    <row r="5407" spans="1:12" x14ac:dyDescent="0.25">
      <c r="A5407" s="19" t="s">
        <v>7614</v>
      </c>
      <c r="B5407" s="19" t="s">
        <v>7615</v>
      </c>
      <c r="C5407" s="19" t="s">
        <v>7709</v>
      </c>
      <c r="D5407" s="19" t="s">
        <v>7710</v>
      </c>
      <c r="E5407" s="20" t="s">
        <v>21</v>
      </c>
      <c r="F5407" s="19" t="s">
        <v>21</v>
      </c>
      <c r="G5407" s="180">
        <v>96467</v>
      </c>
      <c r="H5407" s="19" t="s">
        <v>7714</v>
      </c>
      <c r="I5407" s="19" t="s">
        <v>15747</v>
      </c>
      <c r="J5407" s="19" t="s">
        <v>23</v>
      </c>
      <c r="K5407" s="20" t="s">
        <v>1331</v>
      </c>
      <c r="L5407" s="19" t="s">
        <v>25</v>
      </c>
    </row>
    <row r="5408" spans="1:12" x14ac:dyDescent="0.25">
      <c r="A5408" s="19" t="s">
        <v>7614</v>
      </c>
      <c r="B5408" s="19" t="s">
        <v>7615</v>
      </c>
      <c r="C5408" s="19" t="s">
        <v>7715</v>
      </c>
      <c r="D5408" s="19" t="s">
        <v>7716</v>
      </c>
      <c r="E5408" s="20" t="s">
        <v>21</v>
      </c>
      <c r="F5408" s="19" t="s">
        <v>21</v>
      </c>
      <c r="G5408" s="180">
        <v>101740</v>
      </c>
      <c r="H5408" s="19" t="s">
        <v>7717</v>
      </c>
      <c r="I5408" s="19" t="s">
        <v>15747</v>
      </c>
      <c r="J5408" s="19" t="s">
        <v>23</v>
      </c>
      <c r="K5408" s="20" t="s">
        <v>9691</v>
      </c>
      <c r="L5408" s="19" t="s">
        <v>25</v>
      </c>
    </row>
    <row r="5409" spans="1:12" x14ac:dyDescent="0.25">
      <c r="A5409" s="19" t="s">
        <v>7614</v>
      </c>
      <c r="B5409" s="19" t="s">
        <v>7615</v>
      </c>
      <c r="C5409" s="19" t="s">
        <v>7715</v>
      </c>
      <c r="D5409" s="19" t="s">
        <v>7716</v>
      </c>
      <c r="E5409" s="20" t="s">
        <v>21</v>
      </c>
      <c r="F5409" s="19" t="s">
        <v>21</v>
      </c>
      <c r="G5409" s="180">
        <v>101741</v>
      </c>
      <c r="H5409" s="19" t="s">
        <v>7719</v>
      </c>
      <c r="I5409" s="19" t="s">
        <v>15747</v>
      </c>
      <c r="J5409" s="19" t="s">
        <v>23</v>
      </c>
      <c r="K5409" s="20" t="s">
        <v>37</v>
      </c>
      <c r="L5409" s="19" t="s">
        <v>25</v>
      </c>
    </row>
    <row r="5410" spans="1:12" x14ac:dyDescent="0.25">
      <c r="A5410" s="19" t="s">
        <v>7614</v>
      </c>
      <c r="B5410" s="19" t="s">
        <v>7615</v>
      </c>
      <c r="C5410" s="19" t="s">
        <v>7720</v>
      </c>
      <c r="D5410" s="19" t="s">
        <v>7721</v>
      </c>
      <c r="E5410" s="20" t="s">
        <v>21</v>
      </c>
      <c r="F5410" s="19" t="s">
        <v>21</v>
      </c>
      <c r="G5410" s="180">
        <v>94990</v>
      </c>
      <c r="H5410" s="19" t="s">
        <v>7722</v>
      </c>
      <c r="I5410" s="19" t="s">
        <v>15679</v>
      </c>
      <c r="J5410" s="19" t="s">
        <v>23</v>
      </c>
      <c r="K5410" s="20" t="s">
        <v>12236</v>
      </c>
      <c r="L5410" s="19" t="s">
        <v>25</v>
      </c>
    </row>
    <row r="5411" spans="1:12" x14ac:dyDescent="0.25">
      <c r="A5411" s="19" t="s">
        <v>7614</v>
      </c>
      <c r="B5411" s="19" t="s">
        <v>7615</v>
      </c>
      <c r="C5411" s="19" t="s">
        <v>7720</v>
      </c>
      <c r="D5411" s="19" t="s">
        <v>7721</v>
      </c>
      <c r="E5411" s="20" t="s">
        <v>21</v>
      </c>
      <c r="F5411" s="19" t="s">
        <v>21</v>
      </c>
      <c r="G5411" s="180">
        <v>94991</v>
      </c>
      <c r="H5411" s="19" t="s">
        <v>7723</v>
      </c>
      <c r="I5411" s="19" t="s">
        <v>15679</v>
      </c>
      <c r="J5411" s="19" t="s">
        <v>23</v>
      </c>
      <c r="K5411" s="20" t="s">
        <v>12237</v>
      </c>
      <c r="L5411" s="19" t="s">
        <v>25</v>
      </c>
    </row>
    <row r="5412" spans="1:12" x14ac:dyDescent="0.25">
      <c r="A5412" s="19" t="s">
        <v>7614</v>
      </c>
      <c r="B5412" s="19" t="s">
        <v>7615</v>
      </c>
      <c r="C5412" s="19" t="s">
        <v>7720</v>
      </c>
      <c r="D5412" s="19" t="s">
        <v>7721</v>
      </c>
      <c r="E5412" s="20" t="s">
        <v>21</v>
      </c>
      <c r="F5412" s="19" t="s">
        <v>21</v>
      </c>
      <c r="G5412" s="180">
        <v>94992</v>
      </c>
      <c r="H5412" s="19" t="s">
        <v>7724</v>
      </c>
      <c r="I5412" s="19" t="s">
        <v>15719</v>
      </c>
      <c r="J5412" s="19" t="s">
        <v>23</v>
      </c>
      <c r="K5412" s="20" t="s">
        <v>12238</v>
      </c>
      <c r="L5412" s="19" t="s">
        <v>25</v>
      </c>
    </row>
    <row r="5413" spans="1:12" x14ac:dyDescent="0.25">
      <c r="A5413" s="19" t="s">
        <v>7614</v>
      </c>
      <c r="B5413" s="19" t="s">
        <v>7615</v>
      </c>
      <c r="C5413" s="19" t="s">
        <v>7720</v>
      </c>
      <c r="D5413" s="19" t="s">
        <v>7721</v>
      </c>
      <c r="E5413" s="20" t="s">
        <v>21</v>
      </c>
      <c r="F5413" s="19" t="s">
        <v>21</v>
      </c>
      <c r="G5413" s="180">
        <v>94993</v>
      </c>
      <c r="H5413" s="19" t="s">
        <v>7726</v>
      </c>
      <c r="I5413" s="19" t="s">
        <v>15719</v>
      </c>
      <c r="J5413" s="19" t="s">
        <v>23</v>
      </c>
      <c r="K5413" s="20" t="s">
        <v>12051</v>
      </c>
      <c r="L5413" s="19" t="s">
        <v>25</v>
      </c>
    </row>
    <row r="5414" spans="1:12" x14ac:dyDescent="0.25">
      <c r="A5414" s="19" t="s">
        <v>7614</v>
      </c>
      <c r="B5414" s="19" t="s">
        <v>7615</v>
      </c>
      <c r="C5414" s="19" t="s">
        <v>7720</v>
      </c>
      <c r="D5414" s="19" t="s">
        <v>7721</v>
      </c>
      <c r="E5414" s="20" t="s">
        <v>21</v>
      </c>
      <c r="F5414" s="19" t="s">
        <v>21</v>
      </c>
      <c r="G5414" s="180">
        <v>94994</v>
      </c>
      <c r="H5414" s="19" t="s">
        <v>7727</v>
      </c>
      <c r="I5414" s="19" t="s">
        <v>15719</v>
      </c>
      <c r="J5414" s="19" t="s">
        <v>23</v>
      </c>
      <c r="K5414" s="20" t="s">
        <v>12239</v>
      </c>
      <c r="L5414" s="19" t="s">
        <v>25</v>
      </c>
    </row>
    <row r="5415" spans="1:12" x14ac:dyDescent="0.25">
      <c r="A5415" s="19" t="s">
        <v>7614</v>
      </c>
      <c r="B5415" s="19" t="s">
        <v>7615</v>
      </c>
      <c r="C5415" s="19" t="s">
        <v>7720</v>
      </c>
      <c r="D5415" s="19" t="s">
        <v>7721</v>
      </c>
      <c r="E5415" s="20" t="s">
        <v>21</v>
      </c>
      <c r="F5415" s="19" t="s">
        <v>21</v>
      </c>
      <c r="G5415" s="180">
        <v>94995</v>
      </c>
      <c r="H5415" s="19" t="s">
        <v>7729</v>
      </c>
      <c r="I5415" s="19" t="s">
        <v>15719</v>
      </c>
      <c r="J5415" s="19" t="s">
        <v>23</v>
      </c>
      <c r="K5415" s="20" t="s">
        <v>12240</v>
      </c>
      <c r="L5415" s="19" t="s">
        <v>25</v>
      </c>
    </row>
    <row r="5416" spans="1:12" x14ac:dyDescent="0.25">
      <c r="A5416" s="19" t="s">
        <v>7614</v>
      </c>
      <c r="B5416" s="19" t="s">
        <v>7615</v>
      </c>
      <c r="C5416" s="19" t="s">
        <v>7720</v>
      </c>
      <c r="D5416" s="19" t="s">
        <v>7721</v>
      </c>
      <c r="E5416" s="20" t="s">
        <v>21</v>
      </c>
      <c r="F5416" s="19" t="s">
        <v>21</v>
      </c>
      <c r="G5416" s="180">
        <v>94996</v>
      </c>
      <c r="H5416" s="19" t="s">
        <v>7730</v>
      </c>
      <c r="I5416" s="19" t="s">
        <v>15719</v>
      </c>
      <c r="J5416" s="19" t="s">
        <v>23</v>
      </c>
      <c r="K5416" s="20" t="s">
        <v>12241</v>
      </c>
      <c r="L5416" s="19" t="s">
        <v>25</v>
      </c>
    </row>
    <row r="5417" spans="1:12" x14ac:dyDescent="0.25">
      <c r="A5417" s="19" t="s">
        <v>7614</v>
      </c>
      <c r="B5417" s="19" t="s">
        <v>7615</v>
      </c>
      <c r="C5417" s="19" t="s">
        <v>7720</v>
      </c>
      <c r="D5417" s="19" t="s">
        <v>7721</v>
      </c>
      <c r="E5417" s="20" t="s">
        <v>21</v>
      </c>
      <c r="F5417" s="19" t="s">
        <v>21</v>
      </c>
      <c r="G5417" s="180">
        <v>94997</v>
      </c>
      <c r="H5417" s="19" t="s">
        <v>7731</v>
      </c>
      <c r="I5417" s="19" t="s">
        <v>15719</v>
      </c>
      <c r="J5417" s="19" t="s">
        <v>23</v>
      </c>
      <c r="K5417" s="20" t="s">
        <v>12242</v>
      </c>
      <c r="L5417" s="19" t="s">
        <v>25</v>
      </c>
    </row>
    <row r="5418" spans="1:12" x14ac:dyDescent="0.25">
      <c r="A5418" s="19" t="s">
        <v>7614</v>
      </c>
      <c r="B5418" s="19" t="s">
        <v>7615</v>
      </c>
      <c r="C5418" s="19" t="s">
        <v>7720</v>
      </c>
      <c r="D5418" s="19" t="s">
        <v>7721</v>
      </c>
      <c r="E5418" s="20" t="s">
        <v>21</v>
      </c>
      <c r="F5418" s="19" t="s">
        <v>21</v>
      </c>
      <c r="G5418" s="180">
        <v>94998</v>
      </c>
      <c r="H5418" s="19" t="s">
        <v>7732</v>
      </c>
      <c r="I5418" s="19" t="s">
        <v>15719</v>
      </c>
      <c r="J5418" s="19" t="s">
        <v>23</v>
      </c>
      <c r="K5418" s="20" t="s">
        <v>12243</v>
      </c>
      <c r="L5418" s="19" t="s">
        <v>25</v>
      </c>
    </row>
    <row r="5419" spans="1:12" x14ac:dyDescent="0.25">
      <c r="A5419" s="19" t="s">
        <v>7614</v>
      </c>
      <c r="B5419" s="19" t="s">
        <v>7615</v>
      </c>
      <c r="C5419" s="19" t="s">
        <v>7720</v>
      </c>
      <c r="D5419" s="19" t="s">
        <v>7721</v>
      </c>
      <c r="E5419" s="20" t="s">
        <v>21</v>
      </c>
      <c r="F5419" s="19" t="s">
        <v>21</v>
      </c>
      <c r="G5419" s="180">
        <v>94999</v>
      </c>
      <c r="H5419" s="19" t="s">
        <v>7733</v>
      </c>
      <c r="I5419" s="19" t="s">
        <v>15719</v>
      </c>
      <c r="J5419" s="19" t="s">
        <v>23</v>
      </c>
      <c r="K5419" s="20" t="s">
        <v>5807</v>
      </c>
      <c r="L5419" s="19" t="s">
        <v>25</v>
      </c>
    </row>
    <row r="5420" spans="1:12" x14ac:dyDescent="0.25">
      <c r="A5420" s="19" t="s">
        <v>7614</v>
      </c>
      <c r="B5420" s="19" t="s">
        <v>7615</v>
      </c>
      <c r="C5420" s="19" t="s">
        <v>7720</v>
      </c>
      <c r="D5420" s="19" t="s">
        <v>7721</v>
      </c>
      <c r="E5420" s="20" t="s">
        <v>21</v>
      </c>
      <c r="F5420" s="19" t="s">
        <v>21</v>
      </c>
      <c r="G5420" s="180">
        <v>101747</v>
      </c>
      <c r="H5420" s="19" t="s">
        <v>7734</v>
      </c>
      <c r="I5420" s="19" t="s">
        <v>15719</v>
      </c>
      <c r="J5420" s="19" t="s">
        <v>9283</v>
      </c>
      <c r="K5420" s="20" t="s">
        <v>7703</v>
      </c>
      <c r="L5420" s="19" t="s">
        <v>25</v>
      </c>
    </row>
    <row r="5421" spans="1:12" x14ac:dyDescent="0.25">
      <c r="A5421" s="19" t="s">
        <v>7614</v>
      </c>
      <c r="B5421" s="19" t="s">
        <v>7615</v>
      </c>
      <c r="C5421" s="19" t="s">
        <v>7735</v>
      </c>
      <c r="D5421" s="19" t="s">
        <v>7736</v>
      </c>
      <c r="E5421" s="20" t="s">
        <v>21</v>
      </c>
      <c r="F5421" s="19" t="s">
        <v>21</v>
      </c>
      <c r="G5421" s="180">
        <v>101743</v>
      </c>
      <c r="H5421" s="19" t="s">
        <v>7737</v>
      </c>
      <c r="I5421" s="19" t="s">
        <v>15719</v>
      </c>
      <c r="J5421" s="19" t="s">
        <v>9283</v>
      </c>
      <c r="K5421" s="20" t="s">
        <v>12244</v>
      </c>
      <c r="L5421" s="19" t="s">
        <v>25</v>
      </c>
    </row>
    <row r="5422" spans="1:12" x14ac:dyDescent="0.25">
      <c r="A5422" s="19" t="s">
        <v>7614</v>
      </c>
      <c r="B5422" s="19" t="s">
        <v>7615</v>
      </c>
      <c r="C5422" s="19" t="s">
        <v>7735</v>
      </c>
      <c r="D5422" s="19" t="s">
        <v>7736</v>
      </c>
      <c r="E5422" s="20" t="s">
        <v>21</v>
      </c>
      <c r="F5422" s="19" t="s">
        <v>21</v>
      </c>
      <c r="G5422" s="180">
        <v>101744</v>
      </c>
      <c r="H5422" s="19" t="s">
        <v>7738</v>
      </c>
      <c r="I5422" s="19" t="s">
        <v>15719</v>
      </c>
      <c r="J5422" s="19" t="s">
        <v>9283</v>
      </c>
      <c r="K5422" s="20" t="s">
        <v>12245</v>
      </c>
      <c r="L5422" s="19" t="s">
        <v>25</v>
      </c>
    </row>
    <row r="5423" spans="1:12" x14ac:dyDescent="0.25">
      <c r="A5423" s="19" t="s">
        <v>7614</v>
      </c>
      <c r="B5423" s="19" t="s">
        <v>7615</v>
      </c>
      <c r="C5423" s="19" t="s">
        <v>7735</v>
      </c>
      <c r="D5423" s="19" t="s">
        <v>7736</v>
      </c>
      <c r="E5423" s="20" t="s">
        <v>21</v>
      </c>
      <c r="F5423" s="19" t="s">
        <v>21</v>
      </c>
      <c r="G5423" s="180">
        <v>101745</v>
      </c>
      <c r="H5423" s="19" t="s">
        <v>7739</v>
      </c>
      <c r="I5423" s="19" t="s">
        <v>15719</v>
      </c>
      <c r="J5423" s="19" t="s">
        <v>9283</v>
      </c>
      <c r="K5423" s="20" t="s">
        <v>10989</v>
      </c>
      <c r="L5423" s="19" t="s">
        <v>25</v>
      </c>
    </row>
    <row r="5424" spans="1:12" x14ac:dyDescent="0.25">
      <c r="A5424" s="19" t="s">
        <v>7614</v>
      </c>
      <c r="B5424" s="19" t="s">
        <v>7615</v>
      </c>
      <c r="C5424" s="19" t="s">
        <v>7740</v>
      </c>
      <c r="D5424" s="19" t="s">
        <v>7741</v>
      </c>
      <c r="E5424" s="20" t="s">
        <v>21</v>
      </c>
      <c r="F5424" s="19" t="s">
        <v>21</v>
      </c>
      <c r="G5424" s="180">
        <v>87620</v>
      </c>
      <c r="H5424" s="19" t="s">
        <v>7742</v>
      </c>
      <c r="I5424" s="19" t="s">
        <v>15719</v>
      </c>
      <c r="J5424" s="19" t="s">
        <v>23</v>
      </c>
      <c r="K5424" s="20" t="s">
        <v>9297</v>
      </c>
      <c r="L5424" s="19" t="s">
        <v>25</v>
      </c>
    </row>
    <row r="5425" spans="1:12" x14ac:dyDescent="0.25">
      <c r="A5425" s="19" t="s">
        <v>7614</v>
      </c>
      <c r="B5425" s="19" t="s">
        <v>7615</v>
      </c>
      <c r="C5425" s="19" t="s">
        <v>7740</v>
      </c>
      <c r="D5425" s="19" t="s">
        <v>7741</v>
      </c>
      <c r="E5425" s="20" t="s">
        <v>21</v>
      </c>
      <c r="F5425" s="19" t="s">
        <v>21</v>
      </c>
      <c r="G5425" s="180">
        <v>87622</v>
      </c>
      <c r="H5425" s="19" t="s">
        <v>7744</v>
      </c>
      <c r="I5425" s="19" t="s">
        <v>15719</v>
      </c>
      <c r="J5425" s="19" t="s">
        <v>23</v>
      </c>
      <c r="K5425" s="20" t="s">
        <v>9118</v>
      </c>
      <c r="L5425" s="19" t="s">
        <v>25</v>
      </c>
    </row>
    <row r="5426" spans="1:12" x14ac:dyDescent="0.25">
      <c r="A5426" s="19" t="s">
        <v>7614</v>
      </c>
      <c r="B5426" s="19" t="s">
        <v>7615</v>
      </c>
      <c r="C5426" s="19" t="s">
        <v>7740</v>
      </c>
      <c r="D5426" s="19" t="s">
        <v>7741</v>
      </c>
      <c r="E5426" s="20" t="s">
        <v>21</v>
      </c>
      <c r="F5426" s="19" t="s">
        <v>21</v>
      </c>
      <c r="G5426" s="180">
        <v>87623</v>
      </c>
      <c r="H5426" s="19" t="s">
        <v>7745</v>
      </c>
      <c r="I5426" s="19" t="s">
        <v>15719</v>
      </c>
      <c r="J5426" s="19" t="s">
        <v>23</v>
      </c>
      <c r="K5426" s="20" t="s">
        <v>12246</v>
      </c>
      <c r="L5426" s="19" t="s">
        <v>25</v>
      </c>
    </row>
    <row r="5427" spans="1:12" x14ac:dyDescent="0.25">
      <c r="A5427" s="19" t="s">
        <v>7614</v>
      </c>
      <c r="B5427" s="19" t="s">
        <v>7615</v>
      </c>
      <c r="C5427" s="19" t="s">
        <v>7740</v>
      </c>
      <c r="D5427" s="19" t="s">
        <v>7741</v>
      </c>
      <c r="E5427" s="20" t="s">
        <v>21</v>
      </c>
      <c r="F5427" s="19" t="s">
        <v>21</v>
      </c>
      <c r="G5427" s="180">
        <v>87624</v>
      </c>
      <c r="H5427" s="19" t="s">
        <v>7746</v>
      </c>
      <c r="I5427" s="19" t="s">
        <v>15719</v>
      </c>
      <c r="J5427" s="19" t="s">
        <v>23</v>
      </c>
      <c r="K5427" s="20" t="s">
        <v>12247</v>
      </c>
      <c r="L5427" s="19" t="s">
        <v>25</v>
      </c>
    </row>
    <row r="5428" spans="1:12" x14ac:dyDescent="0.25">
      <c r="A5428" s="19" t="s">
        <v>7614</v>
      </c>
      <c r="B5428" s="19" t="s">
        <v>7615</v>
      </c>
      <c r="C5428" s="19" t="s">
        <v>7740</v>
      </c>
      <c r="D5428" s="19" t="s">
        <v>7741</v>
      </c>
      <c r="E5428" s="20" t="s">
        <v>21</v>
      </c>
      <c r="F5428" s="19" t="s">
        <v>21</v>
      </c>
      <c r="G5428" s="180">
        <v>87630</v>
      </c>
      <c r="H5428" s="19" t="s">
        <v>7747</v>
      </c>
      <c r="I5428" s="19" t="s">
        <v>15719</v>
      </c>
      <c r="J5428" s="19" t="s">
        <v>23</v>
      </c>
      <c r="K5428" s="20" t="s">
        <v>12248</v>
      </c>
      <c r="L5428" s="19" t="s">
        <v>25</v>
      </c>
    </row>
    <row r="5429" spans="1:12" x14ac:dyDescent="0.25">
      <c r="A5429" s="19" t="s">
        <v>7614</v>
      </c>
      <c r="B5429" s="19" t="s">
        <v>7615</v>
      </c>
      <c r="C5429" s="19" t="s">
        <v>7740</v>
      </c>
      <c r="D5429" s="19" t="s">
        <v>7741</v>
      </c>
      <c r="E5429" s="20" t="s">
        <v>21</v>
      </c>
      <c r="F5429" s="19" t="s">
        <v>21</v>
      </c>
      <c r="G5429" s="180">
        <v>87632</v>
      </c>
      <c r="H5429" s="19" t="s">
        <v>7749</v>
      </c>
      <c r="I5429" s="19" t="s">
        <v>15719</v>
      </c>
      <c r="J5429" s="19" t="s">
        <v>23</v>
      </c>
      <c r="K5429" s="20" t="s">
        <v>12249</v>
      </c>
      <c r="L5429" s="19" t="s">
        <v>25</v>
      </c>
    </row>
    <row r="5430" spans="1:12" x14ac:dyDescent="0.25">
      <c r="A5430" s="19" t="s">
        <v>7614</v>
      </c>
      <c r="B5430" s="19" t="s">
        <v>7615</v>
      </c>
      <c r="C5430" s="19" t="s">
        <v>7740</v>
      </c>
      <c r="D5430" s="19" t="s">
        <v>7741</v>
      </c>
      <c r="E5430" s="20" t="s">
        <v>21</v>
      </c>
      <c r="F5430" s="19" t="s">
        <v>21</v>
      </c>
      <c r="G5430" s="180">
        <v>87633</v>
      </c>
      <c r="H5430" s="19" t="s">
        <v>7750</v>
      </c>
      <c r="I5430" s="19" t="s">
        <v>15719</v>
      </c>
      <c r="J5430" s="19" t="s">
        <v>23</v>
      </c>
      <c r="K5430" s="20" t="s">
        <v>10207</v>
      </c>
      <c r="L5430" s="19" t="s">
        <v>25</v>
      </c>
    </row>
    <row r="5431" spans="1:12" x14ac:dyDescent="0.25">
      <c r="A5431" s="19" t="s">
        <v>7614</v>
      </c>
      <c r="B5431" s="19" t="s">
        <v>7615</v>
      </c>
      <c r="C5431" s="19" t="s">
        <v>7740</v>
      </c>
      <c r="D5431" s="19" t="s">
        <v>7741</v>
      </c>
      <c r="E5431" s="20" t="s">
        <v>21</v>
      </c>
      <c r="F5431" s="19" t="s">
        <v>21</v>
      </c>
      <c r="G5431" s="180">
        <v>87634</v>
      </c>
      <c r="H5431" s="19" t="s">
        <v>7752</v>
      </c>
      <c r="I5431" s="19" t="s">
        <v>15719</v>
      </c>
      <c r="J5431" s="19" t="s">
        <v>23</v>
      </c>
      <c r="K5431" s="20" t="s">
        <v>11324</v>
      </c>
      <c r="L5431" s="19" t="s">
        <v>25</v>
      </c>
    </row>
    <row r="5432" spans="1:12" x14ac:dyDescent="0.25">
      <c r="A5432" s="19" t="s">
        <v>7614</v>
      </c>
      <c r="B5432" s="19" t="s">
        <v>7615</v>
      </c>
      <c r="C5432" s="19" t="s">
        <v>7740</v>
      </c>
      <c r="D5432" s="19" t="s">
        <v>7741</v>
      </c>
      <c r="E5432" s="20" t="s">
        <v>21</v>
      </c>
      <c r="F5432" s="19" t="s">
        <v>21</v>
      </c>
      <c r="G5432" s="180">
        <v>87640</v>
      </c>
      <c r="H5432" s="19" t="s">
        <v>7753</v>
      </c>
      <c r="I5432" s="19" t="s">
        <v>15719</v>
      </c>
      <c r="J5432" s="19" t="s">
        <v>23</v>
      </c>
      <c r="K5432" s="20" t="s">
        <v>12250</v>
      </c>
      <c r="L5432" s="19" t="s">
        <v>25</v>
      </c>
    </row>
    <row r="5433" spans="1:12" x14ac:dyDescent="0.25">
      <c r="A5433" s="19" t="s">
        <v>7614</v>
      </c>
      <c r="B5433" s="19" t="s">
        <v>7615</v>
      </c>
      <c r="C5433" s="19" t="s">
        <v>7740</v>
      </c>
      <c r="D5433" s="19" t="s">
        <v>7741</v>
      </c>
      <c r="E5433" s="20" t="s">
        <v>21</v>
      </c>
      <c r="F5433" s="19" t="s">
        <v>21</v>
      </c>
      <c r="G5433" s="180">
        <v>87642</v>
      </c>
      <c r="H5433" s="19" t="s">
        <v>7754</v>
      </c>
      <c r="I5433" s="19" t="s">
        <v>15719</v>
      </c>
      <c r="J5433" s="19" t="s">
        <v>23</v>
      </c>
      <c r="K5433" s="20" t="s">
        <v>12251</v>
      </c>
      <c r="L5433" s="19" t="s">
        <v>25</v>
      </c>
    </row>
    <row r="5434" spans="1:12" x14ac:dyDescent="0.25">
      <c r="A5434" s="19" t="s">
        <v>7614</v>
      </c>
      <c r="B5434" s="19" t="s">
        <v>7615</v>
      </c>
      <c r="C5434" s="19" t="s">
        <v>7740</v>
      </c>
      <c r="D5434" s="19" t="s">
        <v>7741</v>
      </c>
      <c r="E5434" s="20" t="s">
        <v>21</v>
      </c>
      <c r="F5434" s="19" t="s">
        <v>21</v>
      </c>
      <c r="G5434" s="180">
        <v>87643</v>
      </c>
      <c r="H5434" s="19" t="s">
        <v>7755</v>
      </c>
      <c r="I5434" s="19" t="s">
        <v>15719</v>
      </c>
      <c r="J5434" s="19" t="s">
        <v>23</v>
      </c>
      <c r="K5434" s="20" t="s">
        <v>12252</v>
      </c>
      <c r="L5434" s="19" t="s">
        <v>25</v>
      </c>
    </row>
    <row r="5435" spans="1:12" x14ac:dyDescent="0.25">
      <c r="A5435" s="19" t="s">
        <v>7614</v>
      </c>
      <c r="B5435" s="19" t="s">
        <v>7615</v>
      </c>
      <c r="C5435" s="19" t="s">
        <v>7740</v>
      </c>
      <c r="D5435" s="19" t="s">
        <v>7741</v>
      </c>
      <c r="E5435" s="20" t="s">
        <v>21</v>
      </c>
      <c r="F5435" s="19" t="s">
        <v>21</v>
      </c>
      <c r="G5435" s="180">
        <v>87644</v>
      </c>
      <c r="H5435" s="19" t="s">
        <v>7756</v>
      </c>
      <c r="I5435" s="19" t="s">
        <v>15719</v>
      </c>
      <c r="J5435" s="19" t="s">
        <v>23</v>
      </c>
      <c r="K5435" s="20" t="s">
        <v>12253</v>
      </c>
      <c r="L5435" s="19" t="s">
        <v>25</v>
      </c>
    </row>
    <row r="5436" spans="1:12" x14ac:dyDescent="0.25">
      <c r="A5436" s="19" t="s">
        <v>7614</v>
      </c>
      <c r="B5436" s="19" t="s">
        <v>7615</v>
      </c>
      <c r="C5436" s="19" t="s">
        <v>7740</v>
      </c>
      <c r="D5436" s="19" t="s">
        <v>7741</v>
      </c>
      <c r="E5436" s="20" t="s">
        <v>21</v>
      </c>
      <c r="F5436" s="19" t="s">
        <v>21</v>
      </c>
      <c r="G5436" s="180">
        <v>87680</v>
      </c>
      <c r="H5436" s="19" t="s">
        <v>7758</v>
      </c>
      <c r="I5436" s="19" t="s">
        <v>15719</v>
      </c>
      <c r="J5436" s="19" t="s">
        <v>23</v>
      </c>
      <c r="K5436" s="20" t="s">
        <v>7661</v>
      </c>
      <c r="L5436" s="19" t="s">
        <v>25</v>
      </c>
    </row>
    <row r="5437" spans="1:12" x14ac:dyDescent="0.25">
      <c r="A5437" s="19" t="s">
        <v>7614</v>
      </c>
      <c r="B5437" s="19" t="s">
        <v>7615</v>
      </c>
      <c r="C5437" s="19" t="s">
        <v>7740</v>
      </c>
      <c r="D5437" s="19" t="s">
        <v>7741</v>
      </c>
      <c r="E5437" s="20" t="s">
        <v>21</v>
      </c>
      <c r="F5437" s="19" t="s">
        <v>21</v>
      </c>
      <c r="G5437" s="180">
        <v>87682</v>
      </c>
      <c r="H5437" s="19" t="s">
        <v>7760</v>
      </c>
      <c r="I5437" s="19" t="s">
        <v>15719</v>
      </c>
      <c r="J5437" s="19" t="s">
        <v>23</v>
      </c>
      <c r="K5437" s="20" t="s">
        <v>7759</v>
      </c>
      <c r="L5437" s="19" t="s">
        <v>25</v>
      </c>
    </row>
    <row r="5438" spans="1:12" x14ac:dyDescent="0.25">
      <c r="A5438" s="19" t="s">
        <v>7614</v>
      </c>
      <c r="B5438" s="19" t="s">
        <v>7615</v>
      </c>
      <c r="C5438" s="19" t="s">
        <v>7740</v>
      </c>
      <c r="D5438" s="19" t="s">
        <v>7741</v>
      </c>
      <c r="E5438" s="20" t="s">
        <v>21</v>
      </c>
      <c r="F5438" s="19" t="s">
        <v>21</v>
      </c>
      <c r="G5438" s="180">
        <v>87683</v>
      </c>
      <c r="H5438" s="19" t="s">
        <v>7761</v>
      </c>
      <c r="I5438" s="19" t="s">
        <v>15719</v>
      </c>
      <c r="J5438" s="19" t="s">
        <v>23</v>
      </c>
      <c r="K5438" s="20" t="s">
        <v>12254</v>
      </c>
      <c r="L5438" s="19" t="s">
        <v>25</v>
      </c>
    </row>
    <row r="5439" spans="1:12" x14ac:dyDescent="0.25">
      <c r="A5439" s="19" t="s">
        <v>7614</v>
      </c>
      <c r="B5439" s="19" t="s">
        <v>7615</v>
      </c>
      <c r="C5439" s="19" t="s">
        <v>7740</v>
      </c>
      <c r="D5439" s="19" t="s">
        <v>7741</v>
      </c>
      <c r="E5439" s="20" t="s">
        <v>21</v>
      </c>
      <c r="F5439" s="19" t="s">
        <v>21</v>
      </c>
      <c r="G5439" s="180">
        <v>87684</v>
      </c>
      <c r="H5439" s="19" t="s">
        <v>7762</v>
      </c>
      <c r="I5439" s="19" t="s">
        <v>15719</v>
      </c>
      <c r="J5439" s="19" t="s">
        <v>23</v>
      </c>
      <c r="K5439" s="20" t="s">
        <v>12255</v>
      </c>
      <c r="L5439" s="19" t="s">
        <v>25</v>
      </c>
    </row>
    <row r="5440" spans="1:12" x14ac:dyDescent="0.25">
      <c r="A5440" s="19" t="s">
        <v>7614</v>
      </c>
      <c r="B5440" s="19" t="s">
        <v>7615</v>
      </c>
      <c r="C5440" s="19" t="s">
        <v>7740</v>
      </c>
      <c r="D5440" s="19" t="s">
        <v>7741</v>
      </c>
      <c r="E5440" s="20" t="s">
        <v>21</v>
      </c>
      <c r="F5440" s="19" t="s">
        <v>21</v>
      </c>
      <c r="G5440" s="180">
        <v>87690</v>
      </c>
      <c r="H5440" s="19" t="s">
        <v>7763</v>
      </c>
      <c r="I5440" s="19" t="s">
        <v>15719</v>
      </c>
      <c r="J5440" s="19" t="s">
        <v>23</v>
      </c>
      <c r="K5440" s="20" t="s">
        <v>9696</v>
      </c>
      <c r="L5440" s="19" t="s">
        <v>25</v>
      </c>
    </row>
    <row r="5441" spans="1:12" x14ac:dyDescent="0.25">
      <c r="A5441" s="19" t="s">
        <v>7614</v>
      </c>
      <c r="B5441" s="19" t="s">
        <v>7615</v>
      </c>
      <c r="C5441" s="19" t="s">
        <v>7740</v>
      </c>
      <c r="D5441" s="19" t="s">
        <v>7741</v>
      </c>
      <c r="E5441" s="20" t="s">
        <v>21</v>
      </c>
      <c r="F5441" s="19" t="s">
        <v>21</v>
      </c>
      <c r="G5441" s="180">
        <v>87692</v>
      </c>
      <c r="H5441" s="19" t="s">
        <v>7764</v>
      </c>
      <c r="I5441" s="19" t="s">
        <v>15719</v>
      </c>
      <c r="J5441" s="19" t="s">
        <v>23</v>
      </c>
      <c r="K5441" s="20" t="s">
        <v>7830</v>
      </c>
      <c r="L5441" s="19" t="s">
        <v>25</v>
      </c>
    </row>
    <row r="5442" spans="1:12" x14ac:dyDescent="0.25">
      <c r="A5442" s="19" t="s">
        <v>7614</v>
      </c>
      <c r="B5442" s="19" t="s">
        <v>7615</v>
      </c>
      <c r="C5442" s="19" t="s">
        <v>7740</v>
      </c>
      <c r="D5442" s="19" t="s">
        <v>7741</v>
      </c>
      <c r="E5442" s="20" t="s">
        <v>21</v>
      </c>
      <c r="F5442" s="19" t="s">
        <v>21</v>
      </c>
      <c r="G5442" s="180">
        <v>87693</v>
      </c>
      <c r="H5442" s="19" t="s">
        <v>7765</v>
      </c>
      <c r="I5442" s="19" t="s">
        <v>15719</v>
      </c>
      <c r="J5442" s="19" t="s">
        <v>23</v>
      </c>
      <c r="K5442" s="20" t="s">
        <v>12256</v>
      </c>
      <c r="L5442" s="19" t="s">
        <v>25</v>
      </c>
    </row>
    <row r="5443" spans="1:12" x14ac:dyDescent="0.25">
      <c r="A5443" s="19" t="s">
        <v>7614</v>
      </c>
      <c r="B5443" s="19" t="s">
        <v>7615</v>
      </c>
      <c r="C5443" s="19" t="s">
        <v>7740</v>
      </c>
      <c r="D5443" s="19" t="s">
        <v>7741</v>
      </c>
      <c r="E5443" s="20" t="s">
        <v>21</v>
      </c>
      <c r="F5443" s="19" t="s">
        <v>21</v>
      </c>
      <c r="G5443" s="180">
        <v>87694</v>
      </c>
      <c r="H5443" s="19" t="s">
        <v>7767</v>
      </c>
      <c r="I5443" s="19" t="s">
        <v>15719</v>
      </c>
      <c r="J5443" s="19" t="s">
        <v>23</v>
      </c>
      <c r="K5443" s="20" t="s">
        <v>12257</v>
      </c>
      <c r="L5443" s="19" t="s">
        <v>25</v>
      </c>
    </row>
    <row r="5444" spans="1:12" x14ac:dyDescent="0.25">
      <c r="A5444" s="19" t="s">
        <v>7614</v>
      </c>
      <c r="B5444" s="19" t="s">
        <v>7615</v>
      </c>
      <c r="C5444" s="19" t="s">
        <v>7740</v>
      </c>
      <c r="D5444" s="19" t="s">
        <v>7741</v>
      </c>
      <c r="E5444" s="20" t="s">
        <v>21</v>
      </c>
      <c r="F5444" s="19" t="s">
        <v>21</v>
      </c>
      <c r="G5444" s="180">
        <v>87700</v>
      </c>
      <c r="H5444" s="19" t="s">
        <v>7768</v>
      </c>
      <c r="I5444" s="19" t="s">
        <v>15719</v>
      </c>
      <c r="J5444" s="19" t="s">
        <v>23</v>
      </c>
      <c r="K5444" s="20" t="s">
        <v>12258</v>
      </c>
      <c r="L5444" s="19" t="s">
        <v>25</v>
      </c>
    </row>
    <row r="5445" spans="1:12" x14ac:dyDescent="0.25">
      <c r="A5445" s="19" t="s">
        <v>7614</v>
      </c>
      <c r="B5445" s="19" t="s">
        <v>7615</v>
      </c>
      <c r="C5445" s="19" t="s">
        <v>7740</v>
      </c>
      <c r="D5445" s="19" t="s">
        <v>7741</v>
      </c>
      <c r="E5445" s="20" t="s">
        <v>21</v>
      </c>
      <c r="F5445" s="19" t="s">
        <v>21</v>
      </c>
      <c r="G5445" s="180">
        <v>87702</v>
      </c>
      <c r="H5445" s="19" t="s">
        <v>7769</v>
      </c>
      <c r="I5445" s="19" t="s">
        <v>15719</v>
      </c>
      <c r="J5445" s="19" t="s">
        <v>23</v>
      </c>
      <c r="K5445" s="20" t="s">
        <v>3976</v>
      </c>
      <c r="L5445" s="19" t="s">
        <v>25</v>
      </c>
    </row>
    <row r="5446" spans="1:12" x14ac:dyDescent="0.25">
      <c r="A5446" s="19" t="s">
        <v>7614</v>
      </c>
      <c r="B5446" s="19" t="s">
        <v>7615</v>
      </c>
      <c r="C5446" s="19" t="s">
        <v>7740</v>
      </c>
      <c r="D5446" s="19" t="s">
        <v>7741</v>
      </c>
      <c r="E5446" s="20" t="s">
        <v>21</v>
      </c>
      <c r="F5446" s="19" t="s">
        <v>21</v>
      </c>
      <c r="G5446" s="180">
        <v>87703</v>
      </c>
      <c r="H5446" s="19" t="s">
        <v>7770</v>
      </c>
      <c r="I5446" s="19" t="s">
        <v>15719</v>
      </c>
      <c r="J5446" s="19" t="s">
        <v>23</v>
      </c>
      <c r="K5446" s="20" t="s">
        <v>12259</v>
      </c>
      <c r="L5446" s="19" t="s">
        <v>25</v>
      </c>
    </row>
    <row r="5447" spans="1:12" x14ac:dyDescent="0.25">
      <c r="A5447" s="19" t="s">
        <v>7614</v>
      </c>
      <c r="B5447" s="19" t="s">
        <v>7615</v>
      </c>
      <c r="C5447" s="19" t="s">
        <v>7740</v>
      </c>
      <c r="D5447" s="19" t="s">
        <v>7741</v>
      </c>
      <c r="E5447" s="20" t="s">
        <v>21</v>
      </c>
      <c r="F5447" s="19" t="s">
        <v>21</v>
      </c>
      <c r="G5447" s="180">
        <v>87704</v>
      </c>
      <c r="H5447" s="19" t="s">
        <v>7771</v>
      </c>
      <c r="I5447" s="19" t="s">
        <v>15719</v>
      </c>
      <c r="J5447" s="19" t="s">
        <v>23</v>
      </c>
      <c r="K5447" s="20" t="s">
        <v>12260</v>
      </c>
      <c r="L5447" s="19" t="s">
        <v>25</v>
      </c>
    </row>
    <row r="5448" spans="1:12" x14ac:dyDescent="0.25">
      <c r="A5448" s="19" t="s">
        <v>7614</v>
      </c>
      <c r="B5448" s="19" t="s">
        <v>7615</v>
      </c>
      <c r="C5448" s="19" t="s">
        <v>7740</v>
      </c>
      <c r="D5448" s="19" t="s">
        <v>7741</v>
      </c>
      <c r="E5448" s="20" t="s">
        <v>21</v>
      </c>
      <c r="F5448" s="19" t="s">
        <v>21</v>
      </c>
      <c r="G5448" s="180">
        <v>87735</v>
      </c>
      <c r="H5448" s="19" t="s">
        <v>7772</v>
      </c>
      <c r="I5448" s="19" t="s">
        <v>15719</v>
      </c>
      <c r="J5448" s="19" t="s">
        <v>23</v>
      </c>
      <c r="K5448" s="20" t="s">
        <v>12261</v>
      </c>
      <c r="L5448" s="19" t="s">
        <v>25</v>
      </c>
    </row>
    <row r="5449" spans="1:12" x14ac:dyDescent="0.25">
      <c r="A5449" s="19" t="s">
        <v>7614</v>
      </c>
      <c r="B5449" s="19" t="s">
        <v>7615</v>
      </c>
      <c r="C5449" s="19" t="s">
        <v>7740</v>
      </c>
      <c r="D5449" s="19" t="s">
        <v>7741</v>
      </c>
      <c r="E5449" s="20" t="s">
        <v>21</v>
      </c>
      <c r="F5449" s="19" t="s">
        <v>21</v>
      </c>
      <c r="G5449" s="180">
        <v>87737</v>
      </c>
      <c r="H5449" s="19" t="s">
        <v>7773</v>
      </c>
      <c r="I5449" s="19" t="s">
        <v>15719</v>
      </c>
      <c r="J5449" s="19" t="s">
        <v>23</v>
      </c>
      <c r="K5449" s="20" t="s">
        <v>11125</v>
      </c>
      <c r="L5449" s="19" t="s">
        <v>25</v>
      </c>
    </row>
    <row r="5450" spans="1:12" x14ac:dyDescent="0.25">
      <c r="A5450" s="19" t="s">
        <v>7614</v>
      </c>
      <c r="B5450" s="19" t="s">
        <v>7615</v>
      </c>
      <c r="C5450" s="19" t="s">
        <v>7740</v>
      </c>
      <c r="D5450" s="19" t="s">
        <v>7741</v>
      </c>
      <c r="E5450" s="20" t="s">
        <v>21</v>
      </c>
      <c r="F5450" s="19" t="s">
        <v>21</v>
      </c>
      <c r="G5450" s="180">
        <v>87738</v>
      </c>
      <c r="H5450" s="19" t="s">
        <v>7774</v>
      </c>
      <c r="I5450" s="19" t="s">
        <v>15719</v>
      </c>
      <c r="J5450" s="19" t="s">
        <v>23</v>
      </c>
      <c r="K5450" s="20" t="s">
        <v>2942</v>
      </c>
      <c r="L5450" s="19" t="s">
        <v>25</v>
      </c>
    </row>
    <row r="5451" spans="1:12" x14ac:dyDescent="0.25">
      <c r="A5451" s="19" t="s">
        <v>7614</v>
      </c>
      <c r="B5451" s="19" t="s">
        <v>7615</v>
      </c>
      <c r="C5451" s="19" t="s">
        <v>7740</v>
      </c>
      <c r="D5451" s="19" t="s">
        <v>7741</v>
      </c>
      <c r="E5451" s="20" t="s">
        <v>21</v>
      </c>
      <c r="F5451" s="19" t="s">
        <v>21</v>
      </c>
      <c r="G5451" s="180">
        <v>87739</v>
      </c>
      <c r="H5451" s="19" t="s">
        <v>7775</v>
      </c>
      <c r="I5451" s="19" t="s">
        <v>15719</v>
      </c>
      <c r="J5451" s="19" t="s">
        <v>23</v>
      </c>
      <c r="K5451" s="20" t="s">
        <v>12262</v>
      </c>
      <c r="L5451" s="19" t="s">
        <v>25</v>
      </c>
    </row>
    <row r="5452" spans="1:12" x14ac:dyDescent="0.25">
      <c r="A5452" s="19" t="s">
        <v>7614</v>
      </c>
      <c r="B5452" s="19" t="s">
        <v>7615</v>
      </c>
      <c r="C5452" s="19" t="s">
        <v>7740</v>
      </c>
      <c r="D5452" s="19" t="s">
        <v>7741</v>
      </c>
      <c r="E5452" s="20" t="s">
        <v>21</v>
      </c>
      <c r="F5452" s="19" t="s">
        <v>21</v>
      </c>
      <c r="G5452" s="180">
        <v>87745</v>
      </c>
      <c r="H5452" s="19" t="s">
        <v>7776</v>
      </c>
      <c r="I5452" s="19" t="s">
        <v>15719</v>
      </c>
      <c r="J5452" s="19" t="s">
        <v>23</v>
      </c>
      <c r="K5452" s="20" t="s">
        <v>344</v>
      </c>
      <c r="L5452" s="19" t="s">
        <v>25</v>
      </c>
    </row>
    <row r="5453" spans="1:12" x14ac:dyDescent="0.25">
      <c r="A5453" s="19" t="s">
        <v>7614</v>
      </c>
      <c r="B5453" s="19" t="s">
        <v>7615</v>
      </c>
      <c r="C5453" s="19" t="s">
        <v>7740</v>
      </c>
      <c r="D5453" s="19" t="s">
        <v>7741</v>
      </c>
      <c r="E5453" s="20" t="s">
        <v>21</v>
      </c>
      <c r="F5453" s="19" t="s">
        <v>21</v>
      </c>
      <c r="G5453" s="180">
        <v>87747</v>
      </c>
      <c r="H5453" s="19" t="s">
        <v>7777</v>
      </c>
      <c r="I5453" s="19" t="s">
        <v>15719</v>
      </c>
      <c r="J5453" s="19" t="s">
        <v>23</v>
      </c>
      <c r="K5453" s="20" t="s">
        <v>12263</v>
      </c>
      <c r="L5453" s="19" t="s">
        <v>25</v>
      </c>
    </row>
    <row r="5454" spans="1:12" x14ac:dyDescent="0.25">
      <c r="A5454" s="19" t="s">
        <v>7614</v>
      </c>
      <c r="B5454" s="19" t="s">
        <v>7615</v>
      </c>
      <c r="C5454" s="19" t="s">
        <v>7740</v>
      </c>
      <c r="D5454" s="19" t="s">
        <v>7741</v>
      </c>
      <c r="E5454" s="20" t="s">
        <v>21</v>
      </c>
      <c r="F5454" s="19" t="s">
        <v>21</v>
      </c>
      <c r="G5454" s="180">
        <v>87748</v>
      </c>
      <c r="H5454" s="19" t="s">
        <v>7778</v>
      </c>
      <c r="I5454" s="19" t="s">
        <v>15719</v>
      </c>
      <c r="J5454" s="19" t="s">
        <v>23</v>
      </c>
      <c r="K5454" s="20" t="s">
        <v>12264</v>
      </c>
      <c r="L5454" s="19" t="s">
        <v>25</v>
      </c>
    </row>
    <row r="5455" spans="1:12" x14ac:dyDescent="0.25">
      <c r="A5455" s="19" t="s">
        <v>7614</v>
      </c>
      <c r="B5455" s="19" t="s">
        <v>7615</v>
      </c>
      <c r="C5455" s="19" t="s">
        <v>7740</v>
      </c>
      <c r="D5455" s="19" t="s">
        <v>7741</v>
      </c>
      <c r="E5455" s="20" t="s">
        <v>21</v>
      </c>
      <c r="F5455" s="19" t="s">
        <v>21</v>
      </c>
      <c r="G5455" s="180">
        <v>87749</v>
      </c>
      <c r="H5455" s="19" t="s">
        <v>7779</v>
      </c>
      <c r="I5455" s="19" t="s">
        <v>15719</v>
      </c>
      <c r="J5455" s="19" t="s">
        <v>23</v>
      </c>
      <c r="K5455" s="20" t="s">
        <v>12265</v>
      </c>
      <c r="L5455" s="19" t="s">
        <v>25</v>
      </c>
    </row>
    <row r="5456" spans="1:12" x14ac:dyDescent="0.25">
      <c r="A5456" s="19" t="s">
        <v>7614</v>
      </c>
      <c r="B5456" s="19" t="s">
        <v>7615</v>
      </c>
      <c r="C5456" s="19" t="s">
        <v>7740</v>
      </c>
      <c r="D5456" s="19" t="s">
        <v>7741</v>
      </c>
      <c r="E5456" s="20" t="s">
        <v>21</v>
      </c>
      <c r="F5456" s="19" t="s">
        <v>21</v>
      </c>
      <c r="G5456" s="180">
        <v>87755</v>
      </c>
      <c r="H5456" s="19" t="s">
        <v>7780</v>
      </c>
      <c r="I5456" s="19" t="s">
        <v>15719</v>
      </c>
      <c r="J5456" s="19" t="s">
        <v>23</v>
      </c>
      <c r="K5456" s="20" t="s">
        <v>658</v>
      </c>
      <c r="L5456" s="19" t="s">
        <v>25</v>
      </c>
    </row>
    <row r="5457" spans="1:12" x14ac:dyDescent="0.25">
      <c r="A5457" s="19" t="s">
        <v>7614</v>
      </c>
      <c r="B5457" s="19" t="s">
        <v>7615</v>
      </c>
      <c r="C5457" s="19" t="s">
        <v>7740</v>
      </c>
      <c r="D5457" s="19" t="s">
        <v>7741</v>
      </c>
      <c r="E5457" s="20" t="s">
        <v>21</v>
      </c>
      <c r="F5457" s="19" t="s">
        <v>21</v>
      </c>
      <c r="G5457" s="180">
        <v>87757</v>
      </c>
      <c r="H5457" s="19" t="s">
        <v>7782</v>
      </c>
      <c r="I5457" s="19" t="s">
        <v>15719</v>
      </c>
      <c r="J5457" s="19" t="s">
        <v>23</v>
      </c>
      <c r="K5457" s="20" t="s">
        <v>675</v>
      </c>
      <c r="L5457" s="19" t="s">
        <v>25</v>
      </c>
    </row>
    <row r="5458" spans="1:12" x14ac:dyDescent="0.25">
      <c r="A5458" s="19" t="s">
        <v>7614</v>
      </c>
      <c r="B5458" s="19" t="s">
        <v>7615</v>
      </c>
      <c r="C5458" s="19" t="s">
        <v>7740</v>
      </c>
      <c r="D5458" s="19" t="s">
        <v>7741</v>
      </c>
      <c r="E5458" s="20" t="s">
        <v>21</v>
      </c>
      <c r="F5458" s="19" t="s">
        <v>21</v>
      </c>
      <c r="G5458" s="180">
        <v>87758</v>
      </c>
      <c r="H5458" s="19" t="s">
        <v>7783</v>
      </c>
      <c r="I5458" s="19" t="s">
        <v>15719</v>
      </c>
      <c r="J5458" s="19" t="s">
        <v>23</v>
      </c>
      <c r="K5458" s="20" t="s">
        <v>12266</v>
      </c>
      <c r="L5458" s="19" t="s">
        <v>25</v>
      </c>
    </row>
    <row r="5459" spans="1:12" x14ac:dyDescent="0.25">
      <c r="A5459" s="19" t="s">
        <v>7614</v>
      </c>
      <c r="B5459" s="19" t="s">
        <v>7615</v>
      </c>
      <c r="C5459" s="19" t="s">
        <v>7740</v>
      </c>
      <c r="D5459" s="19" t="s">
        <v>7741</v>
      </c>
      <c r="E5459" s="20" t="s">
        <v>21</v>
      </c>
      <c r="F5459" s="19" t="s">
        <v>21</v>
      </c>
      <c r="G5459" s="180">
        <v>87759</v>
      </c>
      <c r="H5459" s="19" t="s">
        <v>7784</v>
      </c>
      <c r="I5459" s="19" t="s">
        <v>15719</v>
      </c>
      <c r="J5459" s="19" t="s">
        <v>23</v>
      </c>
      <c r="K5459" s="20" t="s">
        <v>12267</v>
      </c>
      <c r="L5459" s="19" t="s">
        <v>25</v>
      </c>
    </row>
    <row r="5460" spans="1:12" x14ac:dyDescent="0.25">
      <c r="A5460" s="19" t="s">
        <v>7614</v>
      </c>
      <c r="B5460" s="19" t="s">
        <v>7615</v>
      </c>
      <c r="C5460" s="19" t="s">
        <v>7740</v>
      </c>
      <c r="D5460" s="19" t="s">
        <v>7741</v>
      </c>
      <c r="E5460" s="20" t="s">
        <v>21</v>
      </c>
      <c r="F5460" s="19" t="s">
        <v>21</v>
      </c>
      <c r="G5460" s="180">
        <v>87765</v>
      </c>
      <c r="H5460" s="19" t="s">
        <v>7786</v>
      </c>
      <c r="I5460" s="19" t="s">
        <v>15719</v>
      </c>
      <c r="J5460" s="19" t="s">
        <v>23</v>
      </c>
      <c r="K5460" s="20" t="s">
        <v>773</v>
      </c>
      <c r="L5460" s="19" t="s">
        <v>25</v>
      </c>
    </row>
    <row r="5461" spans="1:12" x14ac:dyDescent="0.25">
      <c r="A5461" s="19" t="s">
        <v>7614</v>
      </c>
      <c r="B5461" s="19" t="s">
        <v>7615</v>
      </c>
      <c r="C5461" s="19" t="s">
        <v>7740</v>
      </c>
      <c r="D5461" s="19" t="s">
        <v>7741</v>
      </c>
      <c r="E5461" s="20" t="s">
        <v>21</v>
      </c>
      <c r="F5461" s="19" t="s">
        <v>21</v>
      </c>
      <c r="G5461" s="180">
        <v>87767</v>
      </c>
      <c r="H5461" s="19" t="s">
        <v>7787</v>
      </c>
      <c r="I5461" s="19" t="s">
        <v>15719</v>
      </c>
      <c r="J5461" s="19" t="s">
        <v>23</v>
      </c>
      <c r="K5461" s="20" t="s">
        <v>12268</v>
      </c>
      <c r="L5461" s="19" t="s">
        <v>25</v>
      </c>
    </row>
    <row r="5462" spans="1:12" x14ac:dyDescent="0.25">
      <c r="A5462" s="19" t="s">
        <v>7614</v>
      </c>
      <c r="B5462" s="19" t="s">
        <v>7615</v>
      </c>
      <c r="C5462" s="19" t="s">
        <v>7740</v>
      </c>
      <c r="D5462" s="19" t="s">
        <v>7741</v>
      </c>
      <c r="E5462" s="20" t="s">
        <v>21</v>
      </c>
      <c r="F5462" s="19" t="s">
        <v>21</v>
      </c>
      <c r="G5462" s="180">
        <v>87768</v>
      </c>
      <c r="H5462" s="19" t="s">
        <v>7788</v>
      </c>
      <c r="I5462" s="19" t="s">
        <v>15719</v>
      </c>
      <c r="J5462" s="19" t="s">
        <v>23</v>
      </c>
      <c r="K5462" s="20" t="s">
        <v>4066</v>
      </c>
      <c r="L5462" s="19" t="s">
        <v>25</v>
      </c>
    </row>
    <row r="5463" spans="1:12" x14ac:dyDescent="0.25">
      <c r="A5463" s="19" t="s">
        <v>7614</v>
      </c>
      <c r="B5463" s="19" t="s">
        <v>7615</v>
      </c>
      <c r="C5463" s="19" t="s">
        <v>7740</v>
      </c>
      <c r="D5463" s="19" t="s">
        <v>7741</v>
      </c>
      <c r="E5463" s="20" t="s">
        <v>21</v>
      </c>
      <c r="F5463" s="19" t="s">
        <v>21</v>
      </c>
      <c r="G5463" s="180">
        <v>87769</v>
      </c>
      <c r="H5463" s="19" t="s">
        <v>7790</v>
      </c>
      <c r="I5463" s="19" t="s">
        <v>15719</v>
      </c>
      <c r="J5463" s="19" t="s">
        <v>23</v>
      </c>
      <c r="K5463" s="20" t="s">
        <v>12269</v>
      </c>
      <c r="L5463" s="19" t="s">
        <v>25</v>
      </c>
    </row>
    <row r="5464" spans="1:12" x14ac:dyDescent="0.25">
      <c r="A5464" s="19" t="s">
        <v>7614</v>
      </c>
      <c r="B5464" s="19" t="s">
        <v>7615</v>
      </c>
      <c r="C5464" s="19" t="s">
        <v>7740</v>
      </c>
      <c r="D5464" s="19" t="s">
        <v>7741</v>
      </c>
      <c r="E5464" s="20" t="s">
        <v>21</v>
      </c>
      <c r="F5464" s="19" t="s">
        <v>21</v>
      </c>
      <c r="G5464" s="180">
        <v>88470</v>
      </c>
      <c r="H5464" s="19" t="s">
        <v>7791</v>
      </c>
      <c r="I5464" s="19" t="s">
        <v>15719</v>
      </c>
      <c r="J5464" s="19" t="s">
        <v>23</v>
      </c>
      <c r="K5464" s="20" t="s">
        <v>6630</v>
      </c>
      <c r="L5464" s="19" t="s">
        <v>25</v>
      </c>
    </row>
    <row r="5465" spans="1:12" x14ac:dyDescent="0.25">
      <c r="A5465" s="19" t="s">
        <v>7614</v>
      </c>
      <c r="B5465" s="19" t="s">
        <v>7615</v>
      </c>
      <c r="C5465" s="19" t="s">
        <v>7740</v>
      </c>
      <c r="D5465" s="19" t="s">
        <v>7741</v>
      </c>
      <c r="E5465" s="20" t="s">
        <v>21</v>
      </c>
      <c r="F5465" s="19" t="s">
        <v>21</v>
      </c>
      <c r="G5465" s="180">
        <v>88471</v>
      </c>
      <c r="H5465" s="19" t="s">
        <v>7792</v>
      </c>
      <c r="I5465" s="19" t="s">
        <v>15719</v>
      </c>
      <c r="J5465" s="19" t="s">
        <v>23</v>
      </c>
      <c r="K5465" s="20" t="s">
        <v>5593</v>
      </c>
      <c r="L5465" s="19" t="s">
        <v>25</v>
      </c>
    </row>
    <row r="5466" spans="1:12" x14ac:dyDescent="0.25">
      <c r="A5466" s="19" t="s">
        <v>7614</v>
      </c>
      <c r="B5466" s="19" t="s">
        <v>7615</v>
      </c>
      <c r="C5466" s="19" t="s">
        <v>7740</v>
      </c>
      <c r="D5466" s="19" t="s">
        <v>7741</v>
      </c>
      <c r="E5466" s="20" t="s">
        <v>21</v>
      </c>
      <c r="F5466" s="19" t="s">
        <v>21</v>
      </c>
      <c r="G5466" s="180">
        <v>88472</v>
      </c>
      <c r="H5466" s="19" t="s">
        <v>7794</v>
      </c>
      <c r="I5466" s="19" t="s">
        <v>15719</v>
      </c>
      <c r="J5466" s="19" t="s">
        <v>23</v>
      </c>
      <c r="K5466" s="20" t="s">
        <v>5076</v>
      </c>
      <c r="L5466" s="19" t="s">
        <v>25</v>
      </c>
    </row>
    <row r="5467" spans="1:12" x14ac:dyDescent="0.25">
      <c r="A5467" s="19" t="s">
        <v>7614</v>
      </c>
      <c r="B5467" s="19" t="s">
        <v>7615</v>
      </c>
      <c r="C5467" s="19" t="s">
        <v>7740</v>
      </c>
      <c r="D5467" s="19" t="s">
        <v>7741</v>
      </c>
      <c r="E5467" s="20" t="s">
        <v>21</v>
      </c>
      <c r="F5467" s="19" t="s">
        <v>21</v>
      </c>
      <c r="G5467" s="180">
        <v>88476</v>
      </c>
      <c r="H5467" s="19" t="s">
        <v>7795</v>
      </c>
      <c r="I5467" s="19" t="s">
        <v>15719</v>
      </c>
      <c r="J5467" s="19" t="s">
        <v>23</v>
      </c>
      <c r="K5467" s="20" t="s">
        <v>11550</v>
      </c>
      <c r="L5467" s="19" t="s">
        <v>25</v>
      </c>
    </row>
    <row r="5468" spans="1:12" x14ac:dyDescent="0.25">
      <c r="A5468" s="19" t="s">
        <v>7614</v>
      </c>
      <c r="B5468" s="19" t="s">
        <v>7615</v>
      </c>
      <c r="C5468" s="19" t="s">
        <v>7740</v>
      </c>
      <c r="D5468" s="19" t="s">
        <v>7741</v>
      </c>
      <c r="E5468" s="20" t="s">
        <v>21</v>
      </c>
      <c r="F5468" s="19" t="s">
        <v>21</v>
      </c>
      <c r="G5468" s="180">
        <v>88477</v>
      </c>
      <c r="H5468" s="19" t="s">
        <v>7796</v>
      </c>
      <c r="I5468" s="19" t="s">
        <v>15719</v>
      </c>
      <c r="J5468" s="19" t="s">
        <v>23</v>
      </c>
      <c r="K5468" s="20" t="s">
        <v>5259</v>
      </c>
      <c r="L5468" s="19" t="s">
        <v>25</v>
      </c>
    </row>
    <row r="5469" spans="1:12" x14ac:dyDescent="0.25">
      <c r="A5469" s="19" t="s">
        <v>7614</v>
      </c>
      <c r="B5469" s="19" t="s">
        <v>7615</v>
      </c>
      <c r="C5469" s="19" t="s">
        <v>7740</v>
      </c>
      <c r="D5469" s="19" t="s">
        <v>7741</v>
      </c>
      <c r="E5469" s="20" t="s">
        <v>21</v>
      </c>
      <c r="F5469" s="19" t="s">
        <v>21</v>
      </c>
      <c r="G5469" s="180">
        <v>88478</v>
      </c>
      <c r="H5469" s="19" t="s">
        <v>7797</v>
      </c>
      <c r="I5469" s="19" t="s">
        <v>15719</v>
      </c>
      <c r="J5469" s="19" t="s">
        <v>23</v>
      </c>
      <c r="K5469" s="20" t="s">
        <v>5676</v>
      </c>
      <c r="L5469" s="19" t="s">
        <v>25</v>
      </c>
    </row>
    <row r="5470" spans="1:12" x14ac:dyDescent="0.25">
      <c r="A5470" s="19" t="s">
        <v>7614</v>
      </c>
      <c r="B5470" s="19" t="s">
        <v>7615</v>
      </c>
      <c r="C5470" s="19" t="s">
        <v>7740</v>
      </c>
      <c r="D5470" s="19" t="s">
        <v>7741</v>
      </c>
      <c r="E5470" s="20" t="s">
        <v>21</v>
      </c>
      <c r="F5470" s="19" t="s">
        <v>21</v>
      </c>
      <c r="G5470" s="180">
        <v>90900</v>
      </c>
      <c r="H5470" s="19" t="s">
        <v>7799</v>
      </c>
      <c r="I5470" s="19" t="s">
        <v>15719</v>
      </c>
      <c r="J5470" s="19" t="s">
        <v>9283</v>
      </c>
      <c r="K5470" s="20" t="s">
        <v>12270</v>
      </c>
      <c r="L5470" s="19" t="s">
        <v>25</v>
      </c>
    </row>
    <row r="5471" spans="1:12" x14ac:dyDescent="0.25">
      <c r="A5471" s="19" t="s">
        <v>7614</v>
      </c>
      <c r="B5471" s="19" t="s">
        <v>7615</v>
      </c>
      <c r="C5471" s="19" t="s">
        <v>7740</v>
      </c>
      <c r="D5471" s="19" t="s">
        <v>7741</v>
      </c>
      <c r="E5471" s="20" t="s">
        <v>21</v>
      </c>
      <c r="F5471" s="19" t="s">
        <v>21</v>
      </c>
      <c r="G5471" s="180">
        <v>90902</v>
      </c>
      <c r="H5471" s="19" t="s">
        <v>7800</v>
      </c>
      <c r="I5471" s="19" t="s">
        <v>15719</v>
      </c>
      <c r="J5471" s="19" t="s">
        <v>9283</v>
      </c>
      <c r="K5471" s="20" t="s">
        <v>12035</v>
      </c>
      <c r="L5471" s="19" t="s">
        <v>25</v>
      </c>
    </row>
    <row r="5472" spans="1:12" x14ac:dyDescent="0.25">
      <c r="A5472" s="19" t="s">
        <v>7614</v>
      </c>
      <c r="B5472" s="19" t="s">
        <v>7615</v>
      </c>
      <c r="C5472" s="19" t="s">
        <v>7740</v>
      </c>
      <c r="D5472" s="19" t="s">
        <v>7741</v>
      </c>
      <c r="E5472" s="20" t="s">
        <v>21</v>
      </c>
      <c r="F5472" s="19" t="s">
        <v>21</v>
      </c>
      <c r="G5472" s="180">
        <v>90903</v>
      </c>
      <c r="H5472" s="19" t="s">
        <v>7802</v>
      </c>
      <c r="I5472" s="19" t="s">
        <v>15719</v>
      </c>
      <c r="J5472" s="19" t="s">
        <v>9283</v>
      </c>
      <c r="K5472" s="20" t="s">
        <v>12271</v>
      </c>
      <c r="L5472" s="19" t="s">
        <v>25</v>
      </c>
    </row>
    <row r="5473" spans="1:12" x14ac:dyDescent="0.25">
      <c r="A5473" s="19" t="s">
        <v>7614</v>
      </c>
      <c r="B5473" s="19" t="s">
        <v>7615</v>
      </c>
      <c r="C5473" s="19" t="s">
        <v>7740</v>
      </c>
      <c r="D5473" s="19" t="s">
        <v>7741</v>
      </c>
      <c r="E5473" s="20" t="s">
        <v>21</v>
      </c>
      <c r="F5473" s="19" t="s">
        <v>21</v>
      </c>
      <c r="G5473" s="180">
        <v>90904</v>
      </c>
      <c r="H5473" s="19" t="s">
        <v>7804</v>
      </c>
      <c r="I5473" s="19" t="s">
        <v>15719</v>
      </c>
      <c r="J5473" s="19" t="s">
        <v>9283</v>
      </c>
      <c r="K5473" s="20" t="s">
        <v>12272</v>
      </c>
      <c r="L5473" s="19" t="s">
        <v>25</v>
      </c>
    </row>
    <row r="5474" spans="1:12" x14ac:dyDescent="0.25">
      <c r="A5474" s="19" t="s">
        <v>7614</v>
      </c>
      <c r="B5474" s="19" t="s">
        <v>7615</v>
      </c>
      <c r="C5474" s="19" t="s">
        <v>7740</v>
      </c>
      <c r="D5474" s="19" t="s">
        <v>7741</v>
      </c>
      <c r="E5474" s="20" t="s">
        <v>21</v>
      </c>
      <c r="F5474" s="19" t="s">
        <v>21</v>
      </c>
      <c r="G5474" s="180">
        <v>90910</v>
      </c>
      <c r="H5474" s="19" t="s">
        <v>7805</v>
      </c>
      <c r="I5474" s="19" t="s">
        <v>15719</v>
      </c>
      <c r="J5474" s="19" t="s">
        <v>9283</v>
      </c>
      <c r="K5474" s="20" t="s">
        <v>12273</v>
      </c>
      <c r="L5474" s="19" t="s">
        <v>25</v>
      </c>
    </row>
    <row r="5475" spans="1:12" x14ac:dyDescent="0.25">
      <c r="A5475" s="19" t="s">
        <v>7614</v>
      </c>
      <c r="B5475" s="19" t="s">
        <v>7615</v>
      </c>
      <c r="C5475" s="19" t="s">
        <v>7740</v>
      </c>
      <c r="D5475" s="19" t="s">
        <v>7741</v>
      </c>
      <c r="E5475" s="20" t="s">
        <v>21</v>
      </c>
      <c r="F5475" s="19" t="s">
        <v>21</v>
      </c>
      <c r="G5475" s="180">
        <v>90912</v>
      </c>
      <c r="H5475" s="19" t="s">
        <v>7807</v>
      </c>
      <c r="I5475" s="19" t="s">
        <v>15719</v>
      </c>
      <c r="J5475" s="19" t="s">
        <v>9283</v>
      </c>
      <c r="K5475" s="20" t="s">
        <v>5392</v>
      </c>
      <c r="L5475" s="19" t="s">
        <v>25</v>
      </c>
    </row>
    <row r="5476" spans="1:12" x14ac:dyDescent="0.25">
      <c r="A5476" s="19" t="s">
        <v>7614</v>
      </c>
      <c r="B5476" s="19" t="s">
        <v>7615</v>
      </c>
      <c r="C5476" s="19" t="s">
        <v>7740</v>
      </c>
      <c r="D5476" s="19" t="s">
        <v>7741</v>
      </c>
      <c r="E5476" s="20" t="s">
        <v>21</v>
      </c>
      <c r="F5476" s="19" t="s">
        <v>21</v>
      </c>
      <c r="G5476" s="180">
        <v>90913</v>
      </c>
      <c r="H5476" s="19" t="s">
        <v>7809</v>
      </c>
      <c r="I5476" s="19" t="s">
        <v>15719</v>
      </c>
      <c r="J5476" s="19" t="s">
        <v>9283</v>
      </c>
      <c r="K5476" s="20" t="s">
        <v>12274</v>
      </c>
      <c r="L5476" s="19" t="s">
        <v>25</v>
      </c>
    </row>
    <row r="5477" spans="1:12" x14ac:dyDescent="0.25">
      <c r="A5477" s="19" t="s">
        <v>7614</v>
      </c>
      <c r="B5477" s="19" t="s">
        <v>7615</v>
      </c>
      <c r="C5477" s="19" t="s">
        <v>7740</v>
      </c>
      <c r="D5477" s="19" t="s">
        <v>7741</v>
      </c>
      <c r="E5477" s="20" t="s">
        <v>21</v>
      </c>
      <c r="F5477" s="19" t="s">
        <v>21</v>
      </c>
      <c r="G5477" s="180">
        <v>90914</v>
      </c>
      <c r="H5477" s="19" t="s">
        <v>7810</v>
      </c>
      <c r="I5477" s="19" t="s">
        <v>15719</v>
      </c>
      <c r="J5477" s="19" t="s">
        <v>9283</v>
      </c>
      <c r="K5477" s="20" t="s">
        <v>12275</v>
      </c>
      <c r="L5477" s="19" t="s">
        <v>25</v>
      </c>
    </row>
    <row r="5478" spans="1:12" x14ac:dyDescent="0.25">
      <c r="A5478" s="19" t="s">
        <v>7614</v>
      </c>
      <c r="B5478" s="19" t="s">
        <v>7615</v>
      </c>
      <c r="C5478" s="19" t="s">
        <v>7740</v>
      </c>
      <c r="D5478" s="19" t="s">
        <v>7741</v>
      </c>
      <c r="E5478" s="20" t="s">
        <v>21</v>
      </c>
      <c r="F5478" s="19" t="s">
        <v>21</v>
      </c>
      <c r="G5478" s="180">
        <v>90920</v>
      </c>
      <c r="H5478" s="19" t="s">
        <v>7811</v>
      </c>
      <c r="I5478" s="19" t="s">
        <v>15719</v>
      </c>
      <c r="J5478" s="19" t="s">
        <v>9283</v>
      </c>
      <c r="K5478" s="20" t="s">
        <v>10977</v>
      </c>
      <c r="L5478" s="19" t="s">
        <v>25</v>
      </c>
    </row>
    <row r="5479" spans="1:12" x14ac:dyDescent="0.25">
      <c r="A5479" s="19" t="s">
        <v>7614</v>
      </c>
      <c r="B5479" s="19" t="s">
        <v>7615</v>
      </c>
      <c r="C5479" s="19" t="s">
        <v>7740</v>
      </c>
      <c r="D5479" s="19" t="s">
        <v>7741</v>
      </c>
      <c r="E5479" s="20" t="s">
        <v>21</v>
      </c>
      <c r="F5479" s="19" t="s">
        <v>21</v>
      </c>
      <c r="G5479" s="180">
        <v>90922</v>
      </c>
      <c r="H5479" s="19" t="s">
        <v>7812</v>
      </c>
      <c r="I5479" s="19" t="s">
        <v>15719</v>
      </c>
      <c r="J5479" s="19" t="s">
        <v>9283</v>
      </c>
      <c r="K5479" s="20" t="s">
        <v>12276</v>
      </c>
      <c r="L5479" s="19" t="s">
        <v>25</v>
      </c>
    </row>
    <row r="5480" spans="1:12" x14ac:dyDescent="0.25">
      <c r="A5480" s="19" t="s">
        <v>7614</v>
      </c>
      <c r="B5480" s="19" t="s">
        <v>7615</v>
      </c>
      <c r="C5480" s="19" t="s">
        <v>7740</v>
      </c>
      <c r="D5480" s="19" t="s">
        <v>7741</v>
      </c>
      <c r="E5480" s="20" t="s">
        <v>21</v>
      </c>
      <c r="F5480" s="19" t="s">
        <v>21</v>
      </c>
      <c r="G5480" s="180">
        <v>90923</v>
      </c>
      <c r="H5480" s="19" t="s">
        <v>7813</v>
      </c>
      <c r="I5480" s="19" t="s">
        <v>15719</v>
      </c>
      <c r="J5480" s="19" t="s">
        <v>9283</v>
      </c>
      <c r="K5480" s="20" t="s">
        <v>12277</v>
      </c>
      <c r="L5480" s="19" t="s">
        <v>25</v>
      </c>
    </row>
    <row r="5481" spans="1:12" x14ac:dyDescent="0.25">
      <c r="A5481" s="19" t="s">
        <v>7614</v>
      </c>
      <c r="B5481" s="19" t="s">
        <v>7615</v>
      </c>
      <c r="C5481" s="19" t="s">
        <v>7740</v>
      </c>
      <c r="D5481" s="19" t="s">
        <v>7741</v>
      </c>
      <c r="E5481" s="20" t="s">
        <v>21</v>
      </c>
      <c r="F5481" s="19" t="s">
        <v>21</v>
      </c>
      <c r="G5481" s="180">
        <v>90924</v>
      </c>
      <c r="H5481" s="19" t="s">
        <v>7814</v>
      </c>
      <c r="I5481" s="19" t="s">
        <v>15719</v>
      </c>
      <c r="J5481" s="19" t="s">
        <v>9283</v>
      </c>
      <c r="K5481" s="20" t="s">
        <v>12278</v>
      </c>
      <c r="L5481" s="19" t="s">
        <v>25</v>
      </c>
    </row>
    <row r="5482" spans="1:12" x14ac:dyDescent="0.25">
      <c r="A5482" s="19" t="s">
        <v>7614</v>
      </c>
      <c r="B5482" s="19" t="s">
        <v>7615</v>
      </c>
      <c r="C5482" s="19" t="s">
        <v>7740</v>
      </c>
      <c r="D5482" s="19" t="s">
        <v>7741</v>
      </c>
      <c r="E5482" s="20" t="s">
        <v>21</v>
      </c>
      <c r="F5482" s="19" t="s">
        <v>21</v>
      </c>
      <c r="G5482" s="180">
        <v>90930</v>
      </c>
      <c r="H5482" s="19" t="s">
        <v>7815</v>
      </c>
      <c r="I5482" s="19" t="s">
        <v>15719</v>
      </c>
      <c r="J5482" s="19" t="s">
        <v>9283</v>
      </c>
      <c r="K5482" s="20" t="s">
        <v>9558</v>
      </c>
      <c r="L5482" s="19" t="s">
        <v>25</v>
      </c>
    </row>
    <row r="5483" spans="1:12" x14ac:dyDescent="0.25">
      <c r="A5483" s="19" t="s">
        <v>7614</v>
      </c>
      <c r="B5483" s="19" t="s">
        <v>7615</v>
      </c>
      <c r="C5483" s="19" t="s">
        <v>7740</v>
      </c>
      <c r="D5483" s="19" t="s">
        <v>7741</v>
      </c>
      <c r="E5483" s="20" t="s">
        <v>21</v>
      </c>
      <c r="F5483" s="19" t="s">
        <v>21</v>
      </c>
      <c r="G5483" s="180">
        <v>90932</v>
      </c>
      <c r="H5483" s="19" t="s">
        <v>7816</v>
      </c>
      <c r="I5483" s="19" t="s">
        <v>15719</v>
      </c>
      <c r="J5483" s="19" t="s">
        <v>9283</v>
      </c>
      <c r="K5483" s="20" t="s">
        <v>12279</v>
      </c>
      <c r="L5483" s="19" t="s">
        <v>25</v>
      </c>
    </row>
    <row r="5484" spans="1:12" x14ac:dyDescent="0.25">
      <c r="A5484" s="19" t="s">
        <v>7614</v>
      </c>
      <c r="B5484" s="19" t="s">
        <v>7615</v>
      </c>
      <c r="C5484" s="19" t="s">
        <v>7740</v>
      </c>
      <c r="D5484" s="19" t="s">
        <v>7741</v>
      </c>
      <c r="E5484" s="20" t="s">
        <v>21</v>
      </c>
      <c r="F5484" s="19" t="s">
        <v>21</v>
      </c>
      <c r="G5484" s="180">
        <v>90933</v>
      </c>
      <c r="H5484" s="19" t="s">
        <v>7818</v>
      </c>
      <c r="I5484" s="19" t="s">
        <v>15719</v>
      </c>
      <c r="J5484" s="19" t="s">
        <v>9283</v>
      </c>
      <c r="K5484" s="20" t="s">
        <v>12280</v>
      </c>
      <c r="L5484" s="19" t="s">
        <v>25</v>
      </c>
    </row>
    <row r="5485" spans="1:12" x14ac:dyDescent="0.25">
      <c r="A5485" s="19" t="s">
        <v>7614</v>
      </c>
      <c r="B5485" s="19" t="s">
        <v>7615</v>
      </c>
      <c r="C5485" s="19" t="s">
        <v>7740</v>
      </c>
      <c r="D5485" s="19" t="s">
        <v>7741</v>
      </c>
      <c r="E5485" s="20" t="s">
        <v>21</v>
      </c>
      <c r="F5485" s="19" t="s">
        <v>21</v>
      </c>
      <c r="G5485" s="180">
        <v>90934</v>
      </c>
      <c r="H5485" s="19" t="s">
        <v>7819</v>
      </c>
      <c r="I5485" s="19" t="s">
        <v>15719</v>
      </c>
      <c r="J5485" s="19" t="s">
        <v>9283</v>
      </c>
      <c r="K5485" s="20" t="s">
        <v>12281</v>
      </c>
      <c r="L5485" s="19" t="s">
        <v>25</v>
      </c>
    </row>
    <row r="5486" spans="1:12" x14ac:dyDescent="0.25">
      <c r="A5486" s="19" t="s">
        <v>7614</v>
      </c>
      <c r="B5486" s="19" t="s">
        <v>7615</v>
      </c>
      <c r="C5486" s="19" t="s">
        <v>7740</v>
      </c>
      <c r="D5486" s="19" t="s">
        <v>7741</v>
      </c>
      <c r="E5486" s="20" t="s">
        <v>21</v>
      </c>
      <c r="F5486" s="19" t="s">
        <v>21</v>
      </c>
      <c r="G5486" s="180">
        <v>90940</v>
      </c>
      <c r="H5486" s="19" t="s">
        <v>7820</v>
      </c>
      <c r="I5486" s="19" t="s">
        <v>15719</v>
      </c>
      <c r="J5486" s="19" t="s">
        <v>9283</v>
      </c>
      <c r="K5486" s="20" t="s">
        <v>12282</v>
      </c>
      <c r="L5486" s="19" t="s">
        <v>25</v>
      </c>
    </row>
    <row r="5487" spans="1:12" x14ac:dyDescent="0.25">
      <c r="A5487" s="19" t="s">
        <v>7614</v>
      </c>
      <c r="B5487" s="19" t="s">
        <v>7615</v>
      </c>
      <c r="C5487" s="19" t="s">
        <v>7740</v>
      </c>
      <c r="D5487" s="19" t="s">
        <v>7741</v>
      </c>
      <c r="E5487" s="20" t="s">
        <v>21</v>
      </c>
      <c r="F5487" s="19" t="s">
        <v>21</v>
      </c>
      <c r="G5487" s="180">
        <v>90942</v>
      </c>
      <c r="H5487" s="19" t="s">
        <v>7821</v>
      </c>
      <c r="I5487" s="19" t="s">
        <v>15719</v>
      </c>
      <c r="J5487" s="19" t="s">
        <v>9283</v>
      </c>
      <c r="K5487" s="20" t="s">
        <v>12283</v>
      </c>
      <c r="L5487" s="19" t="s">
        <v>25</v>
      </c>
    </row>
    <row r="5488" spans="1:12" x14ac:dyDescent="0.25">
      <c r="A5488" s="19" t="s">
        <v>7614</v>
      </c>
      <c r="B5488" s="19" t="s">
        <v>7615</v>
      </c>
      <c r="C5488" s="19" t="s">
        <v>7740</v>
      </c>
      <c r="D5488" s="19" t="s">
        <v>7741</v>
      </c>
      <c r="E5488" s="20" t="s">
        <v>21</v>
      </c>
      <c r="F5488" s="19" t="s">
        <v>21</v>
      </c>
      <c r="G5488" s="180">
        <v>90943</v>
      </c>
      <c r="H5488" s="19" t="s">
        <v>7822</v>
      </c>
      <c r="I5488" s="19" t="s">
        <v>15719</v>
      </c>
      <c r="J5488" s="19" t="s">
        <v>9283</v>
      </c>
      <c r="K5488" s="20" t="s">
        <v>12284</v>
      </c>
      <c r="L5488" s="19" t="s">
        <v>25</v>
      </c>
    </row>
    <row r="5489" spans="1:12" x14ac:dyDescent="0.25">
      <c r="A5489" s="19" t="s">
        <v>7614</v>
      </c>
      <c r="B5489" s="19" t="s">
        <v>7615</v>
      </c>
      <c r="C5489" s="19" t="s">
        <v>7740</v>
      </c>
      <c r="D5489" s="19" t="s">
        <v>7741</v>
      </c>
      <c r="E5489" s="20" t="s">
        <v>21</v>
      </c>
      <c r="F5489" s="19" t="s">
        <v>21</v>
      </c>
      <c r="G5489" s="180">
        <v>90944</v>
      </c>
      <c r="H5489" s="19" t="s">
        <v>7823</v>
      </c>
      <c r="I5489" s="19" t="s">
        <v>15719</v>
      </c>
      <c r="J5489" s="19" t="s">
        <v>9283</v>
      </c>
      <c r="K5489" s="20" t="s">
        <v>12285</v>
      </c>
      <c r="L5489" s="19" t="s">
        <v>25</v>
      </c>
    </row>
    <row r="5490" spans="1:12" x14ac:dyDescent="0.25">
      <c r="A5490" s="19" t="s">
        <v>7614</v>
      </c>
      <c r="B5490" s="19" t="s">
        <v>7615</v>
      </c>
      <c r="C5490" s="19" t="s">
        <v>7740</v>
      </c>
      <c r="D5490" s="19" t="s">
        <v>7741</v>
      </c>
      <c r="E5490" s="20" t="s">
        <v>21</v>
      </c>
      <c r="F5490" s="19" t="s">
        <v>21</v>
      </c>
      <c r="G5490" s="180">
        <v>90950</v>
      </c>
      <c r="H5490" s="19" t="s">
        <v>7824</v>
      </c>
      <c r="I5490" s="19" t="s">
        <v>15719</v>
      </c>
      <c r="J5490" s="19" t="s">
        <v>9283</v>
      </c>
      <c r="K5490" s="20" t="s">
        <v>12286</v>
      </c>
      <c r="L5490" s="19" t="s">
        <v>25</v>
      </c>
    </row>
    <row r="5491" spans="1:12" x14ac:dyDescent="0.25">
      <c r="A5491" s="19" t="s">
        <v>7614</v>
      </c>
      <c r="B5491" s="19" t="s">
        <v>7615</v>
      </c>
      <c r="C5491" s="19" t="s">
        <v>7740</v>
      </c>
      <c r="D5491" s="19" t="s">
        <v>7741</v>
      </c>
      <c r="E5491" s="20" t="s">
        <v>21</v>
      </c>
      <c r="F5491" s="19" t="s">
        <v>21</v>
      </c>
      <c r="G5491" s="180">
        <v>90952</v>
      </c>
      <c r="H5491" s="19" t="s">
        <v>7826</v>
      </c>
      <c r="I5491" s="19" t="s">
        <v>15719</v>
      </c>
      <c r="J5491" s="19" t="s">
        <v>9283</v>
      </c>
      <c r="K5491" s="20" t="s">
        <v>10383</v>
      </c>
      <c r="L5491" s="19" t="s">
        <v>25</v>
      </c>
    </row>
    <row r="5492" spans="1:12" x14ac:dyDescent="0.25">
      <c r="A5492" s="19" t="s">
        <v>7614</v>
      </c>
      <c r="B5492" s="19" t="s">
        <v>7615</v>
      </c>
      <c r="C5492" s="19" t="s">
        <v>7740</v>
      </c>
      <c r="D5492" s="19" t="s">
        <v>7741</v>
      </c>
      <c r="E5492" s="20" t="s">
        <v>21</v>
      </c>
      <c r="F5492" s="19" t="s">
        <v>21</v>
      </c>
      <c r="G5492" s="180">
        <v>90953</v>
      </c>
      <c r="H5492" s="19" t="s">
        <v>7827</v>
      </c>
      <c r="I5492" s="19" t="s">
        <v>15719</v>
      </c>
      <c r="J5492" s="19" t="s">
        <v>9283</v>
      </c>
      <c r="K5492" s="20" t="s">
        <v>12287</v>
      </c>
      <c r="L5492" s="19" t="s">
        <v>25</v>
      </c>
    </row>
    <row r="5493" spans="1:12" x14ac:dyDescent="0.25">
      <c r="A5493" s="19" t="s">
        <v>7614</v>
      </c>
      <c r="B5493" s="19" t="s">
        <v>7615</v>
      </c>
      <c r="C5493" s="19" t="s">
        <v>7740</v>
      </c>
      <c r="D5493" s="19" t="s">
        <v>7741</v>
      </c>
      <c r="E5493" s="20" t="s">
        <v>21</v>
      </c>
      <c r="F5493" s="19" t="s">
        <v>21</v>
      </c>
      <c r="G5493" s="180">
        <v>90954</v>
      </c>
      <c r="H5493" s="19" t="s">
        <v>7828</v>
      </c>
      <c r="I5493" s="19" t="s">
        <v>15719</v>
      </c>
      <c r="J5493" s="19" t="s">
        <v>9283</v>
      </c>
      <c r="K5493" s="20" t="s">
        <v>12288</v>
      </c>
      <c r="L5493" s="19" t="s">
        <v>25</v>
      </c>
    </row>
    <row r="5494" spans="1:12" x14ac:dyDescent="0.25">
      <c r="A5494" s="19" t="s">
        <v>7614</v>
      </c>
      <c r="B5494" s="19" t="s">
        <v>7615</v>
      </c>
      <c r="C5494" s="19" t="s">
        <v>7740</v>
      </c>
      <c r="D5494" s="19" t="s">
        <v>7741</v>
      </c>
      <c r="E5494" s="20" t="s">
        <v>21</v>
      </c>
      <c r="F5494" s="19" t="s">
        <v>21</v>
      </c>
      <c r="G5494" s="180">
        <v>94438</v>
      </c>
      <c r="H5494" s="19" t="s">
        <v>7829</v>
      </c>
      <c r="I5494" s="19" t="s">
        <v>15719</v>
      </c>
      <c r="J5494" s="19" t="s">
        <v>23</v>
      </c>
      <c r="K5494" s="20" t="s">
        <v>12289</v>
      </c>
      <c r="L5494" s="19" t="s">
        <v>25</v>
      </c>
    </row>
    <row r="5495" spans="1:12" x14ac:dyDescent="0.25">
      <c r="A5495" s="19" t="s">
        <v>7614</v>
      </c>
      <c r="B5495" s="19" t="s">
        <v>7615</v>
      </c>
      <c r="C5495" s="19" t="s">
        <v>7740</v>
      </c>
      <c r="D5495" s="19" t="s">
        <v>7741</v>
      </c>
      <c r="E5495" s="20" t="s">
        <v>21</v>
      </c>
      <c r="F5495" s="19" t="s">
        <v>21</v>
      </c>
      <c r="G5495" s="180">
        <v>94439</v>
      </c>
      <c r="H5495" s="19" t="s">
        <v>7831</v>
      </c>
      <c r="I5495" s="19" t="s">
        <v>15719</v>
      </c>
      <c r="J5495" s="19" t="s">
        <v>23</v>
      </c>
      <c r="K5495" s="20" t="s">
        <v>12290</v>
      </c>
      <c r="L5495" s="19" t="s">
        <v>25</v>
      </c>
    </row>
    <row r="5496" spans="1:12" x14ac:dyDescent="0.25">
      <c r="A5496" s="19" t="s">
        <v>7614</v>
      </c>
      <c r="B5496" s="19" t="s">
        <v>7615</v>
      </c>
      <c r="C5496" s="19" t="s">
        <v>7740</v>
      </c>
      <c r="D5496" s="19" t="s">
        <v>7741</v>
      </c>
      <c r="E5496" s="20" t="s">
        <v>21</v>
      </c>
      <c r="F5496" s="19" t="s">
        <v>21</v>
      </c>
      <c r="G5496" s="180">
        <v>94779</v>
      </c>
      <c r="H5496" s="19" t="s">
        <v>7833</v>
      </c>
      <c r="I5496" s="19" t="s">
        <v>15719</v>
      </c>
      <c r="J5496" s="19" t="s">
        <v>23</v>
      </c>
      <c r="K5496" s="20" t="s">
        <v>5801</v>
      </c>
      <c r="L5496" s="19" t="s">
        <v>25</v>
      </c>
    </row>
    <row r="5497" spans="1:12" x14ac:dyDescent="0.25">
      <c r="A5497" s="19" t="s">
        <v>7614</v>
      </c>
      <c r="B5497" s="19" t="s">
        <v>7615</v>
      </c>
      <c r="C5497" s="19" t="s">
        <v>7740</v>
      </c>
      <c r="D5497" s="19" t="s">
        <v>7741</v>
      </c>
      <c r="E5497" s="20" t="s">
        <v>21</v>
      </c>
      <c r="F5497" s="19" t="s">
        <v>21</v>
      </c>
      <c r="G5497" s="180">
        <v>94782</v>
      </c>
      <c r="H5497" s="19" t="s">
        <v>7835</v>
      </c>
      <c r="I5497" s="19" t="s">
        <v>15719</v>
      </c>
      <c r="J5497" s="19" t="s">
        <v>23</v>
      </c>
      <c r="K5497" s="20" t="s">
        <v>9560</v>
      </c>
      <c r="L5497" s="19" t="s">
        <v>25</v>
      </c>
    </row>
    <row r="5498" spans="1:12" x14ac:dyDescent="0.25">
      <c r="A5498" s="19" t="s">
        <v>7614</v>
      </c>
      <c r="B5498" s="19" t="s">
        <v>7615</v>
      </c>
      <c r="C5498" s="19" t="s">
        <v>7836</v>
      </c>
      <c r="D5498" s="19" t="s">
        <v>7837</v>
      </c>
      <c r="E5498" s="20" t="s">
        <v>21</v>
      </c>
      <c r="F5498" s="19" t="s">
        <v>21</v>
      </c>
      <c r="G5498" s="180">
        <v>101742</v>
      </c>
      <c r="H5498" s="19" t="s">
        <v>7838</v>
      </c>
      <c r="I5498" s="19" t="s">
        <v>15747</v>
      </c>
      <c r="J5498" s="19" t="s">
        <v>23</v>
      </c>
      <c r="K5498" s="20" t="s">
        <v>12291</v>
      </c>
      <c r="L5498" s="19" t="s">
        <v>25</v>
      </c>
    </row>
    <row r="5499" spans="1:12" x14ac:dyDescent="0.25">
      <c r="A5499" s="19" t="s">
        <v>7839</v>
      </c>
      <c r="B5499" s="19" t="s">
        <v>7840</v>
      </c>
      <c r="C5499" s="19" t="s">
        <v>7841</v>
      </c>
      <c r="D5499" s="19" t="s">
        <v>7842</v>
      </c>
      <c r="E5499" s="20" t="s">
        <v>21</v>
      </c>
      <c r="F5499" s="19" t="s">
        <v>21</v>
      </c>
      <c r="G5499" s="180">
        <v>87871</v>
      </c>
      <c r="H5499" s="19" t="s">
        <v>7843</v>
      </c>
      <c r="I5499" s="19" t="s">
        <v>15719</v>
      </c>
      <c r="J5499" s="19" t="s">
        <v>23</v>
      </c>
      <c r="K5499" s="20" t="s">
        <v>539</v>
      </c>
      <c r="L5499" s="19" t="s">
        <v>25</v>
      </c>
    </row>
    <row r="5500" spans="1:12" x14ac:dyDescent="0.25">
      <c r="A5500" s="19" t="s">
        <v>7839</v>
      </c>
      <c r="B5500" s="19" t="s">
        <v>7840</v>
      </c>
      <c r="C5500" s="19" t="s">
        <v>7841</v>
      </c>
      <c r="D5500" s="19" t="s">
        <v>7842</v>
      </c>
      <c r="E5500" s="20" t="s">
        <v>21</v>
      </c>
      <c r="F5500" s="19" t="s">
        <v>21</v>
      </c>
      <c r="G5500" s="180">
        <v>87872</v>
      </c>
      <c r="H5500" s="19" t="s">
        <v>7844</v>
      </c>
      <c r="I5500" s="19" t="s">
        <v>15719</v>
      </c>
      <c r="J5500" s="19" t="s">
        <v>23</v>
      </c>
      <c r="K5500" s="20" t="s">
        <v>3888</v>
      </c>
      <c r="L5500" s="19" t="s">
        <v>25</v>
      </c>
    </row>
    <row r="5501" spans="1:12" x14ac:dyDescent="0.25">
      <c r="A5501" s="19" t="s">
        <v>7839</v>
      </c>
      <c r="B5501" s="19" t="s">
        <v>7840</v>
      </c>
      <c r="C5501" s="19" t="s">
        <v>7841</v>
      </c>
      <c r="D5501" s="19" t="s">
        <v>7842</v>
      </c>
      <c r="E5501" s="20" t="s">
        <v>21</v>
      </c>
      <c r="F5501" s="19" t="s">
        <v>21</v>
      </c>
      <c r="G5501" s="180">
        <v>87873</v>
      </c>
      <c r="H5501" s="19" t="s">
        <v>7846</v>
      </c>
      <c r="I5501" s="19" t="s">
        <v>15719</v>
      </c>
      <c r="J5501" s="19" t="s">
        <v>23</v>
      </c>
      <c r="K5501" s="20" t="s">
        <v>719</v>
      </c>
      <c r="L5501" s="19" t="s">
        <v>25</v>
      </c>
    </row>
    <row r="5502" spans="1:12" x14ac:dyDescent="0.25">
      <c r="A5502" s="19" t="s">
        <v>7839</v>
      </c>
      <c r="B5502" s="19" t="s">
        <v>7840</v>
      </c>
      <c r="C5502" s="19" t="s">
        <v>7841</v>
      </c>
      <c r="D5502" s="19" t="s">
        <v>7842</v>
      </c>
      <c r="E5502" s="20" t="s">
        <v>21</v>
      </c>
      <c r="F5502" s="19" t="s">
        <v>21</v>
      </c>
      <c r="G5502" s="180">
        <v>87874</v>
      </c>
      <c r="H5502" s="19" t="s">
        <v>7847</v>
      </c>
      <c r="I5502" s="19" t="s">
        <v>15719</v>
      </c>
      <c r="J5502" s="19" t="s">
        <v>23</v>
      </c>
      <c r="K5502" s="20" t="s">
        <v>1324</v>
      </c>
      <c r="L5502" s="19" t="s">
        <v>25</v>
      </c>
    </row>
    <row r="5503" spans="1:12" x14ac:dyDescent="0.25">
      <c r="A5503" s="19" t="s">
        <v>7839</v>
      </c>
      <c r="B5503" s="19" t="s">
        <v>7840</v>
      </c>
      <c r="C5503" s="19" t="s">
        <v>7841</v>
      </c>
      <c r="D5503" s="19" t="s">
        <v>7842</v>
      </c>
      <c r="E5503" s="20" t="s">
        <v>21</v>
      </c>
      <c r="F5503" s="19" t="s">
        <v>21</v>
      </c>
      <c r="G5503" s="180">
        <v>87876</v>
      </c>
      <c r="H5503" s="19" t="s">
        <v>7849</v>
      </c>
      <c r="I5503" s="19" t="s">
        <v>15719</v>
      </c>
      <c r="J5503" s="19" t="s">
        <v>23</v>
      </c>
      <c r="K5503" s="20" t="s">
        <v>493</v>
      </c>
      <c r="L5503" s="19" t="s">
        <v>25</v>
      </c>
    </row>
    <row r="5504" spans="1:12" x14ac:dyDescent="0.25">
      <c r="A5504" s="19" t="s">
        <v>7839</v>
      </c>
      <c r="B5504" s="19" t="s">
        <v>7840</v>
      </c>
      <c r="C5504" s="19" t="s">
        <v>7841</v>
      </c>
      <c r="D5504" s="19" t="s">
        <v>7842</v>
      </c>
      <c r="E5504" s="20" t="s">
        <v>21</v>
      </c>
      <c r="F5504" s="19" t="s">
        <v>21</v>
      </c>
      <c r="G5504" s="180">
        <v>87877</v>
      </c>
      <c r="H5504" s="19" t="s">
        <v>7850</v>
      </c>
      <c r="I5504" s="19" t="s">
        <v>15719</v>
      </c>
      <c r="J5504" s="19" t="s">
        <v>23</v>
      </c>
      <c r="K5504" s="20" t="s">
        <v>7006</v>
      </c>
      <c r="L5504" s="19" t="s">
        <v>25</v>
      </c>
    </row>
    <row r="5505" spans="1:12" x14ac:dyDescent="0.25">
      <c r="A5505" s="19" t="s">
        <v>7839</v>
      </c>
      <c r="B5505" s="19" t="s">
        <v>7840</v>
      </c>
      <c r="C5505" s="19" t="s">
        <v>7841</v>
      </c>
      <c r="D5505" s="19" t="s">
        <v>7842</v>
      </c>
      <c r="E5505" s="20" t="s">
        <v>21</v>
      </c>
      <c r="F5505" s="19" t="s">
        <v>21</v>
      </c>
      <c r="G5505" s="180">
        <v>87878</v>
      </c>
      <c r="H5505" s="19" t="s">
        <v>7851</v>
      </c>
      <c r="I5505" s="19" t="s">
        <v>15719</v>
      </c>
      <c r="J5505" s="19" t="s">
        <v>23</v>
      </c>
      <c r="K5505" s="20" t="s">
        <v>12292</v>
      </c>
      <c r="L5505" s="19" t="s">
        <v>25</v>
      </c>
    </row>
    <row r="5506" spans="1:12" x14ac:dyDescent="0.25">
      <c r="A5506" s="19" t="s">
        <v>7839</v>
      </c>
      <c r="B5506" s="19" t="s">
        <v>7840</v>
      </c>
      <c r="C5506" s="19" t="s">
        <v>7841</v>
      </c>
      <c r="D5506" s="19" t="s">
        <v>7842</v>
      </c>
      <c r="E5506" s="20" t="s">
        <v>21</v>
      </c>
      <c r="F5506" s="19" t="s">
        <v>21</v>
      </c>
      <c r="G5506" s="180">
        <v>87879</v>
      </c>
      <c r="H5506" s="19" t="s">
        <v>7852</v>
      </c>
      <c r="I5506" s="19" t="s">
        <v>15719</v>
      </c>
      <c r="J5506" s="19" t="s">
        <v>23</v>
      </c>
      <c r="K5506" s="20" t="s">
        <v>6762</v>
      </c>
      <c r="L5506" s="19" t="s">
        <v>25</v>
      </c>
    </row>
    <row r="5507" spans="1:12" x14ac:dyDescent="0.25">
      <c r="A5507" s="19" t="s">
        <v>7839</v>
      </c>
      <c r="B5507" s="19" t="s">
        <v>7840</v>
      </c>
      <c r="C5507" s="19" t="s">
        <v>7841</v>
      </c>
      <c r="D5507" s="19" t="s">
        <v>7842</v>
      </c>
      <c r="E5507" s="20" t="s">
        <v>21</v>
      </c>
      <c r="F5507" s="19" t="s">
        <v>21</v>
      </c>
      <c r="G5507" s="180">
        <v>87881</v>
      </c>
      <c r="H5507" s="19" t="s">
        <v>7854</v>
      </c>
      <c r="I5507" s="19" t="s">
        <v>15719</v>
      </c>
      <c r="J5507" s="19" t="s">
        <v>23</v>
      </c>
      <c r="K5507" s="20" t="s">
        <v>215</v>
      </c>
      <c r="L5507" s="19" t="s">
        <v>25</v>
      </c>
    </row>
    <row r="5508" spans="1:12" x14ac:dyDescent="0.25">
      <c r="A5508" s="19" t="s">
        <v>7839</v>
      </c>
      <c r="B5508" s="19" t="s">
        <v>7840</v>
      </c>
      <c r="C5508" s="19" t="s">
        <v>7841</v>
      </c>
      <c r="D5508" s="19" t="s">
        <v>7842</v>
      </c>
      <c r="E5508" s="20" t="s">
        <v>21</v>
      </c>
      <c r="F5508" s="19" t="s">
        <v>21</v>
      </c>
      <c r="G5508" s="180">
        <v>87882</v>
      </c>
      <c r="H5508" s="19" t="s">
        <v>7855</v>
      </c>
      <c r="I5508" s="19" t="s">
        <v>15719</v>
      </c>
      <c r="J5508" s="19" t="s">
        <v>23</v>
      </c>
      <c r="K5508" s="20" t="s">
        <v>4442</v>
      </c>
      <c r="L5508" s="19" t="s">
        <v>25</v>
      </c>
    </row>
    <row r="5509" spans="1:12" x14ac:dyDescent="0.25">
      <c r="A5509" s="19" t="s">
        <v>7839</v>
      </c>
      <c r="B5509" s="19" t="s">
        <v>7840</v>
      </c>
      <c r="C5509" s="19" t="s">
        <v>7841</v>
      </c>
      <c r="D5509" s="19" t="s">
        <v>7842</v>
      </c>
      <c r="E5509" s="20" t="s">
        <v>21</v>
      </c>
      <c r="F5509" s="19" t="s">
        <v>21</v>
      </c>
      <c r="G5509" s="180">
        <v>87884</v>
      </c>
      <c r="H5509" s="19" t="s">
        <v>7857</v>
      </c>
      <c r="I5509" s="19" t="s">
        <v>15719</v>
      </c>
      <c r="J5509" s="19" t="s">
        <v>23</v>
      </c>
      <c r="K5509" s="20" t="s">
        <v>3497</v>
      </c>
      <c r="L5509" s="19" t="s">
        <v>25</v>
      </c>
    </row>
    <row r="5510" spans="1:12" x14ac:dyDescent="0.25">
      <c r="A5510" s="19" t="s">
        <v>7839</v>
      </c>
      <c r="B5510" s="19" t="s">
        <v>7840</v>
      </c>
      <c r="C5510" s="19" t="s">
        <v>7841</v>
      </c>
      <c r="D5510" s="19" t="s">
        <v>7842</v>
      </c>
      <c r="E5510" s="20" t="s">
        <v>21</v>
      </c>
      <c r="F5510" s="19" t="s">
        <v>21</v>
      </c>
      <c r="G5510" s="180">
        <v>87885</v>
      </c>
      <c r="H5510" s="19" t="s">
        <v>7859</v>
      </c>
      <c r="I5510" s="19" t="s">
        <v>15719</v>
      </c>
      <c r="J5510" s="19" t="s">
        <v>23</v>
      </c>
      <c r="K5510" s="20" t="s">
        <v>12293</v>
      </c>
      <c r="L5510" s="19" t="s">
        <v>25</v>
      </c>
    </row>
    <row r="5511" spans="1:12" x14ac:dyDescent="0.25">
      <c r="A5511" s="19" t="s">
        <v>7839</v>
      </c>
      <c r="B5511" s="19" t="s">
        <v>7840</v>
      </c>
      <c r="C5511" s="19" t="s">
        <v>7841</v>
      </c>
      <c r="D5511" s="19" t="s">
        <v>7842</v>
      </c>
      <c r="E5511" s="20" t="s">
        <v>21</v>
      </c>
      <c r="F5511" s="19" t="s">
        <v>21</v>
      </c>
      <c r="G5511" s="180">
        <v>87886</v>
      </c>
      <c r="H5511" s="19" t="s">
        <v>7860</v>
      </c>
      <c r="I5511" s="19" t="s">
        <v>15719</v>
      </c>
      <c r="J5511" s="19" t="s">
        <v>23</v>
      </c>
      <c r="K5511" s="20" t="s">
        <v>10613</v>
      </c>
      <c r="L5511" s="19" t="s">
        <v>25</v>
      </c>
    </row>
    <row r="5512" spans="1:12" x14ac:dyDescent="0.25">
      <c r="A5512" s="19" t="s">
        <v>7839</v>
      </c>
      <c r="B5512" s="19" t="s">
        <v>7840</v>
      </c>
      <c r="C5512" s="19" t="s">
        <v>7841</v>
      </c>
      <c r="D5512" s="19" t="s">
        <v>7842</v>
      </c>
      <c r="E5512" s="20" t="s">
        <v>21</v>
      </c>
      <c r="F5512" s="19" t="s">
        <v>21</v>
      </c>
      <c r="G5512" s="180">
        <v>87887</v>
      </c>
      <c r="H5512" s="19" t="s">
        <v>7861</v>
      </c>
      <c r="I5512" s="19" t="s">
        <v>15719</v>
      </c>
      <c r="J5512" s="19" t="s">
        <v>23</v>
      </c>
      <c r="K5512" s="20" t="s">
        <v>10637</v>
      </c>
      <c r="L5512" s="19" t="s">
        <v>25</v>
      </c>
    </row>
    <row r="5513" spans="1:12" x14ac:dyDescent="0.25">
      <c r="A5513" s="19" t="s">
        <v>7839</v>
      </c>
      <c r="B5513" s="19" t="s">
        <v>7840</v>
      </c>
      <c r="C5513" s="19" t="s">
        <v>7841</v>
      </c>
      <c r="D5513" s="19" t="s">
        <v>7842</v>
      </c>
      <c r="E5513" s="20" t="s">
        <v>21</v>
      </c>
      <c r="F5513" s="19" t="s">
        <v>21</v>
      </c>
      <c r="G5513" s="180">
        <v>87888</v>
      </c>
      <c r="H5513" s="19" t="s">
        <v>7862</v>
      </c>
      <c r="I5513" s="19" t="s">
        <v>15719</v>
      </c>
      <c r="J5513" s="19" t="s">
        <v>23</v>
      </c>
      <c r="K5513" s="20" t="s">
        <v>11515</v>
      </c>
      <c r="L5513" s="19" t="s">
        <v>25</v>
      </c>
    </row>
    <row r="5514" spans="1:12" x14ac:dyDescent="0.25">
      <c r="A5514" s="19" t="s">
        <v>7839</v>
      </c>
      <c r="B5514" s="19" t="s">
        <v>7840</v>
      </c>
      <c r="C5514" s="19" t="s">
        <v>7841</v>
      </c>
      <c r="D5514" s="19" t="s">
        <v>7842</v>
      </c>
      <c r="E5514" s="20" t="s">
        <v>21</v>
      </c>
      <c r="F5514" s="19" t="s">
        <v>21</v>
      </c>
      <c r="G5514" s="180">
        <v>87889</v>
      </c>
      <c r="H5514" s="19" t="s">
        <v>7863</v>
      </c>
      <c r="I5514" s="19" t="s">
        <v>15719</v>
      </c>
      <c r="J5514" s="19" t="s">
        <v>23</v>
      </c>
      <c r="K5514" s="20" t="s">
        <v>6852</v>
      </c>
      <c r="L5514" s="19" t="s">
        <v>25</v>
      </c>
    </row>
    <row r="5515" spans="1:12" x14ac:dyDescent="0.25">
      <c r="A5515" s="19" t="s">
        <v>7839</v>
      </c>
      <c r="B5515" s="19" t="s">
        <v>7840</v>
      </c>
      <c r="C5515" s="19" t="s">
        <v>7841</v>
      </c>
      <c r="D5515" s="19" t="s">
        <v>7842</v>
      </c>
      <c r="E5515" s="20" t="s">
        <v>21</v>
      </c>
      <c r="F5515" s="19" t="s">
        <v>21</v>
      </c>
      <c r="G5515" s="180">
        <v>87891</v>
      </c>
      <c r="H5515" s="19" t="s">
        <v>7865</v>
      </c>
      <c r="I5515" s="19" t="s">
        <v>15719</v>
      </c>
      <c r="J5515" s="19" t="s">
        <v>23</v>
      </c>
      <c r="K5515" s="20" t="s">
        <v>4728</v>
      </c>
      <c r="L5515" s="19" t="s">
        <v>25</v>
      </c>
    </row>
    <row r="5516" spans="1:12" x14ac:dyDescent="0.25">
      <c r="A5516" s="19" t="s">
        <v>7839</v>
      </c>
      <c r="B5516" s="19" t="s">
        <v>7840</v>
      </c>
      <c r="C5516" s="19" t="s">
        <v>7841</v>
      </c>
      <c r="D5516" s="19" t="s">
        <v>7842</v>
      </c>
      <c r="E5516" s="20" t="s">
        <v>21</v>
      </c>
      <c r="F5516" s="19" t="s">
        <v>21</v>
      </c>
      <c r="G5516" s="180">
        <v>87892</v>
      </c>
      <c r="H5516" s="19" t="s">
        <v>7867</v>
      </c>
      <c r="I5516" s="19" t="s">
        <v>15719</v>
      </c>
      <c r="J5516" s="19" t="s">
        <v>23</v>
      </c>
      <c r="K5516" s="20" t="s">
        <v>3128</v>
      </c>
      <c r="L5516" s="19" t="s">
        <v>25</v>
      </c>
    </row>
    <row r="5517" spans="1:12" x14ac:dyDescent="0.25">
      <c r="A5517" s="19" t="s">
        <v>7839</v>
      </c>
      <c r="B5517" s="19" t="s">
        <v>7840</v>
      </c>
      <c r="C5517" s="19" t="s">
        <v>7841</v>
      </c>
      <c r="D5517" s="19" t="s">
        <v>7842</v>
      </c>
      <c r="E5517" s="20" t="s">
        <v>21</v>
      </c>
      <c r="F5517" s="19" t="s">
        <v>21</v>
      </c>
      <c r="G5517" s="180">
        <v>87893</v>
      </c>
      <c r="H5517" s="19" t="s">
        <v>7868</v>
      </c>
      <c r="I5517" s="19" t="s">
        <v>15719</v>
      </c>
      <c r="J5517" s="19" t="s">
        <v>23</v>
      </c>
      <c r="K5517" s="20" t="s">
        <v>5339</v>
      </c>
      <c r="L5517" s="19" t="s">
        <v>25</v>
      </c>
    </row>
    <row r="5518" spans="1:12" x14ac:dyDescent="0.25">
      <c r="A5518" s="19" t="s">
        <v>7839</v>
      </c>
      <c r="B5518" s="19" t="s">
        <v>7840</v>
      </c>
      <c r="C5518" s="19" t="s">
        <v>7841</v>
      </c>
      <c r="D5518" s="19" t="s">
        <v>7842</v>
      </c>
      <c r="E5518" s="20" t="s">
        <v>21</v>
      </c>
      <c r="F5518" s="19" t="s">
        <v>21</v>
      </c>
      <c r="G5518" s="180">
        <v>87894</v>
      </c>
      <c r="H5518" s="19" t="s">
        <v>7870</v>
      </c>
      <c r="I5518" s="19" t="s">
        <v>15719</v>
      </c>
      <c r="J5518" s="19" t="s">
        <v>23</v>
      </c>
      <c r="K5518" s="20" t="s">
        <v>12294</v>
      </c>
      <c r="L5518" s="19" t="s">
        <v>25</v>
      </c>
    </row>
    <row r="5519" spans="1:12" x14ac:dyDescent="0.25">
      <c r="A5519" s="19" t="s">
        <v>7839</v>
      </c>
      <c r="B5519" s="19" t="s">
        <v>7840</v>
      </c>
      <c r="C5519" s="19" t="s">
        <v>7841</v>
      </c>
      <c r="D5519" s="19" t="s">
        <v>7842</v>
      </c>
      <c r="E5519" s="20" t="s">
        <v>21</v>
      </c>
      <c r="F5519" s="19" t="s">
        <v>21</v>
      </c>
      <c r="G5519" s="180">
        <v>87896</v>
      </c>
      <c r="H5519" s="19" t="s">
        <v>7872</v>
      </c>
      <c r="I5519" s="19" t="s">
        <v>15719</v>
      </c>
      <c r="J5519" s="19" t="s">
        <v>9283</v>
      </c>
      <c r="K5519" s="20" t="s">
        <v>11464</v>
      </c>
      <c r="L5519" s="19" t="s">
        <v>25</v>
      </c>
    </row>
    <row r="5520" spans="1:12" x14ac:dyDescent="0.25">
      <c r="A5520" s="19" t="s">
        <v>7839</v>
      </c>
      <c r="B5520" s="19" t="s">
        <v>7840</v>
      </c>
      <c r="C5520" s="19" t="s">
        <v>7841</v>
      </c>
      <c r="D5520" s="19" t="s">
        <v>7842</v>
      </c>
      <c r="E5520" s="20" t="s">
        <v>21</v>
      </c>
      <c r="F5520" s="19" t="s">
        <v>21</v>
      </c>
      <c r="G5520" s="180">
        <v>87897</v>
      </c>
      <c r="H5520" s="19" t="s">
        <v>7873</v>
      </c>
      <c r="I5520" s="19" t="s">
        <v>15719</v>
      </c>
      <c r="J5520" s="19" t="s">
        <v>9283</v>
      </c>
      <c r="K5520" s="20" t="s">
        <v>767</v>
      </c>
      <c r="L5520" s="19" t="s">
        <v>25</v>
      </c>
    </row>
    <row r="5521" spans="1:12" x14ac:dyDescent="0.25">
      <c r="A5521" s="19" t="s">
        <v>7839</v>
      </c>
      <c r="B5521" s="19" t="s">
        <v>7840</v>
      </c>
      <c r="C5521" s="19" t="s">
        <v>7841</v>
      </c>
      <c r="D5521" s="19" t="s">
        <v>7842</v>
      </c>
      <c r="E5521" s="20" t="s">
        <v>21</v>
      </c>
      <c r="F5521" s="19" t="s">
        <v>21</v>
      </c>
      <c r="G5521" s="180">
        <v>87899</v>
      </c>
      <c r="H5521" s="19" t="s">
        <v>7874</v>
      </c>
      <c r="I5521" s="19" t="s">
        <v>15719</v>
      </c>
      <c r="J5521" s="19" t="s">
        <v>23</v>
      </c>
      <c r="K5521" s="20" t="s">
        <v>10620</v>
      </c>
      <c r="L5521" s="19" t="s">
        <v>25</v>
      </c>
    </row>
    <row r="5522" spans="1:12" x14ac:dyDescent="0.25">
      <c r="A5522" s="19" t="s">
        <v>7839</v>
      </c>
      <c r="B5522" s="19" t="s">
        <v>7840</v>
      </c>
      <c r="C5522" s="19" t="s">
        <v>7841</v>
      </c>
      <c r="D5522" s="19" t="s">
        <v>7842</v>
      </c>
      <c r="E5522" s="20" t="s">
        <v>21</v>
      </c>
      <c r="F5522" s="19" t="s">
        <v>21</v>
      </c>
      <c r="G5522" s="180">
        <v>87900</v>
      </c>
      <c r="H5522" s="19" t="s">
        <v>7876</v>
      </c>
      <c r="I5522" s="19" t="s">
        <v>15719</v>
      </c>
      <c r="J5522" s="19" t="s">
        <v>23</v>
      </c>
      <c r="K5522" s="20" t="s">
        <v>3138</v>
      </c>
      <c r="L5522" s="19" t="s">
        <v>25</v>
      </c>
    </row>
    <row r="5523" spans="1:12" x14ac:dyDescent="0.25">
      <c r="A5523" s="19" t="s">
        <v>7839</v>
      </c>
      <c r="B5523" s="19" t="s">
        <v>7840</v>
      </c>
      <c r="C5523" s="19" t="s">
        <v>7841</v>
      </c>
      <c r="D5523" s="19" t="s">
        <v>7842</v>
      </c>
      <c r="E5523" s="20" t="s">
        <v>21</v>
      </c>
      <c r="F5523" s="19" t="s">
        <v>21</v>
      </c>
      <c r="G5523" s="180">
        <v>87902</v>
      </c>
      <c r="H5523" s="19" t="s">
        <v>7878</v>
      </c>
      <c r="I5523" s="19" t="s">
        <v>15719</v>
      </c>
      <c r="J5523" s="19" t="s">
        <v>23</v>
      </c>
      <c r="K5523" s="20" t="s">
        <v>4505</v>
      </c>
      <c r="L5523" s="19" t="s">
        <v>25</v>
      </c>
    </row>
    <row r="5524" spans="1:12" x14ac:dyDescent="0.25">
      <c r="A5524" s="19" t="s">
        <v>7839</v>
      </c>
      <c r="B5524" s="19" t="s">
        <v>7840</v>
      </c>
      <c r="C5524" s="19" t="s">
        <v>7841</v>
      </c>
      <c r="D5524" s="19" t="s">
        <v>7842</v>
      </c>
      <c r="E5524" s="20" t="s">
        <v>21</v>
      </c>
      <c r="F5524" s="19" t="s">
        <v>21</v>
      </c>
      <c r="G5524" s="180">
        <v>87903</v>
      </c>
      <c r="H5524" s="19" t="s">
        <v>7879</v>
      </c>
      <c r="I5524" s="19" t="s">
        <v>15719</v>
      </c>
      <c r="J5524" s="19" t="s">
        <v>23</v>
      </c>
      <c r="K5524" s="20" t="s">
        <v>5982</v>
      </c>
      <c r="L5524" s="19" t="s">
        <v>25</v>
      </c>
    </row>
    <row r="5525" spans="1:12" x14ac:dyDescent="0.25">
      <c r="A5525" s="19" t="s">
        <v>7839</v>
      </c>
      <c r="B5525" s="19" t="s">
        <v>7840</v>
      </c>
      <c r="C5525" s="19" t="s">
        <v>7841</v>
      </c>
      <c r="D5525" s="19" t="s">
        <v>7842</v>
      </c>
      <c r="E5525" s="20" t="s">
        <v>21</v>
      </c>
      <c r="F5525" s="19" t="s">
        <v>21</v>
      </c>
      <c r="G5525" s="180">
        <v>87904</v>
      </c>
      <c r="H5525" s="19" t="s">
        <v>7880</v>
      </c>
      <c r="I5525" s="19" t="s">
        <v>15719</v>
      </c>
      <c r="J5525" s="19" t="s">
        <v>23</v>
      </c>
      <c r="K5525" s="20" t="s">
        <v>10607</v>
      </c>
      <c r="L5525" s="19" t="s">
        <v>25</v>
      </c>
    </row>
    <row r="5526" spans="1:12" x14ac:dyDescent="0.25">
      <c r="A5526" s="19" t="s">
        <v>7839</v>
      </c>
      <c r="B5526" s="19" t="s">
        <v>7840</v>
      </c>
      <c r="C5526" s="19" t="s">
        <v>7841</v>
      </c>
      <c r="D5526" s="19" t="s">
        <v>7842</v>
      </c>
      <c r="E5526" s="20" t="s">
        <v>21</v>
      </c>
      <c r="F5526" s="19" t="s">
        <v>21</v>
      </c>
      <c r="G5526" s="180">
        <v>87905</v>
      </c>
      <c r="H5526" s="19" t="s">
        <v>7881</v>
      </c>
      <c r="I5526" s="19" t="s">
        <v>15719</v>
      </c>
      <c r="J5526" s="19" t="s">
        <v>23</v>
      </c>
      <c r="K5526" s="20" t="s">
        <v>3178</v>
      </c>
      <c r="L5526" s="19" t="s">
        <v>25</v>
      </c>
    </row>
    <row r="5527" spans="1:12" x14ac:dyDescent="0.25">
      <c r="A5527" s="19" t="s">
        <v>7839</v>
      </c>
      <c r="B5527" s="19" t="s">
        <v>7840</v>
      </c>
      <c r="C5527" s="19" t="s">
        <v>7841</v>
      </c>
      <c r="D5527" s="19" t="s">
        <v>7842</v>
      </c>
      <c r="E5527" s="20" t="s">
        <v>21</v>
      </c>
      <c r="F5527" s="19" t="s">
        <v>21</v>
      </c>
      <c r="G5527" s="180">
        <v>87907</v>
      </c>
      <c r="H5527" s="19" t="s">
        <v>7882</v>
      </c>
      <c r="I5527" s="19" t="s">
        <v>15719</v>
      </c>
      <c r="J5527" s="19" t="s">
        <v>9283</v>
      </c>
      <c r="K5527" s="20" t="s">
        <v>3123</v>
      </c>
      <c r="L5527" s="19" t="s">
        <v>25</v>
      </c>
    </row>
    <row r="5528" spans="1:12" x14ac:dyDescent="0.25">
      <c r="A5528" s="19" t="s">
        <v>7839</v>
      </c>
      <c r="B5528" s="19" t="s">
        <v>7840</v>
      </c>
      <c r="C5528" s="19" t="s">
        <v>7841</v>
      </c>
      <c r="D5528" s="19" t="s">
        <v>7842</v>
      </c>
      <c r="E5528" s="20" t="s">
        <v>21</v>
      </c>
      <c r="F5528" s="19" t="s">
        <v>21</v>
      </c>
      <c r="G5528" s="180">
        <v>87908</v>
      </c>
      <c r="H5528" s="19" t="s">
        <v>7883</v>
      </c>
      <c r="I5528" s="19" t="s">
        <v>15719</v>
      </c>
      <c r="J5528" s="19" t="s">
        <v>9283</v>
      </c>
      <c r="K5528" s="20" t="s">
        <v>12295</v>
      </c>
      <c r="L5528" s="19" t="s">
        <v>25</v>
      </c>
    </row>
    <row r="5529" spans="1:12" x14ac:dyDescent="0.25">
      <c r="A5529" s="19" t="s">
        <v>7839</v>
      </c>
      <c r="B5529" s="19" t="s">
        <v>7840</v>
      </c>
      <c r="C5529" s="19" t="s">
        <v>7841</v>
      </c>
      <c r="D5529" s="19" t="s">
        <v>7842</v>
      </c>
      <c r="E5529" s="20" t="s">
        <v>21</v>
      </c>
      <c r="F5529" s="19" t="s">
        <v>21</v>
      </c>
      <c r="G5529" s="180">
        <v>87910</v>
      </c>
      <c r="H5529" s="19" t="s">
        <v>7884</v>
      </c>
      <c r="I5529" s="19" t="s">
        <v>15719</v>
      </c>
      <c r="J5529" s="19" t="s">
        <v>23</v>
      </c>
      <c r="K5529" s="20" t="s">
        <v>12296</v>
      </c>
      <c r="L5529" s="19" t="s">
        <v>25</v>
      </c>
    </row>
    <row r="5530" spans="1:12" x14ac:dyDescent="0.25">
      <c r="A5530" s="19" t="s">
        <v>7839</v>
      </c>
      <c r="B5530" s="19" t="s">
        <v>7840</v>
      </c>
      <c r="C5530" s="19" t="s">
        <v>7841</v>
      </c>
      <c r="D5530" s="19" t="s">
        <v>7842</v>
      </c>
      <c r="E5530" s="20" t="s">
        <v>21</v>
      </c>
      <c r="F5530" s="19" t="s">
        <v>21</v>
      </c>
      <c r="G5530" s="180">
        <v>87911</v>
      </c>
      <c r="H5530" s="19" t="s">
        <v>7886</v>
      </c>
      <c r="I5530" s="19" t="s">
        <v>15719</v>
      </c>
      <c r="J5530" s="19" t="s">
        <v>23</v>
      </c>
      <c r="K5530" s="20" t="s">
        <v>6687</v>
      </c>
      <c r="L5530" s="19" t="s">
        <v>25</v>
      </c>
    </row>
    <row r="5531" spans="1:12" x14ac:dyDescent="0.25">
      <c r="A5531" s="19" t="s">
        <v>7839</v>
      </c>
      <c r="B5531" s="19" t="s">
        <v>7840</v>
      </c>
      <c r="C5531" s="19" t="s">
        <v>7887</v>
      </c>
      <c r="D5531" s="19" t="s">
        <v>7888</v>
      </c>
      <c r="E5531" s="20" t="s">
        <v>21</v>
      </c>
      <c r="F5531" s="19" t="s">
        <v>21</v>
      </c>
      <c r="G5531" s="180">
        <v>87411</v>
      </c>
      <c r="H5531" s="19" t="s">
        <v>7889</v>
      </c>
      <c r="I5531" s="19" t="s">
        <v>15719</v>
      </c>
      <c r="J5531" s="19" t="s">
        <v>23</v>
      </c>
      <c r="K5531" s="20" t="s">
        <v>6893</v>
      </c>
      <c r="L5531" s="19" t="s">
        <v>25</v>
      </c>
    </row>
    <row r="5532" spans="1:12" x14ac:dyDescent="0.25">
      <c r="A5532" s="19" t="s">
        <v>7839</v>
      </c>
      <c r="B5532" s="19" t="s">
        <v>7840</v>
      </c>
      <c r="C5532" s="19" t="s">
        <v>7887</v>
      </c>
      <c r="D5532" s="19" t="s">
        <v>7888</v>
      </c>
      <c r="E5532" s="20" t="s">
        <v>21</v>
      </c>
      <c r="F5532" s="19" t="s">
        <v>21</v>
      </c>
      <c r="G5532" s="180">
        <v>87412</v>
      </c>
      <c r="H5532" s="19" t="s">
        <v>7891</v>
      </c>
      <c r="I5532" s="19" t="s">
        <v>15719</v>
      </c>
      <c r="J5532" s="19" t="s">
        <v>23</v>
      </c>
      <c r="K5532" s="20" t="s">
        <v>12297</v>
      </c>
      <c r="L5532" s="19" t="s">
        <v>25</v>
      </c>
    </row>
    <row r="5533" spans="1:12" x14ac:dyDescent="0.25">
      <c r="A5533" s="19" t="s">
        <v>7839</v>
      </c>
      <c r="B5533" s="19" t="s">
        <v>7840</v>
      </c>
      <c r="C5533" s="19" t="s">
        <v>7887</v>
      </c>
      <c r="D5533" s="19" t="s">
        <v>7888</v>
      </c>
      <c r="E5533" s="20" t="s">
        <v>21</v>
      </c>
      <c r="F5533" s="19" t="s">
        <v>21</v>
      </c>
      <c r="G5533" s="180">
        <v>87413</v>
      </c>
      <c r="H5533" s="19" t="s">
        <v>7892</v>
      </c>
      <c r="I5533" s="19" t="s">
        <v>15719</v>
      </c>
      <c r="J5533" s="19" t="s">
        <v>23</v>
      </c>
      <c r="K5533" s="20" t="s">
        <v>1892</v>
      </c>
      <c r="L5533" s="19" t="s">
        <v>25</v>
      </c>
    </row>
    <row r="5534" spans="1:12" x14ac:dyDescent="0.25">
      <c r="A5534" s="19" t="s">
        <v>7839</v>
      </c>
      <c r="B5534" s="19" t="s">
        <v>7840</v>
      </c>
      <c r="C5534" s="19" t="s">
        <v>7887</v>
      </c>
      <c r="D5534" s="19" t="s">
        <v>7888</v>
      </c>
      <c r="E5534" s="20" t="s">
        <v>21</v>
      </c>
      <c r="F5534" s="19" t="s">
        <v>21</v>
      </c>
      <c r="G5534" s="180">
        <v>87414</v>
      </c>
      <c r="H5534" s="19" t="s">
        <v>7893</v>
      </c>
      <c r="I5534" s="19" t="s">
        <v>15719</v>
      </c>
      <c r="J5534" s="19" t="s">
        <v>23</v>
      </c>
      <c r="K5534" s="20" t="s">
        <v>2469</v>
      </c>
      <c r="L5534" s="19" t="s">
        <v>25</v>
      </c>
    </row>
    <row r="5535" spans="1:12" x14ac:dyDescent="0.25">
      <c r="A5535" s="19" t="s">
        <v>7839</v>
      </c>
      <c r="B5535" s="19" t="s">
        <v>7840</v>
      </c>
      <c r="C5535" s="19" t="s">
        <v>7887</v>
      </c>
      <c r="D5535" s="19" t="s">
        <v>7888</v>
      </c>
      <c r="E5535" s="20" t="s">
        <v>21</v>
      </c>
      <c r="F5535" s="19" t="s">
        <v>21</v>
      </c>
      <c r="G5535" s="180">
        <v>87415</v>
      </c>
      <c r="H5535" s="19" t="s">
        <v>7894</v>
      </c>
      <c r="I5535" s="19" t="s">
        <v>15719</v>
      </c>
      <c r="J5535" s="19" t="s">
        <v>23</v>
      </c>
      <c r="K5535" s="20" t="s">
        <v>2456</v>
      </c>
      <c r="L5535" s="19" t="s">
        <v>25</v>
      </c>
    </row>
    <row r="5536" spans="1:12" x14ac:dyDescent="0.25">
      <c r="A5536" s="19" t="s">
        <v>7839</v>
      </c>
      <c r="B5536" s="19" t="s">
        <v>7840</v>
      </c>
      <c r="C5536" s="19" t="s">
        <v>7887</v>
      </c>
      <c r="D5536" s="19" t="s">
        <v>7888</v>
      </c>
      <c r="E5536" s="20" t="s">
        <v>21</v>
      </c>
      <c r="F5536" s="19" t="s">
        <v>21</v>
      </c>
      <c r="G5536" s="180">
        <v>87416</v>
      </c>
      <c r="H5536" s="19" t="s">
        <v>7895</v>
      </c>
      <c r="I5536" s="19" t="s">
        <v>15719</v>
      </c>
      <c r="J5536" s="19" t="s">
        <v>23</v>
      </c>
      <c r="K5536" s="20" t="s">
        <v>2463</v>
      </c>
      <c r="L5536" s="19" t="s">
        <v>25</v>
      </c>
    </row>
    <row r="5537" spans="1:12" x14ac:dyDescent="0.25">
      <c r="A5537" s="19" t="s">
        <v>7839</v>
      </c>
      <c r="B5537" s="19" t="s">
        <v>7840</v>
      </c>
      <c r="C5537" s="19" t="s">
        <v>7887</v>
      </c>
      <c r="D5537" s="19" t="s">
        <v>7888</v>
      </c>
      <c r="E5537" s="20" t="s">
        <v>21</v>
      </c>
      <c r="F5537" s="19" t="s">
        <v>21</v>
      </c>
      <c r="G5537" s="180">
        <v>87417</v>
      </c>
      <c r="H5537" s="19" t="s">
        <v>7896</v>
      </c>
      <c r="I5537" s="19" t="s">
        <v>15719</v>
      </c>
      <c r="J5537" s="19" t="s">
        <v>23</v>
      </c>
      <c r="K5537" s="20" t="s">
        <v>5326</v>
      </c>
      <c r="L5537" s="19" t="s">
        <v>25</v>
      </c>
    </row>
    <row r="5538" spans="1:12" x14ac:dyDescent="0.25">
      <c r="A5538" s="19" t="s">
        <v>7839</v>
      </c>
      <c r="B5538" s="19" t="s">
        <v>7840</v>
      </c>
      <c r="C5538" s="19" t="s">
        <v>7887</v>
      </c>
      <c r="D5538" s="19" t="s">
        <v>7888</v>
      </c>
      <c r="E5538" s="20" t="s">
        <v>21</v>
      </c>
      <c r="F5538" s="19" t="s">
        <v>21</v>
      </c>
      <c r="G5538" s="180">
        <v>87418</v>
      </c>
      <c r="H5538" s="19" t="s">
        <v>7897</v>
      </c>
      <c r="I5538" s="19" t="s">
        <v>15719</v>
      </c>
      <c r="J5538" s="19" t="s">
        <v>23</v>
      </c>
      <c r="K5538" s="20" t="s">
        <v>190</v>
      </c>
      <c r="L5538" s="19" t="s">
        <v>25</v>
      </c>
    </row>
    <row r="5539" spans="1:12" x14ac:dyDescent="0.25">
      <c r="A5539" s="19" t="s">
        <v>7839</v>
      </c>
      <c r="B5539" s="19" t="s">
        <v>7840</v>
      </c>
      <c r="C5539" s="19" t="s">
        <v>7887</v>
      </c>
      <c r="D5539" s="19" t="s">
        <v>7888</v>
      </c>
      <c r="E5539" s="20" t="s">
        <v>21</v>
      </c>
      <c r="F5539" s="19" t="s">
        <v>21</v>
      </c>
      <c r="G5539" s="180">
        <v>87419</v>
      </c>
      <c r="H5539" s="19" t="s">
        <v>7898</v>
      </c>
      <c r="I5539" s="19" t="s">
        <v>15719</v>
      </c>
      <c r="J5539" s="19" t="s">
        <v>23</v>
      </c>
      <c r="K5539" s="20" t="s">
        <v>11282</v>
      </c>
      <c r="L5539" s="19" t="s">
        <v>25</v>
      </c>
    </row>
    <row r="5540" spans="1:12" x14ac:dyDescent="0.25">
      <c r="A5540" s="19" t="s">
        <v>7839</v>
      </c>
      <c r="B5540" s="19" t="s">
        <v>7840</v>
      </c>
      <c r="C5540" s="19" t="s">
        <v>7887</v>
      </c>
      <c r="D5540" s="19" t="s">
        <v>7888</v>
      </c>
      <c r="E5540" s="20" t="s">
        <v>21</v>
      </c>
      <c r="F5540" s="19" t="s">
        <v>21</v>
      </c>
      <c r="G5540" s="180">
        <v>87420</v>
      </c>
      <c r="H5540" s="19" t="s">
        <v>7899</v>
      </c>
      <c r="I5540" s="19" t="s">
        <v>15719</v>
      </c>
      <c r="J5540" s="19" t="s">
        <v>23</v>
      </c>
      <c r="K5540" s="20" t="s">
        <v>10589</v>
      </c>
      <c r="L5540" s="19" t="s">
        <v>25</v>
      </c>
    </row>
    <row r="5541" spans="1:12" x14ac:dyDescent="0.25">
      <c r="A5541" s="19" t="s">
        <v>7839</v>
      </c>
      <c r="B5541" s="19" t="s">
        <v>7840</v>
      </c>
      <c r="C5541" s="19" t="s">
        <v>7887</v>
      </c>
      <c r="D5541" s="19" t="s">
        <v>7888</v>
      </c>
      <c r="E5541" s="20" t="s">
        <v>21</v>
      </c>
      <c r="F5541" s="19" t="s">
        <v>21</v>
      </c>
      <c r="G5541" s="180">
        <v>87421</v>
      </c>
      <c r="H5541" s="19" t="s">
        <v>7900</v>
      </c>
      <c r="I5541" s="19" t="s">
        <v>15719</v>
      </c>
      <c r="J5541" s="19" t="s">
        <v>23</v>
      </c>
      <c r="K5541" s="20" t="s">
        <v>11248</v>
      </c>
      <c r="L5541" s="19" t="s">
        <v>25</v>
      </c>
    </row>
    <row r="5542" spans="1:12" x14ac:dyDescent="0.25">
      <c r="A5542" s="19" t="s">
        <v>7839</v>
      </c>
      <c r="B5542" s="19" t="s">
        <v>7840</v>
      </c>
      <c r="C5542" s="19" t="s">
        <v>7887</v>
      </c>
      <c r="D5542" s="19" t="s">
        <v>7888</v>
      </c>
      <c r="E5542" s="20" t="s">
        <v>21</v>
      </c>
      <c r="F5542" s="19" t="s">
        <v>21</v>
      </c>
      <c r="G5542" s="180">
        <v>87422</v>
      </c>
      <c r="H5542" s="19" t="s">
        <v>7901</v>
      </c>
      <c r="I5542" s="19" t="s">
        <v>15719</v>
      </c>
      <c r="J5542" s="19" t="s">
        <v>23</v>
      </c>
      <c r="K5542" s="20" t="s">
        <v>11240</v>
      </c>
      <c r="L5542" s="19" t="s">
        <v>25</v>
      </c>
    </row>
    <row r="5543" spans="1:12" x14ac:dyDescent="0.25">
      <c r="A5543" s="19" t="s">
        <v>7839</v>
      </c>
      <c r="B5543" s="19" t="s">
        <v>7840</v>
      </c>
      <c r="C5543" s="19" t="s">
        <v>7887</v>
      </c>
      <c r="D5543" s="19" t="s">
        <v>7888</v>
      </c>
      <c r="E5543" s="20" t="s">
        <v>21</v>
      </c>
      <c r="F5543" s="19" t="s">
        <v>21</v>
      </c>
      <c r="G5543" s="180">
        <v>87423</v>
      </c>
      <c r="H5543" s="19" t="s">
        <v>7902</v>
      </c>
      <c r="I5543" s="19" t="s">
        <v>15719</v>
      </c>
      <c r="J5543" s="19" t="s">
        <v>23</v>
      </c>
      <c r="K5543" s="20" t="s">
        <v>6416</v>
      </c>
      <c r="L5543" s="19" t="s">
        <v>25</v>
      </c>
    </row>
    <row r="5544" spans="1:12" x14ac:dyDescent="0.25">
      <c r="A5544" s="19" t="s">
        <v>7839</v>
      </c>
      <c r="B5544" s="19" t="s">
        <v>7840</v>
      </c>
      <c r="C5544" s="19" t="s">
        <v>7887</v>
      </c>
      <c r="D5544" s="19" t="s">
        <v>7888</v>
      </c>
      <c r="E5544" s="20" t="s">
        <v>21</v>
      </c>
      <c r="F5544" s="19" t="s">
        <v>21</v>
      </c>
      <c r="G5544" s="180">
        <v>87424</v>
      </c>
      <c r="H5544" s="19" t="s">
        <v>7903</v>
      </c>
      <c r="I5544" s="19" t="s">
        <v>15719</v>
      </c>
      <c r="J5544" s="19" t="s">
        <v>23</v>
      </c>
      <c r="K5544" s="20" t="s">
        <v>2463</v>
      </c>
      <c r="L5544" s="19" t="s">
        <v>25</v>
      </c>
    </row>
    <row r="5545" spans="1:12" x14ac:dyDescent="0.25">
      <c r="A5545" s="19" t="s">
        <v>7839</v>
      </c>
      <c r="B5545" s="19" t="s">
        <v>7840</v>
      </c>
      <c r="C5545" s="19" t="s">
        <v>7887</v>
      </c>
      <c r="D5545" s="19" t="s">
        <v>7888</v>
      </c>
      <c r="E5545" s="20" t="s">
        <v>21</v>
      </c>
      <c r="F5545" s="19" t="s">
        <v>21</v>
      </c>
      <c r="G5545" s="180">
        <v>87425</v>
      </c>
      <c r="H5545" s="19" t="s">
        <v>7904</v>
      </c>
      <c r="I5545" s="19" t="s">
        <v>15719</v>
      </c>
      <c r="J5545" s="19" t="s">
        <v>23</v>
      </c>
      <c r="K5545" s="20" t="s">
        <v>5676</v>
      </c>
      <c r="L5545" s="19" t="s">
        <v>25</v>
      </c>
    </row>
    <row r="5546" spans="1:12" x14ac:dyDescent="0.25">
      <c r="A5546" s="19" t="s">
        <v>7839</v>
      </c>
      <c r="B5546" s="19" t="s">
        <v>7840</v>
      </c>
      <c r="C5546" s="19" t="s">
        <v>7887</v>
      </c>
      <c r="D5546" s="19" t="s">
        <v>7888</v>
      </c>
      <c r="E5546" s="20" t="s">
        <v>21</v>
      </c>
      <c r="F5546" s="19" t="s">
        <v>21</v>
      </c>
      <c r="G5546" s="180">
        <v>87426</v>
      </c>
      <c r="H5546" s="19" t="s">
        <v>7906</v>
      </c>
      <c r="I5546" s="19" t="s">
        <v>15719</v>
      </c>
      <c r="J5546" s="19" t="s">
        <v>23</v>
      </c>
      <c r="K5546" s="20" t="s">
        <v>1446</v>
      </c>
      <c r="L5546" s="19" t="s">
        <v>25</v>
      </c>
    </row>
    <row r="5547" spans="1:12" x14ac:dyDescent="0.25">
      <c r="A5547" s="19" t="s">
        <v>7839</v>
      </c>
      <c r="B5547" s="19" t="s">
        <v>7840</v>
      </c>
      <c r="C5547" s="19" t="s">
        <v>7887</v>
      </c>
      <c r="D5547" s="19" t="s">
        <v>7888</v>
      </c>
      <c r="E5547" s="20" t="s">
        <v>21</v>
      </c>
      <c r="F5547" s="19" t="s">
        <v>21</v>
      </c>
      <c r="G5547" s="180">
        <v>87427</v>
      </c>
      <c r="H5547" s="19" t="s">
        <v>7908</v>
      </c>
      <c r="I5547" s="19" t="s">
        <v>15719</v>
      </c>
      <c r="J5547" s="19" t="s">
        <v>23</v>
      </c>
      <c r="K5547" s="20" t="s">
        <v>5525</v>
      </c>
      <c r="L5547" s="19" t="s">
        <v>25</v>
      </c>
    </row>
    <row r="5548" spans="1:12" x14ac:dyDescent="0.25">
      <c r="A5548" s="19" t="s">
        <v>7839</v>
      </c>
      <c r="B5548" s="19" t="s">
        <v>7840</v>
      </c>
      <c r="C5548" s="19" t="s">
        <v>7887</v>
      </c>
      <c r="D5548" s="19" t="s">
        <v>7888</v>
      </c>
      <c r="E5548" s="20" t="s">
        <v>21</v>
      </c>
      <c r="F5548" s="19" t="s">
        <v>21</v>
      </c>
      <c r="G5548" s="180">
        <v>87428</v>
      </c>
      <c r="H5548" s="19" t="s">
        <v>7909</v>
      </c>
      <c r="I5548" s="19" t="s">
        <v>15719</v>
      </c>
      <c r="J5548" s="19" t="s">
        <v>23</v>
      </c>
      <c r="K5548" s="20" t="s">
        <v>12298</v>
      </c>
      <c r="L5548" s="19" t="s">
        <v>25</v>
      </c>
    </row>
    <row r="5549" spans="1:12" x14ac:dyDescent="0.25">
      <c r="A5549" s="19" t="s">
        <v>7839</v>
      </c>
      <c r="B5549" s="19" t="s">
        <v>7840</v>
      </c>
      <c r="C5549" s="19" t="s">
        <v>7887</v>
      </c>
      <c r="D5549" s="19" t="s">
        <v>7888</v>
      </c>
      <c r="E5549" s="20" t="s">
        <v>21</v>
      </c>
      <c r="F5549" s="19" t="s">
        <v>21</v>
      </c>
      <c r="G5549" s="180">
        <v>87429</v>
      </c>
      <c r="H5549" s="19" t="s">
        <v>7910</v>
      </c>
      <c r="I5549" s="19" t="s">
        <v>15719</v>
      </c>
      <c r="J5549" s="19" t="s">
        <v>23</v>
      </c>
      <c r="K5549" s="20" t="s">
        <v>9346</v>
      </c>
      <c r="L5549" s="19" t="s">
        <v>25</v>
      </c>
    </row>
    <row r="5550" spans="1:12" x14ac:dyDescent="0.25">
      <c r="A5550" s="19" t="s">
        <v>7839</v>
      </c>
      <c r="B5550" s="19" t="s">
        <v>7840</v>
      </c>
      <c r="C5550" s="19" t="s">
        <v>7887</v>
      </c>
      <c r="D5550" s="19" t="s">
        <v>7888</v>
      </c>
      <c r="E5550" s="20" t="s">
        <v>21</v>
      </c>
      <c r="F5550" s="19" t="s">
        <v>21</v>
      </c>
      <c r="G5550" s="180">
        <v>87430</v>
      </c>
      <c r="H5550" s="19" t="s">
        <v>7911</v>
      </c>
      <c r="I5550" s="19" t="s">
        <v>15719</v>
      </c>
      <c r="J5550" s="19" t="s">
        <v>23</v>
      </c>
      <c r="K5550" s="20" t="s">
        <v>10107</v>
      </c>
      <c r="L5550" s="19" t="s">
        <v>25</v>
      </c>
    </row>
    <row r="5551" spans="1:12" x14ac:dyDescent="0.25">
      <c r="A5551" s="19" t="s">
        <v>7839</v>
      </c>
      <c r="B5551" s="19" t="s">
        <v>7840</v>
      </c>
      <c r="C5551" s="19" t="s">
        <v>7887</v>
      </c>
      <c r="D5551" s="19" t="s">
        <v>7888</v>
      </c>
      <c r="E5551" s="20" t="s">
        <v>21</v>
      </c>
      <c r="F5551" s="19" t="s">
        <v>21</v>
      </c>
      <c r="G5551" s="180">
        <v>87431</v>
      </c>
      <c r="H5551" s="19" t="s">
        <v>7912</v>
      </c>
      <c r="I5551" s="19" t="s">
        <v>15719</v>
      </c>
      <c r="J5551" s="19" t="s">
        <v>23</v>
      </c>
      <c r="K5551" s="20" t="s">
        <v>12299</v>
      </c>
      <c r="L5551" s="19" t="s">
        <v>25</v>
      </c>
    </row>
    <row r="5552" spans="1:12" x14ac:dyDescent="0.25">
      <c r="A5552" s="19" t="s">
        <v>7839</v>
      </c>
      <c r="B5552" s="19" t="s">
        <v>7840</v>
      </c>
      <c r="C5552" s="19" t="s">
        <v>7887</v>
      </c>
      <c r="D5552" s="19" t="s">
        <v>7888</v>
      </c>
      <c r="E5552" s="20" t="s">
        <v>21</v>
      </c>
      <c r="F5552" s="19" t="s">
        <v>21</v>
      </c>
      <c r="G5552" s="180">
        <v>87432</v>
      </c>
      <c r="H5552" s="19" t="s">
        <v>7914</v>
      </c>
      <c r="I5552" s="19" t="s">
        <v>15719</v>
      </c>
      <c r="J5552" s="19" t="s">
        <v>23</v>
      </c>
      <c r="K5552" s="20" t="s">
        <v>6221</v>
      </c>
      <c r="L5552" s="19" t="s">
        <v>25</v>
      </c>
    </row>
    <row r="5553" spans="1:12" x14ac:dyDescent="0.25">
      <c r="A5553" s="19" t="s">
        <v>7839</v>
      </c>
      <c r="B5553" s="19" t="s">
        <v>7840</v>
      </c>
      <c r="C5553" s="19" t="s">
        <v>7887</v>
      </c>
      <c r="D5553" s="19" t="s">
        <v>7888</v>
      </c>
      <c r="E5553" s="20" t="s">
        <v>21</v>
      </c>
      <c r="F5553" s="19" t="s">
        <v>21</v>
      </c>
      <c r="G5553" s="180">
        <v>87433</v>
      </c>
      <c r="H5553" s="19" t="s">
        <v>7915</v>
      </c>
      <c r="I5553" s="19" t="s">
        <v>15719</v>
      </c>
      <c r="J5553" s="19" t="s">
        <v>23</v>
      </c>
      <c r="K5553" s="20" t="s">
        <v>12300</v>
      </c>
      <c r="L5553" s="19" t="s">
        <v>25</v>
      </c>
    </row>
    <row r="5554" spans="1:12" x14ac:dyDescent="0.25">
      <c r="A5554" s="19" t="s">
        <v>7839</v>
      </c>
      <c r="B5554" s="19" t="s">
        <v>7840</v>
      </c>
      <c r="C5554" s="19" t="s">
        <v>7887</v>
      </c>
      <c r="D5554" s="19" t="s">
        <v>7888</v>
      </c>
      <c r="E5554" s="20" t="s">
        <v>21</v>
      </c>
      <c r="F5554" s="19" t="s">
        <v>21</v>
      </c>
      <c r="G5554" s="180">
        <v>87434</v>
      </c>
      <c r="H5554" s="19" t="s">
        <v>7916</v>
      </c>
      <c r="I5554" s="19" t="s">
        <v>15719</v>
      </c>
      <c r="J5554" s="19" t="s">
        <v>23</v>
      </c>
      <c r="K5554" s="20" t="s">
        <v>7551</v>
      </c>
      <c r="L5554" s="19" t="s">
        <v>25</v>
      </c>
    </row>
    <row r="5555" spans="1:12" x14ac:dyDescent="0.25">
      <c r="A5555" s="19" t="s">
        <v>7839</v>
      </c>
      <c r="B5555" s="19" t="s">
        <v>7840</v>
      </c>
      <c r="C5555" s="19" t="s">
        <v>7887</v>
      </c>
      <c r="D5555" s="19" t="s">
        <v>7888</v>
      </c>
      <c r="E5555" s="20" t="s">
        <v>21</v>
      </c>
      <c r="F5555" s="19" t="s">
        <v>21</v>
      </c>
      <c r="G5555" s="180">
        <v>87435</v>
      </c>
      <c r="H5555" s="19" t="s">
        <v>7917</v>
      </c>
      <c r="I5555" s="19" t="s">
        <v>15719</v>
      </c>
      <c r="J5555" s="19" t="s">
        <v>23</v>
      </c>
      <c r="K5555" s="20" t="s">
        <v>2853</v>
      </c>
      <c r="L5555" s="19" t="s">
        <v>25</v>
      </c>
    </row>
    <row r="5556" spans="1:12" x14ac:dyDescent="0.25">
      <c r="A5556" s="19" t="s">
        <v>7839</v>
      </c>
      <c r="B5556" s="19" t="s">
        <v>7840</v>
      </c>
      <c r="C5556" s="19" t="s">
        <v>7887</v>
      </c>
      <c r="D5556" s="19" t="s">
        <v>7888</v>
      </c>
      <c r="E5556" s="20" t="s">
        <v>21</v>
      </c>
      <c r="F5556" s="19" t="s">
        <v>21</v>
      </c>
      <c r="G5556" s="180">
        <v>87436</v>
      </c>
      <c r="H5556" s="19" t="s">
        <v>7918</v>
      </c>
      <c r="I5556" s="19" t="s">
        <v>15719</v>
      </c>
      <c r="J5556" s="19" t="s">
        <v>23</v>
      </c>
      <c r="K5556" s="20" t="s">
        <v>12301</v>
      </c>
      <c r="L5556" s="19" t="s">
        <v>25</v>
      </c>
    </row>
    <row r="5557" spans="1:12" x14ac:dyDescent="0.25">
      <c r="A5557" s="19" t="s">
        <v>7839</v>
      </c>
      <c r="B5557" s="19" t="s">
        <v>7840</v>
      </c>
      <c r="C5557" s="19" t="s">
        <v>7887</v>
      </c>
      <c r="D5557" s="19" t="s">
        <v>7888</v>
      </c>
      <c r="E5557" s="20" t="s">
        <v>21</v>
      </c>
      <c r="F5557" s="19" t="s">
        <v>21</v>
      </c>
      <c r="G5557" s="180">
        <v>87437</v>
      </c>
      <c r="H5557" s="19" t="s">
        <v>7919</v>
      </c>
      <c r="I5557" s="19" t="s">
        <v>15719</v>
      </c>
      <c r="J5557" s="19" t="s">
        <v>23</v>
      </c>
      <c r="K5557" s="20" t="s">
        <v>12302</v>
      </c>
      <c r="L5557" s="19" t="s">
        <v>25</v>
      </c>
    </row>
    <row r="5558" spans="1:12" x14ac:dyDescent="0.25">
      <c r="A5558" s="19" t="s">
        <v>7839</v>
      </c>
      <c r="B5558" s="19" t="s">
        <v>7840</v>
      </c>
      <c r="C5558" s="19" t="s">
        <v>7887</v>
      </c>
      <c r="D5558" s="19" t="s">
        <v>7888</v>
      </c>
      <c r="E5558" s="20" t="s">
        <v>21</v>
      </c>
      <c r="F5558" s="19" t="s">
        <v>21</v>
      </c>
      <c r="G5558" s="180">
        <v>87438</v>
      </c>
      <c r="H5558" s="19" t="s">
        <v>7920</v>
      </c>
      <c r="I5558" s="19" t="s">
        <v>15719</v>
      </c>
      <c r="J5558" s="19" t="s">
        <v>23</v>
      </c>
      <c r="K5558" s="20" t="s">
        <v>5364</v>
      </c>
      <c r="L5558" s="19" t="s">
        <v>25</v>
      </c>
    </row>
    <row r="5559" spans="1:12" x14ac:dyDescent="0.25">
      <c r="A5559" s="19" t="s">
        <v>7839</v>
      </c>
      <c r="B5559" s="19" t="s">
        <v>7840</v>
      </c>
      <c r="C5559" s="19" t="s">
        <v>7887</v>
      </c>
      <c r="D5559" s="19" t="s">
        <v>7888</v>
      </c>
      <c r="E5559" s="20" t="s">
        <v>21</v>
      </c>
      <c r="F5559" s="19" t="s">
        <v>21</v>
      </c>
      <c r="G5559" s="180">
        <v>87439</v>
      </c>
      <c r="H5559" s="19" t="s">
        <v>7922</v>
      </c>
      <c r="I5559" s="19" t="s">
        <v>15719</v>
      </c>
      <c r="J5559" s="19" t="s">
        <v>23</v>
      </c>
      <c r="K5559" s="20" t="s">
        <v>4077</v>
      </c>
      <c r="L5559" s="19" t="s">
        <v>25</v>
      </c>
    </row>
    <row r="5560" spans="1:12" x14ac:dyDescent="0.25">
      <c r="A5560" s="19" t="s">
        <v>7839</v>
      </c>
      <c r="B5560" s="19" t="s">
        <v>7840</v>
      </c>
      <c r="C5560" s="19" t="s">
        <v>7887</v>
      </c>
      <c r="D5560" s="19" t="s">
        <v>7888</v>
      </c>
      <c r="E5560" s="20" t="s">
        <v>21</v>
      </c>
      <c r="F5560" s="19" t="s">
        <v>21</v>
      </c>
      <c r="G5560" s="180">
        <v>87440</v>
      </c>
      <c r="H5560" s="19" t="s">
        <v>7923</v>
      </c>
      <c r="I5560" s="19" t="s">
        <v>15719</v>
      </c>
      <c r="J5560" s="19" t="s">
        <v>23</v>
      </c>
      <c r="K5560" s="20" t="s">
        <v>12303</v>
      </c>
      <c r="L5560" s="19" t="s">
        <v>25</v>
      </c>
    </row>
    <row r="5561" spans="1:12" x14ac:dyDescent="0.25">
      <c r="A5561" s="19" t="s">
        <v>7839</v>
      </c>
      <c r="B5561" s="19" t="s">
        <v>7840</v>
      </c>
      <c r="C5561" s="19" t="s">
        <v>7887</v>
      </c>
      <c r="D5561" s="19" t="s">
        <v>7888</v>
      </c>
      <c r="E5561" s="20" t="s">
        <v>21</v>
      </c>
      <c r="F5561" s="19" t="s">
        <v>21</v>
      </c>
      <c r="G5561" s="180">
        <v>87527</v>
      </c>
      <c r="H5561" s="19" t="s">
        <v>7924</v>
      </c>
      <c r="I5561" s="19" t="s">
        <v>15719</v>
      </c>
      <c r="J5561" s="19" t="s">
        <v>23</v>
      </c>
      <c r="K5561" s="20" t="s">
        <v>4077</v>
      </c>
      <c r="L5561" s="19" t="s">
        <v>25</v>
      </c>
    </row>
    <row r="5562" spans="1:12" x14ac:dyDescent="0.25">
      <c r="A5562" s="19" t="s">
        <v>7839</v>
      </c>
      <c r="B5562" s="19" t="s">
        <v>7840</v>
      </c>
      <c r="C5562" s="19" t="s">
        <v>7887</v>
      </c>
      <c r="D5562" s="19" t="s">
        <v>7888</v>
      </c>
      <c r="E5562" s="20" t="s">
        <v>21</v>
      </c>
      <c r="F5562" s="19" t="s">
        <v>21</v>
      </c>
      <c r="G5562" s="180">
        <v>87528</v>
      </c>
      <c r="H5562" s="19" t="s">
        <v>7925</v>
      </c>
      <c r="I5562" s="19" t="s">
        <v>15719</v>
      </c>
      <c r="J5562" s="19" t="s">
        <v>23</v>
      </c>
      <c r="K5562" s="20" t="s">
        <v>8835</v>
      </c>
      <c r="L5562" s="19" t="s">
        <v>25</v>
      </c>
    </row>
    <row r="5563" spans="1:12" x14ac:dyDescent="0.25">
      <c r="A5563" s="19" t="s">
        <v>7839</v>
      </c>
      <c r="B5563" s="19" t="s">
        <v>7840</v>
      </c>
      <c r="C5563" s="19" t="s">
        <v>7887</v>
      </c>
      <c r="D5563" s="19" t="s">
        <v>7888</v>
      </c>
      <c r="E5563" s="20" t="s">
        <v>21</v>
      </c>
      <c r="F5563" s="19" t="s">
        <v>21</v>
      </c>
      <c r="G5563" s="180">
        <v>87529</v>
      </c>
      <c r="H5563" s="19" t="s">
        <v>7926</v>
      </c>
      <c r="I5563" s="19" t="s">
        <v>15719</v>
      </c>
      <c r="J5563" s="19" t="s">
        <v>23</v>
      </c>
      <c r="K5563" s="20" t="s">
        <v>4559</v>
      </c>
      <c r="L5563" s="19" t="s">
        <v>25</v>
      </c>
    </row>
    <row r="5564" spans="1:12" x14ac:dyDescent="0.25">
      <c r="A5564" s="19" t="s">
        <v>7839</v>
      </c>
      <c r="B5564" s="19" t="s">
        <v>7840</v>
      </c>
      <c r="C5564" s="19" t="s">
        <v>7887</v>
      </c>
      <c r="D5564" s="19" t="s">
        <v>7888</v>
      </c>
      <c r="E5564" s="20" t="s">
        <v>21</v>
      </c>
      <c r="F5564" s="19" t="s">
        <v>21</v>
      </c>
      <c r="G5564" s="180">
        <v>87530</v>
      </c>
      <c r="H5564" s="19" t="s">
        <v>7928</v>
      </c>
      <c r="I5564" s="19" t="s">
        <v>15719</v>
      </c>
      <c r="J5564" s="19" t="s">
        <v>23</v>
      </c>
      <c r="K5564" s="20" t="s">
        <v>12304</v>
      </c>
      <c r="L5564" s="19" t="s">
        <v>25</v>
      </c>
    </row>
    <row r="5565" spans="1:12" x14ac:dyDescent="0.25">
      <c r="A5565" s="19" t="s">
        <v>7839</v>
      </c>
      <c r="B5565" s="19" t="s">
        <v>7840</v>
      </c>
      <c r="C5565" s="19" t="s">
        <v>7887</v>
      </c>
      <c r="D5565" s="19" t="s">
        <v>7888</v>
      </c>
      <c r="E5565" s="20" t="s">
        <v>21</v>
      </c>
      <c r="F5565" s="19" t="s">
        <v>21</v>
      </c>
      <c r="G5565" s="180">
        <v>87531</v>
      </c>
      <c r="H5565" s="19" t="s">
        <v>7930</v>
      </c>
      <c r="I5565" s="19" t="s">
        <v>15719</v>
      </c>
      <c r="J5565" s="19" t="s">
        <v>23</v>
      </c>
      <c r="K5565" s="20" t="s">
        <v>6283</v>
      </c>
      <c r="L5565" s="19" t="s">
        <v>25</v>
      </c>
    </row>
    <row r="5566" spans="1:12" x14ac:dyDescent="0.25">
      <c r="A5566" s="19" t="s">
        <v>7839</v>
      </c>
      <c r="B5566" s="19" t="s">
        <v>7840</v>
      </c>
      <c r="C5566" s="19" t="s">
        <v>7887</v>
      </c>
      <c r="D5566" s="19" t="s">
        <v>7888</v>
      </c>
      <c r="E5566" s="20" t="s">
        <v>21</v>
      </c>
      <c r="F5566" s="19" t="s">
        <v>21</v>
      </c>
      <c r="G5566" s="180">
        <v>87532</v>
      </c>
      <c r="H5566" s="19" t="s">
        <v>7931</v>
      </c>
      <c r="I5566" s="19" t="s">
        <v>15719</v>
      </c>
      <c r="J5566" s="19" t="s">
        <v>23</v>
      </c>
      <c r="K5566" s="20" t="s">
        <v>12305</v>
      </c>
      <c r="L5566" s="19" t="s">
        <v>25</v>
      </c>
    </row>
    <row r="5567" spans="1:12" x14ac:dyDescent="0.25">
      <c r="A5567" s="19" t="s">
        <v>7839</v>
      </c>
      <c r="B5567" s="19" t="s">
        <v>7840</v>
      </c>
      <c r="C5567" s="19" t="s">
        <v>7887</v>
      </c>
      <c r="D5567" s="19" t="s">
        <v>7888</v>
      </c>
      <c r="E5567" s="20" t="s">
        <v>21</v>
      </c>
      <c r="F5567" s="19" t="s">
        <v>21</v>
      </c>
      <c r="G5567" s="180">
        <v>87535</v>
      </c>
      <c r="H5567" s="19" t="s">
        <v>7933</v>
      </c>
      <c r="I5567" s="19" t="s">
        <v>15719</v>
      </c>
      <c r="J5567" s="19" t="s">
        <v>23</v>
      </c>
      <c r="K5567" s="20" t="s">
        <v>9182</v>
      </c>
      <c r="L5567" s="19" t="s">
        <v>25</v>
      </c>
    </row>
    <row r="5568" spans="1:12" x14ac:dyDescent="0.25">
      <c r="A5568" s="19" t="s">
        <v>7839</v>
      </c>
      <c r="B5568" s="19" t="s">
        <v>7840</v>
      </c>
      <c r="C5568" s="19" t="s">
        <v>7887</v>
      </c>
      <c r="D5568" s="19" t="s">
        <v>7888</v>
      </c>
      <c r="E5568" s="20" t="s">
        <v>21</v>
      </c>
      <c r="F5568" s="19" t="s">
        <v>21</v>
      </c>
      <c r="G5568" s="180">
        <v>87536</v>
      </c>
      <c r="H5568" s="19" t="s">
        <v>7935</v>
      </c>
      <c r="I5568" s="19" t="s">
        <v>15719</v>
      </c>
      <c r="J5568" s="19" t="s">
        <v>23</v>
      </c>
      <c r="K5568" s="20" t="s">
        <v>4163</v>
      </c>
      <c r="L5568" s="19" t="s">
        <v>25</v>
      </c>
    </row>
    <row r="5569" spans="1:12" x14ac:dyDescent="0.25">
      <c r="A5569" s="19" t="s">
        <v>7839</v>
      </c>
      <c r="B5569" s="19" t="s">
        <v>7840</v>
      </c>
      <c r="C5569" s="19" t="s">
        <v>7887</v>
      </c>
      <c r="D5569" s="19" t="s">
        <v>7888</v>
      </c>
      <c r="E5569" s="20" t="s">
        <v>21</v>
      </c>
      <c r="F5569" s="19" t="s">
        <v>21</v>
      </c>
      <c r="G5569" s="180">
        <v>87537</v>
      </c>
      <c r="H5569" s="19" t="s">
        <v>7937</v>
      </c>
      <c r="I5569" s="19" t="s">
        <v>15719</v>
      </c>
      <c r="J5569" s="19" t="s">
        <v>23</v>
      </c>
      <c r="K5569" s="20" t="s">
        <v>12306</v>
      </c>
      <c r="L5569" s="19" t="s">
        <v>25</v>
      </c>
    </row>
    <row r="5570" spans="1:12" x14ac:dyDescent="0.25">
      <c r="A5570" s="19" t="s">
        <v>7839</v>
      </c>
      <c r="B5570" s="19" t="s">
        <v>7840</v>
      </c>
      <c r="C5570" s="19" t="s">
        <v>7887</v>
      </c>
      <c r="D5570" s="19" t="s">
        <v>7888</v>
      </c>
      <c r="E5570" s="20" t="s">
        <v>21</v>
      </c>
      <c r="F5570" s="19" t="s">
        <v>21</v>
      </c>
      <c r="G5570" s="180">
        <v>87538</v>
      </c>
      <c r="H5570" s="19" t="s">
        <v>7939</v>
      </c>
      <c r="I5570" s="19" t="s">
        <v>15719</v>
      </c>
      <c r="J5570" s="19" t="s">
        <v>23</v>
      </c>
      <c r="K5570" s="20" t="s">
        <v>12307</v>
      </c>
      <c r="L5570" s="19" t="s">
        <v>25</v>
      </c>
    </row>
    <row r="5571" spans="1:12" x14ac:dyDescent="0.25">
      <c r="A5571" s="19" t="s">
        <v>7839</v>
      </c>
      <c r="B5571" s="19" t="s">
        <v>7840</v>
      </c>
      <c r="C5571" s="19" t="s">
        <v>7887</v>
      </c>
      <c r="D5571" s="19" t="s">
        <v>7888</v>
      </c>
      <c r="E5571" s="20" t="s">
        <v>21</v>
      </c>
      <c r="F5571" s="19" t="s">
        <v>21</v>
      </c>
      <c r="G5571" s="180">
        <v>87539</v>
      </c>
      <c r="H5571" s="19" t="s">
        <v>7940</v>
      </c>
      <c r="I5571" s="19" t="s">
        <v>15719</v>
      </c>
      <c r="J5571" s="19" t="s">
        <v>23</v>
      </c>
      <c r="K5571" s="20" t="s">
        <v>7182</v>
      </c>
      <c r="L5571" s="19" t="s">
        <v>25</v>
      </c>
    </row>
    <row r="5572" spans="1:12" x14ac:dyDescent="0.25">
      <c r="A5572" s="19" t="s">
        <v>7839</v>
      </c>
      <c r="B5572" s="19" t="s">
        <v>7840</v>
      </c>
      <c r="C5572" s="19" t="s">
        <v>7887</v>
      </c>
      <c r="D5572" s="19" t="s">
        <v>7888</v>
      </c>
      <c r="E5572" s="20" t="s">
        <v>21</v>
      </c>
      <c r="F5572" s="19" t="s">
        <v>21</v>
      </c>
      <c r="G5572" s="180">
        <v>87541</v>
      </c>
      <c r="H5572" s="19" t="s">
        <v>7941</v>
      </c>
      <c r="I5572" s="19" t="s">
        <v>15719</v>
      </c>
      <c r="J5572" s="19" t="s">
        <v>23</v>
      </c>
      <c r="K5572" s="20" t="s">
        <v>7987</v>
      </c>
      <c r="L5572" s="19" t="s">
        <v>25</v>
      </c>
    </row>
    <row r="5573" spans="1:12" x14ac:dyDescent="0.25">
      <c r="A5573" s="19" t="s">
        <v>7839</v>
      </c>
      <c r="B5573" s="19" t="s">
        <v>7840</v>
      </c>
      <c r="C5573" s="19" t="s">
        <v>7887</v>
      </c>
      <c r="D5573" s="19" t="s">
        <v>7888</v>
      </c>
      <c r="E5573" s="20" t="s">
        <v>21</v>
      </c>
      <c r="F5573" s="19" t="s">
        <v>21</v>
      </c>
      <c r="G5573" s="180">
        <v>87543</v>
      </c>
      <c r="H5573" s="19" t="s">
        <v>7942</v>
      </c>
      <c r="I5573" s="19" t="s">
        <v>15719</v>
      </c>
      <c r="J5573" s="19" t="s">
        <v>23</v>
      </c>
      <c r="K5573" s="20" t="s">
        <v>5561</v>
      </c>
      <c r="L5573" s="19" t="s">
        <v>25</v>
      </c>
    </row>
    <row r="5574" spans="1:12" x14ac:dyDescent="0.25">
      <c r="A5574" s="19" t="s">
        <v>7839</v>
      </c>
      <c r="B5574" s="19" t="s">
        <v>7840</v>
      </c>
      <c r="C5574" s="19" t="s">
        <v>7887</v>
      </c>
      <c r="D5574" s="19" t="s">
        <v>7888</v>
      </c>
      <c r="E5574" s="20" t="s">
        <v>21</v>
      </c>
      <c r="F5574" s="19" t="s">
        <v>21</v>
      </c>
      <c r="G5574" s="180">
        <v>87545</v>
      </c>
      <c r="H5574" s="19" t="s">
        <v>7943</v>
      </c>
      <c r="I5574" s="19" t="s">
        <v>15719</v>
      </c>
      <c r="J5574" s="19" t="s">
        <v>23</v>
      </c>
      <c r="K5574" s="20" t="s">
        <v>4938</v>
      </c>
      <c r="L5574" s="19" t="s">
        <v>25</v>
      </c>
    </row>
    <row r="5575" spans="1:12" x14ac:dyDescent="0.25">
      <c r="A5575" s="19" t="s">
        <v>7839</v>
      </c>
      <c r="B5575" s="19" t="s">
        <v>7840</v>
      </c>
      <c r="C5575" s="19" t="s">
        <v>7887</v>
      </c>
      <c r="D5575" s="19" t="s">
        <v>7888</v>
      </c>
      <c r="E5575" s="20" t="s">
        <v>21</v>
      </c>
      <c r="F5575" s="19" t="s">
        <v>21</v>
      </c>
      <c r="G5575" s="180">
        <v>87546</v>
      </c>
      <c r="H5575" s="19" t="s">
        <v>7944</v>
      </c>
      <c r="I5575" s="19" t="s">
        <v>15719</v>
      </c>
      <c r="J5575" s="19" t="s">
        <v>23</v>
      </c>
      <c r="K5575" s="20" t="s">
        <v>8807</v>
      </c>
      <c r="L5575" s="19" t="s">
        <v>25</v>
      </c>
    </row>
    <row r="5576" spans="1:12" x14ac:dyDescent="0.25">
      <c r="A5576" s="19" t="s">
        <v>7839</v>
      </c>
      <c r="B5576" s="19" t="s">
        <v>7840</v>
      </c>
      <c r="C5576" s="19" t="s">
        <v>7887</v>
      </c>
      <c r="D5576" s="19" t="s">
        <v>7888</v>
      </c>
      <c r="E5576" s="20" t="s">
        <v>21</v>
      </c>
      <c r="F5576" s="19" t="s">
        <v>21</v>
      </c>
      <c r="G5576" s="180">
        <v>87547</v>
      </c>
      <c r="H5576" s="19" t="s">
        <v>7945</v>
      </c>
      <c r="I5576" s="19" t="s">
        <v>15719</v>
      </c>
      <c r="J5576" s="19" t="s">
        <v>23</v>
      </c>
      <c r="K5576" s="20" t="s">
        <v>12308</v>
      </c>
      <c r="L5576" s="19" t="s">
        <v>25</v>
      </c>
    </row>
    <row r="5577" spans="1:12" x14ac:dyDescent="0.25">
      <c r="A5577" s="19" t="s">
        <v>7839</v>
      </c>
      <c r="B5577" s="19" t="s">
        <v>7840</v>
      </c>
      <c r="C5577" s="19" t="s">
        <v>7887</v>
      </c>
      <c r="D5577" s="19" t="s">
        <v>7888</v>
      </c>
      <c r="E5577" s="20" t="s">
        <v>21</v>
      </c>
      <c r="F5577" s="19" t="s">
        <v>21</v>
      </c>
      <c r="G5577" s="180">
        <v>87548</v>
      </c>
      <c r="H5577" s="19" t="s">
        <v>7947</v>
      </c>
      <c r="I5577" s="19" t="s">
        <v>15719</v>
      </c>
      <c r="J5577" s="19" t="s">
        <v>23</v>
      </c>
      <c r="K5577" s="20" t="s">
        <v>5038</v>
      </c>
      <c r="L5577" s="19" t="s">
        <v>25</v>
      </c>
    </row>
    <row r="5578" spans="1:12" x14ac:dyDescent="0.25">
      <c r="A5578" s="19" t="s">
        <v>7839</v>
      </c>
      <c r="B5578" s="19" t="s">
        <v>7840</v>
      </c>
      <c r="C5578" s="19" t="s">
        <v>7887</v>
      </c>
      <c r="D5578" s="19" t="s">
        <v>7888</v>
      </c>
      <c r="E5578" s="20" t="s">
        <v>21</v>
      </c>
      <c r="F5578" s="19" t="s">
        <v>21</v>
      </c>
      <c r="G5578" s="180">
        <v>87549</v>
      </c>
      <c r="H5578" s="19" t="s">
        <v>7949</v>
      </c>
      <c r="I5578" s="19" t="s">
        <v>15719</v>
      </c>
      <c r="J5578" s="19" t="s">
        <v>23</v>
      </c>
      <c r="K5578" s="20" t="s">
        <v>9515</v>
      </c>
      <c r="L5578" s="19" t="s">
        <v>25</v>
      </c>
    </row>
    <row r="5579" spans="1:12" x14ac:dyDescent="0.25">
      <c r="A5579" s="19" t="s">
        <v>7839</v>
      </c>
      <c r="B5579" s="19" t="s">
        <v>7840</v>
      </c>
      <c r="C5579" s="19" t="s">
        <v>7887</v>
      </c>
      <c r="D5579" s="19" t="s">
        <v>7888</v>
      </c>
      <c r="E5579" s="20" t="s">
        <v>21</v>
      </c>
      <c r="F5579" s="19" t="s">
        <v>21</v>
      </c>
      <c r="G5579" s="180">
        <v>87550</v>
      </c>
      <c r="H5579" s="19" t="s">
        <v>7950</v>
      </c>
      <c r="I5579" s="19" t="s">
        <v>15719</v>
      </c>
      <c r="J5579" s="19" t="s">
        <v>23</v>
      </c>
      <c r="K5579" s="20" t="s">
        <v>7458</v>
      </c>
      <c r="L5579" s="19" t="s">
        <v>25</v>
      </c>
    </row>
    <row r="5580" spans="1:12" x14ac:dyDescent="0.25">
      <c r="A5580" s="19" t="s">
        <v>7839</v>
      </c>
      <c r="B5580" s="19" t="s">
        <v>7840</v>
      </c>
      <c r="C5580" s="19" t="s">
        <v>7887</v>
      </c>
      <c r="D5580" s="19" t="s">
        <v>7888</v>
      </c>
      <c r="E5580" s="20" t="s">
        <v>21</v>
      </c>
      <c r="F5580" s="19" t="s">
        <v>21</v>
      </c>
      <c r="G5580" s="180">
        <v>87553</v>
      </c>
      <c r="H5580" s="19" t="s">
        <v>7951</v>
      </c>
      <c r="I5580" s="19" t="s">
        <v>15719</v>
      </c>
      <c r="J5580" s="19" t="s">
        <v>23</v>
      </c>
      <c r="K5580" s="20" t="s">
        <v>12309</v>
      </c>
      <c r="L5580" s="19" t="s">
        <v>25</v>
      </c>
    </row>
    <row r="5581" spans="1:12" x14ac:dyDescent="0.25">
      <c r="A5581" s="19" t="s">
        <v>7839</v>
      </c>
      <c r="B5581" s="19" t="s">
        <v>7840</v>
      </c>
      <c r="C5581" s="19" t="s">
        <v>7887</v>
      </c>
      <c r="D5581" s="19" t="s">
        <v>7888</v>
      </c>
      <c r="E5581" s="20" t="s">
        <v>21</v>
      </c>
      <c r="F5581" s="19" t="s">
        <v>21</v>
      </c>
      <c r="G5581" s="180">
        <v>87554</v>
      </c>
      <c r="H5581" s="19" t="s">
        <v>7952</v>
      </c>
      <c r="I5581" s="19" t="s">
        <v>15719</v>
      </c>
      <c r="J5581" s="19" t="s">
        <v>23</v>
      </c>
      <c r="K5581" s="20" t="s">
        <v>12310</v>
      </c>
      <c r="L5581" s="19" t="s">
        <v>25</v>
      </c>
    </row>
    <row r="5582" spans="1:12" x14ac:dyDescent="0.25">
      <c r="A5582" s="19" t="s">
        <v>7839</v>
      </c>
      <c r="B5582" s="19" t="s">
        <v>7840</v>
      </c>
      <c r="C5582" s="19" t="s">
        <v>7887</v>
      </c>
      <c r="D5582" s="19" t="s">
        <v>7888</v>
      </c>
      <c r="E5582" s="20" t="s">
        <v>21</v>
      </c>
      <c r="F5582" s="19" t="s">
        <v>21</v>
      </c>
      <c r="G5582" s="180">
        <v>87555</v>
      </c>
      <c r="H5582" s="19" t="s">
        <v>7954</v>
      </c>
      <c r="I5582" s="19" t="s">
        <v>15719</v>
      </c>
      <c r="J5582" s="19" t="s">
        <v>23</v>
      </c>
      <c r="K5582" s="20" t="s">
        <v>9518</v>
      </c>
      <c r="L5582" s="19" t="s">
        <v>25</v>
      </c>
    </row>
    <row r="5583" spans="1:12" x14ac:dyDescent="0.25">
      <c r="A5583" s="19" t="s">
        <v>7839</v>
      </c>
      <c r="B5583" s="19" t="s">
        <v>7840</v>
      </c>
      <c r="C5583" s="19" t="s">
        <v>7887</v>
      </c>
      <c r="D5583" s="19" t="s">
        <v>7888</v>
      </c>
      <c r="E5583" s="20" t="s">
        <v>21</v>
      </c>
      <c r="F5583" s="19" t="s">
        <v>21</v>
      </c>
      <c r="G5583" s="180">
        <v>87556</v>
      </c>
      <c r="H5583" s="19" t="s">
        <v>7956</v>
      </c>
      <c r="I5583" s="19" t="s">
        <v>15719</v>
      </c>
      <c r="J5583" s="19" t="s">
        <v>23</v>
      </c>
      <c r="K5583" s="20" t="s">
        <v>10536</v>
      </c>
      <c r="L5583" s="19" t="s">
        <v>25</v>
      </c>
    </row>
    <row r="5584" spans="1:12" x14ac:dyDescent="0.25">
      <c r="A5584" s="19" t="s">
        <v>7839</v>
      </c>
      <c r="B5584" s="19" t="s">
        <v>7840</v>
      </c>
      <c r="C5584" s="19" t="s">
        <v>7887</v>
      </c>
      <c r="D5584" s="19" t="s">
        <v>7888</v>
      </c>
      <c r="E5584" s="20" t="s">
        <v>21</v>
      </c>
      <c r="F5584" s="19" t="s">
        <v>21</v>
      </c>
      <c r="G5584" s="180">
        <v>87557</v>
      </c>
      <c r="H5584" s="19" t="s">
        <v>7958</v>
      </c>
      <c r="I5584" s="19" t="s">
        <v>15719</v>
      </c>
      <c r="J5584" s="19" t="s">
        <v>23</v>
      </c>
      <c r="K5584" s="20" t="s">
        <v>12311</v>
      </c>
      <c r="L5584" s="19" t="s">
        <v>25</v>
      </c>
    </row>
    <row r="5585" spans="1:12" x14ac:dyDescent="0.25">
      <c r="A5585" s="19" t="s">
        <v>7839</v>
      </c>
      <c r="B5585" s="19" t="s">
        <v>7840</v>
      </c>
      <c r="C5585" s="19" t="s">
        <v>7887</v>
      </c>
      <c r="D5585" s="19" t="s">
        <v>7888</v>
      </c>
      <c r="E5585" s="20" t="s">
        <v>21</v>
      </c>
      <c r="F5585" s="19" t="s">
        <v>21</v>
      </c>
      <c r="G5585" s="180">
        <v>87559</v>
      </c>
      <c r="H5585" s="19" t="s">
        <v>7959</v>
      </c>
      <c r="I5585" s="19" t="s">
        <v>15719</v>
      </c>
      <c r="J5585" s="19" t="s">
        <v>23</v>
      </c>
      <c r="K5585" s="20" t="s">
        <v>11026</v>
      </c>
      <c r="L5585" s="19" t="s">
        <v>25</v>
      </c>
    </row>
    <row r="5586" spans="1:12" x14ac:dyDescent="0.25">
      <c r="A5586" s="19" t="s">
        <v>7839</v>
      </c>
      <c r="B5586" s="19" t="s">
        <v>7840</v>
      </c>
      <c r="C5586" s="19" t="s">
        <v>7887</v>
      </c>
      <c r="D5586" s="19" t="s">
        <v>7888</v>
      </c>
      <c r="E5586" s="20" t="s">
        <v>21</v>
      </c>
      <c r="F5586" s="19" t="s">
        <v>21</v>
      </c>
      <c r="G5586" s="180">
        <v>87561</v>
      </c>
      <c r="H5586" s="19" t="s">
        <v>7961</v>
      </c>
      <c r="I5586" s="19" t="s">
        <v>15719</v>
      </c>
      <c r="J5586" s="19" t="s">
        <v>23</v>
      </c>
      <c r="K5586" s="20" t="s">
        <v>12312</v>
      </c>
      <c r="L5586" s="19" t="s">
        <v>25</v>
      </c>
    </row>
    <row r="5587" spans="1:12" x14ac:dyDescent="0.25">
      <c r="A5587" s="19" t="s">
        <v>7839</v>
      </c>
      <c r="B5587" s="19" t="s">
        <v>7840</v>
      </c>
      <c r="C5587" s="19" t="s">
        <v>7887</v>
      </c>
      <c r="D5587" s="19" t="s">
        <v>7888</v>
      </c>
      <c r="E5587" s="20" t="s">
        <v>21</v>
      </c>
      <c r="F5587" s="19" t="s">
        <v>21</v>
      </c>
      <c r="G5587" s="180">
        <v>87775</v>
      </c>
      <c r="H5587" s="19" t="s">
        <v>7962</v>
      </c>
      <c r="I5587" s="19" t="s">
        <v>15719</v>
      </c>
      <c r="J5587" s="19" t="s">
        <v>23</v>
      </c>
      <c r="K5587" s="20" t="s">
        <v>8440</v>
      </c>
      <c r="L5587" s="19" t="s">
        <v>25</v>
      </c>
    </row>
    <row r="5588" spans="1:12" x14ac:dyDescent="0.25">
      <c r="A5588" s="19" t="s">
        <v>7839</v>
      </c>
      <c r="B5588" s="19" t="s">
        <v>7840</v>
      </c>
      <c r="C5588" s="19" t="s">
        <v>7887</v>
      </c>
      <c r="D5588" s="19" t="s">
        <v>7888</v>
      </c>
      <c r="E5588" s="20" t="s">
        <v>21</v>
      </c>
      <c r="F5588" s="19" t="s">
        <v>21</v>
      </c>
      <c r="G5588" s="180">
        <v>87777</v>
      </c>
      <c r="H5588" s="19" t="s">
        <v>7963</v>
      </c>
      <c r="I5588" s="19" t="s">
        <v>15719</v>
      </c>
      <c r="J5588" s="19" t="s">
        <v>23</v>
      </c>
      <c r="K5588" s="20" t="s">
        <v>12313</v>
      </c>
      <c r="L5588" s="19" t="s">
        <v>25</v>
      </c>
    </row>
    <row r="5589" spans="1:12" x14ac:dyDescent="0.25">
      <c r="A5589" s="19" t="s">
        <v>7839</v>
      </c>
      <c r="B5589" s="19" t="s">
        <v>7840</v>
      </c>
      <c r="C5589" s="19" t="s">
        <v>7887</v>
      </c>
      <c r="D5589" s="19" t="s">
        <v>7888</v>
      </c>
      <c r="E5589" s="20" t="s">
        <v>21</v>
      </c>
      <c r="F5589" s="19" t="s">
        <v>21</v>
      </c>
      <c r="G5589" s="180">
        <v>87778</v>
      </c>
      <c r="H5589" s="19" t="s">
        <v>7964</v>
      </c>
      <c r="I5589" s="19" t="s">
        <v>15719</v>
      </c>
      <c r="J5589" s="19" t="s">
        <v>23</v>
      </c>
      <c r="K5589" s="20" t="s">
        <v>12314</v>
      </c>
      <c r="L5589" s="19" t="s">
        <v>25</v>
      </c>
    </row>
    <row r="5590" spans="1:12" x14ac:dyDescent="0.25">
      <c r="A5590" s="19" t="s">
        <v>7839</v>
      </c>
      <c r="B5590" s="19" t="s">
        <v>7840</v>
      </c>
      <c r="C5590" s="19" t="s">
        <v>7887</v>
      </c>
      <c r="D5590" s="19" t="s">
        <v>7888</v>
      </c>
      <c r="E5590" s="20" t="s">
        <v>21</v>
      </c>
      <c r="F5590" s="19" t="s">
        <v>21</v>
      </c>
      <c r="G5590" s="180">
        <v>87779</v>
      </c>
      <c r="H5590" s="19" t="s">
        <v>7965</v>
      </c>
      <c r="I5590" s="19" t="s">
        <v>15719</v>
      </c>
      <c r="J5590" s="19" t="s">
        <v>23</v>
      </c>
      <c r="K5590" s="20" t="s">
        <v>12315</v>
      </c>
      <c r="L5590" s="19" t="s">
        <v>25</v>
      </c>
    </row>
    <row r="5591" spans="1:12" x14ac:dyDescent="0.25">
      <c r="A5591" s="19" t="s">
        <v>7839</v>
      </c>
      <c r="B5591" s="19" t="s">
        <v>7840</v>
      </c>
      <c r="C5591" s="19" t="s">
        <v>7887</v>
      </c>
      <c r="D5591" s="19" t="s">
        <v>7888</v>
      </c>
      <c r="E5591" s="20" t="s">
        <v>21</v>
      </c>
      <c r="F5591" s="19" t="s">
        <v>21</v>
      </c>
      <c r="G5591" s="180">
        <v>87781</v>
      </c>
      <c r="H5591" s="19" t="s">
        <v>7966</v>
      </c>
      <c r="I5591" s="19" t="s">
        <v>15719</v>
      </c>
      <c r="J5591" s="19" t="s">
        <v>23</v>
      </c>
      <c r="K5591" s="20" t="s">
        <v>3904</v>
      </c>
      <c r="L5591" s="19" t="s">
        <v>25</v>
      </c>
    </row>
    <row r="5592" spans="1:12" x14ac:dyDescent="0.25">
      <c r="A5592" s="19" t="s">
        <v>7839</v>
      </c>
      <c r="B5592" s="19" t="s">
        <v>7840</v>
      </c>
      <c r="C5592" s="19" t="s">
        <v>7887</v>
      </c>
      <c r="D5592" s="19" t="s">
        <v>7888</v>
      </c>
      <c r="E5592" s="20" t="s">
        <v>21</v>
      </c>
      <c r="F5592" s="19" t="s">
        <v>21</v>
      </c>
      <c r="G5592" s="180">
        <v>87783</v>
      </c>
      <c r="H5592" s="19" t="s">
        <v>7967</v>
      </c>
      <c r="I5592" s="19" t="s">
        <v>15719</v>
      </c>
      <c r="J5592" s="19" t="s">
        <v>23</v>
      </c>
      <c r="K5592" s="20" t="s">
        <v>10948</v>
      </c>
      <c r="L5592" s="19" t="s">
        <v>25</v>
      </c>
    </row>
    <row r="5593" spans="1:12" x14ac:dyDescent="0.25">
      <c r="A5593" s="19" t="s">
        <v>7839</v>
      </c>
      <c r="B5593" s="19" t="s">
        <v>7840</v>
      </c>
      <c r="C5593" s="19" t="s">
        <v>7887</v>
      </c>
      <c r="D5593" s="19" t="s">
        <v>7888</v>
      </c>
      <c r="E5593" s="20" t="s">
        <v>21</v>
      </c>
      <c r="F5593" s="19" t="s">
        <v>21</v>
      </c>
      <c r="G5593" s="180">
        <v>87784</v>
      </c>
      <c r="H5593" s="19" t="s">
        <v>7968</v>
      </c>
      <c r="I5593" s="19" t="s">
        <v>15719</v>
      </c>
      <c r="J5593" s="19" t="s">
        <v>23</v>
      </c>
      <c r="K5593" s="20" t="s">
        <v>12316</v>
      </c>
      <c r="L5593" s="19" t="s">
        <v>25</v>
      </c>
    </row>
    <row r="5594" spans="1:12" x14ac:dyDescent="0.25">
      <c r="A5594" s="19" t="s">
        <v>7839</v>
      </c>
      <c r="B5594" s="19" t="s">
        <v>7840</v>
      </c>
      <c r="C5594" s="19" t="s">
        <v>7887</v>
      </c>
      <c r="D5594" s="19" t="s">
        <v>7888</v>
      </c>
      <c r="E5594" s="20" t="s">
        <v>21</v>
      </c>
      <c r="F5594" s="19" t="s">
        <v>21</v>
      </c>
      <c r="G5594" s="180">
        <v>87786</v>
      </c>
      <c r="H5594" s="19" t="s">
        <v>7970</v>
      </c>
      <c r="I5594" s="19" t="s">
        <v>15719</v>
      </c>
      <c r="J5594" s="19" t="s">
        <v>23</v>
      </c>
      <c r="K5594" s="20" t="s">
        <v>8110</v>
      </c>
      <c r="L5594" s="19" t="s">
        <v>25</v>
      </c>
    </row>
    <row r="5595" spans="1:12" x14ac:dyDescent="0.25">
      <c r="A5595" s="19" t="s">
        <v>7839</v>
      </c>
      <c r="B5595" s="19" t="s">
        <v>7840</v>
      </c>
      <c r="C5595" s="19" t="s">
        <v>7887</v>
      </c>
      <c r="D5595" s="19" t="s">
        <v>7888</v>
      </c>
      <c r="E5595" s="20" t="s">
        <v>21</v>
      </c>
      <c r="F5595" s="19" t="s">
        <v>21</v>
      </c>
      <c r="G5595" s="180">
        <v>87787</v>
      </c>
      <c r="H5595" s="19" t="s">
        <v>7971</v>
      </c>
      <c r="I5595" s="19" t="s">
        <v>15719</v>
      </c>
      <c r="J5595" s="19" t="s">
        <v>23</v>
      </c>
      <c r="K5595" s="20" t="s">
        <v>3969</v>
      </c>
      <c r="L5595" s="19" t="s">
        <v>25</v>
      </c>
    </row>
    <row r="5596" spans="1:12" x14ac:dyDescent="0.25">
      <c r="A5596" s="19" t="s">
        <v>7839</v>
      </c>
      <c r="B5596" s="19" t="s">
        <v>7840</v>
      </c>
      <c r="C5596" s="19" t="s">
        <v>7887</v>
      </c>
      <c r="D5596" s="19" t="s">
        <v>7888</v>
      </c>
      <c r="E5596" s="20" t="s">
        <v>21</v>
      </c>
      <c r="F5596" s="19" t="s">
        <v>21</v>
      </c>
      <c r="G5596" s="180">
        <v>87788</v>
      </c>
      <c r="H5596" s="19" t="s">
        <v>7973</v>
      </c>
      <c r="I5596" s="19" t="s">
        <v>15719</v>
      </c>
      <c r="J5596" s="19" t="s">
        <v>23</v>
      </c>
      <c r="K5596" s="20" t="s">
        <v>12317</v>
      </c>
      <c r="L5596" s="19" t="s">
        <v>25</v>
      </c>
    </row>
    <row r="5597" spans="1:12" x14ac:dyDescent="0.25">
      <c r="A5597" s="19" t="s">
        <v>7839</v>
      </c>
      <c r="B5597" s="19" t="s">
        <v>7840</v>
      </c>
      <c r="C5597" s="19" t="s">
        <v>7887</v>
      </c>
      <c r="D5597" s="19" t="s">
        <v>7888</v>
      </c>
      <c r="E5597" s="20" t="s">
        <v>21</v>
      </c>
      <c r="F5597" s="19" t="s">
        <v>21</v>
      </c>
      <c r="G5597" s="180">
        <v>87790</v>
      </c>
      <c r="H5597" s="19" t="s">
        <v>7974</v>
      </c>
      <c r="I5597" s="19" t="s">
        <v>15719</v>
      </c>
      <c r="J5597" s="19" t="s">
        <v>23</v>
      </c>
      <c r="K5597" s="20" t="s">
        <v>12318</v>
      </c>
      <c r="L5597" s="19" t="s">
        <v>25</v>
      </c>
    </row>
    <row r="5598" spans="1:12" x14ac:dyDescent="0.25">
      <c r="A5598" s="19" t="s">
        <v>7839</v>
      </c>
      <c r="B5598" s="19" t="s">
        <v>7840</v>
      </c>
      <c r="C5598" s="19" t="s">
        <v>7887</v>
      </c>
      <c r="D5598" s="19" t="s">
        <v>7888</v>
      </c>
      <c r="E5598" s="20" t="s">
        <v>21</v>
      </c>
      <c r="F5598" s="19" t="s">
        <v>21</v>
      </c>
      <c r="G5598" s="180">
        <v>87791</v>
      </c>
      <c r="H5598" s="19" t="s">
        <v>7975</v>
      </c>
      <c r="I5598" s="19" t="s">
        <v>15719</v>
      </c>
      <c r="J5598" s="19" t="s">
        <v>23</v>
      </c>
      <c r="K5598" s="20" t="s">
        <v>11119</v>
      </c>
      <c r="L5598" s="19" t="s">
        <v>25</v>
      </c>
    </row>
    <row r="5599" spans="1:12" x14ac:dyDescent="0.25">
      <c r="A5599" s="19" t="s">
        <v>7839</v>
      </c>
      <c r="B5599" s="19" t="s">
        <v>7840</v>
      </c>
      <c r="C5599" s="19" t="s">
        <v>7887</v>
      </c>
      <c r="D5599" s="19" t="s">
        <v>7888</v>
      </c>
      <c r="E5599" s="20" t="s">
        <v>21</v>
      </c>
      <c r="F5599" s="19" t="s">
        <v>21</v>
      </c>
      <c r="G5599" s="180">
        <v>87792</v>
      </c>
      <c r="H5599" s="19" t="s">
        <v>7976</v>
      </c>
      <c r="I5599" s="19" t="s">
        <v>15719</v>
      </c>
      <c r="J5599" s="19" t="s">
        <v>23</v>
      </c>
      <c r="K5599" s="20" t="s">
        <v>1561</v>
      </c>
      <c r="L5599" s="19" t="s">
        <v>25</v>
      </c>
    </row>
    <row r="5600" spans="1:12" x14ac:dyDescent="0.25">
      <c r="A5600" s="19" t="s">
        <v>7839</v>
      </c>
      <c r="B5600" s="19" t="s">
        <v>7840</v>
      </c>
      <c r="C5600" s="19" t="s">
        <v>7887</v>
      </c>
      <c r="D5600" s="19" t="s">
        <v>7888</v>
      </c>
      <c r="E5600" s="20" t="s">
        <v>21</v>
      </c>
      <c r="F5600" s="19" t="s">
        <v>21</v>
      </c>
      <c r="G5600" s="180">
        <v>87794</v>
      </c>
      <c r="H5600" s="19" t="s">
        <v>7977</v>
      </c>
      <c r="I5600" s="19" t="s">
        <v>15719</v>
      </c>
      <c r="J5600" s="19" t="s">
        <v>23</v>
      </c>
      <c r="K5600" s="20" t="s">
        <v>12319</v>
      </c>
      <c r="L5600" s="19" t="s">
        <v>25</v>
      </c>
    </row>
    <row r="5601" spans="1:12" x14ac:dyDescent="0.25">
      <c r="A5601" s="19" t="s">
        <v>7839</v>
      </c>
      <c r="B5601" s="19" t="s">
        <v>7840</v>
      </c>
      <c r="C5601" s="19" t="s">
        <v>7887</v>
      </c>
      <c r="D5601" s="19" t="s">
        <v>7888</v>
      </c>
      <c r="E5601" s="20" t="s">
        <v>21</v>
      </c>
      <c r="F5601" s="19" t="s">
        <v>21</v>
      </c>
      <c r="G5601" s="180">
        <v>87795</v>
      </c>
      <c r="H5601" s="19" t="s">
        <v>7978</v>
      </c>
      <c r="I5601" s="19" t="s">
        <v>15719</v>
      </c>
      <c r="J5601" s="19" t="s">
        <v>23</v>
      </c>
      <c r="K5601" s="20" t="s">
        <v>12320</v>
      </c>
      <c r="L5601" s="19" t="s">
        <v>25</v>
      </c>
    </row>
    <row r="5602" spans="1:12" x14ac:dyDescent="0.25">
      <c r="A5602" s="19" t="s">
        <v>7839</v>
      </c>
      <c r="B5602" s="19" t="s">
        <v>7840</v>
      </c>
      <c r="C5602" s="19" t="s">
        <v>7887</v>
      </c>
      <c r="D5602" s="19" t="s">
        <v>7888</v>
      </c>
      <c r="E5602" s="20" t="s">
        <v>21</v>
      </c>
      <c r="F5602" s="19" t="s">
        <v>21</v>
      </c>
      <c r="G5602" s="180">
        <v>87797</v>
      </c>
      <c r="H5602" s="19" t="s">
        <v>7980</v>
      </c>
      <c r="I5602" s="19" t="s">
        <v>15719</v>
      </c>
      <c r="J5602" s="19" t="s">
        <v>23</v>
      </c>
      <c r="K5602" s="20" t="s">
        <v>12321</v>
      </c>
      <c r="L5602" s="19" t="s">
        <v>25</v>
      </c>
    </row>
    <row r="5603" spans="1:12" x14ac:dyDescent="0.25">
      <c r="A5603" s="19" t="s">
        <v>7839</v>
      </c>
      <c r="B5603" s="19" t="s">
        <v>7840</v>
      </c>
      <c r="C5603" s="19" t="s">
        <v>7887</v>
      </c>
      <c r="D5603" s="19" t="s">
        <v>7888</v>
      </c>
      <c r="E5603" s="20" t="s">
        <v>21</v>
      </c>
      <c r="F5603" s="19" t="s">
        <v>21</v>
      </c>
      <c r="G5603" s="180">
        <v>87799</v>
      </c>
      <c r="H5603" s="19" t="s">
        <v>7981</v>
      </c>
      <c r="I5603" s="19" t="s">
        <v>15719</v>
      </c>
      <c r="J5603" s="19" t="s">
        <v>23</v>
      </c>
      <c r="K5603" s="20" t="s">
        <v>5931</v>
      </c>
      <c r="L5603" s="19" t="s">
        <v>25</v>
      </c>
    </row>
    <row r="5604" spans="1:12" x14ac:dyDescent="0.25">
      <c r="A5604" s="19" t="s">
        <v>7839</v>
      </c>
      <c r="B5604" s="19" t="s">
        <v>7840</v>
      </c>
      <c r="C5604" s="19" t="s">
        <v>7887</v>
      </c>
      <c r="D5604" s="19" t="s">
        <v>7888</v>
      </c>
      <c r="E5604" s="20" t="s">
        <v>21</v>
      </c>
      <c r="F5604" s="19" t="s">
        <v>21</v>
      </c>
      <c r="G5604" s="180">
        <v>87800</v>
      </c>
      <c r="H5604" s="19" t="s">
        <v>7983</v>
      </c>
      <c r="I5604" s="19" t="s">
        <v>15719</v>
      </c>
      <c r="J5604" s="19" t="s">
        <v>23</v>
      </c>
      <c r="K5604" s="20" t="s">
        <v>159</v>
      </c>
      <c r="L5604" s="19" t="s">
        <v>25</v>
      </c>
    </row>
    <row r="5605" spans="1:12" x14ac:dyDescent="0.25">
      <c r="A5605" s="19" t="s">
        <v>7839</v>
      </c>
      <c r="B5605" s="19" t="s">
        <v>7840</v>
      </c>
      <c r="C5605" s="19" t="s">
        <v>7887</v>
      </c>
      <c r="D5605" s="19" t="s">
        <v>7888</v>
      </c>
      <c r="E5605" s="20" t="s">
        <v>21</v>
      </c>
      <c r="F5605" s="19" t="s">
        <v>21</v>
      </c>
      <c r="G5605" s="180">
        <v>87801</v>
      </c>
      <c r="H5605" s="19" t="s">
        <v>7984</v>
      </c>
      <c r="I5605" s="19" t="s">
        <v>15719</v>
      </c>
      <c r="J5605" s="19" t="s">
        <v>23</v>
      </c>
      <c r="K5605" s="20" t="s">
        <v>4012</v>
      </c>
      <c r="L5605" s="19" t="s">
        <v>25</v>
      </c>
    </row>
    <row r="5606" spans="1:12" x14ac:dyDescent="0.25">
      <c r="A5606" s="19" t="s">
        <v>7839</v>
      </c>
      <c r="B5606" s="19" t="s">
        <v>7840</v>
      </c>
      <c r="C5606" s="19" t="s">
        <v>7887</v>
      </c>
      <c r="D5606" s="19" t="s">
        <v>7888</v>
      </c>
      <c r="E5606" s="20" t="s">
        <v>21</v>
      </c>
      <c r="F5606" s="19" t="s">
        <v>21</v>
      </c>
      <c r="G5606" s="180">
        <v>87803</v>
      </c>
      <c r="H5606" s="19" t="s">
        <v>7986</v>
      </c>
      <c r="I5606" s="19" t="s">
        <v>15719</v>
      </c>
      <c r="J5606" s="19" t="s">
        <v>23</v>
      </c>
      <c r="K5606" s="20" t="s">
        <v>12322</v>
      </c>
      <c r="L5606" s="19" t="s">
        <v>25</v>
      </c>
    </row>
    <row r="5607" spans="1:12" x14ac:dyDescent="0.25">
      <c r="A5607" s="19" t="s">
        <v>7839</v>
      </c>
      <c r="B5607" s="19" t="s">
        <v>7840</v>
      </c>
      <c r="C5607" s="19" t="s">
        <v>7887</v>
      </c>
      <c r="D5607" s="19" t="s">
        <v>7888</v>
      </c>
      <c r="E5607" s="20" t="s">
        <v>21</v>
      </c>
      <c r="F5607" s="19" t="s">
        <v>21</v>
      </c>
      <c r="G5607" s="180">
        <v>87804</v>
      </c>
      <c r="H5607" s="19" t="s">
        <v>7988</v>
      </c>
      <c r="I5607" s="19" t="s">
        <v>15719</v>
      </c>
      <c r="J5607" s="19" t="s">
        <v>23</v>
      </c>
      <c r="K5607" s="20" t="s">
        <v>12323</v>
      </c>
      <c r="L5607" s="19" t="s">
        <v>25</v>
      </c>
    </row>
    <row r="5608" spans="1:12" x14ac:dyDescent="0.25">
      <c r="A5608" s="19" t="s">
        <v>7839</v>
      </c>
      <c r="B5608" s="19" t="s">
        <v>7840</v>
      </c>
      <c r="C5608" s="19" t="s">
        <v>7887</v>
      </c>
      <c r="D5608" s="19" t="s">
        <v>7888</v>
      </c>
      <c r="E5608" s="20" t="s">
        <v>21</v>
      </c>
      <c r="F5608" s="19" t="s">
        <v>21</v>
      </c>
      <c r="G5608" s="180">
        <v>87805</v>
      </c>
      <c r="H5608" s="19" t="s">
        <v>7989</v>
      </c>
      <c r="I5608" s="19" t="s">
        <v>15719</v>
      </c>
      <c r="J5608" s="19" t="s">
        <v>23</v>
      </c>
      <c r="K5608" s="20" t="s">
        <v>12324</v>
      </c>
      <c r="L5608" s="19" t="s">
        <v>25</v>
      </c>
    </row>
    <row r="5609" spans="1:12" x14ac:dyDescent="0.25">
      <c r="A5609" s="19" t="s">
        <v>7839</v>
      </c>
      <c r="B5609" s="19" t="s">
        <v>7840</v>
      </c>
      <c r="C5609" s="19" t="s">
        <v>7887</v>
      </c>
      <c r="D5609" s="19" t="s">
        <v>7888</v>
      </c>
      <c r="E5609" s="20" t="s">
        <v>21</v>
      </c>
      <c r="F5609" s="19" t="s">
        <v>21</v>
      </c>
      <c r="G5609" s="180">
        <v>87807</v>
      </c>
      <c r="H5609" s="19" t="s">
        <v>7991</v>
      </c>
      <c r="I5609" s="19" t="s">
        <v>15719</v>
      </c>
      <c r="J5609" s="19" t="s">
        <v>23</v>
      </c>
      <c r="K5609" s="20" t="s">
        <v>12325</v>
      </c>
      <c r="L5609" s="19" t="s">
        <v>25</v>
      </c>
    </row>
    <row r="5610" spans="1:12" x14ac:dyDescent="0.25">
      <c r="A5610" s="19" t="s">
        <v>7839</v>
      </c>
      <c r="B5610" s="19" t="s">
        <v>7840</v>
      </c>
      <c r="C5610" s="19" t="s">
        <v>7887</v>
      </c>
      <c r="D5610" s="19" t="s">
        <v>7888</v>
      </c>
      <c r="E5610" s="20" t="s">
        <v>21</v>
      </c>
      <c r="F5610" s="19" t="s">
        <v>21</v>
      </c>
      <c r="G5610" s="180">
        <v>87808</v>
      </c>
      <c r="H5610" s="19" t="s">
        <v>7992</v>
      </c>
      <c r="I5610" s="19" t="s">
        <v>15719</v>
      </c>
      <c r="J5610" s="19" t="s">
        <v>23</v>
      </c>
      <c r="K5610" s="20" t="s">
        <v>12326</v>
      </c>
      <c r="L5610" s="19" t="s">
        <v>25</v>
      </c>
    </row>
    <row r="5611" spans="1:12" x14ac:dyDescent="0.25">
      <c r="A5611" s="19" t="s">
        <v>7839</v>
      </c>
      <c r="B5611" s="19" t="s">
        <v>7840</v>
      </c>
      <c r="C5611" s="19" t="s">
        <v>7887</v>
      </c>
      <c r="D5611" s="19" t="s">
        <v>7888</v>
      </c>
      <c r="E5611" s="20" t="s">
        <v>21</v>
      </c>
      <c r="F5611" s="19" t="s">
        <v>21</v>
      </c>
      <c r="G5611" s="180">
        <v>87809</v>
      </c>
      <c r="H5611" s="19" t="s">
        <v>7994</v>
      </c>
      <c r="I5611" s="19" t="s">
        <v>15719</v>
      </c>
      <c r="J5611" s="19" t="s">
        <v>23</v>
      </c>
      <c r="K5611" s="20" t="s">
        <v>12327</v>
      </c>
      <c r="L5611" s="19" t="s">
        <v>25</v>
      </c>
    </row>
    <row r="5612" spans="1:12" x14ac:dyDescent="0.25">
      <c r="A5612" s="19" t="s">
        <v>7839</v>
      </c>
      <c r="B5612" s="19" t="s">
        <v>7840</v>
      </c>
      <c r="C5612" s="19" t="s">
        <v>7887</v>
      </c>
      <c r="D5612" s="19" t="s">
        <v>7888</v>
      </c>
      <c r="E5612" s="20" t="s">
        <v>21</v>
      </c>
      <c r="F5612" s="19" t="s">
        <v>21</v>
      </c>
      <c r="G5612" s="180">
        <v>87811</v>
      </c>
      <c r="H5612" s="19" t="s">
        <v>7995</v>
      </c>
      <c r="I5612" s="19" t="s">
        <v>15719</v>
      </c>
      <c r="J5612" s="19" t="s">
        <v>23</v>
      </c>
      <c r="K5612" s="20" t="s">
        <v>12328</v>
      </c>
      <c r="L5612" s="19" t="s">
        <v>25</v>
      </c>
    </row>
    <row r="5613" spans="1:12" x14ac:dyDescent="0.25">
      <c r="A5613" s="19" t="s">
        <v>7839</v>
      </c>
      <c r="B5613" s="19" t="s">
        <v>7840</v>
      </c>
      <c r="C5613" s="19" t="s">
        <v>7887</v>
      </c>
      <c r="D5613" s="19" t="s">
        <v>7888</v>
      </c>
      <c r="E5613" s="20" t="s">
        <v>21</v>
      </c>
      <c r="F5613" s="19" t="s">
        <v>21</v>
      </c>
      <c r="G5613" s="180">
        <v>87812</v>
      </c>
      <c r="H5613" s="19" t="s">
        <v>7996</v>
      </c>
      <c r="I5613" s="19" t="s">
        <v>15719</v>
      </c>
      <c r="J5613" s="19" t="s">
        <v>23</v>
      </c>
      <c r="K5613" s="20" t="s">
        <v>12329</v>
      </c>
      <c r="L5613" s="19" t="s">
        <v>25</v>
      </c>
    </row>
    <row r="5614" spans="1:12" x14ac:dyDescent="0.25">
      <c r="A5614" s="19" t="s">
        <v>7839</v>
      </c>
      <c r="B5614" s="19" t="s">
        <v>7840</v>
      </c>
      <c r="C5614" s="19" t="s">
        <v>7887</v>
      </c>
      <c r="D5614" s="19" t="s">
        <v>7888</v>
      </c>
      <c r="E5614" s="20" t="s">
        <v>21</v>
      </c>
      <c r="F5614" s="19" t="s">
        <v>21</v>
      </c>
      <c r="G5614" s="180">
        <v>87813</v>
      </c>
      <c r="H5614" s="19" t="s">
        <v>7998</v>
      </c>
      <c r="I5614" s="19" t="s">
        <v>15719</v>
      </c>
      <c r="J5614" s="19" t="s">
        <v>23</v>
      </c>
      <c r="K5614" s="20" t="s">
        <v>12330</v>
      </c>
      <c r="L5614" s="19" t="s">
        <v>25</v>
      </c>
    </row>
    <row r="5615" spans="1:12" x14ac:dyDescent="0.25">
      <c r="A5615" s="19" t="s">
        <v>7839</v>
      </c>
      <c r="B5615" s="19" t="s">
        <v>7840</v>
      </c>
      <c r="C5615" s="19" t="s">
        <v>7887</v>
      </c>
      <c r="D5615" s="19" t="s">
        <v>7888</v>
      </c>
      <c r="E5615" s="20" t="s">
        <v>21</v>
      </c>
      <c r="F5615" s="19" t="s">
        <v>21</v>
      </c>
      <c r="G5615" s="180">
        <v>87815</v>
      </c>
      <c r="H5615" s="19" t="s">
        <v>7999</v>
      </c>
      <c r="I5615" s="19" t="s">
        <v>15719</v>
      </c>
      <c r="J5615" s="19" t="s">
        <v>23</v>
      </c>
      <c r="K5615" s="20" t="s">
        <v>12331</v>
      </c>
      <c r="L5615" s="19" t="s">
        <v>25</v>
      </c>
    </row>
    <row r="5616" spans="1:12" x14ac:dyDescent="0.25">
      <c r="A5616" s="19" t="s">
        <v>7839</v>
      </c>
      <c r="B5616" s="19" t="s">
        <v>7840</v>
      </c>
      <c r="C5616" s="19" t="s">
        <v>7887</v>
      </c>
      <c r="D5616" s="19" t="s">
        <v>7888</v>
      </c>
      <c r="E5616" s="20" t="s">
        <v>21</v>
      </c>
      <c r="F5616" s="19" t="s">
        <v>21</v>
      </c>
      <c r="G5616" s="180">
        <v>87816</v>
      </c>
      <c r="H5616" s="19" t="s">
        <v>8000</v>
      </c>
      <c r="I5616" s="19" t="s">
        <v>15719</v>
      </c>
      <c r="J5616" s="19" t="s">
        <v>23</v>
      </c>
      <c r="K5616" s="20" t="s">
        <v>12332</v>
      </c>
      <c r="L5616" s="19" t="s">
        <v>25</v>
      </c>
    </row>
    <row r="5617" spans="1:12" x14ac:dyDescent="0.25">
      <c r="A5617" s="19" t="s">
        <v>7839</v>
      </c>
      <c r="B5617" s="19" t="s">
        <v>7840</v>
      </c>
      <c r="C5617" s="19" t="s">
        <v>7887</v>
      </c>
      <c r="D5617" s="19" t="s">
        <v>7888</v>
      </c>
      <c r="E5617" s="20" t="s">
        <v>21</v>
      </c>
      <c r="F5617" s="19" t="s">
        <v>21</v>
      </c>
      <c r="G5617" s="180">
        <v>87817</v>
      </c>
      <c r="H5617" s="19" t="s">
        <v>8001</v>
      </c>
      <c r="I5617" s="19" t="s">
        <v>15719</v>
      </c>
      <c r="J5617" s="19" t="s">
        <v>23</v>
      </c>
      <c r="K5617" s="20" t="s">
        <v>7689</v>
      </c>
      <c r="L5617" s="19" t="s">
        <v>25</v>
      </c>
    </row>
    <row r="5618" spans="1:12" x14ac:dyDescent="0.25">
      <c r="A5618" s="19" t="s">
        <v>7839</v>
      </c>
      <c r="B5618" s="19" t="s">
        <v>7840</v>
      </c>
      <c r="C5618" s="19" t="s">
        <v>7887</v>
      </c>
      <c r="D5618" s="19" t="s">
        <v>7888</v>
      </c>
      <c r="E5618" s="20" t="s">
        <v>21</v>
      </c>
      <c r="F5618" s="19" t="s">
        <v>21</v>
      </c>
      <c r="G5618" s="180">
        <v>87819</v>
      </c>
      <c r="H5618" s="19" t="s">
        <v>8003</v>
      </c>
      <c r="I5618" s="19" t="s">
        <v>15719</v>
      </c>
      <c r="J5618" s="19" t="s">
        <v>23</v>
      </c>
      <c r="K5618" s="20" t="s">
        <v>12333</v>
      </c>
      <c r="L5618" s="19" t="s">
        <v>25</v>
      </c>
    </row>
    <row r="5619" spans="1:12" x14ac:dyDescent="0.25">
      <c r="A5619" s="19" t="s">
        <v>7839</v>
      </c>
      <c r="B5619" s="19" t="s">
        <v>7840</v>
      </c>
      <c r="C5619" s="19" t="s">
        <v>7887</v>
      </c>
      <c r="D5619" s="19" t="s">
        <v>7888</v>
      </c>
      <c r="E5619" s="20" t="s">
        <v>21</v>
      </c>
      <c r="F5619" s="19" t="s">
        <v>21</v>
      </c>
      <c r="G5619" s="180">
        <v>87820</v>
      </c>
      <c r="H5619" s="19" t="s">
        <v>8004</v>
      </c>
      <c r="I5619" s="19" t="s">
        <v>15719</v>
      </c>
      <c r="J5619" s="19" t="s">
        <v>23</v>
      </c>
      <c r="K5619" s="20" t="s">
        <v>9633</v>
      </c>
      <c r="L5619" s="19" t="s">
        <v>25</v>
      </c>
    </row>
    <row r="5620" spans="1:12" x14ac:dyDescent="0.25">
      <c r="A5620" s="19" t="s">
        <v>7839</v>
      </c>
      <c r="B5620" s="19" t="s">
        <v>7840</v>
      </c>
      <c r="C5620" s="19" t="s">
        <v>7887</v>
      </c>
      <c r="D5620" s="19" t="s">
        <v>7888</v>
      </c>
      <c r="E5620" s="20" t="s">
        <v>21</v>
      </c>
      <c r="F5620" s="19" t="s">
        <v>21</v>
      </c>
      <c r="G5620" s="180">
        <v>87821</v>
      </c>
      <c r="H5620" s="19" t="s">
        <v>8006</v>
      </c>
      <c r="I5620" s="19" t="s">
        <v>15719</v>
      </c>
      <c r="J5620" s="19" t="s">
        <v>23</v>
      </c>
      <c r="K5620" s="20" t="s">
        <v>12334</v>
      </c>
      <c r="L5620" s="19" t="s">
        <v>25</v>
      </c>
    </row>
    <row r="5621" spans="1:12" x14ac:dyDescent="0.25">
      <c r="A5621" s="19" t="s">
        <v>7839</v>
      </c>
      <c r="B5621" s="19" t="s">
        <v>7840</v>
      </c>
      <c r="C5621" s="19" t="s">
        <v>7887</v>
      </c>
      <c r="D5621" s="19" t="s">
        <v>7888</v>
      </c>
      <c r="E5621" s="20" t="s">
        <v>21</v>
      </c>
      <c r="F5621" s="19" t="s">
        <v>21</v>
      </c>
      <c r="G5621" s="180">
        <v>87823</v>
      </c>
      <c r="H5621" s="19" t="s">
        <v>8007</v>
      </c>
      <c r="I5621" s="19" t="s">
        <v>15719</v>
      </c>
      <c r="J5621" s="19" t="s">
        <v>23</v>
      </c>
      <c r="K5621" s="20" t="s">
        <v>12335</v>
      </c>
      <c r="L5621" s="19" t="s">
        <v>25</v>
      </c>
    </row>
    <row r="5622" spans="1:12" x14ac:dyDescent="0.25">
      <c r="A5622" s="19" t="s">
        <v>7839</v>
      </c>
      <c r="B5622" s="19" t="s">
        <v>7840</v>
      </c>
      <c r="C5622" s="19" t="s">
        <v>7887</v>
      </c>
      <c r="D5622" s="19" t="s">
        <v>7888</v>
      </c>
      <c r="E5622" s="20" t="s">
        <v>21</v>
      </c>
      <c r="F5622" s="19" t="s">
        <v>21</v>
      </c>
      <c r="G5622" s="180">
        <v>87824</v>
      </c>
      <c r="H5622" s="19" t="s">
        <v>8008</v>
      </c>
      <c r="I5622" s="19" t="s">
        <v>15719</v>
      </c>
      <c r="J5622" s="19" t="s">
        <v>23</v>
      </c>
      <c r="K5622" s="20" t="s">
        <v>12336</v>
      </c>
      <c r="L5622" s="19" t="s">
        <v>25</v>
      </c>
    </row>
    <row r="5623" spans="1:12" x14ac:dyDescent="0.25">
      <c r="A5623" s="19" t="s">
        <v>7839</v>
      </c>
      <c r="B5623" s="19" t="s">
        <v>7840</v>
      </c>
      <c r="C5623" s="19" t="s">
        <v>7887</v>
      </c>
      <c r="D5623" s="19" t="s">
        <v>7888</v>
      </c>
      <c r="E5623" s="20" t="s">
        <v>21</v>
      </c>
      <c r="F5623" s="19" t="s">
        <v>21</v>
      </c>
      <c r="G5623" s="180">
        <v>87825</v>
      </c>
      <c r="H5623" s="19" t="s">
        <v>8009</v>
      </c>
      <c r="I5623" s="19" t="s">
        <v>15719</v>
      </c>
      <c r="J5623" s="19" t="s">
        <v>23</v>
      </c>
      <c r="K5623" s="20" t="s">
        <v>10415</v>
      </c>
      <c r="L5623" s="19" t="s">
        <v>25</v>
      </c>
    </row>
    <row r="5624" spans="1:12" x14ac:dyDescent="0.25">
      <c r="A5624" s="19" t="s">
        <v>7839</v>
      </c>
      <c r="B5624" s="19" t="s">
        <v>7840</v>
      </c>
      <c r="C5624" s="19" t="s">
        <v>7887</v>
      </c>
      <c r="D5624" s="19" t="s">
        <v>7888</v>
      </c>
      <c r="E5624" s="20" t="s">
        <v>21</v>
      </c>
      <c r="F5624" s="19" t="s">
        <v>21</v>
      </c>
      <c r="G5624" s="180">
        <v>87827</v>
      </c>
      <c r="H5624" s="19" t="s">
        <v>8010</v>
      </c>
      <c r="I5624" s="19" t="s">
        <v>15719</v>
      </c>
      <c r="J5624" s="19" t="s">
        <v>23</v>
      </c>
      <c r="K5624" s="20" t="s">
        <v>12316</v>
      </c>
      <c r="L5624" s="19" t="s">
        <v>25</v>
      </c>
    </row>
    <row r="5625" spans="1:12" x14ac:dyDescent="0.25">
      <c r="A5625" s="19" t="s">
        <v>7839</v>
      </c>
      <c r="B5625" s="19" t="s">
        <v>7840</v>
      </c>
      <c r="C5625" s="19" t="s">
        <v>7887</v>
      </c>
      <c r="D5625" s="19" t="s">
        <v>7888</v>
      </c>
      <c r="E5625" s="20" t="s">
        <v>21</v>
      </c>
      <c r="F5625" s="19" t="s">
        <v>21</v>
      </c>
      <c r="G5625" s="180">
        <v>87828</v>
      </c>
      <c r="H5625" s="19" t="s">
        <v>8011</v>
      </c>
      <c r="I5625" s="19" t="s">
        <v>15719</v>
      </c>
      <c r="J5625" s="19" t="s">
        <v>23</v>
      </c>
      <c r="K5625" s="20" t="s">
        <v>12337</v>
      </c>
      <c r="L5625" s="19" t="s">
        <v>25</v>
      </c>
    </row>
    <row r="5626" spans="1:12" x14ac:dyDescent="0.25">
      <c r="A5626" s="19" t="s">
        <v>7839</v>
      </c>
      <c r="B5626" s="19" t="s">
        <v>7840</v>
      </c>
      <c r="C5626" s="19" t="s">
        <v>7887</v>
      </c>
      <c r="D5626" s="19" t="s">
        <v>7888</v>
      </c>
      <c r="E5626" s="20" t="s">
        <v>21</v>
      </c>
      <c r="F5626" s="19" t="s">
        <v>21</v>
      </c>
      <c r="G5626" s="180">
        <v>87829</v>
      </c>
      <c r="H5626" s="19" t="s">
        <v>8012</v>
      </c>
      <c r="I5626" s="19" t="s">
        <v>15719</v>
      </c>
      <c r="J5626" s="19" t="s">
        <v>23</v>
      </c>
      <c r="K5626" s="20" t="s">
        <v>12338</v>
      </c>
      <c r="L5626" s="19" t="s">
        <v>25</v>
      </c>
    </row>
    <row r="5627" spans="1:12" x14ac:dyDescent="0.25">
      <c r="A5627" s="19" t="s">
        <v>7839</v>
      </c>
      <c r="B5627" s="19" t="s">
        <v>7840</v>
      </c>
      <c r="C5627" s="19" t="s">
        <v>7887</v>
      </c>
      <c r="D5627" s="19" t="s">
        <v>7888</v>
      </c>
      <c r="E5627" s="20" t="s">
        <v>21</v>
      </c>
      <c r="F5627" s="19" t="s">
        <v>21</v>
      </c>
      <c r="G5627" s="180">
        <v>87831</v>
      </c>
      <c r="H5627" s="19" t="s">
        <v>8013</v>
      </c>
      <c r="I5627" s="19" t="s">
        <v>15719</v>
      </c>
      <c r="J5627" s="19" t="s">
        <v>23</v>
      </c>
      <c r="K5627" s="20" t="s">
        <v>2066</v>
      </c>
      <c r="L5627" s="19" t="s">
        <v>25</v>
      </c>
    </row>
    <row r="5628" spans="1:12" x14ac:dyDescent="0.25">
      <c r="A5628" s="19" t="s">
        <v>7839</v>
      </c>
      <c r="B5628" s="19" t="s">
        <v>7840</v>
      </c>
      <c r="C5628" s="19" t="s">
        <v>7887</v>
      </c>
      <c r="D5628" s="19" t="s">
        <v>7888</v>
      </c>
      <c r="E5628" s="20" t="s">
        <v>21</v>
      </c>
      <c r="F5628" s="19" t="s">
        <v>21</v>
      </c>
      <c r="G5628" s="180">
        <v>87832</v>
      </c>
      <c r="H5628" s="19" t="s">
        <v>8014</v>
      </c>
      <c r="I5628" s="19" t="s">
        <v>15719</v>
      </c>
      <c r="J5628" s="19" t="s">
        <v>23</v>
      </c>
      <c r="K5628" s="20" t="s">
        <v>12339</v>
      </c>
      <c r="L5628" s="19" t="s">
        <v>25</v>
      </c>
    </row>
    <row r="5629" spans="1:12" x14ac:dyDescent="0.25">
      <c r="A5629" s="19" t="s">
        <v>7839</v>
      </c>
      <c r="B5629" s="19" t="s">
        <v>7840</v>
      </c>
      <c r="C5629" s="19" t="s">
        <v>7887</v>
      </c>
      <c r="D5629" s="19" t="s">
        <v>7888</v>
      </c>
      <c r="E5629" s="20" t="s">
        <v>21</v>
      </c>
      <c r="F5629" s="19" t="s">
        <v>21</v>
      </c>
      <c r="G5629" s="180">
        <v>87834</v>
      </c>
      <c r="H5629" s="19" t="s">
        <v>8015</v>
      </c>
      <c r="I5629" s="19" t="s">
        <v>15719</v>
      </c>
      <c r="J5629" s="19" t="s">
        <v>23</v>
      </c>
      <c r="K5629" s="20" t="s">
        <v>12340</v>
      </c>
      <c r="L5629" s="19" t="s">
        <v>25</v>
      </c>
    </row>
    <row r="5630" spans="1:12" x14ac:dyDescent="0.25">
      <c r="A5630" s="19" t="s">
        <v>7839</v>
      </c>
      <c r="B5630" s="19" t="s">
        <v>7840</v>
      </c>
      <c r="C5630" s="19" t="s">
        <v>7887</v>
      </c>
      <c r="D5630" s="19" t="s">
        <v>7888</v>
      </c>
      <c r="E5630" s="20" t="s">
        <v>21</v>
      </c>
      <c r="F5630" s="19" t="s">
        <v>21</v>
      </c>
      <c r="G5630" s="180">
        <v>87835</v>
      </c>
      <c r="H5630" s="19" t="s">
        <v>8016</v>
      </c>
      <c r="I5630" s="19" t="s">
        <v>15719</v>
      </c>
      <c r="J5630" s="19" t="s">
        <v>23</v>
      </c>
      <c r="K5630" s="20" t="s">
        <v>12341</v>
      </c>
      <c r="L5630" s="19" t="s">
        <v>25</v>
      </c>
    </row>
    <row r="5631" spans="1:12" x14ac:dyDescent="0.25">
      <c r="A5631" s="19" t="s">
        <v>7839</v>
      </c>
      <c r="B5631" s="19" t="s">
        <v>7840</v>
      </c>
      <c r="C5631" s="19" t="s">
        <v>7887</v>
      </c>
      <c r="D5631" s="19" t="s">
        <v>7888</v>
      </c>
      <c r="E5631" s="20" t="s">
        <v>21</v>
      </c>
      <c r="F5631" s="19" t="s">
        <v>21</v>
      </c>
      <c r="G5631" s="180">
        <v>87836</v>
      </c>
      <c r="H5631" s="19" t="s">
        <v>8017</v>
      </c>
      <c r="I5631" s="19" t="s">
        <v>15719</v>
      </c>
      <c r="J5631" s="19" t="s">
        <v>23</v>
      </c>
      <c r="K5631" s="20" t="s">
        <v>12342</v>
      </c>
      <c r="L5631" s="19" t="s">
        <v>25</v>
      </c>
    </row>
    <row r="5632" spans="1:12" x14ac:dyDescent="0.25">
      <c r="A5632" s="19" t="s">
        <v>7839</v>
      </c>
      <c r="B5632" s="19" t="s">
        <v>7840</v>
      </c>
      <c r="C5632" s="19" t="s">
        <v>7887</v>
      </c>
      <c r="D5632" s="19" t="s">
        <v>7888</v>
      </c>
      <c r="E5632" s="20" t="s">
        <v>21</v>
      </c>
      <c r="F5632" s="19" t="s">
        <v>21</v>
      </c>
      <c r="G5632" s="180">
        <v>87837</v>
      </c>
      <c r="H5632" s="19" t="s">
        <v>8018</v>
      </c>
      <c r="I5632" s="19" t="s">
        <v>15719</v>
      </c>
      <c r="J5632" s="19" t="s">
        <v>23</v>
      </c>
      <c r="K5632" s="20" t="s">
        <v>12343</v>
      </c>
      <c r="L5632" s="19" t="s">
        <v>25</v>
      </c>
    </row>
    <row r="5633" spans="1:12" x14ac:dyDescent="0.25">
      <c r="A5633" s="19" t="s">
        <v>7839</v>
      </c>
      <c r="B5633" s="19" t="s">
        <v>7840</v>
      </c>
      <c r="C5633" s="19" t="s">
        <v>7887</v>
      </c>
      <c r="D5633" s="19" t="s">
        <v>7888</v>
      </c>
      <c r="E5633" s="20" t="s">
        <v>21</v>
      </c>
      <c r="F5633" s="19" t="s">
        <v>21</v>
      </c>
      <c r="G5633" s="180">
        <v>87838</v>
      </c>
      <c r="H5633" s="19" t="s">
        <v>8019</v>
      </c>
      <c r="I5633" s="19" t="s">
        <v>15719</v>
      </c>
      <c r="J5633" s="19" t="s">
        <v>23</v>
      </c>
      <c r="K5633" s="20" t="s">
        <v>12344</v>
      </c>
      <c r="L5633" s="19" t="s">
        <v>25</v>
      </c>
    </row>
    <row r="5634" spans="1:12" x14ac:dyDescent="0.25">
      <c r="A5634" s="19" t="s">
        <v>7839</v>
      </c>
      <c r="B5634" s="19" t="s">
        <v>7840</v>
      </c>
      <c r="C5634" s="19" t="s">
        <v>7887</v>
      </c>
      <c r="D5634" s="19" t="s">
        <v>7888</v>
      </c>
      <c r="E5634" s="20" t="s">
        <v>21</v>
      </c>
      <c r="F5634" s="19" t="s">
        <v>21</v>
      </c>
      <c r="G5634" s="180">
        <v>87839</v>
      </c>
      <c r="H5634" s="19" t="s">
        <v>8020</v>
      </c>
      <c r="I5634" s="19" t="s">
        <v>15719</v>
      </c>
      <c r="J5634" s="19" t="s">
        <v>23</v>
      </c>
      <c r="K5634" s="20" t="s">
        <v>12345</v>
      </c>
      <c r="L5634" s="19" t="s">
        <v>25</v>
      </c>
    </row>
    <row r="5635" spans="1:12" x14ac:dyDescent="0.25">
      <c r="A5635" s="19" t="s">
        <v>7839</v>
      </c>
      <c r="B5635" s="19" t="s">
        <v>7840</v>
      </c>
      <c r="C5635" s="19" t="s">
        <v>7887</v>
      </c>
      <c r="D5635" s="19" t="s">
        <v>7888</v>
      </c>
      <c r="E5635" s="20" t="s">
        <v>21</v>
      </c>
      <c r="F5635" s="19" t="s">
        <v>21</v>
      </c>
      <c r="G5635" s="180">
        <v>87840</v>
      </c>
      <c r="H5635" s="19" t="s">
        <v>8021</v>
      </c>
      <c r="I5635" s="19" t="s">
        <v>15719</v>
      </c>
      <c r="J5635" s="19" t="s">
        <v>23</v>
      </c>
      <c r="K5635" s="20" t="s">
        <v>12346</v>
      </c>
      <c r="L5635" s="19" t="s">
        <v>25</v>
      </c>
    </row>
    <row r="5636" spans="1:12" x14ac:dyDescent="0.25">
      <c r="A5636" s="19" t="s">
        <v>7839</v>
      </c>
      <c r="B5636" s="19" t="s">
        <v>7840</v>
      </c>
      <c r="C5636" s="19" t="s">
        <v>7887</v>
      </c>
      <c r="D5636" s="19" t="s">
        <v>7888</v>
      </c>
      <c r="E5636" s="20" t="s">
        <v>21</v>
      </c>
      <c r="F5636" s="19" t="s">
        <v>21</v>
      </c>
      <c r="G5636" s="180">
        <v>87841</v>
      </c>
      <c r="H5636" s="19" t="s">
        <v>8023</v>
      </c>
      <c r="I5636" s="19" t="s">
        <v>15719</v>
      </c>
      <c r="J5636" s="19" t="s">
        <v>23</v>
      </c>
      <c r="K5636" s="20" t="s">
        <v>12347</v>
      </c>
      <c r="L5636" s="19" t="s">
        <v>25</v>
      </c>
    </row>
    <row r="5637" spans="1:12" x14ac:dyDescent="0.25">
      <c r="A5637" s="19" t="s">
        <v>7839</v>
      </c>
      <c r="B5637" s="19" t="s">
        <v>7840</v>
      </c>
      <c r="C5637" s="19" t="s">
        <v>7887</v>
      </c>
      <c r="D5637" s="19" t="s">
        <v>7888</v>
      </c>
      <c r="E5637" s="20" t="s">
        <v>21</v>
      </c>
      <c r="F5637" s="19" t="s">
        <v>21</v>
      </c>
      <c r="G5637" s="180">
        <v>87842</v>
      </c>
      <c r="H5637" s="19" t="s">
        <v>8024</v>
      </c>
      <c r="I5637" s="19" t="s">
        <v>15719</v>
      </c>
      <c r="J5637" s="19" t="s">
        <v>23</v>
      </c>
      <c r="K5637" s="20" t="s">
        <v>12348</v>
      </c>
      <c r="L5637" s="19" t="s">
        <v>25</v>
      </c>
    </row>
    <row r="5638" spans="1:12" x14ac:dyDescent="0.25">
      <c r="A5638" s="19" t="s">
        <v>7839</v>
      </c>
      <c r="B5638" s="19" t="s">
        <v>7840</v>
      </c>
      <c r="C5638" s="19" t="s">
        <v>7887</v>
      </c>
      <c r="D5638" s="19" t="s">
        <v>7888</v>
      </c>
      <c r="E5638" s="20" t="s">
        <v>21</v>
      </c>
      <c r="F5638" s="19" t="s">
        <v>21</v>
      </c>
      <c r="G5638" s="180">
        <v>87843</v>
      </c>
      <c r="H5638" s="19" t="s">
        <v>8025</v>
      </c>
      <c r="I5638" s="19" t="s">
        <v>15719</v>
      </c>
      <c r="J5638" s="19" t="s">
        <v>23</v>
      </c>
      <c r="K5638" s="20" t="s">
        <v>12349</v>
      </c>
      <c r="L5638" s="19" t="s">
        <v>25</v>
      </c>
    </row>
    <row r="5639" spans="1:12" x14ac:dyDescent="0.25">
      <c r="A5639" s="19" t="s">
        <v>7839</v>
      </c>
      <c r="B5639" s="19" t="s">
        <v>7840</v>
      </c>
      <c r="C5639" s="19" t="s">
        <v>7887</v>
      </c>
      <c r="D5639" s="19" t="s">
        <v>7888</v>
      </c>
      <c r="E5639" s="20" t="s">
        <v>21</v>
      </c>
      <c r="F5639" s="19" t="s">
        <v>21</v>
      </c>
      <c r="G5639" s="180">
        <v>87844</v>
      </c>
      <c r="H5639" s="19" t="s">
        <v>8026</v>
      </c>
      <c r="I5639" s="19" t="s">
        <v>15719</v>
      </c>
      <c r="J5639" s="19" t="s">
        <v>23</v>
      </c>
      <c r="K5639" s="20" t="s">
        <v>12107</v>
      </c>
      <c r="L5639" s="19" t="s">
        <v>25</v>
      </c>
    </row>
    <row r="5640" spans="1:12" x14ac:dyDescent="0.25">
      <c r="A5640" s="19" t="s">
        <v>7839</v>
      </c>
      <c r="B5640" s="19" t="s">
        <v>7840</v>
      </c>
      <c r="C5640" s="19" t="s">
        <v>7887</v>
      </c>
      <c r="D5640" s="19" t="s">
        <v>7888</v>
      </c>
      <c r="E5640" s="20" t="s">
        <v>21</v>
      </c>
      <c r="F5640" s="19" t="s">
        <v>21</v>
      </c>
      <c r="G5640" s="180">
        <v>87845</v>
      </c>
      <c r="H5640" s="19" t="s">
        <v>8027</v>
      </c>
      <c r="I5640" s="19" t="s">
        <v>15719</v>
      </c>
      <c r="J5640" s="19" t="s">
        <v>23</v>
      </c>
      <c r="K5640" s="20" t="s">
        <v>12350</v>
      </c>
      <c r="L5640" s="19" t="s">
        <v>25</v>
      </c>
    </row>
    <row r="5641" spans="1:12" x14ac:dyDescent="0.25">
      <c r="A5641" s="19" t="s">
        <v>7839</v>
      </c>
      <c r="B5641" s="19" t="s">
        <v>7840</v>
      </c>
      <c r="C5641" s="19" t="s">
        <v>7887</v>
      </c>
      <c r="D5641" s="19" t="s">
        <v>7888</v>
      </c>
      <c r="E5641" s="20" t="s">
        <v>21</v>
      </c>
      <c r="F5641" s="19" t="s">
        <v>21</v>
      </c>
      <c r="G5641" s="180">
        <v>87846</v>
      </c>
      <c r="H5641" s="19" t="s">
        <v>8028</v>
      </c>
      <c r="I5641" s="19" t="s">
        <v>15719</v>
      </c>
      <c r="J5641" s="19" t="s">
        <v>23</v>
      </c>
      <c r="K5641" s="20" t="s">
        <v>12351</v>
      </c>
      <c r="L5641" s="19" t="s">
        <v>25</v>
      </c>
    </row>
    <row r="5642" spans="1:12" x14ac:dyDescent="0.25">
      <c r="A5642" s="19" t="s">
        <v>7839</v>
      </c>
      <c r="B5642" s="19" t="s">
        <v>7840</v>
      </c>
      <c r="C5642" s="19" t="s">
        <v>7887</v>
      </c>
      <c r="D5642" s="19" t="s">
        <v>7888</v>
      </c>
      <c r="E5642" s="20" t="s">
        <v>21</v>
      </c>
      <c r="F5642" s="19" t="s">
        <v>21</v>
      </c>
      <c r="G5642" s="180">
        <v>87847</v>
      </c>
      <c r="H5642" s="19" t="s">
        <v>8029</v>
      </c>
      <c r="I5642" s="19" t="s">
        <v>15719</v>
      </c>
      <c r="J5642" s="19" t="s">
        <v>23</v>
      </c>
      <c r="K5642" s="20" t="s">
        <v>2118</v>
      </c>
      <c r="L5642" s="19" t="s">
        <v>25</v>
      </c>
    </row>
    <row r="5643" spans="1:12" x14ac:dyDescent="0.25">
      <c r="A5643" s="19" t="s">
        <v>7839</v>
      </c>
      <c r="B5643" s="19" t="s">
        <v>7840</v>
      </c>
      <c r="C5643" s="19" t="s">
        <v>7887</v>
      </c>
      <c r="D5643" s="19" t="s">
        <v>7888</v>
      </c>
      <c r="E5643" s="20" t="s">
        <v>21</v>
      </c>
      <c r="F5643" s="19" t="s">
        <v>21</v>
      </c>
      <c r="G5643" s="180">
        <v>87848</v>
      </c>
      <c r="H5643" s="19" t="s">
        <v>8030</v>
      </c>
      <c r="I5643" s="19" t="s">
        <v>15719</v>
      </c>
      <c r="J5643" s="19" t="s">
        <v>23</v>
      </c>
      <c r="K5643" s="20" t="s">
        <v>12352</v>
      </c>
      <c r="L5643" s="19" t="s">
        <v>25</v>
      </c>
    </row>
    <row r="5644" spans="1:12" x14ac:dyDescent="0.25">
      <c r="A5644" s="19" t="s">
        <v>7839</v>
      </c>
      <c r="B5644" s="19" t="s">
        <v>7840</v>
      </c>
      <c r="C5644" s="19" t="s">
        <v>7887</v>
      </c>
      <c r="D5644" s="19" t="s">
        <v>7888</v>
      </c>
      <c r="E5644" s="20" t="s">
        <v>21</v>
      </c>
      <c r="F5644" s="19" t="s">
        <v>21</v>
      </c>
      <c r="G5644" s="180">
        <v>87849</v>
      </c>
      <c r="H5644" s="19" t="s">
        <v>8031</v>
      </c>
      <c r="I5644" s="19" t="s">
        <v>15719</v>
      </c>
      <c r="J5644" s="19" t="s">
        <v>23</v>
      </c>
      <c r="K5644" s="20" t="s">
        <v>12353</v>
      </c>
      <c r="L5644" s="19" t="s">
        <v>25</v>
      </c>
    </row>
    <row r="5645" spans="1:12" x14ac:dyDescent="0.25">
      <c r="A5645" s="19" t="s">
        <v>7839</v>
      </c>
      <c r="B5645" s="19" t="s">
        <v>7840</v>
      </c>
      <c r="C5645" s="19" t="s">
        <v>7887</v>
      </c>
      <c r="D5645" s="19" t="s">
        <v>7888</v>
      </c>
      <c r="E5645" s="20" t="s">
        <v>21</v>
      </c>
      <c r="F5645" s="19" t="s">
        <v>21</v>
      </c>
      <c r="G5645" s="180">
        <v>87850</v>
      </c>
      <c r="H5645" s="19" t="s">
        <v>8032</v>
      </c>
      <c r="I5645" s="19" t="s">
        <v>15719</v>
      </c>
      <c r="J5645" s="19" t="s">
        <v>23</v>
      </c>
      <c r="K5645" s="20" t="s">
        <v>12354</v>
      </c>
      <c r="L5645" s="19" t="s">
        <v>25</v>
      </c>
    </row>
    <row r="5646" spans="1:12" x14ac:dyDescent="0.25">
      <c r="A5646" s="19" t="s">
        <v>7839</v>
      </c>
      <c r="B5646" s="19" t="s">
        <v>7840</v>
      </c>
      <c r="C5646" s="19" t="s">
        <v>7887</v>
      </c>
      <c r="D5646" s="19" t="s">
        <v>7888</v>
      </c>
      <c r="E5646" s="20" t="s">
        <v>21</v>
      </c>
      <c r="F5646" s="19" t="s">
        <v>21</v>
      </c>
      <c r="G5646" s="180">
        <v>87851</v>
      </c>
      <c r="H5646" s="19" t="s">
        <v>8033</v>
      </c>
      <c r="I5646" s="19" t="s">
        <v>15719</v>
      </c>
      <c r="J5646" s="19" t="s">
        <v>23</v>
      </c>
      <c r="K5646" s="20" t="s">
        <v>12355</v>
      </c>
      <c r="L5646" s="19" t="s">
        <v>25</v>
      </c>
    </row>
    <row r="5647" spans="1:12" x14ac:dyDescent="0.25">
      <c r="A5647" s="19" t="s">
        <v>7839</v>
      </c>
      <c r="B5647" s="19" t="s">
        <v>7840</v>
      </c>
      <c r="C5647" s="19" t="s">
        <v>7887</v>
      </c>
      <c r="D5647" s="19" t="s">
        <v>7888</v>
      </c>
      <c r="E5647" s="20" t="s">
        <v>21</v>
      </c>
      <c r="F5647" s="19" t="s">
        <v>21</v>
      </c>
      <c r="G5647" s="180">
        <v>87852</v>
      </c>
      <c r="H5647" s="19" t="s">
        <v>8035</v>
      </c>
      <c r="I5647" s="19" t="s">
        <v>15719</v>
      </c>
      <c r="J5647" s="19" t="s">
        <v>23</v>
      </c>
      <c r="K5647" s="20" t="s">
        <v>12356</v>
      </c>
      <c r="L5647" s="19" t="s">
        <v>25</v>
      </c>
    </row>
    <row r="5648" spans="1:12" x14ac:dyDescent="0.25">
      <c r="A5648" s="19" t="s">
        <v>7839</v>
      </c>
      <c r="B5648" s="19" t="s">
        <v>7840</v>
      </c>
      <c r="C5648" s="19" t="s">
        <v>7887</v>
      </c>
      <c r="D5648" s="19" t="s">
        <v>7888</v>
      </c>
      <c r="E5648" s="20" t="s">
        <v>21</v>
      </c>
      <c r="F5648" s="19" t="s">
        <v>21</v>
      </c>
      <c r="G5648" s="180">
        <v>87853</v>
      </c>
      <c r="H5648" s="19" t="s">
        <v>8036</v>
      </c>
      <c r="I5648" s="19" t="s">
        <v>15719</v>
      </c>
      <c r="J5648" s="19" t="s">
        <v>23</v>
      </c>
      <c r="K5648" s="20" t="s">
        <v>12357</v>
      </c>
      <c r="L5648" s="19" t="s">
        <v>25</v>
      </c>
    </row>
    <row r="5649" spans="1:12" x14ac:dyDescent="0.25">
      <c r="A5649" s="19" t="s">
        <v>7839</v>
      </c>
      <c r="B5649" s="19" t="s">
        <v>7840</v>
      </c>
      <c r="C5649" s="19" t="s">
        <v>7887</v>
      </c>
      <c r="D5649" s="19" t="s">
        <v>7888</v>
      </c>
      <c r="E5649" s="20" t="s">
        <v>21</v>
      </c>
      <c r="F5649" s="19" t="s">
        <v>21</v>
      </c>
      <c r="G5649" s="180">
        <v>87854</v>
      </c>
      <c r="H5649" s="19" t="s">
        <v>8037</v>
      </c>
      <c r="I5649" s="19" t="s">
        <v>15719</v>
      </c>
      <c r="J5649" s="19" t="s">
        <v>23</v>
      </c>
      <c r="K5649" s="20" t="s">
        <v>12358</v>
      </c>
      <c r="L5649" s="19" t="s">
        <v>25</v>
      </c>
    </row>
    <row r="5650" spans="1:12" x14ac:dyDescent="0.25">
      <c r="A5650" s="19" t="s">
        <v>7839</v>
      </c>
      <c r="B5650" s="19" t="s">
        <v>7840</v>
      </c>
      <c r="C5650" s="19" t="s">
        <v>7887</v>
      </c>
      <c r="D5650" s="19" t="s">
        <v>7888</v>
      </c>
      <c r="E5650" s="20" t="s">
        <v>21</v>
      </c>
      <c r="F5650" s="19" t="s">
        <v>21</v>
      </c>
      <c r="G5650" s="180">
        <v>87855</v>
      </c>
      <c r="H5650" s="19" t="s">
        <v>8038</v>
      </c>
      <c r="I5650" s="19" t="s">
        <v>15719</v>
      </c>
      <c r="J5650" s="19" t="s">
        <v>23</v>
      </c>
      <c r="K5650" s="20" t="s">
        <v>12359</v>
      </c>
      <c r="L5650" s="19" t="s">
        <v>25</v>
      </c>
    </row>
    <row r="5651" spans="1:12" x14ac:dyDescent="0.25">
      <c r="A5651" s="19" t="s">
        <v>7839</v>
      </c>
      <c r="B5651" s="19" t="s">
        <v>7840</v>
      </c>
      <c r="C5651" s="19" t="s">
        <v>7887</v>
      </c>
      <c r="D5651" s="19" t="s">
        <v>7888</v>
      </c>
      <c r="E5651" s="20" t="s">
        <v>21</v>
      </c>
      <c r="F5651" s="19" t="s">
        <v>21</v>
      </c>
      <c r="G5651" s="180">
        <v>87856</v>
      </c>
      <c r="H5651" s="19" t="s">
        <v>8039</v>
      </c>
      <c r="I5651" s="19" t="s">
        <v>15719</v>
      </c>
      <c r="J5651" s="19" t="s">
        <v>23</v>
      </c>
      <c r="K5651" s="20" t="s">
        <v>12360</v>
      </c>
      <c r="L5651" s="19" t="s">
        <v>25</v>
      </c>
    </row>
    <row r="5652" spans="1:12" x14ac:dyDescent="0.25">
      <c r="A5652" s="19" t="s">
        <v>7839</v>
      </c>
      <c r="B5652" s="19" t="s">
        <v>7840</v>
      </c>
      <c r="C5652" s="19" t="s">
        <v>7887</v>
      </c>
      <c r="D5652" s="19" t="s">
        <v>7888</v>
      </c>
      <c r="E5652" s="20" t="s">
        <v>21</v>
      </c>
      <c r="F5652" s="19" t="s">
        <v>21</v>
      </c>
      <c r="G5652" s="180">
        <v>87857</v>
      </c>
      <c r="H5652" s="19" t="s">
        <v>8040</v>
      </c>
      <c r="I5652" s="19" t="s">
        <v>15719</v>
      </c>
      <c r="J5652" s="19" t="s">
        <v>23</v>
      </c>
      <c r="K5652" s="20" t="s">
        <v>7288</v>
      </c>
      <c r="L5652" s="19" t="s">
        <v>25</v>
      </c>
    </row>
    <row r="5653" spans="1:12" x14ac:dyDescent="0.25">
      <c r="A5653" s="19" t="s">
        <v>7839</v>
      </c>
      <c r="B5653" s="19" t="s">
        <v>7840</v>
      </c>
      <c r="C5653" s="19" t="s">
        <v>7887</v>
      </c>
      <c r="D5653" s="19" t="s">
        <v>7888</v>
      </c>
      <c r="E5653" s="20" t="s">
        <v>21</v>
      </c>
      <c r="F5653" s="19" t="s">
        <v>21</v>
      </c>
      <c r="G5653" s="180">
        <v>87858</v>
      </c>
      <c r="H5653" s="19" t="s">
        <v>8041</v>
      </c>
      <c r="I5653" s="19" t="s">
        <v>15719</v>
      </c>
      <c r="J5653" s="19" t="s">
        <v>23</v>
      </c>
      <c r="K5653" s="20" t="s">
        <v>12361</v>
      </c>
      <c r="L5653" s="19" t="s">
        <v>25</v>
      </c>
    </row>
    <row r="5654" spans="1:12" x14ac:dyDescent="0.25">
      <c r="A5654" s="19" t="s">
        <v>7839</v>
      </c>
      <c r="B5654" s="19" t="s">
        <v>7840</v>
      </c>
      <c r="C5654" s="19" t="s">
        <v>7887</v>
      </c>
      <c r="D5654" s="19" t="s">
        <v>7888</v>
      </c>
      <c r="E5654" s="20" t="s">
        <v>21</v>
      </c>
      <c r="F5654" s="19" t="s">
        <v>21</v>
      </c>
      <c r="G5654" s="180">
        <v>87859</v>
      </c>
      <c r="H5654" s="19" t="s">
        <v>8042</v>
      </c>
      <c r="I5654" s="19" t="s">
        <v>15719</v>
      </c>
      <c r="J5654" s="19" t="s">
        <v>23</v>
      </c>
      <c r="K5654" s="20" t="s">
        <v>12362</v>
      </c>
      <c r="L5654" s="19" t="s">
        <v>25</v>
      </c>
    </row>
    <row r="5655" spans="1:12" x14ac:dyDescent="0.25">
      <c r="A5655" s="19" t="s">
        <v>7839</v>
      </c>
      <c r="B5655" s="19" t="s">
        <v>7840</v>
      </c>
      <c r="C5655" s="19" t="s">
        <v>7887</v>
      </c>
      <c r="D5655" s="19" t="s">
        <v>7888</v>
      </c>
      <c r="E5655" s="20" t="s">
        <v>21</v>
      </c>
      <c r="F5655" s="19" t="s">
        <v>21</v>
      </c>
      <c r="G5655" s="180">
        <v>89048</v>
      </c>
      <c r="H5655" s="19" t="s">
        <v>8044</v>
      </c>
      <c r="I5655" s="19" t="s">
        <v>15719</v>
      </c>
      <c r="J5655" s="19" t="s">
        <v>23</v>
      </c>
      <c r="K5655" s="20" t="s">
        <v>7661</v>
      </c>
      <c r="L5655" s="19" t="s">
        <v>25</v>
      </c>
    </row>
    <row r="5656" spans="1:12" x14ac:dyDescent="0.25">
      <c r="A5656" s="19" t="s">
        <v>7839</v>
      </c>
      <c r="B5656" s="19" t="s">
        <v>7840</v>
      </c>
      <c r="C5656" s="19" t="s">
        <v>7887</v>
      </c>
      <c r="D5656" s="19" t="s">
        <v>7888</v>
      </c>
      <c r="E5656" s="20" t="s">
        <v>21</v>
      </c>
      <c r="F5656" s="19" t="s">
        <v>21</v>
      </c>
      <c r="G5656" s="180">
        <v>89049</v>
      </c>
      <c r="H5656" s="19" t="s">
        <v>8045</v>
      </c>
      <c r="I5656" s="19" t="s">
        <v>15719</v>
      </c>
      <c r="J5656" s="19" t="s">
        <v>23</v>
      </c>
      <c r="K5656" s="20" t="s">
        <v>12363</v>
      </c>
      <c r="L5656" s="19" t="s">
        <v>25</v>
      </c>
    </row>
    <row r="5657" spans="1:12" x14ac:dyDescent="0.25">
      <c r="A5657" s="19" t="s">
        <v>7839</v>
      </c>
      <c r="B5657" s="19" t="s">
        <v>7840</v>
      </c>
      <c r="C5657" s="19" t="s">
        <v>7887</v>
      </c>
      <c r="D5657" s="19" t="s">
        <v>7888</v>
      </c>
      <c r="E5657" s="20" t="s">
        <v>21</v>
      </c>
      <c r="F5657" s="19" t="s">
        <v>21</v>
      </c>
      <c r="G5657" s="180">
        <v>89173</v>
      </c>
      <c r="H5657" s="19" t="s">
        <v>8046</v>
      </c>
      <c r="I5657" s="19" t="s">
        <v>15719</v>
      </c>
      <c r="J5657" s="19" t="s">
        <v>23</v>
      </c>
      <c r="K5657" s="20" t="s">
        <v>10385</v>
      </c>
      <c r="L5657" s="19" t="s">
        <v>25</v>
      </c>
    </row>
    <row r="5658" spans="1:12" x14ac:dyDescent="0.25">
      <c r="A5658" s="19" t="s">
        <v>7839</v>
      </c>
      <c r="B5658" s="19" t="s">
        <v>7840</v>
      </c>
      <c r="C5658" s="19" t="s">
        <v>7887</v>
      </c>
      <c r="D5658" s="19" t="s">
        <v>7888</v>
      </c>
      <c r="E5658" s="20" t="s">
        <v>21</v>
      </c>
      <c r="F5658" s="19" t="s">
        <v>21</v>
      </c>
      <c r="G5658" s="180">
        <v>90406</v>
      </c>
      <c r="H5658" s="19" t="s">
        <v>8047</v>
      </c>
      <c r="I5658" s="19" t="s">
        <v>15719</v>
      </c>
      <c r="J5658" s="19" t="s">
        <v>23</v>
      </c>
      <c r="K5658" s="20" t="s">
        <v>11649</v>
      </c>
      <c r="L5658" s="19" t="s">
        <v>25</v>
      </c>
    </row>
    <row r="5659" spans="1:12" x14ac:dyDescent="0.25">
      <c r="A5659" s="19" t="s">
        <v>7839</v>
      </c>
      <c r="B5659" s="19" t="s">
        <v>7840</v>
      </c>
      <c r="C5659" s="19" t="s">
        <v>7887</v>
      </c>
      <c r="D5659" s="19" t="s">
        <v>7888</v>
      </c>
      <c r="E5659" s="20" t="s">
        <v>21</v>
      </c>
      <c r="F5659" s="19" t="s">
        <v>21</v>
      </c>
      <c r="G5659" s="180">
        <v>90407</v>
      </c>
      <c r="H5659" s="19" t="s">
        <v>8048</v>
      </c>
      <c r="I5659" s="19" t="s">
        <v>15719</v>
      </c>
      <c r="J5659" s="19" t="s">
        <v>23</v>
      </c>
      <c r="K5659" s="20" t="s">
        <v>12364</v>
      </c>
      <c r="L5659" s="19" t="s">
        <v>25</v>
      </c>
    </row>
    <row r="5660" spans="1:12" x14ac:dyDescent="0.25">
      <c r="A5660" s="19" t="s">
        <v>7839</v>
      </c>
      <c r="B5660" s="19" t="s">
        <v>7840</v>
      </c>
      <c r="C5660" s="19" t="s">
        <v>7887</v>
      </c>
      <c r="D5660" s="19" t="s">
        <v>7888</v>
      </c>
      <c r="E5660" s="20" t="s">
        <v>21</v>
      </c>
      <c r="F5660" s="19" t="s">
        <v>21</v>
      </c>
      <c r="G5660" s="180">
        <v>90408</v>
      </c>
      <c r="H5660" s="19" t="s">
        <v>8049</v>
      </c>
      <c r="I5660" s="19" t="s">
        <v>15719</v>
      </c>
      <c r="J5660" s="19" t="s">
        <v>23</v>
      </c>
      <c r="K5660" s="20" t="s">
        <v>4549</v>
      </c>
      <c r="L5660" s="19" t="s">
        <v>25</v>
      </c>
    </row>
    <row r="5661" spans="1:12" x14ac:dyDescent="0.25">
      <c r="A5661" s="19" t="s">
        <v>7839</v>
      </c>
      <c r="B5661" s="19" t="s">
        <v>7840</v>
      </c>
      <c r="C5661" s="19" t="s">
        <v>7887</v>
      </c>
      <c r="D5661" s="19" t="s">
        <v>7888</v>
      </c>
      <c r="E5661" s="20" t="s">
        <v>21</v>
      </c>
      <c r="F5661" s="19" t="s">
        <v>21</v>
      </c>
      <c r="G5661" s="180">
        <v>90409</v>
      </c>
      <c r="H5661" s="19" t="s">
        <v>8050</v>
      </c>
      <c r="I5661" s="19" t="s">
        <v>15719</v>
      </c>
      <c r="J5661" s="19" t="s">
        <v>23</v>
      </c>
      <c r="K5661" s="20" t="s">
        <v>10803</v>
      </c>
      <c r="L5661" s="19" t="s">
        <v>25</v>
      </c>
    </row>
    <row r="5662" spans="1:12" x14ac:dyDescent="0.25">
      <c r="A5662" s="19" t="s">
        <v>7839</v>
      </c>
      <c r="B5662" s="19" t="s">
        <v>7840</v>
      </c>
      <c r="C5662" s="19" t="s">
        <v>8052</v>
      </c>
      <c r="D5662" s="19" t="s">
        <v>8053</v>
      </c>
      <c r="E5662" s="20" t="s">
        <v>21</v>
      </c>
      <c r="F5662" s="19" t="s">
        <v>21</v>
      </c>
      <c r="G5662" s="180">
        <v>87242</v>
      </c>
      <c r="H5662" s="19" t="s">
        <v>8054</v>
      </c>
      <c r="I5662" s="19" t="s">
        <v>15719</v>
      </c>
      <c r="J5662" s="19" t="s">
        <v>23</v>
      </c>
      <c r="K5662" s="20" t="s">
        <v>12365</v>
      </c>
      <c r="L5662" s="19" t="s">
        <v>25</v>
      </c>
    </row>
    <row r="5663" spans="1:12" x14ac:dyDescent="0.25">
      <c r="A5663" s="19" t="s">
        <v>7839</v>
      </c>
      <c r="B5663" s="19" t="s">
        <v>7840</v>
      </c>
      <c r="C5663" s="19" t="s">
        <v>8052</v>
      </c>
      <c r="D5663" s="19" t="s">
        <v>8053</v>
      </c>
      <c r="E5663" s="20" t="s">
        <v>21</v>
      </c>
      <c r="F5663" s="19" t="s">
        <v>21</v>
      </c>
      <c r="G5663" s="180">
        <v>87243</v>
      </c>
      <c r="H5663" s="19" t="s">
        <v>8055</v>
      </c>
      <c r="I5663" s="19" t="s">
        <v>15719</v>
      </c>
      <c r="J5663" s="19" t="s">
        <v>23</v>
      </c>
      <c r="K5663" s="20" t="s">
        <v>12366</v>
      </c>
      <c r="L5663" s="19" t="s">
        <v>25</v>
      </c>
    </row>
    <row r="5664" spans="1:12" x14ac:dyDescent="0.25">
      <c r="A5664" s="19" t="s">
        <v>7839</v>
      </c>
      <c r="B5664" s="19" t="s">
        <v>7840</v>
      </c>
      <c r="C5664" s="19" t="s">
        <v>8052</v>
      </c>
      <c r="D5664" s="19" t="s">
        <v>8053</v>
      </c>
      <c r="E5664" s="20" t="s">
        <v>21</v>
      </c>
      <c r="F5664" s="19" t="s">
        <v>21</v>
      </c>
      <c r="G5664" s="180">
        <v>87244</v>
      </c>
      <c r="H5664" s="19" t="s">
        <v>8056</v>
      </c>
      <c r="I5664" s="19" t="s">
        <v>15719</v>
      </c>
      <c r="J5664" s="19" t="s">
        <v>23</v>
      </c>
      <c r="K5664" s="20" t="s">
        <v>12367</v>
      </c>
      <c r="L5664" s="19" t="s">
        <v>25</v>
      </c>
    </row>
    <row r="5665" spans="1:12" x14ac:dyDescent="0.25">
      <c r="A5665" s="19" t="s">
        <v>7839</v>
      </c>
      <c r="B5665" s="19" t="s">
        <v>7840</v>
      </c>
      <c r="C5665" s="19" t="s">
        <v>8052</v>
      </c>
      <c r="D5665" s="19" t="s">
        <v>8053</v>
      </c>
      <c r="E5665" s="20" t="s">
        <v>21</v>
      </c>
      <c r="F5665" s="19" t="s">
        <v>21</v>
      </c>
      <c r="G5665" s="180">
        <v>87245</v>
      </c>
      <c r="H5665" s="19" t="s">
        <v>8057</v>
      </c>
      <c r="I5665" s="19" t="s">
        <v>15719</v>
      </c>
      <c r="J5665" s="19" t="s">
        <v>23</v>
      </c>
      <c r="K5665" s="20" t="s">
        <v>12368</v>
      </c>
      <c r="L5665" s="19" t="s">
        <v>25</v>
      </c>
    </row>
    <row r="5666" spans="1:12" x14ac:dyDescent="0.25">
      <c r="A5666" s="19" t="s">
        <v>7839</v>
      </c>
      <c r="B5666" s="19" t="s">
        <v>7840</v>
      </c>
      <c r="C5666" s="19" t="s">
        <v>8052</v>
      </c>
      <c r="D5666" s="19" t="s">
        <v>8053</v>
      </c>
      <c r="E5666" s="20" t="s">
        <v>21</v>
      </c>
      <c r="F5666" s="19" t="s">
        <v>21</v>
      </c>
      <c r="G5666" s="180">
        <v>87264</v>
      </c>
      <c r="H5666" s="19" t="s">
        <v>8058</v>
      </c>
      <c r="I5666" s="19" t="s">
        <v>15719</v>
      </c>
      <c r="J5666" s="19" t="s">
        <v>23</v>
      </c>
      <c r="K5666" s="20" t="s">
        <v>10415</v>
      </c>
      <c r="L5666" s="19" t="s">
        <v>25</v>
      </c>
    </row>
    <row r="5667" spans="1:12" x14ac:dyDescent="0.25">
      <c r="A5667" s="19" t="s">
        <v>7839</v>
      </c>
      <c r="B5667" s="19" t="s">
        <v>7840</v>
      </c>
      <c r="C5667" s="19" t="s">
        <v>8052</v>
      </c>
      <c r="D5667" s="19" t="s">
        <v>8053</v>
      </c>
      <c r="E5667" s="20" t="s">
        <v>21</v>
      </c>
      <c r="F5667" s="19" t="s">
        <v>21</v>
      </c>
      <c r="G5667" s="180">
        <v>87265</v>
      </c>
      <c r="H5667" s="19" t="s">
        <v>8060</v>
      </c>
      <c r="I5667" s="19" t="s">
        <v>15719</v>
      </c>
      <c r="J5667" s="19" t="s">
        <v>23</v>
      </c>
      <c r="K5667" s="20" t="s">
        <v>12369</v>
      </c>
      <c r="L5667" s="19" t="s">
        <v>25</v>
      </c>
    </row>
    <row r="5668" spans="1:12" x14ac:dyDescent="0.25">
      <c r="A5668" s="19" t="s">
        <v>7839</v>
      </c>
      <c r="B5668" s="19" t="s">
        <v>7840</v>
      </c>
      <c r="C5668" s="19" t="s">
        <v>8052</v>
      </c>
      <c r="D5668" s="19" t="s">
        <v>8053</v>
      </c>
      <c r="E5668" s="20" t="s">
        <v>21</v>
      </c>
      <c r="F5668" s="19" t="s">
        <v>21</v>
      </c>
      <c r="G5668" s="180">
        <v>87266</v>
      </c>
      <c r="H5668" s="19" t="s">
        <v>8061</v>
      </c>
      <c r="I5668" s="19" t="s">
        <v>15719</v>
      </c>
      <c r="J5668" s="19" t="s">
        <v>23</v>
      </c>
      <c r="K5668" s="20" t="s">
        <v>12370</v>
      </c>
      <c r="L5668" s="19" t="s">
        <v>25</v>
      </c>
    </row>
    <row r="5669" spans="1:12" x14ac:dyDescent="0.25">
      <c r="A5669" s="19" t="s">
        <v>7839</v>
      </c>
      <c r="B5669" s="19" t="s">
        <v>7840</v>
      </c>
      <c r="C5669" s="19" t="s">
        <v>8052</v>
      </c>
      <c r="D5669" s="19" t="s">
        <v>8053</v>
      </c>
      <c r="E5669" s="20" t="s">
        <v>21</v>
      </c>
      <c r="F5669" s="19" t="s">
        <v>21</v>
      </c>
      <c r="G5669" s="180">
        <v>87267</v>
      </c>
      <c r="H5669" s="19" t="s">
        <v>8063</v>
      </c>
      <c r="I5669" s="19" t="s">
        <v>15719</v>
      </c>
      <c r="J5669" s="19" t="s">
        <v>23</v>
      </c>
      <c r="K5669" s="20" t="s">
        <v>12371</v>
      </c>
      <c r="L5669" s="19" t="s">
        <v>25</v>
      </c>
    </row>
    <row r="5670" spans="1:12" x14ac:dyDescent="0.25">
      <c r="A5670" s="19" t="s">
        <v>7839</v>
      </c>
      <c r="B5670" s="19" t="s">
        <v>7840</v>
      </c>
      <c r="C5670" s="19" t="s">
        <v>8052</v>
      </c>
      <c r="D5670" s="19" t="s">
        <v>8053</v>
      </c>
      <c r="E5670" s="20" t="s">
        <v>21</v>
      </c>
      <c r="F5670" s="19" t="s">
        <v>21</v>
      </c>
      <c r="G5670" s="180">
        <v>87268</v>
      </c>
      <c r="H5670" s="19" t="s">
        <v>8064</v>
      </c>
      <c r="I5670" s="19" t="s">
        <v>15719</v>
      </c>
      <c r="J5670" s="19" t="s">
        <v>23</v>
      </c>
      <c r="K5670" s="20" t="s">
        <v>12372</v>
      </c>
      <c r="L5670" s="19" t="s">
        <v>25</v>
      </c>
    </row>
    <row r="5671" spans="1:12" x14ac:dyDescent="0.25">
      <c r="A5671" s="19" t="s">
        <v>7839</v>
      </c>
      <c r="B5671" s="19" t="s">
        <v>7840</v>
      </c>
      <c r="C5671" s="19" t="s">
        <v>8052</v>
      </c>
      <c r="D5671" s="19" t="s">
        <v>8053</v>
      </c>
      <c r="E5671" s="20" t="s">
        <v>21</v>
      </c>
      <c r="F5671" s="19" t="s">
        <v>21</v>
      </c>
      <c r="G5671" s="180">
        <v>87269</v>
      </c>
      <c r="H5671" s="19" t="s">
        <v>8065</v>
      </c>
      <c r="I5671" s="19" t="s">
        <v>15719</v>
      </c>
      <c r="J5671" s="19" t="s">
        <v>23</v>
      </c>
      <c r="K5671" s="20" t="s">
        <v>12373</v>
      </c>
      <c r="L5671" s="19" t="s">
        <v>25</v>
      </c>
    </row>
    <row r="5672" spans="1:12" x14ac:dyDescent="0.25">
      <c r="A5672" s="19" t="s">
        <v>7839</v>
      </c>
      <c r="B5672" s="19" t="s">
        <v>7840</v>
      </c>
      <c r="C5672" s="19" t="s">
        <v>8052</v>
      </c>
      <c r="D5672" s="19" t="s">
        <v>8053</v>
      </c>
      <c r="E5672" s="20" t="s">
        <v>21</v>
      </c>
      <c r="F5672" s="19" t="s">
        <v>21</v>
      </c>
      <c r="G5672" s="180">
        <v>87270</v>
      </c>
      <c r="H5672" s="19" t="s">
        <v>8066</v>
      </c>
      <c r="I5672" s="19" t="s">
        <v>15719</v>
      </c>
      <c r="J5672" s="19" t="s">
        <v>23</v>
      </c>
      <c r="K5672" s="20" t="s">
        <v>10334</v>
      </c>
      <c r="L5672" s="19" t="s">
        <v>25</v>
      </c>
    </row>
    <row r="5673" spans="1:12" x14ac:dyDescent="0.25">
      <c r="A5673" s="19" t="s">
        <v>7839</v>
      </c>
      <c r="B5673" s="19" t="s">
        <v>7840</v>
      </c>
      <c r="C5673" s="19" t="s">
        <v>8052</v>
      </c>
      <c r="D5673" s="19" t="s">
        <v>8053</v>
      </c>
      <c r="E5673" s="20" t="s">
        <v>21</v>
      </c>
      <c r="F5673" s="19" t="s">
        <v>21</v>
      </c>
      <c r="G5673" s="180">
        <v>87271</v>
      </c>
      <c r="H5673" s="19" t="s">
        <v>8067</v>
      </c>
      <c r="I5673" s="19" t="s">
        <v>15719</v>
      </c>
      <c r="J5673" s="19" t="s">
        <v>23</v>
      </c>
      <c r="K5673" s="20" t="s">
        <v>11343</v>
      </c>
      <c r="L5673" s="19" t="s">
        <v>25</v>
      </c>
    </row>
    <row r="5674" spans="1:12" x14ac:dyDescent="0.25">
      <c r="A5674" s="19" t="s">
        <v>7839</v>
      </c>
      <c r="B5674" s="19" t="s">
        <v>7840</v>
      </c>
      <c r="C5674" s="19" t="s">
        <v>8052</v>
      </c>
      <c r="D5674" s="19" t="s">
        <v>8053</v>
      </c>
      <c r="E5674" s="20" t="s">
        <v>21</v>
      </c>
      <c r="F5674" s="19" t="s">
        <v>21</v>
      </c>
      <c r="G5674" s="180">
        <v>87272</v>
      </c>
      <c r="H5674" s="19" t="s">
        <v>8068</v>
      </c>
      <c r="I5674" s="19" t="s">
        <v>15719</v>
      </c>
      <c r="J5674" s="19" t="s">
        <v>23</v>
      </c>
      <c r="K5674" s="20" t="s">
        <v>12374</v>
      </c>
      <c r="L5674" s="19" t="s">
        <v>25</v>
      </c>
    </row>
    <row r="5675" spans="1:12" x14ac:dyDescent="0.25">
      <c r="A5675" s="19" t="s">
        <v>7839</v>
      </c>
      <c r="B5675" s="19" t="s">
        <v>7840</v>
      </c>
      <c r="C5675" s="19" t="s">
        <v>8052</v>
      </c>
      <c r="D5675" s="19" t="s">
        <v>8053</v>
      </c>
      <c r="E5675" s="20" t="s">
        <v>21</v>
      </c>
      <c r="F5675" s="19" t="s">
        <v>21</v>
      </c>
      <c r="G5675" s="180">
        <v>87273</v>
      </c>
      <c r="H5675" s="19" t="s">
        <v>8069</v>
      </c>
      <c r="I5675" s="19" t="s">
        <v>15719</v>
      </c>
      <c r="J5675" s="19" t="s">
        <v>23</v>
      </c>
      <c r="K5675" s="20" t="s">
        <v>12375</v>
      </c>
      <c r="L5675" s="19" t="s">
        <v>25</v>
      </c>
    </row>
    <row r="5676" spans="1:12" x14ac:dyDescent="0.25">
      <c r="A5676" s="19" t="s">
        <v>7839</v>
      </c>
      <c r="B5676" s="19" t="s">
        <v>7840</v>
      </c>
      <c r="C5676" s="19" t="s">
        <v>8052</v>
      </c>
      <c r="D5676" s="19" t="s">
        <v>8053</v>
      </c>
      <c r="E5676" s="20" t="s">
        <v>21</v>
      </c>
      <c r="F5676" s="19" t="s">
        <v>21</v>
      </c>
      <c r="G5676" s="180">
        <v>87274</v>
      </c>
      <c r="H5676" s="19" t="s">
        <v>8070</v>
      </c>
      <c r="I5676" s="19" t="s">
        <v>15719</v>
      </c>
      <c r="J5676" s="19" t="s">
        <v>23</v>
      </c>
      <c r="K5676" s="20" t="s">
        <v>12376</v>
      </c>
      <c r="L5676" s="19" t="s">
        <v>25</v>
      </c>
    </row>
    <row r="5677" spans="1:12" x14ac:dyDescent="0.25">
      <c r="A5677" s="19" t="s">
        <v>7839</v>
      </c>
      <c r="B5677" s="19" t="s">
        <v>7840</v>
      </c>
      <c r="C5677" s="19" t="s">
        <v>8052</v>
      </c>
      <c r="D5677" s="19" t="s">
        <v>8053</v>
      </c>
      <c r="E5677" s="20" t="s">
        <v>21</v>
      </c>
      <c r="F5677" s="19" t="s">
        <v>21</v>
      </c>
      <c r="G5677" s="180">
        <v>87275</v>
      </c>
      <c r="H5677" s="19" t="s">
        <v>8072</v>
      </c>
      <c r="I5677" s="19" t="s">
        <v>15719</v>
      </c>
      <c r="J5677" s="19" t="s">
        <v>23</v>
      </c>
      <c r="K5677" s="20" t="s">
        <v>12024</v>
      </c>
      <c r="L5677" s="19" t="s">
        <v>25</v>
      </c>
    </row>
    <row r="5678" spans="1:12" x14ac:dyDescent="0.25">
      <c r="A5678" s="19" t="s">
        <v>7839</v>
      </c>
      <c r="B5678" s="19" t="s">
        <v>7840</v>
      </c>
      <c r="C5678" s="19" t="s">
        <v>8052</v>
      </c>
      <c r="D5678" s="19" t="s">
        <v>8053</v>
      </c>
      <c r="E5678" s="20" t="s">
        <v>21</v>
      </c>
      <c r="F5678" s="19" t="s">
        <v>21</v>
      </c>
      <c r="G5678" s="180">
        <v>88786</v>
      </c>
      <c r="H5678" s="19" t="s">
        <v>8073</v>
      </c>
      <c r="I5678" s="19" t="s">
        <v>15719</v>
      </c>
      <c r="J5678" s="19" t="s">
        <v>23</v>
      </c>
      <c r="K5678" s="20" t="s">
        <v>12377</v>
      </c>
      <c r="L5678" s="19" t="s">
        <v>25</v>
      </c>
    </row>
    <row r="5679" spans="1:12" x14ac:dyDescent="0.25">
      <c r="A5679" s="19" t="s">
        <v>7839</v>
      </c>
      <c r="B5679" s="19" t="s">
        <v>7840</v>
      </c>
      <c r="C5679" s="19" t="s">
        <v>8052</v>
      </c>
      <c r="D5679" s="19" t="s">
        <v>8053</v>
      </c>
      <c r="E5679" s="20" t="s">
        <v>21</v>
      </c>
      <c r="F5679" s="19" t="s">
        <v>21</v>
      </c>
      <c r="G5679" s="180">
        <v>88787</v>
      </c>
      <c r="H5679" s="19" t="s">
        <v>8074</v>
      </c>
      <c r="I5679" s="19" t="s">
        <v>15719</v>
      </c>
      <c r="J5679" s="19" t="s">
        <v>23</v>
      </c>
      <c r="K5679" s="20" t="s">
        <v>12378</v>
      </c>
      <c r="L5679" s="19" t="s">
        <v>25</v>
      </c>
    </row>
    <row r="5680" spans="1:12" x14ac:dyDescent="0.25">
      <c r="A5680" s="19" t="s">
        <v>7839</v>
      </c>
      <c r="B5680" s="19" t="s">
        <v>7840</v>
      </c>
      <c r="C5680" s="19" t="s">
        <v>8052</v>
      </c>
      <c r="D5680" s="19" t="s">
        <v>8053</v>
      </c>
      <c r="E5680" s="20" t="s">
        <v>21</v>
      </c>
      <c r="F5680" s="19" t="s">
        <v>21</v>
      </c>
      <c r="G5680" s="180">
        <v>88788</v>
      </c>
      <c r="H5680" s="19" t="s">
        <v>8075</v>
      </c>
      <c r="I5680" s="19" t="s">
        <v>15719</v>
      </c>
      <c r="J5680" s="19" t="s">
        <v>23</v>
      </c>
      <c r="K5680" s="20" t="s">
        <v>12379</v>
      </c>
      <c r="L5680" s="19" t="s">
        <v>25</v>
      </c>
    </row>
    <row r="5681" spans="1:12" x14ac:dyDescent="0.25">
      <c r="A5681" s="19" t="s">
        <v>7839</v>
      </c>
      <c r="B5681" s="19" t="s">
        <v>7840</v>
      </c>
      <c r="C5681" s="19" t="s">
        <v>8052</v>
      </c>
      <c r="D5681" s="19" t="s">
        <v>8053</v>
      </c>
      <c r="E5681" s="20" t="s">
        <v>21</v>
      </c>
      <c r="F5681" s="19" t="s">
        <v>21</v>
      </c>
      <c r="G5681" s="180">
        <v>88789</v>
      </c>
      <c r="H5681" s="19" t="s">
        <v>8076</v>
      </c>
      <c r="I5681" s="19" t="s">
        <v>15719</v>
      </c>
      <c r="J5681" s="19" t="s">
        <v>23</v>
      </c>
      <c r="K5681" s="20" t="s">
        <v>12380</v>
      </c>
      <c r="L5681" s="19" t="s">
        <v>25</v>
      </c>
    </row>
    <row r="5682" spans="1:12" x14ac:dyDescent="0.25">
      <c r="A5682" s="19" t="s">
        <v>7839</v>
      </c>
      <c r="B5682" s="19" t="s">
        <v>7840</v>
      </c>
      <c r="C5682" s="19" t="s">
        <v>8052</v>
      </c>
      <c r="D5682" s="19" t="s">
        <v>8053</v>
      </c>
      <c r="E5682" s="20" t="s">
        <v>21</v>
      </c>
      <c r="F5682" s="19" t="s">
        <v>21</v>
      </c>
      <c r="G5682" s="180">
        <v>89045</v>
      </c>
      <c r="H5682" s="19" t="s">
        <v>8077</v>
      </c>
      <c r="I5682" s="19" t="s">
        <v>15719</v>
      </c>
      <c r="J5682" s="19" t="s">
        <v>23</v>
      </c>
      <c r="K5682" s="20" t="s">
        <v>10784</v>
      </c>
      <c r="L5682" s="19" t="s">
        <v>25</v>
      </c>
    </row>
    <row r="5683" spans="1:12" x14ac:dyDescent="0.25">
      <c r="A5683" s="19" t="s">
        <v>7839</v>
      </c>
      <c r="B5683" s="19" t="s">
        <v>7840</v>
      </c>
      <c r="C5683" s="19" t="s">
        <v>8052</v>
      </c>
      <c r="D5683" s="19" t="s">
        <v>8053</v>
      </c>
      <c r="E5683" s="20" t="s">
        <v>21</v>
      </c>
      <c r="F5683" s="19" t="s">
        <v>21</v>
      </c>
      <c r="G5683" s="180">
        <v>89170</v>
      </c>
      <c r="H5683" s="19" t="s">
        <v>8078</v>
      </c>
      <c r="I5683" s="19" t="s">
        <v>15719</v>
      </c>
      <c r="J5683" s="19" t="s">
        <v>23</v>
      </c>
      <c r="K5683" s="20" t="s">
        <v>12381</v>
      </c>
      <c r="L5683" s="19" t="s">
        <v>25</v>
      </c>
    </row>
    <row r="5684" spans="1:12" x14ac:dyDescent="0.25">
      <c r="A5684" s="19" t="s">
        <v>7839</v>
      </c>
      <c r="B5684" s="19" t="s">
        <v>7840</v>
      </c>
      <c r="C5684" s="19" t="s">
        <v>8052</v>
      </c>
      <c r="D5684" s="19" t="s">
        <v>8053</v>
      </c>
      <c r="E5684" s="20" t="s">
        <v>21</v>
      </c>
      <c r="F5684" s="19" t="s">
        <v>21</v>
      </c>
      <c r="G5684" s="180">
        <v>93392</v>
      </c>
      <c r="H5684" s="19" t="s">
        <v>8080</v>
      </c>
      <c r="I5684" s="19" t="s">
        <v>15719</v>
      </c>
      <c r="J5684" s="19" t="s">
        <v>23</v>
      </c>
      <c r="K5684" s="20" t="s">
        <v>12382</v>
      </c>
      <c r="L5684" s="19" t="s">
        <v>25</v>
      </c>
    </row>
    <row r="5685" spans="1:12" x14ac:dyDescent="0.25">
      <c r="A5685" s="19" t="s">
        <v>7839</v>
      </c>
      <c r="B5685" s="19" t="s">
        <v>7840</v>
      </c>
      <c r="C5685" s="19" t="s">
        <v>8052</v>
      </c>
      <c r="D5685" s="19" t="s">
        <v>8053</v>
      </c>
      <c r="E5685" s="20" t="s">
        <v>21</v>
      </c>
      <c r="F5685" s="19" t="s">
        <v>21</v>
      </c>
      <c r="G5685" s="180">
        <v>93393</v>
      </c>
      <c r="H5685" s="19" t="s">
        <v>8081</v>
      </c>
      <c r="I5685" s="19" t="s">
        <v>15719</v>
      </c>
      <c r="J5685" s="19" t="s">
        <v>23</v>
      </c>
      <c r="K5685" s="20" t="s">
        <v>12383</v>
      </c>
      <c r="L5685" s="19" t="s">
        <v>25</v>
      </c>
    </row>
    <row r="5686" spans="1:12" x14ac:dyDescent="0.25">
      <c r="A5686" s="19" t="s">
        <v>7839</v>
      </c>
      <c r="B5686" s="19" t="s">
        <v>7840</v>
      </c>
      <c r="C5686" s="19" t="s">
        <v>8052</v>
      </c>
      <c r="D5686" s="19" t="s">
        <v>8053</v>
      </c>
      <c r="E5686" s="20" t="s">
        <v>21</v>
      </c>
      <c r="F5686" s="19" t="s">
        <v>21</v>
      </c>
      <c r="G5686" s="180">
        <v>93394</v>
      </c>
      <c r="H5686" s="19" t="s">
        <v>8083</v>
      </c>
      <c r="I5686" s="19" t="s">
        <v>15719</v>
      </c>
      <c r="J5686" s="19" t="s">
        <v>23</v>
      </c>
      <c r="K5686" s="20" t="s">
        <v>10794</v>
      </c>
      <c r="L5686" s="19" t="s">
        <v>25</v>
      </c>
    </row>
    <row r="5687" spans="1:12" x14ac:dyDescent="0.25">
      <c r="A5687" s="19" t="s">
        <v>7839</v>
      </c>
      <c r="B5687" s="19" t="s">
        <v>7840</v>
      </c>
      <c r="C5687" s="19" t="s">
        <v>8052</v>
      </c>
      <c r="D5687" s="19" t="s">
        <v>8053</v>
      </c>
      <c r="E5687" s="20" t="s">
        <v>21</v>
      </c>
      <c r="F5687" s="19" t="s">
        <v>21</v>
      </c>
      <c r="G5687" s="180">
        <v>93395</v>
      </c>
      <c r="H5687" s="19" t="s">
        <v>8084</v>
      </c>
      <c r="I5687" s="19" t="s">
        <v>15719</v>
      </c>
      <c r="J5687" s="19" t="s">
        <v>23</v>
      </c>
      <c r="K5687" s="20" t="s">
        <v>12384</v>
      </c>
      <c r="L5687" s="19" t="s">
        <v>25</v>
      </c>
    </row>
    <row r="5688" spans="1:12" x14ac:dyDescent="0.25">
      <c r="A5688" s="19" t="s">
        <v>7839</v>
      </c>
      <c r="B5688" s="19" t="s">
        <v>7840</v>
      </c>
      <c r="C5688" s="19" t="s">
        <v>8052</v>
      </c>
      <c r="D5688" s="19" t="s">
        <v>8053</v>
      </c>
      <c r="E5688" s="20" t="s">
        <v>21</v>
      </c>
      <c r="F5688" s="19" t="s">
        <v>21</v>
      </c>
      <c r="G5688" s="180">
        <v>99194</v>
      </c>
      <c r="H5688" s="19" t="s">
        <v>8085</v>
      </c>
      <c r="I5688" s="19" t="s">
        <v>15719</v>
      </c>
      <c r="J5688" s="19" t="s">
        <v>23</v>
      </c>
      <c r="K5688" s="20" t="s">
        <v>12385</v>
      </c>
      <c r="L5688" s="19" t="s">
        <v>25</v>
      </c>
    </row>
    <row r="5689" spans="1:12" x14ac:dyDescent="0.25">
      <c r="A5689" s="19" t="s">
        <v>7839</v>
      </c>
      <c r="B5689" s="19" t="s">
        <v>7840</v>
      </c>
      <c r="C5689" s="19" t="s">
        <v>8052</v>
      </c>
      <c r="D5689" s="19" t="s">
        <v>8053</v>
      </c>
      <c r="E5689" s="20" t="s">
        <v>21</v>
      </c>
      <c r="F5689" s="19" t="s">
        <v>21</v>
      </c>
      <c r="G5689" s="180">
        <v>99195</v>
      </c>
      <c r="H5689" s="19" t="s">
        <v>8087</v>
      </c>
      <c r="I5689" s="19" t="s">
        <v>15719</v>
      </c>
      <c r="J5689" s="19" t="s">
        <v>23</v>
      </c>
      <c r="K5689" s="20" t="s">
        <v>11585</v>
      </c>
      <c r="L5689" s="19" t="s">
        <v>25</v>
      </c>
    </row>
    <row r="5690" spans="1:12" x14ac:dyDescent="0.25">
      <c r="A5690" s="19" t="s">
        <v>7839</v>
      </c>
      <c r="B5690" s="19" t="s">
        <v>7840</v>
      </c>
      <c r="C5690" s="19" t="s">
        <v>8052</v>
      </c>
      <c r="D5690" s="19" t="s">
        <v>8053</v>
      </c>
      <c r="E5690" s="20" t="s">
        <v>21</v>
      </c>
      <c r="F5690" s="19" t="s">
        <v>21</v>
      </c>
      <c r="G5690" s="180">
        <v>99196</v>
      </c>
      <c r="H5690" s="19" t="s">
        <v>8088</v>
      </c>
      <c r="I5690" s="19" t="s">
        <v>15719</v>
      </c>
      <c r="J5690" s="19" t="s">
        <v>23</v>
      </c>
      <c r="K5690" s="20" t="s">
        <v>12386</v>
      </c>
      <c r="L5690" s="19" t="s">
        <v>25</v>
      </c>
    </row>
    <row r="5691" spans="1:12" x14ac:dyDescent="0.25">
      <c r="A5691" s="19" t="s">
        <v>7839</v>
      </c>
      <c r="B5691" s="19" t="s">
        <v>7840</v>
      </c>
      <c r="C5691" s="19" t="s">
        <v>8052</v>
      </c>
      <c r="D5691" s="19" t="s">
        <v>8053</v>
      </c>
      <c r="E5691" s="20" t="s">
        <v>21</v>
      </c>
      <c r="F5691" s="19" t="s">
        <v>21</v>
      </c>
      <c r="G5691" s="180">
        <v>99198</v>
      </c>
      <c r="H5691" s="19" t="s">
        <v>8089</v>
      </c>
      <c r="I5691" s="19" t="s">
        <v>15719</v>
      </c>
      <c r="J5691" s="19" t="s">
        <v>23</v>
      </c>
      <c r="K5691" s="20" t="s">
        <v>12387</v>
      </c>
      <c r="L5691" s="19" t="s">
        <v>25</v>
      </c>
    </row>
    <row r="5692" spans="1:12" x14ac:dyDescent="0.25">
      <c r="A5692" s="19" t="s">
        <v>7839</v>
      </c>
      <c r="B5692" s="19" t="s">
        <v>7840</v>
      </c>
      <c r="C5692" s="19" t="s">
        <v>8091</v>
      </c>
      <c r="D5692" s="19" t="s">
        <v>8092</v>
      </c>
      <c r="E5692" s="20" t="s">
        <v>21</v>
      </c>
      <c r="F5692" s="19" t="s">
        <v>21</v>
      </c>
      <c r="G5692" s="180">
        <v>84088</v>
      </c>
      <c r="H5692" s="19" t="s">
        <v>8093</v>
      </c>
      <c r="I5692" s="19" t="s">
        <v>15747</v>
      </c>
      <c r="J5692" s="19" t="s">
        <v>23</v>
      </c>
      <c r="K5692" s="20" t="s">
        <v>12388</v>
      </c>
      <c r="L5692" s="19" t="s">
        <v>25</v>
      </c>
    </row>
    <row r="5693" spans="1:12" x14ac:dyDescent="0.25">
      <c r="A5693" s="19" t="s">
        <v>7839</v>
      </c>
      <c r="B5693" s="19" t="s">
        <v>7840</v>
      </c>
      <c r="C5693" s="19" t="s">
        <v>8091</v>
      </c>
      <c r="D5693" s="19" t="s">
        <v>8092</v>
      </c>
      <c r="E5693" s="20" t="s">
        <v>21</v>
      </c>
      <c r="F5693" s="19" t="s">
        <v>21</v>
      </c>
      <c r="G5693" s="180">
        <v>84089</v>
      </c>
      <c r="H5693" s="19" t="s">
        <v>8094</v>
      </c>
      <c r="I5693" s="19" t="s">
        <v>15747</v>
      </c>
      <c r="J5693" s="19" t="s">
        <v>23</v>
      </c>
      <c r="K5693" s="20" t="s">
        <v>7050</v>
      </c>
      <c r="L5693" s="19" t="s">
        <v>25</v>
      </c>
    </row>
    <row r="5694" spans="1:12" x14ac:dyDescent="0.25">
      <c r="A5694" s="19" t="s">
        <v>7839</v>
      </c>
      <c r="B5694" s="19" t="s">
        <v>7840</v>
      </c>
      <c r="C5694" s="19" t="s">
        <v>8095</v>
      </c>
      <c r="D5694" s="19" t="s">
        <v>8096</v>
      </c>
      <c r="E5694" s="20" t="s">
        <v>21</v>
      </c>
      <c r="F5694" s="19" t="s">
        <v>21</v>
      </c>
      <c r="G5694" s="180">
        <v>40675</v>
      </c>
      <c r="H5694" s="19" t="s">
        <v>8097</v>
      </c>
      <c r="I5694" s="19" t="s">
        <v>15747</v>
      </c>
      <c r="J5694" s="19" t="s">
        <v>444</v>
      </c>
      <c r="K5694" s="20" t="s">
        <v>4400</v>
      </c>
      <c r="L5694" s="19" t="s">
        <v>25</v>
      </c>
    </row>
    <row r="5695" spans="1:12" x14ac:dyDescent="0.25">
      <c r="A5695" s="19" t="s">
        <v>7839</v>
      </c>
      <c r="B5695" s="19" t="s">
        <v>7840</v>
      </c>
      <c r="C5695" s="19" t="s">
        <v>8098</v>
      </c>
      <c r="D5695" s="19" t="s">
        <v>8099</v>
      </c>
      <c r="E5695" s="20" t="s">
        <v>21</v>
      </c>
      <c r="F5695" s="19" t="s">
        <v>21</v>
      </c>
      <c r="G5695" s="180">
        <v>96112</v>
      </c>
      <c r="H5695" s="19" t="s">
        <v>8100</v>
      </c>
      <c r="I5695" s="19" t="s">
        <v>15719</v>
      </c>
      <c r="J5695" s="19" t="s">
        <v>9283</v>
      </c>
      <c r="K5695" s="20" t="s">
        <v>12389</v>
      </c>
      <c r="L5695" s="19" t="s">
        <v>25</v>
      </c>
    </row>
    <row r="5696" spans="1:12" x14ac:dyDescent="0.25">
      <c r="A5696" s="19" t="s">
        <v>7839</v>
      </c>
      <c r="B5696" s="19" t="s">
        <v>7840</v>
      </c>
      <c r="C5696" s="19" t="s">
        <v>8098</v>
      </c>
      <c r="D5696" s="19" t="s">
        <v>8099</v>
      </c>
      <c r="E5696" s="20" t="s">
        <v>21</v>
      </c>
      <c r="F5696" s="19" t="s">
        <v>21</v>
      </c>
      <c r="G5696" s="180">
        <v>96117</v>
      </c>
      <c r="H5696" s="19" t="s">
        <v>8101</v>
      </c>
      <c r="I5696" s="19" t="s">
        <v>15719</v>
      </c>
      <c r="J5696" s="19" t="s">
        <v>9283</v>
      </c>
      <c r="K5696" s="20" t="s">
        <v>12390</v>
      </c>
      <c r="L5696" s="19" t="s">
        <v>25</v>
      </c>
    </row>
    <row r="5697" spans="1:12" x14ac:dyDescent="0.25">
      <c r="A5697" s="19" t="s">
        <v>7839</v>
      </c>
      <c r="B5697" s="19" t="s">
        <v>7840</v>
      </c>
      <c r="C5697" s="19" t="s">
        <v>8098</v>
      </c>
      <c r="D5697" s="19" t="s">
        <v>8099</v>
      </c>
      <c r="E5697" s="20" t="s">
        <v>21</v>
      </c>
      <c r="F5697" s="19" t="s">
        <v>21</v>
      </c>
      <c r="G5697" s="180">
        <v>96122</v>
      </c>
      <c r="H5697" s="19" t="s">
        <v>8102</v>
      </c>
      <c r="I5697" s="19" t="s">
        <v>15747</v>
      </c>
      <c r="J5697" s="19" t="s">
        <v>9283</v>
      </c>
      <c r="K5697" s="20" t="s">
        <v>12391</v>
      </c>
      <c r="L5697" s="19" t="s">
        <v>25</v>
      </c>
    </row>
    <row r="5698" spans="1:12" x14ac:dyDescent="0.25">
      <c r="A5698" s="19" t="s">
        <v>7839</v>
      </c>
      <c r="B5698" s="19" t="s">
        <v>7840</v>
      </c>
      <c r="C5698" s="19" t="s">
        <v>8103</v>
      </c>
      <c r="D5698" s="19" t="s">
        <v>8104</v>
      </c>
      <c r="E5698" s="20" t="s">
        <v>21</v>
      </c>
      <c r="F5698" s="19" t="s">
        <v>21</v>
      </c>
      <c r="G5698" s="180">
        <v>96109</v>
      </c>
      <c r="H5698" s="19" t="s">
        <v>8105</v>
      </c>
      <c r="I5698" s="19" t="s">
        <v>15719</v>
      </c>
      <c r="J5698" s="19" t="s">
        <v>9283</v>
      </c>
      <c r="K5698" s="20" t="s">
        <v>12392</v>
      </c>
      <c r="L5698" s="19" t="s">
        <v>25</v>
      </c>
    </row>
    <row r="5699" spans="1:12" x14ac:dyDescent="0.25">
      <c r="A5699" s="19" t="s">
        <v>7839</v>
      </c>
      <c r="B5699" s="19" t="s">
        <v>7840</v>
      </c>
      <c r="C5699" s="19" t="s">
        <v>8103</v>
      </c>
      <c r="D5699" s="19" t="s">
        <v>8104</v>
      </c>
      <c r="E5699" s="20" t="s">
        <v>21</v>
      </c>
      <c r="F5699" s="19" t="s">
        <v>21</v>
      </c>
      <c r="G5699" s="180">
        <v>96110</v>
      </c>
      <c r="H5699" s="19" t="s">
        <v>8106</v>
      </c>
      <c r="I5699" s="19" t="s">
        <v>15719</v>
      </c>
      <c r="J5699" s="19" t="s">
        <v>9283</v>
      </c>
      <c r="K5699" s="20" t="s">
        <v>12393</v>
      </c>
      <c r="L5699" s="19" t="s">
        <v>25</v>
      </c>
    </row>
    <row r="5700" spans="1:12" x14ac:dyDescent="0.25">
      <c r="A5700" s="19" t="s">
        <v>7839</v>
      </c>
      <c r="B5700" s="19" t="s">
        <v>7840</v>
      </c>
      <c r="C5700" s="19" t="s">
        <v>8103</v>
      </c>
      <c r="D5700" s="19" t="s">
        <v>8104</v>
      </c>
      <c r="E5700" s="20" t="s">
        <v>21</v>
      </c>
      <c r="F5700" s="19" t="s">
        <v>21</v>
      </c>
      <c r="G5700" s="180">
        <v>96113</v>
      </c>
      <c r="H5700" s="19" t="s">
        <v>8107</v>
      </c>
      <c r="I5700" s="19" t="s">
        <v>15719</v>
      </c>
      <c r="J5700" s="19" t="s">
        <v>9283</v>
      </c>
      <c r="K5700" s="20" t="s">
        <v>7651</v>
      </c>
      <c r="L5700" s="19" t="s">
        <v>25</v>
      </c>
    </row>
    <row r="5701" spans="1:12" x14ac:dyDescent="0.25">
      <c r="A5701" s="19" t="s">
        <v>7839</v>
      </c>
      <c r="B5701" s="19" t="s">
        <v>7840</v>
      </c>
      <c r="C5701" s="19" t="s">
        <v>8103</v>
      </c>
      <c r="D5701" s="19" t="s">
        <v>8104</v>
      </c>
      <c r="E5701" s="20" t="s">
        <v>21</v>
      </c>
      <c r="F5701" s="19" t="s">
        <v>21</v>
      </c>
      <c r="G5701" s="180">
        <v>96114</v>
      </c>
      <c r="H5701" s="19" t="s">
        <v>8109</v>
      </c>
      <c r="I5701" s="19" t="s">
        <v>15719</v>
      </c>
      <c r="J5701" s="19" t="s">
        <v>9283</v>
      </c>
      <c r="K5701" s="20" t="s">
        <v>12394</v>
      </c>
      <c r="L5701" s="19" t="s">
        <v>25</v>
      </c>
    </row>
    <row r="5702" spans="1:12" x14ac:dyDescent="0.25">
      <c r="A5702" s="19" t="s">
        <v>7839</v>
      </c>
      <c r="B5702" s="19" t="s">
        <v>7840</v>
      </c>
      <c r="C5702" s="19" t="s">
        <v>8103</v>
      </c>
      <c r="D5702" s="19" t="s">
        <v>8104</v>
      </c>
      <c r="E5702" s="20" t="s">
        <v>21</v>
      </c>
      <c r="F5702" s="19" t="s">
        <v>21</v>
      </c>
      <c r="G5702" s="180">
        <v>96120</v>
      </c>
      <c r="H5702" s="19" t="s">
        <v>8111</v>
      </c>
      <c r="I5702" s="19" t="s">
        <v>15747</v>
      </c>
      <c r="J5702" s="19" t="s">
        <v>9283</v>
      </c>
      <c r="K5702" s="20" t="s">
        <v>613</v>
      </c>
      <c r="L5702" s="19" t="s">
        <v>25</v>
      </c>
    </row>
    <row r="5703" spans="1:12" x14ac:dyDescent="0.25">
      <c r="A5703" s="19" t="s">
        <v>7839</v>
      </c>
      <c r="B5703" s="19" t="s">
        <v>7840</v>
      </c>
      <c r="C5703" s="19" t="s">
        <v>8103</v>
      </c>
      <c r="D5703" s="19" t="s">
        <v>8104</v>
      </c>
      <c r="E5703" s="20" t="s">
        <v>21</v>
      </c>
      <c r="F5703" s="19" t="s">
        <v>21</v>
      </c>
      <c r="G5703" s="180">
        <v>96123</v>
      </c>
      <c r="H5703" s="19" t="s">
        <v>8113</v>
      </c>
      <c r="I5703" s="19" t="s">
        <v>15747</v>
      </c>
      <c r="J5703" s="19" t="s">
        <v>9283</v>
      </c>
      <c r="K5703" s="20" t="s">
        <v>978</v>
      </c>
      <c r="L5703" s="19" t="s">
        <v>25</v>
      </c>
    </row>
    <row r="5704" spans="1:12" x14ac:dyDescent="0.25">
      <c r="A5704" s="19" t="s">
        <v>7839</v>
      </c>
      <c r="B5704" s="19" t="s">
        <v>7840</v>
      </c>
      <c r="C5704" s="19" t="s">
        <v>8103</v>
      </c>
      <c r="D5704" s="19" t="s">
        <v>8104</v>
      </c>
      <c r="E5704" s="20" t="s">
        <v>21</v>
      </c>
      <c r="F5704" s="19" t="s">
        <v>21</v>
      </c>
      <c r="G5704" s="180">
        <v>99054</v>
      </c>
      <c r="H5704" s="19" t="s">
        <v>8114</v>
      </c>
      <c r="I5704" s="19" t="s">
        <v>15719</v>
      </c>
      <c r="J5704" s="19" t="s">
        <v>9283</v>
      </c>
      <c r="K5704" s="20" t="s">
        <v>9753</v>
      </c>
      <c r="L5704" s="19" t="s">
        <v>25</v>
      </c>
    </row>
    <row r="5705" spans="1:12" x14ac:dyDescent="0.25">
      <c r="A5705" s="19" t="s">
        <v>7839</v>
      </c>
      <c r="B5705" s="19" t="s">
        <v>7840</v>
      </c>
      <c r="C5705" s="19" t="s">
        <v>8115</v>
      </c>
      <c r="D5705" s="19" t="s">
        <v>8116</v>
      </c>
      <c r="E5705" s="20">
        <v>73807</v>
      </c>
      <c r="F5705" s="19" t="s">
        <v>8117</v>
      </c>
      <c r="G5705" s="19" t="s">
        <v>8118</v>
      </c>
      <c r="H5705" s="19" t="s">
        <v>8119</v>
      </c>
      <c r="I5705" s="19" t="s">
        <v>15747</v>
      </c>
      <c r="J5705" s="19" t="s">
        <v>23</v>
      </c>
      <c r="K5705" s="20" t="s">
        <v>12395</v>
      </c>
      <c r="L5705" s="19" t="s">
        <v>25</v>
      </c>
    </row>
    <row r="5706" spans="1:12" x14ac:dyDescent="0.25">
      <c r="A5706" s="19" t="s">
        <v>7839</v>
      </c>
      <c r="B5706" s="19" t="s">
        <v>7840</v>
      </c>
      <c r="C5706" s="19" t="s">
        <v>8120</v>
      </c>
      <c r="D5706" s="19" t="s">
        <v>8121</v>
      </c>
      <c r="E5706" s="20" t="s">
        <v>21</v>
      </c>
      <c r="F5706" s="19" t="s">
        <v>21</v>
      </c>
      <c r="G5706" s="180">
        <v>96111</v>
      </c>
      <c r="H5706" s="19" t="s">
        <v>8122</v>
      </c>
      <c r="I5706" s="19" t="s">
        <v>15719</v>
      </c>
      <c r="J5706" s="19" t="s">
        <v>9283</v>
      </c>
      <c r="K5706" s="20" t="s">
        <v>12396</v>
      </c>
      <c r="L5706" s="19" t="s">
        <v>25</v>
      </c>
    </row>
    <row r="5707" spans="1:12" x14ac:dyDescent="0.25">
      <c r="A5707" s="19" t="s">
        <v>7839</v>
      </c>
      <c r="B5707" s="19" t="s">
        <v>7840</v>
      </c>
      <c r="C5707" s="19" t="s">
        <v>8120</v>
      </c>
      <c r="D5707" s="19" t="s">
        <v>8121</v>
      </c>
      <c r="E5707" s="20" t="s">
        <v>21</v>
      </c>
      <c r="F5707" s="19" t="s">
        <v>21</v>
      </c>
      <c r="G5707" s="180">
        <v>96116</v>
      </c>
      <c r="H5707" s="19" t="s">
        <v>8123</v>
      </c>
      <c r="I5707" s="19" t="s">
        <v>15719</v>
      </c>
      <c r="J5707" s="19" t="s">
        <v>9283</v>
      </c>
      <c r="K5707" s="20" t="s">
        <v>10075</v>
      </c>
      <c r="L5707" s="19" t="s">
        <v>25</v>
      </c>
    </row>
    <row r="5708" spans="1:12" x14ac:dyDescent="0.25">
      <c r="A5708" s="19" t="s">
        <v>7839</v>
      </c>
      <c r="B5708" s="19" t="s">
        <v>7840</v>
      </c>
      <c r="C5708" s="19" t="s">
        <v>8120</v>
      </c>
      <c r="D5708" s="19" t="s">
        <v>8121</v>
      </c>
      <c r="E5708" s="20" t="s">
        <v>21</v>
      </c>
      <c r="F5708" s="19" t="s">
        <v>21</v>
      </c>
      <c r="G5708" s="180">
        <v>96121</v>
      </c>
      <c r="H5708" s="19" t="s">
        <v>8125</v>
      </c>
      <c r="I5708" s="19" t="s">
        <v>15747</v>
      </c>
      <c r="J5708" s="19" t="s">
        <v>9283</v>
      </c>
      <c r="K5708" s="20" t="s">
        <v>10448</v>
      </c>
      <c r="L5708" s="19" t="s">
        <v>25</v>
      </c>
    </row>
    <row r="5709" spans="1:12" x14ac:dyDescent="0.25">
      <c r="A5709" s="19" t="s">
        <v>7839</v>
      </c>
      <c r="B5709" s="19" t="s">
        <v>7840</v>
      </c>
      <c r="C5709" s="19" t="s">
        <v>8120</v>
      </c>
      <c r="D5709" s="19" t="s">
        <v>8121</v>
      </c>
      <c r="E5709" s="20" t="s">
        <v>21</v>
      </c>
      <c r="F5709" s="19" t="s">
        <v>21</v>
      </c>
      <c r="G5709" s="180">
        <v>96485</v>
      </c>
      <c r="H5709" s="19" t="s">
        <v>8127</v>
      </c>
      <c r="I5709" s="19" t="s">
        <v>15719</v>
      </c>
      <c r="J5709" s="19" t="s">
        <v>9283</v>
      </c>
      <c r="K5709" s="20" t="s">
        <v>12397</v>
      </c>
      <c r="L5709" s="19" t="s">
        <v>25</v>
      </c>
    </row>
    <row r="5710" spans="1:12" x14ac:dyDescent="0.25">
      <c r="A5710" s="19" t="s">
        <v>7839</v>
      </c>
      <c r="B5710" s="19" t="s">
        <v>7840</v>
      </c>
      <c r="C5710" s="19" t="s">
        <v>8120</v>
      </c>
      <c r="D5710" s="19" t="s">
        <v>8121</v>
      </c>
      <c r="E5710" s="20" t="s">
        <v>21</v>
      </c>
      <c r="F5710" s="19" t="s">
        <v>21</v>
      </c>
      <c r="G5710" s="180">
        <v>96486</v>
      </c>
      <c r="H5710" s="19" t="s">
        <v>8128</v>
      </c>
      <c r="I5710" s="19" t="s">
        <v>15719</v>
      </c>
      <c r="J5710" s="19" t="s">
        <v>9283</v>
      </c>
      <c r="K5710" s="20" t="s">
        <v>12398</v>
      </c>
      <c r="L5710" s="19" t="s">
        <v>25</v>
      </c>
    </row>
    <row r="5711" spans="1:12" x14ac:dyDescent="0.25">
      <c r="A5711" s="19" t="s">
        <v>7839</v>
      </c>
      <c r="B5711" s="19" t="s">
        <v>7840</v>
      </c>
      <c r="C5711" s="19" t="s">
        <v>8130</v>
      </c>
      <c r="D5711" s="19" t="s">
        <v>8131</v>
      </c>
      <c r="E5711" s="20" t="s">
        <v>21</v>
      </c>
      <c r="F5711" s="19" t="s">
        <v>21</v>
      </c>
      <c r="G5711" s="180">
        <v>91514</v>
      </c>
      <c r="H5711" s="19" t="s">
        <v>8132</v>
      </c>
      <c r="I5711" s="19" t="s">
        <v>15719</v>
      </c>
      <c r="J5711" s="19" t="s">
        <v>23</v>
      </c>
      <c r="K5711" s="20" t="s">
        <v>1606</v>
      </c>
      <c r="L5711" s="19" t="s">
        <v>25</v>
      </c>
    </row>
    <row r="5712" spans="1:12" x14ac:dyDescent="0.25">
      <c r="A5712" s="19" t="s">
        <v>7839</v>
      </c>
      <c r="B5712" s="19" t="s">
        <v>7840</v>
      </c>
      <c r="C5712" s="19" t="s">
        <v>8130</v>
      </c>
      <c r="D5712" s="19" t="s">
        <v>8131</v>
      </c>
      <c r="E5712" s="20" t="s">
        <v>21</v>
      </c>
      <c r="F5712" s="19" t="s">
        <v>21</v>
      </c>
      <c r="G5712" s="180">
        <v>91515</v>
      </c>
      <c r="H5712" s="19" t="s">
        <v>8133</v>
      </c>
      <c r="I5712" s="19" t="s">
        <v>15719</v>
      </c>
      <c r="J5712" s="19" t="s">
        <v>23</v>
      </c>
      <c r="K5712" s="20" t="s">
        <v>5045</v>
      </c>
      <c r="L5712" s="19" t="s">
        <v>25</v>
      </c>
    </row>
    <row r="5713" spans="1:12" x14ac:dyDescent="0.25">
      <c r="A5713" s="19" t="s">
        <v>7839</v>
      </c>
      <c r="B5713" s="19" t="s">
        <v>7840</v>
      </c>
      <c r="C5713" s="19" t="s">
        <v>8130</v>
      </c>
      <c r="D5713" s="19" t="s">
        <v>8131</v>
      </c>
      <c r="E5713" s="20" t="s">
        <v>21</v>
      </c>
      <c r="F5713" s="19" t="s">
        <v>21</v>
      </c>
      <c r="G5713" s="180">
        <v>91516</v>
      </c>
      <c r="H5713" s="19" t="s">
        <v>8134</v>
      </c>
      <c r="I5713" s="19" t="s">
        <v>15719</v>
      </c>
      <c r="J5713" s="19" t="s">
        <v>23</v>
      </c>
      <c r="K5713" s="20" t="s">
        <v>12399</v>
      </c>
      <c r="L5713" s="19" t="s">
        <v>25</v>
      </c>
    </row>
    <row r="5714" spans="1:12" x14ac:dyDescent="0.25">
      <c r="A5714" s="19" t="s">
        <v>7839</v>
      </c>
      <c r="B5714" s="19" t="s">
        <v>7840</v>
      </c>
      <c r="C5714" s="19" t="s">
        <v>8130</v>
      </c>
      <c r="D5714" s="19" t="s">
        <v>8131</v>
      </c>
      <c r="E5714" s="20" t="s">
        <v>21</v>
      </c>
      <c r="F5714" s="19" t="s">
        <v>21</v>
      </c>
      <c r="G5714" s="180">
        <v>91517</v>
      </c>
      <c r="H5714" s="19" t="s">
        <v>8135</v>
      </c>
      <c r="I5714" s="19" t="s">
        <v>15719</v>
      </c>
      <c r="J5714" s="19" t="s">
        <v>23</v>
      </c>
      <c r="K5714" s="20" t="s">
        <v>10453</v>
      </c>
      <c r="L5714" s="19" t="s">
        <v>25</v>
      </c>
    </row>
    <row r="5715" spans="1:12" x14ac:dyDescent="0.25">
      <c r="A5715" s="19" t="s">
        <v>7839</v>
      </c>
      <c r="B5715" s="19" t="s">
        <v>7840</v>
      </c>
      <c r="C5715" s="19" t="s">
        <v>8130</v>
      </c>
      <c r="D5715" s="19" t="s">
        <v>8131</v>
      </c>
      <c r="E5715" s="20" t="s">
        <v>21</v>
      </c>
      <c r="F5715" s="19" t="s">
        <v>21</v>
      </c>
      <c r="G5715" s="180">
        <v>91519</v>
      </c>
      <c r="H5715" s="19" t="s">
        <v>8136</v>
      </c>
      <c r="I5715" s="19" t="s">
        <v>15719</v>
      </c>
      <c r="J5715" s="19" t="s">
        <v>23</v>
      </c>
      <c r="K5715" s="20" t="s">
        <v>1946</v>
      </c>
      <c r="L5715" s="19" t="s">
        <v>25</v>
      </c>
    </row>
    <row r="5716" spans="1:12" x14ac:dyDescent="0.25">
      <c r="A5716" s="19" t="s">
        <v>7839</v>
      </c>
      <c r="B5716" s="19" t="s">
        <v>7840</v>
      </c>
      <c r="C5716" s="19" t="s">
        <v>8130</v>
      </c>
      <c r="D5716" s="19" t="s">
        <v>8131</v>
      </c>
      <c r="E5716" s="20" t="s">
        <v>21</v>
      </c>
      <c r="F5716" s="19" t="s">
        <v>21</v>
      </c>
      <c r="G5716" s="180">
        <v>91520</v>
      </c>
      <c r="H5716" s="19" t="s">
        <v>8138</v>
      </c>
      <c r="I5716" s="19" t="s">
        <v>15719</v>
      </c>
      <c r="J5716" s="19" t="s">
        <v>23</v>
      </c>
      <c r="K5716" s="20" t="s">
        <v>1477</v>
      </c>
      <c r="L5716" s="19" t="s">
        <v>25</v>
      </c>
    </row>
    <row r="5717" spans="1:12" x14ac:dyDescent="0.25">
      <c r="A5717" s="19" t="s">
        <v>7839</v>
      </c>
      <c r="B5717" s="19" t="s">
        <v>7840</v>
      </c>
      <c r="C5717" s="19" t="s">
        <v>8130</v>
      </c>
      <c r="D5717" s="19" t="s">
        <v>8131</v>
      </c>
      <c r="E5717" s="20" t="s">
        <v>21</v>
      </c>
      <c r="F5717" s="19" t="s">
        <v>21</v>
      </c>
      <c r="G5717" s="180">
        <v>91522</v>
      </c>
      <c r="H5717" s="19" t="s">
        <v>8139</v>
      </c>
      <c r="I5717" s="19" t="s">
        <v>15719</v>
      </c>
      <c r="J5717" s="19" t="s">
        <v>23</v>
      </c>
      <c r="K5717" s="20" t="s">
        <v>8359</v>
      </c>
      <c r="L5717" s="19" t="s">
        <v>25</v>
      </c>
    </row>
    <row r="5718" spans="1:12" x14ac:dyDescent="0.25">
      <c r="A5718" s="19" t="s">
        <v>7839</v>
      </c>
      <c r="B5718" s="19" t="s">
        <v>7840</v>
      </c>
      <c r="C5718" s="19" t="s">
        <v>8130</v>
      </c>
      <c r="D5718" s="19" t="s">
        <v>8131</v>
      </c>
      <c r="E5718" s="20" t="s">
        <v>21</v>
      </c>
      <c r="F5718" s="19" t="s">
        <v>21</v>
      </c>
      <c r="G5718" s="180">
        <v>91525</v>
      </c>
      <c r="H5718" s="19" t="s">
        <v>8140</v>
      </c>
      <c r="I5718" s="19" t="s">
        <v>15719</v>
      </c>
      <c r="J5718" s="19" t="s">
        <v>23</v>
      </c>
      <c r="K5718" s="20" t="s">
        <v>12400</v>
      </c>
      <c r="L5718" s="19" t="s">
        <v>25</v>
      </c>
    </row>
    <row r="5719" spans="1:12" x14ac:dyDescent="0.25">
      <c r="A5719" s="19" t="s">
        <v>6589</v>
      </c>
      <c r="B5719" s="19" t="s">
        <v>8141</v>
      </c>
      <c r="C5719" s="19" t="s">
        <v>8142</v>
      </c>
      <c r="D5719" s="19" t="s">
        <v>8143</v>
      </c>
      <c r="E5719" s="20" t="s">
        <v>21</v>
      </c>
      <c r="F5719" s="19" t="s">
        <v>21</v>
      </c>
      <c r="G5719" s="180">
        <v>87280</v>
      </c>
      <c r="H5719" s="19" t="s">
        <v>8144</v>
      </c>
      <c r="I5719" s="19" t="s">
        <v>15679</v>
      </c>
      <c r="J5719" s="19" t="s">
        <v>23</v>
      </c>
      <c r="K5719" s="20" t="s">
        <v>12401</v>
      </c>
      <c r="L5719" s="19" t="s">
        <v>25</v>
      </c>
    </row>
    <row r="5720" spans="1:12" x14ac:dyDescent="0.25">
      <c r="A5720" s="19" t="s">
        <v>6589</v>
      </c>
      <c r="B5720" s="19" t="s">
        <v>8141</v>
      </c>
      <c r="C5720" s="19" t="s">
        <v>8142</v>
      </c>
      <c r="D5720" s="19" t="s">
        <v>8143</v>
      </c>
      <c r="E5720" s="20" t="s">
        <v>21</v>
      </c>
      <c r="F5720" s="19" t="s">
        <v>21</v>
      </c>
      <c r="G5720" s="180">
        <v>87281</v>
      </c>
      <c r="H5720" s="19" t="s">
        <v>8145</v>
      </c>
      <c r="I5720" s="19" t="s">
        <v>15679</v>
      </c>
      <c r="J5720" s="19" t="s">
        <v>23</v>
      </c>
      <c r="K5720" s="20" t="s">
        <v>12402</v>
      </c>
      <c r="L5720" s="19" t="s">
        <v>25</v>
      </c>
    </row>
    <row r="5721" spans="1:12" x14ac:dyDescent="0.25">
      <c r="A5721" s="19" t="s">
        <v>6589</v>
      </c>
      <c r="B5721" s="19" t="s">
        <v>8141</v>
      </c>
      <c r="C5721" s="19" t="s">
        <v>8142</v>
      </c>
      <c r="D5721" s="19" t="s">
        <v>8143</v>
      </c>
      <c r="E5721" s="20" t="s">
        <v>21</v>
      </c>
      <c r="F5721" s="19" t="s">
        <v>21</v>
      </c>
      <c r="G5721" s="180">
        <v>87283</v>
      </c>
      <c r="H5721" s="19" t="s">
        <v>8146</v>
      </c>
      <c r="I5721" s="19" t="s">
        <v>15679</v>
      </c>
      <c r="J5721" s="19" t="s">
        <v>23</v>
      </c>
      <c r="K5721" s="20" t="s">
        <v>12403</v>
      </c>
      <c r="L5721" s="19" t="s">
        <v>25</v>
      </c>
    </row>
    <row r="5722" spans="1:12" x14ac:dyDescent="0.25">
      <c r="A5722" s="19" t="s">
        <v>6589</v>
      </c>
      <c r="B5722" s="19" t="s">
        <v>8141</v>
      </c>
      <c r="C5722" s="19" t="s">
        <v>8142</v>
      </c>
      <c r="D5722" s="19" t="s">
        <v>8143</v>
      </c>
      <c r="E5722" s="20" t="s">
        <v>21</v>
      </c>
      <c r="F5722" s="19" t="s">
        <v>21</v>
      </c>
      <c r="G5722" s="180">
        <v>87284</v>
      </c>
      <c r="H5722" s="19" t="s">
        <v>8147</v>
      </c>
      <c r="I5722" s="19" t="s">
        <v>15679</v>
      </c>
      <c r="J5722" s="19" t="s">
        <v>23</v>
      </c>
      <c r="K5722" s="20" t="s">
        <v>12404</v>
      </c>
      <c r="L5722" s="19" t="s">
        <v>25</v>
      </c>
    </row>
    <row r="5723" spans="1:12" x14ac:dyDescent="0.25">
      <c r="A5723" s="19" t="s">
        <v>6589</v>
      </c>
      <c r="B5723" s="19" t="s">
        <v>8141</v>
      </c>
      <c r="C5723" s="19" t="s">
        <v>8142</v>
      </c>
      <c r="D5723" s="19" t="s">
        <v>8143</v>
      </c>
      <c r="E5723" s="20" t="s">
        <v>21</v>
      </c>
      <c r="F5723" s="19" t="s">
        <v>21</v>
      </c>
      <c r="G5723" s="180">
        <v>87286</v>
      </c>
      <c r="H5723" s="19" t="s">
        <v>8148</v>
      </c>
      <c r="I5723" s="19" t="s">
        <v>15679</v>
      </c>
      <c r="J5723" s="19" t="s">
        <v>23</v>
      </c>
      <c r="K5723" s="20" t="s">
        <v>12405</v>
      </c>
      <c r="L5723" s="19" t="s">
        <v>25</v>
      </c>
    </row>
    <row r="5724" spans="1:12" x14ac:dyDescent="0.25">
      <c r="A5724" s="19" t="s">
        <v>6589</v>
      </c>
      <c r="B5724" s="19" t="s">
        <v>8141</v>
      </c>
      <c r="C5724" s="19" t="s">
        <v>8142</v>
      </c>
      <c r="D5724" s="19" t="s">
        <v>8143</v>
      </c>
      <c r="E5724" s="20" t="s">
        <v>21</v>
      </c>
      <c r="F5724" s="19" t="s">
        <v>21</v>
      </c>
      <c r="G5724" s="180">
        <v>87287</v>
      </c>
      <c r="H5724" s="19" t="s">
        <v>8149</v>
      </c>
      <c r="I5724" s="19" t="s">
        <v>15679</v>
      </c>
      <c r="J5724" s="19" t="s">
        <v>23</v>
      </c>
      <c r="K5724" s="20" t="s">
        <v>12406</v>
      </c>
      <c r="L5724" s="19" t="s">
        <v>25</v>
      </c>
    </row>
    <row r="5725" spans="1:12" x14ac:dyDescent="0.25">
      <c r="A5725" s="19" t="s">
        <v>6589</v>
      </c>
      <c r="B5725" s="19" t="s">
        <v>8141</v>
      </c>
      <c r="C5725" s="19" t="s">
        <v>8142</v>
      </c>
      <c r="D5725" s="19" t="s">
        <v>8143</v>
      </c>
      <c r="E5725" s="20" t="s">
        <v>21</v>
      </c>
      <c r="F5725" s="19" t="s">
        <v>21</v>
      </c>
      <c r="G5725" s="180">
        <v>87289</v>
      </c>
      <c r="H5725" s="19" t="s">
        <v>8150</v>
      </c>
      <c r="I5725" s="19" t="s">
        <v>15679</v>
      </c>
      <c r="J5725" s="19" t="s">
        <v>23</v>
      </c>
      <c r="K5725" s="20" t="s">
        <v>12407</v>
      </c>
      <c r="L5725" s="19" t="s">
        <v>25</v>
      </c>
    </row>
    <row r="5726" spans="1:12" x14ac:dyDescent="0.25">
      <c r="A5726" s="19" t="s">
        <v>6589</v>
      </c>
      <c r="B5726" s="19" t="s">
        <v>8141</v>
      </c>
      <c r="C5726" s="19" t="s">
        <v>8142</v>
      </c>
      <c r="D5726" s="19" t="s">
        <v>8143</v>
      </c>
      <c r="E5726" s="20" t="s">
        <v>21</v>
      </c>
      <c r="F5726" s="19" t="s">
        <v>21</v>
      </c>
      <c r="G5726" s="180">
        <v>87290</v>
      </c>
      <c r="H5726" s="19" t="s">
        <v>8151</v>
      </c>
      <c r="I5726" s="19" t="s">
        <v>15679</v>
      </c>
      <c r="J5726" s="19" t="s">
        <v>23</v>
      </c>
      <c r="K5726" s="20" t="s">
        <v>12408</v>
      </c>
      <c r="L5726" s="19" t="s">
        <v>25</v>
      </c>
    </row>
    <row r="5727" spans="1:12" x14ac:dyDescent="0.25">
      <c r="A5727" s="19" t="s">
        <v>6589</v>
      </c>
      <c r="B5727" s="19" t="s">
        <v>8141</v>
      </c>
      <c r="C5727" s="19" t="s">
        <v>8142</v>
      </c>
      <c r="D5727" s="19" t="s">
        <v>8143</v>
      </c>
      <c r="E5727" s="20" t="s">
        <v>21</v>
      </c>
      <c r="F5727" s="19" t="s">
        <v>21</v>
      </c>
      <c r="G5727" s="180">
        <v>87292</v>
      </c>
      <c r="H5727" s="19" t="s">
        <v>8152</v>
      </c>
      <c r="I5727" s="19" t="s">
        <v>15679</v>
      </c>
      <c r="J5727" s="19" t="s">
        <v>23</v>
      </c>
      <c r="K5727" s="20" t="s">
        <v>12409</v>
      </c>
      <c r="L5727" s="19" t="s">
        <v>25</v>
      </c>
    </row>
    <row r="5728" spans="1:12" x14ac:dyDescent="0.25">
      <c r="A5728" s="19" t="s">
        <v>6589</v>
      </c>
      <c r="B5728" s="19" t="s">
        <v>8141</v>
      </c>
      <c r="C5728" s="19" t="s">
        <v>8142</v>
      </c>
      <c r="D5728" s="19" t="s">
        <v>8143</v>
      </c>
      <c r="E5728" s="20" t="s">
        <v>21</v>
      </c>
      <c r="F5728" s="19" t="s">
        <v>21</v>
      </c>
      <c r="G5728" s="180">
        <v>87294</v>
      </c>
      <c r="H5728" s="19" t="s">
        <v>8153</v>
      </c>
      <c r="I5728" s="19" t="s">
        <v>15679</v>
      </c>
      <c r="J5728" s="19" t="s">
        <v>23</v>
      </c>
      <c r="K5728" s="20" t="s">
        <v>12410</v>
      </c>
      <c r="L5728" s="19" t="s">
        <v>25</v>
      </c>
    </row>
    <row r="5729" spans="1:12" x14ac:dyDescent="0.25">
      <c r="A5729" s="19" t="s">
        <v>6589</v>
      </c>
      <c r="B5729" s="19" t="s">
        <v>8141</v>
      </c>
      <c r="C5729" s="19" t="s">
        <v>8142</v>
      </c>
      <c r="D5729" s="19" t="s">
        <v>8143</v>
      </c>
      <c r="E5729" s="20" t="s">
        <v>21</v>
      </c>
      <c r="F5729" s="19" t="s">
        <v>21</v>
      </c>
      <c r="G5729" s="180">
        <v>87295</v>
      </c>
      <c r="H5729" s="19" t="s">
        <v>8154</v>
      </c>
      <c r="I5729" s="19" t="s">
        <v>15679</v>
      </c>
      <c r="J5729" s="19" t="s">
        <v>23</v>
      </c>
      <c r="K5729" s="20" t="s">
        <v>12411</v>
      </c>
      <c r="L5729" s="19" t="s">
        <v>25</v>
      </c>
    </row>
    <row r="5730" spans="1:12" x14ac:dyDescent="0.25">
      <c r="A5730" s="19" t="s">
        <v>6589</v>
      </c>
      <c r="B5730" s="19" t="s">
        <v>8141</v>
      </c>
      <c r="C5730" s="19" t="s">
        <v>8142</v>
      </c>
      <c r="D5730" s="19" t="s">
        <v>8143</v>
      </c>
      <c r="E5730" s="20" t="s">
        <v>21</v>
      </c>
      <c r="F5730" s="19" t="s">
        <v>21</v>
      </c>
      <c r="G5730" s="180">
        <v>87296</v>
      </c>
      <c r="H5730" s="19" t="s">
        <v>8155</v>
      </c>
      <c r="I5730" s="19" t="s">
        <v>15679</v>
      </c>
      <c r="J5730" s="19" t="s">
        <v>23</v>
      </c>
      <c r="K5730" s="20" t="s">
        <v>12412</v>
      </c>
      <c r="L5730" s="19" t="s">
        <v>25</v>
      </c>
    </row>
    <row r="5731" spans="1:12" x14ac:dyDescent="0.25">
      <c r="A5731" s="19" t="s">
        <v>6589</v>
      </c>
      <c r="B5731" s="19" t="s">
        <v>8141</v>
      </c>
      <c r="C5731" s="19" t="s">
        <v>8142</v>
      </c>
      <c r="D5731" s="19" t="s">
        <v>8143</v>
      </c>
      <c r="E5731" s="20" t="s">
        <v>21</v>
      </c>
      <c r="F5731" s="19" t="s">
        <v>21</v>
      </c>
      <c r="G5731" s="180">
        <v>87298</v>
      </c>
      <c r="H5731" s="19" t="s">
        <v>8156</v>
      </c>
      <c r="I5731" s="19" t="s">
        <v>15679</v>
      </c>
      <c r="J5731" s="19" t="s">
        <v>23</v>
      </c>
      <c r="K5731" s="20" t="s">
        <v>12413</v>
      </c>
      <c r="L5731" s="19" t="s">
        <v>25</v>
      </c>
    </row>
    <row r="5732" spans="1:12" x14ac:dyDescent="0.25">
      <c r="A5732" s="19" t="s">
        <v>6589</v>
      </c>
      <c r="B5732" s="19" t="s">
        <v>8141</v>
      </c>
      <c r="C5732" s="19" t="s">
        <v>8142</v>
      </c>
      <c r="D5732" s="19" t="s">
        <v>8143</v>
      </c>
      <c r="E5732" s="20" t="s">
        <v>21</v>
      </c>
      <c r="F5732" s="19" t="s">
        <v>21</v>
      </c>
      <c r="G5732" s="180">
        <v>87299</v>
      </c>
      <c r="H5732" s="19" t="s">
        <v>8157</v>
      </c>
      <c r="I5732" s="19" t="s">
        <v>15679</v>
      </c>
      <c r="J5732" s="19" t="s">
        <v>23</v>
      </c>
      <c r="K5732" s="20" t="s">
        <v>12414</v>
      </c>
      <c r="L5732" s="19" t="s">
        <v>25</v>
      </c>
    </row>
    <row r="5733" spans="1:12" x14ac:dyDescent="0.25">
      <c r="A5733" s="19" t="s">
        <v>6589</v>
      </c>
      <c r="B5733" s="19" t="s">
        <v>8141</v>
      </c>
      <c r="C5733" s="19" t="s">
        <v>8142</v>
      </c>
      <c r="D5733" s="19" t="s">
        <v>8143</v>
      </c>
      <c r="E5733" s="20" t="s">
        <v>21</v>
      </c>
      <c r="F5733" s="19" t="s">
        <v>21</v>
      </c>
      <c r="G5733" s="180">
        <v>87301</v>
      </c>
      <c r="H5733" s="19" t="s">
        <v>8158</v>
      </c>
      <c r="I5733" s="19" t="s">
        <v>15679</v>
      </c>
      <c r="J5733" s="19" t="s">
        <v>23</v>
      </c>
      <c r="K5733" s="20" t="s">
        <v>12415</v>
      </c>
      <c r="L5733" s="19" t="s">
        <v>25</v>
      </c>
    </row>
    <row r="5734" spans="1:12" x14ac:dyDescent="0.25">
      <c r="A5734" s="19" t="s">
        <v>6589</v>
      </c>
      <c r="B5734" s="19" t="s">
        <v>8141</v>
      </c>
      <c r="C5734" s="19" t="s">
        <v>8142</v>
      </c>
      <c r="D5734" s="19" t="s">
        <v>8143</v>
      </c>
      <c r="E5734" s="20" t="s">
        <v>21</v>
      </c>
      <c r="F5734" s="19" t="s">
        <v>21</v>
      </c>
      <c r="G5734" s="180">
        <v>87302</v>
      </c>
      <c r="H5734" s="19" t="s">
        <v>8159</v>
      </c>
      <c r="I5734" s="19" t="s">
        <v>15679</v>
      </c>
      <c r="J5734" s="19" t="s">
        <v>23</v>
      </c>
      <c r="K5734" s="20" t="s">
        <v>12416</v>
      </c>
      <c r="L5734" s="19" t="s">
        <v>25</v>
      </c>
    </row>
    <row r="5735" spans="1:12" x14ac:dyDescent="0.25">
      <c r="A5735" s="19" t="s">
        <v>6589</v>
      </c>
      <c r="B5735" s="19" t="s">
        <v>8141</v>
      </c>
      <c r="C5735" s="19" t="s">
        <v>8142</v>
      </c>
      <c r="D5735" s="19" t="s">
        <v>8143</v>
      </c>
      <c r="E5735" s="20" t="s">
        <v>21</v>
      </c>
      <c r="F5735" s="19" t="s">
        <v>21</v>
      </c>
      <c r="G5735" s="180">
        <v>87304</v>
      </c>
      <c r="H5735" s="19" t="s">
        <v>8160</v>
      </c>
      <c r="I5735" s="19" t="s">
        <v>15679</v>
      </c>
      <c r="J5735" s="19" t="s">
        <v>23</v>
      </c>
      <c r="K5735" s="20" t="s">
        <v>12417</v>
      </c>
      <c r="L5735" s="19" t="s">
        <v>25</v>
      </c>
    </row>
    <row r="5736" spans="1:12" x14ac:dyDescent="0.25">
      <c r="A5736" s="19" t="s">
        <v>6589</v>
      </c>
      <c r="B5736" s="19" t="s">
        <v>8141</v>
      </c>
      <c r="C5736" s="19" t="s">
        <v>8142</v>
      </c>
      <c r="D5736" s="19" t="s">
        <v>8143</v>
      </c>
      <c r="E5736" s="20" t="s">
        <v>21</v>
      </c>
      <c r="F5736" s="19" t="s">
        <v>21</v>
      </c>
      <c r="G5736" s="180">
        <v>87305</v>
      </c>
      <c r="H5736" s="19" t="s">
        <v>8161</v>
      </c>
      <c r="I5736" s="19" t="s">
        <v>15679</v>
      </c>
      <c r="J5736" s="19" t="s">
        <v>23</v>
      </c>
      <c r="K5736" s="20" t="s">
        <v>12418</v>
      </c>
      <c r="L5736" s="19" t="s">
        <v>25</v>
      </c>
    </row>
    <row r="5737" spans="1:12" x14ac:dyDescent="0.25">
      <c r="A5737" s="19" t="s">
        <v>6589</v>
      </c>
      <c r="B5737" s="19" t="s">
        <v>8141</v>
      </c>
      <c r="C5737" s="19" t="s">
        <v>8142</v>
      </c>
      <c r="D5737" s="19" t="s">
        <v>8143</v>
      </c>
      <c r="E5737" s="20" t="s">
        <v>21</v>
      </c>
      <c r="F5737" s="19" t="s">
        <v>21</v>
      </c>
      <c r="G5737" s="180">
        <v>87307</v>
      </c>
      <c r="H5737" s="19" t="s">
        <v>8162</v>
      </c>
      <c r="I5737" s="19" t="s">
        <v>15679</v>
      </c>
      <c r="J5737" s="19" t="s">
        <v>23</v>
      </c>
      <c r="K5737" s="20" t="s">
        <v>12419</v>
      </c>
      <c r="L5737" s="19" t="s">
        <v>25</v>
      </c>
    </row>
    <row r="5738" spans="1:12" x14ac:dyDescent="0.25">
      <c r="A5738" s="19" t="s">
        <v>6589</v>
      </c>
      <c r="B5738" s="19" t="s">
        <v>8141</v>
      </c>
      <c r="C5738" s="19" t="s">
        <v>8142</v>
      </c>
      <c r="D5738" s="19" t="s">
        <v>8143</v>
      </c>
      <c r="E5738" s="20" t="s">
        <v>21</v>
      </c>
      <c r="F5738" s="19" t="s">
        <v>21</v>
      </c>
      <c r="G5738" s="180">
        <v>87308</v>
      </c>
      <c r="H5738" s="19" t="s">
        <v>8164</v>
      </c>
      <c r="I5738" s="19" t="s">
        <v>15679</v>
      </c>
      <c r="J5738" s="19" t="s">
        <v>23</v>
      </c>
      <c r="K5738" s="20" t="s">
        <v>10400</v>
      </c>
      <c r="L5738" s="19" t="s">
        <v>25</v>
      </c>
    </row>
    <row r="5739" spans="1:12" x14ac:dyDescent="0.25">
      <c r="A5739" s="19" t="s">
        <v>6589</v>
      </c>
      <c r="B5739" s="19" t="s">
        <v>8141</v>
      </c>
      <c r="C5739" s="19" t="s">
        <v>8142</v>
      </c>
      <c r="D5739" s="19" t="s">
        <v>8143</v>
      </c>
      <c r="E5739" s="20" t="s">
        <v>21</v>
      </c>
      <c r="F5739" s="19" t="s">
        <v>21</v>
      </c>
      <c r="G5739" s="180">
        <v>87310</v>
      </c>
      <c r="H5739" s="19" t="s">
        <v>8165</v>
      </c>
      <c r="I5739" s="19" t="s">
        <v>15679</v>
      </c>
      <c r="J5739" s="19" t="s">
        <v>23</v>
      </c>
      <c r="K5739" s="20" t="s">
        <v>12420</v>
      </c>
      <c r="L5739" s="19" t="s">
        <v>25</v>
      </c>
    </row>
    <row r="5740" spans="1:12" x14ac:dyDescent="0.25">
      <c r="A5740" s="19" t="s">
        <v>6589</v>
      </c>
      <c r="B5740" s="19" t="s">
        <v>8141</v>
      </c>
      <c r="C5740" s="19" t="s">
        <v>8142</v>
      </c>
      <c r="D5740" s="19" t="s">
        <v>8143</v>
      </c>
      <c r="E5740" s="20" t="s">
        <v>21</v>
      </c>
      <c r="F5740" s="19" t="s">
        <v>21</v>
      </c>
      <c r="G5740" s="180">
        <v>87311</v>
      </c>
      <c r="H5740" s="19" t="s">
        <v>8166</v>
      </c>
      <c r="I5740" s="19" t="s">
        <v>15679</v>
      </c>
      <c r="J5740" s="19" t="s">
        <v>23</v>
      </c>
      <c r="K5740" s="20" t="s">
        <v>12421</v>
      </c>
      <c r="L5740" s="19" t="s">
        <v>25</v>
      </c>
    </row>
    <row r="5741" spans="1:12" x14ac:dyDescent="0.25">
      <c r="A5741" s="19" t="s">
        <v>6589</v>
      </c>
      <c r="B5741" s="19" t="s">
        <v>8141</v>
      </c>
      <c r="C5741" s="19" t="s">
        <v>8142</v>
      </c>
      <c r="D5741" s="19" t="s">
        <v>8143</v>
      </c>
      <c r="E5741" s="20" t="s">
        <v>21</v>
      </c>
      <c r="F5741" s="19" t="s">
        <v>21</v>
      </c>
      <c r="G5741" s="180">
        <v>87313</v>
      </c>
      <c r="H5741" s="19" t="s">
        <v>8167</v>
      </c>
      <c r="I5741" s="19" t="s">
        <v>15679</v>
      </c>
      <c r="J5741" s="19" t="s">
        <v>23</v>
      </c>
      <c r="K5741" s="20" t="s">
        <v>12422</v>
      </c>
      <c r="L5741" s="19" t="s">
        <v>25</v>
      </c>
    </row>
    <row r="5742" spans="1:12" x14ac:dyDescent="0.25">
      <c r="A5742" s="19" t="s">
        <v>6589</v>
      </c>
      <c r="B5742" s="19" t="s">
        <v>8141</v>
      </c>
      <c r="C5742" s="19" t="s">
        <v>8142</v>
      </c>
      <c r="D5742" s="19" t="s">
        <v>8143</v>
      </c>
      <c r="E5742" s="20" t="s">
        <v>21</v>
      </c>
      <c r="F5742" s="19" t="s">
        <v>21</v>
      </c>
      <c r="G5742" s="180">
        <v>87314</v>
      </c>
      <c r="H5742" s="19" t="s">
        <v>8169</v>
      </c>
      <c r="I5742" s="19" t="s">
        <v>15679</v>
      </c>
      <c r="J5742" s="19" t="s">
        <v>23</v>
      </c>
      <c r="K5742" s="20" t="s">
        <v>12423</v>
      </c>
      <c r="L5742" s="19" t="s">
        <v>25</v>
      </c>
    </row>
    <row r="5743" spans="1:12" x14ac:dyDescent="0.25">
      <c r="A5743" s="19" t="s">
        <v>6589</v>
      </c>
      <c r="B5743" s="19" t="s">
        <v>8141</v>
      </c>
      <c r="C5743" s="19" t="s">
        <v>8142</v>
      </c>
      <c r="D5743" s="19" t="s">
        <v>8143</v>
      </c>
      <c r="E5743" s="20" t="s">
        <v>21</v>
      </c>
      <c r="F5743" s="19" t="s">
        <v>21</v>
      </c>
      <c r="G5743" s="180">
        <v>87316</v>
      </c>
      <c r="H5743" s="19" t="s">
        <v>8170</v>
      </c>
      <c r="I5743" s="19" t="s">
        <v>15679</v>
      </c>
      <c r="J5743" s="19" t="s">
        <v>23</v>
      </c>
      <c r="K5743" s="20" t="s">
        <v>12424</v>
      </c>
      <c r="L5743" s="19" t="s">
        <v>25</v>
      </c>
    </row>
    <row r="5744" spans="1:12" x14ac:dyDescent="0.25">
      <c r="A5744" s="19" t="s">
        <v>6589</v>
      </c>
      <c r="B5744" s="19" t="s">
        <v>8141</v>
      </c>
      <c r="C5744" s="19" t="s">
        <v>8142</v>
      </c>
      <c r="D5744" s="19" t="s">
        <v>8143</v>
      </c>
      <c r="E5744" s="20" t="s">
        <v>21</v>
      </c>
      <c r="F5744" s="19" t="s">
        <v>21</v>
      </c>
      <c r="G5744" s="180">
        <v>87317</v>
      </c>
      <c r="H5744" s="19" t="s">
        <v>8171</v>
      </c>
      <c r="I5744" s="19" t="s">
        <v>15679</v>
      </c>
      <c r="J5744" s="19" t="s">
        <v>23</v>
      </c>
      <c r="K5744" s="20" t="s">
        <v>12425</v>
      </c>
      <c r="L5744" s="19" t="s">
        <v>25</v>
      </c>
    </row>
    <row r="5745" spans="1:12" x14ac:dyDescent="0.25">
      <c r="A5745" s="19" t="s">
        <v>6589</v>
      </c>
      <c r="B5745" s="19" t="s">
        <v>8141</v>
      </c>
      <c r="C5745" s="19" t="s">
        <v>8142</v>
      </c>
      <c r="D5745" s="19" t="s">
        <v>8143</v>
      </c>
      <c r="E5745" s="20" t="s">
        <v>21</v>
      </c>
      <c r="F5745" s="19" t="s">
        <v>21</v>
      </c>
      <c r="G5745" s="180">
        <v>87319</v>
      </c>
      <c r="H5745" s="19" t="s">
        <v>8172</v>
      </c>
      <c r="I5745" s="19" t="s">
        <v>15679</v>
      </c>
      <c r="J5745" s="19" t="s">
        <v>23</v>
      </c>
      <c r="K5745" s="20" t="s">
        <v>12426</v>
      </c>
      <c r="L5745" s="19" t="s">
        <v>25</v>
      </c>
    </row>
    <row r="5746" spans="1:12" x14ac:dyDescent="0.25">
      <c r="A5746" s="19" t="s">
        <v>6589</v>
      </c>
      <c r="B5746" s="19" t="s">
        <v>8141</v>
      </c>
      <c r="C5746" s="19" t="s">
        <v>8142</v>
      </c>
      <c r="D5746" s="19" t="s">
        <v>8143</v>
      </c>
      <c r="E5746" s="20" t="s">
        <v>21</v>
      </c>
      <c r="F5746" s="19" t="s">
        <v>21</v>
      </c>
      <c r="G5746" s="180">
        <v>87320</v>
      </c>
      <c r="H5746" s="19" t="s">
        <v>8173</v>
      </c>
      <c r="I5746" s="19" t="s">
        <v>15679</v>
      </c>
      <c r="J5746" s="19" t="s">
        <v>23</v>
      </c>
      <c r="K5746" s="20" t="s">
        <v>12427</v>
      </c>
      <c r="L5746" s="19" t="s">
        <v>25</v>
      </c>
    </row>
    <row r="5747" spans="1:12" x14ac:dyDescent="0.25">
      <c r="A5747" s="19" t="s">
        <v>6589</v>
      </c>
      <c r="B5747" s="19" t="s">
        <v>8141</v>
      </c>
      <c r="C5747" s="19" t="s">
        <v>8142</v>
      </c>
      <c r="D5747" s="19" t="s">
        <v>8143</v>
      </c>
      <c r="E5747" s="20" t="s">
        <v>21</v>
      </c>
      <c r="F5747" s="19" t="s">
        <v>21</v>
      </c>
      <c r="G5747" s="180">
        <v>87322</v>
      </c>
      <c r="H5747" s="19" t="s">
        <v>8174</v>
      </c>
      <c r="I5747" s="19" t="s">
        <v>15679</v>
      </c>
      <c r="J5747" s="19" t="s">
        <v>23</v>
      </c>
      <c r="K5747" s="20" t="s">
        <v>12428</v>
      </c>
      <c r="L5747" s="19" t="s">
        <v>25</v>
      </c>
    </row>
    <row r="5748" spans="1:12" x14ac:dyDescent="0.25">
      <c r="A5748" s="19" t="s">
        <v>6589</v>
      </c>
      <c r="B5748" s="19" t="s">
        <v>8141</v>
      </c>
      <c r="C5748" s="19" t="s">
        <v>8142</v>
      </c>
      <c r="D5748" s="19" t="s">
        <v>8143</v>
      </c>
      <c r="E5748" s="20" t="s">
        <v>21</v>
      </c>
      <c r="F5748" s="19" t="s">
        <v>21</v>
      </c>
      <c r="G5748" s="180">
        <v>87323</v>
      </c>
      <c r="H5748" s="19" t="s">
        <v>8175</v>
      </c>
      <c r="I5748" s="19" t="s">
        <v>15679</v>
      </c>
      <c r="J5748" s="19" t="s">
        <v>23</v>
      </c>
      <c r="K5748" s="20" t="s">
        <v>12429</v>
      </c>
      <c r="L5748" s="19" t="s">
        <v>25</v>
      </c>
    </row>
    <row r="5749" spans="1:12" x14ac:dyDescent="0.25">
      <c r="A5749" s="19" t="s">
        <v>6589</v>
      </c>
      <c r="B5749" s="19" t="s">
        <v>8141</v>
      </c>
      <c r="C5749" s="19" t="s">
        <v>8142</v>
      </c>
      <c r="D5749" s="19" t="s">
        <v>8143</v>
      </c>
      <c r="E5749" s="20" t="s">
        <v>21</v>
      </c>
      <c r="F5749" s="19" t="s">
        <v>21</v>
      </c>
      <c r="G5749" s="180">
        <v>87325</v>
      </c>
      <c r="H5749" s="19" t="s">
        <v>8176</v>
      </c>
      <c r="I5749" s="19" t="s">
        <v>15679</v>
      </c>
      <c r="J5749" s="19" t="s">
        <v>23</v>
      </c>
      <c r="K5749" s="20" t="s">
        <v>12430</v>
      </c>
      <c r="L5749" s="19" t="s">
        <v>25</v>
      </c>
    </row>
    <row r="5750" spans="1:12" x14ac:dyDescent="0.25">
      <c r="A5750" s="19" t="s">
        <v>6589</v>
      </c>
      <c r="B5750" s="19" t="s">
        <v>8141</v>
      </c>
      <c r="C5750" s="19" t="s">
        <v>8142</v>
      </c>
      <c r="D5750" s="19" t="s">
        <v>8143</v>
      </c>
      <c r="E5750" s="20" t="s">
        <v>21</v>
      </c>
      <c r="F5750" s="19" t="s">
        <v>21</v>
      </c>
      <c r="G5750" s="180">
        <v>87326</v>
      </c>
      <c r="H5750" s="19" t="s">
        <v>8177</v>
      </c>
      <c r="I5750" s="19" t="s">
        <v>15679</v>
      </c>
      <c r="J5750" s="19" t="s">
        <v>23</v>
      </c>
      <c r="K5750" s="20" t="s">
        <v>12431</v>
      </c>
      <c r="L5750" s="19" t="s">
        <v>25</v>
      </c>
    </row>
    <row r="5751" spans="1:12" x14ac:dyDescent="0.25">
      <c r="A5751" s="19" t="s">
        <v>6589</v>
      </c>
      <c r="B5751" s="19" t="s">
        <v>8141</v>
      </c>
      <c r="C5751" s="19" t="s">
        <v>8142</v>
      </c>
      <c r="D5751" s="19" t="s">
        <v>8143</v>
      </c>
      <c r="E5751" s="20" t="s">
        <v>21</v>
      </c>
      <c r="F5751" s="19" t="s">
        <v>21</v>
      </c>
      <c r="G5751" s="180">
        <v>87327</v>
      </c>
      <c r="H5751" s="19" t="s">
        <v>8178</v>
      </c>
      <c r="I5751" s="19" t="s">
        <v>15679</v>
      </c>
      <c r="J5751" s="19" t="s">
        <v>23</v>
      </c>
      <c r="K5751" s="20" t="s">
        <v>12432</v>
      </c>
      <c r="L5751" s="19" t="s">
        <v>25</v>
      </c>
    </row>
    <row r="5752" spans="1:12" x14ac:dyDescent="0.25">
      <c r="A5752" s="19" t="s">
        <v>6589</v>
      </c>
      <c r="B5752" s="19" t="s">
        <v>8141</v>
      </c>
      <c r="C5752" s="19" t="s">
        <v>8142</v>
      </c>
      <c r="D5752" s="19" t="s">
        <v>8143</v>
      </c>
      <c r="E5752" s="20" t="s">
        <v>21</v>
      </c>
      <c r="F5752" s="19" t="s">
        <v>21</v>
      </c>
      <c r="G5752" s="180">
        <v>87328</v>
      </c>
      <c r="H5752" s="19" t="s">
        <v>8179</v>
      </c>
      <c r="I5752" s="19" t="s">
        <v>15679</v>
      </c>
      <c r="J5752" s="19" t="s">
        <v>23</v>
      </c>
      <c r="K5752" s="20" t="s">
        <v>12433</v>
      </c>
      <c r="L5752" s="19" t="s">
        <v>25</v>
      </c>
    </row>
    <row r="5753" spans="1:12" x14ac:dyDescent="0.25">
      <c r="A5753" s="19" t="s">
        <v>6589</v>
      </c>
      <c r="B5753" s="19" t="s">
        <v>8141</v>
      </c>
      <c r="C5753" s="19" t="s">
        <v>8142</v>
      </c>
      <c r="D5753" s="19" t="s">
        <v>8143</v>
      </c>
      <c r="E5753" s="20" t="s">
        <v>21</v>
      </c>
      <c r="F5753" s="19" t="s">
        <v>21</v>
      </c>
      <c r="G5753" s="180">
        <v>87329</v>
      </c>
      <c r="H5753" s="19" t="s">
        <v>8180</v>
      </c>
      <c r="I5753" s="19" t="s">
        <v>15679</v>
      </c>
      <c r="J5753" s="19" t="s">
        <v>23</v>
      </c>
      <c r="K5753" s="20" t="s">
        <v>12434</v>
      </c>
      <c r="L5753" s="19" t="s">
        <v>25</v>
      </c>
    </row>
    <row r="5754" spans="1:12" x14ac:dyDescent="0.25">
      <c r="A5754" s="19" t="s">
        <v>6589</v>
      </c>
      <c r="B5754" s="19" t="s">
        <v>8141</v>
      </c>
      <c r="C5754" s="19" t="s">
        <v>8142</v>
      </c>
      <c r="D5754" s="19" t="s">
        <v>8143</v>
      </c>
      <c r="E5754" s="20" t="s">
        <v>21</v>
      </c>
      <c r="F5754" s="19" t="s">
        <v>21</v>
      </c>
      <c r="G5754" s="180">
        <v>87330</v>
      </c>
      <c r="H5754" s="19" t="s">
        <v>8181</v>
      </c>
      <c r="I5754" s="19" t="s">
        <v>15679</v>
      </c>
      <c r="J5754" s="19" t="s">
        <v>23</v>
      </c>
      <c r="K5754" s="20" t="s">
        <v>12435</v>
      </c>
      <c r="L5754" s="19" t="s">
        <v>25</v>
      </c>
    </row>
    <row r="5755" spans="1:12" x14ac:dyDescent="0.25">
      <c r="A5755" s="19" t="s">
        <v>6589</v>
      </c>
      <c r="B5755" s="19" t="s">
        <v>8141</v>
      </c>
      <c r="C5755" s="19" t="s">
        <v>8142</v>
      </c>
      <c r="D5755" s="19" t="s">
        <v>8143</v>
      </c>
      <c r="E5755" s="20" t="s">
        <v>21</v>
      </c>
      <c r="F5755" s="19" t="s">
        <v>21</v>
      </c>
      <c r="G5755" s="180">
        <v>87331</v>
      </c>
      <c r="H5755" s="19" t="s">
        <v>8182</v>
      </c>
      <c r="I5755" s="19" t="s">
        <v>15679</v>
      </c>
      <c r="J5755" s="19" t="s">
        <v>23</v>
      </c>
      <c r="K5755" s="20" t="s">
        <v>12436</v>
      </c>
      <c r="L5755" s="19" t="s">
        <v>25</v>
      </c>
    </row>
    <row r="5756" spans="1:12" x14ac:dyDescent="0.25">
      <c r="A5756" s="19" t="s">
        <v>6589</v>
      </c>
      <c r="B5756" s="19" t="s">
        <v>8141</v>
      </c>
      <c r="C5756" s="19" t="s">
        <v>8142</v>
      </c>
      <c r="D5756" s="19" t="s">
        <v>8143</v>
      </c>
      <c r="E5756" s="20" t="s">
        <v>21</v>
      </c>
      <c r="F5756" s="19" t="s">
        <v>21</v>
      </c>
      <c r="G5756" s="180">
        <v>87332</v>
      </c>
      <c r="H5756" s="19" t="s">
        <v>8183</v>
      </c>
      <c r="I5756" s="19" t="s">
        <v>15679</v>
      </c>
      <c r="J5756" s="19" t="s">
        <v>23</v>
      </c>
      <c r="K5756" s="20" t="s">
        <v>12437</v>
      </c>
      <c r="L5756" s="19" t="s">
        <v>25</v>
      </c>
    </row>
    <row r="5757" spans="1:12" x14ac:dyDescent="0.25">
      <c r="A5757" s="19" t="s">
        <v>6589</v>
      </c>
      <c r="B5757" s="19" t="s">
        <v>8141</v>
      </c>
      <c r="C5757" s="19" t="s">
        <v>8142</v>
      </c>
      <c r="D5757" s="19" t="s">
        <v>8143</v>
      </c>
      <c r="E5757" s="20" t="s">
        <v>21</v>
      </c>
      <c r="F5757" s="19" t="s">
        <v>21</v>
      </c>
      <c r="G5757" s="180">
        <v>87333</v>
      </c>
      <c r="H5757" s="19" t="s">
        <v>8184</v>
      </c>
      <c r="I5757" s="19" t="s">
        <v>15679</v>
      </c>
      <c r="J5757" s="19" t="s">
        <v>23</v>
      </c>
      <c r="K5757" s="20" t="s">
        <v>12438</v>
      </c>
      <c r="L5757" s="19" t="s">
        <v>25</v>
      </c>
    </row>
    <row r="5758" spans="1:12" x14ac:dyDescent="0.25">
      <c r="A5758" s="19" t="s">
        <v>6589</v>
      </c>
      <c r="B5758" s="19" t="s">
        <v>8141</v>
      </c>
      <c r="C5758" s="19" t="s">
        <v>8142</v>
      </c>
      <c r="D5758" s="19" t="s">
        <v>8143</v>
      </c>
      <c r="E5758" s="20" t="s">
        <v>21</v>
      </c>
      <c r="F5758" s="19" t="s">
        <v>21</v>
      </c>
      <c r="G5758" s="180">
        <v>87334</v>
      </c>
      <c r="H5758" s="19" t="s">
        <v>8185</v>
      </c>
      <c r="I5758" s="19" t="s">
        <v>15679</v>
      </c>
      <c r="J5758" s="19" t="s">
        <v>23</v>
      </c>
      <c r="K5758" s="20" t="s">
        <v>12439</v>
      </c>
      <c r="L5758" s="19" t="s">
        <v>25</v>
      </c>
    </row>
    <row r="5759" spans="1:12" x14ac:dyDescent="0.25">
      <c r="A5759" s="19" t="s">
        <v>6589</v>
      </c>
      <c r="B5759" s="19" t="s">
        <v>8141</v>
      </c>
      <c r="C5759" s="19" t="s">
        <v>8142</v>
      </c>
      <c r="D5759" s="19" t="s">
        <v>8143</v>
      </c>
      <c r="E5759" s="20" t="s">
        <v>21</v>
      </c>
      <c r="F5759" s="19" t="s">
        <v>21</v>
      </c>
      <c r="G5759" s="180">
        <v>87335</v>
      </c>
      <c r="H5759" s="19" t="s">
        <v>8186</v>
      </c>
      <c r="I5759" s="19" t="s">
        <v>15679</v>
      </c>
      <c r="J5759" s="19" t="s">
        <v>23</v>
      </c>
      <c r="K5759" s="20" t="s">
        <v>12440</v>
      </c>
      <c r="L5759" s="19" t="s">
        <v>25</v>
      </c>
    </row>
    <row r="5760" spans="1:12" x14ac:dyDescent="0.25">
      <c r="A5760" s="19" t="s">
        <v>6589</v>
      </c>
      <c r="B5760" s="19" t="s">
        <v>8141</v>
      </c>
      <c r="C5760" s="19" t="s">
        <v>8142</v>
      </c>
      <c r="D5760" s="19" t="s">
        <v>8143</v>
      </c>
      <c r="E5760" s="20" t="s">
        <v>21</v>
      </c>
      <c r="F5760" s="19" t="s">
        <v>21</v>
      </c>
      <c r="G5760" s="180">
        <v>87336</v>
      </c>
      <c r="H5760" s="19" t="s">
        <v>8187</v>
      </c>
      <c r="I5760" s="19" t="s">
        <v>15679</v>
      </c>
      <c r="J5760" s="19" t="s">
        <v>23</v>
      </c>
      <c r="K5760" s="20" t="s">
        <v>12441</v>
      </c>
      <c r="L5760" s="19" t="s">
        <v>25</v>
      </c>
    </row>
    <row r="5761" spans="1:12" x14ac:dyDescent="0.25">
      <c r="A5761" s="19" t="s">
        <v>6589</v>
      </c>
      <c r="B5761" s="19" t="s">
        <v>8141</v>
      </c>
      <c r="C5761" s="19" t="s">
        <v>8142</v>
      </c>
      <c r="D5761" s="19" t="s">
        <v>8143</v>
      </c>
      <c r="E5761" s="20" t="s">
        <v>21</v>
      </c>
      <c r="F5761" s="19" t="s">
        <v>21</v>
      </c>
      <c r="G5761" s="180">
        <v>87337</v>
      </c>
      <c r="H5761" s="19" t="s">
        <v>8188</v>
      </c>
      <c r="I5761" s="19" t="s">
        <v>15679</v>
      </c>
      <c r="J5761" s="19" t="s">
        <v>23</v>
      </c>
      <c r="K5761" s="20" t="s">
        <v>12442</v>
      </c>
      <c r="L5761" s="19" t="s">
        <v>25</v>
      </c>
    </row>
    <row r="5762" spans="1:12" x14ac:dyDescent="0.25">
      <c r="A5762" s="19" t="s">
        <v>6589</v>
      </c>
      <c r="B5762" s="19" t="s">
        <v>8141</v>
      </c>
      <c r="C5762" s="19" t="s">
        <v>8142</v>
      </c>
      <c r="D5762" s="19" t="s">
        <v>8143</v>
      </c>
      <c r="E5762" s="20" t="s">
        <v>21</v>
      </c>
      <c r="F5762" s="19" t="s">
        <v>21</v>
      </c>
      <c r="G5762" s="180">
        <v>87338</v>
      </c>
      <c r="H5762" s="19" t="s">
        <v>8189</v>
      </c>
      <c r="I5762" s="19" t="s">
        <v>15679</v>
      </c>
      <c r="J5762" s="19" t="s">
        <v>23</v>
      </c>
      <c r="K5762" s="20" t="s">
        <v>12443</v>
      </c>
      <c r="L5762" s="19" t="s">
        <v>25</v>
      </c>
    </row>
    <row r="5763" spans="1:12" x14ac:dyDescent="0.25">
      <c r="A5763" s="19" t="s">
        <v>6589</v>
      </c>
      <c r="B5763" s="19" t="s">
        <v>8141</v>
      </c>
      <c r="C5763" s="19" t="s">
        <v>8142</v>
      </c>
      <c r="D5763" s="19" t="s">
        <v>8143</v>
      </c>
      <c r="E5763" s="20" t="s">
        <v>21</v>
      </c>
      <c r="F5763" s="19" t="s">
        <v>21</v>
      </c>
      <c r="G5763" s="180">
        <v>87339</v>
      </c>
      <c r="H5763" s="19" t="s">
        <v>8190</v>
      </c>
      <c r="I5763" s="19" t="s">
        <v>15679</v>
      </c>
      <c r="J5763" s="19" t="s">
        <v>23</v>
      </c>
      <c r="K5763" s="20" t="s">
        <v>12444</v>
      </c>
      <c r="L5763" s="19" t="s">
        <v>25</v>
      </c>
    </row>
    <row r="5764" spans="1:12" x14ac:dyDescent="0.25">
      <c r="A5764" s="19" t="s">
        <v>6589</v>
      </c>
      <c r="B5764" s="19" t="s">
        <v>8141</v>
      </c>
      <c r="C5764" s="19" t="s">
        <v>8142</v>
      </c>
      <c r="D5764" s="19" t="s">
        <v>8143</v>
      </c>
      <c r="E5764" s="20" t="s">
        <v>21</v>
      </c>
      <c r="F5764" s="19" t="s">
        <v>21</v>
      </c>
      <c r="G5764" s="180">
        <v>87340</v>
      </c>
      <c r="H5764" s="19" t="s">
        <v>8191</v>
      </c>
      <c r="I5764" s="19" t="s">
        <v>15679</v>
      </c>
      <c r="J5764" s="19" t="s">
        <v>23</v>
      </c>
      <c r="K5764" s="20" t="s">
        <v>12445</v>
      </c>
      <c r="L5764" s="19" t="s">
        <v>25</v>
      </c>
    </row>
    <row r="5765" spans="1:12" x14ac:dyDescent="0.25">
      <c r="A5765" s="19" t="s">
        <v>6589</v>
      </c>
      <c r="B5765" s="19" t="s">
        <v>8141</v>
      </c>
      <c r="C5765" s="19" t="s">
        <v>8142</v>
      </c>
      <c r="D5765" s="19" t="s">
        <v>8143</v>
      </c>
      <c r="E5765" s="20" t="s">
        <v>21</v>
      </c>
      <c r="F5765" s="19" t="s">
        <v>21</v>
      </c>
      <c r="G5765" s="180">
        <v>87341</v>
      </c>
      <c r="H5765" s="19" t="s">
        <v>8192</v>
      </c>
      <c r="I5765" s="19" t="s">
        <v>15679</v>
      </c>
      <c r="J5765" s="19" t="s">
        <v>23</v>
      </c>
      <c r="K5765" s="20" t="s">
        <v>12446</v>
      </c>
      <c r="L5765" s="19" t="s">
        <v>25</v>
      </c>
    </row>
    <row r="5766" spans="1:12" x14ac:dyDescent="0.25">
      <c r="A5766" s="19" t="s">
        <v>6589</v>
      </c>
      <c r="B5766" s="19" t="s">
        <v>8141</v>
      </c>
      <c r="C5766" s="19" t="s">
        <v>8142</v>
      </c>
      <c r="D5766" s="19" t="s">
        <v>8143</v>
      </c>
      <c r="E5766" s="20" t="s">
        <v>21</v>
      </c>
      <c r="F5766" s="19" t="s">
        <v>21</v>
      </c>
      <c r="G5766" s="180">
        <v>87342</v>
      </c>
      <c r="H5766" s="19" t="s">
        <v>8193</v>
      </c>
      <c r="I5766" s="19" t="s">
        <v>15679</v>
      </c>
      <c r="J5766" s="19" t="s">
        <v>23</v>
      </c>
      <c r="K5766" s="20" t="s">
        <v>12447</v>
      </c>
      <c r="L5766" s="19" t="s">
        <v>25</v>
      </c>
    </row>
    <row r="5767" spans="1:12" x14ac:dyDescent="0.25">
      <c r="A5767" s="19" t="s">
        <v>6589</v>
      </c>
      <c r="B5767" s="19" t="s">
        <v>8141</v>
      </c>
      <c r="C5767" s="19" t="s">
        <v>8142</v>
      </c>
      <c r="D5767" s="19" t="s">
        <v>8143</v>
      </c>
      <c r="E5767" s="20" t="s">
        <v>21</v>
      </c>
      <c r="F5767" s="19" t="s">
        <v>21</v>
      </c>
      <c r="G5767" s="180">
        <v>87343</v>
      </c>
      <c r="H5767" s="19" t="s">
        <v>8194</v>
      </c>
      <c r="I5767" s="19" t="s">
        <v>15679</v>
      </c>
      <c r="J5767" s="19" t="s">
        <v>23</v>
      </c>
      <c r="K5767" s="20" t="s">
        <v>12448</v>
      </c>
      <c r="L5767" s="19" t="s">
        <v>25</v>
      </c>
    </row>
    <row r="5768" spans="1:12" x14ac:dyDescent="0.25">
      <c r="A5768" s="19" t="s">
        <v>6589</v>
      </c>
      <c r="B5768" s="19" t="s">
        <v>8141</v>
      </c>
      <c r="C5768" s="19" t="s">
        <v>8142</v>
      </c>
      <c r="D5768" s="19" t="s">
        <v>8143</v>
      </c>
      <c r="E5768" s="20" t="s">
        <v>21</v>
      </c>
      <c r="F5768" s="19" t="s">
        <v>21</v>
      </c>
      <c r="G5768" s="180">
        <v>87344</v>
      </c>
      <c r="H5768" s="19" t="s">
        <v>8195</v>
      </c>
      <c r="I5768" s="19" t="s">
        <v>15679</v>
      </c>
      <c r="J5768" s="19" t="s">
        <v>23</v>
      </c>
      <c r="K5768" s="20" t="s">
        <v>12449</v>
      </c>
      <c r="L5768" s="19" t="s">
        <v>25</v>
      </c>
    </row>
    <row r="5769" spans="1:12" x14ac:dyDescent="0.25">
      <c r="A5769" s="19" t="s">
        <v>6589</v>
      </c>
      <c r="B5769" s="19" t="s">
        <v>8141</v>
      </c>
      <c r="C5769" s="19" t="s">
        <v>8142</v>
      </c>
      <c r="D5769" s="19" t="s">
        <v>8143</v>
      </c>
      <c r="E5769" s="20" t="s">
        <v>21</v>
      </c>
      <c r="F5769" s="19" t="s">
        <v>21</v>
      </c>
      <c r="G5769" s="180">
        <v>87345</v>
      </c>
      <c r="H5769" s="19" t="s">
        <v>8196</v>
      </c>
      <c r="I5769" s="19" t="s">
        <v>15679</v>
      </c>
      <c r="J5769" s="19" t="s">
        <v>23</v>
      </c>
      <c r="K5769" s="20" t="s">
        <v>12450</v>
      </c>
      <c r="L5769" s="19" t="s">
        <v>25</v>
      </c>
    </row>
    <row r="5770" spans="1:12" x14ac:dyDescent="0.25">
      <c r="A5770" s="19" t="s">
        <v>6589</v>
      </c>
      <c r="B5770" s="19" t="s">
        <v>8141</v>
      </c>
      <c r="C5770" s="19" t="s">
        <v>8142</v>
      </c>
      <c r="D5770" s="19" t="s">
        <v>8143</v>
      </c>
      <c r="E5770" s="20" t="s">
        <v>21</v>
      </c>
      <c r="F5770" s="19" t="s">
        <v>21</v>
      </c>
      <c r="G5770" s="180">
        <v>87346</v>
      </c>
      <c r="H5770" s="19" t="s">
        <v>8197</v>
      </c>
      <c r="I5770" s="19" t="s">
        <v>15679</v>
      </c>
      <c r="J5770" s="19" t="s">
        <v>23</v>
      </c>
      <c r="K5770" s="20" t="s">
        <v>12451</v>
      </c>
      <c r="L5770" s="19" t="s">
        <v>25</v>
      </c>
    </row>
    <row r="5771" spans="1:12" x14ac:dyDescent="0.25">
      <c r="A5771" s="19" t="s">
        <v>6589</v>
      </c>
      <c r="B5771" s="19" t="s">
        <v>8141</v>
      </c>
      <c r="C5771" s="19" t="s">
        <v>8142</v>
      </c>
      <c r="D5771" s="19" t="s">
        <v>8143</v>
      </c>
      <c r="E5771" s="20" t="s">
        <v>21</v>
      </c>
      <c r="F5771" s="19" t="s">
        <v>21</v>
      </c>
      <c r="G5771" s="180">
        <v>87347</v>
      </c>
      <c r="H5771" s="19" t="s">
        <v>8198</v>
      </c>
      <c r="I5771" s="19" t="s">
        <v>15679</v>
      </c>
      <c r="J5771" s="19" t="s">
        <v>23</v>
      </c>
      <c r="K5771" s="20" t="s">
        <v>12452</v>
      </c>
      <c r="L5771" s="19" t="s">
        <v>25</v>
      </c>
    </row>
    <row r="5772" spans="1:12" x14ac:dyDescent="0.25">
      <c r="A5772" s="19" t="s">
        <v>6589</v>
      </c>
      <c r="B5772" s="19" t="s">
        <v>8141</v>
      </c>
      <c r="C5772" s="19" t="s">
        <v>8142</v>
      </c>
      <c r="D5772" s="19" t="s">
        <v>8143</v>
      </c>
      <c r="E5772" s="20" t="s">
        <v>21</v>
      </c>
      <c r="F5772" s="19" t="s">
        <v>21</v>
      </c>
      <c r="G5772" s="180">
        <v>87348</v>
      </c>
      <c r="H5772" s="19" t="s">
        <v>8199</v>
      </c>
      <c r="I5772" s="19" t="s">
        <v>15679</v>
      </c>
      <c r="J5772" s="19" t="s">
        <v>23</v>
      </c>
      <c r="K5772" s="20" t="s">
        <v>12453</v>
      </c>
      <c r="L5772" s="19" t="s">
        <v>25</v>
      </c>
    </row>
    <row r="5773" spans="1:12" x14ac:dyDescent="0.25">
      <c r="A5773" s="19" t="s">
        <v>6589</v>
      </c>
      <c r="B5773" s="19" t="s">
        <v>8141</v>
      </c>
      <c r="C5773" s="19" t="s">
        <v>8142</v>
      </c>
      <c r="D5773" s="19" t="s">
        <v>8143</v>
      </c>
      <c r="E5773" s="20" t="s">
        <v>21</v>
      </c>
      <c r="F5773" s="19" t="s">
        <v>21</v>
      </c>
      <c r="G5773" s="180">
        <v>87349</v>
      </c>
      <c r="H5773" s="19" t="s">
        <v>8200</v>
      </c>
      <c r="I5773" s="19" t="s">
        <v>15679</v>
      </c>
      <c r="J5773" s="19" t="s">
        <v>23</v>
      </c>
      <c r="K5773" s="20" t="s">
        <v>12454</v>
      </c>
      <c r="L5773" s="19" t="s">
        <v>25</v>
      </c>
    </row>
    <row r="5774" spans="1:12" x14ac:dyDescent="0.25">
      <c r="A5774" s="19" t="s">
        <v>6589</v>
      </c>
      <c r="B5774" s="19" t="s">
        <v>8141</v>
      </c>
      <c r="C5774" s="19" t="s">
        <v>8142</v>
      </c>
      <c r="D5774" s="19" t="s">
        <v>8143</v>
      </c>
      <c r="E5774" s="20" t="s">
        <v>21</v>
      </c>
      <c r="F5774" s="19" t="s">
        <v>21</v>
      </c>
      <c r="G5774" s="180">
        <v>87350</v>
      </c>
      <c r="H5774" s="19" t="s">
        <v>8201</v>
      </c>
      <c r="I5774" s="19" t="s">
        <v>15679</v>
      </c>
      <c r="J5774" s="19" t="s">
        <v>23</v>
      </c>
      <c r="K5774" s="20" t="s">
        <v>12455</v>
      </c>
      <c r="L5774" s="19" t="s">
        <v>25</v>
      </c>
    </row>
    <row r="5775" spans="1:12" x14ac:dyDescent="0.25">
      <c r="A5775" s="19" t="s">
        <v>6589</v>
      </c>
      <c r="B5775" s="19" t="s">
        <v>8141</v>
      </c>
      <c r="C5775" s="19" t="s">
        <v>8142</v>
      </c>
      <c r="D5775" s="19" t="s">
        <v>8143</v>
      </c>
      <c r="E5775" s="20" t="s">
        <v>21</v>
      </c>
      <c r="F5775" s="19" t="s">
        <v>21</v>
      </c>
      <c r="G5775" s="180">
        <v>87351</v>
      </c>
      <c r="H5775" s="19" t="s">
        <v>8202</v>
      </c>
      <c r="I5775" s="19" t="s">
        <v>15679</v>
      </c>
      <c r="J5775" s="19" t="s">
        <v>23</v>
      </c>
      <c r="K5775" s="20" t="s">
        <v>12456</v>
      </c>
      <c r="L5775" s="19" t="s">
        <v>25</v>
      </c>
    </row>
    <row r="5776" spans="1:12" x14ac:dyDescent="0.25">
      <c r="A5776" s="19" t="s">
        <v>6589</v>
      </c>
      <c r="B5776" s="19" t="s">
        <v>8141</v>
      </c>
      <c r="C5776" s="19" t="s">
        <v>8142</v>
      </c>
      <c r="D5776" s="19" t="s">
        <v>8143</v>
      </c>
      <c r="E5776" s="20" t="s">
        <v>21</v>
      </c>
      <c r="F5776" s="19" t="s">
        <v>21</v>
      </c>
      <c r="G5776" s="180">
        <v>87352</v>
      </c>
      <c r="H5776" s="19" t="s">
        <v>8203</v>
      </c>
      <c r="I5776" s="19" t="s">
        <v>15679</v>
      </c>
      <c r="J5776" s="19" t="s">
        <v>23</v>
      </c>
      <c r="K5776" s="20" t="s">
        <v>12457</v>
      </c>
      <c r="L5776" s="19" t="s">
        <v>25</v>
      </c>
    </row>
    <row r="5777" spans="1:12" x14ac:dyDescent="0.25">
      <c r="A5777" s="19" t="s">
        <v>6589</v>
      </c>
      <c r="B5777" s="19" t="s">
        <v>8141</v>
      </c>
      <c r="C5777" s="19" t="s">
        <v>8142</v>
      </c>
      <c r="D5777" s="19" t="s">
        <v>8143</v>
      </c>
      <c r="E5777" s="20" t="s">
        <v>21</v>
      </c>
      <c r="F5777" s="19" t="s">
        <v>21</v>
      </c>
      <c r="G5777" s="180">
        <v>87353</v>
      </c>
      <c r="H5777" s="19" t="s">
        <v>8204</v>
      </c>
      <c r="I5777" s="19" t="s">
        <v>15679</v>
      </c>
      <c r="J5777" s="19" t="s">
        <v>23</v>
      </c>
      <c r="K5777" s="20" t="s">
        <v>12458</v>
      </c>
      <c r="L5777" s="19" t="s">
        <v>25</v>
      </c>
    </row>
    <row r="5778" spans="1:12" x14ac:dyDescent="0.25">
      <c r="A5778" s="19" t="s">
        <v>6589</v>
      </c>
      <c r="B5778" s="19" t="s">
        <v>8141</v>
      </c>
      <c r="C5778" s="19" t="s">
        <v>8142</v>
      </c>
      <c r="D5778" s="19" t="s">
        <v>8143</v>
      </c>
      <c r="E5778" s="20" t="s">
        <v>21</v>
      </c>
      <c r="F5778" s="19" t="s">
        <v>21</v>
      </c>
      <c r="G5778" s="180">
        <v>87354</v>
      </c>
      <c r="H5778" s="19" t="s">
        <v>8205</v>
      </c>
      <c r="I5778" s="19" t="s">
        <v>15679</v>
      </c>
      <c r="J5778" s="19" t="s">
        <v>23</v>
      </c>
      <c r="K5778" s="20" t="s">
        <v>12459</v>
      </c>
      <c r="L5778" s="19" t="s">
        <v>25</v>
      </c>
    </row>
    <row r="5779" spans="1:12" x14ac:dyDescent="0.25">
      <c r="A5779" s="19" t="s">
        <v>6589</v>
      </c>
      <c r="B5779" s="19" t="s">
        <v>8141</v>
      </c>
      <c r="C5779" s="19" t="s">
        <v>8142</v>
      </c>
      <c r="D5779" s="19" t="s">
        <v>8143</v>
      </c>
      <c r="E5779" s="20" t="s">
        <v>21</v>
      </c>
      <c r="F5779" s="19" t="s">
        <v>21</v>
      </c>
      <c r="G5779" s="180">
        <v>87355</v>
      </c>
      <c r="H5779" s="19" t="s">
        <v>8206</v>
      </c>
      <c r="I5779" s="19" t="s">
        <v>15679</v>
      </c>
      <c r="J5779" s="19" t="s">
        <v>23</v>
      </c>
      <c r="K5779" s="20" t="s">
        <v>12460</v>
      </c>
      <c r="L5779" s="19" t="s">
        <v>25</v>
      </c>
    </row>
    <row r="5780" spans="1:12" x14ac:dyDescent="0.25">
      <c r="A5780" s="19" t="s">
        <v>6589</v>
      </c>
      <c r="B5780" s="19" t="s">
        <v>8141</v>
      </c>
      <c r="C5780" s="19" t="s">
        <v>8142</v>
      </c>
      <c r="D5780" s="19" t="s">
        <v>8143</v>
      </c>
      <c r="E5780" s="20" t="s">
        <v>21</v>
      </c>
      <c r="F5780" s="19" t="s">
        <v>21</v>
      </c>
      <c r="G5780" s="180">
        <v>87356</v>
      </c>
      <c r="H5780" s="19" t="s">
        <v>8207</v>
      </c>
      <c r="I5780" s="19" t="s">
        <v>15679</v>
      </c>
      <c r="J5780" s="19" t="s">
        <v>23</v>
      </c>
      <c r="K5780" s="20" t="s">
        <v>12461</v>
      </c>
      <c r="L5780" s="19" t="s">
        <v>25</v>
      </c>
    </row>
    <row r="5781" spans="1:12" x14ac:dyDescent="0.25">
      <c r="A5781" s="19" t="s">
        <v>6589</v>
      </c>
      <c r="B5781" s="19" t="s">
        <v>8141</v>
      </c>
      <c r="C5781" s="19" t="s">
        <v>8142</v>
      </c>
      <c r="D5781" s="19" t="s">
        <v>8143</v>
      </c>
      <c r="E5781" s="20" t="s">
        <v>21</v>
      </c>
      <c r="F5781" s="19" t="s">
        <v>21</v>
      </c>
      <c r="G5781" s="180">
        <v>87357</v>
      </c>
      <c r="H5781" s="19" t="s">
        <v>8208</v>
      </c>
      <c r="I5781" s="19" t="s">
        <v>15679</v>
      </c>
      <c r="J5781" s="19" t="s">
        <v>23</v>
      </c>
      <c r="K5781" s="20" t="s">
        <v>12462</v>
      </c>
      <c r="L5781" s="19" t="s">
        <v>25</v>
      </c>
    </row>
    <row r="5782" spans="1:12" x14ac:dyDescent="0.25">
      <c r="A5782" s="19" t="s">
        <v>6589</v>
      </c>
      <c r="B5782" s="19" t="s">
        <v>8141</v>
      </c>
      <c r="C5782" s="19" t="s">
        <v>8142</v>
      </c>
      <c r="D5782" s="19" t="s">
        <v>8143</v>
      </c>
      <c r="E5782" s="20" t="s">
        <v>21</v>
      </c>
      <c r="F5782" s="19" t="s">
        <v>21</v>
      </c>
      <c r="G5782" s="180">
        <v>87358</v>
      </c>
      <c r="H5782" s="19" t="s">
        <v>8209</v>
      </c>
      <c r="I5782" s="19" t="s">
        <v>15679</v>
      </c>
      <c r="J5782" s="19" t="s">
        <v>23</v>
      </c>
      <c r="K5782" s="20" t="s">
        <v>12463</v>
      </c>
      <c r="L5782" s="19" t="s">
        <v>25</v>
      </c>
    </row>
    <row r="5783" spans="1:12" x14ac:dyDescent="0.25">
      <c r="A5783" s="19" t="s">
        <v>6589</v>
      </c>
      <c r="B5783" s="19" t="s">
        <v>8141</v>
      </c>
      <c r="C5783" s="19" t="s">
        <v>8142</v>
      </c>
      <c r="D5783" s="19" t="s">
        <v>8143</v>
      </c>
      <c r="E5783" s="20" t="s">
        <v>21</v>
      </c>
      <c r="F5783" s="19" t="s">
        <v>21</v>
      </c>
      <c r="G5783" s="180">
        <v>87359</v>
      </c>
      <c r="H5783" s="19" t="s">
        <v>8210</v>
      </c>
      <c r="I5783" s="19" t="s">
        <v>15679</v>
      </c>
      <c r="J5783" s="19" t="s">
        <v>23</v>
      </c>
      <c r="K5783" s="20" t="s">
        <v>12464</v>
      </c>
      <c r="L5783" s="19" t="s">
        <v>25</v>
      </c>
    </row>
    <row r="5784" spans="1:12" x14ac:dyDescent="0.25">
      <c r="A5784" s="19" t="s">
        <v>6589</v>
      </c>
      <c r="B5784" s="19" t="s">
        <v>8141</v>
      </c>
      <c r="C5784" s="19" t="s">
        <v>8142</v>
      </c>
      <c r="D5784" s="19" t="s">
        <v>8143</v>
      </c>
      <c r="E5784" s="20" t="s">
        <v>21</v>
      </c>
      <c r="F5784" s="19" t="s">
        <v>21</v>
      </c>
      <c r="G5784" s="180">
        <v>87360</v>
      </c>
      <c r="H5784" s="19" t="s">
        <v>8211</v>
      </c>
      <c r="I5784" s="19" t="s">
        <v>15679</v>
      </c>
      <c r="J5784" s="19" t="s">
        <v>23</v>
      </c>
      <c r="K5784" s="20" t="s">
        <v>12465</v>
      </c>
      <c r="L5784" s="19" t="s">
        <v>25</v>
      </c>
    </row>
    <row r="5785" spans="1:12" x14ac:dyDescent="0.25">
      <c r="A5785" s="19" t="s">
        <v>6589</v>
      </c>
      <c r="B5785" s="19" t="s">
        <v>8141</v>
      </c>
      <c r="C5785" s="19" t="s">
        <v>8142</v>
      </c>
      <c r="D5785" s="19" t="s">
        <v>8143</v>
      </c>
      <c r="E5785" s="20" t="s">
        <v>21</v>
      </c>
      <c r="F5785" s="19" t="s">
        <v>21</v>
      </c>
      <c r="G5785" s="180">
        <v>87361</v>
      </c>
      <c r="H5785" s="19" t="s">
        <v>8212</v>
      </c>
      <c r="I5785" s="19" t="s">
        <v>15679</v>
      </c>
      <c r="J5785" s="19" t="s">
        <v>23</v>
      </c>
      <c r="K5785" s="20" t="s">
        <v>12466</v>
      </c>
      <c r="L5785" s="19" t="s">
        <v>25</v>
      </c>
    </row>
    <row r="5786" spans="1:12" x14ac:dyDescent="0.25">
      <c r="A5786" s="19" t="s">
        <v>6589</v>
      </c>
      <c r="B5786" s="19" t="s">
        <v>8141</v>
      </c>
      <c r="C5786" s="19" t="s">
        <v>8142</v>
      </c>
      <c r="D5786" s="19" t="s">
        <v>8143</v>
      </c>
      <c r="E5786" s="20" t="s">
        <v>21</v>
      </c>
      <c r="F5786" s="19" t="s">
        <v>21</v>
      </c>
      <c r="G5786" s="180">
        <v>87362</v>
      </c>
      <c r="H5786" s="19" t="s">
        <v>8213</v>
      </c>
      <c r="I5786" s="19" t="s">
        <v>15679</v>
      </c>
      <c r="J5786" s="19" t="s">
        <v>23</v>
      </c>
      <c r="K5786" s="20" t="s">
        <v>12467</v>
      </c>
      <c r="L5786" s="19" t="s">
        <v>25</v>
      </c>
    </row>
    <row r="5787" spans="1:12" x14ac:dyDescent="0.25">
      <c r="A5787" s="19" t="s">
        <v>6589</v>
      </c>
      <c r="B5787" s="19" t="s">
        <v>8141</v>
      </c>
      <c r="C5787" s="19" t="s">
        <v>8142</v>
      </c>
      <c r="D5787" s="19" t="s">
        <v>8143</v>
      </c>
      <c r="E5787" s="20" t="s">
        <v>21</v>
      </c>
      <c r="F5787" s="19" t="s">
        <v>21</v>
      </c>
      <c r="G5787" s="180">
        <v>87363</v>
      </c>
      <c r="H5787" s="19" t="s">
        <v>8214</v>
      </c>
      <c r="I5787" s="19" t="s">
        <v>15679</v>
      </c>
      <c r="J5787" s="19" t="s">
        <v>23</v>
      </c>
      <c r="K5787" s="20" t="s">
        <v>12468</v>
      </c>
      <c r="L5787" s="19" t="s">
        <v>25</v>
      </c>
    </row>
    <row r="5788" spans="1:12" x14ac:dyDescent="0.25">
      <c r="A5788" s="19" t="s">
        <v>6589</v>
      </c>
      <c r="B5788" s="19" t="s">
        <v>8141</v>
      </c>
      <c r="C5788" s="19" t="s">
        <v>8142</v>
      </c>
      <c r="D5788" s="19" t="s">
        <v>8143</v>
      </c>
      <c r="E5788" s="20" t="s">
        <v>21</v>
      </c>
      <c r="F5788" s="19" t="s">
        <v>21</v>
      </c>
      <c r="G5788" s="180">
        <v>87364</v>
      </c>
      <c r="H5788" s="19" t="s">
        <v>8215</v>
      </c>
      <c r="I5788" s="19" t="s">
        <v>15679</v>
      </c>
      <c r="J5788" s="19" t="s">
        <v>23</v>
      </c>
      <c r="K5788" s="20" t="s">
        <v>12469</v>
      </c>
      <c r="L5788" s="19" t="s">
        <v>25</v>
      </c>
    </row>
    <row r="5789" spans="1:12" x14ac:dyDescent="0.25">
      <c r="A5789" s="19" t="s">
        <v>6589</v>
      </c>
      <c r="B5789" s="19" t="s">
        <v>8141</v>
      </c>
      <c r="C5789" s="19" t="s">
        <v>8142</v>
      </c>
      <c r="D5789" s="19" t="s">
        <v>8143</v>
      </c>
      <c r="E5789" s="20" t="s">
        <v>21</v>
      </c>
      <c r="F5789" s="19" t="s">
        <v>21</v>
      </c>
      <c r="G5789" s="180">
        <v>87365</v>
      </c>
      <c r="H5789" s="19" t="s">
        <v>8216</v>
      </c>
      <c r="I5789" s="19" t="s">
        <v>15679</v>
      </c>
      <c r="J5789" s="19" t="s">
        <v>23</v>
      </c>
      <c r="K5789" s="20" t="s">
        <v>12470</v>
      </c>
      <c r="L5789" s="19" t="s">
        <v>25</v>
      </c>
    </row>
    <row r="5790" spans="1:12" x14ac:dyDescent="0.25">
      <c r="A5790" s="19" t="s">
        <v>6589</v>
      </c>
      <c r="B5790" s="19" t="s">
        <v>8141</v>
      </c>
      <c r="C5790" s="19" t="s">
        <v>8142</v>
      </c>
      <c r="D5790" s="19" t="s">
        <v>8143</v>
      </c>
      <c r="E5790" s="20" t="s">
        <v>21</v>
      </c>
      <c r="F5790" s="19" t="s">
        <v>21</v>
      </c>
      <c r="G5790" s="180">
        <v>87366</v>
      </c>
      <c r="H5790" s="19" t="s">
        <v>8217</v>
      </c>
      <c r="I5790" s="19" t="s">
        <v>15679</v>
      </c>
      <c r="J5790" s="19" t="s">
        <v>23</v>
      </c>
      <c r="K5790" s="20" t="s">
        <v>12471</v>
      </c>
      <c r="L5790" s="19" t="s">
        <v>25</v>
      </c>
    </row>
    <row r="5791" spans="1:12" x14ac:dyDescent="0.25">
      <c r="A5791" s="19" t="s">
        <v>6589</v>
      </c>
      <c r="B5791" s="19" t="s">
        <v>8141</v>
      </c>
      <c r="C5791" s="19" t="s">
        <v>8142</v>
      </c>
      <c r="D5791" s="19" t="s">
        <v>8143</v>
      </c>
      <c r="E5791" s="20" t="s">
        <v>21</v>
      </c>
      <c r="F5791" s="19" t="s">
        <v>21</v>
      </c>
      <c r="G5791" s="180">
        <v>87367</v>
      </c>
      <c r="H5791" s="19" t="s">
        <v>8218</v>
      </c>
      <c r="I5791" s="19" t="s">
        <v>15679</v>
      </c>
      <c r="J5791" s="19" t="s">
        <v>23</v>
      </c>
      <c r="K5791" s="20" t="s">
        <v>12472</v>
      </c>
      <c r="L5791" s="19" t="s">
        <v>25</v>
      </c>
    </row>
    <row r="5792" spans="1:12" x14ac:dyDescent="0.25">
      <c r="A5792" s="19" t="s">
        <v>6589</v>
      </c>
      <c r="B5792" s="19" t="s">
        <v>8141</v>
      </c>
      <c r="C5792" s="19" t="s">
        <v>8142</v>
      </c>
      <c r="D5792" s="19" t="s">
        <v>8143</v>
      </c>
      <c r="E5792" s="20" t="s">
        <v>21</v>
      </c>
      <c r="F5792" s="19" t="s">
        <v>21</v>
      </c>
      <c r="G5792" s="180">
        <v>87368</v>
      </c>
      <c r="H5792" s="19" t="s">
        <v>8219</v>
      </c>
      <c r="I5792" s="19" t="s">
        <v>15679</v>
      </c>
      <c r="J5792" s="19" t="s">
        <v>23</v>
      </c>
      <c r="K5792" s="20" t="s">
        <v>10308</v>
      </c>
      <c r="L5792" s="19" t="s">
        <v>25</v>
      </c>
    </row>
    <row r="5793" spans="1:12" x14ac:dyDescent="0.25">
      <c r="A5793" s="19" t="s">
        <v>6589</v>
      </c>
      <c r="B5793" s="19" t="s">
        <v>8141</v>
      </c>
      <c r="C5793" s="19" t="s">
        <v>8142</v>
      </c>
      <c r="D5793" s="19" t="s">
        <v>8143</v>
      </c>
      <c r="E5793" s="20" t="s">
        <v>21</v>
      </c>
      <c r="F5793" s="19" t="s">
        <v>21</v>
      </c>
      <c r="G5793" s="180">
        <v>87369</v>
      </c>
      <c r="H5793" s="19" t="s">
        <v>8220</v>
      </c>
      <c r="I5793" s="19" t="s">
        <v>15679</v>
      </c>
      <c r="J5793" s="19" t="s">
        <v>23</v>
      </c>
      <c r="K5793" s="20" t="s">
        <v>12473</v>
      </c>
      <c r="L5793" s="19" t="s">
        <v>25</v>
      </c>
    </row>
    <row r="5794" spans="1:12" x14ac:dyDescent="0.25">
      <c r="A5794" s="19" t="s">
        <v>6589</v>
      </c>
      <c r="B5794" s="19" t="s">
        <v>8141</v>
      </c>
      <c r="C5794" s="19" t="s">
        <v>8142</v>
      </c>
      <c r="D5794" s="19" t="s">
        <v>8143</v>
      </c>
      <c r="E5794" s="20" t="s">
        <v>21</v>
      </c>
      <c r="F5794" s="19" t="s">
        <v>21</v>
      </c>
      <c r="G5794" s="180">
        <v>87370</v>
      </c>
      <c r="H5794" s="19" t="s">
        <v>8221</v>
      </c>
      <c r="I5794" s="19" t="s">
        <v>15679</v>
      </c>
      <c r="J5794" s="19" t="s">
        <v>23</v>
      </c>
      <c r="K5794" s="20" t="s">
        <v>12474</v>
      </c>
      <c r="L5794" s="19" t="s">
        <v>25</v>
      </c>
    </row>
    <row r="5795" spans="1:12" x14ac:dyDescent="0.25">
      <c r="A5795" s="19" t="s">
        <v>6589</v>
      </c>
      <c r="B5795" s="19" t="s">
        <v>8141</v>
      </c>
      <c r="C5795" s="19" t="s">
        <v>8142</v>
      </c>
      <c r="D5795" s="19" t="s">
        <v>8143</v>
      </c>
      <c r="E5795" s="20" t="s">
        <v>21</v>
      </c>
      <c r="F5795" s="19" t="s">
        <v>21</v>
      </c>
      <c r="G5795" s="180">
        <v>87371</v>
      </c>
      <c r="H5795" s="19" t="s">
        <v>8222</v>
      </c>
      <c r="I5795" s="19" t="s">
        <v>15679</v>
      </c>
      <c r="J5795" s="19" t="s">
        <v>23</v>
      </c>
      <c r="K5795" s="20" t="s">
        <v>12475</v>
      </c>
      <c r="L5795" s="19" t="s">
        <v>25</v>
      </c>
    </row>
    <row r="5796" spans="1:12" x14ac:dyDescent="0.25">
      <c r="A5796" s="19" t="s">
        <v>6589</v>
      </c>
      <c r="B5796" s="19" t="s">
        <v>8141</v>
      </c>
      <c r="C5796" s="19" t="s">
        <v>8142</v>
      </c>
      <c r="D5796" s="19" t="s">
        <v>8143</v>
      </c>
      <c r="E5796" s="20" t="s">
        <v>21</v>
      </c>
      <c r="F5796" s="19" t="s">
        <v>21</v>
      </c>
      <c r="G5796" s="180">
        <v>87372</v>
      </c>
      <c r="H5796" s="19" t="s">
        <v>8224</v>
      </c>
      <c r="I5796" s="19" t="s">
        <v>15679</v>
      </c>
      <c r="J5796" s="19" t="s">
        <v>23</v>
      </c>
      <c r="K5796" s="20" t="s">
        <v>12476</v>
      </c>
      <c r="L5796" s="19" t="s">
        <v>25</v>
      </c>
    </row>
    <row r="5797" spans="1:12" x14ac:dyDescent="0.25">
      <c r="A5797" s="19" t="s">
        <v>6589</v>
      </c>
      <c r="B5797" s="19" t="s">
        <v>8141</v>
      </c>
      <c r="C5797" s="19" t="s">
        <v>8142</v>
      </c>
      <c r="D5797" s="19" t="s">
        <v>8143</v>
      </c>
      <c r="E5797" s="20" t="s">
        <v>21</v>
      </c>
      <c r="F5797" s="19" t="s">
        <v>21</v>
      </c>
      <c r="G5797" s="180">
        <v>87373</v>
      </c>
      <c r="H5797" s="19" t="s">
        <v>8225</v>
      </c>
      <c r="I5797" s="19" t="s">
        <v>15679</v>
      </c>
      <c r="J5797" s="19" t="s">
        <v>23</v>
      </c>
      <c r="K5797" s="20" t="s">
        <v>12477</v>
      </c>
      <c r="L5797" s="19" t="s">
        <v>25</v>
      </c>
    </row>
    <row r="5798" spans="1:12" x14ac:dyDescent="0.25">
      <c r="A5798" s="19" t="s">
        <v>6589</v>
      </c>
      <c r="B5798" s="19" t="s">
        <v>8141</v>
      </c>
      <c r="C5798" s="19" t="s">
        <v>8142</v>
      </c>
      <c r="D5798" s="19" t="s">
        <v>8143</v>
      </c>
      <c r="E5798" s="20" t="s">
        <v>21</v>
      </c>
      <c r="F5798" s="19" t="s">
        <v>21</v>
      </c>
      <c r="G5798" s="180">
        <v>87374</v>
      </c>
      <c r="H5798" s="19" t="s">
        <v>8226</v>
      </c>
      <c r="I5798" s="19" t="s">
        <v>15679</v>
      </c>
      <c r="J5798" s="19" t="s">
        <v>23</v>
      </c>
      <c r="K5798" s="20" t="s">
        <v>12478</v>
      </c>
      <c r="L5798" s="19" t="s">
        <v>25</v>
      </c>
    </row>
    <row r="5799" spans="1:12" x14ac:dyDescent="0.25">
      <c r="A5799" s="19" t="s">
        <v>6589</v>
      </c>
      <c r="B5799" s="19" t="s">
        <v>8141</v>
      </c>
      <c r="C5799" s="19" t="s">
        <v>8142</v>
      </c>
      <c r="D5799" s="19" t="s">
        <v>8143</v>
      </c>
      <c r="E5799" s="20" t="s">
        <v>21</v>
      </c>
      <c r="F5799" s="19" t="s">
        <v>21</v>
      </c>
      <c r="G5799" s="180">
        <v>87375</v>
      </c>
      <c r="H5799" s="19" t="s">
        <v>8227</v>
      </c>
      <c r="I5799" s="19" t="s">
        <v>15679</v>
      </c>
      <c r="J5799" s="19" t="s">
        <v>23</v>
      </c>
      <c r="K5799" s="20" t="s">
        <v>12479</v>
      </c>
      <c r="L5799" s="19" t="s">
        <v>25</v>
      </c>
    </row>
    <row r="5800" spans="1:12" x14ac:dyDescent="0.25">
      <c r="A5800" s="19" t="s">
        <v>6589</v>
      </c>
      <c r="B5800" s="19" t="s">
        <v>8141</v>
      </c>
      <c r="C5800" s="19" t="s">
        <v>8142</v>
      </c>
      <c r="D5800" s="19" t="s">
        <v>8143</v>
      </c>
      <c r="E5800" s="20" t="s">
        <v>21</v>
      </c>
      <c r="F5800" s="19" t="s">
        <v>21</v>
      </c>
      <c r="G5800" s="180">
        <v>87376</v>
      </c>
      <c r="H5800" s="19" t="s">
        <v>8228</v>
      </c>
      <c r="I5800" s="19" t="s">
        <v>15679</v>
      </c>
      <c r="J5800" s="19" t="s">
        <v>23</v>
      </c>
      <c r="K5800" s="20" t="s">
        <v>12480</v>
      </c>
      <c r="L5800" s="19" t="s">
        <v>25</v>
      </c>
    </row>
    <row r="5801" spans="1:12" x14ac:dyDescent="0.25">
      <c r="A5801" s="19" t="s">
        <v>6589</v>
      </c>
      <c r="B5801" s="19" t="s">
        <v>8141</v>
      </c>
      <c r="C5801" s="19" t="s">
        <v>8142</v>
      </c>
      <c r="D5801" s="19" t="s">
        <v>8143</v>
      </c>
      <c r="E5801" s="20" t="s">
        <v>21</v>
      </c>
      <c r="F5801" s="19" t="s">
        <v>21</v>
      </c>
      <c r="G5801" s="180">
        <v>87377</v>
      </c>
      <c r="H5801" s="19" t="s">
        <v>8229</v>
      </c>
      <c r="I5801" s="19" t="s">
        <v>15679</v>
      </c>
      <c r="J5801" s="19" t="s">
        <v>23</v>
      </c>
      <c r="K5801" s="20" t="s">
        <v>12481</v>
      </c>
      <c r="L5801" s="19" t="s">
        <v>25</v>
      </c>
    </row>
    <row r="5802" spans="1:12" x14ac:dyDescent="0.25">
      <c r="A5802" s="19" t="s">
        <v>6589</v>
      </c>
      <c r="B5802" s="19" t="s">
        <v>8141</v>
      </c>
      <c r="C5802" s="19" t="s">
        <v>8142</v>
      </c>
      <c r="D5802" s="19" t="s">
        <v>8143</v>
      </c>
      <c r="E5802" s="20" t="s">
        <v>21</v>
      </c>
      <c r="F5802" s="19" t="s">
        <v>21</v>
      </c>
      <c r="G5802" s="180">
        <v>87378</v>
      </c>
      <c r="H5802" s="19" t="s">
        <v>8230</v>
      </c>
      <c r="I5802" s="19" t="s">
        <v>15679</v>
      </c>
      <c r="J5802" s="19" t="s">
        <v>23</v>
      </c>
      <c r="K5802" s="20" t="s">
        <v>12482</v>
      </c>
      <c r="L5802" s="19" t="s">
        <v>25</v>
      </c>
    </row>
    <row r="5803" spans="1:12" x14ac:dyDescent="0.25">
      <c r="A5803" s="19" t="s">
        <v>6589</v>
      </c>
      <c r="B5803" s="19" t="s">
        <v>8141</v>
      </c>
      <c r="C5803" s="19" t="s">
        <v>8142</v>
      </c>
      <c r="D5803" s="19" t="s">
        <v>8143</v>
      </c>
      <c r="E5803" s="20" t="s">
        <v>21</v>
      </c>
      <c r="F5803" s="19" t="s">
        <v>21</v>
      </c>
      <c r="G5803" s="180">
        <v>87379</v>
      </c>
      <c r="H5803" s="19" t="s">
        <v>8231</v>
      </c>
      <c r="I5803" s="19" t="s">
        <v>15679</v>
      </c>
      <c r="J5803" s="19" t="s">
        <v>23</v>
      </c>
      <c r="K5803" s="20" t="s">
        <v>12483</v>
      </c>
      <c r="L5803" s="19" t="s">
        <v>25</v>
      </c>
    </row>
    <row r="5804" spans="1:12" x14ac:dyDescent="0.25">
      <c r="A5804" s="19" t="s">
        <v>6589</v>
      </c>
      <c r="B5804" s="19" t="s">
        <v>8141</v>
      </c>
      <c r="C5804" s="19" t="s">
        <v>8142</v>
      </c>
      <c r="D5804" s="19" t="s">
        <v>8143</v>
      </c>
      <c r="E5804" s="20" t="s">
        <v>21</v>
      </c>
      <c r="F5804" s="19" t="s">
        <v>21</v>
      </c>
      <c r="G5804" s="180">
        <v>87380</v>
      </c>
      <c r="H5804" s="19" t="s">
        <v>8232</v>
      </c>
      <c r="I5804" s="19" t="s">
        <v>15679</v>
      </c>
      <c r="J5804" s="19" t="s">
        <v>23</v>
      </c>
      <c r="K5804" s="20" t="s">
        <v>12484</v>
      </c>
      <c r="L5804" s="19" t="s">
        <v>25</v>
      </c>
    </row>
    <row r="5805" spans="1:12" x14ac:dyDescent="0.25">
      <c r="A5805" s="19" t="s">
        <v>6589</v>
      </c>
      <c r="B5805" s="19" t="s">
        <v>8141</v>
      </c>
      <c r="C5805" s="19" t="s">
        <v>8142</v>
      </c>
      <c r="D5805" s="19" t="s">
        <v>8143</v>
      </c>
      <c r="E5805" s="20" t="s">
        <v>21</v>
      </c>
      <c r="F5805" s="19" t="s">
        <v>21</v>
      </c>
      <c r="G5805" s="180">
        <v>87381</v>
      </c>
      <c r="H5805" s="19" t="s">
        <v>8233</v>
      </c>
      <c r="I5805" s="19" t="s">
        <v>15679</v>
      </c>
      <c r="J5805" s="19" t="s">
        <v>23</v>
      </c>
      <c r="K5805" s="20" t="s">
        <v>12485</v>
      </c>
      <c r="L5805" s="19" t="s">
        <v>25</v>
      </c>
    </row>
    <row r="5806" spans="1:12" x14ac:dyDescent="0.25">
      <c r="A5806" s="19" t="s">
        <v>6589</v>
      </c>
      <c r="B5806" s="19" t="s">
        <v>8141</v>
      </c>
      <c r="C5806" s="19" t="s">
        <v>8142</v>
      </c>
      <c r="D5806" s="19" t="s">
        <v>8143</v>
      </c>
      <c r="E5806" s="20" t="s">
        <v>21</v>
      </c>
      <c r="F5806" s="19" t="s">
        <v>21</v>
      </c>
      <c r="G5806" s="180">
        <v>87382</v>
      </c>
      <c r="H5806" s="19" t="s">
        <v>8234</v>
      </c>
      <c r="I5806" s="19" t="s">
        <v>15679</v>
      </c>
      <c r="J5806" s="19" t="s">
        <v>23</v>
      </c>
      <c r="K5806" s="20" t="s">
        <v>12486</v>
      </c>
      <c r="L5806" s="19" t="s">
        <v>25</v>
      </c>
    </row>
    <row r="5807" spans="1:12" x14ac:dyDescent="0.25">
      <c r="A5807" s="19" t="s">
        <v>6589</v>
      </c>
      <c r="B5807" s="19" t="s">
        <v>8141</v>
      </c>
      <c r="C5807" s="19" t="s">
        <v>8142</v>
      </c>
      <c r="D5807" s="19" t="s">
        <v>8143</v>
      </c>
      <c r="E5807" s="20" t="s">
        <v>21</v>
      </c>
      <c r="F5807" s="19" t="s">
        <v>21</v>
      </c>
      <c r="G5807" s="180">
        <v>87383</v>
      </c>
      <c r="H5807" s="19" t="s">
        <v>8235</v>
      </c>
      <c r="I5807" s="19" t="s">
        <v>15679</v>
      </c>
      <c r="J5807" s="19" t="s">
        <v>23</v>
      </c>
      <c r="K5807" s="20" t="s">
        <v>12487</v>
      </c>
      <c r="L5807" s="19" t="s">
        <v>25</v>
      </c>
    </row>
    <row r="5808" spans="1:12" x14ac:dyDescent="0.25">
      <c r="A5808" s="19" t="s">
        <v>6589</v>
      </c>
      <c r="B5808" s="19" t="s">
        <v>8141</v>
      </c>
      <c r="C5808" s="19" t="s">
        <v>8142</v>
      </c>
      <c r="D5808" s="19" t="s">
        <v>8143</v>
      </c>
      <c r="E5808" s="20" t="s">
        <v>21</v>
      </c>
      <c r="F5808" s="19" t="s">
        <v>21</v>
      </c>
      <c r="G5808" s="180">
        <v>87384</v>
      </c>
      <c r="H5808" s="19" t="s">
        <v>8236</v>
      </c>
      <c r="I5808" s="19" t="s">
        <v>15679</v>
      </c>
      <c r="J5808" s="19" t="s">
        <v>23</v>
      </c>
      <c r="K5808" s="20" t="s">
        <v>12488</v>
      </c>
      <c r="L5808" s="19" t="s">
        <v>25</v>
      </c>
    </row>
    <row r="5809" spans="1:12" x14ac:dyDescent="0.25">
      <c r="A5809" s="19" t="s">
        <v>6589</v>
      </c>
      <c r="B5809" s="19" t="s">
        <v>8141</v>
      </c>
      <c r="C5809" s="19" t="s">
        <v>8142</v>
      </c>
      <c r="D5809" s="19" t="s">
        <v>8143</v>
      </c>
      <c r="E5809" s="20" t="s">
        <v>21</v>
      </c>
      <c r="F5809" s="19" t="s">
        <v>21</v>
      </c>
      <c r="G5809" s="180">
        <v>87385</v>
      </c>
      <c r="H5809" s="19" t="s">
        <v>8238</v>
      </c>
      <c r="I5809" s="19" t="s">
        <v>15679</v>
      </c>
      <c r="J5809" s="19" t="s">
        <v>23</v>
      </c>
      <c r="K5809" s="20" t="s">
        <v>12489</v>
      </c>
      <c r="L5809" s="19" t="s">
        <v>25</v>
      </c>
    </row>
    <row r="5810" spans="1:12" x14ac:dyDescent="0.25">
      <c r="A5810" s="19" t="s">
        <v>6589</v>
      </c>
      <c r="B5810" s="19" t="s">
        <v>8141</v>
      </c>
      <c r="C5810" s="19" t="s">
        <v>8142</v>
      </c>
      <c r="D5810" s="19" t="s">
        <v>8143</v>
      </c>
      <c r="E5810" s="20" t="s">
        <v>21</v>
      </c>
      <c r="F5810" s="19" t="s">
        <v>21</v>
      </c>
      <c r="G5810" s="180">
        <v>87386</v>
      </c>
      <c r="H5810" s="19" t="s">
        <v>8239</v>
      </c>
      <c r="I5810" s="19" t="s">
        <v>15679</v>
      </c>
      <c r="J5810" s="19" t="s">
        <v>23</v>
      </c>
      <c r="K5810" s="20" t="s">
        <v>12490</v>
      </c>
      <c r="L5810" s="19" t="s">
        <v>25</v>
      </c>
    </row>
    <row r="5811" spans="1:12" x14ac:dyDescent="0.25">
      <c r="A5811" s="19" t="s">
        <v>6589</v>
      </c>
      <c r="B5811" s="19" t="s">
        <v>8141</v>
      </c>
      <c r="C5811" s="19" t="s">
        <v>8142</v>
      </c>
      <c r="D5811" s="19" t="s">
        <v>8143</v>
      </c>
      <c r="E5811" s="20" t="s">
        <v>21</v>
      </c>
      <c r="F5811" s="19" t="s">
        <v>21</v>
      </c>
      <c r="G5811" s="180">
        <v>87387</v>
      </c>
      <c r="H5811" s="19" t="s">
        <v>8240</v>
      </c>
      <c r="I5811" s="19" t="s">
        <v>15679</v>
      </c>
      <c r="J5811" s="19" t="s">
        <v>23</v>
      </c>
      <c r="K5811" s="20" t="s">
        <v>12491</v>
      </c>
      <c r="L5811" s="19" t="s">
        <v>25</v>
      </c>
    </row>
    <row r="5812" spans="1:12" x14ac:dyDescent="0.25">
      <c r="A5812" s="19" t="s">
        <v>6589</v>
      </c>
      <c r="B5812" s="19" t="s">
        <v>8141</v>
      </c>
      <c r="C5812" s="19" t="s">
        <v>8142</v>
      </c>
      <c r="D5812" s="19" t="s">
        <v>8143</v>
      </c>
      <c r="E5812" s="20" t="s">
        <v>21</v>
      </c>
      <c r="F5812" s="19" t="s">
        <v>21</v>
      </c>
      <c r="G5812" s="180">
        <v>87388</v>
      </c>
      <c r="H5812" s="19" t="s">
        <v>8241</v>
      </c>
      <c r="I5812" s="19" t="s">
        <v>15679</v>
      </c>
      <c r="J5812" s="19" t="s">
        <v>23</v>
      </c>
      <c r="K5812" s="20" t="s">
        <v>12492</v>
      </c>
      <c r="L5812" s="19" t="s">
        <v>25</v>
      </c>
    </row>
    <row r="5813" spans="1:12" x14ac:dyDescent="0.25">
      <c r="A5813" s="19" t="s">
        <v>6589</v>
      </c>
      <c r="B5813" s="19" t="s">
        <v>8141</v>
      </c>
      <c r="C5813" s="19" t="s">
        <v>8142</v>
      </c>
      <c r="D5813" s="19" t="s">
        <v>8143</v>
      </c>
      <c r="E5813" s="20" t="s">
        <v>21</v>
      </c>
      <c r="F5813" s="19" t="s">
        <v>21</v>
      </c>
      <c r="G5813" s="180">
        <v>87389</v>
      </c>
      <c r="H5813" s="19" t="s">
        <v>8242</v>
      </c>
      <c r="I5813" s="19" t="s">
        <v>15679</v>
      </c>
      <c r="J5813" s="19" t="s">
        <v>23</v>
      </c>
      <c r="K5813" s="20" t="s">
        <v>12493</v>
      </c>
      <c r="L5813" s="19" t="s">
        <v>25</v>
      </c>
    </row>
    <row r="5814" spans="1:12" x14ac:dyDescent="0.25">
      <c r="A5814" s="19" t="s">
        <v>6589</v>
      </c>
      <c r="B5814" s="19" t="s">
        <v>8141</v>
      </c>
      <c r="C5814" s="19" t="s">
        <v>8142</v>
      </c>
      <c r="D5814" s="19" t="s">
        <v>8143</v>
      </c>
      <c r="E5814" s="20" t="s">
        <v>21</v>
      </c>
      <c r="F5814" s="19" t="s">
        <v>21</v>
      </c>
      <c r="G5814" s="180">
        <v>87390</v>
      </c>
      <c r="H5814" s="19" t="s">
        <v>8243</v>
      </c>
      <c r="I5814" s="19" t="s">
        <v>15679</v>
      </c>
      <c r="J5814" s="19" t="s">
        <v>23</v>
      </c>
      <c r="K5814" s="20" t="s">
        <v>12494</v>
      </c>
      <c r="L5814" s="19" t="s">
        <v>25</v>
      </c>
    </row>
    <row r="5815" spans="1:12" x14ac:dyDescent="0.25">
      <c r="A5815" s="19" t="s">
        <v>6589</v>
      </c>
      <c r="B5815" s="19" t="s">
        <v>8141</v>
      </c>
      <c r="C5815" s="19" t="s">
        <v>8142</v>
      </c>
      <c r="D5815" s="19" t="s">
        <v>8143</v>
      </c>
      <c r="E5815" s="20" t="s">
        <v>21</v>
      </c>
      <c r="F5815" s="19" t="s">
        <v>21</v>
      </c>
      <c r="G5815" s="180">
        <v>87391</v>
      </c>
      <c r="H5815" s="19" t="s">
        <v>8244</v>
      </c>
      <c r="I5815" s="19" t="s">
        <v>15679</v>
      </c>
      <c r="J5815" s="19" t="s">
        <v>23</v>
      </c>
      <c r="K5815" s="20" t="s">
        <v>12495</v>
      </c>
      <c r="L5815" s="19" t="s">
        <v>25</v>
      </c>
    </row>
    <row r="5816" spans="1:12" x14ac:dyDescent="0.25">
      <c r="A5816" s="19" t="s">
        <v>6589</v>
      </c>
      <c r="B5816" s="19" t="s">
        <v>8141</v>
      </c>
      <c r="C5816" s="19" t="s">
        <v>8142</v>
      </c>
      <c r="D5816" s="19" t="s">
        <v>8143</v>
      </c>
      <c r="E5816" s="20" t="s">
        <v>21</v>
      </c>
      <c r="F5816" s="19" t="s">
        <v>21</v>
      </c>
      <c r="G5816" s="180">
        <v>87393</v>
      </c>
      <c r="H5816" s="19" t="s">
        <v>8245</v>
      </c>
      <c r="I5816" s="19" t="s">
        <v>15679</v>
      </c>
      <c r="J5816" s="19" t="s">
        <v>23</v>
      </c>
      <c r="K5816" s="20" t="s">
        <v>12496</v>
      </c>
      <c r="L5816" s="19" t="s">
        <v>25</v>
      </c>
    </row>
    <row r="5817" spans="1:12" x14ac:dyDescent="0.25">
      <c r="A5817" s="19" t="s">
        <v>6589</v>
      </c>
      <c r="B5817" s="19" t="s">
        <v>8141</v>
      </c>
      <c r="C5817" s="19" t="s">
        <v>8142</v>
      </c>
      <c r="D5817" s="19" t="s">
        <v>8143</v>
      </c>
      <c r="E5817" s="20" t="s">
        <v>21</v>
      </c>
      <c r="F5817" s="19" t="s">
        <v>21</v>
      </c>
      <c r="G5817" s="180">
        <v>87394</v>
      </c>
      <c r="H5817" s="19" t="s">
        <v>8246</v>
      </c>
      <c r="I5817" s="19" t="s">
        <v>15679</v>
      </c>
      <c r="J5817" s="19" t="s">
        <v>23</v>
      </c>
      <c r="K5817" s="20" t="s">
        <v>12497</v>
      </c>
      <c r="L5817" s="19" t="s">
        <v>25</v>
      </c>
    </row>
    <row r="5818" spans="1:12" x14ac:dyDescent="0.25">
      <c r="A5818" s="19" t="s">
        <v>6589</v>
      </c>
      <c r="B5818" s="19" t="s">
        <v>8141</v>
      </c>
      <c r="C5818" s="19" t="s">
        <v>8142</v>
      </c>
      <c r="D5818" s="19" t="s">
        <v>8143</v>
      </c>
      <c r="E5818" s="20" t="s">
        <v>21</v>
      </c>
      <c r="F5818" s="19" t="s">
        <v>21</v>
      </c>
      <c r="G5818" s="180">
        <v>87395</v>
      </c>
      <c r="H5818" s="19" t="s">
        <v>8247</v>
      </c>
      <c r="I5818" s="19" t="s">
        <v>15679</v>
      </c>
      <c r="J5818" s="19" t="s">
        <v>23</v>
      </c>
      <c r="K5818" s="20" t="s">
        <v>12498</v>
      </c>
      <c r="L5818" s="19" t="s">
        <v>25</v>
      </c>
    </row>
    <row r="5819" spans="1:12" x14ac:dyDescent="0.25">
      <c r="A5819" s="19" t="s">
        <v>6589</v>
      </c>
      <c r="B5819" s="19" t="s">
        <v>8141</v>
      </c>
      <c r="C5819" s="19" t="s">
        <v>8142</v>
      </c>
      <c r="D5819" s="19" t="s">
        <v>8143</v>
      </c>
      <c r="E5819" s="20" t="s">
        <v>21</v>
      </c>
      <c r="F5819" s="19" t="s">
        <v>21</v>
      </c>
      <c r="G5819" s="180">
        <v>87396</v>
      </c>
      <c r="H5819" s="19" t="s">
        <v>8248</v>
      </c>
      <c r="I5819" s="19" t="s">
        <v>15679</v>
      </c>
      <c r="J5819" s="19" t="s">
        <v>23</v>
      </c>
      <c r="K5819" s="20" t="s">
        <v>12499</v>
      </c>
      <c r="L5819" s="19" t="s">
        <v>25</v>
      </c>
    </row>
    <row r="5820" spans="1:12" x14ac:dyDescent="0.25">
      <c r="A5820" s="19" t="s">
        <v>6589</v>
      </c>
      <c r="B5820" s="19" t="s">
        <v>8141</v>
      </c>
      <c r="C5820" s="19" t="s">
        <v>8142</v>
      </c>
      <c r="D5820" s="19" t="s">
        <v>8143</v>
      </c>
      <c r="E5820" s="20" t="s">
        <v>21</v>
      </c>
      <c r="F5820" s="19" t="s">
        <v>21</v>
      </c>
      <c r="G5820" s="180">
        <v>87397</v>
      </c>
      <c r="H5820" s="19" t="s">
        <v>8249</v>
      </c>
      <c r="I5820" s="19" t="s">
        <v>15679</v>
      </c>
      <c r="J5820" s="19" t="s">
        <v>23</v>
      </c>
      <c r="K5820" s="20" t="s">
        <v>12500</v>
      </c>
      <c r="L5820" s="19" t="s">
        <v>25</v>
      </c>
    </row>
    <row r="5821" spans="1:12" x14ac:dyDescent="0.25">
      <c r="A5821" s="19" t="s">
        <v>6589</v>
      </c>
      <c r="B5821" s="19" t="s">
        <v>8141</v>
      </c>
      <c r="C5821" s="19" t="s">
        <v>8142</v>
      </c>
      <c r="D5821" s="19" t="s">
        <v>8143</v>
      </c>
      <c r="E5821" s="20" t="s">
        <v>21</v>
      </c>
      <c r="F5821" s="19" t="s">
        <v>21</v>
      </c>
      <c r="G5821" s="180">
        <v>87398</v>
      </c>
      <c r="H5821" s="19" t="s">
        <v>8250</v>
      </c>
      <c r="I5821" s="19" t="s">
        <v>15679</v>
      </c>
      <c r="J5821" s="19" t="s">
        <v>23</v>
      </c>
      <c r="K5821" s="20" t="s">
        <v>12501</v>
      </c>
      <c r="L5821" s="19" t="s">
        <v>25</v>
      </c>
    </row>
    <row r="5822" spans="1:12" x14ac:dyDescent="0.25">
      <c r="A5822" s="19" t="s">
        <v>6589</v>
      </c>
      <c r="B5822" s="19" t="s">
        <v>8141</v>
      </c>
      <c r="C5822" s="19" t="s">
        <v>8142</v>
      </c>
      <c r="D5822" s="19" t="s">
        <v>8143</v>
      </c>
      <c r="E5822" s="20" t="s">
        <v>21</v>
      </c>
      <c r="F5822" s="19" t="s">
        <v>21</v>
      </c>
      <c r="G5822" s="180">
        <v>87399</v>
      </c>
      <c r="H5822" s="19" t="s">
        <v>8251</v>
      </c>
      <c r="I5822" s="19" t="s">
        <v>15679</v>
      </c>
      <c r="J5822" s="19" t="s">
        <v>23</v>
      </c>
      <c r="K5822" s="20" t="s">
        <v>12502</v>
      </c>
      <c r="L5822" s="19" t="s">
        <v>25</v>
      </c>
    </row>
    <row r="5823" spans="1:12" x14ac:dyDescent="0.25">
      <c r="A5823" s="19" t="s">
        <v>6589</v>
      </c>
      <c r="B5823" s="19" t="s">
        <v>8141</v>
      </c>
      <c r="C5823" s="19" t="s">
        <v>8142</v>
      </c>
      <c r="D5823" s="19" t="s">
        <v>8143</v>
      </c>
      <c r="E5823" s="20" t="s">
        <v>21</v>
      </c>
      <c r="F5823" s="19" t="s">
        <v>21</v>
      </c>
      <c r="G5823" s="180">
        <v>87401</v>
      </c>
      <c r="H5823" s="19" t="s">
        <v>8252</v>
      </c>
      <c r="I5823" s="19" t="s">
        <v>15679</v>
      </c>
      <c r="J5823" s="19" t="s">
        <v>23</v>
      </c>
      <c r="K5823" s="20" t="s">
        <v>12503</v>
      </c>
      <c r="L5823" s="19" t="s">
        <v>25</v>
      </c>
    </row>
    <row r="5824" spans="1:12" x14ac:dyDescent="0.25">
      <c r="A5824" s="19" t="s">
        <v>6589</v>
      </c>
      <c r="B5824" s="19" t="s">
        <v>8141</v>
      </c>
      <c r="C5824" s="19" t="s">
        <v>8142</v>
      </c>
      <c r="D5824" s="19" t="s">
        <v>8143</v>
      </c>
      <c r="E5824" s="20" t="s">
        <v>21</v>
      </c>
      <c r="F5824" s="19" t="s">
        <v>21</v>
      </c>
      <c r="G5824" s="180">
        <v>87402</v>
      </c>
      <c r="H5824" s="19" t="s">
        <v>8253</v>
      </c>
      <c r="I5824" s="19" t="s">
        <v>15679</v>
      </c>
      <c r="J5824" s="19" t="s">
        <v>23</v>
      </c>
      <c r="K5824" s="20" t="s">
        <v>12504</v>
      </c>
      <c r="L5824" s="19" t="s">
        <v>25</v>
      </c>
    </row>
    <row r="5825" spans="1:12" x14ac:dyDescent="0.25">
      <c r="A5825" s="19" t="s">
        <v>6589</v>
      </c>
      <c r="B5825" s="19" t="s">
        <v>8141</v>
      </c>
      <c r="C5825" s="19" t="s">
        <v>8142</v>
      </c>
      <c r="D5825" s="19" t="s">
        <v>8143</v>
      </c>
      <c r="E5825" s="20" t="s">
        <v>21</v>
      </c>
      <c r="F5825" s="19" t="s">
        <v>21</v>
      </c>
      <c r="G5825" s="180">
        <v>87404</v>
      </c>
      <c r="H5825" s="19" t="s">
        <v>8254</v>
      </c>
      <c r="I5825" s="19" t="s">
        <v>15679</v>
      </c>
      <c r="J5825" s="19" t="s">
        <v>23</v>
      </c>
      <c r="K5825" s="20" t="s">
        <v>12505</v>
      </c>
      <c r="L5825" s="19" t="s">
        <v>25</v>
      </c>
    </row>
    <row r="5826" spans="1:12" x14ac:dyDescent="0.25">
      <c r="A5826" s="19" t="s">
        <v>6589</v>
      </c>
      <c r="B5826" s="19" t="s">
        <v>8141</v>
      </c>
      <c r="C5826" s="19" t="s">
        <v>8142</v>
      </c>
      <c r="D5826" s="19" t="s">
        <v>8143</v>
      </c>
      <c r="E5826" s="20" t="s">
        <v>21</v>
      </c>
      <c r="F5826" s="19" t="s">
        <v>21</v>
      </c>
      <c r="G5826" s="180">
        <v>87405</v>
      </c>
      <c r="H5826" s="19" t="s">
        <v>8255</v>
      </c>
      <c r="I5826" s="19" t="s">
        <v>15679</v>
      </c>
      <c r="J5826" s="19" t="s">
        <v>23</v>
      </c>
      <c r="K5826" s="20" t="s">
        <v>12506</v>
      </c>
      <c r="L5826" s="19" t="s">
        <v>25</v>
      </c>
    </row>
    <row r="5827" spans="1:12" x14ac:dyDescent="0.25">
      <c r="A5827" s="19" t="s">
        <v>6589</v>
      </c>
      <c r="B5827" s="19" t="s">
        <v>8141</v>
      </c>
      <c r="C5827" s="19" t="s">
        <v>8142</v>
      </c>
      <c r="D5827" s="19" t="s">
        <v>8143</v>
      </c>
      <c r="E5827" s="20" t="s">
        <v>21</v>
      </c>
      <c r="F5827" s="19" t="s">
        <v>21</v>
      </c>
      <c r="G5827" s="180">
        <v>87407</v>
      </c>
      <c r="H5827" s="19" t="s">
        <v>8256</v>
      </c>
      <c r="I5827" s="19" t="s">
        <v>15679</v>
      </c>
      <c r="J5827" s="19" t="s">
        <v>23</v>
      </c>
      <c r="K5827" s="20" t="s">
        <v>12507</v>
      </c>
      <c r="L5827" s="19" t="s">
        <v>25</v>
      </c>
    </row>
    <row r="5828" spans="1:12" x14ac:dyDescent="0.25">
      <c r="A5828" s="19" t="s">
        <v>6589</v>
      </c>
      <c r="B5828" s="19" t="s">
        <v>8141</v>
      </c>
      <c r="C5828" s="19" t="s">
        <v>8142</v>
      </c>
      <c r="D5828" s="19" t="s">
        <v>8143</v>
      </c>
      <c r="E5828" s="20" t="s">
        <v>21</v>
      </c>
      <c r="F5828" s="19" t="s">
        <v>21</v>
      </c>
      <c r="G5828" s="180">
        <v>87408</v>
      </c>
      <c r="H5828" s="19" t="s">
        <v>8257</v>
      </c>
      <c r="I5828" s="19" t="s">
        <v>15679</v>
      </c>
      <c r="J5828" s="19" t="s">
        <v>23</v>
      </c>
      <c r="K5828" s="20" t="s">
        <v>12508</v>
      </c>
      <c r="L5828" s="19" t="s">
        <v>25</v>
      </c>
    </row>
    <row r="5829" spans="1:12" x14ac:dyDescent="0.25">
      <c r="A5829" s="19" t="s">
        <v>6589</v>
      </c>
      <c r="B5829" s="19" t="s">
        <v>8141</v>
      </c>
      <c r="C5829" s="19" t="s">
        <v>8142</v>
      </c>
      <c r="D5829" s="19" t="s">
        <v>8143</v>
      </c>
      <c r="E5829" s="20" t="s">
        <v>21</v>
      </c>
      <c r="F5829" s="19" t="s">
        <v>21</v>
      </c>
      <c r="G5829" s="180">
        <v>87410</v>
      </c>
      <c r="H5829" s="19" t="s">
        <v>8258</v>
      </c>
      <c r="I5829" s="19" t="s">
        <v>15679</v>
      </c>
      <c r="J5829" s="19" t="s">
        <v>23</v>
      </c>
      <c r="K5829" s="20" t="s">
        <v>12509</v>
      </c>
      <c r="L5829" s="19" t="s">
        <v>25</v>
      </c>
    </row>
    <row r="5830" spans="1:12" x14ac:dyDescent="0.25">
      <c r="A5830" s="19" t="s">
        <v>6589</v>
      </c>
      <c r="B5830" s="19" t="s">
        <v>8141</v>
      </c>
      <c r="C5830" s="19" t="s">
        <v>8142</v>
      </c>
      <c r="D5830" s="19" t="s">
        <v>8143</v>
      </c>
      <c r="E5830" s="20" t="s">
        <v>21</v>
      </c>
      <c r="F5830" s="19" t="s">
        <v>21</v>
      </c>
      <c r="G5830" s="180">
        <v>88626</v>
      </c>
      <c r="H5830" s="19" t="s">
        <v>8259</v>
      </c>
      <c r="I5830" s="19" t="s">
        <v>15679</v>
      </c>
      <c r="J5830" s="19" t="s">
        <v>23</v>
      </c>
      <c r="K5830" s="20" t="s">
        <v>12510</v>
      </c>
      <c r="L5830" s="19" t="s">
        <v>25</v>
      </c>
    </row>
    <row r="5831" spans="1:12" x14ac:dyDescent="0.25">
      <c r="A5831" s="19" t="s">
        <v>6589</v>
      </c>
      <c r="B5831" s="19" t="s">
        <v>8141</v>
      </c>
      <c r="C5831" s="19" t="s">
        <v>8142</v>
      </c>
      <c r="D5831" s="19" t="s">
        <v>8143</v>
      </c>
      <c r="E5831" s="20" t="s">
        <v>21</v>
      </c>
      <c r="F5831" s="19" t="s">
        <v>21</v>
      </c>
      <c r="G5831" s="180">
        <v>88627</v>
      </c>
      <c r="H5831" s="19" t="s">
        <v>8260</v>
      </c>
      <c r="I5831" s="19" t="s">
        <v>15679</v>
      </c>
      <c r="J5831" s="19" t="s">
        <v>23</v>
      </c>
      <c r="K5831" s="20" t="s">
        <v>12511</v>
      </c>
      <c r="L5831" s="19" t="s">
        <v>25</v>
      </c>
    </row>
    <row r="5832" spans="1:12" x14ac:dyDescent="0.25">
      <c r="A5832" s="19" t="s">
        <v>6589</v>
      </c>
      <c r="B5832" s="19" t="s">
        <v>8141</v>
      </c>
      <c r="C5832" s="19" t="s">
        <v>8142</v>
      </c>
      <c r="D5832" s="19" t="s">
        <v>8143</v>
      </c>
      <c r="E5832" s="20" t="s">
        <v>21</v>
      </c>
      <c r="F5832" s="19" t="s">
        <v>21</v>
      </c>
      <c r="G5832" s="180">
        <v>88628</v>
      </c>
      <c r="H5832" s="19" t="s">
        <v>8261</v>
      </c>
      <c r="I5832" s="19" t="s">
        <v>15679</v>
      </c>
      <c r="J5832" s="19" t="s">
        <v>23</v>
      </c>
      <c r="K5832" s="20" t="s">
        <v>12512</v>
      </c>
      <c r="L5832" s="19" t="s">
        <v>25</v>
      </c>
    </row>
    <row r="5833" spans="1:12" x14ac:dyDescent="0.25">
      <c r="A5833" s="19" t="s">
        <v>6589</v>
      </c>
      <c r="B5833" s="19" t="s">
        <v>8141</v>
      </c>
      <c r="C5833" s="19" t="s">
        <v>8142</v>
      </c>
      <c r="D5833" s="19" t="s">
        <v>8143</v>
      </c>
      <c r="E5833" s="20" t="s">
        <v>21</v>
      </c>
      <c r="F5833" s="19" t="s">
        <v>21</v>
      </c>
      <c r="G5833" s="180">
        <v>88629</v>
      </c>
      <c r="H5833" s="19" t="s">
        <v>8262</v>
      </c>
      <c r="I5833" s="19" t="s">
        <v>15679</v>
      </c>
      <c r="J5833" s="19" t="s">
        <v>23</v>
      </c>
      <c r="K5833" s="20" t="s">
        <v>12513</v>
      </c>
      <c r="L5833" s="19" t="s">
        <v>25</v>
      </c>
    </row>
    <row r="5834" spans="1:12" x14ac:dyDescent="0.25">
      <c r="A5834" s="19" t="s">
        <v>6589</v>
      </c>
      <c r="B5834" s="19" t="s">
        <v>8141</v>
      </c>
      <c r="C5834" s="19" t="s">
        <v>8142</v>
      </c>
      <c r="D5834" s="19" t="s">
        <v>8143</v>
      </c>
      <c r="E5834" s="20" t="s">
        <v>21</v>
      </c>
      <c r="F5834" s="19" t="s">
        <v>21</v>
      </c>
      <c r="G5834" s="180">
        <v>88630</v>
      </c>
      <c r="H5834" s="19" t="s">
        <v>8263</v>
      </c>
      <c r="I5834" s="19" t="s">
        <v>15679</v>
      </c>
      <c r="J5834" s="19" t="s">
        <v>23</v>
      </c>
      <c r="K5834" s="20" t="s">
        <v>12514</v>
      </c>
      <c r="L5834" s="19" t="s">
        <v>25</v>
      </c>
    </row>
    <row r="5835" spans="1:12" x14ac:dyDescent="0.25">
      <c r="A5835" s="19" t="s">
        <v>6589</v>
      </c>
      <c r="B5835" s="19" t="s">
        <v>8141</v>
      </c>
      <c r="C5835" s="19" t="s">
        <v>8142</v>
      </c>
      <c r="D5835" s="19" t="s">
        <v>8143</v>
      </c>
      <c r="E5835" s="20" t="s">
        <v>21</v>
      </c>
      <c r="F5835" s="19" t="s">
        <v>21</v>
      </c>
      <c r="G5835" s="180">
        <v>88631</v>
      </c>
      <c r="H5835" s="19" t="s">
        <v>8264</v>
      </c>
      <c r="I5835" s="19" t="s">
        <v>15679</v>
      </c>
      <c r="J5835" s="19" t="s">
        <v>23</v>
      </c>
      <c r="K5835" s="20" t="s">
        <v>12515</v>
      </c>
      <c r="L5835" s="19" t="s">
        <v>25</v>
      </c>
    </row>
    <row r="5836" spans="1:12" x14ac:dyDescent="0.25">
      <c r="A5836" s="19" t="s">
        <v>6589</v>
      </c>
      <c r="B5836" s="19" t="s">
        <v>8141</v>
      </c>
      <c r="C5836" s="19" t="s">
        <v>8142</v>
      </c>
      <c r="D5836" s="19" t="s">
        <v>8143</v>
      </c>
      <c r="E5836" s="20" t="s">
        <v>21</v>
      </c>
      <c r="F5836" s="19" t="s">
        <v>21</v>
      </c>
      <c r="G5836" s="180">
        <v>88715</v>
      </c>
      <c r="H5836" s="19" t="s">
        <v>8265</v>
      </c>
      <c r="I5836" s="19" t="s">
        <v>15679</v>
      </c>
      <c r="J5836" s="19" t="s">
        <v>23</v>
      </c>
      <c r="K5836" s="20" t="s">
        <v>12516</v>
      </c>
      <c r="L5836" s="19" t="s">
        <v>25</v>
      </c>
    </row>
    <row r="5837" spans="1:12" x14ac:dyDescent="0.25">
      <c r="A5837" s="19" t="s">
        <v>6589</v>
      </c>
      <c r="B5837" s="19" t="s">
        <v>8141</v>
      </c>
      <c r="C5837" s="19" t="s">
        <v>8142</v>
      </c>
      <c r="D5837" s="19" t="s">
        <v>8143</v>
      </c>
      <c r="E5837" s="20" t="s">
        <v>21</v>
      </c>
      <c r="F5837" s="19" t="s">
        <v>21</v>
      </c>
      <c r="G5837" s="180">
        <v>95563</v>
      </c>
      <c r="H5837" s="19" t="s">
        <v>8266</v>
      </c>
      <c r="I5837" s="19" t="s">
        <v>15679</v>
      </c>
      <c r="J5837" s="19" t="s">
        <v>23</v>
      </c>
      <c r="K5837" s="20" t="s">
        <v>12517</v>
      </c>
      <c r="L5837" s="19" t="s">
        <v>25</v>
      </c>
    </row>
    <row r="5838" spans="1:12" x14ac:dyDescent="0.25">
      <c r="A5838" s="19" t="s">
        <v>6589</v>
      </c>
      <c r="B5838" s="19" t="s">
        <v>8141</v>
      </c>
      <c r="C5838" s="19" t="s">
        <v>8142</v>
      </c>
      <c r="D5838" s="19" t="s">
        <v>8143</v>
      </c>
      <c r="E5838" s="20" t="s">
        <v>21</v>
      </c>
      <c r="F5838" s="19" t="s">
        <v>21</v>
      </c>
      <c r="G5838" s="180">
        <v>100464</v>
      </c>
      <c r="H5838" s="19" t="s">
        <v>8267</v>
      </c>
      <c r="I5838" s="19" t="s">
        <v>15679</v>
      </c>
      <c r="J5838" s="19" t="s">
        <v>23</v>
      </c>
      <c r="K5838" s="20" t="s">
        <v>12518</v>
      </c>
      <c r="L5838" s="19" t="s">
        <v>25</v>
      </c>
    </row>
    <row r="5839" spans="1:12" x14ac:dyDescent="0.25">
      <c r="A5839" s="19" t="s">
        <v>6589</v>
      </c>
      <c r="B5839" s="19" t="s">
        <v>8141</v>
      </c>
      <c r="C5839" s="19" t="s">
        <v>8142</v>
      </c>
      <c r="D5839" s="19" t="s">
        <v>8143</v>
      </c>
      <c r="E5839" s="20" t="s">
        <v>21</v>
      </c>
      <c r="F5839" s="19" t="s">
        <v>21</v>
      </c>
      <c r="G5839" s="180">
        <v>100465</v>
      </c>
      <c r="H5839" s="19" t="s">
        <v>8268</v>
      </c>
      <c r="I5839" s="19" t="s">
        <v>15679</v>
      </c>
      <c r="J5839" s="19" t="s">
        <v>23</v>
      </c>
      <c r="K5839" s="20" t="s">
        <v>12519</v>
      </c>
      <c r="L5839" s="19" t="s">
        <v>25</v>
      </c>
    </row>
    <row r="5840" spans="1:12" x14ac:dyDescent="0.25">
      <c r="A5840" s="19" t="s">
        <v>6589</v>
      </c>
      <c r="B5840" s="19" t="s">
        <v>8141</v>
      </c>
      <c r="C5840" s="19" t="s">
        <v>8142</v>
      </c>
      <c r="D5840" s="19" t="s">
        <v>8143</v>
      </c>
      <c r="E5840" s="20" t="s">
        <v>21</v>
      </c>
      <c r="F5840" s="19" t="s">
        <v>21</v>
      </c>
      <c r="G5840" s="180">
        <v>100466</v>
      </c>
      <c r="H5840" s="19" t="s">
        <v>8269</v>
      </c>
      <c r="I5840" s="19" t="s">
        <v>15679</v>
      </c>
      <c r="J5840" s="19" t="s">
        <v>23</v>
      </c>
      <c r="K5840" s="20" t="s">
        <v>12520</v>
      </c>
      <c r="L5840" s="19" t="s">
        <v>25</v>
      </c>
    </row>
    <row r="5841" spans="1:12" x14ac:dyDescent="0.25">
      <c r="A5841" s="19" t="s">
        <v>6589</v>
      </c>
      <c r="B5841" s="19" t="s">
        <v>8141</v>
      </c>
      <c r="C5841" s="19" t="s">
        <v>8142</v>
      </c>
      <c r="D5841" s="19" t="s">
        <v>8143</v>
      </c>
      <c r="E5841" s="20" t="s">
        <v>21</v>
      </c>
      <c r="F5841" s="19" t="s">
        <v>21</v>
      </c>
      <c r="G5841" s="180">
        <v>100468</v>
      </c>
      <c r="H5841" s="19" t="s">
        <v>8270</v>
      </c>
      <c r="I5841" s="19" t="s">
        <v>15679</v>
      </c>
      <c r="J5841" s="19" t="s">
        <v>23</v>
      </c>
      <c r="K5841" s="20" t="s">
        <v>12521</v>
      </c>
      <c r="L5841" s="19" t="s">
        <v>25</v>
      </c>
    </row>
    <row r="5842" spans="1:12" x14ac:dyDescent="0.25">
      <c r="A5842" s="19" t="s">
        <v>6589</v>
      </c>
      <c r="B5842" s="19" t="s">
        <v>8141</v>
      </c>
      <c r="C5842" s="19" t="s">
        <v>8142</v>
      </c>
      <c r="D5842" s="19" t="s">
        <v>8143</v>
      </c>
      <c r="E5842" s="20" t="s">
        <v>21</v>
      </c>
      <c r="F5842" s="19" t="s">
        <v>21</v>
      </c>
      <c r="G5842" s="180">
        <v>100469</v>
      </c>
      <c r="H5842" s="19" t="s">
        <v>8271</v>
      </c>
      <c r="I5842" s="19" t="s">
        <v>15679</v>
      </c>
      <c r="J5842" s="19" t="s">
        <v>23</v>
      </c>
      <c r="K5842" s="20" t="s">
        <v>12522</v>
      </c>
      <c r="L5842" s="19" t="s">
        <v>25</v>
      </c>
    </row>
    <row r="5843" spans="1:12" x14ac:dyDescent="0.25">
      <c r="A5843" s="19" t="s">
        <v>6589</v>
      </c>
      <c r="B5843" s="19" t="s">
        <v>8141</v>
      </c>
      <c r="C5843" s="19" t="s">
        <v>8142</v>
      </c>
      <c r="D5843" s="19" t="s">
        <v>8143</v>
      </c>
      <c r="E5843" s="20" t="s">
        <v>21</v>
      </c>
      <c r="F5843" s="19" t="s">
        <v>21</v>
      </c>
      <c r="G5843" s="180">
        <v>100470</v>
      </c>
      <c r="H5843" s="19" t="s">
        <v>8272</v>
      </c>
      <c r="I5843" s="19" t="s">
        <v>15679</v>
      </c>
      <c r="J5843" s="19" t="s">
        <v>23</v>
      </c>
      <c r="K5843" s="20" t="s">
        <v>12523</v>
      </c>
      <c r="L5843" s="19" t="s">
        <v>25</v>
      </c>
    </row>
    <row r="5844" spans="1:12" x14ac:dyDescent="0.25">
      <c r="A5844" s="19" t="s">
        <v>6589</v>
      </c>
      <c r="B5844" s="19" t="s">
        <v>8141</v>
      </c>
      <c r="C5844" s="19" t="s">
        <v>8142</v>
      </c>
      <c r="D5844" s="19" t="s">
        <v>8143</v>
      </c>
      <c r="E5844" s="20" t="s">
        <v>21</v>
      </c>
      <c r="F5844" s="19" t="s">
        <v>21</v>
      </c>
      <c r="G5844" s="180">
        <v>100472</v>
      </c>
      <c r="H5844" s="19" t="s">
        <v>8273</v>
      </c>
      <c r="I5844" s="19" t="s">
        <v>15679</v>
      </c>
      <c r="J5844" s="19" t="s">
        <v>23</v>
      </c>
      <c r="K5844" s="20" t="s">
        <v>12524</v>
      </c>
      <c r="L5844" s="19" t="s">
        <v>25</v>
      </c>
    </row>
    <row r="5845" spans="1:12" x14ac:dyDescent="0.25">
      <c r="A5845" s="19" t="s">
        <v>6589</v>
      </c>
      <c r="B5845" s="19" t="s">
        <v>8141</v>
      </c>
      <c r="C5845" s="19" t="s">
        <v>8142</v>
      </c>
      <c r="D5845" s="19" t="s">
        <v>8143</v>
      </c>
      <c r="E5845" s="20" t="s">
        <v>21</v>
      </c>
      <c r="F5845" s="19" t="s">
        <v>21</v>
      </c>
      <c r="G5845" s="180">
        <v>100473</v>
      </c>
      <c r="H5845" s="19" t="s">
        <v>8274</v>
      </c>
      <c r="I5845" s="19" t="s">
        <v>15679</v>
      </c>
      <c r="J5845" s="19" t="s">
        <v>23</v>
      </c>
      <c r="K5845" s="20" t="s">
        <v>12525</v>
      </c>
      <c r="L5845" s="19" t="s">
        <v>25</v>
      </c>
    </row>
    <row r="5846" spans="1:12" x14ac:dyDescent="0.25">
      <c r="A5846" s="19" t="s">
        <v>6589</v>
      </c>
      <c r="B5846" s="19" t="s">
        <v>8141</v>
      </c>
      <c r="C5846" s="19" t="s">
        <v>8142</v>
      </c>
      <c r="D5846" s="19" t="s">
        <v>8143</v>
      </c>
      <c r="E5846" s="20" t="s">
        <v>21</v>
      </c>
      <c r="F5846" s="19" t="s">
        <v>21</v>
      </c>
      <c r="G5846" s="180">
        <v>100474</v>
      </c>
      <c r="H5846" s="19" t="s">
        <v>8275</v>
      </c>
      <c r="I5846" s="19" t="s">
        <v>15679</v>
      </c>
      <c r="J5846" s="19" t="s">
        <v>23</v>
      </c>
      <c r="K5846" s="20" t="s">
        <v>12526</v>
      </c>
      <c r="L5846" s="19" t="s">
        <v>25</v>
      </c>
    </row>
    <row r="5847" spans="1:12" x14ac:dyDescent="0.25">
      <c r="A5847" s="19" t="s">
        <v>6589</v>
      </c>
      <c r="B5847" s="19" t="s">
        <v>8141</v>
      </c>
      <c r="C5847" s="19" t="s">
        <v>8142</v>
      </c>
      <c r="D5847" s="19" t="s">
        <v>8143</v>
      </c>
      <c r="E5847" s="20" t="s">
        <v>21</v>
      </c>
      <c r="F5847" s="19" t="s">
        <v>21</v>
      </c>
      <c r="G5847" s="180">
        <v>100475</v>
      </c>
      <c r="H5847" s="19" t="s">
        <v>8276</v>
      </c>
      <c r="I5847" s="19" t="s">
        <v>15679</v>
      </c>
      <c r="J5847" s="19" t="s">
        <v>23</v>
      </c>
      <c r="K5847" s="20" t="s">
        <v>12527</v>
      </c>
      <c r="L5847" s="19" t="s">
        <v>25</v>
      </c>
    </row>
    <row r="5848" spans="1:12" x14ac:dyDescent="0.25">
      <c r="A5848" s="19" t="s">
        <v>6589</v>
      </c>
      <c r="B5848" s="19" t="s">
        <v>8141</v>
      </c>
      <c r="C5848" s="19" t="s">
        <v>8142</v>
      </c>
      <c r="D5848" s="19" t="s">
        <v>8143</v>
      </c>
      <c r="E5848" s="20" t="s">
        <v>21</v>
      </c>
      <c r="F5848" s="19" t="s">
        <v>21</v>
      </c>
      <c r="G5848" s="180">
        <v>100477</v>
      </c>
      <c r="H5848" s="19" t="s">
        <v>8278</v>
      </c>
      <c r="I5848" s="19" t="s">
        <v>15679</v>
      </c>
      <c r="J5848" s="19" t="s">
        <v>23</v>
      </c>
      <c r="K5848" s="20" t="s">
        <v>12528</v>
      </c>
      <c r="L5848" s="19" t="s">
        <v>25</v>
      </c>
    </row>
    <row r="5849" spans="1:12" x14ac:dyDescent="0.25">
      <c r="A5849" s="19" t="s">
        <v>6589</v>
      </c>
      <c r="B5849" s="19" t="s">
        <v>8141</v>
      </c>
      <c r="C5849" s="19" t="s">
        <v>8142</v>
      </c>
      <c r="D5849" s="19" t="s">
        <v>8143</v>
      </c>
      <c r="E5849" s="20" t="s">
        <v>21</v>
      </c>
      <c r="F5849" s="19" t="s">
        <v>21</v>
      </c>
      <c r="G5849" s="180">
        <v>100478</v>
      </c>
      <c r="H5849" s="19" t="s">
        <v>8279</v>
      </c>
      <c r="I5849" s="19" t="s">
        <v>15679</v>
      </c>
      <c r="J5849" s="19" t="s">
        <v>23</v>
      </c>
      <c r="K5849" s="20" t="s">
        <v>12529</v>
      </c>
      <c r="L5849" s="19" t="s">
        <v>25</v>
      </c>
    </row>
    <row r="5850" spans="1:12" x14ac:dyDescent="0.25">
      <c r="A5850" s="19" t="s">
        <v>6589</v>
      </c>
      <c r="B5850" s="19" t="s">
        <v>8141</v>
      </c>
      <c r="C5850" s="19" t="s">
        <v>8142</v>
      </c>
      <c r="D5850" s="19" t="s">
        <v>8143</v>
      </c>
      <c r="E5850" s="20" t="s">
        <v>21</v>
      </c>
      <c r="F5850" s="19" t="s">
        <v>21</v>
      </c>
      <c r="G5850" s="180">
        <v>100479</v>
      </c>
      <c r="H5850" s="19" t="s">
        <v>8280</v>
      </c>
      <c r="I5850" s="19" t="s">
        <v>15679</v>
      </c>
      <c r="J5850" s="19" t="s">
        <v>23</v>
      </c>
      <c r="K5850" s="20" t="s">
        <v>12530</v>
      </c>
      <c r="L5850" s="19" t="s">
        <v>25</v>
      </c>
    </row>
    <row r="5851" spans="1:12" x14ac:dyDescent="0.25">
      <c r="A5851" s="19" t="s">
        <v>6589</v>
      </c>
      <c r="B5851" s="19" t="s">
        <v>8141</v>
      </c>
      <c r="C5851" s="19" t="s">
        <v>8142</v>
      </c>
      <c r="D5851" s="19" t="s">
        <v>8143</v>
      </c>
      <c r="E5851" s="20" t="s">
        <v>21</v>
      </c>
      <c r="F5851" s="19" t="s">
        <v>21</v>
      </c>
      <c r="G5851" s="180">
        <v>100480</v>
      </c>
      <c r="H5851" s="19" t="s">
        <v>8281</v>
      </c>
      <c r="I5851" s="19" t="s">
        <v>15679</v>
      </c>
      <c r="J5851" s="19" t="s">
        <v>23</v>
      </c>
      <c r="K5851" s="20" t="s">
        <v>12531</v>
      </c>
      <c r="L5851" s="19" t="s">
        <v>25</v>
      </c>
    </row>
    <row r="5852" spans="1:12" x14ac:dyDescent="0.25">
      <c r="A5852" s="19" t="s">
        <v>6589</v>
      </c>
      <c r="B5852" s="19" t="s">
        <v>8141</v>
      </c>
      <c r="C5852" s="19" t="s">
        <v>8142</v>
      </c>
      <c r="D5852" s="19" t="s">
        <v>8143</v>
      </c>
      <c r="E5852" s="20" t="s">
        <v>21</v>
      </c>
      <c r="F5852" s="19" t="s">
        <v>21</v>
      </c>
      <c r="G5852" s="180">
        <v>100481</v>
      </c>
      <c r="H5852" s="19" t="s">
        <v>8282</v>
      </c>
      <c r="I5852" s="19" t="s">
        <v>15679</v>
      </c>
      <c r="J5852" s="19" t="s">
        <v>23</v>
      </c>
      <c r="K5852" s="20" t="s">
        <v>12532</v>
      </c>
      <c r="L5852" s="19" t="s">
        <v>25</v>
      </c>
    </row>
    <row r="5853" spans="1:12" x14ac:dyDescent="0.25">
      <c r="A5853" s="19" t="s">
        <v>6589</v>
      </c>
      <c r="B5853" s="19" t="s">
        <v>8141</v>
      </c>
      <c r="C5853" s="19" t="s">
        <v>8142</v>
      </c>
      <c r="D5853" s="19" t="s">
        <v>8143</v>
      </c>
      <c r="E5853" s="20" t="s">
        <v>21</v>
      </c>
      <c r="F5853" s="19" t="s">
        <v>21</v>
      </c>
      <c r="G5853" s="180">
        <v>100483</v>
      </c>
      <c r="H5853" s="19" t="s">
        <v>8283</v>
      </c>
      <c r="I5853" s="19" t="s">
        <v>15679</v>
      </c>
      <c r="J5853" s="19" t="s">
        <v>23</v>
      </c>
      <c r="K5853" s="20" t="s">
        <v>12533</v>
      </c>
      <c r="L5853" s="19" t="s">
        <v>25</v>
      </c>
    </row>
    <row r="5854" spans="1:12" x14ac:dyDescent="0.25">
      <c r="A5854" s="19" t="s">
        <v>6589</v>
      </c>
      <c r="B5854" s="19" t="s">
        <v>8141</v>
      </c>
      <c r="C5854" s="19" t="s">
        <v>8142</v>
      </c>
      <c r="D5854" s="19" t="s">
        <v>8143</v>
      </c>
      <c r="E5854" s="20" t="s">
        <v>21</v>
      </c>
      <c r="F5854" s="19" t="s">
        <v>21</v>
      </c>
      <c r="G5854" s="180">
        <v>100484</v>
      </c>
      <c r="H5854" s="19" t="s">
        <v>8284</v>
      </c>
      <c r="I5854" s="19" t="s">
        <v>15679</v>
      </c>
      <c r="J5854" s="19" t="s">
        <v>23</v>
      </c>
      <c r="K5854" s="20" t="s">
        <v>12534</v>
      </c>
      <c r="L5854" s="19" t="s">
        <v>25</v>
      </c>
    </row>
    <row r="5855" spans="1:12" x14ac:dyDescent="0.25">
      <c r="A5855" s="19" t="s">
        <v>6589</v>
      </c>
      <c r="B5855" s="19" t="s">
        <v>8141</v>
      </c>
      <c r="C5855" s="19" t="s">
        <v>8142</v>
      </c>
      <c r="D5855" s="19" t="s">
        <v>8143</v>
      </c>
      <c r="E5855" s="20" t="s">
        <v>21</v>
      </c>
      <c r="F5855" s="19" t="s">
        <v>21</v>
      </c>
      <c r="G5855" s="180">
        <v>100485</v>
      </c>
      <c r="H5855" s="19" t="s">
        <v>8285</v>
      </c>
      <c r="I5855" s="19" t="s">
        <v>15679</v>
      </c>
      <c r="J5855" s="19" t="s">
        <v>23</v>
      </c>
      <c r="K5855" s="20" t="s">
        <v>12535</v>
      </c>
      <c r="L5855" s="19" t="s">
        <v>25</v>
      </c>
    </row>
    <row r="5856" spans="1:12" x14ac:dyDescent="0.25">
      <c r="A5856" s="19" t="s">
        <v>6589</v>
      </c>
      <c r="B5856" s="19" t="s">
        <v>8141</v>
      </c>
      <c r="C5856" s="19" t="s">
        <v>8142</v>
      </c>
      <c r="D5856" s="19" t="s">
        <v>8143</v>
      </c>
      <c r="E5856" s="20" t="s">
        <v>21</v>
      </c>
      <c r="F5856" s="19" t="s">
        <v>21</v>
      </c>
      <c r="G5856" s="180">
        <v>100486</v>
      </c>
      <c r="H5856" s="19" t="s">
        <v>8286</v>
      </c>
      <c r="I5856" s="19" t="s">
        <v>15679</v>
      </c>
      <c r="J5856" s="19" t="s">
        <v>23</v>
      </c>
      <c r="K5856" s="20" t="s">
        <v>12536</v>
      </c>
      <c r="L5856" s="19" t="s">
        <v>25</v>
      </c>
    </row>
    <row r="5857" spans="1:12" x14ac:dyDescent="0.25">
      <c r="A5857" s="19" t="s">
        <v>6589</v>
      </c>
      <c r="B5857" s="19" t="s">
        <v>8141</v>
      </c>
      <c r="C5857" s="19" t="s">
        <v>8142</v>
      </c>
      <c r="D5857" s="19" t="s">
        <v>8143</v>
      </c>
      <c r="E5857" s="20" t="s">
        <v>21</v>
      </c>
      <c r="F5857" s="19" t="s">
        <v>21</v>
      </c>
      <c r="G5857" s="180">
        <v>100487</v>
      </c>
      <c r="H5857" s="19" t="s">
        <v>8287</v>
      </c>
      <c r="I5857" s="19" t="s">
        <v>15679</v>
      </c>
      <c r="J5857" s="19" t="s">
        <v>23</v>
      </c>
      <c r="K5857" s="20" t="s">
        <v>12537</v>
      </c>
      <c r="L5857" s="19" t="s">
        <v>25</v>
      </c>
    </row>
    <row r="5858" spans="1:12" x14ac:dyDescent="0.25">
      <c r="A5858" s="19" t="s">
        <v>6589</v>
      </c>
      <c r="B5858" s="19" t="s">
        <v>8141</v>
      </c>
      <c r="C5858" s="19" t="s">
        <v>8142</v>
      </c>
      <c r="D5858" s="19" t="s">
        <v>8143</v>
      </c>
      <c r="E5858" s="20" t="s">
        <v>21</v>
      </c>
      <c r="F5858" s="19" t="s">
        <v>21</v>
      </c>
      <c r="G5858" s="180">
        <v>100488</v>
      </c>
      <c r="H5858" s="19" t="s">
        <v>8288</v>
      </c>
      <c r="I5858" s="19" t="s">
        <v>15679</v>
      </c>
      <c r="J5858" s="19" t="s">
        <v>23</v>
      </c>
      <c r="K5858" s="20" t="s">
        <v>12538</v>
      </c>
      <c r="L5858" s="19" t="s">
        <v>25</v>
      </c>
    </row>
    <row r="5859" spans="1:12" x14ac:dyDescent="0.25">
      <c r="A5859" s="19" t="s">
        <v>6589</v>
      </c>
      <c r="B5859" s="19" t="s">
        <v>8141</v>
      </c>
      <c r="C5859" s="19" t="s">
        <v>8142</v>
      </c>
      <c r="D5859" s="19" t="s">
        <v>8143</v>
      </c>
      <c r="E5859" s="20" t="s">
        <v>21</v>
      </c>
      <c r="F5859" s="19" t="s">
        <v>21</v>
      </c>
      <c r="G5859" s="180">
        <v>100489</v>
      </c>
      <c r="H5859" s="19" t="s">
        <v>8289</v>
      </c>
      <c r="I5859" s="19" t="s">
        <v>15679</v>
      </c>
      <c r="J5859" s="19" t="s">
        <v>23</v>
      </c>
      <c r="K5859" s="20" t="s">
        <v>12539</v>
      </c>
      <c r="L5859" s="19" t="s">
        <v>25</v>
      </c>
    </row>
    <row r="5860" spans="1:12" x14ac:dyDescent="0.25">
      <c r="A5860" s="19" t="s">
        <v>6589</v>
      </c>
      <c r="B5860" s="19" t="s">
        <v>8141</v>
      </c>
      <c r="C5860" s="19" t="s">
        <v>8142</v>
      </c>
      <c r="D5860" s="19" t="s">
        <v>8143</v>
      </c>
      <c r="E5860" s="20" t="s">
        <v>21</v>
      </c>
      <c r="F5860" s="19" t="s">
        <v>21</v>
      </c>
      <c r="G5860" s="180">
        <v>100490</v>
      </c>
      <c r="H5860" s="19" t="s">
        <v>8290</v>
      </c>
      <c r="I5860" s="19" t="s">
        <v>15679</v>
      </c>
      <c r="J5860" s="19" t="s">
        <v>23</v>
      </c>
      <c r="K5860" s="20" t="s">
        <v>12540</v>
      </c>
      <c r="L5860" s="19" t="s">
        <v>25</v>
      </c>
    </row>
    <row r="5861" spans="1:12" x14ac:dyDescent="0.25">
      <c r="A5861" s="19" t="s">
        <v>6589</v>
      </c>
      <c r="B5861" s="19" t="s">
        <v>8141</v>
      </c>
      <c r="C5861" s="19" t="s">
        <v>8142</v>
      </c>
      <c r="D5861" s="19" t="s">
        <v>8143</v>
      </c>
      <c r="E5861" s="20" t="s">
        <v>21</v>
      </c>
      <c r="F5861" s="19" t="s">
        <v>21</v>
      </c>
      <c r="G5861" s="180">
        <v>100491</v>
      </c>
      <c r="H5861" s="19" t="s">
        <v>8291</v>
      </c>
      <c r="I5861" s="19" t="s">
        <v>15679</v>
      </c>
      <c r="J5861" s="19" t="s">
        <v>23</v>
      </c>
      <c r="K5861" s="20" t="s">
        <v>12541</v>
      </c>
      <c r="L5861" s="19" t="s">
        <v>25</v>
      </c>
    </row>
    <row r="5862" spans="1:12" x14ac:dyDescent="0.25">
      <c r="A5862" s="19" t="s">
        <v>6589</v>
      </c>
      <c r="B5862" s="19" t="s">
        <v>8141</v>
      </c>
      <c r="C5862" s="19" t="s">
        <v>8142</v>
      </c>
      <c r="D5862" s="19" t="s">
        <v>8143</v>
      </c>
      <c r="E5862" s="20" t="s">
        <v>21</v>
      </c>
      <c r="F5862" s="19" t="s">
        <v>21</v>
      </c>
      <c r="G5862" s="180">
        <v>100492</v>
      </c>
      <c r="H5862" s="19" t="s">
        <v>8292</v>
      </c>
      <c r="I5862" s="19" t="s">
        <v>15679</v>
      </c>
      <c r="J5862" s="19" t="s">
        <v>23</v>
      </c>
      <c r="K5862" s="20" t="s">
        <v>12542</v>
      </c>
      <c r="L5862" s="19" t="s">
        <v>25</v>
      </c>
    </row>
    <row r="5863" spans="1:12" x14ac:dyDescent="0.25">
      <c r="A5863" s="19" t="s">
        <v>6589</v>
      </c>
      <c r="B5863" s="19" t="s">
        <v>8141</v>
      </c>
      <c r="C5863" s="19" t="s">
        <v>8293</v>
      </c>
      <c r="D5863" s="19" t="s">
        <v>8294</v>
      </c>
      <c r="E5863" s="20" t="s">
        <v>21</v>
      </c>
      <c r="F5863" s="19" t="s">
        <v>21</v>
      </c>
      <c r="G5863" s="180">
        <v>92121</v>
      </c>
      <c r="H5863" s="19" t="s">
        <v>8295</v>
      </c>
      <c r="I5863" s="19" t="s">
        <v>15679</v>
      </c>
      <c r="J5863" s="19" t="s">
        <v>23</v>
      </c>
      <c r="K5863" s="20" t="s">
        <v>12543</v>
      </c>
      <c r="L5863" s="19" t="s">
        <v>25</v>
      </c>
    </row>
    <row r="5864" spans="1:12" x14ac:dyDescent="0.25">
      <c r="A5864" s="19" t="s">
        <v>6589</v>
      </c>
      <c r="B5864" s="19" t="s">
        <v>8141</v>
      </c>
      <c r="C5864" s="19" t="s">
        <v>8293</v>
      </c>
      <c r="D5864" s="19" t="s">
        <v>8294</v>
      </c>
      <c r="E5864" s="20" t="s">
        <v>21</v>
      </c>
      <c r="F5864" s="19" t="s">
        <v>21</v>
      </c>
      <c r="G5864" s="180">
        <v>92122</v>
      </c>
      <c r="H5864" s="19" t="s">
        <v>8296</v>
      </c>
      <c r="I5864" s="19" t="s">
        <v>15679</v>
      </c>
      <c r="J5864" s="19" t="s">
        <v>444</v>
      </c>
      <c r="K5864" s="20" t="s">
        <v>12544</v>
      </c>
      <c r="L5864" s="19" t="s">
        <v>25</v>
      </c>
    </row>
    <row r="5865" spans="1:12" x14ac:dyDescent="0.25">
      <c r="A5865" s="19" t="s">
        <v>6589</v>
      </c>
      <c r="B5865" s="19" t="s">
        <v>8141</v>
      </c>
      <c r="C5865" s="19" t="s">
        <v>8293</v>
      </c>
      <c r="D5865" s="19" t="s">
        <v>8294</v>
      </c>
      <c r="E5865" s="20" t="s">
        <v>21</v>
      </c>
      <c r="F5865" s="19" t="s">
        <v>21</v>
      </c>
      <c r="G5865" s="180">
        <v>92123</v>
      </c>
      <c r="H5865" s="19" t="s">
        <v>8297</v>
      </c>
      <c r="I5865" s="19" t="s">
        <v>15679</v>
      </c>
      <c r="J5865" s="19" t="s">
        <v>9283</v>
      </c>
      <c r="K5865" s="20" t="s">
        <v>2413</v>
      </c>
      <c r="L5865" s="19" t="s">
        <v>25</v>
      </c>
    </row>
    <row r="5866" spans="1:12" x14ac:dyDescent="0.25">
      <c r="A5866" s="19" t="s">
        <v>6589</v>
      </c>
      <c r="B5866" s="19" t="s">
        <v>8141</v>
      </c>
      <c r="C5866" s="19" t="s">
        <v>8293</v>
      </c>
      <c r="D5866" s="19" t="s">
        <v>8294</v>
      </c>
      <c r="E5866" s="20" t="s">
        <v>21</v>
      </c>
      <c r="F5866" s="19" t="s">
        <v>21</v>
      </c>
      <c r="G5866" s="180">
        <v>100195</v>
      </c>
      <c r="H5866" s="19" t="s">
        <v>8298</v>
      </c>
      <c r="I5866" s="19" t="s">
        <v>25164</v>
      </c>
      <c r="J5866" s="19" t="s">
        <v>444</v>
      </c>
      <c r="K5866" s="20" t="s">
        <v>1094</v>
      </c>
      <c r="L5866" s="19" t="s">
        <v>25</v>
      </c>
    </row>
    <row r="5867" spans="1:12" x14ac:dyDescent="0.25">
      <c r="A5867" s="19" t="s">
        <v>6589</v>
      </c>
      <c r="B5867" s="19" t="s">
        <v>8141</v>
      </c>
      <c r="C5867" s="19" t="s">
        <v>8293</v>
      </c>
      <c r="D5867" s="19" t="s">
        <v>8294</v>
      </c>
      <c r="E5867" s="20" t="s">
        <v>21</v>
      </c>
      <c r="F5867" s="19" t="s">
        <v>21</v>
      </c>
      <c r="G5867" s="180">
        <v>100196</v>
      </c>
      <c r="H5867" s="19" t="s">
        <v>8299</v>
      </c>
      <c r="I5867" s="19" t="s">
        <v>25164</v>
      </c>
      <c r="J5867" s="19" t="s">
        <v>444</v>
      </c>
      <c r="K5867" s="20" t="s">
        <v>1401</v>
      </c>
      <c r="L5867" s="19" t="s">
        <v>25</v>
      </c>
    </row>
    <row r="5868" spans="1:12" x14ac:dyDescent="0.25">
      <c r="A5868" s="19" t="s">
        <v>6589</v>
      </c>
      <c r="B5868" s="19" t="s">
        <v>8141</v>
      </c>
      <c r="C5868" s="19" t="s">
        <v>8293</v>
      </c>
      <c r="D5868" s="19" t="s">
        <v>8294</v>
      </c>
      <c r="E5868" s="20" t="s">
        <v>21</v>
      </c>
      <c r="F5868" s="19" t="s">
        <v>21</v>
      </c>
      <c r="G5868" s="180">
        <v>100197</v>
      </c>
      <c r="H5868" s="19" t="s">
        <v>8300</v>
      </c>
      <c r="I5868" s="19" t="s">
        <v>25164</v>
      </c>
      <c r="J5868" s="19" t="s">
        <v>444</v>
      </c>
      <c r="K5868" s="20" t="s">
        <v>1756</v>
      </c>
      <c r="L5868" s="19" t="s">
        <v>25</v>
      </c>
    </row>
    <row r="5869" spans="1:12" x14ac:dyDescent="0.25">
      <c r="A5869" s="19" t="s">
        <v>6589</v>
      </c>
      <c r="B5869" s="19" t="s">
        <v>8141</v>
      </c>
      <c r="C5869" s="19" t="s">
        <v>8293</v>
      </c>
      <c r="D5869" s="19" t="s">
        <v>8294</v>
      </c>
      <c r="E5869" s="20" t="s">
        <v>21</v>
      </c>
      <c r="F5869" s="19" t="s">
        <v>21</v>
      </c>
      <c r="G5869" s="180">
        <v>100198</v>
      </c>
      <c r="H5869" s="19" t="s">
        <v>8301</v>
      </c>
      <c r="I5869" s="19" t="s">
        <v>25164</v>
      </c>
      <c r="J5869" s="19" t="s">
        <v>444</v>
      </c>
      <c r="K5869" s="20" t="s">
        <v>802</v>
      </c>
      <c r="L5869" s="19" t="s">
        <v>25</v>
      </c>
    </row>
    <row r="5870" spans="1:12" x14ac:dyDescent="0.25">
      <c r="A5870" s="19" t="s">
        <v>6589</v>
      </c>
      <c r="B5870" s="19" t="s">
        <v>8141</v>
      </c>
      <c r="C5870" s="19" t="s">
        <v>8293</v>
      </c>
      <c r="D5870" s="19" t="s">
        <v>8294</v>
      </c>
      <c r="E5870" s="20" t="s">
        <v>21</v>
      </c>
      <c r="F5870" s="19" t="s">
        <v>21</v>
      </c>
      <c r="G5870" s="180">
        <v>100199</v>
      </c>
      <c r="H5870" s="19" t="s">
        <v>8302</v>
      </c>
      <c r="I5870" s="19" t="s">
        <v>25164</v>
      </c>
      <c r="J5870" s="19" t="s">
        <v>444</v>
      </c>
      <c r="K5870" s="20" t="s">
        <v>1675</v>
      </c>
      <c r="L5870" s="19" t="s">
        <v>25</v>
      </c>
    </row>
    <row r="5871" spans="1:12" x14ac:dyDescent="0.25">
      <c r="A5871" s="19" t="s">
        <v>6589</v>
      </c>
      <c r="B5871" s="19" t="s">
        <v>8141</v>
      </c>
      <c r="C5871" s="19" t="s">
        <v>8293</v>
      </c>
      <c r="D5871" s="19" t="s">
        <v>8294</v>
      </c>
      <c r="E5871" s="20" t="s">
        <v>21</v>
      </c>
      <c r="F5871" s="19" t="s">
        <v>21</v>
      </c>
      <c r="G5871" s="180">
        <v>100200</v>
      </c>
      <c r="H5871" s="19" t="s">
        <v>8303</v>
      </c>
      <c r="I5871" s="19" t="s">
        <v>25164</v>
      </c>
      <c r="J5871" s="19" t="s">
        <v>444</v>
      </c>
      <c r="K5871" s="20" t="s">
        <v>1055</v>
      </c>
      <c r="L5871" s="19" t="s">
        <v>25</v>
      </c>
    </row>
    <row r="5872" spans="1:12" x14ac:dyDescent="0.25">
      <c r="A5872" s="19" t="s">
        <v>6589</v>
      </c>
      <c r="B5872" s="19" t="s">
        <v>8141</v>
      </c>
      <c r="C5872" s="19" t="s">
        <v>8293</v>
      </c>
      <c r="D5872" s="19" t="s">
        <v>8294</v>
      </c>
      <c r="E5872" s="20" t="s">
        <v>21</v>
      </c>
      <c r="F5872" s="19" t="s">
        <v>21</v>
      </c>
      <c r="G5872" s="180">
        <v>100201</v>
      </c>
      <c r="H5872" s="19" t="s">
        <v>8304</v>
      </c>
      <c r="I5872" s="19" t="s">
        <v>25164</v>
      </c>
      <c r="J5872" s="19" t="s">
        <v>444</v>
      </c>
      <c r="K5872" s="20" t="s">
        <v>1074</v>
      </c>
      <c r="L5872" s="19" t="s">
        <v>25</v>
      </c>
    </row>
    <row r="5873" spans="1:12" x14ac:dyDescent="0.25">
      <c r="A5873" s="19" t="s">
        <v>6589</v>
      </c>
      <c r="B5873" s="19" t="s">
        <v>8141</v>
      </c>
      <c r="C5873" s="19" t="s">
        <v>8293</v>
      </c>
      <c r="D5873" s="19" t="s">
        <v>8294</v>
      </c>
      <c r="E5873" s="20" t="s">
        <v>21</v>
      </c>
      <c r="F5873" s="19" t="s">
        <v>21</v>
      </c>
      <c r="G5873" s="180">
        <v>100202</v>
      </c>
      <c r="H5873" s="19" t="s">
        <v>8305</v>
      </c>
      <c r="I5873" s="19" t="s">
        <v>25164</v>
      </c>
      <c r="J5873" s="19" t="s">
        <v>444</v>
      </c>
      <c r="K5873" s="20" t="s">
        <v>714</v>
      </c>
      <c r="L5873" s="19" t="s">
        <v>25</v>
      </c>
    </row>
    <row r="5874" spans="1:12" x14ac:dyDescent="0.25">
      <c r="A5874" s="19" t="s">
        <v>6589</v>
      </c>
      <c r="B5874" s="19" t="s">
        <v>8141</v>
      </c>
      <c r="C5874" s="19" t="s">
        <v>8293</v>
      </c>
      <c r="D5874" s="19" t="s">
        <v>8294</v>
      </c>
      <c r="E5874" s="20" t="s">
        <v>21</v>
      </c>
      <c r="F5874" s="19" t="s">
        <v>21</v>
      </c>
      <c r="G5874" s="180">
        <v>100203</v>
      </c>
      <c r="H5874" s="19" t="s">
        <v>8306</v>
      </c>
      <c r="I5874" s="19" t="s">
        <v>25164</v>
      </c>
      <c r="J5874" s="19" t="s">
        <v>444</v>
      </c>
      <c r="K5874" s="20" t="s">
        <v>1452</v>
      </c>
      <c r="L5874" s="19" t="s">
        <v>25</v>
      </c>
    </row>
    <row r="5875" spans="1:12" x14ac:dyDescent="0.25">
      <c r="A5875" s="19" t="s">
        <v>6589</v>
      </c>
      <c r="B5875" s="19" t="s">
        <v>8141</v>
      </c>
      <c r="C5875" s="19" t="s">
        <v>8293</v>
      </c>
      <c r="D5875" s="19" t="s">
        <v>8294</v>
      </c>
      <c r="E5875" s="20" t="s">
        <v>21</v>
      </c>
      <c r="F5875" s="19" t="s">
        <v>21</v>
      </c>
      <c r="G5875" s="180">
        <v>100204</v>
      </c>
      <c r="H5875" s="19" t="s">
        <v>8308</v>
      </c>
      <c r="I5875" s="19" t="s">
        <v>25164</v>
      </c>
      <c r="J5875" s="19" t="s">
        <v>9283</v>
      </c>
      <c r="K5875" s="20" t="s">
        <v>1068</v>
      </c>
      <c r="L5875" s="19" t="s">
        <v>25</v>
      </c>
    </row>
    <row r="5876" spans="1:12" x14ac:dyDescent="0.25">
      <c r="A5876" s="19" t="s">
        <v>6589</v>
      </c>
      <c r="B5876" s="19" t="s">
        <v>8141</v>
      </c>
      <c r="C5876" s="19" t="s">
        <v>8293</v>
      </c>
      <c r="D5876" s="19" t="s">
        <v>8294</v>
      </c>
      <c r="E5876" s="20" t="s">
        <v>21</v>
      </c>
      <c r="F5876" s="19" t="s">
        <v>21</v>
      </c>
      <c r="G5876" s="180">
        <v>100205</v>
      </c>
      <c r="H5876" s="19" t="s">
        <v>8309</v>
      </c>
      <c r="I5876" s="19" t="s">
        <v>25158</v>
      </c>
      <c r="J5876" s="19" t="s">
        <v>444</v>
      </c>
      <c r="K5876" s="20" t="s">
        <v>12545</v>
      </c>
      <c r="L5876" s="19" t="s">
        <v>25</v>
      </c>
    </row>
    <row r="5877" spans="1:12" x14ac:dyDescent="0.25">
      <c r="A5877" s="19" t="s">
        <v>6589</v>
      </c>
      <c r="B5877" s="19" t="s">
        <v>8141</v>
      </c>
      <c r="C5877" s="19" t="s">
        <v>8293</v>
      </c>
      <c r="D5877" s="19" t="s">
        <v>8294</v>
      </c>
      <c r="E5877" s="20" t="s">
        <v>21</v>
      </c>
      <c r="F5877" s="19" t="s">
        <v>21</v>
      </c>
      <c r="G5877" s="180">
        <v>100206</v>
      </c>
      <c r="H5877" s="19" t="s">
        <v>8310</v>
      </c>
      <c r="I5877" s="19" t="s">
        <v>25158</v>
      </c>
      <c r="J5877" s="19" t="s">
        <v>444</v>
      </c>
      <c r="K5877" s="20" t="s">
        <v>12546</v>
      </c>
      <c r="L5877" s="19" t="s">
        <v>25</v>
      </c>
    </row>
    <row r="5878" spans="1:12" x14ac:dyDescent="0.25">
      <c r="A5878" s="19" t="s">
        <v>6589</v>
      </c>
      <c r="B5878" s="19" t="s">
        <v>8141</v>
      </c>
      <c r="C5878" s="19" t="s">
        <v>8293</v>
      </c>
      <c r="D5878" s="19" t="s">
        <v>8294</v>
      </c>
      <c r="E5878" s="20" t="s">
        <v>21</v>
      </c>
      <c r="F5878" s="19" t="s">
        <v>21</v>
      </c>
      <c r="G5878" s="180">
        <v>100207</v>
      </c>
      <c r="H5878" s="19" t="s">
        <v>8311</v>
      </c>
      <c r="I5878" s="19" t="s">
        <v>25158</v>
      </c>
      <c r="J5878" s="19" t="s">
        <v>9283</v>
      </c>
      <c r="K5878" s="20" t="s">
        <v>12547</v>
      </c>
      <c r="L5878" s="19" t="s">
        <v>25</v>
      </c>
    </row>
    <row r="5879" spans="1:12" x14ac:dyDescent="0.25">
      <c r="A5879" s="19" t="s">
        <v>6589</v>
      </c>
      <c r="B5879" s="19" t="s">
        <v>8141</v>
      </c>
      <c r="C5879" s="19" t="s">
        <v>8293</v>
      </c>
      <c r="D5879" s="19" t="s">
        <v>8294</v>
      </c>
      <c r="E5879" s="20" t="s">
        <v>21</v>
      </c>
      <c r="F5879" s="19" t="s">
        <v>21</v>
      </c>
      <c r="G5879" s="180">
        <v>100208</v>
      </c>
      <c r="H5879" s="19" t="s">
        <v>8312</v>
      </c>
      <c r="I5879" s="19" t="s">
        <v>25165</v>
      </c>
      <c r="J5879" s="19" t="s">
        <v>444</v>
      </c>
      <c r="K5879" s="20" t="s">
        <v>12548</v>
      </c>
      <c r="L5879" s="19" t="s">
        <v>25</v>
      </c>
    </row>
    <row r="5880" spans="1:12" x14ac:dyDescent="0.25">
      <c r="A5880" s="19" t="s">
        <v>6589</v>
      </c>
      <c r="B5880" s="19" t="s">
        <v>8141</v>
      </c>
      <c r="C5880" s="19" t="s">
        <v>8293</v>
      </c>
      <c r="D5880" s="19" t="s">
        <v>8294</v>
      </c>
      <c r="E5880" s="20" t="s">
        <v>21</v>
      </c>
      <c r="F5880" s="19" t="s">
        <v>21</v>
      </c>
      <c r="G5880" s="180">
        <v>100209</v>
      </c>
      <c r="H5880" s="19" t="s">
        <v>8313</v>
      </c>
      <c r="I5880" s="19" t="s">
        <v>25165</v>
      </c>
      <c r="J5880" s="19" t="s">
        <v>444</v>
      </c>
      <c r="K5880" s="20" t="s">
        <v>24</v>
      </c>
      <c r="L5880" s="19" t="s">
        <v>25</v>
      </c>
    </row>
    <row r="5881" spans="1:12" x14ac:dyDescent="0.25">
      <c r="A5881" s="19" t="s">
        <v>6589</v>
      </c>
      <c r="B5881" s="19" t="s">
        <v>8141</v>
      </c>
      <c r="C5881" s="19" t="s">
        <v>8293</v>
      </c>
      <c r="D5881" s="19" t="s">
        <v>8294</v>
      </c>
      <c r="E5881" s="20" t="s">
        <v>21</v>
      </c>
      <c r="F5881" s="19" t="s">
        <v>21</v>
      </c>
      <c r="G5881" s="180">
        <v>100210</v>
      </c>
      <c r="H5881" s="19" t="s">
        <v>8314</v>
      </c>
      <c r="I5881" s="19" t="s">
        <v>25165</v>
      </c>
      <c r="J5881" s="19" t="s">
        <v>444</v>
      </c>
      <c r="K5881" s="20" t="s">
        <v>6673</v>
      </c>
      <c r="L5881" s="19" t="s">
        <v>25</v>
      </c>
    </row>
    <row r="5882" spans="1:12" x14ac:dyDescent="0.25">
      <c r="A5882" s="19" t="s">
        <v>6589</v>
      </c>
      <c r="B5882" s="19" t="s">
        <v>8141</v>
      </c>
      <c r="C5882" s="19" t="s">
        <v>8293</v>
      </c>
      <c r="D5882" s="19" t="s">
        <v>8294</v>
      </c>
      <c r="E5882" s="20" t="s">
        <v>21</v>
      </c>
      <c r="F5882" s="19" t="s">
        <v>21</v>
      </c>
      <c r="G5882" s="180">
        <v>100211</v>
      </c>
      <c r="H5882" s="19" t="s">
        <v>8316</v>
      </c>
      <c r="I5882" s="19" t="s">
        <v>25165</v>
      </c>
      <c r="J5882" s="19" t="s">
        <v>444</v>
      </c>
      <c r="K5882" s="20" t="s">
        <v>609</v>
      </c>
      <c r="L5882" s="19" t="s">
        <v>25</v>
      </c>
    </row>
    <row r="5883" spans="1:12" x14ac:dyDescent="0.25">
      <c r="A5883" s="19" t="s">
        <v>6589</v>
      </c>
      <c r="B5883" s="19" t="s">
        <v>8141</v>
      </c>
      <c r="C5883" s="19" t="s">
        <v>8293</v>
      </c>
      <c r="D5883" s="19" t="s">
        <v>8294</v>
      </c>
      <c r="E5883" s="20" t="s">
        <v>21</v>
      </c>
      <c r="F5883" s="19" t="s">
        <v>21</v>
      </c>
      <c r="G5883" s="180">
        <v>100212</v>
      </c>
      <c r="H5883" s="19" t="s">
        <v>8317</v>
      </c>
      <c r="I5883" s="19" t="s">
        <v>25165</v>
      </c>
      <c r="J5883" s="19" t="s">
        <v>444</v>
      </c>
      <c r="K5883" s="20" t="s">
        <v>1089</v>
      </c>
      <c r="L5883" s="19" t="s">
        <v>25</v>
      </c>
    </row>
    <row r="5884" spans="1:12" x14ac:dyDescent="0.25">
      <c r="A5884" s="19" t="s">
        <v>6589</v>
      </c>
      <c r="B5884" s="19" t="s">
        <v>8141</v>
      </c>
      <c r="C5884" s="19" t="s">
        <v>8293</v>
      </c>
      <c r="D5884" s="19" t="s">
        <v>8294</v>
      </c>
      <c r="E5884" s="20" t="s">
        <v>21</v>
      </c>
      <c r="F5884" s="19" t="s">
        <v>21</v>
      </c>
      <c r="G5884" s="180">
        <v>100213</v>
      </c>
      <c r="H5884" s="19" t="s">
        <v>8319</v>
      </c>
      <c r="I5884" s="19" t="s">
        <v>25165</v>
      </c>
      <c r="J5884" s="19" t="s">
        <v>444</v>
      </c>
      <c r="K5884" s="20" t="s">
        <v>8628</v>
      </c>
      <c r="L5884" s="19" t="s">
        <v>25</v>
      </c>
    </row>
    <row r="5885" spans="1:12" x14ac:dyDescent="0.25">
      <c r="A5885" s="19" t="s">
        <v>6589</v>
      </c>
      <c r="B5885" s="19" t="s">
        <v>8141</v>
      </c>
      <c r="C5885" s="19" t="s">
        <v>8293</v>
      </c>
      <c r="D5885" s="19" t="s">
        <v>8294</v>
      </c>
      <c r="E5885" s="20" t="s">
        <v>21</v>
      </c>
      <c r="F5885" s="19" t="s">
        <v>21</v>
      </c>
      <c r="G5885" s="180">
        <v>100214</v>
      </c>
      <c r="H5885" s="19" t="s">
        <v>8320</v>
      </c>
      <c r="I5885" s="19" t="s">
        <v>25165</v>
      </c>
      <c r="J5885" s="19" t="s">
        <v>444</v>
      </c>
      <c r="K5885" s="20" t="s">
        <v>164</v>
      </c>
      <c r="L5885" s="19" t="s">
        <v>25</v>
      </c>
    </row>
    <row r="5886" spans="1:12" x14ac:dyDescent="0.25">
      <c r="A5886" s="19" t="s">
        <v>6589</v>
      </c>
      <c r="B5886" s="19" t="s">
        <v>8141</v>
      </c>
      <c r="C5886" s="19" t="s">
        <v>8293</v>
      </c>
      <c r="D5886" s="19" t="s">
        <v>8294</v>
      </c>
      <c r="E5886" s="20" t="s">
        <v>21</v>
      </c>
      <c r="F5886" s="19" t="s">
        <v>21</v>
      </c>
      <c r="G5886" s="180">
        <v>100215</v>
      </c>
      <c r="H5886" s="19" t="s">
        <v>8321</v>
      </c>
      <c r="I5886" s="19" t="s">
        <v>25165</v>
      </c>
      <c r="J5886" s="19" t="s">
        <v>444</v>
      </c>
      <c r="K5886" s="20" t="s">
        <v>12549</v>
      </c>
      <c r="L5886" s="19" t="s">
        <v>25</v>
      </c>
    </row>
    <row r="5887" spans="1:12" x14ac:dyDescent="0.25">
      <c r="A5887" s="19" t="s">
        <v>6589</v>
      </c>
      <c r="B5887" s="19" t="s">
        <v>8141</v>
      </c>
      <c r="C5887" s="19" t="s">
        <v>8293</v>
      </c>
      <c r="D5887" s="19" t="s">
        <v>8294</v>
      </c>
      <c r="E5887" s="20" t="s">
        <v>21</v>
      </c>
      <c r="F5887" s="19" t="s">
        <v>21</v>
      </c>
      <c r="G5887" s="180">
        <v>100216</v>
      </c>
      <c r="H5887" s="19" t="s">
        <v>8322</v>
      </c>
      <c r="I5887" s="19" t="s">
        <v>25165</v>
      </c>
      <c r="J5887" s="19" t="s">
        <v>444</v>
      </c>
      <c r="K5887" s="20" t="s">
        <v>12117</v>
      </c>
      <c r="L5887" s="19" t="s">
        <v>25</v>
      </c>
    </row>
    <row r="5888" spans="1:12" x14ac:dyDescent="0.25">
      <c r="A5888" s="19" t="s">
        <v>6589</v>
      </c>
      <c r="B5888" s="19" t="s">
        <v>8141</v>
      </c>
      <c r="C5888" s="19" t="s">
        <v>8293</v>
      </c>
      <c r="D5888" s="19" t="s">
        <v>8294</v>
      </c>
      <c r="E5888" s="20" t="s">
        <v>21</v>
      </c>
      <c r="F5888" s="19" t="s">
        <v>21</v>
      </c>
      <c r="G5888" s="180">
        <v>100217</v>
      </c>
      <c r="H5888" s="19" t="s">
        <v>8324</v>
      </c>
      <c r="I5888" s="19" t="s">
        <v>25165</v>
      </c>
      <c r="J5888" s="19" t="s">
        <v>9283</v>
      </c>
      <c r="K5888" s="20" t="s">
        <v>1427</v>
      </c>
      <c r="L5888" s="19" t="s">
        <v>25</v>
      </c>
    </row>
    <row r="5889" spans="1:12" x14ac:dyDescent="0.25">
      <c r="A5889" s="19" t="s">
        <v>6589</v>
      </c>
      <c r="B5889" s="19" t="s">
        <v>8141</v>
      </c>
      <c r="C5889" s="19" t="s">
        <v>8293</v>
      </c>
      <c r="D5889" s="19" t="s">
        <v>8294</v>
      </c>
      <c r="E5889" s="20" t="s">
        <v>21</v>
      </c>
      <c r="F5889" s="19" t="s">
        <v>21</v>
      </c>
      <c r="G5889" s="180">
        <v>100218</v>
      </c>
      <c r="H5889" s="19" t="s">
        <v>8325</v>
      </c>
      <c r="I5889" s="19" t="s">
        <v>25165</v>
      </c>
      <c r="J5889" s="19" t="s">
        <v>9283</v>
      </c>
      <c r="K5889" s="20" t="s">
        <v>9643</v>
      </c>
      <c r="L5889" s="19" t="s">
        <v>25</v>
      </c>
    </row>
    <row r="5890" spans="1:12" x14ac:dyDescent="0.25">
      <c r="A5890" s="19" t="s">
        <v>6589</v>
      </c>
      <c r="B5890" s="19" t="s">
        <v>8141</v>
      </c>
      <c r="C5890" s="19" t="s">
        <v>8293</v>
      </c>
      <c r="D5890" s="19" t="s">
        <v>8294</v>
      </c>
      <c r="E5890" s="20" t="s">
        <v>21</v>
      </c>
      <c r="F5890" s="19" t="s">
        <v>21</v>
      </c>
      <c r="G5890" s="180">
        <v>100219</v>
      </c>
      <c r="H5890" s="19" t="s">
        <v>8327</v>
      </c>
      <c r="I5890" s="19" t="s">
        <v>25165</v>
      </c>
      <c r="J5890" s="19" t="s">
        <v>9283</v>
      </c>
      <c r="K5890" s="20" t="s">
        <v>1282</v>
      </c>
      <c r="L5890" s="19" t="s">
        <v>25</v>
      </c>
    </row>
    <row r="5891" spans="1:12" x14ac:dyDescent="0.25">
      <c r="A5891" s="19" t="s">
        <v>6589</v>
      </c>
      <c r="B5891" s="19" t="s">
        <v>8141</v>
      </c>
      <c r="C5891" s="19" t="s">
        <v>8293</v>
      </c>
      <c r="D5891" s="19" t="s">
        <v>8294</v>
      </c>
      <c r="E5891" s="20" t="s">
        <v>21</v>
      </c>
      <c r="F5891" s="19" t="s">
        <v>21</v>
      </c>
      <c r="G5891" s="180">
        <v>100220</v>
      </c>
      <c r="H5891" s="19" t="s">
        <v>8328</v>
      </c>
      <c r="I5891" s="19" t="s">
        <v>25159</v>
      </c>
      <c r="J5891" s="19" t="s">
        <v>444</v>
      </c>
      <c r="K5891" s="20" t="s">
        <v>12550</v>
      </c>
      <c r="L5891" s="19" t="s">
        <v>25</v>
      </c>
    </row>
    <row r="5892" spans="1:12" x14ac:dyDescent="0.25">
      <c r="A5892" s="19" t="s">
        <v>6589</v>
      </c>
      <c r="B5892" s="19" t="s">
        <v>8141</v>
      </c>
      <c r="C5892" s="19" t="s">
        <v>8293</v>
      </c>
      <c r="D5892" s="19" t="s">
        <v>8294</v>
      </c>
      <c r="E5892" s="20" t="s">
        <v>21</v>
      </c>
      <c r="F5892" s="19" t="s">
        <v>21</v>
      </c>
      <c r="G5892" s="180">
        <v>100221</v>
      </c>
      <c r="H5892" s="19" t="s">
        <v>8329</v>
      </c>
      <c r="I5892" s="19" t="s">
        <v>25159</v>
      </c>
      <c r="J5892" s="19" t="s">
        <v>444</v>
      </c>
      <c r="K5892" s="20" t="s">
        <v>4186</v>
      </c>
      <c r="L5892" s="19" t="s">
        <v>25</v>
      </c>
    </row>
    <row r="5893" spans="1:12" x14ac:dyDescent="0.25">
      <c r="A5893" s="19" t="s">
        <v>6589</v>
      </c>
      <c r="B5893" s="19" t="s">
        <v>8141</v>
      </c>
      <c r="C5893" s="19" t="s">
        <v>8293</v>
      </c>
      <c r="D5893" s="19" t="s">
        <v>8294</v>
      </c>
      <c r="E5893" s="20" t="s">
        <v>21</v>
      </c>
      <c r="F5893" s="19" t="s">
        <v>21</v>
      </c>
      <c r="G5893" s="180">
        <v>100222</v>
      </c>
      <c r="H5893" s="19" t="s">
        <v>8330</v>
      </c>
      <c r="I5893" s="19" t="s">
        <v>25159</v>
      </c>
      <c r="J5893" s="19" t="s">
        <v>444</v>
      </c>
      <c r="K5893" s="20" t="s">
        <v>9323</v>
      </c>
      <c r="L5893" s="19" t="s">
        <v>25</v>
      </c>
    </row>
    <row r="5894" spans="1:12" x14ac:dyDescent="0.25">
      <c r="A5894" s="19" t="s">
        <v>6589</v>
      </c>
      <c r="B5894" s="19" t="s">
        <v>8141</v>
      </c>
      <c r="C5894" s="19" t="s">
        <v>8293</v>
      </c>
      <c r="D5894" s="19" t="s">
        <v>8294</v>
      </c>
      <c r="E5894" s="20" t="s">
        <v>21</v>
      </c>
      <c r="F5894" s="19" t="s">
        <v>21</v>
      </c>
      <c r="G5894" s="180">
        <v>100223</v>
      </c>
      <c r="H5894" s="19" t="s">
        <v>8331</v>
      </c>
      <c r="I5894" s="19" t="s">
        <v>25159</v>
      </c>
      <c r="J5894" s="19" t="s">
        <v>444</v>
      </c>
      <c r="K5894" s="20" t="s">
        <v>12551</v>
      </c>
      <c r="L5894" s="19" t="s">
        <v>25</v>
      </c>
    </row>
    <row r="5895" spans="1:12" x14ac:dyDescent="0.25">
      <c r="A5895" s="19" t="s">
        <v>6589</v>
      </c>
      <c r="B5895" s="19" t="s">
        <v>8141</v>
      </c>
      <c r="C5895" s="19" t="s">
        <v>8293</v>
      </c>
      <c r="D5895" s="19" t="s">
        <v>8294</v>
      </c>
      <c r="E5895" s="20" t="s">
        <v>21</v>
      </c>
      <c r="F5895" s="19" t="s">
        <v>21</v>
      </c>
      <c r="G5895" s="180">
        <v>100224</v>
      </c>
      <c r="H5895" s="19" t="s">
        <v>8333</v>
      </c>
      <c r="I5895" s="19" t="s">
        <v>25159</v>
      </c>
      <c r="J5895" s="19" t="s">
        <v>9283</v>
      </c>
      <c r="K5895" s="20" t="s">
        <v>1427</v>
      </c>
      <c r="L5895" s="19" t="s">
        <v>25</v>
      </c>
    </row>
    <row r="5896" spans="1:12" x14ac:dyDescent="0.25">
      <c r="A5896" s="19" t="s">
        <v>6589</v>
      </c>
      <c r="B5896" s="19" t="s">
        <v>8141</v>
      </c>
      <c r="C5896" s="19" t="s">
        <v>8293</v>
      </c>
      <c r="D5896" s="19" t="s">
        <v>8294</v>
      </c>
      <c r="E5896" s="20" t="s">
        <v>21</v>
      </c>
      <c r="F5896" s="19" t="s">
        <v>21</v>
      </c>
      <c r="G5896" s="180">
        <v>100225</v>
      </c>
      <c r="H5896" s="19" t="s">
        <v>8334</v>
      </c>
      <c r="I5896" s="19" t="s">
        <v>25166</v>
      </c>
      <c r="J5896" s="19" t="s">
        <v>444</v>
      </c>
      <c r="K5896" s="20" t="s">
        <v>984</v>
      </c>
      <c r="L5896" s="19" t="s">
        <v>25</v>
      </c>
    </row>
    <row r="5897" spans="1:12" x14ac:dyDescent="0.25">
      <c r="A5897" s="19" t="s">
        <v>6589</v>
      </c>
      <c r="B5897" s="19" t="s">
        <v>8141</v>
      </c>
      <c r="C5897" s="19" t="s">
        <v>8293</v>
      </c>
      <c r="D5897" s="19" t="s">
        <v>8294</v>
      </c>
      <c r="E5897" s="20" t="s">
        <v>21</v>
      </c>
      <c r="F5897" s="19" t="s">
        <v>21</v>
      </c>
      <c r="G5897" s="180">
        <v>100226</v>
      </c>
      <c r="H5897" s="19" t="s">
        <v>8336</v>
      </c>
      <c r="I5897" s="19" t="s">
        <v>25166</v>
      </c>
      <c r="J5897" s="19" t="s">
        <v>444</v>
      </c>
      <c r="K5897" s="20" t="s">
        <v>1551</v>
      </c>
      <c r="L5897" s="19" t="s">
        <v>25</v>
      </c>
    </row>
    <row r="5898" spans="1:12" x14ac:dyDescent="0.25">
      <c r="A5898" s="19" t="s">
        <v>6589</v>
      </c>
      <c r="B5898" s="19" t="s">
        <v>8141</v>
      </c>
      <c r="C5898" s="19" t="s">
        <v>8293</v>
      </c>
      <c r="D5898" s="19" t="s">
        <v>8294</v>
      </c>
      <c r="E5898" s="20" t="s">
        <v>21</v>
      </c>
      <c r="F5898" s="19" t="s">
        <v>21</v>
      </c>
      <c r="G5898" s="180">
        <v>100227</v>
      </c>
      <c r="H5898" s="19" t="s">
        <v>8337</v>
      </c>
      <c r="I5898" s="19" t="s">
        <v>25166</v>
      </c>
      <c r="J5898" s="19" t="s">
        <v>444</v>
      </c>
      <c r="K5898" s="20" t="s">
        <v>752</v>
      </c>
      <c r="L5898" s="19" t="s">
        <v>25</v>
      </c>
    </row>
    <row r="5899" spans="1:12" x14ac:dyDescent="0.25">
      <c r="A5899" s="19" t="s">
        <v>6589</v>
      </c>
      <c r="B5899" s="19" t="s">
        <v>8141</v>
      </c>
      <c r="C5899" s="19" t="s">
        <v>8293</v>
      </c>
      <c r="D5899" s="19" t="s">
        <v>8294</v>
      </c>
      <c r="E5899" s="20" t="s">
        <v>21</v>
      </c>
      <c r="F5899" s="19" t="s">
        <v>21</v>
      </c>
      <c r="G5899" s="180">
        <v>100228</v>
      </c>
      <c r="H5899" s="19" t="s">
        <v>8338</v>
      </c>
      <c r="I5899" s="19" t="s">
        <v>25166</v>
      </c>
      <c r="J5899" s="19" t="s">
        <v>9283</v>
      </c>
      <c r="K5899" s="20" t="s">
        <v>1098</v>
      </c>
      <c r="L5899" s="19" t="s">
        <v>25</v>
      </c>
    </row>
    <row r="5900" spans="1:12" x14ac:dyDescent="0.25">
      <c r="A5900" s="19" t="s">
        <v>6589</v>
      </c>
      <c r="B5900" s="19" t="s">
        <v>8141</v>
      </c>
      <c r="C5900" s="19" t="s">
        <v>8293</v>
      </c>
      <c r="D5900" s="19" t="s">
        <v>8294</v>
      </c>
      <c r="E5900" s="20" t="s">
        <v>21</v>
      </c>
      <c r="F5900" s="19" t="s">
        <v>21</v>
      </c>
      <c r="G5900" s="180">
        <v>100229</v>
      </c>
      <c r="H5900" s="19" t="s">
        <v>8339</v>
      </c>
      <c r="I5900" s="19" t="s">
        <v>15980</v>
      </c>
      <c r="J5900" s="19" t="s">
        <v>444</v>
      </c>
      <c r="K5900" s="20" t="s">
        <v>1495</v>
      </c>
      <c r="L5900" s="19" t="s">
        <v>25</v>
      </c>
    </row>
    <row r="5901" spans="1:12" x14ac:dyDescent="0.25">
      <c r="A5901" s="19" t="s">
        <v>6589</v>
      </c>
      <c r="B5901" s="19" t="s">
        <v>8141</v>
      </c>
      <c r="C5901" s="19" t="s">
        <v>8293</v>
      </c>
      <c r="D5901" s="19" t="s">
        <v>8294</v>
      </c>
      <c r="E5901" s="20" t="s">
        <v>21</v>
      </c>
      <c r="F5901" s="19" t="s">
        <v>21</v>
      </c>
      <c r="G5901" s="180">
        <v>100230</v>
      </c>
      <c r="H5901" s="19" t="s">
        <v>8340</v>
      </c>
      <c r="I5901" s="19" t="s">
        <v>15980</v>
      </c>
      <c r="J5901" s="19" t="s">
        <v>444</v>
      </c>
      <c r="K5901" s="20" t="s">
        <v>1495</v>
      </c>
      <c r="L5901" s="19" t="s">
        <v>25</v>
      </c>
    </row>
    <row r="5902" spans="1:12" x14ac:dyDescent="0.25">
      <c r="A5902" s="19" t="s">
        <v>6589</v>
      </c>
      <c r="B5902" s="19" t="s">
        <v>8141</v>
      </c>
      <c r="C5902" s="19" t="s">
        <v>8293</v>
      </c>
      <c r="D5902" s="19" t="s">
        <v>8294</v>
      </c>
      <c r="E5902" s="20" t="s">
        <v>21</v>
      </c>
      <c r="F5902" s="19" t="s">
        <v>21</v>
      </c>
      <c r="G5902" s="180">
        <v>100231</v>
      </c>
      <c r="H5902" s="19" t="s">
        <v>8341</v>
      </c>
      <c r="I5902" s="19" t="s">
        <v>15980</v>
      </c>
      <c r="J5902" s="19" t="s">
        <v>444</v>
      </c>
      <c r="K5902" s="20" t="s">
        <v>964</v>
      </c>
      <c r="L5902" s="19" t="s">
        <v>25</v>
      </c>
    </row>
    <row r="5903" spans="1:12" x14ac:dyDescent="0.25">
      <c r="A5903" s="19" t="s">
        <v>6589</v>
      </c>
      <c r="B5903" s="19" t="s">
        <v>8141</v>
      </c>
      <c r="C5903" s="19" t="s">
        <v>8293</v>
      </c>
      <c r="D5903" s="19" t="s">
        <v>8294</v>
      </c>
      <c r="E5903" s="20" t="s">
        <v>21</v>
      </c>
      <c r="F5903" s="19" t="s">
        <v>21</v>
      </c>
      <c r="G5903" s="180">
        <v>100232</v>
      </c>
      <c r="H5903" s="19" t="s">
        <v>8342</v>
      </c>
      <c r="I5903" s="19" t="s">
        <v>15692</v>
      </c>
      <c r="J5903" s="19" t="s">
        <v>444</v>
      </c>
      <c r="K5903" s="20" t="s">
        <v>1567</v>
      </c>
      <c r="L5903" s="19" t="s">
        <v>25</v>
      </c>
    </row>
    <row r="5904" spans="1:12" x14ac:dyDescent="0.25">
      <c r="A5904" s="19" t="s">
        <v>6589</v>
      </c>
      <c r="B5904" s="19" t="s">
        <v>8141</v>
      </c>
      <c r="C5904" s="19" t="s">
        <v>8293</v>
      </c>
      <c r="D5904" s="19" t="s">
        <v>8294</v>
      </c>
      <c r="E5904" s="20" t="s">
        <v>21</v>
      </c>
      <c r="F5904" s="19" t="s">
        <v>21</v>
      </c>
      <c r="G5904" s="180">
        <v>100233</v>
      </c>
      <c r="H5904" s="19" t="s">
        <v>8343</v>
      </c>
      <c r="I5904" s="19" t="s">
        <v>15692</v>
      </c>
      <c r="J5904" s="19" t="s">
        <v>444</v>
      </c>
      <c r="K5904" s="20" t="s">
        <v>1256</v>
      </c>
      <c r="L5904" s="19" t="s">
        <v>25</v>
      </c>
    </row>
    <row r="5905" spans="1:12" x14ac:dyDescent="0.25">
      <c r="A5905" s="19" t="s">
        <v>6589</v>
      </c>
      <c r="B5905" s="19" t="s">
        <v>8141</v>
      </c>
      <c r="C5905" s="19" t="s">
        <v>8293</v>
      </c>
      <c r="D5905" s="19" t="s">
        <v>8294</v>
      </c>
      <c r="E5905" s="20" t="s">
        <v>21</v>
      </c>
      <c r="F5905" s="19" t="s">
        <v>21</v>
      </c>
      <c r="G5905" s="180">
        <v>100234</v>
      </c>
      <c r="H5905" s="19" t="s">
        <v>8344</v>
      </c>
      <c r="I5905" s="19" t="s">
        <v>15719</v>
      </c>
      <c r="J5905" s="19" t="s">
        <v>444</v>
      </c>
      <c r="K5905" s="20" t="s">
        <v>8968</v>
      </c>
      <c r="L5905" s="19" t="s">
        <v>25</v>
      </c>
    </row>
    <row r="5906" spans="1:12" x14ac:dyDescent="0.25">
      <c r="A5906" s="19" t="s">
        <v>6589</v>
      </c>
      <c r="B5906" s="19" t="s">
        <v>8141</v>
      </c>
      <c r="C5906" s="19" t="s">
        <v>8293</v>
      </c>
      <c r="D5906" s="19" t="s">
        <v>8294</v>
      </c>
      <c r="E5906" s="20" t="s">
        <v>21</v>
      </c>
      <c r="F5906" s="19" t="s">
        <v>21</v>
      </c>
      <c r="G5906" s="180">
        <v>100235</v>
      </c>
      <c r="H5906" s="19" t="s">
        <v>8345</v>
      </c>
      <c r="I5906" s="19" t="s">
        <v>8346</v>
      </c>
      <c r="J5906" s="19" t="s">
        <v>444</v>
      </c>
      <c r="K5906" s="20" t="s">
        <v>964</v>
      </c>
      <c r="L5906" s="19" t="s">
        <v>25</v>
      </c>
    </row>
    <row r="5907" spans="1:12" x14ac:dyDescent="0.25">
      <c r="A5907" s="19" t="s">
        <v>6589</v>
      </c>
      <c r="B5907" s="19" t="s">
        <v>8141</v>
      </c>
      <c r="C5907" s="19" t="s">
        <v>8293</v>
      </c>
      <c r="D5907" s="19" t="s">
        <v>8294</v>
      </c>
      <c r="E5907" s="20" t="s">
        <v>21</v>
      </c>
      <c r="F5907" s="19" t="s">
        <v>21</v>
      </c>
      <c r="G5907" s="180">
        <v>100236</v>
      </c>
      <c r="H5907" s="19" t="s">
        <v>8347</v>
      </c>
      <c r="I5907" s="19" t="s">
        <v>25160</v>
      </c>
      <c r="J5907" s="19" t="s">
        <v>444</v>
      </c>
      <c r="K5907" s="20" t="s">
        <v>1143</v>
      </c>
      <c r="L5907" s="19" t="s">
        <v>25</v>
      </c>
    </row>
    <row r="5908" spans="1:12" x14ac:dyDescent="0.25">
      <c r="A5908" s="19" t="s">
        <v>6589</v>
      </c>
      <c r="B5908" s="19" t="s">
        <v>8141</v>
      </c>
      <c r="C5908" s="19" t="s">
        <v>8293</v>
      </c>
      <c r="D5908" s="19" t="s">
        <v>8294</v>
      </c>
      <c r="E5908" s="20" t="s">
        <v>21</v>
      </c>
      <c r="F5908" s="19" t="s">
        <v>21</v>
      </c>
      <c r="G5908" s="180">
        <v>100237</v>
      </c>
      <c r="H5908" s="19" t="s">
        <v>8348</v>
      </c>
      <c r="I5908" s="19" t="s">
        <v>25160</v>
      </c>
      <c r="J5908" s="19" t="s">
        <v>444</v>
      </c>
      <c r="K5908" s="20" t="s">
        <v>6642</v>
      </c>
      <c r="L5908" s="19" t="s">
        <v>25</v>
      </c>
    </row>
    <row r="5909" spans="1:12" x14ac:dyDescent="0.25">
      <c r="A5909" s="19" t="s">
        <v>6589</v>
      </c>
      <c r="B5909" s="19" t="s">
        <v>8141</v>
      </c>
      <c r="C5909" s="19" t="s">
        <v>8293</v>
      </c>
      <c r="D5909" s="19" t="s">
        <v>8294</v>
      </c>
      <c r="E5909" s="20" t="s">
        <v>21</v>
      </c>
      <c r="F5909" s="19" t="s">
        <v>21</v>
      </c>
      <c r="G5909" s="180">
        <v>100238</v>
      </c>
      <c r="H5909" s="19" t="s">
        <v>8349</v>
      </c>
      <c r="I5909" s="19" t="s">
        <v>25160</v>
      </c>
      <c r="J5909" s="19" t="s">
        <v>444</v>
      </c>
      <c r="K5909" s="20" t="s">
        <v>11268</v>
      </c>
      <c r="L5909" s="19" t="s">
        <v>25</v>
      </c>
    </row>
    <row r="5910" spans="1:12" x14ac:dyDescent="0.25">
      <c r="A5910" s="19" t="s">
        <v>6589</v>
      </c>
      <c r="B5910" s="19" t="s">
        <v>8141</v>
      </c>
      <c r="C5910" s="19" t="s">
        <v>8293</v>
      </c>
      <c r="D5910" s="19" t="s">
        <v>8294</v>
      </c>
      <c r="E5910" s="20" t="s">
        <v>21</v>
      </c>
      <c r="F5910" s="19" t="s">
        <v>21</v>
      </c>
      <c r="G5910" s="180">
        <v>100239</v>
      </c>
      <c r="H5910" s="19" t="s">
        <v>8350</v>
      </c>
      <c r="I5910" s="19" t="s">
        <v>25160</v>
      </c>
      <c r="J5910" s="19" t="s">
        <v>444</v>
      </c>
      <c r="K5910" s="20" t="s">
        <v>1110</v>
      </c>
      <c r="L5910" s="19" t="s">
        <v>25</v>
      </c>
    </row>
    <row r="5911" spans="1:12" x14ac:dyDescent="0.25">
      <c r="A5911" s="19" t="s">
        <v>6589</v>
      </c>
      <c r="B5911" s="19" t="s">
        <v>8141</v>
      </c>
      <c r="C5911" s="19" t="s">
        <v>8293</v>
      </c>
      <c r="D5911" s="19" t="s">
        <v>8294</v>
      </c>
      <c r="E5911" s="20" t="s">
        <v>21</v>
      </c>
      <c r="F5911" s="19" t="s">
        <v>21</v>
      </c>
      <c r="G5911" s="180">
        <v>100240</v>
      </c>
      <c r="H5911" s="19" t="s">
        <v>8351</v>
      </c>
      <c r="I5911" s="19" t="s">
        <v>25160</v>
      </c>
      <c r="J5911" s="19" t="s">
        <v>444</v>
      </c>
      <c r="K5911" s="20" t="s">
        <v>1158</v>
      </c>
      <c r="L5911" s="19" t="s">
        <v>25</v>
      </c>
    </row>
    <row r="5912" spans="1:12" x14ac:dyDescent="0.25">
      <c r="A5912" s="19" t="s">
        <v>6589</v>
      </c>
      <c r="B5912" s="19" t="s">
        <v>8141</v>
      </c>
      <c r="C5912" s="19" t="s">
        <v>8293</v>
      </c>
      <c r="D5912" s="19" t="s">
        <v>8294</v>
      </c>
      <c r="E5912" s="20" t="s">
        <v>21</v>
      </c>
      <c r="F5912" s="19" t="s">
        <v>21</v>
      </c>
      <c r="G5912" s="180">
        <v>100241</v>
      </c>
      <c r="H5912" s="19" t="s">
        <v>8353</v>
      </c>
      <c r="I5912" s="19" t="s">
        <v>25160</v>
      </c>
      <c r="J5912" s="19" t="s">
        <v>444</v>
      </c>
      <c r="K5912" s="20" t="s">
        <v>1110</v>
      </c>
      <c r="L5912" s="19" t="s">
        <v>25</v>
      </c>
    </row>
    <row r="5913" spans="1:12" x14ac:dyDescent="0.25">
      <c r="A5913" s="19" t="s">
        <v>6589</v>
      </c>
      <c r="B5913" s="19" t="s">
        <v>8141</v>
      </c>
      <c r="C5913" s="19" t="s">
        <v>8293</v>
      </c>
      <c r="D5913" s="19" t="s">
        <v>8294</v>
      </c>
      <c r="E5913" s="20" t="s">
        <v>21</v>
      </c>
      <c r="F5913" s="19" t="s">
        <v>21</v>
      </c>
      <c r="G5913" s="180">
        <v>100242</v>
      </c>
      <c r="H5913" s="19" t="s">
        <v>8354</v>
      </c>
      <c r="I5913" s="19" t="s">
        <v>25160</v>
      </c>
      <c r="J5913" s="19" t="s">
        <v>444</v>
      </c>
      <c r="K5913" s="20" t="s">
        <v>5449</v>
      </c>
      <c r="L5913" s="19" t="s">
        <v>25</v>
      </c>
    </row>
    <row r="5914" spans="1:12" x14ac:dyDescent="0.25">
      <c r="A5914" s="19" t="s">
        <v>6589</v>
      </c>
      <c r="B5914" s="19" t="s">
        <v>8141</v>
      </c>
      <c r="C5914" s="19" t="s">
        <v>8293</v>
      </c>
      <c r="D5914" s="19" t="s">
        <v>8294</v>
      </c>
      <c r="E5914" s="20" t="s">
        <v>21</v>
      </c>
      <c r="F5914" s="19" t="s">
        <v>21</v>
      </c>
      <c r="G5914" s="180">
        <v>100243</v>
      </c>
      <c r="H5914" s="19" t="s">
        <v>8355</v>
      </c>
      <c r="I5914" s="19" t="s">
        <v>25160</v>
      </c>
      <c r="J5914" s="19" t="s">
        <v>444</v>
      </c>
      <c r="K5914" s="20" t="s">
        <v>12552</v>
      </c>
      <c r="L5914" s="19" t="s">
        <v>25</v>
      </c>
    </row>
    <row r="5915" spans="1:12" x14ac:dyDescent="0.25">
      <c r="A5915" s="19" t="s">
        <v>6589</v>
      </c>
      <c r="B5915" s="19" t="s">
        <v>8141</v>
      </c>
      <c r="C5915" s="19" t="s">
        <v>8293</v>
      </c>
      <c r="D5915" s="19" t="s">
        <v>8294</v>
      </c>
      <c r="E5915" s="20" t="s">
        <v>21</v>
      </c>
      <c r="F5915" s="19" t="s">
        <v>21</v>
      </c>
      <c r="G5915" s="180">
        <v>100244</v>
      </c>
      <c r="H5915" s="19" t="s">
        <v>8356</v>
      </c>
      <c r="I5915" s="19" t="s">
        <v>25160</v>
      </c>
      <c r="J5915" s="19" t="s">
        <v>444</v>
      </c>
      <c r="K5915" s="20" t="s">
        <v>1158</v>
      </c>
      <c r="L5915" s="19" t="s">
        <v>25</v>
      </c>
    </row>
    <row r="5916" spans="1:12" x14ac:dyDescent="0.25">
      <c r="A5916" s="19" t="s">
        <v>6589</v>
      </c>
      <c r="B5916" s="19" t="s">
        <v>8141</v>
      </c>
      <c r="C5916" s="19" t="s">
        <v>8293</v>
      </c>
      <c r="D5916" s="19" t="s">
        <v>8294</v>
      </c>
      <c r="E5916" s="20" t="s">
        <v>21</v>
      </c>
      <c r="F5916" s="19" t="s">
        <v>21</v>
      </c>
      <c r="G5916" s="180">
        <v>100245</v>
      </c>
      <c r="H5916" s="19" t="s">
        <v>8357</v>
      </c>
      <c r="I5916" s="19" t="s">
        <v>25160</v>
      </c>
      <c r="J5916" s="19" t="s">
        <v>444</v>
      </c>
      <c r="K5916" s="20" t="s">
        <v>6950</v>
      </c>
      <c r="L5916" s="19" t="s">
        <v>25</v>
      </c>
    </row>
    <row r="5917" spans="1:12" x14ac:dyDescent="0.25">
      <c r="A5917" s="19" t="s">
        <v>6589</v>
      </c>
      <c r="B5917" s="19" t="s">
        <v>8141</v>
      </c>
      <c r="C5917" s="19" t="s">
        <v>8293</v>
      </c>
      <c r="D5917" s="19" t="s">
        <v>8294</v>
      </c>
      <c r="E5917" s="20" t="s">
        <v>21</v>
      </c>
      <c r="F5917" s="19" t="s">
        <v>21</v>
      </c>
      <c r="G5917" s="180">
        <v>100246</v>
      </c>
      <c r="H5917" s="19" t="s">
        <v>8358</v>
      </c>
      <c r="I5917" s="19" t="s">
        <v>25160</v>
      </c>
      <c r="J5917" s="19" t="s">
        <v>444</v>
      </c>
      <c r="K5917" s="20" t="s">
        <v>1422</v>
      </c>
      <c r="L5917" s="19" t="s">
        <v>25</v>
      </c>
    </row>
    <row r="5918" spans="1:12" x14ac:dyDescent="0.25">
      <c r="A5918" s="19" t="s">
        <v>6589</v>
      </c>
      <c r="B5918" s="19" t="s">
        <v>8141</v>
      </c>
      <c r="C5918" s="19" t="s">
        <v>8293</v>
      </c>
      <c r="D5918" s="19" t="s">
        <v>8294</v>
      </c>
      <c r="E5918" s="20" t="s">
        <v>21</v>
      </c>
      <c r="F5918" s="19" t="s">
        <v>21</v>
      </c>
      <c r="G5918" s="180">
        <v>100247</v>
      </c>
      <c r="H5918" s="19" t="s">
        <v>8360</v>
      </c>
      <c r="I5918" s="19" t="s">
        <v>25160</v>
      </c>
      <c r="J5918" s="19" t="s">
        <v>444</v>
      </c>
      <c r="K5918" s="20" t="s">
        <v>6642</v>
      </c>
      <c r="L5918" s="19" t="s">
        <v>25</v>
      </c>
    </row>
    <row r="5919" spans="1:12" x14ac:dyDescent="0.25">
      <c r="A5919" s="19" t="s">
        <v>6589</v>
      </c>
      <c r="B5919" s="19" t="s">
        <v>8141</v>
      </c>
      <c r="C5919" s="19" t="s">
        <v>8293</v>
      </c>
      <c r="D5919" s="19" t="s">
        <v>8294</v>
      </c>
      <c r="E5919" s="20" t="s">
        <v>21</v>
      </c>
      <c r="F5919" s="19" t="s">
        <v>21</v>
      </c>
      <c r="G5919" s="180">
        <v>100248</v>
      </c>
      <c r="H5919" s="19" t="s">
        <v>8361</v>
      </c>
      <c r="I5919" s="19" t="s">
        <v>25160</v>
      </c>
      <c r="J5919" s="19" t="s">
        <v>444</v>
      </c>
      <c r="K5919" s="20" t="s">
        <v>11163</v>
      </c>
      <c r="L5919" s="19" t="s">
        <v>25</v>
      </c>
    </row>
    <row r="5920" spans="1:12" x14ac:dyDescent="0.25">
      <c r="A5920" s="19" t="s">
        <v>6589</v>
      </c>
      <c r="B5920" s="19" t="s">
        <v>8141</v>
      </c>
      <c r="C5920" s="19" t="s">
        <v>8293</v>
      </c>
      <c r="D5920" s="19" t="s">
        <v>8294</v>
      </c>
      <c r="E5920" s="20" t="s">
        <v>21</v>
      </c>
      <c r="F5920" s="19" t="s">
        <v>21</v>
      </c>
      <c r="G5920" s="180">
        <v>100249</v>
      </c>
      <c r="H5920" s="19" t="s">
        <v>8362</v>
      </c>
      <c r="I5920" s="19" t="s">
        <v>25160</v>
      </c>
      <c r="J5920" s="19" t="s">
        <v>444</v>
      </c>
      <c r="K5920" s="20" t="s">
        <v>1422</v>
      </c>
      <c r="L5920" s="19" t="s">
        <v>25</v>
      </c>
    </row>
    <row r="5921" spans="1:12" x14ac:dyDescent="0.25">
      <c r="A5921" s="19" t="s">
        <v>6589</v>
      </c>
      <c r="B5921" s="19" t="s">
        <v>8141</v>
      </c>
      <c r="C5921" s="19" t="s">
        <v>8293</v>
      </c>
      <c r="D5921" s="19" t="s">
        <v>8294</v>
      </c>
      <c r="E5921" s="20" t="s">
        <v>21</v>
      </c>
      <c r="F5921" s="19" t="s">
        <v>21</v>
      </c>
      <c r="G5921" s="180">
        <v>100250</v>
      </c>
      <c r="H5921" s="19" t="s">
        <v>8363</v>
      </c>
      <c r="I5921" s="19" t="s">
        <v>25160</v>
      </c>
      <c r="J5921" s="19" t="s">
        <v>444</v>
      </c>
      <c r="K5921" s="20" t="s">
        <v>5004</v>
      </c>
      <c r="L5921" s="19" t="s">
        <v>25</v>
      </c>
    </row>
    <row r="5922" spans="1:12" x14ac:dyDescent="0.25">
      <c r="A5922" s="19" t="s">
        <v>6589</v>
      </c>
      <c r="B5922" s="19" t="s">
        <v>8141</v>
      </c>
      <c r="C5922" s="19" t="s">
        <v>8293</v>
      </c>
      <c r="D5922" s="19" t="s">
        <v>8294</v>
      </c>
      <c r="E5922" s="20" t="s">
        <v>21</v>
      </c>
      <c r="F5922" s="19" t="s">
        <v>21</v>
      </c>
      <c r="G5922" s="180">
        <v>100251</v>
      </c>
      <c r="H5922" s="19" t="s">
        <v>8364</v>
      </c>
      <c r="I5922" s="19" t="s">
        <v>25160</v>
      </c>
      <c r="J5922" s="19" t="s">
        <v>444</v>
      </c>
      <c r="K5922" s="20" t="s">
        <v>11163</v>
      </c>
      <c r="L5922" s="19" t="s">
        <v>25</v>
      </c>
    </row>
    <row r="5923" spans="1:12" x14ac:dyDescent="0.25">
      <c r="A5923" s="19" t="s">
        <v>6589</v>
      </c>
      <c r="B5923" s="19" t="s">
        <v>8141</v>
      </c>
      <c r="C5923" s="19" t="s">
        <v>8293</v>
      </c>
      <c r="D5923" s="19" t="s">
        <v>8294</v>
      </c>
      <c r="E5923" s="20" t="s">
        <v>21</v>
      </c>
      <c r="F5923" s="19" t="s">
        <v>21</v>
      </c>
      <c r="G5923" s="180">
        <v>100252</v>
      </c>
      <c r="H5923" s="19" t="s">
        <v>8365</v>
      </c>
      <c r="I5923" s="19" t="s">
        <v>25160</v>
      </c>
      <c r="J5923" s="19" t="s">
        <v>444</v>
      </c>
      <c r="K5923" s="20" t="s">
        <v>5449</v>
      </c>
      <c r="L5923" s="19" t="s">
        <v>25</v>
      </c>
    </row>
    <row r="5924" spans="1:12" x14ac:dyDescent="0.25">
      <c r="A5924" s="19" t="s">
        <v>6589</v>
      </c>
      <c r="B5924" s="19" t="s">
        <v>8141</v>
      </c>
      <c r="C5924" s="19" t="s">
        <v>8293</v>
      </c>
      <c r="D5924" s="19" t="s">
        <v>8294</v>
      </c>
      <c r="E5924" s="20" t="s">
        <v>21</v>
      </c>
      <c r="F5924" s="19" t="s">
        <v>21</v>
      </c>
      <c r="G5924" s="180">
        <v>100253</v>
      </c>
      <c r="H5924" s="19" t="s">
        <v>8366</v>
      </c>
      <c r="I5924" s="19" t="s">
        <v>25160</v>
      </c>
      <c r="J5924" s="19" t="s">
        <v>444</v>
      </c>
      <c r="K5924" s="20" t="s">
        <v>4005</v>
      </c>
      <c r="L5924" s="19" t="s">
        <v>25</v>
      </c>
    </row>
    <row r="5925" spans="1:12" x14ac:dyDescent="0.25">
      <c r="A5925" s="19" t="s">
        <v>6589</v>
      </c>
      <c r="B5925" s="19" t="s">
        <v>8141</v>
      </c>
      <c r="C5925" s="19" t="s">
        <v>8293</v>
      </c>
      <c r="D5925" s="19" t="s">
        <v>8294</v>
      </c>
      <c r="E5925" s="20" t="s">
        <v>21</v>
      </c>
      <c r="F5925" s="19" t="s">
        <v>21</v>
      </c>
      <c r="G5925" s="180">
        <v>100254</v>
      </c>
      <c r="H5925" s="19" t="s">
        <v>8368</v>
      </c>
      <c r="I5925" s="19" t="s">
        <v>25160</v>
      </c>
      <c r="J5925" s="19" t="s">
        <v>444</v>
      </c>
      <c r="K5925" s="20" t="s">
        <v>12218</v>
      </c>
      <c r="L5925" s="19" t="s">
        <v>25</v>
      </c>
    </row>
    <row r="5926" spans="1:12" x14ac:dyDescent="0.25">
      <c r="A5926" s="19" t="s">
        <v>6589</v>
      </c>
      <c r="B5926" s="19" t="s">
        <v>8141</v>
      </c>
      <c r="C5926" s="19" t="s">
        <v>8293</v>
      </c>
      <c r="D5926" s="19" t="s">
        <v>8294</v>
      </c>
      <c r="E5926" s="20" t="s">
        <v>21</v>
      </c>
      <c r="F5926" s="19" t="s">
        <v>21</v>
      </c>
      <c r="G5926" s="180">
        <v>100255</v>
      </c>
      <c r="H5926" s="19" t="s">
        <v>8369</v>
      </c>
      <c r="I5926" s="19" t="s">
        <v>25160</v>
      </c>
      <c r="J5926" s="19" t="s">
        <v>444</v>
      </c>
      <c r="K5926" s="20" t="s">
        <v>3422</v>
      </c>
      <c r="L5926" s="19" t="s">
        <v>25</v>
      </c>
    </row>
    <row r="5927" spans="1:12" x14ac:dyDescent="0.25">
      <c r="A5927" s="19" t="s">
        <v>6589</v>
      </c>
      <c r="B5927" s="19" t="s">
        <v>8141</v>
      </c>
      <c r="C5927" s="19" t="s">
        <v>8293</v>
      </c>
      <c r="D5927" s="19" t="s">
        <v>8294</v>
      </c>
      <c r="E5927" s="20" t="s">
        <v>21</v>
      </c>
      <c r="F5927" s="19" t="s">
        <v>21</v>
      </c>
      <c r="G5927" s="180">
        <v>100256</v>
      </c>
      <c r="H5927" s="19" t="s">
        <v>8371</v>
      </c>
      <c r="I5927" s="19" t="s">
        <v>25160</v>
      </c>
      <c r="J5927" s="19" t="s">
        <v>444</v>
      </c>
      <c r="K5927" s="20" t="s">
        <v>10636</v>
      </c>
      <c r="L5927" s="19" t="s">
        <v>25</v>
      </c>
    </row>
    <row r="5928" spans="1:12" x14ac:dyDescent="0.25">
      <c r="A5928" s="19" t="s">
        <v>6589</v>
      </c>
      <c r="B5928" s="19" t="s">
        <v>8141</v>
      </c>
      <c r="C5928" s="19" t="s">
        <v>8293</v>
      </c>
      <c r="D5928" s="19" t="s">
        <v>8294</v>
      </c>
      <c r="E5928" s="20" t="s">
        <v>21</v>
      </c>
      <c r="F5928" s="19" t="s">
        <v>21</v>
      </c>
      <c r="G5928" s="180">
        <v>100257</v>
      </c>
      <c r="H5928" s="19" t="s">
        <v>8372</v>
      </c>
      <c r="I5928" s="19" t="s">
        <v>25160</v>
      </c>
      <c r="J5928" s="19" t="s">
        <v>444</v>
      </c>
      <c r="K5928" s="20" t="s">
        <v>11268</v>
      </c>
      <c r="L5928" s="19" t="s">
        <v>25</v>
      </c>
    </row>
    <row r="5929" spans="1:12" x14ac:dyDescent="0.25">
      <c r="A5929" s="19" t="s">
        <v>6589</v>
      </c>
      <c r="B5929" s="19" t="s">
        <v>8141</v>
      </c>
      <c r="C5929" s="19" t="s">
        <v>8293</v>
      </c>
      <c r="D5929" s="19" t="s">
        <v>8294</v>
      </c>
      <c r="E5929" s="20" t="s">
        <v>21</v>
      </c>
      <c r="F5929" s="19" t="s">
        <v>21</v>
      </c>
      <c r="G5929" s="180">
        <v>100258</v>
      </c>
      <c r="H5929" s="19" t="s">
        <v>8373</v>
      </c>
      <c r="I5929" s="19" t="s">
        <v>25160</v>
      </c>
      <c r="J5929" s="19" t="s">
        <v>444</v>
      </c>
      <c r="K5929" s="20" t="s">
        <v>3422</v>
      </c>
      <c r="L5929" s="19" t="s">
        <v>25</v>
      </c>
    </row>
    <row r="5930" spans="1:12" x14ac:dyDescent="0.25">
      <c r="A5930" s="19" t="s">
        <v>6589</v>
      </c>
      <c r="B5930" s="19" t="s">
        <v>8141</v>
      </c>
      <c r="C5930" s="19" t="s">
        <v>8293</v>
      </c>
      <c r="D5930" s="19" t="s">
        <v>8294</v>
      </c>
      <c r="E5930" s="20" t="s">
        <v>21</v>
      </c>
      <c r="F5930" s="19" t="s">
        <v>21</v>
      </c>
      <c r="G5930" s="180">
        <v>100259</v>
      </c>
      <c r="H5930" s="19" t="s">
        <v>8374</v>
      </c>
      <c r="I5930" s="19" t="s">
        <v>25160</v>
      </c>
      <c r="J5930" s="19" t="s">
        <v>444</v>
      </c>
      <c r="K5930" s="20" t="s">
        <v>4005</v>
      </c>
      <c r="L5930" s="19" t="s">
        <v>25</v>
      </c>
    </row>
    <row r="5931" spans="1:12" x14ac:dyDescent="0.25">
      <c r="A5931" s="19" t="s">
        <v>6589</v>
      </c>
      <c r="B5931" s="19" t="s">
        <v>8141</v>
      </c>
      <c r="C5931" s="19" t="s">
        <v>8293</v>
      </c>
      <c r="D5931" s="19" t="s">
        <v>8294</v>
      </c>
      <c r="E5931" s="20" t="s">
        <v>21</v>
      </c>
      <c r="F5931" s="19" t="s">
        <v>21</v>
      </c>
      <c r="G5931" s="180">
        <v>100260</v>
      </c>
      <c r="H5931" s="19" t="s">
        <v>8375</v>
      </c>
      <c r="I5931" s="19" t="s">
        <v>25164</v>
      </c>
      <c r="J5931" s="19" t="s">
        <v>444</v>
      </c>
      <c r="K5931" s="20" t="s">
        <v>5786</v>
      </c>
      <c r="L5931" s="19" t="s">
        <v>25</v>
      </c>
    </row>
    <row r="5932" spans="1:12" x14ac:dyDescent="0.25">
      <c r="A5932" s="19" t="s">
        <v>6589</v>
      </c>
      <c r="B5932" s="19" t="s">
        <v>8141</v>
      </c>
      <c r="C5932" s="19" t="s">
        <v>8293</v>
      </c>
      <c r="D5932" s="19" t="s">
        <v>8294</v>
      </c>
      <c r="E5932" s="20" t="s">
        <v>21</v>
      </c>
      <c r="F5932" s="19" t="s">
        <v>21</v>
      </c>
      <c r="G5932" s="180">
        <v>100261</v>
      </c>
      <c r="H5932" s="19" t="s">
        <v>8376</v>
      </c>
      <c r="I5932" s="19" t="s">
        <v>25164</v>
      </c>
      <c r="J5932" s="19" t="s">
        <v>444</v>
      </c>
      <c r="K5932" s="20" t="s">
        <v>12553</v>
      </c>
      <c r="L5932" s="19" t="s">
        <v>25</v>
      </c>
    </row>
    <row r="5933" spans="1:12" x14ac:dyDescent="0.25">
      <c r="A5933" s="19" t="s">
        <v>6589</v>
      </c>
      <c r="B5933" s="19" t="s">
        <v>8141</v>
      </c>
      <c r="C5933" s="19" t="s">
        <v>8293</v>
      </c>
      <c r="D5933" s="19" t="s">
        <v>8294</v>
      </c>
      <c r="E5933" s="20" t="s">
        <v>21</v>
      </c>
      <c r="F5933" s="19" t="s">
        <v>21</v>
      </c>
      <c r="G5933" s="180">
        <v>100262</v>
      </c>
      <c r="H5933" s="19" t="s">
        <v>8378</v>
      </c>
      <c r="I5933" s="19" t="s">
        <v>25164</v>
      </c>
      <c r="J5933" s="19" t="s">
        <v>444</v>
      </c>
      <c r="K5933" s="20" t="s">
        <v>613</v>
      </c>
      <c r="L5933" s="19" t="s">
        <v>25</v>
      </c>
    </row>
    <row r="5934" spans="1:12" x14ac:dyDescent="0.25">
      <c r="A5934" s="19" t="s">
        <v>6589</v>
      </c>
      <c r="B5934" s="19" t="s">
        <v>8141</v>
      </c>
      <c r="C5934" s="19" t="s">
        <v>8293</v>
      </c>
      <c r="D5934" s="19" t="s">
        <v>8294</v>
      </c>
      <c r="E5934" s="20" t="s">
        <v>21</v>
      </c>
      <c r="F5934" s="19" t="s">
        <v>21</v>
      </c>
      <c r="G5934" s="180">
        <v>100263</v>
      </c>
      <c r="H5934" s="19" t="s">
        <v>8380</v>
      </c>
      <c r="I5934" s="19" t="s">
        <v>25164</v>
      </c>
      <c r="J5934" s="19" t="s">
        <v>444</v>
      </c>
      <c r="K5934" s="20" t="s">
        <v>8326</v>
      </c>
      <c r="L5934" s="19" t="s">
        <v>25</v>
      </c>
    </row>
    <row r="5935" spans="1:12" x14ac:dyDescent="0.25">
      <c r="A5935" s="19" t="s">
        <v>6589</v>
      </c>
      <c r="B5935" s="19" t="s">
        <v>8141</v>
      </c>
      <c r="C5935" s="19" t="s">
        <v>8293</v>
      </c>
      <c r="D5935" s="19" t="s">
        <v>8294</v>
      </c>
      <c r="E5935" s="20" t="s">
        <v>21</v>
      </c>
      <c r="F5935" s="19" t="s">
        <v>21</v>
      </c>
      <c r="G5935" s="180">
        <v>100264</v>
      </c>
      <c r="H5935" s="19" t="s">
        <v>8381</v>
      </c>
      <c r="I5935" s="19" t="s">
        <v>25159</v>
      </c>
      <c r="J5935" s="19" t="s">
        <v>444</v>
      </c>
      <c r="K5935" s="20" t="s">
        <v>12554</v>
      </c>
      <c r="L5935" s="19" t="s">
        <v>25</v>
      </c>
    </row>
    <row r="5936" spans="1:12" x14ac:dyDescent="0.25">
      <c r="A5936" s="19" t="s">
        <v>6589</v>
      </c>
      <c r="B5936" s="19" t="s">
        <v>8141</v>
      </c>
      <c r="C5936" s="19" t="s">
        <v>8293</v>
      </c>
      <c r="D5936" s="19" t="s">
        <v>8294</v>
      </c>
      <c r="E5936" s="20" t="s">
        <v>21</v>
      </c>
      <c r="F5936" s="19" t="s">
        <v>21</v>
      </c>
      <c r="G5936" s="180">
        <v>100265</v>
      </c>
      <c r="H5936" s="19" t="s">
        <v>8382</v>
      </c>
      <c r="I5936" s="19" t="s">
        <v>15719</v>
      </c>
      <c r="J5936" s="19" t="s">
        <v>444</v>
      </c>
      <c r="K5936" s="20" t="s">
        <v>1087</v>
      </c>
      <c r="L5936" s="19" t="s">
        <v>25</v>
      </c>
    </row>
    <row r="5937" spans="1:12" x14ac:dyDescent="0.25">
      <c r="A5937" s="19" t="s">
        <v>6589</v>
      </c>
      <c r="B5937" s="19" t="s">
        <v>8141</v>
      </c>
      <c r="C5937" s="19" t="s">
        <v>8293</v>
      </c>
      <c r="D5937" s="19" t="s">
        <v>8294</v>
      </c>
      <c r="E5937" s="20" t="s">
        <v>21</v>
      </c>
      <c r="F5937" s="19" t="s">
        <v>21</v>
      </c>
      <c r="G5937" s="180">
        <v>100266</v>
      </c>
      <c r="H5937" s="19" t="s">
        <v>8383</v>
      </c>
      <c r="I5937" s="19" t="s">
        <v>25165</v>
      </c>
      <c r="J5937" s="19" t="s">
        <v>444</v>
      </c>
      <c r="K5937" s="20" t="s">
        <v>12051</v>
      </c>
      <c r="L5937" s="19" t="s">
        <v>25</v>
      </c>
    </row>
    <row r="5938" spans="1:12" x14ac:dyDescent="0.25">
      <c r="A5938" s="19" t="s">
        <v>6589</v>
      </c>
      <c r="B5938" s="19" t="s">
        <v>8141</v>
      </c>
      <c r="C5938" s="19" t="s">
        <v>8293</v>
      </c>
      <c r="D5938" s="19" t="s">
        <v>8294</v>
      </c>
      <c r="E5938" s="20" t="s">
        <v>21</v>
      </c>
      <c r="F5938" s="19" t="s">
        <v>21</v>
      </c>
      <c r="G5938" s="180">
        <v>100267</v>
      </c>
      <c r="H5938" s="19" t="s">
        <v>8384</v>
      </c>
      <c r="I5938" s="19" t="s">
        <v>15692</v>
      </c>
      <c r="J5938" s="19" t="s">
        <v>444</v>
      </c>
      <c r="K5938" s="20" t="s">
        <v>1736</v>
      </c>
      <c r="L5938" s="19" t="s">
        <v>25</v>
      </c>
    </row>
    <row r="5939" spans="1:12" x14ac:dyDescent="0.25">
      <c r="A5939" s="19" t="s">
        <v>6589</v>
      </c>
      <c r="B5939" s="19" t="s">
        <v>8141</v>
      </c>
      <c r="C5939" s="19" t="s">
        <v>8293</v>
      </c>
      <c r="D5939" s="19" t="s">
        <v>8294</v>
      </c>
      <c r="E5939" s="20" t="s">
        <v>21</v>
      </c>
      <c r="F5939" s="19" t="s">
        <v>21</v>
      </c>
      <c r="G5939" s="180">
        <v>100268</v>
      </c>
      <c r="H5939" s="19" t="s">
        <v>8386</v>
      </c>
      <c r="I5939" s="19" t="s">
        <v>25165</v>
      </c>
      <c r="J5939" s="19" t="s">
        <v>444</v>
      </c>
      <c r="K5939" s="20" t="s">
        <v>12051</v>
      </c>
      <c r="L5939" s="19" t="s">
        <v>25</v>
      </c>
    </row>
    <row r="5940" spans="1:12" x14ac:dyDescent="0.25">
      <c r="A5940" s="19" t="s">
        <v>6589</v>
      </c>
      <c r="B5940" s="19" t="s">
        <v>8141</v>
      </c>
      <c r="C5940" s="19" t="s">
        <v>8293</v>
      </c>
      <c r="D5940" s="19" t="s">
        <v>8294</v>
      </c>
      <c r="E5940" s="20" t="s">
        <v>21</v>
      </c>
      <c r="F5940" s="19" t="s">
        <v>21</v>
      </c>
      <c r="G5940" s="180">
        <v>100269</v>
      </c>
      <c r="H5940" s="19" t="s">
        <v>8387</v>
      </c>
      <c r="I5940" s="19" t="s">
        <v>15692</v>
      </c>
      <c r="J5940" s="19" t="s">
        <v>444</v>
      </c>
      <c r="K5940" s="20" t="s">
        <v>1736</v>
      </c>
      <c r="L5940" s="19" t="s">
        <v>25</v>
      </c>
    </row>
    <row r="5941" spans="1:12" x14ac:dyDescent="0.25">
      <c r="A5941" s="19" t="s">
        <v>6589</v>
      </c>
      <c r="B5941" s="19" t="s">
        <v>8141</v>
      </c>
      <c r="C5941" s="19" t="s">
        <v>8293</v>
      </c>
      <c r="D5941" s="19" t="s">
        <v>8294</v>
      </c>
      <c r="E5941" s="20" t="s">
        <v>21</v>
      </c>
      <c r="F5941" s="19" t="s">
        <v>21</v>
      </c>
      <c r="G5941" s="180">
        <v>100270</v>
      </c>
      <c r="H5941" s="19" t="s">
        <v>8388</v>
      </c>
      <c r="I5941" s="19" t="s">
        <v>25165</v>
      </c>
      <c r="J5941" s="19" t="s">
        <v>444</v>
      </c>
      <c r="K5941" s="20" t="s">
        <v>2774</v>
      </c>
      <c r="L5941" s="19" t="s">
        <v>25</v>
      </c>
    </row>
    <row r="5942" spans="1:12" x14ac:dyDescent="0.25">
      <c r="A5942" s="19" t="s">
        <v>6589</v>
      </c>
      <c r="B5942" s="19" t="s">
        <v>8141</v>
      </c>
      <c r="C5942" s="19" t="s">
        <v>8293</v>
      </c>
      <c r="D5942" s="19" t="s">
        <v>8294</v>
      </c>
      <c r="E5942" s="20" t="s">
        <v>21</v>
      </c>
      <c r="F5942" s="19" t="s">
        <v>21</v>
      </c>
      <c r="G5942" s="180">
        <v>100271</v>
      </c>
      <c r="H5942" s="19" t="s">
        <v>8390</v>
      </c>
      <c r="I5942" s="19" t="s">
        <v>25159</v>
      </c>
      <c r="J5942" s="19" t="s">
        <v>444</v>
      </c>
      <c r="K5942" s="20" t="s">
        <v>900</v>
      </c>
      <c r="L5942" s="19" t="s">
        <v>25</v>
      </c>
    </row>
    <row r="5943" spans="1:12" x14ac:dyDescent="0.25">
      <c r="A5943" s="19" t="s">
        <v>6589</v>
      </c>
      <c r="B5943" s="19" t="s">
        <v>8141</v>
      </c>
      <c r="C5943" s="19" t="s">
        <v>8293</v>
      </c>
      <c r="D5943" s="19" t="s">
        <v>8294</v>
      </c>
      <c r="E5943" s="20" t="s">
        <v>21</v>
      </c>
      <c r="F5943" s="19" t="s">
        <v>21</v>
      </c>
      <c r="G5943" s="180">
        <v>100272</v>
      </c>
      <c r="H5943" s="19" t="s">
        <v>8391</v>
      </c>
      <c r="I5943" s="19" t="s">
        <v>15719</v>
      </c>
      <c r="J5943" s="19" t="s">
        <v>444</v>
      </c>
      <c r="K5943" s="20" t="s">
        <v>12555</v>
      </c>
      <c r="L5943" s="19" t="s">
        <v>25</v>
      </c>
    </row>
    <row r="5944" spans="1:12" x14ac:dyDescent="0.25">
      <c r="A5944" s="19" t="s">
        <v>6589</v>
      </c>
      <c r="B5944" s="19" t="s">
        <v>8141</v>
      </c>
      <c r="C5944" s="19" t="s">
        <v>8293</v>
      </c>
      <c r="D5944" s="19" t="s">
        <v>8294</v>
      </c>
      <c r="E5944" s="20" t="s">
        <v>21</v>
      </c>
      <c r="F5944" s="19" t="s">
        <v>21</v>
      </c>
      <c r="G5944" s="180">
        <v>100273</v>
      </c>
      <c r="H5944" s="19" t="s">
        <v>8393</v>
      </c>
      <c r="I5944" s="19" t="s">
        <v>25164</v>
      </c>
      <c r="J5944" s="19" t="s">
        <v>444</v>
      </c>
      <c r="K5944" s="20" t="s">
        <v>11922</v>
      </c>
      <c r="L5944" s="19" t="s">
        <v>25</v>
      </c>
    </row>
    <row r="5945" spans="1:12" x14ac:dyDescent="0.25">
      <c r="A5945" s="19" t="s">
        <v>6589</v>
      </c>
      <c r="B5945" s="19" t="s">
        <v>8141</v>
      </c>
      <c r="C5945" s="19" t="s">
        <v>8293</v>
      </c>
      <c r="D5945" s="19" t="s">
        <v>8294</v>
      </c>
      <c r="E5945" s="20" t="s">
        <v>21</v>
      </c>
      <c r="F5945" s="19" t="s">
        <v>21</v>
      </c>
      <c r="G5945" s="180">
        <v>100274</v>
      </c>
      <c r="H5945" s="19" t="s">
        <v>8394</v>
      </c>
      <c r="I5945" s="19" t="s">
        <v>25159</v>
      </c>
      <c r="J5945" s="19" t="s">
        <v>444</v>
      </c>
      <c r="K5945" s="20" t="s">
        <v>7515</v>
      </c>
      <c r="L5945" s="19" t="s">
        <v>25</v>
      </c>
    </row>
    <row r="5946" spans="1:12" x14ac:dyDescent="0.25">
      <c r="A5946" s="19" t="s">
        <v>6589</v>
      </c>
      <c r="B5946" s="19" t="s">
        <v>8141</v>
      </c>
      <c r="C5946" s="19" t="s">
        <v>8293</v>
      </c>
      <c r="D5946" s="19" t="s">
        <v>8294</v>
      </c>
      <c r="E5946" s="20" t="s">
        <v>21</v>
      </c>
      <c r="F5946" s="19" t="s">
        <v>21</v>
      </c>
      <c r="G5946" s="180">
        <v>100275</v>
      </c>
      <c r="H5946" s="19" t="s">
        <v>8396</v>
      </c>
      <c r="I5946" s="19" t="s">
        <v>25159</v>
      </c>
      <c r="J5946" s="19" t="s">
        <v>444</v>
      </c>
      <c r="K5946" s="20" t="s">
        <v>3664</v>
      </c>
      <c r="L5946" s="19" t="s">
        <v>25</v>
      </c>
    </row>
    <row r="5947" spans="1:12" x14ac:dyDescent="0.25">
      <c r="A5947" s="19" t="s">
        <v>6589</v>
      </c>
      <c r="B5947" s="19" t="s">
        <v>8141</v>
      </c>
      <c r="C5947" s="19" t="s">
        <v>8293</v>
      </c>
      <c r="D5947" s="19" t="s">
        <v>8294</v>
      </c>
      <c r="E5947" s="20" t="s">
        <v>21</v>
      </c>
      <c r="F5947" s="19" t="s">
        <v>21</v>
      </c>
      <c r="G5947" s="180">
        <v>100276</v>
      </c>
      <c r="H5947" s="19" t="s">
        <v>8397</v>
      </c>
      <c r="I5947" s="19" t="s">
        <v>25159</v>
      </c>
      <c r="J5947" s="19" t="s">
        <v>444</v>
      </c>
      <c r="K5947" s="20" t="s">
        <v>1273</v>
      </c>
      <c r="L5947" s="19" t="s">
        <v>25</v>
      </c>
    </row>
    <row r="5948" spans="1:12" x14ac:dyDescent="0.25">
      <c r="A5948" s="19" t="s">
        <v>6589</v>
      </c>
      <c r="B5948" s="19" t="s">
        <v>8141</v>
      </c>
      <c r="C5948" s="19" t="s">
        <v>8293</v>
      </c>
      <c r="D5948" s="19" t="s">
        <v>8294</v>
      </c>
      <c r="E5948" s="20" t="s">
        <v>21</v>
      </c>
      <c r="F5948" s="19" t="s">
        <v>21</v>
      </c>
      <c r="G5948" s="180">
        <v>100277</v>
      </c>
      <c r="H5948" s="19" t="s">
        <v>8398</v>
      </c>
      <c r="I5948" s="19" t="s">
        <v>25159</v>
      </c>
      <c r="J5948" s="19" t="s">
        <v>9283</v>
      </c>
      <c r="K5948" s="20" t="s">
        <v>1383</v>
      </c>
      <c r="L5948" s="19" t="s">
        <v>25</v>
      </c>
    </row>
    <row r="5949" spans="1:12" x14ac:dyDescent="0.25">
      <c r="A5949" s="19" t="s">
        <v>6589</v>
      </c>
      <c r="B5949" s="19" t="s">
        <v>8141</v>
      </c>
      <c r="C5949" s="19" t="s">
        <v>8293</v>
      </c>
      <c r="D5949" s="19" t="s">
        <v>8294</v>
      </c>
      <c r="E5949" s="20" t="s">
        <v>21</v>
      </c>
      <c r="F5949" s="19" t="s">
        <v>21</v>
      </c>
      <c r="G5949" s="180">
        <v>100278</v>
      </c>
      <c r="H5949" s="19" t="s">
        <v>8399</v>
      </c>
      <c r="I5949" s="19" t="s">
        <v>25165</v>
      </c>
      <c r="J5949" s="19" t="s">
        <v>444</v>
      </c>
      <c r="K5949" s="20" t="s">
        <v>3669</v>
      </c>
      <c r="L5949" s="19" t="s">
        <v>25</v>
      </c>
    </row>
    <row r="5950" spans="1:12" x14ac:dyDescent="0.25">
      <c r="A5950" s="19" t="s">
        <v>6589</v>
      </c>
      <c r="B5950" s="19" t="s">
        <v>8141</v>
      </c>
      <c r="C5950" s="19" t="s">
        <v>8293</v>
      </c>
      <c r="D5950" s="19" t="s">
        <v>8294</v>
      </c>
      <c r="E5950" s="20" t="s">
        <v>21</v>
      </c>
      <c r="F5950" s="19" t="s">
        <v>21</v>
      </c>
      <c r="G5950" s="180">
        <v>100279</v>
      </c>
      <c r="H5950" s="19" t="s">
        <v>8400</v>
      </c>
      <c r="I5950" s="19" t="s">
        <v>15692</v>
      </c>
      <c r="J5950" s="19" t="s">
        <v>444</v>
      </c>
      <c r="K5950" s="20" t="s">
        <v>1523</v>
      </c>
      <c r="L5950" s="19" t="s">
        <v>25</v>
      </c>
    </row>
    <row r="5951" spans="1:12" x14ac:dyDescent="0.25">
      <c r="A5951" s="19" t="s">
        <v>6589</v>
      </c>
      <c r="B5951" s="19" t="s">
        <v>8141</v>
      </c>
      <c r="C5951" s="19" t="s">
        <v>8293</v>
      </c>
      <c r="D5951" s="19" t="s">
        <v>8294</v>
      </c>
      <c r="E5951" s="20" t="s">
        <v>21</v>
      </c>
      <c r="F5951" s="19" t="s">
        <v>21</v>
      </c>
      <c r="G5951" s="180">
        <v>100280</v>
      </c>
      <c r="H5951" s="19" t="s">
        <v>8401</v>
      </c>
      <c r="I5951" s="19" t="s">
        <v>25165</v>
      </c>
      <c r="J5951" s="19" t="s">
        <v>444</v>
      </c>
      <c r="K5951" s="20" t="s">
        <v>4949</v>
      </c>
      <c r="L5951" s="19" t="s">
        <v>25</v>
      </c>
    </row>
    <row r="5952" spans="1:12" x14ac:dyDescent="0.25">
      <c r="A5952" s="19" t="s">
        <v>6589</v>
      </c>
      <c r="B5952" s="19" t="s">
        <v>8141</v>
      </c>
      <c r="C5952" s="19" t="s">
        <v>8293</v>
      </c>
      <c r="D5952" s="19" t="s">
        <v>8294</v>
      </c>
      <c r="E5952" s="20" t="s">
        <v>21</v>
      </c>
      <c r="F5952" s="19" t="s">
        <v>21</v>
      </c>
      <c r="G5952" s="180">
        <v>100281</v>
      </c>
      <c r="H5952" s="19" t="s">
        <v>8403</v>
      </c>
      <c r="I5952" s="19" t="s">
        <v>25165</v>
      </c>
      <c r="J5952" s="19" t="s">
        <v>9283</v>
      </c>
      <c r="K5952" s="20" t="s">
        <v>12556</v>
      </c>
      <c r="L5952" s="19" t="s">
        <v>25</v>
      </c>
    </row>
    <row r="5953" spans="1:12" x14ac:dyDescent="0.25">
      <c r="A5953" s="19" t="s">
        <v>6589</v>
      </c>
      <c r="B5953" s="19" t="s">
        <v>8141</v>
      </c>
      <c r="C5953" s="19" t="s">
        <v>8293</v>
      </c>
      <c r="D5953" s="19" t="s">
        <v>8294</v>
      </c>
      <c r="E5953" s="20" t="s">
        <v>21</v>
      </c>
      <c r="F5953" s="19" t="s">
        <v>21</v>
      </c>
      <c r="G5953" s="180">
        <v>100282</v>
      </c>
      <c r="H5953" s="19" t="s">
        <v>8405</v>
      </c>
      <c r="I5953" s="19" t="s">
        <v>25159</v>
      </c>
      <c r="J5953" s="19" t="s">
        <v>444</v>
      </c>
      <c r="K5953" s="20" t="s">
        <v>12557</v>
      </c>
      <c r="L5953" s="19" t="s">
        <v>25</v>
      </c>
    </row>
    <row r="5954" spans="1:12" x14ac:dyDescent="0.25">
      <c r="A5954" s="19" t="s">
        <v>6589</v>
      </c>
      <c r="B5954" s="19" t="s">
        <v>8141</v>
      </c>
      <c r="C5954" s="19" t="s">
        <v>8293</v>
      </c>
      <c r="D5954" s="19" t="s">
        <v>8294</v>
      </c>
      <c r="E5954" s="20" t="s">
        <v>21</v>
      </c>
      <c r="F5954" s="19" t="s">
        <v>21</v>
      </c>
      <c r="G5954" s="180">
        <v>100283</v>
      </c>
      <c r="H5954" s="19" t="s">
        <v>8407</v>
      </c>
      <c r="I5954" s="19" t="s">
        <v>25159</v>
      </c>
      <c r="J5954" s="19" t="s">
        <v>444</v>
      </c>
      <c r="K5954" s="20" t="s">
        <v>5684</v>
      </c>
      <c r="L5954" s="19" t="s">
        <v>25</v>
      </c>
    </row>
    <row r="5955" spans="1:12" x14ac:dyDescent="0.25">
      <c r="A5955" s="19" t="s">
        <v>6589</v>
      </c>
      <c r="B5955" s="19" t="s">
        <v>8141</v>
      </c>
      <c r="C5955" s="19" t="s">
        <v>8293</v>
      </c>
      <c r="D5955" s="19" t="s">
        <v>8294</v>
      </c>
      <c r="E5955" s="20" t="s">
        <v>21</v>
      </c>
      <c r="F5955" s="19" t="s">
        <v>21</v>
      </c>
      <c r="G5955" s="180">
        <v>100284</v>
      </c>
      <c r="H5955" s="19" t="s">
        <v>8408</v>
      </c>
      <c r="I5955" s="19" t="s">
        <v>25159</v>
      </c>
      <c r="J5955" s="19" t="s">
        <v>9283</v>
      </c>
      <c r="K5955" s="20" t="s">
        <v>3099</v>
      </c>
      <c r="L5955" s="19" t="s">
        <v>25</v>
      </c>
    </row>
    <row r="5956" spans="1:12" x14ac:dyDescent="0.25">
      <c r="A5956" s="19" t="s">
        <v>6589</v>
      </c>
      <c r="B5956" s="19" t="s">
        <v>8141</v>
      </c>
      <c r="C5956" s="19" t="s">
        <v>8293</v>
      </c>
      <c r="D5956" s="19" t="s">
        <v>8294</v>
      </c>
      <c r="E5956" s="20" t="s">
        <v>21</v>
      </c>
      <c r="F5956" s="19" t="s">
        <v>21</v>
      </c>
      <c r="G5956" s="180">
        <v>100285</v>
      </c>
      <c r="H5956" s="19" t="s">
        <v>8410</v>
      </c>
      <c r="I5956" s="19" t="s">
        <v>25160</v>
      </c>
      <c r="J5956" s="19" t="s">
        <v>444</v>
      </c>
      <c r="K5956" s="20" t="s">
        <v>3993</v>
      </c>
      <c r="L5956" s="19" t="s">
        <v>25</v>
      </c>
    </row>
    <row r="5957" spans="1:12" x14ac:dyDescent="0.25">
      <c r="A5957" s="19" t="s">
        <v>6589</v>
      </c>
      <c r="B5957" s="19" t="s">
        <v>8141</v>
      </c>
      <c r="C5957" s="19" t="s">
        <v>8293</v>
      </c>
      <c r="D5957" s="19" t="s">
        <v>8294</v>
      </c>
      <c r="E5957" s="20" t="s">
        <v>21</v>
      </c>
      <c r="F5957" s="19" t="s">
        <v>21</v>
      </c>
      <c r="G5957" s="180">
        <v>100286</v>
      </c>
      <c r="H5957" s="19" t="s">
        <v>8412</v>
      </c>
      <c r="I5957" s="19" t="s">
        <v>25160</v>
      </c>
      <c r="J5957" s="19" t="s">
        <v>444</v>
      </c>
      <c r="K5957" s="20" t="s">
        <v>9403</v>
      </c>
      <c r="L5957" s="19" t="s">
        <v>25</v>
      </c>
    </row>
    <row r="5958" spans="1:12" x14ac:dyDescent="0.25">
      <c r="A5958" s="19" t="s">
        <v>6589</v>
      </c>
      <c r="B5958" s="19" t="s">
        <v>8141</v>
      </c>
      <c r="C5958" s="19" t="s">
        <v>8293</v>
      </c>
      <c r="D5958" s="19" t="s">
        <v>8294</v>
      </c>
      <c r="E5958" s="20" t="s">
        <v>21</v>
      </c>
      <c r="F5958" s="19" t="s">
        <v>21</v>
      </c>
      <c r="G5958" s="180">
        <v>100287</v>
      </c>
      <c r="H5958" s="19" t="s">
        <v>8414</v>
      </c>
      <c r="I5958" s="19" t="s">
        <v>25160</v>
      </c>
      <c r="J5958" s="19" t="s">
        <v>444</v>
      </c>
      <c r="K5958" s="20" t="s">
        <v>11163</v>
      </c>
      <c r="L5958" s="19" t="s">
        <v>25</v>
      </c>
    </row>
    <row r="5959" spans="1:12" x14ac:dyDescent="0.25">
      <c r="A5959" s="19" t="s">
        <v>6589</v>
      </c>
      <c r="B5959" s="19" t="s">
        <v>8141</v>
      </c>
      <c r="C5959" s="19" t="s">
        <v>8415</v>
      </c>
      <c r="D5959" s="19" t="s">
        <v>8416</v>
      </c>
      <c r="E5959" s="20" t="s">
        <v>21</v>
      </c>
      <c r="F5959" s="19" t="s">
        <v>21</v>
      </c>
      <c r="G5959" s="180">
        <v>99802</v>
      </c>
      <c r="H5959" s="19" t="s">
        <v>8417</v>
      </c>
      <c r="I5959" s="19" t="s">
        <v>15719</v>
      </c>
      <c r="J5959" s="19" t="s">
        <v>444</v>
      </c>
      <c r="K5959" s="20" t="s">
        <v>12558</v>
      </c>
      <c r="L5959" s="19" t="s">
        <v>25</v>
      </c>
    </row>
    <row r="5960" spans="1:12" x14ac:dyDescent="0.25">
      <c r="A5960" s="19" t="s">
        <v>6589</v>
      </c>
      <c r="B5960" s="19" t="s">
        <v>8141</v>
      </c>
      <c r="C5960" s="19" t="s">
        <v>8415</v>
      </c>
      <c r="D5960" s="19" t="s">
        <v>8416</v>
      </c>
      <c r="E5960" s="20" t="s">
        <v>21</v>
      </c>
      <c r="F5960" s="19" t="s">
        <v>21</v>
      </c>
      <c r="G5960" s="180">
        <v>99803</v>
      </c>
      <c r="H5960" s="19" t="s">
        <v>8418</v>
      </c>
      <c r="I5960" s="19" t="s">
        <v>15719</v>
      </c>
      <c r="J5960" s="19" t="s">
        <v>444</v>
      </c>
      <c r="K5960" s="20" t="s">
        <v>8385</v>
      </c>
      <c r="L5960" s="19" t="s">
        <v>25</v>
      </c>
    </row>
    <row r="5961" spans="1:12" x14ac:dyDescent="0.25">
      <c r="A5961" s="19" t="s">
        <v>6589</v>
      </c>
      <c r="B5961" s="19" t="s">
        <v>8141</v>
      </c>
      <c r="C5961" s="19" t="s">
        <v>8415</v>
      </c>
      <c r="D5961" s="19" t="s">
        <v>8416</v>
      </c>
      <c r="E5961" s="20" t="s">
        <v>21</v>
      </c>
      <c r="F5961" s="19" t="s">
        <v>21</v>
      </c>
      <c r="G5961" s="180">
        <v>99805</v>
      </c>
      <c r="H5961" s="19" t="s">
        <v>8419</v>
      </c>
      <c r="I5961" s="19" t="s">
        <v>15719</v>
      </c>
      <c r="J5961" s="19" t="s">
        <v>23</v>
      </c>
      <c r="K5961" s="20" t="s">
        <v>5033</v>
      </c>
      <c r="L5961" s="19" t="s">
        <v>25</v>
      </c>
    </row>
    <row r="5962" spans="1:12" x14ac:dyDescent="0.25">
      <c r="A5962" s="19" t="s">
        <v>6589</v>
      </c>
      <c r="B5962" s="19" t="s">
        <v>8141</v>
      </c>
      <c r="C5962" s="19" t="s">
        <v>8415</v>
      </c>
      <c r="D5962" s="19" t="s">
        <v>8416</v>
      </c>
      <c r="E5962" s="20" t="s">
        <v>21</v>
      </c>
      <c r="F5962" s="19" t="s">
        <v>21</v>
      </c>
      <c r="G5962" s="180">
        <v>99806</v>
      </c>
      <c r="H5962" s="19" t="s">
        <v>8420</v>
      </c>
      <c r="I5962" s="19" t="s">
        <v>15719</v>
      </c>
      <c r="J5962" s="19" t="s">
        <v>444</v>
      </c>
      <c r="K5962" s="20" t="s">
        <v>833</v>
      </c>
      <c r="L5962" s="19" t="s">
        <v>25</v>
      </c>
    </row>
    <row r="5963" spans="1:12" x14ac:dyDescent="0.25">
      <c r="A5963" s="19" t="s">
        <v>6589</v>
      </c>
      <c r="B5963" s="19" t="s">
        <v>8141</v>
      </c>
      <c r="C5963" s="19" t="s">
        <v>8415</v>
      </c>
      <c r="D5963" s="19" t="s">
        <v>8416</v>
      </c>
      <c r="E5963" s="20" t="s">
        <v>21</v>
      </c>
      <c r="F5963" s="19" t="s">
        <v>21</v>
      </c>
      <c r="G5963" s="180">
        <v>99808</v>
      </c>
      <c r="H5963" s="19" t="s">
        <v>8421</v>
      </c>
      <c r="I5963" s="19" t="s">
        <v>15719</v>
      </c>
      <c r="J5963" s="19" t="s">
        <v>23</v>
      </c>
      <c r="K5963" s="20" t="s">
        <v>12559</v>
      </c>
      <c r="L5963" s="19" t="s">
        <v>25</v>
      </c>
    </row>
    <row r="5964" spans="1:12" x14ac:dyDescent="0.25">
      <c r="A5964" s="19" t="s">
        <v>6589</v>
      </c>
      <c r="B5964" s="19" t="s">
        <v>8141</v>
      </c>
      <c r="C5964" s="19" t="s">
        <v>8415</v>
      </c>
      <c r="D5964" s="19" t="s">
        <v>8416</v>
      </c>
      <c r="E5964" s="20" t="s">
        <v>21</v>
      </c>
      <c r="F5964" s="19" t="s">
        <v>21</v>
      </c>
      <c r="G5964" s="180">
        <v>99809</v>
      </c>
      <c r="H5964" s="19" t="s">
        <v>8422</v>
      </c>
      <c r="I5964" s="19" t="s">
        <v>15719</v>
      </c>
      <c r="J5964" s="19" t="s">
        <v>444</v>
      </c>
      <c r="K5964" s="20" t="s">
        <v>6679</v>
      </c>
      <c r="L5964" s="19" t="s">
        <v>25</v>
      </c>
    </row>
    <row r="5965" spans="1:12" x14ac:dyDescent="0.25">
      <c r="A5965" s="19" t="s">
        <v>6589</v>
      </c>
      <c r="B5965" s="19" t="s">
        <v>8141</v>
      </c>
      <c r="C5965" s="19" t="s">
        <v>8415</v>
      </c>
      <c r="D5965" s="19" t="s">
        <v>8416</v>
      </c>
      <c r="E5965" s="20" t="s">
        <v>21</v>
      </c>
      <c r="F5965" s="19" t="s">
        <v>21</v>
      </c>
      <c r="G5965" s="180">
        <v>99811</v>
      </c>
      <c r="H5965" s="19" t="s">
        <v>8423</v>
      </c>
      <c r="I5965" s="19" t="s">
        <v>15719</v>
      </c>
      <c r="J5965" s="19" t="s">
        <v>444</v>
      </c>
      <c r="K5965" s="20" t="s">
        <v>10998</v>
      </c>
      <c r="L5965" s="19" t="s">
        <v>25</v>
      </c>
    </row>
    <row r="5966" spans="1:12" x14ac:dyDescent="0.25">
      <c r="A5966" s="19" t="s">
        <v>6589</v>
      </c>
      <c r="B5966" s="19" t="s">
        <v>8141</v>
      </c>
      <c r="C5966" s="19" t="s">
        <v>8415</v>
      </c>
      <c r="D5966" s="19" t="s">
        <v>8416</v>
      </c>
      <c r="E5966" s="20" t="s">
        <v>21</v>
      </c>
      <c r="F5966" s="19" t="s">
        <v>21</v>
      </c>
      <c r="G5966" s="180">
        <v>99812</v>
      </c>
      <c r="H5966" s="19" t="s">
        <v>8424</v>
      </c>
      <c r="I5966" s="19" t="s">
        <v>15719</v>
      </c>
      <c r="J5966" s="19" t="s">
        <v>444</v>
      </c>
      <c r="K5966" s="20" t="s">
        <v>219</v>
      </c>
      <c r="L5966" s="19" t="s">
        <v>25</v>
      </c>
    </row>
    <row r="5967" spans="1:12" x14ac:dyDescent="0.25">
      <c r="A5967" s="19" t="s">
        <v>6589</v>
      </c>
      <c r="B5967" s="19" t="s">
        <v>8141</v>
      </c>
      <c r="C5967" s="19" t="s">
        <v>8415</v>
      </c>
      <c r="D5967" s="19" t="s">
        <v>8416</v>
      </c>
      <c r="E5967" s="20" t="s">
        <v>21</v>
      </c>
      <c r="F5967" s="19" t="s">
        <v>21</v>
      </c>
      <c r="G5967" s="180">
        <v>99814</v>
      </c>
      <c r="H5967" s="19" t="s">
        <v>8426</v>
      </c>
      <c r="I5967" s="19" t="s">
        <v>15719</v>
      </c>
      <c r="J5967" s="19" t="s">
        <v>23</v>
      </c>
      <c r="K5967" s="20" t="s">
        <v>9340</v>
      </c>
      <c r="L5967" s="19" t="s">
        <v>25</v>
      </c>
    </row>
    <row r="5968" spans="1:12" x14ac:dyDescent="0.25">
      <c r="A5968" s="19" t="s">
        <v>6589</v>
      </c>
      <c r="B5968" s="19" t="s">
        <v>8141</v>
      </c>
      <c r="C5968" s="19" t="s">
        <v>8415</v>
      </c>
      <c r="D5968" s="19" t="s">
        <v>8416</v>
      </c>
      <c r="E5968" s="20" t="s">
        <v>21</v>
      </c>
      <c r="F5968" s="19" t="s">
        <v>21</v>
      </c>
      <c r="G5968" s="180">
        <v>99822</v>
      </c>
      <c r="H5968" s="19" t="s">
        <v>8427</v>
      </c>
      <c r="I5968" s="19" t="s">
        <v>15719</v>
      </c>
      <c r="J5968" s="19" t="s">
        <v>444</v>
      </c>
      <c r="K5968" s="20" t="s">
        <v>1066</v>
      </c>
      <c r="L5968" s="19" t="s">
        <v>25</v>
      </c>
    </row>
    <row r="5969" spans="1:12" x14ac:dyDescent="0.25">
      <c r="A5969" s="19" t="s">
        <v>6589</v>
      </c>
      <c r="B5969" s="19" t="s">
        <v>8141</v>
      </c>
      <c r="C5969" s="19" t="s">
        <v>8415</v>
      </c>
      <c r="D5969" s="19" t="s">
        <v>8416</v>
      </c>
      <c r="E5969" s="20" t="s">
        <v>21</v>
      </c>
      <c r="F5969" s="19" t="s">
        <v>21</v>
      </c>
      <c r="G5969" s="180">
        <v>99826</v>
      </c>
      <c r="H5969" s="19" t="s">
        <v>8428</v>
      </c>
      <c r="I5969" s="19" t="s">
        <v>15719</v>
      </c>
      <c r="J5969" s="19" t="s">
        <v>444</v>
      </c>
      <c r="K5969" s="20" t="s">
        <v>12560</v>
      </c>
      <c r="L5969" s="19" t="s">
        <v>25</v>
      </c>
    </row>
    <row r="5970" spans="1:12" x14ac:dyDescent="0.25">
      <c r="A5970" s="19" t="s">
        <v>6589</v>
      </c>
      <c r="B5970" s="19" t="s">
        <v>8141</v>
      </c>
      <c r="C5970" s="19" t="s">
        <v>8429</v>
      </c>
      <c r="D5970" s="19" t="s">
        <v>8430</v>
      </c>
      <c r="E5970" s="20" t="s">
        <v>21</v>
      </c>
      <c r="F5970" s="19" t="s">
        <v>21</v>
      </c>
      <c r="G5970" s="180">
        <v>71516</v>
      </c>
      <c r="H5970" s="19" t="s">
        <v>8431</v>
      </c>
      <c r="I5970" s="19" t="s">
        <v>15692</v>
      </c>
      <c r="J5970" s="19" t="s">
        <v>444</v>
      </c>
      <c r="K5970" s="20" t="s">
        <v>12561</v>
      </c>
      <c r="L5970" s="19" t="s">
        <v>25</v>
      </c>
    </row>
    <row r="5971" spans="1:12" x14ac:dyDescent="0.25">
      <c r="A5971" s="19" t="s">
        <v>6589</v>
      </c>
      <c r="B5971" s="19" t="s">
        <v>8141</v>
      </c>
      <c r="C5971" s="19" t="s">
        <v>8429</v>
      </c>
      <c r="D5971" s="19" t="s">
        <v>8430</v>
      </c>
      <c r="E5971" s="20" t="s">
        <v>21</v>
      </c>
      <c r="F5971" s="19" t="s">
        <v>21</v>
      </c>
      <c r="G5971" s="180">
        <v>73361</v>
      </c>
      <c r="H5971" s="19" t="s">
        <v>8432</v>
      </c>
      <c r="I5971" s="19" t="s">
        <v>15679</v>
      </c>
      <c r="J5971" s="19" t="s">
        <v>23</v>
      </c>
      <c r="K5971" s="20" t="s">
        <v>12562</v>
      </c>
      <c r="L5971" s="19" t="s">
        <v>25</v>
      </c>
    </row>
    <row r="5972" spans="1:12" x14ac:dyDescent="0.25">
      <c r="A5972" s="19" t="s">
        <v>6589</v>
      </c>
      <c r="B5972" s="19" t="s">
        <v>8141</v>
      </c>
      <c r="C5972" s="19" t="s">
        <v>8429</v>
      </c>
      <c r="D5972" s="19" t="s">
        <v>8430</v>
      </c>
      <c r="E5972" s="20" t="s">
        <v>21</v>
      </c>
      <c r="F5972" s="19" t="s">
        <v>21</v>
      </c>
      <c r="G5972" s="180">
        <v>73714</v>
      </c>
      <c r="H5972" s="19" t="s">
        <v>8433</v>
      </c>
      <c r="I5972" s="19" t="s">
        <v>15692</v>
      </c>
      <c r="J5972" s="19" t="s">
        <v>9283</v>
      </c>
      <c r="K5972" s="20" t="s">
        <v>12563</v>
      </c>
      <c r="L5972" s="19" t="s">
        <v>25</v>
      </c>
    </row>
    <row r="5973" spans="1:12" x14ac:dyDescent="0.25">
      <c r="A5973" s="19" t="s">
        <v>6589</v>
      </c>
      <c r="B5973" s="19" t="s">
        <v>8141</v>
      </c>
      <c r="C5973" s="19" t="s">
        <v>8429</v>
      </c>
      <c r="D5973" s="19" t="s">
        <v>8430</v>
      </c>
      <c r="E5973" s="20" t="s">
        <v>21</v>
      </c>
      <c r="F5973" s="19" t="s">
        <v>21</v>
      </c>
      <c r="G5973" s="180">
        <v>97010</v>
      </c>
      <c r="H5973" s="19" t="s">
        <v>8434</v>
      </c>
      <c r="I5973" s="19" t="s">
        <v>15747</v>
      </c>
      <c r="J5973" s="19" t="s">
        <v>23</v>
      </c>
      <c r="K5973" s="20" t="s">
        <v>8086</v>
      </c>
      <c r="L5973" s="19" t="s">
        <v>25</v>
      </c>
    </row>
    <row r="5974" spans="1:12" x14ac:dyDescent="0.25">
      <c r="A5974" s="19" t="s">
        <v>6589</v>
      </c>
      <c r="B5974" s="19" t="s">
        <v>8141</v>
      </c>
      <c r="C5974" s="19" t="s">
        <v>8429</v>
      </c>
      <c r="D5974" s="19" t="s">
        <v>8430</v>
      </c>
      <c r="E5974" s="20" t="s">
        <v>21</v>
      </c>
      <c r="F5974" s="19" t="s">
        <v>21</v>
      </c>
      <c r="G5974" s="180">
        <v>97011</v>
      </c>
      <c r="H5974" s="19" t="s">
        <v>8436</v>
      </c>
      <c r="I5974" s="19" t="s">
        <v>15747</v>
      </c>
      <c r="J5974" s="19" t="s">
        <v>23</v>
      </c>
      <c r="K5974" s="20" t="s">
        <v>12564</v>
      </c>
      <c r="L5974" s="19" t="s">
        <v>25</v>
      </c>
    </row>
    <row r="5975" spans="1:12" x14ac:dyDescent="0.25">
      <c r="A5975" s="19" t="s">
        <v>6589</v>
      </c>
      <c r="B5975" s="19" t="s">
        <v>8141</v>
      </c>
      <c r="C5975" s="19" t="s">
        <v>8429</v>
      </c>
      <c r="D5975" s="19" t="s">
        <v>8430</v>
      </c>
      <c r="E5975" s="20" t="s">
        <v>21</v>
      </c>
      <c r="F5975" s="19" t="s">
        <v>21</v>
      </c>
      <c r="G5975" s="180">
        <v>97012</v>
      </c>
      <c r="H5975" s="19" t="s">
        <v>8437</v>
      </c>
      <c r="I5975" s="19" t="s">
        <v>15747</v>
      </c>
      <c r="J5975" s="19" t="s">
        <v>23</v>
      </c>
      <c r="K5975" s="20" t="s">
        <v>7921</v>
      </c>
      <c r="L5975" s="19" t="s">
        <v>25</v>
      </c>
    </row>
    <row r="5976" spans="1:12" x14ac:dyDescent="0.25">
      <c r="A5976" s="19" t="s">
        <v>6589</v>
      </c>
      <c r="B5976" s="19" t="s">
        <v>8141</v>
      </c>
      <c r="C5976" s="19" t="s">
        <v>8429</v>
      </c>
      <c r="D5976" s="19" t="s">
        <v>8430</v>
      </c>
      <c r="E5976" s="20" t="s">
        <v>21</v>
      </c>
      <c r="F5976" s="19" t="s">
        <v>21</v>
      </c>
      <c r="G5976" s="180">
        <v>97013</v>
      </c>
      <c r="H5976" s="19" t="s">
        <v>8438</v>
      </c>
      <c r="I5976" s="19" t="s">
        <v>15747</v>
      </c>
      <c r="J5976" s="19" t="s">
        <v>23</v>
      </c>
      <c r="K5976" s="20" t="s">
        <v>8764</v>
      </c>
      <c r="L5976" s="19" t="s">
        <v>25</v>
      </c>
    </row>
    <row r="5977" spans="1:12" x14ac:dyDescent="0.25">
      <c r="A5977" s="19" t="s">
        <v>6589</v>
      </c>
      <c r="B5977" s="19" t="s">
        <v>8141</v>
      </c>
      <c r="C5977" s="19" t="s">
        <v>8429</v>
      </c>
      <c r="D5977" s="19" t="s">
        <v>8430</v>
      </c>
      <c r="E5977" s="20" t="s">
        <v>21</v>
      </c>
      <c r="F5977" s="19" t="s">
        <v>21</v>
      </c>
      <c r="G5977" s="180">
        <v>97014</v>
      </c>
      <c r="H5977" s="19" t="s">
        <v>8439</v>
      </c>
      <c r="I5977" s="19" t="s">
        <v>15747</v>
      </c>
      <c r="J5977" s="19" t="s">
        <v>23</v>
      </c>
      <c r="K5977" s="20" t="s">
        <v>12565</v>
      </c>
      <c r="L5977" s="19" t="s">
        <v>25</v>
      </c>
    </row>
    <row r="5978" spans="1:12" x14ac:dyDescent="0.25">
      <c r="A5978" s="19" t="s">
        <v>6589</v>
      </c>
      <c r="B5978" s="19" t="s">
        <v>8141</v>
      </c>
      <c r="C5978" s="19" t="s">
        <v>8429</v>
      </c>
      <c r="D5978" s="19" t="s">
        <v>8430</v>
      </c>
      <c r="E5978" s="20" t="s">
        <v>21</v>
      </c>
      <c r="F5978" s="19" t="s">
        <v>21</v>
      </c>
      <c r="G5978" s="180">
        <v>97015</v>
      </c>
      <c r="H5978" s="19" t="s">
        <v>8441</v>
      </c>
      <c r="I5978" s="19" t="s">
        <v>15747</v>
      </c>
      <c r="J5978" s="19" t="s">
        <v>23</v>
      </c>
      <c r="K5978" s="20" t="s">
        <v>12566</v>
      </c>
      <c r="L5978" s="19" t="s">
        <v>25</v>
      </c>
    </row>
    <row r="5979" spans="1:12" x14ac:dyDescent="0.25">
      <c r="A5979" s="19" t="s">
        <v>6589</v>
      </c>
      <c r="B5979" s="19" t="s">
        <v>8141</v>
      </c>
      <c r="C5979" s="19" t="s">
        <v>8429</v>
      </c>
      <c r="D5979" s="19" t="s">
        <v>8430</v>
      </c>
      <c r="E5979" s="20" t="s">
        <v>21</v>
      </c>
      <c r="F5979" s="19" t="s">
        <v>21</v>
      </c>
      <c r="G5979" s="180">
        <v>97016</v>
      </c>
      <c r="H5979" s="19" t="s">
        <v>8442</v>
      </c>
      <c r="I5979" s="19" t="s">
        <v>15747</v>
      </c>
      <c r="J5979" s="19" t="s">
        <v>23</v>
      </c>
      <c r="K5979" s="20" t="s">
        <v>9621</v>
      </c>
      <c r="L5979" s="19" t="s">
        <v>25</v>
      </c>
    </row>
    <row r="5980" spans="1:12" x14ac:dyDescent="0.25">
      <c r="A5980" s="19" t="s">
        <v>6589</v>
      </c>
      <c r="B5980" s="19" t="s">
        <v>8141</v>
      </c>
      <c r="C5980" s="19" t="s">
        <v>8429</v>
      </c>
      <c r="D5980" s="19" t="s">
        <v>8430</v>
      </c>
      <c r="E5980" s="20" t="s">
        <v>21</v>
      </c>
      <c r="F5980" s="19" t="s">
        <v>21</v>
      </c>
      <c r="G5980" s="180">
        <v>97017</v>
      </c>
      <c r="H5980" s="19" t="s">
        <v>8444</v>
      </c>
      <c r="I5980" s="19" t="s">
        <v>15747</v>
      </c>
      <c r="J5980" s="19" t="s">
        <v>23</v>
      </c>
      <c r="K5980" s="20" t="s">
        <v>12567</v>
      </c>
      <c r="L5980" s="19" t="s">
        <v>25</v>
      </c>
    </row>
    <row r="5981" spans="1:12" x14ac:dyDescent="0.25">
      <c r="A5981" s="19" t="s">
        <v>6589</v>
      </c>
      <c r="B5981" s="19" t="s">
        <v>8141</v>
      </c>
      <c r="C5981" s="19" t="s">
        <v>8429</v>
      </c>
      <c r="D5981" s="19" t="s">
        <v>8430</v>
      </c>
      <c r="E5981" s="20" t="s">
        <v>21</v>
      </c>
      <c r="F5981" s="19" t="s">
        <v>21</v>
      </c>
      <c r="G5981" s="180">
        <v>97018</v>
      </c>
      <c r="H5981" s="19" t="s">
        <v>8445</v>
      </c>
      <c r="I5981" s="19" t="s">
        <v>15747</v>
      </c>
      <c r="J5981" s="19" t="s">
        <v>23</v>
      </c>
      <c r="K5981" s="20" t="s">
        <v>12568</v>
      </c>
      <c r="L5981" s="19" t="s">
        <v>25</v>
      </c>
    </row>
    <row r="5982" spans="1:12" x14ac:dyDescent="0.25">
      <c r="A5982" s="19" t="s">
        <v>6589</v>
      </c>
      <c r="B5982" s="19" t="s">
        <v>8141</v>
      </c>
      <c r="C5982" s="19" t="s">
        <v>8429</v>
      </c>
      <c r="D5982" s="19" t="s">
        <v>8430</v>
      </c>
      <c r="E5982" s="20" t="s">
        <v>21</v>
      </c>
      <c r="F5982" s="19" t="s">
        <v>21</v>
      </c>
      <c r="G5982" s="180">
        <v>97031</v>
      </c>
      <c r="H5982" s="19" t="s">
        <v>8446</v>
      </c>
      <c r="I5982" s="19" t="s">
        <v>15747</v>
      </c>
      <c r="J5982" s="19" t="s">
        <v>23</v>
      </c>
      <c r="K5982" s="20" t="s">
        <v>7171</v>
      </c>
      <c r="L5982" s="19" t="s">
        <v>25</v>
      </c>
    </row>
    <row r="5983" spans="1:12" x14ac:dyDescent="0.25">
      <c r="A5983" s="19" t="s">
        <v>6589</v>
      </c>
      <c r="B5983" s="19" t="s">
        <v>8141</v>
      </c>
      <c r="C5983" s="19" t="s">
        <v>8429</v>
      </c>
      <c r="D5983" s="19" t="s">
        <v>8430</v>
      </c>
      <c r="E5983" s="20" t="s">
        <v>21</v>
      </c>
      <c r="F5983" s="19" t="s">
        <v>21</v>
      </c>
      <c r="G5983" s="180">
        <v>97032</v>
      </c>
      <c r="H5983" s="19" t="s">
        <v>8447</v>
      </c>
      <c r="I5983" s="19" t="s">
        <v>15747</v>
      </c>
      <c r="J5983" s="19" t="s">
        <v>23</v>
      </c>
      <c r="K5983" s="20" t="s">
        <v>12569</v>
      </c>
      <c r="L5983" s="19" t="s">
        <v>25</v>
      </c>
    </row>
    <row r="5984" spans="1:12" x14ac:dyDescent="0.25">
      <c r="A5984" s="19" t="s">
        <v>6589</v>
      </c>
      <c r="B5984" s="19" t="s">
        <v>8141</v>
      </c>
      <c r="C5984" s="19" t="s">
        <v>8429</v>
      </c>
      <c r="D5984" s="19" t="s">
        <v>8430</v>
      </c>
      <c r="E5984" s="20" t="s">
        <v>21</v>
      </c>
      <c r="F5984" s="19" t="s">
        <v>21</v>
      </c>
      <c r="G5984" s="180">
        <v>97033</v>
      </c>
      <c r="H5984" s="19" t="s">
        <v>8449</v>
      </c>
      <c r="I5984" s="19" t="s">
        <v>15747</v>
      </c>
      <c r="J5984" s="19" t="s">
        <v>23</v>
      </c>
      <c r="K5984" s="20" t="s">
        <v>12570</v>
      </c>
      <c r="L5984" s="19" t="s">
        <v>25</v>
      </c>
    </row>
    <row r="5985" spans="1:12" x14ac:dyDescent="0.25">
      <c r="A5985" s="19" t="s">
        <v>6589</v>
      </c>
      <c r="B5985" s="19" t="s">
        <v>8141</v>
      </c>
      <c r="C5985" s="19" t="s">
        <v>8429</v>
      </c>
      <c r="D5985" s="19" t="s">
        <v>8430</v>
      </c>
      <c r="E5985" s="20" t="s">
        <v>21</v>
      </c>
      <c r="F5985" s="19" t="s">
        <v>21</v>
      </c>
      <c r="G5985" s="180">
        <v>97034</v>
      </c>
      <c r="H5985" s="19" t="s">
        <v>8450</v>
      </c>
      <c r="I5985" s="19" t="s">
        <v>15747</v>
      </c>
      <c r="J5985" s="19" t="s">
        <v>23</v>
      </c>
      <c r="K5985" s="20" t="s">
        <v>12571</v>
      </c>
      <c r="L5985" s="19" t="s">
        <v>25</v>
      </c>
    </row>
    <row r="5986" spans="1:12" x14ac:dyDescent="0.25">
      <c r="A5986" s="19" t="s">
        <v>6589</v>
      </c>
      <c r="B5986" s="19" t="s">
        <v>8141</v>
      </c>
      <c r="C5986" s="19" t="s">
        <v>8429</v>
      </c>
      <c r="D5986" s="19" t="s">
        <v>8430</v>
      </c>
      <c r="E5986" s="20" t="s">
        <v>21</v>
      </c>
      <c r="F5986" s="19" t="s">
        <v>21</v>
      </c>
      <c r="G5986" s="180">
        <v>97039</v>
      </c>
      <c r="H5986" s="19" t="s">
        <v>8451</v>
      </c>
      <c r="I5986" s="19" t="s">
        <v>15719</v>
      </c>
      <c r="J5986" s="19" t="s">
        <v>23</v>
      </c>
      <c r="K5986" s="20" t="s">
        <v>12572</v>
      </c>
      <c r="L5986" s="19" t="s">
        <v>25</v>
      </c>
    </row>
    <row r="5987" spans="1:12" x14ac:dyDescent="0.25">
      <c r="A5987" s="19" t="s">
        <v>6589</v>
      </c>
      <c r="B5987" s="19" t="s">
        <v>8141</v>
      </c>
      <c r="C5987" s="19" t="s">
        <v>8429</v>
      </c>
      <c r="D5987" s="19" t="s">
        <v>8430</v>
      </c>
      <c r="E5987" s="20" t="s">
        <v>21</v>
      </c>
      <c r="F5987" s="19" t="s">
        <v>21</v>
      </c>
      <c r="G5987" s="180">
        <v>97040</v>
      </c>
      <c r="H5987" s="19" t="s">
        <v>8453</v>
      </c>
      <c r="I5987" s="19" t="s">
        <v>15719</v>
      </c>
      <c r="J5987" s="19" t="s">
        <v>23</v>
      </c>
      <c r="K5987" s="20" t="s">
        <v>12573</v>
      </c>
      <c r="L5987" s="19" t="s">
        <v>25</v>
      </c>
    </row>
    <row r="5988" spans="1:12" x14ac:dyDescent="0.25">
      <c r="A5988" s="19" t="s">
        <v>6589</v>
      </c>
      <c r="B5988" s="19" t="s">
        <v>8141</v>
      </c>
      <c r="C5988" s="19" t="s">
        <v>8429</v>
      </c>
      <c r="D5988" s="19" t="s">
        <v>8430</v>
      </c>
      <c r="E5988" s="20" t="s">
        <v>21</v>
      </c>
      <c r="F5988" s="19" t="s">
        <v>21</v>
      </c>
      <c r="G5988" s="180">
        <v>97041</v>
      </c>
      <c r="H5988" s="19" t="s">
        <v>8454</v>
      </c>
      <c r="I5988" s="19" t="s">
        <v>15719</v>
      </c>
      <c r="J5988" s="19" t="s">
        <v>23</v>
      </c>
      <c r="K5988" s="20" t="s">
        <v>12574</v>
      </c>
      <c r="L5988" s="19" t="s">
        <v>25</v>
      </c>
    </row>
    <row r="5989" spans="1:12" x14ac:dyDescent="0.25">
      <c r="A5989" s="19" t="s">
        <v>6589</v>
      </c>
      <c r="B5989" s="19" t="s">
        <v>8141</v>
      </c>
      <c r="C5989" s="19" t="s">
        <v>8429</v>
      </c>
      <c r="D5989" s="19" t="s">
        <v>8430</v>
      </c>
      <c r="E5989" s="20" t="s">
        <v>21</v>
      </c>
      <c r="F5989" s="19" t="s">
        <v>21</v>
      </c>
      <c r="G5989" s="180">
        <v>97046</v>
      </c>
      <c r="H5989" s="19" t="s">
        <v>8456</v>
      </c>
      <c r="I5989" s="19" t="s">
        <v>15719</v>
      </c>
      <c r="J5989" s="19" t="s">
        <v>23</v>
      </c>
      <c r="K5989" s="20" t="s">
        <v>818</v>
      </c>
      <c r="L5989" s="19" t="s">
        <v>25</v>
      </c>
    </row>
    <row r="5990" spans="1:12" x14ac:dyDescent="0.25">
      <c r="A5990" s="19" t="s">
        <v>6589</v>
      </c>
      <c r="B5990" s="19" t="s">
        <v>8141</v>
      </c>
      <c r="C5990" s="19" t="s">
        <v>8429</v>
      </c>
      <c r="D5990" s="19" t="s">
        <v>8430</v>
      </c>
      <c r="E5990" s="20" t="s">
        <v>21</v>
      </c>
      <c r="F5990" s="19" t="s">
        <v>21</v>
      </c>
      <c r="G5990" s="180">
        <v>97047</v>
      </c>
      <c r="H5990" s="19" t="s">
        <v>8457</v>
      </c>
      <c r="I5990" s="19" t="s">
        <v>15719</v>
      </c>
      <c r="J5990" s="19" t="s">
        <v>23</v>
      </c>
      <c r="K5990" s="20" t="s">
        <v>1518</v>
      </c>
      <c r="L5990" s="19" t="s">
        <v>25</v>
      </c>
    </row>
    <row r="5991" spans="1:12" x14ac:dyDescent="0.25">
      <c r="A5991" s="19" t="s">
        <v>6589</v>
      </c>
      <c r="B5991" s="19" t="s">
        <v>8141</v>
      </c>
      <c r="C5991" s="19" t="s">
        <v>8429</v>
      </c>
      <c r="D5991" s="19" t="s">
        <v>8430</v>
      </c>
      <c r="E5991" s="20" t="s">
        <v>21</v>
      </c>
      <c r="F5991" s="19" t="s">
        <v>21</v>
      </c>
      <c r="G5991" s="180">
        <v>97048</v>
      </c>
      <c r="H5991" s="19" t="s">
        <v>8458</v>
      </c>
      <c r="I5991" s="19" t="s">
        <v>15719</v>
      </c>
      <c r="J5991" s="19" t="s">
        <v>23</v>
      </c>
      <c r="K5991" s="20" t="s">
        <v>794</v>
      </c>
      <c r="L5991" s="19" t="s">
        <v>25</v>
      </c>
    </row>
    <row r="5992" spans="1:12" x14ac:dyDescent="0.25">
      <c r="A5992" s="19" t="s">
        <v>6589</v>
      </c>
      <c r="B5992" s="19" t="s">
        <v>8141</v>
      </c>
      <c r="C5992" s="19" t="s">
        <v>8429</v>
      </c>
      <c r="D5992" s="19" t="s">
        <v>8430</v>
      </c>
      <c r="E5992" s="20" t="s">
        <v>21</v>
      </c>
      <c r="F5992" s="19" t="s">
        <v>21</v>
      </c>
      <c r="G5992" s="180">
        <v>97051</v>
      </c>
      <c r="H5992" s="19" t="s">
        <v>8459</v>
      </c>
      <c r="I5992" s="19" t="s">
        <v>15747</v>
      </c>
      <c r="J5992" s="19" t="s">
        <v>23</v>
      </c>
      <c r="K5992" s="20" t="s">
        <v>1410</v>
      </c>
      <c r="L5992" s="19" t="s">
        <v>25</v>
      </c>
    </row>
    <row r="5993" spans="1:12" x14ac:dyDescent="0.25">
      <c r="A5993" s="19" t="s">
        <v>6589</v>
      </c>
      <c r="B5993" s="19" t="s">
        <v>8141</v>
      </c>
      <c r="C5993" s="19" t="s">
        <v>8429</v>
      </c>
      <c r="D5993" s="19" t="s">
        <v>8430</v>
      </c>
      <c r="E5993" s="20" t="s">
        <v>21</v>
      </c>
      <c r="F5993" s="19" t="s">
        <v>21</v>
      </c>
      <c r="G5993" s="180">
        <v>97053</v>
      </c>
      <c r="H5993" s="19" t="s">
        <v>8460</v>
      </c>
      <c r="I5993" s="19" t="s">
        <v>15747</v>
      </c>
      <c r="J5993" s="19" t="s">
        <v>23</v>
      </c>
      <c r="K5993" s="20" t="s">
        <v>3128</v>
      </c>
      <c r="L5993" s="19" t="s">
        <v>25</v>
      </c>
    </row>
    <row r="5994" spans="1:12" x14ac:dyDescent="0.25">
      <c r="A5994" s="19" t="s">
        <v>6589</v>
      </c>
      <c r="B5994" s="19" t="s">
        <v>8141</v>
      </c>
      <c r="C5994" s="19" t="s">
        <v>8429</v>
      </c>
      <c r="D5994" s="19" t="s">
        <v>8430</v>
      </c>
      <c r="E5994" s="20" t="s">
        <v>21</v>
      </c>
      <c r="F5994" s="19" t="s">
        <v>21</v>
      </c>
      <c r="G5994" s="180">
        <v>97054</v>
      </c>
      <c r="H5994" s="19" t="s">
        <v>8462</v>
      </c>
      <c r="I5994" s="19" t="s">
        <v>15692</v>
      </c>
      <c r="J5994" s="19" t="s">
        <v>23</v>
      </c>
      <c r="K5994" s="20" t="s">
        <v>12575</v>
      </c>
      <c r="L5994" s="19" t="s">
        <v>25</v>
      </c>
    </row>
    <row r="5995" spans="1:12" x14ac:dyDescent="0.25">
      <c r="A5995" s="19" t="s">
        <v>6589</v>
      </c>
      <c r="B5995" s="19" t="s">
        <v>8141</v>
      </c>
      <c r="C5995" s="19" t="s">
        <v>8429</v>
      </c>
      <c r="D5995" s="19" t="s">
        <v>8430</v>
      </c>
      <c r="E5995" s="20" t="s">
        <v>21</v>
      </c>
      <c r="F5995" s="19" t="s">
        <v>21</v>
      </c>
      <c r="G5995" s="180">
        <v>97062</v>
      </c>
      <c r="H5995" s="19" t="s">
        <v>8464</v>
      </c>
      <c r="I5995" s="19" t="s">
        <v>15719</v>
      </c>
      <c r="J5995" s="19" t="s">
        <v>23</v>
      </c>
      <c r="K5995" s="20" t="s">
        <v>6852</v>
      </c>
      <c r="L5995" s="19" t="s">
        <v>25</v>
      </c>
    </row>
    <row r="5996" spans="1:12" x14ac:dyDescent="0.25">
      <c r="A5996" s="19" t="s">
        <v>6589</v>
      </c>
      <c r="B5996" s="19" t="s">
        <v>8141</v>
      </c>
      <c r="C5996" s="19" t="s">
        <v>8429</v>
      </c>
      <c r="D5996" s="19" t="s">
        <v>8430</v>
      </c>
      <c r="E5996" s="20" t="s">
        <v>21</v>
      </c>
      <c r="F5996" s="19" t="s">
        <v>21</v>
      </c>
      <c r="G5996" s="180">
        <v>97063</v>
      </c>
      <c r="H5996" s="19" t="s">
        <v>8465</v>
      </c>
      <c r="I5996" s="19" t="s">
        <v>15719</v>
      </c>
      <c r="J5996" s="19" t="s">
        <v>23</v>
      </c>
      <c r="K5996" s="20" t="s">
        <v>6782</v>
      </c>
      <c r="L5996" s="19" t="s">
        <v>25</v>
      </c>
    </row>
    <row r="5997" spans="1:12" x14ac:dyDescent="0.25">
      <c r="A5997" s="19" t="s">
        <v>6589</v>
      </c>
      <c r="B5997" s="19" t="s">
        <v>8141</v>
      </c>
      <c r="C5997" s="19" t="s">
        <v>8429</v>
      </c>
      <c r="D5997" s="19" t="s">
        <v>8430</v>
      </c>
      <c r="E5997" s="20" t="s">
        <v>21</v>
      </c>
      <c r="F5997" s="19" t="s">
        <v>21</v>
      </c>
      <c r="G5997" s="180">
        <v>97064</v>
      </c>
      <c r="H5997" s="19" t="s">
        <v>8466</v>
      </c>
      <c r="I5997" s="19" t="s">
        <v>15747</v>
      </c>
      <c r="J5997" s="19" t="s">
        <v>23</v>
      </c>
      <c r="K5997" s="20" t="s">
        <v>12297</v>
      </c>
      <c r="L5997" s="19" t="s">
        <v>25</v>
      </c>
    </row>
    <row r="5998" spans="1:12" x14ac:dyDescent="0.25">
      <c r="A5998" s="19" t="s">
        <v>6589</v>
      </c>
      <c r="B5998" s="19" t="s">
        <v>8141</v>
      </c>
      <c r="C5998" s="19" t="s">
        <v>8429</v>
      </c>
      <c r="D5998" s="19" t="s">
        <v>8430</v>
      </c>
      <c r="E5998" s="20" t="s">
        <v>21</v>
      </c>
      <c r="F5998" s="19" t="s">
        <v>21</v>
      </c>
      <c r="G5998" s="180">
        <v>97065</v>
      </c>
      <c r="H5998" s="19" t="s">
        <v>8467</v>
      </c>
      <c r="I5998" s="19" t="s">
        <v>15679</v>
      </c>
      <c r="J5998" s="19" t="s">
        <v>23</v>
      </c>
      <c r="K5998" s="20" t="s">
        <v>5867</v>
      </c>
      <c r="L5998" s="19" t="s">
        <v>25</v>
      </c>
    </row>
    <row r="5999" spans="1:12" x14ac:dyDescent="0.25">
      <c r="A5999" s="19" t="s">
        <v>6589</v>
      </c>
      <c r="B5999" s="19" t="s">
        <v>8141</v>
      </c>
      <c r="C5999" s="19" t="s">
        <v>8429</v>
      </c>
      <c r="D5999" s="19" t="s">
        <v>8430</v>
      </c>
      <c r="E5999" s="20" t="s">
        <v>21</v>
      </c>
      <c r="F5999" s="19" t="s">
        <v>21</v>
      </c>
      <c r="G5999" s="180">
        <v>97066</v>
      </c>
      <c r="H5999" s="19" t="s">
        <v>8468</v>
      </c>
      <c r="I5999" s="19" t="s">
        <v>15719</v>
      </c>
      <c r="J5999" s="19" t="s">
        <v>23</v>
      </c>
      <c r="K5999" s="20" t="s">
        <v>12027</v>
      </c>
      <c r="L5999" s="19" t="s">
        <v>25</v>
      </c>
    </row>
    <row r="6000" spans="1:12" x14ac:dyDescent="0.25">
      <c r="A6000" s="19" t="s">
        <v>6589</v>
      </c>
      <c r="B6000" s="19" t="s">
        <v>8141</v>
      </c>
      <c r="C6000" s="19" t="s">
        <v>8429</v>
      </c>
      <c r="D6000" s="19" t="s">
        <v>8430</v>
      </c>
      <c r="E6000" s="20" t="s">
        <v>21</v>
      </c>
      <c r="F6000" s="19" t="s">
        <v>21</v>
      </c>
      <c r="G6000" s="180">
        <v>97067</v>
      </c>
      <c r="H6000" s="19" t="s">
        <v>8469</v>
      </c>
      <c r="I6000" s="19" t="s">
        <v>15747</v>
      </c>
      <c r="J6000" s="19" t="s">
        <v>23</v>
      </c>
      <c r="K6000" s="20" t="s">
        <v>12576</v>
      </c>
      <c r="L6000" s="19" t="s">
        <v>25</v>
      </c>
    </row>
    <row r="6001" spans="1:12" x14ac:dyDescent="0.25">
      <c r="A6001" s="19" t="s">
        <v>8470</v>
      </c>
      <c r="B6001" s="19" t="s">
        <v>8471</v>
      </c>
      <c r="C6001" s="19" t="s">
        <v>8472</v>
      </c>
      <c r="D6001" s="19" t="s">
        <v>8473</v>
      </c>
      <c r="E6001" s="20" t="s">
        <v>21</v>
      </c>
      <c r="F6001" s="19" t="s">
        <v>21</v>
      </c>
      <c r="G6001" s="180">
        <v>85421</v>
      </c>
      <c r="H6001" s="19" t="s">
        <v>8474</v>
      </c>
      <c r="I6001" s="19" t="s">
        <v>15719</v>
      </c>
      <c r="J6001" s="19" t="s">
        <v>23</v>
      </c>
      <c r="K6001" s="20" t="s">
        <v>12577</v>
      </c>
      <c r="L6001" s="19" t="s">
        <v>25</v>
      </c>
    </row>
    <row r="6002" spans="1:12" x14ac:dyDescent="0.25">
      <c r="A6002" s="19" t="s">
        <v>8470</v>
      </c>
      <c r="B6002" s="19" t="s">
        <v>8471</v>
      </c>
      <c r="C6002" s="19" t="s">
        <v>8472</v>
      </c>
      <c r="D6002" s="19" t="s">
        <v>8473</v>
      </c>
      <c r="E6002" s="20" t="s">
        <v>21</v>
      </c>
      <c r="F6002" s="19" t="s">
        <v>21</v>
      </c>
      <c r="G6002" s="180">
        <v>97621</v>
      </c>
      <c r="H6002" s="19" t="s">
        <v>8475</v>
      </c>
      <c r="I6002" s="19" t="s">
        <v>15679</v>
      </c>
      <c r="J6002" s="19" t="s">
        <v>444</v>
      </c>
      <c r="K6002" s="20" t="s">
        <v>12578</v>
      </c>
      <c r="L6002" s="19" t="s">
        <v>25</v>
      </c>
    </row>
    <row r="6003" spans="1:12" x14ac:dyDescent="0.25">
      <c r="A6003" s="19" t="s">
        <v>8470</v>
      </c>
      <c r="B6003" s="19" t="s">
        <v>8471</v>
      </c>
      <c r="C6003" s="19" t="s">
        <v>8472</v>
      </c>
      <c r="D6003" s="19" t="s">
        <v>8473</v>
      </c>
      <c r="E6003" s="20" t="s">
        <v>21</v>
      </c>
      <c r="F6003" s="19" t="s">
        <v>21</v>
      </c>
      <c r="G6003" s="180">
        <v>97622</v>
      </c>
      <c r="H6003" s="19" t="s">
        <v>8476</v>
      </c>
      <c r="I6003" s="19" t="s">
        <v>15679</v>
      </c>
      <c r="J6003" s="19" t="s">
        <v>444</v>
      </c>
      <c r="K6003" s="20" t="s">
        <v>12579</v>
      </c>
      <c r="L6003" s="19" t="s">
        <v>25</v>
      </c>
    </row>
    <row r="6004" spans="1:12" x14ac:dyDescent="0.25">
      <c r="A6004" s="19" t="s">
        <v>8470</v>
      </c>
      <c r="B6004" s="19" t="s">
        <v>8471</v>
      </c>
      <c r="C6004" s="19" t="s">
        <v>8472</v>
      </c>
      <c r="D6004" s="19" t="s">
        <v>8473</v>
      </c>
      <c r="E6004" s="20" t="s">
        <v>21</v>
      </c>
      <c r="F6004" s="19" t="s">
        <v>21</v>
      </c>
      <c r="G6004" s="180">
        <v>97623</v>
      </c>
      <c r="H6004" s="19" t="s">
        <v>8477</v>
      </c>
      <c r="I6004" s="19" t="s">
        <v>15679</v>
      </c>
      <c r="J6004" s="19" t="s">
        <v>444</v>
      </c>
      <c r="K6004" s="20" t="s">
        <v>12580</v>
      </c>
      <c r="L6004" s="19" t="s">
        <v>25</v>
      </c>
    </row>
    <row r="6005" spans="1:12" x14ac:dyDescent="0.25">
      <c r="A6005" s="19" t="s">
        <v>8470</v>
      </c>
      <c r="B6005" s="19" t="s">
        <v>8471</v>
      </c>
      <c r="C6005" s="19" t="s">
        <v>8472</v>
      </c>
      <c r="D6005" s="19" t="s">
        <v>8473</v>
      </c>
      <c r="E6005" s="20" t="s">
        <v>21</v>
      </c>
      <c r="F6005" s="19" t="s">
        <v>21</v>
      </c>
      <c r="G6005" s="180">
        <v>97624</v>
      </c>
      <c r="H6005" s="19" t="s">
        <v>8478</v>
      </c>
      <c r="I6005" s="19" t="s">
        <v>15679</v>
      </c>
      <c r="J6005" s="19" t="s">
        <v>444</v>
      </c>
      <c r="K6005" s="20" t="s">
        <v>12581</v>
      </c>
      <c r="L6005" s="19" t="s">
        <v>25</v>
      </c>
    </row>
    <row r="6006" spans="1:12" x14ac:dyDescent="0.25">
      <c r="A6006" s="19" t="s">
        <v>8470</v>
      </c>
      <c r="B6006" s="19" t="s">
        <v>8471</v>
      </c>
      <c r="C6006" s="19" t="s">
        <v>8472</v>
      </c>
      <c r="D6006" s="19" t="s">
        <v>8473</v>
      </c>
      <c r="E6006" s="20" t="s">
        <v>21</v>
      </c>
      <c r="F6006" s="19" t="s">
        <v>21</v>
      </c>
      <c r="G6006" s="180">
        <v>97625</v>
      </c>
      <c r="H6006" s="19" t="s">
        <v>8480</v>
      </c>
      <c r="I6006" s="19" t="s">
        <v>15679</v>
      </c>
      <c r="J6006" s="19" t="s">
        <v>23</v>
      </c>
      <c r="K6006" s="20" t="s">
        <v>12582</v>
      </c>
      <c r="L6006" s="19" t="s">
        <v>25</v>
      </c>
    </row>
    <row r="6007" spans="1:12" x14ac:dyDescent="0.25">
      <c r="A6007" s="19" t="s">
        <v>8470</v>
      </c>
      <c r="B6007" s="19" t="s">
        <v>8471</v>
      </c>
      <c r="C6007" s="19" t="s">
        <v>8472</v>
      </c>
      <c r="D6007" s="19" t="s">
        <v>8473</v>
      </c>
      <c r="E6007" s="20" t="s">
        <v>21</v>
      </c>
      <c r="F6007" s="19" t="s">
        <v>21</v>
      </c>
      <c r="G6007" s="180">
        <v>97626</v>
      </c>
      <c r="H6007" s="19" t="s">
        <v>8482</v>
      </c>
      <c r="I6007" s="19" t="s">
        <v>15679</v>
      </c>
      <c r="J6007" s="19" t="s">
        <v>23</v>
      </c>
      <c r="K6007" s="20" t="s">
        <v>12583</v>
      </c>
      <c r="L6007" s="19" t="s">
        <v>25</v>
      </c>
    </row>
    <row r="6008" spans="1:12" x14ac:dyDescent="0.25">
      <c r="A6008" s="19" t="s">
        <v>8470</v>
      </c>
      <c r="B6008" s="19" t="s">
        <v>8471</v>
      </c>
      <c r="C6008" s="19" t="s">
        <v>8472</v>
      </c>
      <c r="D6008" s="19" t="s">
        <v>8473</v>
      </c>
      <c r="E6008" s="20" t="s">
        <v>21</v>
      </c>
      <c r="F6008" s="19" t="s">
        <v>21</v>
      </c>
      <c r="G6008" s="180">
        <v>97627</v>
      </c>
      <c r="H6008" s="19" t="s">
        <v>8483</v>
      </c>
      <c r="I6008" s="19" t="s">
        <v>15679</v>
      </c>
      <c r="J6008" s="19" t="s">
        <v>9283</v>
      </c>
      <c r="K6008" s="20" t="s">
        <v>12584</v>
      </c>
      <c r="L6008" s="19" t="s">
        <v>25</v>
      </c>
    </row>
    <row r="6009" spans="1:12" x14ac:dyDescent="0.25">
      <c r="A6009" s="19" t="s">
        <v>8470</v>
      </c>
      <c r="B6009" s="19" t="s">
        <v>8471</v>
      </c>
      <c r="C6009" s="19" t="s">
        <v>8472</v>
      </c>
      <c r="D6009" s="19" t="s">
        <v>8473</v>
      </c>
      <c r="E6009" s="20" t="s">
        <v>21</v>
      </c>
      <c r="F6009" s="19" t="s">
        <v>21</v>
      </c>
      <c r="G6009" s="180">
        <v>97628</v>
      </c>
      <c r="H6009" s="19" t="s">
        <v>8484</v>
      </c>
      <c r="I6009" s="19" t="s">
        <v>15679</v>
      </c>
      <c r="J6009" s="19" t="s">
        <v>444</v>
      </c>
      <c r="K6009" s="20" t="s">
        <v>12585</v>
      </c>
      <c r="L6009" s="19" t="s">
        <v>25</v>
      </c>
    </row>
    <row r="6010" spans="1:12" x14ac:dyDescent="0.25">
      <c r="A6010" s="19" t="s">
        <v>8470</v>
      </c>
      <c r="B6010" s="19" t="s">
        <v>8471</v>
      </c>
      <c r="C6010" s="19" t="s">
        <v>8472</v>
      </c>
      <c r="D6010" s="19" t="s">
        <v>8473</v>
      </c>
      <c r="E6010" s="20" t="s">
        <v>21</v>
      </c>
      <c r="F6010" s="19" t="s">
        <v>21</v>
      </c>
      <c r="G6010" s="180">
        <v>97629</v>
      </c>
      <c r="H6010" s="19" t="s">
        <v>8485</v>
      </c>
      <c r="I6010" s="19" t="s">
        <v>15679</v>
      </c>
      <c r="J6010" s="19" t="s">
        <v>9283</v>
      </c>
      <c r="K6010" s="20" t="s">
        <v>12586</v>
      </c>
      <c r="L6010" s="19" t="s">
        <v>25</v>
      </c>
    </row>
    <row r="6011" spans="1:12" x14ac:dyDescent="0.25">
      <c r="A6011" s="19" t="s">
        <v>8470</v>
      </c>
      <c r="B6011" s="19" t="s">
        <v>8471</v>
      </c>
      <c r="C6011" s="19" t="s">
        <v>8472</v>
      </c>
      <c r="D6011" s="19" t="s">
        <v>8473</v>
      </c>
      <c r="E6011" s="20" t="s">
        <v>21</v>
      </c>
      <c r="F6011" s="19" t="s">
        <v>21</v>
      </c>
      <c r="G6011" s="180">
        <v>97631</v>
      </c>
      <c r="H6011" s="19" t="s">
        <v>8486</v>
      </c>
      <c r="I6011" s="19" t="s">
        <v>15719</v>
      </c>
      <c r="J6011" s="19" t="s">
        <v>444</v>
      </c>
      <c r="K6011" s="20" t="s">
        <v>613</v>
      </c>
      <c r="L6011" s="19" t="s">
        <v>25</v>
      </c>
    </row>
    <row r="6012" spans="1:12" x14ac:dyDescent="0.25">
      <c r="A6012" s="19" t="s">
        <v>8470</v>
      </c>
      <c r="B6012" s="19" t="s">
        <v>8471</v>
      </c>
      <c r="C6012" s="19" t="s">
        <v>8472</v>
      </c>
      <c r="D6012" s="19" t="s">
        <v>8473</v>
      </c>
      <c r="E6012" s="20" t="s">
        <v>21</v>
      </c>
      <c r="F6012" s="19" t="s">
        <v>21</v>
      </c>
      <c r="G6012" s="180">
        <v>97632</v>
      </c>
      <c r="H6012" s="19" t="s">
        <v>8487</v>
      </c>
      <c r="I6012" s="19" t="s">
        <v>15747</v>
      </c>
      <c r="J6012" s="19" t="s">
        <v>23</v>
      </c>
      <c r="K6012" s="20" t="s">
        <v>1489</v>
      </c>
      <c r="L6012" s="19" t="s">
        <v>25</v>
      </c>
    </row>
    <row r="6013" spans="1:12" x14ac:dyDescent="0.25">
      <c r="A6013" s="19" t="s">
        <v>8470</v>
      </c>
      <c r="B6013" s="19" t="s">
        <v>8471</v>
      </c>
      <c r="C6013" s="19" t="s">
        <v>8472</v>
      </c>
      <c r="D6013" s="19" t="s">
        <v>8473</v>
      </c>
      <c r="E6013" s="20" t="s">
        <v>21</v>
      </c>
      <c r="F6013" s="19" t="s">
        <v>21</v>
      </c>
      <c r="G6013" s="180">
        <v>97633</v>
      </c>
      <c r="H6013" s="19" t="s">
        <v>8489</v>
      </c>
      <c r="I6013" s="19" t="s">
        <v>15719</v>
      </c>
      <c r="J6013" s="19" t="s">
        <v>23</v>
      </c>
      <c r="K6013" s="20" t="s">
        <v>5672</v>
      </c>
      <c r="L6013" s="19" t="s">
        <v>25</v>
      </c>
    </row>
    <row r="6014" spans="1:12" x14ac:dyDescent="0.25">
      <c r="A6014" s="19" t="s">
        <v>8470</v>
      </c>
      <c r="B6014" s="19" t="s">
        <v>8471</v>
      </c>
      <c r="C6014" s="19" t="s">
        <v>8472</v>
      </c>
      <c r="D6014" s="19" t="s">
        <v>8473</v>
      </c>
      <c r="E6014" s="20" t="s">
        <v>21</v>
      </c>
      <c r="F6014" s="19" t="s">
        <v>21</v>
      </c>
      <c r="G6014" s="180">
        <v>97634</v>
      </c>
      <c r="H6014" s="19" t="s">
        <v>8490</v>
      </c>
      <c r="I6014" s="19" t="s">
        <v>15719</v>
      </c>
      <c r="J6014" s="19" t="s">
        <v>9283</v>
      </c>
      <c r="K6014" s="20" t="s">
        <v>4933</v>
      </c>
      <c r="L6014" s="19" t="s">
        <v>25</v>
      </c>
    </row>
    <row r="6015" spans="1:12" x14ac:dyDescent="0.25">
      <c r="A6015" s="19" t="s">
        <v>8470</v>
      </c>
      <c r="B6015" s="19" t="s">
        <v>8471</v>
      </c>
      <c r="C6015" s="19" t="s">
        <v>8472</v>
      </c>
      <c r="D6015" s="19" t="s">
        <v>8473</v>
      </c>
      <c r="E6015" s="20" t="s">
        <v>21</v>
      </c>
      <c r="F6015" s="19" t="s">
        <v>21</v>
      </c>
      <c r="G6015" s="180">
        <v>97635</v>
      </c>
      <c r="H6015" s="19" t="s">
        <v>8491</v>
      </c>
      <c r="I6015" s="19" t="s">
        <v>15719</v>
      </c>
      <c r="J6015" s="19" t="s">
        <v>23</v>
      </c>
      <c r="K6015" s="20" t="s">
        <v>6878</v>
      </c>
      <c r="L6015" s="19" t="s">
        <v>25</v>
      </c>
    </row>
    <row r="6016" spans="1:12" x14ac:dyDescent="0.25">
      <c r="A6016" s="19" t="s">
        <v>8470</v>
      </c>
      <c r="B6016" s="19" t="s">
        <v>8471</v>
      </c>
      <c r="C6016" s="19" t="s">
        <v>8472</v>
      </c>
      <c r="D6016" s="19" t="s">
        <v>8473</v>
      </c>
      <c r="E6016" s="20" t="s">
        <v>21</v>
      </c>
      <c r="F6016" s="19" t="s">
        <v>21</v>
      </c>
      <c r="G6016" s="180">
        <v>97636</v>
      </c>
      <c r="H6016" s="19" t="s">
        <v>8492</v>
      </c>
      <c r="I6016" s="19" t="s">
        <v>15719</v>
      </c>
      <c r="J6016" s="19" t="s">
        <v>23</v>
      </c>
      <c r="K6016" s="20" t="s">
        <v>4676</v>
      </c>
      <c r="L6016" s="19" t="s">
        <v>25</v>
      </c>
    </row>
    <row r="6017" spans="1:12" x14ac:dyDescent="0.25">
      <c r="A6017" s="19" t="s">
        <v>8470</v>
      </c>
      <c r="B6017" s="19" t="s">
        <v>8471</v>
      </c>
      <c r="C6017" s="19" t="s">
        <v>8472</v>
      </c>
      <c r="D6017" s="19" t="s">
        <v>8473</v>
      </c>
      <c r="E6017" s="20" t="s">
        <v>21</v>
      </c>
      <c r="F6017" s="19" t="s">
        <v>21</v>
      </c>
      <c r="G6017" s="180">
        <v>97637</v>
      </c>
      <c r="H6017" s="19" t="s">
        <v>8493</v>
      </c>
      <c r="I6017" s="19" t="s">
        <v>15719</v>
      </c>
      <c r="J6017" s="19" t="s">
        <v>23</v>
      </c>
      <c r="K6017" s="20" t="s">
        <v>654</v>
      </c>
      <c r="L6017" s="19" t="s">
        <v>25</v>
      </c>
    </row>
    <row r="6018" spans="1:12" x14ac:dyDescent="0.25">
      <c r="A6018" s="19" t="s">
        <v>8470</v>
      </c>
      <c r="B6018" s="19" t="s">
        <v>8471</v>
      </c>
      <c r="C6018" s="19" t="s">
        <v>8472</v>
      </c>
      <c r="D6018" s="19" t="s">
        <v>8473</v>
      </c>
      <c r="E6018" s="20" t="s">
        <v>21</v>
      </c>
      <c r="F6018" s="19" t="s">
        <v>21</v>
      </c>
      <c r="G6018" s="180">
        <v>97638</v>
      </c>
      <c r="H6018" s="19" t="s">
        <v>8494</v>
      </c>
      <c r="I6018" s="19" t="s">
        <v>15719</v>
      </c>
      <c r="J6018" s="19" t="s">
        <v>23</v>
      </c>
      <c r="K6018" s="20" t="s">
        <v>7006</v>
      </c>
      <c r="L6018" s="19" t="s">
        <v>25</v>
      </c>
    </row>
    <row r="6019" spans="1:12" x14ac:dyDescent="0.25">
      <c r="A6019" s="19" t="s">
        <v>8470</v>
      </c>
      <c r="B6019" s="19" t="s">
        <v>8471</v>
      </c>
      <c r="C6019" s="19" t="s">
        <v>8472</v>
      </c>
      <c r="D6019" s="19" t="s">
        <v>8473</v>
      </c>
      <c r="E6019" s="20" t="s">
        <v>21</v>
      </c>
      <c r="F6019" s="19" t="s">
        <v>21</v>
      </c>
      <c r="G6019" s="180">
        <v>97639</v>
      </c>
      <c r="H6019" s="19" t="s">
        <v>8495</v>
      </c>
      <c r="I6019" s="19" t="s">
        <v>15719</v>
      </c>
      <c r="J6019" s="19" t="s">
        <v>444</v>
      </c>
      <c r="K6019" s="20" t="s">
        <v>12097</v>
      </c>
      <c r="L6019" s="19" t="s">
        <v>25</v>
      </c>
    </row>
    <row r="6020" spans="1:12" x14ac:dyDescent="0.25">
      <c r="A6020" s="19" t="s">
        <v>8470</v>
      </c>
      <c r="B6020" s="19" t="s">
        <v>8471</v>
      </c>
      <c r="C6020" s="19" t="s">
        <v>8472</v>
      </c>
      <c r="D6020" s="19" t="s">
        <v>8473</v>
      </c>
      <c r="E6020" s="20" t="s">
        <v>21</v>
      </c>
      <c r="F6020" s="19" t="s">
        <v>21</v>
      </c>
      <c r="G6020" s="180">
        <v>97640</v>
      </c>
      <c r="H6020" s="19" t="s">
        <v>8496</v>
      </c>
      <c r="I6020" s="19" t="s">
        <v>15719</v>
      </c>
      <c r="J6020" s="19" t="s">
        <v>23</v>
      </c>
      <c r="K6020" s="20" t="s">
        <v>8596</v>
      </c>
      <c r="L6020" s="19" t="s">
        <v>25</v>
      </c>
    </row>
    <row r="6021" spans="1:12" x14ac:dyDescent="0.25">
      <c r="A6021" s="19" t="s">
        <v>8470</v>
      </c>
      <c r="B6021" s="19" t="s">
        <v>8471</v>
      </c>
      <c r="C6021" s="19" t="s">
        <v>8472</v>
      </c>
      <c r="D6021" s="19" t="s">
        <v>8473</v>
      </c>
      <c r="E6021" s="20" t="s">
        <v>21</v>
      </c>
      <c r="F6021" s="19" t="s">
        <v>21</v>
      </c>
      <c r="G6021" s="180">
        <v>97641</v>
      </c>
      <c r="H6021" s="19" t="s">
        <v>8497</v>
      </c>
      <c r="I6021" s="19" t="s">
        <v>15719</v>
      </c>
      <c r="J6021" s="19" t="s">
        <v>23</v>
      </c>
      <c r="K6021" s="20" t="s">
        <v>12587</v>
      </c>
      <c r="L6021" s="19" t="s">
        <v>25</v>
      </c>
    </row>
    <row r="6022" spans="1:12" x14ac:dyDescent="0.25">
      <c r="A6022" s="19" t="s">
        <v>8470</v>
      </c>
      <c r="B6022" s="19" t="s">
        <v>8471</v>
      </c>
      <c r="C6022" s="19" t="s">
        <v>8472</v>
      </c>
      <c r="D6022" s="19" t="s">
        <v>8473</v>
      </c>
      <c r="E6022" s="20" t="s">
        <v>21</v>
      </c>
      <c r="F6022" s="19" t="s">
        <v>21</v>
      </c>
      <c r="G6022" s="180">
        <v>97642</v>
      </c>
      <c r="H6022" s="19" t="s">
        <v>8499</v>
      </c>
      <c r="I6022" s="19" t="s">
        <v>15719</v>
      </c>
      <c r="J6022" s="19" t="s">
        <v>23</v>
      </c>
      <c r="K6022" s="20" t="s">
        <v>6642</v>
      </c>
      <c r="L6022" s="19" t="s">
        <v>25</v>
      </c>
    </row>
    <row r="6023" spans="1:12" x14ac:dyDescent="0.25">
      <c r="A6023" s="19" t="s">
        <v>8470</v>
      </c>
      <c r="B6023" s="19" t="s">
        <v>8471</v>
      </c>
      <c r="C6023" s="19" t="s">
        <v>8472</v>
      </c>
      <c r="D6023" s="19" t="s">
        <v>8473</v>
      </c>
      <c r="E6023" s="20" t="s">
        <v>21</v>
      </c>
      <c r="F6023" s="19" t="s">
        <v>21</v>
      </c>
      <c r="G6023" s="180">
        <v>97643</v>
      </c>
      <c r="H6023" s="19" t="s">
        <v>8500</v>
      </c>
      <c r="I6023" s="19" t="s">
        <v>15719</v>
      </c>
      <c r="J6023" s="19" t="s">
        <v>444</v>
      </c>
      <c r="K6023" s="20" t="s">
        <v>3432</v>
      </c>
      <c r="L6023" s="19" t="s">
        <v>25</v>
      </c>
    </row>
    <row r="6024" spans="1:12" x14ac:dyDescent="0.25">
      <c r="A6024" s="19" t="s">
        <v>8470</v>
      </c>
      <c r="B6024" s="19" t="s">
        <v>8471</v>
      </c>
      <c r="C6024" s="19" t="s">
        <v>8472</v>
      </c>
      <c r="D6024" s="19" t="s">
        <v>8473</v>
      </c>
      <c r="E6024" s="20" t="s">
        <v>21</v>
      </c>
      <c r="F6024" s="19" t="s">
        <v>21</v>
      </c>
      <c r="G6024" s="180">
        <v>97644</v>
      </c>
      <c r="H6024" s="19" t="s">
        <v>8501</v>
      </c>
      <c r="I6024" s="19" t="s">
        <v>15719</v>
      </c>
      <c r="J6024" s="19" t="s">
        <v>444</v>
      </c>
      <c r="K6024" s="20" t="s">
        <v>3575</v>
      </c>
      <c r="L6024" s="19" t="s">
        <v>25</v>
      </c>
    </row>
    <row r="6025" spans="1:12" x14ac:dyDescent="0.25">
      <c r="A6025" s="19" t="s">
        <v>8470</v>
      </c>
      <c r="B6025" s="19" t="s">
        <v>8471</v>
      </c>
      <c r="C6025" s="19" t="s">
        <v>8472</v>
      </c>
      <c r="D6025" s="19" t="s">
        <v>8473</v>
      </c>
      <c r="E6025" s="20" t="s">
        <v>21</v>
      </c>
      <c r="F6025" s="19" t="s">
        <v>21</v>
      </c>
      <c r="G6025" s="180">
        <v>97645</v>
      </c>
      <c r="H6025" s="19" t="s">
        <v>8502</v>
      </c>
      <c r="I6025" s="19" t="s">
        <v>15719</v>
      </c>
      <c r="J6025" s="19" t="s">
        <v>23</v>
      </c>
      <c r="K6025" s="20" t="s">
        <v>3341</v>
      </c>
      <c r="L6025" s="19" t="s">
        <v>25</v>
      </c>
    </row>
    <row r="6026" spans="1:12" x14ac:dyDescent="0.25">
      <c r="A6026" s="19" t="s">
        <v>8470</v>
      </c>
      <c r="B6026" s="19" t="s">
        <v>8471</v>
      </c>
      <c r="C6026" s="19" t="s">
        <v>8472</v>
      </c>
      <c r="D6026" s="19" t="s">
        <v>8473</v>
      </c>
      <c r="E6026" s="20" t="s">
        <v>21</v>
      </c>
      <c r="F6026" s="19" t="s">
        <v>21</v>
      </c>
      <c r="G6026" s="180">
        <v>97647</v>
      </c>
      <c r="H6026" s="19" t="s">
        <v>8503</v>
      </c>
      <c r="I6026" s="19" t="s">
        <v>15719</v>
      </c>
      <c r="J6026" s="19" t="s">
        <v>23</v>
      </c>
      <c r="K6026" s="20" t="s">
        <v>12588</v>
      </c>
      <c r="L6026" s="19" t="s">
        <v>25</v>
      </c>
    </row>
    <row r="6027" spans="1:12" x14ac:dyDescent="0.25">
      <c r="A6027" s="19" t="s">
        <v>8470</v>
      </c>
      <c r="B6027" s="19" t="s">
        <v>8471</v>
      </c>
      <c r="C6027" s="19" t="s">
        <v>8472</v>
      </c>
      <c r="D6027" s="19" t="s">
        <v>8473</v>
      </c>
      <c r="E6027" s="20" t="s">
        <v>21</v>
      </c>
      <c r="F6027" s="19" t="s">
        <v>21</v>
      </c>
      <c r="G6027" s="180">
        <v>97648</v>
      </c>
      <c r="H6027" s="19" t="s">
        <v>8504</v>
      </c>
      <c r="I6027" s="19" t="s">
        <v>15719</v>
      </c>
      <c r="J6027" s="19" t="s">
        <v>23</v>
      </c>
      <c r="K6027" s="20" t="s">
        <v>1756</v>
      </c>
      <c r="L6027" s="19" t="s">
        <v>25</v>
      </c>
    </row>
    <row r="6028" spans="1:12" x14ac:dyDescent="0.25">
      <c r="A6028" s="19" t="s">
        <v>8470</v>
      </c>
      <c r="B6028" s="19" t="s">
        <v>8471</v>
      </c>
      <c r="C6028" s="19" t="s">
        <v>8472</v>
      </c>
      <c r="D6028" s="19" t="s">
        <v>8473</v>
      </c>
      <c r="E6028" s="20" t="s">
        <v>21</v>
      </c>
      <c r="F6028" s="19" t="s">
        <v>21</v>
      </c>
      <c r="G6028" s="180">
        <v>97649</v>
      </c>
      <c r="H6028" s="19" t="s">
        <v>8505</v>
      </c>
      <c r="I6028" s="19" t="s">
        <v>15719</v>
      </c>
      <c r="J6028" s="19" t="s">
        <v>9283</v>
      </c>
      <c r="K6028" s="20" t="s">
        <v>638</v>
      </c>
      <c r="L6028" s="19" t="s">
        <v>25</v>
      </c>
    </row>
    <row r="6029" spans="1:12" x14ac:dyDescent="0.25">
      <c r="A6029" s="19" t="s">
        <v>8470</v>
      </c>
      <c r="B6029" s="19" t="s">
        <v>8471</v>
      </c>
      <c r="C6029" s="19" t="s">
        <v>8472</v>
      </c>
      <c r="D6029" s="19" t="s">
        <v>8473</v>
      </c>
      <c r="E6029" s="20" t="s">
        <v>21</v>
      </c>
      <c r="F6029" s="19" t="s">
        <v>21</v>
      </c>
      <c r="G6029" s="180">
        <v>97650</v>
      </c>
      <c r="H6029" s="19" t="s">
        <v>8506</v>
      </c>
      <c r="I6029" s="19" t="s">
        <v>15719</v>
      </c>
      <c r="J6029" s="19" t="s">
        <v>23</v>
      </c>
      <c r="K6029" s="20" t="s">
        <v>4893</v>
      </c>
      <c r="L6029" s="19" t="s">
        <v>25</v>
      </c>
    </row>
    <row r="6030" spans="1:12" x14ac:dyDescent="0.25">
      <c r="A6030" s="19" t="s">
        <v>8470</v>
      </c>
      <c r="B6030" s="19" t="s">
        <v>8471</v>
      </c>
      <c r="C6030" s="19" t="s">
        <v>8472</v>
      </c>
      <c r="D6030" s="19" t="s">
        <v>8473</v>
      </c>
      <c r="E6030" s="20" t="s">
        <v>21</v>
      </c>
      <c r="F6030" s="19" t="s">
        <v>21</v>
      </c>
      <c r="G6030" s="180">
        <v>97651</v>
      </c>
      <c r="H6030" s="19" t="s">
        <v>8507</v>
      </c>
      <c r="I6030" s="19" t="s">
        <v>15692</v>
      </c>
      <c r="J6030" s="19" t="s">
        <v>23</v>
      </c>
      <c r="K6030" s="20" t="s">
        <v>12589</v>
      </c>
      <c r="L6030" s="19" t="s">
        <v>25</v>
      </c>
    </row>
    <row r="6031" spans="1:12" x14ac:dyDescent="0.25">
      <c r="A6031" s="19" t="s">
        <v>8470</v>
      </c>
      <c r="B6031" s="19" t="s">
        <v>8471</v>
      </c>
      <c r="C6031" s="19" t="s">
        <v>8472</v>
      </c>
      <c r="D6031" s="19" t="s">
        <v>8473</v>
      </c>
      <c r="E6031" s="20" t="s">
        <v>21</v>
      </c>
      <c r="F6031" s="19" t="s">
        <v>21</v>
      </c>
      <c r="G6031" s="180">
        <v>97652</v>
      </c>
      <c r="H6031" s="19" t="s">
        <v>8508</v>
      </c>
      <c r="I6031" s="19" t="s">
        <v>15692</v>
      </c>
      <c r="J6031" s="19" t="s">
        <v>23</v>
      </c>
      <c r="K6031" s="20" t="s">
        <v>12590</v>
      </c>
      <c r="L6031" s="19" t="s">
        <v>25</v>
      </c>
    </row>
    <row r="6032" spans="1:12" x14ac:dyDescent="0.25">
      <c r="A6032" s="19" t="s">
        <v>8470</v>
      </c>
      <c r="B6032" s="19" t="s">
        <v>8471</v>
      </c>
      <c r="C6032" s="19" t="s">
        <v>8472</v>
      </c>
      <c r="D6032" s="19" t="s">
        <v>8473</v>
      </c>
      <c r="E6032" s="20" t="s">
        <v>21</v>
      </c>
      <c r="F6032" s="19" t="s">
        <v>21</v>
      </c>
      <c r="G6032" s="180">
        <v>97653</v>
      </c>
      <c r="H6032" s="19" t="s">
        <v>8510</v>
      </c>
      <c r="I6032" s="19" t="s">
        <v>15692</v>
      </c>
      <c r="J6032" s="19" t="s">
        <v>9283</v>
      </c>
      <c r="K6032" s="20" t="s">
        <v>12591</v>
      </c>
      <c r="L6032" s="19" t="s">
        <v>25</v>
      </c>
    </row>
    <row r="6033" spans="1:12" x14ac:dyDescent="0.25">
      <c r="A6033" s="19" t="s">
        <v>8470</v>
      </c>
      <c r="B6033" s="19" t="s">
        <v>8471</v>
      </c>
      <c r="C6033" s="19" t="s">
        <v>8472</v>
      </c>
      <c r="D6033" s="19" t="s">
        <v>8473</v>
      </c>
      <c r="E6033" s="20" t="s">
        <v>21</v>
      </c>
      <c r="F6033" s="19" t="s">
        <v>21</v>
      </c>
      <c r="G6033" s="180">
        <v>97654</v>
      </c>
      <c r="H6033" s="19" t="s">
        <v>8511</v>
      </c>
      <c r="I6033" s="19" t="s">
        <v>15692</v>
      </c>
      <c r="J6033" s="19" t="s">
        <v>9283</v>
      </c>
      <c r="K6033" s="20" t="s">
        <v>12592</v>
      </c>
      <c r="L6033" s="19" t="s">
        <v>25</v>
      </c>
    </row>
    <row r="6034" spans="1:12" x14ac:dyDescent="0.25">
      <c r="A6034" s="19" t="s">
        <v>8470</v>
      </c>
      <c r="B6034" s="19" t="s">
        <v>8471</v>
      </c>
      <c r="C6034" s="19" t="s">
        <v>8472</v>
      </c>
      <c r="D6034" s="19" t="s">
        <v>8473</v>
      </c>
      <c r="E6034" s="20" t="s">
        <v>21</v>
      </c>
      <c r="F6034" s="19" t="s">
        <v>21</v>
      </c>
      <c r="G6034" s="180">
        <v>97655</v>
      </c>
      <c r="H6034" s="19" t="s">
        <v>8513</v>
      </c>
      <c r="I6034" s="19" t="s">
        <v>15719</v>
      </c>
      <c r="J6034" s="19" t="s">
        <v>23</v>
      </c>
      <c r="K6034" s="20" t="s">
        <v>1182</v>
      </c>
      <c r="L6034" s="19" t="s">
        <v>25</v>
      </c>
    </row>
    <row r="6035" spans="1:12" x14ac:dyDescent="0.25">
      <c r="A6035" s="19" t="s">
        <v>8470</v>
      </c>
      <c r="B6035" s="19" t="s">
        <v>8471</v>
      </c>
      <c r="C6035" s="19" t="s">
        <v>8472</v>
      </c>
      <c r="D6035" s="19" t="s">
        <v>8473</v>
      </c>
      <c r="E6035" s="20" t="s">
        <v>21</v>
      </c>
      <c r="F6035" s="19" t="s">
        <v>21</v>
      </c>
      <c r="G6035" s="180">
        <v>97656</v>
      </c>
      <c r="H6035" s="19" t="s">
        <v>8514</v>
      </c>
      <c r="I6035" s="19" t="s">
        <v>15692</v>
      </c>
      <c r="J6035" s="19" t="s">
        <v>23</v>
      </c>
      <c r="K6035" s="20" t="s">
        <v>12593</v>
      </c>
      <c r="L6035" s="19" t="s">
        <v>25</v>
      </c>
    </row>
    <row r="6036" spans="1:12" x14ac:dyDescent="0.25">
      <c r="A6036" s="19" t="s">
        <v>8470</v>
      </c>
      <c r="B6036" s="19" t="s">
        <v>8471</v>
      </c>
      <c r="C6036" s="19" t="s">
        <v>8472</v>
      </c>
      <c r="D6036" s="19" t="s">
        <v>8473</v>
      </c>
      <c r="E6036" s="20" t="s">
        <v>21</v>
      </c>
      <c r="F6036" s="19" t="s">
        <v>21</v>
      </c>
      <c r="G6036" s="180">
        <v>97657</v>
      </c>
      <c r="H6036" s="19" t="s">
        <v>8516</v>
      </c>
      <c r="I6036" s="19" t="s">
        <v>15692</v>
      </c>
      <c r="J6036" s="19" t="s">
        <v>23</v>
      </c>
      <c r="K6036" s="20" t="s">
        <v>12594</v>
      </c>
      <c r="L6036" s="19" t="s">
        <v>25</v>
      </c>
    </row>
    <row r="6037" spans="1:12" x14ac:dyDescent="0.25">
      <c r="A6037" s="19" t="s">
        <v>8470</v>
      </c>
      <c r="B6037" s="19" t="s">
        <v>8471</v>
      </c>
      <c r="C6037" s="19" t="s">
        <v>8472</v>
      </c>
      <c r="D6037" s="19" t="s">
        <v>8473</v>
      </c>
      <c r="E6037" s="20" t="s">
        <v>21</v>
      </c>
      <c r="F6037" s="19" t="s">
        <v>21</v>
      </c>
      <c r="G6037" s="180">
        <v>97658</v>
      </c>
      <c r="H6037" s="19" t="s">
        <v>8517</v>
      </c>
      <c r="I6037" s="19" t="s">
        <v>15692</v>
      </c>
      <c r="J6037" s="19" t="s">
        <v>9283</v>
      </c>
      <c r="K6037" s="20" t="s">
        <v>12595</v>
      </c>
      <c r="L6037" s="19" t="s">
        <v>25</v>
      </c>
    </row>
    <row r="6038" spans="1:12" x14ac:dyDescent="0.25">
      <c r="A6038" s="19" t="s">
        <v>8470</v>
      </c>
      <c r="B6038" s="19" t="s">
        <v>8471</v>
      </c>
      <c r="C6038" s="19" t="s">
        <v>8472</v>
      </c>
      <c r="D6038" s="19" t="s">
        <v>8473</v>
      </c>
      <c r="E6038" s="20" t="s">
        <v>21</v>
      </c>
      <c r="F6038" s="19" t="s">
        <v>21</v>
      </c>
      <c r="G6038" s="180">
        <v>97659</v>
      </c>
      <c r="H6038" s="19" t="s">
        <v>8518</v>
      </c>
      <c r="I6038" s="19" t="s">
        <v>15692</v>
      </c>
      <c r="J6038" s="19" t="s">
        <v>9283</v>
      </c>
      <c r="K6038" s="20" t="s">
        <v>12596</v>
      </c>
      <c r="L6038" s="19" t="s">
        <v>25</v>
      </c>
    </row>
    <row r="6039" spans="1:12" x14ac:dyDescent="0.25">
      <c r="A6039" s="19" t="s">
        <v>8470</v>
      </c>
      <c r="B6039" s="19" t="s">
        <v>8471</v>
      </c>
      <c r="C6039" s="19" t="s">
        <v>8472</v>
      </c>
      <c r="D6039" s="19" t="s">
        <v>8473</v>
      </c>
      <c r="E6039" s="20" t="s">
        <v>21</v>
      </c>
      <c r="F6039" s="19" t="s">
        <v>21</v>
      </c>
      <c r="G6039" s="180">
        <v>97660</v>
      </c>
      <c r="H6039" s="19" t="s">
        <v>8519</v>
      </c>
      <c r="I6039" s="19" t="s">
        <v>15692</v>
      </c>
      <c r="J6039" s="19" t="s">
        <v>444</v>
      </c>
      <c r="K6039" s="20" t="s">
        <v>1590</v>
      </c>
      <c r="L6039" s="19" t="s">
        <v>25</v>
      </c>
    </row>
    <row r="6040" spans="1:12" x14ac:dyDescent="0.25">
      <c r="A6040" s="19" t="s">
        <v>8470</v>
      </c>
      <c r="B6040" s="19" t="s">
        <v>8471</v>
      </c>
      <c r="C6040" s="19" t="s">
        <v>8472</v>
      </c>
      <c r="D6040" s="19" t="s">
        <v>8473</v>
      </c>
      <c r="E6040" s="20" t="s">
        <v>21</v>
      </c>
      <c r="F6040" s="19" t="s">
        <v>21</v>
      </c>
      <c r="G6040" s="180">
        <v>97661</v>
      </c>
      <c r="H6040" s="19" t="s">
        <v>8520</v>
      </c>
      <c r="I6040" s="19" t="s">
        <v>15747</v>
      </c>
      <c r="J6040" s="19" t="s">
        <v>444</v>
      </c>
      <c r="K6040" s="20" t="s">
        <v>1307</v>
      </c>
      <c r="L6040" s="19" t="s">
        <v>25</v>
      </c>
    </row>
    <row r="6041" spans="1:12" x14ac:dyDescent="0.25">
      <c r="A6041" s="19" t="s">
        <v>8470</v>
      </c>
      <c r="B6041" s="19" t="s">
        <v>8471</v>
      </c>
      <c r="C6041" s="19" t="s">
        <v>8472</v>
      </c>
      <c r="D6041" s="19" t="s">
        <v>8473</v>
      </c>
      <c r="E6041" s="20" t="s">
        <v>21</v>
      </c>
      <c r="F6041" s="19" t="s">
        <v>21</v>
      </c>
      <c r="G6041" s="180">
        <v>97662</v>
      </c>
      <c r="H6041" s="19" t="s">
        <v>8521</v>
      </c>
      <c r="I6041" s="19" t="s">
        <v>15747</v>
      </c>
      <c r="J6041" s="19" t="s">
        <v>444</v>
      </c>
      <c r="K6041" s="20" t="s">
        <v>1327</v>
      </c>
      <c r="L6041" s="19" t="s">
        <v>25</v>
      </c>
    </row>
    <row r="6042" spans="1:12" x14ac:dyDescent="0.25">
      <c r="A6042" s="19" t="s">
        <v>8470</v>
      </c>
      <c r="B6042" s="19" t="s">
        <v>8471</v>
      </c>
      <c r="C6042" s="19" t="s">
        <v>8472</v>
      </c>
      <c r="D6042" s="19" t="s">
        <v>8473</v>
      </c>
      <c r="E6042" s="20" t="s">
        <v>21</v>
      </c>
      <c r="F6042" s="19" t="s">
        <v>21</v>
      </c>
      <c r="G6042" s="180">
        <v>97663</v>
      </c>
      <c r="H6042" s="19" t="s">
        <v>8522</v>
      </c>
      <c r="I6042" s="19" t="s">
        <v>15692</v>
      </c>
      <c r="J6042" s="19" t="s">
        <v>444</v>
      </c>
      <c r="K6042" s="20" t="s">
        <v>3031</v>
      </c>
      <c r="L6042" s="19" t="s">
        <v>25</v>
      </c>
    </row>
    <row r="6043" spans="1:12" x14ac:dyDescent="0.25">
      <c r="A6043" s="19" t="s">
        <v>8470</v>
      </c>
      <c r="B6043" s="19" t="s">
        <v>8471</v>
      </c>
      <c r="C6043" s="19" t="s">
        <v>8472</v>
      </c>
      <c r="D6043" s="19" t="s">
        <v>8473</v>
      </c>
      <c r="E6043" s="20" t="s">
        <v>21</v>
      </c>
      <c r="F6043" s="19" t="s">
        <v>21</v>
      </c>
      <c r="G6043" s="180">
        <v>97664</v>
      </c>
      <c r="H6043" s="19" t="s">
        <v>8523</v>
      </c>
      <c r="I6043" s="19" t="s">
        <v>15692</v>
      </c>
      <c r="J6043" s="19" t="s">
        <v>444</v>
      </c>
      <c r="K6043" s="20" t="s">
        <v>640</v>
      </c>
      <c r="L6043" s="19" t="s">
        <v>25</v>
      </c>
    </row>
    <row r="6044" spans="1:12" x14ac:dyDescent="0.25">
      <c r="A6044" s="19" t="s">
        <v>8470</v>
      </c>
      <c r="B6044" s="19" t="s">
        <v>8471</v>
      </c>
      <c r="C6044" s="19" t="s">
        <v>8472</v>
      </c>
      <c r="D6044" s="19" t="s">
        <v>8473</v>
      </c>
      <c r="E6044" s="20" t="s">
        <v>21</v>
      </c>
      <c r="F6044" s="19" t="s">
        <v>21</v>
      </c>
      <c r="G6044" s="180">
        <v>97665</v>
      </c>
      <c r="H6044" s="19" t="s">
        <v>8525</v>
      </c>
      <c r="I6044" s="19" t="s">
        <v>15692</v>
      </c>
      <c r="J6044" s="19" t="s">
        <v>444</v>
      </c>
      <c r="K6044" s="20" t="s">
        <v>9025</v>
      </c>
      <c r="L6044" s="19" t="s">
        <v>25</v>
      </c>
    </row>
    <row r="6045" spans="1:12" x14ac:dyDescent="0.25">
      <c r="A6045" s="19" t="s">
        <v>8470</v>
      </c>
      <c r="B6045" s="19" t="s">
        <v>8471</v>
      </c>
      <c r="C6045" s="19" t="s">
        <v>8472</v>
      </c>
      <c r="D6045" s="19" t="s">
        <v>8473</v>
      </c>
      <c r="E6045" s="20" t="s">
        <v>21</v>
      </c>
      <c r="F6045" s="19" t="s">
        <v>21</v>
      </c>
      <c r="G6045" s="180">
        <v>97666</v>
      </c>
      <c r="H6045" s="19" t="s">
        <v>8527</v>
      </c>
      <c r="I6045" s="19" t="s">
        <v>15692</v>
      </c>
      <c r="J6045" s="19" t="s">
        <v>444</v>
      </c>
      <c r="K6045" s="20" t="s">
        <v>3458</v>
      </c>
      <c r="L6045" s="19" t="s">
        <v>25</v>
      </c>
    </row>
    <row r="6046" spans="1:12" x14ac:dyDescent="0.25">
      <c r="A6046" s="19" t="s">
        <v>8528</v>
      </c>
      <c r="B6046" s="19" t="s">
        <v>8529</v>
      </c>
      <c r="C6046" s="19" t="s">
        <v>8530</v>
      </c>
      <c r="D6046" s="19" t="s">
        <v>8531</v>
      </c>
      <c r="E6046" s="20" t="s">
        <v>21</v>
      </c>
      <c r="F6046" s="19" t="s">
        <v>21</v>
      </c>
      <c r="G6046" s="180">
        <v>95967</v>
      </c>
      <c r="H6046" s="19" t="s">
        <v>8532</v>
      </c>
      <c r="I6046" s="19" t="s">
        <v>876</v>
      </c>
      <c r="J6046" s="19" t="s">
        <v>23</v>
      </c>
      <c r="K6046" s="20" t="s">
        <v>12597</v>
      </c>
      <c r="L6046" s="19" t="s">
        <v>25</v>
      </c>
    </row>
    <row r="6047" spans="1:12" x14ac:dyDescent="0.25">
      <c r="A6047" s="19" t="s">
        <v>8528</v>
      </c>
      <c r="B6047" s="19" t="s">
        <v>8529</v>
      </c>
      <c r="C6047" s="19" t="s">
        <v>8533</v>
      </c>
      <c r="D6047" s="19" t="s">
        <v>8534</v>
      </c>
      <c r="E6047" s="20" t="s">
        <v>21</v>
      </c>
      <c r="F6047" s="19" t="s">
        <v>21</v>
      </c>
      <c r="G6047" s="180">
        <v>99058</v>
      </c>
      <c r="H6047" s="19" t="s">
        <v>8535</v>
      </c>
      <c r="I6047" s="19" t="s">
        <v>15692</v>
      </c>
      <c r="J6047" s="19" t="s">
        <v>9283</v>
      </c>
      <c r="K6047" s="20" t="s">
        <v>3101</v>
      </c>
      <c r="L6047" s="19" t="s">
        <v>25</v>
      </c>
    </row>
    <row r="6048" spans="1:12" x14ac:dyDescent="0.25">
      <c r="A6048" s="19" t="s">
        <v>8528</v>
      </c>
      <c r="B6048" s="19" t="s">
        <v>8529</v>
      </c>
      <c r="C6048" s="19" t="s">
        <v>8533</v>
      </c>
      <c r="D6048" s="19" t="s">
        <v>8534</v>
      </c>
      <c r="E6048" s="20" t="s">
        <v>21</v>
      </c>
      <c r="F6048" s="19" t="s">
        <v>21</v>
      </c>
      <c r="G6048" s="180">
        <v>99059</v>
      </c>
      <c r="H6048" s="19" t="s">
        <v>8536</v>
      </c>
      <c r="I6048" s="19" t="s">
        <v>15747</v>
      </c>
      <c r="J6048" s="19" t="s">
        <v>23</v>
      </c>
      <c r="K6048" s="20" t="s">
        <v>12598</v>
      </c>
      <c r="L6048" s="19" t="s">
        <v>25</v>
      </c>
    </row>
    <row r="6049" spans="1:12" x14ac:dyDescent="0.25">
      <c r="A6049" s="19" t="s">
        <v>8528</v>
      </c>
      <c r="B6049" s="19" t="s">
        <v>8529</v>
      </c>
      <c r="C6049" s="19" t="s">
        <v>8533</v>
      </c>
      <c r="D6049" s="19" t="s">
        <v>8534</v>
      </c>
      <c r="E6049" s="20" t="s">
        <v>21</v>
      </c>
      <c r="F6049" s="19" t="s">
        <v>21</v>
      </c>
      <c r="G6049" s="180">
        <v>99060</v>
      </c>
      <c r="H6049" s="19" t="s">
        <v>8538</v>
      </c>
      <c r="I6049" s="19" t="s">
        <v>15692</v>
      </c>
      <c r="J6049" s="19" t="s">
        <v>23</v>
      </c>
      <c r="K6049" s="20" t="s">
        <v>12599</v>
      </c>
      <c r="L6049" s="19" t="s">
        <v>25</v>
      </c>
    </row>
    <row r="6050" spans="1:12" x14ac:dyDescent="0.25">
      <c r="A6050" s="19" t="s">
        <v>8528</v>
      </c>
      <c r="B6050" s="19" t="s">
        <v>8529</v>
      </c>
      <c r="C6050" s="19" t="s">
        <v>8533</v>
      </c>
      <c r="D6050" s="19" t="s">
        <v>8534</v>
      </c>
      <c r="E6050" s="20" t="s">
        <v>21</v>
      </c>
      <c r="F6050" s="19" t="s">
        <v>21</v>
      </c>
      <c r="G6050" s="180">
        <v>99061</v>
      </c>
      <c r="H6050" s="19" t="s">
        <v>8539</v>
      </c>
      <c r="I6050" s="19" t="s">
        <v>15692</v>
      </c>
      <c r="J6050" s="19" t="s">
        <v>23</v>
      </c>
      <c r="K6050" s="20" t="s">
        <v>3395</v>
      </c>
      <c r="L6050" s="19" t="s">
        <v>25</v>
      </c>
    </row>
    <row r="6051" spans="1:12" x14ac:dyDescent="0.25">
      <c r="A6051" s="19" t="s">
        <v>8528</v>
      </c>
      <c r="B6051" s="19" t="s">
        <v>8529</v>
      </c>
      <c r="C6051" s="19" t="s">
        <v>8533</v>
      </c>
      <c r="D6051" s="19" t="s">
        <v>8534</v>
      </c>
      <c r="E6051" s="20" t="s">
        <v>21</v>
      </c>
      <c r="F6051" s="19" t="s">
        <v>21</v>
      </c>
      <c r="G6051" s="180">
        <v>99062</v>
      </c>
      <c r="H6051" s="19" t="s">
        <v>8540</v>
      </c>
      <c r="I6051" s="19" t="s">
        <v>15692</v>
      </c>
      <c r="J6051" s="19" t="s">
        <v>23</v>
      </c>
      <c r="K6051" s="20" t="s">
        <v>1477</v>
      </c>
      <c r="L6051" s="19" t="s">
        <v>25</v>
      </c>
    </row>
    <row r="6052" spans="1:12" x14ac:dyDescent="0.25">
      <c r="A6052" s="19" t="s">
        <v>8528</v>
      </c>
      <c r="B6052" s="19" t="s">
        <v>8529</v>
      </c>
      <c r="C6052" s="19" t="s">
        <v>8533</v>
      </c>
      <c r="D6052" s="19" t="s">
        <v>8534</v>
      </c>
      <c r="E6052" s="20" t="s">
        <v>21</v>
      </c>
      <c r="F6052" s="19" t="s">
        <v>21</v>
      </c>
      <c r="G6052" s="180">
        <v>99063</v>
      </c>
      <c r="H6052" s="19" t="s">
        <v>8541</v>
      </c>
      <c r="I6052" s="19" t="s">
        <v>15747</v>
      </c>
      <c r="J6052" s="19" t="s">
        <v>23</v>
      </c>
      <c r="K6052" s="20" t="s">
        <v>12600</v>
      </c>
      <c r="L6052" s="19" t="s">
        <v>25</v>
      </c>
    </row>
    <row r="6053" spans="1:12" x14ac:dyDescent="0.25">
      <c r="A6053" s="19" t="s">
        <v>8528</v>
      </c>
      <c r="B6053" s="19" t="s">
        <v>8529</v>
      </c>
      <c r="C6053" s="19" t="s">
        <v>8533</v>
      </c>
      <c r="D6053" s="19" t="s">
        <v>8534</v>
      </c>
      <c r="E6053" s="20" t="s">
        <v>21</v>
      </c>
      <c r="F6053" s="19" t="s">
        <v>21</v>
      </c>
      <c r="G6053" s="180">
        <v>99064</v>
      </c>
      <c r="H6053" s="19" t="s">
        <v>8542</v>
      </c>
      <c r="I6053" s="19" t="s">
        <v>15747</v>
      </c>
      <c r="J6053" s="19" t="s">
        <v>9283</v>
      </c>
      <c r="K6053" s="20" t="s">
        <v>1406</v>
      </c>
      <c r="L6053" s="19" t="s">
        <v>25</v>
      </c>
    </row>
    <row r="6054" spans="1:12" x14ac:dyDescent="0.25">
      <c r="A6054" s="19" t="s">
        <v>8543</v>
      </c>
      <c r="B6054" s="19" t="s">
        <v>8544</v>
      </c>
      <c r="C6054" s="19" t="s">
        <v>8545</v>
      </c>
      <c r="D6054" s="19" t="s">
        <v>8546</v>
      </c>
      <c r="E6054" s="20" t="s">
        <v>21</v>
      </c>
      <c r="F6054" s="19" t="s">
        <v>21</v>
      </c>
      <c r="G6054" s="180">
        <v>93588</v>
      </c>
      <c r="H6054" s="19" t="s">
        <v>8547</v>
      </c>
      <c r="I6054" s="19" t="s">
        <v>25158</v>
      </c>
      <c r="J6054" s="19" t="s">
        <v>9283</v>
      </c>
      <c r="K6054" s="20" t="s">
        <v>1277</v>
      </c>
      <c r="L6054" s="19" t="s">
        <v>25</v>
      </c>
    </row>
    <row r="6055" spans="1:12" x14ac:dyDescent="0.25">
      <c r="A6055" s="19" t="s">
        <v>8543</v>
      </c>
      <c r="B6055" s="19" t="s">
        <v>8544</v>
      </c>
      <c r="C6055" s="19" t="s">
        <v>8545</v>
      </c>
      <c r="D6055" s="19" t="s">
        <v>8546</v>
      </c>
      <c r="E6055" s="20" t="s">
        <v>21</v>
      </c>
      <c r="F6055" s="19" t="s">
        <v>21</v>
      </c>
      <c r="G6055" s="180">
        <v>93589</v>
      </c>
      <c r="H6055" s="19" t="s">
        <v>8548</v>
      </c>
      <c r="I6055" s="19" t="s">
        <v>25158</v>
      </c>
      <c r="J6055" s="19" t="s">
        <v>9283</v>
      </c>
      <c r="K6055" s="20" t="s">
        <v>7024</v>
      </c>
      <c r="L6055" s="19" t="s">
        <v>25</v>
      </c>
    </row>
    <row r="6056" spans="1:12" x14ac:dyDescent="0.25">
      <c r="A6056" s="19" t="s">
        <v>8543</v>
      </c>
      <c r="B6056" s="19" t="s">
        <v>8544</v>
      </c>
      <c r="C6056" s="19" t="s">
        <v>8545</v>
      </c>
      <c r="D6056" s="19" t="s">
        <v>8546</v>
      </c>
      <c r="E6056" s="20" t="s">
        <v>21</v>
      </c>
      <c r="F6056" s="19" t="s">
        <v>21</v>
      </c>
      <c r="G6056" s="180">
        <v>93590</v>
      </c>
      <c r="H6056" s="19" t="s">
        <v>8550</v>
      </c>
      <c r="I6056" s="19" t="s">
        <v>25158</v>
      </c>
      <c r="J6056" s="19" t="s">
        <v>9283</v>
      </c>
      <c r="K6056" s="20" t="s">
        <v>1410</v>
      </c>
      <c r="L6056" s="19" t="s">
        <v>25</v>
      </c>
    </row>
    <row r="6057" spans="1:12" x14ac:dyDescent="0.25">
      <c r="A6057" s="19" t="s">
        <v>8543</v>
      </c>
      <c r="B6057" s="19" t="s">
        <v>8544</v>
      </c>
      <c r="C6057" s="19" t="s">
        <v>8545</v>
      </c>
      <c r="D6057" s="19" t="s">
        <v>8546</v>
      </c>
      <c r="E6057" s="20" t="s">
        <v>21</v>
      </c>
      <c r="F6057" s="19" t="s">
        <v>21</v>
      </c>
      <c r="G6057" s="180">
        <v>93591</v>
      </c>
      <c r="H6057" s="19" t="s">
        <v>8551</v>
      </c>
      <c r="I6057" s="19" t="s">
        <v>25158</v>
      </c>
      <c r="J6057" s="19" t="s">
        <v>9283</v>
      </c>
      <c r="K6057" s="20" t="s">
        <v>8549</v>
      </c>
      <c r="L6057" s="19" t="s">
        <v>25</v>
      </c>
    </row>
    <row r="6058" spans="1:12" x14ac:dyDescent="0.25">
      <c r="A6058" s="19" t="s">
        <v>8543</v>
      </c>
      <c r="B6058" s="19" t="s">
        <v>8544</v>
      </c>
      <c r="C6058" s="19" t="s">
        <v>8545</v>
      </c>
      <c r="D6058" s="19" t="s">
        <v>8546</v>
      </c>
      <c r="E6058" s="20" t="s">
        <v>21</v>
      </c>
      <c r="F6058" s="19" t="s">
        <v>21</v>
      </c>
      <c r="G6058" s="180">
        <v>93592</v>
      </c>
      <c r="H6058" s="19" t="s">
        <v>8552</v>
      </c>
      <c r="I6058" s="19" t="s">
        <v>25158</v>
      </c>
      <c r="J6058" s="19" t="s">
        <v>9283</v>
      </c>
      <c r="K6058" s="20" t="s">
        <v>8596</v>
      </c>
      <c r="L6058" s="19" t="s">
        <v>25</v>
      </c>
    </row>
    <row r="6059" spans="1:12" x14ac:dyDescent="0.25">
      <c r="A6059" s="19" t="s">
        <v>8543</v>
      </c>
      <c r="B6059" s="19" t="s">
        <v>8544</v>
      </c>
      <c r="C6059" s="19" t="s">
        <v>8545</v>
      </c>
      <c r="D6059" s="19" t="s">
        <v>8546</v>
      </c>
      <c r="E6059" s="20" t="s">
        <v>21</v>
      </c>
      <c r="F6059" s="19" t="s">
        <v>21</v>
      </c>
      <c r="G6059" s="180">
        <v>93593</v>
      </c>
      <c r="H6059" s="19" t="s">
        <v>8553</v>
      </c>
      <c r="I6059" s="19" t="s">
        <v>25158</v>
      </c>
      <c r="J6059" s="19" t="s">
        <v>9283</v>
      </c>
      <c r="K6059" s="20" t="s">
        <v>1551</v>
      </c>
      <c r="L6059" s="19" t="s">
        <v>25</v>
      </c>
    </row>
    <row r="6060" spans="1:12" x14ac:dyDescent="0.25">
      <c r="A6060" s="19" t="s">
        <v>8543</v>
      </c>
      <c r="B6060" s="19" t="s">
        <v>8544</v>
      </c>
      <c r="C6060" s="19" t="s">
        <v>8545</v>
      </c>
      <c r="D6060" s="19" t="s">
        <v>8546</v>
      </c>
      <c r="E6060" s="20" t="s">
        <v>21</v>
      </c>
      <c r="F6060" s="19" t="s">
        <v>21</v>
      </c>
      <c r="G6060" s="180">
        <v>93594</v>
      </c>
      <c r="H6060" s="19" t="s">
        <v>8554</v>
      </c>
      <c r="I6060" s="19" t="s">
        <v>25167</v>
      </c>
      <c r="J6060" s="19" t="s">
        <v>9283</v>
      </c>
      <c r="K6060" s="20" t="s">
        <v>8526</v>
      </c>
      <c r="L6060" s="19" t="s">
        <v>25</v>
      </c>
    </row>
    <row r="6061" spans="1:12" x14ac:dyDescent="0.25">
      <c r="A6061" s="19" t="s">
        <v>8543</v>
      </c>
      <c r="B6061" s="19" t="s">
        <v>8544</v>
      </c>
      <c r="C6061" s="19" t="s">
        <v>8545</v>
      </c>
      <c r="D6061" s="19" t="s">
        <v>8546</v>
      </c>
      <c r="E6061" s="20" t="s">
        <v>21</v>
      </c>
      <c r="F6061" s="19" t="s">
        <v>21</v>
      </c>
      <c r="G6061" s="180">
        <v>93595</v>
      </c>
      <c r="H6061" s="19" t="s">
        <v>8556</v>
      </c>
      <c r="I6061" s="19" t="s">
        <v>25167</v>
      </c>
      <c r="J6061" s="19" t="s">
        <v>9283</v>
      </c>
      <c r="K6061" s="20" t="s">
        <v>1467</v>
      </c>
      <c r="L6061" s="19" t="s">
        <v>25</v>
      </c>
    </row>
    <row r="6062" spans="1:12" x14ac:dyDescent="0.25">
      <c r="A6062" s="19" t="s">
        <v>8543</v>
      </c>
      <c r="B6062" s="19" t="s">
        <v>8544</v>
      </c>
      <c r="C6062" s="19" t="s">
        <v>8545</v>
      </c>
      <c r="D6062" s="19" t="s">
        <v>8546</v>
      </c>
      <c r="E6062" s="20" t="s">
        <v>21</v>
      </c>
      <c r="F6062" s="19" t="s">
        <v>21</v>
      </c>
      <c r="G6062" s="180">
        <v>93596</v>
      </c>
      <c r="H6062" s="19" t="s">
        <v>8557</v>
      </c>
      <c r="I6062" s="19" t="s">
        <v>25167</v>
      </c>
      <c r="J6062" s="19" t="s">
        <v>9283</v>
      </c>
      <c r="K6062" s="20" t="s">
        <v>1327</v>
      </c>
      <c r="L6062" s="19" t="s">
        <v>25</v>
      </c>
    </row>
    <row r="6063" spans="1:12" x14ac:dyDescent="0.25">
      <c r="A6063" s="19" t="s">
        <v>8543</v>
      </c>
      <c r="B6063" s="19" t="s">
        <v>8544</v>
      </c>
      <c r="C6063" s="19" t="s">
        <v>8545</v>
      </c>
      <c r="D6063" s="19" t="s">
        <v>8546</v>
      </c>
      <c r="E6063" s="20" t="s">
        <v>21</v>
      </c>
      <c r="F6063" s="19" t="s">
        <v>21</v>
      </c>
      <c r="G6063" s="180">
        <v>93597</v>
      </c>
      <c r="H6063" s="19" t="s">
        <v>8558</v>
      </c>
      <c r="I6063" s="19" t="s">
        <v>25167</v>
      </c>
      <c r="J6063" s="19" t="s">
        <v>9283</v>
      </c>
      <c r="K6063" s="20" t="s">
        <v>1015</v>
      </c>
      <c r="L6063" s="19" t="s">
        <v>25</v>
      </c>
    </row>
    <row r="6064" spans="1:12" x14ac:dyDescent="0.25">
      <c r="A6064" s="19" t="s">
        <v>8543</v>
      </c>
      <c r="B6064" s="19" t="s">
        <v>8544</v>
      </c>
      <c r="C6064" s="19" t="s">
        <v>8545</v>
      </c>
      <c r="D6064" s="19" t="s">
        <v>8546</v>
      </c>
      <c r="E6064" s="20" t="s">
        <v>21</v>
      </c>
      <c r="F6064" s="19" t="s">
        <v>21</v>
      </c>
      <c r="G6064" s="180">
        <v>93598</v>
      </c>
      <c r="H6064" s="19" t="s">
        <v>8559</v>
      </c>
      <c r="I6064" s="19" t="s">
        <v>25167</v>
      </c>
      <c r="J6064" s="19" t="s">
        <v>9283</v>
      </c>
      <c r="K6064" s="20" t="s">
        <v>1193</v>
      </c>
      <c r="L6064" s="19" t="s">
        <v>25</v>
      </c>
    </row>
    <row r="6065" spans="1:12" x14ac:dyDescent="0.25">
      <c r="A6065" s="19" t="s">
        <v>8543</v>
      </c>
      <c r="B6065" s="19" t="s">
        <v>8544</v>
      </c>
      <c r="C6065" s="19" t="s">
        <v>8545</v>
      </c>
      <c r="D6065" s="19" t="s">
        <v>8546</v>
      </c>
      <c r="E6065" s="20" t="s">
        <v>21</v>
      </c>
      <c r="F6065" s="19" t="s">
        <v>21</v>
      </c>
      <c r="G6065" s="180">
        <v>93599</v>
      </c>
      <c r="H6065" s="19" t="s">
        <v>8560</v>
      </c>
      <c r="I6065" s="19" t="s">
        <v>25167</v>
      </c>
      <c r="J6065" s="19" t="s">
        <v>9283</v>
      </c>
      <c r="K6065" s="20" t="s">
        <v>1282</v>
      </c>
      <c r="L6065" s="19" t="s">
        <v>25</v>
      </c>
    </row>
    <row r="6066" spans="1:12" x14ac:dyDescent="0.25">
      <c r="A6066" s="19" t="s">
        <v>8543</v>
      </c>
      <c r="B6066" s="19" t="s">
        <v>8544</v>
      </c>
      <c r="C6066" s="19" t="s">
        <v>8545</v>
      </c>
      <c r="D6066" s="19" t="s">
        <v>8546</v>
      </c>
      <c r="E6066" s="20" t="s">
        <v>21</v>
      </c>
      <c r="F6066" s="19" t="s">
        <v>21</v>
      </c>
      <c r="G6066" s="180">
        <v>95425</v>
      </c>
      <c r="H6066" s="19" t="s">
        <v>8561</v>
      </c>
      <c r="I6066" s="19" t="s">
        <v>25158</v>
      </c>
      <c r="J6066" s="19" t="s">
        <v>9283</v>
      </c>
      <c r="K6066" s="20" t="s">
        <v>886</v>
      </c>
      <c r="L6066" s="19" t="s">
        <v>25</v>
      </c>
    </row>
    <row r="6067" spans="1:12" x14ac:dyDescent="0.25">
      <c r="A6067" s="19" t="s">
        <v>8543</v>
      </c>
      <c r="B6067" s="19" t="s">
        <v>8544</v>
      </c>
      <c r="C6067" s="19" t="s">
        <v>8545</v>
      </c>
      <c r="D6067" s="19" t="s">
        <v>8546</v>
      </c>
      <c r="E6067" s="20" t="s">
        <v>21</v>
      </c>
      <c r="F6067" s="19" t="s">
        <v>21</v>
      </c>
      <c r="G6067" s="180">
        <v>95426</v>
      </c>
      <c r="H6067" s="19" t="s">
        <v>8563</v>
      </c>
      <c r="I6067" s="19" t="s">
        <v>25158</v>
      </c>
      <c r="J6067" s="19" t="s">
        <v>9283</v>
      </c>
      <c r="K6067" s="20" t="s">
        <v>1049</v>
      </c>
      <c r="L6067" s="19" t="s">
        <v>25</v>
      </c>
    </row>
    <row r="6068" spans="1:12" x14ac:dyDescent="0.25">
      <c r="A6068" s="19" t="s">
        <v>8543</v>
      </c>
      <c r="B6068" s="19" t="s">
        <v>8544</v>
      </c>
      <c r="C6068" s="19" t="s">
        <v>8545</v>
      </c>
      <c r="D6068" s="19" t="s">
        <v>8546</v>
      </c>
      <c r="E6068" s="20" t="s">
        <v>21</v>
      </c>
      <c r="F6068" s="19" t="s">
        <v>21</v>
      </c>
      <c r="G6068" s="180">
        <v>95427</v>
      </c>
      <c r="H6068" s="19" t="s">
        <v>8564</v>
      </c>
      <c r="I6068" s="19" t="s">
        <v>25158</v>
      </c>
      <c r="J6068" s="19" t="s">
        <v>9283</v>
      </c>
      <c r="K6068" s="20" t="s">
        <v>7388</v>
      </c>
      <c r="L6068" s="19" t="s">
        <v>25</v>
      </c>
    </row>
    <row r="6069" spans="1:12" x14ac:dyDescent="0.25">
      <c r="A6069" s="19" t="s">
        <v>8543</v>
      </c>
      <c r="B6069" s="19" t="s">
        <v>8544</v>
      </c>
      <c r="C6069" s="19" t="s">
        <v>8545</v>
      </c>
      <c r="D6069" s="19" t="s">
        <v>8546</v>
      </c>
      <c r="E6069" s="20" t="s">
        <v>21</v>
      </c>
      <c r="F6069" s="19" t="s">
        <v>21</v>
      </c>
      <c r="G6069" s="180">
        <v>95428</v>
      </c>
      <c r="H6069" s="19" t="s">
        <v>8565</v>
      </c>
      <c r="I6069" s="19" t="s">
        <v>25167</v>
      </c>
      <c r="J6069" s="19" t="s">
        <v>9283</v>
      </c>
      <c r="K6069" s="20" t="s">
        <v>8323</v>
      </c>
      <c r="L6069" s="19" t="s">
        <v>25</v>
      </c>
    </row>
    <row r="6070" spans="1:12" x14ac:dyDescent="0.25">
      <c r="A6070" s="19" t="s">
        <v>8543</v>
      </c>
      <c r="B6070" s="19" t="s">
        <v>8544</v>
      </c>
      <c r="C6070" s="19" t="s">
        <v>8545</v>
      </c>
      <c r="D6070" s="19" t="s">
        <v>8546</v>
      </c>
      <c r="E6070" s="20" t="s">
        <v>21</v>
      </c>
      <c r="F6070" s="19" t="s">
        <v>21</v>
      </c>
      <c r="G6070" s="180">
        <v>95429</v>
      </c>
      <c r="H6070" s="19" t="s">
        <v>8566</v>
      </c>
      <c r="I6070" s="19" t="s">
        <v>25167</v>
      </c>
      <c r="J6070" s="19" t="s">
        <v>9283</v>
      </c>
      <c r="K6070" s="20" t="s">
        <v>792</v>
      </c>
      <c r="L6070" s="19" t="s">
        <v>25</v>
      </c>
    </row>
    <row r="6071" spans="1:12" x14ac:dyDescent="0.25">
      <c r="A6071" s="19" t="s">
        <v>8543</v>
      </c>
      <c r="B6071" s="19" t="s">
        <v>8544</v>
      </c>
      <c r="C6071" s="19" t="s">
        <v>8545</v>
      </c>
      <c r="D6071" s="19" t="s">
        <v>8546</v>
      </c>
      <c r="E6071" s="20" t="s">
        <v>21</v>
      </c>
      <c r="F6071" s="19" t="s">
        <v>21</v>
      </c>
      <c r="G6071" s="180">
        <v>95430</v>
      </c>
      <c r="H6071" s="19" t="s">
        <v>8567</v>
      </c>
      <c r="I6071" s="19" t="s">
        <v>25167</v>
      </c>
      <c r="J6071" s="19" t="s">
        <v>9283</v>
      </c>
      <c r="K6071" s="20" t="s">
        <v>1567</v>
      </c>
      <c r="L6071" s="19" t="s">
        <v>25</v>
      </c>
    </row>
    <row r="6072" spans="1:12" x14ac:dyDescent="0.25">
      <c r="A6072" s="19" t="s">
        <v>8543</v>
      </c>
      <c r="B6072" s="19" t="s">
        <v>8544</v>
      </c>
      <c r="C6072" s="19" t="s">
        <v>8545</v>
      </c>
      <c r="D6072" s="19" t="s">
        <v>8546</v>
      </c>
      <c r="E6072" s="20" t="s">
        <v>21</v>
      </c>
      <c r="F6072" s="19" t="s">
        <v>21</v>
      </c>
      <c r="G6072" s="180">
        <v>95875</v>
      </c>
      <c r="H6072" s="19" t="s">
        <v>8568</v>
      </c>
      <c r="I6072" s="19" t="s">
        <v>25158</v>
      </c>
      <c r="J6072" s="19" t="s">
        <v>9283</v>
      </c>
      <c r="K6072" s="20" t="s">
        <v>8524</v>
      </c>
      <c r="L6072" s="19" t="s">
        <v>25</v>
      </c>
    </row>
    <row r="6073" spans="1:12" x14ac:dyDescent="0.25">
      <c r="A6073" s="19" t="s">
        <v>8543</v>
      </c>
      <c r="B6073" s="19" t="s">
        <v>8544</v>
      </c>
      <c r="C6073" s="19" t="s">
        <v>8545</v>
      </c>
      <c r="D6073" s="19" t="s">
        <v>8546</v>
      </c>
      <c r="E6073" s="20" t="s">
        <v>21</v>
      </c>
      <c r="F6073" s="19" t="s">
        <v>21</v>
      </c>
      <c r="G6073" s="180">
        <v>95876</v>
      </c>
      <c r="H6073" s="19" t="s">
        <v>8569</v>
      </c>
      <c r="I6073" s="19" t="s">
        <v>25158</v>
      </c>
      <c r="J6073" s="19" t="s">
        <v>9283</v>
      </c>
      <c r="K6073" s="20" t="s">
        <v>12601</v>
      </c>
      <c r="L6073" s="19" t="s">
        <v>25</v>
      </c>
    </row>
    <row r="6074" spans="1:12" x14ac:dyDescent="0.25">
      <c r="A6074" s="19" t="s">
        <v>8543</v>
      </c>
      <c r="B6074" s="19" t="s">
        <v>8544</v>
      </c>
      <c r="C6074" s="19" t="s">
        <v>8545</v>
      </c>
      <c r="D6074" s="19" t="s">
        <v>8546</v>
      </c>
      <c r="E6074" s="20" t="s">
        <v>21</v>
      </c>
      <c r="F6074" s="19" t="s">
        <v>21</v>
      </c>
      <c r="G6074" s="180">
        <v>95877</v>
      </c>
      <c r="H6074" s="19" t="s">
        <v>8570</v>
      </c>
      <c r="I6074" s="19" t="s">
        <v>25158</v>
      </c>
      <c r="J6074" s="19" t="s">
        <v>9283</v>
      </c>
      <c r="K6074" s="20" t="s">
        <v>1015</v>
      </c>
      <c r="L6074" s="19" t="s">
        <v>25</v>
      </c>
    </row>
    <row r="6075" spans="1:12" x14ac:dyDescent="0.25">
      <c r="A6075" s="19" t="s">
        <v>8543</v>
      </c>
      <c r="B6075" s="19" t="s">
        <v>8544</v>
      </c>
      <c r="C6075" s="19" t="s">
        <v>8545</v>
      </c>
      <c r="D6075" s="19" t="s">
        <v>8546</v>
      </c>
      <c r="E6075" s="20" t="s">
        <v>21</v>
      </c>
      <c r="F6075" s="19" t="s">
        <v>21</v>
      </c>
      <c r="G6075" s="180">
        <v>95878</v>
      </c>
      <c r="H6075" s="19" t="s">
        <v>8571</v>
      </c>
      <c r="I6075" s="19" t="s">
        <v>25167</v>
      </c>
      <c r="J6075" s="19" t="s">
        <v>9283</v>
      </c>
      <c r="K6075" s="20" t="s">
        <v>1416</v>
      </c>
      <c r="L6075" s="19" t="s">
        <v>25</v>
      </c>
    </row>
    <row r="6076" spans="1:12" x14ac:dyDescent="0.25">
      <c r="A6076" s="19" t="s">
        <v>8543</v>
      </c>
      <c r="B6076" s="19" t="s">
        <v>8544</v>
      </c>
      <c r="C6076" s="19" t="s">
        <v>8545</v>
      </c>
      <c r="D6076" s="19" t="s">
        <v>8546</v>
      </c>
      <c r="E6076" s="20" t="s">
        <v>21</v>
      </c>
      <c r="F6076" s="19" t="s">
        <v>21</v>
      </c>
      <c r="G6076" s="180">
        <v>95879</v>
      </c>
      <c r="H6076" s="19" t="s">
        <v>8572</v>
      </c>
      <c r="I6076" s="19" t="s">
        <v>25167</v>
      </c>
      <c r="J6076" s="19" t="s">
        <v>9283</v>
      </c>
      <c r="K6076" s="20" t="s">
        <v>219</v>
      </c>
      <c r="L6076" s="19" t="s">
        <v>25</v>
      </c>
    </row>
    <row r="6077" spans="1:12" x14ac:dyDescent="0.25">
      <c r="A6077" s="19" t="s">
        <v>8543</v>
      </c>
      <c r="B6077" s="19" t="s">
        <v>8544</v>
      </c>
      <c r="C6077" s="19" t="s">
        <v>8545</v>
      </c>
      <c r="D6077" s="19" t="s">
        <v>8546</v>
      </c>
      <c r="E6077" s="20" t="s">
        <v>21</v>
      </c>
      <c r="F6077" s="19" t="s">
        <v>21</v>
      </c>
      <c r="G6077" s="180">
        <v>95880</v>
      </c>
      <c r="H6077" s="19" t="s">
        <v>8574</v>
      </c>
      <c r="I6077" s="19" t="s">
        <v>25167</v>
      </c>
      <c r="J6077" s="19" t="s">
        <v>9283</v>
      </c>
      <c r="K6077" s="20" t="s">
        <v>1244</v>
      </c>
      <c r="L6077" s="19" t="s">
        <v>25</v>
      </c>
    </row>
    <row r="6078" spans="1:12" x14ac:dyDescent="0.25">
      <c r="A6078" s="19" t="s">
        <v>8543</v>
      </c>
      <c r="B6078" s="19" t="s">
        <v>8544</v>
      </c>
      <c r="C6078" s="19" t="s">
        <v>8545</v>
      </c>
      <c r="D6078" s="19" t="s">
        <v>8546</v>
      </c>
      <c r="E6078" s="20" t="s">
        <v>21</v>
      </c>
      <c r="F6078" s="19" t="s">
        <v>21</v>
      </c>
      <c r="G6078" s="180">
        <v>97912</v>
      </c>
      <c r="H6078" s="19" t="s">
        <v>8575</v>
      </c>
      <c r="I6078" s="19" t="s">
        <v>25158</v>
      </c>
      <c r="J6078" s="19" t="s">
        <v>9283</v>
      </c>
      <c r="K6078" s="20" t="s">
        <v>383</v>
      </c>
      <c r="L6078" s="19" t="s">
        <v>25</v>
      </c>
    </row>
    <row r="6079" spans="1:12" x14ac:dyDescent="0.25">
      <c r="A6079" s="19" t="s">
        <v>8543</v>
      </c>
      <c r="B6079" s="19" t="s">
        <v>8544</v>
      </c>
      <c r="C6079" s="19" t="s">
        <v>8545</v>
      </c>
      <c r="D6079" s="19" t="s">
        <v>8546</v>
      </c>
      <c r="E6079" s="20" t="s">
        <v>21</v>
      </c>
      <c r="F6079" s="19" t="s">
        <v>21</v>
      </c>
      <c r="G6079" s="180">
        <v>97913</v>
      </c>
      <c r="H6079" s="19" t="s">
        <v>8577</v>
      </c>
      <c r="I6079" s="19" t="s">
        <v>25158</v>
      </c>
      <c r="J6079" s="19" t="s">
        <v>9283</v>
      </c>
      <c r="K6079" s="20" t="s">
        <v>12602</v>
      </c>
      <c r="L6079" s="19" t="s">
        <v>25</v>
      </c>
    </row>
    <row r="6080" spans="1:12" x14ac:dyDescent="0.25">
      <c r="A6080" s="19" t="s">
        <v>8543</v>
      </c>
      <c r="B6080" s="19" t="s">
        <v>8544</v>
      </c>
      <c r="C6080" s="19" t="s">
        <v>8545</v>
      </c>
      <c r="D6080" s="19" t="s">
        <v>8546</v>
      </c>
      <c r="E6080" s="20" t="s">
        <v>21</v>
      </c>
      <c r="F6080" s="19" t="s">
        <v>21</v>
      </c>
      <c r="G6080" s="180">
        <v>97914</v>
      </c>
      <c r="H6080" s="19" t="s">
        <v>8579</v>
      </c>
      <c r="I6080" s="19" t="s">
        <v>25158</v>
      </c>
      <c r="J6080" s="19" t="s">
        <v>9283</v>
      </c>
      <c r="K6080" s="20" t="s">
        <v>12603</v>
      </c>
      <c r="L6080" s="19" t="s">
        <v>25</v>
      </c>
    </row>
    <row r="6081" spans="1:12" x14ac:dyDescent="0.25">
      <c r="A6081" s="19" t="s">
        <v>8543</v>
      </c>
      <c r="B6081" s="19" t="s">
        <v>8544</v>
      </c>
      <c r="C6081" s="19" t="s">
        <v>8545</v>
      </c>
      <c r="D6081" s="19" t="s">
        <v>8546</v>
      </c>
      <c r="E6081" s="20" t="s">
        <v>21</v>
      </c>
      <c r="F6081" s="19" t="s">
        <v>21</v>
      </c>
      <c r="G6081" s="180">
        <v>97915</v>
      </c>
      <c r="H6081" s="19" t="s">
        <v>8581</v>
      </c>
      <c r="I6081" s="19" t="s">
        <v>25158</v>
      </c>
      <c r="J6081" s="19" t="s">
        <v>9283</v>
      </c>
      <c r="K6081" s="20" t="s">
        <v>714</v>
      </c>
      <c r="L6081" s="19" t="s">
        <v>25</v>
      </c>
    </row>
    <row r="6082" spans="1:12" x14ac:dyDescent="0.25">
      <c r="A6082" s="19" t="s">
        <v>8543</v>
      </c>
      <c r="B6082" s="19" t="s">
        <v>8544</v>
      </c>
      <c r="C6082" s="19" t="s">
        <v>8545</v>
      </c>
      <c r="D6082" s="19" t="s">
        <v>8546</v>
      </c>
      <c r="E6082" s="20" t="s">
        <v>21</v>
      </c>
      <c r="F6082" s="19" t="s">
        <v>21</v>
      </c>
      <c r="G6082" s="180">
        <v>100937</v>
      </c>
      <c r="H6082" s="19" t="s">
        <v>8582</v>
      </c>
      <c r="I6082" s="19" t="s">
        <v>25158</v>
      </c>
      <c r="J6082" s="19" t="s">
        <v>9283</v>
      </c>
      <c r="K6082" s="20" t="s">
        <v>1247</v>
      </c>
      <c r="L6082" s="19" t="s">
        <v>25</v>
      </c>
    </row>
    <row r="6083" spans="1:12" x14ac:dyDescent="0.25">
      <c r="A6083" s="19" t="s">
        <v>8543</v>
      </c>
      <c r="B6083" s="19" t="s">
        <v>8544</v>
      </c>
      <c r="C6083" s="19" t="s">
        <v>8545</v>
      </c>
      <c r="D6083" s="19" t="s">
        <v>8546</v>
      </c>
      <c r="E6083" s="20" t="s">
        <v>21</v>
      </c>
      <c r="F6083" s="19" t="s">
        <v>21</v>
      </c>
      <c r="G6083" s="180">
        <v>100938</v>
      </c>
      <c r="H6083" s="19" t="s">
        <v>8583</v>
      </c>
      <c r="I6083" s="19" t="s">
        <v>25158</v>
      </c>
      <c r="J6083" s="19" t="s">
        <v>9283</v>
      </c>
      <c r="K6083" s="20" t="s">
        <v>11529</v>
      </c>
      <c r="L6083" s="19" t="s">
        <v>25</v>
      </c>
    </row>
    <row r="6084" spans="1:12" x14ac:dyDescent="0.25">
      <c r="A6084" s="19" t="s">
        <v>8543</v>
      </c>
      <c r="B6084" s="19" t="s">
        <v>8544</v>
      </c>
      <c r="C6084" s="19" t="s">
        <v>8545</v>
      </c>
      <c r="D6084" s="19" t="s">
        <v>8546</v>
      </c>
      <c r="E6084" s="20" t="s">
        <v>21</v>
      </c>
      <c r="F6084" s="19" t="s">
        <v>21</v>
      </c>
      <c r="G6084" s="180">
        <v>100939</v>
      </c>
      <c r="H6084" s="19" t="s">
        <v>8585</v>
      </c>
      <c r="I6084" s="19" t="s">
        <v>25158</v>
      </c>
      <c r="J6084" s="19" t="s">
        <v>9283</v>
      </c>
      <c r="K6084" s="20" t="s">
        <v>9624</v>
      </c>
      <c r="L6084" s="19" t="s">
        <v>25</v>
      </c>
    </row>
    <row r="6085" spans="1:12" x14ac:dyDescent="0.25">
      <c r="A6085" s="19" t="s">
        <v>8543</v>
      </c>
      <c r="B6085" s="19" t="s">
        <v>8544</v>
      </c>
      <c r="C6085" s="19" t="s">
        <v>8545</v>
      </c>
      <c r="D6085" s="19" t="s">
        <v>8546</v>
      </c>
      <c r="E6085" s="20" t="s">
        <v>21</v>
      </c>
      <c r="F6085" s="19" t="s">
        <v>21</v>
      </c>
      <c r="G6085" s="180">
        <v>100940</v>
      </c>
      <c r="H6085" s="19" t="s">
        <v>8586</v>
      </c>
      <c r="I6085" s="19" t="s">
        <v>25158</v>
      </c>
      <c r="J6085" s="19" t="s">
        <v>9283</v>
      </c>
      <c r="K6085" s="20" t="s">
        <v>638</v>
      </c>
      <c r="L6085" s="19" t="s">
        <v>25</v>
      </c>
    </row>
    <row r="6086" spans="1:12" x14ac:dyDescent="0.25">
      <c r="A6086" s="19" t="s">
        <v>8543</v>
      </c>
      <c r="B6086" s="19" t="s">
        <v>8544</v>
      </c>
      <c r="C6086" s="19" t="s">
        <v>8545</v>
      </c>
      <c r="D6086" s="19" t="s">
        <v>8546</v>
      </c>
      <c r="E6086" s="20" t="s">
        <v>21</v>
      </c>
      <c r="F6086" s="19" t="s">
        <v>21</v>
      </c>
      <c r="G6086" s="180">
        <v>100941</v>
      </c>
      <c r="H6086" s="19" t="s">
        <v>8587</v>
      </c>
      <c r="I6086" s="19" t="s">
        <v>25167</v>
      </c>
      <c r="J6086" s="19" t="s">
        <v>9283</v>
      </c>
      <c r="K6086" s="20" t="s">
        <v>728</v>
      </c>
      <c r="L6086" s="19" t="s">
        <v>25</v>
      </c>
    </row>
    <row r="6087" spans="1:12" x14ac:dyDescent="0.25">
      <c r="A6087" s="19" t="s">
        <v>8543</v>
      </c>
      <c r="B6087" s="19" t="s">
        <v>8544</v>
      </c>
      <c r="C6087" s="19" t="s">
        <v>8545</v>
      </c>
      <c r="D6087" s="19" t="s">
        <v>8546</v>
      </c>
      <c r="E6087" s="20" t="s">
        <v>21</v>
      </c>
      <c r="F6087" s="19" t="s">
        <v>21</v>
      </c>
      <c r="G6087" s="180">
        <v>100942</v>
      </c>
      <c r="H6087" s="19" t="s">
        <v>8588</v>
      </c>
      <c r="I6087" s="19" t="s">
        <v>25167</v>
      </c>
      <c r="J6087" s="19" t="s">
        <v>9283</v>
      </c>
      <c r="K6087" s="20" t="s">
        <v>12604</v>
      </c>
      <c r="L6087" s="19" t="s">
        <v>25</v>
      </c>
    </row>
    <row r="6088" spans="1:12" x14ac:dyDescent="0.25">
      <c r="A6088" s="19" t="s">
        <v>8543</v>
      </c>
      <c r="B6088" s="19" t="s">
        <v>8544</v>
      </c>
      <c r="C6088" s="19" t="s">
        <v>8545</v>
      </c>
      <c r="D6088" s="19" t="s">
        <v>8546</v>
      </c>
      <c r="E6088" s="20" t="s">
        <v>21</v>
      </c>
      <c r="F6088" s="19" t="s">
        <v>21</v>
      </c>
      <c r="G6088" s="180">
        <v>100943</v>
      </c>
      <c r="H6088" s="19" t="s">
        <v>8590</v>
      </c>
      <c r="I6088" s="19" t="s">
        <v>25167</v>
      </c>
      <c r="J6088" s="19" t="s">
        <v>9283</v>
      </c>
      <c r="K6088" s="20" t="s">
        <v>662</v>
      </c>
      <c r="L6088" s="19" t="s">
        <v>25</v>
      </c>
    </row>
    <row r="6089" spans="1:12" x14ac:dyDescent="0.25">
      <c r="A6089" s="19" t="s">
        <v>8543</v>
      </c>
      <c r="B6089" s="19" t="s">
        <v>8544</v>
      </c>
      <c r="C6089" s="19" t="s">
        <v>8545</v>
      </c>
      <c r="D6089" s="19" t="s">
        <v>8546</v>
      </c>
      <c r="E6089" s="20" t="s">
        <v>21</v>
      </c>
      <c r="F6089" s="19" t="s">
        <v>21</v>
      </c>
      <c r="G6089" s="180">
        <v>100944</v>
      </c>
      <c r="H6089" s="19" t="s">
        <v>8592</v>
      </c>
      <c r="I6089" s="19" t="s">
        <v>25167</v>
      </c>
      <c r="J6089" s="19" t="s">
        <v>9283</v>
      </c>
      <c r="K6089" s="20" t="s">
        <v>11001</v>
      </c>
      <c r="L6089" s="19" t="s">
        <v>25</v>
      </c>
    </row>
    <row r="6090" spans="1:12" x14ac:dyDescent="0.25">
      <c r="A6090" s="19" t="s">
        <v>8543</v>
      </c>
      <c r="B6090" s="19" t="s">
        <v>8544</v>
      </c>
      <c r="C6090" s="19" t="s">
        <v>8545</v>
      </c>
      <c r="D6090" s="19" t="s">
        <v>8546</v>
      </c>
      <c r="E6090" s="20" t="s">
        <v>21</v>
      </c>
      <c r="F6090" s="19" t="s">
        <v>21</v>
      </c>
      <c r="G6090" s="180">
        <v>100945</v>
      </c>
      <c r="H6090" s="19" t="s">
        <v>8594</v>
      </c>
      <c r="I6090" s="19" t="s">
        <v>25167</v>
      </c>
      <c r="J6090" s="19" t="s">
        <v>9283</v>
      </c>
      <c r="K6090" s="20" t="s">
        <v>7024</v>
      </c>
      <c r="L6090" s="19" t="s">
        <v>25</v>
      </c>
    </row>
    <row r="6091" spans="1:12" x14ac:dyDescent="0.25">
      <c r="A6091" s="19" t="s">
        <v>8543</v>
      </c>
      <c r="B6091" s="19" t="s">
        <v>8544</v>
      </c>
      <c r="C6091" s="19" t="s">
        <v>8545</v>
      </c>
      <c r="D6091" s="19" t="s">
        <v>8546</v>
      </c>
      <c r="E6091" s="20" t="s">
        <v>21</v>
      </c>
      <c r="F6091" s="19" t="s">
        <v>21</v>
      </c>
      <c r="G6091" s="180">
        <v>100946</v>
      </c>
      <c r="H6091" s="19" t="s">
        <v>8595</v>
      </c>
      <c r="I6091" s="19" t="s">
        <v>25167</v>
      </c>
      <c r="J6091" s="19" t="s">
        <v>9283</v>
      </c>
      <c r="K6091" s="20" t="s">
        <v>741</v>
      </c>
      <c r="L6091" s="19" t="s">
        <v>25</v>
      </c>
    </row>
    <row r="6092" spans="1:12" x14ac:dyDescent="0.25">
      <c r="A6092" s="19" t="s">
        <v>8543</v>
      </c>
      <c r="B6092" s="19" t="s">
        <v>8544</v>
      </c>
      <c r="C6092" s="19" t="s">
        <v>8545</v>
      </c>
      <c r="D6092" s="19" t="s">
        <v>8546</v>
      </c>
      <c r="E6092" s="20" t="s">
        <v>21</v>
      </c>
      <c r="F6092" s="19" t="s">
        <v>21</v>
      </c>
      <c r="G6092" s="180">
        <v>100947</v>
      </c>
      <c r="H6092" s="19" t="s">
        <v>8597</v>
      </c>
      <c r="I6092" s="19" t="s">
        <v>25167</v>
      </c>
      <c r="J6092" s="19" t="s">
        <v>9283</v>
      </c>
      <c r="K6092" s="20" t="s">
        <v>1639</v>
      </c>
      <c r="L6092" s="19" t="s">
        <v>25</v>
      </c>
    </row>
    <row r="6093" spans="1:12" x14ac:dyDescent="0.25">
      <c r="A6093" s="19" t="s">
        <v>8543</v>
      </c>
      <c r="B6093" s="19" t="s">
        <v>8544</v>
      </c>
      <c r="C6093" s="19" t="s">
        <v>8545</v>
      </c>
      <c r="D6093" s="19" t="s">
        <v>8546</v>
      </c>
      <c r="E6093" s="20" t="s">
        <v>21</v>
      </c>
      <c r="F6093" s="19" t="s">
        <v>21</v>
      </c>
      <c r="G6093" s="180">
        <v>100948</v>
      </c>
      <c r="H6093" s="19" t="s">
        <v>8598</v>
      </c>
      <c r="I6093" s="19" t="s">
        <v>25167</v>
      </c>
      <c r="J6093" s="19" t="s">
        <v>9283</v>
      </c>
      <c r="K6093" s="20" t="s">
        <v>1501</v>
      </c>
      <c r="L6093" s="19" t="s">
        <v>25</v>
      </c>
    </row>
    <row r="6094" spans="1:12" x14ac:dyDescent="0.25">
      <c r="A6094" s="19" t="s">
        <v>8543</v>
      </c>
      <c r="B6094" s="19" t="s">
        <v>8544</v>
      </c>
      <c r="C6094" s="19" t="s">
        <v>8545</v>
      </c>
      <c r="D6094" s="19" t="s">
        <v>8546</v>
      </c>
      <c r="E6094" s="20" t="s">
        <v>21</v>
      </c>
      <c r="F6094" s="19" t="s">
        <v>21</v>
      </c>
      <c r="G6094" s="180">
        <v>100949</v>
      </c>
      <c r="H6094" s="19" t="s">
        <v>8599</v>
      </c>
      <c r="I6094" s="19" t="s">
        <v>25167</v>
      </c>
      <c r="J6094" s="19" t="s">
        <v>9283</v>
      </c>
      <c r="K6094" s="20" t="s">
        <v>515</v>
      </c>
      <c r="L6094" s="19" t="s">
        <v>25</v>
      </c>
    </row>
    <row r="6095" spans="1:12" x14ac:dyDescent="0.25">
      <c r="A6095" s="19" t="s">
        <v>8543</v>
      </c>
      <c r="B6095" s="19" t="s">
        <v>8544</v>
      </c>
      <c r="C6095" s="19" t="s">
        <v>8545</v>
      </c>
      <c r="D6095" s="19" t="s">
        <v>8546</v>
      </c>
      <c r="E6095" s="20" t="s">
        <v>21</v>
      </c>
      <c r="F6095" s="19" t="s">
        <v>21</v>
      </c>
      <c r="G6095" s="180">
        <v>100950</v>
      </c>
      <c r="H6095" s="19" t="s">
        <v>8600</v>
      </c>
      <c r="I6095" s="19" t="s">
        <v>25167</v>
      </c>
      <c r="J6095" s="19" t="s">
        <v>9283</v>
      </c>
      <c r="K6095" s="20" t="s">
        <v>1652</v>
      </c>
      <c r="L6095" s="19" t="s">
        <v>25</v>
      </c>
    </row>
    <row r="6096" spans="1:12" x14ac:dyDescent="0.25">
      <c r="A6096" s="19" t="s">
        <v>8543</v>
      </c>
      <c r="B6096" s="19" t="s">
        <v>8544</v>
      </c>
      <c r="C6096" s="19" t="s">
        <v>8545</v>
      </c>
      <c r="D6096" s="19" t="s">
        <v>8546</v>
      </c>
      <c r="E6096" s="20" t="s">
        <v>21</v>
      </c>
      <c r="F6096" s="19" t="s">
        <v>21</v>
      </c>
      <c r="G6096" s="180">
        <v>100951</v>
      </c>
      <c r="H6096" s="19" t="s">
        <v>8601</v>
      </c>
      <c r="I6096" s="19" t="s">
        <v>25167</v>
      </c>
      <c r="J6096" s="19" t="s">
        <v>9283</v>
      </c>
      <c r="K6096" s="20" t="s">
        <v>7326</v>
      </c>
      <c r="L6096" s="19" t="s">
        <v>25</v>
      </c>
    </row>
    <row r="6097" spans="1:12" x14ac:dyDescent="0.25">
      <c r="A6097" s="19" t="s">
        <v>8543</v>
      </c>
      <c r="B6097" s="19" t="s">
        <v>8544</v>
      </c>
      <c r="C6097" s="19" t="s">
        <v>8545</v>
      </c>
      <c r="D6097" s="19" t="s">
        <v>8546</v>
      </c>
      <c r="E6097" s="20" t="s">
        <v>21</v>
      </c>
      <c r="F6097" s="19" t="s">
        <v>21</v>
      </c>
      <c r="G6097" s="180">
        <v>100952</v>
      </c>
      <c r="H6097" s="19" t="s">
        <v>8602</v>
      </c>
      <c r="I6097" s="19" t="s">
        <v>25167</v>
      </c>
      <c r="J6097" s="19" t="s">
        <v>9283</v>
      </c>
      <c r="K6097" s="20" t="s">
        <v>6765</v>
      </c>
      <c r="L6097" s="19" t="s">
        <v>25</v>
      </c>
    </row>
    <row r="6098" spans="1:12" x14ac:dyDescent="0.25">
      <c r="A6098" s="19" t="s">
        <v>8543</v>
      </c>
      <c r="B6098" s="19" t="s">
        <v>8544</v>
      </c>
      <c r="C6098" s="19" t="s">
        <v>8545</v>
      </c>
      <c r="D6098" s="19" t="s">
        <v>8546</v>
      </c>
      <c r="E6098" s="20" t="s">
        <v>21</v>
      </c>
      <c r="F6098" s="19" t="s">
        <v>21</v>
      </c>
      <c r="G6098" s="180">
        <v>100953</v>
      </c>
      <c r="H6098" s="19" t="s">
        <v>8603</v>
      </c>
      <c r="I6098" s="19" t="s">
        <v>25167</v>
      </c>
      <c r="J6098" s="19" t="s">
        <v>9283</v>
      </c>
      <c r="K6098" s="20" t="s">
        <v>1087</v>
      </c>
      <c r="L6098" s="19" t="s">
        <v>25</v>
      </c>
    </row>
    <row r="6099" spans="1:12" x14ac:dyDescent="0.25">
      <c r="A6099" s="19" t="s">
        <v>8543</v>
      </c>
      <c r="B6099" s="19" t="s">
        <v>8544</v>
      </c>
      <c r="C6099" s="19" t="s">
        <v>8545</v>
      </c>
      <c r="D6099" s="19" t="s">
        <v>8546</v>
      </c>
      <c r="E6099" s="20" t="s">
        <v>21</v>
      </c>
      <c r="F6099" s="19" t="s">
        <v>21</v>
      </c>
      <c r="G6099" s="180">
        <v>100954</v>
      </c>
      <c r="H6099" s="19" t="s">
        <v>8604</v>
      </c>
      <c r="I6099" s="19" t="s">
        <v>25167</v>
      </c>
      <c r="J6099" s="19" t="s">
        <v>9283</v>
      </c>
      <c r="K6099" s="20" t="s">
        <v>12605</v>
      </c>
      <c r="L6099" s="19" t="s">
        <v>25</v>
      </c>
    </row>
    <row r="6100" spans="1:12" x14ac:dyDescent="0.25">
      <c r="A6100" s="19" t="s">
        <v>8543</v>
      </c>
      <c r="B6100" s="19" t="s">
        <v>8544</v>
      </c>
      <c r="C6100" s="19" t="s">
        <v>8545</v>
      </c>
      <c r="D6100" s="19" t="s">
        <v>8546</v>
      </c>
      <c r="E6100" s="20" t="s">
        <v>21</v>
      </c>
      <c r="F6100" s="19" t="s">
        <v>21</v>
      </c>
      <c r="G6100" s="180">
        <v>100955</v>
      </c>
      <c r="H6100" s="19" t="s">
        <v>8605</v>
      </c>
      <c r="I6100" s="19" t="s">
        <v>25158</v>
      </c>
      <c r="J6100" s="19" t="s">
        <v>9283</v>
      </c>
      <c r="K6100" s="20" t="s">
        <v>12606</v>
      </c>
      <c r="L6100" s="19" t="s">
        <v>25</v>
      </c>
    </row>
    <row r="6101" spans="1:12" x14ac:dyDescent="0.25">
      <c r="A6101" s="19" t="s">
        <v>8543</v>
      </c>
      <c r="B6101" s="19" t="s">
        <v>8544</v>
      </c>
      <c r="C6101" s="19" t="s">
        <v>8545</v>
      </c>
      <c r="D6101" s="19" t="s">
        <v>8546</v>
      </c>
      <c r="E6101" s="20" t="s">
        <v>21</v>
      </c>
      <c r="F6101" s="19" t="s">
        <v>21</v>
      </c>
      <c r="G6101" s="180">
        <v>100956</v>
      </c>
      <c r="H6101" s="19" t="s">
        <v>8606</v>
      </c>
      <c r="I6101" s="19" t="s">
        <v>25158</v>
      </c>
      <c r="J6101" s="19" t="s">
        <v>9283</v>
      </c>
      <c r="K6101" s="20" t="s">
        <v>613</v>
      </c>
      <c r="L6101" s="19" t="s">
        <v>25</v>
      </c>
    </row>
    <row r="6102" spans="1:12" x14ac:dyDescent="0.25">
      <c r="A6102" s="19" t="s">
        <v>8543</v>
      </c>
      <c r="B6102" s="19" t="s">
        <v>8544</v>
      </c>
      <c r="C6102" s="19" t="s">
        <v>8545</v>
      </c>
      <c r="D6102" s="19" t="s">
        <v>8546</v>
      </c>
      <c r="E6102" s="20" t="s">
        <v>21</v>
      </c>
      <c r="F6102" s="19" t="s">
        <v>21</v>
      </c>
      <c r="G6102" s="180">
        <v>100957</v>
      </c>
      <c r="H6102" s="19" t="s">
        <v>8608</v>
      </c>
      <c r="I6102" s="19" t="s">
        <v>25158</v>
      </c>
      <c r="J6102" s="19" t="s">
        <v>9283</v>
      </c>
      <c r="K6102" s="20" t="s">
        <v>8576</v>
      </c>
      <c r="L6102" s="19" t="s">
        <v>25</v>
      </c>
    </row>
    <row r="6103" spans="1:12" x14ac:dyDescent="0.25">
      <c r="A6103" s="19" t="s">
        <v>8543</v>
      </c>
      <c r="B6103" s="19" t="s">
        <v>8544</v>
      </c>
      <c r="C6103" s="19" t="s">
        <v>8545</v>
      </c>
      <c r="D6103" s="19" t="s">
        <v>8546</v>
      </c>
      <c r="E6103" s="20" t="s">
        <v>21</v>
      </c>
      <c r="F6103" s="19" t="s">
        <v>21</v>
      </c>
      <c r="G6103" s="180">
        <v>100958</v>
      </c>
      <c r="H6103" s="19" t="s">
        <v>8610</v>
      </c>
      <c r="I6103" s="19" t="s">
        <v>25158</v>
      </c>
      <c r="J6103" s="19" t="s">
        <v>9283</v>
      </c>
      <c r="K6103" s="20" t="s">
        <v>1193</v>
      </c>
      <c r="L6103" s="19" t="s">
        <v>25</v>
      </c>
    </row>
    <row r="6104" spans="1:12" x14ac:dyDescent="0.25">
      <c r="A6104" s="19" t="s">
        <v>8543</v>
      </c>
      <c r="B6104" s="19" t="s">
        <v>8544</v>
      </c>
      <c r="C6104" s="19" t="s">
        <v>8545</v>
      </c>
      <c r="D6104" s="19" t="s">
        <v>8546</v>
      </c>
      <c r="E6104" s="20" t="s">
        <v>21</v>
      </c>
      <c r="F6104" s="19" t="s">
        <v>21</v>
      </c>
      <c r="G6104" s="180">
        <v>100959</v>
      </c>
      <c r="H6104" s="19" t="s">
        <v>8611</v>
      </c>
      <c r="I6104" s="19" t="s">
        <v>25158</v>
      </c>
      <c r="J6104" s="19" t="s">
        <v>9283</v>
      </c>
      <c r="K6104" s="20" t="s">
        <v>199</v>
      </c>
      <c r="L6104" s="19" t="s">
        <v>25</v>
      </c>
    </row>
    <row r="6105" spans="1:12" x14ac:dyDescent="0.25">
      <c r="A6105" s="19" t="s">
        <v>8543</v>
      </c>
      <c r="B6105" s="19" t="s">
        <v>8544</v>
      </c>
      <c r="C6105" s="19" t="s">
        <v>8545</v>
      </c>
      <c r="D6105" s="19" t="s">
        <v>8546</v>
      </c>
      <c r="E6105" s="20" t="s">
        <v>21</v>
      </c>
      <c r="F6105" s="19" t="s">
        <v>21</v>
      </c>
      <c r="G6105" s="180">
        <v>100960</v>
      </c>
      <c r="H6105" s="19" t="s">
        <v>8613</v>
      </c>
      <c r="I6105" s="19" t="s">
        <v>25158</v>
      </c>
      <c r="J6105" s="19" t="s">
        <v>9283</v>
      </c>
      <c r="K6105" s="20" t="s">
        <v>1143</v>
      </c>
      <c r="L6105" s="19" t="s">
        <v>25</v>
      </c>
    </row>
    <row r="6106" spans="1:12" x14ac:dyDescent="0.25">
      <c r="A6106" s="19" t="s">
        <v>8543</v>
      </c>
      <c r="B6106" s="19" t="s">
        <v>8544</v>
      </c>
      <c r="C6106" s="19" t="s">
        <v>8545</v>
      </c>
      <c r="D6106" s="19" t="s">
        <v>8546</v>
      </c>
      <c r="E6106" s="20" t="s">
        <v>21</v>
      </c>
      <c r="F6106" s="19" t="s">
        <v>21</v>
      </c>
      <c r="G6106" s="180">
        <v>100961</v>
      </c>
      <c r="H6106" s="19" t="s">
        <v>8614</v>
      </c>
      <c r="I6106" s="19" t="s">
        <v>25158</v>
      </c>
      <c r="J6106" s="19" t="s">
        <v>9283</v>
      </c>
      <c r="K6106" s="20" t="s">
        <v>12607</v>
      </c>
      <c r="L6106" s="19" t="s">
        <v>25</v>
      </c>
    </row>
    <row r="6107" spans="1:12" x14ac:dyDescent="0.25">
      <c r="A6107" s="19" t="s">
        <v>8543</v>
      </c>
      <c r="B6107" s="19" t="s">
        <v>8544</v>
      </c>
      <c r="C6107" s="19" t="s">
        <v>8545</v>
      </c>
      <c r="D6107" s="19" t="s">
        <v>8546</v>
      </c>
      <c r="E6107" s="20" t="s">
        <v>21</v>
      </c>
      <c r="F6107" s="19" t="s">
        <v>21</v>
      </c>
      <c r="G6107" s="180">
        <v>100962</v>
      </c>
      <c r="H6107" s="19" t="s">
        <v>8615</v>
      </c>
      <c r="I6107" s="19" t="s">
        <v>25158</v>
      </c>
      <c r="J6107" s="19" t="s">
        <v>9283</v>
      </c>
      <c r="K6107" s="20" t="s">
        <v>12608</v>
      </c>
      <c r="L6107" s="19" t="s">
        <v>25</v>
      </c>
    </row>
    <row r="6108" spans="1:12" x14ac:dyDescent="0.25">
      <c r="A6108" s="19" t="s">
        <v>8543</v>
      </c>
      <c r="B6108" s="19" t="s">
        <v>8544</v>
      </c>
      <c r="C6108" s="19" t="s">
        <v>8545</v>
      </c>
      <c r="D6108" s="19" t="s">
        <v>8546</v>
      </c>
      <c r="E6108" s="20" t="s">
        <v>21</v>
      </c>
      <c r="F6108" s="19" t="s">
        <v>21</v>
      </c>
      <c r="G6108" s="180">
        <v>100963</v>
      </c>
      <c r="H6108" s="19" t="s">
        <v>8616</v>
      </c>
      <c r="I6108" s="19" t="s">
        <v>25158</v>
      </c>
      <c r="J6108" s="19" t="s">
        <v>9283</v>
      </c>
      <c r="K6108" s="20" t="s">
        <v>1438</v>
      </c>
      <c r="L6108" s="19" t="s">
        <v>25</v>
      </c>
    </row>
    <row r="6109" spans="1:12" x14ac:dyDescent="0.25">
      <c r="A6109" s="19" t="s">
        <v>8543</v>
      </c>
      <c r="B6109" s="19" t="s">
        <v>8544</v>
      </c>
      <c r="C6109" s="19" t="s">
        <v>8545</v>
      </c>
      <c r="D6109" s="19" t="s">
        <v>8546</v>
      </c>
      <c r="E6109" s="20" t="s">
        <v>21</v>
      </c>
      <c r="F6109" s="19" t="s">
        <v>21</v>
      </c>
      <c r="G6109" s="180">
        <v>100964</v>
      </c>
      <c r="H6109" s="19" t="s">
        <v>8617</v>
      </c>
      <c r="I6109" s="19" t="s">
        <v>25158</v>
      </c>
      <c r="J6109" s="19" t="s">
        <v>9283</v>
      </c>
      <c r="K6109" s="20" t="s">
        <v>1110</v>
      </c>
      <c r="L6109" s="19" t="s">
        <v>25</v>
      </c>
    </row>
    <row r="6110" spans="1:12" x14ac:dyDescent="0.25">
      <c r="A6110" s="19" t="s">
        <v>8543</v>
      </c>
      <c r="B6110" s="19" t="s">
        <v>8544</v>
      </c>
      <c r="C6110" s="19" t="s">
        <v>8545</v>
      </c>
      <c r="D6110" s="19" t="s">
        <v>8546</v>
      </c>
      <c r="E6110" s="20" t="s">
        <v>21</v>
      </c>
      <c r="F6110" s="19" t="s">
        <v>21</v>
      </c>
      <c r="G6110" s="180">
        <v>100973</v>
      </c>
      <c r="H6110" s="19" t="s">
        <v>8618</v>
      </c>
      <c r="I6110" s="19" t="s">
        <v>15679</v>
      </c>
      <c r="J6110" s="19" t="s">
        <v>9283</v>
      </c>
      <c r="K6110" s="20" t="s">
        <v>11515</v>
      </c>
      <c r="L6110" s="19" t="s">
        <v>25</v>
      </c>
    </row>
    <row r="6111" spans="1:12" x14ac:dyDescent="0.25">
      <c r="A6111" s="19" t="s">
        <v>8543</v>
      </c>
      <c r="B6111" s="19" t="s">
        <v>8544</v>
      </c>
      <c r="C6111" s="19" t="s">
        <v>8545</v>
      </c>
      <c r="D6111" s="19" t="s">
        <v>8546</v>
      </c>
      <c r="E6111" s="20" t="s">
        <v>21</v>
      </c>
      <c r="F6111" s="19" t="s">
        <v>21</v>
      </c>
      <c r="G6111" s="180">
        <v>100974</v>
      </c>
      <c r="H6111" s="19" t="s">
        <v>8619</v>
      </c>
      <c r="I6111" s="19" t="s">
        <v>15679</v>
      </c>
      <c r="J6111" s="19" t="s">
        <v>9283</v>
      </c>
      <c r="K6111" s="20" t="s">
        <v>11885</v>
      </c>
      <c r="L6111" s="19" t="s">
        <v>25</v>
      </c>
    </row>
    <row r="6112" spans="1:12" x14ac:dyDescent="0.25">
      <c r="A6112" s="19" t="s">
        <v>8543</v>
      </c>
      <c r="B6112" s="19" t="s">
        <v>8544</v>
      </c>
      <c r="C6112" s="19" t="s">
        <v>8545</v>
      </c>
      <c r="D6112" s="19" t="s">
        <v>8546</v>
      </c>
      <c r="E6112" s="20" t="s">
        <v>21</v>
      </c>
      <c r="F6112" s="19" t="s">
        <v>21</v>
      </c>
      <c r="G6112" s="180">
        <v>100975</v>
      </c>
      <c r="H6112" s="19" t="s">
        <v>8621</v>
      </c>
      <c r="I6112" s="19" t="s">
        <v>15679</v>
      </c>
      <c r="J6112" s="19" t="s">
        <v>9283</v>
      </c>
      <c r="K6112" s="20" t="s">
        <v>8644</v>
      </c>
      <c r="L6112" s="19" t="s">
        <v>25</v>
      </c>
    </row>
    <row r="6113" spans="1:12" x14ac:dyDescent="0.25">
      <c r="A6113" s="19" t="s">
        <v>8543</v>
      </c>
      <c r="B6113" s="19" t="s">
        <v>8544</v>
      </c>
      <c r="C6113" s="19" t="s">
        <v>8622</v>
      </c>
      <c r="D6113" s="19" t="s">
        <v>8623</v>
      </c>
      <c r="E6113" s="20" t="s">
        <v>21</v>
      </c>
      <c r="F6113" s="19" t="s">
        <v>21</v>
      </c>
      <c r="G6113" s="180">
        <v>93176</v>
      </c>
      <c r="H6113" s="19" t="s">
        <v>8624</v>
      </c>
      <c r="I6113" s="19" t="s">
        <v>25167</v>
      </c>
      <c r="J6113" s="19" t="s">
        <v>9283</v>
      </c>
      <c r="K6113" s="20" t="s">
        <v>1551</v>
      </c>
      <c r="L6113" s="19" t="s">
        <v>25</v>
      </c>
    </row>
    <row r="6114" spans="1:12" x14ac:dyDescent="0.25">
      <c r="A6114" s="19" t="s">
        <v>8543</v>
      </c>
      <c r="B6114" s="19" t="s">
        <v>8544</v>
      </c>
      <c r="C6114" s="19" t="s">
        <v>8622</v>
      </c>
      <c r="D6114" s="19" t="s">
        <v>8623</v>
      </c>
      <c r="E6114" s="20" t="s">
        <v>21</v>
      </c>
      <c r="F6114" s="19" t="s">
        <v>21</v>
      </c>
      <c r="G6114" s="180">
        <v>93177</v>
      </c>
      <c r="H6114" s="19" t="s">
        <v>8625</v>
      </c>
      <c r="I6114" s="19" t="s">
        <v>25167</v>
      </c>
      <c r="J6114" s="19" t="s">
        <v>9283</v>
      </c>
      <c r="K6114" s="20" t="s">
        <v>12607</v>
      </c>
      <c r="L6114" s="19" t="s">
        <v>25</v>
      </c>
    </row>
    <row r="6115" spans="1:12" x14ac:dyDescent="0.25">
      <c r="A6115" s="19" t="s">
        <v>8543</v>
      </c>
      <c r="B6115" s="19" t="s">
        <v>8544</v>
      </c>
      <c r="C6115" s="19" t="s">
        <v>8622</v>
      </c>
      <c r="D6115" s="19" t="s">
        <v>8623</v>
      </c>
      <c r="E6115" s="20" t="s">
        <v>21</v>
      </c>
      <c r="F6115" s="19" t="s">
        <v>21</v>
      </c>
      <c r="G6115" s="180">
        <v>93178</v>
      </c>
      <c r="H6115" s="19" t="s">
        <v>8626</v>
      </c>
      <c r="I6115" s="19" t="s">
        <v>25167</v>
      </c>
      <c r="J6115" s="19" t="s">
        <v>9283</v>
      </c>
      <c r="K6115" s="20" t="s">
        <v>1094</v>
      </c>
      <c r="L6115" s="19" t="s">
        <v>25</v>
      </c>
    </row>
    <row r="6116" spans="1:12" x14ac:dyDescent="0.25">
      <c r="A6116" s="19" t="s">
        <v>8543</v>
      </c>
      <c r="B6116" s="19" t="s">
        <v>8544</v>
      </c>
      <c r="C6116" s="19" t="s">
        <v>8622</v>
      </c>
      <c r="D6116" s="19" t="s">
        <v>8623</v>
      </c>
      <c r="E6116" s="20" t="s">
        <v>21</v>
      </c>
      <c r="F6116" s="19" t="s">
        <v>21</v>
      </c>
      <c r="G6116" s="180">
        <v>93179</v>
      </c>
      <c r="H6116" s="19" t="s">
        <v>8627</v>
      </c>
      <c r="I6116" s="19" t="s">
        <v>25167</v>
      </c>
      <c r="J6116" s="19" t="s">
        <v>9283</v>
      </c>
      <c r="K6116" s="20" t="s">
        <v>1489</v>
      </c>
      <c r="L6116" s="19" t="s">
        <v>25</v>
      </c>
    </row>
    <row r="6117" spans="1:12" x14ac:dyDescent="0.25">
      <c r="A6117" s="19" t="s">
        <v>8543</v>
      </c>
      <c r="B6117" s="19" t="s">
        <v>8544</v>
      </c>
      <c r="C6117" s="19" t="s">
        <v>8622</v>
      </c>
      <c r="D6117" s="19" t="s">
        <v>8623</v>
      </c>
      <c r="E6117" s="20" t="s">
        <v>21</v>
      </c>
      <c r="F6117" s="19" t="s">
        <v>21</v>
      </c>
      <c r="G6117" s="180">
        <v>100965</v>
      </c>
      <c r="H6117" s="19" t="s">
        <v>8629</v>
      </c>
      <c r="I6117" s="19" t="s">
        <v>25167</v>
      </c>
      <c r="J6117" s="19" t="s">
        <v>9283</v>
      </c>
      <c r="K6117" s="20" t="s">
        <v>734</v>
      </c>
      <c r="L6117" s="19" t="s">
        <v>25</v>
      </c>
    </row>
    <row r="6118" spans="1:12" x14ac:dyDescent="0.25">
      <c r="A6118" s="19" t="s">
        <v>8543</v>
      </c>
      <c r="B6118" s="19" t="s">
        <v>8544</v>
      </c>
      <c r="C6118" s="19" t="s">
        <v>8622</v>
      </c>
      <c r="D6118" s="19" t="s">
        <v>8623</v>
      </c>
      <c r="E6118" s="20" t="s">
        <v>21</v>
      </c>
      <c r="F6118" s="19" t="s">
        <v>21</v>
      </c>
      <c r="G6118" s="180">
        <v>100966</v>
      </c>
      <c r="H6118" s="19" t="s">
        <v>8630</v>
      </c>
      <c r="I6118" s="19" t="s">
        <v>25167</v>
      </c>
      <c r="J6118" s="19" t="s">
        <v>9283</v>
      </c>
      <c r="K6118" s="20" t="s">
        <v>1193</v>
      </c>
      <c r="L6118" s="19" t="s">
        <v>25</v>
      </c>
    </row>
    <row r="6119" spans="1:12" x14ac:dyDescent="0.25">
      <c r="A6119" s="19" t="s">
        <v>8543</v>
      </c>
      <c r="B6119" s="19" t="s">
        <v>8544</v>
      </c>
      <c r="C6119" s="19" t="s">
        <v>8622</v>
      </c>
      <c r="D6119" s="19" t="s">
        <v>8623</v>
      </c>
      <c r="E6119" s="20" t="s">
        <v>21</v>
      </c>
      <c r="F6119" s="19" t="s">
        <v>21</v>
      </c>
      <c r="G6119" s="180">
        <v>100967</v>
      </c>
      <c r="H6119" s="19" t="s">
        <v>8631</v>
      </c>
      <c r="I6119" s="19" t="s">
        <v>25167</v>
      </c>
      <c r="J6119" s="19" t="s">
        <v>9283</v>
      </c>
      <c r="K6119" s="20" t="s">
        <v>9623</v>
      </c>
      <c r="L6119" s="19" t="s">
        <v>25</v>
      </c>
    </row>
    <row r="6120" spans="1:12" x14ac:dyDescent="0.25">
      <c r="A6120" s="19" t="s">
        <v>8543</v>
      </c>
      <c r="B6120" s="19" t="s">
        <v>8544</v>
      </c>
      <c r="C6120" s="19" t="s">
        <v>8622</v>
      </c>
      <c r="D6120" s="19" t="s">
        <v>8623</v>
      </c>
      <c r="E6120" s="20" t="s">
        <v>21</v>
      </c>
      <c r="F6120" s="19" t="s">
        <v>21</v>
      </c>
      <c r="G6120" s="180">
        <v>100968</v>
      </c>
      <c r="H6120" s="19" t="s">
        <v>8632</v>
      </c>
      <c r="I6120" s="19" t="s">
        <v>25167</v>
      </c>
      <c r="J6120" s="19" t="s">
        <v>9283</v>
      </c>
      <c r="K6120" s="20" t="s">
        <v>726</v>
      </c>
      <c r="L6120" s="19" t="s">
        <v>25</v>
      </c>
    </row>
    <row r="6121" spans="1:12" x14ac:dyDescent="0.25">
      <c r="A6121" s="19" t="s">
        <v>8543</v>
      </c>
      <c r="B6121" s="19" t="s">
        <v>8544</v>
      </c>
      <c r="C6121" s="19" t="s">
        <v>8622</v>
      </c>
      <c r="D6121" s="19" t="s">
        <v>8623</v>
      </c>
      <c r="E6121" s="20" t="s">
        <v>21</v>
      </c>
      <c r="F6121" s="19" t="s">
        <v>21</v>
      </c>
      <c r="G6121" s="180">
        <v>100969</v>
      </c>
      <c r="H6121" s="19" t="s">
        <v>8633</v>
      </c>
      <c r="I6121" s="19" t="s">
        <v>25167</v>
      </c>
      <c r="J6121" s="19" t="s">
        <v>9283</v>
      </c>
      <c r="K6121" s="20" t="s">
        <v>9340</v>
      </c>
      <c r="L6121" s="19" t="s">
        <v>25</v>
      </c>
    </row>
    <row r="6122" spans="1:12" x14ac:dyDescent="0.25">
      <c r="A6122" s="19" t="s">
        <v>8543</v>
      </c>
      <c r="B6122" s="19" t="s">
        <v>8544</v>
      </c>
      <c r="C6122" s="19" t="s">
        <v>8622</v>
      </c>
      <c r="D6122" s="19" t="s">
        <v>8623</v>
      </c>
      <c r="E6122" s="20" t="s">
        <v>21</v>
      </c>
      <c r="F6122" s="19" t="s">
        <v>21</v>
      </c>
      <c r="G6122" s="180">
        <v>100970</v>
      </c>
      <c r="H6122" s="19" t="s">
        <v>8634</v>
      </c>
      <c r="I6122" s="19" t="s">
        <v>25167</v>
      </c>
      <c r="J6122" s="19" t="s">
        <v>9283</v>
      </c>
      <c r="K6122" s="20" t="s">
        <v>261</v>
      </c>
      <c r="L6122" s="19" t="s">
        <v>25</v>
      </c>
    </row>
    <row r="6123" spans="1:12" x14ac:dyDescent="0.25">
      <c r="A6123" s="19" t="s">
        <v>8543</v>
      </c>
      <c r="B6123" s="19" t="s">
        <v>8544</v>
      </c>
      <c r="C6123" s="19" t="s">
        <v>8622</v>
      </c>
      <c r="D6123" s="19" t="s">
        <v>8623</v>
      </c>
      <c r="E6123" s="20" t="s">
        <v>21</v>
      </c>
      <c r="F6123" s="19" t="s">
        <v>21</v>
      </c>
      <c r="G6123" s="180">
        <v>100971</v>
      </c>
      <c r="H6123" s="19" t="s">
        <v>8635</v>
      </c>
      <c r="I6123" s="19" t="s">
        <v>25167</v>
      </c>
      <c r="J6123" s="19" t="s">
        <v>9283</v>
      </c>
      <c r="K6123" s="20" t="s">
        <v>1444</v>
      </c>
      <c r="L6123" s="19" t="s">
        <v>25</v>
      </c>
    </row>
    <row r="6124" spans="1:12" x14ac:dyDescent="0.25">
      <c r="A6124" s="19" t="s">
        <v>8543</v>
      </c>
      <c r="B6124" s="19" t="s">
        <v>8544</v>
      </c>
      <c r="C6124" s="19" t="s">
        <v>8622</v>
      </c>
      <c r="D6124" s="19" t="s">
        <v>8623</v>
      </c>
      <c r="E6124" s="20" t="s">
        <v>21</v>
      </c>
      <c r="F6124" s="19" t="s">
        <v>21</v>
      </c>
      <c r="G6124" s="180">
        <v>100972</v>
      </c>
      <c r="H6124" s="19" t="s">
        <v>8636</v>
      </c>
      <c r="I6124" s="19" t="s">
        <v>25167</v>
      </c>
      <c r="J6124" s="19" t="s">
        <v>9283</v>
      </c>
      <c r="K6124" s="20" t="s">
        <v>1690</v>
      </c>
      <c r="L6124" s="19" t="s">
        <v>25</v>
      </c>
    </row>
    <row r="6125" spans="1:12" x14ac:dyDescent="0.25">
      <c r="A6125" s="19" t="s">
        <v>8543</v>
      </c>
      <c r="B6125" s="19" t="s">
        <v>8544</v>
      </c>
      <c r="C6125" s="19" t="s">
        <v>8637</v>
      </c>
      <c r="D6125" s="19" t="s">
        <v>8638</v>
      </c>
      <c r="E6125" s="20" t="s">
        <v>21</v>
      </c>
      <c r="F6125" s="19" t="s">
        <v>21</v>
      </c>
      <c r="G6125" s="180">
        <v>101019</v>
      </c>
      <c r="H6125" s="19" t="s">
        <v>8639</v>
      </c>
      <c r="I6125" s="19" t="s">
        <v>7429</v>
      </c>
      <c r="J6125" s="19" t="s">
        <v>9283</v>
      </c>
      <c r="K6125" s="20" t="s">
        <v>12609</v>
      </c>
      <c r="L6125" s="19" t="s">
        <v>25</v>
      </c>
    </row>
    <row r="6126" spans="1:12" x14ac:dyDescent="0.25">
      <c r="A6126" s="19" t="s">
        <v>8543</v>
      </c>
      <c r="B6126" s="19" t="s">
        <v>8544</v>
      </c>
      <c r="C6126" s="19" t="s">
        <v>8637</v>
      </c>
      <c r="D6126" s="19" t="s">
        <v>8638</v>
      </c>
      <c r="E6126" s="20" t="s">
        <v>21</v>
      </c>
      <c r="F6126" s="19" t="s">
        <v>21</v>
      </c>
      <c r="G6126" s="180">
        <v>101479</v>
      </c>
      <c r="H6126" s="19" t="s">
        <v>8640</v>
      </c>
      <c r="I6126" s="19" t="s">
        <v>7429</v>
      </c>
      <c r="J6126" s="19" t="s">
        <v>9283</v>
      </c>
      <c r="K6126" s="20" t="s">
        <v>12610</v>
      </c>
      <c r="L6126" s="19" t="s">
        <v>25</v>
      </c>
    </row>
    <row r="6127" spans="1:12" x14ac:dyDescent="0.25">
      <c r="A6127" s="19" t="s">
        <v>8543</v>
      </c>
      <c r="B6127" s="19" t="s">
        <v>8544</v>
      </c>
      <c r="C6127" s="19" t="s">
        <v>8641</v>
      </c>
      <c r="D6127" s="19" t="s">
        <v>8642</v>
      </c>
      <c r="E6127" s="20" t="s">
        <v>21</v>
      </c>
      <c r="F6127" s="19" t="s">
        <v>21</v>
      </c>
      <c r="G6127" s="180">
        <v>100976</v>
      </c>
      <c r="H6127" s="19" t="s">
        <v>8643</v>
      </c>
      <c r="I6127" s="19" t="s">
        <v>15679</v>
      </c>
      <c r="J6127" s="19" t="s">
        <v>9283</v>
      </c>
      <c r="K6127" s="20" t="s">
        <v>193</v>
      </c>
      <c r="L6127" s="19" t="s">
        <v>25</v>
      </c>
    </row>
    <row r="6128" spans="1:12" x14ac:dyDescent="0.25">
      <c r="A6128" s="19" t="s">
        <v>8543</v>
      </c>
      <c r="B6128" s="19" t="s">
        <v>8544</v>
      </c>
      <c r="C6128" s="19" t="s">
        <v>8641</v>
      </c>
      <c r="D6128" s="19" t="s">
        <v>8642</v>
      </c>
      <c r="E6128" s="20" t="s">
        <v>21</v>
      </c>
      <c r="F6128" s="19" t="s">
        <v>21</v>
      </c>
      <c r="G6128" s="180">
        <v>100977</v>
      </c>
      <c r="H6128" s="19" t="s">
        <v>8645</v>
      </c>
      <c r="I6128" s="19" t="s">
        <v>15679</v>
      </c>
      <c r="J6128" s="19" t="s">
        <v>9283</v>
      </c>
      <c r="K6128" s="20" t="s">
        <v>6669</v>
      </c>
      <c r="L6128" s="19" t="s">
        <v>25</v>
      </c>
    </row>
    <row r="6129" spans="1:12" x14ac:dyDescent="0.25">
      <c r="A6129" s="19" t="s">
        <v>8543</v>
      </c>
      <c r="B6129" s="19" t="s">
        <v>8544</v>
      </c>
      <c r="C6129" s="19" t="s">
        <v>8641</v>
      </c>
      <c r="D6129" s="19" t="s">
        <v>8642</v>
      </c>
      <c r="E6129" s="20" t="s">
        <v>21</v>
      </c>
      <c r="F6129" s="19" t="s">
        <v>21</v>
      </c>
      <c r="G6129" s="180">
        <v>100978</v>
      </c>
      <c r="H6129" s="19" t="s">
        <v>8647</v>
      </c>
      <c r="I6129" s="19" t="s">
        <v>15679</v>
      </c>
      <c r="J6129" s="19" t="s">
        <v>9283</v>
      </c>
      <c r="K6129" s="20" t="s">
        <v>4951</v>
      </c>
      <c r="L6129" s="19" t="s">
        <v>25</v>
      </c>
    </row>
    <row r="6130" spans="1:12" x14ac:dyDescent="0.25">
      <c r="A6130" s="19" t="s">
        <v>8543</v>
      </c>
      <c r="B6130" s="19" t="s">
        <v>8544</v>
      </c>
      <c r="C6130" s="19" t="s">
        <v>8641</v>
      </c>
      <c r="D6130" s="19" t="s">
        <v>8642</v>
      </c>
      <c r="E6130" s="20" t="s">
        <v>21</v>
      </c>
      <c r="F6130" s="19" t="s">
        <v>21</v>
      </c>
      <c r="G6130" s="180">
        <v>100979</v>
      </c>
      <c r="H6130" s="19" t="s">
        <v>8648</v>
      </c>
      <c r="I6130" s="19" t="s">
        <v>15679</v>
      </c>
      <c r="J6130" s="19" t="s">
        <v>9283</v>
      </c>
      <c r="K6130" s="20" t="s">
        <v>3711</v>
      </c>
      <c r="L6130" s="19" t="s">
        <v>25</v>
      </c>
    </row>
    <row r="6131" spans="1:12" x14ac:dyDescent="0.25">
      <c r="A6131" s="19" t="s">
        <v>8543</v>
      </c>
      <c r="B6131" s="19" t="s">
        <v>8544</v>
      </c>
      <c r="C6131" s="19" t="s">
        <v>8641</v>
      </c>
      <c r="D6131" s="19" t="s">
        <v>8642</v>
      </c>
      <c r="E6131" s="20" t="s">
        <v>21</v>
      </c>
      <c r="F6131" s="19" t="s">
        <v>21</v>
      </c>
      <c r="G6131" s="180">
        <v>100980</v>
      </c>
      <c r="H6131" s="19" t="s">
        <v>8649</v>
      </c>
      <c r="I6131" s="19" t="s">
        <v>15679</v>
      </c>
      <c r="J6131" s="19" t="s">
        <v>9283</v>
      </c>
      <c r="K6131" s="20" t="s">
        <v>12611</v>
      </c>
      <c r="L6131" s="19" t="s">
        <v>25</v>
      </c>
    </row>
    <row r="6132" spans="1:12" x14ac:dyDescent="0.25">
      <c r="A6132" s="19" t="s">
        <v>8543</v>
      </c>
      <c r="B6132" s="19" t="s">
        <v>8544</v>
      </c>
      <c r="C6132" s="19" t="s">
        <v>8641</v>
      </c>
      <c r="D6132" s="19" t="s">
        <v>8642</v>
      </c>
      <c r="E6132" s="20" t="s">
        <v>21</v>
      </c>
      <c r="F6132" s="19" t="s">
        <v>21</v>
      </c>
      <c r="G6132" s="180">
        <v>100981</v>
      </c>
      <c r="H6132" s="19" t="s">
        <v>8650</v>
      </c>
      <c r="I6132" s="19" t="s">
        <v>15679</v>
      </c>
      <c r="J6132" s="19" t="s">
        <v>9283</v>
      </c>
      <c r="K6132" s="20" t="s">
        <v>7871</v>
      </c>
      <c r="L6132" s="19" t="s">
        <v>25</v>
      </c>
    </row>
    <row r="6133" spans="1:12" x14ac:dyDescent="0.25">
      <c r="A6133" s="19" t="s">
        <v>8543</v>
      </c>
      <c r="B6133" s="19" t="s">
        <v>8544</v>
      </c>
      <c r="C6133" s="19" t="s">
        <v>8641</v>
      </c>
      <c r="D6133" s="19" t="s">
        <v>8642</v>
      </c>
      <c r="E6133" s="20" t="s">
        <v>21</v>
      </c>
      <c r="F6133" s="19" t="s">
        <v>21</v>
      </c>
      <c r="G6133" s="180">
        <v>100982</v>
      </c>
      <c r="H6133" s="19" t="s">
        <v>8651</v>
      </c>
      <c r="I6133" s="19" t="s">
        <v>15679</v>
      </c>
      <c r="J6133" s="19" t="s">
        <v>9283</v>
      </c>
      <c r="K6133" s="20" t="s">
        <v>6987</v>
      </c>
      <c r="L6133" s="19" t="s">
        <v>25</v>
      </c>
    </row>
    <row r="6134" spans="1:12" x14ac:dyDescent="0.25">
      <c r="A6134" s="19" t="s">
        <v>8543</v>
      </c>
      <c r="B6134" s="19" t="s">
        <v>8544</v>
      </c>
      <c r="C6134" s="19" t="s">
        <v>8641</v>
      </c>
      <c r="D6134" s="19" t="s">
        <v>8642</v>
      </c>
      <c r="E6134" s="20" t="s">
        <v>21</v>
      </c>
      <c r="F6134" s="19" t="s">
        <v>21</v>
      </c>
      <c r="G6134" s="180">
        <v>100983</v>
      </c>
      <c r="H6134" s="19" t="s">
        <v>8652</v>
      </c>
      <c r="I6134" s="19" t="s">
        <v>15679</v>
      </c>
      <c r="J6134" s="19" t="s">
        <v>9283</v>
      </c>
      <c r="K6134" s="20" t="s">
        <v>6852</v>
      </c>
      <c r="L6134" s="19" t="s">
        <v>25</v>
      </c>
    </row>
    <row r="6135" spans="1:12" x14ac:dyDescent="0.25">
      <c r="A6135" s="19" t="s">
        <v>8543</v>
      </c>
      <c r="B6135" s="19" t="s">
        <v>8544</v>
      </c>
      <c r="C6135" s="19" t="s">
        <v>8641</v>
      </c>
      <c r="D6135" s="19" t="s">
        <v>8642</v>
      </c>
      <c r="E6135" s="20" t="s">
        <v>21</v>
      </c>
      <c r="F6135" s="19" t="s">
        <v>21</v>
      </c>
      <c r="G6135" s="180">
        <v>100984</v>
      </c>
      <c r="H6135" s="19" t="s">
        <v>8653</v>
      </c>
      <c r="I6135" s="19" t="s">
        <v>15679</v>
      </c>
      <c r="J6135" s="19" t="s">
        <v>9283</v>
      </c>
      <c r="K6135" s="20" t="s">
        <v>8644</v>
      </c>
      <c r="L6135" s="19" t="s">
        <v>25</v>
      </c>
    </row>
    <row r="6136" spans="1:12" x14ac:dyDescent="0.25">
      <c r="A6136" s="19" t="s">
        <v>8543</v>
      </c>
      <c r="B6136" s="19" t="s">
        <v>8544</v>
      </c>
      <c r="C6136" s="19" t="s">
        <v>8641</v>
      </c>
      <c r="D6136" s="19" t="s">
        <v>8642</v>
      </c>
      <c r="E6136" s="20" t="s">
        <v>21</v>
      </c>
      <c r="F6136" s="19" t="s">
        <v>21</v>
      </c>
      <c r="G6136" s="180">
        <v>100985</v>
      </c>
      <c r="H6136" s="19" t="s">
        <v>8654</v>
      </c>
      <c r="I6136" s="19" t="s">
        <v>15679</v>
      </c>
      <c r="J6136" s="19" t="s">
        <v>9283</v>
      </c>
      <c r="K6136" s="20" t="s">
        <v>12612</v>
      </c>
      <c r="L6136" s="19" t="s">
        <v>25</v>
      </c>
    </row>
    <row r="6137" spans="1:12" x14ac:dyDescent="0.25">
      <c r="A6137" s="19" t="s">
        <v>8543</v>
      </c>
      <c r="B6137" s="19" t="s">
        <v>8544</v>
      </c>
      <c r="C6137" s="19" t="s">
        <v>8641</v>
      </c>
      <c r="D6137" s="19" t="s">
        <v>8642</v>
      </c>
      <c r="E6137" s="20" t="s">
        <v>21</v>
      </c>
      <c r="F6137" s="19" t="s">
        <v>21</v>
      </c>
      <c r="G6137" s="180">
        <v>100986</v>
      </c>
      <c r="H6137" s="19" t="s">
        <v>8656</v>
      </c>
      <c r="I6137" s="19" t="s">
        <v>15679</v>
      </c>
      <c r="J6137" s="19" t="s">
        <v>9283</v>
      </c>
      <c r="K6137" s="20" t="s">
        <v>1487</v>
      </c>
      <c r="L6137" s="19" t="s">
        <v>25</v>
      </c>
    </row>
    <row r="6138" spans="1:12" x14ac:dyDescent="0.25">
      <c r="A6138" s="19" t="s">
        <v>8543</v>
      </c>
      <c r="B6138" s="19" t="s">
        <v>8544</v>
      </c>
      <c r="C6138" s="19" t="s">
        <v>8641</v>
      </c>
      <c r="D6138" s="19" t="s">
        <v>8642</v>
      </c>
      <c r="E6138" s="20" t="s">
        <v>21</v>
      </c>
      <c r="F6138" s="19" t="s">
        <v>21</v>
      </c>
      <c r="G6138" s="180">
        <v>100987</v>
      </c>
      <c r="H6138" s="19" t="s">
        <v>8657</v>
      </c>
      <c r="I6138" s="19" t="s">
        <v>15679</v>
      </c>
      <c r="J6138" s="19" t="s">
        <v>9283</v>
      </c>
      <c r="K6138" s="20" t="s">
        <v>11182</v>
      </c>
      <c r="L6138" s="19" t="s">
        <v>25</v>
      </c>
    </row>
    <row r="6139" spans="1:12" x14ac:dyDescent="0.25">
      <c r="A6139" s="19" t="s">
        <v>8543</v>
      </c>
      <c r="B6139" s="19" t="s">
        <v>8544</v>
      </c>
      <c r="C6139" s="19" t="s">
        <v>8641</v>
      </c>
      <c r="D6139" s="19" t="s">
        <v>8642</v>
      </c>
      <c r="E6139" s="20" t="s">
        <v>21</v>
      </c>
      <c r="F6139" s="19" t="s">
        <v>21</v>
      </c>
      <c r="G6139" s="180">
        <v>100988</v>
      </c>
      <c r="H6139" s="19" t="s">
        <v>8659</v>
      </c>
      <c r="I6139" s="19" t="s">
        <v>15679</v>
      </c>
      <c r="J6139" s="19" t="s">
        <v>9283</v>
      </c>
      <c r="K6139" s="20" t="s">
        <v>197</v>
      </c>
      <c r="L6139" s="19" t="s">
        <v>25</v>
      </c>
    </row>
    <row r="6140" spans="1:12" x14ac:dyDescent="0.25">
      <c r="A6140" s="19" t="s">
        <v>8543</v>
      </c>
      <c r="B6140" s="19" t="s">
        <v>8544</v>
      </c>
      <c r="C6140" s="19" t="s">
        <v>8641</v>
      </c>
      <c r="D6140" s="19" t="s">
        <v>8642</v>
      </c>
      <c r="E6140" s="20" t="s">
        <v>21</v>
      </c>
      <c r="F6140" s="19" t="s">
        <v>21</v>
      </c>
      <c r="G6140" s="180">
        <v>100989</v>
      </c>
      <c r="H6140" s="19" t="s">
        <v>8660</v>
      </c>
      <c r="I6140" s="19" t="s">
        <v>7429</v>
      </c>
      <c r="J6140" s="19" t="s">
        <v>9283</v>
      </c>
      <c r="K6140" s="20" t="s">
        <v>4440</v>
      </c>
      <c r="L6140" s="19" t="s">
        <v>25</v>
      </c>
    </row>
    <row r="6141" spans="1:12" x14ac:dyDescent="0.25">
      <c r="A6141" s="19" t="s">
        <v>8543</v>
      </c>
      <c r="B6141" s="19" t="s">
        <v>8544</v>
      </c>
      <c r="C6141" s="19" t="s">
        <v>8641</v>
      </c>
      <c r="D6141" s="19" t="s">
        <v>8642</v>
      </c>
      <c r="E6141" s="20" t="s">
        <v>21</v>
      </c>
      <c r="F6141" s="19" t="s">
        <v>21</v>
      </c>
      <c r="G6141" s="180">
        <v>100990</v>
      </c>
      <c r="H6141" s="19" t="s">
        <v>8661</v>
      </c>
      <c r="I6141" s="19" t="s">
        <v>7429</v>
      </c>
      <c r="J6141" s="19" t="s">
        <v>9283</v>
      </c>
      <c r="K6141" s="20" t="s">
        <v>188</v>
      </c>
      <c r="L6141" s="19" t="s">
        <v>25</v>
      </c>
    </row>
    <row r="6142" spans="1:12" x14ac:dyDescent="0.25">
      <c r="A6142" s="19" t="s">
        <v>8543</v>
      </c>
      <c r="B6142" s="19" t="s">
        <v>8544</v>
      </c>
      <c r="C6142" s="19" t="s">
        <v>8641</v>
      </c>
      <c r="D6142" s="19" t="s">
        <v>8642</v>
      </c>
      <c r="E6142" s="20" t="s">
        <v>21</v>
      </c>
      <c r="F6142" s="19" t="s">
        <v>21</v>
      </c>
      <c r="G6142" s="180">
        <v>100991</v>
      </c>
      <c r="H6142" s="19" t="s">
        <v>8662</v>
      </c>
      <c r="I6142" s="19" t="s">
        <v>7429</v>
      </c>
      <c r="J6142" s="19" t="s">
        <v>9283</v>
      </c>
      <c r="K6142" s="20" t="s">
        <v>499</v>
      </c>
      <c r="L6142" s="19" t="s">
        <v>25</v>
      </c>
    </row>
    <row r="6143" spans="1:12" x14ac:dyDescent="0.25">
      <c r="A6143" s="19" t="s">
        <v>8543</v>
      </c>
      <c r="B6143" s="19" t="s">
        <v>8544</v>
      </c>
      <c r="C6143" s="19" t="s">
        <v>8641</v>
      </c>
      <c r="D6143" s="19" t="s">
        <v>8642</v>
      </c>
      <c r="E6143" s="20" t="s">
        <v>21</v>
      </c>
      <c r="F6143" s="19" t="s">
        <v>21</v>
      </c>
      <c r="G6143" s="180">
        <v>100992</v>
      </c>
      <c r="H6143" s="19" t="s">
        <v>8663</v>
      </c>
      <c r="I6143" s="19" t="s">
        <v>7429</v>
      </c>
      <c r="J6143" s="19" t="s">
        <v>9283</v>
      </c>
      <c r="K6143" s="20" t="s">
        <v>11883</v>
      </c>
      <c r="L6143" s="19" t="s">
        <v>25</v>
      </c>
    </row>
    <row r="6144" spans="1:12" x14ac:dyDescent="0.25">
      <c r="A6144" s="19" t="s">
        <v>8543</v>
      </c>
      <c r="B6144" s="19" t="s">
        <v>8544</v>
      </c>
      <c r="C6144" s="19" t="s">
        <v>8641</v>
      </c>
      <c r="D6144" s="19" t="s">
        <v>8642</v>
      </c>
      <c r="E6144" s="20" t="s">
        <v>21</v>
      </c>
      <c r="F6144" s="19" t="s">
        <v>21</v>
      </c>
      <c r="G6144" s="180">
        <v>100993</v>
      </c>
      <c r="H6144" s="19" t="s">
        <v>8665</v>
      </c>
      <c r="I6144" s="19" t="s">
        <v>7429</v>
      </c>
      <c r="J6144" s="19" t="s">
        <v>9283</v>
      </c>
      <c r="K6144" s="20" t="s">
        <v>1072</v>
      </c>
      <c r="L6144" s="19" t="s">
        <v>25</v>
      </c>
    </row>
    <row r="6145" spans="1:12" x14ac:dyDescent="0.25">
      <c r="A6145" s="19" t="s">
        <v>8543</v>
      </c>
      <c r="B6145" s="19" t="s">
        <v>8544</v>
      </c>
      <c r="C6145" s="19" t="s">
        <v>8641</v>
      </c>
      <c r="D6145" s="19" t="s">
        <v>8642</v>
      </c>
      <c r="E6145" s="20" t="s">
        <v>21</v>
      </c>
      <c r="F6145" s="19" t="s">
        <v>21</v>
      </c>
      <c r="G6145" s="180">
        <v>100994</v>
      </c>
      <c r="H6145" s="19" t="s">
        <v>8666</v>
      </c>
      <c r="I6145" s="19" t="s">
        <v>7429</v>
      </c>
      <c r="J6145" s="19" t="s">
        <v>9283</v>
      </c>
      <c r="K6145" s="20" t="s">
        <v>12613</v>
      </c>
      <c r="L6145" s="19" t="s">
        <v>25</v>
      </c>
    </row>
    <row r="6146" spans="1:12" x14ac:dyDescent="0.25">
      <c r="A6146" s="19" t="s">
        <v>8543</v>
      </c>
      <c r="B6146" s="19" t="s">
        <v>8544</v>
      </c>
      <c r="C6146" s="19" t="s">
        <v>8641</v>
      </c>
      <c r="D6146" s="19" t="s">
        <v>8642</v>
      </c>
      <c r="E6146" s="20" t="s">
        <v>21</v>
      </c>
      <c r="F6146" s="19" t="s">
        <v>21</v>
      </c>
      <c r="G6146" s="180">
        <v>100995</v>
      </c>
      <c r="H6146" s="19" t="s">
        <v>8667</v>
      </c>
      <c r="I6146" s="19" t="s">
        <v>7429</v>
      </c>
      <c r="J6146" s="19" t="s">
        <v>9283</v>
      </c>
      <c r="K6146" s="20" t="s">
        <v>12549</v>
      </c>
      <c r="L6146" s="19" t="s">
        <v>25</v>
      </c>
    </row>
    <row r="6147" spans="1:12" x14ac:dyDescent="0.25">
      <c r="A6147" s="19" t="s">
        <v>8543</v>
      </c>
      <c r="B6147" s="19" t="s">
        <v>8544</v>
      </c>
      <c r="C6147" s="19" t="s">
        <v>8641</v>
      </c>
      <c r="D6147" s="19" t="s">
        <v>8642</v>
      </c>
      <c r="E6147" s="20" t="s">
        <v>21</v>
      </c>
      <c r="F6147" s="19" t="s">
        <v>21</v>
      </c>
      <c r="G6147" s="180">
        <v>100996</v>
      </c>
      <c r="H6147" s="19" t="s">
        <v>8669</v>
      </c>
      <c r="I6147" s="19" t="s">
        <v>7429</v>
      </c>
      <c r="J6147" s="19" t="s">
        <v>9283</v>
      </c>
      <c r="K6147" s="20" t="s">
        <v>9339</v>
      </c>
      <c r="L6147" s="19" t="s">
        <v>25</v>
      </c>
    </row>
    <row r="6148" spans="1:12" x14ac:dyDescent="0.25">
      <c r="A6148" s="19" t="s">
        <v>8543</v>
      </c>
      <c r="B6148" s="19" t="s">
        <v>8544</v>
      </c>
      <c r="C6148" s="19" t="s">
        <v>8641</v>
      </c>
      <c r="D6148" s="19" t="s">
        <v>8642</v>
      </c>
      <c r="E6148" s="20" t="s">
        <v>21</v>
      </c>
      <c r="F6148" s="19" t="s">
        <v>21</v>
      </c>
      <c r="G6148" s="180">
        <v>100997</v>
      </c>
      <c r="H6148" s="19" t="s">
        <v>8670</v>
      </c>
      <c r="I6148" s="19" t="s">
        <v>7429</v>
      </c>
      <c r="J6148" s="19" t="s">
        <v>9283</v>
      </c>
      <c r="K6148" s="20" t="s">
        <v>9473</v>
      </c>
      <c r="L6148" s="19" t="s">
        <v>25</v>
      </c>
    </row>
    <row r="6149" spans="1:12" x14ac:dyDescent="0.25">
      <c r="A6149" s="19" t="s">
        <v>8543</v>
      </c>
      <c r="B6149" s="19" t="s">
        <v>8544</v>
      </c>
      <c r="C6149" s="19" t="s">
        <v>8641</v>
      </c>
      <c r="D6149" s="19" t="s">
        <v>8642</v>
      </c>
      <c r="E6149" s="20" t="s">
        <v>21</v>
      </c>
      <c r="F6149" s="19" t="s">
        <v>21</v>
      </c>
      <c r="G6149" s="180">
        <v>100998</v>
      </c>
      <c r="H6149" s="19" t="s">
        <v>8672</v>
      </c>
      <c r="I6149" s="19" t="s">
        <v>7429</v>
      </c>
      <c r="J6149" s="19" t="s">
        <v>9283</v>
      </c>
      <c r="K6149" s="20" t="s">
        <v>1713</v>
      </c>
      <c r="L6149" s="19" t="s">
        <v>25</v>
      </c>
    </row>
    <row r="6150" spans="1:12" x14ac:dyDescent="0.25">
      <c r="A6150" s="19" t="s">
        <v>8543</v>
      </c>
      <c r="B6150" s="19" t="s">
        <v>8544</v>
      </c>
      <c r="C6150" s="19" t="s">
        <v>8641</v>
      </c>
      <c r="D6150" s="19" t="s">
        <v>8642</v>
      </c>
      <c r="E6150" s="20" t="s">
        <v>21</v>
      </c>
      <c r="F6150" s="19" t="s">
        <v>21</v>
      </c>
      <c r="G6150" s="180">
        <v>100999</v>
      </c>
      <c r="H6150" s="19" t="s">
        <v>8673</v>
      </c>
      <c r="I6150" s="19" t="s">
        <v>7429</v>
      </c>
      <c r="J6150" s="19" t="s">
        <v>9283</v>
      </c>
      <c r="K6150" s="20" t="s">
        <v>949</v>
      </c>
      <c r="L6150" s="19" t="s">
        <v>25</v>
      </c>
    </row>
    <row r="6151" spans="1:12" x14ac:dyDescent="0.25">
      <c r="A6151" s="19" t="s">
        <v>8543</v>
      </c>
      <c r="B6151" s="19" t="s">
        <v>8544</v>
      </c>
      <c r="C6151" s="19" t="s">
        <v>8641</v>
      </c>
      <c r="D6151" s="19" t="s">
        <v>8642</v>
      </c>
      <c r="E6151" s="20" t="s">
        <v>21</v>
      </c>
      <c r="F6151" s="19" t="s">
        <v>21</v>
      </c>
      <c r="G6151" s="180">
        <v>101000</v>
      </c>
      <c r="H6151" s="19" t="s">
        <v>8674</v>
      </c>
      <c r="I6151" s="19" t="s">
        <v>7429</v>
      </c>
      <c r="J6151" s="19" t="s">
        <v>9283</v>
      </c>
      <c r="K6151" s="20" t="s">
        <v>450</v>
      </c>
      <c r="L6151" s="19" t="s">
        <v>25</v>
      </c>
    </row>
    <row r="6152" spans="1:12" x14ac:dyDescent="0.25">
      <c r="A6152" s="19" t="s">
        <v>8543</v>
      </c>
      <c r="B6152" s="19" t="s">
        <v>8544</v>
      </c>
      <c r="C6152" s="19" t="s">
        <v>8641</v>
      </c>
      <c r="D6152" s="19" t="s">
        <v>8642</v>
      </c>
      <c r="E6152" s="20" t="s">
        <v>21</v>
      </c>
      <c r="F6152" s="19" t="s">
        <v>21</v>
      </c>
      <c r="G6152" s="180">
        <v>101001</v>
      </c>
      <c r="H6152" s="19" t="s">
        <v>8675</v>
      </c>
      <c r="I6152" s="19" t="s">
        <v>7429</v>
      </c>
      <c r="J6152" s="19" t="s">
        <v>9283</v>
      </c>
      <c r="K6152" s="20" t="s">
        <v>12614</v>
      </c>
      <c r="L6152" s="19" t="s">
        <v>25</v>
      </c>
    </row>
    <row r="6153" spans="1:12" x14ac:dyDescent="0.25">
      <c r="A6153" s="19" t="s">
        <v>8543</v>
      </c>
      <c r="B6153" s="19" t="s">
        <v>8544</v>
      </c>
      <c r="C6153" s="19" t="s">
        <v>8641</v>
      </c>
      <c r="D6153" s="19" t="s">
        <v>8642</v>
      </c>
      <c r="E6153" s="20" t="s">
        <v>21</v>
      </c>
      <c r="F6153" s="19" t="s">
        <v>21</v>
      </c>
      <c r="G6153" s="180">
        <v>101002</v>
      </c>
      <c r="H6153" s="19" t="s">
        <v>8676</v>
      </c>
      <c r="I6153" s="19" t="s">
        <v>7429</v>
      </c>
      <c r="J6153" s="19" t="s">
        <v>9283</v>
      </c>
      <c r="K6153" s="20" t="s">
        <v>7853</v>
      </c>
      <c r="L6153" s="19" t="s">
        <v>25</v>
      </c>
    </row>
    <row r="6154" spans="1:12" x14ac:dyDescent="0.25">
      <c r="A6154" s="19" t="s">
        <v>8543</v>
      </c>
      <c r="B6154" s="19" t="s">
        <v>8544</v>
      </c>
      <c r="C6154" s="19" t="s">
        <v>8641</v>
      </c>
      <c r="D6154" s="19" t="s">
        <v>8642</v>
      </c>
      <c r="E6154" s="20" t="s">
        <v>21</v>
      </c>
      <c r="F6154" s="19" t="s">
        <v>21</v>
      </c>
      <c r="G6154" s="180">
        <v>101003</v>
      </c>
      <c r="H6154" s="19" t="s">
        <v>8677</v>
      </c>
      <c r="I6154" s="19" t="s">
        <v>7429</v>
      </c>
      <c r="J6154" s="19" t="s">
        <v>9283</v>
      </c>
      <c r="K6154" s="20" t="s">
        <v>1720</v>
      </c>
      <c r="L6154" s="19" t="s">
        <v>25</v>
      </c>
    </row>
    <row r="6155" spans="1:12" x14ac:dyDescent="0.25">
      <c r="A6155" s="19" t="s">
        <v>8543</v>
      </c>
      <c r="B6155" s="19" t="s">
        <v>8544</v>
      </c>
      <c r="C6155" s="19" t="s">
        <v>8641</v>
      </c>
      <c r="D6155" s="19" t="s">
        <v>8642</v>
      </c>
      <c r="E6155" s="20" t="s">
        <v>21</v>
      </c>
      <c r="F6155" s="19" t="s">
        <v>21</v>
      </c>
      <c r="G6155" s="180">
        <v>101004</v>
      </c>
      <c r="H6155" s="19" t="s">
        <v>8678</v>
      </c>
      <c r="I6155" s="19" t="s">
        <v>7429</v>
      </c>
      <c r="J6155" s="19" t="s">
        <v>9283</v>
      </c>
      <c r="K6155" s="20" t="s">
        <v>11529</v>
      </c>
      <c r="L6155" s="19" t="s">
        <v>25</v>
      </c>
    </row>
    <row r="6156" spans="1:12" x14ac:dyDescent="0.25">
      <c r="A6156" s="19" t="s">
        <v>8543</v>
      </c>
      <c r="B6156" s="19" t="s">
        <v>8544</v>
      </c>
      <c r="C6156" s="19" t="s">
        <v>8641</v>
      </c>
      <c r="D6156" s="19" t="s">
        <v>8642</v>
      </c>
      <c r="E6156" s="20" t="s">
        <v>21</v>
      </c>
      <c r="F6156" s="19" t="s">
        <v>21</v>
      </c>
      <c r="G6156" s="180">
        <v>101005</v>
      </c>
      <c r="H6156" s="19" t="s">
        <v>8679</v>
      </c>
      <c r="I6156" s="19" t="s">
        <v>15679</v>
      </c>
      <c r="J6156" s="19" t="s">
        <v>9283</v>
      </c>
      <c r="K6156" s="20" t="s">
        <v>2184</v>
      </c>
      <c r="L6156" s="19" t="s">
        <v>25</v>
      </c>
    </row>
    <row r="6157" spans="1:12" x14ac:dyDescent="0.25">
      <c r="A6157" s="19" t="s">
        <v>8543</v>
      </c>
      <c r="B6157" s="19" t="s">
        <v>8544</v>
      </c>
      <c r="C6157" s="19" t="s">
        <v>8641</v>
      </c>
      <c r="D6157" s="19" t="s">
        <v>8642</v>
      </c>
      <c r="E6157" s="20" t="s">
        <v>21</v>
      </c>
      <c r="F6157" s="19" t="s">
        <v>21</v>
      </c>
      <c r="G6157" s="180">
        <v>101006</v>
      </c>
      <c r="H6157" s="19" t="s">
        <v>8681</v>
      </c>
      <c r="I6157" s="19" t="s">
        <v>15679</v>
      </c>
      <c r="J6157" s="19" t="s">
        <v>9283</v>
      </c>
      <c r="K6157" s="20" t="s">
        <v>5324</v>
      </c>
      <c r="L6157" s="19" t="s">
        <v>25</v>
      </c>
    </row>
    <row r="6158" spans="1:12" x14ac:dyDescent="0.25">
      <c r="A6158" s="19" t="s">
        <v>8543</v>
      </c>
      <c r="B6158" s="19" t="s">
        <v>8544</v>
      </c>
      <c r="C6158" s="19" t="s">
        <v>8641</v>
      </c>
      <c r="D6158" s="19" t="s">
        <v>8642</v>
      </c>
      <c r="E6158" s="20" t="s">
        <v>21</v>
      </c>
      <c r="F6158" s="19" t="s">
        <v>21</v>
      </c>
      <c r="G6158" s="180">
        <v>101007</v>
      </c>
      <c r="H6158" s="19" t="s">
        <v>8682</v>
      </c>
      <c r="I6158" s="19" t="s">
        <v>15679</v>
      </c>
      <c r="J6158" s="19" t="s">
        <v>9283</v>
      </c>
      <c r="K6158" s="20" t="s">
        <v>1322</v>
      </c>
      <c r="L6158" s="19" t="s">
        <v>25</v>
      </c>
    </row>
    <row r="6159" spans="1:12" x14ac:dyDescent="0.25">
      <c r="A6159" s="19" t="s">
        <v>8543</v>
      </c>
      <c r="B6159" s="19" t="s">
        <v>8544</v>
      </c>
      <c r="C6159" s="19" t="s">
        <v>8641</v>
      </c>
      <c r="D6159" s="19" t="s">
        <v>8642</v>
      </c>
      <c r="E6159" s="20" t="s">
        <v>21</v>
      </c>
      <c r="F6159" s="19" t="s">
        <v>21</v>
      </c>
      <c r="G6159" s="180">
        <v>101008</v>
      </c>
      <c r="H6159" s="19" t="s">
        <v>8683</v>
      </c>
      <c r="I6159" s="19" t="s">
        <v>15679</v>
      </c>
      <c r="J6159" s="19" t="s">
        <v>9283</v>
      </c>
      <c r="K6159" s="20" t="s">
        <v>10994</v>
      </c>
      <c r="L6159" s="19" t="s">
        <v>25</v>
      </c>
    </row>
    <row r="6160" spans="1:12" x14ac:dyDescent="0.25">
      <c r="A6160" s="19" t="s">
        <v>8543</v>
      </c>
      <c r="B6160" s="19" t="s">
        <v>8544</v>
      </c>
      <c r="C6160" s="19" t="s">
        <v>8641</v>
      </c>
      <c r="D6160" s="19" t="s">
        <v>8642</v>
      </c>
      <c r="E6160" s="20" t="s">
        <v>21</v>
      </c>
      <c r="F6160" s="19" t="s">
        <v>21</v>
      </c>
      <c r="G6160" s="180">
        <v>101009</v>
      </c>
      <c r="H6160" s="19" t="s">
        <v>8684</v>
      </c>
      <c r="I6160" s="19" t="s">
        <v>7429</v>
      </c>
      <c r="J6160" s="19" t="s">
        <v>9283</v>
      </c>
      <c r="K6160" s="20" t="s">
        <v>12615</v>
      </c>
      <c r="L6160" s="19" t="s">
        <v>25</v>
      </c>
    </row>
    <row r="6161" spans="1:12" x14ac:dyDescent="0.25">
      <c r="A6161" s="19" t="s">
        <v>8543</v>
      </c>
      <c r="B6161" s="19" t="s">
        <v>8544</v>
      </c>
      <c r="C6161" s="19" t="s">
        <v>8641</v>
      </c>
      <c r="D6161" s="19" t="s">
        <v>8642</v>
      </c>
      <c r="E6161" s="20" t="s">
        <v>21</v>
      </c>
      <c r="F6161" s="19" t="s">
        <v>21</v>
      </c>
      <c r="G6161" s="180">
        <v>101010</v>
      </c>
      <c r="H6161" s="19" t="s">
        <v>8685</v>
      </c>
      <c r="I6161" s="19" t="s">
        <v>7429</v>
      </c>
      <c r="J6161" s="19" t="s">
        <v>9283</v>
      </c>
      <c r="K6161" s="20" t="s">
        <v>11514</v>
      </c>
      <c r="L6161" s="19" t="s">
        <v>25</v>
      </c>
    </row>
    <row r="6162" spans="1:12" x14ac:dyDescent="0.25">
      <c r="A6162" s="19" t="s">
        <v>8543</v>
      </c>
      <c r="B6162" s="19" t="s">
        <v>8544</v>
      </c>
      <c r="C6162" s="19" t="s">
        <v>8641</v>
      </c>
      <c r="D6162" s="19" t="s">
        <v>8642</v>
      </c>
      <c r="E6162" s="20" t="s">
        <v>21</v>
      </c>
      <c r="F6162" s="19" t="s">
        <v>21</v>
      </c>
      <c r="G6162" s="180">
        <v>101013</v>
      </c>
      <c r="H6162" s="19" t="s">
        <v>8687</v>
      </c>
      <c r="I6162" s="19" t="s">
        <v>7429</v>
      </c>
      <c r="J6162" s="19" t="s">
        <v>9283</v>
      </c>
      <c r="K6162" s="20" t="s">
        <v>11370</v>
      </c>
      <c r="L6162" s="19" t="s">
        <v>25</v>
      </c>
    </row>
    <row r="6163" spans="1:12" x14ac:dyDescent="0.25">
      <c r="A6163" s="19" t="s">
        <v>8543</v>
      </c>
      <c r="B6163" s="19" t="s">
        <v>8544</v>
      </c>
      <c r="C6163" s="19" t="s">
        <v>8641</v>
      </c>
      <c r="D6163" s="19" t="s">
        <v>8642</v>
      </c>
      <c r="E6163" s="20" t="s">
        <v>21</v>
      </c>
      <c r="F6163" s="19" t="s">
        <v>21</v>
      </c>
      <c r="G6163" s="180">
        <v>101014</v>
      </c>
      <c r="H6163" s="19" t="s">
        <v>8688</v>
      </c>
      <c r="I6163" s="19" t="s">
        <v>7429</v>
      </c>
      <c r="J6163" s="19" t="s">
        <v>9283</v>
      </c>
      <c r="K6163" s="20" t="s">
        <v>12616</v>
      </c>
      <c r="L6163" s="19" t="s">
        <v>25</v>
      </c>
    </row>
    <row r="6164" spans="1:12" x14ac:dyDescent="0.25">
      <c r="A6164" s="19" t="s">
        <v>8543</v>
      </c>
      <c r="B6164" s="19" t="s">
        <v>8544</v>
      </c>
      <c r="C6164" s="19" t="s">
        <v>8641</v>
      </c>
      <c r="D6164" s="19" t="s">
        <v>8642</v>
      </c>
      <c r="E6164" s="20" t="s">
        <v>21</v>
      </c>
      <c r="F6164" s="19" t="s">
        <v>21</v>
      </c>
      <c r="G6164" s="180">
        <v>101015</v>
      </c>
      <c r="H6164" s="19" t="s">
        <v>8690</v>
      </c>
      <c r="I6164" s="19" t="s">
        <v>7429</v>
      </c>
      <c r="J6164" s="19" t="s">
        <v>9283</v>
      </c>
      <c r="K6164" s="20" t="s">
        <v>10674</v>
      </c>
      <c r="L6164" s="19" t="s">
        <v>25</v>
      </c>
    </row>
    <row r="6165" spans="1:12" x14ac:dyDescent="0.25">
      <c r="A6165" s="19" t="s">
        <v>8543</v>
      </c>
      <c r="B6165" s="19" t="s">
        <v>8544</v>
      </c>
      <c r="C6165" s="19" t="s">
        <v>8641</v>
      </c>
      <c r="D6165" s="19" t="s">
        <v>8642</v>
      </c>
      <c r="E6165" s="20" t="s">
        <v>21</v>
      </c>
      <c r="F6165" s="19" t="s">
        <v>21</v>
      </c>
      <c r="G6165" s="180">
        <v>101016</v>
      </c>
      <c r="H6165" s="19" t="s">
        <v>8691</v>
      </c>
      <c r="I6165" s="19" t="s">
        <v>7429</v>
      </c>
      <c r="J6165" s="19" t="s">
        <v>9283</v>
      </c>
      <c r="K6165" s="20" t="s">
        <v>41</v>
      </c>
      <c r="L6165" s="19" t="s">
        <v>25</v>
      </c>
    </row>
    <row r="6166" spans="1:12" x14ac:dyDescent="0.25">
      <c r="A6166" s="19" t="s">
        <v>8543</v>
      </c>
      <c r="B6166" s="19" t="s">
        <v>8544</v>
      </c>
      <c r="C6166" s="19" t="s">
        <v>8641</v>
      </c>
      <c r="D6166" s="19" t="s">
        <v>8642</v>
      </c>
      <c r="E6166" s="20" t="s">
        <v>21</v>
      </c>
      <c r="F6166" s="19" t="s">
        <v>21</v>
      </c>
      <c r="G6166" s="180">
        <v>101017</v>
      </c>
      <c r="H6166" s="19" t="s">
        <v>8692</v>
      </c>
      <c r="I6166" s="19" t="s">
        <v>7429</v>
      </c>
      <c r="J6166" s="19" t="s">
        <v>9283</v>
      </c>
      <c r="K6166" s="20" t="s">
        <v>12617</v>
      </c>
      <c r="L6166" s="19" t="s">
        <v>25</v>
      </c>
    </row>
    <row r="6167" spans="1:12" x14ac:dyDescent="0.25">
      <c r="A6167" s="19" t="s">
        <v>8543</v>
      </c>
      <c r="B6167" s="19" t="s">
        <v>8544</v>
      </c>
      <c r="C6167" s="19" t="s">
        <v>8641</v>
      </c>
      <c r="D6167" s="19" t="s">
        <v>8642</v>
      </c>
      <c r="E6167" s="20" t="s">
        <v>21</v>
      </c>
      <c r="F6167" s="19" t="s">
        <v>21</v>
      </c>
      <c r="G6167" s="180">
        <v>101018</v>
      </c>
      <c r="H6167" s="19" t="s">
        <v>8693</v>
      </c>
      <c r="I6167" s="19" t="s">
        <v>7429</v>
      </c>
      <c r="J6167" s="19" t="s">
        <v>9283</v>
      </c>
      <c r="K6167" s="20" t="s">
        <v>6058</v>
      </c>
      <c r="L6167" s="19" t="s">
        <v>25</v>
      </c>
    </row>
    <row r="6168" spans="1:12" x14ac:dyDescent="0.25">
      <c r="A6168" s="19" t="s">
        <v>8543</v>
      </c>
      <c r="B6168" s="19" t="s">
        <v>8544</v>
      </c>
      <c r="C6168" s="19" t="s">
        <v>8641</v>
      </c>
      <c r="D6168" s="19" t="s">
        <v>8642</v>
      </c>
      <c r="E6168" s="20" t="s">
        <v>21</v>
      </c>
      <c r="F6168" s="19" t="s">
        <v>21</v>
      </c>
      <c r="G6168" s="180">
        <v>101463</v>
      </c>
      <c r="H6168" s="19" t="s">
        <v>8694</v>
      </c>
      <c r="I6168" s="19" t="s">
        <v>7429</v>
      </c>
      <c r="J6168" s="19" t="s">
        <v>9283</v>
      </c>
      <c r="K6168" s="20" t="s">
        <v>10666</v>
      </c>
      <c r="L6168" s="19" t="s">
        <v>25</v>
      </c>
    </row>
    <row r="6169" spans="1:12" x14ac:dyDescent="0.25">
      <c r="A6169" s="19" t="s">
        <v>8543</v>
      </c>
      <c r="B6169" s="19" t="s">
        <v>8544</v>
      </c>
      <c r="C6169" s="19" t="s">
        <v>8641</v>
      </c>
      <c r="D6169" s="19" t="s">
        <v>8642</v>
      </c>
      <c r="E6169" s="20" t="s">
        <v>21</v>
      </c>
      <c r="F6169" s="19" t="s">
        <v>21</v>
      </c>
      <c r="G6169" s="180">
        <v>101464</v>
      </c>
      <c r="H6169" s="19" t="s">
        <v>8696</v>
      </c>
      <c r="I6169" s="19" t="s">
        <v>7429</v>
      </c>
      <c r="J6169" s="19" t="s">
        <v>9283</v>
      </c>
      <c r="K6169" s="20" t="s">
        <v>12180</v>
      </c>
      <c r="L6169" s="19" t="s">
        <v>25</v>
      </c>
    </row>
    <row r="6170" spans="1:12" x14ac:dyDescent="0.25">
      <c r="A6170" s="19" t="s">
        <v>8543</v>
      </c>
      <c r="B6170" s="19" t="s">
        <v>8544</v>
      </c>
      <c r="C6170" s="19" t="s">
        <v>8641</v>
      </c>
      <c r="D6170" s="19" t="s">
        <v>8642</v>
      </c>
      <c r="E6170" s="20" t="s">
        <v>21</v>
      </c>
      <c r="F6170" s="19" t="s">
        <v>21</v>
      </c>
      <c r="G6170" s="180">
        <v>101465</v>
      </c>
      <c r="H6170" s="19" t="s">
        <v>8697</v>
      </c>
      <c r="I6170" s="19" t="s">
        <v>7429</v>
      </c>
      <c r="J6170" s="19" t="s">
        <v>9283</v>
      </c>
      <c r="K6170" s="20" t="s">
        <v>7014</v>
      </c>
      <c r="L6170" s="19" t="s">
        <v>25</v>
      </c>
    </row>
    <row r="6171" spans="1:12" x14ac:dyDescent="0.25">
      <c r="A6171" s="19" t="s">
        <v>8543</v>
      </c>
      <c r="B6171" s="19" t="s">
        <v>8544</v>
      </c>
      <c r="C6171" s="19" t="s">
        <v>8641</v>
      </c>
      <c r="D6171" s="19" t="s">
        <v>8642</v>
      </c>
      <c r="E6171" s="20" t="s">
        <v>21</v>
      </c>
      <c r="F6171" s="19" t="s">
        <v>21</v>
      </c>
      <c r="G6171" s="180">
        <v>101466</v>
      </c>
      <c r="H6171" s="19" t="s">
        <v>8698</v>
      </c>
      <c r="I6171" s="19" t="s">
        <v>7429</v>
      </c>
      <c r="J6171" s="19" t="s">
        <v>9283</v>
      </c>
      <c r="K6171" s="20" t="s">
        <v>3560</v>
      </c>
      <c r="L6171" s="19" t="s">
        <v>25</v>
      </c>
    </row>
    <row r="6172" spans="1:12" x14ac:dyDescent="0.25">
      <c r="A6172" s="19" t="s">
        <v>8543</v>
      </c>
      <c r="B6172" s="19" t="s">
        <v>8544</v>
      </c>
      <c r="C6172" s="19" t="s">
        <v>8641</v>
      </c>
      <c r="D6172" s="19" t="s">
        <v>8642</v>
      </c>
      <c r="E6172" s="20" t="s">
        <v>21</v>
      </c>
      <c r="F6172" s="19" t="s">
        <v>21</v>
      </c>
      <c r="G6172" s="180">
        <v>101467</v>
      </c>
      <c r="H6172" s="19" t="s">
        <v>8699</v>
      </c>
      <c r="I6172" s="19" t="s">
        <v>7429</v>
      </c>
      <c r="J6172" s="19" t="s">
        <v>9283</v>
      </c>
      <c r="K6172" s="20" t="s">
        <v>11184</v>
      </c>
      <c r="L6172" s="19" t="s">
        <v>25</v>
      </c>
    </row>
    <row r="6173" spans="1:12" x14ac:dyDescent="0.25">
      <c r="A6173" s="19" t="s">
        <v>8543</v>
      </c>
      <c r="B6173" s="19" t="s">
        <v>8544</v>
      </c>
      <c r="C6173" s="19" t="s">
        <v>8641</v>
      </c>
      <c r="D6173" s="19" t="s">
        <v>8642</v>
      </c>
      <c r="E6173" s="20" t="s">
        <v>21</v>
      </c>
      <c r="F6173" s="19" t="s">
        <v>21</v>
      </c>
      <c r="G6173" s="180">
        <v>101468</v>
      </c>
      <c r="H6173" s="19" t="s">
        <v>8701</v>
      </c>
      <c r="I6173" s="19" t="s">
        <v>7429</v>
      </c>
      <c r="J6173" s="19" t="s">
        <v>9283</v>
      </c>
      <c r="K6173" s="20" t="s">
        <v>8126</v>
      </c>
      <c r="L6173" s="19" t="s">
        <v>25</v>
      </c>
    </row>
    <row r="6174" spans="1:12" x14ac:dyDescent="0.25">
      <c r="A6174" s="19" t="s">
        <v>8543</v>
      </c>
      <c r="B6174" s="19" t="s">
        <v>8544</v>
      </c>
      <c r="C6174" s="19" t="s">
        <v>8641</v>
      </c>
      <c r="D6174" s="19" t="s">
        <v>8642</v>
      </c>
      <c r="E6174" s="20" t="s">
        <v>21</v>
      </c>
      <c r="F6174" s="19" t="s">
        <v>21</v>
      </c>
      <c r="G6174" s="180">
        <v>101469</v>
      </c>
      <c r="H6174" s="19" t="s">
        <v>8702</v>
      </c>
      <c r="I6174" s="19" t="s">
        <v>7429</v>
      </c>
      <c r="J6174" s="19" t="s">
        <v>9283</v>
      </c>
      <c r="K6174" s="20" t="s">
        <v>5835</v>
      </c>
      <c r="L6174" s="19" t="s">
        <v>25</v>
      </c>
    </row>
    <row r="6175" spans="1:12" x14ac:dyDescent="0.25">
      <c r="A6175" s="19" t="s">
        <v>8543</v>
      </c>
      <c r="B6175" s="19" t="s">
        <v>8544</v>
      </c>
      <c r="C6175" s="19" t="s">
        <v>8641</v>
      </c>
      <c r="D6175" s="19" t="s">
        <v>8642</v>
      </c>
      <c r="E6175" s="20" t="s">
        <v>21</v>
      </c>
      <c r="F6175" s="19" t="s">
        <v>21</v>
      </c>
      <c r="G6175" s="180">
        <v>101470</v>
      </c>
      <c r="H6175" s="19" t="s">
        <v>8704</v>
      </c>
      <c r="I6175" s="19" t="s">
        <v>7429</v>
      </c>
      <c r="J6175" s="19" t="s">
        <v>9283</v>
      </c>
      <c r="K6175" s="20" t="s">
        <v>12618</v>
      </c>
      <c r="L6175" s="19" t="s">
        <v>25</v>
      </c>
    </row>
    <row r="6176" spans="1:12" x14ac:dyDescent="0.25">
      <c r="A6176" s="19" t="s">
        <v>8543</v>
      </c>
      <c r="B6176" s="19" t="s">
        <v>8544</v>
      </c>
      <c r="C6176" s="19" t="s">
        <v>8641</v>
      </c>
      <c r="D6176" s="19" t="s">
        <v>8642</v>
      </c>
      <c r="E6176" s="20" t="s">
        <v>21</v>
      </c>
      <c r="F6176" s="19" t="s">
        <v>21</v>
      </c>
      <c r="G6176" s="180">
        <v>101471</v>
      </c>
      <c r="H6176" s="19" t="s">
        <v>8706</v>
      </c>
      <c r="I6176" s="19" t="s">
        <v>7429</v>
      </c>
      <c r="J6176" s="19" t="s">
        <v>9283</v>
      </c>
      <c r="K6176" s="20" t="s">
        <v>11416</v>
      </c>
      <c r="L6176" s="19" t="s">
        <v>25</v>
      </c>
    </row>
    <row r="6177" spans="1:12" x14ac:dyDescent="0.25">
      <c r="A6177" s="19" t="s">
        <v>8543</v>
      </c>
      <c r="B6177" s="19" t="s">
        <v>8544</v>
      </c>
      <c r="C6177" s="19" t="s">
        <v>8641</v>
      </c>
      <c r="D6177" s="19" t="s">
        <v>8642</v>
      </c>
      <c r="E6177" s="20" t="s">
        <v>21</v>
      </c>
      <c r="F6177" s="19" t="s">
        <v>21</v>
      </c>
      <c r="G6177" s="180">
        <v>101472</v>
      </c>
      <c r="H6177" s="19" t="s">
        <v>8707</v>
      </c>
      <c r="I6177" s="19" t="s">
        <v>7429</v>
      </c>
      <c r="J6177" s="19" t="s">
        <v>9283</v>
      </c>
      <c r="K6177" s="20" t="s">
        <v>3540</v>
      </c>
      <c r="L6177" s="19" t="s">
        <v>25</v>
      </c>
    </row>
    <row r="6178" spans="1:12" x14ac:dyDescent="0.25">
      <c r="A6178" s="19" t="s">
        <v>8543</v>
      </c>
      <c r="B6178" s="19" t="s">
        <v>8544</v>
      </c>
      <c r="C6178" s="19" t="s">
        <v>8641</v>
      </c>
      <c r="D6178" s="19" t="s">
        <v>8642</v>
      </c>
      <c r="E6178" s="20" t="s">
        <v>21</v>
      </c>
      <c r="F6178" s="19" t="s">
        <v>21</v>
      </c>
      <c r="G6178" s="180">
        <v>101473</v>
      </c>
      <c r="H6178" s="19" t="s">
        <v>8709</v>
      </c>
      <c r="I6178" s="19" t="s">
        <v>7429</v>
      </c>
      <c r="J6178" s="19" t="s">
        <v>9283</v>
      </c>
      <c r="K6178" s="20" t="s">
        <v>5230</v>
      </c>
      <c r="L6178" s="19" t="s">
        <v>25</v>
      </c>
    </row>
    <row r="6179" spans="1:12" x14ac:dyDescent="0.25">
      <c r="A6179" s="19" t="s">
        <v>8543</v>
      </c>
      <c r="B6179" s="19" t="s">
        <v>8544</v>
      </c>
      <c r="C6179" s="19" t="s">
        <v>8641</v>
      </c>
      <c r="D6179" s="19" t="s">
        <v>8642</v>
      </c>
      <c r="E6179" s="20" t="s">
        <v>21</v>
      </c>
      <c r="F6179" s="19" t="s">
        <v>21</v>
      </c>
      <c r="G6179" s="180">
        <v>101474</v>
      </c>
      <c r="H6179" s="19" t="s">
        <v>8710</v>
      </c>
      <c r="I6179" s="19" t="s">
        <v>7429</v>
      </c>
      <c r="J6179" s="19" t="s">
        <v>9283</v>
      </c>
      <c r="K6179" s="20" t="s">
        <v>3720</v>
      </c>
      <c r="L6179" s="19" t="s">
        <v>25</v>
      </c>
    </row>
    <row r="6180" spans="1:12" x14ac:dyDescent="0.25">
      <c r="A6180" s="19" t="s">
        <v>8543</v>
      </c>
      <c r="B6180" s="19" t="s">
        <v>8544</v>
      </c>
      <c r="C6180" s="19" t="s">
        <v>8641</v>
      </c>
      <c r="D6180" s="19" t="s">
        <v>8642</v>
      </c>
      <c r="E6180" s="20" t="s">
        <v>21</v>
      </c>
      <c r="F6180" s="19" t="s">
        <v>21</v>
      </c>
      <c r="G6180" s="180">
        <v>101475</v>
      </c>
      <c r="H6180" s="19" t="s">
        <v>8712</v>
      </c>
      <c r="I6180" s="19" t="s">
        <v>7429</v>
      </c>
      <c r="J6180" s="19" t="s">
        <v>9283</v>
      </c>
      <c r="K6180" s="20" t="s">
        <v>5060</v>
      </c>
      <c r="L6180" s="19" t="s">
        <v>25</v>
      </c>
    </row>
    <row r="6181" spans="1:12" x14ac:dyDescent="0.25">
      <c r="A6181" s="19" t="s">
        <v>8543</v>
      </c>
      <c r="B6181" s="19" t="s">
        <v>8544</v>
      </c>
      <c r="C6181" s="19" t="s">
        <v>8641</v>
      </c>
      <c r="D6181" s="19" t="s">
        <v>8642</v>
      </c>
      <c r="E6181" s="20" t="s">
        <v>21</v>
      </c>
      <c r="F6181" s="19" t="s">
        <v>21</v>
      </c>
      <c r="G6181" s="180">
        <v>101476</v>
      </c>
      <c r="H6181" s="19" t="s">
        <v>8713</v>
      </c>
      <c r="I6181" s="19" t="s">
        <v>7429</v>
      </c>
      <c r="J6181" s="19" t="s">
        <v>9283</v>
      </c>
      <c r="K6181" s="20" t="s">
        <v>3056</v>
      </c>
      <c r="L6181" s="19" t="s">
        <v>25</v>
      </c>
    </row>
    <row r="6182" spans="1:12" x14ac:dyDescent="0.25">
      <c r="A6182" s="19" t="s">
        <v>8543</v>
      </c>
      <c r="B6182" s="19" t="s">
        <v>8544</v>
      </c>
      <c r="C6182" s="19" t="s">
        <v>8641</v>
      </c>
      <c r="D6182" s="19" t="s">
        <v>8642</v>
      </c>
      <c r="E6182" s="20" t="s">
        <v>21</v>
      </c>
      <c r="F6182" s="19" t="s">
        <v>21</v>
      </c>
      <c r="G6182" s="180">
        <v>101477</v>
      </c>
      <c r="H6182" s="19" t="s">
        <v>8714</v>
      </c>
      <c r="I6182" s="19" t="s">
        <v>7429</v>
      </c>
      <c r="J6182" s="19" t="s">
        <v>9283</v>
      </c>
      <c r="K6182" s="20" t="s">
        <v>3579</v>
      </c>
      <c r="L6182" s="19" t="s">
        <v>25</v>
      </c>
    </row>
    <row r="6183" spans="1:12" x14ac:dyDescent="0.25">
      <c r="A6183" s="19" t="s">
        <v>8543</v>
      </c>
      <c r="B6183" s="19" t="s">
        <v>8544</v>
      </c>
      <c r="C6183" s="19" t="s">
        <v>8641</v>
      </c>
      <c r="D6183" s="19" t="s">
        <v>8642</v>
      </c>
      <c r="E6183" s="20" t="s">
        <v>21</v>
      </c>
      <c r="F6183" s="19" t="s">
        <v>21</v>
      </c>
      <c r="G6183" s="180">
        <v>101478</v>
      </c>
      <c r="H6183" s="19" t="s">
        <v>8716</v>
      </c>
      <c r="I6183" s="19" t="s">
        <v>7429</v>
      </c>
      <c r="J6183" s="19" t="s">
        <v>9283</v>
      </c>
      <c r="K6183" s="20" t="s">
        <v>389</v>
      </c>
      <c r="L6183" s="19" t="s">
        <v>25</v>
      </c>
    </row>
    <row r="6184" spans="1:12" x14ac:dyDescent="0.25">
      <c r="A6184" s="19" t="s">
        <v>8543</v>
      </c>
      <c r="B6184" s="19" t="s">
        <v>8544</v>
      </c>
      <c r="C6184" s="19" t="s">
        <v>8641</v>
      </c>
      <c r="D6184" s="19" t="s">
        <v>8642</v>
      </c>
      <c r="E6184" s="20" t="s">
        <v>21</v>
      </c>
      <c r="F6184" s="19" t="s">
        <v>21</v>
      </c>
      <c r="G6184" s="180">
        <v>101480</v>
      </c>
      <c r="H6184" s="19" t="s">
        <v>8717</v>
      </c>
      <c r="I6184" s="19" t="s">
        <v>7429</v>
      </c>
      <c r="J6184" s="19" t="s">
        <v>9283</v>
      </c>
      <c r="K6184" s="20" t="s">
        <v>12619</v>
      </c>
      <c r="L6184" s="19" t="s">
        <v>25</v>
      </c>
    </row>
    <row r="6185" spans="1:12" x14ac:dyDescent="0.25">
      <c r="A6185" s="19" t="s">
        <v>8543</v>
      </c>
      <c r="B6185" s="19" t="s">
        <v>8544</v>
      </c>
      <c r="C6185" s="19" t="s">
        <v>8641</v>
      </c>
      <c r="D6185" s="19" t="s">
        <v>8642</v>
      </c>
      <c r="E6185" s="20" t="s">
        <v>21</v>
      </c>
      <c r="F6185" s="19" t="s">
        <v>21</v>
      </c>
      <c r="G6185" s="180">
        <v>101481</v>
      </c>
      <c r="H6185" s="19" t="s">
        <v>8718</v>
      </c>
      <c r="I6185" s="19" t="s">
        <v>7429</v>
      </c>
      <c r="J6185" s="19" t="s">
        <v>9283</v>
      </c>
      <c r="K6185" s="20" t="s">
        <v>78</v>
      </c>
      <c r="L6185" s="19" t="s">
        <v>25</v>
      </c>
    </row>
    <row r="6186" spans="1:12" x14ac:dyDescent="0.25">
      <c r="A6186" s="19" t="s">
        <v>8543</v>
      </c>
      <c r="B6186" s="19" t="s">
        <v>8544</v>
      </c>
      <c r="C6186" s="19" t="s">
        <v>8641</v>
      </c>
      <c r="D6186" s="19" t="s">
        <v>8642</v>
      </c>
      <c r="E6186" s="20" t="s">
        <v>21</v>
      </c>
      <c r="F6186" s="19" t="s">
        <v>21</v>
      </c>
      <c r="G6186" s="180">
        <v>101482</v>
      </c>
      <c r="H6186" s="19" t="s">
        <v>8719</v>
      </c>
      <c r="I6186" s="19" t="s">
        <v>7429</v>
      </c>
      <c r="J6186" s="19" t="s">
        <v>9283</v>
      </c>
      <c r="K6186" s="20" t="s">
        <v>5385</v>
      </c>
      <c r="L6186" s="19" t="s">
        <v>25</v>
      </c>
    </row>
    <row r="6187" spans="1:12" x14ac:dyDescent="0.25">
      <c r="A6187" s="19" t="s">
        <v>8543</v>
      </c>
      <c r="B6187" s="19" t="s">
        <v>8544</v>
      </c>
      <c r="C6187" s="19" t="s">
        <v>8641</v>
      </c>
      <c r="D6187" s="19" t="s">
        <v>8642</v>
      </c>
      <c r="E6187" s="20" t="s">
        <v>21</v>
      </c>
      <c r="F6187" s="19" t="s">
        <v>21</v>
      </c>
      <c r="G6187" s="180">
        <v>101483</v>
      </c>
      <c r="H6187" s="19" t="s">
        <v>8720</v>
      </c>
      <c r="I6187" s="19" t="s">
        <v>7429</v>
      </c>
      <c r="J6187" s="19" t="s">
        <v>9283</v>
      </c>
      <c r="K6187" s="20" t="s">
        <v>8904</v>
      </c>
      <c r="L6187" s="19" t="s">
        <v>25</v>
      </c>
    </row>
    <row r="6188" spans="1:12" x14ac:dyDescent="0.25">
      <c r="A6188" s="19" t="s">
        <v>8543</v>
      </c>
      <c r="B6188" s="19" t="s">
        <v>8544</v>
      </c>
      <c r="C6188" s="19" t="s">
        <v>8641</v>
      </c>
      <c r="D6188" s="19" t="s">
        <v>8642</v>
      </c>
      <c r="E6188" s="20" t="s">
        <v>21</v>
      </c>
      <c r="F6188" s="19" t="s">
        <v>21</v>
      </c>
      <c r="G6188" s="180">
        <v>101484</v>
      </c>
      <c r="H6188" s="19" t="s">
        <v>8722</v>
      </c>
      <c r="I6188" s="19" t="s">
        <v>7429</v>
      </c>
      <c r="J6188" s="19" t="s">
        <v>9283</v>
      </c>
      <c r="K6188" s="20" t="s">
        <v>10530</v>
      </c>
      <c r="L6188" s="19" t="s">
        <v>25</v>
      </c>
    </row>
    <row r="6189" spans="1:12" x14ac:dyDescent="0.25">
      <c r="A6189" s="19" t="s">
        <v>8543</v>
      </c>
      <c r="B6189" s="19" t="s">
        <v>8544</v>
      </c>
      <c r="C6189" s="19" t="s">
        <v>8641</v>
      </c>
      <c r="D6189" s="19" t="s">
        <v>8642</v>
      </c>
      <c r="E6189" s="20" t="s">
        <v>21</v>
      </c>
      <c r="F6189" s="19" t="s">
        <v>21</v>
      </c>
      <c r="G6189" s="180">
        <v>101485</v>
      </c>
      <c r="H6189" s="19" t="s">
        <v>8723</v>
      </c>
      <c r="I6189" s="19" t="s">
        <v>7429</v>
      </c>
      <c r="J6189" s="19" t="s">
        <v>9283</v>
      </c>
      <c r="K6189" s="20" t="s">
        <v>12620</v>
      </c>
      <c r="L6189" s="19" t="s">
        <v>25</v>
      </c>
    </row>
    <row r="6190" spans="1:12" x14ac:dyDescent="0.25">
      <c r="A6190" s="19" t="s">
        <v>8543</v>
      </c>
      <c r="B6190" s="19" t="s">
        <v>8544</v>
      </c>
      <c r="C6190" s="19" t="s">
        <v>8641</v>
      </c>
      <c r="D6190" s="19" t="s">
        <v>8642</v>
      </c>
      <c r="E6190" s="20" t="s">
        <v>21</v>
      </c>
      <c r="F6190" s="19" t="s">
        <v>21</v>
      </c>
      <c r="G6190" s="180">
        <v>101486</v>
      </c>
      <c r="H6190" s="19" t="s">
        <v>8724</v>
      </c>
      <c r="I6190" s="19" t="s">
        <v>7429</v>
      </c>
      <c r="J6190" s="19" t="s">
        <v>9283</v>
      </c>
      <c r="K6190" s="20" t="s">
        <v>10365</v>
      </c>
      <c r="L6190" s="19" t="s">
        <v>25</v>
      </c>
    </row>
    <row r="6191" spans="1:12" x14ac:dyDescent="0.25">
      <c r="A6191" s="19" t="s">
        <v>8543</v>
      </c>
      <c r="B6191" s="19" t="s">
        <v>8544</v>
      </c>
      <c r="C6191" s="19" t="s">
        <v>8641</v>
      </c>
      <c r="D6191" s="19" t="s">
        <v>8642</v>
      </c>
      <c r="E6191" s="20" t="s">
        <v>21</v>
      </c>
      <c r="F6191" s="19" t="s">
        <v>21</v>
      </c>
      <c r="G6191" s="180">
        <v>101487</v>
      </c>
      <c r="H6191" s="19" t="s">
        <v>8725</v>
      </c>
      <c r="I6191" s="19" t="s">
        <v>7429</v>
      </c>
      <c r="J6191" s="19" t="s">
        <v>9283</v>
      </c>
      <c r="K6191" s="20" t="s">
        <v>12621</v>
      </c>
      <c r="L6191" s="19" t="s">
        <v>25</v>
      </c>
    </row>
    <row r="6192" spans="1:12" x14ac:dyDescent="0.25">
      <c r="A6192" s="19" t="s">
        <v>8543</v>
      </c>
      <c r="B6192" s="19" t="s">
        <v>8544</v>
      </c>
      <c r="C6192" s="19" t="s">
        <v>8641</v>
      </c>
      <c r="D6192" s="19" t="s">
        <v>8642</v>
      </c>
      <c r="E6192" s="20" t="s">
        <v>21</v>
      </c>
      <c r="F6192" s="19" t="s">
        <v>21</v>
      </c>
      <c r="G6192" s="180">
        <v>101488</v>
      </c>
      <c r="H6192" s="19" t="s">
        <v>8726</v>
      </c>
      <c r="I6192" s="19" t="s">
        <v>7429</v>
      </c>
      <c r="J6192" s="19" t="s">
        <v>9283</v>
      </c>
      <c r="K6192" s="20" t="s">
        <v>11468</v>
      </c>
      <c r="L6192" s="19" t="s">
        <v>25</v>
      </c>
    </row>
    <row r="6193" spans="1:12" x14ac:dyDescent="0.25">
      <c r="A6193" s="19" t="s">
        <v>8728</v>
      </c>
      <c r="B6193" s="19" t="s">
        <v>8729</v>
      </c>
      <c r="C6193" s="19" t="s">
        <v>8730</v>
      </c>
      <c r="D6193" s="19" t="s">
        <v>8731</v>
      </c>
      <c r="E6193" s="20" t="s">
        <v>21</v>
      </c>
      <c r="F6193" s="19" t="s">
        <v>21</v>
      </c>
      <c r="G6193" s="180">
        <v>101188</v>
      </c>
      <c r="H6193" s="19" t="s">
        <v>8732</v>
      </c>
      <c r="I6193" s="19" t="s">
        <v>15747</v>
      </c>
      <c r="J6193" s="19" t="s">
        <v>23</v>
      </c>
      <c r="K6193" s="20" t="s">
        <v>9626</v>
      </c>
      <c r="L6193" s="19" t="s">
        <v>25</v>
      </c>
    </row>
    <row r="6194" spans="1:12" x14ac:dyDescent="0.25">
      <c r="A6194" s="19" t="s">
        <v>8728</v>
      </c>
      <c r="B6194" s="19" t="s">
        <v>8729</v>
      </c>
      <c r="C6194" s="19" t="s">
        <v>8730</v>
      </c>
      <c r="D6194" s="19" t="s">
        <v>8731</v>
      </c>
      <c r="E6194" s="20" t="s">
        <v>21</v>
      </c>
      <c r="F6194" s="19" t="s">
        <v>21</v>
      </c>
      <c r="G6194" s="180">
        <v>101189</v>
      </c>
      <c r="H6194" s="19" t="s">
        <v>8733</v>
      </c>
      <c r="I6194" s="19" t="s">
        <v>15747</v>
      </c>
      <c r="J6194" s="19" t="s">
        <v>23</v>
      </c>
      <c r="K6194" s="20" t="s">
        <v>12622</v>
      </c>
      <c r="L6194" s="19" t="s">
        <v>25</v>
      </c>
    </row>
    <row r="6195" spans="1:12" x14ac:dyDescent="0.25">
      <c r="A6195" s="19" t="s">
        <v>8728</v>
      </c>
      <c r="B6195" s="19" t="s">
        <v>8729</v>
      </c>
      <c r="C6195" s="19" t="s">
        <v>8730</v>
      </c>
      <c r="D6195" s="19" t="s">
        <v>8731</v>
      </c>
      <c r="E6195" s="20" t="s">
        <v>21</v>
      </c>
      <c r="F6195" s="19" t="s">
        <v>21</v>
      </c>
      <c r="G6195" s="180">
        <v>101190</v>
      </c>
      <c r="H6195" s="19" t="s">
        <v>8735</v>
      </c>
      <c r="I6195" s="19" t="s">
        <v>15747</v>
      </c>
      <c r="J6195" s="19" t="s">
        <v>23</v>
      </c>
      <c r="K6195" s="20" t="s">
        <v>12623</v>
      </c>
      <c r="L6195" s="19" t="s">
        <v>25</v>
      </c>
    </row>
    <row r="6196" spans="1:12" x14ac:dyDescent="0.25">
      <c r="A6196" s="19" t="s">
        <v>8728</v>
      </c>
      <c r="B6196" s="19" t="s">
        <v>8729</v>
      </c>
      <c r="C6196" s="19" t="s">
        <v>8730</v>
      </c>
      <c r="D6196" s="19" t="s">
        <v>8731</v>
      </c>
      <c r="E6196" s="20" t="s">
        <v>21</v>
      </c>
      <c r="F6196" s="19" t="s">
        <v>21</v>
      </c>
      <c r="G6196" s="180">
        <v>101191</v>
      </c>
      <c r="H6196" s="19" t="s">
        <v>8736</v>
      </c>
      <c r="I6196" s="19" t="s">
        <v>15747</v>
      </c>
      <c r="J6196" s="19" t="s">
        <v>23</v>
      </c>
      <c r="K6196" s="20" t="s">
        <v>12369</v>
      </c>
      <c r="L6196" s="19" t="s">
        <v>25</v>
      </c>
    </row>
    <row r="6197" spans="1:12" x14ac:dyDescent="0.25">
      <c r="A6197" s="19" t="s">
        <v>8728</v>
      </c>
      <c r="B6197" s="19" t="s">
        <v>8729</v>
      </c>
      <c r="C6197" s="19" t="s">
        <v>8730</v>
      </c>
      <c r="D6197" s="19" t="s">
        <v>8731</v>
      </c>
      <c r="E6197" s="20" t="s">
        <v>21</v>
      </c>
      <c r="F6197" s="19" t="s">
        <v>21</v>
      </c>
      <c r="G6197" s="180">
        <v>101192</v>
      </c>
      <c r="H6197" s="19" t="s">
        <v>8737</v>
      </c>
      <c r="I6197" s="19" t="s">
        <v>15747</v>
      </c>
      <c r="J6197" s="19" t="s">
        <v>23</v>
      </c>
      <c r="K6197" s="20" t="s">
        <v>12624</v>
      </c>
      <c r="L6197" s="19" t="s">
        <v>25</v>
      </c>
    </row>
    <row r="6198" spans="1:12" x14ac:dyDescent="0.25">
      <c r="A6198" s="19" t="s">
        <v>8728</v>
      </c>
      <c r="B6198" s="19" t="s">
        <v>8729</v>
      </c>
      <c r="C6198" s="19" t="s">
        <v>8730</v>
      </c>
      <c r="D6198" s="19" t="s">
        <v>8731</v>
      </c>
      <c r="E6198" s="20" t="s">
        <v>21</v>
      </c>
      <c r="F6198" s="19" t="s">
        <v>21</v>
      </c>
      <c r="G6198" s="180">
        <v>101193</v>
      </c>
      <c r="H6198" s="19" t="s">
        <v>8739</v>
      </c>
      <c r="I6198" s="19" t="s">
        <v>15747</v>
      </c>
      <c r="J6198" s="19" t="s">
        <v>23</v>
      </c>
      <c r="K6198" s="20" t="s">
        <v>9777</v>
      </c>
      <c r="L6198" s="19" t="s">
        <v>25</v>
      </c>
    </row>
    <row r="6199" spans="1:12" x14ac:dyDescent="0.25">
      <c r="A6199" s="19" t="s">
        <v>8728</v>
      </c>
      <c r="B6199" s="19" t="s">
        <v>8729</v>
      </c>
      <c r="C6199" s="19" t="s">
        <v>8730</v>
      </c>
      <c r="D6199" s="19" t="s">
        <v>8731</v>
      </c>
      <c r="E6199" s="20" t="s">
        <v>21</v>
      </c>
      <c r="F6199" s="19" t="s">
        <v>21</v>
      </c>
      <c r="G6199" s="180">
        <v>101194</v>
      </c>
      <c r="H6199" s="19" t="s">
        <v>8740</v>
      </c>
      <c r="I6199" s="19" t="s">
        <v>15747</v>
      </c>
      <c r="J6199" s="19" t="s">
        <v>23</v>
      </c>
      <c r="K6199" s="20" t="s">
        <v>12625</v>
      </c>
      <c r="L6199" s="19" t="s">
        <v>25</v>
      </c>
    </row>
    <row r="6200" spans="1:12" x14ac:dyDescent="0.25">
      <c r="A6200" s="19" t="s">
        <v>8728</v>
      </c>
      <c r="B6200" s="19" t="s">
        <v>8729</v>
      </c>
      <c r="C6200" s="19" t="s">
        <v>8730</v>
      </c>
      <c r="D6200" s="19" t="s">
        <v>8731</v>
      </c>
      <c r="E6200" s="20" t="s">
        <v>21</v>
      </c>
      <c r="F6200" s="19" t="s">
        <v>21</v>
      </c>
      <c r="G6200" s="180">
        <v>101197</v>
      </c>
      <c r="H6200" s="19" t="s">
        <v>8741</v>
      </c>
      <c r="I6200" s="19" t="s">
        <v>15747</v>
      </c>
      <c r="J6200" s="19" t="s">
        <v>23</v>
      </c>
      <c r="K6200" s="20" t="s">
        <v>12626</v>
      </c>
      <c r="L6200" s="19" t="s">
        <v>25</v>
      </c>
    </row>
    <row r="6201" spans="1:12" x14ac:dyDescent="0.25">
      <c r="A6201" s="19" t="s">
        <v>8728</v>
      </c>
      <c r="B6201" s="19" t="s">
        <v>8729</v>
      </c>
      <c r="C6201" s="19" t="s">
        <v>8730</v>
      </c>
      <c r="D6201" s="19" t="s">
        <v>8731</v>
      </c>
      <c r="E6201" s="20" t="s">
        <v>21</v>
      </c>
      <c r="F6201" s="19" t="s">
        <v>21</v>
      </c>
      <c r="G6201" s="180">
        <v>101198</v>
      </c>
      <c r="H6201" s="19" t="s">
        <v>8742</v>
      </c>
      <c r="I6201" s="19" t="s">
        <v>15747</v>
      </c>
      <c r="J6201" s="19" t="s">
        <v>23</v>
      </c>
      <c r="K6201" s="20" t="s">
        <v>7806</v>
      </c>
      <c r="L6201" s="19" t="s">
        <v>25</v>
      </c>
    </row>
    <row r="6202" spans="1:12" x14ac:dyDescent="0.25">
      <c r="A6202" s="19" t="s">
        <v>8728</v>
      </c>
      <c r="B6202" s="19" t="s">
        <v>8729</v>
      </c>
      <c r="C6202" s="19" t="s">
        <v>8730</v>
      </c>
      <c r="D6202" s="19" t="s">
        <v>8731</v>
      </c>
      <c r="E6202" s="20" t="s">
        <v>21</v>
      </c>
      <c r="F6202" s="19" t="s">
        <v>21</v>
      </c>
      <c r="G6202" s="180">
        <v>101199</v>
      </c>
      <c r="H6202" s="19" t="s">
        <v>8743</v>
      </c>
      <c r="I6202" s="19" t="s">
        <v>15747</v>
      </c>
      <c r="J6202" s="19" t="s">
        <v>23</v>
      </c>
      <c r="K6202" s="20" t="s">
        <v>12627</v>
      </c>
      <c r="L6202" s="19" t="s">
        <v>25</v>
      </c>
    </row>
    <row r="6203" spans="1:12" x14ac:dyDescent="0.25">
      <c r="A6203" s="19" t="s">
        <v>8728</v>
      </c>
      <c r="B6203" s="19" t="s">
        <v>8729</v>
      </c>
      <c r="C6203" s="19" t="s">
        <v>8730</v>
      </c>
      <c r="D6203" s="19" t="s">
        <v>8731</v>
      </c>
      <c r="E6203" s="20" t="s">
        <v>21</v>
      </c>
      <c r="F6203" s="19" t="s">
        <v>21</v>
      </c>
      <c r="G6203" s="180">
        <v>101200</v>
      </c>
      <c r="H6203" s="19" t="s">
        <v>8744</v>
      </c>
      <c r="I6203" s="19" t="s">
        <v>15747</v>
      </c>
      <c r="J6203" s="19" t="s">
        <v>23</v>
      </c>
      <c r="K6203" s="20" t="s">
        <v>3476</v>
      </c>
      <c r="L6203" s="19" t="s">
        <v>25</v>
      </c>
    </row>
    <row r="6204" spans="1:12" x14ac:dyDescent="0.25">
      <c r="A6204" s="19" t="s">
        <v>8728</v>
      </c>
      <c r="B6204" s="19" t="s">
        <v>8729</v>
      </c>
      <c r="C6204" s="19" t="s">
        <v>8730</v>
      </c>
      <c r="D6204" s="19" t="s">
        <v>8731</v>
      </c>
      <c r="E6204" s="20" t="s">
        <v>21</v>
      </c>
      <c r="F6204" s="19" t="s">
        <v>21</v>
      </c>
      <c r="G6204" s="180">
        <v>101201</v>
      </c>
      <c r="H6204" s="19" t="s">
        <v>8746</v>
      </c>
      <c r="I6204" s="19" t="s">
        <v>15747</v>
      </c>
      <c r="J6204" s="19" t="s">
        <v>23</v>
      </c>
      <c r="K6204" s="20" t="s">
        <v>1020</v>
      </c>
      <c r="L6204" s="19" t="s">
        <v>25</v>
      </c>
    </row>
    <row r="6205" spans="1:12" x14ac:dyDescent="0.25">
      <c r="A6205" s="19" t="s">
        <v>8728</v>
      </c>
      <c r="B6205" s="19" t="s">
        <v>8729</v>
      </c>
      <c r="C6205" s="19" t="s">
        <v>8730</v>
      </c>
      <c r="D6205" s="19" t="s">
        <v>8731</v>
      </c>
      <c r="E6205" s="20" t="s">
        <v>21</v>
      </c>
      <c r="F6205" s="19" t="s">
        <v>21</v>
      </c>
      <c r="G6205" s="180">
        <v>101202</v>
      </c>
      <c r="H6205" s="19" t="s">
        <v>8747</v>
      </c>
      <c r="I6205" s="19" t="s">
        <v>15747</v>
      </c>
      <c r="J6205" s="19" t="s">
        <v>23</v>
      </c>
      <c r="K6205" s="20" t="s">
        <v>10788</v>
      </c>
      <c r="L6205" s="19" t="s">
        <v>25</v>
      </c>
    </row>
    <row r="6206" spans="1:12" x14ac:dyDescent="0.25">
      <c r="A6206" s="19" t="s">
        <v>8728</v>
      </c>
      <c r="B6206" s="19" t="s">
        <v>8729</v>
      </c>
      <c r="C6206" s="19" t="s">
        <v>8730</v>
      </c>
      <c r="D6206" s="19" t="s">
        <v>8731</v>
      </c>
      <c r="E6206" s="20" t="s">
        <v>21</v>
      </c>
      <c r="F6206" s="19" t="s">
        <v>21</v>
      </c>
      <c r="G6206" s="180">
        <v>101203</v>
      </c>
      <c r="H6206" s="19" t="s">
        <v>8749</v>
      </c>
      <c r="I6206" s="19" t="s">
        <v>15747</v>
      </c>
      <c r="J6206" s="19" t="s">
        <v>23</v>
      </c>
      <c r="K6206" s="20" t="s">
        <v>9575</v>
      </c>
      <c r="L6206" s="19" t="s">
        <v>25</v>
      </c>
    </row>
    <row r="6207" spans="1:12" x14ac:dyDescent="0.25">
      <c r="A6207" s="19" t="s">
        <v>8728</v>
      </c>
      <c r="B6207" s="19" t="s">
        <v>8729</v>
      </c>
      <c r="C6207" s="19" t="s">
        <v>8730</v>
      </c>
      <c r="D6207" s="19" t="s">
        <v>8731</v>
      </c>
      <c r="E6207" s="20" t="s">
        <v>21</v>
      </c>
      <c r="F6207" s="19" t="s">
        <v>21</v>
      </c>
      <c r="G6207" s="180">
        <v>101204</v>
      </c>
      <c r="H6207" s="19" t="s">
        <v>8751</v>
      </c>
      <c r="I6207" s="19" t="s">
        <v>15747</v>
      </c>
      <c r="J6207" s="19" t="s">
        <v>23</v>
      </c>
      <c r="K6207" s="20" t="s">
        <v>3356</v>
      </c>
      <c r="L6207" s="19" t="s">
        <v>25</v>
      </c>
    </row>
    <row r="6208" spans="1:12" x14ac:dyDescent="0.25">
      <c r="A6208" s="19" t="s">
        <v>8728</v>
      </c>
      <c r="B6208" s="19" t="s">
        <v>8729</v>
      </c>
      <c r="C6208" s="19" t="s">
        <v>8730</v>
      </c>
      <c r="D6208" s="19" t="s">
        <v>8731</v>
      </c>
      <c r="E6208" s="20" t="s">
        <v>21</v>
      </c>
      <c r="F6208" s="19" t="s">
        <v>21</v>
      </c>
      <c r="G6208" s="180">
        <v>101205</v>
      </c>
      <c r="H6208" s="19" t="s">
        <v>8753</v>
      </c>
      <c r="I6208" s="19" t="s">
        <v>15747</v>
      </c>
      <c r="J6208" s="19" t="s">
        <v>23</v>
      </c>
      <c r="K6208" s="20" t="s">
        <v>10788</v>
      </c>
      <c r="L6208" s="19" t="s">
        <v>25</v>
      </c>
    </row>
    <row r="6209" spans="1:12" x14ac:dyDescent="0.25">
      <c r="A6209" s="19" t="s">
        <v>8728</v>
      </c>
      <c r="B6209" s="19" t="s">
        <v>8729</v>
      </c>
      <c r="C6209" s="19" t="s">
        <v>8754</v>
      </c>
      <c r="D6209" s="19" t="s">
        <v>8755</v>
      </c>
      <c r="E6209" s="20">
        <v>74244</v>
      </c>
      <c r="F6209" s="19" t="s">
        <v>8756</v>
      </c>
      <c r="G6209" s="19" t="s">
        <v>8757</v>
      </c>
      <c r="H6209" s="19" t="s">
        <v>8758</v>
      </c>
      <c r="I6209" s="19" t="s">
        <v>15719</v>
      </c>
      <c r="J6209" s="19" t="s">
        <v>9283</v>
      </c>
      <c r="K6209" s="20" t="s">
        <v>12628</v>
      </c>
      <c r="L6209" s="19" t="s">
        <v>25</v>
      </c>
    </row>
    <row r="6210" spans="1:12" x14ac:dyDescent="0.25">
      <c r="A6210" s="19" t="s">
        <v>8728</v>
      </c>
      <c r="B6210" s="19" t="s">
        <v>8729</v>
      </c>
      <c r="C6210" s="19" t="s">
        <v>8760</v>
      </c>
      <c r="D6210" s="19" t="s">
        <v>8761</v>
      </c>
      <c r="E6210" s="20" t="s">
        <v>21</v>
      </c>
      <c r="F6210" s="19" t="s">
        <v>21</v>
      </c>
      <c r="G6210" s="180">
        <v>98509</v>
      </c>
      <c r="H6210" s="19" t="s">
        <v>8762</v>
      </c>
      <c r="I6210" s="19" t="s">
        <v>15692</v>
      </c>
      <c r="J6210" s="19" t="s">
        <v>23</v>
      </c>
      <c r="K6210" s="20" t="s">
        <v>12629</v>
      </c>
      <c r="L6210" s="19" t="s">
        <v>25</v>
      </c>
    </row>
    <row r="6211" spans="1:12" x14ac:dyDescent="0.25">
      <c r="A6211" s="19" t="s">
        <v>8728</v>
      </c>
      <c r="B6211" s="19" t="s">
        <v>8729</v>
      </c>
      <c r="C6211" s="19" t="s">
        <v>8760</v>
      </c>
      <c r="D6211" s="19" t="s">
        <v>8761</v>
      </c>
      <c r="E6211" s="20" t="s">
        <v>21</v>
      </c>
      <c r="F6211" s="19" t="s">
        <v>21</v>
      </c>
      <c r="G6211" s="180">
        <v>98510</v>
      </c>
      <c r="H6211" s="19" t="s">
        <v>8763</v>
      </c>
      <c r="I6211" s="19" t="s">
        <v>15692</v>
      </c>
      <c r="J6211" s="19" t="s">
        <v>23</v>
      </c>
      <c r="K6211" s="20" t="s">
        <v>7979</v>
      </c>
      <c r="L6211" s="19" t="s">
        <v>25</v>
      </c>
    </row>
    <row r="6212" spans="1:12" x14ac:dyDescent="0.25">
      <c r="A6212" s="19" t="s">
        <v>8728</v>
      </c>
      <c r="B6212" s="19" t="s">
        <v>8729</v>
      </c>
      <c r="C6212" s="19" t="s">
        <v>8760</v>
      </c>
      <c r="D6212" s="19" t="s">
        <v>8761</v>
      </c>
      <c r="E6212" s="20" t="s">
        <v>21</v>
      </c>
      <c r="F6212" s="19" t="s">
        <v>21</v>
      </c>
      <c r="G6212" s="180">
        <v>98511</v>
      </c>
      <c r="H6212" s="19" t="s">
        <v>8765</v>
      </c>
      <c r="I6212" s="19" t="s">
        <v>15692</v>
      </c>
      <c r="J6212" s="19" t="s">
        <v>23</v>
      </c>
      <c r="K6212" s="20" t="s">
        <v>12630</v>
      </c>
      <c r="L6212" s="19" t="s">
        <v>25</v>
      </c>
    </row>
    <row r="6213" spans="1:12" x14ac:dyDescent="0.25">
      <c r="A6213" s="19" t="s">
        <v>8728</v>
      </c>
      <c r="B6213" s="19" t="s">
        <v>8729</v>
      </c>
      <c r="C6213" s="19" t="s">
        <v>8760</v>
      </c>
      <c r="D6213" s="19" t="s">
        <v>8761</v>
      </c>
      <c r="E6213" s="20" t="s">
        <v>21</v>
      </c>
      <c r="F6213" s="19" t="s">
        <v>21</v>
      </c>
      <c r="G6213" s="180">
        <v>98516</v>
      </c>
      <c r="H6213" s="19" t="s">
        <v>8766</v>
      </c>
      <c r="I6213" s="19" t="s">
        <v>15692</v>
      </c>
      <c r="J6213" s="19" t="s">
        <v>9283</v>
      </c>
      <c r="K6213" s="20" t="s">
        <v>12631</v>
      </c>
      <c r="L6213" s="19" t="s">
        <v>25</v>
      </c>
    </row>
    <row r="6214" spans="1:12" x14ac:dyDescent="0.25">
      <c r="A6214" s="19" t="s">
        <v>8728</v>
      </c>
      <c r="B6214" s="19" t="s">
        <v>8729</v>
      </c>
      <c r="C6214" s="19" t="s">
        <v>8760</v>
      </c>
      <c r="D6214" s="19" t="s">
        <v>8761</v>
      </c>
      <c r="E6214" s="20" t="s">
        <v>21</v>
      </c>
      <c r="F6214" s="19" t="s">
        <v>21</v>
      </c>
      <c r="G6214" s="180">
        <v>98519</v>
      </c>
      <c r="H6214" s="19" t="s">
        <v>8767</v>
      </c>
      <c r="I6214" s="19" t="s">
        <v>15719</v>
      </c>
      <c r="J6214" s="19" t="s">
        <v>23</v>
      </c>
      <c r="K6214" s="20" t="s">
        <v>1287</v>
      </c>
      <c r="L6214" s="19" t="s">
        <v>25</v>
      </c>
    </row>
    <row r="6215" spans="1:12" x14ac:dyDescent="0.25">
      <c r="A6215" s="19" t="s">
        <v>8728</v>
      </c>
      <c r="B6215" s="19" t="s">
        <v>8729</v>
      </c>
      <c r="C6215" s="19" t="s">
        <v>8760</v>
      </c>
      <c r="D6215" s="19" t="s">
        <v>8761</v>
      </c>
      <c r="E6215" s="20" t="s">
        <v>21</v>
      </c>
      <c r="F6215" s="19" t="s">
        <v>21</v>
      </c>
      <c r="G6215" s="180">
        <v>98520</v>
      </c>
      <c r="H6215" s="19" t="s">
        <v>8769</v>
      </c>
      <c r="I6215" s="19" t="s">
        <v>15719</v>
      </c>
      <c r="J6215" s="19" t="s">
        <v>23</v>
      </c>
      <c r="K6215" s="20" t="s">
        <v>1388</v>
      </c>
      <c r="L6215" s="19" t="s">
        <v>25</v>
      </c>
    </row>
    <row r="6216" spans="1:12" x14ac:dyDescent="0.25">
      <c r="A6216" s="19" t="s">
        <v>8728</v>
      </c>
      <c r="B6216" s="19" t="s">
        <v>8729</v>
      </c>
      <c r="C6216" s="19" t="s">
        <v>8760</v>
      </c>
      <c r="D6216" s="19" t="s">
        <v>8761</v>
      </c>
      <c r="E6216" s="20" t="s">
        <v>21</v>
      </c>
      <c r="F6216" s="19" t="s">
        <v>21</v>
      </c>
      <c r="G6216" s="180">
        <v>98521</v>
      </c>
      <c r="H6216" s="19" t="s">
        <v>8770</v>
      </c>
      <c r="I6216" s="19" t="s">
        <v>15719</v>
      </c>
      <c r="J6216" s="19" t="s">
        <v>23</v>
      </c>
      <c r="K6216" s="20" t="s">
        <v>1588</v>
      </c>
      <c r="L6216" s="19" t="s">
        <v>25</v>
      </c>
    </row>
    <row r="6217" spans="1:12" x14ac:dyDescent="0.25">
      <c r="A6217" s="19" t="s">
        <v>8728</v>
      </c>
      <c r="B6217" s="19" t="s">
        <v>8729</v>
      </c>
      <c r="C6217" s="19" t="s">
        <v>8760</v>
      </c>
      <c r="D6217" s="19" t="s">
        <v>8761</v>
      </c>
      <c r="E6217" s="20" t="s">
        <v>21</v>
      </c>
      <c r="F6217" s="19" t="s">
        <v>21</v>
      </c>
      <c r="G6217" s="180">
        <v>98522</v>
      </c>
      <c r="H6217" s="19" t="s">
        <v>8771</v>
      </c>
      <c r="I6217" s="19" t="s">
        <v>15747</v>
      </c>
      <c r="J6217" s="19" t="s">
        <v>9283</v>
      </c>
      <c r="K6217" s="20" t="s">
        <v>12632</v>
      </c>
      <c r="L6217" s="19" t="s">
        <v>25</v>
      </c>
    </row>
    <row r="6218" spans="1:12" x14ac:dyDescent="0.25">
      <c r="A6218" s="19" t="s">
        <v>8728</v>
      </c>
      <c r="B6218" s="19" t="s">
        <v>8729</v>
      </c>
      <c r="C6218" s="19" t="s">
        <v>8760</v>
      </c>
      <c r="D6218" s="19" t="s">
        <v>8761</v>
      </c>
      <c r="E6218" s="20" t="s">
        <v>21</v>
      </c>
      <c r="F6218" s="19" t="s">
        <v>21</v>
      </c>
      <c r="G6218" s="180">
        <v>98524</v>
      </c>
      <c r="H6218" s="19" t="s">
        <v>8772</v>
      </c>
      <c r="I6218" s="19" t="s">
        <v>15719</v>
      </c>
      <c r="J6218" s="19" t="s">
        <v>23</v>
      </c>
      <c r="K6218" s="20" t="s">
        <v>12559</v>
      </c>
      <c r="L6218" s="19" t="s">
        <v>25</v>
      </c>
    </row>
    <row r="6219" spans="1:12" x14ac:dyDescent="0.25">
      <c r="A6219" s="19" t="s">
        <v>8728</v>
      </c>
      <c r="B6219" s="19" t="s">
        <v>8729</v>
      </c>
      <c r="C6219" s="19" t="s">
        <v>8774</v>
      </c>
      <c r="D6219" s="19" t="s">
        <v>8775</v>
      </c>
      <c r="E6219" s="20" t="s">
        <v>21</v>
      </c>
      <c r="F6219" s="19" t="s">
        <v>21</v>
      </c>
      <c r="G6219" s="180">
        <v>98503</v>
      </c>
      <c r="H6219" s="19" t="s">
        <v>8776</v>
      </c>
      <c r="I6219" s="19" t="s">
        <v>15719</v>
      </c>
      <c r="J6219" s="19" t="s">
        <v>23</v>
      </c>
      <c r="K6219" s="20" t="s">
        <v>12633</v>
      </c>
      <c r="L6219" s="19" t="s">
        <v>25</v>
      </c>
    </row>
    <row r="6220" spans="1:12" x14ac:dyDescent="0.25">
      <c r="A6220" s="19" t="s">
        <v>8728</v>
      </c>
      <c r="B6220" s="19" t="s">
        <v>8729</v>
      </c>
      <c r="C6220" s="19" t="s">
        <v>8774</v>
      </c>
      <c r="D6220" s="19" t="s">
        <v>8775</v>
      </c>
      <c r="E6220" s="20" t="s">
        <v>21</v>
      </c>
      <c r="F6220" s="19" t="s">
        <v>21</v>
      </c>
      <c r="G6220" s="180">
        <v>98504</v>
      </c>
      <c r="H6220" s="19" t="s">
        <v>8777</v>
      </c>
      <c r="I6220" s="19" t="s">
        <v>15719</v>
      </c>
      <c r="J6220" s="19" t="s">
        <v>23</v>
      </c>
      <c r="K6220" s="20" t="s">
        <v>3082</v>
      </c>
      <c r="L6220" s="19" t="s">
        <v>25</v>
      </c>
    </row>
    <row r="6221" spans="1:12" x14ac:dyDescent="0.25">
      <c r="A6221" s="19" t="s">
        <v>8728</v>
      </c>
      <c r="B6221" s="19" t="s">
        <v>8729</v>
      </c>
      <c r="C6221" s="19" t="s">
        <v>8774</v>
      </c>
      <c r="D6221" s="19" t="s">
        <v>8775</v>
      </c>
      <c r="E6221" s="20" t="s">
        <v>21</v>
      </c>
      <c r="F6221" s="19" t="s">
        <v>21</v>
      </c>
      <c r="G6221" s="180">
        <v>98505</v>
      </c>
      <c r="H6221" s="19" t="s">
        <v>8778</v>
      </c>
      <c r="I6221" s="19" t="s">
        <v>15719</v>
      </c>
      <c r="J6221" s="19" t="s">
        <v>23</v>
      </c>
      <c r="K6221" s="20" t="s">
        <v>12634</v>
      </c>
      <c r="L6221" s="19" t="s">
        <v>25</v>
      </c>
    </row>
    <row r="6222" spans="1:12" x14ac:dyDescent="0.25">
      <c r="A6222" s="19" t="s">
        <v>8728</v>
      </c>
      <c r="B6222" s="19" t="s">
        <v>8729</v>
      </c>
      <c r="C6222" s="19" t="s">
        <v>8779</v>
      </c>
      <c r="D6222" s="19" t="s">
        <v>8780</v>
      </c>
      <c r="E6222" s="20" t="s">
        <v>21</v>
      </c>
      <c r="F6222" s="19" t="s">
        <v>21</v>
      </c>
      <c r="G6222" s="180">
        <v>98525</v>
      </c>
      <c r="H6222" s="19" t="s">
        <v>8781</v>
      </c>
      <c r="I6222" s="19" t="s">
        <v>15719</v>
      </c>
      <c r="J6222" s="19" t="s">
        <v>9283</v>
      </c>
      <c r="K6222" s="20" t="s">
        <v>1588</v>
      </c>
      <c r="L6222" s="19" t="s">
        <v>25</v>
      </c>
    </row>
    <row r="6223" spans="1:12" x14ac:dyDescent="0.25">
      <c r="A6223" s="19" t="s">
        <v>8728</v>
      </c>
      <c r="B6223" s="19" t="s">
        <v>8729</v>
      </c>
      <c r="C6223" s="19" t="s">
        <v>8779</v>
      </c>
      <c r="D6223" s="19" t="s">
        <v>8780</v>
      </c>
      <c r="E6223" s="20" t="s">
        <v>21</v>
      </c>
      <c r="F6223" s="19" t="s">
        <v>21</v>
      </c>
      <c r="G6223" s="180">
        <v>98526</v>
      </c>
      <c r="H6223" s="19" t="s">
        <v>8782</v>
      </c>
      <c r="I6223" s="19" t="s">
        <v>15692</v>
      </c>
      <c r="J6223" s="19" t="s">
        <v>23</v>
      </c>
      <c r="K6223" s="20" t="s">
        <v>12635</v>
      </c>
      <c r="L6223" s="19" t="s">
        <v>25</v>
      </c>
    </row>
    <row r="6224" spans="1:12" x14ac:dyDescent="0.25">
      <c r="A6224" s="19" t="s">
        <v>8728</v>
      </c>
      <c r="B6224" s="19" t="s">
        <v>8729</v>
      </c>
      <c r="C6224" s="19" t="s">
        <v>8779</v>
      </c>
      <c r="D6224" s="19" t="s">
        <v>8780</v>
      </c>
      <c r="E6224" s="20" t="s">
        <v>21</v>
      </c>
      <c r="F6224" s="19" t="s">
        <v>21</v>
      </c>
      <c r="G6224" s="180">
        <v>98527</v>
      </c>
      <c r="H6224" s="19" t="s">
        <v>8784</v>
      </c>
      <c r="I6224" s="19" t="s">
        <v>15692</v>
      </c>
      <c r="J6224" s="19" t="s">
        <v>23</v>
      </c>
      <c r="K6224" s="20" t="s">
        <v>12636</v>
      </c>
      <c r="L6224" s="19" t="s">
        <v>25</v>
      </c>
    </row>
    <row r="6225" spans="1:12" x14ac:dyDescent="0.25">
      <c r="A6225" s="19" t="s">
        <v>8728</v>
      </c>
      <c r="B6225" s="19" t="s">
        <v>8729</v>
      </c>
      <c r="C6225" s="19" t="s">
        <v>8779</v>
      </c>
      <c r="D6225" s="19" t="s">
        <v>8780</v>
      </c>
      <c r="E6225" s="20" t="s">
        <v>21</v>
      </c>
      <c r="F6225" s="19" t="s">
        <v>21</v>
      </c>
      <c r="G6225" s="180">
        <v>98528</v>
      </c>
      <c r="H6225" s="19" t="s">
        <v>8785</v>
      </c>
      <c r="I6225" s="19" t="s">
        <v>15692</v>
      </c>
      <c r="J6225" s="19" t="s">
        <v>23</v>
      </c>
      <c r="K6225" s="20" t="s">
        <v>12637</v>
      </c>
      <c r="L6225" s="19" t="s">
        <v>25</v>
      </c>
    </row>
    <row r="6226" spans="1:12" x14ac:dyDescent="0.25">
      <c r="A6226" s="19" t="s">
        <v>8728</v>
      </c>
      <c r="B6226" s="19" t="s">
        <v>8729</v>
      </c>
      <c r="C6226" s="19" t="s">
        <v>8779</v>
      </c>
      <c r="D6226" s="19" t="s">
        <v>8780</v>
      </c>
      <c r="E6226" s="20" t="s">
        <v>21</v>
      </c>
      <c r="F6226" s="19" t="s">
        <v>21</v>
      </c>
      <c r="G6226" s="180">
        <v>98529</v>
      </c>
      <c r="H6226" s="19" t="s">
        <v>8786</v>
      </c>
      <c r="I6226" s="19" t="s">
        <v>15692</v>
      </c>
      <c r="J6226" s="19" t="s">
        <v>23</v>
      </c>
      <c r="K6226" s="20" t="s">
        <v>12638</v>
      </c>
      <c r="L6226" s="19" t="s">
        <v>25</v>
      </c>
    </row>
    <row r="6227" spans="1:12" x14ac:dyDescent="0.25">
      <c r="A6227" s="19" t="s">
        <v>8728</v>
      </c>
      <c r="B6227" s="19" t="s">
        <v>8729</v>
      </c>
      <c r="C6227" s="19" t="s">
        <v>8779</v>
      </c>
      <c r="D6227" s="19" t="s">
        <v>8780</v>
      </c>
      <c r="E6227" s="20" t="s">
        <v>21</v>
      </c>
      <c r="F6227" s="19" t="s">
        <v>21</v>
      </c>
      <c r="G6227" s="180">
        <v>98530</v>
      </c>
      <c r="H6227" s="19" t="s">
        <v>8787</v>
      </c>
      <c r="I6227" s="19" t="s">
        <v>15692</v>
      </c>
      <c r="J6227" s="19" t="s">
        <v>23</v>
      </c>
      <c r="K6227" s="20" t="s">
        <v>12639</v>
      </c>
      <c r="L6227" s="19" t="s">
        <v>25</v>
      </c>
    </row>
    <row r="6228" spans="1:12" x14ac:dyDescent="0.25">
      <c r="A6228" s="19" t="s">
        <v>8728</v>
      </c>
      <c r="B6228" s="19" t="s">
        <v>8729</v>
      </c>
      <c r="C6228" s="19" t="s">
        <v>8779</v>
      </c>
      <c r="D6228" s="19" t="s">
        <v>8780</v>
      </c>
      <c r="E6228" s="20" t="s">
        <v>21</v>
      </c>
      <c r="F6228" s="19" t="s">
        <v>21</v>
      </c>
      <c r="G6228" s="180">
        <v>98531</v>
      </c>
      <c r="H6228" s="19" t="s">
        <v>8788</v>
      </c>
      <c r="I6228" s="19" t="s">
        <v>15692</v>
      </c>
      <c r="J6228" s="19" t="s">
        <v>9283</v>
      </c>
      <c r="K6228" s="20" t="s">
        <v>12640</v>
      </c>
      <c r="L6228" s="19" t="s">
        <v>25</v>
      </c>
    </row>
    <row r="6229" spans="1:12" x14ac:dyDescent="0.25">
      <c r="A6229" s="19" t="s">
        <v>8728</v>
      </c>
      <c r="B6229" s="19" t="s">
        <v>8729</v>
      </c>
      <c r="C6229" s="19" t="s">
        <v>8779</v>
      </c>
      <c r="D6229" s="19" t="s">
        <v>8780</v>
      </c>
      <c r="E6229" s="20" t="s">
        <v>21</v>
      </c>
      <c r="F6229" s="19" t="s">
        <v>21</v>
      </c>
      <c r="G6229" s="180">
        <v>98532</v>
      </c>
      <c r="H6229" s="19" t="s">
        <v>8789</v>
      </c>
      <c r="I6229" s="19" t="s">
        <v>15692</v>
      </c>
      <c r="J6229" s="19" t="s">
        <v>9283</v>
      </c>
      <c r="K6229" s="20" t="s">
        <v>12641</v>
      </c>
      <c r="L6229" s="19" t="s">
        <v>25</v>
      </c>
    </row>
    <row r="6230" spans="1:12" x14ac:dyDescent="0.25">
      <c r="A6230" s="19" t="s">
        <v>8728</v>
      </c>
      <c r="B6230" s="19" t="s">
        <v>8729</v>
      </c>
      <c r="C6230" s="19" t="s">
        <v>8779</v>
      </c>
      <c r="D6230" s="19" t="s">
        <v>8780</v>
      </c>
      <c r="E6230" s="20" t="s">
        <v>21</v>
      </c>
      <c r="F6230" s="19" t="s">
        <v>21</v>
      </c>
      <c r="G6230" s="180">
        <v>98533</v>
      </c>
      <c r="H6230" s="19" t="s">
        <v>8791</v>
      </c>
      <c r="I6230" s="19" t="s">
        <v>15692</v>
      </c>
      <c r="J6230" s="19" t="s">
        <v>9283</v>
      </c>
      <c r="K6230" s="20" t="s">
        <v>12642</v>
      </c>
      <c r="L6230" s="19" t="s">
        <v>25</v>
      </c>
    </row>
    <row r="6231" spans="1:12" x14ac:dyDescent="0.25">
      <c r="A6231" s="19" t="s">
        <v>8728</v>
      </c>
      <c r="B6231" s="19" t="s">
        <v>8729</v>
      </c>
      <c r="C6231" s="19" t="s">
        <v>8779</v>
      </c>
      <c r="D6231" s="19" t="s">
        <v>8780</v>
      </c>
      <c r="E6231" s="20" t="s">
        <v>21</v>
      </c>
      <c r="F6231" s="19" t="s">
        <v>21</v>
      </c>
      <c r="G6231" s="180">
        <v>98534</v>
      </c>
      <c r="H6231" s="19" t="s">
        <v>8792</v>
      </c>
      <c r="I6231" s="19" t="s">
        <v>15692</v>
      </c>
      <c r="J6231" s="19" t="s">
        <v>9283</v>
      </c>
      <c r="K6231" s="20" t="s">
        <v>12643</v>
      </c>
      <c r="L6231" s="19" t="s">
        <v>25</v>
      </c>
    </row>
    <row r="6232" spans="1:12" x14ac:dyDescent="0.25">
      <c r="A6232" s="19" t="s">
        <v>8728</v>
      </c>
      <c r="B6232" s="19" t="s">
        <v>8729</v>
      </c>
      <c r="C6232" s="19" t="s">
        <v>8779</v>
      </c>
      <c r="D6232" s="19" t="s">
        <v>8780</v>
      </c>
      <c r="E6232" s="20" t="s">
        <v>21</v>
      </c>
      <c r="F6232" s="19" t="s">
        <v>21</v>
      </c>
      <c r="G6232" s="180">
        <v>98535</v>
      </c>
      <c r="H6232" s="19" t="s">
        <v>8793</v>
      </c>
      <c r="I6232" s="19" t="s">
        <v>15692</v>
      </c>
      <c r="J6232" s="19" t="s">
        <v>9283</v>
      </c>
      <c r="K6232" s="20" t="s">
        <v>12644</v>
      </c>
      <c r="L6232" s="19" t="s">
        <v>25</v>
      </c>
    </row>
    <row r="6233" spans="1:12" x14ac:dyDescent="0.25">
      <c r="A6233" s="19" t="s">
        <v>6589</v>
      </c>
      <c r="B6233" s="19" t="s">
        <v>8141</v>
      </c>
      <c r="C6233" s="19" t="s">
        <v>8429</v>
      </c>
      <c r="D6233" s="19" t="s">
        <v>8430</v>
      </c>
      <c r="E6233" s="20" t="s">
        <v>21</v>
      </c>
      <c r="F6233" s="19" t="s">
        <v>21</v>
      </c>
      <c r="G6233" s="180">
        <v>88238</v>
      </c>
      <c r="H6233" s="19" t="s">
        <v>8794</v>
      </c>
      <c r="I6233" s="19" t="s">
        <v>876</v>
      </c>
      <c r="J6233" s="19" t="s">
        <v>23</v>
      </c>
      <c r="K6233" s="20" t="s">
        <v>12645</v>
      </c>
      <c r="L6233" s="19" t="s">
        <v>8796</v>
      </c>
    </row>
    <row r="6234" spans="1:12" x14ac:dyDescent="0.25">
      <c r="A6234" s="19" t="s">
        <v>6589</v>
      </c>
      <c r="B6234" s="19" t="s">
        <v>8141</v>
      </c>
      <c r="C6234" s="19" t="s">
        <v>8429</v>
      </c>
      <c r="D6234" s="19" t="s">
        <v>8430</v>
      </c>
      <c r="E6234" s="20" t="s">
        <v>21</v>
      </c>
      <c r="F6234" s="19" t="s">
        <v>21</v>
      </c>
      <c r="G6234" s="180">
        <v>88239</v>
      </c>
      <c r="H6234" s="19" t="s">
        <v>8797</v>
      </c>
      <c r="I6234" s="19" t="s">
        <v>876</v>
      </c>
      <c r="J6234" s="19" t="s">
        <v>23</v>
      </c>
      <c r="K6234" s="20" t="s">
        <v>1340</v>
      </c>
      <c r="L6234" s="19" t="s">
        <v>8796</v>
      </c>
    </row>
    <row r="6235" spans="1:12" x14ac:dyDescent="0.25">
      <c r="A6235" s="19" t="s">
        <v>6589</v>
      </c>
      <c r="B6235" s="19" t="s">
        <v>8141</v>
      </c>
      <c r="C6235" s="19" t="s">
        <v>8429</v>
      </c>
      <c r="D6235" s="19" t="s">
        <v>8430</v>
      </c>
      <c r="E6235" s="20" t="s">
        <v>21</v>
      </c>
      <c r="F6235" s="19" t="s">
        <v>21</v>
      </c>
      <c r="G6235" s="180">
        <v>88240</v>
      </c>
      <c r="H6235" s="19" t="s">
        <v>8799</v>
      </c>
      <c r="I6235" s="19" t="s">
        <v>876</v>
      </c>
      <c r="J6235" s="19" t="s">
        <v>23</v>
      </c>
      <c r="K6235" s="20" t="s">
        <v>1536</v>
      </c>
      <c r="L6235" s="19" t="s">
        <v>8796</v>
      </c>
    </row>
    <row r="6236" spans="1:12" x14ac:dyDescent="0.25">
      <c r="A6236" s="19" t="s">
        <v>6589</v>
      </c>
      <c r="B6236" s="19" t="s">
        <v>8141</v>
      </c>
      <c r="C6236" s="19" t="s">
        <v>8429</v>
      </c>
      <c r="D6236" s="19" t="s">
        <v>8430</v>
      </c>
      <c r="E6236" s="20" t="s">
        <v>21</v>
      </c>
      <c r="F6236" s="19" t="s">
        <v>21</v>
      </c>
      <c r="G6236" s="180">
        <v>88241</v>
      </c>
      <c r="H6236" s="19" t="s">
        <v>8801</v>
      </c>
      <c r="I6236" s="19" t="s">
        <v>876</v>
      </c>
      <c r="J6236" s="19" t="s">
        <v>23</v>
      </c>
      <c r="K6236" s="20" t="s">
        <v>4935</v>
      </c>
      <c r="L6236" s="19" t="s">
        <v>8796</v>
      </c>
    </row>
    <row r="6237" spans="1:12" x14ac:dyDescent="0.25">
      <c r="A6237" s="19" t="s">
        <v>6589</v>
      </c>
      <c r="B6237" s="19" t="s">
        <v>8141</v>
      </c>
      <c r="C6237" s="19" t="s">
        <v>8429</v>
      </c>
      <c r="D6237" s="19" t="s">
        <v>8430</v>
      </c>
      <c r="E6237" s="20" t="s">
        <v>21</v>
      </c>
      <c r="F6237" s="19" t="s">
        <v>21</v>
      </c>
      <c r="G6237" s="180">
        <v>88242</v>
      </c>
      <c r="H6237" s="19" t="s">
        <v>8802</v>
      </c>
      <c r="I6237" s="19" t="s">
        <v>876</v>
      </c>
      <c r="J6237" s="19" t="s">
        <v>23</v>
      </c>
      <c r="K6237" s="20" t="s">
        <v>12646</v>
      </c>
      <c r="L6237" s="19" t="s">
        <v>8796</v>
      </c>
    </row>
    <row r="6238" spans="1:12" x14ac:dyDescent="0.25">
      <c r="A6238" s="19" t="s">
        <v>6589</v>
      </c>
      <c r="B6238" s="19" t="s">
        <v>8141</v>
      </c>
      <c r="C6238" s="19" t="s">
        <v>8429</v>
      </c>
      <c r="D6238" s="19" t="s">
        <v>8430</v>
      </c>
      <c r="E6238" s="20" t="s">
        <v>21</v>
      </c>
      <c r="F6238" s="19" t="s">
        <v>21</v>
      </c>
      <c r="G6238" s="180">
        <v>88243</v>
      </c>
      <c r="H6238" s="19" t="s">
        <v>8803</v>
      </c>
      <c r="I6238" s="19" t="s">
        <v>876</v>
      </c>
      <c r="J6238" s="19" t="s">
        <v>23</v>
      </c>
      <c r="K6238" s="20" t="s">
        <v>921</v>
      </c>
      <c r="L6238" s="19" t="s">
        <v>8796</v>
      </c>
    </row>
    <row r="6239" spans="1:12" x14ac:dyDescent="0.25">
      <c r="A6239" s="19" t="s">
        <v>6589</v>
      </c>
      <c r="B6239" s="19" t="s">
        <v>8141</v>
      </c>
      <c r="C6239" s="19" t="s">
        <v>8429</v>
      </c>
      <c r="D6239" s="19" t="s">
        <v>8430</v>
      </c>
      <c r="E6239" s="20" t="s">
        <v>21</v>
      </c>
      <c r="F6239" s="19" t="s">
        <v>21</v>
      </c>
      <c r="G6239" s="180">
        <v>88245</v>
      </c>
      <c r="H6239" s="19" t="s">
        <v>8805</v>
      </c>
      <c r="I6239" s="19" t="s">
        <v>876</v>
      </c>
      <c r="J6239" s="19" t="s">
        <v>23</v>
      </c>
      <c r="K6239" s="20" t="s">
        <v>4083</v>
      </c>
      <c r="L6239" s="19" t="s">
        <v>8796</v>
      </c>
    </row>
    <row r="6240" spans="1:12" x14ac:dyDescent="0.25">
      <c r="A6240" s="19" t="s">
        <v>6589</v>
      </c>
      <c r="B6240" s="19" t="s">
        <v>8141</v>
      </c>
      <c r="C6240" s="19" t="s">
        <v>8429</v>
      </c>
      <c r="D6240" s="19" t="s">
        <v>8430</v>
      </c>
      <c r="E6240" s="20" t="s">
        <v>21</v>
      </c>
      <c r="F6240" s="19" t="s">
        <v>21</v>
      </c>
      <c r="G6240" s="180">
        <v>88246</v>
      </c>
      <c r="H6240" s="19" t="s">
        <v>8806</v>
      </c>
      <c r="I6240" s="19" t="s">
        <v>876</v>
      </c>
      <c r="J6240" s="19" t="s">
        <v>23</v>
      </c>
      <c r="K6240" s="20" t="s">
        <v>11531</v>
      </c>
      <c r="L6240" s="19" t="s">
        <v>8796</v>
      </c>
    </row>
    <row r="6241" spans="1:12" x14ac:dyDescent="0.25">
      <c r="A6241" s="19" t="s">
        <v>6589</v>
      </c>
      <c r="B6241" s="19" t="s">
        <v>8141</v>
      </c>
      <c r="C6241" s="19" t="s">
        <v>8429</v>
      </c>
      <c r="D6241" s="19" t="s">
        <v>8430</v>
      </c>
      <c r="E6241" s="20" t="s">
        <v>21</v>
      </c>
      <c r="F6241" s="19" t="s">
        <v>21</v>
      </c>
      <c r="G6241" s="180">
        <v>88247</v>
      </c>
      <c r="H6241" s="19" t="s">
        <v>8808</v>
      </c>
      <c r="I6241" s="19" t="s">
        <v>876</v>
      </c>
      <c r="J6241" s="19" t="s">
        <v>23</v>
      </c>
      <c r="K6241" s="20" t="s">
        <v>12647</v>
      </c>
      <c r="L6241" s="19" t="s">
        <v>8796</v>
      </c>
    </row>
    <row r="6242" spans="1:12" x14ac:dyDescent="0.25">
      <c r="A6242" s="19" t="s">
        <v>6589</v>
      </c>
      <c r="B6242" s="19" t="s">
        <v>8141</v>
      </c>
      <c r="C6242" s="19" t="s">
        <v>8429</v>
      </c>
      <c r="D6242" s="19" t="s">
        <v>8430</v>
      </c>
      <c r="E6242" s="20" t="s">
        <v>21</v>
      </c>
      <c r="F6242" s="19" t="s">
        <v>21</v>
      </c>
      <c r="G6242" s="180">
        <v>88248</v>
      </c>
      <c r="H6242" s="19" t="s">
        <v>8810</v>
      </c>
      <c r="I6242" s="19" t="s">
        <v>876</v>
      </c>
      <c r="J6242" s="19" t="s">
        <v>23</v>
      </c>
      <c r="K6242" s="20" t="s">
        <v>1125</v>
      </c>
      <c r="L6242" s="19" t="s">
        <v>8796</v>
      </c>
    </row>
    <row r="6243" spans="1:12" x14ac:dyDescent="0.25">
      <c r="A6243" s="19" t="s">
        <v>6589</v>
      </c>
      <c r="B6243" s="19" t="s">
        <v>8141</v>
      </c>
      <c r="C6243" s="19" t="s">
        <v>8429</v>
      </c>
      <c r="D6243" s="19" t="s">
        <v>8430</v>
      </c>
      <c r="E6243" s="20" t="s">
        <v>21</v>
      </c>
      <c r="F6243" s="19" t="s">
        <v>21</v>
      </c>
      <c r="G6243" s="180">
        <v>88249</v>
      </c>
      <c r="H6243" s="19" t="s">
        <v>8812</v>
      </c>
      <c r="I6243" s="19" t="s">
        <v>876</v>
      </c>
      <c r="J6243" s="19" t="s">
        <v>23</v>
      </c>
      <c r="K6243" s="20" t="s">
        <v>12648</v>
      </c>
      <c r="L6243" s="19" t="s">
        <v>8796</v>
      </c>
    </row>
    <row r="6244" spans="1:12" x14ac:dyDescent="0.25">
      <c r="A6244" s="19" t="s">
        <v>6589</v>
      </c>
      <c r="B6244" s="19" t="s">
        <v>8141</v>
      </c>
      <c r="C6244" s="19" t="s">
        <v>8429</v>
      </c>
      <c r="D6244" s="19" t="s">
        <v>8430</v>
      </c>
      <c r="E6244" s="20" t="s">
        <v>21</v>
      </c>
      <c r="F6244" s="19" t="s">
        <v>21</v>
      </c>
      <c r="G6244" s="180">
        <v>88250</v>
      </c>
      <c r="H6244" s="19" t="s">
        <v>8813</v>
      </c>
      <c r="I6244" s="19" t="s">
        <v>876</v>
      </c>
      <c r="J6244" s="19" t="s">
        <v>23</v>
      </c>
      <c r="K6244" s="20" t="s">
        <v>1033</v>
      </c>
      <c r="L6244" s="19" t="s">
        <v>8796</v>
      </c>
    </row>
    <row r="6245" spans="1:12" x14ac:dyDescent="0.25">
      <c r="A6245" s="19" t="s">
        <v>6589</v>
      </c>
      <c r="B6245" s="19" t="s">
        <v>8141</v>
      </c>
      <c r="C6245" s="19" t="s">
        <v>8429</v>
      </c>
      <c r="D6245" s="19" t="s">
        <v>8430</v>
      </c>
      <c r="E6245" s="20" t="s">
        <v>21</v>
      </c>
      <c r="F6245" s="19" t="s">
        <v>21</v>
      </c>
      <c r="G6245" s="180">
        <v>88251</v>
      </c>
      <c r="H6245" s="19" t="s">
        <v>8814</v>
      </c>
      <c r="I6245" s="19" t="s">
        <v>876</v>
      </c>
      <c r="J6245" s="19" t="s">
        <v>23</v>
      </c>
      <c r="K6245" s="20" t="s">
        <v>3659</v>
      </c>
      <c r="L6245" s="19" t="s">
        <v>8796</v>
      </c>
    </row>
    <row r="6246" spans="1:12" x14ac:dyDescent="0.25">
      <c r="A6246" s="19" t="s">
        <v>6589</v>
      </c>
      <c r="B6246" s="19" t="s">
        <v>8141</v>
      </c>
      <c r="C6246" s="19" t="s">
        <v>8429</v>
      </c>
      <c r="D6246" s="19" t="s">
        <v>8430</v>
      </c>
      <c r="E6246" s="20" t="s">
        <v>21</v>
      </c>
      <c r="F6246" s="19" t="s">
        <v>21</v>
      </c>
      <c r="G6246" s="180">
        <v>88252</v>
      </c>
      <c r="H6246" s="19" t="s">
        <v>8815</v>
      </c>
      <c r="I6246" s="19" t="s">
        <v>876</v>
      </c>
      <c r="J6246" s="19" t="s">
        <v>23</v>
      </c>
      <c r="K6246" s="20" t="s">
        <v>12649</v>
      </c>
      <c r="L6246" s="19" t="s">
        <v>8796</v>
      </c>
    </row>
    <row r="6247" spans="1:12" x14ac:dyDescent="0.25">
      <c r="A6247" s="19" t="s">
        <v>6589</v>
      </c>
      <c r="B6247" s="19" t="s">
        <v>8141</v>
      </c>
      <c r="C6247" s="19" t="s">
        <v>8429</v>
      </c>
      <c r="D6247" s="19" t="s">
        <v>8430</v>
      </c>
      <c r="E6247" s="20" t="s">
        <v>21</v>
      </c>
      <c r="F6247" s="19" t="s">
        <v>21</v>
      </c>
      <c r="G6247" s="180">
        <v>88253</v>
      </c>
      <c r="H6247" s="19" t="s">
        <v>8816</v>
      </c>
      <c r="I6247" s="19" t="s">
        <v>876</v>
      </c>
      <c r="J6247" s="19" t="s">
        <v>23</v>
      </c>
      <c r="K6247" s="20" t="s">
        <v>2182</v>
      </c>
      <c r="L6247" s="19" t="s">
        <v>8796</v>
      </c>
    </row>
    <row r="6248" spans="1:12" x14ac:dyDescent="0.25">
      <c r="A6248" s="19" t="s">
        <v>6589</v>
      </c>
      <c r="B6248" s="19" t="s">
        <v>8141</v>
      </c>
      <c r="C6248" s="19" t="s">
        <v>8429</v>
      </c>
      <c r="D6248" s="19" t="s">
        <v>8430</v>
      </c>
      <c r="E6248" s="20" t="s">
        <v>21</v>
      </c>
      <c r="F6248" s="19" t="s">
        <v>21</v>
      </c>
      <c r="G6248" s="180">
        <v>88255</v>
      </c>
      <c r="H6248" s="19" t="s">
        <v>8817</v>
      </c>
      <c r="I6248" s="19" t="s">
        <v>876</v>
      </c>
      <c r="J6248" s="19" t="s">
        <v>23</v>
      </c>
      <c r="K6248" s="20" t="s">
        <v>84</v>
      </c>
      <c r="L6248" s="19" t="s">
        <v>8796</v>
      </c>
    </row>
    <row r="6249" spans="1:12" x14ac:dyDescent="0.25">
      <c r="A6249" s="19" t="s">
        <v>6589</v>
      </c>
      <c r="B6249" s="19" t="s">
        <v>8141</v>
      </c>
      <c r="C6249" s="19" t="s">
        <v>8429</v>
      </c>
      <c r="D6249" s="19" t="s">
        <v>8430</v>
      </c>
      <c r="E6249" s="20" t="s">
        <v>21</v>
      </c>
      <c r="F6249" s="19" t="s">
        <v>21</v>
      </c>
      <c r="G6249" s="180">
        <v>88256</v>
      </c>
      <c r="H6249" s="19" t="s">
        <v>8818</v>
      </c>
      <c r="I6249" s="19" t="s">
        <v>876</v>
      </c>
      <c r="J6249" s="19" t="s">
        <v>23</v>
      </c>
      <c r="K6249" s="20" t="s">
        <v>12650</v>
      </c>
      <c r="L6249" s="19" t="s">
        <v>8796</v>
      </c>
    </row>
    <row r="6250" spans="1:12" x14ac:dyDescent="0.25">
      <c r="A6250" s="19" t="s">
        <v>6589</v>
      </c>
      <c r="B6250" s="19" t="s">
        <v>8141</v>
      </c>
      <c r="C6250" s="19" t="s">
        <v>8429</v>
      </c>
      <c r="D6250" s="19" t="s">
        <v>8430</v>
      </c>
      <c r="E6250" s="20" t="s">
        <v>21</v>
      </c>
      <c r="F6250" s="19" t="s">
        <v>21</v>
      </c>
      <c r="G6250" s="180">
        <v>88257</v>
      </c>
      <c r="H6250" s="19" t="s">
        <v>8820</v>
      </c>
      <c r="I6250" s="19" t="s">
        <v>876</v>
      </c>
      <c r="J6250" s="19" t="s">
        <v>23</v>
      </c>
      <c r="K6250" s="20" t="s">
        <v>840</v>
      </c>
      <c r="L6250" s="19" t="s">
        <v>8796</v>
      </c>
    </row>
    <row r="6251" spans="1:12" x14ac:dyDescent="0.25">
      <c r="A6251" s="19" t="s">
        <v>6589</v>
      </c>
      <c r="B6251" s="19" t="s">
        <v>8141</v>
      </c>
      <c r="C6251" s="19" t="s">
        <v>8429</v>
      </c>
      <c r="D6251" s="19" t="s">
        <v>8430</v>
      </c>
      <c r="E6251" s="20" t="s">
        <v>21</v>
      </c>
      <c r="F6251" s="19" t="s">
        <v>21</v>
      </c>
      <c r="G6251" s="180">
        <v>88258</v>
      </c>
      <c r="H6251" s="19" t="s">
        <v>8822</v>
      </c>
      <c r="I6251" s="19" t="s">
        <v>876</v>
      </c>
      <c r="J6251" s="19" t="s">
        <v>23</v>
      </c>
      <c r="K6251" s="20" t="s">
        <v>10094</v>
      </c>
      <c r="L6251" s="19" t="s">
        <v>8796</v>
      </c>
    </row>
    <row r="6252" spans="1:12" x14ac:dyDescent="0.25">
      <c r="A6252" s="19" t="s">
        <v>6589</v>
      </c>
      <c r="B6252" s="19" t="s">
        <v>8141</v>
      </c>
      <c r="C6252" s="19" t="s">
        <v>8429</v>
      </c>
      <c r="D6252" s="19" t="s">
        <v>8430</v>
      </c>
      <c r="E6252" s="20" t="s">
        <v>21</v>
      </c>
      <c r="F6252" s="19" t="s">
        <v>21</v>
      </c>
      <c r="G6252" s="180">
        <v>88259</v>
      </c>
      <c r="H6252" s="19" t="s">
        <v>8824</v>
      </c>
      <c r="I6252" s="19" t="s">
        <v>876</v>
      </c>
      <c r="J6252" s="19" t="s">
        <v>23</v>
      </c>
      <c r="K6252" s="20" t="s">
        <v>5119</v>
      </c>
      <c r="L6252" s="19" t="s">
        <v>8796</v>
      </c>
    </row>
    <row r="6253" spans="1:12" x14ac:dyDescent="0.25">
      <c r="A6253" s="19" t="s">
        <v>6589</v>
      </c>
      <c r="B6253" s="19" t="s">
        <v>8141</v>
      </c>
      <c r="C6253" s="19" t="s">
        <v>8429</v>
      </c>
      <c r="D6253" s="19" t="s">
        <v>8430</v>
      </c>
      <c r="E6253" s="20" t="s">
        <v>21</v>
      </c>
      <c r="F6253" s="19" t="s">
        <v>21</v>
      </c>
      <c r="G6253" s="180">
        <v>88260</v>
      </c>
      <c r="H6253" s="19" t="s">
        <v>8825</v>
      </c>
      <c r="I6253" s="19" t="s">
        <v>876</v>
      </c>
      <c r="J6253" s="19" t="s">
        <v>23</v>
      </c>
      <c r="K6253" s="20" t="s">
        <v>12651</v>
      </c>
      <c r="L6253" s="19" t="s">
        <v>8796</v>
      </c>
    </row>
    <row r="6254" spans="1:12" x14ac:dyDescent="0.25">
      <c r="A6254" s="19" t="s">
        <v>6589</v>
      </c>
      <c r="B6254" s="19" t="s">
        <v>8141</v>
      </c>
      <c r="C6254" s="19" t="s">
        <v>8429</v>
      </c>
      <c r="D6254" s="19" t="s">
        <v>8430</v>
      </c>
      <c r="E6254" s="20" t="s">
        <v>21</v>
      </c>
      <c r="F6254" s="19" t="s">
        <v>21</v>
      </c>
      <c r="G6254" s="180">
        <v>88261</v>
      </c>
      <c r="H6254" s="19" t="s">
        <v>8826</v>
      </c>
      <c r="I6254" s="19" t="s">
        <v>876</v>
      </c>
      <c r="J6254" s="19" t="s">
        <v>23</v>
      </c>
      <c r="K6254" s="20" t="s">
        <v>6034</v>
      </c>
      <c r="L6254" s="19" t="s">
        <v>8796</v>
      </c>
    </row>
    <row r="6255" spans="1:12" x14ac:dyDescent="0.25">
      <c r="A6255" s="19" t="s">
        <v>6589</v>
      </c>
      <c r="B6255" s="19" t="s">
        <v>8141</v>
      </c>
      <c r="C6255" s="19" t="s">
        <v>8429</v>
      </c>
      <c r="D6255" s="19" t="s">
        <v>8430</v>
      </c>
      <c r="E6255" s="20" t="s">
        <v>21</v>
      </c>
      <c r="F6255" s="19" t="s">
        <v>21</v>
      </c>
      <c r="G6255" s="180">
        <v>88262</v>
      </c>
      <c r="H6255" s="19" t="s">
        <v>8828</v>
      </c>
      <c r="I6255" s="19" t="s">
        <v>876</v>
      </c>
      <c r="J6255" s="19" t="s">
        <v>444</v>
      </c>
      <c r="K6255" s="20" t="s">
        <v>1904</v>
      </c>
      <c r="L6255" s="19" t="s">
        <v>8796</v>
      </c>
    </row>
    <row r="6256" spans="1:12" x14ac:dyDescent="0.25">
      <c r="A6256" s="19" t="s">
        <v>6589</v>
      </c>
      <c r="B6256" s="19" t="s">
        <v>8141</v>
      </c>
      <c r="C6256" s="19" t="s">
        <v>8429</v>
      </c>
      <c r="D6256" s="19" t="s">
        <v>8430</v>
      </c>
      <c r="E6256" s="20" t="s">
        <v>21</v>
      </c>
      <c r="F6256" s="19" t="s">
        <v>21</v>
      </c>
      <c r="G6256" s="180">
        <v>88263</v>
      </c>
      <c r="H6256" s="19" t="s">
        <v>8830</v>
      </c>
      <c r="I6256" s="19" t="s">
        <v>876</v>
      </c>
      <c r="J6256" s="19" t="s">
        <v>23</v>
      </c>
      <c r="K6256" s="20" t="s">
        <v>379</v>
      </c>
      <c r="L6256" s="19" t="s">
        <v>8796</v>
      </c>
    </row>
    <row r="6257" spans="1:12" x14ac:dyDescent="0.25">
      <c r="A6257" s="19" t="s">
        <v>6589</v>
      </c>
      <c r="B6257" s="19" t="s">
        <v>8141</v>
      </c>
      <c r="C6257" s="19" t="s">
        <v>8429</v>
      </c>
      <c r="D6257" s="19" t="s">
        <v>8430</v>
      </c>
      <c r="E6257" s="20" t="s">
        <v>21</v>
      </c>
      <c r="F6257" s="19" t="s">
        <v>21</v>
      </c>
      <c r="G6257" s="180">
        <v>88264</v>
      </c>
      <c r="H6257" s="19" t="s">
        <v>8831</v>
      </c>
      <c r="I6257" s="19" t="s">
        <v>876</v>
      </c>
      <c r="J6257" s="19" t="s">
        <v>444</v>
      </c>
      <c r="K6257" s="20" t="s">
        <v>12652</v>
      </c>
      <c r="L6257" s="19" t="s">
        <v>8796</v>
      </c>
    </row>
    <row r="6258" spans="1:12" x14ac:dyDescent="0.25">
      <c r="A6258" s="19" t="s">
        <v>6589</v>
      </c>
      <c r="B6258" s="19" t="s">
        <v>8141</v>
      </c>
      <c r="C6258" s="19" t="s">
        <v>8429</v>
      </c>
      <c r="D6258" s="19" t="s">
        <v>8430</v>
      </c>
      <c r="E6258" s="20" t="s">
        <v>21</v>
      </c>
      <c r="F6258" s="19" t="s">
        <v>21</v>
      </c>
      <c r="G6258" s="180">
        <v>88265</v>
      </c>
      <c r="H6258" s="19" t="s">
        <v>8833</v>
      </c>
      <c r="I6258" s="19" t="s">
        <v>876</v>
      </c>
      <c r="J6258" s="19" t="s">
        <v>23</v>
      </c>
      <c r="K6258" s="20" t="s">
        <v>11223</v>
      </c>
      <c r="L6258" s="19" t="s">
        <v>8796</v>
      </c>
    </row>
    <row r="6259" spans="1:12" x14ac:dyDescent="0.25">
      <c r="A6259" s="19" t="s">
        <v>6589</v>
      </c>
      <c r="B6259" s="19" t="s">
        <v>8141</v>
      </c>
      <c r="C6259" s="19" t="s">
        <v>8429</v>
      </c>
      <c r="D6259" s="19" t="s">
        <v>8430</v>
      </c>
      <c r="E6259" s="20" t="s">
        <v>21</v>
      </c>
      <c r="F6259" s="19" t="s">
        <v>21</v>
      </c>
      <c r="G6259" s="180">
        <v>88266</v>
      </c>
      <c r="H6259" s="19" t="s">
        <v>8834</v>
      </c>
      <c r="I6259" s="19" t="s">
        <v>876</v>
      </c>
      <c r="J6259" s="19" t="s">
        <v>23</v>
      </c>
      <c r="K6259" s="20" t="s">
        <v>4085</v>
      </c>
      <c r="L6259" s="19" t="s">
        <v>8796</v>
      </c>
    </row>
    <row r="6260" spans="1:12" x14ac:dyDescent="0.25">
      <c r="A6260" s="19" t="s">
        <v>6589</v>
      </c>
      <c r="B6260" s="19" t="s">
        <v>8141</v>
      </c>
      <c r="C6260" s="19" t="s">
        <v>8429</v>
      </c>
      <c r="D6260" s="19" t="s">
        <v>8430</v>
      </c>
      <c r="E6260" s="20" t="s">
        <v>21</v>
      </c>
      <c r="F6260" s="19" t="s">
        <v>21</v>
      </c>
      <c r="G6260" s="180">
        <v>88267</v>
      </c>
      <c r="H6260" s="19" t="s">
        <v>8836</v>
      </c>
      <c r="I6260" s="19" t="s">
        <v>876</v>
      </c>
      <c r="J6260" s="19" t="s">
        <v>444</v>
      </c>
      <c r="K6260" s="20" t="s">
        <v>12651</v>
      </c>
      <c r="L6260" s="19" t="s">
        <v>8796</v>
      </c>
    </row>
    <row r="6261" spans="1:12" x14ac:dyDescent="0.25">
      <c r="A6261" s="19" t="s">
        <v>6589</v>
      </c>
      <c r="B6261" s="19" t="s">
        <v>8141</v>
      </c>
      <c r="C6261" s="19" t="s">
        <v>8429</v>
      </c>
      <c r="D6261" s="19" t="s">
        <v>8430</v>
      </c>
      <c r="E6261" s="20" t="s">
        <v>21</v>
      </c>
      <c r="F6261" s="19" t="s">
        <v>21</v>
      </c>
      <c r="G6261" s="180">
        <v>88268</v>
      </c>
      <c r="H6261" s="19" t="s">
        <v>8837</v>
      </c>
      <c r="I6261" s="19" t="s">
        <v>876</v>
      </c>
      <c r="J6261" s="19" t="s">
        <v>23</v>
      </c>
      <c r="K6261" s="20" t="s">
        <v>113</v>
      </c>
      <c r="L6261" s="19" t="s">
        <v>8796</v>
      </c>
    </row>
    <row r="6262" spans="1:12" x14ac:dyDescent="0.25">
      <c r="A6262" s="19" t="s">
        <v>6589</v>
      </c>
      <c r="B6262" s="19" t="s">
        <v>8141</v>
      </c>
      <c r="C6262" s="19" t="s">
        <v>8429</v>
      </c>
      <c r="D6262" s="19" t="s">
        <v>8430</v>
      </c>
      <c r="E6262" s="20" t="s">
        <v>21</v>
      </c>
      <c r="F6262" s="19" t="s">
        <v>21</v>
      </c>
      <c r="G6262" s="180">
        <v>88269</v>
      </c>
      <c r="H6262" s="19" t="s">
        <v>8838</v>
      </c>
      <c r="I6262" s="19" t="s">
        <v>876</v>
      </c>
      <c r="J6262" s="19" t="s">
        <v>23</v>
      </c>
      <c r="K6262" s="20" t="s">
        <v>12653</v>
      </c>
      <c r="L6262" s="19" t="s">
        <v>8796</v>
      </c>
    </row>
    <row r="6263" spans="1:12" x14ac:dyDescent="0.25">
      <c r="A6263" s="19" t="s">
        <v>6589</v>
      </c>
      <c r="B6263" s="19" t="s">
        <v>8141</v>
      </c>
      <c r="C6263" s="19" t="s">
        <v>8429</v>
      </c>
      <c r="D6263" s="19" t="s">
        <v>8430</v>
      </c>
      <c r="E6263" s="20" t="s">
        <v>21</v>
      </c>
      <c r="F6263" s="19" t="s">
        <v>21</v>
      </c>
      <c r="G6263" s="180">
        <v>88270</v>
      </c>
      <c r="H6263" s="19" t="s">
        <v>8839</v>
      </c>
      <c r="I6263" s="19" t="s">
        <v>876</v>
      </c>
      <c r="J6263" s="19" t="s">
        <v>23</v>
      </c>
      <c r="K6263" s="20" t="s">
        <v>4999</v>
      </c>
      <c r="L6263" s="19" t="s">
        <v>8796</v>
      </c>
    </row>
    <row r="6264" spans="1:12" x14ac:dyDescent="0.25">
      <c r="A6264" s="19" t="s">
        <v>6589</v>
      </c>
      <c r="B6264" s="19" t="s">
        <v>8141</v>
      </c>
      <c r="C6264" s="19" t="s">
        <v>8429</v>
      </c>
      <c r="D6264" s="19" t="s">
        <v>8430</v>
      </c>
      <c r="E6264" s="20" t="s">
        <v>21</v>
      </c>
      <c r="F6264" s="19" t="s">
        <v>21</v>
      </c>
      <c r="G6264" s="180">
        <v>88272</v>
      </c>
      <c r="H6264" s="19" t="s">
        <v>8841</v>
      </c>
      <c r="I6264" s="19" t="s">
        <v>876</v>
      </c>
      <c r="J6264" s="19" t="s">
        <v>23</v>
      </c>
      <c r="K6264" s="20" t="s">
        <v>1724</v>
      </c>
      <c r="L6264" s="19" t="s">
        <v>8796</v>
      </c>
    </row>
    <row r="6265" spans="1:12" x14ac:dyDescent="0.25">
      <c r="A6265" s="19" t="s">
        <v>6589</v>
      </c>
      <c r="B6265" s="19" t="s">
        <v>8141</v>
      </c>
      <c r="C6265" s="19" t="s">
        <v>8429</v>
      </c>
      <c r="D6265" s="19" t="s">
        <v>8430</v>
      </c>
      <c r="E6265" s="20" t="s">
        <v>21</v>
      </c>
      <c r="F6265" s="19" t="s">
        <v>21</v>
      </c>
      <c r="G6265" s="180">
        <v>88273</v>
      </c>
      <c r="H6265" s="19" t="s">
        <v>8842</v>
      </c>
      <c r="I6265" s="19" t="s">
        <v>876</v>
      </c>
      <c r="J6265" s="19" t="s">
        <v>23</v>
      </c>
      <c r="K6265" s="20" t="s">
        <v>12543</v>
      </c>
      <c r="L6265" s="19" t="s">
        <v>8796</v>
      </c>
    </row>
    <row r="6266" spans="1:12" x14ac:dyDescent="0.25">
      <c r="A6266" s="19" t="s">
        <v>6589</v>
      </c>
      <c r="B6266" s="19" t="s">
        <v>8141</v>
      </c>
      <c r="C6266" s="19" t="s">
        <v>8429</v>
      </c>
      <c r="D6266" s="19" t="s">
        <v>8430</v>
      </c>
      <c r="E6266" s="20" t="s">
        <v>21</v>
      </c>
      <c r="F6266" s="19" t="s">
        <v>21</v>
      </c>
      <c r="G6266" s="180">
        <v>88274</v>
      </c>
      <c r="H6266" s="19" t="s">
        <v>8843</v>
      </c>
      <c r="I6266" s="19" t="s">
        <v>876</v>
      </c>
      <c r="J6266" s="19" t="s">
        <v>23</v>
      </c>
      <c r="K6266" s="20" t="s">
        <v>12650</v>
      </c>
      <c r="L6266" s="19" t="s">
        <v>8796</v>
      </c>
    </row>
    <row r="6267" spans="1:12" x14ac:dyDescent="0.25">
      <c r="A6267" s="19" t="s">
        <v>6589</v>
      </c>
      <c r="B6267" s="19" t="s">
        <v>8141</v>
      </c>
      <c r="C6267" s="19" t="s">
        <v>8429</v>
      </c>
      <c r="D6267" s="19" t="s">
        <v>8430</v>
      </c>
      <c r="E6267" s="20" t="s">
        <v>21</v>
      </c>
      <c r="F6267" s="19" t="s">
        <v>21</v>
      </c>
      <c r="G6267" s="180">
        <v>88275</v>
      </c>
      <c r="H6267" s="19" t="s">
        <v>8844</v>
      </c>
      <c r="I6267" s="19" t="s">
        <v>876</v>
      </c>
      <c r="J6267" s="19" t="s">
        <v>23</v>
      </c>
      <c r="K6267" s="20" t="s">
        <v>229</v>
      </c>
      <c r="L6267" s="19" t="s">
        <v>8796</v>
      </c>
    </row>
    <row r="6268" spans="1:12" x14ac:dyDescent="0.25">
      <c r="A6268" s="19" t="s">
        <v>6589</v>
      </c>
      <c r="B6268" s="19" t="s">
        <v>8141</v>
      </c>
      <c r="C6268" s="19" t="s">
        <v>8429</v>
      </c>
      <c r="D6268" s="19" t="s">
        <v>8430</v>
      </c>
      <c r="E6268" s="20" t="s">
        <v>21</v>
      </c>
      <c r="F6268" s="19" t="s">
        <v>21</v>
      </c>
      <c r="G6268" s="180">
        <v>88277</v>
      </c>
      <c r="H6268" s="19" t="s">
        <v>8845</v>
      </c>
      <c r="I6268" s="19" t="s">
        <v>876</v>
      </c>
      <c r="J6268" s="19" t="s">
        <v>23</v>
      </c>
      <c r="K6268" s="20" t="s">
        <v>7532</v>
      </c>
      <c r="L6268" s="19" t="s">
        <v>8796</v>
      </c>
    </row>
    <row r="6269" spans="1:12" x14ac:dyDescent="0.25">
      <c r="A6269" s="19" t="s">
        <v>6589</v>
      </c>
      <c r="B6269" s="19" t="s">
        <v>8141</v>
      </c>
      <c r="C6269" s="19" t="s">
        <v>8429</v>
      </c>
      <c r="D6269" s="19" t="s">
        <v>8430</v>
      </c>
      <c r="E6269" s="20" t="s">
        <v>21</v>
      </c>
      <c r="F6269" s="19" t="s">
        <v>21</v>
      </c>
      <c r="G6269" s="180">
        <v>88278</v>
      </c>
      <c r="H6269" s="19" t="s">
        <v>8846</v>
      </c>
      <c r="I6269" s="19" t="s">
        <v>876</v>
      </c>
      <c r="J6269" s="19" t="s">
        <v>23</v>
      </c>
      <c r="K6269" s="20" t="s">
        <v>12543</v>
      </c>
      <c r="L6269" s="19" t="s">
        <v>8796</v>
      </c>
    </row>
    <row r="6270" spans="1:12" x14ac:dyDescent="0.25">
      <c r="A6270" s="19" t="s">
        <v>6589</v>
      </c>
      <c r="B6270" s="19" t="s">
        <v>8141</v>
      </c>
      <c r="C6270" s="19" t="s">
        <v>8429</v>
      </c>
      <c r="D6270" s="19" t="s">
        <v>8430</v>
      </c>
      <c r="E6270" s="20" t="s">
        <v>21</v>
      </c>
      <c r="F6270" s="19" t="s">
        <v>21</v>
      </c>
      <c r="G6270" s="180">
        <v>88279</v>
      </c>
      <c r="H6270" s="19" t="s">
        <v>8847</v>
      </c>
      <c r="I6270" s="19" t="s">
        <v>876</v>
      </c>
      <c r="J6270" s="19" t="s">
        <v>23</v>
      </c>
      <c r="K6270" s="20" t="s">
        <v>12654</v>
      </c>
      <c r="L6270" s="19" t="s">
        <v>8796</v>
      </c>
    </row>
    <row r="6271" spans="1:12" x14ac:dyDescent="0.25">
      <c r="A6271" s="19" t="s">
        <v>6589</v>
      </c>
      <c r="B6271" s="19" t="s">
        <v>8141</v>
      </c>
      <c r="C6271" s="19" t="s">
        <v>8429</v>
      </c>
      <c r="D6271" s="19" t="s">
        <v>8430</v>
      </c>
      <c r="E6271" s="20" t="s">
        <v>21</v>
      </c>
      <c r="F6271" s="19" t="s">
        <v>21</v>
      </c>
      <c r="G6271" s="180">
        <v>88281</v>
      </c>
      <c r="H6271" s="19" t="s">
        <v>8848</v>
      </c>
      <c r="I6271" s="19" t="s">
        <v>876</v>
      </c>
      <c r="J6271" s="19" t="s">
        <v>23</v>
      </c>
      <c r="K6271" s="20" t="s">
        <v>4734</v>
      </c>
      <c r="L6271" s="19" t="s">
        <v>8796</v>
      </c>
    </row>
    <row r="6272" spans="1:12" x14ac:dyDescent="0.25">
      <c r="A6272" s="19" t="s">
        <v>6589</v>
      </c>
      <c r="B6272" s="19" t="s">
        <v>8141</v>
      </c>
      <c r="C6272" s="19" t="s">
        <v>8429</v>
      </c>
      <c r="D6272" s="19" t="s">
        <v>8430</v>
      </c>
      <c r="E6272" s="20" t="s">
        <v>21</v>
      </c>
      <c r="F6272" s="19" t="s">
        <v>21</v>
      </c>
      <c r="G6272" s="180">
        <v>88282</v>
      </c>
      <c r="H6272" s="19" t="s">
        <v>8849</v>
      </c>
      <c r="I6272" s="19" t="s">
        <v>876</v>
      </c>
      <c r="J6272" s="19" t="s">
        <v>23</v>
      </c>
      <c r="K6272" s="20" t="s">
        <v>7561</v>
      </c>
      <c r="L6272" s="19" t="s">
        <v>8796</v>
      </c>
    </row>
    <row r="6273" spans="1:12" x14ac:dyDescent="0.25">
      <c r="A6273" s="19" t="s">
        <v>6589</v>
      </c>
      <c r="B6273" s="19" t="s">
        <v>8141</v>
      </c>
      <c r="C6273" s="19" t="s">
        <v>8429</v>
      </c>
      <c r="D6273" s="19" t="s">
        <v>8430</v>
      </c>
      <c r="E6273" s="20" t="s">
        <v>21</v>
      </c>
      <c r="F6273" s="19" t="s">
        <v>21</v>
      </c>
      <c r="G6273" s="180">
        <v>88283</v>
      </c>
      <c r="H6273" s="19" t="s">
        <v>8850</v>
      </c>
      <c r="I6273" s="19" t="s">
        <v>876</v>
      </c>
      <c r="J6273" s="19" t="s">
        <v>23</v>
      </c>
      <c r="K6273" s="20" t="s">
        <v>10759</v>
      </c>
      <c r="L6273" s="19" t="s">
        <v>8796</v>
      </c>
    </row>
    <row r="6274" spans="1:12" x14ac:dyDescent="0.25">
      <c r="A6274" s="19" t="s">
        <v>6589</v>
      </c>
      <c r="B6274" s="19" t="s">
        <v>8141</v>
      </c>
      <c r="C6274" s="19" t="s">
        <v>8429</v>
      </c>
      <c r="D6274" s="19" t="s">
        <v>8430</v>
      </c>
      <c r="E6274" s="20" t="s">
        <v>21</v>
      </c>
      <c r="F6274" s="19" t="s">
        <v>21</v>
      </c>
      <c r="G6274" s="180">
        <v>88284</v>
      </c>
      <c r="H6274" s="19" t="s">
        <v>8851</v>
      </c>
      <c r="I6274" s="19" t="s">
        <v>876</v>
      </c>
      <c r="J6274" s="19" t="s">
        <v>23</v>
      </c>
      <c r="K6274" s="20" t="s">
        <v>4672</v>
      </c>
      <c r="L6274" s="19" t="s">
        <v>8796</v>
      </c>
    </row>
    <row r="6275" spans="1:12" x14ac:dyDescent="0.25">
      <c r="A6275" s="19" t="s">
        <v>6589</v>
      </c>
      <c r="B6275" s="19" t="s">
        <v>8141</v>
      </c>
      <c r="C6275" s="19" t="s">
        <v>8429</v>
      </c>
      <c r="D6275" s="19" t="s">
        <v>8430</v>
      </c>
      <c r="E6275" s="20" t="s">
        <v>21</v>
      </c>
      <c r="F6275" s="19" t="s">
        <v>21</v>
      </c>
      <c r="G6275" s="180">
        <v>88285</v>
      </c>
      <c r="H6275" s="19" t="s">
        <v>8852</v>
      </c>
      <c r="I6275" s="19" t="s">
        <v>876</v>
      </c>
      <c r="J6275" s="19" t="s">
        <v>23</v>
      </c>
      <c r="K6275" s="20" t="s">
        <v>10087</v>
      </c>
      <c r="L6275" s="19" t="s">
        <v>8796</v>
      </c>
    </row>
    <row r="6276" spans="1:12" x14ac:dyDescent="0.25">
      <c r="A6276" s="19" t="s">
        <v>6589</v>
      </c>
      <c r="B6276" s="19" t="s">
        <v>8141</v>
      </c>
      <c r="C6276" s="19" t="s">
        <v>8429</v>
      </c>
      <c r="D6276" s="19" t="s">
        <v>8430</v>
      </c>
      <c r="E6276" s="20" t="s">
        <v>21</v>
      </c>
      <c r="F6276" s="19" t="s">
        <v>21</v>
      </c>
      <c r="G6276" s="180">
        <v>88286</v>
      </c>
      <c r="H6276" s="19" t="s">
        <v>8853</v>
      </c>
      <c r="I6276" s="19" t="s">
        <v>876</v>
      </c>
      <c r="J6276" s="19" t="s">
        <v>23</v>
      </c>
      <c r="K6276" s="20" t="s">
        <v>580</v>
      </c>
      <c r="L6276" s="19" t="s">
        <v>8796</v>
      </c>
    </row>
    <row r="6277" spans="1:12" x14ac:dyDescent="0.25">
      <c r="A6277" s="19" t="s">
        <v>6589</v>
      </c>
      <c r="B6277" s="19" t="s">
        <v>8141</v>
      </c>
      <c r="C6277" s="19" t="s">
        <v>8429</v>
      </c>
      <c r="D6277" s="19" t="s">
        <v>8430</v>
      </c>
      <c r="E6277" s="20" t="s">
        <v>21</v>
      </c>
      <c r="F6277" s="19" t="s">
        <v>21</v>
      </c>
      <c r="G6277" s="180">
        <v>88288</v>
      </c>
      <c r="H6277" s="19" t="s">
        <v>8854</v>
      </c>
      <c r="I6277" s="19" t="s">
        <v>876</v>
      </c>
      <c r="J6277" s="19" t="s">
        <v>23</v>
      </c>
      <c r="K6277" s="20" t="s">
        <v>11416</v>
      </c>
      <c r="L6277" s="19" t="s">
        <v>8796</v>
      </c>
    </row>
    <row r="6278" spans="1:12" x14ac:dyDescent="0.25">
      <c r="A6278" s="19" t="s">
        <v>6589</v>
      </c>
      <c r="B6278" s="19" t="s">
        <v>8141</v>
      </c>
      <c r="C6278" s="19" t="s">
        <v>8429</v>
      </c>
      <c r="D6278" s="19" t="s">
        <v>8430</v>
      </c>
      <c r="E6278" s="20" t="s">
        <v>21</v>
      </c>
      <c r="F6278" s="19" t="s">
        <v>21</v>
      </c>
      <c r="G6278" s="180">
        <v>88291</v>
      </c>
      <c r="H6278" s="19" t="s">
        <v>8855</v>
      </c>
      <c r="I6278" s="19" t="s">
        <v>876</v>
      </c>
      <c r="J6278" s="19" t="s">
        <v>23</v>
      </c>
      <c r="K6278" s="20" t="s">
        <v>6970</v>
      </c>
      <c r="L6278" s="19" t="s">
        <v>8796</v>
      </c>
    </row>
    <row r="6279" spans="1:12" x14ac:dyDescent="0.25">
      <c r="A6279" s="19" t="s">
        <v>6589</v>
      </c>
      <c r="B6279" s="19" t="s">
        <v>8141</v>
      </c>
      <c r="C6279" s="19" t="s">
        <v>8429</v>
      </c>
      <c r="D6279" s="19" t="s">
        <v>8430</v>
      </c>
      <c r="E6279" s="20" t="s">
        <v>21</v>
      </c>
      <c r="F6279" s="19" t="s">
        <v>21</v>
      </c>
      <c r="G6279" s="180">
        <v>88292</v>
      </c>
      <c r="H6279" s="19" t="s">
        <v>8856</v>
      </c>
      <c r="I6279" s="19" t="s">
        <v>876</v>
      </c>
      <c r="J6279" s="19" t="s">
        <v>23</v>
      </c>
      <c r="K6279" s="20" t="s">
        <v>12655</v>
      </c>
      <c r="L6279" s="19" t="s">
        <v>8796</v>
      </c>
    </row>
    <row r="6280" spans="1:12" x14ac:dyDescent="0.25">
      <c r="A6280" s="19" t="s">
        <v>6589</v>
      </c>
      <c r="B6280" s="19" t="s">
        <v>8141</v>
      </c>
      <c r="C6280" s="19" t="s">
        <v>8429</v>
      </c>
      <c r="D6280" s="19" t="s">
        <v>8430</v>
      </c>
      <c r="E6280" s="20" t="s">
        <v>21</v>
      </c>
      <c r="F6280" s="19" t="s">
        <v>21</v>
      </c>
      <c r="G6280" s="180">
        <v>88293</v>
      </c>
      <c r="H6280" s="19" t="s">
        <v>8858</v>
      </c>
      <c r="I6280" s="19" t="s">
        <v>876</v>
      </c>
      <c r="J6280" s="19" t="s">
        <v>23</v>
      </c>
      <c r="K6280" s="20" t="s">
        <v>6023</v>
      </c>
      <c r="L6280" s="19" t="s">
        <v>8796</v>
      </c>
    </row>
    <row r="6281" spans="1:12" x14ac:dyDescent="0.25">
      <c r="A6281" s="19" t="s">
        <v>6589</v>
      </c>
      <c r="B6281" s="19" t="s">
        <v>8141</v>
      </c>
      <c r="C6281" s="19" t="s">
        <v>8429</v>
      </c>
      <c r="D6281" s="19" t="s">
        <v>8430</v>
      </c>
      <c r="E6281" s="20" t="s">
        <v>21</v>
      </c>
      <c r="F6281" s="19" t="s">
        <v>21</v>
      </c>
      <c r="G6281" s="180">
        <v>88294</v>
      </c>
      <c r="H6281" s="19" t="s">
        <v>8859</v>
      </c>
      <c r="I6281" s="19" t="s">
        <v>876</v>
      </c>
      <c r="J6281" s="19" t="s">
        <v>444</v>
      </c>
      <c r="K6281" s="20" t="s">
        <v>5019</v>
      </c>
      <c r="L6281" s="19" t="s">
        <v>8796</v>
      </c>
    </row>
    <row r="6282" spans="1:12" x14ac:dyDescent="0.25">
      <c r="A6282" s="19" t="s">
        <v>6589</v>
      </c>
      <c r="B6282" s="19" t="s">
        <v>8141</v>
      </c>
      <c r="C6282" s="19" t="s">
        <v>8429</v>
      </c>
      <c r="D6282" s="19" t="s">
        <v>8430</v>
      </c>
      <c r="E6282" s="20" t="s">
        <v>21</v>
      </c>
      <c r="F6282" s="19" t="s">
        <v>21</v>
      </c>
      <c r="G6282" s="180">
        <v>88295</v>
      </c>
      <c r="H6282" s="19" t="s">
        <v>8860</v>
      </c>
      <c r="I6282" s="19" t="s">
        <v>876</v>
      </c>
      <c r="J6282" s="19" t="s">
        <v>23</v>
      </c>
      <c r="K6282" s="20" t="s">
        <v>9641</v>
      </c>
      <c r="L6282" s="19" t="s">
        <v>8796</v>
      </c>
    </row>
    <row r="6283" spans="1:12" x14ac:dyDescent="0.25">
      <c r="A6283" s="19" t="s">
        <v>6589</v>
      </c>
      <c r="B6283" s="19" t="s">
        <v>8141</v>
      </c>
      <c r="C6283" s="19" t="s">
        <v>8429</v>
      </c>
      <c r="D6283" s="19" t="s">
        <v>8430</v>
      </c>
      <c r="E6283" s="20" t="s">
        <v>21</v>
      </c>
      <c r="F6283" s="19" t="s">
        <v>21</v>
      </c>
      <c r="G6283" s="180">
        <v>88296</v>
      </c>
      <c r="H6283" s="19" t="s">
        <v>8861</v>
      </c>
      <c r="I6283" s="19" t="s">
        <v>876</v>
      </c>
      <c r="J6283" s="19" t="s">
        <v>23</v>
      </c>
      <c r="K6283" s="20" t="s">
        <v>12656</v>
      </c>
      <c r="L6283" s="19" t="s">
        <v>8796</v>
      </c>
    </row>
    <row r="6284" spans="1:12" x14ac:dyDescent="0.25">
      <c r="A6284" s="19" t="s">
        <v>6589</v>
      </c>
      <c r="B6284" s="19" t="s">
        <v>8141</v>
      </c>
      <c r="C6284" s="19" t="s">
        <v>8429</v>
      </c>
      <c r="D6284" s="19" t="s">
        <v>8430</v>
      </c>
      <c r="E6284" s="20" t="s">
        <v>21</v>
      </c>
      <c r="F6284" s="19" t="s">
        <v>21</v>
      </c>
      <c r="G6284" s="180">
        <v>88297</v>
      </c>
      <c r="H6284" s="19" t="s">
        <v>8862</v>
      </c>
      <c r="I6284" s="19" t="s">
        <v>876</v>
      </c>
      <c r="J6284" s="19" t="s">
        <v>23</v>
      </c>
      <c r="K6284" s="20" t="s">
        <v>11531</v>
      </c>
      <c r="L6284" s="19" t="s">
        <v>8796</v>
      </c>
    </row>
    <row r="6285" spans="1:12" x14ac:dyDescent="0.25">
      <c r="A6285" s="19" t="s">
        <v>6589</v>
      </c>
      <c r="B6285" s="19" t="s">
        <v>8141</v>
      </c>
      <c r="C6285" s="19" t="s">
        <v>8429</v>
      </c>
      <c r="D6285" s="19" t="s">
        <v>8430</v>
      </c>
      <c r="E6285" s="20" t="s">
        <v>21</v>
      </c>
      <c r="F6285" s="19" t="s">
        <v>21</v>
      </c>
      <c r="G6285" s="180">
        <v>88298</v>
      </c>
      <c r="H6285" s="19" t="s">
        <v>8864</v>
      </c>
      <c r="I6285" s="19" t="s">
        <v>876</v>
      </c>
      <c r="J6285" s="19" t="s">
        <v>23</v>
      </c>
      <c r="K6285" s="20" t="s">
        <v>7890</v>
      </c>
      <c r="L6285" s="19" t="s">
        <v>8796</v>
      </c>
    </row>
    <row r="6286" spans="1:12" x14ac:dyDescent="0.25">
      <c r="A6286" s="19" t="s">
        <v>6589</v>
      </c>
      <c r="B6286" s="19" t="s">
        <v>8141</v>
      </c>
      <c r="C6286" s="19" t="s">
        <v>8429</v>
      </c>
      <c r="D6286" s="19" t="s">
        <v>8430</v>
      </c>
      <c r="E6286" s="20" t="s">
        <v>21</v>
      </c>
      <c r="F6286" s="19" t="s">
        <v>21</v>
      </c>
      <c r="G6286" s="180">
        <v>88299</v>
      </c>
      <c r="H6286" s="19" t="s">
        <v>8865</v>
      </c>
      <c r="I6286" s="19" t="s">
        <v>876</v>
      </c>
      <c r="J6286" s="19" t="s">
        <v>23</v>
      </c>
      <c r="K6286" s="20" t="s">
        <v>9612</v>
      </c>
      <c r="L6286" s="19" t="s">
        <v>8796</v>
      </c>
    </row>
    <row r="6287" spans="1:12" x14ac:dyDescent="0.25">
      <c r="A6287" s="19" t="s">
        <v>6589</v>
      </c>
      <c r="B6287" s="19" t="s">
        <v>8141</v>
      </c>
      <c r="C6287" s="19" t="s">
        <v>8429</v>
      </c>
      <c r="D6287" s="19" t="s">
        <v>8430</v>
      </c>
      <c r="E6287" s="20" t="s">
        <v>21</v>
      </c>
      <c r="F6287" s="19" t="s">
        <v>21</v>
      </c>
      <c r="G6287" s="180">
        <v>88300</v>
      </c>
      <c r="H6287" s="19" t="s">
        <v>8867</v>
      </c>
      <c r="I6287" s="19" t="s">
        <v>876</v>
      </c>
      <c r="J6287" s="19" t="s">
        <v>23</v>
      </c>
      <c r="K6287" s="20" t="s">
        <v>5939</v>
      </c>
      <c r="L6287" s="19" t="s">
        <v>8796</v>
      </c>
    </row>
    <row r="6288" spans="1:12" x14ac:dyDescent="0.25">
      <c r="A6288" s="19" t="s">
        <v>6589</v>
      </c>
      <c r="B6288" s="19" t="s">
        <v>8141</v>
      </c>
      <c r="C6288" s="19" t="s">
        <v>8429</v>
      </c>
      <c r="D6288" s="19" t="s">
        <v>8430</v>
      </c>
      <c r="E6288" s="20" t="s">
        <v>21</v>
      </c>
      <c r="F6288" s="19" t="s">
        <v>21</v>
      </c>
      <c r="G6288" s="180">
        <v>88301</v>
      </c>
      <c r="H6288" s="19" t="s">
        <v>8868</v>
      </c>
      <c r="I6288" s="19" t="s">
        <v>876</v>
      </c>
      <c r="J6288" s="19" t="s">
        <v>23</v>
      </c>
      <c r="K6288" s="20" t="s">
        <v>7793</v>
      </c>
      <c r="L6288" s="19" t="s">
        <v>8796</v>
      </c>
    </row>
    <row r="6289" spans="1:12" x14ac:dyDescent="0.25">
      <c r="A6289" s="19" t="s">
        <v>6589</v>
      </c>
      <c r="B6289" s="19" t="s">
        <v>8141</v>
      </c>
      <c r="C6289" s="19" t="s">
        <v>8429</v>
      </c>
      <c r="D6289" s="19" t="s">
        <v>8430</v>
      </c>
      <c r="E6289" s="20" t="s">
        <v>21</v>
      </c>
      <c r="F6289" s="19" t="s">
        <v>21</v>
      </c>
      <c r="G6289" s="180">
        <v>88302</v>
      </c>
      <c r="H6289" s="19" t="s">
        <v>8870</v>
      </c>
      <c r="I6289" s="19" t="s">
        <v>876</v>
      </c>
      <c r="J6289" s="19" t="s">
        <v>23</v>
      </c>
      <c r="K6289" s="20" t="s">
        <v>8367</v>
      </c>
      <c r="L6289" s="19" t="s">
        <v>8796</v>
      </c>
    </row>
    <row r="6290" spans="1:12" x14ac:dyDescent="0.25">
      <c r="A6290" s="19" t="s">
        <v>6589</v>
      </c>
      <c r="B6290" s="19" t="s">
        <v>8141</v>
      </c>
      <c r="C6290" s="19" t="s">
        <v>8429</v>
      </c>
      <c r="D6290" s="19" t="s">
        <v>8430</v>
      </c>
      <c r="E6290" s="20" t="s">
        <v>21</v>
      </c>
      <c r="F6290" s="19" t="s">
        <v>21</v>
      </c>
      <c r="G6290" s="180">
        <v>88303</v>
      </c>
      <c r="H6290" s="19" t="s">
        <v>8872</v>
      </c>
      <c r="I6290" s="19" t="s">
        <v>876</v>
      </c>
      <c r="J6290" s="19" t="s">
        <v>23</v>
      </c>
      <c r="K6290" s="20" t="s">
        <v>888</v>
      </c>
      <c r="L6290" s="19" t="s">
        <v>8796</v>
      </c>
    </row>
    <row r="6291" spans="1:12" x14ac:dyDescent="0.25">
      <c r="A6291" s="19" t="s">
        <v>6589</v>
      </c>
      <c r="B6291" s="19" t="s">
        <v>8141</v>
      </c>
      <c r="C6291" s="19" t="s">
        <v>8429</v>
      </c>
      <c r="D6291" s="19" t="s">
        <v>8430</v>
      </c>
      <c r="E6291" s="20" t="s">
        <v>21</v>
      </c>
      <c r="F6291" s="19" t="s">
        <v>21</v>
      </c>
      <c r="G6291" s="180">
        <v>88304</v>
      </c>
      <c r="H6291" s="19" t="s">
        <v>8873</v>
      </c>
      <c r="I6291" s="19" t="s">
        <v>876</v>
      </c>
      <c r="J6291" s="19" t="s">
        <v>23</v>
      </c>
      <c r="K6291" s="20" t="s">
        <v>3369</v>
      </c>
      <c r="L6291" s="19" t="s">
        <v>8796</v>
      </c>
    </row>
    <row r="6292" spans="1:12" x14ac:dyDescent="0.25">
      <c r="A6292" s="19" t="s">
        <v>6589</v>
      </c>
      <c r="B6292" s="19" t="s">
        <v>8141</v>
      </c>
      <c r="C6292" s="19" t="s">
        <v>8429</v>
      </c>
      <c r="D6292" s="19" t="s">
        <v>8430</v>
      </c>
      <c r="E6292" s="20" t="s">
        <v>21</v>
      </c>
      <c r="F6292" s="19" t="s">
        <v>21</v>
      </c>
      <c r="G6292" s="180">
        <v>88306</v>
      </c>
      <c r="H6292" s="19" t="s">
        <v>8875</v>
      </c>
      <c r="I6292" s="19" t="s">
        <v>876</v>
      </c>
      <c r="J6292" s="19" t="s">
        <v>23</v>
      </c>
      <c r="K6292" s="20" t="s">
        <v>11560</v>
      </c>
      <c r="L6292" s="19" t="s">
        <v>8796</v>
      </c>
    </row>
    <row r="6293" spans="1:12" x14ac:dyDescent="0.25">
      <c r="A6293" s="19" t="s">
        <v>6589</v>
      </c>
      <c r="B6293" s="19" t="s">
        <v>8141</v>
      </c>
      <c r="C6293" s="19" t="s">
        <v>8429</v>
      </c>
      <c r="D6293" s="19" t="s">
        <v>8430</v>
      </c>
      <c r="E6293" s="20" t="s">
        <v>21</v>
      </c>
      <c r="F6293" s="19" t="s">
        <v>21</v>
      </c>
      <c r="G6293" s="180">
        <v>88307</v>
      </c>
      <c r="H6293" s="19" t="s">
        <v>8877</v>
      </c>
      <c r="I6293" s="19" t="s">
        <v>876</v>
      </c>
      <c r="J6293" s="19" t="s">
        <v>23</v>
      </c>
      <c r="K6293" s="20" t="s">
        <v>6659</v>
      </c>
      <c r="L6293" s="19" t="s">
        <v>8796</v>
      </c>
    </row>
    <row r="6294" spans="1:12" x14ac:dyDescent="0.25">
      <c r="A6294" s="19" t="s">
        <v>6589</v>
      </c>
      <c r="B6294" s="19" t="s">
        <v>8141</v>
      </c>
      <c r="C6294" s="19" t="s">
        <v>8429</v>
      </c>
      <c r="D6294" s="19" t="s">
        <v>8430</v>
      </c>
      <c r="E6294" s="20" t="s">
        <v>21</v>
      </c>
      <c r="F6294" s="19" t="s">
        <v>21</v>
      </c>
      <c r="G6294" s="180">
        <v>88308</v>
      </c>
      <c r="H6294" s="19" t="s">
        <v>8878</v>
      </c>
      <c r="I6294" s="19" t="s">
        <v>876</v>
      </c>
      <c r="J6294" s="19" t="s">
        <v>23</v>
      </c>
      <c r="K6294" s="20" t="s">
        <v>12650</v>
      </c>
      <c r="L6294" s="19" t="s">
        <v>8796</v>
      </c>
    </row>
    <row r="6295" spans="1:12" x14ac:dyDescent="0.25">
      <c r="A6295" s="19" t="s">
        <v>6589</v>
      </c>
      <c r="B6295" s="19" t="s">
        <v>8141</v>
      </c>
      <c r="C6295" s="19" t="s">
        <v>8429</v>
      </c>
      <c r="D6295" s="19" t="s">
        <v>8430</v>
      </c>
      <c r="E6295" s="20" t="s">
        <v>21</v>
      </c>
      <c r="F6295" s="19" t="s">
        <v>21</v>
      </c>
      <c r="G6295" s="180">
        <v>88309</v>
      </c>
      <c r="H6295" s="19" t="s">
        <v>8879</v>
      </c>
      <c r="I6295" s="19" t="s">
        <v>876</v>
      </c>
      <c r="J6295" s="19" t="s">
        <v>444</v>
      </c>
      <c r="K6295" s="20" t="s">
        <v>3982</v>
      </c>
      <c r="L6295" s="19" t="s">
        <v>8796</v>
      </c>
    </row>
    <row r="6296" spans="1:12" x14ac:dyDescent="0.25">
      <c r="A6296" s="19" t="s">
        <v>6589</v>
      </c>
      <c r="B6296" s="19" t="s">
        <v>8141</v>
      </c>
      <c r="C6296" s="19" t="s">
        <v>8429</v>
      </c>
      <c r="D6296" s="19" t="s">
        <v>8430</v>
      </c>
      <c r="E6296" s="20" t="s">
        <v>21</v>
      </c>
      <c r="F6296" s="19" t="s">
        <v>21</v>
      </c>
      <c r="G6296" s="180">
        <v>88310</v>
      </c>
      <c r="H6296" s="19" t="s">
        <v>8880</v>
      </c>
      <c r="I6296" s="19" t="s">
        <v>876</v>
      </c>
      <c r="J6296" s="19" t="s">
        <v>444</v>
      </c>
      <c r="K6296" s="20" t="s">
        <v>2853</v>
      </c>
      <c r="L6296" s="19" t="s">
        <v>8796</v>
      </c>
    </row>
    <row r="6297" spans="1:12" x14ac:dyDescent="0.25">
      <c r="A6297" s="19" t="s">
        <v>6589</v>
      </c>
      <c r="B6297" s="19" t="s">
        <v>8141</v>
      </c>
      <c r="C6297" s="19" t="s">
        <v>8429</v>
      </c>
      <c r="D6297" s="19" t="s">
        <v>8430</v>
      </c>
      <c r="E6297" s="20" t="s">
        <v>21</v>
      </c>
      <c r="F6297" s="19" t="s">
        <v>21</v>
      </c>
      <c r="G6297" s="180">
        <v>88311</v>
      </c>
      <c r="H6297" s="19" t="s">
        <v>8882</v>
      </c>
      <c r="I6297" s="19" t="s">
        <v>876</v>
      </c>
      <c r="J6297" s="19" t="s">
        <v>23</v>
      </c>
      <c r="K6297" s="20" t="s">
        <v>5726</v>
      </c>
      <c r="L6297" s="19" t="s">
        <v>8796</v>
      </c>
    </row>
    <row r="6298" spans="1:12" x14ac:dyDescent="0.25">
      <c r="A6298" s="19" t="s">
        <v>6589</v>
      </c>
      <c r="B6298" s="19" t="s">
        <v>8141</v>
      </c>
      <c r="C6298" s="19" t="s">
        <v>8429</v>
      </c>
      <c r="D6298" s="19" t="s">
        <v>8430</v>
      </c>
      <c r="E6298" s="20" t="s">
        <v>21</v>
      </c>
      <c r="F6298" s="19" t="s">
        <v>21</v>
      </c>
      <c r="G6298" s="180">
        <v>88312</v>
      </c>
      <c r="H6298" s="19" t="s">
        <v>8883</v>
      </c>
      <c r="I6298" s="19" t="s">
        <v>876</v>
      </c>
      <c r="J6298" s="19" t="s">
        <v>23</v>
      </c>
      <c r="K6298" s="20" t="s">
        <v>9297</v>
      </c>
      <c r="L6298" s="19" t="s">
        <v>8796</v>
      </c>
    </row>
    <row r="6299" spans="1:12" x14ac:dyDescent="0.25">
      <c r="A6299" s="19" t="s">
        <v>6589</v>
      </c>
      <c r="B6299" s="19" t="s">
        <v>8141</v>
      </c>
      <c r="C6299" s="19" t="s">
        <v>8429</v>
      </c>
      <c r="D6299" s="19" t="s">
        <v>8430</v>
      </c>
      <c r="E6299" s="20" t="s">
        <v>21</v>
      </c>
      <c r="F6299" s="19" t="s">
        <v>21</v>
      </c>
      <c r="G6299" s="180">
        <v>88313</v>
      </c>
      <c r="H6299" s="19" t="s">
        <v>8884</v>
      </c>
      <c r="I6299" s="19" t="s">
        <v>876</v>
      </c>
      <c r="J6299" s="19" t="s">
        <v>23</v>
      </c>
      <c r="K6299" s="20" t="s">
        <v>11949</v>
      </c>
      <c r="L6299" s="19" t="s">
        <v>8796</v>
      </c>
    </row>
    <row r="6300" spans="1:12" x14ac:dyDescent="0.25">
      <c r="A6300" s="19" t="s">
        <v>6589</v>
      </c>
      <c r="B6300" s="19" t="s">
        <v>8141</v>
      </c>
      <c r="C6300" s="19" t="s">
        <v>8429</v>
      </c>
      <c r="D6300" s="19" t="s">
        <v>8430</v>
      </c>
      <c r="E6300" s="20" t="s">
        <v>21</v>
      </c>
      <c r="F6300" s="19" t="s">
        <v>21</v>
      </c>
      <c r="G6300" s="180">
        <v>88314</v>
      </c>
      <c r="H6300" s="19" t="s">
        <v>8885</v>
      </c>
      <c r="I6300" s="19" t="s">
        <v>876</v>
      </c>
      <c r="J6300" s="19" t="s">
        <v>23</v>
      </c>
      <c r="K6300" s="20" t="s">
        <v>8795</v>
      </c>
      <c r="L6300" s="19" t="s">
        <v>8796</v>
      </c>
    </row>
    <row r="6301" spans="1:12" x14ac:dyDescent="0.25">
      <c r="A6301" s="19" t="s">
        <v>6589</v>
      </c>
      <c r="B6301" s="19" t="s">
        <v>8141</v>
      </c>
      <c r="C6301" s="19" t="s">
        <v>8429</v>
      </c>
      <c r="D6301" s="19" t="s">
        <v>8430</v>
      </c>
      <c r="E6301" s="20" t="s">
        <v>21</v>
      </c>
      <c r="F6301" s="19" t="s">
        <v>21</v>
      </c>
      <c r="G6301" s="180">
        <v>88315</v>
      </c>
      <c r="H6301" s="19" t="s">
        <v>8886</v>
      </c>
      <c r="I6301" s="19" t="s">
        <v>876</v>
      </c>
      <c r="J6301" s="19" t="s">
        <v>23</v>
      </c>
      <c r="K6301" s="20" t="s">
        <v>4083</v>
      </c>
      <c r="L6301" s="19" t="s">
        <v>8796</v>
      </c>
    </row>
    <row r="6302" spans="1:12" x14ac:dyDescent="0.25">
      <c r="A6302" s="19" t="s">
        <v>6589</v>
      </c>
      <c r="B6302" s="19" t="s">
        <v>8141</v>
      </c>
      <c r="C6302" s="19" t="s">
        <v>8429</v>
      </c>
      <c r="D6302" s="19" t="s">
        <v>8430</v>
      </c>
      <c r="E6302" s="20" t="s">
        <v>21</v>
      </c>
      <c r="F6302" s="19" t="s">
        <v>21</v>
      </c>
      <c r="G6302" s="180">
        <v>88316</v>
      </c>
      <c r="H6302" s="19" t="s">
        <v>8887</v>
      </c>
      <c r="I6302" s="19" t="s">
        <v>876</v>
      </c>
      <c r="J6302" s="19" t="s">
        <v>444</v>
      </c>
      <c r="K6302" s="20" t="s">
        <v>12646</v>
      </c>
      <c r="L6302" s="19" t="s">
        <v>8796</v>
      </c>
    </row>
    <row r="6303" spans="1:12" x14ac:dyDescent="0.25">
      <c r="A6303" s="19" t="s">
        <v>6589</v>
      </c>
      <c r="B6303" s="19" t="s">
        <v>8141</v>
      </c>
      <c r="C6303" s="19" t="s">
        <v>8429</v>
      </c>
      <c r="D6303" s="19" t="s">
        <v>8430</v>
      </c>
      <c r="E6303" s="20" t="s">
        <v>21</v>
      </c>
      <c r="F6303" s="19" t="s">
        <v>21</v>
      </c>
      <c r="G6303" s="180">
        <v>88317</v>
      </c>
      <c r="H6303" s="19" t="s">
        <v>8888</v>
      </c>
      <c r="I6303" s="19" t="s">
        <v>876</v>
      </c>
      <c r="J6303" s="19" t="s">
        <v>444</v>
      </c>
      <c r="K6303" s="20" t="s">
        <v>10087</v>
      </c>
      <c r="L6303" s="19" t="s">
        <v>8796</v>
      </c>
    </row>
    <row r="6304" spans="1:12" x14ac:dyDescent="0.25">
      <c r="A6304" s="19" t="s">
        <v>6589</v>
      </c>
      <c r="B6304" s="19" t="s">
        <v>8141</v>
      </c>
      <c r="C6304" s="19" t="s">
        <v>8429</v>
      </c>
      <c r="D6304" s="19" t="s">
        <v>8430</v>
      </c>
      <c r="E6304" s="20" t="s">
        <v>21</v>
      </c>
      <c r="F6304" s="19" t="s">
        <v>21</v>
      </c>
      <c r="G6304" s="180">
        <v>88318</v>
      </c>
      <c r="H6304" s="19" t="s">
        <v>8889</v>
      </c>
      <c r="I6304" s="19" t="s">
        <v>876</v>
      </c>
      <c r="J6304" s="19" t="s">
        <v>23</v>
      </c>
      <c r="K6304" s="20" t="s">
        <v>6108</v>
      </c>
      <c r="L6304" s="19" t="s">
        <v>8796</v>
      </c>
    </row>
    <row r="6305" spans="1:12" x14ac:dyDescent="0.25">
      <c r="A6305" s="19" t="s">
        <v>6589</v>
      </c>
      <c r="B6305" s="19" t="s">
        <v>8141</v>
      </c>
      <c r="C6305" s="19" t="s">
        <v>8429</v>
      </c>
      <c r="D6305" s="19" t="s">
        <v>8430</v>
      </c>
      <c r="E6305" s="20" t="s">
        <v>21</v>
      </c>
      <c r="F6305" s="19" t="s">
        <v>21</v>
      </c>
      <c r="G6305" s="180">
        <v>88320</v>
      </c>
      <c r="H6305" s="19" t="s">
        <v>8890</v>
      </c>
      <c r="I6305" s="19" t="s">
        <v>876</v>
      </c>
      <c r="J6305" s="19" t="s">
        <v>23</v>
      </c>
      <c r="K6305" s="20" t="s">
        <v>3989</v>
      </c>
      <c r="L6305" s="19" t="s">
        <v>8796</v>
      </c>
    </row>
    <row r="6306" spans="1:12" x14ac:dyDescent="0.25">
      <c r="A6306" s="19" t="s">
        <v>6589</v>
      </c>
      <c r="B6306" s="19" t="s">
        <v>8141</v>
      </c>
      <c r="C6306" s="19" t="s">
        <v>8429</v>
      </c>
      <c r="D6306" s="19" t="s">
        <v>8430</v>
      </c>
      <c r="E6306" s="20" t="s">
        <v>21</v>
      </c>
      <c r="F6306" s="19" t="s">
        <v>21</v>
      </c>
      <c r="G6306" s="180">
        <v>88321</v>
      </c>
      <c r="H6306" s="19" t="s">
        <v>8892</v>
      </c>
      <c r="I6306" s="19" t="s">
        <v>876</v>
      </c>
      <c r="J6306" s="19" t="s">
        <v>23</v>
      </c>
      <c r="K6306" s="20" t="s">
        <v>12657</v>
      </c>
      <c r="L6306" s="19" t="s">
        <v>8796</v>
      </c>
    </row>
    <row r="6307" spans="1:12" x14ac:dyDescent="0.25">
      <c r="A6307" s="19" t="s">
        <v>6589</v>
      </c>
      <c r="B6307" s="19" t="s">
        <v>8141</v>
      </c>
      <c r="C6307" s="19" t="s">
        <v>8429</v>
      </c>
      <c r="D6307" s="19" t="s">
        <v>8430</v>
      </c>
      <c r="E6307" s="20" t="s">
        <v>21</v>
      </c>
      <c r="F6307" s="19" t="s">
        <v>21</v>
      </c>
      <c r="G6307" s="180">
        <v>88322</v>
      </c>
      <c r="H6307" s="19" t="s">
        <v>8893</v>
      </c>
      <c r="I6307" s="19" t="s">
        <v>876</v>
      </c>
      <c r="J6307" s="19" t="s">
        <v>23</v>
      </c>
      <c r="K6307" s="20" t="s">
        <v>12658</v>
      </c>
      <c r="L6307" s="19" t="s">
        <v>8796</v>
      </c>
    </row>
    <row r="6308" spans="1:12" x14ac:dyDescent="0.25">
      <c r="A6308" s="19" t="s">
        <v>6589</v>
      </c>
      <c r="B6308" s="19" t="s">
        <v>8141</v>
      </c>
      <c r="C6308" s="19" t="s">
        <v>8429</v>
      </c>
      <c r="D6308" s="19" t="s">
        <v>8430</v>
      </c>
      <c r="E6308" s="20" t="s">
        <v>21</v>
      </c>
      <c r="F6308" s="19" t="s">
        <v>21</v>
      </c>
      <c r="G6308" s="180">
        <v>88323</v>
      </c>
      <c r="H6308" s="19" t="s">
        <v>8894</v>
      </c>
      <c r="I6308" s="19" t="s">
        <v>876</v>
      </c>
      <c r="J6308" s="19" t="s">
        <v>23</v>
      </c>
      <c r="K6308" s="20" t="s">
        <v>12659</v>
      </c>
      <c r="L6308" s="19" t="s">
        <v>8796</v>
      </c>
    </row>
    <row r="6309" spans="1:12" x14ac:dyDescent="0.25">
      <c r="A6309" s="19" t="s">
        <v>6589</v>
      </c>
      <c r="B6309" s="19" t="s">
        <v>8141</v>
      </c>
      <c r="C6309" s="19" t="s">
        <v>8429</v>
      </c>
      <c r="D6309" s="19" t="s">
        <v>8430</v>
      </c>
      <c r="E6309" s="20" t="s">
        <v>21</v>
      </c>
      <c r="F6309" s="19" t="s">
        <v>21</v>
      </c>
      <c r="G6309" s="180">
        <v>88324</v>
      </c>
      <c r="H6309" s="19" t="s">
        <v>8895</v>
      </c>
      <c r="I6309" s="19" t="s">
        <v>876</v>
      </c>
      <c r="J6309" s="19" t="s">
        <v>23</v>
      </c>
      <c r="K6309" s="20" t="s">
        <v>12660</v>
      </c>
      <c r="L6309" s="19" t="s">
        <v>8796</v>
      </c>
    </row>
    <row r="6310" spans="1:12" x14ac:dyDescent="0.25">
      <c r="A6310" s="19" t="s">
        <v>6589</v>
      </c>
      <c r="B6310" s="19" t="s">
        <v>8141</v>
      </c>
      <c r="C6310" s="19" t="s">
        <v>8429</v>
      </c>
      <c r="D6310" s="19" t="s">
        <v>8430</v>
      </c>
      <c r="E6310" s="20" t="s">
        <v>21</v>
      </c>
      <c r="F6310" s="19" t="s">
        <v>21</v>
      </c>
      <c r="G6310" s="180">
        <v>88325</v>
      </c>
      <c r="H6310" s="19" t="s">
        <v>8897</v>
      </c>
      <c r="I6310" s="19" t="s">
        <v>876</v>
      </c>
      <c r="J6310" s="19" t="s">
        <v>23</v>
      </c>
      <c r="K6310" s="20" t="s">
        <v>381</v>
      </c>
      <c r="L6310" s="19" t="s">
        <v>8796</v>
      </c>
    </row>
    <row r="6311" spans="1:12" x14ac:dyDescent="0.25">
      <c r="A6311" s="19" t="s">
        <v>6589</v>
      </c>
      <c r="B6311" s="19" t="s">
        <v>8141</v>
      </c>
      <c r="C6311" s="19" t="s">
        <v>8429</v>
      </c>
      <c r="D6311" s="19" t="s">
        <v>8430</v>
      </c>
      <c r="E6311" s="20" t="s">
        <v>21</v>
      </c>
      <c r="F6311" s="19" t="s">
        <v>21</v>
      </c>
      <c r="G6311" s="180">
        <v>88326</v>
      </c>
      <c r="H6311" s="19" t="s">
        <v>8898</v>
      </c>
      <c r="I6311" s="19" t="s">
        <v>876</v>
      </c>
      <c r="J6311" s="19" t="s">
        <v>23</v>
      </c>
      <c r="K6311" s="20" t="s">
        <v>12190</v>
      </c>
      <c r="L6311" s="19" t="s">
        <v>8796</v>
      </c>
    </row>
    <row r="6312" spans="1:12" x14ac:dyDescent="0.25">
      <c r="A6312" s="19" t="s">
        <v>6589</v>
      </c>
      <c r="B6312" s="19" t="s">
        <v>8141</v>
      </c>
      <c r="C6312" s="19" t="s">
        <v>8429</v>
      </c>
      <c r="D6312" s="19" t="s">
        <v>8430</v>
      </c>
      <c r="E6312" s="20" t="s">
        <v>21</v>
      </c>
      <c r="F6312" s="19" t="s">
        <v>21</v>
      </c>
      <c r="G6312" s="180">
        <v>88377</v>
      </c>
      <c r="H6312" s="19" t="s">
        <v>8899</v>
      </c>
      <c r="I6312" s="19" t="s">
        <v>876</v>
      </c>
      <c r="J6312" s="19" t="s">
        <v>23</v>
      </c>
      <c r="K6312" s="20" t="s">
        <v>5692</v>
      </c>
      <c r="L6312" s="19" t="s">
        <v>8796</v>
      </c>
    </row>
    <row r="6313" spans="1:12" x14ac:dyDescent="0.25">
      <c r="A6313" s="19" t="s">
        <v>6589</v>
      </c>
      <c r="B6313" s="19" t="s">
        <v>8141</v>
      </c>
      <c r="C6313" s="19" t="s">
        <v>8429</v>
      </c>
      <c r="D6313" s="19" t="s">
        <v>8430</v>
      </c>
      <c r="E6313" s="20" t="s">
        <v>21</v>
      </c>
      <c r="F6313" s="19" t="s">
        <v>21</v>
      </c>
      <c r="G6313" s="180">
        <v>88441</v>
      </c>
      <c r="H6313" s="19" t="s">
        <v>8901</v>
      </c>
      <c r="I6313" s="19" t="s">
        <v>876</v>
      </c>
      <c r="J6313" s="19" t="s">
        <v>23</v>
      </c>
      <c r="K6313" s="20" t="s">
        <v>5835</v>
      </c>
      <c r="L6313" s="19" t="s">
        <v>8796</v>
      </c>
    </row>
    <row r="6314" spans="1:12" x14ac:dyDescent="0.25">
      <c r="A6314" s="19" t="s">
        <v>6589</v>
      </c>
      <c r="B6314" s="19" t="s">
        <v>8141</v>
      </c>
      <c r="C6314" s="19" t="s">
        <v>8429</v>
      </c>
      <c r="D6314" s="19" t="s">
        <v>8430</v>
      </c>
      <c r="E6314" s="20" t="s">
        <v>21</v>
      </c>
      <c r="F6314" s="19" t="s">
        <v>21</v>
      </c>
      <c r="G6314" s="180">
        <v>88597</v>
      </c>
      <c r="H6314" s="19" t="s">
        <v>8902</v>
      </c>
      <c r="I6314" s="19" t="s">
        <v>876</v>
      </c>
      <c r="J6314" s="19" t="s">
        <v>23</v>
      </c>
      <c r="K6314" s="20" t="s">
        <v>155</v>
      </c>
      <c r="L6314" s="19" t="s">
        <v>8796</v>
      </c>
    </row>
    <row r="6315" spans="1:12" x14ac:dyDescent="0.25">
      <c r="A6315" s="19" t="s">
        <v>6589</v>
      </c>
      <c r="B6315" s="19" t="s">
        <v>8141</v>
      </c>
      <c r="C6315" s="19" t="s">
        <v>8429</v>
      </c>
      <c r="D6315" s="19" t="s">
        <v>8430</v>
      </c>
      <c r="E6315" s="20" t="s">
        <v>21</v>
      </c>
      <c r="F6315" s="19" t="s">
        <v>21</v>
      </c>
      <c r="G6315" s="180">
        <v>90766</v>
      </c>
      <c r="H6315" s="19" t="s">
        <v>8903</v>
      </c>
      <c r="I6315" s="19" t="s">
        <v>876</v>
      </c>
      <c r="J6315" s="19" t="s">
        <v>444</v>
      </c>
      <c r="K6315" s="20" t="s">
        <v>12616</v>
      </c>
      <c r="L6315" s="19" t="s">
        <v>8796</v>
      </c>
    </row>
    <row r="6316" spans="1:12" x14ac:dyDescent="0.25">
      <c r="A6316" s="19" t="s">
        <v>6589</v>
      </c>
      <c r="B6316" s="19" t="s">
        <v>8141</v>
      </c>
      <c r="C6316" s="19" t="s">
        <v>8429</v>
      </c>
      <c r="D6316" s="19" t="s">
        <v>8430</v>
      </c>
      <c r="E6316" s="20" t="s">
        <v>21</v>
      </c>
      <c r="F6316" s="19" t="s">
        <v>21</v>
      </c>
      <c r="G6316" s="180">
        <v>90767</v>
      </c>
      <c r="H6316" s="19" t="s">
        <v>8905</v>
      </c>
      <c r="I6316" s="19" t="s">
        <v>876</v>
      </c>
      <c r="J6316" s="19" t="s">
        <v>23</v>
      </c>
      <c r="K6316" s="20" t="s">
        <v>11539</v>
      </c>
      <c r="L6316" s="19" t="s">
        <v>8796</v>
      </c>
    </row>
    <row r="6317" spans="1:12" x14ac:dyDescent="0.25">
      <c r="A6317" s="19" t="s">
        <v>6589</v>
      </c>
      <c r="B6317" s="19" t="s">
        <v>8141</v>
      </c>
      <c r="C6317" s="19" t="s">
        <v>8429</v>
      </c>
      <c r="D6317" s="19" t="s">
        <v>8430</v>
      </c>
      <c r="E6317" s="20" t="s">
        <v>21</v>
      </c>
      <c r="F6317" s="19" t="s">
        <v>21</v>
      </c>
      <c r="G6317" s="180">
        <v>90768</v>
      </c>
      <c r="H6317" s="19" t="s">
        <v>8907</v>
      </c>
      <c r="I6317" s="19" t="s">
        <v>876</v>
      </c>
      <c r="J6317" s="19" t="s">
        <v>23</v>
      </c>
      <c r="K6317" s="20" t="s">
        <v>12661</v>
      </c>
      <c r="L6317" s="19" t="s">
        <v>8796</v>
      </c>
    </row>
    <row r="6318" spans="1:12" x14ac:dyDescent="0.25">
      <c r="A6318" s="19" t="s">
        <v>6589</v>
      </c>
      <c r="B6318" s="19" t="s">
        <v>8141</v>
      </c>
      <c r="C6318" s="19" t="s">
        <v>8429</v>
      </c>
      <c r="D6318" s="19" t="s">
        <v>8430</v>
      </c>
      <c r="E6318" s="20" t="s">
        <v>21</v>
      </c>
      <c r="F6318" s="19" t="s">
        <v>21</v>
      </c>
      <c r="G6318" s="180">
        <v>90769</v>
      </c>
      <c r="H6318" s="19" t="s">
        <v>8908</v>
      </c>
      <c r="I6318" s="19" t="s">
        <v>876</v>
      </c>
      <c r="J6318" s="19" t="s">
        <v>23</v>
      </c>
      <c r="K6318" s="20" t="s">
        <v>12662</v>
      </c>
      <c r="L6318" s="19" t="s">
        <v>8796</v>
      </c>
    </row>
    <row r="6319" spans="1:12" x14ac:dyDescent="0.25">
      <c r="A6319" s="19" t="s">
        <v>6589</v>
      </c>
      <c r="B6319" s="19" t="s">
        <v>8141</v>
      </c>
      <c r="C6319" s="19" t="s">
        <v>8429</v>
      </c>
      <c r="D6319" s="19" t="s">
        <v>8430</v>
      </c>
      <c r="E6319" s="20" t="s">
        <v>21</v>
      </c>
      <c r="F6319" s="19" t="s">
        <v>21</v>
      </c>
      <c r="G6319" s="180">
        <v>90770</v>
      </c>
      <c r="H6319" s="19" t="s">
        <v>8909</v>
      </c>
      <c r="I6319" s="19" t="s">
        <v>876</v>
      </c>
      <c r="J6319" s="19" t="s">
        <v>23</v>
      </c>
      <c r="K6319" s="20" t="s">
        <v>12663</v>
      </c>
      <c r="L6319" s="19" t="s">
        <v>8796</v>
      </c>
    </row>
    <row r="6320" spans="1:12" x14ac:dyDescent="0.25">
      <c r="A6320" s="19" t="s">
        <v>6589</v>
      </c>
      <c r="B6320" s="19" t="s">
        <v>8141</v>
      </c>
      <c r="C6320" s="19" t="s">
        <v>8429</v>
      </c>
      <c r="D6320" s="19" t="s">
        <v>8430</v>
      </c>
      <c r="E6320" s="20" t="s">
        <v>21</v>
      </c>
      <c r="F6320" s="19" t="s">
        <v>21</v>
      </c>
      <c r="G6320" s="180">
        <v>90771</v>
      </c>
      <c r="H6320" s="19" t="s">
        <v>8911</v>
      </c>
      <c r="I6320" s="19" t="s">
        <v>876</v>
      </c>
      <c r="J6320" s="19" t="s">
        <v>23</v>
      </c>
      <c r="K6320" s="20" t="s">
        <v>12664</v>
      </c>
      <c r="L6320" s="19" t="s">
        <v>8796</v>
      </c>
    </row>
    <row r="6321" spans="1:12" x14ac:dyDescent="0.25">
      <c r="A6321" s="19" t="s">
        <v>6589</v>
      </c>
      <c r="B6321" s="19" t="s">
        <v>8141</v>
      </c>
      <c r="C6321" s="19" t="s">
        <v>8429</v>
      </c>
      <c r="D6321" s="19" t="s">
        <v>8430</v>
      </c>
      <c r="E6321" s="20" t="s">
        <v>21</v>
      </c>
      <c r="F6321" s="19" t="s">
        <v>21</v>
      </c>
      <c r="G6321" s="180">
        <v>90772</v>
      </c>
      <c r="H6321" s="19" t="s">
        <v>8913</v>
      </c>
      <c r="I6321" s="19" t="s">
        <v>876</v>
      </c>
      <c r="J6321" s="19" t="s">
        <v>23</v>
      </c>
      <c r="K6321" s="20" t="s">
        <v>3659</v>
      </c>
      <c r="L6321" s="19" t="s">
        <v>8796</v>
      </c>
    </row>
    <row r="6322" spans="1:12" x14ac:dyDescent="0.25">
      <c r="A6322" s="19" t="s">
        <v>6589</v>
      </c>
      <c r="B6322" s="19" t="s">
        <v>8141</v>
      </c>
      <c r="C6322" s="19" t="s">
        <v>8429</v>
      </c>
      <c r="D6322" s="19" t="s">
        <v>8430</v>
      </c>
      <c r="E6322" s="20" t="s">
        <v>21</v>
      </c>
      <c r="F6322" s="19" t="s">
        <v>21</v>
      </c>
      <c r="G6322" s="180">
        <v>90773</v>
      </c>
      <c r="H6322" s="19" t="s">
        <v>8915</v>
      </c>
      <c r="I6322" s="19" t="s">
        <v>876</v>
      </c>
      <c r="J6322" s="19" t="s">
        <v>23</v>
      </c>
      <c r="K6322" s="20" t="s">
        <v>12665</v>
      </c>
      <c r="L6322" s="19" t="s">
        <v>8796</v>
      </c>
    </row>
    <row r="6323" spans="1:12" x14ac:dyDescent="0.25">
      <c r="A6323" s="19" t="s">
        <v>6589</v>
      </c>
      <c r="B6323" s="19" t="s">
        <v>8141</v>
      </c>
      <c r="C6323" s="19" t="s">
        <v>8429</v>
      </c>
      <c r="D6323" s="19" t="s">
        <v>8430</v>
      </c>
      <c r="E6323" s="20" t="s">
        <v>21</v>
      </c>
      <c r="F6323" s="19" t="s">
        <v>21</v>
      </c>
      <c r="G6323" s="180">
        <v>90775</v>
      </c>
      <c r="H6323" s="19" t="s">
        <v>8916</v>
      </c>
      <c r="I6323" s="19" t="s">
        <v>876</v>
      </c>
      <c r="J6323" s="19" t="s">
        <v>23</v>
      </c>
      <c r="K6323" s="20" t="s">
        <v>1722</v>
      </c>
      <c r="L6323" s="19" t="s">
        <v>8796</v>
      </c>
    </row>
    <row r="6324" spans="1:12" x14ac:dyDescent="0.25">
      <c r="A6324" s="19" t="s">
        <v>6589</v>
      </c>
      <c r="B6324" s="19" t="s">
        <v>8141</v>
      </c>
      <c r="C6324" s="19" t="s">
        <v>8429</v>
      </c>
      <c r="D6324" s="19" t="s">
        <v>8430</v>
      </c>
      <c r="E6324" s="20" t="s">
        <v>21</v>
      </c>
      <c r="F6324" s="19" t="s">
        <v>21</v>
      </c>
      <c r="G6324" s="180">
        <v>90776</v>
      </c>
      <c r="H6324" s="19" t="s">
        <v>8917</v>
      </c>
      <c r="I6324" s="19" t="s">
        <v>876</v>
      </c>
      <c r="J6324" s="19" t="s">
        <v>444</v>
      </c>
      <c r="K6324" s="20" t="s">
        <v>7582</v>
      </c>
      <c r="L6324" s="19" t="s">
        <v>8796</v>
      </c>
    </row>
    <row r="6325" spans="1:12" x14ac:dyDescent="0.25">
      <c r="A6325" s="19" t="s">
        <v>6589</v>
      </c>
      <c r="B6325" s="19" t="s">
        <v>8141</v>
      </c>
      <c r="C6325" s="19" t="s">
        <v>8429</v>
      </c>
      <c r="D6325" s="19" t="s">
        <v>8430</v>
      </c>
      <c r="E6325" s="20" t="s">
        <v>21</v>
      </c>
      <c r="F6325" s="19" t="s">
        <v>21</v>
      </c>
      <c r="G6325" s="180">
        <v>90777</v>
      </c>
      <c r="H6325" s="19" t="s">
        <v>8918</v>
      </c>
      <c r="I6325" s="19" t="s">
        <v>876</v>
      </c>
      <c r="J6325" s="19" t="s">
        <v>444</v>
      </c>
      <c r="K6325" s="20" t="s">
        <v>12666</v>
      </c>
      <c r="L6325" s="19" t="s">
        <v>8796</v>
      </c>
    </row>
    <row r="6326" spans="1:12" x14ac:dyDescent="0.25">
      <c r="A6326" s="19" t="s">
        <v>6589</v>
      </c>
      <c r="B6326" s="19" t="s">
        <v>8141</v>
      </c>
      <c r="C6326" s="19" t="s">
        <v>8429</v>
      </c>
      <c r="D6326" s="19" t="s">
        <v>8430</v>
      </c>
      <c r="E6326" s="20" t="s">
        <v>21</v>
      </c>
      <c r="F6326" s="19" t="s">
        <v>21</v>
      </c>
      <c r="G6326" s="180">
        <v>90778</v>
      </c>
      <c r="H6326" s="288" t="s">
        <v>8919</v>
      </c>
      <c r="I6326" s="19" t="s">
        <v>876</v>
      </c>
      <c r="J6326" s="19" t="s">
        <v>23</v>
      </c>
      <c r="K6326" s="20" t="s">
        <v>12667</v>
      </c>
      <c r="L6326" s="19" t="s">
        <v>8796</v>
      </c>
    </row>
    <row r="6327" spans="1:12" x14ac:dyDescent="0.25">
      <c r="A6327" s="19" t="s">
        <v>6589</v>
      </c>
      <c r="B6327" s="19" t="s">
        <v>8141</v>
      </c>
      <c r="C6327" s="19" t="s">
        <v>8429</v>
      </c>
      <c r="D6327" s="19" t="s">
        <v>8430</v>
      </c>
      <c r="E6327" s="20" t="s">
        <v>21</v>
      </c>
      <c r="F6327" s="19" t="s">
        <v>21</v>
      </c>
      <c r="G6327" s="180">
        <v>90779</v>
      </c>
      <c r="H6327" s="19" t="s">
        <v>8920</v>
      </c>
      <c r="I6327" s="19" t="s">
        <v>876</v>
      </c>
      <c r="J6327" s="19" t="s">
        <v>23</v>
      </c>
      <c r="K6327" s="20" t="s">
        <v>12668</v>
      </c>
      <c r="L6327" s="19" t="s">
        <v>8796</v>
      </c>
    </row>
    <row r="6328" spans="1:12" x14ac:dyDescent="0.25">
      <c r="A6328" s="19" t="s">
        <v>6589</v>
      </c>
      <c r="B6328" s="19" t="s">
        <v>8141</v>
      </c>
      <c r="C6328" s="19" t="s">
        <v>8429</v>
      </c>
      <c r="D6328" s="19" t="s">
        <v>8430</v>
      </c>
      <c r="E6328" s="20" t="s">
        <v>21</v>
      </c>
      <c r="F6328" s="19" t="s">
        <v>21</v>
      </c>
      <c r="G6328" s="180">
        <v>90780</v>
      </c>
      <c r="H6328" s="19" t="s">
        <v>8921</v>
      </c>
      <c r="I6328" s="19" t="s">
        <v>876</v>
      </c>
      <c r="J6328" s="19" t="s">
        <v>23</v>
      </c>
      <c r="K6328" s="20" t="s">
        <v>12669</v>
      </c>
      <c r="L6328" s="19" t="s">
        <v>8796</v>
      </c>
    </row>
    <row r="6329" spans="1:12" x14ac:dyDescent="0.25">
      <c r="A6329" s="19" t="s">
        <v>6589</v>
      </c>
      <c r="B6329" s="19" t="s">
        <v>8141</v>
      </c>
      <c r="C6329" s="19" t="s">
        <v>8429</v>
      </c>
      <c r="D6329" s="19" t="s">
        <v>8430</v>
      </c>
      <c r="E6329" s="20" t="s">
        <v>21</v>
      </c>
      <c r="F6329" s="19" t="s">
        <v>21</v>
      </c>
      <c r="G6329" s="180">
        <v>90781</v>
      </c>
      <c r="H6329" s="19" t="s">
        <v>8922</v>
      </c>
      <c r="I6329" s="19" t="s">
        <v>876</v>
      </c>
      <c r="J6329" s="19" t="s">
        <v>444</v>
      </c>
      <c r="K6329" s="20" t="s">
        <v>8866</v>
      </c>
      <c r="L6329" s="19" t="s">
        <v>8796</v>
      </c>
    </row>
    <row r="6330" spans="1:12" x14ac:dyDescent="0.25">
      <c r="A6330" s="19" t="s">
        <v>6589</v>
      </c>
      <c r="B6330" s="19" t="s">
        <v>8141</v>
      </c>
      <c r="C6330" s="19" t="s">
        <v>8429</v>
      </c>
      <c r="D6330" s="19" t="s">
        <v>8430</v>
      </c>
      <c r="E6330" s="20" t="s">
        <v>21</v>
      </c>
      <c r="F6330" s="19" t="s">
        <v>21</v>
      </c>
      <c r="G6330" s="180">
        <v>91677</v>
      </c>
      <c r="H6330" s="19" t="s">
        <v>8923</v>
      </c>
      <c r="I6330" s="19" t="s">
        <v>876</v>
      </c>
      <c r="J6330" s="19" t="s">
        <v>23</v>
      </c>
      <c r="K6330" s="20" t="s">
        <v>12670</v>
      </c>
      <c r="L6330" s="19" t="s">
        <v>8796</v>
      </c>
    </row>
    <row r="6331" spans="1:12" x14ac:dyDescent="0.25">
      <c r="A6331" s="19" t="s">
        <v>6589</v>
      </c>
      <c r="B6331" s="19" t="s">
        <v>8141</v>
      </c>
      <c r="C6331" s="19" t="s">
        <v>8429</v>
      </c>
      <c r="D6331" s="19" t="s">
        <v>8430</v>
      </c>
      <c r="E6331" s="20" t="s">
        <v>21</v>
      </c>
      <c r="F6331" s="19" t="s">
        <v>21</v>
      </c>
      <c r="G6331" s="180">
        <v>91678</v>
      </c>
      <c r="H6331" s="19" t="s">
        <v>8924</v>
      </c>
      <c r="I6331" s="19" t="s">
        <v>876</v>
      </c>
      <c r="J6331" s="19" t="s">
        <v>23</v>
      </c>
      <c r="K6331" s="20" t="s">
        <v>12671</v>
      </c>
      <c r="L6331" s="19" t="s">
        <v>8796</v>
      </c>
    </row>
    <row r="6332" spans="1:12" x14ac:dyDescent="0.25">
      <c r="A6332" s="19" t="s">
        <v>6589</v>
      </c>
      <c r="B6332" s="19" t="s">
        <v>8141</v>
      </c>
      <c r="C6332" s="19" t="s">
        <v>8429</v>
      </c>
      <c r="D6332" s="19" t="s">
        <v>8430</v>
      </c>
      <c r="E6332" s="20" t="s">
        <v>21</v>
      </c>
      <c r="F6332" s="19" t="s">
        <v>21</v>
      </c>
      <c r="G6332" s="180">
        <v>93558</v>
      </c>
      <c r="H6332" s="19" t="s">
        <v>8925</v>
      </c>
      <c r="I6332" s="19" t="s">
        <v>21134</v>
      </c>
      <c r="J6332" s="19" t="s">
        <v>23</v>
      </c>
      <c r="K6332" s="20" t="s">
        <v>12672</v>
      </c>
      <c r="L6332" s="19" t="s">
        <v>8796</v>
      </c>
    </row>
    <row r="6333" spans="1:12" x14ac:dyDescent="0.25">
      <c r="A6333" s="19" t="s">
        <v>6589</v>
      </c>
      <c r="B6333" s="19" t="s">
        <v>8141</v>
      </c>
      <c r="C6333" s="19" t="s">
        <v>8429</v>
      </c>
      <c r="D6333" s="19" t="s">
        <v>8430</v>
      </c>
      <c r="E6333" s="20" t="s">
        <v>21</v>
      </c>
      <c r="F6333" s="19" t="s">
        <v>21</v>
      </c>
      <c r="G6333" s="180">
        <v>93559</v>
      </c>
      <c r="H6333" s="19" t="s">
        <v>8902</v>
      </c>
      <c r="I6333" s="19" t="s">
        <v>21134</v>
      </c>
      <c r="J6333" s="19" t="s">
        <v>23</v>
      </c>
      <c r="K6333" s="20" t="s">
        <v>12673</v>
      </c>
      <c r="L6333" s="19" t="s">
        <v>8796</v>
      </c>
    </row>
    <row r="6334" spans="1:12" x14ac:dyDescent="0.25">
      <c r="A6334" s="19" t="s">
        <v>6589</v>
      </c>
      <c r="B6334" s="19" t="s">
        <v>8141</v>
      </c>
      <c r="C6334" s="19" t="s">
        <v>8429</v>
      </c>
      <c r="D6334" s="19" t="s">
        <v>8430</v>
      </c>
      <c r="E6334" s="20" t="s">
        <v>21</v>
      </c>
      <c r="F6334" s="19" t="s">
        <v>21</v>
      </c>
      <c r="G6334" s="180">
        <v>93560</v>
      </c>
      <c r="H6334" s="19" t="s">
        <v>8915</v>
      </c>
      <c r="I6334" s="19" t="s">
        <v>21134</v>
      </c>
      <c r="J6334" s="19" t="s">
        <v>23</v>
      </c>
      <c r="K6334" s="20" t="s">
        <v>12674</v>
      </c>
      <c r="L6334" s="19" t="s">
        <v>8796</v>
      </c>
    </row>
    <row r="6335" spans="1:12" x14ac:dyDescent="0.25">
      <c r="A6335" s="19" t="s">
        <v>6589</v>
      </c>
      <c r="B6335" s="19" t="s">
        <v>8141</v>
      </c>
      <c r="C6335" s="19" t="s">
        <v>8429</v>
      </c>
      <c r="D6335" s="19" t="s">
        <v>8430</v>
      </c>
      <c r="E6335" s="20" t="s">
        <v>21</v>
      </c>
      <c r="F6335" s="19" t="s">
        <v>21</v>
      </c>
      <c r="G6335" s="180">
        <v>93561</v>
      </c>
      <c r="H6335" s="19" t="s">
        <v>8916</v>
      </c>
      <c r="I6335" s="19" t="s">
        <v>21134</v>
      </c>
      <c r="J6335" s="19" t="s">
        <v>23</v>
      </c>
      <c r="K6335" s="20" t="s">
        <v>12675</v>
      </c>
      <c r="L6335" s="19" t="s">
        <v>8796</v>
      </c>
    </row>
    <row r="6336" spans="1:12" x14ac:dyDescent="0.25">
      <c r="A6336" s="19" t="s">
        <v>6589</v>
      </c>
      <c r="B6336" s="19" t="s">
        <v>8141</v>
      </c>
      <c r="C6336" s="19" t="s">
        <v>8429</v>
      </c>
      <c r="D6336" s="19" t="s">
        <v>8430</v>
      </c>
      <c r="E6336" s="20" t="s">
        <v>21</v>
      </c>
      <c r="F6336" s="19" t="s">
        <v>21</v>
      </c>
      <c r="G6336" s="180">
        <v>93562</v>
      </c>
      <c r="H6336" s="19" t="s">
        <v>8911</v>
      </c>
      <c r="I6336" s="19" t="s">
        <v>21134</v>
      </c>
      <c r="J6336" s="19" t="s">
        <v>23</v>
      </c>
      <c r="K6336" s="20" t="s">
        <v>12676</v>
      </c>
      <c r="L6336" s="19" t="s">
        <v>8796</v>
      </c>
    </row>
    <row r="6337" spans="1:12" x14ac:dyDescent="0.25">
      <c r="A6337" s="19" t="s">
        <v>6589</v>
      </c>
      <c r="B6337" s="19" t="s">
        <v>8141</v>
      </c>
      <c r="C6337" s="19" t="s">
        <v>8429</v>
      </c>
      <c r="D6337" s="19" t="s">
        <v>8430</v>
      </c>
      <c r="E6337" s="20" t="s">
        <v>21</v>
      </c>
      <c r="F6337" s="19" t="s">
        <v>21</v>
      </c>
      <c r="G6337" s="180">
        <v>93563</v>
      </c>
      <c r="H6337" s="19" t="s">
        <v>8903</v>
      </c>
      <c r="I6337" s="19" t="s">
        <v>21134</v>
      </c>
      <c r="J6337" s="19" t="s">
        <v>23</v>
      </c>
      <c r="K6337" s="20" t="s">
        <v>12677</v>
      </c>
      <c r="L6337" s="19" t="s">
        <v>8796</v>
      </c>
    </row>
    <row r="6338" spans="1:12" x14ac:dyDescent="0.25">
      <c r="A6338" s="19" t="s">
        <v>6589</v>
      </c>
      <c r="B6338" s="19" t="s">
        <v>8141</v>
      </c>
      <c r="C6338" s="19" t="s">
        <v>8429</v>
      </c>
      <c r="D6338" s="19" t="s">
        <v>8430</v>
      </c>
      <c r="E6338" s="20" t="s">
        <v>21</v>
      </c>
      <c r="F6338" s="19" t="s">
        <v>21</v>
      </c>
      <c r="G6338" s="180">
        <v>93564</v>
      </c>
      <c r="H6338" s="19" t="s">
        <v>8905</v>
      </c>
      <c r="I6338" s="19" t="s">
        <v>21134</v>
      </c>
      <c r="J6338" s="19" t="s">
        <v>23</v>
      </c>
      <c r="K6338" s="20" t="s">
        <v>12678</v>
      </c>
      <c r="L6338" s="19" t="s">
        <v>8796</v>
      </c>
    </row>
    <row r="6339" spans="1:12" x14ac:dyDescent="0.25">
      <c r="A6339" s="19" t="s">
        <v>6589</v>
      </c>
      <c r="B6339" s="19" t="s">
        <v>8141</v>
      </c>
      <c r="C6339" s="19" t="s">
        <v>8429</v>
      </c>
      <c r="D6339" s="19" t="s">
        <v>8430</v>
      </c>
      <c r="E6339" s="20" t="s">
        <v>21</v>
      </c>
      <c r="F6339" s="19" t="s">
        <v>21</v>
      </c>
      <c r="G6339" s="180">
        <v>93565</v>
      </c>
      <c r="H6339" s="19" t="s">
        <v>8918</v>
      </c>
      <c r="I6339" s="19" t="s">
        <v>21134</v>
      </c>
      <c r="J6339" s="19" t="s">
        <v>23</v>
      </c>
      <c r="K6339" s="20" t="s">
        <v>12679</v>
      </c>
      <c r="L6339" s="19" t="s">
        <v>8796</v>
      </c>
    </row>
    <row r="6340" spans="1:12" x14ac:dyDescent="0.25">
      <c r="A6340" s="19" t="s">
        <v>6589</v>
      </c>
      <c r="B6340" s="19" t="s">
        <v>8141</v>
      </c>
      <c r="C6340" s="19" t="s">
        <v>8429</v>
      </c>
      <c r="D6340" s="19" t="s">
        <v>8430</v>
      </c>
      <c r="E6340" s="20" t="s">
        <v>21</v>
      </c>
      <c r="F6340" s="19" t="s">
        <v>21</v>
      </c>
      <c r="G6340" s="180">
        <v>93566</v>
      </c>
      <c r="H6340" s="19" t="s">
        <v>8913</v>
      </c>
      <c r="I6340" s="19" t="s">
        <v>21134</v>
      </c>
      <c r="J6340" s="19" t="s">
        <v>23</v>
      </c>
      <c r="K6340" s="20" t="s">
        <v>12680</v>
      </c>
      <c r="L6340" s="19" t="s">
        <v>8796</v>
      </c>
    </row>
    <row r="6341" spans="1:12" x14ac:dyDescent="0.25">
      <c r="A6341" s="19" t="s">
        <v>6589</v>
      </c>
      <c r="B6341" s="19" t="s">
        <v>8141</v>
      </c>
      <c r="C6341" s="19" t="s">
        <v>8429</v>
      </c>
      <c r="D6341" s="19" t="s">
        <v>8430</v>
      </c>
      <c r="E6341" s="20" t="s">
        <v>21</v>
      </c>
      <c r="F6341" s="19" t="s">
        <v>21</v>
      </c>
      <c r="G6341" s="180">
        <v>93567</v>
      </c>
      <c r="H6341" s="19" t="s">
        <v>8919</v>
      </c>
      <c r="I6341" s="19" t="s">
        <v>21134</v>
      </c>
      <c r="J6341" s="19" t="s">
        <v>23</v>
      </c>
      <c r="K6341" s="20" t="s">
        <v>12681</v>
      </c>
      <c r="L6341" s="19" t="s">
        <v>8796</v>
      </c>
    </row>
    <row r="6342" spans="1:12" x14ac:dyDescent="0.25">
      <c r="A6342" s="19" t="s">
        <v>6589</v>
      </c>
      <c r="B6342" s="19" t="s">
        <v>8141</v>
      </c>
      <c r="C6342" s="19" t="s">
        <v>8429</v>
      </c>
      <c r="D6342" s="19" t="s">
        <v>8430</v>
      </c>
      <c r="E6342" s="20" t="s">
        <v>21</v>
      </c>
      <c r="F6342" s="19" t="s">
        <v>21</v>
      </c>
      <c r="G6342" s="180">
        <v>93568</v>
      </c>
      <c r="H6342" s="19" t="s">
        <v>8920</v>
      </c>
      <c r="I6342" s="19" t="s">
        <v>21134</v>
      </c>
      <c r="J6342" s="19" t="s">
        <v>23</v>
      </c>
      <c r="K6342" s="20" t="s">
        <v>12682</v>
      </c>
      <c r="L6342" s="19" t="s">
        <v>8796</v>
      </c>
    </row>
    <row r="6343" spans="1:12" x14ac:dyDescent="0.25">
      <c r="A6343" s="19" t="s">
        <v>6589</v>
      </c>
      <c r="B6343" s="19" t="s">
        <v>8141</v>
      </c>
      <c r="C6343" s="19" t="s">
        <v>8429</v>
      </c>
      <c r="D6343" s="19" t="s">
        <v>8430</v>
      </c>
      <c r="E6343" s="20" t="s">
        <v>21</v>
      </c>
      <c r="F6343" s="19" t="s">
        <v>21</v>
      </c>
      <c r="G6343" s="180">
        <v>93569</v>
      </c>
      <c r="H6343" s="19" t="s">
        <v>8926</v>
      </c>
      <c r="I6343" s="19" t="s">
        <v>21134</v>
      </c>
      <c r="J6343" s="19" t="s">
        <v>23</v>
      </c>
      <c r="K6343" s="20" t="s">
        <v>12683</v>
      </c>
      <c r="L6343" s="19" t="s">
        <v>8796</v>
      </c>
    </row>
    <row r="6344" spans="1:12" x14ac:dyDescent="0.25">
      <c r="A6344" s="19" t="s">
        <v>6589</v>
      </c>
      <c r="B6344" s="19" t="s">
        <v>8141</v>
      </c>
      <c r="C6344" s="19" t="s">
        <v>8429</v>
      </c>
      <c r="D6344" s="19" t="s">
        <v>8430</v>
      </c>
      <c r="E6344" s="20" t="s">
        <v>21</v>
      </c>
      <c r="F6344" s="19" t="s">
        <v>21</v>
      </c>
      <c r="G6344" s="180">
        <v>93570</v>
      </c>
      <c r="H6344" s="19" t="s">
        <v>8927</v>
      </c>
      <c r="I6344" s="19" t="s">
        <v>21134</v>
      </c>
      <c r="J6344" s="19" t="s">
        <v>23</v>
      </c>
      <c r="K6344" s="20" t="s">
        <v>12684</v>
      </c>
      <c r="L6344" s="19" t="s">
        <v>8796</v>
      </c>
    </row>
    <row r="6345" spans="1:12" x14ac:dyDescent="0.25">
      <c r="A6345" s="19" t="s">
        <v>6589</v>
      </c>
      <c r="B6345" s="19" t="s">
        <v>8141</v>
      </c>
      <c r="C6345" s="19" t="s">
        <v>8429</v>
      </c>
      <c r="D6345" s="19" t="s">
        <v>8430</v>
      </c>
      <c r="E6345" s="20" t="s">
        <v>21</v>
      </c>
      <c r="F6345" s="19" t="s">
        <v>21</v>
      </c>
      <c r="G6345" s="180">
        <v>93571</v>
      </c>
      <c r="H6345" s="19" t="s">
        <v>8928</v>
      </c>
      <c r="I6345" s="19" t="s">
        <v>21134</v>
      </c>
      <c r="J6345" s="19" t="s">
        <v>23</v>
      </c>
      <c r="K6345" s="20" t="s">
        <v>12685</v>
      </c>
      <c r="L6345" s="19" t="s">
        <v>8796</v>
      </c>
    </row>
    <row r="6346" spans="1:12" x14ac:dyDescent="0.25">
      <c r="A6346" s="19" t="s">
        <v>6589</v>
      </c>
      <c r="B6346" s="19" t="s">
        <v>8141</v>
      </c>
      <c r="C6346" s="19" t="s">
        <v>8429</v>
      </c>
      <c r="D6346" s="19" t="s">
        <v>8430</v>
      </c>
      <c r="E6346" s="20" t="s">
        <v>21</v>
      </c>
      <c r="F6346" s="19" t="s">
        <v>21</v>
      </c>
      <c r="G6346" s="180">
        <v>93572</v>
      </c>
      <c r="H6346" s="19" t="s">
        <v>8929</v>
      </c>
      <c r="I6346" s="19" t="s">
        <v>21134</v>
      </c>
      <c r="J6346" s="19" t="s">
        <v>23</v>
      </c>
      <c r="K6346" s="20" t="s">
        <v>12686</v>
      </c>
      <c r="L6346" s="19" t="s">
        <v>8796</v>
      </c>
    </row>
    <row r="6347" spans="1:12" x14ac:dyDescent="0.25">
      <c r="A6347" s="19" t="s">
        <v>6589</v>
      </c>
      <c r="B6347" s="19" t="s">
        <v>8141</v>
      </c>
      <c r="C6347" s="19" t="s">
        <v>8429</v>
      </c>
      <c r="D6347" s="19" t="s">
        <v>8430</v>
      </c>
      <c r="E6347" s="20" t="s">
        <v>21</v>
      </c>
      <c r="F6347" s="19" t="s">
        <v>21</v>
      </c>
      <c r="G6347" s="180">
        <v>94295</v>
      </c>
      <c r="H6347" s="19" t="s">
        <v>8921</v>
      </c>
      <c r="I6347" s="19" t="s">
        <v>21134</v>
      </c>
      <c r="J6347" s="19" t="s">
        <v>23</v>
      </c>
      <c r="K6347" s="20" t="s">
        <v>12687</v>
      </c>
      <c r="L6347" s="19" t="s">
        <v>8796</v>
      </c>
    </row>
    <row r="6348" spans="1:12" x14ac:dyDescent="0.25">
      <c r="A6348" s="19" t="s">
        <v>6589</v>
      </c>
      <c r="B6348" s="19" t="s">
        <v>8141</v>
      </c>
      <c r="C6348" s="19" t="s">
        <v>8429</v>
      </c>
      <c r="D6348" s="19" t="s">
        <v>8430</v>
      </c>
      <c r="E6348" s="20" t="s">
        <v>21</v>
      </c>
      <c r="F6348" s="19" t="s">
        <v>21</v>
      </c>
      <c r="G6348" s="180">
        <v>94296</v>
      </c>
      <c r="H6348" s="19" t="s">
        <v>8922</v>
      </c>
      <c r="I6348" s="19" t="s">
        <v>21134</v>
      </c>
      <c r="J6348" s="19" t="s">
        <v>23</v>
      </c>
      <c r="K6348" s="20" t="s">
        <v>12688</v>
      </c>
      <c r="L6348" s="19" t="s">
        <v>8796</v>
      </c>
    </row>
    <row r="6349" spans="1:12" x14ac:dyDescent="0.25">
      <c r="A6349" s="19" t="s">
        <v>6589</v>
      </c>
      <c r="B6349" s="19" t="s">
        <v>8141</v>
      </c>
      <c r="C6349" s="19" t="s">
        <v>8429</v>
      </c>
      <c r="D6349" s="19" t="s">
        <v>8430</v>
      </c>
      <c r="E6349" s="20" t="s">
        <v>21</v>
      </c>
      <c r="F6349" s="19" t="s">
        <v>21</v>
      </c>
      <c r="G6349" s="180">
        <v>95308</v>
      </c>
      <c r="H6349" s="19" t="s">
        <v>8930</v>
      </c>
      <c r="I6349" s="19" t="s">
        <v>876</v>
      </c>
      <c r="J6349" s="19" t="s">
        <v>23</v>
      </c>
      <c r="K6349" s="20" t="s">
        <v>1068</v>
      </c>
      <c r="L6349" s="19" t="s">
        <v>8796</v>
      </c>
    </row>
    <row r="6350" spans="1:12" x14ac:dyDescent="0.25">
      <c r="A6350" s="19" t="s">
        <v>6589</v>
      </c>
      <c r="B6350" s="19" t="s">
        <v>8141</v>
      </c>
      <c r="C6350" s="19" t="s">
        <v>8429</v>
      </c>
      <c r="D6350" s="19" t="s">
        <v>8430</v>
      </c>
      <c r="E6350" s="20" t="s">
        <v>21</v>
      </c>
      <c r="F6350" s="19" t="s">
        <v>21</v>
      </c>
      <c r="G6350" s="180">
        <v>95309</v>
      </c>
      <c r="H6350" s="19" t="s">
        <v>8931</v>
      </c>
      <c r="I6350" s="19" t="s">
        <v>876</v>
      </c>
      <c r="J6350" s="19" t="s">
        <v>23</v>
      </c>
      <c r="K6350" s="20" t="s">
        <v>1256</v>
      </c>
      <c r="L6350" s="19" t="s">
        <v>8796</v>
      </c>
    </row>
    <row r="6351" spans="1:12" x14ac:dyDescent="0.25">
      <c r="A6351" s="19" t="s">
        <v>6589</v>
      </c>
      <c r="B6351" s="19" t="s">
        <v>8141</v>
      </c>
      <c r="C6351" s="19" t="s">
        <v>8429</v>
      </c>
      <c r="D6351" s="19" t="s">
        <v>8430</v>
      </c>
      <c r="E6351" s="20" t="s">
        <v>21</v>
      </c>
      <c r="F6351" s="19" t="s">
        <v>21</v>
      </c>
      <c r="G6351" s="180">
        <v>95310</v>
      </c>
      <c r="H6351" s="19" t="s">
        <v>8932</v>
      </c>
      <c r="I6351" s="19" t="s">
        <v>876</v>
      </c>
      <c r="J6351" s="19" t="s">
        <v>23</v>
      </c>
      <c r="K6351" s="20" t="s">
        <v>1518</v>
      </c>
      <c r="L6351" s="19" t="s">
        <v>8796</v>
      </c>
    </row>
    <row r="6352" spans="1:12" x14ac:dyDescent="0.25">
      <c r="A6352" s="19" t="s">
        <v>6589</v>
      </c>
      <c r="B6352" s="19" t="s">
        <v>8141</v>
      </c>
      <c r="C6352" s="19" t="s">
        <v>8429</v>
      </c>
      <c r="D6352" s="19" t="s">
        <v>8430</v>
      </c>
      <c r="E6352" s="20" t="s">
        <v>21</v>
      </c>
      <c r="F6352" s="19" t="s">
        <v>21</v>
      </c>
      <c r="G6352" s="180">
        <v>95311</v>
      </c>
      <c r="H6352" s="19" t="s">
        <v>8933</v>
      </c>
      <c r="I6352" s="19" t="s">
        <v>876</v>
      </c>
      <c r="J6352" s="19" t="s">
        <v>23</v>
      </c>
      <c r="K6352" s="20" t="s">
        <v>1068</v>
      </c>
      <c r="L6352" s="19" t="s">
        <v>8796</v>
      </c>
    </row>
    <row r="6353" spans="1:12" x14ac:dyDescent="0.25">
      <c r="A6353" s="19" t="s">
        <v>6589</v>
      </c>
      <c r="B6353" s="19" t="s">
        <v>8141</v>
      </c>
      <c r="C6353" s="19" t="s">
        <v>8429</v>
      </c>
      <c r="D6353" s="19" t="s">
        <v>8430</v>
      </c>
      <c r="E6353" s="20" t="s">
        <v>21</v>
      </c>
      <c r="F6353" s="19" t="s">
        <v>21</v>
      </c>
      <c r="G6353" s="180">
        <v>95312</v>
      </c>
      <c r="H6353" s="19" t="s">
        <v>8934</v>
      </c>
      <c r="I6353" s="19" t="s">
        <v>876</v>
      </c>
      <c r="J6353" s="19" t="s">
        <v>23</v>
      </c>
      <c r="K6353" s="20" t="s">
        <v>1518</v>
      </c>
      <c r="L6353" s="19" t="s">
        <v>8796</v>
      </c>
    </row>
    <row r="6354" spans="1:12" x14ac:dyDescent="0.25">
      <c r="A6354" s="19" t="s">
        <v>6589</v>
      </c>
      <c r="B6354" s="19" t="s">
        <v>8141</v>
      </c>
      <c r="C6354" s="19" t="s">
        <v>8429</v>
      </c>
      <c r="D6354" s="19" t="s">
        <v>8430</v>
      </c>
      <c r="E6354" s="20" t="s">
        <v>21</v>
      </c>
      <c r="F6354" s="19" t="s">
        <v>21</v>
      </c>
      <c r="G6354" s="180">
        <v>95313</v>
      </c>
      <c r="H6354" s="19" t="s">
        <v>8935</v>
      </c>
      <c r="I6354" s="19" t="s">
        <v>876</v>
      </c>
      <c r="J6354" s="19" t="s">
        <v>23</v>
      </c>
      <c r="K6354" s="20" t="s">
        <v>1518</v>
      </c>
      <c r="L6354" s="19" t="s">
        <v>8796</v>
      </c>
    </row>
    <row r="6355" spans="1:12" x14ac:dyDescent="0.25">
      <c r="A6355" s="19" t="s">
        <v>6589</v>
      </c>
      <c r="B6355" s="19" t="s">
        <v>8141</v>
      </c>
      <c r="C6355" s="19" t="s">
        <v>8429</v>
      </c>
      <c r="D6355" s="19" t="s">
        <v>8430</v>
      </c>
      <c r="E6355" s="20" t="s">
        <v>21</v>
      </c>
      <c r="F6355" s="19" t="s">
        <v>21</v>
      </c>
      <c r="G6355" s="180">
        <v>95314</v>
      </c>
      <c r="H6355" s="19" t="s">
        <v>8936</v>
      </c>
      <c r="I6355" s="19" t="s">
        <v>876</v>
      </c>
      <c r="J6355" s="19" t="s">
        <v>23</v>
      </c>
      <c r="K6355" s="20" t="s">
        <v>1681</v>
      </c>
      <c r="L6355" s="19" t="s">
        <v>8796</v>
      </c>
    </row>
    <row r="6356" spans="1:12" x14ac:dyDescent="0.25">
      <c r="A6356" s="19" t="s">
        <v>6589</v>
      </c>
      <c r="B6356" s="19" t="s">
        <v>8141</v>
      </c>
      <c r="C6356" s="19" t="s">
        <v>8429</v>
      </c>
      <c r="D6356" s="19" t="s">
        <v>8430</v>
      </c>
      <c r="E6356" s="20" t="s">
        <v>21</v>
      </c>
      <c r="F6356" s="19" t="s">
        <v>21</v>
      </c>
      <c r="G6356" s="180">
        <v>95315</v>
      </c>
      <c r="H6356" s="19" t="s">
        <v>8937</v>
      </c>
      <c r="I6356" s="19" t="s">
        <v>876</v>
      </c>
      <c r="J6356" s="19" t="s">
        <v>23</v>
      </c>
      <c r="K6356" s="20" t="s">
        <v>802</v>
      </c>
      <c r="L6356" s="19" t="s">
        <v>8796</v>
      </c>
    </row>
    <row r="6357" spans="1:12" x14ac:dyDescent="0.25">
      <c r="A6357" s="19" t="s">
        <v>6589</v>
      </c>
      <c r="B6357" s="19" t="s">
        <v>8141</v>
      </c>
      <c r="C6357" s="19" t="s">
        <v>8429</v>
      </c>
      <c r="D6357" s="19" t="s">
        <v>8430</v>
      </c>
      <c r="E6357" s="20" t="s">
        <v>21</v>
      </c>
      <c r="F6357" s="19" t="s">
        <v>21</v>
      </c>
      <c r="G6357" s="180">
        <v>95316</v>
      </c>
      <c r="H6357" s="19" t="s">
        <v>8938</v>
      </c>
      <c r="I6357" s="19" t="s">
        <v>876</v>
      </c>
      <c r="J6357" s="19" t="s">
        <v>23</v>
      </c>
      <c r="K6357" s="20" t="s">
        <v>947</v>
      </c>
      <c r="L6357" s="19" t="s">
        <v>8796</v>
      </c>
    </row>
    <row r="6358" spans="1:12" x14ac:dyDescent="0.25">
      <c r="A6358" s="19" t="s">
        <v>6589</v>
      </c>
      <c r="B6358" s="19" t="s">
        <v>8141</v>
      </c>
      <c r="C6358" s="19" t="s">
        <v>8429</v>
      </c>
      <c r="D6358" s="19" t="s">
        <v>8430</v>
      </c>
      <c r="E6358" s="20" t="s">
        <v>21</v>
      </c>
      <c r="F6358" s="19" t="s">
        <v>21</v>
      </c>
      <c r="G6358" s="180">
        <v>95317</v>
      </c>
      <c r="H6358" s="19" t="s">
        <v>8939</v>
      </c>
      <c r="I6358" s="19" t="s">
        <v>876</v>
      </c>
      <c r="J6358" s="19" t="s">
        <v>23</v>
      </c>
      <c r="K6358" s="20" t="s">
        <v>1681</v>
      </c>
      <c r="L6358" s="19" t="s">
        <v>8796</v>
      </c>
    </row>
    <row r="6359" spans="1:12" x14ac:dyDescent="0.25">
      <c r="A6359" s="19" t="s">
        <v>6589</v>
      </c>
      <c r="B6359" s="19" t="s">
        <v>8141</v>
      </c>
      <c r="C6359" s="19" t="s">
        <v>8429</v>
      </c>
      <c r="D6359" s="19" t="s">
        <v>8430</v>
      </c>
      <c r="E6359" s="20" t="s">
        <v>21</v>
      </c>
      <c r="F6359" s="19" t="s">
        <v>21</v>
      </c>
      <c r="G6359" s="180">
        <v>95318</v>
      </c>
      <c r="H6359" s="19" t="s">
        <v>8940</v>
      </c>
      <c r="I6359" s="19" t="s">
        <v>876</v>
      </c>
      <c r="J6359" s="19" t="s">
        <v>23</v>
      </c>
      <c r="K6359" s="20" t="s">
        <v>1256</v>
      </c>
      <c r="L6359" s="19" t="s">
        <v>8796</v>
      </c>
    </row>
    <row r="6360" spans="1:12" x14ac:dyDescent="0.25">
      <c r="A6360" s="19" t="s">
        <v>6589</v>
      </c>
      <c r="B6360" s="19" t="s">
        <v>8141</v>
      </c>
      <c r="C6360" s="19" t="s">
        <v>8429</v>
      </c>
      <c r="D6360" s="19" t="s">
        <v>8430</v>
      </c>
      <c r="E6360" s="20" t="s">
        <v>21</v>
      </c>
      <c r="F6360" s="19" t="s">
        <v>21</v>
      </c>
      <c r="G6360" s="180">
        <v>95319</v>
      </c>
      <c r="H6360" s="19" t="s">
        <v>8941</v>
      </c>
      <c r="I6360" s="19" t="s">
        <v>876</v>
      </c>
      <c r="J6360" s="19" t="s">
        <v>23</v>
      </c>
      <c r="K6360" s="20" t="s">
        <v>1518</v>
      </c>
      <c r="L6360" s="19" t="s">
        <v>8796</v>
      </c>
    </row>
    <row r="6361" spans="1:12" x14ac:dyDescent="0.25">
      <c r="A6361" s="19" t="s">
        <v>6589</v>
      </c>
      <c r="B6361" s="19" t="s">
        <v>8141</v>
      </c>
      <c r="C6361" s="19" t="s">
        <v>8429</v>
      </c>
      <c r="D6361" s="19" t="s">
        <v>8430</v>
      </c>
      <c r="E6361" s="20" t="s">
        <v>21</v>
      </c>
      <c r="F6361" s="19" t="s">
        <v>21</v>
      </c>
      <c r="G6361" s="180">
        <v>95320</v>
      </c>
      <c r="H6361" s="19" t="s">
        <v>8942</v>
      </c>
      <c r="I6361" s="19" t="s">
        <v>876</v>
      </c>
      <c r="J6361" s="19" t="s">
        <v>23</v>
      </c>
      <c r="K6361" s="20" t="s">
        <v>1068</v>
      </c>
      <c r="L6361" s="19" t="s">
        <v>8796</v>
      </c>
    </row>
    <row r="6362" spans="1:12" x14ac:dyDescent="0.25">
      <c r="A6362" s="19" t="s">
        <v>6589</v>
      </c>
      <c r="B6362" s="19" t="s">
        <v>8141</v>
      </c>
      <c r="C6362" s="19" t="s">
        <v>8429</v>
      </c>
      <c r="D6362" s="19" t="s">
        <v>8430</v>
      </c>
      <c r="E6362" s="20" t="s">
        <v>21</v>
      </c>
      <c r="F6362" s="19" t="s">
        <v>21</v>
      </c>
      <c r="G6362" s="180">
        <v>95321</v>
      </c>
      <c r="H6362" s="19" t="s">
        <v>8943</v>
      </c>
      <c r="I6362" s="19" t="s">
        <v>876</v>
      </c>
      <c r="J6362" s="19" t="s">
        <v>23</v>
      </c>
      <c r="K6362" s="20" t="s">
        <v>1068</v>
      </c>
      <c r="L6362" s="19" t="s">
        <v>8796</v>
      </c>
    </row>
    <row r="6363" spans="1:12" x14ac:dyDescent="0.25">
      <c r="A6363" s="19" t="s">
        <v>6589</v>
      </c>
      <c r="B6363" s="19" t="s">
        <v>8141</v>
      </c>
      <c r="C6363" s="19" t="s">
        <v>8429</v>
      </c>
      <c r="D6363" s="19" t="s">
        <v>8430</v>
      </c>
      <c r="E6363" s="20" t="s">
        <v>21</v>
      </c>
      <c r="F6363" s="19" t="s">
        <v>21</v>
      </c>
      <c r="G6363" s="180">
        <v>95322</v>
      </c>
      <c r="H6363" s="19" t="s">
        <v>8944</v>
      </c>
      <c r="I6363" s="19" t="s">
        <v>876</v>
      </c>
      <c r="J6363" s="19" t="s">
        <v>23</v>
      </c>
      <c r="K6363" s="20" t="s">
        <v>1408</v>
      </c>
      <c r="L6363" s="19" t="s">
        <v>8796</v>
      </c>
    </row>
    <row r="6364" spans="1:12" x14ac:dyDescent="0.25">
      <c r="A6364" s="19" t="s">
        <v>6589</v>
      </c>
      <c r="B6364" s="19" t="s">
        <v>8141</v>
      </c>
      <c r="C6364" s="19" t="s">
        <v>8429</v>
      </c>
      <c r="D6364" s="19" t="s">
        <v>8430</v>
      </c>
      <c r="E6364" s="20" t="s">
        <v>21</v>
      </c>
      <c r="F6364" s="19" t="s">
        <v>21</v>
      </c>
      <c r="G6364" s="180">
        <v>95323</v>
      </c>
      <c r="H6364" s="19" t="s">
        <v>8945</v>
      </c>
      <c r="I6364" s="19" t="s">
        <v>876</v>
      </c>
      <c r="J6364" s="19" t="s">
        <v>23</v>
      </c>
      <c r="K6364" s="20" t="s">
        <v>571</v>
      </c>
      <c r="L6364" s="19" t="s">
        <v>8796</v>
      </c>
    </row>
    <row r="6365" spans="1:12" x14ac:dyDescent="0.25">
      <c r="A6365" s="19" t="s">
        <v>6589</v>
      </c>
      <c r="B6365" s="19" t="s">
        <v>8141</v>
      </c>
      <c r="C6365" s="19" t="s">
        <v>8429</v>
      </c>
      <c r="D6365" s="19" t="s">
        <v>8430</v>
      </c>
      <c r="E6365" s="20" t="s">
        <v>21</v>
      </c>
      <c r="F6365" s="19" t="s">
        <v>21</v>
      </c>
      <c r="G6365" s="180">
        <v>95324</v>
      </c>
      <c r="H6365" s="19" t="s">
        <v>8946</v>
      </c>
      <c r="I6365" s="19" t="s">
        <v>876</v>
      </c>
      <c r="J6365" s="19" t="s">
        <v>23</v>
      </c>
      <c r="K6365" s="20" t="s">
        <v>571</v>
      </c>
      <c r="L6365" s="19" t="s">
        <v>8796</v>
      </c>
    </row>
    <row r="6366" spans="1:12" x14ac:dyDescent="0.25">
      <c r="A6366" s="19" t="s">
        <v>6589</v>
      </c>
      <c r="B6366" s="19" t="s">
        <v>8141</v>
      </c>
      <c r="C6366" s="19" t="s">
        <v>8429</v>
      </c>
      <c r="D6366" s="19" t="s">
        <v>8430</v>
      </c>
      <c r="E6366" s="20" t="s">
        <v>21</v>
      </c>
      <c r="F6366" s="19" t="s">
        <v>21</v>
      </c>
      <c r="G6366" s="180">
        <v>95325</v>
      </c>
      <c r="H6366" s="19" t="s">
        <v>8947</v>
      </c>
      <c r="I6366" s="19" t="s">
        <v>876</v>
      </c>
      <c r="J6366" s="19" t="s">
        <v>23</v>
      </c>
      <c r="K6366" s="20" t="s">
        <v>1098</v>
      </c>
      <c r="L6366" s="19" t="s">
        <v>8796</v>
      </c>
    </row>
    <row r="6367" spans="1:12" x14ac:dyDescent="0.25">
      <c r="A6367" s="19" t="s">
        <v>6589</v>
      </c>
      <c r="B6367" s="19" t="s">
        <v>8141</v>
      </c>
      <c r="C6367" s="19" t="s">
        <v>8429</v>
      </c>
      <c r="D6367" s="19" t="s">
        <v>8430</v>
      </c>
      <c r="E6367" s="20" t="s">
        <v>21</v>
      </c>
      <c r="F6367" s="19" t="s">
        <v>21</v>
      </c>
      <c r="G6367" s="180">
        <v>95326</v>
      </c>
      <c r="H6367" s="19" t="s">
        <v>8948</v>
      </c>
      <c r="I6367" s="19" t="s">
        <v>876</v>
      </c>
      <c r="J6367" s="19" t="s">
        <v>23</v>
      </c>
      <c r="K6367" s="20" t="s">
        <v>1408</v>
      </c>
      <c r="L6367" s="19" t="s">
        <v>8796</v>
      </c>
    </row>
    <row r="6368" spans="1:12" x14ac:dyDescent="0.25">
      <c r="A6368" s="19" t="s">
        <v>6589</v>
      </c>
      <c r="B6368" s="19" t="s">
        <v>8141</v>
      </c>
      <c r="C6368" s="19" t="s">
        <v>8429</v>
      </c>
      <c r="D6368" s="19" t="s">
        <v>8430</v>
      </c>
      <c r="E6368" s="20" t="s">
        <v>21</v>
      </c>
      <c r="F6368" s="19" t="s">
        <v>21</v>
      </c>
      <c r="G6368" s="180">
        <v>95327</v>
      </c>
      <c r="H6368" s="19" t="s">
        <v>8949</v>
      </c>
      <c r="I6368" s="19" t="s">
        <v>876</v>
      </c>
      <c r="J6368" s="19" t="s">
        <v>23</v>
      </c>
      <c r="K6368" s="20" t="s">
        <v>802</v>
      </c>
      <c r="L6368" s="19" t="s">
        <v>8796</v>
      </c>
    </row>
    <row r="6369" spans="1:12" x14ac:dyDescent="0.25">
      <c r="A6369" s="19" t="s">
        <v>6589</v>
      </c>
      <c r="B6369" s="19" t="s">
        <v>8141</v>
      </c>
      <c r="C6369" s="19" t="s">
        <v>8429</v>
      </c>
      <c r="D6369" s="19" t="s">
        <v>8430</v>
      </c>
      <c r="E6369" s="20" t="s">
        <v>21</v>
      </c>
      <c r="F6369" s="19" t="s">
        <v>21</v>
      </c>
      <c r="G6369" s="180">
        <v>95328</v>
      </c>
      <c r="H6369" s="19" t="s">
        <v>8950</v>
      </c>
      <c r="I6369" s="19" t="s">
        <v>876</v>
      </c>
      <c r="J6369" s="19" t="s">
        <v>23</v>
      </c>
      <c r="K6369" s="20" t="s">
        <v>1191</v>
      </c>
      <c r="L6369" s="19" t="s">
        <v>8796</v>
      </c>
    </row>
    <row r="6370" spans="1:12" x14ac:dyDescent="0.25">
      <c r="A6370" s="19" t="s">
        <v>6589</v>
      </c>
      <c r="B6370" s="19" t="s">
        <v>8141</v>
      </c>
      <c r="C6370" s="19" t="s">
        <v>8429</v>
      </c>
      <c r="D6370" s="19" t="s">
        <v>8430</v>
      </c>
      <c r="E6370" s="20" t="s">
        <v>21</v>
      </c>
      <c r="F6370" s="19" t="s">
        <v>21</v>
      </c>
      <c r="G6370" s="180">
        <v>95329</v>
      </c>
      <c r="H6370" s="19" t="s">
        <v>8951</v>
      </c>
      <c r="I6370" s="19" t="s">
        <v>876</v>
      </c>
      <c r="J6370" s="19" t="s">
        <v>23</v>
      </c>
      <c r="K6370" s="20" t="s">
        <v>1256</v>
      </c>
      <c r="L6370" s="19" t="s">
        <v>8796</v>
      </c>
    </row>
    <row r="6371" spans="1:12" x14ac:dyDescent="0.25">
      <c r="A6371" s="19" t="s">
        <v>6589</v>
      </c>
      <c r="B6371" s="19" t="s">
        <v>8141</v>
      </c>
      <c r="C6371" s="19" t="s">
        <v>8429</v>
      </c>
      <c r="D6371" s="19" t="s">
        <v>8430</v>
      </c>
      <c r="E6371" s="20" t="s">
        <v>21</v>
      </c>
      <c r="F6371" s="19" t="s">
        <v>21</v>
      </c>
      <c r="G6371" s="180">
        <v>95330</v>
      </c>
      <c r="H6371" s="19" t="s">
        <v>8952</v>
      </c>
      <c r="I6371" s="19" t="s">
        <v>876</v>
      </c>
      <c r="J6371" s="19" t="s">
        <v>444</v>
      </c>
      <c r="K6371" s="20" t="s">
        <v>1681</v>
      </c>
      <c r="L6371" s="19" t="s">
        <v>8796</v>
      </c>
    </row>
    <row r="6372" spans="1:12" x14ac:dyDescent="0.25">
      <c r="A6372" s="19" t="s">
        <v>6589</v>
      </c>
      <c r="B6372" s="19" t="s">
        <v>8141</v>
      </c>
      <c r="C6372" s="19" t="s">
        <v>8429</v>
      </c>
      <c r="D6372" s="19" t="s">
        <v>8430</v>
      </c>
      <c r="E6372" s="20" t="s">
        <v>21</v>
      </c>
      <c r="F6372" s="19" t="s">
        <v>21</v>
      </c>
      <c r="G6372" s="180">
        <v>95331</v>
      </c>
      <c r="H6372" s="19" t="s">
        <v>8953</v>
      </c>
      <c r="I6372" s="19" t="s">
        <v>876</v>
      </c>
      <c r="J6372" s="19" t="s">
        <v>23</v>
      </c>
      <c r="K6372" s="20" t="s">
        <v>1518</v>
      </c>
      <c r="L6372" s="19" t="s">
        <v>8796</v>
      </c>
    </row>
    <row r="6373" spans="1:12" x14ac:dyDescent="0.25">
      <c r="A6373" s="19" t="s">
        <v>6589</v>
      </c>
      <c r="B6373" s="19" t="s">
        <v>8141</v>
      </c>
      <c r="C6373" s="19" t="s">
        <v>8429</v>
      </c>
      <c r="D6373" s="19" t="s">
        <v>8430</v>
      </c>
      <c r="E6373" s="20" t="s">
        <v>21</v>
      </c>
      <c r="F6373" s="19" t="s">
        <v>21</v>
      </c>
      <c r="G6373" s="180">
        <v>95332</v>
      </c>
      <c r="H6373" s="19" t="s">
        <v>8954</v>
      </c>
      <c r="I6373" s="19" t="s">
        <v>876</v>
      </c>
      <c r="J6373" s="19" t="s">
        <v>444</v>
      </c>
      <c r="K6373" s="20" t="s">
        <v>1082</v>
      </c>
      <c r="L6373" s="19" t="s">
        <v>8796</v>
      </c>
    </row>
    <row r="6374" spans="1:12" x14ac:dyDescent="0.25">
      <c r="A6374" s="19" t="s">
        <v>6589</v>
      </c>
      <c r="B6374" s="19" t="s">
        <v>8141</v>
      </c>
      <c r="C6374" s="19" t="s">
        <v>8429</v>
      </c>
      <c r="D6374" s="19" t="s">
        <v>8430</v>
      </c>
      <c r="E6374" s="20" t="s">
        <v>21</v>
      </c>
      <c r="F6374" s="19" t="s">
        <v>21</v>
      </c>
      <c r="G6374" s="180">
        <v>95333</v>
      </c>
      <c r="H6374" s="19" t="s">
        <v>8955</v>
      </c>
      <c r="I6374" s="19" t="s">
        <v>876</v>
      </c>
      <c r="J6374" s="19" t="s">
        <v>23</v>
      </c>
      <c r="K6374" s="20" t="s">
        <v>1551</v>
      </c>
      <c r="L6374" s="19" t="s">
        <v>8796</v>
      </c>
    </row>
    <row r="6375" spans="1:12" x14ac:dyDescent="0.25">
      <c r="A6375" s="19" t="s">
        <v>6589</v>
      </c>
      <c r="B6375" s="19" t="s">
        <v>8141</v>
      </c>
      <c r="C6375" s="19" t="s">
        <v>8429</v>
      </c>
      <c r="D6375" s="19" t="s">
        <v>8430</v>
      </c>
      <c r="E6375" s="20" t="s">
        <v>21</v>
      </c>
      <c r="F6375" s="19" t="s">
        <v>21</v>
      </c>
      <c r="G6375" s="180">
        <v>95334</v>
      </c>
      <c r="H6375" s="19" t="s">
        <v>8956</v>
      </c>
      <c r="I6375" s="19" t="s">
        <v>876</v>
      </c>
      <c r="J6375" s="19" t="s">
        <v>23</v>
      </c>
      <c r="K6375" s="20" t="s">
        <v>1082</v>
      </c>
      <c r="L6375" s="19" t="s">
        <v>8796</v>
      </c>
    </row>
    <row r="6376" spans="1:12" x14ac:dyDescent="0.25">
      <c r="A6376" s="19" t="s">
        <v>6589</v>
      </c>
      <c r="B6376" s="19" t="s">
        <v>8141</v>
      </c>
      <c r="C6376" s="19" t="s">
        <v>8429</v>
      </c>
      <c r="D6376" s="19" t="s">
        <v>8430</v>
      </c>
      <c r="E6376" s="20" t="s">
        <v>21</v>
      </c>
      <c r="F6376" s="19" t="s">
        <v>21</v>
      </c>
      <c r="G6376" s="180">
        <v>95335</v>
      </c>
      <c r="H6376" s="19" t="s">
        <v>8957</v>
      </c>
      <c r="I6376" s="19" t="s">
        <v>876</v>
      </c>
      <c r="J6376" s="19" t="s">
        <v>444</v>
      </c>
      <c r="K6376" s="20" t="s">
        <v>571</v>
      </c>
      <c r="L6376" s="19" t="s">
        <v>8796</v>
      </c>
    </row>
    <row r="6377" spans="1:12" x14ac:dyDescent="0.25">
      <c r="A6377" s="19" t="s">
        <v>6589</v>
      </c>
      <c r="B6377" s="19" t="s">
        <v>8141</v>
      </c>
      <c r="C6377" s="19" t="s">
        <v>8429</v>
      </c>
      <c r="D6377" s="19" t="s">
        <v>8430</v>
      </c>
      <c r="E6377" s="20" t="s">
        <v>21</v>
      </c>
      <c r="F6377" s="19" t="s">
        <v>21</v>
      </c>
      <c r="G6377" s="180">
        <v>95336</v>
      </c>
      <c r="H6377" s="19" t="s">
        <v>8958</v>
      </c>
      <c r="I6377" s="19" t="s">
        <v>876</v>
      </c>
      <c r="J6377" s="19" t="s">
        <v>23</v>
      </c>
      <c r="K6377" s="20" t="s">
        <v>1256</v>
      </c>
      <c r="L6377" s="19" t="s">
        <v>8796</v>
      </c>
    </row>
    <row r="6378" spans="1:12" x14ac:dyDescent="0.25">
      <c r="A6378" s="19" t="s">
        <v>6589</v>
      </c>
      <c r="B6378" s="19" t="s">
        <v>8141</v>
      </c>
      <c r="C6378" s="19" t="s">
        <v>8429</v>
      </c>
      <c r="D6378" s="19" t="s">
        <v>8430</v>
      </c>
      <c r="E6378" s="20" t="s">
        <v>21</v>
      </c>
      <c r="F6378" s="19" t="s">
        <v>21</v>
      </c>
      <c r="G6378" s="180">
        <v>95337</v>
      </c>
      <c r="H6378" s="19" t="s">
        <v>8959</v>
      </c>
      <c r="I6378" s="19" t="s">
        <v>876</v>
      </c>
      <c r="J6378" s="19" t="s">
        <v>23</v>
      </c>
      <c r="K6378" s="20" t="s">
        <v>1068</v>
      </c>
      <c r="L6378" s="19" t="s">
        <v>8796</v>
      </c>
    </row>
    <row r="6379" spans="1:12" x14ac:dyDescent="0.25">
      <c r="A6379" s="19" t="s">
        <v>6589</v>
      </c>
      <c r="B6379" s="19" t="s">
        <v>8141</v>
      </c>
      <c r="C6379" s="19" t="s">
        <v>8429</v>
      </c>
      <c r="D6379" s="19" t="s">
        <v>8430</v>
      </c>
      <c r="E6379" s="20" t="s">
        <v>21</v>
      </c>
      <c r="F6379" s="19" t="s">
        <v>21</v>
      </c>
      <c r="G6379" s="180">
        <v>95338</v>
      </c>
      <c r="H6379" s="19" t="s">
        <v>8960</v>
      </c>
      <c r="I6379" s="19" t="s">
        <v>876</v>
      </c>
      <c r="J6379" s="19" t="s">
        <v>23</v>
      </c>
      <c r="K6379" s="20" t="s">
        <v>1098</v>
      </c>
      <c r="L6379" s="19" t="s">
        <v>8796</v>
      </c>
    </row>
    <row r="6380" spans="1:12" x14ac:dyDescent="0.25">
      <c r="A6380" s="19" t="s">
        <v>6589</v>
      </c>
      <c r="B6380" s="19" t="s">
        <v>8141</v>
      </c>
      <c r="C6380" s="19" t="s">
        <v>8429</v>
      </c>
      <c r="D6380" s="19" t="s">
        <v>8430</v>
      </c>
      <c r="E6380" s="20" t="s">
        <v>21</v>
      </c>
      <c r="F6380" s="19" t="s">
        <v>21</v>
      </c>
      <c r="G6380" s="180">
        <v>95339</v>
      </c>
      <c r="H6380" s="19" t="s">
        <v>8961</v>
      </c>
      <c r="I6380" s="19" t="s">
        <v>876</v>
      </c>
      <c r="J6380" s="19" t="s">
        <v>23</v>
      </c>
      <c r="K6380" s="20" t="s">
        <v>802</v>
      </c>
      <c r="L6380" s="19" t="s">
        <v>8796</v>
      </c>
    </row>
    <row r="6381" spans="1:12" x14ac:dyDescent="0.25">
      <c r="A6381" s="19" t="s">
        <v>6589</v>
      </c>
      <c r="B6381" s="19" t="s">
        <v>8141</v>
      </c>
      <c r="C6381" s="19" t="s">
        <v>8429</v>
      </c>
      <c r="D6381" s="19" t="s">
        <v>8430</v>
      </c>
      <c r="E6381" s="20" t="s">
        <v>21</v>
      </c>
      <c r="F6381" s="19" t="s">
        <v>21</v>
      </c>
      <c r="G6381" s="180">
        <v>95340</v>
      </c>
      <c r="H6381" s="19" t="s">
        <v>8962</v>
      </c>
      <c r="I6381" s="19" t="s">
        <v>876</v>
      </c>
      <c r="J6381" s="19" t="s">
        <v>23</v>
      </c>
      <c r="K6381" s="20" t="s">
        <v>1531</v>
      </c>
      <c r="L6381" s="19" t="s">
        <v>8796</v>
      </c>
    </row>
    <row r="6382" spans="1:12" x14ac:dyDescent="0.25">
      <c r="A6382" s="19" t="s">
        <v>6589</v>
      </c>
      <c r="B6382" s="19" t="s">
        <v>8141</v>
      </c>
      <c r="C6382" s="19" t="s">
        <v>8429</v>
      </c>
      <c r="D6382" s="19" t="s">
        <v>8430</v>
      </c>
      <c r="E6382" s="20" t="s">
        <v>21</v>
      </c>
      <c r="F6382" s="19" t="s">
        <v>21</v>
      </c>
      <c r="G6382" s="180">
        <v>95341</v>
      </c>
      <c r="H6382" s="19" t="s">
        <v>8963</v>
      </c>
      <c r="I6382" s="19" t="s">
        <v>876</v>
      </c>
      <c r="J6382" s="19" t="s">
        <v>23</v>
      </c>
      <c r="K6382" s="20" t="s">
        <v>571</v>
      </c>
      <c r="L6382" s="19" t="s">
        <v>8796</v>
      </c>
    </row>
    <row r="6383" spans="1:12" x14ac:dyDescent="0.25">
      <c r="A6383" s="19" t="s">
        <v>6589</v>
      </c>
      <c r="B6383" s="19" t="s">
        <v>8141</v>
      </c>
      <c r="C6383" s="19" t="s">
        <v>8429</v>
      </c>
      <c r="D6383" s="19" t="s">
        <v>8430</v>
      </c>
      <c r="E6383" s="20" t="s">
        <v>21</v>
      </c>
      <c r="F6383" s="19" t="s">
        <v>21</v>
      </c>
      <c r="G6383" s="180">
        <v>95342</v>
      </c>
      <c r="H6383" s="19" t="s">
        <v>8964</v>
      </c>
      <c r="I6383" s="19" t="s">
        <v>876</v>
      </c>
      <c r="J6383" s="19" t="s">
        <v>23</v>
      </c>
      <c r="K6383" s="20" t="s">
        <v>1256</v>
      </c>
      <c r="L6383" s="19" t="s">
        <v>8796</v>
      </c>
    </row>
    <row r="6384" spans="1:12" x14ac:dyDescent="0.25">
      <c r="A6384" s="19" t="s">
        <v>6589</v>
      </c>
      <c r="B6384" s="19" t="s">
        <v>8141</v>
      </c>
      <c r="C6384" s="19" t="s">
        <v>8429</v>
      </c>
      <c r="D6384" s="19" t="s">
        <v>8430</v>
      </c>
      <c r="E6384" s="20" t="s">
        <v>21</v>
      </c>
      <c r="F6384" s="19" t="s">
        <v>21</v>
      </c>
      <c r="G6384" s="180">
        <v>95343</v>
      </c>
      <c r="H6384" s="19" t="s">
        <v>8965</v>
      </c>
      <c r="I6384" s="19" t="s">
        <v>876</v>
      </c>
      <c r="J6384" s="19" t="s">
        <v>23</v>
      </c>
      <c r="K6384" s="20" t="s">
        <v>571</v>
      </c>
      <c r="L6384" s="19" t="s">
        <v>8796</v>
      </c>
    </row>
    <row r="6385" spans="1:12" x14ac:dyDescent="0.25">
      <c r="A6385" s="19" t="s">
        <v>6589</v>
      </c>
      <c r="B6385" s="19" t="s">
        <v>8141</v>
      </c>
      <c r="C6385" s="19" t="s">
        <v>8429</v>
      </c>
      <c r="D6385" s="19" t="s">
        <v>8430</v>
      </c>
      <c r="E6385" s="20" t="s">
        <v>21</v>
      </c>
      <c r="F6385" s="19" t="s">
        <v>21</v>
      </c>
      <c r="G6385" s="180">
        <v>95344</v>
      </c>
      <c r="H6385" s="19" t="s">
        <v>8966</v>
      </c>
      <c r="I6385" s="19" t="s">
        <v>876</v>
      </c>
      <c r="J6385" s="19" t="s">
        <v>23</v>
      </c>
      <c r="K6385" s="20" t="s">
        <v>1256</v>
      </c>
      <c r="L6385" s="19" t="s">
        <v>8796</v>
      </c>
    </row>
    <row r="6386" spans="1:12" x14ac:dyDescent="0.25">
      <c r="A6386" s="19" t="s">
        <v>6589</v>
      </c>
      <c r="B6386" s="19" t="s">
        <v>8141</v>
      </c>
      <c r="C6386" s="19" t="s">
        <v>8429</v>
      </c>
      <c r="D6386" s="19" t="s">
        <v>8430</v>
      </c>
      <c r="E6386" s="20" t="s">
        <v>21</v>
      </c>
      <c r="F6386" s="19" t="s">
        <v>21</v>
      </c>
      <c r="G6386" s="180">
        <v>95345</v>
      </c>
      <c r="H6386" s="19" t="s">
        <v>8967</v>
      </c>
      <c r="I6386" s="19" t="s">
        <v>876</v>
      </c>
      <c r="J6386" s="19" t="s">
        <v>23</v>
      </c>
      <c r="K6386" s="20" t="s">
        <v>1333</v>
      </c>
      <c r="L6386" s="19" t="s">
        <v>8796</v>
      </c>
    </row>
    <row r="6387" spans="1:12" x14ac:dyDescent="0.25">
      <c r="A6387" s="19" t="s">
        <v>6589</v>
      </c>
      <c r="B6387" s="19" t="s">
        <v>8141</v>
      </c>
      <c r="C6387" s="19" t="s">
        <v>8429</v>
      </c>
      <c r="D6387" s="19" t="s">
        <v>8430</v>
      </c>
      <c r="E6387" s="20" t="s">
        <v>21</v>
      </c>
      <c r="F6387" s="19" t="s">
        <v>21</v>
      </c>
      <c r="G6387" s="180">
        <v>95346</v>
      </c>
      <c r="H6387" s="19" t="s">
        <v>8969</v>
      </c>
      <c r="I6387" s="19" t="s">
        <v>876</v>
      </c>
      <c r="J6387" s="19" t="s">
        <v>23</v>
      </c>
      <c r="K6387" s="20" t="s">
        <v>1408</v>
      </c>
      <c r="L6387" s="19" t="s">
        <v>8796</v>
      </c>
    </row>
    <row r="6388" spans="1:12" x14ac:dyDescent="0.25">
      <c r="A6388" s="19" t="s">
        <v>6589</v>
      </c>
      <c r="B6388" s="19" t="s">
        <v>8141</v>
      </c>
      <c r="C6388" s="19" t="s">
        <v>8429</v>
      </c>
      <c r="D6388" s="19" t="s">
        <v>8430</v>
      </c>
      <c r="E6388" s="20" t="s">
        <v>21</v>
      </c>
      <c r="F6388" s="19" t="s">
        <v>21</v>
      </c>
      <c r="G6388" s="180">
        <v>95347</v>
      </c>
      <c r="H6388" s="19" t="s">
        <v>8970</v>
      </c>
      <c r="I6388" s="19" t="s">
        <v>876</v>
      </c>
      <c r="J6388" s="19" t="s">
        <v>23</v>
      </c>
      <c r="K6388" s="20" t="s">
        <v>1408</v>
      </c>
      <c r="L6388" s="19" t="s">
        <v>8796</v>
      </c>
    </row>
    <row r="6389" spans="1:12" x14ac:dyDescent="0.25">
      <c r="A6389" s="19" t="s">
        <v>6589</v>
      </c>
      <c r="B6389" s="19" t="s">
        <v>8141</v>
      </c>
      <c r="C6389" s="19" t="s">
        <v>8429</v>
      </c>
      <c r="D6389" s="19" t="s">
        <v>8430</v>
      </c>
      <c r="E6389" s="20" t="s">
        <v>21</v>
      </c>
      <c r="F6389" s="19" t="s">
        <v>21</v>
      </c>
      <c r="G6389" s="180">
        <v>95348</v>
      </c>
      <c r="H6389" s="19" t="s">
        <v>8971</v>
      </c>
      <c r="I6389" s="19" t="s">
        <v>876</v>
      </c>
      <c r="J6389" s="19" t="s">
        <v>23</v>
      </c>
      <c r="K6389" s="20" t="s">
        <v>794</v>
      </c>
      <c r="L6389" s="19" t="s">
        <v>8796</v>
      </c>
    </row>
    <row r="6390" spans="1:12" x14ac:dyDescent="0.25">
      <c r="A6390" s="19" t="s">
        <v>6589</v>
      </c>
      <c r="B6390" s="19" t="s">
        <v>8141</v>
      </c>
      <c r="C6390" s="19" t="s">
        <v>8429</v>
      </c>
      <c r="D6390" s="19" t="s">
        <v>8430</v>
      </c>
      <c r="E6390" s="20" t="s">
        <v>21</v>
      </c>
      <c r="F6390" s="19" t="s">
        <v>21</v>
      </c>
      <c r="G6390" s="180">
        <v>95349</v>
      </c>
      <c r="H6390" s="19" t="s">
        <v>8972</v>
      </c>
      <c r="I6390" s="19" t="s">
        <v>876</v>
      </c>
      <c r="J6390" s="19" t="s">
        <v>23</v>
      </c>
      <c r="K6390" s="20" t="s">
        <v>1408</v>
      </c>
      <c r="L6390" s="19" t="s">
        <v>8796</v>
      </c>
    </row>
    <row r="6391" spans="1:12" x14ac:dyDescent="0.25">
      <c r="A6391" s="19" t="s">
        <v>6589</v>
      </c>
      <c r="B6391" s="19" t="s">
        <v>8141</v>
      </c>
      <c r="C6391" s="19" t="s">
        <v>8429</v>
      </c>
      <c r="D6391" s="19" t="s">
        <v>8430</v>
      </c>
      <c r="E6391" s="20" t="s">
        <v>21</v>
      </c>
      <c r="F6391" s="19" t="s">
        <v>21</v>
      </c>
      <c r="G6391" s="180">
        <v>95350</v>
      </c>
      <c r="H6391" s="19" t="s">
        <v>8973</v>
      </c>
      <c r="I6391" s="19" t="s">
        <v>876</v>
      </c>
      <c r="J6391" s="19" t="s">
        <v>23</v>
      </c>
      <c r="K6391" s="20" t="s">
        <v>603</v>
      </c>
      <c r="L6391" s="19" t="s">
        <v>8796</v>
      </c>
    </row>
    <row r="6392" spans="1:12" x14ac:dyDescent="0.25">
      <c r="A6392" s="19" t="s">
        <v>6589</v>
      </c>
      <c r="B6392" s="19" t="s">
        <v>8141</v>
      </c>
      <c r="C6392" s="19" t="s">
        <v>8429</v>
      </c>
      <c r="D6392" s="19" t="s">
        <v>8430</v>
      </c>
      <c r="E6392" s="20" t="s">
        <v>21</v>
      </c>
      <c r="F6392" s="19" t="s">
        <v>21</v>
      </c>
      <c r="G6392" s="180">
        <v>95351</v>
      </c>
      <c r="H6392" s="19" t="s">
        <v>8974</v>
      </c>
      <c r="I6392" s="19" t="s">
        <v>876</v>
      </c>
      <c r="J6392" s="19" t="s">
        <v>23</v>
      </c>
      <c r="K6392" s="20" t="s">
        <v>1098</v>
      </c>
      <c r="L6392" s="19" t="s">
        <v>8796</v>
      </c>
    </row>
    <row r="6393" spans="1:12" x14ac:dyDescent="0.25">
      <c r="A6393" s="19" t="s">
        <v>6589</v>
      </c>
      <c r="B6393" s="19" t="s">
        <v>8141</v>
      </c>
      <c r="C6393" s="19" t="s">
        <v>8429</v>
      </c>
      <c r="D6393" s="19" t="s">
        <v>8430</v>
      </c>
      <c r="E6393" s="20" t="s">
        <v>21</v>
      </c>
      <c r="F6393" s="19" t="s">
        <v>21</v>
      </c>
      <c r="G6393" s="180">
        <v>95352</v>
      </c>
      <c r="H6393" s="19" t="s">
        <v>8975</v>
      </c>
      <c r="I6393" s="19" t="s">
        <v>876</v>
      </c>
      <c r="J6393" s="19" t="s">
        <v>23</v>
      </c>
      <c r="K6393" s="20" t="s">
        <v>794</v>
      </c>
      <c r="L6393" s="19" t="s">
        <v>8796</v>
      </c>
    </row>
    <row r="6394" spans="1:12" x14ac:dyDescent="0.25">
      <c r="A6394" s="19" t="s">
        <v>6589</v>
      </c>
      <c r="B6394" s="19" t="s">
        <v>8141</v>
      </c>
      <c r="C6394" s="19" t="s">
        <v>8429</v>
      </c>
      <c r="D6394" s="19" t="s">
        <v>8430</v>
      </c>
      <c r="E6394" s="20" t="s">
        <v>21</v>
      </c>
      <c r="F6394" s="19" t="s">
        <v>21</v>
      </c>
      <c r="G6394" s="180">
        <v>95354</v>
      </c>
      <c r="H6394" s="19" t="s">
        <v>8976</v>
      </c>
      <c r="I6394" s="19" t="s">
        <v>876</v>
      </c>
      <c r="J6394" s="19" t="s">
        <v>23</v>
      </c>
      <c r="K6394" s="20" t="s">
        <v>794</v>
      </c>
      <c r="L6394" s="19" t="s">
        <v>8796</v>
      </c>
    </row>
    <row r="6395" spans="1:12" x14ac:dyDescent="0.25">
      <c r="A6395" s="19" t="s">
        <v>6589</v>
      </c>
      <c r="B6395" s="19" t="s">
        <v>8141</v>
      </c>
      <c r="C6395" s="19" t="s">
        <v>8429</v>
      </c>
      <c r="D6395" s="19" t="s">
        <v>8430</v>
      </c>
      <c r="E6395" s="20" t="s">
        <v>21</v>
      </c>
      <c r="F6395" s="19" t="s">
        <v>21</v>
      </c>
      <c r="G6395" s="180">
        <v>95355</v>
      </c>
      <c r="H6395" s="19" t="s">
        <v>8977</v>
      </c>
      <c r="I6395" s="19" t="s">
        <v>876</v>
      </c>
      <c r="J6395" s="19" t="s">
        <v>23</v>
      </c>
      <c r="K6395" s="20" t="s">
        <v>1518</v>
      </c>
      <c r="L6395" s="19" t="s">
        <v>8796</v>
      </c>
    </row>
    <row r="6396" spans="1:12" x14ac:dyDescent="0.25">
      <c r="A6396" s="19" t="s">
        <v>6589</v>
      </c>
      <c r="B6396" s="19" t="s">
        <v>8141</v>
      </c>
      <c r="C6396" s="19" t="s">
        <v>8429</v>
      </c>
      <c r="D6396" s="19" t="s">
        <v>8430</v>
      </c>
      <c r="E6396" s="20" t="s">
        <v>21</v>
      </c>
      <c r="F6396" s="19" t="s">
        <v>21</v>
      </c>
      <c r="G6396" s="180">
        <v>95356</v>
      </c>
      <c r="H6396" s="19" t="s">
        <v>8978</v>
      </c>
      <c r="I6396" s="19" t="s">
        <v>876</v>
      </c>
      <c r="J6396" s="19" t="s">
        <v>23</v>
      </c>
      <c r="K6396" s="20" t="s">
        <v>1518</v>
      </c>
      <c r="L6396" s="19" t="s">
        <v>8796</v>
      </c>
    </row>
    <row r="6397" spans="1:12" x14ac:dyDescent="0.25">
      <c r="A6397" s="19" t="s">
        <v>6589</v>
      </c>
      <c r="B6397" s="19" t="s">
        <v>8141</v>
      </c>
      <c r="C6397" s="19" t="s">
        <v>8429</v>
      </c>
      <c r="D6397" s="19" t="s">
        <v>8430</v>
      </c>
      <c r="E6397" s="20" t="s">
        <v>21</v>
      </c>
      <c r="F6397" s="19" t="s">
        <v>21</v>
      </c>
      <c r="G6397" s="180">
        <v>95357</v>
      </c>
      <c r="H6397" s="19" t="s">
        <v>8979</v>
      </c>
      <c r="I6397" s="19" t="s">
        <v>876</v>
      </c>
      <c r="J6397" s="19" t="s">
        <v>444</v>
      </c>
      <c r="K6397" s="20" t="s">
        <v>865</v>
      </c>
      <c r="L6397" s="19" t="s">
        <v>8796</v>
      </c>
    </row>
    <row r="6398" spans="1:12" x14ac:dyDescent="0.25">
      <c r="A6398" s="19" t="s">
        <v>6589</v>
      </c>
      <c r="B6398" s="19" t="s">
        <v>8141</v>
      </c>
      <c r="C6398" s="19" t="s">
        <v>8429</v>
      </c>
      <c r="D6398" s="19" t="s">
        <v>8430</v>
      </c>
      <c r="E6398" s="20" t="s">
        <v>21</v>
      </c>
      <c r="F6398" s="19" t="s">
        <v>21</v>
      </c>
      <c r="G6398" s="180">
        <v>95358</v>
      </c>
      <c r="H6398" s="19" t="s">
        <v>8980</v>
      </c>
      <c r="I6398" s="19" t="s">
        <v>876</v>
      </c>
      <c r="J6398" s="19" t="s">
        <v>23</v>
      </c>
      <c r="K6398" s="20" t="s">
        <v>571</v>
      </c>
      <c r="L6398" s="19" t="s">
        <v>8796</v>
      </c>
    </row>
    <row r="6399" spans="1:12" x14ac:dyDescent="0.25">
      <c r="A6399" s="19" t="s">
        <v>6589</v>
      </c>
      <c r="B6399" s="19" t="s">
        <v>8141</v>
      </c>
      <c r="C6399" s="19" t="s">
        <v>8429</v>
      </c>
      <c r="D6399" s="19" t="s">
        <v>8430</v>
      </c>
      <c r="E6399" s="20" t="s">
        <v>21</v>
      </c>
      <c r="F6399" s="19" t="s">
        <v>21</v>
      </c>
      <c r="G6399" s="180">
        <v>95359</v>
      </c>
      <c r="H6399" s="19" t="s">
        <v>8981</v>
      </c>
      <c r="I6399" s="19" t="s">
        <v>876</v>
      </c>
      <c r="J6399" s="19" t="s">
        <v>23</v>
      </c>
      <c r="K6399" s="20" t="s">
        <v>1282</v>
      </c>
      <c r="L6399" s="19" t="s">
        <v>8796</v>
      </c>
    </row>
    <row r="6400" spans="1:12" x14ac:dyDescent="0.25">
      <c r="A6400" s="19" t="s">
        <v>6589</v>
      </c>
      <c r="B6400" s="19" t="s">
        <v>8141</v>
      </c>
      <c r="C6400" s="19" t="s">
        <v>8429</v>
      </c>
      <c r="D6400" s="19" t="s">
        <v>8430</v>
      </c>
      <c r="E6400" s="20" t="s">
        <v>21</v>
      </c>
      <c r="F6400" s="19" t="s">
        <v>21</v>
      </c>
      <c r="G6400" s="180">
        <v>95360</v>
      </c>
      <c r="H6400" s="19" t="s">
        <v>8982</v>
      </c>
      <c r="I6400" s="19" t="s">
        <v>876</v>
      </c>
      <c r="J6400" s="19" t="s">
        <v>23</v>
      </c>
      <c r="K6400" s="20" t="s">
        <v>865</v>
      </c>
      <c r="L6400" s="19" t="s">
        <v>8796</v>
      </c>
    </row>
    <row r="6401" spans="1:12" x14ac:dyDescent="0.25">
      <c r="A6401" s="19" t="s">
        <v>6589</v>
      </c>
      <c r="B6401" s="19" t="s">
        <v>8141</v>
      </c>
      <c r="C6401" s="19" t="s">
        <v>8429</v>
      </c>
      <c r="D6401" s="19" t="s">
        <v>8430</v>
      </c>
      <c r="E6401" s="20" t="s">
        <v>21</v>
      </c>
      <c r="F6401" s="19" t="s">
        <v>21</v>
      </c>
      <c r="G6401" s="180">
        <v>95361</v>
      </c>
      <c r="H6401" s="19" t="s">
        <v>8983</v>
      </c>
      <c r="I6401" s="19" t="s">
        <v>876</v>
      </c>
      <c r="J6401" s="19" t="s">
        <v>23</v>
      </c>
      <c r="K6401" s="20" t="s">
        <v>1408</v>
      </c>
      <c r="L6401" s="19" t="s">
        <v>8796</v>
      </c>
    </row>
    <row r="6402" spans="1:12" x14ac:dyDescent="0.25">
      <c r="A6402" s="19" t="s">
        <v>6589</v>
      </c>
      <c r="B6402" s="19" t="s">
        <v>8141</v>
      </c>
      <c r="C6402" s="19" t="s">
        <v>8429</v>
      </c>
      <c r="D6402" s="19" t="s">
        <v>8430</v>
      </c>
      <c r="E6402" s="20" t="s">
        <v>21</v>
      </c>
      <c r="F6402" s="19" t="s">
        <v>21</v>
      </c>
      <c r="G6402" s="180">
        <v>95362</v>
      </c>
      <c r="H6402" s="19" t="s">
        <v>8984</v>
      </c>
      <c r="I6402" s="19" t="s">
        <v>876</v>
      </c>
      <c r="J6402" s="19" t="s">
        <v>23</v>
      </c>
      <c r="K6402" s="20" t="s">
        <v>1518</v>
      </c>
      <c r="L6402" s="19" t="s">
        <v>8796</v>
      </c>
    </row>
    <row r="6403" spans="1:12" x14ac:dyDescent="0.25">
      <c r="A6403" s="19" t="s">
        <v>6589</v>
      </c>
      <c r="B6403" s="19" t="s">
        <v>8141</v>
      </c>
      <c r="C6403" s="19" t="s">
        <v>8429</v>
      </c>
      <c r="D6403" s="19" t="s">
        <v>8430</v>
      </c>
      <c r="E6403" s="20" t="s">
        <v>21</v>
      </c>
      <c r="F6403" s="19" t="s">
        <v>21</v>
      </c>
      <c r="G6403" s="180">
        <v>95363</v>
      </c>
      <c r="H6403" s="19" t="s">
        <v>8985</v>
      </c>
      <c r="I6403" s="19" t="s">
        <v>876</v>
      </c>
      <c r="J6403" s="19" t="s">
        <v>23</v>
      </c>
      <c r="K6403" s="20" t="s">
        <v>1256</v>
      </c>
      <c r="L6403" s="19" t="s">
        <v>8796</v>
      </c>
    </row>
    <row r="6404" spans="1:12" x14ac:dyDescent="0.25">
      <c r="A6404" s="19" t="s">
        <v>6589</v>
      </c>
      <c r="B6404" s="19" t="s">
        <v>8141</v>
      </c>
      <c r="C6404" s="19" t="s">
        <v>8429</v>
      </c>
      <c r="D6404" s="19" t="s">
        <v>8430</v>
      </c>
      <c r="E6404" s="20" t="s">
        <v>21</v>
      </c>
      <c r="F6404" s="19" t="s">
        <v>21</v>
      </c>
      <c r="G6404" s="180">
        <v>95364</v>
      </c>
      <c r="H6404" s="19" t="s">
        <v>8986</v>
      </c>
      <c r="I6404" s="19" t="s">
        <v>876</v>
      </c>
      <c r="J6404" s="19" t="s">
        <v>23</v>
      </c>
      <c r="K6404" s="20" t="s">
        <v>1518</v>
      </c>
      <c r="L6404" s="19" t="s">
        <v>8796</v>
      </c>
    </row>
    <row r="6405" spans="1:12" x14ac:dyDescent="0.25">
      <c r="A6405" s="19" t="s">
        <v>6589</v>
      </c>
      <c r="B6405" s="19" t="s">
        <v>8141</v>
      </c>
      <c r="C6405" s="19" t="s">
        <v>8429</v>
      </c>
      <c r="D6405" s="19" t="s">
        <v>8430</v>
      </c>
      <c r="E6405" s="20" t="s">
        <v>21</v>
      </c>
      <c r="F6405" s="19" t="s">
        <v>21</v>
      </c>
      <c r="G6405" s="180">
        <v>95365</v>
      </c>
      <c r="H6405" s="19" t="s">
        <v>8987</v>
      </c>
      <c r="I6405" s="19" t="s">
        <v>876</v>
      </c>
      <c r="J6405" s="19" t="s">
        <v>23</v>
      </c>
      <c r="K6405" s="20" t="s">
        <v>1191</v>
      </c>
      <c r="L6405" s="19" t="s">
        <v>8796</v>
      </c>
    </row>
    <row r="6406" spans="1:12" x14ac:dyDescent="0.25">
      <c r="A6406" s="19" t="s">
        <v>6589</v>
      </c>
      <c r="B6406" s="19" t="s">
        <v>8141</v>
      </c>
      <c r="C6406" s="19" t="s">
        <v>8429</v>
      </c>
      <c r="D6406" s="19" t="s">
        <v>8430</v>
      </c>
      <c r="E6406" s="20" t="s">
        <v>21</v>
      </c>
      <c r="F6406" s="19" t="s">
        <v>21</v>
      </c>
      <c r="G6406" s="180">
        <v>95366</v>
      </c>
      <c r="H6406" s="19" t="s">
        <v>8988</v>
      </c>
      <c r="I6406" s="19" t="s">
        <v>876</v>
      </c>
      <c r="J6406" s="19" t="s">
        <v>23</v>
      </c>
      <c r="K6406" s="20" t="s">
        <v>794</v>
      </c>
      <c r="L6406" s="19" t="s">
        <v>8796</v>
      </c>
    </row>
    <row r="6407" spans="1:12" x14ac:dyDescent="0.25">
      <c r="A6407" s="19" t="s">
        <v>6589</v>
      </c>
      <c r="B6407" s="19" t="s">
        <v>8141</v>
      </c>
      <c r="C6407" s="19" t="s">
        <v>8429</v>
      </c>
      <c r="D6407" s="19" t="s">
        <v>8430</v>
      </c>
      <c r="E6407" s="20" t="s">
        <v>21</v>
      </c>
      <c r="F6407" s="19" t="s">
        <v>21</v>
      </c>
      <c r="G6407" s="180">
        <v>95367</v>
      </c>
      <c r="H6407" s="19" t="s">
        <v>8989</v>
      </c>
      <c r="I6407" s="19" t="s">
        <v>876</v>
      </c>
      <c r="J6407" s="19" t="s">
        <v>23</v>
      </c>
      <c r="K6407" s="20" t="s">
        <v>1068</v>
      </c>
      <c r="L6407" s="19" t="s">
        <v>8796</v>
      </c>
    </row>
    <row r="6408" spans="1:12" x14ac:dyDescent="0.25">
      <c r="A6408" s="19" t="s">
        <v>6589</v>
      </c>
      <c r="B6408" s="19" t="s">
        <v>8141</v>
      </c>
      <c r="C6408" s="19" t="s">
        <v>8429</v>
      </c>
      <c r="D6408" s="19" t="s">
        <v>8430</v>
      </c>
      <c r="E6408" s="20" t="s">
        <v>21</v>
      </c>
      <c r="F6408" s="19" t="s">
        <v>21</v>
      </c>
      <c r="G6408" s="180">
        <v>95368</v>
      </c>
      <c r="H6408" s="19" t="s">
        <v>8990</v>
      </c>
      <c r="I6408" s="19" t="s">
        <v>876</v>
      </c>
      <c r="J6408" s="19" t="s">
        <v>23</v>
      </c>
      <c r="K6408" s="20" t="s">
        <v>870</v>
      </c>
      <c r="L6408" s="19" t="s">
        <v>8796</v>
      </c>
    </row>
    <row r="6409" spans="1:12" x14ac:dyDescent="0.25">
      <c r="A6409" s="19" t="s">
        <v>6589</v>
      </c>
      <c r="B6409" s="19" t="s">
        <v>8141</v>
      </c>
      <c r="C6409" s="19" t="s">
        <v>8429</v>
      </c>
      <c r="D6409" s="19" t="s">
        <v>8430</v>
      </c>
      <c r="E6409" s="20" t="s">
        <v>21</v>
      </c>
      <c r="F6409" s="19" t="s">
        <v>21</v>
      </c>
      <c r="G6409" s="180">
        <v>95369</v>
      </c>
      <c r="H6409" s="19" t="s">
        <v>8991</v>
      </c>
      <c r="I6409" s="19" t="s">
        <v>876</v>
      </c>
      <c r="J6409" s="19" t="s">
        <v>23</v>
      </c>
      <c r="K6409" s="20" t="s">
        <v>1191</v>
      </c>
      <c r="L6409" s="19" t="s">
        <v>8796</v>
      </c>
    </row>
    <row r="6410" spans="1:12" x14ac:dyDescent="0.25">
      <c r="A6410" s="19" t="s">
        <v>6589</v>
      </c>
      <c r="B6410" s="19" t="s">
        <v>8141</v>
      </c>
      <c r="C6410" s="19" t="s">
        <v>8429</v>
      </c>
      <c r="D6410" s="19" t="s">
        <v>8430</v>
      </c>
      <c r="E6410" s="20" t="s">
        <v>21</v>
      </c>
      <c r="F6410" s="19" t="s">
        <v>21</v>
      </c>
      <c r="G6410" s="180">
        <v>95370</v>
      </c>
      <c r="H6410" s="19" t="s">
        <v>8992</v>
      </c>
      <c r="I6410" s="19" t="s">
        <v>876</v>
      </c>
      <c r="J6410" s="19" t="s">
        <v>23</v>
      </c>
      <c r="K6410" s="20" t="s">
        <v>571</v>
      </c>
      <c r="L6410" s="19" t="s">
        <v>8796</v>
      </c>
    </row>
    <row r="6411" spans="1:12" x14ac:dyDescent="0.25">
      <c r="A6411" s="19" t="s">
        <v>6589</v>
      </c>
      <c r="B6411" s="19" t="s">
        <v>8141</v>
      </c>
      <c r="C6411" s="19" t="s">
        <v>8429</v>
      </c>
      <c r="D6411" s="19" t="s">
        <v>8430</v>
      </c>
      <c r="E6411" s="20" t="s">
        <v>21</v>
      </c>
      <c r="F6411" s="19" t="s">
        <v>21</v>
      </c>
      <c r="G6411" s="180">
        <v>95371</v>
      </c>
      <c r="H6411" s="19" t="s">
        <v>8993</v>
      </c>
      <c r="I6411" s="19" t="s">
        <v>876</v>
      </c>
      <c r="J6411" s="19" t="s">
        <v>444</v>
      </c>
      <c r="K6411" s="20" t="s">
        <v>1675</v>
      </c>
      <c r="L6411" s="19" t="s">
        <v>8796</v>
      </c>
    </row>
    <row r="6412" spans="1:12" x14ac:dyDescent="0.25">
      <c r="A6412" s="19" t="s">
        <v>6589</v>
      </c>
      <c r="B6412" s="19" t="s">
        <v>8141</v>
      </c>
      <c r="C6412" s="19" t="s">
        <v>8429</v>
      </c>
      <c r="D6412" s="19" t="s">
        <v>8430</v>
      </c>
      <c r="E6412" s="20" t="s">
        <v>21</v>
      </c>
      <c r="F6412" s="19" t="s">
        <v>21</v>
      </c>
      <c r="G6412" s="180">
        <v>95372</v>
      </c>
      <c r="H6412" s="19" t="s">
        <v>8994</v>
      </c>
      <c r="I6412" s="19" t="s">
        <v>876</v>
      </c>
      <c r="J6412" s="19" t="s">
        <v>444</v>
      </c>
      <c r="K6412" s="20" t="s">
        <v>1531</v>
      </c>
      <c r="L6412" s="19" t="s">
        <v>8796</v>
      </c>
    </row>
    <row r="6413" spans="1:12" x14ac:dyDescent="0.25">
      <c r="A6413" s="19" t="s">
        <v>6589</v>
      </c>
      <c r="B6413" s="19" t="s">
        <v>8141</v>
      </c>
      <c r="C6413" s="19" t="s">
        <v>8429</v>
      </c>
      <c r="D6413" s="19" t="s">
        <v>8430</v>
      </c>
      <c r="E6413" s="20" t="s">
        <v>21</v>
      </c>
      <c r="F6413" s="19" t="s">
        <v>21</v>
      </c>
      <c r="G6413" s="180">
        <v>95373</v>
      </c>
      <c r="H6413" s="19" t="s">
        <v>8995</v>
      </c>
      <c r="I6413" s="19" t="s">
        <v>876</v>
      </c>
      <c r="J6413" s="19" t="s">
        <v>23</v>
      </c>
      <c r="K6413" s="20" t="s">
        <v>1098</v>
      </c>
      <c r="L6413" s="19" t="s">
        <v>8796</v>
      </c>
    </row>
    <row r="6414" spans="1:12" x14ac:dyDescent="0.25">
      <c r="A6414" s="19" t="s">
        <v>6589</v>
      </c>
      <c r="B6414" s="19" t="s">
        <v>8141</v>
      </c>
      <c r="C6414" s="19" t="s">
        <v>8429</v>
      </c>
      <c r="D6414" s="19" t="s">
        <v>8430</v>
      </c>
      <c r="E6414" s="20" t="s">
        <v>21</v>
      </c>
      <c r="F6414" s="19" t="s">
        <v>21</v>
      </c>
      <c r="G6414" s="180">
        <v>95374</v>
      </c>
      <c r="H6414" s="19" t="s">
        <v>8996</v>
      </c>
      <c r="I6414" s="19" t="s">
        <v>876</v>
      </c>
      <c r="J6414" s="19" t="s">
        <v>23</v>
      </c>
      <c r="K6414" s="20" t="s">
        <v>571</v>
      </c>
      <c r="L6414" s="19" t="s">
        <v>8796</v>
      </c>
    </row>
    <row r="6415" spans="1:12" x14ac:dyDescent="0.25">
      <c r="A6415" s="19" t="s">
        <v>6589</v>
      </c>
      <c r="B6415" s="19" t="s">
        <v>8141</v>
      </c>
      <c r="C6415" s="19" t="s">
        <v>8429</v>
      </c>
      <c r="D6415" s="19" t="s">
        <v>8430</v>
      </c>
      <c r="E6415" s="20" t="s">
        <v>21</v>
      </c>
      <c r="F6415" s="19" t="s">
        <v>21</v>
      </c>
      <c r="G6415" s="180">
        <v>95375</v>
      </c>
      <c r="H6415" s="19" t="s">
        <v>8997</v>
      </c>
      <c r="I6415" s="19" t="s">
        <v>876</v>
      </c>
      <c r="J6415" s="19" t="s">
        <v>23</v>
      </c>
      <c r="K6415" s="20" t="s">
        <v>1098</v>
      </c>
      <c r="L6415" s="19" t="s">
        <v>8796</v>
      </c>
    </row>
    <row r="6416" spans="1:12" x14ac:dyDescent="0.25">
      <c r="A6416" s="19" t="s">
        <v>6589</v>
      </c>
      <c r="B6416" s="19" t="s">
        <v>8141</v>
      </c>
      <c r="C6416" s="19" t="s">
        <v>8429</v>
      </c>
      <c r="D6416" s="19" t="s">
        <v>8430</v>
      </c>
      <c r="E6416" s="20" t="s">
        <v>21</v>
      </c>
      <c r="F6416" s="19" t="s">
        <v>21</v>
      </c>
      <c r="G6416" s="180">
        <v>95376</v>
      </c>
      <c r="H6416" s="19" t="s">
        <v>8998</v>
      </c>
      <c r="I6416" s="19" t="s">
        <v>876</v>
      </c>
      <c r="J6416" s="19" t="s">
        <v>23</v>
      </c>
      <c r="K6416" s="20" t="s">
        <v>827</v>
      </c>
      <c r="L6416" s="19" t="s">
        <v>8796</v>
      </c>
    </row>
    <row r="6417" spans="1:12" x14ac:dyDescent="0.25">
      <c r="A6417" s="19" t="s">
        <v>6589</v>
      </c>
      <c r="B6417" s="19" t="s">
        <v>8141</v>
      </c>
      <c r="C6417" s="19" t="s">
        <v>8429</v>
      </c>
      <c r="D6417" s="19" t="s">
        <v>8430</v>
      </c>
      <c r="E6417" s="20" t="s">
        <v>21</v>
      </c>
      <c r="F6417" s="19" t="s">
        <v>21</v>
      </c>
      <c r="G6417" s="180">
        <v>95377</v>
      </c>
      <c r="H6417" s="19" t="s">
        <v>8999</v>
      </c>
      <c r="I6417" s="19" t="s">
        <v>876</v>
      </c>
      <c r="J6417" s="19" t="s">
        <v>23</v>
      </c>
      <c r="K6417" s="20" t="s">
        <v>1681</v>
      </c>
      <c r="L6417" s="19" t="s">
        <v>8796</v>
      </c>
    </row>
    <row r="6418" spans="1:12" x14ac:dyDescent="0.25">
      <c r="A6418" s="19" t="s">
        <v>6589</v>
      </c>
      <c r="B6418" s="19" t="s">
        <v>8141</v>
      </c>
      <c r="C6418" s="19" t="s">
        <v>8429</v>
      </c>
      <c r="D6418" s="19" t="s">
        <v>8430</v>
      </c>
      <c r="E6418" s="20" t="s">
        <v>21</v>
      </c>
      <c r="F6418" s="19" t="s">
        <v>21</v>
      </c>
      <c r="G6418" s="180">
        <v>95378</v>
      </c>
      <c r="H6418" s="19" t="s">
        <v>9000</v>
      </c>
      <c r="I6418" s="19" t="s">
        <v>876</v>
      </c>
      <c r="J6418" s="19" t="s">
        <v>444</v>
      </c>
      <c r="K6418" s="20" t="s">
        <v>870</v>
      </c>
      <c r="L6418" s="19" t="s">
        <v>8796</v>
      </c>
    </row>
    <row r="6419" spans="1:12" x14ac:dyDescent="0.25">
      <c r="A6419" s="19" t="s">
        <v>6589</v>
      </c>
      <c r="B6419" s="19" t="s">
        <v>8141</v>
      </c>
      <c r="C6419" s="19" t="s">
        <v>8429</v>
      </c>
      <c r="D6419" s="19" t="s">
        <v>8430</v>
      </c>
      <c r="E6419" s="20" t="s">
        <v>21</v>
      </c>
      <c r="F6419" s="19" t="s">
        <v>21</v>
      </c>
      <c r="G6419" s="180">
        <v>95379</v>
      </c>
      <c r="H6419" s="19" t="s">
        <v>9001</v>
      </c>
      <c r="I6419" s="19" t="s">
        <v>876</v>
      </c>
      <c r="J6419" s="19" t="s">
        <v>444</v>
      </c>
      <c r="K6419" s="20" t="s">
        <v>1256</v>
      </c>
      <c r="L6419" s="19" t="s">
        <v>8796</v>
      </c>
    </row>
    <row r="6420" spans="1:12" x14ac:dyDescent="0.25">
      <c r="A6420" s="19" t="s">
        <v>6589</v>
      </c>
      <c r="B6420" s="19" t="s">
        <v>8141</v>
      </c>
      <c r="C6420" s="19" t="s">
        <v>8429</v>
      </c>
      <c r="D6420" s="19" t="s">
        <v>8430</v>
      </c>
      <c r="E6420" s="20" t="s">
        <v>21</v>
      </c>
      <c r="F6420" s="19" t="s">
        <v>21</v>
      </c>
      <c r="G6420" s="180">
        <v>95380</v>
      </c>
      <c r="H6420" s="19" t="s">
        <v>9002</v>
      </c>
      <c r="I6420" s="19" t="s">
        <v>876</v>
      </c>
      <c r="J6420" s="19" t="s">
        <v>23</v>
      </c>
      <c r="K6420" s="20" t="s">
        <v>870</v>
      </c>
      <c r="L6420" s="19" t="s">
        <v>8796</v>
      </c>
    </row>
    <row r="6421" spans="1:12" x14ac:dyDescent="0.25">
      <c r="A6421" s="19" t="s">
        <v>6589</v>
      </c>
      <c r="B6421" s="19" t="s">
        <v>8141</v>
      </c>
      <c r="C6421" s="19" t="s">
        <v>8429</v>
      </c>
      <c r="D6421" s="19" t="s">
        <v>8430</v>
      </c>
      <c r="E6421" s="20" t="s">
        <v>21</v>
      </c>
      <c r="F6421" s="19" t="s">
        <v>21</v>
      </c>
      <c r="G6421" s="180">
        <v>95382</v>
      </c>
      <c r="H6421" s="19" t="s">
        <v>9003</v>
      </c>
      <c r="I6421" s="19" t="s">
        <v>876</v>
      </c>
      <c r="J6421" s="19" t="s">
        <v>23</v>
      </c>
      <c r="K6421" s="20" t="s">
        <v>865</v>
      </c>
      <c r="L6421" s="19" t="s">
        <v>8796</v>
      </c>
    </row>
    <row r="6422" spans="1:12" x14ac:dyDescent="0.25">
      <c r="A6422" s="19" t="s">
        <v>6589</v>
      </c>
      <c r="B6422" s="19" t="s">
        <v>8141</v>
      </c>
      <c r="C6422" s="19" t="s">
        <v>8429</v>
      </c>
      <c r="D6422" s="19" t="s">
        <v>8430</v>
      </c>
      <c r="E6422" s="20" t="s">
        <v>21</v>
      </c>
      <c r="F6422" s="19" t="s">
        <v>21</v>
      </c>
      <c r="G6422" s="180">
        <v>95383</v>
      </c>
      <c r="H6422" s="19" t="s">
        <v>9004</v>
      </c>
      <c r="I6422" s="19" t="s">
        <v>876</v>
      </c>
      <c r="J6422" s="19" t="s">
        <v>23</v>
      </c>
      <c r="K6422" s="20" t="s">
        <v>962</v>
      </c>
      <c r="L6422" s="19" t="s">
        <v>8796</v>
      </c>
    </row>
    <row r="6423" spans="1:12" x14ac:dyDescent="0.25">
      <c r="A6423" s="19" t="s">
        <v>6589</v>
      </c>
      <c r="B6423" s="19" t="s">
        <v>8141</v>
      </c>
      <c r="C6423" s="19" t="s">
        <v>8429</v>
      </c>
      <c r="D6423" s="19" t="s">
        <v>8430</v>
      </c>
      <c r="E6423" s="20" t="s">
        <v>21</v>
      </c>
      <c r="F6423" s="19" t="s">
        <v>21</v>
      </c>
      <c r="G6423" s="180">
        <v>95384</v>
      </c>
      <c r="H6423" s="19" t="s">
        <v>9005</v>
      </c>
      <c r="I6423" s="19" t="s">
        <v>876</v>
      </c>
      <c r="J6423" s="19" t="s">
        <v>23</v>
      </c>
      <c r="K6423" s="20" t="s">
        <v>571</v>
      </c>
      <c r="L6423" s="19" t="s">
        <v>8796</v>
      </c>
    </row>
    <row r="6424" spans="1:12" x14ac:dyDescent="0.25">
      <c r="A6424" s="19" t="s">
        <v>6589</v>
      </c>
      <c r="B6424" s="19" t="s">
        <v>8141</v>
      </c>
      <c r="C6424" s="19" t="s">
        <v>8429</v>
      </c>
      <c r="D6424" s="19" t="s">
        <v>8430</v>
      </c>
      <c r="E6424" s="20" t="s">
        <v>21</v>
      </c>
      <c r="F6424" s="19" t="s">
        <v>21</v>
      </c>
      <c r="G6424" s="180">
        <v>95385</v>
      </c>
      <c r="H6424" s="19" t="s">
        <v>9006</v>
      </c>
      <c r="I6424" s="19" t="s">
        <v>876</v>
      </c>
      <c r="J6424" s="19" t="s">
        <v>23</v>
      </c>
      <c r="K6424" s="20" t="s">
        <v>1191</v>
      </c>
      <c r="L6424" s="19" t="s">
        <v>8796</v>
      </c>
    </row>
    <row r="6425" spans="1:12" x14ac:dyDescent="0.25">
      <c r="A6425" s="19" t="s">
        <v>6589</v>
      </c>
      <c r="B6425" s="19" t="s">
        <v>8141</v>
      </c>
      <c r="C6425" s="19" t="s">
        <v>8429</v>
      </c>
      <c r="D6425" s="19" t="s">
        <v>8430</v>
      </c>
      <c r="E6425" s="20" t="s">
        <v>21</v>
      </c>
      <c r="F6425" s="19" t="s">
        <v>21</v>
      </c>
      <c r="G6425" s="180">
        <v>95386</v>
      </c>
      <c r="H6425" s="19" t="s">
        <v>9007</v>
      </c>
      <c r="I6425" s="19" t="s">
        <v>876</v>
      </c>
      <c r="J6425" s="19" t="s">
        <v>23</v>
      </c>
      <c r="K6425" s="20" t="s">
        <v>1531</v>
      </c>
      <c r="L6425" s="19" t="s">
        <v>8796</v>
      </c>
    </row>
    <row r="6426" spans="1:12" x14ac:dyDescent="0.25">
      <c r="A6426" s="19" t="s">
        <v>6589</v>
      </c>
      <c r="B6426" s="19" t="s">
        <v>8141</v>
      </c>
      <c r="C6426" s="19" t="s">
        <v>8429</v>
      </c>
      <c r="D6426" s="19" t="s">
        <v>8430</v>
      </c>
      <c r="E6426" s="20" t="s">
        <v>21</v>
      </c>
      <c r="F6426" s="19" t="s">
        <v>21</v>
      </c>
      <c r="G6426" s="180">
        <v>95387</v>
      </c>
      <c r="H6426" s="19" t="s">
        <v>9008</v>
      </c>
      <c r="I6426" s="19" t="s">
        <v>876</v>
      </c>
      <c r="J6426" s="19" t="s">
        <v>23</v>
      </c>
      <c r="K6426" s="20" t="s">
        <v>865</v>
      </c>
      <c r="L6426" s="19" t="s">
        <v>8796</v>
      </c>
    </row>
    <row r="6427" spans="1:12" x14ac:dyDescent="0.25">
      <c r="A6427" s="19" t="s">
        <v>6589</v>
      </c>
      <c r="B6427" s="19" t="s">
        <v>8141</v>
      </c>
      <c r="C6427" s="19" t="s">
        <v>8429</v>
      </c>
      <c r="D6427" s="19" t="s">
        <v>8430</v>
      </c>
      <c r="E6427" s="20" t="s">
        <v>21</v>
      </c>
      <c r="F6427" s="19" t="s">
        <v>21</v>
      </c>
      <c r="G6427" s="180">
        <v>95388</v>
      </c>
      <c r="H6427" s="19" t="s">
        <v>9009</v>
      </c>
      <c r="I6427" s="19" t="s">
        <v>876</v>
      </c>
      <c r="J6427" s="19" t="s">
        <v>23</v>
      </c>
      <c r="K6427" s="20" t="s">
        <v>827</v>
      </c>
      <c r="L6427" s="19" t="s">
        <v>8796</v>
      </c>
    </row>
    <row r="6428" spans="1:12" x14ac:dyDescent="0.25">
      <c r="A6428" s="19" t="s">
        <v>6589</v>
      </c>
      <c r="B6428" s="19" t="s">
        <v>8141</v>
      </c>
      <c r="C6428" s="19" t="s">
        <v>8429</v>
      </c>
      <c r="D6428" s="19" t="s">
        <v>8430</v>
      </c>
      <c r="E6428" s="20" t="s">
        <v>21</v>
      </c>
      <c r="F6428" s="19" t="s">
        <v>21</v>
      </c>
      <c r="G6428" s="180">
        <v>95389</v>
      </c>
      <c r="H6428" s="19" t="s">
        <v>9010</v>
      </c>
      <c r="I6428" s="19" t="s">
        <v>876</v>
      </c>
      <c r="J6428" s="19" t="s">
        <v>23</v>
      </c>
      <c r="K6428" s="20" t="s">
        <v>794</v>
      </c>
      <c r="L6428" s="19" t="s">
        <v>8796</v>
      </c>
    </row>
    <row r="6429" spans="1:12" x14ac:dyDescent="0.25">
      <c r="A6429" s="19" t="s">
        <v>6589</v>
      </c>
      <c r="B6429" s="19" t="s">
        <v>8141</v>
      </c>
      <c r="C6429" s="19" t="s">
        <v>8429</v>
      </c>
      <c r="D6429" s="19" t="s">
        <v>8430</v>
      </c>
      <c r="E6429" s="20" t="s">
        <v>21</v>
      </c>
      <c r="F6429" s="19" t="s">
        <v>21</v>
      </c>
      <c r="G6429" s="180">
        <v>95390</v>
      </c>
      <c r="H6429" s="19" t="s">
        <v>9011</v>
      </c>
      <c r="I6429" s="19" t="s">
        <v>876</v>
      </c>
      <c r="J6429" s="19" t="s">
        <v>23</v>
      </c>
      <c r="K6429" s="20" t="s">
        <v>1408</v>
      </c>
      <c r="L6429" s="19" t="s">
        <v>8796</v>
      </c>
    </row>
    <row r="6430" spans="1:12" x14ac:dyDescent="0.25">
      <c r="A6430" s="19" t="s">
        <v>6589</v>
      </c>
      <c r="B6430" s="19" t="s">
        <v>8141</v>
      </c>
      <c r="C6430" s="19" t="s">
        <v>8429</v>
      </c>
      <c r="D6430" s="19" t="s">
        <v>8430</v>
      </c>
      <c r="E6430" s="20" t="s">
        <v>21</v>
      </c>
      <c r="F6430" s="19" t="s">
        <v>21</v>
      </c>
      <c r="G6430" s="180">
        <v>95391</v>
      </c>
      <c r="H6430" s="19" t="s">
        <v>9012</v>
      </c>
      <c r="I6430" s="19" t="s">
        <v>876</v>
      </c>
      <c r="J6430" s="19" t="s">
        <v>23</v>
      </c>
      <c r="K6430" s="20" t="s">
        <v>865</v>
      </c>
      <c r="L6430" s="19" t="s">
        <v>8796</v>
      </c>
    </row>
    <row r="6431" spans="1:12" x14ac:dyDescent="0.25">
      <c r="A6431" s="19" t="s">
        <v>6589</v>
      </c>
      <c r="B6431" s="19" t="s">
        <v>8141</v>
      </c>
      <c r="C6431" s="19" t="s">
        <v>8429</v>
      </c>
      <c r="D6431" s="19" t="s">
        <v>8430</v>
      </c>
      <c r="E6431" s="20" t="s">
        <v>21</v>
      </c>
      <c r="F6431" s="19" t="s">
        <v>21</v>
      </c>
      <c r="G6431" s="180">
        <v>95392</v>
      </c>
      <c r="H6431" s="19" t="s">
        <v>9013</v>
      </c>
      <c r="I6431" s="19" t="s">
        <v>876</v>
      </c>
      <c r="J6431" s="19" t="s">
        <v>444</v>
      </c>
      <c r="K6431" s="20" t="s">
        <v>794</v>
      </c>
      <c r="L6431" s="19" t="s">
        <v>8796</v>
      </c>
    </row>
    <row r="6432" spans="1:12" x14ac:dyDescent="0.25">
      <c r="A6432" s="19" t="s">
        <v>6589</v>
      </c>
      <c r="B6432" s="19" t="s">
        <v>8141</v>
      </c>
      <c r="C6432" s="19" t="s">
        <v>8429</v>
      </c>
      <c r="D6432" s="19" t="s">
        <v>8430</v>
      </c>
      <c r="E6432" s="20" t="s">
        <v>21</v>
      </c>
      <c r="F6432" s="19" t="s">
        <v>21</v>
      </c>
      <c r="G6432" s="180">
        <v>95393</v>
      </c>
      <c r="H6432" s="19" t="s">
        <v>9014</v>
      </c>
      <c r="I6432" s="19" t="s">
        <v>876</v>
      </c>
      <c r="J6432" s="19" t="s">
        <v>23</v>
      </c>
      <c r="K6432" s="20" t="s">
        <v>1282</v>
      </c>
      <c r="L6432" s="19" t="s">
        <v>8796</v>
      </c>
    </row>
    <row r="6433" spans="1:12" x14ac:dyDescent="0.25">
      <c r="A6433" s="19" t="s">
        <v>6589</v>
      </c>
      <c r="B6433" s="19" t="s">
        <v>8141</v>
      </c>
      <c r="C6433" s="19" t="s">
        <v>8429</v>
      </c>
      <c r="D6433" s="19" t="s">
        <v>8430</v>
      </c>
      <c r="E6433" s="20" t="s">
        <v>21</v>
      </c>
      <c r="F6433" s="19" t="s">
        <v>21</v>
      </c>
      <c r="G6433" s="180">
        <v>95394</v>
      </c>
      <c r="H6433" s="19" t="s">
        <v>9015</v>
      </c>
      <c r="I6433" s="19" t="s">
        <v>876</v>
      </c>
      <c r="J6433" s="19" t="s">
        <v>23</v>
      </c>
      <c r="K6433" s="20" t="s">
        <v>1282</v>
      </c>
      <c r="L6433" s="19" t="s">
        <v>8796</v>
      </c>
    </row>
    <row r="6434" spans="1:12" x14ac:dyDescent="0.25">
      <c r="A6434" s="19" t="s">
        <v>6589</v>
      </c>
      <c r="B6434" s="19" t="s">
        <v>8141</v>
      </c>
      <c r="C6434" s="19" t="s">
        <v>8429</v>
      </c>
      <c r="D6434" s="19" t="s">
        <v>8430</v>
      </c>
      <c r="E6434" s="20" t="s">
        <v>21</v>
      </c>
      <c r="F6434" s="19" t="s">
        <v>21</v>
      </c>
      <c r="G6434" s="180">
        <v>95395</v>
      </c>
      <c r="H6434" s="19" t="s">
        <v>9016</v>
      </c>
      <c r="I6434" s="19" t="s">
        <v>876</v>
      </c>
      <c r="J6434" s="19" t="s">
        <v>23</v>
      </c>
      <c r="K6434" s="20" t="s">
        <v>836</v>
      </c>
      <c r="L6434" s="19" t="s">
        <v>8796</v>
      </c>
    </row>
    <row r="6435" spans="1:12" x14ac:dyDescent="0.25">
      <c r="A6435" s="19" t="s">
        <v>6589</v>
      </c>
      <c r="B6435" s="19" t="s">
        <v>8141</v>
      </c>
      <c r="C6435" s="19" t="s">
        <v>8429</v>
      </c>
      <c r="D6435" s="19" t="s">
        <v>8430</v>
      </c>
      <c r="E6435" s="20" t="s">
        <v>21</v>
      </c>
      <c r="F6435" s="19" t="s">
        <v>21</v>
      </c>
      <c r="G6435" s="180">
        <v>95396</v>
      </c>
      <c r="H6435" s="19" t="s">
        <v>9017</v>
      </c>
      <c r="I6435" s="19" t="s">
        <v>876</v>
      </c>
      <c r="J6435" s="19" t="s">
        <v>23</v>
      </c>
      <c r="K6435" s="20" t="s">
        <v>833</v>
      </c>
      <c r="L6435" s="19" t="s">
        <v>8796</v>
      </c>
    </row>
    <row r="6436" spans="1:12" x14ac:dyDescent="0.25">
      <c r="A6436" s="19" t="s">
        <v>6589</v>
      </c>
      <c r="B6436" s="19" t="s">
        <v>8141</v>
      </c>
      <c r="C6436" s="19" t="s">
        <v>8429</v>
      </c>
      <c r="D6436" s="19" t="s">
        <v>8430</v>
      </c>
      <c r="E6436" s="20" t="s">
        <v>21</v>
      </c>
      <c r="F6436" s="19" t="s">
        <v>21</v>
      </c>
      <c r="G6436" s="180">
        <v>95397</v>
      </c>
      <c r="H6436" s="19" t="s">
        <v>9018</v>
      </c>
      <c r="I6436" s="19" t="s">
        <v>876</v>
      </c>
      <c r="J6436" s="19" t="s">
        <v>23</v>
      </c>
      <c r="K6436" s="20" t="s">
        <v>1518</v>
      </c>
      <c r="L6436" s="19" t="s">
        <v>8796</v>
      </c>
    </row>
    <row r="6437" spans="1:12" x14ac:dyDescent="0.25">
      <c r="A6437" s="19" t="s">
        <v>6589</v>
      </c>
      <c r="B6437" s="19" t="s">
        <v>8141</v>
      </c>
      <c r="C6437" s="19" t="s">
        <v>8429</v>
      </c>
      <c r="D6437" s="19" t="s">
        <v>8430</v>
      </c>
      <c r="E6437" s="20" t="s">
        <v>21</v>
      </c>
      <c r="F6437" s="19" t="s">
        <v>21</v>
      </c>
      <c r="G6437" s="180">
        <v>95398</v>
      </c>
      <c r="H6437" s="19" t="s">
        <v>9019</v>
      </c>
      <c r="I6437" s="19" t="s">
        <v>876</v>
      </c>
      <c r="J6437" s="19" t="s">
        <v>23</v>
      </c>
      <c r="K6437" s="20" t="s">
        <v>1408</v>
      </c>
      <c r="L6437" s="19" t="s">
        <v>8796</v>
      </c>
    </row>
    <row r="6438" spans="1:12" x14ac:dyDescent="0.25">
      <c r="A6438" s="19" t="s">
        <v>6589</v>
      </c>
      <c r="B6438" s="19" t="s">
        <v>8141</v>
      </c>
      <c r="C6438" s="19" t="s">
        <v>8429</v>
      </c>
      <c r="D6438" s="19" t="s">
        <v>8430</v>
      </c>
      <c r="E6438" s="20" t="s">
        <v>21</v>
      </c>
      <c r="F6438" s="19" t="s">
        <v>21</v>
      </c>
      <c r="G6438" s="180">
        <v>95399</v>
      </c>
      <c r="H6438" s="19" t="s">
        <v>9020</v>
      </c>
      <c r="I6438" s="19" t="s">
        <v>876</v>
      </c>
      <c r="J6438" s="19" t="s">
        <v>23</v>
      </c>
      <c r="K6438" s="20" t="s">
        <v>1068</v>
      </c>
      <c r="L6438" s="19" t="s">
        <v>8796</v>
      </c>
    </row>
    <row r="6439" spans="1:12" x14ac:dyDescent="0.25">
      <c r="A6439" s="19" t="s">
        <v>6589</v>
      </c>
      <c r="B6439" s="19" t="s">
        <v>8141</v>
      </c>
      <c r="C6439" s="19" t="s">
        <v>8429</v>
      </c>
      <c r="D6439" s="19" t="s">
        <v>8430</v>
      </c>
      <c r="E6439" s="20" t="s">
        <v>21</v>
      </c>
      <c r="F6439" s="19" t="s">
        <v>21</v>
      </c>
      <c r="G6439" s="180">
        <v>95400</v>
      </c>
      <c r="H6439" s="19" t="s">
        <v>9021</v>
      </c>
      <c r="I6439" s="19" t="s">
        <v>876</v>
      </c>
      <c r="J6439" s="19" t="s">
        <v>23</v>
      </c>
      <c r="K6439" s="20" t="s">
        <v>1191</v>
      </c>
      <c r="L6439" s="19" t="s">
        <v>8796</v>
      </c>
    </row>
    <row r="6440" spans="1:12" x14ac:dyDescent="0.25">
      <c r="A6440" s="19" t="s">
        <v>6589</v>
      </c>
      <c r="B6440" s="19" t="s">
        <v>8141</v>
      </c>
      <c r="C6440" s="19" t="s">
        <v>8429</v>
      </c>
      <c r="D6440" s="19" t="s">
        <v>8430</v>
      </c>
      <c r="E6440" s="20" t="s">
        <v>21</v>
      </c>
      <c r="F6440" s="19" t="s">
        <v>21</v>
      </c>
      <c r="G6440" s="180">
        <v>95401</v>
      </c>
      <c r="H6440" s="19" t="s">
        <v>9022</v>
      </c>
      <c r="I6440" s="19" t="s">
        <v>876</v>
      </c>
      <c r="J6440" s="19" t="s">
        <v>444</v>
      </c>
      <c r="K6440" s="20" t="s">
        <v>775</v>
      </c>
      <c r="L6440" s="19" t="s">
        <v>8796</v>
      </c>
    </row>
    <row r="6441" spans="1:12" x14ac:dyDescent="0.25">
      <c r="A6441" s="19" t="s">
        <v>6589</v>
      </c>
      <c r="B6441" s="19" t="s">
        <v>8141</v>
      </c>
      <c r="C6441" s="19" t="s">
        <v>8429</v>
      </c>
      <c r="D6441" s="19" t="s">
        <v>8430</v>
      </c>
      <c r="E6441" s="20" t="s">
        <v>21</v>
      </c>
      <c r="F6441" s="19" t="s">
        <v>21</v>
      </c>
      <c r="G6441" s="180">
        <v>95402</v>
      </c>
      <c r="H6441" s="19" t="s">
        <v>9023</v>
      </c>
      <c r="I6441" s="19" t="s">
        <v>876</v>
      </c>
      <c r="J6441" s="19" t="s">
        <v>444</v>
      </c>
      <c r="K6441" s="20" t="s">
        <v>1452</v>
      </c>
      <c r="L6441" s="19" t="s">
        <v>8796</v>
      </c>
    </row>
    <row r="6442" spans="1:12" x14ac:dyDescent="0.25">
      <c r="A6442" s="19" t="s">
        <v>6589</v>
      </c>
      <c r="B6442" s="19" t="s">
        <v>8141</v>
      </c>
      <c r="C6442" s="19" t="s">
        <v>8429</v>
      </c>
      <c r="D6442" s="19" t="s">
        <v>8430</v>
      </c>
      <c r="E6442" s="20" t="s">
        <v>21</v>
      </c>
      <c r="F6442" s="19" t="s">
        <v>21</v>
      </c>
      <c r="G6442" s="180">
        <v>95403</v>
      </c>
      <c r="H6442" s="19" t="s">
        <v>9024</v>
      </c>
      <c r="I6442" s="19" t="s">
        <v>876</v>
      </c>
      <c r="J6442" s="19" t="s">
        <v>23</v>
      </c>
      <c r="K6442" s="20" t="s">
        <v>1070</v>
      </c>
      <c r="L6442" s="19" t="s">
        <v>8796</v>
      </c>
    </row>
    <row r="6443" spans="1:12" x14ac:dyDescent="0.25">
      <c r="A6443" s="19" t="s">
        <v>6589</v>
      </c>
      <c r="B6443" s="19" t="s">
        <v>8141</v>
      </c>
      <c r="C6443" s="19" t="s">
        <v>8429</v>
      </c>
      <c r="D6443" s="19" t="s">
        <v>8430</v>
      </c>
      <c r="E6443" s="20" t="s">
        <v>21</v>
      </c>
      <c r="F6443" s="19" t="s">
        <v>21</v>
      </c>
      <c r="G6443" s="180">
        <v>95404</v>
      </c>
      <c r="H6443" s="19" t="s">
        <v>9026</v>
      </c>
      <c r="I6443" s="19" t="s">
        <v>876</v>
      </c>
      <c r="J6443" s="19" t="s">
        <v>23</v>
      </c>
      <c r="K6443" s="20" t="s">
        <v>12689</v>
      </c>
      <c r="L6443" s="19" t="s">
        <v>8796</v>
      </c>
    </row>
    <row r="6444" spans="1:12" x14ac:dyDescent="0.25">
      <c r="A6444" s="19" t="s">
        <v>6589</v>
      </c>
      <c r="B6444" s="19" t="s">
        <v>8141</v>
      </c>
      <c r="C6444" s="19" t="s">
        <v>8429</v>
      </c>
      <c r="D6444" s="19" t="s">
        <v>8430</v>
      </c>
      <c r="E6444" s="20" t="s">
        <v>21</v>
      </c>
      <c r="F6444" s="19" t="s">
        <v>21</v>
      </c>
      <c r="G6444" s="180">
        <v>95405</v>
      </c>
      <c r="H6444" s="19" t="s">
        <v>9028</v>
      </c>
      <c r="I6444" s="19" t="s">
        <v>876</v>
      </c>
      <c r="J6444" s="19" t="s">
        <v>23</v>
      </c>
      <c r="K6444" s="20" t="s">
        <v>752</v>
      </c>
      <c r="L6444" s="19" t="s">
        <v>8796</v>
      </c>
    </row>
    <row r="6445" spans="1:12" x14ac:dyDescent="0.25">
      <c r="A6445" s="19" t="s">
        <v>6589</v>
      </c>
      <c r="B6445" s="19" t="s">
        <v>8141</v>
      </c>
      <c r="C6445" s="19" t="s">
        <v>8429</v>
      </c>
      <c r="D6445" s="19" t="s">
        <v>8430</v>
      </c>
      <c r="E6445" s="20" t="s">
        <v>21</v>
      </c>
      <c r="F6445" s="19" t="s">
        <v>21</v>
      </c>
      <c r="G6445" s="180">
        <v>95406</v>
      </c>
      <c r="H6445" s="19" t="s">
        <v>9029</v>
      </c>
      <c r="I6445" s="19" t="s">
        <v>876</v>
      </c>
      <c r="J6445" s="19" t="s">
        <v>444</v>
      </c>
      <c r="K6445" s="20" t="s">
        <v>870</v>
      </c>
      <c r="L6445" s="19" t="s">
        <v>8796</v>
      </c>
    </row>
    <row r="6446" spans="1:12" x14ac:dyDescent="0.25">
      <c r="A6446" s="19" t="s">
        <v>6589</v>
      </c>
      <c r="B6446" s="19" t="s">
        <v>8141</v>
      </c>
      <c r="C6446" s="19" t="s">
        <v>8429</v>
      </c>
      <c r="D6446" s="19" t="s">
        <v>8430</v>
      </c>
      <c r="E6446" s="20" t="s">
        <v>21</v>
      </c>
      <c r="F6446" s="19" t="s">
        <v>21</v>
      </c>
      <c r="G6446" s="180">
        <v>95407</v>
      </c>
      <c r="H6446" s="19" t="s">
        <v>9030</v>
      </c>
      <c r="I6446" s="19" t="s">
        <v>876</v>
      </c>
      <c r="J6446" s="19" t="s">
        <v>23</v>
      </c>
      <c r="K6446" s="20" t="s">
        <v>8628</v>
      </c>
      <c r="L6446" s="19" t="s">
        <v>8796</v>
      </c>
    </row>
    <row r="6447" spans="1:12" x14ac:dyDescent="0.25">
      <c r="A6447" s="19" t="s">
        <v>6589</v>
      </c>
      <c r="B6447" s="19" t="s">
        <v>8141</v>
      </c>
      <c r="C6447" s="19" t="s">
        <v>8429</v>
      </c>
      <c r="D6447" s="19" t="s">
        <v>8430</v>
      </c>
      <c r="E6447" s="20" t="s">
        <v>21</v>
      </c>
      <c r="F6447" s="19" t="s">
        <v>21</v>
      </c>
      <c r="G6447" s="180">
        <v>95408</v>
      </c>
      <c r="H6447" s="19" t="s">
        <v>9032</v>
      </c>
      <c r="I6447" s="19" t="s">
        <v>21134</v>
      </c>
      <c r="J6447" s="19" t="s">
        <v>23</v>
      </c>
      <c r="K6447" s="20" t="s">
        <v>3099</v>
      </c>
      <c r="L6447" s="19" t="s">
        <v>8796</v>
      </c>
    </row>
    <row r="6448" spans="1:12" x14ac:dyDescent="0.25">
      <c r="A6448" s="19" t="s">
        <v>6589</v>
      </c>
      <c r="B6448" s="19" t="s">
        <v>8141</v>
      </c>
      <c r="C6448" s="19" t="s">
        <v>8429</v>
      </c>
      <c r="D6448" s="19" t="s">
        <v>8430</v>
      </c>
      <c r="E6448" s="20" t="s">
        <v>21</v>
      </c>
      <c r="F6448" s="19" t="s">
        <v>21</v>
      </c>
      <c r="G6448" s="180">
        <v>95409</v>
      </c>
      <c r="H6448" s="19" t="s">
        <v>9033</v>
      </c>
      <c r="I6448" s="19" t="s">
        <v>21134</v>
      </c>
      <c r="J6448" s="19" t="s">
        <v>23</v>
      </c>
      <c r="K6448" s="20" t="s">
        <v>10549</v>
      </c>
      <c r="L6448" s="19" t="s">
        <v>8796</v>
      </c>
    </row>
    <row r="6449" spans="1:12" x14ac:dyDescent="0.25">
      <c r="A6449" s="19" t="s">
        <v>6589</v>
      </c>
      <c r="B6449" s="19" t="s">
        <v>8141</v>
      </c>
      <c r="C6449" s="19" t="s">
        <v>8429</v>
      </c>
      <c r="D6449" s="19" t="s">
        <v>8430</v>
      </c>
      <c r="E6449" s="20" t="s">
        <v>21</v>
      </c>
      <c r="F6449" s="19" t="s">
        <v>21</v>
      </c>
      <c r="G6449" s="180">
        <v>95410</v>
      </c>
      <c r="H6449" s="19" t="s">
        <v>9034</v>
      </c>
      <c r="I6449" s="19" t="s">
        <v>21134</v>
      </c>
      <c r="J6449" s="19" t="s">
        <v>23</v>
      </c>
      <c r="K6449" s="20" t="s">
        <v>12690</v>
      </c>
      <c r="L6449" s="19" t="s">
        <v>8796</v>
      </c>
    </row>
    <row r="6450" spans="1:12" x14ac:dyDescent="0.25">
      <c r="A6450" s="19" t="s">
        <v>6589</v>
      </c>
      <c r="B6450" s="19" t="s">
        <v>8141</v>
      </c>
      <c r="C6450" s="19" t="s">
        <v>8429</v>
      </c>
      <c r="D6450" s="19" t="s">
        <v>8430</v>
      </c>
      <c r="E6450" s="20" t="s">
        <v>21</v>
      </c>
      <c r="F6450" s="19" t="s">
        <v>21</v>
      </c>
      <c r="G6450" s="180">
        <v>95411</v>
      </c>
      <c r="H6450" s="19" t="s">
        <v>9036</v>
      </c>
      <c r="I6450" s="19" t="s">
        <v>21134</v>
      </c>
      <c r="J6450" s="19" t="s">
        <v>23</v>
      </c>
      <c r="K6450" s="20" t="s">
        <v>12691</v>
      </c>
      <c r="L6450" s="19" t="s">
        <v>8796</v>
      </c>
    </row>
    <row r="6451" spans="1:12" x14ac:dyDescent="0.25">
      <c r="A6451" s="19" t="s">
        <v>6589</v>
      </c>
      <c r="B6451" s="19" t="s">
        <v>8141</v>
      </c>
      <c r="C6451" s="19" t="s">
        <v>8429</v>
      </c>
      <c r="D6451" s="19" t="s">
        <v>8430</v>
      </c>
      <c r="E6451" s="20" t="s">
        <v>21</v>
      </c>
      <c r="F6451" s="19" t="s">
        <v>21</v>
      </c>
      <c r="G6451" s="180">
        <v>95412</v>
      </c>
      <c r="H6451" s="19" t="s">
        <v>9037</v>
      </c>
      <c r="I6451" s="19" t="s">
        <v>21134</v>
      </c>
      <c r="J6451" s="19" t="s">
        <v>23</v>
      </c>
      <c r="K6451" s="20" t="s">
        <v>7564</v>
      </c>
      <c r="L6451" s="19" t="s">
        <v>8796</v>
      </c>
    </row>
    <row r="6452" spans="1:12" x14ac:dyDescent="0.25">
      <c r="A6452" s="19" t="s">
        <v>6589</v>
      </c>
      <c r="B6452" s="19" t="s">
        <v>8141</v>
      </c>
      <c r="C6452" s="19" t="s">
        <v>8429</v>
      </c>
      <c r="D6452" s="19" t="s">
        <v>8430</v>
      </c>
      <c r="E6452" s="20" t="s">
        <v>21</v>
      </c>
      <c r="F6452" s="19" t="s">
        <v>21</v>
      </c>
      <c r="G6452" s="180">
        <v>95413</v>
      </c>
      <c r="H6452" s="19" t="s">
        <v>9039</v>
      </c>
      <c r="I6452" s="19" t="s">
        <v>21134</v>
      </c>
      <c r="J6452" s="19" t="s">
        <v>23</v>
      </c>
      <c r="K6452" s="20" t="s">
        <v>12692</v>
      </c>
      <c r="L6452" s="19" t="s">
        <v>8796</v>
      </c>
    </row>
    <row r="6453" spans="1:12" x14ac:dyDescent="0.25">
      <c r="A6453" s="19" t="s">
        <v>6589</v>
      </c>
      <c r="B6453" s="19" t="s">
        <v>8141</v>
      </c>
      <c r="C6453" s="19" t="s">
        <v>8429</v>
      </c>
      <c r="D6453" s="19" t="s">
        <v>8430</v>
      </c>
      <c r="E6453" s="20" t="s">
        <v>21</v>
      </c>
      <c r="F6453" s="19" t="s">
        <v>21</v>
      </c>
      <c r="G6453" s="180">
        <v>95414</v>
      </c>
      <c r="H6453" s="19" t="s">
        <v>9040</v>
      </c>
      <c r="I6453" s="19" t="s">
        <v>21134</v>
      </c>
      <c r="J6453" s="19" t="s">
        <v>23</v>
      </c>
      <c r="K6453" s="20" t="s">
        <v>4045</v>
      </c>
      <c r="L6453" s="19" t="s">
        <v>8796</v>
      </c>
    </row>
    <row r="6454" spans="1:12" x14ac:dyDescent="0.25">
      <c r="A6454" s="19" t="s">
        <v>6589</v>
      </c>
      <c r="B6454" s="19" t="s">
        <v>8141</v>
      </c>
      <c r="C6454" s="19" t="s">
        <v>8429</v>
      </c>
      <c r="D6454" s="19" t="s">
        <v>8430</v>
      </c>
      <c r="E6454" s="20" t="s">
        <v>21</v>
      </c>
      <c r="F6454" s="19" t="s">
        <v>21</v>
      </c>
      <c r="G6454" s="180">
        <v>95415</v>
      </c>
      <c r="H6454" s="19" t="s">
        <v>9041</v>
      </c>
      <c r="I6454" s="19" t="s">
        <v>21134</v>
      </c>
      <c r="J6454" s="19" t="s">
        <v>23</v>
      </c>
      <c r="K6454" s="20" t="s">
        <v>12693</v>
      </c>
      <c r="L6454" s="19" t="s">
        <v>8796</v>
      </c>
    </row>
    <row r="6455" spans="1:12" x14ac:dyDescent="0.25">
      <c r="A6455" s="19" t="s">
        <v>6589</v>
      </c>
      <c r="B6455" s="19" t="s">
        <v>8141</v>
      </c>
      <c r="C6455" s="19" t="s">
        <v>8429</v>
      </c>
      <c r="D6455" s="19" t="s">
        <v>8430</v>
      </c>
      <c r="E6455" s="20" t="s">
        <v>21</v>
      </c>
      <c r="F6455" s="19" t="s">
        <v>21</v>
      </c>
      <c r="G6455" s="180">
        <v>95416</v>
      </c>
      <c r="H6455" s="19" t="s">
        <v>9042</v>
      </c>
      <c r="I6455" s="19" t="s">
        <v>21134</v>
      </c>
      <c r="J6455" s="19" t="s">
        <v>23</v>
      </c>
      <c r="K6455" s="20" t="s">
        <v>2000</v>
      </c>
      <c r="L6455" s="19" t="s">
        <v>8796</v>
      </c>
    </row>
    <row r="6456" spans="1:12" x14ac:dyDescent="0.25">
      <c r="A6456" s="19" t="s">
        <v>6589</v>
      </c>
      <c r="B6456" s="19" t="s">
        <v>8141</v>
      </c>
      <c r="C6456" s="19" t="s">
        <v>8429</v>
      </c>
      <c r="D6456" s="19" t="s">
        <v>8430</v>
      </c>
      <c r="E6456" s="20" t="s">
        <v>21</v>
      </c>
      <c r="F6456" s="19" t="s">
        <v>21</v>
      </c>
      <c r="G6456" s="180">
        <v>95417</v>
      </c>
      <c r="H6456" s="19" t="s">
        <v>9043</v>
      </c>
      <c r="I6456" s="19" t="s">
        <v>21134</v>
      </c>
      <c r="J6456" s="19" t="s">
        <v>23</v>
      </c>
      <c r="K6456" s="20" t="s">
        <v>12694</v>
      </c>
      <c r="L6456" s="19" t="s">
        <v>8796</v>
      </c>
    </row>
    <row r="6457" spans="1:12" x14ac:dyDescent="0.25">
      <c r="A6457" s="19" t="s">
        <v>6589</v>
      </c>
      <c r="B6457" s="19" t="s">
        <v>8141</v>
      </c>
      <c r="C6457" s="19" t="s">
        <v>8429</v>
      </c>
      <c r="D6457" s="19" t="s">
        <v>8430</v>
      </c>
      <c r="E6457" s="20" t="s">
        <v>21</v>
      </c>
      <c r="F6457" s="19" t="s">
        <v>21</v>
      </c>
      <c r="G6457" s="180">
        <v>95418</v>
      </c>
      <c r="H6457" s="19" t="s">
        <v>9044</v>
      </c>
      <c r="I6457" s="19" t="s">
        <v>21134</v>
      </c>
      <c r="J6457" s="19" t="s">
        <v>23</v>
      </c>
      <c r="K6457" s="20" t="s">
        <v>12695</v>
      </c>
      <c r="L6457" s="19" t="s">
        <v>8796</v>
      </c>
    </row>
    <row r="6458" spans="1:12" x14ac:dyDescent="0.25">
      <c r="A6458" s="19" t="s">
        <v>6589</v>
      </c>
      <c r="B6458" s="19" t="s">
        <v>8141</v>
      </c>
      <c r="C6458" s="19" t="s">
        <v>8429</v>
      </c>
      <c r="D6458" s="19" t="s">
        <v>8430</v>
      </c>
      <c r="E6458" s="20" t="s">
        <v>21</v>
      </c>
      <c r="F6458" s="19" t="s">
        <v>21</v>
      </c>
      <c r="G6458" s="180">
        <v>95419</v>
      </c>
      <c r="H6458" s="19" t="s">
        <v>9046</v>
      </c>
      <c r="I6458" s="19" t="s">
        <v>21134</v>
      </c>
      <c r="J6458" s="19" t="s">
        <v>23</v>
      </c>
      <c r="K6458" s="20" t="s">
        <v>12696</v>
      </c>
      <c r="L6458" s="19" t="s">
        <v>8796</v>
      </c>
    </row>
    <row r="6459" spans="1:12" x14ac:dyDescent="0.25">
      <c r="A6459" s="19" t="s">
        <v>6589</v>
      </c>
      <c r="B6459" s="19" t="s">
        <v>8141</v>
      </c>
      <c r="C6459" s="19" t="s">
        <v>8429</v>
      </c>
      <c r="D6459" s="19" t="s">
        <v>8430</v>
      </c>
      <c r="E6459" s="20" t="s">
        <v>21</v>
      </c>
      <c r="F6459" s="19" t="s">
        <v>21</v>
      </c>
      <c r="G6459" s="180">
        <v>95420</v>
      </c>
      <c r="H6459" s="19" t="s">
        <v>9047</v>
      </c>
      <c r="I6459" s="19" t="s">
        <v>21134</v>
      </c>
      <c r="J6459" s="19" t="s">
        <v>23</v>
      </c>
      <c r="K6459" s="20" t="s">
        <v>12697</v>
      </c>
      <c r="L6459" s="19" t="s">
        <v>8796</v>
      </c>
    </row>
    <row r="6460" spans="1:12" x14ac:dyDescent="0.25">
      <c r="A6460" s="19" t="s">
        <v>6589</v>
      </c>
      <c r="B6460" s="19" t="s">
        <v>8141</v>
      </c>
      <c r="C6460" s="19" t="s">
        <v>8429</v>
      </c>
      <c r="D6460" s="19" t="s">
        <v>8430</v>
      </c>
      <c r="E6460" s="20" t="s">
        <v>21</v>
      </c>
      <c r="F6460" s="19" t="s">
        <v>21</v>
      </c>
      <c r="G6460" s="180">
        <v>95421</v>
      </c>
      <c r="H6460" s="19" t="s">
        <v>9048</v>
      </c>
      <c r="I6460" s="19" t="s">
        <v>21134</v>
      </c>
      <c r="J6460" s="19" t="s">
        <v>23</v>
      </c>
      <c r="K6460" s="20" t="s">
        <v>12698</v>
      </c>
      <c r="L6460" s="19" t="s">
        <v>8796</v>
      </c>
    </row>
    <row r="6461" spans="1:12" x14ac:dyDescent="0.25">
      <c r="A6461" s="19" t="s">
        <v>6589</v>
      </c>
      <c r="B6461" s="19" t="s">
        <v>8141</v>
      </c>
      <c r="C6461" s="19" t="s">
        <v>8429</v>
      </c>
      <c r="D6461" s="19" t="s">
        <v>8430</v>
      </c>
      <c r="E6461" s="20" t="s">
        <v>21</v>
      </c>
      <c r="F6461" s="19" t="s">
        <v>21</v>
      </c>
      <c r="G6461" s="180">
        <v>95422</v>
      </c>
      <c r="H6461" s="19" t="s">
        <v>9049</v>
      </c>
      <c r="I6461" s="19" t="s">
        <v>21134</v>
      </c>
      <c r="J6461" s="19" t="s">
        <v>23</v>
      </c>
      <c r="K6461" s="20" t="s">
        <v>12699</v>
      </c>
      <c r="L6461" s="19" t="s">
        <v>8796</v>
      </c>
    </row>
    <row r="6462" spans="1:12" x14ac:dyDescent="0.25">
      <c r="A6462" s="19" t="s">
        <v>6589</v>
      </c>
      <c r="B6462" s="19" t="s">
        <v>8141</v>
      </c>
      <c r="C6462" s="19" t="s">
        <v>8429</v>
      </c>
      <c r="D6462" s="19" t="s">
        <v>8430</v>
      </c>
      <c r="E6462" s="20" t="s">
        <v>21</v>
      </c>
      <c r="F6462" s="19" t="s">
        <v>21</v>
      </c>
      <c r="G6462" s="180">
        <v>95423</v>
      </c>
      <c r="H6462" s="19" t="s">
        <v>9050</v>
      </c>
      <c r="I6462" s="19" t="s">
        <v>21134</v>
      </c>
      <c r="J6462" s="19" t="s">
        <v>23</v>
      </c>
      <c r="K6462" s="20" t="s">
        <v>12700</v>
      </c>
      <c r="L6462" s="19" t="s">
        <v>8796</v>
      </c>
    </row>
    <row r="6463" spans="1:12" x14ac:dyDescent="0.25">
      <c r="A6463" s="19" t="s">
        <v>6589</v>
      </c>
      <c r="B6463" s="19" t="s">
        <v>8141</v>
      </c>
      <c r="C6463" s="19" t="s">
        <v>8429</v>
      </c>
      <c r="D6463" s="19" t="s">
        <v>8430</v>
      </c>
      <c r="E6463" s="20" t="s">
        <v>21</v>
      </c>
      <c r="F6463" s="19" t="s">
        <v>21</v>
      </c>
      <c r="G6463" s="180">
        <v>95424</v>
      </c>
      <c r="H6463" s="19" t="s">
        <v>9052</v>
      </c>
      <c r="I6463" s="19" t="s">
        <v>21134</v>
      </c>
      <c r="J6463" s="19" t="s">
        <v>23</v>
      </c>
      <c r="K6463" s="20" t="s">
        <v>6012</v>
      </c>
      <c r="L6463" s="19" t="s">
        <v>8796</v>
      </c>
    </row>
    <row r="6464" spans="1:12" x14ac:dyDescent="0.25">
      <c r="A6464" s="19" t="s">
        <v>6589</v>
      </c>
      <c r="B6464" s="19" t="s">
        <v>8141</v>
      </c>
      <c r="C6464" s="19" t="s">
        <v>8429</v>
      </c>
      <c r="D6464" s="19" t="s">
        <v>8430</v>
      </c>
      <c r="E6464" s="20" t="s">
        <v>21</v>
      </c>
      <c r="F6464" s="19" t="s">
        <v>21</v>
      </c>
      <c r="G6464" s="180">
        <v>100288</v>
      </c>
      <c r="H6464" s="19" t="s">
        <v>9054</v>
      </c>
      <c r="I6464" s="19" t="s">
        <v>876</v>
      </c>
      <c r="J6464" s="19" t="s">
        <v>23</v>
      </c>
      <c r="K6464" s="20" t="s">
        <v>1053</v>
      </c>
      <c r="L6464" s="19" t="s">
        <v>8796</v>
      </c>
    </row>
    <row r="6465" spans="1:12" x14ac:dyDescent="0.25">
      <c r="A6465" s="19" t="s">
        <v>6589</v>
      </c>
      <c r="B6465" s="19" t="s">
        <v>8141</v>
      </c>
      <c r="C6465" s="19" t="s">
        <v>8429</v>
      </c>
      <c r="D6465" s="19" t="s">
        <v>8430</v>
      </c>
      <c r="E6465" s="20" t="s">
        <v>21</v>
      </c>
      <c r="F6465" s="19" t="s">
        <v>21</v>
      </c>
      <c r="G6465" s="180">
        <v>100289</v>
      </c>
      <c r="H6465" s="19" t="s">
        <v>9055</v>
      </c>
      <c r="I6465" s="19" t="s">
        <v>876</v>
      </c>
      <c r="J6465" s="19" t="s">
        <v>23</v>
      </c>
      <c r="K6465" s="20" t="s">
        <v>3636</v>
      </c>
      <c r="L6465" s="19" t="s">
        <v>8796</v>
      </c>
    </row>
    <row r="6466" spans="1:12" x14ac:dyDescent="0.25">
      <c r="A6466" s="19" t="s">
        <v>6589</v>
      </c>
      <c r="B6466" s="19" t="s">
        <v>8141</v>
      </c>
      <c r="C6466" s="19" t="s">
        <v>8429</v>
      </c>
      <c r="D6466" s="19" t="s">
        <v>8430</v>
      </c>
      <c r="E6466" s="20" t="s">
        <v>21</v>
      </c>
      <c r="F6466" s="19" t="s">
        <v>21</v>
      </c>
      <c r="G6466" s="180">
        <v>100290</v>
      </c>
      <c r="H6466" s="19" t="s">
        <v>9056</v>
      </c>
      <c r="I6466" s="19" t="s">
        <v>876</v>
      </c>
      <c r="J6466" s="19" t="s">
        <v>23</v>
      </c>
      <c r="K6466" s="20" t="s">
        <v>1408</v>
      </c>
      <c r="L6466" s="19" t="s">
        <v>8796</v>
      </c>
    </row>
    <row r="6467" spans="1:12" x14ac:dyDescent="0.25">
      <c r="A6467" s="19" t="s">
        <v>6589</v>
      </c>
      <c r="B6467" s="19" t="s">
        <v>8141</v>
      </c>
      <c r="C6467" s="19" t="s">
        <v>8429</v>
      </c>
      <c r="D6467" s="19" t="s">
        <v>8430</v>
      </c>
      <c r="E6467" s="20" t="s">
        <v>21</v>
      </c>
      <c r="F6467" s="19" t="s">
        <v>21</v>
      </c>
      <c r="G6467" s="180">
        <v>100291</v>
      </c>
      <c r="H6467" s="19" t="s">
        <v>9057</v>
      </c>
      <c r="I6467" s="19" t="s">
        <v>876</v>
      </c>
      <c r="J6467" s="19" t="s">
        <v>23</v>
      </c>
      <c r="K6467" s="20" t="s">
        <v>1681</v>
      </c>
      <c r="L6467" s="19" t="s">
        <v>8796</v>
      </c>
    </row>
    <row r="6468" spans="1:12" x14ac:dyDescent="0.25">
      <c r="A6468" s="19" t="s">
        <v>6589</v>
      </c>
      <c r="B6468" s="19" t="s">
        <v>8141</v>
      </c>
      <c r="C6468" s="19" t="s">
        <v>8429</v>
      </c>
      <c r="D6468" s="19" t="s">
        <v>8430</v>
      </c>
      <c r="E6468" s="20" t="s">
        <v>21</v>
      </c>
      <c r="F6468" s="19" t="s">
        <v>21</v>
      </c>
      <c r="G6468" s="180">
        <v>100292</v>
      </c>
      <c r="H6468" s="19" t="s">
        <v>9058</v>
      </c>
      <c r="I6468" s="19" t="s">
        <v>876</v>
      </c>
      <c r="J6468" s="19" t="s">
        <v>23</v>
      </c>
      <c r="K6468" s="20" t="s">
        <v>1368</v>
      </c>
      <c r="L6468" s="19" t="s">
        <v>8796</v>
      </c>
    </row>
    <row r="6469" spans="1:12" x14ac:dyDescent="0.25">
      <c r="A6469" s="19" t="s">
        <v>6589</v>
      </c>
      <c r="B6469" s="19" t="s">
        <v>8141</v>
      </c>
      <c r="C6469" s="19" t="s">
        <v>8429</v>
      </c>
      <c r="D6469" s="19" t="s">
        <v>8430</v>
      </c>
      <c r="E6469" s="20" t="s">
        <v>21</v>
      </c>
      <c r="F6469" s="19" t="s">
        <v>21</v>
      </c>
      <c r="G6469" s="180">
        <v>100293</v>
      </c>
      <c r="H6469" s="19" t="s">
        <v>9059</v>
      </c>
      <c r="I6469" s="19" t="s">
        <v>876</v>
      </c>
      <c r="J6469" s="19" t="s">
        <v>23</v>
      </c>
      <c r="K6469" s="20" t="s">
        <v>1681</v>
      </c>
      <c r="L6469" s="19" t="s">
        <v>8796</v>
      </c>
    </row>
    <row r="6470" spans="1:12" x14ac:dyDescent="0.25">
      <c r="A6470" s="19" t="s">
        <v>6589</v>
      </c>
      <c r="B6470" s="19" t="s">
        <v>8141</v>
      </c>
      <c r="C6470" s="19" t="s">
        <v>8429</v>
      </c>
      <c r="D6470" s="19" t="s">
        <v>8430</v>
      </c>
      <c r="E6470" s="20" t="s">
        <v>21</v>
      </c>
      <c r="F6470" s="19" t="s">
        <v>21</v>
      </c>
      <c r="G6470" s="180">
        <v>100294</v>
      </c>
      <c r="H6470" s="19" t="s">
        <v>9060</v>
      </c>
      <c r="I6470" s="19" t="s">
        <v>876</v>
      </c>
      <c r="J6470" s="19" t="s">
        <v>23</v>
      </c>
      <c r="K6470" s="20" t="s">
        <v>656</v>
      </c>
      <c r="L6470" s="19" t="s">
        <v>8796</v>
      </c>
    </row>
    <row r="6471" spans="1:12" x14ac:dyDescent="0.25">
      <c r="A6471" s="19" t="s">
        <v>6589</v>
      </c>
      <c r="B6471" s="19" t="s">
        <v>8141</v>
      </c>
      <c r="C6471" s="19" t="s">
        <v>8429</v>
      </c>
      <c r="D6471" s="19" t="s">
        <v>8430</v>
      </c>
      <c r="E6471" s="20" t="s">
        <v>21</v>
      </c>
      <c r="F6471" s="19" t="s">
        <v>21</v>
      </c>
      <c r="G6471" s="180">
        <v>100295</v>
      </c>
      <c r="H6471" s="19" t="s">
        <v>9061</v>
      </c>
      <c r="I6471" s="19" t="s">
        <v>876</v>
      </c>
      <c r="J6471" s="19" t="s">
        <v>23</v>
      </c>
      <c r="K6471" s="20" t="s">
        <v>1282</v>
      </c>
      <c r="L6471" s="19" t="s">
        <v>8796</v>
      </c>
    </row>
    <row r="6472" spans="1:12" x14ac:dyDescent="0.25">
      <c r="A6472" s="19" t="s">
        <v>6589</v>
      </c>
      <c r="B6472" s="19" t="s">
        <v>8141</v>
      </c>
      <c r="C6472" s="19" t="s">
        <v>8429</v>
      </c>
      <c r="D6472" s="19" t="s">
        <v>8430</v>
      </c>
      <c r="E6472" s="20" t="s">
        <v>21</v>
      </c>
      <c r="F6472" s="19" t="s">
        <v>21</v>
      </c>
      <c r="G6472" s="180">
        <v>100296</v>
      </c>
      <c r="H6472" s="19" t="s">
        <v>9062</v>
      </c>
      <c r="I6472" s="19" t="s">
        <v>876</v>
      </c>
      <c r="J6472" s="19" t="s">
        <v>23</v>
      </c>
      <c r="K6472" s="20" t="s">
        <v>1438</v>
      </c>
      <c r="L6472" s="19" t="s">
        <v>8796</v>
      </c>
    </row>
    <row r="6473" spans="1:12" x14ac:dyDescent="0.25">
      <c r="A6473" s="19" t="s">
        <v>6589</v>
      </c>
      <c r="B6473" s="19" t="s">
        <v>8141</v>
      </c>
      <c r="C6473" s="19" t="s">
        <v>8429</v>
      </c>
      <c r="D6473" s="19" t="s">
        <v>8430</v>
      </c>
      <c r="E6473" s="20" t="s">
        <v>21</v>
      </c>
      <c r="F6473" s="19" t="s">
        <v>21</v>
      </c>
      <c r="G6473" s="180">
        <v>100297</v>
      </c>
      <c r="H6473" s="19" t="s">
        <v>9063</v>
      </c>
      <c r="I6473" s="19" t="s">
        <v>876</v>
      </c>
      <c r="J6473" s="19" t="s">
        <v>23</v>
      </c>
      <c r="K6473" s="20" t="s">
        <v>1413</v>
      </c>
      <c r="L6473" s="19" t="s">
        <v>8796</v>
      </c>
    </row>
    <row r="6474" spans="1:12" x14ac:dyDescent="0.25">
      <c r="A6474" s="19" t="s">
        <v>6589</v>
      </c>
      <c r="B6474" s="19" t="s">
        <v>8141</v>
      </c>
      <c r="C6474" s="19" t="s">
        <v>8429</v>
      </c>
      <c r="D6474" s="19" t="s">
        <v>8430</v>
      </c>
      <c r="E6474" s="20" t="s">
        <v>21</v>
      </c>
      <c r="F6474" s="19" t="s">
        <v>21</v>
      </c>
      <c r="G6474" s="180">
        <v>100298</v>
      </c>
      <c r="H6474" s="19" t="s">
        <v>9064</v>
      </c>
      <c r="I6474" s="19" t="s">
        <v>876</v>
      </c>
      <c r="J6474" s="19" t="s">
        <v>23</v>
      </c>
      <c r="K6474" s="20" t="s">
        <v>745</v>
      </c>
      <c r="L6474" s="19" t="s">
        <v>8796</v>
      </c>
    </row>
    <row r="6475" spans="1:12" x14ac:dyDescent="0.25">
      <c r="A6475" s="19" t="s">
        <v>6589</v>
      </c>
      <c r="B6475" s="19" t="s">
        <v>8141</v>
      </c>
      <c r="C6475" s="19" t="s">
        <v>8429</v>
      </c>
      <c r="D6475" s="19" t="s">
        <v>8430</v>
      </c>
      <c r="E6475" s="20" t="s">
        <v>21</v>
      </c>
      <c r="F6475" s="19" t="s">
        <v>21</v>
      </c>
      <c r="G6475" s="180">
        <v>100299</v>
      </c>
      <c r="H6475" s="19" t="s">
        <v>9065</v>
      </c>
      <c r="I6475" s="19" t="s">
        <v>876</v>
      </c>
      <c r="J6475" s="19" t="s">
        <v>23</v>
      </c>
      <c r="K6475" s="20" t="s">
        <v>1690</v>
      </c>
      <c r="L6475" s="19" t="s">
        <v>8796</v>
      </c>
    </row>
    <row r="6476" spans="1:12" x14ac:dyDescent="0.25">
      <c r="A6476" s="19" t="s">
        <v>6589</v>
      </c>
      <c r="B6476" s="19" t="s">
        <v>8141</v>
      </c>
      <c r="C6476" s="19" t="s">
        <v>8429</v>
      </c>
      <c r="D6476" s="19" t="s">
        <v>8430</v>
      </c>
      <c r="E6476" s="20" t="s">
        <v>21</v>
      </c>
      <c r="F6476" s="19" t="s">
        <v>21</v>
      </c>
      <c r="G6476" s="180">
        <v>100300</v>
      </c>
      <c r="H6476" s="19" t="s">
        <v>9066</v>
      </c>
      <c r="I6476" s="19" t="s">
        <v>876</v>
      </c>
      <c r="J6476" s="19" t="s">
        <v>23</v>
      </c>
      <c r="K6476" s="20" t="s">
        <v>3432</v>
      </c>
      <c r="L6476" s="19" t="s">
        <v>8796</v>
      </c>
    </row>
    <row r="6477" spans="1:12" x14ac:dyDescent="0.25">
      <c r="A6477" s="19" t="s">
        <v>6589</v>
      </c>
      <c r="B6477" s="19" t="s">
        <v>8141</v>
      </c>
      <c r="C6477" s="19" t="s">
        <v>8429</v>
      </c>
      <c r="D6477" s="19" t="s">
        <v>8430</v>
      </c>
      <c r="E6477" s="20" t="s">
        <v>21</v>
      </c>
      <c r="F6477" s="19" t="s">
        <v>21</v>
      </c>
      <c r="G6477" s="180">
        <v>100301</v>
      </c>
      <c r="H6477" s="19" t="s">
        <v>9067</v>
      </c>
      <c r="I6477" s="19" t="s">
        <v>876</v>
      </c>
      <c r="J6477" s="19" t="s">
        <v>23</v>
      </c>
      <c r="K6477" s="20" t="s">
        <v>11035</v>
      </c>
      <c r="L6477" s="19" t="s">
        <v>8796</v>
      </c>
    </row>
    <row r="6478" spans="1:12" x14ac:dyDescent="0.25">
      <c r="A6478" s="19" t="s">
        <v>6589</v>
      </c>
      <c r="B6478" s="19" t="s">
        <v>8141</v>
      </c>
      <c r="C6478" s="19" t="s">
        <v>8429</v>
      </c>
      <c r="D6478" s="19" t="s">
        <v>8430</v>
      </c>
      <c r="E6478" s="20" t="s">
        <v>21</v>
      </c>
      <c r="F6478" s="19" t="s">
        <v>21</v>
      </c>
      <c r="G6478" s="180">
        <v>100302</v>
      </c>
      <c r="H6478" s="19" t="s">
        <v>9068</v>
      </c>
      <c r="I6478" s="19" t="s">
        <v>876</v>
      </c>
      <c r="J6478" s="19" t="s">
        <v>23</v>
      </c>
      <c r="K6478" s="20" t="s">
        <v>12701</v>
      </c>
      <c r="L6478" s="19" t="s">
        <v>8796</v>
      </c>
    </row>
    <row r="6479" spans="1:12" x14ac:dyDescent="0.25">
      <c r="A6479" s="19" t="s">
        <v>6589</v>
      </c>
      <c r="B6479" s="19" t="s">
        <v>8141</v>
      </c>
      <c r="C6479" s="19" t="s">
        <v>8429</v>
      </c>
      <c r="D6479" s="19" t="s">
        <v>8430</v>
      </c>
      <c r="E6479" s="20" t="s">
        <v>21</v>
      </c>
      <c r="F6479" s="19" t="s">
        <v>21</v>
      </c>
      <c r="G6479" s="180">
        <v>100303</v>
      </c>
      <c r="H6479" s="19" t="s">
        <v>9069</v>
      </c>
      <c r="I6479" s="19" t="s">
        <v>876</v>
      </c>
      <c r="J6479" s="19" t="s">
        <v>23</v>
      </c>
      <c r="K6479" s="20" t="s">
        <v>9256</v>
      </c>
      <c r="L6479" s="19" t="s">
        <v>8796</v>
      </c>
    </row>
    <row r="6480" spans="1:12" x14ac:dyDescent="0.25">
      <c r="A6480" s="19" t="s">
        <v>6589</v>
      </c>
      <c r="B6480" s="19" t="s">
        <v>8141</v>
      </c>
      <c r="C6480" s="19" t="s">
        <v>8429</v>
      </c>
      <c r="D6480" s="19" t="s">
        <v>8430</v>
      </c>
      <c r="E6480" s="20" t="s">
        <v>21</v>
      </c>
      <c r="F6480" s="19" t="s">
        <v>21</v>
      </c>
      <c r="G6480" s="180">
        <v>100304</v>
      </c>
      <c r="H6480" s="19" t="s">
        <v>9071</v>
      </c>
      <c r="I6480" s="19" t="s">
        <v>876</v>
      </c>
      <c r="J6480" s="19" t="s">
        <v>23</v>
      </c>
      <c r="K6480" s="20" t="s">
        <v>12702</v>
      </c>
      <c r="L6480" s="19" t="s">
        <v>8796</v>
      </c>
    </row>
    <row r="6481" spans="1:12" x14ac:dyDescent="0.25">
      <c r="A6481" s="19" t="s">
        <v>6589</v>
      </c>
      <c r="B6481" s="19" t="s">
        <v>8141</v>
      </c>
      <c r="C6481" s="19" t="s">
        <v>8429</v>
      </c>
      <c r="D6481" s="19" t="s">
        <v>8430</v>
      </c>
      <c r="E6481" s="20" t="s">
        <v>21</v>
      </c>
      <c r="F6481" s="19" t="s">
        <v>21</v>
      </c>
      <c r="G6481" s="180">
        <v>100305</v>
      </c>
      <c r="H6481" s="19" t="s">
        <v>9072</v>
      </c>
      <c r="I6481" s="19" t="s">
        <v>876</v>
      </c>
      <c r="J6481" s="19" t="s">
        <v>23</v>
      </c>
      <c r="K6481" s="20" t="s">
        <v>12703</v>
      </c>
      <c r="L6481" s="19" t="s">
        <v>8796</v>
      </c>
    </row>
    <row r="6482" spans="1:12" x14ac:dyDescent="0.25">
      <c r="A6482" s="19" t="s">
        <v>6589</v>
      </c>
      <c r="B6482" s="19" t="s">
        <v>8141</v>
      </c>
      <c r="C6482" s="19" t="s">
        <v>8429</v>
      </c>
      <c r="D6482" s="19" t="s">
        <v>8430</v>
      </c>
      <c r="E6482" s="20" t="s">
        <v>21</v>
      </c>
      <c r="F6482" s="19" t="s">
        <v>21</v>
      </c>
      <c r="G6482" s="180">
        <v>100306</v>
      </c>
      <c r="H6482" s="19" t="s">
        <v>9073</v>
      </c>
      <c r="I6482" s="19" t="s">
        <v>876</v>
      </c>
      <c r="J6482" s="19" t="s">
        <v>23</v>
      </c>
      <c r="K6482" s="20" t="s">
        <v>12704</v>
      </c>
      <c r="L6482" s="19" t="s">
        <v>8796</v>
      </c>
    </row>
    <row r="6483" spans="1:12" x14ac:dyDescent="0.25">
      <c r="A6483" s="19" t="s">
        <v>6589</v>
      </c>
      <c r="B6483" s="19" t="s">
        <v>8141</v>
      </c>
      <c r="C6483" s="19" t="s">
        <v>8429</v>
      </c>
      <c r="D6483" s="19" t="s">
        <v>8430</v>
      </c>
      <c r="E6483" s="20" t="s">
        <v>21</v>
      </c>
      <c r="F6483" s="19" t="s">
        <v>21</v>
      </c>
      <c r="G6483" s="180">
        <v>100307</v>
      </c>
      <c r="H6483" s="19" t="s">
        <v>9074</v>
      </c>
      <c r="I6483" s="19" t="s">
        <v>876</v>
      </c>
      <c r="J6483" s="19" t="s">
        <v>23</v>
      </c>
      <c r="K6483" s="20" t="s">
        <v>3982</v>
      </c>
      <c r="L6483" s="19" t="s">
        <v>8796</v>
      </c>
    </row>
    <row r="6484" spans="1:12" x14ac:dyDescent="0.25">
      <c r="A6484" s="19" t="s">
        <v>6589</v>
      </c>
      <c r="B6484" s="19" t="s">
        <v>8141</v>
      </c>
      <c r="C6484" s="19" t="s">
        <v>8429</v>
      </c>
      <c r="D6484" s="19" t="s">
        <v>8430</v>
      </c>
      <c r="E6484" s="20" t="s">
        <v>21</v>
      </c>
      <c r="F6484" s="19" t="s">
        <v>21</v>
      </c>
      <c r="G6484" s="180">
        <v>100308</v>
      </c>
      <c r="H6484" s="19" t="s">
        <v>9075</v>
      </c>
      <c r="I6484" s="19" t="s">
        <v>876</v>
      </c>
      <c r="J6484" s="19" t="s">
        <v>23</v>
      </c>
      <c r="K6484" s="20" t="s">
        <v>12705</v>
      </c>
      <c r="L6484" s="19" t="s">
        <v>8796</v>
      </c>
    </row>
    <row r="6485" spans="1:12" x14ac:dyDescent="0.25">
      <c r="A6485" s="19" t="s">
        <v>6589</v>
      </c>
      <c r="B6485" s="19" t="s">
        <v>8141</v>
      </c>
      <c r="C6485" s="19" t="s">
        <v>8429</v>
      </c>
      <c r="D6485" s="19" t="s">
        <v>8430</v>
      </c>
      <c r="E6485" s="20" t="s">
        <v>21</v>
      </c>
      <c r="F6485" s="19" t="s">
        <v>21</v>
      </c>
      <c r="G6485" s="180">
        <v>100309</v>
      </c>
      <c r="H6485" s="19" t="s">
        <v>9076</v>
      </c>
      <c r="I6485" s="19" t="s">
        <v>876</v>
      </c>
      <c r="J6485" s="19" t="s">
        <v>23</v>
      </c>
      <c r="K6485" s="20" t="s">
        <v>12706</v>
      </c>
      <c r="L6485" s="19" t="s">
        <v>8796</v>
      </c>
    </row>
    <row r="6486" spans="1:12" x14ac:dyDescent="0.25">
      <c r="A6486" s="19" t="s">
        <v>6589</v>
      </c>
      <c r="B6486" s="19" t="s">
        <v>8141</v>
      </c>
      <c r="C6486" s="19" t="s">
        <v>8429</v>
      </c>
      <c r="D6486" s="19" t="s">
        <v>8430</v>
      </c>
      <c r="E6486" s="20" t="s">
        <v>21</v>
      </c>
      <c r="F6486" s="19" t="s">
        <v>21</v>
      </c>
      <c r="G6486" s="180">
        <v>100310</v>
      </c>
      <c r="H6486" s="19" t="s">
        <v>9078</v>
      </c>
      <c r="I6486" s="19" t="s">
        <v>21134</v>
      </c>
      <c r="J6486" s="19" t="s">
        <v>23</v>
      </c>
      <c r="K6486" s="20" t="s">
        <v>206</v>
      </c>
      <c r="L6486" s="19" t="s">
        <v>8796</v>
      </c>
    </row>
    <row r="6487" spans="1:12" x14ac:dyDescent="0.25">
      <c r="A6487" s="19" t="s">
        <v>6589</v>
      </c>
      <c r="B6487" s="19" t="s">
        <v>8141</v>
      </c>
      <c r="C6487" s="19" t="s">
        <v>8429</v>
      </c>
      <c r="D6487" s="19" t="s">
        <v>8430</v>
      </c>
      <c r="E6487" s="20" t="s">
        <v>21</v>
      </c>
      <c r="F6487" s="19" t="s">
        <v>21</v>
      </c>
      <c r="G6487" s="180">
        <v>100311</v>
      </c>
      <c r="H6487" s="19" t="s">
        <v>9079</v>
      </c>
      <c r="I6487" s="19" t="s">
        <v>21134</v>
      </c>
      <c r="J6487" s="19" t="s">
        <v>23</v>
      </c>
      <c r="K6487" s="20" t="s">
        <v>12707</v>
      </c>
      <c r="L6487" s="19" t="s">
        <v>8796</v>
      </c>
    </row>
    <row r="6488" spans="1:12" x14ac:dyDescent="0.25">
      <c r="A6488" s="19" t="s">
        <v>6589</v>
      </c>
      <c r="B6488" s="19" t="s">
        <v>8141</v>
      </c>
      <c r="C6488" s="19" t="s">
        <v>8429</v>
      </c>
      <c r="D6488" s="19" t="s">
        <v>8430</v>
      </c>
      <c r="E6488" s="20" t="s">
        <v>21</v>
      </c>
      <c r="F6488" s="19" t="s">
        <v>21</v>
      </c>
      <c r="G6488" s="180">
        <v>100312</v>
      </c>
      <c r="H6488" s="19" t="s">
        <v>9080</v>
      </c>
      <c r="I6488" s="19" t="s">
        <v>21134</v>
      </c>
      <c r="J6488" s="19" t="s">
        <v>23</v>
      </c>
      <c r="K6488" s="20" t="s">
        <v>3669</v>
      </c>
      <c r="L6488" s="19" t="s">
        <v>8796</v>
      </c>
    </row>
    <row r="6489" spans="1:12" x14ac:dyDescent="0.25">
      <c r="A6489" s="19" t="s">
        <v>6589</v>
      </c>
      <c r="B6489" s="19" t="s">
        <v>8141</v>
      </c>
      <c r="C6489" s="19" t="s">
        <v>8429</v>
      </c>
      <c r="D6489" s="19" t="s">
        <v>8430</v>
      </c>
      <c r="E6489" s="20" t="s">
        <v>21</v>
      </c>
      <c r="F6489" s="19" t="s">
        <v>21</v>
      </c>
      <c r="G6489" s="180">
        <v>100313</v>
      </c>
      <c r="H6489" s="19" t="s">
        <v>9081</v>
      </c>
      <c r="I6489" s="19" t="s">
        <v>21134</v>
      </c>
      <c r="J6489" s="19" t="s">
        <v>23</v>
      </c>
      <c r="K6489" s="20" t="s">
        <v>12708</v>
      </c>
      <c r="L6489" s="19" t="s">
        <v>8796</v>
      </c>
    </row>
    <row r="6490" spans="1:12" x14ac:dyDescent="0.25">
      <c r="A6490" s="19" t="s">
        <v>6589</v>
      </c>
      <c r="B6490" s="19" t="s">
        <v>8141</v>
      </c>
      <c r="C6490" s="19" t="s">
        <v>8429</v>
      </c>
      <c r="D6490" s="19" t="s">
        <v>8430</v>
      </c>
      <c r="E6490" s="20" t="s">
        <v>21</v>
      </c>
      <c r="F6490" s="19" t="s">
        <v>21</v>
      </c>
      <c r="G6490" s="180">
        <v>100314</v>
      </c>
      <c r="H6490" s="19" t="s">
        <v>9082</v>
      </c>
      <c r="I6490" s="19" t="s">
        <v>21134</v>
      </c>
      <c r="J6490" s="19" t="s">
        <v>23</v>
      </c>
      <c r="K6490" s="20" t="s">
        <v>6162</v>
      </c>
      <c r="L6490" s="19" t="s">
        <v>8796</v>
      </c>
    </row>
    <row r="6491" spans="1:12" x14ac:dyDescent="0.25">
      <c r="A6491" s="19" t="s">
        <v>6589</v>
      </c>
      <c r="B6491" s="19" t="s">
        <v>8141</v>
      </c>
      <c r="C6491" s="19" t="s">
        <v>8429</v>
      </c>
      <c r="D6491" s="19" t="s">
        <v>8430</v>
      </c>
      <c r="E6491" s="20" t="s">
        <v>21</v>
      </c>
      <c r="F6491" s="19" t="s">
        <v>21</v>
      </c>
      <c r="G6491" s="180">
        <v>100315</v>
      </c>
      <c r="H6491" s="19" t="s">
        <v>9083</v>
      </c>
      <c r="I6491" s="19" t="s">
        <v>21134</v>
      </c>
      <c r="J6491" s="19" t="s">
        <v>23</v>
      </c>
      <c r="K6491" s="20" t="s">
        <v>12709</v>
      </c>
      <c r="L6491" s="19" t="s">
        <v>8796</v>
      </c>
    </row>
    <row r="6492" spans="1:12" x14ac:dyDescent="0.25">
      <c r="A6492" s="19" t="s">
        <v>6589</v>
      </c>
      <c r="B6492" s="19" t="s">
        <v>8141</v>
      </c>
      <c r="C6492" s="19" t="s">
        <v>8429</v>
      </c>
      <c r="D6492" s="19" t="s">
        <v>8430</v>
      </c>
      <c r="E6492" s="20" t="s">
        <v>21</v>
      </c>
      <c r="F6492" s="19" t="s">
        <v>21</v>
      </c>
      <c r="G6492" s="180">
        <v>100316</v>
      </c>
      <c r="H6492" s="19" t="s">
        <v>9066</v>
      </c>
      <c r="I6492" s="19" t="s">
        <v>21134</v>
      </c>
      <c r="J6492" s="19" t="s">
        <v>23</v>
      </c>
      <c r="K6492" s="20" t="s">
        <v>12710</v>
      </c>
      <c r="L6492" s="19" t="s">
        <v>8796</v>
      </c>
    </row>
    <row r="6493" spans="1:12" x14ac:dyDescent="0.25">
      <c r="A6493" s="19" t="s">
        <v>6589</v>
      </c>
      <c r="B6493" s="19" t="s">
        <v>8141</v>
      </c>
      <c r="C6493" s="19" t="s">
        <v>8429</v>
      </c>
      <c r="D6493" s="19" t="s">
        <v>8430</v>
      </c>
      <c r="E6493" s="20" t="s">
        <v>21</v>
      </c>
      <c r="F6493" s="19" t="s">
        <v>21</v>
      </c>
      <c r="G6493" s="180">
        <v>100317</v>
      </c>
      <c r="H6493" s="19" t="s">
        <v>9084</v>
      </c>
      <c r="I6493" s="19" t="s">
        <v>21134</v>
      </c>
      <c r="J6493" s="19" t="s">
        <v>23</v>
      </c>
      <c r="K6493" s="20" t="s">
        <v>12711</v>
      </c>
      <c r="L6493" s="19" t="s">
        <v>8796</v>
      </c>
    </row>
    <row r="6494" spans="1:12" x14ac:dyDescent="0.25">
      <c r="A6494" s="19" t="s">
        <v>6589</v>
      </c>
      <c r="B6494" s="19" t="s">
        <v>8141</v>
      </c>
      <c r="C6494" s="19" t="s">
        <v>8429</v>
      </c>
      <c r="D6494" s="19" t="s">
        <v>8430</v>
      </c>
      <c r="E6494" s="20" t="s">
        <v>21</v>
      </c>
      <c r="F6494" s="19" t="s">
        <v>21</v>
      </c>
      <c r="G6494" s="180">
        <v>100318</v>
      </c>
      <c r="H6494" s="19" t="s">
        <v>9071</v>
      </c>
      <c r="I6494" s="19" t="s">
        <v>21134</v>
      </c>
      <c r="J6494" s="19" t="s">
        <v>23</v>
      </c>
      <c r="K6494" s="20" t="s">
        <v>12712</v>
      </c>
      <c r="L6494" s="19" t="s">
        <v>8796</v>
      </c>
    </row>
    <row r="6495" spans="1:12" x14ac:dyDescent="0.25">
      <c r="A6495" s="19" t="s">
        <v>6589</v>
      </c>
      <c r="B6495" s="19" t="s">
        <v>8141</v>
      </c>
      <c r="C6495" s="19" t="s">
        <v>8429</v>
      </c>
      <c r="D6495" s="19" t="s">
        <v>8430</v>
      </c>
      <c r="E6495" s="20" t="s">
        <v>21</v>
      </c>
      <c r="F6495" s="19" t="s">
        <v>21</v>
      </c>
      <c r="G6495" s="180">
        <v>100319</v>
      </c>
      <c r="H6495" s="19" t="s">
        <v>9072</v>
      </c>
      <c r="I6495" s="19" t="s">
        <v>21134</v>
      </c>
      <c r="J6495" s="19" t="s">
        <v>23</v>
      </c>
      <c r="K6495" s="20" t="s">
        <v>12713</v>
      </c>
      <c r="L6495" s="19" t="s">
        <v>8796</v>
      </c>
    </row>
    <row r="6496" spans="1:12" x14ac:dyDescent="0.25">
      <c r="A6496" s="19" t="s">
        <v>6589</v>
      </c>
      <c r="B6496" s="19" t="s">
        <v>8141</v>
      </c>
      <c r="C6496" s="19" t="s">
        <v>8429</v>
      </c>
      <c r="D6496" s="19" t="s">
        <v>8430</v>
      </c>
      <c r="E6496" s="20" t="s">
        <v>21</v>
      </c>
      <c r="F6496" s="19" t="s">
        <v>21</v>
      </c>
      <c r="G6496" s="180">
        <v>100320</v>
      </c>
      <c r="H6496" s="19" t="s">
        <v>9073</v>
      </c>
      <c r="I6496" s="19" t="s">
        <v>21134</v>
      </c>
      <c r="J6496" s="19" t="s">
        <v>23</v>
      </c>
      <c r="K6496" s="20" t="s">
        <v>12714</v>
      </c>
      <c r="L6496" s="19" t="s">
        <v>8796</v>
      </c>
    </row>
    <row r="6497" spans="1:12" x14ac:dyDescent="0.25">
      <c r="A6497" s="19" t="s">
        <v>6589</v>
      </c>
      <c r="B6497" s="19" t="s">
        <v>8141</v>
      </c>
      <c r="C6497" s="19" t="s">
        <v>8429</v>
      </c>
      <c r="D6497" s="19" t="s">
        <v>8430</v>
      </c>
      <c r="E6497" s="20" t="s">
        <v>21</v>
      </c>
      <c r="F6497" s="19" t="s">
        <v>21</v>
      </c>
      <c r="G6497" s="180">
        <v>100321</v>
      </c>
      <c r="H6497" s="19" t="s">
        <v>9076</v>
      </c>
      <c r="I6497" s="19" t="s">
        <v>21134</v>
      </c>
      <c r="J6497" s="19" t="s">
        <v>23</v>
      </c>
      <c r="K6497" s="20" t="s">
        <v>12715</v>
      </c>
      <c r="L6497" s="19" t="s">
        <v>8796</v>
      </c>
    </row>
    <row r="6498" spans="1:12" x14ac:dyDescent="0.25">
      <c r="A6498" s="19" t="s">
        <v>6589</v>
      </c>
      <c r="B6498" s="19" t="s">
        <v>8141</v>
      </c>
      <c r="C6498" s="19" t="s">
        <v>8429</v>
      </c>
      <c r="D6498" s="19" t="s">
        <v>8430</v>
      </c>
      <c r="E6498" s="20" t="s">
        <v>21</v>
      </c>
      <c r="F6498" s="19" t="s">
        <v>21</v>
      </c>
      <c r="G6498" s="180">
        <v>100533</v>
      </c>
      <c r="H6498" s="19" t="s">
        <v>9085</v>
      </c>
      <c r="I6498" s="19" t="s">
        <v>876</v>
      </c>
      <c r="J6498" s="19" t="s">
        <v>23</v>
      </c>
      <c r="K6498" s="20" t="s">
        <v>97</v>
      </c>
      <c r="L6498" s="19" t="s">
        <v>8796</v>
      </c>
    </row>
    <row r="6499" spans="1:12" x14ac:dyDescent="0.25">
      <c r="A6499" s="19" t="s">
        <v>6589</v>
      </c>
      <c r="B6499" s="19" t="s">
        <v>8141</v>
      </c>
      <c r="C6499" s="19" t="s">
        <v>8429</v>
      </c>
      <c r="D6499" s="19" t="s">
        <v>8430</v>
      </c>
      <c r="E6499" s="20" t="s">
        <v>21</v>
      </c>
      <c r="F6499" s="19" t="s">
        <v>21</v>
      </c>
      <c r="G6499" s="180">
        <v>100534</v>
      </c>
      <c r="H6499" s="19" t="s">
        <v>9085</v>
      </c>
      <c r="I6499" s="19" t="s">
        <v>21134</v>
      </c>
      <c r="J6499" s="19" t="s">
        <v>23</v>
      </c>
      <c r="K6499" s="20" t="s">
        <v>12716</v>
      </c>
      <c r="L6499" s="19" t="s">
        <v>8796</v>
      </c>
    </row>
    <row r="6500" spans="1:12" x14ac:dyDescent="0.25">
      <c r="A6500" s="19" t="s">
        <v>6589</v>
      </c>
      <c r="B6500" s="19" t="s">
        <v>8141</v>
      </c>
      <c r="C6500" s="19" t="s">
        <v>8429</v>
      </c>
      <c r="D6500" s="19" t="s">
        <v>8430</v>
      </c>
      <c r="E6500" s="20" t="s">
        <v>21</v>
      </c>
      <c r="F6500" s="19" t="s">
        <v>21</v>
      </c>
      <c r="G6500" s="180">
        <v>100535</v>
      </c>
      <c r="H6500" s="19" t="s">
        <v>9087</v>
      </c>
      <c r="I6500" s="19" t="s">
        <v>876</v>
      </c>
      <c r="J6500" s="19" t="s">
        <v>23</v>
      </c>
      <c r="K6500" s="20" t="s">
        <v>1585</v>
      </c>
      <c r="L6500" s="19" t="s">
        <v>8796</v>
      </c>
    </row>
    <row r="6501" spans="1:12" x14ac:dyDescent="0.25">
      <c r="A6501" s="19" t="s">
        <v>6589</v>
      </c>
      <c r="B6501" s="19" t="s">
        <v>8141</v>
      </c>
      <c r="C6501" s="19" t="s">
        <v>8429</v>
      </c>
      <c r="D6501" s="19" t="s">
        <v>8430</v>
      </c>
      <c r="E6501" s="20" t="s">
        <v>21</v>
      </c>
      <c r="F6501" s="19" t="s">
        <v>21</v>
      </c>
      <c r="G6501" s="180">
        <v>100536</v>
      </c>
      <c r="H6501" s="19" t="s">
        <v>9088</v>
      </c>
      <c r="I6501" s="19" t="s">
        <v>21134</v>
      </c>
      <c r="J6501" s="19" t="s">
        <v>23</v>
      </c>
      <c r="K6501" s="20" t="s">
        <v>12717</v>
      </c>
      <c r="L6501" s="19" t="s">
        <v>8796</v>
      </c>
    </row>
    <row r="6502" spans="1:12" x14ac:dyDescent="0.25">
      <c r="A6502" s="19" t="s">
        <v>6589</v>
      </c>
      <c r="B6502" s="19" t="s">
        <v>8141</v>
      </c>
      <c r="C6502" s="19" t="s">
        <v>8429</v>
      </c>
      <c r="D6502" s="19" t="s">
        <v>8430</v>
      </c>
      <c r="E6502" s="20" t="s">
        <v>21</v>
      </c>
      <c r="F6502" s="19" t="s">
        <v>21</v>
      </c>
      <c r="G6502" s="180">
        <v>101284</v>
      </c>
      <c r="H6502" s="19" t="s">
        <v>9089</v>
      </c>
      <c r="I6502" s="19" t="s">
        <v>876</v>
      </c>
      <c r="J6502" s="19" t="s">
        <v>23</v>
      </c>
      <c r="K6502" s="20" t="s">
        <v>9025</v>
      </c>
      <c r="L6502" s="19" t="s">
        <v>8796</v>
      </c>
    </row>
    <row r="6503" spans="1:12" x14ac:dyDescent="0.25">
      <c r="A6503" s="19" t="s">
        <v>6589</v>
      </c>
      <c r="B6503" s="19" t="s">
        <v>8141</v>
      </c>
      <c r="C6503" s="19" t="s">
        <v>8429</v>
      </c>
      <c r="D6503" s="19" t="s">
        <v>8430</v>
      </c>
      <c r="E6503" s="20" t="s">
        <v>21</v>
      </c>
      <c r="F6503" s="19" t="s">
        <v>21</v>
      </c>
      <c r="G6503" s="180">
        <v>101285</v>
      </c>
      <c r="H6503" s="19" t="s">
        <v>9090</v>
      </c>
      <c r="I6503" s="19" t="s">
        <v>876</v>
      </c>
      <c r="J6503" s="19" t="s">
        <v>23</v>
      </c>
      <c r="K6503" s="20" t="s">
        <v>1588</v>
      </c>
      <c r="L6503" s="19" t="s">
        <v>8796</v>
      </c>
    </row>
    <row r="6504" spans="1:12" x14ac:dyDescent="0.25">
      <c r="A6504" s="19" t="s">
        <v>6589</v>
      </c>
      <c r="B6504" s="19" t="s">
        <v>8141</v>
      </c>
      <c r="C6504" s="19" t="s">
        <v>8429</v>
      </c>
      <c r="D6504" s="19" t="s">
        <v>8430</v>
      </c>
      <c r="E6504" s="20" t="s">
        <v>21</v>
      </c>
      <c r="F6504" s="19" t="s">
        <v>21</v>
      </c>
      <c r="G6504" s="180">
        <v>101286</v>
      </c>
      <c r="H6504" s="19" t="s">
        <v>9091</v>
      </c>
      <c r="I6504" s="19" t="s">
        <v>21134</v>
      </c>
      <c r="J6504" s="19" t="s">
        <v>23</v>
      </c>
      <c r="K6504" s="20" t="s">
        <v>10453</v>
      </c>
      <c r="L6504" s="19" t="s">
        <v>8796</v>
      </c>
    </row>
    <row r="6505" spans="1:12" x14ac:dyDescent="0.25">
      <c r="A6505" s="19" t="s">
        <v>6589</v>
      </c>
      <c r="B6505" s="19" t="s">
        <v>8141</v>
      </c>
      <c r="C6505" s="19" t="s">
        <v>8429</v>
      </c>
      <c r="D6505" s="19" t="s">
        <v>8430</v>
      </c>
      <c r="E6505" s="20" t="s">
        <v>21</v>
      </c>
      <c r="F6505" s="19" t="s">
        <v>21</v>
      </c>
      <c r="G6505" s="180">
        <v>101287</v>
      </c>
      <c r="H6505" s="19" t="s">
        <v>9093</v>
      </c>
      <c r="I6505" s="19" t="s">
        <v>21134</v>
      </c>
      <c r="J6505" s="19" t="s">
        <v>23</v>
      </c>
      <c r="K6505" s="20" t="s">
        <v>12718</v>
      </c>
      <c r="L6505" s="19" t="s">
        <v>8796</v>
      </c>
    </row>
    <row r="6506" spans="1:12" x14ac:dyDescent="0.25">
      <c r="A6506" s="19" t="s">
        <v>6589</v>
      </c>
      <c r="B6506" s="19" t="s">
        <v>8141</v>
      </c>
      <c r="C6506" s="19" t="s">
        <v>8429</v>
      </c>
      <c r="D6506" s="19" t="s">
        <v>8430</v>
      </c>
      <c r="E6506" s="20" t="s">
        <v>21</v>
      </c>
      <c r="F6506" s="19" t="s">
        <v>21</v>
      </c>
      <c r="G6506" s="180">
        <v>101288</v>
      </c>
      <c r="H6506" s="19" t="s">
        <v>9095</v>
      </c>
      <c r="I6506" s="19" t="s">
        <v>21134</v>
      </c>
      <c r="J6506" s="19" t="s">
        <v>23</v>
      </c>
      <c r="K6506" s="20" t="s">
        <v>11282</v>
      </c>
      <c r="L6506" s="19" t="s">
        <v>8796</v>
      </c>
    </row>
    <row r="6507" spans="1:12" x14ac:dyDescent="0.25">
      <c r="A6507" s="19" t="s">
        <v>6589</v>
      </c>
      <c r="B6507" s="19" t="s">
        <v>8141</v>
      </c>
      <c r="C6507" s="19" t="s">
        <v>8429</v>
      </c>
      <c r="D6507" s="19" t="s">
        <v>8430</v>
      </c>
      <c r="E6507" s="20" t="s">
        <v>21</v>
      </c>
      <c r="F6507" s="19" t="s">
        <v>21</v>
      </c>
      <c r="G6507" s="180">
        <v>101289</v>
      </c>
      <c r="H6507" s="19" t="s">
        <v>9097</v>
      </c>
      <c r="I6507" s="19" t="s">
        <v>21134</v>
      </c>
      <c r="J6507" s="19" t="s">
        <v>23</v>
      </c>
      <c r="K6507" s="20" t="s">
        <v>8413</v>
      </c>
      <c r="L6507" s="19" t="s">
        <v>8796</v>
      </c>
    </row>
    <row r="6508" spans="1:12" x14ac:dyDescent="0.25">
      <c r="A6508" s="19" t="s">
        <v>6589</v>
      </c>
      <c r="B6508" s="19" t="s">
        <v>8141</v>
      </c>
      <c r="C6508" s="19" t="s">
        <v>8429</v>
      </c>
      <c r="D6508" s="19" t="s">
        <v>8430</v>
      </c>
      <c r="E6508" s="20" t="s">
        <v>21</v>
      </c>
      <c r="F6508" s="19" t="s">
        <v>21</v>
      </c>
      <c r="G6508" s="180">
        <v>101290</v>
      </c>
      <c r="H6508" s="19" t="s">
        <v>9098</v>
      </c>
      <c r="I6508" s="19" t="s">
        <v>21134</v>
      </c>
      <c r="J6508" s="19" t="s">
        <v>23</v>
      </c>
      <c r="K6508" s="20" t="s">
        <v>1886</v>
      </c>
      <c r="L6508" s="19" t="s">
        <v>8796</v>
      </c>
    </row>
    <row r="6509" spans="1:12" x14ac:dyDescent="0.25">
      <c r="A6509" s="19" t="s">
        <v>6589</v>
      </c>
      <c r="B6509" s="19" t="s">
        <v>8141</v>
      </c>
      <c r="C6509" s="19" t="s">
        <v>8429</v>
      </c>
      <c r="D6509" s="19" t="s">
        <v>8430</v>
      </c>
      <c r="E6509" s="20" t="s">
        <v>21</v>
      </c>
      <c r="F6509" s="19" t="s">
        <v>21</v>
      </c>
      <c r="G6509" s="180">
        <v>101291</v>
      </c>
      <c r="H6509" s="19" t="s">
        <v>9099</v>
      </c>
      <c r="I6509" s="19" t="s">
        <v>21134</v>
      </c>
      <c r="J6509" s="19" t="s">
        <v>23</v>
      </c>
      <c r="K6509" s="20" t="s">
        <v>11234</v>
      </c>
      <c r="L6509" s="19" t="s">
        <v>8796</v>
      </c>
    </row>
    <row r="6510" spans="1:12" x14ac:dyDescent="0.25">
      <c r="A6510" s="19" t="s">
        <v>6589</v>
      </c>
      <c r="B6510" s="19" t="s">
        <v>8141</v>
      </c>
      <c r="C6510" s="19" t="s">
        <v>8429</v>
      </c>
      <c r="D6510" s="19" t="s">
        <v>8430</v>
      </c>
      <c r="E6510" s="20" t="s">
        <v>21</v>
      </c>
      <c r="F6510" s="19" t="s">
        <v>21</v>
      </c>
      <c r="G6510" s="180">
        <v>101292</v>
      </c>
      <c r="H6510" s="19" t="s">
        <v>9101</v>
      </c>
      <c r="I6510" s="19" t="s">
        <v>21134</v>
      </c>
      <c r="J6510" s="19" t="s">
        <v>23</v>
      </c>
      <c r="K6510" s="20" t="s">
        <v>2490</v>
      </c>
      <c r="L6510" s="19" t="s">
        <v>8796</v>
      </c>
    </row>
    <row r="6511" spans="1:12" x14ac:dyDescent="0.25">
      <c r="A6511" s="19" t="s">
        <v>6589</v>
      </c>
      <c r="B6511" s="19" t="s">
        <v>8141</v>
      </c>
      <c r="C6511" s="19" t="s">
        <v>8429</v>
      </c>
      <c r="D6511" s="19" t="s">
        <v>8430</v>
      </c>
      <c r="E6511" s="20" t="s">
        <v>21</v>
      </c>
      <c r="F6511" s="19" t="s">
        <v>21</v>
      </c>
      <c r="G6511" s="180">
        <v>101293</v>
      </c>
      <c r="H6511" s="19" t="s">
        <v>9102</v>
      </c>
      <c r="I6511" s="19" t="s">
        <v>21134</v>
      </c>
      <c r="J6511" s="19" t="s">
        <v>23</v>
      </c>
      <c r="K6511" s="20" t="s">
        <v>12719</v>
      </c>
      <c r="L6511" s="19" t="s">
        <v>8796</v>
      </c>
    </row>
    <row r="6512" spans="1:12" x14ac:dyDescent="0.25">
      <c r="A6512" s="19" t="s">
        <v>6589</v>
      </c>
      <c r="B6512" s="19" t="s">
        <v>8141</v>
      </c>
      <c r="C6512" s="19" t="s">
        <v>8429</v>
      </c>
      <c r="D6512" s="19" t="s">
        <v>8430</v>
      </c>
      <c r="E6512" s="20" t="s">
        <v>21</v>
      </c>
      <c r="F6512" s="19" t="s">
        <v>21</v>
      </c>
      <c r="G6512" s="180">
        <v>101294</v>
      </c>
      <c r="H6512" s="19" t="s">
        <v>9103</v>
      </c>
      <c r="I6512" s="19" t="s">
        <v>21134</v>
      </c>
      <c r="J6512" s="19" t="s">
        <v>23</v>
      </c>
      <c r="K6512" s="20" t="s">
        <v>4549</v>
      </c>
      <c r="L6512" s="19" t="s">
        <v>8796</v>
      </c>
    </row>
    <row r="6513" spans="1:12" x14ac:dyDescent="0.25">
      <c r="A6513" s="19" t="s">
        <v>6589</v>
      </c>
      <c r="B6513" s="19" t="s">
        <v>8141</v>
      </c>
      <c r="C6513" s="19" t="s">
        <v>8429</v>
      </c>
      <c r="D6513" s="19" t="s">
        <v>8430</v>
      </c>
      <c r="E6513" s="20" t="s">
        <v>21</v>
      </c>
      <c r="F6513" s="19" t="s">
        <v>21</v>
      </c>
      <c r="G6513" s="180">
        <v>101295</v>
      </c>
      <c r="H6513" s="19" t="s">
        <v>9104</v>
      </c>
      <c r="I6513" s="19" t="s">
        <v>21134</v>
      </c>
      <c r="J6513" s="19" t="s">
        <v>23</v>
      </c>
      <c r="K6513" s="20" t="s">
        <v>12633</v>
      </c>
      <c r="L6513" s="19" t="s">
        <v>8796</v>
      </c>
    </row>
    <row r="6514" spans="1:12" x14ac:dyDescent="0.25">
      <c r="A6514" s="19" t="s">
        <v>6589</v>
      </c>
      <c r="B6514" s="19" t="s">
        <v>8141</v>
      </c>
      <c r="C6514" s="19" t="s">
        <v>8429</v>
      </c>
      <c r="D6514" s="19" t="s">
        <v>8430</v>
      </c>
      <c r="E6514" s="20" t="s">
        <v>21</v>
      </c>
      <c r="F6514" s="19" t="s">
        <v>21</v>
      </c>
      <c r="G6514" s="180">
        <v>101296</v>
      </c>
      <c r="H6514" s="19" t="s">
        <v>9105</v>
      </c>
      <c r="I6514" s="19" t="s">
        <v>21134</v>
      </c>
      <c r="J6514" s="19" t="s">
        <v>23</v>
      </c>
      <c r="K6514" s="20" t="s">
        <v>12720</v>
      </c>
      <c r="L6514" s="19" t="s">
        <v>8796</v>
      </c>
    </row>
    <row r="6515" spans="1:12" x14ac:dyDescent="0.25">
      <c r="A6515" s="19" t="s">
        <v>6589</v>
      </c>
      <c r="B6515" s="19" t="s">
        <v>8141</v>
      </c>
      <c r="C6515" s="19" t="s">
        <v>8429</v>
      </c>
      <c r="D6515" s="19" t="s">
        <v>8430</v>
      </c>
      <c r="E6515" s="20" t="s">
        <v>21</v>
      </c>
      <c r="F6515" s="19" t="s">
        <v>21</v>
      </c>
      <c r="G6515" s="180">
        <v>101297</v>
      </c>
      <c r="H6515" s="19" t="s">
        <v>9106</v>
      </c>
      <c r="I6515" s="19" t="s">
        <v>21134</v>
      </c>
      <c r="J6515" s="19" t="s">
        <v>23</v>
      </c>
      <c r="K6515" s="20" t="s">
        <v>4878</v>
      </c>
      <c r="L6515" s="19" t="s">
        <v>8796</v>
      </c>
    </row>
    <row r="6516" spans="1:12" x14ac:dyDescent="0.25">
      <c r="A6516" s="19" t="s">
        <v>6589</v>
      </c>
      <c r="B6516" s="19" t="s">
        <v>8141</v>
      </c>
      <c r="C6516" s="19" t="s">
        <v>8429</v>
      </c>
      <c r="D6516" s="19" t="s">
        <v>8430</v>
      </c>
      <c r="E6516" s="20" t="s">
        <v>21</v>
      </c>
      <c r="F6516" s="19" t="s">
        <v>21</v>
      </c>
      <c r="G6516" s="180">
        <v>101298</v>
      </c>
      <c r="H6516" s="19" t="s">
        <v>9108</v>
      </c>
      <c r="I6516" s="19" t="s">
        <v>21134</v>
      </c>
      <c r="J6516" s="19" t="s">
        <v>23</v>
      </c>
      <c r="K6516" s="20" t="s">
        <v>7890</v>
      </c>
      <c r="L6516" s="19" t="s">
        <v>8796</v>
      </c>
    </row>
    <row r="6517" spans="1:12" x14ac:dyDescent="0.25">
      <c r="A6517" s="19" t="s">
        <v>6589</v>
      </c>
      <c r="B6517" s="19" t="s">
        <v>8141</v>
      </c>
      <c r="C6517" s="19" t="s">
        <v>8429</v>
      </c>
      <c r="D6517" s="19" t="s">
        <v>8430</v>
      </c>
      <c r="E6517" s="20" t="s">
        <v>21</v>
      </c>
      <c r="F6517" s="19" t="s">
        <v>21</v>
      </c>
      <c r="G6517" s="180">
        <v>101299</v>
      </c>
      <c r="H6517" s="19" t="s">
        <v>9109</v>
      </c>
      <c r="I6517" s="19" t="s">
        <v>21134</v>
      </c>
      <c r="J6517" s="19" t="s">
        <v>23</v>
      </c>
      <c r="K6517" s="20" t="s">
        <v>10451</v>
      </c>
      <c r="L6517" s="19" t="s">
        <v>8796</v>
      </c>
    </row>
    <row r="6518" spans="1:12" x14ac:dyDescent="0.25">
      <c r="A6518" s="19" t="s">
        <v>6589</v>
      </c>
      <c r="B6518" s="19" t="s">
        <v>8141</v>
      </c>
      <c r="C6518" s="19" t="s">
        <v>8429</v>
      </c>
      <c r="D6518" s="19" t="s">
        <v>8430</v>
      </c>
      <c r="E6518" s="20" t="s">
        <v>21</v>
      </c>
      <c r="F6518" s="19" t="s">
        <v>21</v>
      </c>
      <c r="G6518" s="180">
        <v>101300</v>
      </c>
      <c r="H6518" s="19" t="s">
        <v>9110</v>
      </c>
      <c r="I6518" s="19" t="s">
        <v>21134</v>
      </c>
      <c r="J6518" s="19" t="s">
        <v>23</v>
      </c>
      <c r="K6518" s="20" t="s">
        <v>3654</v>
      </c>
      <c r="L6518" s="19" t="s">
        <v>8796</v>
      </c>
    </row>
    <row r="6519" spans="1:12" x14ac:dyDescent="0.25">
      <c r="A6519" s="19" t="s">
        <v>6589</v>
      </c>
      <c r="B6519" s="19" t="s">
        <v>8141</v>
      </c>
      <c r="C6519" s="19" t="s">
        <v>8429</v>
      </c>
      <c r="D6519" s="19" t="s">
        <v>8430</v>
      </c>
      <c r="E6519" s="20" t="s">
        <v>21</v>
      </c>
      <c r="F6519" s="19" t="s">
        <v>21</v>
      </c>
      <c r="G6519" s="180">
        <v>101301</v>
      </c>
      <c r="H6519" s="19" t="s">
        <v>9111</v>
      </c>
      <c r="I6519" s="19" t="s">
        <v>21134</v>
      </c>
      <c r="J6519" s="19" t="s">
        <v>23</v>
      </c>
      <c r="K6519" s="20" t="s">
        <v>206</v>
      </c>
      <c r="L6519" s="19" t="s">
        <v>8796</v>
      </c>
    </row>
    <row r="6520" spans="1:12" x14ac:dyDescent="0.25">
      <c r="A6520" s="19" t="s">
        <v>6589</v>
      </c>
      <c r="B6520" s="19" t="s">
        <v>8141</v>
      </c>
      <c r="C6520" s="19" t="s">
        <v>8429</v>
      </c>
      <c r="D6520" s="19" t="s">
        <v>8430</v>
      </c>
      <c r="E6520" s="20" t="s">
        <v>21</v>
      </c>
      <c r="F6520" s="19" t="s">
        <v>21</v>
      </c>
      <c r="G6520" s="180">
        <v>101302</v>
      </c>
      <c r="H6520" s="19" t="s">
        <v>9113</v>
      </c>
      <c r="I6520" s="19" t="s">
        <v>21134</v>
      </c>
      <c r="J6520" s="19" t="s">
        <v>23</v>
      </c>
      <c r="K6520" s="20" t="s">
        <v>5361</v>
      </c>
      <c r="L6520" s="19" t="s">
        <v>8796</v>
      </c>
    </row>
    <row r="6521" spans="1:12" x14ac:dyDescent="0.25">
      <c r="A6521" s="19" t="s">
        <v>6589</v>
      </c>
      <c r="B6521" s="19" t="s">
        <v>8141</v>
      </c>
      <c r="C6521" s="19" t="s">
        <v>8429</v>
      </c>
      <c r="D6521" s="19" t="s">
        <v>8430</v>
      </c>
      <c r="E6521" s="20" t="s">
        <v>21</v>
      </c>
      <c r="F6521" s="19" t="s">
        <v>21</v>
      </c>
      <c r="G6521" s="180">
        <v>101303</v>
      </c>
      <c r="H6521" s="19" t="s">
        <v>9115</v>
      </c>
      <c r="I6521" s="19" t="s">
        <v>21134</v>
      </c>
      <c r="J6521" s="19" t="s">
        <v>23</v>
      </c>
      <c r="K6521" s="20" t="s">
        <v>4165</v>
      </c>
      <c r="L6521" s="19" t="s">
        <v>8796</v>
      </c>
    </row>
    <row r="6522" spans="1:12" x14ac:dyDescent="0.25">
      <c r="A6522" s="19" t="s">
        <v>6589</v>
      </c>
      <c r="B6522" s="19" t="s">
        <v>8141</v>
      </c>
      <c r="C6522" s="19" t="s">
        <v>8429</v>
      </c>
      <c r="D6522" s="19" t="s">
        <v>8430</v>
      </c>
      <c r="E6522" s="20" t="s">
        <v>21</v>
      </c>
      <c r="F6522" s="19" t="s">
        <v>21</v>
      </c>
      <c r="G6522" s="180">
        <v>101304</v>
      </c>
      <c r="H6522" s="19" t="s">
        <v>9116</v>
      </c>
      <c r="I6522" s="19" t="s">
        <v>21134</v>
      </c>
      <c r="J6522" s="19" t="s">
        <v>23</v>
      </c>
      <c r="K6522" s="20" t="s">
        <v>12721</v>
      </c>
      <c r="L6522" s="19" t="s">
        <v>8796</v>
      </c>
    </row>
    <row r="6523" spans="1:12" x14ac:dyDescent="0.25">
      <c r="A6523" s="19" t="s">
        <v>6589</v>
      </c>
      <c r="B6523" s="19" t="s">
        <v>8141</v>
      </c>
      <c r="C6523" s="19" t="s">
        <v>8429</v>
      </c>
      <c r="D6523" s="19" t="s">
        <v>8430</v>
      </c>
      <c r="E6523" s="20" t="s">
        <v>21</v>
      </c>
      <c r="F6523" s="19" t="s">
        <v>21</v>
      </c>
      <c r="G6523" s="180">
        <v>101305</v>
      </c>
      <c r="H6523" s="19" t="s">
        <v>9117</v>
      </c>
      <c r="I6523" s="19" t="s">
        <v>21134</v>
      </c>
      <c r="J6523" s="19" t="s">
        <v>23</v>
      </c>
      <c r="K6523" s="20" t="s">
        <v>11818</v>
      </c>
      <c r="L6523" s="19" t="s">
        <v>8796</v>
      </c>
    </row>
    <row r="6524" spans="1:12" x14ac:dyDescent="0.25">
      <c r="A6524" s="19" t="s">
        <v>6589</v>
      </c>
      <c r="B6524" s="19" t="s">
        <v>8141</v>
      </c>
      <c r="C6524" s="19" t="s">
        <v>8429</v>
      </c>
      <c r="D6524" s="19" t="s">
        <v>8430</v>
      </c>
      <c r="E6524" s="20" t="s">
        <v>21</v>
      </c>
      <c r="F6524" s="19" t="s">
        <v>21</v>
      </c>
      <c r="G6524" s="180">
        <v>101306</v>
      </c>
      <c r="H6524" s="19" t="s">
        <v>9119</v>
      </c>
      <c r="I6524" s="19" t="s">
        <v>21134</v>
      </c>
      <c r="J6524" s="19" t="s">
        <v>23</v>
      </c>
      <c r="K6524" s="20" t="s">
        <v>4883</v>
      </c>
      <c r="L6524" s="19" t="s">
        <v>8796</v>
      </c>
    </row>
    <row r="6525" spans="1:12" x14ac:dyDescent="0.25">
      <c r="A6525" s="19" t="s">
        <v>6589</v>
      </c>
      <c r="B6525" s="19" t="s">
        <v>8141</v>
      </c>
      <c r="C6525" s="19" t="s">
        <v>8429</v>
      </c>
      <c r="D6525" s="19" t="s">
        <v>8430</v>
      </c>
      <c r="E6525" s="20" t="s">
        <v>21</v>
      </c>
      <c r="F6525" s="19" t="s">
        <v>21</v>
      </c>
      <c r="G6525" s="180">
        <v>101307</v>
      </c>
      <c r="H6525" s="19" t="s">
        <v>9121</v>
      </c>
      <c r="I6525" s="19" t="s">
        <v>21134</v>
      </c>
      <c r="J6525" s="19" t="s">
        <v>23</v>
      </c>
      <c r="K6525" s="20" t="s">
        <v>7014</v>
      </c>
      <c r="L6525" s="19" t="s">
        <v>8796</v>
      </c>
    </row>
    <row r="6526" spans="1:12" x14ac:dyDescent="0.25">
      <c r="A6526" s="19" t="s">
        <v>6589</v>
      </c>
      <c r="B6526" s="19" t="s">
        <v>8141</v>
      </c>
      <c r="C6526" s="19" t="s">
        <v>8429</v>
      </c>
      <c r="D6526" s="19" t="s">
        <v>8430</v>
      </c>
      <c r="E6526" s="20" t="s">
        <v>21</v>
      </c>
      <c r="F6526" s="19" t="s">
        <v>21</v>
      </c>
      <c r="G6526" s="180">
        <v>101308</v>
      </c>
      <c r="H6526" s="19" t="s">
        <v>9122</v>
      </c>
      <c r="I6526" s="19" t="s">
        <v>21134</v>
      </c>
      <c r="J6526" s="19" t="s">
        <v>23</v>
      </c>
      <c r="K6526" s="20" t="s">
        <v>12722</v>
      </c>
      <c r="L6526" s="19" t="s">
        <v>8796</v>
      </c>
    </row>
    <row r="6527" spans="1:12" x14ac:dyDescent="0.25">
      <c r="A6527" s="19" t="s">
        <v>6589</v>
      </c>
      <c r="B6527" s="19" t="s">
        <v>8141</v>
      </c>
      <c r="C6527" s="19" t="s">
        <v>8429</v>
      </c>
      <c r="D6527" s="19" t="s">
        <v>8430</v>
      </c>
      <c r="E6527" s="20" t="s">
        <v>21</v>
      </c>
      <c r="F6527" s="19" t="s">
        <v>21</v>
      </c>
      <c r="G6527" s="180">
        <v>101309</v>
      </c>
      <c r="H6527" s="19" t="s">
        <v>9124</v>
      </c>
      <c r="I6527" s="19" t="s">
        <v>21134</v>
      </c>
      <c r="J6527" s="19" t="s">
        <v>23</v>
      </c>
      <c r="K6527" s="20" t="s">
        <v>10797</v>
      </c>
      <c r="L6527" s="19" t="s">
        <v>8796</v>
      </c>
    </row>
    <row r="6528" spans="1:12" x14ac:dyDescent="0.25">
      <c r="A6528" s="19" t="s">
        <v>6589</v>
      </c>
      <c r="B6528" s="19" t="s">
        <v>8141</v>
      </c>
      <c r="C6528" s="19" t="s">
        <v>8429</v>
      </c>
      <c r="D6528" s="19" t="s">
        <v>8430</v>
      </c>
      <c r="E6528" s="20" t="s">
        <v>21</v>
      </c>
      <c r="F6528" s="19" t="s">
        <v>21</v>
      </c>
      <c r="G6528" s="180">
        <v>101310</v>
      </c>
      <c r="H6528" s="19" t="s">
        <v>9126</v>
      </c>
      <c r="I6528" s="19" t="s">
        <v>21134</v>
      </c>
      <c r="J6528" s="19" t="s">
        <v>23</v>
      </c>
      <c r="K6528" s="20" t="s">
        <v>12722</v>
      </c>
      <c r="L6528" s="19" t="s">
        <v>8796</v>
      </c>
    </row>
    <row r="6529" spans="1:12" x14ac:dyDescent="0.25">
      <c r="A6529" s="19" t="s">
        <v>6589</v>
      </c>
      <c r="B6529" s="19" t="s">
        <v>8141</v>
      </c>
      <c r="C6529" s="19" t="s">
        <v>8429</v>
      </c>
      <c r="D6529" s="19" t="s">
        <v>8430</v>
      </c>
      <c r="E6529" s="20" t="s">
        <v>21</v>
      </c>
      <c r="F6529" s="19" t="s">
        <v>21</v>
      </c>
      <c r="G6529" s="180">
        <v>101311</v>
      </c>
      <c r="H6529" s="19" t="s">
        <v>9127</v>
      </c>
      <c r="I6529" s="19" t="s">
        <v>21134</v>
      </c>
      <c r="J6529" s="19" t="s">
        <v>23</v>
      </c>
      <c r="K6529" s="20" t="s">
        <v>12719</v>
      </c>
      <c r="L6529" s="19" t="s">
        <v>8796</v>
      </c>
    </row>
    <row r="6530" spans="1:12" x14ac:dyDescent="0.25">
      <c r="A6530" s="19" t="s">
        <v>6589</v>
      </c>
      <c r="B6530" s="19" t="s">
        <v>8141</v>
      </c>
      <c r="C6530" s="19" t="s">
        <v>8429</v>
      </c>
      <c r="D6530" s="19" t="s">
        <v>8430</v>
      </c>
      <c r="E6530" s="20" t="s">
        <v>21</v>
      </c>
      <c r="F6530" s="19" t="s">
        <v>21</v>
      </c>
      <c r="G6530" s="180">
        <v>101312</v>
      </c>
      <c r="H6530" s="19" t="s">
        <v>9129</v>
      </c>
      <c r="I6530" s="19" t="s">
        <v>21134</v>
      </c>
      <c r="J6530" s="19" t="s">
        <v>23</v>
      </c>
      <c r="K6530" s="20" t="s">
        <v>5275</v>
      </c>
      <c r="L6530" s="19" t="s">
        <v>8796</v>
      </c>
    </row>
    <row r="6531" spans="1:12" x14ac:dyDescent="0.25">
      <c r="A6531" s="19" t="s">
        <v>6589</v>
      </c>
      <c r="B6531" s="19" t="s">
        <v>8141</v>
      </c>
      <c r="C6531" s="19" t="s">
        <v>8429</v>
      </c>
      <c r="D6531" s="19" t="s">
        <v>8430</v>
      </c>
      <c r="E6531" s="20" t="s">
        <v>21</v>
      </c>
      <c r="F6531" s="19" t="s">
        <v>21</v>
      </c>
      <c r="G6531" s="180">
        <v>101313</v>
      </c>
      <c r="H6531" s="19" t="s">
        <v>9131</v>
      </c>
      <c r="I6531" s="19" t="s">
        <v>21134</v>
      </c>
      <c r="J6531" s="19" t="s">
        <v>23</v>
      </c>
      <c r="K6531" s="20" t="s">
        <v>5700</v>
      </c>
      <c r="L6531" s="19" t="s">
        <v>8796</v>
      </c>
    </row>
    <row r="6532" spans="1:12" x14ac:dyDescent="0.25">
      <c r="A6532" s="19" t="s">
        <v>6589</v>
      </c>
      <c r="B6532" s="19" t="s">
        <v>8141</v>
      </c>
      <c r="C6532" s="19" t="s">
        <v>8429</v>
      </c>
      <c r="D6532" s="19" t="s">
        <v>8430</v>
      </c>
      <c r="E6532" s="20" t="s">
        <v>21</v>
      </c>
      <c r="F6532" s="19" t="s">
        <v>21</v>
      </c>
      <c r="G6532" s="180">
        <v>101314</v>
      </c>
      <c r="H6532" s="19" t="s">
        <v>9132</v>
      </c>
      <c r="I6532" s="19" t="s">
        <v>21134</v>
      </c>
      <c r="J6532" s="19" t="s">
        <v>23</v>
      </c>
      <c r="K6532" s="20" t="s">
        <v>3345</v>
      </c>
      <c r="L6532" s="19" t="s">
        <v>8796</v>
      </c>
    </row>
    <row r="6533" spans="1:12" x14ac:dyDescent="0.25">
      <c r="A6533" s="19" t="s">
        <v>6589</v>
      </c>
      <c r="B6533" s="19" t="s">
        <v>8141</v>
      </c>
      <c r="C6533" s="19" t="s">
        <v>8429</v>
      </c>
      <c r="D6533" s="19" t="s">
        <v>8430</v>
      </c>
      <c r="E6533" s="20" t="s">
        <v>21</v>
      </c>
      <c r="F6533" s="19" t="s">
        <v>21</v>
      </c>
      <c r="G6533" s="180">
        <v>101315</v>
      </c>
      <c r="H6533" s="19" t="s">
        <v>9133</v>
      </c>
      <c r="I6533" s="19" t="s">
        <v>21134</v>
      </c>
      <c r="J6533" s="19" t="s">
        <v>23</v>
      </c>
      <c r="K6533" s="20" t="s">
        <v>12723</v>
      </c>
      <c r="L6533" s="19" t="s">
        <v>8796</v>
      </c>
    </row>
    <row r="6534" spans="1:12" x14ac:dyDescent="0.25">
      <c r="A6534" s="19" t="s">
        <v>6589</v>
      </c>
      <c r="B6534" s="19" t="s">
        <v>8141</v>
      </c>
      <c r="C6534" s="19" t="s">
        <v>8429</v>
      </c>
      <c r="D6534" s="19" t="s">
        <v>8430</v>
      </c>
      <c r="E6534" s="20" t="s">
        <v>21</v>
      </c>
      <c r="F6534" s="19" t="s">
        <v>21</v>
      </c>
      <c r="G6534" s="180">
        <v>101316</v>
      </c>
      <c r="H6534" s="19" t="s">
        <v>9134</v>
      </c>
      <c r="I6534" s="19" t="s">
        <v>21134</v>
      </c>
      <c r="J6534" s="19" t="s">
        <v>23</v>
      </c>
      <c r="K6534" s="20" t="s">
        <v>12724</v>
      </c>
      <c r="L6534" s="19" t="s">
        <v>8796</v>
      </c>
    </row>
    <row r="6535" spans="1:12" x14ac:dyDescent="0.25">
      <c r="A6535" s="19" t="s">
        <v>6589</v>
      </c>
      <c r="B6535" s="19" t="s">
        <v>8141</v>
      </c>
      <c r="C6535" s="19" t="s">
        <v>8429</v>
      </c>
      <c r="D6535" s="19" t="s">
        <v>8430</v>
      </c>
      <c r="E6535" s="20" t="s">
        <v>21</v>
      </c>
      <c r="F6535" s="19" t="s">
        <v>21</v>
      </c>
      <c r="G6535" s="180">
        <v>101317</v>
      </c>
      <c r="H6535" s="19" t="s">
        <v>9135</v>
      </c>
      <c r="I6535" s="19" t="s">
        <v>21134</v>
      </c>
      <c r="J6535" s="19" t="s">
        <v>23</v>
      </c>
      <c r="K6535" s="20" t="s">
        <v>12725</v>
      </c>
      <c r="L6535" s="19" t="s">
        <v>8796</v>
      </c>
    </row>
    <row r="6536" spans="1:12" x14ac:dyDescent="0.25">
      <c r="A6536" s="19" t="s">
        <v>6589</v>
      </c>
      <c r="B6536" s="19" t="s">
        <v>8141</v>
      </c>
      <c r="C6536" s="19" t="s">
        <v>8429</v>
      </c>
      <c r="D6536" s="19" t="s">
        <v>8430</v>
      </c>
      <c r="E6536" s="20" t="s">
        <v>21</v>
      </c>
      <c r="F6536" s="19" t="s">
        <v>21</v>
      </c>
      <c r="G6536" s="180">
        <v>101318</v>
      </c>
      <c r="H6536" s="19" t="s">
        <v>9136</v>
      </c>
      <c r="I6536" s="19" t="s">
        <v>21134</v>
      </c>
      <c r="J6536" s="19" t="s">
        <v>23</v>
      </c>
      <c r="K6536" s="20" t="s">
        <v>12726</v>
      </c>
      <c r="L6536" s="19" t="s">
        <v>8796</v>
      </c>
    </row>
    <row r="6537" spans="1:12" x14ac:dyDescent="0.25">
      <c r="A6537" s="19" t="s">
        <v>6589</v>
      </c>
      <c r="B6537" s="19" t="s">
        <v>8141</v>
      </c>
      <c r="C6537" s="19" t="s">
        <v>8429</v>
      </c>
      <c r="D6537" s="19" t="s">
        <v>8430</v>
      </c>
      <c r="E6537" s="20" t="s">
        <v>21</v>
      </c>
      <c r="F6537" s="19" t="s">
        <v>21</v>
      </c>
      <c r="G6537" s="180">
        <v>101319</v>
      </c>
      <c r="H6537" s="19" t="s">
        <v>9137</v>
      </c>
      <c r="I6537" s="19" t="s">
        <v>21134</v>
      </c>
      <c r="J6537" s="19" t="s">
        <v>23</v>
      </c>
      <c r="K6537" s="20" t="s">
        <v>12727</v>
      </c>
      <c r="L6537" s="19" t="s">
        <v>8796</v>
      </c>
    </row>
    <row r="6538" spans="1:12" x14ac:dyDescent="0.25">
      <c r="A6538" s="19" t="s">
        <v>6589</v>
      </c>
      <c r="B6538" s="19" t="s">
        <v>8141</v>
      </c>
      <c r="C6538" s="19" t="s">
        <v>8429</v>
      </c>
      <c r="D6538" s="19" t="s">
        <v>8430</v>
      </c>
      <c r="E6538" s="20" t="s">
        <v>21</v>
      </c>
      <c r="F6538" s="19" t="s">
        <v>21</v>
      </c>
      <c r="G6538" s="180">
        <v>101320</v>
      </c>
      <c r="H6538" s="19" t="s">
        <v>9138</v>
      </c>
      <c r="I6538" s="19" t="s">
        <v>21134</v>
      </c>
      <c r="J6538" s="19" t="s">
        <v>23</v>
      </c>
      <c r="K6538" s="20" t="s">
        <v>11240</v>
      </c>
      <c r="L6538" s="19" t="s">
        <v>8796</v>
      </c>
    </row>
    <row r="6539" spans="1:12" x14ac:dyDescent="0.25">
      <c r="A6539" s="19" t="s">
        <v>6589</v>
      </c>
      <c r="B6539" s="19" t="s">
        <v>8141</v>
      </c>
      <c r="C6539" s="19" t="s">
        <v>8429</v>
      </c>
      <c r="D6539" s="19" t="s">
        <v>8430</v>
      </c>
      <c r="E6539" s="20" t="s">
        <v>21</v>
      </c>
      <c r="F6539" s="19" t="s">
        <v>21</v>
      </c>
      <c r="G6539" s="180">
        <v>101321</v>
      </c>
      <c r="H6539" s="19" t="s">
        <v>9139</v>
      </c>
      <c r="I6539" s="19" t="s">
        <v>21134</v>
      </c>
      <c r="J6539" s="19" t="s">
        <v>23</v>
      </c>
      <c r="K6539" s="20" t="s">
        <v>7458</v>
      </c>
      <c r="L6539" s="19" t="s">
        <v>8796</v>
      </c>
    </row>
    <row r="6540" spans="1:12" x14ac:dyDescent="0.25">
      <c r="A6540" s="19" t="s">
        <v>6589</v>
      </c>
      <c r="B6540" s="19" t="s">
        <v>8141</v>
      </c>
      <c r="C6540" s="19" t="s">
        <v>8429</v>
      </c>
      <c r="D6540" s="19" t="s">
        <v>8430</v>
      </c>
      <c r="E6540" s="20" t="s">
        <v>21</v>
      </c>
      <c r="F6540" s="19" t="s">
        <v>21</v>
      </c>
      <c r="G6540" s="180">
        <v>101322</v>
      </c>
      <c r="H6540" s="19" t="s">
        <v>9140</v>
      </c>
      <c r="I6540" s="19" t="s">
        <v>21134</v>
      </c>
      <c r="J6540" s="19" t="s">
        <v>23</v>
      </c>
      <c r="K6540" s="20" t="s">
        <v>10710</v>
      </c>
      <c r="L6540" s="19" t="s">
        <v>8796</v>
      </c>
    </row>
    <row r="6541" spans="1:12" x14ac:dyDescent="0.25">
      <c r="A6541" s="19" t="s">
        <v>6589</v>
      </c>
      <c r="B6541" s="19" t="s">
        <v>8141</v>
      </c>
      <c r="C6541" s="19" t="s">
        <v>8429</v>
      </c>
      <c r="D6541" s="19" t="s">
        <v>8430</v>
      </c>
      <c r="E6541" s="20" t="s">
        <v>21</v>
      </c>
      <c r="F6541" s="19" t="s">
        <v>21</v>
      </c>
      <c r="G6541" s="180">
        <v>101323</v>
      </c>
      <c r="H6541" s="19" t="s">
        <v>9141</v>
      </c>
      <c r="I6541" s="19" t="s">
        <v>21134</v>
      </c>
      <c r="J6541" s="19" t="s">
        <v>23</v>
      </c>
      <c r="K6541" s="20" t="s">
        <v>972</v>
      </c>
      <c r="L6541" s="19" t="s">
        <v>8796</v>
      </c>
    </row>
    <row r="6542" spans="1:12" x14ac:dyDescent="0.25">
      <c r="A6542" s="19" t="s">
        <v>6589</v>
      </c>
      <c r="B6542" s="19" t="s">
        <v>8141</v>
      </c>
      <c r="C6542" s="19" t="s">
        <v>8429</v>
      </c>
      <c r="D6542" s="19" t="s">
        <v>8430</v>
      </c>
      <c r="E6542" s="20" t="s">
        <v>21</v>
      </c>
      <c r="F6542" s="19" t="s">
        <v>21</v>
      </c>
      <c r="G6542" s="180">
        <v>101324</v>
      </c>
      <c r="H6542" s="19" t="s">
        <v>9143</v>
      </c>
      <c r="I6542" s="19" t="s">
        <v>21134</v>
      </c>
      <c r="J6542" s="19" t="s">
        <v>23</v>
      </c>
      <c r="K6542" s="20" t="s">
        <v>2190</v>
      </c>
      <c r="L6542" s="19" t="s">
        <v>8796</v>
      </c>
    </row>
    <row r="6543" spans="1:12" x14ac:dyDescent="0.25">
      <c r="A6543" s="19" t="s">
        <v>6589</v>
      </c>
      <c r="B6543" s="19" t="s">
        <v>8141</v>
      </c>
      <c r="C6543" s="19" t="s">
        <v>8429</v>
      </c>
      <c r="D6543" s="19" t="s">
        <v>8430</v>
      </c>
      <c r="E6543" s="20" t="s">
        <v>21</v>
      </c>
      <c r="F6543" s="19" t="s">
        <v>21</v>
      </c>
      <c r="G6543" s="180">
        <v>101325</v>
      </c>
      <c r="H6543" s="19" t="s">
        <v>9144</v>
      </c>
      <c r="I6543" s="19" t="s">
        <v>21134</v>
      </c>
      <c r="J6543" s="19" t="s">
        <v>23</v>
      </c>
      <c r="K6543" s="20" t="s">
        <v>6023</v>
      </c>
      <c r="L6543" s="19" t="s">
        <v>8796</v>
      </c>
    </row>
    <row r="6544" spans="1:12" x14ac:dyDescent="0.25">
      <c r="A6544" s="19" t="s">
        <v>6589</v>
      </c>
      <c r="B6544" s="19" t="s">
        <v>8141</v>
      </c>
      <c r="C6544" s="19" t="s">
        <v>8429</v>
      </c>
      <c r="D6544" s="19" t="s">
        <v>8430</v>
      </c>
      <c r="E6544" s="20" t="s">
        <v>21</v>
      </c>
      <c r="F6544" s="19" t="s">
        <v>21</v>
      </c>
      <c r="G6544" s="180">
        <v>101326</v>
      </c>
      <c r="H6544" s="19" t="s">
        <v>9145</v>
      </c>
      <c r="I6544" s="19" t="s">
        <v>21134</v>
      </c>
      <c r="J6544" s="19" t="s">
        <v>23</v>
      </c>
      <c r="K6544" s="20" t="s">
        <v>5045</v>
      </c>
      <c r="L6544" s="19" t="s">
        <v>8796</v>
      </c>
    </row>
    <row r="6545" spans="1:12" x14ac:dyDescent="0.25">
      <c r="A6545" s="19" t="s">
        <v>6589</v>
      </c>
      <c r="B6545" s="19" t="s">
        <v>8141</v>
      </c>
      <c r="C6545" s="19" t="s">
        <v>8429</v>
      </c>
      <c r="D6545" s="19" t="s">
        <v>8430</v>
      </c>
      <c r="E6545" s="20" t="s">
        <v>21</v>
      </c>
      <c r="F6545" s="19" t="s">
        <v>21</v>
      </c>
      <c r="G6545" s="180">
        <v>101327</v>
      </c>
      <c r="H6545" s="19" t="s">
        <v>9146</v>
      </c>
      <c r="I6545" s="19" t="s">
        <v>21134</v>
      </c>
      <c r="J6545" s="19" t="s">
        <v>23</v>
      </c>
      <c r="K6545" s="20" t="s">
        <v>9682</v>
      </c>
      <c r="L6545" s="19" t="s">
        <v>8796</v>
      </c>
    </row>
    <row r="6546" spans="1:12" x14ac:dyDescent="0.25">
      <c r="A6546" s="19" t="s">
        <v>6589</v>
      </c>
      <c r="B6546" s="19" t="s">
        <v>8141</v>
      </c>
      <c r="C6546" s="19" t="s">
        <v>8429</v>
      </c>
      <c r="D6546" s="19" t="s">
        <v>8430</v>
      </c>
      <c r="E6546" s="20" t="s">
        <v>21</v>
      </c>
      <c r="F6546" s="19" t="s">
        <v>21</v>
      </c>
      <c r="G6546" s="180">
        <v>101328</v>
      </c>
      <c r="H6546" s="19" t="s">
        <v>9147</v>
      </c>
      <c r="I6546" s="19" t="s">
        <v>21134</v>
      </c>
      <c r="J6546" s="19" t="s">
        <v>23</v>
      </c>
      <c r="K6546" s="20" t="s">
        <v>7534</v>
      </c>
      <c r="L6546" s="19" t="s">
        <v>8796</v>
      </c>
    </row>
    <row r="6547" spans="1:12" x14ac:dyDescent="0.25">
      <c r="A6547" s="19" t="s">
        <v>6589</v>
      </c>
      <c r="B6547" s="19" t="s">
        <v>8141</v>
      </c>
      <c r="C6547" s="19" t="s">
        <v>8429</v>
      </c>
      <c r="D6547" s="19" t="s">
        <v>8430</v>
      </c>
      <c r="E6547" s="20" t="s">
        <v>21</v>
      </c>
      <c r="F6547" s="19" t="s">
        <v>21</v>
      </c>
      <c r="G6547" s="180">
        <v>101329</v>
      </c>
      <c r="H6547" s="19" t="s">
        <v>9149</v>
      </c>
      <c r="I6547" s="19" t="s">
        <v>21134</v>
      </c>
      <c r="J6547" s="19" t="s">
        <v>23</v>
      </c>
      <c r="K6547" s="20" t="s">
        <v>4981</v>
      </c>
      <c r="L6547" s="19" t="s">
        <v>8796</v>
      </c>
    </row>
    <row r="6548" spans="1:12" x14ac:dyDescent="0.25">
      <c r="A6548" s="19" t="s">
        <v>6589</v>
      </c>
      <c r="B6548" s="19" t="s">
        <v>8141</v>
      </c>
      <c r="C6548" s="19" t="s">
        <v>8429</v>
      </c>
      <c r="D6548" s="19" t="s">
        <v>8430</v>
      </c>
      <c r="E6548" s="20" t="s">
        <v>21</v>
      </c>
      <c r="F6548" s="19" t="s">
        <v>21</v>
      </c>
      <c r="G6548" s="180">
        <v>101330</v>
      </c>
      <c r="H6548" s="19" t="s">
        <v>9151</v>
      </c>
      <c r="I6548" s="19" t="s">
        <v>21134</v>
      </c>
      <c r="J6548" s="19" t="s">
        <v>23</v>
      </c>
      <c r="K6548" s="20" t="s">
        <v>4873</v>
      </c>
      <c r="L6548" s="19" t="s">
        <v>8796</v>
      </c>
    </row>
    <row r="6549" spans="1:12" x14ac:dyDescent="0.25">
      <c r="A6549" s="19" t="s">
        <v>6589</v>
      </c>
      <c r="B6549" s="19" t="s">
        <v>8141</v>
      </c>
      <c r="C6549" s="19" t="s">
        <v>8429</v>
      </c>
      <c r="D6549" s="19" t="s">
        <v>8430</v>
      </c>
      <c r="E6549" s="20" t="s">
        <v>21</v>
      </c>
      <c r="F6549" s="19" t="s">
        <v>21</v>
      </c>
      <c r="G6549" s="180">
        <v>101331</v>
      </c>
      <c r="H6549" s="19" t="s">
        <v>9152</v>
      </c>
      <c r="I6549" s="19" t="s">
        <v>21134</v>
      </c>
      <c r="J6549" s="19" t="s">
        <v>23</v>
      </c>
      <c r="K6549" s="20" t="s">
        <v>12721</v>
      </c>
      <c r="L6549" s="19" t="s">
        <v>8796</v>
      </c>
    </row>
    <row r="6550" spans="1:12" x14ac:dyDescent="0.25">
      <c r="A6550" s="19" t="s">
        <v>6589</v>
      </c>
      <c r="B6550" s="19" t="s">
        <v>8141</v>
      </c>
      <c r="C6550" s="19" t="s">
        <v>8429</v>
      </c>
      <c r="D6550" s="19" t="s">
        <v>8430</v>
      </c>
      <c r="E6550" s="20" t="s">
        <v>21</v>
      </c>
      <c r="F6550" s="19" t="s">
        <v>21</v>
      </c>
      <c r="G6550" s="180">
        <v>101332</v>
      </c>
      <c r="H6550" s="19" t="s">
        <v>9153</v>
      </c>
      <c r="I6550" s="19" t="s">
        <v>21134</v>
      </c>
      <c r="J6550" s="19" t="s">
        <v>23</v>
      </c>
      <c r="K6550" s="20" t="s">
        <v>3173</v>
      </c>
      <c r="L6550" s="19" t="s">
        <v>8796</v>
      </c>
    </row>
    <row r="6551" spans="1:12" x14ac:dyDescent="0.25">
      <c r="A6551" s="19" t="s">
        <v>6589</v>
      </c>
      <c r="B6551" s="19" t="s">
        <v>8141</v>
      </c>
      <c r="C6551" s="19" t="s">
        <v>8429</v>
      </c>
      <c r="D6551" s="19" t="s">
        <v>8430</v>
      </c>
      <c r="E6551" s="20" t="s">
        <v>21</v>
      </c>
      <c r="F6551" s="19" t="s">
        <v>21</v>
      </c>
      <c r="G6551" s="180">
        <v>101333</v>
      </c>
      <c r="H6551" s="19" t="s">
        <v>9154</v>
      </c>
      <c r="I6551" s="19" t="s">
        <v>21134</v>
      </c>
      <c r="J6551" s="19" t="s">
        <v>23</v>
      </c>
      <c r="K6551" s="20" t="s">
        <v>8800</v>
      </c>
      <c r="L6551" s="19" t="s">
        <v>8796</v>
      </c>
    </row>
    <row r="6552" spans="1:12" x14ac:dyDescent="0.25">
      <c r="A6552" s="19" t="s">
        <v>6589</v>
      </c>
      <c r="B6552" s="19" t="s">
        <v>8141</v>
      </c>
      <c r="C6552" s="19" t="s">
        <v>8429</v>
      </c>
      <c r="D6552" s="19" t="s">
        <v>8430</v>
      </c>
      <c r="E6552" s="20" t="s">
        <v>21</v>
      </c>
      <c r="F6552" s="19" t="s">
        <v>21</v>
      </c>
      <c r="G6552" s="180">
        <v>101334</v>
      </c>
      <c r="H6552" s="19" t="s">
        <v>9155</v>
      </c>
      <c r="I6552" s="19" t="s">
        <v>21134</v>
      </c>
      <c r="J6552" s="19" t="s">
        <v>23</v>
      </c>
      <c r="K6552" s="20" t="s">
        <v>12728</v>
      </c>
      <c r="L6552" s="19" t="s">
        <v>8796</v>
      </c>
    </row>
    <row r="6553" spans="1:12" x14ac:dyDescent="0.25">
      <c r="A6553" s="19" t="s">
        <v>6589</v>
      </c>
      <c r="B6553" s="19" t="s">
        <v>8141</v>
      </c>
      <c r="C6553" s="19" t="s">
        <v>8429</v>
      </c>
      <c r="D6553" s="19" t="s">
        <v>8430</v>
      </c>
      <c r="E6553" s="20" t="s">
        <v>21</v>
      </c>
      <c r="F6553" s="19" t="s">
        <v>21</v>
      </c>
      <c r="G6553" s="180">
        <v>101335</v>
      </c>
      <c r="H6553" s="19" t="s">
        <v>9156</v>
      </c>
      <c r="I6553" s="19" t="s">
        <v>21134</v>
      </c>
      <c r="J6553" s="19" t="s">
        <v>23</v>
      </c>
      <c r="K6553" s="20" t="s">
        <v>10448</v>
      </c>
      <c r="L6553" s="19" t="s">
        <v>8796</v>
      </c>
    </row>
    <row r="6554" spans="1:12" x14ac:dyDescent="0.25">
      <c r="A6554" s="19" t="s">
        <v>6589</v>
      </c>
      <c r="B6554" s="19" t="s">
        <v>8141</v>
      </c>
      <c r="C6554" s="19" t="s">
        <v>8429</v>
      </c>
      <c r="D6554" s="19" t="s">
        <v>8430</v>
      </c>
      <c r="E6554" s="20" t="s">
        <v>21</v>
      </c>
      <c r="F6554" s="19" t="s">
        <v>21</v>
      </c>
      <c r="G6554" s="180">
        <v>101336</v>
      </c>
      <c r="H6554" s="19" t="s">
        <v>9157</v>
      </c>
      <c r="I6554" s="19" t="s">
        <v>21134</v>
      </c>
      <c r="J6554" s="19" t="s">
        <v>23</v>
      </c>
      <c r="K6554" s="20" t="s">
        <v>5607</v>
      </c>
      <c r="L6554" s="19" t="s">
        <v>8796</v>
      </c>
    </row>
    <row r="6555" spans="1:12" x14ac:dyDescent="0.25">
      <c r="A6555" s="19" t="s">
        <v>6589</v>
      </c>
      <c r="B6555" s="19" t="s">
        <v>8141</v>
      </c>
      <c r="C6555" s="19" t="s">
        <v>8429</v>
      </c>
      <c r="D6555" s="19" t="s">
        <v>8430</v>
      </c>
      <c r="E6555" s="20" t="s">
        <v>21</v>
      </c>
      <c r="F6555" s="19" t="s">
        <v>21</v>
      </c>
      <c r="G6555" s="180">
        <v>101337</v>
      </c>
      <c r="H6555" s="19" t="s">
        <v>9159</v>
      </c>
      <c r="I6555" s="19" t="s">
        <v>21134</v>
      </c>
      <c r="J6555" s="19" t="s">
        <v>23</v>
      </c>
      <c r="K6555" s="20" t="s">
        <v>9657</v>
      </c>
      <c r="L6555" s="19" t="s">
        <v>8796</v>
      </c>
    </row>
    <row r="6556" spans="1:12" x14ac:dyDescent="0.25">
      <c r="A6556" s="19" t="s">
        <v>6589</v>
      </c>
      <c r="B6556" s="19" t="s">
        <v>8141</v>
      </c>
      <c r="C6556" s="19" t="s">
        <v>8429</v>
      </c>
      <c r="D6556" s="19" t="s">
        <v>8430</v>
      </c>
      <c r="E6556" s="20" t="s">
        <v>21</v>
      </c>
      <c r="F6556" s="19" t="s">
        <v>21</v>
      </c>
      <c r="G6556" s="180">
        <v>101338</v>
      </c>
      <c r="H6556" s="19" t="s">
        <v>9161</v>
      </c>
      <c r="I6556" s="19" t="s">
        <v>21134</v>
      </c>
      <c r="J6556" s="19" t="s">
        <v>23</v>
      </c>
      <c r="K6556" s="20" t="s">
        <v>6687</v>
      </c>
      <c r="L6556" s="19" t="s">
        <v>8796</v>
      </c>
    </row>
    <row r="6557" spans="1:12" x14ac:dyDescent="0.25">
      <c r="A6557" s="19" t="s">
        <v>6589</v>
      </c>
      <c r="B6557" s="19" t="s">
        <v>8141</v>
      </c>
      <c r="C6557" s="19" t="s">
        <v>8429</v>
      </c>
      <c r="D6557" s="19" t="s">
        <v>8430</v>
      </c>
      <c r="E6557" s="20" t="s">
        <v>21</v>
      </c>
      <c r="F6557" s="19" t="s">
        <v>21</v>
      </c>
      <c r="G6557" s="180">
        <v>101339</v>
      </c>
      <c r="H6557" s="19" t="s">
        <v>9162</v>
      </c>
      <c r="I6557" s="19" t="s">
        <v>21134</v>
      </c>
      <c r="J6557" s="19" t="s">
        <v>23</v>
      </c>
      <c r="K6557" s="20" t="s">
        <v>11253</v>
      </c>
      <c r="L6557" s="19" t="s">
        <v>8796</v>
      </c>
    </row>
    <row r="6558" spans="1:12" x14ac:dyDescent="0.25">
      <c r="A6558" s="19" t="s">
        <v>6589</v>
      </c>
      <c r="B6558" s="19" t="s">
        <v>8141</v>
      </c>
      <c r="C6558" s="19" t="s">
        <v>8429</v>
      </c>
      <c r="D6558" s="19" t="s">
        <v>8430</v>
      </c>
      <c r="E6558" s="20" t="s">
        <v>21</v>
      </c>
      <c r="F6558" s="19" t="s">
        <v>21</v>
      </c>
      <c r="G6558" s="180">
        <v>101340</v>
      </c>
      <c r="H6558" s="19" t="s">
        <v>9163</v>
      </c>
      <c r="I6558" s="19" t="s">
        <v>21134</v>
      </c>
      <c r="J6558" s="19" t="s">
        <v>23</v>
      </c>
      <c r="K6558" s="20" t="s">
        <v>3540</v>
      </c>
      <c r="L6558" s="19" t="s">
        <v>8796</v>
      </c>
    </row>
    <row r="6559" spans="1:12" x14ac:dyDescent="0.25">
      <c r="A6559" s="19" t="s">
        <v>6589</v>
      </c>
      <c r="B6559" s="19" t="s">
        <v>8141</v>
      </c>
      <c r="C6559" s="19" t="s">
        <v>8429</v>
      </c>
      <c r="D6559" s="19" t="s">
        <v>8430</v>
      </c>
      <c r="E6559" s="20" t="s">
        <v>21</v>
      </c>
      <c r="F6559" s="19" t="s">
        <v>21</v>
      </c>
      <c r="G6559" s="180">
        <v>101341</v>
      </c>
      <c r="H6559" s="19" t="s">
        <v>9164</v>
      </c>
      <c r="I6559" s="19" t="s">
        <v>21134</v>
      </c>
      <c r="J6559" s="19" t="s">
        <v>23</v>
      </c>
      <c r="K6559" s="20" t="s">
        <v>4732</v>
      </c>
      <c r="L6559" s="19" t="s">
        <v>8796</v>
      </c>
    </row>
    <row r="6560" spans="1:12" x14ac:dyDescent="0.25">
      <c r="A6560" s="19" t="s">
        <v>6589</v>
      </c>
      <c r="B6560" s="19" t="s">
        <v>8141</v>
      </c>
      <c r="C6560" s="19" t="s">
        <v>8429</v>
      </c>
      <c r="D6560" s="19" t="s">
        <v>8430</v>
      </c>
      <c r="E6560" s="20" t="s">
        <v>21</v>
      </c>
      <c r="F6560" s="19" t="s">
        <v>21</v>
      </c>
      <c r="G6560" s="180">
        <v>101342</v>
      </c>
      <c r="H6560" s="19" t="s">
        <v>9166</v>
      </c>
      <c r="I6560" s="19" t="s">
        <v>21134</v>
      </c>
      <c r="J6560" s="19" t="s">
        <v>23</v>
      </c>
      <c r="K6560" s="20" t="s">
        <v>506</v>
      </c>
      <c r="L6560" s="19" t="s">
        <v>8796</v>
      </c>
    </row>
    <row r="6561" spans="1:12" x14ac:dyDescent="0.25">
      <c r="A6561" s="19" t="s">
        <v>6589</v>
      </c>
      <c r="B6561" s="19" t="s">
        <v>8141</v>
      </c>
      <c r="C6561" s="19" t="s">
        <v>8429</v>
      </c>
      <c r="D6561" s="19" t="s">
        <v>8430</v>
      </c>
      <c r="E6561" s="20" t="s">
        <v>21</v>
      </c>
      <c r="F6561" s="19" t="s">
        <v>21</v>
      </c>
      <c r="G6561" s="180">
        <v>101343</v>
      </c>
      <c r="H6561" s="19" t="s">
        <v>9168</v>
      </c>
      <c r="I6561" s="19" t="s">
        <v>21134</v>
      </c>
      <c r="J6561" s="19" t="s">
        <v>23</v>
      </c>
      <c r="K6561" s="20" t="s">
        <v>5953</v>
      </c>
      <c r="L6561" s="19" t="s">
        <v>8796</v>
      </c>
    </row>
    <row r="6562" spans="1:12" x14ac:dyDescent="0.25">
      <c r="A6562" s="19" t="s">
        <v>6589</v>
      </c>
      <c r="B6562" s="19" t="s">
        <v>8141</v>
      </c>
      <c r="C6562" s="19" t="s">
        <v>8429</v>
      </c>
      <c r="D6562" s="19" t="s">
        <v>8430</v>
      </c>
      <c r="E6562" s="20" t="s">
        <v>21</v>
      </c>
      <c r="F6562" s="19" t="s">
        <v>21</v>
      </c>
      <c r="G6562" s="180">
        <v>101344</v>
      </c>
      <c r="H6562" s="19" t="s">
        <v>9169</v>
      </c>
      <c r="I6562" s="19" t="s">
        <v>21134</v>
      </c>
      <c r="J6562" s="19" t="s">
        <v>23</v>
      </c>
      <c r="K6562" s="20" t="s">
        <v>12729</v>
      </c>
      <c r="L6562" s="19" t="s">
        <v>8796</v>
      </c>
    </row>
    <row r="6563" spans="1:12" x14ac:dyDescent="0.25">
      <c r="A6563" s="19" t="s">
        <v>6589</v>
      </c>
      <c r="B6563" s="19" t="s">
        <v>8141</v>
      </c>
      <c r="C6563" s="19" t="s">
        <v>8429</v>
      </c>
      <c r="D6563" s="19" t="s">
        <v>8430</v>
      </c>
      <c r="E6563" s="20" t="s">
        <v>21</v>
      </c>
      <c r="F6563" s="19" t="s">
        <v>21</v>
      </c>
      <c r="G6563" s="180">
        <v>101345</v>
      </c>
      <c r="H6563" s="19" t="s">
        <v>9171</v>
      </c>
      <c r="I6563" s="19" t="s">
        <v>21134</v>
      </c>
      <c r="J6563" s="19" t="s">
        <v>23</v>
      </c>
      <c r="K6563" s="20" t="s">
        <v>9608</v>
      </c>
      <c r="L6563" s="19" t="s">
        <v>8796</v>
      </c>
    </row>
    <row r="6564" spans="1:12" x14ac:dyDescent="0.25">
      <c r="A6564" s="19" t="s">
        <v>6589</v>
      </c>
      <c r="B6564" s="19" t="s">
        <v>8141</v>
      </c>
      <c r="C6564" s="19" t="s">
        <v>8429</v>
      </c>
      <c r="D6564" s="19" t="s">
        <v>8430</v>
      </c>
      <c r="E6564" s="20" t="s">
        <v>21</v>
      </c>
      <c r="F6564" s="19" t="s">
        <v>21</v>
      </c>
      <c r="G6564" s="180">
        <v>101346</v>
      </c>
      <c r="H6564" s="19" t="s">
        <v>9172</v>
      </c>
      <c r="I6564" s="19" t="s">
        <v>21134</v>
      </c>
      <c r="J6564" s="19" t="s">
        <v>23</v>
      </c>
      <c r="K6564" s="20" t="s">
        <v>10394</v>
      </c>
      <c r="L6564" s="19" t="s">
        <v>8796</v>
      </c>
    </row>
    <row r="6565" spans="1:12" x14ac:dyDescent="0.25">
      <c r="A6565" s="19" t="s">
        <v>6589</v>
      </c>
      <c r="B6565" s="19" t="s">
        <v>8141</v>
      </c>
      <c r="C6565" s="19" t="s">
        <v>8429</v>
      </c>
      <c r="D6565" s="19" t="s">
        <v>8430</v>
      </c>
      <c r="E6565" s="20" t="s">
        <v>21</v>
      </c>
      <c r="F6565" s="19" t="s">
        <v>21</v>
      </c>
      <c r="G6565" s="180">
        <v>101347</v>
      </c>
      <c r="H6565" s="19" t="s">
        <v>9174</v>
      </c>
      <c r="I6565" s="19" t="s">
        <v>21134</v>
      </c>
      <c r="J6565" s="19" t="s">
        <v>23</v>
      </c>
      <c r="K6565" s="20" t="s">
        <v>10755</v>
      </c>
      <c r="L6565" s="19" t="s">
        <v>8796</v>
      </c>
    </row>
    <row r="6566" spans="1:12" x14ac:dyDescent="0.25">
      <c r="A6566" s="19" t="s">
        <v>6589</v>
      </c>
      <c r="B6566" s="19" t="s">
        <v>8141</v>
      </c>
      <c r="C6566" s="19" t="s">
        <v>8429</v>
      </c>
      <c r="D6566" s="19" t="s">
        <v>8430</v>
      </c>
      <c r="E6566" s="20" t="s">
        <v>21</v>
      </c>
      <c r="F6566" s="19" t="s">
        <v>21</v>
      </c>
      <c r="G6566" s="180">
        <v>101348</v>
      </c>
      <c r="H6566" s="19" t="s">
        <v>9175</v>
      </c>
      <c r="I6566" s="19" t="s">
        <v>21134</v>
      </c>
      <c r="J6566" s="19" t="s">
        <v>23</v>
      </c>
      <c r="K6566" s="20" t="s">
        <v>201</v>
      </c>
      <c r="L6566" s="19" t="s">
        <v>8796</v>
      </c>
    </row>
    <row r="6567" spans="1:12" x14ac:dyDescent="0.25">
      <c r="A6567" s="19" t="s">
        <v>6589</v>
      </c>
      <c r="B6567" s="19" t="s">
        <v>8141</v>
      </c>
      <c r="C6567" s="19" t="s">
        <v>8429</v>
      </c>
      <c r="D6567" s="19" t="s">
        <v>8430</v>
      </c>
      <c r="E6567" s="20" t="s">
        <v>21</v>
      </c>
      <c r="F6567" s="19" t="s">
        <v>21</v>
      </c>
      <c r="G6567" s="180">
        <v>101349</v>
      </c>
      <c r="H6567" s="19" t="s">
        <v>9176</v>
      </c>
      <c r="I6567" s="19" t="s">
        <v>21134</v>
      </c>
      <c r="J6567" s="19" t="s">
        <v>23</v>
      </c>
      <c r="K6567" s="20" t="s">
        <v>8686</v>
      </c>
      <c r="L6567" s="19" t="s">
        <v>8796</v>
      </c>
    </row>
    <row r="6568" spans="1:12" x14ac:dyDescent="0.25">
      <c r="A6568" s="19" t="s">
        <v>6589</v>
      </c>
      <c r="B6568" s="19" t="s">
        <v>8141</v>
      </c>
      <c r="C6568" s="19" t="s">
        <v>8429</v>
      </c>
      <c r="D6568" s="19" t="s">
        <v>8430</v>
      </c>
      <c r="E6568" s="20" t="s">
        <v>21</v>
      </c>
      <c r="F6568" s="19" t="s">
        <v>21</v>
      </c>
      <c r="G6568" s="180">
        <v>101350</v>
      </c>
      <c r="H6568" s="19" t="s">
        <v>9177</v>
      </c>
      <c r="I6568" s="19" t="s">
        <v>21134</v>
      </c>
      <c r="J6568" s="19" t="s">
        <v>23</v>
      </c>
      <c r="K6568" s="20" t="s">
        <v>5561</v>
      </c>
      <c r="L6568" s="19" t="s">
        <v>8796</v>
      </c>
    </row>
    <row r="6569" spans="1:12" x14ac:dyDescent="0.25">
      <c r="A6569" s="19" t="s">
        <v>6589</v>
      </c>
      <c r="B6569" s="19" t="s">
        <v>8141</v>
      </c>
      <c r="C6569" s="19" t="s">
        <v>8429</v>
      </c>
      <c r="D6569" s="19" t="s">
        <v>8430</v>
      </c>
      <c r="E6569" s="20" t="s">
        <v>21</v>
      </c>
      <c r="F6569" s="19" t="s">
        <v>21</v>
      </c>
      <c r="G6569" s="180">
        <v>101351</v>
      </c>
      <c r="H6569" s="19" t="s">
        <v>9178</v>
      </c>
      <c r="I6569" s="19" t="s">
        <v>21134</v>
      </c>
      <c r="J6569" s="19" t="s">
        <v>23</v>
      </c>
      <c r="K6569" s="20" t="s">
        <v>12730</v>
      </c>
      <c r="L6569" s="19" t="s">
        <v>8796</v>
      </c>
    </row>
    <row r="6570" spans="1:12" x14ac:dyDescent="0.25">
      <c r="A6570" s="19" t="s">
        <v>6589</v>
      </c>
      <c r="B6570" s="19" t="s">
        <v>8141</v>
      </c>
      <c r="C6570" s="19" t="s">
        <v>8429</v>
      </c>
      <c r="D6570" s="19" t="s">
        <v>8430</v>
      </c>
      <c r="E6570" s="20" t="s">
        <v>21</v>
      </c>
      <c r="F6570" s="19" t="s">
        <v>21</v>
      </c>
      <c r="G6570" s="180">
        <v>101352</v>
      </c>
      <c r="H6570" s="19" t="s">
        <v>9179</v>
      </c>
      <c r="I6570" s="19" t="s">
        <v>21134</v>
      </c>
      <c r="J6570" s="19" t="s">
        <v>23</v>
      </c>
      <c r="K6570" s="20" t="s">
        <v>6826</v>
      </c>
      <c r="L6570" s="19" t="s">
        <v>8796</v>
      </c>
    </row>
    <row r="6571" spans="1:12" x14ac:dyDescent="0.25">
      <c r="A6571" s="19" t="s">
        <v>6589</v>
      </c>
      <c r="B6571" s="19" t="s">
        <v>8141</v>
      </c>
      <c r="C6571" s="19" t="s">
        <v>8429</v>
      </c>
      <c r="D6571" s="19" t="s">
        <v>8430</v>
      </c>
      <c r="E6571" s="20" t="s">
        <v>21</v>
      </c>
      <c r="F6571" s="19" t="s">
        <v>21</v>
      </c>
      <c r="G6571" s="180">
        <v>101353</v>
      </c>
      <c r="H6571" s="19" t="s">
        <v>9180</v>
      </c>
      <c r="I6571" s="19" t="s">
        <v>21134</v>
      </c>
      <c r="J6571" s="19" t="s">
        <v>23</v>
      </c>
      <c r="K6571" s="20" t="s">
        <v>7472</v>
      </c>
      <c r="L6571" s="19" t="s">
        <v>8796</v>
      </c>
    </row>
    <row r="6572" spans="1:12" x14ac:dyDescent="0.25">
      <c r="A6572" s="19" t="s">
        <v>6589</v>
      </c>
      <c r="B6572" s="19" t="s">
        <v>8141</v>
      </c>
      <c r="C6572" s="19" t="s">
        <v>8429</v>
      </c>
      <c r="D6572" s="19" t="s">
        <v>8430</v>
      </c>
      <c r="E6572" s="20" t="s">
        <v>21</v>
      </c>
      <c r="F6572" s="19" t="s">
        <v>21</v>
      </c>
      <c r="G6572" s="180">
        <v>101354</v>
      </c>
      <c r="H6572" s="19" t="s">
        <v>9181</v>
      </c>
      <c r="I6572" s="19" t="s">
        <v>21134</v>
      </c>
      <c r="J6572" s="19" t="s">
        <v>23</v>
      </c>
      <c r="K6572" s="20" t="s">
        <v>1266</v>
      </c>
      <c r="L6572" s="19" t="s">
        <v>8796</v>
      </c>
    </row>
    <row r="6573" spans="1:12" x14ac:dyDescent="0.25">
      <c r="A6573" s="19" t="s">
        <v>6589</v>
      </c>
      <c r="B6573" s="19" t="s">
        <v>8141</v>
      </c>
      <c r="C6573" s="19" t="s">
        <v>8429</v>
      </c>
      <c r="D6573" s="19" t="s">
        <v>8430</v>
      </c>
      <c r="E6573" s="20" t="s">
        <v>21</v>
      </c>
      <c r="F6573" s="19" t="s">
        <v>21</v>
      </c>
      <c r="G6573" s="180">
        <v>101355</v>
      </c>
      <c r="H6573" s="19" t="s">
        <v>9183</v>
      </c>
      <c r="I6573" s="19" t="s">
        <v>21134</v>
      </c>
      <c r="J6573" s="19" t="s">
        <v>23</v>
      </c>
      <c r="K6573" s="20" t="s">
        <v>3849</v>
      </c>
      <c r="L6573" s="19" t="s">
        <v>8796</v>
      </c>
    </row>
    <row r="6574" spans="1:12" x14ac:dyDescent="0.25">
      <c r="A6574" s="19" t="s">
        <v>6589</v>
      </c>
      <c r="B6574" s="19" t="s">
        <v>8141</v>
      </c>
      <c r="C6574" s="19" t="s">
        <v>8429</v>
      </c>
      <c r="D6574" s="19" t="s">
        <v>8430</v>
      </c>
      <c r="E6574" s="20" t="s">
        <v>21</v>
      </c>
      <c r="F6574" s="19" t="s">
        <v>21</v>
      </c>
      <c r="G6574" s="180">
        <v>101356</v>
      </c>
      <c r="H6574" s="19" t="s">
        <v>9184</v>
      </c>
      <c r="I6574" s="19" t="s">
        <v>21134</v>
      </c>
      <c r="J6574" s="19" t="s">
        <v>23</v>
      </c>
      <c r="K6574" s="20" t="s">
        <v>12721</v>
      </c>
      <c r="L6574" s="19" t="s">
        <v>8796</v>
      </c>
    </row>
    <row r="6575" spans="1:12" x14ac:dyDescent="0.25">
      <c r="A6575" s="19" t="s">
        <v>6589</v>
      </c>
      <c r="B6575" s="19" t="s">
        <v>8141</v>
      </c>
      <c r="C6575" s="19" t="s">
        <v>8429</v>
      </c>
      <c r="D6575" s="19" t="s">
        <v>8430</v>
      </c>
      <c r="E6575" s="20" t="s">
        <v>21</v>
      </c>
      <c r="F6575" s="19" t="s">
        <v>21</v>
      </c>
      <c r="G6575" s="180">
        <v>101357</v>
      </c>
      <c r="H6575" s="19" t="s">
        <v>9185</v>
      </c>
      <c r="I6575" s="19" t="s">
        <v>21134</v>
      </c>
      <c r="J6575" s="19" t="s">
        <v>23</v>
      </c>
      <c r="K6575" s="20" t="s">
        <v>12731</v>
      </c>
      <c r="L6575" s="19" t="s">
        <v>8796</v>
      </c>
    </row>
    <row r="6576" spans="1:12" x14ac:dyDescent="0.25">
      <c r="A6576" s="19" t="s">
        <v>6589</v>
      </c>
      <c r="B6576" s="19" t="s">
        <v>8141</v>
      </c>
      <c r="C6576" s="19" t="s">
        <v>8429</v>
      </c>
      <c r="D6576" s="19" t="s">
        <v>8430</v>
      </c>
      <c r="E6576" s="20" t="s">
        <v>21</v>
      </c>
      <c r="F6576" s="19" t="s">
        <v>21</v>
      </c>
      <c r="G6576" s="180">
        <v>101358</v>
      </c>
      <c r="H6576" s="19" t="s">
        <v>9186</v>
      </c>
      <c r="I6576" s="19" t="s">
        <v>21134</v>
      </c>
      <c r="J6576" s="19" t="s">
        <v>23</v>
      </c>
      <c r="K6576" s="20" t="s">
        <v>8721</v>
      </c>
      <c r="L6576" s="19" t="s">
        <v>8796</v>
      </c>
    </row>
    <row r="6577" spans="1:12" x14ac:dyDescent="0.25">
      <c r="A6577" s="19" t="s">
        <v>6589</v>
      </c>
      <c r="B6577" s="19" t="s">
        <v>8141</v>
      </c>
      <c r="C6577" s="19" t="s">
        <v>8429</v>
      </c>
      <c r="D6577" s="19" t="s">
        <v>8430</v>
      </c>
      <c r="E6577" s="20" t="s">
        <v>21</v>
      </c>
      <c r="F6577" s="19" t="s">
        <v>21</v>
      </c>
      <c r="G6577" s="180">
        <v>101359</v>
      </c>
      <c r="H6577" s="19" t="s">
        <v>9188</v>
      </c>
      <c r="I6577" s="19" t="s">
        <v>21134</v>
      </c>
      <c r="J6577" s="19" t="s">
        <v>23</v>
      </c>
      <c r="K6577" s="20" t="s">
        <v>12732</v>
      </c>
      <c r="L6577" s="19" t="s">
        <v>8796</v>
      </c>
    </row>
    <row r="6578" spans="1:12" x14ac:dyDescent="0.25">
      <c r="A6578" s="19" t="s">
        <v>6589</v>
      </c>
      <c r="B6578" s="19" t="s">
        <v>8141</v>
      </c>
      <c r="C6578" s="19" t="s">
        <v>8429</v>
      </c>
      <c r="D6578" s="19" t="s">
        <v>8430</v>
      </c>
      <c r="E6578" s="20" t="s">
        <v>21</v>
      </c>
      <c r="F6578" s="19" t="s">
        <v>21</v>
      </c>
      <c r="G6578" s="180">
        <v>101360</v>
      </c>
      <c r="H6578" s="19" t="s">
        <v>9189</v>
      </c>
      <c r="I6578" s="19" t="s">
        <v>21134</v>
      </c>
      <c r="J6578" s="19" t="s">
        <v>23</v>
      </c>
      <c r="K6578" s="20" t="s">
        <v>12733</v>
      </c>
      <c r="L6578" s="19" t="s">
        <v>8796</v>
      </c>
    </row>
    <row r="6579" spans="1:12" x14ac:dyDescent="0.25">
      <c r="A6579" s="19" t="s">
        <v>6589</v>
      </c>
      <c r="B6579" s="19" t="s">
        <v>8141</v>
      </c>
      <c r="C6579" s="19" t="s">
        <v>8429</v>
      </c>
      <c r="D6579" s="19" t="s">
        <v>8430</v>
      </c>
      <c r="E6579" s="20" t="s">
        <v>21</v>
      </c>
      <c r="F6579" s="19" t="s">
        <v>21</v>
      </c>
      <c r="G6579" s="180">
        <v>101361</v>
      </c>
      <c r="H6579" s="19" t="s">
        <v>9190</v>
      </c>
      <c r="I6579" s="19" t="s">
        <v>21134</v>
      </c>
      <c r="J6579" s="19" t="s">
        <v>23</v>
      </c>
      <c r="K6579" s="20" t="s">
        <v>12734</v>
      </c>
      <c r="L6579" s="19" t="s">
        <v>8796</v>
      </c>
    </row>
    <row r="6580" spans="1:12" x14ac:dyDescent="0.25">
      <c r="A6580" s="19" t="s">
        <v>6589</v>
      </c>
      <c r="B6580" s="19" t="s">
        <v>8141</v>
      </c>
      <c r="C6580" s="19" t="s">
        <v>8429</v>
      </c>
      <c r="D6580" s="19" t="s">
        <v>8430</v>
      </c>
      <c r="E6580" s="20" t="s">
        <v>21</v>
      </c>
      <c r="F6580" s="19" t="s">
        <v>21</v>
      </c>
      <c r="G6580" s="180">
        <v>101362</v>
      </c>
      <c r="H6580" s="19" t="s">
        <v>9191</v>
      </c>
      <c r="I6580" s="19" t="s">
        <v>21134</v>
      </c>
      <c r="J6580" s="19" t="s">
        <v>23</v>
      </c>
      <c r="K6580" s="20" t="s">
        <v>8658</v>
      </c>
      <c r="L6580" s="19" t="s">
        <v>8796</v>
      </c>
    </row>
    <row r="6581" spans="1:12" x14ac:dyDescent="0.25">
      <c r="A6581" s="19" t="s">
        <v>6589</v>
      </c>
      <c r="B6581" s="19" t="s">
        <v>8141</v>
      </c>
      <c r="C6581" s="19" t="s">
        <v>8429</v>
      </c>
      <c r="D6581" s="19" t="s">
        <v>8430</v>
      </c>
      <c r="E6581" s="20" t="s">
        <v>21</v>
      </c>
      <c r="F6581" s="19" t="s">
        <v>21</v>
      </c>
      <c r="G6581" s="180">
        <v>101363</v>
      </c>
      <c r="H6581" s="19" t="s">
        <v>9192</v>
      </c>
      <c r="I6581" s="19" t="s">
        <v>21134</v>
      </c>
      <c r="J6581" s="19" t="s">
        <v>23</v>
      </c>
      <c r="K6581" s="20" t="s">
        <v>12719</v>
      </c>
      <c r="L6581" s="19" t="s">
        <v>8796</v>
      </c>
    </row>
    <row r="6582" spans="1:12" x14ac:dyDescent="0.25">
      <c r="A6582" s="19" t="s">
        <v>6589</v>
      </c>
      <c r="B6582" s="19" t="s">
        <v>8141</v>
      </c>
      <c r="C6582" s="19" t="s">
        <v>8429</v>
      </c>
      <c r="D6582" s="19" t="s">
        <v>8430</v>
      </c>
      <c r="E6582" s="20" t="s">
        <v>21</v>
      </c>
      <c r="F6582" s="19" t="s">
        <v>21</v>
      </c>
      <c r="G6582" s="180">
        <v>101364</v>
      </c>
      <c r="H6582" s="19" t="s">
        <v>9193</v>
      </c>
      <c r="I6582" s="19" t="s">
        <v>21134</v>
      </c>
      <c r="J6582" s="19" t="s">
        <v>23</v>
      </c>
      <c r="K6582" s="20" t="s">
        <v>10093</v>
      </c>
      <c r="L6582" s="19" t="s">
        <v>8796</v>
      </c>
    </row>
    <row r="6583" spans="1:12" x14ac:dyDescent="0.25">
      <c r="A6583" s="19" t="s">
        <v>6589</v>
      </c>
      <c r="B6583" s="19" t="s">
        <v>8141</v>
      </c>
      <c r="C6583" s="19" t="s">
        <v>8429</v>
      </c>
      <c r="D6583" s="19" t="s">
        <v>8430</v>
      </c>
      <c r="E6583" s="20" t="s">
        <v>21</v>
      </c>
      <c r="F6583" s="19" t="s">
        <v>21</v>
      </c>
      <c r="G6583" s="180">
        <v>101365</v>
      </c>
      <c r="H6583" s="19" t="s">
        <v>9194</v>
      </c>
      <c r="I6583" s="19" t="s">
        <v>21134</v>
      </c>
      <c r="J6583" s="19" t="s">
        <v>23</v>
      </c>
      <c r="K6583" s="20" t="s">
        <v>12722</v>
      </c>
      <c r="L6583" s="19" t="s">
        <v>8796</v>
      </c>
    </row>
    <row r="6584" spans="1:12" x14ac:dyDescent="0.25">
      <c r="A6584" s="19" t="s">
        <v>6589</v>
      </c>
      <c r="B6584" s="19" t="s">
        <v>8141</v>
      </c>
      <c r="C6584" s="19" t="s">
        <v>8429</v>
      </c>
      <c r="D6584" s="19" t="s">
        <v>8430</v>
      </c>
      <c r="E6584" s="20" t="s">
        <v>21</v>
      </c>
      <c r="F6584" s="19" t="s">
        <v>21</v>
      </c>
      <c r="G6584" s="180">
        <v>101366</v>
      </c>
      <c r="H6584" s="19" t="s">
        <v>9196</v>
      </c>
      <c r="I6584" s="19" t="s">
        <v>21134</v>
      </c>
      <c r="J6584" s="19" t="s">
        <v>23</v>
      </c>
      <c r="K6584" s="20" t="s">
        <v>4524</v>
      </c>
      <c r="L6584" s="19" t="s">
        <v>8796</v>
      </c>
    </row>
    <row r="6585" spans="1:12" x14ac:dyDescent="0.25">
      <c r="A6585" s="19" t="s">
        <v>6589</v>
      </c>
      <c r="B6585" s="19" t="s">
        <v>8141</v>
      </c>
      <c r="C6585" s="19" t="s">
        <v>8429</v>
      </c>
      <c r="D6585" s="19" t="s">
        <v>8430</v>
      </c>
      <c r="E6585" s="20" t="s">
        <v>21</v>
      </c>
      <c r="F6585" s="19" t="s">
        <v>21</v>
      </c>
      <c r="G6585" s="180">
        <v>101367</v>
      </c>
      <c r="H6585" s="19" t="s">
        <v>9198</v>
      </c>
      <c r="I6585" s="19" t="s">
        <v>21134</v>
      </c>
      <c r="J6585" s="19" t="s">
        <v>23</v>
      </c>
      <c r="K6585" s="20" t="s">
        <v>8906</v>
      </c>
      <c r="L6585" s="19" t="s">
        <v>8796</v>
      </c>
    </row>
    <row r="6586" spans="1:12" x14ac:dyDescent="0.25">
      <c r="A6586" s="19" t="s">
        <v>6589</v>
      </c>
      <c r="B6586" s="19" t="s">
        <v>8141</v>
      </c>
      <c r="C6586" s="19" t="s">
        <v>8429</v>
      </c>
      <c r="D6586" s="19" t="s">
        <v>8430</v>
      </c>
      <c r="E6586" s="20" t="s">
        <v>21</v>
      </c>
      <c r="F6586" s="19" t="s">
        <v>21</v>
      </c>
      <c r="G6586" s="180">
        <v>101368</v>
      </c>
      <c r="H6586" s="19" t="s">
        <v>9199</v>
      </c>
      <c r="I6586" s="19" t="s">
        <v>21134</v>
      </c>
      <c r="J6586" s="19" t="s">
        <v>23</v>
      </c>
      <c r="K6586" s="20" t="s">
        <v>3486</v>
      </c>
      <c r="L6586" s="19" t="s">
        <v>8796</v>
      </c>
    </row>
    <row r="6587" spans="1:12" x14ac:dyDescent="0.25">
      <c r="A6587" s="19" t="s">
        <v>6589</v>
      </c>
      <c r="B6587" s="19" t="s">
        <v>8141</v>
      </c>
      <c r="C6587" s="19" t="s">
        <v>8429</v>
      </c>
      <c r="D6587" s="19" t="s">
        <v>8430</v>
      </c>
      <c r="E6587" s="20" t="s">
        <v>21</v>
      </c>
      <c r="F6587" s="19" t="s">
        <v>21</v>
      </c>
      <c r="G6587" s="180">
        <v>101369</v>
      </c>
      <c r="H6587" s="19" t="s">
        <v>9200</v>
      </c>
      <c r="I6587" s="19" t="s">
        <v>21134</v>
      </c>
      <c r="J6587" s="19" t="s">
        <v>23</v>
      </c>
      <c r="K6587" s="20" t="s">
        <v>12735</v>
      </c>
      <c r="L6587" s="19" t="s">
        <v>8796</v>
      </c>
    </row>
    <row r="6588" spans="1:12" x14ac:dyDescent="0.25">
      <c r="A6588" s="19" t="s">
        <v>6589</v>
      </c>
      <c r="B6588" s="19" t="s">
        <v>8141</v>
      </c>
      <c r="C6588" s="19" t="s">
        <v>8429</v>
      </c>
      <c r="D6588" s="19" t="s">
        <v>8430</v>
      </c>
      <c r="E6588" s="20" t="s">
        <v>21</v>
      </c>
      <c r="F6588" s="19" t="s">
        <v>21</v>
      </c>
      <c r="G6588" s="180">
        <v>101370</v>
      </c>
      <c r="H6588" s="19" t="s">
        <v>9202</v>
      </c>
      <c r="I6588" s="19" t="s">
        <v>21134</v>
      </c>
      <c r="J6588" s="19" t="s">
        <v>23</v>
      </c>
      <c r="K6588" s="20" t="s">
        <v>11882</v>
      </c>
      <c r="L6588" s="19" t="s">
        <v>8796</v>
      </c>
    </row>
    <row r="6589" spans="1:12" x14ac:dyDescent="0.25">
      <c r="A6589" s="19" t="s">
        <v>6589</v>
      </c>
      <c r="B6589" s="19" t="s">
        <v>8141</v>
      </c>
      <c r="C6589" s="19" t="s">
        <v>8429</v>
      </c>
      <c r="D6589" s="19" t="s">
        <v>8430</v>
      </c>
      <c r="E6589" s="20" t="s">
        <v>21</v>
      </c>
      <c r="F6589" s="19" t="s">
        <v>21</v>
      </c>
      <c r="G6589" s="180">
        <v>101371</v>
      </c>
      <c r="H6589" s="19" t="s">
        <v>9204</v>
      </c>
      <c r="I6589" s="19" t="s">
        <v>21134</v>
      </c>
      <c r="J6589" s="19" t="s">
        <v>23</v>
      </c>
      <c r="K6589" s="20" t="s">
        <v>2502</v>
      </c>
      <c r="L6589" s="19" t="s">
        <v>8796</v>
      </c>
    </row>
    <row r="6590" spans="1:12" x14ac:dyDescent="0.25">
      <c r="A6590" s="19" t="s">
        <v>6589</v>
      </c>
      <c r="B6590" s="19" t="s">
        <v>8141</v>
      </c>
      <c r="C6590" s="19" t="s">
        <v>8429</v>
      </c>
      <c r="D6590" s="19" t="s">
        <v>8430</v>
      </c>
      <c r="E6590" s="20" t="s">
        <v>21</v>
      </c>
      <c r="F6590" s="19" t="s">
        <v>21</v>
      </c>
      <c r="G6590" s="180">
        <v>101372</v>
      </c>
      <c r="H6590" s="19" t="s">
        <v>9205</v>
      </c>
      <c r="I6590" s="19" t="s">
        <v>21134</v>
      </c>
      <c r="J6590" s="19" t="s">
        <v>23</v>
      </c>
      <c r="K6590" s="20" t="s">
        <v>1487</v>
      </c>
      <c r="L6590" s="19" t="s">
        <v>8796</v>
      </c>
    </row>
    <row r="6591" spans="1:12" x14ac:dyDescent="0.25">
      <c r="A6591" s="19" t="s">
        <v>6589</v>
      </c>
      <c r="B6591" s="19" t="s">
        <v>8141</v>
      </c>
      <c r="C6591" s="19" t="s">
        <v>8429</v>
      </c>
      <c r="D6591" s="19" t="s">
        <v>8430</v>
      </c>
      <c r="E6591" s="20" t="s">
        <v>21</v>
      </c>
      <c r="F6591" s="19" t="s">
        <v>21</v>
      </c>
      <c r="G6591" s="180">
        <v>101373</v>
      </c>
      <c r="H6591" s="19" t="s">
        <v>9206</v>
      </c>
      <c r="I6591" s="19" t="s">
        <v>876</v>
      </c>
      <c r="J6591" s="19" t="s">
        <v>23</v>
      </c>
      <c r="K6591" s="20" t="s">
        <v>8005</v>
      </c>
      <c r="L6591" s="19" t="s">
        <v>8796</v>
      </c>
    </row>
    <row r="6592" spans="1:12" x14ac:dyDescent="0.25">
      <c r="A6592" s="19" t="s">
        <v>6589</v>
      </c>
      <c r="B6592" s="19" t="s">
        <v>8141</v>
      </c>
      <c r="C6592" s="19" t="s">
        <v>8429</v>
      </c>
      <c r="D6592" s="19" t="s">
        <v>8430</v>
      </c>
      <c r="E6592" s="20" t="s">
        <v>21</v>
      </c>
      <c r="F6592" s="19" t="s">
        <v>21</v>
      </c>
      <c r="G6592" s="180">
        <v>101374</v>
      </c>
      <c r="H6592" s="19" t="s">
        <v>8794</v>
      </c>
      <c r="I6592" s="19" t="s">
        <v>21134</v>
      </c>
      <c r="J6592" s="19" t="s">
        <v>23</v>
      </c>
      <c r="K6592" s="20" t="s">
        <v>12736</v>
      </c>
      <c r="L6592" s="19" t="s">
        <v>8796</v>
      </c>
    </row>
    <row r="6593" spans="1:12" x14ac:dyDescent="0.25">
      <c r="A6593" s="19" t="s">
        <v>6589</v>
      </c>
      <c r="B6593" s="19" t="s">
        <v>8141</v>
      </c>
      <c r="C6593" s="19" t="s">
        <v>8429</v>
      </c>
      <c r="D6593" s="19" t="s">
        <v>8430</v>
      </c>
      <c r="E6593" s="20" t="s">
        <v>21</v>
      </c>
      <c r="F6593" s="19" t="s">
        <v>21</v>
      </c>
      <c r="G6593" s="180">
        <v>101375</v>
      </c>
      <c r="H6593" s="19" t="s">
        <v>9207</v>
      </c>
      <c r="I6593" s="19" t="s">
        <v>21134</v>
      </c>
      <c r="J6593" s="19" t="s">
        <v>23</v>
      </c>
      <c r="K6593" s="20" t="s">
        <v>12737</v>
      </c>
      <c r="L6593" s="19" t="s">
        <v>8796</v>
      </c>
    </row>
    <row r="6594" spans="1:12" x14ac:dyDescent="0.25">
      <c r="A6594" s="19" t="s">
        <v>6589</v>
      </c>
      <c r="B6594" s="19" t="s">
        <v>8141</v>
      </c>
      <c r="C6594" s="19" t="s">
        <v>8429</v>
      </c>
      <c r="D6594" s="19" t="s">
        <v>8430</v>
      </c>
      <c r="E6594" s="20" t="s">
        <v>21</v>
      </c>
      <c r="F6594" s="19" t="s">
        <v>21</v>
      </c>
      <c r="G6594" s="180">
        <v>101376</v>
      </c>
      <c r="H6594" s="19" t="s">
        <v>9208</v>
      </c>
      <c r="I6594" s="19" t="s">
        <v>21134</v>
      </c>
      <c r="J6594" s="19" t="s">
        <v>23</v>
      </c>
      <c r="K6594" s="20" t="s">
        <v>12738</v>
      </c>
      <c r="L6594" s="19" t="s">
        <v>8796</v>
      </c>
    </row>
    <row r="6595" spans="1:12" x14ac:dyDescent="0.25">
      <c r="A6595" s="19" t="s">
        <v>6589</v>
      </c>
      <c r="B6595" s="19" t="s">
        <v>8141</v>
      </c>
      <c r="C6595" s="19" t="s">
        <v>8429</v>
      </c>
      <c r="D6595" s="19" t="s">
        <v>8430</v>
      </c>
      <c r="E6595" s="20" t="s">
        <v>21</v>
      </c>
      <c r="F6595" s="19" t="s">
        <v>21</v>
      </c>
      <c r="G6595" s="180">
        <v>101377</v>
      </c>
      <c r="H6595" s="19" t="s">
        <v>8801</v>
      </c>
      <c r="I6595" s="19" t="s">
        <v>21134</v>
      </c>
      <c r="J6595" s="19" t="s">
        <v>23</v>
      </c>
      <c r="K6595" s="20" t="s">
        <v>12739</v>
      </c>
      <c r="L6595" s="19" t="s">
        <v>8796</v>
      </c>
    </row>
    <row r="6596" spans="1:12" x14ac:dyDescent="0.25">
      <c r="A6596" s="19" t="s">
        <v>6589</v>
      </c>
      <c r="B6596" s="19" t="s">
        <v>8141</v>
      </c>
      <c r="C6596" s="19" t="s">
        <v>8429</v>
      </c>
      <c r="D6596" s="19" t="s">
        <v>8430</v>
      </c>
      <c r="E6596" s="20" t="s">
        <v>21</v>
      </c>
      <c r="F6596" s="19" t="s">
        <v>21</v>
      </c>
      <c r="G6596" s="180">
        <v>101378</v>
      </c>
      <c r="H6596" s="19" t="s">
        <v>9067</v>
      </c>
      <c r="I6596" s="19" t="s">
        <v>21134</v>
      </c>
      <c r="J6596" s="19" t="s">
        <v>23</v>
      </c>
      <c r="K6596" s="20" t="s">
        <v>12740</v>
      </c>
      <c r="L6596" s="19" t="s">
        <v>8796</v>
      </c>
    </row>
    <row r="6597" spans="1:12" x14ac:dyDescent="0.25">
      <c r="A6597" s="19" t="s">
        <v>6589</v>
      </c>
      <c r="B6597" s="19" t="s">
        <v>8141</v>
      </c>
      <c r="C6597" s="19" t="s">
        <v>8429</v>
      </c>
      <c r="D6597" s="19" t="s">
        <v>8430</v>
      </c>
      <c r="E6597" s="20" t="s">
        <v>21</v>
      </c>
      <c r="F6597" s="19" t="s">
        <v>21</v>
      </c>
      <c r="G6597" s="180">
        <v>101379</v>
      </c>
      <c r="H6597" s="19" t="s">
        <v>9209</v>
      </c>
      <c r="I6597" s="19" t="s">
        <v>21134</v>
      </c>
      <c r="J6597" s="19" t="s">
        <v>23</v>
      </c>
      <c r="K6597" s="20" t="s">
        <v>12741</v>
      </c>
      <c r="L6597" s="19" t="s">
        <v>8796</v>
      </c>
    </row>
    <row r="6598" spans="1:12" x14ac:dyDescent="0.25">
      <c r="A6598" s="19" t="s">
        <v>6589</v>
      </c>
      <c r="B6598" s="19" t="s">
        <v>8141</v>
      </c>
      <c r="C6598" s="19" t="s">
        <v>8429</v>
      </c>
      <c r="D6598" s="19" t="s">
        <v>8430</v>
      </c>
      <c r="E6598" s="20" t="s">
        <v>21</v>
      </c>
      <c r="F6598" s="19" t="s">
        <v>21</v>
      </c>
      <c r="G6598" s="180">
        <v>101380</v>
      </c>
      <c r="H6598" s="19" t="s">
        <v>8803</v>
      </c>
      <c r="I6598" s="19" t="s">
        <v>21134</v>
      </c>
      <c r="J6598" s="19" t="s">
        <v>23</v>
      </c>
      <c r="K6598" s="20" t="s">
        <v>12742</v>
      </c>
      <c r="L6598" s="19" t="s">
        <v>8796</v>
      </c>
    </row>
    <row r="6599" spans="1:12" x14ac:dyDescent="0.25">
      <c r="A6599" s="19" t="s">
        <v>6589</v>
      </c>
      <c r="B6599" s="19" t="s">
        <v>8141</v>
      </c>
      <c r="C6599" s="19" t="s">
        <v>8429</v>
      </c>
      <c r="D6599" s="19" t="s">
        <v>8430</v>
      </c>
      <c r="E6599" s="20" t="s">
        <v>21</v>
      </c>
      <c r="F6599" s="19" t="s">
        <v>21</v>
      </c>
      <c r="G6599" s="180">
        <v>101381</v>
      </c>
      <c r="H6599" s="19" t="s">
        <v>8805</v>
      </c>
      <c r="I6599" s="19" t="s">
        <v>21134</v>
      </c>
      <c r="J6599" s="19" t="s">
        <v>23</v>
      </c>
      <c r="K6599" s="20" t="s">
        <v>12743</v>
      </c>
      <c r="L6599" s="19" t="s">
        <v>8796</v>
      </c>
    </row>
    <row r="6600" spans="1:12" x14ac:dyDescent="0.25">
      <c r="A6600" s="19" t="s">
        <v>6589</v>
      </c>
      <c r="B6600" s="19" t="s">
        <v>8141</v>
      </c>
      <c r="C6600" s="19" t="s">
        <v>8429</v>
      </c>
      <c r="D6600" s="19" t="s">
        <v>8430</v>
      </c>
      <c r="E6600" s="20" t="s">
        <v>21</v>
      </c>
      <c r="F6600" s="19" t="s">
        <v>21</v>
      </c>
      <c r="G6600" s="180">
        <v>101382</v>
      </c>
      <c r="H6600" s="19" t="s">
        <v>9210</v>
      </c>
      <c r="I6600" s="19" t="s">
        <v>21134</v>
      </c>
      <c r="J6600" s="19" t="s">
        <v>23</v>
      </c>
      <c r="K6600" s="20" t="s">
        <v>12744</v>
      </c>
      <c r="L6600" s="19" t="s">
        <v>8796</v>
      </c>
    </row>
    <row r="6601" spans="1:12" x14ac:dyDescent="0.25">
      <c r="A6601" s="19" t="s">
        <v>6589</v>
      </c>
      <c r="B6601" s="19" t="s">
        <v>8141</v>
      </c>
      <c r="C6601" s="19" t="s">
        <v>8429</v>
      </c>
      <c r="D6601" s="19" t="s">
        <v>8430</v>
      </c>
      <c r="E6601" s="20" t="s">
        <v>21</v>
      </c>
      <c r="F6601" s="19" t="s">
        <v>21</v>
      </c>
      <c r="G6601" s="180">
        <v>101383</v>
      </c>
      <c r="H6601" s="19" t="s">
        <v>9069</v>
      </c>
      <c r="I6601" s="19" t="s">
        <v>21134</v>
      </c>
      <c r="J6601" s="19" t="s">
        <v>23</v>
      </c>
      <c r="K6601" s="20" t="s">
        <v>12745</v>
      </c>
      <c r="L6601" s="19" t="s">
        <v>8796</v>
      </c>
    </row>
    <row r="6602" spans="1:12" x14ac:dyDescent="0.25">
      <c r="A6602" s="19" t="s">
        <v>6589</v>
      </c>
      <c r="B6602" s="19" t="s">
        <v>8141</v>
      </c>
      <c r="C6602" s="19" t="s">
        <v>8429</v>
      </c>
      <c r="D6602" s="19" t="s">
        <v>8430</v>
      </c>
      <c r="E6602" s="20" t="s">
        <v>21</v>
      </c>
      <c r="F6602" s="19" t="s">
        <v>21</v>
      </c>
      <c r="G6602" s="180">
        <v>101384</v>
      </c>
      <c r="H6602" s="19" t="s">
        <v>8810</v>
      </c>
      <c r="I6602" s="19" t="s">
        <v>21134</v>
      </c>
      <c r="J6602" s="19" t="s">
        <v>23</v>
      </c>
      <c r="K6602" s="20" t="s">
        <v>12746</v>
      </c>
      <c r="L6602" s="19" t="s">
        <v>8796</v>
      </c>
    </row>
    <row r="6603" spans="1:12" x14ac:dyDescent="0.25">
      <c r="A6603" s="19" t="s">
        <v>6589</v>
      </c>
      <c r="B6603" s="19" t="s">
        <v>8141</v>
      </c>
      <c r="C6603" s="19" t="s">
        <v>8429</v>
      </c>
      <c r="D6603" s="19" t="s">
        <v>8430</v>
      </c>
      <c r="E6603" s="20" t="s">
        <v>21</v>
      </c>
      <c r="F6603" s="19" t="s">
        <v>21</v>
      </c>
      <c r="G6603" s="180">
        <v>101385</v>
      </c>
      <c r="H6603" s="19" t="s">
        <v>9211</v>
      </c>
      <c r="I6603" s="19" t="s">
        <v>21134</v>
      </c>
      <c r="J6603" s="19" t="s">
        <v>23</v>
      </c>
      <c r="K6603" s="20" t="s">
        <v>12747</v>
      </c>
      <c r="L6603" s="19" t="s">
        <v>8796</v>
      </c>
    </row>
    <row r="6604" spans="1:12" x14ac:dyDescent="0.25">
      <c r="A6604" s="19" t="s">
        <v>6589</v>
      </c>
      <c r="B6604" s="19" t="s">
        <v>8141</v>
      </c>
      <c r="C6604" s="19" t="s">
        <v>8429</v>
      </c>
      <c r="D6604" s="19" t="s">
        <v>8430</v>
      </c>
      <c r="E6604" s="20" t="s">
        <v>21</v>
      </c>
      <c r="F6604" s="19" t="s">
        <v>21</v>
      </c>
      <c r="G6604" s="180">
        <v>101386</v>
      </c>
      <c r="H6604" s="19" t="s">
        <v>8813</v>
      </c>
      <c r="I6604" s="19" t="s">
        <v>21134</v>
      </c>
      <c r="J6604" s="19" t="s">
        <v>23</v>
      </c>
      <c r="K6604" s="20" t="s">
        <v>12748</v>
      </c>
      <c r="L6604" s="19" t="s">
        <v>8796</v>
      </c>
    </row>
    <row r="6605" spans="1:12" x14ac:dyDescent="0.25">
      <c r="A6605" s="19" t="s">
        <v>6589</v>
      </c>
      <c r="B6605" s="19" t="s">
        <v>8141</v>
      </c>
      <c r="C6605" s="19" t="s">
        <v>8429</v>
      </c>
      <c r="D6605" s="19" t="s">
        <v>8430</v>
      </c>
      <c r="E6605" s="20" t="s">
        <v>21</v>
      </c>
      <c r="F6605" s="19" t="s">
        <v>21</v>
      </c>
      <c r="G6605" s="180">
        <v>101387</v>
      </c>
      <c r="H6605" s="19" t="s">
        <v>9212</v>
      </c>
      <c r="I6605" s="19" t="s">
        <v>21134</v>
      </c>
      <c r="J6605" s="19" t="s">
        <v>23</v>
      </c>
      <c r="K6605" s="20" t="s">
        <v>12749</v>
      </c>
      <c r="L6605" s="19" t="s">
        <v>8796</v>
      </c>
    </row>
    <row r="6606" spans="1:12" x14ac:dyDescent="0.25">
      <c r="A6606" s="19" t="s">
        <v>6589</v>
      </c>
      <c r="B6606" s="19" t="s">
        <v>8141</v>
      </c>
      <c r="C6606" s="19" t="s">
        <v>8429</v>
      </c>
      <c r="D6606" s="19" t="s">
        <v>8430</v>
      </c>
      <c r="E6606" s="20" t="s">
        <v>21</v>
      </c>
      <c r="F6606" s="19" t="s">
        <v>21</v>
      </c>
      <c r="G6606" s="180">
        <v>101388</v>
      </c>
      <c r="H6606" s="19" t="s">
        <v>8815</v>
      </c>
      <c r="I6606" s="19" t="s">
        <v>21134</v>
      </c>
      <c r="J6606" s="19" t="s">
        <v>23</v>
      </c>
      <c r="K6606" s="20" t="s">
        <v>12750</v>
      </c>
      <c r="L6606" s="19" t="s">
        <v>8796</v>
      </c>
    </row>
    <row r="6607" spans="1:12" x14ac:dyDescent="0.25">
      <c r="A6607" s="19" t="s">
        <v>6589</v>
      </c>
      <c r="B6607" s="19" t="s">
        <v>8141</v>
      </c>
      <c r="C6607" s="19" t="s">
        <v>8429</v>
      </c>
      <c r="D6607" s="19" t="s">
        <v>8430</v>
      </c>
      <c r="E6607" s="20" t="s">
        <v>21</v>
      </c>
      <c r="F6607" s="19" t="s">
        <v>21</v>
      </c>
      <c r="G6607" s="180">
        <v>101389</v>
      </c>
      <c r="H6607" s="19" t="s">
        <v>8816</v>
      </c>
      <c r="I6607" s="19" t="s">
        <v>21134</v>
      </c>
      <c r="J6607" s="19" t="s">
        <v>23</v>
      </c>
      <c r="K6607" s="20" t="s">
        <v>12751</v>
      </c>
      <c r="L6607" s="19" t="s">
        <v>8796</v>
      </c>
    </row>
    <row r="6608" spans="1:12" x14ac:dyDescent="0.25">
      <c r="A6608" s="19" t="s">
        <v>6589</v>
      </c>
      <c r="B6608" s="19" t="s">
        <v>8141</v>
      </c>
      <c r="C6608" s="19" t="s">
        <v>8429</v>
      </c>
      <c r="D6608" s="19" t="s">
        <v>8430</v>
      </c>
      <c r="E6608" s="20" t="s">
        <v>21</v>
      </c>
      <c r="F6608" s="19" t="s">
        <v>21</v>
      </c>
      <c r="G6608" s="180">
        <v>101390</v>
      </c>
      <c r="H6608" s="19" t="s">
        <v>9213</v>
      </c>
      <c r="I6608" s="19" t="s">
        <v>21134</v>
      </c>
      <c r="J6608" s="19" t="s">
        <v>23</v>
      </c>
      <c r="K6608" s="20" t="s">
        <v>12752</v>
      </c>
      <c r="L6608" s="19" t="s">
        <v>8796</v>
      </c>
    </row>
    <row r="6609" spans="1:12" x14ac:dyDescent="0.25">
      <c r="A6609" s="19" t="s">
        <v>6589</v>
      </c>
      <c r="B6609" s="19" t="s">
        <v>8141</v>
      </c>
      <c r="C6609" s="19" t="s">
        <v>8429</v>
      </c>
      <c r="D6609" s="19" t="s">
        <v>8430</v>
      </c>
      <c r="E6609" s="20" t="s">
        <v>21</v>
      </c>
      <c r="F6609" s="19" t="s">
        <v>21</v>
      </c>
      <c r="G6609" s="180">
        <v>101391</v>
      </c>
      <c r="H6609" s="19" t="s">
        <v>9214</v>
      </c>
      <c r="I6609" s="19" t="s">
        <v>21134</v>
      </c>
      <c r="J6609" s="19" t="s">
        <v>23</v>
      </c>
      <c r="K6609" s="20" t="s">
        <v>12753</v>
      </c>
      <c r="L6609" s="19" t="s">
        <v>8796</v>
      </c>
    </row>
    <row r="6610" spans="1:12" x14ac:dyDescent="0.25">
      <c r="A6610" s="19" t="s">
        <v>6589</v>
      </c>
      <c r="B6610" s="19" t="s">
        <v>8141</v>
      </c>
      <c r="C6610" s="19" t="s">
        <v>8429</v>
      </c>
      <c r="D6610" s="19" t="s">
        <v>8430</v>
      </c>
      <c r="E6610" s="20" t="s">
        <v>21</v>
      </c>
      <c r="F6610" s="19" t="s">
        <v>21</v>
      </c>
      <c r="G6610" s="180">
        <v>101392</v>
      </c>
      <c r="H6610" s="19" t="s">
        <v>9215</v>
      </c>
      <c r="I6610" s="19" t="s">
        <v>21134</v>
      </c>
      <c r="J6610" s="19" t="s">
        <v>23</v>
      </c>
      <c r="K6610" s="20" t="s">
        <v>12754</v>
      </c>
      <c r="L6610" s="19" t="s">
        <v>8796</v>
      </c>
    </row>
    <row r="6611" spans="1:12" x14ac:dyDescent="0.25">
      <c r="A6611" s="19" t="s">
        <v>6589</v>
      </c>
      <c r="B6611" s="19" t="s">
        <v>8141</v>
      </c>
      <c r="C6611" s="19" t="s">
        <v>8429</v>
      </c>
      <c r="D6611" s="19" t="s">
        <v>8430</v>
      </c>
      <c r="E6611" s="20" t="s">
        <v>21</v>
      </c>
      <c r="F6611" s="19" t="s">
        <v>21</v>
      </c>
      <c r="G6611" s="180">
        <v>101393</v>
      </c>
      <c r="H6611" s="19" t="s">
        <v>9216</v>
      </c>
      <c r="I6611" s="19" t="s">
        <v>21134</v>
      </c>
      <c r="J6611" s="19" t="s">
        <v>23</v>
      </c>
      <c r="K6611" s="20" t="s">
        <v>12755</v>
      </c>
      <c r="L6611" s="19" t="s">
        <v>8796</v>
      </c>
    </row>
    <row r="6612" spans="1:12" x14ac:dyDescent="0.25">
      <c r="A6612" s="19" t="s">
        <v>6589</v>
      </c>
      <c r="B6612" s="19" t="s">
        <v>8141</v>
      </c>
      <c r="C6612" s="19" t="s">
        <v>8429</v>
      </c>
      <c r="D6612" s="19" t="s">
        <v>8430</v>
      </c>
      <c r="E6612" s="20" t="s">
        <v>21</v>
      </c>
      <c r="F6612" s="19" t="s">
        <v>21</v>
      </c>
      <c r="G6612" s="180">
        <v>101394</v>
      </c>
      <c r="H6612" s="19" t="s">
        <v>8825</v>
      </c>
      <c r="I6612" s="19" t="s">
        <v>21134</v>
      </c>
      <c r="J6612" s="19" t="s">
        <v>23</v>
      </c>
      <c r="K6612" s="20" t="s">
        <v>12756</v>
      </c>
      <c r="L6612" s="19" t="s">
        <v>8796</v>
      </c>
    </row>
    <row r="6613" spans="1:12" x14ac:dyDescent="0.25">
      <c r="A6613" s="19" t="s">
        <v>6589</v>
      </c>
      <c r="B6613" s="19" t="s">
        <v>8141</v>
      </c>
      <c r="C6613" s="19" t="s">
        <v>8429</v>
      </c>
      <c r="D6613" s="19" t="s">
        <v>8430</v>
      </c>
      <c r="E6613" s="20" t="s">
        <v>21</v>
      </c>
      <c r="F6613" s="19" t="s">
        <v>21</v>
      </c>
      <c r="G6613" s="180">
        <v>101395</v>
      </c>
      <c r="H6613" s="19" t="s">
        <v>9217</v>
      </c>
      <c r="I6613" s="19" t="s">
        <v>21134</v>
      </c>
      <c r="J6613" s="19" t="s">
        <v>23</v>
      </c>
      <c r="K6613" s="20" t="s">
        <v>12757</v>
      </c>
      <c r="L6613" s="19" t="s">
        <v>8796</v>
      </c>
    </row>
    <row r="6614" spans="1:12" x14ac:dyDescent="0.25">
      <c r="A6614" s="19" t="s">
        <v>6589</v>
      </c>
      <c r="B6614" s="19" t="s">
        <v>8141</v>
      </c>
      <c r="C6614" s="19" t="s">
        <v>8429</v>
      </c>
      <c r="D6614" s="19" t="s">
        <v>8430</v>
      </c>
      <c r="E6614" s="20" t="s">
        <v>21</v>
      </c>
      <c r="F6614" s="19" t="s">
        <v>21</v>
      </c>
      <c r="G6614" s="180">
        <v>101396</v>
      </c>
      <c r="H6614" s="19" t="s">
        <v>9218</v>
      </c>
      <c r="I6614" s="19" t="s">
        <v>21134</v>
      </c>
      <c r="J6614" s="19" t="s">
        <v>23</v>
      </c>
      <c r="K6614" s="20" t="s">
        <v>12758</v>
      </c>
      <c r="L6614" s="19" t="s">
        <v>8796</v>
      </c>
    </row>
    <row r="6615" spans="1:12" x14ac:dyDescent="0.25">
      <c r="A6615" s="19" t="s">
        <v>6589</v>
      </c>
      <c r="B6615" s="19" t="s">
        <v>8141</v>
      </c>
      <c r="C6615" s="19" t="s">
        <v>8429</v>
      </c>
      <c r="D6615" s="19" t="s">
        <v>8430</v>
      </c>
      <c r="E6615" s="20" t="s">
        <v>21</v>
      </c>
      <c r="F6615" s="19" t="s">
        <v>21</v>
      </c>
      <c r="G6615" s="180">
        <v>101397</v>
      </c>
      <c r="H6615" s="19" t="s">
        <v>8828</v>
      </c>
      <c r="I6615" s="19" t="s">
        <v>21134</v>
      </c>
      <c r="J6615" s="19" t="s">
        <v>23</v>
      </c>
      <c r="K6615" s="20" t="s">
        <v>12759</v>
      </c>
      <c r="L6615" s="19" t="s">
        <v>8796</v>
      </c>
    </row>
    <row r="6616" spans="1:12" x14ac:dyDescent="0.25">
      <c r="A6616" s="19" t="s">
        <v>6589</v>
      </c>
      <c r="B6616" s="19" t="s">
        <v>8141</v>
      </c>
      <c r="C6616" s="19" t="s">
        <v>8429</v>
      </c>
      <c r="D6616" s="19" t="s">
        <v>8430</v>
      </c>
      <c r="E6616" s="20" t="s">
        <v>21</v>
      </c>
      <c r="F6616" s="19" t="s">
        <v>21</v>
      </c>
      <c r="G6616" s="180">
        <v>101398</v>
      </c>
      <c r="H6616" s="19" t="s">
        <v>9219</v>
      </c>
      <c r="I6616" s="19" t="s">
        <v>21134</v>
      </c>
      <c r="J6616" s="19" t="s">
        <v>23</v>
      </c>
      <c r="K6616" s="20" t="s">
        <v>12760</v>
      </c>
      <c r="L6616" s="19" t="s">
        <v>8796</v>
      </c>
    </row>
    <row r="6617" spans="1:12" x14ac:dyDescent="0.25">
      <c r="A6617" s="19" t="s">
        <v>6589</v>
      </c>
      <c r="B6617" s="19" t="s">
        <v>8141</v>
      </c>
      <c r="C6617" s="19" t="s">
        <v>8429</v>
      </c>
      <c r="D6617" s="19" t="s">
        <v>8430</v>
      </c>
      <c r="E6617" s="20" t="s">
        <v>21</v>
      </c>
      <c r="F6617" s="19" t="s">
        <v>21</v>
      </c>
      <c r="G6617" s="180">
        <v>101399</v>
      </c>
      <c r="H6617" s="19" t="s">
        <v>8831</v>
      </c>
      <c r="I6617" s="19" t="s">
        <v>21134</v>
      </c>
      <c r="J6617" s="19" t="s">
        <v>23</v>
      </c>
      <c r="K6617" s="20" t="s">
        <v>12761</v>
      </c>
      <c r="L6617" s="19" t="s">
        <v>8796</v>
      </c>
    </row>
    <row r="6618" spans="1:12" x14ac:dyDescent="0.25">
      <c r="A6618" s="19" t="s">
        <v>6589</v>
      </c>
      <c r="B6618" s="19" t="s">
        <v>8141</v>
      </c>
      <c r="C6618" s="19" t="s">
        <v>8429</v>
      </c>
      <c r="D6618" s="19" t="s">
        <v>8430</v>
      </c>
      <c r="E6618" s="20" t="s">
        <v>21</v>
      </c>
      <c r="F6618" s="19" t="s">
        <v>21</v>
      </c>
      <c r="G6618" s="180">
        <v>101400</v>
      </c>
      <c r="H6618" s="19" t="s">
        <v>9220</v>
      </c>
      <c r="I6618" s="19" t="s">
        <v>21134</v>
      </c>
      <c r="J6618" s="19" t="s">
        <v>23</v>
      </c>
      <c r="K6618" s="20" t="s">
        <v>12762</v>
      </c>
      <c r="L6618" s="19" t="s">
        <v>8796</v>
      </c>
    </row>
    <row r="6619" spans="1:12" x14ac:dyDescent="0.25">
      <c r="A6619" s="19" t="s">
        <v>6589</v>
      </c>
      <c r="B6619" s="19" t="s">
        <v>8141</v>
      </c>
      <c r="C6619" s="19" t="s">
        <v>8429</v>
      </c>
      <c r="D6619" s="19" t="s">
        <v>8430</v>
      </c>
      <c r="E6619" s="20" t="s">
        <v>21</v>
      </c>
      <c r="F6619" s="19" t="s">
        <v>21</v>
      </c>
      <c r="G6619" s="180">
        <v>101401</v>
      </c>
      <c r="H6619" s="19" t="s">
        <v>8834</v>
      </c>
      <c r="I6619" s="19" t="s">
        <v>21134</v>
      </c>
      <c r="J6619" s="19" t="s">
        <v>23</v>
      </c>
      <c r="K6619" s="20" t="s">
        <v>12763</v>
      </c>
      <c r="L6619" s="19" t="s">
        <v>8796</v>
      </c>
    </row>
    <row r="6620" spans="1:12" x14ac:dyDescent="0.25">
      <c r="A6620" s="19" t="s">
        <v>6589</v>
      </c>
      <c r="B6620" s="19" t="s">
        <v>8141</v>
      </c>
      <c r="C6620" s="19" t="s">
        <v>8429</v>
      </c>
      <c r="D6620" s="19" t="s">
        <v>8430</v>
      </c>
      <c r="E6620" s="20" t="s">
        <v>21</v>
      </c>
      <c r="F6620" s="19" t="s">
        <v>21</v>
      </c>
      <c r="G6620" s="180">
        <v>101402</v>
      </c>
      <c r="H6620" s="19" t="s">
        <v>8836</v>
      </c>
      <c r="I6620" s="19" t="s">
        <v>21134</v>
      </c>
      <c r="J6620" s="19" t="s">
        <v>23</v>
      </c>
      <c r="K6620" s="20" t="s">
        <v>12764</v>
      </c>
      <c r="L6620" s="19" t="s">
        <v>8796</v>
      </c>
    </row>
    <row r="6621" spans="1:12" x14ac:dyDescent="0.25">
      <c r="A6621" s="19" t="s">
        <v>6589</v>
      </c>
      <c r="B6621" s="19" t="s">
        <v>8141</v>
      </c>
      <c r="C6621" s="19" t="s">
        <v>8429</v>
      </c>
      <c r="D6621" s="19" t="s">
        <v>8430</v>
      </c>
      <c r="E6621" s="20" t="s">
        <v>21</v>
      </c>
      <c r="F6621" s="19" t="s">
        <v>21</v>
      </c>
      <c r="G6621" s="180">
        <v>101403</v>
      </c>
      <c r="H6621" s="19" t="s">
        <v>9206</v>
      </c>
      <c r="I6621" s="19" t="s">
        <v>21134</v>
      </c>
      <c r="J6621" s="19" t="s">
        <v>23</v>
      </c>
      <c r="K6621" s="20" t="s">
        <v>12765</v>
      </c>
      <c r="L6621" s="19" t="s">
        <v>8796</v>
      </c>
    </row>
    <row r="6622" spans="1:12" x14ac:dyDescent="0.25">
      <c r="A6622" s="19" t="s">
        <v>6589</v>
      </c>
      <c r="B6622" s="19" t="s">
        <v>8141</v>
      </c>
      <c r="C6622" s="19" t="s">
        <v>8429</v>
      </c>
      <c r="D6622" s="19" t="s">
        <v>8430</v>
      </c>
      <c r="E6622" s="20" t="s">
        <v>21</v>
      </c>
      <c r="F6622" s="19" t="s">
        <v>21</v>
      </c>
      <c r="G6622" s="180">
        <v>101404</v>
      </c>
      <c r="H6622" s="19" t="s">
        <v>8923</v>
      </c>
      <c r="I6622" s="19" t="s">
        <v>21134</v>
      </c>
      <c r="J6622" s="19" t="s">
        <v>23</v>
      </c>
      <c r="K6622" s="20" t="s">
        <v>12766</v>
      </c>
      <c r="L6622" s="19" t="s">
        <v>8796</v>
      </c>
    </row>
    <row r="6623" spans="1:12" x14ac:dyDescent="0.25">
      <c r="A6623" s="19" t="s">
        <v>6589</v>
      </c>
      <c r="B6623" s="19" t="s">
        <v>8141</v>
      </c>
      <c r="C6623" s="19" t="s">
        <v>8429</v>
      </c>
      <c r="D6623" s="19" t="s">
        <v>8430</v>
      </c>
      <c r="E6623" s="20" t="s">
        <v>21</v>
      </c>
      <c r="F6623" s="19" t="s">
        <v>21</v>
      </c>
      <c r="G6623" s="180">
        <v>101405</v>
      </c>
      <c r="H6623" s="19" t="s">
        <v>8924</v>
      </c>
      <c r="I6623" s="19" t="s">
        <v>21134</v>
      </c>
      <c r="J6623" s="19" t="s">
        <v>23</v>
      </c>
      <c r="K6623" s="20" t="s">
        <v>12767</v>
      </c>
      <c r="L6623" s="19" t="s">
        <v>8796</v>
      </c>
    </row>
    <row r="6624" spans="1:12" x14ac:dyDescent="0.25">
      <c r="A6624" s="19" t="s">
        <v>6589</v>
      </c>
      <c r="B6624" s="19" t="s">
        <v>8141</v>
      </c>
      <c r="C6624" s="19" t="s">
        <v>8429</v>
      </c>
      <c r="D6624" s="19" t="s">
        <v>8430</v>
      </c>
      <c r="E6624" s="20" t="s">
        <v>21</v>
      </c>
      <c r="F6624" s="19" t="s">
        <v>21</v>
      </c>
      <c r="G6624" s="180">
        <v>101406</v>
      </c>
      <c r="H6624" s="19" t="s">
        <v>8837</v>
      </c>
      <c r="I6624" s="19" t="s">
        <v>21134</v>
      </c>
      <c r="J6624" s="19" t="s">
        <v>23</v>
      </c>
      <c r="K6624" s="20" t="s">
        <v>12768</v>
      </c>
      <c r="L6624" s="19" t="s">
        <v>8796</v>
      </c>
    </row>
    <row r="6625" spans="1:12" x14ac:dyDescent="0.25">
      <c r="A6625" s="19" t="s">
        <v>6589</v>
      </c>
      <c r="B6625" s="19" t="s">
        <v>8141</v>
      </c>
      <c r="C6625" s="19" t="s">
        <v>8429</v>
      </c>
      <c r="D6625" s="19" t="s">
        <v>8430</v>
      </c>
      <c r="E6625" s="20" t="s">
        <v>21</v>
      </c>
      <c r="F6625" s="19" t="s">
        <v>21</v>
      </c>
      <c r="G6625" s="180">
        <v>101407</v>
      </c>
      <c r="H6625" s="19" t="s">
        <v>8838</v>
      </c>
      <c r="I6625" s="19" t="s">
        <v>21134</v>
      </c>
      <c r="J6625" s="19" t="s">
        <v>23</v>
      </c>
      <c r="K6625" s="20" t="s">
        <v>12769</v>
      </c>
      <c r="L6625" s="19" t="s">
        <v>8796</v>
      </c>
    </row>
    <row r="6626" spans="1:12" x14ac:dyDescent="0.25">
      <c r="A6626" s="19" t="s">
        <v>6589</v>
      </c>
      <c r="B6626" s="19" t="s">
        <v>8141</v>
      </c>
      <c r="C6626" s="19" t="s">
        <v>8429</v>
      </c>
      <c r="D6626" s="19" t="s">
        <v>8430</v>
      </c>
      <c r="E6626" s="20" t="s">
        <v>21</v>
      </c>
      <c r="F6626" s="19" t="s">
        <v>21</v>
      </c>
      <c r="G6626" s="180">
        <v>101408</v>
      </c>
      <c r="H6626" s="19" t="s">
        <v>8839</v>
      </c>
      <c r="I6626" s="19" t="s">
        <v>21134</v>
      </c>
      <c r="J6626" s="19" t="s">
        <v>23</v>
      </c>
      <c r="K6626" s="20" t="s">
        <v>12770</v>
      </c>
      <c r="L6626" s="19" t="s">
        <v>8796</v>
      </c>
    </row>
    <row r="6627" spans="1:12" x14ac:dyDescent="0.25">
      <c r="A6627" s="19" t="s">
        <v>6589</v>
      </c>
      <c r="B6627" s="19" t="s">
        <v>8141</v>
      </c>
      <c r="C6627" s="19" t="s">
        <v>8429</v>
      </c>
      <c r="D6627" s="19" t="s">
        <v>8430</v>
      </c>
      <c r="E6627" s="20" t="s">
        <v>21</v>
      </c>
      <c r="F6627" s="19" t="s">
        <v>21</v>
      </c>
      <c r="G6627" s="180">
        <v>101409</v>
      </c>
      <c r="H6627" s="19" t="s">
        <v>9221</v>
      </c>
      <c r="I6627" s="19" t="s">
        <v>21134</v>
      </c>
      <c r="J6627" s="19" t="s">
        <v>23</v>
      </c>
      <c r="K6627" s="20" t="s">
        <v>12771</v>
      </c>
      <c r="L6627" s="19" t="s">
        <v>8796</v>
      </c>
    </row>
    <row r="6628" spans="1:12" x14ac:dyDescent="0.25">
      <c r="A6628" s="19" t="s">
        <v>6589</v>
      </c>
      <c r="B6628" s="19" t="s">
        <v>8141</v>
      </c>
      <c r="C6628" s="19" t="s">
        <v>8429</v>
      </c>
      <c r="D6628" s="19" t="s">
        <v>8430</v>
      </c>
      <c r="E6628" s="20" t="s">
        <v>21</v>
      </c>
      <c r="F6628" s="19" t="s">
        <v>21</v>
      </c>
      <c r="G6628" s="180">
        <v>101410</v>
      </c>
      <c r="H6628" s="19" t="s">
        <v>8901</v>
      </c>
      <c r="I6628" s="19" t="s">
        <v>21134</v>
      </c>
      <c r="J6628" s="19" t="s">
        <v>23</v>
      </c>
      <c r="K6628" s="20" t="s">
        <v>12772</v>
      </c>
      <c r="L6628" s="19" t="s">
        <v>8796</v>
      </c>
    </row>
    <row r="6629" spans="1:12" x14ac:dyDescent="0.25">
      <c r="A6629" s="19" t="s">
        <v>6589</v>
      </c>
      <c r="B6629" s="19" t="s">
        <v>8141</v>
      </c>
      <c r="C6629" s="19" t="s">
        <v>8429</v>
      </c>
      <c r="D6629" s="19" t="s">
        <v>8430</v>
      </c>
      <c r="E6629" s="20" t="s">
        <v>21</v>
      </c>
      <c r="F6629" s="19" t="s">
        <v>21</v>
      </c>
      <c r="G6629" s="180">
        <v>101411</v>
      </c>
      <c r="H6629" s="19" t="s">
        <v>9222</v>
      </c>
      <c r="I6629" s="19" t="s">
        <v>21134</v>
      </c>
      <c r="J6629" s="19" t="s">
        <v>23</v>
      </c>
      <c r="K6629" s="20" t="s">
        <v>12773</v>
      </c>
      <c r="L6629" s="19" t="s">
        <v>8796</v>
      </c>
    </row>
    <row r="6630" spans="1:12" x14ac:dyDescent="0.25">
      <c r="A6630" s="19" t="s">
        <v>6589</v>
      </c>
      <c r="B6630" s="19" t="s">
        <v>8141</v>
      </c>
      <c r="C6630" s="19" t="s">
        <v>8429</v>
      </c>
      <c r="D6630" s="19" t="s">
        <v>8430</v>
      </c>
      <c r="E6630" s="20" t="s">
        <v>21</v>
      </c>
      <c r="F6630" s="19" t="s">
        <v>21</v>
      </c>
      <c r="G6630" s="180">
        <v>101412</v>
      </c>
      <c r="H6630" s="19" t="s">
        <v>9223</v>
      </c>
      <c r="I6630" s="19" t="s">
        <v>21134</v>
      </c>
      <c r="J6630" s="19" t="s">
        <v>23</v>
      </c>
      <c r="K6630" s="20" t="s">
        <v>12774</v>
      </c>
      <c r="L6630" s="19" t="s">
        <v>8796</v>
      </c>
    </row>
    <row r="6631" spans="1:12" x14ac:dyDescent="0.25">
      <c r="A6631" s="19" t="s">
        <v>6589</v>
      </c>
      <c r="B6631" s="19" t="s">
        <v>8141</v>
      </c>
      <c r="C6631" s="19" t="s">
        <v>8429</v>
      </c>
      <c r="D6631" s="19" t="s">
        <v>8430</v>
      </c>
      <c r="E6631" s="20" t="s">
        <v>21</v>
      </c>
      <c r="F6631" s="19" t="s">
        <v>21</v>
      </c>
      <c r="G6631" s="180">
        <v>101413</v>
      </c>
      <c r="H6631" s="19" t="s">
        <v>8842</v>
      </c>
      <c r="I6631" s="19" t="s">
        <v>21134</v>
      </c>
      <c r="J6631" s="19" t="s">
        <v>23</v>
      </c>
      <c r="K6631" s="20" t="s">
        <v>12775</v>
      </c>
      <c r="L6631" s="19" t="s">
        <v>8796</v>
      </c>
    </row>
    <row r="6632" spans="1:12" x14ac:dyDescent="0.25">
      <c r="A6632" s="19" t="s">
        <v>6589</v>
      </c>
      <c r="B6632" s="19" t="s">
        <v>8141</v>
      </c>
      <c r="C6632" s="19" t="s">
        <v>8429</v>
      </c>
      <c r="D6632" s="19" t="s">
        <v>8430</v>
      </c>
      <c r="E6632" s="20" t="s">
        <v>21</v>
      </c>
      <c r="F6632" s="19" t="s">
        <v>21</v>
      </c>
      <c r="G6632" s="180">
        <v>101414</v>
      </c>
      <c r="H6632" s="19" t="s">
        <v>9224</v>
      </c>
      <c r="I6632" s="19" t="s">
        <v>21134</v>
      </c>
      <c r="J6632" s="19" t="s">
        <v>23</v>
      </c>
      <c r="K6632" s="20" t="s">
        <v>12776</v>
      </c>
      <c r="L6632" s="19" t="s">
        <v>8796</v>
      </c>
    </row>
    <row r="6633" spans="1:12" x14ac:dyDescent="0.25">
      <c r="A6633" s="19" t="s">
        <v>6589</v>
      </c>
      <c r="B6633" s="19" t="s">
        <v>8141</v>
      </c>
      <c r="C6633" s="19" t="s">
        <v>8429</v>
      </c>
      <c r="D6633" s="19" t="s">
        <v>8430</v>
      </c>
      <c r="E6633" s="20" t="s">
        <v>21</v>
      </c>
      <c r="F6633" s="19" t="s">
        <v>21</v>
      </c>
      <c r="G6633" s="180">
        <v>101415</v>
      </c>
      <c r="H6633" s="19" t="s">
        <v>9225</v>
      </c>
      <c r="I6633" s="19" t="s">
        <v>21134</v>
      </c>
      <c r="J6633" s="19" t="s">
        <v>23</v>
      </c>
      <c r="K6633" s="20" t="s">
        <v>12777</v>
      </c>
      <c r="L6633" s="19" t="s">
        <v>8796</v>
      </c>
    </row>
    <row r="6634" spans="1:12" x14ac:dyDescent="0.25">
      <c r="A6634" s="19" t="s">
        <v>6589</v>
      </c>
      <c r="B6634" s="19" t="s">
        <v>8141</v>
      </c>
      <c r="C6634" s="19" t="s">
        <v>8429</v>
      </c>
      <c r="D6634" s="19" t="s">
        <v>8430</v>
      </c>
      <c r="E6634" s="20" t="s">
        <v>21</v>
      </c>
      <c r="F6634" s="19" t="s">
        <v>21</v>
      </c>
      <c r="G6634" s="180">
        <v>101416</v>
      </c>
      <c r="H6634" s="19" t="s">
        <v>9075</v>
      </c>
      <c r="I6634" s="19" t="s">
        <v>21134</v>
      </c>
      <c r="J6634" s="19" t="s">
        <v>23</v>
      </c>
      <c r="K6634" s="20" t="s">
        <v>12778</v>
      </c>
      <c r="L6634" s="19" t="s">
        <v>8796</v>
      </c>
    </row>
    <row r="6635" spans="1:12" x14ac:dyDescent="0.25">
      <c r="A6635" s="19" t="s">
        <v>6589</v>
      </c>
      <c r="B6635" s="19" t="s">
        <v>8141</v>
      </c>
      <c r="C6635" s="19" t="s">
        <v>8429</v>
      </c>
      <c r="D6635" s="19" t="s">
        <v>8430</v>
      </c>
      <c r="E6635" s="20" t="s">
        <v>21</v>
      </c>
      <c r="F6635" s="19" t="s">
        <v>21</v>
      </c>
      <c r="G6635" s="180">
        <v>101417</v>
      </c>
      <c r="H6635" s="19" t="s">
        <v>9226</v>
      </c>
      <c r="I6635" s="19" t="s">
        <v>21134</v>
      </c>
      <c r="J6635" s="19" t="s">
        <v>23</v>
      </c>
      <c r="K6635" s="20" t="s">
        <v>12779</v>
      </c>
      <c r="L6635" s="19" t="s">
        <v>8796</v>
      </c>
    </row>
    <row r="6636" spans="1:12" x14ac:dyDescent="0.25">
      <c r="A6636" s="19" t="s">
        <v>6589</v>
      </c>
      <c r="B6636" s="19" t="s">
        <v>8141</v>
      </c>
      <c r="C6636" s="19" t="s">
        <v>8429</v>
      </c>
      <c r="D6636" s="19" t="s">
        <v>8430</v>
      </c>
      <c r="E6636" s="20" t="s">
        <v>21</v>
      </c>
      <c r="F6636" s="19" t="s">
        <v>21</v>
      </c>
      <c r="G6636" s="180">
        <v>101418</v>
      </c>
      <c r="H6636" s="19" t="s">
        <v>9227</v>
      </c>
      <c r="I6636" s="19" t="s">
        <v>21134</v>
      </c>
      <c r="J6636" s="19" t="s">
        <v>23</v>
      </c>
      <c r="K6636" s="20" t="s">
        <v>12780</v>
      </c>
      <c r="L6636" s="19" t="s">
        <v>8796</v>
      </c>
    </row>
    <row r="6637" spans="1:12" x14ac:dyDescent="0.25">
      <c r="A6637" s="19" t="s">
        <v>6589</v>
      </c>
      <c r="B6637" s="19" t="s">
        <v>8141</v>
      </c>
      <c r="C6637" s="19" t="s">
        <v>8429</v>
      </c>
      <c r="D6637" s="19" t="s">
        <v>8430</v>
      </c>
      <c r="E6637" s="20" t="s">
        <v>21</v>
      </c>
      <c r="F6637" s="19" t="s">
        <v>21</v>
      </c>
      <c r="G6637" s="180">
        <v>101419</v>
      </c>
      <c r="H6637" s="19" t="s">
        <v>9228</v>
      </c>
      <c r="I6637" s="19" t="s">
        <v>21134</v>
      </c>
      <c r="J6637" s="19" t="s">
        <v>23</v>
      </c>
      <c r="K6637" s="20" t="s">
        <v>12781</v>
      </c>
      <c r="L6637" s="19" t="s">
        <v>8796</v>
      </c>
    </row>
    <row r="6638" spans="1:12" x14ac:dyDescent="0.25">
      <c r="A6638" s="19" t="s">
        <v>6589</v>
      </c>
      <c r="B6638" s="19" t="s">
        <v>8141</v>
      </c>
      <c r="C6638" s="19" t="s">
        <v>8429</v>
      </c>
      <c r="D6638" s="19" t="s">
        <v>8430</v>
      </c>
      <c r="E6638" s="20" t="s">
        <v>21</v>
      </c>
      <c r="F6638" s="19" t="s">
        <v>21</v>
      </c>
      <c r="G6638" s="180">
        <v>101420</v>
      </c>
      <c r="H6638" s="19" t="s">
        <v>9229</v>
      </c>
      <c r="I6638" s="19" t="s">
        <v>21134</v>
      </c>
      <c r="J6638" s="19" t="s">
        <v>23</v>
      </c>
      <c r="K6638" s="20" t="s">
        <v>12782</v>
      </c>
      <c r="L6638" s="19" t="s">
        <v>8796</v>
      </c>
    </row>
    <row r="6639" spans="1:12" x14ac:dyDescent="0.25">
      <c r="A6639" s="19" t="s">
        <v>6589</v>
      </c>
      <c r="B6639" s="19" t="s">
        <v>8141</v>
      </c>
      <c r="C6639" s="19" t="s">
        <v>8429</v>
      </c>
      <c r="D6639" s="19" t="s">
        <v>8430</v>
      </c>
      <c r="E6639" s="20" t="s">
        <v>21</v>
      </c>
      <c r="F6639" s="19" t="s">
        <v>21</v>
      </c>
      <c r="G6639" s="180">
        <v>101421</v>
      </c>
      <c r="H6639" s="19" t="s">
        <v>9230</v>
      </c>
      <c r="I6639" s="19" t="s">
        <v>21134</v>
      </c>
      <c r="J6639" s="19" t="s">
        <v>23</v>
      </c>
      <c r="K6639" s="20" t="s">
        <v>12783</v>
      </c>
      <c r="L6639" s="19" t="s">
        <v>8796</v>
      </c>
    </row>
    <row r="6640" spans="1:12" x14ac:dyDescent="0.25">
      <c r="A6640" s="19" t="s">
        <v>6589</v>
      </c>
      <c r="B6640" s="19" t="s">
        <v>8141</v>
      </c>
      <c r="C6640" s="19" t="s">
        <v>8429</v>
      </c>
      <c r="D6640" s="19" t="s">
        <v>8430</v>
      </c>
      <c r="E6640" s="20" t="s">
        <v>21</v>
      </c>
      <c r="F6640" s="19" t="s">
        <v>21</v>
      </c>
      <c r="G6640" s="180">
        <v>101422</v>
      </c>
      <c r="H6640" s="19" t="s">
        <v>9231</v>
      </c>
      <c r="I6640" s="19" t="s">
        <v>21134</v>
      </c>
      <c r="J6640" s="19" t="s">
        <v>23</v>
      </c>
      <c r="K6640" s="20" t="s">
        <v>12784</v>
      </c>
      <c r="L6640" s="19" t="s">
        <v>8796</v>
      </c>
    </row>
    <row r="6641" spans="1:12" x14ac:dyDescent="0.25">
      <c r="A6641" s="19" t="s">
        <v>6589</v>
      </c>
      <c r="B6641" s="19" t="s">
        <v>8141</v>
      </c>
      <c r="C6641" s="19" t="s">
        <v>8429</v>
      </c>
      <c r="D6641" s="19" t="s">
        <v>8430</v>
      </c>
      <c r="E6641" s="20" t="s">
        <v>21</v>
      </c>
      <c r="F6641" s="19" t="s">
        <v>21</v>
      </c>
      <c r="G6641" s="180">
        <v>101423</v>
      </c>
      <c r="H6641" s="19" t="s">
        <v>9232</v>
      </c>
      <c r="I6641" s="19" t="s">
        <v>21134</v>
      </c>
      <c r="J6641" s="19" t="s">
        <v>23</v>
      </c>
      <c r="K6641" s="20" t="s">
        <v>12785</v>
      </c>
      <c r="L6641" s="19" t="s">
        <v>8796</v>
      </c>
    </row>
    <row r="6642" spans="1:12" x14ac:dyDescent="0.25">
      <c r="A6642" s="19" t="s">
        <v>6589</v>
      </c>
      <c r="B6642" s="19" t="s">
        <v>8141</v>
      </c>
      <c r="C6642" s="19" t="s">
        <v>8429</v>
      </c>
      <c r="D6642" s="19" t="s">
        <v>8430</v>
      </c>
      <c r="E6642" s="20" t="s">
        <v>21</v>
      </c>
      <c r="F6642" s="19" t="s">
        <v>21</v>
      </c>
      <c r="G6642" s="180">
        <v>101424</v>
      </c>
      <c r="H6642" s="19" t="s">
        <v>9233</v>
      </c>
      <c r="I6642" s="19" t="s">
        <v>21134</v>
      </c>
      <c r="J6642" s="19" t="s">
        <v>23</v>
      </c>
      <c r="K6642" s="20" t="s">
        <v>12786</v>
      </c>
      <c r="L6642" s="19" t="s">
        <v>8796</v>
      </c>
    </row>
    <row r="6643" spans="1:12" x14ac:dyDescent="0.25">
      <c r="A6643" s="19" t="s">
        <v>6589</v>
      </c>
      <c r="B6643" s="19" t="s">
        <v>8141</v>
      </c>
      <c r="C6643" s="19" t="s">
        <v>8429</v>
      </c>
      <c r="D6643" s="19" t="s">
        <v>8430</v>
      </c>
      <c r="E6643" s="20" t="s">
        <v>21</v>
      </c>
      <c r="F6643" s="19" t="s">
        <v>21</v>
      </c>
      <c r="G6643" s="180">
        <v>101425</v>
      </c>
      <c r="H6643" s="19" t="s">
        <v>9234</v>
      </c>
      <c r="I6643" s="19" t="s">
        <v>21134</v>
      </c>
      <c r="J6643" s="19" t="s">
        <v>23</v>
      </c>
      <c r="K6643" s="20" t="s">
        <v>12787</v>
      </c>
      <c r="L6643" s="19" t="s">
        <v>8796</v>
      </c>
    </row>
    <row r="6644" spans="1:12" x14ac:dyDescent="0.25">
      <c r="A6644" s="19" t="s">
        <v>6589</v>
      </c>
      <c r="B6644" s="19" t="s">
        <v>8141</v>
      </c>
      <c r="C6644" s="19" t="s">
        <v>8429</v>
      </c>
      <c r="D6644" s="19" t="s">
        <v>8430</v>
      </c>
      <c r="E6644" s="20" t="s">
        <v>21</v>
      </c>
      <c r="F6644" s="19" t="s">
        <v>21</v>
      </c>
      <c r="G6644" s="180">
        <v>101426</v>
      </c>
      <c r="H6644" s="19" t="s">
        <v>9235</v>
      </c>
      <c r="I6644" s="19" t="s">
        <v>21134</v>
      </c>
      <c r="J6644" s="19" t="s">
        <v>23</v>
      </c>
      <c r="K6644" s="20" t="s">
        <v>12788</v>
      </c>
      <c r="L6644" s="19" t="s">
        <v>8796</v>
      </c>
    </row>
    <row r="6645" spans="1:12" x14ac:dyDescent="0.25">
      <c r="A6645" s="19" t="s">
        <v>6589</v>
      </c>
      <c r="B6645" s="19" t="s">
        <v>8141</v>
      </c>
      <c r="C6645" s="19" t="s">
        <v>8429</v>
      </c>
      <c r="D6645" s="19" t="s">
        <v>8430</v>
      </c>
      <c r="E6645" s="20" t="s">
        <v>21</v>
      </c>
      <c r="F6645" s="19" t="s">
        <v>21</v>
      </c>
      <c r="G6645" s="180">
        <v>101427</v>
      </c>
      <c r="H6645" s="19" t="s">
        <v>8855</v>
      </c>
      <c r="I6645" s="19" t="s">
        <v>21134</v>
      </c>
      <c r="J6645" s="19" t="s">
        <v>23</v>
      </c>
      <c r="K6645" s="20" t="s">
        <v>12789</v>
      </c>
      <c r="L6645" s="19" t="s">
        <v>8796</v>
      </c>
    </row>
    <row r="6646" spans="1:12" x14ac:dyDescent="0.25">
      <c r="A6646" s="19" t="s">
        <v>6589</v>
      </c>
      <c r="B6646" s="19" t="s">
        <v>8141</v>
      </c>
      <c r="C6646" s="19" t="s">
        <v>8429</v>
      </c>
      <c r="D6646" s="19" t="s">
        <v>8430</v>
      </c>
      <c r="E6646" s="20" t="s">
        <v>21</v>
      </c>
      <c r="F6646" s="19" t="s">
        <v>21</v>
      </c>
      <c r="G6646" s="180">
        <v>101428</v>
      </c>
      <c r="H6646" s="19" t="s">
        <v>9236</v>
      </c>
      <c r="I6646" s="19" t="s">
        <v>21134</v>
      </c>
      <c r="J6646" s="19" t="s">
        <v>23</v>
      </c>
      <c r="K6646" s="20" t="s">
        <v>12790</v>
      </c>
      <c r="L6646" s="19" t="s">
        <v>8796</v>
      </c>
    </row>
    <row r="6647" spans="1:12" x14ac:dyDescent="0.25">
      <c r="A6647" s="19" t="s">
        <v>6589</v>
      </c>
      <c r="B6647" s="19" t="s">
        <v>8141</v>
      </c>
      <c r="C6647" s="19" t="s">
        <v>8429</v>
      </c>
      <c r="D6647" s="19" t="s">
        <v>8430</v>
      </c>
      <c r="E6647" s="20" t="s">
        <v>21</v>
      </c>
      <c r="F6647" s="19" t="s">
        <v>21</v>
      </c>
      <c r="G6647" s="180">
        <v>101429</v>
      </c>
      <c r="H6647" s="19" t="s">
        <v>9237</v>
      </c>
      <c r="I6647" s="19" t="s">
        <v>21134</v>
      </c>
      <c r="J6647" s="19" t="s">
        <v>23</v>
      </c>
      <c r="K6647" s="20" t="s">
        <v>12791</v>
      </c>
      <c r="L6647" s="19" t="s">
        <v>8796</v>
      </c>
    </row>
    <row r="6648" spans="1:12" x14ac:dyDescent="0.25">
      <c r="A6648" s="19" t="s">
        <v>6589</v>
      </c>
      <c r="B6648" s="19" t="s">
        <v>8141</v>
      </c>
      <c r="C6648" s="19" t="s">
        <v>8429</v>
      </c>
      <c r="D6648" s="19" t="s">
        <v>8430</v>
      </c>
      <c r="E6648" s="20" t="s">
        <v>21</v>
      </c>
      <c r="F6648" s="19" t="s">
        <v>21</v>
      </c>
      <c r="G6648" s="180">
        <v>101430</v>
      </c>
      <c r="H6648" s="19" t="s">
        <v>9238</v>
      </c>
      <c r="I6648" s="19" t="s">
        <v>21134</v>
      </c>
      <c r="J6648" s="19" t="s">
        <v>23</v>
      </c>
      <c r="K6648" s="20" t="s">
        <v>12792</v>
      </c>
      <c r="L6648" s="19" t="s">
        <v>8796</v>
      </c>
    </row>
    <row r="6649" spans="1:12" x14ac:dyDescent="0.25">
      <c r="A6649" s="19" t="s">
        <v>6589</v>
      </c>
      <c r="B6649" s="19" t="s">
        <v>8141</v>
      </c>
      <c r="C6649" s="19" t="s">
        <v>8429</v>
      </c>
      <c r="D6649" s="19" t="s">
        <v>8430</v>
      </c>
      <c r="E6649" s="20" t="s">
        <v>21</v>
      </c>
      <c r="F6649" s="19" t="s">
        <v>21</v>
      </c>
      <c r="G6649" s="180">
        <v>101431</v>
      </c>
      <c r="H6649" s="19" t="s">
        <v>8859</v>
      </c>
      <c r="I6649" s="19" t="s">
        <v>21134</v>
      </c>
      <c r="J6649" s="19" t="s">
        <v>23</v>
      </c>
      <c r="K6649" s="20" t="s">
        <v>12793</v>
      </c>
      <c r="L6649" s="19" t="s">
        <v>8796</v>
      </c>
    </row>
    <row r="6650" spans="1:12" x14ac:dyDescent="0.25">
      <c r="A6650" s="19" t="s">
        <v>6589</v>
      </c>
      <c r="B6650" s="19" t="s">
        <v>8141</v>
      </c>
      <c r="C6650" s="19" t="s">
        <v>8429</v>
      </c>
      <c r="D6650" s="19" t="s">
        <v>8430</v>
      </c>
      <c r="E6650" s="20" t="s">
        <v>21</v>
      </c>
      <c r="F6650" s="19" t="s">
        <v>21</v>
      </c>
      <c r="G6650" s="180">
        <v>101432</v>
      </c>
      <c r="H6650" s="19" t="s">
        <v>9239</v>
      </c>
      <c r="I6650" s="19" t="s">
        <v>21134</v>
      </c>
      <c r="J6650" s="19" t="s">
        <v>23</v>
      </c>
      <c r="K6650" s="20" t="s">
        <v>12794</v>
      </c>
      <c r="L6650" s="19" t="s">
        <v>8796</v>
      </c>
    </row>
    <row r="6651" spans="1:12" x14ac:dyDescent="0.25">
      <c r="A6651" s="19" t="s">
        <v>6589</v>
      </c>
      <c r="B6651" s="19" t="s">
        <v>8141</v>
      </c>
      <c r="C6651" s="19" t="s">
        <v>8429</v>
      </c>
      <c r="D6651" s="19" t="s">
        <v>8430</v>
      </c>
      <c r="E6651" s="20" t="s">
        <v>21</v>
      </c>
      <c r="F6651" s="19" t="s">
        <v>21</v>
      </c>
      <c r="G6651" s="180">
        <v>101433</v>
      </c>
      <c r="H6651" s="19" t="s">
        <v>8861</v>
      </c>
      <c r="I6651" s="19" t="s">
        <v>21134</v>
      </c>
      <c r="J6651" s="19" t="s">
        <v>23</v>
      </c>
      <c r="K6651" s="20" t="s">
        <v>12795</v>
      </c>
      <c r="L6651" s="19" t="s">
        <v>8796</v>
      </c>
    </row>
    <row r="6652" spans="1:12" x14ac:dyDescent="0.25">
      <c r="A6652" s="19" t="s">
        <v>6589</v>
      </c>
      <c r="B6652" s="19" t="s">
        <v>8141</v>
      </c>
      <c r="C6652" s="19" t="s">
        <v>8429</v>
      </c>
      <c r="D6652" s="19" t="s">
        <v>8430</v>
      </c>
      <c r="E6652" s="20" t="s">
        <v>21</v>
      </c>
      <c r="F6652" s="19" t="s">
        <v>21</v>
      </c>
      <c r="G6652" s="180">
        <v>101434</v>
      </c>
      <c r="H6652" s="19" t="s">
        <v>9240</v>
      </c>
      <c r="I6652" s="19" t="s">
        <v>21134</v>
      </c>
      <c r="J6652" s="19" t="s">
        <v>23</v>
      </c>
      <c r="K6652" s="20" t="s">
        <v>12796</v>
      </c>
      <c r="L6652" s="19" t="s">
        <v>8796</v>
      </c>
    </row>
    <row r="6653" spans="1:12" x14ac:dyDescent="0.25">
      <c r="A6653" s="19" t="s">
        <v>6589</v>
      </c>
      <c r="B6653" s="19" t="s">
        <v>8141</v>
      </c>
      <c r="C6653" s="19" t="s">
        <v>8429</v>
      </c>
      <c r="D6653" s="19" t="s">
        <v>8430</v>
      </c>
      <c r="E6653" s="20" t="s">
        <v>21</v>
      </c>
      <c r="F6653" s="19" t="s">
        <v>21</v>
      </c>
      <c r="G6653" s="180">
        <v>101435</v>
      </c>
      <c r="H6653" s="19" t="s">
        <v>9241</v>
      </c>
      <c r="I6653" s="19" t="s">
        <v>21134</v>
      </c>
      <c r="J6653" s="19" t="s">
        <v>23</v>
      </c>
      <c r="K6653" s="20" t="s">
        <v>12797</v>
      </c>
      <c r="L6653" s="19" t="s">
        <v>8796</v>
      </c>
    </row>
    <row r="6654" spans="1:12" x14ac:dyDescent="0.25">
      <c r="A6654" s="19" t="s">
        <v>6589</v>
      </c>
      <c r="B6654" s="19" t="s">
        <v>8141</v>
      </c>
      <c r="C6654" s="19" t="s">
        <v>8429</v>
      </c>
      <c r="D6654" s="19" t="s">
        <v>8430</v>
      </c>
      <c r="E6654" s="20" t="s">
        <v>21</v>
      </c>
      <c r="F6654" s="19" t="s">
        <v>21</v>
      </c>
      <c r="G6654" s="180">
        <v>101436</v>
      </c>
      <c r="H6654" s="19" t="s">
        <v>8864</v>
      </c>
      <c r="I6654" s="19" t="s">
        <v>21134</v>
      </c>
      <c r="J6654" s="19" t="s">
        <v>23</v>
      </c>
      <c r="K6654" s="20" t="s">
        <v>12798</v>
      </c>
      <c r="L6654" s="19" t="s">
        <v>8796</v>
      </c>
    </row>
    <row r="6655" spans="1:12" x14ac:dyDescent="0.25">
      <c r="A6655" s="19" t="s">
        <v>6589</v>
      </c>
      <c r="B6655" s="19" t="s">
        <v>8141</v>
      </c>
      <c r="C6655" s="19" t="s">
        <v>8429</v>
      </c>
      <c r="D6655" s="19" t="s">
        <v>8430</v>
      </c>
      <c r="E6655" s="20" t="s">
        <v>21</v>
      </c>
      <c r="F6655" s="19" t="s">
        <v>21</v>
      </c>
      <c r="G6655" s="180">
        <v>101437</v>
      </c>
      <c r="H6655" s="19" t="s">
        <v>9242</v>
      </c>
      <c r="I6655" s="19" t="s">
        <v>21134</v>
      </c>
      <c r="J6655" s="19" t="s">
        <v>23</v>
      </c>
      <c r="K6655" s="20" t="s">
        <v>12799</v>
      </c>
      <c r="L6655" s="19" t="s">
        <v>8796</v>
      </c>
    </row>
    <row r="6656" spans="1:12" x14ac:dyDescent="0.25">
      <c r="A6656" s="19" t="s">
        <v>6589</v>
      </c>
      <c r="B6656" s="19" t="s">
        <v>8141</v>
      </c>
      <c r="C6656" s="19" t="s">
        <v>8429</v>
      </c>
      <c r="D6656" s="19" t="s">
        <v>8430</v>
      </c>
      <c r="E6656" s="20" t="s">
        <v>21</v>
      </c>
      <c r="F6656" s="19" t="s">
        <v>21</v>
      </c>
      <c r="G6656" s="180">
        <v>101438</v>
      </c>
      <c r="H6656" s="19" t="s">
        <v>8867</v>
      </c>
      <c r="I6656" s="19" t="s">
        <v>21134</v>
      </c>
      <c r="J6656" s="19" t="s">
        <v>23</v>
      </c>
      <c r="K6656" s="20" t="s">
        <v>12800</v>
      </c>
      <c r="L6656" s="19" t="s">
        <v>8796</v>
      </c>
    </row>
    <row r="6657" spans="1:12" x14ac:dyDescent="0.25">
      <c r="A6657" s="19" t="s">
        <v>6589</v>
      </c>
      <c r="B6657" s="19" t="s">
        <v>8141</v>
      </c>
      <c r="C6657" s="19" t="s">
        <v>8429</v>
      </c>
      <c r="D6657" s="19" t="s">
        <v>8430</v>
      </c>
      <c r="E6657" s="20" t="s">
        <v>21</v>
      </c>
      <c r="F6657" s="19" t="s">
        <v>21</v>
      </c>
      <c r="G6657" s="180">
        <v>101439</v>
      </c>
      <c r="H6657" s="19" t="s">
        <v>8868</v>
      </c>
      <c r="I6657" s="19" t="s">
        <v>21134</v>
      </c>
      <c r="J6657" s="19" t="s">
        <v>23</v>
      </c>
      <c r="K6657" s="20" t="s">
        <v>12801</v>
      </c>
      <c r="L6657" s="19" t="s">
        <v>8796</v>
      </c>
    </row>
    <row r="6658" spans="1:12" x14ac:dyDescent="0.25">
      <c r="A6658" s="19" t="s">
        <v>6589</v>
      </c>
      <c r="B6658" s="19" t="s">
        <v>8141</v>
      </c>
      <c r="C6658" s="19" t="s">
        <v>8429</v>
      </c>
      <c r="D6658" s="19" t="s">
        <v>8430</v>
      </c>
      <c r="E6658" s="20" t="s">
        <v>21</v>
      </c>
      <c r="F6658" s="19" t="s">
        <v>21</v>
      </c>
      <c r="G6658" s="180">
        <v>101440</v>
      </c>
      <c r="H6658" s="19" t="s">
        <v>9243</v>
      </c>
      <c r="I6658" s="19" t="s">
        <v>21134</v>
      </c>
      <c r="J6658" s="19" t="s">
        <v>23</v>
      </c>
      <c r="K6658" s="20" t="s">
        <v>12802</v>
      </c>
      <c r="L6658" s="19" t="s">
        <v>8796</v>
      </c>
    </row>
    <row r="6659" spans="1:12" x14ac:dyDescent="0.25">
      <c r="A6659" s="19" t="s">
        <v>6589</v>
      </c>
      <c r="B6659" s="19" t="s">
        <v>8141</v>
      </c>
      <c r="C6659" s="19" t="s">
        <v>8429</v>
      </c>
      <c r="D6659" s="19" t="s">
        <v>8430</v>
      </c>
      <c r="E6659" s="20" t="s">
        <v>21</v>
      </c>
      <c r="F6659" s="19" t="s">
        <v>21</v>
      </c>
      <c r="G6659" s="180">
        <v>101441</v>
      </c>
      <c r="H6659" s="19" t="s">
        <v>8872</v>
      </c>
      <c r="I6659" s="19" t="s">
        <v>21134</v>
      </c>
      <c r="J6659" s="19" t="s">
        <v>23</v>
      </c>
      <c r="K6659" s="20" t="s">
        <v>12803</v>
      </c>
      <c r="L6659" s="19" t="s">
        <v>8796</v>
      </c>
    </row>
    <row r="6660" spans="1:12" x14ac:dyDescent="0.25">
      <c r="A6660" s="19" t="s">
        <v>6589</v>
      </c>
      <c r="B6660" s="19" t="s">
        <v>8141</v>
      </c>
      <c r="C6660" s="19" t="s">
        <v>8429</v>
      </c>
      <c r="D6660" s="19" t="s">
        <v>8430</v>
      </c>
      <c r="E6660" s="20" t="s">
        <v>21</v>
      </c>
      <c r="F6660" s="19" t="s">
        <v>21</v>
      </c>
      <c r="G6660" s="180">
        <v>101442</v>
      </c>
      <c r="H6660" s="19" t="s">
        <v>9244</v>
      </c>
      <c r="I6660" s="19" t="s">
        <v>21134</v>
      </c>
      <c r="J6660" s="19" t="s">
        <v>23</v>
      </c>
      <c r="K6660" s="20" t="s">
        <v>12804</v>
      </c>
      <c r="L6660" s="19" t="s">
        <v>8796</v>
      </c>
    </row>
    <row r="6661" spans="1:12" x14ac:dyDescent="0.25">
      <c r="A6661" s="19" t="s">
        <v>6589</v>
      </c>
      <c r="B6661" s="19" t="s">
        <v>8141</v>
      </c>
      <c r="C6661" s="19" t="s">
        <v>8429</v>
      </c>
      <c r="D6661" s="19" t="s">
        <v>8430</v>
      </c>
      <c r="E6661" s="20" t="s">
        <v>21</v>
      </c>
      <c r="F6661" s="19" t="s">
        <v>21</v>
      </c>
      <c r="G6661" s="180">
        <v>101443</v>
      </c>
      <c r="H6661" s="19" t="s">
        <v>8873</v>
      </c>
      <c r="I6661" s="19" t="s">
        <v>21134</v>
      </c>
      <c r="J6661" s="19" t="s">
        <v>23</v>
      </c>
      <c r="K6661" s="20" t="s">
        <v>12805</v>
      </c>
      <c r="L6661" s="19" t="s">
        <v>8796</v>
      </c>
    </row>
    <row r="6662" spans="1:12" x14ac:dyDescent="0.25">
      <c r="A6662" s="19" t="s">
        <v>6589</v>
      </c>
      <c r="B6662" s="19" t="s">
        <v>8141</v>
      </c>
      <c r="C6662" s="19" t="s">
        <v>8429</v>
      </c>
      <c r="D6662" s="19" t="s">
        <v>8430</v>
      </c>
      <c r="E6662" s="20" t="s">
        <v>21</v>
      </c>
      <c r="F6662" s="19" t="s">
        <v>21</v>
      </c>
      <c r="G6662" s="180">
        <v>101444</v>
      </c>
      <c r="H6662" s="19" t="s">
        <v>8878</v>
      </c>
      <c r="I6662" s="19" t="s">
        <v>21134</v>
      </c>
      <c r="J6662" s="19" t="s">
        <v>23</v>
      </c>
      <c r="K6662" s="20" t="s">
        <v>12806</v>
      </c>
      <c r="L6662" s="19" t="s">
        <v>8796</v>
      </c>
    </row>
    <row r="6663" spans="1:12" x14ac:dyDescent="0.25">
      <c r="A6663" s="19" t="s">
        <v>6589</v>
      </c>
      <c r="B6663" s="19" t="s">
        <v>8141</v>
      </c>
      <c r="C6663" s="19" t="s">
        <v>8429</v>
      </c>
      <c r="D6663" s="19" t="s">
        <v>8430</v>
      </c>
      <c r="E6663" s="20" t="s">
        <v>21</v>
      </c>
      <c r="F6663" s="19" t="s">
        <v>21</v>
      </c>
      <c r="G6663" s="180">
        <v>101445</v>
      </c>
      <c r="H6663" s="19" t="s">
        <v>8879</v>
      </c>
      <c r="I6663" s="19" t="s">
        <v>21134</v>
      </c>
      <c r="J6663" s="19" t="s">
        <v>23</v>
      </c>
      <c r="K6663" s="20" t="s">
        <v>12807</v>
      </c>
      <c r="L6663" s="19" t="s">
        <v>8796</v>
      </c>
    </row>
    <row r="6664" spans="1:12" x14ac:dyDescent="0.25">
      <c r="A6664" s="19" t="s">
        <v>6589</v>
      </c>
      <c r="B6664" s="19" t="s">
        <v>8141</v>
      </c>
      <c r="C6664" s="19" t="s">
        <v>8429</v>
      </c>
      <c r="D6664" s="19" t="s">
        <v>8430</v>
      </c>
      <c r="E6664" s="20" t="s">
        <v>21</v>
      </c>
      <c r="F6664" s="19" t="s">
        <v>21</v>
      </c>
      <c r="G6664" s="180">
        <v>101446</v>
      </c>
      <c r="H6664" s="19" t="s">
        <v>8880</v>
      </c>
      <c r="I6664" s="19" t="s">
        <v>21134</v>
      </c>
      <c r="J6664" s="19" t="s">
        <v>23</v>
      </c>
      <c r="K6664" s="20" t="s">
        <v>12808</v>
      </c>
      <c r="L6664" s="19" t="s">
        <v>8796</v>
      </c>
    </row>
    <row r="6665" spans="1:12" x14ac:dyDescent="0.25">
      <c r="A6665" s="19" t="s">
        <v>6589</v>
      </c>
      <c r="B6665" s="19" t="s">
        <v>8141</v>
      </c>
      <c r="C6665" s="19" t="s">
        <v>8429</v>
      </c>
      <c r="D6665" s="19" t="s">
        <v>8430</v>
      </c>
      <c r="E6665" s="20" t="s">
        <v>21</v>
      </c>
      <c r="F6665" s="19" t="s">
        <v>21</v>
      </c>
      <c r="G6665" s="180">
        <v>101447</v>
      </c>
      <c r="H6665" s="19" t="s">
        <v>8882</v>
      </c>
      <c r="I6665" s="19" t="s">
        <v>21134</v>
      </c>
      <c r="J6665" s="19" t="s">
        <v>23</v>
      </c>
      <c r="K6665" s="20" t="s">
        <v>12809</v>
      </c>
      <c r="L6665" s="19" t="s">
        <v>8796</v>
      </c>
    </row>
    <row r="6666" spans="1:12" x14ac:dyDescent="0.25">
      <c r="A6666" s="19" t="s">
        <v>6589</v>
      </c>
      <c r="B6666" s="19" t="s">
        <v>8141</v>
      </c>
      <c r="C6666" s="19" t="s">
        <v>8429</v>
      </c>
      <c r="D6666" s="19" t="s">
        <v>8430</v>
      </c>
      <c r="E6666" s="20" t="s">
        <v>21</v>
      </c>
      <c r="F6666" s="19" t="s">
        <v>21</v>
      </c>
      <c r="G6666" s="180">
        <v>101448</v>
      </c>
      <c r="H6666" s="19" t="s">
        <v>8883</v>
      </c>
      <c r="I6666" s="19" t="s">
        <v>21134</v>
      </c>
      <c r="J6666" s="19" t="s">
        <v>23</v>
      </c>
      <c r="K6666" s="20" t="s">
        <v>12810</v>
      </c>
      <c r="L6666" s="19" t="s">
        <v>8796</v>
      </c>
    </row>
    <row r="6667" spans="1:12" x14ac:dyDescent="0.25">
      <c r="A6667" s="19" t="s">
        <v>6589</v>
      </c>
      <c r="B6667" s="19" t="s">
        <v>8141</v>
      </c>
      <c r="C6667" s="19" t="s">
        <v>8429</v>
      </c>
      <c r="D6667" s="19" t="s">
        <v>8430</v>
      </c>
      <c r="E6667" s="20" t="s">
        <v>21</v>
      </c>
      <c r="F6667" s="19" t="s">
        <v>21</v>
      </c>
      <c r="G6667" s="180">
        <v>101449</v>
      </c>
      <c r="H6667" s="19" t="s">
        <v>9245</v>
      </c>
      <c r="I6667" s="19" t="s">
        <v>21134</v>
      </c>
      <c r="J6667" s="19" t="s">
        <v>23</v>
      </c>
      <c r="K6667" s="20" t="s">
        <v>12811</v>
      </c>
      <c r="L6667" s="19" t="s">
        <v>8796</v>
      </c>
    </row>
    <row r="6668" spans="1:12" x14ac:dyDescent="0.25">
      <c r="A6668" s="19" t="s">
        <v>6589</v>
      </c>
      <c r="B6668" s="19" t="s">
        <v>8141</v>
      </c>
      <c r="C6668" s="19" t="s">
        <v>8429</v>
      </c>
      <c r="D6668" s="19" t="s">
        <v>8430</v>
      </c>
      <c r="E6668" s="20" t="s">
        <v>21</v>
      </c>
      <c r="F6668" s="19" t="s">
        <v>21</v>
      </c>
      <c r="G6668" s="180">
        <v>101450</v>
      </c>
      <c r="H6668" s="19" t="s">
        <v>8885</v>
      </c>
      <c r="I6668" s="19" t="s">
        <v>21134</v>
      </c>
      <c r="J6668" s="19" t="s">
        <v>23</v>
      </c>
      <c r="K6668" s="20" t="s">
        <v>12812</v>
      </c>
      <c r="L6668" s="19" t="s">
        <v>8796</v>
      </c>
    </row>
    <row r="6669" spans="1:12" x14ac:dyDescent="0.25">
      <c r="A6669" s="19" t="s">
        <v>6589</v>
      </c>
      <c r="B6669" s="19" t="s">
        <v>8141</v>
      </c>
      <c r="C6669" s="19" t="s">
        <v>8429</v>
      </c>
      <c r="D6669" s="19" t="s">
        <v>8430</v>
      </c>
      <c r="E6669" s="20" t="s">
        <v>21</v>
      </c>
      <c r="F6669" s="19" t="s">
        <v>21</v>
      </c>
      <c r="G6669" s="180">
        <v>101451</v>
      </c>
      <c r="H6669" s="19" t="s">
        <v>8886</v>
      </c>
      <c r="I6669" s="19" t="s">
        <v>21134</v>
      </c>
      <c r="J6669" s="19" t="s">
        <v>23</v>
      </c>
      <c r="K6669" s="20" t="s">
        <v>12743</v>
      </c>
      <c r="L6669" s="19" t="s">
        <v>8796</v>
      </c>
    </row>
    <row r="6670" spans="1:12" x14ac:dyDescent="0.25">
      <c r="A6670" s="19" t="s">
        <v>6589</v>
      </c>
      <c r="B6670" s="19" t="s">
        <v>8141</v>
      </c>
      <c r="C6670" s="19" t="s">
        <v>8429</v>
      </c>
      <c r="D6670" s="19" t="s">
        <v>8430</v>
      </c>
      <c r="E6670" s="20" t="s">
        <v>21</v>
      </c>
      <c r="F6670" s="19" t="s">
        <v>21</v>
      </c>
      <c r="G6670" s="180">
        <v>101452</v>
      </c>
      <c r="H6670" s="19" t="s">
        <v>9246</v>
      </c>
      <c r="I6670" s="19" t="s">
        <v>21134</v>
      </c>
      <c r="J6670" s="19" t="s">
        <v>23</v>
      </c>
      <c r="K6670" s="20" t="s">
        <v>12813</v>
      </c>
      <c r="L6670" s="19" t="s">
        <v>8796</v>
      </c>
    </row>
    <row r="6671" spans="1:12" x14ac:dyDescent="0.25">
      <c r="A6671" s="19" t="s">
        <v>6589</v>
      </c>
      <c r="B6671" s="19" t="s">
        <v>8141</v>
      </c>
      <c r="C6671" s="19" t="s">
        <v>8429</v>
      </c>
      <c r="D6671" s="19" t="s">
        <v>8430</v>
      </c>
      <c r="E6671" s="20" t="s">
        <v>21</v>
      </c>
      <c r="F6671" s="19" t="s">
        <v>21</v>
      </c>
      <c r="G6671" s="180">
        <v>101453</v>
      </c>
      <c r="H6671" s="19" t="s">
        <v>8888</v>
      </c>
      <c r="I6671" s="19" t="s">
        <v>21134</v>
      </c>
      <c r="J6671" s="19" t="s">
        <v>23</v>
      </c>
      <c r="K6671" s="20" t="s">
        <v>12814</v>
      </c>
      <c r="L6671" s="19" t="s">
        <v>8796</v>
      </c>
    </row>
    <row r="6672" spans="1:12" x14ac:dyDescent="0.25">
      <c r="A6672" s="19" t="s">
        <v>6589</v>
      </c>
      <c r="B6672" s="19" t="s">
        <v>8141</v>
      </c>
      <c r="C6672" s="19" t="s">
        <v>8429</v>
      </c>
      <c r="D6672" s="19" t="s">
        <v>8430</v>
      </c>
      <c r="E6672" s="20" t="s">
        <v>21</v>
      </c>
      <c r="F6672" s="19" t="s">
        <v>21</v>
      </c>
      <c r="G6672" s="180">
        <v>101454</v>
      </c>
      <c r="H6672" s="19" t="s">
        <v>9247</v>
      </c>
      <c r="I6672" s="19" t="s">
        <v>21134</v>
      </c>
      <c r="J6672" s="19" t="s">
        <v>23</v>
      </c>
      <c r="K6672" s="20" t="s">
        <v>12815</v>
      </c>
      <c r="L6672" s="19" t="s">
        <v>8796</v>
      </c>
    </row>
    <row r="6673" spans="1:12" x14ac:dyDescent="0.25">
      <c r="A6673" s="19" t="s">
        <v>6589</v>
      </c>
      <c r="B6673" s="19" t="s">
        <v>8141</v>
      </c>
      <c r="C6673" s="19" t="s">
        <v>8429</v>
      </c>
      <c r="D6673" s="19" t="s">
        <v>8430</v>
      </c>
      <c r="E6673" s="20" t="s">
        <v>21</v>
      </c>
      <c r="F6673" s="19" t="s">
        <v>21</v>
      </c>
      <c r="G6673" s="180">
        <v>101455</v>
      </c>
      <c r="H6673" s="19" t="s">
        <v>8890</v>
      </c>
      <c r="I6673" s="19" t="s">
        <v>21134</v>
      </c>
      <c r="J6673" s="19" t="s">
        <v>23</v>
      </c>
      <c r="K6673" s="20" t="s">
        <v>12816</v>
      </c>
      <c r="L6673" s="19" t="s">
        <v>8796</v>
      </c>
    </row>
    <row r="6674" spans="1:12" x14ac:dyDescent="0.25">
      <c r="A6674" s="19" t="s">
        <v>6589</v>
      </c>
      <c r="B6674" s="19" t="s">
        <v>8141</v>
      </c>
      <c r="C6674" s="19" t="s">
        <v>8429</v>
      </c>
      <c r="D6674" s="19" t="s">
        <v>8430</v>
      </c>
      <c r="E6674" s="20" t="s">
        <v>21</v>
      </c>
      <c r="F6674" s="19" t="s">
        <v>21</v>
      </c>
      <c r="G6674" s="180">
        <v>101456</v>
      </c>
      <c r="H6674" s="19" t="s">
        <v>9248</v>
      </c>
      <c r="I6674" s="19" t="s">
        <v>21134</v>
      </c>
      <c r="J6674" s="19" t="s">
        <v>23</v>
      </c>
      <c r="K6674" s="20" t="s">
        <v>12817</v>
      </c>
      <c r="L6674" s="19" t="s">
        <v>8796</v>
      </c>
    </row>
    <row r="6675" spans="1:12" x14ac:dyDescent="0.25">
      <c r="A6675" s="19" t="s">
        <v>6589</v>
      </c>
      <c r="B6675" s="19" t="s">
        <v>8141</v>
      </c>
      <c r="C6675" s="19" t="s">
        <v>8429</v>
      </c>
      <c r="D6675" s="19" t="s">
        <v>8430</v>
      </c>
      <c r="E6675" s="20" t="s">
        <v>21</v>
      </c>
      <c r="F6675" s="19" t="s">
        <v>21</v>
      </c>
      <c r="G6675" s="180">
        <v>101457</v>
      </c>
      <c r="H6675" s="19" t="s">
        <v>9249</v>
      </c>
      <c r="I6675" s="19" t="s">
        <v>21134</v>
      </c>
      <c r="J6675" s="19" t="s">
        <v>23</v>
      </c>
      <c r="K6675" s="20" t="s">
        <v>12818</v>
      </c>
      <c r="L6675" s="19" t="s">
        <v>8796</v>
      </c>
    </row>
    <row r="6676" spans="1:12" x14ac:dyDescent="0.25">
      <c r="A6676" s="19" t="s">
        <v>6589</v>
      </c>
      <c r="B6676" s="19" t="s">
        <v>8141</v>
      </c>
      <c r="C6676" s="19" t="s">
        <v>8429</v>
      </c>
      <c r="D6676" s="19" t="s">
        <v>8430</v>
      </c>
      <c r="E6676" s="20" t="s">
        <v>21</v>
      </c>
      <c r="F6676" s="19" t="s">
        <v>21</v>
      </c>
      <c r="G6676" s="180">
        <v>101458</v>
      </c>
      <c r="H6676" s="19" t="s">
        <v>9250</v>
      </c>
      <c r="I6676" s="19" t="s">
        <v>21134</v>
      </c>
      <c r="J6676" s="19" t="s">
        <v>23</v>
      </c>
      <c r="K6676" s="20" t="s">
        <v>12819</v>
      </c>
      <c r="L6676" s="19" t="s">
        <v>8796</v>
      </c>
    </row>
    <row r="6677" spans="1:12" x14ac:dyDescent="0.25">
      <c r="A6677" s="19" t="s">
        <v>6589</v>
      </c>
      <c r="B6677" s="19" t="s">
        <v>8141</v>
      </c>
      <c r="C6677" s="19" t="s">
        <v>8429</v>
      </c>
      <c r="D6677" s="19" t="s">
        <v>8430</v>
      </c>
      <c r="E6677" s="20" t="s">
        <v>21</v>
      </c>
      <c r="F6677" s="19" t="s">
        <v>21</v>
      </c>
      <c r="G6677" s="180">
        <v>101459</v>
      </c>
      <c r="H6677" s="19" t="s">
        <v>8897</v>
      </c>
      <c r="I6677" s="19" t="s">
        <v>21134</v>
      </c>
      <c r="J6677" s="19" t="s">
        <v>23</v>
      </c>
      <c r="K6677" s="20" t="s">
        <v>12820</v>
      </c>
      <c r="L6677" s="19" t="s">
        <v>8796</v>
      </c>
    </row>
    <row r="6678" spans="1:12" x14ac:dyDescent="0.25">
      <c r="A6678" s="19" t="s">
        <v>6589</v>
      </c>
      <c r="B6678" s="19" t="s">
        <v>8141</v>
      </c>
      <c r="C6678" s="19" t="s">
        <v>8429</v>
      </c>
      <c r="D6678" s="19" t="s">
        <v>8430</v>
      </c>
      <c r="E6678" s="20" t="s">
        <v>21</v>
      </c>
      <c r="F6678" s="19" t="s">
        <v>21</v>
      </c>
      <c r="G6678" s="180">
        <v>101460</v>
      </c>
      <c r="H6678" s="19" t="s">
        <v>9055</v>
      </c>
      <c r="I6678" s="19" t="s">
        <v>21134</v>
      </c>
      <c r="J6678" s="19" t="s">
        <v>23</v>
      </c>
      <c r="K6678" s="20" t="s">
        <v>12821</v>
      </c>
      <c r="L6678" s="19" t="s">
        <v>8796</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tabColor theme="5"/>
  </sheetPr>
  <dimension ref="A1:AB4098"/>
  <sheetViews>
    <sheetView workbookViewId="0">
      <selection activeCell="E2" sqref="E2:X2"/>
    </sheetView>
  </sheetViews>
  <sheetFormatPr defaultColWidth="6.85546875" defaultRowHeight="11.25" x14ac:dyDescent="0.25"/>
  <cols>
    <col min="1" max="1" width="7.85546875" style="29" bestFit="1" customWidth="1"/>
    <col min="2" max="2" width="54.28515625" style="30" customWidth="1"/>
    <col min="3" max="3" width="6.42578125" style="31" customWidth="1"/>
    <col min="4" max="4" width="12.42578125" style="32" customWidth="1"/>
    <col min="5" max="5" width="14.42578125" style="33" customWidth="1"/>
    <col min="6" max="6" width="14.28515625" style="34" customWidth="1"/>
    <col min="7" max="7" width="19.140625" style="39" customWidth="1"/>
    <col min="8" max="8" width="11.85546875" style="33" customWidth="1"/>
    <col min="9" max="9" width="11.28515625" style="33" customWidth="1"/>
    <col min="10" max="11" width="11.42578125" style="33" customWidth="1"/>
    <col min="12" max="12" width="10.85546875" style="34" customWidth="1"/>
    <col min="13" max="13" width="6.85546875" style="34"/>
    <col min="14" max="14" width="11.85546875" style="33" customWidth="1"/>
    <col min="15" max="15" width="11.28515625" style="33" customWidth="1"/>
    <col min="16" max="17" width="11.42578125" style="33" customWidth="1"/>
    <col min="18" max="18" width="11.85546875" style="33" customWidth="1"/>
    <col min="19" max="19" width="11.28515625" style="33" customWidth="1"/>
    <col min="20" max="21" width="11.42578125" style="33" customWidth="1"/>
    <col min="22" max="22" width="10.85546875" style="34" customWidth="1"/>
    <col min="23" max="23" width="6.85546875" style="34"/>
    <col min="24" max="24" width="11.85546875" style="33" customWidth="1"/>
    <col min="25" max="25" width="11.28515625" style="33" customWidth="1"/>
    <col min="26" max="26" width="11.42578125" style="33" customWidth="1"/>
    <col min="27" max="27" width="10.85546875" style="34" customWidth="1"/>
    <col min="28" max="28" width="12" style="38" customWidth="1"/>
    <col min="29" max="16384" width="6.85546875" style="39"/>
  </cols>
  <sheetData>
    <row r="1" spans="1:28" x14ac:dyDescent="0.25">
      <c r="G1" s="35" t="s">
        <v>19778</v>
      </c>
      <c r="H1" s="36">
        <f>F4098</f>
        <v>113843.01</v>
      </c>
      <c r="I1" s="37" t="s">
        <v>19779</v>
      </c>
      <c r="N1" s="36"/>
      <c r="R1" s="36"/>
      <c r="S1" s="37"/>
      <c r="X1" s="36"/>
    </row>
    <row r="2" spans="1:28" x14ac:dyDescent="0.25">
      <c r="B2" s="40" t="s">
        <v>15686</v>
      </c>
      <c r="C2" s="41"/>
      <c r="D2" s="42"/>
      <c r="F2" s="43"/>
      <c r="G2" s="35" t="s">
        <v>19780</v>
      </c>
      <c r="H2" s="36">
        <v>1.0000000000000001E-9</v>
      </c>
      <c r="I2" s="33" t="s">
        <v>19781</v>
      </c>
      <c r="N2" s="36"/>
      <c r="R2" s="36"/>
      <c r="X2" s="36"/>
    </row>
    <row r="3" spans="1:28" x14ac:dyDescent="0.25">
      <c r="B3" s="43" t="s">
        <v>19782</v>
      </c>
      <c r="G3" s="35" t="s">
        <v>19783</v>
      </c>
      <c r="H3" s="44">
        <v>98.38</v>
      </c>
      <c r="I3" s="33" t="s">
        <v>19784</v>
      </c>
      <c r="N3" s="36"/>
      <c r="R3" s="44"/>
      <c r="X3" s="36"/>
    </row>
    <row r="4" spans="1:28" x14ac:dyDescent="0.25">
      <c r="B4" s="45" t="s">
        <v>19785</v>
      </c>
      <c r="F4" s="43"/>
      <c r="G4" s="35"/>
      <c r="H4" s="44"/>
      <c r="N4" s="36"/>
      <c r="R4" s="36"/>
      <c r="X4" s="1069" t="s">
        <v>19786</v>
      </c>
      <c r="Y4" s="1070"/>
      <c r="Z4" s="1071"/>
    </row>
    <row r="5" spans="1:28" ht="11.25" customHeight="1" x14ac:dyDescent="0.25">
      <c r="B5" s="1072"/>
      <c r="C5" s="1072"/>
      <c r="D5" s="1072"/>
      <c r="H5" s="1069" t="s">
        <v>19787</v>
      </c>
      <c r="I5" s="1070"/>
      <c r="J5" s="1070"/>
      <c r="K5" s="1070"/>
      <c r="L5" s="1071"/>
      <c r="N5" s="1069" t="s">
        <v>19788</v>
      </c>
      <c r="O5" s="1070"/>
      <c r="P5" s="1071"/>
      <c r="Q5" s="46"/>
      <c r="R5" s="1069" t="s">
        <v>19789</v>
      </c>
      <c r="S5" s="1070"/>
      <c r="T5" s="1070"/>
      <c r="U5" s="1070"/>
      <c r="V5" s="1071"/>
      <c r="X5" s="1069" t="s">
        <v>19790</v>
      </c>
      <c r="Y5" s="1070"/>
      <c r="Z5" s="1071"/>
    </row>
    <row r="6" spans="1:28" s="57" customFormat="1" ht="22.5" x14ac:dyDescent="0.25">
      <c r="A6" s="47" t="s">
        <v>15676</v>
      </c>
      <c r="B6" s="47" t="s">
        <v>15684</v>
      </c>
      <c r="C6" s="48" t="s">
        <v>19791</v>
      </c>
      <c r="D6" s="48" t="s">
        <v>19792</v>
      </c>
      <c r="E6" s="49" t="s">
        <v>19793</v>
      </c>
      <c r="F6" s="48" t="s">
        <v>19794</v>
      </c>
      <c r="G6" s="50"/>
      <c r="H6" s="51" t="s">
        <v>19795</v>
      </c>
      <c r="I6" s="51" t="s">
        <v>19796</v>
      </c>
      <c r="J6" s="52" t="s">
        <v>19797</v>
      </c>
      <c r="K6" s="53" t="s">
        <v>19798</v>
      </c>
      <c r="L6" s="54" t="s">
        <v>19799</v>
      </c>
      <c r="M6" s="30"/>
      <c r="N6" s="51" t="s">
        <v>19795</v>
      </c>
      <c r="O6" s="51" t="s">
        <v>19796</v>
      </c>
      <c r="P6" s="51" t="s">
        <v>19800</v>
      </c>
      <c r="Q6" s="55"/>
      <c r="R6" s="51" t="s">
        <v>19801</v>
      </c>
      <c r="S6" s="51" t="s">
        <v>19802</v>
      </c>
      <c r="T6" s="52" t="s">
        <v>19797</v>
      </c>
      <c r="U6" s="52" t="s">
        <v>19798</v>
      </c>
      <c r="V6" s="54" t="s">
        <v>19803</v>
      </c>
      <c r="W6" s="30"/>
      <c r="X6" s="51" t="s">
        <v>19801</v>
      </c>
      <c r="Y6" s="51" t="s">
        <v>19802</v>
      </c>
      <c r="Z6" s="51" t="s">
        <v>19804</v>
      </c>
      <c r="AA6" s="30"/>
      <c r="AB6" s="56" t="s">
        <v>19805</v>
      </c>
    </row>
    <row r="7" spans="1:28" x14ac:dyDescent="0.25">
      <c r="A7" s="58" t="s">
        <v>15687</v>
      </c>
      <c r="B7" s="59" t="s">
        <v>15688</v>
      </c>
      <c r="C7" s="60"/>
      <c r="D7" s="61"/>
      <c r="E7" s="62"/>
      <c r="F7" s="63"/>
      <c r="H7" s="62"/>
      <c r="I7" s="62"/>
      <c r="J7" s="62"/>
      <c r="K7" s="62"/>
      <c r="L7" s="63"/>
      <c r="N7" s="62"/>
      <c r="O7" s="62"/>
      <c r="P7" s="62"/>
      <c r="Q7" s="64"/>
      <c r="R7" s="62"/>
      <c r="S7" s="62"/>
      <c r="T7" s="62"/>
      <c r="U7" s="62"/>
      <c r="V7" s="63"/>
      <c r="X7" s="62"/>
      <c r="Y7" s="62"/>
      <c r="Z7" s="62"/>
      <c r="AB7" s="65"/>
    </row>
    <row r="8" spans="1:28" x14ac:dyDescent="0.25">
      <c r="A8" s="66" t="s">
        <v>15689</v>
      </c>
      <c r="B8" s="67" t="s">
        <v>15690</v>
      </c>
      <c r="C8" s="68"/>
      <c r="D8" s="69"/>
      <c r="E8" s="70"/>
      <c r="F8" s="71"/>
      <c r="H8" s="70"/>
      <c r="I8" s="70"/>
      <c r="J8" s="70"/>
      <c r="K8" s="70"/>
      <c r="L8" s="71"/>
      <c r="N8" s="70"/>
      <c r="O8" s="70"/>
      <c r="P8" s="70"/>
      <c r="Q8" s="64"/>
      <c r="R8" s="70"/>
      <c r="S8" s="70"/>
      <c r="T8" s="70"/>
      <c r="U8" s="70"/>
      <c r="V8" s="71"/>
      <c r="X8" s="70"/>
      <c r="Y8" s="70"/>
      <c r="Z8" s="70"/>
      <c r="AB8" s="65"/>
    </row>
    <row r="9" spans="1:28" ht="33.75" x14ac:dyDescent="0.25">
      <c r="A9" s="72" t="s">
        <v>15691</v>
      </c>
      <c r="B9" s="73" t="s">
        <v>21137</v>
      </c>
      <c r="C9" s="74" t="s">
        <v>15692</v>
      </c>
      <c r="D9" s="75">
        <v>1</v>
      </c>
      <c r="E9" s="70">
        <v>4314.5300000000007</v>
      </c>
      <c r="F9" s="76">
        <f t="shared" ref="F9:F18" si="0">ROUND(D9*E9,2)</f>
        <v>4314.53</v>
      </c>
      <c r="G9" s="77"/>
      <c r="H9" s="70">
        <f>N9</f>
        <v>0</v>
      </c>
      <c r="I9" s="70">
        <f>O9</f>
        <v>4314.5300000000007</v>
      </c>
      <c r="J9" s="70">
        <f>H9+I9</f>
        <v>4314.5300000000007</v>
      </c>
      <c r="K9" s="70">
        <v>0</v>
      </c>
      <c r="L9" s="76">
        <f>SUM(J9:K9)</f>
        <v>4314.5300000000007</v>
      </c>
      <c r="N9" s="70">
        <v>0</v>
      </c>
      <c r="O9" s="70">
        <v>4314.5300000000007</v>
      </c>
      <c r="P9" s="70">
        <f>SUM(N9:O9)</f>
        <v>4314.5300000000007</v>
      </c>
      <c r="Q9" s="64"/>
      <c r="R9" s="70">
        <f t="shared" ref="R9:S13" si="1">X9</f>
        <v>0</v>
      </c>
      <c r="S9" s="70">
        <f t="shared" si="1"/>
        <v>4314.53</v>
      </c>
      <c r="T9" s="70">
        <f>R9+S9</f>
        <v>4314.53</v>
      </c>
      <c r="U9" s="70">
        <f>ROUND(Z9*$H$2,2)/100</f>
        <v>0</v>
      </c>
      <c r="V9" s="78">
        <f>SUM(T9:U9)</f>
        <v>4314.53</v>
      </c>
      <c r="X9" s="70">
        <v>0</v>
      </c>
      <c r="Y9" s="70">
        <v>4314.53</v>
      </c>
      <c r="Z9" s="70">
        <v>4314.53</v>
      </c>
      <c r="AA9" s="79"/>
      <c r="AB9" s="80">
        <f>P9-Z9</f>
        <v>0</v>
      </c>
    </row>
    <row r="10" spans="1:28" ht="33.75" x14ac:dyDescent="0.25">
      <c r="A10" s="72" t="s">
        <v>15693</v>
      </c>
      <c r="B10" s="73" t="s">
        <v>21138</v>
      </c>
      <c r="C10" s="74" t="s">
        <v>15692</v>
      </c>
      <c r="D10" s="75">
        <v>1</v>
      </c>
      <c r="E10" s="70">
        <v>5737.49</v>
      </c>
      <c r="F10" s="76">
        <f t="shared" si="0"/>
        <v>5737.49</v>
      </c>
      <c r="G10" s="77"/>
      <c r="H10" s="70">
        <f t="shared" ref="H10:I13" si="2">ROUND(N10+(N10*$H$2/100),2)</f>
        <v>0</v>
      </c>
      <c r="I10" s="70">
        <f t="shared" si="2"/>
        <v>5737.49</v>
      </c>
      <c r="J10" s="70">
        <f>H10+I10</f>
        <v>5737.49</v>
      </c>
      <c r="K10" s="70">
        <v>0</v>
      </c>
      <c r="L10" s="76">
        <f>SUM(J10:K10)</f>
        <v>5737.49</v>
      </c>
      <c r="N10" s="70">
        <v>0</v>
      </c>
      <c r="O10" s="70">
        <v>5737.49</v>
      </c>
      <c r="P10" s="70">
        <f>SUM(N10:O10)</f>
        <v>5737.49</v>
      </c>
      <c r="Q10" s="64"/>
      <c r="R10" s="70">
        <f t="shared" si="1"/>
        <v>0</v>
      </c>
      <c r="S10" s="70">
        <f t="shared" si="1"/>
        <v>5737.49</v>
      </c>
      <c r="T10" s="70">
        <f>R10+S10</f>
        <v>5737.49</v>
      </c>
      <c r="U10" s="70">
        <f>ROUND(Z10*$H$2,2)/100</f>
        <v>0</v>
      </c>
      <c r="V10" s="78">
        <f>SUM(T10:U10)</f>
        <v>5737.49</v>
      </c>
      <c r="X10" s="70">
        <v>0</v>
      </c>
      <c r="Y10" s="70">
        <v>5737.49</v>
      </c>
      <c r="Z10" s="70">
        <v>5737.49</v>
      </c>
      <c r="AA10" s="79"/>
      <c r="AB10" s="80">
        <f t="shared" ref="AB10:AB73" si="3">P10-Z10</f>
        <v>0</v>
      </c>
    </row>
    <row r="11" spans="1:28" ht="33.75" x14ac:dyDescent="0.25">
      <c r="A11" s="72" t="s">
        <v>15694</v>
      </c>
      <c r="B11" s="73" t="s">
        <v>21139</v>
      </c>
      <c r="C11" s="74" t="s">
        <v>15692</v>
      </c>
      <c r="D11" s="75">
        <v>1</v>
      </c>
      <c r="E11" s="70">
        <v>9800.9</v>
      </c>
      <c r="F11" s="76">
        <f t="shared" si="0"/>
        <v>9800.9</v>
      </c>
      <c r="G11" s="77"/>
      <c r="H11" s="70">
        <f t="shared" si="2"/>
        <v>0</v>
      </c>
      <c r="I11" s="70">
        <f t="shared" si="2"/>
        <v>9800.9</v>
      </c>
      <c r="J11" s="70">
        <f>H11+I11</f>
        <v>9800.9</v>
      </c>
      <c r="K11" s="70">
        <v>0</v>
      </c>
      <c r="L11" s="76">
        <f>SUM(J11:K11)</f>
        <v>9800.9</v>
      </c>
      <c r="N11" s="70">
        <v>0</v>
      </c>
      <c r="O11" s="70">
        <v>9800.9</v>
      </c>
      <c r="P11" s="70">
        <f>SUM(N11:O11)</f>
        <v>9800.9</v>
      </c>
      <c r="Q11" s="64"/>
      <c r="R11" s="70">
        <f t="shared" si="1"/>
        <v>0</v>
      </c>
      <c r="S11" s="70">
        <f t="shared" si="1"/>
        <v>9800.91</v>
      </c>
      <c r="T11" s="70">
        <f>R11+S11</f>
        <v>9800.91</v>
      </c>
      <c r="U11" s="70">
        <f>ROUND(Z11*$H$2,2)/100</f>
        <v>0</v>
      </c>
      <c r="V11" s="78">
        <f>SUM(T11:U11)</f>
        <v>9800.91</v>
      </c>
      <c r="X11" s="70">
        <v>0</v>
      </c>
      <c r="Y11" s="70">
        <v>9800.91</v>
      </c>
      <c r="Z11" s="70">
        <v>9800.91</v>
      </c>
      <c r="AA11" s="79"/>
      <c r="AB11" s="80">
        <f t="shared" si="3"/>
        <v>-1.0000000000218279E-2</v>
      </c>
    </row>
    <row r="12" spans="1:28" ht="33.75" x14ac:dyDescent="0.25">
      <c r="A12" s="72" t="s">
        <v>15695</v>
      </c>
      <c r="B12" s="73" t="s">
        <v>21140</v>
      </c>
      <c r="C12" s="74" t="s">
        <v>15692</v>
      </c>
      <c r="D12" s="75">
        <v>1</v>
      </c>
      <c r="E12" s="70">
        <v>13438.2</v>
      </c>
      <c r="F12" s="76">
        <f t="shared" si="0"/>
        <v>13438.2</v>
      </c>
      <c r="G12" s="77"/>
      <c r="H12" s="70">
        <f t="shared" si="2"/>
        <v>0</v>
      </c>
      <c r="I12" s="70">
        <f t="shared" si="2"/>
        <v>13438.2</v>
      </c>
      <c r="J12" s="70">
        <f>H12+I12</f>
        <v>13438.2</v>
      </c>
      <c r="K12" s="70">
        <v>0</v>
      </c>
      <c r="L12" s="76">
        <f>SUM(J12:K12)</f>
        <v>13438.2</v>
      </c>
      <c r="N12" s="70">
        <v>0</v>
      </c>
      <c r="O12" s="70">
        <v>13438.2</v>
      </c>
      <c r="P12" s="70">
        <f>SUM(N12:O12)</f>
        <v>13438.2</v>
      </c>
      <c r="Q12" s="64"/>
      <c r="R12" s="70">
        <f t="shared" si="1"/>
        <v>0</v>
      </c>
      <c r="S12" s="70">
        <f t="shared" si="1"/>
        <v>13438.21</v>
      </c>
      <c r="T12" s="70">
        <f>R12+S12</f>
        <v>13438.21</v>
      </c>
      <c r="U12" s="70">
        <f>ROUND(Z12*$H$2,2)/100</f>
        <v>0</v>
      </c>
      <c r="V12" s="78">
        <f>SUM(T12:U12)</f>
        <v>13438.21</v>
      </c>
      <c r="X12" s="70">
        <v>0</v>
      </c>
      <c r="Y12" s="70">
        <v>13438.21</v>
      </c>
      <c r="Z12" s="70">
        <v>13438.21</v>
      </c>
      <c r="AA12" s="79"/>
      <c r="AB12" s="80">
        <f t="shared" si="3"/>
        <v>-9.9999999983992893E-3</v>
      </c>
    </row>
    <row r="13" spans="1:28" x14ac:dyDescent="0.25">
      <c r="A13" s="72" t="s">
        <v>15696</v>
      </c>
      <c r="B13" s="73" t="s">
        <v>21141</v>
      </c>
      <c r="C13" s="74" t="s">
        <v>15692</v>
      </c>
      <c r="D13" s="75">
        <v>1</v>
      </c>
      <c r="E13" s="70">
        <v>15660.14</v>
      </c>
      <c r="F13" s="76">
        <f t="shared" si="0"/>
        <v>15660.14</v>
      </c>
      <c r="G13" s="77"/>
      <c r="H13" s="70">
        <f t="shared" si="2"/>
        <v>0</v>
      </c>
      <c r="I13" s="70">
        <f t="shared" si="2"/>
        <v>15660.14</v>
      </c>
      <c r="J13" s="70">
        <f>H13+I13</f>
        <v>15660.14</v>
      </c>
      <c r="K13" s="70">
        <v>0</v>
      </c>
      <c r="L13" s="76">
        <f>SUM(J13:K13)</f>
        <v>15660.14</v>
      </c>
      <c r="N13" s="70">
        <v>0</v>
      </c>
      <c r="O13" s="70">
        <v>15660.14</v>
      </c>
      <c r="P13" s="70">
        <f>SUM(N13:O13)</f>
        <v>15660.14</v>
      </c>
      <c r="Q13" s="64"/>
      <c r="R13" s="70">
        <f t="shared" si="1"/>
        <v>0</v>
      </c>
      <c r="S13" s="70">
        <f t="shared" si="1"/>
        <v>15660.15</v>
      </c>
      <c r="T13" s="70">
        <f>R13+S13</f>
        <v>15660.15</v>
      </c>
      <c r="U13" s="70">
        <f>ROUND(Z13*$H$2,2)/100</f>
        <v>0</v>
      </c>
      <c r="V13" s="78">
        <f>SUM(T13:U13)</f>
        <v>15660.15</v>
      </c>
      <c r="X13" s="70">
        <v>0</v>
      </c>
      <c r="Y13" s="70">
        <v>15660.15</v>
      </c>
      <c r="Z13" s="70">
        <v>15660.15</v>
      </c>
      <c r="AA13" s="81"/>
      <c r="AB13" s="80">
        <f t="shared" si="3"/>
        <v>-1.0000000000218279E-2</v>
      </c>
    </row>
    <row r="14" spans="1:28" ht="33.75" x14ac:dyDescent="0.25">
      <c r="A14" s="66" t="s">
        <v>15697</v>
      </c>
      <c r="B14" s="67" t="s">
        <v>21142</v>
      </c>
      <c r="C14" s="68"/>
      <c r="D14" s="69"/>
      <c r="E14" s="70">
        <v>0</v>
      </c>
      <c r="F14" s="71">
        <f t="shared" si="0"/>
        <v>0</v>
      </c>
      <c r="H14" s="70"/>
      <c r="I14" s="70"/>
      <c r="J14" s="70"/>
      <c r="K14" s="70"/>
      <c r="L14" s="76"/>
      <c r="N14" s="70"/>
      <c r="O14" s="70"/>
      <c r="P14" s="70"/>
      <c r="Q14" s="64"/>
      <c r="R14" s="70"/>
      <c r="S14" s="70"/>
      <c r="T14" s="70"/>
      <c r="U14" s="70"/>
      <c r="V14" s="78"/>
      <c r="X14" s="70"/>
      <c r="Y14" s="70"/>
      <c r="Z14" s="70"/>
      <c r="AA14" s="79"/>
      <c r="AB14" s="80">
        <f t="shared" si="3"/>
        <v>0</v>
      </c>
    </row>
    <row r="15" spans="1:28" ht="45" x14ac:dyDescent="0.25">
      <c r="A15" s="72" t="s">
        <v>15698</v>
      </c>
      <c r="B15" s="73" t="s">
        <v>21143</v>
      </c>
      <c r="C15" s="74" t="s">
        <v>15692</v>
      </c>
      <c r="D15" s="75">
        <v>1</v>
      </c>
      <c r="E15" s="70">
        <v>5705.59</v>
      </c>
      <c r="F15" s="76">
        <f t="shared" si="0"/>
        <v>5705.59</v>
      </c>
      <c r="G15" s="77"/>
      <c r="H15" s="70">
        <f t="shared" ref="H15:I18" si="4">ROUND(N15+(N15*$H$2/100),2)</f>
        <v>0</v>
      </c>
      <c r="I15" s="70">
        <f t="shared" si="4"/>
        <v>5705.59</v>
      </c>
      <c r="J15" s="70">
        <f>H15+I15</f>
        <v>5705.59</v>
      </c>
      <c r="K15" s="70">
        <v>0</v>
      </c>
      <c r="L15" s="76">
        <f>SUM(J15:K15)</f>
        <v>5705.59</v>
      </c>
      <c r="N15" s="70">
        <v>0</v>
      </c>
      <c r="O15" s="70">
        <v>5705.59</v>
      </c>
      <c r="P15" s="70">
        <f>SUM(N15:O15)</f>
        <v>5705.59</v>
      </c>
      <c r="Q15" s="64"/>
      <c r="R15" s="70">
        <f t="shared" ref="R15:S18" si="5">X15</f>
        <v>0</v>
      </c>
      <c r="S15" s="70">
        <f t="shared" si="5"/>
        <v>5705.6</v>
      </c>
      <c r="T15" s="70">
        <f>R15+S15</f>
        <v>5705.6</v>
      </c>
      <c r="U15" s="70">
        <f>ROUND(Z15*$H$2,2)/100</f>
        <v>0</v>
      </c>
      <c r="V15" s="78">
        <f>SUM(T15:U15)</f>
        <v>5705.6</v>
      </c>
      <c r="X15" s="70">
        <v>0</v>
      </c>
      <c r="Y15" s="70">
        <v>5705.6</v>
      </c>
      <c r="Z15" s="70">
        <v>5705.6</v>
      </c>
      <c r="AA15" s="79"/>
      <c r="AB15" s="80">
        <f t="shared" si="3"/>
        <v>-1.0000000000218279E-2</v>
      </c>
    </row>
    <row r="16" spans="1:28" ht="33.75" x14ac:dyDescent="0.25">
      <c r="A16" s="72" t="s">
        <v>15699</v>
      </c>
      <c r="B16" s="73" t="s">
        <v>21144</v>
      </c>
      <c r="C16" s="74" t="s">
        <v>15692</v>
      </c>
      <c r="D16" s="75">
        <v>1</v>
      </c>
      <c r="E16" s="70">
        <v>9664.0999999999985</v>
      </c>
      <c r="F16" s="76">
        <f t="shared" si="0"/>
        <v>9664.1</v>
      </c>
      <c r="G16" s="77"/>
      <c r="H16" s="70">
        <f t="shared" si="4"/>
        <v>0</v>
      </c>
      <c r="I16" s="70">
        <f t="shared" si="4"/>
        <v>9664.1</v>
      </c>
      <c r="J16" s="70">
        <f>H16+I16</f>
        <v>9664.1</v>
      </c>
      <c r="K16" s="70">
        <v>0</v>
      </c>
      <c r="L16" s="76">
        <f>SUM(J16:K16)</f>
        <v>9664.1</v>
      </c>
      <c r="N16" s="70">
        <v>0</v>
      </c>
      <c r="O16" s="70">
        <v>9664.0999999999985</v>
      </c>
      <c r="P16" s="70">
        <f>SUM(N16:O16)</f>
        <v>9664.0999999999985</v>
      </c>
      <c r="Q16" s="64"/>
      <c r="R16" s="70">
        <f t="shared" si="5"/>
        <v>0</v>
      </c>
      <c r="S16" s="70">
        <f t="shared" si="5"/>
        <v>9664.1</v>
      </c>
      <c r="T16" s="70">
        <f>R16+S16</f>
        <v>9664.1</v>
      </c>
      <c r="U16" s="70">
        <f>ROUND(Z16*$H$2,2)/100</f>
        <v>0</v>
      </c>
      <c r="V16" s="78">
        <f>SUM(T16:U16)</f>
        <v>9664.1</v>
      </c>
      <c r="X16" s="70">
        <v>0</v>
      </c>
      <c r="Y16" s="70">
        <v>9664.1</v>
      </c>
      <c r="Z16" s="70">
        <v>9664.1</v>
      </c>
      <c r="AA16" s="79"/>
      <c r="AB16" s="80">
        <f t="shared" si="3"/>
        <v>0</v>
      </c>
    </row>
    <row r="17" spans="1:28" ht="33.75" x14ac:dyDescent="0.25">
      <c r="A17" s="72" t="s">
        <v>15700</v>
      </c>
      <c r="B17" s="73" t="s">
        <v>21145</v>
      </c>
      <c r="C17" s="74" t="s">
        <v>15692</v>
      </c>
      <c r="D17" s="75">
        <v>1</v>
      </c>
      <c r="E17" s="70">
        <v>13077.39</v>
      </c>
      <c r="F17" s="76">
        <f t="shared" si="0"/>
        <v>13077.39</v>
      </c>
      <c r="G17" s="77"/>
      <c r="H17" s="70">
        <f t="shared" si="4"/>
        <v>0</v>
      </c>
      <c r="I17" s="70">
        <f t="shared" si="4"/>
        <v>13077.39</v>
      </c>
      <c r="J17" s="70">
        <f>H17+I17</f>
        <v>13077.39</v>
      </c>
      <c r="K17" s="70">
        <v>0</v>
      </c>
      <c r="L17" s="76">
        <f>SUM(J17:K17)</f>
        <v>13077.39</v>
      </c>
      <c r="N17" s="70">
        <v>0</v>
      </c>
      <c r="O17" s="70">
        <v>13077.39</v>
      </c>
      <c r="P17" s="70">
        <f>SUM(N17:O17)</f>
        <v>13077.39</v>
      </c>
      <c r="Q17" s="64"/>
      <c r="R17" s="70">
        <f t="shared" si="5"/>
        <v>0</v>
      </c>
      <c r="S17" s="70">
        <f t="shared" si="5"/>
        <v>13077.4</v>
      </c>
      <c r="T17" s="70">
        <f>R17+S17</f>
        <v>13077.4</v>
      </c>
      <c r="U17" s="70">
        <f>ROUND(Z17*$H$2,2)/100</f>
        <v>0</v>
      </c>
      <c r="V17" s="78">
        <f>SUM(T17:U17)</f>
        <v>13077.4</v>
      </c>
      <c r="X17" s="70">
        <v>0</v>
      </c>
      <c r="Y17" s="70">
        <v>13077.4</v>
      </c>
      <c r="Z17" s="70">
        <v>13077.4</v>
      </c>
      <c r="AA17" s="79"/>
      <c r="AB17" s="80">
        <f t="shared" si="3"/>
        <v>-1.0000000000218279E-2</v>
      </c>
    </row>
    <row r="18" spans="1:28" x14ac:dyDescent="0.25">
      <c r="A18" s="72" t="s">
        <v>15701</v>
      </c>
      <c r="B18" s="73" t="s">
        <v>21146</v>
      </c>
      <c r="C18" s="74" t="s">
        <v>15692</v>
      </c>
      <c r="D18" s="75">
        <v>1</v>
      </c>
      <c r="E18" s="70">
        <v>17394.489999999998</v>
      </c>
      <c r="F18" s="76">
        <f t="shared" si="0"/>
        <v>17394.490000000002</v>
      </c>
      <c r="G18" s="77"/>
      <c r="H18" s="70">
        <f t="shared" si="4"/>
        <v>0</v>
      </c>
      <c r="I18" s="70">
        <f t="shared" si="4"/>
        <v>17394.490000000002</v>
      </c>
      <c r="J18" s="70">
        <f>H18+I18</f>
        <v>17394.490000000002</v>
      </c>
      <c r="K18" s="70">
        <v>0</v>
      </c>
      <c r="L18" s="76">
        <f>SUM(J18:K18)</f>
        <v>17394.490000000002</v>
      </c>
      <c r="N18" s="70">
        <v>0</v>
      </c>
      <c r="O18" s="70">
        <v>17394.489999999998</v>
      </c>
      <c r="P18" s="70">
        <f>SUM(N18:O18)</f>
        <v>17394.489999999998</v>
      </c>
      <c r="Q18" s="64"/>
      <c r="R18" s="70">
        <f t="shared" si="5"/>
        <v>0</v>
      </c>
      <c r="S18" s="70">
        <f t="shared" si="5"/>
        <v>17394.5</v>
      </c>
      <c r="T18" s="70">
        <f>R18+S18</f>
        <v>17394.5</v>
      </c>
      <c r="U18" s="70">
        <f>ROUND(Z18*$H$2,2)/100</f>
        <v>0</v>
      </c>
      <c r="V18" s="78">
        <f>SUM(T18:U18)</f>
        <v>17394.5</v>
      </c>
      <c r="X18" s="70">
        <v>0</v>
      </c>
      <c r="Y18" s="70">
        <v>17394.5</v>
      </c>
      <c r="Z18" s="70">
        <v>17394.5</v>
      </c>
      <c r="AA18" s="79"/>
      <c r="AB18" s="80">
        <f t="shared" si="3"/>
        <v>-1.0000000002037268E-2</v>
      </c>
    </row>
    <row r="19" spans="1:28" x14ac:dyDescent="0.25">
      <c r="A19" s="66" t="s">
        <v>15702</v>
      </c>
      <c r="B19" s="67" t="s">
        <v>21147</v>
      </c>
      <c r="C19" s="68"/>
      <c r="D19" s="69"/>
      <c r="E19" s="70"/>
      <c r="F19" s="71"/>
      <c r="H19" s="70"/>
      <c r="I19" s="70"/>
      <c r="J19" s="70"/>
      <c r="K19" s="70"/>
      <c r="L19" s="76"/>
      <c r="N19" s="70"/>
      <c r="O19" s="70"/>
      <c r="P19" s="70"/>
      <c r="Q19" s="64"/>
      <c r="R19" s="70"/>
      <c r="S19" s="70"/>
      <c r="T19" s="70"/>
      <c r="U19" s="70"/>
      <c r="V19" s="78"/>
      <c r="X19" s="70"/>
      <c r="Y19" s="70"/>
      <c r="Z19" s="70"/>
      <c r="AA19" s="79"/>
      <c r="AB19" s="80">
        <f t="shared" si="3"/>
        <v>0</v>
      </c>
    </row>
    <row r="20" spans="1:28" x14ac:dyDescent="0.25">
      <c r="A20" s="72" t="s">
        <v>15703</v>
      </c>
      <c r="B20" s="73" t="s">
        <v>21148</v>
      </c>
      <c r="C20" s="74" t="s">
        <v>15692</v>
      </c>
      <c r="D20" s="75">
        <v>1</v>
      </c>
      <c r="E20" s="70">
        <v>2212.8900000000003</v>
      </c>
      <c r="F20" s="76">
        <f t="shared" ref="F20:F31" si="6">ROUND(D20*E20,2)</f>
        <v>2212.89</v>
      </c>
      <c r="G20" s="82"/>
      <c r="H20" s="70">
        <f t="shared" ref="H20:I31" si="7">ROUND(N20+(N20*$H$2/100),2)</f>
        <v>0</v>
      </c>
      <c r="I20" s="70">
        <f t="shared" si="7"/>
        <v>2212.89</v>
      </c>
      <c r="J20" s="70">
        <f t="shared" ref="J20:J31" si="8">H20+I20</f>
        <v>2212.89</v>
      </c>
      <c r="K20" s="70">
        <v>0</v>
      </c>
      <c r="L20" s="76">
        <f t="shared" ref="L20:L31" si="9">SUM(J20:K20)</f>
        <v>2212.89</v>
      </c>
      <c r="N20" s="70">
        <v>0</v>
      </c>
      <c r="O20" s="70">
        <v>2212.8900000000003</v>
      </c>
      <c r="P20" s="70">
        <f t="shared" ref="P20:P31" si="10">SUM(N20:O20)</f>
        <v>2212.8900000000003</v>
      </c>
      <c r="Q20" s="64"/>
      <c r="R20" s="70">
        <f t="shared" ref="R20:S31" si="11">X20</f>
        <v>0</v>
      </c>
      <c r="S20" s="70">
        <f t="shared" si="11"/>
        <v>2212.89</v>
      </c>
      <c r="T20" s="70">
        <f t="shared" ref="T20:T31" si="12">R20+S20</f>
        <v>2212.89</v>
      </c>
      <c r="U20" s="70">
        <f t="shared" ref="U20:U31" si="13">ROUND(Z20*$H$2,2)/100</f>
        <v>0</v>
      </c>
      <c r="V20" s="78">
        <f t="shared" ref="V20:V31" si="14">SUM(T20:U20)</f>
        <v>2212.89</v>
      </c>
      <c r="X20" s="70">
        <v>0</v>
      </c>
      <c r="Y20" s="70">
        <v>2212.89</v>
      </c>
      <c r="Z20" s="70">
        <v>2212.89</v>
      </c>
      <c r="AA20" s="79"/>
      <c r="AB20" s="80">
        <f t="shared" si="3"/>
        <v>0</v>
      </c>
    </row>
    <row r="21" spans="1:28" x14ac:dyDescent="0.25">
      <c r="A21" s="72" t="s">
        <v>15704</v>
      </c>
      <c r="B21" s="73" t="s">
        <v>21149</v>
      </c>
      <c r="C21" s="74" t="s">
        <v>15692</v>
      </c>
      <c r="D21" s="75">
        <v>1</v>
      </c>
      <c r="E21" s="70">
        <v>2983.08</v>
      </c>
      <c r="F21" s="76">
        <f t="shared" si="6"/>
        <v>2983.08</v>
      </c>
      <c r="G21" s="77"/>
      <c r="H21" s="70">
        <f t="shared" si="7"/>
        <v>0</v>
      </c>
      <c r="I21" s="70">
        <f t="shared" si="7"/>
        <v>2983.08</v>
      </c>
      <c r="J21" s="70">
        <f t="shared" si="8"/>
        <v>2983.08</v>
      </c>
      <c r="K21" s="70">
        <v>0</v>
      </c>
      <c r="L21" s="76">
        <f t="shared" si="9"/>
        <v>2983.08</v>
      </c>
      <c r="N21" s="70">
        <v>0</v>
      </c>
      <c r="O21" s="70">
        <v>2983.08</v>
      </c>
      <c r="P21" s="70">
        <f t="shared" si="10"/>
        <v>2983.08</v>
      </c>
      <c r="Q21" s="64"/>
      <c r="R21" s="70">
        <f t="shared" si="11"/>
        <v>0</v>
      </c>
      <c r="S21" s="70">
        <f t="shared" si="11"/>
        <v>2983.08</v>
      </c>
      <c r="T21" s="70">
        <f t="shared" si="12"/>
        <v>2983.08</v>
      </c>
      <c r="U21" s="70">
        <f t="shared" si="13"/>
        <v>0</v>
      </c>
      <c r="V21" s="78">
        <f t="shared" si="14"/>
        <v>2983.08</v>
      </c>
      <c r="X21" s="70">
        <v>0</v>
      </c>
      <c r="Y21" s="70">
        <v>2983.08</v>
      </c>
      <c r="Z21" s="70">
        <v>2983.08</v>
      </c>
      <c r="AA21" s="79"/>
      <c r="AB21" s="80">
        <f t="shared" si="3"/>
        <v>0</v>
      </c>
    </row>
    <row r="22" spans="1:28" x14ac:dyDescent="0.25">
      <c r="A22" s="72" t="s">
        <v>15705</v>
      </c>
      <c r="B22" s="73" t="s">
        <v>21150</v>
      </c>
      <c r="C22" s="74" t="s">
        <v>15692</v>
      </c>
      <c r="D22" s="75">
        <v>1</v>
      </c>
      <c r="E22" s="70">
        <v>1631.83</v>
      </c>
      <c r="F22" s="76">
        <f t="shared" si="6"/>
        <v>1631.83</v>
      </c>
      <c r="G22" s="77"/>
      <c r="H22" s="70">
        <f t="shared" si="7"/>
        <v>0</v>
      </c>
      <c r="I22" s="70">
        <f t="shared" si="7"/>
        <v>1631.83</v>
      </c>
      <c r="J22" s="70">
        <f t="shared" si="8"/>
        <v>1631.83</v>
      </c>
      <c r="K22" s="70">
        <v>0</v>
      </c>
      <c r="L22" s="76">
        <f t="shared" si="9"/>
        <v>1631.83</v>
      </c>
      <c r="N22" s="70">
        <v>0</v>
      </c>
      <c r="O22" s="70">
        <v>1631.83</v>
      </c>
      <c r="P22" s="70">
        <f t="shared" si="10"/>
        <v>1631.83</v>
      </c>
      <c r="Q22" s="64"/>
      <c r="R22" s="70">
        <f t="shared" si="11"/>
        <v>0</v>
      </c>
      <c r="S22" s="70">
        <f t="shared" si="11"/>
        <v>1631.85</v>
      </c>
      <c r="T22" s="70">
        <f t="shared" si="12"/>
        <v>1631.85</v>
      </c>
      <c r="U22" s="70">
        <f t="shared" si="13"/>
        <v>0</v>
      </c>
      <c r="V22" s="78">
        <f t="shared" si="14"/>
        <v>1631.85</v>
      </c>
      <c r="X22" s="70">
        <v>0</v>
      </c>
      <c r="Y22" s="70">
        <v>1631.85</v>
      </c>
      <c r="Z22" s="70">
        <v>1631.85</v>
      </c>
      <c r="AA22" s="79"/>
      <c r="AB22" s="80">
        <f t="shared" si="3"/>
        <v>-1.999999999998181E-2</v>
      </c>
    </row>
    <row r="23" spans="1:28" x14ac:dyDescent="0.25">
      <c r="A23" s="72" t="s">
        <v>15706</v>
      </c>
      <c r="B23" s="73" t="s">
        <v>21151</v>
      </c>
      <c r="C23" s="74" t="s">
        <v>15692</v>
      </c>
      <c r="D23" s="75">
        <v>1</v>
      </c>
      <c r="E23" s="70">
        <v>2227.73</v>
      </c>
      <c r="F23" s="76">
        <f t="shared" si="6"/>
        <v>2227.73</v>
      </c>
      <c r="G23" s="77"/>
      <c r="H23" s="70">
        <f t="shared" si="7"/>
        <v>0</v>
      </c>
      <c r="I23" s="70">
        <f t="shared" si="7"/>
        <v>2227.73</v>
      </c>
      <c r="J23" s="70">
        <f t="shared" si="8"/>
        <v>2227.73</v>
      </c>
      <c r="K23" s="70">
        <v>0</v>
      </c>
      <c r="L23" s="76">
        <f t="shared" si="9"/>
        <v>2227.73</v>
      </c>
      <c r="N23" s="70">
        <v>0</v>
      </c>
      <c r="O23" s="70">
        <v>2227.73</v>
      </c>
      <c r="P23" s="70">
        <f t="shared" si="10"/>
        <v>2227.73</v>
      </c>
      <c r="Q23" s="64"/>
      <c r="R23" s="70">
        <f t="shared" si="11"/>
        <v>0</v>
      </c>
      <c r="S23" s="70">
        <f t="shared" si="11"/>
        <v>2227.73</v>
      </c>
      <c r="T23" s="70">
        <f t="shared" si="12"/>
        <v>2227.73</v>
      </c>
      <c r="U23" s="70">
        <f t="shared" si="13"/>
        <v>0</v>
      </c>
      <c r="V23" s="78">
        <f t="shared" si="14"/>
        <v>2227.73</v>
      </c>
      <c r="X23" s="70">
        <v>0</v>
      </c>
      <c r="Y23" s="70">
        <v>2227.73</v>
      </c>
      <c r="Z23" s="70">
        <v>2227.73</v>
      </c>
      <c r="AA23" s="79"/>
      <c r="AB23" s="80">
        <f t="shared" si="3"/>
        <v>0</v>
      </c>
    </row>
    <row r="24" spans="1:28" x14ac:dyDescent="0.25">
      <c r="A24" s="72" t="s">
        <v>15707</v>
      </c>
      <c r="B24" s="73" t="s">
        <v>21152</v>
      </c>
      <c r="C24" s="74" t="s">
        <v>15692</v>
      </c>
      <c r="D24" s="75">
        <v>1</v>
      </c>
      <c r="E24" s="70">
        <v>700.18000000000006</v>
      </c>
      <c r="F24" s="76">
        <f t="shared" si="6"/>
        <v>700.18</v>
      </c>
      <c r="G24" s="77"/>
      <c r="H24" s="70">
        <f t="shared" si="7"/>
        <v>0</v>
      </c>
      <c r="I24" s="70">
        <f t="shared" si="7"/>
        <v>700.18</v>
      </c>
      <c r="J24" s="70">
        <f t="shared" si="8"/>
        <v>700.18</v>
      </c>
      <c r="K24" s="70">
        <v>0</v>
      </c>
      <c r="L24" s="76">
        <f t="shared" si="9"/>
        <v>700.18</v>
      </c>
      <c r="N24" s="70">
        <v>0</v>
      </c>
      <c r="O24" s="70">
        <v>700.18000000000006</v>
      </c>
      <c r="P24" s="70">
        <f t="shared" si="10"/>
        <v>700.18000000000006</v>
      </c>
      <c r="Q24" s="64"/>
      <c r="R24" s="70">
        <f t="shared" si="11"/>
        <v>0</v>
      </c>
      <c r="S24" s="70">
        <f t="shared" si="11"/>
        <v>700.18</v>
      </c>
      <c r="T24" s="70">
        <f t="shared" si="12"/>
        <v>700.18</v>
      </c>
      <c r="U24" s="70">
        <f t="shared" si="13"/>
        <v>0</v>
      </c>
      <c r="V24" s="78">
        <f t="shared" si="14"/>
        <v>700.18</v>
      </c>
      <c r="X24" s="70">
        <v>0</v>
      </c>
      <c r="Y24" s="70">
        <v>700.18</v>
      </c>
      <c r="Z24" s="70">
        <v>700.18</v>
      </c>
      <c r="AA24" s="79"/>
      <c r="AB24" s="80">
        <f t="shared" si="3"/>
        <v>0</v>
      </c>
    </row>
    <row r="25" spans="1:28" x14ac:dyDescent="0.25">
      <c r="A25" s="72" t="s">
        <v>15708</v>
      </c>
      <c r="B25" s="73" t="s">
        <v>21153</v>
      </c>
      <c r="C25" s="74" t="s">
        <v>15692</v>
      </c>
      <c r="D25" s="75">
        <v>1</v>
      </c>
      <c r="E25" s="70">
        <v>930.64</v>
      </c>
      <c r="F25" s="76">
        <f t="shared" si="6"/>
        <v>930.64</v>
      </c>
      <c r="G25" s="77"/>
      <c r="H25" s="70">
        <f t="shared" si="7"/>
        <v>0</v>
      </c>
      <c r="I25" s="70">
        <f t="shared" si="7"/>
        <v>930.64</v>
      </c>
      <c r="J25" s="70">
        <f t="shared" si="8"/>
        <v>930.64</v>
      </c>
      <c r="K25" s="70">
        <v>0</v>
      </c>
      <c r="L25" s="76">
        <f t="shared" si="9"/>
        <v>930.64</v>
      </c>
      <c r="N25" s="70">
        <v>0</v>
      </c>
      <c r="O25" s="70">
        <v>930.64</v>
      </c>
      <c r="P25" s="70">
        <f t="shared" si="10"/>
        <v>930.64</v>
      </c>
      <c r="Q25" s="64"/>
      <c r="R25" s="70">
        <f t="shared" si="11"/>
        <v>0</v>
      </c>
      <c r="S25" s="70">
        <f t="shared" si="11"/>
        <v>930.65</v>
      </c>
      <c r="T25" s="70">
        <f t="shared" si="12"/>
        <v>930.65</v>
      </c>
      <c r="U25" s="70">
        <f t="shared" si="13"/>
        <v>0</v>
      </c>
      <c r="V25" s="78">
        <f t="shared" si="14"/>
        <v>930.65</v>
      </c>
      <c r="X25" s="70">
        <v>0</v>
      </c>
      <c r="Y25" s="70">
        <v>930.65</v>
      </c>
      <c r="Z25" s="70">
        <v>930.65</v>
      </c>
      <c r="AA25" s="79"/>
      <c r="AB25" s="80">
        <f t="shared" si="3"/>
        <v>-9.9999999999909051E-3</v>
      </c>
    </row>
    <row r="26" spans="1:28" x14ac:dyDescent="0.25">
      <c r="A26" s="72" t="s">
        <v>15709</v>
      </c>
      <c r="B26" s="73" t="s">
        <v>21154</v>
      </c>
      <c r="C26" s="74" t="s">
        <v>15692</v>
      </c>
      <c r="D26" s="75">
        <v>1</v>
      </c>
      <c r="E26" s="70">
        <v>780.72</v>
      </c>
      <c r="F26" s="76">
        <f t="shared" si="6"/>
        <v>780.72</v>
      </c>
      <c r="G26" s="77"/>
      <c r="H26" s="70">
        <f t="shared" si="7"/>
        <v>0</v>
      </c>
      <c r="I26" s="70">
        <f t="shared" si="7"/>
        <v>780.72</v>
      </c>
      <c r="J26" s="70">
        <f t="shared" si="8"/>
        <v>780.72</v>
      </c>
      <c r="K26" s="70">
        <v>0</v>
      </c>
      <c r="L26" s="76">
        <f t="shared" si="9"/>
        <v>780.72</v>
      </c>
      <c r="N26" s="70">
        <v>0</v>
      </c>
      <c r="O26" s="70">
        <v>780.72</v>
      </c>
      <c r="P26" s="70">
        <f t="shared" si="10"/>
        <v>780.72</v>
      </c>
      <c r="Q26" s="64"/>
      <c r="R26" s="70">
        <f t="shared" si="11"/>
        <v>0</v>
      </c>
      <c r="S26" s="70">
        <f t="shared" si="11"/>
        <v>780.73</v>
      </c>
      <c r="T26" s="70">
        <f t="shared" si="12"/>
        <v>780.73</v>
      </c>
      <c r="U26" s="70">
        <f t="shared" si="13"/>
        <v>0</v>
      </c>
      <c r="V26" s="78">
        <f t="shared" si="14"/>
        <v>780.73</v>
      </c>
      <c r="X26" s="70">
        <v>0</v>
      </c>
      <c r="Y26" s="70">
        <v>780.73</v>
      </c>
      <c r="Z26" s="70">
        <v>780.73</v>
      </c>
      <c r="AA26" s="79"/>
      <c r="AB26" s="80">
        <f t="shared" si="3"/>
        <v>-9.9999999999909051E-3</v>
      </c>
    </row>
    <row r="27" spans="1:28" x14ac:dyDescent="0.25">
      <c r="A27" s="72" t="s">
        <v>15710</v>
      </c>
      <c r="B27" s="73" t="s">
        <v>21155</v>
      </c>
      <c r="C27" s="74" t="s">
        <v>15692</v>
      </c>
      <c r="D27" s="75">
        <v>1</v>
      </c>
      <c r="E27" s="70">
        <v>1080.9299999999998</v>
      </c>
      <c r="F27" s="76">
        <f t="shared" si="6"/>
        <v>1080.93</v>
      </c>
      <c r="G27" s="77"/>
      <c r="H27" s="70">
        <f t="shared" si="7"/>
        <v>0</v>
      </c>
      <c r="I27" s="70">
        <f t="shared" si="7"/>
        <v>1080.93</v>
      </c>
      <c r="J27" s="70">
        <f t="shared" si="8"/>
        <v>1080.93</v>
      </c>
      <c r="K27" s="70">
        <v>0</v>
      </c>
      <c r="L27" s="76">
        <f t="shared" si="9"/>
        <v>1080.93</v>
      </c>
      <c r="N27" s="70">
        <v>0</v>
      </c>
      <c r="O27" s="70">
        <v>1080.9299999999998</v>
      </c>
      <c r="P27" s="70">
        <f t="shared" si="10"/>
        <v>1080.9299999999998</v>
      </c>
      <c r="Q27" s="64"/>
      <c r="R27" s="70">
        <f t="shared" si="11"/>
        <v>0</v>
      </c>
      <c r="S27" s="70">
        <f t="shared" si="11"/>
        <v>1080.92</v>
      </c>
      <c r="T27" s="70">
        <f t="shared" si="12"/>
        <v>1080.92</v>
      </c>
      <c r="U27" s="70">
        <f t="shared" si="13"/>
        <v>0</v>
      </c>
      <c r="V27" s="78">
        <f t="shared" si="14"/>
        <v>1080.92</v>
      </c>
      <c r="X27" s="70">
        <v>0</v>
      </c>
      <c r="Y27" s="70">
        <v>1080.92</v>
      </c>
      <c r="Z27" s="70">
        <v>1080.92</v>
      </c>
      <c r="AA27" s="79"/>
      <c r="AB27" s="80">
        <f t="shared" si="3"/>
        <v>9.9999999997635314E-3</v>
      </c>
    </row>
    <row r="28" spans="1:28" x14ac:dyDescent="0.25">
      <c r="A28" s="72" t="s">
        <v>15711</v>
      </c>
      <c r="B28" s="73" t="s">
        <v>21156</v>
      </c>
      <c r="C28" s="74" t="s">
        <v>15692</v>
      </c>
      <c r="D28" s="75">
        <v>1</v>
      </c>
      <c r="E28" s="70">
        <v>1507.47</v>
      </c>
      <c r="F28" s="76">
        <f t="shared" si="6"/>
        <v>1507.47</v>
      </c>
      <c r="G28" s="77"/>
      <c r="H28" s="70">
        <f t="shared" si="7"/>
        <v>0</v>
      </c>
      <c r="I28" s="70">
        <f t="shared" si="7"/>
        <v>1507.47</v>
      </c>
      <c r="J28" s="70">
        <f t="shared" si="8"/>
        <v>1507.47</v>
      </c>
      <c r="K28" s="70">
        <v>0</v>
      </c>
      <c r="L28" s="76">
        <f t="shared" si="9"/>
        <v>1507.47</v>
      </c>
      <c r="N28" s="70">
        <v>0</v>
      </c>
      <c r="O28" s="70">
        <v>1507.47</v>
      </c>
      <c r="P28" s="70">
        <f t="shared" si="10"/>
        <v>1507.47</v>
      </c>
      <c r="Q28" s="64"/>
      <c r="R28" s="70">
        <f t="shared" si="11"/>
        <v>0</v>
      </c>
      <c r="S28" s="70">
        <f t="shared" si="11"/>
        <v>1507.47</v>
      </c>
      <c r="T28" s="70">
        <f t="shared" si="12"/>
        <v>1507.47</v>
      </c>
      <c r="U28" s="70">
        <f t="shared" si="13"/>
        <v>0</v>
      </c>
      <c r="V28" s="78">
        <f t="shared" si="14"/>
        <v>1507.47</v>
      </c>
      <c r="X28" s="70">
        <v>0</v>
      </c>
      <c r="Y28" s="70">
        <v>1507.47</v>
      </c>
      <c r="Z28" s="70">
        <v>1507.47</v>
      </c>
      <c r="AA28" s="79"/>
      <c r="AB28" s="80">
        <f t="shared" si="3"/>
        <v>0</v>
      </c>
    </row>
    <row r="29" spans="1:28" x14ac:dyDescent="0.25">
      <c r="A29" s="72" t="s">
        <v>15712</v>
      </c>
      <c r="B29" s="73" t="s">
        <v>21157</v>
      </c>
      <c r="C29" s="74" t="s">
        <v>15692</v>
      </c>
      <c r="D29" s="75">
        <v>1</v>
      </c>
      <c r="E29" s="70">
        <v>2054.13</v>
      </c>
      <c r="F29" s="76">
        <f t="shared" si="6"/>
        <v>2054.13</v>
      </c>
      <c r="G29" s="77"/>
      <c r="H29" s="70">
        <f t="shared" si="7"/>
        <v>0</v>
      </c>
      <c r="I29" s="70">
        <f t="shared" si="7"/>
        <v>2054.13</v>
      </c>
      <c r="J29" s="70">
        <f t="shared" si="8"/>
        <v>2054.13</v>
      </c>
      <c r="K29" s="70">
        <v>0</v>
      </c>
      <c r="L29" s="76">
        <f t="shared" si="9"/>
        <v>2054.13</v>
      </c>
      <c r="N29" s="70">
        <v>0</v>
      </c>
      <c r="O29" s="70">
        <v>2054.13</v>
      </c>
      <c r="P29" s="70">
        <f t="shared" si="10"/>
        <v>2054.13</v>
      </c>
      <c r="Q29" s="64"/>
      <c r="R29" s="70">
        <f t="shared" si="11"/>
        <v>0</v>
      </c>
      <c r="S29" s="70">
        <f t="shared" si="11"/>
        <v>2054.12</v>
      </c>
      <c r="T29" s="70">
        <f t="shared" si="12"/>
        <v>2054.12</v>
      </c>
      <c r="U29" s="70">
        <f t="shared" si="13"/>
        <v>0</v>
      </c>
      <c r="V29" s="78">
        <f t="shared" si="14"/>
        <v>2054.12</v>
      </c>
      <c r="X29" s="70">
        <v>0</v>
      </c>
      <c r="Y29" s="70">
        <v>2054.12</v>
      </c>
      <c r="Z29" s="70">
        <v>2054.12</v>
      </c>
      <c r="AA29" s="79"/>
      <c r="AB29" s="80">
        <f t="shared" si="3"/>
        <v>1.0000000000218279E-2</v>
      </c>
    </row>
    <row r="30" spans="1:28" x14ac:dyDescent="0.25">
      <c r="A30" s="72" t="s">
        <v>15713</v>
      </c>
      <c r="B30" s="73" t="s">
        <v>21158</v>
      </c>
      <c r="C30" s="74" t="s">
        <v>15692</v>
      </c>
      <c r="D30" s="75">
        <v>1</v>
      </c>
      <c r="E30" s="70">
        <v>1268.6999999999998</v>
      </c>
      <c r="F30" s="76">
        <f t="shared" si="6"/>
        <v>1268.7</v>
      </c>
      <c r="G30" s="77"/>
      <c r="H30" s="70">
        <f t="shared" si="7"/>
        <v>0</v>
      </c>
      <c r="I30" s="70">
        <f t="shared" si="7"/>
        <v>1268.7</v>
      </c>
      <c r="J30" s="70">
        <f t="shared" si="8"/>
        <v>1268.7</v>
      </c>
      <c r="K30" s="70">
        <v>0</v>
      </c>
      <c r="L30" s="76">
        <f t="shared" si="9"/>
        <v>1268.7</v>
      </c>
      <c r="N30" s="70">
        <v>0</v>
      </c>
      <c r="O30" s="70">
        <v>1268.6999999999998</v>
      </c>
      <c r="P30" s="70">
        <f t="shared" si="10"/>
        <v>1268.6999999999998</v>
      </c>
      <c r="Q30" s="64"/>
      <c r="R30" s="70">
        <f t="shared" si="11"/>
        <v>0</v>
      </c>
      <c r="S30" s="70">
        <f t="shared" si="11"/>
        <v>1268.68</v>
      </c>
      <c r="T30" s="70">
        <f t="shared" si="12"/>
        <v>1268.68</v>
      </c>
      <c r="U30" s="70">
        <f t="shared" si="13"/>
        <v>0</v>
      </c>
      <c r="V30" s="78">
        <f t="shared" si="14"/>
        <v>1268.68</v>
      </c>
      <c r="X30" s="70">
        <v>0</v>
      </c>
      <c r="Y30" s="70">
        <v>1268.68</v>
      </c>
      <c r="Z30" s="70">
        <v>1268.68</v>
      </c>
      <c r="AA30" s="79"/>
      <c r="AB30" s="80">
        <f t="shared" si="3"/>
        <v>1.9999999999754436E-2</v>
      </c>
    </row>
    <row r="31" spans="1:28" x14ac:dyDescent="0.25">
      <c r="A31" s="72" t="s">
        <v>15714</v>
      </c>
      <c r="B31" s="73" t="s">
        <v>21159</v>
      </c>
      <c r="C31" s="74" t="s">
        <v>15692</v>
      </c>
      <c r="D31" s="75">
        <v>1</v>
      </c>
      <c r="E31" s="70">
        <v>1640.88</v>
      </c>
      <c r="F31" s="76">
        <f t="shared" si="6"/>
        <v>1640.88</v>
      </c>
      <c r="G31" s="77"/>
      <c r="H31" s="70">
        <f t="shared" si="7"/>
        <v>0</v>
      </c>
      <c r="I31" s="70">
        <f t="shared" si="7"/>
        <v>1640.88</v>
      </c>
      <c r="J31" s="70">
        <f t="shared" si="8"/>
        <v>1640.88</v>
      </c>
      <c r="K31" s="70">
        <v>0</v>
      </c>
      <c r="L31" s="76">
        <f t="shared" si="9"/>
        <v>1640.88</v>
      </c>
      <c r="N31" s="70">
        <v>0</v>
      </c>
      <c r="O31" s="70">
        <v>1640.88</v>
      </c>
      <c r="P31" s="70">
        <f t="shared" si="10"/>
        <v>1640.88</v>
      </c>
      <c r="Q31" s="64"/>
      <c r="R31" s="70">
        <f t="shared" si="11"/>
        <v>0</v>
      </c>
      <c r="S31" s="70">
        <f t="shared" si="11"/>
        <v>1640.87</v>
      </c>
      <c r="T31" s="70">
        <f t="shared" si="12"/>
        <v>1640.87</v>
      </c>
      <c r="U31" s="70">
        <f t="shared" si="13"/>
        <v>0</v>
      </c>
      <c r="V31" s="78">
        <f t="shared" si="14"/>
        <v>1640.87</v>
      </c>
      <c r="X31" s="70">
        <v>0</v>
      </c>
      <c r="Y31" s="70">
        <v>1640.87</v>
      </c>
      <c r="Z31" s="70">
        <v>1640.87</v>
      </c>
      <c r="AA31" s="79"/>
      <c r="AB31" s="80">
        <f t="shared" si="3"/>
        <v>1.0000000000218279E-2</v>
      </c>
    </row>
    <row r="32" spans="1:28" ht="22.5" x14ac:dyDescent="0.25">
      <c r="A32" s="66" t="s">
        <v>15715</v>
      </c>
      <c r="B32" s="67" t="s">
        <v>21160</v>
      </c>
      <c r="C32" s="68"/>
      <c r="D32" s="69"/>
      <c r="E32" s="70"/>
      <c r="F32" s="71"/>
      <c r="H32" s="70"/>
      <c r="I32" s="70"/>
      <c r="J32" s="70"/>
      <c r="K32" s="70"/>
      <c r="L32" s="76"/>
      <c r="N32" s="70"/>
      <c r="O32" s="70"/>
      <c r="P32" s="70"/>
      <c r="Q32" s="64"/>
      <c r="R32" s="70"/>
      <c r="S32" s="70"/>
      <c r="T32" s="70"/>
      <c r="U32" s="70"/>
      <c r="V32" s="78"/>
      <c r="X32" s="70"/>
      <c r="Y32" s="70"/>
      <c r="Z32" s="70"/>
      <c r="AA32" s="79"/>
      <c r="AB32" s="80">
        <f t="shared" si="3"/>
        <v>0</v>
      </c>
    </row>
    <row r="33" spans="1:28" ht="33.75" x14ac:dyDescent="0.25">
      <c r="A33" s="72" t="s">
        <v>15716</v>
      </c>
      <c r="B33" s="73" t="s">
        <v>21161</v>
      </c>
      <c r="C33" s="74" t="s">
        <v>15717</v>
      </c>
      <c r="D33" s="75">
        <v>0</v>
      </c>
      <c r="E33" s="70">
        <v>1141.1500000000001</v>
      </c>
      <c r="F33" s="76">
        <f t="shared" ref="F33:F57" si="15">ROUND(D33*E33,2)</f>
        <v>0</v>
      </c>
      <c r="G33" s="77"/>
      <c r="H33" s="70">
        <f t="shared" ref="H33:I57" si="16">ROUND(N33+(N33*$H$2/100),2)</f>
        <v>1141.1500000000001</v>
      </c>
      <c r="I33" s="70">
        <f t="shared" si="16"/>
        <v>0</v>
      </c>
      <c r="J33" s="70">
        <f t="shared" ref="J33:J57" si="17">H33+I33</f>
        <v>1141.1500000000001</v>
      </c>
      <c r="K33" s="70">
        <v>0</v>
      </c>
      <c r="L33" s="76">
        <f t="shared" ref="L33:L57" si="18">SUM(J33:K33)</f>
        <v>1141.1500000000001</v>
      </c>
      <c r="N33" s="70">
        <v>1141.1500000000001</v>
      </c>
      <c r="O33" s="70">
        <v>0</v>
      </c>
      <c r="P33" s="70">
        <f t="shared" ref="P33:P57" si="19">SUM(N33:O33)</f>
        <v>1141.1500000000001</v>
      </c>
      <c r="Q33" s="64"/>
      <c r="R33" s="70">
        <f t="shared" ref="R33:S57" si="20">X33</f>
        <v>1141.1500000000001</v>
      </c>
      <c r="S33" s="70">
        <f t="shared" si="20"/>
        <v>0</v>
      </c>
      <c r="T33" s="70">
        <f t="shared" ref="T33:T57" si="21">R33+S33</f>
        <v>1141.1500000000001</v>
      </c>
      <c r="U33" s="70">
        <f t="shared" ref="U33:U57" si="22">ROUND(Z33*$H$2,2)/100</f>
        <v>0</v>
      </c>
      <c r="V33" s="78">
        <f t="shared" ref="V33:V57" si="23">SUM(T33:U33)</f>
        <v>1141.1500000000001</v>
      </c>
      <c r="X33" s="70">
        <v>1141.1500000000001</v>
      </c>
      <c r="Y33" s="70">
        <v>0</v>
      </c>
      <c r="Z33" s="70">
        <v>1141.1500000000001</v>
      </c>
      <c r="AA33" s="79"/>
      <c r="AB33" s="80">
        <f t="shared" si="3"/>
        <v>0</v>
      </c>
    </row>
    <row r="34" spans="1:28" ht="33.75" x14ac:dyDescent="0.25">
      <c r="A34" s="72" t="s">
        <v>15718</v>
      </c>
      <c r="B34" s="73" t="s">
        <v>21162</v>
      </c>
      <c r="C34" s="74" t="s">
        <v>15719</v>
      </c>
      <c r="D34" s="75">
        <v>0</v>
      </c>
      <c r="E34" s="70">
        <v>0.67999999999999994</v>
      </c>
      <c r="F34" s="76">
        <f t="shared" si="15"/>
        <v>0</v>
      </c>
      <c r="G34" s="29"/>
      <c r="H34" s="70">
        <f t="shared" si="16"/>
        <v>0.32</v>
      </c>
      <c r="I34" s="70">
        <f t="shared" si="16"/>
        <v>0.36</v>
      </c>
      <c r="J34" s="70">
        <f t="shared" si="17"/>
        <v>0.67999999999999994</v>
      </c>
      <c r="K34" s="70">
        <v>0</v>
      </c>
      <c r="L34" s="76">
        <f t="shared" si="18"/>
        <v>0.67999999999999994</v>
      </c>
      <c r="N34" s="75">
        <v>0.31999999999999995</v>
      </c>
      <c r="O34" s="75">
        <v>0.36</v>
      </c>
      <c r="P34" s="70">
        <f t="shared" si="19"/>
        <v>0.67999999999999994</v>
      </c>
      <c r="Q34" s="64"/>
      <c r="R34" s="70">
        <f t="shared" si="20"/>
        <v>0.32</v>
      </c>
      <c r="S34" s="70">
        <f t="shared" si="20"/>
        <v>0.36</v>
      </c>
      <c r="T34" s="70">
        <f t="shared" si="21"/>
        <v>0.67999999999999994</v>
      </c>
      <c r="U34" s="70">
        <f t="shared" si="22"/>
        <v>0</v>
      </c>
      <c r="V34" s="78">
        <f t="shared" si="23"/>
        <v>0.67999999999999994</v>
      </c>
      <c r="X34" s="75">
        <v>0.32</v>
      </c>
      <c r="Y34" s="75">
        <v>0.36</v>
      </c>
      <c r="Z34" s="70">
        <v>0.68</v>
      </c>
      <c r="AA34" s="79"/>
      <c r="AB34" s="80">
        <f t="shared" si="3"/>
        <v>0</v>
      </c>
    </row>
    <row r="35" spans="1:28" ht="22.5" x14ac:dyDescent="0.25">
      <c r="A35" s="72" t="s">
        <v>15720</v>
      </c>
      <c r="B35" s="73" t="s">
        <v>21163</v>
      </c>
      <c r="C35" s="74" t="s">
        <v>15719</v>
      </c>
      <c r="D35" s="75">
        <v>0</v>
      </c>
      <c r="E35" s="70">
        <v>0.54</v>
      </c>
      <c r="F35" s="76">
        <f t="shared" si="15"/>
        <v>0</v>
      </c>
      <c r="G35" s="29"/>
      <c r="H35" s="70">
        <f t="shared" si="16"/>
        <v>0.26</v>
      </c>
      <c r="I35" s="70">
        <f t="shared" si="16"/>
        <v>0.28000000000000003</v>
      </c>
      <c r="J35" s="70">
        <f t="shared" si="17"/>
        <v>0.54</v>
      </c>
      <c r="K35" s="70">
        <v>0</v>
      </c>
      <c r="L35" s="76">
        <f t="shared" si="18"/>
        <v>0.54</v>
      </c>
      <c r="N35" s="75">
        <v>0.26</v>
      </c>
      <c r="O35" s="75">
        <v>0.28000000000000003</v>
      </c>
      <c r="P35" s="70">
        <f t="shared" si="19"/>
        <v>0.54</v>
      </c>
      <c r="Q35" s="64"/>
      <c r="R35" s="70">
        <f t="shared" si="20"/>
        <v>0.26</v>
      </c>
      <c r="S35" s="70">
        <f t="shared" si="20"/>
        <v>0.28000000000000003</v>
      </c>
      <c r="T35" s="70">
        <f t="shared" si="21"/>
        <v>0.54</v>
      </c>
      <c r="U35" s="70">
        <f t="shared" si="22"/>
        <v>0</v>
      </c>
      <c r="V35" s="78">
        <f t="shared" si="23"/>
        <v>0.54</v>
      </c>
      <c r="X35" s="75">
        <v>0.26</v>
      </c>
      <c r="Y35" s="75">
        <v>0.28000000000000003</v>
      </c>
      <c r="Z35" s="70">
        <v>0.54</v>
      </c>
      <c r="AA35" s="79"/>
      <c r="AB35" s="80">
        <f t="shared" si="3"/>
        <v>0</v>
      </c>
    </row>
    <row r="36" spans="1:28" ht="22.5" x14ac:dyDescent="0.25">
      <c r="A36" s="72" t="s">
        <v>15721</v>
      </c>
      <c r="B36" s="73" t="s">
        <v>21164</v>
      </c>
      <c r="C36" s="74" t="s">
        <v>15719</v>
      </c>
      <c r="D36" s="75">
        <v>0</v>
      </c>
      <c r="E36" s="70">
        <v>0.45</v>
      </c>
      <c r="F36" s="76">
        <f t="shared" si="15"/>
        <v>0</v>
      </c>
      <c r="G36" s="29"/>
      <c r="H36" s="70">
        <f t="shared" si="16"/>
        <v>0.21</v>
      </c>
      <c r="I36" s="70">
        <f t="shared" si="16"/>
        <v>0.24</v>
      </c>
      <c r="J36" s="70">
        <f t="shared" si="17"/>
        <v>0.44999999999999996</v>
      </c>
      <c r="K36" s="70">
        <v>0</v>
      </c>
      <c r="L36" s="76">
        <f t="shared" si="18"/>
        <v>0.44999999999999996</v>
      </c>
      <c r="N36" s="75">
        <v>0.21</v>
      </c>
      <c r="O36" s="75">
        <v>0.24</v>
      </c>
      <c r="P36" s="70">
        <f t="shared" si="19"/>
        <v>0.44999999999999996</v>
      </c>
      <c r="Q36" s="64"/>
      <c r="R36" s="70">
        <f t="shared" si="20"/>
        <v>0.21</v>
      </c>
      <c r="S36" s="70">
        <f t="shared" si="20"/>
        <v>0.24</v>
      </c>
      <c r="T36" s="70">
        <f t="shared" si="21"/>
        <v>0.44999999999999996</v>
      </c>
      <c r="U36" s="70">
        <f t="shared" si="22"/>
        <v>0</v>
      </c>
      <c r="V36" s="78">
        <f t="shared" si="23"/>
        <v>0.44999999999999996</v>
      </c>
      <c r="X36" s="75">
        <v>0.21</v>
      </c>
      <c r="Y36" s="75">
        <v>0.24</v>
      </c>
      <c r="Z36" s="70">
        <v>0.45</v>
      </c>
      <c r="AA36" s="79"/>
      <c r="AB36" s="80">
        <f t="shared" si="3"/>
        <v>0</v>
      </c>
    </row>
    <row r="37" spans="1:28" ht="22.5" x14ac:dyDescent="0.25">
      <c r="A37" s="72" t="s">
        <v>15722</v>
      </c>
      <c r="B37" s="73" t="s">
        <v>21165</v>
      </c>
      <c r="C37" s="74" t="s">
        <v>15719</v>
      </c>
      <c r="D37" s="75">
        <v>0</v>
      </c>
      <c r="E37" s="70">
        <v>0.60000000000000009</v>
      </c>
      <c r="F37" s="76">
        <f t="shared" si="15"/>
        <v>0</v>
      </c>
      <c r="G37" s="29"/>
      <c r="H37" s="70">
        <f t="shared" si="16"/>
        <v>0.28000000000000003</v>
      </c>
      <c r="I37" s="70">
        <f t="shared" si="16"/>
        <v>0.32</v>
      </c>
      <c r="J37" s="70">
        <f t="shared" si="17"/>
        <v>0.60000000000000009</v>
      </c>
      <c r="K37" s="70">
        <v>0</v>
      </c>
      <c r="L37" s="76">
        <f t="shared" si="18"/>
        <v>0.60000000000000009</v>
      </c>
      <c r="N37" s="75">
        <v>0.28000000000000003</v>
      </c>
      <c r="O37" s="75">
        <v>0.32</v>
      </c>
      <c r="P37" s="70">
        <f t="shared" si="19"/>
        <v>0.60000000000000009</v>
      </c>
      <c r="Q37" s="64"/>
      <c r="R37" s="70">
        <f t="shared" si="20"/>
        <v>0.28000000000000003</v>
      </c>
      <c r="S37" s="70">
        <f t="shared" si="20"/>
        <v>0.31</v>
      </c>
      <c r="T37" s="70">
        <f t="shared" si="21"/>
        <v>0.59000000000000008</v>
      </c>
      <c r="U37" s="70">
        <f t="shared" si="22"/>
        <v>0</v>
      </c>
      <c r="V37" s="78">
        <f t="shared" si="23"/>
        <v>0.59000000000000008</v>
      </c>
      <c r="X37" s="75">
        <v>0.28000000000000003</v>
      </c>
      <c r="Y37" s="75">
        <v>0.31</v>
      </c>
      <c r="Z37" s="70">
        <v>0.59</v>
      </c>
      <c r="AA37" s="79"/>
      <c r="AB37" s="80">
        <f t="shared" si="3"/>
        <v>1.000000000000012E-2</v>
      </c>
    </row>
    <row r="38" spans="1:28" ht="22.5" x14ac:dyDescent="0.25">
      <c r="A38" s="72" t="s">
        <v>15723</v>
      </c>
      <c r="B38" s="73" t="s">
        <v>21166</v>
      </c>
      <c r="C38" s="74" t="s">
        <v>15719</v>
      </c>
      <c r="D38" s="75">
        <v>0</v>
      </c>
      <c r="E38" s="70">
        <v>0.47000000000000003</v>
      </c>
      <c r="F38" s="76">
        <f t="shared" si="15"/>
        <v>0</v>
      </c>
      <c r="G38" s="29"/>
      <c r="H38" s="70">
        <f t="shared" si="16"/>
        <v>0.13</v>
      </c>
      <c r="I38" s="70">
        <f t="shared" si="16"/>
        <v>0.34</v>
      </c>
      <c r="J38" s="70">
        <f t="shared" si="17"/>
        <v>0.47000000000000003</v>
      </c>
      <c r="K38" s="70">
        <v>0</v>
      </c>
      <c r="L38" s="76">
        <f t="shared" si="18"/>
        <v>0.47000000000000003</v>
      </c>
      <c r="N38" s="75">
        <v>0.13</v>
      </c>
      <c r="O38" s="75">
        <v>0.34</v>
      </c>
      <c r="P38" s="70">
        <f t="shared" si="19"/>
        <v>0.47000000000000003</v>
      </c>
      <c r="Q38" s="64"/>
      <c r="R38" s="70">
        <f t="shared" si="20"/>
        <v>0.13</v>
      </c>
      <c r="S38" s="70">
        <f t="shared" si="20"/>
        <v>0.34</v>
      </c>
      <c r="T38" s="70">
        <f t="shared" si="21"/>
        <v>0.47000000000000003</v>
      </c>
      <c r="U38" s="70">
        <f t="shared" si="22"/>
        <v>0</v>
      </c>
      <c r="V38" s="78">
        <f t="shared" si="23"/>
        <v>0.47000000000000003</v>
      </c>
      <c r="X38" s="75">
        <v>0.13</v>
      </c>
      <c r="Y38" s="75">
        <v>0.34</v>
      </c>
      <c r="Z38" s="70">
        <v>0.47</v>
      </c>
      <c r="AA38" s="79"/>
      <c r="AB38" s="80">
        <f t="shared" si="3"/>
        <v>0</v>
      </c>
    </row>
    <row r="39" spans="1:28" ht="22.5" x14ac:dyDescent="0.25">
      <c r="A39" s="72" t="s">
        <v>15724</v>
      </c>
      <c r="B39" s="73" t="s">
        <v>21167</v>
      </c>
      <c r="C39" s="74" t="s">
        <v>15719</v>
      </c>
      <c r="D39" s="75">
        <v>0</v>
      </c>
      <c r="E39" s="70">
        <v>0.36</v>
      </c>
      <c r="F39" s="76">
        <f t="shared" si="15"/>
        <v>0</v>
      </c>
      <c r="G39" s="29"/>
      <c r="H39" s="70">
        <f t="shared" si="16"/>
        <v>0.18</v>
      </c>
      <c r="I39" s="70">
        <f t="shared" si="16"/>
        <v>0.18</v>
      </c>
      <c r="J39" s="70">
        <f t="shared" si="17"/>
        <v>0.36</v>
      </c>
      <c r="K39" s="70">
        <v>0</v>
      </c>
      <c r="L39" s="76">
        <f t="shared" si="18"/>
        <v>0.36</v>
      </c>
      <c r="N39" s="75">
        <v>0.18</v>
      </c>
      <c r="O39" s="75">
        <v>0.18</v>
      </c>
      <c r="P39" s="70">
        <f t="shared" si="19"/>
        <v>0.36</v>
      </c>
      <c r="Q39" s="64"/>
      <c r="R39" s="70">
        <f t="shared" si="20"/>
        <v>0.18</v>
      </c>
      <c r="S39" s="70">
        <f t="shared" si="20"/>
        <v>0.18</v>
      </c>
      <c r="T39" s="70">
        <f t="shared" si="21"/>
        <v>0.36</v>
      </c>
      <c r="U39" s="70">
        <f t="shared" si="22"/>
        <v>0</v>
      </c>
      <c r="V39" s="78">
        <f t="shared" si="23"/>
        <v>0.36</v>
      </c>
      <c r="X39" s="75">
        <v>0.18</v>
      </c>
      <c r="Y39" s="75">
        <v>0.18</v>
      </c>
      <c r="Z39" s="70">
        <v>0.36</v>
      </c>
      <c r="AA39" s="79"/>
      <c r="AB39" s="80">
        <f t="shared" si="3"/>
        <v>0</v>
      </c>
    </row>
    <row r="40" spans="1:28" ht="22.5" x14ac:dyDescent="0.25">
      <c r="A40" s="72" t="s">
        <v>15725</v>
      </c>
      <c r="B40" s="73" t="s">
        <v>21168</v>
      </c>
      <c r="C40" s="74" t="s">
        <v>15719</v>
      </c>
      <c r="D40" s="75">
        <v>0</v>
      </c>
      <c r="E40" s="70">
        <v>0.53</v>
      </c>
      <c r="F40" s="76">
        <f t="shared" si="15"/>
        <v>0</v>
      </c>
      <c r="G40" s="29"/>
      <c r="H40" s="70">
        <f t="shared" si="16"/>
        <v>0.25</v>
      </c>
      <c r="I40" s="70">
        <f t="shared" si="16"/>
        <v>0.28000000000000003</v>
      </c>
      <c r="J40" s="70">
        <f t="shared" si="17"/>
        <v>0.53</v>
      </c>
      <c r="K40" s="70">
        <v>0</v>
      </c>
      <c r="L40" s="76">
        <f t="shared" si="18"/>
        <v>0.53</v>
      </c>
      <c r="N40" s="75">
        <v>0.25</v>
      </c>
      <c r="O40" s="75">
        <v>0.28000000000000003</v>
      </c>
      <c r="P40" s="70">
        <f t="shared" si="19"/>
        <v>0.53</v>
      </c>
      <c r="Q40" s="64"/>
      <c r="R40" s="70">
        <f t="shared" si="20"/>
        <v>0.25</v>
      </c>
      <c r="S40" s="70">
        <f t="shared" si="20"/>
        <v>0.28000000000000003</v>
      </c>
      <c r="T40" s="70">
        <f t="shared" si="21"/>
        <v>0.53</v>
      </c>
      <c r="U40" s="70">
        <f t="shared" si="22"/>
        <v>0</v>
      </c>
      <c r="V40" s="78">
        <f t="shared" si="23"/>
        <v>0.53</v>
      </c>
      <c r="X40" s="75">
        <v>0.25</v>
      </c>
      <c r="Y40" s="75">
        <v>0.28000000000000003</v>
      </c>
      <c r="Z40" s="70">
        <v>0.53</v>
      </c>
      <c r="AA40" s="79"/>
      <c r="AB40" s="80">
        <f t="shared" si="3"/>
        <v>0</v>
      </c>
    </row>
    <row r="41" spans="1:28" ht="22.5" x14ac:dyDescent="0.25">
      <c r="A41" s="72" t="s">
        <v>15726</v>
      </c>
      <c r="B41" s="73" t="s">
        <v>21169</v>
      </c>
      <c r="C41" s="74" t="s">
        <v>15719</v>
      </c>
      <c r="D41" s="75">
        <v>0</v>
      </c>
      <c r="E41" s="70">
        <v>0.45</v>
      </c>
      <c r="F41" s="76">
        <f t="shared" si="15"/>
        <v>0</v>
      </c>
      <c r="G41" s="29"/>
      <c r="H41" s="70">
        <f t="shared" si="16"/>
        <v>0.21</v>
      </c>
      <c r="I41" s="70">
        <f t="shared" si="16"/>
        <v>0.24</v>
      </c>
      <c r="J41" s="70">
        <f t="shared" si="17"/>
        <v>0.44999999999999996</v>
      </c>
      <c r="K41" s="70">
        <v>0</v>
      </c>
      <c r="L41" s="76">
        <f t="shared" si="18"/>
        <v>0.44999999999999996</v>
      </c>
      <c r="N41" s="75">
        <v>0.21</v>
      </c>
      <c r="O41" s="75">
        <v>0.24</v>
      </c>
      <c r="P41" s="70">
        <f t="shared" si="19"/>
        <v>0.44999999999999996</v>
      </c>
      <c r="Q41" s="64"/>
      <c r="R41" s="70">
        <f t="shared" si="20"/>
        <v>0.21</v>
      </c>
      <c r="S41" s="70">
        <f t="shared" si="20"/>
        <v>0.24</v>
      </c>
      <c r="T41" s="70">
        <f t="shared" si="21"/>
        <v>0.44999999999999996</v>
      </c>
      <c r="U41" s="70">
        <f t="shared" si="22"/>
        <v>0</v>
      </c>
      <c r="V41" s="78">
        <f t="shared" si="23"/>
        <v>0.44999999999999996</v>
      </c>
      <c r="X41" s="75">
        <v>0.21</v>
      </c>
      <c r="Y41" s="75">
        <v>0.24</v>
      </c>
      <c r="Z41" s="70">
        <v>0.45</v>
      </c>
      <c r="AA41" s="79"/>
      <c r="AB41" s="80">
        <f t="shared" si="3"/>
        <v>0</v>
      </c>
    </row>
    <row r="42" spans="1:28" ht="33.75" x14ac:dyDescent="0.25">
      <c r="A42" s="72" t="s">
        <v>15727</v>
      </c>
      <c r="B42" s="73" t="s">
        <v>21170</v>
      </c>
      <c r="C42" s="74" t="s">
        <v>15719</v>
      </c>
      <c r="D42" s="75">
        <v>0</v>
      </c>
      <c r="E42" s="70">
        <v>0.45</v>
      </c>
      <c r="F42" s="76">
        <f t="shared" si="15"/>
        <v>0</v>
      </c>
      <c r="G42" s="29"/>
      <c r="H42" s="70">
        <f t="shared" si="16"/>
        <v>0.21</v>
      </c>
      <c r="I42" s="70">
        <f t="shared" si="16"/>
        <v>0.24</v>
      </c>
      <c r="J42" s="70">
        <f t="shared" si="17"/>
        <v>0.44999999999999996</v>
      </c>
      <c r="K42" s="70">
        <v>0</v>
      </c>
      <c r="L42" s="76">
        <f t="shared" si="18"/>
        <v>0.44999999999999996</v>
      </c>
      <c r="N42" s="75">
        <v>0.21</v>
      </c>
      <c r="O42" s="75">
        <v>0.24</v>
      </c>
      <c r="P42" s="70">
        <f t="shared" si="19"/>
        <v>0.44999999999999996</v>
      </c>
      <c r="Q42" s="64"/>
      <c r="R42" s="70">
        <f t="shared" si="20"/>
        <v>0.21</v>
      </c>
      <c r="S42" s="70">
        <f t="shared" si="20"/>
        <v>0.24</v>
      </c>
      <c r="T42" s="70">
        <f t="shared" si="21"/>
        <v>0.44999999999999996</v>
      </c>
      <c r="U42" s="70">
        <f t="shared" si="22"/>
        <v>0</v>
      </c>
      <c r="V42" s="78">
        <f t="shared" si="23"/>
        <v>0.44999999999999996</v>
      </c>
      <c r="X42" s="75">
        <v>0.21</v>
      </c>
      <c r="Y42" s="75">
        <v>0.24</v>
      </c>
      <c r="Z42" s="70">
        <v>0.45</v>
      </c>
      <c r="AA42" s="79"/>
      <c r="AB42" s="80">
        <f t="shared" si="3"/>
        <v>0</v>
      </c>
    </row>
    <row r="43" spans="1:28" ht="33.75" x14ac:dyDescent="0.25">
      <c r="A43" s="72" t="s">
        <v>15728</v>
      </c>
      <c r="B43" s="73" t="s">
        <v>21171</v>
      </c>
      <c r="C43" s="74" t="s">
        <v>15719</v>
      </c>
      <c r="D43" s="75">
        <v>0</v>
      </c>
      <c r="E43" s="70">
        <v>0.76</v>
      </c>
      <c r="F43" s="76">
        <f t="shared" si="15"/>
        <v>0</v>
      </c>
      <c r="G43" s="29"/>
      <c r="H43" s="70">
        <f t="shared" si="16"/>
        <v>0.36</v>
      </c>
      <c r="I43" s="70">
        <f t="shared" si="16"/>
        <v>0.4</v>
      </c>
      <c r="J43" s="70">
        <f t="shared" si="17"/>
        <v>0.76</v>
      </c>
      <c r="K43" s="70">
        <v>0</v>
      </c>
      <c r="L43" s="76">
        <f t="shared" si="18"/>
        <v>0.76</v>
      </c>
      <c r="N43" s="75">
        <v>0.36</v>
      </c>
      <c r="O43" s="75">
        <v>0.4</v>
      </c>
      <c r="P43" s="70">
        <f t="shared" si="19"/>
        <v>0.76</v>
      </c>
      <c r="Q43" s="64"/>
      <c r="R43" s="70">
        <f t="shared" si="20"/>
        <v>0.36</v>
      </c>
      <c r="S43" s="70">
        <f t="shared" si="20"/>
        <v>0.39</v>
      </c>
      <c r="T43" s="70">
        <f t="shared" si="21"/>
        <v>0.75</v>
      </c>
      <c r="U43" s="70">
        <f t="shared" si="22"/>
        <v>0</v>
      </c>
      <c r="V43" s="78">
        <f t="shared" si="23"/>
        <v>0.75</v>
      </c>
      <c r="X43" s="75">
        <v>0.36</v>
      </c>
      <c r="Y43" s="75">
        <v>0.39</v>
      </c>
      <c r="Z43" s="70">
        <v>0.75</v>
      </c>
      <c r="AA43" s="79"/>
      <c r="AB43" s="80">
        <f t="shared" si="3"/>
        <v>1.0000000000000009E-2</v>
      </c>
    </row>
    <row r="44" spans="1:28" ht="33.75" x14ac:dyDescent="0.25">
      <c r="A44" s="72" t="s">
        <v>15729</v>
      </c>
      <c r="B44" s="73" t="s">
        <v>21172</v>
      </c>
      <c r="C44" s="74" t="s">
        <v>15719</v>
      </c>
      <c r="D44" s="75">
        <v>0</v>
      </c>
      <c r="E44" s="70">
        <v>0.58000000000000007</v>
      </c>
      <c r="F44" s="76">
        <f t="shared" si="15"/>
        <v>0</v>
      </c>
      <c r="G44" s="29"/>
      <c r="H44" s="70">
        <f t="shared" si="16"/>
        <v>0.28000000000000003</v>
      </c>
      <c r="I44" s="70">
        <f t="shared" si="16"/>
        <v>0.3</v>
      </c>
      <c r="J44" s="70">
        <f t="shared" si="17"/>
        <v>0.58000000000000007</v>
      </c>
      <c r="K44" s="70">
        <v>0</v>
      </c>
      <c r="L44" s="76">
        <f t="shared" si="18"/>
        <v>0.58000000000000007</v>
      </c>
      <c r="N44" s="75">
        <v>0.28000000000000003</v>
      </c>
      <c r="O44" s="75">
        <v>0.3</v>
      </c>
      <c r="P44" s="70">
        <f t="shared" si="19"/>
        <v>0.58000000000000007</v>
      </c>
      <c r="Q44" s="64"/>
      <c r="R44" s="70">
        <f t="shared" si="20"/>
        <v>0.28000000000000003</v>
      </c>
      <c r="S44" s="70">
        <f t="shared" si="20"/>
        <v>0.28999999999999998</v>
      </c>
      <c r="T44" s="70">
        <f t="shared" si="21"/>
        <v>0.57000000000000006</v>
      </c>
      <c r="U44" s="70">
        <f t="shared" si="22"/>
        <v>0</v>
      </c>
      <c r="V44" s="78">
        <f t="shared" si="23"/>
        <v>0.57000000000000006</v>
      </c>
      <c r="X44" s="75">
        <v>0.28000000000000003</v>
      </c>
      <c r="Y44" s="75">
        <v>0.28999999999999998</v>
      </c>
      <c r="Z44" s="70">
        <v>0.56999999999999995</v>
      </c>
      <c r="AA44" s="79"/>
      <c r="AB44" s="80">
        <f t="shared" si="3"/>
        <v>1.000000000000012E-2</v>
      </c>
    </row>
    <row r="45" spans="1:28" ht="22.5" x14ac:dyDescent="0.25">
      <c r="A45" s="72" t="s">
        <v>15730</v>
      </c>
      <c r="B45" s="73" t="s">
        <v>21173</v>
      </c>
      <c r="C45" s="74" t="s">
        <v>15719</v>
      </c>
      <c r="D45" s="75">
        <v>0</v>
      </c>
      <c r="E45" s="70">
        <v>0.45</v>
      </c>
      <c r="F45" s="76">
        <f t="shared" si="15"/>
        <v>0</v>
      </c>
      <c r="G45" s="29"/>
      <c r="H45" s="70">
        <f t="shared" si="16"/>
        <v>0.21</v>
      </c>
      <c r="I45" s="70">
        <f t="shared" si="16"/>
        <v>0.24</v>
      </c>
      <c r="J45" s="70">
        <f t="shared" si="17"/>
        <v>0.44999999999999996</v>
      </c>
      <c r="K45" s="70">
        <v>0</v>
      </c>
      <c r="L45" s="76">
        <f t="shared" si="18"/>
        <v>0.44999999999999996</v>
      </c>
      <c r="N45" s="75">
        <v>0.21</v>
      </c>
      <c r="O45" s="75">
        <v>0.24</v>
      </c>
      <c r="P45" s="70">
        <f t="shared" si="19"/>
        <v>0.44999999999999996</v>
      </c>
      <c r="Q45" s="64"/>
      <c r="R45" s="70">
        <f t="shared" si="20"/>
        <v>0.21</v>
      </c>
      <c r="S45" s="70">
        <f t="shared" si="20"/>
        <v>0.24</v>
      </c>
      <c r="T45" s="70">
        <f t="shared" si="21"/>
        <v>0.44999999999999996</v>
      </c>
      <c r="U45" s="70">
        <f t="shared" si="22"/>
        <v>0</v>
      </c>
      <c r="V45" s="78">
        <f t="shared" si="23"/>
        <v>0.44999999999999996</v>
      </c>
      <c r="X45" s="75">
        <v>0.21</v>
      </c>
      <c r="Y45" s="75">
        <v>0.24</v>
      </c>
      <c r="Z45" s="70">
        <v>0.45</v>
      </c>
      <c r="AA45" s="79"/>
      <c r="AB45" s="80">
        <f t="shared" si="3"/>
        <v>0</v>
      </c>
    </row>
    <row r="46" spans="1:28" ht="22.5" x14ac:dyDescent="0.25">
      <c r="A46" s="72" t="s">
        <v>15731</v>
      </c>
      <c r="B46" s="73" t="s">
        <v>21174</v>
      </c>
      <c r="C46" s="74" t="s">
        <v>15719</v>
      </c>
      <c r="D46" s="75">
        <v>0</v>
      </c>
      <c r="E46" s="70">
        <v>0.6100000000000001</v>
      </c>
      <c r="F46" s="76">
        <f t="shared" si="15"/>
        <v>0</v>
      </c>
      <c r="G46" s="29"/>
      <c r="H46" s="70">
        <f t="shared" si="16"/>
        <v>0.28999999999999998</v>
      </c>
      <c r="I46" s="70">
        <f t="shared" si="16"/>
        <v>0.32</v>
      </c>
      <c r="J46" s="70">
        <f t="shared" si="17"/>
        <v>0.61</v>
      </c>
      <c r="K46" s="70">
        <v>0</v>
      </c>
      <c r="L46" s="76">
        <f t="shared" si="18"/>
        <v>0.61</v>
      </c>
      <c r="N46" s="75">
        <v>0.29000000000000004</v>
      </c>
      <c r="O46" s="75">
        <v>0.32</v>
      </c>
      <c r="P46" s="70">
        <f t="shared" si="19"/>
        <v>0.6100000000000001</v>
      </c>
      <c r="Q46" s="64"/>
      <c r="R46" s="70">
        <f t="shared" si="20"/>
        <v>0.28999999999999998</v>
      </c>
      <c r="S46" s="70">
        <f t="shared" si="20"/>
        <v>0.32</v>
      </c>
      <c r="T46" s="70">
        <f t="shared" si="21"/>
        <v>0.61</v>
      </c>
      <c r="U46" s="70">
        <f t="shared" si="22"/>
        <v>0</v>
      </c>
      <c r="V46" s="78">
        <f t="shared" si="23"/>
        <v>0.61</v>
      </c>
      <c r="X46" s="75">
        <v>0.28999999999999998</v>
      </c>
      <c r="Y46" s="75">
        <v>0.32</v>
      </c>
      <c r="Z46" s="70">
        <v>0.61</v>
      </c>
      <c r="AA46" s="79"/>
      <c r="AB46" s="80">
        <f t="shared" si="3"/>
        <v>0</v>
      </c>
    </row>
    <row r="47" spans="1:28" ht="22.5" x14ac:dyDescent="0.25">
      <c r="A47" s="72" t="s">
        <v>15732</v>
      </c>
      <c r="B47" s="73" t="s">
        <v>21175</v>
      </c>
      <c r="C47" s="74" t="s">
        <v>15719</v>
      </c>
      <c r="D47" s="75">
        <v>0</v>
      </c>
      <c r="E47" s="70">
        <v>0.51</v>
      </c>
      <c r="F47" s="76">
        <f t="shared" si="15"/>
        <v>0</v>
      </c>
      <c r="G47" s="29"/>
      <c r="H47" s="70">
        <f t="shared" si="16"/>
        <v>0.23</v>
      </c>
      <c r="I47" s="70">
        <f t="shared" si="16"/>
        <v>0.28000000000000003</v>
      </c>
      <c r="J47" s="70">
        <f t="shared" si="17"/>
        <v>0.51</v>
      </c>
      <c r="K47" s="70">
        <v>0</v>
      </c>
      <c r="L47" s="76">
        <f t="shared" si="18"/>
        <v>0.51</v>
      </c>
      <c r="N47" s="75">
        <v>0.22999999999999998</v>
      </c>
      <c r="O47" s="75">
        <v>0.28000000000000003</v>
      </c>
      <c r="P47" s="70">
        <f t="shared" si="19"/>
        <v>0.51</v>
      </c>
      <c r="Q47" s="64"/>
      <c r="R47" s="70">
        <f t="shared" si="20"/>
        <v>0.23</v>
      </c>
      <c r="S47" s="70">
        <f t="shared" si="20"/>
        <v>0.28000000000000003</v>
      </c>
      <c r="T47" s="70">
        <f t="shared" si="21"/>
        <v>0.51</v>
      </c>
      <c r="U47" s="70">
        <f t="shared" si="22"/>
        <v>0</v>
      </c>
      <c r="V47" s="78">
        <f t="shared" si="23"/>
        <v>0.51</v>
      </c>
      <c r="X47" s="75">
        <v>0.23</v>
      </c>
      <c r="Y47" s="75">
        <v>0.28000000000000003</v>
      </c>
      <c r="Z47" s="70">
        <v>0.51</v>
      </c>
      <c r="AA47" s="79"/>
      <c r="AB47" s="80">
        <f t="shared" si="3"/>
        <v>0</v>
      </c>
    </row>
    <row r="48" spans="1:28" ht="22.5" x14ac:dyDescent="0.25">
      <c r="A48" s="72" t="s">
        <v>15733</v>
      </c>
      <c r="B48" s="73" t="s">
        <v>21176</v>
      </c>
      <c r="C48" s="74" t="s">
        <v>15719</v>
      </c>
      <c r="D48" s="75">
        <v>0</v>
      </c>
      <c r="E48" s="70">
        <v>0.44</v>
      </c>
      <c r="F48" s="76">
        <f t="shared" si="15"/>
        <v>0</v>
      </c>
      <c r="G48" s="29"/>
      <c r="H48" s="70">
        <f t="shared" si="16"/>
        <v>0.2</v>
      </c>
      <c r="I48" s="70">
        <f t="shared" si="16"/>
        <v>0.24</v>
      </c>
      <c r="J48" s="70">
        <f t="shared" si="17"/>
        <v>0.44</v>
      </c>
      <c r="K48" s="70">
        <v>0</v>
      </c>
      <c r="L48" s="76">
        <f t="shared" si="18"/>
        <v>0.44</v>
      </c>
      <c r="N48" s="75">
        <v>0.19999999999999998</v>
      </c>
      <c r="O48" s="75">
        <v>0.24</v>
      </c>
      <c r="P48" s="70">
        <f t="shared" si="19"/>
        <v>0.43999999999999995</v>
      </c>
      <c r="Q48" s="64"/>
      <c r="R48" s="70">
        <f t="shared" si="20"/>
        <v>0.2</v>
      </c>
      <c r="S48" s="70">
        <f t="shared" si="20"/>
        <v>0.24</v>
      </c>
      <c r="T48" s="70">
        <f t="shared" si="21"/>
        <v>0.44</v>
      </c>
      <c r="U48" s="70">
        <f t="shared" si="22"/>
        <v>0</v>
      </c>
      <c r="V48" s="78">
        <f t="shared" si="23"/>
        <v>0.44</v>
      </c>
      <c r="X48" s="75">
        <v>0.2</v>
      </c>
      <c r="Y48" s="75">
        <v>0.24</v>
      </c>
      <c r="Z48" s="70">
        <v>0.44</v>
      </c>
      <c r="AA48" s="79"/>
      <c r="AB48" s="80">
        <f t="shared" si="3"/>
        <v>0</v>
      </c>
    </row>
    <row r="49" spans="1:28" ht="22.5" x14ac:dyDescent="0.25">
      <c r="A49" s="72" t="s">
        <v>15734</v>
      </c>
      <c r="B49" s="73" t="s">
        <v>21177</v>
      </c>
      <c r="C49" s="74" t="s">
        <v>15719</v>
      </c>
      <c r="D49" s="75">
        <v>0</v>
      </c>
      <c r="E49" s="70">
        <v>0.72</v>
      </c>
      <c r="F49" s="76">
        <f t="shared" si="15"/>
        <v>0</v>
      </c>
      <c r="G49" s="29"/>
      <c r="H49" s="70">
        <f t="shared" si="16"/>
        <v>0.34</v>
      </c>
      <c r="I49" s="70">
        <f t="shared" si="16"/>
        <v>0.38</v>
      </c>
      <c r="J49" s="70">
        <f t="shared" si="17"/>
        <v>0.72</v>
      </c>
      <c r="K49" s="70">
        <v>0</v>
      </c>
      <c r="L49" s="76">
        <f t="shared" si="18"/>
        <v>0.72</v>
      </c>
      <c r="N49" s="75">
        <v>0.33999999999999997</v>
      </c>
      <c r="O49" s="75">
        <v>0.38</v>
      </c>
      <c r="P49" s="70">
        <f t="shared" si="19"/>
        <v>0.72</v>
      </c>
      <c r="Q49" s="64"/>
      <c r="R49" s="70">
        <f t="shared" si="20"/>
        <v>0.34</v>
      </c>
      <c r="S49" s="70">
        <f t="shared" si="20"/>
        <v>0.38</v>
      </c>
      <c r="T49" s="70">
        <f t="shared" si="21"/>
        <v>0.72</v>
      </c>
      <c r="U49" s="70">
        <f t="shared" si="22"/>
        <v>0</v>
      </c>
      <c r="V49" s="78">
        <f t="shared" si="23"/>
        <v>0.72</v>
      </c>
      <c r="X49" s="75">
        <v>0.34</v>
      </c>
      <c r="Y49" s="75">
        <v>0.38</v>
      </c>
      <c r="Z49" s="70">
        <v>0.72</v>
      </c>
      <c r="AA49" s="79"/>
      <c r="AB49" s="80">
        <f t="shared" si="3"/>
        <v>0</v>
      </c>
    </row>
    <row r="50" spans="1:28" ht="22.5" x14ac:dyDescent="0.25">
      <c r="A50" s="72" t="s">
        <v>15735</v>
      </c>
      <c r="B50" s="73" t="s">
        <v>21178</v>
      </c>
      <c r="C50" s="74" t="s">
        <v>15719</v>
      </c>
      <c r="D50" s="75">
        <v>0</v>
      </c>
      <c r="E50" s="70">
        <v>0.48000000000000004</v>
      </c>
      <c r="F50" s="76">
        <f t="shared" si="15"/>
        <v>0</v>
      </c>
      <c r="G50" s="29"/>
      <c r="H50" s="70">
        <f t="shared" si="16"/>
        <v>0.22</v>
      </c>
      <c r="I50" s="70">
        <f t="shared" si="16"/>
        <v>0.26</v>
      </c>
      <c r="J50" s="70">
        <f t="shared" si="17"/>
        <v>0.48</v>
      </c>
      <c r="K50" s="70">
        <v>0</v>
      </c>
      <c r="L50" s="76">
        <f t="shared" si="18"/>
        <v>0.48</v>
      </c>
      <c r="N50" s="75">
        <v>0.22</v>
      </c>
      <c r="O50" s="75">
        <v>0.26</v>
      </c>
      <c r="P50" s="70">
        <f t="shared" si="19"/>
        <v>0.48</v>
      </c>
      <c r="Q50" s="64"/>
      <c r="R50" s="70">
        <f t="shared" si="20"/>
        <v>0.22</v>
      </c>
      <c r="S50" s="70">
        <f t="shared" si="20"/>
        <v>0.26</v>
      </c>
      <c r="T50" s="70">
        <f t="shared" si="21"/>
        <v>0.48</v>
      </c>
      <c r="U50" s="70">
        <f t="shared" si="22"/>
        <v>0</v>
      </c>
      <c r="V50" s="78">
        <f t="shared" si="23"/>
        <v>0.48</v>
      </c>
      <c r="X50" s="75">
        <v>0.22</v>
      </c>
      <c r="Y50" s="75">
        <v>0.26</v>
      </c>
      <c r="Z50" s="70">
        <v>0.48</v>
      </c>
      <c r="AA50" s="79"/>
      <c r="AB50" s="80">
        <f t="shared" si="3"/>
        <v>0</v>
      </c>
    </row>
    <row r="51" spans="1:28" ht="22.5" x14ac:dyDescent="0.25">
      <c r="A51" s="72" t="s">
        <v>15736</v>
      </c>
      <c r="B51" s="73" t="s">
        <v>21179</v>
      </c>
      <c r="C51" s="74" t="s">
        <v>15719</v>
      </c>
      <c r="D51" s="75">
        <v>0</v>
      </c>
      <c r="E51" s="70">
        <v>0.39</v>
      </c>
      <c r="F51" s="76">
        <f t="shared" si="15"/>
        <v>0</v>
      </c>
      <c r="G51" s="29"/>
      <c r="H51" s="70">
        <f t="shared" si="16"/>
        <v>0.13</v>
      </c>
      <c r="I51" s="70">
        <f t="shared" si="16"/>
        <v>0.26</v>
      </c>
      <c r="J51" s="70">
        <f t="shared" si="17"/>
        <v>0.39</v>
      </c>
      <c r="K51" s="70">
        <v>0</v>
      </c>
      <c r="L51" s="76">
        <f t="shared" si="18"/>
        <v>0.39</v>
      </c>
      <c r="N51" s="75">
        <v>0.13</v>
      </c>
      <c r="O51" s="75">
        <v>0.26</v>
      </c>
      <c r="P51" s="70">
        <f t="shared" si="19"/>
        <v>0.39</v>
      </c>
      <c r="Q51" s="64"/>
      <c r="R51" s="70">
        <f t="shared" si="20"/>
        <v>0.13</v>
      </c>
      <c r="S51" s="70">
        <f t="shared" si="20"/>
        <v>0.26</v>
      </c>
      <c r="T51" s="70">
        <f t="shared" si="21"/>
        <v>0.39</v>
      </c>
      <c r="U51" s="70">
        <f t="shared" si="22"/>
        <v>0</v>
      </c>
      <c r="V51" s="78">
        <f t="shared" si="23"/>
        <v>0.39</v>
      </c>
      <c r="X51" s="75">
        <v>0.13</v>
      </c>
      <c r="Y51" s="75">
        <v>0.26</v>
      </c>
      <c r="Z51" s="70">
        <v>0.39</v>
      </c>
      <c r="AA51" s="79"/>
      <c r="AB51" s="80">
        <f t="shared" si="3"/>
        <v>0</v>
      </c>
    </row>
    <row r="52" spans="1:28" ht="22.5" x14ac:dyDescent="0.25">
      <c r="A52" s="72" t="s">
        <v>15737</v>
      </c>
      <c r="B52" s="73" t="s">
        <v>21180</v>
      </c>
      <c r="C52" s="74" t="s">
        <v>15719</v>
      </c>
      <c r="D52" s="75">
        <v>0</v>
      </c>
      <c r="E52" s="70">
        <v>0.28000000000000003</v>
      </c>
      <c r="F52" s="76">
        <f t="shared" si="15"/>
        <v>0</v>
      </c>
      <c r="G52" s="29"/>
      <c r="H52" s="70">
        <f t="shared" si="16"/>
        <v>0.14000000000000001</v>
      </c>
      <c r="I52" s="70">
        <f t="shared" si="16"/>
        <v>0.14000000000000001</v>
      </c>
      <c r="J52" s="70">
        <f t="shared" si="17"/>
        <v>0.28000000000000003</v>
      </c>
      <c r="K52" s="70">
        <v>0</v>
      </c>
      <c r="L52" s="76">
        <f t="shared" si="18"/>
        <v>0.28000000000000003</v>
      </c>
      <c r="N52" s="75">
        <v>0.14000000000000001</v>
      </c>
      <c r="O52" s="75">
        <v>0.14000000000000001</v>
      </c>
      <c r="P52" s="70">
        <f t="shared" si="19"/>
        <v>0.28000000000000003</v>
      </c>
      <c r="Q52" s="64"/>
      <c r="R52" s="70">
        <f t="shared" si="20"/>
        <v>0.14000000000000001</v>
      </c>
      <c r="S52" s="70">
        <f t="shared" si="20"/>
        <v>0.14000000000000001</v>
      </c>
      <c r="T52" s="70">
        <f t="shared" si="21"/>
        <v>0.28000000000000003</v>
      </c>
      <c r="U52" s="70">
        <f t="shared" si="22"/>
        <v>0</v>
      </c>
      <c r="V52" s="78">
        <f t="shared" si="23"/>
        <v>0.28000000000000003</v>
      </c>
      <c r="X52" s="75">
        <v>0.14000000000000001</v>
      </c>
      <c r="Y52" s="75">
        <v>0.14000000000000001</v>
      </c>
      <c r="Z52" s="70">
        <v>0.28000000000000003</v>
      </c>
      <c r="AA52" s="79"/>
      <c r="AB52" s="80">
        <f t="shared" si="3"/>
        <v>0</v>
      </c>
    </row>
    <row r="53" spans="1:28" ht="22.5" x14ac:dyDescent="0.25">
      <c r="A53" s="72" t="s">
        <v>15738</v>
      </c>
      <c r="B53" s="73" t="s">
        <v>21181</v>
      </c>
      <c r="C53" s="74" t="s">
        <v>15719</v>
      </c>
      <c r="D53" s="75">
        <v>0</v>
      </c>
      <c r="E53" s="70">
        <v>0.22</v>
      </c>
      <c r="F53" s="76">
        <f t="shared" si="15"/>
        <v>0</v>
      </c>
      <c r="G53" s="29"/>
      <c r="H53" s="70">
        <f t="shared" si="16"/>
        <v>0.1</v>
      </c>
      <c r="I53" s="70">
        <f t="shared" si="16"/>
        <v>0.12</v>
      </c>
      <c r="J53" s="70">
        <f t="shared" si="17"/>
        <v>0.22</v>
      </c>
      <c r="K53" s="70">
        <v>0</v>
      </c>
      <c r="L53" s="76">
        <f t="shared" si="18"/>
        <v>0.22</v>
      </c>
      <c r="N53" s="75">
        <v>9.9999999999999992E-2</v>
      </c>
      <c r="O53" s="75">
        <v>0.12</v>
      </c>
      <c r="P53" s="70">
        <f t="shared" si="19"/>
        <v>0.21999999999999997</v>
      </c>
      <c r="Q53" s="64"/>
      <c r="R53" s="70">
        <f t="shared" si="20"/>
        <v>0.1</v>
      </c>
      <c r="S53" s="70">
        <f t="shared" si="20"/>
        <v>0.12</v>
      </c>
      <c r="T53" s="70">
        <f t="shared" si="21"/>
        <v>0.22</v>
      </c>
      <c r="U53" s="70">
        <f t="shared" si="22"/>
        <v>0</v>
      </c>
      <c r="V53" s="78">
        <f t="shared" si="23"/>
        <v>0.22</v>
      </c>
      <c r="X53" s="75">
        <v>0.1</v>
      </c>
      <c r="Y53" s="75">
        <v>0.12</v>
      </c>
      <c r="Z53" s="70">
        <v>0.22</v>
      </c>
      <c r="AA53" s="79"/>
      <c r="AB53" s="80">
        <f t="shared" si="3"/>
        <v>0</v>
      </c>
    </row>
    <row r="54" spans="1:28" ht="22.5" x14ac:dyDescent="0.25">
      <c r="A54" s="72" t="s">
        <v>15739</v>
      </c>
      <c r="B54" s="73" t="s">
        <v>21182</v>
      </c>
      <c r="C54" s="74" t="s">
        <v>15719</v>
      </c>
      <c r="D54" s="75">
        <v>0</v>
      </c>
      <c r="E54" s="70">
        <v>0.18000000000000002</v>
      </c>
      <c r="F54" s="76">
        <f t="shared" si="15"/>
        <v>0</v>
      </c>
      <c r="G54" s="29"/>
      <c r="H54" s="70">
        <f t="shared" si="16"/>
        <v>0.08</v>
      </c>
      <c r="I54" s="70">
        <f t="shared" si="16"/>
        <v>0.1</v>
      </c>
      <c r="J54" s="70">
        <f t="shared" si="17"/>
        <v>0.18</v>
      </c>
      <c r="K54" s="70">
        <v>0</v>
      </c>
      <c r="L54" s="76">
        <f t="shared" si="18"/>
        <v>0.18</v>
      </c>
      <c r="N54" s="75">
        <v>0.08</v>
      </c>
      <c r="O54" s="75">
        <v>0.1</v>
      </c>
      <c r="P54" s="70">
        <f t="shared" si="19"/>
        <v>0.18</v>
      </c>
      <c r="Q54" s="64"/>
      <c r="R54" s="70">
        <f t="shared" si="20"/>
        <v>0.08</v>
      </c>
      <c r="S54" s="70">
        <f t="shared" si="20"/>
        <v>0.1</v>
      </c>
      <c r="T54" s="70">
        <f t="shared" si="21"/>
        <v>0.18</v>
      </c>
      <c r="U54" s="70">
        <f t="shared" si="22"/>
        <v>0</v>
      </c>
      <c r="V54" s="78">
        <f t="shared" si="23"/>
        <v>0.18</v>
      </c>
      <c r="X54" s="75">
        <v>0.08</v>
      </c>
      <c r="Y54" s="75">
        <v>0.1</v>
      </c>
      <c r="Z54" s="70">
        <v>0.18</v>
      </c>
      <c r="AA54" s="79"/>
      <c r="AB54" s="80">
        <f t="shared" si="3"/>
        <v>0</v>
      </c>
    </row>
    <row r="55" spans="1:28" ht="22.5" x14ac:dyDescent="0.25">
      <c r="A55" s="72" t="s">
        <v>15740</v>
      </c>
      <c r="B55" s="73" t="s">
        <v>21183</v>
      </c>
      <c r="C55" s="74" t="s">
        <v>15719</v>
      </c>
      <c r="D55" s="75">
        <v>0</v>
      </c>
      <c r="E55" s="70">
        <v>0.17</v>
      </c>
      <c r="F55" s="76">
        <f t="shared" si="15"/>
        <v>0</v>
      </c>
      <c r="G55" s="29"/>
      <c r="H55" s="70">
        <f t="shared" si="16"/>
        <v>7.0000000000000007E-2</v>
      </c>
      <c r="I55" s="70">
        <f t="shared" si="16"/>
        <v>0.1</v>
      </c>
      <c r="J55" s="70">
        <f t="shared" si="17"/>
        <v>0.17</v>
      </c>
      <c r="K55" s="70">
        <v>0</v>
      </c>
      <c r="L55" s="76">
        <f t="shared" si="18"/>
        <v>0.17</v>
      </c>
      <c r="N55" s="75">
        <v>6.9999999999999993E-2</v>
      </c>
      <c r="O55" s="75">
        <v>0.1</v>
      </c>
      <c r="P55" s="70">
        <f t="shared" si="19"/>
        <v>0.16999999999999998</v>
      </c>
      <c r="Q55" s="64"/>
      <c r="R55" s="70">
        <f t="shared" si="20"/>
        <v>7.0000000000000007E-2</v>
      </c>
      <c r="S55" s="70">
        <f t="shared" si="20"/>
        <v>0.1</v>
      </c>
      <c r="T55" s="70">
        <f t="shared" si="21"/>
        <v>0.17</v>
      </c>
      <c r="U55" s="70">
        <f t="shared" si="22"/>
        <v>0</v>
      </c>
      <c r="V55" s="78">
        <f t="shared" si="23"/>
        <v>0.17</v>
      </c>
      <c r="X55" s="75">
        <v>7.0000000000000007E-2</v>
      </c>
      <c r="Y55" s="75">
        <v>0.1</v>
      </c>
      <c r="Z55" s="70">
        <v>0.17</v>
      </c>
      <c r="AA55" s="79"/>
      <c r="AB55" s="80">
        <f t="shared" si="3"/>
        <v>0</v>
      </c>
    </row>
    <row r="56" spans="1:28" ht="22.5" x14ac:dyDescent="0.25">
      <c r="A56" s="72" t="s">
        <v>15741</v>
      </c>
      <c r="B56" s="73" t="s">
        <v>21184</v>
      </c>
      <c r="C56" s="74" t="s">
        <v>15682</v>
      </c>
      <c r="D56" s="75">
        <v>0</v>
      </c>
      <c r="E56" s="70">
        <v>974.28</v>
      </c>
      <c r="F56" s="76">
        <f t="shared" si="15"/>
        <v>0</v>
      </c>
      <c r="G56" s="29"/>
      <c r="H56" s="70">
        <f t="shared" si="16"/>
        <v>519.95000000000005</v>
      </c>
      <c r="I56" s="70">
        <f t="shared" si="16"/>
        <v>454.33</v>
      </c>
      <c r="J56" s="70">
        <f t="shared" si="17"/>
        <v>974.28</v>
      </c>
      <c r="K56" s="70">
        <v>0</v>
      </c>
      <c r="L56" s="76">
        <f t="shared" si="18"/>
        <v>974.28</v>
      </c>
      <c r="N56" s="75">
        <v>519.95000000000005</v>
      </c>
      <c r="O56" s="75">
        <v>454.33</v>
      </c>
      <c r="P56" s="70">
        <f t="shared" si="19"/>
        <v>974.28</v>
      </c>
      <c r="Q56" s="64"/>
      <c r="R56" s="70">
        <f t="shared" si="20"/>
        <v>519.95000000000005</v>
      </c>
      <c r="S56" s="70">
        <f t="shared" si="20"/>
        <v>454.32</v>
      </c>
      <c r="T56" s="70">
        <f t="shared" si="21"/>
        <v>974.27</v>
      </c>
      <c r="U56" s="70">
        <f t="shared" si="22"/>
        <v>0</v>
      </c>
      <c r="V56" s="78">
        <f t="shared" si="23"/>
        <v>974.27</v>
      </c>
      <c r="X56" s="75">
        <v>519.95000000000005</v>
      </c>
      <c r="Y56" s="75">
        <v>454.32</v>
      </c>
      <c r="Z56" s="70">
        <v>974.27</v>
      </c>
      <c r="AA56" s="79"/>
      <c r="AB56" s="80">
        <f t="shared" si="3"/>
        <v>9.9999999999909051E-3</v>
      </c>
    </row>
    <row r="57" spans="1:28" x14ac:dyDescent="0.25">
      <c r="A57" s="72" t="s">
        <v>15742</v>
      </c>
      <c r="B57" s="73" t="s">
        <v>21185</v>
      </c>
      <c r="C57" s="74" t="s">
        <v>15692</v>
      </c>
      <c r="D57" s="75">
        <v>0</v>
      </c>
      <c r="E57" s="70">
        <v>897.06999999999994</v>
      </c>
      <c r="F57" s="76">
        <f t="shared" si="15"/>
        <v>0</v>
      </c>
      <c r="G57" s="29"/>
      <c r="H57" s="70">
        <f t="shared" si="16"/>
        <v>586.53</v>
      </c>
      <c r="I57" s="70">
        <f t="shared" si="16"/>
        <v>310.54000000000002</v>
      </c>
      <c r="J57" s="70">
        <f t="shared" si="17"/>
        <v>897.06999999999994</v>
      </c>
      <c r="K57" s="70">
        <v>0</v>
      </c>
      <c r="L57" s="76">
        <f t="shared" si="18"/>
        <v>897.06999999999994</v>
      </c>
      <c r="N57" s="75">
        <v>586.53</v>
      </c>
      <c r="O57" s="75">
        <v>310.53999999999996</v>
      </c>
      <c r="P57" s="70">
        <f t="shared" si="19"/>
        <v>897.06999999999994</v>
      </c>
      <c r="Q57" s="64"/>
      <c r="R57" s="70">
        <f t="shared" si="20"/>
        <v>586.53</v>
      </c>
      <c r="S57" s="70">
        <f t="shared" si="20"/>
        <v>310.54000000000002</v>
      </c>
      <c r="T57" s="70">
        <f t="shared" si="21"/>
        <v>897.06999999999994</v>
      </c>
      <c r="U57" s="70">
        <f t="shared" si="22"/>
        <v>0</v>
      </c>
      <c r="V57" s="78">
        <f t="shared" si="23"/>
        <v>897.06999999999994</v>
      </c>
      <c r="X57" s="75">
        <v>586.53</v>
      </c>
      <c r="Y57" s="75">
        <v>310.54000000000002</v>
      </c>
      <c r="Z57" s="70">
        <v>897.07</v>
      </c>
      <c r="AA57" s="79"/>
      <c r="AB57" s="80">
        <f t="shared" si="3"/>
        <v>0</v>
      </c>
    </row>
    <row r="58" spans="1:28" ht="22.5" x14ac:dyDescent="0.25">
      <c r="A58" s="66" t="s">
        <v>15743</v>
      </c>
      <c r="B58" s="67" t="s">
        <v>21186</v>
      </c>
      <c r="C58" s="68"/>
      <c r="D58" s="69"/>
      <c r="E58" s="70"/>
      <c r="F58" s="71"/>
      <c r="H58" s="70"/>
      <c r="I58" s="70"/>
      <c r="J58" s="70"/>
      <c r="K58" s="70"/>
      <c r="L58" s="76"/>
      <c r="N58" s="70"/>
      <c r="O58" s="70"/>
      <c r="P58" s="70"/>
      <c r="Q58" s="64"/>
      <c r="R58" s="70"/>
      <c r="S58" s="70"/>
      <c r="T58" s="70"/>
      <c r="U58" s="70"/>
      <c r="V58" s="78"/>
      <c r="X58" s="70"/>
      <c r="Y58" s="70"/>
      <c r="Z58" s="70"/>
      <c r="AA58" s="79"/>
      <c r="AB58" s="80">
        <f t="shared" si="3"/>
        <v>0</v>
      </c>
    </row>
    <row r="59" spans="1:28" ht="22.5" x14ac:dyDescent="0.25">
      <c r="A59" s="72" t="s">
        <v>15744</v>
      </c>
      <c r="B59" s="73" t="s">
        <v>21187</v>
      </c>
      <c r="C59" s="74" t="s">
        <v>15717</v>
      </c>
      <c r="D59" s="75">
        <v>0</v>
      </c>
      <c r="E59" s="70">
        <v>886.42</v>
      </c>
      <c r="F59" s="76">
        <f t="shared" ref="F59:F65" si="24">ROUND(D59*E59,2)</f>
        <v>0</v>
      </c>
      <c r="G59" s="77"/>
      <c r="H59" s="70">
        <f t="shared" ref="H59:I65" si="25">ROUND(N59+(N59*$H$2/100),2)</f>
        <v>886.42</v>
      </c>
      <c r="I59" s="70">
        <f t="shared" si="25"/>
        <v>0</v>
      </c>
      <c r="J59" s="70">
        <f t="shared" ref="J59:J65" si="26">H59+I59</f>
        <v>886.42</v>
      </c>
      <c r="K59" s="70">
        <v>0</v>
      </c>
      <c r="L59" s="76">
        <f t="shared" ref="L59:L65" si="27">SUM(J59:K59)</f>
        <v>886.42</v>
      </c>
      <c r="N59" s="70">
        <v>886.42</v>
      </c>
      <c r="O59" s="70">
        <v>0</v>
      </c>
      <c r="P59" s="70">
        <f t="shared" ref="P59:P65" si="28">SUM(N59:O59)</f>
        <v>886.42</v>
      </c>
      <c r="Q59" s="64"/>
      <c r="R59" s="70">
        <f t="shared" ref="R59:S65" si="29">X59</f>
        <v>886.42</v>
      </c>
      <c r="S59" s="70">
        <f t="shared" si="29"/>
        <v>0</v>
      </c>
      <c r="T59" s="70">
        <f t="shared" ref="T59:T65" si="30">R59+S59</f>
        <v>886.42</v>
      </c>
      <c r="U59" s="70">
        <f t="shared" ref="U59:U65" si="31">ROUND(Z59*$H$2,2)/100</f>
        <v>0</v>
      </c>
      <c r="V59" s="78">
        <f t="shared" ref="V59:V65" si="32">SUM(T59:U59)</f>
        <v>886.42</v>
      </c>
      <c r="X59" s="70">
        <v>886.42</v>
      </c>
      <c r="Y59" s="70">
        <v>0</v>
      </c>
      <c r="Z59" s="70">
        <v>886.42</v>
      </c>
      <c r="AA59" s="79"/>
      <c r="AB59" s="80">
        <f t="shared" si="3"/>
        <v>0</v>
      </c>
    </row>
    <row r="60" spans="1:28" x14ac:dyDescent="0.25">
      <c r="A60" s="72" t="s">
        <v>15745</v>
      </c>
      <c r="B60" s="73" t="s">
        <v>21188</v>
      </c>
      <c r="C60" s="74" t="s">
        <v>15717</v>
      </c>
      <c r="D60" s="75">
        <v>0</v>
      </c>
      <c r="E60" s="70">
        <v>4536.63</v>
      </c>
      <c r="F60" s="76">
        <f t="shared" si="24"/>
        <v>0</v>
      </c>
      <c r="G60" s="77"/>
      <c r="H60" s="70">
        <f t="shared" si="25"/>
        <v>4536.63</v>
      </c>
      <c r="I60" s="70">
        <f t="shared" si="25"/>
        <v>0</v>
      </c>
      <c r="J60" s="70">
        <f t="shared" si="26"/>
        <v>4536.63</v>
      </c>
      <c r="K60" s="70">
        <v>0</v>
      </c>
      <c r="L60" s="76">
        <f t="shared" si="27"/>
        <v>4536.63</v>
      </c>
      <c r="N60" s="70">
        <v>4536.63</v>
      </c>
      <c r="O60" s="70">
        <v>0</v>
      </c>
      <c r="P60" s="70">
        <f t="shared" si="28"/>
        <v>4536.63</v>
      </c>
      <c r="Q60" s="64"/>
      <c r="R60" s="70">
        <f t="shared" si="29"/>
        <v>4536.63</v>
      </c>
      <c r="S60" s="70">
        <f t="shared" si="29"/>
        <v>0</v>
      </c>
      <c r="T60" s="70">
        <f t="shared" si="30"/>
        <v>4536.63</v>
      </c>
      <c r="U60" s="70">
        <f t="shared" si="31"/>
        <v>0</v>
      </c>
      <c r="V60" s="78">
        <f t="shared" si="32"/>
        <v>4536.63</v>
      </c>
      <c r="X60" s="70">
        <v>4536.63</v>
      </c>
      <c r="Y60" s="70">
        <v>0</v>
      </c>
      <c r="Z60" s="70">
        <v>4536.63</v>
      </c>
      <c r="AA60" s="79"/>
      <c r="AB60" s="80">
        <f t="shared" si="3"/>
        <v>0</v>
      </c>
    </row>
    <row r="61" spans="1:28" x14ac:dyDescent="0.25">
      <c r="A61" s="72" t="s">
        <v>15746</v>
      </c>
      <c r="B61" s="73" t="s">
        <v>21189</v>
      </c>
      <c r="C61" s="74" t="s">
        <v>15747</v>
      </c>
      <c r="D61" s="75">
        <v>0</v>
      </c>
      <c r="E61" s="70">
        <v>75.78</v>
      </c>
      <c r="F61" s="76">
        <f t="shared" si="24"/>
        <v>0</v>
      </c>
      <c r="G61" s="77"/>
      <c r="H61" s="70">
        <f t="shared" si="25"/>
        <v>75.78</v>
      </c>
      <c r="I61" s="70">
        <f t="shared" si="25"/>
        <v>0</v>
      </c>
      <c r="J61" s="70">
        <f t="shared" si="26"/>
        <v>75.78</v>
      </c>
      <c r="K61" s="70">
        <v>0</v>
      </c>
      <c r="L61" s="76">
        <f t="shared" si="27"/>
        <v>75.78</v>
      </c>
      <c r="N61" s="70">
        <v>75.78</v>
      </c>
      <c r="O61" s="70">
        <v>0</v>
      </c>
      <c r="P61" s="70">
        <f t="shared" si="28"/>
        <v>75.78</v>
      </c>
      <c r="Q61" s="64"/>
      <c r="R61" s="70">
        <f t="shared" si="29"/>
        <v>75.78</v>
      </c>
      <c r="S61" s="70">
        <f t="shared" si="29"/>
        <v>0</v>
      </c>
      <c r="T61" s="70">
        <f t="shared" si="30"/>
        <v>75.78</v>
      </c>
      <c r="U61" s="70">
        <f t="shared" si="31"/>
        <v>0</v>
      </c>
      <c r="V61" s="78">
        <f t="shared" si="32"/>
        <v>75.78</v>
      </c>
      <c r="X61" s="70">
        <v>75.78</v>
      </c>
      <c r="Y61" s="70">
        <v>0</v>
      </c>
      <c r="Z61" s="70">
        <v>75.78</v>
      </c>
      <c r="AA61" s="79"/>
      <c r="AB61" s="80">
        <f t="shared" si="3"/>
        <v>0</v>
      </c>
    </row>
    <row r="62" spans="1:28" x14ac:dyDescent="0.25">
      <c r="A62" s="72" t="s">
        <v>15748</v>
      </c>
      <c r="B62" s="73" t="s">
        <v>21190</v>
      </c>
      <c r="C62" s="74" t="s">
        <v>15747</v>
      </c>
      <c r="D62" s="75">
        <v>0</v>
      </c>
      <c r="E62" s="70">
        <v>83.55</v>
      </c>
      <c r="F62" s="76">
        <f t="shared" si="24"/>
        <v>0</v>
      </c>
      <c r="G62" s="77"/>
      <c r="H62" s="70">
        <f t="shared" si="25"/>
        <v>83.55</v>
      </c>
      <c r="I62" s="70">
        <f t="shared" si="25"/>
        <v>0</v>
      </c>
      <c r="J62" s="70">
        <f t="shared" si="26"/>
        <v>83.55</v>
      </c>
      <c r="K62" s="70">
        <v>0</v>
      </c>
      <c r="L62" s="76">
        <f t="shared" si="27"/>
        <v>83.55</v>
      </c>
      <c r="N62" s="70">
        <v>83.55</v>
      </c>
      <c r="O62" s="70">
        <v>0</v>
      </c>
      <c r="P62" s="70">
        <f t="shared" si="28"/>
        <v>83.55</v>
      </c>
      <c r="Q62" s="64"/>
      <c r="R62" s="70">
        <f t="shared" si="29"/>
        <v>83.55</v>
      </c>
      <c r="S62" s="70">
        <f t="shared" si="29"/>
        <v>0</v>
      </c>
      <c r="T62" s="70">
        <f t="shared" si="30"/>
        <v>83.55</v>
      </c>
      <c r="U62" s="70">
        <f t="shared" si="31"/>
        <v>0</v>
      </c>
      <c r="V62" s="78">
        <f t="shared" si="32"/>
        <v>83.55</v>
      </c>
      <c r="X62" s="70">
        <v>83.55</v>
      </c>
      <c r="Y62" s="70">
        <v>0</v>
      </c>
      <c r="Z62" s="70">
        <v>83.55</v>
      </c>
      <c r="AA62" s="79"/>
      <c r="AB62" s="80">
        <f t="shared" si="3"/>
        <v>0</v>
      </c>
    </row>
    <row r="63" spans="1:28" x14ac:dyDescent="0.25">
      <c r="A63" s="72" t="s">
        <v>15749</v>
      </c>
      <c r="B63" s="73" t="s">
        <v>21191</v>
      </c>
      <c r="C63" s="74" t="s">
        <v>15747</v>
      </c>
      <c r="D63" s="75">
        <v>0</v>
      </c>
      <c r="E63" s="70">
        <v>300.10000000000002</v>
      </c>
      <c r="F63" s="76">
        <f t="shared" si="24"/>
        <v>0</v>
      </c>
      <c r="G63" s="77"/>
      <c r="H63" s="70">
        <f t="shared" si="25"/>
        <v>300.10000000000002</v>
      </c>
      <c r="I63" s="70">
        <f t="shared" si="25"/>
        <v>0</v>
      </c>
      <c r="J63" s="70">
        <f t="shared" si="26"/>
        <v>300.10000000000002</v>
      </c>
      <c r="K63" s="70">
        <v>0</v>
      </c>
      <c r="L63" s="76">
        <f t="shared" si="27"/>
        <v>300.10000000000002</v>
      </c>
      <c r="N63" s="70">
        <v>300.10000000000002</v>
      </c>
      <c r="O63" s="70">
        <v>0</v>
      </c>
      <c r="P63" s="70">
        <f t="shared" si="28"/>
        <v>300.10000000000002</v>
      </c>
      <c r="Q63" s="64"/>
      <c r="R63" s="70">
        <f t="shared" si="29"/>
        <v>300.10000000000002</v>
      </c>
      <c r="S63" s="70">
        <f t="shared" si="29"/>
        <v>0</v>
      </c>
      <c r="T63" s="70">
        <f t="shared" si="30"/>
        <v>300.10000000000002</v>
      </c>
      <c r="U63" s="70">
        <f t="shared" si="31"/>
        <v>0</v>
      </c>
      <c r="V63" s="78">
        <f t="shared" si="32"/>
        <v>300.10000000000002</v>
      </c>
      <c r="X63" s="70">
        <v>300.10000000000002</v>
      </c>
      <c r="Y63" s="70">
        <v>0</v>
      </c>
      <c r="Z63" s="70">
        <v>300.10000000000002</v>
      </c>
      <c r="AA63" s="79"/>
      <c r="AB63" s="80">
        <f t="shared" si="3"/>
        <v>0</v>
      </c>
    </row>
    <row r="64" spans="1:28" ht="22.5" x14ac:dyDescent="0.25">
      <c r="A64" s="72" t="s">
        <v>15750</v>
      </c>
      <c r="B64" s="73" t="s">
        <v>21192</v>
      </c>
      <c r="C64" s="74" t="s">
        <v>15747</v>
      </c>
      <c r="D64" s="75">
        <v>0</v>
      </c>
      <c r="E64" s="70">
        <v>834.77</v>
      </c>
      <c r="F64" s="76">
        <f t="shared" si="24"/>
        <v>0</v>
      </c>
      <c r="G64" s="77"/>
      <c r="H64" s="70">
        <f t="shared" si="25"/>
        <v>834.77</v>
      </c>
      <c r="I64" s="70">
        <f t="shared" si="25"/>
        <v>0</v>
      </c>
      <c r="J64" s="70">
        <f t="shared" si="26"/>
        <v>834.77</v>
      </c>
      <c r="K64" s="70">
        <v>0</v>
      </c>
      <c r="L64" s="76">
        <f t="shared" si="27"/>
        <v>834.77</v>
      </c>
      <c r="N64" s="70">
        <v>834.77</v>
      </c>
      <c r="O64" s="70">
        <v>0</v>
      </c>
      <c r="P64" s="70">
        <f t="shared" si="28"/>
        <v>834.77</v>
      </c>
      <c r="Q64" s="64"/>
      <c r="R64" s="70">
        <f t="shared" si="29"/>
        <v>834.77</v>
      </c>
      <c r="S64" s="70">
        <f t="shared" si="29"/>
        <v>0</v>
      </c>
      <c r="T64" s="70">
        <f t="shared" si="30"/>
        <v>834.77</v>
      </c>
      <c r="U64" s="70">
        <f t="shared" si="31"/>
        <v>0</v>
      </c>
      <c r="V64" s="78">
        <f t="shared" si="32"/>
        <v>834.77</v>
      </c>
      <c r="X64" s="70">
        <v>834.77</v>
      </c>
      <c r="Y64" s="70">
        <v>0</v>
      </c>
      <c r="Z64" s="70">
        <v>834.77</v>
      </c>
      <c r="AA64" s="79"/>
      <c r="AB64" s="80">
        <f t="shared" si="3"/>
        <v>0</v>
      </c>
    </row>
    <row r="65" spans="1:28" x14ac:dyDescent="0.25">
      <c r="A65" s="72" t="s">
        <v>15751</v>
      </c>
      <c r="B65" s="73" t="s">
        <v>21193</v>
      </c>
      <c r="C65" s="74" t="s">
        <v>15747</v>
      </c>
      <c r="D65" s="75">
        <v>0</v>
      </c>
      <c r="E65" s="70">
        <v>76.08</v>
      </c>
      <c r="F65" s="76">
        <f t="shared" si="24"/>
        <v>0</v>
      </c>
      <c r="G65" s="77"/>
      <c r="H65" s="70">
        <f t="shared" si="25"/>
        <v>76.08</v>
      </c>
      <c r="I65" s="70">
        <f t="shared" si="25"/>
        <v>0</v>
      </c>
      <c r="J65" s="70">
        <f t="shared" si="26"/>
        <v>76.08</v>
      </c>
      <c r="K65" s="70">
        <v>0</v>
      </c>
      <c r="L65" s="76">
        <f t="shared" si="27"/>
        <v>76.08</v>
      </c>
      <c r="N65" s="70">
        <v>76.08</v>
      </c>
      <c r="O65" s="70">
        <v>0</v>
      </c>
      <c r="P65" s="70">
        <f t="shared" si="28"/>
        <v>76.08</v>
      </c>
      <c r="Q65" s="64"/>
      <c r="R65" s="70">
        <f t="shared" si="29"/>
        <v>76.08</v>
      </c>
      <c r="S65" s="70">
        <f t="shared" si="29"/>
        <v>0</v>
      </c>
      <c r="T65" s="70">
        <f t="shared" si="30"/>
        <v>76.08</v>
      </c>
      <c r="U65" s="70">
        <f t="shared" si="31"/>
        <v>0</v>
      </c>
      <c r="V65" s="78">
        <f t="shared" si="32"/>
        <v>76.08</v>
      </c>
      <c r="X65" s="70">
        <v>76.08</v>
      </c>
      <c r="Y65" s="70">
        <v>0</v>
      </c>
      <c r="Z65" s="70">
        <v>76.08</v>
      </c>
      <c r="AA65" s="79"/>
      <c r="AB65" s="80">
        <f t="shared" si="3"/>
        <v>0</v>
      </c>
    </row>
    <row r="66" spans="1:28" ht="22.5" x14ac:dyDescent="0.25">
      <c r="A66" s="66" t="s">
        <v>15752</v>
      </c>
      <c r="B66" s="67" t="s">
        <v>21194</v>
      </c>
      <c r="C66" s="68"/>
      <c r="D66" s="69"/>
      <c r="E66" s="70"/>
      <c r="F66" s="71"/>
      <c r="H66" s="70"/>
      <c r="I66" s="70"/>
      <c r="J66" s="70"/>
      <c r="K66" s="70"/>
      <c r="L66" s="76"/>
      <c r="N66" s="70"/>
      <c r="O66" s="70"/>
      <c r="P66" s="70"/>
      <c r="Q66" s="64"/>
      <c r="R66" s="70"/>
      <c r="S66" s="70"/>
      <c r="T66" s="70"/>
      <c r="U66" s="70"/>
      <c r="V66" s="78"/>
      <c r="X66" s="70"/>
      <c r="Y66" s="70"/>
      <c r="Z66" s="70"/>
      <c r="AA66" s="79"/>
      <c r="AB66" s="80">
        <f t="shared" si="3"/>
        <v>0</v>
      </c>
    </row>
    <row r="67" spans="1:28" x14ac:dyDescent="0.25">
      <c r="A67" s="72" t="s">
        <v>15753</v>
      </c>
      <c r="B67" s="73" t="s">
        <v>21195</v>
      </c>
      <c r="C67" s="74" t="s">
        <v>15717</v>
      </c>
      <c r="D67" s="75">
        <v>0</v>
      </c>
      <c r="E67" s="70">
        <v>295.87</v>
      </c>
      <c r="F67" s="76">
        <f t="shared" ref="F67:F99" si="33">ROUND(D67*E67,2)</f>
        <v>0</v>
      </c>
      <c r="G67" s="77"/>
      <c r="H67" s="70">
        <f t="shared" ref="H67:I99" si="34">ROUND(N67+(N67*$H$2/100),2)</f>
        <v>295.87</v>
      </c>
      <c r="I67" s="70">
        <f t="shared" si="34"/>
        <v>0</v>
      </c>
      <c r="J67" s="70">
        <f t="shared" ref="J67:J99" si="35">H67+I67</f>
        <v>295.87</v>
      </c>
      <c r="K67" s="70">
        <v>0</v>
      </c>
      <c r="L67" s="76">
        <f t="shared" ref="L67:L99" si="36">SUM(J67:K67)</f>
        <v>295.87</v>
      </c>
      <c r="N67" s="70">
        <v>295.87</v>
      </c>
      <c r="O67" s="70">
        <v>0</v>
      </c>
      <c r="P67" s="70">
        <f t="shared" ref="P67:P99" si="37">SUM(N67:O67)</f>
        <v>295.87</v>
      </c>
      <c r="Q67" s="64"/>
      <c r="R67" s="70">
        <f t="shared" ref="R67:S99" si="38">X67</f>
        <v>295.87</v>
      </c>
      <c r="S67" s="70">
        <f t="shared" si="38"/>
        <v>0</v>
      </c>
      <c r="T67" s="70">
        <f t="shared" ref="T67:T99" si="39">R67+S67</f>
        <v>295.87</v>
      </c>
      <c r="U67" s="70">
        <f t="shared" ref="U67:U99" si="40">ROUND(Z67*$H$2,2)/100</f>
        <v>0</v>
      </c>
      <c r="V67" s="78">
        <f t="shared" ref="V67:V99" si="41">SUM(T67:U67)</f>
        <v>295.87</v>
      </c>
      <c r="X67" s="70">
        <v>295.87</v>
      </c>
      <c r="Y67" s="70">
        <v>0</v>
      </c>
      <c r="Z67" s="70">
        <v>295.87</v>
      </c>
      <c r="AA67" s="79"/>
      <c r="AB67" s="80">
        <f t="shared" si="3"/>
        <v>0</v>
      </c>
    </row>
    <row r="68" spans="1:28" x14ac:dyDescent="0.25">
      <c r="A68" s="72" t="s">
        <v>15754</v>
      </c>
      <c r="B68" s="73" t="s">
        <v>21196</v>
      </c>
      <c r="C68" s="74" t="s">
        <v>15719</v>
      </c>
      <c r="D68" s="75">
        <v>0</v>
      </c>
      <c r="E68" s="70">
        <v>5.92</v>
      </c>
      <c r="F68" s="76">
        <f t="shared" si="33"/>
        <v>0</v>
      </c>
      <c r="G68" s="77"/>
      <c r="H68" s="70">
        <f t="shared" si="34"/>
        <v>1.83</v>
      </c>
      <c r="I68" s="70">
        <f t="shared" si="34"/>
        <v>4.09</v>
      </c>
      <c r="J68" s="70">
        <f t="shared" si="35"/>
        <v>5.92</v>
      </c>
      <c r="K68" s="70">
        <v>0</v>
      </c>
      <c r="L68" s="76">
        <f t="shared" si="36"/>
        <v>5.92</v>
      </c>
      <c r="N68" s="70">
        <v>1.83</v>
      </c>
      <c r="O68" s="70">
        <v>4.09</v>
      </c>
      <c r="P68" s="70">
        <f t="shared" si="37"/>
        <v>5.92</v>
      </c>
      <c r="Q68" s="64"/>
      <c r="R68" s="70">
        <f t="shared" si="38"/>
        <v>1.83</v>
      </c>
      <c r="S68" s="70">
        <f t="shared" si="38"/>
        <v>4.09</v>
      </c>
      <c r="T68" s="70">
        <f t="shared" si="39"/>
        <v>5.92</v>
      </c>
      <c r="U68" s="70">
        <f t="shared" si="40"/>
        <v>0</v>
      </c>
      <c r="V68" s="78">
        <f t="shared" si="41"/>
        <v>5.92</v>
      </c>
      <c r="X68" s="70">
        <v>1.83</v>
      </c>
      <c r="Y68" s="70">
        <v>4.09</v>
      </c>
      <c r="Z68" s="70">
        <v>5.92</v>
      </c>
      <c r="AA68" s="79"/>
      <c r="AB68" s="80">
        <f t="shared" si="3"/>
        <v>0</v>
      </c>
    </row>
    <row r="69" spans="1:28" s="34" customFormat="1" ht="22.5" x14ac:dyDescent="0.25">
      <c r="A69" s="72" t="s">
        <v>15755</v>
      </c>
      <c r="B69" s="73" t="s">
        <v>21197</v>
      </c>
      <c r="C69" s="74" t="s">
        <v>15719</v>
      </c>
      <c r="D69" s="75">
        <v>0</v>
      </c>
      <c r="E69" s="70">
        <v>115.57000000000001</v>
      </c>
      <c r="F69" s="76">
        <f t="shared" si="33"/>
        <v>0</v>
      </c>
      <c r="G69" s="77"/>
      <c r="H69" s="70">
        <f t="shared" si="34"/>
        <v>85.32</v>
      </c>
      <c r="I69" s="70">
        <f t="shared" si="34"/>
        <v>30.25</v>
      </c>
      <c r="J69" s="70">
        <f t="shared" si="35"/>
        <v>115.57</v>
      </c>
      <c r="K69" s="70">
        <v>0</v>
      </c>
      <c r="L69" s="76">
        <f t="shared" si="36"/>
        <v>115.57</v>
      </c>
      <c r="N69" s="70">
        <v>85.320000000000007</v>
      </c>
      <c r="O69" s="70">
        <v>30.25</v>
      </c>
      <c r="P69" s="70">
        <f t="shared" si="37"/>
        <v>115.57000000000001</v>
      </c>
      <c r="Q69" s="64"/>
      <c r="R69" s="70">
        <f t="shared" si="38"/>
        <v>85.32</v>
      </c>
      <c r="S69" s="70">
        <f t="shared" si="38"/>
        <v>30.25</v>
      </c>
      <c r="T69" s="70">
        <f t="shared" si="39"/>
        <v>115.57</v>
      </c>
      <c r="U69" s="70">
        <f t="shared" si="40"/>
        <v>0</v>
      </c>
      <c r="V69" s="78">
        <f t="shared" si="41"/>
        <v>115.57</v>
      </c>
      <c r="X69" s="70">
        <v>85.32</v>
      </c>
      <c r="Y69" s="70">
        <v>30.25</v>
      </c>
      <c r="Z69" s="70">
        <v>115.57</v>
      </c>
      <c r="AA69" s="79"/>
      <c r="AB69" s="80">
        <f t="shared" si="3"/>
        <v>0</v>
      </c>
    </row>
    <row r="70" spans="1:28" ht="22.5" x14ac:dyDescent="0.25">
      <c r="A70" s="72" t="s">
        <v>15756</v>
      </c>
      <c r="B70" s="73" t="s">
        <v>21198</v>
      </c>
      <c r="C70" s="74" t="s">
        <v>15719</v>
      </c>
      <c r="D70" s="75">
        <v>0</v>
      </c>
      <c r="E70" s="70">
        <v>39.89</v>
      </c>
      <c r="F70" s="76">
        <f t="shared" si="33"/>
        <v>0</v>
      </c>
      <c r="G70" s="77"/>
      <c r="H70" s="70">
        <f t="shared" si="34"/>
        <v>13.43</v>
      </c>
      <c r="I70" s="70">
        <f t="shared" si="34"/>
        <v>26.46</v>
      </c>
      <c r="J70" s="70">
        <f t="shared" si="35"/>
        <v>39.89</v>
      </c>
      <c r="K70" s="70">
        <v>0</v>
      </c>
      <c r="L70" s="76">
        <f t="shared" si="36"/>
        <v>39.89</v>
      </c>
      <c r="N70" s="70">
        <v>13.43</v>
      </c>
      <c r="O70" s="70">
        <v>26.46</v>
      </c>
      <c r="P70" s="70">
        <f t="shared" si="37"/>
        <v>39.89</v>
      </c>
      <c r="Q70" s="64"/>
      <c r="R70" s="70">
        <f t="shared" si="38"/>
        <v>13.43</v>
      </c>
      <c r="S70" s="70">
        <f t="shared" si="38"/>
        <v>26.46</v>
      </c>
      <c r="T70" s="70">
        <f t="shared" si="39"/>
        <v>39.89</v>
      </c>
      <c r="U70" s="70">
        <f t="shared" si="40"/>
        <v>0</v>
      </c>
      <c r="V70" s="78">
        <f t="shared" si="41"/>
        <v>39.89</v>
      </c>
      <c r="X70" s="70">
        <v>13.43</v>
      </c>
      <c r="Y70" s="70">
        <v>26.46</v>
      </c>
      <c r="Z70" s="70">
        <v>39.89</v>
      </c>
      <c r="AA70" s="79"/>
      <c r="AB70" s="80">
        <f t="shared" si="3"/>
        <v>0</v>
      </c>
    </row>
    <row r="71" spans="1:28" x14ac:dyDescent="0.25">
      <c r="A71" s="72" t="s">
        <v>15757</v>
      </c>
      <c r="B71" s="73" t="s">
        <v>21199</v>
      </c>
      <c r="C71" s="74" t="s">
        <v>15719</v>
      </c>
      <c r="D71" s="75">
        <v>0</v>
      </c>
      <c r="E71" s="70">
        <v>20.47</v>
      </c>
      <c r="F71" s="76">
        <f t="shared" si="33"/>
        <v>0</v>
      </c>
      <c r="G71" s="77"/>
      <c r="H71" s="70">
        <f t="shared" si="34"/>
        <v>0</v>
      </c>
      <c r="I71" s="70">
        <f t="shared" si="34"/>
        <v>20.47</v>
      </c>
      <c r="J71" s="70">
        <f t="shared" si="35"/>
        <v>20.47</v>
      </c>
      <c r="K71" s="70">
        <v>0</v>
      </c>
      <c r="L71" s="76">
        <f t="shared" si="36"/>
        <v>20.47</v>
      </c>
      <c r="N71" s="70">
        <v>0</v>
      </c>
      <c r="O71" s="70">
        <v>20.47</v>
      </c>
      <c r="P71" s="70">
        <f t="shared" si="37"/>
        <v>20.47</v>
      </c>
      <c r="Q71" s="64"/>
      <c r="R71" s="70">
        <f t="shared" si="38"/>
        <v>0</v>
      </c>
      <c r="S71" s="70">
        <f t="shared" si="38"/>
        <v>20.48</v>
      </c>
      <c r="T71" s="70">
        <f t="shared" si="39"/>
        <v>20.48</v>
      </c>
      <c r="U71" s="70">
        <f t="shared" si="40"/>
        <v>0</v>
      </c>
      <c r="V71" s="78">
        <f t="shared" si="41"/>
        <v>20.48</v>
      </c>
      <c r="X71" s="70">
        <v>0</v>
      </c>
      <c r="Y71" s="70">
        <v>20.48</v>
      </c>
      <c r="Z71" s="70">
        <v>20.48</v>
      </c>
      <c r="AA71" s="79"/>
      <c r="AB71" s="80">
        <f t="shared" si="3"/>
        <v>-1.0000000000001563E-2</v>
      </c>
    </row>
    <row r="72" spans="1:28" ht="22.5" x14ac:dyDescent="0.25">
      <c r="A72" s="72" t="s">
        <v>15758</v>
      </c>
      <c r="B72" s="73" t="s">
        <v>21200</v>
      </c>
      <c r="C72" s="74" t="s">
        <v>15747</v>
      </c>
      <c r="D72" s="75">
        <v>0</v>
      </c>
      <c r="E72" s="70">
        <v>3.71</v>
      </c>
      <c r="F72" s="76">
        <f t="shared" si="33"/>
        <v>0</v>
      </c>
      <c r="G72" s="77"/>
      <c r="H72" s="70">
        <f t="shared" si="34"/>
        <v>0.67</v>
      </c>
      <c r="I72" s="70">
        <f t="shared" si="34"/>
        <v>3.04</v>
      </c>
      <c r="J72" s="70">
        <f t="shared" si="35"/>
        <v>3.71</v>
      </c>
      <c r="K72" s="70">
        <v>0</v>
      </c>
      <c r="L72" s="76">
        <f t="shared" si="36"/>
        <v>3.71</v>
      </c>
      <c r="N72" s="70">
        <v>0.67</v>
      </c>
      <c r="O72" s="70">
        <v>3.04</v>
      </c>
      <c r="P72" s="70">
        <f t="shared" si="37"/>
        <v>3.71</v>
      </c>
      <c r="Q72" s="64"/>
      <c r="R72" s="70">
        <f t="shared" si="38"/>
        <v>0.67</v>
      </c>
      <c r="S72" s="70">
        <f t="shared" si="38"/>
        <v>3.03</v>
      </c>
      <c r="T72" s="70">
        <f t="shared" si="39"/>
        <v>3.6999999999999997</v>
      </c>
      <c r="U72" s="70">
        <f t="shared" si="40"/>
        <v>0</v>
      </c>
      <c r="V72" s="78">
        <f t="shared" si="41"/>
        <v>3.6999999999999997</v>
      </c>
      <c r="X72" s="70">
        <v>0.67</v>
      </c>
      <c r="Y72" s="70">
        <v>3.03</v>
      </c>
      <c r="Z72" s="70">
        <v>3.7</v>
      </c>
      <c r="AA72" s="79"/>
      <c r="AB72" s="80">
        <f t="shared" si="3"/>
        <v>9.9999999999997868E-3</v>
      </c>
    </row>
    <row r="73" spans="1:28" x14ac:dyDescent="0.25">
      <c r="A73" s="72" t="s">
        <v>15759</v>
      </c>
      <c r="B73" s="72" t="s">
        <v>21201</v>
      </c>
      <c r="C73" s="74" t="s">
        <v>15679</v>
      </c>
      <c r="D73" s="75">
        <v>0</v>
      </c>
      <c r="E73" s="70">
        <v>309</v>
      </c>
      <c r="F73" s="76">
        <f t="shared" si="33"/>
        <v>0</v>
      </c>
      <c r="G73" s="29"/>
      <c r="H73" s="70">
        <f t="shared" si="34"/>
        <v>0</v>
      </c>
      <c r="I73" s="70">
        <f t="shared" si="34"/>
        <v>309</v>
      </c>
      <c r="J73" s="70">
        <f t="shared" si="35"/>
        <v>309</v>
      </c>
      <c r="K73" s="70">
        <v>0</v>
      </c>
      <c r="L73" s="76">
        <f t="shared" si="36"/>
        <v>309</v>
      </c>
      <c r="N73" s="70">
        <v>0</v>
      </c>
      <c r="O73" s="70">
        <v>309</v>
      </c>
      <c r="P73" s="70">
        <f t="shared" si="37"/>
        <v>309</v>
      </c>
      <c r="Q73" s="64"/>
      <c r="R73" s="70">
        <f t="shared" si="38"/>
        <v>0</v>
      </c>
      <c r="S73" s="70">
        <f t="shared" si="38"/>
        <v>309.02999999999997</v>
      </c>
      <c r="T73" s="70">
        <f t="shared" si="39"/>
        <v>309.02999999999997</v>
      </c>
      <c r="U73" s="70">
        <f t="shared" si="40"/>
        <v>0</v>
      </c>
      <c r="V73" s="78">
        <f t="shared" si="41"/>
        <v>309.02999999999997</v>
      </c>
      <c r="X73" s="70">
        <v>0</v>
      </c>
      <c r="Y73" s="70">
        <v>309.02999999999997</v>
      </c>
      <c r="Z73" s="70">
        <v>309.02999999999997</v>
      </c>
      <c r="AA73" s="79"/>
      <c r="AB73" s="80">
        <f t="shared" si="3"/>
        <v>-2.9999999999972715E-2</v>
      </c>
    </row>
    <row r="74" spans="1:28" s="83" customFormat="1" x14ac:dyDescent="0.25">
      <c r="A74" s="72" t="s">
        <v>15760</v>
      </c>
      <c r="B74" s="73" t="s">
        <v>21202</v>
      </c>
      <c r="C74" s="74" t="s">
        <v>15747</v>
      </c>
      <c r="D74" s="75">
        <v>0</v>
      </c>
      <c r="E74" s="70">
        <v>156.36000000000001</v>
      </c>
      <c r="F74" s="76">
        <f t="shared" si="33"/>
        <v>0</v>
      </c>
      <c r="G74" s="77"/>
      <c r="H74" s="70">
        <f t="shared" si="34"/>
        <v>156.36000000000001</v>
      </c>
      <c r="I74" s="70">
        <f t="shared" si="34"/>
        <v>0</v>
      </c>
      <c r="J74" s="70">
        <f t="shared" si="35"/>
        <v>156.36000000000001</v>
      </c>
      <c r="K74" s="70">
        <v>0</v>
      </c>
      <c r="L74" s="76">
        <f t="shared" si="36"/>
        <v>156.36000000000001</v>
      </c>
      <c r="M74" s="34"/>
      <c r="N74" s="70">
        <v>156.36000000000001</v>
      </c>
      <c r="O74" s="70">
        <v>0</v>
      </c>
      <c r="P74" s="70">
        <f t="shared" si="37"/>
        <v>156.36000000000001</v>
      </c>
      <c r="Q74" s="64"/>
      <c r="R74" s="70">
        <f t="shared" si="38"/>
        <v>156.36000000000001</v>
      </c>
      <c r="S74" s="70">
        <f t="shared" si="38"/>
        <v>0</v>
      </c>
      <c r="T74" s="70">
        <f t="shared" si="39"/>
        <v>156.36000000000001</v>
      </c>
      <c r="U74" s="70">
        <f t="shared" si="40"/>
        <v>0</v>
      </c>
      <c r="V74" s="78">
        <f t="shared" si="41"/>
        <v>156.36000000000001</v>
      </c>
      <c r="W74" s="34"/>
      <c r="X74" s="70">
        <v>156.36000000000001</v>
      </c>
      <c r="Y74" s="70">
        <v>0</v>
      </c>
      <c r="Z74" s="70">
        <v>156.36000000000001</v>
      </c>
      <c r="AA74" s="79"/>
      <c r="AB74" s="80">
        <f t="shared" ref="AB74:AB137" si="42">P74-Z74</f>
        <v>0</v>
      </c>
    </row>
    <row r="75" spans="1:28" x14ac:dyDescent="0.25">
      <c r="A75" s="72" t="s">
        <v>15761</v>
      </c>
      <c r="B75" s="73" t="s">
        <v>21203</v>
      </c>
      <c r="C75" s="74" t="s">
        <v>15747</v>
      </c>
      <c r="D75" s="75">
        <v>0</v>
      </c>
      <c r="E75" s="70">
        <v>162.41</v>
      </c>
      <c r="F75" s="76">
        <f t="shared" si="33"/>
        <v>0</v>
      </c>
      <c r="G75" s="77"/>
      <c r="H75" s="70">
        <f t="shared" si="34"/>
        <v>162.41</v>
      </c>
      <c r="I75" s="70">
        <f t="shared" si="34"/>
        <v>0</v>
      </c>
      <c r="J75" s="70">
        <f t="shared" si="35"/>
        <v>162.41</v>
      </c>
      <c r="K75" s="70">
        <v>0</v>
      </c>
      <c r="L75" s="76">
        <f t="shared" si="36"/>
        <v>162.41</v>
      </c>
      <c r="N75" s="70">
        <v>162.41</v>
      </c>
      <c r="O75" s="70">
        <v>0</v>
      </c>
      <c r="P75" s="70">
        <f t="shared" si="37"/>
        <v>162.41</v>
      </c>
      <c r="Q75" s="64"/>
      <c r="R75" s="70">
        <f t="shared" si="38"/>
        <v>162.41</v>
      </c>
      <c r="S75" s="70">
        <f t="shared" si="38"/>
        <v>0</v>
      </c>
      <c r="T75" s="70">
        <f t="shared" si="39"/>
        <v>162.41</v>
      </c>
      <c r="U75" s="70">
        <f t="shared" si="40"/>
        <v>0</v>
      </c>
      <c r="V75" s="78">
        <f t="shared" si="41"/>
        <v>162.41</v>
      </c>
      <c r="X75" s="70">
        <v>162.41</v>
      </c>
      <c r="Y75" s="70">
        <v>0</v>
      </c>
      <c r="Z75" s="70">
        <v>162.41</v>
      </c>
      <c r="AA75" s="79"/>
      <c r="AB75" s="80">
        <f t="shared" si="42"/>
        <v>0</v>
      </c>
    </row>
    <row r="76" spans="1:28" x14ac:dyDescent="0.25">
      <c r="A76" s="72" t="s">
        <v>15762</v>
      </c>
      <c r="B76" s="73" t="s">
        <v>21204</v>
      </c>
      <c r="C76" s="74" t="s">
        <v>15747</v>
      </c>
      <c r="D76" s="75">
        <v>0</v>
      </c>
      <c r="E76" s="70">
        <v>187.75</v>
      </c>
      <c r="F76" s="76">
        <f t="shared" si="33"/>
        <v>0</v>
      </c>
      <c r="G76" s="77"/>
      <c r="H76" s="70">
        <f t="shared" si="34"/>
        <v>187.75</v>
      </c>
      <c r="I76" s="70">
        <f t="shared" si="34"/>
        <v>0</v>
      </c>
      <c r="J76" s="70">
        <f t="shared" si="35"/>
        <v>187.75</v>
      </c>
      <c r="K76" s="70">
        <v>0</v>
      </c>
      <c r="L76" s="76">
        <f t="shared" si="36"/>
        <v>187.75</v>
      </c>
      <c r="N76" s="70">
        <v>187.75</v>
      </c>
      <c r="O76" s="70">
        <v>0</v>
      </c>
      <c r="P76" s="70">
        <f t="shared" si="37"/>
        <v>187.75</v>
      </c>
      <c r="Q76" s="64"/>
      <c r="R76" s="70">
        <f t="shared" si="38"/>
        <v>187.75</v>
      </c>
      <c r="S76" s="70">
        <f t="shared" si="38"/>
        <v>0</v>
      </c>
      <c r="T76" s="70">
        <f t="shared" si="39"/>
        <v>187.75</v>
      </c>
      <c r="U76" s="70">
        <f t="shared" si="40"/>
        <v>0</v>
      </c>
      <c r="V76" s="78">
        <f t="shared" si="41"/>
        <v>187.75</v>
      </c>
      <c r="X76" s="70">
        <v>187.75</v>
      </c>
      <c r="Y76" s="70">
        <v>0</v>
      </c>
      <c r="Z76" s="70">
        <v>187.75</v>
      </c>
      <c r="AA76" s="79"/>
      <c r="AB76" s="80">
        <f t="shared" si="42"/>
        <v>0</v>
      </c>
    </row>
    <row r="77" spans="1:28" ht="22.5" x14ac:dyDescent="0.25">
      <c r="A77" s="72" t="s">
        <v>15763</v>
      </c>
      <c r="B77" s="73" t="s">
        <v>21205</v>
      </c>
      <c r="C77" s="74" t="s">
        <v>15747</v>
      </c>
      <c r="D77" s="75">
        <v>0</v>
      </c>
      <c r="E77" s="70">
        <v>193.62</v>
      </c>
      <c r="F77" s="76">
        <f t="shared" si="33"/>
        <v>0</v>
      </c>
      <c r="G77" s="77"/>
      <c r="H77" s="70">
        <f t="shared" si="34"/>
        <v>193.62</v>
      </c>
      <c r="I77" s="70">
        <f t="shared" si="34"/>
        <v>0</v>
      </c>
      <c r="J77" s="70">
        <f t="shared" si="35"/>
        <v>193.62</v>
      </c>
      <c r="K77" s="70">
        <v>0</v>
      </c>
      <c r="L77" s="76">
        <f t="shared" si="36"/>
        <v>193.62</v>
      </c>
      <c r="N77" s="70">
        <v>193.62</v>
      </c>
      <c r="O77" s="70">
        <v>0</v>
      </c>
      <c r="P77" s="70">
        <f t="shared" si="37"/>
        <v>193.62</v>
      </c>
      <c r="Q77" s="64"/>
      <c r="R77" s="70">
        <f t="shared" si="38"/>
        <v>193.62</v>
      </c>
      <c r="S77" s="70">
        <f t="shared" si="38"/>
        <v>0</v>
      </c>
      <c r="T77" s="70">
        <f t="shared" si="39"/>
        <v>193.62</v>
      </c>
      <c r="U77" s="70">
        <f t="shared" si="40"/>
        <v>0</v>
      </c>
      <c r="V77" s="78">
        <f t="shared" si="41"/>
        <v>193.62</v>
      </c>
      <c r="X77" s="70">
        <v>193.62</v>
      </c>
      <c r="Y77" s="70">
        <v>0</v>
      </c>
      <c r="Z77" s="70">
        <v>193.62</v>
      </c>
      <c r="AA77" s="79"/>
      <c r="AB77" s="80">
        <f t="shared" si="42"/>
        <v>0</v>
      </c>
    </row>
    <row r="78" spans="1:28" s="34" customFormat="1" ht="22.5" x14ac:dyDescent="0.25">
      <c r="A78" s="72" t="s">
        <v>15764</v>
      </c>
      <c r="B78" s="73" t="s">
        <v>21206</v>
      </c>
      <c r="C78" s="74" t="s">
        <v>15717</v>
      </c>
      <c r="D78" s="75">
        <v>0</v>
      </c>
      <c r="E78" s="70">
        <v>159.75</v>
      </c>
      <c r="F78" s="76">
        <f t="shared" si="33"/>
        <v>0</v>
      </c>
      <c r="G78" s="77"/>
      <c r="H78" s="70">
        <f t="shared" si="34"/>
        <v>159.75</v>
      </c>
      <c r="I78" s="70">
        <f t="shared" si="34"/>
        <v>0</v>
      </c>
      <c r="J78" s="70">
        <f t="shared" si="35"/>
        <v>159.75</v>
      </c>
      <c r="K78" s="70">
        <v>0</v>
      </c>
      <c r="L78" s="76">
        <f t="shared" si="36"/>
        <v>159.75</v>
      </c>
      <c r="N78" s="70">
        <v>159.75</v>
      </c>
      <c r="O78" s="70">
        <v>0</v>
      </c>
      <c r="P78" s="70">
        <f t="shared" si="37"/>
        <v>159.75</v>
      </c>
      <c r="Q78" s="64"/>
      <c r="R78" s="70">
        <f t="shared" si="38"/>
        <v>159.75</v>
      </c>
      <c r="S78" s="70">
        <f t="shared" si="38"/>
        <v>0</v>
      </c>
      <c r="T78" s="70">
        <f t="shared" si="39"/>
        <v>159.75</v>
      </c>
      <c r="U78" s="70">
        <f t="shared" si="40"/>
        <v>0</v>
      </c>
      <c r="V78" s="78">
        <f t="shared" si="41"/>
        <v>159.75</v>
      </c>
      <c r="X78" s="70">
        <v>159.75</v>
      </c>
      <c r="Y78" s="70">
        <v>0</v>
      </c>
      <c r="Z78" s="70">
        <v>159.75</v>
      </c>
      <c r="AA78" s="79"/>
      <c r="AB78" s="80">
        <f t="shared" si="42"/>
        <v>0</v>
      </c>
    </row>
    <row r="79" spans="1:28" ht="22.5" x14ac:dyDescent="0.25">
      <c r="A79" s="72" t="s">
        <v>15765</v>
      </c>
      <c r="B79" s="73" t="s">
        <v>21207</v>
      </c>
      <c r="C79" s="74" t="s">
        <v>15692</v>
      </c>
      <c r="D79" s="75">
        <v>0</v>
      </c>
      <c r="E79" s="70">
        <v>6.55</v>
      </c>
      <c r="F79" s="76">
        <f t="shared" si="33"/>
        <v>0</v>
      </c>
      <c r="G79" s="29"/>
      <c r="H79" s="70">
        <f t="shared" si="34"/>
        <v>6.55</v>
      </c>
      <c r="I79" s="70">
        <f t="shared" si="34"/>
        <v>0</v>
      </c>
      <c r="J79" s="70">
        <f t="shared" si="35"/>
        <v>6.55</v>
      </c>
      <c r="K79" s="70">
        <v>0</v>
      </c>
      <c r="L79" s="76">
        <f t="shared" si="36"/>
        <v>6.55</v>
      </c>
      <c r="N79" s="70">
        <v>6.55</v>
      </c>
      <c r="O79" s="70">
        <v>0</v>
      </c>
      <c r="P79" s="70">
        <f t="shared" si="37"/>
        <v>6.55</v>
      </c>
      <c r="Q79" s="64"/>
      <c r="R79" s="70">
        <f t="shared" si="38"/>
        <v>6.55</v>
      </c>
      <c r="S79" s="70">
        <f t="shared" si="38"/>
        <v>0</v>
      </c>
      <c r="T79" s="70">
        <f t="shared" si="39"/>
        <v>6.55</v>
      </c>
      <c r="U79" s="70">
        <f t="shared" si="40"/>
        <v>0</v>
      </c>
      <c r="V79" s="78">
        <f t="shared" si="41"/>
        <v>6.55</v>
      </c>
      <c r="X79" s="70">
        <v>6.55</v>
      </c>
      <c r="Y79" s="70">
        <v>0</v>
      </c>
      <c r="Z79" s="70">
        <v>6.55</v>
      </c>
      <c r="AA79" s="79"/>
      <c r="AB79" s="80">
        <f t="shared" si="42"/>
        <v>0</v>
      </c>
    </row>
    <row r="80" spans="1:28" s="34" customFormat="1" ht="22.5" x14ac:dyDescent="0.25">
      <c r="A80" s="72" t="s">
        <v>15766</v>
      </c>
      <c r="B80" s="73" t="s">
        <v>21208</v>
      </c>
      <c r="C80" s="74" t="s">
        <v>15692</v>
      </c>
      <c r="D80" s="75">
        <v>0</v>
      </c>
      <c r="E80" s="70">
        <v>7.51</v>
      </c>
      <c r="F80" s="76">
        <f t="shared" si="33"/>
        <v>0</v>
      </c>
      <c r="G80" s="29"/>
      <c r="H80" s="70">
        <f t="shared" si="34"/>
        <v>7.51</v>
      </c>
      <c r="I80" s="70">
        <f t="shared" si="34"/>
        <v>0</v>
      </c>
      <c r="J80" s="70">
        <f t="shared" si="35"/>
        <v>7.51</v>
      </c>
      <c r="K80" s="70">
        <v>0</v>
      </c>
      <c r="L80" s="76">
        <f t="shared" si="36"/>
        <v>7.51</v>
      </c>
      <c r="N80" s="70">
        <v>7.51</v>
      </c>
      <c r="O80" s="70">
        <v>0</v>
      </c>
      <c r="P80" s="70">
        <f t="shared" si="37"/>
        <v>7.51</v>
      </c>
      <c r="Q80" s="64"/>
      <c r="R80" s="70">
        <f t="shared" si="38"/>
        <v>7.51</v>
      </c>
      <c r="S80" s="70">
        <f t="shared" si="38"/>
        <v>0</v>
      </c>
      <c r="T80" s="70">
        <f t="shared" si="39"/>
        <v>7.51</v>
      </c>
      <c r="U80" s="70">
        <f t="shared" si="40"/>
        <v>0</v>
      </c>
      <c r="V80" s="78">
        <f t="shared" si="41"/>
        <v>7.51</v>
      </c>
      <c r="X80" s="70">
        <v>7.51</v>
      </c>
      <c r="Y80" s="70">
        <v>0</v>
      </c>
      <c r="Z80" s="70">
        <v>7.51</v>
      </c>
      <c r="AA80" s="79"/>
      <c r="AB80" s="80">
        <f t="shared" si="42"/>
        <v>0</v>
      </c>
    </row>
    <row r="81" spans="1:28" s="34" customFormat="1" ht="22.5" x14ac:dyDescent="0.25">
      <c r="A81" s="72" t="s">
        <v>15767</v>
      </c>
      <c r="B81" s="73" t="s">
        <v>21209</v>
      </c>
      <c r="C81" s="74" t="s">
        <v>15692</v>
      </c>
      <c r="D81" s="75">
        <v>0</v>
      </c>
      <c r="E81" s="70">
        <v>9.49</v>
      </c>
      <c r="F81" s="76">
        <f t="shared" si="33"/>
        <v>0</v>
      </c>
      <c r="G81" s="29"/>
      <c r="H81" s="70">
        <f t="shared" si="34"/>
        <v>9.49</v>
      </c>
      <c r="I81" s="70">
        <f t="shared" si="34"/>
        <v>0</v>
      </c>
      <c r="J81" s="70">
        <f t="shared" si="35"/>
        <v>9.49</v>
      </c>
      <c r="K81" s="70">
        <v>0</v>
      </c>
      <c r="L81" s="76">
        <f t="shared" si="36"/>
        <v>9.49</v>
      </c>
      <c r="N81" s="70">
        <v>9.49</v>
      </c>
      <c r="O81" s="70">
        <v>0</v>
      </c>
      <c r="P81" s="70">
        <f t="shared" si="37"/>
        <v>9.49</v>
      </c>
      <c r="Q81" s="64"/>
      <c r="R81" s="70">
        <f t="shared" si="38"/>
        <v>9.49</v>
      </c>
      <c r="S81" s="70">
        <f t="shared" si="38"/>
        <v>0</v>
      </c>
      <c r="T81" s="70">
        <f t="shared" si="39"/>
        <v>9.49</v>
      </c>
      <c r="U81" s="70">
        <f t="shared" si="40"/>
        <v>0</v>
      </c>
      <c r="V81" s="78">
        <f t="shared" si="41"/>
        <v>9.49</v>
      </c>
      <c r="X81" s="70">
        <v>9.49</v>
      </c>
      <c r="Y81" s="70">
        <v>0</v>
      </c>
      <c r="Z81" s="70">
        <v>9.49</v>
      </c>
      <c r="AA81" s="79"/>
      <c r="AB81" s="80">
        <f t="shared" si="42"/>
        <v>0</v>
      </c>
    </row>
    <row r="82" spans="1:28" s="34" customFormat="1" ht="22.5" x14ac:dyDescent="0.25">
      <c r="A82" s="72" t="s">
        <v>15768</v>
      </c>
      <c r="B82" s="73" t="s">
        <v>21210</v>
      </c>
      <c r="C82" s="74" t="s">
        <v>15692</v>
      </c>
      <c r="D82" s="75">
        <v>0</v>
      </c>
      <c r="E82" s="70">
        <v>9.49</v>
      </c>
      <c r="F82" s="76">
        <f t="shared" si="33"/>
        <v>0</v>
      </c>
      <c r="G82" s="29"/>
      <c r="H82" s="70">
        <f t="shared" si="34"/>
        <v>9.49</v>
      </c>
      <c r="I82" s="70">
        <f t="shared" si="34"/>
        <v>0</v>
      </c>
      <c r="J82" s="70">
        <f t="shared" si="35"/>
        <v>9.49</v>
      </c>
      <c r="K82" s="70">
        <v>0</v>
      </c>
      <c r="L82" s="76">
        <f t="shared" si="36"/>
        <v>9.49</v>
      </c>
      <c r="N82" s="70">
        <v>9.49</v>
      </c>
      <c r="O82" s="70">
        <v>0</v>
      </c>
      <c r="P82" s="70">
        <f t="shared" si="37"/>
        <v>9.49</v>
      </c>
      <c r="Q82" s="64"/>
      <c r="R82" s="70">
        <f t="shared" si="38"/>
        <v>9.49</v>
      </c>
      <c r="S82" s="70">
        <f t="shared" si="38"/>
        <v>0</v>
      </c>
      <c r="T82" s="70">
        <f t="shared" si="39"/>
        <v>9.49</v>
      </c>
      <c r="U82" s="70">
        <f t="shared" si="40"/>
        <v>0</v>
      </c>
      <c r="V82" s="78">
        <f t="shared" si="41"/>
        <v>9.49</v>
      </c>
      <c r="X82" s="70">
        <v>9.49</v>
      </c>
      <c r="Y82" s="70">
        <v>0</v>
      </c>
      <c r="Z82" s="70">
        <v>9.49</v>
      </c>
      <c r="AA82" s="79"/>
      <c r="AB82" s="80">
        <f t="shared" si="42"/>
        <v>0</v>
      </c>
    </row>
    <row r="83" spans="1:28" s="34" customFormat="1" ht="22.5" x14ac:dyDescent="0.25">
      <c r="A83" s="72" t="s">
        <v>15769</v>
      </c>
      <c r="B83" s="73" t="s">
        <v>21211</v>
      </c>
      <c r="C83" s="74" t="s">
        <v>15692</v>
      </c>
      <c r="D83" s="75">
        <v>0</v>
      </c>
      <c r="E83" s="70">
        <v>11.56</v>
      </c>
      <c r="F83" s="76">
        <f t="shared" si="33"/>
        <v>0</v>
      </c>
      <c r="G83" s="29"/>
      <c r="H83" s="70">
        <f t="shared" si="34"/>
        <v>11.56</v>
      </c>
      <c r="I83" s="70">
        <f t="shared" si="34"/>
        <v>0</v>
      </c>
      <c r="J83" s="70">
        <f t="shared" si="35"/>
        <v>11.56</v>
      </c>
      <c r="K83" s="70">
        <v>0</v>
      </c>
      <c r="L83" s="76">
        <f t="shared" si="36"/>
        <v>11.56</v>
      </c>
      <c r="N83" s="70">
        <v>11.56</v>
      </c>
      <c r="O83" s="70">
        <v>0</v>
      </c>
      <c r="P83" s="70">
        <f t="shared" si="37"/>
        <v>11.56</v>
      </c>
      <c r="Q83" s="64"/>
      <c r="R83" s="70">
        <f t="shared" si="38"/>
        <v>11.56</v>
      </c>
      <c r="S83" s="70">
        <f t="shared" si="38"/>
        <v>0</v>
      </c>
      <c r="T83" s="70">
        <f t="shared" si="39"/>
        <v>11.56</v>
      </c>
      <c r="U83" s="70">
        <f t="shared" si="40"/>
        <v>0</v>
      </c>
      <c r="V83" s="78">
        <f t="shared" si="41"/>
        <v>11.56</v>
      </c>
      <c r="X83" s="70">
        <v>11.56</v>
      </c>
      <c r="Y83" s="70">
        <v>0</v>
      </c>
      <c r="Z83" s="70">
        <v>11.56</v>
      </c>
      <c r="AA83" s="79"/>
      <c r="AB83" s="80">
        <f t="shared" si="42"/>
        <v>0</v>
      </c>
    </row>
    <row r="84" spans="1:28" s="34" customFormat="1" ht="22.5" x14ac:dyDescent="0.25">
      <c r="A84" s="72" t="s">
        <v>15770</v>
      </c>
      <c r="B84" s="73" t="s">
        <v>21212</v>
      </c>
      <c r="C84" s="74" t="s">
        <v>15692</v>
      </c>
      <c r="D84" s="75">
        <v>0</v>
      </c>
      <c r="E84" s="70">
        <v>14.79</v>
      </c>
      <c r="F84" s="76">
        <f t="shared" si="33"/>
        <v>0</v>
      </c>
      <c r="G84" s="29"/>
      <c r="H84" s="70">
        <f t="shared" si="34"/>
        <v>14.79</v>
      </c>
      <c r="I84" s="70">
        <f t="shared" si="34"/>
        <v>0</v>
      </c>
      <c r="J84" s="70">
        <f t="shared" si="35"/>
        <v>14.79</v>
      </c>
      <c r="K84" s="70">
        <v>0</v>
      </c>
      <c r="L84" s="76">
        <f t="shared" si="36"/>
        <v>14.79</v>
      </c>
      <c r="N84" s="70">
        <v>14.79</v>
      </c>
      <c r="O84" s="70">
        <v>0</v>
      </c>
      <c r="P84" s="70">
        <f t="shared" si="37"/>
        <v>14.79</v>
      </c>
      <c r="Q84" s="64"/>
      <c r="R84" s="70">
        <f t="shared" si="38"/>
        <v>14.79</v>
      </c>
      <c r="S84" s="70">
        <f t="shared" si="38"/>
        <v>0</v>
      </c>
      <c r="T84" s="70">
        <f t="shared" si="39"/>
        <v>14.79</v>
      </c>
      <c r="U84" s="70">
        <f t="shared" si="40"/>
        <v>0</v>
      </c>
      <c r="V84" s="78">
        <f t="shared" si="41"/>
        <v>14.79</v>
      </c>
      <c r="X84" s="70">
        <v>14.79</v>
      </c>
      <c r="Y84" s="70">
        <v>0</v>
      </c>
      <c r="Z84" s="70">
        <v>14.79</v>
      </c>
      <c r="AA84" s="79"/>
      <c r="AB84" s="80">
        <f t="shared" si="42"/>
        <v>0</v>
      </c>
    </row>
    <row r="85" spans="1:28" s="34" customFormat="1" ht="22.5" x14ac:dyDescent="0.25">
      <c r="A85" s="72" t="s">
        <v>15771</v>
      </c>
      <c r="B85" s="73" t="s">
        <v>21213</v>
      </c>
      <c r="C85" s="74" t="s">
        <v>15692</v>
      </c>
      <c r="D85" s="75">
        <v>0</v>
      </c>
      <c r="E85" s="70">
        <v>16.899999999999999</v>
      </c>
      <c r="F85" s="76">
        <f t="shared" si="33"/>
        <v>0</v>
      </c>
      <c r="G85" s="29"/>
      <c r="H85" s="70">
        <f t="shared" si="34"/>
        <v>16.899999999999999</v>
      </c>
      <c r="I85" s="70">
        <f t="shared" si="34"/>
        <v>0</v>
      </c>
      <c r="J85" s="70">
        <f t="shared" si="35"/>
        <v>16.899999999999999</v>
      </c>
      <c r="K85" s="70">
        <v>0</v>
      </c>
      <c r="L85" s="76">
        <f t="shared" si="36"/>
        <v>16.899999999999999</v>
      </c>
      <c r="N85" s="70">
        <v>16.899999999999999</v>
      </c>
      <c r="O85" s="70">
        <v>0</v>
      </c>
      <c r="P85" s="70">
        <f t="shared" si="37"/>
        <v>16.899999999999999</v>
      </c>
      <c r="Q85" s="64"/>
      <c r="R85" s="70">
        <f t="shared" si="38"/>
        <v>16.899999999999999</v>
      </c>
      <c r="S85" s="70">
        <f t="shared" si="38"/>
        <v>0</v>
      </c>
      <c r="T85" s="70">
        <f t="shared" si="39"/>
        <v>16.899999999999999</v>
      </c>
      <c r="U85" s="70">
        <f t="shared" si="40"/>
        <v>0</v>
      </c>
      <c r="V85" s="78">
        <f t="shared" si="41"/>
        <v>16.899999999999999</v>
      </c>
      <c r="X85" s="70">
        <v>16.899999999999999</v>
      </c>
      <c r="Y85" s="70">
        <v>0</v>
      </c>
      <c r="Z85" s="70">
        <v>16.899999999999999</v>
      </c>
      <c r="AA85" s="79"/>
      <c r="AB85" s="80">
        <f t="shared" si="42"/>
        <v>0</v>
      </c>
    </row>
    <row r="86" spans="1:28" s="34" customFormat="1" ht="22.5" x14ac:dyDescent="0.25">
      <c r="A86" s="72" t="s">
        <v>15772</v>
      </c>
      <c r="B86" s="73" t="s">
        <v>21214</v>
      </c>
      <c r="C86" s="74" t="s">
        <v>15692</v>
      </c>
      <c r="D86" s="75">
        <v>0</v>
      </c>
      <c r="E86" s="70">
        <v>13.1</v>
      </c>
      <c r="F86" s="76">
        <f t="shared" si="33"/>
        <v>0</v>
      </c>
      <c r="G86" s="29"/>
      <c r="H86" s="70">
        <f t="shared" si="34"/>
        <v>13.1</v>
      </c>
      <c r="I86" s="70">
        <f t="shared" si="34"/>
        <v>0</v>
      </c>
      <c r="J86" s="70">
        <f t="shared" si="35"/>
        <v>13.1</v>
      </c>
      <c r="K86" s="70">
        <v>0</v>
      </c>
      <c r="L86" s="76">
        <f t="shared" si="36"/>
        <v>13.1</v>
      </c>
      <c r="N86" s="70">
        <v>13.1</v>
      </c>
      <c r="O86" s="70">
        <v>0</v>
      </c>
      <c r="P86" s="70">
        <f t="shared" si="37"/>
        <v>13.1</v>
      </c>
      <c r="Q86" s="64"/>
      <c r="R86" s="70">
        <f t="shared" si="38"/>
        <v>13.1</v>
      </c>
      <c r="S86" s="70">
        <f t="shared" si="38"/>
        <v>0</v>
      </c>
      <c r="T86" s="70">
        <f t="shared" si="39"/>
        <v>13.1</v>
      </c>
      <c r="U86" s="70">
        <f t="shared" si="40"/>
        <v>0</v>
      </c>
      <c r="V86" s="78">
        <f t="shared" si="41"/>
        <v>13.1</v>
      </c>
      <c r="X86" s="70">
        <v>13.1</v>
      </c>
      <c r="Y86" s="70">
        <v>0</v>
      </c>
      <c r="Z86" s="70">
        <v>13.1</v>
      </c>
      <c r="AA86" s="79"/>
      <c r="AB86" s="80">
        <f t="shared" si="42"/>
        <v>0</v>
      </c>
    </row>
    <row r="87" spans="1:28" s="34" customFormat="1" ht="22.5" x14ac:dyDescent="0.25">
      <c r="A87" s="72" t="s">
        <v>15773</v>
      </c>
      <c r="B87" s="73" t="s">
        <v>21215</v>
      </c>
      <c r="C87" s="74" t="s">
        <v>15692</v>
      </c>
      <c r="D87" s="75">
        <v>0</v>
      </c>
      <c r="E87" s="70">
        <v>15.15</v>
      </c>
      <c r="F87" s="76">
        <f t="shared" si="33"/>
        <v>0</v>
      </c>
      <c r="G87" s="29"/>
      <c r="H87" s="70">
        <f t="shared" si="34"/>
        <v>15.15</v>
      </c>
      <c r="I87" s="70">
        <f t="shared" si="34"/>
        <v>0</v>
      </c>
      <c r="J87" s="70">
        <f t="shared" si="35"/>
        <v>15.15</v>
      </c>
      <c r="K87" s="70">
        <v>0</v>
      </c>
      <c r="L87" s="76">
        <f t="shared" si="36"/>
        <v>15.15</v>
      </c>
      <c r="N87" s="70">
        <v>15.15</v>
      </c>
      <c r="O87" s="70">
        <v>0</v>
      </c>
      <c r="P87" s="70">
        <f t="shared" si="37"/>
        <v>15.15</v>
      </c>
      <c r="Q87" s="64"/>
      <c r="R87" s="70">
        <f t="shared" si="38"/>
        <v>15.15</v>
      </c>
      <c r="S87" s="70">
        <f t="shared" si="38"/>
        <v>0</v>
      </c>
      <c r="T87" s="70">
        <f t="shared" si="39"/>
        <v>15.15</v>
      </c>
      <c r="U87" s="70">
        <f t="shared" si="40"/>
        <v>0</v>
      </c>
      <c r="V87" s="78">
        <f t="shared" si="41"/>
        <v>15.15</v>
      </c>
      <c r="X87" s="70">
        <v>15.15</v>
      </c>
      <c r="Y87" s="70">
        <v>0</v>
      </c>
      <c r="Z87" s="70">
        <v>15.15</v>
      </c>
      <c r="AA87" s="79"/>
      <c r="AB87" s="80">
        <f t="shared" si="42"/>
        <v>0</v>
      </c>
    </row>
    <row r="88" spans="1:28" s="34" customFormat="1" ht="22.5" x14ac:dyDescent="0.25">
      <c r="A88" s="72" t="s">
        <v>15774</v>
      </c>
      <c r="B88" s="73" t="s">
        <v>21216</v>
      </c>
      <c r="C88" s="74" t="s">
        <v>15692</v>
      </c>
      <c r="D88" s="75">
        <v>0</v>
      </c>
      <c r="E88" s="70">
        <v>19.38</v>
      </c>
      <c r="F88" s="76">
        <f t="shared" si="33"/>
        <v>0</v>
      </c>
      <c r="G88" s="29"/>
      <c r="H88" s="70">
        <f t="shared" si="34"/>
        <v>19.38</v>
      </c>
      <c r="I88" s="70">
        <f t="shared" si="34"/>
        <v>0</v>
      </c>
      <c r="J88" s="70">
        <f t="shared" si="35"/>
        <v>19.38</v>
      </c>
      <c r="K88" s="70">
        <v>0</v>
      </c>
      <c r="L88" s="76">
        <f t="shared" si="36"/>
        <v>19.38</v>
      </c>
      <c r="N88" s="70">
        <v>19.38</v>
      </c>
      <c r="O88" s="70">
        <v>0</v>
      </c>
      <c r="P88" s="70">
        <f t="shared" si="37"/>
        <v>19.38</v>
      </c>
      <c r="Q88" s="64"/>
      <c r="R88" s="70">
        <f t="shared" si="38"/>
        <v>19.38</v>
      </c>
      <c r="S88" s="70">
        <f t="shared" si="38"/>
        <v>0</v>
      </c>
      <c r="T88" s="70">
        <f t="shared" si="39"/>
        <v>19.38</v>
      </c>
      <c r="U88" s="70">
        <f t="shared" si="40"/>
        <v>0</v>
      </c>
      <c r="V88" s="78">
        <f t="shared" si="41"/>
        <v>19.38</v>
      </c>
      <c r="X88" s="70">
        <v>19.38</v>
      </c>
      <c r="Y88" s="70">
        <v>0</v>
      </c>
      <c r="Z88" s="70">
        <v>19.38</v>
      </c>
      <c r="AA88" s="79"/>
      <c r="AB88" s="80">
        <f t="shared" si="42"/>
        <v>0</v>
      </c>
    </row>
    <row r="89" spans="1:28" s="34" customFormat="1" x14ac:dyDescent="0.25">
      <c r="A89" s="72" t="s">
        <v>15775</v>
      </c>
      <c r="B89" s="73" t="s">
        <v>21217</v>
      </c>
      <c r="C89" s="74" t="s">
        <v>15692</v>
      </c>
      <c r="D89" s="75">
        <v>0</v>
      </c>
      <c r="E89" s="70">
        <v>23.5</v>
      </c>
      <c r="F89" s="76">
        <f t="shared" si="33"/>
        <v>0</v>
      </c>
      <c r="G89" s="29"/>
      <c r="H89" s="70">
        <f t="shared" si="34"/>
        <v>23.5</v>
      </c>
      <c r="I89" s="70">
        <f t="shared" si="34"/>
        <v>0</v>
      </c>
      <c r="J89" s="70">
        <f t="shared" si="35"/>
        <v>23.5</v>
      </c>
      <c r="K89" s="70">
        <v>0</v>
      </c>
      <c r="L89" s="76">
        <f t="shared" si="36"/>
        <v>23.5</v>
      </c>
      <c r="N89" s="70">
        <v>23.5</v>
      </c>
      <c r="O89" s="70">
        <v>0</v>
      </c>
      <c r="P89" s="70">
        <f t="shared" si="37"/>
        <v>23.5</v>
      </c>
      <c r="Q89" s="64"/>
      <c r="R89" s="70">
        <f t="shared" si="38"/>
        <v>23.5</v>
      </c>
      <c r="S89" s="70">
        <f t="shared" si="38"/>
        <v>0</v>
      </c>
      <c r="T89" s="70">
        <f t="shared" si="39"/>
        <v>23.5</v>
      </c>
      <c r="U89" s="70">
        <f t="shared" si="40"/>
        <v>0</v>
      </c>
      <c r="V89" s="78">
        <f t="shared" si="41"/>
        <v>23.5</v>
      </c>
      <c r="X89" s="70">
        <v>23.5</v>
      </c>
      <c r="Y89" s="70">
        <v>0</v>
      </c>
      <c r="Z89" s="70">
        <v>23.5</v>
      </c>
      <c r="AA89" s="79"/>
      <c r="AB89" s="80">
        <f t="shared" si="42"/>
        <v>0</v>
      </c>
    </row>
    <row r="90" spans="1:28" s="34" customFormat="1" x14ac:dyDescent="0.25">
      <c r="A90" s="72" t="s">
        <v>15776</v>
      </c>
      <c r="B90" s="73" t="s">
        <v>21218</v>
      </c>
      <c r="C90" s="74" t="s">
        <v>15747</v>
      </c>
      <c r="D90" s="75">
        <v>0</v>
      </c>
      <c r="E90" s="70">
        <v>179.04</v>
      </c>
      <c r="F90" s="76">
        <f t="shared" si="33"/>
        <v>0</v>
      </c>
      <c r="G90" s="29"/>
      <c r="H90" s="70">
        <f t="shared" si="34"/>
        <v>179.04</v>
      </c>
      <c r="I90" s="70">
        <f t="shared" si="34"/>
        <v>0</v>
      </c>
      <c r="J90" s="70">
        <f t="shared" si="35"/>
        <v>179.04</v>
      </c>
      <c r="K90" s="70">
        <v>0</v>
      </c>
      <c r="L90" s="76">
        <f t="shared" si="36"/>
        <v>179.04</v>
      </c>
      <c r="N90" s="70">
        <v>179.04</v>
      </c>
      <c r="O90" s="70">
        <v>0</v>
      </c>
      <c r="P90" s="70">
        <f t="shared" si="37"/>
        <v>179.04</v>
      </c>
      <c r="Q90" s="64"/>
      <c r="R90" s="70">
        <f t="shared" si="38"/>
        <v>179.04</v>
      </c>
      <c r="S90" s="70">
        <f t="shared" si="38"/>
        <v>0</v>
      </c>
      <c r="T90" s="70">
        <f t="shared" si="39"/>
        <v>179.04</v>
      </c>
      <c r="U90" s="70">
        <f t="shared" si="40"/>
        <v>0</v>
      </c>
      <c r="V90" s="78">
        <f t="shared" si="41"/>
        <v>179.04</v>
      </c>
      <c r="X90" s="70">
        <v>179.04</v>
      </c>
      <c r="Y90" s="70">
        <v>0</v>
      </c>
      <c r="Z90" s="70">
        <v>179.04</v>
      </c>
      <c r="AA90" s="79"/>
      <c r="AB90" s="80">
        <f t="shared" si="42"/>
        <v>0</v>
      </c>
    </row>
    <row r="91" spans="1:28" s="83" customFormat="1" x14ac:dyDescent="0.25">
      <c r="A91" s="72" t="s">
        <v>15777</v>
      </c>
      <c r="B91" s="73" t="s">
        <v>21219</v>
      </c>
      <c r="C91" s="74" t="s">
        <v>15747</v>
      </c>
      <c r="D91" s="75">
        <v>0</v>
      </c>
      <c r="E91" s="70">
        <v>202.65</v>
      </c>
      <c r="F91" s="76">
        <f t="shared" si="33"/>
        <v>0</v>
      </c>
      <c r="G91" s="77"/>
      <c r="H91" s="70">
        <f t="shared" si="34"/>
        <v>202.65</v>
      </c>
      <c r="I91" s="70">
        <f t="shared" si="34"/>
        <v>0</v>
      </c>
      <c r="J91" s="70">
        <f t="shared" si="35"/>
        <v>202.65</v>
      </c>
      <c r="K91" s="70">
        <v>0</v>
      </c>
      <c r="L91" s="76">
        <f t="shared" si="36"/>
        <v>202.65</v>
      </c>
      <c r="M91" s="34"/>
      <c r="N91" s="70">
        <v>202.65</v>
      </c>
      <c r="O91" s="70">
        <v>0</v>
      </c>
      <c r="P91" s="70">
        <f t="shared" si="37"/>
        <v>202.65</v>
      </c>
      <c r="Q91" s="64"/>
      <c r="R91" s="70">
        <f t="shared" si="38"/>
        <v>202.65</v>
      </c>
      <c r="S91" s="70">
        <f t="shared" si="38"/>
        <v>0</v>
      </c>
      <c r="T91" s="70">
        <f t="shared" si="39"/>
        <v>202.65</v>
      </c>
      <c r="U91" s="70">
        <f t="shared" si="40"/>
        <v>0</v>
      </c>
      <c r="V91" s="78">
        <f t="shared" si="41"/>
        <v>202.65</v>
      </c>
      <c r="W91" s="34"/>
      <c r="X91" s="70">
        <v>202.65</v>
      </c>
      <c r="Y91" s="70">
        <v>0</v>
      </c>
      <c r="Z91" s="70">
        <v>202.65</v>
      </c>
      <c r="AA91" s="79"/>
      <c r="AB91" s="80">
        <f t="shared" si="42"/>
        <v>0</v>
      </c>
    </row>
    <row r="92" spans="1:28" s="34" customFormat="1" x14ac:dyDescent="0.25">
      <c r="A92" s="72" t="s">
        <v>15778</v>
      </c>
      <c r="B92" s="73" t="s">
        <v>21220</v>
      </c>
      <c r="C92" s="74" t="s">
        <v>15747</v>
      </c>
      <c r="D92" s="75">
        <v>0</v>
      </c>
      <c r="E92" s="70">
        <v>232.83</v>
      </c>
      <c r="F92" s="76">
        <f t="shared" si="33"/>
        <v>0</v>
      </c>
      <c r="G92" s="29"/>
      <c r="H92" s="70">
        <f t="shared" si="34"/>
        <v>232.83</v>
      </c>
      <c r="I92" s="70">
        <f t="shared" si="34"/>
        <v>0</v>
      </c>
      <c r="J92" s="70">
        <f t="shared" si="35"/>
        <v>232.83</v>
      </c>
      <c r="K92" s="70">
        <v>0</v>
      </c>
      <c r="L92" s="76">
        <f t="shared" si="36"/>
        <v>232.83</v>
      </c>
      <c r="N92" s="70">
        <v>232.83</v>
      </c>
      <c r="O92" s="70">
        <v>0</v>
      </c>
      <c r="P92" s="70">
        <f t="shared" si="37"/>
        <v>232.83</v>
      </c>
      <c r="Q92" s="64"/>
      <c r="R92" s="70">
        <f t="shared" si="38"/>
        <v>232.83</v>
      </c>
      <c r="S92" s="70">
        <f t="shared" si="38"/>
        <v>0</v>
      </c>
      <c r="T92" s="70">
        <f t="shared" si="39"/>
        <v>232.83</v>
      </c>
      <c r="U92" s="70">
        <f t="shared" si="40"/>
        <v>0</v>
      </c>
      <c r="V92" s="78">
        <f t="shared" si="41"/>
        <v>232.83</v>
      </c>
      <c r="X92" s="70">
        <v>232.83</v>
      </c>
      <c r="Y92" s="70">
        <v>0</v>
      </c>
      <c r="Z92" s="70">
        <v>232.83</v>
      </c>
      <c r="AA92" s="79"/>
      <c r="AB92" s="80">
        <f t="shared" si="42"/>
        <v>0</v>
      </c>
    </row>
    <row r="93" spans="1:28" s="83" customFormat="1" x14ac:dyDescent="0.25">
      <c r="A93" s="72" t="s">
        <v>15779</v>
      </c>
      <c r="B93" s="73" t="s">
        <v>21221</v>
      </c>
      <c r="C93" s="74" t="s">
        <v>15747</v>
      </c>
      <c r="D93" s="75">
        <v>0</v>
      </c>
      <c r="E93" s="70">
        <v>266.01</v>
      </c>
      <c r="F93" s="76">
        <f t="shared" si="33"/>
        <v>0</v>
      </c>
      <c r="G93" s="77"/>
      <c r="H93" s="70">
        <f t="shared" si="34"/>
        <v>266.01</v>
      </c>
      <c r="I93" s="70">
        <f t="shared" si="34"/>
        <v>0</v>
      </c>
      <c r="J93" s="70">
        <f t="shared" si="35"/>
        <v>266.01</v>
      </c>
      <c r="K93" s="70">
        <v>0</v>
      </c>
      <c r="L93" s="76">
        <f t="shared" si="36"/>
        <v>266.01</v>
      </c>
      <c r="M93" s="34"/>
      <c r="N93" s="70">
        <v>266.01</v>
      </c>
      <c r="O93" s="70">
        <v>0</v>
      </c>
      <c r="P93" s="70">
        <f t="shared" si="37"/>
        <v>266.01</v>
      </c>
      <c r="Q93" s="64"/>
      <c r="R93" s="70">
        <f t="shared" si="38"/>
        <v>266.01</v>
      </c>
      <c r="S93" s="70">
        <f t="shared" si="38"/>
        <v>0</v>
      </c>
      <c r="T93" s="70">
        <f t="shared" si="39"/>
        <v>266.01</v>
      </c>
      <c r="U93" s="70">
        <f t="shared" si="40"/>
        <v>0</v>
      </c>
      <c r="V93" s="78">
        <f t="shared" si="41"/>
        <v>266.01</v>
      </c>
      <c r="W93" s="34"/>
      <c r="X93" s="70">
        <v>266.01</v>
      </c>
      <c r="Y93" s="70">
        <v>0</v>
      </c>
      <c r="Z93" s="70">
        <v>266.01</v>
      </c>
      <c r="AA93" s="79"/>
      <c r="AB93" s="80">
        <f t="shared" si="42"/>
        <v>0</v>
      </c>
    </row>
    <row r="94" spans="1:28" x14ac:dyDescent="0.25">
      <c r="A94" s="72" t="s">
        <v>15780</v>
      </c>
      <c r="B94" s="73" t="s">
        <v>21222</v>
      </c>
      <c r="C94" s="74" t="s">
        <v>15747</v>
      </c>
      <c r="D94" s="75">
        <v>0</v>
      </c>
      <c r="E94" s="70">
        <v>309.01</v>
      </c>
      <c r="F94" s="76">
        <f t="shared" si="33"/>
        <v>0</v>
      </c>
      <c r="G94" s="29"/>
      <c r="H94" s="70">
        <f t="shared" si="34"/>
        <v>309.01</v>
      </c>
      <c r="I94" s="70">
        <f t="shared" si="34"/>
        <v>0</v>
      </c>
      <c r="J94" s="70">
        <f t="shared" si="35"/>
        <v>309.01</v>
      </c>
      <c r="K94" s="70">
        <v>0</v>
      </c>
      <c r="L94" s="76">
        <f t="shared" si="36"/>
        <v>309.01</v>
      </c>
      <c r="N94" s="70">
        <v>309.01</v>
      </c>
      <c r="O94" s="70">
        <v>0</v>
      </c>
      <c r="P94" s="70">
        <f t="shared" si="37"/>
        <v>309.01</v>
      </c>
      <c r="Q94" s="64"/>
      <c r="R94" s="70">
        <f t="shared" si="38"/>
        <v>309.01</v>
      </c>
      <c r="S94" s="70">
        <f t="shared" si="38"/>
        <v>0</v>
      </c>
      <c r="T94" s="70">
        <f t="shared" si="39"/>
        <v>309.01</v>
      </c>
      <c r="U94" s="70">
        <f t="shared" si="40"/>
        <v>0</v>
      </c>
      <c r="V94" s="78">
        <f t="shared" si="41"/>
        <v>309.01</v>
      </c>
      <c r="X94" s="70">
        <v>309.01</v>
      </c>
      <c r="Y94" s="70">
        <v>0</v>
      </c>
      <c r="Z94" s="70">
        <v>309.01</v>
      </c>
      <c r="AA94" s="79"/>
      <c r="AB94" s="80">
        <f t="shared" si="42"/>
        <v>0</v>
      </c>
    </row>
    <row r="95" spans="1:28" s="83" customFormat="1" x14ac:dyDescent="0.25">
      <c r="A95" s="72" t="s">
        <v>15781</v>
      </c>
      <c r="B95" s="73" t="s">
        <v>21223</v>
      </c>
      <c r="C95" s="74" t="s">
        <v>15747</v>
      </c>
      <c r="D95" s="75">
        <v>0</v>
      </c>
      <c r="E95" s="70">
        <v>364.19</v>
      </c>
      <c r="F95" s="76">
        <f t="shared" si="33"/>
        <v>0</v>
      </c>
      <c r="G95" s="77"/>
      <c r="H95" s="70">
        <f t="shared" si="34"/>
        <v>364.19</v>
      </c>
      <c r="I95" s="70">
        <f t="shared" si="34"/>
        <v>0</v>
      </c>
      <c r="J95" s="70">
        <f t="shared" si="35"/>
        <v>364.19</v>
      </c>
      <c r="K95" s="70">
        <v>0</v>
      </c>
      <c r="L95" s="76">
        <f t="shared" si="36"/>
        <v>364.19</v>
      </c>
      <c r="M95" s="34"/>
      <c r="N95" s="70">
        <v>364.19</v>
      </c>
      <c r="O95" s="70">
        <v>0</v>
      </c>
      <c r="P95" s="70">
        <f t="shared" si="37"/>
        <v>364.19</v>
      </c>
      <c r="Q95" s="64"/>
      <c r="R95" s="70">
        <f t="shared" si="38"/>
        <v>364.19</v>
      </c>
      <c r="S95" s="70">
        <f t="shared" si="38"/>
        <v>0</v>
      </c>
      <c r="T95" s="70">
        <f t="shared" si="39"/>
        <v>364.19</v>
      </c>
      <c r="U95" s="70">
        <f t="shared" si="40"/>
        <v>0</v>
      </c>
      <c r="V95" s="78">
        <f t="shared" si="41"/>
        <v>364.19</v>
      </c>
      <c r="W95" s="34"/>
      <c r="X95" s="70">
        <v>364.19</v>
      </c>
      <c r="Y95" s="70">
        <v>0</v>
      </c>
      <c r="Z95" s="70">
        <v>364.19</v>
      </c>
      <c r="AA95" s="79"/>
      <c r="AB95" s="80">
        <f t="shared" si="42"/>
        <v>0</v>
      </c>
    </row>
    <row r="96" spans="1:28" ht="22.5" x14ac:dyDescent="0.25">
      <c r="A96" s="72" t="s">
        <v>15782</v>
      </c>
      <c r="B96" s="73" t="s">
        <v>21224</v>
      </c>
      <c r="C96" s="74" t="s">
        <v>15747</v>
      </c>
      <c r="D96" s="75">
        <v>0</v>
      </c>
      <c r="E96" s="70">
        <v>181.62</v>
      </c>
      <c r="F96" s="76">
        <f t="shared" si="33"/>
        <v>0</v>
      </c>
      <c r="G96" s="77"/>
      <c r="H96" s="70">
        <f t="shared" si="34"/>
        <v>181.62</v>
      </c>
      <c r="I96" s="70">
        <f t="shared" si="34"/>
        <v>0</v>
      </c>
      <c r="J96" s="70">
        <f t="shared" si="35"/>
        <v>181.62</v>
      </c>
      <c r="K96" s="70">
        <v>0</v>
      </c>
      <c r="L96" s="76">
        <f t="shared" si="36"/>
        <v>181.62</v>
      </c>
      <c r="N96" s="70">
        <v>181.62</v>
      </c>
      <c r="O96" s="70">
        <v>0</v>
      </c>
      <c r="P96" s="70">
        <f t="shared" si="37"/>
        <v>181.62</v>
      </c>
      <c r="Q96" s="64"/>
      <c r="R96" s="70">
        <f t="shared" si="38"/>
        <v>181.62</v>
      </c>
      <c r="S96" s="70">
        <f t="shared" si="38"/>
        <v>0</v>
      </c>
      <c r="T96" s="70">
        <f t="shared" si="39"/>
        <v>181.62</v>
      </c>
      <c r="U96" s="70">
        <f t="shared" si="40"/>
        <v>0</v>
      </c>
      <c r="V96" s="78">
        <f t="shared" si="41"/>
        <v>181.62</v>
      </c>
      <c r="X96" s="70">
        <v>181.62</v>
      </c>
      <c r="Y96" s="70">
        <v>0</v>
      </c>
      <c r="Z96" s="70">
        <v>181.62</v>
      </c>
      <c r="AA96" s="79"/>
      <c r="AB96" s="80">
        <f t="shared" si="42"/>
        <v>0</v>
      </c>
    </row>
    <row r="97" spans="1:28" ht="22.5" x14ac:dyDescent="0.25">
      <c r="A97" s="72" t="s">
        <v>15783</v>
      </c>
      <c r="B97" s="73" t="s">
        <v>21225</v>
      </c>
      <c r="C97" s="74" t="s">
        <v>15717</v>
      </c>
      <c r="D97" s="75">
        <v>0</v>
      </c>
      <c r="E97" s="70">
        <v>3746.18</v>
      </c>
      <c r="F97" s="76">
        <f t="shared" si="33"/>
        <v>0</v>
      </c>
      <c r="G97" s="77"/>
      <c r="H97" s="70">
        <f t="shared" si="34"/>
        <v>975.68</v>
      </c>
      <c r="I97" s="70">
        <f t="shared" si="34"/>
        <v>2770.5</v>
      </c>
      <c r="J97" s="70">
        <f t="shared" si="35"/>
        <v>3746.18</v>
      </c>
      <c r="K97" s="70">
        <v>0</v>
      </c>
      <c r="L97" s="76">
        <f t="shared" si="36"/>
        <v>3746.18</v>
      </c>
      <c r="N97" s="70">
        <v>975.68</v>
      </c>
      <c r="O97" s="70">
        <v>2770.5</v>
      </c>
      <c r="P97" s="70">
        <f t="shared" si="37"/>
        <v>3746.18</v>
      </c>
      <c r="Q97" s="64"/>
      <c r="R97" s="70">
        <f t="shared" si="38"/>
        <v>975.68</v>
      </c>
      <c r="S97" s="70">
        <f t="shared" si="38"/>
        <v>2770.35</v>
      </c>
      <c r="T97" s="70">
        <f t="shared" si="39"/>
        <v>3746.0299999999997</v>
      </c>
      <c r="U97" s="70">
        <f t="shared" si="40"/>
        <v>0</v>
      </c>
      <c r="V97" s="78">
        <f t="shared" si="41"/>
        <v>3746.0299999999997</v>
      </c>
      <c r="X97" s="70">
        <v>975.68</v>
      </c>
      <c r="Y97" s="70">
        <v>2770.35</v>
      </c>
      <c r="Z97" s="70">
        <v>3746.03</v>
      </c>
      <c r="AA97" s="79"/>
      <c r="AB97" s="80">
        <f t="shared" si="42"/>
        <v>0.1499999999996362</v>
      </c>
    </row>
    <row r="98" spans="1:28" ht="22.5" x14ac:dyDescent="0.25">
      <c r="A98" s="72" t="s">
        <v>15784</v>
      </c>
      <c r="B98" s="73" t="s">
        <v>21226</v>
      </c>
      <c r="C98" s="74" t="s">
        <v>15719</v>
      </c>
      <c r="D98" s="75">
        <v>0</v>
      </c>
      <c r="E98" s="70">
        <v>34.449999999999996</v>
      </c>
      <c r="F98" s="76">
        <f t="shared" si="33"/>
        <v>0</v>
      </c>
      <c r="G98" s="77"/>
      <c r="H98" s="70">
        <f t="shared" si="34"/>
        <v>4.87</v>
      </c>
      <c r="I98" s="70">
        <f t="shared" si="34"/>
        <v>29.58</v>
      </c>
      <c r="J98" s="70">
        <f t="shared" si="35"/>
        <v>34.449999999999996</v>
      </c>
      <c r="K98" s="70">
        <v>0</v>
      </c>
      <c r="L98" s="76">
        <f t="shared" si="36"/>
        <v>34.449999999999996</v>
      </c>
      <c r="N98" s="70">
        <v>4.87</v>
      </c>
      <c r="O98" s="70">
        <v>29.58</v>
      </c>
      <c r="P98" s="70">
        <f t="shared" si="37"/>
        <v>34.449999999999996</v>
      </c>
      <c r="Q98" s="64"/>
      <c r="R98" s="70">
        <f t="shared" si="38"/>
        <v>4.87</v>
      </c>
      <c r="S98" s="70">
        <f t="shared" si="38"/>
        <v>29.57</v>
      </c>
      <c r="T98" s="70">
        <f t="shared" si="39"/>
        <v>34.44</v>
      </c>
      <c r="U98" s="70">
        <f t="shared" si="40"/>
        <v>0</v>
      </c>
      <c r="V98" s="78">
        <f t="shared" si="41"/>
        <v>34.44</v>
      </c>
      <c r="X98" s="70">
        <v>4.87</v>
      </c>
      <c r="Y98" s="70">
        <v>29.57</v>
      </c>
      <c r="Z98" s="70">
        <v>34.44</v>
      </c>
      <c r="AA98" s="79"/>
      <c r="AB98" s="80">
        <f t="shared" si="42"/>
        <v>9.9999999999980105E-3</v>
      </c>
    </row>
    <row r="99" spans="1:28" x14ac:dyDescent="0.25">
      <c r="A99" s="72" t="s">
        <v>15785</v>
      </c>
      <c r="B99" s="73" t="s">
        <v>21227</v>
      </c>
      <c r="C99" s="74" t="s">
        <v>15719</v>
      </c>
      <c r="D99" s="75">
        <v>0</v>
      </c>
      <c r="E99" s="70">
        <v>371.6</v>
      </c>
      <c r="F99" s="76">
        <f t="shared" si="33"/>
        <v>0</v>
      </c>
      <c r="G99" s="77"/>
      <c r="H99" s="70">
        <f t="shared" si="34"/>
        <v>160.94</v>
      </c>
      <c r="I99" s="70">
        <f t="shared" si="34"/>
        <v>210.66</v>
      </c>
      <c r="J99" s="70">
        <f t="shared" si="35"/>
        <v>371.6</v>
      </c>
      <c r="K99" s="70">
        <v>0</v>
      </c>
      <c r="L99" s="76">
        <f t="shared" si="36"/>
        <v>371.6</v>
      </c>
      <c r="N99" s="70">
        <v>160.94</v>
      </c>
      <c r="O99" s="70">
        <v>210.66000000000003</v>
      </c>
      <c r="P99" s="70">
        <f t="shared" si="37"/>
        <v>371.6</v>
      </c>
      <c r="Q99" s="64"/>
      <c r="R99" s="70">
        <f t="shared" si="38"/>
        <v>160.94</v>
      </c>
      <c r="S99" s="70">
        <f t="shared" si="38"/>
        <v>210.67</v>
      </c>
      <c r="T99" s="70">
        <f t="shared" si="39"/>
        <v>371.61</v>
      </c>
      <c r="U99" s="70">
        <f t="shared" si="40"/>
        <v>0</v>
      </c>
      <c r="V99" s="78">
        <f t="shared" si="41"/>
        <v>371.61</v>
      </c>
      <c r="X99" s="70">
        <v>160.94</v>
      </c>
      <c r="Y99" s="70">
        <v>210.67</v>
      </c>
      <c r="Z99" s="70">
        <v>371.61</v>
      </c>
      <c r="AA99" s="79"/>
      <c r="AB99" s="80">
        <f t="shared" si="42"/>
        <v>-9.9999999999909051E-3</v>
      </c>
    </row>
    <row r="100" spans="1:28" ht="22.5" x14ac:dyDescent="0.25">
      <c r="A100" s="66" t="s">
        <v>15786</v>
      </c>
      <c r="B100" s="67" t="s">
        <v>21228</v>
      </c>
      <c r="C100" s="68"/>
      <c r="D100" s="75"/>
      <c r="E100" s="70"/>
      <c r="F100" s="76"/>
      <c r="G100" s="77"/>
      <c r="H100" s="70"/>
      <c r="I100" s="70"/>
      <c r="J100" s="70"/>
      <c r="K100" s="70"/>
      <c r="L100" s="76"/>
      <c r="N100" s="70"/>
      <c r="O100" s="70"/>
      <c r="P100" s="70"/>
      <c r="Q100" s="64"/>
      <c r="R100" s="70"/>
      <c r="S100" s="70"/>
      <c r="T100" s="70"/>
      <c r="U100" s="70"/>
      <c r="V100" s="78"/>
      <c r="X100" s="70"/>
      <c r="Y100" s="70"/>
      <c r="Z100" s="70"/>
      <c r="AA100" s="79"/>
      <c r="AB100" s="80">
        <f t="shared" si="42"/>
        <v>0</v>
      </c>
    </row>
    <row r="101" spans="1:28" x14ac:dyDescent="0.25">
      <c r="A101" s="72" t="s">
        <v>15787</v>
      </c>
      <c r="B101" s="73" t="s">
        <v>21229</v>
      </c>
      <c r="C101" s="74" t="s">
        <v>15692</v>
      </c>
      <c r="D101" s="75">
        <v>0</v>
      </c>
      <c r="E101" s="70">
        <v>6214.87</v>
      </c>
      <c r="F101" s="76">
        <f t="shared" ref="F101:F108" si="43">ROUND(D101*E101,2)</f>
        <v>0</v>
      </c>
      <c r="G101" s="77"/>
      <c r="H101" s="70">
        <f t="shared" ref="H101:I108" si="44">ROUND(N101+(N101*$H$2/100),2)</f>
        <v>144.69999999999999</v>
      </c>
      <c r="I101" s="70">
        <f t="shared" si="44"/>
        <v>6070.17</v>
      </c>
      <c r="J101" s="70">
        <f t="shared" ref="J101:J108" si="45">H101+I101</f>
        <v>6214.87</v>
      </c>
      <c r="K101" s="70">
        <v>0</v>
      </c>
      <c r="L101" s="76">
        <f t="shared" ref="L101:L108" si="46">SUM(J101:K101)</f>
        <v>6214.87</v>
      </c>
      <c r="N101" s="70">
        <v>144.69999999999999</v>
      </c>
      <c r="O101" s="70">
        <v>6070.17</v>
      </c>
      <c r="P101" s="70">
        <f t="shared" ref="P101:P108" si="47">SUM(N101:O101)</f>
        <v>6214.87</v>
      </c>
      <c r="Q101" s="64"/>
      <c r="R101" s="70">
        <f t="shared" ref="R101:S108" si="48">X101</f>
        <v>144.69999999999999</v>
      </c>
      <c r="S101" s="70">
        <f t="shared" si="48"/>
        <v>6070.33</v>
      </c>
      <c r="T101" s="70">
        <f t="shared" ref="T101:T108" si="49">R101+S101</f>
        <v>6215.03</v>
      </c>
      <c r="U101" s="70">
        <f t="shared" ref="U101:U108" si="50">ROUND(Z101*$H$2,2)/100</f>
        <v>0</v>
      </c>
      <c r="V101" s="78">
        <f t="shared" ref="V101:V108" si="51">SUM(T101:U101)</f>
        <v>6215.03</v>
      </c>
      <c r="X101" s="70">
        <v>144.69999999999999</v>
      </c>
      <c r="Y101" s="70">
        <v>6070.33</v>
      </c>
      <c r="Z101" s="70">
        <v>6215.03</v>
      </c>
      <c r="AA101" s="79"/>
      <c r="AB101" s="80">
        <f t="shared" si="42"/>
        <v>-0.15999999999985448</v>
      </c>
    </row>
    <row r="102" spans="1:28" x14ac:dyDescent="0.25">
      <c r="A102" s="72" t="s">
        <v>15788</v>
      </c>
      <c r="B102" s="73" t="s">
        <v>21230</v>
      </c>
      <c r="C102" s="74" t="s">
        <v>15692</v>
      </c>
      <c r="D102" s="75">
        <v>0</v>
      </c>
      <c r="E102" s="70">
        <v>8324.3000000000011</v>
      </c>
      <c r="F102" s="76">
        <f t="shared" si="43"/>
        <v>0</v>
      </c>
      <c r="G102" s="77"/>
      <c r="H102" s="70">
        <f t="shared" si="44"/>
        <v>144.69999999999999</v>
      </c>
      <c r="I102" s="70">
        <f t="shared" si="44"/>
        <v>8179.6</v>
      </c>
      <c r="J102" s="70">
        <f t="shared" si="45"/>
        <v>8324.3000000000011</v>
      </c>
      <c r="K102" s="70">
        <v>0</v>
      </c>
      <c r="L102" s="76">
        <f t="shared" si="46"/>
        <v>8324.3000000000011</v>
      </c>
      <c r="N102" s="70">
        <v>144.69999999999999</v>
      </c>
      <c r="O102" s="70">
        <v>8179.6</v>
      </c>
      <c r="P102" s="70">
        <f t="shared" si="47"/>
        <v>8324.3000000000011</v>
      </c>
      <c r="Q102" s="64"/>
      <c r="R102" s="70">
        <f t="shared" si="48"/>
        <v>144.69999999999999</v>
      </c>
      <c r="S102" s="70">
        <f t="shared" si="48"/>
        <v>8179.79</v>
      </c>
      <c r="T102" s="70">
        <f t="shared" si="49"/>
        <v>8324.49</v>
      </c>
      <c r="U102" s="70">
        <f t="shared" si="50"/>
        <v>0</v>
      </c>
      <c r="V102" s="78">
        <f t="shared" si="51"/>
        <v>8324.49</v>
      </c>
      <c r="X102" s="70">
        <v>144.69999999999999</v>
      </c>
      <c r="Y102" s="70">
        <v>8179.79</v>
      </c>
      <c r="Z102" s="70">
        <v>8324.49</v>
      </c>
      <c r="AA102" s="79"/>
      <c r="AB102" s="80">
        <f t="shared" si="42"/>
        <v>-0.18999999999869033</v>
      </c>
    </row>
    <row r="103" spans="1:28" x14ac:dyDescent="0.25">
      <c r="A103" s="72" t="s">
        <v>15789</v>
      </c>
      <c r="B103" s="73" t="s">
        <v>21231</v>
      </c>
      <c r="C103" s="74" t="s">
        <v>15692</v>
      </c>
      <c r="D103" s="75">
        <v>0</v>
      </c>
      <c r="E103" s="70">
        <v>7387.79</v>
      </c>
      <c r="F103" s="76">
        <f t="shared" si="43"/>
        <v>0</v>
      </c>
      <c r="G103" s="77"/>
      <c r="H103" s="70">
        <f t="shared" si="44"/>
        <v>144.69999999999999</v>
      </c>
      <c r="I103" s="70">
        <f t="shared" si="44"/>
        <v>7243.09</v>
      </c>
      <c r="J103" s="70">
        <f t="shared" si="45"/>
        <v>7387.79</v>
      </c>
      <c r="K103" s="70">
        <v>0</v>
      </c>
      <c r="L103" s="76">
        <f t="shared" si="46"/>
        <v>7387.79</v>
      </c>
      <c r="N103" s="70">
        <v>144.69999999999999</v>
      </c>
      <c r="O103" s="70">
        <v>7243.09</v>
      </c>
      <c r="P103" s="70">
        <f t="shared" si="47"/>
        <v>7387.79</v>
      </c>
      <c r="Q103" s="64"/>
      <c r="R103" s="70">
        <f t="shared" si="48"/>
        <v>144.69999999999999</v>
      </c>
      <c r="S103" s="70">
        <f t="shared" si="48"/>
        <v>7243.23</v>
      </c>
      <c r="T103" s="70">
        <f t="shared" si="49"/>
        <v>7387.9299999999994</v>
      </c>
      <c r="U103" s="70">
        <f t="shared" si="50"/>
        <v>0</v>
      </c>
      <c r="V103" s="78">
        <f t="shared" si="51"/>
        <v>7387.9299999999994</v>
      </c>
      <c r="X103" s="70">
        <v>144.69999999999999</v>
      </c>
      <c r="Y103" s="70">
        <v>7243.23</v>
      </c>
      <c r="Z103" s="70">
        <v>7387.93</v>
      </c>
      <c r="AA103" s="79"/>
      <c r="AB103" s="80">
        <f t="shared" si="42"/>
        <v>-0.14000000000032742</v>
      </c>
    </row>
    <row r="104" spans="1:28" x14ac:dyDescent="0.25">
      <c r="A104" s="72" t="s">
        <v>15790</v>
      </c>
      <c r="B104" s="73" t="s">
        <v>21232</v>
      </c>
      <c r="C104" s="74" t="s">
        <v>15692</v>
      </c>
      <c r="D104" s="75">
        <v>0</v>
      </c>
      <c r="E104" s="70">
        <v>17126.330000000002</v>
      </c>
      <c r="F104" s="76">
        <f t="shared" si="43"/>
        <v>0</v>
      </c>
      <c r="G104" s="77"/>
      <c r="H104" s="70">
        <f t="shared" si="44"/>
        <v>417.7</v>
      </c>
      <c r="I104" s="70">
        <f t="shared" si="44"/>
        <v>16708.63</v>
      </c>
      <c r="J104" s="70">
        <f t="shared" si="45"/>
        <v>17126.330000000002</v>
      </c>
      <c r="K104" s="70">
        <v>0</v>
      </c>
      <c r="L104" s="76">
        <f t="shared" si="46"/>
        <v>17126.330000000002</v>
      </c>
      <c r="N104" s="70">
        <v>417.7</v>
      </c>
      <c r="O104" s="70">
        <v>16708.63</v>
      </c>
      <c r="P104" s="70">
        <f t="shared" si="47"/>
        <v>17126.330000000002</v>
      </c>
      <c r="Q104" s="64"/>
      <c r="R104" s="70">
        <f t="shared" si="48"/>
        <v>417.7</v>
      </c>
      <c r="S104" s="70">
        <f t="shared" si="48"/>
        <v>16709.12</v>
      </c>
      <c r="T104" s="70">
        <f t="shared" si="49"/>
        <v>17126.82</v>
      </c>
      <c r="U104" s="70">
        <f t="shared" si="50"/>
        <v>0</v>
      </c>
      <c r="V104" s="78">
        <f t="shared" si="51"/>
        <v>17126.82</v>
      </c>
      <c r="X104" s="70">
        <v>417.7</v>
      </c>
      <c r="Y104" s="70">
        <v>16709.12</v>
      </c>
      <c r="Z104" s="70">
        <v>17126.82</v>
      </c>
      <c r="AA104" s="79"/>
      <c r="AB104" s="80">
        <f t="shared" si="42"/>
        <v>-0.48999999999796273</v>
      </c>
    </row>
    <row r="105" spans="1:28" ht="22.5" x14ac:dyDescent="0.25">
      <c r="A105" s="72" t="s">
        <v>15791</v>
      </c>
      <c r="B105" s="73" t="s">
        <v>21233</v>
      </c>
      <c r="C105" s="74" t="s">
        <v>15692</v>
      </c>
      <c r="D105" s="75">
        <v>0</v>
      </c>
      <c r="E105" s="70">
        <v>26078.210000000003</v>
      </c>
      <c r="F105" s="76">
        <f t="shared" si="43"/>
        <v>0</v>
      </c>
      <c r="G105" s="77"/>
      <c r="H105" s="70">
        <f t="shared" si="44"/>
        <v>417.7</v>
      </c>
      <c r="I105" s="70">
        <f t="shared" si="44"/>
        <v>25660.51</v>
      </c>
      <c r="J105" s="70">
        <f t="shared" si="45"/>
        <v>26078.21</v>
      </c>
      <c r="K105" s="70">
        <v>0</v>
      </c>
      <c r="L105" s="76">
        <f t="shared" si="46"/>
        <v>26078.21</v>
      </c>
      <c r="N105" s="70">
        <v>417.7</v>
      </c>
      <c r="O105" s="70">
        <v>25660.510000000002</v>
      </c>
      <c r="P105" s="70">
        <f t="shared" si="47"/>
        <v>26078.210000000003</v>
      </c>
      <c r="Q105" s="64"/>
      <c r="R105" s="70">
        <f t="shared" si="48"/>
        <v>417.7</v>
      </c>
      <c r="S105" s="70">
        <f t="shared" si="48"/>
        <v>25661.26</v>
      </c>
      <c r="T105" s="70">
        <f t="shared" si="49"/>
        <v>26078.959999999999</v>
      </c>
      <c r="U105" s="70">
        <f t="shared" si="50"/>
        <v>0</v>
      </c>
      <c r="V105" s="78">
        <f t="shared" si="51"/>
        <v>26078.959999999999</v>
      </c>
      <c r="X105" s="70">
        <v>417.7</v>
      </c>
      <c r="Y105" s="70">
        <v>25661.26</v>
      </c>
      <c r="Z105" s="70">
        <v>26078.959999999999</v>
      </c>
      <c r="AA105" s="79"/>
      <c r="AB105" s="80">
        <f t="shared" si="42"/>
        <v>-0.74999999999636202</v>
      </c>
    </row>
    <row r="106" spans="1:28" x14ac:dyDescent="0.25">
      <c r="A106" s="84" t="s">
        <v>15792</v>
      </c>
      <c r="B106" s="73" t="s">
        <v>21234</v>
      </c>
      <c r="C106" s="74" t="s">
        <v>15692</v>
      </c>
      <c r="D106" s="75">
        <v>0</v>
      </c>
      <c r="E106" s="70">
        <v>10612.84</v>
      </c>
      <c r="F106" s="76">
        <f t="shared" si="43"/>
        <v>0</v>
      </c>
      <c r="G106" s="77"/>
      <c r="H106" s="70">
        <f t="shared" si="44"/>
        <v>417.7</v>
      </c>
      <c r="I106" s="70">
        <f t="shared" si="44"/>
        <v>10195.14</v>
      </c>
      <c r="J106" s="70">
        <f t="shared" si="45"/>
        <v>10612.84</v>
      </c>
      <c r="K106" s="70">
        <v>0</v>
      </c>
      <c r="L106" s="76">
        <f t="shared" si="46"/>
        <v>10612.84</v>
      </c>
      <c r="N106" s="70">
        <v>417.7</v>
      </c>
      <c r="O106" s="70">
        <v>10195.14</v>
      </c>
      <c r="P106" s="70">
        <f t="shared" si="47"/>
        <v>10612.84</v>
      </c>
      <c r="Q106" s="64"/>
      <c r="R106" s="70">
        <f t="shared" si="48"/>
        <v>417.7</v>
      </c>
      <c r="S106" s="70">
        <f t="shared" si="48"/>
        <v>10195.41</v>
      </c>
      <c r="T106" s="70">
        <f t="shared" si="49"/>
        <v>10613.11</v>
      </c>
      <c r="U106" s="70">
        <f t="shared" si="50"/>
        <v>0</v>
      </c>
      <c r="V106" s="78">
        <f t="shared" si="51"/>
        <v>10613.11</v>
      </c>
      <c r="X106" s="70">
        <v>417.7</v>
      </c>
      <c r="Y106" s="70">
        <v>10195.41</v>
      </c>
      <c r="Z106" s="70">
        <v>10613.11</v>
      </c>
      <c r="AA106" s="79"/>
      <c r="AB106" s="80">
        <f t="shared" si="42"/>
        <v>-0.27000000000043656</v>
      </c>
    </row>
    <row r="107" spans="1:28" x14ac:dyDescent="0.25">
      <c r="A107" s="84" t="s">
        <v>15793</v>
      </c>
      <c r="B107" s="73" t="s">
        <v>21235</v>
      </c>
      <c r="C107" s="74" t="s">
        <v>15692</v>
      </c>
      <c r="D107" s="75">
        <v>0</v>
      </c>
      <c r="E107" s="70">
        <v>12583.04</v>
      </c>
      <c r="F107" s="76">
        <f t="shared" si="43"/>
        <v>0</v>
      </c>
      <c r="G107" s="77"/>
      <c r="H107" s="70">
        <f t="shared" si="44"/>
        <v>339.7</v>
      </c>
      <c r="I107" s="70">
        <f t="shared" si="44"/>
        <v>12243.34</v>
      </c>
      <c r="J107" s="70">
        <f t="shared" si="45"/>
        <v>12583.04</v>
      </c>
      <c r="K107" s="70">
        <v>0</v>
      </c>
      <c r="L107" s="76">
        <f t="shared" si="46"/>
        <v>12583.04</v>
      </c>
      <c r="N107" s="70">
        <v>339.7</v>
      </c>
      <c r="O107" s="70">
        <v>12243.34</v>
      </c>
      <c r="P107" s="70">
        <f t="shared" si="47"/>
        <v>12583.04</v>
      </c>
      <c r="Q107" s="64"/>
      <c r="R107" s="70">
        <f t="shared" si="48"/>
        <v>339.7</v>
      </c>
      <c r="S107" s="70">
        <f t="shared" si="48"/>
        <v>12243.65</v>
      </c>
      <c r="T107" s="70">
        <f t="shared" si="49"/>
        <v>12583.35</v>
      </c>
      <c r="U107" s="70">
        <f t="shared" si="50"/>
        <v>0</v>
      </c>
      <c r="V107" s="78">
        <f t="shared" si="51"/>
        <v>12583.35</v>
      </c>
      <c r="X107" s="70">
        <v>339.7</v>
      </c>
      <c r="Y107" s="70">
        <v>12243.65</v>
      </c>
      <c r="Z107" s="70">
        <v>12583.35</v>
      </c>
      <c r="AA107" s="79"/>
      <c r="AB107" s="80">
        <f t="shared" si="42"/>
        <v>-0.30999999999949068</v>
      </c>
    </row>
    <row r="108" spans="1:28" x14ac:dyDescent="0.25">
      <c r="A108" s="84" t="s">
        <v>15794</v>
      </c>
      <c r="B108" s="73" t="s">
        <v>21236</v>
      </c>
      <c r="C108" s="74" t="s">
        <v>15692</v>
      </c>
      <c r="D108" s="75">
        <v>0</v>
      </c>
      <c r="E108" s="70">
        <v>20042.460000000003</v>
      </c>
      <c r="F108" s="76">
        <f t="shared" si="43"/>
        <v>0</v>
      </c>
      <c r="G108" s="29"/>
      <c r="H108" s="70">
        <f t="shared" si="44"/>
        <v>207.1</v>
      </c>
      <c r="I108" s="70">
        <f t="shared" si="44"/>
        <v>19835.36</v>
      </c>
      <c r="J108" s="70">
        <f t="shared" si="45"/>
        <v>20042.46</v>
      </c>
      <c r="K108" s="70">
        <v>0</v>
      </c>
      <c r="L108" s="76">
        <f t="shared" si="46"/>
        <v>20042.46</v>
      </c>
      <c r="N108" s="70">
        <v>207.1</v>
      </c>
      <c r="O108" s="70">
        <v>19835.36</v>
      </c>
      <c r="P108" s="70">
        <f t="shared" si="47"/>
        <v>20042.46</v>
      </c>
      <c r="Q108" s="64"/>
      <c r="R108" s="70">
        <f t="shared" si="48"/>
        <v>207.1</v>
      </c>
      <c r="S108" s="70">
        <f t="shared" si="48"/>
        <v>19835.86</v>
      </c>
      <c r="T108" s="70">
        <f t="shared" si="49"/>
        <v>20042.96</v>
      </c>
      <c r="U108" s="70">
        <f t="shared" si="50"/>
        <v>0</v>
      </c>
      <c r="V108" s="78">
        <f t="shared" si="51"/>
        <v>20042.96</v>
      </c>
      <c r="X108" s="70">
        <v>207.1</v>
      </c>
      <c r="Y108" s="70">
        <v>19835.86</v>
      </c>
      <c r="Z108" s="70">
        <v>20042.96</v>
      </c>
      <c r="AA108" s="79"/>
      <c r="AB108" s="80">
        <f t="shared" si="42"/>
        <v>-0.5</v>
      </c>
    </row>
    <row r="109" spans="1:28" s="34" customFormat="1" ht="33.75" x14ac:dyDescent="0.25">
      <c r="A109" s="66" t="s">
        <v>15795</v>
      </c>
      <c r="B109" s="67" t="s">
        <v>21237</v>
      </c>
      <c r="C109" s="68"/>
      <c r="D109" s="75"/>
      <c r="E109" s="70"/>
      <c r="F109" s="76"/>
      <c r="G109" s="77"/>
      <c r="H109" s="70"/>
      <c r="I109" s="70"/>
      <c r="J109" s="70"/>
      <c r="K109" s="70"/>
      <c r="L109" s="76"/>
      <c r="N109" s="70"/>
      <c r="O109" s="70"/>
      <c r="P109" s="70"/>
      <c r="Q109" s="64"/>
      <c r="R109" s="70"/>
      <c r="S109" s="70"/>
      <c r="T109" s="70"/>
      <c r="U109" s="70"/>
      <c r="V109" s="78"/>
      <c r="X109" s="70"/>
      <c r="Y109" s="70"/>
      <c r="Z109" s="70"/>
      <c r="AA109" s="79"/>
      <c r="AB109" s="80">
        <f t="shared" si="42"/>
        <v>0</v>
      </c>
    </row>
    <row r="110" spans="1:28" ht="33.75" x14ac:dyDescent="0.25">
      <c r="A110" s="72" t="s">
        <v>15796</v>
      </c>
      <c r="B110" s="73" t="s">
        <v>21238</v>
      </c>
      <c r="C110" s="74" t="s">
        <v>15717</v>
      </c>
      <c r="D110" s="75">
        <v>0</v>
      </c>
      <c r="E110" s="70">
        <v>8382.84</v>
      </c>
      <c r="F110" s="76">
        <f t="shared" ref="F110:F168" si="52">ROUND(D110*E110,2)</f>
        <v>0</v>
      </c>
      <c r="G110" s="77"/>
      <c r="H110" s="70">
        <f t="shared" ref="H110:I141" si="53">ROUND(N110+(N110*$H$2/100),2)</f>
        <v>8382.84</v>
      </c>
      <c r="I110" s="70">
        <f t="shared" si="53"/>
        <v>0</v>
      </c>
      <c r="J110" s="70">
        <f t="shared" ref="J110:J168" si="54">H110+I110</f>
        <v>8382.84</v>
      </c>
      <c r="K110" s="70">
        <v>0</v>
      </c>
      <c r="L110" s="76">
        <f t="shared" ref="L110:L168" si="55">SUM(J110:K110)</f>
        <v>8382.84</v>
      </c>
      <c r="N110" s="70">
        <v>8382.84</v>
      </c>
      <c r="O110" s="70">
        <v>0</v>
      </c>
      <c r="P110" s="70">
        <f t="shared" ref="P110:P168" si="56">SUM(N110:O110)</f>
        <v>8382.84</v>
      </c>
      <c r="Q110" s="64"/>
      <c r="R110" s="70">
        <f t="shared" ref="R110:S141" si="57">X110</f>
        <v>8382.84</v>
      </c>
      <c r="S110" s="70">
        <f t="shared" si="57"/>
        <v>0</v>
      </c>
      <c r="T110" s="70">
        <f t="shared" ref="T110:T168" si="58">R110+S110</f>
        <v>8382.84</v>
      </c>
      <c r="U110" s="70">
        <f t="shared" ref="U110:U168" si="59">ROUND(Z110*$H$2,2)/100</f>
        <v>0</v>
      </c>
      <c r="V110" s="78">
        <f t="shared" ref="V110:V168" si="60">SUM(T110:U110)</f>
        <v>8382.84</v>
      </c>
      <c r="X110" s="70">
        <v>8382.84</v>
      </c>
      <c r="Y110" s="70">
        <v>0</v>
      </c>
      <c r="Z110" s="70">
        <v>8382.84</v>
      </c>
      <c r="AA110" s="79"/>
      <c r="AB110" s="80">
        <f t="shared" si="42"/>
        <v>0</v>
      </c>
    </row>
    <row r="111" spans="1:28" ht="33.75" x14ac:dyDescent="0.25">
      <c r="A111" s="72" t="s">
        <v>15797</v>
      </c>
      <c r="B111" s="73" t="s">
        <v>21239</v>
      </c>
      <c r="C111" s="74" t="s">
        <v>15717</v>
      </c>
      <c r="D111" s="75">
        <v>0</v>
      </c>
      <c r="E111" s="70">
        <v>10542.95</v>
      </c>
      <c r="F111" s="76">
        <f t="shared" si="52"/>
        <v>0</v>
      </c>
      <c r="G111" s="77"/>
      <c r="H111" s="70">
        <f t="shared" si="53"/>
        <v>10542.95</v>
      </c>
      <c r="I111" s="70">
        <f t="shared" si="53"/>
        <v>0</v>
      </c>
      <c r="J111" s="70">
        <f t="shared" si="54"/>
        <v>10542.95</v>
      </c>
      <c r="K111" s="70">
        <v>0</v>
      </c>
      <c r="L111" s="76">
        <f t="shared" si="55"/>
        <v>10542.95</v>
      </c>
      <c r="N111" s="70">
        <v>10542.95</v>
      </c>
      <c r="O111" s="70">
        <v>0</v>
      </c>
      <c r="P111" s="70">
        <f t="shared" si="56"/>
        <v>10542.95</v>
      </c>
      <c r="Q111" s="64"/>
      <c r="R111" s="70">
        <f t="shared" si="57"/>
        <v>10542.95</v>
      </c>
      <c r="S111" s="70">
        <f t="shared" si="57"/>
        <v>0</v>
      </c>
      <c r="T111" s="70">
        <f t="shared" si="58"/>
        <v>10542.95</v>
      </c>
      <c r="U111" s="70">
        <f t="shared" si="59"/>
        <v>0</v>
      </c>
      <c r="V111" s="78">
        <f t="shared" si="60"/>
        <v>10542.95</v>
      </c>
      <c r="X111" s="70">
        <v>10542.95</v>
      </c>
      <c r="Y111" s="70">
        <v>0</v>
      </c>
      <c r="Z111" s="70">
        <v>10542.95</v>
      </c>
      <c r="AA111" s="79"/>
      <c r="AB111" s="80">
        <f t="shared" si="42"/>
        <v>0</v>
      </c>
    </row>
    <row r="112" spans="1:28" ht="22.5" x14ac:dyDescent="0.25">
      <c r="A112" s="72" t="s">
        <v>15798</v>
      </c>
      <c r="B112" s="73" t="s">
        <v>21240</v>
      </c>
      <c r="C112" s="74" t="s">
        <v>15717</v>
      </c>
      <c r="D112" s="75">
        <v>0</v>
      </c>
      <c r="E112" s="70">
        <v>15396.56</v>
      </c>
      <c r="F112" s="76">
        <f t="shared" si="52"/>
        <v>0</v>
      </c>
      <c r="G112" s="77"/>
      <c r="H112" s="70">
        <f t="shared" si="53"/>
        <v>15396.56</v>
      </c>
      <c r="I112" s="70">
        <f t="shared" si="53"/>
        <v>0</v>
      </c>
      <c r="J112" s="70">
        <f t="shared" si="54"/>
        <v>15396.56</v>
      </c>
      <c r="K112" s="70">
        <v>0</v>
      </c>
      <c r="L112" s="76">
        <f t="shared" si="55"/>
        <v>15396.56</v>
      </c>
      <c r="N112" s="70">
        <v>15396.56</v>
      </c>
      <c r="O112" s="70">
        <v>0</v>
      </c>
      <c r="P112" s="70">
        <f t="shared" si="56"/>
        <v>15396.56</v>
      </c>
      <c r="Q112" s="64"/>
      <c r="R112" s="70">
        <f t="shared" si="57"/>
        <v>15396.56</v>
      </c>
      <c r="S112" s="70">
        <f t="shared" si="57"/>
        <v>0</v>
      </c>
      <c r="T112" s="70">
        <f t="shared" si="58"/>
        <v>15396.56</v>
      </c>
      <c r="U112" s="70">
        <f t="shared" si="59"/>
        <v>0</v>
      </c>
      <c r="V112" s="78">
        <f t="shared" si="60"/>
        <v>15396.56</v>
      </c>
      <c r="X112" s="70">
        <v>15396.56</v>
      </c>
      <c r="Y112" s="70">
        <v>0</v>
      </c>
      <c r="Z112" s="70">
        <v>15396.56</v>
      </c>
      <c r="AA112" s="79"/>
      <c r="AB112" s="80">
        <f t="shared" si="42"/>
        <v>0</v>
      </c>
    </row>
    <row r="113" spans="1:28" ht="33.75" x14ac:dyDescent="0.25">
      <c r="A113" s="72" t="s">
        <v>15799</v>
      </c>
      <c r="B113" s="73" t="s">
        <v>21241</v>
      </c>
      <c r="C113" s="74" t="s">
        <v>15747</v>
      </c>
      <c r="D113" s="75">
        <v>0</v>
      </c>
      <c r="E113" s="70">
        <v>378.81</v>
      </c>
      <c r="F113" s="76">
        <f t="shared" si="52"/>
        <v>0</v>
      </c>
      <c r="G113" s="77"/>
      <c r="H113" s="70">
        <f t="shared" si="53"/>
        <v>378.81</v>
      </c>
      <c r="I113" s="70">
        <f t="shared" si="53"/>
        <v>0</v>
      </c>
      <c r="J113" s="70">
        <f t="shared" si="54"/>
        <v>378.81</v>
      </c>
      <c r="K113" s="70">
        <v>0</v>
      </c>
      <c r="L113" s="76">
        <f t="shared" si="55"/>
        <v>378.81</v>
      </c>
      <c r="N113" s="70">
        <v>378.81</v>
      </c>
      <c r="O113" s="70">
        <v>0</v>
      </c>
      <c r="P113" s="70">
        <f t="shared" si="56"/>
        <v>378.81</v>
      </c>
      <c r="Q113" s="64"/>
      <c r="R113" s="70">
        <f t="shared" si="57"/>
        <v>378.81</v>
      </c>
      <c r="S113" s="70">
        <f t="shared" si="57"/>
        <v>0</v>
      </c>
      <c r="T113" s="70">
        <f t="shared" si="58"/>
        <v>378.81</v>
      </c>
      <c r="U113" s="70">
        <f t="shared" si="59"/>
        <v>0</v>
      </c>
      <c r="V113" s="78">
        <f t="shared" si="60"/>
        <v>378.81</v>
      </c>
      <c r="X113" s="70">
        <v>378.81</v>
      </c>
      <c r="Y113" s="70">
        <v>0</v>
      </c>
      <c r="Z113" s="70">
        <v>378.81</v>
      </c>
      <c r="AA113" s="79"/>
      <c r="AB113" s="80">
        <f t="shared" si="42"/>
        <v>0</v>
      </c>
    </row>
    <row r="114" spans="1:28" ht="33.75" x14ac:dyDescent="0.25">
      <c r="A114" s="72" t="s">
        <v>15800</v>
      </c>
      <c r="B114" s="73" t="s">
        <v>21242</v>
      </c>
      <c r="C114" s="74" t="s">
        <v>15747</v>
      </c>
      <c r="D114" s="75">
        <v>0</v>
      </c>
      <c r="E114" s="70">
        <v>403.03</v>
      </c>
      <c r="F114" s="76">
        <f t="shared" si="52"/>
        <v>0</v>
      </c>
      <c r="G114" s="77"/>
      <c r="H114" s="70">
        <f t="shared" si="53"/>
        <v>403.03</v>
      </c>
      <c r="I114" s="70">
        <f t="shared" si="53"/>
        <v>0</v>
      </c>
      <c r="J114" s="70">
        <f t="shared" si="54"/>
        <v>403.03</v>
      </c>
      <c r="K114" s="70">
        <v>0</v>
      </c>
      <c r="L114" s="76">
        <f t="shared" si="55"/>
        <v>403.03</v>
      </c>
      <c r="N114" s="70">
        <v>403.03</v>
      </c>
      <c r="O114" s="70">
        <v>0</v>
      </c>
      <c r="P114" s="70">
        <f t="shared" si="56"/>
        <v>403.03</v>
      </c>
      <c r="Q114" s="64"/>
      <c r="R114" s="70">
        <f t="shared" si="57"/>
        <v>403.03</v>
      </c>
      <c r="S114" s="70">
        <f t="shared" si="57"/>
        <v>0</v>
      </c>
      <c r="T114" s="70">
        <f t="shared" si="58"/>
        <v>403.03</v>
      </c>
      <c r="U114" s="70">
        <f t="shared" si="59"/>
        <v>0</v>
      </c>
      <c r="V114" s="78">
        <f t="shared" si="60"/>
        <v>403.03</v>
      </c>
      <c r="X114" s="70">
        <v>403.03</v>
      </c>
      <c r="Y114" s="70">
        <v>0</v>
      </c>
      <c r="Z114" s="70">
        <v>403.03</v>
      </c>
      <c r="AA114" s="79"/>
      <c r="AB114" s="80">
        <f t="shared" si="42"/>
        <v>0</v>
      </c>
    </row>
    <row r="115" spans="1:28" ht="33.75" x14ac:dyDescent="0.25">
      <c r="A115" s="72" t="s">
        <v>15801</v>
      </c>
      <c r="B115" s="73" t="s">
        <v>21243</v>
      </c>
      <c r="C115" s="74" t="s">
        <v>15747</v>
      </c>
      <c r="D115" s="75">
        <v>0</v>
      </c>
      <c r="E115" s="70">
        <v>520.1</v>
      </c>
      <c r="F115" s="76">
        <f t="shared" si="52"/>
        <v>0</v>
      </c>
      <c r="G115" s="77"/>
      <c r="H115" s="70">
        <f t="shared" si="53"/>
        <v>520.1</v>
      </c>
      <c r="I115" s="70">
        <f t="shared" si="53"/>
        <v>0</v>
      </c>
      <c r="J115" s="70">
        <f t="shared" si="54"/>
        <v>520.1</v>
      </c>
      <c r="K115" s="70">
        <v>0</v>
      </c>
      <c r="L115" s="76">
        <f t="shared" si="55"/>
        <v>520.1</v>
      </c>
      <c r="N115" s="70">
        <v>520.1</v>
      </c>
      <c r="O115" s="70">
        <v>0</v>
      </c>
      <c r="P115" s="70">
        <f t="shared" si="56"/>
        <v>520.1</v>
      </c>
      <c r="Q115" s="64"/>
      <c r="R115" s="70">
        <f t="shared" si="57"/>
        <v>520.1</v>
      </c>
      <c r="S115" s="70">
        <f t="shared" si="57"/>
        <v>0</v>
      </c>
      <c r="T115" s="70">
        <f t="shared" si="58"/>
        <v>520.1</v>
      </c>
      <c r="U115" s="70">
        <f t="shared" si="59"/>
        <v>0</v>
      </c>
      <c r="V115" s="78">
        <f t="shared" si="60"/>
        <v>520.1</v>
      </c>
      <c r="X115" s="70">
        <v>520.1</v>
      </c>
      <c r="Y115" s="70">
        <v>0</v>
      </c>
      <c r="Z115" s="70">
        <v>520.1</v>
      </c>
      <c r="AA115" s="79"/>
      <c r="AB115" s="80">
        <f t="shared" si="42"/>
        <v>0</v>
      </c>
    </row>
    <row r="116" spans="1:28" ht="33.75" x14ac:dyDescent="0.25">
      <c r="A116" s="72" t="s">
        <v>15802</v>
      </c>
      <c r="B116" s="73" t="s">
        <v>21244</v>
      </c>
      <c r="C116" s="74" t="s">
        <v>15747</v>
      </c>
      <c r="D116" s="75">
        <v>0</v>
      </c>
      <c r="E116" s="70">
        <v>750.21</v>
      </c>
      <c r="F116" s="76">
        <f t="shared" si="52"/>
        <v>0</v>
      </c>
      <c r="G116" s="77"/>
      <c r="H116" s="70">
        <f t="shared" si="53"/>
        <v>750.21</v>
      </c>
      <c r="I116" s="70">
        <f t="shared" si="53"/>
        <v>0</v>
      </c>
      <c r="J116" s="70">
        <f t="shared" si="54"/>
        <v>750.21</v>
      </c>
      <c r="K116" s="70">
        <v>0</v>
      </c>
      <c r="L116" s="76">
        <f t="shared" si="55"/>
        <v>750.21</v>
      </c>
      <c r="M116" s="43"/>
      <c r="N116" s="70">
        <v>750.21</v>
      </c>
      <c r="O116" s="70">
        <v>0</v>
      </c>
      <c r="P116" s="70">
        <f t="shared" si="56"/>
        <v>750.21</v>
      </c>
      <c r="Q116" s="64"/>
      <c r="R116" s="70">
        <f t="shared" si="57"/>
        <v>750.21</v>
      </c>
      <c r="S116" s="70">
        <f t="shared" si="57"/>
        <v>0</v>
      </c>
      <c r="T116" s="70">
        <f t="shared" si="58"/>
        <v>750.21</v>
      </c>
      <c r="U116" s="70">
        <f t="shared" si="59"/>
        <v>0</v>
      </c>
      <c r="V116" s="78">
        <f t="shared" si="60"/>
        <v>750.21</v>
      </c>
      <c r="W116" s="43"/>
      <c r="X116" s="70">
        <v>750.21</v>
      </c>
      <c r="Y116" s="70">
        <v>0</v>
      </c>
      <c r="Z116" s="70">
        <v>750.21</v>
      </c>
      <c r="AA116" s="79"/>
      <c r="AB116" s="80">
        <f t="shared" si="42"/>
        <v>0</v>
      </c>
    </row>
    <row r="117" spans="1:28" ht="33.75" x14ac:dyDescent="0.25">
      <c r="A117" s="72" t="s">
        <v>15803</v>
      </c>
      <c r="B117" s="73" t="s">
        <v>21245</v>
      </c>
      <c r="C117" s="74" t="s">
        <v>15747</v>
      </c>
      <c r="D117" s="75">
        <v>0</v>
      </c>
      <c r="E117" s="70">
        <v>917.09</v>
      </c>
      <c r="F117" s="76">
        <f t="shared" si="52"/>
        <v>0</v>
      </c>
      <c r="G117" s="77"/>
      <c r="H117" s="70">
        <f t="shared" si="53"/>
        <v>917.09</v>
      </c>
      <c r="I117" s="70">
        <f t="shared" si="53"/>
        <v>0</v>
      </c>
      <c r="J117" s="70">
        <f t="shared" si="54"/>
        <v>917.09</v>
      </c>
      <c r="K117" s="70">
        <v>0</v>
      </c>
      <c r="L117" s="76">
        <f t="shared" si="55"/>
        <v>917.09</v>
      </c>
      <c r="N117" s="70">
        <v>917.09</v>
      </c>
      <c r="O117" s="70">
        <v>0</v>
      </c>
      <c r="P117" s="70">
        <f t="shared" si="56"/>
        <v>917.09</v>
      </c>
      <c r="Q117" s="64"/>
      <c r="R117" s="70">
        <f t="shared" si="57"/>
        <v>917.09</v>
      </c>
      <c r="S117" s="70">
        <f t="shared" si="57"/>
        <v>0</v>
      </c>
      <c r="T117" s="70">
        <f t="shared" si="58"/>
        <v>917.09</v>
      </c>
      <c r="U117" s="70">
        <f t="shared" si="59"/>
        <v>0</v>
      </c>
      <c r="V117" s="78">
        <f t="shared" si="60"/>
        <v>917.09</v>
      </c>
      <c r="X117" s="70">
        <v>917.09</v>
      </c>
      <c r="Y117" s="70">
        <v>0</v>
      </c>
      <c r="Z117" s="70">
        <v>917.09</v>
      </c>
      <c r="AA117" s="79"/>
      <c r="AB117" s="80">
        <f t="shared" si="42"/>
        <v>0</v>
      </c>
    </row>
    <row r="118" spans="1:28" ht="33.75" x14ac:dyDescent="0.25">
      <c r="A118" s="72" t="s">
        <v>15804</v>
      </c>
      <c r="B118" s="73" t="s">
        <v>21246</v>
      </c>
      <c r="C118" s="74" t="s">
        <v>15747</v>
      </c>
      <c r="D118" s="75">
        <v>0</v>
      </c>
      <c r="E118" s="70">
        <v>1158.05</v>
      </c>
      <c r="F118" s="76">
        <f t="shared" si="52"/>
        <v>0</v>
      </c>
      <c r="G118" s="77"/>
      <c r="H118" s="70">
        <f t="shared" si="53"/>
        <v>1158.05</v>
      </c>
      <c r="I118" s="70">
        <f t="shared" si="53"/>
        <v>0</v>
      </c>
      <c r="J118" s="70">
        <f t="shared" si="54"/>
        <v>1158.05</v>
      </c>
      <c r="K118" s="70">
        <v>0</v>
      </c>
      <c r="L118" s="76">
        <f t="shared" si="55"/>
        <v>1158.05</v>
      </c>
      <c r="N118" s="70">
        <v>1158.05</v>
      </c>
      <c r="O118" s="70">
        <v>0</v>
      </c>
      <c r="P118" s="70">
        <f t="shared" si="56"/>
        <v>1158.05</v>
      </c>
      <c r="Q118" s="64"/>
      <c r="R118" s="70">
        <f t="shared" si="57"/>
        <v>1158.05</v>
      </c>
      <c r="S118" s="70">
        <f t="shared" si="57"/>
        <v>0</v>
      </c>
      <c r="T118" s="70">
        <f t="shared" si="58"/>
        <v>1158.05</v>
      </c>
      <c r="U118" s="70">
        <f t="shared" si="59"/>
        <v>0</v>
      </c>
      <c r="V118" s="78">
        <f t="shared" si="60"/>
        <v>1158.05</v>
      </c>
      <c r="X118" s="70">
        <v>1158.05</v>
      </c>
      <c r="Y118" s="70">
        <v>0</v>
      </c>
      <c r="Z118" s="70">
        <v>1158.05</v>
      </c>
      <c r="AA118" s="79"/>
      <c r="AB118" s="80">
        <f t="shared" si="42"/>
        <v>0</v>
      </c>
    </row>
    <row r="119" spans="1:28" ht="33.75" x14ac:dyDescent="0.25">
      <c r="A119" s="72" t="s">
        <v>15805</v>
      </c>
      <c r="B119" s="73" t="s">
        <v>21247</v>
      </c>
      <c r="C119" s="74" t="s">
        <v>15747</v>
      </c>
      <c r="D119" s="75">
        <v>0</v>
      </c>
      <c r="E119" s="70">
        <v>1131.06</v>
      </c>
      <c r="F119" s="76">
        <f t="shared" si="52"/>
        <v>0</v>
      </c>
      <c r="G119" s="77"/>
      <c r="H119" s="70">
        <f t="shared" si="53"/>
        <v>1131.06</v>
      </c>
      <c r="I119" s="70">
        <f t="shared" si="53"/>
        <v>0</v>
      </c>
      <c r="J119" s="70">
        <f t="shared" si="54"/>
        <v>1131.06</v>
      </c>
      <c r="K119" s="70">
        <v>0</v>
      </c>
      <c r="L119" s="76">
        <f t="shared" si="55"/>
        <v>1131.06</v>
      </c>
      <c r="N119" s="70">
        <v>1131.06</v>
      </c>
      <c r="O119" s="70">
        <v>0</v>
      </c>
      <c r="P119" s="70">
        <f t="shared" si="56"/>
        <v>1131.06</v>
      </c>
      <c r="Q119" s="64"/>
      <c r="R119" s="70">
        <f t="shared" si="57"/>
        <v>1131.06</v>
      </c>
      <c r="S119" s="70">
        <f t="shared" si="57"/>
        <v>0</v>
      </c>
      <c r="T119" s="70">
        <f t="shared" si="58"/>
        <v>1131.06</v>
      </c>
      <c r="U119" s="70">
        <f t="shared" si="59"/>
        <v>0</v>
      </c>
      <c r="V119" s="78">
        <f t="shared" si="60"/>
        <v>1131.06</v>
      </c>
      <c r="X119" s="70">
        <v>1131.06</v>
      </c>
      <c r="Y119" s="70">
        <v>0</v>
      </c>
      <c r="Z119" s="70">
        <v>1131.06</v>
      </c>
      <c r="AA119" s="79"/>
      <c r="AB119" s="80">
        <f t="shared" si="42"/>
        <v>0</v>
      </c>
    </row>
    <row r="120" spans="1:28" ht="33.75" x14ac:dyDescent="0.25">
      <c r="A120" s="72" t="s">
        <v>15806</v>
      </c>
      <c r="B120" s="73" t="s">
        <v>21248</v>
      </c>
      <c r="C120" s="74" t="s">
        <v>15747</v>
      </c>
      <c r="D120" s="75">
        <v>0</v>
      </c>
      <c r="E120" s="70">
        <v>1314.81</v>
      </c>
      <c r="F120" s="76">
        <f t="shared" si="52"/>
        <v>0</v>
      </c>
      <c r="G120" s="77"/>
      <c r="H120" s="70">
        <f t="shared" si="53"/>
        <v>1314.81</v>
      </c>
      <c r="I120" s="70">
        <f t="shared" si="53"/>
        <v>0</v>
      </c>
      <c r="J120" s="70">
        <f t="shared" si="54"/>
        <v>1314.81</v>
      </c>
      <c r="K120" s="70">
        <v>0</v>
      </c>
      <c r="L120" s="76">
        <f t="shared" si="55"/>
        <v>1314.81</v>
      </c>
      <c r="N120" s="70">
        <v>1314.81</v>
      </c>
      <c r="O120" s="70">
        <v>0</v>
      </c>
      <c r="P120" s="70">
        <f t="shared" si="56"/>
        <v>1314.81</v>
      </c>
      <c r="Q120" s="64"/>
      <c r="R120" s="70">
        <f t="shared" si="57"/>
        <v>1314.81</v>
      </c>
      <c r="S120" s="70">
        <f t="shared" si="57"/>
        <v>0</v>
      </c>
      <c r="T120" s="70">
        <f t="shared" si="58"/>
        <v>1314.81</v>
      </c>
      <c r="U120" s="70">
        <f t="shared" si="59"/>
        <v>0</v>
      </c>
      <c r="V120" s="78">
        <f t="shared" si="60"/>
        <v>1314.81</v>
      </c>
      <c r="X120" s="70">
        <v>1314.81</v>
      </c>
      <c r="Y120" s="70">
        <v>0</v>
      </c>
      <c r="Z120" s="70">
        <v>1314.81</v>
      </c>
      <c r="AA120" s="79"/>
      <c r="AB120" s="80">
        <f t="shared" si="42"/>
        <v>0</v>
      </c>
    </row>
    <row r="121" spans="1:28" ht="33.75" x14ac:dyDescent="0.25">
      <c r="A121" s="72" t="s">
        <v>15807</v>
      </c>
      <c r="B121" s="73" t="s">
        <v>21249</v>
      </c>
      <c r="C121" s="74" t="s">
        <v>15747</v>
      </c>
      <c r="D121" s="75">
        <v>0</v>
      </c>
      <c r="E121" s="70">
        <v>1804.35</v>
      </c>
      <c r="F121" s="76">
        <f t="shared" si="52"/>
        <v>0</v>
      </c>
      <c r="G121" s="77"/>
      <c r="H121" s="70">
        <f t="shared" si="53"/>
        <v>1804.35</v>
      </c>
      <c r="I121" s="70">
        <f t="shared" si="53"/>
        <v>0</v>
      </c>
      <c r="J121" s="70">
        <f t="shared" si="54"/>
        <v>1804.35</v>
      </c>
      <c r="K121" s="70">
        <v>0</v>
      </c>
      <c r="L121" s="76">
        <f t="shared" si="55"/>
        <v>1804.35</v>
      </c>
      <c r="N121" s="70">
        <v>1804.35</v>
      </c>
      <c r="O121" s="70">
        <v>0</v>
      </c>
      <c r="P121" s="70">
        <f t="shared" si="56"/>
        <v>1804.35</v>
      </c>
      <c r="Q121" s="64"/>
      <c r="R121" s="70">
        <f t="shared" si="57"/>
        <v>1804.35</v>
      </c>
      <c r="S121" s="70">
        <f t="shared" si="57"/>
        <v>0</v>
      </c>
      <c r="T121" s="70">
        <f t="shared" si="58"/>
        <v>1804.35</v>
      </c>
      <c r="U121" s="70">
        <f t="shared" si="59"/>
        <v>0</v>
      </c>
      <c r="V121" s="78">
        <f t="shared" si="60"/>
        <v>1804.35</v>
      </c>
      <c r="X121" s="70">
        <v>1804.35</v>
      </c>
      <c r="Y121" s="70">
        <v>0</v>
      </c>
      <c r="Z121" s="70">
        <v>1804.35</v>
      </c>
      <c r="AA121" s="79"/>
      <c r="AB121" s="80">
        <f t="shared" si="42"/>
        <v>0</v>
      </c>
    </row>
    <row r="122" spans="1:28" ht="22.5" x14ac:dyDescent="0.25">
      <c r="A122" s="72" t="s">
        <v>15808</v>
      </c>
      <c r="B122" s="73" t="s">
        <v>21250</v>
      </c>
      <c r="C122" s="74" t="s">
        <v>15747</v>
      </c>
      <c r="D122" s="75">
        <v>0</v>
      </c>
      <c r="E122" s="70">
        <v>688.43</v>
      </c>
      <c r="F122" s="76">
        <f t="shared" si="52"/>
        <v>0</v>
      </c>
      <c r="G122" s="77"/>
      <c r="H122" s="70">
        <f t="shared" si="53"/>
        <v>688.43</v>
      </c>
      <c r="I122" s="70">
        <f t="shared" si="53"/>
        <v>0</v>
      </c>
      <c r="J122" s="70">
        <f t="shared" si="54"/>
        <v>688.43</v>
      </c>
      <c r="K122" s="70">
        <v>0</v>
      </c>
      <c r="L122" s="76">
        <f t="shared" si="55"/>
        <v>688.43</v>
      </c>
      <c r="N122" s="70">
        <v>688.43</v>
      </c>
      <c r="O122" s="70">
        <v>0</v>
      </c>
      <c r="P122" s="70">
        <f t="shared" si="56"/>
        <v>688.43</v>
      </c>
      <c r="Q122" s="64"/>
      <c r="R122" s="70">
        <f t="shared" si="57"/>
        <v>688.43</v>
      </c>
      <c r="S122" s="70">
        <f t="shared" si="57"/>
        <v>0</v>
      </c>
      <c r="T122" s="70">
        <f t="shared" si="58"/>
        <v>688.43</v>
      </c>
      <c r="U122" s="70">
        <f t="shared" si="59"/>
        <v>0</v>
      </c>
      <c r="V122" s="78">
        <f t="shared" si="60"/>
        <v>688.43</v>
      </c>
      <c r="X122" s="70">
        <v>688.43</v>
      </c>
      <c r="Y122" s="70">
        <v>0</v>
      </c>
      <c r="Z122" s="70">
        <v>688.43</v>
      </c>
      <c r="AA122" s="79"/>
      <c r="AB122" s="80">
        <f t="shared" si="42"/>
        <v>0</v>
      </c>
    </row>
    <row r="123" spans="1:28" ht="22.5" x14ac:dyDescent="0.25">
      <c r="A123" s="72" t="s">
        <v>15809</v>
      </c>
      <c r="B123" s="73" t="s">
        <v>21251</v>
      </c>
      <c r="C123" s="74" t="s">
        <v>15747</v>
      </c>
      <c r="D123" s="75">
        <v>0</v>
      </c>
      <c r="E123" s="70">
        <v>950.34</v>
      </c>
      <c r="F123" s="76">
        <f t="shared" si="52"/>
        <v>0</v>
      </c>
      <c r="G123" s="77"/>
      <c r="H123" s="70">
        <f t="shared" si="53"/>
        <v>950.34</v>
      </c>
      <c r="I123" s="70">
        <f t="shared" si="53"/>
        <v>0</v>
      </c>
      <c r="J123" s="70">
        <f t="shared" si="54"/>
        <v>950.34</v>
      </c>
      <c r="K123" s="70">
        <v>0</v>
      </c>
      <c r="L123" s="76">
        <f t="shared" si="55"/>
        <v>950.34</v>
      </c>
      <c r="N123" s="70">
        <v>950.34</v>
      </c>
      <c r="O123" s="70">
        <v>0</v>
      </c>
      <c r="P123" s="70">
        <f t="shared" si="56"/>
        <v>950.34</v>
      </c>
      <c r="Q123" s="64"/>
      <c r="R123" s="70">
        <f t="shared" si="57"/>
        <v>950.34</v>
      </c>
      <c r="S123" s="70">
        <f t="shared" si="57"/>
        <v>0</v>
      </c>
      <c r="T123" s="70">
        <f t="shared" si="58"/>
        <v>950.34</v>
      </c>
      <c r="U123" s="70">
        <f t="shared" si="59"/>
        <v>0</v>
      </c>
      <c r="V123" s="78">
        <f t="shared" si="60"/>
        <v>950.34</v>
      </c>
      <c r="X123" s="70">
        <v>950.34</v>
      </c>
      <c r="Y123" s="70">
        <v>0</v>
      </c>
      <c r="Z123" s="70">
        <v>950.34</v>
      </c>
      <c r="AA123" s="79"/>
      <c r="AB123" s="80">
        <f t="shared" si="42"/>
        <v>0</v>
      </c>
    </row>
    <row r="124" spans="1:28" ht="22.5" x14ac:dyDescent="0.25">
      <c r="A124" s="72" t="s">
        <v>15810</v>
      </c>
      <c r="B124" s="73" t="s">
        <v>21252</v>
      </c>
      <c r="C124" s="74" t="s">
        <v>15747</v>
      </c>
      <c r="D124" s="75">
        <v>0</v>
      </c>
      <c r="E124" s="70">
        <v>2930.09</v>
      </c>
      <c r="F124" s="76">
        <f t="shared" si="52"/>
        <v>0</v>
      </c>
      <c r="G124" s="77"/>
      <c r="H124" s="70">
        <f t="shared" si="53"/>
        <v>2930.09</v>
      </c>
      <c r="I124" s="70">
        <f t="shared" si="53"/>
        <v>0</v>
      </c>
      <c r="J124" s="70">
        <f t="shared" si="54"/>
        <v>2930.09</v>
      </c>
      <c r="K124" s="70">
        <v>0</v>
      </c>
      <c r="L124" s="76">
        <f t="shared" si="55"/>
        <v>2930.09</v>
      </c>
      <c r="N124" s="70">
        <v>2930.09</v>
      </c>
      <c r="O124" s="70">
        <v>0</v>
      </c>
      <c r="P124" s="70">
        <f t="shared" si="56"/>
        <v>2930.09</v>
      </c>
      <c r="Q124" s="64"/>
      <c r="R124" s="70">
        <f t="shared" si="57"/>
        <v>2930.09</v>
      </c>
      <c r="S124" s="70">
        <f t="shared" si="57"/>
        <v>0</v>
      </c>
      <c r="T124" s="70">
        <f t="shared" si="58"/>
        <v>2930.09</v>
      </c>
      <c r="U124" s="70">
        <f t="shared" si="59"/>
        <v>0</v>
      </c>
      <c r="V124" s="78">
        <f t="shared" si="60"/>
        <v>2930.09</v>
      </c>
      <c r="X124" s="70">
        <v>2930.09</v>
      </c>
      <c r="Y124" s="70">
        <v>0</v>
      </c>
      <c r="Z124" s="70">
        <v>2930.09</v>
      </c>
      <c r="AA124" s="79"/>
      <c r="AB124" s="80">
        <f t="shared" si="42"/>
        <v>0</v>
      </c>
    </row>
    <row r="125" spans="1:28" ht="22.5" x14ac:dyDescent="0.25">
      <c r="A125" s="72" t="s">
        <v>15811</v>
      </c>
      <c r="B125" s="73" t="s">
        <v>21253</v>
      </c>
      <c r="C125" s="74" t="s">
        <v>15747</v>
      </c>
      <c r="D125" s="75">
        <v>0</v>
      </c>
      <c r="E125" s="70">
        <v>283.58999999999997</v>
      </c>
      <c r="F125" s="76">
        <f t="shared" si="52"/>
        <v>0</v>
      </c>
      <c r="G125" s="77"/>
      <c r="H125" s="70">
        <f t="shared" si="53"/>
        <v>283.58999999999997</v>
      </c>
      <c r="I125" s="70">
        <f t="shared" si="53"/>
        <v>0</v>
      </c>
      <c r="J125" s="70">
        <f t="shared" si="54"/>
        <v>283.58999999999997</v>
      </c>
      <c r="K125" s="70">
        <v>0</v>
      </c>
      <c r="L125" s="76">
        <f t="shared" si="55"/>
        <v>283.58999999999997</v>
      </c>
      <c r="N125" s="70">
        <v>283.58999999999997</v>
      </c>
      <c r="O125" s="70">
        <v>0</v>
      </c>
      <c r="P125" s="70">
        <f t="shared" si="56"/>
        <v>283.58999999999997</v>
      </c>
      <c r="Q125" s="64"/>
      <c r="R125" s="70">
        <f t="shared" si="57"/>
        <v>283.58999999999997</v>
      </c>
      <c r="S125" s="70">
        <f t="shared" si="57"/>
        <v>0</v>
      </c>
      <c r="T125" s="70">
        <f t="shared" si="58"/>
        <v>283.58999999999997</v>
      </c>
      <c r="U125" s="70">
        <f t="shared" si="59"/>
        <v>0</v>
      </c>
      <c r="V125" s="78">
        <f t="shared" si="60"/>
        <v>283.58999999999997</v>
      </c>
      <c r="X125" s="70">
        <v>283.58999999999997</v>
      </c>
      <c r="Y125" s="70">
        <v>0</v>
      </c>
      <c r="Z125" s="70">
        <v>283.58999999999997</v>
      </c>
      <c r="AA125" s="79"/>
      <c r="AB125" s="80">
        <f t="shared" si="42"/>
        <v>0</v>
      </c>
    </row>
    <row r="126" spans="1:28" ht="22.5" x14ac:dyDescent="0.25">
      <c r="A126" s="72" t="s">
        <v>15812</v>
      </c>
      <c r="B126" s="73" t="s">
        <v>21254</v>
      </c>
      <c r="C126" s="74" t="s">
        <v>15747</v>
      </c>
      <c r="D126" s="75">
        <v>0</v>
      </c>
      <c r="E126" s="70">
        <v>400.8</v>
      </c>
      <c r="F126" s="76">
        <f t="shared" si="52"/>
        <v>0</v>
      </c>
      <c r="G126" s="77"/>
      <c r="H126" s="70">
        <f t="shared" si="53"/>
        <v>400.8</v>
      </c>
      <c r="I126" s="70">
        <f t="shared" si="53"/>
        <v>0</v>
      </c>
      <c r="J126" s="70">
        <f t="shared" si="54"/>
        <v>400.8</v>
      </c>
      <c r="K126" s="70">
        <v>0</v>
      </c>
      <c r="L126" s="76">
        <f t="shared" si="55"/>
        <v>400.8</v>
      </c>
      <c r="N126" s="70">
        <v>400.8</v>
      </c>
      <c r="O126" s="70">
        <v>0</v>
      </c>
      <c r="P126" s="70">
        <f t="shared" si="56"/>
        <v>400.8</v>
      </c>
      <c r="Q126" s="64"/>
      <c r="R126" s="70">
        <f t="shared" si="57"/>
        <v>400.8</v>
      </c>
      <c r="S126" s="70">
        <f t="shared" si="57"/>
        <v>0</v>
      </c>
      <c r="T126" s="70">
        <f t="shared" si="58"/>
        <v>400.8</v>
      </c>
      <c r="U126" s="70">
        <f t="shared" si="59"/>
        <v>0</v>
      </c>
      <c r="V126" s="78">
        <f t="shared" si="60"/>
        <v>400.8</v>
      </c>
      <c r="X126" s="70">
        <v>400.8</v>
      </c>
      <c r="Y126" s="70">
        <v>0</v>
      </c>
      <c r="Z126" s="70">
        <v>400.8</v>
      </c>
      <c r="AA126" s="79"/>
      <c r="AB126" s="80">
        <f t="shared" si="42"/>
        <v>0</v>
      </c>
    </row>
    <row r="127" spans="1:28" ht="22.5" x14ac:dyDescent="0.25">
      <c r="A127" s="72" t="s">
        <v>15813</v>
      </c>
      <c r="B127" s="73" t="s">
        <v>21255</v>
      </c>
      <c r="C127" s="74" t="s">
        <v>15747</v>
      </c>
      <c r="D127" s="75">
        <v>0</v>
      </c>
      <c r="E127" s="70">
        <v>447.89</v>
      </c>
      <c r="F127" s="76">
        <f t="shared" si="52"/>
        <v>0</v>
      </c>
      <c r="G127" s="77"/>
      <c r="H127" s="70">
        <f t="shared" si="53"/>
        <v>447.89</v>
      </c>
      <c r="I127" s="70">
        <f t="shared" si="53"/>
        <v>0</v>
      </c>
      <c r="J127" s="70">
        <f t="shared" si="54"/>
        <v>447.89</v>
      </c>
      <c r="K127" s="70">
        <v>0</v>
      </c>
      <c r="L127" s="76">
        <f t="shared" si="55"/>
        <v>447.89</v>
      </c>
      <c r="N127" s="70">
        <v>447.89</v>
      </c>
      <c r="O127" s="70">
        <v>0</v>
      </c>
      <c r="P127" s="70">
        <f t="shared" si="56"/>
        <v>447.89</v>
      </c>
      <c r="Q127" s="64"/>
      <c r="R127" s="70">
        <f t="shared" si="57"/>
        <v>447.89</v>
      </c>
      <c r="S127" s="70">
        <f t="shared" si="57"/>
        <v>0</v>
      </c>
      <c r="T127" s="70">
        <f t="shared" si="58"/>
        <v>447.89</v>
      </c>
      <c r="U127" s="70">
        <f t="shared" si="59"/>
        <v>0</v>
      </c>
      <c r="V127" s="78">
        <f t="shared" si="60"/>
        <v>447.89</v>
      </c>
      <c r="X127" s="70">
        <v>447.89</v>
      </c>
      <c r="Y127" s="70">
        <v>0</v>
      </c>
      <c r="Z127" s="70">
        <v>447.89</v>
      </c>
      <c r="AA127" s="79"/>
      <c r="AB127" s="80">
        <f t="shared" si="42"/>
        <v>0</v>
      </c>
    </row>
    <row r="128" spans="1:28" ht="22.5" x14ac:dyDescent="0.25">
      <c r="A128" s="72" t="s">
        <v>15814</v>
      </c>
      <c r="B128" s="73" t="s">
        <v>21256</v>
      </c>
      <c r="C128" s="74" t="s">
        <v>15747</v>
      </c>
      <c r="D128" s="75">
        <v>0</v>
      </c>
      <c r="E128" s="70">
        <v>256.89</v>
      </c>
      <c r="F128" s="76">
        <f t="shared" si="52"/>
        <v>0</v>
      </c>
      <c r="G128" s="77"/>
      <c r="H128" s="70">
        <f t="shared" si="53"/>
        <v>256.89</v>
      </c>
      <c r="I128" s="70">
        <f t="shared" si="53"/>
        <v>0</v>
      </c>
      <c r="J128" s="70">
        <f t="shared" si="54"/>
        <v>256.89</v>
      </c>
      <c r="K128" s="70">
        <v>0</v>
      </c>
      <c r="L128" s="76">
        <f t="shared" si="55"/>
        <v>256.89</v>
      </c>
      <c r="N128" s="70">
        <v>256.89</v>
      </c>
      <c r="O128" s="70">
        <v>0</v>
      </c>
      <c r="P128" s="70">
        <f t="shared" si="56"/>
        <v>256.89</v>
      </c>
      <c r="Q128" s="64"/>
      <c r="R128" s="70">
        <f t="shared" si="57"/>
        <v>256.89</v>
      </c>
      <c r="S128" s="70">
        <f t="shared" si="57"/>
        <v>0</v>
      </c>
      <c r="T128" s="70">
        <f t="shared" si="58"/>
        <v>256.89</v>
      </c>
      <c r="U128" s="70">
        <f t="shared" si="59"/>
        <v>0</v>
      </c>
      <c r="V128" s="78">
        <f t="shared" si="60"/>
        <v>256.89</v>
      </c>
      <c r="X128" s="70">
        <v>256.89</v>
      </c>
      <c r="Y128" s="70">
        <v>0</v>
      </c>
      <c r="Z128" s="70">
        <v>256.89</v>
      </c>
      <c r="AA128" s="79"/>
      <c r="AB128" s="80">
        <f t="shared" si="42"/>
        <v>0</v>
      </c>
    </row>
    <row r="129" spans="1:28" ht="22.5" x14ac:dyDescent="0.25">
      <c r="A129" s="72" t="s">
        <v>15815</v>
      </c>
      <c r="B129" s="73" t="s">
        <v>21257</v>
      </c>
      <c r="C129" s="74" t="s">
        <v>15747</v>
      </c>
      <c r="D129" s="75">
        <v>0</v>
      </c>
      <c r="E129" s="70">
        <v>396.94</v>
      </c>
      <c r="F129" s="76">
        <f t="shared" si="52"/>
        <v>0</v>
      </c>
      <c r="G129" s="77"/>
      <c r="H129" s="70">
        <f t="shared" si="53"/>
        <v>396.94</v>
      </c>
      <c r="I129" s="70">
        <f t="shared" si="53"/>
        <v>0</v>
      </c>
      <c r="J129" s="70">
        <f t="shared" si="54"/>
        <v>396.94</v>
      </c>
      <c r="K129" s="70">
        <v>0</v>
      </c>
      <c r="L129" s="76">
        <f t="shared" si="55"/>
        <v>396.94</v>
      </c>
      <c r="N129" s="70">
        <v>396.94</v>
      </c>
      <c r="O129" s="70">
        <v>0</v>
      </c>
      <c r="P129" s="70">
        <f t="shared" si="56"/>
        <v>396.94</v>
      </c>
      <c r="Q129" s="64"/>
      <c r="R129" s="70">
        <f t="shared" si="57"/>
        <v>396.94</v>
      </c>
      <c r="S129" s="70">
        <f t="shared" si="57"/>
        <v>0</v>
      </c>
      <c r="T129" s="70">
        <f t="shared" si="58"/>
        <v>396.94</v>
      </c>
      <c r="U129" s="70">
        <f t="shared" si="59"/>
        <v>0</v>
      </c>
      <c r="V129" s="78">
        <f t="shared" si="60"/>
        <v>396.94</v>
      </c>
      <c r="X129" s="70">
        <v>396.94</v>
      </c>
      <c r="Y129" s="70">
        <v>0</v>
      </c>
      <c r="Z129" s="70">
        <v>396.94</v>
      </c>
      <c r="AA129" s="79"/>
      <c r="AB129" s="80">
        <f t="shared" si="42"/>
        <v>0</v>
      </c>
    </row>
    <row r="130" spans="1:28" ht="22.5" x14ac:dyDescent="0.25">
      <c r="A130" s="72" t="s">
        <v>15816</v>
      </c>
      <c r="B130" s="73" t="s">
        <v>21258</v>
      </c>
      <c r="C130" s="74" t="s">
        <v>15747</v>
      </c>
      <c r="D130" s="75">
        <v>0</v>
      </c>
      <c r="E130" s="70">
        <v>589.39</v>
      </c>
      <c r="F130" s="76">
        <f t="shared" si="52"/>
        <v>0</v>
      </c>
      <c r="H130" s="70">
        <f t="shared" si="53"/>
        <v>589.39</v>
      </c>
      <c r="I130" s="70">
        <f t="shared" si="53"/>
        <v>0</v>
      </c>
      <c r="J130" s="70">
        <f t="shared" si="54"/>
        <v>589.39</v>
      </c>
      <c r="K130" s="70">
        <v>0</v>
      </c>
      <c r="L130" s="76">
        <f t="shared" si="55"/>
        <v>589.39</v>
      </c>
      <c r="N130" s="70">
        <v>589.39</v>
      </c>
      <c r="O130" s="70">
        <v>0</v>
      </c>
      <c r="P130" s="70">
        <f t="shared" si="56"/>
        <v>589.39</v>
      </c>
      <c r="Q130" s="64"/>
      <c r="R130" s="70">
        <f t="shared" si="57"/>
        <v>589.39</v>
      </c>
      <c r="S130" s="70">
        <f t="shared" si="57"/>
        <v>0</v>
      </c>
      <c r="T130" s="70">
        <f t="shared" si="58"/>
        <v>589.39</v>
      </c>
      <c r="U130" s="70">
        <f t="shared" si="59"/>
        <v>0</v>
      </c>
      <c r="V130" s="78">
        <f t="shared" si="60"/>
        <v>589.39</v>
      </c>
      <c r="X130" s="70">
        <v>589.39</v>
      </c>
      <c r="Y130" s="70">
        <v>0</v>
      </c>
      <c r="Z130" s="70">
        <v>589.39</v>
      </c>
      <c r="AA130" s="79"/>
      <c r="AB130" s="80">
        <f t="shared" si="42"/>
        <v>0</v>
      </c>
    </row>
    <row r="131" spans="1:28" ht="22.5" x14ac:dyDescent="0.25">
      <c r="A131" s="72" t="s">
        <v>15817</v>
      </c>
      <c r="B131" s="73" t="s">
        <v>21259</v>
      </c>
      <c r="C131" s="74" t="s">
        <v>15747</v>
      </c>
      <c r="D131" s="75">
        <v>0</v>
      </c>
      <c r="E131" s="70">
        <v>1469.67</v>
      </c>
      <c r="F131" s="76">
        <f t="shared" si="52"/>
        <v>0</v>
      </c>
      <c r="G131" s="77"/>
      <c r="H131" s="70">
        <f t="shared" si="53"/>
        <v>1469.67</v>
      </c>
      <c r="I131" s="70">
        <f t="shared" si="53"/>
        <v>0</v>
      </c>
      <c r="J131" s="70">
        <f t="shared" si="54"/>
        <v>1469.67</v>
      </c>
      <c r="K131" s="70">
        <v>0</v>
      </c>
      <c r="L131" s="76">
        <f t="shared" si="55"/>
        <v>1469.67</v>
      </c>
      <c r="N131" s="70">
        <v>1469.67</v>
      </c>
      <c r="O131" s="70">
        <v>0</v>
      </c>
      <c r="P131" s="70">
        <f t="shared" si="56"/>
        <v>1469.67</v>
      </c>
      <c r="Q131" s="64"/>
      <c r="R131" s="70">
        <f t="shared" si="57"/>
        <v>1469.67</v>
      </c>
      <c r="S131" s="70">
        <f t="shared" si="57"/>
        <v>0</v>
      </c>
      <c r="T131" s="70">
        <f t="shared" si="58"/>
        <v>1469.67</v>
      </c>
      <c r="U131" s="70">
        <f t="shared" si="59"/>
        <v>0</v>
      </c>
      <c r="V131" s="78">
        <f t="shared" si="60"/>
        <v>1469.67</v>
      </c>
      <c r="X131" s="70">
        <v>1469.67</v>
      </c>
      <c r="Y131" s="70">
        <v>0</v>
      </c>
      <c r="Z131" s="70">
        <v>1469.67</v>
      </c>
      <c r="AA131" s="79"/>
      <c r="AB131" s="80">
        <f t="shared" si="42"/>
        <v>0</v>
      </c>
    </row>
    <row r="132" spans="1:28" ht="22.5" x14ac:dyDescent="0.25">
      <c r="A132" s="72" t="s">
        <v>15818</v>
      </c>
      <c r="B132" s="73" t="s">
        <v>21260</v>
      </c>
      <c r="C132" s="74" t="s">
        <v>15747</v>
      </c>
      <c r="D132" s="75">
        <v>0</v>
      </c>
      <c r="E132" s="70">
        <v>1679.45</v>
      </c>
      <c r="F132" s="76">
        <f t="shared" si="52"/>
        <v>0</v>
      </c>
      <c r="G132" s="77"/>
      <c r="H132" s="70">
        <f t="shared" si="53"/>
        <v>1679.45</v>
      </c>
      <c r="I132" s="70">
        <f t="shared" si="53"/>
        <v>0</v>
      </c>
      <c r="J132" s="70">
        <f t="shared" si="54"/>
        <v>1679.45</v>
      </c>
      <c r="K132" s="70">
        <v>0</v>
      </c>
      <c r="L132" s="76">
        <f t="shared" si="55"/>
        <v>1679.45</v>
      </c>
      <c r="N132" s="70">
        <v>1679.45</v>
      </c>
      <c r="O132" s="70">
        <v>0</v>
      </c>
      <c r="P132" s="70">
        <f t="shared" si="56"/>
        <v>1679.45</v>
      </c>
      <c r="Q132" s="64"/>
      <c r="R132" s="70">
        <f t="shared" si="57"/>
        <v>1679.45</v>
      </c>
      <c r="S132" s="70">
        <f t="shared" si="57"/>
        <v>0</v>
      </c>
      <c r="T132" s="70">
        <f t="shared" si="58"/>
        <v>1679.45</v>
      </c>
      <c r="U132" s="70">
        <f t="shared" si="59"/>
        <v>0</v>
      </c>
      <c r="V132" s="78">
        <f t="shared" si="60"/>
        <v>1679.45</v>
      </c>
      <c r="X132" s="70">
        <v>1679.45</v>
      </c>
      <c r="Y132" s="70">
        <v>0</v>
      </c>
      <c r="Z132" s="70">
        <v>1679.45</v>
      </c>
      <c r="AA132" s="79"/>
      <c r="AB132" s="80">
        <f t="shared" si="42"/>
        <v>0</v>
      </c>
    </row>
    <row r="133" spans="1:28" ht="22.5" x14ac:dyDescent="0.25">
      <c r="A133" s="72" t="s">
        <v>15819</v>
      </c>
      <c r="B133" s="73" t="s">
        <v>21261</v>
      </c>
      <c r="C133" s="74" t="s">
        <v>15747</v>
      </c>
      <c r="D133" s="75">
        <v>0</v>
      </c>
      <c r="E133" s="70">
        <v>2423.2800000000002</v>
      </c>
      <c r="F133" s="76">
        <f t="shared" si="52"/>
        <v>0</v>
      </c>
      <c r="G133" s="77"/>
      <c r="H133" s="70">
        <f t="shared" si="53"/>
        <v>2423.2800000000002</v>
      </c>
      <c r="I133" s="70">
        <f t="shared" si="53"/>
        <v>0</v>
      </c>
      <c r="J133" s="70">
        <f t="shared" si="54"/>
        <v>2423.2800000000002</v>
      </c>
      <c r="K133" s="70">
        <v>0</v>
      </c>
      <c r="L133" s="76">
        <f t="shared" si="55"/>
        <v>2423.2800000000002</v>
      </c>
      <c r="N133" s="70">
        <v>2423.2800000000002</v>
      </c>
      <c r="O133" s="70">
        <v>0</v>
      </c>
      <c r="P133" s="70">
        <f t="shared" si="56"/>
        <v>2423.2800000000002</v>
      </c>
      <c r="Q133" s="64"/>
      <c r="R133" s="70">
        <f t="shared" si="57"/>
        <v>2423.2800000000002</v>
      </c>
      <c r="S133" s="70">
        <f t="shared" si="57"/>
        <v>0</v>
      </c>
      <c r="T133" s="70">
        <f t="shared" si="58"/>
        <v>2423.2800000000002</v>
      </c>
      <c r="U133" s="70">
        <f t="shared" si="59"/>
        <v>0</v>
      </c>
      <c r="V133" s="78">
        <f t="shared" si="60"/>
        <v>2423.2800000000002</v>
      </c>
      <c r="X133" s="70">
        <v>2423.2800000000002</v>
      </c>
      <c r="Y133" s="70">
        <v>0</v>
      </c>
      <c r="Z133" s="70">
        <v>2423.2800000000002</v>
      </c>
      <c r="AA133" s="79"/>
      <c r="AB133" s="80">
        <f t="shared" si="42"/>
        <v>0</v>
      </c>
    </row>
    <row r="134" spans="1:28" ht="22.5" x14ac:dyDescent="0.25">
      <c r="A134" s="72" t="s">
        <v>15820</v>
      </c>
      <c r="B134" s="73" t="s">
        <v>21262</v>
      </c>
      <c r="C134" s="74" t="s">
        <v>15747</v>
      </c>
      <c r="D134" s="75">
        <v>0</v>
      </c>
      <c r="E134" s="70">
        <v>412.54</v>
      </c>
      <c r="F134" s="76">
        <f t="shared" si="52"/>
        <v>0</v>
      </c>
      <c r="G134" s="77"/>
      <c r="H134" s="70">
        <f t="shared" si="53"/>
        <v>412.54</v>
      </c>
      <c r="I134" s="70">
        <f t="shared" si="53"/>
        <v>0</v>
      </c>
      <c r="J134" s="70">
        <f t="shared" si="54"/>
        <v>412.54</v>
      </c>
      <c r="K134" s="70">
        <v>0</v>
      </c>
      <c r="L134" s="76">
        <f t="shared" si="55"/>
        <v>412.54</v>
      </c>
      <c r="N134" s="70">
        <v>412.54</v>
      </c>
      <c r="O134" s="70">
        <v>0</v>
      </c>
      <c r="P134" s="70">
        <f t="shared" si="56"/>
        <v>412.54</v>
      </c>
      <c r="Q134" s="64"/>
      <c r="R134" s="70">
        <f t="shared" si="57"/>
        <v>412.54</v>
      </c>
      <c r="S134" s="70">
        <f t="shared" si="57"/>
        <v>0</v>
      </c>
      <c r="T134" s="70">
        <f t="shared" si="58"/>
        <v>412.54</v>
      </c>
      <c r="U134" s="70">
        <f t="shared" si="59"/>
        <v>0</v>
      </c>
      <c r="V134" s="78">
        <f t="shared" si="60"/>
        <v>412.54</v>
      </c>
      <c r="X134" s="70">
        <v>412.54</v>
      </c>
      <c r="Y134" s="70">
        <v>0</v>
      </c>
      <c r="Z134" s="70">
        <v>412.54</v>
      </c>
      <c r="AA134" s="79"/>
      <c r="AB134" s="80">
        <f t="shared" si="42"/>
        <v>0</v>
      </c>
    </row>
    <row r="135" spans="1:28" ht="22.5" x14ac:dyDescent="0.25">
      <c r="A135" s="72" t="s">
        <v>15821</v>
      </c>
      <c r="B135" s="73" t="s">
        <v>21263</v>
      </c>
      <c r="C135" s="74" t="s">
        <v>15747</v>
      </c>
      <c r="D135" s="75">
        <v>0</v>
      </c>
      <c r="E135" s="70">
        <v>287.99</v>
      </c>
      <c r="F135" s="76">
        <f t="shared" si="52"/>
        <v>0</v>
      </c>
      <c r="G135" s="77"/>
      <c r="H135" s="70">
        <f t="shared" si="53"/>
        <v>287.99</v>
      </c>
      <c r="I135" s="70">
        <f t="shared" si="53"/>
        <v>0</v>
      </c>
      <c r="J135" s="70">
        <f t="shared" si="54"/>
        <v>287.99</v>
      </c>
      <c r="K135" s="70">
        <v>0</v>
      </c>
      <c r="L135" s="76">
        <f t="shared" si="55"/>
        <v>287.99</v>
      </c>
      <c r="N135" s="70">
        <v>287.99</v>
      </c>
      <c r="O135" s="70">
        <v>0</v>
      </c>
      <c r="P135" s="70">
        <f t="shared" si="56"/>
        <v>287.99</v>
      </c>
      <c r="Q135" s="64"/>
      <c r="R135" s="70">
        <f t="shared" si="57"/>
        <v>287.99</v>
      </c>
      <c r="S135" s="70">
        <f t="shared" si="57"/>
        <v>0</v>
      </c>
      <c r="T135" s="70">
        <f t="shared" si="58"/>
        <v>287.99</v>
      </c>
      <c r="U135" s="70">
        <f t="shared" si="59"/>
        <v>0</v>
      </c>
      <c r="V135" s="78">
        <f t="shared" si="60"/>
        <v>287.99</v>
      </c>
      <c r="X135" s="70">
        <v>287.99</v>
      </c>
      <c r="Y135" s="70">
        <v>0</v>
      </c>
      <c r="Z135" s="70">
        <v>287.99</v>
      </c>
      <c r="AA135" s="79"/>
      <c r="AB135" s="80">
        <f t="shared" si="42"/>
        <v>0</v>
      </c>
    </row>
    <row r="136" spans="1:28" ht="22.5" x14ac:dyDescent="0.25">
      <c r="A136" s="72" t="s">
        <v>15822</v>
      </c>
      <c r="B136" s="73" t="s">
        <v>21264</v>
      </c>
      <c r="C136" s="74" t="s">
        <v>15747</v>
      </c>
      <c r="D136" s="75">
        <v>0</v>
      </c>
      <c r="E136" s="70">
        <v>564.55999999999995</v>
      </c>
      <c r="F136" s="76">
        <f t="shared" si="52"/>
        <v>0</v>
      </c>
      <c r="G136" s="29"/>
      <c r="H136" s="70">
        <f t="shared" si="53"/>
        <v>564.55999999999995</v>
      </c>
      <c r="I136" s="70">
        <f t="shared" si="53"/>
        <v>0</v>
      </c>
      <c r="J136" s="70">
        <f t="shared" si="54"/>
        <v>564.55999999999995</v>
      </c>
      <c r="K136" s="70">
        <v>0</v>
      </c>
      <c r="L136" s="76">
        <f t="shared" si="55"/>
        <v>564.55999999999995</v>
      </c>
      <c r="N136" s="75">
        <v>564.55999999999995</v>
      </c>
      <c r="O136" s="75">
        <v>0</v>
      </c>
      <c r="P136" s="70">
        <f t="shared" si="56"/>
        <v>564.55999999999995</v>
      </c>
      <c r="Q136" s="64"/>
      <c r="R136" s="70">
        <f t="shared" si="57"/>
        <v>564.55999999999995</v>
      </c>
      <c r="S136" s="70">
        <f t="shared" si="57"/>
        <v>0</v>
      </c>
      <c r="T136" s="70">
        <f t="shared" si="58"/>
        <v>564.55999999999995</v>
      </c>
      <c r="U136" s="70">
        <f t="shared" si="59"/>
        <v>0</v>
      </c>
      <c r="V136" s="78">
        <f t="shared" si="60"/>
        <v>564.55999999999995</v>
      </c>
      <c r="X136" s="75">
        <v>564.55999999999995</v>
      </c>
      <c r="Y136" s="75">
        <v>0</v>
      </c>
      <c r="Z136" s="70">
        <v>564.55999999999995</v>
      </c>
      <c r="AA136" s="79"/>
      <c r="AB136" s="80">
        <f t="shared" si="42"/>
        <v>0</v>
      </c>
    </row>
    <row r="137" spans="1:28" ht="22.5" x14ac:dyDescent="0.25">
      <c r="A137" s="72" t="s">
        <v>15823</v>
      </c>
      <c r="B137" s="73" t="s">
        <v>21265</v>
      </c>
      <c r="C137" s="74" t="s">
        <v>15747</v>
      </c>
      <c r="D137" s="75">
        <v>0</v>
      </c>
      <c r="E137" s="70">
        <v>372.12</v>
      </c>
      <c r="F137" s="76">
        <f t="shared" si="52"/>
        <v>0</v>
      </c>
      <c r="G137" s="77"/>
      <c r="H137" s="70">
        <f t="shared" si="53"/>
        <v>372.12</v>
      </c>
      <c r="I137" s="70">
        <f t="shared" si="53"/>
        <v>0</v>
      </c>
      <c r="J137" s="70">
        <f t="shared" si="54"/>
        <v>372.12</v>
      </c>
      <c r="K137" s="70">
        <v>0</v>
      </c>
      <c r="L137" s="76">
        <f t="shared" si="55"/>
        <v>372.12</v>
      </c>
      <c r="N137" s="70">
        <v>372.12</v>
      </c>
      <c r="O137" s="70">
        <v>0</v>
      </c>
      <c r="P137" s="70">
        <f t="shared" si="56"/>
        <v>372.12</v>
      </c>
      <c r="Q137" s="64"/>
      <c r="R137" s="70">
        <f t="shared" si="57"/>
        <v>372.12</v>
      </c>
      <c r="S137" s="70">
        <f t="shared" si="57"/>
        <v>0</v>
      </c>
      <c r="T137" s="70">
        <f t="shared" si="58"/>
        <v>372.12</v>
      </c>
      <c r="U137" s="70">
        <f t="shared" si="59"/>
        <v>0</v>
      </c>
      <c r="V137" s="78">
        <f t="shared" si="60"/>
        <v>372.12</v>
      </c>
      <c r="X137" s="70">
        <v>372.12</v>
      </c>
      <c r="Y137" s="70">
        <v>0</v>
      </c>
      <c r="Z137" s="70">
        <v>372.12</v>
      </c>
      <c r="AA137" s="79"/>
      <c r="AB137" s="80">
        <f t="shared" si="42"/>
        <v>0</v>
      </c>
    </row>
    <row r="138" spans="1:28" ht="22.5" x14ac:dyDescent="0.25">
      <c r="A138" s="72" t="s">
        <v>15824</v>
      </c>
      <c r="B138" s="73" t="s">
        <v>21266</v>
      </c>
      <c r="C138" s="74" t="s">
        <v>15747</v>
      </c>
      <c r="D138" s="75">
        <v>0</v>
      </c>
      <c r="E138" s="70">
        <v>377.95</v>
      </c>
      <c r="F138" s="76">
        <f t="shared" si="52"/>
        <v>0</v>
      </c>
      <c r="G138" s="77"/>
      <c r="H138" s="70">
        <f t="shared" si="53"/>
        <v>377.95</v>
      </c>
      <c r="I138" s="70">
        <f t="shared" si="53"/>
        <v>0</v>
      </c>
      <c r="J138" s="70">
        <f t="shared" si="54"/>
        <v>377.95</v>
      </c>
      <c r="K138" s="70">
        <v>0</v>
      </c>
      <c r="L138" s="76">
        <f t="shared" si="55"/>
        <v>377.95</v>
      </c>
      <c r="N138" s="70">
        <v>377.95</v>
      </c>
      <c r="O138" s="70">
        <v>0</v>
      </c>
      <c r="P138" s="70">
        <f t="shared" si="56"/>
        <v>377.95</v>
      </c>
      <c r="Q138" s="64"/>
      <c r="R138" s="70">
        <f t="shared" si="57"/>
        <v>377.95</v>
      </c>
      <c r="S138" s="70">
        <f t="shared" si="57"/>
        <v>0</v>
      </c>
      <c r="T138" s="70">
        <f t="shared" si="58"/>
        <v>377.95</v>
      </c>
      <c r="U138" s="70">
        <f t="shared" si="59"/>
        <v>0</v>
      </c>
      <c r="V138" s="78">
        <f t="shared" si="60"/>
        <v>377.95</v>
      </c>
      <c r="X138" s="70">
        <v>377.95</v>
      </c>
      <c r="Y138" s="70">
        <v>0</v>
      </c>
      <c r="Z138" s="70">
        <v>377.95</v>
      </c>
      <c r="AA138" s="79"/>
      <c r="AB138" s="80">
        <f t="shared" ref="AB138:AB201" si="61">P138-Z138</f>
        <v>0</v>
      </c>
    </row>
    <row r="139" spans="1:28" ht="22.5" x14ac:dyDescent="0.25">
      <c r="A139" s="72" t="s">
        <v>15825</v>
      </c>
      <c r="B139" s="73" t="s">
        <v>21267</v>
      </c>
      <c r="C139" s="74" t="s">
        <v>15747</v>
      </c>
      <c r="D139" s="75">
        <v>0</v>
      </c>
      <c r="E139" s="70">
        <v>575</v>
      </c>
      <c r="F139" s="76">
        <f t="shared" si="52"/>
        <v>0</v>
      </c>
      <c r="G139" s="77"/>
      <c r="H139" s="70">
        <f t="shared" si="53"/>
        <v>575</v>
      </c>
      <c r="I139" s="70">
        <f t="shared" si="53"/>
        <v>0</v>
      </c>
      <c r="J139" s="70">
        <f t="shared" si="54"/>
        <v>575</v>
      </c>
      <c r="K139" s="70">
        <v>0</v>
      </c>
      <c r="L139" s="76">
        <f t="shared" si="55"/>
        <v>575</v>
      </c>
      <c r="N139" s="70">
        <v>575</v>
      </c>
      <c r="O139" s="70">
        <v>0</v>
      </c>
      <c r="P139" s="70">
        <f t="shared" si="56"/>
        <v>575</v>
      </c>
      <c r="Q139" s="64"/>
      <c r="R139" s="70">
        <f t="shared" si="57"/>
        <v>575</v>
      </c>
      <c r="S139" s="70">
        <f t="shared" si="57"/>
        <v>0</v>
      </c>
      <c r="T139" s="70">
        <f t="shared" si="58"/>
        <v>575</v>
      </c>
      <c r="U139" s="70">
        <f t="shared" si="59"/>
        <v>0</v>
      </c>
      <c r="V139" s="78">
        <f t="shared" si="60"/>
        <v>575</v>
      </c>
      <c r="X139" s="70">
        <v>575</v>
      </c>
      <c r="Y139" s="70">
        <v>0</v>
      </c>
      <c r="Z139" s="70">
        <v>575</v>
      </c>
      <c r="AA139" s="79"/>
      <c r="AB139" s="80">
        <f t="shared" si="61"/>
        <v>0</v>
      </c>
    </row>
    <row r="140" spans="1:28" ht="22.5" x14ac:dyDescent="0.25">
      <c r="A140" s="72" t="s">
        <v>15826</v>
      </c>
      <c r="B140" s="73" t="s">
        <v>21268</v>
      </c>
      <c r="C140" s="74" t="s">
        <v>15747</v>
      </c>
      <c r="D140" s="75">
        <v>0</v>
      </c>
      <c r="E140" s="70">
        <v>877.84</v>
      </c>
      <c r="F140" s="76">
        <f t="shared" si="52"/>
        <v>0</v>
      </c>
      <c r="G140" s="77"/>
      <c r="H140" s="70">
        <f t="shared" si="53"/>
        <v>877.84</v>
      </c>
      <c r="I140" s="70">
        <f t="shared" si="53"/>
        <v>0</v>
      </c>
      <c r="J140" s="70">
        <f t="shared" si="54"/>
        <v>877.84</v>
      </c>
      <c r="K140" s="70">
        <v>0</v>
      </c>
      <c r="L140" s="76">
        <f t="shared" si="55"/>
        <v>877.84</v>
      </c>
      <c r="N140" s="70">
        <v>877.84</v>
      </c>
      <c r="O140" s="70">
        <v>0</v>
      </c>
      <c r="P140" s="70">
        <f t="shared" si="56"/>
        <v>877.84</v>
      </c>
      <c r="Q140" s="64"/>
      <c r="R140" s="70">
        <f t="shared" si="57"/>
        <v>877.84</v>
      </c>
      <c r="S140" s="70">
        <f t="shared" si="57"/>
        <v>0</v>
      </c>
      <c r="T140" s="70">
        <f t="shared" si="58"/>
        <v>877.84</v>
      </c>
      <c r="U140" s="70">
        <f t="shared" si="59"/>
        <v>0</v>
      </c>
      <c r="V140" s="78">
        <f t="shared" si="60"/>
        <v>877.84</v>
      </c>
      <c r="X140" s="70">
        <v>877.84</v>
      </c>
      <c r="Y140" s="70">
        <v>0</v>
      </c>
      <c r="Z140" s="70">
        <v>877.84</v>
      </c>
      <c r="AA140" s="79"/>
      <c r="AB140" s="80">
        <f t="shared" si="61"/>
        <v>0</v>
      </c>
    </row>
    <row r="141" spans="1:28" ht="22.5" x14ac:dyDescent="0.25">
      <c r="A141" s="72" t="s">
        <v>15827</v>
      </c>
      <c r="B141" s="73" t="s">
        <v>21269</v>
      </c>
      <c r="C141" s="74" t="s">
        <v>15747</v>
      </c>
      <c r="D141" s="75">
        <v>0</v>
      </c>
      <c r="E141" s="70">
        <v>765.48</v>
      </c>
      <c r="F141" s="76">
        <f t="shared" si="52"/>
        <v>0</v>
      </c>
      <c r="G141" s="77"/>
      <c r="H141" s="70">
        <f t="shared" si="53"/>
        <v>765.48</v>
      </c>
      <c r="I141" s="70">
        <f t="shared" si="53"/>
        <v>0</v>
      </c>
      <c r="J141" s="70">
        <f t="shared" si="54"/>
        <v>765.48</v>
      </c>
      <c r="K141" s="70">
        <v>0</v>
      </c>
      <c r="L141" s="76">
        <f t="shared" si="55"/>
        <v>765.48</v>
      </c>
      <c r="N141" s="70">
        <v>765.48</v>
      </c>
      <c r="O141" s="70">
        <v>0</v>
      </c>
      <c r="P141" s="70">
        <f t="shared" si="56"/>
        <v>765.48</v>
      </c>
      <c r="Q141" s="64"/>
      <c r="R141" s="70">
        <f t="shared" si="57"/>
        <v>765.48</v>
      </c>
      <c r="S141" s="70">
        <f t="shared" si="57"/>
        <v>0</v>
      </c>
      <c r="T141" s="70">
        <f t="shared" si="58"/>
        <v>765.48</v>
      </c>
      <c r="U141" s="70">
        <f t="shared" si="59"/>
        <v>0</v>
      </c>
      <c r="V141" s="78">
        <f t="shared" si="60"/>
        <v>765.48</v>
      </c>
      <c r="X141" s="70">
        <v>765.48</v>
      </c>
      <c r="Y141" s="70">
        <v>0</v>
      </c>
      <c r="Z141" s="70">
        <v>765.48</v>
      </c>
      <c r="AA141" s="79"/>
      <c r="AB141" s="80">
        <f t="shared" si="61"/>
        <v>0</v>
      </c>
    </row>
    <row r="142" spans="1:28" ht="22.5" x14ac:dyDescent="0.25">
      <c r="A142" s="72" t="s">
        <v>15828</v>
      </c>
      <c r="B142" s="73" t="s">
        <v>21270</v>
      </c>
      <c r="C142" s="74" t="s">
        <v>15747</v>
      </c>
      <c r="D142" s="75">
        <v>0</v>
      </c>
      <c r="E142" s="70">
        <v>830.81</v>
      </c>
      <c r="F142" s="76">
        <f t="shared" si="52"/>
        <v>0</v>
      </c>
      <c r="G142" s="77"/>
      <c r="H142" s="70">
        <f t="shared" ref="H142:I168" si="62">ROUND(N142+(N142*$H$2/100),2)</f>
        <v>830.81</v>
      </c>
      <c r="I142" s="70">
        <f t="shared" si="62"/>
        <v>0</v>
      </c>
      <c r="J142" s="70">
        <f t="shared" si="54"/>
        <v>830.81</v>
      </c>
      <c r="K142" s="70">
        <v>0</v>
      </c>
      <c r="L142" s="76">
        <f t="shared" si="55"/>
        <v>830.81</v>
      </c>
      <c r="N142" s="70">
        <v>830.81</v>
      </c>
      <c r="O142" s="70">
        <v>0</v>
      </c>
      <c r="P142" s="70">
        <f t="shared" si="56"/>
        <v>830.81</v>
      </c>
      <c r="Q142" s="64"/>
      <c r="R142" s="70">
        <f t="shared" ref="R142:S168" si="63">X142</f>
        <v>830.81</v>
      </c>
      <c r="S142" s="70">
        <f t="shared" si="63"/>
        <v>0</v>
      </c>
      <c r="T142" s="70">
        <f t="shared" si="58"/>
        <v>830.81</v>
      </c>
      <c r="U142" s="70">
        <f t="shared" si="59"/>
        <v>0</v>
      </c>
      <c r="V142" s="78">
        <f t="shared" si="60"/>
        <v>830.81</v>
      </c>
      <c r="X142" s="70">
        <v>830.81</v>
      </c>
      <c r="Y142" s="70">
        <v>0</v>
      </c>
      <c r="Z142" s="70">
        <v>830.81</v>
      </c>
      <c r="AA142" s="79"/>
      <c r="AB142" s="80">
        <f t="shared" si="61"/>
        <v>0</v>
      </c>
    </row>
    <row r="143" spans="1:28" ht="22.5" x14ac:dyDescent="0.25">
      <c r="A143" s="72" t="s">
        <v>15829</v>
      </c>
      <c r="B143" s="73" t="s">
        <v>21271</v>
      </c>
      <c r="C143" s="74" t="s">
        <v>15747</v>
      </c>
      <c r="D143" s="75">
        <v>0</v>
      </c>
      <c r="E143" s="70">
        <v>974.04</v>
      </c>
      <c r="F143" s="76">
        <f t="shared" si="52"/>
        <v>0</v>
      </c>
      <c r="G143" s="77"/>
      <c r="H143" s="70">
        <f t="shared" si="62"/>
        <v>974.04</v>
      </c>
      <c r="I143" s="70">
        <f t="shared" si="62"/>
        <v>0</v>
      </c>
      <c r="J143" s="70">
        <f t="shared" si="54"/>
        <v>974.04</v>
      </c>
      <c r="K143" s="70">
        <v>0</v>
      </c>
      <c r="L143" s="76">
        <f t="shared" si="55"/>
        <v>974.04</v>
      </c>
      <c r="N143" s="70">
        <v>974.04</v>
      </c>
      <c r="O143" s="70">
        <v>0</v>
      </c>
      <c r="P143" s="70">
        <f t="shared" si="56"/>
        <v>974.04</v>
      </c>
      <c r="Q143" s="64"/>
      <c r="R143" s="70">
        <f t="shared" si="63"/>
        <v>974.04</v>
      </c>
      <c r="S143" s="70">
        <f t="shared" si="63"/>
        <v>0</v>
      </c>
      <c r="T143" s="70">
        <f t="shared" si="58"/>
        <v>974.04</v>
      </c>
      <c r="U143" s="70">
        <f t="shared" si="59"/>
        <v>0</v>
      </c>
      <c r="V143" s="78">
        <f t="shared" si="60"/>
        <v>974.04</v>
      </c>
      <c r="X143" s="70">
        <v>974.04</v>
      </c>
      <c r="Y143" s="70">
        <v>0</v>
      </c>
      <c r="Z143" s="70">
        <v>974.04</v>
      </c>
      <c r="AA143" s="79"/>
      <c r="AB143" s="80">
        <f t="shared" si="61"/>
        <v>0</v>
      </c>
    </row>
    <row r="144" spans="1:28" ht="22.5" x14ac:dyDescent="0.25">
      <c r="A144" s="72" t="s">
        <v>15830</v>
      </c>
      <c r="B144" s="73" t="s">
        <v>21272</v>
      </c>
      <c r="C144" s="74" t="s">
        <v>15747</v>
      </c>
      <c r="D144" s="75">
        <v>0</v>
      </c>
      <c r="E144" s="70">
        <v>947.5</v>
      </c>
      <c r="F144" s="76">
        <f t="shared" si="52"/>
        <v>0</v>
      </c>
      <c r="G144" s="77"/>
      <c r="H144" s="70">
        <f t="shared" si="62"/>
        <v>947.5</v>
      </c>
      <c r="I144" s="70">
        <f t="shared" si="62"/>
        <v>0</v>
      </c>
      <c r="J144" s="70">
        <f t="shared" si="54"/>
        <v>947.5</v>
      </c>
      <c r="K144" s="70">
        <v>0</v>
      </c>
      <c r="L144" s="76">
        <f t="shared" si="55"/>
        <v>947.5</v>
      </c>
      <c r="N144" s="70">
        <v>947.5</v>
      </c>
      <c r="O144" s="70">
        <v>0</v>
      </c>
      <c r="P144" s="70">
        <f t="shared" si="56"/>
        <v>947.5</v>
      </c>
      <c r="Q144" s="64"/>
      <c r="R144" s="70">
        <f t="shared" si="63"/>
        <v>947.5</v>
      </c>
      <c r="S144" s="70">
        <f t="shared" si="63"/>
        <v>0</v>
      </c>
      <c r="T144" s="70">
        <f t="shared" si="58"/>
        <v>947.5</v>
      </c>
      <c r="U144" s="70">
        <f t="shared" si="59"/>
        <v>0</v>
      </c>
      <c r="V144" s="78">
        <f t="shared" si="60"/>
        <v>947.5</v>
      </c>
      <c r="X144" s="70">
        <v>947.5</v>
      </c>
      <c r="Y144" s="70">
        <v>0</v>
      </c>
      <c r="Z144" s="70">
        <v>947.5</v>
      </c>
      <c r="AA144" s="79"/>
      <c r="AB144" s="80">
        <f t="shared" si="61"/>
        <v>0</v>
      </c>
    </row>
    <row r="145" spans="1:28" ht="22.5" x14ac:dyDescent="0.25">
      <c r="A145" s="72" t="s">
        <v>15831</v>
      </c>
      <c r="B145" s="73" t="s">
        <v>21273</v>
      </c>
      <c r="C145" s="74" t="s">
        <v>15747</v>
      </c>
      <c r="D145" s="75">
        <v>0</v>
      </c>
      <c r="E145" s="70">
        <v>388.67</v>
      </c>
      <c r="F145" s="76">
        <f t="shared" si="52"/>
        <v>0</v>
      </c>
      <c r="G145" s="77"/>
      <c r="H145" s="70">
        <f t="shared" si="62"/>
        <v>388.67</v>
      </c>
      <c r="I145" s="70">
        <f t="shared" si="62"/>
        <v>0</v>
      </c>
      <c r="J145" s="70">
        <f t="shared" si="54"/>
        <v>388.67</v>
      </c>
      <c r="K145" s="70">
        <v>0</v>
      </c>
      <c r="L145" s="76">
        <f t="shared" si="55"/>
        <v>388.67</v>
      </c>
      <c r="N145" s="70">
        <v>388.67</v>
      </c>
      <c r="O145" s="70">
        <v>0</v>
      </c>
      <c r="P145" s="70">
        <f t="shared" si="56"/>
        <v>388.67</v>
      </c>
      <c r="Q145" s="64"/>
      <c r="R145" s="70">
        <f t="shared" si="63"/>
        <v>388.67</v>
      </c>
      <c r="S145" s="70">
        <f t="shared" si="63"/>
        <v>0</v>
      </c>
      <c r="T145" s="70">
        <f t="shared" si="58"/>
        <v>388.67</v>
      </c>
      <c r="U145" s="70">
        <f t="shared" si="59"/>
        <v>0</v>
      </c>
      <c r="V145" s="78">
        <f t="shared" si="60"/>
        <v>388.67</v>
      </c>
      <c r="X145" s="70">
        <v>388.67</v>
      </c>
      <c r="Y145" s="70">
        <v>0</v>
      </c>
      <c r="Z145" s="70">
        <v>388.67</v>
      </c>
      <c r="AA145" s="79"/>
      <c r="AB145" s="80">
        <f t="shared" si="61"/>
        <v>0</v>
      </c>
    </row>
    <row r="146" spans="1:28" ht="22.5" x14ac:dyDescent="0.25">
      <c r="A146" s="72" t="s">
        <v>15832</v>
      </c>
      <c r="B146" s="73" t="s">
        <v>21274</v>
      </c>
      <c r="C146" s="74" t="s">
        <v>15747</v>
      </c>
      <c r="D146" s="75">
        <v>0</v>
      </c>
      <c r="E146" s="70">
        <v>673.09</v>
      </c>
      <c r="F146" s="76">
        <f t="shared" si="52"/>
        <v>0</v>
      </c>
      <c r="G146" s="77"/>
      <c r="H146" s="70">
        <f t="shared" si="62"/>
        <v>673.09</v>
      </c>
      <c r="I146" s="70">
        <f t="shared" si="62"/>
        <v>0</v>
      </c>
      <c r="J146" s="70">
        <f t="shared" si="54"/>
        <v>673.09</v>
      </c>
      <c r="K146" s="70">
        <v>0</v>
      </c>
      <c r="L146" s="76">
        <f t="shared" si="55"/>
        <v>673.09</v>
      </c>
      <c r="N146" s="70">
        <v>673.09</v>
      </c>
      <c r="O146" s="70">
        <v>0</v>
      </c>
      <c r="P146" s="70">
        <f t="shared" si="56"/>
        <v>673.09</v>
      </c>
      <c r="Q146" s="64"/>
      <c r="R146" s="70">
        <f t="shared" si="63"/>
        <v>673.09</v>
      </c>
      <c r="S146" s="70">
        <f t="shared" si="63"/>
        <v>0</v>
      </c>
      <c r="T146" s="70">
        <f t="shared" si="58"/>
        <v>673.09</v>
      </c>
      <c r="U146" s="70">
        <f t="shared" si="59"/>
        <v>0</v>
      </c>
      <c r="V146" s="78">
        <f t="shared" si="60"/>
        <v>673.09</v>
      </c>
      <c r="X146" s="70">
        <v>673.09</v>
      </c>
      <c r="Y146" s="70">
        <v>0</v>
      </c>
      <c r="Z146" s="70">
        <v>673.09</v>
      </c>
      <c r="AA146" s="79"/>
      <c r="AB146" s="80">
        <f t="shared" si="61"/>
        <v>0</v>
      </c>
    </row>
    <row r="147" spans="1:28" ht="22.5" x14ac:dyDescent="0.25">
      <c r="A147" s="72" t="s">
        <v>15833</v>
      </c>
      <c r="B147" s="73" t="s">
        <v>21275</v>
      </c>
      <c r="C147" s="74" t="s">
        <v>15747</v>
      </c>
      <c r="D147" s="75">
        <v>0</v>
      </c>
      <c r="E147" s="70">
        <v>730.89</v>
      </c>
      <c r="F147" s="76">
        <f t="shared" si="52"/>
        <v>0</v>
      </c>
      <c r="G147" s="77"/>
      <c r="H147" s="70">
        <f t="shared" si="62"/>
        <v>730.89</v>
      </c>
      <c r="I147" s="70">
        <f t="shared" si="62"/>
        <v>0</v>
      </c>
      <c r="J147" s="70">
        <f t="shared" si="54"/>
        <v>730.89</v>
      </c>
      <c r="K147" s="70">
        <v>0</v>
      </c>
      <c r="L147" s="76">
        <f t="shared" si="55"/>
        <v>730.89</v>
      </c>
      <c r="N147" s="70">
        <v>730.89</v>
      </c>
      <c r="O147" s="70">
        <v>0</v>
      </c>
      <c r="P147" s="70">
        <f t="shared" si="56"/>
        <v>730.89</v>
      </c>
      <c r="Q147" s="64"/>
      <c r="R147" s="70">
        <f t="shared" si="63"/>
        <v>730.89</v>
      </c>
      <c r="S147" s="70">
        <f t="shared" si="63"/>
        <v>0</v>
      </c>
      <c r="T147" s="70">
        <f t="shared" si="58"/>
        <v>730.89</v>
      </c>
      <c r="U147" s="70">
        <f t="shared" si="59"/>
        <v>0</v>
      </c>
      <c r="V147" s="78">
        <f t="shared" si="60"/>
        <v>730.89</v>
      </c>
      <c r="X147" s="70">
        <v>730.89</v>
      </c>
      <c r="Y147" s="70">
        <v>0</v>
      </c>
      <c r="Z147" s="70">
        <v>730.89</v>
      </c>
      <c r="AA147" s="79"/>
      <c r="AB147" s="80">
        <f t="shared" si="61"/>
        <v>0</v>
      </c>
    </row>
    <row r="148" spans="1:28" ht="22.5" x14ac:dyDescent="0.25">
      <c r="A148" s="72" t="s">
        <v>15834</v>
      </c>
      <c r="B148" s="73" t="s">
        <v>21276</v>
      </c>
      <c r="C148" s="74" t="s">
        <v>15747</v>
      </c>
      <c r="D148" s="75">
        <v>0</v>
      </c>
      <c r="E148" s="70">
        <v>886.18</v>
      </c>
      <c r="F148" s="76">
        <f t="shared" si="52"/>
        <v>0</v>
      </c>
      <c r="G148" s="77"/>
      <c r="H148" s="70">
        <f t="shared" si="62"/>
        <v>886.18</v>
      </c>
      <c r="I148" s="70">
        <f t="shared" si="62"/>
        <v>0</v>
      </c>
      <c r="J148" s="70">
        <f t="shared" si="54"/>
        <v>886.18</v>
      </c>
      <c r="K148" s="70">
        <v>0</v>
      </c>
      <c r="L148" s="76">
        <f t="shared" si="55"/>
        <v>886.18</v>
      </c>
      <c r="N148" s="70">
        <v>886.18</v>
      </c>
      <c r="O148" s="70">
        <v>0</v>
      </c>
      <c r="P148" s="70">
        <f t="shared" si="56"/>
        <v>886.18</v>
      </c>
      <c r="Q148" s="64"/>
      <c r="R148" s="70">
        <f t="shared" si="63"/>
        <v>886.18</v>
      </c>
      <c r="S148" s="70">
        <f t="shared" si="63"/>
        <v>0</v>
      </c>
      <c r="T148" s="70">
        <f t="shared" si="58"/>
        <v>886.18</v>
      </c>
      <c r="U148" s="70">
        <f t="shared" si="59"/>
        <v>0</v>
      </c>
      <c r="V148" s="78">
        <f t="shared" si="60"/>
        <v>886.18</v>
      </c>
      <c r="X148" s="70">
        <v>886.18</v>
      </c>
      <c r="Y148" s="70">
        <v>0</v>
      </c>
      <c r="Z148" s="70">
        <v>886.18</v>
      </c>
      <c r="AA148" s="79"/>
      <c r="AB148" s="80">
        <f t="shared" si="61"/>
        <v>0</v>
      </c>
    </row>
    <row r="149" spans="1:28" ht="22.5" x14ac:dyDescent="0.25">
      <c r="A149" s="72" t="s">
        <v>15835</v>
      </c>
      <c r="B149" s="73" t="s">
        <v>21277</v>
      </c>
      <c r="C149" s="74" t="s">
        <v>15747</v>
      </c>
      <c r="D149" s="75">
        <v>0</v>
      </c>
      <c r="E149" s="70">
        <v>1736.01</v>
      </c>
      <c r="F149" s="76">
        <f t="shared" si="52"/>
        <v>0</v>
      </c>
      <c r="G149" s="77"/>
      <c r="H149" s="70">
        <f t="shared" si="62"/>
        <v>1736.01</v>
      </c>
      <c r="I149" s="70">
        <f t="shared" si="62"/>
        <v>0</v>
      </c>
      <c r="J149" s="70">
        <f t="shared" si="54"/>
        <v>1736.01</v>
      </c>
      <c r="K149" s="70">
        <v>0</v>
      </c>
      <c r="L149" s="76">
        <f t="shared" si="55"/>
        <v>1736.01</v>
      </c>
      <c r="N149" s="70">
        <v>1736.01</v>
      </c>
      <c r="O149" s="70">
        <v>0</v>
      </c>
      <c r="P149" s="70">
        <f t="shared" si="56"/>
        <v>1736.01</v>
      </c>
      <c r="Q149" s="64"/>
      <c r="R149" s="70">
        <f t="shared" si="63"/>
        <v>1736.01</v>
      </c>
      <c r="S149" s="70">
        <f t="shared" si="63"/>
        <v>0</v>
      </c>
      <c r="T149" s="70">
        <f t="shared" si="58"/>
        <v>1736.01</v>
      </c>
      <c r="U149" s="70">
        <f t="shared" si="59"/>
        <v>0</v>
      </c>
      <c r="V149" s="78">
        <f t="shared" si="60"/>
        <v>1736.01</v>
      </c>
      <c r="X149" s="70">
        <v>1736.01</v>
      </c>
      <c r="Y149" s="70">
        <v>0</v>
      </c>
      <c r="Z149" s="70">
        <v>1736.01</v>
      </c>
      <c r="AA149" s="79"/>
      <c r="AB149" s="80">
        <f t="shared" si="61"/>
        <v>0</v>
      </c>
    </row>
    <row r="150" spans="1:28" x14ac:dyDescent="0.25">
      <c r="A150" s="72" t="s">
        <v>15836</v>
      </c>
      <c r="B150" s="73" t="s">
        <v>21278</v>
      </c>
      <c r="C150" s="74" t="s">
        <v>15747</v>
      </c>
      <c r="D150" s="75">
        <v>0</v>
      </c>
      <c r="E150" s="70">
        <v>599.78</v>
      </c>
      <c r="F150" s="76">
        <f t="shared" si="52"/>
        <v>0</v>
      </c>
      <c r="G150" s="77"/>
      <c r="H150" s="70">
        <f t="shared" si="62"/>
        <v>599.78</v>
      </c>
      <c r="I150" s="70">
        <f t="shared" si="62"/>
        <v>0</v>
      </c>
      <c r="J150" s="70">
        <f t="shared" si="54"/>
        <v>599.78</v>
      </c>
      <c r="K150" s="70">
        <v>0</v>
      </c>
      <c r="L150" s="76">
        <f t="shared" si="55"/>
        <v>599.78</v>
      </c>
      <c r="N150" s="70">
        <v>599.78</v>
      </c>
      <c r="O150" s="70">
        <v>0</v>
      </c>
      <c r="P150" s="70">
        <f t="shared" si="56"/>
        <v>599.78</v>
      </c>
      <c r="Q150" s="64"/>
      <c r="R150" s="70">
        <f t="shared" si="63"/>
        <v>599.78</v>
      </c>
      <c r="S150" s="70">
        <f t="shared" si="63"/>
        <v>0</v>
      </c>
      <c r="T150" s="70">
        <f t="shared" si="58"/>
        <v>599.78</v>
      </c>
      <c r="U150" s="70">
        <f t="shared" si="59"/>
        <v>0</v>
      </c>
      <c r="V150" s="78">
        <f t="shared" si="60"/>
        <v>599.78</v>
      </c>
      <c r="X150" s="70">
        <v>599.78</v>
      </c>
      <c r="Y150" s="70">
        <v>0</v>
      </c>
      <c r="Z150" s="70">
        <v>599.78</v>
      </c>
      <c r="AA150" s="79"/>
      <c r="AB150" s="80">
        <f t="shared" si="61"/>
        <v>0</v>
      </c>
    </row>
    <row r="151" spans="1:28" x14ac:dyDescent="0.25">
      <c r="A151" s="72" t="s">
        <v>15837</v>
      </c>
      <c r="B151" s="73" t="s">
        <v>21279</v>
      </c>
      <c r="C151" s="74" t="s">
        <v>15679</v>
      </c>
      <c r="D151" s="75">
        <v>0</v>
      </c>
      <c r="E151" s="70">
        <v>1323.97</v>
      </c>
      <c r="F151" s="76">
        <f t="shared" si="52"/>
        <v>0</v>
      </c>
      <c r="G151" s="77"/>
      <c r="H151" s="70">
        <f t="shared" si="62"/>
        <v>1323.97</v>
      </c>
      <c r="I151" s="70">
        <f t="shared" si="62"/>
        <v>0</v>
      </c>
      <c r="J151" s="70">
        <f t="shared" si="54"/>
        <v>1323.97</v>
      </c>
      <c r="K151" s="70">
        <v>0</v>
      </c>
      <c r="L151" s="76">
        <f t="shared" si="55"/>
        <v>1323.97</v>
      </c>
      <c r="N151" s="70">
        <v>1323.97</v>
      </c>
      <c r="O151" s="70">
        <v>0</v>
      </c>
      <c r="P151" s="70">
        <f t="shared" si="56"/>
        <v>1323.97</v>
      </c>
      <c r="Q151" s="64"/>
      <c r="R151" s="70">
        <f t="shared" si="63"/>
        <v>1323.97</v>
      </c>
      <c r="S151" s="70">
        <f t="shared" si="63"/>
        <v>0</v>
      </c>
      <c r="T151" s="70">
        <f t="shared" si="58"/>
        <v>1323.97</v>
      </c>
      <c r="U151" s="70">
        <f t="shared" si="59"/>
        <v>0</v>
      </c>
      <c r="V151" s="78">
        <f t="shared" si="60"/>
        <v>1323.97</v>
      </c>
      <c r="X151" s="70">
        <v>1323.97</v>
      </c>
      <c r="Y151" s="70">
        <v>0</v>
      </c>
      <c r="Z151" s="70">
        <v>1323.97</v>
      </c>
      <c r="AA151" s="79"/>
      <c r="AB151" s="80">
        <f t="shared" si="61"/>
        <v>0</v>
      </c>
    </row>
    <row r="152" spans="1:28" x14ac:dyDescent="0.25">
      <c r="A152" s="72" t="s">
        <v>15838</v>
      </c>
      <c r="B152" s="73" t="s">
        <v>21280</v>
      </c>
      <c r="C152" s="74" t="s">
        <v>15679</v>
      </c>
      <c r="D152" s="75">
        <v>0</v>
      </c>
      <c r="E152" s="70">
        <v>1163.3800000000001</v>
      </c>
      <c r="F152" s="76">
        <f t="shared" si="52"/>
        <v>0</v>
      </c>
      <c r="G152" s="77"/>
      <c r="H152" s="70">
        <f t="shared" si="62"/>
        <v>1163.3800000000001</v>
      </c>
      <c r="I152" s="70">
        <f t="shared" si="62"/>
        <v>0</v>
      </c>
      <c r="J152" s="70">
        <f t="shared" si="54"/>
        <v>1163.3800000000001</v>
      </c>
      <c r="K152" s="70">
        <v>0</v>
      </c>
      <c r="L152" s="76">
        <f t="shared" si="55"/>
        <v>1163.3800000000001</v>
      </c>
      <c r="N152" s="70">
        <v>1163.3800000000001</v>
      </c>
      <c r="O152" s="70">
        <v>0</v>
      </c>
      <c r="P152" s="70">
        <f t="shared" si="56"/>
        <v>1163.3800000000001</v>
      </c>
      <c r="Q152" s="64"/>
      <c r="R152" s="70">
        <f t="shared" si="63"/>
        <v>1163.3800000000001</v>
      </c>
      <c r="S152" s="70">
        <f t="shared" si="63"/>
        <v>0</v>
      </c>
      <c r="T152" s="70">
        <f t="shared" si="58"/>
        <v>1163.3800000000001</v>
      </c>
      <c r="U152" s="70">
        <f t="shared" si="59"/>
        <v>0</v>
      </c>
      <c r="V152" s="78">
        <f t="shared" si="60"/>
        <v>1163.3800000000001</v>
      </c>
      <c r="X152" s="70">
        <v>1163.3800000000001</v>
      </c>
      <c r="Y152" s="70">
        <v>0</v>
      </c>
      <c r="Z152" s="70">
        <v>1163.3800000000001</v>
      </c>
      <c r="AA152" s="79"/>
      <c r="AB152" s="80">
        <f t="shared" si="61"/>
        <v>0</v>
      </c>
    </row>
    <row r="153" spans="1:28" x14ac:dyDescent="0.25">
      <c r="A153" s="72" t="s">
        <v>15839</v>
      </c>
      <c r="B153" s="73" t="s">
        <v>21281</v>
      </c>
      <c r="C153" s="74" t="s">
        <v>15747</v>
      </c>
      <c r="D153" s="75">
        <v>0</v>
      </c>
      <c r="E153" s="70">
        <v>62</v>
      </c>
      <c r="F153" s="76">
        <f t="shared" si="52"/>
        <v>0</v>
      </c>
      <c r="H153" s="70">
        <f t="shared" si="62"/>
        <v>62</v>
      </c>
      <c r="I153" s="70">
        <f t="shared" si="62"/>
        <v>0</v>
      </c>
      <c r="J153" s="70">
        <f t="shared" si="54"/>
        <v>62</v>
      </c>
      <c r="K153" s="70">
        <v>0</v>
      </c>
      <c r="L153" s="76">
        <f t="shared" si="55"/>
        <v>62</v>
      </c>
      <c r="N153" s="70">
        <v>62</v>
      </c>
      <c r="O153" s="70">
        <v>0</v>
      </c>
      <c r="P153" s="70">
        <f t="shared" si="56"/>
        <v>62</v>
      </c>
      <c r="Q153" s="64"/>
      <c r="R153" s="70">
        <f t="shared" si="63"/>
        <v>62</v>
      </c>
      <c r="S153" s="70">
        <f t="shared" si="63"/>
        <v>0</v>
      </c>
      <c r="T153" s="70">
        <f t="shared" si="58"/>
        <v>62</v>
      </c>
      <c r="U153" s="70">
        <f t="shared" si="59"/>
        <v>0</v>
      </c>
      <c r="V153" s="78">
        <f t="shared" si="60"/>
        <v>62</v>
      </c>
      <c r="X153" s="70">
        <v>62</v>
      </c>
      <c r="Y153" s="70">
        <v>0</v>
      </c>
      <c r="Z153" s="70">
        <v>62</v>
      </c>
      <c r="AB153" s="80">
        <f t="shared" si="61"/>
        <v>0</v>
      </c>
    </row>
    <row r="154" spans="1:28" ht="33.75" x14ac:dyDescent="0.25">
      <c r="A154" s="72" t="s">
        <v>15840</v>
      </c>
      <c r="B154" s="73" t="s">
        <v>21282</v>
      </c>
      <c r="C154" s="74" t="s">
        <v>15747</v>
      </c>
      <c r="D154" s="75">
        <v>0</v>
      </c>
      <c r="E154" s="70">
        <v>120.86</v>
      </c>
      <c r="F154" s="76">
        <f t="shared" si="52"/>
        <v>0</v>
      </c>
      <c r="H154" s="70">
        <f t="shared" si="62"/>
        <v>120.86</v>
      </c>
      <c r="I154" s="70">
        <f t="shared" si="62"/>
        <v>0</v>
      </c>
      <c r="J154" s="70">
        <f t="shared" si="54"/>
        <v>120.86</v>
      </c>
      <c r="K154" s="70">
        <v>0</v>
      </c>
      <c r="L154" s="76">
        <f t="shared" si="55"/>
        <v>120.86</v>
      </c>
      <c r="M154" s="43"/>
      <c r="N154" s="70">
        <v>120.86</v>
      </c>
      <c r="O154" s="70">
        <v>0</v>
      </c>
      <c r="P154" s="70">
        <f t="shared" si="56"/>
        <v>120.86</v>
      </c>
      <c r="Q154" s="64"/>
      <c r="R154" s="70">
        <f t="shared" si="63"/>
        <v>120.86</v>
      </c>
      <c r="S154" s="70">
        <f t="shared" si="63"/>
        <v>0</v>
      </c>
      <c r="T154" s="70">
        <f t="shared" si="58"/>
        <v>120.86</v>
      </c>
      <c r="U154" s="70">
        <f t="shared" si="59"/>
        <v>0</v>
      </c>
      <c r="V154" s="78">
        <f t="shared" si="60"/>
        <v>120.86</v>
      </c>
      <c r="W154" s="43"/>
      <c r="X154" s="70">
        <v>120.86</v>
      </c>
      <c r="Y154" s="70">
        <v>0</v>
      </c>
      <c r="Z154" s="70">
        <v>120.86</v>
      </c>
      <c r="AB154" s="80">
        <f t="shared" si="61"/>
        <v>0</v>
      </c>
    </row>
    <row r="155" spans="1:28" x14ac:dyDescent="0.25">
      <c r="A155" s="72" t="s">
        <v>15841</v>
      </c>
      <c r="B155" s="73" t="s">
        <v>21283</v>
      </c>
      <c r="C155" s="74" t="s">
        <v>15717</v>
      </c>
      <c r="D155" s="75">
        <v>0</v>
      </c>
      <c r="E155" s="70">
        <v>2937.36</v>
      </c>
      <c r="F155" s="76">
        <f t="shared" si="52"/>
        <v>0</v>
      </c>
      <c r="H155" s="70">
        <f t="shared" si="62"/>
        <v>2937.36</v>
      </c>
      <c r="I155" s="70">
        <f t="shared" si="62"/>
        <v>0</v>
      </c>
      <c r="J155" s="70">
        <f t="shared" si="54"/>
        <v>2937.36</v>
      </c>
      <c r="K155" s="70">
        <v>0</v>
      </c>
      <c r="L155" s="76">
        <f t="shared" si="55"/>
        <v>2937.36</v>
      </c>
      <c r="M155" s="43"/>
      <c r="N155" s="70">
        <v>2937.36</v>
      </c>
      <c r="O155" s="70">
        <v>0</v>
      </c>
      <c r="P155" s="70">
        <f t="shared" si="56"/>
        <v>2937.36</v>
      </c>
      <c r="Q155" s="64"/>
      <c r="R155" s="70">
        <f t="shared" si="63"/>
        <v>2937.36</v>
      </c>
      <c r="S155" s="70">
        <f t="shared" si="63"/>
        <v>0</v>
      </c>
      <c r="T155" s="70">
        <f t="shared" si="58"/>
        <v>2937.36</v>
      </c>
      <c r="U155" s="70">
        <f t="shared" si="59"/>
        <v>0</v>
      </c>
      <c r="V155" s="78">
        <f t="shared" si="60"/>
        <v>2937.36</v>
      </c>
      <c r="W155" s="43"/>
      <c r="X155" s="70">
        <v>2937.36</v>
      </c>
      <c r="Y155" s="70">
        <v>0</v>
      </c>
      <c r="Z155" s="70">
        <v>2937.36</v>
      </c>
      <c r="AB155" s="80">
        <f t="shared" si="61"/>
        <v>0</v>
      </c>
    </row>
    <row r="156" spans="1:28" ht="22.5" x14ac:dyDescent="0.25">
      <c r="A156" s="72" t="s">
        <v>15842</v>
      </c>
      <c r="B156" s="73" t="s">
        <v>21284</v>
      </c>
      <c r="C156" s="74" t="s">
        <v>15843</v>
      </c>
      <c r="D156" s="75">
        <v>0</v>
      </c>
      <c r="E156" s="70">
        <v>285.58999999999997</v>
      </c>
      <c r="F156" s="76">
        <f t="shared" si="52"/>
        <v>0</v>
      </c>
      <c r="H156" s="70">
        <f t="shared" si="62"/>
        <v>285.58999999999997</v>
      </c>
      <c r="I156" s="70">
        <f t="shared" si="62"/>
        <v>0</v>
      </c>
      <c r="J156" s="70">
        <f t="shared" si="54"/>
        <v>285.58999999999997</v>
      </c>
      <c r="K156" s="70">
        <v>0</v>
      </c>
      <c r="L156" s="76">
        <f t="shared" si="55"/>
        <v>285.58999999999997</v>
      </c>
      <c r="M156" s="43"/>
      <c r="N156" s="70">
        <v>285.58999999999997</v>
      </c>
      <c r="O156" s="70">
        <v>0</v>
      </c>
      <c r="P156" s="70">
        <f t="shared" si="56"/>
        <v>285.58999999999997</v>
      </c>
      <c r="Q156" s="64"/>
      <c r="R156" s="70">
        <f t="shared" si="63"/>
        <v>285.58999999999997</v>
      </c>
      <c r="S156" s="70">
        <f t="shared" si="63"/>
        <v>0</v>
      </c>
      <c r="T156" s="70">
        <f t="shared" si="58"/>
        <v>285.58999999999997</v>
      </c>
      <c r="U156" s="70">
        <f t="shared" si="59"/>
        <v>0</v>
      </c>
      <c r="V156" s="78">
        <f t="shared" si="60"/>
        <v>285.58999999999997</v>
      </c>
      <c r="W156" s="43"/>
      <c r="X156" s="70">
        <v>285.58999999999997</v>
      </c>
      <c r="Y156" s="70">
        <v>0</v>
      </c>
      <c r="Z156" s="70">
        <v>285.58999999999997</v>
      </c>
      <c r="AB156" s="80">
        <f t="shared" si="61"/>
        <v>0</v>
      </c>
    </row>
    <row r="157" spans="1:28" x14ac:dyDescent="0.25">
      <c r="A157" s="72" t="s">
        <v>15844</v>
      </c>
      <c r="B157" s="73" t="s">
        <v>21285</v>
      </c>
      <c r="C157" s="74" t="s">
        <v>15843</v>
      </c>
      <c r="D157" s="75">
        <v>0</v>
      </c>
      <c r="E157" s="70">
        <v>260.94</v>
      </c>
      <c r="F157" s="76">
        <f t="shared" si="52"/>
        <v>0</v>
      </c>
      <c r="H157" s="70">
        <f t="shared" si="62"/>
        <v>260.94</v>
      </c>
      <c r="I157" s="70">
        <f t="shared" si="62"/>
        <v>0</v>
      </c>
      <c r="J157" s="70">
        <f t="shared" si="54"/>
        <v>260.94</v>
      </c>
      <c r="K157" s="70">
        <v>0</v>
      </c>
      <c r="L157" s="76">
        <f t="shared" si="55"/>
        <v>260.94</v>
      </c>
      <c r="M157" s="43"/>
      <c r="N157" s="70">
        <v>260.94</v>
      </c>
      <c r="O157" s="70">
        <v>0</v>
      </c>
      <c r="P157" s="70">
        <f t="shared" si="56"/>
        <v>260.94</v>
      </c>
      <c r="Q157" s="64"/>
      <c r="R157" s="70">
        <f t="shared" si="63"/>
        <v>260.94</v>
      </c>
      <c r="S157" s="70">
        <f t="shared" si="63"/>
        <v>0</v>
      </c>
      <c r="T157" s="70">
        <f t="shared" si="58"/>
        <v>260.94</v>
      </c>
      <c r="U157" s="70">
        <f t="shared" si="59"/>
        <v>0</v>
      </c>
      <c r="V157" s="78">
        <f t="shared" si="60"/>
        <v>260.94</v>
      </c>
      <c r="W157" s="43"/>
      <c r="X157" s="70">
        <v>260.94</v>
      </c>
      <c r="Y157" s="70">
        <v>0</v>
      </c>
      <c r="Z157" s="70">
        <v>260.94</v>
      </c>
      <c r="AB157" s="80">
        <f t="shared" si="61"/>
        <v>0</v>
      </c>
    </row>
    <row r="158" spans="1:28" x14ac:dyDescent="0.25">
      <c r="A158" s="72" t="s">
        <v>15845</v>
      </c>
      <c r="B158" s="73" t="s">
        <v>21286</v>
      </c>
      <c r="C158" s="74" t="s">
        <v>15843</v>
      </c>
      <c r="D158" s="75">
        <v>0</v>
      </c>
      <c r="E158" s="70">
        <v>286.67</v>
      </c>
      <c r="F158" s="76">
        <f t="shared" si="52"/>
        <v>0</v>
      </c>
      <c r="H158" s="70">
        <f t="shared" si="62"/>
        <v>286.67</v>
      </c>
      <c r="I158" s="70">
        <f t="shared" si="62"/>
        <v>0</v>
      </c>
      <c r="J158" s="70">
        <f t="shared" si="54"/>
        <v>286.67</v>
      </c>
      <c r="K158" s="70">
        <v>0</v>
      </c>
      <c r="L158" s="76">
        <f t="shared" si="55"/>
        <v>286.67</v>
      </c>
      <c r="M158" s="43"/>
      <c r="N158" s="70">
        <v>286.67</v>
      </c>
      <c r="O158" s="70">
        <v>0</v>
      </c>
      <c r="P158" s="70">
        <f t="shared" si="56"/>
        <v>286.67</v>
      </c>
      <c r="Q158" s="64"/>
      <c r="R158" s="70">
        <f t="shared" si="63"/>
        <v>286.67</v>
      </c>
      <c r="S158" s="70">
        <f t="shared" si="63"/>
        <v>0</v>
      </c>
      <c r="T158" s="70">
        <f t="shared" si="58"/>
        <v>286.67</v>
      </c>
      <c r="U158" s="70">
        <f t="shared" si="59"/>
        <v>0</v>
      </c>
      <c r="V158" s="78">
        <f t="shared" si="60"/>
        <v>286.67</v>
      </c>
      <c r="W158" s="43"/>
      <c r="X158" s="70">
        <v>286.67</v>
      </c>
      <c r="Y158" s="70">
        <v>0</v>
      </c>
      <c r="Z158" s="70">
        <v>286.67</v>
      </c>
      <c r="AB158" s="80">
        <f t="shared" si="61"/>
        <v>0</v>
      </c>
    </row>
    <row r="159" spans="1:28" x14ac:dyDescent="0.25">
      <c r="A159" s="72" t="s">
        <v>15846</v>
      </c>
      <c r="B159" s="73" t="s">
        <v>21287</v>
      </c>
      <c r="C159" s="74" t="s">
        <v>15843</v>
      </c>
      <c r="D159" s="75">
        <v>0</v>
      </c>
      <c r="E159" s="70">
        <v>282.02</v>
      </c>
      <c r="F159" s="76">
        <f t="shared" si="52"/>
        <v>0</v>
      </c>
      <c r="H159" s="70">
        <f t="shared" si="62"/>
        <v>282.02</v>
      </c>
      <c r="I159" s="70">
        <f t="shared" si="62"/>
        <v>0</v>
      </c>
      <c r="J159" s="70">
        <f t="shared" si="54"/>
        <v>282.02</v>
      </c>
      <c r="K159" s="70">
        <v>0</v>
      </c>
      <c r="L159" s="76">
        <f t="shared" si="55"/>
        <v>282.02</v>
      </c>
      <c r="M159" s="43"/>
      <c r="N159" s="70">
        <v>282.02</v>
      </c>
      <c r="O159" s="70">
        <v>0</v>
      </c>
      <c r="P159" s="70">
        <f t="shared" si="56"/>
        <v>282.02</v>
      </c>
      <c r="Q159" s="64"/>
      <c r="R159" s="70">
        <f t="shared" si="63"/>
        <v>282.02</v>
      </c>
      <c r="S159" s="70">
        <f t="shared" si="63"/>
        <v>0</v>
      </c>
      <c r="T159" s="70">
        <f t="shared" si="58"/>
        <v>282.02</v>
      </c>
      <c r="U159" s="70">
        <f t="shared" si="59"/>
        <v>0</v>
      </c>
      <c r="V159" s="78">
        <f t="shared" si="60"/>
        <v>282.02</v>
      </c>
      <c r="W159" s="43"/>
      <c r="X159" s="70">
        <v>282.02</v>
      </c>
      <c r="Y159" s="70">
        <v>0</v>
      </c>
      <c r="Z159" s="70">
        <v>282.02</v>
      </c>
      <c r="AB159" s="80">
        <f t="shared" si="61"/>
        <v>0</v>
      </c>
    </row>
    <row r="160" spans="1:28" ht="22.5" x14ac:dyDescent="0.25">
      <c r="A160" s="72" t="s">
        <v>15847</v>
      </c>
      <c r="B160" s="73" t="s">
        <v>21288</v>
      </c>
      <c r="C160" s="74" t="s">
        <v>15692</v>
      </c>
      <c r="D160" s="75">
        <v>0</v>
      </c>
      <c r="E160" s="70">
        <v>1572.45</v>
      </c>
      <c r="F160" s="76">
        <f t="shared" si="52"/>
        <v>0</v>
      </c>
      <c r="H160" s="70">
        <f t="shared" si="62"/>
        <v>1572.45</v>
      </c>
      <c r="I160" s="70">
        <f t="shared" si="62"/>
        <v>0</v>
      </c>
      <c r="J160" s="70">
        <f t="shared" si="54"/>
        <v>1572.45</v>
      </c>
      <c r="K160" s="70">
        <v>0</v>
      </c>
      <c r="L160" s="76">
        <f t="shared" si="55"/>
        <v>1572.45</v>
      </c>
      <c r="M160" s="43"/>
      <c r="N160" s="70">
        <v>1572.45</v>
      </c>
      <c r="O160" s="70">
        <v>0</v>
      </c>
      <c r="P160" s="70">
        <f t="shared" si="56"/>
        <v>1572.45</v>
      </c>
      <c r="Q160" s="64"/>
      <c r="R160" s="70">
        <f t="shared" si="63"/>
        <v>1572.45</v>
      </c>
      <c r="S160" s="70">
        <f t="shared" si="63"/>
        <v>0</v>
      </c>
      <c r="T160" s="70">
        <f t="shared" si="58"/>
        <v>1572.45</v>
      </c>
      <c r="U160" s="70">
        <f t="shared" si="59"/>
        <v>0</v>
      </c>
      <c r="V160" s="78">
        <f t="shared" si="60"/>
        <v>1572.45</v>
      </c>
      <c r="W160" s="43"/>
      <c r="X160" s="70">
        <v>1572.45</v>
      </c>
      <c r="Y160" s="70">
        <v>0</v>
      </c>
      <c r="Z160" s="70">
        <v>1572.45</v>
      </c>
      <c r="AB160" s="80">
        <f t="shared" si="61"/>
        <v>0</v>
      </c>
    </row>
    <row r="161" spans="1:28" ht="22.5" x14ac:dyDescent="0.25">
      <c r="A161" s="72" t="s">
        <v>15848</v>
      </c>
      <c r="B161" s="73" t="s">
        <v>21289</v>
      </c>
      <c r="C161" s="74" t="s">
        <v>15849</v>
      </c>
      <c r="D161" s="75">
        <v>0</v>
      </c>
      <c r="E161" s="70">
        <v>3083.9</v>
      </c>
      <c r="F161" s="76">
        <f t="shared" si="52"/>
        <v>0</v>
      </c>
      <c r="H161" s="70">
        <f t="shared" si="62"/>
        <v>3083.9</v>
      </c>
      <c r="I161" s="70">
        <f t="shared" si="62"/>
        <v>0</v>
      </c>
      <c r="J161" s="70">
        <f t="shared" si="54"/>
        <v>3083.9</v>
      </c>
      <c r="K161" s="70">
        <v>0</v>
      </c>
      <c r="L161" s="76">
        <f t="shared" si="55"/>
        <v>3083.9</v>
      </c>
      <c r="M161" s="43"/>
      <c r="N161" s="70">
        <v>3083.9</v>
      </c>
      <c r="O161" s="70">
        <v>0</v>
      </c>
      <c r="P161" s="70">
        <f t="shared" si="56"/>
        <v>3083.9</v>
      </c>
      <c r="Q161" s="64"/>
      <c r="R161" s="70">
        <f t="shared" si="63"/>
        <v>3083.9</v>
      </c>
      <c r="S161" s="70">
        <f t="shared" si="63"/>
        <v>0</v>
      </c>
      <c r="T161" s="70">
        <f t="shared" si="58"/>
        <v>3083.9</v>
      </c>
      <c r="U161" s="70">
        <f t="shared" si="59"/>
        <v>0</v>
      </c>
      <c r="V161" s="78">
        <f t="shared" si="60"/>
        <v>3083.9</v>
      </c>
      <c r="W161" s="43"/>
      <c r="X161" s="70">
        <v>3083.9</v>
      </c>
      <c r="Y161" s="70">
        <v>0</v>
      </c>
      <c r="Z161" s="70">
        <v>3083.9</v>
      </c>
      <c r="AB161" s="80">
        <f t="shared" si="61"/>
        <v>0</v>
      </c>
    </row>
    <row r="162" spans="1:28" ht="22.5" x14ac:dyDescent="0.25">
      <c r="A162" s="72" t="s">
        <v>15850</v>
      </c>
      <c r="B162" s="73" t="s">
        <v>21290</v>
      </c>
      <c r="C162" s="74" t="s">
        <v>15692</v>
      </c>
      <c r="D162" s="75">
        <v>0</v>
      </c>
      <c r="E162" s="70">
        <v>275.33</v>
      </c>
      <c r="F162" s="76">
        <f t="shared" si="52"/>
        <v>0</v>
      </c>
      <c r="H162" s="70">
        <f t="shared" si="62"/>
        <v>275.33</v>
      </c>
      <c r="I162" s="70">
        <f t="shared" si="62"/>
        <v>0</v>
      </c>
      <c r="J162" s="70">
        <f t="shared" si="54"/>
        <v>275.33</v>
      </c>
      <c r="K162" s="70">
        <v>0</v>
      </c>
      <c r="L162" s="76">
        <f t="shared" si="55"/>
        <v>275.33</v>
      </c>
      <c r="M162" s="43"/>
      <c r="N162" s="70">
        <v>275.33</v>
      </c>
      <c r="O162" s="70">
        <v>0</v>
      </c>
      <c r="P162" s="70">
        <f t="shared" si="56"/>
        <v>275.33</v>
      </c>
      <c r="Q162" s="64"/>
      <c r="R162" s="70">
        <f t="shared" si="63"/>
        <v>275.33</v>
      </c>
      <c r="S162" s="70">
        <f t="shared" si="63"/>
        <v>0</v>
      </c>
      <c r="T162" s="70">
        <f t="shared" si="58"/>
        <v>275.33</v>
      </c>
      <c r="U162" s="70">
        <f t="shared" si="59"/>
        <v>0</v>
      </c>
      <c r="V162" s="78">
        <f t="shared" si="60"/>
        <v>275.33</v>
      </c>
      <c r="W162" s="43"/>
      <c r="X162" s="70">
        <v>275.33</v>
      </c>
      <c r="Y162" s="70">
        <v>0</v>
      </c>
      <c r="Z162" s="70">
        <v>275.33</v>
      </c>
      <c r="AB162" s="80">
        <f t="shared" si="61"/>
        <v>0</v>
      </c>
    </row>
    <row r="163" spans="1:28" ht="22.5" x14ac:dyDescent="0.25">
      <c r="A163" s="72" t="s">
        <v>15851</v>
      </c>
      <c r="B163" s="73" t="s">
        <v>21291</v>
      </c>
      <c r="C163" s="74" t="s">
        <v>15679</v>
      </c>
      <c r="D163" s="75">
        <v>0</v>
      </c>
      <c r="E163" s="70">
        <v>1546.18</v>
      </c>
      <c r="F163" s="76">
        <f t="shared" si="52"/>
        <v>0</v>
      </c>
      <c r="H163" s="70">
        <f t="shared" si="62"/>
        <v>1546.18</v>
      </c>
      <c r="I163" s="70">
        <f t="shared" si="62"/>
        <v>0</v>
      </c>
      <c r="J163" s="70">
        <f t="shared" si="54"/>
        <v>1546.18</v>
      </c>
      <c r="K163" s="70">
        <v>0</v>
      </c>
      <c r="L163" s="76">
        <f t="shared" si="55"/>
        <v>1546.18</v>
      </c>
      <c r="M163" s="43"/>
      <c r="N163" s="70">
        <v>1546.18</v>
      </c>
      <c r="O163" s="70">
        <v>0</v>
      </c>
      <c r="P163" s="70">
        <f t="shared" si="56"/>
        <v>1546.18</v>
      </c>
      <c r="Q163" s="64"/>
      <c r="R163" s="70">
        <f t="shared" si="63"/>
        <v>1546.18</v>
      </c>
      <c r="S163" s="70">
        <f t="shared" si="63"/>
        <v>0</v>
      </c>
      <c r="T163" s="70">
        <f t="shared" si="58"/>
        <v>1546.18</v>
      </c>
      <c r="U163" s="70">
        <f t="shared" si="59"/>
        <v>0</v>
      </c>
      <c r="V163" s="78">
        <f t="shared" si="60"/>
        <v>1546.18</v>
      </c>
      <c r="W163" s="43"/>
      <c r="X163" s="70">
        <v>1546.18</v>
      </c>
      <c r="Y163" s="70">
        <v>0</v>
      </c>
      <c r="Z163" s="70">
        <v>1546.18</v>
      </c>
      <c r="AB163" s="80">
        <f t="shared" si="61"/>
        <v>0</v>
      </c>
    </row>
    <row r="164" spans="1:28" x14ac:dyDescent="0.25">
      <c r="A164" s="72" t="s">
        <v>15852</v>
      </c>
      <c r="B164" s="73" t="s">
        <v>21292</v>
      </c>
      <c r="C164" s="74" t="s">
        <v>15692</v>
      </c>
      <c r="D164" s="75">
        <v>0</v>
      </c>
      <c r="E164" s="70">
        <v>1029.6499999999999</v>
      </c>
      <c r="F164" s="76">
        <f t="shared" si="52"/>
        <v>0</v>
      </c>
      <c r="H164" s="70">
        <f t="shared" si="62"/>
        <v>674.35</v>
      </c>
      <c r="I164" s="70">
        <f t="shared" si="62"/>
        <v>355.3</v>
      </c>
      <c r="J164" s="70">
        <f t="shared" si="54"/>
        <v>1029.6500000000001</v>
      </c>
      <c r="K164" s="70">
        <v>0</v>
      </c>
      <c r="L164" s="76">
        <f t="shared" si="55"/>
        <v>1029.6500000000001</v>
      </c>
      <c r="N164" s="70">
        <v>674.35</v>
      </c>
      <c r="O164" s="70">
        <v>355.29999999999995</v>
      </c>
      <c r="P164" s="70">
        <f t="shared" si="56"/>
        <v>1029.6500000000001</v>
      </c>
      <c r="Q164" s="64"/>
      <c r="R164" s="70">
        <f t="shared" si="63"/>
        <v>674.35</v>
      </c>
      <c r="S164" s="70">
        <f t="shared" si="63"/>
        <v>355.28</v>
      </c>
      <c r="T164" s="70">
        <f t="shared" si="58"/>
        <v>1029.6300000000001</v>
      </c>
      <c r="U164" s="70">
        <f t="shared" si="59"/>
        <v>0</v>
      </c>
      <c r="V164" s="78">
        <f t="shared" si="60"/>
        <v>1029.6300000000001</v>
      </c>
      <c r="X164" s="70">
        <v>674.35</v>
      </c>
      <c r="Y164" s="70">
        <v>355.28</v>
      </c>
      <c r="Z164" s="70">
        <v>1029.6300000000001</v>
      </c>
      <c r="AB164" s="80">
        <f t="shared" si="61"/>
        <v>1.999999999998181E-2</v>
      </c>
    </row>
    <row r="165" spans="1:28" x14ac:dyDescent="0.25">
      <c r="A165" s="72" t="s">
        <v>15853</v>
      </c>
      <c r="B165" s="73" t="s">
        <v>21293</v>
      </c>
      <c r="C165" s="74" t="s">
        <v>15692</v>
      </c>
      <c r="D165" s="75">
        <v>0</v>
      </c>
      <c r="E165" s="70">
        <v>748.7</v>
      </c>
      <c r="F165" s="76">
        <f t="shared" si="52"/>
        <v>0</v>
      </c>
      <c r="H165" s="70">
        <f t="shared" si="62"/>
        <v>748.7</v>
      </c>
      <c r="I165" s="70">
        <f t="shared" si="62"/>
        <v>0</v>
      </c>
      <c r="J165" s="70">
        <f t="shared" si="54"/>
        <v>748.7</v>
      </c>
      <c r="K165" s="70">
        <v>0</v>
      </c>
      <c r="L165" s="76">
        <f t="shared" si="55"/>
        <v>748.7</v>
      </c>
      <c r="M165" s="43"/>
      <c r="N165" s="70">
        <v>748.7</v>
      </c>
      <c r="O165" s="70">
        <v>0</v>
      </c>
      <c r="P165" s="70">
        <f t="shared" si="56"/>
        <v>748.7</v>
      </c>
      <c r="Q165" s="64"/>
      <c r="R165" s="70">
        <f t="shared" si="63"/>
        <v>748.7</v>
      </c>
      <c r="S165" s="70">
        <f t="shared" si="63"/>
        <v>0</v>
      </c>
      <c r="T165" s="70">
        <f t="shared" si="58"/>
        <v>748.7</v>
      </c>
      <c r="U165" s="70">
        <f t="shared" si="59"/>
        <v>0</v>
      </c>
      <c r="V165" s="78">
        <f t="shared" si="60"/>
        <v>748.7</v>
      </c>
      <c r="W165" s="43"/>
      <c r="X165" s="70">
        <v>748.7</v>
      </c>
      <c r="Y165" s="70">
        <v>0</v>
      </c>
      <c r="Z165" s="70">
        <v>748.7</v>
      </c>
      <c r="AB165" s="80">
        <f t="shared" si="61"/>
        <v>0</v>
      </c>
    </row>
    <row r="166" spans="1:28" x14ac:dyDescent="0.25">
      <c r="A166" s="72" t="s">
        <v>15854</v>
      </c>
      <c r="B166" s="73" t="s">
        <v>21294</v>
      </c>
      <c r="C166" s="74" t="s">
        <v>15692</v>
      </c>
      <c r="D166" s="75">
        <v>0</v>
      </c>
      <c r="E166" s="70">
        <v>5511.75</v>
      </c>
      <c r="F166" s="76">
        <f t="shared" si="52"/>
        <v>0</v>
      </c>
      <c r="H166" s="70">
        <f t="shared" si="62"/>
        <v>5511.75</v>
      </c>
      <c r="I166" s="70">
        <f t="shared" si="62"/>
        <v>0</v>
      </c>
      <c r="J166" s="70">
        <f t="shared" si="54"/>
        <v>5511.75</v>
      </c>
      <c r="K166" s="70">
        <v>0</v>
      </c>
      <c r="L166" s="76">
        <f t="shared" si="55"/>
        <v>5511.75</v>
      </c>
      <c r="M166" s="43"/>
      <c r="N166" s="70">
        <v>5511.75</v>
      </c>
      <c r="O166" s="70">
        <v>0</v>
      </c>
      <c r="P166" s="70">
        <f t="shared" si="56"/>
        <v>5511.75</v>
      </c>
      <c r="Q166" s="64"/>
      <c r="R166" s="70">
        <f t="shared" si="63"/>
        <v>5511.75</v>
      </c>
      <c r="S166" s="70">
        <f t="shared" si="63"/>
        <v>0</v>
      </c>
      <c r="T166" s="70">
        <f t="shared" si="58"/>
        <v>5511.75</v>
      </c>
      <c r="U166" s="70">
        <f t="shared" si="59"/>
        <v>0</v>
      </c>
      <c r="V166" s="78">
        <f t="shared" si="60"/>
        <v>5511.75</v>
      </c>
      <c r="W166" s="43"/>
      <c r="X166" s="70">
        <v>5511.75</v>
      </c>
      <c r="Y166" s="70">
        <v>0</v>
      </c>
      <c r="Z166" s="70">
        <v>5511.75</v>
      </c>
      <c r="AB166" s="80">
        <f t="shared" si="61"/>
        <v>0</v>
      </c>
    </row>
    <row r="167" spans="1:28" x14ac:dyDescent="0.25">
      <c r="A167" s="72" t="s">
        <v>15855</v>
      </c>
      <c r="B167" s="73" t="s">
        <v>21295</v>
      </c>
      <c r="C167" s="74" t="s">
        <v>15692</v>
      </c>
      <c r="D167" s="75">
        <v>0</v>
      </c>
      <c r="E167" s="70">
        <v>3661.3</v>
      </c>
      <c r="F167" s="76">
        <f t="shared" si="52"/>
        <v>0</v>
      </c>
      <c r="H167" s="70">
        <f t="shared" si="62"/>
        <v>3661.3</v>
      </c>
      <c r="I167" s="70">
        <f t="shared" si="62"/>
        <v>0</v>
      </c>
      <c r="J167" s="70">
        <f t="shared" si="54"/>
        <v>3661.3</v>
      </c>
      <c r="K167" s="70">
        <v>0</v>
      </c>
      <c r="L167" s="76">
        <f t="shared" si="55"/>
        <v>3661.3</v>
      </c>
      <c r="M167" s="43"/>
      <c r="N167" s="70">
        <v>3661.3</v>
      </c>
      <c r="O167" s="70">
        <v>0</v>
      </c>
      <c r="P167" s="70">
        <f t="shared" si="56"/>
        <v>3661.3</v>
      </c>
      <c r="Q167" s="64"/>
      <c r="R167" s="70">
        <f t="shared" si="63"/>
        <v>3661.3</v>
      </c>
      <c r="S167" s="70">
        <f t="shared" si="63"/>
        <v>0</v>
      </c>
      <c r="T167" s="70">
        <f t="shared" si="58"/>
        <v>3661.3</v>
      </c>
      <c r="U167" s="70">
        <f t="shared" si="59"/>
        <v>0</v>
      </c>
      <c r="V167" s="78">
        <f t="shared" si="60"/>
        <v>3661.3</v>
      </c>
      <c r="W167" s="43"/>
      <c r="X167" s="70">
        <v>3661.3</v>
      </c>
      <c r="Y167" s="70">
        <v>0</v>
      </c>
      <c r="Z167" s="70">
        <v>3661.3</v>
      </c>
      <c r="AB167" s="80">
        <f t="shared" si="61"/>
        <v>0</v>
      </c>
    </row>
    <row r="168" spans="1:28" x14ac:dyDescent="0.25">
      <c r="A168" s="84" t="s">
        <v>15856</v>
      </c>
      <c r="B168" s="85" t="s">
        <v>15858</v>
      </c>
      <c r="C168" s="86" t="s">
        <v>15692</v>
      </c>
      <c r="D168" s="75">
        <v>0</v>
      </c>
      <c r="E168" s="70">
        <v>5522.7</v>
      </c>
      <c r="F168" s="76">
        <f t="shared" si="52"/>
        <v>0</v>
      </c>
      <c r="H168" s="70">
        <f t="shared" si="62"/>
        <v>5522.7</v>
      </c>
      <c r="I168" s="70">
        <f t="shared" si="62"/>
        <v>0</v>
      </c>
      <c r="J168" s="70">
        <f t="shared" si="54"/>
        <v>5522.7</v>
      </c>
      <c r="K168" s="70">
        <v>0</v>
      </c>
      <c r="L168" s="76">
        <f t="shared" si="55"/>
        <v>5522.7</v>
      </c>
      <c r="M168" s="43"/>
      <c r="N168" s="70">
        <v>5522.7</v>
      </c>
      <c r="O168" s="70">
        <v>0</v>
      </c>
      <c r="P168" s="70">
        <f t="shared" si="56"/>
        <v>5522.7</v>
      </c>
      <c r="Q168" s="64"/>
      <c r="R168" s="70">
        <f t="shared" si="63"/>
        <v>5522.7</v>
      </c>
      <c r="S168" s="70">
        <f t="shared" si="63"/>
        <v>0</v>
      </c>
      <c r="T168" s="70">
        <f t="shared" si="58"/>
        <v>5522.7</v>
      </c>
      <c r="U168" s="70">
        <f t="shared" si="59"/>
        <v>0</v>
      </c>
      <c r="V168" s="78">
        <f t="shared" si="60"/>
        <v>5522.7</v>
      </c>
      <c r="W168" s="43"/>
      <c r="X168" s="70">
        <v>5522.7</v>
      </c>
      <c r="Y168" s="70">
        <v>0</v>
      </c>
      <c r="Z168" s="70">
        <v>5522.7</v>
      </c>
      <c r="AB168" s="80">
        <f t="shared" si="61"/>
        <v>0</v>
      </c>
    </row>
    <row r="169" spans="1:28" x14ac:dyDescent="0.25">
      <c r="A169" s="66" t="s">
        <v>15857</v>
      </c>
      <c r="B169" s="67" t="s">
        <v>21296</v>
      </c>
      <c r="C169" s="68"/>
      <c r="D169" s="69"/>
      <c r="E169" s="70"/>
      <c r="F169" s="71"/>
      <c r="H169" s="70"/>
      <c r="I169" s="70"/>
      <c r="J169" s="70"/>
      <c r="K169" s="70"/>
      <c r="L169" s="76"/>
      <c r="N169" s="70"/>
      <c r="O169" s="70"/>
      <c r="P169" s="70"/>
      <c r="Q169" s="64"/>
      <c r="R169" s="70"/>
      <c r="S169" s="70"/>
      <c r="T169" s="70"/>
      <c r="U169" s="70"/>
      <c r="V169" s="78"/>
      <c r="X169" s="70"/>
      <c r="Y169" s="70"/>
      <c r="Z169" s="70"/>
      <c r="AA169" s="79"/>
      <c r="AB169" s="80">
        <f t="shared" si="61"/>
        <v>0</v>
      </c>
    </row>
    <row r="170" spans="1:28" ht="22.5" x14ac:dyDescent="0.25">
      <c r="A170" s="66" t="s">
        <v>15859</v>
      </c>
      <c r="B170" s="67" t="s">
        <v>21297</v>
      </c>
      <c r="C170" s="68"/>
      <c r="D170" s="69"/>
      <c r="E170" s="70"/>
      <c r="F170" s="71"/>
      <c r="H170" s="70"/>
      <c r="I170" s="70"/>
      <c r="J170" s="70"/>
      <c r="K170" s="70"/>
      <c r="L170" s="76"/>
      <c r="N170" s="70"/>
      <c r="O170" s="70"/>
      <c r="P170" s="70"/>
      <c r="Q170" s="64"/>
      <c r="R170" s="70"/>
      <c r="S170" s="70"/>
      <c r="T170" s="70"/>
      <c r="U170" s="70"/>
      <c r="V170" s="78"/>
      <c r="X170" s="70"/>
      <c r="Y170" s="70"/>
      <c r="Z170" s="70"/>
      <c r="AA170" s="79"/>
      <c r="AB170" s="80">
        <f t="shared" si="61"/>
        <v>0</v>
      </c>
    </row>
    <row r="171" spans="1:28" x14ac:dyDescent="0.25">
      <c r="A171" s="72" t="s">
        <v>15860</v>
      </c>
      <c r="B171" s="73" t="s">
        <v>21298</v>
      </c>
      <c r="C171" s="74" t="s">
        <v>15719</v>
      </c>
      <c r="D171" s="75">
        <v>0</v>
      </c>
      <c r="E171" s="70">
        <v>300.64999999999998</v>
      </c>
      <c r="F171" s="76">
        <f>ROUND(D171*E171,2)</f>
        <v>0</v>
      </c>
      <c r="G171" s="77"/>
      <c r="H171" s="70">
        <f t="shared" ref="H171:I174" si="64">ROUND(N171+(N171*$H$2/100),2)</f>
        <v>214.61</v>
      </c>
      <c r="I171" s="70">
        <f t="shared" si="64"/>
        <v>86.04</v>
      </c>
      <c r="J171" s="70">
        <f>H171+I171</f>
        <v>300.65000000000003</v>
      </c>
      <c r="K171" s="70">
        <v>0</v>
      </c>
      <c r="L171" s="76">
        <f>SUM(J171:K171)</f>
        <v>300.65000000000003</v>
      </c>
      <c r="N171" s="70">
        <v>214.60999999999999</v>
      </c>
      <c r="O171" s="70">
        <v>86.039999999999992</v>
      </c>
      <c r="P171" s="70">
        <f>SUM(N171:O171)</f>
        <v>300.64999999999998</v>
      </c>
      <c r="Q171" s="64"/>
      <c r="R171" s="70">
        <f t="shared" ref="R171:S174" si="65">X171</f>
        <v>214.61</v>
      </c>
      <c r="S171" s="70">
        <f t="shared" si="65"/>
        <v>86.03</v>
      </c>
      <c r="T171" s="70">
        <f>R171+S171</f>
        <v>300.64</v>
      </c>
      <c r="U171" s="70">
        <f>ROUND(Z171*$H$2,2)/100</f>
        <v>0</v>
      </c>
      <c r="V171" s="78">
        <f>SUM(T171:U171)</f>
        <v>300.64</v>
      </c>
      <c r="X171" s="70">
        <v>214.61</v>
      </c>
      <c r="Y171" s="70">
        <v>86.03</v>
      </c>
      <c r="Z171" s="70">
        <v>300.64</v>
      </c>
      <c r="AA171" s="79"/>
      <c r="AB171" s="80">
        <f t="shared" si="61"/>
        <v>9.9999999999909051E-3</v>
      </c>
    </row>
    <row r="172" spans="1:28" s="34" customFormat="1" ht="22.5" x14ac:dyDescent="0.25">
      <c r="A172" s="72" t="s">
        <v>15861</v>
      </c>
      <c r="B172" s="73" t="s">
        <v>21299</v>
      </c>
      <c r="C172" s="74" t="s">
        <v>15719</v>
      </c>
      <c r="D172" s="75">
        <v>0</v>
      </c>
      <c r="E172" s="70">
        <v>587.11999999999989</v>
      </c>
      <c r="F172" s="76">
        <f>ROUND(D172*E172,2)</f>
        <v>0</v>
      </c>
      <c r="G172" s="29"/>
      <c r="H172" s="70">
        <f t="shared" si="64"/>
        <v>367.83</v>
      </c>
      <c r="I172" s="70">
        <f t="shared" si="64"/>
        <v>219.29</v>
      </c>
      <c r="J172" s="70">
        <f>H172+I172</f>
        <v>587.12</v>
      </c>
      <c r="K172" s="70">
        <v>0</v>
      </c>
      <c r="L172" s="76">
        <f>SUM(J172:K172)</f>
        <v>587.12</v>
      </c>
      <c r="N172" s="70">
        <v>367.83</v>
      </c>
      <c r="O172" s="70">
        <v>219.29000000000002</v>
      </c>
      <c r="P172" s="70">
        <f>SUM(N172:O172)</f>
        <v>587.12</v>
      </c>
      <c r="Q172" s="64"/>
      <c r="R172" s="70">
        <f t="shared" si="65"/>
        <v>367.83</v>
      </c>
      <c r="S172" s="70">
        <f t="shared" si="65"/>
        <v>219.28</v>
      </c>
      <c r="T172" s="70">
        <f>R172+S172</f>
        <v>587.11</v>
      </c>
      <c r="U172" s="70">
        <f>ROUND(Z172*$H$2,2)/100</f>
        <v>0</v>
      </c>
      <c r="V172" s="78">
        <f>SUM(T172:U172)</f>
        <v>587.11</v>
      </c>
      <c r="X172" s="70">
        <v>367.83</v>
      </c>
      <c r="Y172" s="70">
        <v>219.28</v>
      </c>
      <c r="Z172" s="70">
        <v>587.11</v>
      </c>
      <c r="AA172" s="79"/>
      <c r="AB172" s="80">
        <f t="shared" si="61"/>
        <v>9.9999999999909051E-3</v>
      </c>
    </row>
    <row r="173" spans="1:28" x14ac:dyDescent="0.25">
      <c r="A173" s="72" t="s">
        <v>15862</v>
      </c>
      <c r="B173" s="73" t="s">
        <v>21300</v>
      </c>
      <c r="C173" s="74" t="s">
        <v>15863</v>
      </c>
      <c r="D173" s="75">
        <v>0</v>
      </c>
      <c r="E173" s="70">
        <v>562.86</v>
      </c>
      <c r="F173" s="76">
        <f>ROUND(D173*E173,2)</f>
        <v>0</v>
      </c>
      <c r="G173" s="77"/>
      <c r="H173" s="70">
        <f t="shared" si="64"/>
        <v>562.86</v>
      </c>
      <c r="I173" s="70">
        <f t="shared" si="64"/>
        <v>0</v>
      </c>
      <c r="J173" s="70">
        <f>H173+I173</f>
        <v>562.86</v>
      </c>
      <c r="K173" s="70">
        <v>0</v>
      </c>
      <c r="L173" s="76">
        <f>SUM(J173:K173)</f>
        <v>562.86</v>
      </c>
      <c r="M173" s="43"/>
      <c r="N173" s="70">
        <v>562.86</v>
      </c>
      <c r="O173" s="70">
        <v>0</v>
      </c>
      <c r="P173" s="70">
        <f>SUM(N173:O173)</f>
        <v>562.86</v>
      </c>
      <c r="Q173" s="64"/>
      <c r="R173" s="70">
        <f t="shared" si="65"/>
        <v>562.86</v>
      </c>
      <c r="S173" s="70">
        <f t="shared" si="65"/>
        <v>0</v>
      </c>
      <c r="T173" s="70">
        <f>R173+S173</f>
        <v>562.86</v>
      </c>
      <c r="U173" s="70">
        <f>ROUND(Z173*$H$2,2)/100</f>
        <v>0</v>
      </c>
      <c r="V173" s="78">
        <f>SUM(T173:U173)</f>
        <v>562.86</v>
      </c>
      <c r="W173" s="43"/>
      <c r="X173" s="70">
        <v>562.86</v>
      </c>
      <c r="Y173" s="70">
        <v>0</v>
      </c>
      <c r="Z173" s="70">
        <v>562.86</v>
      </c>
      <c r="AA173" s="79"/>
      <c r="AB173" s="80">
        <f t="shared" si="61"/>
        <v>0</v>
      </c>
    </row>
    <row r="174" spans="1:28" x14ac:dyDescent="0.25">
      <c r="A174" s="72" t="s">
        <v>15864</v>
      </c>
      <c r="B174" s="73" t="s">
        <v>21301</v>
      </c>
      <c r="C174" s="74" t="s">
        <v>15719</v>
      </c>
      <c r="D174" s="75">
        <v>0</v>
      </c>
      <c r="E174" s="70">
        <v>14.36</v>
      </c>
      <c r="F174" s="76">
        <f>ROUND(D174*E174,2)</f>
        <v>0</v>
      </c>
      <c r="G174" s="77"/>
      <c r="H174" s="70">
        <f t="shared" si="64"/>
        <v>9.56</v>
      </c>
      <c r="I174" s="70">
        <f t="shared" si="64"/>
        <v>4.8</v>
      </c>
      <c r="J174" s="70">
        <f>H174+I174</f>
        <v>14.36</v>
      </c>
      <c r="K174" s="70">
        <v>0</v>
      </c>
      <c r="L174" s="76">
        <f>SUM(J174:K174)</f>
        <v>14.36</v>
      </c>
      <c r="N174" s="70">
        <v>9.56</v>
      </c>
      <c r="O174" s="70">
        <v>4.8</v>
      </c>
      <c r="P174" s="70">
        <f>SUM(N174:O174)</f>
        <v>14.36</v>
      </c>
      <c r="Q174" s="64"/>
      <c r="R174" s="70">
        <f t="shared" si="65"/>
        <v>9.56</v>
      </c>
      <c r="S174" s="70">
        <f t="shared" si="65"/>
        <v>4.8</v>
      </c>
      <c r="T174" s="70">
        <f>R174+S174</f>
        <v>14.36</v>
      </c>
      <c r="U174" s="70">
        <f>ROUND(Z174*$H$2,2)/100</f>
        <v>0</v>
      </c>
      <c r="V174" s="78">
        <f>SUM(T174:U174)</f>
        <v>14.36</v>
      </c>
      <c r="X174" s="70">
        <v>9.56</v>
      </c>
      <c r="Y174" s="70">
        <v>4.8</v>
      </c>
      <c r="Z174" s="70">
        <v>14.36</v>
      </c>
      <c r="AA174" s="79"/>
      <c r="AB174" s="80">
        <f t="shared" si="61"/>
        <v>0</v>
      </c>
    </row>
    <row r="175" spans="1:28" ht="22.5" x14ac:dyDescent="0.25">
      <c r="A175" s="66" t="s">
        <v>15865</v>
      </c>
      <c r="B175" s="67" t="s">
        <v>21302</v>
      </c>
      <c r="C175" s="68"/>
      <c r="D175" s="69"/>
      <c r="E175" s="70"/>
      <c r="F175" s="71"/>
      <c r="H175" s="70"/>
      <c r="I175" s="70"/>
      <c r="J175" s="70"/>
      <c r="K175" s="70"/>
      <c r="L175" s="76"/>
      <c r="N175" s="70"/>
      <c r="O175" s="70"/>
      <c r="P175" s="70"/>
      <c r="Q175" s="64"/>
      <c r="R175" s="70"/>
      <c r="S175" s="70"/>
      <c r="T175" s="70"/>
      <c r="U175" s="70"/>
      <c r="V175" s="78"/>
      <c r="X175" s="70"/>
      <c r="Y175" s="70"/>
      <c r="Z175" s="70"/>
      <c r="AA175" s="79"/>
      <c r="AB175" s="80">
        <f t="shared" si="61"/>
        <v>0</v>
      </c>
    </row>
    <row r="176" spans="1:28" ht="22.5" x14ac:dyDescent="0.25">
      <c r="A176" s="72" t="s">
        <v>15866</v>
      </c>
      <c r="B176" s="73" t="s">
        <v>21303</v>
      </c>
      <c r="C176" s="74" t="s">
        <v>15863</v>
      </c>
      <c r="D176" s="75">
        <v>0</v>
      </c>
      <c r="E176" s="70">
        <v>516.65</v>
      </c>
      <c r="F176" s="76">
        <f>ROUND(D176*E176,2)</f>
        <v>0</v>
      </c>
      <c r="G176" s="77"/>
      <c r="H176" s="70">
        <f t="shared" ref="H176:I180" si="66">ROUND(N176+(N176*$H$2/100),2)</f>
        <v>460.93</v>
      </c>
      <c r="I176" s="70">
        <f t="shared" si="66"/>
        <v>55.72</v>
      </c>
      <c r="J176" s="70">
        <f>H176+I176</f>
        <v>516.65</v>
      </c>
      <c r="K176" s="70">
        <v>0</v>
      </c>
      <c r="L176" s="76">
        <f>SUM(J176:K176)</f>
        <v>516.65</v>
      </c>
      <c r="N176" s="70">
        <v>460.93</v>
      </c>
      <c r="O176" s="70">
        <v>55.72</v>
      </c>
      <c r="P176" s="70">
        <f>SUM(N176:O176)</f>
        <v>516.65</v>
      </c>
      <c r="Q176" s="64"/>
      <c r="R176" s="70">
        <f t="shared" ref="R176:S180" si="67">X176</f>
        <v>460.93</v>
      </c>
      <c r="S176" s="70">
        <f t="shared" si="67"/>
        <v>55.74</v>
      </c>
      <c r="T176" s="70">
        <f>R176+S176</f>
        <v>516.66999999999996</v>
      </c>
      <c r="U176" s="70">
        <f>ROUND(Z176*$H$2,2)/100</f>
        <v>0</v>
      </c>
      <c r="V176" s="78">
        <f>SUM(T176:U176)</f>
        <v>516.66999999999996</v>
      </c>
      <c r="X176" s="70">
        <v>460.93</v>
      </c>
      <c r="Y176" s="70">
        <v>55.74</v>
      </c>
      <c r="Z176" s="70">
        <v>516.66999999999996</v>
      </c>
      <c r="AA176" s="79"/>
      <c r="AB176" s="80">
        <f t="shared" si="61"/>
        <v>-1.999999999998181E-2</v>
      </c>
    </row>
    <row r="177" spans="1:28" ht="33.75" x14ac:dyDescent="0.25">
      <c r="A177" s="72" t="s">
        <v>15867</v>
      </c>
      <c r="B177" s="73" t="s">
        <v>21304</v>
      </c>
      <c r="C177" s="74" t="s">
        <v>15863</v>
      </c>
      <c r="D177" s="75">
        <v>0</v>
      </c>
      <c r="E177" s="70">
        <v>844.3900000000001</v>
      </c>
      <c r="F177" s="76">
        <f>ROUND(D177*E177,2)</f>
        <v>0</v>
      </c>
      <c r="G177" s="77"/>
      <c r="H177" s="70">
        <f t="shared" si="66"/>
        <v>750.95</v>
      </c>
      <c r="I177" s="70">
        <f t="shared" si="66"/>
        <v>93.44</v>
      </c>
      <c r="J177" s="70">
        <f>H177+I177</f>
        <v>844.3900000000001</v>
      </c>
      <c r="K177" s="70">
        <v>0</v>
      </c>
      <c r="L177" s="76">
        <f>SUM(J177:K177)</f>
        <v>844.3900000000001</v>
      </c>
      <c r="N177" s="70">
        <v>750.95</v>
      </c>
      <c r="O177" s="70">
        <v>93.44</v>
      </c>
      <c r="P177" s="70">
        <f>SUM(N177:O177)</f>
        <v>844.3900000000001</v>
      </c>
      <c r="Q177" s="64"/>
      <c r="R177" s="70">
        <f t="shared" si="67"/>
        <v>750.95</v>
      </c>
      <c r="S177" s="70">
        <f t="shared" si="67"/>
        <v>93.46</v>
      </c>
      <c r="T177" s="70">
        <f>R177+S177</f>
        <v>844.41000000000008</v>
      </c>
      <c r="U177" s="70">
        <f>ROUND(Z177*$H$2,2)/100</f>
        <v>0</v>
      </c>
      <c r="V177" s="78">
        <f>SUM(T177:U177)</f>
        <v>844.41000000000008</v>
      </c>
      <c r="X177" s="70">
        <v>750.95</v>
      </c>
      <c r="Y177" s="70">
        <v>93.46</v>
      </c>
      <c r="Z177" s="70">
        <v>844.41</v>
      </c>
      <c r="AA177" s="79"/>
      <c r="AB177" s="80">
        <f t="shared" si="61"/>
        <v>-1.9999999999868123E-2</v>
      </c>
    </row>
    <row r="178" spans="1:28" x14ac:dyDescent="0.25">
      <c r="A178" s="72" t="s">
        <v>15868</v>
      </c>
      <c r="B178" s="73" t="s">
        <v>21305</v>
      </c>
      <c r="C178" s="74" t="s">
        <v>15863</v>
      </c>
      <c r="D178" s="75">
        <v>0</v>
      </c>
      <c r="E178" s="70">
        <v>788.08999999999992</v>
      </c>
      <c r="F178" s="76">
        <f>ROUND(D178*E178,2)</f>
        <v>0</v>
      </c>
      <c r="G178" s="77"/>
      <c r="H178" s="70">
        <f t="shared" si="66"/>
        <v>694.65</v>
      </c>
      <c r="I178" s="70">
        <f t="shared" si="66"/>
        <v>93.44</v>
      </c>
      <c r="J178" s="70">
        <f>H178+I178</f>
        <v>788.08999999999992</v>
      </c>
      <c r="K178" s="70">
        <v>0</v>
      </c>
      <c r="L178" s="76">
        <f>SUM(J178:K178)</f>
        <v>788.08999999999992</v>
      </c>
      <c r="N178" s="70">
        <v>694.65</v>
      </c>
      <c r="O178" s="70">
        <v>93.44</v>
      </c>
      <c r="P178" s="70">
        <f>SUM(N178:O178)</f>
        <v>788.08999999999992</v>
      </c>
      <c r="Q178" s="64"/>
      <c r="R178" s="70">
        <f t="shared" si="67"/>
        <v>694.65</v>
      </c>
      <c r="S178" s="70">
        <f t="shared" si="67"/>
        <v>93.46</v>
      </c>
      <c r="T178" s="70">
        <f>R178+S178</f>
        <v>788.11</v>
      </c>
      <c r="U178" s="70">
        <f>ROUND(Z178*$H$2,2)/100</f>
        <v>0</v>
      </c>
      <c r="V178" s="78">
        <f>SUM(T178:U178)</f>
        <v>788.11</v>
      </c>
      <c r="X178" s="70">
        <v>694.65</v>
      </c>
      <c r="Y178" s="70">
        <v>93.46</v>
      </c>
      <c r="Z178" s="70">
        <v>788.11</v>
      </c>
      <c r="AA178" s="79"/>
      <c r="AB178" s="80">
        <f t="shared" si="61"/>
        <v>-2.0000000000095497E-2</v>
      </c>
    </row>
    <row r="179" spans="1:28" x14ac:dyDescent="0.25">
      <c r="A179" s="72" t="s">
        <v>15869</v>
      </c>
      <c r="B179" s="73" t="s">
        <v>21306</v>
      </c>
      <c r="C179" s="74" t="s">
        <v>15863</v>
      </c>
      <c r="D179" s="75">
        <v>0</v>
      </c>
      <c r="E179" s="70">
        <v>519.59</v>
      </c>
      <c r="F179" s="76">
        <f>ROUND(D179*E179,2)</f>
        <v>0</v>
      </c>
      <c r="G179" s="77"/>
      <c r="H179" s="70">
        <f t="shared" si="66"/>
        <v>463.87</v>
      </c>
      <c r="I179" s="70">
        <f t="shared" si="66"/>
        <v>55.72</v>
      </c>
      <c r="J179" s="70">
        <f>H179+I179</f>
        <v>519.59</v>
      </c>
      <c r="K179" s="70">
        <v>0</v>
      </c>
      <c r="L179" s="76">
        <f>SUM(J179:K179)</f>
        <v>519.59</v>
      </c>
      <c r="N179" s="70">
        <v>463.87</v>
      </c>
      <c r="O179" s="70">
        <v>55.72</v>
      </c>
      <c r="P179" s="70">
        <f>SUM(N179:O179)</f>
        <v>519.59</v>
      </c>
      <c r="Q179" s="64"/>
      <c r="R179" s="70">
        <f t="shared" si="67"/>
        <v>463.87</v>
      </c>
      <c r="S179" s="70">
        <f t="shared" si="67"/>
        <v>55.74</v>
      </c>
      <c r="T179" s="70">
        <f>R179+S179</f>
        <v>519.61</v>
      </c>
      <c r="U179" s="70">
        <f>ROUND(Z179*$H$2,2)/100</f>
        <v>0</v>
      </c>
      <c r="V179" s="78">
        <f>SUM(T179:U179)</f>
        <v>519.61</v>
      </c>
      <c r="X179" s="70">
        <v>463.87</v>
      </c>
      <c r="Y179" s="70">
        <v>55.74</v>
      </c>
      <c r="Z179" s="70">
        <v>519.61</v>
      </c>
      <c r="AA179" s="79"/>
      <c r="AB179" s="80">
        <f t="shared" si="61"/>
        <v>-1.999999999998181E-2</v>
      </c>
    </row>
    <row r="180" spans="1:28" x14ac:dyDescent="0.25">
      <c r="A180" s="72" t="s">
        <v>15870</v>
      </c>
      <c r="B180" s="73" t="s">
        <v>21307</v>
      </c>
      <c r="C180" s="74" t="s">
        <v>15863</v>
      </c>
      <c r="D180" s="75">
        <v>0</v>
      </c>
      <c r="E180" s="70">
        <v>390.08</v>
      </c>
      <c r="F180" s="76">
        <f>ROUND(D180*E180,2)</f>
        <v>0</v>
      </c>
      <c r="G180" s="77"/>
      <c r="H180" s="70">
        <f t="shared" si="66"/>
        <v>371.49</v>
      </c>
      <c r="I180" s="70">
        <f t="shared" si="66"/>
        <v>18.59</v>
      </c>
      <c r="J180" s="70">
        <f>H180+I180</f>
        <v>390.08</v>
      </c>
      <c r="K180" s="70">
        <v>0</v>
      </c>
      <c r="L180" s="76">
        <f>SUM(J180:K180)</f>
        <v>390.08</v>
      </c>
      <c r="N180" s="70">
        <v>371.49</v>
      </c>
      <c r="O180" s="70">
        <v>18.59</v>
      </c>
      <c r="P180" s="70">
        <f>SUM(N180:O180)</f>
        <v>390.08</v>
      </c>
      <c r="Q180" s="64"/>
      <c r="R180" s="70">
        <f t="shared" si="67"/>
        <v>371.49</v>
      </c>
      <c r="S180" s="70">
        <f t="shared" si="67"/>
        <v>18.59</v>
      </c>
      <c r="T180" s="70">
        <f>R180+S180</f>
        <v>390.08</v>
      </c>
      <c r="U180" s="70">
        <f>ROUND(Z180*$H$2,2)/100</f>
        <v>0</v>
      </c>
      <c r="V180" s="78">
        <f>SUM(T180:U180)</f>
        <v>390.08</v>
      </c>
      <c r="X180" s="70">
        <v>371.49</v>
      </c>
      <c r="Y180" s="70">
        <v>18.59</v>
      </c>
      <c r="Z180" s="70">
        <v>390.08</v>
      </c>
      <c r="AA180" s="79"/>
      <c r="AB180" s="80">
        <f t="shared" si="61"/>
        <v>0</v>
      </c>
    </row>
    <row r="181" spans="1:28" x14ac:dyDescent="0.25">
      <c r="A181" s="66" t="s">
        <v>15871</v>
      </c>
      <c r="B181" s="67" t="s">
        <v>21308</v>
      </c>
      <c r="C181" s="68"/>
      <c r="D181" s="69"/>
      <c r="E181" s="70"/>
      <c r="F181" s="71"/>
      <c r="H181" s="70"/>
      <c r="I181" s="70"/>
      <c r="J181" s="70"/>
      <c r="K181" s="70"/>
      <c r="L181" s="76"/>
      <c r="N181" s="70"/>
      <c r="O181" s="70"/>
      <c r="P181" s="70"/>
      <c r="Q181" s="64"/>
      <c r="R181" s="70"/>
      <c r="S181" s="70"/>
      <c r="T181" s="70"/>
      <c r="U181" s="70"/>
      <c r="V181" s="78"/>
      <c r="X181" s="70"/>
      <c r="Y181" s="70"/>
      <c r="Z181" s="70"/>
      <c r="AA181" s="79"/>
      <c r="AB181" s="80">
        <f t="shared" si="61"/>
        <v>0</v>
      </c>
    </row>
    <row r="182" spans="1:28" x14ac:dyDescent="0.25">
      <c r="A182" s="72" t="s">
        <v>15872</v>
      </c>
      <c r="B182" s="73" t="s">
        <v>21309</v>
      </c>
      <c r="C182" s="74" t="s">
        <v>15719</v>
      </c>
      <c r="D182" s="75">
        <v>0</v>
      </c>
      <c r="E182" s="70">
        <v>1.81</v>
      </c>
      <c r="F182" s="76">
        <f t="shared" ref="F182:F192" si="68">ROUND(D182*E182,2)</f>
        <v>0</v>
      </c>
      <c r="G182" s="77"/>
      <c r="H182" s="70">
        <f t="shared" ref="H182:I192" si="69">ROUND(N182+(N182*$H$2/100),2)</f>
        <v>0.44</v>
      </c>
      <c r="I182" s="70">
        <f t="shared" si="69"/>
        <v>1.37</v>
      </c>
      <c r="J182" s="70">
        <f t="shared" ref="J182:J192" si="70">H182+I182</f>
        <v>1.81</v>
      </c>
      <c r="K182" s="70">
        <v>0</v>
      </c>
      <c r="L182" s="76">
        <f t="shared" ref="L182:L192" si="71">SUM(J182:K182)</f>
        <v>1.81</v>
      </c>
      <c r="N182" s="70">
        <v>0.44</v>
      </c>
      <c r="O182" s="70">
        <v>1.37</v>
      </c>
      <c r="P182" s="70">
        <f t="shared" ref="P182:P192" si="72">SUM(N182:O182)</f>
        <v>1.81</v>
      </c>
      <c r="Q182" s="64"/>
      <c r="R182" s="70">
        <f t="shared" ref="R182:S192" si="73">X182</f>
        <v>0.44</v>
      </c>
      <c r="S182" s="70">
        <f t="shared" si="73"/>
        <v>1.37</v>
      </c>
      <c r="T182" s="70">
        <f t="shared" ref="T182:T192" si="74">R182+S182</f>
        <v>1.81</v>
      </c>
      <c r="U182" s="70">
        <f t="shared" ref="U182:U192" si="75">ROUND(Z182*$H$2,2)/100</f>
        <v>0</v>
      </c>
      <c r="V182" s="78">
        <f t="shared" ref="V182:V192" si="76">SUM(T182:U182)</f>
        <v>1.81</v>
      </c>
      <c r="X182" s="70">
        <v>0.44</v>
      </c>
      <c r="Y182" s="70">
        <v>1.37</v>
      </c>
      <c r="Z182" s="70">
        <v>1.81</v>
      </c>
      <c r="AA182" s="79"/>
      <c r="AB182" s="80">
        <f t="shared" si="61"/>
        <v>0</v>
      </c>
    </row>
    <row r="183" spans="1:28" ht="22.5" x14ac:dyDescent="0.25">
      <c r="A183" s="72" t="s">
        <v>15873</v>
      </c>
      <c r="B183" s="73" t="s">
        <v>21310</v>
      </c>
      <c r="C183" s="74" t="s">
        <v>15719</v>
      </c>
      <c r="D183" s="75">
        <v>0</v>
      </c>
      <c r="E183" s="70">
        <v>16.679999999999996</v>
      </c>
      <c r="F183" s="76">
        <f t="shared" si="68"/>
        <v>0</v>
      </c>
      <c r="G183" s="77"/>
      <c r="H183" s="70">
        <f t="shared" si="69"/>
        <v>3.21</v>
      </c>
      <c r="I183" s="70">
        <f t="shared" si="69"/>
        <v>13.47</v>
      </c>
      <c r="J183" s="70">
        <f t="shared" si="70"/>
        <v>16.68</v>
      </c>
      <c r="K183" s="70">
        <v>0</v>
      </c>
      <c r="L183" s="76">
        <f t="shared" si="71"/>
        <v>16.68</v>
      </c>
      <c r="N183" s="70">
        <v>3.21</v>
      </c>
      <c r="O183" s="70">
        <v>13.469999999999999</v>
      </c>
      <c r="P183" s="70">
        <f t="shared" si="72"/>
        <v>16.68</v>
      </c>
      <c r="Q183" s="64"/>
      <c r="R183" s="70">
        <f t="shared" si="73"/>
        <v>3.21</v>
      </c>
      <c r="S183" s="70">
        <f t="shared" si="73"/>
        <v>13.47</v>
      </c>
      <c r="T183" s="70">
        <f t="shared" si="74"/>
        <v>16.68</v>
      </c>
      <c r="U183" s="70">
        <f t="shared" si="75"/>
        <v>0</v>
      </c>
      <c r="V183" s="78">
        <f t="shared" si="76"/>
        <v>16.68</v>
      </c>
      <c r="X183" s="70">
        <v>3.21</v>
      </c>
      <c r="Y183" s="70">
        <v>13.47</v>
      </c>
      <c r="Z183" s="70">
        <v>16.68</v>
      </c>
      <c r="AA183" s="79"/>
      <c r="AB183" s="80">
        <f t="shared" si="61"/>
        <v>0</v>
      </c>
    </row>
    <row r="184" spans="1:28" x14ac:dyDescent="0.25">
      <c r="A184" s="72" t="s">
        <v>15874</v>
      </c>
      <c r="B184" s="73" t="s">
        <v>21311</v>
      </c>
      <c r="C184" s="74" t="s">
        <v>15719</v>
      </c>
      <c r="D184" s="75">
        <v>0</v>
      </c>
      <c r="E184" s="70">
        <v>28.469999999999995</v>
      </c>
      <c r="F184" s="76">
        <f t="shared" si="68"/>
        <v>0</v>
      </c>
      <c r="G184" s="77"/>
      <c r="H184" s="70">
        <f t="shared" si="69"/>
        <v>9.27</v>
      </c>
      <c r="I184" s="70">
        <f t="shared" si="69"/>
        <v>19.2</v>
      </c>
      <c r="J184" s="70">
        <f t="shared" si="70"/>
        <v>28.47</v>
      </c>
      <c r="K184" s="70">
        <v>0</v>
      </c>
      <c r="L184" s="76">
        <f t="shared" si="71"/>
        <v>28.47</v>
      </c>
      <c r="N184" s="70">
        <v>9.27</v>
      </c>
      <c r="O184" s="70">
        <v>19.2</v>
      </c>
      <c r="P184" s="70">
        <f t="shared" si="72"/>
        <v>28.47</v>
      </c>
      <c r="Q184" s="64"/>
      <c r="R184" s="70">
        <f t="shared" si="73"/>
        <v>9.27</v>
      </c>
      <c r="S184" s="70">
        <f t="shared" si="73"/>
        <v>19.2</v>
      </c>
      <c r="T184" s="70">
        <f t="shared" si="74"/>
        <v>28.47</v>
      </c>
      <c r="U184" s="70">
        <f t="shared" si="75"/>
        <v>0</v>
      </c>
      <c r="V184" s="78">
        <f t="shared" si="76"/>
        <v>28.47</v>
      </c>
      <c r="X184" s="70">
        <v>9.27</v>
      </c>
      <c r="Y184" s="70">
        <v>19.2</v>
      </c>
      <c r="Z184" s="70">
        <v>28.47</v>
      </c>
      <c r="AA184" s="79"/>
      <c r="AB184" s="80">
        <f t="shared" si="61"/>
        <v>0</v>
      </c>
    </row>
    <row r="185" spans="1:28" x14ac:dyDescent="0.25">
      <c r="A185" s="72" t="s">
        <v>15875</v>
      </c>
      <c r="B185" s="73" t="s">
        <v>21312</v>
      </c>
      <c r="C185" s="74" t="s">
        <v>15719</v>
      </c>
      <c r="D185" s="75">
        <v>0</v>
      </c>
      <c r="E185" s="70">
        <v>65.820000000000007</v>
      </c>
      <c r="F185" s="76">
        <f t="shared" si="68"/>
        <v>0</v>
      </c>
      <c r="G185" s="77"/>
      <c r="H185" s="70">
        <f t="shared" si="69"/>
        <v>30.31</v>
      </c>
      <c r="I185" s="70">
        <f t="shared" si="69"/>
        <v>35.51</v>
      </c>
      <c r="J185" s="70">
        <f t="shared" si="70"/>
        <v>65.819999999999993</v>
      </c>
      <c r="K185" s="70">
        <v>0</v>
      </c>
      <c r="L185" s="76">
        <f t="shared" si="71"/>
        <v>65.819999999999993</v>
      </c>
      <c r="N185" s="70">
        <v>30.31</v>
      </c>
      <c r="O185" s="70">
        <v>35.510000000000005</v>
      </c>
      <c r="P185" s="70">
        <f t="shared" si="72"/>
        <v>65.820000000000007</v>
      </c>
      <c r="Q185" s="64"/>
      <c r="R185" s="70">
        <f t="shared" si="73"/>
        <v>30.31</v>
      </c>
      <c r="S185" s="70">
        <f t="shared" si="73"/>
        <v>35.520000000000003</v>
      </c>
      <c r="T185" s="70">
        <f t="shared" si="74"/>
        <v>65.83</v>
      </c>
      <c r="U185" s="70">
        <f t="shared" si="75"/>
        <v>0</v>
      </c>
      <c r="V185" s="78">
        <f t="shared" si="76"/>
        <v>65.83</v>
      </c>
      <c r="X185" s="70">
        <v>30.31</v>
      </c>
      <c r="Y185" s="70">
        <v>35.520000000000003</v>
      </c>
      <c r="Z185" s="70">
        <v>65.83</v>
      </c>
      <c r="AA185" s="79"/>
      <c r="AB185" s="80">
        <f t="shared" si="61"/>
        <v>-9.9999999999909051E-3</v>
      </c>
    </row>
    <row r="186" spans="1:28" ht="22.5" x14ac:dyDescent="0.25">
      <c r="A186" s="72" t="s">
        <v>15876</v>
      </c>
      <c r="B186" s="73" t="s">
        <v>21313</v>
      </c>
      <c r="C186" s="74" t="s">
        <v>15719</v>
      </c>
      <c r="D186" s="75">
        <v>0</v>
      </c>
      <c r="E186" s="70">
        <v>65.599999999999994</v>
      </c>
      <c r="F186" s="76">
        <f t="shared" si="68"/>
        <v>0</v>
      </c>
      <c r="G186" s="77"/>
      <c r="H186" s="70">
        <f t="shared" si="69"/>
        <v>30.31</v>
      </c>
      <c r="I186" s="70">
        <f t="shared" si="69"/>
        <v>35.29</v>
      </c>
      <c r="J186" s="70">
        <f t="shared" si="70"/>
        <v>65.599999999999994</v>
      </c>
      <c r="K186" s="70">
        <v>0</v>
      </c>
      <c r="L186" s="76">
        <f t="shared" si="71"/>
        <v>65.599999999999994</v>
      </c>
      <c r="N186" s="70">
        <v>30.31</v>
      </c>
      <c r="O186" s="70">
        <v>35.29</v>
      </c>
      <c r="P186" s="70">
        <f t="shared" si="72"/>
        <v>65.599999999999994</v>
      </c>
      <c r="Q186" s="64"/>
      <c r="R186" s="70">
        <f t="shared" si="73"/>
        <v>30.31</v>
      </c>
      <c r="S186" s="70">
        <f t="shared" si="73"/>
        <v>35.28</v>
      </c>
      <c r="T186" s="70">
        <f t="shared" si="74"/>
        <v>65.59</v>
      </c>
      <c r="U186" s="70">
        <f t="shared" si="75"/>
        <v>0</v>
      </c>
      <c r="V186" s="78">
        <f t="shared" si="76"/>
        <v>65.59</v>
      </c>
      <c r="X186" s="70">
        <v>30.31</v>
      </c>
      <c r="Y186" s="70">
        <v>35.28</v>
      </c>
      <c r="Z186" s="70">
        <v>65.59</v>
      </c>
      <c r="AA186" s="79"/>
      <c r="AB186" s="80">
        <f t="shared" si="61"/>
        <v>9.9999999999909051E-3</v>
      </c>
    </row>
    <row r="187" spans="1:28" x14ac:dyDescent="0.25">
      <c r="A187" s="72" t="s">
        <v>15877</v>
      </c>
      <c r="B187" s="73" t="s">
        <v>21314</v>
      </c>
      <c r="C187" s="74" t="s">
        <v>15878</v>
      </c>
      <c r="D187" s="75">
        <v>0</v>
      </c>
      <c r="E187" s="70">
        <v>21.75</v>
      </c>
      <c r="F187" s="76">
        <f t="shared" si="68"/>
        <v>0</v>
      </c>
      <c r="G187" s="77"/>
      <c r="H187" s="70">
        <f t="shared" si="69"/>
        <v>21.08</v>
      </c>
      <c r="I187" s="70">
        <f t="shared" si="69"/>
        <v>0.67</v>
      </c>
      <c r="J187" s="70">
        <f t="shared" si="70"/>
        <v>21.75</v>
      </c>
      <c r="K187" s="70">
        <v>0</v>
      </c>
      <c r="L187" s="76">
        <f t="shared" si="71"/>
        <v>21.75</v>
      </c>
      <c r="N187" s="70">
        <v>21.080000000000002</v>
      </c>
      <c r="O187" s="70">
        <v>0.67</v>
      </c>
      <c r="P187" s="70">
        <f t="shared" si="72"/>
        <v>21.750000000000004</v>
      </c>
      <c r="Q187" s="64"/>
      <c r="R187" s="70">
        <f t="shared" si="73"/>
        <v>21.08</v>
      </c>
      <c r="S187" s="70">
        <f t="shared" si="73"/>
        <v>0.68</v>
      </c>
      <c r="T187" s="70">
        <f t="shared" si="74"/>
        <v>21.759999999999998</v>
      </c>
      <c r="U187" s="70">
        <f t="shared" si="75"/>
        <v>0</v>
      </c>
      <c r="V187" s="78">
        <f t="shared" si="76"/>
        <v>21.759999999999998</v>
      </c>
      <c r="X187" s="70">
        <v>21.08</v>
      </c>
      <c r="Y187" s="70">
        <v>0.68</v>
      </c>
      <c r="Z187" s="70">
        <v>21.76</v>
      </c>
      <c r="AA187" s="79"/>
      <c r="AB187" s="80">
        <f t="shared" si="61"/>
        <v>-9.9999999999980105E-3</v>
      </c>
    </row>
    <row r="188" spans="1:28" x14ac:dyDescent="0.25">
      <c r="A188" s="72" t="s">
        <v>15879</v>
      </c>
      <c r="B188" s="73" t="s">
        <v>21315</v>
      </c>
      <c r="C188" s="74" t="s">
        <v>15719</v>
      </c>
      <c r="D188" s="75">
        <v>0</v>
      </c>
      <c r="E188" s="70">
        <v>10.68</v>
      </c>
      <c r="F188" s="76">
        <f t="shared" si="68"/>
        <v>0</v>
      </c>
      <c r="G188" s="77"/>
      <c r="H188" s="70">
        <f t="shared" si="69"/>
        <v>7.94</v>
      </c>
      <c r="I188" s="70">
        <f t="shared" si="69"/>
        <v>2.74</v>
      </c>
      <c r="J188" s="70">
        <f t="shared" si="70"/>
        <v>10.68</v>
      </c>
      <c r="K188" s="70">
        <v>0</v>
      </c>
      <c r="L188" s="76">
        <f t="shared" si="71"/>
        <v>10.68</v>
      </c>
      <c r="N188" s="70">
        <v>7.94</v>
      </c>
      <c r="O188" s="70">
        <v>2.74</v>
      </c>
      <c r="P188" s="70">
        <f t="shared" si="72"/>
        <v>10.68</v>
      </c>
      <c r="Q188" s="64"/>
      <c r="R188" s="70">
        <f t="shared" si="73"/>
        <v>7.94</v>
      </c>
      <c r="S188" s="70">
        <f t="shared" si="73"/>
        <v>2.73</v>
      </c>
      <c r="T188" s="70">
        <f t="shared" si="74"/>
        <v>10.67</v>
      </c>
      <c r="U188" s="70">
        <f t="shared" si="75"/>
        <v>0</v>
      </c>
      <c r="V188" s="78">
        <f t="shared" si="76"/>
        <v>10.67</v>
      </c>
      <c r="X188" s="70">
        <v>7.94</v>
      </c>
      <c r="Y188" s="70">
        <v>2.73</v>
      </c>
      <c r="Z188" s="70">
        <v>10.67</v>
      </c>
      <c r="AA188" s="79"/>
      <c r="AB188" s="80">
        <f t="shared" si="61"/>
        <v>9.9999999999997868E-3</v>
      </c>
    </row>
    <row r="189" spans="1:28" x14ac:dyDescent="0.25">
      <c r="A189" s="72" t="s">
        <v>15880</v>
      </c>
      <c r="B189" s="73" t="s">
        <v>21316</v>
      </c>
      <c r="C189" s="74" t="s">
        <v>15719</v>
      </c>
      <c r="D189" s="75">
        <v>0</v>
      </c>
      <c r="E189" s="70">
        <v>66.7</v>
      </c>
      <c r="F189" s="76">
        <f t="shared" si="68"/>
        <v>0</v>
      </c>
      <c r="G189" s="77"/>
      <c r="H189" s="70">
        <f t="shared" si="69"/>
        <v>40.67</v>
      </c>
      <c r="I189" s="70">
        <f t="shared" si="69"/>
        <v>26.03</v>
      </c>
      <c r="J189" s="70">
        <f t="shared" si="70"/>
        <v>66.7</v>
      </c>
      <c r="K189" s="70">
        <v>0</v>
      </c>
      <c r="L189" s="76">
        <f t="shared" si="71"/>
        <v>66.7</v>
      </c>
      <c r="N189" s="70">
        <v>40.67</v>
      </c>
      <c r="O189" s="70">
        <v>26.03</v>
      </c>
      <c r="P189" s="70">
        <f t="shared" si="72"/>
        <v>66.7</v>
      </c>
      <c r="Q189" s="64"/>
      <c r="R189" s="70">
        <f t="shared" si="73"/>
        <v>40.67</v>
      </c>
      <c r="S189" s="70">
        <f t="shared" si="73"/>
        <v>26.03</v>
      </c>
      <c r="T189" s="70">
        <f t="shared" si="74"/>
        <v>66.7</v>
      </c>
      <c r="U189" s="70">
        <f t="shared" si="75"/>
        <v>0</v>
      </c>
      <c r="V189" s="78">
        <f t="shared" si="76"/>
        <v>66.7</v>
      </c>
      <c r="X189" s="70">
        <v>40.67</v>
      </c>
      <c r="Y189" s="70">
        <v>26.03</v>
      </c>
      <c r="Z189" s="70">
        <v>66.7</v>
      </c>
      <c r="AA189" s="79"/>
      <c r="AB189" s="80">
        <f t="shared" si="61"/>
        <v>0</v>
      </c>
    </row>
    <row r="190" spans="1:28" x14ac:dyDescent="0.25">
      <c r="A190" s="72" t="s">
        <v>15881</v>
      </c>
      <c r="B190" s="73" t="s">
        <v>21317</v>
      </c>
      <c r="C190" s="74" t="s">
        <v>15719</v>
      </c>
      <c r="D190" s="75">
        <v>0</v>
      </c>
      <c r="E190" s="70">
        <v>70.710000000000008</v>
      </c>
      <c r="F190" s="76">
        <f t="shared" si="68"/>
        <v>0</v>
      </c>
      <c r="G190" s="77"/>
      <c r="H190" s="70">
        <f t="shared" si="69"/>
        <v>44.68</v>
      </c>
      <c r="I190" s="70">
        <f t="shared" si="69"/>
        <v>26.03</v>
      </c>
      <c r="J190" s="70">
        <f t="shared" si="70"/>
        <v>70.710000000000008</v>
      </c>
      <c r="K190" s="70">
        <v>0</v>
      </c>
      <c r="L190" s="76">
        <f t="shared" si="71"/>
        <v>70.710000000000008</v>
      </c>
      <c r="N190" s="70">
        <v>44.68</v>
      </c>
      <c r="O190" s="70">
        <v>26.03</v>
      </c>
      <c r="P190" s="70">
        <f t="shared" si="72"/>
        <v>70.710000000000008</v>
      </c>
      <c r="Q190" s="64"/>
      <c r="R190" s="70">
        <f t="shared" si="73"/>
        <v>44.68</v>
      </c>
      <c r="S190" s="70">
        <f t="shared" si="73"/>
        <v>26.03</v>
      </c>
      <c r="T190" s="70">
        <f t="shared" si="74"/>
        <v>70.710000000000008</v>
      </c>
      <c r="U190" s="70">
        <f t="shared" si="75"/>
        <v>0</v>
      </c>
      <c r="V190" s="78">
        <f t="shared" si="76"/>
        <v>70.710000000000008</v>
      </c>
      <c r="X190" s="70">
        <v>44.68</v>
      </c>
      <c r="Y190" s="70">
        <v>26.03</v>
      </c>
      <c r="Z190" s="70">
        <v>70.709999999999994</v>
      </c>
      <c r="AA190" s="79"/>
      <c r="AB190" s="80">
        <f t="shared" si="61"/>
        <v>0</v>
      </c>
    </row>
    <row r="191" spans="1:28" ht="22.5" x14ac:dyDescent="0.25">
      <c r="A191" s="72" t="s">
        <v>15882</v>
      </c>
      <c r="B191" s="73" t="s">
        <v>21318</v>
      </c>
      <c r="C191" s="74" t="s">
        <v>15719</v>
      </c>
      <c r="D191" s="75">
        <v>0</v>
      </c>
      <c r="E191" s="70">
        <v>74.210000000000008</v>
      </c>
      <c r="F191" s="76">
        <f t="shared" si="68"/>
        <v>0</v>
      </c>
      <c r="G191" s="77"/>
      <c r="H191" s="70">
        <f t="shared" si="69"/>
        <v>48.18</v>
      </c>
      <c r="I191" s="70">
        <f t="shared" si="69"/>
        <v>26.03</v>
      </c>
      <c r="J191" s="70">
        <f t="shared" si="70"/>
        <v>74.210000000000008</v>
      </c>
      <c r="K191" s="70">
        <v>0</v>
      </c>
      <c r="L191" s="76">
        <f t="shared" si="71"/>
        <v>74.210000000000008</v>
      </c>
      <c r="N191" s="70">
        <v>48.18</v>
      </c>
      <c r="O191" s="70">
        <v>26.03</v>
      </c>
      <c r="P191" s="70">
        <f t="shared" si="72"/>
        <v>74.210000000000008</v>
      </c>
      <c r="Q191" s="64"/>
      <c r="R191" s="70">
        <f t="shared" si="73"/>
        <v>48.18</v>
      </c>
      <c r="S191" s="70">
        <f t="shared" si="73"/>
        <v>26.03</v>
      </c>
      <c r="T191" s="70">
        <f t="shared" si="74"/>
        <v>74.210000000000008</v>
      </c>
      <c r="U191" s="70">
        <f t="shared" si="75"/>
        <v>0</v>
      </c>
      <c r="V191" s="78">
        <f t="shared" si="76"/>
        <v>74.210000000000008</v>
      </c>
      <c r="X191" s="70">
        <v>48.18</v>
      </c>
      <c r="Y191" s="70">
        <v>26.03</v>
      </c>
      <c r="Z191" s="70">
        <v>74.209999999999994</v>
      </c>
      <c r="AA191" s="79"/>
      <c r="AB191" s="80">
        <f t="shared" si="61"/>
        <v>0</v>
      </c>
    </row>
    <row r="192" spans="1:28" s="34" customFormat="1" x14ac:dyDescent="0.25">
      <c r="A192" s="72" t="s">
        <v>15883</v>
      </c>
      <c r="B192" s="73" t="s">
        <v>21319</v>
      </c>
      <c r="C192" s="74" t="s">
        <v>15679</v>
      </c>
      <c r="D192" s="75">
        <v>0</v>
      </c>
      <c r="E192" s="70">
        <v>57.930000000000007</v>
      </c>
      <c r="F192" s="76">
        <f t="shared" si="68"/>
        <v>0</v>
      </c>
      <c r="G192" s="29"/>
      <c r="H192" s="70">
        <f t="shared" si="69"/>
        <v>27.9</v>
      </c>
      <c r="I192" s="70">
        <f t="shared" si="69"/>
        <v>30.03</v>
      </c>
      <c r="J192" s="70">
        <f t="shared" si="70"/>
        <v>57.93</v>
      </c>
      <c r="K192" s="70">
        <v>0</v>
      </c>
      <c r="L192" s="76">
        <f t="shared" si="71"/>
        <v>57.93</v>
      </c>
      <c r="N192" s="70">
        <v>27.9</v>
      </c>
      <c r="O192" s="70">
        <v>30.03</v>
      </c>
      <c r="P192" s="70">
        <f t="shared" si="72"/>
        <v>57.93</v>
      </c>
      <c r="Q192" s="64"/>
      <c r="R192" s="70">
        <f t="shared" si="73"/>
        <v>27.9</v>
      </c>
      <c r="S192" s="70">
        <f t="shared" si="73"/>
        <v>30.03</v>
      </c>
      <c r="T192" s="70">
        <f t="shared" si="74"/>
        <v>57.93</v>
      </c>
      <c r="U192" s="70">
        <f t="shared" si="75"/>
        <v>0</v>
      </c>
      <c r="V192" s="78">
        <f t="shared" si="76"/>
        <v>57.93</v>
      </c>
      <c r="X192" s="70">
        <v>27.9</v>
      </c>
      <c r="Y192" s="70">
        <v>30.03</v>
      </c>
      <c r="Z192" s="70">
        <v>57.93</v>
      </c>
      <c r="AA192" s="79"/>
      <c r="AB192" s="80">
        <f t="shared" si="61"/>
        <v>0</v>
      </c>
    </row>
    <row r="193" spans="1:28" ht="22.5" x14ac:dyDescent="0.25">
      <c r="A193" s="66" t="s">
        <v>15884</v>
      </c>
      <c r="B193" s="67" t="s">
        <v>21320</v>
      </c>
      <c r="C193" s="68"/>
      <c r="D193" s="69"/>
      <c r="E193" s="70"/>
      <c r="F193" s="71"/>
      <c r="H193" s="70"/>
      <c r="I193" s="70"/>
      <c r="J193" s="70"/>
      <c r="K193" s="70"/>
      <c r="L193" s="76"/>
      <c r="N193" s="70"/>
      <c r="O193" s="70"/>
      <c r="P193" s="70"/>
      <c r="Q193" s="64"/>
      <c r="R193" s="70"/>
      <c r="S193" s="70"/>
      <c r="T193" s="70"/>
      <c r="U193" s="70"/>
      <c r="V193" s="78"/>
      <c r="X193" s="70"/>
      <c r="Y193" s="70"/>
      <c r="Z193" s="70"/>
      <c r="AA193" s="79"/>
      <c r="AB193" s="80">
        <f t="shared" si="61"/>
        <v>0</v>
      </c>
    </row>
    <row r="194" spans="1:28" ht="22.5" x14ac:dyDescent="0.25">
      <c r="A194" s="72" t="s">
        <v>15885</v>
      </c>
      <c r="B194" s="73" t="s">
        <v>21321</v>
      </c>
      <c r="C194" s="74" t="s">
        <v>15747</v>
      </c>
      <c r="D194" s="75">
        <v>0</v>
      </c>
      <c r="E194" s="70">
        <v>8.33</v>
      </c>
      <c r="F194" s="76">
        <f t="shared" ref="F194:F200" si="77">ROUND(D194*E194,2)</f>
        <v>0</v>
      </c>
      <c r="G194" s="77"/>
      <c r="H194" s="70">
        <f t="shared" ref="H194:I200" si="78">ROUND(N194+(N194*$H$2/100),2)</f>
        <v>0</v>
      </c>
      <c r="I194" s="70">
        <f t="shared" si="78"/>
        <v>8.33</v>
      </c>
      <c r="J194" s="70">
        <f t="shared" ref="J194:J200" si="79">H194+I194</f>
        <v>8.33</v>
      </c>
      <c r="K194" s="70">
        <v>0</v>
      </c>
      <c r="L194" s="76">
        <f t="shared" ref="L194:L200" si="80">SUM(J194:K194)</f>
        <v>8.33</v>
      </c>
      <c r="N194" s="70">
        <v>0</v>
      </c>
      <c r="O194" s="70">
        <v>8.33</v>
      </c>
      <c r="P194" s="70">
        <f t="shared" ref="P194:P200" si="81">SUM(N194:O194)</f>
        <v>8.33</v>
      </c>
      <c r="Q194" s="64"/>
      <c r="R194" s="70">
        <f t="shared" ref="R194:S200" si="82">X194</f>
        <v>0</v>
      </c>
      <c r="S194" s="70">
        <f t="shared" si="82"/>
        <v>8.34</v>
      </c>
      <c r="T194" s="70">
        <f t="shared" ref="T194:T200" si="83">R194+S194</f>
        <v>8.34</v>
      </c>
      <c r="U194" s="70">
        <f t="shared" ref="U194:U200" si="84">ROUND(Z194*$H$2,2)/100</f>
        <v>0</v>
      </c>
      <c r="V194" s="78">
        <f t="shared" ref="V194:V200" si="85">SUM(T194:U194)</f>
        <v>8.34</v>
      </c>
      <c r="X194" s="70">
        <v>0</v>
      </c>
      <c r="Y194" s="70">
        <v>8.34</v>
      </c>
      <c r="Z194" s="70">
        <v>8.34</v>
      </c>
      <c r="AA194" s="79"/>
      <c r="AB194" s="80">
        <f t="shared" si="61"/>
        <v>-9.9999999999997868E-3</v>
      </c>
    </row>
    <row r="195" spans="1:28" ht="22.5" x14ac:dyDescent="0.25">
      <c r="A195" s="72" t="s">
        <v>15886</v>
      </c>
      <c r="B195" s="73" t="s">
        <v>21322</v>
      </c>
      <c r="C195" s="74" t="s">
        <v>15747</v>
      </c>
      <c r="D195" s="75">
        <v>0</v>
      </c>
      <c r="E195" s="70">
        <v>21.03</v>
      </c>
      <c r="F195" s="76">
        <f t="shared" si="77"/>
        <v>0</v>
      </c>
      <c r="G195" s="77"/>
      <c r="H195" s="70">
        <f t="shared" si="78"/>
        <v>0</v>
      </c>
      <c r="I195" s="70">
        <f t="shared" si="78"/>
        <v>21.03</v>
      </c>
      <c r="J195" s="70">
        <f t="shared" si="79"/>
        <v>21.03</v>
      </c>
      <c r="K195" s="70">
        <v>0</v>
      </c>
      <c r="L195" s="76">
        <f t="shared" si="80"/>
        <v>21.03</v>
      </c>
      <c r="N195" s="70">
        <v>0</v>
      </c>
      <c r="O195" s="70">
        <v>21.03</v>
      </c>
      <c r="P195" s="70">
        <f t="shared" si="81"/>
        <v>21.03</v>
      </c>
      <c r="Q195" s="64"/>
      <c r="R195" s="70">
        <f t="shared" si="82"/>
        <v>0</v>
      </c>
      <c r="S195" s="70">
        <f t="shared" si="82"/>
        <v>21.03</v>
      </c>
      <c r="T195" s="70">
        <f t="shared" si="83"/>
        <v>21.03</v>
      </c>
      <c r="U195" s="70">
        <f t="shared" si="84"/>
        <v>0</v>
      </c>
      <c r="V195" s="78">
        <f t="shared" si="85"/>
        <v>21.03</v>
      </c>
      <c r="X195" s="70">
        <v>0</v>
      </c>
      <c r="Y195" s="70">
        <v>21.03</v>
      </c>
      <c r="Z195" s="70">
        <v>21.03</v>
      </c>
      <c r="AA195" s="79"/>
      <c r="AB195" s="80">
        <f t="shared" si="61"/>
        <v>0</v>
      </c>
    </row>
    <row r="196" spans="1:28" ht="22.5" x14ac:dyDescent="0.25">
      <c r="A196" s="72" t="s">
        <v>15887</v>
      </c>
      <c r="B196" s="73" t="s">
        <v>21323</v>
      </c>
      <c r="C196" s="74" t="s">
        <v>15719</v>
      </c>
      <c r="D196" s="75">
        <v>0</v>
      </c>
      <c r="E196" s="70">
        <v>8.33</v>
      </c>
      <c r="F196" s="76">
        <f t="shared" si="77"/>
        <v>0</v>
      </c>
      <c r="G196" s="77"/>
      <c r="H196" s="70">
        <f t="shared" si="78"/>
        <v>0</v>
      </c>
      <c r="I196" s="70">
        <f t="shared" si="78"/>
        <v>8.33</v>
      </c>
      <c r="J196" s="70">
        <f t="shared" si="79"/>
        <v>8.33</v>
      </c>
      <c r="K196" s="70">
        <v>0</v>
      </c>
      <c r="L196" s="76">
        <f t="shared" si="80"/>
        <v>8.33</v>
      </c>
      <c r="N196" s="70">
        <v>0</v>
      </c>
      <c r="O196" s="70">
        <v>8.33</v>
      </c>
      <c r="P196" s="70">
        <f t="shared" si="81"/>
        <v>8.33</v>
      </c>
      <c r="Q196" s="64"/>
      <c r="R196" s="70">
        <f t="shared" si="82"/>
        <v>0</v>
      </c>
      <c r="S196" s="70">
        <f t="shared" si="82"/>
        <v>8.34</v>
      </c>
      <c r="T196" s="70">
        <f t="shared" si="83"/>
        <v>8.34</v>
      </c>
      <c r="U196" s="70">
        <f t="shared" si="84"/>
        <v>0</v>
      </c>
      <c r="V196" s="78">
        <f t="shared" si="85"/>
        <v>8.34</v>
      </c>
      <c r="X196" s="70">
        <v>0</v>
      </c>
      <c r="Y196" s="70">
        <v>8.34</v>
      </c>
      <c r="Z196" s="70">
        <v>8.34</v>
      </c>
      <c r="AA196" s="79"/>
      <c r="AB196" s="80">
        <f t="shared" si="61"/>
        <v>-9.9999999999997868E-3</v>
      </c>
    </row>
    <row r="197" spans="1:28" ht="22.5" x14ac:dyDescent="0.25">
      <c r="A197" s="72" t="s">
        <v>15888</v>
      </c>
      <c r="B197" s="73" t="s">
        <v>21324</v>
      </c>
      <c r="C197" s="74" t="s">
        <v>15719</v>
      </c>
      <c r="D197" s="75">
        <v>0</v>
      </c>
      <c r="E197" s="70">
        <v>21.03</v>
      </c>
      <c r="F197" s="76">
        <f t="shared" si="77"/>
        <v>0</v>
      </c>
      <c r="G197" s="77"/>
      <c r="H197" s="70">
        <f t="shared" si="78"/>
        <v>0</v>
      </c>
      <c r="I197" s="70">
        <f t="shared" si="78"/>
        <v>21.03</v>
      </c>
      <c r="J197" s="70">
        <f t="shared" si="79"/>
        <v>21.03</v>
      </c>
      <c r="K197" s="70">
        <v>0</v>
      </c>
      <c r="L197" s="76">
        <f t="shared" si="80"/>
        <v>21.03</v>
      </c>
      <c r="N197" s="70">
        <v>0</v>
      </c>
      <c r="O197" s="70">
        <v>21.03</v>
      </c>
      <c r="P197" s="70">
        <f t="shared" si="81"/>
        <v>21.03</v>
      </c>
      <c r="Q197" s="64"/>
      <c r="R197" s="70">
        <f t="shared" si="82"/>
        <v>0</v>
      </c>
      <c r="S197" s="70">
        <f t="shared" si="82"/>
        <v>21.03</v>
      </c>
      <c r="T197" s="70">
        <f t="shared" si="83"/>
        <v>21.03</v>
      </c>
      <c r="U197" s="70">
        <f t="shared" si="84"/>
        <v>0</v>
      </c>
      <c r="V197" s="78">
        <f t="shared" si="85"/>
        <v>21.03</v>
      </c>
      <c r="X197" s="70">
        <v>0</v>
      </c>
      <c r="Y197" s="70">
        <v>21.03</v>
      </c>
      <c r="Z197" s="70">
        <v>21.03</v>
      </c>
      <c r="AA197" s="79"/>
      <c r="AB197" s="80">
        <f t="shared" si="61"/>
        <v>0</v>
      </c>
    </row>
    <row r="198" spans="1:28" x14ac:dyDescent="0.25">
      <c r="A198" s="72" t="s">
        <v>15889</v>
      </c>
      <c r="B198" s="73" t="s">
        <v>21325</v>
      </c>
      <c r="C198" s="74" t="s">
        <v>15863</v>
      </c>
      <c r="D198" s="75">
        <v>0</v>
      </c>
      <c r="E198" s="70">
        <v>1344.3</v>
      </c>
      <c r="F198" s="76">
        <f t="shared" si="77"/>
        <v>0</v>
      </c>
      <c r="G198" s="29"/>
      <c r="H198" s="70">
        <f t="shared" si="78"/>
        <v>1344.3</v>
      </c>
      <c r="I198" s="70">
        <f t="shared" si="78"/>
        <v>0</v>
      </c>
      <c r="J198" s="70">
        <f t="shared" si="79"/>
        <v>1344.3</v>
      </c>
      <c r="K198" s="70">
        <v>0</v>
      </c>
      <c r="L198" s="76">
        <f t="shared" si="80"/>
        <v>1344.3</v>
      </c>
      <c r="N198" s="70">
        <v>1344.3</v>
      </c>
      <c r="O198" s="70">
        <v>0</v>
      </c>
      <c r="P198" s="70">
        <f t="shared" si="81"/>
        <v>1344.3</v>
      </c>
      <c r="Q198" s="64"/>
      <c r="R198" s="70">
        <f t="shared" si="82"/>
        <v>1344.3</v>
      </c>
      <c r="S198" s="70">
        <f t="shared" si="82"/>
        <v>0</v>
      </c>
      <c r="T198" s="70">
        <f t="shared" si="83"/>
        <v>1344.3</v>
      </c>
      <c r="U198" s="70">
        <f t="shared" si="84"/>
        <v>0</v>
      </c>
      <c r="V198" s="78">
        <f t="shared" si="85"/>
        <v>1344.3</v>
      </c>
      <c r="X198" s="70">
        <v>1344.3</v>
      </c>
      <c r="Y198" s="70">
        <v>0</v>
      </c>
      <c r="Z198" s="70">
        <v>1344.3</v>
      </c>
      <c r="AA198" s="79"/>
      <c r="AB198" s="80">
        <f t="shared" si="61"/>
        <v>0</v>
      </c>
    </row>
    <row r="199" spans="1:28" ht="22.5" x14ac:dyDescent="0.25">
      <c r="A199" s="84" t="s">
        <v>15890</v>
      </c>
      <c r="B199" s="73" t="s">
        <v>21326</v>
      </c>
      <c r="C199" s="74" t="s">
        <v>15891</v>
      </c>
      <c r="D199" s="75">
        <v>0</v>
      </c>
      <c r="E199" s="70">
        <v>18.16</v>
      </c>
      <c r="F199" s="76">
        <f t="shared" si="77"/>
        <v>0</v>
      </c>
      <c r="G199" s="29"/>
      <c r="H199" s="70">
        <f t="shared" si="78"/>
        <v>14.89</v>
      </c>
      <c r="I199" s="70">
        <f t="shared" si="78"/>
        <v>3.27</v>
      </c>
      <c r="J199" s="70">
        <f t="shared" si="79"/>
        <v>18.16</v>
      </c>
      <c r="K199" s="70">
        <v>0</v>
      </c>
      <c r="L199" s="76">
        <f t="shared" si="80"/>
        <v>18.16</v>
      </c>
      <c r="N199" s="70">
        <v>14.89</v>
      </c>
      <c r="O199" s="70">
        <v>3.27</v>
      </c>
      <c r="P199" s="70">
        <f t="shared" si="81"/>
        <v>18.16</v>
      </c>
      <c r="Q199" s="64"/>
      <c r="R199" s="70">
        <f t="shared" si="82"/>
        <v>14.89</v>
      </c>
      <c r="S199" s="70">
        <f t="shared" si="82"/>
        <v>3.27</v>
      </c>
      <c r="T199" s="70">
        <f t="shared" si="83"/>
        <v>18.16</v>
      </c>
      <c r="U199" s="70">
        <f t="shared" si="84"/>
        <v>0</v>
      </c>
      <c r="V199" s="78">
        <f t="shared" si="85"/>
        <v>18.16</v>
      </c>
      <c r="X199" s="70">
        <v>14.89</v>
      </c>
      <c r="Y199" s="70">
        <v>3.27</v>
      </c>
      <c r="Z199" s="70">
        <v>18.16</v>
      </c>
      <c r="AA199" s="79"/>
      <c r="AB199" s="80">
        <f t="shared" si="61"/>
        <v>0</v>
      </c>
    </row>
    <row r="200" spans="1:28" s="34" customFormat="1" x14ac:dyDescent="0.25">
      <c r="A200" s="84" t="s">
        <v>15892</v>
      </c>
      <c r="B200" s="73" t="s">
        <v>21327</v>
      </c>
      <c r="C200" s="74" t="s">
        <v>15878</v>
      </c>
      <c r="D200" s="75">
        <v>0</v>
      </c>
      <c r="E200" s="70">
        <v>9.5500000000000007</v>
      </c>
      <c r="F200" s="76">
        <f t="shared" si="77"/>
        <v>0</v>
      </c>
      <c r="G200" s="29"/>
      <c r="H200" s="70">
        <f t="shared" si="78"/>
        <v>6.28</v>
      </c>
      <c r="I200" s="70">
        <f t="shared" si="78"/>
        <v>3.27</v>
      </c>
      <c r="J200" s="70">
        <f t="shared" si="79"/>
        <v>9.5500000000000007</v>
      </c>
      <c r="K200" s="70">
        <v>0</v>
      </c>
      <c r="L200" s="76">
        <f t="shared" si="80"/>
        <v>9.5500000000000007</v>
      </c>
      <c r="N200" s="70">
        <v>6.28</v>
      </c>
      <c r="O200" s="70">
        <v>3.27</v>
      </c>
      <c r="P200" s="70">
        <f t="shared" si="81"/>
        <v>9.5500000000000007</v>
      </c>
      <c r="Q200" s="64"/>
      <c r="R200" s="70">
        <f t="shared" si="82"/>
        <v>6.28</v>
      </c>
      <c r="S200" s="70">
        <f t="shared" si="82"/>
        <v>3.27</v>
      </c>
      <c r="T200" s="70">
        <f t="shared" si="83"/>
        <v>9.5500000000000007</v>
      </c>
      <c r="U200" s="70">
        <f t="shared" si="84"/>
        <v>0</v>
      </c>
      <c r="V200" s="78">
        <f t="shared" si="85"/>
        <v>9.5500000000000007</v>
      </c>
      <c r="X200" s="70">
        <v>6.28</v>
      </c>
      <c r="Y200" s="70">
        <v>3.27</v>
      </c>
      <c r="Z200" s="70">
        <v>9.5500000000000007</v>
      </c>
      <c r="AA200" s="79"/>
      <c r="AB200" s="80">
        <f t="shared" si="61"/>
        <v>0</v>
      </c>
    </row>
    <row r="201" spans="1:28" s="34" customFormat="1" ht="33.75" x14ac:dyDescent="0.25">
      <c r="A201" s="66" t="s">
        <v>15893</v>
      </c>
      <c r="B201" s="67" t="s">
        <v>21328</v>
      </c>
      <c r="C201" s="68"/>
      <c r="D201" s="75"/>
      <c r="E201" s="70"/>
      <c r="F201" s="76"/>
      <c r="G201" s="29"/>
      <c r="H201" s="70"/>
      <c r="I201" s="70"/>
      <c r="J201" s="70"/>
      <c r="K201" s="70"/>
      <c r="L201" s="76"/>
      <c r="N201" s="70"/>
      <c r="O201" s="70"/>
      <c r="P201" s="70"/>
      <c r="Q201" s="64"/>
      <c r="R201" s="70"/>
      <c r="S201" s="70"/>
      <c r="T201" s="70"/>
      <c r="U201" s="70"/>
      <c r="V201" s="78"/>
      <c r="X201" s="70"/>
      <c r="Y201" s="70"/>
      <c r="Z201" s="70"/>
      <c r="AA201" s="79"/>
      <c r="AB201" s="80">
        <f t="shared" si="61"/>
        <v>0</v>
      </c>
    </row>
    <row r="202" spans="1:28" ht="22.5" x14ac:dyDescent="0.25">
      <c r="A202" s="72" t="s">
        <v>15894</v>
      </c>
      <c r="B202" s="73" t="s">
        <v>21329</v>
      </c>
      <c r="C202" s="74" t="s">
        <v>15863</v>
      </c>
      <c r="D202" s="75">
        <v>0</v>
      </c>
      <c r="E202" s="70">
        <v>8312.84</v>
      </c>
      <c r="F202" s="76">
        <f>ROUND(D202*E202,2)</f>
        <v>0</v>
      </c>
      <c r="G202" s="29"/>
      <c r="H202" s="70">
        <f>ROUND(N202+(N202*$H$2/100),2)</f>
        <v>5975.73</v>
      </c>
      <c r="I202" s="70">
        <f>ROUND(O202+(O202*$H$2/100),2)</f>
        <v>2337.11</v>
      </c>
      <c r="J202" s="70">
        <f>H202+I202</f>
        <v>8312.84</v>
      </c>
      <c r="K202" s="70">
        <v>0</v>
      </c>
      <c r="L202" s="76">
        <f>SUM(J202:K202)</f>
        <v>8312.84</v>
      </c>
      <c r="N202" s="75">
        <v>5975.73</v>
      </c>
      <c r="O202" s="75">
        <v>2337.1099999999997</v>
      </c>
      <c r="P202" s="70">
        <f>SUM(N202:O202)</f>
        <v>8312.84</v>
      </c>
      <c r="Q202" s="64"/>
      <c r="R202" s="70">
        <f>X202</f>
        <v>5975.73</v>
      </c>
      <c r="S202" s="70">
        <f>Y202</f>
        <v>2337.3000000000002</v>
      </c>
      <c r="T202" s="70">
        <f>R202+S202</f>
        <v>8313.0299999999988</v>
      </c>
      <c r="U202" s="70">
        <f>ROUND(Z202*$H$2,2)/100</f>
        <v>0</v>
      </c>
      <c r="V202" s="78">
        <f>SUM(T202:U202)</f>
        <v>8313.0299999999988</v>
      </c>
      <c r="X202" s="75">
        <v>5975.73</v>
      </c>
      <c r="Y202" s="75">
        <v>2337.3000000000002</v>
      </c>
      <c r="Z202" s="70">
        <v>8313.0300000000007</v>
      </c>
      <c r="AA202" s="79"/>
      <c r="AB202" s="80">
        <f t="shared" ref="AB202:AB265" si="86">P202-Z202</f>
        <v>-0.19000000000050932</v>
      </c>
    </row>
    <row r="203" spans="1:28" x14ac:dyDescent="0.25">
      <c r="A203" s="72" t="s">
        <v>15895</v>
      </c>
      <c r="B203" s="73" t="s">
        <v>21330</v>
      </c>
      <c r="C203" s="74" t="s">
        <v>15863</v>
      </c>
      <c r="D203" s="75">
        <v>0</v>
      </c>
      <c r="E203" s="70">
        <v>13129.48</v>
      </c>
      <c r="F203" s="76">
        <f>ROUND(D203*E203,2)</f>
        <v>0</v>
      </c>
      <c r="G203" s="29"/>
      <c r="H203" s="70">
        <f>ROUND(N203+(N203*$H$2/100),2)</f>
        <v>10792.37</v>
      </c>
      <c r="I203" s="70">
        <f>ROUND(O203+(O203*$H$2/100),2)</f>
        <v>2337.11</v>
      </c>
      <c r="J203" s="70">
        <f>H203+I203</f>
        <v>13129.480000000001</v>
      </c>
      <c r="K203" s="70">
        <v>0</v>
      </c>
      <c r="L203" s="76">
        <f>SUM(J203:K203)</f>
        <v>13129.480000000001</v>
      </c>
      <c r="N203" s="75">
        <v>10792.37</v>
      </c>
      <c r="O203" s="75">
        <v>2337.1099999999997</v>
      </c>
      <c r="P203" s="70">
        <f>SUM(N203:O203)</f>
        <v>13129.48</v>
      </c>
      <c r="Q203" s="64"/>
      <c r="R203" s="70">
        <f>X203</f>
        <v>10792.37</v>
      </c>
      <c r="S203" s="70">
        <f>Y203</f>
        <v>2337.3000000000002</v>
      </c>
      <c r="T203" s="70">
        <f>R203+S203</f>
        <v>13129.670000000002</v>
      </c>
      <c r="U203" s="70">
        <f>ROUND(Z203*$H$2,2)/100</f>
        <v>0</v>
      </c>
      <c r="V203" s="78">
        <f>SUM(T203:U203)</f>
        <v>13129.670000000002</v>
      </c>
      <c r="X203" s="75">
        <v>10792.37</v>
      </c>
      <c r="Y203" s="75">
        <v>2337.3000000000002</v>
      </c>
      <c r="Z203" s="70">
        <v>13129.67</v>
      </c>
      <c r="AA203" s="79"/>
      <c r="AB203" s="80">
        <f t="shared" si="86"/>
        <v>-0.19000000000050932</v>
      </c>
    </row>
    <row r="204" spans="1:28" x14ac:dyDescent="0.25">
      <c r="A204" s="66" t="s">
        <v>15896</v>
      </c>
      <c r="B204" s="67" t="s">
        <v>21331</v>
      </c>
      <c r="C204" s="68"/>
      <c r="D204" s="69"/>
      <c r="E204" s="70"/>
      <c r="F204" s="71"/>
      <c r="H204" s="70"/>
      <c r="I204" s="70"/>
      <c r="J204" s="70"/>
      <c r="K204" s="70"/>
      <c r="L204" s="76"/>
      <c r="N204" s="70"/>
      <c r="O204" s="70"/>
      <c r="P204" s="70"/>
      <c r="Q204" s="64"/>
      <c r="R204" s="70"/>
      <c r="S204" s="70"/>
      <c r="T204" s="70"/>
      <c r="U204" s="70"/>
      <c r="V204" s="78"/>
      <c r="X204" s="70"/>
      <c r="Y204" s="70"/>
      <c r="Z204" s="70"/>
      <c r="AA204" s="79"/>
      <c r="AB204" s="80">
        <f t="shared" si="86"/>
        <v>0</v>
      </c>
    </row>
    <row r="205" spans="1:28" x14ac:dyDescent="0.25">
      <c r="A205" s="72" t="s">
        <v>15897</v>
      </c>
      <c r="B205" s="73" t="s">
        <v>21332</v>
      </c>
      <c r="C205" s="74" t="s">
        <v>15719</v>
      </c>
      <c r="D205" s="75">
        <v>0</v>
      </c>
      <c r="E205" s="70">
        <v>506.43999999999994</v>
      </c>
      <c r="F205" s="76">
        <f>ROUND(D205*E205,2)</f>
        <v>0</v>
      </c>
      <c r="G205" s="77"/>
      <c r="H205" s="70">
        <f t="shared" ref="H205:I207" si="87">ROUND(N205+(N205*$H$2/100),2)</f>
        <v>443.73</v>
      </c>
      <c r="I205" s="70">
        <f t="shared" si="87"/>
        <v>62.71</v>
      </c>
      <c r="J205" s="70">
        <f>H205+I205</f>
        <v>506.44</v>
      </c>
      <c r="K205" s="70">
        <v>0</v>
      </c>
      <c r="L205" s="76">
        <f>SUM(J205:K205)</f>
        <v>506.44</v>
      </c>
      <c r="N205" s="70">
        <v>443.72999999999996</v>
      </c>
      <c r="O205" s="70">
        <v>62.71</v>
      </c>
      <c r="P205" s="70">
        <f>SUM(N205:O205)</f>
        <v>506.43999999999994</v>
      </c>
      <c r="Q205" s="64"/>
      <c r="R205" s="70">
        <f t="shared" ref="R205:S207" si="88">X205</f>
        <v>443.73</v>
      </c>
      <c r="S205" s="70">
        <f t="shared" si="88"/>
        <v>62.7</v>
      </c>
      <c r="T205" s="70">
        <f>R205+S205</f>
        <v>506.43</v>
      </c>
      <c r="U205" s="70">
        <f>ROUND(Z205*$H$2,2)/100</f>
        <v>0</v>
      </c>
      <c r="V205" s="78">
        <f>SUM(T205:U205)</f>
        <v>506.43</v>
      </c>
      <c r="X205" s="70">
        <v>443.73</v>
      </c>
      <c r="Y205" s="70">
        <v>62.7</v>
      </c>
      <c r="Z205" s="70">
        <v>506.43</v>
      </c>
      <c r="AA205" s="79"/>
      <c r="AB205" s="80">
        <f t="shared" si="86"/>
        <v>9.9999999999340616E-3</v>
      </c>
    </row>
    <row r="206" spans="1:28" x14ac:dyDescent="0.25">
      <c r="A206" s="72" t="s">
        <v>15898</v>
      </c>
      <c r="B206" s="73" t="s">
        <v>21333</v>
      </c>
      <c r="C206" s="74" t="s">
        <v>15719</v>
      </c>
      <c r="D206" s="75">
        <v>0</v>
      </c>
      <c r="E206" s="70">
        <v>278.83</v>
      </c>
      <c r="F206" s="76">
        <f>ROUND(D206*E206,2)</f>
        <v>0</v>
      </c>
      <c r="G206" s="29"/>
      <c r="H206" s="70">
        <f t="shared" si="87"/>
        <v>261.08999999999997</v>
      </c>
      <c r="I206" s="70">
        <f t="shared" si="87"/>
        <v>17.739999999999998</v>
      </c>
      <c r="J206" s="70">
        <f>H206+I206</f>
        <v>278.83</v>
      </c>
      <c r="K206" s="70">
        <v>0</v>
      </c>
      <c r="L206" s="76">
        <f>SUM(J206:K206)</f>
        <v>278.83</v>
      </c>
      <c r="N206" s="70">
        <v>261.08999999999997</v>
      </c>
      <c r="O206" s="70">
        <v>17.740000000000002</v>
      </c>
      <c r="P206" s="70">
        <f>SUM(N206:O206)</f>
        <v>278.83</v>
      </c>
      <c r="Q206" s="64"/>
      <c r="R206" s="70">
        <f t="shared" si="88"/>
        <v>261.08999999999997</v>
      </c>
      <c r="S206" s="70">
        <f t="shared" si="88"/>
        <v>17.739999999999998</v>
      </c>
      <c r="T206" s="70">
        <f>R206+S206</f>
        <v>278.83</v>
      </c>
      <c r="U206" s="70">
        <f>ROUND(Z206*$H$2,2)/100</f>
        <v>0</v>
      </c>
      <c r="V206" s="78">
        <f>SUM(T206:U206)</f>
        <v>278.83</v>
      </c>
      <c r="X206" s="70">
        <v>261.08999999999997</v>
      </c>
      <c r="Y206" s="70">
        <v>17.739999999999998</v>
      </c>
      <c r="Z206" s="70">
        <v>278.83</v>
      </c>
      <c r="AA206" s="79"/>
      <c r="AB206" s="80">
        <f t="shared" si="86"/>
        <v>0</v>
      </c>
    </row>
    <row r="207" spans="1:28" s="34" customFormat="1" x14ac:dyDescent="0.25">
      <c r="A207" s="72" t="s">
        <v>15899</v>
      </c>
      <c r="B207" s="73" t="s">
        <v>21334</v>
      </c>
      <c r="C207" s="74" t="s">
        <v>15719</v>
      </c>
      <c r="D207" s="75">
        <v>0</v>
      </c>
      <c r="E207" s="70">
        <v>139.28</v>
      </c>
      <c r="F207" s="76">
        <f>ROUND(D207*E207,2)</f>
        <v>0</v>
      </c>
      <c r="G207" s="29"/>
      <c r="H207" s="70">
        <f t="shared" si="87"/>
        <v>104.35</v>
      </c>
      <c r="I207" s="70">
        <f t="shared" si="87"/>
        <v>34.93</v>
      </c>
      <c r="J207" s="70">
        <f>H207+I207</f>
        <v>139.28</v>
      </c>
      <c r="K207" s="70">
        <v>0</v>
      </c>
      <c r="L207" s="76">
        <f>SUM(J207:K207)</f>
        <v>139.28</v>
      </c>
      <c r="N207" s="70">
        <v>104.35</v>
      </c>
      <c r="O207" s="70">
        <v>34.930000000000007</v>
      </c>
      <c r="P207" s="70">
        <f>SUM(N207:O207)</f>
        <v>139.28</v>
      </c>
      <c r="Q207" s="64"/>
      <c r="R207" s="70">
        <f t="shared" si="88"/>
        <v>104.35</v>
      </c>
      <c r="S207" s="70">
        <f t="shared" si="88"/>
        <v>34.92</v>
      </c>
      <c r="T207" s="70">
        <f>R207+S207</f>
        <v>139.26999999999998</v>
      </c>
      <c r="U207" s="70">
        <f>ROUND(Z207*$H$2,2)/100</f>
        <v>0</v>
      </c>
      <c r="V207" s="78">
        <f>SUM(T207:U207)</f>
        <v>139.26999999999998</v>
      </c>
      <c r="X207" s="70">
        <v>104.35</v>
      </c>
      <c r="Y207" s="70">
        <v>34.92</v>
      </c>
      <c r="Z207" s="70">
        <v>139.27000000000001</v>
      </c>
      <c r="AA207" s="79"/>
      <c r="AB207" s="80">
        <f t="shared" si="86"/>
        <v>9.9999999999909051E-3</v>
      </c>
    </row>
    <row r="208" spans="1:28" s="34" customFormat="1" ht="33.75" x14ac:dyDescent="0.25">
      <c r="A208" s="66" t="s">
        <v>15900</v>
      </c>
      <c r="B208" s="67" t="s">
        <v>21335</v>
      </c>
      <c r="C208" s="68"/>
      <c r="D208" s="69"/>
      <c r="E208" s="70"/>
      <c r="F208" s="71"/>
      <c r="G208" s="39"/>
      <c r="H208" s="70"/>
      <c r="I208" s="70"/>
      <c r="J208" s="70"/>
      <c r="K208" s="70"/>
      <c r="L208" s="76"/>
      <c r="N208" s="70"/>
      <c r="O208" s="70"/>
      <c r="P208" s="70"/>
      <c r="Q208" s="64"/>
      <c r="R208" s="70"/>
      <c r="S208" s="70"/>
      <c r="T208" s="70"/>
      <c r="U208" s="70"/>
      <c r="V208" s="78"/>
      <c r="X208" s="70"/>
      <c r="Y208" s="70"/>
      <c r="Z208" s="70"/>
      <c r="AA208" s="79"/>
      <c r="AB208" s="80">
        <f t="shared" si="86"/>
        <v>0</v>
      </c>
    </row>
    <row r="209" spans="1:28" ht="33.75" x14ac:dyDescent="0.25">
      <c r="A209" s="72" t="s">
        <v>15901</v>
      </c>
      <c r="B209" s="73" t="s">
        <v>21336</v>
      </c>
      <c r="C209" s="74" t="s">
        <v>15719</v>
      </c>
      <c r="D209" s="75">
        <v>0</v>
      </c>
      <c r="E209" s="70">
        <v>4.9400000000000004</v>
      </c>
      <c r="F209" s="76">
        <f>ROUND(D209*E209,2)</f>
        <v>0</v>
      </c>
      <c r="G209" s="77"/>
      <c r="H209" s="70">
        <f t="shared" ref="H209:I213" si="89">ROUND(N209+(N209*$H$2/100),2)</f>
        <v>1.53</v>
      </c>
      <c r="I209" s="70">
        <f t="shared" si="89"/>
        <v>3.41</v>
      </c>
      <c r="J209" s="70">
        <f>H209+I209</f>
        <v>4.9400000000000004</v>
      </c>
      <c r="K209" s="70">
        <v>0</v>
      </c>
      <c r="L209" s="76">
        <f>SUM(J209:K209)</f>
        <v>4.9400000000000004</v>
      </c>
      <c r="N209" s="70">
        <v>1.53</v>
      </c>
      <c r="O209" s="70">
        <v>3.41</v>
      </c>
      <c r="P209" s="70">
        <f>SUM(N209:O209)</f>
        <v>4.9400000000000004</v>
      </c>
      <c r="Q209" s="64"/>
      <c r="R209" s="70">
        <f t="shared" ref="R209:S213" si="90">X209</f>
        <v>1.53</v>
      </c>
      <c r="S209" s="70">
        <f t="shared" si="90"/>
        <v>3.41</v>
      </c>
      <c r="T209" s="70">
        <f>R209+S209</f>
        <v>4.9400000000000004</v>
      </c>
      <c r="U209" s="70">
        <f>ROUND(Z209*$H$2,2)/100</f>
        <v>0</v>
      </c>
      <c r="V209" s="78">
        <f>SUM(T209:U209)</f>
        <v>4.9400000000000004</v>
      </c>
      <c r="X209" s="70">
        <v>1.53</v>
      </c>
      <c r="Y209" s="70">
        <v>3.41</v>
      </c>
      <c r="Z209" s="70">
        <v>4.9400000000000004</v>
      </c>
      <c r="AA209" s="79"/>
      <c r="AB209" s="80">
        <f t="shared" si="86"/>
        <v>0</v>
      </c>
    </row>
    <row r="210" spans="1:28" ht="33.75" x14ac:dyDescent="0.25">
      <c r="A210" s="72" t="s">
        <v>15902</v>
      </c>
      <c r="B210" s="73" t="s">
        <v>21337</v>
      </c>
      <c r="C210" s="74" t="s">
        <v>15719</v>
      </c>
      <c r="D210" s="75">
        <v>0</v>
      </c>
      <c r="E210" s="70">
        <v>2.44</v>
      </c>
      <c r="F210" s="76">
        <f>ROUND(D210*E210,2)</f>
        <v>0</v>
      </c>
      <c r="G210" s="77"/>
      <c r="H210" s="70">
        <f t="shared" si="89"/>
        <v>2.3199999999999998</v>
      </c>
      <c r="I210" s="70">
        <f t="shared" si="89"/>
        <v>0.12</v>
      </c>
      <c r="J210" s="70">
        <f>H210+I210</f>
        <v>2.44</v>
      </c>
      <c r="K210" s="70">
        <v>0</v>
      </c>
      <c r="L210" s="76">
        <f>SUM(J210:K210)</f>
        <v>2.44</v>
      </c>
      <c r="N210" s="70">
        <v>2.3200000000000003</v>
      </c>
      <c r="O210" s="70">
        <v>0.12</v>
      </c>
      <c r="P210" s="70">
        <f>SUM(N210:O210)</f>
        <v>2.4400000000000004</v>
      </c>
      <c r="Q210" s="64"/>
      <c r="R210" s="70">
        <f t="shared" si="90"/>
        <v>2.3199999999999998</v>
      </c>
      <c r="S210" s="70">
        <f t="shared" si="90"/>
        <v>0.11</v>
      </c>
      <c r="T210" s="70">
        <f>R210+S210</f>
        <v>2.4299999999999997</v>
      </c>
      <c r="U210" s="70">
        <f>ROUND(Z210*$H$2,2)/100</f>
        <v>0</v>
      </c>
      <c r="V210" s="78">
        <f>SUM(T210:U210)</f>
        <v>2.4299999999999997</v>
      </c>
      <c r="X210" s="70">
        <v>2.3199999999999998</v>
      </c>
      <c r="Y210" s="70">
        <v>0.11</v>
      </c>
      <c r="Z210" s="70">
        <v>2.4300000000000002</v>
      </c>
      <c r="AA210" s="79"/>
      <c r="AB210" s="80">
        <f t="shared" si="86"/>
        <v>1.0000000000000231E-2</v>
      </c>
    </row>
    <row r="211" spans="1:28" x14ac:dyDescent="0.25">
      <c r="A211" s="72" t="s">
        <v>15903</v>
      </c>
      <c r="B211" s="73" t="s">
        <v>21338</v>
      </c>
      <c r="C211" s="74" t="s">
        <v>15719</v>
      </c>
      <c r="D211" s="75">
        <v>0</v>
      </c>
      <c r="E211" s="70">
        <v>2.6</v>
      </c>
      <c r="F211" s="76">
        <f>ROUND(D211*E211,2)</f>
        <v>0</v>
      </c>
      <c r="G211" s="77"/>
      <c r="H211" s="70">
        <f t="shared" si="89"/>
        <v>2.48</v>
      </c>
      <c r="I211" s="70">
        <f t="shared" si="89"/>
        <v>0.12</v>
      </c>
      <c r="J211" s="70">
        <f>H211+I211</f>
        <v>2.6</v>
      </c>
      <c r="K211" s="70">
        <v>0</v>
      </c>
      <c r="L211" s="76">
        <f>SUM(J211:K211)</f>
        <v>2.6</v>
      </c>
      <c r="N211" s="70">
        <v>2.48</v>
      </c>
      <c r="O211" s="70">
        <v>0.12</v>
      </c>
      <c r="P211" s="70">
        <f>SUM(N211:O211)</f>
        <v>2.6</v>
      </c>
      <c r="Q211" s="64"/>
      <c r="R211" s="70">
        <f t="shared" si="90"/>
        <v>2.48</v>
      </c>
      <c r="S211" s="70">
        <f t="shared" si="90"/>
        <v>0.11</v>
      </c>
      <c r="T211" s="70">
        <f>R211+S211</f>
        <v>2.59</v>
      </c>
      <c r="U211" s="70">
        <f>ROUND(Z211*$H$2,2)/100</f>
        <v>0</v>
      </c>
      <c r="V211" s="78">
        <f>SUM(T211:U211)</f>
        <v>2.59</v>
      </c>
      <c r="X211" s="70">
        <v>2.48</v>
      </c>
      <c r="Y211" s="70">
        <v>0.11</v>
      </c>
      <c r="Z211" s="70">
        <v>2.59</v>
      </c>
      <c r="AA211" s="79"/>
      <c r="AB211" s="80">
        <f t="shared" si="86"/>
        <v>1.0000000000000231E-2</v>
      </c>
    </row>
    <row r="212" spans="1:28" ht="22.5" x14ac:dyDescent="0.25">
      <c r="A212" s="72" t="s">
        <v>15904</v>
      </c>
      <c r="B212" s="73" t="s">
        <v>21339</v>
      </c>
      <c r="C212" s="74" t="s">
        <v>15679</v>
      </c>
      <c r="D212" s="75">
        <v>0</v>
      </c>
      <c r="E212" s="70">
        <v>56.45</v>
      </c>
      <c r="F212" s="76">
        <f>ROUND(D212*E212,2)</f>
        <v>0</v>
      </c>
      <c r="G212" s="29"/>
      <c r="H212" s="70">
        <f t="shared" si="89"/>
        <v>50.3</v>
      </c>
      <c r="I212" s="70">
        <f t="shared" si="89"/>
        <v>6.15</v>
      </c>
      <c r="J212" s="70">
        <f>H212+I212</f>
        <v>56.449999999999996</v>
      </c>
      <c r="K212" s="70">
        <v>0</v>
      </c>
      <c r="L212" s="76">
        <f>SUM(J212:K212)</f>
        <v>56.449999999999996</v>
      </c>
      <c r="N212" s="70">
        <v>50.3</v>
      </c>
      <c r="O212" s="70">
        <v>6.15</v>
      </c>
      <c r="P212" s="70">
        <f>SUM(N212:O212)</f>
        <v>56.449999999999996</v>
      </c>
      <c r="Q212" s="64"/>
      <c r="R212" s="70">
        <f t="shared" si="90"/>
        <v>50.3</v>
      </c>
      <c r="S212" s="70">
        <f t="shared" si="90"/>
        <v>6.15</v>
      </c>
      <c r="T212" s="70">
        <f>R212+S212</f>
        <v>56.449999999999996</v>
      </c>
      <c r="U212" s="70">
        <f>ROUND(Z212*$H$2,2)/100</f>
        <v>0</v>
      </c>
      <c r="V212" s="78">
        <f>SUM(T212:U212)</f>
        <v>56.449999999999996</v>
      </c>
      <c r="X212" s="70">
        <v>50.3</v>
      </c>
      <c r="Y212" s="70">
        <v>6.15</v>
      </c>
      <c r="Z212" s="70">
        <v>56.45</v>
      </c>
      <c r="AA212" s="79"/>
      <c r="AB212" s="80">
        <f t="shared" si="86"/>
        <v>0</v>
      </c>
    </row>
    <row r="213" spans="1:28" x14ac:dyDescent="0.25">
      <c r="A213" s="72" t="s">
        <v>15905</v>
      </c>
      <c r="B213" s="73" t="s">
        <v>21340</v>
      </c>
      <c r="C213" s="74" t="s">
        <v>15679</v>
      </c>
      <c r="D213" s="75">
        <v>0</v>
      </c>
      <c r="E213" s="70">
        <v>66.47</v>
      </c>
      <c r="F213" s="76">
        <f>ROUND(D213*E213,2)</f>
        <v>0</v>
      </c>
      <c r="G213" s="77"/>
      <c r="H213" s="70">
        <f t="shared" si="89"/>
        <v>59.23</v>
      </c>
      <c r="I213" s="70">
        <f t="shared" si="89"/>
        <v>7.24</v>
      </c>
      <c r="J213" s="70">
        <f>H213+I213</f>
        <v>66.47</v>
      </c>
      <c r="K213" s="70">
        <v>0</v>
      </c>
      <c r="L213" s="76">
        <f>SUM(J213:K213)</f>
        <v>66.47</v>
      </c>
      <c r="N213" s="70">
        <v>59.230000000000004</v>
      </c>
      <c r="O213" s="70">
        <v>7.24</v>
      </c>
      <c r="P213" s="70">
        <f>SUM(N213:O213)</f>
        <v>66.47</v>
      </c>
      <c r="Q213" s="64"/>
      <c r="R213" s="70">
        <f t="shared" si="90"/>
        <v>59.23</v>
      </c>
      <c r="S213" s="70">
        <f t="shared" si="90"/>
        <v>7.24</v>
      </c>
      <c r="T213" s="70">
        <f>R213+S213</f>
        <v>66.47</v>
      </c>
      <c r="U213" s="70">
        <f>ROUND(Z213*$H$2,2)/100</f>
        <v>0</v>
      </c>
      <c r="V213" s="78">
        <f>SUM(T213:U213)</f>
        <v>66.47</v>
      </c>
      <c r="X213" s="70">
        <v>59.23</v>
      </c>
      <c r="Y213" s="70">
        <v>7.24</v>
      </c>
      <c r="Z213" s="70">
        <v>66.47</v>
      </c>
      <c r="AA213" s="79"/>
      <c r="AB213" s="80">
        <f t="shared" si="86"/>
        <v>0</v>
      </c>
    </row>
    <row r="214" spans="1:28" x14ac:dyDescent="0.25">
      <c r="A214" s="66" t="s">
        <v>15906</v>
      </c>
      <c r="B214" s="67" t="s">
        <v>21341</v>
      </c>
      <c r="C214" s="68"/>
      <c r="D214" s="69"/>
      <c r="E214" s="70"/>
      <c r="F214" s="71"/>
      <c r="H214" s="70"/>
      <c r="I214" s="70"/>
      <c r="J214" s="70"/>
      <c r="K214" s="70"/>
      <c r="L214" s="76"/>
      <c r="N214" s="70"/>
      <c r="O214" s="70"/>
      <c r="P214" s="70"/>
      <c r="Q214" s="64"/>
      <c r="R214" s="70"/>
      <c r="S214" s="70"/>
      <c r="T214" s="70"/>
      <c r="U214" s="70"/>
      <c r="V214" s="78"/>
      <c r="X214" s="70"/>
      <c r="Y214" s="70"/>
      <c r="Z214" s="70"/>
      <c r="AA214" s="79"/>
      <c r="AB214" s="80">
        <f t="shared" si="86"/>
        <v>0</v>
      </c>
    </row>
    <row r="215" spans="1:28" x14ac:dyDescent="0.25">
      <c r="A215" s="72" t="s">
        <v>15907</v>
      </c>
      <c r="B215" s="73" t="s">
        <v>21342</v>
      </c>
      <c r="C215" s="74" t="s">
        <v>15719</v>
      </c>
      <c r="D215" s="75">
        <v>0</v>
      </c>
      <c r="E215" s="70">
        <v>9.2800000000000011</v>
      </c>
      <c r="F215" s="76">
        <f>ROUND(D215*E215,2)</f>
        <v>0</v>
      </c>
      <c r="G215" s="77"/>
      <c r="H215" s="70">
        <f t="shared" ref="H215:I218" si="91">ROUND(N215+(N215*$H$2/100),2)</f>
        <v>5.35</v>
      </c>
      <c r="I215" s="70">
        <f t="shared" si="91"/>
        <v>3.93</v>
      </c>
      <c r="J215" s="70">
        <f>H215+I215</f>
        <v>9.2799999999999994</v>
      </c>
      <c r="K215" s="70">
        <v>0</v>
      </c>
      <c r="L215" s="76">
        <f>SUM(J215:K215)</f>
        <v>9.2799999999999994</v>
      </c>
      <c r="N215" s="70">
        <v>5.3499999999999988</v>
      </c>
      <c r="O215" s="70">
        <v>3.9299999999999997</v>
      </c>
      <c r="P215" s="70">
        <f>SUM(N215:O215)</f>
        <v>9.2799999999999976</v>
      </c>
      <c r="Q215" s="64"/>
      <c r="R215" s="70">
        <f t="shared" ref="R215:S218" si="92">X215</f>
        <v>5.35</v>
      </c>
      <c r="S215" s="70">
        <f t="shared" si="92"/>
        <v>3.93</v>
      </c>
      <c r="T215" s="70">
        <f>R215+S215</f>
        <v>9.2799999999999994</v>
      </c>
      <c r="U215" s="70">
        <f>ROUND(Z215*$H$2,2)/100</f>
        <v>0</v>
      </c>
      <c r="V215" s="78">
        <f>SUM(T215:U215)</f>
        <v>9.2799999999999994</v>
      </c>
      <c r="X215" s="70">
        <v>5.35</v>
      </c>
      <c r="Y215" s="70">
        <v>3.93</v>
      </c>
      <c r="Z215" s="70">
        <v>9.2799999999999994</v>
      </c>
      <c r="AA215" s="79"/>
      <c r="AB215" s="80">
        <f t="shared" si="86"/>
        <v>0</v>
      </c>
    </row>
    <row r="216" spans="1:28" x14ac:dyDescent="0.25">
      <c r="A216" s="72" t="s">
        <v>15908</v>
      </c>
      <c r="B216" s="73" t="s">
        <v>21343</v>
      </c>
      <c r="C216" s="74" t="s">
        <v>15747</v>
      </c>
      <c r="D216" s="75">
        <v>0</v>
      </c>
      <c r="E216" s="70">
        <v>0.89</v>
      </c>
      <c r="F216" s="76">
        <f>ROUND(D216*E216,2)</f>
        <v>0</v>
      </c>
      <c r="G216" s="77"/>
      <c r="H216" s="70">
        <f t="shared" si="91"/>
        <v>0.61</v>
      </c>
      <c r="I216" s="70">
        <f t="shared" si="91"/>
        <v>0.28000000000000003</v>
      </c>
      <c r="J216" s="70">
        <f>H216+I216</f>
        <v>0.89</v>
      </c>
      <c r="K216" s="70">
        <v>0</v>
      </c>
      <c r="L216" s="76">
        <f>SUM(J216:K216)</f>
        <v>0.89</v>
      </c>
      <c r="N216" s="70">
        <v>0.61</v>
      </c>
      <c r="O216" s="70">
        <v>0.28000000000000003</v>
      </c>
      <c r="P216" s="70">
        <f>SUM(N216:O216)</f>
        <v>0.89</v>
      </c>
      <c r="Q216" s="64"/>
      <c r="R216" s="70">
        <f t="shared" si="92"/>
        <v>0.61</v>
      </c>
      <c r="S216" s="70">
        <f t="shared" si="92"/>
        <v>0.28000000000000003</v>
      </c>
      <c r="T216" s="70">
        <f>R216+S216</f>
        <v>0.89</v>
      </c>
      <c r="U216" s="70">
        <f>ROUND(Z216*$H$2,2)/100</f>
        <v>0</v>
      </c>
      <c r="V216" s="78">
        <f>SUM(T216:U216)</f>
        <v>0.89</v>
      </c>
      <c r="X216" s="70">
        <v>0.61</v>
      </c>
      <c r="Y216" s="70">
        <v>0.28000000000000003</v>
      </c>
      <c r="Z216" s="70">
        <v>0.89</v>
      </c>
      <c r="AA216" s="79"/>
      <c r="AB216" s="80">
        <f t="shared" si="86"/>
        <v>0</v>
      </c>
    </row>
    <row r="217" spans="1:28" x14ac:dyDescent="0.25">
      <c r="A217" s="72" t="s">
        <v>15909</v>
      </c>
      <c r="B217" s="73" t="s">
        <v>21344</v>
      </c>
      <c r="C217" s="74" t="s">
        <v>15747</v>
      </c>
      <c r="D217" s="75">
        <v>0</v>
      </c>
      <c r="E217" s="70">
        <v>0.89</v>
      </c>
      <c r="F217" s="76">
        <f>ROUND(D217*E217,2)</f>
        <v>0</v>
      </c>
      <c r="G217" s="77"/>
      <c r="H217" s="70">
        <f t="shared" si="91"/>
        <v>0.61</v>
      </c>
      <c r="I217" s="70">
        <f t="shared" si="91"/>
        <v>0.28000000000000003</v>
      </c>
      <c r="J217" s="70">
        <f>H217+I217</f>
        <v>0.89</v>
      </c>
      <c r="K217" s="70">
        <v>0</v>
      </c>
      <c r="L217" s="76">
        <f>SUM(J217:K217)</f>
        <v>0.89</v>
      </c>
      <c r="N217" s="70">
        <v>0.61</v>
      </c>
      <c r="O217" s="70">
        <v>0.28000000000000003</v>
      </c>
      <c r="P217" s="70">
        <f>SUM(N217:O217)</f>
        <v>0.89</v>
      </c>
      <c r="Q217" s="64"/>
      <c r="R217" s="70">
        <f t="shared" si="92"/>
        <v>0.61</v>
      </c>
      <c r="S217" s="70">
        <f t="shared" si="92"/>
        <v>0.28000000000000003</v>
      </c>
      <c r="T217" s="70">
        <f>R217+S217</f>
        <v>0.89</v>
      </c>
      <c r="U217" s="70">
        <f>ROUND(Z217*$H$2,2)/100</f>
        <v>0</v>
      </c>
      <c r="V217" s="78">
        <f>SUM(T217:U217)</f>
        <v>0.89</v>
      </c>
      <c r="X217" s="70">
        <v>0.61</v>
      </c>
      <c r="Y217" s="70">
        <v>0.28000000000000003</v>
      </c>
      <c r="Z217" s="70">
        <v>0.89</v>
      </c>
      <c r="AA217" s="79"/>
      <c r="AB217" s="80">
        <f t="shared" si="86"/>
        <v>0</v>
      </c>
    </row>
    <row r="218" spans="1:28" x14ac:dyDescent="0.25">
      <c r="A218" s="72" t="s">
        <v>15910</v>
      </c>
      <c r="B218" s="73" t="s">
        <v>15912</v>
      </c>
      <c r="C218" s="74" t="s">
        <v>15719</v>
      </c>
      <c r="D218" s="75">
        <v>0</v>
      </c>
      <c r="E218" s="70">
        <v>1.1400000000000001</v>
      </c>
      <c r="F218" s="76">
        <f>ROUND(D218*E218,2)</f>
        <v>0</v>
      </c>
      <c r="G218" s="77"/>
      <c r="H218" s="70">
        <f t="shared" si="91"/>
        <v>0.56000000000000005</v>
      </c>
      <c r="I218" s="70">
        <f t="shared" si="91"/>
        <v>0.57999999999999996</v>
      </c>
      <c r="J218" s="70">
        <f>H218+I218</f>
        <v>1.1400000000000001</v>
      </c>
      <c r="K218" s="70">
        <v>0</v>
      </c>
      <c r="L218" s="76">
        <f>SUM(J218:K218)</f>
        <v>1.1400000000000001</v>
      </c>
      <c r="N218" s="70">
        <v>0.56000000000000005</v>
      </c>
      <c r="O218" s="70">
        <v>0.58000000000000007</v>
      </c>
      <c r="P218" s="70">
        <f>SUM(N218:O218)</f>
        <v>1.1400000000000001</v>
      </c>
      <c r="Q218" s="64"/>
      <c r="R218" s="70">
        <f t="shared" si="92"/>
        <v>0.56000000000000005</v>
      </c>
      <c r="S218" s="70">
        <f t="shared" si="92"/>
        <v>0.56000000000000005</v>
      </c>
      <c r="T218" s="70">
        <f>R218+S218</f>
        <v>1.1200000000000001</v>
      </c>
      <c r="U218" s="70">
        <f>ROUND(Z218*$H$2,2)/100</f>
        <v>0</v>
      </c>
      <c r="V218" s="78">
        <f>SUM(T218:U218)</f>
        <v>1.1200000000000001</v>
      </c>
      <c r="X218" s="70">
        <v>0.56000000000000005</v>
      </c>
      <c r="Y218" s="70">
        <v>0.56000000000000005</v>
      </c>
      <c r="Z218" s="70">
        <v>1.1200000000000001</v>
      </c>
      <c r="AA218" s="79"/>
      <c r="AB218" s="80">
        <f t="shared" si="86"/>
        <v>2.0000000000000018E-2</v>
      </c>
    </row>
    <row r="219" spans="1:28" x14ac:dyDescent="0.25">
      <c r="A219" s="66" t="s">
        <v>15911</v>
      </c>
      <c r="B219" s="67" t="s">
        <v>21345</v>
      </c>
      <c r="C219" s="68"/>
      <c r="D219" s="69"/>
      <c r="E219" s="70"/>
      <c r="F219" s="71"/>
      <c r="H219" s="70"/>
      <c r="I219" s="70"/>
      <c r="J219" s="70"/>
      <c r="K219" s="70"/>
      <c r="L219" s="76"/>
      <c r="N219" s="70"/>
      <c r="O219" s="70"/>
      <c r="P219" s="70"/>
      <c r="Q219" s="64"/>
      <c r="R219" s="70"/>
      <c r="S219" s="70"/>
      <c r="T219" s="70"/>
      <c r="U219" s="70"/>
      <c r="V219" s="78"/>
      <c r="X219" s="70"/>
      <c r="Y219" s="70"/>
      <c r="Z219" s="70"/>
      <c r="AA219" s="79"/>
      <c r="AB219" s="80">
        <f t="shared" si="86"/>
        <v>0</v>
      </c>
    </row>
    <row r="220" spans="1:28" x14ac:dyDescent="0.25">
      <c r="A220" s="66" t="s">
        <v>15913</v>
      </c>
      <c r="B220" s="67" t="s">
        <v>21346</v>
      </c>
      <c r="C220" s="68"/>
      <c r="D220" s="69"/>
      <c r="E220" s="70"/>
      <c r="F220" s="71"/>
      <c r="H220" s="70"/>
      <c r="I220" s="70"/>
      <c r="J220" s="70"/>
      <c r="K220" s="70"/>
      <c r="L220" s="76"/>
      <c r="N220" s="70"/>
      <c r="O220" s="70"/>
      <c r="P220" s="70"/>
      <c r="Q220" s="64"/>
      <c r="R220" s="70"/>
      <c r="S220" s="70"/>
      <c r="T220" s="70"/>
      <c r="U220" s="70"/>
      <c r="V220" s="78"/>
      <c r="X220" s="70"/>
      <c r="Y220" s="70"/>
      <c r="Z220" s="70"/>
      <c r="AA220" s="79"/>
      <c r="AB220" s="80">
        <f t="shared" si="86"/>
        <v>0</v>
      </c>
    </row>
    <row r="221" spans="1:28" x14ac:dyDescent="0.25">
      <c r="A221" s="72" t="s">
        <v>15914</v>
      </c>
      <c r="B221" s="73" t="s">
        <v>21347</v>
      </c>
      <c r="C221" s="74" t="s">
        <v>15679</v>
      </c>
      <c r="D221" s="75">
        <v>0</v>
      </c>
      <c r="E221" s="70">
        <v>150.13</v>
      </c>
      <c r="F221" s="76">
        <f t="shared" ref="F221:F231" si="93">ROUND(D221*E221,2)</f>
        <v>0</v>
      </c>
      <c r="G221" s="77"/>
      <c r="H221" s="70">
        <f t="shared" ref="H221:I231" si="94">ROUND(N221+(N221*$H$2/100),2)</f>
        <v>0</v>
      </c>
      <c r="I221" s="70">
        <f t="shared" si="94"/>
        <v>150.13</v>
      </c>
      <c r="J221" s="70">
        <f t="shared" ref="J221:J231" si="95">H221+I221</f>
        <v>150.13</v>
      </c>
      <c r="K221" s="70">
        <v>0</v>
      </c>
      <c r="L221" s="76">
        <f t="shared" ref="L221:L231" si="96">SUM(J221:K221)</f>
        <v>150.13</v>
      </c>
      <c r="N221" s="70">
        <v>0</v>
      </c>
      <c r="O221" s="70">
        <v>150.13</v>
      </c>
      <c r="P221" s="70">
        <f t="shared" ref="P221:P231" si="97">SUM(N221:O221)</f>
        <v>150.13</v>
      </c>
      <c r="Q221" s="64"/>
      <c r="R221" s="70">
        <f t="shared" ref="R221:S231" si="98">X221</f>
        <v>0</v>
      </c>
      <c r="S221" s="70">
        <f t="shared" si="98"/>
        <v>150.15</v>
      </c>
      <c r="T221" s="70">
        <f t="shared" ref="T221:T231" si="99">R221+S221</f>
        <v>150.15</v>
      </c>
      <c r="U221" s="70">
        <f t="shared" ref="U221:U231" si="100">ROUND(Z221*$H$2,2)/100</f>
        <v>0</v>
      </c>
      <c r="V221" s="78">
        <f t="shared" ref="V221:V231" si="101">SUM(T221:U221)</f>
        <v>150.15</v>
      </c>
      <c r="X221" s="70">
        <v>0</v>
      </c>
      <c r="Y221" s="70">
        <v>150.15</v>
      </c>
      <c r="Z221" s="70">
        <v>150.15</v>
      </c>
      <c r="AA221" s="79"/>
      <c r="AB221" s="80">
        <f t="shared" si="86"/>
        <v>-2.0000000000010232E-2</v>
      </c>
    </row>
    <row r="222" spans="1:28" ht="22.5" x14ac:dyDescent="0.25">
      <c r="A222" s="72" t="s">
        <v>15915</v>
      </c>
      <c r="B222" s="73" t="s">
        <v>21348</v>
      </c>
      <c r="C222" s="74" t="s">
        <v>15679</v>
      </c>
      <c r="D222" s="75">
        <v>0</v>
      </c>
      <c r="E222" s="70">
        <v>272.97000000000003</v>
      </c>
      <c r="F222" s="76">
        <f t="shared" si="93"/>
        <v>0</v>
      </c>
      <c r="G222" s="77"/>
      <c r="H222" s="70">
        <f t="shared" si="94"/>
        <v>0</v>
      </c>
      <c r="I222" s="70">
        <f t="shared" si="94"/>
        <v>272.97000000000003</v>
      </c>
      <c r="J222" s="70">
        <f t="shared" si="95"/>
        <v>272.97000000000003</v>
      </c>
      <c r="K222" s="70">
        <v>0</v>
      </c>
      <c r="L222" s="76">
        <f t="shared" si="96"/>
        <v>272.97000000000003</v>
      </c>
      <c r="N222" s="70">
        <v>0</v>
      </c>
      <c r="O222" s="70">
        <v>272.97000000000003</v>
      </c>
      <c r="P222" s="70">
        <f t="shared" si="97"/>
        <v>272.97000000000003</v>
      </c>
      <c r="Q222" s="64"/>
      <c r="R222" s="70">
        <f t="shared" si="98"/>
        <v>0</v>
      </c>
      <c r="S222" s="70">
        <f t="shared" si="98"/>
        <v>273</v>
      </c>
      <c r="T222" s="70">
        <f t="shared" si="99"/>
        <v>273</v>
      </c>
      <c r="U222" s="70">
        <f t="shared" si="100"/>
        <v>0</v>
      </c>
      <c r="V222" s="78">
        <f t="shared" si="101"/>
        <v>273</v>
      </c>
      <c r="X222" s="70">
        <v>0</v>
      </c>
      <c r="Y222" s="70">
        <v>273</v>
      </c>
      <c r="Z222" s="70">
        <v>273</v>
      </c>
      <c r="AA222" s="79"/>
      <c r="AB222" s="80">
        <f t="shared" si="86"/>
        <v>-2.9999999999972715E-2</v>
      </c>
    </row>
    <row r="223" spans="1:28" ht="33.75" x14ac:dyDescent="0.25">
      <c r="A223" s="72" t="s">
        <v>15916</v>
      </c>
      <c r="B223" s="73" t="s">
        <v>21349</v>
      </c>
      <c r="C223" s="74" t="s">
        <v>15719</v>
      </c>
      <c r="D223" s="75">
        <v>0</v>
      </c>
      <c r="E223" s="70">
        <v>20.47</v>
      </c>
      <c r="F223" s="76">
        <f t="shared" si="93"/>
        <v>0</v>
      </c>
      <c r="G223" s="77"/>
      <c r="H223" s="70">
        <f t="shared" si="94"/>
        <v>0</v>
      </c>
      <c r="I223" s="70">
        <f t="shared" si="94"/>
        <v>20.47</v>
      </c>
      <c r="J223" s="70">
        <f t="shared" si="95"/>
        <v>20.47</v>
      </c>
      <c r="K223" s="70">
        <v>0</v>
      </c>
      <c r="L223" s="76">
        <f t="shared" si="96"/>
        <v>20.47</v>
      </c>
      <c r="N223" s="70">
        <v>0</v>
      </c>
      <c r="O223" s="70">
        <v>20.47</v>
      </c>
      <c r="P223" s="70">
        <f t="shared" si="97"/>
        <v>20.47</v>
      </c>
      <c r="Q223" s="64"/>
      <c r="R223" s="70">
        <f t="shared" si="98"/>
        <v>0</v>
      </c>
      <c r="S223" s="70">
        <f t="shared" si="98"/>
        <v>20.48</v>
      </c>
      <c r="T223" s="70">
        <f t="shared" si="99"/>
        <v>20.48</v>
      </c>
      <c r="U223" s="70">
        <f t="shared" si="100"/>
        <v>0</v>
      </c>
      <c r="V223" s="78">
        <f t="shared" si="101"/>
        <v>20.48</v>
      </c>
      <c r="X223" s="70">
        <v>0</v>
      </c>
      <c r="Y223" s="70">
        <v>20.48</v>
      </c>
      <c r="Z223" s="70">
        <v>20.48</v>
      </c>
      <c r="AA223" s="79"/>
      <c r="AB223" s="80">
        <f t="shared" si="86"/>
        <v>-1.0000000000001563E-2</v>
      </c>
    </row>
    <row r="224" spans="1:28" ht="22.5" x14ac:dyDescent="0.25">
      <c r="A224" s="72" t="s">
        <v>15917</v>
      </c>
      <c r="B224" s="73" t="s">
        <v>21350</v>
      </c>
      <c r="C224" s="74" t="s">
        <v>15679</v>
      </c>
      <c r="D224" s="75">
        <v>0</v>
      </c>
      <c r="E224" s="70">
        <v>352.72</v>
      </c>
      <c r="F224" s="76">
        <f t="shared" si="93"/>
        <v>0</v>
      </c>
      <c r="G224" s="77"/>
      <c r="H224" s="70">
        <f t="shared" si="94"/>
        <v>270.83</v>
      </c>
      <c r="I224" s="70">
        <f t="shared" si="94"/>
        <v>81.89</v>
      </c>
      <c r="J224" s="70">
        <f t="shared" si="95"/>
        <v>352.71999999999997</v>
      </c>
      <c r="K224" s="70">
        <v>0</v>
      </c>
      <c r="L224" s="76">
        <f t="shared" si="96"/>
        <v>352.71999999999997</v>
      </c>
      <c r="N224" s="70">
        <v>270.83000000000004</v>
      </c>
      <c r="O224" s="70">
        <v>81.89</v>
      </c>
      <c r="P224" s="70">
        <f t="shared" si="97"/>
        <v>352.72</v>
      </c>
      <c r="Q224" s="64"/>
      <c r="R224" s="70">
        <f t="shared" si="98"/>
        <v>270.83</v>
      </c>
      <c r="S224" s="70">
        <f t="shared" si="98"/>
        <v>81.900000000000006</v>
      </c>
      <c r="T224" s="70">
        <f t="shared" si="99"/>
        <v>352.73</v>
      </c>
      <c r="U224" s="70">
        <f t="shared" si="100"/>
        <v>0</v>
      </c>
      <c r="V224" s="78">
        <f t="shared" si="101"/>
        <v>352.73</v>
      </c>
      <c r="X224" s="70">
        <v>270.83</v>
      </c>
      <c r="Y224" s="70">
        <v>81.900000000000006</v>
      </c>
      <c r="Z224" s="70">
        <v>352.73</v>
      </c>
      <c r="AA224" s="79"/>
      <c r="AB224" s="80">
        <f t="shared" si="86"/>
        <v>-9.9999999999909051E-3</v>
      </c>
    </row>
    <row r="225" spans="1:28" ht="33.75" x14ac:dyDescent="0.25">
      <c r="A225" s="72" t="s">
        <v>15918</v>
      </c>
      <c r="B225" s="73" t="s">
        <v>21351</v>
      </c>
      <c r="C225" s="74" t="s">
        <v>15679</v>
      </c>
      <c r="D225" s="75">
        <v>0</v>
      </c>
      <c r="E225" s="70">
        <v>340.63</v>
      </c>
      <c r="F225" s="76">
        <f t="shared" si="93"/>
        <v>0</v>
      </c>
      <c r="G225" s="77"/>
      <c r="H225" s="70">
        <f t="shared" si="94"/>
        <v>258.74</v>
      </c>
      <c r="I225" s="70">
        <f t="shared" si="94"/>
        <v>81.89</v>
      </c>
      <c r="J225" s="70">
        <f t="shared" si="95"/>
        <v>340.63</v>
      </c>
      <c r="K225" s="70">
        <v>0</v>
      </c>
      <c r="L225" s="76">
        <f t="shared" si="96"/>
        <v>340.63</v>
      </c>
      <c r="N225" s="70">
        <v>258.74</v>
      </c>
      <c r="O225" s="70">
        <v>81.89</v>
      </c>
      <c r="P225" s="70">
        <f t="shared" si="97"/>
        <v>340.63</v>
      </c>
      <c r="Q225" s="64"/>
      <c r="R225" s="70">
        <f t="shared" si="98"/>
        <v>258.74</v>
      </c>
      <c r="S225" s="70">
        <f t="shared" si="98"/>
        <v>81.900000000000006</v>
      </c>
      <c r="T225" s="70">
        <f t="shared" si="99"/>
        <v>340.64</v>
      </c>
      <c r="U225" s="70">
        <f t="shared" si="100"/>
        <v>0</v>
      </c>
      <c r="V225" s="78">
        <f t="shared" si="101"/>
        <v>340.64</v>
      </c>
      <c r="X225" s="70">
        <v>258.74</v>
      </c>
      <c r="Y225" s="70">
        <v>81.900000000000006</v>
      </c>
      <c r="Z225" s="70">
        <v>340.64</v>
      </c>
      <c r="AA225" s="79"/>
      <c r="AB225" s="80">
        <f t="shared" si="86"/>
        <v>-9.9999999999909051E-3</v>
      </c>
    </row>
    <row r="226" spans="1:28" ht="22.5" x14ac:dyDescent="0.25">
      <c r="A226" s="72" t="s">
        <v>15919</v>
      </c>
      <c r="B226" s="73" t="s">
        <v>21352</v>
      </c>
      <c r="C226" s="74" t="s">
        <v>15679</v>
      </c>
      <c r="D226" s="75">
        <v>0</v>
      </c>
      <c r="E226" s="70">
        <v>196.05</v>
      </c>
      <c r="F226" s="76">
        <f t="shared" si="93"/>
        <v>0</v>
      </c>
      <c r="G226" s="77"/>
      <c r="H226" s="70">
        <f t="shared" si="94"/>
        <v>141.46</v>
      </c>
      <c r="I226" s="70">
        <f t="shared" si="94"/>
        <v>54.59</v>
      </c>
      <c r="J226" s="70">
        <f t="shared" si="95"/>
        <v>196.05</v>
      </c>
      <c r="K226" s="70">
        <v>0</v>
      </c>
      <c r="L226" s="76">
        <f t="shared" si="96"/>
        <v>196.05</v>
      </c>
      <c r="N226" s="70">
        <v>141.46</v>
      </c>
      <c r="O226" s="70">
        <v>54.59</v>
      </c>
      <c r="P226" s="70">
        <f t="shared" si="97"/>
        <v>196.05</v>
      </c>
      <c r="Q226" s="64"/>
      <c r="R226" s="70">
        <f t="shared" si="98"/>
        <v>141.46</v>
      </c>
      <c r="S226" s="70">
        <f t="shared" si="98"/>
        <v>54.6</v>
      </c>
      <c r="T226" s="70">
        <f t="shared" si="99"/>
        <v>196.06</v>
      </c>
      <c r="U226" s="70">
        <f t="shared" si="100"/>
        <v>0</v>
      </c>
      <c r="V226" s="78">
        <f t="shared" si="101"/>
        <v>196.06</v>
      </c>
      <c r="X226" s="70">
        <v>141.46</v>
      </c>
      <c r="Y226" s="70">
        <v>54.6</v>
      </c>
      <c r="Z226" s="70">
        <v>196.06</v>
      </c>
      <c r="AA226" s="79"/>
      <c r="AB226" s="80">
        <f t="shared" si="86"/>
        <v>-9.9999999999909051E-3</v>
      </c>
    </row>
    <row r="227" spans="1:28" ht="33.75" x14ac:dyDescent="0.25">
      <c r="A227" s="72" t="s">
        <v>15920</v>
      </c>
      <c r="B227" s="73" t="s">
        <v>21353</v>
      </c>
      <c r="C227" s="74" t="s">
        <v>15679</v>
      </c>
      <c r="D227" s="75">
        <v>0</v>
      </c>
      <c r="E227" s="70">
        <v>183.96</v>
      </c>
      <c r="F227" s="76">
        <f t="shared" si="93"/>
        <v>0</v>
      </c>
      <c r="G227" s="77"/>
      <c r="H227" s="70">
        <f t="shared" si="94"/>
        <v>129.37</v>
      </c>
      <c r="I227" s="70">
        <f t="shared" si="94"/>
        <v>54.59</v>
      </c>
      <c r="J227" s="70">
        <f t="shared" si="95"/>
        <v>183.96</v>
      </c>
      <c r="K227" s="70">
        <v>0</v>
      </c>
      <c r="L227" s="76">
        <f t="shared" si="96"/>
        <v>183.96</v>
      </c>
      <c r="N227" s="70">
        <v>129.37</v>
      </c>
      <c r="O227" s="70">
        <v>54.59</v>
      </c>
      <c r="P227" s="70">
        <f t="shared" si="97"/>
        <v>183.96</v>
      </c>
      <c r="Q227" s="64"/>
      <c r="R227" s="70">
        <f t="shared" si="98"/>
        <v>129.37</v>
      </c>
      <c r="S227" s="70">
        <f t="shared" si="98"/>
        <v>54.6</v>
      </c>
      <c r="T227" s="70">
        <f t="shared" si="99"/>
        <v>183.97</v>
      </c>
      <c r="U227" s="70">
        <f t="shared" si="100"/>
        <v>0</v>
      </c>
      <c r="V227" s="78">
        <f t="shared" si="101"/>
        <v>183.97</v>
      </c>
      <c r="X227" s="70">
        <v>129.37</v>
      </c>
      <c r="Y227" s="70">
        <v>54.6</v>
      </c>
      <c r="Z227" s="70">
        <v>183.97</v>
      </c>
      <c r="AA227" s="79"/>
      <c r="AB227" s="80">
        <f t="shared" si="86"/>
        <v>-9.9999999999909051E-3</v>
      </c>
    </row>
    <row r="228" spans="1:28" ht="22.5" x14ac:dyDescent="0.25">
      <c r="A228" s="72" t="s">
        <v>15921</v>
      </c>
      <c r="B228" s="73" t="s">
        <v>21354</v>
      </c>
      <c r="C228" s="74" t="s">
        <v>15719</v>
      </c>
      <c r="D228" s="75">
        <v>0</v>
      </c>
      <c r="E228" s="70">
        <v>19.349999999999998</v>
      </c>
      <c r="F228" s="76">
        <f t="shared" si="93"/>
        <v>0</v>
      </c>
      <c r="G228" s="77"/>
      <c r="H228" s="70">
        <f t="shared" si="94"/>
        <v>13.89</v>
      </c>
      <c r="I228" s="70">
        <f t="shared" si="94"/>
        <v>5.46</v>
      </c>
      <c r="J228" s="70">
        <f t="shared" si="95"/>
        <v>19.350000000000001</v>
      </c>
      <c r="K228" s="70">
        <v>0</v>
      </c>
      <c r="L228" s="76">
        <f t="shared" si="96"/>
        <v>19.350000000000001</v>
      </c>
      <c r="N228" s="70">
        <v>13.89</v>
      </c>
      <c r="O228" s="70">
        <v>5.46</v>
      </c>
      <c r="P228" s="70">
        <f t="shared" si="97"/>
        <v>19.350000000000001</v>
      </c>
      <c r="Q228" s="64"/>
      <c r="R228" s="70">
        <f t="shared" si="98"/>
        <v>13.89</v>
      </c>
      <c r="S228" s="70">
        <f t="shared" si="98"/>
        <v>5.46</v>
      </c>
      <c r="T228" s="70">
        <f t="shared" si="99"/>
        <v>19.350000000000001</v>
      </c>
      <c r="U228" s="70">
        <f t="shared" si="100"/>
        <v>0</v>
      </c>
      <c r="V228" s="78">
        <f t="shared" si="101"/>
        <v>19.350000000000001</v>
      </c>
      <c r="X228" s="70">
        <v>13.89</v>
      </c>
      <c r="Y228" s="70">
        <v>5.46</v>
      </c>
      <c r="Z228" s="70">
        <v>19.350000000000001</v>
      </c>
      <c r="AA228" s="79"/>
      <c r="AB228" s="80">
        <f t="shared" si="86"/>
        <v>0</v>
      </c>
    </row>
    <row r="229" spans="1:28" ht="33.75" x14ac:dyDescent="0.25">
      <c r="A229" s="72" t="s">
        <v>15922</v>
      </c>
      <c r="B229" s="73" t="s">
        <v>21355</v>
      </c>
      <c r="C229" s="74" t="s">
        <v>15719</v>
      </c>
      <c r="D229" s="75">
        <v>0</v>
      </c>
      <c r="E229" s="70">
        <v>18.399999999999999</v>
      </c>
      <c r="F229" s="76">
        <f t="shared" si="93"/>
        <v>0</v>
      </c>
      <c r="G229" s="77"/>
      <c r="H229" s="70">
        <f t="shared" si="94"/>
        <v>12.94</v>
      </c>
      <c r="I229" s="70">
        <f t="shared" si="94"/>
        <v>5.46</v>
      </c>
      <c r="J229" s="70">
        <f t="shared" si="95"/>
        <v>18.399999999999999</v>
      </c>
      <c r="K229" s="70">
        <v>0</v>
      </c>
      <c r="L229" s="76">
        <f t="shared" si="96"/>
        <v>18.399999999999999</v>
      </c>
      <c r="N229" s="70">
        <v>12.940000000000001</v>
      </c>
      <c r="O229" s="70">
        <v>5.46</v>
      </c>
      <c r="P229" s="70">
        <f t="shared" si="97"/>
        <v>18.400000000000002</v>
      </c>
      <c r="Q229" s="64"/>
      <c r="R229" s="70">
        <f t="shared" si="98"/>
        <v>12.94</v>
      </c>
      <c r="S229" s="70">
        <f t="shared" si="98"/>
        <v>5.46</v>
      </c>
      <c r="T229" s="70">
        <f t="shared" si="99"/>
        <v>18.399999999999999</v>
      </c>
      <c r="U229" s="70">
        <f t="shared" si="100"/>
        <v>0</v>
      </c>
      <c r="V229" s="78">
        <f t="shared" si="101"/>
        <v>18.399999999999999</v>
      </c>
      <c r="X229" s="70">
        <v>12.94</v>
      </c>
      <c r="Y229" s="70">
        <v>5.46</v>
      </c>
      <c r="Z229" s="70">
        <v>18.399999999999999</v>
      </c>
      <c r="AA229" s="79"/>
      <c r="AB229" s="80">
        <f t="shared" si="86"/>
        <v>0</v>
      </c>
    </row>
    <row r="230" spans="1:28" ht="22.5" x14ac:dyDescent="0.25">
      <c r="A230" s="72" t="s">
        <v>15923</v>
      </c>
      <c r="B230" s="73" t="s">
        <v>21356</v>
      </c>
      <c r="C230" s="74" t="s">
        <v>15679</v>
      </c>
      <c r="D230" s="75">
        <v>0</v>
      </c>
      <c r="E230" s="70">
        <v>193.45000000000002</v>
      </c>
      <c r="F230" s="76">
        <f t="shared" si="93"/>
        <v>0</v>
      </c>
      <c r="G230" s="77"/>
      <c r="H230" s="70">
        <f t="shared" si="94"/>
        <v>138.86000000000001</v>
      </c>
      <c r="I230" s="70">
        <f t="shared" si="94"/>
        <v>54.59</v>
      </c>
      <c r="J230" s="70">
        <f t="shared" si="95"/>
        <v>193.45000000000002</v>
      </c>
      <c r="K230" s="70">
        <v>0</v>
      </c>
      <c r="L230" s="76">
        <f t="shared" si="96"/>
        <v>193.45000000000002</v>
      </c>
      <c r="N230" s="70">
        <v>138.86000000000001</v>
      </c>
      <c r="O230" s="70">
        <v>54.59</v>
      </c>
      <c r="P230" s="70">
        <f t="shared" si="97"/>
        <v>193.45000000000002</v>
      </c>
      <c r="Q230" s="64"/>
      <c r="R230" s="70">
        <f t="shared" si="98"/>
        <v>138.86000000000001</v>
      </c>
      <c r="S230" s="70">
        <f t="shared" si="98"/>
        <v>54.6</v>
      </c>
      <c r="T230" s="70">
        <f t="shared" si="99"/>
        <v>193.46</v>
      </c>
      <c r="U230" s="70">
        <f t="shared" si="100"/>
        <v>0</v>
      </c>
      <c r="V230" s="78">
        <f t="shared" si="101"/>
        <v>193.46</v>
      </c>
      <c r="X230" s="70">
        <v>138.86000000000001</v>
      </c>
      <c r="Y230" s="70">
        <v>54.6</v>
      </c>
      <c r="Z230" s="70">
        <v>193.46</v>
      </c>
      <c r="AA230" s="79"/>
      <c r="AB230" s="80">
        <f t="shared" si="86"/>
        <v>-9.9999999999909051E-3</v>
      </c>
    </row>
    <row r="231" spans="1:28" x14ac:dyDescent="0.25">
      <c r="A231" s="72" t="s">
        <v>15924</v>
      </c>
      <c r="B231" s="73" t="s">
        <v>20469</v>
      </c>
      <c r="C231" s="74" t="s">
        <v>15679</v>
      </c>
      <c r="D231" s="75">
        <v>0</v>
      </c>
      <c r="E231" s="70">
        <v>183.96</v>
      </c>
      <c r="F231" s="76">
        <f t="shared" si="93"/>
        <v>0</v>
      </c>
      <c r="G231" s="77"/>
      <c r="H231" s="70">
        <f t="shared" si="94"/>
        <v>129.37</v>
      </c>
      <c r="I231" s="70">
        <f t="shared" si="94"/>
        <v>54.59</v>
      </c>
      <c r="J231" s="70">
        <f t="shared" si="95"/>
        <v>183.96</v>
      </c>
      <c r="K231" s="70">
        <v>0</v>
      </c>
      <c r="L231" s="76">
        <f t="shared" si="96"/>
        <v>183.96</v>
      </c>
      <c r="N231" s="70">
        <v>129.37</v>
      </c>
      <c r="O231" s="70">
        <v>54.59</v>
      </c>
      <c r="P231" s="70">
        <f t="shared" si="97"/>
        <v>183.96</v>
      </c>
      <c r="Q231" s="64"/>
      <c r="R231" s="70">
        <f t="shared" si="98"/>
        <v>129.37</v>
      </c>
      <c r="S231" s="70">
        <f t="shared" si="98"/>
        <v>54.6</v>
      </c>
      <c r="T231" s="70">
        <f t="shared" si="99"/>
        <v>183.97</v>
      </c>
      <c r="U231" s="70">
        <f t="shared" si="100"/>
        <v>0</v>
      </c>
      <c r="V231" s="78">
        <f t="shared" si="101"/>
        <v>183.97</v>
      </c>
      <c r="X231" s="70">
        <v>129.37</v>
      </c>
      <c r="Y231" s="70">
        <v>54.6</v>
      </c>
      <c r="Z231" s="70">
        <v>183.97</v>
      </c>
      <c r="AA231" s="79"/>
      <c r="AB231" s="80">
        <f t="shared" si="86"/>
        <v>-9.9999999999909051E-3</v>
      </c>
    </row>
    <row r="232" spans="1:28" x14ac:dyDescent="0.25">
      <c r="A232" s="66" t="s">
        <v>15925</v>
      </c>
      <c r="B232" s="67" t="s">
        <v>21357</v>
      </c>
      <c r="C232" s="68"/>
      <c r="D232" s="69"/>
      <c r="E232" s="70"/>
      <c r="F232" s="71"/>
      <c r="H232" s="70"/>
      <c r="I232" s="70"/>
      <c r="J232" s="70"/>
      <c r="K232" s="70"/>
      <c r="L232" s="76"/>
      <c r="N232" s="70"/>
      <c r="O232" s="70"/>
      <c r="P232" s="70"/>
      <c r="Q232" s="64"/>
      <c r="R232" s="70"/>
      <c r="S232" s="70"/>
      <c r="T232" s="70"/>
      <c r="U232" s="70"/>
      <c r="V232" s="78"/>
      <c r="X232" s="70"/>
      <c r="Y232" s="70"/>
      <c r="Z232" s="70"/>
      <c r="AA232" s="79"/>
      <c r="AB232" s="80">
        <f t="shared" si="86"/>
        <v>0</v>
      </c>
    </row>
    <row r="233" spans="1:28" ht="22.5" x14ac:dyDescent="0.25">
      <c r="A233" s="72" t="s">
        <v>15926</v>
      </c>
      <c r="B233" s="73" t="s">
        <v>21358</v>
      </c>
      <c r="C233" s="74" t="s">
        <v>15679</v>
      </c>
      <c r="D233" s="75">
        <v>0</v>
      </c>
      <c r="E233" s="70">
        <v>81.89</v>
      </c>
      <c r="F233" s="76">
        <f>ROUND(D233*E233,2)</f>
        <v>0</v>
      </c>
      <c r="G233" s="77"/>
      <c r="H233" s="70">
        <f>ROUND(N233+(N233*$H$2/100),2)</f>
        <v>0</v>
      </c>
      <c r="I233" s="70">
        <f>ROUND(O233+(O233*$H$2/100),2)</f>
        <v>81.89</v>
      </c>
      <c r="J233" s="70">
        <f>H233+I233</f>
        <v>81.89</v>
      </c>
      <c r="K233" s="70">
        <v>0</v>
      </c>
      <c r="L233" s="76">
        <f>SUM(J233:K233)</f>
        <v>81.89</v>
      </c>
      <c r="N233" s="70">
        <v>0</v>
      </c>
      <c r="O233" s="70">
        <v>81.89</v>
      </c>
      <c r="P233" s="70">
        <f>SUM(N233:O233)</f>
        <v>81.89</v>
      </c>
      <c r="Q233" s="64"/>
      <c r="R233" s="70">
        <f>X233</f>
        <v>0</v>
      </c>
      <c r="S233" s="70">
        <f>Y233</f>
        <v>81.900000000000006</v>
      </c>
      <c r="T233" s="70">
        <f>R233+S233</f>
        <v>81.900000000000006</v>
      </c>
      <c r="U233" s="70">
        <f>ROUND(Z233*$H$2,2)/100</f>
        <v>0</v>
      </c>
      <c r="V233" s="78">
        <f>SUM(T233:U233)</f>
        <v>81.900000000000006</v>
      </c>
      <c r="X233" s="70">
        <v>0</v>
      </c>
      <c r="Y233" s="70">
        <v>81.900000000000006</v>
      </c>
      <c r="Z233" s="70">
        <v>81.900000000000006</v>
      </c>
      <c r="AA233" s="79"/>
      <c r="AB233" s="80">
        <f t="shared" si="86"/>
        <v>-1.0000000000005116E-2</v>
      </c>
    </row>
    <row r="234" spans="1:28" x14ac:dyDescent="0.25">
      <c r="A234" s="72" t="s">
        <v>15927</v>
      </c>
      <c r="B234" s="73" t="s">
        <v>21359</v>
      </c>
      <c r="C234" s="74" t="s">
        <v>15679</v>
      </c>
      <c r="D234" s="75">
        <v>0</v>
      </c>
      <c r="E234" s="70">
        <v>54.59</v>
      </c>
      <c r="F234" s="76">
        <f>ROUND(D234*E234,2)</f>
        <v>0</v>
      </c>
      <c r="G234" s="77"/>
      <c r="H234" s="70">
        <f>ROUND(N234+(N234*$H$2/100),2)</f>
        <v>0</v>
      </c>
      <c r="I234" s="70">
        <f>ROUND(O234+(O234*$H$2/100),2)</f>
        <v>54.59</v>
      </c>
      <c r="J234" s="70">
        <f>H234+I234</f>
        <v>54.59</v>
      </c>
      <c r="K234" s="70">
        <v>0</v>
      </c>
      <c r="L234" s="76">
        <f>SUM(J234:K234)</f>
        <v>54.59</v>
      </c>
      <c r="N234" s="70">
        <v>0</v>
      </c>
      <c r="O234" s="70">
        <v>54.59</v>
      </c>
      <c r="P234" s="70">
        <f>SUM(N234:O234)</f>
        <v>54.59</v>
      </c>
      <c r="Q234" s="64"/>
      <c r="R234" s="70">
        <f>X234</f>
        <v>0</v>
      </c>
      <c r="S234" s="70">
        <f>Y234</f>
        <v>54.6</v>
      </c>
      <c r="T234" s="70">
        <f>R234+S234</f>
        <v>54.6</v>
      </c>
      <c r="U234" s="70">
        <f>ROUND(Z234*$H$2,2)/100</f>
        <v>0</v>
      </c>
      <c r="V234" s="78">
        <f>SUM(T234:U234)</f>
        <v>54.6</v>
      </c>
      <c r="X234" s="70">
        <v>0</v>
      </c>
      <c r="Y234" s="70">
        <v>54.6</v>
      </c>
      <c r="Z234" s="70">
        <v>54.6</v>
      </c>
      <c r="AA234" s="79"/>
      <c r="AB234" s="80">
        <f t="shared" si="86"/>
        <v>-9.9999999999980105E-3</v>
      </c>
    </row>
    <row r="235" spans="1:28" x14ac:dyDescent="0.25">
      <c r="A235" s="66" t="s">
        <v>15928</v>
      </c>
      <c r="B235" s="67" t="s">
        <v>21360</v>
      </c>
      <c r="C235" s="68"/>
      <c r="D235" s="69"/>
      <c r="E235" s="70"/>
      <c r="F235" s="71"/>
      <c r="H235" s="70"/>
      <c r="I235" s="70"/>
      <c r="J235" s="70"/>
      <c r="K235" s="70"/>
      <c r="L235" s="76"/>
      <c r="N235" s="70"/>
      <c r="O235" s="70"/>
      <c r="P235" s="70"/>
      <c r="Q235" s="64"/>
      <c r="R235" s="70"/>
      <c r="S235" s="70"/>
      <c r="T235" s="70"/>
      <c r="U235" s="70"/>
      <c r="V235" s="78"/>
      <c r="X235" s="70"/>
      <c r="Y235" s="70"/>
      <c r="Z235" s="70"/>
      <c r="AA235" s="79"/>
      <c r="AB235" s="80">
        <f t="shared" si="86"/>
        <v>0</v>
      </c>
    </row>
    <row r="236" spans="1:28" ht="22.5" x14ac:dyDescent="0.25">
      <c r="A236" s="72" t="s">
        <v>15929</v>
      </c>
      <c r="B236" s="73" t="s">
        <v>21361</v>
      </c>
      <c r="C236" s="74" t="s">
        <v>15719</v>
      </c>
      <c r="D236" s="75">
        <v>0</v>
      </c>
      <c r="E236" s="70">
        <v>2.04</v>
      </c>
      <c r="F236" s="76">
        <f>ROUND(D236*E236,2)</f>
        <v>0</v>
      </c>
      <c r="G236" s="77"/>
      <c r="H236" s="70">
        <f t="shared" ref="H236:I238" si="102">ROUND(N236+(N236*$H$2/100),2)</f>
        <v>0</v>
      </c>
      <c r="I236" s="70">
        <f t="shared" si="102"/>
        <v>2.04</v>
      </c>
      <c r="J236" s="70">
        <f>H236+I236</f>
        <v>2.04</v>
      </c>
      <c r="K236" s="70">
        <v>0</v>
      </c>
      <c r="L236" s="76">
        <f>SUM(J236:K236)</f>
        <v>2.04</v>
      </c>
      <c r="N236" s="70">
        <v>0</v>
      </c>
      <c r="O236" s="70">
        <v>2.04</v>
      </c>
      <c r="P236" s="70">
        <f>SUM(N236:O236)</f>
        <v>2.04</v>
      </c>
      <c r="Q236" s="64"/>
      <c r="R236" s="70">
        <f t="shared" ref="R236:S238" si="103">X236</f>
        <v>0</v>
      </c>
      <c r="S236" s="70">
        <f t="shared" si="103"/>
        <v>2.0499999999999998</v>
      </c>
      <c r="T236" s="70">
        <f>R236+S236</f>
        <v>2.0499999999999998</v>
      </c>
      <c r="U236" s="70">
        <f>ROUND(Z236*$H$2,2)/100</f>
        <v>0</v>
      </c>
      <c r="V236" s="78">
        <f>SUM(T236:U236)</f>
        <v>2.0499999999999998</v>
      </c>
      <c r="X236" s="70">
        <v>0</v>
      </c>
      <c r="Y236" s="70">
        <v>2.0499999999999998</v>
      </c>
      <c r="Z236" s="70">
        <v>2.0499999999999998</v>
      </c>
      <c r="AA236" s="79"/>
      <c r="AB236" s="80">
        <f t="shared" si="86"/>
        <v>-9.9999999999997868E-3</v>
      </c>
    </row>
    <row r="237" spans="1:28" x14ac:dyDescent="0.25">
      <c r="A237" s="72" t="s">
        <v>15930</v>
      </c>
      <c r="B237" s="73" t="s">
        <v>21362</v>
      </c>
      <c r="C237" s="74" t="s">
        <v>15719</v>
      </c>
      <c r="D237" s="75">
        <v>0</v>
      </c>
      <c r="E237" s="70">
        <v>4.09</v>
      </c>
      <c r="F237" s="76">
        <f>ROUND(D237*E237,2)</f>
        <v>0</v>
      </c>
      <c r="G237" s="77"/>
      <c r="H237" s="70">
        <f t="shared" si="102"/>
        <v>0</v>
      </c>
      <c r="I237" s="70">
        <f t="shared" si="102"/>
        <v>4.09</v>
      </c>
      <c r="J237" s="70">
        <f>H237+I237</f>
        <v>4.09</v>
      </c>
      <c r="K237" s="70">
        <v>0</v>
      </c>
      <c r="L237" s="76">
        <f>SUM(J237:K237)</f>
        <v>4.09</v>
      </c>
      <c r="N237" s="70">
        <v>0</v>
      </c>
      <c r="O237" s="70">
        <v>4.09</v>
      </c>
      <c r="P237" s="70">
        <f>SUM(N237:O237)</f>
        <v>4.09</v>
      </c>
      <c r="Q237" s="64"/>
      <c r="R237" s="70">
        <f t="shared" si="103"/>
        <v>0</v>
      </c>
      <c r="S237" s="70">
        <f t="shared" si="103"/>
        <v>4.09</v>
      </c>
      <c r="T237" s="70">
        <f>R237+S237</f>
        <v>4.09</v>
      </c>
      <c r="U237" s="70">
        <f>ROUND(Z237*$H$2,2)/100</f>
        <v>0</v>
      </c>
      <c r="V237" s="78">
        <f>SUM(T237:U237)</f>
        <v>4.09</v>
      </c>
      <c r="X237" s="70">
        <v>0</v>
      </c>
      <c r="Y237" s="70">
        <v>4.09</v>
      </c>
      <c r="Z237" s="70">
        <v>4.09</v>
      </c>
      <c r="AA237" s="79"/>
      <c r="AB237" s="80">
        <f t="shared" si="86"/>
        <v>0</v>
      </c>
    </row>
    <row r="238" spans="1:28" x14ac:dyDescent="0.25">
      <c r="A238" s="72" t="s">
        <v>15931</v>
      </c>
      <c r="B238" s="73" t="s">
        <v>21363</v>
      </c>
      <c r="C238" s="74" t="s">
        <v>15719</v>
      </c>
      <c r="D238" s="75">
        <v>0</v>
      </c>
      <c r="E238" s="70">
        <v>6.82</v>
      </c>
      <c r="F238" s="76">
        <f>ROUND(D238*E238,2)</f>
        <v>0</v>
      </c>
      <c r="G238" s="77"/>
      <c r="H238" s="70">
        <f t="shared" si="102"/>
        <v>0</v>
      </c>
      <c r="I238" s="70">
        <f t="shared" si="102"/>
        <v>6.82</v>
      </c>
      <c r="J238" s="70">
        <f>H238+I238</f>
        <v>6.82</v>
      </c>
      <c r="K238" s="70">
        <v>0</v>
      </c>
      <c r="L238" s="76">
        <f>SUM(J238:K238)</f>
        <v>6.82</v>
      </c>
      <c r="N238" s="70">
        <v>0</v>
      </c>
      <c r="O238" s="70">
        <v>6.82</v>
      </c>
      <c r="P238" s="70">
        <f>SUM(N238:O238)</f>
        <v>6.82</v>
      </c>
      <c r="Q238" s="64"/>
      <c r="R238" s="70">
        <f t="shared" si="103"/>
        <v>0</v>
      </c>
      <c r="S238" s="70">
        <f t="shared" si="103"/>
        <v>6.83</v>
      </c>
      <c r="T238" s="70">
        <f>R238+S238</f>
        <v>6.83</v>
      </c>
      <c r="U238" s="70">
        <f>ROUND(Z238*$H$2,2)/100</f>
        <v>0</v>
      </c>
      <c r="V238" s="78">
        <f>SUM(T238:U238)</f>
        <v>6.83</v>
      </c>
      <c r="X238" s="70">
        <v>0</v>
      </c>
      <c r="Y238" s="70">
        <v>6.83</v>
      </c>
      <c r="Z238" s="70">
        <v>6.83</v>
      </c>
      <c r="AA238" s="79"/>
      <c r="AB238" s="80">
        <f t="shared" si="86"/>
        <v>-9.9999999999997868E-3</v>
      </c>
    </row>
    <row r="239" spans="1:28" ht="22.5" x14ac:dyDescent="0.25">
      <c r="A239" s="66" t="s">
        <v>15932</v>
      </c>
      <c r="B239" s="67" t="s">
        <v>21364</v>
      </c>
      <c r="C239" s="68"/>
      <c r="D239" s="69"/>
      <c r="E239" s="70"/>
      <c r="F239" s="71"/>
      <c r="H239" s="70"/>
      <c r="I239" s="70"/>
      <c r="J239" s="70"/>
      <c r="K239" s="70"/>
      <c r="L239" s="76"/>
      <c r="N239" s="70"/>
      <c r="O239" s="70"/>
      <c r="P239" s="70"/>
      <c r="Q239" s="64"/>
      <c r="R239" s="70"/>
      <c r="S239" s="70"/>
      <c r="T239" s="70"/>
      <c r="U239" s="70"/>
      <c r="V239" s="78"/>
      <c r="X239" s="70"/>
      <c r="Y239" s="70"/>
      <c r="Z239" s="70"/>
      <c r="AA239" s="79"/>
      <c r="AB239" s="80">
        <f t="shared" si="86"/>
        <v>0</v>
      </c>
    </row>
    <row r="240" spans="1:28" ht="22.5" x14ac:dyDescent="0.25">
      <c r="A240" s="72" t="s">
        <v>15933</v>
      </c>
      <c r="B240" s="73" t="s">
        <v>21365</v>
      </c>
      <c r="C240" s="74" t="s">
        <v>15719</v>
      </c>
      <c r="D240" s="75">
        <v>0</v>
      </c>
      <c r="E240" s="70">
        <v>8.19</v>
      </c>
      <c r="F240" s="76">
        <f>ROUND(D240*E240,2)</f>
        <v>0</v>
      </c>
      <c r="G240" s="77"/>
      <c r="H240" s="70">
        <f t="shared" ref="H240:I242" si="104">ROUND(N240+(N240*$H$2/100),2)</f>
        <v>0</v>
      </c>
      <c r="I240" s="70">
        <f t="shared" si="104"/>
        <v>8.19</v>
      </c>
      <c r="J240" s="70">
        <f>H240+I240</f>
        <v>8.19</v>
      </c>
      <c r="K240" s="70">
        <v>0</v>
      </c>
      <c r="L240" s="76">
        <f>SUM(J240:K240)</f>
        <v>8.19</v>
      </c>
      <c r="N240" s="70">
        <v>0</v>
      </c>
      <c r="O240" s="70">
        <v>8.19</v>
      </c>
      <c r="P240" s="70">
        <f>SUM(N240:O240)</f>
        <v>8.19</v>
      </c>
      <c r="Q240" s="64"/>
      <c r="R240" s="70">
        <f t="shared" ref="R240:S242" si="105">X240</f>
        <v>0</v>
      </c>
      <c r="S240" s="70">
        <f t="shared" si="105"/>
        <v>8.19</v>
      </c>
      <c r="T240" s="70">
        <f>R240+S240</f>
        <v>8.19</v>
      </c>
      <c r="U240" s="70">
        <f>ROUND(Z240*$H$2,2)/100</f>
        <v>0</v>
      </c>
      <c r="V240" s="78">
        <f>SUM(T240:U240)</f>
        <v>8.19</v>
      </c>
      <c r="X240" s="70">
        <v>0</v>
      </c>
      <c r="Y240" s="70">
        <v>8.19</v>
      </c>
      <c r="Z240" s="70">
        <v>8.19</v>
      </c>
      <c r="AA240" s="79"/>
      <c r="AB240" s="80">
        <f t="shared" si="86"/>
        <v>0</v>
      </c>
    </row>
    <row r="241" spans="1:28" ht="22.5" x14ac:dyDescent="0.25">
      <c r="A241" s="72" t="s">
        <v>15934</v>
      </c>
      <c r="B241" s="73" t="s">
        <v>21366</v>
      </c>
      <c r="C241" s="74" t="s">
        <v>15719</v>
      </c>
      <c r="D241" s="75">
        <v>0</v>
      </c>
      <c r="E241" s="70">
        <v>6.82</v>
      </c>
      <c r="F241" s="76">
        <f>ROUND(D241*E241,2)</f>
        <v>0</v>
      </c>
      <c r="G241" s="77"/>
      <c r="H241" s="70">
        <f t="shared" si="104"/>
        <v>0</v>
      </c>
      <c r="I241" s="70">
        <f t="shared" si="104"/>
        <v>6.82</v>
      </c>
      <c r="J241" s="70">
        <f>H241+I241</f>
        <v>6.82</v>
      </c>
      <c r="K241" s="70">
        <v>0</v>
      </c>
      <c r="L241" s="76">
        <f>SUM(J241:K241)</f>
        <v>6.82</v>
      </c>
      <c r="N241" s="70">
        <v>0</v>
      </c>
      <c r="O241" s="70">
        <v>6.82</v>
      </c>
      <c r="P241" s="70">
        <f>SUM(N241:O241)</f>
        <v>6.82</v>
      </c>
      <c r="Q241" s="64"/>
      <c r="R241" s="70">
        <f t="shared" si="105"/>
        <v>0</v>
      </c>
      <c r="S241" s="70">
        <f t="shared" si="105"/>
        <v>6.83</v>
      </c>
      <c r="T241" s="70">
        <f>R241+S241</f>
        <v>6.83</v>
      </c>
      <c r="U241" s="70">
        <f>ROUND(Z241*$H$2,2)/100</f>
        <v>0</v>
      </c>
      <c r="V241" s="78">
        <f>SUM(T241:U241)</f>
        <v>6.83</v>
      </c>
      <c r="X241" s="70">
        <v>0</v>
      </c>
      <c r="Y241" s="70">
        <v>6.83</v>
      </c>
      <c r="Z241" s="70">
        <v>6.83</v>
      </c>
      <c r="AA241" s="79"/>
      <c r="AB241" s="80">
        <f t="shared" si="86"/>
        <v>-9.9999999999997868E-3</v>
      </c>
    </row>
    <row r="242" spans="1:28" x14ac:dyDescent="0.25">
      <c r="A242" s="72" t="s">
        <v>15935</v>
      </c>
      <c r="B242" s="73" t="s">
        <v>21367</v>
      </c>
      <c r="C242" s="74" t="s">
        <v>15747</v>
      </c>
      <c r="D242" s="75">
        <v>0</v>
      </c>
      <c r="E242" s="70">
        <v>2.04</v>
      </c>
      <c r="F242" s="76">
        <f>ROUND(D242*E242,2)</f>
        <v>0</v>
      </c>
      <c r="G242" s="77"/>
      <c r="H242" s="70">
        <f t="shared" si="104"/>
        <v>0</v>
      </c>
      <c r="I242" s="70">
        <f t="shared" si="104"/>
        <v>2.04</v>
      </c>
      <c r="J242" s="70">
        <f>H242+I242</f>
        <v>2.04</v>
      </c>
      <c r="K242" s="70">
        <v>0</v>
      </c>
      <c r="L242" s="76">
        <f>SUM(J242:K242)</f>
        <v>2.04</v>
      </c>
      <c r="N242" s="70">
        <v>0</v>
      </c>
      <c r="O242" s="70">
        <v>2.04</v>
      </c>
      <c r="P242" s="70">
        <f>SUM(N242:O242)</f>
        <v>2.04</v>
      </c>
      <c r="Q242" s="64"/>
      <c r="R242" s="70">
        <f t="shared" si="105"/>
        <v>0</v>
      </c>
      <c r="S242" s="70">
        <f t="shared" si="105"/>
        <v>2.0499999999999998</v>
      </c>
      <c r="T242" s="70">
        <f>R242+S242</f>
        <v>2.0499999999999998</v>
      </c>
      <c r="U242" s="70">
        <f>ROUND(Z242*$H$2,2)/100</f>
        <v>0</v>
      </c>
      <c r="V242" s="78">
        <f>SUM(T242:U242)</f>
        <v>2.0499999999999998</v>
      </c>
      <c r="X242" s="70">
        <v>0</v>
      </c>
      <c r="Y242" s="70">
        <v>2.0499999999999998</v>
      </c>
      <c r="Z242" s="70">
        <v>2.0499999999999998</v>
      </c>
      <c r="AA242" s="79"/>
      <c r="AB242" s="80">
        <f t="shared" si="86"/>
        <v>-9.9999999999997868E-3</v>
      </c>
    </row>
    <row r="243" spans="1:28" ht="22.5" x14ac:dyDescent="0.25">
      <c r="A243" s="66" t="s">
        <v>15936</v>
      </c>
      <c r="B243" s="67" t="s">
        <v>21368</v>
      </c>
      <c r="C243" s="68"/>
      <c r="D243" s="69"/>
      <c r="E243" s="70"/>
      <c r="F243" s="71"/>
      <c r="H243" s="70"/>
      <c r="I243" s="70"/>
      <c r="J243" s="70"/>
      <c r="K243" s="70"/>
      <c r="L243" s="76"/>
      <c r="N243" s="70"/>
      <c r="O243" s="70"/>
      <c r="P243" s="70"/>
      <c r="Q243" s="64"/>
      <c r="R243" s="70"/>
      <c r="S243" s="70"/>
      <c r="T243" s="70"/>
      <c r="U243" s="70"/>
      <c r="V243" s="78"/>
      <c r="X243" s="70"/>
      <c r="Y243" s="70"/>
      <c r="Z243" s="70"/>
      <c r="AA243" s="79"/>
      <c r="AB243" s="80">
        <f t="shared" si="86"/>
        <v>0</v>
      </c>
    </row>
    <row r="244" spans="1:28" x14ac:dyDescent="0.25">
      <c r="A244" s="72" t="s">
        <v>15937</v>
      </c>
      <c r="B244" s="73" t="s">
        <v>21369</v>
      </c>
      <c r="C244" s="74" t="s">
        <v>15719</v>
      </c>
      <c r="D244" s="75">
        <v>0</v>
      </c>
      <c r="E244" s="70">
        <v>5.46</v>
      </c>
      <c r="F244" s="76">
        <f>ROUND(D244*E244,2)</f>
        <v>0</v>
      </c>
      <c r="G244" s="77"/>
      <c r="H244" s="70">
        <f>ROUND(N244+(N244*$H$2/100),2)</f>
        <v>0</v>
      </c>
      <c r="I244" s="70">
        <f>ROUND(O244+(O244*$H$2/100),2)</f>
        <v>5.46</v>
      </c>
      <c r="J244" s="70">
        <f>H244+I244</f>
        <v>5.46</v>
      </c>
      <c r="K244" s="70">
        <v>0</v>
      </c>
      <c r="L244" s="76">
        <f>SUM(J244:K244)</f>
        <v>5.46</v>
      </c>
      <c r="N244" s="70">
        <v>0</v>
      </c>
      <c r="O244" s="70">
        <v>5.46</v>
      </c>
      <c r="P244" s="70">
        <f>SUM(N244:O244)</f>
        <v>5.46</v>
      </c>
      <c r="Q244" s="64"/>
      <c r="R244" s="70">
        <f>X244</f>
        <v>0</v>
      </c>
      <c r="S244" s="70">
        <f>Y244</f>
        <v>5.46</v>
      </c>
      <c r="T244" s="70">
        <f>R244+S244</f>
        <v>5.46</v>
      </c>
      <c r="U244" s="70">
        <f>ROUND(Z244*$H$2,2)/100</f>
        <v>0</v>
      </c>
      <c r="V244" s="78">
        <f>SUM(T244:U244)</f>
        <v>5.46</v>
      </c>
      <c r="X244" s="70">
        <v>0</v>
      </c>
      <c r="Y244" s="70">
        <v>5.46</v>
      </c>
      <c r="Z244" s="70">
        <v>5.46</v>
      </c>
      <c r="AA244" s="79"/>
      <c r="AB244" s="80">
        <f t="shared" si="86"/>
        <v>0</v>
      </c>
    </row>
    <row r="245" spans="1:28" ht="45" x14ac:dyDescent="0.25">
      <c r="A245" s="66" t="s">
        <v>15938</v>
      </c>
      <c r="B245" s="67" t="s">
        <v>21370</v>
      </c>
      <c r="C245" s="68"/>
      <c r="D245" s="69"/>
      <c r="E245" s="70"/>
      <c r="F245" s="71"/>
      <c r="H245" s="70"/>
      <c r="I245" s="70"/>
      <c r="J245" s="70"/>
      <c r="K245" s="70"/>
      <c r="L245" s="76"/>
      <c r="N245" s="70"/>
      <c r="O245" s="70"/>
      <c r="P245" s="70"/>
      <c r="Q245" s="64"/>
      <c r="R245" s="70"/>
      <c r="S245" s="70"/>
      <c r="T245" s="70"/>
      <c r="U245" s="70"/>
      <c r="V245" s="78"/>
      <c r="X245" s="70"/>
      <c r="Y245" s="70"/>
      <c r="Z245" s="70"/>
      <c r="AA245" s="79"/>
      <c r="AB245" s="80">
        <f t="shared" si="86"/>
        <v>0</v>
      </c>
    </row>
    <row r="246" spans="1:28" ht="33.75" x14ac:dyDescent="0.25">
      <c r="A246" s="72" t="s">
        <v>15939</v>
      </c>
      <c r="B246" s="73" t="s">
        <v>21371</v>
      </c>
      <c r="C246" s="74" t="s">
        <v>15719</v>
      </c>
      <c r="D246" s="75">
        <v>0</v>
      </c>
      <c r="E246" s="70">
        <v>16.52</v>
      </c>
      <c r="F246" s="76">
        <f>ROUND(D246*E246,2)</f>
        <v>0</v>
      </c>
      <c r="G246" s="77"/>
      <c r="H246" s="70">
        <f>ROUND(N246+(N246*$H$2/100),2)</f>
        <v>9.6999999999999993</v>
      </c>
      <c r="I246" s="70">
        <f>ROUND(O246+(O246*$H$2/100),2)</f>
        <v>6.82</v>
      </c>
      <c r="J246" s="70">
        <f>H246+I246</f>
        <v>16.52</v>
      </c>
      <c r="K246" s="70">
        <v>0</v>
      </c>
      <c r="L246" s="76">
        <f>SUM(J246:K246)</f>
        <v>16.52</v>
      </c>
      <c r="N246" s="70">
        <v>9.6999999999999993</v>
      </c>
      <c r="O246" s="70">
        <v>6.82</v>
      </c>
      <c r="P246" s="70">
        <f>SUM(N246:O246)</f>
        <v>16.52</v>
      </c>
      <c r="Q246" s="64"/>
      <c r="R246" s="70">
        <f>X246</f>
        <v>9.6999999999999993</v>
      </c>
      <c r="S246" s="70">
        <f>Y246</f>
        <v>6.83</v>
      </c>
      <c r="T246" s="70">
        <f>R246+S246</f>
        <v>16.53</v>
      </c>
      <c r="U246" s="70">
        <f>ROUND(Z246*$H$2,2)/100</f>
        <v>0</v>
      </c>
      <c r="V246" s="78">
        <f>SUM(T246:U246)</f>
        <v>16.53</v>
      </c>
      <c r="X246" s="70">
        <v>9.6999999999999993</v>
      </c>
      <c r="Y246" s="70">
        <v>6.83</v>
      </c>
      <c r="Z246" s="70">
        <v>16.53</v>
      </c>
      <c r="AA246" s="79"/>
      <c r="AB246" s="80">
        <f t="shared" si="86"/>
        <v>-1.0000000000001563E-2</v>
      </c>
    </row>
    <row r="247" spans="1:28" x14ac:dyDescent="0.25">
      <c r="A247" s="72" t="s">
        <v>15940</v>
      </c>
      <c r="B247" s="73" t="s">
        <v>21372</v>
      </c>
      <c r="C247" s="74" t="s">
        <v>15719</v>
      </c>
      <c r="D247" s="75">
        <v>0</v>
      </c>
      <c r="E247" s="70">
        <v>7.73</v>
      </c>
      <c r="F247" s="76">
        <f>ROUND(D247*E247,2)</f>
        <v>0</v>
      </c>
      <c r="G247" s="77"/>
      <c r="H247" s="70">
        <f>ROUND(N247+(N247*$H$2/100),2)</f>
        <v>0.91</v>
      </c>
      <c r="I247" s="70">
        <f>ROUND(O247+(O247*$H$2/100),2)</f>
        <v>6.82</v>
      </c>
      <c r="J247" s="70">
        <f>H247+I247</f>
        <v>7.73</v>
      </c>
      <c r="K247" s="70">
        <v>0</v>
      </c>
      <c r="L247" s="76">
        <f>SUM(J247:K247)</f>
        <v>7.73</v>
      </c>
      <c r="N247" s="70">
        <v>0.91</v>
      </c>
      <c r="O247" s="70">
        <v>6.82</v>
      </c>
      <c r="P247" s="70">
        <f>SUM(N247:O247)</f>
        <v>7.73</v>
      </c>
      <c r="Q247" s="64"/>
      <c r="R247" s="70">
        <f>X247</f>
        <v>0.91</v>
      </c>
      <c r="S247" s="70">
        <f>Y247</f>
        <v>6.83</v>
      </c>
      <c r="T247" s="70">
        <f>R247+S247</f>
        <v>7.74</v>
      </c>
      <c r="U247" s="70">
        <f>ROUND(Z247*$H$2,2)/100</f>
        <v>0</v>
      </c>
      <c r="V247" s="78">
        <f>SUM(T247:U247)</f>
        <v>7.74</v>
      </c>
      <c r="X247" s="70">
        <v>0.91</v>
      </c>
      <c r="Y247" s="70">
        <v>6.83</v>
      </c>
      <c r="Z247" s="70">
        <v>7.74</v>
      </c>
      <c r="AA247" s="79"/>
      <c r="AB247" s="80">
        <f t="shared" si="86"/>
        <v>-9.9999999999997868E-3</v>
      </c>
    </row>
    <row r="248" spans="1:28" ht="33.75" x14ac:dyDescent="0.25">
      <c r="A248" s="66" t="s">
        <v>15941</v>
      </c>
      <c r="B248" s="67" t="s">
        <v>21373</v>
      </c>
      <c r="C248" s="68"/>
      <c r="D248" s="69"/>
      <c r="E248" s="70"/>
      <c r="F248" s="71"/>
      <c r="H248" s="70"/>
      <c r="I248" s="70"/>
      <c r="J248" s="70"/>
      <c r="K248" s="70"/>
      <c r="L248" s="76"/>
      <c r="N248" s="70"/>
      <c r="O248" s="70"/>
      <c r="P248" s="70"/>
      <c r="Q248" s="64"/>
      <c r="R248" s="70"/>
      <c r="S248" s="70"/>
      <c r="T248" s="70"/>
      <c r="U248" s="70"/>
      <c r="V248" s="78"/>
      <c r="X248" s="70"/>
      <c r="Y248" s="70"/>
      <c r="Z248" s="70"/>
      <c r="AA248" s="79"/>
      <c r="AB248" s="80">
        <f t="shared" si="86"/>
        <v>0</v>
      </c>
    </row>
    <row r="249" spans="1:28" ht="33.75" x14ac:dyDescent="0.25">
      <c r="A249" s="72" t="s">
        <v>15942</v>
      </c>
      <c r="B249" s="73" t="s">
        <v>21374</v>
      </c>
      <c r="C249" s="74" t="s">
        <v>15719</v>
      </c>
      <c r="D249" s="75">
        <v>0</v>
      </c>
      <c r="E249" s="70">
        <v>17</v>
      </c>
      <c r="F249" s="76">
        <f>ROUND(D249*E249,2)</f>
        <v>0</v>
      </c>
      <c r="G249" s="77"/>
      <c r="H249" s="70">
        <f t="shared" ref="H249:I253" si="106">ROUND(N249+(N249*$H$2/100),2)</f>
        <v>14.26</v>
      </c>
      <c r="I249" s="70">
        <f t="shared" si="106"/>
        <v>2.74</v>
      </c>
      <c r="J249" s="70">
        <f>H249+I249</f>
        <v>17</v>
      </c>
      <c r="K249" s="70">
        <v>0</v>
      </c>
      <c r="L249" s="76">
        <f>SUM(J249:K249)</f>
        <v>17</v>
      </c>
      <c r="N249" s="70">
        <v>14.260000000000002</v>
      </c>
      <c r="O249" s="70">
        <v>2.74</v>
      </c>
      <c r="P249" s="70">
        <f>SUM(N249:O249)</f>
        <v>17</v>
      </c>
      <c r="Q249" s="64"/>
      <c r="R249" s="70">
        <f t="shared" ref="R249:S253" si="107">X249</f>
        <v>14.26</v>
      </c>
      <c r="S249" s="70">
        <f t="shared" si="107"/>
        <v>2.73</v>
      </c>
      <c r="T249" s="70">
        <f>R249+S249</f>
        <v>16.989999999999998</v>
      </c>
      <c r="U249" s="70">
        <f>ROUND(Z249*$H$2,2)/100</f>
        <v>0</v>
      </c>
      <c r="V249" s="78">
        <f>SUM(T249:U249)</f>
        <v>16.989999999999998</v>
      </c>
      <c r="X249" s="70">
        <v>14.26</v>
      </c>
      <c r="Y249" s="70">
        <v>2.73</v>
      </c>
      <c r="Z249" s="70">
        <v>16.989999999999998</v>
      </c>
      <c r="AA249" s="79"/>
      <c r="AB249" s="80">
        <f t="shared" si="86"/>
        <v>1.0000000000001563E-2</v>
      </c>
    </row>
    <row r="250" spans="1:28" ht="33.75" x14ac:dyDescent="0.25">
      <c r="A250" s="72" t="s">
        <v>15943</v>
      </c>
      <c r="B250" s="73" t="s">
        <v>21375</v>
      </c>
      <c r="C250" s="74" t="s">
        <v>15719</v>
      </c>
      <c r="D250" s="75">
        <v>0</v>
      </c>
      <c r="E250" s="70">
        <v>15.68</v>
      </c>
      <c r="F250" s="76">
        <f>ROUND(D250*E250,2)</f>
        <v>0</v>
      </c>
      <c r="G250" s="77"/>
      <c r="H250" s="70">
        <f t="shared" si="106"/>
        <v>12.94</v>
      </c>
      <c r="I250" s="70">
        <f t="shared" si="106"/>
        <v>2.74</v>
      </c>
      <c r="J250" s="70">
        <f>H250+I250</f>
        <v>15.68</v>
      </c>
      <c r="K250" s="70">
        <v>0</v>
      </c>
      <c r="L250" s="76">
        <f>SUM(J250:K250)</f>
        <v>15.68</v>
      </c>
      <c r="N250" s="70">
        <v>12.940000000000001</v>
      </c>
      <c r="O250" s="70">
        <v>2.74</v>
      </c>
      <c r="P250" s="70">
        <f>SUM(N250:O250)</f>
        <v>15.680000000000001</v>
      </c>
      <c r="Q250" s="64"/>
      <c r="R250" s="70">
        <f t="shared" si="107"/>
        <v>12.94</v>
      </c>
      <c r="S250" s="70">
        <f t="shared" si="107"/>
        <v>2.73</v>
      </c>
      <c r="T250" s="70">
        <f>R250+S250</f>
        <v>15.67</v>
      </c>
      <c r="U250" s="70">
        <f>ROUND(Z250*$H$2,2)/100</f>
        <v>0</v>
      </c>
      <c r="V250" s="78">
        <f>SUM(T250:U250)</f>
        <v>15.67</v>
      </c>
      <c r="X250" s="70">
        <v>12.94</v>
      </c>
      <c r="Y250" s="70">
        <v>2.73</v>
      </c>
      <c r="Z250" s="70">
        <v>15.67</v>
      </c>
      <c r="AA250" s="79"/>
      <c r="AB250" s="80">
        <f t="shared" si="86"/>
        <v>1.0000000000001563E-2</v>
      </c>
    </row>
    <row r="251" spans="1:28" ht="22.5" x14ac:dyDescent="0.25">
      <c r="A251" s="72" t="s">
        <v>15944</v>
      </c>
      <c r="B251" s="73" t="s">
        <v>21376</v>
      </c>
      <c r="C251" s="74" t="s">
        <v>15719</v>
      </c>
      <c r="D251" s="75">
        <v>0</v>
      </c>
      <c r="E251" s="70">
        <v>7.13</v>
      </c>
      <c r="F251" s="76">
        <f>ROUND(D251*E251,2)</f>
        <v>0</v>
      </c>
      <c r="G251" s="77"/>
      <c r="H251" s="70">
        <f t="shared" si="106"/>
        <v>6.18</v>
      </c>
      <c r="I251" s="70">
        <f t="shared" si="106"/>
        <v>0.95</v>
      </c>
      <c r="J251" s="70">
        <f>H251+I251</f>
        <v>7.13</v>
      </c>
      <c r="K251" s="70">
        <v>0</v>
      </c>
      <c r="L251" s="76">
        <f>SUM(J251:K251)</f>
        <v>7.13</v>
      </c>
      <c r="N251" s="70">
        <v>6.18</v>
      </c>
      <c r="O251" s="70">
        <v>0.95</v>
      </c>
      <c r="P251" s="70">
        <f>SUM(N251:O251)</f>
        <v>7.13</v>
      </c>
      <c r="Q251" s="64"/>
      <c r="R251" s="70">
        <f t="shared" si="107"/>
        <v>6.18</v>
      </c>
      <c r="S251" s="70">
        <f t="shared" si="107"/>
        <v>0.95</v>
      </c>
      <c r="T251" s="70">
        <f>R251+S251</f>
        <v>7.13</v>
      </c>
      <c r="U251" s="70">
        <f>ROUND(Z251*$H$2,2)/100</f>
        <v>0</v>
      </c>
      <c r="V251" s="78">
        <f>SUM(T251:U251)</f>
        <v>7.13</v>
      </c>
      <c r="X251" s="70">
        <v>6.18</v>
      </c>
      <c r="Y251" s="70">
        <v>0.95</v>
      </c>
      <c r="Z251" s="70">
        <v>7.13</v>
      </c>
      <c r="AA251" s="79"/>
      <c r="AB251" s="80">
        <f t="shared" si="86"/>
        <v>0</v>
      </c>
    </row>
    <row r="252" spans="1:28" ht="33.75" x14ac:dyDescent="0.25">
      <c r="A252" s="72" t="s">
        <v>15945</v>
      </c>
      <c r="B252" s="73" t="s">
        <v>21377</v>
      </c>
      <c r="C252" s="74" t="s">
        <v>15719</v>
      </c>
      <c r="D252" s="75">
        <v>0</v>
      </c>
      <c r="E252" s="70">
        <v>5.67</v>
      </c>
      <c r="F252" s="76">
        <f>ROUND(D252*E252,2)</f>
        <v>0</v>
      </c>
      <c r="G252" s="77"/>
      <c r="H252" s="70">
        <f t="shared" si="106"/>
        <v>4.72</v>
      </c>
      <c r="I252" s="70">
        <f t="shared" si="106"/>
        <v>0.95</v>
      </c>
      <c r="J252" s="70">
        <f>H252+I252</f>
        <v>5.67</v>
      </c>
      <c r="K252" s="70">
        <v>0</v>
      </c>
      <c r="L252" s="76">
        <f>SUM(J252:K252)</f>
        <v>5.67</v>
      </c>
      <c r="N252" s="70">
        <v>4.7200000000000006</v>
      </c>
      <c r="O252" s="70">
        <v>0.95</v>
      </c>
      <c r="P252" s="70">
        <f>SUM(N252:O252)</f>
        <v>5.6700000000000008</v>
      </c>
      <c r="Q252" s="64"/>
      <c r="R252" s="70">
        <f t="shared" si="107"/>
        <v>4.72</v>
      </c>
      <c r="S252" s="70">
        <f t="shared" si="107"/>
        <v>0.95</v>
      </c>
      <c r="T252" s="70">
        <f>R252+S252</f>
        <v>5.67</v>
      </c>
      <c r="U252" s="70">
        <f>ROUND(Z252*$H$2,2)/100</f>
        <v>0</v>
      </c>
      <c r="V252" s="78">
        <f>SUM(T252:U252)</f>
        <v>5.67</v>
      </c>
      <c r="X252" s="70">
        <v>4.72</v>
      </c>
      <c r="Y252" s="70">
        <v>0.95</v>
      </c>
      <c r="Z252" s="70">
        <v>5.67</v>
      </c>
      <c r="AA252" s="79"/>
      <c r="AB252" s="80">
        <f t="shared" si="86"/>
        <v>0</v>
      </c>
    </row>
    <row r="253" spans="1:28" x14ac:dyDescent="0.25">
      <c r="A253" s="72" t="s">
        <v>15946</v>
      </c>
      <c r="B253" s="73" t="s">
        <v>21378</v>
      </c>
      <c r="C253" s="74" t="s">
        <v>15719</v>
      </c>
      <c r="D253" s="75">
        <v>0</v>
      </c>
      <c r="E253" s="70">
        <v>8.5300000000000011</v>
      </c>
      <c r="F253" s="76">
        <f>ROUND(D253*E253,2)</f>
        <v>0</v>
      </c>
      <c r="G253" s="77"/>
      <c r="H253" s="70">
        <f t="shared" si="106"/>
        <v>8.11</v>
      </c>
      <c r="I253" s="70">
        <f t="shared" si="106"/>
        <v>0.42</v>
      </c>
      <c r="J253" s="70">
        <f>H253+I253</f>
        <v>8.5299999999999994</v>
      </c>
      <c r="K253" s="70">
        <v>0</v>
      </c>
      <c r="L253" s="76">
        <f>SUM(J253:K253)</f>
        <v>8.5299999999999994</v>
      </c>
      <c r="N253" s="70">
        <v>8.11</v>
      </c>
      <c r="O253" s="70">
        <v>0.42</v>
      </c>
      <c r="P253" s="70">
        <f>SUM(N253:O253)</f>
        <v>8.5299999999999994</v>
      </c>
      <c r="Q253" s="64"/>
      <c r="R253" s="70">
        <f t="shared" si="107"/>
        <v>8.11</v>
      </c>
      <c r="S253" s="70">
        <f t="shared" si="107"/>
        <v>0.41</v>
      </c>
      <c r="T253" s="70">
        <f>R253+S253</f>
        <v>8.52</v>
      </c>
      <c r="U253" s="70">
        <f>ROUND(Z253*$H$2,2)/100</f>
        <v>0</v>
      </c>
      <c r="V253" s="78">
        <f>SUM(T253:U253)</f>
        <v>8.52</v>
      </c>
      <c r="X253" s="70">
        <v>8.11</v>
      </c>
      <c r="Y253" s="70">
        <v>0.41</v>
      </c>
      <c r="Z253" s="70">
        <v>8.52</v>
      </c>
      <c r="AA253" s="79"/>
      <c r="AB253" s="80">
        <f t="shared" si="86"/>
        <v>9.9999999999997868E-3</v>
      </c>
    </row>
    <row r="254" spans="1:28" ht="22.5" x14ac:dyDescent="0.25">
      <c r="A254" s="66" t="s">
        <v>15947</v>
      </c>
      <c r="B254" s="67" t="s">
        <v>21379</v>
      </c>
      <c r="C254" s="68"/>
      <c r="D254" s="69"/>
      <c r="E254" s="70"/>
      <c r="F254" s="71"/>
      <c r="H254" s="70"/>
      <c r="I254" s="70"/>
      <c r="J254" s="70"/>
      <c r="K254" s="70"/>
      <c r="L254" s="76"/>
      <c r="N254" s="70"/>
      <c r="O254" s="70"/>
      <c r="P254" s="70"/>
      <c r="Q254" s="64"/>
      <c r="R254" s="70"/>
      <c r="S254" s="70"/>
      <c r="T254" s="70"/>
      <c r="U254" s="70"/>
      <c r="V254" s="78"/>
      <c r="X254" s="70"/>
      <c r="Y254" s="70"/>
      <c r="Z254" s="70"/>
      <c r="AA254" s="79"/>
      <c r="AB254" s="80">
        <f t="shared" si="86"/>
        <v>0</v>
      </c>
    </row>
    <row r="255" spans="1:28" ht="22.5" x14ac:dyDescent="0.25">
      <c r="A255" s="72" t="s">
        <v>15948</v>
      </c>
      <c r="B255" s="73" t="s">
        <v>21380</v>
      </c>
      <c r="C255" s="74" t="s">
        <v>15719</v>
      </c>
      <c r="D255" s="75">
        <v>0</v>
      </c>
      <c r="E255" s="70">
        <v>7.1</v>
      </c>
      <c r="F255" s="76">
        <f>ROUND(D255*E255,2)</f>
        <v>0</v>
      </c>
      <c r="G255" s="77"/>
      <c r="H255" s="70">
        <f t="shared" ref="H255:I258" si="108">ROUND(N255+(N255*$H$2/100),2)</f>
        <v>0</v>
      </c>
      <c r="I255" s="70">
        <f t="shared" si="108"/>
        <v>7.1</v>
      </c>
      <c r="J255" s="70">
        <f>H255+I255</f>
        <v>7.1</v>
      </c>
      <c r="K255" s="70">
        <v>0</v>
      </c>
      <c r="L255" s="76">
        <f>SUM(J255:K255)</f>
        <v>7.1</v>
      </c>
      <c r="N255" s="70">
        <v>0</v>
      </c>
      <c r="O255" s="70">
        <v>7.1</v>
      </c>
      <c r="P255" s="70">
        <f>SUM(N255:O255)</f>
        <v>7.1</v>
      </c>
      <c r="Q255" s="64"/>
      <c r="R255" s="70">
        <f t="shared" ref="R255:S258" si="109">X255</f>
        <v>0</v>
      </c>
      <c r="S255" s="70">
        <f t="shared" si="109"/>
        <v>7.1</v>
      </c>
      <c r="T255" s="70">
        <f>R255+S255</f>
        <v>7.1</v>
      </c>
      <c r="U255" s="70">
        <f>ROUND(Z255*$H$2,2)/100</f>
        <v>0</v>
      </c>
      <c r="V255" s="78">
        <f>SUM(T255:U255)</f>
        <v>7.1</v>
      </c>
      <c r="X255" s="70">
        <v>0</v>
      </c>
      <c r="Y255" s="70">
        <v>7.1</v>
      </c>
      <c r="Z255" s="70">
        <v>7.1</v>
      </c>
      <c r="AA255" s="79"/>
      <c r="AB255" s="80">
        <f t="shared" si="86"/>
        <v>0</v>
      </c>
    </row>
    <row r="256" spans="1:28" ht="22.5" x14ac:dyDescent="0.25">
      <c r="A256" s="72" t="s">
        <v>15949</v>
      </c>
      <c r="B256" s="73" t="s">
        <v>21381</v>
      </c>
      <c r="C256" s="74" t="s">
        <v>15719</v>
      </c>
      <c r="D256" s="75">
        <v>0</v>
      </c>
      <c r="E256" s="70">
        <v>4.09</v>
      </c>
      <c r="F256" s="76">
        <f>ROUND(D256*E256,2)</f>
        <v>0</v>
      </c>
      <c r="G256" s="77"/>
      <c r="H256" s="70">
        <f t="shared" si="108"/>
        <v>0</v>
      </c>
      <c r="I256" s="70">
        <f t="shared" si="108"/>
        <v>4.09</v>
      </c>
      <c r="J256" s="70">
        <f>H256+I256</f>
        <v>4.09</v>
      </c>
      <c r="K256" s="70">
        <v>0</v>
      </c>
      <c r="L256" s="76">
        <f>SUM(J256:K256)</f>
        <v>4.09</v>
      </c>
      <c r="N256" s="70">
        <v>0</v>
      </c>
      <c r="O256" s="70">
        <v>4.09</v>
      </c>
      <c r="P256" s="70">
        <f>SUM(N256:O256)</f>
        <v>4.09</v>
      </c>
      <c r="Q256" s="64"/>
      <c r="R256" s="70">
        <f t="shared" si="109"/>
        <v>0</v>
      </c>
      <c r="S256" s="70">
        <f t="shared" si="109"/>
        <v>4.09</v>
      </c>
      <c r="T256" s="70">
        <f>R256+S256</f>
        <v>4.09</v>
      </c>
      <c r="U256" s="70">
        <f>ROUND(Z256*$H$2,2)/100</f>
        <v>0</v>
      </c>
      <c r="V256" s="78">
        <f>SUM(T256:U256)</f>
        <v>4.09</v>
      </c>
      <c r="X256" s="70">
        <v>0</v>
      </c>
      <c r="Y256" s="70">
        <v>4.09</v>
      </c>
      <c r="Z256" s="70">
        <v>4.09</v>
      </c>
      <c r="AA256" s="79"/>
      <c r="AB256" s="80">
        <f t="shared" si="86"/>
        <v>0</v>
      </c>
    </row>
    <row r="257" spans="1:28" ht="22.5" x14ac:dyDescent="0.25">
      <c r="A257" s="72" t="s">
        <v>15950</v>
      </c>
      <c r="B257" s="73" t="s">
        <v>21382</v>
      </c>
      <c r="C257" s="74" t="s">
        <v>15719</v>
      </c>
      <c r="D257" s="75">
        <v>0</v>
      </c>
      <c r="E257" s="70">
        <v>4.09</v>
      </c>
      <c r="F257" s="76">
        <f>ROUND(D257*E257,2)</f>
        <v>0</v>
      </c>
      <c r="G257" s="77"/>
      <c r="H257" s="70">
        <f t="shared" si="108"/>
        <v>0</v>
      </c>
      <c r="I257" s="70">
        <f t="shared" si="108"/>
        <v>4.09</v>
      </c>
      <c r="J257" s="70">
        <f>H257+I257</f>
        <v>4.09</v>
      </c>
      <c r="K257" s="70">
        <v>0</v>
      </c>
      <c r="L257" s="76">
        <f>SUM(J257:K257)</f>
        <v>4.09</v>
      </c>
      <c r="N257" s="70">
        <v>0</v>
      </c>
      <c r="O257" s="70">
        <v>4.09</v>
      </c>
      <c r="P257" s="70">
        <f>SUM(N257:O257)</f>
        <v>4.09</v>
      </c>
      <c r="Q257" s="64"/>
      <c r="R257" s="70">
        <f t="shared" si="109"/>
        <v>0</v>
      </c>
      <c r="S257" s="70">
        <f t="shared" si="109"/>
        <v>4.09</v>
      </c>
      <c r="T257" s="70">
        <f>R257+S257</f>
        <v>4.09</v>
      </c>
      <c r="U257" s="70">
        <f>ROUND(Z257*$H$2,2)/100</f>
        <v>0</v>
      </c>
      <c r="V257" s="78">
        <f>SUM(T257:U257)</f>
        <v>4.09</v>
      </c>
      <c r="X257" s="70">
        <v>0</v>
      </c>
      <c r="Y257" s="70">
        <v>4.09</v>
      </c>
      <c r="Z257" s="70">
        <v>4.09</v>
      </c>
      <c r="AA257" s="79"/>
      <c r="AB257" s="80">
        <f t="shared" si="86"/>
        <v>0</v>
      </c>
    </row>
    <row r="258" spans="1:28" x14ac:dyDescent="0.25">
      <c r="A258" s="72" t="s">
        <v>15951</v>
      </c>
      <c r="B258" s="73" t="s">
        <v>21383</v>
      </c>
      <c r="C258" s="74" t="s">
        <v>15719</v>
      </c>
      <c r="D258" s="75">
        <v>0</v>
      </c>
      <c r="E258" s="70">
        <v>4.5</v>
      </c>
      <c r="F258" s="76">
        <f>ROUND(D258*E258,2)</f>
        <v>0</v>
      </c>
      <c r="G258" s="77"/>
      <c r="H258" s="70">
        <f t="shared" si="108"/>
        <v>0</v>
      </c>
      <c r="I258" s="70">
        <f t="shared" si="108"/>
        <v>4.5</v>
      </c>
      <c r="J258" s="70">
        <f>H258+I258</f>
        <v>4.5</v>
      </c>
      <c r="K258" s="70">
        <v>0</v>
      </c>
      <c r="L258" s="76">
        <f>SUM(J258:K258)</f>
        <v>4.5</v>
      </c>
      <c r="N258" s="70">
        <v>0</v>
      </c>
      <c r="O258" s="70">
        <v>4.5</v>
      </c>
      <c r="P258" s="70">
        <f>SUM(N258:O258)</f>
        <v>4.5</v>
      </c>
      <c r="Q258" s="64"/>
      <c r="R258" s="70">
        <f t="shared" si="109"/>
        <v>0</v>
      </c>
      <c r="S258" s="70">
        <f t="shared" si="109"/>
        <v>4.5</v>
      </c>
      <c r="T258" s="70">
        <f>R258+S258</f>
        <v>4.5</v>
      </c>
      <c r="U258" s="70">
        <f>ROUND(Z258*$H$2,2)/100</f>
        <v>0</v>
      </c>
      <c r="V258" s="78">
        <f>SUM(T258:U258)</f>
        <v>4.5</v>
      </c>
      <c r="X258" s="70">
        <v>0</v>
      </c>
      <c r="Y258" s="70">
        <v>4.5</v>
      </c>
      <c r="Z258" s="70">
        <v>4.5</v>
      </c>
      <c r="AA258" s="79"/>
      <c r="AB258" s="80">
        <f t="shared" si="86"/>
        <v>0</v>
      </c>
    </row>
    <row r="259" spans="1:28" x14ac:dyDescent="0.25">
      <c r="A259" s="66" t="s">
        <v>15952</v>
      </c>
      <c r="B259" s="67" t="s">
        <v>21384</v>
      </c>
      <c r="C259" s="68"/>
      <c r="D259" s="69"/>
      <c r="E259" s="70"/>
      <c r="F259" s="71"/>
      <c r="H259" s="70"/>
      <c r="I259" s="70"/>
      <c r="J259" s="70"/>
      <c r="K259" s="70"/>
      <c r="L259" s="76"/>
      <c r="N259" s="70"/>
      <c r="O259" s="70"/>
      <c r="P259" s="70"/>
      <c r="Q259" s="64"/>
      <c r="R259" s="70"/>
      <c r="S259" s="70"/>
      <c r="T259" s="70"/>
      <c r="U259" s="70"/>
      <c r="V259" s="78"/>
      <c r="X259" s="70"/>
      <c r="Y259" s="70"/>
      <c r="Z259" s="70"/>
      <c r="AA259" s="79"/>
      <c r="AB259" s="80">
        <f t="shared" si="86"/>
        <v>0</v>
      </c>
    </row>
    <row r="260" spans="1:28" ht="22.5" x14ac:dyDescent="0.25">
      <c r="A260" s="72" t="s">
        <v>15953</v>
      </c>
      <c r="B260" s="73" t="s">
        <v>21385</v>
      </c>
      <c r="C260" s="74" t="s">
        <v>15719</v>
      </c>
      <c r="D260" s="75">
        <v>0</v>
      </c>
      <c r="E260" s="70">
        <v>10.969999999999999</v>
      </c>
      <c r="F260" s="76">
        <f>ROUND(D260*E260,2)</f>
        <v>0</v>
      </c>
      <c r="G260" s="77"/>
      <c r="H260" s="70">
        <f t="shared" ref="H260:I262" si="110">ROUND(N260+(N260*$H$2/100),2)</f>
        <v>0</v>
      </c>
      <c r="I260" s="70">
        <f t="shared" si="110"/>
        <v>10.97</v>
      </c>
      <c r="J260" s="70">
        <f>H260+I260</f>
        <v>10.97</v>
      </c>
      <c r="K260" s="70">
        <v>0</v>
      </c>
      <c r="L260" s="76">
        <f>SUM(J260:K260)</f>
        <v>10.97</v>
      </c>
      <c r="N260" s="70">
        <v>0</v>
      </c>
      <c r="O260" s="70">
        <v>10.969999999999999</v>
      </c>
      <c r="P260" s="70">
        <f>SUM(N260:O260)</f>
        <v>10.969999999999999</v>
      </c>
      <c r="Q260" s="64"/>
      <c r="R260" s="70">
        <f t="shared" ref="R260:S262" si="111">X260</f>
        <v>0</v>
      </c>
      <c r="S260" s="70">
        <f t="shared" si="111"/>
        <v>10.98</v>
      </c>
      <c r="T260" s="70">
        <f>R260+S260</f>
        <v>10.98</v>
      </c>
      <c r="U260" s="70">
        <f>ROUND(Z260*$H$2,2)/100</f>
        <v>0</v>
      </c>
      <c r="V260" s="78">
        <f>SUM(T260:U260)</f>
        <v>10.98</v>
      </c>
      <c r="X260" s="70">
        <v>0</v>
      </c>
      <c r="Y260" s="70">
        <v>10.98</v>
      </c>
      <c r="Z260" s="70">
        <v>10.98</v>
      </c>
      <c r="AA260" s="79"/>
      <c r="AB260" s="80">
        <f t="shared" si="86"/>
        <v>-1.0000000000001563E-2</v>
      </c>
    </row>
    <row r="261" spans="1:28" ht="22.5" x14ac:dyDescent="0.25">
      <c r="A261" s="72" t="s">
        <v>15954</v>
      </c>
      <c r="B261" s="73" t="s">
        <v>21386</v>
      </c>
      <c r="C261" s="74" t="s">
        <v>15719</v>
      </c>
      <c r="D261" s="75">
        <v>0</v>
      </c>
      <c r="E261" s="70">
        <v>13.17</v>
      </c>
      <c r="F261" s="76">
        <f>ROUND(D261*E261,2)</f>
        <v>0</v>
      </c>
      <c r="G261" s="77"/>
      <c r="H261" s="70">
        <f t="shared" si="110"/>
        <v>0</v>
      </c>
      <c r="I261" s="70">
        <f t="shared" si="110"/>
        <v>13.17</v>
      </c>
      <c r="J261" s="70">
        <f>H261+I261</f>
        <v>13.17</v>
      </c>
      <c r="K261" s="70">
        <v>0</v>
      </c>
      <c r="L261" s="76">
        <f>SUM(J261:K261)</f>
        <v>13.17</v>
      </c>
      <c r="N261" s="70">
        <v>0</v>
      </c>
      <c r="O261" s="70">
        <v>13.17</v>
      </c>
      <c r="P261" s="70">
        <f>SUM(N261:O261)</f>
        <v>13.17</v>
      </c>
      <c r="Q261" s="64"/>
      <c r="R261" s="70">
        <f t="shared" si="111"/>
        <v>0</v>
      </c>
      <c r="S261" s="70">
        <f t="shared" si="111"/>
        <v>13.17</v>
      </c>
      <c r="T261" s="70">
        <f>R261+S261</f>
        <v>13.17</v>
      </c>
      <c r="U261" s="70">
        <f>ROUND(Z261*$H$2,2)/100</f>
        <v>0</v>
      </c>
      <c r="V261" s="78">
        <f>SUM(T261:U261)</f>
        <v>13.17</v>
      </c>
      <c r="X261" s="70">
        <v>0</v>
      </c>
      <c r="Y261" s="70">
        <v>13.17</v>
      </c>
      <c r="Z261" s="70">
        <v>13.17</v>
      </c>
      <c r="AA261" s="79"/>
      <c r="AB261" s="80">
        <f t="shared" si="86"/>
        <v>0</v>
      </c>
    </row>
    <row r="262" spans="1:28" x14ac:dyDescent="0.25">
      <c r="A262" s="72" t="s">
        <v>15955</v>
      </c>
      <c r="B262" s="73" t="s">
        <v>21387</v>
      </c>
      <c r="C262" s="74" t="s">
        <v>15747</v>
      </c>
      <c r="D262" s="75">
        <v>0</v>
      </c>
      <c r="E262" s="70">
        <v>4.4000000000000004</v>
      </c>
      <c r="F262" s="76">
        <f>ROUND(D262*E262,2)</f>
        <v>0</v>
      </c>
      <c r="G262" s="77"/>
      <c r="H262" s="70">
        <f t="shared" si="110"/>
        <v>0</v>
      </c>
      <c r="I262" s="70">
        <f t="shared" si="110"/>
        <v>4.4000000000000004</v>
      </c>
      <c r="J262" s="70">
        <f>H262+I262</f>
        <v>4.4000000000000004</v>
      </c>
      <c r="K262" s="70">
        <v>0</v>
      </c>
      <c r="L262" s="76">
        <f>SUM(J262:K262)</f>
        <v>4.4000000000000004</v>
      </c>
      <c r="N262" s="70">
        <v>0</v>
      </c>
      <c r="O262" s="70">
        <v>4.4000000000000004</v>
      </c>
      <c r="P262" s="70">
        <f>SUM(N262:O262)</f>
        <v>4.4000000000000004</v>
      </c>
      <c r="Q262" s="64"/>
      <c r="R262" s="70">
        <f t="shared" si="111"/>
        <v>0</v>
      </c>
      <c r="S262" s="70">
        <f t="shared" si="111"/>
        <v>4.3899999999999997</v>
      </c>
      <c r="T262" s="70">
        <f>R262+S262</f>
        <v>4.3899999999999997</v>
      </c>
      <c r="U262" s="70">
        <f>ROUND(Z262*$H$2,2)/100</f>
        <v>0</v>
      </c>
      <c r="V262" s="78">
        <f>SUM(T262:U262)</f>
        <v>4.3899999999999997</v>
      </c>
      <c r="X262" s="70">
        <v>0</v>
      </c>
      <c r="Y262" s="70">
        <v>4.3899999999999997</v>
      </c>
      <c r="Z262" s="70">
        <v>4.3899999999999997</v>
      </c>
      <c r="AA262" s="79"/>
      <c r="AB262" s="80">
        <f t="shared" si="86"/>
        <v>1.0000000000000675E-2</v>
      </c>
    </row>
    <row r="263" spans="1:28" ht="22.5" x14ac:dyDescent="0.25">
      <c r="A263" s="66" t="s">
        <v>15956</v>
      </c>
      <c r="B263" s="67" t="s">
        <v>21388</v>
      </c>
      <c r="C263" s="68"/>
      <c r="D263" s="69"/>
      <c r="E263" s="70"/>
      <c r="F263" s="71"/>
      <c r="H263" s="70"/>
      <c r="I263" s="70"/>
      <c r="J263" s="70"/>
      <c r="K263" s="70"/>
      <c r="L263" s="76"/>
      <c r="N263" s="70"/>
      <c r="O263" s="70"/>
      <c r="P263" s="70"/>
      <c r="Q263" s="64"/>
      <c r="R263" s="70"/>
      <c r="S263" s="70"/>
      <c r="T263" s="70"/>
      <c r="U263" s="70"/>
      <c r="V263" s="78"/>
      <c r="X263" s="70"/>
      <c r="Y263" s="70"/>
      <c r="Z263" s="70"/>
      <c r="AA263" s="79"/>
      <c r="AB263" s="80">
        <f t="shared" si="86"/>
        <v>0</v>
      </c>
    </row>
    <row r="264" spans="1:28" ht="22.5" x14ac:dyDescent="0.25">
      <c r="A264" s="72" t="s">
        <v>15957</v>
      </c>
      <c r="B264" s="73" t="s">
        <v>21389</v>
      </c>
      <c r="C264" s="74" t="s">
        <v>15747</v>
      </c>
      <c r="D264" s="75">
        <v>0</v>
      </c>
      <c r="E264" s="70">
        <v>0.90999999999999992</v>
      </c>
      <c r="F264" s="76">
        <f t="shared" ref="F264:F269" si="112">ROUND(D264*E264,2)</f>
        <v>0</v>
      </c>
      <c r="G264" s="77"/>
      <c r="H264" s="70">
        <f t="shared" ref="H264:I269" si="113">ROUND(N264+(N264*$H$2/100),2)</f>
        <v>0.06</v>
      </c>
      <c r="I264" s="70">
        <f t="shared" si="113"/>
        <v>0.85</v>
      </c>
      <c r="J264" s="70">
        <f t="shared" ref="J264:J269" si="114">H264+I264</f>
        <v>0.90999999999999992</v>
      </c>
      <c r="K264" s="70">
        <v>0</v>
      </c>
      <c r="L264" s="76">
        <f t="shared" ref="L264:L269" si="115">SUM(J264:K264)</f>
        <v>0.90999999999999992</v>
      </c>
      <c r="N264" s="70">
        <v>0.06</v>
      </c>
      <c r="O264" s="70">
        <v>0.85</v>
      </c>
      <c r="P264" s="70">
        <f t="shared" ref="P264:P269" si="116">SUM(N264:O264)</f>
        <v>0.90999999999999992</v>
      </c>
      <c r="Q264" s="64"/>
      <c r="R264" s="70">
        <f t="shared" ref="R264:S269" si="117">X264</f>
        <v>0.06</v>
      </c>
      <c r="S264" s="70">
        <f t="shared" si="117"/>
        <v>0.85</v>
      </c>
      <c r="T264" s="70">
        <f t="shared" ref="T264:T269" si="118">R264+S264</f>
        <v>0.90999999999999992</v>
      </c>
      <c r="U264" s="70">
        <f t="shared" ref="U264:U269" si="119">ROUND(Z264*$H$2,2)/100</f>
        <v>0</v>
      </c>
      <c r="V264" s="78">
        <f t="shared" ref="V264:V269" si="120">SUM(T264:U264)</f>
        <v>0.90999999999999992</v>
      </c>
      <c r="X264" s="70">
        <v>0.06</v>
      </c>
      <c r="Y264" s="70">
        <v>0.85</v>
      </c>
      <c r="Z264" s="70">
        <v>0.91</v>
      </c>
      <c r="AA264" s="79"/>
      <c r="AB264" s="80">
        <f t="shared" si="86"/>
        <v>0</v>
      </c>
    </row>
    <row r="265" spans="1:28" ht="22.5" x14ac:dyDescent="0.25">
      <c r="A265" s="72" t="s">
        <v>15958</v>
      </c>
      <c r="B265" s="73" t="s">
        <v>21390</v>
      </c>
      <c r="C265" s="74" t="s">
        <v>15747</v>
      </c>
      <c r="D265" s="75">
        <v>0</v>
      </c>
      <c r="E265" s="70">
        <v>1.37</v>
      </c>
      <c r="F265" s="76">
        <f t="shared" si="112"/>
        <v>0</v>
      </c>
      <c r="G265" s="77"/>
      <c r="H265" s="70">
        <f t="shared" si="113"/>
        <v>0.52</v>
      </c>
      <c r="I265" s="70">
        <f t="shared" si="113"/>
        <v>0.85</v>
      </c>
      <c r="J265" s="70">
        <f t="shared" si="114"/>
        <v>1.37</v>
      </c>
      <c r="K265" s="70">
        <v>0</v>
      </c>
      <c r="L265" s="76">
        <f t="shared" si="115"/>
        <v>1.37</v>
      </c>
      <c r="N265" s="70">
        <v>0.52</v>
      </c>
      <c r="O265" s="70">
        <v>0.85</v>
      </c>
      <c r="P265" s="70">
        <f t="shared" si="116"/>
        <v>1.37</v>
      </c>
      <c r="Q265" s="64"/>
      <c r="R265" s="70">
        <f t="shared" si="117"/>
        <v>0.52</v>
      </c>
      <c r="S265" s="70">
        <f t="shared" si="117"/>
        <v>0.85</v>
      </c>
      <c r="T265" s="70">
        <f t="shared" si="118"/>
        <v>1.37</v>
      </c>
      <c r="U265" s="70">
        <f t="shared" si="119"/>
        <v>0</v>
      </c>
      <c r="V265" s="78">
        <f t="shared" si="120"/>
        <v>1.37</v>
      </c>
      <c r="X265" s="70">
        <v>0.52</v>
      </c>
      <c r="Y265" s="70">
        <v>0.85</v>
      </c>
      <c r="Z265" s="70">
        <v>1.37</v>
      </c>
      <c r="AA265" s="79"/>
      <c r="AB265" s="80">
        <f t="shared" si="86"/>
        <v>0</v>
      </c>
    </row>
    <row r="266" spans="1:28" ht="22.5" x14ac:dyDescent="0.25">
      <c r="A266" s="72" t="s">
        <v>15959</v>
      </c>
      <c r="B266" s="73" t="s">
        <v>21391</v>
      </c>
      <c r="C266" s="74" t="s">
        <v>15719</v>
      </c>
      <c r="D266" s="75">
        <v>0</v>
      </c>
      <c r="E266" s="70">
        <v>9.43</v>
      </c>
      <c r="F266" s="76">
        <f t="shared" si="112"/>
        <v>0</v>
      </c>
      <c r="G266" s="77"/>
      <c r="H266" s="70">
        <f t="shared" si="113"/>
        <v>2.59</v>
      </c>
      <c r="I266" s="70">
        <f t="shared" si="113"/>
        <v>6.84</v>
      </c>
      <c r="J266" s="70">
        <f t="shared" si="114"/>
        <v>9.43</v>
      </c>
      <c r="K266" s="70">
        <v>0</v>
      </c>
      <c r="L266" s="76">
        <f t="shared" si="115"/>
        <v>9.43</v>
      </c>
      <c r="N266" s="70">
        <v>2.59</v>
      </c>
      <c r="O266" s="70">
        <v>6.84</v>
      </c>
      <c r="P266" s="70">
        <f t="shared" si="116"/>
        <v>9.43</v>
      </c>
      <c r="Q266" s="64"/>
      <c r="R266" s="70">
        <f t="shared" si="117"/>
        <v>2.59</v>
      </c>
      <c r="S266" s="70">
        <f t="shared" si="117"/>
        <v>6.85</v>
      </c>
      <c r="T266" s="70">
        <f t="shared" si="118"/>
        <v>9.44</v>
      </c>
      <c r="U266" s="70">
        <f t="shared" si="119"/>
        <v>0</v>
      </c>
      <c r="V266" s="78">
        <f t="shared" si="120"/>
        <v>9.44</v>
      </c>
      <c r="X266" s="70">
        <v>2.59</v>
      </c>
      <c r="Y266" s="70">
        <v>6.85</v>
      </c>
      <c r="Z266" s="70">
        <v>9.44</v>
      </c>
      <c r="AA266" s="79"/>
      <c r="AB266" s="80">
        <f t="shared" ref="AB266:AB329" si="121">P266-Z266</f>
        <v>-9.9999999999997868E-3</v>
      </c>
    </row>
    <row r="267" spans="1:28" x14ac:dyDescent="0.25">
      <c r="A267" s="72" t="s">
        <v>15960</v>
      </c>
      <c r="B267" s="73" t="s">
        <v>21392</v>
      </c>
      <c r="C267" s="74" t="s">
        <v>15719</v>
      </c>
      <c r="D267" s="75">
        <v>0</v>
      </c>
      <c r="E267" s="70">
        <v>5.43</v>
      </c>
      <c r="F267" s="76">
        <f t="shared" si="112"/>
        <v>0</v>
      </c>
      <c r="G267" s="77"/>
      <c r="H267" s="70">
        <f t="shared" si="113"/>
        <v>0.28999999999999998</v>
      </c>
      <c r="I267" s="70">
        <f t="shared" si="113"/>
        <v>5.14</v>
      </c>
      <c r="J267" s="70">
        <f t="shared" si="114"/>
        <v>5.43</v>
      </c>
      <c r="K267" s="70">
        <v>0</v>
      </c>
      <c r="L267" s="76">
        <f t="shared" si="115"/>
        <v>5.43</v>
      </c>
      <c r="N267" s="70">
        <v>0.28999999999999998</v>
      </c>
      <c r="O267" s="70">
        <v>5.14</v>
      </c>
      <c r="P267" s="70">
        <f t="shared" si="116"/>
        <v>5.43</v>
      </c>
      <c r="Q267" s="64"/>
      <c r="R267" s="70">
        <f t="shared" si="117"/>
        <v>0.28999999999999998</v>
      </c>
      <c r="S267" s="70">
        <f t="shared" si="117"/>
        <v>5.14</v>
      </c>
      <c r="T267" s="70">
        <f t="shared" si="118"/>
        <v>5.43</v>
      </c>
      <c r="U267" s="70">
        <f t="shared" si="119"/>
        <v>0</v>
      </c>
      <c r="V267" s="78">
        <f t="shared" si="120"/>
        <v>5.43</v>
      </c>
      <c r="X267" s="70">
        <v>0.28999999999999998</v>
      </c>
      <c r="Y267" s="70">
        <v>5.14</v>
      </c>
      <c r="Z267" s="70">
        <v>5.43</v>
      </c>
      <c r="AA267" s="79"/>
      <c r="AB267" s="80">
        <f t="shared" si="121"/>
        <v>0</v>
      </c>
    </row>
    <row r="268" spans="1:28" x14ac:dyDescent="0.25">
      <c r="A268" s="72" t="s">
        <v>15961</v>
      </c>
      <c r="B268" s="73" t="s">
        <v>21393</v>
      </c>
      <c r="C268" s="74" t="s">
        <v>15719</v>
      </c>
      <c r="D268" s="75">
        <v>0</v>
      </c>
      <c r="E268" s="70">
        <v>7.7299999999999995</v>
      </c>
      <c r="F268" s="76">
        <f t="shared" si="112"/>
        <v>0</v>
      </c>
      <c r="G268" s="77"/>
      <c r="H268" s="70">
        <f t="shared" si="113"/>
        <v>2.59</v>
      </c>
      <c r="I268" s="70">
        <f t="shared" si="113"/>
        <v>5.14</v>
      </c>
      <c r="J268" s="70">
        <f t="shared" si="114"/>
        <v>7.7299999999999995</v>
      </c>
      <c r="K268" s="70">
        <v>0</v>
      </c>
      <c r="L268" s="76">
        <f t="shared" si="115"/>
        <v>7.7299999999999995</v>
      </c>
      <c r="N268" s="70">
        <v>2.59</v>
      </c>
      <c r="O268" s="70">
        <v>5.14</v>
      </c>
      <c r="P268" s="70">
        <f t="shared" si="116"/>
        <v>7.7299999999999995</v>
      </c>
      <c r="Q268" s="64"/>
      <c r="R268" s="70">
        <f t="shared" si="117"/>
        <v>2.59</v>
      </c>
      <c r="S268" s="70">
        <f t="shared" si="117"/>
        <v>5.14</v>
      </c>
      <c r="T268" s="70">
        <f t="shared" si="118"/>
        <v>7.7299999999999995</v>
      </c>
      <c r="U268" s="70">
        <f t="shared" si="119"/>
        <v>0</v>
      </c>
      <c r="V268" s="78">
        <f t="shared" si="120"/>
        <v>7.7299999999999995</v>
      </c>
      <c r="X268" s="70">
        <v>2.59</v>
      </c>
      <c r="Y268" s="70">
        <v>5.14</v>
      </c>
      <c r="Z268" s="70">
        <v>7.73</v>
      </c>
      <c r="AA268" s="79"/>
      <c r="AB268" s="80">
        <f t="shared" si="121"/>
        <v>0</v>
      </c>
    </row>
    <row r="269" spans="1:28" x14ac:dyDescent="0.25">
      <c r="A269" s="72" t="s">
        <v>15962</v>
      </c>
      <c r="B269" s="73" t="s">
        <v>21394</v>
      </c>
      <c r="C269" s="74" t="s">
        <v>15719</v>
      </c>
      <c r="D269" s="75">
        <v>0</v>
      </c>
      <c r="E269" s="70">
        <v>3.7199999999999998</v>
      </c>
      <c r="F269" s="76">
        <f t="shared" si="112"/>
        <v>0</v>
      </c>
      <c r="G269" s="77"/>
      <c r="H269" s="70">
        <f t="shared" si="113"/>
        <v>0.28999999999999998</v>
      </c>
      <c r="I269" s="70">
        <f t="shared" si="113"/>
        <v>3.43</v>
      </c>
      <c r="J269" s="70">
        <f t="shared" si="114"/>
        <v>3.72</v>
      </c>
      <c r="K269" s="70">
        <v>0</v>
      </c>
      <c r="L269" s="76">
        <f t="shared" si="115"/>
        <v>3.72</v>
      </c>
      <c r="N269" s="70">
        <v>0.28999999999999998</v>
      </c>
      <c r="O269" s="70">
        <v>3.4299999999999997</v>
      </c>
      <c r="P269" s="70">
        <f t="shared" si="116"/>
        <v>3.7199999999999998</v>
      </c>
      <c r="Q269" s="64"/>
      <c r="R269" s="70">
        <f t="shared" si="117"/>
        <v>0.28999999999999998</v>
      </c>
      <c r="S269" s="70">
        <f t="shared" si="117"/>
        <v>3.43</v>
      </c>
      <c r="T269" s="70">
        <f t="shared" si="118"/>
        <v>3.72</v>
      </c>
      <c r="U269" s="70">
        <f t="shared" si="119"/>
        <v>0</v>
      </c>
      <c r="V269" s="78">
        <f t="shared" si="120"/>
        <v>3.72</v>
      </c>
      <c r="X269" s="70">
        <v>0.28999999999999998</v>
      </c>
      <c r="Y269" s="70">
        <v>3.43</v>
      </c>
      <c r="Z269" s="70">
        <v>3.72</v>
      </c>
      <c r="AA269" s="79"/>
      <c r="AB269" s="80">
        <f t="shared" si="121"/>
        <v>0</v>
      </c>
    </row>
    <row r="270" spans="1:28" x14ac:dyDescent="0.25">
      <c r="A270" s="66" t="s">
        <v>19806</v>
      </c>
      <c r="B270" s="67" t="s">
        <v>21395</v>
      </c>
      <c r="C270" s="74"/>
      <c r="D270" s="75"/>
      <c r="E270" s="70"/>
      <c r="F270" s="76"/>
      <c r="G270" s="77"/>
      <c r="H270" s="70"/>
      <c r="I270" s="70"/>
      <c r="J270" s="70"/>
      <c r="K270" s="70"/>
      <c r="L270" s="76"/>
      <c r="N270" s="70"/>
      <c r="O270" s="70"/>
      <c r="P270" s="70"/>
      <c r="Q270" s="64"/>
      <c r="R270" s="70"/>
      <c r="S270" s="70"/>
      <c r="T270" s="70"/>
      <c r="U270" s="70"/>
      <c r="V270" s="78"/>
      <c r="X270" s="70"/>
      <c r="Y270" s="70"/>
      <c r="Z270" s="70"/>
      <c r="AA270" s="79"/>
      <c r="AB270" s="80">
        <f t="shared" si="121"/>
        <v>0</v>
      </c>
    </row>
    <row r="271" spans="1:28" s="34" customFormat="1" x14ac:dyDescent="0.25">
      <c r="A271" s="84" t="s">
        <v>19807</v>
      </c>
      <c r="B271" s="85" t="s">
        <v>21396</v>
      </c>
      <c r="C271" s="86" t="s">
        <v>15719</v>
      </c>
      <c r="D271" s="87">
        <v>0</v>
      </c>
      <c r="E271" s="88">
        <v>100.5</v>
      </c>
      <c r="F271" s="76">
        <f>ROUND(D271*E271,2)</f>
        <v>0</v>
      </c>
      <c r="G271" s="29"/>
      <c r="H271" s="88">
        <v>0.28000000000000003</v>
      </c>
      <c r="I271" s="88">
        <v>3.97</v>
      </c>
      <c r="J271" s="88">
        <v>4.25</v>
      </c>
      <c r="K271" s="88">
        <v>0</v>
      </c>
      <c r="L271" s="76">
        <v>4.25</v>
      </c>
      <c r="N271" s="88">
        <v>100.5</v>
      </c>
      <c r="O271" s="88">
        <v>0</v>
      </c>
      <c r="P271" s="70">
        <f>SUM(N271:O271)</f>
        <v>100.5</v>
      </c>
      <c r="Q271" s="89"/>
      <c r="R271" s="88">
        <v>0.28000000000000003</v>
      </c>
      <c r="S271" s="88">
        <v>3.92</v>
      </c>
      <c r="T271" s="88">
        <v>4.2</v>
      </c>
      <c r="U271" s="88">
        <v>0</v>
      </c>
      <c r="V271" s="78">
        <v>4.2</v>
      </c>
      <c r="X271" s="88">
        <v>100.5</v>
      </c>
      <c r="Y271" s="88">
        <v>0</v>
      </c>
      <c r="Z271" s="88">
        <v>100.5</v>
      </c>
      <c r="AA271" s="79"/>
      <c r="AB271" s="80">
        <f t="shared" si="121"/>
        <v>0</v>
      </c>
    </row>
    <row r="272" spans="1:28" s="34" customFormat="1" x14ac:dyDescent="0.25">
      <c r="A272" s="84" t="s">
        <v>19808</v>
      </c>
      <c r="B272" s="85" t="s">
        <v>15964</v>
      </c>
      <c r="C272" s="86" t="s">
        <v>15692</v>
      </c>
      <c r="D272" s="87">
        <v>0</v>
      </c>
      <c r="E272" s="88">
        <v>7.87</v>
      </c>
      <c r="F272" s="76">
        <f>ROUND(D272*E272,2)</f>
        <v>0</v>
      </c>
      <c r="G272" s="29"/>
      <c r="H272" s="88">
        <v>0.28000000000000003</v>
      </c>
      <c r="I272" s="88">
        <v>3.97</v>
      </c>
      <c r="J272" s="88">
        <v>4.25</v>
      </c>
      <c r="K272" s="88">
        <v>0</v>
      </c>
      <c r="L272" s="76">
        <v>4.25</v>
      </c>
      <c r="N272" s="88">
        <v>1.82</v>
      </c>
      <c r="O272" s="88">
        <v>6.05</v>
      </c>
      <c r="P272" s="70">
        <f>SUM(N272:O272)</f>
        <v>7.87</v>
      </c>
      <c r="Q272" s="89"/>
      <c r="R272" s="88">
        <v>0.28000000000000003</v>
      </c>
      <c r="S272" s="88">
        <v>3.92</v>
      </c>
      <c r="T272" s="88">
        <v>4.2</v>
      </c>
      <c r="U272" s="88">
        <v>0</v>
      </c>
      <c r="V272" s="78">
        <v>4.2</v>
      </c>
      <c r="X272" s="88">
        <v>1.82</v>
      </c>
      <c r="Y272" s="88">
        <v>6.05</v>
      </c>
      <c r="Z272" s="88">
        <v>7.87</v>
      </c>
      <c r="AA272" s="79"/>
      <c r="AB272" s="80">
        <f t="shared" si="121"/>
        <v>0</v>
      </c>
    </row>
    <row r="273" spans="1:28" x14ac:dyDescent="0.25">
      <c r="A273" s="66" t="s">
        <v>15963</v>
      </c>
      <c r="B273" s="67" t="s">
        <v>21397</v>
      </c>
      <c r="C273" s="68"/>
      <c r="D273" s="69"/>
      <c r="E273" s="70"/>
      <c r="F273" s="71"/>
      <c r="H273" s="70"/>
      <c r="I273" s="70"/>
      <c r="J273" s="70"/>
      <c r="K273" s="70"/>
      <c r="L273" s="76"/>
      <c r="N273" s="70"/>
      <c r="O273" s="70"/>
      <c r="P273" s="70"/>
      <c r="Q273" s="64"/>
      <c r="R273" s="70"/>
      <c r="S273" s="70"/>
      <c r="T273" s="70"/>
      <c r="U273" s="70"/>
      <c r="V273" s="78"/>
      <c r="X273" s="70"/>
      <c r="Y273" s="70"/>
      <c r="Z273" s="70"/>
      <c r="AA273" s="79"/>
      <c r="AB273" s="80">
        <f t="shared" si="121"/>
        <v>0</v>
      </c>
    </row>
    <row r="274" spans="1:28" ht="22.5" x14ac:dyDescent="0.25">
      <c r="A274" s="66" t="s">
        <v>15965</v>
      </c>
      <c r="B274" s="67" t="s">
        <v>21398</v>
      </c>
      <c r="C274" s="68"/>
      <c r="D274" s="69"/>
      <c r="E274" s="70"/>
      <c r="F274" s="71"/>
      <c r="H274" s="70"/>
      <c r="I274" s="70"/>
      <c r="J274" s="70"/>
      <c r="K274" s="70"/>
      <c r="L274" s="76"/>
      <c r="N274" s="70"/>
      <c r="O274" s="70"/>
      <c r="P274" s="70"/>
      <c r="Q274" s="64"/>
      <c r="R274" s="70"/>
      <c r="S274" s="70"/>
      <c r="T274" s="70"/>
      <c r="U274" s="70"/>
      <c r="V274" s="78"/>
      <c r="X274" s="70"/>
      <c r="Y274" s="70"/>
      <c r="Z274" s="70"/>
      <c r="AA274" s="79"/>
      <c r="AB274" s="80">
        <f t="shared" si="121"/>
        <v>0</v>
      </c>
    </row>
    <row r="275" spans="1:28" ht="22.5" x14ac:dyDescent="0.25">
      <c r="A275" s="72" t="s">
        <v>15966</v>
      </c>
      <c r="B275" s="73" t="s">
        <v>21399</v>
      </c>
      <c r="C275" s="74" t="s">
        <v>15719</v>
      </c>
      <c r="D275" s="75">
        <v>0</v>
      </c>
      <c r="E275" s="70">
        <v>24.92</v>
      </c>
      <c r="F275" s="76">
        <f t="shared" ref="F275:F280" si="122">ROUND(D275*E275,2)</f>
        <v>0</v>
      </c>
      <c r="G275" s="77"/>
      <c r="H275" s="70">
        <f t="shared" ref="H275:I280" si="123">ROUND(N275+(N275*$H$2/100),2)</f>
        <v>0</v>
      </c>
      <c r="I275" s="70">
        <f t="shared" si="123"/>
        <v>24.92</v>
      </c>
      <c r="J275" s="70">
        <f t="shared" ref="J275:J280" si="124">H275+I275</f>
        <v>24.92</v>
      </c>
      <c r="K275" s="70">
        <v>0</v>
      </c>
      <c r="L275" s="76">
        <f t="shared" ref="L275:L280" si="125">SUM(J275:K275)</f>
        <v>24.92</v>
      </c>
      <c r="N275" s="70">
        <v>0</v>
      </c>
      <c r="O275" s="70">
        <v>24.92</v>
      </c>
      <c r="P275" s="70">
        <f t="shared" ref="P275:P280" si="126">SUM(N275:O275)</f>
        <v>24.92</v>
      </c>
      <c r="Q275" s="64"/>
      <c r="R275" s="70">
        <f t="shared" ref="R275:S280" si="127">X275</f>
        <v>0</v>
      </c>
      <c r="S275" s="70">
        <f t="shared" si="127"/>
        <v>24.91</v>
      </c>
      <c r="T275" s="70">
        <f t="shared" ref="T275:T280" si="128">R275+S275</f>
        <v>24.91</v>
      </c>
      <c r="U275" s="70">
        <f t="shared" ref="U275:U280" si="129">ROUND(Z275*$H$2,2)/100</f>
        <v>0</v>
      </c>
      <c r="V275" s="78">
        <f t="shared" ref="V275:V280" si="130">SUM(T275:U275)</f>
        <v>24.91</v>
      </c>
      <c r="X275" s="70">
        <v>0</v>
      </c>
      <c r="Y275" s="70">
        <v>24.91</v>
      </c>
      <c r="Z275" s="70">
        <v>24.91</v>
      </c>
      <c r="AA275" s="79"/>
      <c r="AB275" s="80">
        <f t="shared" si="121"/>
        <v>1.0000000000001563E-2</v>
      </c>
    </row>
    <row r="276" spans="1:28" ht="22.5" x14ac:dyDescent="0.25">
      <c r="A276" s="72" t="s">
        <v>15967</v>
      </c>
      <c r="B276" s="73" t="s">
        <v>21400</v>
      </c>
      <c r="C276" s="74" t="s">
        <v>15719</v>
      </c>
      <c r="D276" s="75">
        <v>0</v>
      </c>
      <c r="E276" s="70">
        <v>21.58</v>
      </c>
      <c r="F276" s="76">
        <f t="shared" si="122"/>
        <v>0</v>
      </c>
      <c r="G276" s="77"/>
      <c r="H276" s="70">
        <f t="shared" si="123"/>
        <v>0</v>
      </c>
      <c r="I276" s="70">
        <f t="shared" si="123"/>
        <v>21.58</v>
      </c>
      <c r="J276" s="70">
        <f t="shared" si="124"/>
        <v>21.58</v>
      </c>
      <c r="K276" s="70">
        <v>0</v>
      </c>
      <c r="L276" s="76">
        <f t="shared" si="125"/>
        <v>21.58</v>
      </c>
      <c r="N276" s="70">
        <v>0</v>
      </c>
      <c r="O276" s="70">
        <v>21.58</v>
      </c>
      <c r="P276" s="70">
        <f t="shared" si="126"/>
        <v>21.58</v>
      </c>
      <c r="Q276" s="64"/>
      <c r="R276" s="70">
        <f t="shared" si="127"/>
        <v>0</v>
      </c>
      <c r="S276" s="70">
        <f t="shared" si="127"/>
        <v>21.58</v>
      </c>
      <c r="T276" s="70">
        <f t="shared" si="128"/>
        <v>21.58</v>
      </c>
      <c r="U276" s="70">
        <f t="shared" si="129"/>
        <v>0</v>
      </c>
      <c r="V276" s="78">
        <f t="shared" si="130"/>
        <v>21.58</v>
      </c>
      <c r="X276" s="70">
        <v>0</v>
      </c>
      <c r="Y276" s="70">
        <v>21.58</v>
      </c>
      <c r="Z276" s="70">
        <v>21.58</v>
      </c>
      <c r="AA276" s="79"/>
      <c r="AB276" s="80">
        <f t="shared" si="121"/>
        <v>0</v>
      </c>
    </row>
    <row r="277" spans="1:28" ht="22.5" x14ac:dyDescent="0.25">
      <c r="A277" s="72" t="s">
        <v>15968</v>
      </c>
      <c r="B277" s="73" t="s">
        <v>21401</v>
      </c>
      <c r="C277" s="74" t="s">
        <v>15719</v>
      </c>
      <c r="D277" s="75">
        <v>0</v>
      </c>
      <c r="E277" s="70">
        <v>13.29</v>
      </c>
      <c r="F277" s="76">
        <f t="shared" si="122"/>
        <v>0</v>
      </c>
      <c r="G277" s="77"/>
      <c r="H277" s="70">
        <f t="shared" si="123"/>
        <v>0</v>
      </c>
      <c r="I277" s="70">
        <f t="shared" si="123"/>
        <v>13.29</v>
      </c>
      <c r="J277" s="70">
        <f t="shared" si="124"/>
        <v>13.29</v>
      </c>
      <c r="K277" s="70">
        <v>0</v>
      </c>
      <c r="L277" s="76">
        <f t="shared" si="125"/>
        <v>13.29</v>
      </c>
      <c r="N277" s="70">
        <v>0</v>
      </c>
      <c r="O277" s="70">
        <v>13.29</v>
      </c>
      <c r="P277" s="70">
        <f t="shared" si="126"/>
        <v>13.29</v>
      </c>
      <c r="Q277" s="64"/>
      <c r="R277" s="70">
        <f t="shared" si="127"/>
        <v>0</v>
      </c>
      <c r="S277" s="70">
        <f t="shared" si="127"/>
        <v>13.28</v>
      </c>
      <c r="T277" s="70">
        <f t="shared" si="128"/>
        <v>13.28</v>
      </c>
      <c r="U277" s="70">
        <f t="shared" si="129"/>
        <v>0</v>
      </c>
      <c r="V277" s="78">
        <f t="shared" si="130"/>
        <v>13.28</v>
      </c>
      <c r="X277" s="70">
        <v>0</v>
      </c>
      <c r="Y277" s="70">
        <v>13.28</v>
      </c>
      <c r="Z277" s="70">
        <v>13.28</v>
      </c>
      <c r="AA277" s="79"/>
      <c r="AB277" s="80">
        <f t="shared" si="121"/>
        <v>9.9999999999997868E-3</v>
      </c>
    </row>
    <row r="278" spans="1:28" ht="22.5" x14ac:dyDescent="0.25">
      <c r="A278" s="72" t="s">
        <v>15969</v>
      </c>
      <c r="B278" s="73" t="s">
        <v>21402</v>
      </c>
      <c r="C278" s="74" t="s">
        <v>15719</v>
      </c>
      <c r="D278" s="75">
        <v>0</v>
      </c>
      <c r="E278" s="70">
        <v>2</v>
      </c>
      <c r="F278" s="76">
        <f t="shared" si="122"/>
        <v>0</v>
      </c>
      <c r="G278" s="77"/>
      <c r="H278" s="70">
        <f t="shared" si="123"/>
        <v>1.54</v>
      </c>
      <c r="I278" s="70">
        <f t="shared" si="123"/>
        <v>0.46</v>
      </c>
      <c r="J278" s="70">
        <f t="shared" si="124"/>
        <v>2</v>
      </c>
      <c r="K278" s="70">
        <v>0</v>
      </c>
      <c r="L278" s="76">
        <f t="shared" si="125"/>
        <v>2</v>
      </c>
      <c r="N278" s="70">
        <v>1.54</v>
      </c>
      <c r="O278" s="70">
        <v>0.46</v>
      </c>
      <c r="P278" s="70">
        <f t="shared" si="126"/>
        <v>2</v>
      </c>
      <c r="Q278" s="64"/>
      <c r="R278" s="70">
        <f t="shared" si="127"/>
        <v>1.54</v>
      </c>
      <c r="S278" s="70">
        <f t="shared" si="127"/>
        <v>0.46</v>
      </c>
      <c r="T278" s="70">
        <f t="shared" si="128"/>
        <v>2</v>
      </c>
      <c r="U278" s="70">
        <f t="shared" si="129"/>
        <v>0</v>
      </c>
      <c r="V278" s="78">
        <f t="shared" si="130"/>
        <v>2</v>
      </c>
      <c r="X278" s="70">
        <v>1.54</v>
      </c>
      <c r="Y278" s="70">
        <v>0.46</v>
      </c>
      <c r="Z278" s="70">
        <v>2</v>
      </c>
      <c r="AA278" s="79"/>
      <c r="AB278" s="80">
        <f t="shared" si="121"/>
        <v>0</v>
      </c>
    </row>
    <row r="279" spans="1:28" x14ac:dyDescent="0.25">
      <c r="A279" s="72" t="s">
        <v>15970</v>
      </c>
      <c r="B279" s="73" t="s">
        <v>21403</v>
      </c>
      <c r="C279" s="74" t="s">
        <v>15747</v>
      </c>
      <c r="D279" s="75">
        <v>0</v>
      </c>
      <c r="E279" s="70">
        <v>2.88</v>
      </c>
      <c r="F279" s="76">
        <f t="shared" si="122"/>
        <v>0</v>
      </c>
      <c r="G279" s="77"/>
      <c r="H279" s="70">
        <f t="shared" si="123"/>
        <v>0</v>
      </c>
      <c r="I279" s="70">
        <f t="shared" si="123"/>
        <v>2.88</v>
      </c>
      <c r="J279" s="70">
        <f t="shared" si="124"/>
        <v>2.88</v>
      </c>
      <c r="K279" s="70">
        <v>0</v>
      </c>
      <c r="L279" s="76">
        <f t="shared" si="125"/>
        <v>2.88</v>
      </c>
      <c r="N279" s="70">
        <v>0</v>
      </c>
      <c r="O279" s="70">
        <v>2.88</v>
      </c>
      <c r="P279" s="70">
        <f t="shared" si="126"/>
        <v>2.88</v>
      </c>
      <c r="Q279" s="64"/>
      <c r="R279" s="70">
        <f t="shared" si="127"/>
        <v>0</v>
      </c>
      <c r="S279" s="70">
        <f t="shared" si="127"/>
        <v>2.88</v>
      </c>
      <c r="T279" s="70">
        <f t="shared" si="128"/>
        <v>2.88</v>
      </c>
      <c r="U279" s="70">
        <f t="shared" si="129"/>
        <v>0</v>
      </c>
      <c r="V279" s="78">
        <f t="shared" si="130"/>
        <v>2.88</v>
      </c>
      <c r="X279" s="70">
        <v>0</v>
      </c>
      <c r="Y279" s="70">
        <v>2.88</v>
      </c>
      <c r="Z279" s="70">
        <v>2.88</v>
      </c>
      <c r="AA279" s="79"/>
      <c r="AB279" s="80">
        <f t="shared" si="121"/>
        <v>0</v>
      </c>
    </row>
    <row r="280" spans="1:28" ht="22.5" x14ac:dyDescent="0.25">
      <c r="A280" s="72" t="s">
        <v>15971</v>
      </c>
      <c r="B280" s="73" t="s">
        <v>21404</v>
      </c>
      <c r="C280" s="74" t="s">
        <v>15747</v>
      </c>
      <c r="D280" s="75">
        <v>0</v>
      </c>
      <c r="E280" s="70">
        <v>8.4699999999999989</v>
      </c>
      <c r="F280" s="76">
        <f t="shared" si="122"/>
        <v>0</v>
      </c>
      <c r="G280" s="77"/>
      <c r="H280" s="70">
        <f t="shared" si="123"/>
        <v>0</v>
      </c>
      <c r="I280" s="70">
        <f t="shared" si="123"/>
        <v>8.4700000000000006</v>
      </c>
      <c r="J280" s="70">
        <f t="shared" si="124"/>
        <v>8.4700000000000006</v>
      </c>
      <c r="K280" s="70">
        <v>0</v>
      </c>
      <c r="L280" s="76">
        <f t="shared" si="125"/>
        <v>8.4700000000000006</v>
      </c>
      <c r="N280" s="70">
        <v>0</v>
      </c>
      <c r="O280" s="70">
        <v>8.4699999999999989</v>
      </c>
      <c r="P280" s="70">
        <f t="shared" si="126"/>
        <v>8.4699999999999989</v>
      </c>
      <c r="Q280" s="64"/>
      <c r="R280" s="70">
        <f t="shared" si="127"/>
        <v>0</v>
      </c>
      <c r="S280" s="70">
        <f t="shared" si="127"/>
        <v>8.4700000000000006</v>
      </c>
      <c r="T280" s="70">
        <f t="shared" si="128"/>
        <v>8.4700000000000006</v>
      </c>
      <c r="U280" s="70">
        <f t="shared" si="129"/>
        <v>0</v>
      </c>
      <c r="V280" s="78">
        <f t="shared" si="130"/>
        <v>8.4700000000000006</v>
      </c>
      <c r="X280" s="70">
        <v>0</v>
      </c>
      <c r="Y280" s="70">
        <v>8.4700000000000006</v>
      </c>
      <c r="Z280" s="70">
        <v>8.4700000000000006</v>
      </c>
      <c r="AA280" s="79"/>
      <c r="AB280" s="80">
        <f t="shared" si="121"/>
        <v>0</v>
      </c>
    </row>
    <row r="281" spans="1:28" ht="22.5" x14ac:dyDescent="0.25">
      <c r="A281" s="66" t="s">
        <v>15972</v>
      </c>
      <c r="B281" s="67" t="s">
        <v>21405</v>
      </c>
      <c r="C281" s="68"/>
      <c r="D281" s="69"/>
      <c r="E281" s="70"/>
      <c r="F281" s="71"/>
      <c r="H281" s="70"/>
      <c r="I281" s="70"/>
      <c r="J281" s="70"/>
      <c r="K281" s="70"/>
      <c r="L281" s="76"/>
      <c r="N281" s="70"/>
      <c r="O281" s="70"/>
      <c r="P281" s="70"/>
      <c r="Q281" s="64"/>
      <c r="R281" s="70"/>
      <c r="S281" s="70"/>
      <c r="T281" s="70"/>
      <c r="U281" s="70"/>
      <c r="V281" s="78"/>
      <c r="X281" s="70"/>
      <c r="Y281" s="70"/>
      <c r="Z281" s="70"/>
      <c r="AA281" s="79"/>
      <c r="AB281" s="80">
        <f t="shared" si="121"/>
        <v>0</v>
      </c>
    </row>
    <row r="282" spans="1:28" ht="22.5" x14ac:dyDescent="0.25">
      <c r="A282" s="72" t="s">
        <v>15973</v>
      </c>
      <c r="B282" s="73" t="s">
        <v>21406</v>
      </c>
      <c r="C282" s="74" t="s">
        <v>15747</v>
      </c>
      <c r="D282" s="75">
        <v>0</v>
      </c>
      <c r="E282" s="70">
        <v>0.90999999999999992</v>
      </c>
      <c r="F282" s="76">
        <f t="shared" ref="F282:F288" si="131">ROUND(D282*E282,2)</f>
        <v>0</v>
      </c>
      <c r="G282" s="77"/>
      <c r="H282" s="70">
        <f t="shared" ref="H282:I288" si="132">ROUND(N282+(N282*$H$2/100),2)</f>
        <v>0</v>
      </c>
      <c r="I282" s="70">
        <f t="shared" si="132"/>
        <v>0.91</v>
      </c>
      <c r="J282" s="70">
        <f t="shared" ref="J282:J288" si="133">H282+I282</f>
        <v>0.91</v>
      </c>
      <c r="K282" s="70">
        <v>0</v>
      </c>
      <c r="L282" s="76">
        <f t="shared" ref="L282:L288" si="134">SUM(J282:K282)</f>
        <v>0.91</v>
      </c>
      <c r="N282" s="70">
        <v>0</v>
      </c>
      <c r="O282" s="70">
        <v>0.90999999999999992</v>
      </c>
      <c r="P282" s="70">
        <f t="shared" ref="P282:P288" si="135">SUM(N282:O282)</f>
        <v>0.90999999999999992</v>
      </c>
      <c r="Q282" s="64"/>
      <c r="R282" s="70">
        <f t="shared" ref="R282:S288" si="136">X282</f>
        <v>0</v>
      </c>
      <c r="S282" s="70">
        <f t="shared" si="136"/>
        <v>0.91</v>
      </c>
      <c r="T282" s="70">
        <f t="shared" ref="T282:T288" si="137">R282+S282</f>
        <v>0.91</v>
      </c>
      <c r="U282" s="70">
        <f t="shared" ref="U282:U288" si="138">ROUND(Z282*$H$2,2)/100</f>
        <v>0</v>
      </c>
      <c r="V282" s="78">
        <f t="shared" ref="V282:V288" si="139">SUM(T282:U282)</f>
        <v>0.91</v>
      </c>
      <c r="X282" s="70">
        <v>0</v>
      </c>
      <c r="Y282" s="70">
        <v>0.91</v>
      </c>
      <c r="Z282" s="70">
        <v>0.91</v>
      </c>
      <c r="AA282" s="79"/>
      <c r="AB282" s="80">
        <f t="shared" si="121"/>
        <v>0</v>
      </c>
    </row>
    <row r="283" spans="1:28" x14ac:dyDescent="0.25">
      <c r="A283" s="72" t="s">
        <v>15974</v>
      </c>
      <c r="B283" s="73" t="s">
        <v>21407</v>
      </c>
      <c r="C283" s="74" t="s">
        <v>15747</v>
      </c>
      <c r="D283" s="75">
        <v>0</v>
      </c>
      <c r="E283" s="70">
        <v>3.04</v>
      </c>
      <c r="F283" s="76">
        <f t="shared" si="131"/>
        <v>0</v>
      </c>
      <c r="G283" s="77"/>
      <c r="H283" s="70">
        <f t="shared" si="132"/>
        <v>0</v>
      </c>
      <c r="I283" s="70">
        <f t="shared" si="132"/>
        <v>3.04</v>
      </c>
      <c r="J283" s="70">
        <f t="shared" si="133"/>
        <v>3.04</v>
      </c>
      <c r="K283" s="70">
        <v>0</v>
      </c>
      <c r="L283" s="76">
        <f t="shared" si="134"/>
        <v>3.04</v>
      </c>
      <c r="N283" s="70">
        <v>0</v>
      </c>
      <c r="O283" s="70">
        <v>3.04</v>
      </c>
      <c r="P283" s="70">
        <f t="shared" si="135"/>
        <v>3.04</v>
      </c>
      <c r="Q283" s="64"/>
      <c r="R283" s="70">
        <f t="shared" si="136"/>
        <v>0</v>
      </c>
      <c r="S283" s="70">
        <f t="shared" si="136"/>
        <v>3.03</v>
      </c>
      <c r="T283" s="70">
        <f t="shared" si="137"/>
        <v>3.03</v>
      </c>
      <c r="U283" s="70">
        <f t="shared" si="138"/>
        <v>0</v>
      </c>
      <c r="V283" s="78">
        <f t="shared" si="139"/>
        <v>3.03</v>
      </c>
      <c r="X283" s="70">
        <v>0</v>
      </c>
      <c r="Y283" s="70">
        <v>3.03</v>
      </c>
      <c r="Z283" s="70">
        <v>3.03</v>
      </c>
      <c r="AA283" s="79"/>
      <c r="AB283" s="80">
        <f t="shared" si="121"/>
        <v>1.0000000000000231E-2</v>
      </c>
    </row>
    <row r="284" spans="1:28" ht="22.5" x14ac:dyDescent="0.25">
      <c r="A284" s="72" t="s">
        <v>15975</v>
      </c>
      <c r="B284" s="73" t="s">
        <v>21408</v>
      </c>
      <c r="C284" s="74" t="s">
        <v>15719</v>
      </c>
      <c r="D284" s="75">
        <v>0</v>
      </c>
      <c r="E284" s="70">
        <v>16.619999999999997</v>
      </c>
      <c r="F284" s="76">
        <f t="shared" si="131"/>
        <v>0</v>
      </c>
      <c r="G284" s="77"/>
      <c r="H284" s="70">
        <f t="shared" si="132"/>
        <v>0</v>
      </c>
      <c r="I284" s="70">
        <f t="shared" si="132"/>
        <v>16.62</v>
      </c>
      <c r="J284" s="70">
        <f t="shared" si="133"/>
        <v>16.62</v>
      </c>
      <c r="K284" s="70">
        <v>0</v>
      </c>
      <c r="L284" s="76">
        <f t="shared" si="134"/>
        <v>16.62</v>
      </c>
      <c r="N284" s="70">
        <v>0</v>
      </c>
      <c r="O284" s="70">
        <v>16.619999999999997</v>
      </c>
      <c r="P284" s="70">
        <f t="shared" si="135"/>
        <v>16.619999999999997</v>
      </c>
      <c r="Q284" s="64"/>
      <c r="R284" s="70">
        <f t="shared" si="136"/>
        <v>0</v>
      </c>
      <c r="S284" s="70">
        <f t="shared" si="136"/>
        <v>16.63</v>
      </c>
      <c r="T284" s="70">
        <f t="shared" si="137"/>
        <v>16.63</v>
      </c>
      <c r="U284" s="70">
        <f t="shared" si="138"/>
        <v>0</v>
      </c>
      <c r="V284" s="78">
        <f t="shared" si="139"/>
        <v>16.63</v>
      </c>
      <c r="X284" s="70">
        <v>0</v>
      </c>
      <c r="Y284" s="70">
        <v>16.63</v>
      </c>
      <c r="Z284" s="70">
        <v>16.63</v>
      </c>
      <c r="AA284" s="79"/>
      <c r="AB284" s="80">
        <f t="shared" si="121"/>
        <v>-1.0000000000001563E-2</v>
      </c>
    </row>
    <row r="285" spans="1:28" ht="22.5" x14ac:dyDescent="0.25">
      <c r="A285" s="72" t="s">
        <v>15976</v>
      </c>
      <c r="B285" s="73" t="s">
        <v>21409</v>
      </c>
      <c r="C285" s="74" t="s">
        <v>15719</v>
      </c>
      <c r="D285" s="75">
        <v>0</v>
      </c>
      <c r="E285" s="70">
        <v>13.629999999999999</v>
      </c>
      <c r="F285" s="76">
        <f t="shared" si="131"/>
        <v>0</v>
      </c>
      <c r="G285" s="77"/>
      <c r="H285" s="70">
        <f t="shared" si="132"/>
        <v>0</v>
      </c>
      <c r="I285" s="70">
        <f t="shared" si="132"/>
        <v>13.63</v>
      </c>
      <c r="J285" s="70">
        <f t="shared" si="133"/>
        <v>13.63</v>
      </c>
      <c r="K285" s="70">
        <v>0</v>
      </c>
      <c r="L285" s="76">
        <f t="shared" si="134"/>
        <v>13.63</v>
      </c>
      <c r="N285" s="70">
        <v>0</v>
      </c>
      <c r="O285" s="70">
        <v>13.629999999999999</v>
      </c>
      <c r="P285" s="70">
        <f t="shared" si="135"/>
        <v>13.629999999999999</v>
      </c>
      <c r="Q285" s="64"/>
      <c r="R285" s="70">
        <f t="shared" si="136"/>
        <v>0</v>
      </c>
      <c r="S285" s="70">
        <f t="shared" si="136"/>
        <v>13.62</v>
      </c>
      <c r="T285" s="70">
        <f t="shared" si="137"/>
        <v>13.62</v>
      </c>
      <c r="U285" s="70">
        <f t="shared" si="138"/>
        <v>0</v>
      </c>
      <c r="V285" s="78">
        <f t="shared" si="139"/>
        <v>13.62</v>
      </c>
      <c r="X285" s="70">
        <v>0</v>
      </c>
      <c r="Y285" s="70">
        <v>13.62</v>
      </c>
      <c r="Z285" s="70">
        <v>13.62</v>
      </c>
      <c r="AA285" s="79"/>
      <c r="AB285" s="80">
        <f t="shared" si="121"/>
        <v>9.9999999999997868E-3</v>
      </c>
    </row>
    <row r="286" spans="1:28" ht="22.5" x14ac:dyDescent="0.25">
      <c r="A286" s="72" t="s">
        <v>15977</v>
      </c>
      <c r="B286" s="73" t="s">
        <v>21410</v>
      </c>
      <c r="C286" s="74" t="s">
        <v>15719</v>
      </c>
      <c r="D286" s="75">
        <v>0</v>
      </c>
      <c r="E286" s="70">
        <v>12.1</v>
      </c>
      <c r="F286" s="76">
        <f t="shared" si="131"/>
        <v>0</v>
      </c>
      <c r="G286" s="77"/>
      <c r="H286" s="70">
        <f t="shared" si="132"/>
        <v>0</v>
      </c>
      <c r="I286" s="70">
        <f t="shared" si="132"/>
        <v>12.1</v>
      </c>
      <c r="J286" s="70">
        <f t="shared" si="133"/>
        <v>12.1</v>
      </c>
      <c r="K286" s="70">
        <v>0</v>
      </c>
      <c r="L286" s="76">
        <f t="shared" si="134"/>
        <v>12.1</v>
      </c>
      <c r="N286" s="70">
        <v>0</v>
      </c>
      <c r="O286" s="70">
        <v>12.1</v>
      </c>
      <c r="P286" s="70">
        <f t="shared" si="135"/>
        <v>12.1</v>
      </c>
      <c r="Q286" s="64"/>
      <c r="R286" s="70">
        <f t="shared" si="136"/>
        <v>0</v>
      </c>
      <c r="S286" s="70">
        <f t="shared" si="136"/>
        <v>12.1</v>
      </c>
      <c r="T286" s="70">
        <f t="shared" si="137"/>
        <v>12.1</v>
      </c>
      <c r="U286" s="70">
        <f t="shared" si="138"/>
        <v>0</v>
      </c>
      <c r="V286" s="78">
        <f t="shared" si="139"/>
        <v>12.1</v>
      </c>
      <c r="X286" s="70">
        <v>0</v>
      </c>
      <c r="Y286" s="70">
        <v>12.1</v>
      </c>
      <c r="Z286" s="70">
        <v>12.1</v>
      </c>
      <c r="AA286" s="79"/>
      <c r="AB286" s="80">
        <f t="shared" si="121"/>
        <v>0</v>
      </c>
    </row>
    <row r="287" spans="1:28" x14ac:dyDescent="0.25">
      <c r="A287" s="72" t="s">
        <v>15978</v>
      </c>
      <c r="B287" s="73" t="s">
        <v>21411</v>
      </c>
      <c r="C287" s="74" t="s">
        <v>15719</v>
      </c>
      <c r="D287" s="75">
        <v>0</v>
      </c>
      <c r="E287" s="70">
        <v>9.07</v>
      </c>
      <c r="F287" s="76">
        <f t="shared" si="131"/>
        <v>0</v>
      </c>
      <c r="G287" s="77"/>
      <c r="H287" s="70">
        <f t="shared" si="132"/>
        <v>0</v>
      </c>
      <c r="I287" s="70">
        <f t="shared" si="132"/>
        <v>9.07</v>
      </c>
      <c r="J287" s="70">
        <f t="shared" si="133"/>
        <v>9.07</v>
      </c>
      <c r="K287" s="70">
        <v>0</v>
      </c>
      <c r="L287" s="76">
        <f t="shared" si="134"/>
        <v>9.07</v>
      </c>
      <c r="N287" s="70">
        <v>0</v>
      </c>
      <c r="O287" s="70">
        <v>9.07</v>
      </c>
      <c r="P287" s="70">
        <f t="shared" si="135"/>
        <v>9.07</v>
      </c>
      <c r="Q287" s="64"/>
      <c r="R287" s="70">
        <f t="shared" si="136"/>
        <v>0</v>
      </c>
      <c r="S287" s="70">
        <f t="shared" si="136"/>
        <v>9.07</v>
      </c>
      <c r="T287" s="70">
        <f t="shared" si="137"/>
        <v>9.07</v>
      </c>
      <c r="U287" s="70">
        <f t="shared" si="138"/>
        <v>0</v>
      </c>
      <c r="V287" s="78">
        <f t="shared" si="139"/>
        <v>9.07</v>
      </c>
      <c r="X287" s="70">
        <v>0</v>
      </c>
      <c r="Y287" s="70">
        <v>9.07</v>
      </c>
      <c r="Z287" s="70">
        <v>9.07</v>
      </c>
      <c r="AA287" s="79"/>
      <c r="AB287" s="80">
        <f t="shared" si="121"/>
        <v>0</v>
      </c>
    </row>
    <row r="288" spans="1:28" x14ac:dyDescent="0.25">
      <c r="A288" s="72" t="s">
        <v>15979</v>
      </c>
      <c r="B288" s="73" t="s">
        <v>21412</v>
      </c>
      <c r="C288" s="74" t="s">
        <v>15980</v>
      </c>
      <c r="D288" s="75">
        <v>0</v>
      </c>
      <c r="E288" s="70">
        <v>1.44</v>
      </c>
      <c r="F288" s="76">
        <f t="shared" si="131"/>
        <v>0</v>
      </c>
      <c r="G288" s="77"/>
      <c r="H288" s="70">
        <f t="shared" si="132"/>
        <v>1.44</v>
      </c>
      <c r="I288" s="70">
        <f t="shared" si="132"/>
        <v>0</v>
      </c>
      <c r="J288" s="70">
        <f t="shared" si="133"/>
        <v>1.44</v>
      </c>
      <c r="K288" s="70">
        <v>0</v>
      </c>
      <c r="L288" s="76">
        <f t="shared" si="134"/>
        <v>1.44</v>
      </c>
      <c r="N288" s="70">
        <v>1.44</v>
      </c>
      <c r="O288" s="70">
        <v>0</v>
      </c>
      <c r="P288" s="70">
        <f t="shared" si="135"/>
        <v>1.44</v>
      </c>
      <c r="Q288" s="64"/>
      <c r="R288" s="70">
        <f t="shared" si="136"/>
        <v>1.44</v>
      </c>
      <c r="S288" s="70">
        <f t="shared" si="136"/>
        <v>0</v>
      </c>
      <c r="T288" s="70">
        <f t="shared" si="137"/>
        <v>1.44</v>
      </c>
      <c r="U288" s="70">
        <f t="shared" si="138"/>
        <v>0</v>
      </c>
      <c r="V288" s="78">
        <f t="shared" si="139"/>
        <v>1.44</v>
      </c>
      <c r="X288" s="70">
        <v>1.44</v>
      </c>
      <c r="Y288" s="70">
        <v>0</v>
      </c>
      <c r="Z288" s="70">
        <v>1.44</v>
      </c>
      <c r="AA288" s="79"/>
      <c r="AB288" s="80">
        <f t="shared" si="121"/>
        <v>0</v>
      </c>
    </row>
    <row r="289" spans="1:28" x14ac:dyDescent="0.25">
      <c r="A289" s="66" t="s">
        <v>15981</v>
      </c>
      <c r="B289" s="67" t="s">
        <v>21413</v>
      </c>
      <c r="C289" s="68"/>
      <c r="D289" s="69"/>
      <c r="E289" s="70"/>
      <c r="F289" s="71"/>
      <c r="H289" s="70"/>
      <c r="I289" s="70"/>
      <c r="J289" s="70"/>
      <c r="K289" s="70"/>
      <c r="L289" s="76"/>
      <c r="N289" s="70"/>
      <c r="O289" s="70"/>
      <c r="P289" s="70"/>
      <c r="Q289" s="64"/>
      <c r="R289" s="70"/>
      <c r="S289" s="70"/>
      <c r="T289" s="70"/>
      <c r="U289" s="70"/>
      <c r="V289" s="78"/>
      <c r="X289" s="70"/>
      <c r="Y289" s="70"/>
      <c r="Z289" s="70"/>
      <c r="AA289" s="79"/>
      <c r="AB289" s="80">
        <f t="shared" si="121"/>
        <v>0</v>
      </c>
    </row>
    <row r="290" spans="1:28" ht="22.5" x14ac:dyDescent="0.25">
      <c r="A290" s="72" t="s">
        <v>15982</v>
      </c>
      <c r="B290" s="73" t="s">
        <v>21414</v>
      </c>
      <c r="C290" s="74" t="s">
        <v>15719</v>
      </c>
      <c r="D290" s="75">
        <v>0</v>
      </c>
      <c r="E290" s="70">
        <v>10.91</v>
      </c>
      <c r="F290" s="76">
        <f>ROUND(D290*E290,2)</f>
        <v>0</v>
      </c>
      <c r="G290" s="77"/>
      <c r="H290" s="70">
        <f t="shared" ref="H290:I294" si="140">ROUND(N290+(N290*$H$2/100),2)</f>
        <v>0</v>
      </c>
      <c r="I290" s="70">
        <f t="shared" si="140"/>
        <v>10.91</v>
      </c>
      <c r="J290" s="70">
        <f>H290+I290</f>
        <v>10.91</v>
      </c>
      <c r="K290" s="70">
        <v>0</v>
      </c>
      <c r="L290" s="76">
        <f>SUM(J290:K290)</f>
        <v>10.91</v>
      </c>
      <c r="N290" s="70">
        <v>0</v>
      </c>
      <c r="O290" s="70">
        <v>10.91</v>
      </c>
      <c r="P290" s="70">
        <f>SUM(N290:O290)</f>
        <v>10.91</v>
      </c>
      <c r="Q290" s="64"/>
      <c r="R290" s="70">
        <f t="shared" ref="R290:S294" si="141">X290</f>
        <v>0</v>
      </c>
      <c r="S290" s="70">
        <f t="shared" si="141"/>
        <v>10.92</v>
      </c>
      <c r="T290" s="70">
        <f>R290+S290</f>
        <v>10.92</v>
      </c>
      <c r="U290" s="70">
        <f>ROUND(Z290*$H$2,2)/100</f>
        <v>0</v>
      </c>
      <c r="V290" s="78">
        <f>SUM(T290:U290)</f>
        <v>10.92</v>
      </c>
      <c r="X290" s="70">
        <v>0</v>
      </c>
      <c r="Y290" s="70">
        <v>10.92</v>
      </c>
      <c r="Z290" s="70">
        <v>10.92</v>
      </c>
      <c r="AA290" s="79"/>
      <c r="AB290" s="80">
        <f t="shared" si="121"/>
        <v>-9.9999999999997868E-3</v>
      </c>
    </row>
    <row r="291" spans="1:28" x14ac:dyDescent="0.25">
      <c r="A291" s="72" t="s">
        <v>15983</v>
      </c>
      <c r="B291" s="73" t="s">
        <v>21415</v>
      </c>
      <c r="C291" s="74" t="s">
        <v>15719</v>
      </c>
      <c r="D291" s="75">
        <v>0</v>
      </c>
      <c r="E291" s="70">
        <v>5.46</v>
      </c>
      <c r="F291" s="76">
        <f>ROUND(D291*E291,2)</f>
        <v>0</v>
      </c>
      <c r="G291" s="77"/>
      <c r="H291" s="70">
        <f t="shared" si="140"/>
        <v>0</v>
      </c>
      <c r="I291" s="70">
        <f t="shared" si="140"/>
        <v>5.46</v>
      </c>
      <c r="J291" s="70">
        <f>H291+I291</f>
        <v>5.46</v>
      </c>
      <c r="K291" s="70">
        <v>0</v>
      </c>
      <c r="L291" s="76">
        <f>SUM(J291:K291)</f>
        <v>5.46</v>
      </c>
      <c r="N291" s="70">
        <v>0</v>
      </c>
      <c r="O291" s="70">
        <v>5.46</v>
      </c>
      <c r="P291" s="70">
        <f>SUM(N291:O291)</f>
        <v>5.46</v>
      </c>
      <c r="Q291" s="64"/>
      <c r="R291" s="70">
        <f t="shared" si="141"/>
        <v>0</v>
      </c>
      <c r="S291" s="70">
        <f t="shared" si="141"/>
        <v>5.46</v>
      </c>
      <c r="T291" s="70">
        <f>R291+S291</f>
        <v>5.46</v>
      </c>
      <c r="U291" s="70">
        <f>ROUND(Z291*$H$2,2)/100</f>
        <v>0</v>
      </c>
      <c r="V291" s="78">
        <f>SUM(T291:U291)</f>
        <v>5.46</v>
      </c>
      <c r="X291" s="70">
        <v>0</v>
      </c>
      <c r="Y291" s="70">
        <v>5.46</v>
      </c>
      <c r="Z291" s="70">
        <v>5.46</v>
      </c>
      <c r="AA291" s="79"/>
      <c r="AB291" s="80">
        <f t="shared" si="121"/>
        <v>0</v>
      </c>
    </row>
    <row r="292" spans="1:28" x14ac:dyDescent="0.25">
      <c r="A292" s="72" t="s">
        <v>15984</v>
      </c>
      <c r="B292" s="73" t="s">
        <v>21416</v>
      </c>
      <c r="C292" s="74" t="s">
        <v>15747</v>
      </c>
      <c r="D292" s="75">
        <v>0</v>
      </c>
      <c r="E292" s="70">
        <v>4.09</v>
      </c>
      <c r="F292" s="76">
        <f>ROUND(D292*E292,2)</f>
        <v>0</v>
      </c>
      <c r="G292" s="77"/>
      <c r="H292" s="70">
        <f t="shared" si="140"/>
        <v>0</v>
      </c>
      <c r="I292" s="70">
        <f t="shared" si="140"/>
        <v>4.09</v>
      </c>
      <c r="J292" s="70">
        <f>H292+I292</f>
        <v>4.09</v>
      </c>
      <c r="K292" s="70">
        <v>0</v>
      </c>
      <c r="L292" s="76">
        <f>SUM(J292:K292)</f>
        <v>4.09</v>
      </c>
      <c r="N292" s="70">
        <v>0</v>
      </c>
      <c r="O292" s="70">
        <v>4.09</v>
      </c>
      <c r="P292" s="70">
        <f>SUM(N292:O292)</f>
        <v>4.09</v>
      </c>
      <c r="Q292" s="64"/>
      <c r="R292" s="70">
        <f t="shared" si="141"/>
        <v>0</v>
      </c>
      <c r="S292" s="70">
        <f t="shared" si="141"/>
        <v>4.09</v>
      </c>
      <c r="T292" s="70">
        <f>R292+S292</f>
        <v>4.09</v>
      </c>
      <c r="U292" s="70">
        <f>ROUND(Z292*$H$2,2)/100</f>
        <v>0</v>
      </c>
      <c r="V292" s="78">
        <f>SUM(T292:U292)</f>
        <v>4.09</v>
      </c>
      <c r="X292" s="70">
        <v>0</v>
      </c>
      <c r="Y292" s="70">
        <v>4.09</v>
      </c>
      <c r="Z292" s="70">
        <v>4.09</v>
      </c>
      <c r="AA292" s="79"/>
      <c r="AB292" s="80">
        <f t="shared" si="121"/>
        <v>0</v>
      </c>
    </row>
    <row r="293" spans="1:28" ht="22.5" x14ac:dyDescent="0.25">
      <c r="A293" s="72" t="s">
        <v>15985</v>
      </c>
      <c r="B293" s="73" t="s">
        <v>21417</v>
      </c>
      <c r="C293" s="74" t="s">
        <v>15747</v>
      </c>
      <c r="D293" s="75">
        <v>0</v>
      </c>
      <c r="E293" s="70">
        <v>6.82</v>
      </c>
      <c r="F293" s="76">
        <f>ROUND(D293*E293,2)</f>
        <v>0</v>
      </c>
      <c r="G293" s="77"/>
      <c r="H293" s="70">
        <f t="shared" si="140"/>
        <v>0</v>
      </c>
      <c r="I293" s="70">
        <f t="shared" si="140"/>
        <v>6.82</v>
      </c>
      <c r="J293" s="70">
        <f>H293+I293</f>
        <v>6.82</v>
      </c>
      <c r="K293" s="70">
        <v>0</v>
      </c>
      <c r="L293" s="76">
        <f>SUM(J293:K293)</f>
        <v>6.82</v>
      </c>
      <c r="N293" s="70">
        <v>0</v>
      </c>
      <c r="O293" s="70">
        <v>6.82</v>
      </c>
      <c r="P293" s="70">
        <f>SUM(N293:O293)</f>
        <v>6.82</v>
      </c>
      <c r="Q293" s="64"/>
      <c r="R293" s="70">
        <f t="shared" si="141"/>
        <v>0</v>
      </c>
      <c r="S293" s="70">
        <f t="shared" si="141"/>
        <v>6.83</v>
      </c>
      <c r="T293" s="70">
        <f>R293+S293</f>
        <v>6.83</v>
      </c>
      <c r="U293" s="70">
        <f>ROUND(Z293*$H$2,2)/100</f>
        <v>0</v>
      </c>
      <c r="V293" s="78">
        <f>SUM(T293:U293)</f>
        <v>6.83</v>
      </c>
      <c r="X293" s="70">
        <v>0</v>
      </c>
      <c r="Y293" s="70">
        <v>6.83</v>
      </c>
      <c r="Z293" s="70">
        <v>6.83</v>
      </c>
      <c r="AA293" s="79"/>
      <c r="AB293" s="80">
        <f t="shared" si="121"/>
        <v>-9.9999999999997868E-3</v>
      </c>
    </row>
    <row r="294" spans="1:28" x14ac:dyDescent="0.25">
      <c r="A294" s="72" t="s">
        <v>15986</v>
      </c>
      <c r="B294" s="73" t="s">
        <v>21418</v>
      </c>
      <c r="C294" s="74" t="s">
        <v>15719</v>
      </c>
      <c r="D294" s="75">
        <v>0</v>
      </c>
      <c r="E294" s="70">
        <v>8.31</v>
      </c>
      <c r="F294" s="76">
        <f>ROUND(D294*E294,2)</f>
        <v>0</v>
      </c>
      <c r="G294" s="77"/>
      <c r="H294" s="70">
        <f t="shared" si="140"/>
        <v>0</v>
      </c>
      <c r="I294" s="70">
        <f t="shared" si="140"/>
        <v>8.31</v>
      </c>
      <c r="J294" s="70">
        <f>H294+I294</f>
        <v>8.31</v>
      </c>
      <c r="K294" s="70">
        <v>0</v>
      </c>
      <c r="L294" s="76">
        <f>SUM(J294:K294)</f>
        <v>8.31</v>
      </c>
      <c r="N294" s="70">
        <v>0</v>
      </c>
      <c r="O294" s="70">
        <v>8.31</v>
      </c>
      <c r="P294" s="70">
        <f>SUM(N294:O294)</f>
        <v>8.31</v>
      </c>
      <c r="Q294" s="64"/>
      <c r="R294" s="70">
        <f t="shared" si="141"/>
        <v>0</v>
      </c>
      <c r="S294" s="70">
        <f t="shared" si="141"/>
        <v>8.31</v>
      </c>
      <c r="T294" s="70">
        <f>R294+S294</f>
        <v>8.31</v>
      </c>
      <c r="U294" s="70">
        <f>ROUND(Z294*$H$2,2)/100</f>
        <v>0</v>
      </c>
      <c r="V294" s="78">
        <f>SUM(T294:U294)</f>
        <v>8.31</v>
      </c>
      <c r="X294" s="70">
        <v>0</v>
      </c>
      <c r="Y294" s="70">
        <v>8.31</v>
      </c>
      <c r="Z294" s="70">
        <v>8.31</v>
      </c>
      <c r="AA294" s="79"/>
      <c r="AB294" s="80">
        <f t="shared" si="121"/>
        <v>0</v>
      </c>
    </row>
    <row r="295" spans="1:28" ht="22.5" x14ac:dyDescent="0.25">
      <c r="A295" s="66" t="s">
        <v>15987</v>
      </c>
      <c r="B295" s="67" t="s">
        <v>21419</v>
      </c>
      <c r="C295" s="68"/>
      <c r="D295" s="69"/>
      <c r="E295" s="70"/>
      <c r="F295" s="71"/>
      <c r="H295" s="70"/>
      <c r="I295" s="70"/>
      <c r="J295" s="70"/>
      <c r="K295" s="70"/>
      <c r="L295" s="76"/>
      <c r="N295" s="70"/>
      <c r="O295" s="70"/>
      <c r="P295" s="70"/>
      <c r="Q295" s="64"/>
      <c r="R295" s="70"/>
      <c r="S295" s="70"/>
      <c r="T295" s="70"/>
      <c r="U295" s="70"/>
      <c r="V295" s="78"/>
      <c r="X295" s="70"/>
      <c r="Y295" s="70"/>
      <c r="Z295" s="70"/>
      <c r="AA295" s="79"/>
      <c r="AB295" s="80">
        <f t="shared" si="121"/>
        <v>0</v>
      </c>
    </row>
    <row r="296" spans="1:28" ht="22.5" x14ac:dyDescent="0.25">
      <c r="A296" s="72" t="s">
        <v>15988</v>
      </c>
      <c r="B296" s="73" t="s">
        <v>21420</v>
      </c>
      <c r="C296" s="74" t="s">
        <v>15719</v>
      </c>
      <c r="D296" s="75">
        <v>0</v>
      </c>
      <c r="E296" s="70">
        <v>29.18</v>
      </c>
      <c r="F296" s="76">
        <f>ROUND(D296*E296,2)</f>
        <v>0</v>
      </c>
      <c r="G296" s="77"/>
      <c r="H296" s="70">
        <f t="shared" ref="H296:I300" si="142">ROUND(N296+(N296*$H$2/100),2)</f>
        <v>0</v>
      </c>
      <c r="I296" s="70">
        <f t="shared" si="142"/>
        <v>29.18</v>
      </c>
      <c r="J296" s="70">
        <f>H296+I296</f>
        <v>29.18</v>
      </c>
      <c r="K296" s="70">
        <v>0</v>
      </c>
      <c r="L296" s="76">
        <f>SUM(J296:K296)</f>
        <v>29.18</v>
      </c>
      <c r="N296" s="70">
        <v>0</v>
      </c>
      <c r="O296" s="70">
        <v>29.18</v>
      </c>
      <c r="P296" s="70">
        <f>SUM(N296:O296)</f>
        <v>29.18</v>
      </c>
      <c r="Q296" s="64"/>
      <c r="R296" s="70">
        <f t="shared" ref="R296:S300" si="143">X296</f>
        <v>0</v>
      </c>
      <c r="S296" s="70">
        <f t="shared" si="143"/>
        <v>29.19</v>
      </c>
      <c r="T296" s="70">
        <f>R296+S296</f>
        <v>29.19</v>
      </c>
      <c r="U296" s="70">
        <f>ROUND(Z296*$H$2,2)/100</f>
        <v>0</v>
      </c>
      <c r="V296" s="78">
        <f>SUM(T296:U296)</f>
        <v>29.19</v>
      </c>
      <c r="X296" s="70">
        <v>0</v>
      </c>
      <c r="Y296" s="70">
        <v>29.19</v>
      </c>
      <c r="Z296" s="70">
        <v>29.19</v>
      </c>
      <c r="AA296" s="79"/>
      <c r="AB296" s="80">
        <f t="shared" si="121"/>
        <v>-1.0000000000001563E-2</v>
      </c>
    </row>
    <row r="297" spans="1:28" x14ac:dyDescent="0.25">
      <c r="A297" s="72" t="s">
        <v>15989</v>
      </c>
      <c r="B297" s="73" t="s">
        <v>21421</v>
      </c>
      <c r="C297" s="74" t="s">
        <v>15719</v>
      </c>
      <c r="D297" s="75">
        <v>0</v>
      </c>
      <c r="E297" s="70">
        <v>17.740000000000002</v>
      </c>
      <c r="F297" s="76">
        <f>ROUND(D297*E297,2)</f>
        <v>0</v>
      </c>
      <c r="G297" s="77"/>
      <c r="H297" s="70">
        <f t="shared" si="142"/>
        <v>0</v>
      </c>
      <c r="I297" s="70">
        <f t="shared" si="142"/>
        <v>17.739999999999998</v>
      </c>
      <c r="J297" s="70">
        <f>H297+I297</f>
        <v>17.739999999999998</v>
      </c>
      <c r="K297" s="70">
        <v>0</v>
      </c>
      <c r="L297" s="76">
        <f>SUM(J297:K297)</f>
        <v>17.739999999999998</v>
      </c>
      <c r="N297" s="70">
        <v>0</v>
      </c>
      <c r="O297" s="70">
        <v>17.740000000000002</v>
      </c>
      <c r="P297" s="70">
        <f>SUM(N297:O297)</f>
        <v>17.740000000000002</v>
      </c>
      <c r="Q297" s="64"/>
      <c r="R297" s="70">
        <f t="shared" si="143"/>
        <v>0</v>
      </c>
      <c r="S297" s="70">
        <f t="shared" si="143"/>
        <v>17.739999999999998</v>
      </c>
      <c r="T297" s="70">
        <f>R297+S297</f>
        <v>17.739999999999998</v>
      </c>
      <c r="U297" s="70">
        <f>ROUND(Z297*$H$2,2)/100</f>
        <v>0</v>
      </c>
      <c r="V297" s="78">
        <f>SUM(T297:U297)</f>
        <v>17.739999999999998</v>
      </c>
      <c r="X297" s="70">
        <v>0</v>
      </c>
      <c r="Y297" s="70">
        <v>17.739999999999998</v>
      </c>
      <c r="Z297" s="70">
        <v>17.739999999999998</v>
      </c>
      <c r="AA297" s="79"/>
      <c r="AB297" s="80">
        <f t="shared" si="121"/>
        <v>0</v>
      </c>
    </row>
    <row r="298" spans="1:28" x14ac:dyDescent="0.25">
      <c r="A298" s="72" t="s">
        <v>15990</v>
      </c>
      <c r="B298" s="73" t="s">
        <v>21422</v>
      </c>
      <c r="C298" s="74" t="s">
        <v>15747</v>
      </c>
      <c r="D298" s="75">
        <v>0</v>
      </c>
      <c r="E298" s="70">
        <v>12.280000000000001</v>
      </c>
      <c r="F298" s="76">
        <f>ROUND(D298*E298,2)</f>
        <v>0</v>
      </c>
      <c r="G298" s="77"/>
      <c r="H298" s="70">
        <f t="shared" si="142"/>
        <v>0</v>
      </c>
      <c r="I298" s="70">
        <f t="shared" si="142"/>
        <v>12.28</v>
      </c>
      <c r="J298" s="70">
        <f>H298+I298</f>
        <v>12.28</v>
      </c>
      <c r="K298" s="70">
        <v>0</v>
      </c>
      <c r="L298" s="76">
        <f>SUM(J298:K298)</f>
        <v>12.28</v>
      </c>
      <c r="N298" s="70">
        <v>0</v>
      </c>
      <c r="O298" s="70">
        <v>12.280000000000001</v>
      </c>
      <c r="P298" s="70">
        <f>SUM(N298:O298)</f>
        <v>12.280000000000001</v>
      </c>
      <c r="Q298" s="64"/>
      <c r="R298" s="70">
        <f t="shared" si="143"/>
        <v>0</v>
      </c>
      <c r="S298" s="70">
        <f t="shared" si="143"/>
        <v>12.28</v>
      </c>
      <c r="T298" s="70">
        <f>R298+S298</f>
        <v>12.28</v>
      </c>
      <c r="U298" s="70">
        <f>ROUND(Z298*$H$2,2)/100</f>
        <v>0</v>
      </c>
      <c r="V298" s="78">
        <f>SUM(T298:U298)</f>
        <v>12.28</v>
      </c>
      <c r="X298" s="70">
        <v>0</v>
      </c>
      <c r="Y298" s="70">
        <v>12.28</v>
      </c>
      <c r="Z298" s="70">
        <v>12.28</v>
      </c>
      <c r="AA298" s="79"/>
      <c r="AB298" s="80">
        <f t="shared" si="121"/>
        <v>0</v>
      </c>
    </row>
    <row r="299" spans="1:28" x14ac:dyDescent="0.25">
      <c r="A299" s="72" t="s">
        <v>15991</v>
      </c>
      <c r="B299" s="73" t="s">
        <v>21423</v>
      </c>
      <c r="C299" s="74" t="s">
        <v>15747</v>
      </c>
      <c r="D299" s="75">
        <v>0</v>
      </c>
      <c r="E299" s="70">
        <v>13.649999999999999</v>
      </c>
      <c r="F299" s="76">
        <f>ROUND(D299*E299,2)</f>
        <v>0</v>
      </c>
      <c r="G299" s="77"/>
      <c r="H299" s="70">
        <f t="shared" si="142"/>
        <v>0</v>
      </c>
      <c r="I299" s="70">
        <f t="shared" si="142"/>
        <v>13.65</v>
      </c>
      <c r="J299" s="70">
        <f>H299+I299</f>
        <v>13.65</v>
      </c>
      <c r="K299" s="70">
        <v>0</v>
      </c>
      <c r="L299" s="76">
        <f>SUM(J299:K299)</f>
        <v>13.65</v>
      </c>
      <c r="N299" s="70">
        <v>0</v>
      </c>
      <c r="O299" s="70">
        <v>13.649999999999999</v>
      </c>
      <c r="P299" s="70">
        <f>SUM(N299:O299)</f>
        <v>13.649999999999999</v>
      </c>
      <c r="Q299" s="64"/>
      <c r="R299" s="70">
        <f t="shared" si="143"/>
        <v>0</v>
      </c>
      <c r="S299" s="70">
        <f t="shared" si="143"/>
        <v>13.65</v>
      </c>
      <c r="T299" s="70">
        <f>R299+S299</f>
        <v>13.65</v>
      </c>
      <c r="U299" s="70">
        <f>ROUND(Z299*$H$2,2)/100</f>
        <v>0</v>
      </c>
      <c r="V299" s="78">
        <f>SUM(T299:U299)</f>
        <v>13.65</v>
      </c>
      <c r="X299" s="70">
        <v>0</v>
      </c>
      <c r="Y299" s="70">
        <v>13.65</v>
      </c>
      <c r="Z299" s="70">
        <v>13.65</v>
      </c>
      <c r="AA299" s="79"/>
      <c r="AB299" s="80">
        <f t="shared" si="121"/>
        <v>0</v>
      </c>
    </row>
    <row r="300" spans="1:28" x14ac:dyDescent="0.25">
      <c r="A300" s="72" t="s">
        <v>15992</v>
      </c>
      <c r="B300" s="73" t="s">
        <v>21424</v>
      </c>
      <c r="C300" s="74" t="s">
        <v>15747</v>
      </c>
      <c r="D300" s="75">
        <v>0</v>
      </c>
      <c r="E300" s="70">
        <v>10.91</v>
      </c>
      <c r="F300" s="76">
        <f>ROUND(D300*E300,2)</f>
        <v>0</v>
      </c>
      <c r="G300" s="77"/>
      <c r="H300" s="70">
        <f t="shared" si="142"/>
        <v>0</v>
      </c>
      <c r="I300" s="70">
        <f t="shared" si="142"/>
        <v>10.91</v>
      </c>
      <c r="J300" s="70">
        <f>H300+I300</f>
        <v>10.91</v>
      </c>
      <c r="K300" s="70">
        <v>0</v>
      </c>
      <c r="L300" s="76">
        <f>SUM(J300:K300)</f>
        <v>10.91</v>
      </c>
      <c r="N300" s="70">
        <v>0</v>
      </c>
      <c r="O300" s="70">
        <v>10.91</v>
      </c>
      <c r="P300" s="70">
        <f>SUM(N300:O300)</f>
        <v>10.91</v>
      </c>
      <c r="Q300" s="64"/>
      <c r="R300" s="70">
        <f t="shared" si="143"/>
        <v>0</v>
      </c>
      <c r="S300" s="70">
        <f t="shared" si="143"/>
        <v>10.92</v>
      </c>
      <c r="T300" s="70">
        <f>R300+S300</f>
        <v>10.92</v>
      </c>
      <c r="U300" s="70">
        <f>ROUND(Z300*$H$2,2)/100</f>
        <v>0</v>
      </c>
      <c r="V300" s="78">
        <f>SUM(T300:U300)</f>
        <v>10.92</v>
      </c>
      <c r="X300" s="70">
        <v>0</v>
      </c>
      <c r="Y300" s="70">
        <v>10.92</v>
      </c>
      <c r="Z300" s="70">
        <v>10.92</v>
      </c>
      <c r="AA300" s="79"/>
      <c r="AB300" s="80">
        <f t="shared" si="121"/>
        <v>-9.9999999999997868E-3</v>
      </c>
    </row>
    <row r="301" spans="1:28" x14ac:dyDescent="0.25">
      <c r="A301" s="66" t="s">
        <v>15993</v>
      </c>
      <c r="B301" s="67" t="s">
        <v>21425</v>
      </c>
      <c r="C301" s="68"/>
      <c r="D301" s="69"/>
      <c r="E301" s="70"/>
      <c r="F301" s="71"/>
      <c r="H301" s="70"/>
      <c r="I301" s="70"/>
      <c r="J301" s="70"/>
      <c r="K301" s="70"/>
      <c r="L301" s="76"/>
      <c r="N301" s="70"/>
      <c r="O301" s="70"/>
      <c r="P301" s="70"/>
      <c r="Q301" s="64"/>
      <c r="R301" s="70"/>
      <c r="S301" s="70"/>
      <c r="T301" s="70"/>
      <c r="U301" s="70"/>
      <c r="V301" s="78"/>
      <c r="X301" s="70"/>
      <c r="Y301" s="70"/>
      <c r="Z301" s="70"/>
      <c r="AA301" s="79"/>
      <c r="AB301" s="80">
        <f t="shared" si="121"/>
        <v>0</v>
      </c>
    </row>
    <row r="302" spans="1:28" x14ac:dyDescent="0.25">
      <c r="A302" s="72" t="s">
        <v>15994</v>
      </c>
      <c r="B302" s="73" t="s">
        <v>21426</v>
      </c>
      <c r="C302" s="74" t="s">
        <v>15719</v>
      </c>
      <c r="D302" s="75">
        <v>0</v>
      </c>
      <c r="E302" s="70">
        <v>38.269999999999996</v>
      </c>
      <c r="F302" s="76">
        <f t="shared" ref="F302:F307" si="144">ROUND(D302*E302,2)</f>
        <v>0</v>
      </c>
      <c r="G302" s="77"/>
      <c r="H302" s="70">
        <f t="shared" ref="H302:I307" si="145">ROUND(N302+(N302*$H$2/100),2)</f>
        <v>0</v>
      </c>
      <c r="I302" s="70">
        <f t="shared" si="145"/>
        <v>38.270000000000003</v>
      </c>
      <c r="J302" s="70">
        <f t="shared" ref="J302:J307" si="146">H302+I302</f>
        <v>38.270000000000003</v>
      </c>
      <c r="K302" s="70">
        <v>0</v>
      </c>
      <c r="L302" s="76">
        <f t="shared" ref="L302:L307" si="147">SUM(J302:K302)</f>
        <v>38.270000000000003</v>
      </c>
      <c r="N302" s="70">
        <v>0</v>
      </c>
      <c r="O302" s="70">
        <v>38.269999999999996</v>
      </c>
      <c r="P302" s="70">
        <f t="shared" ref="P302:P307" si="148">SUM(N302:O302)</f>
        <v>38.269999999999996</v>
      </c>
      <c r="Q302" s="64"/>
      <c r="R302" s="70">
        <f t="shared" ref="R302:S307" si="149">X302</f>
        <v>0</v>
      </c>
      <c r="S302" s="70">
        <f t="shared" si="149"/>
        <v>38.28</v>
      </c>
      <c r="T302" s="70">
        <f t="shared" ref="T302:T307" si="150">R302+S302</f>
        <v>38.28</v>
      </c>
      <c r="U302" s="70">
        <f t="shared" ref="U302:U307" si="151">ROUND(Z302*$H$2,2)/100</f>
        <v>0</v>
      </c>
      <c r="V302" s="78">
        <f t="shared" ref="V302:V307" si="152">SUM(T302:U302)</f>
        <v>38.28</v>
      </c>
      <c r="X302" s="70">
        <v>0</v>
      </c>
      <c r="Y302" s="70">
        <v>38.28</v>
      </c>
      <c r="Z302" s="70">
        <v>38.28</v>
      </c>
      <c r="AA302" s="79"/>
      <c r="AB302" s="80">
        <f t="shared" si="121"/>
        <v>-1.0000000000005116E-2</v>
      </c>
    </row>
    <row r="303" spans="1:28" x14ac:dyDescent="0.25">
      <c r="A303" s="72" t="s">
        <v>15995</v>
      </c>
      <c r="B303" s="73" t="s">
        <v>21427</v>
      </c>
      <c r="C303" s="74" t="s">
        <v>15719</v>
      </c>
      <c r="D303" s="75">
        <v>0</v>
      </c>
      <c r="E303" s="70">
        <v>8.19</v>
      </c>
      <c r="F303" s="76">
        <f t="shared" si="144"/>
        <v>0</v>
      </c>
      <c r="G303" s="77"/>
      <c r="H303" s="70">
        <f t="shared" si="145"/>
        <v>0</v>
      </c>
      <c r="I303" s="70">
        <f t="shared" si="145"/>
        <v>8.19</v>
      </c>
      <c r="J303" s="70">
        <f t="shared" si="146"/>
        <v>8.19</v>
      </c>
      <c r="K303" s="70">
        <v>0</v>
      </c>
      <c r="L303" s="76">
        <f t="shared" si="147"/>
        <v>8.19</v>
      </c>
      <c r="N303" s="70">
        <v>0</v>
      </c>
      <c r="O303" s="70">
        <v>8.19</v>
      </c>
      <c r="P303" s="70">
        <f t="shared" si="148"/>
        <v>8.19</v>
      </c>
      <c r="Q303" s="64"/>
      <c r="R303" s="70">
        <f t="shared" si="149"/>
        <v>0</v>
      </c>
      <c r="S303" s="70">
        <f t="shared" si="149"/>
        <v>8.19</v>
      </c>
      <c r="T303" s="70">
        <f t="shared" si="150"/>
        <v>8.19</v>
      </c>
      <c r="U303" s="70">
        <f t="shared" si="151"/>
        <v>0</v>
      </c>
      <c r="V303" s="78">
        <f t="shared" si="152"/>
        <v>8.19</v>
      </c>
      <c r="X303" s="70">
        <v>0</v>
      </c>
      <c r="Y303" s="70">
        <v>8.19</v>
      </c>
      <c r="Z303" s="70">
        <v>8.19</v>
      </c>
      <c r="AA303" s="79"/>
      <c r="AB303" s="80">
        <f t="shared" si="121"/>
        <v>0</v>
      </c>
    </row>
    <row r="304" spans="1:28" x14ac:dyDescent="0.25">
      <c r="A304" s="72" t="s">
        <v>15996</v>
      </c>
      <c r="B304" s="73" t="s">
        <v>21428</v>
      </c>
      <c r="C304" s="74" t="s">
        <v>15719</v>
      </c>
      <c r="D304" s="75">
        <v>0</v>
      </c>
      <c r="E304" s="70">
        <v>10.59</v>
      </c>
      <c r="F304" s="76">
        <f t="shared" si="144"/>
        <v>0</v>
      </c>
      <c r="G304" s="77"/>
      <c r="H304" s="70">
        <f t="shared" si="145"/>
        <v>0</v>
      </c>
      <c r="I304" s="70">
        <f t="shared" si="145"/>
        <v>10.59</v>
      </c>
      <c r="J304" s="70">
        <f t="shared" si="146"/>
        <v>10.59</v>
      </c>
      <c r="K304" s="70">
        <v>0</v>
      </c>
      <c r="L304" s="76">
        <f t="shared" si="147"/>
        <v>10.59</v>
      </c>
      <c r="N304" s="70">
        <v>0</v>
      </c>
      <c r="O304" s="70">
        <v>10.59</v>
      </c>
      <c r="P304" s="70">
        <f t="shared" si="148"/>
        <v>10.59</v>
      </c>
      <c r="Q304" s="64"/>
      <c r="R304" s="70">
        <f t="shared" si="149"/>
        <v>0</v>
      </c>
      <c r="S304" s="70">
        <f t="shared" si="149"/>
        <v>10.59</v>
      </c>
      <c r="T304" s="70">
        <f t="shared" si="150"/>
        <v>10.59</v>
      </c>
      <c r="U304" s="70">
        <f t="shared" si="151"/>
        <v>0</v>
      </c>
      <c r="V304" s="78">
        <f t="shared" si="152"/>
        <v>10.59</v>
      </c>
      <c r="X304" s="70">
        <v>0</v>
      </c>
      <c r="Y304" s="70">
        <v>10.59</v>
      </c>
      <c r="Z304" s="70">
        <v>10.59</v>
      </c>
      <c r="AA304" s="79"/>
      <c r="AB304" s="80">
        <f t="shared" si="121"/>
        <v>0</v>
      </c>
    </row>
    <row r="305" spans="1:28" x14ac:dyDescent="0.25">
      <c r="A305" s="72" t="s">
        <v>15997</v>
      </c>
      <c r="B305" s="73" t="s">
        <v>21429</v>
      </c>
      <c r="C305" s="74" t="s">
        <v>15719</v>
      </c>
      <c r="D305" s="75">
        <v>0</v>
      </c>
      <c r="E305" s="70">
        <v>18.149999999999999</v>
      </c>
      <c r="F305" s="76">
        <f t="shared" si="144"/>
        <v>0</v>
      </c>
      <c r="G305" s="77"/>
      <c r="H305" s="70">
        <f t="shared" si="145"/>
        <v>0</v>
      </c>
      <c r="I305" s="70">
        <f t="shared" si="145"/>
        <v>18.149999999999999</v>
      </c>
      <c r="J305" s="70">
        <f t="shared" si="146"/>
        <v>18.149999999999999</v>
      </c>
      <c r="K305" s="70">
        <v>0</v>
      </c>
      <c r="L305" s="76">
        <f t="shared" si="147"/>
        <v>18.149999999999999</v>
      </c>
      <c r="N305" s="70">
        <v>0</v>
      </c>
      <c r="O305" s="70">
        <v>18.149999999999999</v>
      </c>
      <c r="P305" s="70">
        <f t="shared" si="148"/>
        <v>18.149999999999999</v>
      </c>
      <c r="Q305" s="64"/>
      <c r="R305" s="70">
        <f t="shared" si="149"/>
        <v>0</v>
      </c>
      <c r="S305" s="70">
        <f t="shared" si="149"/>
        <v>18.149999999999999</v>
      </c>
      <c r="T305" s="70">
        <f t="shared" si="150"/>
        <v>18.149999999999999</v>
      </c>
      <c r="U305" s="70">
        <f t="shared" si="151"/>
        <v>0</v>
      </c>
      <c r="V305" s="78">
        <f t="shared" si="152"/>
        <v>18.149999999999999</v>
      </c>
      <c r="X305" s="70">
        <v>0</v>
      </c>
      <c r="Y305" s="70">
        <v>18.149999999999999</v>
      </c>
      <c r="Z305" s="70">
        <v>18.149999999999999</v>
      </c>
      <c r="AA305" s="79"/>
      <c r="AB305" s="80">
        <f t="shared" si="121"/>
        <v>0</v>
      </c>
    </row>
    <row r="306" spans="1:28" x14ac:dyDescent="0.25">
      <c r="A306" s="72" t="s">
        <v>15998</v>
      </c>
      <c r="B306" s="73" t="s">
        <v>21430</v>
      </c>
      <c r="C306" s="74" t="s">
        <v>15747</v>
      </c>
      <c r="D306" s="75">
        <v>0</v>
      </c>
      <c r="E306" s="70">
        <v>9.07</v>
      </c>
      <c r="F306" s="76">
        <f t="shared" si="144"/>
        <v>0</v>
      </c>
      <c r="G306" s="77"/>
      <c r="H306" s="70">
        <f t="shared" si="145"/>
        <v>0</v>
      </c>
      <c r="I306" s="70">
        <f t="shared" si="145"/>
        <v>9.07</v>
      </c>
      <c r="J306" s="70">
        <f t="shared" si="146"/>
        <v>9.07</v>
      </c>
      <c r="K306" s="70">
        <v>0</v>
      </c>
      <c r="L306" s="76">
        <f t="shared" si="147"/>
        <v>9.07</v>
      </c>
      <c r="N306" s="70">
        <v>0</v>
      </c>
      <c r="O306" s="70">
        <v>9.07</v>
      </c>
      <c r="P306" s="70">
        <f t="shared" si="148"/>
        <v>9.07</v>
      </c>
      <c r="Q306" s="64"/>
      <c r="R306" s="70">
        <f t="shared" si="149"/>
        <v>0</v>
      </c>
      <c r="S306" s="70">
        <f t="shared" si="149"/>
        <v>9.07</v>
      </c>
      <c r="T306" s="70">
        <f t="shared" si="150"/>
        <v>9.07</v>
      </c>
      <c r="U306" s="70">
        <f t="shared" si="151"/>
        <v>0</v>
      </c>
      <c r="V306" s="78">
        <f t="shared" si="152"/>
        <v>9.07</v>
      </c>
      <c r="X306" s="70">
        <v>0</v>
      </c>
      <c r="Y306" s="70">
        <v>9.07</v>
      </c>
      <c r="Z306" s="70">
        <v>9.07</v>
      </c>
      <c r="AA306" s="79"/>
      <c r="AB306" s="80">
        <f t="shared" si="121"/>
        <v>0</v>
      </c>
    </row>
    <row r="307" spans="1:28" x14ac:dyDescent="0.25">
      <c r="A307" s="72" t="s">
        <v>15999</v>
      </c>
      <c r="B307" s="73" t="s">
        <v>21431</v>
      </c>
      <c r="C307" s="74" t="s">
        <v>15747</v>
      </c>
      <c r="D307" s="75">
        <v>0</v>
      </c>
      <c r="E307" s="70">
        <v>2.04</v>
      </c>
      <c r="F307" s="76">
        <f t="shared" si="144"/>
        <v>0</v>
      </c>
      <c r="G307" s="77"/>
      <c r="H307" s="70">
        <f t="shared" si="145"/>
        <v>0</v>
      </c>
      <c r="I307" s="70">
        <f t="shared" si="145"/>
        <v>2.04</v>
      </c>
      <c r="J307" s="70">
        <f t="shared" si="146"/>
        <v>2.04</v>
      </c>
      <c r="K307" s="70">
        <v>0</v>
      </c>
      <c r="L307" s="76">
        <f t="shared" si="147"/>
        <v>2.04</v>
      </c>
      <c r="N307" s="70">
        <v>0</v>
      </c>
      <c r="O307" s="70">
        <v>2.04</v>
      </c>
      <c r="P307" s="70">
        <f t="shared" si="148"/>
        <v>2.04</v>
      </c>
      <c r="Q307" s="64"/>
      <c r="R307" s="70">
        <f t="shared" si="149"/>
        <v>0</v>
      </c>
      <c r="S307" s="70">
        <f t="shared" si="149"/>
        <v>2.0499999999999998</v>
      </c>
      <c r="T307" s="70">
        <f t="shared" si="150"/>
        <v>2.0499999999999998</v>
      </c>
      <c r="U307" s="70">
        <f t="shared" si="151"/>
        <v>0</v>
      </c>
      <c r="V307" s="78">
        <f t="shared" si="152"/>
        <v>2.0499999999999998</v>
      </c>
      <c r="X307" s="70">
        <v>0</v>
      </c>
      <c r="Y307" s="70">
        <v>2.0499999999999998</v>
      </c>
      <c r="Z307" s="70">
        <v>2.0499999999999998</v>
      </c>
      <c r="AA307" s="79"/>
      <c r="AB307" s="80">
        <f t="shared" si="121"/>
        <v>-9.9999999999997868E-3</v>
      </c>
    </row>
    <row r="308" spans="1:28" x14ac:dyDescent="0.25">
      <c r="A308" s="66" t="s">
        <v>16000</v>
      </c>
      <c r="B308" s="67" t="s">
        <v>21432</v>
      </c>
      <c r="C308" s="68"/>
      <c r="D308" s="69"/>
      <c r="E308" s="70"/>
      <c r="F308" s="71"/>
      <c r="H308" s="70"/>
      <c r="I308" s="70"/>
      <c r="J308" s="70"/>
      <c r="K308" s="70"/>
      <c r="L308" s="76"/>
      <c r="N308" s="70"/>
      <c r="O308" s="70"/>
      <c r="P308" s="70"/>
      <c r="Q308" s="64"/>
      <c r="R308" s="70"/>
      <c r="S308" s="70"/>
      <c r="T308" s="70"/>
      <c r="U308" s="70"/>
      <c r="V308" s="78"/>
      <c r="X308" s="70"/>
      <c r="Y308" s="70"/>
      <c r="Z308" s="70"/>
      <c r="AA308" s="79"/>
      <c r="AB308" s="80">
        <f t="shared" si="121"/>
        <v>0</v>
      </c>
    </row>
    <row r="309" spans="1:28" x14ac:dyDescent="0.25">
      <c r="A309" s="72" t="s">
        <v>16001</v>
      </c>
      <c r="B309" s="73" t="s">
        <v>21433</v>
      </c>
      <c r="C309" s="74" t="s">
        <v>15719</v>
      </c>
      <c r="D309" s="75">
        <v>0</v>
      </c>
      <c r="E309" s="70">
        <v>38.269999999999996</v>
      </c>
      <c r="F309" s="76">
        <f>ROUND(D309*E309,2)</f>
        <v>0</v>
      </c>
      <c r="G309" s="77"/>
      <c r="H309" s="70">
        <f t="shared" ref="H309:I313" si="153">ROUND(N309+(N309*$H$2/100),2)</f>
        <v>0</v>
      </c>
      <c r="I309" s="70">
        <f t="shared" si="153"/>
        <v>38.270000000000003</v>
      </c>
      <c r="J309" s="70">
        <f>H309+I309</f>
        <v>38.270000000000003</v>
      </c>
      <c r="K309" s="70">
        <v>0</v>
      </c>
      <c r="L309" s="76">
        <f>SUM(J309:K309)</f>
        <v>38.270000000000003</v>
      </c>
      <c r="N309" s="70">
        <v>0</v>
      </c>
      <c r="O309" s="70">
        <v>38.269999999999996</v>
      </c>
      <c r="P309" s="70">
        <f>SUM(N309:O309)</f>
        <v>38.269999999999996</v>
      </c>
      <c r="Q309" s="64"/>
      <c r="R309" s="70">
        <f t="shared" ref="R309:S313" si="154">X309</f>
        <v>0</v>
      </c>
      <c r="S309" s="70">
        <f t="shared" si="154"/>
        <v>38.28</v>
      </c>
      <c r="T309" s="70">
        <f>R309+S309</f>
        <v>38.28</v>
      </c>
      <c r="U309" s="70">
        <f>ROUND(Z309*$H$2,2)/100</f>
        <v>0</v>
      </c>
      <c r="V309" s="78">
        <f>SUM(T309:U309)</f>
        <v>38.28</v>
      </c>
      <c r="X309" s="70">
        <v>0</v>
      </c>
      <c r="Y309" s="70">
        <v>38.28</v>
      </c>
      <c r="Z309" s="70">
        <v>38.28</v>
      </c>
      <c r="AA309" s="79"/>
      <c r="AB309" s="80">
        <f t="shared" si="121"/>
        <v>-1.0000000000005116E-2</v>
      </c>
    </row>
    <row r="310" spans="1:28" x14ac:dyDescent="0.25">
      <c r="A310" s="72" t="s">
        <v>16002</v>
      </c>
      <c r="B310" s="73" t="s">
        <v>21434</v>
      </c>
      <c r="C310" s="74" t="s">
        <v>15719</v>
      </c>
      <c r="D310" s="75">
        <v>0</v>
      </c>
      <c r="E310" s="70">
        <v>3.04</v>
      </c>
      <c r="F310" s="76">
        <f>ROUND(D310*E310,2)</f>
        <v>0</v>
      </c>
      <c r="G310" s="77"/>
      <c r="H310" s="70">
        <f t="shared" si="153"/>
        <v>0</v>
      </c>
      <c r="I310" s="70">
        <f t="shared" si="153"/>
        <v>3.04</v>
      </c>
      <c r="J310" s="70">
        <f>H310+I310</f>
        <v>3.04</v>
      </c>
      <c r="K310" s="70">
        <v>0</v>
      </c>
      <c r="L310" s="76">
        <f>SUM(J310:K310)</f>
        <v>3.04</v>
      </c>
      <c r="N310" s="70">
        <v>0</v>
      </c>
      <c r="O310" s="70">
        <v>3.04</v>
      </c>
      <c r="P310" s="70">
        <f>SUM(N310:O310)</f>
        <v>3.04</v>
      </c>
      <c r="Q310" s="64"/>
      <c r="R310" s="70">
        <f t="shared" si="154"/>
        <v>0</v>
      </c>
      <c r="S310" s="70">
        <f t="shared" si="154"/>
        <v>3.03</v>
      </c>
      <c r="T310" s="70">
        <f>R310+S310</f>
        <v>3.03</v>
      </c>
      <c r="U310" s="70">
        <f>ROUND(Z310*$H$2,2)/100</f>
        <v>0</v>
      </c>
      <c r="V310" s="78">
        <f>SUM(T310:U310)</f>
        <v>3.03</v>
      </c>
      <c r="X310" s="70">
        <v>0</v>
      </c>
      <c r="Y310" s="70">
        <v>3.03</v>
      </c>
      <c r="Z310" s="70">
        <v>3.03</v>
      </c>
      <c r="AA310" s="79"/>
      <c r="AB310" s="80">
        <f t="shared" si="121"/>
        <v>1.0000000000000231E-2</v>
      </c>
    </row>
    <row r="311" spans="1:28" x14ac:dyDescent="0.25">
      <c r="A311" s="72" t="s">
        <v>16003</v>
      </c>
      <c r="B311" s="73" t="s">
        <v>21435</v>
      </c>
      <c r="C311" s="74" t="s">
        <v>15747</v>
      </c>
      <c r="D311" s="75">
        <v>0</v>
      </c>
      <c r="E311" s="70">
        <v>2.8</v>
      </c>
      <c r="F311" s="76">
        <f>ROUND(D311*E311,2)</f>
        <v>0</v>
      </c>
      <c r="G311" s="77"/>
      <c r="H311" s="70">
        <f t="shared" si="153"/>
        <v>0</v>
      </c>
      <c r="I311" s="70">
        <f t="shared" si="153"/>
        <v>2.8</v>
      </c>
      <c r="J311" s="70">
        <f>H311+I311</f>
        <v>2.8</v>
      </c>
      <c r="K311" s="70">
        <v>0</v>
      </c>
      <c r="L311" s="76">
        <f>SUM(J311:K311)</f>
        <v>2.8</v>
      </c>
      <c r="N311" s="70">
        <v>0</v>
      </c>
      <c r="O311" s="70">
        <v>2.8</v>
      </c>
      <c r="P311" s="70">
        <f>SUM(N311:O311)</f>
        <v>2.8</v>
      </c>
      <c r="Q311" s="64"/>
      <c r="R311" s="70">
        <f t="shared" si="154"/>
        <v>0</v>
      </c>
      <c r="S311" s="70">
        <f t="shared" si="154"/>
        <v>2.81</v>
      </c>
      <c r="T311" s="70">
        <f>R311+S311</f>
        <v>2.81</v>
      </c>
      <c r="U311" s="70">
        <f>ROUND(Z311*$H$2,2)/100</f>
        <v>0</v>
      </c>
      <c r="V311" s="78">
        <f>SUM(T311:U311)</f>
        <v>2.81</v>
      </c>
      <c r="X311" s="70">
        <v>0</v>
      </c>
      <c r="Y311" s="70">
        <v>2.81</v>
      </c>
      <c r="Z311" s="70">
        <v>2.81</v>
      </c>
      <c r="AA311" s="79"/>
      <c r="AB311" s="80">
        <f t="shared" si="121"/>
        <v>-1.0000000000000231E-2</v>
      </c>
    </row>
    <row r="312" spans="1:28" ht="22.5" x14ac:dyDescent="0.25">
      <c r="A312" s="72" t="s">
        <v>16004</v>
      </c>
      <c r="B312" s="73" t="s">
        <v>21436</v>
      </c>
      <c r="C312" s="74" t="s">
        <v>15747</v>
      </c>
      <c r="D312" s="75">
        <v>0</v>
      </c>
      <c r="E312" s="70">
        <v>0.67</v>
      </c>
      <c r="F312" s="76">
        <f>ROUND(D312*E312,2)</f>
        <v>0</v>
      </c>
      <c r="G312" s="77"/>
      <c r="H312" s="70">
        <f t="shared" si="153"/>
        <v>0</v>
      </c>
      <c r="I312" s="70">
        <f t="shared" si="153"/>
        <v>0.67</v>
      </c>
      <c r="J312" s="70">
        <f>H312+I312</f>
        <v>0.67</v>
      </c>
      <c r="K312" s="70">
        <v>0</v>
      </c>
      <c r="L312" s="76">
        <f>SUM(J312:K312)</f>
        <v>0.67</v>
      </c>
      <c r="N312" s="70">
        <v>0</v>
      </c>
      <c r="O312" s="70">
        <v>0.67</v>
      </c>
      <c r="P312" s="70">
        <f>SUM(N312:O312)</f>
        <v>0.67</v>
      </c>
      <c r="Q312" s="64"/>
      <c r="R312" s="70">
        <f t="shared" si="154"/>
        <v>0</v>
      </c>
      <c r="S312" s="70">
        <f t="shared" si="154"/>
        <v>0.68</v>
      </c>
      <c r="T312" s="70">
        <f>R312+S312</f>
        <v>0.68</v>
      </c>
      <c r="U312" s="70">
        <f>ROUND(Z312*$H$2,2)/100</f>
        <v>0</v>
      </c>
      <c r="V312" s="78">
        <f>SUM(T312:U312)</f>
        <v>0.68</v>
      </c>
      <c r="X312" s="70">
        <v>0</v>
      </c>
      <c r="Y312" s="70">
        <v>0.68</v>
      </c>
      <c r="Z312" s="70">
        <v>0.68</v>
      </c>
      <c r="AA312" s="79"/>
      <c r="AB312" s="80">
        <f t="shared" si="121"/>
        <v>-1.0000000000000009E-2</v>
      </c>
    </row>
    <row r="313" spans="1:28" x14ac:dyDescent="0.25">
      <c r="A313" s="72" t="s">
        <v>16005</v>
      </c>
      <c r="B313" s="73" t="s">
        <v>21437</v>
      </c>
      <c r="C313" s="74" t="s">
        <v>15719</v>
      </c>
      <c r="D313" s="75">
        <v>0</v>
      </c>
      <c r="E313" s="70">
        <v>33.290000000000006</v>
      </c>
      <c r="F313" s="76">
        <f>ROUND(D313*E313,2)</f>
        <v>0</v>
      </c>
      <c r="G313" s="77"/>
      <c r="H313" s="70">
        <f t="shared" si="153"/>
        <v>0</v>
      </c>
      <c r="I313" s="70">
        <f t="shared" si="153"/>
        <v>33.29</v>
      </c>
      <c r="J313" s="70">
        <f>H313+I313</f>
        <v>33.29</v>
      </c>
      <c r="K313" s="70">
        <v>0</v>
      </c>
      <c r="L313" s="76">
        <f>SUM(J313:K313)</f>
        <v>33.29</v>
      </c>
      <c r="N313" s="70">
        <v>0</v>
      </c>
      <c r="O313" s="70">
        <v>33.290000000000006</v>
      </c>
      <c r="P313" s="70">
        <f>SUM(N313:O313)</f>
        <v>33.290000000000006</v>
      </c>
      <c r="Q313" s="64"/>
      <c r="R313" s="70">
        <f t="shared" si="154"/>
        <v>0</v>
      </c>
      <c r="S313" s="70">
        <f t="shared" si="154"/>
        <v>33.29</v>
      </c>
      <c r="T313" s="70">
        <f>R313+S313</f>
        <v>33.29</v>
      </c>
      <c r="U313" s="70">
        <f>ROUND(Z313*$H$2,2)/100</f>
        <v>0</v>
      </c>
      <c r="V313" s="78">
        <f>SUM(T313:U313)</f>
        <v>33.29</v>
      </c>
      <c r="X313" s="70">
        <v>0</v>
      </c>
      <c r="Y313" s="70">
        <v>33.29</v>
      </c>
      <c r="Z313" s="70">
        <v>33.29</v>
      </c>
      <c r="AA313" s="79"/>
      <c r="AB313" s="80">
        <f t="shared" si="121"/>
        <v>0</v>
      </c>
    </row>
    <row r="314" spans="1:28" x14ac:dyDescent="0.25">
      <c r="A314" s="66" t="s">
        <v>16006</v>
      </c>
      <c r="B314" s="67" t="s">
        <v>21438</v>
      </c>
      <c r="C314" s="68"/>
      <c r="D314" s="69"/>
      <c r="E314" s="70"/>
      <c r="F314" s="71"/>
      <c r="H314" s="70"/>
      <c r="I314" s="70"/>
      <c r="J314" s="70"/>
      <c r="K314" s="70"/>
      <c r="L314" s="76"/>
      <c r="N314" s="70"/>
      <c r="O314" s="70"/>
      <c r="P314" s="70"/>
      <c r="Q314" s="64"/>
      <c r="R314" s="70"/>
      <c r="S314" s="70"/>
      <c r="T314" s="70"/>
      <c r="U314" s="70"/>
      <c r="V314" s="78"/>
      <c r="X314" s="70"/>
      <c r="Y314" s="70"/>
      <c r="Z314" s="70"/>
      <c r="AA314" s="79"/>
      <c r="AB314" s="80">
        <f t="shared" si="121"/>
        <v>0</v>
      </c>
    </row>
    <row r="315" spans="1:28" x14ac:dyDescent="0.25">
      <c r="A315" s="72" t="s">
        <v>16007</v>
      </c>
      <c r="B315" s="73" t="s">
        <v>21439</v>
      </c>
      <c r="C315" s="74" t="s">
        <v>15719</v>
      </c>
      <c r="D315" s="75">
        <v>0</v>
      </c>
      <c r="E315" s="70">
        <v>8.4699999999999989</v>
      </c>
      <c r="F315" s="76">
        <f>ROUND(D315*E315,2)</f>
        <v>0</v>
      </c>
      <c r="G315" s="77"/>
      <c r="H315" s="70">
        <f t="shared" ref="H315:I317" si="155">ROUND(N315+(N315*$H$2/100),2)</f>
        <v>0</v>
      </c>
      <c r="I315" s="70">
        <f t="shared" si="155"/>
        <v>8.4700000000000006</v>
      </c>
      <c r="J315" s="70">
        <f>H315+I315</f>
        <v>8.4700000000000006</v>
      </c>
      <c r="K315" s="70">
        <v>0</v>
      </c>
      <c r="L315" s="76">
        <f>SUM(J315:K315)</f>
        <v>8.4700000000000006</v>
      </c>
      <c r="N315" s="70">
        <v>0</v>
      </c>
      <c r="O315" s="70">
        <v>8.4699999999999989</v>
      </c>
      <c r="P315" s="70">
        <f>SUM(N315:O315)</f>
        <v>8.4699999999999989</v>
      </c>
      <c r="Q315" s="64"/>
      <c r="R315" s="70">
        <f t="shared" ref="R315:S317" si="156">X315</f>
        <v>0</v>
      </c>
      <c r="S315" s="70">
        <f t="shared" si="156"/>
        <v>8.4700000000000006</v>
      </c>
      <c r="T315" s="70">
        <f>R315+S315</f>
        <v>8.4700000000000006</v>
      </c>
      <c r="U315" s="70">
        <f>ROUND(Z315*$H$2,2)/100</f>
        <v>0</v>
      </c>
      <c r="V315" s="78">
        <f>SUM(T315:U315)</f>
        <v>8.4700000000000006</v>
      </c>
      <c r="X315" s="70">
        <v>0</v>
      </c>
      <c r="Y315" s="70">
        <v>8.4700000000000006</v>
      </c>
      <c r="Z315" s="70">
        <v>8.4700000000000006</v>
      </c>
      <c r="AA315" s="79"/>
      <c r="AB315" s="80">
        <f t="shared" si="121"/>
        <v>0</v>
      </c>
    </row>
    <row r="316" spans="1:28" x14ac:dyDescent="0.25">
      <c r="A316" s="72" t="s">
        <v>16008</v>
      </c>
      <c r="B316" s="73" t="s">
        <v>21440</v>
      </c>
      <c r="C316" s="74" t="s">
        <v>15719</v>
      </c>
      <c r="D316" s="75">
        <v>0</v>
      </c>
      <c r="E316" s="70">
        <v>4.54</v>
      </c>
      <c r="F316" s="76">
        <f>ROUND(D316*E316,2)</f>
        <v>0</v>
      </c>
      <c r="G316" s="77"/>
      <c r="H316" s="70">
        <f t="shared" si="155"/>
        <v>0</v>
      </c>
      <c r="I316" s="70">
        <f t="shared" si="155"/>
        <v>4.54</v>
      </c>
      <c r="J316" s="70">
        <f>H316+I316</f>
        <v>4.54</v>
      </c>
      <c r="K316" s="70">
        <v>0</v>
      </c>
      <c r="L316" s="76">
        <f>SUM(J316:K316)</f>
        <v>4.54</v>
      </c>
      <c r="N316" s="70">
        <v>0</v>
      </c>
      <c r="O316" s="70">
        <v>4.54</v>
      </c>
      <c r="P316" s="70">
        <f>SUM(N316:O316)</f>
        <v>4.54</v>
      </c>
      <c r="Q316" s="64"/>
      <c r="R316" s="70">
        <f t="shared" si="156"/>
        <v>0</v>
      </c>
      <c r="S316" s="70">
        <f t="shared" si="156"/>
        <v>4.54</v>
      </c>
      <c r="T316" s="70">
        <f>R316+S316</f>
        <v>4.54</v>
      </c>
      <c r="U316" s="70">
        <f>ROUND(Z316*$H$2,2)/100</f>
        <v>0</v>
      </c>
      <c r="V316" s="78">
        <f>SUM(T316:U316)</f>
        <v>4.54</v>
      </c>
      <c r="X316" s="70">
        <v>0</v>
      </c>
      <c r="Y316" s="70">
        <v>4.54</v>
      </c>
      <c r="Z316" s="70">
        <v>4.54</v>
      </c>
      <c r="AA316" s="79"/>
      <c r="AB316" s="80">
        <f t="shared" si="121"/>
        <v>0</v>
      </c>
    </row>
    <row r="317" spans="1:28" x14ac:dyDescent="0.25">
      <c r="A317" s="72" t="s">
        <v>16009</v>
      </c>
      <c r="B317" s="73" t="s">
        <v>21441</v>
      </c>
      <c r="C317" s="74" t="s">
        <v>15719</v>
      </c>
      <c r="D317" s="75">
        <v>0</v>
      </c>
      <c r="E317" s="70">
        <v>3.41</v>
      </c>
      <c r="F317" s="76">
        <f>ROUND(D317*E317,2)</f>
        <v>0</v>
      </c>
      <c r="G317" s="77"/>
      <c r="H317" s="70">
        <f t="shared" si="155"/>
        <v>0</v>
      </c>
      <c r="I317" s="70">
        <f t="shared" si="155"/>
        <v>3.41</v>
      </c>
      <c r="J317" s="70">
        <f>H317+I317</f>
        <v>3.41</v>
      </c>
      <c r="K317" s="70">
        <v>0</v>
      </c>
      <c r="L317" s="76">
        <f>SUM(J317:K317)</f>
        <v>3.41</v>
      </c>
      <c r="N317" s="70">
        <v>0</v>
      </c>
      <c r="O317" s="70">
        <v>3.41</v>
      </c>
      <c r="P317" s="70">
        <f>SUM(N317:O317)</f>
        <v>3.41</v>
      </c>
      <c r="Q317" s="64"/>
      <c r="R317" s="70">
        <f t="shared" si="156"/>
        <v>0</v>
      </c>
      <c r="S317" s="70">
        <f t="shared" si="156"/>
        <v>3.41</v>
      </c>
      <c r="T317" s="70">
        <f>R317+S317</f>
        <v>3.41</v>
      </c>
      <c r="U317" s="70">
        <f>ROUND(Z317*$H$2,2)/100</f>
        <v>0</v>
      </c>
      <c r="V317" s="78">
        <f>SUM(T317:U317)</f>
        <v>3.41</v>
      </c>
      <c r="X317" s="70">
        <v>0</v>
      </c>
      <c r="Y317" s="70">
        <v>3.41</v>
      </c>
      <c r="Z317" s="70">
        <v>3.41</v>
      </c>
      <c r="AA317" s="79"/>
      <c r="AB317" s="80">
        <f t="shared" si="121"/>
        <v>0</v>
      </c>
    </row>
    <row r="318" spans="1:28" x14ac:dyDescent="0.25">
      <c r="A318" s="66" t="s">
        <v>16010</v>
      </c>
      <c r="B318" s="67" t="s">
        <v>21442</v>
      </c>
      <c r="C318" s="68"/>
      <c r="D318" s="69"/>
      <c r="E318" s="70"/>
      <c r="F318" s="71"/>
      <c r="H318" s="70"/>
      <c r="I318" s="70"/>
      <c r="J318" s="70"/>
      <c r="K318" s="70"/>
      <c r="L318" s="76"/>
      <c r="N318" s="70"/>
      <c r="O318" s="70"/>
      <c r="P318" s="70"/>
      <c r="Q318" s="64"/>
      <c r="R318" s="70"/>
      <c r="S318" s="70"/>
      <c r="T318" s="70"/>
      <c r="U318" s="70"/>
      <c r="V318" s="78"/>
      <c r="X318" s="70"/>
      <c r="Y318" s="70"/>
      <c r="Z318" s="70"/>
      <c r="AA318" s="79"/>
      <c r="AB318" s="80">
        <f t="shared" si="121"/>
        <v>0</v>
      </c>
    </row>
    <row r="319" spans="1:28" ht="22.5" x14ac:dyDescent="0.25">
      <c r="A319" s="72" t="s">
        <v>16011</v>
      </c>
      <c r="B319" s="73" t="s">
        <v>21443</v>
      </c>
      <c r="C319" s="74" t="s">
        <v>15692</v>
      </c>
      <c r="D319" s="75">
        <v>0</v>
      </c>
      <c r="E319" s="70">
        <v>15.14</v>
      </c>
      <c r="F319" s="76">
        <f>ROUND(D319*E319,2)</f>
        <v>0</v>
      </c>
      <c r="G319" s="77"/>
      <c r="H319" s="70">
        <f t="shared" ref="H319:I323" si="157">ROUND(N319+(N319*$H$2/100),2)</f>
        <v>0</v>
      </c>
      <c r="I319" s="70">
        <f t="shared" si="157"/>
        <v>15.14</v>
      </c>
      <c r="J319" s="70">
        <f>H319+I319</f>
        <v>15.14</v>
      </c>
      <c r="K319" s="70">
        <v>0</v>
      </c>
      <c r="L319" s="76">
        <f>SUM(J319:K319)</f>
        <v>15.14</v>
      </c>
      <c r="N319" s="70">
        <v>0</v>
      </c>
      <c r="O319" s="70">
        <v>15.14</v>
      </c>
      <c r="P319" s="70">
        <f>SUM(N319:O319)</f>
        <v>15.14</v>
      </c>
      <c r="Q319" s="64"/>
      <c r="R319" s="70">
        <f t="shared" ref="R319:S323" si="158">X319</f>
        <v>0</v>
      </c>
      <c r="S319" s="70">
        <f t="shared" si="158"/>
        <v>15.14</v>
      </c>
      <c r="T319" s="70">
        <f>R319+S319</f>
        <v>15.14</v>
      </c>
      <c r="U319" s="70">
        <f>ROUND(Z319*$H$2,2)/100</f>
        <v>0</v>
      </c>
      <c r="V319" s="78">
        <f>SUM(T319:U319)</f>
        <v>15.14</v>
      </c>
      <c r="X319" s="70">
        <v>0</v>
      </c>
      <c r="Y319" s="70">
        <v>15.14</v>
      </c>
      <c r="Z319" s="70">
        <v>15.14</v>
      </c>
      <c r="AA319" s="79"/>
      <c r="AB319" s="80">
        <f t="shared" si="121"/>
        <v>0</v>
      </c>
    </row>
    <row r="320" spans="1:28" ht="22.5" x14ac:dyDescent="0.25">
      <c r="A320" s="72" t="s">
        <v>16012</v>
      </c>
      <c r="B320" s="73" t="s">
        <v>21444</v>
      </c>
      <c r="C320" s="74" t="s">
        <v>15747</v>
      </c>
      <c r="D320" s="75">
        <v>0</v>
      </c>
      <c r="E320" s="70">
        <v>1.17</v>
      </c>
      <c r="F320" s="76">
        <f>ROUND(D320*E320,2)</f>
        <v>0</v>
      </c>
      <c r="G320" s="77"/>
      <c r="H320" s="70">
        <f t="shared" si="157"/>
        <v>0</v>
      </c>
      <c r="I320" s="70">
        <f t="shared" si="157"/>
        <v>1.17</v>
      </c>
      <c r="J320" s="70">
        <f>H320+I320</f>
        <v>1.17</v>
      </c>
      <c r="K320" s="70">
        <v>0</v>
      </c>
      <c r="L320" s="76">
        <f>SUM(J320:K320)</f>
        <v>1.17</v>
      </c>
      <c r="N320" s="70">
        <v>0</v>
      </c>
      <c r="O320" s="70">
        <v>1.17</v>
      </c>
      <c r="P320" s="70">
        <f>SUM(N320:O320)</f>
        <v>1.17</v>
      </c>
      <c r="Q320" s="64"/>
      <c r="R320" s="70">
        <f t="shared" si="158"/>
        <v>0</v>
      </c>
      <c r="S320" s="70">
        <f t="shared" si="158"/>
        <v>1.17</v>
      </c>
      <c r="T320" s="70">
        <f>R320+S320</f>
        <v>1.17</v>
      </c>
      <c r="U320" s="70">
        <f>ROUND(Z320*$H$2,2)/100</f>
        <v>0</v>
      </c>
      <c r="V320" s="78">
        <f>SUM(T320:U320)</f>
        <v>1.17</v>
      </c>
      <c r="X320" s="70">
        <v>0</v>
      </c>
      <c r="Y320" s="70">
        <v>1.17</v>
      </c>
      <c r="Z320" s="70">
        <v>1.17</v>
      </c>
      <c r="AA320" s="79"/>
      <c r="AB320" s="80">
        <f t="shared" si="121"/>
        <v>0</v>
      </c>
    </row>
    <row r="321" spans="1:28" ht="22.5" x14ac:dyDescent="0.25">
      <c r="A321" s="72" t="s">
        <v>16013</v>
      </c>
      <c r="B321" s="73" t="s">
        <v>21445</v>
      </c>
      <c r="C321" s="74" t="s">
        <v>15747</v>
      </c>
      <c r="D321" s="75">
        <v>0</v>
      </c>
      <c r="E321" s="70">
        <v>9.07</v>
      </c>
      <c r="F321" s="76">
        <f>ROUND(D321*E321,2)</f>
        <v>0</v>
      </c>
      <c r="G321" s="77"/>
      <c r="H321" s="70">
        <f t="shared" si="157"/>
        <v>0</v>
      </c>
      <c r="I321" s="70">
        <f t="shared" si="157"/>
        <v>9.07</v>
      </c>
      <c r="J321" s="70">
        <f>H321+I321</f>
        <v>9.07</v>
      </c>
      <c r="K321" s="70">
        <v>0</v>
      </c>
      <c r="L321" s="76">
        <f>SUM(J321:K321)</f>
        <v>9.07</v>
      </c>
      <c r="N321" s="70">
        <v>0</v>
      </c>
      <c r="O321" s="70">
        <v>9.07</v>
      </c>
      <c r="P321" s="70">
        <f>SUM(N321:O321)</f>
        <v>9.07</v>
      </c>
      <c r="Q321" s="64"/>
      <c r="R321" s="70">
        <f t="shared" si="158"/>
        <v>0</v>
      </c>
      <c r="S321" s="70">
        <f t="shared" si="158"/>
        <v>9.07</v>
      </c>
      <c r="T321" s="70">
        <f>R321+S321</f>
        <v>9.07</v>
      </c>
      <c r="U321" s="70">
        <f>ROUND(Z321*$H$2,2)/100</f>
        <v>0</v>
      </c>
      <c r="V321" s="78">
        <f>SUM(T321:U321)</f>
        <v>9.07</v>
      </c>
      <c r="X321" s="70">
        <v>0</v>
      </c>
      <c r="Y321" s="70">
        <v>9.07</v>
      </c>
      <c r="Z321" s="70">
        <v>9.07</v>
      </c>
      <c r="AA321" s="79"/>
      <c r="AB321" s="80">
        <f t="shared" si="121"/>
        <v>0</v>
      </c>
    </row>
    <row r="322" spans="1:28" s="34" customFormat="1" x14ac:dyDescent="0.25">
      <c r="A322" s="72" t="s">
        <v>16014</v>
      </c>
      <c r="B322" s="73" t="s">
        <v>21446</v>
      </c>
      <c r="C322" s="74" t="s">
        <v>15719</v>
      </c>
      <c r="D322" s="75">
        <v>0</v>
      </c>
      <c r="E322" s="70">
        <v>4.09</v>
      </c>
      <c r="F322" s="76">
        <f>ROUND(D322*E322,2)</f>
        <v>0</v>
      </c>
      <c r="G322" s="29"/>
      <c r="H322" s="70">
        <f t="shared" si="157"/>
        <v>0</v>
      </c>
      <c r="I322" s="70">
        <f t="shared" si="157"/>
        <v>4.09</v>
      </c>
      <c r="J322" s="70">
        <f>H322+I322</f>
        <v>4.09</v>
      </c>
      <c r="K322" s="70">
        <v>0</v>
      </c>
      <c r="L322" s="76">
        <f>SUM(J322:K322)</f>
        <v>4.09</v>
      </c>
      <c r="N322" s="70">
        <v>0</v>
      </c>
      <c r="O322" s="70">
        <v>4.09</v>
      </c>
      <c r="P322" s="70">
        <f>SUM(N322:O322)</f>
        <v>4.09</v>
      </c>
      <c r="Q322" s="64"/>
      <c r="R322" s="70">
        <f t="shared" si="158"/>
        <v>0</v>
      </c>
      <c r="S322" s="70">
        <f t="shared" si="158"/>
        <v>4.09</v>
      </c>
      <c r="T322" s="70">
        <f>R322+S322</f>
        <v>4.09</v>
      </c>
      <c r="U322" s="70">
        <f>ROUND(Z322*$H$2,2)/100</f>
        <v>0</v>
      </c>
      <c r="V322" s="78">
        <f>SUM(T322:U322)</f>
        <v>4.09</v>
      </c>
      <c r="X322" s="70">
        <v>0</v>
      </c>
      <c r="Y322" s="70">
        <v>4.09</v>
      </c>
      <c r="Z322" s="70">
        <v>4.09</v>
      </c>
      <c r="AA322" s="79"/>
      <c r="AB322" s="80">
        <f t="shared" si="121"/>
        <v>0</v>
      </c>
    </row>
    <row r="323" spans="1:28" x14ac:dyDescent="0.25">
      <c r="A323" s="72" t="s">
        <v>16015</v>
      </c>
      <c r="B323" s="73" t="s">
        <v>21447</v>
      </c>
      <c r="C323" s="74" t="s">
        <v>15719</v>
      </c>
      <c r="D323" s="75">
        <v>0</v>
      </c>
      <c r="E323" s="70">
        <v>13.629999999999999</v>
      </c>
      <c r="F323" s="76">
        <f>ROUND(D323*E323,2)</f>
        <v>0</v>
      </c>
      <c r="G323" s="77"/>
      <c r="H323" s="70">
        <f t="shared" si="157"/>
        <v>0</v>
      </c>
      <c r="I323" s="70">
        <f t="shared" si="157"/>
        <v>13.63</v>
      </c>
      <c r="J323" s="70">
        <f>H323+I323</f>
        <v>13.63</v>
      </c>
      <c r="K323" s="70">
        <v>0</v>
      </c>
      <c r="L323" s="76">
        <f>SUM(J323:K323)</f>
        <v>13.63</v>
      </c>
      <c r="N323" s="70">
        <v>0</v>
      </c>
      <c r="O323" s="70">
        <v>13.629999999999999</v>
      </c>
      <c r="P323" s="70">
        <f>SUM(N323:O323)</f>
        <v>13.629999999999999</v>
      </c>
      <c r="Q323" s="64"/>
      <c r="R323" s="70">
        <f t="shared" si="158"/>
        <v>0</v>
      </c>
      <c r="S323" s="70">
        <f t="shared" si="158"/>
        <v>13.62</v>
      </c>
      <c r="T323" s="70">
        <f>R323+S323</f>
        <v>13.62</v>
      </c>
      <c r="U323" s="70">
        <f>ROUND(Z323*$H$2,2)/100</f>
        <v>0</v>
      </c>
      <c r="V323" s="78">
        <f>SUM(T323:U323)</f>
        <v>13.62</v>
      </c>
      <c r="X323" s="70">
        <v>0</v>
      </c>
      <c r="Y323" s="70">
        <v>13.62</v>
      </c>
      <c r="Z323" s="70">
        <v>13.62</v>
      </c>
      <c r="AA323" s="79"/>
      <c r="AB323" s="80">
        <f t="shared" si="121"/>
        <v>9.9999999999997868E-3</v>
      </c>
    </row>
    <row r="324" spans="1:28" s="90" customFormat="1" x14ac:dyDescent="0.25">
      <c r="A324" s="66" t="s">
        <v>16016</v>
      </c>
      <c r="B324" s="67" t="s">
        <v>21448</v>
      </c>
      <c r="C324" s="68"/>
      <c r="D324" s="69"/>
      <c r="E324" s="70"/>
      <c r="F324" s="71"/>
      <c r="G324" s="39"/>
      <c r="H324" s="70"/>
      <c r="I324" s="70"/>
      <c r="J324" s="70"/>
      <c r="K324" s="70"/>
      <c r="L324" s="76"/>
      <c r="M324" s="34"/>
      <c r="N324" s="70"/>
      <c r="O324" s="70"/>
      <c r="P324" s="70"/>
      <c r="Q324" s="64"/>
      <c r="R324" s="70"/>
      <c r="S324" s="70"/>
      <c r="T324" s="70"/>
      <c r="U324" s="70"/>
      <c r="V324" s="78"/>
      <c r="W324" s="34"/>
      <c r="X324" s="70"/>
      <c r="Y324" s="70"/>
      <c r="Z324" s="70"/>
      <c r="AA324" s="79"/>
      <c r="AB324" s="80">
        <f t="shared" si="121"/>
        <v>0</v>
      </c>
    </row>
    <row r="325" spans="1:28" x14ac:dyDescent="0.25">
      <c r="A325" s="72" t="s">
        <v>16017</v>
      </c>
      <c r="B325" s="73" t="s">
        <v>21449</v>
      </c>
      <c r="C325" s="74" t="s">
        <v>15719</v>
      </c>
      <c r="D325" s="75">
        <v>0</v>
      </c>
      <c r="E325" s="70">
        <v>21.189999999999998</v>
      </c>
      <c r="F325" s="76">
        <f t="shared" ref="F325:F332" si="159">ROUND(D325*E325,2)</f>
        <v>0</v>
      </c>
      <c r="G325" s="77"/>
      <c r="H325" s="70">
        <f t="shared" ref="H325:I332" si="160">ROUND(N325+(N325*$H$2/100),2)</f>
        <v>0</v>
      </c>
      <c r="I325" s="70">
        <f t="shared" si="160"/>
        <v>21.19</v>
      </c>
      <c r="J325" s="70">
        <f t="shared" ref="J325:J332" si="161">H325+I325</f>
        <v>21.19</v>
      </c>
      <c r="K325" s="70">
        <v>0</v>
      </c>
      <c r="L325" s="76">
        <f t="shared" ref="L325:L332" si="162">SUM(J325:K325)</f>
        <v>21.19</v>
      </c>
      <c r="N325" s="70">
        <v>0</v>
      </c>
      <c r="O325" s="70">
        <v>21.189999999999998</v>
      </c>
      <c r="P325" s="70">
        <f t="shared" ref="P325:P332" si="163">SUM(N325:O325)</f>
        <v>21.189999999999998</v>
      </c>
      <c r="Q325" s="64"/>
      <c r="R325" s="70">
        <f t="shared" ref="R325:S332" si="164">X325</f>
        <v>0</v>
      </c>
      <c r="S325" s="70">
        <f t="shared" si="164"/>
        <v>21.18</v>
      </c>
      <c r="T325" s="70">
        <f t="shared" ref="T325:T332" si="165">R325+S325</f>
        <v>21.18</v>
      </c>
      <c r="U325" s="70">
        <f t="shared" ref="U325:U332" si="166">ROUND(Z325*$H$2,2)/100</f>
        <v>0</v>
      </c>
      <c r="V325" s="78">
        <f t="shared" ref="V325:V332" si="167">SUM(T325:U325)</f>
        <v>21.18</v>
      </c>
      <c r="X325" s="70">
        <v>0</v>
      </c>
      <c r="Y325" s="70">
        <v>21.18</v>
      </c>
      <c r="Z325" s="70">
        <v>21.18</v>
      </c>
      <c r="AA325" s="79"/>
      <c r="AB325" s="80">
        <f t="shared" si="121"/>
        <v>9.9999999999980105E-3</v>
      </c>
    </row>
    <row r="326" spans="1:28" ht="22.5" x14ac:dyDescent="0.25">
      <c r="A326" s="72" t="s">
        <v>16018</v>
      </c>
      <c r="B326" s="73" t="s">
        <v>21450</v>
      </c>
      <c r="C326" s="74" t="s">
        <v>15692</v>
      </c>
      <c r="D326" s="75">
        <v>0</v>
      </c>
      <c r="E326" s="70">
        <v>17.740000000000002</v>
      </c>
      <c r="F326" s="76">
        <f t="shared" si="159"/>
        <v>0</v>
      </c>
      <c r="G326" s="77"/>
      <c r="H326" s="70">
        <f t="shared" si="160"/>
        <v>0</v>
      </c>
      <c r="I326" s="70">
        <f t="shared" si="160"/>
        <v>17.739999999999998</v>
      </c>
      <c r="J326" s="70">
        <f t="shared" si="161"/>
        <v>17.739999999999998</v>
      </c>
      <c r="K326" s="70">
        <v>0</v>
      </c>
      <c r="L326" s="76">
        <f t="shared" si="162"/>
        <v>17.739999999999998</v>
      </c>
      <c r="N326" s="70">
        <v>0</v>
      </c>
      <c r="O326" s="70">
        <v>17.740000000000002</v>
      </c>
      <c r="P326" s="70">
        <f t="shared" si="163"/>
        <v>17.740000000000002</v>
      </c>
      <c r="Q326" s="64"/>
      <c r="R326" s="70">
        <f t="shared" si="164"/>
        <v>0</v>
      </c>
      <c r="S326" s="70">
        <f t="shared" si="164"/>
        <v>17.739999999999998</v>
      </c>
      <c r="T326" s="70">
        <f t="shared" si="165"/>
        <v>17.739999999999998</v>
      </c>
      <c r="U326" s="70">
        <f t="shared" si="166"/>
        <v>0</v>
      </c>
      <c r="V326" s="78">
        <f t="shared" si="167"/>
        <v>17.739999999999998</v>
      </c>
      <c r="X326" s="70">
        <v>0</v>
      </c>
      <c r="Y326" s="70">
        <v>17.739999999999998</v>
      </c>
      <c r="Z326" s="70">
        <v>17.739999999999998</v>
      </c>
      <c r="AA326" s="79"/>
      <c r="AB326" s="80">
        <f t="shared" si="121"/>
        <v>0</v>
      </c>
    </row>
    <row r="327" spans="1:28" ht="22.5" x14ac:dyDescent="0.25">
      <c r="A327" s="72" t="s">
        <v>16019</v>
      </c>
      <c r="B327" s="73" t="s">
        <v>21451</v>
      </c>
      <c r="C327" s="74" t="s">
        <v>15747</v>
      </c>
      <c r="D327" s="75">
        <v>0</v>
      </c>
      <c r="E327" s="70">
        <v>7.26</v>
      </c>
      <c r="F327" s="76">
        <f t="shared" si="159"/>
        <v>0</v>
      </c>
      <c r="G327" s="77"/>
      <c r="H327" s="70">
        <f t="shared" si="160"/>
        <v>0</v>
      </c>
      <c r="I327" s="70">
        <f t="shared" si="160"/>
        <v>7.26</v>
      </c>
      <c r="J327" s="70">
        <f t="shared" si="161"/>
        <v>7.26</v>
      </c>
      <c r="K327" s="70">
        <v>0</v>
      </c>
      <c r="L327" s="76">
        <f t="shared" si="162"/>
        <v>7.26</v>
      </c>
      <c r="N327" s="70">
        <v>0</v>
      </c>
      <c r="O327" s="70">
        <v>7.26</v>
      </c>
      <c r="P327" s="70">
        <f t="shared" si="163"/>
        <v>7.26</v>
      </c>
      <c r="Q327" s="64"/>
      <c r="R327" s="70">
        <f t="shared" si="164"/>
        <v>0</v>
      </c>
      <c r="S327" s="70">
        <f t="shared" si="164"/>
        <v>7.26</v>
      </c>
      <c r="T327" s="70">
        <f t="shared" si="165"/>
        <v>7.26</v>
      </c>
      <c r="U327" s="70">
        <f t="shared" si="166"/>
        <v>0</v>
      </c>
      <c r="V327" s="78">
        <f t="shared" si="167"/>
        <v>7.26</v>
      </c>
      <c r="X327" s="70">
        <v>0</v>
      </c>
      <c r="Y327" s="70">
        <v>7.26</v>
      </c>
      <c r="Z327" s="70">
        <v>7.26</v>
      </c>
      <c r="AA327" s="79"/>
      <c r="AB327" s="80">
        <f t="shared" si="121"/>
        <v>0</v>
      </c>
    </row>
    <row r="328" spans="1:28" x14ac:dyDescent="0.25">
      <c r="A328" s="72" t="s">
        <v>16020</v>
      </c>
      <c r="B328" s="73" t="s">
        <v>21452</v>
      </c>
      <c r="C328" s="74" t="s">
        <v>15747</v>
      </c>
      <c r="D328" s="75">
        <v>0</v>
      </c>
      <c r="E328" s="70">
        <v>4.9800000000000004</v>
      </c>
      <c r="F328" s="76">
        <f t="shared" si="159"/>
        <v>0</v>
      </c>
      <c r="G328" s="77"/>
      <c r="H328" s="70">
        <f t="shared" si="160"/>
        <v>0</v>
      </c>
      <c r="I328" s="70">
        <f t="shared" si="160"/>
        <v>4.9800000000000004</v>
      </c>
      <c r="J328" s="70">
        <f t="shared" si="161"/>
        <v>4.9800000000000004</v>
      </c>
      <c r="K328" s="70">
        <v>0</v>
      </c>
      <c r="L328" s="76">
        <f t="shared" si="162"/>
        <v>4.9800000000000004</v>
      </c>
      <c r="N328" s="70">
        <v>0</v>
      </c>
      <c r="O328" s="70">
        <v>4.9800000000000004</v>
      </c>
      <c r="P328" s="70">
        <f t="shared" si="163"/>
        <v>4.9800000000000004</v>
      </c>
      <c r="Q328" s="64"/>
      <c r="R328" s="70">
        <f t="shared" si="164"/>
        <v>0</v>
      </c>
      <c r="S328" s="70">
        <f t="shared" si="164"/>
        <v>4.9800000000000004</v>
      </c>
      <c r="T328" s="70">
        <f t="shared" si="165"/>
        <v>4.9800000000000004</v>
      </c>
      <c r="U328" s="70">
        <f t="shared" si="166"/>
        <v>0</v>
      </c>
      <c r="V328" s="78">
        <f t="shared" si="167"/>
        <v>4.9800000000000004</v>
      </c>
      <c r="X328" s="70">
        <v>0</v>
      </c>
      <c r="Y328" s="70">
        <v>4.9800000000000004</v>
      </c>
      <c r="Z328" s="70">
        <v>4.9800000000000004</v>
      </c>
      <c r="AA328" s="79"/>
      <c r="AB328" s="80">
        <f t="shared" si="121"/>
        <v>0</v>
      </c>
    </row>
    <row r="329" spans="1:28" x14ac:dyDescent="0.25">
      <c r="A329" s="72" t="s">
        <v>16021</v>
      </c>
      <c r="B329" s="73" t="s">
        <v>21453</v>
      </c>
      <c r="C329" s="74" t="s">
        <v>15719</v>
      </c>
      <c r="D329" s="75">
        <v>0</v>
      </c>
      <c r="E329" s="70">
        <v>21.189999999999998</v>
      </c>
      <c r="F329" s="76">
        <f t="shared" si="159"/>
        <v>0</v>
      </c>
      <c r="G329" s="77"/>
      <c r="H329" s="70">
        <f t="shared" si="160"/>
        <v>0</v>
      </c>
      <c r="I329" s="70">
        <f t="shared" si="160"/>
        <v>21.19</v>
      </c>
      <c r="J329" s="70">
        <f t="shared" si="161"/>
        <v>21.19</v>
      </c>
      <c r="K329" s="70">
        <v>0</v>
      </c>
      <c r="L329" s="76">
        <f t="shared" si="162"/>
        <v>21.19</v>
      </c>
      <c r="N329" s="70">
        <v>0</v>
      </c>
      <c r="O329" s="70">
        <v>21.189999999999998</v>
      </c>
      <c r="P329" s="70">
        <f t="shared" si="163"/>
        <v>21.189999999999998</v>
      </c>
      <c r="Q329" s="64"/>
      <c r="R329" s="70">
        <f t="shared" si="164"/>
        <v>0</v>
      </c>
      <c r="S329" s="70">
        <f t="shared" si="164"/>
        <v>21.18</v>
      </c>
      <c r="T329" s="70">
        <f t="shared" si="165"/>
        <v>21.18</v>
      </c>
      <c r="U329" s="70">
        <f t="shared" si="166"/>
        <v>0</v>
      </c>
      <c r="V329" s="78">
        <f t="shared" si="167"/>
        <v>21.18</v>
      </c>
      <c r="X329" s="70">
        <v>0</v>
      </c>
      <c r="Y329" s="70">
        <v>21.18</v>
      </c>
      <c r="Z329" s="70">
        <v>21.18</v>
      </c>
      <c r="AA329" s="79"/>
      <c r="AB329" s="80">
        <f t="shared" si="121"/>
        <v>9.9999999999980105E-3</v>
      </c>
    </row>
    <row r="330" spans="1:28" ht="22.5" x14ac:dyDescent="0.25">
      <c r="A330" s="72" t="s">
        <v>16022</v>
      </c>
      <c r="B330" s="73" t="s">
        <v>21454</v>
      </c>
      <c r="C330" s="74" t="s">
        <v>15747</v>
      </c>
      <c r="D330" s="75">
        <v>0</v>
      </c>
      <c r="E330" s="70">
        <v>24.2</v>
      </c>
      <c r="F330" s="76">
        <f t="shared" si="159"/>
        <v>0</v>
      </c>
      <c r="G330" s="77"/>
      <c r="H330" s="70">
        <f t="shared" si="160"/>
        <v>0</v>
      </c>
      <c r="I330" s="70">
        <f t="shared" si="160"/>
        <v>24.2</v>
      </c>
      <c r="J330" s="70">
        <f t="shared" si="161"/>
        <v>24.2</v>
      </c>
      <c r="K330" s="70">
        <v>0</v>
      </c>
      <c r="L330" s="76">
        <f t="shared" si="162"/>
        <v>24.2</v>
      </c>
      <c r="N330" s="70">
        <v>0</v>
      </c>
      <c r="O330" s="70">
        <v>24.2</v>
      </c>
      <c r="P330" s="70">
        <f t="shared" si="163"/>
        <v>24.2</v>
      </c>
      <c r="Q330" s="64"/>
      <c r="R330" s="70">
        <f t="shared" si="164"/>
        <v>0</v>
      </c>
      <c r="S330" s="70">
        <f t="shared" si="164"/>
        <v>24.2</v>
      </c>
      <c r="T330" s="70">
        <f t="shared" si="165"/>
        <v>24.2</v>
      </c>
      <c r="U330" s="70">
        <f t="shared" si="166"/>
        <v>0</v>
      </c>
      <c r="V330" s="78">
        <f t="shared" si="167"/>
        <v>24.2</v>
      </c>
      <c r="X330" s="70">
        <v>0</v>
      </c>
      <c r="Y330" s="70">
        <v>24.2</v>
      </c>
      <c r="Z330" s="70">
        <v>24.2</v>
      </c>
      <c r="AA330" s="79"/>
      <c r="AB330" s="80">
        <f t="shared" ref="AB330:AB393" si="168">P330-Z330</f>
        <v>0</v>
      </c>
    </row>
    <row r="331" spans="1:28" x14ac:dyDescent="0.25">
      <c r="A331" s="72" t="s">
        <v>16023</v>
      </c>
      <c r="B331" s="73" t="s">
        <v>21455</v>
      </c>
      <c r="C331" s="74" t="s">
        <v>15692</v>
      </c>
      <c r="D331" s="75">
        <v>0</v>
      </c>
      <c r="E331" s="70">
        <v>17.740000000000002</v>
      </c>
      <c r="F331" s="76">
        <f t="shared" si="159"/>
        <v>0</v>
      </c>
      <c r="G331" s="77"/>
      <c r="H331" s="70">
        <f t="shared" si="160"/>
        <v>0</v>
      </c>
      <c r="I331" s="70">
        <f t="shared" si="160"/>
        <v>17.739999999999998</v>
      </c>
      <c r="J331" s="70">
        <f t="shared" si="161"/>
        <v>17.739999999999998</v>
      </c>
      <c r="K331" s="70">
        <v>0</v>
      </c>
      <c r="L331" s="76">
        <f t="shared" si="162"/>
        <v>17.739999999999998</v>
      </c>
      <c r="N331" s="70">
        <v>0</v>
      </c>
      <c r="O331" s="70">
        <v>17.740000000000002</v>
      </c>
      <c r="P331" s="70">
        <f t="shared" si="163"/>
        <v>17.740000000000002</v>
      </c>
      <c r="Q331" s="64"/>
      <c r="R331" s="70">
        <f t="shared" si="164"/>
        <v>0</v>
      </c>
      <c r="S331" s="70">
        <f t="shared" si="164"/>
        <v>17.739999999999998</v>
      </c>
      <c r="T331" s="70">
        <f t="shared" si="165"/>
        <v>17.739999999999998</v>
      </c>
      <c r="U331" s="70">
        <f t="shared" si="166"/>
        <v>0</v>
      </c>
      <c r="V331" s="78">
        <f t="shared" si="167"/>
        <v>17.739999999999998</v>
      </c>
      <c r="X331" s="70">
        <v>0</v>
      </c>
      <c r="Y331" s="70">
        <v>17.739999999999998</v>
      </c>
      <c r="Z331" s="70">
        <v>17.739999999999998</v>
      </c>
      <c r="AA331" s="79"/>
      <c r="AB331" s="80">
        <f t="shared" si="168"/>
        <v>0</v>
      </c>
    </row>
    <row r="332" spans="1:28" x14ac:dyDescent="0.25">
      <c r="A332" s="72" t="s">
        <v>16024</v>
      </c>
      <c r="B332" s="73" t="s">
        <v>21456</v>
      </c>
      <c r="C332" s="74" t="s">
        <v>15719</v>
      </c>
      <c r="D332" s="75">
        <v>0</v>
      </c>
      <c r="E332" s="70">
        <v>2.88</v>
      </c>
      <c r="F332" s="76">
        <f t="shared" si="159"/>
        <v>0</v>
      </c>
      <c r="G332" s="77"/>
      <c r="H332" s="70">
        <f t="shared" si="160"/>
        <v>0</v>
      </c>
      <c r="I332" s="70">
        <f t="shared" si="160"/>
        <v>2.88</v>
      </c>
      <c r="J332" s="70">
        <f t="shared" si="161"/>
        <v>2.88</v>
      </c>
      <c r="K332" s="70">
        <v>0</v>
      </c>
      <c r="L332" s="76">
        <f t="shared" si="162"/>
        <v>2.88</v>
      </c>
      <c r="N332" s="70">
        <v>0</v>
      </c>
      <c r="O332" s="70">
        <v>2.88</v>
      </c>
      <c r="P332" s="70">
        <f t="shared" si="163"/>
        <v>2.88</v>
      </c>
      <c r="Q332" s="64"/>
      <c r="R332" s="70">
        <f t="shared" si="164"/>
        <v>0</v>
      </c>
      <c r="S332" s="70">
        <f t="shared" si="164"/>
        <v>2.88</v>
      </c>
      <c r="T332" s="70">
        <f t="shared" si="165"/>
        <v>2.88</v>
      </c>
      <c r="U332" s="70">
        <f t="shared" si="166"/>
        <v>0</v>
      </c>
      <c r="V332" s="78">
        <f t="shared" si="167"/>
        <v>2.88</v>
      </c>
      <c r="X332" s="70">
        <v>0</v>
      </c>
      <c r="Y332" s="70">
        <v>2.88</v>
      </c>
      <c r="Z332" s="70">
        <v>2.88</v>
      </c>
      <c r="AA332" s="79"/>
      <c r="AB332" s="80">
        <f t="shared" si="168"/>
        <v>0</v>
      </c>
    </row>
    <row r="333" spans="1:28" x14ac:dyDescent="0.25">
      <c r="A333" s="66" t="s">
        <v>16025</v>
      </c>
      <c r="B333" s="67" t="s">
        <v>21457</v>
      </c>
      <c r="C333" s="68"/>
      <c r="D333" s="69"/>
      <c r="E333" s="70"/>
      <c r="F333" s="71"/>
      <c r="H333" s="70"/>
      <c r="I333" s="70"/>
      <c r="J333" s="70"/>
      <c r="K333" s="70"/>
      <c r="L333" s="76"/>
      <c r="N333" s="70"/>
      <c r="O333" s="70"/>
      <c r="P333" s="70"/>
      <c r="Q333" s="64"/>
      <c r="R333" s="70"/>
      <c r="S333" s="70"/>
      <c r="T333" s="70"/>
      <c r="U333" s="70"/>
      <c r="V333" s="78"/>
      <c r="X333" s="70"/>
      <c r="Y333" s="70"/>
      <c r="Z333" s="70"/>
      <c r="AA333" s="79"/>
      <c r="AB333" s="80">
        <f t="shared" si="168"/>
        <v>0</v>
      </c>
    </row>
    <row r="334" spans="1:28" x14ac:dyDescent="0.25">
      <c r="A334" s="72" t="s">
        <v>16026</v>
      </c>
      <c r="B334" s="73" t="s">
        <v>21458</v>
      </c>
      <c r="C334" s="74" t="s">
        <v>15692</v>
      </c>
      <c r="D334" s="75">
        <v>0</v>
      </c>
      <c r="E334" s="70">
        <v>8.31</v>
      </c>
      <c r="F334" s="76">
        <f>ROUND(D334*E334,2)</f>
        <v>0</v>
      </c>
      <c r="G334" s="77"/>
      <c r="H334" s="70">
        <f t="shared" ref="H334:I337" si="169">ROUND(N334+(N334*$H$2/100),2)</f>
        <v>0</v>
      </c>
      <c r="I334" s="70">
        <f t="shared" si="169"/>
        <v>8.31</v>
      </c>
      <c r="J334" s="70">
        <f>H334+I334</f>
        <v>8.31</v>
      </c>
      <c r="K334" s="70">
        <v>0</v>
      </c>
      <c r="L334" s="76">
        <f>SUM(J334:K334)</f>
        <v>8.31</v>
      </c>
      <c r="N334" s="70">
        <v>0</v>
      </c>
      <c r="O334" s="70">
        <v>8.31</v>
      </c>
      <c r="P334" s="70">
        <f>SUM(N334:O334)</f>
        <v>8.31</v>
      </c>
      <c r="Q334" s="64"/>
      <c r="R334" s="70">
        <f t="shared" ref="R334:S337" si="170">X334</f>
        <v>0</v>
      </c>
      <c r="S334" s="70">
        <f t="shared" si="170"/>
        <v>8.31</v>
      </c>
      <c r="T334" s="70">
        <f>R334+S334</f>
        <v>8.31</v>
      </c>
      <c r="U334" s="70">
        <f>ROUND(Z334*$H$2,2)/100</f>
        <v>0</v>
      </c>
      <c r="V334" s="78">
        <f>SUM(T334:U334)</f>
        <v>8.31</v>
      </c>
      <c r="X334" s="70">
        <v>0</v>
      </c>
      <c r="Y334" s="70">
        <v>8.31</v>
      </c>
      <c r="Z334" s="70">
        <v>8.31</v>
      </c>
      <c r="AA334" s="79"/>
      <c r="AB334" s="80">
        <f t="shared" si="168"/>
        <v>0</v>
      </c>
    </row>
    <row r="335" spans="1:28" x14ac:dyDescent="0.25">
      <c r="A335" s="72" t="s">
        <v>16027</v>
      </c>
      <c r="B335" s="73" t="s">
        <v>21459</v>
      </c>
      <c r="C335" s="74" t="s">
        <v>15692</v>
      </c>
      <c r="D335" s="75">
        <v>0</v>
      </c>
      <c r="E335" s="70">
        <v>3.3099999999999996</v>
      </c>
      <c r="F335" s="76">
        <f>ROUND(D335*E335,2)</f>
        <v>0</v>
      </c>
      <c r="G335" s="77"/>
      <c r="H335" s="70">
        <f t="shared" si="169"/>
        <v>0</v>
      </c>
      <c r="I335" s="70">
        <f t="shared" si="169"/>
        <v>3.31</v>
      </c>
      <c r="J335" s="70">
        <f>H335+I335</f>
        <v>3.31</v>
      </c>
      <c r="K335" s="70">
        <v>0</v>
      </c>
      <c r="L335" s="76">
        <f>SUM(J335:K335)</f>
        <v>3.31</v>
      </c>
      <c r="N335" s="70">
        <v>0</v>
      </c>
      <c r="O335" s="70">
        <v>3.3099999999999996</v>
      </c>
      <c r="P335" s="70">
        <f>SUM(N335:O335)</f>
        <v>3.3099999999999996</v>
      </c>
      <c r="Q335" s="64"/>
      <c r="R335" s="70">
        <f t="shared" si="170"/>
        <v>0</v>
      </c>
      <c r="S335" s="70">
        <f t="shared" si="170"/>
        <v>3.32</v>
      </c>
      <c r="T335" s="70">
        <f>R335+S335</f>
        <v>3.32</v>
      </c>
      <c r="U335" s="70">
        <f>ROUND(Z335*$H$2,2)/100</f>
        <v>0</v>
      </c>
      <c r="V335" s="78">
        <f>SUM(T335:U335)</f>
        <v>3.32</v>
      </c>
      <c r="X335" s="70">
        <v>0</v>
      </c>
      <c r="Y335" s="70">
        <v>3.32</v>
      </c>
      <c r="Z335" s="70">
        <v>3.32</v>
      </c>
      <c r="AA335" s="79"/>
      <c r="AB335" s="80">
        <f t="shared" si="168"/>
        <v>-1.0000000000000231E-2</v>
      </c>
    </row>
    <row r="336" spans="1:28" ht="22.5" x14ac:dyDescent="0.25">
      <c r="A336" s="72" t="s">
        <v>16028</v>
      </c>
      <c r="B336" s="73" t="s">
        <v>21460</v>
      </c>
      <c r="C336" s="74" t="s">
        <v>15692</v>
      </c>
      <c r="D336" s="75">
        <v>0</v>
      </c>
      <c r="E336" s="70">
        <v>1.67</v>
      </c>
      <c r="F336" s="76">
        <f>ROUND(D336*E336,2)</f>
        <v>0</v>
      </c>
      <c r="G336" s="77"/>
      <c r="H336" s="70">
        <f t="shared" si="169"/>
        <v>0</v>
      </c>
      <c r="I336" s="70">
        <f t="shared" si="169"/>
        <v>1.67</v>
      </c>
      <c r="J336" s="70">
        <f>H336+I336</f>
        <v>1.67</v>
      </c>
      <c r="K336" s="70">
        <v>0</v>
      </c>
      <c r="L336" s="76">
        <f>SUM(J336:K336)</f>
        <v>1.67</v>
      </c>
      <c r="N336" s="70">
        <v>0</v>
      </c>
      <c r="O336" s="70">
        <v>1.67</v>
      </c>
      <c r="P336" s="70">
        <f>SUM(N336:O336)</f>
        <v>1.67</v>
      </c>
      <c r="Q336" s="64"/>
      <c r="R336" s="70">
        <f t="shared" si="170"/>
        <v>0</v>
      </c>
      <c r="S336" s="70">
        <f t="shared" si="170"/>
        <v>1.66</v>
      </c>
      <c r="T336" s="70">
        <f>R336+S336</f>
        <v>1.66</v>
      </c>
      <c r="U336" s="70">
        <f>ROUND(Z336*$H$2,2)/100</f>
        <v>0</v>
      </c>
      <c r="V336" s="78">
        <f>SUM(T336:U336)</f>
        <v>1.66</v>
      </c>
      <c r="X336" s="70">
        <v>0</v>
      </c>
      <c r="Y336" s="70">
        <v>1.66</v>
      </c>
      <c r="Z336" s="70">
        <v>1.66</v>
      </c>
      <c r="AA336" s="79"/>
      <c r="AB336" s="80">
        <f t="shared" si="168"/>
        <v>1.0000000000000009E-2</v>
      </c>
    </row>
    <row r="337" spans="1:28" x14ac:dyDescent="0.25">
      <c r="A337" s="72" t="s">
        <v>16029</v>
      </c>
      <c r="B337" s="73" t="s">
        <v>21461</v>
      </c>
      <c r="C337" s="74" t="s">
        <v>15692</v>
      </c>
      <c r="D337" s="75">
        <v>0</v>
      </c>
      <c r="E337" s="70">
        <v>13.09</v>
      </c>
      <c r="F337" s="76">
        <f>ROUND(D337*E337,2)</f>
        <v>0</v>
      </c>
      <c r="G337" s="77"/>
      <c r="H337" s="70">
        <f t="shared" si="169"/>
        <v>0</v>
      </c>
      <c r="I337" s="70">
        <f t="shared" si="169"/>
        <v>13.09</v>
      </c>
      <c r="J337" s="70">
        <f>H337+I337</f>
        <v>13.09</v>
      </c>
      <c r="K337" s="70">
        <v>0</v>
      </c>
      <c r="L337" s="76">
        <f>SUM(J337:K337)</f>
        <v>13.09</v>
      </c>
      <c r="N337" s="70">
        <v>0</v>
      </c>
      <c r="O337" s="70">
        <v>13.09</v>
      </c>
      <c r="P337" s="70">
        <f>SUM(N337:O337)</f>
        <v>13.09</v>
      </c>
      <c r="Q337" s="64"/>
      <c r="R337" s="70">
        <f t="shared" si="170"/>
        <v>0</v>
      </c>
      <c r="S337" s="70">
        <f t="shared" si="170"/>
        <v>13.09</v>
      </c>
      <c r="T337" s="70">
        <f>R337+S337</f>
        <v>13.09</v>
      </c>
      <c r="U337" s="70">
        <f>ROUND(Z337*$H$2,2)/100</f>
        <v>0</v>
      </c>
      <c r="V337" s="78">
        <f>SUM(T337:U337)</f>
        <v>13.09</v>
      </c>
      <c r="X337" s="70">
        <v>0</v>
      </c>
      <c r="Y337" s="70">
        <v>13.09</v>
      </c>
      <c r="Z337" s="70">
        <v>13.09</v>
      </c>
      <c r="AA337" s="79"/>
      <c r="AB337" s="80">
        <f t="shared" si="168"/>
        <v>0</v>
      </c>
    </row>
    <row r="338" spans="1:28" x14ac:dyDescent="0.25">
      <c r="A338" s="66" t="s">
        <v>16030</v>
      </c>
      <c r="B338" s="67" t="s">
        <v>21462</v>
      </c>
      <c r="C338" s="68"/>
      <c r="D338" s="69"/>
      <c r="E338" s="70"/>
      <c r="F338" s="71"/>
      <c r="H338" s="70"/>
      <c r="I338" s="70"/>
      <c r="J338" s="70"/>
      <c r="K338" s="70"/>
      <c r="L338" s="76"/>
      <c r="N338" s="70"/>
      <c r="O338" s="70"/>
      <c r="P338" s="70"/>
      <c r="Q338" s="64"/>
      <c r="R338" s="70"/>
      <c r="S338" s="70"/>
      <c r="T338" s="70"/>
      <c r="U338" s="70"/>
      <c r="V338" s="78"/>
      <c r="X338" s="70"/>
      <c r="Y338" s="70"/>
      <c r="Z338" s="70"/>
      <c r="AA338" s="79"/>
      <c r="AB338" s="80">
        <f t="shared" si="168"/>
        <v>0</v>
      </c>
    </row>
    <row r="339" spans="1:28" x14ac:dyDescent="0.25">
      <c r="A339" s="72" t="s">
        <v>16031</v>
      </c>
      <c r="B339" s="73" t="s">
        <v>21463</v>
      </c>
      <c r="C339" s="74" t="s">
        <v>15692</v>
      </c>
      <c r="D339" s="75">
        <v>0</v>
      </c>
      <c r="E339" s="70">
        <v>29.86</v>
      </c>
      <c r="F339" s="76">
        <f t="shared" ref="F339:F348" si="171">ROUND(D339*E339,2)</f>
        <v>0</v>
      </c>
      <c r="G339" s="77"/>
      <c r="H339" s="70">
        <f t="shared" ref="H339:I348" si="172">ROUND(N339+(N339*$H$2/100),2)</f>
        <v>0</v>
      </c>
      <c r="I339" s="70">
        <f t="shared" si="172"/>
        <v>29.86</v>
      </c>
      <c r="J339" s="70">
        <f t="shared" ref="J339:J348" si="173">H339+I339</f>
        <v>29.86</v>
      </c>
      <c r="K339" s="70">
        <v>0</v>
      </c>
      <c r="L339" s="76">
        <f t="shared" ref="L339:L348" si="174">SUM(J339:K339)</f>
        <v>29.86</v>
      </c>
      <c r="N339" s="70">
        <v>0</v>
      </c>
      <c r="O339" s="70">
        <v>29.86</v>
      </c>
      <c r="P339" s="70">
        <f t="shared" ref="P339:P348" si="175">SUM(N339:O339)</f>
        <v>29.86</v>
      </c>
      <c r="Q339" s="64"/>
      <c r="R339" s="70">
        <f t="shared" ref="R339:S348" si="176">X339</f>
        <v>0</v>
      </c>
      <c r="S339" s="70">
        <f t="shared" si="176"/>
        <v>29.86</v>
      </c>
      <c r="T339" s="70">
        <f t="shared" ref="T339:T348" si="177">R339+S339</f>
        <v>29.86</v>
      </c>
      <c r="U339" s="70">
        <f t="shared" ref="U339:U348" si="178">ROUND(Z339*$H$2,2)/100</f>
        <v>0</v>
      </c>
      <c r="V339" s="78">
        <f t="shared" ref="V339:V348" si="179">SUM(T339:U339)</f>
        <v>29.86</v>
      </c>
      <c r="X339" s="70">
        <v>0</v>
      </c>
      <c r="Y339" s="70">
        <v>29.86</v>
      </c>
      <c r="Z339" s="70">
        <v>29.86</v>
      </c>
      <c r="AA339" s="79"/>
      <c r="AB339" s="80">
        <f t="shared" si="168"/>
        <v>0</v>
      </c>
    </row>
    <row r="340" spans="1:28" x14ac:dyDescent="0.25">
      <c r="A340" s="72" t="s">
        <v>16032</v>
      </c>
      <c r="B340" s="73" t="s">
        <v>21464</v>
      </c>
      <c r="C340" s="74" t="s">
        <v>15719</v>
      </c>
      <c r="D340" s="75">
        <v>0</v>
      </c>
      <c r="E340" s="70">
        <v>42.35</v>
      </c>
      <c r="F340" s="76">
        <f t="shared" si="171"/>
        <v>0</v>
      </c>
      <c r="G340" s="77"/>
      <c r="H340" s="70">
        <f t="shared" si="172"/>
        <v>0</v>
      </c>
      <c r="I340" s="70">
        <f t="shared" si="172"/>
        <v>42.35</v>
      </c>
      <c r="J340" s="70">
        <f t="shared" si="173"/>
        <v>42.35</v>
      </c>
      <c r="K340" s="70">
        <v>0</v>
      </c>
      <c r="L340" s="76">
        <f t="shared" si="174"/>
        <v>42.35</v>
      </c>
      <c r="N340" s="70">
        <v>0</v>
      </c>
      <c r="O340" s="70">
        <v>42.35</v>
      </c>
      <c r="P340" s="70">
        <f t="shared" si="175"/>
        <v>42.35</v>
      </c>
      <c r="Q340" s="64"/>
      <c r="R340" s="70">
        <f t="shared" si="176"/>
        <v>0</v>
      </c>
      <c r="S340" s="70">
        <f t="shared" si="176"/>
        <v>42.35</v>
      </c>
      <c r="T340" s="70">
        <f t="shared" si="177"/>
        <v>42.35</v>
      </c>
      <c r="U340" s="70">
        <f t="shared" si="178"/>
        <v>0</v>
      </c>
      <c r="V340" s="78">
        <f t="shared" si="179"/>
        <v>42.35</v>
      </c>
      <c r="X340" s="70">
        <v>0</v>
      </c>
      <c r="Y340" s="70">
        <v>42.35</v>
      </c>
      <c r="Z340" s="70">
        <v>42.35</v>
      </c>
      <c r="AA340" s="79"/>
      <c r="AB340" s="80">
        <f t="shared" si="168"/>
        <v>0</v>
      </c>
    </row>
    <row r="341" spans="1:28" x14ac:dyDescent="0.25">
      <c r="A341" s="72" t="s">
        <v>16033</v>
      </c>
      <c r="B341" s="73" t="s">
        <v>21465</v>
      </c>
      <c r="C341" s="74" t="s">
        <v>15692</v>
      </c>
      <c r="D341" s="75">
        <v>0</v>
      </c>
      <c r="E341" s="70">
        <v>9.9600000000000009</v>
      </c>
      <c r="F341" s="76">
        <f t="shared" si="171"/>
        <v>0</v>
      </c>
      <c r="G341" s="77"/>
      <c r="H341" s="70">
        <f t="shared" si="172"/>
        <v>0</v>
      </c>
      <c r="I341" s="70">
        <f t="shared" si="172"/>
        <v>9.9600000000000009</v>
      </c>
      <c r="J341" s="70">
        <f t="shared" si="173"/>
        <v>9.9600000000000009</v>
      </c>
      <c r="K341" s="70">
        <v>0</v>
      </c>
      <c r="L341" s="76">
        <f t="shared" si="174"/>
        <v>9.9600000000000009</v>
      </c>
      <c r="N341" s="70">
        <v>0</v>
      </c>
      <c r="O341" s="70">
        <v>9.9600000000000009</v>
      </c>
      <c r="P341" s="70">
        <f t="shared" si="175"/>
        <v>9.9600000000000009</v>
      </c>
      <c r="Q341" s="64"/>
      <c r="R341" s="70">
        <f t="shared" si="176"/>
        <v>0</v>
      </c>
      <c r="S341" s="70">
        <f t="shared" si="176"/>
        <v>9.9600000000000009</v>
      </c>
      <c r="T341" s="70">
        <f t="shared" si="177"/>
        <v>9.9600000000000009</v>
      </c>
      <c r="U341" s="70">
        <f t="shared" si="178"/>
        <v>0</v>
      </c>
      <c r="V341" s="78">
        <f t="shared" si="179"/>
        <v>9.9600000000000009</v>
      </c>
      <c r="X341" s="70">
        <v>0</v>
      </c>
      <c r="Y341" s="70">
        <v>9.9600000000000009</v>
      </c>
      <c r="Z341" s="70">
        <v>9.9600000000000009</v>
      </c>
      <c r="AA341" s="79"/>
      <c r="AB341" s="80">
        <f t="shared" si="168"/>
        <v>0</v>
      </c>
    </row>
    <row r="342" spans="1:28" x14ac:dyDescent="0.25">
      <c r="A342" s="72" t="s">
        <v>16034</v>
      </c>
      <c r="B342" s="73" t="s">
        <v>21466</v>
      </c>
      <c r="C342" s="74" t="s">
        <v>15692</v>
      </c>
      <c r="D342" s="75">
        <v>0</v>
      </c>
      <c r="E342" s="70">
        <v>4.1500000000000004</v>
      </c>
      <c r="F342" s="76">
        <f t="shared" si="171"/>
        <v>0</v>
      </c>
      <c r="G342" s="77"/>
      <c r="H342" s="70">
        <f t="shared" si="172"/>
        <v>0</v>
      </c>
      <c r="I342" s="70">
        <f t="shared" si="172"/>
        <v>4.1500000000000004</v>
      </c>
      <c r="J342" s="70">
        <f t="shared" si="173"/>
        <v>4.1500000000000004</v>
      </c>
      <c r="K342" s="70">
        <v>0</v>
      </c>
      <c r="L342" s="76">
        <f t="shared" si="174"/>
        <v>4.1500000000000004</v>
      </c>
      <c r="N342" s="70">
        <v>0</v>
      </c>
      <c r="O342" s="70">
        <v>4.1500000000000004</v>
      </c>
      <c r="P342" s="70">
        <f t="shared" si="175"/>
        <v>4.1500000000000004</v>
      </c>
      <c r="Q342" s="64"/>
      <c r="R342" s="70">
        <f t="shared" si="176"/>
        <v>0</v>
      </c>
      <c r="S342" s="70">
        <f t="shared" si="176"/>
        <v>4.1500000000000004</v>
      </c>
      <c r="T342" s="70">
        <f t="shared" si="177"/>
        <v>4.1500000000000004</v>
      </c>
      <c r="U342" s="70">
        <f t="shared" si="178"/>
        <v>0</v>
      </c>
      <c r="V342" s="78">
        <f t="shared" si="179"/>
        <v>4.1500000000000004</v>
      </c>
      <c r="X342" s="70">
        <v>0</v>
      </c>
      <c r="Y342" s="70">
        <v>4.1500000000000004</v>
      </c>
      <c r="Z342" s="70">
        <v>4.1500000000000004</v>
      </c>
      <c r="AA342" s="79"/>
      <c r="AB342" s="80">
        <f t="shared" si="168"/>
        <v>0</v>
      </c>
    </row>
    <row r="343" spans="1:28" x14ac:dyDescent="0.25">
      <c r="A343" s="72" t="s">
        <v>16035</v>
      </c>
      <c r="B343" s="73" t="s">
        <v>21467</v>
      </c>
      <c r="C343" s="74" t="s">
        <v>15692</v>
      </c>
      <c r="D343" s="75">
        <v>0</v>
      </c>
      <c r="E343" s="70">
        <v>38.17</v>
      </c>
      <c r="F343" s="76">
        <f t="shared" si="171"/>
        <v>0</v>
      </c>
      <c r="G343" s="77"/>
      <c r="H343" s="70">
        <f t="shared" si="172"/>
        <v>0</v>
      </c>
      <c r="I343" s="70">
        <f t="shared" si="172"/>
        <v>38.17</v>
      </c>
      <c r="J343" s="70">
        <f t="shared" si="173"/>
        <v>38.17</v>
      </c>
      <c r="K343" s="70">
        <v>0</v>
      </c>
      <c r="L343" s="76">
        <f t="shared" si="174"/>
        <v>38.17</v>
      </c>
      <c r="N343" s="70">
        <v>0</v>
      </c>
      <c r="O343" s="70">
        <v>38.17</v>
      </c>
      <c r="P343" s="70">
        <f t="shared" si="175"/>
        <v>38.17</v>
      </c>
      <c r="Q343" s="64"/>
      <c r="R343" s="70">
        <f t="shared" si="176"/>
        <v>0</v>
      </c>
      <c r="S343" s="70">
        <f t="shared" si="176"/>
        <v>38.17</v>
      </c>
      <c r="T343" s="70">
        <f t="shared" si="177"/>
        <v>38.17</v>
      </c>
      <c r="U343" s="70">
        <f t="shared" si="178"/>
        <v>0</v>
      </c>
      <c r="V343" s="78">
        <f t="shared" si="179"/>
        <v>38.17</v>
      </c>
      <c r="X343" s="70">
        <v>0</v>
      </c>
      <c r="Y343" s="70">
        <v>38.17</v>
      </c>
      <c r="Z343" s="70">
        <v>38.17</v>
      </c>
      <c r="AA343" s="79"/>
      <c r="AB343" s="80">
        <f t="shared" si="168"/>
        <v>0</v>
      </c>
    </row>
    <row r="344" spans="1:28" x14ac:dyDescent="0.25">
      <c r="A344" s="72" t="s">
        <v>16036</v>
      </c>
      <c r="B344" s="73" t="s">
        <v>21468</v>
      </c>
      <c r="C344" s="74" t="s">
        <v>15692</v>
      </c>
      <c r="D344" s="75">
        <v>0</v>
      </c>
      <c r="E344" s="70">
        <v>21.88</v>
      </c>
      <c r="F344" s="76">
        <f t="shared" si="171"/>
        <v>0</v>
      </c>
      <c r="G344" s="77"/>
      <c r="H344" s="70">
        <f t="shared" si="172"/>
        <v>0</v>
      </c>
      <c r="I344" s="70">
        <f t="shared" si="172"/>
        <v>21.88</v>
      </c>
      <c r="J344" s="70">
        <f t="shared" si="173"/>
        <v>21.88</v>
      </c>
      <c r="K344" s="70">
        <v>0</v>
      </c>
      <c r="L344" s="76">
        <f t="shared" si="174"/>
        <v>21.88</v>
      </c>
      <c r="N344" s="70">
        <v>0</v>
      </c>
      <c r="O344" s="70">
        <v>21.88</v>
      </c>
      <c r="P344" s="70">
        <f t="shared" si="175"/>
        <v>21.88</v>
      </c>
      <c r="Q344" s="64"/>
      <c r="R344" s="70">
        <f t="shared" si="176"/>
        <v>0</v>
      </c>
      <c r="S344" s="70">
        <f t="shared" si="176"/>
        <v>21.89</v>
      </c>
      <c r="T344" s="70">
        <f t="shared" si="177"/>
        <v>21.89</v>
      </c>
      <c r="U344" s="70">
        <f t="shared" si="178"/>
        <v>0</v>
      </c>
      <c r="V344" s="78">
        <f t="shared" si="179"/>
        <v>21.89</v>
      </c>
      <c r="X344" s="70">
        <v>0</v>
      </c>
      <c r="Y344" s="70">
        <v>21.89</v>
      </c>
      <c r="Z344" s="70">
        <v>21.89</v>
      </c>
      <c r="AA344" s="79"/>
      <c r="AB344" s="80">
        <f t="shared" si="168"/>
        <v>-1.0000000000001563E-2</v>
      </c>
    </row>
    <row r="345" spans="1:28" x14ac:dyDescent="0.25">
      <c r="A345" s="72" t="s">
        <v>16037</v>
      </c>
      <c r="B345" s="73" t="s">
        <v>21469</v>
      </c>
      <c r="C345" s="74" t="s">
        <v>15692</v>
      </c>
      <c r="D345" s="75">
        <v>0</v>
      </c>
      <c r="E345" s="70">
        <v>21.88</v>
      </c>
      <c r="F345" s="76">
        <f t="shared" si="171"/>
        <v>0</v>
      </c>
      <c r="G345" s="29"/>
      <c r="H345" s="70">
        <f t="shared" si="172"/>
        <v>0</v>
      </c>
      <c r="I345" s="70">
        <f t="shared" si="172"/>
        <v>21.88</v>
      </c>
      <c r="J345" s="70">
        <f t="shared" si="173"/>
        <v>21.88</v>
      </c>
      <c r="K345" s="70">
        <v>0</v>
      </c>
      <c r="L345" s="76">
        <f t="shared" si="174"/>
        <v>21.88</v>
      </c>
      <c r="N345" s="70">
        <v>0</v>
      </c>
      <c r="O345" s="75">
        <v>21.88</v>
      </c>
      <c r="P345" s="70">
        <f t="shared" si="175"/>
        <v>21.88</v>
      </c>
      <c r="Q345" s="64"/>
      <c r="R345" s="70">
        <f t="shared" si="176"/>
        <v>0</v>
      </c>
      <c r="S345" s="70">
        <f t="shared" si="176"/>
        <v>21.89</v>
      </c>
      <c r="T345" s="70">
        <f t="shared" si="177"/>
        <v>21.89</v>
      </c>
      <c r="U345" s="70">
        <f t="shared" si="178"/>
        <v>0</v>
      </c>
      <c r="V345" s="78">
        <f t="shared" si="179"/>
        <v>21.89</v>
      </c>
      <c r="X345" s="70">
        <v>0</v>
      </c>
      <c r="Y345" s="75">
        <v>21.89</v>
      </c>
      <c r="Z345" s="70">
        <v>21.89</v>
      </c>
      <c r="AA345" s="79"/>
      <c r="AB345" s="80">
        <f t="shared" si="168"/>
        <v>-1.0000000000001563E-2</v>
      </c>
    </row>
    <row r="346" spans="1:28" x14ac:dyDescent="0.25">
      <c r="A346" s="72" t="s">
        <v>16038</v>
      </c>
      <c r="B346" s="73" t="s">
        <v>21470</v>
      </c>
      <c r="C346" s="74" t="s">
        <v>15692</v>
      </c>
      <c r="D346" s="75">
        <v>0</v>
      </c>
      <c r="E346" s="70">
        <v>5.18</v>
      </c>
      <c r="F346" s="76">
        <f t="shared" si="171"/>
        <v>0</v>
      </c>
      <c r="G346" s="77"/>
      <c r="H346" s="70">
        <f t="shared" si="172"/>
        <v>0</v>
      </c>
      <c r="I346" s="70">
        <f t="shared" si="172"/>
        <v>5.18</v>
      </c>
      <c r="J346" s="70">
        <f t="shared" si="173"/>
        <v>5.18</v>
      </c>
      <c r="K346" s="70">
        <v>0</v>
      </c>
      <c r="L346" s="76">
        <f t="shared" si="174"/>
        <v>5.18</v>
      </c>
      <c r="N346" s="70">
        <v>0</v>
      </c>
      <c r="O346" s="70">
        <v>5.18</v>
      </c>
      <c r="P346" s="70">
        <f t="shared" si="175"/>
        <v>5.18</v>
      </c>
      <c r="Q346" s="64"/>
      <c r="R346" s="70">
        <f t="shared" si="176"/>
        <v>0</v>
      </c>
      <c r="S346" s="70">
        <f t="shared" si="176"/>
        <v>5.18</v>
      </c>
      <c r="T346" s="70">
        <f t="shared" si="177"/>
        <v>5.18</v>
      </c>
      <c r="U346" s="70">
        <f t="shared" si="178"/>
        <v>0</v>
      </c>
      <c r="V346" s="78">
        <f t="shared" si="179"/>
        <v>5.18</v>
      </c>
      <c r="X346" s="70">
        <v>0</v>
      </c>
      <c r="Y346" s="70">
        <v>5.18</v>
      </c>
      <c r="Z346" s="70">
        <v>5.18</v>
      </c>
      <c r="AA346" s="79"/>
      <c r="AB346" s="80">
        <f t="shared" si="168"/>
        <v>0</v>
      </c>
    </row>
    <row r="347" spans="1:28" x14ac:dyDescent="0.25">
      <c r="A347" s="72" t="s">
        <v>16039</v>
      </c>
      <c r="B347" s="73" t="s">
        <v>21471</v>
      </c>
      <c r="C347" s="74" t="s">
        <v>15692</v>
      </c>
      <c r="D347" s="75">
        <v>0</v>
      </c>
      <c r="E347" s="70">
        <v>7.96</v>
      </c>
      <c r="F347" s="76">
        <f t="shared" si="171"/>
        <v>0</v>
      </c>
      <c r="G347" s="77"/>
      <c r="H347" s="70">
        <f t="shared" si="172"/>
        <v>0</v>
      </c>
      <c r="I347" s="70">
        <f t="shared" si="172"/>
        <v>7.96</v>
      </c>
      <c r="J347" s="70">
        <f t="shared" si="173"/>
        <v>7.96</v>
      </c>
      <c r="K347" s="70">
        <v>0</v>
      </c>
      <c r="L347" s="76">
        <f t="shared" si="174"/>
        <v>7.96</v>
      </c>
      <c r="N347" s="70">
        <v>0</v>
      </c>
      <c r="O347" s="70">
        <v>7.96</v>
      </c>
      <c r="P347" s="70">
        <f t="shared" si="175"/>
        <v>7.96</v>
      </c>
      <c r="Q347" s="64"/>
      <c r="R347" s="70">
        <f t="shared" si="176"/>
        <v>0</v>
      </c>
      <c r="S347" s="70">
        <f t="shared" si="176"/>
        <v>7.96</v>
      </c>
      <c r="T347" s="70">
        <f t="shared" si="177"/>
        <v>7.96</v>
      </c>
      <c r="U347" s="70">
        <f t="shared" si="178"/>
        <v>0</v>
      </c>
      <c r="V347" s="78">
        <f t="shared" si="179"/>
        <v>7.96</v>
      </c>
      <c r="X347" s="70">
        <v>0</v>
      </c>
      <c r="Y347" s="70">
        <v>7.96</v>
      </c>
      <c r="Z347" s="70">
        <v>7.96</v>
      </c>
      <c r="AA347" s="79"/>
      <c r="AB347" s="80">
        <f t="shared" si="168"/>
        <v>0</v>
      </c>
    </row>
    <row r="348" spans="1:28" x14ac:dyDescent="0.25">
      <c r="A348" s="72" t="s">
        <v>16040</v>
      </c>
      <c r="B348" s="73" t="s">
        <v>21472</v>
      </c>
      <c r="C348" s="74" t="s">
        <v>15692</v>
      </c>
      <c r="D348" s="75">
        <v>0</v>
      </c>
      <c r="E348" s="70">
        <v>15.120000000000001</v>
      </c>
      <c r="F348" s="76">
        <f t="shared" si="171"/>
        <v>0</v>
      </c>
      <c r="G348" s="77"/>
      <c r="H348" s="70">
        <f t="shared" si="172"/>
        <v>0</v>
      </c>
      <c r="I348" s="70">
        <f t="shared" si="172"/>
        <v>15.12</v>
      </c>
      <c r="J348" s="70">
        <f t="shared" si="173"/>
        <v>15.12</v>
      </c>
      <c r="K348" s="70">
        <v>0</v>
      </c>
      <c r="L348" s="76">
        <f t="shared" si="174"/>
        <v>15.12</v>
      </c>
      <c r="N348" s="70">
        <v>0</v>
      </c>
      <c r="O348" s="70">
        <v>15.120000000000001</v>
      </c>
      <c r="P348" s="70">
        <f t="shared" si="175"/>
        <v>15.120000000000001</v>
      </c>
      <c r="Q348" s="64"/>
      <c r="R348" s="70">
        <f t="shared" si="176"/>
        <v>0</v>
      </c>
      <c r="S348" s="70">
        <f t="shared" si="176"/>
        <v>15.12</v>
      </c>
      <c r="T348" s="70">
        <f t="shared" si="177"/>
        <v>15.12</v>
      </c>
      <c r="U348" s="70">
        <f t="shared" si="178"/>
        <v>0</v>
      </c>
      <c r="V348" s="78">
        <f t="shared" si="179"/>
        <v>15.12</v>
      </c>
      <c r="X348" s="70">
        <v>0</v>
      </c>
      <c r="Y348" s="70">
        <v>15.12</v>
      </c>
      <c r="Z348" s="70">
        <v>15.12</v>
      </c>
      <c r="AA348" s="79"/>
      <c r="AB348" s="80">
        <f t="shared" si="168"/>
        <v>0</v>
      </c>
    </row>
    <row r="349" spans="1:28" x14ac:dyDescent="0.25">
      <c r="A349" s="66" t="s">
        <v>16041</v>
      </c>
      <c r="B349" s="67" t="s">
        <v>21473</v>
      </c>
      <c r="C349" s="68"/>
      <c r="D349" s="69"/>
      <c r="E349" s="70"/>
      <c r="F349" s="71"/>
      <c r="H349" s="70"/>
      <c r="I349" s="70"/>
      <c r="J349" s="70"/>
      <c r="K349" s="70"/>
      <c r="L349" s="76"/>
      <c r="N349" s="70"/>
      <c r="O349" s="70"/>
      <c r="P349" s="70"/>
      <c r="Q349" s="64"/>
      <c r="R349" s="70"/>
      <c r="S349" s="70"/>
      <c r="T349" s="70"/>
      <c r="U349" s="70"/>
      <c r="V349" s="78"/>
      <c r="X349" s="70"/>
      <c r="Y349" s="70"/>
      <c r="Z349" s="70"/>
      <c r="AA349" s="79"/>
      <c r="AB349" s="80">
        <f t="shared" si="168"/>
        <v>0</v>
      </c>
    </row>
    <row r="350" spans="1:28" x14ac:dyDescent="0.25">
      <c r="A350" s="72" t="s">
        <v>16042</v>
      </c>
      <c r="B350" s="73" t="s">
        <v>21474</v>
      </c>
      <c r="C350" s="74" t="s">
        <v>15692</v>
      </c>
      <c r="D350" s="75">
        <v>0</v>
      </c>
      <c r="E350" s="70">
        <v>63.4</v>
      </c>
      <c r="F350" s="76">
        <f>ROUND(D350*E350,2)</f>
        <v>0</v>
      </c>
      <c r="G350" s="77"/>
      <c r="H350" s="70">
        <f>ROUND(N350+(N350*$H$2/100),2)</f>
        <v>0</v>
      </c>
      <c r="I350" s="70">
        <f>ROUND(O350+(O350*$H$2/100),2)</f>
        <v>63.4</v>
      </c>
      <c r="J350" s="70">
        <f>H350+I350</f>
        <v>63.4</v>
      </c>
      <c r="K350" s="70">
        <v>0</v>
      </c>
      <c r="L350" s="76">
        <f>SUM(J350:K350)</f>
        <v>63.4</v>
      </c>
      <c r="N350" s="70">
        <v>0</v>
      </c>
      <c r="O350" s="70">
        <v>63.4</v>
      </c>
      <c r="P350" s="70">
        <f>SUM(N350:O350)</f>
        <v>63.4</v>
      </c>
      <c r="Q350" s="64"/>
      <c r="R350" s="70">
        <f>X350</f>
        <v>0</v>
      </c>
      <c r="S350" s="70">
        <f>Y350</f>
        <v>63.41</v>
      </c>
      <c r="T350" s="70">
        <f>R350+S350</f>
        <v>63.41</v>
      </c>
      <c r="U350" s="70">
        <f>ROUND(Z350*$H$2,2)/100</f>
        <v>0</v>
      </c>
      <c r="V350" s="78">
        <f>SUM(T350:U350)</f>
        <v>63.41</v>
      </c>
      <c r="X350" s="70">
        <v>0</v>
      </c>
      <c r="Y350" s="70">
        <v>63.41</v>
      </c>
      <c r="Z350" s="70">
        <v>63.41</v>
      </c>
      <c r="AA350" s="79"/>
      <c r="AB350" s="80">
        <f t="shared" si="168"/>
        <v>-9.9999999999980105E-3</v>
      </c>
    </row>
    <row r="351" spans="1:28" x14ac:dyDescent="0.25">
      <c r="A351" s="72" t="s">
        <v>16043</v>
      </c>
      <c r="B351" s="73" t="s">
        <v>21475</v>
      </c>
      <c r="C351" s="74" t="s">
        <v>15692</v>
      </c>
      <c r="D351" s="75">
        <v>0</v>
      </c>
      <c r="E351" s="70">
        <v>50.33</v>
      </c>
      <c r="F351" s="76">
        <f>ROUND(D351*E351,2)</f>
        <v>0</v>
      </c>
      <c r="G351" s="77"/>
      <c r="H351" s="70">
        <f>ROUND(N351+(N351*$H$2/100),2)</f>
        <v>0</v>
      </c>
      <c r="I351" s="70">
        <f>ROUND(O351+(O351*$H$2/100),2)</f>
        <v>50.33</v>
      </c>
      <c r="J351" s="70">
        <f>H351+I351</f>
        <v>50.33</v>
      </c>
      <c r="K351" s="70">
        <v>0</v>
      </c>
      <c r="L351" s="76">
        <f>SUM(J351:K351)</f>
        <v>50.33</v>
      </c>
      <c r="N351" s="70">
        <v>0</v>
      </c>
      <c r="O351" s="70">
        <v>50.33</v>
      </c>
      <c r="P351" s="70">
        <f>SUM(N351:O351)</f>
        <v>50.33</v>
      </c>
      <c r="Q351" s="64"/>
      <c r="R351" s="70">
        <f>X351</f>
        <v>0</v>
      </c>
      <c r="S351" s="70">
        <f>Y351</f>
        <v>50.34</v>
      </c>
      <c r="T351" s="70">
        <f>R351+S351</f>
        <v>50.34</v>
      </c>
      <c r="U351" s="70">
        <f>ROUND(Z351*$H$2,2)/100</f>
        <v>0</v>
      </c>
      <c r="V351" s="78">
        <f>SUM(T351:U351)</f>
        <v>50.34</v>
      </c>
      <c r="X351" s="70">
        <v>0</v>
      </c>
      <c r="Y351" s="70">
        <v>50.34</v>
      </c>
      <c r="Z351" s="70">
        <v>50.34</v>
      </c>
      <c r="AA351" s="79"/>
      <c r="AB351" s="80">
        <f t="shared" si="168"/>
        <v>-1.0000000000005116E-2</v>
      </c>
    </row>
    <row r="352" spans="1:28" x14ac:dyDescent="0.25">
      <c r="A352" s="66" t="s">
        <v>16044</v>
      </c>
      <c r="B352" s="67" t="s">
        <v>21476</v>
      </c>
      <c r="C352" s="68"/>
      <c r="D352" s="69"/>
      <c r="E352" s="70"/>
      <c r="F352" s="71"/>
      <c r="H352" s="70"/>
      <c r="I352" s="70"/>
      <c r="J352" s="70"/>
      <c r="K352" s="70"/>
      <c r="L352" s="76"/>
      <c r="N352" s="70"/>
      <c r="O352" s="70"/>
      <c r="P352" s="70"/>
      <c r="Q352" s="64"/>
      <c r="R352" s="70"/>
      <c r="S352" s="70"/>
      <c r="T352" s="70"/>
      <c r="U352" s="70"/>
      <c r="V352" s="78"/>
      <c r="X352" s="70"/>
      <c r="Y352" s="70"/>
      <c r="Z352" s="70"/>
      <c r="AA352" s="79"/>
      <c r="AB352" s="80">
        <f t="shared" si="168"/>
        <v>0</v>
      </c>
    </row>
    <row r="353" spans="1:28" x14ac:dyDescent="0.25">
      <c r="A353" s="72" t="s">
        <v>16045</v>
      </c>
      <c r="B353" s="73" t="s">
        <v>21477</v>
      </c>
      <c r="C353" s="74" t="s">
        <v>15719</v>
      </c>
      <c r="D353" s="75">
        <v>0</v>
      </c>
      <c r="E353" s="70">
        <v>4.09</v>
      </c>
      <c r="F353" s="76">
        <f>ROUND(D353*E353,2)</f>
        <v>0</v>
      </c>
      <c r="G353" s="77"/>
      <c r="H353" s="70">
        <f>ROUND(N353+(N353*$H$2/100),2)</f>
        <v>0</v>
      </c>
      <c r="I353" s="70">
        <f>ROUND(O353+(O353*$H$2/100),2)</f>
        <v>4.09</v>
      </c>
      <c r="J353" s="70">
        <f>H353+I353</f>
        <v>4.09</v>
      </c>
      <c r="K353" s="70">
        <v>0</v>
      </c>
      <c r="L353" s="76">
        <f>SUM(J353:K353)</f>
        <v>4.09</v>
      </c>
      <c r="N353" s="70">
        <v>0</v>
      </c>
      <c r="O353" s="70">
        <v>4.09</v>
      </c>
      <c r="P353" s="70">
        <f>SUM(N353:O353)</f>
        <v>4.09</v>
      </c>
      <c r="Q353" s="64"/>
      <c r="R353" s="70">
        <f>X353</f>
        <v>0</v>
      </c>
      <c r="S353" s="70">
        <f>Y353</f>
        <v>4.09</v>
      </c>
      <c r="T353" s="70">
        <f>R353+S353</f>
        <v>4.09</v>
      </c>
      <c r="U353" s="70">
        <f>ROUND(Z353*$H$2,2)/100</f>
        <v>0</v>
      </c>
      <c r="V353" s="78">
        <f>SUM(T353:U353)</f>
        <v>4.09</v>
      </c>
      <c r="X353" s="70">
        <v>0</v>
      </c>
      <c r="Y353" s="70">
        <v>4.09</v>
      </c>
      <c r="Z353" s="70">
        <v>4.09</v>
      </c>
      <c r="AA353" s="79"/>
      <c r="AB353" s="80">
        <f t="shared" si="168"/>
        <v>0</v>
      </c>
    </row>
    <row r="354" spans="1:28" x14ac:dyDescent="0.25">
      <c r="A354" s="72" t="s">
        <v>16046</v>
      </c>
      <c r="B354" s="73" t="s">
        <v>21478</v>
      </c>
      <c r="C354" s="74" t="s">
        <v>15719</v>
      </c>
      <c r="D354" s="75">
        <v>0</v>
      </c>
      <c r="E354" s="70">
        <v>0.67</v>
      </c>
      <c r="F354" s="76">
        <f>ROUND(D354*E354,2)</f>
        <v>0</v>
      </c>
      <c r="G354" s="77"/>
      <c r="H354" s="70">
        <f>ROUND(N354+(N354*$H$2/100),2)</f>
        <v>0</v>
      </c>
      <c r="I354" s="70">
        <f>ROUND(O354+(O354*$H$2/100),2)</f>
        <v>0.67</v>
      </c>
      <c r="J354" s="70">
        <f>H354+I354</f>
        <v>0.67</v>
      </c>
      <c r="K354" s="70">
        <v>0</v>
      </c>
      <c r="L354" s="76">
        <f>SUM(J354:K354)</f>
        <v>0.67</v>
      </c>
      <c r="N354" s="70">
        <v>0</v>
      </c>
      <c r="O354" s="70">
        <v>0.67</v>
      </c>
      <c r="P354" s="70">
        <f>SUM(N354:O354)</f>
        <v>0.67</v>
      </c>
      <c r="Q354" s="64"/>
      <c r="R354" s="70">
        <f>X354</f>
        <v>0</v>
      </c>
      <c r="S354" s="70">
        <f>Y354</f>
        <v>0.68</v>
      </c>
      <c r="T354" s="70">
        <f>R354+S354</f>
        <v>0.68</v>
      </c>
      <c r="U354" s="70">
        <f>ROUND(Z354*$H$2,2)/100</f>
        <v>0</v>
      </c>
      <c r="V354" s="78">
        <f>SUM(T354:U354)</f>
        <v>0.68</v>
      </c>
      <c r="X354" s="70">
        <v>0</v>
      </c>
      <c r="Y354" s="70">
        <v>0.68</v>
      </c>
      <c r="Z354" s="70">
        <v>0.68</v>
      </c>
      <c r="AA354" s="79"/>
      <c r="AB354" s="80">
        <f t="shared" si="168"/>
        <v>-1.0000000000000009E-2</v>
      </c>
    </row>
    <row r="355" spans="1:28" ht="22.5" x14ac:dyDescent="0.25">
      <c r="A355" s="66" t="s">
        <v>16047</v>
      </c>
      <c r="B355" s="67" t="s">
        <v>21479</v>
      </c>
      <c r="C355" s="68"/>
      <c r="D355" s="69"/>
      <c r="E355" s="70"/>
      <c r="F355" s="71"/>
      <c r="H355" s="70"/>
      <c r="I355" s="70"/>
      <c r="J355" s="70"/>
      <c r="K355" s="70"/>
      <c r="L355" s="76"/>
      <c r="N355" s="70"/>
      <c r="O355" s="70"/>
      <c r="P355" s="70"/>
      <c r="Q355" s="64"/>
      <c r="R355" s="70"/>
      <c r="S355" s="70"/>
      <c r="T355" s="70"/>
      <c r="U355" s="70"/>
      <c r="V355" s="78"/>
      <c r="X355" s="70"/>
      <c r="Y355" s="70"/>
      <c r="Z355" s="70"/>
      <c r="AA355" s="79"/>
      <c r="AB355" s="80">
        <f t="shared" si="168"/>
        <v>0</v>
      </c>
    </row>
    <row r="356" spans="1:28" x14ac:dyDescent="0.25">
      <c r="A356" s="72" t="s">
        <v>16048</v>
      </c>
      <c r="B356" s="73" t="s">
        <v>21480</v>
      </c>
      <c r="C356" s="74" t="s">
        <v>15719</v>
      </c>
      <c r="D356" s="75">
        <v>0</v>
      </c>
      <c r="E356" s="70">
        <v>9.9600000000000009</v>
      </c>
      <c r="F356" s="76">
        <f>ROUND(D356*E356,2)</f>
        <v>0</v>
      </c>
      <c r="G356" s="77"/>
      <c r="H356" s="70">
        <f>ROUND(N356+(N356*$H$2/100),2)</f>
        <v>0</v>
      </c>
      <c r="I356" s="70">
        <f>ROUND(O356+(O356*$H$2/100),2)</f>
        <v>9.9600000000000009</v>
      </c>
      <c r="J356" s="70">
        <f>H356+I356</f>
        <v>9.9600000000000009</v>
      </c>
      <c r="K356" s="70">
        <v>0</v>
      </c>
      <c r="L356" s="76">
        <f>SUM(J356:K356)</f>
        <v>9.9600000000000009</v>
      </c>
      <c r="N356" s="70">
        <v>0</v>
      </c>
      <c r="O356" s="70">
        <v>9.9600000000000009</v>
      </c>
      <c r="P356" s="70">
        <f>SUM(N356:O356)</f>
        <v>9.9600000000000009</v>
      </c>
      <c r="Q356" s="64"/>
      <c r="R356" s="70">
        <f>X356</f>
        <v>0</v>
      </c>
      <c r="S356" s="70">
        <f>Y356</f>
        <v>9.9600000000000009</v>
      </c>
      <c r="T356" s="70">
        <f>R356+S356</f>
        <v>9.9600000000000009</v>
      </c>
      <c r="U356" s="70">
        <f>ROUND(Z356*$H$2,2)/100</f>
        <v>0</v>
      </c>
      <c r="V356" s="78">
        <f>SUM(T356:U356)</f>
        <v>9.9600000000000009</v>
      </c>
      <c r="X356" s="70">
        <v>0</v>
      </c>
      <c r="Y356" s="70">
        <v>9.9600000000000009</v>
      </c>
      <c r="Z356" s="70">
        <v>9.9600000000000009</v>
      </c>
      <c r="AA356" s="79"/>
      <c r="AB356" s="80">
        <f t="shared" si="168"/>
        <v>0</v>
      </c>
    </row>
    <row r="357" spans="1:28" x14ac:dyDescent="0.25">
      <c r="A357" s="72" t="s">
        <v>16049</v>
      </c>
      <c r="B357" s="73" t="s">
        <v>21481</v>
      </c>
      <c r="C357" s="74" t="s">
        <v>15719</v>
      </c>
      <c r="D357" s="75">
        <v>0</v>
      </c>
      <c r="E357" s="70">
        <v>30.25</v>
      </c>
      <c r="F357" s="76">
        <f>ROUND(D357*E357,2)</f>
        <v>0</v>
      </c>
      <c r="G357" s="77"/>
      <c r="H357" s="70">
        <f>ROUND(N357+(N357*$H$2/100),2)</f>
        <v>0</v>
      </c>
      <c r="I357" s="70">
        <f>ROUND(O357+(O357*$H$2/100),2)</f>
        <v>30.25</v>
      </c>
      <c r="J357" s="70">
        <f>H357+I357</f>
        <v>30.25</v>
      </c>
      <c r="K357" s="70">
        <v>0</v>
      </c>
      <c r="L357" s="76">
        <f>SUM(J357:K357)</f>
        <v>30.25</v>
      </c>
      <c r="N357" s="70">
        <v>0</v>
      </c>
      <c r="O357" s="70">
        <v>30.25</v>
      </c>
      <c r="P357" s="70">
        <f>SUM(N357:O357)</f>
        <v>30.25</v>
      </c>
      <c r="Q357" s="64"/>
      <c r="R357" s="70">
        <f>X357</f>
        <v>0</v>
      </c>
      <c r="S357" s="70">
        <f>Y357</f>
        <v>30.25</v>
      </c>
      <c r="T357" s="70">
        <f>R357+S357</f>
        <v>30.25</v>
      </c>
      <c r="U357" s="70">
        <f>ROUND(Z357*$H$2,2)/100</f>
        <v>0</v>
      </c>
      <c r="V357" s="78">
        <f>SUM(T357:U357)</f>
        <v>30.25</v>
      </c>
      <c r="X357" s="70">
        <v>0</v>
      </c>
      <c r="Y357" s="70">
        <v>30.25</v>
      </c>
      <c r="Z357" s="70">
        <v>30.25</v>
      </c>
      <c r="AA357" s="79"/>
      <c r="AB357" s="80">
        <f t="shared" si="168"/>
        <v>0</v>
      </c>
    </row>
    <row r="358" spans="1:28" ht="22.5" x14ac:dyDescent="0.25">
      <c r="A358" s="66" t="s">
        <v>16050</v>
      </c>
      <c r="B358" s="67" t="s">
        <v>21482</v>
      </c>
      <c r="C358" s="68"/>
      <c r="D358" s="69"/>
      <c r="E358" s="70"/>
      <c r="F358" s="71"/>
      <c r="H358" s="70"/>
      <c r="I358" s="70"/>
      <c r="J358" s="70"/>
      <c r="K358" s="70"/>
      <c r="L358" s="76"/>
      <c r="N358" s="70"/>
      <c r="O358" s="70"/>
      <c r="P358" s="70"/>
      <c r="Q358" s="64"/>
      <c r="R358" s="70"/>
      <c r="S358" s="70"/>
      <c r="T358" s="70"/>
      <c r="U358" s="70"/>
      <c r="V358" s="78"/>
      <c r="X358" s="70"/>
      <c r="Y358" s="70"/>
      <c r="Z358" s="70"/>
      <c r="AA358" s="79"/>
      <c r="AB358" s="80">
        <f t="shared" si="168"/>
        <v>0</v>
      </c>
    </row>
    <row r="359" spans="1:28" ht="22.5" x14ac:dyDescent="0.25">
      <c r="A359" s="72" t="s">
        <v>16051</v>
      </c>
      <c r="B359" s="73" t="s">
        <v>21483</v>
      </c>
      <c r="C359" s="74" t="s">
        <v>15692</v>
      </c>
      <c r="D359" s="75">
        <v>0</v>
      </c>
      <c r="E359" s="70">
        <v>13.41</v>
      </c>
      <c r="F359" s="76">
        <f t="shared" ref="F359:F370" si="180">ROUND(D359*E359,2)</f>
        <v>0</v>
      </c>
      <c r="G359" s="77"/>
      <c r="H359" s="70">
        <f t="shared" ref="H359:I370" si="181">ROUND(N359+(N359*$H$2/100),2)</f>
        <v>0</v>
      </c>
      <c r="I359" s="70">
        <f t="shared" si="181"/>
        <v>13.41</v>
      </c>
      <c r="J359" s="70">
        <f t="shared" ref="J359:J370" si="182">H359+I359</f>
        <v>13.41</v>
      </c>
      <c r="K359" s="70">
        <v>0</v>
      </c>
      <c r="L359" s="76">
        <f t="shared" ref="L359:L370" si="183">SUM(J359:K359)</f>
        <v>13.41</v>
      </c>
      <c r="N359" s="70">
        <v>0</v>
      </c>
      <c r="O359" s="70">
        <v>13.41</v>
      </c>
      <c r="P359" s="70">
        <f t="shared" ref="P359:P370" si="184">SUM(N359:O359)</f>
        <v>13.41</v>
      </c>
      <c r="Q359" s="64"/>
      <c r="R359" s="70">
        <f t="shared" ref="R359:S370" si="185">X359</f>
        <v>0</v>
      </c>
      <c r="S359" s="70">
        <f t="shared" si="185"/>
        <v>13.42</v>
      </c>
      <c r="T359" s="70">
        <f t="shared" ref="T359:T370" si="186">R359+S359</f>
        <v>13.42</v>
      </c>
      <c r="U359" s="70">
        <f t="shared" ref="U359:U370" si="187">ROUND(Z359*$H$2,2)/100</f>
        <v>0</v>
      </c>
      <c r="V359" s="78">
        <f t="shared" ref="V359:V370" si="188">SUM(T359:U359)</f>
        <v>13.42</v>
      </c>
      <c r="X359" s="70">
        <v>0</v>
      </c>
      <c r="Y359" s="70">
        <v>13.42</v>
      </c>
      <c r="Z359" s="70">
        <v>13.42</v>
      </c>
      <c r="AA359" s="79"/>
      <c r="AB359" s="80">
        <f t="shared" si="168"/>
        <v>-9.9999999999997868E-3</v>
      </c>
    </row>
    <row r="360" spans="1:28" x14ac:dyDescent="0.25">
      <c r="A360" s="72" t="s">
        <v>16052</v>
      </c>
      <c r="B360" s="73" t="s">
        <v>21484</v>
      </c>
      <c r="C360" s="74" t="s">
        <v>15692</v>
      </c>
      <c r="D360" s="75">
        <v>0</v>
      </c>
      <c r="E360" s="70">
        <v>50.33</v>
      </c>
      <c r="F360" s="76">
        <f t="shared" si="180"/>
        <v>0</v>
      </c>
      <c r="G360" s="77"/>
      <c r="H360" s="70">
        <f t="shared" si="181"/>
        <v>0</v>
      </c>
      <c r="I360" s="70">
        <f t="shared" si="181"/>
        <v>50.33</v>
      </c>
      <c r="J360" s="70">
        <f t="shared" si="182"/>
        <v>50.33</v>
      </c>
      <c r="K360" s="70">
        <v>0</v>
      </c>
      <c r="L360" s="76">
        <f t="shared" si="183"/>
        <v>50.33</v>
      </c>
      <c r="N360" s="70">
        <v>0</v>
      </c>
      <c r="O360" s="70">
        <v>50.33</v>
      </c>
      <c r="P360" s="70">
        <f t="shared" si="184"/>
        <v>50.33</v>
      </c>
      <c r="Q360" s="64"/>
      <c r="R360" s="70">
        <f t="shared" si="185"/>
        <v>0</v>
      </c>
      <c r="S360" s="70">
        <f t="shared" si="185"/>
        <v>50.34</v>
      </c>
      <c r="T360" s="70">
        <f t="shared" si="186"/>
        <v>50.34</v>
      </c>
      <c r="U360" s="70">
        <f t="shared" si="187"/>
        <v>0</v>
      </c>
      <c r="V360" s="78">
        <f t="shared" si="188"/>
        <v>50.34</v>
      </c>
      <c r="X360" s="70">
        <v>0</v>
      </c>
      <c r="Y360" s="70">
        <v>50.34</v>
      </c>
      <c r="Z360" s="70">
        <v>50.34</v>
      </c>
      <c r="AA360" s="79"/>
      <c r="AB360" s="80">
        <f t="shared" si="168"/>
        <v>-1.0000000000005116E-2</v>
      </c>
    </row>
    <row r="361" spans="1:28" x14ac:dyDescent="0.25">
      <c r="A361" s="72" t="s">
        <v>16053</v>
      </c>
      <c r="B361" s="73" t="s">
        <v>21485</v>
      </c>
      <c r="C361" s="74" t="s">
        <v>15692</v>
      </c>
      <c r="D361" s="75">
        <v>0</v>
      </c>
      <c r="E361" s="70">
        <v>16.78</v>
      </c>
      <c r="F361" s="76">
        <f t="shared" si="180"/>
        <v>0</v>
      </c>
      <c r="G361" s="77"/>
      <c r="H361" s="70">
        <f t="shared" si="181"/>
        <v>0</v>
      </c>
      <c r="I361" s="70">
        <f t="shared" si="181"/>
        <v>16.78</v>
      </c>
      <c r="J361" s="70">
        <f t="shared" si="182"/>
        <v>16.78</v>
      </c>
      <c r="K361" s="70">
        <v>0</v>
      </c>
      <c r="L361" s="76">
        <f t="shared" si="183"/>
        <v>16.78</v>
      </c>
      <c r="N361" s="70">
        <v>0</v>
      </c>
      <c r="O361" s="70">
        <v>16.78</v>
      </c>
      <c r="P361" s="70">
        <f t="shared" si="184"/>
        <v>16.78</v>
      </c>
      <c r="Q361" s="64"/>
      <c r="R361" s="70">
        <f t="shared" si="185"/>
        <v>0</v>
      </c>
      <c r="S361" s="70">
        <f t="shared" si="185"/>
        <v>16.79</v>
      </c>
      <c r="T361" s="70">
        <f t="shared" si="186"/>
        <v>16.79</v>
      </c>
      <c r="U361" s="70">
        <f t="shared" si="187"/>
        <v>0</v>
      </c>
      <c r="V361" s="78">
        <f t="shared" si="188"/>
        <v>16.79</v>
      </c>
      <c r="X361" s="70">
        <v>0</v>
      </c>
      <c r="Y361" s="70">
        <v>16.79</v>
      </c>
      <c r="Z361" s="70">
        <v>16.79</v>
      </c>
      <c r="AA361" s="79"/>
      <c r="AB361" s="80">
        <f t="shared" si="168"/>
        <v>-9.9999999999980105E-3</v>
      </c>
    </row>
    <row r="362" spans="1:28" x14ac:dyDescent="0.25">
      <c r="A362" s="72" t="s">
        <v>16054</v>
      </c>
      <c r="B362" s="73" t="s">
        <v>21486</v>
      </c>
      <c r="C362" s="74" t="s">
        <v>15747</v>
      </c>
      <c r="D362" s="75">
        <v>0</v>
      </c>
      <c r="E362" s="70">
        <v>13.41</v>
      </c>
      <c r="F362" s="76">
        <f t="shared" si="180"/>
        <v>0</v>
      </c>
      <c r="G362" s="77"/>
      <c r="H362" s="70">
        <f t="shared" si="181"/>
        <v>0</v>
      </c>
      <c r="I362" s="70">
        <f t="shared" si="181"/>
        <v>13.41</v>
      </c>
      <c r="J362" s="70">
        <f t="shared" si="182"/>
        <v>13.41</v>
      </c>
      <c r="K362" s="70">
        <v>0</v>
      </c>
      <c r="L362" s="76">
        <f t="shared" si="183"/>
        <v>13.41</v>
      </c>
      <c r="N362" s="70">
        <v>0</v>
      </c>
      <c r="O362" s="70">
        <v>13.41</v>
      </c>
      <c r="P362" s="70">
        <f t="shared" si="184"/>
        <v>13.41</v>
      </c>
      <c r="Q362" s="64"/>
      <c r="R362" s="70">
        <f t="shared" si="185"/>
        <v>0</v>
      </c>
      <c r="S362" s="70">
        <f t="shared" si="185"/>
        <v>13.42</v>
      </c>
      <c r="T362" s="70">
        <f t="shared" si="186"/>
        <v>13.42</v>
      </c>
      <c r="U362" s="70">
        <f t="shared" si="187"/>
        <v>0</v>
      </c>
      <c r="V362" s="78">
        <f t="shared" si="188"/>
        <v>13.42</v>
      </c>
      <c r="X362" s="70">
        <v>0</v>
      </c>
      <c r="Y362" s="70">
        <v>13.42</v>
      </c>
      <c r="Z362" s="70">
        <v>13.42</v>
      </c>
      <c r="AA362" s="79"/>
      <c r="AB362" s="80">
        <f t="shared" si="168"/>
        <v>-9.9999999999997868E-3</v>
      </c>
    </row>
    <row r="363" spans="1:28" x14ac:dyDescent="0.25">
      <c r="A363" s="72" t="s">
        <v>16055</v>
      </c>
      <c r="B363" s="73" t="s">
        <v>21487</v>
      </c>
      <c r="C363" s="74" t="s">
        <v>15692</v>
      </c>
      <c r="D363" s="75">
        <v>0</v>
      </c>
      <c r="E363" s="70">
        <v>5.0200000000000005</v>
      </c>
      <c r="F363" s="76">
        <f t="shared" si="180"/>
        <v>0</v>
      </c>
      <c r="G363" s="77"/>
      <c r="H363" s="70">
        <f t="shared" si="181"/>
        <v>0</v>
      </c>
      <c r="I363" s="70">
        <f t="shared" si="181"/>
        <v>5.0199999999999996</v>
      </c>
      <c r="J363" s="70">
        <f t="shared" si="182"/>
        <v>5.0199999999999996</v>
      </c>
      <c r="K363" s="70">
        <v>0</v>
      </c>
      <c r="L363" s="76">
        <f t="shared" si="183"/>
        <v>5.0199999999999996</v>
      </c>
      <c r="N363" s="70">
        <v>0</v>
      </c>
      <c r="O363" s="70">
        <v>5.0200000000000005</v>
      </c>
      <c r="P363" s="70">
        <f t="shared" si="184"/>
        <v>5.0200000000000005</v>
      </c>
      <c r="Q363" s="64"/>
      <c r="R363" s="70">
        <f t="shared" si="185"/>
        <v>0</v>
      </c>
      <c r="S363" s="70">
        <f t="shared" si="185"/>
        <v>5.03</v>
      </c>
      <c r="T363" s="70">
        <f t="shared" si="186"/>
        <v>5.03</v>
      </c>
      <c r="U363" s="70">
        <f t="shared" si="187"/>
        <v>0</v>
      </c>
      <c r="V363" s="78">
        <f t="shared" si="188"/>
        <v>5.03</v>
      </c>
      <c r="X363" s="70">
        <v>0</v>
      </c>
      <c r="Y363" s="70">
        <v>5.03</v>
      </c>
      <c r="Z363" s="70">
        <v>5.03</v>
      </c>
      <c r="AA363" s="79"/>
      <c r="AB363" s="80">
        <f t="shared" si="168"/>
        <v>-9.9999999999997868E-3</v>
      </c>
    </row>
    <row r="364" spans="1:28" x14ac:dyDescent="0.25">
      <c r="A364" s="72" t="s">
        <v>16056</v>
      </c>
      <c r="B364" s="73" t="s">
        <v>21488</v>
      </c>
      <c r="C364" s="74" t="s">
        <v>15692</v>
      </c>
      <c r="D364" s="75">
        <v>0</v>
      </c>
      <c r="E364" s="70">
        <v>5.0200000000000005</v>
      </c>
      <c r="F364" s="76">
        <f t="shared" si="180"/>
        <v>0</v>
      </c>
      <c r="G364" s="77"/>
      <c r="H364" s="70">
        <f t="shared" si="181"/>
        <v>0</v>
      </c>
      <c r="I364" s="70">
        <f t="shared" si="181"/>
        <v>5.0199999999999996</v>
      </c>
      <c r="J364" s="70">
        <f t="shared" si="182"/>
        <v>5.0199999999999996</v>
      </c>
      <c r="K364" s="70">
        <v>0</v>
      </c>
      <c r="L364" s="76">
        <f t="shared" si="183"/>
        <v>5.0199999999999996</v>
      </c>
      <c r="N364" s="70">
        <v>0</v>
      </c>
      <c r="O364" s="70">
        <v>5.0200000000000005</v>
      </c>
      <c r="P364" s="70">
        <f t="shared" si="184"/>
        <v>5.0200000000000005</v>
      </c>
      <c r="Q364" s="64"/>
      <c r="R364" s="70">
        <f t="shared" si="185"/>
        <v>0</v>
      </c>
      <c r="S364" s="70">
        <f t="shared" si="185"/>
        <v>5.03</v>
      </c>
      <c r="T364" s="70">
        <f t="shared" si="186"/>
        <v>5.03</v>
      </c>
      <c r="U364" s="70">
        <f t="shared" si="187"/>
        <v>0</v>
      </c>
      <c r="V364" s="78">
        <f t="shared" si="188"/>
        <v>5.03</v>
      </c>
      <c r="X364" s="70">
        <v>0</v>
      </c>
      <c r="Y364" s="70">
        <v>5.03</v>
      </c>
      <c r="Z364" s="70">
        <v>5.03</v>
      </c>
      <c r="AA364" s="79"/>
      <c r="AB364" s="80">
        <f t="shared" si="168"/>
        <v>-9.9999999999997868E-3</v>
      </c>
    </row>
    <row r="365" spans="1:28" x14ac:dyDescent="0.25">
      <c r="A365" s="72" t="s">
        <v>16057</v>
      </c>
      <c r="B365" s="73" t="s">
        <v>21489</v>
      </c>
      <c r="C365" s="74" t="s">
        <v>15692</v>
      </c>
      <c r="D365" s="75">
        <v>0</v>
      </c>
      <c r="E365" s="70">
        <v>33.549999999999997</v>
      </c>
      <c r="F365" s="76">
        <f t="shared" si="180"/>
        <v>0</v>
      </c>
      <c r="G365" s="77"/>
      <c r="H365" s="70">
        <f t="shared" si="181"/>
        <v>0</v>
      </c>
      <c r="I365" s="70">
        <f t="shared" si="181"/>
        <v>33.549999999999997</v>
      </c>
      <c r="J365" s="70">
        <f t="shared" si="182"/>
        <v>33.549999999999997</v>
      </c>
      <c r="K365" s="70">
        <v>0</v>
      </c>
      <c r="L365" s="76">
        <f t="shared" si="183"/>
        <v>33.549999999999997</v>
      </c>
      <c r="N365" s="70">
        <v>0</v>
      </c>
      <c r="O365" s="70">
        <v>33.549999999999997</v>
      </c>
      <c r="P365" s="70">
        <f t="shared" si="184"/>
        <v>33.549999999999997</v>
      </c>
      <c r="Q365" s="64"/>
      <c r="R365" s="70">
        <f t="shared" si="185"/>
        <v>0</v>
      </c>
      <c r="S365" s="70">
        <f t="shared" si="185"/>
        <v>33.549999999999997</v>
      </c>
      <c r="T365" s="70">
        <f t="shared" si="186"/>
        <v>33.549999999999997</v>
      </c>
      <c r="U365" s="70">
        <f t="shared" si="187"/>
        <v>0</v>
      </c>
      <c r="V365" s="78">
        <f t="shared" si="188"/>
        <v>33.549999999999997</v>
      </c>
      <c r="X365" s="70">
        <v>0</v>
      </c>
      <c r="Y365" s="70">
        <v>33.549999999999997</v>
      </c>
      <c r="Z365" s="70">
        <v>33.549999999999997</v>
      </c>
      <c r="AA365" s="79"/>
      <c r="AB365" s="80">
        <f t="shared" si="168"/>
        <v>0</v>
      </c>
    </row>
    <row r="366" spans="1:28" x14ac:dyDescent="0.25">
      <c r="A366" s="72" t="s">
        <v>16058</v>
      </c>
      <c r="B366" s="73" t="s">
        <v>21490</v>
      </c>
      <c r="C366" s="74" t="s">
        <v>15692</v>
      </c>
      <c r="D366" s="75">
        <v>0</v>
      </c>
      <c r="E366" s="70">
        <v>16.78</v>
      </c>
      <c r="F366" s="76">
        <f t="shared" si="180"/>
        <v>0</v>
      </c>
      <c r="G366" s="77"/>
      <c r="H366" s="70">
        <f t="shared" si="181"/>
        <v>0</v>
      </c>
      <c r="I366" s="70">
        <f t="shared" si="181"/>
        <v>16.78</v>
      </c>
      <c r="J366" s="70">
        <f t="shared" si="182"/>
        <v>16.78</v>
      </c>
      <c r="K366" s="70">
        <v>0</v>
      </c>
      <c r="L366" s="76">
        <f t="shared" si="183"/>
        <v>16.78</v>
      </c>
      <c r="N366" s="70">
        <v>0</v>
      </c>
      <c r="O366" s="70">
        <v>16.78</v>
      </c>
      <c r="P366" s="70">
        <f t="shared" si="184"/>
        <v>16.78</v>
      </c>
      <c r="Q366" s="64"/>
      <c r="R366" s="70">
        <f t="shared" si="185"/>
        <v>0</v>
      </c>
      <c r="S366" s="70">
        <f t="shared" si="185"/>
        <v>16.79</v>
      </c>
      <c r="T366" s="70">
        <f t="shared" si="186"/>
        <v>16.79</v>
      </c>
      <c r="U366" s="70">
        <f t="shared" si="187"/>
        <v>0</v>
      </c>
      <c r="V366" s="78">
        <f t="shared" si="188"/>
        <v>16.79</v>
      </c>
      <c r="X366" s="70">
        <v>0</v>
      </c>
      <c r="Y366" s="70">
        <v>16.79</v>
      </c>
      <c r="Z366" s="70">
        <v>16.79</v>
      </c>
      <c r="AA366" s="79"/>
      <c r="AB366" s="80">
        <f t="shared" si="168"/>
        <v>-9.9999999999980105E-3</v>
      </c>
    </row>
    <row r="367" spans="1:28" x14ac:dyDescent="0.25">
      <c r="A367" s="72" t="s">
        <v>16059</v>
      </c>
      <c r="B367" s="73" t="s">
        <v>21491</v>
      </c>
      <c r="C367" s="74" t="s">
        <v>15692</v>
      </c>
      <c r="D367" s="75">
        <v>0</v>
      </c>
      <c r="E367" s="70">
        <v>15.1</v>
      </c>
      <c r="F367" s="76">
        <f t="shared" si="180"/>
        <v>0</v>
      </c>
      <c r="G367" s="77"/>
      <c r="H367" s="70">
        <f t="shared" si="181"/>
        <v>0</v>
      </c>
      <c r="I367" s="70">
        <f t="shared" si="181"/>
        <v>15.1</v>
      </c>
      <c r="J367" s="70">
        <f t="shared" si="182"/>
        <v>15.1</v>
      </c>
      <c r="K367" s="70">
        <v>0</v>
      </c>
      <c r="L367" s="76">
        <f t="shared" si="183"/>
        <v>15.1</v>
      </c>
      <c r="N367" s="70">
        <v>0</v>
      </c>
      <c r="O367" s="70">
        <v>15.1</v>
      </c>
      <c r="P367" s="70">
        <f t="shared" si="184"/>
        <v>15.1</v>
      </c>
      <c r="Q367" s="64"/>
      <c r="R367" s="70">
        <f t="shared" si="185"/>
        <v>0</v>
      </c>
      <c r="S367" s="70">
        <f t="shared" si="185"/>
        <v>15.1</v>
      </c>
      <c r="T367" s="70">
        <f t="shared" si="186"/>
        <v>15.1</v>
      </c>
      <c r="U367" s="70">
        <f t="shared" si="187"/>
        <v>0</v>
      </c>
      <c r="V367" s="78">
        <f t="shared" si="188"/>
        <v>15.1</v>
      </c>
      <c r="X367" s="70">
        <v>0</v>
      </c>
      <c r="Y367" s="70">
        <v>15.1</v>
      </c>
      <c r="Z367" s="70">
        <v>15.1</v>
      </c>
      <c r="AA367" s="79"/>
      <c r="AB367" s="80">
        <f t="shared" si="168"/>
        <v>0</v>
      </c>
    </row>
    <row r="368" spans="1:28" x14ac:dyDescent="0.25">
      <c r="A368" s="72" t="s">
        <v>16060</v>
      </c>
      <c r="B368" s="73" t="s">
        <v>21492</v>
      </c>
      <c r="C368" s="74" t="s">
        <v>15692</v>
      </c>
      <c r="D368" s="75">
        <v>0</v>
      </c>
      <c r="E368" s="70">
        <v>13.41</v>
      </c>
      <c r="F368" s="76">
        <f t="shared" si="180"/>
        <v>0</v>
      </c>
      <c r="G368" s="77"/>
      <c r="H368" s="70">
        <f t="shared" si="181"/>
        <v>0</v>
      </c>
      <c r="I368" s="70">
        <f t="shared" si="181"/>
        <v>13.41</v>
      </c>
      <c r="J368" s="70">
        <f t="shared" si="182"/>
        <v>13.41</v>
      </c>
      <c r="K368" s="70">
        <v>0</v>
      </c>
      <c r="L368" s="76">
        <f t="shared" si="183"/>
        <v>13.41</v>
      </c>
      <c r="N368" s="70">
        <v>0</v>
      </c>
      <c r="O368" s="70">
        <v>13.41</v>
      </c>
      <c r="P368" s="70">
        <f t="shared" si="184"/>
        <v>13.41</v>
      </c>
      <c r="Q368" s="64"/>
      <c r="R368" s="70">
        <f t="shared" si="185"/>
        <v>0</v>
      </c>
      <c r="S368" s="70">
        <f t="shared" si="185"/>
        <v>13.42</v>
      </c>
      <c r="T368" s="70">
        <f t="shared" si="186"/>
        <v>13.42</v>
      </c>
      <c r="U368" s="70">
        <f t="shared" si="187"/>
        <v>0</v>
      </c>
      <c r="V368" s="78">
        <f t="shared" si="188"/>
        <v>13.42</v>
      </c>
      <c r="X368" s="70">
        <v>0</v>
      </c>
      <c r="Y368" s="70">
        <v>13.42</v>
      </c>
      <c r="Z368" s="70">
        <v>13.42</v>
      </c>
      <c r="AA368" s="79"/>
      <c r="AB368" s="80">
        <f t="shared" si="168"/>
        <v>-9.9999999999997868E-3</v>
      </c>
    </row>
    <row r="369" spans="1:28" x14ac:dyDescent="0.25">
      <c r="A369" s="72" t="s">
        <v>16061</v>
      </c>
      <c r="B369" s="73" t="s">
        <v>21493</v>
      </c>
      <c r="C369" s="74" t="s">
        <v>15692</v>
      </c>
      <c r="D369" s="75">
        <v>0</v>
      </c>
      <c r="E369" s="70">
        <v>13.41</v>
      </c>
      <c r="F369" s="76">
        <f t="shared" si="180"/>
        <v>0</v>
      </c>
      <c r="G369" s="77"/>
      <c r="H369" s="70">
        <f t="shared" si="181"/>
        <v>0</v>
      </c>
      <c r="I369" s="70">
        <f t="shared" si="181"/>
        <v>13.41</v>
      </c>
      <c r="J369" s="70">
        <f t="shared" si="182"/>
        <v>13.41</v>
      </c>
      <c r="K369" s="70">
        <v>0</v>
      </c>
      <c r="L369" s="76">
        <f t="shared" si="183"/>
        <v>13.41</v>
      </c>
      <c r="N369" s="70">
        <v>0</v>
      </c>
      <c r="O369" s="70">
        <v>13.41</v>
      </c>
      <c r="P369" s="70">
        <f t="shared" si="184"/>
        <v>13.41</v>
      </c>
      <c r="Q369" s="64"/>
      <c r="R369" s="70">
        <f t="shared" si="185"/>
        <v>0</v>
      </c>
      <c r="S369" s="70">
        <f t="shared" si="185"/>
        <v>13.42</v>
      </c>
      <c r="T369" s="70">
        <f t="shared" si="186"/>
        <v>13.42</v>
      </c>
      <c r="U369" s="70">
        <f t="shared" si="187"/>
        <v>0</v>
      </c>
      <c r="V369" s="78">
        <f t="shared" si="188"/>
        <v>13.42</v>
      </c>
      <c r="X369" s="70">
        <v>0</v>
      </c>
      <c r="Y369" s="70">
        <v>13.42</v>
      </c>
      <c r="Z369" s="70">
        <v>13.42</v>
      </c>
      <c r="AA369" s="79"/>
      <c r="AB369" s="80">
        <f t="shared" si="168"/>
        <v>-9.9999999999997868E-3</v>
      </c>
    </row>
    <row r="370" spans="1:28" x14ac:dyDescent="0.25">
      <c r="A370" s="72" t="s">
        <v>16062</v>
      </c>
      <c r="B370" s="73" t="s">
        <v>21494</v>
      </c>
      <c r="C370" s="74" t="s">
        <v>15692</v>
      </c>
      <c r="D370" s="75">
        <v>0</v>
      </c>
      <c r="E370" s="70">
        <v>10.06</v>
      </c>
      <c r="F370" s="76">
        <f t="shared" si="180"/>
        <v>0</v>
      </c>
      <c r="G370" s="77"/>
      <c r="H370" s="70">
        <f t="shared" si="181"/>
        <v>0</v>
      </c>
      <c r="I370" s="70">
        <f t="shared" si="181"/>
        <v>10.06</v>
      </c>
      <c r="J370" s="70">
        <f t="shared" si="182"/>
        <v>10.06</v>
      </c>
      <c r="K370" s="70">
        <v>0</v>
      </c>
      <c r="L370" s="76">
        <f t="shared" si="183"/>
        <v>10.06</v>
      </c>
      <c r="N370" s="70">
        <v>0</v>
      </c>
      <c r="O370" s="70">
        <v>10.06</v>
      </c>
      <c r="P370" s="70">
        <f t="shared" si="184"/>
        <v>10.06</v>
      </c>
      <c r="Q370" s="64"/>
      <c r="R370" s="70">
        <f t="shared" si="185"/>
        <v>0</v>
      </c>
      <c r="S370" s="70">
        <f t="shared" si="185"/>
        <v>10.06</v>
      </c>
      <c r="T370" s="70">
        <f t="shared" si="186"/>
        <v>10.06</v>
      </c>
      <c r="U370" s="70">
        <f t="shared" si="187"/>
        <v>0</v>
      </c>
      <c r="V370" s="78">
        <f t="shared" si="188"/>
        <v>10.06</v>
      </c>
      <c r="X370" s="70">
        <v>0</v>
      </c>
      <c r="Y370" s="70">
        <v>10.06</v>
      </c>
      <c r="Z370" s="70">
        <v>10.06</v>
      </c>
      <c r="AA370" s="79"/>
      <c r="AB370" s="80">
        <f t="shared" si="168"/>
        <v>0</v>
      </c>
    </row>
    <row r="371" spans="1:28" x14ac:dyDescent="0.25">
      <c r="A371" s="66" t="s">
        <v>16063</v>
      </c>
      <c r="B371" s="67" t="s">
        <v>21495</v>
      </c>
      <c r="C371" s="68"/>
      <c r="D371" s="69"/>
      <c r="E371" s="70"/>
      <c r="F371" s="71"/>
      <c r="H371" s="70"/>
      <c r="I371" s="70"/>
      <c r="J371" s="70"/>
      <c r="K371" s="70"/>
      <c r="L371" s="76"/>
      <c r="N371" s="70"/>
      <c r="O371" s="70"/>
      <c r="P371" s="70"/>
      <c r="Q371" s="64"/>
      <c r="R371" s="70"/>
      <c r="S371" s="70"/>
      <c r="T371" s="70"/>
      <c r="U371" s="70"/>
      <c r="V371" s="78"/>
      <c r="X371" s="70"/>
      <c r="Y371" s="70"/>
      <c r="Z371" s="70"/>
      <c r="AA371" s="79"/>
      <c r="AB371" s="80">
        <f t="shared" si="168"/>
        <v>0</v>
      </c>
    </row>
    <row r="372" spans="1:28" x14ac:dyDescent="0.25">
      <c r="A372" s="72" t="s">
        <v>16064</v>
      </c>
      <c r="B372" s="73" t="s">
        <v>21496</v>
      </c>
      <c r="C372" s="74" t="s">
        <v>15692</v>
      </c>
      <c r="D372" s="75">
        <v>0</v>
      </c>
      <c r="E372" s="70">
        <v>8.39</v>
      </c>
      <c r="F372" s="76">
        <f t="shared" ref="F372:F401" si="189">ROUND(D372*E372,2)</f>
        <v>0</v>
      </c>
      <c r="G372" s="77"/>
      <c r="H372" s="70">
        <f t="shared" ref="H372:I401" si="190">ROUND(N372+(N372*$H$2/100),2)</f>
        <v>0</v>
      </c>
      <c r="I372" s="70">
        <f t="shared" si="190"/>
        <v>8.39</v>
      </c>
      <c r="J372" s="70">
        <f t="shared" ref="J372:J401" si="191">H372+I372</f>
        <v>8.39</v>
      </c>
      <c r="K372" s="70">
        <v>0</v>
      </c>
      <c r="L372" s="76">
        <f t="shared" ref="L372:L401" si="192">SUM(J372:K372)</f>
        <v>8.39</v>
      </c>
      <c r="N372" s="70">
        <v>0</v>
      </c>
      <c r="O372" s="70">
        <v>8.39</v>
      </c>
      <c r="P372" s="70">
        <f t="shared" ref="P372:P401" si="193">SUM(N372:O372)</f>
        <v>8.39</v>
      </c>
      <c r="Q372" s="64"/>
      <c r="R372" s="70">
        <f t="shared" ref="R372:S401" si="194">X372</f>
        <v>0</v>
      </c>
      <c r="S372" s="70">
        <f t="shared" si="194"/>
        <v>8.39</v>
      </c>
      <c r="T372" s="70">
        <f t="shared" ref="T372:T401" si="195">R372+S372</f>
        <v>8.39</v>
      </c>
      <c r="U372" s="70">
        <f t="shared" ref="U372:U401" si="196">ROUND(Z372*$H$2,2)/100</f>
        <v>0</v>
      </c>
      <c r="V372" s="78">
        <f t="shared" ref="V372:V401" si="197">SUM(T372:U372)</f>
        <v>8.39</v>
      </c>
      <c r="X372" s="70">
        <v>0</v>
      </c>
      <c r="Y372" s="70">
        <v>8.39</v>
      </c>
      <c r="Z372" s="70">
        <v>8.39</v>
      </c>
      <c r="AA372" s="79"/>
      <c r="AB372" s="80">
        <f t="shared" si="168"/>
        <v>0</v>
      </c>
    </row>
    <row r="373" spans="1:28" ht="22.5" x14ac:dyDescent="0.25">
      <c r="A373" s="72" t="s">
        <v>16065</v>
      </c>
      <c r="B373" s="73" t="s">
        <v>21497</v>
      </c>
      <c r="C373" s="74" t="s">
        <v>15747</v>
      </c>
      <c r="D373" s="75">
        <v>0</v>
      </c>
      <c r="E373" s="70">
        <v>11.74</v>
      </c>
      <c r="F373" s="76">
        <f t="shared" si="189"/>
        <v>0</v>
      </c>
      <c r="G373" s="77"/>
      <c r="H373" s="70">
        <f t="shared" si="190"/>
        <v>0</v>
      </c>
      <c r="I373" s="70">
        <f t="shared" si="190"/>
        <v>11.74</v>
      </c>
      <c r="J373" s="70">
        <f t="shared" si="191"/>
        <v>11.74</v>
      </c>
      <c r="K373" s="70">
        <v>0</v>
      </c>
      <c r="L373" s="76">
        <f t="shared" si="192"/>
        <v>11.74</v>
      </c>
      <c r="N373" s="70">
        <v>0</v>
      </c>
      <c r="O373" s="70">
        <v>11.74</v>
      </c>
      <c r="P373" s="70">
        <f t="shared" si="193"/>
        <v>11.74</v>
      </c>
      <c r="Q373" s="64"/>
      <c r="R373" s="70">
        <f t="shared" si="194"/>
        <v>0</v>
      </c>
      <c r="S373" s="70">
        <f t="shared" si="194"/>
        <v>11.74</v>
      </c>
      <c r="T373" s="70">
        <f t="shared" si="195"/>
        <v>11.74</v>
      </c>
      <c r="U373" s="70">
        <f t="shared" si="196"/>
        <v>0</v>
      </c>
      <c r="V373" s="78">
        <f t="shared" si="197"/>
        <v>11.74</v>
      </c>
      <c r="X373" s="70">
        <v>0</v>
      </c>
      <c r="Y373" s="70">
        <v>11.74</v>
      </c>
      <c r="Z373" s="70">
        <v>11.74</v>
      </c>
      <c r="AA373" s="79"/>
      <c r="AB373" s="80">
        <f t="shared" si="168"/>
        <v>0</v>
      </c>
    </row>
    <row r="374" spans="1:28" ht="22.5" x14ac:dyDescent="0.25">
      <c r="A374" s="72" t="s">
        <v>16066</v>
      </c>
      <c r="B374" s="73" t="s">
        <v>21498</v>
      </c>
      <c r="C374" s="74" t="s">
        <v>15692</v>
      </c>
      <c r="D374" s="75">
        <v>0</v>
      </c>
      <c r="E374" s="70">
        <v>167.73000000000002</v>
      </c>
      <c r="F374" s="76">
        <f t="shared" si="189"/>
        <v>0</v>
      </c>
      <c r="G374" s="77"/>
      <c r="H374" s="70">
        <f t="shared" si="190"/>
        <v>0</v>
      </c>
      <c r="I374" s="70">
        <f t="shared" si="190"/>
        <v>167.73</v>
      </c>
      <c r="J374" s="70">
        <f t="shared" si="191"/>
        <v>167.73</v>
      </c>
      <c r="K374" s="70">
        <v>0</v>
      </c>
      <c r="L374" s="76">
        <f t="shared" si="192"/>
        <v>167.73</v>
      </c>
      <c r="N374" s="70">
        <v>0</v>
      </c>
      <c r="O374" s="70">
        <v>167.73000000000002</v>
      </c>
      <c r="P374" s="70">
        <f t="shared" si="193"/>
        <v>167.73000000000002</v>
      </c>
      <c r="Q374" s="64"/>
      <c r="R374" s="70">
        <f t="shared" si="194"/>
        <v>0</v>
      </c>
      <c r="S374" s="70">
        <f t="shared" si="194"/>
        <v>167.75</v>
      </c>
      <c r="T374" s="70">
        <f t="shared" si="195"/>
        <v>167.75</v>
      </c>
      <c r="U374" s="70">
        <f t="shared" si="196"/>
        <v>0</v>
      </c>
      <c r="V374" s="78">
        <f t="shared" si="197"/>
        <v>167.75</v>
      </c>
      <c r="X374" s="70">
        <v>0</v>
      </c>
      <c r="Y374" s="70">
        <v>167.75</v>
      </c>
      <c r="Z374" s="70">
        <v>167.75</v>
      </c>
      <c r="AA374" s="79"/>
      <c r="AB374" s="80">
        <f t="shared" si="168"/>
        <v>-1.999999999998181E-2</v>
      </c>
    </row>
    <row r="375" spans="1:28" x14ac:dyDescent="0.25">
      <c r="A375" s="72" t="s">
        <v>16067</v>
      </c>
      <c r="B375" s="73" t="s">
        <v>21499</v>
      </c>
      <c r="C375" s="74" t="s">
        <v>15692</v>
      </c>
      <c r="D375" s="75">
        <v>0</v>
      </c>
      <c r="E375" s="70">
        <v>134.18</v>
      </c>
      <c r="F375" s="76">
        <f t="shared" si="189"/>
        <v>0</v>
      </c>
      <c r="G375" s="77"/>
      <c r="H375" s="70">
        <f t="shared" si="190"/>
        <v>0</v>
      </c>
      <c r="I375" s="70">
        <f t="shared" si="190"/>
        <v>134.18</v>
      </c>
      <c r="J375" s="70">
        <f t="shared" si="191"/>
        <v>134.18</v>
      </c>
      <c r="K375" s="70">
        <v>0</v>
      </c>
      <c r="L375" s="76">
        <f t="shared" si="192"/>
        <v>134.18</v>
      </c>
      <c r="N375" s="70">
        <v>0</v>
      </c>
      <c r="O375" s="70">
        <v>134.18</v>
      </c>
      <c r="P375" s="70">
        <f t="shared" si="193"/>
        <v>134.18</v>
      </c>
      <c r="Q375" s="64"/>
      <c r="R375" s="70">
        <f t="shared" si="194"/>
        <v>0</v>
      </c>
      <c r="S375" s="70">
        <f t="shared" si="194"/>
        <v>134.19999999999999</v>
      </c>
      <c r="T375" s="70">
        <f t="shared" si="195"/>
        <v>134.19999999999999</v>
      </c>
      <c r="U375" s="70">
        <f t="shared" si="196"/>
        <v>0</v>
      </c>
      <c r="V375" s="78">
        <f t="shared" si="197"/>
        <v>134.19999999999999</v>
      </c>
      <c r="X375" s="70">
        <v>0</v>
      </c>
      <c r="Y375" s="70">
        <v>134.19999999999999</v>
      </c>
      <c r="Z375" s="70">
        <v>134.19999999999999</v>
      </c>
      <c r="AA375" s="79"/>
      <c r="AB375" s="80">
        <f t="shared" si="168"/>
        <v>-1.999999999998181E-2</v>
      </c>
    </row>
    <row r="376" spans="1:28" x14ac:dyDescent="0.25">
      <c r="A376" s="72" t="s">
        <v>16068</v>
      </c>
      <c r="B376" s="73" t="s">
        <v>21500</v>
      </c>
      <c r="C376" s="74" t="s">
        <v>15692</v>
      </c>
      <c r="D376" s="75">
        <v>0</v>
      </c>
      <c r="E376" s="70">
        <v>67.09</v>
      </c>
      <c r="F376" s="76">
        <f t="shared" si="189"/>
        <v>0</v>
      </c>
      <c r="G376" s="77"/>
      <c r="H376" s="70">
        <f t="shared" si="190"/>
        <v>0</v>
      </c>
      <c r="I376" s="70">
        <f t="shared" si="190"/>
        <v>67.09</v>
      </c>
      <c r="J376" s="70">
        <f t="shared" si="191"/>
        <v>67.09</v>
      </c>
      <c r="K376" s="70">
        <v>0</v>
      </c>
      <c r="L376" s="76">
        <f t="shared" si="192"/>
        <v>67.09</v>
      </c>
      <c r="N376" s="70">
        <v>0</v>
      </c>
      <c r="O376" s="70">
        <v>67.09</v>
      </c>
      <c r="P376" s="70">
        <f t="shared" si="193"/>
        <v>67.09</v>
      </c>
      <c r="Q376" s="64"/>
      <c r="R376" s="70">
        <f t="shared" si="194"/>
        <v>0</v>
      </c>
      <c r="S376" s="70">
        <f t="shared" si="194"/>
        <v>67.099999999999994</v>
      </c>
      <c r="T376" s="70">
        <f t="shared" si="195"/>
        <v>67.099999999999994</v>
      </c>
      <c r="U376" s="70">
        <f t="shared" si="196"/>
        <v>0</v>
      </c>
      <c r="V376" s="78">
        <f t="shared" si="197"/>
        <v>67.099999999999994</v>
      </c>
      <c r="X376" s="70">
        <v>0</v>
      </c>
      <c r="Y376" s="70">
        <v>67.099999999999994</v>
      </c>
      <c r="Z376" s="70">
        <v>67.099999999999994</v>
      </c>
      <c r="AA376" s="79"/>
      <c r="AB376" s="80">
        <f t="shared" si="168"/>
        <v>-9.9999999999909051E-3</v>
      </c>
    </row>
    <row r="377" spans="1:28" x14ac:dyDescent="0.25">
      <c r="A377" s="72" t="s">
        <v>16069</v>
      </c>
      <c r="B377" s="73" t="s">
        <v>21501</v>
      </c>
      <c r="C377" s="74" t="s">
        <v>15692</v>
      </c>
      <c r="D377" s="75">
        <v>0</v>
      </c>
      <c r="E377" s="70">
        <v>37.260000000000005</v>
      </c>
      <c r="F377" s="76">
        <f t="shared" si="189"/>
        <v>0</v>
      </c>
      <c r="G377" s="77"/>
      <c r="H377" s="70">
        <f t="shared" si="190"/>
        <v>0</v>
      </c>
      <c r="I377" s="70">
        <f t="shared" si="190"/>
        <v>37.26</v>
      </c>
      <c r="J377" s="70">
        <f t="shared" si="191"/>
        <v>37.26</v>
      </c>
      <c r="K377" s="70">
        <v>0</v>
      </c>
      <c r="L377" s="76">
        <f t="shared" si="192"/>
        <v>37.26</v>
      </c>
      <c r="N377" s="70">
        <v>0</v>
      </c>
      <c r="O377" s="70">
        <v>37.260000000000005</v>
      </c>
      <c r="P377" s="70">
        <f t="shared" si="193"/>
        <v>37.260000000000005</v>
      </c>
      <c r="Q377" s="64"/>
      <c r="R377" s="70">
        <f t="shared" si="194"/>
        <v>0</v>
      </c>
      <c r="S377" s="70">
        <f t="shared" si="194"/>
        <v>37.26</v>
      </c>
      <c r="T377" s="70">
        <f t="shared" si="195"/>
        <v>37.26</v>
      </c>
      <c r="U377" s="70">
        <f t="shared" si="196"/>
        <v>0</v>
      </c>
      <c r="V377" s="78">
        <f t="shared" si="197"/>
        <v>37.26</v>
      </c>
      <c r="X377" s="70">
        <v>0</v>
      </c>
      <c r="Y377" s="70">
        <v>37.26</v>
      </c>
      <c r="Z377" s="70">
        <v>37.26</v>
      </c>
      <c r="AA377" s="79"/>
      <c r="AB377" s="80">
        <f t="shared" si="168"/>
        <v>0</v>
      </c>
    </row>
    <row r="378" spans="1:28" ht="22.5" x14ac:dyDescent="0.25">
      <c r="A378" s="72" t="s">
        <v>16070</v>
      </c>
      <c r="B378" s="73" t="s">
        <v>21502</v>
      </c>
      <c r="C378" s="74" t="s">
        <v>15692</v>
      </c>
      <c r="D378" s="75">
        <v>0</v>
      </c>
      <c r="E378" s="70">
        <v>4.9800000000000004</v>
      </c>
      <c r="F378" s="76">
        <f t="shared" si="189"/>
        <v>0</v>
      </c>
      <c r="G378" s="77"/>
      <c r="H378" s="70">
        <f t="shared" si="190"/>
        <v>0</v>
      </c>
      <c r="I378" s="70">
        <f t="shared" si="190"/>
        <v>4.9800000000000004</v>
      </c>
      <c r="J378" s="70">
        <f t="shared" si="191"/>
        <v>4.9800000000000004</v>
      </c>
      <c r="K378" s="70">
        <v>0</v>
      </c>
      <c r="L378" s="76">
        <f t="shared" si="192"/>
        <v>4.9800000000000004</v>
      </c>
      <c r="N378" s="70">
        <v>0</v>
      </c>
      <c r="O378" s="70">
        <v>4.9800000000000004</v>
      </c>
      <c r="P378" s="70">
        <f t="shared" si="193"/>
        <v>4.9800000000000004</v>
      </c>
      <c r="Q378" s="64"/>
      <c r="R378" s="70">
        <f t="shared" si="194"/>
        <v>0</v>
      </c>
      <c r="S378" s="70">
        <f t="shared" si="194"/>
        <v>4.9800000000000004</v>
      </c>
      <c r="T378" s="70">
        <f t="shared" si="195"/>
        <v>4.9800000000000004</v>
      </c>
      <c r="U378" s="70">
        <f t="shared" si="196"/>
        <v>0</v>
      </c>
      <c r="V378" s="78">
        <f t="shared" si="197"/>
        <v>4.9800000000000004</v>
      </c>
      <c r="X378" s="70">
        <v>0</v>
      </c>
      <c r="Y378" s="70">
        <v>4.9800000000000004</v>
      </c>
      <c r="Z378" s="70">
        <v>4.9800000000000004</v>
      </c>
      <c r="AA378" s="79"/>
      <c r="AB378" s="80">
        <f t="shared" si="168"/>
        <v>0</v>
      </c>
    </row>
    <row r="379" spans="1:28" x14ac:dyDescent="0.25">
      <c r="A379" s="72" t="s">
        <v>16071</v>
      </c>
      <c r="B379" s="73" t="s">
        <v>21503</v>
      </c>
      <c r="C379" s="74" t="s">
        <v>15692</v>
      </c>
      <c r="D379" s="75">
        <v>0</v>
      </c>
      <c r="E379" s="70">
        <v>5.97</v>
      </c>
      <c r="F379" s="76">
        <f t="shared" si="189"/>
        <v>0</v>
      </c>
      <c r="G379" s="77"/>
      <c r="H379" s="70">
        <f t="shared" si="190"/>
        <v>0</v>
      </c>
      <c r="I379" s="70">
        <f t="shared" si="190"/>
        <v>5.97</v>
      </c>
      <c r="J379" s="70">
        <f t="shared" si="191"/>
        <v>5.97</v>
      </c>
      <c r="K379" s="70">
        <v>0</v>
      </c>
      <c r="L379" s="76">
        <f t="shared" si="192"/>
        <v>5.97</v>
      </c>
      <c r="N379" s="70">
        <v>0</v>
      </c>
      <c r="O379" s="70">
        <v>5.97</v>
      </c>
      <c r="P379" s="70">
        <f t="shared" si="193"/>
        <v>5.97</v>
      </c>
      <c r="Q379" s="64"/>
      <c r="R379" s="70">
        <f t="shared" si="194"/>
        <v>0</v>
      </c>
      <c r="S379" s="70">
        <f t="shared" si="194"/>
        <v>5.97</v>
      </c>
      <c r="T379" s="70">
        <f t="shared" si="195"/>
        <v>5.97</v>
      </c>
      <c r="U379" s="70">
        <f t="shared" si="196"/>
        <v>0</v>
      </c>
      <c r="V379" s="78">
        <f t="shared" si="197"/>
        <v>5.97</v>
      </c>
      <c r="X379" s="70">
        <v>0</v>
      </c>
      <c r="Y379" s="70">
        <v>5.97</v>
      </c>
      <c r="Z379" s="70">
        <v>5.97</v>
      </c>
      <c r="AA379" s="79"/>
      <c r="AB379" s="80">
        <f t="shared" si="168"/>
        <v>0</v>
      </c>
    </row>
    <row r="380" spans="1:28" x14ac:dyDescent="0.25">
      <c r="A380" s="72" t="s">
        <v>16072</v>
      </c>
      <c r="B380" s="73" t="s">
        <v>21504</v>
      </c>
      <c r="C380" s="74" t="s">
        <v>15692</v>
      </c>
      <c r="D380" s="75">
        <v>0</v>
      </c>
      <c r="E380" s="70">
        <v>37.260000000000005</v>
      </c>
      <c r="F380" s="76">
        <f t="shared" si="189"/>
        <v>0</v>
      </c>
      <c r="G380" s="77"/>
      <c r="H380" s="70">
        <f t="shared" si="190"/>
        <v>0</v>
      </c>
      <c r="I380" s="70">
        <f t="shared" si="190"/>
        <v>37.26</v>
      </c>
      <c r="J380" s="70">
        <f t="shared" si="191"/>
        <v>37.26</v>
      </c>
      <c r="K380" s="70">
        <v>0</v>
      </c>
      <c r="L380" s="76">
        <f t="shared" si="192"/>
        <v>37.26</v>
      </c>
      <c r="N380" s="70">
        <v>0</v>
      </c>
      <c r="O380" s="70">
        <v>37.260000000000005</v>
      </c>
      <c r="P380" s="70">
        <f t="shared" si="193"/>
        <v>37.260000000000005</v>
      </c>
      <c r="Q380" s="64"/>
      <c r="R380" s="70">
        <f t="shared" si="194"/>
        <v>0</v>
      </c>
      <c r="S380" s="70">
        <f t="shared" si="194"/>
        <v>37.26</v>
      </c>
      <c r="T380" s="70">
        <f t="shared" si="195"/>
        <v>37.26</v>
      </c>
      <c r="U380" s="70">
        <f t="shared" si="196"/>
        <v>0</v>
      </c>
      <c r="V380" s="78">
        <f t="shared" si="197"/>
        <v>37.26</v>
      </c>
      <c r="X380" s="70">
        <v>0</v>
      </c>
      <c r="Y380" s="70">
        <v>37.26</v>
      </c>
      <c r="Z380" s="70">
        <v>37.26</v>
      </c>
      <c r="AA380" s="79"/>
      <c r="AB380" s="80">
        <f t="shared" si="168"/>
        <v>0</v>
      </c>
    </row>
    <row r="381" spans="1:28" x14ac:dyDescent="0.25">
      <c r="A381" s="72" t="s">
        <v>16073</v>
      </c>
      <c r="B381" s="73" t="s">
        <v>21505</v>
      </c>
      <c r="C381" s="74" t="s">
        <v>15747</v>
      </c>
      <c r="D381" s="75">
        <v>0</v>
      </c>
      <c r="E381" s="70">
        <v>8.39</v>
      </c>
      <c r="F381" s="76">
        <f t="shared" si="189"/>
        <v>0</v>
      </c>
      <c r="G381" s="77"/>
      <c r="H381" s="70">
        <f t="shared" si="190"/>
        <v>0</v>
      </c>
      <c r="I381" s="70">
        <f t="shared" si="190"/>
        <v>8.39</v>
      </c>
      <c r="J381" s="70">
        <f t="shared" si="191"/>
        <v>8.39</v>
      </c>
      <c r="K381" s="70">
        <v>0</v>
      </c>
      <c r="L381" s="76">
        <f t="shared" si="192"/>
        <v>8.39</v>
      </c>
      <c r="N381" s="70">
        <v>0</v>
      </c>
      <c r="O381" s="70">
        <v>8.39</v>
      </c>
      <c r="P381" s="70">
        <f t="shared" si="193"/>
        <v>8.39</v>
      </c>
      <c r="Q381" s="64"/>
      <c r="R381" s="70">
        <f t="shared" si="194"/>
        <v>0</v>
      </c>
      <c r="S381" s="70">
        <f t="shared" si="194"/>
        <v>8.39</v>
      </c>
      <c r="T381" s="70">
        <f t="shared" si="195"/>
        <v>8.39</v>
      </c>
      <c r="U381" s="70">
        <f t="shared" si="196"/>
        <v>0</v>
      </c>
      <c r="V381" s="78">
        <f t="shared" si="197"/>
        <v>8.39</v>
      </c>
      <c r="X381" s="70">
        <v>0</v>
      </c>
      <c r="Y381" s="70">
        <v>8.39</v>
      </c>
      <c r="Z381" s="70">
        <v>8.39</v>
      </c>
      <c r="AA381" s="79"/>
      <c r="AB381" s="80">
        <f t="shared" si="168"/>
        <v>0</v>
      </c>
    </row>
    <row r="382" spans="1:28" x14ac:dyDescent="0.25">
      <c r="A382" s="72" t="s">
        <v>16074</v>
      </c>
      <c r="B382" s="73" t="s">
        <v>21506</v>
      </c>
      <c r="C382" s="74" t="s">
        <v>15692</v>
      </c>
      <c r="D382" s="75">
        <v>0</v>
      </c>
      <c r="E382" s="70">
        <v>16.78</v>
      </c>
      <c r="F382" s="76">
        <f t="shared" si="189"/>
        <v>0</v>
      </c>
      <c r="G382" s="77"/>
      <c r="H382" s="70">
        <f t="shared" si="190"/>
        <v>0</v>
      </c>
      <c r="I382" s="70">
        <f t="shared" si="190"/>
        <v>16.78</v>
      </c>
      <c r="J382" s="70">
        <f t="shared" si="191"/>
        <v>16.78</v>
      </c>
      <c r="K382" s="70">
        <v>0</v>
      </c>
      <c r="L382" s="76">
        <f t="shared" si="192"/>
        <v>16.78</v>
      </c>
      <c r="N382" s="70">
        <v>0</v>
      </c>
      <c r="O382" s="70">
        <v>16.78</v>
      </c>
      <c r="P382" s="70">
        <f t="shared" si="193"/>
        <v>16.78</v>
      </c>
      <c r="Q382" s="64"/>
      <c r="R382" s="70">
        <f t="shared" si="194"/>
        <v>0</v>
      </c>
      <c r="S382" s="70">
        <f t="shared" si="194"/>
        <v>16.79</v>
      </c>
      <c r="T382" s="70">
        <f t="shared" si="195"/>
        <v>16.79</v>
      </c>
      <c r="U382" s="70">
        <f t="shared" si="196"/>
        <v>0</v>
      </c>
      <c r="V382" s="78">
        <f t="shared" si="197"/>
        <v>16.79</v>
      </c>
      <c r="X382" s="70">
        <v>0</v>
      </c>
      <c r="Y382" s="70">
        <v>16.79</v>
      </c>
      <c r="Z382" s="70">
        <v>16.79</v>
      </c>
      <c r="AA382" s="79"/>
      <c r="AB382" s="80">
        <f t="shared" si="168"/>
        <v>-9.9999999999980105E-3</v>
      </c>
    </row>
    <row r="383" spans="1:28" x14ac:dyDescent="0.25">
      <c r="A383" s="72" t="s">
        <v>16075</v>
      </c>
      <c r="B383" s="73" t="s">
        <v>21507</v>
      </c>
      <c r="C383" s="74" t="s">
        <v>15692</v>
      </c>
      <c r="D383" s="75">
        <v>0</v>
      </c>
      <c r="E383" s="70">
        <v>13.41</v>
      </c>
      <c r="F383" s="76">
        <f t="shared" si="189"/>
        <v>0</v>
      </c>
      <c r="G383" s="77"/>
      <c r="H383" s="70">
        <f t="shared" si="190"/>
        <v>0</v>
      </c>
      <c r="I383" s="70">
        <f t="shared" si="190"/>
        <v>13.41</v>
      </c>
      <c r="J383" s="70">
        <f t="shared" si="191"/>
        <v>13.41</v>
      </c>
      <c r="K383" s="70">
        <v>0</v>
      </c>
      <c r="L383" s="76">
        <f t="shared" si="192"/>
        <v>13.41</v>
      </c>
      <c r="N383" s="70">
        <v>0</v>
      </c>
      <c r="O383" s="70">
        <v>13.41</v>
      </c>
      <c r="P383" s="70">
        <f t="shared" si="193"/>
        <v>13.41</v>
      </c>
      <c r="Q383" s="64"/>
      <c r="R383" s="70">
        <f t="shared" si="194"/>
        <v>0</v>
      </c>
      <c r="S383" s="70">
        <f t="shared" si="194"/>
        <v>13.42</v>
      </c>
      <c r="T383" s="70">
        <f t="shared" si="195"/>
        <v>13.42</v>
      </c>
      <c r="U383" s="70">
        <f t="shared" si="196"/>
        <v>0</v>
      </c>
      <c r="V383" s="78">
        <f t="shared" si="197"/>
        <v>13.42</v>
      </c>
      <c r="X383" s="70">
        <v>0</v>
      </c>
      <c r="Y383" s="70">
        <v>13.42</v>
      </c>
      <c r="Z383" s="70">
        <v>13.42</v>
      </c>
      <c r="AA383" s="79"/>
      <c r="AB383" s="80">
        <f t="shared" si="168"/>
        <v>-9.9999999999997868E-3</v>
      </c>
    </row>
    <row r="384" spans="1:28" x14ac:dyDescent="0.25">
      <c r="A384" s="72" t="s">
        <v>16076</v>
      </c>
      <c r="B384" s="73" t="s">
        <v>21508</v>
      </c>
      <c r="C384" s="74" t="s">
        <v>15692</v>
      </c>
      <c r="D384" s="75">
        <v>0</v>
      </c>
      <c r="E384" s="70">
        <v>20.14</v>
      </c>
      <c r="F384" s="76">
        <f t="shared" si="189"/>
        <v>0</v>
      </c>
      <c r="G384" s="77"/>
      <c r="H384" s="70">
        <f t="shared" si="190"/>
        <v>0</v>
      </c>
      <c r="I384" s="70">
        <f t="shared" si="190"/>
        <v>20.14</v>
      </c>
      <c r="J384" s="70">
        <f t="shared" si="191"/>
        <v>20.14</v>
      </c>
      <c r="K384" s="70">
        <v>0</v>
      </c>
      <c r="L384" s="76">
        <f t="shared" si="192"/>
        <v>20.14</v>
      </c>
      <c r="N384" s="70">
        <v>0</v>
      </c>
      <c r="O384" s="70">
        <v>20.14</v>
      </c>
      <c r="P384" s="70">
        <f t="shared" si="193"/>
        <v>20.14</v>
      </c>
      <c r="Q384" s="64"/>
      <c r="R384" s="70">
        <f t="shared" si="194"/>
        <v>0</v>
      </c>
      <c r="S384" s="70">
        <f t="shared" si="194"/>
        <v>20.13</v>
      </c>
      <c r="T384" s="70">
        <f t="shared" si="195"/>
        <v>20.13</v>
      </c>
      <c r="U384" s="70">
        <f t="shared" si="196"/>
        <v>0</v>
      </c>
      <c r="V384" s="78">
        <f t="shared" si="197"/>
        <v>20.13</v>
      </c>
      <c r="X384" s="70">
        <v>0</v>
      </c>
      <c r="Y384" s="70">
        <v>20.13</v>
      </c>
      <c r="Z384" s="70">
        <v>20.13</v>
      </c>
      <c r="AA384" s="79"/>
      <c r="AB384" s="80">
        <f t="shared" si="168"/>
        <v>1.0000000000001563E-2</v>
      </c>
    </row>
    <row r="385" spans="1:28" ht="22.5" x14ac:dyDescent="0.25">
      <c r="A385" s="72" t="s">
        <v>16077</v>
      </c>
      <c r="B385" s="73" t="s">
        <v>21509</v>
      </c>
      <c r="C385" s="74" t="s">
        <v>15692</v>
      </c>
      <c r="D385" s="75">
        <v>0</v>
      </c>
      <c r="E385" s="70">
        <v>16.78</v>
      </c>
      <c r="F385" s="76">
        <f t="shared" si="189"/>
        <v>0</v>
      </c>
      <c r="G385" s="77"/>
      <c r="H385" s="70">
        <f t="shared" si="190"/>
        <v>0</v>
      </c>
      <c r="I385" s="70">
        <f t="shared" si="190"/>
        <v>16.78</v>
      </c>
      <c r="J385" s="70">
        <f t="shared" si="191"/>
        <v>16.78</v>
      </c>
      <c r="K385" s="70">
        <v>0</v>
      </c>
      <c r="L385" s="76">
        <f t="shared" si="192"/>
        <v>16.78</v>
      </c>
      <c r="N385" s="70">
        <v>0</v>
      </c>
      <c r="O385" s="70">
        <v>16.78</v>
      </c>
      <c r="P385" s="70">
        <f t="shared" si="193"/>
        <v>16.78</v>
      </c>
      <c r="Q385" s="64"/>
      <c r="R385" s="70">
        <f t="shared" si="194"/>
        <v>0</v>
      </c>
      <c r="S385" s="70">
        <f t="shared" si="194"/>
        <v>16.79</v>
      </c>
      <c r="T385" s="70">
        <f t="shared" si="195"/>
        <v>16.79</v>
      </c>
      <c r="U385" s="70">
        <f t="shared" si="196"/>
        <v>0</v>
      </c>
      <c r="V385" s="78">
        <f t="shared" si="197"/>
        <v>16.79</v>
      </c>
      <c r="X385" s="70">
        <v>0</v>
      </c>
      <c r="Y385" s="70">
        <v>16.79</v>
      </c>
      <c r="Z385" s="70">
        <v>16.79</v>
      </c>
      <c r="AA385" s="79"/>
      <c r="AB385" s="80">
        <f t="shared" si="168"/>
        <v>-9.9999999999980105E-3</v>
      </c>
    </row>
    <row r="386" spans="1:28" x14ac:dyDescent="0.25">
      <c r="A386" s="72" t="s">
        <v>16078</v>
      </c>
      <c r="B386" s="73" t="s">
        <v>21510</v>
      </c>
      <c r="C386" s="74" t="s">
        <v>15692</v>
      </c>
      <c r="D386" s="75">
        <v>0</v>
      </c>
      <c r="E386" s="70">
        <v>33.549999999999997</v>
      </c>
      <c r="F386" s="76">
        <f t="shared" si="189"/>
        <v>0</v>
      </c>
      <c r="G386" s="77"/>
      <c r="H386" s="70">
        <f t="shared" si="190"/>
        <v>0</v>
      </c>
      <c r="I386" s="70">
        <f t="shared" si="190"/>
        <v>33.549999999999997</v>
      </c>
      <c r="J386" s="70">
        <f t="shared" si="191"/>
        <v>33.549999999999997</v>
      </c>
      <c r="K386" s="70">
        <v>0</v>
      </c>
      <c r="L386" s="76">
        <f t="shared" si="192"/>
        <v>33.549999999999997</v>
      </c>
      <c r="N386" s="70">
        <v>0</v>
      </c>
      <c r="O386" s="70">
        <v>33.549999999999997</v>
      </c>
      <c r="P386" s="70">
        <f t="shared" si="193"/>
        <v>33.549999999999997</v>
      </c>
      <c r="Q386" s="64"/>
      <c r="R386" s="70">
        <f t="shared" si="194"/>
        <v>0</v>
      </c>
      <c r="S386" s="70">
        <f t="shared" si="194"/>
        <v>33.549999999999997</v>
      </c>
      <c r="T386" s="70">
        <f t="shared" si="195"/>
        <v>33.549999999999997</v>
      </c>
      <c r="U386" s="70">
        <f t="shared" si="196"/>
        <v>0</v>
      </c>
      <c r="V386" s="78">
        <f t="shared" si="197"/>
        <v>33.549999999999997</v>
      </c>
      <c r="X386" s="70">
        <v>0</v>
      </c>
      <c r="Y386" s="70">
        <v>33.549999999999997</v>
      </c>
      <c r="Z386" s="70">
        <v>33.549999999999997</v>
      </c>
      <c r="AA386" s="79"/>
      <c r="AB386" s="80">
        <f t="shared" si="168"/>
        <v>0</v>
      </c>
    </row>
    <row r="387" spans="1:28" ht="22.5" x14ac:dyDescent="0.25">
      <c r="A387" s="72" t="s">
        <v>16079</v>
      </c>
      <c r="B387" s="73" t="s">
        <v>21511</v>
      </c>
      <c r="C387" s="74" t="s">
        <v>15692</v>
      </c>
      <c r="D387" s="75">
        <v>0</v>
      </c>
      <c r="E387" s="70">
        <v>50.33</v>
      </c>
      <c r="F387" s="76">
        <f t="shared" si="189"/>
        <v>0</v>
      </c>
      <c r="G387" s="77"/>
      <c r="H387" s="70">
        <f t="shared" si="190"/>
        <v>0</v>
      </c>
      <c r="I387" s="70">
        <f t="shared" si="190"/>
        <v>50.33</v>
      </c>
      <c r="J387" s="70">
        <f t="shared" si="191"/>
        <v>50.33</v>
      </c>
      <c r="K387" s="70">
        <v>0</v>
      </c>
      <c r="L387" s="76">
        <f t="shared" si="192"/>
        <v>50.33</v>
      </c>
      <c r="N387" s="70">
        <v>0</v>
      </c>
      <c r="O387" s="70">
        <v>50.33</v>
      </c>
      <c r="P387" s="70">
        <f t="shared" si="193"/>
        <v>50.33</v>
      </c>
      <c r="Q387" s="64"/>
      <c r="R387" s="70">
        <f t="shared" si="194"/>
        <v>0</v>
      </c>
      <c r="S387" s="70">
        <f t="shared" si="194"/>
        <v>50.34</v>
      </c>
      <c r="T387" s="70">
        <f t="shared" si="195"/>
        <v>50.34</v>
      </c>
      <c r="U387" s="70">
        <f t="shared" si="196"/>
        <v>0</v>
      </c>
      <c r="V387" s="78">
        <f t="shared" si="197"/>
        <v>50.34</v>
      </c>
      <c r="X387" s="70">
        <v>0</v>
      </c>
      <c r="Y387" s="70">
        <v>50.34</v>
      </c>
      <c r="Z387" s="70">
        <v>50.34</v>
      </c>
      <c r="AA387" s="79"/>
      <c r="AB387" s="80">
        <f t="shared" si="168"/>
        <v>-1.0000000000005116E-2</v>
      </c>
    </row>
    <row r="388" spans="1:28" x14ac:dyDescent="0.25">
      <c r="A388" s="72" t="s">
        <v>16080</v>
      </c>
      <c r="B388" s="73" t="s">
        <v>21512</v>
      </c>
      <c r="C388" s="74" t="s">
        <v>15692</v>
      </c>
      <c r="D388" s="75">
        <v>0</v>
      </c>
      <c r="E388" s="70">
        <v>94.39</v>
      </c>
      <c r="F388" s="76">
        <f t="shared" si="189"/>
        <v>0</v>
      </c>
      <c r="G388" s="77"/>
      <c r="H388" s="70">
        <f t="shared" si="190"/>
        <v>0</v>
      </c>
      <c r="I388" s="70">
        <f t="shared" si="190"/>
        <v>94.39</v>
      </c>
      <c r="J388" s="70">
        <f t="shared" si="191"/>
        <v>94.39</v>
      </c>
      <c r="K388" s="70">
        <v>0</v>
      </c>
      <c r="L388" s="76">
        <f t="shared" si="192"/>
        <v>94.39</v>
      </c>
      <c r="N388" s="70">
        <v>0</v>
      </c>
      <c r="O388" s="70">
        <v>94.39</v>
      </c>
      <c r="P388" s="70">
        <f t="shared" si="193"/>
        <v>94.39</v>
      </c>
      <c r="Q388" s="64"/>
      <c r="R388" s="70">
        <f t="shared" si="194"/>
        <v>0</v>
      </c>
      <c r="S388" s="70">
        <f t="shared" si="194"/>
        <v>94.4</v>
      </c>
      <c r="T388" s="70">
        <f t="shared" si="195"/>
        <v>94.4</v>
      </c>
      <c r="U388" s="70">
        <f t="shared" si="196"/>
        <v>0</v>
      </c>
      <c r="V388" s="78">
        <f t="shared" si="197"/>
        <v>94.4</v>
      </c>
      <c r="X388" s="70">
        <v>0</v>
      </c>
      <c r="Y388" s="70">
        <v>94.4</v>
      </c>
      <c r="Z388" s="70">
        <v>94.4</v>
      </c>
      <c r="AA388" s="79"/>
      <c r="AB388" s="80">
        <f t="shared" si="168"/>
        <v>-1.0000000000005116E-2</v>
      </c>
    </row>
    <row r="389" spans="1:28" ht="22.5" x14ac:dyDescent="0.25">
      <c r="A389" s="72" t="s">
        <v>16081</v>
      </c>
      <c r="B389" s="73" t="s">
        <v>21513</v>
      </c>
      <c r="C389" s="74" t="s">
        <v>15692</v>
      </c>
      <c r="D389" s="75">
        <v>0</v>
      </c>
      <c r="E389" s="70">
        <v>25.15</v>
      </c>
      <c r="F389" s="76">
        <f t="shared" si="189"/>
        <v>0</v>
      </c>
      <c r="G389" s="77"/>
      <c r="H389" s="70">
        <f t="shared" si="190"/>
        <v>0</v>
      </c>
      <c r="I389" s="70">
        <f t="shared" si="190"/>
        <v>25.15</v>
      </c>
      <c r="J389" s="70">
        <f t="shared" si="191"/>
        <v>25.15</v>
      </c>
      <c r="K389" s="70">
        <v>0</v>
      </c>
      <c r="L389" s="76">
        <f t="shared" si="192"/>
        <v>25.15</v>
      </c>
      <c r="N389" s="70">
        <v>0</v>
      </c>
      <c r="O389" s="70">
        <v>25.15</v>
      </c>
      <c r="P389" s="70">
        <f t="shared" si="193"/>
        <v>25.15</v>
      </c>
      <c r="Q389" s="64"/>
      <c r="R389" s="70">
        <f t="shared" si="194"/>
        <v>0</v>
      </c>
      <c r="S389" s="70">
        <f t="shared" si="194"/>
        <v>25.16</v>
      </c>
      <c r="T389" s="70">
        <f t="shared" si="195"/>
        <v>25.16</v>
      </c>
      <c r="U389" s="70">
        <f t="shared" si="196"/>
        <v>0</v>
      </c>
      <c r="V389" s="78">
        <f t="shared" si="197"/>
        <v>25.16</v>
      </c>
      <c r="X389" s="70">
        <v>0</v>
      </c>
      <c r="Y389" s="70">
        <v>25.16</v>
      </c>
      <c r="Z389" s="70">
        <v>25.16</v>
      </c>
      <c r="AA389" s="79"/>
      <c r="AB389" s="80">
        <f t="shared" si="168"/>
        <v>-1.0000000000001563E-2</v>
      </c>
    </row>
    <row r="390" spans="1:28" x14ac:dyDescent="0.25">
      <c r="A390" s="72" t="s">
        <v>16082</v>
      </c>
      <c r="B390" s="73" t="s">
        <v>21514</v>
      </c>
      <c r="C390" s="74" t="s">
        <v>15692</v>
      </c>
      <c r="D390" s="75">
        <v>0</v>
      </c>
      <c r="E390" s="70">
        <v>6.82</v>
      </c>
      <c r="F390" s="76">
        <f t="shared" si="189"/>
        <v>0</v>
      </c>
      <c r="G390" s="77"/>
      <c r="H390" s="70">
        <f t="shared" si="190"/>
        <v>0</v>
      </c>
      <c r="I390" s="70">
        <f t="shared" si="190"/>
        <v>6.82</v>
      </c>
      <c r="J390" s="70">
        <f t="shared" si="191"/>
        <v>6.82</v>
      </c>
      <c r="K390" s="70">
        <v>0</v>
      </c>
      <c r="L390" s="76">
        <f t="shared" si="192"/>
        <v>6.82</v>
      </c>
      <c r="N390" s="70">
        <v>0</v>
      </c>
      <c r="O390" s="70">
        <v>6.82</v>
      </c>
      <c r="P390" s="70">
        <f t="shared" si="193"/>
        <v>6.82</v>
      </c>
      <c r="Q390" s="64"/>
      <c r="R390" s="70">
        <f t="shared" si="194"/>
        <v>0</v>
      </c>
      <c r="S390" s="70">
        <f t="shared" si="194"/>
        <v>6.83</v>
      </c>
      <c r="T390" s="70">
        <f t="shared" si="195"/>
        <v>6.83</v>
      </c>
      <c r="U390" s="70">
        <f t="shared" si="196"/>
        <v>0</v>
      </c>
      <c r="V390" s="78">
        <f t="shared" si="197"/>
        <v>6.83</v>
      </c>
      <c r="X390" s="70">
        <v>0</v>
      </c>
      <c r="Y390" s="70">
        <v>6.83</v>
      </c>
      <c r="Z390" s="70">
        <v>6.83</v>
      </c>
      <c r="AA390" s="79"/>
      <c r="AB390" s="80">
        <f t="shared" si="168"/>
        <v>-9.9999999999997868E-3</v>
      </c>
    </row>
    <row r="391" spans="1:28" ht="22.5" x14ac:dyDescent="0.25">
      <c r="A391" s="72" t="s">
        <v>16083</v>
      </c>
      <c r="B391" s="73" t="s">
        <v>21515</v>
      </c>
      <c r="C391" s="74" t="s">
        <v>15692</v>
      </c>
      <c r="D391" s="75">
        <v>0</v>
      </c>
      <c r="E391" s="70">
        <v>13.37</v>
      </c>
      <c r="F391" s="76">
        <f t="shared" si="189"/>
        <v>0</v>
      </c>
      <c r="G391" s="77"/>
      <c r="H391" s="70">
        <f t="shared" si="190"/>
        <v>0</v>
      </c>
      <c r="I391" s="70">
        <f t="shared" si="190"/>
        <v>13.37</v>
      </c>
      <c r="J391" s="70">
        <f t="shared" si="191"/>
        <v>13.37</v>
      </c>
      <c r="K391" s="70">
        <v>0</v>
      </c>
      <c r="L391" s="76">
        <f t="shared" si="192"/>
        <v>13.37</v>
      </c>
      <c r="N391" s="70">
        <v>0</v>
      </c>
      <c r="O391" s="70">
        <v>13.37</v>
      </c>
      <c r="P391" s="70">
        <f t="shared" si="193"/>
        <v>13.37</v>
      </c>
      <c r="Q391" s="64"/>
      <c r="R391" s="70">
        <f t="shared" si="194"/>
        <v>0</v>
      </c>
      <c r="S391" s="70">
        <f t="shared" si="194"/>
        <v>13.37</v>
      </c>
      <c r="T391" s="70">
        <f t="shared" si="195"/>
        <v>13.37</v>
      </c>
      <c r="U391" s="70">
        <f t="shared" si="196"/>
        <v>0</v>
      </c>
      <c r="V391" s="78">
        <f t="shared" si="197"/>
        <v>13.37</v>
      </c>
      <c r="X391" s="70">
        <v>0</v>
      </c>
      <c r="Y391" s="70">
        <v>13.37</v>
      </c>
      <c r="Z391" s="70">
        <v>13.37</v>
      </c>
      <c r="AA391" s="79"/>
      <c r="AB391" s="80">
        <f t="shared" si="168"/>
        <v>0</v>
      </c>
    </row>
    <row r="392" spans="1:28" x14ac:dyDescent="0.25">
      <c r="A392" s="72" t="s">
        <v>16084</v>
      </c>
      <c r="B392" s="73" t="s">
        <v>21516</v>
      </c>
      <c r="C392" s="74" t="s">
        <v>15747</v>
      </c>
      <c r="D392" s="75">
        <v>0</v>
      </c>
      <c r="E392" s="70">
        <v>4.0299999999999994</v>
      </c>
      <c r="F392" s="76">
        <f t="shared" si="189"/>
        <v>0</v>
      </c>
      <c r="G392" s="77"/>
      <c r="H392" s="70">
        <f t="shared" si="190"/>
        <v>0</v>
      </c>
      <c r="I392" s="70">
        <f t="shared" si="190"/>
        <v>4.03</v>
      </c>
      <c r="J392" s="70">
        <f t="shared" si="191"/>
        <v>4.03</v>
      </c>
      <c r="K392" s="70">
        <v>0</v>
      </c>
      <c r="L392" s="76">
        <f t="shared" si="192"/>
        <v>4.03</v>
      </c>
      <c r="N392" s="70">
        <v>0</v>
      </c>
      <c r="O392" s="70">
        <v>4.0299999999999994</v>
      </c>
      <c r="P392" s="70">
        <f t="shared" si="193"/>
        <v>4.0299999999999994</v>
      </c>
      <c r="Q392" s="64"/>
      <c r="R392" s="70">
        <f t="shared" si="194"/>
        <v>0</v>
      </c>
      <c r="S392" s="70">
        <f t="shared" si="194"/>
        <v>4.0199999999999996</v>
      </c>
      <c r="T392" s="70">
        <f t="shared" si="195"/>
        <v>4.0199999999999996</v>
      </c>
      <c r="U392" s="70">
        <f t="shared" si="196"/>
        <v>0</v>
      </c>
      <c r="V392" s="78">
        <f t="shared" si="197"/>
        <v>4.0199999999999996</v>
      </c>
      <c r="X392" s="70">
        <v>0</v>
      </c>
      <c r="Y392" s="70">
        <v>4.0199999999999996</v>
      </c>
      <c r="Z392" s="70">
        <v>4.0199999999999996</v>
      </c>
      <c r="AA392" s="79"/>
      <c r="AB392" s="80">
        <f t="shared" si="168"/>
        <v>9.9999999999997868E-3</v>
      </c>
    </row>
    <row r="393" spans="1:28" ht="22.5" x14ac:dyDescent="0.25">
      <c r="A393" s="72" t="s">
        <v>16085</v>
      </c>
      <c r="B393" s="73" t="s">
        <v>21517</v>
      </c>
      <c r="C393" s="74" t="s">
        <v>15747</v>
      </c>
      <c r="D393" s="75">
        <v>0</v>
      </c>
      <c r="E393" s="70">
        <v>2</v>
      </c>
      <c r="F393" s="76">
        <f t="shared" si="189"/>
        <v>0</v>
      </c>
      <c r="G393" s="77"/>
      <c r="H393" s="70">
        <f t="shared" si="190"/>
        <v>0</v>
      </c>
      <c r="I393" s="70">
        <f t="shared" si="190"/>
        <v>2</v>
      </c>
      <c r="J393" s="70">
        <f t="shared" si="191"/>
        <v>2</v>
      </c>
      <c r="K393" s="70">
        <v>0</v>
      </c>
      <c r="L393" s="76">
        <f t="shared" si="192"/>
        <v>2</v>
      </c>
      <c r="N393" s="70">
        <v>0</v>
      </c>
      <c r="O393" s="70">
        <v>2</v>
      </c>
      <c r="P393" s="70">
        <f t="shared" si="193"/>
        <v>2</v>
      </c>
      <c r="Q393" s="64"/>
      <c r="R393" s="70">
        <f t="shared" si="194"/>
        <v>0</v>
      </c>
      <c r="S393" s="70">
        <f t="shared" si="194"/>
        <v>2.0099999999999998</v>
      </c>
      <c r="T393" s="70">
        <f t="shared" si="195"/>
        <v>2.0099999999999998</v>
      </c>
      <c r="U393" s="70">
        <f t="shared" si="196"/>
        <v>0</v>
      </c>
      <c r="V393" s="78">
        <f t="shared" si="197"/>
        <v>2.0099999999999998</v>
      </c>
      <c r="X393" s="70">
        <v>0</v>
      </c>
      <c r="Y393" s="70">
        <v>2.0099999999999998</v>
      </c>
      <c r="Z393" s="70">
        <v>2.0099999999999998</v>
      </c>
      <c r="AA393" s="79"/>
      <c r="AB393" s="80">
        <f t="shared" si="168"/>
        <v>-9.9999999999997868E-3</v>
      </c>
    </row>
    <row r="394" spans="1:28" x14ac:dyDescent="0.25">
      <c r="A394" s="72" t="s">
        <v>16086</v>
      </c>
      <c r="B394" s="73" t="s">
        <v>21518</v>
      </c>
      <c r="C394" s="74" t="s">
        <v>15747</v>
      </c>
      <c r="D394" s="75">
        <v>0</v>
      </c>
      <c r="E394" s="70">
        <v>3.3499999999999996</v>
      </c>
      <c r="F394" s="76">
        <f t="shared" si="189"/>
        <v>0</v>
      </c>
      <c r="G394" s="77"/>
      <c r="H394" s="70">
        <f t="shared" si="190"/>
        <v>0</v>
      </c>
      <c r="I394" s="70">
        <f t="shared" si="190"/>
        <v>3.35</v>
      </c>
      <c r="J394" s="70">
        <f t="shared" si="191"/>
        <v>3.35</v>
      </c>
      <c r="K394" s="70">
        <v>0</v>
      </c>
      <c r="L394" s="76">
        <f t="shared" si="192"/>
        <v>3.35</v>
      </c>
      <c r="N394" s="70">
        <v>0</v>
      </c>
      <c r="O394" s="70">
        <v>3.3499999999999996</v>
      </c>
      <c r="P394" s="70">
        <f t="shared" si="193"/>
        <v>3.3499999999999996</v>
      </c>
      <c r="Q394" s="64"/>
      <c r="R394" s="70">
        <f t="shared" si="194"/>
        <v>0</v>
      </c>
      <c r="S394" s="70">
        <f t="shared" si="194"/>
        <v>3.36</v>
      </c>
      <c r="T394" s="70">
        <f t="shared" si="195"/>
        <v>3.36</v>
      </c>
      <c r="U394" s="70">
        <f t="shared" si="196"/>
        <v>0</v>
      </c>
      <c r="V394" s="78">
        <f t="shared" si="197"/>
        <v>3.36</v>
      </c>
      <c r="X394" s="70">
        <v>0</v>
      </c>
      <c r="Y394" s="70">
        <v>3.36</v>
      </c>
      <c r="Z394" s="70">
        <v>3.36</v>
      </c>
      <c r="AA394" s="79"/>
      <c r="AB394" s="80">
        <f t="shared" ref="AB394:AB457" si="198">P394-Z394</f>
        <v>-1.0000000000000231E-2</v>
      </c>
    </row>
    <row r="395" spans="1:28" x14ac:dyDescent="0.25">
      <c r="A395" s="72" t="s">
        <v>16087</v>
      </c>
      <c r="B395" s="73" t="s">
        <v>21519</v>
      </c>
      <c r="C395" s="74" t="s">
        <v>15747</v>
      </c>
      <c r="D395" s="75">
        <v>0</v>
      </c>
      <c r="E395" s="70">
        <v>1.67</v>
      </c>
      <c r="F395" s="76">
        <f t="shared" si="189"/>
        <v>0</v>
      </c>
      <c r="G395" s="77"/>
      <c r="H395" s="70">
        <f t="shared" si="190"/>
        <v>0</v>
      </c>
      <c r="I395" s="70">
        <f t="shared" si="190"/>
        <v>1.67</v>
      </c>
      <c r="J395" s="70">
        <f t="shared" si="191"/>
        <v>1.67</v>
      </c>
      <c r="K395" s="70">
        <v>0</v>
      </c>
      <c r="L395" s="76">
        <f t="shared" si="192"/>
        <v>1.67</v>
      </c>
      <c r="N395" s="70">
        <v>0</v>
      </c>
      <c r="O395" s="70">
        <v>1.67</v>
      </c>
      <c r="P395" s="70">
        <f t="shared" si="193"/>
        <v>1.67</v>
      </c>
      <c r="Q395" s="64"/>
      <c r="R395" s="70">
        <f t="shared" si="194"/>
        <v>0</v>
      </c>
      <c r="S395" s="70">
        <f t="shared" si="194"/>
        <v>1.67</v>
      </c>
      <c r="T395" s="70">
        <f t="shared" si="195"/>
        <v>1.67</v>
      </c>
      <c r="U395" s="70">
        <f t="shared" si="196"/>
        <v>0</v>
      </c>
      <c r="V395" s="78">
        <f t="shared" si="197"/>
        <v>1.67</v>
      </c>
      <c r="X395" s="70">
        <v>0</v>
      </c>
      <c r="Y395" s="70">
        <v>1.67</v>
      </c>
      <c r="Z395" s="70">
        <v>1.67</v>
      </c>
      <c r="AA395" s="79"/>
      <c r="AB395" s="80">
        <f t="shared" si="198"/>
        <v>0</v>
      </c>
    </row>
    <row r="396" spans="1:28" x14ac:dyDescent="0.25">
      <c r="A396" s="72" t="s">
        <v>16088</v>
      </c>
      <c r="B396" s="73" t="s">
        <v>21520</v>
      </c>
      <c r="C396" s="74" t="s">
        <v>15747</v>
      </c>
      <c r="D396" s="75">
        <v>0</v>
      </c>
      <c r="E396" s="70">
        <v>23.61</v>
      </c>
      <c r="F396" s="76">
        <f t="shared" si="189"/>
        <v>0</v>
      </c>
      <c r="G396" s="77"/>
      <c r="H396" s="70">
        <f t="shared" si="190"/>
        <v>0</v>
      </c>
      <c r="I396" s="70">
        <f t="shared" si="190"/>
        <v>23.61</v>
      </c>
      <c r="J396" s="70">
        <f t="shared" si="191"/>
        <v>23.61</v>
      </c>
      <c r="K396" s="70">
        <v>0</v>
      </c>
      <c r="L396" s="76">
        <f t="shared" si="192"/>
        <v>23.61</v>
      </c>
      <c r="N396" s="70">
        <v>0</v>
      </c>
      <c r="O396" s="70">
        <v>23.61</v>
      </c>
      <c r="P396" s="70">
        <f t="shared" si="193"/>
        <v>23.61</v>
      </c>
      <c r="Q396" s="64"/>
      <c r="R396" s="70">
        <f t="shared" si="194"/>
        <v>0</v>
      </c>
      <c r="S396" s="70">
        <f t="shared" si="194"/>
        <v>23.61</v>
      </c>
      <c r="T396" s="70">
        <f t="shared" si="195"/>
        <v>23.61</v>
      </c>
      <c r="U396" s="70">
        <f t="shared" si="196"/>
        <v>0</v>
      </c>
      <c r="V396" s="78">
        <f t="shared" si="197"/>
        <v>23.61</v>
      </c>
      <c r="X396" s="70">
        <v>0</v>
      </c>
      <c r="Y396" s="70">
        <v>23.61</v>
      </c>
      <c r="Z396" s="70">
        <v>23.61</v>
      </c>
      <c r="AA396" s="79"/>
      <c r="AB396" s="80">
        <f t="shared" si="198"/>
        <v>0</v>
      </c>
    </row>
    <row r="397" spans="1:28" x14ac:dyDescent="0.25">
      <c r="A397" s="72" t="s">
        <v>16089</v>
      </c>
      <c r="B397" s="73" t="s">
        <v>21521</v>
      </c>
      <c r="C397" s="74" t="s">
        <v>15747</v>
      </c>
      <c r="D397" s="75">
        <v>0</v>
      </c>
      <c r="E397" s="70">
        <v>6.7299999999999995</v>
      </c>
      <c r="F397" s="76">
        <f t="shared" si="189"/>
        <v>0</v>
      </c>
      <c r="G397" s="77"/>
      <c r="H397" s="70">
        <f t="shared" si="190"/>
        <v>0</v>
      </c>
      <c r="I397" s="70">
        <f t="shared" si="190"/>
        <v>6.73</v>
      </c>
      <c r="J397" s="70">
        <f t="shared" si="191"/>
        <v>6.73</v>
      </c>
      <c r="K397" s="70">
        <v>0</v>
      </c>
      <c r="L397" s="76">
        <f t="shared" si="192"/>
        <v>6.73</v>
      </c>
      <c r="N397" s="70">
        <v>0</v>
      </c>
      <c r="O397" s="70">
        <v>6.7299999999999995</v>
      </c>
      <c r="P397" s="70">
        <f t="shared" si="193"/>
        <v>6.7299999999999995</v>
      </c>
      <c r="Q397" s="64"/>
      <c r="R397" s="70">
        <f t="shared" si="194"/>
        <v>0</v>
      </c>
      <c r="S397" s="70">
        <f t="shared" si="194"/>
        <v>6.71</v>
      </c>
      <c r="T397" s="70">
        <f t="shared" si="195"/>
        <v>6.71</v>
      </c>
      <c r="U397" s="70">
        <f t="shared" si="196"/>
        <v>0</v>
      </c>
      <c r="V397" s="78">
        <f t="shared" si="197"/>
        <v>6.71</v>
      </c>
      <c r="X397" s="70">
        <v>0</v>
      </c>
      <c r="Y397" s="70">
        <v>6.71</v>
      </c>
      <c r="Z397" s="70">
        <v>6.71</v>
      </c>
      <c r="AA397" s="79"/>
      <c r="AB397" s="80">
        <f t="shared" si="198"/>
        <v>1.9999999999999574E-2</v>
      </c>
    </row>
    <row r="398" spans="1:28" x14ac:dyDescent="0.25">
      <c r="A398" s="72" t="s">
        <v>16090</v>
      </c>
      <c r="B398" s="73" t="s">
        <v>21522</v>
      </c>
      <c r="C398" s="74" t="s">
        <v>15692</v>
      </c>
      <c r="D398" s="75">
        <v>0</v>
      </c>
      <c r="E398" s="70">
        <v>33.549999999999997</v>
      </c>
      <c r="F398" s="76">
        <f t="shared" si="189"/>
        <v>0</v>
      </c>
      <c r="G398" s="77"/>
      <c r="H398" s="70">
        <f t="shared" si="190"/>
        <v>0</v>
      </c>
      <c r="I398" s="70">
        <f t="shared" si="190"/>
        <v>33.549999999999997</v>
      </c>
      <c r="J398" s="70">
        <f t="shared" si="191"/>
        <v>33.549999999999997</v>
      </c>
      <c r="K398" s="70">
        <v>0</v>
      </c>
      <c r="L398" s="76">
        <f t="shared" si="192"/>
        <v>33.549999999999997</v>
      </c>
      <c r="N398" s="70">
        <v>0</v>
      </c>
      <c r="O398" s="70">
        <v>33.549999999999997</v>
      </c>
      <c r="P398" s="70">
        <f t="shared" si="193"/>
        <v>33.549999999999997</v>
      </c>
      <c r="Q398" s="64"/>
      <c r="R398" s="70">
        <f t="shared" si="194"/>
        <v>0</v>
      </c>
      <c r="S398" s="70">
        <f t="shared" si="194"/>
        <v>33.549999999999997</v>
      </c>
      <c r="T398" s="70">
        <f t="shared" si="195"/>
        <v>33.549999999999997</v>
      </c>
      <c r="U398" s="70">
        <f t="shared" si="196"/>
        <v>0</v>
      </c>
      <c r="V398" s="78">
        <f t="shared" si="197"/>
        <v>33.549999999999997</v>
      </c>
      <c r="X398" s="70">
        <v>0</v>
      </c>
      <c r="Y398" s="70">
        <v>33.549999999999997</v>
      </c>
      <c r="Z398" s="70">
        <v>33.549999999999997</v>
      </c>
      <c r="AA398" s="79"/>
      <c r="AB398" s="80">
        <f t="shared" si="198"/>
        <v>0</v>
      </c>
    </row>
    <row r="399" spans="1:28" x14ac:dyDescent="0.25">
      <c r="A399" s="72" t="s">
        <v>16091</v>
      </c>
      <c r="B399" s="73" t="s">
        <v>21523</v>
      </c>
      <c r="C399" s="74" t="s">
        <v>15692</v>
      </c>
      <c r="D399" s="75">
        <v>0</v>
      </c>
      <c r="E399" s="70">
        <v>6.7299999999999995</v>
      </c>
      <c r="F399" s="76">
        <f t="shared" si="189"/>
        <v>0</v>
      </c>
      <c r="G399" s="77"/>
      <c r="H399" s="70">
        <f t="shared" si="190"/>
        <v>0</v>
      </c>
      <c r="I399" s="70">
        <f t="shared" si="190"/>
        <v>6.73</v>
      </c>
      <c r="J399" s="70">
        <f t="shared" si="191"/>
        <v>6.73</v>
      </c>
      <c r="K399" s="70">
        <v>0</v>
      </c>
      <c r="L399" s="76">
        <f t="shared" si="192"/>
        <v>6.73</v>
      </c>
      <c r="N399" s="70">
        <v>0</v>
      </c>
      <c r="O399" s="70">
        <v>6.7299999999999995</v>
      </c>
      <c r="P399" s="70">
        <f t="shared" si="193"/>
        <v>6.7299999999999995</v>
      </c>
      <c r="Q399" s="64"/>
      <c r="R399" s="70">
        <f t="shared" si="194"/>
        <v>0</v>
      </c>
      <c r="S399" s="70">
        <f t="shared" si="194"/>
        <v>6.71</v>
      </c>
      <c r="T399" s="70">
        <f t="shared" si="195"/>
        <v>6.71</v>
      </c>
      <c r="U399" s="70">
        <f t="shared" si="196"/>
        <v>0</v>
      </c>
      <c r="V399" s="78">
        <f t="shared" si="197"/>
        <v>6.71</v>
      </c>
      <c r="X399" s="70">
        <v>0</v>
      </c>
      <c r="Y399" s="70">
        <v>6.71</v>
      </c>
      <c r="Z399" s="70">
        <v>6.71</v>
      </c>
      <c r="AA399" s="79"/>
      <c r="AB399" s="80">
        <f t="shared" si="198"/>
        <v>1.9999999999999574E-2</v>
      </c>
    </row>
    <row r="400" spans="1:28" x14ac:dyDescent="0.25">
      <c r="A400" s="72" t="s">
        <v>16092</v>
      </c>
      <c r="B400" s="73" t="s">
        <v>21524</v>
      </c>
      <c r="C400" s="74" t="s">
        <v>15692</v>
      </c>
      <c r="D400" s="75">
        <v>0</v>
      </c>
      <c r="E400" s="70">
        <v>50.33</v>
      </c>
      <c r="F400" s="76">
        <f t="shared" si="189"/>
        <v>0</v>
      </c>
      <c r="G400" s="77"/>
      <c r="H400" s="70">
        <f t="shared" si="190"/>
        <v>0</v>
      </c>
      <c r="I400" s="70">
        <f t="shared" si="190"/>
        <v>50.33</v>
      </c>
      <c r="J400" s="70">
        <f t="shared" si="191"/>
        <v>50.33</v>
      </c>
      <c r="K400" s="70">
        <v>0</v>
      </c>
      <c r="L400" s="76">
        <f t="shared" si="192"/>
        <v>50.33</v>
      </c>
      <c r="N400" s="70">
        <v>0</v>
      </c>
      <c r="O400" s="70">
        <v>50.33</v>
      </c>
      <c r="P400" s="70">
        <f t="shared" si="193"/>
        <v>50.33</v>
      </c>
      <c r="Q400" s="64"/>
      <c r="R400" s="70">
        <f t="shared" si="194"/>
        <v>0</v>
      </c>
      <c r="S400" s="70">
        <f t="shared" si="194"/>
        <v>50.34</v>
      </c>
      <c r="T400" s="70">
        <f t="shared" si="195"/>
        <v>50.34</v>
      </c>
      <c r="U400" s="70">
        <f t="shared" si="196"/>
        <v>0</v>
      </c>
      <c r="V400" s="78">
        <f t="shared" si="197"/>
        <v>50.34</v>
      </c>
      <c r="X400" s="70">
        <v>0</v>
      </c>
      <c r="Y400" s="70">
        <v>50.34</v>
      </c>
      <c r="Z400" s="70">
        <v>50.34</v>
      </c>
      <c r="AA400" s="79"/>
      <c r="AB400" s="80">
        <f t="shared" si="198"/>
        <v>-1.0000000000005116E-2</v>
      </c>
    </row>
    <row r="401" spans="1:28" x14ac:dyDescent="0.25">
      <c r="A401" s="72" t="s">
        <v>16093</v>
      </c>
      <c r="B401" s="73" t="s">
        <v>21525</v>
      </c>
      <c r="C401" s="74" t="s">
        <v>15692</v>
      </c>
      <c r="D401" s="75">
        <v>0</v>
      </c>
      <c r="E401" s="70">
        <v>70.8</v>
      </c>
      <c r="F401" s="76">
        <f t="shared" si="189"/>
        <v>0</v>
      </c>
      <c r="G401" s="77"/>
      <c r="H401" s="70">
        <f t="shared" si="190"/>
        <v>0</v>
      </c>
      <c r="I401" s="70">
        <f t="shared" si="190"/>
        <v>70.8</v>
      </c>
      <c r="J401" s="70">
        <f t="shared" si="191"/>
        <v>70.8</v>
      </c>
      <c r="K401" s="70">
        <v>0</v>
      </c>
      <c r="L401" s="76">
        <f t="shared" si="192"/>
        <v>70.8</v>
      </c>
      <c r="N401" s="70">
        <v>0</v>
      </c>
      <c r="O401" s="70">
        <v>70.8</v>
      </c>
      <c r="P401" s="70">
        <f t="shared" si="193"/>
        <v>70.8</v>
      </c>
      <c r="Q401" s="64"/>
      <c r="R401" s="70">
        <f t="shared" si="194"/>
        <v>0</v>
      </c>
      <c r="S401" s="70">
        <f t="shared" si="194"/>
        <v>70.81</v>
      </c>
      <c r="T401" s="70">
        <f t="shared" si="195"/>
        <v>70.81</v>
      </c>
      <c r="U401" s="70">
        <f t="shared" si="196"/>
        <v>0</v>
      </c>
      <c r="V401" s="78">
        <f t="shared" si="197"/>
        <v>70.81</v>
      </c>
      <c r="X401" s="70">
        <v>0</v>
      </c>
      <c r="Y401" s="70">
        <v>70.81</v>
      </c>
      <c r="Z401" s="70">
        <v>70.81</v>
      </c>
      <c r="AA401" s="79"/>
      <c r="AB401" s="80">
        <f t="shared" si="198"/>
        <v>-1.0000000000005116E-2</v>
      </c>
    </row>
    <row r="402" spans="1:28" x14ac:dyDescent="0.25">
      <c r="A402" s="66" t="s">
        <v>16094</v>
      </c>
      <c r="B402" s="67" t="s">
        <v>21526</v>
      </c>
      <c r="C402" s="68"/>
      <c r="D402" s="69"/>
      <c r="E402" s="70"/>
      <c r="F402" s="71"/>
      <c r="H402" s="70"/>
      <c r="I402" s="70"/>
      <c r="J402" s="70"/>
      <c r="K402" s="70"/>
      <c r="L402" s="76"/>
      <c r="N402" s="70"/>
      <c r="O402" s="70"/>
      <c r="P402" s="70"/>
      <c r="Q402" s="64"/>
      <c r="R402" s="70"/>
      <c r="S402" s="70"/>
      <c r="T402" s="70"/>
      <c r="U402" s="70"/>
      <c r="V402" s="78"/>
      <c r="X402" s="70"/>
      <c r="Y402" s="70"/>
      <c r="Z402" s="70"/>
      <c r="AA402" s="79"/>
      <c r="AB402" s="80">
        <f t="shared" si="198"/>
        <v>0</v>
      </c>
    </row>
    <row r="403" spans="1:28" x14ac:dyDescent="0.25">
      <c r="A403" s="72" t="s">
        <v>16095</v>
      </c>
      <c r="B403" s="73" t="s">
        <v>21527</v>
      </c>
      <c r="C403" s="74" t="s">
        <v>15692</v>
      </c>
      <c r="D403" s="75">
        <v>0</v>
      </c>
      <c r="E403" s="70">
        <v>138.11000000000001</v>
      </c>
      <c r="F403" s="76">
        <f t="shared" ref="F403:F412" si="199">ROUND(D403*E403,2)</f>
        <v>0</v>
      </c>
      <c r="G403" s="77"/>
      <c r="H403" s="70">
        <f t="shared" ref="H403:I411" si="200">ROUND(N403+(N403*$H$2/100),2)</f>
        <v>0</v>
      </c>
      <c r="I403" s="70">
        <f t="shared" si="200"/>
        <v>138.11000000000001</v>
      </c>
      <c r="J403" s="70">
        <f t="shared" ref="J403:J411" si="201">H403+I403</f>
        <v>138.11000000000001</v>
      </c>
      <c r="K403" s="70">
        <v>0</v>
      </c>
      <c r="L403" s="76">
        <f t="shared" ref="L403:L411" si="202">SUM(J403:K403)</f>
        <v>138.11000000000001</v>
      </c>
      <c r="N403" s="70">
        <v>0</v>
      </c>
      <c r="O403" s="70">
        <v>138.11000000000001</v>
      </c>
      <c r="P403" s="70">
        <f t="shared" ref="P403:P412" si="203">SUM(N403:O403)</f>
        <v>138.11000000000001</v>
      </c>
      <c r="Q403" s="64"/>
      <c r="R403" s="70">
        <f t="shared" ref="R403:S412" si="204">X403</f>
        <v>0</v>
      </c>
      <c r="S403" s="70">
        <f t="shared" si="204"/>
        <v>138.12</v>
      </c>
      <c r="T403" s="70">
        <f t="shared" ref="T403:T412" si="205">R403+S403</f>
        <v>138.12</v>
      </c>
      <c r="U403" s="70">
        <f t="shared" ref="U403:U412" si="206">ROUND(Z403*$H$2,2)/100</f>
        <v>0</v>
      </c>
      <c r="V403" s="78">
        <f t="shared" ref="V403:V412" si="207">SUM(T403:U403)</f>
        <v>138.12</v>
      </c>
      <c r="X403" s="70">
        <v>0</v>
      </c>
      <c r="Y403" s="70">
        <v>138.12</v>
      </c>
      <c r="Z403" s="70">
        <v>138.12</v>
      </c>
      <c r="AA403" s="79"/>
      <c r="AB403" s="80">
        <f t="shared" si="198"/>
        <v>-9.9999999999909051E-3</v>
      </c>
    </row>
    <row r="404" spans="1:28" x14ac:dyDescent="0.25">
      <c r="A404" s="72" t="s">
        <v>16096</v>
      </c>
      <c r="B404" s="73" t="s">
        <v>21528</v>
      </c>
      <c r="C404" s="74" t="s">
        <v>15692</v>
      </c>
      <c r="D404" s="75">
        <v>0</v>
      </c>
      <c r="E404" s="70">
        <v>33.549999999999997</v>
      </c>
      <c r="F404" s="76">
        <f t="shared" si="199"/>
        <v>0</v>
      </c>
      <c r="G404" s="77"/>
      <c r="H404" s="70">
        <f t="shared" si="200"/>
        <v>0</v>
      </c>
      <c r="I404" s="70">
        <f t="shared" si="200"/>
        <v>33.549999999999997</v>
      </c>
      <c r="J404" s="70">
        <f t="shared" si="201"/>
        <v>33.549999999999997</v>
      </c>
      <c r="K404" s="70">
        <v>0</v>
      </c>
      <c r="L404" s="76">
        <f t="shared" si="202"/>
        <v>33.549999999999997</v>
      </c>
      <c r="N404" s="70">
        <v>0</v>
      </c>
      <c r="O404" s="70">
        <v>33.549999999999997</v>
      </c>
      <c r="P404" s="70">
        <f t="shared" si="203"/>
        <v>33.549999999999997</v>
      </c>
      <c r="Q404" s="64"/>
      <c r="R404" s="70">
        <f t="shared" si="204"/>
        <v>0</v>
      </c>
      <c r="S404" s="70">
        <f t="shared" si="204"/>
        <v>33.549999999999997</v>
      </c>
      <c r="T404" s="70">
        <f t="shared" si="205"/>
        <v>33.549999999999997</v>
      </c>
      <c r="U404" s="70">
        <f t="shared" si="206"/>
        <v>0</v>
      </c>
      <c r="V404" s="78">
        <f t="shared" si="207"/>
        <v>33.549999999999997</v>
      </c>
      <c r="X404" s="70">
        <v>0</v>
      </c>
      <c r="Y404" s="70">
        <v>33.549999999999997</v>
      </c>
      <c r="Z404" s="70">
        <v>33.549999999999997</v>
      </c>
      <c r="AA404" s="79"/>
      <c r="AB404" s="80">
        <f t="shared" si="198"/>
        <v>0</v>
      </c>
    </row>
    <row r="405" spans="1:28" ht="22.5" x14ac:dyDescent="0.25">
      <c r="A405" s="72" t="s">
        <v>16097</v>
      </c>
      <c r="B405" s="73" t="s">
        <v>21529</v>
      </c>
      <c r="C405" s="74" t="s">
        <v>15692</v>
      </c>
      <c r="D405" s="75">
        <v>0</v>
      </c>
      <c r="E405" s="70">
        <v>8.39</v>
      </c>
      <c r="F405" s="76">
        <f t="shared" si="199"/>
        <v>0</v>
      </c>
      <c r="G405" s="77"/>
      <c r="H405" s="70">
        <f t="shared" si="200"/>
        <v>0</v>
      </c>
      <c r="I405" s="70">
        <f t="shared" si="200"/>
        <v>8.39</v>
      </c>
      <c r="J405" s="70">
        <f t="shared" si="201"/>
        <v>8.39</v>
      </c>
      <c r="K405" s="70">
        <v>0</v>
      </c>
      <c r="L405" s="76">
        <f t="shared" si="202"/>
        <v>8.39</v>
      </c>
      <c r="N405" s="70">
        <v>0</v>
      </c>
      <c r="O405" s="70">
        <v>8.39</v>
      </c>
      <c r="P405" s="70">
        <f t="shared" si="203"/>
        <v>8.39</v>
      </c>
      <c r="Q405" s="64"/>
      <c r="R405" s="70">
        <f t="shared" si="204"/>
        <v>0</v>
      </c>
      <c r="S405" s="70">
        <f t="shared" si="204"/>
        <v>8.39</v>
      </c>
      <c r="T405" s="70">
        <f t="shared" si="205"/>
        <v>8.39</v>
      </c>
      <c r="U405" s="70">
        <f t="shared" si="206"/>
        <v>0</v>
      </c>
      <c r="V405" s="78">
        <f t="shared" si="207"/>
        <v>8.39</v>
      </c>
      <c r="X405" s="70">
        <v>0</v>
      </c>
      <c r="Y405" s="70">
        <v>8.39</v>
      </c>
      <c r="Z405" s="70">
        <v>8.39</v>
      </c>
      <c r="AA405" s="79"/>
      <c r="AB405" s="80">
        <f t="shared" si="198"/>
        <v>0</v>
      </c>
    </row>
    <row r="406" spans="1:28" x14ac:dyDescent="0.25">
      <c r="A406" s="72" t="s">
        <v>16098</v>
      </c>
      <c r="B406" s="73" t="s">
        <v>21530</v>
      </c>
      <c r="C406" s="74" t="s">
        <v>15719</v>
      </c>
      <c r="D406" s="75">
        <v>0</v>
      </c>
      <c r="E406" s="70">
        <v>33.549999999999997</v>
      </c>
      <c r="F406" s="76">
        <f t="shared" si="199"/>
        <v>0</v>
      </c>
      <c r="G406" s="77"/>
      <c r="H406" s="70">
        <f t="shared" si="200"/>
        <v>0</v>
      </c>
      <c r="I406" s="70">
        <f t="shared" si="200"/>
        <v>33.549999999999997</v>
      </c>
      <c r="J406" s="70">
        <f t="shared" si="201"/>
        <v>33.549999999999997</v>
      </c>
      <c r="K406" s="70">
        <v>0</v>
      </c>
      <c r="L406" s="76">
        <f t="shared" si="202"/>
        <v>33.549999999999997</v>
      </c>
      <c r="N406" s="70">
        <v>0</v>
      </c>
      <c r="O406" s="70">
        <v>33.549999999999997</v>
      </c>
      <c r="P406" s="70">
        <f t="shared" si="203"/>
        <v>33.549999999999997</v>
      </c>
      <c r="Q406" s="64"/>
      <c r="R406" s="70">
        <f t="shared" si="204"/>
        <v>0</v>
      </c>
      <c r="S406" s="70">
        <f t="shared" si="204"/>
        <v>33.549999999999997</v>
      </c>
      <c r="T406" s="70">
        <f t="shared" si="205"/>
        <v>33.549999999999997</v>
      </c>
      <c r="U406" s="70">
        <f t="shared" si="206"/>
        <v>0</v>
      </c>
      <c r="V406" s="78">
        <f t="shared" si="207"/>
        <v>33.549999999999997</v>
      </c>
      <c r="X406" s="70">
        <v>0</v>
      </c>
      <c r="Y406" s="70">
        <v>33.549999999999997</v>
      </c>
      <c r="Z406" s="70">
        <v>33.549999999999997</v>
      </c>
      <c r="AA406" s="79"/>
      <c r="AB406" s="80">
        <f t="shared" si="198"/>
        <v>0</v>
      </c>
    </row>
    <row r="407" spans="1:28" ht="22.5" x14ac:dyDescent="0.25">
      <c r="A407" s="72" t="s">
        <v>16099</v>
      </c>
      <c r="B407" s="73" t="s">
        <v>21531</v>
      </c>
      <c r="C407" s="74" t="s">
        <v>15692</v>
      </c>
      <c r="D407" s="75">
        <v>0</v>
      </c>
      <c r="E407" s="70">
        <v>6.7299999999999995</v>
      </c>
      <c r="F407" s="76">
        <f t="shared" si="199"/>
        <v>0</v>
      </c>
      <c r="G407" s="77"/>
      <c r="H407" s="70">
        <f t="shared" si="200"/>
        <v>0</v>
      </c>
      <c r="I407" s="70">
        <f t="shared" si="200"/>
        <v>6.73</v>
      </c>
      <c r="J407" s="70">
        <f t="shared" si="201"/>
        <v>6.73</v>
      </c>
      <c r="K407" s="70">
        <v>0</v>
      </c>
      <c r="L407" s="76">
        <f t="shared" si="202"/>
        <v>6.73</v>
      </c>
      <c r="N407" s="70">
        <v>0</v>
      </c>
      <c r="O407" s="70">
        <v>6.7299999999999995</v>
      </c>
      <c r="P407" s="70">
        <f t="shared" si="203"/>
        <v>6.7299999999999995</v>
      </c>
      <c r="Q407" s="64"/>
      <c r="R407" s="70">
        <f t="shared" si="204"/>
        <v>0</v>
      </c>
      <c r="S407" s="70">
        <f t="shared" si="204"/>
        <v>6.71</v>
      </c>
      <c r="T407" s="70">
        <f t="shared" si="205"/>
        <v>6.71</v>
      </c>
      <c r="U407" s="70">
        <f t="shared" si="206"/>
        <v>0</v>
      </c>
      <c r="V407" s="78">
        <f t="shared" si="207"/>
        <v>6.71</v>
      </c>
      <c r="X407" s="70">
        <v>0</v>
      </c>
      <c r="Y407" s="70">
        <v>6.71</v>
      </c>
      <c r="Z407" s="70">
        <v>6.71</v>
      </c>
      <c r="AA407" s="79"/>
      <c r="AB407" s="80">
        <f t="shared" si="198"/>
        <v>1.9999999999999574E-2</v>
      </c>
    </row>
    <row r="408" spans="1:28" x14ac:dyDescent="0.25">
      <c r="A408" s="72" t="s">
        <v>16100</v>
      </c>
      <c r="B408" s="73" t="s">
        <v>21532</v>
      </c>
      <c r="C408" s="74" t="s">
        <v>15692</v>
      </c>
      <c r="D408" s="75">
        <v>0</v>
      </c>
      <c r="E408" s="70">
        <v>13.41</v>
      </c>
      <c r="F408" s="76">
        <f t="shared" si="199"/>
        <v>0</v>
      </c>
      <c r="G408" s="77"/>
      <c r="H408" s="70">
        <f t="shared" si="200"/>
        <v>0</v>
      </c>
      <c r="I408" s="70">
        <f t="shared" si="200"/>
        <v>13.41</v>
      </c>
      <c r="J408" s="70">
        <f t="shared" si="201"/>
        <v>13.41</v>
      </c>
      <c r="K408" s="70">
        <v>0</v>
      </c>
      <c r="L408" s="76">
        <f t="shared" si="202"/>
        <v>13.41</v>
      </c>
      <c r="N408" s="70">
        <v>0</v>
      </c>
      <c r="O408" s="70">
        <v>13.41</v>
      </c>
      <c r="P408" s="70">
        <f t="shared" si="203"/>
        <v>13.41</v>
      </c>
      <c r="Q408" s="64"/>
      <c r="R408" s="70">
        <f t="shared" si="204"/>
        <v>0</v>
      </c>
      <c r="S408" s="70">
        <f t="shared" si="204"/>
        <v>13.42</v>
      </c>
      <c r="T408" s="70">
        <f t="shared" si="205"/>
        <v>13.42</v>
      </c>
      <c r="U408" s="70">
        <f t="shared" si="206"/>
        <v>0</v>
      </c>
      <c r="V408" s="78">
        <f t="shared" si="207"/>
        <v>13.42</v>
      </c>
      <c r="X408" s="70">
        <v>0</v>
      </c>
      <c r="Y408" s="70">
        <v>13.42</v>
      </c>
      <c r="Z408" s="70">
        <v>13.42</v>
      </c>
      <c r="AA408" s="79"/>
      <c r="AB408" s="80">
        <f t="shared" si="198"/>
        <v>-9.9999999999997868E-3</v>
      </c>
    </row>
    <row r="409" spans="1:28" ht="22.5" x14ac:dyDescent="0.25">
      <c r="A409" s="72" t="s">
        <v>16101</v>
      </c>
      <c r="B409" s="73" t="s">
        <v>21533</v>
      </c>
      <c r="C409" s="74" t="s">
        <v>15692</v>
      </c>
      <c r="D409" s="75">
        <v>0</v>
      </c>
      <c r="E409" s="70">
        <v>3.3499999999999996</v>
      </c>
      <c r="F409" s="76">
        <f t="shared" si="199"/>
        <v>0</v>
      </c>
      <c r="G409" s="77"/>
      <c r="H409" s="70">
        <f t="shared" si="200"/>
        <v>0</v>
      </c>
      <c r="I409" s="70">
        <f t="shared" si="200"/>
        <v>3.35</v>
      </c>
      <c r="J409" s="70">
        <f t="shared" si="201"/>
        <v>3.35</v>
      </c>
      <c r="K409" s="70">
        <v>0</v>
      </c>
      <c r="L409" s="76">
        <f t="shared" si="202"/>
        <v>3.35</v>
      </c>
      <c r="N409" s="70">
        <v>0</v>
      </c>
      <c r="O409" s="70">
        <v>3.3499999999999996</v>
      </c>
      <c r="P409" s="70">
        <f t="shared" si="203"/>
        <v>3.3499999999999996</v>
      </c>
      <c r="Q409" s="64"/>
      <c r="R409" s="70">
        <f t="shared" si="204"/>
        <v>0</v>
      </c>
      <c r="S409" s="70">
        <f t="shared" si="204"/>
        <v>3.36</v>
      </c>
      <c r="T409" s="70">
        <f t="shared" si="205"/>
        <v>3.36</v>
      </c>
      <c r="U409" s="70">
        <f t="shared" si="206"/>
        <v>0</v>
      </c>
      <c r="V409" s="78">
        <f t="shared" si="207"/>
        <v>3.36</v>
      </c>
      <c r="X409" s="70">
        <v>0</v>
      </c>
      <c r="Y409" s="70">
        <v>3.36</v>
      </c>
      <c r="Z409" s="70">
        <v>3.36</v>
      </c>
      <c r="AA409" s="79"/>
      <c r="AB409" s="80">
        <f t="shared" si="198"/>
        <v>-1.0000000000000231E-2</v>
      </c>
    </row>
    <row r="410" spans="1:28" x14ac:dyDescent="0.25">
      <c r="A410" s="72" t="s">
        <v>16102</v>
      </c>
      <c r="B410" s="73" t="s">
        <v>21534</v>
      </c>
      <c r="C410" s="74" t="s">
        <v>15692</v>
      </c>
      <c r="D410" s="75">
        <v>0</v>
      </c>
      <c r="E410" s="70">
        <v>5.0200000000000005</v>
      </c>
      <c r="F410" s="76">
        <f t="shared" si="199"/>
        <v>0</v>
      </c>
      <c r="G410" s="77"/>
      <c r="H410" s="70">
        <f t="shared" si="200"/>
        <v>0</v>
      </c>
      <c r="I410" s="70">
        <f t="shared" si="200"/>
        <v>5.0199999999999996</v>
      </c>
      <c r="J410" s="70">
        <f t="shared" si="201"/>
        <v>5.0199999999999996</v>
      </c>
      <c r="K410" s="70">
        <v>0</v>
      </c>
      <c r="L410" s="76">
        <f t="shared" si="202"/>
        <v>5.0199999999999996</v>
      </c>
      <c r="N410" s="70">
        <v>0</v>
      </c>
      <c r="O410" s="70">
        <v>5.0200000000000005</v>
      </c>
      <c r="P410" s="70">
        <f t="shared" si="203"/>
        <v>5.0200000000000005</v>
      </c>
      <c r="Q410" s="64"/>
      <c r="R410" s="70">
        <f t="shared" si="204"/>
        <v>0</v>
      </c>
      <c r="S410" s="70">
        <f t="shared" si="204"/>
        <v>5.03</v>
      </c>
      <c r="T410" s="70">
        <f t="shared" si="205"/>
        <v>5.03</v>
      </c>
      <c r="U410" s="70">
        <f t="shared" si="206"/>
        <v>0</v>
      </c>
      <c r="V410" s="78">
        <f t="shared" si="207"/>
        <v>5.03</v>
      </c>
      <c r="X410" s="70">
        <v>0</v>
      </c>
      <c r="Y410" s="70">
        <v>5.03</v>
      </c>
      <c r="Z410" s="70">
        <v>5.03</v>
      </c>
      <c r="AA410" s="79"/>
      <c r="AB410" s="80">
        <f t="shared" si="198"/>
        <v>-9.9999999999997868E-3</v>
      </c>
    </row>
    <row r="411" spans="1:28" x14ac:dyDescent="0.25">
      <c r="A411" s="72" t="s">
        <v>16103</v>
      </c>
      <c r="B411" s="73" t="s">
        <v>21535</v>
      </c>
      <c r="C411" s="74" t="s">
        <v>15692</v>
      </c>
      <c r="D411" s="75">
        <v>0</v>
      </c>
      <c r="E411" s="70">
        <v>8.39</v>
      </c>
      <c r="F411" s="76">
        <f t="shared" si="199"/>
        <v>0</v>
      </c>
      <c r="G411" s="77"/>
      <c r="H411" s="70">
        <f t="shared" si="200"/>
        <v>0</v>
      </c>
      <c r="I411" s="70">
        <f t="shared" si="200"/>
        <v>8.39</v>
      </c>
      <c r="J411" s="70">
        <f t="shared" si="201"/>
        <v>8.39</v>
      </c>
      <c r="K411" s="70">
        <v>0</v>
      </c>
      <c r="L411" s="76">
        <f t="shared" si="202"/>
        <v>8.39</v>
      </c>
      <c r="N411" s="70">
        <v>0</v>
      </c>
      <c r="O411" s="70">
        <v>8.39</v>
      </c>
      <c r="P411" s="70">
        <f t="shared" si="203"/>
        <v>8.39</v>
      </c>
      <c r="Q411" s="64"/>
      <c r="R411" s="70">
        <f t="shared" si="204"/>
        <v>0</v>
      </c>
      <c r="S411" s="70">
        <f t="shared" si="204"/>
        <v>8.39</v>
      </c>
      <c r="T411" s="70">
        <f t="shared" si="205"/>
        <v>8.39</v>
      </c>
      <c r="U411" s="70">
        <f t="shared" si="206"/>
        <v>0</v>
      </c>
      <c r="V411" s="78">
        <f t="shared" si="207"/>
        <v>8.39</v>
      </c>
      <c r="X411" s="70">
        <v>0</v>
      </c>
      <c r="Y411" s="70">
        <v>8.39</v>
      </c>
      <c r="Z411" s="70">
        <v>8.39</v>
      </c>
      <c r="AA411" s="79"/>
      <c r="AB411" s="80">
        <f t="shared" si="198"/>
        <v>0</v>
      </c>
    </row>
    <row r="412" spans="1:28" x14ac:dyDescent="0.25">
      <c r="A412" s="91" t="s">
        <v>16104</v>
      </c>
      <c r="B412" s="91" t="s">
        <v>21536</v>
      </c>
      <c r="C412" s="92" t="s">
        <v>15692</v>
      </c>
      <c r="D412" s="75">
        <v>0</v>
      </c>
      <c r="E412" s="70">
        <v>8.39</v>
      </c>
      <c r="F412" s="76">
        <f t="shared" si="199"/>
        <v>0</v>
      </c>
      <c r="H412" s="70">
        <f>ROUND(N412+(N412*$H$2/100),2)</f>
        <v>0</v>
      </c>
      <c r="I412" s="70"/>
      <c r="J412" s="70"/>
      <c r="K412" s="70"/>
      <c r="L412" s="71"/>
      <c r="N412" s="70">
        <v>0</v>
      </c>
      <c r="O412" s="70">
        <v>8.39</v>
      </c>
      <c r="P412" s="70">
        <f t="shared" si="203"/>
        <v>8.39</v>
      </c>
      <c r="R412" s="70">
        <f t="shared" si="204"/>
        <v>0</v>
      </c>
      <c r="S412" s="70">
        <f t="shared" si="204"/>
        <v>8.39</v>
      </c>
      <c r="T412" s="70">
        <f t="shared" si="205"/>
        <v>8.39</v>
      </c>
      <c r="U412" s="70">
        <f t="shared" si="206"/>
        <v>0</v>
      </c>
      <c r="V412" s="78">
        <f t="shared" si="207"/>
        <v>8.39</v>
      </c>
      <c r="X412" s="70">
        <v>0</v>
      </c>
      <c r="Y412" s="70">
        <v>8.39</v>
      </c>
      <c r="Z412" s="70">
        <v>8.39</v>
      </c>
      <c r="AB412" s="80">
        <f t="shared" si="198"/>
        <v>0</v>
      </c>
    </row>
    <row r="413" spans="1:28" ht="22.5" x14ac:dyDescent="0.25">
      <c r="A413" s="66" t="s">
        <v>16105</v>
      </c>
      <c r="B413" s="67" t="s">
        <v>21537</v>
      </c>
      <c r="C413" s="68"/>
      <c r="D413" s="69"/>
      <c r="E413" s="70"/>
      <c r="F413" s="71"/>
      <c r="H413" s="70"/>
      <c r="I413" s="70"/>
      <c r="J413" s="70"/>
      <c r="K413" s="70"/>
      <c r="L413" s="76"/>
      <c r="N413" s="70"/>
      <c r="O413" s="70"/>
      <c r="P413" s="70"/>
      <c r="Q413" s="64"/>
      <c r="R413" s="70"/>
      <c r="S413" s="70"/>
      <c r="T413" s="70"/>
      <c r="U413" s="70"/>
      <c r="V413" s="78"/>
      <c r="X413" s="70"/>
      <c r="Y413" s="70"/>
      <c r="Z413" s="70"/>
      <c r="AA413" s="79"/>
      <c r="AB413" s="80">
        <f t="shared" si="198"/>
        <v>0</v>
      </c>
    </row>
    <row r="414" spans="1:28" x14ac:dyDescent="0.25">
      <c r="A414" s="72" t="s">
        <v>16106</v>
      </c>
      <c r="B414" s="73" t="s">
        <v>21538</v>
      </c>
      <c r="C414" s="74" t="s">
        <v>15692</v>
      </c>
      <c r="D414" s="75">
        <v>0</v>
      </c>
      <c r="E414" s="70">
        <v>23.61</v>
      </c>
      <c r="F414" s="76">
        <f t="shared" ref="F414:F419" si="208">ROUND(D414*E414,2)</f>
        <v>0</v>
      </c>
      <c r="G414" s="77"/>
      <c r="H414" s="70">
        <f t="shared" ref="H414:I419" si="209">ROUND(N414+(N414*$H$2/100),2)</f>
        <v>0</v>
      </c>
      <c r="I414" s="70">
        <f t="shared" si="209"/>
        <v>23.61</v>
      </c>
      <c r="J414" s="70">
        <f t="shared" ref="J414:J419" si="210">H414+I414</f>
        <v>23.61</v>
      </c>
      <c r="K414" s="70">
        <v>0</v>
      </c>
      <c r="L414" s="76">
        <f t="shared" ref="L414:L419" si="211">SUM(J414:K414)</f>
        <v>23.61</v>
      </c>
      <c r="N414" s="70">
        <v>0</v>
      </c>
      <c r="O414" s="70">
        <v>23.61</v>
      </c>
      <c r="P414" s="70">
        <f t="shared" ref="P414:P419" si="212">SUM(N414:O414)</f>
        <v>23.61</v>
      </c>
      <c r="Q414" s="64"/>
      <c r="R414" s="70">
        <f t="shared" ref="R414:S419" si="213">X414</f>
        <v>0</v>
      </c>
      <c r="S414" s="70">
        <f t="shared" si="213"/>
        <v>23.61</v>
      </c>
      <c r="T414" s="70">
        <f t="shared" ref="T414:T419" si="214">R414+S414</f>
        <v>23.61</v>
      </c>
      <c r="U414" s="70">
        <f t="shared" ref="U414:U419" si="215">ROUND(Z414*$H$2,2)/100</f>
        <v>0</v>
      </c>
      <c r="V414" s="78">
        <f t="shared" ref="V414:V419" si="216">SUM(T414:U414)</f>
        <v>23.61</v>
      </c>
      <c r="X414" s="70">
        <v>0</v>
      </c>
      <c r="Y414" s="70">
        <v>23.61</v>
      </c>
      <c r="Z414" s="70">
        <v>23.61</v>
      </c>
      <c r="AA414" s="79"/>
      <c r="AB414" s="80">
        <f t="shared" si="198"/>
        <v>0</v>
      </c>
    </row>
    <row r="415" spans="1:28" x14ac:dyDescent="0.25">
      <c r="A415" s="72" t="s">
        <v>16107</v>
      </c>
      <c r="B415" s="73" t="s">
        <v>21539</v>
      </c>
      <c r="C415" s="74" t="s">
        <v>15692</v>
      </c>
      <c r="D415" s="75">
        <v>0</v>
      </c>
      <c r="E415" s="70">
        <v>2.74</v>
      </c>
      <c r="F415" s="76">
        <f t="shared" si="208"/>
        <v>0</v>
      </c>
      <c r="G415" s="77"/>
      <c r="H415" s="70">
        <f t="shared" si="209"/>
        <v>0</v>
      </c>
      <c r="I415" s="70">
        <f t="shared" si="209"/>
        <v>2.74</v>
      </c>
      <c r="J415" s="70">
        <f t="shared" si="210"/>
        <v>2.74</v>
      </c>
      <c r="K415" s="70">
        <v>0</v>
      </c>
      <c r="L415" s="76">
        <f t="shared" si="211"/>
        <v>2.74</v>
      </c>
      <c r="N415" s="70">
        <v>0</v>
      </c>
      <c r="O415" s="70">
        <v>2.74</v>
      </c>
      <c r="P415" s="70">
        <f t="shared" si="212"/>
        <v>2.74</v>
      </c>
      <c r="Q415" s="64"/>
      <c r="R415" s="70">
        <f t="shared" si="213"/>
        <v>0</v>
      </c>
      <c r="S415" s="70">
        <f t="shared" si="213"/>
        <v>2.73</v>
      </c>
      <c r="T415" s="70">
        <f t="shared" si="214"/>
        <v>2.73</v>
      </c>
      <c r="U415" s="70">
        <f t="shared" si="215"/>
        <v>0</v>
      </c>
      <c r="V415" s="78">
        <f t="shared" si="216"/>
        <v>2.73</v>
      </c>
      <c r="X415" s="70">
        <v>0</v>
      </c>
      <c r="Y415" s="70">
        <v>2.73</v>
      </c>
      <c r="Z415" s="70">
        <v>2.73</v>
      </c>
      <c r="AA415" s="79"/>
      <c r="AB415" s="80">
        <f t="shared" si="198"/>
        <v>1.0000000000000231E-2</v>
      </c>
    </row>
    <row r="416" spans="1:28" x14ac:dyDescent="0.25">
      <c r="A416" s="72" t="s">
        <v>16108</v>
      </c>
      <c r="B416" s="73" t="s">
        <v>21540</v>
      </c>
      <c r="C416" s="74" t="s">
        <v>15692</v>
      </c>
      <c r="D416" s="75">
        <v>0</v>
      </c>
      <c r="E416" s="70">
        <v>33.549999999999997</v>
      </c>
      <c r="F416" s="76">
        <f t="shared" si="208"/>
        <v>0</v>
      </c>
      <c r="G416" s="77"/>
      <c r="H416" s="70">
        <f t="shared" si="209"/>
        <v>0</v>
      </c>
      <c r="I416" s="70">
        <f t="shared" si="209"/>
        <v>33.549999999999997</v>
      </c>
      <c r="J416" s="70">
        <f t="shared" si="210"/>
        <v>33.549999999999997</v>
      </c>
      <c r="K416" s="70">
        <v>0</v>
      </c>
      <c r="L416" s="76">
        <f t="shared" si="211"/>
        <v>33.549999999999997</v>
      </c>
      <c r="N416" s="70">
        <v>0</v>
      </c>
      <c r="O416" s="70">
        <v>33.549999999999997</v>
      </c>
      <c r="P416" s="70">
        <f t="shared" si="212"/>
        <v>33.549999999999997</v>
      </c>
      <c r="Q416" s="64"/>
      <c r="R416" s="70">
        <f t="shared" si="213"/>
        <v>0</v>
      </c>
      <c r="S416" s="70">
        <f t="shared" si="213"/>
        <v>33.549999999999997</v>
      </c>
      <c r="T416" s="70">
        <f t="shared" si="214"/>
        <v>33.549999999999997</v>
      </c>
      <c r="U416" s="70">
        <f t="shared" si="215"/>
        <v>0</v>
      </c>
      <c r="V416" s="78">
        <f t="shared" si="216"/>
        <v>33.549999999999997</v>
      </c>
      <c r="X416" s="70">
        <v>0</v>
      </c>
      <c r="Y416" s="70">
        <v>33.549999999999997</v>
      </c>
      <c r="Z416" s="70">
        <v>33.549999999999997</v>
      </c>
      <c r="AA416" s="79"/>
      <c r="AB416" s="80">
        <f t="shared" si="198"/>
        <v>0</v>
      </c>
    </row>
    <row r="417" spans="1:28" x14ac:dyDescent="0.25">
      <c r="A417" s="72" t="s">
        <v>16109</v>
      </c>
      <c r="B417" s="73" t="s">
        <v>21541</v>
      </c>
      <c r="C417" s="74" t="s">
        <v>15692</v>
      </c>
      <c r="D417" s="75">
        <v>0</v>
      </c>
      <c r="E417" s="70">
        <v>16.78</v>
      </c>
      <c r="F417" s="76">
        <f t="shared" si="208"/>
        <v>0</v>
      </c>
      <c r="G417" s="77"/>
      <c r="H417" s="70">
        <f t="shared" si="209"/>
        <v>0</v>
      </c>
      <c r="I417" s="70">
        <f t="shared" si="209"/>
        <v>16.78</v>
      </c>
      <c r="J417" s="70">
        <f t="shared" si="210"/>
        <v>16.78</v>
      </c>
      <c r="K417" s="70">
        <v>0</v>
      </c>
      <c r="L417" s="76">
        <f t="shared" si="211"/>
        <v>16.78</v>
      </c>
      <c r="N417" s="70">
        <v>0</v>
      </c>
      <c r="O417" s="70">
        <v>16.78</v>
      </c>
      <c r="P417" s="70">
        <f t="shared" si="212"/>
        <v>16.78</v>
      </c>
      <c r="Q417" s="64"/>
      <c r="R417" s="70">
        <f t="shared" si="213"/>
        <v>0</v>
      </c>
      <c r="S417" s="70">
        <f t="shared" si="213"/>
        <v>16.79</v>
      </c>
      <c r="T417" s="70">
        <f t="shared" si="214"/>
        <v>16.79</v>
      </c>
      <c r="U417" s="70">
        <f t="shared" si="215"/>
        <v>0</v>
      </c>
      <c r="V417" s="78">
        <f t="shared" si="216"/>
        <v>16.79</v>
      </c>
      <c r="X417" s="70">
        <v>0</v>
      </c>
      <c r="Y417" s="70">
        <v>16.79</v>
      </c>
      <c r="Z417" s="70">
        <v>16.79</v>
      </c>
      <c r="AA417" s="79"/>
      <c r="AB417" s="80">
        <f t="shared" si="198"/>
        <v>-9.9999999999980105E-3</v>
      </c>
    </row>
    <row r="418" spans="1:28" x14ac:dyDescent="0.25">
      <c r="A418" s="72" t="s">
        <v>16110</v>
      </c>
      <c r="B418" s="73" t="s">
        <v>21542</v>
      </c>
      <c r="C418" s="74" t="s">
        <v>15692</v>
      </c>
      <c r="D418" s="75">
        <v>0</v>
      </c>
      <c r="E418" s="70">
        <v>13.649999999999999</v>
      </c>
      <c r="F418" s="76">
        <f t="shared" si="208"/>
        <v>0</v>
      </c>
      <c r="G418" s="77"/>
      <c r="H418" s="70">
        <f t="shared" si="209"/>
        <v>0</v>
      </c>
      <c r="I418" s="70">
        <f t="shared" si="209"/>
        <v>13.65</v>
      </c>
      <c r="J418" s="70">
        <f t="shared" si="210"/>
        <v>13.65</v>
      </c>
      <c r="K418" s="70">
        <v>0</v>
      </c>
      <c r="L418" s="76">
        <f t="shared" si="211"/>
        <v>13.65</v>
      </c>
      <c r="N418" s="70">
        <v>0</v>
      </c>
      <c r="O418" s="70">
        <v>13.649999999999999</v>
      </c>
      <c r="P418" s="70">
        <f t="shared" si="212"/>
        <v>13.649999999999999</v>
      </c>
      <c r="Q418" s="64"/>
      <c r="R418" s="70">
        <f t="shared" si="213"/>
        <v>0</v>
      </c>
      <c r="S418" s="70">
        <f t="shared" si="213"/>
        <v>13.65</v>
      </c>
      <c r="T418" s="70">
        <f t="shared" si="214"/>
        <v>13.65</v>
      </c>
      <c r="U418" s="70">
        <f t="shared" si="215"/>
        <v>0</v>
      </c>
      <c r="V418" s="78">
        <f t="shared" si="216"/>
        <v>13.65</v>
      </c>
      <c r="X418" s="70">
        <v>0</v>
      </c>
      <c r="Y418" s="70">
        <v>13.65</v>
      </c>
      <c r="Z418" s="70">
        <v>13.65</v>
      </c>
      <c r="AA418" s="79"/>
      <c r="AB418" s="80">
        <f t="shared" si="198"/>
        <v>0</v>
      </c>
    </row>
    <row r="419" spans="1:28" x14ac:dyDescent="0.25">
      <c r="A419" s="72" t="s">
        <v>16111</v>
      </c>
      <c r="B419" s="73" t="s">
        <v>21543</v>
      </c>
      <c r="C419" s="74" t="s">
        <v>15692</v>
      </c>
      <c r="D419" s="75">
        <v>0</v>
      </c>
      <c r="E419" s="70">
        <v>47.19</v>
      </c>
      <c r="F419" s="76">
        <f t="shared" si="208"/>
        <v>0</v>
      </c>
      <c r="G419" s="77"/>
      <c r="H419" s="70">
        <f t="shared" si="209"/>
        <v>0</v>
      </c>
      <c r="I419" s="70">
        <f t="shared" si="209"/>
        <v>47.19</v>
      </c>
      <c r="J419" s="70">
        <f t="shared" si="210"/>
        <v>47.19</v>
      </c>
      <c r="K419" s="70">
        <v>0</v>
      </c>
      <c r="L419" s="76">
        <f t="shared" si="211"/>
        <v>47.19</v>
      </c>
      <c r="N419" s="70">
        <v>0</v>
      </c>
      <c r="O419" s="70">
        <v>47.19</v>
      </c>
      <c r="P419" s="70">
        <f t="shared" si="212"/>
        <v>47.19</v>
      </c>
      <c r="Q419" s="64"/>
      <c r="R419" s="70">
        <f t="shared" si="213"/>
        <v>0</v>
      </c>
      <c r="S419" s="70">
        <f t="shared" si="213"/>
        <v>47.2</v>
      </c>
      <c r="T419" s="70">
        <f t="shared" si="214"/>
        <v>47.2</v>
      </c>
      <c r="U419" s="70">
        <f t="shared" si="215"/>
        <v>0</v>
      </c>
      <c r="V419" s="78">
        <f t="shared" si="216"/>
        <v>47.2</v>
      </c>
      <c r="X419" s="70">
        <v>0</v>
      </c>
      <c r="Y419" s="70">
        <v>47.2</v>
      </c>
      <c r="Z419" s="70">
        <v>47.2</v>
      </c>
      <c r="AA419" s="79"/>
      <c r="AB419" s="80">
        <f t="shared" si="198"/>
        <v>-1.0000000000005116E-2</v>
      </c>
    </row>
    <row r="420" spans="1:28" x14ac:dyDescent="0.25">
      <c r="A420" s="66" t="s">
        <v>16112</v>
      </c>
      <c r="B420" s="67" t="s">
        <v>21544</v>
      </c>
      <c r="C420" s="68"/>
      <c r="D420" s="69"/>
      <c r="E420" s="70"/>
      <c r="F420" s="71"/>
      <c r="H420" s="70"/>
      <c r="I420" s="70"/>
      <c r="J420" s="70"/>
      <c r="K420" s="70"/>
      <c r="L420" s="76"/>
      <c r="N420" s="70"/>
      <c r="O420" s="70"/>
      <c r="P420" s="70"/>
      <c r="Q420" s="64"/>
      <c r="R420" s="70"/>
      <c r="S420" s="70"/>
      <c r="T420" s="70"/>
      <c r="U420" s="70"/>
      <c r="V420" s="78"/>
      <c r="X420" s="70"/>
      <c r="Y420" s="70"/>
      <c r="Z420" s="70"/>
      <c r="AA420" s="79"/>
      <c r="AB420" s="80">
        <f t="shared" si="198"/>
        <v>0</v>
      </c>
    </row>
    <row r="421" spans="1:28" x14ac:dyDescent="0.25">
      <c r="A421" s="72" t="s">
        <v>16113</v>
      </c>
      <c r="B421" s="73" t="s">
        <v>21545</v>
      </c>
      <c r="C421" s="74" t="s">
        <v>16114</v>
      </c>
      <c r="D421" s="75">
        <v>0</v>
      </c>
      <c r="E421" s="70">
        <v>0.56000000000000005</v>
      </c>
      <c r="F421" s="76">
        <f t="shared" ref="F421:F435" si="217">ROUND(D421*E421,2)</f>
        <v>0</v>
      </c>
      <c r="G421" s="77"/>
      <c r="H421" s="70">
        <f t="shared" ref="H421:I435" si="218">ROUND(N421+(N421*$H$2/100),2)</f>
        <v>0</v>
      </c>
      <c r="I421" s="70">
        <f t="shared" si="218"/>
        <v>0.56000000000000005</v>
      </c>
      <c r="J421" s="70">
        <f t="shared" ref="J421:J435" si="219">H421+I421</f>
        <v>0.56000000000000005</v>
      </c>
      <c r="K421" s="70">
        <v>0</v>
      </c>
      <c r="L421" s="76">
        <f t="shared" ref="L421:L435" si="220">SUM(J421:K421)</f>
        <v>0.56000000000000005</v>
      </c>
      <c r="N421" s="70">
        <v>0</v>
      </c>
      <c r="O421" s="70">
        <v>0.56000000000000005</v>
      </c>
      <c r="P421" s="70">
        <f t="shared" ref="P421:P435" si="221">SUM(N421:O421)</f>
        <v>0.56000000000000005</v>
      </c>
      <c r="Q421" s="64"/>
      <c r="R421" s="70">
        <f t="shared" ref="R421:S435" si="222">X421</f>
        <v>0</v>
      </c>
      <c r="S421" s="70">
        <f t="shared" si="222"/>
        <v>0.55000000000000004</v>
      </c>
      <c r="T421" s="70">
        <f t="shared" ref="T421:T435" si="223">R421+S421</f>
        <v>0.55000000000000004</v>
      </c>
      <c r="U421" s="70">
        <f t="shared" ref="U421:U435" si="224">ROUND(Z421*$H$2,2)/100</f>
        <v>0</v>
      </c>
      <c r="V421" s="78">
        <f t="shared" ref="V421:V435" si="225">SUM(T421:U421)</f>
        <v>0.55000000000000004</v>
      </c>
      <c r="X421" s="70">
        <v>0</v>
      </c>
      <c r="Y421" s="70">
        <v>0.55000000000000004</v>
      </c>
      <c r="Z421" s="70">
        <v>0.55000000000000004</v>
      </c>
      <c r="AA421" s="79"/>
      <c r="AB421" s="80">
        <f t="shared" si="198"/>
        <v>1.0000000000000009E-2</v>
      </c>
    </row>
    <row r="422" spans="1:28" ht="22.5" x14ac:dyDescent="0.25">
      <c r="A422" s="72" t="s">
        <v>16115</v>
      </c>
      <c r="B422" s="73" t="s">
        <v>21546</v>
      </c>
      <c r="C422" s="74" t="s">
        <v>15692</v>
      </c>
      <c r="D422" s="75">
        <v>0</v>
      </c>
      <c r="E422" s="70">
        <v>50.33</v>
      </c>
      <c r="F422" s="76">
        <f t="shared" si="217"/>
        <v>0</v>
      </c>
      <c r="G422" s="77"/>
      <c r="H422" s="70">
        <f t="shared" si="218"/>
        <v>0</v>
      </c>
      <c r="I422" s="70">
        <f t="shared" si="218"/>
        <v>50.33</v>
      </c>
      <c r="J422" s="70">
        <f t="shared" si="219"/>
        <v>50.33</v>
      </c>
      <c r="K422" s="70">
        <v>0</v>
      </c>
      <c r="L422" s="76">
        <f t="shared" si="220"/>
        <v>50.33</v>
      </c>
      <c r="N422" s="70">
        <v>0</v>
      </c>
      <c r="O422" s="70">
        <v>50.33</v>
      </c>
      <c r="P422" s="70">
        <f t="shared" si="221"/>
        <v>50.33</v>
      </c>
      <c r="Q422" s="64"/>
      <c r="R422" s="70">
        <f t="shared" si="222"/>
        <v>0</v>
      </c>
      <c r="S422" s="70">
        <f t="shared" si="222"/>
        <v>50.34</v>
      </c>
      <c r="T422" s="70">
        <f t="shared" si="223"/>
        <v>50.34</v>
      </c>
      <c r="U422" s="70">
        <f t="shared" si="224"/>
        <v>0</v>
      </c>
      <c r="V422" s="78">
        <f t="shared" si="225"/>
        <v>50.34</v>
      </c>
      <c r="X422" s="70">
        <v>0</v>
      </c>
      <c r="Y422" s="70">
        <v>50.34</v>
      </c>
      <c r="Z422" s="70">
        <v>50.34</v>
      </c>
      <c r="AA422" s="79"/>
      <c r="AB422" s="80">
        <f t="shared" si="198"/>
        <v>-1.0000000000005116E-2</v>
      </c>
    </row>
    <row r="423" spans="1:28" x14ac:dyDescent="0.25">
      <c r="A423" s="72" t="s">
        <v>16116</v>
      </c>
      <c r="B423" s="73" t="s">
        <v>21547</v>
      </c>
      <c r="C423" s="74" t="s">
        <v>15692</v>
      </c>
      <c r="D423" s="75">
        <v>0</v>
      </c>
      <c r="E423" s="70">
        <v>67.09</v>
      </c>
      <c r="F423" s="76">
        <f t="shared" si="217"/>
        <v>0</v>
      </c>
      <c r="G423" s="77"/>
      <c r="H423" s="70">
        <f t="shared" si="218"/>
        <v>0</v>
      </c>
      <c r="I423" s="70">
        <f t="shared" si="218"/>
        <v>67.09</v>
      </c>
      <c r="J423" s="70">
        <f t="shared" si="219"/>
        <v>67.09</v>
      </c>
      <c r="K423" s="70">
        <v>0</v>
      </c>
      <c r="L423" s="76">
        <f t="shared" si="220"/>
        <v>67.09</v>
      </c>
      <c r="N423" s="70">
        <v>0</v>
      </c>
      <c r="O423" s="70">
        <v>67.09</v>
      </c>
      <c r="P423" s="70">
        <f t="shared" si="221"/>
        <v>67.09</v>
      </c>
      <c r="Q423" s="64"/>
      <c r="R423" s="70">
        <f t="shared" si="222"/>
        <v>0</v>
      </c>
      <c r="S423" s="70">
        <f t="shared" si="222"/>
        <v>67.099999999999994</v>
      </c>
      <c r="T423" s="70">
        <f t="shared" si="223"/>
        <v>67.099999999999994</v>
      </c>
      <c r="U423" s="70">
        <f t="shared" si="224"/>
        <v>0</v>
      </c>
      <c r="V423" s="78">
        <f t="shared" si="225"/>
        <v>67.099999999999994</v>
      </c>
      <c r="X423" s="70">
        <v>0</v>
      </c>
      <c r="Y423" s="70">
        <v>67.099999999999994</v>
      </c>
      <c r="Z423" s="70">
        <v>67.099999999999994</v>
      </c>
      <c r="AA423" s="79"/>
      <c r="AB423" s="80">
        <f t="shared" si="198"/>
        <v>-9.9999999999909051E-3</v>
      </c>
    </row>
    <row r="424" spans="1:28" x14ac:dyDescent="0.25">
      <c r="A424" s="72" t="s">
        <v>16117</v>
      </c>
      <c r="B424" s="73" t="s">
        <v>21548</v>
      </c>
      <c r="C424" s="74" t="s">
        <v>15747</v>
      </c>
      <c r="D424" s="75">
        <v>0</v>
      </c>
      <c r="E424" s="70">
        <v>13.41</v>
      </c>
      <c r="F424" s="76">
        <f t="shared" si="217"/>
        <v>0</v>
      </c>
      <c r="G424" s="77"/>
      <c r="H424" s="70">
        <f t="shared" si="218"/>
        <v>0</v>
      </c>
      <c r="I424" s="70">
        <f t="shared" si="218"/>
        <v>13.41</v>
      </c>
      <c r="J424" s="70">
        <f t="shared" si="219"/>
        <v>13.41</v>
      </c>
      <c r="K424" s="70">
        <v>0</v>
      </c>
      <c r="L424" s="76">
        <f t="shared" si="220"/>
        <v>13.41</v>
      </c>
      <c r="N424" s="70">
        <v>0</v>
      </c>
      <c r="O424" s="70">
        <v>13.41</v>
      </c>
      <c r="P424" s="70">
        <f t="shared" si="221"/>
        <v>13.41</v>
      </c>
      <c r="Q424" s="64"/>
      <c r="R424" s="70">
        <f t="shared" si="222"/>
        <v>0</v>
      </c>
      <c r="S424" s="70">
        <f t="shared" si="222"/>
        <v>13.42</v>
      </c>
      <c r="T424" s="70">
        <f t="shared" si="223"/>
        <v>13.42</v>
      </c>
      <c r="U424" s="70">
        <f t="shared" si="224"/>
        <v>0</v>
      </c>
      <c r="V424" s="78">
        <f t="shared" si="225"/>
        <v>13.42</v>
      </c>
      <c r="X424" s="70">
        <v>0</v>
      </c>
      <c r="Y424" s="70">
        <v>13.42</v>
      </c>
      <c r="Z424" s="70">
        <v>13.42</v>
      </c>
      <c r="AA424" s="79"/>
      <c r="AB424" s="80">
        <f t="shared" si="198"/>
        <v>-9.9999999999997868E-3</v>
      </c>
    </row>
    <row r="425" spans="1:28" x14ac:dyDescent="0.25">
      <c r="A425" s="72" t="s">
        <v>16118</v>
      </c>
      <c r="B425" s="73" t="s">
        <v>21549</v>
      </c>
      <c r="C425" s="74" t="s">
        <v>15719</v>
      </c>
      <c r="D425" s="75">
        <v>0</v>
      </c>
      <c r="E425" s="70">
        <v>33.549999999999997</v>
      </c>
      <c r="F425" s="76">
        <f t="shared" si="217"/>
        <v>0</v>
      </c>
      <c r="G425" s="77"/>
      <c r="H425" s="70">
        <f t="shared" si="218"/>
        <v>0</v>
      </c>
      <c r="I425" s="70">
        <f t="shared" si="218"/>
        <v>33.549999999999997</v>
      </c>
      <c r="J425" s="70">
        <f t="shared" si="219"/>
        <v>33.549999999999997</v>
      </c>
      <c r="K425" s="70">
        <v>0</v>
      </c>
      <c r="L425" s="76">
        <f t="shared" si="220"/>
        <v>33.549999999999997</v>
      </c>
      <c r="N425" s="70">
        <v>0</v>
      </c>
      <c r="O425" s="70">
        <v>33.549999999999997</v>
      </c>
      <c r="P425" s="70">
        <f t="shared" si="221"/>
        <v>33.549999999999997</v>
      </c>
      <c r="Q425" s="64"/>
      <c r="R425" s="70">
        <f t="shared" si="222"/>
        <v>0</v>
      </c>
      <c r="S425" s="70">
        <f t="shared" si="222"/>
        <v>33.549999999999997</v>
      </c>
      <c r="T425" s="70">
        <f t="shared" si="223"/>
        <v>33.549999999999997</v>
      </c>
      <c r="U425" s="70">
        <f t="shared" si="224"/>
        <v>0</v>
      </c>
      <c r="V425" s="78">
        <f t="shared" si="225"/>
        <v>33.549999999999997</v>
      </c>
      <c r="X425" s="70">
        <v>0</v>
      </c>
      <c r="Y425" s="70">
        <v>33.549999999999997</v>
      </c>
      <c r="Z425" s="70">
        <v>33.549999999999997</v>
      </c>
      <c r="AA425" s="79"/>
      <c r="AB425" s="80">
        <f t="shared" si="198"/>
        <v>0</v>
      </c>
    </row>
    <row r="426" spans="1:28" x14ac:dyDescent="0.25">
      <c r="A426" s="72" t="s">
        <v>16119</v>
      </c>
      <c r="B426" s="73" t="s">
        <v>21550</v>
      </c>
      <c r="C426" s="74" t="s">
        <v>15692</v>
      </c>
      <c r="D426" s="75">
        <v>0</v>
      </c>
      <c r="E426" s="70">
        <v>167.92000000000002</v>
      </c>
      <c r="F426" s="76">
        <f t="shared" si="217"/>
        <v>0</v>
      </c>
      <c r="G426" s="77"/>
      <c r="H426" s="70">
        <f t="shared" si="218"/>
        <v>73.53</v>
      </c>
      <c r="I426" s="70">
        <f t="shared" si="218"/>
        <v>94.39</v>
      </c>
      <c r="J426" s="70">
        <f t="shared" si="219"/>
        <v>167.92000000000002</v>
      </c>
      <c r="K426" s="70">
        <v>0</v>
      </c>
      <c r="L426" s="76">
        <f t="shared" si="220"/>
        <v>167.92000000000002</v>
      </c>
      <c r="N426" s="70">
        <v>73.53</v>
      </c>
      <c r="O426" s="70">
        <v>94.39</v>
      </c>
      <c r="P426" s="70">
        <f t="shared" si="221"/>
        <v>167.92000000000002</v>
      </c>
      <c r="Q426" s="64"/>
      <c r="R426" s="70">
        <f t="shared" si="222"/>
        <v>73.53</v>
      </c>
      <c r="S426" s="70">
        <f t="shared" si="222"/>
        <v>94.4</v>
      </c>
      <c r="T426" s="70">
        <f t="shared" si="223"/>
        <v>167.93</v>
      </c>
      <c r="U426" s="70">
        <f t="shared" si="224"/>
        <v>0</v>
      </c>
      <c r="V426" s="78">
        <f t="shared" si="225"/>
        <v>167.93</v>
      </c>
      <c r="X426" s="70">
        <v>73.53</v>
      </c>
      <c r="Y426" s="70">
        <v>94.4</v>
      </c>
      <c r="Z426" s="70">
        <v>167.93</v>
      </c>
      <c r="AA426" s="79"/>
      <c r="AB426" s="80">
        <f t="shared" si="198"/>
        <v>-9.9999999999909051E-3</v>
      </c>
    </row>
    <row r="427" spans="1:28" x14ac:dyDescent="0.25">
      <c r="A427" s="72" t="s">
        <v>16120</v>
      </c>
      <c r="B427" s="73" t="s">
        <v>21551</v>
      </c>
      <c r="C427" s="74" t="s">
        <v>15692</v>
      </c>
      <c r="D427" s="75">
        <v>0</v>
      </c>
      <c r="E427" s="70">
        <v>167.92000000000002</v>
      </c>
      <c r="F427" s="76">
        <f t="shared" si="217"/>
        <v>0</v>
      </c>
      <c r="G427" s="77"/>
      <c r="H427" s="70">
        <f t="shared" si="218"/>
        <v>73.53</v>
      </c>
      <c r="I427" s="70">
        <f t="shared" si="218"/>
        <v>94.39</v>
      </c>
      <c r="J427" s="70">
        <f t="shared" si="219"/>
        <v>167.92000000000002</v>
      </c>
      <c r="K427" s="70">
        <v>0</v>
      </c>
      <c r="L427" s="76">
        <f t="shared" si="220"/>
        <v>167.92000000000002</v>
      </c>
      <c r="N427" s="70">
        <v>73.53</v>
      </c>
      <c r="O427" s="70">
        <v>94.39</v>
      </c>
      <c r="P427" s="70">
        <f t="shared" si="221"/>
        <v>167.92000000000002</v>
      </c>
      <c r="Q427" s="64"/>
      <c r="R427" s="70">
        <f t="shared" si="222"/>
        <v>73.53</v>
      </c>
      <c r="S427" s="70">
        <f t="shared" si="222"/>
        <v>94.4</v>
      </c>
      <c r="T427" s="70">
        <f t="shared" si="223"/>
        <v>167.93</v>
      </c>
      <c r="U427" s="70">
        <f t="shared" si="224"/>
        <v>0</v>
      </c>
      <c r="V427" s="78">
        <f t="shared" si="225"/>
        <v>167.93</v>
      </c>
      <c r="X427" s="70">
        <v>73.53</v>
      </c>
      <c r="Y427" s="70">
        <v>94.4</v>
      </c>
      <c r="Z427" s="70">
        <v>167.93</v>
      </c>
      <c r="AA427" s="79"/>
      <c r="AB427" s="80">
        <f t="shared" si="198"/>
        <v>-9.9999999999909051E-3</v>
      </c>
    </row>
    <row r="428" spans="1:28" ht="22.5" x14ac:dyDescent="0.25">
      <c r="A428" s="72" t="s">
        <v>16121</v>
      </c>
      <c r="B428" s="73" t="s">
        <v>21552</v>
      </c>
      <c r="C428" s="74" t="s">
        <v>15692</v>
      </c>
      <c r="D428" s="75">
        <v>0</v>
      </c>
      <c r="E428" s="70">
        <v>105.72</v>
      </c>
      <c r="F428" s="76">
        <f t="shared" si="217"/>
        <v>0</v>
      </c>
      <c r="G428" s="77"/>
      <c r="H428" s="70">
        <f t="shared" si="218"/>
        <v>0</v>
      </c>
      <c r="I428" s="70">
        <f t="shared" si="218"/>
        <v>105.72</v>
      </c>
      <c r="J428" s="70">
        <f t="shared" si="219"/>
        <v>105.72</v>
      </c>
      <c r="K428" s="70">
        <v>0</v>
      </c>
      <c r="L428" s="76">
        <f t="shared" si="220"/>
        <v>105.72</v>
      </c>
      <c r="N428" s="70">
        <v>0</v>
      </c>
      <c r="O428" s="70">
        <v>105.72</v>
      </c>
      <c r="P428" s="70">
        <f t="shared" si="221"/>
        <v>105.72</v>
      </c>
      <c r="Q428" s="64"/>
      <c r="R428" s="70">
        <f t="shared" si="222"/>
        <v>0</v>
      </c>
      <c r="S428" s="70">
        <f t="shared" si="222"/>
        <v>105.73</v>
      </c>
      <c r="T428" s="70">
        <f t="shared" si="223"/>
        <v>105.73</v>
      </c>
      <c r="U428" s="70">
        <f t="shared" si="224"/>
        <v>0</v>
      </c>
      <c r="V428" s="78">
        <f t="shared" si="225"/>
        <v>105.73</v>
      </c>
      <c r="X428" s="70">
        <v>0</v>
      </c>
      <c r="Y428" s="70">
        <v>105.73</v>
      </c>
      <c r="Z428" s="70">
        <v>105.73</v>
      </c>
      <c r="AA428" s="79"/>
      <c r="AB428" s="80">
        <f t="shared" si="198"/>
        <v>-1.0000000000005116E-2</v>
      </c>
    </row>
    <row r="429" spans="1:28" x14ac:dyDescent="0.25">
      <c r="A429" s="72" t="s">
        <v>16122</v>
      </c>
      <c r="B429" s="73" t="s">
        <v>21553</v>
      </c>
      <c r="C429" s="74" t="s">
        <v>15719</v>
      </c>
      <c r="D429" s="75">
        <v>0</v>
      </c>
      <c r="E429" s="70">
        <v>67.09</v>
      </c>
      <c r="F429" s="76">
        <f t="shared" si="217"/>
        <v>0</v>
      </c>
      <c r="G429" s="77"/>
      <c r="H429" s="70">
        <f t="shared" si="218"/>
        <v>0</v>
      </c>
      <c r="I429" s="70">
        <f t="shared" si="218"/>
        <v>67.09</v>
      </c>
      <c r="J429" s="70">
        <f t="shared" si="219"/>
        <v>67.09</v>
      </c>
      <c r="K429" s="70">
        <v>0</v>
      </c>
      <c r="L429" s="76">
        <f t="shared" si="220"/>
        <v>67.09</v>
      </c>
      <c r="N429" s="70">
        <v>0</v>
      </c>
      <c r="O429" s="70">
        <v>67.09</v>
      </c>
      <c r="P429" s="70">
        <f t="shared" si="221"/>
        <v>67.09</v>
      </c>
      <c r="Q429" s="64"/>
      <c r="R429" s="70">
        <f t="shared" si="222"/>
        <v>0</v>
      </c>
      <c r="S429" s="70">
        <f t="shared" si="222"/>
        <v>67.099999999999994</v>
      </c>
      <c r="T429" s="70">
        <f t="shared" si="223"/>
        <v>67.099999999999994</v>
      </c>
      <c r="U429" s="70">
        <f t="shared" si="224"/>
        <v>0</v>
      </c>
      <c r="V429" s="78">
        <f t="shared" si="225"/>
        <v>67.099999999999994</v>
      </c>
      <c r="X429" s="70">
        <v>0</v>
      </c>
      <c r="Y429" s="70">
        <v>67.099999999999994</v>
      </c>
      <c r="Z429" s="70">
        <v>67.099999999999994</v>
      </c>
      <c r="AA429" s="79"/>
      <c r="AB429" s="80">
        <f t="shared" si="198"/>
        <v>-9.9999999999909051E-3</v>
      </c>
    </row>
    <row r="430" spans="1:28" x14ac:dyDescent="0.25">
      <c r="A430" s="72" t="s">
        <v>16123</v>
      </c>
      <c r="B430" s="73" t="s">
        <v>21554</v>
      </c>
      <c r="C430" s="74" t="s">
        <v>15692</v>
      </c>
      <c r="D430" s="75">
        <v>0</v>
      </c>
      <c r="E430" s="70">
        <v>11.799999999999999</v>
      </c>
      <c r="F430" s="76">
        <f t="shared" si="217"/>
        <v>0</v>
      </c>
      <c r="G430" s="77"/>
      <c r="H430" s="70">
        <f t="shared" si="218"/>
        <v>0</v>
      </c>
      <c r="I430" s="70">
        <f t="shared" si="218"/>
        <v>11.8</v>
      </c>
      <c r="J430" s="70">
        <f t="shared" si="219"/>
        <v>11.8</v>
      </c>
      <c r="K430" s="70">
        <v>0</v>
      </c>
      <c r="L430" s="76">
        <f t="shared" si="220"/>
        <v>11.8</v>
      </c>
      <c r="N430" s="70">
        <v>0</v>
      </c>
      <c r="O430" s="70">
        <v>11.799999999999999</v>
      </c>
      <c r="P430" s="70">
        <f t="shared" si="221"/>
        <v>11.799999999999999</v>
      </c>
      <c r="Q430" s="64"/>
      <c r="R430" s="70">
        <f t="shared" si="222"/>
        <v>0</v>
      </c>
      <c r="S430" s="70">
        <f t="shared" si="222"/>
        <v>11.81</v>
      </c>
      <c r="T430" s="70">
        <f t="shared" si="223"/>
        <v>11.81</v>
      </c>
      <c r="U430" s="70">
        <f t="shared" si="224"/>
        <v>0</v>
      </c>
      <c r="V430" s="78">
        <f t="shared" si="225"/>
        <v>11.81</v>
      </c>
      <c r="X430" s="70">
        <v>0</v>
      </c>
      <c r="Y430" s="70">
        <v>11.81</v>
      </c>
      <c r="Z430" s="70">
        <v>11.81</v>
      </c>
      <c r="AA430" s="79"/>
      <c r="AB430" s="80">
        <f t="shared" si="198"/>
        <v>-1.0000000000001563E-2</v>
      </c>
    </row>
    <row r="431" spans="1:28" x14ac:dyDescent="0.25">
      <c r="A431" s="72" t="s">
        <v>16124</v>
      </c>
      <c r="B431" s="73" t="s">
        <v>21555</v>
      </c>
      <c r="C431" s="74" t="s">
        <v>15692</v>
      </c>
      <c r="D431" s="75">
        <v>0</v>
      </c>
      <c r="E431" s="70">
        <v>67.09</v>
      </c>
      <c r="F431" s="76">
        <f t="shared" si="217"/>
        <v>0</v>
      </c>
      <c r="G431" s="77"/>
      <c r="H431" s="70">
        <f t="shared" si="218"/>
        <v>0</v>
      </c>
      <c r="I431" s="70">
        <f t="shared" si="218"/>
        <v>67.09</v>
      </c>
      <c r="J431" s="70">
        <f t="shared" si="219"/>
        <v>67.09</v>
      </c>
      <c r="K431" s="70">
        <v>0</v>
      </c>
      <c r="L431" s="76">
        <f t="shared" si="220"/>
        <v>67.09</v>
      </c>
      <c r="N431" s="70">
        <v>0</v>
      </c>
      <c r="O431" s="70">
        <v>67.09</v>
      </c>
      <c r="P431" s="70">
        <f t="shared" si="221"/>
        <v>67.09</v>
      </c>
      <c r="Q431" s="64"/>
      <c r="R431" s="70">
        <f t="shared" si="222"/>
        <v>0</v>
      </c>
      <c r="S431" s="70">
        <f t="shared" si="222"/>
        <v>67.099999999999994</v>
      </c>
      <c r="T431" s="70">
        <f t="shared" si="223"/>
        <v>67.099999999999994</v>
      </c>
      <c r="U431" s="70">
        <f t="shared" si="224"/>
        <v>0</v>
      </c>
      <c r="V431" s="78">
        <f t="shared" si="225"/>
        <v>67.099999999999994</v>
      </c>
      <c r="X431" s="70">
        <v>0</v>
      </c>
      <c r="Y431" s="70">
        <v>67.099999999999994</v>
      </c>
      <c r="Z431" s="70">
        <v>67.099999999999994</v>
      </c>
      <c r="AA431" s="79"/>
      <c r="AB431" s="80">
        <f t="shared" si="198"/>
        <v>-9.9999999999909051E-3</v>
      </c>
    </row>
    <row r="432" spans="1:28" x14ac:dyDescent="0.25">
      <c r="A432" s="72" t="s">
        <v>16125</v>
      </c>
      <c r="B432" s="73" t="s">
        <v>21556</v>
      </c>
      <c r="C432" s="74" t="s">
        <v>15692</v>
      </c>
      <c r="D432" s="75">
        <v>0</v>
      </c>
      <c r="E432" s="70">
        <v>15.91</v>
      </c>
      <c r="F432" s="76">
        <f t="shared" si="217"/>
        <v>0</v>
      </c>
      <c r="G432" s="77"/>
      <c r="H432" s="70">
        <f t="shared" si="218"/>
        <v>0</v>
      </c>
      <c r="I432" s="70">
        <f t="shared" si="218"/>
        <v>15.91</v>
      </c>
      <c r="J432" s="70">
        <f t="shared" si="219"/>
        <v>15.91</v>
      </c>
      <c r="K432" s="70">
        <v>0</v>
      </c>
      <c r="L432" s="76">
        <f t="shared" si="220"/>
        <v>15.91</v>
      </c>
      <c r="N432" s="70">
        <v>0</v>
      </c>
      <c r="O432" s="70">
        <v>15.91</v>
      </c>
      <c r="P432" s="70">
        <f t="shared" si="221"/>
        <v>15.91</v>
      </c>
      <c r="Q432" s="64"/>
      <c r="R432" s="70">
        <f t="shared" si="222"/>
        <v>0</v>
      </c>
      <c r="S432" s="70">
        <f t="shared" si="222"/>
        <v>15.92</v>
      </c>
      <c r="T432" s="70">
        <f t="shared" si="223"/>
        <v>15.92</v>
      </c>
      <c r="U432" s="70">
        <f t="shared" si="224"/>
        <v>0</v>
      </c>
      <c r="V432" s="78">
        <f t="shared" si="225"/>
        <v>15.92</v>
      </c>
      <c r="X432" s="70">
        <v>0</v>
      </c>
      <c r="Y432" s="70">
        <v>15.92</v>
      </c>
      <c r="Z432" s="70">
        <v>15.92</v>
      </c>
      <c r="AA432" s="79"/>
      <c r="AB432" s="80">
        <f t="shared" si="198"/>
        <v>-9.9999999999997868E-3</v>
      </c>
    </row>
    <row r="433" spans="1:28" x14ac:dyDescent="0.25">
      <c r="A433" s="72" t="s">
        <v>16126</v>
      </c>
      <c r="B433" s="73" t="s">
        <v>21557</v>
      </c>
      <c r="C433" s="74" t="s">
        <v>15692</v>
      </c>
      <c r="D433" s="75">
        <v>0</v>
      </c>
      <c r="E433" s="70">
        <v>2.74</v>
      </c>
      <c r="F433" s="76">
        <f t="shared" si="217"/>
        <v>0</v>
      </c>
      <c r="G433" s="77"/>
      <c r="H433" s="70">
        <f t="shared" si="218"/>
        <v>0</v>
      </c>
      <c r="I433" s="70">
        <f t="shared" si="218"/>
        <v>2.74</v>
      </c>
      <c r="J433" s="70">
        <f t="shared" si="219"/>
        <v>2.74</v>
      </c>
      <c r="K433" s="70">
        <v>0</v>
      </c>
      <c r="L433" s="76">
        <f t="shared" si="220"/>
        <v>2.74</v>
      </c>
      <c r="N433" s="70">
        <v>0</v>
      </c>
      <c r="O433" s="70">
        <v>2.74</v>
      </c>
      <c r="P433" s="70">
        <f t="shared" si="221"/>
        <v>2.74</v>
      </c>
      <c r="Q433" s="64"/>
      <c r="R433" s="70">
        <f t="shared" si="222"/>
        <v>0</v>
      </c>
      <c r="S433" s="70">
        <f t="shared" si="222"/>
        <v>2.73</v>
      </c>
      <c r="T433" s="70">
        <f t="shared" si="223"/>
        <v>2.73</v>
      </c>
      <c r="U433" s="70">
        <f t="shared" si="224"/>
        <v>0</v>
      </c>
      <c r="V433" s="78">
        <f t="shared" si="225"/>
        <v>2.73</v>
      </c>
      <c r="X433" s="70">
        <v>0</v>
      </c>
      <c r="Y433" s="70">
        <v>2.73</v>
      </c>
      <c r="Z433" s="70">
        <v>2.73</v>
      </c>
      <c r="AA433" s="79"/>
      <c r="AB433" s="80">
        <f t="shared" si="198"/>
        <v>1.0000000000000231E-2</v>
      </c>
    </row>
    <row r="434" spans="1:28" ht="22.5" x14ac:dyDescent="0.25">
      <c r="A434" s="72" t="s">
        <v>16127</v>
      </c>
      <c r="B434" s="73" t="s">
        <v>21558</v>
      </c>
      <c r="C434" s="74" t="s">
        <v>15692</v>
      </c>
      <c r="D434" s="75">
        <v>0</v>
      </c>
      <c r="E434" s="70">
        <v>2.74</v>
      </c>
      <c r="F434" s="76">
        <f t="shared" si="217"/>
        <v>0</v>
      </c>
      <c r="G434" s="77"/>
      <c r="H434" s="70">
        <f t="shared" si="218"/>
        <v>0</v>
      </c>
      <c r="I434" s="70">
        <f t="shared" si="218"/>
        <v>2.74</v>
      </c>
      <c r="J434" s="70">
        <f t="shared" si="219"/>
        <v>2.74</v>
      </c>
      <c r="K434" s="70">
        <v>0</v>
      </c>
      <c r="L434" s="76">
        <f t="shared" si="220"/>
        <v>2.74</v>
      </c>
      <c r="N434" s="70">
        <v>0</v>
      </c>
      <c r="O434" s="70">
        <v>2.74</v>
      </c>
      <c r="P434" s="70">
        <f t="shared" si="221"/>
        <v>2.74</v>
      </c>
      <c r="Q434" s="64"/>
      <c r="R434" s="70">
        <f t="shared" si="222"/>
        <v>0</v>
      </c>
      <c r="S434" s="70">
        <f t="shared" si="222"/>
        <v>2.73</v>
      </c>
      <c r="T434" s="70">
        <f t="shared" si="223"/>
        <v>2.73</v>
      </c>
      <c r="U434" s="70">
        <f t="shared" si="224"/>
        <v>0</v>
      </c>
      <c r="V434" s="78">
        <f t="shared" si="225"/>
        <v>2.73</v>
      </c>
      <c r="X434" s="70">
        <v>0</v>
      </c>
      <c r="Y434" s="70">
        <v>2.73</v>
      </c>
      <c r="Z434" s="70">
        <v>2.73</v>
      </c>
      <c r="AA434" s="79"/>
      <c r="AB434" s="80">
        <f t="shared" si="198"/>
        <v>1.0000000000000231E-2</v>
      </c>
    </row>
    <row r="435" spans="1:28" x14ac:dyDescent="0.25">
      <c r="A435" s="72" t="s">
        <v>16128</v>
      </c>
      <c r="B435" s="73" t="s">
        <v>21559</v>
      </c>
      <c r="C435" s="74" t="s">
        <v>15692</v>
      </c>
      <c r="D435" s="75">
        <v>0</v>
      </c>
      <c r="E435" s="70">
        <v>21.84</v>
      </c>
      <c r="F435" s="76">
        <f t="shared" si="217"/>
        <v>0</v>
      </c>
      <c r="G435" s="77"/>
      <c r="H435" s="70">
        <f t="shared" si="218"/>
        <v>0</v>
      </c>
      <c r="I435" s="70">
        <f t="shared" si="218"/>
        <v>21.84</v>
      </c>
      <c r="J435" s="70">
        <f t="shared" si="219"/>
        <v>21.84</v>
      </c>
      <c r="K435" s="70">
        <v>0</v>
      </c>
      <c r="L435" s="76">
        <f t="shared" si="220"/>
        <v>21.84</v>
      </c>
      <c r="N435" s="70">
        <v>0</v>
      </c>
      <c r="O435" s="70">
        <v>21.84</v>
      </c>
      <c r="P435" s="70">
        <f t="shared" si="221"/>
        <v>21.84</v>
      </c>
      <c r="Q435" s="64"/>
      <c r="R435" s="70">
        <f t="shared" si="222"/>
        <v>0</v>
      </c>
      <c r="S435" s="70">
        <f t="shared" si="222"/>
        <v>21.84</v>
      </c>
      <c r="T435" s="70">
        <f t="shared" si="223"/>
        <v>21.84</v>
      </c>
      <c r="U435" s="70">
        <f t="shared" si="224"/>
        <v>0</v>
      </c>
      <c r="V435" s="78">
        <f t="shared" si="225"/>
        <v>21.84</v>
      </c>
      <c r="X435" s="70">
        <v>0</v>
      </c>
      <c r="Y435" s="70">
        <v>21.84</v>
      </c>
      <c r="Z435" s="70">
        <v>21.84</v>
      </c>
      <c r="AA435" s="79"/>
      <c r="AB435" s="80">
        <f t="shared" si="198"/>
        <v>0</v>
      </c>
    </row>
    <row r="436" spans="1:28" x14ac:dyDescent="0.25">
      <c r="A436" s="66" t="s">
        <v>16129</v>
      </c>
      <c r="B436" s="67" t="s">
        <v>21560</v>
      </c>
      <c r="C436" s="68"/>
      <c r="D436" s="69"/>
      <c r="E436" s="70"/>
      <c r="F436" s="71"/>
      <c r="H436" s="70"/>
      <c r="I436" s="70"/>
      <c r="J436" s="70"/>
      <c r="K436" s="70"/>
      <c r="L436" s="76"/>
      <c r="N436" s="70"/>
      <c r="O436" s="70"/>
      <c r="P436" s="70"/>
      <c r="Q436" s="64"/>
      <c r="R436" s="70"/>
      <c r="S436" s="70"/>
      <c r="T436" s="70"/>
      <c r="U436" s="70"/>
      <c r="V436" s="78"/>
      <c r="X436" s="70"/>
      <c r="Y436" s="70"/>
      <c r="Z436" s="70"/>
      <c r="AA436" s="79"/>
      <c r="AB436" s="80">
        <f t="shared" si="198"/>
        <v>0</v>
      </c>
    </row>
    <row r="437" spans="1:28" x14ac:dyDescent="0.25">
      <c r="A437" s="72" t="s">
        <v>16130</v>
      </c>
      <c r="B437" s="73" t="s">
        <v>21561</v>
      </c>
      <c r="C437" s="74" t="s">
        <v>15692</v>
      </c>
      <c r="D437" s="75">
        <v>0</v>
      </c>
      <c r="E437" s="70">
        <v>3.41</v>
      </c>
      <c r="F437" s="76">
        <f t="shared" ref="F437:F445" si="226">ROUND(D437*E437,2)</f>
        <v>0</v>
      </c>
      <c r="G437" s="77"/>
      <c r="H437" s="70">
        <f t="shared" ref="H437:I445" si="227">ROUND(N437+(N437*$H$2/100),2)</f>
        <v>0</v>
      </c>
      <c r="I437" s="70">
        <f t="shared" si="227"/>
        <v>3.41</v>
      </c>
      <c r="J437" s="70">
        <f t="shared" ref="J437:J445" si="228">H437+I437</f>
        <v>3.41</v>
      </c>
      <c r="K437" s="70">
        <v>0</v>
      </c>
      <c r="L437" s="76">
        <f t="shared" ref="L437:L445" si="229">SUM(J437:K437)</f>
        <v>3.41</v>
      </c>
      <c r="N437" s="70">
        <v>0</v>
      </c>
      <c r="O437" s="70">
        <v>3.41</v>
      </c>
      <c r="P437" s="70">
        <f t="shared" ref="P437:P445" si="230">SUM(N437:O437)</f>
        <v>3.41</v>
      </c>
      <c r="Q437" s="64"/>
      <c r="R437" s="70">
        <f t="shared" ref="R437:S445" si="231">X437</f>
        <v>0</v>
      </c>
      <c r="S437" s="70">
        <f t="shared" si="231"/>
        <v>3.41</v>
      </c>
      <c r="T437" s="70">
        <f t="shared" ref="T437:T445" si="232">R437+S437</f>
        <v>3.41</v>
      </c>
      <c r="U437" s="70">
        <f t="shared" ref="U437:U445" si="233">ROUND(Z437*$H$2,2)/100</f>
        <v>0</v>
      </c>
      <c r="V437" s="78">
        <f t="shared" ref="V437:V445" si="234">SUM(T437:U437)</f>
        <v>3.41</v>
      </c>
      <c r="X437" s="70">
        <v>0</v>
      </c>
      <c r="Y437" s="70">
        <v>3.41</v>
      </c>
      <c r="Z437" s="70">
        <v>3.41</v>
      </c>
      <c r="AA437" s="79"/>
      <c r="AB437" s="80">
        <f t="shared" si="198"/>
        <v>0</v>
      </c>
    </row>
    <row r="438" spans="1:28" x14ac:dyDescent="0.25">
      <c r="A438" s="72" t="s">
        <v>16131</v>
      </c>
      <c r="B438" s="73" t="s">
        <v>21562</v>
      </c>
      <c r="C438" s="74" t="s">
        <v>15692</v>
      </c>
      <c r="D438" s="75">
        <v>0</v>
      </c>
      <c r="E438" s="70">
        <v>232.5</v>
      </c>
      <c r="F438" s="76">
        <f t="shared" si="226"/>
        <v>0</v>
      </c>
      <c r="G438" s="77"/>
      <c r="H438" s="70">
        <f t="shared" si="227"/>
        <v>0</v>
      </c>
      <c r="I438" s="70">
        <f t="shared" si="227"/>
        <v>232.5</v>
      </c>
      <c r="J438" s="70">
        <f t="shared" si="228"/>
        <v>232.5</v>
      </c>
      <c r="K438" s="70">
        <v>0</v>
      </c>
      <c r="L438" s="76">
        <f t="shared" si="229"/>
        <v>232.5</v>
      </c>
      <c r="N438" s="70">
        <v>0</v>
      </c>
      <c r="O438" s="70">
        <v>232.5</v>
      </c>
      <c r="P438" s="70">
        <f t="shared" si="230"/>
        <v>232.5</v>
      </c>
      <c r="Q438" s="64"/>
      <c r="R438" s="70">
        <f t="shared" si="231"/>
        <v>0</v>
      </c>
      <c r="S438" s="70">
        <f t="shared" si="231"/>
        <v>232.52</v>
      </c>
      <c r="T438" s="70">
        <f t="shared" si="232"/>
        <v>232.52</v>
      </c>
      <c r="U438" s="70">
        <f t="shared" si="233"/>
        <v>0</v>
      </c>
      <c r="V438" s="78">
        <f t="shared" si="234"/>
        <v>232.52</v>
      </c>
      <c r="X438" s="70">
        <v>0</v>
      </c>
      <c r="Y438" s="70">
        <v>232.52</v>
      </c>
      <c r="Z438" s="70">
        <v>232.52</v>
      </c>
      <c r="AA438" s="79"/>
      <c r="AB438" s="80">
        <f t="shared" si="198"/>
        <v>-2.0000000000010232E-2</v>
      </c>
    </row>
    <row r="439" spans="1:28" ht="22.5" x14ac:dyDescent="0.25">
      <c r="A439" s="72" t="s">
        <v>16132</v>
      </c>
      <c r="B439" s="73" t="s">
        <v>21563</v>
      </c>
      <c r="C439" s="74" t="s">
        <v>15692</v>
      </c>
      <c r="D439" s="75">
        <v>0</v>
      </c>
      <c r="E439" s="70">
        <v>21.799999999999997</v>
      </c>
      <c r="F439" s="76">
        <f t="shared" si="226"/>
        <v>0</v>
      </c>
      <c r="G439" s="77"/>
      <c r="H439" s="70">
        <f t="shared" si="227"/>
        <v>0</v>
      </c>
      <c r="I439" s="70">
        <f t="shared" si="227"/>
        <v>21.8</v>
      </c>
      <c r="J439" s="70">
        <f t="shared" si="228"/>
        <v>21.8</v>
      </c>
      <c r="K439" s="70">
        <v>0</v>
      </c>
      <c r="L439" s="76">
        <f t="shared" si="229"/>
        <v>21.8</v>
      </c>
      <c r="N439" s="70">
        <v>0</v>
      </c>
      <c r="O439" s="70">
        <v>21.799999999999997</v>
      </c>
      <c r="P439" s="70">
        <f t="shared" si="230"/>
        <v>21.799999999999997</v>
      </c>
      <c r="Q439" s="64"/>
      <c r="R439" s="70">
        <f t="shared" si="231"/>
        <v>0</v>
      </c>
      <c r="S439" s="70">
        <f t="shared" si="231"/>
        <v>21.81</v>
      </c>
      <c r="T439" s="70">
        <f t="shared" si="232"/>
        <v>21.81</v>
      </c>
      <c r="U439" s="70">
        <f t="shared" si="233"/>
        <v>0</v>
      </c>
      <c r="V439" s="78">
        <f t="shared" si="234"/>
        <v>21.81</v>
      </c>
      <c r="X439" s="70">
        <v>0</v>
      </c>
      <c r="Y439" s="70">
        <v>21.81</v>
      </c>
      <c r="Z439" s="70">
        <v>21.81</v>
      </c>
      <c r="AA439" s="79"/>
      <c r="AB439" s="80">
        <f t="shared" si="198"/>
        <v>-1.0000000000001563E-2</v>
      </c>
    </row>
    <row r="440" spans="1:28" ht="22.5" x14ac:dyDescent="0.25">
      <c r="A440" s="72" t="s">
        <v>16133</v>
      </c>
      <c r="B440" s="73" t="s">
        <v>21564</v>
      </c>
      <c r="C440" s="74" t="s">
        <v>15692</v>
      </c>
      <c r="D440" s="75">
        <v>0</v>
      </c>
      <c r="E440" s="70">
        <v>415.43</v>
      </c>
      <c r="F440" s="76">
        <f t="shared" si="226"/>
        <v>0</v>
      </c>
      <c r="G440" s="77"/>
      <c r="H440" s="70">
        <f t="shared" si="227"/>
        <v>147.06</v>
      </c>
      <c r="I440" s="70">
        <f t="shared" si="227"/>
        <v>268.37</v>
      </c>
      <c r="J440" s="70">
        <f t="shared" si="228"/>
        <v>415.43</v>
      </c>
      <c r="K440" s="70">
        <v>0</v>
      </c>
      <c r="L440" s="76">
        <f t="shared" si="229"/>
        <v>415.43</v>
      </c>
      <c r="N440" s="70">
        <v>147.06</v>
      </c>
      <c r="O440" s="70">
        <v>268.37</v>
      </c>
      <c r="P440" s="70">
        <f t="shared" si="230"/>
        <v>415.43</v>
      </c>
      <c r="Q440" s="64"/>
      <c r="R440" s="70">
        <f t="shared" si="231"/>
        <v>147.06</v>
      </c>
      <c r="S440" s="70">
        <f t="shared" si="231"/>
        <v>268.39999999999998</v>
      </c>
      <c r="T440" s="70">
        <f t="shared" si="232"/>
        <v>415.46</v>
      </c>
      <c r="U440" s="70">
        <f t="shared" si="233"/>
        <v>0</v>
      </c>
      <c r="V440" s="78">
        <f t="shared" si="234"/>
        <v>415.46</v>
      </c>
      <c r="X440" s="70">
        <v>147.06</v>
      </c>
      <c r="Y440" s="70">
        <v>268.39999999999998</v>
      </c>
      <c r="Z440" s="70">
        <v>415.46</v>
      </c>
      <c r="AA440" s="79"/>
      <c r="AB440" s="80">
        <f t="shared" si="198"/>
        <v>-2.9999999999972715E-2</v>
      </c>
    </row>
    <row r="441" spans="1:28" ht="22.5" x14ac:dyDescent="0.25">
      <c r="A441" s="72" t="s">
        <v>16134</v>
      </c>
      <c r="B441" s="73" t="s">
        <v>21565</v>
      </c>
      <c r="C441" s="74" t="s">
        <v>15747</v>
      </c>
      <c r="D441" s="75">
        <v>0</v>
      </c>
      <c r="E441" s="70">
        <v>16.78</v>
      </c>
      <c r="F441" s="76">
        <f t="shared" si="226"/>
        <v>0</v>
      </c>
      <c r="G441" s="77"/>
      <c r="H441" s="70">
        <f t="shared" si="227"/>
        <v>0</v>
      </c>
      <c r="I441" s="70">
        <f t="shared" si="227"/>
        <v>16.78</v>
      </c>
      <c r="J441" s="70">
        <f t="shared" si="228"/>
        <v>16.78</v>
      </c>
      <c r="K441" s="70">
        <v>0</v>
      </c>
      <c r="L441" s="76">
        <f t="shared" si="229"/>
        <v>16.78</v>
      </c>
      <c r="N441" s="70">
        <v>0</v>
      </c>
      <c r="O441" s="70">
        <v>16.78</v>
      </c>
      <c r="P441" s="70">
        <f t="shared" si="230"/>
        <v>16.78</v>
      </c>
      <c r="Q441" s="64"/>
      <c r="R441" s="70">
        <f t="shared" si="231"/>
        <v>0</v>
      </c>
      <c r="S441" s="70">
        <f t="shared" si="231"/>
        <v>16.79</v>
      </c>
      <c r="T441" s="70">
        <f t="shared" si="232"/>
        <v>16.79</v>
      </c>
      <c r="U441" s="70">
        <f t="shared" si="233"/>
        <v>0</v>
      </c>
      <c r="V441" s="78">
        <f t="shared" si="234"/>
        <v>16.79</v>
      </c>
      <c r="X441" s="70">
        <v>0</v>
      </c>
      <c r="Y441" s="70">
        <v>16.79</v>
      </c>
      <c r="Z441" s="70">
        <v>16.79</v>
      </c>
      <c r="AA441" s="79"/>
      <c r="AB441" s="80">
        <f t="shared" si="198"/>
        <v>-9.9999999999980105E-3</v>
      </c>
    </row>
    <row r="442" spans="1:28" ht="22.5" x14ac:dyDescent="0.25">
      <c r="A442" s="72" t="s">
        <v>16135</v>
      </c>
      <c r="B442" s="73" t="s">
        <v>21566</v>
      </c>
      <c r="C442" s="74" t="s">
        <v>15747</v>
      </c>
      <c r="D442" s="75">
        <v>0</v>
      </c>
      <c r="E442" s="70">
        <v>8.39</v>
      </c>
      <c r="F442" s="76">
        <f t="shared" si="226"/>
        <v>0</v>
      </c>
      <c r="G442" s="77"/>
      <c r="H442" s="70">
        <f t="shared" si="227"/>
        <v>0</v>
      </c>
      <c r="I442" s="70">
        <f t="shared" si="227"/>
        <v>8.39</v>
      </c>
      <c r="J442" s="70">
        <f t="shared" si="228"/>
        <v>8.39</v>
      </c>
      <c r="K442" s="70">
        <v>0</v>
      </c>
      <c r="L442" s="76">
        <f t="shared" si="229"/>
        <v>8.39</v>
      </c>
      <c r="N442" s="70">
        <v>0</v>
      </c>
      <c r="O442" s="70">
        <v>8.39</v>
      </c>
      <c r="P442" s="70">
        <f t="shared" si="230"/>
        <v>8.39</v>
      </c>
      <c r="Q442" s="64"/>
      <c r="R442" s="70">
        <f t="shared" si="231"/>
        <v>0</v>
      </c>
      <c r="S442" s="70">
        <f t="shared" si="231"/>
        <v>8.39</v>
      </c>
      <c r="T442" s="70">
        <f t="shared" si="232"/>
        <v>8.39</v>
      </c>
      <c r="U442" s="70">
        <f t="shared" si="233"/>
        <v>0</v>
      </c>
      <c r="V442" s="78">
        <f t="shared" si="234"/>
        <v>8.39</v>
      </c>
      <c r="X442" s="70">
        <v>0</v>
      </c>
      <c r="Y442" s="70">
        <v>8.39</v>
      </c>
      <c r="Z442" s="70">
        <v>8.39</v>
      </c>
      <c r="AA442" s="79"/>
      <c r="AB442" s="80">
        <f t="shared" si="198"/>
        <v>0</v>
      </c>
    </row>
    <row r="443" spans="1:28" ht="22.5" x14ac:dyDescent="0.25">
      <c r="A443" s="72" t="s">
        <v>16136</v>
      </c>
      <c r="B443" s="73" t="s">
        <v>21567</v>
      </c>
      <c r="C443" s="74" t="s">
        <v>15747</v>
      </c>
      <c r="D443" s="75">
        <v>0</v>
      </c>
      <c r="E443" s="70">
        <v>33.549999999999997</v>
      </c>
      <c r="F443" s="76">
        <f t="shared" si="226"/>
        <v>0</v>
      </c>
      <c r="G443" s="77"/>
      <c r="H443" s="70">
        <f t="shared" si="227"/>
        <v>0</v>
      </c>
      <c r="I443" s="70">
        <f t="shared" si="227"/>
        <v>33.549999999999997</v>
      </c>
      <c r="J443" s="70">
        <f t="shared" si="228"/>
        <v>33.549999999999997</v>
      </c>
      <c r="K443" s="70">
        <v>0</v>
      </c>
      <c r="L443" s="76">
        <f t="shared" si="229"/>
        <v>33.549999999999997</v>
      </c>
      <c r="N443" s="70">
        <v>0</v>
      </c>
      <c r="O443" s="70">
        <v>33.549999999999997</v>
      </c>
      <c r="P443" s="70">
        <f t="shared" si="230"/>
        <v>33.549999999999997</v>
      </c>
      <c r="Q443" s="64"/>
      <c r="R443" s="70">
        <f t="shared" si="231"/>
        <v>0</v>
      </c>
      <c r="S443" s="70">
        <f t="shared" si="231"/>
        <v>33.549999999999997</v>
      </c>
      <c r="T443" s="70">
        <f t="shared" si="232"/>
        <v>33.549999999999997</v>
      </c>
      <c r="U443" s="70">
        <f t="shared" si="233"/>
        <v>0</v>
      </c>
      <c r="V443" s="78">
        <f t="shared" si="234"/>
        <v>33.549999999999997</v>
      </c>
      <c r="X443" s="70">
        <v>0</v>
      </c>
      <c r="Y443" s="70">
        <v>33.549999999999997</v>
      </c>
      <c r="Z443" s="70">
        <v>33.549999999999997</v>
      </c>
      <c r="AA443" s="79"/>
      <c r="AB443" s="80">
        <f t="shared" si="198"/>
        <v>0</v>
      </c>
    </row>
    <row r="444" spans="1:28" x14ac:dyDescent="0.25">
      <c r="A444" s="72" t="s">
        <v>16137</v>
      </c>
      <c r="B444" s="73" t="s">
        <v>21568</v>
      </c>
      <c r="C444" s="74" t="s">
        <v>15747</v>
      </c>
      <c r="D444" s="75">
        <v>0</v>
      </c>
      <c r="E444" s="70">
        <v>16.78</v>
      </c>
      <c r="F444" s="76">
        <f t="shared" si="226"/>
        <v>0</v>
      </c>
      <c r="G444" s="77"/>
      <c r="H444" s="70">
        <f t="shared" si="227"/>
        <v>0</v>
      </c>
      <c r="I444" s="70">
        <f t="shared" si="227"/>
        <v>16.78</v>
      </c>
      <c r="J444" s="70">
        <f t="shared" si="228"/>
        <v>16.78</v>
      </c>
      <c r="K444" s="70">
        <v>0</v>
      </c>
      <c r="L444" s="76">
        <f t="shared" si="229"/>
        <v>16.78</v>
      </c>
      <c r="N444" s="70">
        <v>0</v>
      </c>
      <c r="O444" s="70">
        <v>16.78</v>
      </c>
      <c r="P444" s="70">
        <f t="shared" si="230"/>
        <v>16.78</v>
      </c>
      <c r="Q444" s="64"/>
      <c r="R444" s="70">
        <f t="shared" si="231"/>
        <v>0</v>
      </c>
      <c r="S444" s="70">
        <f t="shared" si="231"/>
        <v>16.79</v>
      </c>
      <c r="T444" s="70">
        <f t="shared" si="232"/>
        <v>16.79</v>
      </c>
      <c r="U444" s="70">
        <f t="shared" si="233"/>
        <v>0</v>
      </c>
      <c r="V444" s="78">
        <f t="shared" si="234"/>
        <v>16.79</v>
      </c>
      <c r="X444" s="70">
        <v>0</v>
      </c>
      <c r="Y444" s="70">
        <v>16.79</v>
      </c>
      <c r="Z444" s="70">
        <v>16.79</v>
      </c>
      <c r="AA444" s="79"/>
      <c r="AB444" s="80">
        <f t="shared" si="198"/>
        <v>-9.9999999999980105E-3</v>
      </c>
    </row>
    <row r="445" spans="1:28" x14ac:dyDescent="0.25">
      <c r="A445" s="72" t="s">
        <v>16138</v>
      </c>
      <c r="B445" s="73" t="s">
        <v>21569</v>
      </c>
      <c r="C445" s="74" t="s">
        <v>15747</v>
      </c>
      <c r="D445" s="75">
        <v>0</v>
      </c>
      <c r="E445" s="70">
        <v>6.7299999999999995</v>
      </c>
      <c r="F445" s="76">
        <f t="shared" si="226"/>
        <v>0</v>
      </c>
      <c r="G445" s="77"/>
      <c r="H445" s="70">
        <f t="shared" si="227"/>
        <v>0</v>
      </c>
      <c r="I445" s="70">
        <f t="shared" si="227"/>
        <v>6.73</v>
      </c>
      <c r="J445" s="70">
        <f t="shared" si="228"/>
        <v>6.73</v>
      </c>
      <c r="K445" s="70">
        <v>0</v>
      </c>
      <c r="L445" s="76">
        <f t="shared" si="229"/>
        <v>6.73</v>
      </c>
      <c r="N445" s="70">
        <v>0</v>
      </c>
      <c r="O445" s="70">
        <v>6.7299999999999995</v>
      </c>
      <c r="P445" s="70">
        <f t="shared" si="230"/>
        <v>6.7299999999999995</v>
      </c>
      <c r="Q445" s="64"/>
      <c r="R445" s="70">
        <f t="shared" si="231"/>
        <v>0</v>
      </c>
      <c r="S445" s="70">
        <f t="shared" si="231"/>
        <v>6.71</v>
      </c>
      <c r="T445" s="70">
        <f t="shared" si="232"/>
        <v>6.71</v>
      </c>
      <c r="U445" s="70">
        <f t="shared" si="233"/>
        <v>0</v>
      </c>
      <c r="V445" s="78">
        <f t="shared" si="234"/>
        <v>6.71</v>
      </c>
      <c r="X445" s="70">
        <v>0</v>
      </c>
      <c r="Y445" s="70">
        <v>6.71</v>
      </c>
      <c r="Z445" s="70">
        <v>6.71</v>
      </c>
      <c r="AA445" s="79"/>
      <c r="AB445" s="80">
        <f t="shared" si="198"/>
        <v>1.9999999999999574E-2</v>
      </c>
    </row>
    <row r="446" spans="1:28" x14ac:dyDescent="0.25">
      <c r="A446" s="66" t="s">
        <v>16139</v>
      </c>
      <c r="B446" s="67" t="s">
        <v>21570</v>
      </c>
      <c r="C446" s="68"/>
      <c r="D446" s="69"/>
      <c r="E446" s="70"/>
      <c r="F446" s="71"/>
      <c r="H446" s="70"/>
      <c r="I446" s="70"/>
      <c r="J446" s="70"/>
      <c r="K446" s="70"/>
      <c r="L446" s="76"/>
      <c r="N446" s="70"/>
      <c r="O446" s="70"/>
      <c r="P446" s="70"/>
      <c r="Q446" s="64"/>
      <c r="R446" s="70"/>
      <c r="S446" s="70"/>
      <c r="T446" s="70"/>
      <c r="U446" s="70"/>
      <c r="V446" s="78"/>
      <c r="X446" s="70"/>
      <c r="Y446" s="70"/>
      <c r="Z446" s="70"/>
      <c r="AA446" s="79"/>
      <c r="AB446" s="80">
        <f t="shared" si="198"/>
        <v>0</v>
      </c>
    </row>
    <row r="447" spans="1:28" x14ac:dyDescent="0.25">
      <c r="A447" s="72" t="s">
        <v>16140</v>
      </c>
      <c r="B447" s="73" t="s">
        <v>21571</v>
      </c>
      <c r="C447" s="74" t="s">
        <v>15747</v>
      </c>
      <c r="D447" s="75">
        <v>0</v>
      </c>
      <c r="E447" s="70">
        <v>3.13</v>
      </c>
      <c r="F447" s="76">
        <f>ROUND(D447*E447,2)</f>
        <v>0</v>
      </c>
      <c r="G447" s="77"/>
      <c r="H447" s="70">
        <f t="shared" ref="H447:I451" si="235">ROUND(N447+(N447*$H$2/100),2)</f>
        <v>0</v>
      </c>
      <c r="I447" s="70">
        <f t="shared" si="235"/>
        <v>3.13</v>
      </c>
      <c r="J447" s="70">
        <f>H447+I447</f>
        <v>3.13</v>
      </c>
      <c r="K447" s="70">
        <v>0</v>
      </c>
      <c r="L447" s="76">
        <f>SUM(J447:K447)</f>
        <v>3.13</v>
      </c>
      <c r="N447" s="70">
        <v>0</v>
      </c>
      <c r="O447" s="70">
        <v>3.13</v>
      </c>
      <c r="P447" s="70">
        <f>SUM(N447:O447)</f>
        <v>3.13</v>
      </c>
      <c r="Q447" s="64"/>
      <c r="R447" s="70">
        <f t="shared" ref="R447:S451" si="236">X447</f>
        <v>0</v>
      </c>
      <c r="S447" s="70">
        <f t="shared" si="236"/>
        <v>3.14</v>
      </c>
      <c r="T447" s="70">
        <f>R447+S447</f>
        <v>3.14</v>
      </c>
      <c r="U447" s="70">
        <f>ROUND(Z447*$H$2,2)/100</f>
        <v>0</v>
      </c>
      <c r="V447" s="78">
        <f>SUM(T447:U447)</f>
        <v>3.14</v>
      </c>
      <c r="X447" s="70">
        <v>0</v>
      </c>
      <c r="Y447" s="70">
        <v>3.14</v>
      </c>
      <c r="Z447" s="70">
        <v>3.14</v>
      </c>
      <c r="AA447" s="79"/>
      <c r="AB447" s="80">
        <f t="shared" si="198"/>
        <v>-1.0000000000000231E-2</v>
      </c>
    </row>
    <row r="448" spans="1:28" ht="22.5" x14ac:dyDescent="0.25">
      <c r="A448" s="72" t="s">
        <v>16141</v>
      </c>
      <c r="B448" s="73" t="s">
        <v>21572</v>
      </c>
      <c r="C448" s="74" t="s">
        <v>15747</v>
      </c>
      <c r="D448" s="75">
        <v>0</v>
      </c>
      <c r="E448" s="70">
        <v>2.04</v>
      </c>
      <c r="F448" s="76">
        <f>ROUND(D448*E448,2)</f>
        <v>0</v>
      </c>
      <c r="G448" s="77"/>
      <c r="H448" s="70">
        <f t="shared" si="235"/>
        <v>0</v>
      </c>
      <c r="I448" s="70">
        <f t="shared" si="235"/>
        <v>2.04</v>
      </c>
      <c r="J448" s="70">
        <f>H448+I448</f>
        <v>2.04</v>
      </c>
      <c r="K448" s="70">
        <v>0</v>
      </c>
      <c r="L448" s="76">
        <f>SUM(J448:K448)</f>
        <v>2.04</v>
      </c>
      <c r="N448" s="70">
        <v>0</v>
      </c>
      <c r="O448" s="70">
        <v>2.04</v>
      </c>
      <c r="P448" s="70">
        <f>SUM(N448:O448)</f>
        <v>2.04</v>
      </c>
      <c r="Q448" s="64"/>
      <c r="R448" s="70">
        <f t="shared" si="236"/>
        <v>0</v>
      </c>
      <c r="S448" s="70">
        <f t="shared" si="236"/>
        <v>2.0499999999999998</v>
      </c>
      <c r="T448" s="70">
        <f>R448+S448</f>
        <v>2.0499999999999998</v>
      </c>
      <c r="U448" s="70">
        <f>ROUND(Z448*$H$2,2)/100</f>
        <v>0</v>
      </c>
      <c r="V448" s="78">
        <f>SUM(T448:U448)</f>
        <v>2.0499999999999998</v>
      </c>
      <c r="X448" s="70">
        <v>0</v>
      </c>
      <c r="Y448" s="70">
        <v>2.0499999999999998</v>
      </c>
      <c r="Z448" s="70">
        <v>2.0499999999999998</v>
      </c>
      <c r="AA448" s="79"/>
      <c r="AB448" s="80">
        <f t="shared" si="198"/>
        <v>-9.9999999999997868E-3</v>
      </c>
    </row>
    <row r="449" spans="1:28" x14ac:dyDescent="0.25">
      <c r="A449" s="72" t="s">
        <v>16142</v>
      </c>
      <c r="B449" s="73" t="s">
        <v>21573</v>
      </c>
      <c r="C449" s="74" t="s">
        <v>15747</v>
      </c>
      <c r="D449" s="75">
        <v>0</v>
      </c>
      <c r="E449" s="70">
        <v>5.46</v>
      </c>
      <c r="F449" s="76">
        <f>ROUND(D449*E449,2)</f>
        <v>0</v>
      </c>
      <c r="G449" s="77"/>
      <c r="H449" s="70">
        <f t="shared" si="235"/>
        <v>0</v>
      </c>
      <c r="I449" s="70">
        <f t="shared" si="235"/>
        <v>5.46</v>
      </c>
      <c r="J449" s="70">
        <f>H449+I449</f>
        <v>5.46</v>
      </c>
      <c r="K449" s="70">
        <v>0</v>
      </c>
      <c r="L449" s="76">
        <f>SUM(J449:K449)</f>
        <v>5.46</v>
      </c>
      <c r="N449" s="70">
        <v>0</v>
      </c>
      <c r="O449" s="70">
        <v>5.46</v>
      </c>
      <c r="P449" s="70">
        <f>SUM(N449:O449)</f>
        <v>5.46</v>
      </c>
      <c r="Q449" s="64"/>
      <c r="R449" s="70">
        <f t="shared" si="236"/>
        <v>0</v>
      </c>
      <c r="S449" s="70">
        <f t="shared" si="236"/>
        <v>5.46</v>
      </c>
      <c r="T449" s="70">
        <f>R449+S449</f>
        <v>5.46</v>
      </c>
      <c r="U449" s="70">
        <f>ROUND(Z449*$H$2,2)/100</f>
        <v>0</v>
      </c>
      <c r="V449" s="78">
        <f>SUM(T449:U449)</f>
        <v>5.46</v>
      </c>
      <c r="X449" s="70">
        <v>0</v>
      </c>
      <c r="Y449" s="70">
        <v>5.46</v>
      </c>
      <c r="Z449" s="70">
        <v>5.46</v>
      </c>
      <c r="AA449" s="79"/>
      <c r="AB449" s="80">
        <f t="shared" si="198"/>
        <v>0</v>
      </c>
    </row>
    <row r="450" spans="1:28" x14ac:dyDescent="0.25">
      <c r="A450" s="72" t="s">
        <v>16143</v>
      </c>
      <c r="B450" s="73" t="s">
        <v>21574</v>
      </c>
      <c r="C450" s="74" t="s">
        <v>15692</v>
      </c>
      <c r="D450" s="75">
        <v>0</v>
      </c>
      <c r="E450" s="70">
        <v>59.69</v>
      </c>
      <c r="F450" s="76">
        <f>ROUND(D450*E450,2)</f>
        <v>0</v>
      </c>
      <c r="G450" s="77"/>
      <c r="H450" s="70">
        <f t="shared" si="235"/>
        <v>0</v>
      </c>
      <c r="I450" s="70">
        <f t="shared" si="235"/>
        <v>59.69</v>
      </c>
      <c r="J450" s="70">
        <f>H450+I450</f>
        <v>59.69</v>
      </c>
      <c r="K450" s="70">
        <v>0</v>
      </c>
      <c r="L450" s="76">
        <f>SUM(J450:K450)</f>
        <v>59.69</v>
      </c>
      <c r="N450" s="70">
        <v>0</v>
      </c>
      <c r="O450" s="70">
        <v>59.69</v>
      </c>
      <c r="P450" s="70">
        <f>SUM(N450:O450)</f>
        <v>59.69</v>
      </c>
      <c r="Q450" s="64"/>
      <c r="R450" s="70">
        <f t="shared" si="236"/>
        <v>0</v>
      </c>
      <c r="S450" s="70">
        <f t="shared" si="236"/>
        <v>59.7</v>
      </c>
      <c r="T450" s="70">
        <f>R450+S450</f>
        <v>59.7</v>
      </c>
      <c r="U450" s="70">
        <f>ROUND(Z450*$H$2,2)/100</f>
        <v>0</v>
      </c>
      <c r="V450" s="78">
        <f>SUM(T450:U450)</f>
        <v>59.7</v>
      </c>
      <c r="X450" s="70">
        <v>0</v>
      </c>
      <c r="Y450" s="70">
        <v>59.7</v>
      </c>
      <c r="Z450" s="70">
        <v>59.7</v>
      </c>
      <c r="AA450" s="79"/>
      <c r="AB450" s="80">
        <f t="shared" si="198"/>
        <v>-1.0000000000005116E-2</v>
      </c>
    </row>
    <row r="451" spans="1:28" x14ac:dyDescent="0.25">
      <c r="A451" s="72" t="s">
        <v>16144</v>
      </c>
      <c r="B451" s="73" t="s">
        <v>21575</v>
      </c>
      <c r="C451" s="74" t="s">
        <v>15692</v>
      </c>
      <c r="D451" s="75">
        <v>0</v>
      </c>
      <c r="E451" s="70">
        <v>100.64</v>
      </c>
      <c r="F451" s="76">
        <f>ROUND(D451*E451,2)</f>
        <v>0</v>
      </c>
      <c r="G451" s="77"/>
      <c r="H451" s="70">
        <f t="shared" si="235"/>
        <v>0</v>
      </c>
      <c r="I451" s="70">
        <f t="shared" si="235"/>
        <v>100.64</v>
      </c>
      <c r="J451" s="70">
        <f>H451+I451</f>
        <v>100.64</v>
      </c>
      <c r="K451" s="70">
        <v>0</v>
      </c>
      <c r="L451" s="76">
        <f>SUM(J451:K451)</f>
        <v>100.64</v>
      </c>
      <c r="N451" s="70">
        <v>0</v>
      </c>
      <c r="O451" s="70">
        <v>100.64</v>
      </c>
      <c r="P451" s="70">
        <f>SUM(N451:O451)</f>
        <v>100.64</v>
      </c>
      <c r="Q451" s="64"/>
      <c r="R451" s="70">
        <f t="shared" si="236"/>
        <v>0</v>
      </c>
      <c r="S451" s="70">
        <f t="shared" si="236"/>
        <v>100.65</v>
      </c>
      <c r="T451" s="70">
        <f>R451+S451</f>
        <v>100.65</v>
      </c>
      <c r="U451" s="70">
        <f>ROUND(Z451*$H$2,2)/100</f>
        <v>0</v>
      </c>
      <c r="V451" s="78">
        <f>SUM(T451:U451)</f>
        <v>100.65</v>
      </c>
      <c r="X451" s="70">
        <v>0</v>
      </c>
      <c r="Y451" s="70">
        <v>100.65</v>
      </c>
      <c r="Z451" s="70">
        <v>100.65</v>
      </c>
      <c r="AA451" s="79"/>
      <c r="AB451" s="80">
        <f t="shared" si="198"/>
        <v>-1.0000000000005116E-2</v>
      </c>
    </row>
    <row r="452" spans="1:28" x14ac:dyDescent="0.25">
      <c r="A452" s="66" t="s">
        <v>16145</v>
      </c>
      <c r="B452" s="67" t="s">
        <v>21576</v>
      </c>
      <c r="C452" s="68"/>
      <c r="D452" s="75"/>
      <c r="E452" s="70"/>
      <c r="F452" s="76"/>
      <c r="G452" s="29"/>
      <c r="H452" s="70"/>
      <c r="I452" s="70"/>
      <c r="J452" s="70"/>
      <c r="K452" s="70"/>
      <c r="L452" s="76"/>
      <c r="N452" s="70"/>
      <c r="O452" s="70"/>
      <c r="P452" s="70"/>
      <c r="Q452" s="64"/>
      <c r="R452" s="70"/>
      <c r="S452" s="70"/>
      <c r="T452" s="70"/>
      <c r="U452" s="70"/>
      <c r="V452" s="78"/>
      <c r="X452" s="70"/>
      <c r="Y452" s="70"/>
      <c r="Z452" s="70"/>
      <c r="AA452" s="79"/>
      <c r="AB452" s="80">
        <f t="shared" si="198"/>
        <v>0</v>
      </c>
    </row>
    <row r="453" spans="1:28" x14ac:dyDescent="0.25">
      <c r="A453" s="72" t="s">
        <v>16146</v>
      </c>
      <c r="B453" s="73" t="s">
        <v>21577</v>
      </c>
      <c r="C453" s="74" t="s">
        <v>15692</v>
      </c>
      <c r="D453" s="75">
        <v>0</v>
      </c>
      <c r="E453" s="70">
        <v>9.44</v>
      </c>
      <c r="F453" s="76">
        <f>ROUND(D453*E453,2)</f>
        <v>0</v>
      </c>
      <c r="G453" s="29"/>
      <c r="H453" s="70">
        <f>ROUND(N453+(N453*$H$2/100),2)</f>
        <v>0</v>
      </c>
      <c r="I453" s="70">
        <f>ROUND(O453+(O453*$H$2/100),2)</f>
        <v>9.44</v>
      </c>
      <c r="J453" s="70">
        <f>H453+I453</f>
        <v>9.44</v>
      </c>
      <c r="K453" s="70">
        <v>0</v>
      </c>
      <c r="L453" s="76">
        <f>SUM(J453:K453)</f>
        <v>9.44</v>
      </c>
      <c r="N453" s="75">
        <v>0</v>
      </c>
      <c r="O453" s="75">
        <v>9.44</v>
      </c>
      <c r="P453" s="70">
        <f>SUM(N453:O453)</f>
        <v>9.44</v>
      </c>
      <c r="Q453" s="64"/>
      <c r="R453" s="70">
        <f>X453</f>
        <v>0</v>
      </c>
      <c r="S453" s="70">
        <f>Y453</f>
        <v>9.44</v>
      </c>
      <c r="T453" s="70">
        <f>R453+S453</f>
        <v>9.44</v>
      </c>
      <c r="U453" s="70">
        <f>ROUND(Z453*$H$2,2)/100</f>
        <v>0</v>
      </c>
      <c r="V453" s="78">
        <f>SUM(T453:U453)</f>
        <v>9.44</v>
      </c>
      <c r="X453" s="75">
        <v>0</v>
      </c>
      <c r="Y453" s="75">
        <v>9.44</v>
      </c>
      <c r="Z453" s="70">
        <v>9.44</v>
      </c>
      <c r="AA453" s="79"/>
      <c r="AB453" s="80">
        <f t="shared" si="198"/>
        <v>0</v>
      </c>
    </row>
    <row r="454" spans="1:28" x14ac:dyDescent="0.25">
      <c r="A454" s="66" t="s">
        <v>16147</v>
      </c>
      <c r="B454" s="67" t="s">
        <v>21578</v>
      </c>
      <c r="C454" s="68"/>
      <c r="D454" s="69"/>
      <c r="E454" s="70"/>
      <c r="F454" s="71"/>
      <c r="H454" s="70"/>
      <c r="I454" s="70"/>
      <c r="J454" s="70"/>
      <c r="K454" s="70"/>
      <c r="L454" s="76"/>
      <c r="N454" s="70"/>
      <c r="O454" s="70"/>
      <c r="P454" s="70"/>
      <c r="Q454" s="64"/>
      <c r="R454" s="70"/>
      <c r="S454" s="70"/>
      <c r="T454" s="70"/>
      <c r="U454" s="70"/>
      <c r="V454" s="78"/>
      <c r="X454" s="70"/>
      <c r="Y454" s="70"/>
      <c r="Z454" s="70"/>
      <c r="AA454" s="79"/>
      <c r="AB454" s="80">
        <f t="shared" si="198"/>
        <v>0</v>
      </c>
    </row>
    <row r="455" spans="1:28" x14ac:dyDescent="0.25">
      <c r="A455" s="72" t="s">
        <v>16148</v>
      </c>
      <c r="B455" s="73" t="s">
        <v>21579</v>
      </c>
      <c r="C455" s="74" t="s">
        <v>15692</v>
      </c>
      <c r="D455" s="75">
        <v>0</v>
      </c>
      <c r="E455" s="70">
        <v>15.219999999999999</v>
      </c>
      <c r="F455" s="76">
        <f>ROUND(D455*E455,2)</f>
        <v>0</v>
      </c>
      <c r="G455" s="77"/>
      <c r="H455" s="70">
        <f>ROUND(N455+(N455*$H$2/100),2)</f>
        <v>0</v>
      </c>
      <c r="I455" s="70">
        <f>ROUND(O455+(O455*$H$2/100),2)</f>
        <v>15.22</v>
      </c>
      <c r="J455" s="70">
        <f>H455+I455</f>
        <v>15.22</v>
      </c>
      <c r="K455" s="70">
        <v>0</v>
      </c>
      <c r="L455" s="76">
        <f>SUM(J455:K455)</f>
        <v>15.22</v>
      </c>
      <c r="N455" s="70">
        <v>0</v>
      </c>
      <c r="O455" s="70">
        <v>15.219999999999999</v>
      </c>
      <c r="P455" s="70">
        <f>SUM(N455:O455)</f>
        <v>15.219999999999999</v>
      </c>
      <c r="Q455" s="64"/>
      <c r="R455" s="70">
        <f>X455</f>
        <v>0</v>
      </c>
      <c r="S455" s="70">
        <f>Y455</f>
        <v>15.22</v>
      </c>
      <c r="T455" s="70">
        <f>R455+S455</f>
        <v>15.22</v>
      </c>
      <c r="U455" s="70">
        <f>ROUND(Z455*$H$2,2)/100</f>
        <v>0</v>
      </c>
      <c r="V455" s="78">
        <f>SUM(T455:U455)</f>
        <v>15.22</v>
      </c>
      <c r="X455" s="70">
        <v>0</v>
      </c>
      <c r="Y455" s="70">
        <v>15.22</v>
      </c>
      <c r="Z455" s="70">
        <v>15.22</v>
      </c>
      <c r="AA455" s="79"/>
      <c r="AB455" s="80">
        <f t="shared" si="198"/>
        <v>0</v>
      </c>
    </row>
    <row r="456" spans="1:28" ht="33.75" x14ac:dyDescent="0.25">
      <c r="A456" s="66" t="s">
        <v>16149</v>
      </c>
      <c r="B456" s="67" t="s">
        <v>21580</v>
      </c>
      <c r="C456" s="68"/>
      <c r="D456" s="69"/>
      <c r="E456" s="70"/>
      <c r="F456" s="71"/>
      <c r="H456" s="70"/>
      <c r="I456" s="70"/>
      <c r="J456" s="70"/>
      <c r="K456" s="70"/>
      <c r="L456" s="76"/>
      <c r="N456" s="70"/>
      <c r="O456" s="70"/>
      <c r="P456" s="70"/>
      <c r="Q456" s="64"/>
      <c r="R456" s="70"/>
      <c r="S456" s="70"/>
      <c r="T456" s="70"/>
      <c r="U456" s="70"/>
      <c r="V456" s="78"/>
      <c r="X456" s="70"/>
      <c r="Y456" s="70"/>
      <c r="Z456" s="70"/>
      <c r="AA456" s="79"/>
      <c r="AB456" s="80">
        <f t="shared" si="198"/>
        <v>0</v>
      </c>
    </row>
    <row r="457" spans="1:28" x14ac:dyDescent="0.25">
      <c r="A457" s="72" t="s">
        <v>16150</v>
      </c>
      <c r="B457" s="73" t="s">
        <v>21581</v>
      </c>
      <c r="C457" s="74" t="s">
        <v>15747</v>
      </c>
      <c r="D457" s="75">
        <v>0</v>
      </c>
      <c r="E457" s="70">
        <v>5.96</v>
      </c>
      <c r="F457" s="76">
        <f>ROUND(D457*E457,2)</f>
        <v>0</v>
      </c>
      <c r="G457" s="77"/>
      <c r="H457" s="70">
        <f t="shared" ref="H457:I461" si="237">ROUND(N457+(N457*$H$2/100),2)</f>
        <v>0.5</v>
      </c>
      <c r="I457" s="70">
        <f t="shared" si="237"/>
        <v>5.46</v>
      </c>
      <c r="J457" s="70">
        <f>H457+I457</f>
        <v>5.96</v>
      </c>
      <c r="K457" s="70">
        <v>0</v>
      </c>
      <c r="L457" s="76">
        <f>SUM(J457:K457)</f>
        <v>5.96</v>
      </c>
      <c r="N457" s="70">
        <v>0.5</v>
      </c>
      <c r="O457" s="70">
        <v>5.46</v>
      </c>
      <c r="P457" s="70">
        <f>SUM(N457:O457)</f>
        <v>5.96</v>
      </c>
      <c r="Q457" s="64"/>
      <c r="R457" s="70">
        <f t="shared" ref="R457:S461" si="238">X457</f>
        <v>0.5</v>
      </c>
      <c r="S457" s="70">
        <f t="shared" si="238"/>
        <v>5.46</v>
      </c>
      <c r="T457" s="70">
        <f>R457+S457</f>
        <v>5.96</v>
      </c>
      <c r="U457" s="70">
        <f>ROUND(Z457*$H$2,2)/100</f>
        <v>0</v>
      </c>
      <c r="V457" s="78">
        <f>SUM(T457:U457)</f>
        <v>5.96</v>
      </c>
      <c r="X457" s="70">
        <v>0.5</v>
      </c>
      <c r="Y457" s="70">
        <v>5.46</v>
      </c>
      <c r="Z457" s="70">
        <v>5.96</v>
      </c>
      <c r="AA457" s="79"/>
      <c r="AB457" s="80">
        <f t="shared" si="198"/>
        <v>0</v>
      </c>
    </row>
    <row r="458" spans="1:28" ht="22.5" x14ac:dyDescent="0.25">
      <c r="A458" s="72" t="s">
        <v>16151</v>
      </c>
      <c r="B458" s="73" t="s">
        <v>21582</v>
      </c>
      <c r="C458" s="74" t="s">
        <v>15747</v>
      </c>
      <c r="D458" s="75">
        <v>0</v>
      </c>
      <c r="E458" s="70">
        <v>2.74</v>
      </c>
      <c r="F458" s="76">
        <f>ROUND(D458*E458,2)</f>
        <v>0</v>
      </c>
      <c r="G458" s="77"/>
      <c r="H458" s="70">
        <f t="shared" si="237"/>
        <v>0</v>
      </c>
      <c r="I458" s="70">
        <f t="shared" si="237"/>
        <v>2.74</v>
      </c>
      <c r="J458" s="70">
        <f>H458+I458</f>
        <v>2.74</v>
      </c>
      <c r="K458" s="70">
        <v>0</v>
      </c>
      <c r="L458" s="76">
        <f>SUM(J458:K458)</f>
        <v>2.74</v>
      </c>
      <c r="N458" s="70">
        <v>0</v>
      </c>
      <c r="O458" s="70">
        <v>2.74</v>
      </c>
      <c r="P458" s="70">
        <f>SUM(N458:O458)</f>
        <v>2.74</v>
      </c>
      <c r="Q458" s="64"/>
      <c r="R458" s="70">
        <f t="shared" si="238"/>
        <v>0</v>
      </c>
      <c r="S458" s="70">
        <f t="shared" si="238"/>
        <v>2.73</v>
      </c>
      <c r="T458" s="70">
        <f>R458+S458</f>
        <v>2.73</v>
      </c>
      <c r="U458" s="70">
        <f>ROUND(Z458*$H$2,2)/100</f>
        <v>0</v>
      </c>
      <c r="V458" s="78">
        <f>SUM(T458:U458)</f>
        <v>2.73</v>
      </c>
      <c r="X458" s="70">
        <v>0</v>
      </c>
      <c r="Y458" s="70">
        <v>2.73</v>
      </c>
      <c r="Z458" s="70">
        <v>2.73</v>
      </c>
      <c r="AA458" s="79"/>
      <c r="AB458" s="80">
        <f t="shared" ref="AB458:AB521" si="239">P458-Z458</f>
        <v>1.0000000000000231E-2</v>
      </c>
    </row>
    <row r="459" spans="1:28" ht="33.75" x14ac:dyDescent="0.25">
      <c r="A459" s="72" t="s">
        <v>16152</v>
      </c>
      <c r="B459" s="73" t="s">
        <v>21583</v>
      </c>
      <c r="C459" s="74" t="s">
        <v>15747</v>
      </c>
      <c r="D459" s="75">
        <v>0</v>
      </c>
      <c r="E459" s="70">
        <v>5.46</v>
      </c>
      <c r="F459" s="76">
        <f>ROUND(D459*E459,2)</f>
        <v>0</v>
      </c>
      <c r="G459" s="77"/>
      <c r="H459" s="70">
        <f t="shared" si="237"/>
        <v>0</v>
      </c>
      <c r="I459" s="70">
        <f t="shared" si="237"/>
        <v>5.46</v>
      </c>
      <c r="J459" s="70">
        <f>H459+I459</f>
        <v>5.46</v>
      </c>
      <c r="K459" s="70">
        <v>0</v>
      </c>
      <c r="L459" s="76">
        <f>SUM(J459:K459)</f>
        <v>5.46</v>
      </c>
      <c r="N459" s="70">
        <v>0</v>
      </c>
      <c r="O459" s="70">
        <v>5.46</v>
      </c>
      <c r="P459" s="70">
        <f>SUM(N459:O459)</f>
        <v>5.46</v>
      </c>
      <c r="Q459" s="64"/>
      <c r="R459" s="70">
        <f t="shared" si="238"/>
        <v>0</v>
      </c>
      <c r="S459" s="70">
        <f t="shared" si="238"/>
        <v>5.46</v>
      </c>
      <c r="T459" s="70">
        <f>R459+S459</f>
        <v>5.46</v>
      </c>
      <c r="U459" s="70">
        <f>ROUND(Z459*$H$2,2)/100</f>
        <v>0</v>
      </c>
      <c r="V459" s="78">
        <f>SUM(T459:U459)</f>
        <v>5.46</v>
      </c>
      <c r="X459" s="70">
        <v>0</v>
      </c>
      <c r="Y459" s="70">
        <v>5.46</v>
      </c>
      <c r="Z459" s="70">
        <v>5.46</v>
      </c>
      <c r="AA459" s="79"/>
      <c r="AB459" s="80">
        <f t="shared" si="239"/>
        <v>0</v>
      </c>
    </row>
    <row r="460" spans="1:28" ht="22.5" x14ac:dyDescent="0.25">
      <c r="A460" s="72" t="s">
        <v>16153</v>
      </c>
      <c r="B460" s="73" t="s">
        <v>21584</v>
      </c>
      <c r="C460" s="74" t="s">
        <v>15719</v>
      </c>
      <c r="D460" s="75">
        <v>0</v>
      </c>
      <c r="E460" s="70">
        <v>12.16</v>
      </c>
      <c r="F460" s="76">
        <f>ROUND(D460*E460,2)</f>
        <v>0</v>
      </c>
      <c r="G460" s="77"/>
      <c r="H460" s="70">
        <f t="shared" si="237"/>
        <v>3.97</v>
      </c>
      <c r="I460" s="70">
        <f t="shared" si="237"/>
        <v>8.19</v>
      </c>
      <c r="J460" s="70">
        <f>H460+I460</f>
        <v>12.16</v>
      </c>
      <c r="K460" s="70">
        <v>0</v>
      </c>
      <c r="L460" s="76">
        <f>SUM(J460:K460)</f>
        <v>12.16</v>
      </c>
      <c r="N460" s="70">
        <v>3.97</v>
      </c>
      <c r="O460" s="70">
        <v>8.19</v>
      </c>
      <c r="P460" s="70">
        <f>SUM(N460:O460)</f>
        <v>12.16</v>
      </c>
      <c r="Q460" s="64"/>
      <c r="R460" s="70">
        <f t="shared" si="238"/>
        <v>3.97</v>
      </c>
      <c r="S460" s="70">
        <f t="shared" si="238"/>
        <v>8.19</v>
      </c>
      <c r="T460" s="70">
        <f>R460+S460</f>
        <v>12.16</v>
      </c>
      <c r="U460" s="70">
        <f>ROUND(Z460*$H$2,2)/100</f>
        <v>0</v>
      </c>
      <c r="V460" s="78">
        <f>SUM(T460:U460)</f>
        <v>12.16</v>
      </c>
      <c r="X460" s="70">
        <v>3.97</v>
      </c>
      <c r="Y460" s="70">
        <v>8.19</v>
      </c>
      <c r="Z460" s="70">
        <v>12.16</v>
      </c>
      <c r="AA460" s="79"/>
      <c r="AB460" s="80">
        <f t="shared" si="239"/>
        <v>0</v>
      </c>
    </row>
    <row r="461" spans="1:28" x14ac:dyDescent="0.25">
      <c r="A461" s="72" t="s">
        <v>16154</v>
      </c>
      <c r="B461" s="73" t="s">
        <v>16156</v>
      </c>
      <c r="C461" s="74" t="s">
        <v>15719</v>
      </c>
      <c r="D461" s="75">
        <v>0</v>
      </c>
      <c r="E461" s="70">
        <v>8.19</v>
      </c>
      <c r="F461" s="76">
        <f>ROUND(D461*E461,2)</f>
        <v>0</v>
      </c>
      <c r="G461" s="77"/>
      <c r="H461" s="70">
        <f t="shared" si="237"/>
        <v>0</v>
      </c>
      <c r="I461" s="70">
        <f t="shared" si="237"/>
        <v>8.19</v>
      </c>
      <c r="J461" s="70">
        <f>H461+I461</f>
        <v>8.19</v>
      </c>
      <c r="K461" s="70">
        <v>0</v>
      </c>
      <c r="L461" s="76">
        <f>SUM(J461:K461)</f>
        <v>8.19</v>
      </c>
      <c r="N461" s="70">
        <v>0</v>
      </c>
      <c r="O461" s="70">
        <v>8.19</v>
      </c>
      <c r="P461" s="70">
        <f>SUM(N461:O461)</f>
        <v>8.19</v>
      </c>
      <c r="Q461" s="64"/>
      <c r="R461" s="70">
        <f t="shared" si="238"/>
        <v>0</v>
      </c>
      <c r="S461" s="70">
        <f t="shared" si="238"/>
        <v>8.19</v>
      </c>
      <c r="T461" s="70">
        <f>R461+S461</f>
        <v>8.19</v>
      </c>
      <c r="U461" s="70">
        <f>ROUND(Z461*$H$2,2)/100</f>
        <v>0</v>
      </c>
      <c r="V461" s="78">
        <f>SUM(T461:U461)</f>
        <v>8.19</v>
      </c>
      <c r="X461" s="70">
        <v>0</v>
      </c>
      <c r="Y461" s="70">
        <v>8.19</v>
      </c>
      <c r="Z461" s="70">
        <v>8.19</v>
      </c>
      <c r="AA461" s="79"/>
      <c r="AB461" s="80">
        <f t="shared" si="239"/>
        <v>0</v>
      </c>
    </row>
    <row r="462" spans="1:28" x14ac:dyDescent="0.25">
      <c r="A462" s="66" t="s">
        <v>16155</v>
      </c>
      <c r="B462" s="67" t="s">
        <v>21585</v>
      </c>
      <c r="C462" s="68"/>
      <c r="D462" s="69"/>
      <c r="E462" s="70"/>
      <c r="F462" s="71"/>
      <c r="H462" s="70"/>
      <c r="I462" s="70"/>
      <c r="J462" s="70"/>
      <c r="K462" s="70"/>
      <c r="L462" s="76"/>
      <c r="N462" s="70"/>
      <c r="O462" s="70"/>
      <c r="P462" s="70"/>
      <c r="Q462" s="64"/>
      <c r="R462" s="70"/>
      <c r="S462" s="70"/>
      <c r="T462" s="70"/>
      <c r="U462" s="70"/>
      <c r="V462" s="78"/>
      <c r="X462" s="70"/>
      <c r="Y462" s="70"/>
      <c r="Z462" s="70"/>
      <c r="AA462" s="79"/>
      <c r="AB462" s="80">
        <f t="shared" si="239"/>
        <v>0</v>
      </c>
    </row>
    <row r="463" spans="1:28" ht="22.5" x14ac:dyDescent="0.25">
      <c r="A463" s="66" t="s">
        <v>16157</v>
      </c>
      <c r="B463" s="67" t="s">
        <v>21586</v>
      </c>
      <c r="C463" s="68"/>
      <c r="D463" s="69"/>
      <c r="E463" s="70"/>
      <c r="F463" s="71"/>
      <c r="H463" s="70"/>
      <c r="I463" s="70"/>
      <c r="J463" s="70"/>
      <c r="K463" s="70"/>
      <c r="L463" s="76"/>
      <c r="N463" s="70"/>
      <c r="O463" s="70"/>
      <c r="P463" s="70"/>
      <c r="Q463" s="64"/>
      <c r="R463" s="70"/>
      <c r="S463" s="70"/>
      <c r="T463" s="70"/>
      <c r="U463" s="70"/>
      <c r="V463" s="78"/>
      <c r="X463" s="70"/>
      <c r="Y463" s="70"/>
      <c r="Z463" s="70"/>
      <c r="AA463" s="79"/>
      <c r="AB463" s="80">
        <f t="shared" si="239"/>
        <v>0</v>
      </c>
    </row>
    <row r="464" spans="1:28" x14ac:dyDescent="0.25">
      <c r="A464" s="72" t="s">
        <v>16158</v>
      </c>
      <c r="B464" s="73" t="s">
        <v>21587</v>
      </c>
      <c r="C464" s="74" t="s">
        <v>15679</v>
      </c>
      <c r="D464" s="75">
        <v>0</v>
      </c>
      <c r="E464" s="70">
        <v>87.649999999999991</v>
      </c>
      <c r="F464" s="76">
        <f>ROUND(D464*E464,2)</f>
        <v>0</v>
      </c>
      <c r="G464" s="77"/>
      <c r="H464" s="70">
        <f>ROUND(N464+(N464*$H$2/100),2)</f>
        <v>13.95</v>
      </c>
      <c r="I464" s="70">
        <f>ROUND(O464+(O464*$H$2/100),2)</f>
        <v>73.7</v>
      </c>
      <c r="J464" s="70">
        <f>H464+I464</f>
        <v>87.65</v>
      </c>
      <c r="K464" s="70">
        <v>0</v>
      </c>
      <c r="L464" s="76">
        <f>SUM(J464:K464)</f>
        <v>87.65</v>
      </c>
      <c r="N464" s="70">
        <v>13.95</v>
      </c>
      <c r="O464" s="70">
        <v>73.699999999999989</v>
      </c>
      <c r="P464" s="70">
        <f>SUM(N464:O464)</f>
        <v>87.649999999999991</v>
      </c>
      <c r="Q464" s="64"/>
      <c r="R464" s="70">
        <f>X464</f>
        <v>13.95</v>
      </c>
      <c r="S464" s="70">
        <f>Y464</f>
        <v>73.709999999999994</v>
      </c>
      <c r="T464" s="70">
        <f>R464+S464</f>
        <v>87.66</v>
      </c>
      <c r="U464" s="70">
        <f>ROUND(Z464*$H$2,2)/100</f>
        <v>0</v>
      </c>
      <c r="V464" s="78">
        <f>SUM(T464:U464)</f>
        <v>87.66</v>
      </c>
      <c r="X464" s="70">
        <v>13.95</v>
      </c>
      <c r="Y464" s="70">
        <v>73.709999999999994</v>
      </c>
      <c r="Z464" s="70">
        <v>87.66</v>
      </c>
      <c r="AA464" s="79"/>
      <c r="AB464" s="80">
        <f t="shared" si="239"/>
        <v>-1.0000000000005116E-2</v>
      </c>
    </row>
    <row r="465" spans="1:28" ht="33.75" x14ac:dyDescent="0.25">
      <c r="A465" s="66" t="s">
        <v>16159</v>
      </c>
      <c r="B465" s="67" t="s">
        <v>21588</v>
      </c>
      <c r="C465" s="68"/>
      <c r="D465" s="69"/>
      <c r="E465" s="70"/>
      <c r="F465" s="71"/>
      <c r="H465" s="70"/>
      <c r="I465" s="70"/>
      <c r="J465" s="70"/>
      <c r="K465" s="70"/>
      <c r="L465" s="76"/>
      <c r="N465" s="70"/>
      <c r="O465" s="70"/>
      <c r="P465" s="70"/>
      <c r="Q465" s="64"/>
      <c r="R465" s="70"/>
      <c r="S465" s="70"/>
      <c r="T465" s="70"/>
      <c r="U465" s="70"/>
      <c r="V465" s="78"/>
      <c r="X465" s="70"/>
      <c r="Y465" s="70"/>
      <c r="Z465" s="70"/>
      <c r="AA465" s="79"/>
      <c r="AB465" s="80">
        <f t="shared" si="239"/>
        <v>0</v>
      </c>
    </row>
    <row r="466" spans="1:28" ht="33.75" x14ac:dyDescent="0.25">
      <c r="A466" s="72" t="s">
        <v>16160</v>
      </c>
      <c r="B466" s="73" t="s">
        <v>21589</v>
      </c>
      <c r="C466" s="74" t="s">
        <v>15679</v>
      </c>
      <c r="D466" s="75">
        <v>0</v>
      </c>
      <c r="E466" s="70">
        <v>88.009999999999991</v>
      </c>
      <c r="F466" s="76">
        <f>ROUND(D466*E466,2)</f>
        <v>0</v>
      </c>
      <c r="G466" s="29"/>
      <c r="H466" s="70">
        <f t="shared" ref="H466:I469" si="240">ROUND(N466+(N466*$H$2/100),2)</f>
        <v>79.819999999999993</v>
      </c>
      <c r="I466" s="70">
        <f t="shared" si="240"/>
        <v>8.19</v>
      </c>
      <c r="J466" s="70">
        <f>H466+I466</f>
        <v>88.009999999999991</v>
      </c>
      <c r="K466" s="70">
        <v>0</v>
      </c>
      <c r="L466" s="76">
        <f>SUM(J466:K466)</f>
        <v>88.009999999999991</v>
      </c>
      <c r="N466" s="75">
        <v>79.819999999999993</v>
      </c>
      <c r="O466" s="75">
        <v>8.19</v>
      </c>
      <c r="P466" s="70">
        <f>SUM(N466:O466)</f>
        <v>88.009999999999991</v>
      </c>
      <c r="Q466" s="64"/>
      <c r="R466" s="70">
        <f t="shared" ref="R466:S469" si="241">X466</f>
        <v>79.819999999999993</v>
      </c>
      <c r="S466" s="70">
        <f t="shared" si="241"/>
        <v>8.19</v>
      </c>
      <c r="T466" s="70">
        <f>R466+S466</f>
        <v>88.009999999999991</v>
      </c>
      <c r="U466" s="70">
        <f>ROUND(Z466*$H$2,2)/100</f>
        <v>0</v>
      </c>
      <c r="V466" s="78">
        <f>SUM(T466:U466)</f>
        <v>88.009999999999991</v>
      </c>
      <c r="X466" s="75">
        <v>79.819999999999993</v>
      </c>
      <c r="Y466" s="75">
        <v>8.19</v>
      </c>
      <c r="Z466" s="70">
        <v>88.01</v>
      </c>
      <c r="AA466" s="79"/>
      <c r="AB466" s="80">
        <f t="shared" si="239"/>
        <v>0</v>
      </c>
    </row>
    <row r="467" spans="1:28" ht="33.75" x14ac:dyDescent="0.25">
      <c r="A467" s="72" t="s">
        <v>16161</v>
      </c>
      <c r="B467" s="73" t="s">
        <v>21590</v>
      </c>
      <c r="C467" s="74" t="s">
        <v>15679</v>
      </c>
      <c r="D467" s="75">
        <v>0</v>
      </c>
      <c r="E467" s="70">
        <v>88.59</v>
      </c>
      <c r="F467" s="76">
        <f>ROUND(D467*E467,2)</f>
        <v>0</v>
      </c>
      <c r="G467" s="29"/>
      <c r="H467" s="70">
        <f t="shared" si="240"/>
        <v>80.400000000000006</v>
      </c>
      <c r="I467" s="70">
        <f t="shared" si="240"/>
        <v>8.19</v>
      </c>
      <c r="J467" s="70">
        <f>H467+I467</f>
        <v>88.59</v>
      </c>
      <c r="K467" s="70">
        <v>0</v>
      </c>
      <c r="L467" s="76">
        <f>SUM(J467:K467)</f>
        <v>88.59</v>
      </c>
      <c r="N467" s="75">
        <v>80.400000000000006</v>
      </c>
      <c r="O467" s="75">
        <v>8.19</v>
      </c>
      <c r="P467" s="70">
        <f>SUM(N467:O467)</f>
        <v>88.59</v>
      </c>
      <c r="Q467" s="64"/>
      <c r="R467" s="70">
        <f t="shared" si="241"/>
        <v>80.400000000000006</v>
      </c>
      <c r="S467" s="70">
        <f t="shared" si="241"/>
        <v>8.19</v>
      </c>
      <c r="T467" s="70">
        <f>R467+S467</f>
        <v>88.59</v>
      </c>
      <c r="U467" s="70">
        <f>ROUND(Z467*$H$2,2)/100</f>
        <v>0</v>
      </c>
      <c r="V467" s="78">
        <f>SUM(T467:U467)</f>
        <v>88.59</v>
      </c>
      <c r="X467" s="75">
        <v>80.400000000000006</v>
      </c>
      <c r="Y467" s="75">
        <v>8.19</v>
      </c>
      <c r="Z467" s="70">
        <v>88.59</v>
      </c>
      <c r="AA467" s="79"/>
      <c r="AB467" s="80">
        <f t="shared" si="239"/>
        <v>0</v>
      </c>
    </row>
    <row r="468" spans="1:28" ht="22.5" x14ac:dyDescent="0.25">
      <c r="A468" s="72" t="s">
        <v>16162</v>
      </c>
      <c r="B468" s="73" t="s">
        <v>21591</v>
      </c>
      <c r="C468" s="74" t="s">
        <v>15679</v>
      </c>
      <c r="D468" s="75">
        <v>0</v>
      </c>
      <c r="E468" s="70">
        <v>100.00999999999999</v>
      </c>
      <c r="F468" s="76">
        <f>ROUND(D468*E468,2)</f>
        <v>0</v>
      </c>
      <c r="G468" s="29"/>
      <c r="H468" s="70">
        <f t="shared" si="240"/>
        <v>91.82</v>
      </c>
      <c r="I468" s="70">
        <f t="shared" si="240"/>
        <v>8.19</v>
      </c>
      <c r="J468" s="70">
        <f>H468+I468</f>
        <v>100.00999999999999</v>
      </c>
      <c r="K468" s="70">
        <v>0</v>
      </c>
      <c r="L468" s="76">
        <f>SUM(J468:K468)</f>
        <v>100.00999999999999</v>
      </c>
      <c r="N468" s="75">
        <v>91.82</v>
      </c>
      <c r="O468" s="75">
        <v>8.19</v>
      </c>
      <c r="P468" s="70">
        <f>SUM(N468:O468)</f>
        <v>100.00999999999999</v>
      </c>
      <c r="Q468" s="64"/>
      <c r="R468" s="70">
        <f t="shared" si="241"/>
        <v>91.82</v>
      </c>
      <c r="S468" s="70">
        <f t="shared" si="241"/>
        <v>8.19</v>
      </c>
      <c r="T468" s="70">
        <f>R468+S468</f>
        <v>100.00999999999999</v>
      </c>
      <c r="U468" s="70">
        <f>ROUND(Z468*$H$2,2)/100</f>
        <v>0</v>
      </c>
      <c r="V468" s="78">
        <f>SUM(T468:U468)</f>
        <v>100.00999999999999</v>
      </c>
      <c r="X468" s="75">
        <v>91.82</v>
      </c>
      <c r="Y468" s="75">
        <v>8.19</v>
      </c>
      <c r="Z468" s="70">
        <v>100.01</v>
      </c>
      <c r="AA468" s="79"/>
      <c r="AB468" s="80">
        <f t="shared" si="239"/>
        <v>0</v>
      </c>
    </row>
    <row r="469" spans="1:28" x14ac:dyDescent="0.25">
      <c r="A469" s="72" t="s">
        <v>16163</v>
      </c>
      <c r="B469" s="73" t="s">
        <v>21592</v>
      </c>
      <c r="C469" s="74" t="s">
        <v>15679</v>
      </c>
      <c r="D469" s="75">
        <v>0</v>
      </c>
      <c r="E469" s="70">
        <v>92.39</v>
      </c>
      <c r="F469" s="76">
        <f>ROUND(D469*E469,2)</f>
        <v>0</v>
      </c>
      <c r="G469" s="29"/>
      <c r="H469" s="70">
        <f t="shared" si="240"/>
        <v>84.2</v>
      </c>
      <c r="I469" s="70">
        <f t="shared" si="240"/>
        <v>8.19</v>
      </c>
      <c r="J469" s="70">
        <f>H469+I469</f>
        <v>92.39</v>
      </c>
      <c r="K469" s="70">
        <v>0</v>
      </c>
      <c r="L469" s="76">
        <f>SUM(J469:K469)</f>
        <v>92.39</v>
      </c>
      <c r="N469" s="75">
        <v>84.2</v>
      </c>
      <c r="O469" s="75">
        <v>8.19</v>
      </c>
      <c r="P469" s="70">
        <f>SUM(N469:O469)</f>
        <v>92.39</v>
      </c>
      <c r="Q469" s="64"/>
      <c r="R469" s="70">
        <f t="shared" si="241"/>
        <v>84.2</v>
      </c>
      <c r="S469" s="70">
        <f t="shared" si="241"/>
        <v>8.19</v>
      </c>
      <c r="T469" s="70">
        <f>R469+S469</f>
        <v>92.39</v>
      </c>
      <c r="U469" s="70">
        <f>ROUND(Z469*$H$2,2)/100</f>
        <v>0</v>
      </c>
      <c r="V469" s="78">
        <f>SUM(T469:U469)</f>
        <v>92.39</v>
      </c>
      <c r="X469" s="75">
        <v>84.2</v>
      </c>
      <c r="Y469" s="75">
        <v>8.19</v>
      </c>
      <c r="Z469" s="70">
        <v>92.39</v>
      </c>
      <c r="AA469" s="79"/>
      <c r="AB469" s="80">
        <f t="shared" si="239"/>
        <v>0</v>
      </c>
    </row>
    <row r="470" spans="1:28" ht="22.5" x14ac:dyDescent="0.25">
      <c r="A470" s="66" t="s">
        <v>16164</v>
      </c>
      <c r="B470" s="67" t="s">
        <v>21593</v>
      </c>
      <c r="C470" s="68"/>
      <c r="D470" s="69"/>
      <c r="E470" s="70"/>
      <c r="F470" s="71"/>
      <c r="H470" s="70"/>
      <c r="I470" s="70"/>
      <c r="J470" s="70"/>
      <c r="K470" s="70"/>
      <c r="L470" s="76"/>
      <c r="N470" s="70"/>
      <c r="O470" s="70"/>
      <c r="P470" s="70"/>
      <c r="Q470" s="64"/>
      <c r="R470" s="70"/>
      <c r="S470" s="70"/>
      <c r="T470" s="70"/>
      <c r="U470" s="70"/>
      <c r="V470" s="78"/>
      <c r="X470" s="70"/>
      <c r="Y470" s="70"/>
      <c r="Z470" s="70"/>
      <c r="AA470" s="79"/>
      <c r="AB470" s="80">
        <f t="shared" si="239"/>
        <v>0</v>
      </c>
    </row>
    <row r="471" spans="1:28" ht="22.5" x14ac:dyDescent="0.25">
      <c r="A471" s="72" t="s">
        <v>16165</v>
      </c>
      <c r="B471" s="73" t="s">
        <v>21594</v>
      </c>
      <c r="C471" s="74" t="s">
        <v>15679</v>
      </c>
      <c r="D471" s="75">
        <v>0</v>
      </c>
      <c r="E471" s="70">
        <v>12.05</v>
      </c>
      <c r="F471" s="76">
        <f t="shared" ref="F471:F476" si="242">ROUND(D471*E471,2)</f>
        <v>0</v>
      </c>
      <c r="G471" s="77"/>
      <c r="H471" s="70">
        <f t="shared" ref="H471:I476" si="243">ROUND(N471+(N471*$H$2/100),2)</f>
        <v>12.05</v>
      </c>
      <c r="I471" s="70">
        <f t="shared" si="243"/>
        <v>0</v>
      </c>
      <c r="J471" s="70">
        <f t="shared" ref="J471:J476" si="244">H471+I471</f>
        <v>12.05</v>
      </c>
      <c r="K471" s="70">
        <v>0</v>
      </c>
      <c r="L471" s="76">
        <f t="shared" ref="L471:L476" si="245">SUM(J471:K471)</f>
        <v>12.05</v>
      </c>
      <c r="N471" s="70">
        <v>12.05</v>
      </c>
      <c r="O471" s="70">
        <v>0</v>
      </c>
      <c r="P471" s="70">
        <f t="shared" ref="P471:P476" si="246">SUM(N471:O471)</f>
        <v>12.05</v>
      </c>
      <c r="Q471" s="64"/>
      <c r="R471" s="70">
        <f t="shared" ref="R471:S476" si="247">X471</f>
        <v>12.05</v>
      </c>
      <c r="S471" s="70">
        <f t="shared" si="247"/>
        <v>0</v>
      </c>
      <c r="T471" s="70">
        <f t="shared" ref="T471:T476" si="248">R471+S471</f>
        <v>12.05</v>
      </c>
      <c r="U471" s="70">
        <f t="shared" ref="U471:U476" si="249">ROUND(Z471*$H$2,2)/100</f>
        <v>0</v>
      </c>
      <c r="V471" s="78">
        <f t="shared" ref="V471:V476" si="250">SUM(T471:U471)</f>
        <v>12.05</v>
      </c>
      <c r="X471" s="70">
        <v>12.05</v>
      </c>
      <c r="Y471" s="70">
        <v>0</v>
      </c>
      <c r="Z471" s="70">
        <v>12.05</v>
      </c>
      <c r="AA471" s="79"/>
      <c r="AB471" s="80">
        <f t="shared" si="239"/>
        <v>0</v>
      </c>
    </row>
    <row r="472" spans="1:28" ht="22.5" x14ac:dyDescent="0.25">
      <c r="A472" s="72" t="s">
        <v>16166</v>
      </c>
      <c r="B472" s="73" t="s">
        <v>21595</v>
      </c>
      <c r="C472" s="74" t="s">
        <v>15679</v>
      </c>
      <c r="D472" s="75">
        <v>0</v>
      </c>
      <c r="E472" s="70">
        <v>22.59</v>
      </c>
      <c r="F472" s="76">
        <f t="shared" si="242"/>
        <v>0</v>
      </c>
      <c r="G472" s="77"/>
      <c r="H472" s="70">
        <f t="shared" si="243"/>
        <v>22.59</v>
      </c>
      <c r="I472" s="70">
        <f t="shared" si="243"/>
        <v>0</v>
      </c>
      <c r="J472" s="70">
        <f t="shared" si="244"/>
        <v>22.59</v>
      </c>
      <c r="K472" s="70">
        <v>0</v>
      </c>
      <c r="L472" s="76">
        <f t="shared" si="245"/>
        <v>22.59</v>
      </c>
      <c r="N472" s="70">
        <v>22.59</v>
      </c>
      <c r="O472" s="70">
        <v>0</v>
      </c>
      <c r="P472" s="70">
        <f t="shared" si="246"/>
        <v>22.59</v>
      </c>
      <c r="Q472" s="64"/>
      <c r="R472" s="70">
        <f t="shared" si="247"/>
        <v>22.59</v>
      </c>
      <c r="S472" s="70">
        <f t="shared" si="247"/>
        <v>0</v>
      </c>
      <c r="T472" s="70">
        <f t="shared" si="248"/>
        <v>22.59</v>
      </c>
      <c r="U472" s="70">
        <f t="shared" si="249"/>
        <v>0</v>
      </c>
      <c r="V472" s="78">
        <f t="shared" si="250"/>
        <v>22.59</v>
      </c>
      <c r="X472" s="70">
        <v>22.59</v>
      </c>
      <c r="Y472" s="70">
        <v>0</v>
      </c>
      <c r="Z472" s="70">
        <v>22.59</v>
      </c>
      <c r="AA472" s="79"/>
      <c r="AB472" s="80">
        <f t="shared" si="239"/>
        <v>0</v>
      </c>
    </row>
    <row r="473" spans="1:28" ht="22.5" x14ac:dyDescent="0.25">
      <c r="A473" s="72" t="s">
        <v>16167</v>
      </c>
      <c r="B473" s="73" t="s">
        <v>21596</v>
      </c>
      <c r="C473" s="74" t="s">
        <v>15679</v>
      </c>
      <c r="D473" s="75">
        <v>0</v>
      </c>
      <c r="E473" s="70">
        <v>28.05</v>
      </c>
      <c r="F473" s="76">
        <f t="shared" si="242"/>
        <v>0</v>
      </c>
      <c r="G473" s="77"/>
      <c r="H473" s="70">
        <f t="shared" si="243"/>
        <v>28.05</v>
      </c>
      <c r="I473" s="70">
        <f t="shared" si="243"/>
        <v>0</v>
      </c>
      <c r="J473" s="70">
        <f t="shared" si="244"/>
        <v>28.05</v>
      </c>
      <c r="K473" s="70">
        <v>0</v>
      </c>
      <c r="L473" s="76">
        <f t="shared" si="245"/>
        <v>28.05</v>
      </c>
      <c r="N473" s="70">
        <v>28.05</v>
      </c>
      <c r="O473" s="70">
        <v>0</v>
      </c>
      <c r="P473" s="70">
        <f t="shared" si="246"/>
        <v>28.05</v>
      </c>
      <c r="Q473" s="64"/>
      <c r="R473" s="70">
        <f t="shared" si="247"/>
        <v>28.05</v>
      </c>
      <c r="S473" s="70">
        <f t="shared" si="247"/>
        <v>0</v>
      </c>
      <c r="T473" s="70">
        <f t="shared" si="248"/>
        <v>28.05</v>
      </c>
      <c r="U473" s="70">
        <f t="shared" si="249"/>
        <v>0</v>
      </c>
      <c r="V473" s="78">
        <f t="shared" si="250"/>
        <v>28.05</v>
      </c>
      <c r="X473" s="70">
        <v>28.05</v>
      </c>
      <c r="Y473" s="70">
        <v>0</v>
      </c>
      <c r="Z473" s="70">
        <v>28.05</v>
      </c>
      <c r="AA473" s="79"/>
      <c r="AB473" s="80">
        <f t="shared" si="239"/>
        <v>0</v>
      </c>
    </row>
    <row r="474" spans="1:28" x14ac:dyDescent="0.25">
      <c r="A474" s="72" t="s">
        <v>16168</v>
      </c>
      <c r="B474" s="73" t="s">
        <v>21597</v>
      </c>
      <c r="C474" s="74" t="s">
        <v>15679</v>
      </c>
      <c r="D474" s="75">
        <v>0</v>
      </c>
      <c r="E474" s="70">
        <v>31.9</v>
      </c>
      <c r="F474" s="76">
        <f t="shared" si="242"/>
        <v>0</v>
      </c>
      <c r="G474" s="77"/>
      <c r="H474" s="70">
        <f t="shared" si="243"/>
        <v>31.9</v>
      </c>
      <c r="I474" s="70">
        <f t="shared" si="243"/>
        <v>0</v>
      </c>
      <c r="J474" s="70">
        <f t="shared" si="244"/>
        <v>31.9</v>
      </c>
      <c r="K474" s="70">
        <v>0</v>
      </c>
      <c r="L474" s="76">
        <f t="shared" si="245"/>
        <v>31.9</v>
      </c>
      <c r="N474" s="70">
        <v>31.9</v>
      </c>
      <c r="O474" s="70">
        <v>0</v>
      </c>
      <c r="P474" s="70">
        <f t="shared" si="246"/>
        <v>31.9</v>
      </c>
      <c r="Q474" s="64"/>
      <c r="R474" s="70">
        <f t="shared" si="247"/>
        <v>31.9</v>
      </c>
      <c r="S474" s="70">
        <f t="shared" si="247"/>
        <v>0</v>
      </c>
      <c r="T474" s="70">
        <f t="shared" si="248"/>
        <v>31.9</v>
      </c>
      <c r="U474" s="70">
        <f t="shared" si="249"/>
        <v>0</v>
      </c>
      <c r="V474" s="78">
        <f t="shared" si="250"/>
        <v>31.9</v>
      </c>
      <c r="X474" s="70">
        <v>31.9</v>
      </c>
      <c r="Y474" s="70">
        <v>0</v>
      </c>
      <c r="Z474" s="70">
        <v>31.9</v>
      </c>
      <c r="AA474" s="79"/>
      <c r="AB474" s="80">
        <f t="shared" si="239"/>
        <v>0</v>
      </c>
    </row>
    <row r="475" spans="1:28" ht="22.5" x14ac:dyDescent="0.25">
      <c r="A475" s="72" t="s">
        <v>16169</v>
      </c>
      <c r="B475" s="73" t="s">
        <v>21598</v>
      </c>
      <c r="C475" s="74" t="s">
        <v>16170</v>
      </c>
      <c r="D475" s="75">
        <v>0</v>
      </c>
      <c r="E475" s="70">
        <v>1.6</v>
      </c>
      <c r="F475" s="76">
        <f t="shared" si="242"/>
        <v>0</v>
      </c>
      <c r="G475" s="77"/>
      <c r="H475" s="70">
        <f t="shared" si="243"/>
        <v>1.6</v>
      </c>
      <c r="I475" s="70">
        <f t="shared" si="243"/>
        <v>0</v>
      </c>
      <c r="J475" s="70">
        <f t="shared" si="244"/>
        <v>1.6</v>
      </c>
      <c r="K475" s="70">
        <v>0</v>
      </c>
      <c r="L475" s="76">
        <f t="shared" si="245"/>
        <v>1.6</v>
      </c>
      <c r="N475" s="70">
        <v>1.6</v>
      </c>
      <c r="O475" s="70">
        <v>0</v>
      </c>
      <c r="P475" s="70">
        <f t="shared" si="246"/>
        <v>1.6</v>
      </c>
      <c r="Q475" s="64"/>
      <c r="R475" s="70">
        <f t="shared" si="247"/>
        <v>1.6</v>
      </c>
      <c r="S475" s="70">
        <f t="shared" si="247"/>
        <v>0</v>
      </c>
      <c r="T475" s="70">
        <f t="shared" si="248"/>
        <v>1.6</v>
      </c>
      <c r="U475" s="70">
        <f t="shared" si="249"/>
        <v>0</v>
      </c>
      <c r="V475" s="78">
        <f t="shared" si="250"/>
        <v>1.6</v>
      </c>
      <c r="X475" s="70">
        <v>1.6</v>
      </c>
      <c r="Y475" s="70">
        <v>0</v>
      </c>
      <c r="Z475" s="70">
        <v>1.6</v>
      </c>
      <c r="AA475" s="79"/>
      <c r="AB475" s="80">
        <f t="shared" si="239"/>
        <v>0</v>
      </c>
    </row>
    <row r="476" spans="1:28" x14ac:dyDescent="0.25">
      <c r="A476" s="72" t="s">
        <v>16171</v>
      </c>
      <c r="B476" s="73" t="s">
        <v>21599</v>
      </c>
      <c r="C476" s="74" t="s">
        <v>15679</v>
      </c>
      <c r="D476" s="75">
        <v>0</v>
      </c>
      <c r="E476" s="70">
        <v>9.9600000000000009</v>
      </c>
      <c r="F476" s="76">
        <f t="shared" si="242"/>
        <v>0</v>
      </c>
      <c r="G476" s="77"/>
      <c r="H476" s="70">
        <f t="shared" si="243"/>
        <v>9.9600000000000009</v>
      </c>
      <c r="I476" s="70">
        <f t="shared" si="243"/>
        <v>0</v>
      </c>
      <c r="J476" s="70">
        <f t="shared" si="244"/>
        <v>9.9600000000000009</v>
      </c>
      <c r="K476" s="70">
        <v>0</v>
      </c>
      <c r="L476" s="76">
        <f t="shared" si="245"/>
        <v>9.9600000000000009</v>
      </c>
      <c r="N476" s="70">
        <v>9.9600000000000009</v>
      </c>
      <c r="O476" s="70">
        <v>0</v>
      </c>
      <c r="P476" s="70">
        <f t="shared" si="246"/>
        <v>9.9600000000000009</v>
      </c>
      <c r="Q476" s="64"/>
      <c r="R476" s="70">
        <f t="shared" si="247"/>
        <v>9.9600000000000009</v>
      </c>
      <c r="S476" s="70">
        <f t="shared" si="247"/>
        <v>0</v>
      </c>
      <c r="T476" s="70">
        <f t="shared" si="248"/>
        <v>9.9600000000000009</v>
      </c>
      <c r="U476" s="70">
        <f t="shared" si="249"/>
        <v>0</v>
      </c>
      <c r="V476" s="78">
        <f t="shared" si="250"/>
        <v>9.9600000000000009</v>
      </c>
      <c r="X476" s="70">
        <v>9.9600000000000009</v>
      </c>
      <c r="Y476" s="70">
        <v>0</v>
      </c>
      <c r="Z476" s="70">
        <v>9.9600000000000009</v>
      </c>
      <c r="AA476" s="79"/>
      <c r="AB476" s="80">
        <f t="shared" si="239"/>
        <v>0</v>
      </c>
    </row>
    <row r="477" spans="1:28" x14ac:dyDescent="0.25">
      <c r="A477" s="66" t="s">
        <v>16172</v>
      </c>
      <c r="B477" s="67" t="s">
        <v>21600</v>
      </c>
      <c r="C477" s="74"/>
      <c r="D477" s="75"/>
      <c r="E477" s="70"/>
      <c r="F477" s="76"/>
      <c r="G477" s="77"/>
      <c r="H477" s="70"/>
      <c r="I477" s="70"/>
      <c r="J477" s="70"/>
      <c r="K477" s="70"/>
      <c r="L477" s="76"/>
      <c r="N477" s="70"/>
      <c r="O477" s="70"/>
      <c r="P477" s="70"/>
      <c r="Q477" s="64"/>
      <c r="R477" s="70"/>
      <c r="S477" s="70"/>
      <c r="T477" s="70"/>
      <c r="U477" s="70"/>
      <c r="V477" s="78"/>
      <c r="X477" s="70"/>
      <c r="Y477" s="70"/>
      <c r="Z477" s="70"/>
      <c r="AA477" s="79"/>
      <c r="AB477" s="80">
        <f t="shared" si="239"/>
        <v>0</v>
      </c>
    </row>
    <row r="478" spans="1:28" ht="22.5" x14ac:dyDescent="0.25">
      <c r="A478" s="72" t="s">
        <v>16173</v>
      </c>
      <c r="B478" s="73" t="s">
        <v>21601</v>
      </c>
      <c r="C478" s="74" t="s">
        <v>16174</v>
      </c>
      <c r="D478" s="75">
        <v>0</v>
      </c>
      <c r="E478" s="70">
        <v>29.85</v>
      </c>
      <c r="F478" s="76">
        <f>ROUND(D478*E478,2)</f>
        <v>0</v>
      </c>
      <c r="G478" s="77"/>
      <c r="H478" s="70">
        <f t="shared" ref="H478:I480" si="251">ROUND(N478+(N478*$H$2/100),2)</f>
        <v>29.85</v>
      </c>
      <c r="I478" s="70">
        <f t="shared" si="251"/>
        <v>0</v>
      </c>
      <c r="J478" s="70">
        <f>H478+I478</f>
        <v>29.85</v>
      </c>
      <c r="K478" s="70">
        <v>0</v>
      </c>
      <c r="L478" s="76">
        <f>SUM(J478:K478)</f>
        <v>29.85</v>
      </c>
      <c r="N478" s="70">
        <v>29.85</v>
      </c>
      <c r="O478" s="70">
        <v>0</v>
      </c>
      <c r="P478" s="70">
        <f>SUM(N478:O478)</f>
        <v>29.85</v>
      </c>
      <c r="Q478" s="64"/>
      <c r="R478" s="70">
        <f t="shared" ref="R478:S480" si="252">X478</f>
        <v>29.85</v>
      </c>
      <c r="S478" s="70">
        <f t="shared" si="252"/>
        <v>0</v>
      </c>
      <c r="T478" s="70">
        <f>R478+S478</f>
        <v>29.85</v>
      </c>
      <c r="U478" s="70">
        <f>ROUND(Z478*$H$2,2)/100</f>
        <v>0</v>
      </c>
      <c r="V478" s="78">
        <f>SUM(T478:U478)</f>
        <v>29.85</v>
      </c>
      <c r="X478" s="70">
        <v>29.85</v>
      </c>
      <c r="Y478" s="70">
        <v>0</v>
      </c>
      <c r="Z478" s="70">
        <v>29.85</v>
      </c>
      <c r="AA478" s="79"/>
      <c r="AB478" s="80">
        <f t="shared" si="239"/>
        <v>0</v>
      </c>
    </row>
    <row r="479" spans="1:28" ht="22.5" x14ac:dyDescent="0.25">
      <c r="A479" s="72" t="s">
        <v>16175</v>
      </c>
      <c r="B479" s="73" t="s">
        <v>21602</v>
      </c>
      <c r="C479" s="74" t="s">
        <v>15679</v>
      </c>
      <c r="D479" s="75">
        <v>0</v>
      </c>
      <c r="E479" s="70">
        <v>22.87</v>
      </c>
      <c r="F479" s="76">
        <f>ROUND(D479*E479,2)</f>
        <v>0</v>
      </c>
      <c r="G479" s="77"/>
      <c r="H479" s="70">
        <f t="shared" si="251"/>
        <v>22.87</v>
      </c>
      <c r="I479" s="70">
        <f t="shared" si="251"/>
        <v>0</v>
      </c>
      <c r="J479" s="70">
        <f>H479+I479</f>
        <v>22.87</v>
      </c>
      <c r="K479" s="70">
        <v>0</v>
      </c>
      <c r="L479" s="76">
        <f>SUM(J479:K479)</f>
        <v>22.87</v>
      </c>
      <c r="N479" s="70">
        <v>22.87</v>
      </c>
      <c r="O479" s="70">
        <v>0</v>
      </c>
      <c r="P479" s="70">
        <f>SUM(N479:O479)</f>
        <v>22.87</v>
      </c>
      <c r="Q479" s="64"/>
      <c r="R479" s="70">
        <f t="shared" si="252"/>
        <v>22.87</v>
      </c>
      <c r="S479" s="70">
        <f t="shared" si="252"/>
        <v>0</v>
      </c>
      <c r="T479" s="70">
        <f>R479+S479</f>
        <v>22.87</v>
      </c>
      <c r="U479" s="70">
        <f>ROUND(Z479*$H$2,2)/100</f>
        <v>0</v>
      </c>
      <c r="V479" s="78">
        <f>SUM(T479:U479)</f>
        <v>22.87</v>
      </c>
      <c r="X479" s="70">
        <v>22.87</v>
      </c>
      <c r="Y479" s="70">
        <v>0</v>
      </c>
      <c r="Z479" s="70">
        <v>22.87</v>
      </c>
      <c r="AA479" s="79"/>
      <c r="AB479" s="80">
        <f t="shared" si="239"/>
        <v>0</v>
      </c>
    </row>
    <row r="480" spans="1:28" x14ac:dyDescent="0.25">
      <c r="A480" s="72" t="s">
        <v>16176</v>
      </c>
      <c r="B480" s="73" t="s">
        <v>21603</v>
      </c>
      <c r="C480" s="74" t="s">
        <v>16174</v>
      </c>
      <c r="D480" s="75">
        <v>0</v>
      </c>
      <c r="E480" s="70">
        <v>766.67</v>
      </c>
      <c r="F480" s="76">
        <v>31</v>
      </c>
      <c r="G480" s="77"/>
      <c r="H480" s="70">
        <f t="shared" si="251"/>
        <v>766.67</v>
      </c>
      <c r="I480" s="70">
        <f t="shared" si="251"/>
        <v>0</v>
      </c>
      <c r="J480" s="70">
        <f>H480+I480</f>
        <v>766.67</v>
      </c>
      <c r="K480" s="70">
        <v>0</v>
      </c>
      <c r="L480" s="76">
        <f>SUM(J480:K480)</f>
        <v>766.67</v>
      </c>
      <c r="N480" s="70">
        <v>766.67</v>
      </c>
      <c r="O480" s="70">
        <v>0</v>
      </c>
      <c r="P480" s="70">
        <f>SUM(N480:O480)</f>
        <v>766.67</v>
      </c>
      <c r="Q480" s="64"/>
      <c r="R480" s="70">
        <f t="shared" si="252"/>
        <v>766.67</v>
      </c>
      <c r="S480" s="70">
        <f t="shared" si="252"/>
        <v>0</v>
      </c>
      <c r="T480" s="70">
        <f>R480+S480</f>
        <v>766.67</v>
      </c>
      <c r="U480" s="70">
        <f>ROUND(Z480*$H$2,2)/100</f>
        <v>0</v>
      </c>
      <c r="V480" s="78">
        <f>SUM(T480:U480)</f>
        <v>766.67</v>
      </c>
      <c r="X480" s="70">
        <v>766.67</v>
      </c>
      <c r="Y480" s="70">
        <v>0</v>
      </c>
      <c r="Z480" s="70">
        <v>766.67</v>
      </c>
      <c r="AA480" s="79"/>
      <c r="AB480" s="80">
        <f t="shared" si="239"/>
        <v>0</v>
      </c>
    </row>
    <row r="481" spans="1:28" x14ac:dyDescent="0.25">
      <c r="A481" s="66" t="s">
        <v>16177</v>
      </c>
      <c r="B481" s="67" t="s">
        <v>21604</v>
      </c>
      <c r="C481" s="68"/>
      <c r="D481" s="69"/>
      <c r="E481" s="70"/>
      <c r="F481" s="71"/>
      <c r="H481" s="70"/>
      <c r="I481" s="70"/>
      <c r="J481" s="70"/>
      <c r="K481" s="70"/>
      <c r="L481" s="76"/>
      <c r="N481" s="70"/>
      <c r="O481" s="70"/>
      <c r="P481" s="70"/>
      <c r="Q481" s="64"/>
      <c r="R481" s="70"/>
      <c r="S481" s="70"/>
      <c r="T481" s="70"/>
      <c r="U481" s="70"/>
      <c r="V481" s="78"/>
      <c r="X481" s="70"/>
      <c r="Y481" s="70"/>
      <c r="Z481" s="70"/>
      <c r="AA481" s="79"/>
      <c r="AB481" s="80">
        <f t="shared" si="239"/>
        <v>0</v>
      </c>
    </row>
    <row r="482" spans="1:28" ht="22.5" x14ac:dyDescent="0.25">
      <c r="A482" s="72" t="s">
        <v>16178</v>
      </c>
      <c r="B482" s="73" t="s">
        <v>21605</v>
      </c>
      <c r="C482" s="74" t="s">
        <v>15679</v>
      </c>
      <c r="D482" s="75">
        <v>0</v>
      </c>
      <c r="E482" s="70">
        <v>3.37</v>
      </c>
      <c r="F482" s="76">
        <f t="shared" ref="F482:F496" si="253">ROUND(D482*E482,2)</f>
        <v>0</v>
      </c>
      <c r="G482" s="34"/>
      <c r="H482" s="70">
        <f t="shared" ref="H482:I496" si="254">ROUND(N482+(N482*$H$2/100),2)</f>
        <v>3.37</v>
      </c>
      <c r="I482" s="70">
        <f t="shared" si="254"/>
        <v>0</v>
      </c>
      <c r="J482" s="70">
        <f t="shared" ref="J482:J496" si="255">H482+I482</f>
        <v>3.37</v>
      </c>
      <c r="K482" s="70">
        <v>0</v>
      </c>
      <c r="L482" s="76">
        <f t="shared" ref="L482:L496" si="256">SUM(J482:K482)</f>
        <v>3.37</v>
      </c>
      <c r="N482" s="70">
        <v>3.37</v>
      </c>
      <c r="O482" s="70">
        <v>0</v>
      </c>
      <c r="P482" s="70">
        <f t="shared" ref="P482:P496" si="257">SUM(N482:O482)</f>
        <v>3.37</v>
      </c>
      <c r="Q482" s="64"/>
      <c r="R482" s="70">
        <f t="shared" ref="R482:S496" si="258">X482</f>
        <v>3.37</v>
      </c>
      <c r="S482" s="70">
        <f t="shared" si="258"/>
        <v>0</v>
      </c>
      <c r="T482" s="70">
        <f t="shared" ref="T482:T496" si="259">R482+S482</f>
        <v>3.37</v>
      </c>
      <c r="U482" s="70">
        <f t="shared" ref="U482:U496" si="260">ROUND(Z482*$H$2,2)/100</f>
        <v>0</v>
      </c>
      <c r="V482" s="78">
        <f t="shared" ref="V482:V496" si="261">SUM(T482:U482)</f>
        <v>3.37</v>
      </c>
      <c r="X482" s="70">
        <v>3.37</v>
      </c>
      <c r="Y482" s="70">
        <v>0</v>
      </c>
      <c r="Z482" s="70">
        <v>3.37</v>
      </c>
      <c r="AA482" s="79"/>
      <c r="AB482" s="80">
        <f t="shared" si="239"/>
        <v>0</v>
      </c>
    </row>
    <row r="483" spans="1:28" s="34" customFormat="1" ht="22.5" x14ac:dyDescent="0.25">
      <c r="A483" s="72" t="s">
        <v>16179</v>
      </c>
      <c r="B483" s="73" t="s">
        <v>21606</v>
      </c>
      <c r="C483" s="74" t="s">
        <v>15679</v>
      </c>
      <c r="D483" s="75">
        <v>0</v>
      </c>
      <c r="E483" s="70">
        <v>4.82</v>
      </c>
      <c r="F483" s="76">
        <f t="shared" si="253"/>
        <v>0</v>
      </c>
      <c r="G483" s="77"/>
      <c r="H483" s="70">
        <f t="shared" si="254"/>
        <v>4.82</v>
      </c>
      <c r="I483" s="70">
        <f t="shared" si="254"/>
        <v>0</v>
      </c>
      <c r="J483" s="70">
        <f t="shared" si="255"/>
        <v>4.82</v>
      </c>
      <c r="K483" s="70">
        <v>0</v>
      </c>
      <c r="L483" s="76">
        <f t="shared" si="256"/>
        <v>4.82</v>
      </c>
      <c r="N483" s="70">
        <v>4.82</v>
      </c>
      <c r="O483" s="70">
        <v>0</v>
      </c>
      <c r="P483" s="70">
        <f t="shared" si="257"/>
        <v>4.82</v>
      </c>
      <c r="Q483" s="64"/>
      <c r="R483" s="70">
        <f t="shared" si="258"/>
        <v>4.82</v>
      </c>
      <c r="S483" s="70">
        <f t="shared" si="258"/>
        <v>0</v>
      </c>
      <c r="T483" s="70">
        <f t="shared" si="259"/>
        <v>4.82</v>
      </c>
      <c r="U483" s="70">
        <f t="shared" si="260"/>
        <v>0</v>
      </c>
      <c r="V483" s="78">
        <f t="shared" si="261"/>
        <v>4.82</v>
      </c>
      <c r="X483" s="70">
        <v>4.82</v>
      </c>
      <c r="Y483" s="70">
        <v>0</v>
      </c>
      <c r="Z483" s="70">
        <v>4.82</v>
      </c>
      <c r="AA483" s="79"/>
      <c r="AB483" s="80">
        <f t="shared" si="239"/>
        <v>0</v>
      </c>
    </row>
    <row r="484" spans="1:28" ht="22.5" x14ac:dyDescent="0.25">
      <c r="A484" s="72" t="s">
        <v>16180</v>
      </c>
      <c r="B484" s="73" t="s">
        <v>21607</v>
      </c>
      <c r="C484" s="74" t="s">
        <v>15679</v>
      </c>
      <c r="D484" s="75">
        <v>0</v>
      </c>
      <c r="E484" s="70">
        <v>7.2</v>
      </c>
      <c r="F484" s="76">
        <f t="shared" si="253"/>
        <v>0</v>
      </c>
      <c r="G484" s="77"/>
      <c r="H484" s="70">
        <f t="shared" si="254"/>
        <v>7.2</v>
      </c>
      <c r="I484" s="70">
        <f t="shared" si="254"/>
        <v>0</v>
      </c>
      <c r="J484" s="70">
        <f t="shared" si="255"/>
        <v>7.2</v>
      </c>
      <c r="K484" s="70">
        <v>0</v>
      </c>
      <c r="L484" s="76">
        <f t="shared" si="256"/>
        <v>7.2</v>
      </c>
      <c r="N484" s="70">
        <v>7.2</v>
      </c>
      <c r="O484" s="70">
        <v>0</v>
      </c>
      <c r="P484" s="70">
        <f t="shared" si="257"/>
        <v>7.2</v>
      </c>
      <c r="Q484" s="64"/>
      <c r="R484" s="70">
        <f t="shared" si="258"/>
        <v>7.2</v>
      </c>
      <c r="S484" s="70">
        <f t="shared" si="258"/>
        <v>0</v>
      </c>
      <c r="T484" s="70">
        <f t="shared" si="259"/>
        <v>7.2</v>
      </c>
      <c r="U484" s="70">
        <f t="shared" si="260"/>
        <v>0</v>
      </c>
      <c r="V484" s="78">
        <f t="shared" si="261"/>
        <v>7.2</v>
      </c>
      <c r="X484" s="70">
        <v>7.2</v>
      </c>
      <c r="Y484" s="70">
        <v>0</v>
      </c>
      <c r="Z484" s="70">
        <v>7.2</v>
      </c>
      <c r="AA484" s="79"/>
      <c r="AB484" s="80">
        <f t="shared" si="239"/>
        <v>0</v>
      </c>
    </row>
    <row r="485" spans="1:28" ht="22.5" x14ac:dyDescent="0.25">
      <c r="A485" s="72" t="s">
        <v>16181</v>
      </c>
      <c r="B485" s="73" t="s">
        <v>21608</v>
      </c>
      <c r="C485" s="74" t="s">
        <v>15679</v>
      </c>
      <c r="D485" s="75">
        <v>0</v>
      </c>
      <c r="E485" s="70">
        <v>7.96</v>
      </c>
      <c r="F485" s="76">
        <f t="shared" si="253"/>
        <v>0</v>
      </c>
      <c r="G485" s="77"/>
      <c r="H485" s="70">
        <f t="shared" si="254"/>
        <v>7.96</v>
      </c>
      <c r="I485" s="70">
        <f t="shared" si="254"/>
        <v>0</v>
      </c>
      <c r="J485" s="70">
        <f t="shared" si="255"/>
        <v>7.96</v>
      </c>
      <c r="K485" s="70">
        <v>0</v>
      </c>
      <c r="L485" s="76">
        <f t="shared" si="256"/>
        <v>7.96</v>
      </c>
      <c r="N485" s="70">
        <v>7.96</v>
      </c>
      <c r="O485" s="70">
        <v>0</v>
      </c>
      <c r="P485" s="70">
        <f t="shared" si="257"/>
        <v>7.96</v>
      </c>
      <c r="Q485" s="64"/>
      <c r="R485" s="70">
        <f t="shared" si="258"/>
        <v>7.95</v>
      </c>
      <c r="S485" s="70">
        <f t="shared" si="258"/>
        <v>0</v>
      </c>
      <c r="T485" s="70">
        <f t="shared" si="259"/>
        <v>7.95</v>
      </c>
      <c r="U485" s="70">
        <f t="shared" si="260"/>
        <v>0</v>
      </c>
      <c r="V485" s="78">
        <f t="shared" si="261"/>
        <v>7.95</v>
      </c>
      <c r="X485" s="70">
        <v>7.95</v>
      </c>
      <c r="Y485" s="70">
        <v>0</v>
      </c>
      <c r="Z485" s="70">
        <v>7.95</v>
      </c>
      <c r="AA485" s="79"/>
      <c r="AB485" s="80">
        <f t="shared" si="239"/>
        <v>9.9999999999997868E-3</v>
      </c>
    </row>
    <row r="486" spans="1:28" ht="22.5" x14ac:dyDescent="0.25">
      <c r="A486" s="72" t="s">
        <v>16182</v>
      </c>
      <c r="B486" s="73" t="s">
        <v>21609</v>
      </c>
      <c r="C486" s="74" t="s">
        <v>15679</v>
      </c>
      <c r="D486" s="75">
        <v>0</v>
      </c>
      <c r="E486" s="70">
        <v>10.63</v>
      </c>
      <c r="F486" s="76">
        <f t="shared" si="253"/>
        <v>0</v>
      </c>
      <c r="G486" s="77"/>
      <c r="H486" s="70">
        <f t="shared" si="254"/>
        <v>10.63</v>
      </c>
      <c r="I486" s="70">
        <f t="shared" si="254"/>
        <v>0</v>
      </c>
      <c r="J486" s="70">
        <f t="shared" si="255"/>
        <v>10.63</v>
      </c>
      <c r="K486" s="70">
        <v>0</v>
      </c>
      <c r="L486" s="76">
        <f t="shared" si="256"/>
        <v>10.63</v>
      </c>
      <c r="N486" s="70">
        <v>10.63</v>
      </c>
      <c r="O486" s="70">
        <v>0</v>
      </c>
      <c r="P486" s="70">
        <f t="shared" si="257"/>
        <v>10.63</v>
      </c>
      <c r="Q486" s="64"/>
      <c r="R486" s="70">
        <f t="shared" si="258"/>
        <v>10.63</v>
      </c>
      <c r="S486" s="70">
        <f t="shared" si="258"/>
        <v>0</v>
      </c>
      <c r="T486" s="70">
        <f t="shared" si="259"/>
        <v>10.63</v>
      </c>
      <c r="U486" s="70">
        <f t="shared" si="260"/>
        <v>0</v>
      </c>
      <c r="V486" s="78">
        <f t="shared" si="261"/>
        <v>10.63</v>
      </c>
      <c r="X486" s="70">
        <v>10.63</v>
      </c>
      <c r="Y486" s="70">
        <v>0</v>
      </c>
      <c r="Z486" s="70">
        <v>10.63</v>
      </c>
      <c r="AA486" s="79"/>
      <c r="AB486" s="80">
        <f t="shared" si="239"/>
        <v>0</v>
      </c>
    </row>
    <row r="487" spans="1:28" ht="22.5" x14ac:dyDescent="0.25">
      <c r="A487" s="72" t="s">
        <v>16183</v>
      </c>
      <c r="B487" s="73" t="s">
        <v>21610</v>
      </c>
      <c r="C487" s="74" t="s">
        <v>15679</v>
      </c>
      <c r="D487" s="75">
        <v>0</v>
      </c>
      <c r="E487" s="70">
        <v>15.93</v>
      </c>
      <c r="F487" s="76">
        <f t="shared" si="253"/>
        <v>0</v>
      </c>
      <c r="G487" s="77"/>
      <c r="H487" s="70">
        <f t="shared" si="254"/>
        <v>15.93</v>
      </c>
      <c r="I487" s="70">
        <f t="shared" si="254"/>
        <v>0</v>
      </c>
      <c r="J487" s="70">
        <f t="shared" si="255"/>
        <v>15.93</v>
      </c>
      <c r="K487" s="70">
        <v>0</v>
      </c>
      <c r="L487" s="76">
        <f t="shared" si="256"/>
        <v>15.93</v>
      </c>
      <c r="N487" s="70">
        <v>15.93</v>
      </c>
      <c r="O487" s="70">
        <v>0</v>
      </c>
      <c r="P487" s="70">
        <f t="shared" si="257"/>
        <v>15.93</v>
      </c>
      <c r="Q487" s="64"/>
      <c r="R487" s="70">
        <f t="shared" si="258"/>
        <v>15.93</v>
      </c>
      <c r="S487" s="70">
        <f t="shared" si="258"/>
        <v>0</v>
      </c>
      <c r="T487" s="70">
        <f t="shared" si="259"/>
        <v>15.93</v>
      </c>
      <c r="U487" s="70">
        <f t="shared" si="260"/>
        <v>0</v>
      </c>
      <c r="V487" s="78">
        <f t="shared" si="261"/>
        <v>15.93</v>
      </c>
      <c r="X487" s="70">
        <v>15.93</v>
      </c>
      <c r="Y487" s="70">
        <v>0</v>
      </c>
      <c r="Z487" s="70">
        <v>15.93</v>
      </c>
      <c r="AA487" s="79"/>
      <c r="AB487" s="80">
        <f t="shared" si="239"/>
        <v>0</v>
      </c>
    </row>
    <row r="488" spans="1:28" ht="22.5" x14ac:dyDescent="0.25">
      <c r="A488" s="72" t="s">
        <v>16184</v>
      </c>
      <c r="B488" s="73" t="s">
        <v>21611</v>
      </c>
      <c r="C488" s="74" t="s">
        <v>15679</v>
      </c>
      <c r="D488" s="75">
        <v>0</v>
      </c>
      <c r="E488" s="70">
        <v>21.23</v>
      </c>
      <c r="F488" s="76">
        <f t="shared" si="253"/>
        <v>0</v>
      </c>
      <c r="G488" s="77"/>
      <c r="H488" s="70">
        <f t="shared" si="254"/>
        <v>21.23</v>
      </c>
      <c r="I488" s="70">
        <f t="shared" si="254"/>
        <v>0</v>
      </c>
      <c r="J488" s="70">
        <f t="shared" si="255"/>
        <v>21.23</v>
      </c>
      <c r="K488" s="70">
        <v>0</v>
      </c>
      <c r="L488" s="76">
        <f t="shared" si="256"/>
        <v>21.23</v>
      </c>
      <c r="N488" s="70">
        <v>21.23</v>
      </c>
      <c r="O488" s="70">
        <v>0</v>
      </c>
      <c r="P488" s="70">
        <f t="shared" si="257"/>
        <v>21.23</v>
      </c>
      <c r="Q488" s="64"/>
      <c r="R488" s="70">
        <f t="shared" si="258"/>
        <v>21.22</v>
      </c>
      <c r="S488" s="70">
        <f t="shared" si="258"/>
        <v>0</v>
      </c>
      <c r="T488" s="70">
        <f t="shared" si="259"/>
        <v>21.22</v>
      </c>
      <c r="U488" s="70">
        <f t="shared" si="260"/>
        <v>0</v>
      </c>
      <c r="V488" s="78">
        <f t="shared" si="261"/>
        <v>21.22</v>
      </c>
      <c r="X488" s="70">
        <v>21.22</v>
      </c>
      <c r="Y488" s="70">
        <v>0</v>
      </c>
      <c r="Z488" s="70">
        <v>21.22</v>
      </c>
      <c r="AA488" s="79"/>
      <c r="AB488" s="80">
        <f t="shared" si="239"/>
        <v>1.0000000000001563E-2</v>
      </c>
    </row>
    <row r="489" spans="1:28" x14ac:dyDescent="0.25">
      <c r="A489" s="72" t="s">
        <v>16185</v>
      </c>
      <c r="B489" s="73" t="s">
        <v>21612</v>
      </c>
      <c r="C489" s="74" t="s">
        <v>16170</v>
      </c>
      <c r="D489" s="75">
        <v>0</v>
      </c>
      <c r="E489" s="70">
        <v>1.02</v>
      </c>
      <c r="F489" s="76">
        <f t="shared" si="253"/>
        <v>0</v>
      </c>
      <c r="G489" s="77"/>
      <c r="H489" s="70">
        <f t="shared" si="254"/>
        <v>1.02</v>
      </c>
      <c r="I489" s="70">
        <f t="shared" si="254"/>
        <v>0</v>
      </c>
      <c r="J489" s="70">
        <f t="shared" si="255"/>
        <v>1.02</v>
      </c>
      <c r="K489" s="70">
        <v>0</v>
      </c>
      <c r="L489" s="76">
        <f t="shared" si="256"/>
        <v>1.02</v>
      </c>
      <c r="N489" s="70">
        <v>1.02</v>
      </c>
      <c r="O489" s="70">
        <v>0</v>
      </c>
      <c r="P489" s="70">
        <f t="shared" si="257"/>
        <v>1.02</v>
      </c>
      <c r="Q489" s="64"/>
      <c r="R489" s="70">
        <f t="shared" si="258"/>
        <v>1.02</v>
      </c>
      <c r="S489" s="70">
        <f t="shared" si="258"/>
        <v>0</v>
      </c>
      <c r="T489" s="70">
        <f t="shared" si="259"/>
        <v>1.02</v>
      </c>
      <c r="U489" s="70">
        <f t="shared" si="260"/>
        <v>0</v>
      </c>
      <c r="V489" s="78">
        <f t="shared" si="261"/>
        <v>1.02</v>
      </c>
      <c r="X489" s="70">
        <v>1.02</v>
      </c>
      <c r="Y489" s="70">
        <v>0</v>
      </c>
      <c r="Z489" s="70">
        <v>1.02</v>
      </c>
      <c r="AA489" s="79"/>
      <c r="AB489" s="80">
        <f t="shared" si="239"/>
        <v>0</v>
      </c>
    </row>
    <row r="490" spans="1:28" ht="22.5" x14ac:dyDescent="0.25">
      <c r="A490" s="72" t="s">
        <v>16186</v>
      </c>
      <c r="B490" s="73" t="s">
        <v>21613</v>
      </c>
      <c r="C490" s="74" t="s">
        <v>15679</v>
      </c>
      <c r="D490" s="75">
        <v>0</v>
      </c>
      <c r="E490" s="70">
        <v>8.2899999999999991</v>
      </c>
      <c r="F490" s="76">
        <f t="shared" si="253"/>
        <v>0</v>
      </c>
      <c r="G490" s="77"/>
      <c r="H490" s="70">
        <f t="shared" si="254"/>
        <v>8.2899999999999991</v>
      </c>
      <c r="I490" s="70">
        <f t="shared" si="254"/>
        <v>0</v>
      </c>
      <c r="J490" s="70">
        <f t="shared" si="255"/>
        <v>8.2899999999999991</v>
      </c>
      <c r="K490" s="70">
        <v>0</v>
      </c>
      <c r="L490" s="76">
        <f t="shared" si="256"/>
        <v>8.2899999999999991</v>
      </c>
      <c r="N490" s="70">
        <v>8.2899999999999991</v>
      </c>
      <c r="O490" s="70">
        <v>0</v>
      </c>
      <c r="P490" s="70">
        <f t="shared" si="257"/>
        <v>8.2899999999999991</v>
      </c>
      <c r="Q490" s="64"/>
      <c r="R490" s="70">
        <f t="shared" si="258"/>
        <v>8.2899999999999991</v>
      </c>
      <c r="S490" s="70">
        <f t="shared" si="258"/>
        <v>0</v>
      </c>
      <c r="T490" s="70">
        <f t="shared" si="259"/>
        <v>8.2899999999999991</v>
      </c>
      <c r="U490" s="70">
        <f t="shared" si="260"/>
        <v>0</v>
      </c>
      <c r="V490" s="78">
        <f t="shared" si="261"/>
        <v>8.2899999999999991</v>
      </c>
      <c r="X490" s="70">
        <v>8.2899999999999991</v>
      </c>
      <c r="Y490" s="70">
        <v>0</v>
      </c>
      <c r="Z490" s="70">
        <v>8.2899999999999991</v>
      </c>
      <c r="AA490" s="79"/>
      <c r="AB490" s="80">
        <f t="shared" si="239"/>
        <v>0</v>
      </c>
    </row>
    <row r="491" spans="1:28" ht="22.5" x14ac:dyDescent="0.25">
      <c r="A491" s="72" t="s">
        <v>16187</v>
      </c>
      <c r="B491" s="73" t="s">
        <v>21614</v>
      </c>
      <c r="C491" s="74" t="s">
        <v>15679</v>
      </c>
      <c r="D491" s="75">
        <v>0</v>
      </c>
      <c r="E491" s="70">
        <v>11.44</v>
      </c>
      <c r="F491" s="76">
        <f t="shared" si="253"/>
        <v>0</v>
      </c>
      <c r="G491" s="77"/>
      <c r="H491" s="70">
        <f t="shared" si="254"/>
        <v>11.44</v>
      </c>
      <c r="I491" s="70">
        <f t="shared" si="254"/>
        <v>0</v>
      </c>
      <c r="J491" s="70">
        <f t="shared" si="255"/>
        <v>11.44</v>
      </c>
      <c r="K491" s="70">
        <v>0</v>
      </c>
      <c r="L491" s="76">
        <f t="shared" si="256"/>
        <v>11.44</v>
      </c>
      <c r="N491" s="70">
        <v>11.44</v>
      </c>
      <c r="O491" s="70">
        <v>0</v>
      </c>
      <c r="P491" s="70">
        <f t="shared" si="257"/>
        <v>11.44</v>
      </c>
      <c r="Q491" s="64"/>
      <c r="R491" s="70">
        <f t="shared" si="258"/>
        <v>11.44</v>
      </c>
      <c r="S491" s="70">
        <f t="shared" si="258"/>
        <v>0</v>
      </c>
      <c r="T491" s="70">
        <f t="shared" si="259"/>
        <v>11.44</v>
      </c>
      <c r="U491" s="70">
        <f t="shared" si="260"/>
        <v>0</v>
      </c>
      <c r="V491" s="78">
        <f t="shared" si="261"/>
        <v>11.44</v>
      </c>
      <c r="X491" s="70">
        <v>11.44</v>
      </c>
      <c r="Y491" s="70">
        <v>0</v>
      </c>
      <c r="Z491" s="70">
        <v>11.44</v>
      </c>
      <c r="AA491" s="79"/>
      <c r="AB491" s="80">
        <f t="shared" si="239"/>
        <v>0</v>
      </c>
    </row>
    <row r="492" spans="1:28" ht="22.5" x14ac:dyDescent="0.25">
      <c r="A492" s="72" t="s">
        <v>16188</v>
      </c>
      <c r="B492" s="73" t="s">
        <v>21615</v>
      </c>
      <c r="C492" s="74" t="s">
        <v>15679</v>
      </c>
      <c r="D492" s="75">
        <v>0</v>
      </c>
      <c r="E492" s="70">
        <v>11.94</v>
      </c>
      <c r="F492" s="76">
        <f t="shared" si="253"/>
        <v>0</v>
      </c>
      <c r="G492" s="77"/>
      <c r="H492" s="70">
        <f t="shared" si="254"/>
        <v>11.94</v>
      </c>
      <c r="I492" s="70">
        <f t="shared" si="254"/>
        <v>0</v>
      </c>
      <c r="J492" s="70">
        <f t="shared" si="255"/>
        <v>11.94</v>
      </c>
      <c r="K492" s="70">
        <v>0</v>
      </c>
      <c r="L492" s="76">
        <f t="shared" si="256"/>
        <v>11.94</v>
      </c>
      <c r="N492" s="70">
        <v>11.94</v>
      </c>
      <c r="O492" s="70">
        <v>0</v>
      </c>
      <c r="P492" s="70">
        <f t="shared" si="257"/>
        <v>11.94</v>
      </c>
      <c r="Q492" s="64"/>
      <c r="R492" s="70">
        <f t="shared" si="258"/>
        <v>11.94</v>
      </c>
      <c r="S492" s="70">
        <f t="shared" si="258"/>
        <v>0</v>
      </c>
      <c r="T492" s="70">
        <f t="shared" si="259"/>
        <v>11.94</v>
      </c>
      <c r="U492" s="70">
        <f t="shared" si="260"/>
        <v>0</v>
      </c>
      <c r="V492" s="78">
        <f t="shared" si="261"/>
        <v>11.94</v>
      </c>
      <c r="X492" s="70">
        <v>11.94</v>
      </c>
      <c r="Y492" s="70">
        <v>0</v>
      </c>
      <c r="Z492" s="70">
        <v>11.94</v>
      </c>
      <c r="AA492" s="79"/>
      <c r="AB492" s="80">
        <f t="shared" si="239"/>
        <v>0</v>
      </c>
    </row>
    <row r="493" spans="1:28" ht="22.5" x14ac:dyDescent="0.25">
      <c r="A493" s="72" t="s">
        <v>16189</v>
      </c>
      <c r="B493" s="73" t="s">
        <v>21616</v>
      </c>
      <c r="C493" s="74" t="s">
        <v>15679</v>
      </c>
      <c r="D493" s="75">
        <v>0</v>
      </c>
      <c r="E493" s="70">
        <v>15.26</v>
      </c>
      <c r="F493" s="76">
        <f t="shared" si="253"/>
        <v>0</v>
      </c>
      <c r="G493" s="77"/>
      <c r="H493" s="70">
        <f t="shared" si="254"/>
        <v>15.26</v>
      </c>
      <c r="I493" s="70">
        <f t="shared" si="254"/>
        <v>0</v>
      </c>
      <c r="J493" s="70">
        <f t="shared" si="255"/>
        <v>15.26</v>
      </c>
      <c r="K493" s="70">
        <v>0</v>
      </c>
      <c r="L493" s="76">
        <f t="shared" si="256"/>
        <v>15.26</v>
      </c>
      <c r="N493" s="70">
        <v>15.26</v>
      </c>
      <c r="O493" s="70">
        <v>0</v>
      </c>
      <c r="P493" s="70">
        <f t="shared" si="257"/>
        <v>15.26</v>
      </c>
      <c r="Q493" s="64"/>
      <c r="R493" s="70">
        <f t="shared" si="258"/>
        <v>15.26</v>
      </c>
      <c r="S493" s="70">
        <f t="shared" si="258"/>
        <v>0</v>
      </c>
      <c r="T493" s="70">
        <f t="shared" si="259"/>
        <v>15.26</v>
      </c>
      <c r="U493" s="70">
        <f t="shared" si="260"/>
        <v>0</v>
      </c>
      <c r="V493" s="78">
        <f t="shared" si="261"/>
        <v>15.26</v>
      </c>
      <c r="X493" s="70">
        <v>15.26</v>
      </c>
      <c r="Y493" s="70">
        <v>0</v>
      </c>
      <c r="Z493" s="70">
        <v>15.26</v>
      </c>
      <c r="AA493" s="79"/>
      <c r="AB493" s="80">
        <f t="shared" si="239"/>
        <v>0</v>
      </c>
    </row>
    <row r="494" spans="1:28" ht="22.5" x14ac:dyDescent="0.25">
      <c r="A494" s="72" t="s">
        <v>16190</v>
      </c>
      <c r="B494" s="73" t="s">
        <v>21617</v>
      </c>
      <c r="C494" s="74" t="s">
        <v>15679</v>
      </c>
      <c r="D494" s="75">
        <v>0</v>
      </c>
      <c r="E494" s="70">
        <v>22.87</v>
      </c>
      <c r="F494" s="76">
        <f t="shared" si="253"/>
        <v>0</v>
      </c>
      <c r="G494" s="77"/>
      <c r="H494" s="70">
        <f t="shared" si="254"/>
        <v>22.87</v>
      </c>
      <c r="I494" s="70">
        <f t="shared" si="254"/>
        <v>0</v>
      </c>
      <c r="J494" s="70">
        <f t="shared" si="255"/>
        <v>22.87</v>
      </c>
      <c r="K494" s="70">
        <v>0</v>
      </c>
      <c r="L494" s="76">
        <f t="shared" si="256"/>
        <v>22.87</v>
      </c>
      <c r="N494" s="70">
        <v>22.87</v>
      </c>
      <c r="O494" s="70">
        <v>0</v>
      </c>
      <c r="P494" s="70">
        <f t="shared" si="257"/>
        <v>22.87</v>
      </c>
      <c r="Q494" s="64"/>
      <c r="R494" s="70">
        <f t="shared" si="258"/>
        <v>22.87</v>
      </c>
      <c r="S494" s="70">
        <f t="shared" si="258"/>
        <v>0</v>
      </c>
      <c r="T494" s="70">
        <f t="shared" si="259"/>
        <v>22.87</v>
      </c>
      <c r="U494" s="70">
        <f t="shared" si="260"/>
        <v>0</v>
      </c>
      <c r="V494" s="78">
        <f t="shared" si="261"/>
        <v>22.87</v>
      </c>
      <c r="X494" s="70">
        <v>22.87</v>
      </c>
      <c r="Y494" s="70">
        <v>0</v>
      </c>
      <c r="Z494" s="70">
        <v>22.87</v>
      </c>
      <c r="AA494" s="79"/>
      <c r="AB494" s="80">
        <f t="shared" si="239"/>
        <v>0</v>
      </c>
    </row>
    <row r="495" spans="1:28" ht="22.5" x14ac:dyDescent="0.25">
      <c r="A495" s="72" t="s">
        <v>16191</v>
      </c>
      <c r="B495" s="73" t="s">
        <v>21618</v>
      </c>
      <c r="C495" s="74" t="s">
        <v>15679</v>
      </c>
      <c r="D495" s="75">
        <v>0</v>
      </c>
      <c r="E495" s="70">
        <v>30.49</v>
      </c>
      <c r="F495" s="76">
        <f t="shared" si="253"/>
        <v>0</v>
      </c>
      <c r="G495" s="77"/>
      <c r="H495" s="70">
        <f t="shared" si="254"/>
        <v>30.49</v>
      </c>
      <c r="I495" s="70">
        <f t="shared" si="254"/>
        <v>0</v>
      </c>
      <c r="J495" s="70">
        <f t="shared" si="255"/>
        <v>30.49</v>
      </c>
      <c r="K495" s="70">
        <v>0</v>
      </c>
      <c r="L495" s="76">
        <f t="shared" si="256"/>
        <v>30.49</v>
      </c>
      <c r="N495" s="70">
        <v>30.49</v>
      </c>
      <c r="O495" s="70">
        <v>0</v>
      </c>
      <c r="P495" s="70">
        <f t="shared" si="257"/>
        <v>30.49</v>
      </c>
      <c r="Q495" s="64"/>
      <c r="R495" s="70">
        <f t="shared" si="258"/>
        <v>30.49</v>
      </c>
      <c r="S495" s="70">
        <f t="shared" si="258"/>
        <v>0</v>
      </c>
      <c r="T495" s="70">
        <f t="shared" si="259"/>
        <v>30.49</v>
      </c>
      <c r="U495" s="70">
        <f t="shared" si="260"/>
        <v>0</v>
      </c>
      <c r="V495" s="78">
        <f t="shared" si="261"/>
        <v>30.49</v>
      </c>
      <c r="X495" s="70">
        <v>30.49</v>
      </c>
      <c r="Y495" s="70">
        <v>0</v>
      </c>
      <c r="Z495" s="70">
        <v>30.49</v>
      </c>
      <c r="AA495" s="79"/>
      <c r="AB495" s="80">
        <f t="shared" si="239"/>
        <v>0</v>
      </c>
    </row>
    <row r="496" spans="1:28" x14ac:dyDescent="0.25">
      <c r="A496" s="72" t="s">
        <v>16192</v>
      </c>
      <c r="B496" s="73" t="s">
        <v>16194</v>
      </c>
      <c r="C496" s="74" t="s">
        <v>16170</v>
      </c>
      <c r="D496" s="75">
        <v>0</v>
      </c>
      <c r="E496" s="70">
        <v>1.48</v>
      </c>
      <c r="F496" s="76">
        <f t="shared" si="253"/>
        <v>0</v>
      </c>
      <c r="G496" s="77"/>
      <c r="H496" s="70">
        <f t="shared" si="254"/>
        <v>1.48</v>
      </c>
      <c r="I496" s="70">
        <f t="shared" si="254"/>
        <v>0</v>
      </c>
      <c r="J496" s="70">
        <f t="shared" si="255"/>
        <v>1.48</v>
      </c>
      <c r="K496" s="70">
        <v>0</v>
      </c>
      <c r="L496" s="76">
        <f t="shared" si="256"/>
        <v>1.48</v>
      </c>
      <c r="N496" s="70">
        <v>1.48</v>
      </c>
      <c r="O496" s="70">
        <v>0</v>
      </c>
      <c r="P496" s="70">
        <f t="shared" si="257"/>
        <v>1.48</v>
      </c>
      <c r="Q496" s="64"/>
      <c r="R496" s="70">
        <f t="shared" si="258"/>
        <v>1.48</v>
      </c>
      <c r="S496" s="70">
        <f t="shared" si="258"/>
        <v>0</v>
      </c>
      <c r="T496" s="70">
        <f t="shared" si="259"/>
        <v>1.48</v>
      </c>
      <c r="U496" s="70">
        <f t="shared" si="260"/>
        <v>0</v>
      </c>
      <c r="V496" s="78">
        <f t="shared" si="261"/>
        <v>1.48</v>
      </c>
      <c r="X496" s="70">
        <v>1.48</v>
      </c>
      <c r="Y496" s="70">
        <v>0</v>
      </c>
      <c r="Z496" s="70">
        <v>1.48</v>
      </c>
      <c r="AA496" s="79"/>
      <c r="AB496" s="80">
        <f t="shared" si="239"/>
        <v>0</v>
      </c>
    </row>
    <row r="497" spans="1:28" ht="22.5" x14ac:dyDescent="0.25">
      <c r="A497" s="66" t="s">
        <v>16193</v>
      </c>
      <c r="B497" s="67" t="s">
        <v>21619</v>
      </c>
      <c r="C497" s="68"/>
      <c r="D497" s="69"/>
      <c r="E497" s="70"/>
      <c r="F497" s="71"/>
      <c r="H497" s="70"/>
      <c r="I497" s="70"/>
      <c r="J497" s="70"/>
      <c r="K497" s="70"/>
      <c r="L497" s="76"/>
      <c r="N497" s="70"/>
      <c r="O497" s="70"/>
      <c r="P497" s="70"/>
      <c r="Q497" s="64"/>
      <c r="R497" s="70"/>
      <c r="S497" s="70"/>
      <c r="T497" s="70"/>
      <c r="U497" s="70"/>
      <c r="V497" s="78"/>
      <c r="X497" s="70"/>
      <c r="Y497" s="70"/>
      <c r="Z497" s="70"/>
      <c r="AA497" s="79"/>
      <c r="AB497" s="80">
        <f t="shared" si="239"/>
        <v>0</v>
      </c>
    </row>
    <row r="498" spans="1:28" ht="22.5" x14ac:dyDescent="0.25">
      <c r="A498" s="66" t="s">
        <v>16195</v>
      </c>
      <c r="B498" s="67" t="s">
        <v>21620</v>
      </c>
      <c r="C498" s="68"/>
      <c r="D498" s="69"/>
      <c r="E498" s="70"/>
      <c r="F498" s="71"/>
      <c r="H498" s="70"/>
      <c r="I498" s="70"/>
      <c r="J498" s="70"/>
      <c r="K498" s="70"/>
      <c r="L498" s="76"/>
      <c r="N498" s="70"/>
      <c r="O498" s="70"/>
      <c r="P498" s="70"/>
      <c r="Q498" s="64"/>
      <c r="R498" s="70"/>
      <c r="S498" s="70"/>
      <c r="T498" s="70"/>
      <c r="U498" s="70"/>
      <c r="V498" s="78"/>
      <c r="X498" s="70"/>
      <c r="Y498" s="70"/>
      <c r="Z498" s="70"/>
      <c r="AA498" s="79"/>
      <c r="AB498" s="80">
        <f t="shared" si="239"/>
        <v>0</v>
      </c>
    </row>
    <row r="499" spans="1:28" x14ac:dyDescent="0.25">
      <c r="A499" s="72" t="s">
        <v>16196</v>
      </c>
      <c r="B499" s="73" t="s">
        <v>21621</v>
      </c>
      <c r="C499" s="74" t="s">
        <v>15679</v>
      </c>
      <c r="D499" s="75">
        <v>0</v>
      </c>
      <c r="E499" s="70">
        <v>34.120000000000005</v>
      </c>
      <c r="F499" s="76">
        <f>ROUND(D499*E499,2)</f>
        <v>0</v>
      </c>
      <c r="G499" s="77"/>
      <c r="H499" s="70">
        <f>ROUND(N499+(N499*$H$2/100),2)</f>
        <v>0</v>
      </c>
      <c r="I499" s="70">
        <f>ROUND(O499+(O499*$H$2/100),2)</f>
        <v>34.119999999999997</v>
      </c>
      <c r="J499" s="70">
        <f>H499+I499</f>
        <v>34.119999999999997</v>
      </c>
      <c r="K499" s="70">
        <v>0</v>
      </c>
      <c r="L499" s="76">
        <f>SUM(J499:K499)</f>
        <v>34.119999999999997</v>
      </c>
      <c r="N499" s="70">
        <v>0</v>
      </c>
      <c r="O499" s="70">
        <v>34.120000000000005</v>
      </c>
      <c r="P499" s="70">
        <f>SUM(N499:O499)</f>
        <v>34.120000000000005</v>
      </c>
      <c r="Q499" s="64"/>
      <c r="R499" s="70">
        <f>X499</f>
        <v>0</v>
      </c>
      <c r="S499" s="70">
        <f>Y499</f>
        <v>34.130000000000003</v>
      </c>
      <c r="T499" s="70">
        <f>R499+S499</f>
        <v>34.130000000000003</v>
      </c>
      <c r="U499" s="70">
        <f>ROUND(Z499*$H$2,2)/100</f>
        <v>0</v>
      </c>
      <c r="V499" s="78">
        <f>SUM(T499:U499)</f>
        <v>34.130000000000003</v>
      </c>
      <c r="X499" s="70">
        <v>0</v>
      </c>
      <c r="Y499" s="70">
        <v>34.130000000000003</v>
      </c>
      <c r="Z499" s="70">
        <v>34.130000000000003</v>
      </c>
      <c r="AA499" s="79"/>
      <c r="AB499" s="80">
        <f t="shared" si="239"/>
        <v>-9.9999999999980105E-3</v>
      </c>
    </row>
    <row r="500" spans="1:28" ht="22.5" x14ac:dyDescent="0.25">
      <c r="A500" s="72" t="s">
        <v>16197</v>
      </c>
      <c r="B500" s="73" t="s">
        <v>21622</v>
      </c>
      <c r="C500" s="74" t="s">
        <v>15679</v>
      </c>
      <c r="D500" s="75">
        <v>0</v>
      </c>
      <c r="E500" s="70">
        <v>42.59</v>
      </c>
      <c r="F500" s="76">
        <f>ROUND(D500*E500,2)</f>
        <v>0</v>
      </c>
      <c r="G500" s="77"/>
      <c r="H500" s="70">
        <f>ROUND(N500+(N500*$H$2/100),2)</f>
        <v>0</v>
      </c>
      <c r="I500" s="70">
        <f>ROUND(O500+(O500*$H$2/100),2)</f>
        <v>42.59</v>
      </c>
      <c r="J500" s="70">
        <f>H500+I500</f>
        <v>42.59</v>
      </c>
      <c r="K500" s="70">
        <v>0</v>
      </c>
      <c r="L500" s="76">
        <f>SUM(J500:K500)</f>
        <v>42.59</v>
      </c>
      <c r="N500" s="70">
        <v>0</v>
      </c>
      <c r="O500" s="70">
        <v>42.59</v>
      </c>
      <c r="P500" s="70">
        <f>SUM(N500:O500)</f>
        <v>42.59</v>
      </c>
      <c r="Q500" s="64"/>
      <c r="R500" s="70">
        <f>X500</f>
        <v>0</v>
      </c>
      <c r="S500" s="70">
        <f>Y500</f>
        <v>42.59</v>
      </c>
      <c r="T500" s="70">
        <f>R500+S500</f>
        <v>42.59</v>
      </c>
      <c r="U500" s="70">
        <f>ROUND(Z500*$H$2,2)/100</f>
        <v>0</v>
      </c>
      <c r="V500" s="78">
        <f>SUM(T500:U500)</f>
        <v>42.59</v>
      </c>
      <c r="X500" s="70">
        <v>0</v>
      </c>
      <c r="Y500" s="70">
        <v>42.59</v>
      </c>
      <c r="Z500" s="70">
        <v>42.59</v>
      </c>
      <c r="AA500" s="79"/>
      <c r="AB500" s="80">
        <f t="shared" si="239"/>
        <v>0</v>
      </c>
    </row>
    <row r="501" spans="1:28" ht="22.5" x14ac:dyDescent="0.25">
      <c r="A501" s="66" t="s">
        <v>16198</v>
      </c>
      <c r="B501" s="67" t="s">
        <v>21623</v>
      </c>
      <c r="C501" s="68"/>
      <c r="D501" s="69"/>
      <c r="E501" s="70"/>
      <c r="F501" s="71"/>
      <c r="H501" s="70"/>
      <c r="I501" s="70"/>
      <c r="J501" s="70"/>
      <c r="K501" s="70"/>
      <c r="L501" s="76"/>
      <c r="N501" s="70"/>
      <c r="O501" s="70"/>
      <c r="P501" s="70"/>
      <c r="Q501" s="64"/>
      <c r="R501" s="70"/>
      <c r="S501" s="70"/>
      <c r="T501" s="70"/>
      <c r="U501" s="70"/>
      <c r="V501" s="78"/>
      <c r="X501" s="70"/>
      <c r="Y501" s="70"/>
      <c r="Z501" s="70"/>
      <c r="AA501" s="79"/>
      <c r="AB501" s="80">
        <f t="shared" si="239"/>
        <v>0</v>
      </c>
    </row>
    <row r="502" spans="1:28" ht="22.5" x14ac:dyDescent="0.25">
      <c r="A502" s="72" t="s">
        <v>16199</v>
      </c>
      <c r="B502" s="73" t="s">
        <v>21624</v>
      </c>
      <c r="C502" s="74" t="s">
        <v>15679</v>
      </c>
      <c r="D502" s="75">
        <v>0</v>
      </c>
      <c r="E502" s="70">
        <v>40.950000000000003</v>
      </c>
      <c r="F502" s="76">
        <f>ROUND(D502*E502,2)</f>
        <v>0</v>
      </c>
      <c r="G502" s="77"/>
      <c r="H502" s="70">
        <f>ROUND(N502+(N502*$H$2/100),2)</f>
        <v>0</v>
      </c>
      <c r="I502" s="70">
        <f>ROUND(O502+(O502*$H$2/100),2)</f>
        <v>40.950000000000003</v>
      </c>
      <c r="J502" s="70">
        <f>H502+I502</f>
        <v>40.950000000000003</v>
      </c>
      <c r="K502" s="70">
        <v>0</v>
      </c>
      <c r="L502" s="76">
        <f>SUM(J502:K502)</f>
        <v>40.950000000000003</v>
      </c>
      <c r="N502" s="70">
        <v>0</v>
      </c>
      <c r="O502" s="70">
        <v>40.950000000000003</v>
      </c>
      <c r="P502" s="70">
        <f>SUM(N502:O502)</f>
        <v>40.950000000000003</v>
      </c>
      <c r="Q502" s="64"/>
      <c r="R502" s="70">
        <f>X502</f>
        <v>0</v>
      </c>
      <c r="S502" s="70">
        <f>Y502</f>
        <v>40.950000000000003</v>
      </c>
      <c r="T502" s="70">
        <f>R502+S502</f>
        <v>40.950000000000003</v>
      </c>
      <c r="U502" s="70">
        <f>ROUND(Z502*$H$2,2)/100</f>
        <v>0</v>
      </c>
      <c r="V502" s="78">
        <f>SUM(T502:U502)</f>
        <v>40.950000000000003</v>
      </c>
      <c r="X502" s="70">
        <v>0</v>
      </c>
      <c r="Y502" s="70">
        <v>40.950000000000003</v>
      </c>
      <c r="Z502" s="70">
        <v>40.950000000000003</v>
      </c>
      <c r="AA502" s="79"/>
      <c r="AB502" s="80">
        <f t="shared" si="239"/>
        <v>0</v>
      </c>
    </row>
    <row r="503" spans="1:28" x14ac:dyDescent="0.25">
      <c r="A503" s="72" t="s">
        <v>16200</v>
      </c>
      <c r="B503" s="73" t="s">
        <v>21625</v>
      </c>
      <c r="C503" s="74" t="s">
        <v>15679</v>
      </c>
      <c r="D503" s="75">
        <v>0</v>
      </c>
      <c r="E503" s="70">
        <v>52.95</v>
      </c>
      <c r="F503" s="76">
        <f>ROUND(D503*E503,2)</f>
        <v>0</v>
      </c>
      <c r="G503" s="77"/>
      <c r="H503" s="70">
        <f>ROUND(N503+(N503*$H$2/100),2)</f>
        <v>0</v>
      </c>
      <c r="I503" s="70">
        <f>ROUND(O503+(O503*$H$2/100),2)</f>
        <v>52.95</v>
      </c>
      <c r="J503" s="70">
        <f>H503+I503</f>
        <v>52.95</v>
      </c>
      <c r="K503" s="70">
        <v>0</v>
      </c>
      <c r="L503" s="76">
        <f>SUM(J503:K503)</f>
        <v>52.95</v>
      </c>
      <c r="N503" s="70">
        <v>0</v>
      </c>
      <c r="O503" s="70">
        <v>52.95</v>
      </c>
      <c r="P503" s="70">
        <f>SUM(N503:O503)</f>
        <v>52.95</v>
      </c>
      <c r="Q503" s="64"/>
      <c r="R503" s="70">
        <f>X503</f>
        <v>0</v>
      </c>
      <c r="S503" s="70">
        <f>Y503</f>
        <v>52.96</v>
      </c>
      <c r="T503" s="70">
        <f>R503+S503</f>
        <v>52.96</v>
      </c>
      <c r="U503" s="70">
        <f>ROUND(Z503*$H$2,2)/100</f>
        <v>0</v>
      </c>
      <c r="V503" s="78">
        <f>SUM(T503:U503)</f>
        <v>52.96</v>
      </c>
      <c r="X503" s="70">
        <v>0</v>
      </c>
      <c r="Y503" s="70">
        <v>52.96</v>
      </c>
      <c r="Z503" s="70">
        <v>52.96</v>
      </c>
      <c r="AA503" s="79"/>
      <c r="AB503" s="80">
        <f t="shared" si="239"/>
        <v>-9.9999999999980105E-3</v>
      </c>
    </row>
    <row r="504" spans="1:28" ht="22.5" x14ac:dyDescent="0.25">
      <c r="A504" s="66" t="s">
        <v>16201</v>
      </c>
      <c r="B504" s="67" t="s">
        <v>21626</v>
      </c>
      <c r="C504" s="68"/>
      <c r="D504" s="69"/>
      <c r="E504" s="70"/>
      <c r="F504" s="71"/>
      <c r="H504" s="70"/>
      <c r="I504" s="70"/>
      <c r="J504" s="70"/>
      <c r="K504" s="70"/>
      <c r="L504" s="76"/>
      <c r="N504" s="70"/>
      <c r="O504" s="70"/>
      <c r="P504" s="70"/>
      <c r="Q504" s="64"/>
      <c r="R504" s="70"/>
      <c r="S504" s="70"/>
      <c r="T504" s="70"/>
      <c r="U504" s="70"/>
      <c r="V504" s="78"/>
      <c r="X504" s="70"/>
      <c r="Y504" s="70"/>
      <c r="Z504" s="70"/>
      <c r="AA504" s="79"/>
      <c r="AB504" s="80">
        <f t="shared" si="239"/>
        <v>0</v>
      </c>
    </row>
    <row r="505" spans="1:28" x14ac:dyDescent="0.25">
      <c r="A505" s="72" t="s">
        <v>16202</v>
      </c>
      <c r="B505" s="73" t="s">
        <v>21627</v>
      </c>
      <c r="C505" s="74" t="s">
        <v>15679</v>
      </c>
      <c r="D505" s="75">
        <v>0</v>
      </c>
      <c r="E505" s="70">
        <v>5.87</v>
      </c>
      <c r="F505" s="76">
        <f>ROUND(D505*E505,2)</f>
        <v>0</v>
      </c>
      <c r="G505" s="77"/>
      <c r="H505" s="70">
        <f t="shared" ref="H505:I507" si="262">ROUND(N505+(N505*$H$2/100),2)</f>
        <v>0</v>
      </c>
      <c r="I505" s="70">
        <f t="shared" si="262"/>
        <v>5.87</v>
      </c>
      <c r="J505" s="70">
        <f>H505+I505</f>
        <v>5.87</v>
      </c>
      <c r="K505" s="70">
        <v>0</v>
      </c>
      <c r="L505" s="76">
        <f>SUM(J505:K505)</f>
        <v>5.87</v>
      </c>
      <c r="N505" s="70">
        <v>0</v>
      </c>
      <c r="O505" s="70">
        <v>5.87</v>
      </c>
      <c r="P505" s="70">
        <f>SUM(N505:O505)</f>
        <v>5.87</v>
      </c>
      <c r="Q505" s="64"/>
      <c r="R505" s="70">
        <f t="shared" ref="R505:S507" si="263">X505</f>
        <v>0</v>
      </c>
      <c r="S505" s="70">
        <f t="shared" si="263"/>
        <v>5.87</v>
      </c>
      <c r="T505" s="70">
        <f>R505+S505</f>
        <v>5.87</v>
      </c>
      <c r="U505" s="70">
        <f>ROUND(Z505*$H$2,2)/100</f>
        <v>0</v>
      </c>
      <c r="V505" s="78">
        <f>SUM(T505:U505)</f>
        <v>5.87</v>
      </c>
      <c r="X505" s="70">
        <v>0</v>
      </c>
      <c r="Y505" s="70">
        <v>5.87</v>
      </c>
      <c r="Z505" s="70">
        <v>5.87</v>
      </c>
      <c r="AA505" s="79"/>
      <c r="AB505" s="80">
        <f t="shared" si="239"/>
        <v>0</v>
      </c>
    </row>
    <row r="506" spans="1:28" s="34" customFormat="1" x14ac:dyDescent="0.25">
      <c r="A506" s="72" t="s">
        <v>16203</v>
      </c>
      <c r="B506" s="73" t="s">
        <v>21628</v>
      </c>
      <c r="C506" s="74" t="s">
        <v>15679</v>
      </c>
      <c r="D506" s="75">
        <v>0</v>
      </c>
      <c r="E506" s="70">
        <v>12.74</v>
      </c>
      <c r="F506" s="76">
        <f>ROUND(D506*E506,2)</f>
        <v>0</v>
      </c>
      <c r="G506" s="77"/>
      <c r="H506" s="70">
        <f t="shared" si="262"/>
        <v>0</v>
      </c>
      <c r="I506" s="70">
        <f t="shared" si="262"/>
        <v>12.74</v>
      </c>
      <c r="J506" s="70">
        <f>H506+I506</f>
        <v>12.74</v>
      </c>
      <c r="K506" s="70">
        <v>0</v>
      </c>
      <c r="L506" s="76">
        <f>SUM(J506:K506)</f>
        <v>12.74</v>
      </c>
      <c r="N506" s="70">
        <v>0</v>
      </c>
      <c r="O506" s="70">
        <v>12.74</v>
      </c>
      <c r="P506" s="70">
        <f>SUM(N506:O506)</f>
        <v>12.74</v>
      </c>
      <c r="Q506" s="64"/>
      <c r="R506" s="70">
        <f t="shared" si="263"/>
        <v>0</v>
      </c>
      <c r="S506" s="70">
        <f t="shared" si="263"/>
        <v>12.73</v>
      </c>
      <c r="T506" s="70">
        <f>R506+S506</f>
        <v>12.73</v>
      </c>
      <c r="U506" s="70">
        <f>ROUND(Z506*$H$2,2)/100</f>
        <v>0</v>
      </c>
      <c r="V506" s="78">
        <f>SUM(T506:U506)</f>
        <v>12.73</v>
      </c>
      <c r="X506" s="70">
        <v>0</v>
      </c>
      <c r="Y506" s="70">
        <v>12.73</v>
      </c>
      <c r="Z506" s="70">
        <v>12.73</v>
      </c>
      <c r="AA506" s="79"/>
      <c r="AB506" s="80">
        <f t="shared" si="239"/>
        <v>9.9999999999997868E-3</v>
      </c>
    </row>
    <row r="507" spans="1:28" s="34" customFormat="1" x14ac:dyDescent="0.25">
      <c r="A507" s="72" t="s">
        <v>16204</v>
      </c>
      <c r="B507" s="73" t="s">
        <v>21629</v>
      </c>
      <c r="C507" s="74" t="s">
        <v>15679</v>
      </c>
      <c r="D507" s="75">
        <v>0</v>
      </c>
      <c r="E507" s="70">
        <v>56.95</v>
      </c>
      <c r="F507" s="76">
        <f>ROUND(D507*E507,2)</f>
        <v>0</v>
      </c>
      <c r="G507" s="77"/>
      <c r="H507" s="70">
        <f t="shared" si="262"/>
        <v>11.08</v>
      </c>
      <c r="I507" s="70">
        <f t="shared" si="262"/>
        <v>45.87</v>
      </c>
      <c r="J507" s="70">
        <f>H507+I507</f>
        <v>56.949999999999996</v>
      </c>
      <c r="K507" s="70">
        <v>0</v>
      </c>
      <c r="L507" s="76">
        <f>SUM(J507:K507)</f>
        <v>56.949999999999996</v>
      </c>
      <c r="N507" s="70">
        <v>11.08</v>
      </c>
      <c r="O507" s="70">
        <v>45.870000000000005</v>
      </c>
      <c r="P507" s="70">
        <f>SUM(N507:O507)</f>
        <v>56.95</v>
      </c>
      <c r="Q507" s="64"/>
      <c r="R507" s="70">
        <f t="shared" si="263"/>
        <v>11.08</v>
      </c>
      <c r="S507" s="70">
        <f t="shared" si="263"/>
        <v>45.87</v>
      </c>
      <c r="T507" s="70">
        <f>R507+S507</f>
        <v>56.949999999999996</v>
      </c>
      <c r="U507" s="70">
        <f>ROUND(Z507*$H$2,2)/100</f>
        <v>0</v>
      </c>
      <c r="V507" s="78">
        <f>SUM(T507:U507)</f>
        <v>56.949999999999996</v>
      </c>
      <c r="X507" s="70">
        <v>11.08</v>
      </c>
      <c r="Y507" s="70">
        <v>45.87</v>
      </c>
      <c r="Z507" s="70">
        <v>56.95</v>
      </c>
      <c r="AA507" s="79"/>
      <c r="AB507" s="80">
        <f t="shared" si="239"/>
        <v>0</v>
      </c>
    </row>
    <row r="508" spans="1:28" s="34" customFormat="1" x14ac:dyDescent="0.25">
      <c r="A508" s="66" t="s">
        <v>16205</v>
      </c>
      <c r="B508" s="67" t="s">
        <v>21630</v>
      </c>
      <c r="C508" s="68"/>
      <c r="D508" s="69"/>
      <c r="E508" s="70"/>
      <c r="F508" s="71"/>
      <c r="G508" s="39"/>
      <c r="H508" s="70"/>
      <c r="I508" s="70"/>
      <c r="J508" s="70"/>
      <c r="K508" s="70"/>
      <c r="L508" s="76"/>
      <c r="N508" s="70"/>
      <c r="O508" s="70"/>
      <c r="P508" s="70"/>
      <c r="Q508" s="64"/>
      <c r="R508" s="70"/>
      <c r="S508" s="70"/>
      <c r="T508" s="70"/>
      <c r="U508" s="70"/>
      <c r="V508" s="78"/>
      <c r="X508" s="70"/>
      <c r="Y508" s="70"/>
      <c r="Z508" s="70"/>
      <c r="AA508" s="79"/>
      <c r="AB508" s="80">
        <f t="shared" si="239"/>
        <v>0</v>
      </c>
    </row>
    <row r="509" spans="1:28" x14ac:dyDescent="0.25">
      <c r="A509" s="72" t="s">
        <v>16206</v>
      </c>
      <c r="B509" s="73" t="s">
        <v>21631</v>
      </c>
      <c r="C509" s="74" t="s">
        <v>15679</v>
      </c>
      <c r="D509" s="75">
        <v>0</v>
      </c>
      <c r="E509" s="70">
        <v>42.16</v>
      </c>
      <c r="F509" s="76">
        <f>ROUND(D509*E509,2)</f>
        <v>0</v>
      </c>
      <c r="G509" s="77"/>
      <c r="H509" s="70">
        <f>ROUND(N509+(N509*$H$2/100),2)</f>
        <v>0</v>
      </c>
      <c r="I509" s="70">
        <f>ROUND(O509+(O509*$H$2/100),2)</f>
        <v>42.16</v>
      </c>
      <c r="J509" s="70">
        <f>H509+I509</f>
        <v>42.16</v>
      </c>
      <c r="K509" s="70">
        <v>0</v>
      </c>
      <c r="L509" s="76">
        <f>SUM(J509:K509)</f>
        <v>42.16</v>
      </c>
      <c r="N509" s="70">
        <v>0</v>
      </c>
      <c r="O509" s="70">
        <v>42.16</v>
      </c>
      <c r="P509" s="70">
        <f>SUM(N509:O509)</f>
        <v>42.16</v>
      </c>
      <c r="Q509" s="64"/>
      <c r="R509" s="70">
        <f>X509</f>
        <v>0</v>
      </c>
      <c r="S509" s="70">
        <f>Y509</f>
        <v>42.16</v>
      </c>
      <c r="T509" s="70">
        <f>R509+S509</f>
        <v>42.16</v>
      </c>
      <c r="U509" s="70">
        <f>ROUND(Z509*$H$2,2)/100</f>
        <v>0</v>
      </c>
      <c r="V509" s="78">
        <f>SUM(T509:U509)</f>
        <v>42.16</v>
      </c>
      <c r="X509" s="70">
        <v>0</v>
      </c>
      <c r="Y509" s="70">
        <v>42.16</v>
      </c>
      <c r="Z509" s="70">
        <v>42.16</v>
      </c>
      <c r="AA509" s="79"/>
      <c r="AB509" s="80">
        <f t="shared" si="239"/>
        <v>0</v>
      </c>
    </row>
    <row r="510" spans="1:28" x14ac:dyDescent="0.25">
      <c r="A510" s="66" t="s">
        <v>16207</v>
      </c>
      <c r="B510" s="67" t="s">
        <v>21632</v>
      </c>
      <c r="C510" s="68"/>
      <c r="D510" s="69"/>
      <c r="E510" s="70"/>
      <c r="F510" s="71"/>
      <c r="H510" s="70"/>
      <c r="I510" s="70"/>
      <c r="J510" s="70"/>
      <c r="K510" s="70"/>
      <c r="L510" s="76"/>
      <c r="N510" s="70"/>
      <c r="O510" s="70"/>
      <c r="P510" s="70"/>
      <c r="Q510" s="64"/>
      <c r="R510" s="70"/>
      <c r="S510" s="70"/>
      <c r="T510" s="70"/>
      <c r="U510" s="70"/>
      <c r="V510" s="78"/>
      <c r="X510" s="70"/>
      <c r="Y510" s="70"/>
      <c r="Z510" s="70"/>
      <c r="AA510" s="79"/>
      <c r="AB510" s="80">
        <f t="shared" si="239"/>
        <v>0</v>
      </c>
    </row>
    <row r="511" spans="1:28" x14ac:dyDescent="0.25">
      <c r="A511" s="72" t="s">
        <v>16208</v>
      </c>
      <c r="B511" s="73" t="s">
        <v>16210</v>
      </c>
      <c r="C511" s="74" t="s">
        <v>15679</v>
      </c>
      <c r="D511" s="75">
        <v>0</v>
      </c>
      <c r="E511" s="70">
        <v>8.19</v>
      </c>
      <c r="F511" s="76">
        <f>ROUND(D511*E511,2)</f>
        <v>0</v>
      </c>
      <c r="G511" s="77"/>
      <c r="H511" s="70">
        <f>ROUND(N511+(N511*$H$2/100),2)</f>
        <v>0</v>
      </c>
      <c r="I511" s="70">
        <f>ROUND(O511+(O511*$H$2/100),2)</f>
        <v>8.19</v>
      </c>
      <c r="J511" s="70">
        <f>H511+I511</f>
        <v>8.19</v>
      </c>
      <c r="K511" s="70">
        <v>0</v>
      </c>
      <c r="L511" s="76">
        <f>SUM(J511:K511)</f>
        <v>8.19</v>
      </c>
      <c r="N511" s="70">
        <v>0</v>
      </c>
      <c r="O511" s="70">
        <v>8.19</v>
      </c>
      <c r="P511" s="70">
        <f>SUM(N511:O511)</f>
        <v>8.19</v>
      </c>
      <c r="Q511" s="64"/>
      <c r="R511" s="70">
        <f>X511</f>
        <v>0</v>
      </c>
      <c r="S511" s="70">
        <f>Y511</f>
        <v>8.19</v>
      </c>
      <c r="T511" s="70">
        <f>R511+S511</f>
        <v>8.19</v>
      </c>
      <c r="U511" s="70">
        <f>ROUND(Z511*$H$2,2)/100</f>
        <v>0</v>
      </c>
      <c r="V511" s="78">
        <f>SUM(T511:U511)</f>
        <v>8.19</v>
      </c>
      <c r="X511" s="70">
        <v>0</v>
      </c>
      <c r="Y511" s="70">
        <v>8.19</v>
      </c>
      <c r="Z511" s="70">
        <v>8.19</v>
      </c>
      <c r="AA511" s="79"/>
      <c r="AB511" s="80">
        <f t="shared" si="239"/>
        <v>0</v>
      </c>
    </row>
    <row r="512" spans="1:28" ht="22.5" x14ac:dyDescent="0.25">
      <c r="A512" s="66" t="s">
        <v>16209</v>
      </c>
      <c r="B512" s="67" t="s">
        <v>21633</v>
      </c>
      <c r="C512" s="68"/>
      <c r="D512" s="69"/>
      <c r="E512" s="70"/>
      <c r="F512" s="71"/>
      <c r="H512" s="70"/>
      <c r="I512" s="70"/>
      <c r="J512" s="70"/>
      <c r="K512" s="70"/>
      <c r="L512" s="76"/>
      <c r="N512" s="70"/>
      <c r="O512" s="70"/>
      <c r="P512" s="70"/>
      <c r="Q512" s="64"/>
      <c r="R512" s="70"/>
      <c r="S512" s="70"/>
      <c r="T512" s="70"/>
      <c r="U512" s="70"/>
      <c r="V512" s="78"/>
      <c r="X512" s="70"/>
      <c r="Y512" s="70"/>
      <c r="Z512" s="70"/>
      <c r="AA512" s="79"/>
      <c r="AB512" s="80">
        <f t="shared" si="239"/>
        <v>0</v>
      </c>
    </row>
    <row r="513" spans="1:28" ht="22.5" x14ac:dyDescent="0.25">
      <c r="A513" s="66" t="s">
        <v>16211</v>
      </c>
      <c r="B513" s="67" t="s">
        <v>21634</v>
      </c>
      <c r="C513" s="68"/>
      <c r="D513" s="69"/>
      <c r="E513" s="70"/>
      <c r="F513" s="71"/>
      <c r="H513" s="70"/>
      <c r="I513" s="70"/>
      <c r="J513" s="70"/>
      <c r="K513" s="70"/>
      <c r="L513" s="76"/>
      <c r="N513" s="70"/>
      <c r="O513" s="70"/>
      <c r="P513" s="70"/>
      <c r="Q513" s="64"/>
      <c r="R513" s="70"/>
      <c r="S513" s="70"/>
      <c r="T513" s="70"/>
      <c r="U513" s="70"/>
      <c r="V513" s="78"/>
      <c r="X513" s="70"/>
      <c r="Y513" s="70"/>
      <c r="Z513" s="70"/>
      <c r="AA513" s="79"/>
      <c r="AB513" s="80">
        <f t="shared" si="239"/>
        <v>0</v>
      </c>
    </row>
    <row r="514" spans="1:28" ht="22.5" x14ac:dyDescent="0.25">
      <c r="A514" s="72" t="s">
        <v>16212</v>
      </c>
      <c r="B514" s="73" t="s">
        <v>21635</v>
      </c>
      <c r="C514" s="74" t="s">
        <v>15679</v>
      </c>
      <c r="D514" s="75">
        <v>0</v>
      </c>
      <c r="E514" s="70">
        <v>9.2100000000000009</v>
      </c>
      <c r="F514" s="76">
        <f>ROUND(D514*E514,2)</f>
        <v>0</v>
      </c>
      <c r="G514" s="77"/>
      <c r="H514" s="70">
        <f t="shared" ref="H514:I517" si="264">ROUND(N514+(N514*$H$2/100),2)</f>
        <v>9.01</v>
      </c>
      <c r="I514" s="70">
        <f t="shared" si="264"/>
        <v>0.2</v>
      </c>
      <c r="J514" s="70">
        <f>H514+I514</f>
        <v>9.2099999999999991</v>
      </c>
      <c r="K514" s="70">
        <v>0</v>
      </c>
      <c r="L514" s="76">
        <f>SUM(J514:K514)</f>
        <v>9.2099999999999991</v>
      </c>
      <c r="N514" s="70">
        <v>9.01</v>
      </c>
      <c r="O514" s="70">
        <v>0.2</v>
      </c>
      <c r="P514" s="70">
        <f>SUM(N514:O514)</f>
        <v>9.2099999999999991</v>
      </c>
      <c r="Q514" s="64"/>
      <c r="R514" s="70">
        <f t="shared" ref="R514:S517" si="265">X514</f>
        <v>9.01</v>
      </c>
      <c r="S514" s="70">
        <f t="shared" si="265"/>
        <v>0.19</v>
      </c>
      <c r="T514" s="70">
        <f>R514+S514</f>
        <v>9.1999999999999993</v>
      </c>
      <c r="U514" s="70">
        <f>ROUND(Z514*$H$2,2)/100</f>
        <v>0</v>
      </c>
      <c r="V514" s="78">
        <f>SUM(T514:U514)</f>
        <v>9.1999999999999993</v>
      </c>
      <c r="X514" s="70">
        <v>9.01</v>
      </c>
      <c r="Y514" s="70">
        <v>0.19</v>
      </c>
      <c r="Z514" s="70">
        <v>9.1999999999999993</v>
      </c>
      <c r="AA514" s="79"/>
      <c r="AB514" s="80">
        <f t="shared" si="239"/>
        <v>9.9999999999997868E-3</v>
      </c>
    </row>
    <row r="515" spans="1:28" ht="22.5" x14ac:dyDescent="0.25">
      <c r="A515" s="72" t="s">
        <v>16213</v>
      </c>
      <c r="B515" s="73" t="s">
        <v>21636</v>
      </c>
      <c r="C515" s="74" t="s">
        <v>15679</v>
      </c>
      <c r="D515" s="75">
        <v>0</v>
      </c>
      <c r="E515" s="70">
        <v>9.4500000000000011</v>
      </c>
      <c r="F515" s="76">
        <f>ROUND(D515*E515,2)</f>
        <v>0</v>
      </c>
      <c r="G515" s="77"/>
      <c r="H515" s="70">
        <f t="shared" si="264"/>
        <v>9.25</v>
      </c>
      <c r="I515" s="70">
        <f t="shared" si="264"/>
        <v>0.2</v>
      </c>
      <c r="J515" s="70">
        <f>H515+I515</f>
        <v>9.4499999999999993</v>
      </c>
      <c r="K515" s="70">
        <v>0</v>
      </c>
      <c r="L515" s="76">
        <f>SUM(J515:K515)</f>
        <v>9.4499999999999993</v>
      </c>
      <c r="N515" s="70">
        <v>9.25</v>
      </c>
      <c r="O515" s="70">
        <v>0.2</v>
      </c>
      <c r="P515" s="70">
        <f>SUM(N515:O515)</f>
        <v>9.4499999999999993</v>
      </c>
      <c r="Q515" s="64"/>
      <c r="R515" s="70">
        <f t="shared" si="265"/>
        <v>9.25</v>
      </c>
      <c r="S515" s="70">
        <f t="shared" si="265"/>
        <v>0.19</v>
      </c>
      <c r="T515" s="70">
        <f>R515+S515</f>
        <v>9.44</v>
      </c>
      <c r="U515" s="70">
        <f>ROUND(Z515*$H$2,2)/100</f>
        <v>0</v>
      </c>
      <c r="V515" s="78">
        <f>SUM(T515:U515)</f>
        <v>9.44</v>
      </c>
      <c r="X515" s="70">
        <v>9.25</v>
      </c>
      <c r="Y515" s="70">
        <v>0.19</v>
      </c>
      <c r="Z515" s="70">
        <v>9.44</v>
      </c>
      <c r="AA515" s="79"/>
      <c r="AB515" s="80">
        <f t="shared" si="239"/>
        <v>9.9999999999997868E-3</v>
      </c>
    </row>
    <row r="516" spans="1:28" x14ac:dyDescent="0.25">
      <c r="A516" s="72" t="s">
        <v>16214</v>
      </c>
      <c r="B516" s="73" t="s">
        <v>21637</v>
      </c>
      <c r="C516" s="74" t="s">
        <v>15679</v>
      </c>
      <c r="D516" s="75">
        <v>0</v>
      </c>
      <c r="E516" s="70">
        <v>15.88</v>
      </c>
      <c r="F516" s="76">
        <f>ROUND(D516*E516,2)</f>
        <v>0</v>
      </c>
      <c r="G516" s="77"/>
      <c r="H516" s="70">
        <f t="shared" si="264"/>
        <v>15.25</v>
      </c>
      <c r="I516" s="70">
        <f t="shared" si="264"/>
        <v>0.63</v>
      </c>
      <c r="J516" s="70">
        <f>H516+I516</f>
        <v>15.88</v>
      </c>
      <c r="K516" s="70">
        <v>0</v>
      </c>
      <c r="L516" s="76">
        <f>SUM(J516:K516)</f>
        <v>15.88</v>
      </c>
      <c r="N516" s="70">
        <v>15.25</v>
      </c>
      <c r="O516" s="70">
        <v>0.63</v>
      </c>
      <c r="P516" s="70">
        <f>SUM(N516:O516)</f>
        <v>15.88</v>
      </c>
      <c r="Q516" s="64"/>
      <c r="R516" s="70">
        <f t="shared" si="265"/>
        <v>15.25</v>
      </c>
      <c r="S516" s="70">
        <f t="shared" si="265"/>
        <v>0.64</v>
      </c>
      <c r="T516" s="70">
        <f>R516+S516</f>
        <v>15.89</v>
      </c>
      <c r="U516" s="70">
        <f>ROUND(Z516*$H$2,2)/100</f>
        <v>0</v>
      </c>
      <c r="V516" s="78">
        <f>SUM(T516:U516)</f>
        <v>15.89</v>
      </c>
      <c r="X516" s="70">
        <v>15.25</v>
      </c>
      <c r="Y516" s="70">
        <v>0.64</v>
      </c>
      <c r="Z516" s="70">
        <v>15.89</v>
      </c>
      <c r="AA516" s="79"/>
      <c r="AB516" s="80">
        <f t="shared" si="239"/>
        <v>-9.9999999999997868E-3</v>
      </c>
    </row>
    <row r="517" spans="1:28" ht="22.5" x14ac:dyDescent="0.25">
      <c r="A517" s="72" t="s">
        <v>16215</v>
      </c>
      <c r="B517" s="73" t="s">
        <v>21638</v>
      </c>
      <c r="C517" s="74" t="s">
        <v>15679</v>
      </c>
      <c r="D517" s="75">
        <v>0</v>
      </c>
      <c r="E517" s="70">
        <v>8.7899999999999991</v>
      </c>
      <c r="F517" s="76">
        <f>ROUND(D517*E517,2)</f>
        <v>0</v>
      </c>
      <c r="G517" s="77"/>
      <c r="H517" s="70">
        <f t="shared" si="264"/>
        <v>8.7899999999999991</v>
      </c>
      <c r="I517" s="70">
        <f t="shared" si="264"/>
        <v>0</v>
      </c>
      <c r="J517" s="70">
        <f>H517+I517</f>
        <v>8.7899999999999991</v>
      </c>
      <c r="K517" s="70">
        <v>0</v>
      </c>
      <c r="L517" s="76">
        <f>SUM(J517:K517)</f>
        <v>8.7899999999999991</v>
      </c>
      <c r="N517" s="70">
        <v>8.7899999999999991</v>
      </c>
      <c r="O517" s="70">
        <v>0</v>
      </c>
      <c r="P517" s="70">
        <f>SUM(N517:O517)</f>
        <v>8.7899999999999991</v>
      </c>
      <c r="Q517" s="64"/>
      <c r="R517" s="70">
        <f t="shared" si="265"/>
        <v>8.7899999999999991</v>
      </c>
      <c r="S517" s="70">
        <f t="shared" si="265"/>
        <v>0</v>
      </c>
      <c r="T517" s="70">
        <f>R517+S517</f>
        <v>8.7899999999999991</v>
      </c>
      <c r="U517" s="70">
        <f>ROUND(Z517*$H$2,2)/100</f>
        <v>0</v>
      </c>
      <c r="V517" s="78">
        <f>SUM(T517:U517)</f>
        <v>8.7899999999999991</v>
      </c>
      <c r="X517" s="70">
        <v>8.7899999999999991</v>
      </c>
      <c r="Y517" s="70">
        <v>0</v>
      </c>
      <c r="Z517" s="70">
        <v>8.7899999999999991</v>
      </c>
      <c r="AA517" s="79"/>
      <c r="AB517" s="80">
        <f t="shared" si="239"/>
        <v>0</v>
      </c>
    </row>
    <row r="518" spans="1:28" ht="22.5" x14ac:dyDescent="0.25">
      <c r="A518" s="66" t="s">
        <v>16216</v>
      </c>
      <c r="B518" s="67" t="s">
        <v>21639</v>
      </c>
      <c r="C518" s="68"/>
      <c r="D518" s="69"/>
      <c r="E518" s="70"/>
      <c r="F518" s="71"/>
      <c r="H518" s="70"/>
      <c r="I518" s="70"/>
      <c r="J518" s="70"/>
      <c r="K518" s="70"/>
      <c r="L518" s="76"/>
      <c r="N518" s="70"/>
      <c r="O518" s="70"/>
      <c r="P518" s="70"/>
      <c r="Q518" s="64"/>
      <c r="R518" s="70"/>
      <c r="S518" s="70"/>
      <c r="T518" s="70"/>
      <c r="U518" s="70"/>
      <c r="V518" s="78"/>
      <c r="X518" s="70"/>
      <c r="Y518" s="70"/>
      <c r="Z518" s="70"/>
      <c r="AA518" s="79"/>
      <c r="AB518" s="80">
        <f t="shared" si="239"/>
        <v>0</v>
      </c>
    </row>
    <row r="519" spans="1:28" ht="22.5" x14ac:dyDescent="0.25">
      <c r="A519" s="72" t="s">
        <v>16217</v>
      </c>
      <c r="B519" s="73" t="s">
        <v>21640</v>
      </c>
      <c r="C519" s="74" t="s">
        <v>15679</v>
      </c>
      <c r="D519" s="75">
        <v>0</v>
      </c>
      <c r="E519" s="70">
        <v>6.71</v>
      </c>
      <c r="F519" s="76">
        <f>ROUND(D519*E519,2)</f>
        <v>0</v>
      </c>
      <c r="G519" s="77"/>
      <c r="H519" s="70">
        <f t="shared" ref="H519:I522" si="266">ROUND(N519+(N519*$H$2/100),2)</f>
        <v>5.84</v>
      </c>
      <c r="I519" s="70">
        <f t="shared" si="266"/>
        <v>0.87</v>
      </c>
      <c r="J519" s="70">
        <f>H519+I519</f>
        <v>6.71</v>
      </c>
      <c r="K519" s="70">
        <v>0</v>
      </c>
      <c r="L519" s="76">
        <f>SUM(J519:K519)</f>
        <v>6.71</v>
      </c>
      <c r="N519" s="70">
        <v>5.84</v>
      </c>
      <c r="O519" s="70">
        <v>0.87</v>
      </c>
      <c r="P519" s="70">
        <f>SUM(N519:O519)</f>
        <v>6.71</v>
      </c>
      <c r="Q519" s="64"/>
      <c r="R519" s="70">
        <f t="shared" ref="R519:S522" si="267">X519</f>
        <v>5.84</v>
      </c>
      <c r="S519" s="70">
        <f t="shared" si="267"/>
        <v>0.88</v>
      </c>
      <c r="T519" s="70">
        <f>R519+S519</f>
        <v>6.72</v>
      </c>
      <c r="U519" s="70">
        <f>ROUND(Z519*$H$2,2)/100</f>
        <v>0</v>
      </c>
      <c r="V519" s="78">
        <f>SUM(T519:U519)</f>
        <v>6.72</v>
      </c>
      <c r="X519" s="70">
        <v>5.84</v>
      </c>
      <c r="Y519" s="70">
        <v>0.88</v>
      </c>
      <c r="Z519" s="70">
        <v>6.72</v>
      </c>
      <c r="AA519" s="79"/>
      <c r="AB519" s="80">
        <f t="shared" si="239"/>
        <v>-9.9999999999997868E-3</v>
      </c>
    </row>
    <row r="520" spans="1:28" ht="22.5" x14ac:dyDescent="0.25">
      <c r="A520" s="72" t="s">
        <v>16218</v>
      </c>
      <c r="B520" s="73" t="s">
        <v>21641</v>
      </c>
      <c r="C520" s="74" t="s">
        <v>15679</v>
      </c>
      <c r="D520" s="75">
        <v>0</v>
      </c>
      <c r="E520" s="70">
        <v>7.57</v>
      </c>
      <c r="F520" s="76">
        <f>ROUND(D520*E520,2)</f>
        <v>0</v>
      </c>
      <c r="G520" s="77"/>
      <c r="H520" s="70">
        <f t="shared" si="266"/>
        <v>6.58</v>
      </c>
      <c r="I520" s="70">
        <f t="shared" si="266"/>
        <v>0.99</v>
      </c>
      <c r="J520" s="70">
        <f>H520+I520</f>
        <v>7.57</v>
      </c>
      <c r="K520" s="70">
        <v>0</v>
      </c>
      <c r="L520" s="76">
        <f>SUM(J520:K520)</f>
        <v>7.57</v>
      </c>
      <c r="N520" s="70">
        <v>6.58</v>
      </c>
      <c r="O520" s="70">
        <v>0.99</v>
      </c>
      <c r="P520" s="70">
        <f>SUM(N520:O520)</f>
        <v>7.57</v>
      </c>
      <c r="Q520" s="64"/>
      <c r="R520" s="70">
        <f t="shared" si="267"/>
        <v>6.58</v>
      </c>
      <c r="S520" s="70">
        <f t="shared" si="267"/>
        <v>0.99</v>
      </c>
      <c r="T520" s="70">
        <f>R520+S520</f>
        <v>7.57</v>
      </c>
      <c r="U520" s="70">
        <f>ROUND(Z520*$H$2,2)/100</f>
        <v>0</v>
      </c>
      <c r="V520" s="78">
        <f>SUM(T520:U520)</f>
        <v>7.57</v>
      </c>
      <c r="X520" s="70">
        <v>6.58</v>
      </c>
      <c r="Y520" s="70">
        <v>0.99</v>
      </c>
      <c r="Z520" s="70">
        <v>7.57</v>
      </c>
      <c r="AA520" s="79"/>
      <c r="AB520" s="80">
        <f t="shared" si="239"/>
        <v>0</v>
      </c>
    </row>
    <row r="521" spans="1:28" ht="22.5" x14ac:dyDescent="0.25">
      <c r="A521" s="72" t="s">
        <v>16219</v>
      </c>
      <c r="B521" s="73" t="s">
        <v>21642</v>
      </c>
      <c r="C521" s="74" t="s">
        <v>15679</v>
      </c>
      <c r="D521" s="75">
        <v>0</v>
      </c>
      <c r="E521" s="70">
        <v>11.62</v>
      </c>
      <c r="F521" s="76">
        <f>ROUND(D521*E521,2)</f>
        <v>0</v>
      </c>
      <c r="G521" s="77"/>
      <c r="H521" s="70">
        <f t="shared" si="266"/>
        <v>11.04</v>
      </c>
      <c r="I521" s="70">
        <f t="shared" si="266"/>
        <v>0.57999999999999996</v>
      </c>
      <c r="J521" s="70">
        <f>H521+I521</f>
        <v>11.62</v>
      </c>
      <c r="K521" s="70">
        <v>0</v>
      </c>
      <c r="L521" s="76">
        <f>SUM(J521:K521)</f>
        <v>11.62</v>
      </c>
      <c r="N521" s="70">
        <v>11.04</v>
      </c>
      <c r="O521" s="70">
        <v>0.57999999999999996</v>
      </c>
      <c r="P521" s="70">
        <f>SUM(N521:O521)</f>
        <v>11.62</v>
      </c>
      <c r="Q521" s="64"/>
      <c r="R521" s="70">
        <f t="shared" si="267"/>
        <v>11.04</v>
      </c>
      <c r="S521" s="70">
        <f t="shared" si="267"/>
        <v>0.56999999999999995</v>
      </c>
      <c r="T521" s="70">
        <f>R521+S521</f>
        <v>11.61</v>
      </c>
      <c r="U521" s="70">
        <f>ROUND(Z521*$H$2,2)/100</f>
        <v>0</v>
      </c>
      <c r="V521" s="78">
        <f>SUM(T521:U521)</f>
        <v>11.61</v>
      </c>
      <c r="X521" s="70">
        <v>11.04</v>
      </c>
      <c r="Y521" s="70">
        <v>0.56999999999999995</v>
      </c>
      <c r="Z521" s="70">
        <v>11.61</v>
      </c>
      <c r="AA521" s="79"/>
      <c r="AB521" s="80">
        <f t="shared" si="239"/>
        <v>9.9999999999997868E-3</v>
      </c>
    </row>
    <row r="522" spans="1:28" x14ac:dyDescent="0.25">
      <c r="A522" s="72" t="s">
        <v>16220</v>
      </c>
      <c r="B522" s="73" t="s">
        <v>21643</v>
      </c>
      <c r="C522" s="74" t="s">
        <v>15679</v>
      </c>
      <c r="D522" s="75">
        <v>0</v>
      </c>
      <c r="E522" s="70">
        <v>12.32</v>
      </c>
      <c r="F522" s="76">
        <f>ROUND(D522*E522,2)</f>
        <v>0</v>
      </c>
      <c r="G522" s="77"/>
      <c r="H522" s="70">
        <f t="shared" si="266"/>
        <v>11.78</v>
      </c>
      <c r="I522" s="70">
        <f t="shared" si="266"/>
        <v>0.54</v>
      </c>
      <c r="J522" s="70">
        <f>H522+I522</f>
        <v>12.32</v>
      </c>
      <c r="K522" s="70">
        <v>0</v>
      </c>
      <c r="L522" s="76">
        <f>SUM(J522:K522)</f>
        <v>12.32</v>
      </c>
      <c r="N522" s="70">
        <v>11.78</v>
      </c>
      <c r="O522" s="70">
        <v>0.54</v>
      </c>
      <c r="P522" s="70">
        <f>SUM(N522:O522)</f>
        <v>12.32</v>
      </c>
      <c r="Q522" s="64"/>
      <c r="R522" s="70">
        <f t="shared" si="267"/>
        <v>11.78</v>
      </c>
      <c r="S522" s="70">
        <f t="shared" si="267"/>
        <v>0.54</v>
      </c>
      <c r="T522" s="70">
        <f>R522+S522</f>
        <v>12.32</v>
      </c>
      <c r="U522" s="70">
        <f>ROUND(Z522*$H$2,2)/100</f>
        <v>0</v>
      </c>
      <c r="V522" s="78">
        <f>SUM(T522:U522)</f>
        <v>12.32</v>
      </c>
      <c r="X522" s="70">
        <v>11.78</v>
      </c>
      <c r="Y522" s="70">
        <v>0.54</v>
      </c>
      <c r="Z522" s="70">
        <v>12.32</v>
      </c>
      <c r="AA522" s="79"/>
      <c r="AB522" s="80">
        <f t="shared" ref="AB522:AB585" si="268">P522-Z522</f>
        <v>0</v>
      </c>
    </row>
    <row r="523" spans="1:28" x14ac:dyDescent="0.25">
      <c r="A523" s="66" t="s">
        <v>16221</v>
      </c>
      <c r="B523" s="67" t="s">
        <v>21644</v>
      </c>
      <c r="C523" s="68"/>
      <c r="D523" s="69"/>
      <c r="E523" s="70"/>
      <c r="F523" s="71"/>
      <c r="H523" s="70"/>
      <c r="I523" s="70"/>
      <c r="J523" s="70"/>
      <c r="K523" s="70"/>
      <c r="L523" s="76"/>
      <c r="N523" s="70"/>
      <c r="O523" s="70"/>
      <c r="P523" s="70"/>
      <c r="Q523" s="64"/>
      <c r="R523" s="70"/>
      <c r="S523" s="70"/>
      <c r="T523" s="70"/>
      <c r="U523" s="70"/>
      <c r="V523" s="78"/>
      <c r="X523" s="70"/>
      <c r="Y523" s="70"/>
      <c r="Z523" s="70"/>
      <c r="AA523" s="79"/>
      <c r="AB523" s="80">
        <f t="shared" si="268"/>
        <v>0</v>
      </c>
    </row>
    <row r="524" spans="1:28" x14ac:dyDescent="0.25">
      <c r="A524" s="72" t="s">
        <v>16222</v>
      </c>
      <c r="B524" s="73" t="s">
        <v>21645</v>
      </c>
      <c r="C524" s="74" t="s">
        <v>15679</v>
      </c>
      <c r="D524" s="75">
        <v>0</v>
      </c>
      <c r="E524" s="70">
        <v>25.74</v>
      </c>
      <c r="F524" s="76">
        <f>ROUND(D524*E524,2)</f>
        <v>0</v>
      </c>
      <c r="G524" s="77"/>
      <c r="H524" s="70">
        <f>ROUND(N524+(N524*$H$2/100),2)</f>
        <v>24.47</v>
      </c>
      <c r="I524" s="70">
        <f>ROUND(O524+(O524*$H$2/100),2)</f>
        <v>1.27</v>
      </c>
      <c r="J524" s="70">
        <f>H524+I524</f>
        <v>25.74</v>
      </c>
      <c r="K524" s="70">
        <v>0</v>
      </c>
      <c r="L524" s="76">
        <f>SUM(J524:K524)</f>
        <v>25.74</v>
      </c>
      <c r="N524" s="70">
        <v>24.47</v>
      </c>
      <c r="O524" s="70">
        <v>1.27</v>
      </c>
      <c r="P524" s="70">
        <f>SUM(N524:O524)</f>
        <v>25.74</v>
      </c>
      <c r="Q524" s="64"/>
      <c r="R524" s="70">
        <f>X524</f>
        <v>24.47</v>
      </c>
      <c r="S524" s="70">
        <f>Y524</f>
        <v>1.27</v>
      </c>
      <c r="T524" s="70">
        <f>R524+S524</f>
        <v>25.74</v>
      </c>
      <c r="U524" s="70">
        <f>ROUND(Z524*$H$2,2)/100</f>
        <v>0</v>
      </c>
      <c r="V524" s="78">
        <f>SUM(T524:U524)</f>
        <v>25.74</v>
      </c>
      <c r="X524" s="70">
        <v>24.47</v>
      </c>
      <c r="Y524" s="70">
        <v>1.27</v>
      </c>
      <c r="Z524" s="70">
        <v>25.74</v>
      </c>
      <c r="AA524" s="79"/>
      <c r="AB524" s="80">
        <f t="shared" si="268"/>
        <v>0</v>
      </c>
    </row>
    <row r="525" spans="1:28" x14ac:dyDescent="0.25">
      <c r="A525" s="72" t="s">
        <v>16223</v>
      </c>
      <c r="B525" s="73" t="s">
        <v>21646</v>
      </c>
      <c r="C525" s="74" t="s">
        <v>15679</v>
      </c>
      <c r="D525" s="75">
        <v>0</v>
      </c>
      <c r="E525" s="70">
        <v>21.82</v>
      </c>
      <c r="F525" s="76">
        <f>ROUND(D525*E525,2)</f>
        <v>0</v>
      </c>
      <c r="G525" s="77"/>
      <c r="H525" s="70">
        <f>ROUND(N525+(N525*$H$2/100),2)</f>
        <v>20.79</v>
      </c>
      <c r="I525" s="70">
        <f>ROUND(O525+(O525*$H$2/100),2)</f>
        <v>1.03</v>
      </c>
      <c r="J525" s="70">
        <f>H525+I525</f>
        <v>21.82</v>
      </c>
      <c r="K525" s="70">
        <v>0</v>
      </c>
      <c r="L525" s="76">
        <f>SUM(J525:K525)</f>
        <v>21.82</v>
      </c>
      <c r="N525" s="70">
        <v>20.79</v>
      </c>
      <c r="O525" s="70">
        <v>1.03</v>
      </c>
      <c r="P525" s="70">
        <f>SUM(N525:O525)</f>
        <v>21.82</v>
      </c>
      <c r="Q525" s="64"/>
      <c r="R525" s="70">
        <f>X525</f>
        <v>20.79</v>
      </c>
      <c r="S525" s="70">
        <f>Y525</f>
        <v>1.03</v>
      </c>
      <c r="T525" s="70">
        <f>R525+S525</f>
        <v>21.82</v>
      </c>
      <c r="U525" s="70">
        <f>ROUND(Z525*$H$2,2)/100</f>
        <v>0</v>
      </c>
      <c r="V525" s="78">
        <f>SUM(T525:U525)</f>
        <v>21.82</v>
      </c>
      <c r="X525" s="70">
        <v>20.79</v>
      </c>
      <c r="Y525" s="70">
        <v>1.03</v>
      </c>
      <c r="Z525" s="70">
        <v>21.82</v>
      </c>
      <c r="AA525" s="79"/>
      <c r="AB525" s="80">
        <f t="shared" si="268"/>
        <v>0</v>
      </c>
    </row>
    <row r="526" spans="1:28" ht="22.5" x14ac:dyDescent="0.25">
      <c r="A526" s="66" t="s">
        <v>16224</v>
      </c>
      <c r="B526" s="67" t="s">
        <v>21647</v>
      </c>
      <c r="C526" s="74"/>
      <c r="D526" s="75"/>
      <c r="E526" s="70"/>
      <c r="F526" s="76"/>
      <c r="G526" s="77"/>
      <c r="H526" s="70"/>
      <c r="I526" s="70"/>
      <c r="J526" s="70"/>
      <c r="K526" s="70"/>
      <c r="L526" s="76"/>
      <c r="N526" s="70"/>
      <c r="O526" s="70"/>
      <c r="P526" s="70"/>
      <c r="Q526" s="64"/>
      <c r="R526" s="70"/>
      <c r="S526" s="70"/>
      <c r="T526" s="70"/>
      <c r="U526" s="70"/>
      <c r="V526" s="78"/>
      <c r="X526" s="70"/>
      <c r="Y526" s="70"/>
      <c r="Z526" s="70"/>
      <c r="AA526" s="79"/>
      <c r="AB526" s="80">
        <f t="shared" si="268"/>
        <v>0</v>
      </c>
    </row>
    <row r="527" spans="1:28" x14ac:dyDescent="0.25">
      <c r="A527" s="72" t="s">
        <v>16225</v>
      </c>
      <c r="B527" s="73" t="s">
        <v>21648</v>
      </c>
      <c r="C527" s="74" t="s">
        <v>15679</v>
      </c>
      <c r="D527" s="75">
        <v>0</v>
      </c>
      <c r="E527" s="70">
        <v>265.87</v>
      </c>
      <c r="F527" s="76">
        <f>ROUND(D527*E527,2)</f>
        <v>0</v>
      </c>
      <c r="G527" s="77"/>
      <c r="H527" s="70">
        <f>ROUND(N527+(N527*$H$2/100),2)</f>
        <v>265.87</v>
      </c>
      <c r="I527" s="70">
        <f>ROUND(O527+(O527*$H$2/100),2)</f>
        <v>0</v>
      </c>
      <c r="J527" s="70">
        <f>H527+I527</f>
        <v>265.87</v>
      </c>
      <c r="K527" s="70">
        <v>0</v>
      </c>
      <c r="L527" s="76">
        <f>SUM(J527:K527)</f>
        <v>265.87</v>
      </c>
      <c r="N527" s="70">
        <v>265.87</v>
      </c>
      <c r="O527" s="70">
        <v>0</v>
      </c>
      <c r="P527" s="70">
        <f>SUM(N527:O527)</f>
        <v>265.87</v>
      </c>
      <c r="Q527" s="64"/>
      <c r="R527" s="70">
        <f>X527</f>
        <v>265.87</v>
      </c>
      <c r="S527" s="70">
        <f>Y527</f>
        <v>0</v>
      </c>
      <c r="T527" s="70">
        <f>R527+S527</f>
        <v>265.87</v>
      </c>
      <c r="U527" s="70">
        <f>ROUND(Z527*$H$2,2)/100</f>
        <v>0</v>
      </c>
      <c r="V527" s="78">
        <f>SUM(T527:U527)</f>
        <v>265.87</v>
      </c>
      <c r="X527" s="70">
        <v>265.87</v>
      </c>
      <c r="Y527" s="70">
        <v>0</v>
      </c>
      <c r="Z527" s="70">
        <v>265.87</v>
      </c>
      <c r="AA527" s="79"/>
      <c r="AB527" s="80">
        <f t="shared" si="268"/>
        <v>0</v>
      </c>
    </row>
    <row r="528" spans="1:28" ht="22.5" x14ac:dyDescent="0.25">
      <c r="A528" s="66" t="s">
        <v>16226</v>
      </c>
      <c r="B528" s="67" t="s">
        <v>21649</v>
      </c>
      <c r="C528" s="68"/>
      <c r="D528" s="69"/>
      <c r="E528" s="70"/>
      <c r="F528" s="71"/>
      <c r="H528" s="70"/>
      <c r="I528" s="70"/>
      <c r="J528" s="70"/>
      <c r="K528" s="70"/>
      <c r="L528" s="76"/>
      <c r="N528" s="70"/>
      <c r="O528" s="70"/>
      <c r="P528" s="70"/>
      <c r="Q528" s="64"/>
      <c r="R528" s="70"/>
      <c r="S528" s="70"/>
      <c r="T528" s="70"/>
      <c r="U528" s="70"/>
      <c r="V528" s="78"/>
      <c r="X528" s="70"/>
      <c r="Y528" s="70"/>
      <c r="Z528" s="70"/>
      <c r="AA528" s="79"/>
      <c r="AB528" s="80">
        <f t="shared" si="268"/>
        <v>0</v>
      </c>
    </row>
    <row r="529" spans="1:28" x14ac:dyDescent="0.25">
      <c r="A529" s="72" t="s">
        <v>16227</v>
      </c>
      <c r="B529" s="73" t="s">
        <v>21650</v>
      </c>
      <c r="C529" s="74" t="s">
        <v>15679</v>
      </c>
      <c r="D529" s="75">
        <v>0</v>
      </c>
      <c r="E529" s="70">
        <v>3.3499999999999996</v>
      </c>
      <c r="F529" s="76">
        <f>ROUND(D529*E529,2)</f>
        <v>0</v>
      </c>
      <c r="G529" s="77"/>
      <c r="H529" s="70">
        <f>ROUND(N529+(N529*$H$2/100),2)</f>
        <v>3.27</v>
      </c>
      <c r="I529" s="70">
        <f>ROUND(O529+(O529*$H$2/100),2)</f>
        <v>0.08</v>
      </c>
      <c r="J529" s="70">
        <f>H529+I529</f>
        <v>3.35</v>
      </c>
      <c r="K529" s="70">
        <v>0</v>
      </c>
      <c r="L529" s="76">
        <f>SUM(J529:K529)</f>
        <v>3.35</v>
      </c>
      <c r="N529" s="70">
        <v>3.2699999999999996</v>
      </c>
      <c r="O529" s="70">
        <v>0.08</v>
      </c>
      <c r="P529" s="70">
        <f>SUM(N529:O529)</f>
        <v>3.3499999999999996</v>
      </c>
      <c r="Q529" s="64"/>
      <c r="R529" s="70">
        <f>X529</f>
        <v>3.27</v>
      </c>
      <c r="S529" s="70">
        <f>Y529</f>
        <v>0.08</v>
      </c>
      <c r="T529" s="70">
        <f>R529+S529</f>
        <v>3.35</v>
      </c>
      <c r="U529" s="70">
        <f>ROUND(Z529*$H$2,2)/100</f>
        <v>0</v>
      </c>
      <c r="V529" s="78">
        <f>SUM(T529:U529)</f>
        <v>3.35</v>
      </c>
      <c r="X529" s="70">
        <v>3.27</v>
      </c>
      <c r="Y529" s="70">
        <v>0.08</v>
      </c>
      <c r="Z529" s="70">
        <v>3.35</v>
      </c>
      <c r="AA529" s="79"/>
      <c r="AB529" s="80">
        <f t="shared" si="268"/>
        <v>0</v>
      </c>
    </row>
    <row r="530" spans="1:28" ht="22.5" x14ac:dyDescent="0.25">
      <c r="A530" s="66" t="s">
        <v>16228</v>
      </c>
      <c r="B530" s="67" t="s">
        <v>21651</v>
      </c>
      <c r="C530" s="68"/>
      <c r="D530" s="69"/>
      <c r="E530" s="70"/>
      <c r="F530" s="71"/>
      <c r="H530" s="70"/>
      <c r="I530" s="70"/>
      <c r="J530" s="70"/>
      <c r="K530" s="70"/>
      <c r="L530" s="76"/>
      <c r="N530" s="70"/>
      <c r="O530" s="70"/>
      <c r="P530" s="70"/>
      <c r="Q530" s="64"/>
      <c r="R530" s="70"/>
      <c r="S530" s="70"/>
      <c r="T530" s="70"/>
      <c r="U530" s="70"/>
      <c r="V530" s="78"/>
      <c r="X530" s="70"/>
      <c r="Y530" s="70"/>
      <c r="Z530" s="70"/>
      <c r="AA530" s="79"/>
      <c r="AB530" s="80">
        <f t="shared" si="268"/>
        <v>0</v>
      </c>
    </row>
    <row r="531" spans="1:28" ht="22.5" x14ac:dyDescent="0.25">
      <c r="A531" s="72" t="s">
        <v>16229</v>
      </c>
      <c r="B531" s="73" t="s">
        <v>21652</v>
      </c>
      <c r="C531" s="74" t="s">
        <v>15679</v>
      </c>
      <c r="D531" s="75">
        <v>0</v>
      </c>
      <c r="E531" s="70">
        <v>4.5199999999999996</v>
      </c>
      <c r="F531" s="76">
        <f>ROUND(D531*E531,2)</f>
        <v>0</v>
      </c>
      <c r="G531" s="77"/>
      <c r="H531" s="70">
        <f>ROUND(N531+(N531*$H$2/100),2)</f>
        <v>2.62</v>
      </c>
      <c r="I531" s="70">
        <f>ROUND(O531+(O531*$H$2/100),2)</f>
        <v>1.9</v>
      </c>
      <c r="J531" s="70">
        <f>H531+I531</f>
        <v>4.5199999999999996</v>
      </c>
      <c r="K531" s="70">
        <v>0</v>
      </c>
      <c r="L531" s="76">
        <f>SUM(J531:K531)</f>
        <v>4.5199999999999996</v>
      </c>
      <c r="N531" s="70">
        <v>2.62</v>
      </c>
      <c r="O531" s="70">
        <v>1.9</v>
      </c>
      <c r="P531" s="70">
        <f>SUM(N531:O531)</f>
        <v>4.5199999999999996</v>
      </c>
      <c r="Q531" s="64"/>
      <c r="R531" s="70">
        <f>X531</f>
        <v>2.62</v>
      </c>
      <c r="S531" s="70">
        <f>Y531</f>
        <v>1.9</v>
      </c>
      <c r="T531" s="70">
        <f>R531+S531</f>
        <v>4.5199999999999996</v>
      </c>
      <c r="U531" s="70">
        <f>ROUND(Z531*$H$2,2)/100</f>
        <v>0</v>
      </c>
      <c r="V531" s="78">
        <f>SUM(T531:U531)</f>
        <v>4.5199999999999996</v>
      </c>
      <c r="X531" s="70">
        <v>2.62</v>
      </c>
      <c r="Y531" s="70">
        <v>1.9</v>
      </c>
      <c r="Z531" s="70">
        <v>4.5199999999999996</v>
      </c>
      <c r="AA531" s="79"/>
      <c r="AB531" s="80">
        <f t="shared" si="268"/>
        <v>0</v>
      </c>
    </row>
    <row r="532" spans="1:28" x14ac:dyDescent="0.25">
      <c r="A532" s="72" t="s">
        <v>16230</v>
      </c>
      <c r="B532" s="73" t="s">
        <v>21653</v>
      </c>
      <c r="C532" s="74" t="s">
        <v>15679</v>
      </c>
      <c r="D532" s="75">
        <v>0</v>
      </c>
      <c r="E532" s="70">
        <v>13.67</v>
      </c>
      <c r="F532" s="76">
        <f>ROUND(D532*E532,2)</f>
        <v>0</v>
      </c>
      <c r="G532" s="77"/>
      <c r="H532" s="70">
        <f>ROUND(N532+(N532*$H$2/100),2)</f>
        <v>11.92</v>
      </c>
      <c r="I532" s="70">
        <f>ROUND(O532+(O532*$H$2/100),2)</f>
        <v>1.75</v>
      </c>
      <c r="J532" s="70">
        <f>H532+I532</f>
        <v>13.67</v>
      </c>
      <c r="K532" s="70">
        <v>0</v>
      </c>
      <c r="L532" s="76">
        <f>SUM(J532:K532)</f>
        <v>13.67</v>
      </c>
      <c r="N532" s="70">
        <v>11.92</v>
      </c>
      <c r="O532" s="70">
        <v>1.75</v>
      </c>
      <c r="P532" s="70">
        <f>SUM(N532:O532)</f>
        <v>13.67</v>
      </c>
      <c r="Q532" s="64"/>
      <c r="R532" s="70">
        <f>X532</f>
        <v>11.92</v>
      </c>
      <c r="S532" s="70">
        <f>Y532</f>
        <v>1.75</v>
      </c>
      <c r="T532" s="70">
        <f>R532+S532</f>
        <v>13.67</v>
      </c>
      <c r="U532" s="70">
        <f>ROUND(Z532*$H$2,2)/100</f>
        <v>0</v>
      </c>
      <c r="V532" s="78">
        <f>SUM(T532:U532)</f>
        <v>13.67</v>
      </c>
      <c r="X532" s="70">
        <v>11.92</v>
      </c>
      <c r="Y532" s="70">
        <v>1.75</v>
      </c>
      <c r="Z532" s="70">
        <v>13.67</v>
      </c>
      <c r="AA532" s="79"/>
      <c r="AB532" s="80">
        <f t="shared" si="268"/>
        <v>0</v>
      </c>
    </row>
    <row r="533" spans="1:28" ht="22.5" x14ac:dyDescent="0.25">
      <c r="A533" s="66" t="s">
        <v>16231</v>
      </c>
      <c r="B533" s="67" t="s">
        <v>21654</v>
      </c>
      <c r="C533" s="68"/>
      <c r="D533" s="69"/>
      <c r="E533" s="70"/>
      <c r="F533" s="71"/>
      <c r="H533" s="70"/>
      <c r="I533" s="70"/>
      <c r="J533" s="70"/>
      <c r="K533" s="70"/>
      <c r="L533" s="76"/>
      <c r="N533" s="70"/>
      <c r="O533" s="70"/>
      <c r="P533" s="70"/>
      <c r="Q533" s="64"/>
      <c r="R533" s="70"/>
      <c r="S533" s="70"/>
      <c r="T533" s="70"/>
      <c r="U533" s="70"/>
      <c r="V533" s="78"/>
      <c r="X533" s="70"/>
      <c r="Y533" s="70"/>
      <c r="Z533" s="70"/>
      <c r="AA533" s="79"/>
      <c r="AB533" s="80">
        <f t="shared" si="268"/>
        <v>0</v>
      </c>
    </row>
    <row r="534" spans="1:28" ht="22.5" x14ac:dyDescent="0.25">
      <c r="A534" s="72" t="s">
        <v>16232</v>
      </c>
      <c r="B534" s="73" t="s">
        <v>21655</v>
      </c>
      <c r="C534" s="74" t="s">
        <v>15679</v>
      </c>
      <c r="D534" s="75">
        <v>0</v>
      </c>
      <c r="E534" s="70">
        <v>9.7100000000000009</v>
      </c>
      <c r="F534" s="76">
        <f>ROUND(D534*E534,2)</f>
        <v>0</v>
      </c>
      <c r="G534" s="77"/>
      <c r="H534" s="70">
        <f t="shared" ref="H534:I537" si="269">ROUND(N534+(N534*$H$2/100),2)</f>
        <v>9.41</v>
      </c>
      <c r="I534" s="70">
        <f t="shared" si="269"/>
        <v>0.3</v>
      </c>
      <c r="J534" s="70">
        <f>H534+I534</f>
        <v>9.7100000000000009</v>
      </c>
      <c r="K534" s="70">
        <v>0</v>
      </c>
      <c r="L534" s="76">
        <f>SUM(J534:K534)</f>
        <v>9.7100000000000009</v>
      </c>
      <c r="N534" s="70">
        <v>9.41</v>
      </c>
      <c r="O534" s="70">
        <v>0.3</v>
      </c>
      <c r="P534" s="70">
        <f>SUM(N534:O534)</f>
        <v>9.7100000000000009</v>
      </c>
      <c r="Q534" s="64"/>
      <c r="R534" s="70">
        <f t="shared" ref="R534:S537" si="270">X534</f>
        <v>9.41</v>
      </c>
      <c r="S534" s="70">
        <f t="shared" si="270"/>
        <v>0.28999999999999998</v>
      </c>
      <c r="T534" s="70">
        <f>R534+S534</f>
        <v>9.6999999999999993</v>
      </c>
      <c r="U534" s="70">
        <f>ROUND(Z534*$H$2,2)/100</f>
        <v>0</v>
      </c>
      <c r="V534" s="78">
        <f>SUM(T534:U534)</f>
        <v>9.6999999999999993</v>
      </c>
      <c r="X534" s="70">
        <v>9.41</v>
      </c>
      <c r="Y534" s="70">
        <v>0.28999999999999998</v>
      </c>
      <c r="Z534" s="70">
        <v>9.6999999999999993</v>
      </c>
      <c r="AA534" s="79"/>
      <c r="AB534" s="80">
        <f t="shared" si="268"/>
        <v>1.0000000000001563E-2</v>
      </c>
    </row>
    <row r="535" spans="1:28" ht="22.5" x14ac:dyDescent="0.25">
      <c r="A535" s="72" t="s">
        <v>16233</v>
      </c>
      <c r="B535" s="73" t="s">
        <v>21656</v>
      </c>
      <c r="C535" s="74" t="s">
        <v>15679</v>
      </c>
      <c r="D535" s="75">
        <v>0</v>
      </c>
      <c r="E535" s="70">
        <v>6.8900000000000006</v>
      </c>
      <c r="F535" s="76">
        <f>ROUND(D535*E535,2)</f>
        <v>0</v>
      </c>
      <c r="G535" s="77"/>
      <c r="H535" s="70">
        <f t="shared" si="269"/>
        <v>6.69</v>
      </c>
      <c r="I535" s="70">
        <f t="shared" si="269"/>
        <v>0.2</v>
      </c>
      <c r="J535" s="70">
        <f>H535+I535</f>
        <v>6.8900000000000006</v>
      </c>
      <c r="K535" s="70">
        <v>0</v>
      </c>
      <c r="L535" s="76">
        <f>SUM(J535:K535)</f>
        <v>6.8900000000000006</v>
      </c>
      <c r="N535" s="70">
        <v>6.69</v>
      </c>
      <c r="O535" s="70">
        <v>0.2</v>
      </c>
      <c r="P535" s="70">
        <f>SUM(N535:O535)</f>
        <v>6.8900000000000006</v>
      </c>
      <c r="Q535" s="64"/>
      <c r="R535" s="70">
        <f t="shared" si="270"/>
        <v>6.69</v>
      </c>
      <c r="S535" s="70">
        <f t="shared" si="270"/>
        <v>0.2</v>
      </c>
      <c r="T535" s="70">
        <f>R535+S535</f>
        <v>6.8900000000000006</v>
      </c>
      <c r="U535" s="70">
        <f>ROUND(Z535*$H$2,2)/100</f>
        <v>0</v>
      </c>
      <c r="V535" s="78">
        <f>SUM(T535:U535)</f>
        <v>6.8900000000000006</v>
      </c>
      <c r="X535" s="70">
        <v>6.69</v>
      </c>
      <c r="Y535" s="70">
        <v>0.2</v>
      </c>
      <c r="Z535" s="70">
        <v>6.89</v>
      </c>
      <c r="AA535" s="79"/>
      <c r="AB535" s="80">
        <f t="shared" si="268"/>
        <v>0</v>
      </c>
    </row>
    <row r="536" spans="1:28" ht="22.5" x14ac:dyDescent="0.25">
      <c r="A536" s="72" t="s">
        <v>16234</v>
      </c>
      <c r="B536" s="73" t="s">
        <v>21657</v>
      </c>
      <c r="C536" s="74" t="s">
        <v>15679</v>
      </c>
      <c r="D536" s="75">
        <v>0</v>
      </c>
      <c r="E536" s="70">
        <v>6.89</v>
      </c>
      <c r="F536" s="76">
        <f>ROUND(D536*E536,2)</f>
        <v>0</v>
      </c>
      <c r="G536" s="77"/>
      <c r="H536" s="70">
        <f t="shared" si="269"/>
        <v>6.79</v>
      </c>
      <c r="I536" s="70">
        <f t="shared" si="269"/>
        <v>0.1</v>
      </c>
      <c r="J536" s="70">
        <f>H536+I536</f>
        <v>6.89</v>
      </c>
      <c r="K536" s="70">
        <v>0</v>
      </c>
      <c r="L536" s="76">
        <f>SUM(J536:K536)</f>
        <v>6.89</v>
      </c>
      <c r="N536" s="70">
        <v>6.79</v>
      </c>
      <c r="O536" s="70">
        <v>0.1</v>
      </c>
      <c r="P536" s="70">
        <f>SUM(N536:O536)</f>
        <v>6.89</v>
      </c>
      <c r="Q536" s="64"/>
      <c r="R536" s="70">
        <f t="shared" si="270"/>
        <v>6.79</v>
      </c>
      <c r="S536" s="70">
        <f t="shared" si="270"/>
        <v>0.09</v>
      </c>
      <c r="T536" s="70">
        <f>R536+S536</f>
        <v>6.88</v>
      </c>
      <c r="U536" s="70">
        <f>ROUND(Z536*$H$2,2)/100</f>
        <v>0</v>
      </c>
      <c r="V536" s="78">
        <f>SUM(T536:U536)</f>
        <v>6.88</v>
      </c>
      <c r="X536" s="70">
        <v>6.79</v>
      </c>
      <c r="Y536" s="70">
        <v>0.09</v>
      </c>
      <c r="Z536" s="70">
        <v>6.88</v>
      </c>
      <c r="AA536" s="79"/>
      <c r="AB536" s="80">
        <f t="shared" si="268"/>
        <v>9.9999999999997868E-3</v>
      </c>
    </row>
    <row r="537" spans="1:28" x14ac:dyDescent="0.25">
      <c r="A537" s="72" t="s">
        <v>16235</v>
      </c>
      <c r="B537" s="73" t="s">
        <v>16237</v>
      </c>
      <c r="C537" s="74" t="s">
        <v>15679</v>
      </c>
      <c r="D537" s="75">
        <v>0</v>
      </c>
      <c r="E537" s="70">
        <v>11.82</v>
      </c>
      <c r="F537" s="76">
        <f>ROUND(D537*E537,2)</f>
        <v>0</v>
      </c>
      <c r="G537" s="77"/>
      <c r="H537" s="70">
        <f t="shared" si="269"/>
        <v>11.54</v>
      </c>
      <c r="I537" s="70">
        <f t="shared" si="269"/>
        <v>0.28000000000000003</v>
      </c>
      <c r="J537" s="70">
        <f>H537+I537</f>
        <v>11.819999999999999</v>
      </c>
      <c r="K537" s="70">
        <v>0</v>
      </c>
      <c r="L537" s="76">
        <f>SUM(J537:K537)</f>
        <v>11.819999999999999</v>
      </c>
      <c r="N537" s="70">
        <v>11.540000000000001</v>
      </c>
      <c r="O537" s="70">
        <v>0.28000000000000003</v>
      </c>
      <c r="P537" s="70">
        <f>SUM(N537:O537)</f>
        <v>11.82</v>
      </c>
      <c r="Q537" s="64"/>
      <c r="R537" s="70">
        <f t="shared" si="270"/>
        <v>11.54</v>
      </c>
      <c r="S537" s="70">
        <f t="shared" si="270"/>
        <v>0.27</v>
      </c>
      <c r="T537" s="70">
        <f>R537+S537</f>
        <v>11.809999999999999</v>
      </c>
      <c r="U537" s="70">
        <f>ROUND(Z537*$H$2,2)/100</f>
        <v>0</v>
      </c>
      <c r="V537" s="78">
        <f>SUM(T537:U537)</f>
        <v>11.809999999999999</v>
      </c>
      <c r="X537" s="70">
        <v>11.54</v>
      </c>
      <c r="Y537" s="70">
        <v>0.27</v>
      </c>
      <c r="Z537" s="70">
        <v>11.81</v>
      </c>
      <c r="AA537" s="79"/>
      <c r="AB537" s="80">
        <f t="shared" si="268"/>
        <v>9.9999999999997868E-3</v>
      </c>
    </row>
    <row r="538" spans="1:28" x14ac:dyDescent="0.25">
      <c r="A538" s="66" t="s">
        <v>16236</v>
      </c>
      <c r="B538" s="67" t="s">
        <v>2447</v>
      </c>
      <c r="C538" s="68"/>
      <c r="D538" s="69"/>
      <c r="E538" s="70"/>
      <c r="F538" s="71"/>
      <c r="H538" s="70"/>
      <c r="I538" s="70"/>
      <c r="J538" s="70"/>
      <c r="K538" s="70"/>
      <c r="L538" s="76"/>
      <c r="N538" s="70"/>
      <c r="O538" s="70"/>
      <c r="P538" s="70"/>
      <c r="Q538" s="64"/>
      <c r="R538" s="70"/>
      <c r="S538" s="70"/>
      <c r="T538" s="70"/>
      <c r="U538" s="70"/>
      <c r="V538" s="78"/>
      <c r="X538" s="70"/>
      <c r="Y538" s="70"/>
      <c r="Z538" s="70"/>
      <c r="AA538" s="79"/>
      <c r="AB538" s="80">
        <f t="shared" si="268"/>
        <v>0</v>
      </c>
    </row>
    <row r="539" spans="1:28" x14ac:dyDescent="0.25">
      <c r="A539" s="66" t="s">
        <v>16238</v>
      </c>
      <c r="B539" s="67" t="s">
        <v>21658</v>
      </c>
      <c r="C539" s="68"/>
      <c r="D539" s="69"/>
      <c r="E539" s="70"/>
      <c r="F539" s="71"/>
      <c r="H539" s="70"/>
      <c r="I539" s="70"/>
      <c r="J539" s="70"/>
      <c r="K539" s="70"/>
      <c r="L539" s="76"/>
      <c r="N539" s="70"/>
      <c r="O539" s="70"/>
      <c r="P539" s="70"/>
      <c r="Q539" s="64"/>
      <c r="R539" s="70"/>
      <c r="S539" s="70"/>
      <c r="T539" s="70"/>
      <c r="U539" s="70"/>
      <c r="V539" s="78"/>
      <c r="X539" s="70"/>
      <c r="Y539" s="70"/>
      <c r="Z539" s="70"/>
      <c r="AA539" s="79"/>
      <c r="AB539" s="80">
        <f t="shared" si="268"/>
        <v>0</v>
      </c>
    </row>
    <row r="540" spans="1:28" x14ac:dyDescent="0.25">
      <c r="A540" s="72" t="s">
        <v>16239</v>
      </c>
      <c r="B540" s="73" t="s">
        <v>21659</v>
      </c>
      <c r="C540" s="74" t="s">
        <v>15719</v>
      </c>
      <c r="D540" s="75">
        <v>0</v>
      </c>
      <c r="E540" s="70">
        <v>59.92</v>
      </c>
      <c r="F540" s="76">
        <f t="shared" ref="F540:F546" si="271">ROUND(D540*E540,2)</f>
        <v>0</v>
      </c>
      <c r="G540" s="77"/>
      <c r="H540" s="70">
        <f t="shared" ref="H540:I546" si="272">ROUND(N540+(N540*$H$2/100),2)</f>
        <v>19.690000000000001</v>
      </c>
      <c r="I540" s="70">
        <f t="shared" si="272"/>
        <v>40.229999999999997</v>
      </c>
      <c r="J540" s="70">
        <f t="shared" ref="J540:J546" si="273">H540+I540</f>
        <v>59.92</v>
      </c>
      <c r="K540" s="70">
        <v>0</v>
      </c>
      <c r="L540" s="76">
        <f t="shared" ref="L540:L546" si="274">SUM(J540:K540)</f>
        <v>59.92</v>
      </c>
      <c r="N540" s="70">
        <v>19.690000000000001</v>
      </c>
      <c r="O540" s="70">
        <v>40.230000000000004</v>
      </c>
      <c r="P540" s="70">
        <f t="shared" ref="P540:P546" si="275">SUM(N540:O540)</f>
        <v>59.92</v>
      </c>
      <c r="Q540" s="64"/>
      <c r="R540" s="70">
        <f t="shared" ref="R540:S546" si="276">X540</f>
        <v>19.690000000000001</v>
      </c>
      <c r="S540" s="70">
        <f t="shared" si="276"/>
        <v>40.229999999999997</v>
      </c>
      <c r="T540" s="70">
        <f t="shared" ref="T540:T546" si="277">R540+S540</f>
        <v>59.92</v>
      </c>
      <c r="U540" s="70">
        <f t="shared" ref="U540:U546" si="278">ROUND(Z540*$H$2,2)/100</f>
        <v>0</v>
      </c>
      <c r="V540" s="78">
        <f t="shared" ref="V540:V546" si="279">SUM(T540:U540)</f>
        <v>59.92</v>
      </c>
      <c r="X540" s="70">
        <v>19.690000000000001</v>
      </c>
      <c r="Y540" s="70">
        <v>40.229999999999997</v>
      </c>
      <c r="Z540" s="70">
        <v>59.92</v>
      </c>
      <c r="AA540" s="79"/>
      <c r="AB540" s="80">
        <f t="shared" si="268"/>
        <v>0</v>
      </c>
    </row>
    <row r="541" spans="1:28" x14ac:dyDescent="0.25">
      <c r="A541" s="72" t="s">
        <v>16240</v>
      </c>
      <c r="B541" s="73" t="s">
        <v>21660</v>
      </c>
      <c r="C541" s="74" t="s">
        <v>15719</v>
      </c>
      <c r="D541" s="75">
        <v>0</v>
      </c>
      <c r="E541" s="70">
        <v>35.299999999999997</v>
      </c>
      <c r="F541" s="76">
        <f t="shared" si="271"/>
        <v>0</v>
      </c>
      <c r="G541" s="77"/>
      <c r="H541" s="70">
        <f t="shared" si="272"/>
        <v>11.1</v>
      </c>
      <c r="I541" s="70">
        <f t="shared" si="272"/>
        <v>24.2</v>
      </c>
      <c r="J541" s="70">
        <f t="shared" si="273"/>
        <v>35.299999999999997</v>
      </c>
      <c r="K541" s="70">
        <v>0</v>
      </c>
      <c r="L541" s="76">
        <f t="shared" si="274"/>
        <v>35.299999999999997</v>
      </c>
      <c r="N541" s="70">
        <v>11.100000000000001</v>
      </c>
      <c r="O541" s="70">
        <v>24.2</v>
      </c>
      <c r="P541" s="70">
        <f t="shared" si="275"/>
        <v>35.299999999999997</v>
      </c>
      <c r="Q541" s="64"/>
      <c r="R541" s="70">
        <f t="shared" si="276"/>
        <v>11.1</v>
      </c>
      <c r="S541" s="70">
        <f t="shared" si="276"/>
        <v>24.2</v>
      </c>
      <c r="T541" s="70">
        <f t="shared" si="277"/>
        <v>35.299999999999997</v>
      </c>
      <c r="U541" s="70">
        <f t="shared" si="278"/>
        <v>0</v>
      </c>
      <c r="V541" s="78">
        <f t="shared" si="279"/>
        <v>35.299999999999997</v>
      </c>
      <c r="X541" s="70">
        <v>11.1</v>
      </c>
      <c r="Y541" s="70">
        <v>24.2</v>
      </c>
      <c r="Z541" s="70">
        <v>35.299999999999997</v>
      </c>
      <c r="AA541" s="79"/>
      <c r="AB541" s="80">
        <f t="shared" si="268"/>
        <v>0</v>
      </c>
    </row>
    <row r="542" spans="1:28" x14ac:dyDescent="0.25">
      <c r="A542" s="72" t="s">
        <v>16241</v>
      </c>
      <c r="B542" s="73" t="s">
        <v>21661</v>
      </c>
      <c r="C542" s="74" t="s">
        <v>15719</v>
      </c>
      <c r="D542" s="75">
        <v>0</v>
      </c>
      <c r="E542" s="70">
        <v>13.22</v>
      </c>
      <c r="F542" s="76">
        <f t="shared" si="271"/>
        <v>0</v>
      </c>
      <c r="G542" s="77"/>
      <c r="H542" s="70">
        <f t="shared" si="272"/>
        <v>7.37</v>
      </c>
      <c r="I542" s="70">
        <f t="shared" si="272"/>
        <v>5.85</v>
      </c>
      <c r="J542" s="70">
        <f t="shared" si="273"/>
        <v>13.219999999999999</v>
      </c>
      <c r="K542" s="70">
        <v>0</v>
      </c>
      <c r="L542" s="76">
        <f t="shared" si="274"/>
        <v>13.219999999999999</v>
      </c>
      <c r="N542" s="70">
        <v>7.3699999999999992</v>
      </c>
      <c r="O542" s="70">
        <v>5.85</v>
      </c>
      <c r="P542" s="70">
        <f t="shared" si="275"/>
        <v>13.219999999999999</v>
      </c>
      <c r="Q542" s="64"/>
      <c r="R542" s="70">
        <f t="shared" si="276"/>
        <v>7.37</v>
      </c>
      <c r="S542" s="70">
        <f t="shared" si="276"/>
        <v>5.85</v>
      </c>
      <c r="T542" s="70">
        <f t="shared" si="277"/>
        <v>13.219999999999999</v>
      </c>
      <c r="U542" s="70">
        <f t="shared" si="278"/>
        <v>0</v>
      </c>
      <c r="V542" s="78">
        <f t="shared" si="279"/>
        <v>13.219999999999999</v>
      </c>
      <c r="X542" s="70">
        <v>7.37</v>
      </c>
      <c r="Y542" s="70">
        <v>5.85</v>
      </c>
      <c r="Z542" s="70">
        <v>13.22</v>
      </c>
      <c r="AA542" s="79"/>
      <c r="AB542" s="80">
        <f t="shared" si="268"/>
        <v>0</v>
      </c>
    </row>
    <row r="543" spans="1:28" ht="22.5" x14ac:dyDescent="0.25">
      <c r="A543" s="72" t="s">
        <v>16242</v>
      </c>
      <c r="B543" s="73" t="s">
        <v>21662</v>
      </c>
      <c r="C543" s="74" t="s">
        <v>15719</v>
      </c>
      <c r="D543" s="75">
        <v>0</v>
      </c>
      <c r="E543" s="70">
        <v>71.28</v>
      </c>
      <c r="F543" s="76">
        <f t="shared" si="271"/>
        <v>0</v>
      </c>
      <c r="G543" s="77"/>
      <c r="H543" s="70">
        <f t="shared" si="272"/>
        <v>24.44</v>
      </c>
      <c r="I543" s="70">
        <f t="shared" si="272"/>
        <v>46.84</v>
      </c>
      <c r="J543" s="70">
        <f t="shared" si="273"/>
        <v>71.28</v>
      </c>
      <c r="K543" s="70">
        <v>0</v>
      </c>
      <c r="L543" s="76">
        <f t="shared" si="274"/>
        <v>71.28</v>
      </c>
      <c r="N543" s="70">
        <v>24.44</v>
      </c>
      <c r="O543" s="70">
        <v>46.84</v>
      </c>
      <c r="P543" s="70">
        <f t="shared" si="275"/>
        <v>71.28</v>
      </c>
      <c r="Q543" s="64"/>
      <c r="R543" s="70">
        <f t="shared" si="276"/>
        <v>24.44</v>
      </c>
      <c r="S543" s="70">
        <f t="shared" si="276"/>
        <v>46.83</v>
      </c>
      <c r="T543" s="70">
        <f t="shared" si="277"/>
        <v>71.27</v>
      </c>
      <c r="U543" s="70">
        <f t="shared" si="278"/>
        <v>0</v>
      </c>
      <c r="V543" s="78">
        <f t="shared" si="279"/>
        <v>71.27</v>
      </c>
      <c r="X543" s="70">
        <v>24.44</v>
      </c>
      <c r="Y543" s="70">
        <v>46.83</v>
      </c>
      <c r="Z543" s="70">
        <v>71.27</v>
      </c>
      <c r="AA543" s="79"/>
      <c r="AB543" s="80">
        <f t="shared" si="268"/>
        <v>1.0000000000005116E-2</v>
      </c>
    </row>
    <row r="544" spans="1:28" ht="22.5" x14ac:dyDescent="0.25">
      <c r="A544" s="72" t="s">
        <v>16243</v>
      </c>
      <c r="B544" s="73" t="s">
        <v>21663</v>
      </c>
      <c r="C544" s="74" t="s">
        <v>15719</v>
      </c>
      <c r="D544" s="75">
        <v>0</v>
      </c>
      <c r="E544" s="70">
        <v>133.66</v>
      </c>
      <c r="F544" s="76">
        <f t="shared" si="271"/>
        <v>0</v>
      </c>
      <c r="G544" s="77"/>
      <c r="H544" s="70">
        <f t="shared" si="272"/>
        <v>133.66</v>
      </c>
      <c r="I544" s="70">
        <f t="shared" si="272"/>
        <v>0</v>
      </c>
      <c r="J544" s="70">
        <f t="shared" si="273"/>
        <v>133.66</v>
      </c>
      <c r="K544" s="70">
        <v>0</v>
      </c>
      <c r="L544" s="76">
        <f t="shared" si="274"/>
        <v>133.66</v>
      </c>
      <c r="N544" s="70">
        <v>133.66</v>
      </c>
      <c r="O544" s="70">
        <v>0</v>
      </c>
      <c r="P544" s="70">
        <f t="shared" si="275"/>
        <v>133.66</v>
      </c>
      <c r="Q544" s="64"/>
      <c r="R544" s="70">
        <f t="shared" si="276"/>
        <v>133.66</v>
      </c>
      <c r="S544" s="70">
        <f t="shared" si="276"/>
        <v>0</v>
      </c>
      <c r="T544" s="70">
        <f t="shared" si="277"/>
        <v>133.66</v>
      </c>
      <c r="U544" s="70">
        <f t="shared" si="278"/>
        <v>0</v>
      </c>
      <c r="V544" s="78">
        <f t="shared" si="279"/>
        <v>133.66</v>
      </c>
      <c r="X544" s="70">
        <v>133.66</v>
      </c>
      <c r="Y544" s="70">
        <v>0</v>
      </c>
      <c r="Z544" s="70">
        <v>133.66</v>
      </c>
      <c r="AA544" s="79"/>
      <c r="AB544" s="80">
        <f t="shared" si="268"/>
        <v>0</v>
      </c>
    </row>
    <row r="545" spans="1:28" ht="22.5" x14ac:dyDescent="0.25">
      <c r="A545" s="72" t="s">
        <v>16244</v>
      </c>
      <c r="B545" s="73" t="s">
        <v>21664</v>
      </c>
      <c r="C545" s="74" t="s">
        <v>15719</v>
      </c>
      <c r="D545" s="75">
        <v>0</v>
      </c>
      <c r="E545" s="70">
        <v>146.93</v>
      </c>
      <c r="F545" s="76">
        <f t="shared" si="271"/>
        <v>0</v>
      </c>
      <c r="G545" s="77"/>
      <c r="H545" s="70">
        <f t="shared" si="272"/>
        <v>146.93</v>
      </c>
      <c r="I545" s="70">
        <f t="shared" si="272"/>
        <v>0</v>
      </c>
      <c r="J545" s="70">
        <f t="shared" si="273"/>
        <v>146.93</v>
      </c>
      <c r="K545" s="70">
        <v>0</v>
      </c>
      <c r="L545" s="76">
        <f t="shared" si="274"/>
        <v>146.93</v>
      </c>
      <c r="N545" s="70">
        <v>146.93</v>
      </c>
      <c r="O545" s="70">
        <v>0</v>
      </c>
      <c r="P545" s="70">
        <f t="shared" si="275"/>
        <v>146.93</v>
      </c>
      <c r="Q545" s="64"/>
      <c r="R545" s="70">
        <f t="shared" si="276"/>
        <v>146.93</v>
      </c>
      <c r="S545" s="70">
        <f t="shared" si="276"/>
        <v>0</v>
      </c>
      <c r="T545" s="70">
        <f t="shared" si="277"/>
        <v>146.93</v>
      </c>
      <c r="U545" s="70">
        <f t="shared" si="278"/>
        <v>0</v>
      </c>
      <c r="V545" s="78">
        <f t="shared" si="279"/>
        <v>146.93</v>
      </c>
      <c r="X545" s="70">
        <v>146.93</v>
      </c>
      <c r="Y545" s="70">
        <v>0</v>
      </c>
      <c r="Z545" s="70">
        <v>146.93</v>
      </c>
      <c r="AA545" s="79"/>
      <c r="AB545" s="80">
        <f t="shared" si="268"/>
        <v>0</v>
      </c>
    </row>
    <row r="546" spans="1:28" x14ac:dyDescent="0.25">
      <c r="A546" s="72" t="s">
        <v>16245</v>
      </c>
      <c r="B546" s="73" t="s">
        <v>21665</v>
      </c>
      <c r="C546" s="74" t="s">
        <v>15719</v>
      </c>
      <c r="D546" s="75">
        <v>0</v>
      </c>
      <c r="E546" s="70">
        <v>163.11000000000001</v>
      </c>
      <c r="F546" s="76">
        <f t="shared" si="271"/>
        <v>0</v>
      </c>
      <c r="G546" s="77"/>
      <c r="H546" s="70">
        <f t="shared" si="272"/>
        <v>163.11000000000001</v>
      </c>
      <c r="I546" s="70">
        <f t="shared" si="272"/>
        <v>0</v>
      </c>
      <c r="J546" s="70">
        <f t="shared" si="273"/>
        <v>163.11000000000001</v>
      </c>
      <c r="K546" s="70">
        <v>0</v>
      </c>
      <c r="L546" s="76">
        <f t="shared" si="274"/>
        <v>163.11000000000001</v>
      </c>
      <c r="N546" s="70">
        <v>163.11000000000001</v>
      </c>
      <c r="O546" s="70">
        <v>0</v>
      </c>
      <c r="P546" s="70">
        <f t="shared" si="275"/>
        <v>163.11000000000001</v>
      </c>
      <c r="Q546" s="64"/>
      <c r="R546" s="70">
        <f t="shared" si="276"/>
        <v>163.11000000000001</v>
      </c>
      <c r="S546" s="70">
        <f t="shared" si="276"/>
        <v>0</v>
      </c>
      <c r="T546" s="70">
        <f t="shared" si="277"/>
        <v>163.11000000000001</v>
      </c>
      <c r="U546" s="70">
        <f t="shared" si="278"/>
        <v>0</v>
      </c>
      <c r="V546" s="78">
        <f t="shared" si="279"/>
        <v>163.11000000000001</v>
      </c>
      <c r="X546" s="70">
        <v>163.11000000000001</v>
      </c>
      <c r="Y546" s="70">
        <v>0</v>
      </c>
      <c r="Z546" s="70">
        <v>163.11000000000001</v>
      </c>
      <c r="AA546" s="79"/>
      <c r="AB546" s="80">
        <f t="shared" si="268"/>
        <v>0</v>
      </c>
    </row>
    <row r="547" spans="1:28" x14ac:dyDescent="0.25">
      <c r="A547" s="66" t="s">
        <v>16246</v>
      </c>
      <c r="B547" s="67" t="s">
        <v>21666</v>
      </c>
      <c r="C547" s="68"/>
      <c r="D547" s="69"/>
      <c r="E547" s="70"/>
      <c r="F547" s="71"/>
      <c r="H547" s="70"/>
      <c r="I547" s="70"/>
      <c r="J547" s="70"/>
      <c r="K547" s="70"/>
      <c r="L547" s="76"/>
      <c r="N547" s="70"/>
      <c r="O547" s="70"/>
      <c r="P547" s="70"/>
      <c r="Q547" s="64"/>
      <c r="R547" s="70"/>
      <c r="S547" s="70"/>
      <c r="T547" s="70"/>
      <c r="U547" s="70"/>
      <c r="V547" s="78"/>
      <c r="X547" s="70"/>
      <c r="Y547" s="70"/>
      <c r="Z547" s="70"/>
      <c r="AA547" s="79"/>
      <c r="AB547" s="80">
        <f t="shared" si="268"/>
        <v>0</v>
      </c>
    </row>
    <row r="548" spans="1:28" x14ac:dyDescent="0.25">
      <c r="A548" s="72" t="s">
        <v>16247</v>
      </c>
      <c r="B548" s="73" t="s">
        <v>21667</v>
      </c>
      <c r="C548" s="74" t="s">
        <v>15679</v>
      </c>
      <c r="D548" s="75">
        <v>0</v>
      </c>
      <c r="E548" s="70">
        <v>34.769999999999996</v>
      </c>
      <c r="F548" s="76">
        <f>ROUND(D548*E548,2)</f>
        <v>0</v>
      </c>
      <c r="G548" s="77"/>
      <c r="H548" s="70">
        <f t="shared" ref="H548:I551" si="280">ROUND(N548+(N548*$H$2/100),2)</f>
        <v>12.81</v>
      </c>
      <c r="I548" s="70">
        <f t="shared" si="280"/>
        <v>21.96</v>
      </c>
      <c r="J548" s="70">
        <f>H548+I548</f>
        <v>34.770000000000003</v>
      </c>
      <c r="K548" s="70">
        <v>0</v>
      </c>
      <c r="L548" s="76">
        <f>SUM(J548:K548)</f>
        <v>34.770000000000003</v>
      </c>
      <c r="N548" s="70">
        <v>12.810000000000002</v>
      </c>
      <c r="O548" s="70">
        <v>21.96</v>
      </c>
      <c r="P548" s="70">
        <f>SUM(N548:O548)</f>
        <v>34.770000000000003</v>
      </c>
      <c r="Q548" s="64"/>
      <c r="R548" s="70">
        <f t="shared" ref="R548:S551" si="281">X548</f>
        <v>12.81</v>
      </c>
      <c r="S548" s="70">
        <f t="shared" si="281"/>
        <v>21.96</v>
      </c>
      <c r="T548" s="70">
        <f>R548+S548</f>
        <v>34.770000000000003</v>
      </c>
      <c r="U548" s="70">
        <f>ROUND(Z548*$H$2,2)/100</f>
        <v>0</v>
      </c>
      <c r="V548" s="78">
        <f>SUM(T548:U548)</f>
        <v>34.770000000000003</v>
      </c>
      <c r="X548" s="70">
        <v>12.81</v>
      </c>
      <c r="Y548" s="70">
        <v>21.96</v>
      </c>
      <c r="Z548" s="70">
        <v>34.770000000000003</v>
      </c>
      <c r="AA548" s="79"/>
      <c r="AB548" s="80">
        <f t="shared" si="268"/>
        <v>0</v>
      </c>
    </row>
    <row r="549" spans="1:28" x14ac:dyDescent="0.25">
      <c r="A549" s="72" t="s">
        <v>16248</v>
      </c>
      <c r="B549" s="73" t="s">
        <v>21668</v>
      </c>
      <c r="C549" s="74" t="s">
        <v>15980</v>
      </c>
      <c r="D549" s="75">
        <v>0</v>
      </c>
      <c r="E549" s="70">
        <v>4.83</v>
      </c>
      <c r="F549" s="76">
        <f>ROUND(D549*E549,2)</f>
        <v>0</v>
      </c>
      <c r="G549" s="77"/>
      <c r="H549" s="70">
        <f t="shared" si="280"/>
        <v>3.32</v>
      </c>
      <c r="I549" s="70">
        <f t="shared" si="280"/>
        <v>1.51</v>
      </c>
      <c r="J549" s="70">
        <f>H549+I549</f>
        <v>4.83</v>
      </c>
      <c r="K549" s="70">
        <v>0</v>
      </c>
      <c r="L549" s="76">
        <f>SUM(J549:K549)</f>
        <v>4.83</v>
      </c>
      <c r="N549" s="70">
        <v>3.32</v>
      </c>
      <c r="O549" s="70">
        <v>1.51</v>
      </c>
      <c r="P549" s="70">
        <f>SUM(N549:O549)</f>
        <v>4.83</v>
      </c>
      <c r="Q549" s="64"/>
      <c r="R549" s="70">
        <f t="shared" si="281"/>
        <v>3.32</v>
      </c>
      <c r="S549" s="70">
        <f t="shared" si="281"/>
        <v>1.51</v>
      </c>
      <c r="T549" s="70">
        <f>R549+S549</f>
        <v>4.83</v>
      </c>
      <c r="U549" s="70">
        <f>ROUND(Z549*$H$2,2)/100</f>
        <v>0</v>
      </c>
      <c r="V549" s="78">
        <f>SUM(T549:U549)</f>
        <v>4.83</v>
      </c>
      <c r="X549" s="70">
        <v>3.32</v>
      </c>
      <c r="Y549" s="70">
        <v>1.51</v>
      </c>
      <c r="Z549" s="70">
        <v>4.83</v>
      </c>
      <c r="AA549" s="79"/>
      <c r="AB549" s="80">
        <f t="shared" si="268"/>
        <v>0</v>
      </c>
    </row>
    <row r="550" spans="1:28" x14ac:dyDescent="0.25">
      <c r="A550" s="72" t="s">
        <v>16249</v>
      </c>
      <c r="B550" s="73" t="s">
        <v>21669</v>
      </c>
      <c r="C550" s="74" t="s">
        <v>16250</v>
      </c>
      <c r="D550" s="75">
        <v>0</v>
      </c>
      <c r="E550" s="70">
        <v>4.32</v>
      </c>
      <c r="F550" s="76">
        <f>ROUND(D550*E550,2)</f>
        <v>0</v>
      </c>
      <c r="G550" s="77"/>
      <c r="H550" s="70">
        <f t="shared" si="280"/>
        <v>2.95</v>
      </c>
      <c r="I550" s="70">
        <f t="shared" si="280"/>
        <v>1.37</v>
      </c>
      <c r="J550" s="70">
        <f>H550+I550</f>
        <v>4.32</v>
      </c>
      <c r="K550" s="70">
        <v>0</v>
      </c>
      <c r="L550" s="76">
        <f>SUM(J550:K550)</f>
        <v>4.32</v>
      </c>
      <c r="N550" s="70">
        <v>2.95</v>
      </c>
      <c r="O550" s="70">
        <v>1.37</v>
      </c>
      <c r="P550" s="70">
        <f>SUM(N550:O550)</f>
        <v>4.32</v>
      </c>
      <c r="Q550" s="64"/>
      <c r="R550" s="70">
        <f t="shared" si="281"/>
        <v>2.95</v>
      </c>
      <c r="S550" s="70">
        <f t="shared" si="281"/>
        <v>1.37</v>
      </c>
      <c r="T550" s="70">
        <f>R550+S550</f>
        <v>4.32</v>
      </c>
      <c r="U550" s="70">
        <f>ROUND(Z550*$H$2,2)/100</f>
        <v>0</v>
      </c>
      <c r="V550" s="78">
        <f>SUM(T550:U550)</f>
        <v>4.32</v>
      </c>
      <c r="X550" s="70">
        <v>2.95</v>
      </c>
      <c r="Y550" s="70">
        <v>1.37</v>
      </c>
      <c r="Z550" s="70">
        <v>4.32</v>
      </c>
      <c r="AA550" s="79"/>
      <c r="AB550" s="80">
        <f t="shared" si="268"/>
        <v>0</v>
      </c>
    </row>
    <row r="551" spans="1:28" x14ac:dyDescent="0.25">
      <c r="A551" s="72" t="s">
        <v>16251</v>
      </c>
      <c r="B551" s="73" t="s">
        <v>21670</v>
      </c>
      <c r="C551" s="74" t="s">
        <v>15679</v>
      </c>
      <c r="D551" s="75">
        <v>0</v>
      </c>
      <c r="E551" s="70">
        <v>10.38</v>
      </c>
      <c r="F551" s="76">
        <f>ROUND(D551*E551,2)</f>
        <v>0</v>
      </c>
      <c r="G551" s="77"/>
      <c r="H551" s="70">
        <f t="shared" si="280"/>
        <v>0</v>
      </c>
      <c r="I551" s="70">
        <f t="shared" si="280"/>
        <v>10.38</v>
      </c>
      <c r="J551" s="70">
        <f>H551+I551</f>
        <v>10.38</v>
      </c>
      <c r="K551" s="70">
        <v>0</v>
      </c>
      <c r="L551" s="76">
        <f>SUM(J551:K551)</f>
        <v>10.38</v>
      </c>
      <c r="N551" s="70">
        <v>0</v>
      </c>
      <c r="O551" s="70">
        <v>10.38</v>
      </c>
      <c r="P551" s="70">
        <f>SUM(N551:O551)</f>
        <v>10.38</v>
      </c>
      <c r="Q551" s="64"/>
      <c r="R551" s="70">
        <f t="shared" si="281"/>
        <v>0</v>
      </c>
      <c r="S551" s="70">
        <f t="shared" si="281"/>
        <v>10.37</v>
      </c>
      <c r="T551" s="70">
        <f>R551+S551</f>
        <v>10.37</v>
      </c>
      <c r="U551" s="70">
        <f>ROUND(Z551*$H$2,2)/100</f>
        <v>0</v>
      </c>
      <c r="V551" s="78">
        <f>SUM(T551:U551)</f>
        <v>10.37</v>
      </c>
      <c r="X551" s="70">
        <v>0</v>
      </c>
      <c r="Y551" s="70">
        <v>10.37</v>
      </c>
      <c r="Z551" s="70">
        <v>10.37</v>
      </c>
      <c r="AA551" s="79"/>
      <c r="AB551" s="80">
        <f t="shared" si="268"/>
        <v>1.0000000000001563E-2</v>
      </c>
    </row>
    <row r="552" spans="1:28" x14ac:dyDescent="0.25">
      <c r="A552" s="66" t="s">
        <v>16252</v>
      </c>
      <c r="B552" s="67" t="s">
        <v>21671</v>
      </c>
      <c r="C552" s="68"/>
      <c r="D552" s="69"/>
      <c r="E552" s="70"/>
      <c r="F552" s="71"/>
      <c r="H552" s="70"/>
      <c r="I552" s="70"/>
      <c r="J552" s="70"/>
      <c r="K552" s="70"/>
      <c r="L552" s="76"/>
      <c r="N552" s="70"/>
      <c r="O552" s="70"/>
      <c r="P552" s="70"/>
      <c r="Q552" s="64"/>
      <c r="R552" s="70"/>
      <c r="S552" s="70"/>
      <c r="T552" s="70"/>
      <c r="U552" s="70"/>
      <c r="V552" s="78"/>
      <c r="X552" s="70"/>
      <c r="Y552" s="70"/>
      <c r="Z552" s="70"/>
      <c r="AA552" s="79"/>
      <c r="AB552" s="80">
        <f t="shared" si="268"/>
        <v>0</v>
      </c>
    </row>
    <row r="553" spans="1:28" x14ac:dyDescent="0.25">
      <c r="A553" s="72" t="s">
        <v>16253</v>
      </c>
      <c r="B553" s="73" t="s">
        <v>21672</v>
      </c>
      <c r="C553" s="74" t="s">
        <v>15679</v>
      </c>
      <c r="D553" s="75">
        <v>0</v>
      </c>
      <c r="E553" s="70">
        <v>6.05</v>
      </c>
      <c r="F553" s="76">
        <f>ROUND(D553*E553,2)</f>
        <v>0</v>
      </c>
      <c r="G553" s="77"/>
      <c r="H553" s="70">
        <f>ROUND(N553+(N553*$H$2/100),2)</f>
        <v>0</v>
      </c>
      <c r="I553" s="70">
        <f>ROUND(O553+(O553*$H$2/100),2)</f>
        <v>6.05</v>
      </c>
      <c r="J553" s="70">
        <f>H553+I553</f>
        <v>6.05</v>
      </c>
      <c r="K553" s="70">
        <v>0</v>
      </c>
      <c r="L553" s="76">
        <f>SUM(J553:K553)</f>
        <v>6.05</v>
      </c>
      <c r="N553" s="70">
        <v>0</v>
      </c>
      <c r="O553" s="70">
        <v>6.05</v>
      </c>
      <c r="P553" s="70">
        <f>SUM(N553:O553)</f>
        <v>6.05</v>
      </c>
      <c r="Q553" s="64"/>
      <c r="R553" s="70">
        <f>X553</f>
        <v>0</v>
      </c>
      <c r="S553" s="70">
        <f>Y553</f>
        <v>6.05</v>
      </c>
      <c r="T553" s="70">
        <f>R553+S553</f>
        <v>6.05</v>
      </c>
      <c r="U553" s="70">
        <f>ROUND(Z553*$H$2,2)/100</f>
        <v>0</v>
      </c>
      <c r="V553" s="78">
        <f>SUM(T553:U553)</f>
        <v>6.05</v>
      </c>
      <c r="X553" s="70">
        <v>0</v>
      </c>
      <c r="Y553" s="70">
        <v>6.05</v>
      </c>
      <c r="Z553" s="70">
        <v>6.05</v>
      </c>
      <c r="AA553" s="79"/>
      <c r="AB553" s="80">
        <f t="shared" si="268"/>
        <v>0</v>
      </c>
    </row>
    <row r="554" spans="1:28" ht="22.5" x14ac:dyDescent="0.25">
      <c r="A554" s="66" t="s">
        <v>16254</v>
      </c>
      <c r="B554" s="67" t="s">
        <v>21673</v>
      </c>
      <c r="C554" s="68"/>
      <c r="D554" s="69"/>
      <c r="E554" s="70"/>
      <c r="F554" s="71"/>
      <c r="H554" s="70"/>
      <c r="I554" s="70"/>
      <c r="J554" s="70"/>
      <c r="K554" s="70"/>
      <c r="L554" s="76"/>
      <c r="N554" s="70"/>
      <c r="O554" s="70"/>
      <c r="P554" s="70"/>
      <c r="Q554" s="64"/>
      <c r="R554" s="70"/>
      <c r="S554" s="70"/>
      <c r="T554" s="70"/>
      <c r="U554" s="70"/>
      <c r="V554" s="78"/>
      <c r="X554" s="70"/>
      <c r="Y554" s="70"/>
      <c r="Z554" s="70"/>
      <c r="AA554" s="79"/>
      <c r="AB554" s="80">
        <f t="shared" si="268"/>
        <v>0</v>
      </c>
    </row>
    <row r="555" spans="1:28" x14ac:dyDescent="0.25">
      <c r="A555" s="72" t="s">
        <v>16255</v>
      </c>
      <c r="B555" s="73" t="s">
        <v>21674</v>
      </c>
      <c r="C555" s="74" t="s">
        <v>15719</v>
      </c>
      <c r="D555" s="75">
        <v>0</v>
      </c>
      <c r="E555" s="70">
        <v>18.09</v>
      </c>
      <c r="F555" s="76">
        <f t="shared" ref="F555:F560" si="282">ROUND(D555*E555,2)</f>
        <v>0</v>
      </c>
      <c r="G555" s="77"/>
      <c r="H555" s="70">
        <f t="shared" ref="H555:I560" si="283">ROUND(N555+(N555*$H$2/100),2)</f>
        <v>17.57</v>
      </c>
      <c r="I555" s="70">
        <f t="shared" si="283"/>
        <v>0.52</v>
      </c>
      <c r="J555" s="70">
        <f t="shared" ref="J555:J560" si="284">H555+I555</f>
        <v>18.09</v>
      </c>
      <c r="K555" s="70">
        <v>0</v>
      </c>
      <c r="L555" s="76">
        <f t="shared" ref="L555:L560" si="285">SUM(J555:K555)</f>
        <v>18.09</v>
      </c>
      <c r="N555" s="70">
        <v>17.57</v>
      </c>
      <c r="O555" s="70">
        <v>0.52</v>
      </c>
      <c r="P555" s="70">
        <f t="shared" ref="P555:P560" si="286">SUM(N555:O555)</f>
        <v>18.09</v>
      </c>
      <c r="Q555" s="64"/>
      <c r="R555" s="70">
        <f t="shared" ref="R555:S560" si="287">X555</f>
        <v>17.57</v>
      </c>
      <c r="S555" s="70">
        <f t="shared" si="287"/>
        <v>0.51</v>
      </c>
      <c r="T555" s="70">
        <f t="shared" ref="T555:T560" si="288">R555+S555</f>
        <v>18.080000000000002</v>
      </c>
      <c r="U555" s="70">
        <f t="shared" ref="U555:U560" si="289">ROUND(Z555*$H$2,2)/100</f>
        <v>0</v>
      </c>
      <c r="V555" s="78">
        <f t="shared" ref="V555:V560" si="290">SUM(T555:U555)</f>
        <v>18.080000000000002</v>
      </c>
      <c r="X555" s="70">
        <v>17.57</v>
      </c>
      <c r="Y555" s="70">
        <v>0.51</v>
      </c>
      <c r="Z555" s="70">
        <v>18.079999999999998</v>
      </c>
      <c r="AA555" s="79"/>
      <c r="AB555" s="80">
        <f t="shared" si="268"/>
        <v>1.0000000000001563E-2</v>
      </c>
    </row>
    <row r="556" spans="1:28" x14ac:dyDescent="0.25">
      <c r="A556" s="72" t="s">
        <v>16256</v>
      </c>
      <c r="B556" s="73" t="s">
        <v>21675</v>
      </c>
      <c r="C556" s="74" t="s">
        <v>15679</v>
      </c>
      <c r="D556" s="75">
        <v>0</v>
      </c>
      <c r="E556" s="70">
        <v>90.64</v>
      </c>
      <c r="F556" s="76">
        <f t="shared" si="282"/>
        <v>0</v>
      </c>
      <c r="G556" s="77"/>
      <c r="H556" s="70">
        <f t="shared" si="283"/>
        <v>75.5</v>
      </c>
      <c r="I556" s="70">
        <f t="shared" si="283"/>
        <v>15.14</v>
      </c>
      <c r="J556" s="70">
        <f t="shared" si="284"/>
        <v>90.64</v>
      </c>
      <c r="K556" s="70">
        <v>0</v>
      </c>
      <c r="L556" s="76">
        <f t="shared" si="285"/>
        <v>90.64</v>
      </c>
      <c r="N556" s="70">
        <v>75.5</v>
      </c>
      <c r="O556" s="70">
        <v>15.14</v>
      </c>
      <c r="P556" s="70">
        <f t="shared" si="286"/>
        <v>90.64</v>
      </c>
      <c r="Q556" s="64"/>
      <c r="R556" s="70">
        <f t="shared" si="287"/>
        <v>75.5</v>
      </c>
      <c r="S556" s="70">
        <f t="shared" si="287"/>
        <v>15.14</v>
      </c>
      <c r="T556" s="70">
        <f t="shared" si="288"/>
        <v>90.64</v>
      </c>
      <c r="U556" s="70">
        <f t="shared" si="289"/>
        <v>0</v>
      </c>
      <c r="V556" s="78">
        <f t="shared" si="290"/>
        <v>90.64</v>
      </c>
      <c r="X556" s="70">
        <v>75.5</v>
      </c>
      <c r="Y556" s="70">
        <v>15.14</v>
      </c>
      <c r="Z556" s="70">
        <v>90.64</v>
      </c>
      <c r="AA556" s="79"/>
      <c r="AB556" s="80">
        <f t="shared" si="268"/>
        <v>0</v>
      </c>
    </row>
    <row r="557" spans="1:28" ht="22.5" x14ac:dyDescent="0.25">
      <c r="A557" s="72" t="s">
        <v>16257</v>
      </c>
      <c r="B557" s="73" t="s">
        <v>21676</v>
      </c>
      <c r="C557" s="74" t="s">
        <v>15679</v>
      </c>
      <c r="D557" s="75">
        <v>0</v>
      </c>
      <c r="E557" s="70">
        <v>106.21000000000001</v>
      </c>
      <c r="F557" s="76">
        <f t="shared" si="282"/>
        <v>0</v>
      </c>
      <c r="G557" s="77"/>
      <c r="H557" s="70">
        <f t="shared" si="283"/>
        <v>97.14</v>
      </c>
      <c r="I557" s="70">
        <f t="shared" si="283"/>
        <v>9.07</v>
      </c>
      <c r="J557" s="70">
        <f t="shared" si="284"/>
        <v>106.21000000000001</v>
      </c>
      <c r="K557" s="70">
        <v>0</v>
      </c>
      <c r="L557" s="76">
        <f t="shared" si="285"/>
        <v>106.21000000000001</v>
      </c>
      <c r="N557" s="70">
        <v>97.14</v>
      </c>
      <c r="O557" s="70">
        <v>9.07</v>
      </c>
      <c r="P557" s="70">
        <f t="shared" si="286"/>
        <v>106.21000000000001</v>
      </c>
      <c r="Q557" s="64"/>
      <c r="R557" s="70">
        <f t="shared" si="287"/>
        <v>97.14</v>
      </c>
      <c r="S557" s="70">
        <f t="shared" si="287"/>
        <v>9.07</v>
      </c>
      <c r="T557" s="70">
        <f t="shared" si="288"/>
        <v>106.21000000000001</v>
      </c>
      <c r="U557" s="70">
        <f t="shared" si="289"/>
        <v>0</v>
      </c>
      <c r="V557" s="78">
        <f t="shared" si="290"/>
        <v>106.21000000000001</v>
      </c>
      <c r="X557" s="70">
        <v>97.14</v>
      </c>
      <c r="Y557" s="70">
        <v>9.07</v>
      </c>
      <c r="Z557" s="70">
        <v>106.21</v>
      </c>
      <c r="AA557" s="79"/>
      <c r="AB557" s="80">
        <f t="shared" si="268"/>
        <v>0</v>
      </c>
    </row>
    <row r="558" spans="1:28" ht="22.5" x14ac:dyDescent="0.25">
      <c r="A558" s="72" t="s">
        <v>16258</v>
      </c>
      <c r="B558" s="73" t="s">
        <v>21677</v>
      </c>
      <c r="C558" s="74" t="s">
        <v>15719</v>
      </c>
      <c r="D558" s="75">
        <v>0</v>
      </c>
      <c r="E558" s="70">
        <v>12.290000000000001</v>
      </c>
      <c r="F558" s="76">
        <f t="shared" si="282"/>
        <v>0</v>
      </c>
      <c r="G558" s="77"/>
      <c r="H558" s="70">
        <f t="shared" si="283"/>
        <v>3.22</v>
      </c>
      <c r="I558" s="70">
        <f t="shared" si="283"/>
        <v>9.07</v>
      </c>
      <c r="J558" s="70">
        <f t="shared" si="284"/>
        <v>12.290000000000001</v>
      </c>
      <c r="K558" s="70">
        <v>0</v>
      </c>
      <c r="L558" s="76">
        <f t="shared" si="285"/>
        <v>12.290000000000001</v>
      </c>
      <c r="N558" s="70">
        <v>3.22</v>
      </c>
      <c r="O558" s="70">
        <v>9.07</v>
      </c>
      <c r="P558" s="70">
        <f t="shared" si="286"/>
        <v>12.290000000000001</v>
      </c>
      <c r="Q558" s="64"/>
      <c r="R558" s="70">
        <f t="shared" si="287"/>
        <v>3.22</v>
      </c>
      <c r="S558" s="70">
        <f t="shared" si="287"/>
        <v>9.07</v>
      </c>
      <c r="T558" s="70">
        <f t="shared" si="288"/>
        <v>12.290000000000001</v>
      </c>
      <c r="U558" s="70">
        <f t="shared" si="289"/>
        <v>0</v>
      </c>
      <c r="V558" s="78">
        <f t="shared" si="290"/>
        <v>12.290000000000001</v>
      </c>
      <c r="X558" s="70">
        <v>3.22</v>
      </c>
      <c r="Y558" s="70">
        <v>9.07</v>
      </c>
      <c r="Z558" s="70">
        <v>12.29</v>
      </c>
      <c r="AA558" s="79"/>
      <c r="AB558" s="80">
        <f t="shared" si="268"/>
        <v>0</v>
      </c>
    </row>
    <row r="559" spans="1:28" ht="22.5" x14ac:dyDescent="0.25">
      <c r="A559" s="72" t="s">
        <v>16259</v>
      </c>
      <c r="B559" s="73" t="s">
        <v>21678</v>
      </c>
      <c r="C559" s="74" t="s">
        <v>15719</v>
      </c>
      <c r="D559" s="75">
        <v>0</v>
      </c>
      <c r="E559" s="70">
        <v>13.01</v>
      </c>
      <c r="F559" s="76">
        <f t="shared" si="282"/>
        <v>0</v>
      </c>
      <c r="G559" s="29"/>
      <c r="H559" s="70">
        <f t="shared" si="283"/>
        <v>3.94</v>
      </c>
      <c r="I559" s="70">
        <f t="shared" si="283"/>
        <v>9.07</v>
      </c>
      <c r="J559" s="70">
        <f t="shared" si="284"/>
        <v>13.01</v>
      </c>
      <c r="K559" s="70">
        <v>0</v>
      </c>
      <c r="L559" s="76">
        <f t="shared" si="285"/>
        <v>13.01</v>
      </c>
      <c r="N559" s="70">
        <v>3.94</v>
      </c>
      <c r="O559" s="70">
        <v>9.07</v>
      </c>
      <c r="P559" s="70">
        <f t="shared" si="286"/>
        <v>13.01</v>
      </c>
      <c r="Q559" s="64"/>
      <c r="R559" s="70">
        <f t="shared" si="287"/>
        <v>3.94</v>
      </c>
      <c r="S559" s="70">
        <f t="shared" si="287"/>
        <v>9.07</v>
      </c>
      <c r="T559" s="70">
        <f t="shared" si="288"/>
        <v>13.01</v>
      </c>
      <c r="U559" s="70">
        <f t="shared" si="289"/>
        <v>0</v>
      </c>
      <c r="V559" s="78">
        <f t="shared" si="290"/>
        <v>13.01</v>
      </c>
      <c r="X559" s="70">
        <v>3.94</v>
      </c>
      <c r="Y559" s="70">
        <v>9.07</v>
      </c>
      <c r="Z559" s="70">
        <v>13.01</v>
      </c>
      <c r="AA559" s="79"/>
      <c r="AB559" s="80">
        <f t="shared" si="268"/>
        <v>0</v>
      </c>
    </row>
    <row r="560" spans="1:28" s="34" customFormat="1" x14ac:dyDescent="0.25">
      <c r="A560" s="72" t="s">
        <v>16260</v>
      </c>
      <c r="B560" s="73" t="s">
        <v>21679</v>
      </c>
      <c r="C560" s="74" t="s">
        <v>15719</v>
      </c>
      <c r="D560" s="75">
        <v>0</v>
      </c>
      <c r="E560" s="70">
        <v>17.149999999999999</v>
      </c>
      <c r="F560" s="76">
        <f t="shared" si="282"/>
        <v>0</v>
      </c>
      <c r="G560" s="29"/>
      <c r="H560" s="70">
        <f t="shared" si="283"/>
        <v>8.08</v>
      </c>
      <c r="I560" s="70">
        <f t="shared" si="283"/>
        <v>9.07</v>
      </c>
      <c r="J560" s="70">
        <f t="shared" si="284"/>
        <v>17.149999999999999</v>
      </c>
      <c r="K560" s="70">
        <v>0</v>
      </c>
      <c r="L560" s="76">
        <f t="shared" si="285"/>
        <v>17.149999999999999</v>
      </c>
      <c r="N560" s="70">
        <v>8.08</v>
      </c>
      <c r="O560" s="70">
        <v>9.07</v>
      </c>
      <c r="P560" s="70">
        <f t="shared" si="286"/>
        <v>17.149999999999999</v>
      </c>
      <c r="Q560" s="64"/>
      <c r="R560" s="70">
        <f t="shared" si="287"/>
        <v>8.08</v>
      </c>
      <c r="S560" s="70">
        <f t="shared" si="287"/>
        <v>9.07</v>
      </c>
      <c r="T560" s="70">
        <f t="shared" si="288"/>
        <v>17.149999999999999</v>
      </c>
      <c r="U560" s="70">
        <f t="shared" si="289"/>
        <v>0</v>
      </c>
      <c r="V560" s="78">
        <f t="shared" si="290"/>
        <v>17.149999999999999</v>
      </c>
      <c r="X560" s="70">
        <v>8.08</v>
      </c>
      <c r="Y560" s="70">
        <v>9.07</v>
      </c>
      <c r="Z560" s="70">
        <v>17.149999999999999</v>
      </c>
      <c r="AA560" s="79"/>
      <c r="AB560" s="80">
        <f t="shared" si="268"/>
        <v>0</v>
      </c>
    </row>
    <row r="561" spans="1:28" s="83" customFormat="1" x14ac:dyDescent="0.25">
      <c r="A561" s="66" t="s">
        <v>16261</v>
      </c>
      <c r="B561" s="67" t="s">
        <v>21680</v>
      </c>
      <c r="C561" s="68"/>
      <c r="D561" s="69"/>
      <c r="E561" s="70"/>
      <c r="F561" s="71"/>
      <c r="G561" s="39"/>
      <c r="H561" s="70"/>
      <c r="I561" s="70"/>
      <c r="J561" s="70"/>
      <c r="K561" s="70"/>
      <c r="L561" s="76"/>
      <c r="M561" s="34"/>
      <c r="N561" s="70"/>
      <c r="O561" s="70"/>
      <c r="P561" s="70"/>
      <c r="Q561" s="64"/>
      <c r="R561" s="70"/>
      <c r="S561" s="70"/>
      <c r="T561" s="70"/>
      <c r="U561" s="70"/>
      <c r="V561" s="78"/>
      <c r="W561" s="34"/>
      <c r="X561" s="70"/>
      <c r="Y561" s="70"/>
      <c r="Z561" s="70"/>
      <c r="AA561" s="79"/>
      <c r="AB561" s="80">
        <f t="shared" si="268"/>
        <v>0</v>
      </c>
    </row>
    <row r="562" spans="1:28" s="83" customFormat="1" x14ac:dyDescent="0.25">
      <c r="A562" s="72" t="s">
        <v>16262</v>
      </c>
      <c r="B562" s="73" t="s">
        <v>21681</v>
      </c>
      <c r="C562" s="74" t="s">
        <v>15747</v>
      </c>
      <c r="D562" s="75">
        <v>0</v>
      </c>
      <c r="E562" s="70">
        <v>17.89</v>
      </c>
      <c r="F562" s="76">
        <f>ROUND(D562*E562,2)</f>
        <v>0</v>
      </c>
      <c r="G562" s="77"/>
      <c r="H562" s="70">
        <f t="shared" ref="H562:I564" si="291">ROUND(N562+(N562*$H$2/100),2)</f>
        <v>7.3</v>
      </c>
      <c r="I562" s="70">
        <f t="shared" si="291"/>
        <v>10.59</v>
      </c>
      <c r="J562" s="70">
        <f>H562+I562</f>
        <v>17.89</v>
      </c>
      <c r="K562" s="70">
        <v>0</v>
      </c>
      <c r="L562" s="76">
        <f>SUM(J562:K562)</f>
        <v>17.89</v>
      </c>
      <c r="M562" s="34"/>
      <c r="N562" s="70">
        <v>7.3</v>
      </c>
      <c r="O562" s="70">
        <v>10.59</v>
      </c>
      <c r="P562" s="70">
        <f>SUM(N562:O562)</f>
        <v>17.89</v>
      </c>
      <c r="Q562" s="64"/>
      <c r="R562" s="70">
        <f t="shared" ref="R562:S564" si="292">X562</f>
        <v>7.3</v>
      </c>
      <c r="S562" s="70">
        <f t="shared" si="292"/>
        <v>10.59</v>
      </c>
      <c r="T562" s="70">
        <f>R562+S562</f>
        <v>17.89</v>
      </c>
      <c r="U562" s="70">
        <f>ROUND(Z562*$H$2,2)/100</f>
        <v>0</v>
      </c>
      <c r="V562" s="78">
        <f>SUM(T562:U562)</f>
        <v>17.89</v>
      </c>
      <c r="W562" s="34"/>
      <c r="X562" s="70">
        <v>7.3</v>
      </c>
      <c r="Y562" s="70">
        <v>10.59</v>
      </c>
      <c r="Z562" s="70">
        <v>17.89</v>
      </c>
      <c r="AA562" s="79"/>
      <c r="AB562" s="80">
        <f t="shared" si="268"/>
        <v>0</v>
      </c>
    </row>
    <row r="563" spans="1:28" x14ac:dyDescent="0.25">
      <c r="A563" s="72" t="s">
        <v>16263</v>
      </c>
      <c r="B563" s="73" t="s">
        <v>21682</v>
      </c>
      <c r="C563" s="74" t="s">
        <v>15747</v>
      </c>
      <c r="D563" s="75">
        <v>0</v>
      </c>
      <c r="E563" s="70">
        <v>22.13</v>
      </c>
      <c r="F563" s="76">
        <f>ROUND(D563*E563,2)</f>
        <v>0</v>
      </c>
      <c r="G563" s="77"/>
      <c r="H563" s="70">
        <f t="shared" si="291"/>
        <v>10.029999999999999</v>
      </c>
      <c r="I563" s="70">
        <f t="shared" si="291"/>
        <v>12.1</v>
      </c>
      <c r="J563" s="70">
        <f>H563+I563</f>
        <v>22.13</v>
      </c>
      <c r="K563" s="70">
        <v>0</v>
      </c>
      <c r="L563" s="76">
        <f>SUM(J563:K563)</f>
        <v>22.13</v>
      </c>
      <c r="N563" s="70">
        <v>10.029999999999999</v>
      </c>
      <c r="O563" s="70">
        <v>12.1</v>
      </c>
      <c r="P563" s="70">
        <f>SUM(N563:O563)</f>
        <v>22.13</v>
      </c>
      <c r="Q563" s="64"/>
      <c r="R563" s="70">
        <f t="shared" si="292"/>
        <v>10.029999999999999</v>
      </c>
      <c r="S563" s="70">
        <f t="shared" si="292"/>
        <v>12.1</v>
      </c>
      <c r="T563" s="70">
        <f>R563+S563</f>
        <v>22.13</v>
      </c>
      <c r="U563" s="70">
        <f>ROUND(Z563*$H$2,2)/100</f>
        <v>0</v>
      </c>
      <c r="V563" s="78">
        <f>SUM(T563:U563)</f>
        <v>22.13</v>
      </c>
      <c r="X563" s="70">
        <v>10.029999999999999</v>
      </c>
      <c r="Y563" s="70">
        <v>12.1</v>
      </c>
      <c r="Z563" s="70">
        <v>22.13</v>
      </c>
      <c r="AA563" s="79"/>
      <c r="AB563" s="80">
        <f t="shared" si="268"/>
        <v>0</v>
      </c>
    </row>
    <row r="564" spans="1:28" x14ac:dyDescent="0.25">
      <c r="A564" s="72" t="s">
        <v>16264</v>
      </c>
      <c r="B564" s="73" t="s">
        <v>21683</v>
      </c>
      <c r="C564" s="74" t="s">
        <v>15747</v>
      </c>
      <c r="D564" s="75">
        <v>0</v>
      </c>
      <c r="E564" s="70">
        <v>25.1</v>
      </c>
      <c r="F564" s="76">
        <f>ROUND(D564*E564,2)</f>
        <v>0</v>
      </c>
      <c r="G564" s="77"/>
      <c r="H564" s="70">
        <f t="shared" si="291"/>
        <v>9.9600000000000009</v>
      </c>
      <c r="I564" s="70">
        <f t="shared" si="291"/>
        <v>15.14</v>
      </c>
      <c r="J564" s="70">
        <f>H564+I564</f>
        <v>25.1</v>
      </c>
      <c r="K564" s="70">
        <v>0</v>
      </c>
      <c r="L564" s="76">
        <f>SUM(J564:K564)</f>
        <v>25.1</v>
      </c>
      <c r="N564" s="70">
        <v>9.9599999999999991</v>
      </c>
      <c r="O564" s="70">
        <v>15.14</v>
      </c>
      <c r="P564" s="70">
        <f>SUM(N564:O564)</f>
        <v>25.1</v>
      </c>
      <c r="Q564" s="64"/>
      <c r="R564" s="70">
        <f t="shared" si="292"/>
        <v>9.9600000000000009</v>
      </c>
      <c r="S564" s="70">
        <f t="shared" si="292"/>
        <v>15.14</v>
      </c>
      <c r="T564" s="70">
        <f>R564+S564</f>
        <v>25.1</v>
      </c>
      <c r="U564" s="70">
        <f>ROUND(Z564*$H$2,2)/100</f>
        <v>0</v>
      </c>
      <c r="V564" s="78">
        <f>SUM(T564:U564)</f>
        <v>25.1</v>
      </c>
      <c r="X564" s="70">
        <v>9.9600000000000009</v>
      </c>
      <c r="Y564" s="70">
        <v>15.14</v>
      </c>
      <c r="Z564" s="70">
        <v>25.1</v>
      </c>
      <c r="AA564" s="79"/>
      <c r="AB564" s="80">
        <f t="shared" si="268"/>
        <v>0</v>
      </c>
    </row>
    <row r="565" spans="1:28" ht="22.5" x14ac:dyDescent="0.25">
      <c r="A565" s="66" t="s">
        <v>16265</v>
      </c>
      <c r="B565" s="67" t="s">
        <v>21684</v>
      </c>
      <c r="C565" s="68"/>
      <c r="D565" s="69"/>
      <c r="E565" s="70"/>
      <c r="F565" s="71"/>
      <c r="H565" s="70"/>
      <c r="I565" s="70"/>
      <c r="J565" s="70"/>
      <c r="K565" s="70"/>
      <c r="L565" s="76"/>
      <c r="N565" s="70"/>
      <c r="O565" s="70"/>
      <c r="P565" s="70"/>
      <c r="Q565" s="64"/>
      <c r="R565" s="70"/>
      <c r="S565" s="70"/>
      <c r="T565" s="70"/>
      <c r="U565" s="70"/>
      <c r="V565" s="78"/>
      <c r="X565" s="70"/>
      <c r="Y565" s="70"/>
      <c r="Z565" s="70"/>
      <c r="AA565" s="79"/>
      <c r="AB565" s="80">
        <f t="shared" si="268"/>
        <v>0</v>
      </c>
    </row>
    <row r="566" spans="1:28" ht="33.75" x14ac:dyDescent="0.25">
      <c r="A566" s="72" t="s">
        <v>16266</v>
      </c>
      <c r="B566" s="73" t="s">
        <v>21685</v>
      </c>
      <c r="C566" s="74" t="s">
        <v>15717</v>
      </c>
      <c r="D566" s="75">
        <v>0</v>
      </c>
      <c r="E566" s="70">
        <v>6881.21</v>
      </c>
      <c r="F566" s="76">
        <f>ROUND(D566*E566,2)</f>
        <v>0</v>
      </c>
      <c r="G566" s="77"/>
      <c r="H566" s="70">
        <f t="shared" ref="H566:I569" si="293">ROUND(N566+(N566*$H$2/100),2)</f>
        <v>6881.21</v>
      </c>
      <c r="I566" s="70">
        <f t="shared" si="293"/>
        <v>0</v>
      </c>
      <c r="J566" s="70">
        <f>H566+I566</f>
        <v>6881.21</v>
      </c>
      <c r="K566" s="70">
        <v>0</v>
      </c>
      <c r="L566" s="76">
        <f>SUM(J566:K566)</f>
        <v>6881.21</v>
      </c>
      <c r="N566" s="70">
        <v>6881.21</v>
      </c>
      <c r="O566" s="70">
        <v>0</v>
      </c>
      <c r="P566" s="70">
        <f>SUM(N566:O566)</f>
        <v>6881.21</v>
      </c>
      <c r="Q566" s="64"/>
      <c r="R566" s="70">
        <f t="shared" ref="R566:S569" si="294">X566</f>
        <v>6881.21</v>
      </c>
      <c r="S566" s="70">
        <f t="shared" si="294"/>
        <v>0</v>
      </c>
      <c r="T566" s="70">
        <f>R566+S566</f>
        <v>6881.21</v>
      </c>
      <c r="U566" s="70">
        <f>ROUND(Z566*$H$2,2)/100</f>
        <v>0</v>
      </c>
      <c r="V566" s="78">
        <f>SUM(T566:U566)</f>
        <v>6881.21</v>
      </c>
      <c r="X566" s="70">
        <v>6881.21</v>
      </c>
      <c r="Y566" s="70">
        <v>0</v>
      </c>
      <c r="Z566" s="70">
        <v>6881.21</v>
      </c>
      <c r="AA566" s="79"/>
      <c r="AB566" s="80">
        <f t="shared" si="268"/>
        <v>0</v>
      </c>
    </row>
    <row r="567" spans="1:28" x14ac:dyDescent="0.25">
      <c r="A567" s="72" t="s">
        <v>16267</v>
      </c>
      <c r="B567" s="73" t="s">
        <v>21686</v>
      </c>
      <c r="C567" s="74" t="s">
        <v>16268</v>
      </c>
      <c r="D567" s="75">
        <v>0</v>
      </c>
      <c r="E567" s="70">
        <v>541.64</v>
      </c>
      <c r="F567" s="76">
        <f>ROUND(D567*E567,2)</f>
        <v>0</v>
      </c>
      <c r="G567" s="77"/>
      <c r="H567" s="70">
        <f t="shared" si="293"/>
        <v>541.64</v>
      </c>
      <c r="I567" s="70">
        <f t="shared" si="293"/>
        <v>0</v>
      </c>
      <c r="J567" s="70">
        <f>H567+I567</f>
        <v>541.64</v>
      </c>
      <c r="K567" s="70">
        <v>0</v>
      </c>
      <c r="L567" s="76">
        <f>SUM(J567:K567)</f>
        <v>541.64</v>
      </c>
      <c r="N567" s="70">
        <v>541.64</v>
      </c>
      <c r="O567" s="70">
        <v>0</v>
      </c>
      <c r="P567" s="70">
        <f>SUM(N567:O567)</f>
        <v>541.64</v>
      </c>
      <c r="Q567" s="64"/>
      <c r="R567" s="70">
        <f t="shared" si="294"/>
        <v>541.64</v>
      </c>
      <c r="S567" s="70">
        <f t="shared" si="294"/>
        <v>0</v>
      </c>
      <c r="T567" s="70">
        <f>R567+S567</f>
        <v>541.64</v>
      </c>
      <c r="U567" s="70">
        <f>ROUND(Z567*$H$2,2)/100</f>
        <v>0</v>
      </c>
      <c r="V567" s="78">
        <f>SUM(T567:U567)</f>
        <v>541.64</v>
      </c>
      <c r="X567" s="70">
        <v>541.64</v>
      </c>
      <c r="Y567" s="70">
        <v>0</v>
      </c>
      <c r="Z567" s="70">
        <v>541.64</v>
      </c>
      <c r="AA567" s="79"/>
      <c r="AB567" s="80">
        <f t="shared" si="268"/>
        <v>0</v>
      </c>
    </row>
    <row r="568" spans="1:28" s="34" customFormat="1" ht="22.5" x14ac:dyDescent="0.25">
      <c r="A568" s="72" t="s">
        <v>16269</v>
      </c>
      <c r="B568" s="73" t="s">
        <v>21687</v>
      </c>
      <c r="C568" s="74" t="s">
        <v>15692</v>
      </c>
      <c r="D568" s="75">
        <v>0</v>
      </c>
      <c r="E568" s="70">
        <v>330.86</v>
      </c>
      <c r="F568" s="76">
        <f>ROUND(D568*E568,2)</f>
        <v>0</v>
      </c>
      <c r="G568" s="77"/>
      <c r="H568" s="70">
        <f t="shared" si="293"/>
        <v>330.86</v>
      </c>
      <c r="I568" s="70">
        <f t="shared" si="293"/>
        <v>0</v>
      </c>
      <c r="J568" s="70">
        <f>H568+I568</f>
        <v>330.86</v>
      </c>
      <c r="K568" s="70">
        <v>0</v>
      </c>
      <c r="L568" s="76">
        <f>SUM(J568:K568)</f>
        <v>330.86</v>
      </c>
      <c r="N568" s="70">
        <v>330.86</v>
      </c>
      <c r="O568" s="70">
        <v>0</v>
      </c>
      <c r="P568" s="70">
        <f>SUM(N568:O568)</f>
        <v>330.86</v>
      </c>
      <c r="Q568" s="64"/>
      <c r="R568" s="70">
        <f t="shared" si="294"/>
        <v>330.86</v>
      </c>
      <c r="S568" s="70">
        <f t="shared" si="294"/>
        <v>0</v>
      </c>
      <c r="T568" s="70">
        <f>R568+S568</f>
        <v>330.86</v>
      </c>
      <c r="U568" s="70">
        <f>ROUND(Z568*$H$2,2)/100</f>
        <v>0</v>
      </c>
      <c r="V568" s="78">
        <f>SUM(T568:U568)</f>
        <v>330.86</v>
      </c>
      <c r="X568" s="70">
        <v>330.86</v>
      </c>
      <c r="Y568" s="70">
        <v>0</v>
      </c>
      <c r="Z568" s="70">
        <v>330.86</v>
      </c>
      <c r="AA568" s="79"/>
      <c r="AB568" s="80">
        <f t="shared" si="268"/>
        <v>0</v>
      </c>
    </row>
    <row r="569" spans="1:28" s="34" customFormat="1" x14ac:dyDescent="0.25">
      <c r="A569" s="72" t="s">
        <v>16270</v>
      </c>
      <c r="B569" s="73" t="s">
        <v>21688</v>
      </c>
      <c r="C569" s="74" t="s">
        <v>16271</v>
      </c>
      <c r="D569" s="75">
        <v>0</v>
      </c>
      <c r="E569" s="70">
        <v>5.01</v>
      </c>
      <c r="F569" s="76">
        <f>ROUND(D569*E569,2)</f>
        <v>0</v>
      </c>
      <c r="G569" s="77"/>
      <c r="H569" s="70">
        <f t="shared" si="293"/>
        <v>2.27</v>
      </c>
      <c r="I569" s="70">
        <f t="shared" si="293"/>
        <v>2.74</v>
      </c>
      <c r="J569" s="70">
        <f>H569+I569</f>
        <v>5.01</v>
      </c>
      <c r="K569" s="70">
        <v>0</v>
      </c>
      <c r="L569" s="76">
        <f>SUM(J569:K569)</f>
        <v>5.01</v>
      </c>
      <c r="N569" s="70">
        <v>2.27</v>
      </c>
      <c r="O569" s="70">
        <v>2.74</v>
      </c>
      <c r="P569" s="70">
        <f>SUM(N569:O569)</f>
        <v>5.01</v>
      </c>
      <c r="Q569" s="64"/>
      <c r="R569" s="70">
        <f t="shared" si="294"/>
        <v>2.27</v>
      </c>
      <c r="S569" s="70">
        <f t="shared" si="294"/>
        <v>2.73</v>
      </c>
      <c r="T569" s="70">
        <f>R569+S569</f>
        <v>5</v>
      </c>
      <c r="U569" s="70">
        <f>ROUND(Z569*$H$2,2)/100</f>
        <v>0</v>
      </c>
      <c r="V569" s="78">
        <f>SUM(T569:U569)</f>
        <v>5</v>
      </c>
      <c r="X569" s="70">
        <v>2.27</v>
      </c>
      <c r="Y569" s="70">
        <v>2.73</v>
      </c>
      <c r="Z569" s="70">
        <v>5</v>
      </c>
      <c r="AA569" s="79"/>
      <c r="AB569" s="80">
        <f t="shared" si="268"/>
        <v>9.9999999999997868E-3</v>
      </c>
    </row>
    <row r="570" spans="1:28" s="34" customFormat="1" x14ac:dyDescent="0.25">
      <c r="A570" s="66" t="s">
        <v>16272</v>
      </c>
      <c r="B570" s="67" t="s">
        <v>21689</v>
      </c>
      <c r="C570" s="68"/>
      <c r="D570" s="69"/>
      <c r="E570" s="70"/>
      <c r="F570" s="71"/>
      <c r="G570" s="39"/>
      <c r="H570" s="70"/>
      <c r="I570" s="70"/>
      <c r="J570" s="70"/>
      <c r="K570" s="70"/>
      <c r="L570" s="76"/>
      <c r="N570" s="70"/>
      <c r="O570" s="70"/>
      <c r="P570" s="70"/>
      <c r="Q570" s="64"/>
      <c r="R570" s="70"/>
      <c r="S570" s="70"/>
      <c r="T570" s="70"/>
      <c r="U570" s="70"/>
      <c r="V570" s="78"/>
      <c r="X570" s="70"/>
      <c r="Y570" s="70"/>
      <c r="Z570" s="70"/>
      <c r="AA570" s="79"/>
      <c r="AB570" s="80">
        <f t="shared" si="268"/>
        <v>0</v>
      </c>
    </row>
    <row r="571" spans="1:28" s="34" customFormat="1" x14ac:dyDescent="0.25">
      <c r="A571" s="72" t="s">
        <v>16273</v>
      </c>
      <c r="B571" s="73" t="s">
        <v>21690</v>
      </c>
      <c r="C571" s="74" t="s">
        <v>15679</v>
      </c>
      <c r="D571" s="75">
        <v>0</v>
      </c>
      <c r="E571" s="70">
        <v>177.45</v>
      </c>
      <c r="F571" s="76">
        <f>ROUND(D571*E571,2)</f>
        <v>0</v>
      </c>
      <c r="G571" s="77"/>
      <c r="H571" s="70">
        <f t="shared" ref="H571:I574" si="295">ROUND(N571+(N571*$H$2/100),2)</f>
        <v>86.69</v>
      </c>
      <c r="I571" s="70">
        <f t="shared" si="295"/>
        <v>90.76</v>
      </c>
      <c r="J571" s="70">
        <f>H571+I571</f>
        <v>177.45</v>
      </c>
      <c r="K571" s="70">
        <v>0</v>
      </c>
      <c r="L571" s="76">
        <f>SUM(J571:K571)</f>
        <v>177.45</v>
      </c>
      <c r="N571" s="70">
        <v>86.69</v>
      </c>
      <c r="O571" s="70">
        <v>90.759999999999991</v>
      </c>
      <c r="P571" s="70">
        <f>SUM(N571:O571)</f>
        <v>177.45</v>
      </c>
      <c r="Q571" s="64"/>
      <c r="R571" s="70">
        <f t="shared" ref="R571:S574" si="296">X571</f>
        <v>86.69</v>
      </c>
      <c r="S571" s="70">
        <f t="shared" si="296"/>
        <v>90.75</v>
      </c>
      <c r="T571" s="70">
        <f>R571+S571</f>
        <v>177.44</v>
      </c>
      <c r="U571" s="70">
        <f>ROUND(Z571*$H$2,2)/100</f>
        <v>0</v>
      </c>
      <c r="V571" s="78">
        <f>SUM(T571:U571)</f>
        <v>177.44</v>
      </c>
      <c r="X571" s="70">
        <v>86.69</v>
      </c>
      <c r="Y571" s="70">
        <v>90.75</v>
      </c>
      <c r="Z571" s="70">
        <v>177.44</v>
      </c>
      <c r="AA571" s="79"/>
      <c r="AB571" s="80">
        <f t="shared" si="268"/>
        <v>9.9999999999909051E-3</v>
      </c>
    </row>
    <row r="572" spans="1:28" s="34" customFormat="1" ht="33.75" x14ac:dyDescent="0.25">
      <c r="A572" s="72" t="s">
        <v>16274</v>
      </c>
      <c r="B572" s="73" t="s">
        <v>21691</v>
      </c>
      <c r="C572" s="74" t="s">
        <v>15679</v>
      </c>
      <c r="D572" s="75">
        <v>0</v>
      </c>
      <c r="E572" s="70">
        <v>345.24</v>
      </c>
      <c r="F572" s="76">
        <f>ROUND(D572*E572,2)</f>
        <v>0</v>
      </c>
      <c r="G572" s="77"/>
      <c r="H572" s="70">
        <f t="shared" si="295"/>
        <v>169.63</v>
      </c>
      <c r="I572" s="70">
        <f t="shared" si="295"/>
        <v>175.61</v>
      </c>
      <c r="J572" s="70">
        <f>H572+I572</f>
        <v>345.24</v>
      </c>
      <c r="K572" s="70">
        <v>0</v>
      </c>
      <c r="L572" s="76">
        <f>SUM(J572:K572)</f>
        <v>345.24</v>
      </c>
      <c r="N572" s="70">
        <v>169.63</v>
      </c>
      <c r="O572" s="70">
        <v>175.61</v>
      </c>
      <c r="P572" s="70">
        <f>SUM(N572:O572)</f>
        <v>345.24</v>
      </c>
      <c r="Q572" s="64"/>
      <c r="R572" s="70">
        <f t="shared" si="296"/>
        <v>169.63</v>
      </c>
      <c r="S572" s="70">
        <f t="shared" si="296"/>
        <v>175.6</v>
      </c>
      <c r="T572" s="70">
        <f>R572+S572</f>
        <v>345.23</v>
      </c>
      <c r="U572" s="70">
        <f>ROUND(Z572*$H$2,2)/100</f>
        <v>0</v>
      </c>
      <c r="V572" s="78">
        <f>SUM(T572:U572)</f>
        <v>345.23</v>
      </c>
      <c r="X572" s="70">
        <v>169.63</v>
      </c>
      <c r="Y572" s="70">
        <v>175.6</v>
      </c>
      <c r="Z572" s="70">
        <v>345.23</v>
      </c>
      <c r="AA572" s="79"/>
      <c r="AB572" s="80">
        <f t="shared" si="268"/>
        <v>9.9999999999909051E-3</v>
      </c>
    </row>
    <row r="573" spans="1:28" s="34" customFormat="1" ht="33.75" x14ac:dyDescent="0.25">
      <c r="A573" s="72" t="s">
        <v>16275</v>
      </c>
      <c r="B573" s="73" t="s">
        <v>21692</v>
      </c>
      <c r="C573" s="74" t="s">
        <v>15679</v>
      </c>
      <c r="D573" s="75">
        <v>0</v>
      </c>
      <c r="E573" s="70">
        <v>602.54999999999995</v>
      </c>
      <c r="F573" s="76">
        <f>ROUND(D573*E573,2)</f>
        <v>0</v>
      </c>
      <c r="G573" s="77"/>
      <c r="H573" s="70">
        <f t="shared" si="295"/>
        <v>520.9</v>
      </c>
      <c r="I573" s="70">
        <f t="shared" si="295"/>
        <v>81.650000000000006</v>
      </c>
      <c r="J573" s="70">
        <f>H573+I573</f>
        <v>602.54999999999995</v>
      </c>
      <c r="K573" s="70">
        <v>0</v>
      </c>
      <c r="L573" s="76">
        <f>SUM(J573:K573)</f>
        <v>602.54999999999995</v>
      </c>
      <c r="N573" s="70">
        <v>520.9</v>
      </c>
      <c r="O573" s="70">
        <v>81.650000000000006</v>
      </c>
      <c r="P573" s="70">
        <f>SUM(N573:O573)</f>
        <v>602.54999999999995</v>
      </c>
      <c r="Q573" s="64"/>
      <c r="R573" s="70">
        <f t="shared" si="296"/>
        <v>520.9</v>
      </c>
      <c r="S573" s="70">
        <f t="shared" si="296"/>
        <v>81.650000000000006</v>
      </c>
      <c r="T573" s="70">
        <f>R573+S573</f>
        <v>602.54999999999995</v>
      </c>
      <c r="U573" s="70">
        <f>ROUND(Z573*$H$2,2)/100</f>
        <v>0</v>
      </c>
      <c r="V573" s="78">
        <f>SUM(T573:U573)</f>
        <v>602.54999999999995</v>
      </c>
      <c r="X573" s="70">
        <v>520.9</v>
      </c>
      <c r="Y573" s="70">
        <v>81.650000000000006</v>
      </c>
      <c r="Z573" s="70">
        <v>602.54999999999995</v>
      </c>
      <c r="AA573" s="79"/>
      <c r="AB573" s="80">
        <f t="shared" si="268"/>
        <v>0</v>
      </c>
    </row>
    <row r="574" spans="1:28" s="34" customFormat="1" x14ac:dyDescent="0.25">
      <c r="A574" s="72" t="s">
        <v>16276</v>
      </c>
      <c r="B574" s="73" t="s">
        <v>16278</v>
      </c>
      <c r="C574" s="74" t="s">
        <v>15679</v>
      </c>
      <c r="D574" s="75">
        <v>0</v>
      </c>
      <c r="E574" s="70">
        <v>504.22</v>
      </c>
      <c r="F574" s="76">
        <f>ROUND(D574*E574,2)</f>
        <v>0</v>
      </c>
      <c r="G574" s="77"/>
      <c r="H574" s="70">
        <f t="shared" si="295"/>
        <v>403.94</v>
      </c>
      <c r="I574" s="70">
        <f t="shared" si="295"/>
        <v>100.28</v>
      </c>
      <c r="J574" s="70">
        <f>H574+I574</f>
        <v>504.22</v>
      </c>
      <c r="K574" s="70">
        <v>0</v>
      </c>
      <c r="L574" s="76">
        <f>SUM(J574:K574)</f>
        <v>504.22</v>
      </c>
      <c r="N574" s="70">
        <v>403.94</v>
      </c>
      <c r="O574" s="70">
        <v>100.28</v>
      </c>
      <c r="P574" s="70">
        <f>SUM(N574:O574)</f>
        <v>504.22</v>
      </c>
      <c r="Q574" s="64"/>
      <c r="R574" s="70">
        <f t="shared" si="296"/>
        <v>403.94</v>
      </c>
      <c r="S574" s="70">
        <f t="shared" si="296"/>
        <v>100.28</v>
      </c>
      <c r="T574" s="70">
        <f>R574+S574</f>
        <v>504.22</v>
      </c>
      <c r="U574" s="70">
        <f>ROUND(Z574*$H$2,2)/100</f>
        <v>0</v>
      </c>
      <c r="V574" s="78">
        <f>SUM(T574:U574)</f>
        <v>504.22</v>
      </c>
      <c r="X574" s="70">
        <v>403.94</v>
      </c>
      <c r="Y574" s="70">
        <v>100.28</v>
      </c>
      <c r="Z574" s="70">
        <v>504.22</v>
      </c>
      <c r="AA574" s="79"/>
      <c r="AB574" s="80">
        <f t="shared" si="268"/>
        <v>0</v>
      </c>
    </row>
    <row r="575" spans="1:28" x14ac:dyDescent="0.25">
      <c r="A575" s="66" t="s">
        <v>16277</v>
      </c>
      <c r="B575" s="67" t="s">
        <v>21693</v>
      </c>
      <c r="C575" s="68"/>
      <c r="D575" s="69"/>
      <c r="E575" s="70"/>
      <c r="F575" s="71"/>
      <c r="H575" s="70"/>
      <c r="I575" s="70"/>
      <c r="J575" s="70"/>
      <c r="K575" s="70"/>
      <c r="L575" s="76"/>
      <c r="N575" s="70"/>
      <c r="O575" s="70"/>
      <c r="P575" s="70"/>
      <c r="Q575" s="64"/>
      <c r="R575" s="70"/>
      <c r="S575" s="70"/>
      <c r="T575" s="70"/>
      <c r="U575" s="70"/>
      <c r="V575" s="78"/>
      <c r="X575" s="70"/>
      <c r="Y575" s="70"/>
      <c r="Z575" s="70"/>
      <c r="AA575" s="79"/>
      <c r="AB575" s="80">
        <f t="shared" si="268"/>
        <v>0</v>
      </c>
    </row>
    <row r="576" spans="1:28" x14ac:dyDescent="0.25">
      <c r="A576" s="66" t="s">
        <v>16279</v>
      </c>
      <c r="B576" s="67" t="s">
        <v>21694</v>
      </c>
      <c r="C576" s="68"/>
      <c r="D576" s="69"/>
      <c r="E576" s="70"/>
      <c r="F576" s="71"/>
      <c r="H576" s="70"/>
      <c r="I576" s="70"/>
      <c r="J576" s="70"/>
      <c r="K576" s="70"/>
      <c r="L576" s="76"/>
      <c r="N576" s="70"/>
      <c r="O576" s="70"/>
      <c r="P576" s="70"/>
      <c r="Q576" s="64"/>
      <c r="R576" s="70"/>
      <c r="S576" s="70"/>
      <c r="T576" s="70"/>
      <c r="U576" s="70"/>
      <c r="V576" s="78"/>
      <c r="X576" s="70"/>
      <c r="Y576" s="70"/>
      <c r="Z576" s="70"/>
      <c r="AA576" s="79"/>
      <c r="AB576" s="80">
        <f t="shared" si="268"/>
        <v>0</v>
      </c>
    </row>
    <row r="577" spans="1:28" x14ac:dyDescent="0.25">
      <c r="A577" s="72" t="s">
        <v>16280</v>
      </c>
      <c r="B577" s="73" t="s">
        <v>21695</v>
      </c>
      <c r="C577" s="74" t="s">
        <v>15719</v>
      </c>
      <c r="D577" s="75">
        <v>0</v>
      </c>
      <c r="E577" s="70">
        <v>60.949999999999996</v>
      </c>
      <c r="F577" s="76">
        <f>ROUND(D577*E577,2)</f>
        <v>0</v>
      </c>
      <c r="G577" s="77"/>
      <c r="H577" s="70">
        <f t="shared" ref="H577:I581" si="297">ROUND(N577+(N577*$H$2/100),2)</f>
        <v>21.63</v>
      </c>
      <c r="I577" s="70">
        <f t="shared" si="297"/>
        <v>39.32</v>
      </c>
      <c r="J577" s="70">
        <f>H577+I577</f>
        <v>60.95</v>
      </c>
      <c r="K577" s="70">
        <v>0</v>
      </c>
      <c r="L577" s="76">
        <f>SUM(J577:K577)</f>
        <v>60.95</v>
      </c>
      <c r="N577" s="70">
        <v>21.63</v>
      </c>
      <c r="O577" s="70">
        <v>39.32</v>
      </c>
      <c r="P577" s="70">
        <f>SUM(N577:O577)</f>
        <v>60.95</v>
      </c>
      <c r="Q577" s="64"/>
      <c r="R577" s="70">
        <f t="shared" ref="R577:S581" si="298">X577</f>
        <v>21.63</v>
      </c>
      <c r="S577" s="70">
        <f t="shared" si="298"/>
        <v>39.32</v>
      </c>
      <c r="T577" s="70">
        <f>R577+S577</f>
        <v>60.95</v>
      </c>
      <c r="U577" s="70">
        <f>ROUND(Z577*$H$2,2)/100</f>
        <v>0</v>
      </c>
      <c r="V577" s="78">
        <f>SUM(T577:U577)</f>
        <v>60.95</v>
      </c>
      <c r="X577" s="70">
        <v>21.63</v>
      </c>
      <c r="Y577" s="70">
        <v>39.32</v>
      </c>
      <c r="Z577" s="70">
        <v>60.95</v>
      </c>
      <c r="AA577" s="79"/>
      <c r="AB577" s="80">
        <f t="shared" si="268"/>
        <v>0</v>
      </c>
    </row>
    <row r="578" spans="1:28" x14ac:dyDescent="0.25">
      <c r="A578" s="72" t="s">
        <v>16281</v>
      </c>
      <c r="B578" s="73" t="s">
        <v>21696</v>
      </c>
      <c r="C578" s="74" t="s">
        <v>15719</v>
      </c>
      <c r="D578" s="75">
        <v>0</v>
      </c>
      <c r="E578" s="70">
        <v>139.34000000000003</v>
      </c>
      <c r="F578" s="76">
        <f>ROUND(D578*E578,2)</f>
        <v>0</v>
      </c>
      <c r="G578" s="77"/>
      <c r="H578" s="70">
        <f t="shared" si="297"/>
        <v>93.95</v>
      </c>
      <c r="I578" s="70">
        <f t="shared" si="297"/>
        <v>45.39</v>
      </c>
      <c r="J578" s="70">
        <f>H578+I578</f>
        <v>139.34</v>
      </c>
      <c r="K578" s="70">
        <v>0</v>
      </c>
      <c r="L578" s="76">
        <f>SUM(J578:K578)</f>
        <v>139.34</v>
      </c>
      <c r="N578" s="70">
        <v>93.950000000000017</v>
      </c>
      <c r="O578" s="70">
        <v>45.39</v>
      </c>
      <c r="P578" s="70">
        <f>SUM(N578:O578)</f>
        <v>139.34000000000003</v>
      </c>
      <c r="Q578" s="64"/>
      <c r="R578" s="70">
        <f t="shared" si="298"/>
        <v>93.95</v>
      </c>
      <c r="S578" s="70">
        <f t="shared" si="298"/>
        <v>45.39</v>
      </c>
      <c r="T578" s="70">
        <f>R578+S578</f>
        <v>139.34</v>
      </c>
      <c r="U578" s="70">
        <f>ROUND(Z578*$H$2,2)/100</f>
        <v>0</v>
      </c>
      <c r="V578" s="78">
        <f>SUM(T578:U578)</f>
        <v>139.34</v>
      </c>
      <c r="X578" s="70">
        <v>93.95</v>
      </c>
      <c r="Y578" s="70">
        <v>45.39</v>
      </c>
      <c r="Z578" s="70">
        <v>139.34</v>
      </c>
      <c r="AA578" s="79"/>
      <c r="AB578" s="80">
        <f t="shared" si="268"/>
        <v>0</v>
      </c>
    </row>
    <row r="579" spans="1:28" ht="22.5" x14ac:dyDescent="0.25">
      <c r="A579" s="72" t="s">
        <v>16282</v>
      </c>
      <c r="B579" s="73" t="s">
        <v>21697</v>
      </c>
      <c r="C579" s="74" t="s">
        <v>15719</v>
      </c>
      <c r="D579" s="75">
        <v>0</v>
      </c>
      <c r="E579" s="70">
        <v>67.06</v>
      </c>
      <c r="F579" s="76">
        <f>ROUND(D579*E579,2)</f>
        <v>0</v>
      </c>
      <c r="G579" s="77"/>
      <c r="H579" s="70">
        <f t="shared" si="297"/>
        <v>30.76</v>
      </c>
      <c r="I579" s="70">
        <f t="shared" si="297"/>
        <v>36.299999999999997</v>
      </c>
      <c r="J579" s="70">
        <f>H579+I579</f>
        <v>67.06</v>
      </c>
      <c r="K579" s="70">
        <v>0</v>
      </c>
      <c r="L579" s="76">
        <f>SUM(J579:K579)</f>
        <v>67.06</v>
      </c>
      <c r="N579" s="70">
        <v>30.76</v>
      </c>
      <c r="O579" s="70">
        <v>36.299999999999997</v>
      </c>
      <c r="P579" s="70">
        <f>SUM(N579:O579)</f>
        <v>67.06</v>
      </c>
      <c r="Q579" s="64"/>
      <c r="R579" s="70">
        <f t="shared" si="298"/>
        <v>30.76</v>
      </c>
      <c r="S579" s="70">
        <f t="shared" si="298"/>
        <v>36.299999999999997</v>
      </c>
      <c r="T579" s="70">
        <f>R579+S579</f>
        <v>67.06</v>
      </c>
      <c r="U579" s="70">
        <f>ROUND(Z579*$H$2,2)/100</f>
        <v>0</v>
      </c>
      <c r="V579" s="78">
        <f>SUM(T579:U579)</f>
        <v>67.06</v>
      </c>
      <c r="X579" s="70">
        <v>30.76</v>
      </c>
      <c r="Y579" s="70">
        <v>36.299999999999997</v>
      </c>
      <c r="Z579" s="70">
        <v>67.06</v>
      </c>
      <c r="AA579" s="79"/>
      <c r="AB579" s="80">
        <f t="shared" si="268"/>
        <v>0</v>
      </c>
    </row>
    <row r="580" spans="1:28" ht="22.5" x14ac:dyDescent="0.25">
      <c r="A580" s="72" t="s">
        <v>16283</v>
      </c>
      <c r="B580" s="73" t="s">
        <v>21698</v>
      </c>
      <c r="C580" s="74" t="s">
        <v>15719</v>
      </c>
      <c r="D580" s="75">
        <v>0</v>
      </c>
      <c r="E580" s="70">
        <v>4.66</v>
      </c>
      <c r="F580" s="76">
        <f>ROUND(D580*E580,2)</f>
        <v>0</v>
      </c>
      <c r="G580" s="77"/>
      <c r="H580" s="70">
        <f t="shared" si="297"/>
        <v>0</v>
      </c>
      <c r="I580" s="70">
        <f t="shared" si="297"/>
        <v>4.66</v>
      </c>
      <c r="J580" s="70">
        <f>H580+I580</f>
        <v>4.66</v>
      </c>
      <c r="K580" s="70">
        <v>0</v>
      </c>
      <c r="L580" s="76">
        <f>SUM(J580:K580)</f>
        <v>4.66</v>
      </c>
      <c r="N580" s="70">
        <v>0</v>
      </c>
      <c r="O580" s="70">
        <v>4.66</v>
      </c>
      <c r="P580" s="70">
        <f>SUM(N580:O580)</f>
        <v>4.66</v>
      </c>
      <c r="Q580" s="64"/>
      <c r="R580" s="70">
        <f t="shared" si="298"/>
        <v>0</v>
      </c>
      <c r="S580" s="70">
        <f t="shared" si="298"/>
        <v>4.66</v>
      </c>
      <c r="T580" s="70">
        <f>R580+S580</f>
        <v>4.66</v>
      </c>
      <c r="U580" s="70">
        <f>ROUND(Z580*$H$2,2)/100</f>
        <v>0</v>
      </c>
      <c r="V580" s="78">
        <f>SUM(T580:U580)</f>
        <v>4.66</v>
      </c>
      <c r="X580" s="70">
        <v>0</v>
      </c>
      <c r="Y580" s="70">
        <v>4.66</v>
      </c>
      <c r="Z580" s="70">
        <v>4.66</v>
      </c>
      <c r="AA580" s="79"/>
      <c r="AB580" s="80">
        <f t="shared" si="268"/>
        <v>0</v>
      </c>
    </row>
    <row r="581" spans="1:28" s="34" customFormat="1" x14ac:dyDescent="0.25">
      <c r="A581" s="72" t="s">
        <v>16284</v>
      </c>
      <c r="B581" s="73" t="s">
        <v>21699</v>
      </c>
      <c r="C581" s="74" t="s">
        <v>15719</v>
      </c>
      <c r="D581" s="75">
        <v>0</v>
      </c>
      <c r="E581" s="70">
        <v>5.53</v>
      </c>
      <c r="F581" s="76">
        <f>ROUND(D581*E581,2)</f>
        <v>0</v>
      </c>
      <c r="G581" s="77"/>
      <c r="H581" s="70">
        <f t="shared" si="297"/>
        <v>0</v>
      </c>
      <c r="I581" s="70">
        <f t="shared" si="297"/>
        <v>5.53</v>
      </c>
      <c r="J581" s="70">
        <f>H581+I581</f>
        <v>5.53</v>
      </c>
      <c r="K581" s="70">
        <v>0</v>
      </c>
      <c r="L581" s="76">
        <f>SUM(J581:K581)</f>
        <v>5.53</v>
      </c>
      <c r="N581" s="70">
        <v>0</v>
      </c>
      <c r="O581" s="70">
        <v>5.53</v>
      </c>
      <c r="P581" s="70">
        <f>SUM(N581:O581)</f>
        <v>5.53</v>
      </c>
      <c r="Q581" s="64"/>
      <c r="R581" s="70">
        <f t="shared" si="298"/>
        <v>0</v>
      </c>
      <c r="S581" s="70">
        <f t="shared" si="298"/>
        <v>5.54</v>
      </c>
      <c r="T581" s="70">
        <f>R581+S581</f>
        <v>5.54</v>
      </c>
      <c r="U581" s="70">
        <f>ROUND(Z581*$H$2,2)/100</f>
        <v>0</v>
      </c>
      <c r="V581" s="78">
        <f>SUM(T581:U581)</f>
        <v>5.54</v>
      </c>
      <c r="X581" s="70">
        <v>0</v>
      </c>
      <c r="Y581" s="70">
        <v>5.54</v>
      </c>
      <c r="Z581" s="70">
        <v>5.54</v>
      </c>
      <c r="AA581" s="79"/>
      <c r="AB581" s="80">
        <f t="shared" si="268"/>
        <v>-9.9999999999997868E-3</v>
      </c>
    </row>
    <row r="582" spans="1:28" s="34" customFormat="1" ht="22.5" x14ac:dyDescent="0.25">
      <c r="A582" s="66" t="s">
        <v>16285</v>
      </c>
      <c r="B582" s="67" t="s">
        <v>21700</v>
      </c>
      <c r="C582" s="68"/>
      <c r="D582" s="69"/>
      <c r="E582" s="70"/>
      <c r="F582" s="71"/>
      <c r="G582" s="39"/>
      <c r="H582" s="70"/>
      <c r="I582" s="70"/>
      <c r="J582" s="70"/>
      <c r="K582" s="70"/>
      <c r="L582" s="76"/>
      <c r="N582" s="70"/>
      <c r="O582" s="70"/>
      <c r="P582" s="70"/>
      <c r="Q582" s="64"/>
      <c r="R582" s="70"/>
      <c r="S582" s="70"/>
      <c r="T582" s="70"/>
      <c r="U582" s="70"/>
      <c r="V582" s="78"/>
      <c r="X582" s="70"/>
      <c r="Y582" s="70"/>
      <c r="Z582" s="70"/>
      <c r="AA582" s="79"/>
      <c r="AB582" s="80">
        <f t="shared" si="268"/>
        <v>0</v>
      </c>
    </row>
    <row r="583" spans="1:28" s="34" customFormat="1" x14ac:dyDescent="0.25">
      <c r="A583" s="72" t="s">
        <v>16286</v>
      </c>
      <c r="B583" s="73" t="s">
        <v>21701</v>
      </c>
      <c r="C583" s="74" t="s">
        <v>15719</v>
      </c>
      <c r="D583" s="75">
        <v>0</v>
      </c>
      <c r="E583" s="70">
        <v>109.47000000000001</v>
      </c>
      <c r="F583" s="76">
        <f t="shared" ref="F583:F591" si="299">ROUND(D583*E583,2)</f>
        <v>0</v>
      </c>
      <c r="G583" s="77"/>
      <c r="H583" s="70">
        <f t="shared" ref="H583:I591" si="300">ROUND(N583+(N583*$H$2/100),2)</f>
        <v>67.12</v>
      </c>
      <c r="I583" s="70">
        <f t="shared" si="300"/>
        <v>42.35</v>
      </c>
      <c r="J583" s="70">
        <f t="shared" ref="J583:J591" si="301">H583+I583</f>
        <v>109.47</v>
      </c>
      <c r="K583" s="70">
        <v>0</v>
      </c>
      <c r="L583" s="76">
        <f t="shared" ref="L583:L591" si="302">SUM(J583:K583)</f>
        <v>109.47</v>
      </c>
      <c r="N583" s="70">
        <v>67.12</v>
      </c>
      <c r="O583" s="70">
        <v>42.35</v>
      </c>
      <c r="P583" s="70">
        <f t="shared" ref="P583:P591" si="303">SUM(N583:O583)</f>
        <v>109.47</v>
      </c>
      <c r="Q583" s="64"/>
      <c r="R583" s="70">
        <f t="shared" ref="R583:S591" si="304">X583</f>
        <v>67.12</v>
      </c>
      <c r="S583" s="70">
        <f t="shared" si="304"/>
        <v>42.35</v>
      </c>
      <c r="T583" s="70">
        <f t="shared" ref="T583:T591" si="305">R583+S583</f>
        <v>109.47</v>
      </c>
      <c r="U583" s="70">
        <f t="shared" ref="U583:U591" si="306">ROUND(Z583*$H$2,2)/100</f>
        <v>0</v>
      </c>
      <c r="V583" s="78">
        <f t="shared" ref="V583:V591" si="307">SUM(T583:U583)</f>
        <v>109.47</v>
      </c>
      <c r="X583" s="70">
        <v>67.12</v>
      </c>
      <c r="Y583" s="70">
        <v>42.35</v>
      </c>
      <c r="Z583" s="70">
        <v>109.47</v>
      </c>
      <c r="AA583" s="79"/>
      <c r="AB583" s="80">
        <f t="shared" si="268"/>
        <v>0</v>
      </c>
    </row>
    <row r="584" spans="1:28" s="34" customFormat="1" x14ac:dyDescent="0.25">
      <c r="A584" s="72" t="s">
        <v>16287</v>
      </c>
      <c r="B584" s="73" t="s">
        <v>21702</v>
      </c>
      <c r="C584" s="74" t="s">
        <v>15719</v>
      </c>
      <c r="D584" s="75">
        <v>0</v>
      </c>
      <c r="E584" s="70">
        <v>112.95000000000002</v>
      </c>
      <c r="F584" s="76">
        <f t="shared" si="299"/>
        <v>0</v>
      </c>
      <c r="G584" s="77"/>
      <c r="H584" s="70">
        <f t="shared" si="300"/>
        <v>70.599999999999994</v>
      </c>
      <c r="I584" s="70">
        <f t="shared" si="300"/>
        <v>42.35</v>
      </c>
      <c r="J584" s="70">
        <f t="shared" si="301"/>
        <v>112.94999999999999</v>
      </c>
      <c r="K584" s="70">
        <v>0</v>
      </c>
      <c r="L584" s="76">
        <f t="shared" si="302"/>
        <v>112.94999999999999</v>
      </c>
      <c r="N584" s="70">
        <v>70.600000000000009</v>
      </c>
      <c r="O584" s="70">
        <v>42.35</v>
      </c>
      <c r="P584" s="70">
        <f t="shared" si="303"/>
        <v>112.95000000000002</v>
      </c>
      <c r="Q584" s="64"/>
      <c r="R584" s="70">
        <f t="shared" si="304"/>
        <v>70.599999999999994</v>
      </c>
      <c r="S584" s="70">
        <f t="shared" si="304"/>
        <v>42.35</v>
      </c>
      <c r="T584" s="70">
        <f t="shared" si="305"/>
        <v>112.94999999999999</v>
      </c>
      <c r="U584" s="70">
        <f t="shared" si="306"/>
        <v>0</v>
      </c>
      <c r="V584" s="78">
        <f t="shared" si="307"/>
        <v>112.94999999999999</v>
      </c>
      <c r="X584" s="70">
        <v>70.599999999999994</v>
      </c>
      <c r="Y584" s="70">
        <v>42.35</v>
      </c>
      <c r="Z584" s="70">
        <v>112.95</v>
      </c>
      <c r="AA584" s="79"/>
      <c r="AB584" s="80">
        <f t="shared" si="268"/>
        <v>0</v>
      </c>
    </row>
    <row r="585" spans="1:28" s="34" customFormat="1" ht="22.5" x14ac:dyDescent="0.25">
      <c r="A585" s="72" t="s">
        <v>16288</v>
      </c>
      <c r="B585" s="73" t="s">
        <v>21703</v>
      </c>
      <c r="C585" s="74" t="s">
        <v>15719</v>
      </c>
      <c r="D585" s="75">
        <v>0</v>
      </c>
      <c r="E585" s="70">
        <v>139.17999999999998</v>
      </c>
      <c r="F585" s="76">
        <f t="shared" si="299"/>
        <v>0</v>
      </c>
      <c r="G585" s="77"/>
      <c r="H585" s="70">
        <f t="shared" si="300"/>
        <v>63.54</v>
      </c>
      <c r="I585" s="70">
        <f t="shared" si="300"/>
        <v>75.64</v>
      </c>
      <c r="J585" s="70">
        <f t="shared" si="301"/>
        <v>139.18</v>
      </c>
      <c r="K585" s="70">
        <v>0</v>
      </c>
      <c r="L585" s="76">
        <f t="shared" si="302"/>
        <v>139.18</v>
      </c>
      <c r="N585" s="70">
        <v>63.539999999999992</v>
      </c>
      <c r="O585" s="70">
        <v>75.639999999999986</v>
      </c>
      <c r="P585" s="70">
        <f t="shared" si="303"/>
        <v>139.17999999999998</v>
      </c>
      <c r="Q585" s="64"/>
      <c r="R585" s="70">
        <f t="shared" si="304"/>
        <v>63.54</v>
      </c>
      <c r="S585" s="70">
        <f t="shared" si="304"/>
        <v>75.64</v>
      </c>
      <c r="T585" s="70">
        <f t="shared" si="305"/>
        <v>139.18</v>
      </c>
      <c r="U585" s="70">
        <f t="shared" si="306"/>
        <v>0</v>
      </c>
      <c r="V585" s="78">
        <f t="shared" si="307"/>
        <v>139.18</v>
      </c>
      <c r="X585" s="70">
        <v>63.54</v>
      </c>
      <c r="Y585" s="70">
        <v>75.64</v>
      </c>
      <c r="Z585" s="70">
        <v>139.18</v>
      </c>
      <c r="AA585" s="79"/>
      <c r="AB585" s="80">
        <f t="shared" si="268"/>
        <v>0</v>
      </c>
    </row>
    <row r="586" spans="1:28" s="34" customFormat="1" x14ac:dyDescent="0.25">
      <c r="A586" s="72" t="s">
        <v>16289</v>
      </c>
      <c r="B586" s="73" t="s">
        <v>21704</v>
      </c>
      <c r="C586" s="74" t="s">
        <v>15719</v>
      </c>
      <c r="D586" s="75">
        <v>0</v>
      </c>
      <c r="E586" s="70">
        <v>81.14</v>
      </c>
      <c r="F586" s="76">
        <f t="shared" si="299"/>
        <v>0</v>
      </c>
      <c r="G586" s="77"/>
      <c r="H586" s="70">
        <f t="shared" si="300"/>
        <v>40.29</v>
      </c>
      <c r="I586" s="70">
        <f t="shared" si="300"/>
        <v>40.85</v>
      </c>
      <c r="J586" s="70">
        <f t="shared" si="301"/>
        <v>81.14</v>
      </c>
      <c r="K586" s="70">
        <v>0</v>
      </c>
      <c r="L586" s="76">
        <f t="shared" si="302"/>
        <v>81.14</v>
      </c>
      <c r="N586" s="70">
        <v>40.29</v>
      </c>
      <c r="O586" s="70">
        <v>40.85</v>
      </c>
      <c r="P586" s="70">
        <f t="shared" si="303"/>
        <v>81.14</v>
      </c>
      <c r="Q586" s="64"/>
      <c r="R586" s="70">
        <f t="shared" si="304"/>
        <v>40.29</v>
      </c>
      <c r="S586" s="70">
        <f t="shared" si="304"/>
        <v>40.840000000000003</v>
      </c>
      <c r="T586" s="70">
        <f t="shared" si="305"/>
        <v>81.13</v>
      </c>
      <c r="U586" s="70">
        <f t="shared" si="306"/>
        <v>0</v>
      </c>
      <c r="V586" s="78">
        <f t="shared" si="307"/>
        <v>81.13</v>
      </c>
      <c r="X586" s="70">
        <v>40.29</v>
      </c>
      <c r="Y586" s="70">
        <v>40.840000000000003</v>
      </c>
      <c r="Z586" s="70">
        <v>81.13</v>
      </c>
      <c r="AA586" s="79"/>
      <c r="AB586" s="80">
        <f t="shared" ref="AB586:AB649" si="308">P586-Z586</f>
        <v>1.0000000000005116E-2</v>
      </c>
    </row>
    <row r="587" spans="1:28" s="34" customFormat="1" x14ac:dyDescent="0.25">
      <c r="A587" s="72" t="s">
        <v>16290</v>
      </c>
      <c r="B587" s="73" t="s">
        <v>21705</v>
      </c>
      <c r="C587" s="74" t="s">
        <v>15719</v>
      </c>
      <c r="D587" s="75">
        <v>0</v>
      </c>
      <c r="E587" s="70">
        <v>55.800000000000004</v>
      </c>
      <c r="F587" s="76">
        <f t="shared" si="299"/>
        <v>0</v>
      </c>
      <c r="G587" s="77"/>
      <c r="H587" s="70">
        <f t="shared" si="300"/>
        <v>22.51</v>
      </c>
      <c r="I587" s="70">
        <f t="shared" si="300"/>
        <v>33.29</v>
      </c>
      <c r="J587" s="70">
        <f t="shared" si="301"/>
        <v>55.8</v>
      </c>
      <c r="K587" s="70">
        <v>0</v>
      </c>
      <c r="L587" s="76">
        <f t="shared" si="302"/>
        <v>55.8</v>
      </c>
      <c r="N587" s="70">
        <v>22.509999999999998</v>
      </c>
      <c r="O587" s="70">
        <v>33.290000000000006</v>
      </c>
      <c r="P587" s="70">
        <f t="shared" si="303"/>
        <v>55.800000000000004</v>
      </c>
      <c r="Q587" s="64"/>
      <c r="R587" s="70">
        <f t="shared" si="304"/>
        <v>22.51</v>
      </c>
      <c r="S587" s="70">
        <f t="shared" si="304"/>
        <v>33.28</v>
      </c>
      <c r="T587" s="70">
        <f t="shared" si="305"/>
        <v>55.790000000000006</v>
      </c>
      <c r="U587" s="70">
        <f t="shared" si="306"/>
        <v>0</v>
      </c>
      <c r="V587" s="78">
        <f t="shared" si="307"/>
        <v>55.790000000000006</v>
      </c>
      <c r="X587" s="70">
        <v>22.51</v>
      </c>
      <c r="Y587" s="70">
        <v>33.28</v>
      </c>
      <c r="Z587" s="70">
        <v>55.79</v>
      </c>
      <c r="AA587" s="79"/>
      <c r="AB587" s="80">
        <f t="shared" si="308"/>
        <v>1.0000000000005116E-2</v>
      </c>
    </row>
    <row r="588" spans="1:28" s="34" customFormat="1" ht="22.5" x14ac:dyDescent="0.25">
      <c r="A588" s="72" t="s">
        <v>16291</v>
      </c>
      <c r="B588" s="73" t="s">
        <v>21706</v>
      </c>
      <c r="C588" s="74" t="s">
        <v>15719</v>
      </c>
      <c r="D588" s="75">
        <v>0</v>
      </c>
      <c r="E588" s="70">
        <v>121.80999999999999</v>
      </c>
      <c r="F588" s="76">
        <f t="shared" si="299"/>
        <v>0</v>
      </c>
      <c r="H588" s="70">
        <f t="shared" si="300"/>
        <v>55.61</v>
      </c>
      <c r="I588" s="70">
        <f t="shared" si="300"/>
        <v>66.2</v>
      </c>
      <c r="J588" s="70">
        <f t="shared" si="301"/>
        <v>121.81</v>
      </c>
      <c r="K588" s="70">
        <v>0</v>
      </c>
      <c r="L588" s="76">
        <f t="shared" si="302"/>
        <v>121.81</v>
      </c>
      <c r="N588" s="70">
        <v>55.61</v>
      </c>
      <c r="O588" s="70">
        <v>66.199999999999989</v>
      </c>
      <c r="P588" s="70">
        <f t="shared" si="303"/>
        <v>121.80999999999999</v>
      </c>
      <c r="Q588" s="64"/>
      <c r="R588" s="70">
        <f t="shared" si="304"/>
        <v>55.61</v>
      </c>
      <c r="S588" s="70">
        <f t="shared" si="304"/>
        <v>66.180000000000007</v>
      </c>
      <c r="T588" s="70">
        <f t="shared" si="305"/>
        <v>121.79</v>
      </c>
      <c r="U588" s="70">
        <f t="shared" si="306"/>
        <v>0</v>
      </c>
      <c r="V588" s="78">
        <f t="shared" si="307"/>
        <v>121.79</v>
      </c>
      <c r="X588" s="70">
        <v>55.61</v>
      </c>
      <c r="Y588" s="70">
        <v>66.180000000000007</v>
      </c>
      <c r="Z588" s="70">
        <v>121.79</v>
      </c>
      <c r="AB588" s="80">
        <f t="shared" si="308"/>
        <v>1.999999999998181E-2</v>
      </c>
    </row>
    <row r="589" spans="1:28" s="34" customFormat="1" ht="22.5" x14ac:dyDescent="0.25">
      <c r="A589" s="72" t="s">
        <v>16292</v>
      </c>
      <c r="B589" s="73" t="s">
        <v>21707</v>
      </c>
      <c r="C589" s="74" t="s">
        <v>15719</v>
      </c>
      <c r="D589" s="75">
        <v>0</v>
      </c>
      <c r="E589" s="70">
        <v>74.14</v>
      </c>
      <c r="F589" s="76">
        <f t="shared" si="299"/>
        <v>0</v>
      </c>
      <c r="H589" s="70">
        <f t="shared" si="300"/>
        <v>48.09</v>
      </c>
      <c r="I589" s="70">
        <f t="shared" si="300"/>
        <v>26.05</v>
      </c>
      <c r="J589" s="70">
        <f t="shared" si="301"/>
        <v>74.14</v>
      </c>
      <c r="K589" s="70">
        <v>0</v>
      </c>
      <c r="L589" s="76">
        <f t="shared" si="302"/>
        <v>74.14</v>
      </c>
      <c r="N589" s="70">
        <v>48.09</v>
      </c>
      <c r="O589" s="70">
        <v>26.05</v>
      </c>
      <c r="P589" s="70">
        <f t="shared" si="303"/>
        <v>74.14</v>
      </c>
      <c r="Q589" s="64"/>
      <c r="R589" s="70">
        <f t="shared" si="304"/>
        <v>48.09</v>
      </c>
      <c r="S589" s="70">
        <f t="shared" si="304"/>
        <v>26.05</v>
      </c>
      <c r="T589" s="70">
        <f t="shared" si="305"/>
        <v>74.14</v>
      </c>
      <c r="U589" s="70">
        <f t="shared" si="306"/>
        <v>0</v>
      </c>
      <c r="V589" s="78">
        <f t="shared" si="307"/>
        <v>74.14</v>
      </c>
      <c r="X589" s="70">
        <v>48.09</v>
      </c>
      <c r="Y589" s="70">
        <v>26.05</v>
      </c>
      <c r="Z589" s="70">
        <v>74.14</v>
      </c>
      <c r="AB589" s="80">
        <f t="shared" si="308"/>
        <v>0</v>
      </c>
    </row>
    <row r="590" spans="1:28" ht="22.5" x14ac:dyDescent="0.25">
      <c r="A590" s="72" t="s">
        <v>16293</v>
      </c>
      <c r="B590" s="73" t="s">
        <v>21708</v>
      </c>
      <c r="C590" s="74" t="s">
        <v>15719</v>
      </c>
      <c r="D590" s="75">
        <v>0</v>
      </c>
      <c r="E590" s="70">
        <v>94.53</v>
      </c>
      <c r="F590" s="76">
        <f t="shared" si="299"/>
        <v>0</v>
      </c>
      <c r="G590" s="34"/>
      <c r="H590" s="70">
        <f t="shared" si="300"/>
        <v>48.09</v>
      </c>
      <c r="I590" s="70">
        <f t="shared" si="300"/>
        <v>46.44</v>
      </c>
      <c r="J590" s="70">
        <f t="shared" si="301"/>
        <v>94.53</v>
      </c>
      <c r="K590" s="70">
        <v>0</v>
      </c>
      <c r="L590" s="76">
        <f t="shared" si="302"/>
        <v>94.53</v>
      </c>
      <c r="N590" s="70">
        <v>48.09</v>
      </c>
      <c r="O590" s="70">
        <v>46.44</v>
      </c>
      <c r="P590" s="70">
        <f t="shared" si="303"/>
        <v>94.53</v>
      </c>
      <c r="Q590" s="64"/>
      <c r="R590" s="70">
        <f t="shared" si="304"/>
        <v>48.09</v>
      </c>
      <c r="S590" s="70">
        <f t="shared" si="304"/>
        <v>46.44</v>
      </c>
      <c r="T590" s="70">
        <f t="shared" si="305"/>
        <v>94.53</v>
      </c>
      <c r="U590" s="70">
        <f t="shared" si="306"/>
        <v>0</v>
      </c>
      <c r="V590" s="78">
        <f t="shared" si="307"/>
        <v>94.53</v>
      </c>
      <c r="X590" s="70">
        <v>48.09</v>
      </c>
      <c r="Y590" s="70">
        <v>46.44</v>
      </c>
      <c r="Z590" s="70">
        <v>94.53</v>
      </c>
      <c r="AB590" s="80">
        <f t="shared" si="308"/>
        <v>0</v>
      </c>
    </row>
    <row r="591" spans="1:28" x14ac:dyDescent="0.25">
      <c r="A591" s="72" t="s">
        <v>16294</v>
      </c>
      <c r="B591" s="73" t="s">
        <v>21709</v>
      </c>
      <c r="C591" s="74" t="s">
        <v>15719</v>
      </c>
      <c r="D591" s="75">
        <v>0</v>
      </c>
      <c r="E591" s="70">
        <v>110.11999999999999</v>
      </c>
      <c r="F591" s="76">
        <f t="shared" si="299"/>
        <v>0</v>
      </c>
      <c r="G591" s="34"/>
      <c r="H591" s="70">
        <f t="shared" si="300"/>
        <v>30.39</v>
      </c>
      <c r="I591" s="70">
        <f t="shared" si="300"/>
        <v>79.73</v>
      </c>
      <c r="J591" s="70">
        <f t="shared" si="301"/>
        <v>110.12</v>
      </c>
      <c r="K591" s="70">
        <v>0</v>
      </c>
      <c r="L591" s="76">
        <f t="shared" si="302"/>
        <v>110.12</v>
      </c>
      <c r="N591" s="70">
        <v>30.39</v>
      </c>
      <c r="O591" s="70">
        <v>79.72999999999999</v>
      </c>
      <c r="P591" s="70">
        <f t="shared" si="303"/>
        <v>110.11999999999999</v>
      </c>
      <c r="Q591" s="64"/>
      <c r="R591" s="70">
        <f t="shared" si="304"/>
        <v>30.39</v>
      </c>
      <c r="S591" s="70">
        <f t="shared" si="304"/>
        <v>79.73</v>
      </c>
      <c r="T591" s="70">
        <f t="shared" si="305"/>
        <v>110.12</v>
      </c>
      <c r="U591" s="70">
        <f t="shared" si="306"/>
        <v>0</v>
      </c>
      <c r="V591" s="78">
        <f t="shared" si="307"/>
        <v>110.12</v>
      </c>
      <c r="X591" s="70">
        <v>30.39</v>
      </c>
      <c r="Y591" s="70">
        <v>79.73</v>
      </c>
      <c r="Z591" s="70">
        <v>110.12</v>
      </c>
      <c r="AB591" s="80">
        <f t="shared" si="308"/>
        <v>0</v>
      </c>
    </row>
    <row r="592" spans="1:28" x14ac:dyDescent="0.25">
      <c r="A592" s="66" t="s">
        <v>16295</v>
      </c>
      <c r="B592" s="67" t="s">
        <v>21710</v>
      </c>
      <c r="C592" s="68"/>
      <c r="D592" s="69"/>
      <c r="E592" s="70"/>
      <c r="F592" s="71"/>
      <c r="H592" s="70"/>
      <c r="I592" s="70"/>
      <c r="J592" s="70"/>
      <c r="K592" s="70"/>
      <c r="L592" s="76"/>
      <c r="N592" s="70"/>
      <c r="O592" s="70"/>
      <c r="P592" s="70"/>
      <c r="Q592" s="64"/>
      <c r="R592" s="70"/>
      <c r="S592" s="70"/>
      <c r="T592" s="70"/>
      <c r="U592" s="70"/>
      <c r="V592" s="78"/>
      <c r="X592" s="70"/>
      <c r="Y592" s="70"/>
      <c r="Z592" s="70"/>
      <c r="AA592" s="79"/>
      <c r="AB592" s="80">
        <f t="shared" si="308"/>
        <v>0</v>
      </c>
    </row>
    <row r="593" spans="1:28" x14ac:dyDescent="0.25">
      <c r="A593" s="72" t="s">
        <v>16296</v>
      </c>
      <c r="B593" s="73" t="s">
        <v>21711</v>
      </c>
      <c r="C593" s="74" t="s">
        <v>15747</v>
      </c>
      <c r="D593" s="75">
        <v>0</v>
      </c>
      <c r="E593" s="70">
        <v>69.7</v>
      </c>
      <c r="F593" s="76">
        <f>ROUND(D593*E593,2)</f>
        <v>0</v>
      </c>
      <c r="G593" s="77"/>
      <c r="H593" s="70">
        <f t="shared" ref="H593:I597" si="309">ROUND(N593+(N593*$H$2/100),2)</f>
        <v>62.52</v>
      </c>
      <c r="I593" s="70">
        <f t="shared" si="309"/>
        <v>7.18</v>
      </c>
      <c r="J593" s="70">
        <f>H593+I593</f>
        <v>69.7</v>
      </c>
      <c r="K593" s="70">
        <v>0</v>
      </c>
      <c r="L593" s="76">
        <f>SUM(J593:K593)</f>
        <v>69.7</v>
      </c>
      <c r="N593" s="70">
        <v>62.52</v>
      </c>
      <c r="O593" s="70">
        <v>7.18</v>
      </c>
      <c r="P593" s="70">
        <f>SUM(N593:O593)</f>
        <v>69.7</v>
      </c>
      <c r="Q593" s="64"/>
      <c r="R593" s="70">
        <f t="shared" ref="R593:S597" si="310">X593</f>
        <v>62.52</v>
      </c>
      <c r="S593" s="70">
        <f t="shared" si="310"/>
        <v>7.18</v>
      </c>
      <c r="T593" s="70">
        <f>R593+S593</f>
        <v>69.7</v>
      </c>
      <c r="U593" s="70">
        <f>ROUND(Z593*$H$2,2)/100</f>
        <v>0</v>
      </c>
      <c r="V593" s="78">
        <f>SUM(T593:U593)</f>
        <v>69.7</v>
      </c>
      <c r="X593" s="70">
        <v>62.52</v>
      </c>
      <c r="Y593" s="70">
        <v>7.18</v>
      </c>
      <c r="Z593" s="70">
        <v>69.7</v>
      </c>
      <c r="AA593" s="79"/>
      <c r="AB593" s="80">
        <f t="shared" si="308"/>
        <v>0</v>
      </c>
    </row>
    <row r="594" spans="1:28" x14ac:dyDescent="0.25">
      <c r="A594" s="72" t="s">
        <v>16297</v>
      </c>
      <c r="B594" s="73" t="s">
        <v>21712</v>
      </c>
      <c r="C594" s="74" t="s">
        <v>15747</v>
      </c>
      <c r="D594" s="75">
        <v>0</v>
      </c>
      <c r="E594" s="70">
        <v>81.459999999999994</v>
      </c>
      <c r="F594" s="76">
        <f>ROUND(D594*E594,2)</f>
        <v>0</v>
      </c>
      <c r="G594" s="77"/>
      <c r="H594" s="70">
        <f t="shared" si="309"/>
        <v>74.28</v>
      </c>
      <c r="I594" s="70">
        <f t="shared" si="309"/>
        <v>7.18</v>
      </c>
      <c r="J594" s="70">
        <f>H594+I594</f>
        <v>81.460000000000008</v>
      </c>
      <c r="K594" s="70">
        <v>0</v>
      </c>
      <c r="L594" s="76">
        <f>SUM(J594:K594)</f>
        <v>81.460000000000008</v>
      </c>
      <c r="N594" s="70">
        <v>74.28</v>
      </c>
      <c r="O594" s="70">
        <v>7.18</v>
      </c>
      <c r="P594" s="70">
        <f>SUM(N594:O594)</f>
        <v>81.460000000000008</v>
      </c>
      <c r="Q594" s="64"/>
      <c r="R594" s="70">
        <f t="shared" si="310"/>
        <v>74.28</v>
      </c>
      <c r="S594" s="70">
        <f t="shared" si="310"/>
        <v>7.18</v>
      </c>
      <c r="T594" s="70">
        <f>R594+S594</f>
        <v>81.460000000000008</v>
      </c>
      <c r="U594" s="70">
        <f>ROUND(Z594*$H$2,2)/100</f>
        <v>0</v>
      </c>
      <c r="V594" s="78">
        <f>SUM(T594:U594)</f>
        <v>81.460000000000008</v>
      </c>
      <c r="X594" s="70">
        <v>74.28</v>
      </c>
      <c r="Y594" s="70">
        <v>7.18</v>
      </c>
      <c r="Z594" s="70">
        <v>81.459999999999994</v>
      </c>
      <c r="AA594" s="79"/>
      <c r="AB594" s="80">
        <f t="shared" si="308"/>
        <v>0</v>
      </c>
    </row>
    <row r="595" spans="1:28" x14ac:dyDescent="0.25">
      <c r="A595" s="72" t="s">
        <v>16298</v>
      </c>
      <c r="B595" s="73" t="s">
        <v>21713</v>
      </c>
      <c r="C595" s="74" t="s">
        <v>15747</v>
      </c>
      <c r="D595" s="75">
        <v>0</v>
      </c>
      <c r="E595" s="70">
        <v>98.82</v>
      </c>
      <c r="F595" s="76">
        <f>ROUND(D595*E595,2)</f>
        <v>0</v>
      </c>
      <c r="G595" s="77"/>
      <c r="H595" s="70">
        <f t="shared" si="309"/>
        <v>91.64</v>
      </c>
      <c r="I595" s="70">
        <f t="shared" si="309"/>
        <v>7.18</v>
      </c>
      <c r="J595" s="70">
        <f>H595+I595</f>
        <v>98.82</v>
      </c>
      <c r="K595" s="70">
        <v>0</v>
      </c>
      <c r="L595" s="76">
        <f>SUM(J595:K595)</f>
        <v>98.82</v>
      </c>
      <c r="N595" s="70">
        <v>91.64</v>
      </c>
      <c r="O595" s="70">
        <v>7.18</v>
      </c>
      <c r="P595" s="70">
        <f>SUM(N595:O595)</f>
        <v>98.82</v>
      </c>
      <c r="Q595" s="64"/>
      <c r="R595" s="70">
        <f t="shared" si="310"/>
        <v>91.64</v>
      </c>
      <c r="S595" s="70">
        <f t="shared" si="310"/>
        <v>7.18</v>
      </c>
      <c r="T595" s="70">
        <f>R595+S595</f>
        <v>98.82</v>
      </c>
      <c r="U595" s="70">
        <f>ROUND(Z595*$H$2,2)/100</f>
        <v>0</v>
      </c>
      <c r="V595" s="78">
        <f>SUM(T595:U595)</f>
        <v>98.82</v>
      </c>
      <c r="X595" s="70">
        <v>91.64</v>
      </c>
      <c r="Y595" s="70">
        <v>7.18</v>
      </c>
      <c r="Z595" s="70">
        <v>98.82</v>
      </c>
      <c r="AA595" s="79"/>
      <c r="AB595" s="80">
        <f t="shared" si="308"/>
        <v>0</v>
      </c>
    </row>
    <row r="596" spans="1:28" x14ac:dyDescent="0.25">
      <c r="A596" s="72" t="s">
        <v>16299</v>
      </c>
      <c r="B596" s="73" t="s">
        <v>21714</v>
      </c>
      <c r="C596" s="74" t="s">
        <v>15747</v>
      </c>
      <c r="D596" s="75">
        <v>0</v>
      </c>
      <c r="E596" s="70">
        <v>116.14999999999999</v>
      </c>
      <c r="F596" s="76">
        <f>ROUND(D596*E596,2)</f>
        <v>0</v>
      </c>
      <c r="G596" s="77"/>
      <c r="H596" s="70">
        <f t="shared" si="309"/>
        <v>108.97</v>
      </c>
      <c r="I596" s="70">
        <f t="shared" si="309"/>
        <v>7.18</v>
      </c>
      <c r="J596" s="70">
        <f>H596+I596</f>
        <v>116.15</v>
      </c>
      <c r="K596" s="70">
        <v>0</v>
      </c>
      <c r="L596" s="76">
        <f>SUM(J596:K596)</f>
        <v>116.15</v>
      </c>
      <c r="N596" s="70">
        <v>108.97</v>
      </c>
      <c r="O596" s="70">
        <v>7.18</v>
      </c>
      <c r="P596" s="70">
        <f>SUM(N596:O596)</f>
        <v>116.15</v>
      </c>
      <c r="Q596" s="64"/>
      <c r="R596" s="70">
        <f t="shared" si="310"/>
        <v>108.97</v>
      </c>
      <c r="S596" s="70">
        <f t="shared" si="310"/>
        <v>7.18</v>
      </c>
      <c r="T596" s="70">
        <f>R596+S596</f>
        <v>116.15</v>
      </c>
      <c r="U596" s="70">
        <f>ROUND(Z596*$H$2,2)/100</f>
        <v>0</v>
      </c>
      <c r="V596" s="78">
        <f>SUM(T596:U596)</f>
        <v>116.15</v>
      </c>
      <c r="X596" s="70">
        <v>108.97</v>
      </c>
      <c r="Y596" s="70">
        <v>7.18</v>
      </c>
      <c r="Z596" s="70">
        <v>116.15</v>
      </c>
      <c r="AA596" s="79"/>
      <c r="AB596" s="80">
        <f t="shared" si="308"/>
        <v>0</v>
      </c>
    </row>
    <row r="597" spans="1:28" x14ac:dyDescent="0.25">
      <c r="A597" s="72" t="s">
        <v>16300</v>
      </c>
      <c r="B597" s="73" t="s">
        <v>21715</v>
      </c>
      <c r="C597" s="74" t="s">
        <v>15747</v>
      </c>
      <c r="D597" s="75">
        <v>0</v>
      </c>
      <c r="E597" s="70">
        <v>136.63999999999999</v>
      </c>
      <c r="F597" s="76">
        <f>ROUND(D597*E597,2)</f>
        <v>0</v>
      </c>
      <c r="G597" s="77"/>
      <c r="H597" s="70">
        <f t="shared" si="309"/>
        <v>129.46</v>
      </c>
      <c r="I597" s="70">
        <f t="shared" si="309"/>
        <v>7.18</v>
      </c>
      <c r="J597" s="70">
        <f>H597+I597</f>
        <v>136.64000000000001</v>
      </c>
      <c r="K597" s="70">
        <v>0</v>
      </c>
      <c r="L597" s="76">
        <f>SUM(J597:K597)</f>
        <v>136.64000000000001</v>
      </c>
      <c r="N597" s="70">
        <v>129.45999999999998</v>
      </c>
      <c r="O597" s="70">
        <v>7.18</v>
      </c>
      <c r="P597" s="70">
        <f>SUM(N597:O597)</f>
        <v>136.63999999999999</v>
      </c>
      <c r="Q597" s="64"/>
      <c r="R597" s="70">
        <f t="shared" si="310"/>
        <v>129.46</v>
      </c>
      <c r="S597" s="70">
        <f t="shared" si="310"/>
        <v>7.18</v>
      </c>
      <c r="T597" s="70">
        <f>R597+S597</f>
        <v>136.64000000000001</v>
      </c>
      <c r="U597" s="70">
        <f>ROUND(Z597*$H$2,2)/100</f>
        <v>0</v>
      </c>
      <c r="V597" s="78">
        <f>SUM(T597:U597)</f>
        <v>136.64000000000001</v>
      </c>
      <c r="X597" s="70">
        <v>129.46</v>
      </c>
      <c r="Y597" s="70">
        <v>7.18</v>
      </c>
      <c r="Z597" s="70">
        <v>136.63999999999999</v>
      </c>
      <c r="AA597" s="79"/>
      <c r="AB597" s="80">
        <f t="shared" si="308"/>
        <v>0</v>
      </c>
    </row>
    <row r="598" spans="1:28" ht="22.5" x14ac:dyDescent="0.25">
      <c r="A598" s="66" t="s">
        <v>16301</v>
      </c>
      <c r="B598" s="67" t="s">
        <v>21716</v>
      </c>
      <c r="C598" s="68"/>
      <c r="D598" s="75"/>
      <c r="E598" s="70"/>
      <c r="F598" s="76"/>
      <c r="G598" s="77"/>
      <c r="H598" s="70"/>
      <c r="I598" s="70"/>
      <c r="J598" s="70"/>
      <c r="K598" s="70"/>
      <c r="L598" s="76"/>
      <c r="N598" s="70"/>
      <c r="O598" s="70"/>
      <c r="P598" s="70"/>
      <c r="Q598" s="64"/>
      <c r="R598" s="70"/>
      <c r="S598" s="70"/>
      <c r="T598" s="70"/>
      <c r="U598" s="70"/>
      <c r="V598" s="78"/>
      <c r="X598" s="70"/>
      <c r="Y598" s="70"/>
      <c r="Z598" s="70"/>
      <c r="AA598" s="79"/>
      <c r="AB598" s="80">
        <f t="shared" si="308"/>
        <v>0</v>
      </c>
    </row>
    <row r="599" spans="1:28" x14ac:dyDescent="0.25">
      <c r="A599" s="72" t="s">
        <v>16302</v>
      </c>
      <c r="B599" s="73" t="s">
        <v>16304</v>
      </c>
      <c r="C599" s="74" t="s">
        <v>15679</v>
      </c>
      <c r="D599" s="75">
        <v>0</v>
      </c>
      <c r="E599" s="70">
        <v>302.96999999999997</v>
      </c>
      <c r="F599" s="76">
        <f>ROUND(D599*E599,2)</f>
        <v>0</v>
      </c>
      <c r="G599" s="29"/>
      <c r="H599" s="70">
        <f>ROUND(N599+(N599*$H$2/100),2)</f>
        <v>250.02</v>
      </c>
      <c r="I599" s="70">
        <f>ROUND(O599+(O599*$H$2/100),2)</f>
        <v>52.95</v>
      </c>
      <c r="J599" s="70">
        <f>H599+I599</f>
        <v>302.97000000000003</v>
      </c>
      <c r="K599" s="70">
        <v>0</v>
      </c>
      <c r="L599" s="76">
        <f>SUM(J599:K599)</f>
        <v>302.97000000000003</v>
      </c>
      <c r="N599" s="70">
        <v>250.01999999999998</v>
      </c>
      <c r="O599" s="70">
        <v>52.95</v>
      </c>
      <c r="P599" s="70">
        <f>SUM(N599:O599)</f>
        <v>302.96999999999997</v>
      </c>
      <c r="Q599" s="64"/>
      <c r="R599" s="70">
        <f>X599</f>
        <v>250.02</v>
      </c>
      <c r="S599" s="70">
        <f>Y599</f>
        <v>52.95</v>
      </c>
      <c r="T599" s="70">
        <f>R599+S599</f>
        <v>302.97000000000003</v>
      </c>
      <c r="U599" s="70">
        <f>ROUND(Z599*$H$2,2)/100</f>
        <v>0</v>
      </c>
      <c r="V599" s="78">
        <f>SUM(T599:U599)</f>
        <v>302.97000000000003</v>
      </c>
      <c r="X599" s="70">
        <v>250.02</v>
      </c>
      <c r="Y599" s="70">
        <v>52.95</v>
      </c>
      <c r="Z599" s="70">
        <v>302.97000000000003</v>
      </c>
      <c r="AA599" s="79"/>
      <c r="AB599" s="80">
        <f t="shared" si="308"/>
        <v>0</v>
      </c>
    </row>
    <row r="600" spans="1:28" x14ac:dyDescent="0.25">
      <c r="A600" s="66" t="s">
        <v>16303</v>
      </c>
      <c r="B600" s="67" t="s">
        <v>21717</v>
      </c>
      <c r="C600" s="68"/>
      <c r="D600" s="69"/>
      <c r="E600" s="70"/>
      <c r="F600" s="71"/>
      <c r="H600" s="70"/>
      <c r="I600" s="70"/>
      <c r="J600" s="70"/>
      <c r="K600" s="70"/>
      <c r="L600" s="76"/>
      <c r="N600" s="70"/>
      <c r="O600" s="70"/>
      <c r="P600" s="70"/>
      <c r="Q600" s="64"/>
      <c r="R600" s="70"/>
      <c r="S600" s="70"/>
      <c r="T600" s="70"/>
      <c r="U600" s="70"/>
      <c r="V600" s="78"/>
      <c r="X600" s="70"/>
      <c r="Y600" s="70"/>
      <c r="Z600" s="70"/>
      <c r="AA600" s="79"/>
      <c r="AB600" s="80">
        <f t="shared" si="308"/>
        <v>0</v>
      </c>
    </row>
    <row r="601" spans="1:28" x14ac:dyDescent="0.25">
      <c r="A601" s="66" t="s">
        <v>16305</v>
      </c>
      <c r="B601" s="67" t="s">
        <v>21718</v>
      </c>
      <c r="C601" s="68"/>
      <c r="D601" s="69"/>
      <c r="E601" s="70"/>
      <c r="F601" s="71"/>
      <c r="H601" s="70"/>
      <c r="I601" s="70"/>
      <c r="J601" s="70"/>
      <c r="K601" s="70"/>
      <c r="L601" s="76"/>
      <c r="N601" s="70"/>
      <c r="O601" s="70"/>
      <c r="P601" s="70"/>
      <c r="Q601" s="64"/>
      <c r="R601" s="70"/>
      <c r="S601" s="70"/>
      <c r="T601" s="70"/>
      <c r="U601" s="70"/>
      <c r="V601" s="78"/>
      <c r="X601" s="70"/>
      <c r="Y601" s="70"/>
      <c r="Z601" s="70"/>
      <c r="AA601" s="79"/>
      <c r="AB601" s="80">
        <f t="shared" si="308"/>
        <v>0</v>
      </c>
    </row>
    <row r="602" spans="1:28" x14ac:dyDescent="0.25">
      <c r="A602" s="72" t="s">
        <v>16306</v>
      </c>
      <c r="B602" s="73" t="s">
        <v>21719</v>
      </c>
      <c r="C602" s="74" t="s">
        <v>15980</v>
      </c>
      <c r="D602" s="75">
        <v>0</v>
      </c>
      <c r="E602" s="70">
        <v>6.61</v>
      </c>
      <c r="F602" s="76">
        <f>ROUND(D602*E602,2)</f>
        <v>0</v>
      </c>
      <c r="G602" s="77"/>
      <c r="H602" s="70">
        <f t="shared" ref="H602:I604" si="311">ROUND(N602+(N602*$H$2/100),2)</f>
        <v>4.8600000000000003</v>
      </c>
      <c r="I602" s="70">
        <f t="shared" si="311"/>
        <v>1.75</v>
      </c>
      <c r="J602" s="70">
        <f>H602+I602</f>
        <v>6.61</v>
      </c>
      <c r="K602" s="70">
        <v>0</v>
      </c>
      <c r="L602" s="76">
        <f>SUM(J602:K602)</f>
        <v>6.61</v>
      </c>
      <c r="N602" s="70">
        <v>4.8600000000000003</v>
      </c>
      <c r="O602" s="70">
        <v>1.75</v>
      </c>
      <c r="P602" s="70">
        <f>SUM(N602:O602)</f>
        <v>6.61</v>
      </c>
      <c r="Q602" s="64"/>
      <c r="R602" s="70">
        <f t="shared" ref="R602:S604" si="312">X602</f>
        <v>4.8600000000000003</v>
      </c>
      <c r="S602" s="70">
        <f t="shared" si="312"/>
        <v>1.75</v>
      </c>
      <c r="T602" s="70">
        <f>R602+S602</f>
        <v>6.61</v>
      </c>
      <c r="U602" s="70">
        <f>ROUND(Z602*$H$2,2)/100</f>
        <v>0</v>
      </c>
      <c r="V602" s="78">
        <f>SUM(T602:U602)</f>
        <v>6.61</v>
      </c>
      <c r="X602" s="70">
        <v>4.8600000000000003</v>
      </c>
      <c r="Y602" s="70">
        <v>1.75</v>
      </c>
      <c r="Z602" s="70">
        <v>6.61</v>
      </c>
      <c r="AA602" s="79"/>
      <c r="AB602" s="80">
        <f t="shared" si="308"/>
        <v>0</v>
      </c>
    </row>
    <row r="603" spans="1:28" x14ac:dyDescent="0.25">
      <c r="A603" s="72" t="s">
        <v>16307</v>
      </c>
      <c r="B603" s="73" t="s">
        <v>21720</v>
      </c>
      <c r="C603" s="74" t="s">
        <v>15980</v>
      </c>
      <c r="D603" s="75">
        <v>0</v>
      </c>
      <c r="E603" s="70">
        <v>6.24</v>
      </c>
      <c r="F603" s="76">
        <f>ROUND(D603*E603,2)</f>
        <v>0</v>
      </c>
      <c r="G603" s="77"/>
      <c r="H603" s="70">
        <f t="shared" si="311"/>
        <v>4.49</v>
      </c>
      <c r="I603" s="70">
        <f t="shared" si="311"/>
        <v>1.75</v>
      </c>
      <c r="J603" s="70">
        <f>H603+I603</f>
        <v>6.24</v>
      </c>
      <c r="K603" s="70">
        <v>0</v>
      </c>
      <c r="L603" s="76">
        <f>SUM(J603:K603)</f>
        <v>6.24</v>
      </c>
      <c r="N603" s="70">
        <v>4.49</v>
      </c>
      <c r="O603" s="70">
        <v>1.75</v>
      </c>
      <c r="P603" s="70">
        <f>SUM(N603:O603)</f>
        <v>6.24</v>
      </c>
      <c r="Q603" s="64"/>
      <c r="R603" s="70">
        <f t="shared" si="312"/>
        <v>4.49</v>
      </c>
      <c r="S603" s="70">
        <f t="shared" si="312"/>
        <v>1.75</v>
      </c>
      <c r="T603" s="70">
        <f>R603+S603</f>
        <v>6.24</v>
      </c>
      <c r="U603" s="70">
        <f>ROUND(Z603*$H$2,2)/100</f>
        <v>0</v>
      </c>
      <c r="V603" s="78">
        <f>SUM(T603:U603)</f>
        <v>6.24</v>
      </c>
      <c r="X603" s="70">
        <v>4.49</v>
      </c>
      <c r="Y603" s="70">
        <v>1.75</v>
      </c>
      <c r="Z603" s="70">
        <v>6.24</v>
      </c>
      <c r="AA603" s="79"/>
      <c r="AB603" s="80">
        <f t="shared" si="308"/>
        <v>0</v>
      </c>
    </row>
    <row r="604" spans="1:28" x14ac:dyDescent="0.25">
      <c r="A604" s="72" t="s">
        <v>16308</v>
      </c>
      <c r="B604" s="73" t="s">
        <v>21721</v>
      </c>
      <c r="C604" s="74" t="s">
        <v>15980</v>
      </c>
      <c r="D604" s="75">
        <v>0</v>
      </c>
      <c r="E604" s="70">
        <v>6.84</v>
      </c>
      <c r="F604" s="76">
        <f>ROUND(D604*E604,2)</f>
        <v>0</v>
      </c>
      <c r="G604" s="77"/>
      <c r="H604" s="70">
        <f t="shared" si="311"/>
        <v>5.09</v>
      </c>
      <c r="I604" s="70">
        <f t="shared" si="311"/>
        <v>1.75</v>
      </c>
      <c r="J604" s="70">
        <f>H604+I604</f>
        <v>6.84</v>
      </c>
      <c r="K604" s="70">
        <v>0</v>
      </c>
      <c r="L604" s="76">
        <f>SUM(J604:K604)</f>
        <v>6.84</v>
      </c>
      <c r="N604" s="70">
        <v>5.09</v>
      </c>
      <c r="O604" s="70">
        <v>1.75</v>
      </c>
      <c r="P604" s="70">
        <f>SUM(N604:O604)</f>
        <v>6.84</v>
      </c>
      <c r="Q604" s="64"/>
      <c r="R604" s="70">
        <f t="shared" si="312"/>
        <v>5.09</v>
      </c>
      <c r="S604" s="70">
        <f t="shared" si="312"/>
        <v>1.75</v>
      </c>
      <c r="T604" s="70">
        <f>R604+S604</f>
        <v>6.84</v>
      </c>
      <c r="U604" s="70">
        <f>ROUND(Z604*$H$2,2)/100</f>
        <v>0</v>
      </c>
      <c r="V604" s="78">
        <f>SUM(T604:U604)</f>
        <v>6.84</v>
      </c>
      <c r="X604" s="70">
        <v>5.09</v>
      </c>
      <c r="Y604" s="70">
        <v>1.75</v>
      </c>
      <c r="Z604" s="70">
        <v>6.84</v>
      </c>
      <c r="AA604" s="79"/>
      <c r="AB604" s="80">
        <f t="shared" si="308"/>
        <v>0</v>
      </c>
    </row>
    <row r="605" spans="1:28" x14ac:dyDescent="0.25">
      <c r="A605" s="66" t="s">
        <v>16309</v>
      </c>
      <c r="B605" s="67" t="s">
        <v>21722</v>
      </c>
      <c r="C605" s="68"/>
      <c r="D605" s="69"/>
      <c r="E605" s="70"/>
      <c r="F605" s="71"/>
      <c r="H605" s="70"/>
      <c r="I605" s="70"/>
      <c r="J605" s="70"/>
      <c r="K605" s="70"/>
      <c r="L605" s="76"/>
      <c r="N605" s="70"/>
      <c r="O605" s="70"/>
      <c r="P605" s="70"/>
      <c r="Q605" s="64"/>
      <c r="R605" s="70"/>
      <c r="S605" s="70"/>
      <c r="T605" s="70"/>
      <c r="U605" s="70"/>
      <c r="V605" s="78"/>
      <c r="X605" s="70"/>
      <c r="Y605" s="70"/>
      <c r="Z605" s="70"/>
      <c r="AA605" s="79"/>
      <c r="AB605" s="80">
        <f t="shared" si="308"/>
        <v>0</v>
      </c>
    </row>
    <row r="606" spans="1:28" x14ac:dyDescent="0.25">
      <c r="A606" s="72" t="s">
        <v>16310</v>
      </c>
      <c r="B606" s="73" t="s">
        <v>16312</v>
      </c>
      <c r="C606" s="74" t="s">
        <v>15980</v>
      </c>
      <c r="D606" s="75">
        <v>0</v>
      </c>
      <c r="E606" s="70">
        <v>7.22</v>
      </c>
      <c r="F606" s="76">
        <f>ROUND(D606*E606,2)</f>
        <v>0</v>
      </c>
      <c r="G606" s="77"/>
      <c r="H606" s="70">
        <f>ROUND(N606+(N606*$H$2/100),2)</f>
        <v>6.33</v>
      </c>
      <c r="I606" s="70">
        <f>ROUND(O606+(O606*$H$2/100),2)</f>
        <v>0.89</v>
      </c>
      <c r="J606" s="70">
        <f>H606+I606</f>
        <v>7.22</v>
      </c>
      <c r="K606" s="70">
        <v>0</v>
      </c>
      <c r="L606" s="76">
        <f>SUM(J606:K606)</f>
        <v>7.22</v>
      </c>
      <c r="N606" s="70">
        <v>6.33</v>
      </c>
      <c r="O606" s="70">
        <v>0.89000000000000012</v>
      </c>
      <c r="P606" s="70">
        <f>SUM(N606:O606)</f>
        <v>7.2200000000000006</v>
      </c>
      <c r="Q606" s="64"/>
      <c r="R606" s="70">
        <f>X606</f>
        <v>6.33</v>
      </c>
      <c r="S606" s="70">
        <f>Y606</f>
        <v>0.88</v>
      </c>
      <c r="T606" s="70">
        <f>R606+S606</f>
        <v>7.21</v>
      </c>
      <c r="U606" s="70">
        <f>ROUND(Z606*$H$2,2)/100</f>
        <v>0</v>
      </c>
      <c r="V606" s="78">
        <f>SUM(T606:U606)</f>
        <v>7.21</v>
      </c>
      <c r="X606" s="70">
        <v>6.33</v>
      </c>
      <c r="Y606" s="70">
        <v>0.88</v>
      </c>
      <c r="Z606" s="70">
        <v>7.21</v>
      </c>
      <c r="AA606" s="79"/>
      <c r="AB606" s="80">
        <f t="shared" si="308"/>
        <v>1.0000000000000675E-2</v>
      </c>
    </row>
    <row r="607" spans="1:28" ht="22.5" x14ac:dyDescent="0.25">
      <c r="A607" s="66" t="s">
        <v>16311</v>
      </c>
      <c r="B607" s="67" t="s">
        <v>21723</v>
      </c>
      <c r="C607" s="68"/>
      <c r="D607" s="69"/>
      <c r="E607" s="70"/>
      <c r="F607" s="71"/>
      <c r="H607" s="70"/>
      <c r="I607" s="70"/>
      <c r="J607" s="70"/>
      <c r="K607" s="70"/>
      <c r="L607" s="76"/>
      <c r="N607" s="70"/>
      <c r="O607" s="70"/>
      <c r="P607" s="70"/>
      <c r="Q607" s="64"/>
      <c r="R607" s="70"/>
      <c r="S607" s="70"/>
      <c r="T607" s="70"/>
      <c r="U607" s="70"/>
      <c r="V607" s="78"/>
      <c r="X607" s="70"/>
      <c r="Y607" s="70"/>
      <c r="Z607" s="70"/>
      <c r="AA607" s="79"/>
      <c r="AB607" s="80">
        <f t="shared" si="308"/>
        <v>0</v>
      </c>
    </row>
    <row r="608" spans="1:28" x14ac:dyDescent="0.25">
      <c r="A608" s="66" t="s">
        <v>16313</v>
      </c>
      <c r="B608" s="67" t="s">
        <v>21724</v>
      </c>
      <c r="C608" s="68"/>
      <c r="D608" s="69"/>
      <c r="E608" s="70"/>
      <c r="F608" s="71"/>
      <c r="H608" s="70"/>
      <c r="I608" s="70"/>
      <c r="J608" s="70"/>
      <c r="K608" s="70"/>
      <c r="L608" s="76"/>
      <c r="N608" s="70"/>
      <c r="O608" s="70"/>
      <c r="P608" s="70"/>
      <c r="Q608" s="64"/>
      <c r="R608" s="70"/>
      <c r="S608" s="70"/>
      <c r="T608" s="70"/>
      <c r="U608" s="70"/>
      <c r="V608" s="78"/>
      <c r="X608" s="70"/>
      <c r="Y608" s="70"/>
      <c r="Z608" s="70"/>
      <c r="AA608" s="79"/>
      <c r="AB608" s="80">
        <f t="shared" si="308"/>
        <v>0</v>
      </c>
    </row>
    <row r="609" spans="1:28" x14ac:dyDescent="0.25">
      <c r="A609" s="72" t="s">
        <v>16314</v>
      </c>
      <c r="B609" s="73" t="s">
        <v>21725</v>
      </c>
      <c r="C609" s="74" t="s">
        <v>15679</v>
      </c>
      <c r="D609" s="75">
        <v>0</v>
      </c>
      <c r="E609" s="70">
        <v>278.13</v>
      </c>
      <c r="F609" s="76">
        <f t="shared" ref="F609:F620" si="313">ROUND(D609*E609,2)</f>
        <v>0</v>
      </c>
      <c r="G609" s="93"/>
      <c r="H609" s="70">
        <f t="shared" ref="H609:I620" si="314">ROUND(N609+(N609*$H$2/100),2)</f>
        <v>278.13</v>
      </c>
      <c r="I609" s="70">
        <f t="shared" si="314"/>
        <v>0</v>
      </c>
      <c r="J609" s="70">
        <f t="shared" ref="J609:J620" si="315">H609+I609</f>
        <v>278.13</v>
      </c>
      <c r="K609" s="70">
        <v>0</v>
      </c>
      <c r="L609" s="76">
        <f t="shared" ref="L609:L620" si="316">SUM(J609:K609)</f>
        <v>278.13</v>
      </c>
      <c r="N609" s="70">
        <v>278.13</v>
      </c>
      <c r="O609" s="70">
        <v>0</v>
      </c>
      <c r="P609" s="70">
        <f t="shared" ref="P609:P620" si="317">SUM(N609:O609)</f>
        <v>278.13</v>
      </c>
      <c r="Q609" s="64"/>
      <c r="R609" s="70">
        <f t="shared" ref="R609:S620" si="318">X609</f>
        <v>278.13</v>
      </c>
      <c r="S609" s="70">
        <f t="shared" si="318"/>
        <v>0</v>
      </c>
      <c r="T609" s="70">
        <f t="shared" ref="T609:T620" si="319">R609+S609</f>
        <v>278.13</v>
      </c>
      <c r="U609" s="70">
        <f t="shared" ref="U609:U620" si="320">ROUND(Z609*$H$2,2)/100</f>
        <v>0</v>
      </c>
      <c r="V609" s="78">
        <f t="shared" ref="V609:V620" si="321">SUM(T609:U609)</f>
        <v>278.13</v>
      </c>
      <c r="X609" s="70">
        <v>278.13</v>
      </c>
      <c r="Y609" s="70">
        <v>0</v>
      </c>
      <c r="Z609" s="70">
        <v>278.13</v>
      </c>
      <c r="AA609" s="79"/>
      <c r="AB609" s="80">
        <f t="shared" si="308"/>
        <v>0</v>
      </c>
    </row>
    <row r="610" spans="1:28" x14ac:dyDescent="0.25">
      <c r="A610" s="72" t="s">
        <v>16315</v>
      </c>
      <c r="B610" s="73" t="s">
        <v>21726</v>
      </c>
      <c r="C610" s="74" t="s">
        <v>15679</v>
      </c>
      <c r="D610" s="75">
        <v>0</v>
      </c>
      <c r="E610" s="70">
        <v>288.39999999999998</v>
      </c>
      <c r="F610" s="76">
        <f t="shared" si="313"/>
        <v>0</v>
      </c>
      <c r="G610" s="93"/>
      <c r="H610" s="70">
        <f t="shared" si="314"/>
        <v>288.39999999999998</v>
      </c>
      <c r="I610" s="70">
        <f t="shared" si="314"/>
        <v>0</v>
      </c>
      <c r="J610" s="70">
        <f t="shared" si="315"/>
        <v>288.39999999999998</v>
      </c>
      <c r="K610" s="70">
        <v>0</v>
      </c>
      <c r="L610" s="76">
        <f t="shared" si="316"/>
        <v>288.39999999999998</v>
      </c>
      <c r="N610" s="70">
        <v>288.39999999999998</v>
      </c>
      <c r="O610" s="70">
        <v>0</v>
      </c>
      <c r="P610" s="70">
        <f t="shared" si="317"/>
        <v>288.39999999999998</v>
      </c>
      <c r="Q610" s="64"/>
      <c r="R610" s="70">
        <f t="shared" si="318"/>
        <v>288.39999999999998</v>
      </c>
      <c r="S610" s="70">
        <f t="shared" si="318"/>
        <v>0</v>
      </c>
      <c r="T610" s="70">
        <f t="shared" si="319"/>
        <v>288.39999999999998</v>
      </c>
      <c r="U610" s="70">
        <f t="shared" si="320"/>
        <v>0</v>
      </c>
      <c r="V610" s="78">
        <f t="shared" si="321"/>
        <v>288.39999999999998</v>
      </c>
      <c r="X610" s="70">
        <v>288.39999999999998</v>
      </c>
      <c r="Y610" s="70">
        <v>0</v>
      </c>
      <c r="Z610" s="70">
        <v>288.39999999999998</v>
      </c>
      <c r="AA610" s="79"/>
      <c r="AB610" s="80">
        <f t="shared" si="308"/>
        <v>0</v>
      </c>
    </row>
    <row r="611" spans="1:28" s="34" customFormat="1" x14ac:dyDescent="0.25">
      <c r="A611" s="72" t="s">
        <v>16316</v>
      </c>
      <c r="B611" s="73" t="s">
        <v>21727</v>
      </c>
      <c r="C611" s="74" t="s">
        <v>15679</v>
      </c>
      <c r="D611" s="75">
        <v>0</v>
      </c>
      <c r="E611" s="70">
        <v>299.05</v>
      </c>
      <c r="F611" s="76">
        <f t="shared" si="313"/>
        <v>0</v>
      </c>
      <c r="G611" s="93"/>
      <c r="H611" s="70">
        <f t="shared" si="314"/>
        <v>299.05</v>
      </c>
      <c r="I611" s="70">
        <f t="shared" si="314"/>
        <v>0</v>
      </c>
      <c r="J611" s="70">
        <f t="shared" si="315"/>
        <v>299.05</v>
      </c>
      <c r="K611" s="70">
        <v>0</v>
      </c>
      <c r="L611" s="76">
        <f t="shared" si="316"/>
        <v>299.05</v>
      </c>
      <c r="N611" s="70">
        <v>299.05</v>
      </c>
      <c r="O611" s="70">
        <v>0</v>
      </c>
      <c r="P611" s="70">
        <f t="shared" si="317"/>
        <v>299.05</v>
      </c>
      <c r="Q611" s="64"/>
      <c r="R611" s="70">
        <f t="shared" si="318"/>
        <v>299.05</v>
      </c>
      <c r="S611" s="70">
        <f t="shared" si="318"/>
        <v>0</v>
      </c>
      <c r="T611" s="70">
        <f t="shared" si="319"/>
        <v>299.05</v>
      </c>
      <c r="U611" s="70">
        <f t="shared" si="320"/>
        <v>0</v>
      </c>
      <c r="V611" s="78">
        <f t="shared" si="321"/>
        <v>299.05</v>
      </c>
      <c r="X611" s="70">
        <v>299.05</v>
      </c>
      <c r="Y611" s="70">
        <v>0</v>
      </c>
      <c r="Z611" s="70">
        <v>299.05</v>
      </c>
      <c r="AA611" s="79"/>
      <c r="AB611" s="80">
        <f t="shared" si="308"/>
        <v>0</v>
      </c>
    </row>
    <row r="612" spans="1:28" s="34" customFormat="1" x14ac:dyDescent="0.25">
      <c r="A612" s="72" t="s">
        <v>16317</v>
      </c>
      <c r="B612" s="73" t="s">
        <v>21728</v>
      </c>
      <c r="C612" s="74" t="s">
        <v>15679</v>
      </c>
      <c r="D612" s="75">
        <v>0</v>
      </c>
      <c r="E612" s="70">
        <v>310.10000000000002</v>
      </c>
      <c r="F612" s="76">
        <f t="shared" si="313"/>
        <v>0</v>
      </c>
      <c r="G612" s="93"/>
      <c r="H612" s="70">
        <f t="shared" si="314"/>
        <v>310.10000000000002</v>
      </c>
      <c r="I612" s="70">
        <f t="shared" si="314"/>
        <v>0</v>
      </c>
      <c r="J612" s="70">
        <f t="shared" si="315"/>
        <v>310.10000000000002</v>
      </c>
      <c r="K612" s="70">
        <v>0</v>
      </c>
      <c r="L612" s="76">
        <f t="shared" si="316"/>
        <v>310.10000000000002</v>
      </c>
      <c r="N612" s="70">
        <v>310.10000000000002</v>
      </c>
      <c r="O612" s="70">
        <v>0</v>
      </c>
      <c r="P612" s="70">
        <f t="shared" si="317"/>
        <v>310.10000000000002</v>
      </c>
      <c r="Q612" s="64"/>
      <c r="R612" s="70">
        <f t="shared" si="318"/>
        <v>310.10000000000002</v>
      </c>
      <c r="S612" s="70">
        <f t="shared" si="318"/>
        <v>0</v>
      </c>
      <c r="T612" s="70">
        <f t="shared" si="319"/>
        <v>310.10000000000002</v>
      </c>
      <c r="U612" s="70">
        <f t="shared" si="320"/>
        <v>0</v>
      </c>
      <c r="V612" s="78">
        <f t="shared" si="321"/>
        <v>310.10000000000002</v>
      </c>
      <c r="X612" s="70">
        <v>310.10000000000002</v>
      </c>
      <c r="Y612" s="70">
        <v>0</v>
      </c>
      <c r="Z612" s="70">
        <v>310.10000000000002</v>
      </c>
      <c r="AA612" s="79"/>
      <c r="AB612" s="80">
        <f t="shared" si="308"/>
        <v>0</v>
      </c>
    </row>
    <row r="613" spans="1:28" s="34" customFormat="1" x14ac:dyDescent="0.25">
      <c r="A613" s="72" t="s">
        <v>16318</v>
      </c>
      <c r="B613" s="73" t="s">
        <v>21729</v>
      </c>
      <c r="C613" s="74" t="s">
        <v>15679</v>
      </c>
      <c r="D613" s="75">
        <v>0</v>
      </c>
      <c r="E613" s="70">
        <v>321.55</v>
      </c>
      <c r="F613" s="76">
        <f t="shared" si="313"/>
        <v>0</v>
      </c>
      <c r="G613" s="93"/>
      <c r="H613" s="70">
        <f t="shared" si="314"/>
        <v>321.55</v>
      </c>
      <c r="I613" s="70">
        <f t="shared" si="314"/>
        <v>0</v>
      </c>
      <c r="J613" s="70">
        <f t="shared" si="315"/>
        <v>321.55</v>
      </c>
      <c r="K613" s="70">
        <v>0</v>
      </c>
      <c r="L613" s="76">
        <f t="shared" si="316"/>
        <v>321.55</v>
      </c>
      <c r="N613" s="70">
        <v>321.55</v>
      </c>
      <c r="O613" s="70">
        <v>0</v>
      </c>
      <c r="P613" s="70">
        <f t="shared" si="317"/>
        <v>321.55</v>
      </c>
      <c r="Q613" s="64"/>
      <c r="R613" s="70">
        <f t="shared" si="318"/>
        <v>321.55</v>
      </c>
      <c r="S613" s="70">
        <f t="shared" si="318"/>
        <v>0</v>
      </c>
      <c r="T613" s="70">
        <f t="shared" si="319"/>
        <v>321.55</v>
      </c>
      <c r="U613" s="70">
        <f t="shared" si="320"/>
        <v>0</v>
      </c>
      <c r="V613" s="78">
        <f t="shared" si="321"/>
        <v>321.55</v>
      </c>
      <c r="X613" s="70">
        <v>321.55</v>
      </c>
      <c r="Y613" s="70">
        <v>0</v>
      </c>
      <c r="Z613" s="70">
        <v>321.55</v>
      </c>
      <c r="AA613" s="79"/>
      <c r="AB613" s="80">
        <f t="shared" si="308"/>
        <v>0</v>
      </c>
    </row>
    <row r="614" spans="1:28" s="34" customFormat="1" x14ac:dyDescent="0.25">
      <c r="A614" s="72" t="s">
        <v>16319</v>
      </c>
      <c r="B614" s="73" t="s">
        <v>21730</v>
      </c>
      <c r="C614" s="74" t="s">
        <v>15679</v>
      </c>
      <c r="D614" s="75">
        <v>0</v>
      </c>
      <c r="E614" s="70">
        <v>315.66000000000003</v>
      </c>
      <c r="F614" s="76">
        <f t="shared" si="313"/>
        <v>0</v>
      </c>
      <c r="G614" s="93"/>
      <c r="H614" s="70">
        <f t="shared" si="314"/>
        <v>315.66000000000003</v>
      </c>
      <c r="I614" s="70">
        <f t="shared" si="314"/>
        <v>0</v>
      </c>
      <c r="J614" s="70">
        <f t="shared" si="315"/>
        <v>315.66000000000003</v>
      </c>
      <c r="K614" s="70">
        <v>0</v>
      </c>
      <c r="L614" s="76">
        <f t="shared" si="316"/>
        <v>315.66000000000003</v>
      </c>
      <c r="N614" s="70">
        <v>315.66000000000003</v>
      </c>
      <c r="O614" s="70">
        <v>0</v>
      </c>
      <c r="P614" s="70">
        <f t="shared" si="317"/>
        <v>315.66000000000003</v>
      </c>
      <c r="Q614" s="64"/>
      <c r="R614" s="70">
        <f t="shared" si="318"/>
        <v>315.66000000000003</v>
      </c>
      <c r="S614" s="70">
        <f t="shared" si="318"/>
        <v>0</v>
      </c>
      <c r="T614" s="70">
        <f t="shared" si="319"/>
        <v>315.66000000000003</v>
      </c>
      <c r="U614" s="70">
        <f t="shared" si="320"/>
        <v>0</v>
      </c>
      <c r="V614" s="78">
        <f t="shared" si="321"/>
        <v>315.66000000000003</v>
      </c>
      <c r="X614" s="70">
        <v>315.66000000000003</v>
      </c>
      <c r="Y614" s="70">
        <v>0</v>
      </c>
      <c r="Z614" s="70">
        <v>315.66000000000003</v>
      </c>
      <c r="AA614" s="79"/>
      <c r="AB614" s="80">
        <f t="shared" si="308"/>
        <v>0</v>
      </c>
    </row>
    <row r="615" spans="1:28" s="34" customFormat="1" x14ac:dyDescent="0.25">
      <c r="A615" s="72" t="s">
        <v>16320</v>
      </c>
      <c r="B615" s="73" t="s">
        <v>21731</v>
      </c>
      <c r="C615" s="74" t="s">
        <v>15679</v>
      </c>
      <c r="D615" s="75">
        <v>0</v>
      </c>
      <c r="E615" s="70">
        <v>326.01</v>
      </c>
      <c r="F615" s="76">
        <f t="shared" si="313"/>
        <v>0</v>
      </c>
      <c r="G615" s="93"/>
      <c r="H615" s="70">
        <f t="shared" si="314"/>
        <v>326.01</v>
      </c>
      <c r="I615" s="70">
        <f t="shared" si="314"/>
        <v>0</v>
      </c>
      <c r="J615" s="70">
        <f t="shared" si="315"/>
        <v>326.01</v>
      </c>
      <c r="K615" s="70">
        <v>0</v>
      </c>
      <c r="L615" s="76">
        <f t="shared" si="316"/>
        <v>326.01</v>
      </c>
      <c r="N615" s="70">
        <v>326.01</v>
      </c>
      <c r="O615" s="70">
        <v>0</v>
      </c>
      <c r="P615" s="70">
        <f t="shared" si="317"/>
        <v>326.01</v>
      </c>
      <c r="Q615" s="64"/>
      <c r="R615" s="70">
        <f t="shared" si="318"/>
        <v>326.01</v>
      </c>
      <c r="S615" s="70">
        <f t="shared" si="318"/>
        <v>0</v>
      </c>
      <c r="T615" s="70">
        <f t="shared" si="319"/>
        <v>326.01</v>
      </c>
      <c r="U615" s="70">
        <f t="shared" si="320"/>
        <v>0</v>
      </c>
      <c r="V615" s="78">
        <f t="shared" si="321"/>
        <v>326.01</v>
      </c>
      <c r="X615" s="70">
        <v>326.01</v>
      </c>
      <c r="Y615" s="70">
        <v>0</v>
      </c>
      <c r="Z615" s="70">
        <v>326.01</v>
      </c>
      <c r="AA615" s="79"/>
      <c r="AB615" s="80">
        <f t="shared" si="308"/>
        <v>0</v>
      </c>
    </row>
    <row r="616" spans="1:28" s="34" customFormat="1" x14ac:dyDescent="0.25">
      <c r="A616" s="72" t="s">
        <v>16321</v>
      </c>
      <c r="B616" s="73" t="s">
        <v>21732</v>
      </c>
      <c r="C616" s="74" t="s">
        <v>15679</v>
      </c>
      <c r="D616" s="75">
        <v>0</v>
      </c>
      <c r="E616" s="70">
        <v>336.72</v>
      </c>
      <c r="F616" s="76">
        <f t="shared" si="313"/>
        <v>0</v>
      </c>
      <c r="G616" s="93"/>
      <c r="H616" s="70">
        <f t="shared" si="314"/>
        <v>336.72</v>
      </c>
      <c r="I616" s="70">
        <f t="shared" si="314"/>
        <v>0</v>
      </c>
      <c r="J616" s="70">
        <f t="shared" si="315"/>
        <v>336.72</v>
      </c>
      <c r="K616" s="70">
        <v>0</v>
      </c>
      <c r="L616" s="76">
        <f t="shared" si="316"/>
        <v>336.72</v>
      </c>
      <c r="N616" s="70">
        <v>336.72</v>
      </c>
      <c r="O616" s="70">
        <v>0</v>
      </c>
      <c r="P616" s="70">
        <f t="shared" si="317"/>
        <v>336.72</v>
      </c>
      <c r="Q616" s="64"/>
      <c r="R616" s="70">
        <f t="shared" si="318"/>
        <v>336.72</v>
      </c>
      <c r="S616" s="70">
        <f t="shared" si="318"/>
        <v>0</v>
      </c>
      <c r="T616" s="70">
        <f t="shared" si="319"/>
        <v>336.72</v>
      </c>
      <c r="U616" s="70">
        <f t="shared" si="320"/>
        <v>0</v>
      </c>
      <c r="V616" s="78">
        <f t="shared" si="321"/>
        <v>336.72</v>
      </c>
      <c r="X616" s="70">
        <v>336.72</v>
      </c>
      <c r="Y616" s="70">
        <v>0</v>
      </c>
      <c r="Z616" s="70">
        <v>336.72</v>
      </c>
      <c r="AA616" s="79"/>
      <c r="AB616" s="80">
        <f t="shared" si="308"/>
        <v>0</v>
      </c>
    </row>
    <row r="617" spans="1:28" s="34" customFormat="1" x14ac:dyDescent="0.25">
      <c r="A617" s="72" t="s">
        <v>16322</v>
      </c>
      <c r="B617" s="73" t="s">
        <v>21733</v>
      </c>
      <c r="C617" s="74" t="s">
        <v>15679</v>
      </c>
      <c r="D617" s="75">
        <v>0</v>
      </c>
      <c r="E617" s="70">
        <v>347.83</v>
      </c>
      <c r="F617" s="76">
        <f t="shared" si="313"/>
        <v>0</v>
      </c>
      <c r="G617" s="93"/>
      <c r="H617" s="70">
        <f t="shared" si="314"/>
        <v>347.83</v>
      </c>
      <c r="I617" s="70">
        <f t="shared" si="314"/>
        <v>0</v>
      </c>
      <c r="J617" s="70">
        <f t="shared" si="315"/>
        <v>347.83</v>
      </c>
      <c r="K617" s="70">
        <v>0</v>
      </c>
      <c r="L617" s="76">
        <f t="shared" si="316"/>
        <v>347.83</v>
      </c>
      <c r="N617" s="70">
        <v>347.83</v>
      </c>
      <c r="O617" s="70">
        <v>0</v>
      </c>
      <c r="P617" s="70">
        <f t="shared" si="317"/>
        <v>347.83</v>
      </c>
      <c r="Q617" s="64"/>
      <c r="R617" s="70">
        <f t="shared" si="318"/>
        <v>347.83</v>
      </c>
      <c r="S617" s="70">
        <f t="shared" si="318"/>
        <v>0</v>
      </c>
      <c r="T617" s="70">
        <f t="shared" si="319"/>
        <v>347.83</v>
      </c>
      <c r="U617" s="70">
        <f t="shared" si="320"/>
        <v>0</v>
      </c>
      <c r="V617" s="78">
        <f t="shared" si="321"/>
        <v>347.83</v>
      </c>
      <c r="X617" s="70">
        <v>347.83</v>
      </c>
      <c r="Y617" s="70">
        <v>0</v>
      </c>
      <c r="Z617" s="70">
        <v>347.83</v>
      </c>
      <c r="AA617" s="79"/>
      <c r="AB617" s="80">
        <f t="shared" si="308"/>
        <v>0</v>
      </c>
    </row>
    <row r="618" spans="1:28" s="34" customFormat="1" ht="22.5" x14ac:dyDescent="0.25">
      <c r="A618" s="72" t="s">
        <v>16323</v>
      </c>
      <c r="B618" s="73" t="s">
        <v>21734</v>
      </c>
      <c r="C618" s="74" t="s">
        <v>15679</v>
      </c>
      <c r="D618" s="75">
        <v>0</v>
      </c>
      <c r="E618" s="70">
        <v>358.96</v>
      </c>
      <c r="F618" s="76">
        <f t="shared" si="313"/>
        <v>0</v>
      </c>
      <c r="G618" s="93"/>
      <c r="H618" s="70">
        <f t="shared" si="314"/>
        <v>358.96</v>
      </c>
      <c r="I618" s="70">
        <f t="shared" si="314"/>
        <v>0</v>
      </c>
      <c r="J618" s="70">
        <f t="shared" si="315"/>
        <v>358.96</v>
      </c>
      <c r="K618" s="70">
        <v>0</v>
      </c>
      <c r="L618" s="76">
        <f t="shared" si="316"/>
        <v>358.96</v>
      </c>
      <c r="N618" s="70">
        <v>358.96</v>
      </c>
      <c r="O618" s="70">
        <v>0</v>
      </c>
      <c r="P618" s="70">
        <f t="shared" si="317"/>
        <v>358.96</v>
      </c>
      <c r="Q618" s="64"/>
      <c r="R618" s="70">
        <f t="shared" si="318"/>
        <v>358.96</v>
      </c>
      <c r="S618" s="70">
        <f t="shared" si="318"/>
        <v>0</v>
      </c>
      <c r="T618" s="70">
        <f t="shared" si="319"/>
        <v>358.96</v>
      </c>
      <c r="U618" s="70">
        <f t="shared" si="320"/>
        <v>0</v>
      </c>
      <c r="V618" s="78">
        <f t="shared" si="321"/>
        <v>358.96</v>
      </c>
      <c r="X618" s="70">
        <v>358.96</v>
      </c>
      <c r="Y618" s="70">
        <v>0</v>
      </c>
      <c r="Z618" s="70">
        <v>358.96</v>
      </c>
      <c r="AA618" s="79"/>
      <c r="AB618" s="80">
        <f t="shared" si="308"/>
        <v>0</v>
      </c>
    </row>
    <row r="619" spans="1:28" s="34" customFormat="1" x14ac:dyDescent="0.25">
      <c r="A619" s="72" t="s">
        <v>16324</v>
      </c>
      <c r="B619" s="73" t="s">
        <v>21735</v>
      </c>
      <c r="C619" s="74" t="s">
        <v>15679</v>
      </c>
      <c r="D619" s="75">
        <v>0</v>
      </c>
      <c r="E619" s="70">
        <v>349.13</v>
      </c>
      <c r="F619" s="76">
        <f t="shared" si="313"/>
        <v>0</v>
      </c>
      <c r="G619" s="93"/>
      <c r="H619" s="70">
        <f t="shared" si="314"/>
        <v>349.13</v>
      </c>
      <c r="I619" s="70">
        <f t="shared" si="314"/>
        <v>0</v>
      </c>
      <c r="J619" s="70">
        <f t="shared" si="315"/>
        <v>349.13</v>
      </c>
      <c r="K619" s="70">
        <v>0</v>
      </c>
      <c r="L619" s="76">
        <f t="shared" si="316"/>
        <v>349.13</v>
      </c>
      <c r="N619" s="70">
        <v>349.13</v>
      </c>
      <c r="O619" s="70">
        <v>0</v>
      </c>
      <c r="P619" s="70">
        <f t="shared" si="317"/>
        <v>349.13</v>
      </c>
      <c r="Q619" s="64"/>
      <c r="R619" s="70">
        <f t="shared" si="318"/>
        <v>349.13</v>
      </c>
      <c r="S619" s="70">
        <f t="shared" si="318"/>
        <v>0</v>
      </c>
      <c r="T619" s="70">
        <f t="shared" si="319"/>
        <v>349.13</v>
      </c>
      <c r="U619" s="70">
        <f t="shared" si="320"/>
        <v>0</v>
      </c>
      <c r="V619" s="78">
        <f t="shared" si="321"/>
        <v>349.13</v>
      </c>
      <c r="X619" s="70">
        <v>349.13</v>
      </c>
      <c r="Y619" s="70">
        <v>0</v>
      </c>
      <c r="Z619" s="70">
        <v>349.13</v>
      </c>
      <c r="AA619" s="79"/>
      <c r="AB619" s="80">
        <f t="shared" si="308"/>
        <v>0</v>
      </c>
    </row>
    <row r="620" spans="1:28" x14ac:dyDescent="0.25">
      <c r="A620" s="72" t="s">
        <v>16325</v>
      </c>
      <c r="B620" s="73" t="s">
        <v>21736</v>
      </c>
      <c r="C620" s="74" t="s">
        <v>15679</v>
      </c>
      <c r="D620" s="75">
        <v>0</v>
      </c>
      <c r="E620" s="70">
        <v>313.66000000000003</v>
      </c>
      <c r="F620" s="76">
        <f t="shared" si="313"/>
        <v>0</v>
      </c>
      <c r="G620" s="93"/>
      <c r="H620" s="70">
        <f t="shared" si="314"/>
        <v>313.66000000000003</v>
      </c>
      <c r="I620" s="70">
        <f t="shared" si="314"/>
        <v>0</v>
      </c>
      <c r="J620" s="70">
        <f t="shared" si="315"/>
        <v>313.66000000000003</v>
      </c>
      <c r="K620" s="70">
        <v>0</v>
      </c>
      <c r="L620" s="76">
        <f t="shared" si="316"/>
        <v>313.66000000000003</v>
      </c>
      <c r="N620" s="70">
        <v>313.66000000000003</v>
      </c>
      <c r="O620" s="70">
        <v>0</v>
      </c>
      <c r="P620" s="70">
        <f t="shared" si="317"/>
        <v>313.66000000000003</v>
      </c>
      <c r="Q620" s="64"/>
      <c r="R620" s="70">
        <f t="shared" si="318"/>
        <v>313.66000000000003</v>
      </c>
      <c r="S620" s="70">
        <f t="shared" si="318"/>
        <v>0</v>
      </c>
      <c r="T620" s="70">
        <f t="shared" si="319"/>
        <v>313.66000000000003</v>
      </c>
      <c r="U620" s="70">
        <f t="shared" si="320"/>
        <v>0</v>
      </c>
      <c r="V620" s="78">
        <f t="shared" si="321"/>
        <v>313.66000000000003</v>
      </c>
      <c r="X620" s="70">
        <v>313.66000000000003</v>
      </c>
      <c r="Y620" s="70">
        <v>0</v>
      </c>
      <c r="Z620" s="70">
        <v>313.66000000000003</v>
      </c>
      <c r="AA620" s="79"/>
      <c r="AB620" s="80">
        <f t="shared" si="308"/>
        <v>0</v>
      </c>
    </row>
    <row r="621" spans="1:28" ht="22.5" x14ac:dyDescent="0.25">
      <c r="A621" s="66" t="s">
        <v>16326</v>
      </c>
      <c r="B621" s="67" t="s">
        <v>21737</v>
      </c>
      <c r="C621" s="68"/>
      <c r="D621" s="69"/>
      <c r="E621" s="70"/>
      <c r="F621" s="71"/>
      <c r="H621" s="70"/>
      <c r="I621" s="70"/>
      <c r="J621" s="70"/>
      <c r="K621" s="70"/>
      <c r="L621" s="76"/>
      <c r="N621" s="70"/>
      <c r="O621" s="70"/>
      <c r="P621" s="70"/>
      <c r="Q621" s="64"/>
      <c r="R621" s="70"/>
      <c r="S621" s="70"/>
      <c r="T621" s="70"/>
      <c r="U621" s="70"/>
      <c r="V621" s="78"/>
      <c r="X621" s="70"/>
      <c r="Y621" s="70"/>
      <c r="Z621" s="70"/>
      <c r="AA621" s="79"/>
      <c r="AB621" s="80">
        <f t="shared" si="308"/>
        <v>0</v>
      </c>
    </row>
    <row r="622" spans="1:28" x14ac:dyDescent="0.25">
      <c r="A622" s="72" t="s">
        <v>16327</v>
      </c>
      <c r="B622" s="73" t="s">
        <v>21738</v>
      </c>
      <c r="C622" s="74" t="s">
        <v>15679</v>
      </c>
      <c r="D622" s="75">
        <v>0</v>
      </c>
      <c r="E622" s="70">
        <v>295.35000000000002</v>
      </c>
      <c r="F622" s="76">
        <f>ROUND(D622*E622,2)</f>
        <v>0</v>
      </c>
      <c r="G622" s="93"/>
      <c r="H622" s="70">
        <f t="shared" ref="H622:I624" si="322">ROUND(N622+(N622*$H$2/100),2)</f>
        <v>295.35000000000002</v>
      </c>
      <c r="I622" s="70">
        <f t="shared" si="322"/>
        <v>0</v>
      </c>
      <c r="J622" s="70">
        <f>H622+I622</f>
        <v>295.35000000000002</v>
      </c>
      <c r="K622" s="70">
        <v>0</v>
      </c>
      <c r="L622" s="76">
        <f>SUM(J622:K622)</f>
        <v>295.35000000000002</v>
      </c>
      <c r="N622" s="70">
        <v>295.35000000000002</v>
      </c>
      <c r="O622" s="70">
        <v>0</v>
      </c>
      <c r="P622" s="70">
        <f>SUM(N622:O622)</f>
        <v>295.35000000000002</v>
      </c>
      <c r="Q622" s="64"/>
      <c r="R622" s="70">
        <f t="shared" ref="R622:S624" si="323">X622</f>
        <v>295.35000000000002</v>
      </c>
      <c r="S622" s="70">
        <f t="shared" si="323"/>
        <v>0</v>
      </c>
      <c r="T622" s="70">
        <f>R622+S622</f>
        <v>295.35000000000002</v>
      </c>
      <c r="U622" s="70">
        <f>ROUND(Z622*$H$2,2)/100</f>
        <v>0</v>
      </c>
      <c r="V622" s="78">
        <f>SUM(T622:U622)</f>
        <v>295.35000000000002</v>
      </c>
      <c r="X622" s="70">
        <v>295.35000000000002</v>
      </c>
      <c r="Y622" s="70">
        <v>0</v>
      </c>
      <c r="Z622" s="70">
        <v>295.35000000000002</v>
      </c>
      <c r="AA622" s="79"/>
      <c r="AB622" s="80">
        <f t="shared" si="308"/>
        <v>0</v>
      </c>
    </row>
    <row r="623" spans="1:28" x14ac:dyDescent="0.25">
      <c r="A623" s="72" t="s">
        <v>16328</v>
      </c>
      <c r="B623" s="73" t="s">
        <v>21739</v>
      </c>
      <c r="C623" s="74" t="s">
        <v>15679</v>
      </c>
      <c r="D623" s="75">
        <v>0</v>
      </c>
      <c r="E623" s="70">
        <v>309.8</v>
      </c>
      <c r="F623" s="76">
        <f>ROUND(D623*E623,2)</f>
        <v>0</v>
      </c>
      <c r="G623" s="93"/>
      <c r="H623" s="70">
        <f t="shared" si="322"/>
        <v>309.8</v>
      </c>
      <c r="I623" s="70">
        <f t="shared" si="322"/>
        <v>0</v>
      </c>
      <c r="J623" s="70">
        <f>H623+I623</f>
        <v>309.8</v>
      </c>
      <c r="K623" s="70">
        <v>0</v>
      </c>
      <c r="L623" s="76">
        <f>SUM(J623:K623)</f>
        <v>309.8</v>
      </c>
      <c r="N623" s="70">
        <v>309.8</v>
      </c>
      <c r="O623" s="70">
        <v>0</v>
      </c>
      <c r="P623" s="70">
        <f>SUM(N623:O623)</f>
        <v>309.8</v>
      </c>
      <c r="Q623" s="64"/>
      <c r="R623" s="70">
        <f t="shared" si="323"/>
        <v>309.8</v>
      </c>
      <c r="S623" s="70">
        <f t="shared" si="323"/>
        <v>0</v>
      </c>
      <c r="T623" s="70">
        <f>R623+S623</f>
        <v>309.8</v>
      </c>
      <c r="U623" s="70">
        <f>ROUND(Z623*$H$2,2)/100</f>
        <v>0</v>
      </c>
      <c r="V623" s="78">
        <f>SUM(T623:U623)</f>
        <v>309.8</v>
      </c>
      <c r="X623" s="70">
        <v>309.8</v>
      </c>
      <c r="Y623" s="70">
        <v>0</v>
      </c>
      <c r="Z623" s="70">
        <v>309.8</v>
      </c>
      <c r="AA623" s="79"/>
      <c r="AB623" s="80">
        <f t="shared" si="308"/>
        <v>0</v>
      </c>
    </row>
    <row r="624" spans="1:28" ht="22.5" x14ac:dyDescent="0.25">
      <c r="A624" s="72" t="s">
        <v>16329</v>
      </c>
      <c r="B624" s="73" t="s">
        <v>21740</v>
      </c>
      <c r="C624" s="74" t="s">
        <v>15679</v>
      </c>
      <c r="D624" s="75">
        <v>0</v>
      </c>
      <c r="E624" s="70">
        <v>300.01</v>
      </c>
      <c r="F624" s="76">
        <f>ROUND(D624*E624,2)</f>
        <v>0</v>
      </c>
      <c r="G624" s="93"/>
      <c r="H624" s="70">
        <f t="shared" si="322"/>
        <v>300.01</v>
      </c>
      <c r="I624" s="70">
        <f t="shared" si="322"/>
        <v>0</v>
      </c>
      <c r="J624" s="70">
        <f>H624+I624</f>
        <v>300.01</v>
      </c>
      <c r="K624" s="70">
        <v>0</v>
      </c>
      <c r="L624" s="76">
        <f>SUM(J624:K624)</f>
        <v>300.01</v>
      </c>
      <c r="N624" s="70">
        <v>300.01</v>
      </c>
      <c r="O624" s="70">
        <v>0</v>
      </c>
      <c r="P624" s="70">
        <f>SUM(N624:O624)</f>
        <v>300.01</v>
      </c>
      <c r="Q624" s="64"/>
      <c r="R624" s="70">
        <f t="shared" si="323"/>
        <v>300.01</v>
      </c>
      <c r="S624" s="70">
        <f t="shared" si="323"/>
        <v>0</v>
      </c>
      <c r="T624" s="70">
        <f>R624+S624</f>
        <v>300.01</v>
      </c>
      <c r="U624" s="70">
        <f>ROUND(Z624*$H$2,2)/100</f>
        <v>0</v>
      </c>
      <c r="V624" s="78">
        <f>SUM(T624:U624)</f>
        <v>300.01</v>
      </c>
      <c r="X624" s="70">
        <v>300.01</v>
      </c>
      <c r="Y624" s="70">
        <v>0</v>
      </c>
      <c r="Z624" s="70">
        <v>300.01</v>
      </c>
      <c r="AA624" s="79"/>
      <c r="AB624" s="80">
        <f t="shared" si="308"/>
        <v>0</v>
      </c>
    </row>
    <row r="625" spans="1:28" x14ac:dyDescent="0.25">
      <c r="A625" s="66" t="s">
        <v>16330</v>
      </c>
      <c r="B625" s="67" t="s">
        <v>21741</v>
      </c>
      <c r="C625" s="68"/>
      <c r="D625" s="69"/>
      <c r="E625" s="70"/>
      <c r="F625" s="71"/>
      <c r="H625" s="70"/>
      <c r="I625" s="70"/>
      <c r="J625" s="70"/>
      <c r="K625" s="70"/>
      <c r="L625" s="76"/>
      <c r="N625" s="70"/>
      <c r="O625" s="70"/>
      <c r="P625" s="70"/>
      <c r="Q625" s="64"/>
      <c r="R625" s="70"/>
      <c r="S625" s="70"/>
      <c r="T625" s="70"/>
      <c r="U625" s="70"/>
      <c r="V625" s="78"/>
      <c r="X625" s="70"/>
      <c r="Y625" s="70"/>
      <c r="Z625" s="70"/>
      <c r="AA625" s="79"/>
      <c r="AB625" s="80">
        <f t="shared" si="308"/>
        <v>0</v>
      </c>
    </row>
    <row r="626" spans="1:28" x14ac:dyDescent="0.25">
      <c r="A626" s="72" t="s">
        <v>16331</v>
      </c>
      <c r="B626" s="73" t="s">
        <v>21742</v>
      </c>
      <c r="C626" s="74" t="s">
        <v>15679</v>
      </c>
      <c r="D626" s="75">
        <v>0</v>
      </c>
      <c r="E626" s="70">
        <v>319.12</v>
      </c>
      <c r="F626" s="76">
        <f>ROUND(D626*E626,2)</f>
        <v>0</v>
      </c>
      <c r="G626" s="93"/>
      <c r="H626" s="70">
        <f>ROUND(N626+(N626*$H$2/100),2)</f>
        <v>237.23</v>
      </c>
      <c r="I626" s="70">
        <f>ROUND(O626+(O626*$H$2/100),2)</f>
        <v>81.89</v>
      </c>
      <c r="J626" s="70">
        <f>H626+I626</f>
        <v>319.12</v>
      </c>
      <c r="K626" s="70">
        <v>0</v>
      </c>
      <c r="L626" s="76">
        <f>SUM(J626:K626)</f>
        <v>319.12</v>
      </c>
      <c r="N626" s="70">
        <v>237.23</v>
      </c>
      <c r="O626" s="70">
        <v>81.89</v>
      </c>
      <c r="P626" s="70">
        <f>SUM(N626:O626)</f>
        <v>319.12</v>
      </c>
      <c r="Q626" s="64"/>
      <c r="R626" s="70">
        <f>X626</f>
        <v>237.23</v>
      </c>
      <c r="S626" s="70">
        <f>Y626</f>
        <v>81.900000000000006</v>
      </c>
      <c r="T626" s="70">
        <f>R626+S626</f>
        <v>319.13</v>
      </c>
      <c r="U626" s="70">
        <f>ROUND(Z626*$H$2,2)/100</f>
        <v>0</v>
      </c>
      <c r="V626" s="78">
        <f>SUM(T626:U626)</f>
        <v>319.13</v>
      </c>
      <c r="X626" s="70">
        <v>237.23</v>
      </c>
      <c r="Y626" s="70">
        <v>81.900000000000006</v>
      </c>
      <c r="Z626" s="70">
        <v>319.13</v>
      </c>
      <c r="AA626" s="79"/>
      <c r="AB626" s="80">
        <f t="shared" si="308"/>
        <v>-9.9999999999909051E-3</v>
      </c>
    </row>
    <row r="627" spans="1:28" ht="22.5" x14ac:dyDescent="0.25">
      <c r="A627" s="72" t="s">
        <v>16332</v>
      </c>
      <c r="B627" s="73" t="s">
        <v>21743</v>
      </c>
      <c r="C627" s="74" t="s">
        <v>15679</v>
      </c>
      <c r="D627" s="75">
        <v>0</v>
      </c>
      <c r="E627" s="70">
        <v>348.47</v>
      </c>
      <c r="F627" s="76">
        <f>ROUND(D627*E627,2)</f>
        <v>0</v>
      </c>
      <c r="G627" s="93"/>
      <c r="H627" s="70">
        <f>ROUND(N627+(N627*$H$2/100),2)</f>
        <v>266.58</v>
      </c>
      <c r="I627" s="70">
        <f>ROUND(O627+(O627*$H$2/100),2)</f>
        <v>81.89</v>
      </c>
      <c r="J627" s="70">
        <f>H627+I627</f>
        <v>348.46999999999997</v>
      </c>
      <c r="K627" s="70">
        <v>0</v>
      </c>
      <c r="L627" s="76">
        <f>SUM(J627:K627)</f>
        <v>348.46999999999997</v>
      </c>
      <c r="N627" s="70">
        <v>266.58</v>
      </c>
      <c r="O627" s="70">
        <v>81.89</v>
      </c>
      <c r="P627" s="70">
        <f>SUM(N627:O627)</f>
        <v>348.46999999999997</v>
      </c>
      <c r="Q627" s="64"/>
      <c r="R627" s="70">
        <f>X627</f>
        <v>266.58</v>
      </c>
      <c r="S627" s="70">
        <f>Y627</f>
        <v>81.900000000000006</v>
      </c>
      <c r="T627" s="70">
        <f>R627+S627</f>
        <v>348.48</v>
      </c>
      <c r="U627" s="70">
        <f>ROUND(Z627*$H$2,2)/100</f>
        <v>0</v>
      </c>
      <c r="V627" s="78">
        <f>SUM(T627:U627)</f>
        <v>348.48</v>
      </c>
      <c r="X627" s="70">
        <v>266.58</v>
      </c>
      <c r="Y627" s="70">
        <v>81.900000000000006</v>
      </c>
      <c r="Z627" s="70">
        <v>348.48</v>
      </c>
      <c r="AA627" s="79"/>
      <c r="AB627" s="80">
        <f t="shared" si="308"/>
        <v>-1.0000000000047748E-2</v>
      </c>
    </row>
    <row r="628" spans="1:28" ht="22.5" x14ac:dyDescent="0.25">
      <c r="A628" s="66" t="s">
        <v>16333</v>
      </c>
      <c r="B628" s="67" t="s">
        <v>21744</v>
      </c>
      <c r="C628" s="68"/>
      <c r="D628" s="69"/>
      <c r="E628" s="70"/>
      <c r="F628" s="71"/>
      <c r="H628" s="70"/>
      <c r="I628" s="70"/>
      <c r="J628" s="70"/>
      <c r="K628" s="70"/>
      <c r="L628" s="76"/>
      <c r="N628" s="70"/>
      <c r="O628" s="70"/>
      <c r="P628" s="70"/>
      <c r="Q628" s="64"/>
      <c r="R628" s="70"/>
      <c r="S628" s="70"/>
      <c r="T628" s="70"/>
      <c r="U628" s="70"/>
      <c r="V628" s="78"/>
      <c r="X628" s="70"/>
      <c r="Y628" s="70"/>
      <c r="Z628" s="70"/>
      <c r="AA628" s="79"/>
      <c r="AB628" s="80">
        <f t="shared" si="308"/>
        <v>0</v>
      </c>
    </row>
    <row r="629" spans="1:28" ht="22.5" x14ac:dyDescent="0.25">
      <c r="A629" s="72" t="s">
        <v>16334</v>
      </c>
      <c r="B629" s="73" t="s">
        <v>21745</v>
      </c>
      <c r="C629" s="74" t="s">
        <v>15679</v>
      </c>
      <c r="D629" s="75">
        <v>0</v>
      </c>
      <c r="E629" s="70">
        <v>224.64000000000001</v>
      </c>
      <c r="F629" s="76">
        <f>ROUND(D629*E629,2)</f>
        <v>0</v>
      </c>
      <c r="G629" s="93"/>
      <c r="H629" s="70">
        <f t="shared" ref="H629:I631" si="324">ROUND(N629+(N629*$H$2/100),2)</f>
        <v>190.52</v>
      </c>
      <c r="I629" s="70">
        <f t="shared" si="324"/>
        <v>34.119999999999997</v>
      </c>
      <c r="J629" s="70">
        <f>H629+I629</f>
        <v>224.64000000000001</v>
      </c>
      <c r="K629" s="70">
        <v>0</v>
      </c>
      <c r="L629" s="76">
        <f>SUM(J629:K629)</f>
        <v>224.64000000000001</v>
      </c>
      <c r="N629" s="70">
        <v>190.52</v>
      </c>
      <c r="O629" s="70">
        <v>34.120000000000005</v>
      </c>
      <c r="P629" s="70">
        <f>SUM(N629:O629)</f>
        <v>224.64000000000001</v>
      </c>
      <c r="Q629" s="64"/>
      <c r="R629" s="70">
        <f t="shared" ref="R629:S631" si="325">X629</f>
        <v>190.52</v>
      </c>
      <c r="S629" s="70">
        <f t="shared" si="325"/>
        <v>34.130000000000003</v>
      </c>
      <c r="T629" s="70">
        <f>R629+S629</f>
        <v>224.65</v>
      </c>
      <c r="U629" s="70">
        <f>ROUND(Z629*$H$2,2)/100</f>
        <v>0</v>
      </c>
      <c r="V629" s="78">
        <f>SUM(T629:U629)</f>
        <v>224.65</v>
      </c>
      <c r="X629" s="70">
        <v>190.52</v>
      </c>
      <c r="Y629" s="70">
        <v>34.130000000000003</v>
      </c>
      <c r="Z629" s="70">
        <v>224.65</v>
      </c>
      <c r="AA629" s="79"/>
      <c r="AB629" s="80">
        <f t="shared" si="308"/>
        <v>-9.9999999999909051E-3</v>
      </c>
    </row>
    <row r="630" spans="1:28" ht="22.5" x14ac:dyDescent="0.25">
      <c r="A630" s="72" t="s">
        <v>16335</v>
      </c>
      <c r="B630" s="73" t="s">
        <v>21746</v>
      </c>
      <c r="C630" s="74" t="s">
        <v>15679</v>
      </c>
      <c r="D630" s="75">
        <v>0</v>
      </c>
      <c r="E630" s="70">
        <v>244.14000000000001</v>
      </c>
      <c r="F630" s="76">
        <f>ROUND(D630*E630,2)</f>
        <v>0</v>
      </c>
      <c r="G630" s="93"/>
      <c r="H630" s="70">
        <f t="shared" si="324"/>
        <v>210.02</v>
      </c>
      <c r="I630" s="70">
        <f t="shared" si="324"/>
        <v>34.119999999999997</v>
      </c>
      <c r="J630" s="70">
        <f>H630+I630</f>
        <v>244.14000000000001</v>
      </c>
      <c r="K630" s="70">
        <v>0</v>
      </c>
      <c r="L630" s="76">
        <f>SUM(J630:K630)</f>
        <v>244.14000000000001</v>
      </c>
      <c r="N630" s="70">
        <v>210.02</v>
      </c>
      <c r="O630" s="70">
        <v>34.120000000000005</v>
      </c>
      <c r="P630" s="70">
        <f>SUM(N630:O630)</f>
        <v>244.14000000000001</v>
      </c>
      <c r="Q630" s="64"/>
      <c r="R630" s="70">
        <f t="shared" si="325"/>
        <v>210.02</v>
      </c>
      <c r="S630" s="70">
        <f t="shared" si="325"/>
        <v>34.130000000000003</v>
      </c>
      <c r="T630" s="70">
        <f>R630+S630</f>
        <v>244.15</v>
      </c>
      <c r="U630" s="70">
        <f>ROUND(Z630*$H$2,2)/100</f>
        <v>0</v>
      </c>
      <c r="V630" s="78">
        <f>SUM(T630:U630)</f>
        <v>244.15</v>
      </c>
      <c r="X630" s="70">
        <v>210.02</v>
      </c>
      <c r="Y630" s="70">
        <v>34.130000000000003</v>
      </c>
      <c r="Z630" s="70">
        <v>244.15</v>
      </c>
      <c r="AA630" s="79"/>
      <c r="AB630" s="80">
        <f t="shared" si="308"/>
        <v>-9.9999999999909051E-3</v>
      </c>
    </row>
    <row r="631" spans="1:28" x14ac:dyDescent="0.25">
      <c r="A631" s="72" t="s">
        <v>16336</v>
      </c>
      <c r="B631" s="73" t="s">
        <v>21747</v>
      </c>
      <c r="C631" s="74" t="s">
        <v>15679</v>
      </c>
      <c r="D631" s="75">
        <v>0</v>
      </c>
      <c r="E631" s="70">
        <v>285.41000000000003</v>
      </c>
      <c r="F631" s="76">
        <f>ROUND(D631*E631,2)</f>
        <v>0</v>
      </c>
      <c r="G631" s="93"/>
      <c r="H631" s="70">
        <f t="shared" si="324"/>
        <v>251.29</v>
      </c>
      <c r="I631" s="70">
        <f t="shared" si="324"/>
        <v>34.119999999999997</v>
      </c>
      <c r="J631" s="70">
        <f>H631+I631</f>
        <v>285.40999999999997</v>
      </c>
      <c r="K631" s="70">
        <v>0</v>
      </c>
      <c r="L631" s="76">
        <f>SUM(J631:K631)</f>
        <v>285.40999999999997</v>
      </c>
      <c r="N631" s="70">
        <v>251.29</v>
      </c>
      <c r="O631" s="70">
        <v>34.120000000000005</v>
      </c>
      <c r="P631" s="70">
        <f>SUM(N631:O631)</f>
        <v>285.40999999999997</v>
      </c>
      <c r="Q631" s="64"/>
      <c r="R631" s="70">
        <f t="shared" si="325"/>
        <v>251.29</v>
      </c>
      <c r="S631" s="70">
        <f t="shared" si="325"/>
        <v>34.130000000000003</v>
      </c>
      <c r="T631" s="70">
        <f>R631+S631</f>
        <v>285.42</v>
      </c>
      <c r="U631" s="70">
        <f>ROUND(Z631*$H$2,2)/100</f>
        <v>0</v>
      </c>
      <c r="V631" s="78">
        <f>SUM(T631:U631)</f>
        <v>285.42</v>
      </c>
      <c r="X631" s="70">
        <v>251.29</v>
      </c>
      <c r="Y631" s="70">
        <v>34.130000000000003</v>
      </c>
      <c r="Z631" s="70">
        <v>285.42</v>
      </c>
      <c r="AA631" s="79"/>
      <c r="AB631" s="80">
        <f t="shared" si="308"/>
        <v>-1.0000000000047748E-2</v>
      </c>
    </row>
    <row r="632" spans="1:28" x14ac:dyDescent="0.25">
      <c r="A632" s="66" t="s">
        <v>16337</v>
      </c>
      <c r="B632" s="67" t="s">
        <v>21748</v>
      </c>
      <c r="C632" s="68"/>
      <c r="D632" s="69"/>
      <c r="E632" s="70"/>
      <c r="F632" s="71"/>
      <c r="H632" s="70"/>
      <c r="I632" s="70"/>
      <c r="J632" s="70"/>
      <c r="K632" s="70"/>
      <c r="L632" s="76"/>
      <c r="N632" s="70"/>
      <c r="O632" s="70"/>
      <c r="P632" s="70"/>
      <c r="Q632" s="64"/>
      <c r="R632" s="70"/>
      <c r="S632" s="70"/>
      <c r="T632" s="70"/>
      <c r="U632" s="70"/>
      <c r="V632" s="78"/>
      <c r="X632" s="70"/>
      <c r="Y632" s="70"/>
      <c r="Z632" s="70"/>
      <c r="AA632" s="79"/>
      <c r="AB632" s="80">
        <f t="shared" si="308"/>
        <v>0</v>
      </c>
    </row>
    <row r="633" spans="1:28" ht="22.5" x14ac:dyDescent="0.25">
      <c r="A633" s="72" t="s">
        <v>16338</v>
      </c>
      <c r="B633" s="73" t="s">
        <v>21749</v>
      </c>
      <c r="C633" s="74" t="s">
        <v>15679</v>
      </c>
      <c r="D633" s="75">
        <v>0</v>
      </c>
      <c r="E633" s="70">
        <v>82.860000000000014</v>
      </c>
      <c r="F633" s="76">
        <f>ROUND(D633*E633,2)</f>
        <v>0</v>
      </c>
      <c r="G633" s="93"/>
      <c r="H633" s="70">
        <f t="shared" ref="H633:I637" si="326">ROUND(N633+(N633*$H$2/100),2)</f>
        <v>48.74</v>
      </c>
      <c r="I633" s="70">
        <f t="shared" si="326"/>
        <v>34.119999999999997</v>
      </c>
      <c r="J633" s="70">
        <f>H633+I633</f>
        <v>82.86</v>
      </c>
      <c r="K633" s="70">
        <v>0</v>
      </c>
      <c r="L633" s="76">
        <f>SUM(J633:K633)</f>
        <v>82.86</v>
      </c>
      <c r="N633" s="70">
        <v>48.74</v>
      </c>
      <c r="O633" s="70">
        <v>34.120000000000005</v>
      </c>
      <c r="P633" s="70">
        <f>SUM(N633:O633)</f>
        <v>82.860000000000014</v>
      </c>
      <c r="Q633" s="64"/>
      <c r="R633" s="70">
        <f t="shared" ref="R633:S637" si="327">X633</f>
        <v>48.74</v>
      </c>
      <c r="S633" s="70">
        <f t="shared" si="327"/>
        <v>34.130000000000003</v>
      </c>
      <c r="T633" s="70">
        <f>R633+S633</f>
        <v>82.87</v>
      </c>
      <c r="U633" s="70">
        <f>ROUND(Z633*$H$2,2)/100</f>
        <v>0</v>
      </c>
      <c r="V633" s="78">
        <f>SUM(T633:U633)</f>
        <v>82.87</v>
      </c>
      <c r="X633" s="70">
        <v>48.74</v>
      </c>
      <c r="Y633" s="70">
        <v>34.130000000000003</v>
      </c>
      <c r="Z633" s="70">
        <v>82.87</v>
      </c>
      <c r="AA633" s="79"/>
      <c r="AB633" s="80">
        <f t="shared" si="308"/>
        <v>-9.9999999999909051E-3</v>
      </c>
    </row>
    <row r="634" spans="1:28" x14ac:dyDescent="0.25">
      <c r="A634" s="72" t="s">
        <v>16339</v>
      </c>
      <c r="B634" s="73" t="s">
        <v>21750</v>
      </c>
      <c r="C634" s="74" t="s">
        <v>15679</v>
      </c>
      <c r="D634" s="75">
        <v>0</v>
      </c>
      <c r="E634" s="70">
        <v>2608.06</v>
      </c>
      <c r="F634" s="76">
        <f>ROUND(D634*E634,2)</f>
        <v>0</v>
      </c>
      <c r="G634" s="93"/>
      <c r="H634" s="70">
        <f t="shared" si="326"/>
        <v>2569.79</v>
      </c>
      <c r="I634" s="70">
        <f t="shared" si="326"/>
        <v>38.270000000000003</v>
      </c>
      <c r="J634" s="70">
        <f>H634+I634</f>
        <v>2608.06</v>
      </c>
      <c r="K634" s="70">
        <v>0</v>
      </c>
      <c r="L634" s="76">
        <f>SUM(J634:K634)</f>
        <v>2608.06</v>
      </c>
      <c r="N634" s="70">
        <v>2569.79</v>
      </c>
      <c r="O634" s="70">
        <v>38.269999999999996</v>
      </c>
      <c r="P634" s="70">
        <f>SUM(N634:O634)</f>
        <v>2608.06</v>
      </c>
      <c r="Q634" s="64"/>
      <c r="R634" s="70">
        <f t="shared" si="327"/>
        <v>2569.79</v>
      </c>
      <c r="S634" s="70">
        <f t="shared" si="327"/>
        <v>38.28</v>
      </c>
      <c r="T634" s="70">
        <f>R634+S634</f>
        <v>2608.0700000000002</v>
      </c>
      <c r="U634" s="70">
        <f>ROUND(Z634*$H$2,2)/100</f>
        <v>0</v>
      </c>
      <c r="V634" s="78">
        <f>SUM(T634:U634)</f>
        <v>2608.0700000000002</v>
      </c>
      <c r="X634" s="70">
        <v>2569.79</v>
      </c>
      <c r="Y634" s="70">
        <v>38.28</v>
      </c>
      <c r="Z634" s="70">
        <v>2608.0700000000002</v>
      </c>
      <c r="AA634" s="79"/>
      <c r="AB634" s="80">
        <f t="shared" si="308"/>
        <v>-1.0000000000218279E-2</v>
      </c>
    </row>
    <row r="635" spans="1:28" ht="22.5" x14ac:dyDescent="0.25">
      <c r="A635" s="72" t="s">
        <v>16340</v>
      </c>
      <c r="B635" s="73" t="s">
        <v>21751</v>
      </c>
      <c r="C635" s="74" t="s">
        <v>15679</v>
      </c>
      <c r="D635" s="75">
        <v>0</v>
      </c>
      <c r="E635" s="70">
        <v>259.45999999999998</v>
      </c>
      <c r="F635" s="76">
        <f>ROUND(D635*E635,2)</f>
        <v>0</v>
      </c>
      <c r="G635" s="93"/>
      <c r="H635" s="70">
        <f t="shared" si="326"/>
        <v>221.19</v>
      </c>
      <c r="I635" s="70">
        <f t="shared" si="326"/>
        <v>38.270000000000003</v>
      </c>
      <c r="J635" s="70">
        <f>H635+I635</f>
        <v>259.45999999999998</v>
      </c>
      <c r="K635" s="70">
        <v>0</v>
      </c>
      <c r="L635" s="76">
        <f>SUM(J635:K635)</f>
        <v>259.45999999999998</v>
      </c>
      <c r="N635" s="70">
        <v>221.19</v>
      </c>
      <c r="O635" s="70">
        <v>38.269999999999996</v>
      </c>
      <c r="P635" s="70">
        <f>SUM(N635:O635)</f>
        <v>259.45999999999998</v>
      </c>
      <c r="Q635" s="64"/>
      <c r="R635" s="70">
        <f t="shared" si="327"/>
        <v>221.19</v>
      </c>
      <c r="S635" s="70">
        <f t="shared" si="327"/>
        <v>38.28</v>
      </c>
      <c r="T635" s="70">
        <f>R635+S635</f>
        <v>259.47000000000003</v>
      </c>
      <c r="U635" s="70">
        <f>ROUND(Z635*$H$2,2)/100</f>
        <v>0</v>
      </c>
      <c r="V635" s="78">
        <f>SUM(T635:U635)</f>
        <v>259.47000000000003</v>
      </c>
      <c r="X635" s="70">
        <v>221.19</v>
      </c>
      <c r="Y635" s="70">
        <v>38.28</v>
      </c>
      <c r="Z635" s="70">
        <v>259.47000000000003</v>
      </c>
      <c r="AA635" s="79"/>
      <c r="AB635" s="80">
        <f t="shared" si="308"/>
        <v>-1.0000000000047748E-2</v>
      </c>
    </row>
    <row r="636" spans="1:28" ht="22.5" x14ac:dyDescent="0.25">
      <c r="A636" s="72" t="s">
        <v>16341</v>
      </c>
      <c r="B636" s="73" t="s">
        <v>21752</v>
      </c>
      <c r="C636" s="74" t="s">
        <v>15679</v>
      </c>
      <c r="D636" s="75">
        <v>0</v>
      </c>
      <c r="E636" s="70">
        <v>470.66999999999996</v>
      </c>
      <c r="F636" s="76">
        <f>ROUND(D636*E636,2)</f>
        <v>0</v>
      </c>
      <c r="G636" s="93"/>
      <c r="H636" s="70">
        <f t="shared" si="326"/>
        <v>219.08</v>
      </c>
      <c r="I636" s="70">
        <f t="shared" si="326"/>
        <v>251.59</v>
      </c>
      <c r="J636" s="70">
        <f>H636+I636</f>
        <v>470.67</v>
      </c>
      <c r="K636" s="70">
        <v>0</v>
      </c>
      <c r="L636" s="76">
        <f>SUM(J636:K636)</f>
        <v>470.67</v>
      </c>
      <c r="N636" s="70">
        <v>219.08</v>
      </c>
      <c r="O636" s="70">
        <v>251.58999999999997</v>
      </c>
      <c r="P636" s="70">
        <f>SUM(N636:O636)</f>
        <v>470.66999999999996</v>
      </c>
      <c r="Q636" s="64"/>
      <c r="R636" s="70">
        <f t="shared" si="327"/>
        <v>219.08</v>
      </c>
      <c r="S636" s="70">
        <f t="shared" si="327"/>
        <v>251.6</v>
      </c>
      <c r="T636" s="70">
        <f>R636+S636</f>
        <v>470.68</v>
      </c>
      <c r="U636" s="70">
        <f>ROUND(Z636*$H$2,2)/100</f>
        <v>0</v>
      </c>
      <c r="V636" s="78">
        <f>SUM(T636:U636)</f>
        <v>470.68</v>
      </c>
      <c r="X636" s="70">
        <v>219.08</v>
      </c>
      <c r="Y636" s="70">
        <v>251.6</v>
      </c>
      <c r="Z636" s="70">
        <v>470.68</v>
      </c>
      <c r="AA636" s="79"/>
      <c r="AB636" s="80">
        <f t="shared" si="308"/>
        <v>-1.0000000000047748E-2</v>
      </c>
    </row>
    <row r="637" spans="1:28" x14ac:dyDescent="0.25">
      <c r="A637" s="72" t="s">
        <v>16342</v>
      </c>
      <c r="B637" s="73" t="s">
        <v>21753</v>
      </c>
      <c r="C637" s="74" t="s">
        <v>15679</v>
      </c>
      <c r="D637" s="75">
        <v>0</v>
      </c>
      <c r="E637" s="70">
        <v>1833.6100000000001</v>
      </c>
      <c r="F637" s="76">
        <f>ROUND(D637*E637,2)</f>
        <v>0</v>
      </c>
      <c r="G637" s="93"/>
      <c r="H637" s="70">
        <f t="shared" si="326"/>
        <v>1373.21</v>
      </c>
      <c r="I637" s="70">
        <f t="shared" si="326"/>
        <v>460.4</v>
      </c>
      <c r="J637" s="70">
        <f>H637+I637</f>
        <v>1833.6100000000001</v>
      </c>
      <c r="K637" s="70">
        <v>0</v>
      </c>
      <c r="L637" s="76">
        <f>SUM(J637:K637)</f>
        <v>1833.6100000000001</v>
      </c>
      <c r="N637" s="70">
        <v>1373.21</v>
      </c>
      <c r="O637" s="70">
        <v>460.4</v>
      </c>
      <c r="P637" s="70">
        <f>SUM(N637:O637)</f>
        <v>1833.6100000000001</v>
      </c>
      <c r="Q637" s="64"/>
      <c r="R637" s="70">
        <f t="shared" si="327"/>
        <v>1373.21</v>
      </c>
      <c r="S637" s="70">
        <f t="shared" si="327"/>
        <v>460.4</v>
      </c>
      <c r="T637" s="70">
        <f>R637+S637</f>
        <v>1833.6100000000001</v>
      </c>
      <c r="U637" s="70">
        <f>ROUND(Z637*$H$2,2)/100</f>
        <v>0</v>
      </c>
      <c r="V637" s="78">
        <f>SUM(T637:U637)</f>
        <v>1833.6100000000001</v>
      </c>
      <c r="X637" s="70">
        <v>1373.21</v>
      </c>
      <c r="Y637" s="70">
        <v>460.4</v>
      </c>
      <c r="Z637" s="70">
        <v>1833.61</v>
      </c>
      <c r="AA637" s="79"/>
      <c r="AB637" s="80">
        <f t="shared" si="308"/>
        <v>0</v>
      </c>
    </row>
    <row r="638" spans="1:28" ht="22.5" x14ac:dyDescent="0.25">
      <c r="A638" s="66" t="s">
        <v>16343</v>
      </c>
      <c r="B638" s="67" t="s">
        <v>21754</v>
      </c>
      <c r="C638" s="68"/>
      <c r="D638" s="69"/>
      <c r="E638" s="70"/>
      <c r="F638" s="71"/>
      <c r="H638" s="70"/>
      <c r="I638" s="70"/>
      <c r="J638" s="70"/>
      <c r="K638" s="70"/>
      <c r="L638" s="76"/>
      <c r="N638" s="70"/>
      <c r="O638" s="70"/>
      <c r="P638" s="70"/>
      <c r="Q638" s="64"/>
      <c r="R638" s="70"/>
      <c r="S638" s="70"/>
      <c r="T638" s="70"/>
      <c r="U638" s="70"/>
      <c r="V638" s="78"/>
      <c r="X638" s="70"/>
      <c r="Y638" s="70"/>
      <c r="Z638" s="70"/>
      <c r="AA638" s="79"/>
      <c r="AB638" s="80">
        <f t="shared" si="308"/>
        <v>0</v>
      </c>
    </row>
    <row r="639" spans="1:28" ht="22.5" x14ac:dyDescent="0.25">
      <c r="A639" s="72" t="s">
        <v>16344</v>
      </c>
      <c r="B639" s="73" t="s">
        <v>21755</v>
      </c>
      <c r="C639" s="74" t="s">
        <v>15679</v>
      </c>
      <c r="D639" s="75">
        <v>0</v>
      </c>
      <c r="E639" s="70">
        <v>57.55</v>
      </c>
      <c r="F639" s="76">
        <f>ROUND(D639*E639,2)</f>
        <v>0</v>
      </c>
      <c r="G639" s="93"/>
      <c r="H639" s="70">
        <f t="shared" ref="H639:I643" si="328">ROUND(N639+(N639*$H$2/100),2)</f>
        <v>0</v>
      </c>
      <c r="I639" s="70">
        <f t="shared" si="328"/>
        <v>57.55</v>
      </c>
      <c r="J639" s="70">
        <f>H639+I639</f>
        <v>57.55</v>
      </c>
      <c r="K639" s="70">
        <v>0</v>
      </c>
      <c r="L639" s="76">
        <f>SUM(J639:K639)</f>
        <v>57.55</v>
      </c>
      <c r="N639" s="70">
        <v>0</v>
      </c>
      <c r="O639" s="70">
        <v>57.55</v>
      </c>
      <c r="P639" s="70">
        <f>SUM(N639:O639)</f>
        <v>57.55</v>
      </c>
      <c r="Q639" s="64"/>
      <c r="R639" s="70">
        <f t="shared" ref="R639:S643" si="329">X639</f>
        <v>0</v>
      </c>
      <c r="S639" s="70">
        <f t="shared" si="329"/>
        <v>57.55</v>
      </c>
      <c r="T639" s="70">
        <f>R639+S639</f>
        <v>57.55</v>
      </c>
      <c r="U639" s="70">
        <f>ROUND(Z639*$H$2,2)/100</f>
        <v>0</v>
      </c>
      <c r="V639" s="78">
        <f>SUM(T639:U639)</f>
        <v>57.55</v>
      </c>
      <c r="X639" s="70">
        <v>0</v>
      </c>
      <c r="Y639" s="70">
        <v>57.55</v>
      </c>
      <c r="Z639" s="70">
        <v>57.55</v>
      </c>
      <c r="AA639" s="79"/>
      <c r="AB639" s="80">
        <f t="shared" si="308"/>
        <v>0</v>
      </c>
    </row>
    <row r="640" spans="1:28" ht="22.5" x14ac:dyDescent="0.25">
      <c r="A640" s="72" t="s">
        <v>16345</v>
      </c>
      <c r="B640" s="73" t="s">
        <v>21756</v>
      </c>
      <c r="C640" s="74" t="s">
        <v>15679</v>
      </c>
      <c r="D640" s="75">
        <v>0</v>
      </c>
      <c r="E640" s="70">
        <v>115.1</v>
      </c>
      <c r="F640" s="76">
        <f>ROUND(D640*E640,2)</f>
        <v>0</v>
      </c>
      <c r="G640" s="93"/>
      <c r="H640" s="70">
        <f t="shared" si="328"/>
        <v>0</v>
      </c>
      <c r="I640" s="70">
        <f t="shared" si="328"/>
        <v>115.1</v>
      </c>
      <c r="J640" s="70">
        <f>H640+I640</f>
        <v>115.1</v>
      </c>
      <c r="K640" s="70">
        <v>0</v>
      </c>
      <c r="L640" s="76">
        <f>SUM(J640:K640)</f>
        <v>115.1</v>
      </c>
      <c r="N640" s="70">
        <v>0</v>
      </c>
      <c r="O640" s="70">
        <v>115.1</v>
      </c>
      <c r="P640" s="70">
        <f>SUM(N640:O640)</f>
        <v>115.1</v>
      </c>
      <c r="Q640" s="64"/>
      <c r="R640" s="70">
        <f t="shared" si="329"/>
        <v>0</v>
      </c>
      <c r="S640" s="70">
        <f t="shared" si="329"/>
        <v>115.1</v>
      </c>
      <c r="T640" s="70">
        <f>R640+S640</f>
        <v>115.1</v>
      </c>
      <c r="U640" s="70">
        <f>ROUND(Z640*$H$2,2)/100</f>
        <v>0</v>
      </c>
      <c r="V640" s="78">
        <f>SUM(T640:U640)</f>
        <v>115.1</v>
      </c>
      <c r="X640" s="70">
        <v>0</v>
      </c>
      <c r="Y640" s="70">
        <v>115.1</v>
      </c>
      <c r="Z640" s="70">
        <v>115.1</v>
      </c>
      <c r="AA640" s="79"/>
      <c r="AB640" s="80">
        <f t="shared" si="308"/>
        <v>0</v>
      </c>
    </row>
    <row r="641" spans="1:28" ht="22.5" x14ac:dyDescent="0.25">
      <c r="A641" s="72" t="s">
        <v>16346</v>
      </c>
      <c r="B641" s="73" t="s">
        <v>21757</v>
      </c>
      <c r="C641" s="74" t="s">
        <v>15679</v>
      </c>
      <c r="D641" s="75">
        <v>0</v>
      </c>
      <c r="E641" s="70">
        <v>79.509999999999991</v>
      </c>
      <c r="F641" s="76">
        <f>ROUND(D641*E641,2)</f>
        <v>0</v>
      </c>
      <c r="G641" s="93"/>
      <c r="H641" s="70">
        <f t="shared" si="328"/>
        <v>0</v>
      </c>
      <c r="I641" s="70">
        <f t="shared" si="328"/>
        <v>79.510000000000005</v>
      </c>
      <c r="J641" s="70">
        <f>H641+I641</f>
        <v>79.510000000000005</v>
      </c>
      <c r="K641" s="70">
        <v>0</v>
      </c>
      <c r="L641" s="76">
        <f>SUM(J641:K641)</f>
        <v>79.510000000000005</v>
      </c>
      <c r="N641" s="70">
        <v>0</v>
      </c>
      <c r="O641" s="70">
        <v>79.509999999999991</v>
      </c>
      <c r="P641" s="70">
        <f>SUM(N641:O641)</f>
        <v>79.509999999999991</v>
      </c>
      <c r="Q641" s="64"/>
      <c r="R641" s="70">
        <f t="shared" si="329"/>
        <v>0</v>
      </c>
      <c r="S641" s="70">
        <f t="shared" si="329"/>
        <v>79.510000000000005</v>
      </c>
      <c r="T641" s="70">
        <f>R641+S641</f>
        <v>79.510000000000005</v>
      </c>
      <c r="U641" s="70">
        <f>ROUND(Z641*$H$2,2)/100</f>
        <v>0</v>
      </c>
      <c r="V641" s="78">
        <f>SUM(T641:U641)</f>
        <v>79.510000000000005</v>
      </c>
      <c r="X641" s="70">
        <v>0</v>
      </c>
      <c r="Y641" s="70">
        <v>79.510000000000005</v>
      </c>
      <c r="Z641" s="70">
        <v>79.510000000000005</v>
      </c>
      <c r="AA641" s="79"/>
      <c r="AB641" s="80">
        <f t="shared" si="308"/>
        <v>0</v>
      </c>
    </row>
    <row r="642" spans="1:28" x14ac:dyDescent="0.25">
      <c r="A642" s="72" t="s">
        <v>16347</v>
      </c>
      <c r="B642" s="73" t="s">
        <v>21758</v>
      </c>
      <c r="C642" s="74" t="s">
        <v>15679</v>
      </c>
      <c r="D642" s="75">
        <v>0</v>
      </c>
      <c r="E642" s="70">
        <v>122.56</v>
      </c>
      <c r="F642" s="76">
        <f>ROUND(D642*E642,2)</f>
        <v>0</v>
      </c>
      <c r="G642" s="93"/>
      <c r="H642" s="70">
        <f t="shared" si="328"/>
        <v>34.76</v>
      </c>
      <c r="I642" s="70">
        <f t="shared" si="328"/>
        <v>87.8</v>
      </c>
      <c r="J642" s="70">
        <f>H642+I642</f>
        <v>122.56</v>
      </c>
      <c r="K642" s="70">
        <v>0</v>
      </c>
      <c r="L642" s="76">
        <f>SUM(J642:K642)</f>
        <v>122.56</v>
      </c>
      <c r="N642" s="70">
        <v>34.76</v>
      </c>
      <c r="O642" s="70">
        <v>87.8</v>
      </c>
      <c r="P642" s="70">
        <f>SUM(N642:O642)</f>
        <v>122.56</v>
      </c>
      <c r="Q642" s="64"/>
      <c r="R642" s="70">
        <f t="shared" si="329"/>
        <v>34.76</v>
      </c>
      <c r="S642" s="70">
        <f t="shared" si="329"/>
        <v>87.8</v>
      </c>
      <c r="T642" s="70">
        <f>R642+S642</f>
        <v>122.56</v>
      </c>
      <c r="U642" s="70">
        <f>ROUND(Z642*$H$2,2)/100</f>
        <v>0</v>
      </c>
      <c r="V642" s="78">
        <f>SUM(T642:U642)</f>
        <v>122.56</v>
      </c>
      <c r="X642" s="70">
        <v>34.76</v>
      </c>
      <c r="Y642" s="70">
        <v>87.8</v>
      </c>
      <c r="Z642" s="70">
        <v>122.56</v>
      </c>
      <c r="AA642" s="79"/>
      <c r="AB642" s="80">
        <f t="shared" si="308"/>
        <v>0</v>
      </c>
    </row>
    <row r="643" spans="1:28" s="34" customFormat="1" x14ac:dyDescent="0.25">
      <c r="A643" s="72" t="s">
        <v>16348</v>
      </c>
      <c r="B643" s="73" t="s">
        <v>21759</v>
      </c>
      <c r="C643" s="74" t="s">
        <v>15719</v>
      </c>
      <c r="D643" s="75">
        <v>0</v>
      </c>
      <c r="E643" s="70">
        <v>11.57</v>
      </c>
      <c r="F643" s="76">
        <f>ROUND(D643*E643,2)</f>
        <v>0</v>
      </c>
      <c r="G643" s="77"/>
      <c r="H643" s="70">
        <f t="shared" si="328"/>
        <v>11.57</v>
      </c>
      <c r="I643" s="70">
        <f t="shared" si="328"/>
        <v>0</v>
      </c>
      <c r="J643" s="70">
        <f>H643+I643</f>
        <v>11.57</v>
      </c>
      <c r="K643" s="70">
        <v>0</v>
      </c>
      <c r="L643" s="76">
        <f>SUM(J643:K643)</f>
        <v>11.57</v>
      </c>
      <c r="N643" s="70">
        <v>11.57</v>
      </c>
      <c r="O643" s="70">
        <v>0</v>
      </c>
      <c r="P643" s="70">
        <f>SUM(N643:O643)</f>
        <v>11.57</v>
      </c>
      <c r="Q643" s="64"/>
      <c r="R643" s="70">
        <f t="shared" si="329"/>
        <v>11.57</v>
      </c>
      <c r="S643" s="70">
        <f t="shared" si="329"/>
        <v>0</v>
      </c>
      <c r="T643" s="70">
        <f>R643+S643</f>
        <v>11.57</v>
      </c>
      <c r="U643" s="70">
        <f>ROUND(Z643*$H$2,2)/100</f>
        <v>0</v>
      </c>
      <c r="V643" s="78">
        <f>SUM(T643:U643)</f>
        <v>11.57</v>
      </c>
      <c r="X643" s="70">
        <v>11.57</v>
      </c>
      <c r="Y643" s="70">
        <v>0</v>
      </c>
      <c r="Z643" s="70">
        <v>11.57</v>
      </c>
      <c r="AA643" s="79"/>
      <c r="AB643" s="80">
        <f t="shared" si="308"/>
        <v>0</v>
      </c>
    </row>
    <row r="644" spans="1:28" x14ac:dyDescent="0.25">
      <c r="A644" s="66" t="s">
        <v>16349</v>
      </c>
      <c r="B644" s="67" t="s">
        <v>21760</v>
      </c>
      <c r="C644" s="68"/>
      <c r="D644" s="69"/>
      <c r="E644" s="70"/>
      <c r="F644" s="71"/>
      <c r="H644" s="70"/>
      <c r="I644" s="70"/>
      <c r="J644" s="70"/>
      <c r="K644" s="70"/>
      <c r="L644" s="76"/>
      <c r="N644" s="70"/>
      <c r="O644" s="70"/>
      <c r="P644" s="70"/>
      <c r="Q644" s="64"/>
      <c r="R644" s="70"/>
      <c r="S644" s="70"/>
      <c r="T644" s="70"/>
      <c r="U644" s="70"/>
      <c r="V644" s="78"/>
      <c r="X644" s="70"/>
      <c r="Y644" s="70"/>
      <c r="Z644" s="70"/>
      <c r="AA644" s="79"/>
      <c r="AB644" s="80">
        <f t="shared" si="308"/>
        <v>0</v>
      </c>
    </row>
    <row r="645" spans="1:28" x14ac:dyDescent="0.25">
      <c r="A645" s="72" t="s">
        <v>16350</v>
      </c>
      <c r="B645" s="73" t="s">
        <v>21761</v>
      </c>
      <c r="C645" s="74" t="s">
        <v>15679</v>
      </c>
      <c r="D645" s="75">
        <v>0</v>
      </c>
      <c r="E645" s="70">
        <v>158.82999999999998</v>
      </c>
      <c r="F645" s="76">
        <f t="shared" ref="F645:F656" si="330">ROUND(D645*E645,2)</f>
        <v>0</v>
      </c>
      <c r="G645" s="77"/>
      <c r="H645" s="70">
        <f t="shared" ref="H645:I656" si="331">ROUND(N645+(N645*$H$2/100),2)</f>
        <v>111.06</v>
      </c>
      <c r="I645" s="70">
        <f t="shared" si="331"/>
        <v>47.77</v>
      </c>
      <c r="J645" s="70">
        <f t="shared" ref="J645:J656" si="332">H645+I645</f>
        <v>158.83000000000001</v>
      </c>
      <c r="K645" s="70">
        <v>0</v>
      </c>
      <c r="L645" s="76">
        <f t="shared" ref="L645:L656" si="333">SUM(J645:K645)</f>
        <v>158.83000000000001</v>
      </c>
      <c r="N645" s="70">
        <v>111.06</v>
      </c>
      <c r="O645" s="70">
        <v>47.769999999999996</v>
      </c>
      <c r="P645" s="70">
        <f t="shared" ref="P645:P656" si="334">SUM(N645:O645)</f>
        <v>158.82999999999998</v>
      </c>
      <c r="Q645" s="64"/>
      <c r="R645" s="70">
        <f t="shared" ref="R645:S656" si="335">X645</f>
        <v>111.06</v>
      </c>
      <c r="S645" s="70">
        <f t="shared" si="335"/>
        <v>47.78</v>
      </c>
      <c r="T645" s="70">
        <f t="shared" ref="T645:T656" si="336">R645+S645</f>
        <v>158.84</v>
      </c>
      <c r="U645" s="70">
        <f t="shared" ref="U645:U656" si="337">ROUND(Z645*$H$2,2)/100</f>
        <v>0</v>
      </c>
      <c r="V645" s="78">
        <f t="shared" ref="V645:V656" si="338">SUM(T645:U645)</f>
        <v>158.84</v>
      </c>
      <c r="X645" s="70">
        <v>111.06</v>
      </c>
      <c r="Y645" s="70">
        <v>47.78</v>
      </c>
      <c r="Z645" s="70">
        <v>158.84</v>
      </c>
      <c r="AA645" s="79"/>
      <c r="AB645" s="80">
        <f t="shared" si="308"/>
        <v>-1.0000000000019327E-2</v>
      </c>
    </row>
    <row r="646" spans="1:28" x14ac:dyDescent="0.25">
      <c r="A646" s="72" t="s">
        <v>16351</v>
      </c>
      <c r="B646" s="73" t="s">
        <v>19891</v>
      </c>
      <c r="C646" s="74" t="s">
        <v>15679</v>
      </c>
      <c r="D646" s="75">
        <v>0</v>
      </c>
      <c r="E646" s="70">
        <v>111.07</v>
      </c>
      <c r="F646" s="76">
        <f t="shared" si="330"/>
        <v>0</v>
      </c>
      <c r="G646" s="77"/>
      <c r="H646" s="70">
        <f t="shared" si="331"/>
        <v>90.6</v>
      </c>
      <c r="I646" s="70">
        <f t="shared" si="331"/>
        <v>20.47</v>
      </c>
      <c r="J646" s="70">
        <f t="shared" si="332"/>
        <v>111.07</v>
      </c>
      <c r="K646" s="70">
        <v>0</v>
      </c>
      <c r="L646" s="76">
        <f t="shared" si="333"/>
        <v>111.07</v>
      </c>
      <c r="N646" s="70">
        <v>90.6</v>
      </c>
      <c r="O646" s="70">
        <v>20.47</v>
      </c>
      <c r="P646" s="70">
        <f t="shared" si="334"/>
        <v>111.07</v>
      </c>
      <c r="Q646" s="64"/>
      <c r="R646" s="70">
        <f t="shared" si="335"/>
        <v>90.6</v>
      </c>
      <c r="S646" s="70">
        <f t="shared" si="335"/>
        <v>20.48</v>
      </c>
      <c r="T646" s="70">
        <f t="shared" si="336"/>
        <v>111.08</v>
      </c>
      <c r="U646" s="70">
        <f t="shared" si="337"/>
        <v>0</v>
      </c>
      <c r="V646" s="78">
        <f t="shared" si="338"/>
        <v>111.08</v>
      </c>
      <c r="X646" s="70">
        <v>90.6</v>
      </c>
      <c r="Y646" s="70">
        <v>20.48</v>
      </c>
      <c r="Z646" s="70">
        <v>111.08</v>
      </c>
      <c r="AA646" s="79"/>
      <c r="AB646" s="80">
        <f t="shared" si="308"/>
        <v>-1.0000000000005116E-2</v>
      </c>
    </row>
    <row r="647" spans="1:28" s="34" customFormat="1" ht="22.5" x14ac:dyDescent="0.25">
      <c r="A647" s="72" t="s">
        <v>16352</v>
      </c>
      <c r="B647" s="73" t="s">
        <v>21762</v>
      </c>
      <c r="C647" s="74" t="s">
        <v>15719</v>
      </c>
      <c r="D647" s="75">
        <v>0</v>
      </c>
      <c r="E647" s="70">
        <v>2</v>
      </c>
      <c r="F647" s="76">
        <f t="shared" si="330"/>
        <v>0</v>
      </c>
      <c r="G647" s="77"/>
      <c r="H647" s="70">
        <f t="shared" si="331"/>
        <v>1.58</v>
      </c>
      <c r="I647" s="70">
        <f t="shared" si="331"/>
        <v>0.42</v>
      </c>
      <c r="J647" s="70">
        <f t="shared" si="332"/>
        <v>2</v>
      </c>
      <c r="K647" s="70">
        <v>0</v>
      </c>
      <c r="L647" s="76">
        <f t="shared" si="333"/>
        <v>2</v>
      </c>
      <c r="N647" s="70">
        <v>1.58</v>
      </c>
      <c r="O647" s="70">
        <v>0.42</v>
      </c>
      <c r="P647" s="70">
        <f t="shared" si="334"/>
        <v>2</v>
      </c>
      <c r="Q647" s="64"/>
      <c r="R647" s="70">
        <f t="shared" si="335"/>
        <v>1.58</v>
      </c>
      <c r="S647" s="70">
        <f t="shared" si="335"/>
        <v>0.41</v>
      </c>
      <c r="T647" s="70">
        <f t="shared" si="336"/>
        <v>1.99</v>
      </c>
      <c r="U647" s="70">
        <f t="shared" si="337"/>
        <v>0</v>
      </c>
      <c r="V647" s="78">
        <f t="shared" si="338"/>
        <v>1.99</v>
      </c>
      <c r="X647" s="70">
        <v>1.58</v>
      </c>
      <c r="Y647" s="70">
        <v>0.41</v>
      </c>
      <c r="Z647" s="70">
        <v>1.99</v>
      </c>
      <c r="AA647" s="79"/>
      <c r="AB647" s="80">
        <f t="shared" si="308"/>
        <v>1.0000000000000009E-2</v>
      </c>
    </row>
    <row r="648" spans="1:28" s="34" customFormat="1" x14ac:dyDescent="0.25">
      <c r="A648" s="72" t="s">
        <v>16353</v>
      </c>
      <c r="B648" s="73" t="s">
        <v>21763</v>
      </c>
      <c r="C648" s="74" t="s">
        <v>15679</v>
      </c>
      <c r="D648" s="75">
        <v>0</v>
      </c>
      <c r="E648" s="70">
        <v>381.59000000000003</v>
      </c>
      <c r="F648" s="76">
        <f t="shared" si="330"/>
        <v>0</v>
      </c>
      <c r="G648" s="77"/>
      <c r="H648" s="70">
        <f t="shared" si="331"/>
        <v>345.98</v>
      </c>
      <c r="I648" s="70">
        <f t="shared" si="331"/>
        <v>35.61</v>
      </c>
      <c r="J648" s="70">
        <f t="shared" si="332"/>
        <v>381.59000000000003</v>
      </c>
      <c r="K648" s="70">
        <v>0</v>
      </c>
      <c r="L648" s="76">
        <f t="shared" si="333"/>
        <v>381.59000000000003</v>
      </c>
      <c r="N648" s="70">
        <v>345.98</v>
      </c>
      <c r="O648" s="70">
        <v>35.61</v>
      </c>
      <c r="P648" s="70">
        <f t="shared" si="334"/>
        <v>381.59000000000003</v>
      </c>
      <c r="Q648" s="64"/>
      <c r="R648" s="70">
        <f t="shared" si="335"/>
        <v>345.98</v>
      </c>
      <c r="S648" s="70">
        <f t="shared" si="335"/>
        <v>35.61</v>
      </c>
      <c r="T648" s="70">
        <f t="shared" si="336"/>
        <v>381.59000000000003</v>
      </c>
      <c r="U648" s="70">
        <f t="shared" si="337"/>
        <v>0</v>
      </c>
      <c r="V648" s="78">
        <f t="shared" si="338"/>
        <v>381.59000000000003</v>
      </c>
      <c r="X648" s="70">
        <v>345.98</v>
      </c>
      <c r="Y648" s="70">
        <v>35.61</v>
      </c>
      <c r="Z648" s="70">
        <v>381.59</v>
      </c>
      <c r="AA648" s="79"/>
      <c r="AB648" s="80">
        <f t="shared" si="308"/>
        <v>0</v>
      </c>
    </row>
    <row r="649" spans="1:28" s="34" customFormat="1" ht="22.5" x14ac:dyDescent="0.25">
      <c r="A649" s="72" t="s">
        <v>16354</v>
      </c>
      <c r="B649" s="73" t="s">
        <v>21764</v>
      </c>
      <c r="C649" s="74" t="s">
        <v>15679</v>
      </c>
      <c r="D649" s="75">
        <v>0</v>
      </c>
      <c r="E649" s="70">
        <v>203.18</v>
      </c>
      <c r="F649" s="76">
        <f t="shared" si="330"/>
        <v>0</v>
      </c>
      <c r="G649" s="77"/>
      <c r="H649" s="70">
        <f t="shared" si="331"/>
        <v>175.88</v>
      </c>
      <c r="I649" s="70">
        <f t="shared" si="331"/>
        <v>27.3</v>
      </c>
      <c r="J649" s="70">
        <f t="shared" si="332"/>
        <v>203.18</v>
      </c>
      <c r="K649" s="70">
        <v>0</v>
      </c>
      <c r="L649" s="76">
        <f t="shared" si="333"/>
        <v>203.18</v>
      </c>
      <c r="N649" s="70">
        <v>175.88</v>
      </c>
      <c r="O649" s="70">
        <v>27.299999999999997</v>
      </c>
      <c r="P649" s="70">
        <f t="shared" si="334"/>
        <v>203.18</v>
      </c>
      <c r="Q649" s="64"/>
      <c r="R649" s="70">
        <f t="shared" si="335"/>
        <v>175.88</v>
      </c>
      <c r="S649" s="70">
        <f t="shared" si="335"/>
        <v>27.3</v>
      </c>
      <c r="T649" s="70">
        <f t="shared" si="336"/>
        <v>203.18</v>
      </c>
      <c r="U649" s="70">
        <f t="shared" si="337"/>
        <v>0</v>
      </c>
      <c r="V649" s="78">
        <f t="shared" si="338"/>
        <v>203.18</v>
      </c>
      <c r="X649" s="70">
        <v>175.88</v>
      </c>
      <c r="Y649" s="70">
        <v>27.3</v>
      </c>
      <c r="Z649" s="70">
        <v>203.18</v>
      </c>
      <c r="AA649" s="79"/>
      <c r="AB649" s="80">
        <f t="shared" si="308"/>
        <v>0</v>
      </c>
    </row>
    <row r="650" spans="1:28" s="34" customFormat="1" x14ac:dyDescent="0.25">
      <c r="A650" s="72" t="s">
        <v>16355</v>
      </c>
      <c r="B650" s="73" t="s">
        <v>21765</v>
      </c>
      <c r="C650" s="74" t="s">
        <v>15679</v>
      </c>
      <c r="D650" s="75">
        <v>0</v>
      </c>
      <c r="E650" s="70">
        <v>27.299999999999997</v>
      </c>
      <c r="F650" s="76">
        <f t="shared" si="330"/>
        <v>0</v>
      </c>
      <c r="G650" s="77"/>
      <c r="H650" s="70">
        <f t="shared" si="331"/>
        <v>0</v>
      </c>
      <c r="I650" s="70">
        <f t="shared" si="331"/>
        <v>27.3</v>
      </c>
      <c r="J650" s="70">
        <f t="shared" si="332"/>
        <v>27.3</v>
      </c>
      <c r="K650" s="70">
        <v>0</v>
      </c>
      <c r="L650" s="76">
        <f t="shared" si="333"/>
        <v>27.3</v>
      </c>
      <c r="N650" s="70">
        <v>0</v>
      </c>
      <c r="O650" s="70">
        <v>27.299999999999997</v>
      </c>
      <c r="P650" s="70">
        <f t="shared" si="334"/>
        <v>27.299999999999997</v>
      </c>
      <c r="Q650" s="64"/>
      <c r="R650" s="70">
        <f t="shared" si="335"/>
        <v>0</v>
      </c>
      <c r="S650" s="70">
        <f t="shared" si="335"/>
        <v>27.3</v>
      </c>
      <c r="T650" s="70">
        <f t="shared" si="336"/>
        <v>27.3</v>
      </c>
      <c r="U650" s="70">
        <f t="shared" si="337"/>
        <v>0</v>
      </c>
      <c r="V650" s="78">
        <f t="shared" si="338"/>
        <v>27.3</v>
      </c>
      <c r="X650" s="70">
        <v>0</v>
      </c>
      <c r="Y650" s="70">
        <v>27.3</v>
      </c>
      <c r="Z650" s="70">
        <v>27.3</v>
      </c>
      <c r="AA650" s="79"/>
      <c r="AB650" s="80">
        <f t="shared" ref="AB650:AB713" si="339">P650-Z650</f>
        <v>0</v>
      </c>
    </row>
    <row r="651" spans="1:28" s="34" customFormat="1" x14ac:dyDescent="0.25">
      <c r="A651" s="72" t="s">
        <v>16356</v>
      </c>
      <c r="B651" s="73" t="s">
        <v>21766</v>
      </c>
      <c r="C651" s="74" t="s">
        <v>15679</v>
      </c>
      <c r="D651" s="75">
        <v>0</v>
      </c>
      <c r="E651" s="70">
        <v>124.33</v>
      </c>
      <c r="F651" s="76">
        <f t="shared" si="330"/>
        <v>0</v>
      </c>
      <c r="G651" s="77"/>
      <c r="H651" s="70">
        <f t="shared" si="331"/>
        <v>110.68</v>
      </c>
      <c r="I651" s="70">
        <f t="shared" si="331"/>
        <v>13.65</v>
      </c>
      <c r="J651" s="70">
        <f t="shared" si="332"/>
        <v>124.33000000000001</v>
      </c>
      <c r="K651" s="70">
        <v>0</v>
      </c>
      <c r="L651" s="76">
        <f t="shared" si="333"/>
        <v>124.33000000000001</v>
      </c>
      <c r="N651" s="70">
        <v>110.68</v>
      </c>
      <c r="O651" s="70">
        <v>13.649999999999999</v>
      </c>
      <c r="P651" s="70">
        <f t="shared" si="334"/>
        <v>124.33000000000001</v>
      </c>
      <c r="Q651" s="64"/>
      <c r="R651" s="70">
        <f t="shared" si="335"/>
        <v>110.68</v>
      </c>
      <c r="S651" s="70">
        <f t="shared" si="335"/>
        <v>13.65</v>
      </c>
      <c r="T651" s="70">
        <f t="shared" si="336"/>
        <v>124.33000000000001</v>
      </c>
      <c r="U651" s="70">
        <f t="shared" si="337"/>
        <v>0</v>
      </c>
      <c r="V651" s="78">
        <f t="shared" si="338"/>
        <v>124.33000000000001</v>
      </c>
      <c r="X651" s="70">
        <v>110.68</v>
      </c>
      <c r="Y651" s="70">
        <v>13.65</v>
      </c>
      <c r="Z651" s="70">
        <v>124.33</v>
      </c>
      <c r="AA651" s="79"/>
      <c r="AB651" s="80">
        <f t="shared" si="339"/>
        <v>0</v>
      </c>
    </row>
    <row r="652" spans="1:28" s="34" customFormat="1" x14ac:dyDescent="0.25">
      <c r="A652" s="72" t="s">
        <v>16357</v>
      </c>
      <c r="B652" s="73" t="s">
        <v>21767</v>
      </c>
      <c r="C652" s="74" t="s">
        <v>15679</v>
      </c>
      <c r="D652" s="75">
        <v>0</v>
      </c>
      <c r="E652" s="70">
        <v>134.55999999999997</v>
      </c>
      <c r="F652" s="76">
        <f t="shared" si="330"/>
        <v>0</v>
      </c>
      <c r="G652" s="77"/>
      <c r="H652" s="70">
        <f t="shared" si="331"/>
        <v>93.61</v>
      </c>
      <c r="I652" s="70">
        <f t="shared" si="331"/>
        <v>40.950000000000003</v>
      </c>
      <c r="J652" s="70">
        <f t="shared" si="332"/>
        <v>134.56</v>
      </c>
      <c r="K652" s="70">
        <v>0</v>
      </c>
      <c r="L652" s="76">
        <f t="shared" si="333"/>
        <v>134.56</v>
      </c>
      <c r="N652" s="70">
        <v>93.61</v>
      </c>
      <c r="O652" s="70">
        <v>40.950000000000003</v>
      </c>
      <c r="P652" s="70">
        <f t="shared" si="334"/>
        <v>134.56</v>
      </c>
      <c r="Q652" s="64"/>
      <c r="R652" s="70">
        <f t="shared" si="335"/>
        <v>93.61</v>
      </c>
      <c r="S652" s="70">
        <f t="shared" si="335"/>
        <v>40.950000000000003</v>
      </c>
      <c r="T652" s="70">
        <f t="shared" si="336"/>
        <v>134.56</v>
      </c>
      <c r="U652" s="70">
        <f t="shared" si="337"/>
        <v>0</v>
      </c>
      <c r="V652" s="78">
        <f t="shared" si="338"/>
        <v>134.56</v>
      </c>
      <c r="X652" s="70">
        <v>93.61</v>
      </c>
      <c r="Y652" s="70">
        <v>40.950000000000003</v>
      </c>
      <c r="Z652" s="70">
        <v>134.56</v>
      </c>
      <c r="AA652" s="79"/>
      <c r="AB652" s="80">
        <f t="shared" si="339"/>
        <v>0</v>
      </c>
    </row>
    <row r="653" spans="1:28" x14ac:dyDescent="0.25">
      <c r="A653" s="72" t="s">
        <v>16358</v>
      </c>
      <c r="B653" s="73" t="s">
        <v>21768</v>
      </c>
      <c r="C653" s="74" t="s">
        <v>15679</v>
      </c>
      <c r="D653" s="75">
        <v>0</v>
      </c>
      <c r="E653" s="70">
        <v>175.43</v>
      </c>
      <c r="F653" s="76">
        <f t="shared" si="330"/>
        <v>0</v>
      </c>
      <c r="G653" s="77"/>
      <c r="H653" s="70">
        <f t="shared" si="331"/>
        <v>111.06</v>
      </c>
      <c r="I653" s="70">
        <f t="shared" si="331"/>
        <v>64.37</v>
      </c>
      <c r="J653" s="70">
        <f t="shared" si="332"/>
        <v>175.43</v>
      </c>
      <c r="K653" s="70">
        <v>0</v>
      </c>
      <c r="L653" s="76">
        <f t="shared" si="333"/>
        <v>175.43</v>
      </c>
      <c r="N653" s="70">
        <v>111.06</v>
      </c>
      <c r="O653" s="70">
        <v>64.37</v>
      </c>
      <c r="P653" s="70">
        <f t="shared" si="334"/>
        <v>175.43</v>
      </c>
      <c r="Q653" s="64"/>
      <c r="R653" s="70">
        <f t="shared" si="335"/>
        <v>111.06</v>
      </c>
      <c r="S653" s="70">
        <f t="shared" si="335"/>
        <v>64.38</v>
      </c>
      <c r="T653" s="70">
        <f t="shared" si="336"/>
        <v>175.44</v>
      </c>
      <c r="U653" s="70">
        <f t="shared" si="337"/>
        <v>0</v>
      </c>
      <c r="V653" s="78">
        <f t="shared" si="338"/>
        <v>175.44</v>
      </c>
      <c r="X653" s="70">
        <v>111.06</v>
      </c>
      <c r="Y653" s="70">
        <v>64.38</v>
      </c>
      <c r="Z653" s="70">
        <v>175.44</v>
      </c>
      <c r="AA653" s="79"/>
      <c r="AB653" s="80">
        <f t="shared" si="339"/>
        <v>-9.9999999999909051E-3</v>
      </c>
    </row>
    <row r="654" spans="1:28" x14ac:dyDescent="0.25">
      <c r="A654" s="72" t="s">
        <v>16359</v>
      </c>
      <c r="B654" s="73" t="s">
        <v>21769</v>
      </c>
      <c r="C654" s="74" t="s">
        <v>15679</v>
      </c>
      <c r="D654" s="75">
        <v>0</v>
      </c>
      <c r="E654" s="70">
        <v>121.85</v>
      </c>
      <c r="F654" s="76">
        <f t="shared" si="330"/>
        <v>0</v>
      </c>
      <c r="G654" s="77"/>
      <c r="H654" s="70">
        <f t="shared" si="331"/>
        <v>121.71</v>
      </c>
      <c r="I654" s="70">
        <f t="shared" si="331"/>
        <v>0.14000000000000001</v>
      </c>
      <c r="J654" s="70">
        <f t="shared" si="332"/>
        <v>121.85</v>
      </c>
      <c r="K654" s="70">
        <v>0</v>
      </c>
      <c r="L654" s="76">
        <f t="shared" si="333"/>
        <v>121.85</v>
      </c>
      <c r="N654" s="70">
        <v>121.71</v>
      </c>
      <c r="O654" s="70">
        <v>0.14000000000000001</v>
      </c>
      <c r="P654" s="70">
        <f t="shared" si="334"/>
        <v>121.85</v>
      </c>
      <c r="Q654" s="64"/>
      <c r="R654" s="70">
        <f t="shared" si="335"/>
        <v>121.71</v>
      </c>
      <c r="S654" s="70">
        <f t="shared" si="335"/>
        <v>0.14000000000000001</v>
      </c>
      <c r="T654" s="70">
        <f t="shared" si="336"/>
        <v>121.85</v>
      </c>
      <c r="U654" s="70">
        <f t="shared" si="337"/>
        <v>0</v>
      </c>
      <c r="V654" s="78">
        <f t="shared" si="338"/>
        <v>121.85</v>
      </c>
      <c r="X654" s="70">
        <v>121.71</v>
      </c>
      <c r="Y654" s="70">
        <v>0.14000000000000001</v>
      </c>
      <c r="Z654" s="70">
        <v>121.85</v>
      </c>
      <c r="AA654" s="79"/>
      <c r="AB654" s="80">
        <f t="shared" si="339"/>
        <v>0</v>
      </c>
    </row>
    <row r="655" spans="1:28" x14ac:dyDescent="0.25">
      <c r="A655" s="72" t="s">
        <v>16360</v>
      </c>
      <c r="B655" s="73" t="s">
        <v>21770</v>
      </c>
      <c r="C655" s="74" t="s">
        <v>15679</v>
      </c>
      <c r="D655" s="75">
        <v>0</v>
      </c>
      <c r="E655" s="70">
        <v>242.84</v>
      </c>
      <c r="F655" s="76">
        <f t="shared" si="330"/>
        <v>0</v>
      </c>
      <c r="G655" s="29"/>
      <c r="H655" s="70">
        <f t="shared" si="331"/>
        <v>231.93</v>
      </c>
      <c r="I655" s="70">
        <f t="shared" si="331"/>
        <v>10.91</v>
      </c>
      <c r="J655" s="70">
        <f t="shared" si="332"/>
        <v>242.84</v>
      </c>
      <c r="K655" s="70">
        <v>0</v>
      </c>
      <c r="L655" s="76">
        <f t="shared" si="333"/>
        <v>242.84</v>
      </c>
      <c r="N655" s="70">
        <v>231.93</v>
      </c>
      <c r="O655" s="70">
        <v>10.91</v>
      </c>
      <c r="P655" s="70">
        <f t="shared" si="334"/>
        <v>242.84</v>
      </c>
      <c r="Q655" s="64"/>
      <c r="R655" s="70">
        <f t="shared" si="335"/>
        <v>231.93</v>
      </c>
      <c r="S655" s="70">
        <f t="shared" si="335"/>
        <v>10.92</v>
      </c>
      <c r="T655" s="70">
        <f t="shared" si="336"/>
        <v>242.85</v>
      </c>
      <c r="U655" s="70">
        <f t="shared" si="337"/>
        <v>0</v>
      </c>
      <c r="V655" s="78">
        <f t="shared" si="338"/>
        <v>242.85</v>
      </c>
      <c r="X655" s="70">
        <v>231.93</v>
      </c>
      <c r="Y655" s="70">
        <v>10.92</v>
      </c>
      <c r="Z655" s="70">
        <v>242.85</v>
      </c>
      <c r="AA655" s="79"/>
      <c r="AB655" s="80">
        <f t="shared" si="339"/>
        <v>-9.9999999999909051E-3</v>
      </c>
    </row>
    <row r="656" spans="1:28" s="83" customFormat="1" x14ac:dyDescent="0.25">
      <c r="A656" s="94" t="s">
        <v>19809</v>
      </c>
      <c r="B656" s="95" t="s">
        <v>21771</v>
      </c>
      <c r="C656" s="96" t="s">
        <v>15679</v>
      </c>
      <c r="D656" s="97">
        <v>0</v>
      </c>
      <c r="E656" s="98">
        <v>408.47</v>
      </c>
      <c r="F656" s="99">
        <f t="shared" si="330"/>
        <v>0</v>
      </c>
      <c r="G656" s="93"/>
      <c r="H656" s="98">
        <f t="shared" si="331"/>
        <v>397.56</v>
      </c>
      <c r="I656" s="98">
        <f t="shared" si="331"/>
        <v>10.91</v>
      </c>
      <c r="J656" s="98">
        <f t="shared" si="332"/>
        <v>408.47</v>
      </c>
      <c r="K656" s="98">
        <v>0</v>
      </c>
      <c r="L656" s="99">
        <f t="shared" si="333"/>
        <v>408.47</v>
      </c>
      <c r="N656" s="98">
        <v>397.56</v>
      </c>
      <c r="O656" s="98">
        <v>10.91</v>
      </c>
      <c r="P656" s="98">
        <f t="shared" si="334"/>
        <v>408.47</v>
      </c>
      <c r="Q656" s="100"/>
      <c r="R656" s="98">
        <f t="shared" si="335"/>
        <v>397.56</v>
      </c>
      <c r="S656" s="98">
        <f t="shared" si="335"/>
        <v>10.92</v>
      </c>
      <c r="T656" s="98">
        <f t="shared" si="336"/>
        <v>408.48</v>
      </c>
      <c r="U656" s="98">
        <f t="shared" si="337"/>
        <v>0</v>
      </c>
      <c r="V656" s="101">
        <f t="shared" si="338"/>
        <v>408.48</v>
      </c>
      <c r="X656" s="98">
        <v>397.56</v>
      </c>
      <c r="Y656" s="98">
        <v>10.92</v>
      </c>
      <c r="Z656" s="98">
        <v>408.48</v>
      </c>
      <c r="AA656" s="102"/>
      <c r="AB656" s="80">
        <f t="shared" si="339"/>
        <v>-9.9999999999909051E-3</v>
      </c>
    </row>
    <row r="657" spans="1:28" x14ac:dyDescent="0.25">
      <c r="A657" s="66" t="s">
        <v>16361</v>
      </c>
      <c r="B657" s="67" t="s">
        <v>21772</v>
      </c>
      <c r="C657" s="68"/>
      <c r="D657" s="69"/>
      <c r="E657" s="70"/>
      <c r="F657" s="71"/>
      <c r="H657" s="70"/>
      <c r="I657" s="70"/>
      <c r="J657" s="70"/>
      <c r="K657" s="70"/>
      <c r="L657" s="76"/>
      <c r="N657" s="70"/>
      <c r="O657" s="70"/>
      <c r="P657" s="70"/>
      <c r="Q657" s="64"/>
      <c r="R657" s="70"/>
      <c r="S657" s="70"/>
      <c r="T657" s="70"/>
      <c r="U657" s="70"/>
      <c r="V657" s="78"/>
      <c r="X657" s="70"/>
      <c r="Y657" s="70"/>
      <c r="Z657" s="70"/>
      <c r="AA657" s="79"/>
      <c r="AB657" s="80">
        <f t="shared" si="339"/>
        <v>0</v>
      </c>
    </row>
    <row r="658" spans="1:28" ht="22.5" x14ac:dyDescent="0.25">
      <c r="A658" s="72" t="s">
        <v>16362</v>
      </c>
      <c r="B658" s="73" t="s">
        <v>21773</v>
      </c>
      <c r="C658" s="74" t="s">
        <v>15719</v>
      </c>
      <c r="D658" s="75">
        <v>0</v>
      </c>
      <c r="E658" s="70">
        <v>4.57</v>
      </c>
      <c r="F658" s="76">
        <f>ROUND(D658*E658,2)</f>
        <v>0</v>
      </c>
      <c r="G658" s="77"/>
      <c r="H658" s="70">
        <f t="shared" ref="H658:I662" si="340">ROUND(N658+(N658*$H$2/100),2)</f>
        <v>1.1599999999999999</v>
      </c>
      <c r="I658" s="70">
        <f t="shared" si="340"/>
        <v>3.41</v>
      </c>
      <c r="J658" s="70">
        <f>H658+I658</f>
        <v>4.57</v>
      </c>
      <c r="K658" s="70">
        <v>0</v>
      </c>
      <c r="L658" s="76">
        <f>SUM(J658:K658)</f>
        <v>4.57</v>
      </c>
      <c r="N658" s="70">
        <v>1.1599999999999999</v>
      </c>
      <c r="O658" s="70">
        <v>3.41</v>
      </c>
      <c r="P658" s="70">
        <f>SUM(N658:O658)</f>
        <v>4.57</v>
      </c>
      <c r="Q658" s="64"/>
      <c r="R658" s="70">
        <f t="shared" ref="R658:S662" si="341">X658</f>
        <v>1.1599999999999999</v>
      </c>
      <c r="S658" s="70">
        <f t="shared" si="341"/>
        <v>3.41</v>
      </c>
      <c r="T658" s="70">
        <f>R658+S658</f>
        <v>4.57</v>
      </c>
      <c r="U658" s="70">
        <f>ROUND(Z658*$H$2,2)/100</f>
        <v>0</v>
      </c>
      <c r="V658" s="78">
        <f>SUM(T658:U658)</f>
        <v>4.57</v>
      </c>
      <c r="X658" s="70">
        <v>1.1599999999999999</v>
      </c>
      <c r="Y658" s="70">
        <v>3.41</v>
      </c>
      <c r="Z658" s="70">
        <v>4.57</v>
      </c>
      <c r="AA658" s="79"/>
      <c r="AB658" s="80">
        <f t="shared" si="339"/>
        <v>0</v>
      </c>
    </row>
    <row r="659" spans="1:28" x14ac:dyDescent="0.25">
      <c r="A659" s="72" t="s">
        <v>16363</v>
      </c>
      <c r="B659" s="73" t="s">
        <v>21774</v>
      </c>
      <c r="C659" s="74" t="s">
        <v>15747</v>
      </c>
      <c r="D659" s="75">
        <v>0</v>
      </c>
      <c r="E659" s="70">
        <v>13.22</v>
      </c>
      <c r="F659" s="76">
        <f>ROUND(D659*E659,2)</f>
        <v>0</v>
      </c>
      <c r="G659" s="77"/>
      <c r="H659" s="70">
        <f t="shared" si="340"/>
        <v>13.22</v>
      </c>
      <c r="I659" s="70">
        <f t="shared" si="340"/>
        <v>0</v>
      </c>
      <c r="J659" s="70">
        <f>H659+I659</f>
        <v>13.22</v>
      </c>
      <c r="K659" s="70">
        <v>0</v>
      </c>
      <c r="L659" s="76">
        <f>SUM(J659:K659)</f>
        <v>13.22</v>
      </c>
      <c r="N659" s="70">
        <v>13.22</v>
      </c>
      <c r="O659" s="70">
        <v>0</v>
      </c>
      <c r="P659" s="70">
        <f>SUM(N659:O659)</f>
        <v>13.22</v>
      </c>
      <c r="Q659" s="64"/>
      <c r="R659" s="70">
        <f t="shared" si="341"/>
        <v>13.22</v>
      </c>
      <c r="S659" s="70">
        <f t="shared" si="341"/>
        <v>0</v>
      </c>
      <c r="T659" s="70">
        <f>R659+S659</f>
        <v>13.22</v>
      </c>
      <c r="U659" s="70">
        <f>ROUND(Z659*$H$2,2)/100</f>
        <v>0</v>
      </c>
      <c r="V659" s="78">
        <f>SUM(T659:U659)</f>
        <v>13.22</v>
      </c>
      <c r="X659" s="70">
        <v>13.22</v>
      </c>
      <c r="Y659" s="70">
        <v>0</v>
      </c>
      <c r="Z659" s="70">
        <v>13.22</v>
      </c>
      <c r="AA659" s="79"/>
      <c r="AB659" s="80">
        <f t="shared" si="339"/>
        <v>0</v>
      </c>
    </row>
    <row r="660" spans="1:28" ht="22.5" x14ac:dyDescent="0.25">
      <c r="A660" s="72" t="s">
        <v>16364</v>
      </c>
      <c r="B660" s="73" t="s">
        <v>21775</v>
      </c>
      <c r="C660" s="74" t="s">
        <v>15719</v>
      </c>
      <c r="D660" s="75">
        <v>0</v>
      </c>
      <c r="E660" s="70">
        <v>5.9</v>
      </c>
      <c r="F660" s="76">
        <f>ROUND(D660*E660,2)</f>
        <v>0</v>
      </c>
      <c r="G660" s="77"/>
      <c r="H660" s="70">
        <f t="shared" si="340"/>
        <v>2.4900000000000002</v>
      </c>
      <c r="I660" s="70">
        <f t="shared" si="340"/>
        <v>3.41</v>
      </c>
      <c r="J660" s="70">
        <f>H660+I660</f>
        <v>5.9</v>
      </c>
      <c r="K660" s="70">
        <v>0</v>
      </c>
      <c r="L660" s="76">
        <f>SUM(J660:K660)</f>
        <v>5.9</v>
      </c>
      <c r="N660" s="70">
        <v>2.4900000000000002</v>
      </c>
      <c r="O660" s="70">
        <v>3.41</v>
      </c>
      <c r="P660" s="70">
        <f>SUM(N660:O660)</f>
        <v>5.9</v>
      </c>
      <c r="Q660" s="64"/>
      <c r="R660" s="70">
        <f t="shared" si="341"/>
        <v>2.4900000000000002</v>
      </c>
      <c r="S660" s="70">
        <f t="shared" si="341"/>
        <v>3.41</v>
      </c>
      <c r="T660" s="70">
        <f>R660+S660</f>
        <v>5.9</v>
      </c>
      <c r="U660" s="70">
        <f>ROUND(Z660*$H$2,2)/100</f>
        <v>0</v>
      </c>
      <c r="V660" s="78">
        <f>SUM(T660:U660)</f>
        <v>5.9</v>
      </c>
      <c r="X660" s="70">
        <v>2.4900000000000002</v>
      </c>
      <c r="Y660" s="70">
        <v>3.41</v>
      </c>
      <c r="Z660" s="70">
        <v>5.9</v>
      </c>
      <c r="AA660" s="79"/>
      <c r="AB660" s="80">
        <f t="shared" si="339"/>
        <v>0</v>
      </c>
    </row>
    <row r="661" spans="1:28" ht="22.5" x14ac:dyDescent="0.25">
      <c r="A661" s="72" t="s">
        <v>16365</v>
      </c>
      <c r="B661" s="73" t="s">
        <v>21776</v>
      </c>
      <c r="C661" s="74" t="s">
        <v>15679</v>
      </c>
      <c r="D661" s="75">
        <v>0</v>
      </c>
      <c r="E661" s="70">
        <v>6634.85</v>
      </c>
      <c r="F661" s="76">
        <f>ROUND(D661*E661,2)</f>
        <v>0</v>
      </c>
      <c r="G661" s="77"/>
      <c r="H661" s="70">
        <f t="shared" si="340"/>
        <v>5449.77</v>
      </c>
      <c r="I661" s="70">
        <f t="shared" si="340"/>
        <v>1185.08</v>
      </c>
      <c r="J661" s="70">
        <f>H661+I661</f>
        <v>6634.85</v>
      </c>
      <c r="K661" s="70">
        <v>0</v>
      </c>
      <c r="L661" s="76">
        <f>SUM(J661:K661)</f>
        <v>6634.85</v>
      </c>
      <c r="N661" s="70">
        <v>5449.77</v>
      </c>
      <c r="O661" s="70">
        <v>1185.08</v>
      </c>
      <c r="P661" s="70">
        <f>SUM(N661:O661)</f>
        <v>6634.85</v>
      </c>
      <c r="Q661" s="64"/>
      <c r="R661" s="70">
        <f t="shared" si="341"/>
        <v>5449.68</v>
      </c>
      <c r="S661" s="70">
        <f t="shared" si="341"/>
        <v>1184.9000000000001</v>
      </c>
      <c r="T661" s="70">
        <f>R661+S661</f>
        <v>6634.58</v>
      </c>
      <c r="U661" s="70">
        <f>ROUND(Z661*$H$2,2)/100</f>
        <v>0</v>
      </c>
      <c r="V661" s="78">
        <f>SUM(T661:U661)</f>
        <v>6634.58</v>
      </c>
      <c r="X661" s="70">
        <v>5449.68</v>
      </c>
      <c r="Y661" s="70">
        <v>1184.9000000000001</v>
      </c>
      <c r="Z661" s="70">
        <v>6634.58</v>
      </c>
      <c r="AA661" s="79"/>
      <c r="AB661" s="80">
        <f t="shared" si="339"/>
        <v>0.27000000000043656</v>
      </c>
    </row>
    <row r="662" spans="1:28" x14ac:dyDescent="0.25">
      <c r="A662" s="72" t="s">
        <v>16366</v>
      </c>
      <c r="B662" s="73" t="s">
        <v>16368</v>
      </c>
      <c r="C662" s="74" t="s">
        <v>15747</v>
      </c>
      <c r="D662" s="75">
        <v>0</v>
      </c>
      <c r="E662" s="70">
        <v>180.95999999999998</v>
      </c>
      <c r="F662" s="76">
        <f>ROUND(D662*E662,2)</f>
        <v>0</v>
      </c>
      <c r="G662" s="77"/>
      <c r="H662" s="70">
        <f t="shared" si="340"/>
        <v>90.2</v>
      </c>
      <c r="I662" s="70">
        <f t="shared" si="340"/>
        <v>90.76</v>
      </c>
      <c r="J662" s="70">
        <f>H662+I662</f>
        <v>180.96</v>
      </c>
      <c r="K662" s="70">
        <v>0</v>
      </c>
      <c r="L662" s="76">
        <f>SUM(J662:K662)</f>
        <v>180.96</v>
      </c>
      <c r="N662" s="70">
        <v>90.2</v>
      </c>
      <c r="O662" s="70">
        <v>90.759999999999991</v>
      </c>
      <c r="P662" s="70">
        <f>SUM(N662:O662)</f>
        <v>180.95999999999998</v>
      </c>
      <c r="Q662" s="64"/>
      <c r="R662" s="70">
        <f t="shared" si="341"/>
        <v>90.2</v>
      </c>
      <c r="S662" s="70">
        <f t="shared" si="341"/>
        <v>90.75</v>
      </c>
      <c r="T662" s="70">
        <f>R662+S662</f>
        <v>180.95</v>
      </c>
      <c r="U662" s="70">
        <f>ROUND(Z662*$H$2,2)/100</f>
        <v>0</v>
      </c>
      <c r="V662" s="78">
        <f>SUM(T662:U662)</f>
        <v>180.95</v>
      </c>
      <c r="X662" s="70">
        <v>90.2</v>
      </c>
      <c r="Y662" s="70">
        <v>90.75</v>
      </c>
      <c r="Z662" s="70">
        <v>180.95</v>
      </c>
      <c r="AA662" s="79"/>
      <c r="AB662" s="80">
        <f t="shared" si="339"/>
        <v>9.9999999999909051E-3</v>
      </c>
    </row>
    <row r="663" spans="1:28" x14ac:dyDescent="0.25">
      <c r="A663" s="66" t="s">
        <v>16367</v>
      </c>
      <c r="B663" s="67" t="s">
        <v>21777</v>
      </c>
      <c r="C663" s="68"/>
      <c r="D663" s="69"/>
      <c r="E663" s="70"/>
      <c r="F663" s="71"/>
      <c r="H663" s="70"/>
      <c r="I663" s="70"/>
      <c r="J663" s="70"/>
      <c r="K663" s="70"/>
      <c r="L663" s="76"/>
      <c r="N663" s="70"/>
      <c r="O663" s="70"/>
      <c r="P663" s="70"/>
      <c r="Q663" s="64"/>
      <c r="R663" s="70"/>
      <c r="S663" s="70"/>
      <c r="T663" s="70"/>
      <c r="U663" s="70"/>
      <c r="V663" s="78"/>
      <c r="X663" s="70"/>
      <c r="Y663" s="70"/>
      <c r="Z663" s="70"/>
      <c r="AA663" s="79"/>
      <c r="AB663" s="80">
        <f t="shared" si="339"/>
        <v>0</v>
      </c>
    </row>
    <row r="664" spans="1:28" x14ac:dyDescent="0.25">
      <c r="A664" s="66" t="s">
        <v>16369</v>
      </c>
      <c r="B664" s="67" t="s">
        <v>21778</v>
      </c>
      <c r="C664" s="68"/>
      <c r="D664" s="69"/>
      <c r="E664" s="70"/>
      <c r="F664" s="71"/>
      <c r="H664" s="70"/>
      <c r="I664" s="70"/>
      <c r="J664" s="70"/>
      <c r="K664" s="70"/>
      <c r="L664" s="76"/>
      <c r="N664" s="70"/>
      <c r="O664" s="70"/>
      <c r="P664" s="70"/>
      <c r="Q664" s="64"/>
      <c r="R664" s="70"/>
      <c r="S664" s="70"/>
      <c r="T664" s="70"/>
      <c r="U664" s="70"/>
      <c r="V664" s="78"/>
      <c r="X664" s="70"/>
      <c r="Y664" s="70"/>
      <c r="Z664" s="70"/>
      <c r="AA664" s="79"/>
      <c r="AB664" s="80">
        <f t="shared" si="339"/>
        <v>0</v>
      </c>
    </row>
    <row r="665" spans="1:28" x14ac:dyDescent="0.25">
      <c r="A665" s="72" t="s">
        <v>16370</v>
      </c>
      <c r="B665" s="73" t="s">
        <v>21779</v>
      </c>
      <c r="C665" s="74" t="s">
        <v>15747</v>
      </c>
      <c r="D665" s="75">
        <v>0</v>
      </c>
      <c r="E665" s="70">
        <v>44.52000000000001</v>
      </c>
      <c r="F665" s="76">
        <f>ROUND(D665*E665,2)</f>
        <v>0</v>
      </c>
      <c r="G665" s="77"/>
      <c r="H665" s="70">
        <f t="shared" ref="H665:I667" si="342">ROUND(N665+(N665*$H$2/100),2)</f>
        <v>12.66</v>
      </c>
      <c r="I665" s="70">
        <f t="shared" si="342"/>
        <v>31.86</v>
      </c>
      <c r="J665" s="70">
        <f>H665+I665</f>
        <v>44.519999999999996</v>
      </c>
      <c r="K665" s="70">
        <v>0</v>
      </c>
      <c r="L665" s="76">
        <f>SUM(J665:K665)</f>
        <v>44.519999999999996</v>
      </c>
      <c r="N665" s="70">
        <v>12.66</v>
      </c>
      <c r="O665" s="70">
        <v>31.860000000000003</v>
      </c>
      <c r="P665" s="70">
        <f>SUM(N665:O665)</f>
        <v>44.52</v>
      </c>
      <c r="Q665" s="64"/>
      <c r="R665" s="70">
        <f t="shared" ref="R665:S667" si="343">X665</f>
        <v>12.66</v>
      </c>
      <c r="S665" s="70">
        <f t="shared" si="343"/>
        <v>31.86</v>
      </c>
      <c r="T665" s="70">
        <f>R665+S665</f>
        <v>44.519999999999996</v>
      </c>
      <c r="U665" s="70">
        <f>ROUND(Z665*$H$2,2)/100</f>
        <v>0</v>
      </c>
      <c r="V665" s="78">
        <f>SUM(T665:U665)</f>
        <v>44.519999999999996</v>
      </c>
      <c r="X665" s="70">
        <v>12.66</v>
      </c>
      <c r="Y665" s="70">
        <v>31.86</v>
      </c>
      <c r="Z665" s="70">
        <v>44.52</v>
      </c>
      <c r="AA665" s="79"/>
      <c r="AB665" s="80">
        <f t="shared" si="339"/>
        <v>0</v>
      </c>
    </row>
    <row r="666" spans="1:28" x14ac:dyDescent="0.25">
      <c r="A666" s="72" t="s">
        <v>16371</v>
      </c>
      <c r="B666" s="73" t="s">
        <v>21780</v>
      </c>
      <c r="C666" s="74" t="s">
        <v>15747</v>
      </c>
      <c r="D666" s="75">
        <v>0</v>
      </c>
      <c r="E666" s="70">
        <v>51.71</v>
      </c>
      <c r="F666" s="76">
        <f>ROUND(D666*E666,2)</f>
        <v>0</v>
      </c>
      <c r="G666" s="77"/>
      <c r="H666" s="70">
        <f t="shared" si="342"/>
        <v>17.61</v>
      </c>
      <c r="I666" s="70">
        <f t="shared" si="342"/>
        <v>34.1</v>
      </c>
      <c r="J666" s="70">
        <f>H666+I666</f>
        <v>51.71</v>
      </c>
      <c r="K666" s="70">
        <v>0</v>
      </c>
      <c r="L666" s="76">
        <f>SUM(J666:K666)</f>
        <v>51.71</v>
      </c>
      <c r="N666" s="70">
        <v>17.61</v>
      </c>
      <c r="O666" s="70">
        <v>34.099999999999994</v>
      </c>
      <c r="P666" s="70">
        <f>SUM(N666:O666)</f>
        <v>51.709999999999994</v>
      </c>
      <c r="Q666" s="64"/>
      <c r="R666" s="70">
        <f t="shared" si="343"/>
        <v>17.61</v>
      </c>
      <c r="S666" s="70">
        <f t="shared" si="343"/>
        <v>34.11</v>
      </c>
      <c r="T666" s="70">
        <f>R666+S666</f>
        <v>51.72</v>
      </c>
      <c r="U666" s="70">
        <f>ROUND(Z666*$H$2,2)/100</f>
        <v>0</v>
      </c>
      <c r="V666" s="78">
        <f>SUM(T666:U666)</f>
        <v>51.72</v>
      </c>
      <c r="X666" s="70">
        <v>17.61</v>
      </c>
      <c r="Y666" s="70">
        <v>34.11</v>
      </c>
      <c r="Z666" s="70">
        <v>51.72</v>
      </c>
      <c r="AA666" s="79"/>
      <c r="AB666" s="80">
        <f t="shared" si="339"/>
        <v>-1.0000000000005116E-2</v>
      </c>
    </row>
    <row r="667" spans="1:28" x14ac:dyDescent="0.25">
      <c r="A667" s="72" t="s">
        <v>16372</v>
      </c>
      <c r="B667" s="73" t="s">
        <v>21781</v>
      </c>
      <c r="C667" s="74" t="s">
        <v>15747</v>
      </c>
      <c r="D667" s="75">
        <v>0</v>
      </c>
      <c r="E667" s="70">
        <v>62.059999999999995</v>
      </c>
      <c r="F667" s="76">
        <f>ROUND(D667*E667,2)</f>
        <v>0</v>
      </c>
      <c r="G667" s="77"/>
      <c r="H667" s="70">
        <f t="shared" si="342"/>
        <v>24.86</v>
      </c>
      <c r="I667" s="70">
        <f t="shared" si="342"/>
        <v>37.200000000000003</v>
      </c>
      <c r="J667" s="70">
        <f>H667+I667</f>
        <v>62.06</v>
      </c>
      <c r="K667" s="70">
        <v>0</v>
      </c>
      <c r="L667" s="76">
        <f>SUM(J667:K667)</f>
        <v>62.06</v>
      </c>
      <c r="N667" s="70">
        <v>24.86</v>
      </c>
      <c r="O667" s="70">
        <v>37.200000000000003</v>
      </c>
      <c r="P667" s="70">
        <f>SUM(N667:O667)</f>
        <v>62.06</v>
      </c>
      <c r="Q667" s="64"/>
      <c r="R667" s="70">
        <f t="shared" si="343"/>
        <v>24.86</v>
      </c>
      <c r="S667" s="70">
        <f t="shared" si="343"/>
        <v>37.19</v>
      </c>
      <c r="T667" s="70">
        <f>R667+S667</f>
        <v>62.05</v>
      </c>
      <c r="U667" s="70">
        <f>ROUND(Z667*$H$2,2)/100</f>
        <v>0</v>
      </c>
      <c r="V667" s="78">
        <f>SUM(T667:U667)</f>
        <v>62.05</v>
      </c>
      <c r="X667" s="70">
        <v>24.86</v>
      </c>
      <c r="Y667" s="70">
        <v>37.19</v>
      </c>
      <c r="Z667" s="70">
        <v>62.05</v>
      </c>
      <c r="AA667" s="79"/>
      <c r="AB667" s="80">
        <f t="shared" si="339"/>
        <v>1.0000000000005116E-2</v>
      </c>
    </row>
    <row r="668" spans="1:28" ht="22.5" x14ac:dyDescent="0.25">
      <c r="A668" s="66" t="s">
        <v>16373</v>
      </c>
      <c r="B668" s="67" t="s">
        <v>21782</v>
      </c>
      <c r="C668" s="68"/>
      <c r="D668" s="69"/>
      <c r="E668" s="70"/>
      <c r="F668" s="71"/>
      <c r="H668" s="70"/>
      <c r="I668" s="70"/>
      <c r="J668" s="70"/>
      <c r="K668" s="70"/>
      <c r="L668" s="76"/>
      <c r="N668" s="70"/>
      <c r="O668" s="70"/>
      <c r="P668" s="70"/>
      <c r="Q668" s="64"/>
      <c r="R668" s="70"/>
      <c r="S668" s="70"/>
      <c r="T668" s="70"/>
      <c r="U668" s="70"/>
      <c r="V668" s="78"/>
      <c r="X668" s="70"/>
      <c r="Y668" s="70"/>
      <c r="Z668" s="70"/>
      <c r="AA668" s="79"/>
      <c r="AB668" s="80">
        <f t="shared" si="339"/>
        <v>0</v>
      </c>
    </row>
    <row r="669" spans="1:28" x14ac:dyDescent="0.25">
      <c r="A669" s="72" t="s">
        <v>16374</v>
      </c>
      <c r="B669" s="73" t="s">
        <v>21783</v>
      </c>
      <c r="C669" s="74" t="s">
        <v>15717</v>
      </c>
      <c r="D669" s="75">
        <v>0</v>
      </c>
      <c r="E669" s="70">
        <v>7690.35</v>
      </c>
      <c r="F669" s="76">
        <f t="shared" ref="F669:F675" si="344">ROUND(D669*E669,2)</f>
        <v>0</v>
      </c>
      <c r="G669" s="77"/>
      <c r="H669" s="70">
        <f t="shared" ref="H669:I675" si="345">ROUND(N669+(N669*$H$2/100),2)</f>
        <v>7690.35</v>
      </c>
      <c r="I669" s="70">
        <f t="shared" si="345"/>
        <v>0</v>
      </c>
      <c r="J669" s="70">
        <f t="shared" ref="J669:J675" si="346">H669+I669</f>
        <v>7690.35</v>
      </c>
      <c r="K669" s="70">
        <v>0</v>
      </c>
      <c r="L669" s="76">
        <f t="shared" ref="L669:L675" si="347">SUM(J669:K669)</f>
        <v>7690.35</v>
      </c>
      <c r="N669" s="70">
        <v>7690.35</v>
      </c>
      <c r="O669" s="70">
        <v>0</v>
      </c>
      <c r="P669" s="70">
        <f t="shared" ref="P669:P675" si="348">SUM(N669:O669)</f>
        <v>7690.35</v>
      </c>
      <c r="Q669" s="64"/>
      <c r="R669" s="70">
        <f t="shared" ref="R669:S675" si="349">X669</f>
        <v>7690.35</v>
      </c>
      <c r="S669" s="70">
        <f t="shared" si="349"/>
        <v>0</v>
      </c>
      <c r="T669" s="70">
        <f t="shared" ref="T669:T675" si="350">R669+S669</f>
        <v>7690.35</v>
      </c>
      <c r="U669" s="70">
        <f t="shared" ref="U669:U675" si="351">ROUND(Z669*$H$2,2)/100</f>
        <v>0</v>
      </c>
      <c r="V669" s="78">
        <f t="shared" ref="V669:V675" si="352">SUM(T669:U669)</f>
        <v>7690.35</v>
      </c>
      <c r="X669" s="70">
        <v>7690.35</v>
      </c>
      <c r="Y669" s="70">
        <v>0</v>
      </c>
      <c r="Z669" s="70">
        <v>7690.35</v>
      </c>
      <c r="AA669" s="79"/>
      <c r="AB669" s="80">
        <f t="shared" si="339"/>
        <v>0</v>
      </c>
    </row>
    <row r="670" spans="1:28" x14ac:dyDescent="0.25">
      <c r="A670" s="72" t="s">
        <v>16375</v>
      </c>
      <c r="B670" s="73" t="s">
        <v>21784</v>
      </c>
      <c r="C670" s="74" t="s">
        <v>15747</v>
      </c>
      <c r="D670" s="75">
        <v>0</v>
      </c>
      <c r="E670" s="70">
        <v>60.36</v>
      </c>
      <c r="F670" s="76">
        <f t="shared" si="344"/>
        <v>0</v>
      </c>
      <c r="G670" s="77"/>
      <c r="H670" s="70">
        <f t="shared" si="345"/>
        <v>58.99</v>
      </c>
      <c r="I670" s="70">
        <f t="shared" si="345"/>
        <v>1.37</v>
      </c>
      <c r="J670" s="70">
        <f t="shared" si="346"/>
        <v>60.36</v>
      </c>
      <c r="K670" s="70">
        <v>0</v>
      </c>
      <c r="L670" s="76">
        <f t="shared" si="347"/>
        <v>60.36</v>
      </c>
      <c r="N670" s="70">
        <v>58.99</v>
      </c>
      <c r="O670" s="70">
        <v>1.37</v>
      </c>
      <c r="P670" s="70">
        <f t="shared" si="348"/>
        <v>60.36</v>
      </c>
      <c r="Q670" s="64"/>
      <c r="R670" s="70">
        <f t="shared" si="349"/>
        <v>58.99</v>
      </c>
      <c r="S670" s="70">
        <f t="shared" si="349"/>
        <v>1.37</v>
      </c>
      <c r="T670" s="70">
        <f t="shared" si="350"/>
        <v>60.36</v>
      </c>
      <c r="U670" s="70">
        <f t="shared" si="351"/>
        <v>0</v>
      </c>
      <c r="V670" s="78">
        <f t="shared" si="352"/>
        <v>60.36</v>
      </c>
      <c r="X670" s="70">
        <v>58.99</v>
      </c>
      <c r="Y670" s="70">
        <v>1.37</v>
      </c>
      <c r="Z670" s="70">
        <v>60.36</v>
      </c>
      <c r="AA670" s="79"/>
      <c r="AB670" s="80">
        <f t="shared" si="339"/>
        <v>0</v>
      </c>
    </row>
    <row r="671" spans="1:28" x14ac:dyDescent="0.25">
      <c r="A671" s="72" t="s">
        <v>16376</v>
      </c>
      <c r="B671" s="73" t="s">
        <v>21785</v>
      </c>
      <c r="C671" s="74" t="s">
        <v>15747</v>
      </c>
      <c r="D671" s="75">
        <v>0</v>
      </c>
      <c r="E671" s="70">
        <v>71.800000000000011</v>
      </c>
      <c r="F671" s="76">
        <f t="shared" si="344"/>
        <v>0</v>
      </c>
      <c r="G671" s="77"/>
      <c r="H671" s="70">
        <f t="shared" si="345"/>
        <v>70.430000000000007</v>
      </c>
      <c r="I671" s="70">
        <f t="shared" si="345"/>
        <v>1.37</v>
      </c>
      <c r="J671" s="70">
        <f t="shared" si="346"/>
        <v>71.800000000000011</v>
      </c>
      <c r="K671" s="70">
        <v>0</v>
      </c>
      <c r="L671" s="76">
        <f t="shared" si="347"/>
        <v>71.800000000000011</v>
      </c>
      <c r="N671" s="70">
        <v>70.430000000000007</v>
      </c>
      <c r="O671" s="70">
        <v>1.37</v>
      </c>
      <c r="P671" s="70">
        <f t="shared" si="348"/>
        <v>71.800000000000011</v>
      </c>
      <c r="Q671" s="64"/>
      <c r="R671" s="70">
        <f t="shared" si="349"/>
        <v>70.430000000000007</v>
      </c>
      <c r="S671" s="70">
        <f t="shared" si="349"/>
        <v>1.37</v>
      </c>
      <c r="T671" s="70">
        <f t="shared" si="350"/>
        <v>71.800000000000011</v>
      </c>
      <c r="U671" s="70">
        <f t="shared" si="351"/>
        <v>0</v>
      </c>
      <c r="V671" s="78">
        <f t="shared" si="352"/>
        <v>71.800000000000011</v>
      </c>
      <c r="X671" s="70">
        <v>70.430000000000007</v>
      </c>
      <c r="Y671" s="70">
        <v>1.37</v>
      </c>
      <c r="Z671" s="70">
        <v>71.8</v>
      </c>
      <c r="AA671" s="79"/>
      <c r="AB671" s="80">
        <f t="shared" si="339"/>
        <v>0</v>
      </c>
    </row>
    <row r="672" spans="1:28" x14ac:dyDescent="0.25">
      <c r="A672" s="72" t="s">
        <v>16377</v>
      </c>
      <c r="B672" s="73" t="s">
        <v>21786</v>
      </c>
      <c r="C672" s="74" t="s">
        <v>15747</v>
      </c>
      <c r="D672" s="75">
        <v>0</v>
      </c>
      <c r="E672" s="70">
        <v>87.58</v>
      </c>
      <c r="F672" s="76">
        <f t="shared" si="344"/>
        <v>0</v>
      </c>
      <c r="G672" s="77"/>
      <c r="H672" s="70">
        <f t="shared" si="345"/>
        <v>86.21</v>
      </c>
      <c r="I672" s="70">
        <f t="shared" si="345"/>
        <v>1.37</v>
      </c>
      <c r="J672" s="70">
        <f t="shared" si="346"/>
        <v>87.58</v>
      </c>
      <c r="K672" s="70">
        <v>0</v>
      </c>
      <c r="L672" s="76">
        <f t="shared" si="347"/>
        <v>87.58</v>
      </c>
      <c r="N672" s="70">
        <v>86.21</v>
      </c>
      <c r="O672" s="70">
        <v>1.37</v>
      </c>
      <c r="P672" s="70">
        <f t="shared" si="348"/>
        <v>87.58</v>
      </c>
      <c r="Q672" s="64"/>
      <c r="R672" s="70">
        <f t="shared" si="349"/>
        <v>86.21</v>
      </c>
      <c r="S672" s="70">
        <f t="shared" si="349"/>
        <v>1.37</v>
      </c>
      <c r="T672" s="70">
        <f t="shared" si="350"/>
        <v>87.58</v>
      </c>
      <c r="U672" s="70">
        <f t="shared" si="351"/>
        <v>0</v>
      </c>
      <c r="V672" s="78">
        <f t="shared" si="352"/>
        <v>87.58</v>
      </c>
      <c r="X672" s="70">
        <v>86.21</v>
      </c>
      <c r="Y672" s="70">
        <v>1.37</v>
      </c>
      <c r="Z672" s="70">
        <v>87.58</v>
      </c>
      <c r="AA672" s="79"/>
      <c r="AB672" s="80">
        <f t="shared" si="339"/>
        <v>0</v>
      </c>
    </row>
    <row r="673" spans="1:28" x14ac:dyDescent="0.25">
      <c r="A673" s="72" t="s">
        <v>16378</v>
      </c>
      <c r="B673" s="73" t="s">
        <v>21787</v>
      </c>
      <c r="C673" s="74" t="s">
        <v>15747</v>
      </c>
      <c r="D673" s="75">
        <v>0</v>
      </c>
      <c r="E673" s="70">
        <v>98.94</v>
      </c>
      <c r="F673" s="76">
        <f t="shared" si="344"/>
        <v>0</v>
      </c>
      <c r="G673" s="77"/>
      <c r="H673" s="70">
        <f t="shared" si="345"/>
        <v>97.57</v>
      </c>
      <c r="I673" s="70">
        <f t="shared" si="345"/>
        <v>1.37</v>
      </c>
      <c r="J673" s="70">
        <f t="shared" si="346"/>
        <v>98.94</v>
      </c>
      <c r="K673" s="70">
        <v>0</v>
      </c>
      <c r="L673" s="76">
        <f t="shared" si="347"/>
        <v>98.94</v>
      </c>
      <c r="N673" s="70">
        <v>97.57</v>
      </c>
      <c r="O673" s="70">
        <v>1.37</v>
      </c>
      <c r="P673" s="70">
        <f t="shared" si="348"/>
        <v>98.94</v>
      </c>
      <c r="Q673" s="64"/>
      <c r="R673" s="70">
        <f t="shared" si="349"/>
        <v>97.57</v>
      </c>
      <c r="S673" s="70">
        <f t="shared" si="349"/>
        <v>1.37</v>
      </c>
      <c r="T673" s="70">
        <f t="shared" si="350"/>
        <v>98.94</v>
      </c>
      <c r="U673" s="70">
        <f t="shared" si="351"/>
        <v>0</v>
      </c>
      <c r="V673" s="78">
        <f t="shared" si="352"/>
        <v>98.94</v>
      </c>
      <c r="X673" s="70">
        <v>97.57</v>
      </c>
      <c r="Y673" s="70">
        <v>1.37</v>
      </c>
      <c r="Z673" s="70">
        <v>98.94</v>
      </c>
      <c r="AA673" s="79"/>
      <c r="AB673" s="80">
        <f t="shared" si="339"/>
        <v>0</v>
      </c>
    </row>
    <row r="674" spans="1:28" x14ac:dyDescent="0.25">
      <c r="A674" s="72" t="s">
        <v>16379</v>
      </c>
      <c r="B674" s="73" t="s">
        <v>21788</v>
      </c>
      <c r="C674" s="74" t="s">
        <v>15747</v>
      </c>
      <c r="D674" s="75">
        <v>0</v>
      </c>
      <c r="E674" s="70">
        <v>135.02000000000001</v>
      </c>
      <c r="F674" s="76">
        <f t="shared" si="344"/>
        <v>0</v>
      </c>
      <c r="G674" s="77"/>
      <c r="H674" s="70">
        <f t="shared" si="345"/>
        <v>133.65</v>
      </c>
      <c r="I674" s="70">
        <f t="shared" si="345"/>
        <v>1.37</v>
      </c>
      <c r="J674" s="70">
        <f t="shared" si="346"/>
        <v>135.02000000000001</v>
      </c>
      <c r="K674" s="70">
        <v>0</v>
      </c>
      <c r="L674" s="76">
        <f t="shared" si="347"/>
        <v>135.02000000000001</v>
      </c>
      <c r="N674" s="70">
        <v>133.65</v>
      </c>
      <c r="O674" s="70">
        <v>1.37</v>
      </c>
      <c r="P674" s="70">
        <f t="shared" si="348"/>
        <v>135.02000000000001</v>
      </c>
      <c r="Q674" s="64"/>
      <c r="R674" s="70">
        <f t="shared" si="349"/>
        <v>133.65</v>
      </c>
      <c r="S674" s="70">
        <f t="shared" si="349"/>
        <v>1.37</v>
      </c>
      <c r="T674" s="70">
        <f t="shared" si="350"/>
        <v>135.02000000000001</v>
      </c>
      <c r="U674" s="70">
        <f t="shared" si="351"/>
        <v>0</v>
      </c>
      <c r="V674" s="78">
        <f t="shared" si="352"/>
        <v>135.02000000000001</v>
      </c>
      <c r="X674" s="70">
        <v>133.65</v>
      </c>
      <c r="Y674" s="70">
        <v>1.37</v>
      </c>
      <c r="Z674" s="70">
        <v>135.02000000000001</v>
      </c>
      <c r="AA674" s="79"/>
      <c r="AB674" s="80">
        <f t="shared" si="339"/>
        <v>0</v>
      </c>
    </row>
    <row r="675" spans="1:28" x14ac:dyDescent="0.25">
      <c r="A675" s="72" t="s">
        <v>16380</v>
      </c>
      <c r="B675" s="73" t="s">
        <v>21789</v>
      </c>
      <c r="C675" s="74" t="s">
        <v>15747</v>
      </c>
      <c r="D675" s="75">
        <v>0</v>
      </c>
      <c r="E675" s="70">
        <v>128.53</v>
      </c>
      <c r="F675" s="76">
        <f t="shared" si="344"/>
        <v>0</v>
      </c>
      <c r="G675" s="77"/>
      <c r="H675" s="70">
        <f t="shared" si="345"/>
        <v>127.16</v>
      </c>
      <c r="I675" s="70">
        <f t="shared" si="345"/>
        <v>1.37</v>
      </c>
      <c r="J675" s="70">
        <f t="shared" si="346"/>
        <v>128.53</v>
      </c>
      <c r="K675" s="70">
        <v>0</v>
      </c>
      <c r="L675" s="76">
        <f t="shared" si="347"/>
        <v>128.53</v>
      </c>
      <c r="N675" s="70">
        <v>127.16</v>
      </c>
      <c r="O675" s="70">
        <v>1.37</v>
      </c>
      <c r="P675" s="70">
        <f t="shared" si="348"/>
        <v>128.53</v>
      </c>
      <c r="Q675" s="64"/>
      <c r="R675" s="70">
        <f t="shared" si="349"/>
        <v>127.16</v>
      </c>
      <c r="S675" s="70">
        <f t="shared" si="349"/>
        <v>1.37</v>
      </c>
      <c r="T675" s="70">
        <f t="shared" si="350"/>
        <v>128.53</v>
      </c>
      <c r="U675" s="70">
        <f t="shared" si="351"/>
        <v>0</v>
      </c>
      <c r="V675" s="78">
        <f t="shared" si="352"/>
        <v>128.53</v>
      </c>
      <c r="X675" s="70">
        <v>127.16</v>
      </c>
      <c r="Y675" s="70">
        <v>1.37</v>
      </c>
      <c r="Z675" s="70">
        <v>128.53</v>
      </c>
      <c r="AA675" s="79"/>
      <c r="AB675" s="80">
        <f t="shared" si="339"/>
        <v>0</v>
      </c>
    </row>
    <row r="676" spans="1:28" ht="22.5" x14ac:dyDescent="0.25">
      <c r="A676" s="66" t="s">
        <v>16381</v>
      </c>
      <c r="B676" s="67" t="s">
        <v>21790</v>
      </c>
      <c r="C676" s="68"/>
      <c r="D676" s="69"/>
      <c r="E676" s="70"/>
      <c r="F676" s="71"/>
      <c r="H676" s="70"/>
      <c r="I676" s="70"/>
      <c r="J676" s="70"/>
      <c r="K676" s="70"/>
      <c r="L676" s="76"/>
      <c r="N676" s="70"/>
      <c r="O676" s="70"/>
      <c r="P676" s="70"/>
      <c r="Q676" s="64"/>
      <c r="R676" s="70"/>
      <c r="S676" s="70"/>
      <c r="T676" s="70"/>
      <c r="U676" s="70"/>
      <c r="V676" s="78"/>
      <c r="X676" s="70"/>
      <c r="Y676" s="70"/>
      <c r="Z676" s="70"/>
      <c r="AA676" s="79"/>
      <c r="AB676" s="80">
        <f t="shared" si="339"/>
        <v>0</v>
      </c>
    </row>
    <row r="677" spans="1:28" x14ac:dyDescent="0.25">
      <c r="A677" s="72" t="s">
        <v>16382</v>
      </c>
      <c r="B677" s="73" t="s">
        <v>21791</v>
      </c>
      <c r="C677" s="74" t="s">
        <v>15717</v>
      </c>
      <c r="D677" s="75">
        <v>0</v>
      </c>
      <c r="E677" s="70">
        <v>1818.38</v>
      </c>
      <c r="F677" s="76">
        <f>ROUND(D677*E677,2)</f>
        <v>0</v>
      </c>
      <c r="G677" s="77"/>
      <c r="H677" s="70">
        <f t="shared" ref="H677:I681" si="353">ROUND(N677+(N677*$H$2/100),2)</f>
        <v>1818.38</v>
      </c>
      <c r="I677" s="70">
        <f t="shared" si="353"/>
        <v>0</v>
      </c>
      <c r="J677" s="70">
        <f>H677+I677</f>
        <v>1818.38</v>
      </c>
      <c r="K677" s="70">
        <v>0</v>
      </c>
      <c r="L677" s="76">
        <f>SUM(J677:K677)</f>
        <v>1818.38</v>
      </c>
      <c r="N677" s="70">
        <v>1818.38</v>
      </c>
      <c r="O677" s="70">
        <v>0</v>
      </c>
      <c r="P677" s="70">
        <f>SUM(N677:O677)</f>
        <v>1818.38</v>
      </c>
      <c r="Q677" s="64"/>
      <c r="R677" s="70">
        <f t="shared" ref="R677:S681" si="354">X677</f>
        <v>1818.38</v>
      </c>
      <c r="S677" s="70">
        <f t="shared" si="354"/>
        <v>0</v>
      </c>
      <c r="T677" s="70">
        <f>R677+S677</f>
        <v>1818.38</v>
      </c>
      <c r="U677" s="70">
        <f>ROUND(Z677*$H$2,2)/100</f>
        <v>0</v>
      </c>
      <c r="V677" s="78">
        <f>SUM(T677:U677)</f>
        <v>1818.38</v>
      </c>
      <c r="X677" s="70">
        <v>1818.38</v>
      </c>
      <c r="Y677" s="70">
        <v>0</v>
      </c>
      <c r="Z677" s="70">
        <v>1818.38</v>
      </c>
      <c r="AA677" s="79"/>
      <c r="AB677" s="80">
        <f t="shared" si="339"/>
        <v>0</v>
      </c>
    </row>
    <row r="678" spans="1:28" x14ac:dyDescent="0.25">
      <c r="A678" s="72" t="s">
        <v>16383</v>
      </c>
      <c r="B678" s="73" t="s">
        <v>21792</v>
      </c>
      <c r="C678" s="74" t="s">
        <v>15747</v>
      </c>
      <c r="D678" s="75">
        <v>0</v>
      </c>
      <c r="E678" s="70">
        <v>36.409999999999997</v>
      </c>
      <c r="F678" s="76">
        <f>ROUND(D678*E678,2)</f>
        <v>0</v>
      </c>
      <c r="G678" s="77"/>
      <c r="H678" s="70">
        <f t="shared" si="353"/>
        <v>26.33</v>
      </c>
      <c r="I678" s="70">
        <f t="shared" si="353"/>
        <v>10.08</v>
      </c>
      <c r="J678" s="70">
        <f>H678+I678</f>
        <v>36.409999999999997</v>
      </c>
      <c r="K678" s="70">
        <v>0</v>
      </c>
      <c r="L678" s="76">
        <f>SUM(J678:K678)</f>
        <v>36.409999999999997</v>
      </c>
      <c r="N678" s="70">
        <v>26.33</v>
      </c>
      <c r="O678" s="70">
        <v>10.08</v>
      </c>
      <c r="P678" s="70">
        <f>SUM(N678:O678)</f>
        <v>36.409999999999997</v>
      </c>
      <c r="Q678" s="64"/>
      <c r="R678" s="70">
        <f t="shared" si="354"/>
        <v>26.33</v>
      </c>
      <c r="S678" s="70">
        <f t="shared" si="354"/>
        <v>10.09</v>
      </c>
      <c r="T678" s="70">
        <f>R678+S678</f>
        <v>36.42</v>
      </c>
      <c r="U678" s="70">
        <f>ROUND(Z678*$H$2,2)/100</f>
        <v>0</v>
      </c>
      <c r="V678" s="78">
        <f>SUM(T678:U678)</f>
        <v>36.42</v>
      </c>
      <c r="X678" s="70">
        <v>26.33</v>
      </c>
      <c r="Y678" s="70">
        <v>10.09</v>
      </c>
      <c r="Z678" s="70">
        <v>36.42</v>
      </c>
      <c r="AA678" s="79"/>
      <c r="AB678" s="80">
        <f t="shared" si="339"/>
        <v>-1.0000000000005116E-2</v>
      </c>
    </row>
    <row r="679" spans="1:28" x14ac:dyDescent="0.25">
      <c r="A679" s="72" t="s">
        <v>16384</v>
      </c>
      <c r="B679" s="73" t="s">
        <v>21793</v>
      </c>
      <c r="C679" s="74" t="s">
        <v>15747</v>
      </c>
      <c r="D679" s="75">
        <v>0</v>
      </c>
      <c r="E679" s="70">
        <v>49.500000000000007</v>
      </c>
      <c r="F679" s="76">
        <f>ROUND(D679*E679,2)</f>
        <v>0</v>
      </c>
      <c r="G679" s="77"/>
      <c r="H679" s="70">
        <f t="shared" si="353"/>
        <v>34.92</v>
      </c>
      <c r="I679" s="70">
        <f t="shared" si="353"/>
        <v>14.58</v>
      </c>
      <c r="J679" s="70">
        <f>H679+I679</f>
        <v>49.5</v>
      </c>
      <c r="K679" s="70">
        <v>0</v>
      </c>
      <c r="L679" s="76">
        <f>SUM(J679:K679)</f>
        <v>49.5</v>
      </c>
      <c r="N679" s="70">
        <v>34.920000000000009</v>
      </c>
      <c r="O679" s="70">
        <v>14.58</v>
      </c>
      <c r="P679" s="70">
        <f>SUM(N679:O679)</f>
        <v>49.500000000000007</v>
      </c>
      <c r="Q679" s="64"/>
      <c r="R679" s="70">
        <f t="shared" si="354"/>
        <v>34.92</v>
      </c>
      <c r="S679" s="70">
        <f t="shared" si="354"/>
        <v>14.57</v>
      </c>
      <c r="T679" s="70">
        <f>R679+S679</f>
        <v>49.49</v>
      </c>
      <c r="U679" s="70">
        <f>ROUND(Z679*$H$2,2)/100</f>
        <v>0</v>
      </c>
      <c r="V679" s="78">
        <f>SUM(T679:U679)</f>
        <v>49.49</v>
      </c>
      <c r="X679" s="70">
        <v>34.92</v>
      </c>
      <c r="Y679" s="70">
        <v>14.57</v>
      </c>
      <c r="Z679" s="70">
        <v>49.49</v>
      </c>
      <c r="AA679" s="79"/>
      <c r="AB679" s="80">
        <f t="shared" si="339"/>
        <v>1.0000000000005116E-2</v>
      </c>
    </row>
    <row r="680" spans="1:28" x14ac:dyDescent="0.25">
      <c r="A680" s="72" t="s">
        <v>16385</v>
      </c>
      <c r="B680" s="73" t="s">
        <v>21794</v>
      </c>
      <c r="C680" s="74" t="s">
        <v>15747</v>
      </c>
      <c r="D680" s="75">
        <v>0</v>
      </c>
      <c r="E680" s="70">
        <v>65.05</v>
      </c>
      <c r="F680" s="76">
        <f>ROUND(D680*E680,2)</f>
        <v>0</v>
      </c>
      <c r="G680" s="77"/>
      <c r="H680" s="70">
        <f t="shared" si="353"/>
        <v>45.09</v>
      </c>
      <c r="I680" s="70">
        <f t="shared" si="353"/>
        <v>19.96</v>
      </c>
      <c r="J680" s="70">
        <f>H680+I680</f>
        <v>65.050000000000011</v>
      </c>
      <c r="K680" s="70">
        <v>0</v>
      </c>
      <c r="L680" s="76">
        <f>SUM(J680:K680)</f>
        <v>65.050000000000011</v>
      </c>
      <c r="N680" s="70">
        <v>45.089999999999996</v>
      </c>
      <c r="O680" s="70">
        <v>19.96</v>
      </c>
      <c r="P680" s="70">
        <f>SUM(N680:O680)</f>
        <v>65.05</v>
      </c>
      <c r="Q680" s="64"/>
      <c r="R680" s="70">
        <f t="shared" si="354"/>
        <v>45.09</v>
      </c>
      <c r="S680" s="70">
        <f t="shared" si="354"/>
        <v>19.95</v>
      </c>
      <c r="T680" s="70">
        <f>R680+S680</f>
        <v>65.040000000000006</v>
      </c>
      <c r="U680" s="70">
        <f>ROUND(Z680*$H$2,2)/100</f>
        <v>0</v>
      </c>
      <c r="V680" s="78">
        <f>SUM(T680:U680)</f>
        <v>65.040000000000006</v>
      </c>
      <c r="X680" s="70">
        <v>45.09</v>
      </c>
      <c r="Y680" s="70">
        <v>19.95</v>
      </c>
      <c r="Z680" s="70">
        <v>65.040000000000006</v>
      </c>
      <c r="AA680" s="79"/>
      <c r="AB680" s="80">
        <f t="shared" si="339"/>
        <v>9.9999999999909051E-3</v>
      </c>
    </row>
    <row r="681" spans="1:28" x14ac:dyDescent="0.25">
      <c r="A681" s="72" t="s">
        <v>16386</v>
      </c>
      <c r="B681" s="73" t="s">
        <v>21795</v>
      </c>
      <c r="C681" s="74" t="s">
        <v>15747</v>
      </c>
      <c r="D681" s="75">
        <v>0</v>
      </c>
      <c r="E681" s="70">
        <v>84.39</v>
      </c>
      <c r="F681" s="76">
        <f>ROUND(D681*E681,2)</f>
        <v>0</v>
      </c>
      <c r="G681" s="77"/>
      <c r="H681" s="70">
        <f t="shared" si="353"/>
        <v>57.97</v>
      </c>
      <c r="I681" s="70">
        <f t="shared" si="353"/>
        <v>26.42</v>
      </c>
      <c r="J681" s="70">
        <f>H681+I681</f>
        <v>84.39</v>
      </c>
      <c r="K681" s="70">
        <v>0</v>
      </c>
      <c r="L681" s="76">
        <f>SUM(J681:K681)</f>
        <v>84.39</v>
      </c>
      <c r="N681" s="70">
        <v>57.97</v>
      </c>
      <c r="O681" s="70">
        <v>26.42</v>
      </c>
      <c r="P681" s="70">
        <f>SUM(N681:O681)</f>
        <v>84.39</v>
      </c>
      <c r="Q681" s="64"/>
      <c r="R681" s="70">
        <f t="shared" si="354"/>
        <v>57.97</v>
      </c>
      <c r="S681" s="70">
        <f t="shared" si="354"/>
        <v>26.42</v>
      </c>
      <c r="T681" s="70">
        <f>R681+S681</f>
        <v>84.39</v>
      </c>
      <c r="U681" s="70">
        <f>ROUND(Z681*$H$2,2)/100</f>
        <v>0</v>
      </c>
      <c r="V681" s="78">
        <f>SUM(T681:U681)</f>
        <v>84.39</v>
      </c>
      <c r="X681" s="70">
        <v>57.97</v>
      </c>
      <c r="Y681" s="70">
        <v>26.42</v>
      </c>
      <c r="Z681" s="70">
        <v>84.39</v>
      </c>
      <c r="AA681" s="79"/>
      <c r="AB681" s="80">
        <f t="shared" si="339"/>
        <v>0</v>
      </c>
    </row>
    <row r="682" spans="1:28" ht="22.5" x14ac:dyDescent="0.25">
      <c r="A682" s="66" t="s">
        <v>16387</v>
      </c>
      <c r="B682" s="67" t="s">
        <v>21796</v>
      </c>
      <c r="C682" s="68"/>
      <c r="D682" s="69"/>
      <c r="E682" s="70"/>
      <c r="F682" s="71"/>
      <c r="H682" s="70"/>
      <c r="I682" s="70"/>
      <c r="J682" s="70"/>
      <c r="K682" s="70"/>
      <c r="L682" s="76"/>
      <c r="N682" s="70"/>
      <c r="O682" s="70"/>
      <c r="P682" s="70"/>
      <c r="Q682" s="64"/>
      <c r="R682" s="70"/>
      <c r="S682" s="70"/>
      <c r="T682" s="70"/>
      <c r="U682" s="70"/>
      <c r="V682" s="78"/>
      <c r="X682" s="70"/>
      <c r="Y682" s="70"/>
      <c r="Z682" s="70"/>
      <c r="AA682" s="79"/>
      <c r="AB682" s="80">
        <f t="shared" si="339"/>
        <v>0</v>
      </c>
    </row>
    <row r="683" spans="1:28" x14ac:dyDescent="0.25">
      <c r="A683" s="72" t="s">
        <v>16388</v>
      </c>
      <c r="B683" s="73" t="s">
        <v>21797</v>
      </c>
      <c r="C683" s="74" t="s">
        <v>15717</v>
      </c>
      <c r="D683" s="75">
        <v>0</v>
      </c>
      <c r="E683" s="70">
        <v>2083.7399999999998</v>
      </c>
      <c r="F683" s="76">
        <f>ROUND(D683*E683,2)</f>
        <v>0</v>
      </c>
      <c r="G683" s="77"/>
      <c r="H683" s="70">
        <f t="shared" ref="H683:I687" si="355">ROUND(N683+(N683*$H$2/100),2)</f>
        <v>2083.7399999999998</v>
      </c>
      <c r="I683" s="70">
        <f t="shared" si="355"/>
        <v>0</v>
      </c>
      <c r="J683" s="70">
        <f>H683+I683</f>
        <v>2083.7399999999998</v>
      </c>
      <c r="K683" s="70">
        <v>0</v>
      </c>
      <c r="L683" s="76">
        <f>SUM(J683:K683)</f>
        <v>2083.7399999999998</v>
      </c>
      <c r="N683" s="70">
        <v>2083.7399999999998</v>
      </c>
      <c r="O683" s="70">
        <v>0</v>
      </c>
      <c r="P683" s="70">
        <f>SUM(N683:O683)</f>
        <v>2083.7399999999998</v>
      </c>
      <c r="Q683" s="64"/>
      <c r="R683" s="70">
        <f t="shared" ref="R683:S687" si="356">X683</f>
        <v>2083.7399999999998</v>
      </c>
      <c r="S683" s="70">
        <f t="shared" si="356"/>
        <v>0</v>
      </c>
      <c r="T683" s="70">
        <f>R683+S683</f>
        <v>2083.7399999999998</v>
      </c>
      <c r="U683" s="70">
        <f>ROUND(Z683*$H$2,2)/100</f>
        <v>0</v>
      </c>
      <c r="V683" s="78">
        <f>SUM(T683:U683)</f>
        <v>2083.7399999999998</v>
      </c>
      <c r="X683" s="70">
        <v>2083.7399999999998</v>
      </c>
      <c r="Y683" s="70">
        <v>0</v>
      </c>
      <c r="Z683" s="70">
        <v>2083.7399999999998</v>
      </c>
      <c r="AA683" s="79"/>
      <c r="AB683" s="80">
        <f t="shared" si="339"/>
        <v>0</v>
      </c>
    </row>
    <row r="684" spans="1:28" x14ac:dyDescent="0.25">
      <c r="A684" s="72" t="s">
        <v>16389</v>
      </c>
      <c r="B684" s="73" t="s">
        <v>21798</v>
      </c>
      <c r="C684" s="74" t="s">
        <v>15747</v>
      </c>
      <c r="D684" s="75">
        <v>0</v>
      </c>
      <c r="E684" s="70">
        <v>54.88</v>
      </c>
      <c r="F684" s="76">
        <f>ROUND(D684*E684,2)</f>
        <v>0</v>
      </c>
      <c r="G684" s="77"/>
      <c r="H684" s="70">
        <f t="shared" si="355"/>
        <v>46.39</v>
      </c>
      <c r="I684" s="70">
        <f t="shared" si="355"/>
        <v>8.49</v>
      </c>
      <c r="J684" s="70">
        <f>H684+I684</f>
        <v>54.88</v>
      </c>
      <c r="K684" s="70">
        <v>0</v>
      </c>
      <c r="L684" s="76">
        <f>SUM(J684:K684)</f>
        <v>54.88</v>
      </c>
      <c r="N684" s="70">
        <v>46.39</v>
      </c>
      <c r="O684" s="70">
        <v>8.4899999999999984</v>
      </c>
      <c r="P684" s="70">
        <f>SUM(N684:O684)</f>
        <v>54.879999999999995</v>
      </c>
      <c r="Q684" s="64"/>
      <c r="R684" s="70">
        <f t="shared" si="356"/>
        <v>46.39</v>
      </c>
      <c r="S684" s="70">
        <f t="shared" si="356"/>
        <v>8.49</v>
      </c>
      <c r="T684" s="70">
        <f>R684+S684</f>
        <v>54.88</v>
      </c>
      <c r="U684" s="70">
        <f>ROUND(Z684*$H$2,2)/100</f>
        <v>0</v>
      </c>
      <c r="V684" s="78">
        <f>SUM(T684:U684)</f>
        <v>54.88</v>
      </c>
      <c r="X684" s="70">
        <v>46.39</v>
      </c>
      <c r="Y684" s="70">
        <v>8.49</v>
      </c>
      <c r="Z684" s="70">
        <v>54.88</v>
      </c>
      <c r="AA684" s="79"/>
      <c r="AB684" s="80">
        <f t="shared" si="339"/>
        <v>0</v>
      </c>
    </row>
    <row r="685" spans="1:28" x14ac:dyDescent="0.25">
      <c r="A685" s="72" t="s">
        <v>16390</v>
      </c>
      <c r="B685" s="73" t="s">
        <v>21799</v>
      </c>
      <c r="C685" s="74" t="s">
        <v>15747</v>
      </c>
      <c r="D685" s="75">
        <v>0</v>
      </c>
      <c r="E685" s="70">
        <v>69.559999999999988</v>
      </c>
      <c r="F685" s="76">
        <f>ROUND(D685*E685,2)</f>
        <v>0</v>
      </c>
      <c r="G685" s="77"/>
      <c r="H685" s="70">
        <f t="shared" si="355"/>
        <v>57.28</v>
      </c>
      <c r="I685" s="70">
        <f t="shared" si="355"/>
        <v>12.28</v>
      </c>
      <c r="J685" s="70">
        <f>H685+I685</f>
        <v>69.56</v>
      </c>
      <c r="K685" s="70">
        <v>0</v>
      </c>
      <c r="L685" s="76">
        <f>SUM(J685:K685)</f>
        <v>69.56</v>
      </c>
      <c r="N685" s="70">
        <v>57.279999999999994</v>
      </c>
      <c r="O685" s="70">
        <v>12.28</v>
      </c>
      <c r="P685" s="70">
        <f>SUM(N685:O685)</f>
        <v>69.559999999999988</v>
      </c>
      <c r="Q685" s="64"/>
      <c r="R685" s="70">
        <f t="shared" si="356"/>
        <v>57.28</v>
      </c>
      <c r="S685" s="70">
        <f t="shared" si="356"/>
        <v>12.26</v>
      </c>
      <c r="T685" s="70">
        <f>R685+S685</f>
        <v>69.540000000000006</v>
      </c>
      <c r="U685" s="70">
        <f>ROUND(Z685*$H$2,2)/100</f>
        <v>0</v>
      </c>
      <c r="V685" s="78">
        <f>SUM(T685:U685)</f>
        <v>69.540000000000006</v>
      </c>
      <c r="X685" s="70">
        <v>57.28</v>
      </c>
      <c r="Y685" s="70">
        <v>12.26</v>
      </c>
      <c r="Z685" s="70">
        <v>69.540000000000006</v>
      </c>
      <c r="AA685" s="79"/>
      <c r="AB685" s="80">
        <f t="shared" si="339"/>
        <v>1.999999999998181E-2</v>
      </c>
    </row>
    <row r="686" spans="1:28" x14ac:dyDescent="0.25">
      <c r="A686" s="72" t="s">
        <v>16391</v>
      </c>
      <c r="B686" s="73" t="s">
        <v>21800</v>
      </c>
      <c r="C686" s="74" t="s">
        <v>15747</v>
      </c>
      <c r="D686" s="75">
        <v>0</v>
      </c>
      <c r="E686" s="70">
        <v>89.36</v>
      </c>
      <c r="F686" s="76">
        <f>ROUND(D686*E686,2)</f>
        <v>0</v>
      </c>
      <c r="G686" s="77"/>
      <c r="H686" s="70">
        <f t="shared" si="355"/>
        <v>72.66</v>
      </c>
      <c r="I686" s="70">
        <f t="shared" si="355"/>
        <v>16.7</v>
      </c>
      <c r="J686" s="70">
        <f>H686+I686</f>
        <v>89.36</v>
      </c>
      <c r="K686" s="70">
        <v>0</v>
      </c>
      <c r="L686" s="76">
        <f>SUM(J686:K686)</f>
        <v>89.36</v>
      </c>
      <c r="N686" s="70">
        <v>72.660000000000011</v>
      </c>
      <c r="O686" s="70">
        <v>16.7</v>
      </c>
      <c r="P686" s="70">
        <f>SUM(N686:O686)</f>
        <v>89.360000000000014</v>
      </c>
      <c r="Q686" s="64"/>
      <c r="R686" s="70">
        <f t="shared" si="356"/>
        <v>72.66</v>
      </c>
      <c r="S686" s="70">
        <f t="shared" si="356"/>
        <v>16.71</v>
      </c>
      <c r="T686" s="70">
        <f>R686+S686</f>
        <v>89.37</v>
      </c>
      <c r="U686" s="70">
        <f>ROUND(Z686*$H$2,2)/100</f>
        <v>0</v>
      </c>
      <c r="V686" s="78">
        <f>SUM(T686:U686)</f>
        <v>89.37</v>
      </c>
      <c r="X686" s="70">
        <v>72.66</v>
      </c>
      <c r="Y686" s="70">
        <v>16.71</v>
      </c>
      <c r="Z686" s="70">
        <v>89.37</v>
      </c>
      <c r="AA686" s="79"/>
      <c r="AB686" s="80">
        <f t="shared" si="339"/>
        <v>-9.9999999999909051E-3</v>
      </c>
    </row>
    <row r="687" spans="1:28" x14ac:dyDescent="0.25">
      <c r="A687" s="72" t="s">
        <v>16392</v>
      </c>
      <c r="B687" s="73" t="s">
        <v>21801</v>
      </c>
      <c r="C687" s="74" t="s">
        <v>15747</v>
      </c>
      <c r="D687" s="75">
        <v>0</v>
      </c>
      <c r="E687" s="70">
        <v>135.38999999999999</v>
      </c>
      <c r="F687" s="76">
        <f>ROUND(D687*E687,2)</f>
        <v>0</v>
      </c>
      <c r="G687" s="77"/>
      <c r="H687" s="70">
        <f t="shared" si="355"/>
        <v>113.61</v>
      </c>
      <c r="I687" s="70">
        <f t="shared" si="355"/>
        <v>21.78</v>
      </c>
      <c r="J687" s="70">
        <f>H687+I687</f>
        <v>135.38999999999999</v>
      </c>
      <c r="K687" s="70">
        <v>0</v>
      </c>
      <c r="L687" s="76">
        <f>SUM(J687:K687)</f>
        <v>135.38999999999999</v>
      </c>
      <c r="N687" s="70">
        <v>113.61</v>
      </c>
      <c r="O687" s="70">
        <v>21.78</v>
      </c>
      <c r="P687" s="70">
        <f>SUM(N687:O687)</f>
        <v>135.38999999999999</v>
      </c>
      <c r="Q687" s="64"/>
      <c r="R687" s="70">
        <f t="shared" si="356"/>
        <v>113.61</v>
      </c>
      <c r="S687" s="70">
        <f t="shared" si="356"/>
        <v>21.8</v>
      </c>
      <c r="T687" s="70">
        <f>R687+S687</f>
        <v>135.41</v>
      </c>
      <c r="U687" s="70">
        <f>ROUND(Z687*$H$2,2)/100</f>
        <v>0</v>
      </c>
      <c r="V687" s="78">
        <f>SUM(T687:U687)</f>
        <v>135.41</v>
      </c>
      <c r="X687" s="70">
        <v>113.61</v>
      </c>
      <c r="Y687" s="70">
        <v>21.8</v>
      </c>
      <c r="Z687" s="70">
        <v>135.41</v>
      </c>
      <c r="AA687" s="79"/>
      <c r="AB687" s="80">
        <f t="shared" si="339"/>
        <v>-2.0000000000010232E-2</v>
      </c>
    </row>
    <row r="688" spans="1:28" ht="22.5" x14ac:dyDescent="0.25">
      <c r="A688" s="66" t="s">
        <v>16393</v>
      </c>
      <c r="B688" s="67" t="s">
        <v>21802</v>
      </c>
      <c r="C688" s="68"/>
      <c r="D688" s="69"/>
      <c r="E688" s="70"/>
      <c r="F688" s="71"/>
      <c r="H688" s="70"/>
      <c r="I688" s="70"/>
      <c r="J688" s="70"/>
      <c r="K688" s="70"/>
      <c r="L688" s="76"/>
      <c r="N688" s="70"/>
      <c r="O688" s="70"/>
      <c r="P688" s="70"/>
      <c r="Q688" s="64"/>
      <c r="R688" s="70"/>
      <c r="S688" s="70"/>
      <c r="T688" s="70"/>
      <c r="U688" s="70"/>
      <c r="V688" s="78"/>
      <c r="X688" s="70"/>
      <c r="Y688" s="70"/>
      <c r="Z688" s="70"/>
      <c r="AA688" s="79"/>
      <c r="AB688" s="80">
        <f t="shared" si="339"/>
        <v>0</v>
      </c>
    </row>
    <row r="689" spans="1:28" x14ac:dyDescent="0.25">
      <c r="A689" s="72" t="s">
        <v>16394</v>
      </c>
      <c r="B689" s="73" t="s">
        <v>21803</v>
      </c>
      <c r="C689" s="74" t="s">
        <v>15717</v>
      </c>
      <c r="D689" s="75">
        <v>0</v>
      </c>
      <c r="E689" s="70">
        <v>15813.91</v>
      </c>
      <c r="F689" s="76">
        <f t="shared" ref="F689:F703" si="357">ROUND(D689*E689,2)</f>
        <v>0</v>
      </c>
      <c r="G689" s="77"/>
      <c r="H689" s="70">
        <f t="shared" ref="H689:I703" si="358">ROUND(N689+(N689*$H$2/100),2)</f>
        <v>15813.91</v>
      </c>
      <c r="I689" s="70">
        <f t="shared" si="358"/>
        <v>0</v>
      </c>
      <c r="J689" s="70">
        <f t="shared" ref="J689:J703" si="359">H689+I689</f>
        <v>15813.91</v>
      </c>
      <c r="K689" s="70">
        <v>0</v>
      </c>
      <c r="L689" s="76">
        <f t="shared" ref="L689:L703" si="360">SUM(J689:K689)</f>
        <v>15813.91</v>
      </c>
      <c r="N689" s="70">
        <v>15813.91</v>
      </c>
      <c r="O689" s="70">
        <v>0</v>
      </c>
      <c r="P689" s="70">
        <f t="shared" ref="P689:P703" si="361">SUM(N689:O689)</f>
        <v>15813.91</v>
      </c>
      <c r="Q689" s="64"/>
      <c r="R689" s="70">
        <f t="shared" ref="R689:S703" si="362">X689</f>
        <v>15813.91</v>
      </c>
      <c r="S689" s="70">
        <f t="shared" si="362"/>
        <v>0</v>
      </c>
      <c r="T689" s="70">
        <f t="shared" ref="T689:T703" si="363">R689+S689</f>
        <v>15813.91</v>
      </c>
      <c r="U689" s="70">
        <f t="shared" ref="U689:U703" si="364">ROUND(Z689*$H$2,2)/100</f>
        <v>0</v>
      </c>
      <c r="V689" s="78">
        <f t="shared" ref="V689:V703" si="365">SUM(T689:U689)</f>
        <v>15813.91</v>
      </c>
      <c r="X689" s="70">
        <v>15813.91</v>
      </c>
      <c r="Y689" s="70">
        <v>0</v>
      </c>
      <c r="Z689" s="70">
        <v>15813.91</v>
      </c>
      <c r="AA689" s="79"/>
      <c r="AB689" s="80">
        <f t="shared" si="339"/>
        <v>0</v>
      </c>
    </row>
    <row r="690" spans="1:28" x14ac:dyDescent="0.25">
      <c r="A690" s="72" t="s">
        <v>16395</v>
      </c>
      <c r="B690" s="73" t="s">
        <v>21804</v>
      </c>
      <c r="C690" s="74" t="s">
        <v>15747</v>
      </c>
      <c r="D690" s="75">
        <v>0</v>
      </c>
      <c r="E690" s="70">
        <v>160.22999999999999</v>
      </c>
      <c r="F690" s="76">
        <f t="shared" si="357"/>
        <v>0</v>
      </c>
      <c r="G690" s="77"/>
      <c r="H690" s="70">
        <f t="shared" si="358"/>
        <v>154.04</v>
      </c>
      <c r="I690" s="70">
        <f t="shared" si="358"/>
        <v>6.19</v>
      </c>
      <c r="J690" s="70">
        <f t="shared" si="359"/>
        <v>160.22999999999999</v>
      </c>
      <c r="K690" s="70">
        <v>0</v>
      </c>
      <c r="L690" s="76">
        <f t="shared" si="360"/>
        <v>160.22999999999999</v>
      </c>
      <c r="N690" s="70">
        <v>154.04</v>
      </c>
      <c r="O690" s="70">
        <v>6.1899999999999995</v>
      </c>
      <c r="P690" s="70">
        <f t="shared" si="361"/>
        <v>160.22999999999999</v>
      </c>
      <c r="Q690" s="64"/>
      <c r="R690" s="70">
        <f t="shared" si="362"/>
        <v>154.04</v>
      </c>
      <c r="S690" s="70">
        <f t="shared" si="362"/>
        <v>6.18</v>
      </c>
      <c r="T690" s="70">
        <f t="shared" si="363"/>
        <v>160.22</v>
      </c>
      <c r="U690" s="70">
        <f t="shared" si="364"/>
        <v>0</v>
      </c>
      <c r="V690" s="78">
        <f t="shared" si="365"/>
        <v>160.22</v>
      </c>
      <c r="X690" s="70">
        <v>154.04</v>
      </c>
      <c r="Y690" s="70">
        <v>6.18</v>
      </c>
      <c r="Z690" s="70">
        <v>160.22</v>
      </c>
      <c r="AA690" s="79"/>
      <c r="AB690" s="80">
        <f t="shared" si="339"/>
        <v>9.9999999999909051E-3</v>
      </c>
    </row>
    <row r="691" spans="1:28" x14ac:dyDescent="0.25">
      <c r="A691" s="72" t="s">
        <v>16396</v>
      </c>
      <c r="B691" s="73" t="s">
        <v>21805</v>
      </c>
      <c r="C691" s="74" t="s">
        <v>15747</v>
      </c>
      <c r="D691" s="75">
        <v>0</v>
      </c>
      <c r="E691" s="70">
        <v>152.86000000000001</v>
      </c>
      <c r="F691" s="76">
        <f t="shared" si="357"/>
        <v>0</v>
      </c>
      <c r="G691" s="77"/>
      <c r="H691" s="70">
        <f t="shared" si="358"/>
        <v>145.1</v>
      </c>
      <c r="I691" s="70">
        <f t="shared" si="358"/>
        <v>7.76</v>
      </c>
      <c r="J691" s="70">
        <f t="shared" si="359"/>
        <v>152.85999999999999</v>
      </c>
      <c r="K691" s="70">
        <v>0</v>
      </c>
      <c r="L691" s="76">
        <f t="shared" si="360"/>
        <v>152.85999999999999</v>
      </c>
      <c r="N691" s="70">
        <v>145.10000000000002</v>
      </c>
      <c r="O691" s="70">
        <v>7.76</v>
      </c>
      <c r="P691" s="70">
        <f t="shared" si="361"/>
        <v>152.86000000000001</v>
      </c>
      <c r="Q691" s="64"/>
      <c r="R691" s="70">
        <f t="shared" si="362"/>
        <v>145.1</v>
      </c>
      <c r="S691" s="70">
        <f t="shared" si="362"/>
        <v>7.75</v>
      </c>
      <c r="T691" s="70">
        <f t="shared" si="363"/>
        <v>152.85</v>
      </c>
      <c r="U691" s="70">
        <f t="shared" si="364"/>
        <v>0</v>
      </c>
      <c r="V691" s="78">
        <f t="shared" si="365"/>
        <v>152.85</v>
      </c>
      <c r="X691" s="70">
        <v>145.1</v>
      </c>
      <c r="Y691" s="70">
        <v>7.75</v>
      </c>
      <c r="Z691" s="70">
        <v>152.85</v>
      </c>
      <c r="AA691" s="79"/>
      <c r="AB691" s="80">
        <f t="shared" si="339"/>
        <v>1.0000000000019327E-2</v>
      </c>
    </row>
    <row r="692" spans="1:28" x14ac:dyDescent="0.25">
      <c r="A692" s="72" t="s">
        <v>16397</v>
      </c>
      <c r="B692" s="73" t="s">
        <v>21806</v>
      </c>
      <c r="C692" s="74" t="s">
        <v>15747</v>
      </c>
      <c r="D692" s="75">
        <v>0</v>
      </c>
      <c r="E692" s="70">
        <v>181.50999999999996</v>
      </c>
      <c r="F692" s="76">
        <f t="shared" si="357"/>
        <v>0</v>
      </c>
      <c r="G692" s="77"/>
      <c r="H692" s="70">
        <f t="shared" si="358"/>
        <v>169.81</v>
      </c>
      <c r="I692" s="70">
        <f t="shared" si="358"/>
        <v>11.7</v>
      </c>
      <c r="J692" s="70">
        <f t="shared" si="359"/>
        <v>181.51</v>
      </c>
      <c r="K692" s="70">
        <v>0</v>
      </c>
      <c r="L692" s="76">
        <f t="shared" si="360"/>
        <v>181.51</v>
      </c>
      <c r="N692" s="70">
        <v>169.80999999999997</v>
      </c>
      <c r="O692" s="70">
        <v>11.7</v>
      </c>
      <c r="P692" s="70">
        <f t="shared" si="361"/>
        <v>181.50999999999996</v>
      </c>
      <c r="Q692" s="64"/>
      <c r="R692" s="70">
        <f t="shared" si="362"/>
        <v>169.81</v>
      </c>
      <c r="S692" s="70">
        <f t="shared" si="362"/>
        <v>11.71</v>
      </c>
      <c r="T692" s="70">
        <f t="shared" si="363"/>
        <v>181.52</v>
      </c>
      <c r="U692" s="70">
        <f t="shared" si="364"/>
        <v>0</v>
      </c>
      <c r="V692" s="78">
        <f t="shared" si="365"/>
        <v>181.52</v>
      </c>
      <c r="X692" s="70">
        <v>169.81</v>
      </c>
      <c r="Y692" s="70">
        <v>11.71</v>
      </c>
      <c r="Z692" s="70">
        <v>181.52</v>
      </c>
      <c r="AA692" s="79"/>
      <c r="AB692" s="80">
        <f t="shared" si="339"/>
        <v>-1.0000000000047748E-2</v>
      </c>
    </row>
    <row r="693" spans="1:28" x14ac:dyDescent="0.25">
      <c r="A693" s="72" t="s">
        <v>16398</v>
      </c>
      <c r="B693" s="73" t="s">
        <v>21807</v>
      </c>
      <c r="C693" s="74" t="s">
        <v>15747</v>
      </c>
      <c r="D693" s="75">
        <v>0</v>
      </c>
      <c r="E693" s="70">
        <v>209.95000000000002</v>
      </c>
      <c r="F693" s="76">
        <f t="shared" si="357"/>
        <v>0</v>
      </c>
      <c r="G693" s="77"/>
      <c r="H693" s="70">
        <f t="shared" si="358"/>
        <v>193.54</v>
      </c>
      <c r="I693" s="70">
        <f t="shared" si="358"/>
        <v>16.41</v>
      </c>
      <c r="J693" s="70">
        <f t="shared" si="359"/>
        <v>209.95</v>
      </c>
      <c r="K693" s="70">
        <v>0</v>
      </c>
      <c r="L693" s="76">
        <f t="shared" si="360"/>
        <v>209.95</v>
      </c>
      <c r="N693" s="70">
        <v>193.54000000000002</v>
      </c>
      <c r="O693" s="70">
        <v>16.410000000000004</v>
      </c>
      <c r="P693" s="70">
        <f t="shared" si="361"/>
        <v>209.95000000000002</v>
      </c>
      <c r="Q693" s="64"/>
      <c r="R693" s="70">
        <f t="shared" si="362"/>
        <v>193.54</v>
      </c>
      <c r="S693" s="70">
        <f t="shared" si="362"/>
        <v>16.399999999999999</v>
      </c>
      <c r="T693" s="70">
        <f t="shared" si="363"/>
        <v>209.94</v>
      </c>
      <c r="U693" s="70">
        <f t="shared" si="364"/>
        <v>0</v>
      </c>
      <c r="V693" s="78">
        <f t="shared" si="365"/>
        <v>209.94</v>
      </c>
      <c r="X693" s="70">
        <v>193.54</v>
      </c>
      <c r="Y693" s="70">
        <v>16.399999999999999</v>
      </c>
      <c r="Z693" s="70">
        <v>209.94</v>
      </c>
      <c r="AA693" s="79"/>
      <c r="AB693" s="80">
        <f t="shared" si="339"/>
        <v>1.0000000000019327E-2</v>
      </c>
    </row>
    <row r="694" spans="1:28" x14ac:dyDescent="0.25">
      <c r="A694" s="72" t="s">
        <v>16399</v>
      </c>
      <c r="B694" s="73" t="s">
        <v>21808</v>
      </c>
      <c r="C694" s="74" t="s">
        <v>15747</v>
      </c>
      <c r="D694" s="75">
        <v>0</v>
      </c>
      <c r="E694" s="70">
        <v>259.87</v>
      </c>
      <c r="F694" s="76">
        <f t="shared" si="357"/>
        <v>0</v>
      </c>
      <c r="G694" s="77"/>
      <c r="H694" s="70">
        <f t="shared" si="358"/>
        <v>234.79</v>
      </c>
      <c r="I694" s="70">
        <f t="shared" si="358"/>
        <v>25.08</v>
      </c>
      <c r="J694" s="70">
        <f t="shared" si="359"/>
        <v>259.87</v>
      </c>
      <c r="K694" s="70">
        <v>0</v>
      </c>
      <c r="L694" s="76">
        <f t="shared" si="360"/>
        <v>259.87</v>
      </c>
      <c r="N694" s="70">
        <v>234.79000000000002</v>
      </c>
      <c r="O694" s="70">
        <v>25.08</v>
      </c>
      <c r="P694" s="70">
        <f t="shared" si="361"/>
        <v>259.87</v>
      </c>
      <c r="Q694" s="64"/>
      <c r="R694" s="70">
        <f t="shared" si="362"/>
        <v>234.79</v>
      </c>
      <c r="S694" s="70">
        <f t="shared" si="362"/>
        <v>25.07</v>
      </c>
      <c r="T694" s="70">
        <f t="shared" si="363"/>
        <v>259.86</v>
      </c>
      <c r="U694" s="70">
        <f t="shared" si="364"/>
        <v>0</v>
      </c>
      <c r="V694" s="78">
        <f t="shared" si="365"/>
        <v>259.86</v>
      </c>
      <c r="X694" s="70">
        <v>234.79</v>
      </c>
      <c r="Y694" s="70">
        <v>25.07</v>
      </c>
      <c r="Z694" s="70">
        <v>259.86</v>
      </c>
      <c r="AA694" s="79"/>
      <c r="AB694" s="80">
        <f t="shared" si="339"/>
        <v>9.9999999999909051E-3</v>
      </c>
    </row>
    <row r="695" spans="1:28" x14ac:dyDescent="0.25">
      <c r="A695" s="72" t="s">
        <v>16400</v>
      </c>
      <c r="B695" s="73" t="s">
        <v>21809</v>
      </c>
      <c r="C695" s="74" t="s">
        <v>15747</v>
      </c>
      <c r="D695" s="75">
        <v>0</v>
      </c>
      <c r="E695" s="70">
        <v>307.06000000000006</v>
      </c>
      <c r="F695" s="76">
        <f t="shared" si="357"/>
        <v>0</v>
      </c>
      <c r="G695" s="77"/>
      <c r="H695" s="70">
        <f t="shared" si="358"/>
        <v>277.68</v>
      </c>
      <c r="I695" s="70">
        <f t="shared" si="358"/>
        <v>29.38</v>
      </c>
      <c r="J695" s="70">
        <f t="shared" si="359"/>
        <v>307.06</v>
      </c>
      <c r="K695" s="70">
        <v>0</v>
      </c>
      <c r="L695" s="76">
        <f t="shared" si="360"/>
        <v>307.06</v>
      </c>
      <c r="N695" s="70">
        <v>277.68000000000006</v>
      </c>
      <c r="O695" s="70">
        <v>29.380000000000003</v>
      </c>
      <c r="P695" s="70">
        <f t="shared" si="361"/>
        <v>307.06000000000006</v>
      </c>
      <c r="Q695" s="64"/>
      <c r="R695" s="70">
        <f t="shared" si="362"/>
        <v>277.68</v>
      </c>
      <c r="S695" s="70">
        <f t="shared" si="362"/>
        <v>29.38</v>
      </c>
      <c r="T695" s="70">
        <f t="shared" si="363"/>
        <v>307.06</v>
      </c>
      <c r="U695" s="70">
        <f t="shared" si="364"/>
        <v>0</v>
      </c>
      <c r="V695" s="78">
        <f t="shared" si="365"/>
        <v>307.06</v>
      </c>
      <c r="X695" s="70">
        <v>277.68</v>
      </c>
      <c r="Y695" s="70">
        <v>29.38</v>
      </c>
      <c r="Z695" s="70">
        <v>307.06</v>
      </c>
      <c r="AA695" s="79"/>
      <c r="AB695" s="80">
        <f t="shared" si="339"/>
        <v>0</v>
      </c>
    </row>
    <row r="696" spans="1:28" x14ac:dyDescent="0.25">
      <c r="A696" s="72" t="s">
        <v>16401</v>
      </c>
      <c r="B696" s="73" t="s">
        <v>21810</v>
      </c>
      <c r="C696" s="74" t="s">
        <v>15747</v>
      </c>
      <c r="D696" s="75">
        <v>0</v>
      </c>
      <c r="E696" s="70">
        <v>362.21</v>
      </c>
      <c r="F696" s="76">
        <f t="shared" si="357"/>
        <v>0</v>
      </c>
      <c r="G696" s="77"/>
      <c r="H696" s="70">
        <f t="shared" si="358"/>
        <v>327.45</v>
      </c>
      <c r="I696" s="70">
        <f t="shared" si="358"/>
        <v>34.76</v>
      </c>
      <c r="J696" s="70">
        <f t="shared" si="359"/>
        <v>362.21</v>
      </c>
      <c r="K696" s="70">
        <v>0</v>
      </c>
      <c r="L696" s="76">
        <f t="shared" si="360"/>
        <v>362.21</v>
      </c>
      <c r="N696" s="70">
        <v>327.45</v>
      </c>
      <c r="O696" s="70">
        <v>34.76</v>
      </c>
      <c r="P696" s="70">
        <f t="shared" si="361"/>
        <v>362.21</v>
      </c>
      <c r="Q696" s="64"/>
      <c r="R696" s="70">
        <f t="shared" si="362"/>
        <v>327.45</v>
      </c>
      <c r="S696" s="70">
        <f t="shared" si="362"/>
        <v>34.76</v>
      </c>
      <c r="T696" s="70">
        <f t="shared" si="363"/>
        <v>362.21</v>
      </c>
      <c r="U696" s="70">
        <f t="shared" si="364"/>
        <v>0</v>
      </c>
      <c r="V696" s="78">
        <f t="shared" si="365"/>
        <v>362.21</v>
      </c>
      <c r="X696" s="70">
        <v>327.45</v>
      </c>
      <c r="Y696" s="70">
        <v>34.76</v>
      </c>
      <c r="Z696" s="70">
        <v>362.21</v>
      </c>
      <c r="AA696" s="79"/>
      <c r="AB696" s="80">
        <f t="shared" si="339"/>
        <v>0</v>
      </c>
    </row>
    <row r="697" spans="1:28" x14ac:dyDescent="0.25">
      <c r="A697" s="72" t="s">
        <v>16402</v>
      </c>
      <c r="B697" s="73" t="s">
        <v>21811</v>
      </c>
      <c r="C697" s="74" t="s">
        <v>15747</v>
      </c>
      <c r="D697" s="75">
        <v>0</v>
      </c>
      <c r="E697" s="70">
        <v>432.53000000000003</v>
      </c>
      <c r="F697" s="76">
        <f t="shared" si="357"/>
        <v>0</v>
      </c>
      <c r="G697" s="77"/>
      <c r="H697" s="70">
        <f t="shared" si="358"/>
        <v>403.15</v>
      </c>
      <c r="I697" s="70">
        <f t="shared" si="358"/>
        <v>29.38</v>
      </c>
      <c r="J697" s="70">
        <f t="shared" si="359"/>
        <v>432.53</v>
      </c>
      <c r="K697" s="70">
        <v>0</v>
      </c>
      <c r="L697" s="76">
        <f t="shared" si="360"/>
        <v>432.53</v>
      </c>
      <c r="N697" s="70">
        <v>403.15000000000003</v>
      </c>
      <c r="O697" s="70">
        <v>29.380000000000003</v>
      </c>
      <c r="P697" s="70">
        <f t="shared" si="361"/>
        <v>432.53000000000003</v>
      </c>
      <c r="Q697" s="64"/>
      <c r="R697" s="70">
        <f t="shared" si="362"/>
        <v>403.15</v>
      </c>
      <c r="S697" s="70">
        <f t="shared" si="362"/>
        <v>29.38</v>
      </c>
      <c r="T697" s="70">
        <f t="shared" si="363"/>
        <v>432.53</v>
      </c>
      <c r="U697" s="70">
        <f t="shared" si="364"/>
        <v>0</v>
      </c>
      <c r="V697" s="78">
        <f t="shared" si="365"/>
        <v>432.53</v>
      </c>
      <c r="X697" s="70">
        <v>403.15</v>
      </c>
      <c r="Y697" s="70">
        <v>29.38</v>
      </c>
      <c r="Z697" s="70">
        <v>432.53</v>
      </c>
      <c r="AA697" s="79"/>
      <c r="AB697" s="80">
        <f t="shared" si="339"/>
        <v>0</v>
      </c>
    </row>
    <row r="698" spans="1:28" x14ac:dyDescent="0.25">
      <c r="A698" s="72" t="s">
        <v>16403</v>
      </c>
      <c r="B698" s="73" t="s">
        <v>21812</v>
      </c>
      <c r="C698" s="74" t="s">
        <v>15747</v>
      </c>
      <c r="D698" s="75">
        <v>0</v>
      </c>
      <c r="E698" s="70">
        <v>208.81</v>
      </c>
      <c r="F698" s="76">
        <f t="shared" si="357"/>
        <v>0</v>
      </c>
      <c r="G698" s="29"/>
      <c r="H698" s="70">
        <f t="shared" si="358"/>
        <v>208.81</v>
      </c>
      <c r="I698" s="70">
        <f t="shared" si="358"/>
        <v>0</v>
      </c>
      <c r="J698" s="70">
        <f t="shared" si="359"/>
        <v>208.81</v>
      </c>
      <c r="K698" s="70">
        <v>0</v>
      </c>
      <c r="L698" s="76">
        <f t="shared" si="360"/>
        <v>208.81</v>
      </c>
      <c r="N698" s="70">
        <v>208.81</v>
      </c>
      <c r="O698" s="70">
        <v>0</v>
      </c>
      <c r="P698" s="70">
        <f t="shared" si="361"/>
        <v>208.81</v>
      </c>
      <c r="Q698" s="64"/>
      <c r="R698" s="70">
        <f t="shared" si="362"/>
        <v>208.81</v>
      </c>
      <c r="S698" s="70">
        <f t="shared" si="362"/>
        <v>0</v>
      </c>
      <c r="T698" s="70">
        <f t="shared" si="363"/>
        <v>208.81</v>
      </c>
      <c r="U698" s="70">
        <f t="shared" si="364"/>
        <v>0</v>
      </c>
      <c r="V698" s="78">
        <f t="shared" si="365"/>
        <v>208.81</v>
      </c>
      <c r="X698" s="70">
        <v>208.81</v>
      </c>
      <c r="Y698" s="70">
        <v>0</v>
      </c>
      <c r="Z698" s="70">
        <v>208.81</v>
      </c>
      <c r="AA698" s="79"/>
      <c r="AB698" s="80">
        <f t="shared" si="339"/>
        <v>0</v>
      </c>
    </row>
    <row r="699" spans="1:28" s="83" customFormat="1" ht="22.5" x14ac:dyDescent="0.25">
      <c r="A699" s="72" t="s">
        <v>16404</v>
      </c>
      <c r="B699" s="73" t="s">
        <v>21813</v>
      </c>
      <c r="C699" s="74" t="s">
        <v>15747</v>
      </c>
      <c r="D699" s="75">
        <v>0</v>
      </c>
      <c r="E699" s="70">
        <v>398.49</v>
      </c>
      <c r="F699" s="76">
        <f t="shared" si="357"/>
        <v>0</v>
      </c>
      <c r="G699" s="29"/>
      <c r="H699" s="70">
        <f t="shared" si="358"/>
        <v>398.49</v>
      </c>
      <c r="I699" s="70">
        <f t="shared" si="358"/>
        <v>0</v>
      </c>
      <c r="J699" s="70">
        <f t="shared" si="359"/>
        <v>398.49</v>
      </c>
      <c r="K699" s="70">
        <v>0</v>
      </c>
      <c r="L699" s="76">
        <f t="shared" si="360"/>
        <v>398.49</v>
      </c>
      <c r="M699" s="34"/>
      <c r="N699" s="70">
        <v>398.49</v>
      </c>
      <c r="O699" s="70">
        <v>0</v>
      </c>
      <c r="P699" s="70">
        <f t="shared" si="361"/>
        <v>398.49</v>
      </c>
      <c r="Q699" s="64"/>
      <c r="R699" s="70">
        <f t="shared" si="362"/>
        <v>398.49</v>
      </c>
      <c r="S699" s="70">
        <f t="shared" si="362"/>
        <v>0</v>
      </c>
      <c r="T699" s="70">
        <f t="shared" si="363"/>
        <v>398.49</v>
      </c>
      <c r="U699" s="70">
        <f t="shared" si="364"/>
        <v>0</v>
      </c>
      <c r="V699" s="78">
        <f t="shared" si="365"/>
        <v>398.49</v>
      </c>
      <c r="W699" s="34"/>
      <c r="X699" s="70">
        <v>398.49</v>
      </c>
      <c r="Y699" s="70">
        <v>0</v>
      </c>
      <c r="Z699" s="70">
        <v>398.49</v>
      </c>
      <c r="AA699" s="79"/>
      <c r="AB699" s="80">
        <f t="shared" si="339"/>
        <v>0</v>
      </c>
    </row>
    <row r="700" spans="1:28" s="83" customFormat="1" x14ac:dyDescent="0.25">
      <c r="A700" s="72" t="s">
        <v>16405</v>
      </c>
      <c r="B700" s="73" t="s">
        <v>21814</v>
      </c>
      <c r="C700" s="74" t="s">
        <v>15717</v>
      </c>
      <c r="D700" s="75">
        <v>0</v>
      </c>
      <c r="E700" s="70">
        <v>15813.91</v>
      </c>
      <c r="F700" s="76">
        <f t="shared" si="357"/>
        <v>0</v>
      </c>
      <c r="G700" s="29"/>
      <c r="H700" s="70">
        <f t="shared" si="358"/>
        <v>15813.91</v>
      </c>
      <c r="I700" s="70">
        <f t="shared" si="358"/>
        <v>0</v>
      </c>
      <c r="J700" s="70">
        <f t="shared" si="359"/>
        <v>15813.91</v>
      </c>
      <c r="K700" s="70">
        <v>0</v>
      </c>
      <c r="L700" s="76">
        <f t="shared" si="360"/>
        <v>15813.91</v>
      </c>
      <c r="M700" s="34"/>
      <c r="N700" s="70">
        <v>15813.91</v>
      </c>
      <c r="O700" s="70">
        <v>0</v>
      </c>
      <c r="P700" s="70">
        <f t="shared" si="361"/>
        <v>15813.91</v>
      </c>
      <c r="Q700" s="64"/>
      <c r="R700" s="70">
        <f t="shared" si="362"/>
        <v>15813.91</v>
      </c>
      <c r="S700" s="70">
        <f t="shared" si="362"/>
        <v>0</v>
      </c>
      <c r="T700" s="70">
        <f t="shared" si="363"/>
        <v>15813.91</v>
      </c>
      <c r="U700" s="70">
        <f t="shared" si="364"/>
        <v>0</v>
      </c>
      <c r="V700" s="78">
        <f t="shared" si="365"/>
        <v>15813.91</v>
      </c>
      <c r="W700" s="34"/>
      <c r="X700" s="70">
        <v>15813.91</v>
      </c>
      <c r="Y700" s="70">
        <v>0</v>
      </c>
      <c r="Z700" s="70">
        <v>15813.91</v>
      </c>
      <c r="AA700" s="79"/>
      <c r="AB700" s="80">
        <f t="shared" si="339"/>
        <v>0</v>
      </c>
    </row>
    <row r="701" spans="1:28" s="83" customFormat="1" x14ac:dyDescent="0.25">
      <c r="A701" s="72" t="s">
        <v>16406</v>
      </c>
      <c r="B701" s="73" t="s">
        <v>21815</v>
      </c>
      <c r="C701" s="74" t="s">
        <v>15747</v>
      </c>
      <c r="D701" s="75">
        <v>0</v>
      </c>
      <c r="E701" s="70">
        <v>764.9</v>
      </c>
      <c r="F701" s="76">
        <f t="shared" si="357"/>
        <v>0</v>
      </c>
      <c r="G701" s="29"/>
      <c r="H701" s="70">
        <f t="shared" si="358"/>
        <v>764.9</v>
      </c>
      <c r="I701" s="70">
        <f t="shared" si="358"/>
        <v>0</v>
      </c>
      <c r="J701" s="70">
        <f t="shared" si="359"/>
        <v>764.9</v>
      </c>
      <c r="K701" s="70">
        <v>0</v>
      </c>
      <c r="L701" s="76">
        <f t="shared" si="360"/>
        <v>764.9</v>
      </c>
      <c r="M701" s="34"/>
      <c r="N701" s="70">
        <v>764.9</v>
      </c>
      <c r="O701" s="70">
        <v>0</v>
      </c>
      <c r="P701" s="70">
        <f t="shared" si="361"/>
        <v>764.9</v>
      </c>
      <c r="Q701" s="64"/>
      <c r="R701" s="70">
        <f t="shared" si="362"/>
        <v>764.9</v>
      </c>
      <c r="S701" s="70">
        <f t="shared" si="362"/>
        <v>0</v>
      </c>
      <c r="T701" s="70">
        <f t="shared" si="363"/>
        <v>764.9</v>
      </c>
      <c r="U701" s="70">
        <f t="shared" si="364"/>
        <v>0</v>
      </c>
      <c r="V701" s="78">
        <f t="shared" si="365"/>
        <v>764.9</v>
      </c>
      <c r="W701" s="34"/>
      <c r="X701" s="70">
        <v>764.9</v>
      </c>
      <c r="Y701" s="70">
        <v>0</v>
      </c>
      <c r="Z701" s="70">
        <v>764.9</v>
      </c>
      <c r="AA701" s="79"/>
      <c r="AB701" s="80">
        <f t="shared" si="339"/>
        <v>0</v>
      </c>
    </row>
    <row r="702" spans="1:28" s="83" customFormat="1" x14ac:dyDescent="0.25">
      <c r="A702" s="72" t="s">
        <v>16407</v>
      </c>
      <c r="B702" s="73" t="s">
        <v>21816</v>
      </c>
      <c r="C702" s="74" t="s">
        <v>15747</v>
      </c>
      <c r="D702" s="75">
        <v>0</v>
      </c>
      <c r="E702" s="70">
        <v>961.2</v>
      </c>
      <c r="F702" s="76">
        <f t="shared" si="357"/>
        <v>0</v>
      </c>
      <c r="G702" s="29"/>
      <c r="H702" s="70">
        <f t="shared" si="358"/>
        <v>961.2</v>
      </c>
      <c r="I702" s="70">
        <f t="shared" si="358"/>
        <v>0</v>
      </c>
      <c r="J702" s="70">
        <f t="shared" si="359"/>
        <v>961.2</v>
      </c>
      <c r="K702" s="70">
        <v>0</v>
      </c>
      <c r="L702" s="76">
        <f t="shared" si="360"/>
        <v>961.2</v>
      </c>
      <c r="M702" s="34"/>
      <c r="N702" s="70">
        <v>961.2</v>
      </c>
      <c r="O702" s="70">
        <v>0</v>
      </c>
      <c r="P702" s="70">
        <f t="shared" si="361"/>
        <v>961.2</v>
      </c>
      <c r="Q702" s="64"/>
      <c r="R702" s="70">
        <f t="shared" si="362"/>
        <v>961.2</v>
      </c>
      <c r="S702" s="70">
        <f t="shared" si="362"/>
        <v>0</v>
      </c>
      <c r="T702" s="70">
        <f t="shared" si="363"/>
        <v>961.2</v>
      </c>
      <c r="U702" s="70">
        <f t="shared" si="364"/>
        <v>0</v>
      </c>
      <c r="V702" s="78">
        <f t="shared" si="365"/>
        <v>961.2</v>
      </c>
      <c r="W702" s="34"/>
      <c r="X702" s="70">
        <v>961.2</v>
      </c>
      <c r="Y702" s="70">
        <v>0</v>
      </c>
      <c r="Z702" s="70">
        <v>961.2</v>
      </c>
      <c r="AA702" s="79"/>
      <c r="AB702" s="80">
        <f t="shared" si="339"/>
        <v>0</v>
      </c>
    </row>
    <row r="703" spans="1:28" s="83" customFormat="1" x14ac:dyDescent="0.25">
      <c r="A703" s="72" t="s">
        <v>16408</v>
      </c>
      <c r="B703" s="73" t="s">
        <v>21817</v>
      </c>
      <c r="C703" s="74" t="s">
        <v>15747</v>
      </c>
      <c r="D703" s="75">
        <v>0</v>
      </c>
      <c r="E703" s="70">
        <v>1147.92</v>
      </c>
      <c r="F703" s="76">
        <f t="shared" si="357"/>
        <v>0</v>
      </c>
      <c r="G703" s="29"/>
      <c r="H703" s="70">
        <f t="shared" si="358"/>
        <v>1147.92</v>
      </c>
      <c r="I703" s="70">
        <f t="shared" si="358"/>
        <v>0</v>
      </c>
      <c r="J703" s="70">
        <f t="shared" si="359"/>
        <v>1147.92</v>
      </c>
      <c r="K703" s="70">
        <v>0</v>
      </c>
      <c r="L703" s="76">
        <f t="shared" si="360"/>
        <v>1147.92</v>
      </c>
      <c r="M703" s="34"/>
      <c r="N703" s="70">
        <v>1147.92</v>
      </c>
      <c r="O703" s="70">
        <v>0</v>
      </c>
      <c r="P703" s="70">
        <f t="shared" si="361"/>
        <v>1147.92</v>
      </c>
      <c r="Q703" s="64"/>
      <c r="R703" s="70">
        <f t="shared" si="362"/>
        <v>1147.92</v>
      </c>
      <c r="S703" s="70">
        <f t="shared" si="362"/>
        <v>0</v>
      </c>
      <c r="T703" s="70">
        <f t="shared" si="363"/>
        <v>1147.92</v>
      </c>
      <c r="U703" s="70">
        <f t="shared" si="364"/>
        <v>0</v>
      </c>
      <c r="V703" s="78">
        <f t="shared" si="365"/>
        <v>1147.92</v>
      </c>
      <c r="W703" s="34"/>
      <c r="X703" s="70">
        <v>1147.92</v>
      </c>
      <c r="Y703" s="70">
        <v>0</v>
      </c>
      <c r="Z703" s="70">
        <v>1147.92</v>
      </c>
      <c r="AA703" s="79"/>
      <c r="AB703" s="80">
        <f t="shared" si="339"/>
        <v>0</v>
      </c>
    </row>
    <row r="704" spans="1:28" s="83" customFormat="1" ht="22.5" x14ac:dyDescent="0.25">
      <c r="A704" s="66" t="s">
        <v>16409</v>
      </c>
      <c r="B704" s="67" t="s">
        <v>21818</v>
      </c>
      <c r="C704" s="68"/>
      <c r="D704" s="69"/>
      <c r="E704" s="70"/>
      <c r="F704" s="71"/>
      <c r="G704" s="39"/>
      <c r="H704" s="70"/>
      <c r="I704" s="70"/>
      <c r="J704" s="70"/>
      <c r="K704" s="70"/>
      <c r="L704" s="76"/>
      <c r="M704" s="34"/>
      <c r="N704" s="70"/>
      <c r="O704" s="70"/>
      <c r="P704" s="70"/>
      <c r="Q704" s="64"/>
      <c r="R704" s="70"/>
      <c r="S704" s="70"/>
      <c r="T704" s="70"/>
      <c r="U704" s="70"/>
      <c r="V704" s="78"/>
      <c r="W704" s="34"/>
      <c r="X704" s="70"/>
      <c r="Y704" s="70"/>
      <c r="Z704" s="70"/>
      <c r="AA704" s="79"/>
      <c r="AB704" s="80">
        <f t="shared" si="339"/>
        <v>0</v>
      </c>
    </row>
    <row r="705" spans="1:28" x14ac:dyDescent="0.25">
      <c r="A705" s="72" t="s">
        <v>16410</v>
      </c>
      <c r="B705" s="73" t="s">
        <v>21819</v>
      </c>
      <c r="C705" s="74" t="s">
        <v>15717</v>
      </c>
      <c r="D705" s="75">
        <v>0</v>
      </c>
      <c r="E705" s="70">
        <v>1529.67</v>
      </c>
      <c r="F705" s="76">
        <f>ROUND(D705*E705,2)</f>
        <v>0</v>
      </c>
      <c r="G705" s="77"/>
      <c r="H705" s="70">
        <f t="shared" ref="H705:I709" si="366">ROUND(N705+(N705*$H$2/100),2)</f>
        <v>1529.67</v>
      </c>
      <c r="I705" s="70">
        <f t="shared" si="366"/>
        <v>0</v>
      </c>
      <c r="J705" s="70">
        <f>H705+I705</f>
        <v>1529.67</v>
      </c>
      <c r="K705" s="70">
        <v>0</v>
      </c>
      <c r="L705" s="76">
        <f>SUM(J705:K705)</f>
        <v>1529.67</v>
      </c>
      <c r="N705" s="70">
        <v>1529.67</v>
      </c>
      <c r="O705" s="70">
        <v>0</v>
      </c>
      <c r="P705" s="70">
        <f>SUM(N705:O705)</f>
        <v>1529.67</v>
      </c>
      <c r="Q705" s="64"/>
      <c r="R705" s="70">
        <f t="shared" ref="R705:S709" si="367">X705</f>
        <v>1529.67</v>
      </c>
      <c r="S705" s="70">
        <f t="shared" si="367"/>
        <v>0</v>
      </c>
      <c r="T705" s="70">
        <f>R705+S705</f>
        <v>1529.67</v>
      </c>
      <c r="U705" s="70">
        <f>ROUND(Z705*$H$2,2)/100</f>
        <v>0</v>
      </c>
      <c r="V705" s="78">
        <f>SUM(T705:U705)</f>
        <v>1529.67</v>
      </c>
      <c r="X705" s="70">
        <v>1529.67</v>
      </c>
      <c r="Y705" s="70">
        <v>0</v>
      </c>
      <c r="Z705" s="70">
        <v>1529.67</v>
      </c>
      <c r="AA705" s="79"/>
      <c r="AB705" s="80">
        <f t="shared" si="339"/>
        <v>0</v>
      </c>
    </row>
    <row r="706" spans="1:28" x14ac:dyDescent="0.25">
      <c r="A706" s="72" t="s">
        <v>16411</v>
      </c>
      <c r="B706" s="73" t="s">
        <v>21820</v>
      </c>
      <c r="C706" s="74" t="s">
        <v>15747</v>
      </c>
      <c r="D706" s="75">
        <v>0</v>
      </c>
      <c r="E706" s="70">
        <v>25.48</v>
      </c>
      <c r="F706" s="76">
        <f>ROUND(D706*E706,2)</f>
        <v>0</v>
      </c>
      <c r="G706" s="77"/>
      <c r="H706" s="70">
        <f t="shared" si="366"/>
        <v>25.48</v>
      </c>
      <c r="I706" s="70">
        <f t="shared" si="366"/>
        <v>0</v>
      </c>
      <c r="J706" s="70">
        <f>H706+I706</f>
        <v>25.48</v>
      </c>
      <c r="K706" s="70">
        <v>0</v>
      </c>
      <c r="L706" s="76">
        <f>SUM(J706:K706)</f>
        <v>25.48</v>
      </c>
      <c r="N706" s="70">
        <v>25.48</v>
      </c>
      <c r="O706" s="70">
        <v>0</v>
      </c>
      <c r="P706" s="70">
        <f>SUM(N706:O706)</f>
        <v>25.48</v>
      </c>
      <c r="Q706" s="64"/>
      <c r="R706" s="70">
        <f t="shared" si="367"/>
        <v>25.48</v>
      </c>
      <c r="S706" s="70">
        <f t="shared" si="367"/>
        <v>0</v>
      </c>
      <c r="T706" s="70">
        <f>R706+S706</f>
        <v>25.48</v>
      </c>
      <c r="U706" s="70">
        <f>ROUND(Z706*$H$2,2)/100</f>
        <v>0</v>
      </c>
      <c r="V706" s="78">
        <f>SUM(T706:U706)</f>
        <v>25.48</v>
      </c>
      <c r="X706" s="70">
        <v>25.48</v>
      </c>
      <c r="Y706" s="70">
        <v>0</v>
      </c>
      <c r="Z706" s="70">
        <v>25.48</v>
      </c>
      <c r="AA706" s="79"/>
      <c r="AB706" s="80">
        <f t="shared" si="339"/>
        <v>0</v>
      </c>
    </row>
    <row r="707" spans="1:28" x14ac:dyDescent="0.25">
      <c r="A707" s="72" t="s">
        <v>16412</v>
      </c>
      <c r="B707" s="73" t="s">
        <v>21821</v>
      </c>
      <c r="C707" s="74" t="s">
        <v>15747</v>
      </c>
      <c r="D707" s="75">
        <v>0</v>
      </c>
      <c r="E707" s="70">
        <v>28.64</v>
      </c>
      <c r="F707" s="76">
        <f>ROUND(D707*E707,2)</f>
        <v>0</v>
      </c>
      <c r="G707" s="77"/>
      <c r="H707" s="70">
        <f t="shared" si="366"/>
        <v>28.64</v>
      </c>
      <c r="I707" s="70">
        <f t="shared" si="366"/>
        <v>0</v>
      </c>
      <c r="J707" s="70">
        <f>H707+I707</f>
        <v>28.64</v>
      </c>
      <c r="K707" s="70">
        <v>0</v>
      </c>
      <c r="L707" s="76">
        <f>SUM(J707:K707)</f>
        <v>28.64</v>
      </c>
      <c r="N707" s="70">
        <v>28.64</v>
      </c>
      <c r="O707" s="70">
        <v>0</v>
      </c>
      <c r="P707" s="70">
        <f>SUM(N707:O707)</f>
        <v>28.64</v>
      </c>
      <c r="Q707" s="64"/>
      <c r="R707" s="70">
        <f t="shared" si="367"/>
        <v>28.64</v>
      </c>
      <c r="S707" s="70">
        <f t="shared" si="367"/>
        <v>0</v>
      </c>
      <c r="T707" s="70">
        <f>R707+S707</f>
        <v>28.64</v>
      </c>
      <c r="U707" s="70">
        <f>ROUND(Z707*$H$2,2)/100</f>
        <v>0</v>
      </c>
      <c r="V707" s="78">
        <f>SUM(T707:U707)</f>
        <v>28.64</v>
      </c>
      <c r="X707" s="70">
        <v>28.64</v>
      </c>
      <c r="Y707" s="70">
        <v>0</v>
      </c>
      <c r="Z707" s="70">
        <v>28.64</v>
      </c>
      <c r="AA707" s="79"/>
      <c r="AB707" s="80">
        <f t="shared" si="339"/>
        <v>0</v>
      </c>
    </row>
    <row r="708" spans="1:28" ht="22.5" x14ac:dyDescent="0.25">
      <c r="A708" s="72" t="s">
        <v>16413</v>
      </c>
      <c r="B708" s="73" t="s">
        <v>21822</v>
      </c>
      <c r="C708" s="74" t="s">
        <v>15747</v>
      </c>
      <c r="D708" s="75">
        <v>0</v>
      </c>
      <c r="E708" s="70">
        <v>47.13</v>
      </c>
      <c r="F708" s="76">
        <f>ROUND(D708*E708,2)</f>
        <v>0</v>
      </c>
      <c r="G708" s="77"/>
      <c r="H708" s="70">
        <f t="shared" si="366"/>
        <v>47.13</v>
      </c>
      <c r="I708" s="70">
        <f t="shared" si="366"/>
        <v>0</v>
      </c>
      <c r="J708" s="70">
        <f>H708+I708</f>
        <v>47.13</v>
      </c>
      <c r="K708" s="70">
        <v>0</v>
      </c>
      <c r="L708" s="76">
        <f>SUM(J708:K708)</f>
        <v>47.13</v>
      </c>
      <c r="N708" s="70">
        <v>47.13</v>
      </c>
      <c r="O708" s="70">
        <v>0</v>
      </c>
      <c r="P708" s="70">
        <f>SUM(N708:O708)</f>
        <v>47.13</v>
      </c>
      <c r="Q708" s="64"/>
      <c r="R708" s="70">
        <f t="shared" si="367"/>
        <v>47.13</v>
      </c>
      <c r="S708" s="70">
        <f t="shared" si="367"/>
        <v>0</v>
      </c>
      <c r="T708" s="70">
        <f>R708+S708</f>
        <v>47.13</v>
      </c>
      <c r="U708" s="70">
        <f>ROUND(Z708*$H$2,2)/100</f>
        <v>0</v>
      </c>
      <c r="V708" s="78">
        <f>SUM(T708:U708)</f>
        <v>47.13</v>
      </c>
      <c r="X708" s="70">
        <v>47.13</v>
      </c>
      <c r="Y708" s="70">
        <v>0</v>
      </c>
      <c r="Z708" s="70">
        <v>47.13</v>
      </c>
      <c r="AA708" s="79"/>
      <c r="AB708" s="80">
        <f t="shared" si="339"/>
        <v>0</v>
      </c>
    </row>
    <row r="709" spans="1:28" x14ac:dyDescent="0.25">
      <c r="A709" s="72" t="s">
        <v>16414</v>
      </c>
      <c r="B709" s="73" t="s">
        <v>21823</v>
      </c>
      <c r="C709" s="74" t="s">
        <v>15679</v>
      </c>
      <c r="D709" s="75">
        <v>0</v>
      </c>
      <c r="E709" s="70">
        <v>335.41999999999996</v>
      </c>
      <c r="F709" s="76">
        <f>ROUND(D709*E709,2)</f>
        <v>0</v>
      </c>
      <c r="G709" s="29"/>
      <c r="H709" s="70">
        <f t="shared" si="366"/>
        <v>0</v>
      </c>
      <c r="I709" s="70">
        <f t="shared" si="366"/>
        <v>335.42</v>
      </c>
      <c r="J709" s="70">
        <f>H709+I709</f>
        <v>335.42</v>
      </c>
      <c r="K709" s="70">
        <v>0</v>
      </c>
      <c r="L709" s="76">
        <f>SUM(J709:K709)</f>
        <v>335.42</v>
      </c>
      <c r="N709" s="70">
        <v>0</v>
      </c>
      <c r="O709" s="70">
        <v>335.41999999999996</v>
      </c>
      <c r="P709" s="70">
        <f>SUM(N709:O709)</f>
        <v>335.41999999999996</v>
      </c>
      <c r="Q709" s="64"/>
      <c r="R709" s="70">
        <f t="shared" si="367"/>
        <v>0</v>
      </c>
      <c r="S709" s="70">
        <f t="shared" si="367"/>
        <v>335.5</v>
      </c>
      <c r="T709" s="70">
        <f>R709+S709</f>
        <v>335.5</v>
      </c>
      <c r="U709" s="70">
        <f>ROUND(Z709*$H$2,2)/100</f>
        <v>0</v>
      </c>
      <c r="V709" s="78">
        <f>SUM(T709:U709)</f>
        <v>335.5</v>
      </c>
      <c r="X709" s="70">
        <v>0</v>
      </c>
      <c r="Y709" s="70">
        <v>335.5</v>
      </c>
      <c r="Z709" s="70">
        <v>335.5</v>
      </c>
      <c r="AA709" s="79"/>
      <c r="AB709" s="80">
        <f t="shared" si="339"/>
        <v>-8.0000000000040927E-2</v>
      </c>
    </row>
    <row r="710" spans="1:28" s="34" customFormat="1" ht="22.5" x14ac:dyDescent="0.25">
      <c r="A710" s="66" t="s">
        <v>16415</v>
      </c>
      <c r="B710" s="67" t="s">
        <v>21824</v>
      </c>
      <c r="C710" s="68"/>
      <c r="D710" s="69"/>
      <c r="E710" s="70"/>
      <c r="F710" s="71"/>
      <c r="G710" s="39"/>
      <c r="H710" s="70"/>
      <c r="I710" s="70"/>
      <c r="J710" s="70"/>
      <c r="K710" s="70"/>
      <c r="L710" s="76"/>
      <c r="N710" s="70"/>
      <c r="O710" s="70"/>
      <c r="P710" s="70"/>
      <c r="Q710" s="64"/>
      <c r="R710" s="70"/>
      <c r="S710" s="70"/>
      <c r="T710" s="70"/>
      <c r="U710" s="70"/>
      <c r="V710" s="78"/>
      <c r="X710" s="70"/>
      <c r="Y710" s="70"/>
      <c r="Z710" s="70"/>
      <c r="AA710" s="79"/>
      <c r="AB710" s="80">
        <f t="shared" si="339"/>
        <v>0</v>
      </c>
    </row>
    <row r="711" spans="1:28" x14ac:dyDescent="0.25">
      <c r="A711" s="72" t="s">
        <v>16416</v>
      </c>
      <c r="B711" s="73" t="s">
        <v>21825</v>
      </c>
      <c r="C711" s="74" t="s">
        <v>15717</v>
      </c>
      <c r="D711" s="75">
        <v>0</v>
      </c>
      <c r="E711" s="70">
        <v>9000</v>
      </c>
      <c r="F711" s="76">
        <f t="shared" ref="F711:F719" si="368">ROUND(D711*E711,2)</f>
        <v>0</v>
      </c>
      <c r="G711" s="77"/>
      <c r="H711" s="70">
        <f t="shared" ref="H711:I719" si="369">ROUND(N711+(N711*$H$2/100),2)</f>
        <v>9000</v>
      </c>
      <c r="I711" s="70">
        <f t="shared" si="369"/>
        <v>0</v>
      </c>
      <c r="J711" s="70">
        <f t="shared" ref="J711:J719" si="370">H711+I711</f>
        <v>9000</v>
      </c>
      <c r="K711" s="70">
        <v>0</v>
      </c>
      <c r="L711" s="76">
        <f t="shared" ref="L711:L719" si="371">SUM(J711:K711)</f>
        <v>9000</v>
      </c>
      <c r="N711" s="70">
        <v>9000</v>
      </c>
      <c r="O711" s="70">
        <v>0</v>
      </c>
      <c r="P711" s="70">
        <f t="shared" ref="P711:P719" si="372">SUM(N711:O711)</f>
        <v>9000</v>
      </c>
      <c r="Q711" s="64"/>
      <c r="R711" s="70">
        <f t="shared" ref="R711:S719" si="373">X711</f>
        <v>9000</v>
      </c>
      <c r="S711" s="70">
        <f t="shared" si="373"/>
        <v>0</v>
      </c>
      <c r="T711" s="70">
        <f t="shared" ref="T711:T719" si="374">R711+S711</f>
        <v>9000</v>
      </c>
      <c r="U711" s="70">
        <f t="shared" ref="U711:U719" si="375">ROUND(Z711*$H$2,2)/100</f>
        <v>0</v>
      </c>
      <c r="V711" s="78">
        <f t="shared" ref="V711:V719" si="376">SUM(T711:U711)</f>
        <v>9000</v>
      </c>
      <c r="X711" s="70">
        <v>9000</v>
      </c>
      <c r="Y711" s="70">
        <v>0</v>
      </c>
      <c r="Z711" s="70">
        <v>9000</v>
      </c>
      <c r="AA711" s="79"/>
      <c r="AB711" s="80">
        <f t="shared" si="339"/>
        <v>0</v>
      </c>
    </row>
    <row r="712" spans="1:28" x14ac:dyDescent="0.25">
      <c r="A712" s="72" t="s">
        <v>16417</v>
      </c>
      <c r="B712" s="73" t="s">
        <v>21826</v>
      </c>
      <c r="C712" s="74" t="s">
        <v>15747</v>
      </c>
      <c r="D712" s="75">
        <v>0</v>
      </c>
      <c r="E712" s="70">
        <v>33.9</v>
      </c>
      <c r="F712" s="76">
        <f t="shared" si="368"/>
        <v>0</v>
      </c>
      <c r="G712" s="29"/>
      <c r="H712" s="70">
        <f t="shared" si="369"/>
        <v>30.27</v>
      </c>
      <c r="I712" s="70">
        <f t="shared" si="369"/>
        <v>3.63</v>
      </c>
      <c r="J712" s="70">
        <f t="shared" si="370"/>
        <v>33.9</v>
      </c>
      <c r="K712" s="70">
        <v>0</v>
      </c>
      <c r="L712" s="76">
        <f t="shared" si="371"/>
        <v>33.9</v>
      </c>
      <c r="N712" s="70">
        <v>30.27</v>
      </c>
      <c r="O712" s="70">
        <v>3.63</v>
      </c>
      <c r="P712" s="70">
        <f t="shared" si="372"/>
        <v>33.9</v>
      </c>
      <c r="Q712" s="64"/>
      <c r="R712" s="70">
        <f t="shared" si="373"/>
        <v>30.27</v>
      </c>
      <c r="S712" s="70">
        <f t="shared" si="373"/>
        <v>3.64</v>
      </c>
      <c r="T712" s="70">
        <f t="shared" si="374"/>
        <v>33.909999999999997</v>
      </c>
      <c r="U712" s="70">
        <f t="shared" si="375"/>
        <v>0</v>
      </c>
      <c r="V712" s="78">
        <f t="shared" si="376"/>
        <v>33.909999999999997</v>
      </c>
      <c r="X712" s="70">
        <v>30.27</v>
      </c>
      <c r="Y712" s="70">
        <v>3.64</v>
      </c>
      <c r="Z712" s="70">
        <v>33.909999999999997</v>
      </c>
      <c r="AA712" s="79"/>
      <c r="AB712" s="80">
        <f t="shared" si="339"/>
        <v>-9.9999999999980105E-3</v>
      </c>
    </row>
    <row r="713" spans="1:28" s="83" customFormat="1" x14ac:dyDescent="0.25">
      <c r="A713" s="72" t="s">
        <v>16418</v>
      </c>
      <c r="B713" s="73" t="s">
        <v>21827</v>
      </c>
      <c r="C713" s="74" t="s">
        <v>15747</v>
      </c>
      <c r="D713" s="75">
        <v>0</v>
      </c>
      <c r="E713" s="70">
        <v>36.6</v>
      </c>
      <c r="F713" s="76">
        <f t="shared" si="368"/>
        <v>0</v>
      </c>
      <c r="G713" s="29"/>
      <c r="H713" s="70">
        <f t="shared" si="369"/>
        <v>32.97</v>
      </c>
      <c r="I713" s="70">
        <f t="shared" si="369"/>
        <v>3.63</v>
      </c>
      <c r="J713" s="70">
        <f t="shared" si="370"/>
        <v>36.6</v>
      </c>
      <c r="K713" s="70">
        <v>0</v>
      </c>
      <c r="L713" s="76">
        <f t="shared" si="371"/>
        <v>36.6</v>
      </c>
      <c r="M713" s="34"/>
      <c r="N713" s="70">
        <v>32.97</v>
      </c>
      <c r="O713" s="70">
        <v>3.63</v>
      </c>
      <c r="P713" s="70">
        <f t="shared" si="372"/>
        <v>36.6</v>
      </c>
      <c r="Q713" s="64"/>
      <c r="R713" s="70">
        <f t="shared" si="373"/>
        <v>32.97</v>
      </c>
      <c r="S713" s="70">
        <f t="shared" si="373"/>
        <v>3.64</v>
      </c>
      <c r="T713" s="70">
        <f t="shared" si="374"/>
        <v>36.61</v>
      </c>
      <c r="U713" s="70">
        <f t="shared" si="375"/>
        <v>0</v>
      </c>
      <c r="V713" s="78">
        <f t="shared" si="376"/>
        <v>36.61</v>
      </c>
      <c r="W713" s="34"/>
      <c r="X713" s="70">
        <v>32.97</v>
      </c>
      <c r="Y713" s="70">
        <v>3.64</v>
      </c>
      <c r="Z713" s="70">
        <v>36.61</v>
      </c>
      <c r="AA713" s="79"/>
      <c r="AB713" s="80">
        <f t="shared" si="339"/>
        <v>-9.9999999999980105E-3</v>
      </c>
    </row>
    <row r="714" spans="1:28" s="83" customFormat="1" x14ac:dyDescent="0.25">
      <c r="A714" s="72" t="s">
        <v>16419</v>
      </c>
      <c r="B714" s="73" t="s">
        <v>21828</v>
      </c>
      <c r="C714" s="74" t="s">
        <v>15747</v>
      </c>
      <c r="D714" s="75">
        <v>0</v>
      </c>
      <c r="E714" s="70">
        <v>39.440000000000005</v>
      </c>
      <c r="F714" s="76">
        <f t="shared" si="368"/>
        <v>0</v>
      </c>
      <c r="G714" s="29"/>
      <c r="H714" s="70">
        <f t="shared" si="369"/>
        <v>35.81</v>
      </c>
      <c r="I714" s="70">
        <f t="shared" si="369"/>
        <v>3.63</v>
      </c>
      <c r="J714" s="70">
        <f t="shared" si="370"/>
        <v>39.440000000000005</v>
      </c>
      <c r="K714" s="70">
        <v>0</v>
      </c>
      <c r="L714" s="76">
        <f t="shared" si="371"/>
        <v>39.440000000000005</v>
      </c>
      <c r="M714" s="34"/>
      <c r="N714" s="70">
        <v>35.81</v>
      </c>
      <c r="O714" s="70">
        <v>3.63</v>
      </c>
      <c r="P714" s="70">
        <f t="shared" si="372"/>
        <v>39.440000000000005</v>
      </c>
      <c r="Q714" s="64"/>
      <c r="R714" s="70">
        <f t="shared" si="373"/>
        <v>35.81</v>
      </c>
      <c r="S714" s="70">
        <f t="shared" si="373"/>
        <v>3.64</v>
      </c>
      <c r="T714" s="70">
        <f t="shared" si="374"/>
        <v>39.450000000000003</v>
      </c>
      <c r="U714" s="70">
        <f t="shared" si="375"/>
        <v>0</v>
      </c>
      <c r="V714" s="78">
        <f t="shared" si="376"/>
        <v>39.450000000000003</v>
      </c>
      <c r="W714" s="34"/>
      <c r="X714" s="70">
        <v>35.81</v>
      </c>
      <c r="Y714" s="70">
        <v>3.64</v>
      </c>
      <c r="Z714" s="70">
        <v>39.450000000000003</v>
      </c>
      <c r="AA714" s="79"/>
      <c r="AB714" s="80">
        <f t="shared" ref="AB714:AB777" si="377">P714-Z714</f>
        <v>-9.9999999999980105E-3</v>
      </c>
    </row>
    <row r="715" spans="1:28" s="34" customFormat="1" x14ac:dyDescent="0.25">
      <c r="A715" s="72" t="s">
        <v>16420</v>
      </c>
      <c r="B715" s="73" t="s">
        <v>21829</v>
      </c>
      <c r="C715" s="74" t="s">
        <v>15747</v>
      </c>
      <c r="D715" s="75">
        <v>0</v>
      </c>
      <c r="E715" s="70">
        <v>43.95</v>
      </c>
      <c r="F715" s="76">
        <f t="shared" si="368"/>
        <v>0</v>
      </c>
      <c r="G715" s="29"/>
      <c r="H715" s="70">
        <f t="shared" si="369"/>
        <v>40.32</v>
      </c>
      <c r="I715" s="70">
        <f t="shared" si="369"/>
        <v>3.63</v>
      </c>
      <c r="J715" s="70">
        <f t="shared" si="370"/>
        <v>43.95</v>
      </c>
      <c r="K715" s="70">
        <v>0</v>
      </c>
      <c r="L715" s="76">
        <f t="shared" si="371"/>
        <v>43.95</v>
      </c>
      <c r="N715" s="70">
        <v>40.32</v>
      </c>
      <c r="O715" s="70">
        <v>3.63</v>
      </c>
      <c r="P715" s="70">
        <f t="shared" si="372"/>
        <v>43.95</v>
      </c>
      <c r="Q715" s="64"/>
      <c r="R715" s="70">
        <f t="shared" si="373"/>
        <v>40.32</v>
      </c>
      <c r="S715" s="70">
        <f t="shared" si="373"/>
        <v>3.64</v>
      </c>
      <c r="T715" s="70">
        <f t="shared" si="374"/>
        <v>43.96</v>
      </c>
      <c r="U715" s="70">
        <f t="shared" si="375"/>
        <v>0</v>
      </c>
      <c r="V715" s="78">
        <f t="shared" si="376"/>
        <v>43.96</v>
      </c>
      <c r="X715" s="70">
        <v>40.32</v>
      </c>
      <c r="Y715" s="70">
        <v>3.64</v>
      </c>
      <c r="Z715" s="70">
        <v>43.96</v>
      </c>
      <c r="AA715" s="79"/>
      <c r="AB715" s="80">
        <f t="shared" si="377"/>
        <v>-9.9999999999980105E-3</v>
      </c>
    </row>
    <row r="716" spans="1:28" s="34" customFormat="1" x14ac:dyDescent="0.25">
      <c r="A716" s="72" t="s">
        <v>16421</v>
      </c>
      <c r="B716" s="73" t="s">
        <v>21830</v>
      </c>
      <c r="C716" s="74" t="s">
        <v>15747</v>
      </c>
      <c r="D716" s="75">
        <v>0</v>
      </c>
      <c r="E716" s="70">
        <v>58.39</v>
      </c>
      <c r="F716" s="76">
        <f t="shared" si="368"/>
        <v>0</v>
      </c>
      <c r="G716" s="29"/>
      <c r="H716" s="70">
        <f t="shared" si="369"/>
        <v>54.76</v>
      </c>
      <c r="I716" s="70">
        <f t="shared" si="369"/>
        <v>3.63</v>
      </c>
      <c r="J716" s="70">
        <f t="shared" si="370"/>
        <v>58.39</v>
      </c>
      <c r="K716" s="70">
        <v>0</v>
      </c>
      <c r="L716" s="76">
        <f t="shared" si="371"/>
        <v>58.39</v>
      </c>
      <c r="N716" s="70">
        <v>54.76</v>
      </c>
      <c r="O716" s="70">
        <v>3.63</v>
      </c>
      <c r="P716" s="70">
        <f t="shared" si="372"/>
        <v>58.39</v>
      </c>
      <c r="Q716" s="64"/>
      <c r="R716" s="70">
        <f t="shared" si="373"/>
        <v>54.76</v>
      </c>
      <c r="S716" s="70">
        <f t="shared" si="373"/>
        <v>3.64</v>
      </c>
      <c r="T716" s="70">
        <f t="shared" si="374"/>
        <v>58.4</v>
      </c>
      <c r="U716" s="70">
        <f t="shared" si="375"/>
        <v>0</v>
      </c>
      <c r="V716" s="78">
        <f t="shared" si="376"/>
        <v>58.4</v>
      </c>
      <c r="X716" s="70">
        <v>54.76</v>
      </c>
      <c r="Y716" s="70">
        <v>3.64</v>
      </c>
      <c r="Z716" s="70">
        <v>58.4</v>
      </c>
      <c r="AA716" s="79"/>
      <c r="AB716" s="80">
        <f t="shared" si="377"/>
        <v>-9.9999999999980105E-3</v>
      </c>
    </row>
    <row r="717" spans="1:28" s="34" customFormat="1" x14ac:dyDescent="0.25">
      <c r="A717" s="72" t="s">
        <v>16422</v>
      </c>
      <c r="B717" s="73" t="s">
        <v>21831</v>
      </c>
      <c r="C717" s="74" t="s">
        <v>15747</v>
      </c>
      <c r="D717" s="75">
        <v>0</v>
      </c>
      <c r="E717" s="70">
        <v>73.400000000000006</v>
      </c>
      <c r="F717" s="76">
        <f t="shared" si="368"/>
        <v>0</v>
      </c>
      <c r="G717" s="29"/>
      <c r="H717" s="70">
        <f t="shared" si="369"/>
        <v>69.77</v>
      </c>
      <c r="I717" s="70">
        <f t="shared" si="369"/>
        <v>3.63</v>
      </c>
      <c r="J717" s="70">
        <f t="shared" si="370"/>
        <v>73.399999999999991</v>
      </c>
      <c r="K717" s="70">
        <v>0</v>
      </c>
      <c r="L717" s="76">
        <f t="shared" si="371"/>
        <v>73.399999999999991</v>
      </c>
      <c r="N717" s="70">
        <v>69.77000000000001</v>
      </c>
      <c r="O717" s="70">
        <v>3.63</v>
      </c>
      <c r="P717" s="70">
        <f t="shared" si="372"/>
        <v>73.400000000000006</v>
      </c>
      <c r="Q717" s="64"/>
      <c r="R717" s="70">
        <f t="shared" si="373"/>
        <v>69.77</v>
      </c>
      <c r="S717" s="70">
        <f t="shared" si="373"/>
        <v>3.64</v>
      </c>
      <c r="T717" s="70">
        <f t="shared" si="374"/>
        <v>73.41</v>
      </c>
      <c r="U717" s="70">
        <f t="shared" si="375"/>
        <v>0</v>
      </c>
      <c r="V717" s="78">
        <f t="shared" si="376"/>
        <v>73.41</v>
      </c>
      <c r="X717" s="70">
        <v>69.77</v>
      </c>
      <c r="Y717" s="70">
        <v>3.64</v>
      </c>
      <c r="Z717" s="70">
        <v>73.41</v>
      </c>
      <c r="AA717" s="79"/>
      <c r="AB717" s="80">
        <f t="shared" si="377"/>
        <v>-9.9999999999909051E-3</v>
      </c>
    </row>
    <row r="718" spans="1:28" s="34" customFormat="1" x14ac:dyDescent="0.25">
      <c r="A718" s="72" t="s">
        <v>16423</v>
      </c>
      <c r="B718" s="73" t="s">
        <v>21832</v>
      </c>
      <c r="C718" s="74" t="s">
        <v>15747</v>
      </c>
      <c r="D718" s="75">
        <v>0</v>
      </c>
      <c r="E718" s="70">
        <v>88.77</v>
      </c>
      <c r="F718" s="76">
        <f t="shared" si="368"/>
        <v>0</v>
      </c>
      <c r="G718" s="29"/>
      <c r="H718" s="70">
        <f t="shared" si="369"/>
        <v>85.14</v>
      </c>
      <c r="I718" s="70">
        <f t="shared" si="369"/>
        <v>3.63</v>
      </c>
      <c r="J718" s="70">
        <f t="shared" si="370"/>
        <v>88.77</v>
      </c>
      <c r="K718" s="70">
        <v>0</v>
      </c>
      <c r="L718" s="76">
        <f t="shared" si="371"/>
        <v>88.77</v>
      </c>
      <c r="N718" s="70">
        <v>85.14</v>
      </c>
      <c r="O718" s="70">
        <v>3.63</v>
      </c>
      <c r="P718" s="70">
        <f t="shared" si="372"/>
        <v>88.77</v>
      </c>
      <c r="Q718" s="64"/>
      <c r="R718" s="70">
        <f t="shared" si="373"/>
        <v>85.14</v>
      </c>
      <c r="S718" s="70">
        <f t="shared" si="373"/>
        <v>3.64</v>
      </c>
      <c r="T718" s="70">
        <f t="shared" si="374"/>
        <v>88.78</v>
      </c>
      <c r="U718" s="70">
        <f t="shared" si="375"/>
        <v>0</v>
      </c>
      <c r="V718" s="78">
        <f t="shared" si="376"/>
        <v>88.78</v>
      </c>
      <c r="X718" s="70">
        <v>85.14</v>
      </c>
      <c r="Y718" s="70">
        <v>3.64</v>
      </c>
      <c r="Z718" s="70">
        <v>88.78</v>
      </c>
      <c r="AA718" s="79"/>
      <c r="AB718" s="80">
        <f t="shared" si="377"/>
        <v>-1.0000000000005116E-2</v>
      </c>
    </row>
    <row r="719" spans="1:28" x14ac:dyDescent="0.25">
      <c r="A719" s="72" t="s">
        <v>16424</v>
      </c>
      <c r="B719" s="73" t="s">
        <v>21833</v>
      </c>
      <c r="C719" s="74" t="s">
        <v>15747</v>
      </c>
      <c r="D719" s="75">
        <v>0</v>
      </c>
      <c r="E719" s="70">
        <v>108.5</v>
      </c>
      <c r="F719" s="76">
        <f t="shared" si="368"/>
        <v>0</v>
      </c>
      <c r="G719" s="29"/>
      <c r="H719" s="70">
        <f t="shared" si="369"/>
        <v>104.87</v>
      </c>
      <c r="I719" s="70">
        <f t="shared" si="369"/>
        <v>3.63</v>
      </c>
      <c r="J719" s="70">
        <f t="shared" si="370"/>
        <v>108.5</v>
      </c>
      <c r="K719" s="70">
        <v>0</v>
      </c>
      <c r="L719" s="76">
        <f t="shared" si="371"/>
        <v>108.5</v>
      </c>
      <c r="N719" s="70">
        <v>104.87</v>
      </c>
      <c r="O719" s="70">
        <v>3.63</v>
      </c>
      <c r="P719" s="70">
        <f t="shared" si="372"/>
        <v>108.5</v>
      </c>
      <c r="Q719" s="64"/>
      <c r="R719" s="70">
        <f t="shared" si="373"/>
        <v>104.87</v>
      </c>
      <c r="S719" s="70">
        <f t="shared" si="373"/>
        <v>3.64</v>
      </c>
      <c r="T719" s="70">
        <f t="shared" si="374"/>
        <v>108.51</v>
      </c>
      <c r="U719" s="70">
        <f t="shared" si="375"/>
        <v>0</v>
      </c>
      <c r="V719" s="78">
        <f t="shared" si="376"/>
        <v>108.51</v>
      </c>
      <c r="X719" s="70">
        <v>104.87</v>
      </c>
      <c r="Y719" s="70">
        <v>3.64</v>
      </c>
      <c r="Z719" s="70">
        <v>108.51</v>
      </c>
      <c r="AA719" s="79"/>
      <c r="AB719" s="80">
        <f t="shared" si="377"/>
        <v>-1.0000000000005116E-2</v>
      </c>
    </row>
    <row r="720" spans="1:28" s="83" customFormat="1" ht="33.75" x14ac:dyDescent="0.25">
      <c r="A720" s="66" t="s">
        <v>16425</v>
      </c>
      <c r="B720" s="67" t="s">
        <v>21834</v>
      </c>
      <c r="C720" s="68"/>
      <c r="D720" s="75"/>
      <c r="E720" s="70"/>
      <c r="F720" s="76"/>
      <c r="G720" s="77"/>
      <c r="H720" s="70"/>
      <c r="I720" s="70"/>
      <c r="J720" s="70"/>
      <c r="K720" s="70"/>
      <c r="L720" s="76"/>
      <c r="M720" s="34"/>
      <c r="N720" s="70"/>
      <c r="O720" s="70"/>
      <c r="P720" s="70"/>
      <c r="Q720" s="64"/>
      <c r="R720" s="70"/>
      <c r="S720" s="70"/>
      <c r="T720" s="70"/>
      <c r="U720" s="70"/>
      <c r="V720" s="78"/>
      <c r="W720" s="34"/>
      <c r="X720" s="70"/>
      <c r="Y720" s="70"/>
      <c r="Z720" s="70"/>
      <c r="AA720" s="79"/>
      <c r="AB720" s="80">
        <f t="shared" si="377"/>
        <v>0</v>
      </c>
    </row>
    <row r="721" spans="1:28" ht="22.5" x14ac:dyDescent="0.25">
      <c r="A721" s="72" t="s">
        <v>16426</v>
      </c>
      <c r="B721" s="73" t="s">
        <v>21835</v>
      </c>
      <c r="C721" s="74" t="s">
        <v>15717</v>
      </c>
      <c r="D721" s="75">
        <v>0</v>
      </c>
      <c r="E721" s="70">
        <v>16196.47</v>
      </c>
      <c r="F721" s="76">
        <f>ROUND(D721*E721,2)</f>
        <v>0</v>
      </c>
      <c r="G721" s="29"/>
      <c r="H721" s="70">
        <f t="shared" ref="H721:I724" si="378">ROUND(N721+(N721*$H$2/100),2)</f>
        <v>16196.47</v>
      </c>
      <c r="I721" s="70">
        <f t="shared" si="378"/>
        <v>0</v>
      </c>
      <c r="J721" s="70">
        <f>H721+I721</f>
        <v>16196.47</v>
      </c>
      <c r="K721" s="70">
        <v>0</v>
      </c>
      <c r="L721" s="76">
        <f>SUM(J721:K721)</f>
        <v>16196.47</v>
      </c>
      <c r="N721" s="70">
        <v>16196.47</v>
      </c>
      <c r="O721" s="70">
        <v>0</v>
      </c>
      <c r="P721" s="70">
        <f>SUM(N721:O721)</f>
        <v>16196.47</v>
      </c>
      <c r="Q721" s="64"/>
      <c r="R721" s="70">
        <f t="shared" ref="R721:S724" si="379">X721</f>
        <v>16196.47</v>
      </c>
      <c r="S721" s="70">
        <f t="shared" si="379"/>
        <v>0</v>
      </c>
      <c r="T721" s="70">
        <f>R721+S721</f>
        <v>16196.47</v>
      </c>
      <c r="U721" s="70">
        <f>ROUND(Z721*$H$2,2)/100</f>
        <v>0</v>
      </c>
      <c r="V721" s="78">
        <f>SUM(T721:U721)</f>
        <v>16196.47</v>
      </c>
      <c r="X721" s="70">
        <v>16196.47</v>
      </c>
      <c r="Y721" s="70">
        <v>0</v>
      </c>
      <c r="Z721" s="70">
        <v>16196.47</v>
      </c>
      <c r="AA721" s="79"/>
      <c r="AB721" s="80">
        <f t="shared" si="377"/>
        <v>0</v>
      </c>
    </row>
    <row r="722" spans="1:28" s="34" customFormat="1" ht="22.5" x14ac:dyDescent="0.25">
      <c r="A722" s="72" t="s">
        <v>16427</v>
      </c>
      <c r="B722" s="73" t="s">
        <v>21836</v>
      </c>
      <c r="C722" s="74" t="s">
        <v>15747</v>
      </c>
      <c r="D722" s="75">
        <v>0</v>
      </c>
      <c r="E722" s="70">
        <v>200.9</v>
      </c>
      <c r="F722" s="76">
        <f>ROUND(D722*E722,2)</f>
        <v>0</v>
      </c>
      <c r="G722" s="29"/>
      <c r="H722" s="70">
        <f t="shared" si="378"/>
        <v>184.49</v>
      </c>
      <c r="I722" s="70">
        <f t="shared" si="378"/>
        <v>16.41</v>
      </c>
      <c r="J722" s="70">
        <f>H722+I722</f>
        <v>200.9</v>
      </c>
      <c r="K722" s="70">
        <v>0</v>
      </c>
      <c r="L722" s="76">
        <f>SUM(J722:K722)</f>
        <v>200.9</v>
      </c>
      <c r="N722" s="70">
        <v>184.49</v>
      </c>
      <c r="O722" s="70">
        <v>16.410000000000004</v>
      </c>
      <c r="P722" s="70">
        <f>SUM(N722:O722)</f>
        <v>200.9</v>
      </c>
      <c r="Q722" s="64"/>
      <c r="R722" s="70">
        <f t="shared" si="379"/>
        <v>184.49</v>
      </c>
      <c r="S722" s="70">
        <f t="shared" si="379"/>
        <v>16.399999999999999</v>
      </c>
      <c r="T722" s="70">
        <f>R722+S722</f>
        <v>200.89000000000001</v>
      </c>
      <c r="U722" s="70">
        <f>ROUND(Z722*$H$2,2)/100</f>
        <v>0</v>
      </c>
      <c r="V722" s="78">
        <f>SUM(T722:U722)</f>
        <v>200.89000000000001</v>
      </c>
      <c r="X722" s="70">
        <v>184.49</v>
      </c>
      <c r="Y722" s="70">
        <v>16.399999999999999</v>
      </c>
      <c r="Z722" s="70">
        <v>200.89</v>
      </c>
      <c r="AA722" s="79"/>
      <c r="AB722" s="80">
        <f t="shared" si="377"/>
        <v>1.0000000000019327E-2</v>
      </c>
    </row>
    <row r="723" spans="1:28" s="34" customFormat="1" ht="22.5" x14ac:dyDescent="0.25">
      <c r="A723" s="72" t="s">
        <v>16428</v>
      </c>
      <c r="B723" s="73" t="s">
        <v>21837</v>
      </c>
      <c r="C723" s="74" t="s">
        <v>15747</v>
      </c>
      <c r="D723" s="75">
        <v>0</v>
      </c>
      <c r="E723" s="70">
        <v>251.12</v>
      </c>
      <c r="F723" s="76">
        <f>ROUND(D723*E723,2)</f>
        <v>0</v>
      </c>
      <c r="G723" s="29"/>
      <c r="H723" s="70">
        <f t="shared" si="378"/>
        <v>226.04</v>
      </c>
      <c r="I723" s="70">
        <f t="shared" si="378"/>
        <v>25.08</v>
      </c>
      <c r="J723" s="70">
        <f>H723+I723</f>
        <v>251.12</v>
      </c>
      <c r="K723" s="70">
        <v>0</v>
      </c>
      <c r="L723" s="76">
        <f>SUM(J723:K723)</f>
        <v>251.12</v>
      </c>
      <c r="N723" s="70">
        <v>226.04000000000002</v>
      </c>
      <c r="O723" s="70">
        <v>25.08</v>
      </c>
      <c r="P723" s="70">
        <f>SUM(N723:O723)</f>
        <v>251.12</v>
      </c>
      <c r="Q723" s="64"/>
      <c r="R723" s="70">
        <f t="shared" si="379"/>
        <v>226.04</v>
      </c>
      <c r="S723" s="70">
        <f t="shared" si="379"/>
        <v>25.07</v>
      </c>
      <c r="T723" s="70">
        <f>R723+S723</f>
        <v>251.10999999999999</v>
      </c>
      <c r="U723" s="70">
        <f>ROUND(Z723*$H$2,2)/100</f>
        <v>0</v>
      </c>
      <c r="V723" s="78">
        <f>SUM(T723:U723)</f>
        <v>251.10999999999999</v>
      </c>
      <c r="X723" s="70">
        <v>226.04</v>
      </c>
      <c r="Y723" s="70">
        <v>25.07</v>
      </c>
      <c r="Z723" s="70">
        <v>251.11</v>
      </c>
      <c r="AA723" s="79"/>
      <c r="AB723" s="80">
        <f t="shared" si="377"/>
        <v>9.9999999999909051E-3</v>
      </c>
    </row>
    <row r="724" spans="1:28" s="34" customFormat="1" x14ac:dyDescent="0.25">
      <c r="A724" s="72" t="s">
        <v>16429</v>
      </c>
      <c r="B724" s="73" t="s">
        <v>16431</v>
      </c>
      <c r="C724" s="74" t="s">
        <v>15747</v>
      </c>
      <c r="D724" s="75">
        <v>0</v>
      </c>
      <c r="E724" s="70">
        <v>293.96000000000004</v>
      </c>
      <c r="F724" s="76">
        <f>ROUND(D724*E724,2)</f>
        <v>0</v>
      </c>
      <c r="G724" s="29"/>
      <c r="H724" s="70">
        <f t="shared" si="378"/>
        <v>264.58</v>
      </c>
      <c r="I724" s="70">
        <f t="shared" si="378"/>
        <v>29.38</v>
      </c>
      <c r="J724" s="70">
        <f>H724+I724</f>
        <v>293.95999999999998</v>
      </c>
      <c r="K724" s="70">
        <v>0</v>
      </c>
      <c r="L724" s="76">
        <f>SUM(J724:K724)</f>
        <v>293.95999999999998</v>
      </c>
      <c r="N724" s="70">
        <v>264.58000000000004</v>
      </c>
      <c r="O724" s="70">
        <v>29.380000000000003</v>
      </c>
      <c r="P724" s="70">
        <f>SUM(N724:O724)</f>
        <v>293.96000000000004</v>
      </c>
      <c r="Q724" s="64"/>
      <c r="R724" s="70">
        <f t="shared" si="379"/>
        <v>264.58</v>
      </c>
      <c r="S724" s="70">
        <f t="shared" si="379"/>
        <v>29.38</v>
      </c>
      <c r="T724" s="70">
        <f>R724+S724</f>
        <v>293.95999999999998</v>
      </c>
      <c r="U724" s="70">
        <f>ROUND(Z724*$H$2,2)/100</f>
        <v>0</v>
      </c>
      <c r="V724" s="78">
        <f>SUM(T724:U724)</f>
        <v>293.95999999999998</v>
      </c>
      <c r="X724" s="70">
        <v>264.58</v>
      </c>
      <c r="Y724" s="70">
        <v>29.38</v>
      </c>
      <c r="Z724" s="70">
        <v>293.95999999999998</v>
      </c>
      <c r="AA724" s="79"/>
      <c r="AB724" s="80">
        <f t="shared" si="377"/>
        <v>0</v>
      </c>
    </row>
    <row r="725" spans="1:28" s="34" customFormat="1" x14ac:dyDescent="0.25">
      <c r="A725" s="66" t="s">
        <v>16430</v>
      </c>
      <c r="B725" s="67" t="s">
        <v>21838</v>
      </c>
      <c r="C725" s="68"/>
      <c r="D725" s="69"/>
      <c r="E725" s="70"/>
      <c r="F725" s="71"/>
      <c r="G725" s="39"/>
      <c r="H725" s="70"/>
      <c r="I725" s="70"/>
      <c r="J725" s="70"/>
      <c r="K725" s="70"/>
      <c r="L725" s="76"/>
      <c r="N725" s="70"/>
      <c r="O725" s="70"/>
      <c r="P725" s="70"/>
      <c r="Q725" s="64"/>
      <c r="R725" s="70"/>
      <c r="S725" s="70"/>
      <c r="T725" s="70"/>
      <c r="U725" s="70"/>
      <c r="V725" s="78"/>
      <c r="X725" s="70"/>
      <c r="Y725" s="70"/>
      <c r="Z725" s="70"/>
      <c r="AA725" s="79"/>
      <c r="AB725" s="80">
        <f t="shared" si="377"/>
        <v>0</v>
      </c>
    </row>
    <row r="726" spans="1:28" ht="22.5" x14ac:dyDescent="0.25">
      <c r="A726" s="66" t="s">
        <v>16432</v>
      </c>
      <c r="B726" s="67" t="s">
        <v>21839</v>
      </c>
      <c r="C726" s="68"/>
      <c r="D726" s="69"/>
      <c r="E726" s="70"/>
      <c r="F726" s="71"/>
      <c r="H726" s="70"/>
      <c r="I726" s="70"/>
      <c r="J726" s="70"/>
      <c r="K726" s="70"/>
      <c r="L726" s="76"/>
      <c r="N726" s="70"/>
      <c r="O726" s="70"/>
      <c r="P726" s="70"/>
      <c r="Q726" s="64"/>
      <c r="R726" s="70"/>
      <c r="S726" s="70"/>
      <c r="T726" s="70"/>
      <c r="U726" s="70"/>
      <c r="V726" s="78"/>
      <c r="X726" s="70"/>
      <c r="Y726" s="70"/>
      <c r="Z726" s="70"/>
      <c r="AA726" s="79"/>
      <c r="AB726" s="80">
        <f t="shared" si="377"/>
        <v>0</v>
      </c>
    </row>
    <row r="727" spans="1:28" ht="22.5" x14ac:dyDescent="0.25">
      <c r="A727" s="72" t="s">
        <v>16433</v>
      </c>
      <c r="B727" s="73" t="s">
        <v>21840</v>
      </c>
      <c r="C727" s="74" t="s">
        <v>15719</v>
      </c>
      <c r="D727" s="75">
        <v>0</v>
      </c>
      <c r="E727" s="70">
        <v>86.449999999999989</v>
      </c>
      <c r="F727" s="76">
        <f t="shared" ref="F727:F736" si="380">ROUND(D727*E727,2)</f>
        <v>0</v>
      </c>
      <c r="G727" s="77"/>
      <c r="H727" s="70">
        <f t="shared" ref="H727:I736" si="381">ROUND(N727+(N727*$H$2/100),2)</f>
        <v>64.430000000000007</v>
      </c>
      <c r="I727" s="70">
        <f t="shared" si="381"/>
        <v>22.02</v>
      </c>
      <c r="J727" s="70">
        <f t="shared" ref="J727:J736" si="382">H727+I727</f>
        <v>86.45</v>
      </c>
      <c r="K727" s="70">
        <v>0</v>
      </c>
      <c r="L727" s="76">
        <f t="shared" ref="L727:L736" si="383">SUM(J727:K727)</f>
        <v>86.45</v>
      </c>
      <c r="N727" s="70">
        <v>64.429999999999993</v>
      </c>
      <c r="O727" s="70">
        <v>22.020000000000003</v>
      </c>
      <c r="P727" s="70">
        <f t="shared" ref="P727:P736" si="384">SUM(N727:O727)</f>
        <v>86.449999999999989</v>
      </c>
      <c r="Q727" s="64"/>
      <c r="R727" s="70">
        <f t="shared" ref="R727:S736" si="385">X727</f>
        <v>64.430000000000007</v>
      </c>
      <c r="S727" s="70">
        <f t="shared" si="385"/>
        <v>22.02</v>
      </c>
      <c r="T727" s="70">
        <f t="shared" ref="T727:T736" si="386">R727+S727</f>
        <v>86.45</v>
      </c>
      <c r="U727" s="70">
        <f t="shared" ref="U727:U736" si="387">ROUND(Z727*$H$2,2)/100</f>
        <v>0</v>
      </c>
      <c r="V727" s="78">
        <f t="shared" ref="V727:V736" si="388">SUM(T727:U727)</f>
        <v>86.45</v>
      </c>
      <c r="X727" s="70">
        <v>64.430000000000007</v>
      </c>
      <c r="Y727" s="70">
        <v>22.02</v>
      </c>
      <c r="Z727" s="70">
        <v>86.45</v>
      </c>
      <c r="AA727" s="79"/>
      <c r="AB727" s="80">
        <f t="shared" si="377"/>
        <v>0</v>
      </c>
    </row>
    <row r="728" spans="1:28" ht="22.5" x14ac:dyDescent="0.25">
      <c r="A728" s="72" t="s">
        <v>16434</v>
      </c>
      <c r="B728" s="73" t="s">
        <v>21841</v>
      </c>
      <c r="C728" s="74" t="s">
        <v>15719</v>
      </c>
      <c r="D728" s="75">
        <v>0</v>
      </c>
      <c r="E728" s="70">
        <v>103.76999999999998</v>
      </c>
      <c r="F728" s="76">
        <f t="shared" si="380"/>
        <v>0</v>
      </c>
      <c r="G728" s="77"/>
      <c r="H728" s="70">
        <f t="shared" si="381"/>
        <v>79.569999999999993</v>
      </c>
      <c r="I728" s="70">
        <f t="shared" si="381"/>
        <v>24.2</v>
      </c>
      <c r="J728" s="70">
        <f t="shared" si="382"/>
        <v>103.77</v>
      </c>
      <c r="K728" s="70">
        <v>0</v>
      </c>
      <c r="L728" s="76">
        <f t="shared" si="383"/>
        <v>103.77</v>
      </c>
      <c r="N728" s="70">
        <v>79.569999999999993</v>
      </c>
      <c r="O728" s="70">
        <v>24.2</v>
      </c>
      <c r="P728" s="70">
        <f t="shared" si="384"/>
        <v>103.77</v>
      </c>
      <c r="Q728" s="64"/>
      <c r="R728" s="70">
        <f t="shared" si="385"/>
        <v>79.569999999999993</v>
      </c>
      <c r="S728" s="70">
        <f t="shared" si="385"/>
        <v>24.21</v>
      </c>
      <c r="T728" s="70">
        <f t="shared" si="386"/>
        <v>103.78</v>
      </c>
      <c r="U728" s="70">
        <f t="shared" si="387"/>
        <v>0</v>
      </c>
      <c r="V728" s="78">
        <f t="shared" si="388"/>
        <v>103.78</v>
      </c>
      <c r="X728" s="70">
        <v>79.569999999999993</v>
      </c>
      <c r="Y728" s="70">
        <v>24.21</v>
      </c>
      <c r="Z728" s="70">
        <v>103.78</v>
      </c>
      <c r="AA728" s="79"/>
      <c r="AB728" s="80">
        <f t="shared" si="377"/>
        <v>-1.0000000000005116E-2</v>
      </c>
    </row>
    <row r="729" spans="1:28" ht="22.5" x14ac:dyDescent="0.25">
      <c r="A729" s="72" t="s">
        <v>16435</v>
      </c>
      <c r="B729" s="73" t="s">
        <v>21842</v>
      </c>
      <c r="C729" s="74" t="s">
        <v>15719</v>
      </c>
      <c r="D729" s="75">
        <v>0</v>
      </c>
      <c r="E729" s="70">
        <v>119.67999999999999</v>
      </c>
      <c r="F729" s="76">
        <f t="shared" si="380"/>
        <v>0</v>
      </c>
      <c r="G729" s="77"/>
      <c r="H729" s="70">
        <f t="shared" si="381"/>
        <v>93.28</v>
      </c>
      <c r="I729" s="70">
        <f t="shared" si="381"/>
        <v>26.4</v>
      </c>
      <c r="J729" s="70">
        <f t="shared" si="382"/>
        <v>119.68</v>
      </c>
      <c r="K729" s="70">
        <v>0</v>
      </c>
      <c r="L729" s="76">
        <f t="shared" si="383"/>
        <v>119.68</v>
      </c>
      <c r="N729" s="70">
        <v>93.28</v>
      </c>
      <c r="O729" s="70">
        <v>26.4</v>
      </c>
      <c r="P729" s="70">
        <f t="shared" si="384"/>
        <v>119.68</v>
      </c>
      <c r="Q729" s="64"/>
      <c r="R729" s="70">
        <f t="shared" si="385"/>
        <v>93.28</v>
      </c>
      <c r="S729" s="70">
        <f t="shared" si="385"/>
        <v>26.4</v>
      </c>
      <c r="T729" s="70">
        <f t="shared" si="386"/>
        <v>119.68</v>
      </c>
      <c r="U729" s="70">
        <f t="shared" si="387"/>
        <v>0</v>
      </c>
      <c r="V729" s="78">
        <f t="shared" si="388"/>
        <v>119.68</v>
      </c>
      <c r="X729" s="70">
        <v>93.28</v>
      </c>
      <c r="Y729" s="70">
        <v>26.4</v>
      </c>
      <c r="Z729" s="70">
        <v>119.68</v>
      </c>
      <c r="AA729" s="79"/>
      <c r="AB729" s="80">
        <f t="shared" si="377"/>
        <v>0</v>
      </c>
    </row>
    <row r="730" spans="1:28" ht="22.5" x14ac:dyDescent="0.25">
      <c r="A730" s="72" t="s">
        <v>16436</v>
      </c>
      <c r="B730" s="73" t="s">
        <v>21843</v>
      </c>
      <c r="C730" s="74" t="s">
        <v>15719</v>
      </c>
      <c r="D730" s="75">
        <v>0</v>
      </c>
      <c r="E730" s="70">
        <v>133.16999999999999</v>
      </c>
      <c r="F730" s="76">
        <f t="shared" si="380"/>
        <v>0</v>
      </c>
      <c r="G730" s="77"/>
      <c r="H730" s="70">
        <f t="shared" si="381"/>
        <v>104.56</v>
      </c>
      <c r="I730" s="70">
        <f t="shared" si="381"/>
        <v>28.61</v>
      </c>
      <c r="J730" s="70">
        <f t="shared" si="382"/>
        <v>133.17000000000002</v>
      </c>
      <c r="K730" s="70">
        <v>0</v>
      </c>
      <c r="L730" s="76">
        <f t="shared" si="383"/>
        <v>133.17000000000002</v>
      </c>
      <c r="N730" s="70">
        <v>104.56</v>
      </c>
      <c r="O730" s="70">
        <v>28.61</v>
      </c>
      <c r="P730" s="70">
        <f t="shared" si="384"/>
        <v>133.17000000000002</v>
      </c>
      <c r="Q730" s="64"/>
      <c r="R730" s="70">
        <f t="shared" si="385"/>
        <v>104.56</v>
      </c>
      <c r="S730" s="70">
        <f t="shared" si="385"/>
        <v>28.61</v>
      </c>
      <c r="T730" s="70">
        <f t="shared" si="386"/>
        <v>133.17000000000002</v>
      </c>
      <c r="U730" s="70">
        <f t="shared" si="387"/>
        <v>0</v>
      </c>
      <c r="V730" s="78">
        <f t="shared" si="388"/>
        <v>133.17000000000002</v>
      </c>
      <c r="X730" s="70">
        <v>104.56</v>
      </c>
      <c r="Y730" s="70">
        <v>28.61</v>
      </c>
      <c r="Z730" s="70">
        <v>133.16999999999999</v>
      </c>
      <c r="AA730" s="79"/>
      <c r="AB730" s="80">
        <f t="shared" si="377"/>
        <v>0</v>
      </c>
    </row>
    <row r="731" spans="1:28" ht="22.5" x14ac:dyDescent="0.25">
      <c r="A731" s="72" t="s">
        <v>16437</v>
      </c>
      <c r="B731" s="73" t="s">
        <v>21844</v>
      </c>
      <c r="C731" s="74" t="s">
        <v>15719</v>
      </c>
      <c r="D731" s="75">
        <v>0</v>
      </c>
      <c r="E731" s="70">
        <v>161.44</v>
      </c>
      <c r="F731" s="76">
        <f t="shared" si="380"/>
        <v>0</v>
      </c>
      <c r="G731" s="77"/>
      <c r="H731" s="70">
        <f t="shared" si="381"/>
        <v>130.04</v>
      </c>
      <c r="I731" s="70">
        <f t="shared" si="381"/>
        <v>31.4</v>
      </c>
      <c r="J731" s="70">
        <f t="shared" si="382"/>
        <v>161.44</v>
      </c>
      <c r="K731" s="70">
        <v>0</v>
      </c>
      <c r="L731" s="76">
        <f t="shared" si="383"/>
        <v>161.44</v>
      </c>
      <c r="N731" s="70">
        <v>130.04</v>
      </c>
      <c r="O731" s="70">
        <v>31.4</v>
      </c>
      <c r="P731" s="70">
        <f t="shared" si="384"/>
        <v>161.44</v>
      </c>
      <c r="Q731" s="64"/>
      <c r="R731" s="70">
        <f t="shared" si="385"/>
        <v>130.04</v>
      </c>
      <c r="S731" s="70">
        <f t="shared" si="385"/>
        <v>31.41</v>
      </c>
      <c r="T731" s="70">
        <f t="shared" si="386"/>
        <v>161.44999999999999</v>
      </c>
      <c r="U731" s="70">
        <f t="shared" si="387"/>
        <v>0</v>
      </c>
      <c r="V731" s="78">
        <f t="shared" si="388"/>
        <v>161.44999999999999</v>
      </c>
      <c r="X731" s="70">
        <v>130.04</v>
      </c>
      <c r="Y731" s="70">
        <v>31.41</v>
      </c>
      <c r="Z731" s="70">
        <v>161.44999999999999</v>
      </c>
      <c r="AA731" s="79"/>
      <c r="AB731" s="80">
        <f t="shared" si="377"/>
        <v>-9.9999999999909051E-3</v>
      </c>
    </row>
    <row r="732" spans="1:28" ht="22.5" x14ac:dyDescent="0.25">
      <c r="A732" s="72" t="s">
        <v>16438</v>
      </c>
      <c r="B732" s="73" t="s">
        <v>21845</v>
      </c>
      <c r="C732" s="74" t="s">
        <v>15719</v>
      </c>
      <c r="D732" s="75">
        <v>0</v>
      </c>
      <c r="E732" s="70">
        <v>97.279999999999987</v>
      </c>
      <c r="F732" s="76">
        <f t="shared" si="380"/>
        <v>0</v>
      </c>
      <c r="H732" s="70">
        <f t="shared" si="381"/>
        <v>73.08</v>
      </c>
      <c r="I732" s="70">
        <f t="shared" si="381"/>
        <v>24.2</v>
      </c>
      <c r="J732" s="70">
        <f t="shared" si="382"/>
        <v>97.28</v>
      </c>
      <c r="K732" s="70">
        <v>0</v>
      </c>
      <c r="L732" s="76">
        <f t="shared" si="383"/>
        <v>97.28</v>
      </c>
      <c r="N732" s="70">
        <v>73.079999999999984</v>
      </c>
      <c r="O732" s="70">
        <v>24.2</v>
      </c>
      <c r="P732" s="70">
        <f t="shared" si="384"/>
        <v>97.279999999999987</v>
      </c>
      <c r="Q732" s="64"/>
      <c r="R732" s="70">
        <f t="shared" si="385"/>
        <v>73.08</v>
      </c>
      <c r="S732" s="70">
        <f t="shared" si="385"/>
        <v>24.21</v>
      </c>
      <c r="T732" s="70">
        <f t="shared" si="386"/>
        <v>97.289999999999992</v>
      </c>
      <c r="U732" s="70">
        <f t="shared" si="387"/>
        <v>0</v>
      </c>
      <c r="V732" s="78">
        <f t="shared" si="388"/>
        <v>97.289999999999992</v>
      </c>
      <c r="X732" s="70">
        <v>73.08</v>
      </c>
      <c r="Y732" s="70">
        <v>24.21</v>
      </c>
      <c r="Z732" s="70">
        <v>97.29</v>
      </c>
      <c r="AB732" s="80">
        <f t="shared" si="377"/>
        <v>-1.0000000000019327E-2</v>
      </c>
    </row>
    <row r="733" spans="1:28" ht="22.5" x14ac:dyDescent="0.25">
      <c r="A733" s="72" t="s">
        <v>16439</v>
      </c>
      <c r="B733" s="73" t="s">
        <v>21846</v>
      </c>
      <c r="C733" s="74" t="s">
        <v>15719</v>
      </c>
      <c r="D733" s="75">
        <v>0</v>
      </c>
      <c r="E733" s="70">
        <v>109.99000000000001</v>
      </c>
      <c r="F733" s="76">
        <f t="shared" si="380"/>
        <v>0</v>
      </c>
      <c r="H733" s="70">
        <f t="shared" si="381"/>
        <v>85.79</v>
      </c>
      <c r="I733" s="70">
        <f t="shared" si="381"/>
        <v>24.2</v>
      </c>
      <c r="J733" s="70">
        <f t="shared" si="382"/>
        <v>109.99000000000001</v>
      </c>
      <c r="K733" s="70">
        <v>0</v>
      </c>
      <c r="L733" s="76">
        <f t="shared" si="383"/>
        <v>109.99000000000001</v>
      </c>
      <c r="N733" s="70">
        <v>85.789999999999992</v>
      </c>
      <c r="O733" s="70">
        <v>24.2</v>
      </c>
      <c r="P733" s="70">
        <f t="shared" si="384"/>
        <v>109.99</v>
      </c>
      <c r="Q733" s="64"/>
      <c r="R733" s="70">
        <f t="shared" si="385"/>
        <v>85.79</v>
      </c>
      <c r="S733" s="70">
        <f t="shared" si="385"/>
        <v>24.21</v>
      </c>
      <c r="T733" s="70">
        <f t="shared" si="386"/>
        <v>110</v>
      </c>
      <c r="U733" s="70">
        <f t="shared" si="387"/>
        <v>0</v>
      </c>
      <c r="V733" s="78">
        <f t="shared" si="388"/>
        <v>110</v>
      </c>
      <c r="X733" s="70">
        <v>85.79</v>
      </c>
      <c r="Y733" s="70">
        <v>24.21</v>
      </c>
      <c r="Z733" s="70">
        <v>110</v>
      </c>
      <c r="AB733" s="80">
        <f t="shared" si="377"/>
        <v>-1.0000000000005116E-2</v>
      </c>
    </row>
    <row r="734" spans="1:28" ht="22.5" x14ac:dyDescent="0.25">
      <c r="A734" s="72" t="s">
        <v>16440</v>
      </c>
      <c r="B734" s="73" t="s">
        <v>21847</v>
      </c>
      <c r="C734" s="74" t="s">
        <v>15719</v>
      </c>
      <c r="D734" s="75">
        <v>0</v>
      </c>
      <c r="E734" s="70">
        <v>122.25</v>
      </c>
      <c r="F734" s="76">
        <f t="shared" si="380"/>
        <v>0</v>
      </c>
      <c r="H734" s="70">
        <f t="shared" si="381"/>
        <v>95.85</v>
      </c>
      <c r="I734" s="70">
        <f t="shared" si="381"/>
        <v>26.4</v>
      </c>
      <c r="J734" s="70">
        <f t="shared" si="382"/>
        <v>122.25</v>
      </c>
      <c r="K734" s="70">
        <v>0</v>
      </c>
      <c r="L734" s="76">
        <f t="shared" si="383"/>
        <v>122.25</v>
      </c>
      <c r="N734" s="70">
        <v>95.85</v>
      </c>
      <c r="O734" s="70">
        <v>26.4</v>
      </c>
      <c r="P734" s="70">
        <f t="shared" si="384"/>
        <v>122.25</v>
      </c>
      <c r="Q734" s="64"/>
      <c r="R734" s="70">
        <f t="shared" si="385"/>
        <v>95.85</v>
      </c>
      <c r="S734" s="70">
        <f t="shared" si="385"/>
        <v>26.4</v>
      </c>
      <c r="T734" s="70">
        <f t="shared" si="386"/>
        <v>122.25</v>
      </c>
      <c r="U734" s="70">
        <f t="shared" si="387"/>
        <v>0</v>
      </c>
      <c r="V734" s="78">
        <f t="shared" si="388"/>
        <v>122.25</v>
      </c>
      <c r="X734" s="70">
        <v>95.85</v>
      </c>
      <c r="Y734" s="70">
        <v>26.4</v>
      </c>
      <c r="Z734" s="70">
        <v>122.25</v>
      </c>
      <c r="AB734" s="80">
        <f t="shared" si="377"/>
        <v>0</v>
      </c>
    </row>
    <row r="735" spans="1:28" ht="22.5" x14ac:dyDescent="0.25">
      <c r="A735" s="72" t="s">
        <v>16441</v>
      </c>
      <c r="B735" s="73" t="s">
        <v>21848</v>
      </c>
      <c r="C735" s="74" t="s">
        <v>15719</v>
      </c>
      <c r="D735" s="75">
        <v>0</v>
      </c>
      <c r="E735" s="70">
        <v>138.47999999999999</v>
      </c>
      <c r="F735" s="76">
        <f t="shared" si="380"/>
        <v>0</v>
      </c>
      <c r="H735" s="70">
        <f t="shared" si="381"/>
        <v>109.87</v>
      </c>
      <c r="I735" s="70">
        <f t="shared" si="381"/>
        <v>28.61</v>
      </c>
      <c r="J735" s="70">
        <f t="shared" si="382"/>
        <v>138.48000000000002</v>
      </c>
      <c r="K735" s="70">
        <v>0</v>
      </c>
      <c r="L735" s="76">
        <f t="shared" si="383"/>
        <v>138.48000000000002</v>
      </c>
      <c r="N735" s="70">
        <v>109.86999999999999</v>
      </c>
      <c r="O735" s="70">
        <v>28.61</v>
      </c>
      <c r="P735" s="70">
        <f t="shared" si="384"/>
        <v>138.47999999999999</v>
      </c>
      <c r="Q735" s="64"/>
      <c r="R735" s="70">
        <f t="shared" si="385"/>
        <v>109.87</v>
      </c>
      <c r="S735" s="70">
        <f t="shared" si="385"/>
        <v>28.61</v>
      </c>
      <c r="T735" s="70">
        <f t="shared" si="386"/>
        <v>138.48000000000002</v>
      </c>
      <c r="U735" s="70">
        <f t="shared" si="387"/>
        <v>0</v>
      </c>
      <c r="V735" s="78">
        <f t="shared" si="388"/>
        <v>138.48000000000002</v>
      </c>
      <c r="X735" s="70">
        <v>109.87</v>
      </c>
      <c r="Y735" s="70">
        <v>28.61</v>
      </c>
      <c r="Z735" s="70">
        <v>138.47999999999999</v>
      </c>
      <c r="AB735" s="80">
        <f t="shared" si="377"/>
        <v>0</v>
      </c>
    </row>
    <row r="736" spans="1:28" x14ac:dyDescent="0.25">
      <c r="A736" s="72" t="s">
        <v>16442</v>
      </c>
      <c r="B736" s="73" t="s">
        <v>21849</v>
      </c>
      <c r="C736" s="74" t="s">
        <v>15719</v>
      </c>
      <c r="D736" s="75">
        <v>0</v>
      </c>
      <c r="E736" s="70">
        <v>198.57</v>
      </c>
      <c r="F736" s="76">
        <f t="shared" si="380"/>
        <v>0</v>
      </c>
      <c r="H736" s="70">
        <f t="shared" si="381"/>
        <v>167.17</v>
      </c>
      <c r="I736" s="70">
        <f t="shared" si="381"/>
        <v>31.4</v>
      </c>
      <c r="J736" s="70">
        <f t="shared" si="382"/>
        <v>198.57</v>
      </c>
      <c r="K736" s="70">
        <v>0</v>
      </c>
      <c r="L736" s="76">
        <f t="shared" si="383"/>
        <v>198.57</v>
      </c>
      <c r="N736" s="70">
        <v>167.17</v>
      </c>
      <c r="O736" s="70">
        <v>31.4</v>
      </c>
      <c r="P736" s="70">
        <f t="shared" si="384"/>
        <v>198.57</v>
      </c>
      <c r="Q736" s="64"/>
      <c r="R736" s="70">
        <f t="shared" si="385"/>
        <v>167.17</v>
      </c>
      <c r="S736" s="70">
        <f t="shared" si="385"/>
        <v>31.41</v>
      </c>
      <c r="T736" s="70">
        <f t="shared" si="386"/>
        <v>198.57999999999998</v>
      </c>
      <c r="U736" s="70">
        <f t="shared" si="387"/>
        <v>0</v>
      </c>
      <c r="V736" s="78">
        <f t="shared" si="388"/>
        <v>198.57999999999998</v>
      </c>
      <c r="X736" s="70">
        <v>167.17</v>
      </c>
      <c r="Y736" s="70">
        <v>31.41</v>
      </c>
      <c r="Z736" s="70">
        <v>198.58</v>
      </c>
      <c r="AB736" s="80">
        <f t="shared" si="377"/>
        <v>-1.0000000000019327E-2</v>
      </c>
    </row>
    <row r="737" spans="1:28" ht="22.5" x14ac:dyDescent="0.25">
      <c r="A737" s="66" t="s">
        <v>16443</v>
      </c>
      <c r="B737" s="67" t="s">
        <v>21850</v>
      </c>
      <c r="C737" s="68"/>
      <c r="D737" s="69"/>
      <c r="E737" s="70"/>
      <c r="F737" s="71"/>
      <c r="H737" s="70"/>
      <c r="I737" s="70"/>
      <c r="J737" s="70"/>
      <c r="K737" s="70"/>
      <c r="L737" s="76"/>
      <c r="N737" s="70"/>
      <c r="O737" s="70"/>
      <c r="P737" s="70"/>
      <c r="Q737" s="64"/>
      <c r="R737" s="70"/>
      <c r="S737" s="70"/>
      <c r="T737" s="70"/>
      <c r="U737" s="70"/>
      <c r="V737" s="78"/>
      <c r="X737" s="70"/>
      <c r="Y737" s="70"/>
      <c r="Z737" s="70"/>
      <c r="AA737" s="79"/>
      <c r="AB737" s="80">
        <f t="shared" si="377"/>
        <v>0</v>
      </c>
    </row>
    <row r="738" spans="1:28" ht="22.5" x14ac:dyDescent="0.25">
      <c r="A738" s="72" t="s">
        <v>16444</v>
      </c>
      <c r="B738" s="73" t="s">
        <v>21851</v>
      </c>
      <c r="C738" s="74" t="s">
        <v>15719</v>
      </c>
      <c r="D738" s="75">
        <v>0</v>
      </c>
      <c r="E738" s="70">
        <v>110.41</v>
      </c>
      <c r="F738" s="76">
        <f>ROUND(D738*E738,2)</f>
        <v>0</v>
      </c>
      <c r="H738" s="70">
        <f t="shared" ref="H738:I741" si="389">ROUND(N738+(N738*$H$2/100),2)</f>
        <v>86.21</v>
      </c>
      <c r="I738" s="70">
        <f t="shared" si="389"/>
        <v>24.2</v>
      </c>
      <c r="J738" s="70">
        <f>H738+I738</f>
        <v>110.41</v>
      </c>
      <c r="K738" s="70">
        <v>0</v>
      </c>
      <c r="L738" s="76">
        <f>SUM(J738:K738)</f>
        <v>110.41</v>
      </c>
      <c r="N738" s="70">
        <v>86.21</v>
      </c>
      <c r="O738" s="70">
        <v>24.2</v>
      </c>
      <c r="P738" s="70">
        <f>SUM(N738:O738)</f>
        <v>110.41</v>
      </c>
      <c r="Q738" s="64"/>
      <c r="R738" s="70">
        <f t="shared" ref="R738:S741" si="390">X738</f>
        <v>86.21</v>
      </c>
      <c r="S738" s="70">
        <f t="shared" si="390"/>
        <v>24.21</v>
      </c>
      <c r="T738" s="70">
        <f>R738+S738</f>
        <v>110.41999999999999</v>
      </c>
      <c r="U738" s="70">
        <f>ROUND(Z738*$H$2,2)/100</f>
        <v>0</v>
      </c>
      <c r="V738" s="78">
        <f>SUM(T738:U738)</f>
        <v>110.41999999999999</v>
      </c>
      <c r="X738" s="70">
        <v>86.21</v>
      </c>
      <c r="Y738" s="70">
        <v>24.21</v>
      </c>
      <c r="Z738" s="70">
        <v>110.42</v>
      </c>
      <c r="AB738" s="80">
        <f t="shared" si="377"/>
        <v>-1.0000000000005116E-2</v>
      </c>
    </row>
    <row r="739" spans="1:28" ht="22.5" x14ac:dyDescent="0.25">
      <c r="A739" s="72" t="s">
        <v>16445</v>
      </c>
      <c r="B739" s="73" t="s">
        <v>21852</v>
      </c>
      <c r="C739" s="74" t="s">
        <v>15719</v>
      </c>
      <c r="D739" s="75">
        <v>0</v>
      </c>
      <c r="E739" s="70">
        <v>121.35999999999999</v>
      </c>
      <c r="F739" s="76">
        <f>ROUND(D739*E739,2)</f>
        <v>0</v>
      </c>
      <c r="H739" s="70">
        <f t="shared" si="389"/>
        <v>94.96</v>
      </c>
      <c r="I739" s="70">
        <f t="shared" si="389"/>
        <v>26.4</v>
      </c>
      <c r="J739" s="70">
        <f>H739+I739</f>
        <v>121.35999999999999</v>
      </c>
      <c r="K739" s="70">
        <v>0</v>
      </c>
      <c r="L739" s="76">
        <f>SUM(J739:K739)</f>
        <v>121.35999999999999</v>
      </c>
      <c r="N739" s="70">
        <v>94.96</v>
      </c>
      <c r="O739" s="70">
        <v>26.4</v>
      </c>
      <c r="P739" s="70">
        <f>SUM(N739:O739)</f>
        <v>121.35999999999999</v>
      </c>
      <c r="Q739" s="64"/>
      <c r="R739" s="70">
        <f t="shared" si="390"/>
        <v>94.96</v>
      </c>
      <c r="S739" s="70">
        <f t="shared" si="390"/>
        <v>26.4</v>
      </c>
      <c r="T739" s="70">
        <f>R739+S739</f>
        <v>121.35999999999999</v>
      </c>
      <c r="U739" s="70">
        <f>ROUND(Z739*$H$2,2)/100</f>
        <v>0</v>
      </c>
      <c r="V739" s="78">
        <f>SUM(T739:U739)</f>
        <v>121.35999999999999</v>
      </c>
      <c r="X739" s="70">
        <v>94.96</v>
      </c>
      <c r="Y739" s="70">
        <v>26.4</v>
      </c>
      <c r="Z739" s="70">
        <v>121.36</v>
      </c>
      <c r="AB739" s="80">
        <f t="shared" si="377"/>
        <v>0</v>
      </c>
    </row>
    <row r="740" spans="1:28" ht="22.5" x14ac:dyDescent="0.25">
      <c r="A740" s="72" t="s">
        <v>16446</v>
      </c>
      <c r="B740" s="73" t="s">
        <v>21853</v>
      </c>
      <c r="C740" s="74" t="s">
        <v>15719</v>
      </c>
      <c r="D740" s="75">
        <v>0</v>
      </c>
      <c r="E740" s="70">
        <v>129.91999999999999</v>
      </c>
      <c r="F740" s="76">
        <f>ROUND(D740*E740,2)</f>
        <v>0</v>
      </c>
      <c r="H740" s="70">
        <f t="shared" si="389"/>
        <v>101.31</v>
      </c>
      <c r="I740" s="70">
        <f t="shared" si="389"/>
        <v>28.61</v>
      </c>
      <c r="J740" s="70">
        <f>H740+I740</f>
        <v>129.92000000000002</v>
      </c>
      <c r="K740" s="70">
        <v>0</v>
      </c>
      <c r="L740" s="76">
        <f>SUM(J740:K740)</f>
        <v>129.92000000000002</v>
      </c>
      <c r="N740" s="70">
        <v>101.31</v>
      </c>
      <c r="O740" s="70">
        <v>28.61</v>
      </c>
      <c r="P740" s="70">
        <f>SUM(N740:O740)</f>
        <v>129.92000000000002</v>
      </c>
      <c r="Q740" s="64"/>
      <c r="R740" s="70">
        <f t="shared" si="390"/>
        <v>101.31</v>
      </c>
      <c r="S740" s="70">
        <f t="shared" si="390"/>
        <v>28.61</v>
      </c>
      <c r="T740" s="70">
        <f>R740+S740</f>
        <v>129.92000000000002</v>
      </c>
      <c r="U740" s="70">
        <f>ROUND(Z740*$H$2,2)/100</f>
        <v>0</v>
      </c>
      <c r="V740" s="78">
        <f>SUM(T740:U740)</f>
        <v>129.92000000000002</v>
      </c>
      <c r="X740" s="70">
        <v>101.31</v>
      </c>
      <c r="Y740" s="70">
        <v>28.61</v>
      </c>
      <c r="Z740" s="70">
        <v>129.91999999999999</v>
      </c>
      <c r="AB740" s="80">
        <f t="shared" si="377"/>
        <v>0</v>
      </c>
    </row>
    <row r="741" spans="1:28" x14ac:dyDescent="0.25">
      <c r="A741" s="72" t="s">
        <v>16447</v>
      </c>
      <c r="B741" s="73" t="s">
        <v>21854</v>
      </c>
      <c r="C741" s="74" t="s">
        <v>15719</v>
      </c>
      <c r="D741" s="75">
        <v>0</v>
      </c>
      <c r="E741" s="70">
        <v>143.29999999999998</v>
      </c>
      <c r="F741" s="76">
        <f>ROUND(D741*E741,2)</f>
        <v>0</v>
      </c>
      <c r="H741" s="70">
        <f t="shared" si="389"/>
        <v>111.9</v>
      </c>
      <c r="I741" s="70">
        <f t="shared" si="389"/>
        <v>31.4</v>
      </c>
      <c r="J741" s="70">
        <f>H741+I741</f>
        <v>143.30000000000001</v>
      </c>
      <c r="K741" s="70">
        <v>0</v>
      </c>
      <c r="L741" s="76">
        <f>SUM(J741:K741)</f>
        <v>143.30000000000001</v>
      </c>
      <c r="N741" s="70">
        <v>111.9</v>
      </c>
      <c r="O741" s="70">
        <v>31.4</v>
      </c>
      <c r="P741" s="70">
        <f>SUM(N741:O741)</f>
        <v>143.30000000000001</v>
      </c>
      <c r="Q741" s="64"/>
      <c r="R741" s="70">
        <f t="shared" si="390"/>
        <v>111.9</v>
      </c>
      <c r="S741" s="70">
        <f t="shared" si="390"/>
        <v>31.41</v>
      </c>
      <c r="T741" s="70">
        <f>R741+S741</f>
        <v>143.31</v>
      </c>
      <c r="U741" s="70">
        <f>ROUND(Z741*$H$2,2)/100</f>
        <v>0</v>
      </c>
      <c r="V741" s="78">
        <f>SUM(T741:U741)</f>
        <v>143.31</v>
      </c>
      <c r="X741" s="70">
        <v>111.9</v>
      </c>
      <c r="Y741" s="70">
        <v>31.41</v>
      </c>
      <c r="Z741" s="70">
        <v>143.31</v>
      </c>
      <c r="AB741" s="80">
        <f t="shared" si="377"/>
        <v>-9.9999999999909051E-3</v>
      </c>
    </row>
    <row r="742" spans="1:28" ht="22.5" x14ac:dyDescent="0.25">
      <c r="A742" s="66" t="s">
        <v>16448</v>
      </c>
      <c r="B742" s="67" t="s">
        <v>21855</v>
      </c>
      <c r="C742" s="68"/>
      <c r="D742" s="69"/>
      <c r="E742" s="70"/>
      <c r="F742" s="71"/>
      <c r="H742" s="70"/>
      <c r="I742" s="70"/>
      <c r="J742" s="70"/>
      <c r="K742" s="70"/>
      <c r="L742" s="76"/>
      <c r="N742" s="70"/>
      <c r="O742" s="70"/>
      <c r="P742" s="70"/>
      <c r="Q742" s="64"/>
      <c r="R742" s="70"/>
      <c r="S742" s="70"/>
      <c r="T742" s="70"/>
      <c r="U742" s="70"/>
      <c r="V742" s="78"/>
      <c r="X742" s="70"/>
      <c r="Y742" s="70"/>
      <c r="Z742" s="70"/>
      <c r="AA742" s="79"/>
      <c r="AB742" s="80">
        <f t="shared" si="377"/>
        <v>0</v>
      </c>
    </row>
    <row r="743" spans="1:28" x14ac:dyDescent="0.25">
      <c r="A743" s="72" t="s">
        <v>16449</v>
      </c>
      <c r="B743" s="73" t="s">
        <v>21856</v>
      </c>
      <c r="C743" s="74" t="s">
        <v>15719</v>
      </c>
      <c r="D743" s="75">
        <v>0</v>
      </c>
      <c r="E743" s="70">
        <v>96.159999999999982</v>
      </c>
      <c r="F743" s="76">
        <f t="shared" ref="F743:F748" si="391">ROUND(D743*E743,2)</f>
        <v>0</v>
      </c>
      <c r="G743" s="29"/>
      <c r="H743" s="70">
        <f t="shared" ref="H743:I748" si="392">ROUND(N743+(N743*$H$2/100),2)</f>
        <v>88.78</v>
      </c>
      <c r="I743" s="70">
        <f t="shared" si="392"/>
        <v>7.38</v>
      </c>
      <c r="J743" s="70">
        <f t="shared" ref="J743:J748" si="393">H743+I743</f>
        <v>96.16</v>
      </c>
      <c r="K743" s="70">
        <v>0</v>
      </c>
      <c r="L743" s="76">
        <f t="shared" ref="L743:L748" si="394">SUM(J743:K743)</f>
        <v>96.16</v>
      </c>
      <c r="N743" s="70">
        <v>88.779999999999987</v>
      </c>
      <c r="O743" s="70">
        <v>7.38</v>
      </c>
      <c r="P743" s="70">
        <f t="shared" ref="P743:P748" si="395">SUM(N743:O743)</f>
        <v>96.159999999999982</v>
      </c>
      <c r="Q743" s="64"/>
      <c r="R743" s="70">
        <f t="shared" ref="R743:S748" si="396">X743</f>
        <v>88.78</v>
      </c>
      <c r="S743" s="70">
        <f t="shared" si="396"/>
        <v>7.38</v>
      </c>
      <c r="T743" s="70">
        <f t="shared" ref="T743:T748" si="397">R743+S743</f>
        <v>96.16</v>
      </c>
      <c r="U743" s="70">
        <f t="shared" ref="U743:U748" si="398">ROUND(Z743*$H$2,2)/100</f>
        <v>0</v>
      </c>
      <c r="V743" s="78">
        <f t="shared" ref="V743:V748" si="399">SUM(T743:U743)</f>
        <v>96.16</v>
      </c>
      <c r="X743" s="70">
        <v>88.78</v>
      </c>
      <c r="Y743" s="70">
        <v>7.38</v>
      </c>
      <c r="Z743" s="70">
        <v>96.16</v>
      </c>
      <c r="AA743" s="79"/>
      <c r="AB743" s="80">
        <f t="shared" si="377"/>
        <v>0</v>
      </c>
    </row>
    <row r="744" spans="1:28" s="83" customFormat="1" x14ac:dyDescent="0.25">
      <c r="A744" s="72" t="s">
        <v>16450</v>
      </c>
      <c r="B744" s="73" t="s">
        <v>21857</v>
      </c>
      <c r="C744" s="74" t="s">
        <v>15719</v>
      </c>
      <c r="D744" s="75">
        <v>0</v>
      </c>
      <c r="E744" s="70">
        <v>102.66</v>
      </c>
      <c r="F744" s="76">
        <f t="shared" si="391"/>
        <v>0</v>
      </c>
      <c r="G744" s="29"/>
      <c r="H744" s="70">
        <f t="shared" si="392"/>
        <v>94.88</v>
      </c>
      <c r="I744" s="70">
        <f t="shared" si="392"/>
        <v>7.78</v>
      </c>
      <c r="J744" s="70">
        <f t="shared" si="393"/>
        <v>102.66</v>
      </c>
      <c r="K744" s="70">
        <v>0</v>
      </c>
      <c r="L744" s="76">
        <f t="shared" si="394"/>
        <v>102.66</v>
      </c>
      <c r="M744" s="34"/>
      <c r="N744" s="70">
        <v>94.88</v>
      </c>
      <c r="O744" s="70">
        <v>7.7799999999999994</v>
      </c>
      <c r="P744" s="70">
        <f t="shared" si="395"/>
        <v>102.66</v>
      </c>
      <c r="Q744" s="64"/>
      <c r="R744" s="70">
        <f t="shared" si="396"/>
        <v>94.88</v>
      </c>
      <c r="S744" s="70">
        <f t="shared" si="396"/>
        <v>7.77</v>
      </c>
      <c r="T744" s="70">
        <f t="shared" si="397"/>
        <v>102.64999999999999</v>
      </c>
      <c r="U744" s="70">
        <f t="shared" si="398"/>
        <v>0</v>
      </c>
      <c r="V744" s="78">
        <f t="shared" si="399"/>
        <v>102.64999999999999</v>
      </c>
      <c r="W744" s="34"/>
      <c r="X744" s="70">
        <v>94.88</v>
      </c>
      <c r="Y744" s="70">
        <v>7.77</v>
      </c>
      <c r="Z744" s="70">
        <v>102.65</v>
      </c>
      <c r="AA744" s="79"/>
      <c r="AB744" s="80">
        <f t="shared" si="377"/>
        <v>9.9999999999909051E-3</v>
      </c>
    </row>
    <row r="745" spans="1:28" x14ac:dyDescent="0.25">
      <c r="A745" s="72" t="s">
        <v>16451</v>
      </c>
      <c r="B745" s="73" t="s">
        <v>21858</v>
      </c>
      <c r="C745" s="74" t="s">
        <v>15719</v>
      </c>
      <c r="D745" s="75">
        <v>0</v>
      </c>
      <c r="E745" s="70">
        <v>111.26999999999998</v>
      </c>
      <c r="F745" s="76">
        <f t="shared" si="391"/>
        <v>0</v>
      </c>
      <c r="G745" s="29"/>
      <c r="H745" s="70">
        <f t="shared" si="392"/>
        <v>103.12</v>
      </c>
      <c r="I745" s="70">
        <f t="shared" si="392"/>
        <v>8.15</v>
      </c>
      <c r="J745" s="70">
        <f t="shared" si="393"/>
        <v>111.27000000000001</v>
      </c>
      <c r="K745" s="70">
        <v>0</v>
      </c>
      <c r="L745" s="76">
        <f t="shared" si="394"/>
        <v>111.27000000000001</v>
      </c>
      <c r="N745" s="70">
        <v>103.12</v>
      </c>
      <c r="O745" s="70">
        <v>8.1499999999999986</v>
      </c>
      <c r="P745" s="70">
        <f t="shared" si="395"/>
        <v>111.27000000000001</v>
      </c>
      <c r="Q745" s="64"/>
      <c r="R745" s="70">
        <f t="shared" si="396"/>
        <v>103.12</v>
      </c>
      <c r="S745" s="70">
        <f t="shared" si="396"/>
        <v>8.15</v>
      </c>
      <c r="T745" s="70">
        <f t="shared" si="397"/>
        <v>111.27000000000001</v>
      </c>
      <c r="U745" s="70">
        <f t="shared" si="398"/>
        <v>0</v>
      </c>
      <c r="V745" s="78">
        <f t="shared" si="399"/>
        <v>111.27000000000001</v>
      </c>
      <c r="X745" s="70">
        <v>103.12</v>
      </c>
      <c r="Y745" s="70">
        <v>8.15</v>
      </c>
      <c r="Z745" s="70">
        <v>111.27</v>
      </c>
      <c r="AA745" s="79"/>
      <c r="AB745" s="80">
        <f t="shared" si="377"/>
        <v>0</v>
      </c>
    </row>
    <row r="746" spans="1:28" x14ac:dyDescent="0.25">
      <c r="A746" s="72" t="s">
        <v>16452</v>
      </c>
      <c r="B746" s="73" t="s">
        <v>21859</v>
      </c>
      <c r="C746" s="74" t="s">
        <v>15719</v>
      </c>
      <c r="D746" s="75">
        <v>0</v>
      </c>
      <c r="E746" s="70">
        <v>127.17</v>
      </c>
      <c r="F746" s="76">
        <f t="shared" si="391"/>
        <v>0</v>
      </c>
      <c r="G746" s="29"/>
      <c r="H746" s="70">
        <f t="shared" si="392"/>
        <v>118.88</v>
      </c>
      <c r="I746" s="70">
        <f t="shared" si="392"/>
        <v>8.2899999999999991</v>
      </c>
      <c r="J746" s="70">
        <f t="shared" si="393"/>
        <v>127.16999999999999</v>
      </c>
      <c r="K746" s="70">
        <v>0</v>
      </c>
      <c r="L746" s="76">
        <f t="shared" si="394"/>
        <v>127.16999999999999</v>
      </c>
      <c r="N746" s="70">
        <v>118.88</v>
      </c>
      <c r="O746" s="70">
        <v>8.2899999999999991</v>
      </c>
      <c r="P746" s="70">
        <f t="shared" si="395"/>
        <v>127.16999999999999</v>
      </c>
      <c r="Q746" s="64"/>
      <c r="R746" s="70">
        <f t="shared" si="396"/>
        <v>118.88</v>
      </c>
      <c r="S746" s="70">
        <f t="shared" si="396"/>
        <v>8.2899999999999991</v>
      </c>
      <c r="T746" s="70">
        <f t="shared" si="397"/>
        <v>127.16999999999999</v>
      </c>
      <c r="U746" s="70">
        <f t="shared" si="398"/>
        <v>0</v>
      </c>
      <c r="V746" s="78">
        <f t="shared" si="399"/>
        <v>127.16999999999999</v>
      </c>
      <c r="X746" s="70">
        <v>118.88</v>
      </c>
      <c r="Y746" s="70">
        <v>8.2899999999999991</v>
      </c>
      <c r="Z746" s="70">
        <v>127.17</v>
      </c>
      <c r="AA746" s="79"/>
      <c r="AB746" s="80">
        <f t="shared" si="377"/>
        <v>0</v>
      </c>
    </row>
    <row r="747" spans="1:28" s="83" customFormat="1" x14ac:dyDescent="0.25">
      <c r="A747" s="72" t="s">
        <v>16453</v>
      </c>
      <c r="B747" s="73" t="s">
        <v>21860</v>
      </c>
      <c r="C747" s="74" t="s">
        <v>15719</v>
      </c>
      <c r="D747" s="75">
        <v>0</v>
      </c>
      <c r="E747" s="70">
        <v>93.189999999999984</v>
      </c>
      <c r="F747" s="76">
        <f t="shared" si="391"/>
        <v>0</v>
      </c>
      <c r="G747" s="77"/>
      <c r="H747" s="70">
        <f t="shared" si="392"/>
        <v>85.81</v>
      </c>
      <c r="I747" s="70">
        <f t="shared" si="392"/>
        <v>7.38</v>
      </c>
      <c r="J747" s="70">
        <f t="shared" si="393"/>
        <v>93.19</v>
      </c>
      <c r="K747" s="70">
        <v>0</v>
      </c>
      <c r="L747" s="76">
        <f t="shared" si="394"/>
        <v>93.19</v>
      </c>
      <c r="M747" s="34"/>
      <c r="N747" s="70">
        <v>85.809999999999988</v>
      </c>
      <c r="O747" s="70">
        <v>7.38</v>
      </c>
      <c r="P747" s="70">
        <f t="shared" si="395"/>
        <v>93.189999999999984</v>
      </c>
      <c r="Q747" s="64"/>
      <c r="R747" s="70">
        <f t="shared" si="396"/>
        <v>85.81</v>
      </c>
      <c r="S747" s="70">
        <f t="shared" si="396"/>
        <v>7.38</v>
      </c>
      <c r="T747" s="70">
        <f t="shared" si="397"/>
        <v>93.19</v>
      </c>
      <c r="U747" s="70">
        <f t="shared" si="398"/>
        <v>0</v>
      </c>
      <c r="V747" s="78">
        <f t="shared" si="399"/>
        <v>93.19</v>
      </c>
      <c r="W747" s="34"/>
      <c r="X747" s="70">
        <v>85.81</v>
      </c>
      <c r="Y747" s="70">
        <v>7.38</v>
      </c>
      <c r="Z747" s="70">
        <v>93.19</v>
      </c>
      <c r="AA747" s="79"/>
      <c r="AB747" s="80">
        <f t="shared" si="377"/>
        <v>0</v>
      </c>
    </row>
    <row r="748" spans="1:28" x14ac:dyDescent="0.25">
      <c r="A748" s="72" t="s">
        <v>16454</v>
      </c>
      <c r="B748" s="73" t="s">
        <v>16456</v>
      </c>
      <c r="C748" s="74" t="s">
        <v>15719</v>
      </c>
      <c r="D748" s="75">
        <v>0</v>
      </c>
      <c r="E748" s="70">
        <v>103.91</v>
      </c>
      <c r="F748" s="76">
        <f t="shared" si="391"/>
        <v>0</v>
      </c>
      <c r="G748" s="77"/>
      <c r="H748" s="70">
        <f t="shared" si="392"/>
        <v>96.15</v>
      </c>
      <c r="I748" s="70">
        <f t="shared" si="392"/>
        <v>7.76</v>
      </c>
      <c r="J748" s="70">
        <f t="shared" si="393"/>
        <v>103.91000000000001</v>
      </c>
      <c r="K748" s="70">
        <v>0</v>
      </c>
      <c r="L748" s="76">
        <f t="shared" si="394"/>
        <v>103.91000000000001</v>
      </c>
      <c r="N748" s="70">
        <v>96.149999999999991</v>
      </c>
      <c r="O748" s="70">
        <v>7.76</v>
      </c>
      <c r="P748" s="70">
        <f t="shared" si="395"/>
        <v>103.91</v>
      </c>
      <c r="Q748" s="64"/>
      <c r="R748" s="70">
        <f t="shared" si="396"/>
        <v>96.15</v>
      </c>
      <c r="S748" s="70">
        <f t="shared" si="396"/>
        <v>7.76</v>
      </c>
      <c r="T748" s="70">
        <f t="shared" si="397"/>
        <v>103.91000000000001</v>
      </c>
      <c r="U748" s="70">
        <f t="shared" si="398"/>
        <v>0</v>
      </c>
      <c r="V748" s="78">
        <f t="shared" si="399"/>
        <v>103.91000000000001</v>
      </c>
      <c r="X748" s="70">
        <v>96.15</v>
      </c>
      <c r="Y748" s="70">
        <v>7.76</v>
      </c>
      <c r="Z748" s="70">
        <v>103.91</v>
      </c>
      <c r="AA748" s="79"/>
      <c r="AB748" s="80">
        <f t="shared" si="377"/>
        <v>0</v>
      </c>
    </row>
    <row r="749" spans="1:28" x14ac:dyDescent="0.25">
      <c r="A749" s="66" t="s">
        <v>16455</v>
      </c>
      <c r="B749" s="67" t="s">
        <v>21861</v>
      </c>
      <c r="C749" s="68"/>
      <c r="D749" s="69"/>
      <c r="E749" s="70"/>
      <c r="F749" s="71"/>
      <c r="H749" s="70"/>
      <c r="I749" s="70"/>
      <c r="J749" s="70"/>
      <c r="K749" s="70"/>
      <c r="L749" s="76"/>
      <c r="N749" s="70"/>
      <c r="O749" s="70"/>
      <c r="P749" s="70"/>
      <c r="Q749" s="64"/>
      <c r="R749" s="70"/>
      <c r="S749" s="70"/>
      <c r="T749" s="70"/>
      <c r="U749" s="70"/>
      <c r="V749" s="78"/>
      <c r="X749" s="70"/>
      <c r="Y749" s="70"/>
      <c r="Z749" s="70"/>
      <c r="AA749" s="79"/>
      <c r="AB749" s="80">
        <f t="shared" si="377"/>
        <v>0</v>
      </c>
    </row>
    <row r="750" spans="1:28" x14ac:dyDescent="0.25">
      <c r="A750" s="66" t="s">
        <v>16457</v>
      </c>
      <c r="B750" s="67" t="s">
        <v>21862</v>
      </c>
      <c r="C750" s="68"/>
      <c r="D750" s="69"/>
      <c r="E750" s="70"/>
      <c r="F750" s="71"/>
      <c r="H750" s="70"/>
      <c r="I750" s="70"/>
      <c r="J750" s="70"/>
      <c r="K750" s="70"/>
      <c r="L750" s="76"/>
      <c r="N750" s="70"/>
      <c r="O750" s="70"/>
      <c r="P750" s="70"/>
      <c r="Q750" s="64"/>
      <c r="R750" s="70"/>
      <c r="S750" s="70"/>
      <c r="T750" s="70"/>
      <c r="U750" s="70"/>
      <c r="V750" s="78"/>
      <c r="X750" s="70"/>
      <c r="Y750" s="70"/>
      <c r="Z750" s="70"/>
      <c r="AA750" s="79"/>
      <c r="AB750" s="80">
        <f t="shared" si="377"/>
        <v>0</v>
      </c>
    </row>
    <row r="751" spans="1:28" ht="22.5" x14ac:dyDescent="0.25">
      <c r="A751" s="72" t="s">
        <v>16458</v>
      </c>
      <c r="B751" s="73" t="s">
        <v>21863</v>
      </c>
      <c r="C751" s="74" t="s">
        <v>15679</v>
      </c>
      <c r="D751" s="75">
        <v>0</v>
      </c>
      <c r="E751" s="70">
        <v>604.57000000000005</v>
      </c>
      <c r="F751" s="76">
        <f>ROUND(D751*E751,2)</f>
        <v>0</v>
      </c>
      <c r="G751" s="77"/>
      <c r="H751" s="70">
        <f t="shared" ref="H751:I753" si="400">ROUND(N751+(N751*$H$2/100),2)</f>
        <v>353.9</v>
      </c>
      <c r="I751" s="70">
        <f t="shared" si="400"/>
        <v>250.67</v>
      </c>
      <c r="J751" s="70">
        <f>H751+I751</f>
        <v>604.56999999999994</v>
      </c>
      <c r="K751" s="70">
        <v>0</v>
      </c>
      <c r="L751" s="76">
        <f>SUM(J751:K751)</f>
        <v>604.56999999999994</v>
      </c>
      <c r="N751" s="70">
        <v>353.9</v>
      </c>
      <c r="O751" s="70">
        <v>250.67000000000002</v>
      </c>
      <c r="P751" s="70">
        <f>SUM(N751:O751)</f>
        <v>604.56999999999994</v>
      </c>
      <c r="Q751" s="64"/>
      <c r="R751" s="70">
        <f t="shared" ref="R751:S753" si="401">X751</f>
        <v>353.9</v>
      </c>
      <c r="S751" s="70">
        <f t="shared" si="401"/>
        <v>250.65</v>
      </c>
      <c r="T751" s="70">
        <f>R751+S751</f>
        <v>604.54999999999995</v>
      </c>
      <c r="U751" s="70">
        <f>ROUND(Z751*$H$2,2)/100</f>
        <v>0</v>
      </c>
      <c r="V751" s="78">
        <f>SUM(T751:U751)</f>
        <v>604.54999999999995</v>
      </c>
      <c r="X751" s="70">
        <v>353.9</v>
      </c>
      <c r="Y751" s="70">
        <v>250.65</v>
      </c>
      <c r="Z751" s="70">
        <v>604.54999999999995</v>
      </c>
      <c r="AA751" s="79"/>
      <c r="AB751" s="80">
        <f t="shared" si="377"/>
        <v>1.999999999998181E-2</v>
      </c>
    </row>
    <row r="752" spans="1:28" ht="22.5" x14ac:dyDescent="0.25">
      <c r="A752" s="72" t="s">
        <v>16459</v>
      </c>
      <c r="B752" s="73" t="s">
        <v>21864</v>
      </c>
      <c r="C752" s="74" t="s">
        <v>15719</v>
      </c>
      <c r="D752" s="75">
        <v>0</v>
      </c>
      <c r="E752" s="70">
        <v>61.14</v>
      </c>
      <c r="F752" s="76">
        <f>ROUND(D752*E752,2)</f>
        <v>0</v>
      </c>
      <c r="G752" s="77"/>
      <c r="H752" s="70">
        <f t="shared" si="400"/>
        <v>37.08</v>
      </c>
      <c r="I752" s="70">
        <f t="shared" si="400"/>
        <v>24.06</v>
      </c>
      <c r="J752" s="70">
        <f>H752+I752</f>
        <v>61.14</v>
      </c>
      <c r="K752" s="70">
        <v>0</v>
      </c>
      <c r="L752" s="76">
        <f>SUM(J752:K752)</f>
        <v>61.14</v>
      </c>
      <c r="N752" s="70">
        <v>37.08</v>
      </c>
      <c r="O752" s="70">
        <v>24.06</v>
      </c>
      <c r="P752" s="70">
        <f>SUM(N752:O752)</f>
        <v>61.14</v>
      </c>
      <c r="Q752" s="64"/>
      <c r="R752" s="70">
        <f t="shared" si="401"/>
        <v>37.08</v>
      </c>
      <c r="S752" s="70">
        <f t="shared" si="401"/>
        <v>24.05</v>
      </c>
      <c r="T752" s="70">
        <f>R752+S752</f>
        <v>61.129999999999995</v>
      </c>
      <c r="U752" s="70">
        <f>ROUND(Z752*$H$2,2)/100</f>
        <v>0</v>
      </c>
      <c r="V752" s="78">
        <f>SUM(T752:U752)</f>
        <v>61.129999999999995</v>
      </c>
      <c r="X752" s="70">
        <v>37.08</v>
      </c>
      <c r="Y752" s="70">
        <v>24.05</v>
      </c>
      <c r="Z752" s="70">
        <v>61.13</v>
      </c>
      <c r="AA752" s="79"/>
      <c r="AB752" s="80">
        <f t="shared" si="377"/>
        <v>9.9999999999980105E-3</v>
      </c>
    </row>
    <row r="753" spans="1:28" x14ac:dyDescent="0.25">
      <c r="A753" s="72" t="s">
        <v>16460</v>
      </c>
      <c r="B753" s="73" t="s">
        <v>21865</v>
      </c>
      <c r="C753" s="74" t="s">
        <v>15719</v>
      </c>
      <c r="D753" s="75">
        <v>0</v>
      </c>
      <c r="E753" s="70">
        <v>73.180000000000007</v>
      </c>
      <c r="F753" s="76">
        <f>ROUND(D753*E753,2)</f>
        <v>0</v>
      </c>
      <c r="G753" s="77"/>
      <c r="H753" s="70">
        <f t="shared" si="400"/>
        <v>48.58</v>
      </c>
      <c r="I753" s="70">
        <f t="shared" si="400"/>
        <v>24.6</v>
      </c>
      <c r="J753" s="70">
        <f>H753+I753</f>
        <v>73.180000000000007</v>
      </c>
      <c r="K753" s="70">
        <v>0</v>
      </c>
      <c r="L753" s="76">
        <f>SUM(J753:K753)</f>
        <v>73.180000000000007</v>
      </c>
      <c r="N753" s="70">
        <v>48.58</v>
      </c>
      <c r="O753" s="70">
        <v>24.6</v>
      </c>
      <c r="P753" s="70">
        <f>SUM(N753:O753)</f>
        <v>73.180000000000007</v>
      </c>
      <c r="Q753" s="64"/>
      <c r="R753" s="70">
        <f t="shared" si="401"/>
        <v>48.58</v>
      </c>
      <c r="S753" s="70">
        <f t="shared" si="401"/>
        <v>24.6</v>
      </c>
      <c r="T753" s="70">
        <f>R753+S753</f>
        <v>73.180000000000007</v>
      </c>
      <c r="U753" s="70">
        <f>ROUND(Z753*$H$2,2)/100</f>
        <v>0</v>
      </c>
      <c r="V753" s="78">
        <f>SUM(T753:U753)</f>
        <v>73.180000000000007</v>
      </c>
      <c r="X753" s="70">
        <v>48.58</v>
      </c>
      <c r="Y753" s="70">
        <v>24.6</v>
      </c>
      <c r="Z753" s="70">
        <v>73.180000000000007</v>
      </c>
      <c r="AA753" s="79"/>
      <c r="AB753" s="80">
        <f t="shared" si="377"/>
        <v>0</v>
      </c>
    </row>
    <row r="754" spans="1:28" x14ac:dyDescent="0.25">
      <c r="A754" s="66" t="s">
        <v>16461</v>
      </c>
      <c r="B754" s="67" t="s">
        <v>21866</v>
      </c>
      <c r="C754" s="68"/>
      <c r="D754" s="69"/>
      <c r="E754" s="70"/>
      <c r="F754" s="71"/>
      <c r="H754" s="70"/>
      <c r="I754" s="70"/>
      <c r="J754" s="70"/>
      <c r="K754" s="70"/>
      <c r="L754" s="76"/>
      <c r="N754" s="70"/>
      <c r="O754" s="70"/>
      <c r="P754" s="70"/>
      <c r="Q754" s="64"/>
      <c r="R754" s="70"/>
      <c r="S754" s="70"/>
      <c r="T754" s="70"/>
      <c r="U754" s="70"/>
      <c r="V754" s="78"/>
      <c r="X754" s="70"/>
      <c r="Y754" s="70"/>
      <c r="Z754" s="70"/>
      <c r="AA754" s="79"/>
      <c r="AB754" s="80">
        <f t="shared" si="377"/>
        <v>0</v>
      </c>
    </row>
    <row r="755" spans="1:28" x14ac:dyDescent="0.25">
      <c r="A755" s="72" t="s">
        <v>16462</v>
      </c>
      <c r="B755" s="73" t="s">
        <v>21867</v>
      </c>
      <c r="C755" s="74" t="s">
        <v>15719</v>
      </c>
      <c r="D755" s="75">
        <v>0</v>
      </c>
      <c r="E755" s="70">
        <v>52.72</v>
      </c>
      <c r="F755" s="76">
        <f t="shared" ref="F755:F760" si="402">ROUND(D755*E755,2)</f>
        <v>0</v>
      </c>
      <c r="G755" s="77"/>
      <c r="H755" s="70">
        <f t="shared" ref="H755:I760" si="403">ROUND(N755+(N755*$H$2/100),2)</f>
        <v>21.75</v>
      </c>
      <c r="I755" s="70">
        <f t="shared" si="403"/>
        <v>30.97</v>
      </c>
      <c r="J755" s="70">
        <f t="shared" ref="J755:J760" si="404">H755+I755</f>
        <v>52.72</v>
      </c>
      <c r="K755" s="70">
        <v>0</v>
      </c>
      <c r="L755" s="76">
        <f t="shared" ref="L755:L760" si="405">SUM(J755:K755)</f>
        <v>52.72</v>
      </c>
      <c r="N755" s="70">
        <v>21.75</v>
      </c>
      <c r="O755" s="70">
        <v>30.97</v>
      </c>
      <c r="P755" s="70">
        <f t="shared" ref="P755:P760" si="406">SUM(N755:O755)</f>
        <v>52.72</v>
      </c>
      <c r="Q755" s="64"/>
      <c r="R755" s="70">
        <f t="shared" ref="R755:S760" si="407">X755</f>
        <v>21.75</v>
      </c>
      <c r="S755" s="70">
        <f t="shared" si="407"/>
        <v>30.96</v>
      </c>
      <c r="T755" s="70">
        <f t="shared" ref="T755:T760" si="408">R755+S755</f>
        <v>52.71</v>
      </c>
      <c r="U755" s="70">
        <f t="shared" ref="U755:U760" si="409">ROUND(Z755*$H$2,2)/100</f>
        <v>0</v>
      </c>
      <c r="V755" s="78">
        <f t="shared" ref="V755:V760" si="410">SUM(T755:U755)</f>
        <v>52.71</v>
      </c>
      <c r="X755" s="70">
        <v>21.75</v>
      </c>
      <c r="Y755" s="70">
        <v>30.96</v>
      </c>
      <c r="Z755" s="70">
        <v>52.71</v>
      </c>
      <c r="AA755" s="79"/>
      <c r="AB755" s="80">
        <f t="shared" si="377"/>
        <v>9.9999999999980105E-3</v>
      </c>
    </row>
    <row r="756" spans="1:28" x14ac:dyDescent="0.25">
      <c r="A756" s="72" t="s">
        <v>16463</v>
      </c>
      <c r="B756" s="73" t="s">
        <v>21868</v>
      </c>
      <c r="C756" s="74" t="s">
        <v>15719</v>
      </c>
      <c r="D756" s="75">
        <v>0</v>
      </c>
      <c r="E756" s="70">
        <v>79.070000000000022</v>
      </c>
      <c r="F756" s="76">
        <f t="shared" si="402"/>
        <v>0</v>
      </c>
      <c r="G756" s="77"/>
      <c r="H756" s="70">
        <f t="shared" si="403"/>
        <v>30.09</v>
      </c>
      <c r="I756" s="70">
        <f t="shared" si="403"/>
        <v>48.98</v>
      </c>
      <c r="J756" s="70">
        <f t="shared" si="404"/>
        <v>79.069999999999993</v>
      </c>
      <c r="K756" s="70">
        <v>0</v>
      </c>
      <c r="L756" s="76">
        <f t="shared" si="405"/>
        <v>79.069999999999993</v>
      </c>
      <c r="N756" s="70">
        <v>30.090000000000003</v>
      </c>
      <c r="O756" s="70">
        <v>48.980000000000004</v>
      </c>
      <c r="P756" s="70">
        <f t="shared" si="406"/>
        <v>79.070000000000007</v>
      </c>
      <c r="Q756" s="64"/>
      <c r="R756" s="70">
        <f t="shared" si="407"/>
        <v>30.09</v>
      </c>
      <c r="S756" s="70">
        <f t="shared" si="407"/>
        <v>48.98</v>
      </c>
      <c r="T756" s="70">
        <f t="shared" si="408"/>
        <v>79.069999999999993</v>
      </c>
      <c r="U756" s="70">
        <f t="shared" si="409"/>
        <v>0</v>
      </c>
      <c r="V756" s="78">
        <f t="shared" si="410"/>
        <v>79.069999999999993</v>
      </c>
      <c r="X756" s="70">
        <v>30.09</v>
      </c>
      <c r="Y756" s="70">
        <v>48.98</v>
      </c>
      <c r="Z756" s="70">
        <v>79.069999999999993</v>
      </c>
      <c r="AA756" s="79"/>
      <c r="AB756" s="80">
        <f t="shared" si="377"/>
        <v>0</v>
      </c>
    </row>
    <row r="757" spans="1:28" x14ac:dyDescent="0.25">
      <c r="A757" s="72" t="s">
        <v>16464</v>
      </c>
      <c r="B757" s="73" t="s">
        <v>21869</v>
      </c>
      <c r="C757" s="74" t="s">
        <v>15719</v>
      </c>
      <c r="D757" s="75">
        <v>0</v>
      </c>
      <c r="E757" s="70">
        <v>145.74</v>
      </c>
      <c r="F757" s="76">
        <f t="shared" si="402"/>
        <v>0</v>
      </c>
      <c r="G757" s="77"/>
      <c r="H757" s="70">
        <f t="shared" si="403"/>
        <v>66.25</v>
      </c>
      <c r="I757" s="70">
        <f t="shared" si="403"/>
        <v>79.489999999999995</v>
      </c>
      <c r="J757" s="70">
        <f t="shared" si="404"/>
        <v>145.74</v>
      </c>
      <c r="K757" s="70">
        <v>0</v>
      </c>
      <c r="L757" s="76">
        <f t="shared" si="405"/>
        <v>145.74</v>
      </c>
      <c r="N757" s="70">
        <v>66.25</v>
      </c>
      <c r="O757" s="70">
        <v>79.490000000000009</v>
      </c>
      <c r="P757" s="70">
        <f t="shared" si="406"/>
        <v>145.74</v>
      </c>
      <c r="Q757" s="64"/>
      <c r="R757" s="70">
        <f t="shared" si="407"/>
        <v>66.25</v>
      </c>
      <c r="S757" s="70">
        <f t="shared" si="407"/>
        <v>79.489999999999995</v>
      </c>
      <c r="T757" s="70">
        <f t="shared" si="408"/>
        <v>145.74</v>
      </c>
      <c r="U757" s="70">
        <f t="shared" si="409"/>
        <v>0</v>
      </c>
      <c r="V757" s="78">
        <f t="shared" si="410"/>
        <v>145.74</v>
      </c>
      <c r="X757" s="70">
        <v>66.25</v>
      </c>
      <c r="Y757" s="70">
        <v>79.489999999999995</v>
      </c>
      <c r="Z757" s="70">
        <v>145.74</v>
      </c>
      <c r="AA757" s="79"/>
      <c r="AB757" s="80">
        <f t="shared" si="377"/>
        <v>0</v>
      </c>
    </row>
    <row r="758" spans="1:28" x14ac:dyDescent="0.25">
      <c r="A758" s="72" t="s">
        <v>16465</v>
      </c>
      <c r="B758" s="73" t="s">
        <v>21870</v>
      </c>
      <c r="C758" s="74" t="s">
        <v>15719</v>
      </c>
      <c r="D758" s="75">
        <v>0</v>
      </c>
      <c r="E758" s="70">
        <v>193.85</v>
      </c>
      <c r="F758" s="76">
        <f t="shared" si="402"/>
        <v>0</v>
      </c>
      <c r="G758" s="77"/>
      <c r="H758" s="70">
        <f t="shared" si="403"/>
        <v>95.83</v>
      </c>
      <c r="I758" s="70">
        <f t="shared" si="403"/>
        <v>98.02</v>
      </c>
      <c r="J758" s="70">
        <f t="shared" si="404"/>
        <v>193.85</v>
      </c>
      <c r="K758" s="70">
        <v>0</v>
      </c>
      <c r="L758" s="76">
        <f t="shared" si="405"/>
        <v>193.85</v>
      </c>
      <c r="N758" s="70">
        <v>95.83</v>
      </c>
      <c r="O758" s="70">
        <v>98.02</v>
      </c>
      <c r="P758" s="70">
        <f t="shared" si="406"/>
        <v>193.85</v>
      </c>
      <c r="Q758" s="64"/>
      <c r="R758" s="70">
        <f t="shared" si="407"/>
        <v>95.83</v>
      </c>
      <c r="S758" s="70">
        <f t="shared" si="407"/>
        <v>98.02</v>
      </c>
      <c r="T758" s="70">
        <f t="shared" si="408"/>
        <v>193.85</v>
      </c>
      <c r="U758" s="70">
        <f t="shared" si="409"/>
        <v>0</v>
      </c>
      <c r="V758" s="78">
        <f t="shared" si="410"/>
        <v>193.85</v>
      </c>
      <c r="X758" s="70">
        <v>95.83</v>
      </c>
      <c r="Y758" s="70">
        <v>98.02</v>
      </c>
      <c r="Z758" s="70">
        <v>193.85</v>
      </c>
      <c r="AA758" s="79"/>
      <c r="AB758" s="80">
        <f t="shared" si="377"/>
        <v>0</v>
      </c>
    </row>
    <row r="759" spans="1:28" x14ac:dyDescent="0.25">
      <c r="A759" s="72" t="s">
        <v>16466</v>
      </c>
      <c r="B759" s="73" t="s">
        <v>21871</v>
      </c>
      <c r="C759" s="74" t="s">
        <v>15719</v>
      </c>
      <c r="D759" s="75">
        <v>0</v>
      </c>
      <c r="E759" s="70">
        <v>139.37</v>
      </c>
      <c r="F759" s="76">
        <f t="shared" si="402"/>
        <v>0</v>
      </c>
      <c r="G759" s="77"/>
      <c r="H759" s="70">
        <f t="shared" si="403"/>
        <v>90.39</v>
      </c>
      <c r="I759" s="70">
        <f t="shared" si="403"/>
        <v>48.98</v>
      </c>
      <c r="J759" s="70">
        <f t="shared" si="404"/>
        <v>139.37</v>
      </c>
      <c r="K759" s="70">
        <v>0</v>
      </c>
      <c r="L759" s="76">
        <f t="shared" si="405"/>
        <v>139.37</v>
      </c>
      <c r="N759" s="70">
        <v>90.39</v>
      </c>
      <c r="O759" s="70">
        <v>48.980000000000004</v>
      </c>
      <c r="P759" s="70">
        <f t="shared" si="406"/>
        <v>139.37</v>
      </c>
      <c r="Q759" s="64"/>
      <c r="R759" s="70">
        <f t="shared" si="407"/>
        <v>90.39</v>
      </c>
      <c r="S759" s="70">
        <f t="shared" si="407"/>
        <v>48.98</v>
      </c>
      <c r="T759" s="70">
        <f t="shared" si="408"/>
        <v>139.37</v>
      </c>
      <c r="U759" s="70">
        <f t="shared" si="409"/>
        <v>0</v>
      </c>
      <c r="V759" s="78">
        <f t="shared" si="410"/>
        <v>139.37</v>
      </c>
      <c r="X759" s="70">
        <v>90.39</v>
      </c>
      <c r="Y759" s="70">
        <v>48.98</v>
      </c>
      <c r="Z759" s="70">
        <v>139.37</v>
      </c>
      <c r="AA759" s="79"/>
      <c r="AB759" s="80">
        <f t="shared" si="377"/>
        <v>0</v>
      </c>
    </row>
    <row r="760" spans="1:28" x14ac:dyDescent="0.25">
      <c r="A760" s="72" t="s">
        <v>16467</v>
      </c>
      <c r="B760" s="73" t="s">
        <v>21872</v>
      </c>
      <c r="C760" s="74" t="s">
        <v>15719</v>
      </c>
      <c r="D760" s="75">
        <v>0</v>
      </c>
      <c r="E760" s="70">
        <v>284.34000000000003</v>
      </c>
      <c r="F760" s="76">
        <f t="shared" si="402"/>
        <v>0</v>
      </c>
      <c r="G760" s="77"/>
      <c r="H760" s="70">
        <f t="shared" si="403"/>
        <v>204.85</v>
      </c>
      <c r="I760" s="70">
        <f t="shared" si="403"/>
        <v>79.489999999999995</v>
      </c>
      <c r="J760" s="70">
        <f t="shared" si="404"/>
        <v>284.33999999999997</v>
      </c>
      <c r="K760" s="70">
        <v>0</v>
      </c>
      <c r="L760" s="76">
        <f t="shared" si="405"/>
        <v>284.33999999999997</v>
      </c>
      <c r="N760" s="70">
        <v>204.85000000000002</v>
      </c>
      <c r="O760" s="70">
        <v>79.490000000000009</v>
      </c>
      <c r="P760" s="70">
        <f t="shared" si="406"/>
        <v>284.34000000000003</v>
      </c>
      <c r="Q760" s="64"/>
      <c r="R760" s="70">
        <f t="shared" si="407"/>
        <v>204.85</v>
      </c>
      <c r="S760" s="70">
        <f t="shared" si="407"/>
        <v>79.489999999999995</v>
      </c>
      <c r="T760" s="70">
        <f t="shared" si="408"/>
        <v>284.33999999999997</v>
      </c>
      <c r="U760" s="70">
        <f t="shared" si="409"/>
        <v>0</v>
      </c>
      <c r="V760" s="78">
        <f t="shared" si="410"/>
        <v>284.33999999999997</v>
      </c>
      <c r="X760" s="70">
        <v>204.85</v>
      </c>
      <c r="Y760" s="70">
        <v>79.489999999999995</v>
      </c>
      <c r="Z760" s="70">
        <v>284.33999999999997</v>
      </c>
      <c r="AA760" s="79"/>
      <c r="AB760" s="80">
        <f t="shared" si="377"/>
        <v>0</v>
      </c>
    </row>
    <row r="761" spans="1:28" x14ac:dyDescent="0.25">
      <c r="A761" s="66" t="s">
        <v>16468</v>
      </c>
      <c r="B761" s="67" t="s">
        <v>21873</v>
      </c>
      <c r="C761" s="68"/>
      <c r="D761" s="69"/>
      <c r="E761" s="70"/>
      <c r="F761" s="71"/>
      <c r="H761" s="70"/>
      <c r="I761" s="70"/>
      <c r="J761" s="70"/>
      <c r="K761" s="70"/>
      <c r="L761" s="76"/>
      <c r="N761" s="70"/>
      <c r="O761" s="70"/>
      <c r="P761" s="70"/>
      <c r="Q761" s="64"/>
      <c r="R761" s="70"/>
      <c r="S761" s="70"/>
      <c r="T761" s="70"/>
      <c r="U761" s="70"/>
      <c r="V761" s="78"/>
      <c r="X761" s="70"/>
      <c r="Y761" s="70"/>
      <c r="Z761" s="70"/>
      <c r="AA761" s="79"/>
      <c r="AB761" s="80">
        <f t="shared" si="377"/>
        <v>0</v>
      </c>
    </row>
    <row r="762" spans="1:28" x14ac:dyDescent="0.25">
      <c r="A762" s="72" t="s">
        <v>16469</v>
      </c>
      <c r="B762" s="73" t="s">
        <v>21874</v>
      </c>
      <c r="C762" s="74" t="s">
        <v>15719</v>
      </c>
      <c r="D762" s="75">
        <v>0</v>
      </c>
      <c r="E762" s="70">
        <v>111.34</v>
      </c>
      <c r="F762" s="76">
        <f>ROUND(D762*E762,2)</f>
        <v>0</v>
      </c>
      <c r="G762" s="77"/>
      <c r="H762" s="70">
        <f t="shared" ref="H762:I764" si="411">ROUND(N762+(N762*$H$2/100),2)</f>
        <v>67.680000000000007</v>
      </c>
      <c r="I762" s="70">
        <f t="shared" si="411"/>
        <v>43.66</v>
      </c>
      <c r="J762" s="70">
        <f>H762+I762</f>
        <v>111.34</v>
      </c>
      <c r="K762" s="70">
        <v>0</v>
      </c>
      <c r="L762" s="76">
        <f>SUM(J762:K762)</f>
        <v>111.34</v>
      </c>
      <c r="N762" s="70">
        <v>67.680000000000007</v>
      </c>
      <c r="O762" s="70">
        <v>43.66</v>
      </c>
      <c r="P762" s="70">
        <f>SUM(N762:O762)</f>
        <v>111.34</v>
      </c>
      <c r="Q762" s="64"/>
      <c r="R762" s="70">
        <f t="shared" ref="R762:S764" si="412">X762</f>
        <v>67.680000000000007</v>
      </c>
      <c r="S762" s="70">
        <f t="shared" si="412"/>
        <v>43.66</v>
      </c>
      <c r="T762" s="70">
        <f>R762+S762</f>
        <v>111.34</v>
      </c>
      <c r="U762" s="70">
        <f>ROUND(Z762*$H$2,2)/100</f>
        <v>0</v>
      </c>
      <c r="V762" s="78">
        <f>SUM(T762:U762)</f>
        <v>111.34</v>
      </c>
      <c r="X762" s="70">
        <v>67.680000000000007</v>
      </c>
      <c r="Y762" s="70">
        <v>43.66</v>
      </c>
      <c r="Z762" s="70">
        <v>111.34</v>
      </c>
      <c r="AA762" s="79"/>
      <c r="AB762" s="80">
        <f t="shared" si="377"/>
        <v>0</v>
      </c>
    </row>
    <row r="763" spans="1:28" x14ac:dyDescent="0.25">
      <c r="A763" s="72" t="s">
        <v>16470</v>
      </c>
      <c r="B763" s="73" t="s">
        <v>21875</v>
      </c>
      <c r="C763" s="74" t="s">
        <v>15719</v>
      </c>
      <c r="D763" s="75">
        <v>0</v>
      </c>
      <c r="E763" s="70">
        <v>210.08</v>
      </c>
      <c r="F763" s="76">
        <f>ROUND(D763*E763,2)</f>
        <v>0</v>
      </c>
      <c r="G763" s="77"/>
      <c r="H763" s="70">
        <f t="shared" si="411"/>
        <v>127.73</v>
      </c>
      <c r="I763" s="70">
        <f t="shared" si="411"/>
        <v>82.35</v>
      </c>
      <c r="J763" s="70">
        <f>H763+I763</f>
        <v>210.07999999999998</v>
      </c>
      <c r="K763" s="70">
        <v>0</v>
      </c>
      <c r="L763" s="76">
        <f>SUM(J763:K763)</f>
        <v>210.07999999999998</v>
      </c>
      <c r="N763" s="70">
        <v>127.73</v>
      </c>
      <c r="O763" s="70">
        <v>82.350000000000009</v>
      </c>
      <c r="P763" s="70">
        <f>SUM(N763:O763)</f>
        <v>210.08</v>
      </c>
      <c r="Q763" s="64"/>
      <c r="R763" s="70">
        <f t="shared" si="412"/>
        <v>127.73</v>
      </c>
      <c r="S763" s="70">
        <f t="shared" si="412"/>
        <v>82.34</v>
      </c>
      <c r="T763" s="70">
        <f>R763+S763</f>
        <v>210.07</v>
      </c>
      <c r="U763" s="70">
        <f>ROUND(Z763*$H$2,2)/100</f>
        <v>0</v>
      </c>
      <c r="V763" s="78">
        <f>SUM(T763:U763)</f>
        <v>210.07</v>
      </c>
      <c r="X763" s="70">
        <v>127.73</v>
      </c>
      <c r="Y763" s="70">
        <v>82.34</v>
      </c>
      <c r="Z763" s="70">
        <v>210.07</v>
      </c>
      <c r="AA763" s="79"/>
      <c r="AB763" s="80">
        <f t="shared" si="377"/>
        <v>1.0000000000019327E-2</v>
      </c>
    </row>
    <row r="764" spans="1:28" x14ac:dyDescent="0.25">
      <c r="A764" s="72" t="s">
        <v>16471</v>
      </c>
      <c r="B764" s="73" t="s">
        <v>21876</v>
      </c>
      <c r="C764" s="74" t="s">
        <v>15719</v>
      </c>
      <c r="D764" s="75">
        <v>0</v>
      </c>
      <c r="E764" s="70">
        <v>380.15999999999997</v>
      </c>
      <c r="F764" s="76">
        <f>ROUND(D764*E764,2)</f>
        <v>0</v>
      </c>
      <c r="G764" s="77"/>
      <c r="H764" s="70">
        <f t="shared" si="411"/>
        <v>264.98</v>
      </c>
      <c r="I764" s="70">
        <f t="shared" si="411"/>
        <v>115.18</v>
      </c>
      <c r="J764" s="70">
        <f>H764+I764</f>
        <v>380.16</v>
      </c>
      <c r="K764" s="70">
        <v>0</v>
      </c>
      <c r="L764" s="76">
        <f>SUM(J764:K764)</f>
        <v>380.16</v>
      </c>
      <c r="N764" s="70">
        <v>264.98</v>
      </c>
      <c r="O764" s="70">
        <v>115.18</v>
      </c>
      <c r="P764" s="70">
        <f>SUM(N764:O764)</f>
        <v>380.16</v>
      </c>
      <c r="Q764" s="64"/>
      <c r="R764" s="70">
        <f t="shared" si="412"/>
        <v>264.98</v>
      </c>
      <c r="S764" s="70">
        <f t="shared" si="412"/>
        <v>115.17</v>
      </c>
      <c r="T764" s="70">
        <f>R764+S764</f>
        <v>380.15000000000003</v>
      </c>
      <c r="U764" s="70">
        <f>ROUND(Z764*$H$2,2)/100</f>
        <v>0</v>
      </c>
      <c r="V764" s="78">
        <f>SUM(T764:U764)</f>
        <v>380.15000000000003</v>
      </c>
      <c r="X764" s="70">
        <v>264.98</v>
      </c>
      <c r="Y764" s="70">
        <v>115.17</v>
      </c>
      <c r="Z764" s="70">
        <v>380.15</v>
      </c>
      <c r="AA764" s="79"/>
      <c r="AB764" s="80">
        <f t="shared" si="377"/>
        <v>1.0000000000047748E-2</v>
      </c>
    </row>
    <row r="765" spans="1:28" ht="22.5" x14ac:dyDescent="0.25">
      <c r="A765" s="66" t="s">
        <v>16472</v>
      </c>
      <c r="B765" s="67" t="s">
        <v>21877</v>
      </c>
      <c r="C765" s="68"/>
      <c r="D765" s="69"/>
      <c r="E765" s="70"/>
      <c r="F765" s="71"/>
      <c r="H765" s="70"/>
      <c r="I765" s="70"/>
      <c r="J765" s="70"/>
      <c r="K765" s="70"/>
      <c r="L765" s="76"/>
      <c r="N765" s="70"/>
      <c r="O765" s="70"/>
      <c r="P765" s="70"/>
      <c r="Q765" s="64"/>
      <c r="R765" s="70"/>
      <c r="S765" s="70"/>
      <c r="T765" s="70"/>
      <c r="U765" s="70"/>
      <c r="V765" s="78"/>
      <c r="X765" s="70"/>
      <c r="Y765" s="70"/>
      <c r="Z765" s="70"/>
      <c r="AA765" s="79"/>
      <c r="AB765" s="80">
        <f t="shared" si="377"/>
        <v>0</v>
      </c>
    </row>
    <row r="766" spans="1:28" ht="22.5" x14ac:dyDescent="0.25">
      <c r="A766" s="72" t="s">
        <v>16473</v>
      </c>
      <c r="B766" s="73" t="s">
        <v>21878</v>
      </c>
      <c r="C766" s="74" t="s">
        <v>15719</v>
      </c>
      <c r="D766" s="75">
        <v>0</v>
      </c>
      <c r="E766" s="70">
        <v>43.81</v>
      </c>
      <c r="F766" s="76">
        <f>ROUND(D766*E766,2)</f>
        <v>0</v>
      </c>
      <c r="G766" s="77"/>
      <c r="H766" s="70">
        <f t="shared" ref="H766:I768" si="413">ROUND(N766+(N766*$H$2/100),2)</f>
        <v>21.65</v>
      </c>
      <c r="I766" s="70">
        <f t="shared" si="413"/>
        <v>22.16</v>
      </c>
      <c r="J766" s="70">
        <f>H766+I766</f>
        <v>43.81</v>
      </c>
      <c r="K766" s="70">
        <v>0</v>
      </c>
      <c r="L766" s="76">
        <f>SUM(J766:K766)</f>
        <v>43.81</v>
      </c>
      <c r="N766" s="70">
        <v>21.65</v>
      </c>
      <c r="O766" s="70">
        <v>22.160000000000004</v>
      </c>
      <c r="P766" s="70">
        <f>SUM(N766:O766)</f>
        <v>43.81</v>
      </c>
      <c r="Q766" s="64"/>
      <c r="R766" s="70">
        <f t="shared" ref="R766:S768" si="414">X766</f>
        <v>21.65</v>
      </c>
      <c r="S766" s="70">
        <f t="shared" si="414"/>
        <v>22.16</v>
      </c>
      <c r="T766" s="70">
        <f>R766+S766</f>
        <v>43.81</v>
      </c>
      <c r="U766" s="70">
        <f>ROUND(Z766*$H$2,2)/100</f>
        <v>0</v>
      </c>
      <c r="V766" s="78">
        <f>SUM(T766:U766)</f>
        <v>43.81</v>
      </c>
      <c r="X766" s="70">
        <v>21.65</v>
      </c>
      <c r="Y766" s="70">
        <v>22.16</v>
      </c>
      <c r="Z766" s="70">
        <v>43.81</v>
      </c>
      <c r="AA766" s="79"/>
      <c r="AB766" s="80">
        <f t="shared" si="377"/>
        <v>0</v>
      </c>
    </row>
    <row r="767" spans="1:28" ht="22.5" x14ac:dyDescent="0.25">
      <c r="A767" s="72" t="s">
        <v>16474</v>
      </c>
      <c r="B767" s="73" t="s">
        <v>21879</v>
      </c>
      <c r="C767" s="74" t="s">
        <v>15719</v>
      </c>
      <c r="D767" s="75">
        <v>0</v>
      </c>
      <c r="E767" s="70">
        <v>53.730000000000004</v>
      </c>
      <c r="F767" s="76">
        <f>ROUND(D767*E767,2)</f>
        <v>0</v>
      </c>
      <c r="G767" s="77"/>
      <c r="H767" s="70">
        <f t="shared" si="413"/>
        <v>29.67</v>
      </c>
      <c r="I767" s="70">
        <f t="shared" si="413"/>
        <v>24.06</v>
      </c>
      <c r="J767" s="70">
        <f>H767+I767</f>
        <v>53.730000000000004</v>
      </c>
      <c r="K767" s="70">
        <v>0</v>
      </c>
      <c r="L767" s="76">
        <f>SUM(J767:K767)</f>
        <v>53.730000000000004</v>
      </c>
      <c r="N767" s="70">
        <v>29.67</v>
      </c>
      <c r="O767" s="70">
        <v>24.06</v>
      </c>
      <c r="P767" s="70">
        <f>SUM(N767:O767)</f>
        <v>53.730000000000004</v>
      </c>
      <c r="Q767" s="64"/>
      <c r="R767" s="70">
        <f t="shared" si="414"/>
        <v>29.67</v>
      </c>
      <c r="S767" s="70">
        <f t="shared" si="414"/>
        <v>24.05</v>
      </c>
      <c r="T767" s="70">
        <f>R767+S767</f>
        <v>53.72</v>
      </c>
      <c r="U767" s="70">
        <f>ROUND(Z767*$H$2,2)/100</f>
        <v>0</v>
      </c>
      <c r="V767" s="78">
        <f>SUM(T767:U767)</f>
        <v>53.72</v>
      </c>
      <c r="X767" s="70">
        <v>29.67</v>
      </c>
      <c r="Y767" s="70">
        <v>24.05</v>
      </c>
      <c r="Z767" s="70">
        <v>53.72</v>
      </c>
      <c r="AA767" s="79"/>
      <c r="AB767" s="80">
        <f t="shared" si="377"/>
        <v>1.0000000000005116E-2</v>
      </c>
    </row>
    <row r="768" spans="1:28" x14ac:dyDescent="0.25">
      <c r="A768" s="72" t="s">
        <v>16475</v>
      </c>
      <c r="B768" s="73" t="s">
        <v>21880</v>
      </c>
      <c r="C768" s="74" t="s">
        <v>15719</v>
      </c>
      <c r="D768" s="75">
        <v>0</v>
      </c>
      <c r="E768" s="70">
        <v>58.010000000000005</v>
      </c>
      <c r="F768" s="76">
        <f>ROUND(D768*E768,2)</f>
        <v>0</v>
      </c>
      <c r="G768" s="77"/>
      <c r="H768" s="70">
        <f t="shared" si="413"/>
        <v>32.200000000000003</v>
      </c>
      <c r="I768" s="70">
        <f t="shared" si="413"/>
        <v>25.81</v>
      </c>
      <c r="J768" s="70">
        <f>H768+I768</f>
        <v>58.010000000000005</v>
      </c>
      <c r="K768" s="70">
        <v>0</v>
      </c>
      <c r="L768" s="76">
        <f>SUM(J768:K768)</f>
        <v>58.010000000000005</v>
      </c>
      <c r="N768" s="70">
        <v>32.199999999999996</v>
      </c>
      <c r="O768" s="70">
        <v>25.810000000000002</v>
      </c>
      <c r="P768" s="70">
        <f>SUM(N768:O768)</f>
        <v>58.01</v>
      </c>
      <c r="Q768" s="64"/>
      <c r="R768" s="70">
        <f t="shared" si="414"/>
        <v>32.200000000000003</v>
      </c>
      <c r="S768" s="70">
        <f t="shared" si="414"/>
        <v>25.81</v>
      </c>
      <c r="T768" s="70">
        <f>R768+S768</f>
        <v>58.010000000000005</v>
      </c>
      <c r="U768" s="70">
        <f>ROUND(Z768*$H$2,2)/100</f>
        <v>0</v>
      </c>
      <c r="V768" s="78">
        <f>SUM(T768:U768)</f>
        <v>58.010000000000005</v>
      </c>
      <c r="X768" s="70">
        <v>32.200000000000003</v>
      </c>
      <c r="Y768" s="70">
        <v>25.81</v>
      </c>
      <c r="Z768" s="70">
        <v>58.01</v>
      </c>
      <c r="AA768" s="79"/>
      <c r="AB768" s="80">
        <f t="shared" si="377"/>
        <v>0</v>
      </c>
    </row>
    <row r="769" spans="1:28" ht="22.5" x14ac:dyDescent="0.25">
      <c r="A769" s="66" t="s">
        <v>16476</v>
      </c>
      <c r="B769" s="67" t="s">
        <v>21881</v>
      </c>
      <c r="C769" s="68"/>
      <c r="D769" s="69"/>
      <c r="E769" s="70"/>
      <c r="F769" s="71"/>
      <c r="H769" s="70"/>
      <c r="I769" s="70"/>
      <c r="J769" s="70"/>
      <c r="K769" s="70"/>
      <c r="L769" s="76"/>
      <c r="N769" s="70"/>
      <c r="O769" s="70"/>
      <c r="P769" s="70"/>
      <c r="Q769" s="64"/>
      <c r="R769" s="70"/>
      <c r="S769" s="70"/>
      <c r="T769" s="70"/>
      <c r="U769" s="70"/>
      <c r="V769" s="78"/>
      <c r="X769" s="70"/>
      <c r="Y769" s="70"/>
      <c r="Z769" s="70"/>
      <c r="AA769" s="79"/>
      <c r="AB769" s="80">
        <f t="shared" si="377"/>
        <v>0</v>
      </c>
    </row>
    <row r="770" spans="1:28" ht="22.5" x14ac:dyDescent="0.25">
      <c r="A770" s="72" t="s">
        <v>16477</v>
      </c>
      <c r="B770" s="73" t="s">
        <v>21882</v>
      </c>
      <c r="C770" s="74" t="s">
        <v>15719</v>
      </c>
      <c r="D770" s="75">
        <v>0</v>
      </c>
      <c r="E770" s="70">
        <v>49.379999999999995</v>
      </c>
      <c r="F770" s="76">
        <f>ROUND(D770*E770,2)</f>
        <v>0</v>
      </c>
      <c r="G770" s="77"/>
      <c r="H770" s="70">
        <f>ROUND(N770+(N770*$H$2/100),2)</f>
        <v>25.32</v>
      </c>
      <c r="I770" s="70">
        <f>ROUND(O770+(O770*$H$2/100),2)</f>
        <v>24.06</v>
      </c>
      <c r="J770" s="70">
        <f>H770+I770</f>
        <v>49.379999999999995</v>
      </c>
      <c r="K770" s="70">
        <v>0</v>
      </c>
      <c r="L770" s="76">
        <f>SUM(J770:K770)</f>
        <v>49.379999999999995</v>
      </c>
      <c r="N770" s="70">
        <v>25.32</v>
      </c>
      <c r="O770" s="70">
        <v>24.06</v>
      </c>
      <c r="P770" s="70">
        <f>SUM(N770:O770)</f>
        <v>49.379999999999995</v>
      </c>
      <c r="Q770" s="64"/>
      <c r="R770" s="70">
        <f>X770</f>
        <v>25.32</v>
      </c>
      <c r="S770" s="70">
        <f>Y770</f>
        <v>24.05</v>
      </c>
      <c r="T770" s="70">
        <f>R770+S770</f>
        <v>49.370000000000005</v>
      </c>
      <c r="U770" s="70">
        <f>ROUND(Z770*$H$2,2)/100</f>
        <v>0</v>
      </c>
      <c r="V770" s="78">
        <f>SUM(T770:U770)</f>
        <v>49.370000000000005</v>
      </c>
      <c r="X770" s="70">
        <v>25.32</v>
      </c>
      <c r="Y770" s="70">
        <v>24.05</v>
      </c>
      <c r="Z770" s="70">
        <v>49.37</v>
      </c>
      <c r="AA770" s="79"/>
      <c r="AB770" s="80">
        <f t="shared" si="377"/>
        <v>9.9999999999980105E-3</v>
      </c>
    </row>
    <row r="771" spans="1:28" x14ac:dyDescent="0.25">
      <c r="A771" s="72" t="s">
        <v>16478</v>
      </c>
      <c r="B771" s="73" t="s">
        <v>21883</v>
      </c>
      <c r="C771" s="74" t="s">
        <v>15719</v>
      </c>
      <c r="D771" s="75">
        <v>0</v>
      </c>
      <c r="E771" s="70">
        <v>58.13</v>
      </c>
      <c r="F771" s="76">
        <f>ROUND(D771*E771,2)</f>
        <v>0</v>
      </c>
      <c r="G771" s="77"/>
      <c r="H771" s="70">
        <f>ROUND(N771+(N771*$H$2/100),2)</f>
        <v>32.32</v>
      </c>
      <c r="I771" s="70">
        <f>ROUND(O771+(O771*$H$2/100),2)</f>
        <v>25.81</v>
      </c>
      <c r="J771" s="70">
        <f>H771+I771</f>
        <v>58.129999999999995</v>
      </c>
      <c r="K771" s="70">
        <v>0</v>
      </c>
      <c r="L771" s="76">
        <f>SUM(J771:K771)</f>
        <v>58.129999999999995</v>
      </c>
      <c r="N771" s="70">
        <v>32.32</v>
      </c>
      <c r="O771" s="70">
        <v>25.810000000000002</v>
      </c>
      <c r="P771" s="70">
        <f>SUM(N771:O771)</f>
        <v>58.13</v>
      </c>
      <c r="Q771" s="64"/>
      <c r="R771" s="70">
        <f>X771</f>
        <v>32.32</v>
      </c>
      <c r="S771" s="70">
        <f>Y771</f>
        <v>25.81</v>
      </c>
      <c r="T771" s="70">
        <f>R771+S771</f>
        <v>58.129999999999995</v>
      </c>
      <c r="U771" s="70">
        <f>ROUND(Z771*$H$2,2)/100</f>
        <v>0</v>
      </c>
      <c r="V771" s="78">
        <f>SUM(T771:U771)</f>
        <v>58.129999999999995</v>
      </c>
      <c r="X771" s="70">
        <v>32.32</v>
      </c>
      <c r="Y771" s="70">
        <v>25.81</v>
      </c>
      <c r="Z771" s="70">
        <v>58.13</v>
      </c>
      <c r="AA771" s="79"/>
      <c r="AB771" s="80">
        <f t="shared" si="377"/>
        <v>0</v>
      </c>
    </row>
    <row r="772" spans="1:28" ht="22.5" x14ac:dyDescent="0.25">
      <c r="A772" s="66" t="s">
        <v>16479</v>
      </c>
      <c r="B772" s="67" t="s">
        <v>21884</v>
      </c>
      <c r="C772" s="68"/>
      <c r="D772" s="69"/>
      <c r="E772" s="70"/>
      <c r="F772" s="71"/>
      <c r="H772" s="70"/>
      <c r="I772" s="70"/>
      <c r="J772" s="70"/>
      <c r="K772" s="70"/>
      <c r="L772" s="76"/>
      <c r="N772" s="70"/>
      <c r="O772" s="70"/>
      <c r="P772" s="70"/>
      <c r="Q772" s="64"/>
      <c r="R772" s="70"/>
      <c r="S772" s="70"/>
      <c r="T772" s="70"/>
      <c r="U772" s="70"/>
      <c r="V772" s="78"/>
      <c r="X772" s="70"/>
      <c r="Y772" s="70"/>
      <c r="Z772" s="70"/>
      <c r="AA772" s="79"/>
      <c r="AB772" s="80">
        <f t="shared" si="377"/>
        <v>0</v>
      </c>
    </row>
    <row r="773" spans="1:28" ht="22.5" x14ac:dyDescent="0.25">
      <c r="A773" s="72" t="s">
        <v>16480</v>
      </c>
      <c r="B773" s="73" t="s">
        <v>21885</v>
      </c>
      <c r="C773" s="74" t="s">
        <v>15719</v>
      </c>
      <c r="D773" s="75">
        <v>0</v>
      </c>
      <c r="E773" s="70">
        <v>43.320000000000007</v>
      </c>
      <c r="F773" s="76">
        <f>ROUND(D773*E773,2)</f>
        <v>0</v>
      </c>
      <c r="G773" s="77"/>
      <c r="H773" s="70">
        <f t="shared" ref="H773:I775" si="415">ROUND(N773+(N773*$H$2/100),2)</f>
        <v>21.16</v>
      </c>
      <c r="I773" s="70">
        <f t="shared" si="415"/>
        <v>22.16</v>
      </c>
      <c r="J773" s="70">
        <f>H773+I773</f>
        <v>43.32</v>
      </c>
      <c r="K773" s="70">
        <v>0</v>
      </c>
      <c r="L773" s="76">
        <f>SUM(J773:K773)</f>
        <v>43.32</v>
      </c>
      <c r="N773" s="70">
        <v>21.16</v>
      </c>
      <c r="O773" s="70">
        <v>22.160000000000004</v>
      </c>
      <c r="P773" s="70">
        <f>SUM(N773:O773)</f>
        <v>43.320000000000007</v>
      </c>
      <c r="Q773" s="64"/>
      <c r="R773" s="70">
        <f t="shared" ref="R773:S775" si="416">X773</f>
        <v>21.16</v>
      </c>
      <c r="S773" s="70">
        <f t="shared" si="416"/>
        <v>22.16</v>
      </c>
      <c r="T773" s="70">
        <f>R773+S773</f>
        <v>43.32</v>
      </c>
      <c r="U773" s="70">
        <f>ROUND(Z773*$H$2,2)/100</f>
        <v>0</v>
      </c>
      <c r="V773" s="78">
        <f>SUM(T773:U773)</f>
        <v>43.32</v>
      </c>
      <c r="X773" s="70">
        <v>21.16</v>
      </c>
      <c r="Y773" s="70">
        <v>22.16</v>
      </c>
      <c r="Z773" s="70">
        <v>43.32</v>
      </c>
      <c r="AA773" s="79"/>
      <c r="AB773" s="80">
        <f t="shared" si="377"/>
        <v>0</v>
      </c>
    </row>
    <row r="774" spans="1:28" ht="22.5" x14ac:dyDescent="0.25">
      <c r="A774" s="72" t="s">
        <v>16481</v>
      </c>
      <c r="B774" s="73" t="s">
        <v>21886</v>
      </c>
      <c r="C774" s="74" t="s">
        <v>15719</v>
      </c>
      <c r="D774" s="75">
        <v>0</v>
      </c>
      <c r="E774" s="70">
        <v>50.230000000000004</v>
      </c>
      <c r="F774" s="76">
        <f>ROUND(D774*E774,2)</f>
        <v>0</v>
      </c>
      <c r="G774" s="77"/>
      <c r="H774" s="70">
        <f t="shared" si="415"/>
        <v>26.17</v>
      </c>
      <c r="I774" s="70">
        <f t="shared" si="415"/>
        <v>24.06</v>
      </c>
      <c r="J774" s="70">
        <f>H774+I774</f>
        <v>50.230000000000004</v>
      </c>
      <c r="K774" s="70">
        <v>0</v>
      </c>
      <c r="L774" s="76">
        <f>SUM(J774:K774)</f>
        <v>50.230000000000004</v>
      </c>
      <c r="N774" s="70">
        <v>26.17</v>
      </c>
      <c r="O774" s="70">
        <v>24.06</v>
      </c>
      <c r="P774" s="70">
        <f>SUM(N774:O774)</f>
        <v>50.230000000000004</v>
      </c>
      <c r="Q774" s="64"/>
      <c r="R774" s="70">
        <f t="shared" si="416"/>
        <v>26.17</v>
      </c>
      <c r="S774" s="70">
        <f t="shared" si="416"/>
        <v>24.05</v>
      </c>
      <c r="T774" s="70">
        <f>R774+S774</f>
        <v>50.22</v>
      </c>
      <c r="U774" s="70">
        <f>ROUND(Z774*$H$2,2)/100</f>
        <v>0</v>
      </c>
      <c r="V774" s="78">
        <f>SUM(T774:U774)</f>
        <v>50.22</v>
      </c>
      <c r="X774" s="70">
        <v>26.17</v>
      </c>
      <c r="Y774" s="70">
        <v>24.05</v>
      </c>
      <c r="Z774" s="70">
        <v>50.22</v>
      </c>
      <c r="AA774" s="79"/>
      <c r="AB774" s="80">
        <f t="shared" si="377"/>
        <v>1.0000000000005116E-2</v>
      </c>
    </row>
    <row r="775" spans="1:28" x14ac:dyDescent="0.25">
      <c r="A775" s="72" t="s">
        <v>16482</v>
      </c>
      <c r="B775" s="73" t="s">
        <v>21887</v>
      </c>
      <c r="C775" s="74" t="s">
        <v>15719</v>
      </c>
      <c r="D775" s="75">
        <v>0</v>
      </c>
      <c r="E775" s="70">
        <v>58.17</v>
      </c>
      <c r="F775" s="76">
        <f>ROUND(D775*E775,2)</f>
        <v>0</v>
      </c>
      <c r="G775" s="77"/>
      <c r="H775" s="70">
        <f t="shared" si="415"/>
        <v>33.57</v>
      </c>
      <c r="I775" s="70">
        <f t="shared" si="415"/>
        <v>24.6</v>
      </c>
      <c r="J775" s="70">
        <f>H775+I775</f>
        <v>58.17</v>
      </c>
      <c r="K775" s="70">
        <v>0</v>
      </c>
      <c r="L775" s="76">
        <f>SUM(J775:K775)</f>
        <v>58.17</v>
      </c>
      <c r="N775" s="70">
        <v>33.57</v>
      </c>
      <c r="O775" s="70">
        <v>24.6</v>
      </c>
      <c r="P775" s="70">
        <f>SUM(N775:O775)</f>
        <v>58.17</v>
      </c>
      <c r="Q775" s="64"/>
      <c r="R775" s="70">
        <f t="shared" si="416"/>
        <v>33.57</v>
      </c>
      <c r="S775" s="70">
        <f t="shared" si="416"/>
        <v>24.6</v>
      </c>
      <c r="T775" s="70">
        <f>R775+S775</f>
        <v>58.17</v>
      </c>
      <c r="U775" s="70">
        <f>ROUND(Z775*$H$2,2)/100</f>
        <v>0</v>
      </c>
      <c r="V775" s="78">
        <f>SUM(T775:U775)</f>
        <v>58.17</v>
      </c>
      <c r="X775" s="70">
        <v>33.57</v>
      </c>
      <c r="Y775" s="70">
        <v>24.6</v>
      </c>
      <c r="Z775" s="70">
        <v>58.17</v>
      </c>
      <c r="AA775" s="79"/>
      <c r="AB775" s="80">
        <f t="shared" si="377"/>
        <v>0</v>
      </c>
    </row>
    <row r="776" spans="1:28" ht="22.5" x14ac:dyDescent="0.25">
      <c r="A776" s="66" t="s">
        <v>16483</v>
      </c>
      <c r="B776" s="67" t="s">
        <v>21888</v>
      </c>
      <c r="C776" s="68"/>
      <c r="D776" s="69"/>
      <c r="E776" s="70"/>
      <c r="F776" s="71"/>
      <c r="H776" s="70"/>
      <c r="I776" s="70"/>
      <c r="J776" s="70"/>
      <c r="K776" s="70"/>
      <c r="L776" s="76"/>
      <c r="N776" s="70"/>
      <c r="O776" s="70"/>
      <c r="P776" s="70"/>
      <c r="Q776" s="64"/>
      <c r="R776" s="70"/>
      <c r="S776" s="70"/>
      <c r="T776" s="70"/>
      <c r="U776" s="70"/>
      <c r="V776" s="78"/>
      <c r="X776" s="70"/>
      <c r="Y776" s="70"/>
      <c r="Z776" s="70"/>
      <c r="AA776" s="79"/>
      <c r="AB776" s="80">
        <f t="shared" si="377"/>
        <v>0</v>
      </c>
    </row>
    <row r="777" spans="1:28" ht="22.5" x14ac:dyDescent="0.25">
      <c r="A777" s="72" t="s">
        <v>16484</v>
      </c>
      <c r="B777" s="73" t="s">
        <v>21889</v>
      </c>
      <c r="C777" s="74" t="s">
        <v>15719</v>
      </c>
      <c r="D777" s="75">
        <v>0</v>
      </c>
      <c r="E777" s="70">
        <v>59.58</v>
      </c>
      <c r="F777" s="76">
        <f>ROUND(D777*E777,2)</f>
        <v>0</v>
      </c>
      <c r="G777" s="77"/>
      <c r="H777" s="70">
        <f t="shared" ref="H777:I780" si="417">ROUND(N777+(N777*$H$2/100),2)</f>
        <v>32.5</v>
      </c>
      <c r="I777" s="70">
        <f t="shared" si="417"/>
        <v>27.08</v>
      </c>
      <c r="J777" s="70">
        <f>H777+I777</f>
        <v>59.58</v>
      </c>
      <c r="K777" s="70">
        <v>0</v>
      </c>
      <c r="L777" s="76">
        <f>SUM(J777:K777)</f>
        <v>59.58</v>
      </c>
      <c r="N777" s="70">
        <v>32.5</v>
      </c>
      <c r="O777" s="70">
        <v>27.08</v>
      </c>
      <c r="P777" s="70">
        <f>SUM(N777:O777)</f>
        <v>59.58</v>
      </c>
      <c r="Q777" s="64"/>
      <c r="R777" s="70">
        <f t="shared" ref="R777:S780" si="418">X777</f>
        <v>32.5</v>
      </c>
      <c r="S777" s="70">
        <f t="shared" si="418"/>
        <v>27.08</v>
      </c>
      <c r="T777" s="70">
        <f>R777+S777</f>
        <v>59.58</v>
      </c>
      <c r="U777" s="70">
        <f>ROUND(Z777*$H$2,2)/100</f>
        <v>0</v>
      </c>
      <c r="V777" s="78">
        <f>SUM(T777:U777)</f>
        <v>59.58</v>
      </c>
      <c r="X777" s="70">
        <v>32.5</v>
      </c>
      <c r="Y777" s="70">
        <v>27.08</v>
      </c>
      <c r="Z777" s="70">
        <v>59.58</v>
      </c>
      <c r="AA777" s="79"/>
      <c r="AB777" s="80">
        <f t="shared" si="377"/>
        <v>0</v>
      </c>
    </row>
    <row r="778" spans="1:28" ht="22.5" x14ac:dyDescent="0.25">
      <c r="A778" s="72" t="s">
        <v>16485</v>
      </c>
      <c r="B778" s="73" t="s">
        <v>21890</v>
      </c>
      <c r="C778" s="74" t="s">
        <v>15719</v>
      </c>
      <c r="D778" s="75">
        <v>0</v>
      </c>
      <c r="E778" s="70">
        <v>68.97999999999999</v>
      </c>
      <c r="F778" s="76">
        <f>ROUND(D778*E778,2)</f>
        <v>0</v>
      </c>
      <c r="G778" s="77"/>
      <c r="H778" s="70">
        <f t="shared" si="417"/>
        <v>41.23</v>
      </c>
      <c r="I778" s="70">
        <f t="shared" si="417"/>
        <v>27.75</v>
      </c>
      <c r="J778" s="70">
        <f>H778+I778</f>
        <v>68.97999999999999</v>
      </c>
      <c r="K778" s="70">
        <v>0</v>
      </c>
      <c r="L778" s="76">
        <f>SUM(J778:K778)</f>
        <v>68.97999999999999</v>
      </c>
      <c r="N778" s="70">
        <v>41.23</v>
      </c>
      <c r="O778" s="70">
        <v>27.75</v>
      </c>
      <c r="P778" s="70">
        <f>SUM(N778:O778)</f>
        <v>68.97999999999999</v>
      </c>
      <c r="Q778" s="64"/>
      <c r="R778" s="70">
        <f t="shared" si="418"/>
        <v>41.23</v>
      </c>
      <c r="S778" s="70">
        <f t="shared" si="418"/>
        <v>27.76</v>
      </c>
      <c r="T778" s="70">
        <f>R778+S778</f>
        <v>68.989999999999995</v>
      </c>
      <c r="U778" s="70">
        <f>ROUND(Z778*$H$2,2)/100</f>
        <v>0</v>
      </c>
      <c r="V778" s="78">
        <f>SUM(T778:U778)</f>
        <v>68.989999999999995</v>
      </c>
      <c r="X778" s="70">
        <v>41.23</v>
      </c>
      <c r="Y778" s="70">
        <v>27.76</v>
      </c>
      <c r="Z778" s="70">
        <v>68.989999999999995</v>
      </c>
      <c r="AA778" s="79"/>
      <c r="AB778" s="80">
        <f t="shared" ref="AB778:AB841" si="419">P778-Z778</f>
        <v>-1.0000000000005116E-2</v>
      </c>
    </row>
    <row r="779" spans="1:28" ht="22.5" x14ac:dyDescent="0.25">
      <c r="A779" s="72" t="s">
        <v>16486</v>
      </c>
      <c r="B779" s="73" t="s">
        <v>21891</v>
      </c>
      <c r="C779" s="74" t="s">
        <v>15719</v>
      </c>
      <c r="D779" s="75">
        <v>0</v>
      </c>
      <c r="E779" s="70">
        <v>73.42</v>
      </c>
      <c r="F779" s="76">
        <f>ROUND(D779*E779,2)</f>
        <v>0</v>
      </c>
      <c r="G779" s="77"/>
      <c r="H779" s="70">
        <f t="shared" si="417"/>
        <v>37.57</v>
      </c>
      <c r="I779" s="70">
        <f t="shared" si="417"/>
        <v>35.85</v>
      </c>
      <c r="J779" s="70">
        <f>H779+I779</f>
        <v>73.42</v>
      </c>
      <c r="K779" s="70">
        <v>0</v>
      </c>
      <c r="L779" s="76">
        <f>SUM(J779:K779)</f>
        <v>73.42</v>
      </c>
      <c r="N779" s="70">
        <v>37.57</v>
      </c>
      <c r="O779" s="70">
        <v>35.85</v>
      </c>
      <c r="P779" s="70">
        <f>SUM(N779:O779)</f>
        <v>73.42</v>
      </c>
      <c r="Q779" s="64"/>
      <c r="R779" s="70">
        <f t="shared" si="418"/>
        <v>37.57</v>
      </c>
      <c r="S779" s="70">
        <f t="shared" si="418"/>
        <v>35.840000000000003</v>
      </c>
      <c r="T779" s="70">
        <f>R779+S779</f>
        <v>73.41</v>
      </c>
      <c r="U779" s="70">
        <f>ROUND(Z779*$H$2,2)/100</f>
        <v>0</v>
      </c>
      <c r="V779" s="78">
        <f>SUM(T779:U779)</f>
        <v>73.41</v>
      </c>
      <c r="X779" s="70">
        <v>37.57</v>
      </c>
      <c r="Y779" s="70">
        <v>35.840000000000003</v>
      </c>
      <c r="Z779" s="70">
        <v>73.41</v>
      </c>
      <c r="AA779" s="79"/>
      <c r="AB779" s="80">
        <f t="shared" si="419"/>
        <v>1.0000000000005116E-2</v>
      </c>
    </row>
    <row r="780" spans="1:28" x14ac:dyDescent="0.25">
      <c r="A780" s="72" t="s">
        <v>16487</v>
      </c>
      <c r="B780" s="73" t="s">
        <v>21892</v>
      </c>
      <c r="C780" s="74" t="s">
        <v>15719</v>
      </c>
      <c r="D780" s="75">
        <v>0</v>
      </c>
      <c r="E780" s="70">
        <v>87.5</v>
      </c>
      <c r="F780" s="76">
        <f>ROUND(D780*E780,2)</f>
        <v>0</v>
      </c>
      <c r="G780" s="77"/>
      <c r="H780" s="70">
        <f t="shared" si="417"/>
        <v>49.29</v>
      </c>
      <c r="I780" s="70">
        <f t="shared" si="417"/>
        <v>38.21</v>
      </c>
      <c r="J780" s="70">
        <f>H780+I780</f>
        <v>87.5</v>
      </c>
      <c r="K780" s="70">
        <v>0</v>
      </c>
      <c r="L780" s="76">
        <f>SUM(J780:K780)</f>
        <v>87.5</v>
      </c>
      <c r="N780" s="70">
        <v>49.29</v>
      </c>
      <c r="O780" s="70">
        <v>38.209999999999994</v>
      </c>
      <c r="P780" s="70">
        <f>SUM(N780:O780)</f>
        <v>87.5</v>
      </c>
      <c r="Q780" s="64"/>
      <c r="R780" s="70">
        <f t="shared" si="418"/>
        <v>49.29</v>
      </c>
      <c r="S780" s="70">
        <f t="shared" si="418"/>
        <v>38.21</v>
      </c>
      <c r="T780" s="70">
        <f>R780+S780</f>
        <v>87.5</v>
      </c>
      <c r="U780" s="70">
        <f>ROUND(Z780*$H$2,2)/100</f>
        <v>0</v>
      </c>
      <c r="V780" s="78">
        <f>SUM(T780:U780)</f>
        <v>87.5</v>
      </c>
      <c r="X780" s="70">
        <v>49.29</v>
      </c>
      <c r="Y780" s="70">
        <v>38.21</v>
      </c>
      <c r="Z780" s="70">
        <v>87.5</v>
      </c>
      <c r="AA780" s="79"/>
      <c r="AB780" s="80">
        <f t="shared" si="419"/>
        <v>0</v>
      </c>
    </row>
    <row r="781" spans="1:28" ht="22.5" x14ac:dyDescent="0.25">
      <c r="A781" s="66" t="s">
        <v>16488</v>
      </c>
      <c r="B781" s="67" t="s">
        <v>21893</v>
      </c>
      <c r="C781" s="68"/>
      <c r="D781" s="69"/>
      <c r="E781" s="70"/>
      <c r="F781" s="71"/>
      <c r="H781" s="70"/>
      <c r="I781" s="70"/>
      <c r="J781" s="70"/>
      <c r="K781" s="70"/>
      <c r="L781" s="76"/>
      <c r="N781" s="70"/>
      <c r="O781" s="70"/>
      <c r="P781" s="70"/>
      <c r="Q781" s="64"/>
      <c r="R781" s="70"/>
      <c r="S781" s="70"/>
      <c r="T781" s="70"/>
      <c r="U781" s="70"/>
      <c r="V781" s="78"/>
      <c r="X781" s="70"/>
      <c r="Y781" s="70"/>
      <c r="Z781" s="70"/>
      <c r="AA781" s="79"/>
      <c r="AB781" s="80">
        <f t="shared" si="419"/>
        <v>0</v>
      </c>
    </row>
    <row r="782" spans="1:28" ht="22.5" x14ac:dyDescent="0.25">
      <c r="A782" s="72" t="s">
        <v>16489</v>
      </c>
      <c r="B782" s="73" t="s">
        <v>21894</v>
      </c>
      <c r="C782" s="74" t="s">
        <v>15719</v>
      </c>
      <c r="D782" s="75">
        <v>0</v>
      </c>
      <c r="E782" s="70">
        <v>69.010000000000005</v>
      </c>
      <c r="F782" s="76">
        <f>ROUND(D782*E782,2)</f>
        <v>0</v>
      </c>
      <c r="G782" s="77"/>
      <c r="H782" s="70">
        <f t="shared" ref="H782:I785" si="420">ROUND(N782+(N782*$H$2/100),2)</f>
        <v>58.52</v>
      </c>
      <c r="I782" s="70">
        <f t="shared" si="420"/>
        <v>10.49</v>
      </c>
      <c r="J782" s="70">
        <f>H782+I782</f>
        <v>69.010000000000005</v>
      </c>
      <c r="K782" s="70">
        <v>0</v>
      </c>
      <c r="L782" s="76">
        <f>SUM(J782:K782)</f>
        <v>69.010000000000005</v>
      </c>
      <c r="N782" s="70">
        <v>58.519999999999996</v>
      </c>
      <c r="O782" s="70">
        <v>10.49</v>
      </c>
      <c r="P782" s="70">
        <f>SUM(N782:O782)</f>
        <v>69.009999999999991</v>
      </c>
      <c r="Q782" s="64"/>
      <c r="R782" s="70">
        <f t="shared" ref="R782:S785" si="421">X782</f>
        <v>58.52</v>
      </c>
      <c r="S782" s="70">
        <f t="shared" si="421"/>
        <v>10.49</v>
      </c>
      <c r="T782" s="70">
        <f>R782+S782</f>
        <v>69.010000000000005</v>
      </c>
      <c r="U782" s="70">
        <f>ROUND(Z782*$H$2,2)/100</f>
        <v>0</v>
      </c>
      <c r="V782" s="78">
        <f>SUM(T782:U782)</f>
        <v>69.010000000000005</v>
      </c>
      <c r="X782" s="70">
        <v>58.52</v>
      </c>
      <c r="Y782" s="70">
        <v>10.49</v>
      </c>
      <c r="Z782" s="70">
        <v>69.010000000000005</v>
      </c>
      <c r="AA782" s="79"/>
      <c r="AB782" s="80">
        <f t="shared" si="419"/>
        <v>0</v>
      </c>
    </row>
    <row r="783" spans="1:28" ht="22.5" x14ac:dyDescent="0.25">
      <c r="A783" s="72" t="s">
        <v>16490</v>
      </c>
      <c r="B783" s="73" t="s">
        <v>21895</v>
      </c>
      <c r="C783" s="74" t="s">
        <v>15719</v>
      </c>
      <c r="D783" s="75">
        <v>0</v>
      </c>
      <c r="E783" s="70">
        <v>81.39</v>
      </c>
      <c r="F783" s="76">
        <f>ROUND(D783*E783,2)</f>
        <v>0</v>
      </c>
      <c r="G783" s="77"/>
      <c r="H783" s="70">
        <f t="shared" si="420"/>
        <v>70.62</v>
      </c>
      <c r="I783" s="70">
        <f t="shared" si="420"/>
        <v>10.77</v>
      </c>
      <c r="J783" s="70">
        <f>H783+I783</f>
        <v>81.39</v>
      </c>
      <c r="K783" s="70">
        <v>0</v>
      </c>
      <c r="L783" s="76">
        <f>SUM(J783:K783)</f>
        <v>81.39</v>
      </c>
      <c r="N783" s="70">
        <v>70.61999999999999</v>
      </c>
      <c r="O783" s="70">
        <v>10.77</v>
      </c>
      <c r="P783" s="70">
        <f>SUM(N783:O783)</f>
        <v>81.389999999999986</v>
      </c>
      <c r="Q783" s="64"/>
      <c r="R783" s="70">
        <f t="shared" si="421"/>
        <v>70.62</v>
      </c>
      <c r="S783" s="70">
        <f t="shared" si="421"/>
        <v>10.77</v>
      </c>
      <c r="T783" s="70">
        <f>R783+S783</f>
        <v>81.39</v>
      </c>
      <c r="U783" s="70">
        <f>ROUND(Z783*$H$2,2)/100</f>
        <v>0</v>
      </c>
      <c r="V783" s="78">
        <f>SUM(T783:U783)</f>
        <v>81.39</v>
      </c>
      <c r="X783" s="70">
        <v>70.62</v>
      </c>
      <c r="Y783" s="70">
        <v>10.77</v>
      </c>
      <c r="Z783" s="70">
        <v>81.39</v>
      </c>
      <c r="AA783" s="79"/>
      <c r="AB783" s="80">
        <f t="shared" si="419"/>
        <v>0</v>
      </c>
    </row>
    <row r="784" spans="1:28" ht="22.5" x14ac:dyDescent="0.25">
      <c r="A784" s="72" t="s">
        <v>16491</v>
      </c>
      <c r="B784" s="73" t="s">
        <v>21896</v>
      </c>
      <c r="C784" s="74" t="s">
        <v>15719</v>
      </c>
      <c r="D784" s="75">
        <v>0</v>
      </c>
      <c r="E784" s="70">
        <v>97.18</v>
      </c>
      <c r="F784" s="76">
        <f>ROUND(D784*E784,2)</f>
        <v>0</v>
      </c>
      <c r="G784" s="77"/>
      <c r="H784" s="70">
        <f t="shared" si="420"/>
        <v>86.27</v>
      </c>
      <c r="I784" s="70">
        <f t="shared" si="420"/>
        <v>10.91</v>
      </c>
      <c r="J784" s="70">
        <f>H784+I784</f>
        <v>97.179999999999993</v>
      </c>
      <c r="K784" s="70">
        <v>0</v>
      </c>
      <c r="L784" s="76">
        <f>SUM(J784:K784)</f>
        <v>97.179999999999993</v>
      </c>
      <c r="N784" s="70">
        <v>86.27</v>
      </c>
      <c r="O784" s="70">
        <v>10.91</v>
      </c>
      <c r="P784" s="70">
        <f>SUM(N784:O784)</f>
        <v>97.179999999999993</v>
      </c>
      <c r="Q784" s="64"/>
      <c r="R784" s="70">
        <f t="shared" si="421"/>
        <v>86.27</v>
      </c>
      <c r="S784" s="70">
        <f t="shared" si="421"/>
        <v>10.91</v>
      </c>
      <c r="T784" s="70">
        <f>R784+S784</f>
        <v>97.179999999999993</v>
      </c>
      <c r="U784" s="70">
        <f>ROUND(Z784*$H$2,2)/100</f>
        <v>0</v>
      </c>
      <c r="V784" s="78">
        <f>SUM(T784:U784)</f>
        <v>97.179999999999993</v>
      </c>
      <c r="X784" s="70">
        <v>86.27</v>
      </c>
      <c r="Y784" s="70">
        <v>10.91</v>
      </c>
      <c r="Z784" s="70">
        <v>97.18</v>
      </c>
      <c r="AA784" s="79"/>
      <c r="AB784" s="80">
        <f t="shared" si="419"/>
        <v>0</v>
      </c>
    </row>
    <row r="785" spans="1:28" x14ac:dyDescent="0.25">
      <c r="A785" s="72" t="s">
        <v>16492</v>
      </c>
      <c r="B785" s="73" t="s">
        <v>21897</v>
      </c>
      <c r="C785" s="74" t="s">
        <v>15719</v>
      </c>
      <c r="D785" s="75">
        <v>0</v>
      </c>
      <c r="E785" s="70">
        <v>124.61</v>
      </c>
      <c r="F785" s="76">
        <f>ROUND(D785*E785,2)</f>
        <v>0</v>
      </c>
      <c r="G785" s="77"/>
      <c r="H785" s="70">
        <f t="shared" si="420"/>
        <v>113.28</v>
      </c>
      <c r="I785" s="70">
        <f t="shared" si="420"/>
        <v>11.33</v>
      </c>
      <c r="J785" s="70">
        <f>H785+I785</f>
        <v>124.61</v>
      </c>
      <c r="K785" s="70">
        <v>0</v>
      </c>
      <c r="L785" s="76">
        <f>SUM(J785:K785)</f>
        <v>124.61</v>
      </c>
      <c r="N785" s="70">
        <v>113.28</v>
      </c>
      <c r="O785" s="70">
        <v>11.33</v>
      </c>
      <c r="P785" s="70">
        <f>SUM(N785:O785)</f>
        <v>124.61</v>
      </c>
      <c r="Q785" s="64"/>
      <c r="R785" s="70">
        <f t="shared" si="421"/>
        <v>113.28</v>
      </c>
      <c r="S785" s="70">
        <f t="shared" si="421"/>
        <v>11.32</v>
      </c>
      <c r="T785" s="70">
        <f>R785+S785</f>
        <v>124.6</v>
      </c>
      <c r="U785" s="70">
        <f>ROUND(Z785*$H$2,2)/100</f>
        <v>0</v>
      </c>
      <c r="V785" s="78">
        <f>SUM(T785:U785)</f>
        <v>124.6</v>
      </c>
      <c r="X785" s="70">
        <v>113.28</v>
      </c>
      <c r="Y785" s="70">
        <v>11.32</v>
      </c>
      <c r="Z785" s="70">
        <v>124.6</v>
      </c>
      <c r="AA785" s="79"/>
      <c r="AB785" s="80">
        <f t="shared" si="419"/>
        <v>1.0000000000005116E-2</v>
      </c>
    </row>
    <row r="786" spans="1:28" x14ac:dyDescent="0.25">
      <c r="A786" s="66" t="s">
        <v>16493</v>
      </c>
      <c r="B786" s="67" t="s">
        <v>21898</v>
      </c>
      <c r="C786" s="68"/>
      <c r="D786" s="69"/>
      <c r="E786" s="70"/>
      <c r="F786" s="71"/>
      <c r="H786" s="70"/>
      <c r="I786" s="70"/>
      <c r="J786" s="70"/>
      <c r="K786" s="70"/>
      <c r="L786" s="76"/>
      <c r="N786" s="70"/>
      <c r="O786" s="70"/>
      <c r="P786" s="70"/>
      <c r="Q786" s="64"/>
      <c r="R786" s="70"/>
      <c r="S786" s="70"/>
      <c r="T786" s="70"/>
      <c r="U786" s="70"/>
      <c r="V786" s="78"/>
      <c r="X786" s="70"/>
      <c r="Y786" s="70"/>
      <c r="Z786" s="70"/>
      <c r="AA786" s="79"/>
      <c r="AB786" s="80">
        <f t="shared" si="419"/>
        <v>0</v>
      </c>
    </row>
    <row r="787" spans="1:28" x14ac:dyDescent="0.25">
      <c r="A787" s="72" t="s">
        <v>16494</v>
      </c>
      <c r="B787" s="73" t="s">
        <v>21899</v>
      </c>
      <c r="C787" s="74" t="s">
        <v>15679</v>
      </c>
      <c r="D787" s="75">
        <v>0</v>
      </c>
      <c r="E787" s="70">
        <v>1112.8499999999999</v>
      </c>
      <c r="F787" s="76">
        <f>ROUND(D787*E787,2)</f>
        <v>0</v>
      </c>
      <c r="G787" s="77"/>
      <c r="H787" s="70">
        <f>ROUND(N787+(N787*$H$2/100),2)</f>
        <v>540.72</v>
      </c>
      <c r="I787" s="70">
        <f>ROUND(O787+(O787*$H$2/100),2)</f>
        <v>572.13</v>
      </c>
      <c r="J787" s="70">
        <f>H787+I787</f>
        <v>1112.8499999999999</v>
      </c>
      <c r="K787" s="70">
        <v>0</v>
      </c>
      <c r="L787" s="76">
        <f>SUM(J787:K787)</f>
        <v>1112.8499999999999</v>
      </c>
      <c r="N787" s="70">
        <v>540.71999999999991</v>
      </c>
      <c r="O787" s="70">
        <v>572.13</v>
      </c>
      <c r="P787" s="70">
        <f>SUM(N787:O787)</f>
        <v>1112.8499999999999</v>
      </c>
      <c r="Q787" s="64"/>
      <c r="R787" s="70">
        <f>X787</f>
        <v>540.72</v>
      </c>
      <c r="S787" s="70">
        <f>Y787</f>
        <v>572.1</v>
      </c>
      <c r="T787" s="70">
        <f>R787+S787</f>
        <v>1112.8200000000002</v>
      </c>
      <c r="U787" s="70">
        <f>ROUND(Z787*$H$2,2)/100</f>
        <v>0</v>
      </c>
      <c r="V787" s="78">
        <f>SUM(T787:U787)</f>
        <v>1112.8200000000002</v>
      </c>
      <c r="X787" s="70">
        <v>540.72</v>
      </c>
      <c r="Y787" s="70">
        <v>572.1</v>
      </c>
      <c r="Z787" s="70">
        <v>1112.82</v>
      </c>
      <c r="AA787" s="79"/>
      <c r="AB787" s="80">
        <f t="shared" si="419"/>
        <v>2.9999999999972715E-2</v>
      </c>
    </row>
    <row r="788" spans="1:28" x14ac:dyDescent="0.25">
      <c r="A788" s="72" t="s">
        <v>16495</v>
      </c>
      <c r="B788" s="73" t="s">
        <v>21900</v>
      </c>
      <c r="C788" s="74" t="s">
        <v>15747</v>
      </c>
      <c r="D788" s="75">
        <v>0</v>
      </c>
      <c r="E788" s="70">
        <v>7.4999999999999991</v>
      </c>
      <c r="F788" s="76">
        <f>ROUND(D788*E788,2)</f>
        <v>0</v>
      </c>
      <c r="G788" s="77"/>
      <c r="H788" s="70">
        <f>ROUND(N788+(N788*$H$2/100),2)</f>
        <v>2.3199999999999998</v>
      </c>
      <c r="I788" s="70">
        <f>ROUND(O788+(O788*$H$2/100),2)</f>
        <v>5.18</v>
      </c>
      <c r="J788" s="70">
        <f>H788+I788</f>
        <v>7.5</v>
      </c>
      <c r="K788" s="70">
        <v>0</v>
      </c>
      <c r="L788" s="76">
        <f>SUM(J788:K788)</f>
        <v>7.5</v>
      </c>
      <c r="N788" s="70">
        <v>2.3199999999999998</v>
      </c>
      <c r="O788" s="70">
        <v>5.18</v>
      </c>
      <c r="P788" s="70">
        <f>SUM(N788:O788)</f>
        <v>7.5</v>
      </c>
      <c r="Q788" s="64"/>
      <c r="R788" s="70">
        <f>X788</f>
        <v>2.3199999999999998</v>
      </c>
      <c r="S788" s="70">
        <f>Y788</f>
        <v>5.17</v>
      </c>
      <c r="T788" s="70">
        <f>R788+S788</f>
        <v>7.49</v>
      </c>
      <c r="U788" s="70">
        <f>ROUND(Z788*$H$2,2)/100</f>
        <v>0</v>
      </c>
      <c r="V788" s="78">
        <f>SUM(T788:U788)</f>
        <v>7.49</v>
      </c>
      <c r="X788" s="70">
        <v>2.3199999999999998</v>
      </c>
      <c r="Y788" s="70">
        <v>5.17</v>
      </c>
      <c r="Z788" s="70">
        <v>7.49</v>
      </c>
      <c r="AA788" s="79"/>
      <c r="AB788" s="80">
        <f t="shared" si="419"/>
        <v>9.9999999999997868E-3</v>
      </c>
    </row>
    <row r="789" spans="1:28" ht="22.5" x14ac:dyDescent="0.25">
      <c r="A789" s="66" t="s">
        <v>16496</v>
      </c>
      <c r="B789" s="67" t="s">
        <v>21901</v>
      </c>
      <c r="C789" s="68"/>
      <c r="D789" s="69"/>
      <c r="E789" s="70"/>
      <c r="F789" s="71"/>
      <c r="H789" s="70"/>
      <c r="I789" s="70"/>
      <c r="J789" s="70"/>
      <c r="K789" s="70"/>
      <c r="L789" s="76"/>
      <c r="N789" s="70"/>
      <c r="O789" s="70"/>
      <c r="P789" s="70"/>
      <c r="Q789" s="64"/>
      <c r="R789" s="70"/>
      <c r="S789" s="70"/>
      <c r="T789" s="70"/>
      <c r="U789" s="70"/>
      <c r="V789" s="78"/>
      <c r="X789" s="70"/>
      <c r="Y789" s="70"/>
      <c r="Z789" s="70"/>
      <c r="AA789" s="79"/>
      <c r="AB789" s="80">
        <f t="shared" si="419"/>
        <v>0</v>
      </c>
    </row>
    <row r="790" spans="1:28" ht="22.5" x14ac:dyDescent="0.25">
      <c r="A790" s="72" t="s">
        <v>16497</v>
      </c>
      <c r="B790" s="73" t="s">
        <v>21902</v>
      </c>
      <c r="C790" s="74" t="s">
        <v>15719</v>
      </c>
      <c r="D790" s="75">
        <v>0</v>
      </c>
      <c r="E790" s="70">
        <v>147.62</v>
      </c>
      <c r="F790" s="76">
        <f>ROUND(D790*E790,2)</f>
        <v>0</v>
      </c>
      <c r="G790" s="77"/>
      <c r="H790" s="70">
        <f t="shared" ref="H790:I793" si="422">ROUND(N790+(N790*$H$2/100),2)</f>
        <v>102.45</v>
      </c>
      <c r="I790" s="70">
        <f t="shared" si="422"/>
        <v>45.17</v>
      </c>
      <c r="J790" s="70">
        <f>H790+I790</f>
        <v>147.62</v>
      </c>
      <c r="K790" s="70">
        <v>0</v>
      </c>
      <c r="L790" s="76">
        <f>SUM(J790:K790)</f>
        <v>147.62</v>
      </c>
      <c r="N790" s="70">
        <v>102.44999999999999</v>
      </c>
      <c r="O790" s="70">
        <v>45.17</v>
      </c>
      <c r="P790" s="70">
        <f>SUM(N790:O790)</f>
        <v>147.62</v>
      </c>
      <c r="Q790" s="64"/>
      <c r="R790" s="70">
        <f t="shared" ref="R790:S793" si="423">X790</f>
        <v>102.45</v>
      </c>
      <c r="S790" s="70">
        <f t="shared" si="423"/>
        <v>45.16</v>
      </c>
      <c r="T790" s="70">
        <f>R790+S790</f>
        <v>147.61000000000001</v>
      </c>
      <c r="U790" s="70">
        <f>ROUND(Z790*$H$2,2)/100</f>
        <v>0</v>
      </c>
      <c r="V790" s="78">
        <f>SUM(T790:U790)</f>
        <v>147.61000000000001</v>
      </c>
      <c r="X790" s="70">
        <v>102.45</v>
      </c>
      <c r="Y790" s="70">
        <v>45.16</v>
      </c>
      <c r="Z790" s="70">
        <v>147.61000000000001</v>
      </c>
      <c r="AA790" s="79"/>
      <c r="AB790" s="80">
        <f t="shared" si="419"/>
        <v>9.9999999999909051E-3</v>
      </c>
    </row>
    <row r="791" spans="1:28" ht="22.5" x14ac:dyDescent="0.25">
      <c r="A791" s="72" t="s">
        <v>16498</v>
      </c>
      <c r="B791" s="73" t="s">
        <v>21903</v>
      </c>
      <c r="C791" s="74" t="s">
        <v>15719</v>
      </c>
      <c r="D791" s="75">
        <v>0</v>
      </c>
      <c r="E791" s="70">
        <v>1213.76</v>
      </c>
      <c r="F791" s="76">
        <f>ROUND(D791*E791,2)</f>
        <v>0</v>
      </c>
      <c r="G791" s="77"/>
      <c r="H791" s="70">
        <f t="shared" si="422"/>
        <v>1091.26</v>
      </c>
      <c r="I791" s="70">
        <f t="shared" si="422"/>
        <v>122.5</v>
      </c>
      <c r="J791" s="70">
        <f>H791+I791</f>
        <v>1213.76</v>
      </c>
      <c r="K791" s="70">
        <v>0</v>
      </c>
      <c r="L791" s="76">
        <f>SUM(J791:K791)</f>
        <v>1213.76</v>
      </c>
      <c r="N791" s="70">
        <v>1091.26</v>
      </c>
      <c r="O791" s="70">
        <v>122.5</v>
      </c>
      <c r="P791" s="70">
        <f>SUM(N791:O791)</f>
        <v>1213.76</v>
      </c>
      <c r="Q791" s="64"/>
      <c r="R791" s="70">
        <f t="shared" si="423"/>
        <v>1091.26</v>
      </c>
      <c r="S791" s="70">
        <f t="shared" si="423"/>
        <v>122.48</v>
      </c>
      <c r="T791" s="70">
        <f>R791+S791</f>
        <v>1213.74</v>
      </c>
      <c r="U791" s="70">
        <f>ROUND(Z791*$H$2,2)/100</f>
        <v>0</v>
      </c>
      <c r="V791" s="78">
        <f>SUM(T791:U791)</f>
        <v>1213.74</v>
      </c>
      <c r="X791" s="70">
        <v>1091.26</v>
      </c>
      <c r="Y791" s="70">
        <v>122.48</v>
      </c>
      <c r="Z791" s="70">
        <v>1213.74</v>
      </c>
      <c r="AA791" s="79"/>
      <c r="AB791" s="80">
        <f t="shared" si="419"/>
        <v>1.999999999998181E-2</v>
      </c>
    </row>
    <row r="792" spans="1:28" x14ac:dyDescent="0.25">
      <c r="A792" s="72" t="s">
        <v>16499</v>
      </c>
      <c r="B792" s="73" t="s">
        <v>21904</v>
      </c>
      <c r="C792" s="74" t="s">
        <v>15719</v>
      </c>
      <c r="D792" s="75">
        <v>0</v>
      </c>
      <c r="E792" s="70">
        <v>198.68</v>
      </c>
      <c r="F792" s="76">
        <f>ROUND(D792*E792,2)</f>
        <v>0</v>
      </c>
      <c r="G792" s="103"/>
      <c r="H792" s="70">
        <f t="shared" si="422"/>
        <v>153.51</v>
      </c>
      <c r="I792" s="70">
        <f t="shared" si="422"/>
        <v>45.17</v>
      </c>
      <c r="J792" s="70">
        <f>H792+I792</f>
        <v>198.68</v>
      </c>
      <c r="K792" s="70">
        <v>0</v>
      </c>
      <c r="L792" s="76">
        <f>SUM(J792:K792)</f>
        <v>198.68</v>
      </c>
      <c r="N792" s="70">
        <v>153.51000000000002</v>
      </c>
      <c r="O792" s="70">
        <v>45.17</v>
      </c>
      <c r="P792" s="70">
        <f>SUM(N792:O792)</f>
        <v>198.68</v>
      </c>
      <c r="Q792" s="64"/>
      <c r="R792" s="70">
        <f t="shared" si="423"/>
        <v>153.51</v>
      </c>
      <c r="S792" s="70">
        <f t="shared" si="423"/>
        <v>45.16</v>
      </c>
      <c r="T792" s="70">
        <f>R792+S792</f>
        <v>198.67</v>
      </c>
      <c r="U792" s="70">
        <f>ROUND(Z792*$H$2,2)/100</f>
        <v>0</v>
      </c>
      <c r="V792" s="78">
        <f>SUM(T792:U792)</f>
        <v>198.67</v>
      </c>
      <c r="X792" s="70">
        <v>153.51</v>
      </c>
      <c r="Y792" s="70">
        <v>45.16</v>
      </c>
      <c r="Z792" s="70">
        <v>198.67</v>
      </c>
      <c r="AA792" s="79"/>
      <c r="AB792" s="80">
        <f t="shared" si="419"/>
        <v>1.0000000000019327E-2</v>
      </c>
    </row>
    <row r="793" spans="1:28" x14ac:dyDescent="0.25">
      <c r="A793" s="72" t="s">
        <v>16500</v>
      </c>
      <c r="B793" s="73" t="s">
        <v>21905</v>
      </c>
      <c r="C793" s="74" t="s">
        <v>15719</v>
      </c>
      <c r="D793" s="75">
        <v>0</v>
      </c>
      <c r="E793" s="70">
        <v>701.9</v>
      </c>
      <c r="F793" s="76">
        <f>ROUND(D793*E793,2)</f>
        <v>0</v>
      </c>
      <c r="G793" s="77"/>
      <c r="H793" s="70">
        <f t="shared" si="422"/>
        <v>620.55999999999995</v>
      </c>
      <c r="I793" s="70">
        <f t="shared" si="422"/>
        <v>81.34</v>
      </c>
      <c r="J793" s="70">
        <f>H793+I793</f>
        <v>701.9</v>
      </c>
      <c r="K793" s="70">
        <v>0</v>
      </c>
      <c r="L793" s="76">
        <f>SUM(J793:K793)</f>
        <v>701.9</v>
      </c>
      <c r="N793" s="70">
        <v>620.55999999999995</v>
      </c>
      <c r="O793" s="70">
        <v>81.34</v>
      </c>
      <c r="P793" s="70">
        <f>SUM(N793:O793)</f>
        <v>701.9</v>
      </c>
      <c r="Q793" s="64"/>
      <c r="R793" s="70">
        <f t="shared" si="423"/>
        <v>620.55999999999995</v>
      </c>
      <c r="S793" s="70">
        <f t="shared" si="423"/>
        <v>81.319999999999993</v>
      </c>
      <c r="T793" s="70">
        <f>R793+S793</f>
        <v>701.87999999999988</v>
      </c>
      <c r="U793" s="70">
        <f>ROUND(Z793*$H$2,2)/100</f>
        <v>0</v>
      </c>
      <c r="V793" s="78">
        <f>SUM(T793:U793)</f>
        <v>701.87999999999988</v>
      </c>
      <c r="X793" s="70">
        <v>620.55999999999995</v>
      </c>
      <c r="Y793" s="70">
        <v>81.319999999999993</v>
      </c>
      <c r="Z793" s="70">
        <v>701.88</v>
      </c>
      <c r="AA793" s="79"/>
      <c r="AB793" s="80">
        <f t="shared" si="419"/>
        <v>1.999999999998181E-2</v>
      </c>
    </row>
    <row r="794" spans="1:28" x14ac:dyDescent="0.25">
      <c r="A794" s="66" t="s">
        <v>16501</v>
      </c>
      <c r="B794" s="67" t="s">
        <v>21906</v>
      </c>
      <c r="C794" s="68"/>
      <c r="D794" s="69"/>
      <c r="E794" s="70"/>
      <c r="F794" s="71"/>
      <c r="H794" s="70"/>
      <c r="I794" s="70"/>
      <c r="J794" s="70"/>
      <c r="K794" s="70"/>
      <c r="L794" s="76"/>
      <c r="N794" s="70"/>
      <c r="O794" s="70"/>
      <c r="P794" s="70"/>
      <c r="Q794" s="64"/>
      <c r="R794" s="70"/>
      <c r="S794" s="70"/>
      <c r="T794" s="70"/>
      <c r="U794" s="70"/>
      <c r="V794" s="78"/>
      <c r="X794" s="70"/>
      <c r="Y794" s="70"/>
      <c r="Z794" s="70"/>
      <c r="AA794" s="79"/>
      <c r="AB794" s="80">
        <f t="shared" si="419"/>
        <v>0</v>
      </c>
    </row>
    <row r="795" spans="1:28" x14ac:dyDescent="0.25">
      <c r="A795" s="72" t="s">
        <v>16502</v>
      </c>
      <c r="B795" s="73" t="s">
        <v>21907</v>
      </c>
      <c r="C795" s="74" t="s">
        <v>15719</v>
      </c>
      <c r="D795" s="75">
        <v>0</v>
      </c>
      <c r="E795" s="70">
        <v>790.35</v>
      </c>
      <c r="F795" s="76">
        <f t="shared" ref="F795:F819" si="424">ROUND(D795*E795,2)</f>
        <v>0</v>
      </c>
      <c r="G795" s="77"/>
      <c r="H795" s="70">
        <f t="shared" ref="H795:I819" si="425">ROUND(N795+(N795*$H$2/100),2)</f>
        <v>737.68</v>
      </c>
      <c r="I795" s="70">
        <f t="shared" si="425"/>
        <v>52.67</v>
      </c>
      <c r="J795" s="70">
        <f t="shared" ref="J795:J819" si="426">H795+I795</f>
        <v>790.34999999999991</v>
      </c>
      <c r="K795" s="70">
        <v>0</v>
      </c>
      <c r="L795" s="76">
        <f t="shared" ref="L795:L819" si="427">SUM(J795:K795)</f>
        <v>790.34999999999991</v>
      </c>
      <c r="N795" s="70">
        <v>737.68</v>
      </c>
      <c r="O795" s="70">
        <v>52.67</v>
      </c>
      <c r="P795" s="70">
        <f t="shared" ref="P795:P819" si="428">SUM(N795:O795)</f>
        <v>790.34999999999991</v>
      </c>
      <c r="Q795" s="64"/>
      <c r="R795" s="70">
        <f t="shared" ref="R795:S819" si="429">X795</f>
        <v>737.68</v>
      </c>
      <c r="S795" s="70">
        <f t="shared" si="429"/>
        <v>52.68</v>
      </c>
      <c r="T795" s="70">
        <f t="shared" ref="T795:T819" si="430">R795+S795</f>
        <v>790.3599999999999</v>
      </c>
      <c r="U795" s="70">
        <f t="shared" ref="U795:U819" si="431">ROUND(Z795*$H$2,2)/100</f>
        <v>0</v>
      </c>
      <c r="V795" s="78">
        <f t="shared" ref="V795:V819" si="432">SUM(T795:U795)</f>
        <v>790.3599999999999</v>
      </c>
      <c r="X795" s="70">
        <v>737.68</v>
      </c>
      <c r="Y795" s="70">
        <v>52.68</v>
      </c>
      <c r="Z795" s="70">
        <v>790.36</v>
      </c>
      <c r="AA795" s="79"/>
      <c r="AB795" s="80">
        <f t="shared" si="419"/>
        <v>-1.0000000000104592E-2</v>
      </c>
    </row>
    <row r="796" spans="1:28" ht="33.75" x14ac:dyDescent="0.25">
      <c r="A796" s="72" t="s">
        <v>16503</v>
      </c>
      <c r="B796" s="73" t="s">
        <v>21908</v>
      </c>
      <c r="C796" s="74" t="s">
        <v>15719</v>
      </c>
      <c r="D796" s="75">
        <v>0</v>
      </c>
      <c r="E796" s="70">
        <v>178.07</v>
      </c>
      <c r="F796" s="76">
        <f t="shared" si="424"/>
        <v>0</v>
      </c>
      <c r="G796" s="77"/>
      <c r="H796" s="70">
        <f t="shared" si="425"/>
        <v>178.07</v>
      </c>
      <c r="I796" s="70">
        <f t="shared" si="425"/>
        <v>0</v>
      </c>
      <c r="J796" s="70">
        <f t="shared" si="426"/>
        <v>178.07</v>
      </c>
      <c r="K796" s="70">
        <v>0</v>
      </c>
      <c r="L796" s="76">
        <f t="shared" si="427"/>
        <v>178.07</v>
      </c>
      <c r="N796" s="70">
        <v>178.07</v>
      </c>
      <c r="O796" s="70">
        <v>0</v>
      </c>
      <c r="P796" s="70">
        <f t="shared" si="428"/>
        <v>178.07</v>
      </c>
      <c r="Q796" s="64"/>
      <c r="R796" s="70">
        <f t="shared" si="429"/>
        <v>178.07</v>
      </c>
      <c r="S796" s="70">
        <f t="shared" si="429"/>
        <v>0</v>
      </c>
      <c r="T796" s="70">
        <f t="shared" si="430"/>
        <v>178.07</v>
      </c>
      <c r="U796" s="70">
        <f t="shared" si="431"/>
        <v>0</v>
      </c>
      <c r="V796" s="78">
        <f t="shared" si="432"/>
        <v>178.07</v>
      </c>
      <c r="X796" s="70">
        <v>178.07</v>
      </c>
      <c r="Y796" s="70">
        <v>0</v>
      </c>
      <c r="Z796" s="70">
        <v>178.07</v>
      </c>
      <c r="AA796" s="79"/>
      <c r="AB796" s="80">
        <f t="shared" si="419"/>
        <v>0</v>
      </c>
    </row>
    <row r="797" spans="1:28" ht="22.5" x14ac:dyDescent="0.25">
      <c r="A797" s="72" t="s">
        <v>16504</v>
      </c>
      <c r="B797" s="73" t="s">
        <v>21909</v>
      </c>
      <c r="C797" s="74" t="s">
        <v>15719</v>
      </c>
      <c r="D797" s="75">
        <v>0</v>
      </c>
      <c r="E797" s="70">
        <v>493.02</v>
      </c>
      <c r="F797" s="76">
        <f t="shared" si="424"/>
        <v>0</v>
      </c>
      <c r="G797" s="77"/>
      <c r="H797" s="70">
        <f t="shared" si="425"/>
        <v>493.02</v>
      </c>
      <c r="I797" s="70">
        <f t="shared" si="425"/>
        <v>0</v>
      </c>
      <c r="J797" s="70">
        <f t="shared" si="426"/>
        <v>493.02</v>
      </c>
      <c r="K797" s="70">
        <v>0</v>
      </c>
      <c r="L797" s="76">
        <f t="shared" si="427"/>
        <v>493.02</v>
      </c>
      <c r="N797" s="70">
        <v>493.02</v>
      </c>
      <c r="O797" s="70">
        <v>0</v>
      </c>
      <c r="P797" s="70">
        <f t="shared" si="428"/>
        <v>493.02</v>
      </c>
      <c r="Q797" s="64"/>
      <c r="R797" s="70">
        <f t="shared" si="429"/>
        <v>493.02</v>
      </c>
      <c r="S797" s="70">
        <f t="shared" si="429"/>
        <v>0</v>
      </c>
      <c r="T797" s="70">
        <f t="shared" si="430"/>
        <v>493.02</v>
      </c>
      <c r="U797" s="70">
        <f t="shared" si="431"/>
        <v>0</v>
      </c>
      <c r="V797" s="78">
        <f t="shared" si="432"/>
        <v>493.02</v>
      </c>
      <c r="X797" s="70">
        <v>493.02</v>
      </c>
      <c r="Y797" s="70">
        <v>0</v>
      </c>
      <c r="Z797" s="70">
        <v>493.02</v>
      </c>
      <c r="AA797" s="79"/>
      <c r="AB797" s="80">
        <f t="shared" si="419"/>
        <v>0</v>
      </c>
    </row>
    <row r="798" spans="1:28" ht="22.5" x14ac:dyDescent="0.25">
      <c r="A798" s="72" t="s">
        <v>16505</v>
      </c>
      <c r="B798" s="73" t="s">
        <v>21910</v>
      </c>
      <c r="C798" s="74" t="s">
        <v>15719</v>
      </c>
      <c r="D798" s="75">
        <v>0</v>
      </c>
      <c r="E798" s="70">
        <v>925.88</v>
      </c>
      <c r="F798" s="76">
        <f t="shared" si="424"/>
        <v>0</v>
      </c>
      <c r="G798" s="77"/>
      <c r="H798" s="70">
        <f t="shared" si="425"/>
        <v>873.21</v>
      </c>
      <c r="I798" s="70">
        <f t="shared" si="425"/>
        <v>52.67</v>
      </c>
      <c r="J798" s="70">
        <f t="shared" si="426"/>
        <v>925.88</v>
      </c>
      <c r="K798" s="70">
        <v>0</v>
      </c>
      <c r="L798" s="76">
        <f t="shared" si="427"/>
        <v>925.88</v>
      </c>
      <c r="N798" s="70">
        <v>873.20999999999992</v>
      </c>
      <c r="O798" s="70">
        <v>52.67</v>
      </c>
      <c r="P798" s="70">
        <f t="shared" si="428"/>
        <v>925.87999999999988</v>
      </c>
      <c r="Q798" s="64"/>
      <c r="R798" s="70">
        <f t="shared" si="429"/>
        <v>873.21</v>
      </c>
      <c r="S798" s="70">
        <f t="shared" si="429"/>
        <v>52.68</v>
      </c>
      <c r="T798" s="70">
        <f t="shared" si="430"/>
        <v>925.89</v>
      </c>
      <c r="U798" s="70">
        <f t="shared" si="431"/>
        <v>0</v>
      </c>
      <c r="V798" s="78">
        <f t="shared" si="432"/>
        <v>925.89</v>
      </c>
      <c r="X798" s="70">
        <v>873.21</v>
      </c>
      <c r="Y798" s="70">
        <v>52.68</v>
      </c>
      <c r="Z798" s="70">
        <v>925.89</v>
      </c>
      <c r="AA798" s="79"/>
      <c r="AB798" s="80">
        <f t="shared" si="419"/>
        <v>-1.0000000000104592E-2</v>
      </c>
    </row>
    <row r="799" spans="1:28" ht="22.5" x14ac:dyDescent="0.25">
      <c r="A799" s="72" t="s">
        <v>16506</v>
      </c>
      <c r="B799" s="73" t="s">
        <v>21911</v>
      </c>
      <c r="C799" s="74" t="s">
        <v>15719</v>
      </c>
      <c r="D799" s="75">
        <v>0</v>
      </c>
      <c r="E799" s="70">
        <v>90.64</v>
      </c>
      <c r="F799" s="76">
        <f t="shared" si="424"/>
        <v>0</v>
      </c>
      <c r="G799" s="77"/>
      <c r="H799" s="70">
        <f t="shared" si="425"/>
        <v>90.64</v>
      </c>
      <c r="I799" s="70">
        <f t="shared" si="425"/>
        <v>0</v>
      </c>
      <c r="J799" s="70">
        <f t="shared" si="426"/>
        <v>90.64</v>
      </c>
      <c r="K799" s="70">
        <v>0</v>
      </c>
      <c r="L799" s="76">
        <f t="shared" si="427"/>
        <v>90.64</v>
      </c>
      <c r="N799" s="70">
        <v>90.64</v>
      </c>
      <c r="O799" s="70">
        <v>0</v>
      </c>
      <c r="P799" s="70">
        <f t="shared" si="428"/>
        <v>90.64</v>
      </c>
      <c r="Q799" s="64"/>
      <c r="R799" s="70">
        <f t="shared" si="429"/>
        <v>90.64</v>
      </c>
      <c r="S799" s="70">
        <f t="shared" si="429"/>
        <v>0</v>
      </c>
      <c r="T799" s="70">
        <f t="shared" si="430"/>
        <v>90.64</v>
      </c>
      <c r="U799" s="70">
        <f t="shared" si="431"/>
        <v>0</v>
      </c>
      <c r="V799" s="78">
        <f t="shared" si="432"/>
        <v>90.64</v>
      </c>
      <c r="X799" s="70">
        <v>90.64</v>
      </c>
      <c r="Y799" s="70">
        <v>0</v>
      </c>
      <c r="Z799" s="70">
        <v>90.64</v>
      </c>
      <c r="AA799" s="79"/>
      <c r="AB799" s="80">
        <f t="shared" si="419"/>
        <v>0</v>
      </c>
    </row>
    <row r="800" spans="1:28" ht="22.5" x14ac:dyDescent="0.25">
      <c r="A800" s="72" t="s">
        <v>16507</v>
      </c>
      <c r="B800" s="73" t="s">
        <v>21912</v>
      </c>
      <c r="C800" s="74" t="s">
        <v>15719</v>
      </c>
      <c r="D800" s="75">
        <v>0</v>
      </c>
      <c r="E800" s="70">
        <v>116.18</v>
      </c>
      <c r="F800" s="76">
        <f t="shared" si="424"/>
        <v>0</v>
      </c>
      <c r="G800" s="77"/>
      <c r="H800" s="70">
        <f t="shared" si="425"/>
        <v>116.18</v>
      </c>
      <c r="I800" s="70">
        <f t="shared" si="425"/>
        <v>0</v>
      </c>
      <c r="J800" s="70">
        <f t="shared" si="426"/>
        <v>116.18</v>
      </c>
      <c r="K800" s="70">
        <v>0</v>
      </c>
      <c r="L800" s="76">
        <f t="shared" si="427"/>
        <v>116.18</v>
      </c>
      <c r="N800" s="70">
        <v>116.18</v>
      </c>
      <c r="O800" s="70">
        <v>0</v>
      </c>
      <c r="P800" s="70">
        <f t="shared" si="428"/>
        <v>116.18</v>
      </c>
      <c r="Q800" s="64"/>
      <c r="R800" s="70">
        <f t="shared" si="429"/>
        <v>116.18</v>
      </c>
      <c r="S800" s="70">
        <f t="shared" si="429"/>
        <v>0</v>
      </c>
      <c r="T800" s="70">
        <f t="shared" si="430"/>
        <v>116.18</v>
      </c>
      <c r="U800" s="70">
        <f t="shared" si="431"/>
        <v>0</v>
      </c>
      <c r="V800" s="78">
        <f t="shared" si="432"/>
        <v>116.18</v>
      </c>
      <c r="X800" s="70">
        <v>116.18</v>
      </c>
      <c r="Y800" s="70">
        <v>0</v>
      </c>
      <c r="Z800" s="70">
        <v>116.18</v>
      </c>
      <c r="AA800" s="79"/>
      <c r="AB800" s="80">
        <f t="shared" si="419"/>
        <v>0</v>
      </c>
    </row>
    <row r="801" spans="1:28" ht="22.5" x14ac:dyDescent="0.25">
      <c r="A801" s="72" t="s">
        <v>16508</v>
      </c>
      <c r="B801" s="73" t="s">
        <v>21913</v>
      </c>
      <c r="C801" s="74" t="s">
        <v>15719</v>
      </c>
      <c r="D801" s="75">
        <v>0</v>
      </c>
      <c r="E801" s="70">
        <v>133.65</v>
      </c>
      <c r="F801" s="76">
        <f t="shared" si="424"/>
        <v>0</v>
      </c>
      <c r="G801" s="77"/>
      <c r="H801" s="70">
        <f t="shared" si="425"/>
        <v>133.65</v>
      </c>
      <c r="I801" s="70">
        <f t="shared" si="425"/>
        <v>0</v>
      </c>
      <c r="J801" s="70">
        <f t="shared" si="426"/>
        <v>133.65</v>
      </c>
      <c r="K801" s="70">
        <v>0</v>
      </c>
      <c r="L801" s="76">
        <f t="shared" si="427"/>
        <v>133.65</v>
      </c>
      <c r="N801" s="70">
        <v>133.65</v>
      </c>
      <c r="O801" s="70">
        <v>0</v>
      </c>
      <c r="P801" s="70">
        <f t="shared" si="428"/>
        <v>133.65</v>
      </c>
      <c r="Q801" s="64"/>
      <c r="R801" s="70">
        <f t="shared" si="429"/>
        <v>133.65</v>
      </c>
      <c r="S801" s="70">
        <f t="shared" si="429"/>
        <v>0</v>
      </c>
      <c r="T801" s="70">
        <f t="shared" si="430"/>
        <v>133.65</v>
      </c>
      <c r="U801" s="70">
        <f t="shared" si="431"/>
        <v>0</v>
      </c>
      <c r="V801" s="78">
        <f t="shared" si="432"/>
        <v>133.65</v>
      </c>
      <c r="X801" s="70">
        <v>133.65</v>
      </c>
      <c r="Y801" s="70">
        <v>0</v>
      </c>
      <c r="Z801" s="70">
        <v>133.65</v>
      </c>
      <c r="AA801" s="79"/>
      <c r="AB801" s="80">
        <f t="shared" si="419"/>
        <v>0</v>
      </c>
    </row>
    <row r="802" spans="1:28" ht="22.5" x14ac:dyDescent="0.25">
      <c r="A802" s="72" t="s">
        <v>16509</v>
      </c>
      <c r="B802" s="73" t="s">
        <v>21914</v>
      </c>
      <c r="C802" s="74" t="s">
        <v>15719</v>
      </c>
      <c r="D802" s="75">
        <v>0</v>
      </c>
      <c r="E802" s="70">
        <v>120.91</v>
      </c>
      <c r="F802" s="76">
        <f t="shared" si="424"/>
        <v>0</v>
      </c>
      <c r="G802" s="77"/>
      <c r="H802" s="70">
        <f t="shared" si="425"/>
        <v>120.91</v>
      </c>
      <c r="I802" s="70">
        <f t="shared" si="425"/>
        <v>0</v>
      </c>
      <c r="J802" s="70">
        <f t="shared" si="426"/>
        <v>120.91</v>
      </c>
      <c r="K802" s="70">
        <v>0</v>
      </c>
      <c r="L802" s="76">
        <f t="shared" si="427"/>
        <v>120.91</v>
      </c>
      <c r="N802" s="70">
        <v>120.91</v>
      </c>
      <c r="O802" s="70">
        <v>0</v>
      </c>
      <c r="P802" s="70">
        <f t="shared" si="428"/>
        <v>120.91</v>
      </c>
      <c r="Q802" s="64"/>
      <c r="R802" s="70">
        <f t="shared" si="429"/>
        <v>120.91</v>
      </c>
      <c r="S802" s="70">
        <f t="shared" si="429"/>
        <v>0</v>
      </c>
      <c r="T802" s="70">
        <f t="shared" si="430"/>
        <v>120.91</v>
      </c>
      <c r="U802" s="70">
        <f t="shared" si="431"/>
        <v>0</v>
      </c>
      <c r="V802" s="78">
        <f t="shared" si="432"/>
        <v>120.91</v>
      </c>
      <c r="X802" s="70">
        <v>120.91</v>
      </c>
      <c r="Y802" s="70">
        <v>0</v>
      </c>
      <c r="Z802" s="70">
        <v>120.91</v>
      </c>
      <c r="AA802" s="79"/>
      <c r="AB802" s="80">
        <f t="shared" si="419"/>
        <v>0</v>
      </c>
    </row>
    <row r="803" spans="1:28" ht="22.5" x14ac:dyDescent="0.25">
      <c r="A803" s="72" t="s">
        <v>16510</v>
      </c>
      <c r="B803" s="73" t="s">
        <v>21915</v>
      </c>
      <c r="C803" s="74" t="s">
        <v>15719</v>
      </c>
      <c r="D803" s="75">
        <v>0</v>
      </c>
      <c r="E803" s="70">
        <v>109.29</v>
      </c>
      <c r="F803" s="76">
        <f t="shared" si="424"/>
        <v>0</v>
      </c>
      <c r="G803" s="77"/>
      <c r="H803" s="70">
        <f t="shared" si="425"/>
        <v>109.29</v>
      </c>
      <c r="I803" s="70">
        <f t="shared" si="425"/>
        <v>0</v>
      </c>
      <c r="J803" s="70">
        <f t="shared" si="426"/>
        <v>109.29</v>
      </c>
      <c r="K803" s="70">
        <v>0</v>
      </c>
      <c r="L803" s="76">
        <f t="shared" si="427"/>
        <v>109.29</v>
      </c>
      <c r="N803" s="70">
        <v>109.29</v>
      </c>
      <c r="O803" s="70">
        <v>0</v>
      </c>
      <c r="P803" s="70">
        <f t="shared" si="428"/>
        <v>109.29</v>
      </c>
      <c r="Q803" s="64"/>
      <c r="R803" s="70">
        <f t="shared" si="429"/>
        <v>109.29</v>
      </c>
      <c r="S803" s="70">
        <f t="shared" si="429"/>
        <v>0</v>
      </c>
      <c r="T803" s="70">
        <f t="shared" si="430"/>
        <v>109.29</v>
      </c>
      <c r="U803" s="70">
        <f t="shared" si="431"/>
        <v>0</v>
      </c>
      <c r="V803" s="78">
        <f t="shared" si="432"/>
        <v>109.29</v>
      </c>
      <c r="X803" s="70">
        <v>109.29</v>
      </c>
      <c r="Y803" s="70">
        <v>0</v>
      </c>
      <c r="Z803" s="70">
        <v>109.29</v>
      </c>
      <c r="AA803" s="79"/>
      <c r="AB803" s="80">
        <f t="shared" si="419"/>
        <v>0</v>
      </c>
    </row>
    <row r="804" spans="1:28" ht="22.5" x14ac:dyDescent="0.25">
      <c r="A804" s="72" t="s">
        <v>16511</v>
      </c>
      <c r="B804" s="73" t="s">
        <v>21916</v>
      </c>
      <c r="C804" s="74" t="s">
        <v>15719</v>
      </c>
      <c r="D804" s="75">
        <v>0</v>
      </c>
      <c r="E804" s="70">
        <v>98.97</v>
      </c>
      <c r="F804" s="76">
        <f t="shared" si="424"/>
        <v>0</v>
      </c>
      <c r="G804" s="77"/>
      <c r="H804" s="70">
        <f t="shared" si="425"/>
        <v>98.97</v>
      </c>
      <c r="I804" s="70">
        <f t="shared" si="425"/>
        <v>0</v>
      </c>
      <c r="J804" s="70">
        <f t="shared" si="426"/>
        <v>98.97</v>
      </c>
      <c r="K804" s="70">
        <v>0</v>
      </c>
      <c r="L804" s="76">
        <f t="shared" si="427"/>
        <v>98.97</v>
      </c>
      <c r="N804" s="70">
        <v>98.97</v>
      </c>
      <c r="O804" s="70">
        <v>0</v>
      </c>
      <c r="P804" s="70">
        <f t="shared" si="428"/>
        <v>98.97</v>
      </c>
      <c r="Q804" s="64"/>
      <c r="R804" s="70">
        <f t="shared" si="429"/>
        <v>98.97</v>
      </c>
      <c r="S804" s="70">
        <f t="shared" si="429"/>
        <v>0</v>
      </c>
      <c r="T804" s="70">
        <f t="shared" si="430"/>
        <v>98.97</v>
      </c>
      <c r="U804" s="70">
        <f t="shared" si="431"/>
        <v>0</v>
      </c>
      <c r="V804" s="78">
        <f t="shared" si="432"/>
        <v>98.97</v>
      </c>
      <c r="X804" s="70">
        <v>98.97</v>
      </c>
      <c r="Y804" s="70">
        <v>0</v>
      </c>
      <c r="Z804" s="70">
        <v>98.97</v>
      </c>
      <c r="AA804" s="79"/>
      <c r="AB804" s="80">
        <f t="shared" si="419"/>
        <v>0</v>
      </c>
    </row>
    <row r="805" spans="1:28" ht="22.5" x14ac:dyDescent="0.25">
      <c r="A805" s="72" t="s">
        <v>16512</v>
      </c>
      <c r="B805" s="73" t="s">
        <v>21917</v>
      </c>
      <c r="C805" s="74" t="s">
        <v>15719</v>
      </c>
      <c r="D805" s="75">
        <v>0</v>
      </c>
      <c r="E805" s="70">
        <v>135.97999999999999</v>
      </c>
      <c r="F805" s="76">
        <f t="shared" si="424"/>
        <v>0</v>
      </c>
      <c r="G805" s="77"/>
      <c r="H805" s="70">
        <f t="shared" si="425"/>
        <v>135.97999999999999</v>
      </c>
      <c r="I805" s="70">
        <f t="shared" si="425"/>
        <v>0</v>
      </c>
      <c r="J805" s="70">
        <f t="shared" si="426"/>
        <v>135.97999999999999</v>
      </c>
      <c r="K805" s="70">
        <v>0</v>
      </c>
      <c r="L805" s="76">
        <f t="shared" si="427"/>
        <v>135.97999999999999</v>
      </c>
      <c r="N805" s="70">
        <v>135.97999999999999</v>
      </c>
      <c r="O805" s="70">
        <v>0</v>
      </c>
      <c r="P805" s="70">
        <f t="shared" si="428"/>
        <v>135.97999999999999</v>
      </c>
      <c r="Q805" s="64"/>
      <c r="R805" s="70">
        <f t="shared" si="429"/>
        <v>135.97999999999999</v>
      </c>
      <c r="S805" s="70">
        <f t="shared" si="429"/>
        <v>0</v>
      </c>
      <c r="T805" s="70">
        <f t="shared" si="430"/>
        <v>135.97999999999999</v>
      </c>
      <c r="U805" s="70">
        <f t="shared" si="431"/>
        <v>0</v>
      </c>
      <c r="V805" s="78">
        <f t="shared" si="432"/>
        <v>135.97999999999999</v>
      </c>
      <c r="X805" s="70">
        <v>135.97999999999999</v>
      </c>
      <c r="Y805" s="70">
        <v>0</v>
      </c>
      <c r="Z805" s="70">
        <v>135.97999999999999</v>
      </c>
      <c r="AA805" s="79"/>
      <c r="AB805" s="80">
        <f t="shared" si="419"/>
        <v>0</v>
      </c>
    </row>
    <row r="806" spans="1:28" ht="22.5" x14ac:dyDescent="0.25">
      <c r="A806" s="72" t="s">
        <v>16513</v>
      </c>
      <c r="B806" s="73" t="s">
        <v>21918</v>
      </c>
      <c r="C806" s="74" t="s">
        <v>15719</v>
      </c>
      <c r="D806" s="75">
        <v>0</v>
      </c>
      <c r="E806" s="70">
        <v>99.62</v>
      </c>
      <c r="F806" s="76">
        <f t="shared" si="424"/>
        <v>0</v>
      </c>
      <c r="G806" s="77"/>
      <c r="H806" s="70">
        <f t="shared" si="425"/>
        <v>99.62</v>
      </c>
      <c r="I806" s="70">
        <f t="shared" si="425"/>
        <v>0</v>
      </c>
      <c r="J806" s="70">
        <f t="shared" si="426"/>
        <v>99.62</v>
      </c>
      <c r="K806" s="70">
        <v>0</v>
      </c>
      <c r="L806" s="76">
        <f t="shared" si="427"/>
        <v>99.62</v>
      </c>
      <c r="N806" s="70">
        <v>99.62</v>
      </c>
      <c r="O806" s="70">
        <v>0</v>
      </c>
      <c r="P806" s="70">
        <f t="shared" si="428"/>
        <v>99.62</v>
      </c>
      <c r="Q806" s="64"/>
      <c r="R806" s="70">
        <f t="shared" si="429"/>
        <v>99.62</v>
      </c>
      <c r="S806" s="70">
        <f t="shared" si="429"/>
        <v>0</v>
      </c>
      <c r="T806" s="70">
        <f t="shared" si="430"/>
        <v>99.62</v>
      </c>
      <c r="U806" s="70">
        <f t="shared" si="431"/>
        <v>0</v>
      </c>
      <c r="V806" s="78">
        <f t="shared" si="432"/>
        <v>99.62</v>
      </c>
      <c r="X806" s="70">
        <v>99.62</v>
      </c>
      <c r="Y806" s="70">
        <v>0</v>
      </c>
      <c r="Z806" s="70">
        <v>99.62</v>
      </c>
      <c r="AA806" s="79"/>
      <c r="AB806" s="80">
        <f t="shared" si="419"/>
        <v>0</v>
      </c>
    </row>
    <row r="807" spans="1:28" ht="22.5" x14ac:dyDescent="0.25">
      <c r="A807" s="72" t="s">
        <v>16514</v>
      </c>
      <c r="B807" s="73" t="s">
        <v>21919</v>
      </c>
      <c r="C807" s="74" t="s">
        <v>15719</v>
      </c>
      <c r="D807" s="75">
        <v>0</v>
      </c>
      <c r="E807" s="70">
        <v>157.56</v>
      </c>
      <c r="F807" s="76">
        <f t="shared" si="424"/>
        <v>0</v>
      </c>
      <c r="G807" s="77"/>
      <c r="H807" s="70">
        <f t="shared" si="425"/>
        <v>157.56</v>
      </c>
      <c r="I807" s="70">
        <f t="shared" si="425"/>
        <v>0</v>
      </c>
      <c r="J807" s="70">
        <f t="shared" si="426"/>
        <v>157.56</v>
      </c>
      <c r="K807" s="70">
        <v>0</v>
      </c>
      <c r="L807" s="76">
        <f t="shared" si="427"/>
        <v>157.56</v>
      </c>
      <c r="N807" s="70">
        <v>157.56</v>
      </c>
      <c r="O807" s="70">
        <v>0</v>
      </c>
      <c r="P807" s="70">
        <f t="shared" si="428"/>
        <v>157.56</v>
      </c>
      <c r="Q807" s="64"/>
      <c r="R807" s="70">
        <f t="shared" si="429"/>
        <v>157.56</v>
      </c>
      <c r="S807" s="70">
        <f t="shared" si="429"/>
        <v>0</v>
      </c>
      <c r="T807" s="70">
        <f t="shared" si="430"/>
        <v>157.56</v>
      </c>
      <c r="U807" s="70">
        <f t="shared" si="431"/>
        <v>0</v>
      </c>
      <c r="V807" s="78">
        <f t="shared" si="432"/>
        <v>157.56</v>
      </c>
      <c r="X807" s="70">
        <v>157.56</v>
      </c>
      <c r="Y807" s="70">
        <v>0</v>
      </c>
      <c r="Z807" s="70">
        <v>157.56</v>
      </c>
      <c r="AA807" s="79"/>
      <c r="AB807" s="80">
        <f t="shared" si="419"/>
        <v>0</v>
      </c>
    </row>
    <row r="808" spans="1:28" ht="22.5" x14ac:dyDescent="0.25">
      <c r="A808" s="72" t="s">
        <v>16515</v>
      </c>
      <c r="B808" s="73" t="s">
        <v>21920</v>
      </c>
      <c r="C808" s="74" t="s">
        <v>15719</v>
      </c>
      <c r="D808" s="75">
        <v>0</v>
      </c>
      <c r="E808" s="70">
        <v>148.61000000000001</v>
      </c>
      <c r="F808" s="76">
        <f t="shared" si="424"/>
        <v>0</v>
      </c>
      <c r="G808" s="77"/>
      <c r="H808" s="70">
        <f t="shared" si="425"/>
        <v>148.61000000000001</v>
      </c>
      <c r="I808" s="70">
        <f t="shared" si="425"/>
        <v>0</v>
      </c>
      <c r="J808" s="70">
        <f t="shared" si="426"/>
        <v>148.61000000000001</v>
      </c>
      <c r="K808" s="70">
        <v>0</v>
      </c>
      <c r="L808" s="76">
        <f t="shared" si="427"/>
        <v>148.61000000000001</v>
      </c>
      <c r="N808" s="70">
        <v>148.61000000000001</v>
      </c>
      <c r="O808" s="70">
        <v>0</v>
      </c>
      <c r="P808" s="70">
        <f t="shared" si="428"/>
        <v>148.61000000000001</v>
      </c>
      <c r="Q808" s="64"/>
      <c r="R808" s="70">
        <f t="shared" si="429"/>
        <v>148.61000000000001</v>
      </c>
      <c r="S808" s="70">
        <f t="shared" si="429"/>
        <v>0</v>
      </c>
      <c r="T808" s="70">
        <f t="shared" si="430"/>
        <v>148.61000000000001</v>
      </c>
      <c r="U808" s="70">
        <f t="shared" si="431"/>
        <v>0</v>
      </c>
      <c r="V808" s="78">
        <f t="shared" si="432"/>
        <v>148.61000000000001</v>
      </c>
      <c r="X808" s="70">
        <v>148.61000000000001</v>
      </c>
      <c r="Y808" s="70">
        <v>0</v>
      </c>
      <c r="Z808" s="70">
        <v>148.61000000000001</v>
      </c>
      <c r="AA808" s="79"/>
      <c r="AB808" s="80">
        <f t="shared" si="419"/>
        <v>0</v>
      </c>
    </row>
    <row r="809" spans="1:28" ht="22.5" x14ac:dyDescent="0.25">
      <c r="A809" s="72" t="s">
        <v>16516</v>
      </c>
      <c r="B809" s="73" t="s">
        <v>21921</v>
      </c>
      <c r="C809" s="74" t="s">
        <v>15719</v>
      </c>
      <c r="D809" s="75">
        <v>0</v>
      </c>
      <c r="E809" s="70">
        <v>562.64</v>
      </c>
      <c r="F809" s="76">
        <f t="shared" si="424"/>
        <v>0</v>
      </c>
      <c r="G809" s="29"/>
      <c r="H809" s="70">
        <f t="shared" si="425"/>
        <v>562.64</v>
      </c>
      <c r="I809" s="70">
        <f t="shared" si="425"/>
        <v>0</v>
      </c>
      <c r="J809" s="70">
        <f t="shared" si="426"/>
        <v>562.64</v>
      </c>
      <c r="K809" s="70">
        <v>0</v>
      </c>
      <c r="L809" s="76">
        <f t="shared" si="427"/>
        <v>562.64</v>
      </c>
      <c r="N809" s="70">
        <v>562.64</v>
      </c>
      <c r="O809" s="70">
        <v>0</v>
      </c>
      <c r="P809" s="70">
        <f t="shared" si="428"/>
        <v>562.64</v>
      </c>
      <c r="Q809" s="64"/>
      <c r="R809" s="70">
        <f t="shared" si="429"/>
        <v>562.64</v>
      </c>
      <c r="S809" s="70">
        <f t="shared" si="429"/>
        <v>0</v>
      </c>
      <c r="T809" s="70">
        <f t="shared" si="430"/>
        <v>562.64</v>
      </c>
      <c r="U809" s="70">
        <f t="shared" si="431"/>
        <v>0</v>
      </c>
      <c r="V809" s="78">
        <f t="shared" si="432"/>
        <v>562.64</v>
      </c>
      <c r="X809" s="70">
        <v>562.64</v>
      </c>
      <c r="Y809" s="70">
        <v>0</v>
      </c>
      <c r="Z809" s="70">
        <v>562.64</v>
      </c>
      <c r="AA809" s="79"/>
      <c r="AB809" s="80">
        <f t="shared" si="419"/>
        <v>0</v>
      </c>
    </row>
    <row r="810" spans="1:28" s="83" customFormat="1" ht="22.5" x14ac:dyDescent="0.25">
      <c r="A810" s="72" t="s">
        <v>16517</v>
      </c>
      <c r="B810" s="73" t="s">
        <v>21922</v>
      </c>
      <c r="C810" s="74" t="s">
        <v>15719</v>
      </c>
      <c r="D810" s="75">
        <v>0</v>
      </c>
      <c r="E810" s="70">
        <v>483.6</v>
      </c>
      <c r="F810" s="76">
        <f t="shared" si="424"/>
        <v>0</v>
      </c>
      <c r="G810" s="29"/>
      <c r="H810" s="70">
        <f t="shared" si="425"/>
        <v>483.6</v>
      </c>
      <c r="I810" s="70">
        <f t="shared" si="425"/>
        <v>0</v>
      </c>
      <c r="J810" s="70">
        <f t="shared" si="426"/>
        <v>483.6</v>
      </c>
      <c r="K810" s="70">
        <v>0</v>
      </c>
      <c r="L810" s="76">
        <f t="shared" si="427"/>
        <v>483.6</v>
      </c>
      <c r="M810" s="34"/>
      <c r="N810" s="70">
        <v>483.6</v>
      </c>
      <c r="O810" s="70">
        <v>0</v>
      </c>
      <c r="P810" s="70">
        <f t="shared" si="428"/>
        <v>483.6</v>
      </c>
      <c r="Q810" s="64"/>
      <c r="R810" s="70">
        <f t="shared" si="429"/>
        <v>483.6</v>
      </c>
      <c r="S810" s="70">
        <f t="shared" si="429"/>
        <v>0</v>
      </c>
      <c r="T810" s="70">
        <f t="shared" si="430"/>
        <v>483.6</v>
      </c>
      <c r="U810" s="70">
        <f t="shared" si="431"/>
        <v>0</v>
      </c>
      <c r="V810" s="78">
        <f t="shared" si="432"/>
        <v>483.6</v>
      </c>
      <c r="W810" s="34"/>
      <c r="X810" s="70">
        <v>483.6</v>
      </c>
      <c r="Y810" s="70">
        <v>0</v>
      </c>
      <c r="Z810" s="70">
        <v>483.6</v>
      </c>
      <c r="AA810" s="79"/>
      <c r="AB810" s="80">
        <f t="shared" si="419"/>
        <v>0</v>
      </c>
    </row>
    <row r="811" spans="1:28" s="83" customFormat="1" ht="33.75" x14ac:dyDescent="0.25">
      <c r="A811" s="72" t="s">
        <v>16518</v>
      </c>
      <c r="B811" s="73" t="s">
        <v>21923</v>
      </c>
      <c r="C811" s="74" t="s">
        <v>15719</v>
      </c>
      <c r="D811" s="75">
        <v>0</v>
      </c>
      <c r="E811" s="70">
        <v>1379.47</v>
      </c>
      <c r="F811" s="76">
        <f t="shared" si="424"/>
        <v>0</v>
      </c>
      <c r="G811" s="29"/>
      <c r="H811" s="70">
        <f t="shared" si="425"/>
        <v>1379.47</v>
      </c>
      <c r="I811" s="70">
        <f t="shared" si="425"/>
        <v>0</v>
      </c>
      <c r="J811" s="70">
        <f t="shared" si="426"/>
        <v>1379.47</v>
      </c>
      <c r="K811" s="70">
        <v>0</v>
      </c>
      <c r="L811" s="76">
        <f t="shared" si="427"/>
        <v>1379.47</v>
      </c>
      <c r="M811" s="34"/>
      <c r="N811" s="70">
        <v>1379.47</v>
      </c>
      <c r="O811" s="70">
        <v>0</v>
      </c>
      <c r="P811" s="70">
        <f t="shared" si="428"/>
        <v>1379.47</v>
      </c>
      <c r="Q811" s="64"/>
      <c r="R811" s="70">
        <f t="shared" si="429"/>
        <v>1379.47</v>
      </c>
      <c r="S811" s="70">
        <f t="shared" si="429"/>
        <v>0</v>
      </c>
      <c r="T811" s="70">
        <f t="shared" si="430"/>
        <v>1379.47</v>
      </c>
      <c r="U811" s="70">
        <f t="shared" si="431"/>
        <v>0</v>
      </c>
      <c r="V811" s="78">
        <f t="shared" si="432"/>
        <v>1379.47</v>
      </c>
      <c r="W811" s="34"/>
      <c r="X811" s="70">
        <v>1379.47</v>
      </c>
      <c r="Y811" s="70">
        <v>0</v>
      </c>
      <c r="Z811" s="70">
        <v>1379.47</v>
      </c>
      <c r="AA811" s="79"/>
      <c r="AB811" s="80">
        <f t="shared" si="419"/>
        <v>0</v>
      </c>
    </row>
    <row r="812" spans="1:28" s="83" customFormat="1" x14ac:dyDescent="0.25">
      <c r="A812" s="72" t="s">
        <v>16519</v>
      </c>
      <c r="B812" s="73" t="s">
        <v>21924</v>
      </c>
      <c r="C812" s="74" t="s">
        <v>15692</v>
      </c>
      <c r="D812" s="75">
        <v>0</v>
      </c>
      <c r="E812" s="70">
        <v>1943.76</v>
      </c>
      <c r="F812" s="76">
        <f t="shared" si="424"/>
        <v>0</v>
      </c>
      <c r="G812" s="29"/>
      <c r="H812" s="70">
        <f t="shared" si="425"/>
        <v>1943.76</v>
      </c>
      <c r="I812" s="70">
        <f t="shared" si="425"/>
        <v>0</v>
      </c>
      <c r="J812" s="70">
        <f t="shared" si="426"/>
        <v>1943.76</v>
      </c>
      <c r="K812" s="70">
        <v>0</v>
      </c>
      <c r="L812" s="76">
        <f t="shared" si="427"/>
        <v>1943.76</v>
      </c>
      <c r="M812" s="34"/>
      <c r="N812" s="70">
        <v>1943.76</v>
      </c>
      <c r="O812" s="70">
        <v>0</v>
      </c>
      <c r="P812" s="70">
        <f t="shared" si="428"/>
        <v>1943.76</v>
      </c>
      <c r="Q812" s="64"/>
      <c r="R812" s="70">
        <f t="shared" si="429"/>
        <v>1943.76</v>
      </c>
      <c r="S812" s="70">
        <f t="shared" si="429"/>
        <v>0</v>
      </c>
      <c r="T812" s="70">
        <f t="shared" si="430"/>
        <v>1943.76</v>
      </c>
      <c r="U812" s="70">
        <f t="shared" si="431"/>
        <v>0</v>
      </c>
      <c r="V812" s="78">
        <f t="shared" si="432"/>
        <v>1943.76</v>
      </c>
      <c r="W812" s="34"/>
      <c r="X812" s="70">
        <v>1943.76</v>
      </c>
      <c r="Y812" s="70">
        <v>0</v>
      </c>
      <c r="Z812" s="70">
        <v>1943.76</v>
      </c>
      <c r="AA812" s="79"/>
      <c r="AB812" s="80">
        <f t="shared" si="419"/>
        <v>0</v>
      </c>
    </row>
    <row r="813" spans="1:28" s="83" customFormat="1" ht="22.5" x14ac:dyDescent="0.25">
      <c r="A813" s="72" t="s">
        <v>16520</v>
      </c>
      <c r="B813" s="73" t="s">
        <v>21925</v>
      </c>
      <c r="C813" s="74" t="s">
        <v>15719</v>
      </c>
      <c r="D813" s="75">
        <v>0</v>
      </c>
      <c r="E813" s="70">
        <v>238.84</v>
      </c>
      <c r="F813" s="76">
        <f t="shared" si="424"/>
        <v>0</v>
      </c>
      <c r="G813" s="77"/>
      <c r="H813" s="70">
        <f t="shared" si="425"/>
        <v>189.96</v>
      </c>
      <c r="I813" s="70">
        <f t="shared" si="425"/>
        <v>48.88</v>
      </c>
      <c r="J813" s="70">
        <f t="shared" si="426"/>
        <v>238.84</v>
      </c>
      <c r="K813" s="70">
        <v>0</v>
      </c>
      <c r="L813" s="76">
        <f t="shared" si="427"/>
        <v>238.84</v>
      </c>
      <c r="M813" s="34"/>
      <c r="N813" s="70">
        <v>189.96</v>
      </c>
      <c r="O813" s="70">
        <v>48.879999999999995</v>
      </c>
      <c r="P813" s="70">
        <f t="shared" si="428"/>
        <v>238.84</v>
      </c>
      <c r="Q813" s="64"/>
      <c r="R813" s="70">
        <f t="shared" si="429"/>
        <v>189.96</v>
      </c>
      <c r="S813" s="70">
        <f t="shared" si="429"/>
        <v>48.88</v>
      </c>
      <c r="T813" s="70">
        <f t="shared" si="430"/>
        <v>238.84</v>
      </c>
      <c r="U813" s="70">
        <f t="shared" si="431"/>
        <v>0</v>
      </c>
      <c r="V813" s="78">
        <f t="shared" si="432"/>
        <v>238.84</v>
      </c>
      <c r="W813" s="34"/>
      <c r="X813" s="70">
        <v>189.96</v>
      </c>
      <c r="Y813" s="70">
        <v>48.88</v>
      </c>
      <c r="Z813" s="70">
        <v>238.84</v>
      </c>
      <c r="AA813" s="79"/>
      <c r="AB813" s="80">
        <f t="shared" si="419"/>
        <v>0</v>
      </c>
    </row>
    <row r="814" spans="1:28" ht="22.5" x14ac:dyDescent="0.25">
      <c r="A814" s="72" t="s">
        <v>16521</v>
      </c>
      <c r="B814" s="73" t="s">
        <v>21926</v>
      </c>
      <c r="C814" s="74" t="s">
        <v>15719</v>
      </c>
      <c r="D814" s="75">
        <v>0</v>
      </c>
      <c r="E814" s="70">
        <v>185.05</v>
      </c>
      <c r="F814" s="76">
        <f t="shared" si="424"/>
        <v>0</v>
      </c>
      <c r="G814" s="77"/>
      <c r="H814" s="70">
        <f t="shared" si="425"/>
        <v>185.05</v>
      </c>
      <c r="I814" s="70">
        <f t="shared" si="425"/>
        <v>0</v>
      </c>
      <c r="J814" s="70">
        <f t="shared" si="426"/>
        <v>185.05</v>
      </c>
      <c r="K814" s="70">
        <v>0</v>
      </c>
      <c r="L814" s="76">
        <f t="shared" si="427"/>
        <v>185.05</v>
      </c>
      <c r="N814" s="70">
        <v>185.05</v>
      </c>
      <c r="O814" s="70">
        <v>0</v>
      </c>
      <c r="P814" s="70">
        <f t="shared" si="428"/>
        <v>185.05</v>
      </c>
      <c r="Q814" s="64"/>
      <c r="R814" s="70">
        <f t="shared" si="429"/>
        <v>185.05</v>
      </c>
      <c r="S814" s="70">
        <f t="shared" si="429"/>
        <v>0</v>
      </c>
      <c r="T814" s="70">
        <f t="shared" si="430"/>
        <v>185.05</v>
      </c>
      <c r="U814" s="70">
        <f t="shared" si="431"/>
        <v>0</v>
      </c>
      <c r="V814" s="78">
        <f t="shared" si="432"/>
        <v>185.05</v>
      </c>
      <c r="X814" s="70">
        <v>185.05</v>
      </c>
      <c r="Y814" s="70">
        <v>0</v>
      </c>
      <c r="Z814" s="70">
        <v>185.05</v>
      </c>
      <c r="AA814" s="79"/>
      <c r="AB814" s="80">
        <f t="shared" si="419"/>
        <v>0</v>
      </c>
    </row>
    <row r="815" spans="1:28" ht="22.5" x14ac:dyDescent="0.25">
      <c r="A815" s="72" t="s">
        <v>16522</v>
      </c>
      <c r="B815" s="73" t="s">
        <v>21927</v>
      </c>
      <c r="C815" s="74" t="s">
        <v>15719</v>
      </c>
      <c r="D815" s="75">
        <v>0</v>
      </c>
      <c r="E815" s="70">
        <v>160.97</v>
      </c>
      <c r="F815" s="76">
        <f t="shared" si="424"/>
        <v>0</v>
      </c>
      <c r="G815" s="77"/>
      <c r="H815" s="70">
        <f t="shared" si="425"/>
        <v>160.97</v>
      </c>
      <c r="I815" s="70">
        <f t="shared" si="425"/>
        <v>0</v>
      </c>
      <c r="J815" s="70">
        <f t="shared" si="426"/>
        <v>160.97</v>
      </c>
      <c r="K815" s="70">
        <v>0</v>
      </c>
      <c r="L815" s="76">
        <f t="shared" si="427"/>
        <v>160.97</v>
      </c>
      <c r="N815" s="70">
        <v>160.97</v>
      </c>
      <c r="O815" s="70">
        <v>0</v>
      </c>
      <c r="P815" s="70">
        <f t="shared" si="428"/>
        <v>160.97</v>
      </c>
      <c r="Q815" s="64"/>
      <c r="R815" s="70">
        <f t="shared" si="429"/>
        <v>160.97</v>
      </c>
      <c r="S815" s="70">
        <f t="shared" si="429"/>
        <v>0</v>
      </c>
      <c r="T815" s="70">
        <f t="shared" si="430"/>
        <v>160.97</v>
      </c>
      <c r="U815" s="70">
        <f t="shared" si="431"/>
        <v>0</v>
      </c>
      <c r="V815" s="78">
        <f t="shared" si="432"/>
        <v>160.97</v>
      </c>
      <c r="X815" s="70">
        <v>160.97</v>
      </c>
      <c r="Y815" s="70">
        <v>0</v>
      </c>
      <c r="Z815" s="70">
        <v>160.97</v>
      </c>
      <c r="AA815" s="79"/>
      <c r="AB815" s="80">
        <f t="shared" si="419"/>
        <v>0</v>
      </c>
    </row>
    <row r="816" spans="1:28" ht="22.5" x14ac:dyDescent="0.25">
      <c r="A816" s="72" t="s">
        <v>16523</v>
      </c>
      <c r="B816" s="73" t="s">
        <v>21928</v>
      </c>
      <c r="C816" s="74" t="s">
        <v>15719</v>
      </c>
      <c r="D816" s="75">
        <v>0</v>
      </c>
      <c r="E816" s="70">
        <v>165.9</v>
      </c>
      <c r="F816" s="76">
        <f t="shared" si="424"/>
        <v>0</v>
      </c>
      <c r="G816" s="77"/>
      <c r="H816" s="70">
        <f t="shared" si="425"/>
        <v>165.9</v>
      </c>
      <c r="I816" s="70">
        <f t="shared" si="425"/>
        <v>0</v>
      </c>
      <c r="J816" s="70">
        <f t="shared" si="426"/>
        <v>165.9</v>
      </c>
      <c r="K816" s="70">
        <v>0</v>
      </c>
      <c r="L816" s="76">
        <f t="shared" si="427"/>
        <v>165.9</v>
      </c>
      <c r="N816" s="70">
        <v>165.9</v>
      </c>
      <c r="O816" s="70">
        <v>0</v>
      </c>
      <c r="P816" s="70">
        <f t="shared" si="428"/>
        <v>165.9</v>
      </c>
      <c r="Q816" s="64"/>
      <c r="R816" s="70">
        <f t="shared" si="429"/>
        <v>165.9</v>
      </c>
      <c r="S816" s="70">
        <f t="shared" si="429"/>
        <v>0</v>
      </c>
      <c r="T816" s="70">
        <f t="shared" si="430"/>
        <v>165.9</v>
      </c>
      <c r="U816" s="70">
        <f t="shared" si="431"/>
        <v>0</v>
      </c>
      <c r="V816" s="78">
        <f t="shared" si="432"/>
        <v>165.9</v>
      </c>
      <c r="X816" s="70">
        <v>165.9</v>
      </c>
      <c r="Y816" s="70">
        <v>0</v>
      </c>
      <c r="Z816" s="70">
        <v>165.9</v>
      </c>
      <c r="AA816" s="79"/>
      <c r="AB816" s="80">
        <f t="shared" si="419"/>
        <v>0</v>
      </c>
    </row>
    <row r="817" spans="1:28" ht="22.5" x14ac:dyDescent="0.25">
      <c r="A817" s="72" t="s">
        <v>16524</v>
      </c>
      <c r="B817" s="73" t="s">
        <v>21929</v>
      </c>
      <c r="C817" s="74" t="s">
        <v>15719</v>
      </c>
      <c r="D817" s="75">
        <v>0</v>
      </c>
      <c r="E817" s="70">
        <v>177.51</v>
      </c>
      <c r="F817" s="76">
        <f t="shared" si="424"/>
        <v>0</v>
      </c>
      <c r="G817" s="77"/>
      <c r="H817" s="70">
        <f t="shared" si="425"/>
        <v>177.51</v>
      </c>
      <c r="I817" s="70">
        <f t="shared" si="425"/>
        <v>0</v>
      </c>
      <c r="J817" s="70">
        <f t="shared" si="426"/>
        <v>177.51</v>
      </c>
      <c r="K817" s="70">
        <v>0</v>
      </c>
      <c r="L817" s="76">
        <f t="shared" si="427"/>
        <v>177.51</v>
      </c>
      <c r="N817" s="70">
        <v>177.51</v>
      </c>
      <c r="O817" s="70">
        <v>0</v>
      </c>
      <c r="P817" s="70">
        <f t="shared" si="428"/>
        <v>177.51</v>
      </c>
      <c r="Q817" s="64"/>
      <c r="R817" s="70">
        <f t="shared" si="429"/>
        <v>177.51</v>
      </c>
      <c r="S817" s="70">
        <f t="shared" si="429"/>
        <v>0</v>
      </c>
      <c r="T817" s="70">
        <f t="shared" si="430"/>
        <v>177.51</v>
      </c>
      <c r="U817" s="70">
        <f t="shared" si="431"/>
        <v>0</v>
      </c>
      <c r="V817" s="78">
        <f t="shared" si="432"/>
        <v>177.51</v>
      </c>
      <c r="X817" s="70">
        <v>177.51</v>
      </c>
      <c r="Y817" s="70">
        <v>0</v>
      </c>
      <c r="Z817" s="70">
        <v>177.51</v>
      </c>
      <c r="AA817" s="79"/>
      <c r="AB817" s="80">
        <f t="shared" si="419"/>
        <v>0</v>
      </c>
    </row>
    <row r="818" spans="1:28" ht="22.5" x14ac:dyDescent="0.25">
      <c r="A818" s="72" t="s">
        <v>16525</v>
      </c>
      <c r="B818" s="73" t="s">
        <v>21930</v>
      </c>
      <c r="C818" s="74" t="s">
        <v>15719</v>
      </c>
      <c r="D818" s="75">
        <v>0</v>
      </c>
      <c r="E818" s="70">
        <v>194.28</v>
      </c>
      <c r="F818" s="76">
        <f t="shared" si="424"/>
        <v>0</v>
      </c>
      <c r="G818" s="77"/>
      <c r="H818" s="70">
        <f t="shared" si="425"/>
        <v>194.28</v>
      </c>
      <c r="I818" s="70">
        <f t="shared" si="425"/>
        <v>0</v>
      </c>
      <c r="J818" s="70">
        <f t="shared" si="426"/>
        <v>194.28</v>
      </c>
      <c r="K818" s="70">
        <v>0</v>
      </c>
      <c r="L818" s="76">
        <f t="shared" si="427"/>
        <v>194.28</v>
      </c>
      <c r="N818" s="70">
        <v>194.28</v>
      </c>
      <c r="O818" s="70">
        <v>0</v>
      </c>
      <c r="P818" s="70">
        <f t="shared" si="428"/>
        <v>194.28</v>
      </c>
      <c r="Q818" s="64"/>
      <c r="R818" s="70">
        <f t="shared" si="429"/>
        <v>194.28</v>
      </c>
      <c r="S818" s="70">
        <f t="shared" si="429"/>
        <v>0</v>
      </c>
      <c r="T818" s="70">
        <f t="shared" si="430"/>
        <v>194.28</v>
      </c>
      <c r="U818" s="70">
        <f t="shared" si="431"/>
        <v>0</v>
      </c>
      <c r="V818" s="78">
        <f t="shared" si="432"/>
        <v>194.28</v>
      </c>
      <c r="X818" s="70">
        <v>194.28</v>
      </c>
      <c r="Y818" s="70">
        <v>0</v>
      </c>
      <c r="Z818" s="70">
        <v>194.28</v>
      </c>
      <c r="AA818" s="79"/>
      <c r="AB818" s="80">
        <f t="shared" si="419"/>
        <v>0</v>
      </c>
    </row>
    <row r="819" spans="1:28" x14ac:dyDescent="0.25">
      <c r="A819" s="72" t="s">
        <v>16526</v>
      </c>
      <c r="B819" s="73" t="s">
        <v>21931</v>
      </c>
      <c r="C819" s="74" t="s">
        <v>15719</v>
      </c>
      <c r="D819" s="75">
        <v>0</v>
      </c>
      <c r="E819" s="70">
        <v>175.71</v>
      </c>
      <c r="F819" s="76">
        <f t="shared" si="424"/>
        <v>0</v>
      </c>
      <c r="G819" s="77"/>
      <c r="H819" s="70">
        <f t="shared" si="425"/>
        <v>175.71</v>
      </c>
      <c r="I819" s="70">
        <f t="shared" si="425"/>
        <v>0</v>
      </c>
      <c r="J819" s="70">
        <f t="shared" si="426"/>
        <v>175.71</v>
      </c>
      <c r="K819" s="70">
        <v>0</v>
      </c>
      <c r="L819" s="76">
        <f t="shared" si="427"/>
        <v>175.71</v>
      </c>
      <c r="N819" s="70">
        <v>175.71</v>
      </c>
      <c r="O819" s="70">
        <v>0</v>
      </c>
      <c r="P819" s="70">
        <f t="shared" si="428"/>
        <v>175.71</v>
      </c>
      <c r="Q819" s="64"/>
      <c r="R819" s="70">
        <f t="shared" si="429"/>
        <v>175.71</v>
      </c>
      <c r="S819" s="70">
        <f t="shared" si="429"/>
        <v>0</v>
      </c>
      <c r="T819" s="70">
        <f t="shared" si="430"/>
        <v>175.71</v>
      </c>
      <c r="U819" s="70">
        <f t="shared" si="431"/>
        <v>0</v>
      </c>
      <c r="V819" s="78">
        <f t="shared" si="432"/>
        <v>175.71</v>
      </c>
      <c r="X819" s="70">
        <v>175.71</v>
      </c>
      <c r="Y819" s="70">
        <v>0</v>
      </c>
      <c r="Z819" s="70">
        <v>175.71</v>
      </c>
      <c r="AA819" s="79"/>
      <c r="AB819" s="80">
        <f t="shared" si="419"/>
        <v>0</v>
      </c>
    </row>
    <row r="820" spans="1:28" x14ac:dyDescent="0.25">
      <c r="A820" s="66" t="s">
        <v>16527</v>
      </c>
      <c r="B820" s="67" t="s">
        <v>21932</v>
      </c>
      <c r="C820" s="68"/>
      <c r="D820" s="104"/>
      <c r="E820" s="105"/>
      <c r="F820" s="106"/>
      <c r="G820" s="107"/>
      <c r="H820" s="70"/>
      <c r="I820" s="70"/>
      <c r="J820" s="70"/>
      <c r="K820" s="70"/>
      <c r="L820" s="76"/>
      <c r="M820" s="43"/>
      <c r="N820" s="70"/>
      <c r="O820" s="70"/>
      <c r="P820" s="70"/>
      <c r="Q820" s="64"/>
      <c r="R820" s="70"/>
      <c r="S820" s="70"/>
      <c r="T820" s="70"/>
      <c r="U820" s="70"/>
      <c r="V820" s="78"/>
      <c r="W820" s="43"/>
      <c r="X820" s="70"/>
      <c r="Y820" s="70"/>
      <c r="Z820" s="70"/>
      <c r="AA820" s="79"/>
      <c r="AB820" s="80">
        <f t="shared" si="419"/>
        <v>0</v>
      </c>
    </row>
    <row r="821" spans="1:28" x14ac:dyDescent="0.25">
      <c r="A821" s="72" t="s">
        <v>16528</v>
      </c>
      <c r="B821" s="73" t="s">
        <v>21933</v>
      </c>
      <c r="C821" s="74" t="s">
        <v>15719</v>
      </c>
      <c r="D821" s="75">
        <v>0</v>
      </c>
      <c r="E821" s="70">
        <v>148.66999999999999</v>
      </c>
      <c r="F821" s="76">
        <f>ROUND(D821*E821,2)</f>
        <v>0</v>
      </c>
      <c r="G821" s="29"/>
      <c r="H821" s="70">
        <f>ROUND(N821+(N821*$H$2/100),2)</f>
        <v>61.12</v>
      </c>
      <c r="I821" s="70">
        <f>ROUND(O821+(O821*$H$2/100),2)</f>
        <v>87.55</v>
      </c>
      <c r="J821" s="70">
        <f>H821+I821</f>
        <v>148.66999999999999</v>
      </c>
      <c r="K821" s="70">
        <v>0</v>
      </c>
      <c r="L821" s="76">
        <f>SUM(J821:K821)</f>
        <v>148.66999999999999</v>
      </c>
      <c r="N821" s="70">
        <v>61.120000000000005</v>
      </c>
      <c r="O821" s="70">
        <v>87.55</v>
      </c>
      <c r="P821" s="70">
        <f>SUM(N821:O821)</f>
        <v>148.67000000000002</v>
      </c>
      <c r="Q821" s="64"/>
      <c r="R821" s="70">
        <f>X821</f>
        <v>61.12</v>
      </c>
      <c r="S821" s="70">
        <f>Y821</f>
        <v>87.54</v>
      </c>
      <c r="T821" s="70">
        <f>R821+S821</f>
        <v>148.66</v>
      </c>
      <c r="U821" s="70">
        <f>ROUND(Z821*$H$2,2)/100</f>
        <v>0</v>
      </c>
      <c r="V821" s="78">
        <f>SUM(T821:U821)</f>
        <v>148.66</v>
      </c>
      <c r="X821" s="70">
        <v>61.12</v>
      </c>
      <c r="Y821" s="70">
        <v>87.54</v>
      </c>
      <c r="Z821" s="70">
        <v>148.66</v>
      </c>
      <c r="AA821" s="79"/>
      <c r="AB821" s="80">
        <f t="shared" si="419"/>
        <v>1.0000000000019327E-2</v>
      </c>
    </row>
    <row r="822" spans="1:28" ht="22.5" x14ac:dyDescent="0.25">
      <c r="A822" s="66" t="s">
        <v>16529</v>
      </c>
      <c r="B822" s="67" t="s">
        <v>21934</v>
      </c>
      <c r="C822" s="68"/>
      <c r="D822" s="69"/>
      <c r="E822" s="70"/>
      <c r="F822" s="71"/>
      <c r="H822" s="70"/>
      <c r="I822" s="70"/>
      <c r="J822" s="70"/>
      <c r="K822" s="70"/>
      <c r="L822" s="76"/>
      <c r="N822" s="70"/>
      <c r="O822" s="70"/>
      <c r="P822" s="70"/>
      <c r="Q822" s="64"/>
      <c r="R822" s="70"/>
      <c r="S822" s="70"/>
      <c r="T822" s="70"/>
      <c r="U822" s="70"/>
      <c r="V822" s="78"/>
      <c r="X822" s="70"/>
      <c r="Y822" s="70"/>
      <c r="Z822" s="70"/>
      <c r="AA822" s="79"/>
      <c r="AB822" s="80">
        <f t="shared" si="419"/>
        <v>0</v>
      </c>
    </row>
    <row r="823" spans="1:28" ht="22.5" x14ac:dyDescent="0.25">
      <c r="A823" s="72" t="s">
        <v>16530</v>
      </c>
      <c r="B823" s="73" t="s">
        <v>21935</v>
      </c>
      <c r="C823" s="74" t="s">
        <v>15719</v>
      </c>
      <c r="D823" s="75">
        <v>0</v>
      </c>
      <c r="E823" s="70">
        <v>30.25</v>
      </c>
      <c r="F823" s="76">
        <f t="shared" ref="F823:F828" si="433">ROUND(D823*E823,2)</f>
        <v>0</v>
      </c>
      <c r="G823" s="77"/>
      <c r="H823" s="70">
        <f t="shared" ref="H823:I828" si="434">ROUND(N823+(N823*$H$2/100),2)</f>
        <v>0</v>
      </c>
      <c r="I823" s="70">
        <f t="shared" si="434"/>
        <v>30.25</v>
      </c>
      <c r="J823" s="70">
        <f t="shared" ref="J823:J828" si="435">H823+I823</f>
        <v>30.25</v>
      </c>
      <c r="K823" s="70">
        <v>0</v>
      </c>
      <c r="L823" s="76">
        <f t="shared" ref="L823:L828" si="436">SUM(J823:K823)</f>
        <v>30.25</v>
      </c>
      <c r="N823" s="70">
        <v>0</v>
      </c>
      <c r="O823" s="70">
        <v>30.25</v>
      </c>
      <c r="P823" s="70">
        <f t="shared" ref="P823:P828" si="437">SUM(N823:O823)</f>
        <v>30.25</v>
      </c>
      <c r="Q823" s="64"/>
      <c r="R823" s="70">
        <f t="shared" ref="R823:S828" si="438">X823</f>
        <v>0</v>
      </c>
      <c r="S823" s="70">
        <f t="shared" si="438"/>
        <v>30.25</v>
      </c>
      <c r="T823" s="70">
        <f t="shared" ref="T823:T828" si="439">R823+S823</f>
        <v>30.25</v>
      </c>
      <c r="U823" s="70">
        <f t="shared" ref="U823:U828" si="440">ROUND(Z823*$H$2,2)/100</f>
        <v>0</v>
      </c>
      <c r="V823" s="78">
        <f t="shared" ref="V823:V828" si="441">SUM(T823:U823)</f>
        <v>30.25</v>
      </c>
      <c r="X823" s="70">
        <v>0</v>
      </c>
      <c r="Y823" s="70">
        <v>30.25</v>
      </c>
      <c r="Z823" s="70">
        <v>30.25</v>
      </c>
      <c r="AA823" s="79"/>
      <c r="AB823" s="80">
        <f t="shared" si="419"/>
        <v>0</v>
      </c>
    </row>
    <row r="824" spans="1:28" ht="22.5" x14ac:dyDescent="0.25">
      <c r="A824" s="72" t="s">
        <v>16531</v>
      </c>
      <c r="B824" s="73" t="s">
        <v>21936</v>
      </c>
      <c r="C824" s="74" t="s">
        <v>15692</v>
      </c>
      <c r="D824" s="75">
        <v>0</v>
      </c>
      <c r="E824" s="70">
        <v>5.2200000000000006</v>
      </c>
      <c r="F824" s="76">
        <f t="shared" si="433"/>
        <v>0</v>
      </c>
      <c r="G824" s="29"/>
      <c r="H824" s="70">
        <f t="shared" si="434"/>
        <v>1.07</v>
      </c>
      <c r="I824" s="70">
        <f t="shared" si="434"/>
        <v>4.1500000000000004</v>
      </c>
      <c r="J824" s="70">
        <f t="shared" si="435"/>
        <v>5.2200000000000006</v>
      </c>
      <c r="K824" s="70">
        <v>0</v>
      </c>
      <c r="L824" s="76">
        <f t="shared" si="436"/>
        <v>5.2200000000000006</v>
      </c>
      <c r="N824" s="70">
        <v>1.0699999999999998</v>
      </c>
      <c r="O824" s="70">
        <v>4.1500000000000004</v>
      </c>
      <c r="P824" s="70">
        <f t="shared" si="437"/>
        <v>5.2200000000000006</v>
      </c>
      <c r="Q824" s="64"/>
      <c r="R824" s="70">
        <f t="shared" si="438"/>
        <v>1.07</v>
      </c>
      <c r="S824" s="70">
        <f t="shared" si="438"/>
        <v>4.1500000000000004</v>
      </c>
      <c r="T824" s="70">
        <f t="shared" si="439"/>
        <v>5.2200000000000006</v>
      </c>
      <c r="U824" s="70">
        <f t="shared" si="440"/>
        <v>0</v>
      </c>
      <c r="V824" s="78">
        <f t="shared" si="441"/>
        <v>5.2200000000000006</v>
      </c>
      <c r="X824" s="70">
        <v>1.07</v>
      </c>
      <c r="Y824" s="70">
        <v>4.1500000000000004</v>
      </c>
      <c r="Z824" s="70">
        <v>5.22</v>
      </c>
      <c r="AA824" s="79"/>
      <c r="AB824" s="80">
        <f t="shared" si="419"/>
        <v>0</v>
      </c>
    </row>
    <row r="825" spans="1:28" ht="22.5" x14ac:dyDescent="0.25">
      <c r="A825" s="72" t="s">
        <v>16532</v>
      </c>
      <c r="B825" s="73" t="s">
        <v>21937</v>
      </c>
      <c r="C825" s="74" t="s">
        <v>15692</v>
      </c>
      <c r="D825" s="75">
        <v>0</v>
      </c>
      <c r="E825" s="70">
        <v>5.5100000000000007</v>
      </c>
      <c r="F825" s="76">
        <f t="shared" si="433"/>
        <v>0</v>
      </c>
      <c r="G825" s="29"/>
      <c r="H825" s="70">
        <f t="shared" si="434"/>
        <v>1.36</v>
      </c>
      <c r="I825" s="70">
        <f t="shared" si="434"/>
        <v>4.1500000000000004</v>
      </c>
      <c r="J825" s="70">
        <f t="shared" si="435"/>
        <v>5.5100000000000007</v>
      </c>
      <c r="K825" s="70">
        <v>0</v>
      </c>
      <c r="L825" s="76">
        <f t="shared" si="436"/>
        <v>5.5100000000000007</v>
      </c>
      <c r="N825" s="70">
        <v>1.3599999999999999</v>
      </c>
      <c r="O825" s="70">
        <v>4.1500000000000004</v>
      </c>
      <c r="P825" s="70">
        <f t="shared" si="437"/>
        <v>5.51</v>
      </c>
      <c r="Q825" s="64"/>
      <c r="R825" s="70">
        <f t="shared" si="438"/>
        <v>1.36</v>
      </c>
      <c r="S825" s="70">
        <f t="shared" si="438"/>
        <v>4.1500000000000004</v>
      </c>
      <c r="T825" s="70">
        <f t="shared" si="439"/>
        <v>5.5100000000000007</v>
      </c>
      <c r="U825" s="70">
        <f t="shared" si="440"/>
        <v>0</v>
      </c>
      <c r="V825" s="78">
        <f t="shared" si="441"/>
        <v>5.5100000000000007</v>
      </c>
      <c r="X825" s="70">
        <v>1.36</v>
      </c>
      <c r="Y825" s="70">
        <v>4.1500000000000004</v>
      </c>
      <c r="Z825" s="70">
        <v>5.51</v>
      </c>
      <c r="AA825" s="79"/>
      <c r="AB825" s="80">
        <f t="shared" si="419"/>
        <v>0</v>
      </c>
    </row>
    <row r="826" spans="1:28" ht="22.5" x14ac:dyDescent="0.25">
      <c r="A826" s="72" t="s">
        <v>16533</v>
      </c>
      <c r="B826" s="73" t="s">
        <v>21938</v>
      </c>
      <c r="C826" s="74" t="s">
        <v>15692</v>
      </c>
      <c r="D826" s="75">
        <v>0</v>
      </c>
      <c r="E826" s="70">
        <v>5.9</v>
      </c>
      <c r="F826" s="76">
        <f t="shared" si="433"/>
        <v>0</v>
      </c>
      <c r="G826" s="29"/>
      <c r="H826" s="70">
        <f t="shared" si="434"/>
        <v>1.75</v>
      </c>
      <c r="I826" s="70">
        <f t="shared" si="434"/>
        <v>4.1500000000000004</v>
      </c>
      <c r="J826" s="70">
        <f t="shared" si="435"/>
        <v>5.9</v>
      </c>
      <c r="K826" s="70">
        <v>0</v>
      </c>
      <c r="L826" s="76">
        <f t="shared" si="436"/>
        <v>5.9</v>
      </c>
      <c r="N826" s="70">
        <v>1.75</v>
      </c>
      <c r="O826" s="70">
        <v>4.1500000000000004</v>
      </c>
      <c r="P826" s="70">
        <f t="shared" si="437"/>
        <v>5.9</v>
      </c>
      <c r="Q826" s="64"/>
      <c r="R826" s="70">
        <f t="shared" si="438"/>
        <v>1.75</v>
      </c>
      <c r="S826" s="70">
        <f t="shared" si="438"/>
        <v>4.1500000000000004</v>
      </c>
      <c r="T826" s="70">
        <f t="shared" si="439"/>
        <v>5.9</v>
      </c>
      <c r="U826" s="70">
        <f t="shared" si="440"/>
        <v>0</v>
      </c>
      <c r="V826" s="78">
        <f t="shared" si="441"/>
        <v>5.9</v>
      </c>
      <c r="X826" s="70">
        <v>1.75</v>
      </c>
      <c r="Y826" s="70">
        <v>4.1500000000000004</v>
      </c>
      <c r="Z826" s="70">
        <v>5.9</v>
      </c>
      <c r="AA826" s="79"/>
      <c r="AB826" s="80">
        <f t="shared" si="419"/>
        <v>0</v>
      </c>
    </row>
    <row r="827" spans="1:28" ht="22.5" x14ac:dyDescent="0.25">
      <c r="A827" s="72" t="s">
        <v>16534</v>
      </c>
      <c r="B827" s="73" t="s">
        <v>21939</v>
      </c>
      <c r="C827" s="74" t="s">
        <v>15692</v>
      </c>
      <c r="D827" s="75">
        <v>0</v>
      </c>
      <c r="E827" s="70">
        <v>6.0200000000000005</v>
      </c>
      <c r="F827" s="76">
        <f t="shared" si="433"/>
        <v>0</v>
      </c>
      <c r="G827" s="29"/>
      <c r="H827" s="70">
        <f t="shared" si="434"/>
        <v>1.87</v>
      </c>
      <c r="I827" s="70">
        <f t="shared" si="434"/>
        <v>4.1500000000000004</v>
      </c>
      <c r="J827" s="70">
        <f t="shared" si="435"/>
        <v>6.0200000000000005</v>
      </c>
      <c r="K827" s="70">
        <v>0</v>
      </c>
      <c r="L827" s="76">
        <f t="shared" si="436"/>
        <v>6.0200000000000005</v>
      </c>
      <c r="N827" s="70">
        <v>1.87</v>
      </c>
      <c r="O827" s="70">
        <v>4.1500000000000004</v>
      </c>
      <c r="P827" s="70">
        <f t="shared" si="437"/>
        <v>6.0200000000000005</v>
      </c>
      <c r="Q827" s="64"/>
      <c r="R827" s="70">
        <f t="shared" si="438"/>
        <v>1.87</v>
      </c>
      <c r="S827" s="70">
        <f t="shared" si="438"/>
        <v>4.1500000000000004</v>
      </c>
      <c r="T827" s="70">
        <f t="shared" si="439"/>
        <v>6.0200000000000005</v>
      </c>
      <c r="U827" s="70">
        <f t="shared" si="440"/>
        <v>0</v>
      </c>
      <c r="V827" s="78">
        <f t="shared" si="441"/>
        <v>6.0200000000000005</v>
      </c>
      <c r="X827" s="70">
        <v>1.87</v>
      </c>
      <c r="Y827" s="70">
        <v>4.1500000000000004</v>
      </c>
      <c r="Z827" s="70">
        <v>6.02</v>
      </c>
      <c r="AA827" s="79"/>
      <c r="AB827" s="80">
        <f t="shared" si="419"/>
        <v>0</v>
      </c>
    </row>
    <row r="828" spans="1:28" x14ac:dyDescent="0.25">
      <c r="A828" s="72" t="s">
        <v>16535</v>
      </c>
      <c r="B828" s="73" t="s">
        <v>16537</v>
      </c>
      <c r="C828" s="74" t="s">
        <v>15692</v>
      </c>
      <c r="D828" s="75">
        <v>0</v>
      </c>
      <c r="E828" s="70">
        <v>6.73</v>
      </c>
      <c r="F828" s="76">
        <f t="shared" si="433"/>
        <v>0</v>
      </c>
      <c r="G828" s="29"/>
      <c r="H828" s="70">
        <f t="shared" si="434"/>
        <v>2.58</v>
      </c>
      <c r="I828" s="70">
        <f t="shared" si="434"/>
        <v>4.1500000000000004</v>
      </c>
      <c r="J828" s="70">
        <f t="shared" si="435"/>
        <v>6.73</v>
      </c>
      <c r="K828" s="70">
        <v>0</v>
      </c>
      <c r="L828" s="76">
        <f t="shared" si="436"/>
        <v>6.73</v>
      </c>
      <c r="N828" s="70">
        <v>2.58</v>
      </c>
      <c r="O828" s="70">
        <v>4.1500000000000004</v>
      </c>
      <c r="P828" s="70">
        <f t="shared" si="437"/>
        <v>6.73</v>
      </c>
      <c r="Q828" s="64"/>
      <c r="R828" s="70">
        <f t="shared" si="438"/>
        <v>2.58</v>
      </c>
      <c r="S828" s="70">
        <f t="shared" si="438"/>
        <v>4.1500000000000004</v>
      </c>
      <c r="T828" s="70">
        <f t="shared" si="439"/>
        <v>6.73</v>
      </c>
      <c r="U828" s="70">
        <f t="shared" si="440"/>
        <v>0</v>
      </c>
      <c r="V828" s="78">
        <f t="shared" si="441"/>
        <v>6.73</v>
      </c>
      <c r="X828" s="70">
        <v>2.58</v>
      </c>
      <c r="Y828" s="70">
        <v>4.1500000000000004</v>
      </c>
      <c r="Z828" s="70">
        <v>6.73</v>
      </c>
      <c r="AA828" s="79"/>
      <c r="AB828" s="80">
        <f t="shared" si="419"/>
        <v>0</v>
      </c>
    </row>
    <row r="829" spans="1:28" x14ac:dyDescent="0.25">
      <c r="A829" s="66" t="s">
        <v>16536</v>
      </c>
      <c r="B829" s="67" t="s">
        <v>21940</v>
      </c>
      <c r="C829" s="68"/>
      <c r="D829" s="69"/>
      <c r="E829" s="70"/>
      <c r="F829" s="71"/>
      <c r="H829" s="70"/>
      <c r="I829" s="70"/>
      <c r="J829" s="70"/>
      <c r="K829" s="70"/>
      <c r="L829" s="76"/>
      <c r="N829" s="70"/>
      <c r="O829" s="70"/>
      <c r="P829" s="70"/>
      <c r="Q829" s="64"/>
      <c r="R829" s="70"/>
      <c r="S829" s="70"/>
      <c r="T829" s="70"/>
      <c r="U829" s="70"/>
      <c r="V829" s="78"/>
      <c r="X829" s="70"/>
      <c r="Y829" s="70"/>
      <c r="Z829" s="70"/>
      <c r="AA829" s="79"/>
      <c r="AB829" s="80">
        <f t="shared" si="419"/>
        <v>0</v>
      </c>
    </row>
    <row r="830" spans="1:28" ht="22.5" x14ac:dyDescent="0.25">
      <c r="A830" s="66" t="s">
        <v>16538</v>
      </c>
      <c r="B830" s="67" t="s">
        <v>21941</v>
      </c>
      <c r="C830" s="68"/>
      <c r="D830" s="69"/>
      <c r="E830" s="70"/>
      <c r="F830" s="71"/>
      <c r="H830" s="70"/>
      <c r="I830" s="70"/>
      <c r="J830" s="70"/>
      <c r="K830" s="70"/>
      <c r="L830" s="76"/>
      <c r="N830" s="70"/>
      <c r="O830" s="70"/>
      <c r="P830" s="70"/>
      <c r="Q830" s="64"/>
      <c r="R830" s="70"/>
      <c r="S830" s="70"/>
      <c r="T830" s="70"/>
      <c r="U830" s="70"/>
      <c r="V830" s="78"/>
      <c r="X830" s="70"/>
      <c r="Y830" s="70"/>
      <c r="Z830" s="70"/>
      <c r="AA830" s="79"/>
      <c r="AB830" s="80">
        <f t="shared" si="419"/>
        <v>0</v>
      </c>
    </row>
    <row r="831" spans="1:28" ht="22.5" x14ac:dyDescent="0.25">
      <c r="A831" s="72" t="s">
        <v>16539</v>
      </c>
      <c r="B831" s="73" t="s">
        <v>21942</v>
      </c>
      <c r="C831" s="74" t="s">
        <v>15719</v>
      </c>
      <c r="D831" s="75">
        <v>0</v>
      </c>
      <c r="E831" s="70">
        <v>95.530000000000015</v>
      </c>
      <c r="F831" s="76">
        <f t="shared" ref="F831:F843" si="442">ROUND(D831*E831,2)</f>
        <v>0</v>
      </c>
      <c r="G831" s="77"/>
      <c r="H831" s="70">
        <f t="shared" ref="H831:I843" si="443">ROUND(N831+(N831*$H$2/100),2)</f>
        <v>57.72</v>
      </c>
      <c r="I831" s="70">
        <f t="shared" si="443"/>
        <v>37.81</v>
      </c>
      <c r="J831" s="70">
        <f t="shared" ref="J831:J843" si="444">H831+I831</f>
        <v>95.53</v>
      </c>
      <c r="K831" s="70">
        <v>0</v>
      </c>
      <c r="L831" s="76">
        <f t="shared" ref="L831:L843" si="445">SUM(J831:K831)</f>
        <v>95.53</v>
      </c>
      <c r="N831" s="70">
        <v>57.72</v>
      </c>
      <c r="O831" s="70">
        <v>37.81</v>
      </c>
      <c r="P831" s="70">
        <f t="shared" ref="P831:P843" si="446">SUM(N831:O831)</f>
        <v>95.53</v>
      </c>
      <c r="Q831" s="64"/>
      <c r="R831" s="70">
        <f t="shared" ref="R831:S843" si="447">X831</f>
        <v>57.72</v>
      </c>
      <c r="S831" s="70">
        <f t="shared" si="447"/>
        <v>37.81</v>
      </c>
      <c r="T831" s="70">
        <f t="shared" ref="T831:T843" si="448">R831+S831</f>
        <v>95.53</v>
      </c>
      <c r="U831" s="70">
        <f t="shared" ref="U831:U843" si="449">ROUND(Z831*$H$2,2)/100</f>
        <v>0</v>
      </c>
      <c r="V831" s="78">
        <f t="shared" ref="V831:V843" si="450">SUM(T831:U831)</f>
        <v>95.53</v>
      </c>
      <c r="X831" s="70">
        <v>57.72</v>
      </c>
      <c r="Y831" s="70">
        <v>37.81</v>
      </c>
      <c r="Z831" s="70">
        <v>95.53</v>
      </c>
      <c r="AA831" s="79"/>
      <c r="AB831" s="80">
        <f t="shared" si="419"/>
        <v>0</v>
      </c>
    </row>
    <row r="832" spans="1:28" ht="22.5" x14ac:dyDescent="0.25">
      <c r="A832" s="72" t="s">
        <v>16540</v>
      </c>
      <c r="B832" s="73" t="s">
        <v>21943</v>
      </c>
      <c r="C832" s="74" t="s">
        <v>15719</v>
      </c>
      <c r="D832" s="75">
        <v>0</v>
      </c>
      <c r="E832" s="70">
        <v>101.22999999999999</v>
      </c>
      <c r="F832" s="76">
        <f t="shared" si="442"/>
        <v>0</v>
      </c>
      <c r="G832" s="77"/>
      <c r="H832" s="70">
        <f t="shared" si="443"/>
        <v>61.91</v>
      </c>
      <c r="I832" s="70">
        <f t="shared" si="443"/>
        <v>39.32</v>
      </c>
      <c r="J832" s="70">
        <f t="shared" si="444"/>
        <v>101.22999999999999</v>
      </c>
      <c r="K832" s="70">
        <v>0</v>
      </c>
      <c r="L832" s="76">
        <f t="shared" si="445"/>
        <v>101.22999999999999</v>
      </c>
      <c r="N832" s="70">
        <v>61.91</v>
      </c>
      <c r="O832" s="70">
        <v>39.32</v>
      </c>
      <c r="P832" s="70">
        <f t="shared" si="446"/>
        <v>101.22999999999999</v>
      </c>
      <c r="Q832" s="64"/>
      <c r="R832" s="70">
        <f t="shared" si="447"/>
        <v>61.91</v>
      </c>
      <c r="S832" s="70">
        <f t="shared" si="447"/>
        <v>39.32</v>
      </c>
      <c r="T832" s="70">
        <f t="shared" si="448"/>
        <v>101.22999999999999</v>
      </c>
      <c r="U832" s="70">
        <f t="shared" si="449"/>
        <v>0</v>
      </c>
      <c r="V832" s="78">
        <f t="shared" si="450"/>
        <v>101.22999999999999</v>
      </c>
      <c r="X832" s="70">
        <v>61.91</v>
      </c>
      <c r="Y832" s="70">
        <v>39.32</v>
      </c>
      <c r="Z832" s="70">
        <v>101.23</v>
      </c>
      <c r="AA832" s="79"/>
      <c r="AB832" s="80">
        <f t="shared" si="419"/>
        <v>0</v>
      </c>
    </row>
    <row r="833" spans="1:28" ht="22.5" x14ac:dyDescent="0.25">
      <c r="A833" s="72" t="s">
        <v>16541</v>
      </c>
      <c r="B833" s="73" t="s">
        <v>21944</v>
      </c>
      <c r="C833" s="74" t="s">
        <v>15719</v>
      </c>
      <c r="D833" s="75">
        <v>0</v>
      </c>
      <c r="E833" s="70">
        <v>106.97</v>
      </c>
      <c r="F833" s="76">
        <f t="shared" si="442"/>
        <v>0</v>
      </c>
      <c r="G833" s="77"/>
      <c r="H833" s="70">
        <f t="shared" si="443"/>
        <v>66.12</v>
      </c>
      <c r="I833" s="70">
        <f t="shared" si="443"/>
        <v>40.85</v>
      </c>
      <c r="J833" s="70">
        <f t="shared" si="444"/>
        <v>106.97</v>
      </c>
      <c r="K833" s="70">
        <v>0</v>
      </c>
      <c r="L833" s="76">
        <f t="shared" si="445"/>
        <v>106.97</v>
      </c>
      <c r="N833" s="70">
        <v>66.12</v>
      </c>
      <c r="O833" s="70">
        <v>40.85</v>
      </c>
      <c r="P833" s="70">
        <f t="shared" si="446"/>
        <v>106.97</v>
      </c>
      <c r="Q833" s="64"/>
      <c r="R833" s="70">
        <f t="shared" si="447"/>
        <v>66.12</v>
      </c>
      <c r="S833" s="70">
        <f t="shared" si="447"/>
        <v>40.840000000000003</v>
      </c>
      <c r="T833" s="70">
        <f t="shared" si="448"/>
        <v>106.96000000000001</v>
      </c>
      <c r="U833" s="70">
        <f t="shared" si="449"/>
        <v>0</v>
      </c>
      <c r="V833" s="78">
        <f t="shared" si="450"/>
        <v>106.96000000000001</v>
      </c>
      <c r="X833" s="70">
        <v>66.12</v>
      </c>
      <c r="Y833" s="70">
        <v>40.840000000000003</v>
      </c>
      <c r="Z833" s="70">
        <v>106.96</v>
      </c>
      <c r="AA833" s="79"/>
      <c r="AB833" s="80">
        <f t="shared" si="419"/>
        <v>1.0000000000005116E-2</v>
      </c>
    </row>
    <row r="834" spans="1:28" ht="22.5" x14ac:dyDescent="0.25">
      <c r="A834" s="72" t="s">
        <v>16542</v>
      </c>
      <c r="B834" s="73" t="s">
        <v>21945</v>
      </c>
      <c r="C834" s="74" t="s">
        <v>15719</v>
      </c>
      <c r="D834" s="75">
        <v>0</v>
      </c>
      <c r="E834" s="70">
        <v>116.41</v>
      </c>
      <c r="F834" s="76">
        <f t="shared" si="442"/>
        <v>0</v>
      </c>
      <c r="G834" s="77"/>
      <c r="H834" s="70">
        <f t="shared" si="443"/>
        <v>72.53</v>
      </c>
      <c r="I834" s="70">
        <f t="shared" si="443"/>
        <v>43.88</v>
      </c>
      <c r="J834" s="70">
        <f t="shared" si="444"/>
        <v>116.41</v>
      </c>
      <c r="K834" s="70">
        <v>0</v>
      </c>
      <c r="L834" s="76">
        <f t="shared" si="445"/>
        <v>116.41</v>
      </c>
      <c r="N834" s="70">
        <v>72.53</v>
      </c>
      <c r="O834" s="70">
        <v>43.88</v>
      </c>
      <c r="P834" s="70">
        <f t="shared" si="446"/>
        <v>116.41</v>
      </c>
      <c r="Q834" s="64"/>
      <c r="R834" s="70">
        <f t="shared" si="447"/>
        <v>72.53</v>
      </c>
      <c r="S834" s="70">
        <f t="shared" si="447"/>
        <v>43.87</v>
      </c>
      <c r="T834" s="70">
        <f t="shared" si="448"/>
        <v>116.4</v>
      </c>
      <c r="U834" s="70">
        <f t="shared" si="449"/>
        <v>0</v>
      </c>
      <c r="V834" s="78">
        <f t="shared" si="450"/>
        <v>116.4</v>
      </c>
      <c r="X834" s="70">
        <v>72.53</v>
      </c>
      <c r="Y834" s="70">
        <v>43.87</v>
      </c>
      <c r="Z834" s="70">
        <v>116.4</v>
      </c>
      <c r="AA834" s="79"/>
      <c r="AB834" s="80">
        <f t="shared" si="419"/>
        <v>9.9999999999909051E-3</v>
      </c>
    </row>
    <row r="835" spans="1:28" ht="22.5" x14ac:dyDescent="0.25">
      <c r="A835" s="72" t="s">
        <v>16543</v>
      </c>
      <c r="B835" s="73" t="s">
        <v>21946</v>
      </c>
      <c r="C835" s="74" t="s">
        <v>15719</v>
      </c>
      <c r="D835" s="75">
        <v>0</v>
      </c>
      <c r="E835" s="70">
        <v>68.430000000000021</v>
      </c>
      <c r="F835" s="76">
        <f t="shared" si="442"/>
        <v>0</v>
      </c>
      <c r="G835" s="77"/>
      <c r="H835" s="70">
        <f t="shared" si="443"/>
        <v>39.68</v>
      </c>
      <c r="I835" s="70">
        <f t="shared" si="443"/>
        <v>28.75</v>
      </c>
      <c r="J835" s="70">
        <f t="shared" si="444"/>
        <v>68.430000000000007</v>
      </c>
      <c r="K835" s="70">
        <v>0</v>
      </c>
      <c r="L835" s="76">
        <f t="shared" si="445"/>
        <v>68.430000000000007</v>
      </c>
      <c r="N835" s="70">
        <v>39.68</v>
      </c>
      <c r="O835" s="70">
        <v>28.75</v>
      </c>
      <c r="P835" s="70">
        <f t="shared" si="446"/>
        <v>68.430000000000007</v>
      </c>
      <c r="Q835" s="64"/>
      <c r="R835" s="70">
        <f t="shared" si="447"/>
        <v>39.68</v>
      </c>
      <c r="S835" s="70">
        <f t="shared" si="447"/>
        <v>28.74</v>
      </c>
      <c r="T835" s="70">
        <f t="shared" si="448"/>
        <v>68.42</v>
      </c>
      <c r="U835" s="70">
        <f t="shared" si="449"/>
        <v>0</v>
      </c>
      <c r="V835" s="78">
        <f t="shared" si="450"/>
        <v>68.42</v>
      </c>
      <c r="X835" s="70">
        <v>39.68</v>
      </c>
      <c r="Y835" s="70">
        <v>28.74</v>
      </c>
      <c r="Z835" s="70">
        <v>68.42</v>
      </c>
      <c r="AA835" s="79"/>
      <c r="AB835" s="80">
        <f t="shared" si="419"/>
        <v>1.0000000000005116E-2</v>
      </c>
    </row>
    <row r="836" spans="1:28" ht="22.5" x14ac:dyDescent="0.25">
      <c r="A836" s="72" t="s">
        <v>16544</v>
      </c>
      <c r="B836" s="73" t="s">
        <v>21947</v>
      </c>
      <c r="C836" s="74" t="s">
        <v>15719</v>
      </c>
      <c r="D836" s="75">
        <v>0</v>
      </c>
      <c r="E836" s="70">
        <v>74.12</v>
      </c>
      <c r="F836" s="76">
        <f t="shared" si="442"/>
        <v>0</v>
      </c>
      <c r="G836" s="77"/>
      <c r="H836" s="70">
        <f t="shared" si="443"/>
        <v>43.87</v>
      </c>
      <c r="I836" s="70">
        <f t="shared" si="443"/>
        <v>30.25</v>
      </c>
      <c r="J836" s="70">
        <f t="shared" si="444"/>
        <v>74.12</v>
      </c>
      <c r="K836" s="70">
        <v>0</v>
      </c>
      <c r="L836" s="76">
        <f t="shared" si="445"/>
        <v>74.12</v>
      </c>
      <c r="N836" s="70">
        <v>43.870000000000005</v>
      </c>
      <c r="O836" s="70">
        <v>30.25</v>
      </c>
      <c r="P836" s="70">
        <f t="shared" si="446"/>
        <v>74.12</v>
      </c>
      <c r="Q836" s="64"/>
      <c r="R836" s="70">
        <f t="shared" si="447"/>
        <v>43.87</v>
      </c>
      <c r="S836" s="70">
        <f t="shared" si="447"/>
        <v>30.25</v>
      </c>
      <c r="T836" s="70">
        <f t="shared" si="448"/>
        <v>74.12</v>
      </c>
      <c r="U836" s="70">
        <f t="shared" si="449"/>
        <v>0</v>
      </c>
      <c r="V836" s="78">
        <f t="shared" si="450"/>
        <v>74.12</v>
      </c>
      <c r="X836" s="70">
        <v>43.87</v>
      </c>
      <c r="Y836" s="70">
        <v>30.25</v>
      </c>
      <c r="Z836" s="70">
        <v>74.12</v>
      </c>
      <c r="AA836" s="79"/>
      <c r="AB836" s="80">
        <f t="shared" si="419"/>
        <v>0</v>
      </c>
    </row>
    <row r="837" spans="1:28" ht="22.5" x14ac:dyDescent="0.25">
      <c r="A837" s="72" t="s">
        <v>16545</v>
      </c>
      <c r="B837" s="73" t="s">
        <v>21948</v>
      </c>
      <c r="C837" s="74" t="s">
        <v>15719</v>
      </c>
      <c r="D837" s="75">
        <v>0</v>
      </c>
      <c r="E837" s="70">
        <v>79.83</v>
      </c>
      <c r="F837" s="76">
        <f t="shared" si="442"/>
        <v>0</v>
      </c>
      <c r="G837" s="77"/>
      <c r="H837" s="70">
        <f t="shared" si="443"/>
        <v>48.07</v>
      </c>
      <c r="I837" s="70">
        <f t="shared" si="443"/>
        <v>31.76</v>
      </c>
      <c r="J837" s="70">
        <f t="shared" si="444"/>
        <v>79.83</v>
      </c>
      <c r="K837" s="70">
        <v>0</v>
      </c>
      <c r="L837" s="76">
        <f t="shared" si="445"/>
        <v>79.83</v>
      </c>
      <c r="N837" s="70">
        <v>48.07</v>
      </c>
      <c r="O837" s="70">
        <v>31.759999999999998</v>
      </c>
      <c r="P837" s="70">
        <f t="shared" si="446"/>
        <v>79.83</v>
      </c>
      <c r="Q837" s="64"/>
      <c r="R837" s="70">
        <f t="shared" si="447"/>
        <v>48.07</v>
      </c>
      <c r="S837" s="70">
        <f t="shared" si="447"/>
        <v>31.76</v>
      </c>
      <c r="T837" s="70">
        <f t="shared" si="448"/>
        <v>79.83</v>
      </c>
      <c r="U837" s="70">
        <f t="shared" si="449"/>
        <v>0</v>
      </c>
      <c r="V837" s="78">
        <f t="shared" si="450"/>
        <v>79.83</v>
      </c>
      <c r="X837" s="70">
        <v>48.07</v>
      </c>
      <c r="Y837" s="70">
        <v>31.76</v>
      </c>
      <c r="Z837" s="70">
        <v>79.83</v>
      </c>
      <c r="AA837" s="79"/>
      <c r="AB837" s="80">
        <f t="shared" si="419"/>
        <v>0</v>
      </c>
    </row>
    <row r="838" spans="1:28" x14ac:dyDescent="0.25">
      <c r="A838" s="72" t="s">
        <v>16546</v>
      </c>
      <c r="B838" s="73" t="s">
        <v>21949</v>
      </c>
      <c r="C838" s="74" t="s">
        <v>15719</v>
      </c>
      <c r="D838" s="75">
        <v>0</v>
      </c>
      <c r="E838" s="70">
        <v>87.289999999999992</v>
      </c>
      <c r="F838" s="76">
        <f t="shared" si="442"/>
        <v>0</v>
      </c>
      <c r="G838" s="77"/>
      <c r="H838" s="70">
        <f t="shared" si="443"/>
        <v>52.49</v>
      </c>
      <c r="I838" s="70">
        <f t="shared" si="443"/>
        <v>34.799999999999997</v>
      </c>
      <c r="J838" s="70">
        <f t="shared" si="444"/>
        <v>87.289999999999992</v>
      </c>
      <c r="K838" s="70">
        <v>0</v>
      </c>
      <c r="L838" s="76">
        <f t="shared" si="445"/>
        <v>87.289999999999992</v>
      </c>
      <c r="N838" s="70">
        <v>52.489999999999995</v>
      </c>
      <c r="O838" s="70">
        <v>34.799999999999997</v>
      </c>
      <c r="P838" s="70">
        <f t="shared" si="446"/>
        <v>87.289999999999992</v>
      </c>
      <c r="Q838" s="64"/>
      <c r="R838" s="70">
        <f t="shared" si="447"/>
        <v>52.49</v>
      </c>
      <c r="S838" s="70">
        <f t="shared" si="447"/>
        <v>34.79</v>
      </c>
      <c r="T838" s="70">
        <f t="shared" si="448"/>
        <v>87.28</v>
      </c>
      <c r="U838" s="70">
        <f t="shared" si="449"/>
        <v>0</v>
      </c>
      <c r="V838" s="78">
        <f t="shared" si="450"/>
        <v>87.28</v>
      </c>
      <c r="X838" s="70">
        <v>52.49</v>
      </c>
      <c r="Y838" s="70">
        <v>34.79</v>
      </c>
      <c r="Z838" s="70">
        <v>87.28</v>
      </c>
      <c r="AA838" s="79"/>
      <c r="AB838" s="80">
        <f t="shared" si="419"/>
        <v>9.9999999999909051E-3</v>
      </c>
    </row>
    <row r="839" spans="1:28" x14ac:dyDescent="0.25">
      <c r="A839" s="72" t="s">
        <v>16547</v>
      </c>
      <c r="B839" s="73" t="s">
        <v>21950</v>
      </c>
      <c r="C839" s="74" t="s">
        <v>15719</v>
      </c>
      <c r="D839" s="75">
        <v>0</v>
      </c>
      <c r="E839" s="70">
        <v>79.98</v>
      </c>
      <c r="F839" s="76">
        <f t="shared" si="442"/>
        <v>0</v>
      </c>
      <c r="G839" s="77"/>
      <c r="H839" s="70">
        <f t="shared" si="443"/>
        <v>43.68</v>
      </c>
      <c r="I839" s="70">
        <f t="shared" si="443"/>
        <v>36.299999999999997</v>
      </c>
      <c r="J839" s="70">
        <f t="shared" si="444"/>
        <v>79.97999999999999</v>
      </c>
      <c r="K839" s="70">
        <v>0</v>
      </c>
      <c r="L839" s="76">
        <f t="shared" si="445"/>
        <v>79.97999999999999</v>
      </c>
      <c r="N839" s="70">
        <v>43.68</v>
      </c>
      <c r="O839" s="70">
        <v>36.299999999999997</v>
      </c>
      <c r="P839" s="70">
        <f t="shared" si="446"/>
        <v>79.97999999999999</v>
      </c>
      <c r="Q839" s="64"/>
      <c r="R839" s="70">
        <f t="shared" si="447"/>
        <v>43.68</v>
      </c>
      <c r="S839" s="70">
        <f t="shared" si="447"/>
        <v>36.299999999999997</v>
      </c>
      <c r="T839" s="70">
        <f t="shared" si="448"/>
        <v>79.97999999999999</v>
      </c>
      <c r="U839" s="70">
        <f t="shared" si="449"/>
        <v>0</v>
      </c>
      <c r="V839" s="78">
        <f t="shared" si="450"/>
        <v>79.97999999999999</v>
      </c>
      <c r="X839" s="70">
        <v>43.68</v>
      </c>
      <c r="Y839" s="70">
        <v>36.299999999999997</v>
      </c>
      <c r="Z839" s="70">
        <v>79.98</v>
      </c>
      <c r="AA839" s="79"/>
      <c r="AB839" s="80">
        <f t="shared" si="419"/>
        <v>0</v>
      </c>
    </row>
    <row r="840" spans="1:28" x14ac:dyDescent="0.25">
      <c r="A840" s="72" t="s">
        <v>16548</v>
      </c>
      <c r="B840" s="73" t="s">
        <v>21951</v>
      </c>
      <c r="C840" s="74" t="s">
        <v>15719</v>
      </c>
      <c r="D840" s="75">
        <v>0</v>
      </c>
      <c r="E840" s="70">
        <v>59.98</v>
      </c>
      <c r="F840" s="76">
        <f t="shared" si="442"/>
        <v>0</v>
      </c>
      <c r="G840" s="77"/>
      <c r="H840" s="70">
        <f t="shared" si="443"/>
        <v>32.76</v>
      </c>
      <c r="I840" s="70">
        <f t="shared" si="443"/>
        <v>27.22</v>
      </c>
      <c r="J840" s="70">
        <f t="shared" si="444"/>
        <v>59.98</v>
      </c>
      <c r="K840" s="70">
        <v>0</v>
      </c>
      <c r="L840" s="76">
        <f t="shared" si="445"/>
        <v>59.98</v>
      </c>
      <c r="N840" s="70">
        <v>32.76</v>
      </c>
      <c r="O840" s="70">
        <v>27.22</v>
      </c>
      <c r="P840" s="70">
        <f t="shared" si="446"/>
        <v>59.98</v>
      </c>
      <c r="Q840" s="64"/>
      <c r="R840" s="70">
        <f t="shared" si="447"/>
        <v>32.76</v>
      </c>
      <c r="S840" s="70">
        <f t="shared" si="447"/>
        <v>27.22</v>
      </c>
      <c r="T840" s="70">
        <f t="shared" si="448"/>
        <v>59.98</v>
      </c>
      <c r="U840" s="70">
        <f t="shared" si="449"/>
        <v>0</v>
      </c>
      <c r="V840" s="78">
        <f t="shared" si="450"/>
        <v>59.98</v>
      </c>
      <c r="X840" s="70">
        <v>32.76</v>
      </c>
      <c r="Y840" s="70">
        <v>27.22</v>
      </c>
      <c r="Z840" s="70">
        <v>59.98</v>
      </c>
      <c r="AA840" s="79"/>
      <c r="AB840" s="80">
        <f t="shared" si="419"/>
        <v>0</v>
      </c>
    </row>
    <row r="841" spans="1:28" ht="22.5" x14ac:dyDescent="0.25">
      <c r="A841" s="72" t="s">
        <v>16549</v>
      </c>
      <c r="B841" s="73" t="s">
        <v>21952</v>
      </c>
      <c r="C841" s="74" t="s">
        <v>15719</v>
      </c>
      <c r="D841" s="75">
        <v>0</v>
      </c>
      <c r="E841" s="70">
        <v>59.890000000000008</v>
      </c>
      <c r="F841" s="76">
        <f t="shared" si="442"/>
        <v>0</v>
      </c>
      <c r="G841" s="77"/>
      <c r="H841" s="70">
        <f t="shared" si="443"/>
        <v>40.229999999999997</v>
      </c>
      <c r="I841" s="70">
        <f t="shared" si="443"/>
        <v>19.66</v>
      </c>
      <c r="J841" s="70">
        <f t="shared" si="444"/>
        <v>59.89</v>
      </c>
      <c r="K841" s="70">
        <v>0</v>
      </c>
      <c r="L841" s="76">
        <f t="shared" si="445"/>
        <v>59.89</v>
      </c>
      <c r="N841" s="70">
        <v>40.230000000000004</v>
      </c>
      <c r="O841" s="70">
        <v>19.66</v>
      </c>
      <c r="P841" s="70">
        <f t="shared" si="446"/>
        <v>59.89</v>
      </c>
      <c r="Q841" s="64"/>
      <c r="R841" s="70">
        <f t="shared" si="447"/>
        <v>40.229999999999997</v>
      </c>
      <c r="S841" s="70">
        <f t="shared" si="447"/>
        <v>19.66</v>
      </c>
      <c r="T841" s="70">
        <f t="shared" si="448"/>
        <v>59.89</v>
      </c>
      <c r="U841" s="70">
        <f t="shared" si="449"/>
        <v>0</v>
      </c>
      <c r="V841" s="78">
        <f t="shared" si="450"/>
        <v>59.89</v>
      </c>
      <c r="X841" s="70">
        <v>40.229999999999997</v>
      </c>
      <c r="Y841" s="70">
        <v>19.66</v>
      </c>
      <c r="Z841" s="70">
        <v>59.89</v>
      </c>
      <c r="AA841" s="79"/>
      <c r="AB841" s="80">
        <f t="shared" si="419"/>
        <v>0</v>
      </c>
    </row>
    <row r="842" spans="1:28" x14ac:dyDescent="0.25">
      <c r="A842" s="72" t="s">
        <v>16550</v>
      </c>
      <c r="B842" s="73" t="s">
        <v>21953</v>
      </c>
      <c r="C842" s="74" t="s">
        <v>15719</v>
      </c>
      <c r="D842" s="75">
        <v>0</v>
      </c>
      <c r="E842" s="70">
        <v>16.2</v>
      </c>
      <c r="F842" s="76">
        <f t="shared" si="442"/>
        <v>0</v>
      </c>
      <c r="G842" s="77"/>
      <c r="H842" s="70">
        <f t="shared" si="443"/>
        <v>12.33</v>
      </c>
      <c r="I842" s="70">
        <f t="shared" si="443"/>
        <v>3.87</v>
      </c>
      <c r="J842" s="70">
        <f t="shared" si="444"/>
        <v>16.2</v>
      </c>
      <c r="K842" s="70">
        <v>0</v>
      </c>
      <c r="L842" s="76">
        <f t="shared" si="445"/>
        <v>16.2</v>
      </c>
      <c r="N842" s="70">
        <v>12.33</v>
      </c>
      <c r="O842" s="70">
        <v>3.87</v>
      </c>
      <c r="P842" s="70">
        <f t="shared" si="446"/>
        <v>16.2</v>
      </c>
      <c r="Q842" s="64"/>
      <c r="R842" s="70">
        <f t="shared" si="447"/>
        <v>12.33</v>
      </c>
      <c r="S842" s="70">
        <f t="shared" si="447"/>
        <v>3.86</v>
      </c>
      <c r="T842" s="70">
        <f t="shared" si="448"/>
        <v>16.190000000000001</v>
      </c>
      <c r="U842" s="70">
        <f t="shared" si="449"/>
        <v>0</v>
      </c>
      <c r="V842" s="78">
        <f t="shared" si="450"/>
        <v>16.190000000000001</v>
      </c>
      <c r="X842" s="70">
        <v>12.33</v>
      </c>
      <c r="Y842" s="70">
        <v>3.86</v>
      </c>
      <c r="Z842" s="70">
        <v>16.190000000000001</v>
      </c>
      <c r="AA842" s="79"/>
      <c r="AB842" s="80">
        <f t="shared" ref="AB842:AB905" si="451">P842-Z842</f>
        <v>9.9999999999980105E-3</v>
      </c>
    </row>
    <row r="843" spans="1:28" x14ac:dyDescent="0.25">
      <c r="A843" s="72" t="s">
        <v>16551</v>
      </c>
      <c r="B843" s="73" t="s">
        <v>21954</v>
      </c>
      <c r="C843" s="74" t="s">
        <v>15719</v>
      </c>
      <c r="D843" s="75">
        <v>0</v>
      </c>
      <c r="E843" s="70">
        <v>11.629999999999999</v>
      </c>
      <c r="F843" s="76">
        <f t="shared" si="442"/>
        <v>0</v>
      </c>
      <c r="G843" s="77"/>
      <c r="H843" s="70">
        <f t="shared" si="443"/>
        <v>7.76</v>
      </c>
      <c r="I843" s="70">
        <f t="shared" si="443"/>
        <v>3.87</v>
      </c>
      <c r="J843" s="70">
        <f t="shared" si="444"/>
        <v>11.629999999999999</v>
      </c>
      <c r="K843" s="70">
        <v>0</v>
      </c>
      <c r="L843" s="76">
        <f t="shared" si="445"/>
        <v>11.629999999999999</v>
      </c>
      <c r="N843" s="70">
        <v>7.76</v>
      </c>
      <c r="O843" s="70">
        <v>3.87</v>
      </c>
      <c r="P843" s="70">
        <f t="shared" si="446"/>
        <v>11.629999999999999</v>
      </c>
      <c r="Q843" s="64"/>
      <c r="R843" s="70">
        <f t="shared" si="447"/>
        <v>7.76</v>
      </c>
      <c r="S843" s="70">
        <f t="shared" si="447"/>
        <v>3.86</v>
      </c>
      <c r="T843" s="70">
        <f t="shared" si="448"/>
        <v>11.62</v>
      </c>
      <c r="U843" s="70">
        <f t="shared" si="449"/>
        <v>0</v>
      </c>
      <c r="V843" s="78">
        <f t="shared" si="450"/>
        <v>11.62</v>
      </c>
      <c r="X843" s="70">
        <v>7.76</v>
      </c>
      <c r="Y843" s="70">
        <v>3.86</v>
      </c>
      <c r="Z843" s="70">
        <v>11.62</v>
      </c>
      <c r="AA843" s="79"/>
      <c r="AB843" s="80">
        <f t="shared" si="451"/>
        <v>9.9999999999997868E-3</v>
      </c>
    </row>
    <row r="844" spans="1:28" ht="22.5" x14ac:dyDescent="0.25">
      <c r="A844" s="66" t="s">
        <v>16552</v>
      </c>
      <c r="B844" s="67" t="s">
        <v>21955</v>
      </c>
      <c r="C844" s="68"/>
      <c r="D844" s="69"/>
      <c r="E844" s="70"/>
      <c r="F844" s="71"/>
      <c r="H844" s="70"/>
      <c r="I844" s="70"/>
      <c r="J844" s="70"/>
      <c r="K844" s="70"/>
      <c r="L844" s="76"/>
      <c r="N844" s="70"/>
      <c r="O844" s="70"/>
      <c r="P844" s="70"/>
      <c r="Q844" s="64"/>
      <c r="R844" s="70"/>
      <c r="S844" s="70"/>
      <c r="T844" s="70"/>
      <c r="U844" s="70"/>
      <c r="V844" s="78"/>
      <c r="X844" s="70"/>
      <c r="Y844" s="70"/>
      <c r="Z844" s="70"/>
      <c r="AA844" s="79"/>
      <c r="AB844" s="80">
        <f t="shared" si="451"/>
        <v>0</v>
      </c>
    </row>
    <row r="845" spans="1:28" x14ac:dyDescent="0.25">
      <c r="A845" s="72" t="s">
        <v>16553</v>
      </c>
      <c r="B845" s="73" t="s">
        <v>21956</v>
      </c>
      <c r="C845" s="74" t="s">
        <v>15980</v>
      </c>
      <c r="D845" s="75">
        <v>0</v>
      </c>
      <c r="E845" s="70">
        <v>14.44</v>
      </c>
      <c r="F845" s="76">
        <f t="shared" ref="F845:F850" si="452">ROUND(D845*E845,2)</f>
        <v>0</v>
      </c>
      <c r="G845" s="77"/>
      <c r="H845" s="70">
        <f t="shared" ref="H845:I850" si="453">ROUND(N845+(N845*$H$2/100),2)</f>
        <v>14.44</v>
      </c>
      <c r="I845" s="70">
        <f t="shared" si="453"/>
        <v>0</v>
      </c>
      <c r="J845" s="70">
        <f t="shared" ref="J845:J850" si="454">H845+I845</f>
        <v>14.44</v>
      </c>
      <c r="K845" s="70">
        <v>0</v>
      </c>
      <c r="L845" s="76">
        <f t="shared" ref="L845:L850" si="455">SUM(J845:K845)</f>
        <v>14.44</v>
      </c>
      <c r="N845" s="70">
        <v>14.44</v>
      </c>
      <c r="O845" s="70">
        <v>0</v>
      </c>
      <c r="P845" s="70">
        <f t="shared" ref="P845:P850" si="456">SUM(N845:O845)</f>
        <v>14.44</v>
      </c>
      <c r="Q845" s="64"/>
      <c r="R845" s="70">
        <f t="shared" ref="R845:S850" si="457">X845</f>
        <v>14.44</v>
      </c>
      <c r="S845" s="70">
        <f t="shared" si="457"/>
        <v>0</v>
      </c>
      <c r="T845" s="70">
        <f t="shared" ref="T845:T850" si="458">R845+S845</f>
        <v>14.44</v>
      </c>
      <c r="U845" s="70">
        <f t="shared" ref="U845:U850" si="459">ROUND(Z845*$H$2,2)/100</f>
        <v>0</v>
      </c>
      <c r="V845" s="78">
        <f t="shared" ref="V845:V850" si="460">SUM(T845:U845)</f>
        <v>14.44</v>
      </c>
      <c r="X845" s="70">
        <v>14.44</v>
      </c>
      <c r="Y845" s="70">
        <v>0</v>
      </c>
      <c r="Z845" s="70">
        <v>14.44</v>
      </c>
      <c r="AA845" s="79"/>
      <c r="AB845" s="80">
        <f t="shared" si="451"/>
        <v>0</v>
      </c>
    </row>
    <row r="846" spans="1:28" ht="22.5" x14ac:dyDescent="0.25">
      <c r="A846" s="72" t="s">
        <v>16554</v>
      </c>
      <c r="B846" s="73" t="s">
        <v>21957</v>
      </c>
      <c r="C846" s="74" t="s">
        <v>15980</v>
      </c>
      <c r="D846" s="75">
        <v>0</v>
      </c>
      <c r="E846" s="70">
        <v>3.91</v>
      </c>
      <c r="F846" s="76">
        <f t="shared" si="452"/>
        <v>0</v>
      </c>
      <c r="G846" s="29"/>
      <c r="H846" s="70">
        <f t="shared" si="453"/>
        <v>0</v>
      </c>
      <c r="I846" s="70">
        <f t="shared" si="453"/>
        <v>3.91</v>
      </c>
      <c r="J846" s="70">
        <f t="shared" si="454"/>
        <v>3.91</v>
      </c>
      <c r="K846" s="70">
        <v>0</v>
      </c>
      <c r="L846" s="76">
        <f t="shared" si="455"/>
        <v>3.91</v>
      </c>
      <c r="N846" s="70">
        <v>0</v>
      </c>
      <c r="O846" s="70">
        <v>3.91</v>
      </c>
      <c r="P846" s="70">
        <f t="shared" si="456"/>
        <v>3.91</v>
      </c>
      <c r="Q846" s="64"/>
      <c r="R846" s="70">
        <f t="shared" si="457"/>
        <v>0</v>
      </c>
      <c r="S846" s="70">
        <f t="shared" si="457"/>
        <v>3.9</v>
      </c>
      <c r="T846" s="70">
        <f t="shared" si="458"/>
        <v>3.9</v>
      </c>
      <c r="U846" s="70">
        <f t="shared" si="459"/>
        <v>0</v>
      </c>
      <c r="V846" s="78">
        <f t="shared" si="460"/>
        <v>3.9</v>
      </c>
      <c r="X846" s="70">
        <v>0</v>
      </c>
      <c r="Y846" s="70">
        <v>3.9</v>
      </c>
      <c r="Z846" s="70">
        <v>3.9</v>
      </c>
      <c r="AA846" s="79"/>
      <c r="AB846" s="80">
        <f t="shared" si="451"/>
        <v>1.0000000000000231E-2</v>
      </c>
    </row>
    <row r="847" spans="1:28" ht="22.5" x14ac:dyDescent="0.25">
      <c r="A847" s="72" t="s">
        <v>16555</v>
      </c>
      <c r="B847" s="73" t="s">
        <v>21958</v>
      </c>
      <c r="C847" s="74" t="s">
        <v>15980</v>
      </c>
      <c r="D847" s="75">
        <v>0</v>
      </c>
      <c r="E847" s="70">
        <v>16.260000000000002</v>
      </c>
      <c r="F847" s="76">
        <f t="shared" si="452"/>
        <v>0</v>
      </c>
      <c r="G847" s="77"/>
      <c r="H847" s="70">
        <f t="shared" si="453"/>
        <v>16.260000000000002</v>
      </c>
      <c r="I847" s="70">
        <f t="shared" si="453"/>
        <v>0</v>
      </c>
      <c r="J847" s="70">
        <f t="shared" si="454"/>
        <v>16.260000000000002</v>
      </c>
      <c r="K847" s="70">
        <v>0</v>
      </c>
      <c r="L847" s="76">
        <f t="shared" si="455"/>
        <v>16.260000000000002</v>
      </c>
      <c r="N847" s="70">
        <v>16.260000000000002</v>
      </c>
      <c r="O847" s="70">
        <v>0</v>
      </c>
      <c r="P847" s="70">
        <f t="shared" si="456"/>
        <v>16.260000000000002</v>
      </c>
      <c r="Q847" s="64"/>
      <c r="R847" s="70">
        <f t="shared" si="457"/>
        <v>16.260000000000002</v>
      </c>
      <c r="S847" s="70">
        <f t="shared" si="457"/>
        <v>0</v>
      </c>
      <c r="T847" s="70">
        <f t="shared" si="458"/>
        <v>16.260000000000002</v>
      </c>
      <c r="U847" s="70">
        <f t="shared" si="459"/>
        <v>0</v>
      </c>
      <c r="V847" s="78">
        <f t="shared" si="460"/>
        <v>16.260000000000002</v>
      </c>
      <c r="X847" s="70">
        <v>16.260000000000002</v>
      </c>
      <c r="Y847" s="70">
        <v>0</v>
      </c>
      <c r="Z847" s="70">
        <v>16.260000000000002</v>
      </c>
      <c r="AA847" s="79"/>
      <c r="AB847" s="80">
        <f t="shared" si="451"/>
        <v>0</v>
      </c>
    </row>
    <row r="848" spans="1:28" ht="22.5" x14ac:dyDescent="0.25">
      <c r="A848" s="72" t="s">
        <v>16556</v>
      </c>
      <c r="B848" s="73" t="s">
        <v>21959</v>
      </c>
      <c r="C848" s="74" t="s">
        <v>15980</v>
      </c>
      <c r="D848" s="75">
        <v>0</v>
      </c>
      <c r="E848" s="70">
        <v>21.69</v>
      </c>
      <c r="F848" s="76">
        <f t="shared" si="452"/>
        <v>0</v>
      </c>
      <c r="G848" s="29"/>
      <c r="H848" s="70">
        <f t="shared" si="453"/>
        <v>21.69</v>
      </c>
      <c r="I848" s="70">
        <f t="shared" si="453"/>
        <v>0</v>
      </c>
      <c r="J848" s="70">
        <f t="shared" si="454"/>
        <v>21.69</v>
      </c>
      <c r="K848" s="70">
        <v>0</v>
      </c>
      <c r="L848" s="76">
        <f t="shared" si="455"/>
        <v>21.69</v>
      </c>
      <c r="N848" s="70">
        <v>21.69</v>
      </c>
      <c r="O848" s="70">
        <v>0</v>
      </c>
      <c r="P848" s="70">
        <f t="shared" si="456"/>
        <v>21.69</v>
      </c>
      <c r="Q848" s="64"/>
      <c r="R848" s="70">
        <f t="shared" si="457"/>
        <v>21.69</v>
      </c>
      <c r="S848" s="70">
        <f t="shared" si="457"/>
        <v>0</v>
      </c>
      <c r="T848" s="70">
        <f t="shared" si="458"/>
        <v>21.69</v>
      </c>
      <c r="U848" s="70">
        <f t="shared" si="459"/>
        <v>0</v>
      </c>
      <c r="V848" s="78">
        <f t="shared" si="460"/>
        <v>21.69</v>
      </c>
      <c r="X848" s="70">
        <v>21.69</v>
      </c>
      <c r="Y848" s="70">
        <v>0</v>
      </c>
      <c r="Z848" s="70">
        <v>21.69</v>
      </c>
      <c r="AA848" s="79"/>
      <c r="AB848" s="80">
        <f t="shared" si="451"/>
        <v>0</v>
      </c>
    </row>
    <row r="849" spans="1:28" ht="22.5" x14ac:dyDescent="0.25">
      <c r="A849" s="72" t="s">
        <v>16557</v>
      </c>
      <c r="B849" s="73" t="s">
        <v>21960</v>
      </c>
      <c r="C849" s="74" t="s">
        <v>15980</v>
      </c>
      <c r="D849" s="75">
        <v>0</v>
      </c>
      <c r="E849" s="70">
        <v>21.24</v>
      </c>
      <c r="F849" s="76">
        <f t="shared" si="452"/>
        <v>0</v>
      </c>
      <c r="G849" s="29"/>
      <c r="H849" s="70">
        <f t="shared" si="453"/>
        <v>21.24</v>
      </c>
      <c r="I849" s="70">
        <f t="shared" si="453"/>
        <v>0</v>
      </c>
      <c r="J849" s="70">
        <f t="shared" si="454"/>
        <v>21.24</v>
      </c>
      <c r="K849" s="70">
        <v>0</v>
      </c>
      <c r="L849" s="76">
        <f t="shared" si="455"/>
        <v>21.24</v>
      </c>
      <c r="N849" s="70">
        <v>21.24</v>
      </c>
      <c r="O849" s="70">
        <v>0</v>
      </c>
      <c r="P849" s="70">
        <f t="shared" si="456"/>
        <v>21.24</v>
      </c>
      <c r="Q849" s="64"/>
      <c r="R849" s="70">
        <f t="shared" si="457"/>
        <v>21.24</v>
      </c>
      <c r="S849" s="70">
        <f t="shared" si="457"/>
        <v>0</v>
      </c>
      <c r="T849" s="70">
        <f t="shared" si="458"/>
        <v>21.24</v>
      </c>
      <c r="U849" s="70">
        <f t="shared" si="459"/>
        <v>0</v>
      </c>
      <c r="V849" s="78">
        <f t="shared" si="460"/>
        <v>21.24</v>
      </c>
      <c r="X849" s="70">
        <v>21.24</v>
      </c>
      <c r="Y849" s="70">
        <v>0</v>
      </c>
      <c r="Z849" s="70">
        <v>21.24</v>
      </c>
      <c r="AA849" s="79"/>
      <c r="AB849" s="80">
        <f t="shared" si="451"/>
        <v>0</v>
      </c>
    </row>
    <row r="850" spans="1:28" s="83" customFormat="1" x14ac:dyDescent="0.25">
      <c r="A850" s="72" t="s">
        <v>16558</v>
      </c>
      <c r="B850" s="73" t="s">
        <v>21961</v>
      </c>
      <c r="C850" s="74" t="s">
        <v>15980</v>
      </c>
      <c r="D850" s="75">
        <v>0</v>
      </c>
      <c r="E850" s="70">
        <v>10.59</v>
      </c>
      <c r="F850" s="76">
        <f t="shared" si="452"/>
        <v>0</v>
      </c>
      <c r="G850" s="29"/>
      <c r="H850" s="70">
        <f t="shared" si="453"/>
        <v>6.68</v>
      </c>
      <c r="I850" s="70">
        <f t="shared" si="453"/>
        <v>3.91</v>
      </c>
      <c r="J850" s="70">
        <f t="shared" si="454"/>
        <v>10.59</v>
      </c>
      <c r="K850" s="70">
        <v>0</v>
      </c>
      <c r="L850" s="76">
        <f t="shared" si="455"/>
        <v>10.59</v>
      </c>
      <c r="M850" s="34"/>
      <c r="N850" s="70">
        <v>6.68</v>
      </c>
      <c r="O850" s="70">
        <v>3.91</v>
      </c>
      <c r="P850" s="70">
        <f t="shared" si="456"/>
        <v>10.59</v>
      </c>
      <c r="Q850" s="64"/>
      <c r="R850" s="70">
        <f t="shared" si="457"/>
        <v>6.68</v>
      </c>
      <c r="S850" s="70">
        <f t="shared" si="457"/>
        <v>3.9</v>
      </c>
      <c r="T850" s="70">
        <f t="shared" si="458"/>
        <v>10.58</v>
      </c>
      <c r="U850" s="70">
        <f t="shared" si="459"/>
        <v>0</v>
      </c>
      <c r="V850" s="78">
        <f t="shared" si="460"/>
        <v>10.58</v>
      </c>
      <c r="W850" s="34"/>
      <c r="X850" s="70">
        <v>6.68</v>
      </c>
      <c r="Y850" s="70">
        <v>3.9</v>
      </c>
      <c r="Z850" s="70">
        <v>10.58</v>
      </c>
      <c r="AA850" s="79"/>
      <c r="AB850" s="80">
        <f t="shared" si="451"/>
        <v>9.9999999999997868E-3</v>
      </c>
    </row>
    <row r="851" spans="1:28" s="83" customFormat="1" ht="22.5" x14ac:dyDescent="0.25">
      <c r="A851" s="66" t="s">
        <v>16559</v>
      </c>
      <c r="B851" s="67" t="s">
        <v>21962</v>
      </c>
      <c r="C851" s="68"/>
      <c r="D851" s="69"/>
      <c r="E851" s="70"/>
      <c r="F851" s="71"/>
      <c r="G851" s="39"/>
      <c r="H851" s="70"/>
      <c r="I851" s="70"/>
      <c r="J851" s="70"/>
      <c r="K851" s="70"/>
      <c r="L851" s="76"/>
      <c r="M851" s="34"/>
      <c r="N851" s="70"/>
      <c r="O851" s="70"/>
      <c r="P851" s="70"/>
      <c r="Q851" s="64"/>
      <c r="R851" s="70"/>
      <c r="S851" s="70"/>
      <c r="T851" s="70"/>
      <c r="U851" s="70"/>
      <c r="V851" s="78"/>
      <c r="W851" s="34"/>
      <c r="X851" s="70"/>
      <c r="Y851" s="70"/>
      <c r="Z851" s="70"/>
      <c r="AA851" s="79"/>
      <c r="AB851" s="80">
        <f t="shared" si="451"/>
        <v>0</v>
      </c>
    </row>
    <row r="852" spans="1:28" x14ac:dyDescent="0.25">
      <c r="A852" s="72" t="s">
        <v>16560</v>
      </c>
      <c r="B852" s="73" t="s">
        <v>21963</v>
      </c>
      <c r="C852" s="74" t="s">
        <v>15679</v>
      </c>
      <c r="D852" s="75">
        <v>0</v>
      </c>
      <c r="E852" s="70">
        <v>2160.2700000000009</v>
      </c>
      <c r="F852" s="76">
        <f>ROUND(D852*E852,2)</f>
        <v>0</v>
      </c>
      <c r="G852" s="77"/>
      <c r="H852" s="70">
        <f t="shared" ref="H852:I856" si="461">ROUND(N852+(N852*$H$2/100),2)</f>
        <v>1576.36</v>
      </c>
      <c r="I852" s="70">
        <f t="shared" si="461"/>
        <v>583.91</v>
      </c>
      <c r="J852" s="70">
        <f>H852+I852</f>
        <v>2160.27</v>
      </c>
      <c r="K852" s="70">
        <v>0</v>
      </c>
      <c r="L852" s="76">
        <f>SUM(J852:K852)</f>
        <v>2160.27</v>
      </c>
      <c r="N852" s="70">
        <v>1576.3600000000001</v>
      </c>
      <c r="O852" s="70">
        <v>583.91000000000008</v>
      </c>
      <c r="P852" s="70">
        <f>SUM(N852:O852)</f>
        <v>2160.2700000000004</v>
      </c>
      <c r="Q852" s="64"/>
      <c r="R852" s="70">
        <f t="shared" ref="R852:S856" si="462">X852</f>
        <v>1576.36</v>
      </c>
      <c r="S852" s="70">
        <f t="shared" si="462"/>
        <v>583.86</v>
      </c>
      <c r="T852" s="70">
        <f>R852+S852</f>
        <v>2160.2199999999998</v>
      </c>
      <c r="U852" s="70">
        <f>ROUND(Z852*$H$2,2)/100</f>
        <v>0</v>
      </c>
      <c r="V852" s="78">
        <f>SUM(T852:U852)</f>
        <v>2160.2199999999998</v>
      </c>
      <c r="X852" s="70">
        <v>1576.36</v>
      </c>
      <c r="Y852" s="70">
        <v>583.86</v>
      </c>
      <c r="Z852" s="70">
        <v>2160.2199999999998</v>
      </c>
      <c r="AA852" s="79"/>
      <c r="AB852" s="80">
        <f t="shared" si="451"/>
        <v>5.0000000000636646E-2</v>
      </c>
    </row>
    <row r="853" spans="1:28" ht="22.5" x14ac:dyDescent="0.25">
      <c r="A853" s="72" t="s">
        <v>16561</v>
      </c>
      <c r="B853" s="73" t="s">
        <v>21964</v>
      </c>
      <c r="C853" s="74" t="s">
        <v>15679</v>
      </c>
      <c r="D853" s="75">
        <v>0</v>
      </c>
      <c r="E853" s="70">
        <v>2179.1499999999996</v>
      </c>
      <c r="F853" s="76">
        <f>ROUND(D853*E853,2)</f>
        <v>0</v>
      </c>
      <c r="G853" s="77"/>
      <c r="H853" s="70">
        <f t="shared" si="461"/>
        <v>1535.13</v>
      </c>
      <c r="I853" s="70">
        <f t="shared" si="461"/>
        <v>644.02</v>
      </c>
      <c r="J853" s="70">
        <f>H853+I853</f>
        <v>2179.15</v>
      </c>
      <c r="K853" s="70">
        <v>0</v>
      </c>
      <c r="L853" s="76">
        <f>SUM(J853:K853)</f>
        <v>2179.15</v>
      </c>
      <c r="N853" s="70">
        <v>1535.1299999999997</v>
      </c>
      <c r="O853" s="70">
        <v>644.02</v>
      </c>
      <c r="P853" s="70">
        <f>SUM(N853:O853)</f>
        <v>2179.1499999999996</v>
      </c>
      <c r="Q853" s="64"/>
      <c r="R853" s="70">
        <f t="shared" si="462"/>
        <v>1535.13</v>
      </c>
      <c r="S853" s="70">
        <f t="shared" si="462"/>
        <v>643.97</v>
      </c>
      <c r="T853" s="70">
        <f>R853+S853</f>
        <v>2179.1000000000004</v>
      </c>
      <c r="U853" s="70">
        <f>ROUND(Z853*$H$2,2)/100</f>
        <v>0</v>
      </c>
      <c r="V853" s="78">
        <f>SUM(T853:U853)</f>
        <v>2179.1000000000004</v>
      </c>
      <c r="X853" s="70">
        <v>1535.13</v>
      </c>
      <c r="Y853" s="70">
        <v>643.97</v>
      </c>
      <c r="Z853" s="70">
        <v>2179.1</v>
      </c>
      <c r="AA853" s="79"/>
      <c r="AB853" s="80">
        <f t="shared" si="451"/>
        <v>4.9999999999727152E-2</v>
      </c>
    </row>
    <row r="854" spans="1:28" ht="22.5" x14ac:dyDescent="0.25">
      <c r="A854" s="72" t="s">
        <v>16562</v>
      </c>
      <c r="B854" s="73" t="s">
        <v>21965</v>
      </c>
      <c r="C854" s="74" t="s">
        <v>15679</v>
      </c>
      <c r="D854" s="75">
        <v>0</v>
      </c>
      <c r="E854" s="70">
        <v>1933.8899999999996</v>
      </c>
      <c r="F854" s="76">
        <f>ROUND(D854*E854,2)</f>
        <v>0</v>
      </c>
      <c r="G854" s="77"/>
      <c r="H854" s="70">
        <f t="shared" si="461"/>
        <v>1378.7</v>
      </c>
      <c r="I854" s="70">
        <f t="shared" si="461"/>
        <v>555.19000000000005</v>
      </c>
      <c r="J854" s="70">
        <f>H854+I854</f>
        <v>1933.89</v>
      </c>
      <c r="K854" s="70">
        <v>0</v>
      </c>
      <c r="L854" s="76">
        <f>SUM(J854:K854)</f>
        <v>1933.89</v>
      </c>
      <c r="N854" s="70">
        <v>1378.6999999999998</v>
      </c>
      <c r="O854" s="70">
        <v>555.19000000000005</v>
      </c>
      <c r="P854" s="70">
        <f>SUM(N854:O854)</f>
        <v>1933.8899999999999</v>
      </c>
      <c r="Q854" s="64"/>
      <c r="R854" s="70">
        <f t="shared" si="462"/>
        <v>1378.7</v>
      </c>
      <c r="S854" s="70">
        <f t="shared" si="462"/>
        <v>555.14</v>
      </c>
      <c r="T854" s="70">
        <f>R854+S854</f>
        <v>1933.8400000000001</v>
      </c>
      <c r="U854" s="70">
        <f>ROUND(Z854*$H$2,2)/100</f>
        <v>0</v>
      </c>
      <c r="V854" s="78">
        <f>SUM(T854:U854)</f>
        <v>1933.8400000000001</v>
      </c>
      <c r="X854" s="70">
        <v>1378.7</v>
      </c>
      <c r="Y854" s="70">
        <v>555.14</v>
      </c>
      <c r="Z854" s="70">
        <v>1933.84</v>
      </c>
      <c r="AA854" s="79"/>
      <c r="AB854" s="80">
        <f t="shared" si="451"/>
        <v>4.9999999999954525E-2</v>
      </c>
    </row>
    <row r="855" spans="1:28" x14ac:dyDescent="0.25">
      <c r="A855" s="72" t="s">
        <v>16563</v>
      </c>
      <c r="B855" s="73" t="s">
        <v>21966</v>
      </c>
      <c r="C855" s="74" t="s">
        <v>15679</v>
      </c>
      <c r="D855" s="75">
        <v>0</v>
      </c>
      <c r="E855" s="70">
        <v>1791.45</v>
      </c>
      <c r="F855" s="76">
        <f>ROUND(D855*E855,2)</f>
        <v>0</v>
      </c>
      <c r="G855" s="77"/>
      <c r="H855" s="70">
        <f t="shared" si="461"/>
        <v>1241.8599999999999</v>
      </c>
      <c r="I855" s="70">
        <f t="shared" si="461"/>
        <v>549.59</v>
      </c>
      <c r="J855" s="70">
        <f>H855+I855</f>
        <v>1791.4499999999998</v>
      </c>
      <c r="K855" s="70">
        <v>0</v>
      </c>
      <c r="L855" s="76">
        <f>SUM(J855:K855)</f>
        <v>1791.4499999999998</v>
      </c>
      <c r="N855" s="70">
        <v>1241.8599999999999</v>
      </c>
      <c r="O855" s="70">
        <v>549.59</v>
      </c>
      <c r="P855" s="70">
        <f>SUM(N855:O855)</f>
        <v>1791.4499999999998</v>
      </c>
      <c r="Q855" s="64"/>
      <c r="R855" s="70">
        <f t="shared" si="462"/>
        <v>1241.8599999999999</v>
      </c>
      <c r="S855" s="70">
        <f t="shared" si="462"/>
        <v>549.54999999999995</v>
      </c>
      <c r="T855" s="70">
        <f>R855+S855</f>
        <v>1791.4099999999999</v>
      </c>
      <c r="U855" s="70">
        <f>ROUND(Z855*$H$2,2)/100</f>
        <v>0</v>
      </c>
      <c r="V855" s="78">
        <f>SUM(T855:U855)</f>
        <v>1791.4099999999999</v>
      </c>
      <c r="X855" s="70">
        <v>1241.8599999999999</v>
      </c>
      <c r="Y855" s="70">
        <v>549.54999999999995</v>
      </c>
      <c r="Z855" s="70">
        <v>1791.41</v>
      </c>
      <c r="AA855" s="79"/>
      <c r="AB855" s="80">
        <f t="shared" si="451"/>
        <v>3.9999999999736247E-2</v>
      </c>
    </row>
    <row r="856" spans="1:28" x14ac:dyDescent="0.25">
      <c r="A856" s="72" t="s">
        <v>16564</v>
      </c>
      <c r="B856" s="73" t="s">
        <v>21967</v>
      </c>
      <c r="C856" s="74" t="s">
        <v>15679</v>
      </c>
      <c r="D856" s="75">
        <v>0</v>
      </c>
      <c r="E856" s="70">
        <v>1957.2400000000002</v>
      </c>
      <c r="F856" s="76">
        <f>ROUND(D856*E856,2)</f>
        <v>0</v>
      </c>
      <c r="G856" s="77"/>
      <c r="H856" s="70">
        <f t="shared" si="461"/>
        <v>1368.45</v>
      </c>
      <c r="I856" s="70">
        <f t="shared" si="461"/>
        <v>588.79</v>
      </c>
      <c r="J856" s="70">
        <f>H856+I856</f>
        <v>1957.24</v>
      </c>
      <c r="K856" s="70">
        <v>0</v>
      </c>
      <c r="L856" s="76">
        <f>SUM(J856:K856)</f>
        <v>1957.24</v>
      </c>
      <c r="N856" s="70">
        <v>1368.4500000000003</v>
      </c>
      <c r="O856" s="70">
        <v>588.79</v>
      </c>
      <c r="P856" s="70">
        <f>SUM(N856:O856)</f>
        <v>1957.2400000000002</v>
      </c>
      <c r="Q856" s="64"/>
      <c r="R856" s="70">
        <f t="shared" si="462"/>
        <v>1368.45</v>
      </c>
      <c r="S856" s="70">
        <f t="shared" si="462"/>
        <v>588.74</v>
      </c>
      <c r="T856" s="70">
        <f>R856+S856</f>
        <v>1957.19</v>
      </c>
      <c r="U856" s="70">
        <f>ROUND(Z856*$H$2,2)/100</f>
        <v>0</v>
      </c>
      <c r="V856" s="78">
        <f>SUM(T856:U856)</f>
        <v>1957.19</v>
      </c>
      <c r="X856" s="70">
        <v>1368.45</v>
      </c>
      <c r="Y856" s="70">
        <v>588.74</v>
      </c>
      <c r="Z856" s="70">
        <v>1957.19</v>
      </c>
      <c r="AA856" s="79"/>
      <c r="AB856" s="80">
        <f t="shared" si="451"/>
        <v>5.0000000000181899E-2</v>
      </c>
    </row>
    <row r="857" spans="1:28" ht="22.5" x14ac:dyDescent="0.25">
      <c r="A857" s="66" t="s">
        <v>16565</v>
      </c>
      <c r="B857" s="67" t="s">
        <v>21968</v>
      </c>
      <c r="C857" s="68"/>
      <c r="D857" s="69"/>
      <c r="E857" s="70"/>
      <c r="F857" s="71"/>
      <c r="H857" s="70"/>
      <c r="I857" s="70"/>
      <c r="J857" s="70"/>
      <c r="K857" s="70"/>
      <c r="L857" s="76"/>
      <c r="N857" s="70"/>
      <c r="O857" s="70"/>
      <c r="P857" s="70"/>
      <c r="Q857" s="64"/>
      <c r="R857" s="70"/>
      <c r="S857" s="70"/>
      <c r="T857" s="70"/>
      <c r="U857" s="70"/>
      <c r="V857" s="78"/>
      <c r="X857" s="70"/>
      <c r="Y857" s="70"/>
      <c r="Z857" s="70"/>
      <c r="AA857" s="79"/>
      <c r="AB857" s="80">
        <f t="shared" si="451"/>
        <v>0</v>
      </c>
    </row>
    <row r="858" spans="1:28" ht="22.5" x14ac:dyDescent="0.25">
      <c r="A858" s="72" t="s">
        <v>16566</v>
      </c>
      <c r="B858" s="73" t="s">
        <v>21969</v>
      </c>
      <c r="C858" s="74" t="s">
        <v>15679</v>
      </c>
      <c r="D858" s="75">
        <v>0</v>
      </c>
      <c r="E858" s="70">
        <v>2918.9399999999996</v>
      </c>
      <c r="F858" s="76">
        <f>ROUND(D858*E858,2)</f>
        <v>0</v>
      </c>
      <c r="G858" s="77"/>
      <c r="H858" s="70">
        <f t="shared" ref="H858:I860" si="463">ROUND(N858+(N858*$H$2/100),2)</f>
        <v>2011.35</v>
      </c>
      <c r="I858" s="70">
        <f t="shared" si="463"/>
        <v>907.59</v>
      </c>
      <c r="J858" s="70">
        <f>H858+I858</f>
        <v>2918.94</v>
      </c>
      <c r="K858" s="70">
        <v>0</v>
      </c>
      <c r="L858" s="76">
        <f>SUM(J858:K858)</f>
        <v>2918.94</v>
      </c>
      <c r="N858" s="70">
        <v>2011.35</v>
      </c>
      <c r="O858" s="70">
        <v>907.58999999999992</v>
      </c>
      <c r="P858" s="70">
        <f>SUM(N858:O858)</f>
        <v>2918.9399999999996</v>
      </c>
      <c r="Q858" s="64"/>
      <c r="R858" s="70">
        <f t="shared" ref="R858:S860" si="464">X858</f>
        <v>2011.35</v>
      </c>
      <c r="S858" s="70">
        <f t="shared" si="464"/>
        <v>907.5</v>
      </c>
      <c r="T858" s="70">
        <f>R858+S858</f>
        <v>2918.85</v>
      </c>
      <c r="U858" s="70">
        <f>ROUND(Z858*$H$2,2)/100</f>
        <v>0</v>
      </c>
      <c r="V858" s="78">
        <f>SUM(T858:U858)</f>
        <v>2918.85</v>
      </c>
      <c r="X858" s="70">
        <v>2011.35</v>
      </c>
      <c r="Y858" s="70">
        <v>907.5</v>
      </c>
      <c r="Z858" s="70">
        <v>2918.85</v>
      </c>
      <c r="AA858" s="79"/>
      <c r="AB858" s="80">
        <f t="shared" si="451"/>
        <v>8.9999999999690772E-2</v>
      </c>
    </row>
    <row r="859" spans="1:28" ht="22.5" x14ac:dyDescent="0.25">
      <c r="A859" s="72" t="s">
        <v>16567</v>
      </c>
      <c r="B859" s="73" t="s">
        <v>21970</v>
      </c>
      <c r="C859" s="74" t="s">
        <v>15747</v>
      </c>
      <c r="D859" s="75">
        <v>0</v>
      </c>
      <c r="E859" s="70">
        <v>4.3100000000000005</v>
      </c>
      <c r="F859" s="76">
        <f>ROUND(D859*E859,2)</f>
        <v>0</v>
      </c>
      <c r="G859" s="77"/>
      <c r="H859" s="70">
        <f t="shared" si="463"/>
        <v>0.08</v>
      </c>
      <c r="I859" s="70">
        <f t="shared" si="463"/>
        <v>4.2300000000000004</v>
      </c>
      <c r="J859" s="70">
        <f>H859+I859</f>
        <v>4.3100000000000005</v>
      </c>
      <c r="K859" s="70">
        <v>0</v>
      </c>
      <c r="L859" s="76">
        <f>SUM(J859:K859)</f>
        <v>4.3100000000000005</v>
      </c>
      <c r="N859" s="70">
        <v>0.08</v>
      </c>
      <c r="O859" s="70">
        <v>4.2300000000000004</v>
      </c>
      <c r="P859" s="70">
        <f>SUM(N859:O859)</f>
        <v>4.3100000000000005</v>
      </c>
      <c r="Q859" s="64"/>
      <c r="R859" s="70">
        <f t="shared" si="464"/>
        <v>0.08</v>
      </c>
      <c r="S859" s="70">
        <f t="shared" si="464"/>
        <v>4.2300000000000004</v>
      </c>
      <c r="T859" s="70">
        <f>R859+S859</f>
        <v>4.3100000000000005</v>
      </c>
      <c r="U859" s="70">
        <f>ROUND(Z859*$H$2,2)/100</f>
        <v>0</v>
      </c>
      <c r="V859" s="78">
        <f>SUM(T859:U859)</f>
        <v>4.3100000000000005</v>
      </c>
      <c r="X859" s="70">
        <v>0.08</v>
      </c>
      <c r="Y859" s="70">
        <v>4.2300000000000004</v>
      </c>
      <c r="Z859" s="70">
        <v>4.3099999999999996</v>
      </c>
      <c r="AA859" s="79"/>
      <c r="AB859" s="80">
        <f t="shared" si="451"/>
        <v>0</v>
      </c>
    </row>
    <row r="860" spans="1:28" x14ac:dyDescent="0.25">
      <c r="A860" s="72" t="s">
        <v>16568</v>
      </c>
      <c r="B860" s="73" t="s">
        <v>16570</v>
      </c>
      <c r="C860" s="74" t="s">
        <v>15747</v>
      </c>
      <c r="D860" s="75">
        <v>0</v>
      </c>
      <c r="E860" s="70">
        <v>11.41</v>
      </c>
      <c r="F860" s="76">
        <f>ROUND(D860*E860,2)</f>
        <v>0</v>
      </c>
      <c r="G860" s="77"/>
      <c r="H860" s="70">
        <f t="shared" si="463"/>
        <v>0.2</v>
      </c>
      <c r="I860" s="70">
        <f t="shared" si="463"/>
        <v>11.21</v>
      </c>
      <c r="J860" s="70">
        <f>H860+I860</f>
        <v>11.41</v>
      </c>
      <c r="K860" s="70">
        <v>0</v>
      </c>
      <c r="L860" s="76">
        <f>SUM(J860:K860)</f>
        <v>11.41</v>
      </c>
      <c r="N860" s="70">
        <v>0.2</v>
      </c>
      <c r="O860" s="70">
        <v>11.21</v>
      </c>
      <c r="P860" s="70">
        <f>SUM(N860:O860)</f>
        <v>11.41</v>
      </c>
      <c r="Q860" s="64"/>
      <c r="R860" s="70">
        <f t="shared" si="464"/>
        <v>0.2</v>
      </c>
      <c r="S860" s="70">
        <f t="shared" si="464"/>
        <v>11.2</v>
      </c>
      <c r="T860" s="70">
        <f>R860+S860</f>
        <v>11.399999999999999</v>
      </c>
      <c r="U860" s="70">
        <f>ROUND(Z860*$H$2,2)/100</f>
        <v>0</v>
      </c>
      <c r="V860" s="78">
        <f>SUM(T860:U860)</f>
        <v>11.399999999999999</v>
      </c>
      <c r="X860" s="70">
        <v>0.2</v>
      </c>
      <c r="Y860" s="70">
        <v>11.2</v>
      </c>
      <c r="Z860" s="70">
        <v>11.4</v>
      </c>
      <c r="AA860" s="79"/>
      <c r="AB860" s="80">
        <f t="shared" si="451"/>
        <v>9.9999999999997868E-3</v>
      </c>
    </row>
    <row r="861" spans="1:28" x14ac:dyDescent="0.25">
      <c r="A861" s="66" t="s">
        <v>16569</v>
      </c>
      <c r="B861" s="67" t="s">
        <v>21971</v>
      </c>
      <c r="C861" s="68"/>
      <c r="D861" s="69"/>
      <c r="E861" s="70"/>
      <c r="F861" s="71"/>
      <c r="H861" s="70"/>
      <c r="I861" s="70"/>
      <c r="J861" s="70"/>
      <c r="K861" s="70"/>
      <c r="L861" s="76"/>
      <c r="N861" s="70"/>
      <c r="O861" s="70"/>
      <c r="P861" s="70"/>
      <c r="Q861" s="64"/>
      <c r="R861" s="70"/>
      <c r="S861" s="70"/>
      <c r="T861" s="70"/>
      <c r="U861" s="70"/>
      <c r="V861" s="78"/>
      <c r="X861" s="70"/>
      <c r="Y861" s="70"/>
      <c r="Z861" s="70"/>
      <c r="AA861" s="79"/>
      <c r="AB861" s="80">
        <f t="shared" si="451"/>
        <v>0</v>
      </c>
    </row>
    <row r="862" spans="1:28" x14ac:dyDescent="0.25">
      <c r="A862" s="66" t="s">
        <v>16571</v>
      </c>
      <c r="B862" s="67" t="s">
        <v>21972</v>
      </c>
      <c r="C862" s="68"/>
      <c r="D862" s="69"/>
      <c r="E862" s="70"/>
      <c r="F862" s="71"/>
      <c r="H862" s="70"/>
      <c r="I862" s="70"/>
      <c r="J862" s="70"/>
      <c r="K862" s="70"/>
      <c r="L862" s="76"/>
      <c r="N862" s="70"/>
      <c r="O862" s="70"/>
      <c r="P862" s="70"/>
      <c r="Q862" s="64"/>
      <c r="R862" s="70"/>
      <c r="S862" s="70"/>
      <c r="T862" s="70"/>
      <c r="U862" s="70"/>
      <c r="V862" s="78"/>
      <c r="X862" s="70"/>
      <c r="Y862" s="70"/>
      <c r="Z862" s="70"/>
      <c r="AA862" s="79"/>
      <c r="AB862" s="80">
        <f t="shared" si="451"/>
        <v>0</v>
      </c>
    </row>
    <row r="863" spans="1:28" x14ac:dyDescent="0.25">
      <c r="A863" s="72" t="s">
        <v>16572</v>
      </c>
      <c r="B863" s="73" t="s">
        <v>21973</v>
      </c>
      <c r="C863" s="74" t="s">
        <v>15719</v>
      </c>
      <c r="D863" s="75">
        <v>0</v>
      </c>
      <c r="E863" s="70">
        <v>42.92</v>
      </c>
      <c r="F863" s="76">
        <f t="shared" ref="F863:F870" si="465">ROUND(D863*E863,2)</f>
        <v>0</v>
      </c>
      <c r="G863" s="77"/>
      <c r="H863" s="70">
        <f t="shared" ref="H863:I870" si="466">ROUND(N863+(N863*$H$2/100),2)</f>
        <v>20.96</v>
      </c>
      <c r="I863" s="70">
        <f t="shared" si="466"/>
        <v>21.96</v>
      </c>
      <c r="J863" s="70">
        <f t="shared" ref="J863:J870" si="467">H863+I863</f>
        <v>42.92</v>
      </c>
      <c r="K863" s="70">
        <v>0</v>
      </c>
      <c r="L863" s="76">
        <f t="shared" ref="L863:L870" si="468">SUM(J863:K863)</f>
        <v>42.92</v>
      </c>
      <c r="N863" s="70">
        <v>20.96</v>
      </c>
      <c r="O863" s="70">
        <v>21.96</v>
      </c>
      <c r="P863" s="70">
        <f t="shared" ref="P863:P870" si="469">SUM(N863:O863)</f>
        <v>42.92</v>
      </c>
      <c r="Q863" s="64"/>
      <c r="R863" s="70">
        <f t="shared" ref="R863:S870" si="470">X863</f>
        <v>20.96</v>
      </c>
      <c r="S863" s="70">
        <f t="shared" si="470"/>
        <v>21.96</v>
      </c>
      <c r="T863" s="70">
        <f t="shared" ref="T863:T870" si="471">R863+S863</f>
        <v>42.92</v>
      </c>
      <c r="U863" s="70">
        <f t="shared" ref="U863:U870" si="472">ROUND(Z863*$H$2,2)/100</f>
        <v>0</v>
      </c>
      <c r="V863" s="78">
        <f t="shared" ref="V863:V870" si="473">SUM(T863:U863)</f>
        <v>42.92</v>
      </c>
      <c r="X863" s="70">
        <v>20.96</v>
      </c>
      <c r="Y863" s="70">
        <v>21.96</v>
      </c>
      <c r="Z863" s="70">
        <v>42.92</v>
      </c>
      <c r="AA863" s="79"/>
      <c r="AB863" s="80">
        <f t="shared" si="451"/>
        <v>0</v>
      </c>
    </row>
    <row r="864" spans="1:28" x14ac:dyDescent="0.25">
      <c r="A864" s="72" t="s">
        <v>16573</v>
      </c>
      <c r="B864" s="73" t="s">
        <v>21974</v>
      </c>
      <c r="C864" s="74" t="s">
        <v>15719</v>
      </c>
      <c r="D864" s="75">
        <v>0</v>
      </c>
      <c r="E864" s="70">
        <v>55.72</v>
      </c>
      <c r="F864" s="76">
        <f t="shared" si="465"/>
        <v>0</v>
      </c>
      <c r="G864" s="77"/>
      <c r="H864" s="70">
        <f t="shared" si="466"/>
        <v>33.76</v>
      </c>
      <c r="I864" s="70">
        <f t="shared" si="466"/>
        <v>21.96</v>
      </c>
      <c r="J864" s="70">
        <f t="shared" si="467"/>
        <v>55.72</v>
      </c>
      <c r="K864" s="70">
        <v>0</v>
      </c>
      <c r="L864" s="76">
        <f t="shared" si="468"/>
        <v>55.72</v>
      </c>
      <c r="N864" s="70">
        <v>33.76</v>
      </c>
      <c r="O864" s="70">
        <v>21.96</v>
      </c>
      <c r="P864" s="70">
        <f t="shared" si="469"/>
        <v>55.72</v>
      </c>
      <c r="Q864" s="64"/>
      <c r="R864" s="70">
        <f t="shared" si="470"/>
        <v>33.76</v>
      </c>
      <c r="S864" s="70">
        <f t="shared" si="470"/>
        <v>21.96</v>
      </c>
      <c r="T864" s="70">
        <f t="shared" si="471"/>
        <v>55.72</v>
      </c>
      <c r="U864" s="70">
        <f t="shared" si="472"/>
        <v>0</v>
      </c>
      <c r="V864" s="78">
        <f t="shared" si="473"/>
        <v>55.72</v>
      </c>
      <c r="X864" s="70">
        <v>33.76</v>
      </c>
      <c r="Y864" s="70">
        <v>21.96</v>
      </c>
      <c r="Z864" s="70">
        <v>55.72</v>
      </c>
      <c r="AA864" s="79"/>
      <c r="AB864" s="80">
        <f t="shared" si="451"/>
        <v>0</v>
      </c>
    </row>
    <row r="865" spans="1:28" x14ac:dyDescent="0.25">
      <c r="A865" s="72" t="s">
        <v>16574</v>
      </c>
      <c r="B865" s="73" t="s">
        <v>21975</v>
      </c>
      <c r="C865" s="74" t="s">
        <v>15719</v>
      </c>
      <c r="D865" s="75">
        <v>0</v>
      </c>
      <c r="E865" s="70">
        <v>42.6</v>
      </c>
      <c r="F865" s="76">
        <f t="shared" si="465"/>
        <v>0</v>
      </c>
      <c r="G865" s="77"/>
      <c r="H865" s="70">
        <f t="shared" si="466"/>
        <v>20.64</v>
      </c>
      <c r="I865" s="70">
        <f t="shared" si="466"/>
        <v>21.96</v>
      </c>
      <c r="J865" s="70">
        <f t="shared" si="467"/>
        <v>42.6</v>
      </c>
      <c r="K865" s="70">
        <v>0</v>
      </c>
      <c r="L865" s="76">
        <f t="shared" si="468"/>
        <v>42.6</v>
      </c>
      <c r="N865" s="70">
        <v>20.64</v>
      </c>
      <c r="O865" s="70">
        <v>21.96</v>
      </c>
      <c r="P865" s="70">
        <f t="shared" si="469"/>
        <v>42.6</v>
      </c>
      <c r="Q865" s="64"/>
      <c r="R865" s="70">
        <f t="shared" si="470"/>
        <v>20.64</v>
      </c>
      <c r="S865" s="70">
        <f t="shared" si="470"/>
        <v>21.96</v>
      </c>
      <c r="T865" s="70">
        <f t="shared" si="471"/>
        <v>42.6</v>
      </c>
      <c r="U865" s="70">
        <f t="shared" si="472"/>
        <v>0</v>
      </c>
      <c r="V865" s="78">
        <f t="shared" si="473"/>
        <v>42.6</v>
      </c>
      <c r="X865" s="70">
        <v>20.64</v>
      </c>
      <c r="Y865" s="70">
        <v>21.96</v>
      </c>
      <c r="Z865" s="70">
        <v>42.6</v>
      </c>
      <c r="AA865" s="79"/>
      <c r="AB865" s="80">
        <f t="shared" si="451"/>
        <v>0</v>
      </c>
    </row>
    <row r="866" spans="1:28" x14ac:dyDescent="0.25">
      <c r="A866" s="72" t="s">
        <v>16575</v>
      </c>
      <c r="B866" s="73" t="s">
        <v>21976</v>
      </c>
      <c r="C866" s="74" t="s">
        <v>15719</v>
      </c>
      <c r="D866" s="75">
        <v>0</v>
      </c>
      <c r="E866" s="70">
        <v>91.25</v>
      </c>
      <c r="F866" s="76">
        <f t="shared" si="465"/>
        <v>0</v>
      </c>
      <c r="G866" s="77"/>
      <c r="H866" s="70">
        <f t="shared" si="466"/>
        <v>58.32</v>
      </c>
      <c r="I866" s="70">
        <f t="shared" si="466"/>
        <v>32.93</v>
      </c>
      <c r="J866" s="70">
        <f t="shared" si="467"/>
        <v>91.25</v>
      </c>
      <c r="K866" s="70">
        <v>0</v>
      </c>
      <c r="L866" s="76">
        <f t="shared" si="468"/>
        <v>91.25</v>
      </c>
      <c r="N866" s="70">
        <v>58.32</v>
      </c>
      <c r="O866" s="70">
        <v>32.93</v>
      </c>
      <c r="P866" s="70">
        <f t="shared" si="469"/>
        <v>91.25</v>
      </c>
      <c r="Q866" s="64"/>
      <c r="R866" s="70">
        <f t="shared" si="470"/>
        <v>58.32</v>
      </c>
      <c r="S866" s="70">
        <f t="shared" si="470"/>
        <v>32.93</v>
      </c>
      <c r="T866" s="70">
        <f t="shared" si="471"/>
        <v>91.25</v>
      </c>
      <c r="U866" s="70">
        <f t="shared" si="472"/>
        <v>0</v>
      </c>
      <c r="V866" s="78">
        <f t="shared" si="473"/>
        <v>91.25</v>
      </c>
      <c r="X866" s="70">
        <v>58.32</v>
      </c>
      <c r="Y866" s="70">
        <v>32.93</v>
      </c>
      <c r="Z866" s="70">
        <v>91.25</v>
      </c>
      <c r="AA866" s="79"/>
      <c r="AB866" s="80">
        <f t="shared" si="451"/>
        <v>0</v>
      </c>
    </row>
    <row r="867" spans="1:28" x14ac:dyDescent="0.25">
      <c r="A867" s="72" t="s">
        <v>16576</v>
      </c>
      <c r="B867" s="73" t="s">
        <v>21977</v>
      </c>
      <c r="C867" s="74" t="s">
        <v>15719</v>
      </c>
      <c r="D867" s="75">
        <v>0</v>
      </c>
      <c r="E867" s="70">
        <v>91.25</v>
      </c>
      <c r="F867" s="76">
        <f t="shared" si="465"/>
        <v>0</v>
      </c>
      <c r="G867" s="77"/>
      <c r="H867" s="70">
        <f t="shared" si="466"/>
        <v>58.32</v>
      </c>
      <c r="I867" s="70">
        <f t="shared" si="466"/>
        <v>32.93</v>
      </c>
      <c r="J867" s="70">
        <f t="shared" si="467"/>
        <v>91.25</v>
      </c>
      <c r="K867" s="70">
        <v>0</v>
      </c>
      <c r="L867" s="76">
        <f t="shared" si="468"/>
        <v>91.25</v>
      </c>
      <c r="N867" s="70">
        <v>58.32</v>
      </c>
      <c r="O867" s="70">
        <v>32.93</v>
      </c>
      <c r="P867" s="70">
        <f t="shared" si="469"/>
        <v>91.25</v>
      </c>
      <c r="Q867" s="64"/>
      <c r="R867" s="70">
        <f t="shared" si="470"/>
        <v>58.32</v>
      </c>
      <c r="S867" s="70">
        <f t="shared" si="470"/>
        <v>32.93</v>
      </c>
      <c r="T867" s="70">
        <f t="shared" si="471"/>
        <v>91.25</v>
      </c>
      <c r="U867" s="70">
        <f t="shared" si="472"/>
        <v>0</v>
      </c>
      <c r="V867" s="78">
        <f t="shared" si="473"/>
        <v>91.25</v>
      </c>
      <c r="X867" s="70">
        <v>58.32</v>
      </c>
      <c r="Y867" s="70">
        <v>32.93</v>
      </c>
      <c r="Z867" s="70">
        <v>91.25</v>
      </c>
      <c r="AA867" s="79"/>
      <c r="AB867" s="80">
        <f t="shared" si="451"/>
        <v>0</v>
      </c>
    </row>
    <row r="868" spans="1:28" ht="22.5" x14ac:dyDescent="0.25">
      <c r="A868" s="72" t="s">
        <v>16577</v>
      </c>
      <c r="B868" s="73" t="s">
        <v>21978</v>
      </c>
      <c r="C868" s="74" t="s">
        <v>15747</v>
      </c>
      <c r="D868" s="75">
        <v>0</v>
      </c>
      <c r="E868" s="70">
        <v>10.29</v>
      </c>
      <c r="F868" s="76">
        <f t="shared" si="465"/>
        <v>0</v>
      </c>
      <c r="G868" s="77"/>
      <c r="H868" s="70">
        <f t="shared" si="466"/>
        <v>0.61</v>
      </c>
      <c r="I868" s="70">
        <f t="shared" si="466"/>
        <v>9.68</v>
      </c>
      <c r="J868" s="70">
        <f t="shared" si="467"/>
        <v>10.29</v>
      </c>
      <c r="K868" s="70">
        <v>0</v>
      </c>
      <c r="L868" s="76">
        <f t="shared" si="468"/>
        <v>10.29</v>
      </c>
      <c r="N868" s="70">
        <v>0.61</v>
      </c>
      <c r="O868" s="70">
        <v>9.68</v>
      </c>
      <c r="P868" s="70">
        <f t="shared" si="469"/>
        <v>10.29</v>
      </c>
      <c r="Q868" s="64"/>
      <c r="R868" s="70">
        <f t="shared" si="470"/>
        <v>0.61</v>
      </c>
      <c r="S868" s="70">
        <f t="shared" si="470"/>
        <v>9.68</v>
      </c>
      <c r="T868" s="70">
        <f t="shared" si="471"/>
        <v>10.29</v>
      </c>
      <c r="U868" s="70">
        <f t="shared" si="472"/>
        <v>0</v>
      </c>
      <c r="V868" s="78">
        <f t="shared" si="473"/>
        <v>10.29</v>
      </c>
      <c r="X868" s="70">
        <v>0.61</v>
      </c>
      <c r="Y868" s="70">
        <v>9.68</v>
      </c>
      <c r="Z868" s="70">
        <v>10.29</v>
      </c>
      <c r="AA868" s="79"/>
      <c r="AB868" s="80">
        <f t="shared" si="451"/>
        <v>0</v>
      </c>
    </row>
    <row r="869" spans="1:28" x14ac:dyDescent="0.25">
      <c r="A869" s="72" t="s">
        <v>16578</v>
      </c>
      <c r="B869" s="73" t="s">
        <v>21979</v>
      </c>
      <c r="C869" s="74" t="s">
        <v>15747</v>
      </c>
      <c r="D869" s="75">
        <v>0</v>
      </c>
      <c r="E869" s="70">
        <v>20.64</v>
      </c>
      <c r="F869" s="76">
        <f t="shared" si="465"/>
        <v>0</v>
      </c>
      <c r="G869" s="77"/>
      <c r="H869" s="70">
        <f t="shared" si="466"/>
        <v>8.5399999999999991</v>
      </c>
      <c r="I869" s="70">
        <f t="shared" si="466"/>
        <v>12.1</v>
      </c>
      <c r="J869" s="70">
        <f t="shared" si="467"/>
        <v>20.64</v>
      </c>
      <c r="K869" s="70">
        <v>0</v>
      </c>
      <c r="L869" s="76">
        <f t="shared" si="468"/>
        <v>20.64</v>
      </c>
      <c r="N869" s="70">
        <v>8.5400000000000009</v>
      </c>
      <c r="O869" s="70">
        <v>12.1</v>
      </c>
      <c r="P869" s="70">
        <f t="shared" si="469"/>
        <v>20.64</v>
      </c>
      <c r="Q869" s="64"/>
      <c r="R869" s="70">
        <f t="shared" si="470"/>
        <v>8.5399999999999991</v>
      </c>
      <c r="S869" s="70">
        <f t="shared" si="470"/>
        <v>12.1</v>
      </c>
      <c r="T869" s="70">
        <f t="shared" si="471"/>
        <v>20.64</v>
      </c>
      <c r="U869" s="70">
        <f t="shared" si="472"/>
        <v>0</v>
      </c>
      <c r="V869" s="78">
        <f t="shared" si="473"/>
        <v>20.64</v>
      </c>
      <c r="X869" s="70">
        <v>8.5399999999999991</v>
      </c>
      <c r="Y869" s="70">
        <v>12.1</v>
      </c>
      <c r="Z869" s="70">
        <v>20.64</v>
      </c>
      <c r="AA869" s="79"/>
      <c r="AB869" s="80">
        <f t="shared" si="451"/>
        <v>0</v>
      </c>
    </row>
    <row r="870" spans="1:28" x14ac:dyDescent="0.25">
      <c r="A870" s="72" t="s">
        <v>16579</v>
      </c>
      <c r="B870" s="73" t="s">
        <v>21980</v>
      </c>
      <c r="C870" s="74" t="s">
        <v>15747</v>
      </c>
      <c r="D870" s="75">
        <v>0</v>
      </c>
      <c r="E870" s="70">
        <v>24.790000000000003</v>
      </c>
      <c r="F870" s="76">
        <f t="shared" si="465"/>
        <v>0</v>
      </c>
      <c r="G870" s="77"/>
      <c r="H870" s="70">
        <f t="shared" si="466"/>
        <v>12.69</v>
      </c>
      <c r="I870" s="70">
        <f t="shared" si="466"/>
        <v>12.1</v>
      </c>
      <c r="J870" s="70">
        <f t="shared" si="467"/>
        <v>24.79</v>
      </c>
      <c r="K870" s="70">
        <v>0</v>
      </c>
      <c r="L870" s="76">
        <f t="shared" si="468"/>
        <v>24.79</v>
      </c>
      <c r="N870" s="70">
        <v>12.690000000000001</v>
      </c>
      <c r="O870" s="70">
        <v>12.1</v>
      </c>
      <c r="P870" s="70">
        <f t="shared" si="469"/>
        <v>24.79</v>
      </c>
      <c r="Q870" s="64"/>
      <c r="R870" s="70">
        <f t="shared" si="470"/>
        <v>12.69</v>
      </c>
      <c r="S870" s="70">
        <f t="shared" si="470"/>
        <v>12.1</v>
      </c>
      <c r="T870" s="70">
        <f t="shared" si="471"/>
        <v>24.79</v>
      </c>
      <c r="U870" s="70">
        <f t="shared" si="472"/>
        <v>0</v>
      </c>
      <c r="V870" s="78">
        <f t="shared" si="473"/>
        <v>24.79</v>
      </c>
      <c r="X870" s="70">
        <v>12.69</v>
      </c>
      <c r="Y870" s="70">
        <v>12.1</v>
      </c>
      <c r="Z870" s="70">
        <v>24.79</v>
      </c>
      <c r="AA870" s="79"/>
      <c r="AB870" s="80">
        <f t="shared" si="451"/>
        <v>0</v>
      </c>
    </row>
    <row r="871" spans="1:28" ht="22.5" x14ac:dyDescent="0.25">
      <c r="A871" s="66" t="s">
        <v>16580</v>
      </c>
      <c r="B871" s="67" t="s">
        <v>21981</v>
      </c>
      <c r="C871" s="68"/>
      <c r="D871" s="69"/>
      <c r="E871" s="70"/>
      <c r="F871" s="71"/>
      <c r="H871" s="70"/>
      <c r="I871" s="70"/>
      <c r="J871" s="70"/>
      <c r="K871" s="70"/>
      <c r="L871" s="76"/>
      <c r="N871" s="70"/>
      <c r="O871" s="70"/>
      <c r="P871" s="70"/>
      <c r="Q871" s="64"/>
      <c r="R871" s="70"/>
      <c r="S871" s="70"/>
      <c r="T871" s="70"/>
      <c r="U871" s="70"/>
      <c r="V871" s="78"/>
      <c r="X871" s="70"/>
      <c r="Y871" s="70"/>
      <c r="Z871" s="70"/>
      <c r="AA871" s="79"/>
      <c r="AB871" s="80">
        <f t="shared" si="451"/>
        <v>0</v>
      </c>
    </row>
    <row r="872" spans="1:28" ht="22.5" x14ac:dyDescent="0.25">
      <c r="A872" s="72" t="s">
        <v>16581</v>
      </c>
      <c r="B872" s="73" t="s">
        <v>21982</v>
      </c>
      <c r="C872" s="74" t="s">
        <v>15719</v>
      </c>
      <c r="D872" s="75">
        <v>0</v>
      </c>
      <c r="E872" s="70">
        <v>39.199999999999996</v>
      </c>
      <c r="F872" s="76">
        <f t="shared" ref="F872:F882" si="474">ROUND(D872*E872,2)</f>
        <v>0</v>
      </c>
      <c r="G872" s="77"/>
      <c r="H872" s="70">
        <f t="shared" ref="H872:I882" si="475">ROUND(N872+(N872*$H$2/100),2)</f>
        <v>27.1</v>
      </c>
      <c r="I872" s="70">
        <f t="shared" si="475"/>
        <v>12.1</v>
      </c>
      <c r="J872" s="70">
        <f t="shared" ref="J872:J882" si="476">H872+I872</f>
        <v>39.200000000000003</v>
      </c>
      <c r="K872" s="70">
        <v>0</v>
      </c>
      <c r="L872" s="76">
        <f t="shared" ref="L872:L882" si="477">SUM(J872:K872)</f>
        <v>39.200000000000003</v>
      </c>
      <c r="N872" s="70">
        <v>27.1</v>
      </c>
      <c r="O872" s="70">
        <v>12.1</v>
      </c>
      <c r="P872" s="70">
        <f t="shared" ref="P872:P882" si="478">SUM(N872:O872)</f>
        <v>39.200000000000003</v>
      </c>
      <c r="Q872" s="64"/>
      <c r="R872" s="70">
        <f t="shared" ref="R872:S882" si="479">X872</f>
        <v>27.1</v>
      </c>
      <c r="S872" s="70">
        <f t="shared" si="479"/>
        <v>12.1</v>
      </c>
      <c r="T872" s="70">
        <f t="shared" ref="T872:T882" si="480">R872+S872</f>
        <v>39.200000000000003</v>
      </c>
      <c r="U872" s="70">
        <f t="shared" ref="U872:U882" si="481">ROUND(Z872*$H$2,2)/100</f>
        <v>0</v>
      </c>
      <c r="V872" s="78">
        <f t="shared" ref="V872:V882" si="482">SUM(T872:U872)</f>
        <v>39.200000000000003</v>
      </c>
      <c r="X872" s="70">
        <v>27.1</v>
      </c>
      <c r="Y872" s="70">
        <v>12.1</v>
      </c>
      <c r="Z872" s="70">
        <v>39.200000000000003</v>
      </c>
      <c r="AA872" s="79"/>
      <c r="AB872" s="80">
        <f t="shared" si="451"/>
        <v>0</v>
      </c>
    </row>
    <row r="873" spans="1:28" ht="22.5" x14ac:dyDescent="0.25">
      <c r="A873" s="72" t="s">
        <v>16582</v>
      </c>
      <c r="B873" s="73" t="s">
        <v>21983</v>
      </c>
      <c r="C873" s="74" t="s">
        <v>15719</v>
      </c>
      <c r="D873" s="75">
        <v>0</v>
      </c>
      <c r="E873" s="70">
        <v>49.839999999999996</v>
      </c>
      <c r="F873" s="76">
        <f t="shared" si="474"/>
        <v>0</v>
      </c>
      <c r="G873" s="77"/>
      <c r="H873" s="70">
        <f t="shared" si="475"/>
        <v>37.74</v>
      </c>
      <c r="I873" s="70">
        <f t="shared" si="475"/>
        <v>12.1</v>
      </c>
      <c r="J873" s="70">
        <f t="shared" si="476"/>
        <v>49.84</v>
      </c>
      <c r="K873" s="70">
        <v>0</v>
      </c>
      <c r="L873" s="76">
        <f t="shared" si="477"/>
        <v>49.84</v>
      </c>
      <c r="N873" s="70">
        <v>37.739999999999995</v>
      </c>
      <c r="O873" s="70">
        <v>12.1</v>
      </c>
      <c r="P873" s="70">
        <f t="shared" si="478"/>
        <v>49.839999999999996</v>
      </c>
      <c r="Q873" s="64"/>
      <c r="R873" s="70">
        <f t="shared" si="479"/>
        <v>37.74</v>
      </c>
      <c r="S873" s="70">
        <f t="shared" si="479"/>
        <v>12.1</v>
      </c>
      <c r="T873" s="70">
        <f t="shared" si="480"/>
        <v>49.84</v>
      </c>
      <c r="U873" s="70">
        <f t="shared" si="481"/>
        <v>0</v>
      </c>
      <c r="V873" s="78">
        <f t="shared" si="482"/>
        <v>49.84</v>
      </c>
      <c r="X873" s="70">
        <v>37.74</v>
      </c>
      <c r="Y873" s="70">
        <v>12.1</v>
      </c>
      <c r="Z873" s="70">
        <v>49.84</v>
      </c>
      <c r="AA873" s="79"/>
      <c r="AB873" s="80">
        <f t="shared" si="451"/>
        <v>0</v>
      </c>
    </row>
    <row r="874" spans="1:28" ht="22.5" x14ac:dyDescent="0.25">
      <c r="A874" s="72" t="s">
        <v>16583</v>
      </c>
      <c r="B874" s="73" t="s">
        <v>21984</v>
      </c>
      <c r="C874" s="74" t="s">
        <v>15719</v>
      </c>
      <c r="D874" s="75">
        <v>0</v>
      </c>
      <c r="E874" s="70">
        <v>91.1</v>
      </c>
      <c r="F874" s="76">
        <f t="shared" si="474"/>
        <v>0</v>
      </c>
      <c r="G874" s="77"/>
      <c r="H874" s="70">
        <f t="shared" si="475"/>
        <v>79</v>
      </c>
      <c r="I874" s="70">
        <f t="shared" si="475"/>
        <v>12.1</v>
      </c>
      <c r="J874" s="70">
        <f t="shared" si="476"/>
        <v>91.1</v>
      </c>
      <c r="K874" s="70">
        <v>0</v>
      </c>
      <c r="L874" s="76">
        <f t="shared" si="477"/>
        <v>91.1</v>
      </c>
      <c r="N874" s="70">
        <v>79</v>
      </c>
      <c r="O874" s="70">
        <v>12.1</v>
      </c>
      <c r="P874" s="70">
        <f t="shared" si="478"/>
        <v>91.1</v>
      </c>
      <c r="Q874" s="64"/>
      <c r="R874" s="70">
        <f t="shared" si="479"/>
        <v>79</v>
      </c>
      <c r="S874" s="70">
        <f t="shared" si="479"/>
        <v>12.1</v>
      </c>
      <c r="T874" s="70">
        <f t="shared" si="480"/>
        <v>91.1</v>
      </c>
      <c r="U874" s="70">
        <f t="shared" si="481"/>
        <v>0</v>
      </c>
      <c r="V874" s="78">
        <f t="shared" si="482"/>
        <v>91.1</v>
      </c>
      <c r="X874" s="70">
        <v>79</v>
      </c>
      <c r="Y874" s="70">
        <v>12.1</v>
      </c>
      <c r="Z874" s="70">
        <v>91.1</v>
      </c>
      <c r="AA874" s="79"/>
      <c r="AB874" s="80">
        <f t="shared" si="451"/>
        <v>0</v>
      </c>
    </row>
    <row r="875" spans="1:28" ht="22.5" x14ac:dyDescent="0.25">
      <c r="A875" s="72" t="s">
        <v>16584</v>
      </c>
      <c r="B875" s="73" t="s">
        <v>21985</v>
      </c>
      <c r="C875" s="74" t="s">
        <v>15719</v>
      </c>
      <c r="D875" s="75">
        <v>0</v>
      </c>
      <c r="E875" s="70">
        <v>94.01</v>
      </c>
      <c r="F875" s="76">
        <f t="shared" si="474"/>
        <v>0</v>
      </c>
      <c r="G875" s="77"/>
      <c r="H875" s="70">
        <f t="shared" si="475"/>
        <v>81.91</v>
      </c>
      <c r="I875" s="70">
        <f t="shared" si="475"/>
        <v>12.1</v>
      </c>
      <c r="J875" s="70">
        <f t="shared" si="476"/>
        <v>94.009999999999991</v>
      </c>
      <c r="K875" s="70">
        <v>0</v>
      </c>
      <c r="L875" s="76">
        <f t="shared" si="477"/>
        <v>94.009999999999991</v>
      </c>
      <c r="N875" s="70">
        <v>81.910000000000011</v>
      </c>
      <c r="O875" s="70">
        <v>12.1</v>
      </c>
      <c r="P875" s="70">
        <f t="shared" si="478"/>
        <v>94.01</v>
      </c>
      <c r="Q875" s="64"/>
      <c r="R875" s="70">
        <f t="shared" si="479"/>
        <v>81.91</v>
      </c>
      <c r="S875" s="70">
        <f t="shared" si="479"/>
        <v>12.1</v>
      </c>
      <c r="T875" s="70">
        <f t="shared" si="480"/>
        <v>94.009999999999991</v>
      </c>
      <c r="U875" s="70">
        <f t="shared" si="481"/>
        <v>0</v>
      </c>
      <c r="V875" s="78">
        <f t="shared" si="482"/>
        <v>94.009999999999991</v>
      </c>
      <c r="X875" s="70">
        <v>81.91</v>
      </c>
      <c r="Y875" s="70">
        <v>12.1</v>
      </c>
      <c r="Z875" s="70">
        <v>94.01</v>
      </c>
      <c r="AA875" s="79"/>
      <c r="AB875" s="80">
        <f t="shared" si="451"/>
        <v>0</v>
      </c>
    </row>
    <row r="876" spans="1:28" ht="22.5" x14ac:dyDescent="0.25">
      <c r="A876" s="72" t="s">
        <v>16585</v>
      </c>
      <c r="B876" s="73" t="s">
        <v>21986</v>
      </c>
      <c r="C876" s="74" t="s">
        <v>15747</v>
      </c>
      <c r="D876" s="75">
        <v>0</v>
      </c>
      <c r="E876" s="70">
        <v>53.26</v>
      </c>
      <c r="F876" s="76">
        <f t="shared" si="474"/>
        <v>0</v>
      </c>
      <c r="G876" s="77"/>
      <c r="H876" s="70">
        <f t="shared" si="475"/>
        <v>47.21</v>
      </c>
      <c r="I876" s="70">
        <f t="shared" si="475"/>
        <v>6.05</v>
      </c>
      <c r="J876" s="70">
        <f t="shared" si="476"/>
        <v>53.26</v>
      </c>
      <c r="K876" s="70">
        <v>0</v>
      </c>
      <c r="L876" s="76">
        <f t="shared" si="477"/>
        <v>53.26</v>
      </c>
      <c r="N876" s="70">
        <v>47.21</v>
      </c>
      <c r="O876" s="70">
        <v>6.05</v>
      </c>
      <c r="P876" s="70">
        <f t="shared" si="478"/>
        <v>53.26</v>
      </c>
      <c r="Q876" s="64"/>
      <c r="R876" s="70">
        <f t="shared" si="479"/>
        <v>47.21</v>
      </c>
      <c r="S876" s="70">
        <f t="shared" si="479"/>
        <v>6.05</v>
      </c>
      <c r="T876" s="70">
        <f t="shared" si="480"/>
        <v>53.26</v>
      </c>
      <c r="U876" s="70">
        <f t="shared" si="481"/>
        <v>0</v>
      </c>
      <c r="V876" s="78">
        <f t="shared" si="482"/>
        <v>53.26</v>
      </c>
      <c r="X876" s="70">
        <v>47.21</v>
      </c>
      <c r="Y876" s="70">
        <v>6.05</v>
      </c>
      <c r="Z876" s="70">
        <v>53.26</v>
      </c>
      <c r="AA876" s="79"/>
      <c r="AB876" s="80">
        <f t="shared" si="451"/>
        <v>0</v>
      </c>
    </row>
    <row r="877" spans="1:28" ht="22.5" x14ac:dyDescent="0.25">
      <c r="A877" s="72" t="s">
        <v>16586</v>
      </c>
      <c r="B877" s="73" t="s">
        <v>21987</v>
      </c>
      <c r="C877" s="74" t="s">
        <v>15747</v>
      </c>
      <c r="D877" s="75">
        <v>0</v>
      </c>
      <c r="E877" s="70">
        <v>47.68</v>
      </c>
      <c r="F877" s="76">
        <f t="shared" si="474"/>
        <v>0</v>
      </c>
      <c r="G877" s="77"/>
      <c r="H877" s="70">
        <f t="shared" si="475"/>
        <v>41.63</v>
      </c>
      <c r="I877" s="70">
        <f t="shared" si="475"/>
        <v>6.05</v>
      </c>
      <c r="J877" s="70">
        <f t="shared" si="476"/>
        <v>47.68</v>
      </c>
      <c r="K877" s="70">
        <v>0</v>
      </c>
      <c r="L877" s="76">
        <f t="shared" si="477"/>
        <v>47.68</v>
      </c>
      <c r="N877" s="70">
        <v>41.63</v>
      </c>
      <c r="O877" s="70">
        <v>6.05</v>
      </c>
      <c r="P877" s="70">
        <f t="shared" si="478"/>
        <v>47.68</v>
      </c>
      <c r="Q877" s="64"/>
      <c r="R877" s="70">
        <f t="shared" si="479"/>
        <v>41.63</v>
      </c>
      <c r="S877" s="70">
        <f t="shared" si="479"/>
        <v>6.05</v>
      </c>
      <c r="T877" s="70">
        <f t="shared" si="480"/>
        <v>47.68</v>
      </c>
      <c r="U877" s="70">
        <f t="shared" si="481"/>
        <v>0</v>
      </c>
      <c r="V877" s="78">
        <f t="shared" si="482"/>
        <v>47.68</v>
      </c>
      <c r="X877" s="70">
        <v>41.63</v>
      </c>
      <c r="Y877" s="70">
        <v>6.05</v>
      </c>
      <c r="Z877" s="70">
        <v>47.68</v>
      </c>
      <c r="AA877" s="79"/>
      <c r="AB877" s="80">
        <f t="shared" si="451"/>
        <v>0</v>
      </c>
    </row>
    <row r="878" spans="1:28" ht="22.5" x14ac:dyDescent="0.25">
      <c r="A878" s="72" t="s">
        <v>16587</v>
      </c>
      <c r="B878" s="73" t="s">
        <v>21988</v>
      </c>
      <c r="C878" s="74" t="s">
        <v>15747</v>
      </c>
      <c r="D878" s="75">
        <v>0</v>
      </c>
      <c r="E878" s="70">
        <v>68.259999999999991</v>
      </c>
      <c r="F878" s="76">
        <f t="shared" si="474"/>
        <v>0</v>
      </c>
      <c r="G878" s="77"/>
      <c r="H878" s="70">
        <f t="shared" si="475"/>
        <v>62.21</v>
      </c>
      <c r="I878" s="70">
        <f t="shared" si="475"/>
        <v>6.05</v>
      </c>
      <c r="J878" s="70">
        <f t="shared" si="476"/>
        <v>68.260000000000005</v>
      </c>
      <c r="K878" s="70">
        <v>0</v>
      </c>
      <c r="L878" s="76">
        <f t="shared" si="477"/>
        <v>68.260000000000005</v>
      </c>
      <c r="N878" s="70">
        <v>62.209999999999994</v>
      </c>
      <c r="O878" s="70">
        <v>6.05</v>
      </c>
      <c r="P878" s="70">
        <f t="shared" si="478"/>
        <v>68.259999999999991</v>
      </c>
      <c r="Q878" s="64"/>
      <c r="R878" s="70">
        <f t="shared" si="479"/>
        <v>62.21</v>
      </c>
      <c r="S878" s="70">
        <f t="shared" si="479"/>
        <v>6.05</v>
      </c>
      <c r="T878" s="70">
        <f t="shared" si="480"/>
        <v>68.260000000000005</v>
      </c>
      <c r="U878" s="70">
        <f t="shared" si="481"/>
        <v>0</v>
      </c>
      <c r="V878" s="78">
        <f t="shared" si="482"/>
        <v>68.260000000000005</v>
      </c>
      <c r="X878" s="70">
        <v>62.21</v>
      </c>
      <c r="Y878" s="70">
        <v>6.05</v>
      </c>
      <c r="Z878" s="70">
        <v>68.260000000000005</v>
      </c>
      <c r="AA878" s="79"/>
      <c r="AB878" s="80">
        <f t="shared" si="451"/>
        <v>0</v>
      </c>
    </row>
    <row r="879" spans="1:28" ht="22.5" x14ac:dyDescent="0.25">
      <c r="A879" s="72" t="s">
        <v>16588</v>
      </c>
      <c r="B879" s="73" t="s">
        <v>21989</v>
      </c>
      <c r="C879" s="74" t="s">
        <v>15747</v>
      </c>
      <c r="D879" s="75">
        <v>0</v>
      </c>
      <c r="E879" s="70">
        <v>92.8</v>
      </c>
      <c r="F879" s="76">
        <f t="shared" si="474"/>
        <v>0</v>
      </c>
      <c r="G879" s="77"/>
      <c r="H879" s="70">
        <f t="shared" si="475"/>
        <v>86.75</v>
      </c>
      <c r="I879" s="70">
        <f t="shared" si="475"/>
        <v>6.05</v>
      </c>
      <c r="J879" s="70">
        <f t="shared" si="476"/>
        <v>92.8</v>
      </c>
      <c r="K879" s="70">
        <v>0</v>
      </c>
      <c r="L879" s="76">
        <f t="shared" si="477"/>
        <v>92.8</v>
      </c>
      <c r="N879" s="70">
        <v>86.75</v>
      </c>
      <c r="O879" s="70">
        <v>6.05</v>
      </c>
      <c r="P879" s="70">
        <f t="shared" si="478"/>
        <v>92.8</v>
      </c>
      <c r="Q879" s="64"/>
      <c r="R879" s="70">
        <f t="shared" si="479"/>
        <v>86.75</v>
      </c>
      <c r="S879" s="70">
        <f t="shared" si="479"/>
        <v>6.05</v>
      </c>
      <c r="T879" s="70">
        <f t="shared" si="480"/>
        <v>92.8</v>
      </c>
      <c r="U879" s="70">
        <f t="shared" si="481"/>
        <v>0</v>
      </c>
      <c r="V879" s="78">
        <f t="shared" si="482"/>
        <v>92.8</v>
      </c>
      <c r="X879" s="70">
        <v>86.75</v>
      </c>
      <c r="Y879" s="70">
        <v>6.05</v>
      </c>
      <c r="Z879" s="70">
        <v>92.8</v>
      </c>
      <c r="AA879" s="79"/>
      <c r="AB879" s="80">
        <f t="shared" si="451"/>
        <v>0</v>
      </c>
    </row>
    <row r="880" spans="1:28" ht="22.5" x14ac:dyDescent="0.25">
      <c r="A880" s="72" t="s">
        <v>16589</v>
      </c>
      <c r="B880" s="73" t="s">
        <v>21990</v>
      </c>
      <c r="C880" s="74" t="s">
        <v>15747</v>
      </c>
      <c r="D880" s="75">
        <v>0</v>
      </c>
      <c r="E880" s="70">
        <v>34.909999999999997</v>
      </c>
      <c r="F880" s="76">
        <f t="shared" si="474"/>
        <v>0</v>
      </c>
      <c r="G880" s="77"/>
      <c r="H880" s="70">
        <f t="shared" si="475"/>
        <v>28.86</v>
      </c>
      <c r="I880" s="70">
        <f t="shared" si="475"/>
        <v>6.05</v>
      </c>
      <c r="J880" s="70">
        <f t="shared" si="476"/>
        <v>34.909999999999997</v>
      </c>
      <c r="K880" s="70">
        <v>0</v>
      </c>
      <c r="L880" s="76">
        <f t="shared" si="477"/>
        <v>34.909999999999997</v>
      </c>
      <c r="N880" s="70">
        <v>28.86</v>
      </c>
      <c r="O880" s="70">
        <v>6.05</v>
      </c>
      <c r="P880" s="70">
        <f t="shared" si="478"/>
        <v>34.909999999999997</v>
      </c>
      <c r="Q880" s="64"/>
      <c r="R880" s="70">
        <f t="shared" si="479"/>
        <v>28.86</v>
      </c>
      <c r="S880" s="70">
        <f t="shared" si="479"/>
        <v>6.05</v>
      </c>
      <c r="T880" s="70">
        <f t="shared" si="480"/>
        <v>34.909999999999997</v>
      </c>
      <c r="U880" s="70">
        <f t="shared" si="481"/>
        <v>0</v>
      </c>
      <c r="V880" s="78">
        <f t="shared" si="482"/>
        <v>34.909999999999997</v>
      </c>
      <c r="X880" s="70">
        <v>28.86</v>
      </c>
      <c r="Y880" s="70">
        <v>6.05</v>
      </c>
      <c r="Z880" s="70">
        <v>34.909999999999997</v>
      </c>
      <c r="AA880" s="79"/>
      <c r="AB880" s="80">
        <f t="shared" si="451"/>
        <v>0</v>
      </c>
    </row>
    <row r="881" spans="1:28" ht="22.5" x14ac:dyDescent="0.25">
      <c r="A881" s="72" t="s">
        <v>16590</v>
      </c>
      <c r="B881" s="73" t="s">
        <v>21991</v>
      </c>
      <c r="C881" s="74" t="s">
        <v>15747</v>
      </c>
      <c r="D881" s="75">
        <v>0</v>
      </c>
      <c r="E881" s="70">
        <v>45.93</v>
      </c>
      <c r="F881" s="76">
        <f t="shared" si="474"/>
        <v>0</v>
      </c>
      <c r="G881" s="77"/>
      <c r="H881" s="70">
        <f t="shared" si="475"/>
        <v>39.880000000000003</v>
      </c>
      <c r="I881" s="70">
        <f t="shared" si="475"/>
        <v>6.05</v>
      </c>
      <c r="J881" s="70">
        <f t="shared" si="476"/>
        <v>45.93</v>
      </c>
      <c r="K881" s="70">
        <v>0</v>
      </c>
      <c r="L881" s="76">
        <f t="shared" si="477"/>
        <v>45.93</v>
      </c>
      <c r="N881" s="70">
        <v>39.880000000000003</v>
      </c>
      <c r="O881" s="70">
        <v>6.05</v>
      </c>
      <c r="P881" s="70">
        <f t="shared" si="478"/>
        <v>45.93</v>
      </c>
      <c r="Q881" s="64"/>
      <c r="R881" s="70">
        <f t="shared" si="479"/>
        <v>39.880000000000003</v>
      </c>
      <c r="S881" s="70">
        <f t="shared" si="479"/>
        <v>6.05</v>
      </c>
      <c r="T881" s="70">
        <f t="shared" si="480"/>
        <v>45.93</v>
      </c>
      <c r="U881" s="70">
        <f t="shared" si="481"/>
        <v>0</v>
      </c>
      <c r="V881" s="78">
        <f t="shared" si="482"/>
        <v>45.93</v>
      </c>
      <c r="X881" s="70">
        <v>39.880000000000003</v>
      </c>
      <c r="Y881" s="70">
        <v>6.05</v>
      </c>
      <c r="Z881" s="70">
        <v>45.93</v>
      </c>
      <c r="AA881" s="79"/>
      <c r="AB881" s="80">
        <f t="shared" si="451"/>
        <v>0</v>
      </c>
    </row>
    <row r="882" spans="1:28" x14ac:dyDescent="0.25">
      <c r="A882" s="72" t="s">
        <v>16591</v>
      </c>
      <c r="B882" s="73" t="s">
        <v>21992</v>
      </c>
      <c r="C882" s="74" t="s">
        <v>15747</v>
      </c>
      <c r="D882" s="75">
        <v>0</v>
      </c>
      <c r="E882" s="70">
        <v>46.12</v>
      </c>
      <c r="F882" s="76">
        <f t="shared" si="474"/>
        <v>0</v>
      </c>
      <c r="G882" s="77"/>
      <c r="H882" s="70">
        <f t="shared" si="475"/>
        <v>40.07</v>
      </c>
      <c r="I882" s="70">
        <f t="shared" si="475"/>
        <v>6.05</v>
      </c>
      <c r="J882" s="70">
        <f t="shared" si="476"/>
        <v>46.12</v>
      </c>
      <c r="K882" s="70">
        <v>0</v>
      </c>
      <c r="L882" s="76">
        <f t="shared" si="477"/>
        <v>46.12</v>
      </c>
      <c r="N882" s="70">
        <v>40.07</v>
      </c>
      <c r="O882" s="70">
        <v>6.05</v>
      </c>
      <c r="P882" s="70">
        <f t="shared" si="478"/>
        <v>46.12</v>
      </c>
      <c r="Q882" s="64"/>
      <c r="R882" s="70">
        <f t="shared" si="479"/>
        <v>40.07</v>
      </c>
      <c r="S882" s="70">
        <f t="shared" si="479"/>
        <v>6.05</v>
      </c>
      <c r="T882" s="70">
        <f t="shared" si="480"/>
        <v>46.12</v>
      </c>
      <c r="U882" s="70">
        <f t="shared" si="481"/>
        <v>0</v>
      </c>
      <c r="V882" s="78">
        <f t="shared" si="482"/>
        <v>46.12</v>
      </c>
      <c r="X882" s="70">
        <v>40.07</v>
      </c>
      <c r="Y882" s="70">
        <v>6.05</v>
      </c>
      <c r="Z882" s="70">
        <v>46.12</v>
      </c>
      <c r="AA882" s="79"/>
      <c r="AB882" s="80">
        <f t="shared" si="451"/>
        <v>0</v>
      </c>
    </row>
    <row r="883" spans="1:28" ht="22.5" x14ac:dyDescent="0.25">
      <c r="A883" s="66" t="s">
        <v>16592</v>
      </c>
      <c r="B883" s="67" t="s">
        <v>21993</v>
      </c>
      <c r="C883" s="68"/>
      <c r="D883" s="69"/>
      <c r="E883" s="70"/>
      <c r="F883" s="71"/>
      <c r="H883" s="70"/>
      <c r="I883" s="70"/>
      <c r="J883" s="70"/>
      <c r="K883" s="70"/>
      <c r="L883" s="76"/>
      <c r="N883" s="70"/>
      <c r="O883" s="70"/>
      <c r="P883" s="70"/>
      <c r="Q883" s="64"/>
      <c r="R883" s="70"/>
      <c r="S883" s="70"/>
      <c r="T883" s="70"/>
      <c r="U883" s="70"/>
      <c r="V883" s="78"/>
      <c r="X883" s="70"/>
      <c r="Y883" s="70"/>
      <c r="Z883" s="70"/>
      <c r="AA883" s="79"/>
      <c r="AB883" s="80">
        <f t="shared" si="451"/>
        <v>0</v>
      </c>
    </row>
    <row r="884" spans="1:28" x14ac:dyDescent="0.25">
      <c r="A884" s="72" t="s">
        <v>16593</v>
      </c>
      <c r="B884" s="73" t="s">
        <v>21994</v>
      </c>
      <c r="C884" s="74" t="s">
        <v>15719</v>
      </c>
      <c r="D884" s="75">
        <v>0</v>
      </c>
      <c r="E884" s="70">
        <v>64.73</v>
      </c>
      <c r="F884" s="76">
        <f>ROUND(D884*E884,2)</f>
        <v>0</v>
      </c>
      <c r="G884" s="77"/>
      <c r="H884" s="70">
        <f>ROUND(N884+(N884*$H$2/100),2)</f>
        <v>45.07</v>
      </c>
      <c r="I884" s="70">
        <f>ROUND(O884+(O884*$H$2/100),2)</f>
        <v>19.66</v>
      </c>
      <c r="J884" s="70">
        <f>H884+I884</f>
        <v>64.73</v>
      </c>
      <c r="K884" s="70">
        <v>0</v>
      </c>
      <c r="L884" s="76">
        <f>SUM(J884:K884)</f>
        <v>64.73</v>
      </c>
      <c r="N884" s="70">
        <v>45.07</v>
      </c>
      <c r="O884" s="70">
        <v>19.66</v>
      </c>
      <c r="P884" s="70">
        <f>SUM(N884:O884)</f>
        <v>64.73</v>
      </c>
      <c r="Q884" s="64"/>
      <c r="R884" s="70">
        <f>X884</f>
        <v>45.07</v>
      </c>
      <c r="S884" s="70">
        <f>Y884</f>
        <v>19.66</v>
      </c>
      <c r="T884" s="70">
        <f>R884+S884</f>
        <v>64.73</v>
      </c>
      <c r="U884" s="70">
        <f>ROUND(Z884*$H$2,2)/100</f>
        <v>0</v>
      </c>
      <c r="V884" s="78">
        <f>SUM(T884:U884)</f>
        <v>64.73</v>
      </c>
      <c r="X884" s="70">
        <v>45.07</v>
      </c>
      <c r="Y884" s="70">
        <v>19.66</v>
      </c>
      <c r="Z884" s="70">
        <v>64.73</v>
      </c>
      <c r="AA884" s="79"/>
      <c r="AB884" s="80">
        <f t="shared" si="451"/>
        <v>0</v>
      </c>
    </row>
    <row r="885" spans="1:28" x14ac:dyDescent="0.25">
      <c r="A885" s="72" t="s">
        <v>16594</v>
      </c>
      <c r="B885" s="73" t="s">
        <v>21995</v>
      </c>
      <c r="C885" s="74" t="s">
        <v>15747</v>
      </c>
      <c r="D885" s="75">
        <v>0</v>
      </c>
      <c r="E885" s="70">
        <v>88.000000000000014</v>
      </c>
      <c r="F885" s="76">
        <f>ROUND(D885*E885,2)</f>
        <v>0</v>
      </c>
      <c r="G885" s="77"/>
      <c r="H885" s="70">
        <f>ROUND(N885+(N885*$H$2/100),2)</f>
        <v>81.349999999999994</v>
      </c>
      <c r="I885" s="70">
        <f>ROUND(O885+(O885*$H$2/100),2)</f>
        <v>6.65</v>
      </c>
      <c r="J885" s="70">
        <f>H885+I885</f>
        <v>88</v>
      </c>
      <c r="K885" s="70">
        <v>0</v>
      </c>
      <c r="L885" s="76">
        <f>SUM(J885:K885)</f>
        <v>88</v>
      </c>
      <c r="N885" s="70">
        <v>81.350000000000009</v>
      </c>
      <c r="O885" s="70">
        <v>6.65</v>
      </c>
      <c r="P885" s="70">
        <f>SUM(N885:O885)</f>
        <v>88.000000000000014</v>
      </c>
      <c r="Q885" s="64"/>
      <c r="R885" s="70">
        <f>X885</f>
        <v>81.349999999999994</v>
      </c>
      <c r="S885" s="70">
        <f>Y885</f>
        <v>6.65</v>
      </c>
      <c r="T885" s="70">
        <f>R885+S885</f>
        <v>88</v>
      </c>
      <c r="U885" s="70">
        <f>ROUND(Z885*$H$2,2)/100</f>
        <v>0</v>
      </c>
      <c r="V885" s="78">
        <f>SUM(T885:U885)</f>
        <v>88</v>
      </c>
      <c r="X885" s="70">
        <v>81.349999999999994</v>
      </c>
      <c r="Y885" s="70">
        <v>6.65</v>
      </c>
      <c r="Z885" s="70">
        <v>88</v>
      </c>
      <c r="AA885" s="79"/>
      <c r="AB885" s="80">
        <f t="shared" si="451"/>
        <v>0</v>
      </c>
    </row>
    <row r="886" spans="1:28" ht="22.5" x14ac:dyDescent="0.25">
      <c r="A886" s="66" t="s">
        <v>16595</v>
      </c>
      <c r="B886" s="67" t="s">
        <v>21996</v>
      </c>
      <c r="C886" s="68"/>
      <c r="D886" s="69"/>
      <c r="E886" s="70"/>
      <c r="F886" s="71"/>
      <c r="H886" s="70"/>
      <c r="I886" s="70"/>
      <c r="J886" s="70"/>
      <c r="K886" s="70"/>
      <c r="L886" s="76"/>
      <c r="N886" s="70"/>
      <c r="O886" s="70"/>
      <c r="P886" s="70"/>
      <c r="Q886" s="64"/>
      <c r="R886" s="70"/>
      <c r="S886" s="70"/>
      <c r="T886" s="70"/>
      <c r="U886" s="70"/>
      <c r="V886" s="78"/>
      <c r="X886" s="70"/>
      <c r="Y886" s="70"/>
      <c r="Z886" s="70"/>
      <c r="AA886" s="79"/>
      <c r="AB886" s="80">
        <f t="shared" si="451"/>
        <v>0</v>
      </c>
    </row>
    <row r="887" spans="1:28" ht="22.5" x14ac:dyDescent="0.25">
      <c r="A887" s="72" t="s">
        <v>16596</v>
      </c>
      <c r="B887" s="73" t="s">
        <v>21997</v>
      </c>
      <c r="C887" s="74" t="s">
        <v>15719</v>
      </c>
      <c r="D887" s="75">
        <v>0</v>
      </c>
      <c r="E887" s="70">
        <v>70.510000000000005</v>
      </c>
      <c r="F887" s="76">
        <f t="shared" ref="F887:F892" si="483">ROUND(D887*E887,2)</f>
        <v>0</v>
      </c>
      <c r="G887" s="77"/>
      <c r="H887" s="70">
        <f t="shared" ref="H887:I892" si="484">ROUND(N887+(N887*$H$2/100),2)</f>
        <v>58.41</v>
      </c>
      <c r="I887" s="70">
        <f t="shared" si="484"/>
        <v>12.1</v>
      </c>
      <c r="J887" s="70">
        <f t="shared" ref="J887:J892" si="485">H887+I887</f>
        <v>70.509999999999991</v>
      </c>
      <c r="K887" s="70">
        <v>0</v>
      </c>
      <c r="L887" s="76">
        <f t="shared" ref="L887:L892" si="486">SUM(J887:K887)</f>
        <v>70.509999999999991</v>
      </c>
      <c r="N887" s="70">
        <v>58.41</v>
      </c>
      <c r="O887" s="70">
        <v>12.1</v>
      </c>
      <c r="P887" s="70">
        <f t="shared" ref="P887:P892" si="487">SUM(N887:O887)</f>
        <v>70.509999999999991</v>
      </c>
      <c r="Q887" s="64"/>
      <c r="R887" s="70">
        <f t="shared" ref="R887:S892" si="488">X887</f>
        <v>58.41</v>
      </c>
      <c r="S887" s="70">
        <f t="shared" si="488"/>
        <v>12.1</v>
      </c>
      <c r="T887" s="70">
        <f t="shared" ref="T887:T892" si="489">R887+S887</f>
        <v>70.509999999999991</v>
      </c>
      <c r="U887" s="70">
        <f t="shared" ref="U887:U892" si="490">ROUND(Z887*$H$2,2)/100</f>
        <v>0</v>
      </c>
      <c r="V887" s="78">
        <f t="shared" ref="V887:V892" si="491">SUM(T887:U887)</f>
        <v>70.509999999999991</v>
      </c>
      <c r="X887" s="70">
        <v>58.41</v>
      </c>
      <c r="Y887" s="70">
        <v>12.1</v>
      </c>
      <c r="Z887" s="70">
        <v>70.510000000000005</v>
      </c>
      <c r="AA887" s="79"/>
      <c r="AB887" s="80">
        <f t="shared" si="451"/>
        <v>0</v>
      </c>
    </row>
    <row r="888" spans="1:28" ht="33.75" x14ac:dyDescent="0.25">
      <c r="A888" s="72" t="s">
        <v>16597</v>
      </c>
      <c r="B888" s="73" t="s">
        <v>21998</v>
      </c>
      <c r="C888" s="74" t="s">
        <v>15719</v>
      </c>
      <c r="D888" s="75">
        <v>0</v>
      </c>
      <c r="E888" s="70">
        <v>133.29</v>
      </c>
      <c r="F888" s="76">
        <f t="shared" si="483"/>
        <v>0</v>
      </c>
      <c r="G888" s="77"/>
      <c r="H888" s="70">
        <f t="shared" si="484"/>
        <v>121.19</v>
      </c>
      <c r="I888" s="70">
        <f t="shared" si="484"/>
        <v>12.1</v>
      </c>
      <c r="J888" s="70">
        <f t="shared" si="485"/>
        <v>133.29</v>
      </c>
      <c r="K888" s="70">
        <v>0</v>
      </c>
      <c r="L888" s="76">
        <f t="shared" si="486"/>
        <v>133.29</v>
      </c>
      <c r="N888" s="70">
        <v>121.19</v>
      </c>
      <c r="O888" s="70">
        <v>12.1</v>
      </c>
      <c r="P888" s="70">
        <f t="shared" si="487"/>
        <v>133.29</v>
      </c>
      <c r="Q888" s="64"/>
      <c r="R888" s="70">
        <f t="shared" si="488"/>
        <v>121.19</v>
      </c>
      <c r="S888" s="70">
        <f t="shared" si="488"/>
        <v>12.1</v>
      </c>
      <c r="T888" s="70">
        <f t="shared" si="489"/>
        <v>133.29</v>
      </c>
      <c r="U888" s="70">
        <f t="shared" si="490"/>
        <v>0</v>
      </c>
      <c r="V888" s="78">
        <f t="shared" si="491"/>
        <v>133.29</v>
      </c>
      <c r="X888" s="70">
        <v>121.19</v>
      </c>
      <c r="Y888" s="70">
        <v>12.1</v>
      </c>
      <c r="Z888" s="70">
        <v>133.29</v>
      </c>
      <c r="AA888" s="79"/>
      <c r="AB888" s="80">
        <f t="shared" si="451"/>
        <v>0</v>
      </c>
    </row>
    <row r="889" spans="1:28" ht="22.5" x14ac:dyDescent="0.25">
      <c r="A889" s="72" t="s">
        <v>16598</v>
      </c>
      <c r="B889" s="73" t="s">
        <v>21999</v>
      </c>
      <c r="C889" s="74" t="s">
        <v>15719</v>
      </c>
      <c r="D889" s="75">
        <v>0</v>
      </c>
      <c r="E889" s="70">
        <v>93.2</v>
      </c>
      <c r="F889" s="76">
        <f t="shared" si="483"/>
        <v>0</v>
      </c>
      <c r="G889" s="77"/>
      <c r="H889" s="70">
        <f t="shared" si="484"/>
        <v>81.099999999999994</v>
      </c>
      <c r="I889" s="70">
        <f t="shared" si="484"/>
        <v>12.1</v>
      </c>
      <c r="J889" s="70">
        <f t="shared" si="485"/>
        <v>93.199999999999989</v>
      </c>
      <c r="K889" s="70">
        <v>0</v>
      </c>
      <c r="L889" s="76">
        <f t="shared" si="486"/>
        <v>93.199999999999989</v>
      </c>
      <c r="N889" s="70">
        <v>81.100000000000009</v>
      </c>
      <c r="O889" s="70">
        <v>12.1</v>
      </c>
      <c r="P889" s="70">
        <f t="shared" si="487"/>
        <v>93.2</v>
      </c>
      <c r="Q889" s="64"/>
      <c r="R889" s="70">
        <f t="shared" si="488"/>
        <v>81.099999999999994</v>
      </c>
      <c r="S889" s="70">
        <f t="shared" si="488"/>
        <v>12.1</v>
      </c>
      <c r="T889" s="70">
        <f t="shared" si="489"/>
        <v>93.199999999999989</v>
      </c>
      <c r="U889" s="70">
        <f t="shared" si="490"/>
        <v>0</v>
      </c>
      <c r="V889" s="78">
        <f t="shared" si="491"/>
        <v>93.199999999999989</v>
      </c>
      <c r="X889" s="70">
        <v>81.099999999999994</v>
      </c>
      <c r="Y889" s="70">
        <v>12.1</v>
      </c>
      <c r="Z889" s="70">
        <v>93.2</v>
      </c>
      <c r="AA889" s="79"/>
      <c r="AB889" s="80">
        <f t="shared" si="451"/>
        <v>0</v>
      </c>
    </row>
    <row r="890" spans="1:28" ht="22.5" x14ac:dyDescent="0.25">
      <c r="A890" s="72" t="s">
        <v>16599</v>
      </c>
      <c r="B890" s="73" t="s">
        <v>22000</v>
      </c>
      <c r="C890" s="74" t="s">
        <v>15719</v>
      </c>
      <c r="D890" s="75">
        <v>0</v>
      </c>
      <c r="E890" s="70">
        <v>78.12</v>
      </c>
      <c r="F890" s="76">
        <f t="shared" si="483"/>
        <v>0</v>
      </c>
      <c r="G890" s="77"/>
      <c r="H890" s="70">
        <f t="shared" si="484"/>
        <v>66.02</v>
      </c>
      <c r="I890" s="70">
        <f t="shared" si="484"/>
        <v>12.1</v>
      </c>
      <c r="J890" s="70">
        <f t="shared" si="485"/>
        <v>78.11999999999999</v>
      </c>
      <c r="K890" s="70">
        <v>0</v>
      </c>
      <c r="L890" s="76">
        <f t="shared" si="486"/>
        <v>78.11999999999999</v>
      </c>
      <c r="N890" s="70">
        <v>66.02</v>
      </c>
      <c r="O890" s="70">
        <v>12.1</v>
      </c>
      <c r="P890" s="70">
        <f t="shared" si="487"/>
        <v>78.11999999999999</v>
      </c>
      <c r="Q890" s="64"/>
      <c r="R890" s="70">
        <f t="shared" si="488"/>
        <v>66.02</v>
      </c>
      <c r="S890" s="70">
        <f t="shared" si="488"/>
        <v>12.1</v>
      </c>
      <c r="T890" s="70">
        <f t="shared" si="489"/>
        <v>78.11999999999999</v>
      </c>
      <c r="U890" s="70">
        <f t="shared" si="490"/>
        <v>0</v>
      </c>
      <c r="V890" s="78">
        <f t="shared" si="491"/>
        <v>78.11999999999999</v>
      </c>
      <c r="X890" s="70">
        <v>66.02</v>
      </c>
      <c r="Y890" s="70">
        <v>12.1</v>
      </c>
      <c r="Z890" s="70">
        <v>78.12</v>
      </c>
      <c r="AA890" s="79"/>
      <c r="AB890" s="80">
        <f t="shared" si="451"/>
        <v>0</v>
      </c>
    </row>
    <row r="891" spans="1:28" ht="22.5" x14ac:dyDescent="0.25">
      <c r="A891" s="72" t="s">
        <v>16600</v>
      </c>
      <c r="B891" s="73" t="s">
        <v>22001</v>
      </c>
      <c r="C891" s="74" t="s">
        <v>15747</v>
      </c>
      <c r="D891" s="75">
        <v>0</v>
      </c>
      <c r="E891" s="70">
        <v>61.679999999999993</v>
      </c>
      <c r="F891" s="76">
        <f t="shared" si="483"/>
        <v>0</v>
      </c>
      <c r="G891" s="77"/>
      <c r="H891" s="70">
        <f t="shared" si="484"/>
        <v>55.63</v>
      </c>
      <c r="I891" s="70">
        <f t="shared" si="484"/>
        <v>6.05</v>
      </c>
      <c r="J891" s="70">
        <f t="shared" si="485"/>
        <v>61.68</v>
      </c>
      <c r="K891" s="70">
        <v>0</v>
      </c>
      <c r="L891" s="76">
        <f t="shared" si="486"/>
        <v>61.68</v>
      </c>
      <c r="N891" s="70">
        <v>55.629999999999995</v>
      </c>
      <c r="O891" s="70">
        <v>6.05</v>
      </c>
      <c r="P891" s="70">
        <f t="shared" si="487"/>
        <v>61.679999999999993</v>
      </c>
      <c r="Q891" s="64"/>
      <c r="R891" s="70">
        <f t="shared" si="488"/>
        <v>55.63</v>
      </c>
      <c r="S891" s="70">
        <f t="shared" si="488"/>
        <v>6.05</v>
      </c>
      <c r="T891" s="70">
        <f t="shared" si="489"/>
        <v>61.68</v>
      </c>
      <c r="U891" s="70">
        <f t="shared" si="490"/>
        <v>0</v>
      </c>
      <c r="V891" s="78">
        <f t="shared" si="491"/>
        <v>61.68</v>
      </c>
      <c r="X891" s="70">
        <v>55.63</v>
      </c>
      <c r="Y891" s="70">
        <v>6.05</v>
      </c>
      <c r="Z891" s="70">
        <v>61.68</v>
      </c>
      <c r="AA891" s="79"/>
      <c r="AB891" s="80">
        <f t="shared" si="451"/>
        <v>0</v>
      </c>
    </row>
    <row r="892" spans="1:28" x14ac:dyDescent="0.25">
      <c r="A892" s="72" t="s">
        <v>16601</v>
      </c>
      <c r="B892" s="73" t="s">
        <v>22002</v>
      </c>
      <c r="C892" s="74" t="s">
        <v>15747</v>
      </c>
      <c r="D892" s="75">
        <v>0</v>
      </c>
      <c r="E892" s="70">
        <v>58.819999999999993</v>
      </c>
      <c r="F892" s="76">
        <f t="shared" si="483"/>
        <v>0</v>
      </c>
      <c r="G892" s="77"/>
      <c r="H892" s="70">
        <f t="shared" si="484"/>
        <v>52.77</v>
      </c>
      <c r="I892" s="70">
        <f t="shared" si="484"/>
        <v>6.05</v>
      </c>
      <c r="J892" s="70">
        <f t="shared" si="485"/>
        <v>58.82</v>
      </c>
      <c r="K892" s="70">
        <v>0</v>
      </c>
      <c r="L892" s="76">
        <f t="shared" si="486"/>
        <v>58.82</v>
      </c>
      <c r="N892" s="70">
        <v>52.769999999999996</v>
      </c>
      <c r="O892" s="70">
        <v>6.05</v>
      </c>
      <c r="P892" s="70">
        <f t="shared" si="487"/>
        <v>58.819999999999993</v>
      </c>
      <c r="Q892" s="64"/>
      <c r="R892" s="70">
        <f t="shared" si="488"/>
        <v>52.77</v>
      </c>
      <c r="S892" s="70">
        <f t="shared" si="488"/>
        <v>6.05</v>
      </c>
      <c r="T892" s="70">
        <f t="shared" si="489"/>
        <v>58.82</v>
      </c>
      <c r="U892" s="70">
        <f t="shared" si="490"/>
        <v>0</v>
      </c>
      <c r="V892" s="78">
        <f t="shared" si="491"/>
        <v>58.82</v>
      </c>
      <c r="X892" s="70">
        <v>52.77</v>
      </c>
      <c r="Y892" s="70">
        <v>6.05</v>
      </c>
      <c r="Z892" s="70">
        <v>58.82</v>
      </c>
      <c r="AA892" s="79"/>
      <c r="AB892" s="80">
        <f t="shared" si="451"/>
        <v>0</v>
      </c>
    </row>
    <row r="893" spans="1:28" ht="33.75" x14ac:dyDescent="0.25">
      <c r="A893" s="66" t="s">
        <v>16602</v>
      </c>
      <c r="B893" s="67" t="s">
        <v>22003</v>
      </c>
      <c r="C893" s="68"/>
      <c r="D893" s="69"/>
      <c r="E893" s="70"/>
      <c r="F893" s="71"/>
      <c r="H893" s="70"/>
      <c r="I893" s="70"/>
      <c r="J893" s="70"/>
      <c r="K893" s="70"/>
      <c r="L893" s="76"/>
      <c r="N893" s="70"/>
      <c r="O893" s="70"/>
      <c r="P893" s="70"/>
      <c r="Q893" s="64"/>
      <c r="R893" s="70"/>
      <c r="S893" s="70"/>
      <c r="T893" s="70"/>
      <c r="U893" s="70"/>
      <c r="V893" s="78"/>
      <c r="X893" s="70"/>
      <c r="Y893" s="70"/>
      <c r="Z893" s="70"/>
      <c r="AA893" s="79"/>
      <c r="AB893" s="80">
        <f t="shared" si="451"/>
        <v>0</v>
      </c>
    </row>
    <row r="894" spans="1:28" ht="22.5" x14ac:dyDescent="0.25">
      <c r="A894" s="72" t="s">
        <v>16603</v>
      </c>
      <c r="B894" s="73" t="s">
        <v>22004</v>
      </c>
      <c r="C894" s="74" t="s">
        <v>15719</v>
      </c>
      <c r="D894" s="75">
        <v>0</v>
      </c>
      <c r="E894" s="70">
        <v>172.05</v>
      </c>
      <c r="F894" s="76">
        <f>ROUND(D894*E894,2)</f>
        <v>0</v>
      </c>
      <c r="G894" s="77"/>
      <c r="H894" s="70">
        <f t="shared" ref="H894:I897" si="492">ROUND(N894+(N894*$H$2/100),2)</f>
        <v>141.62</v>
      </c>
      <c r="I894" s="70">
        <f t="shared" si="492"/>
        <v>30.43</v>
      </c>
      <c r="J894" s="70">
        <f>H894+I894</f>
        <v>172.05</v>
      </c>
      <c r="K894" s="70">
        <v>0</v>
      </c>
      <c r="L894" s="76">
        <f>SUM(J894:K894)</f>
        <v>172.05</v>
      </c>
      <c r="N894" s="70">
        <v>141.62</v>
      </c>
      <c r="O894" s="70">
        <v>30.43</v>
      </c>
      <c r="P894" s="70">
        <f>SUM(N894:O894)</f>
        <v>172.05</v>
      </c>
      <c r="Q894" s="64"/>
      <c r="R894" s="70">
        <f t="shared" ref="R894:S897" si="493">X894</f>
        <v>141.62</v>
      </c>
      <c r="S894" s="70">
        <f t="shared" si="493"/>
        <v>30.44</v>
      </c>
      <c r="T894" s="70">
        <f>R894+S894</f>
        <v>172.06</v>
      </c>
      <c r="U894" s="70">
        <f>ROUND(Z894*$H$2,2)/100</f>
        <v>0</v>
      </c>
      <c r="V894" s="78">
        <f>SUM(T894:U894)</f>
        <v>172.06</v>
      </c>
      <c r="X894" s="70">
        <v>141.62</v>
      </c>
      <c r="Y894" s="70">
        <v>30.44</v>
      </c>
      <c r="Z894" s="70">
        <v>172.06</v>
      </c>
      <c r="AA894" s="79"/>
      <c r="AB894" s="80">
        <f t="shared" si="451"/>
        <v>-9.9999999999909051E-3</v>
      </c>
    </row>
    <row r="895" spans="1:28" ht="22.5" x14ac:dyDescent="0.25">
      <c r="A895" s="72" t="s">
        <v>16604</v>
      </c>
      <c r="B895" s="73" t="s">
        <v>22005</v>
      </c>
      <c r="C895" s="74" t="s">
        <v>15719</v>
      </c>
      <c r="D895" s="75">
        <v>0</v>
      </c>
      <c r="E895" s="70">
        <v>127.83</v>
      </c>
      <c r="F895" s="76">
        <f>ROUND(D895*E895,2)</f>
        <v>0</v>
      </c>
      <c r="G895" s="77"/>
      <c r="H895" s="70">
        <f t="shared" si="492"/>
        <v>114.66</v>
      </c>
      <c r="I895" s="70">
        <f t="shared" si="492"/>
        <v>13.17</v>
      </c>
      <c r="J895" s="70">
        <f>H895+I895</f>
        <v>127.83</v>
      </c>
      <c r="K895" s="70">
        <v>0</v>
      </c>
      <c r="L895" s="76">
        <f>SUM(J895:K895)</f>
        <v>127.83</v>
      </c>
      <c r="N895" s="70">
        <v>114.66</v>
      </c>
      <c r="O895" s="70">
        <v>13.17</v>
      </c>
      <c r="P895" s="70">
        <f>SUM(N895:O895)</f>
        <v>127.83</v>
      </c>
      <c r="Q895" s="64"/>
      <c r="R895" s="70">
        <f t="shared" si="493"/>
        <v>114.66</v>
      </c>
      <c r="S895" s="70">
        <f t="shared" si="493"/>
        <v>13.17</v>
      </c>
      <c r="T895" s="70">
        <f>R895+S895</f>
        <v>127.83</v>
      </c>
      <c r="U895" s="70">
        <f>ROUND(Z895*$H$2,2)/100</f>
        <v>0</v>
      </c>
      <c r="V895" s="78">
        <f>SUM(T895:U895)</f>
        <v>127.83</v>
      </c>
      <c r="X895" s="70">
        <v>114.66</v>
      </c>
      <c r="Y895" s="70">
        <v>13.17</v>
      </c>
      <c r="Z895" s="70">
        <v>127.83</v>
      </c>
      <c r="AA895" s="79"/>
      <c r="AB895" s="80">
        <f t="shared" si="451"/>
        <v>0</v>
      </c>
    </row>
    <row r="896" spans="1:28" ht="33.75" x14ac:dyDescent="0.25">
      <c r="A896" s="72" t="s">
        <v>16605</v>
      </c>
      <c r="B896" s="73" t="s">
        <v>22006</v>
      </c>
      <c r="C896" s="74" t="s">
        <v>15719</v>
      </c>
      <c r="D896" s="75">
        <v>0</v>
      </c>
      <c r="E896" s="70">
        <v>121.65</v>
      </c>
      <c r="F896" s="76">
        <f>ROUND(D896*E896,2)</f>
        <v>0</v>
      </c>
      <c r="G896" s="77"/>
      <c r="H896" s="70">
        <f t="shared" si="492"/>
        <v>108.48</v>
      </c>
      <c r="I896" s="70">
        <f t="shared" si="492"/>
        <v>13.17</v>
      </c>
      <c r="J896" s="70">
        <f>H896+I896</f>
        <v>121.65</v>
      </c>
      <c r="K896" s="70">
        <v>0</v>
      </c>
      <c r="L896" s="76">
        <f>SUM(J896:K896)</f>
        <v>121.65</v>
      </c>
      <c r="N896" s="70">
        <v>108.48</v>
      </c>
      <c r="O896" s="70">
        <v>13.17</v>
      </c>
      <c r="P896" s="70">
        <f>SUM(N896:O896)</f>
        <v>121.65</v>
      </c>
      <c r="Q896" s="64"/>
      <c r="R896" s="70">
        <f t="shared" si="493"/>
        <v>108.48</v>
      </c>
      <c r="S896" s="70">
        <f t="shared" si="493"/>
        <v>13.17</v>
      </c>
      <c r="T896" s="70">
        <f>R896+S896</f>
        <v>121.65</v>
      </c>
      <c r="U896" s="70">
        <f>ROUND(Z896*$H$2,2)/100</f>
        <v>0</v>
      </c>
      <c r="V896" s="78">
        <f>SUM(T896:U896)</f>
        <v>121.65</v>
      </c>
      <c r="X896" s="70">
        <v>108.48</v>
      </c>
      <c r="Y896" s="70">
        <v>13.17</v>
      </c>
      <c r="Z896" s="70">
        <v>121.65</v>
      </c>
      <c r="AA896" s="79"/>
      <c r="AB896" s="80">
        <f t="shared" si="451"/>
        <v>0</v>
      </c>
    </row>
    <row r="897" spans="1:28" x14ac:dyDescent="0.25">
      <c r="A897" s="72" t="s">
        <v>16606</v>
      </c>
      <c r="B897" s="73" t="s">
        <v>22007</v>
      </c>
      <c r="C897" s="74" t="s">
        <v>15719</v>
      </c>
      <c r="D897" s="75">
        <v>0</v>
      </c>
      <c r="E897" s="70">
        <v>84.259999999999991</v>
      </c>
      <c r="F897" s="76">
        <f>ROUND(D897*E897,2)</f>
        <v>0</v>
      </c>
      <c r="G897" s="77"/>
      <c r="H897" s="70">
        <f t="shared" si="492"/>
        <v>72.16</v>
      </c>
      <c r="I897" s="70">
        <f t="shared" si="492"/>
        <v>12.1</v>
      </c>
      <c r="J897" s="70">
        <f>H897+I897</f>
        <v>84.259999999999991</v>
      </c>
      <c r="K897" s="70">
        <v>0</v>
      </c>
      <c r="L897" s="76">
        <f>SUM(J897:K897)</f>
        <v>84.259999999999991</v>
      </c>
      <c r="N897" s="70">
        <v>72.16</v>
      </c>
      <c r="O897" s="70">
        <v>12.1</v>
      </c>
      <c r="P897" s="70">
        <f>SUM(N897:O897)</f>
        <v>84.259999999999991</v>
      </c>
      <c r="Q897" s="64"/>
      <c r="R897" s="70">
        <f t="shared" si="493"/>
        <v>72.16</v>
      </c>
      <c r="S897" s="70">
        <f t="shared" si="493"/>
        <v>12.1</v>
      </c>
      <c r="T897" s="70">
        <f>R897+S897</f>
        <v>84.259999999999991</v>
      </c>
      <c r="U897" s="70">
        <f>ROUND(Z897*$H$2,2)/100</f>
        <v>0</v>
      </c>
      <c r="V897" s="78">
        <f>SUM(T897:U897)</f>
        <v>84.259999999999991</v>
      </c>
      <c r="X897" s="70">
        <v>72.16</v>
      </c>
      <c r="Y897" s="70">
        <v>12.1</v>
      </c>
      <c r="Z897" s="70">
        <v>84.26</v>
      </c>
      <c r="AA897" s="79"/>
      <c r="AB897" s="80">
        <f t="shared" si="451"/>
        <v>0</v>
      </c>
    </row>
    <row r="898" spans="1:28" x14ac:dyDescent="0.25">
      <c r="A898" s="66" t="s">
        <v>16607</v>
      </c>
      <c r="B898" s="67" t="s">
        <v>22008</v>
      </c>
      <c r="C898" s="68"/>
      <c r="D898" s="69"/>
      <c r="E898" s="70"/>
      <c r="F898" s="71"/>
      <c r="H898" s="70"/>
      <c r="I898" s="70"/>
      <c r="J898" s="70"/>
      <c r="K898" s="70"/>
      <c r="L898" s="76"/>
      <c r="N898" s="70"/>
      <c r="O898" s="70"/>
      <c r="P898" s="70"/>
      <c r="Q898" s="64"/>
      <c r="R898" s="70"/>
      <c r="S898" s="70"/>
      <c r="T898" s="70"/>
      <c r="U898" s="70"/>
      <c r="V898" s="78"/>
      <c r="X898" s="70"/>
      <c r="Y898" s="70"/>
      <c r="Z898" s="70"/>
      <c r="AA898" s="79"/>
      <c r="AB898" s="80">
        <f t="shared" si="451"/>
        <v>0</v>
      </c>
    </row>
    <row r="899" spans="1:28" ht="22.5" x14ac:dyDescent="0.25">
      <c r="A899" s="72" t="s">
        <v>16608</v>
      </c>
      <c r="B899" s="73" t="s">
        <v>22009</v>
      </c>
      <c r="C899" s="74" t="s">
        <v>15719</v>
      </c>
      <c r="D899" s="75">
        <v>0</v>
      </c>
      <c r="E899" s="70">
        <v>55.35</v>
      </c>
      <c r="F899" s="76">
        <f>ROUND(D899*E899,2)</f>
        <v>0</v>
      </c>
      <c r="G899" s="77"/>
      <c r="H899" s="70">
        <f t="shared" ref="H899:I901" si="494">ROUND(N899+(N899*$H$2/100),2)</f>
        <v>43.25</v>
      </c>
      <c r="I899" s="70">
        <f t="shared" si="494"/>
        <v>12.1</v>
      </c>
      <c r="J899" s="70">
        <f>H899+I899</f>
        <v>55.35</v>
      </c>
      <c r="K899" s="70">
        <v>0</v>
      </c>
      <c r="L899" s="76">
        <f>SUM(J899:K899)</f>
        <v>55.35</v>
      </c>
      <c r="N899" s="70">
        <v>43.25</v>
      </c>
      <c r="O899" s="70">
        <v>12.1</v>
      </c>
      <c r="P899" s="70">
        <f>SUM(N899:O899)</f>
        <v>55.35</v>
      </c>
      <c r="Q899" s="64"/>
      <c r="R899" s="70">
        <f t="shared" ref="R899:S901" si="495">X899</f>
        <v>43.25</v>
      </c>
      <c r="S899" s="70">
        <f t="shared" si="495"/>
        <v>12.1</v>
      </c>
      <c r="T899" s="70">
        <f>R899+S899</f>
        <v>55.35</v>
      </c>
      <c r="U899" s="70">
        <f>ROUND(Z899*$H$2,2)/100</f>
        <v>0</v>
      </c>
      <c r="V899" s="78">
        <f>SUM(T899:U899)</f>
        <v>55.35</v>
      </c>
      <c r="X899" s="70">
        <v>43.25</v>
      </c>
      <c r="Y899" s="70">
        <v>12.1</v>
      </c>
      <c r="Z899" s="70">
        <v>55.35</v>
      </c>
      <c r="AA899" s="79"/>
      <c r="AB899" s="80">
        <f t="shared" si="451"/>
        <v>0</v>
      </c>
    </row>
    <row r="900" spans="1:28" x14ac:dyDescent="0.25">
      <c r="A900" s="72" t="s">
        <v>16609</v>
      </c>
      <c r="B900" s="73" t="s">
        <v>22010</v>
      </c>
      <c r="C900" s="74" t="s">
        <v>15719</v>
      </c>
      <c r="D900" s="75">
        <v>0</v>
      </c>
      <c r="E900" s="70">
        <v>83.850000000000009</v>
      </c>
      <c r="F900" s="76">
        <f>ROUND(D900*E900,2)</f>
        <v>0</v>
      </c>
      <c r="G900" s="77"/>
      <c r="H900" s="70">
        <f t="shared" si="494"/>
        <v>71.75</v>
      </c>
      <c r="I900" s="70">
        <f t="shared" si="494"/>
        <v>12.1</v>
      </c>
      <c r="J900" s="70">
        <f>H900+I900</f>
        <v>83.85</v>
      </c>
      <c r="K900" s="70">
        <v>0</v>
      </c>
      <c r="L900" s="76">
        <f>SUM(J900:K900)</f>
        <v>83.85</v>
      </c>
      <c r="N900" s="70">
        <v>71.750000000000014</v>
      </c>
      <c r="O900" s="70">
        <v>12.1</v>
      </c>
      <c r="P900" s="70">
        <f>SUM(N900:O900)</f>
        <v>83.850000000000009</v>
      </c>
      <c r="Q900" s="64"/>
      <c r="R900" s="70">
        <f t="shared" si="495"/>
        <v>71.75</v>
      </c>
      <c r="S900" s="70">
        <f t="shared" si="495"/>
        <v>12.1</v>
      </c>
      <c r="T900" s="70">
        <f>R900+S900</f>
        <v>83.85</v>
      </c>
      <c r="U900" s="70">
        <f>ROUND(Z900*$H$2,2)/100</f>
        <v>0</v>
      </c>
      <c r="V900" s="78">
        <f>SUM(T900:U900)</f>
        <v>83.85</v>
      </c>
      <c r="X900" s="70">
        <v>71.75</v>
      </c>
      <c r="Y900" s="70">
        <v>12.1</v>
      </c>
      <c r="Z900" s="70">
        <v>83.85</v>
      </c>
      <c r="AA900" s="79"/>
      <c r="AB900" s="80">
        <f t="shared" si="451"/>
        <v>0</v>
      </c>
    </row>
    <row r="901" spans="1:28" x14ac:dyDescent="0.25">
      <c r="A901" s="72" t="s">
        <v>16610</v>
      </c>
      <c r="B901" s="73" t="s">
        <v>22011</v>
      </c>
      <c r="C901" s="74" t="s">
        <v>15747</v>
      </c>
      <c r="D901" s="75">
        <v>0</v>
      </c>
      <c r="E901" s="70">
        <v>110.7</v>
      </c>
      <c r="F901" s="76">
        <f>ROUND(D901*E901,2)</f>
        <v>0</v>
      </c>
      <c r="G901" s="77"/>
      <c r="H901" s="70">
        <f t="shared" si="494"/>
        <v>104.65</v>
      </c>
      <c r="I901" s="70">
        <f t="shared" si="494"/>
        <v>6.05</v>
      </c>
      <c r="J901" s="70">
        <f>H901+I901</f>
        <v>110.7</v>
      </c>
      <c r="K901" s="70">
        <v>0</v>
      </c>
      <c r="L901" s="76">
        <f>SUM(J901:K901)</f>
        <v>110.7</v>
      </c>
      <c r="N901" s="70">
        <v>104.65</v>
      </c>
      <c r="O901" s="70">
        <v>6.05</v>
      </c>
      <c r="P901" s="70">
        <f>SUM(N901:O901)</f>
        <v>110.7</v>
      </c>
      <c r="Q901" s="64"/>
      <c r="R901" s="70">
        <f t="shared" si="495"/>
        <v>104.65</v>
      </c>
      <c r="S901" s="70">
        <f t="shared" si="495"/>
        <v>6.05</v>
      </c>
      <c r="T901" s="70">
        <f>R901+S901</f>
        <v>110.7</v>
      </c>
      <c r="U901" s="70">
        <f>ROUND(Z901*$H$2,2)/100</f>
        <v>0</v>
      </c>
      <c r="V901" s="78">
        <f>SUM(T901:U901)</f>
        <v>110.7</v>
      </c>
      <c r="X901" s="70">
        <v>104.65</v>
      </c>
      <c r="Y901" s="70">
        <v>6.05</v>
      </c>
      <c r="Z901" s="70">
        <v>110.7</v>
      </c>
      <c r="AA901" s="79"/>
      <c r="AB901" s="80">
        <f t="shared" si="451"/>
        <v>0</v>
      </c>
    </row>
    <row r="902" spans="1:28" x14ac:dyDescent="0.25">
      <c r="A902" s="66" t="s">
        <v>16611</v>
      </c>
      <c r="B902" s="67" t="s">
        <v>22012</v>
      </c>
      <c r="C902" s="68"/>
      <c r="D902" s="69"/>
      <c r="E902" s="70"/>
      <c r="F902" s="71"/>
      <c r="H902" s="70"/>
      <c r="I902" s="70"/>
      <c r="J902" s="70"/>
      <c r="K902" s="70"/>
      <c r="L902" s="76"/>
      <c r="N902" s="70"/>
      <c r="O902" s="70"/>
      <c r="P902" s="70"/>
      <c r="Q902" s="64"/>
      <c r="R902" s="70"/>
      <c r="S902" s="70"/>
      <c r="T902" s="70"/>
      <c r="U902" s="70"/>
      <c r="V902" s="78"/>
      <c r="X902" s="70"/>
      <c r="Y902" s="70"/>
      <c r="Z902" s="70"/>
      <c r="AA902" s="79"/>
      <c r="AB902" s="80">
        <f t="shared" si="451"/>
        <v>0</v>
      </c>
    </row>
    <row r="903" spans="1:28" x14ac:dyDescent="0.25">
      <c r="A903" s="72" t="s">
        <v>16612</v>
      </c>
      <c r="B903" s="73" t="s">
        <v>22013</v>
      </c>
      <c r="C903" s="74" t="s">
        <v>15692</v>
      </c>
      <c r="D903" s="75">
        <v>0</v>
      </c>
      <c r="E903" s="70">
        <v>49.81</v>
      </c>
      <c r="F903" s="76">
        <f>ROUND(D903*E903,2)</f>
        <v>0</v>
      </c>
      <c r="G903" s="77"/>
      <c r="H903" s="70">
        <f>ROUND(N903+(N903*$H$2/100),2)</f>
        <v>46.77</v>
      </c>
      <c r="I903" s="70">
        <f>ROUND(O903+(O903*$H$2/100),2)</f>
        <v>3.04</v>
      </c>
      <c r="J903" s="70">
        <f>H903+I903</f>
        <v>49.81</v>
      </c>
      <c r="K903" s="70">
        <v>0</v>
      </c>
      <c r="L903" s="76">
        <f>SUM(J903:K903)</f>
        <v>49.81</v>
      </c>
      <c r="N903" s="70">
        <v>46.77</v>
      </c>
      <c r="O903" s="70">
        <v>3.04</v>
      </c>
      <c r="P903" s="70">
        <f>SUM(N903:O903)</f>
        <v>49.81</v>
      </c>
      <c r="Q903" s="64"/>
      <c r="R903" s="70">
        <f>X903</f>
        <v>46.77</v>
      </c>
      <c r="S903" s="70">
        <f>Y903</f>
        <v>3.03</v>
      </c>
      <c r="T903" s="70">
        <f>R903+S903</f>
        <v>49.800000000000004</v>
      </c>
      <c r="U903" s="70">
        <f>ROUND(Z903*$H$2,2)/100</f>
        <v>0</v>
      </c>
      <c r="V903" s="78">
        <f>SUM(T903:U903)</f>
        <v>49.800000000000004</v>
      </c>
      <c r="X903" s="70">
        <v>46.77</v>
      </c>
      <c r="Y903" s="70">
        <v>3.03</v>
      </c>
      <c r="Z903" s="70">
        <v>49.8</v>
      </c>
      <c r="AA903" s="79"/>
      <c r="AB903" s="80">
        <f t="shared" si="451"/>
        <v>1.0000000000005116E-2</v>
      </c>
    </row>
    <row r="904" spans="1:28" x14ac:dyDescent="0.25">
      <c r="A904" s="72" t="s">
        <v>16613</v>
      </c>
      <c r="B904" s="73" t="s">
        <v>22014</v>
      </c>
      <c r="C904" s="74" t="s">
        <v>15692</v>
      </c>
      <c r="D904" s="75">
        <v>0</v>
      </c>
      <c r="E904" s="70">
        <v>49.81</v>
      </c>
      <c r="F904" s="76">
        <f>ROUND(D904*E904,2)</f>
        <v>0</v>
      </c>
      <c r="G904" s="77"/>
      <c r="H904" s="70">
        <f>ROUND(N904+(N904*$H$2/100),2)</f>
        <v>46.77</v>
      </c>
      <c r="I904" s="70">
        <f>ROUND(O904+(O904*$H$2/100),2)</f>
        <v>3.04</v>
      </c>
      <c r="J904" s="70">
        <f>H904+I904</f>
        <v>49.81</v>
      </c>
      <c r="K904" s="70">
        <v>0</v>
      </c>
      <c r="L904" s="76">
        <f>SUM(J904:K904)</f>
        <v>49.81</v>
      </c>
      <c r="N904" s="70">
        <v>46.77</v>
      </c>
      <c r="O904" s="70">
        <v>3.04</v>
      </c>
      <c r="P904" s="70">
        <f>SUM(N904:O904)</f>
        <v>49.81</v>
      </c>
      <c r="Q904" s="64"/>
      <c r="R904" s="70">
        <f>X904</f>
        <v>46.77</v>
      </c>
      <c r="S904" s="70">
        <f>Y904</f>
        <v>3.03</v>
      </c>
      <c r="T904" s="70">
        <f>R904+S904</f>
        <v>49.800000000000004</v>
      </c>
      <c r="U904" s="70">
        <f>ROUND(Z904*$H$2,2)/100</f>
        <v>0</v>
      </c>
      <c r="V904" s="78">
        <f>SUM(T904:U904)</f>
        <v>49.800000000000004</v>
      </c>
      <c r="X904" s="70">
        <v>46.77</v>
      </c>
      <c r="Y904" s="70">
        <v>3.03</v>
      </c>
      <c r="Z904" s="70">
        <v>49.8</v>
      </c>
      <c r="AA904" s="79"/>
      <c r="AB904" s="80">
        <f t="shared" si="451"/>
        <v>1.0000000000005116E-2</v>
      </c>
    </row>
    <row r="905" spans="1:28" x14ac:dyDescent="0.25">
      <c r="A905" s="66" t="s">
        <v>16614</v>
      </c>
      <c r="B905" s="67" t="s">
        <v>22015</v>
      </c>
      <c r="C905" s="68"/>
      <c r="D905" s="69"/>
      <c r="E905" s="70"/>
      <c r="F905" s="71"/>
      <c r="H905" s="70"/>
      <c r="I905" s="70"/>
      <c r="J905" s="70"/>
      <c r="K905" s="70"/>
      <c r="L905" s="76"/>
      <c r="N905" s="70"/>
      <c r="O905" s="70"/>
      <c r="P905" s="70"/>
      <c r="Q905" s="64"/>
      <c r="R905" s="70"/>
      <c r="S905" s="70"/>
      <c r="T905" s="70"/>
      <c r="U905" s="70"/>
      <c r="V905" s="78"/>
      <c r="X905" s="70"/>
      <c r="Y905" s="70"/>
      <c r="Z905" s="70"/>
      <c r="AA905" s="79"/>
      <c r="AB905" s="80">
        <f t="shared" si="451"/>
        <v>0</v>
      </c>
    </row>
    <row r="906" spans="1:28" x14ac:dyDescent="0.25">
      <c r="A906" s="72" t="s">
        <v>16615</v>
      </c>
      <c r="B906" s="73" t="s">
        <v>22016</v>
      </c>
      <c r="C906" s="74" t="s">
        <v>15719</v>
      </c>
      <c r="D906" s="75">
        <v>0</v>
      </c>
      <c r="E906" s="70">
        <v>526.87</v>
      </c>
      <c r="F906" s="76">
        <f>ROUND(D906*E906,2)</f>
        <v>0</v>
      </c>
      <c r="G906" s="77"/>
      <c r="H906" s="70">
        <f>ROUND(N906+(N906*$H$2/100),2)</f>
        <v>526.87</v>
      </c>
      <c r="I906" s="70">
        <f>ROUND(O906+(O906*$H$2/100),2)</f>
        <v>0</v>
      </c>
      <c r="J906" s="70">
        <f>H906+I906</f>
        <v>526.87</v>
      </c>
      <c r="K906" s="70">
        <v>0</v>
      </c>
      <c r="L906" s="76">
        <f>SUM(J906:K906)</f>
        <v>526.87</v>
      </c>
      <c r="N906" s="70">
        <v>526.87</v>
      </c>
      <c r="O906" s="70">
        <v>0</v>
      </c>
      <c r="P906" s="70">
        <f>SUM(N906:O906)</f>
        <v>526.87</v>
      </c>
      <c r="Q906" s="64"/>
      <c r="R906" s="70">
        <f>X906</f>
        <v>526.87</v>
      </c>
      <c r="S906" s="70">
        <f>Y906</f>
        <v>0</v>
      </c>
      <c r="T906" s="70">
        <f>R906+S906</f>
        <v>526.87</v>
      </c>
      <c r="U906" s="70">
        <f>ROUND(Z906*$H$2,2)/100</f>
        <v>0</v>
      </c>
      <c r="V906" s="78">
        <f>SUM(T906:U906)</f>
        <v>526.87</v>
      </c>
      <c r="X906" s="70">
        <v>526.87</v>
      </c>
      <c r="Y906" s="70">
        <v>0</v>
      </c>
      <c r="Z906" s="70">
        <v>526.87</v>
      </c>
      <c r="AA906" s="79"/>
      <c r="AB906" s="80">
        <f t="shared" ref="AB906:AB969" si="496">P906-Z906</f>
        <v>0</v>
      </c>
    </row>
    <row r="907" spans="1:28" ht="22.5" x14ac:dyDescent="0.25">
      <c r="A907" s="66" t="s">
        <v>16616</v>
      </c>
      <c r="B907" s="67" t="s">
        <v>22017</v>
      </c>
      <c r="C907" s="68"/>
      <c r="D907" s="69"/>
      <c r="E907" s="70"/>
      <c r="F907" s="71"/>
      <c r="H907" s="70"/>
      <c r="I907" s="70"/>
      <c r="J907" s="70"/>
      <c r="K907" s="70"/>
      <c r="L907" s="76"/>
      <c r="N907" s="70"/>
      <c r="O907" s="70"/>
      <c r="P907" s="70"/>
      <c r="Q907" s="64"/>
      <c r="R907" s="70"/>
      <c r="S907" s="70"/>
      <c r="T907" s="70"/>
      <c r="U907" s="70"/>
      <c r="V907" s="78"/>
      <c r="X907" s="70"/>
      <c r="Y907" s="70"/>
      <c r="Z907" s="70"/>
      <c r="AA907" s="79"/>
      <c r="AB907" s="80">
        <f t="shared" si="496"/>
        <v>0</v>
      </c>
    </row>
    <row r="908" spans="1:28" ht="22.5" x14ac:dyDescent="0.25">
      <c r="A908" s="72" t="s">
        <v>16617</v>
      </c>
      <c r="B908" s="73" t="s">
        <v>22018</v>
      </c>
      <c r="C908" s="74" t="s">
        <v>15719</v>
      </c>
      <c r="D908" s="75">
        <v>0</v>
      </c>
      <c r="E908" s="70">
        <v>144.92000000000002</v>
      </c>
      <c r="F908" s="76">
        <f>ROUND(D908*E908,2)</f>
        <v>0</v>
      </c>
      <c r="G908" s="77"/>
      <c r="H908" s="70">
        <f t="shared" ref="H908:I910" si="497">ROUND(N908+(N908*$H$2/100),2)</f>
        <v>82.99</v>
      </c>
      <c r="I908" s="70">
        <f t="shared" si="497"/>
        <v>61.93</v>
      </c>
      <c r="J908" s="70">
        <f>H908+I908</f>
        <v>144.91999999999999</v>
      </c>
      <c r="K908" s="70">
        <v>0</v>
      </c>
      <c r="L908" s="76">
        <f>SUM(J908:K908)</f>
        <v>144.91999999999999</v>
      </c>
      <c r="N908" s="70">
        <v>82.99</v>
      </c>
      <c r="O908" s="70">
        <v>61.93</v>
      </c>
      <c r="P908" s="70">
        <f>SUM(N908:O908)</f>
        <v>144.91999999999999</v>
      </c>
      <c r="Q908" s="64"/>
      <c r="R908" s="70">
        <f t="shared" ref="R908:S910" si="498">X908</f>
        <v>82.99</v>
      </c>
      <c r="S908" s="70">
        <f t="shared" si="498"/>
        <v>61.94</v>
      </c>
      <c r="T908" s="70">
        <f>R908+S908</f>
        <v>144.93</v>
      </c>
      <c r="U908" s="70">
        <f>ROUND(Z908*$H$2,2)/100</f>
        <v>0</v>
      </c>
      <c r="V908" s="78">
        <f>SUM(T908:U908)</f>
        <v>144.93</v>
      </c>
      <c r="X908" s="70">
        <v>82.99</v>
      </c>
      <c r="Y908" s="70">
        <v>61.94</v>
      </c>
      <c r="Z908" s="70">
        <v>144.93</v>
      </c>
      <c r="AA908" s="79"/>
      <c r="AB908" s="80">
        <f t="shared" si="496"/>
        <v>-1.0000000000019327E-2</v>
      </c>
    </row>
    <row r="909" spans="1:28" ht="22.5" x14ac:dyDescent="0.25">
      <c r="A909" s="72" t="s">
        <v>16618</v>
      </c>
      <c r="B909" s="73" t="s">
        <v>22019</v>
      </c>
      <c r="C909" s="74" t="s">
        <v>15719</v>
      </c>
      <c r="D909" s="75">
        <v>0</v>
      </c>
      <c r="E909" s="70">
        <v>201.63</v>
      </c>
      <c r="F909" s="76">
        <f>ROUND(D909*E909,2)</f>
        <v>0</v>
      </c>
      <c r="G909" s="77"/>
      <c r="H909" s="70">
        <f t="shared" si="497"/>
        <v>145.88999999999999</v>
      </c>
      <c r="I909" s="70">
        <f t="shared" si="497"/>
        <v>55.74</v>
      </c>
      <c r="J909" s="70">
        <f>H909+I909</f>
        <v>201.63</v>
      </c>
      <c r="K909" s="70">
        <v>0</v>
      </c>
      <c r="L909" s="76">
        <f>SUM(J909:K909)</f>
        <v>201.63</v>
      </c>
      <c r="N909" s="70">
        <v>145.89000000000001</v>
      </c>
      <c r="O909" s="70">
        <v>55.74</v>
      </c>
      <c r="P909" s="70">
        <f>SUM(N909:O909)</f>
        <v>201.63000000000002</v>
      </c>
      <c r="Q909" s="64"/>
      <c r="R909" s="70">
        <f t="shared" si="498"/>
        <v>145.88999999999999</v>
      </c>
      <c r="S909" s="70">
        <f t="shared" si="498"/>
        <v>55.74</v>
      </c>
      <c r="T909" s="70">
        <f>R909+S909</f>
        <v>201.63</v>
      </c>
      <c r="U909" s="70">
        <f>ROUND(Z909*$H$2,2)/100</f>
        <v>0</v>
      </c>
      <c r="V909" s="78">
        <f>SUM(T909:U909)</f>
        <v>201.63</v>
      </c>
      <c r="X909" s="70">
        <v>145.88999999999999</v>
      </c>
      <c r="Y909" s="70">
        <v>55.74</v>
      </c>
      <c r="Z909" s="70">
        <v>201.63</v>
      </c>
      <c r="AA909" s="79"/>
      <c r="AB909" s="80">
        <f t="shared" si="496"/>
        <v>0</v>
      </c>
    </row>
    <row r="910" spans="1:28" x14ac:dyDescent="0.25">
      <c r="A910" s="72" t="s">
        <v>16619</v>
      </c>
      <c r="B910" s="73" t="s">
        <v>22020</v>
      </c>
      <c r="C910" s="74" t="s">
        <v>15719</v>
      </c>
      <c r="D910" s="75">
        <v>0</v>
      </c>
      <c r="E910" s="70">
        <v>206.93</v>
      </c>
      <c r="F910" s="76">
        <f>ROUND(D910*E910,2)</f>
        <v>0</v>
      </c>
      <c r="G910" s="77"/>
      <c r="H910" s="70">
        <f t="shared" si="497"/>
        <v>145</v>
      </c>
      <c r="I910" s="70">
        <f t="shared" si="497"/>
        <v>61.93</v>
      </c>
      <c r="J910" s="70">
        <f>H910+I910</f>
        <v>206.93</v>
      </c>
      <c r="K910" s="70">
        <v>0</v>
      </c>
      <c r="L910" s="76">
        <f>SUM(J910:K910)</f>
        <v>206.93</v>
      </c>
      <c r="N910" s="70">
        <v>145</v>
      </c>
      <c r="O910" s="70">
        <v>61.93</v>
      </c>
      <c r="P910" s="70">
        <f>SUM(N910:O910)</f>
        <v>206.93</v>
      </c>
      <c r="Q910" s="64"/>
      <c r="R910" s="70">
        <f t="shared" si="498"/>
        <v>145</v>
      </c>
      <c r="S910" s="70">
        <f t="shared" si="498"/>
        <v>61.94</v>
      </c>
      <c r="T910" s="70">
        <f>R910+S910</f>
        <v>206.94</v>
      </c>
      <c r="U910" s="70">
        <f>ROUND(Z910*$H$2,2)/100</f>
        <v>0</v>
      </c>
      <c r="V910" s="78">
        <f>SUM(T910:U910)</f>
        <v>206.94</v>
      </c>
      <c r="X910" s="70">
        <v>145</v>
      </c>
      <c r="Y910" s="70">
        <v>61.94</v>
      </c>
      <c r="Z910" s="70">
        <v>206.94</v>
      </c>
      <c r="AA910" s="79"/>
      <c r="AB910" s="80">
        <f t="shared" si="496"/>
        <v>-9.9999999999909051E-3</v>
      </c>
    </row>
    <row r="911" spans="1:28" x14ac:dyDescent="0.25">
      <c r="A911" s="66" t="s">
        <v>16620</v>
      </c>
      <c r="B911" s="67" t="s">
        <v>22021</v>
      </c>
      <c r="C911" s="68"/>
      <c r="D911" s="69"/>
      <c r="E911" s="70"/>
      <c r="F911" s="71"/>
      <c r="H911" s="70"/>
      <c r="I911" s="70"/>
      <c r="J911" s="70"/>
      <c r="K911" s="70"/>
      <c r="L911" s="76"/>
      <c r="N911" s="70"/>
      <c r="O911" s="70"/>
      <c r="P911" s="70"/>
      <c r="Q911" s="64"/>
      <c r="R911" s="70"/>
      <c r="S911" s="70"/>
      <c r="T911" s="70"/>
      <c r="U911" s="70"/>
      <c r="V911" s="78"/>
      <c r="X911" s="70"/>
      <c r="Y911" s="70"/>
      <c r="Z911" s="70"/>
      <c r="AA911" s="79"/>
      <c r="AB911" s="80">
        <f t="shared" si="496"/>
        <v>0</v>
      </c>
    </row>
    <row r="912" spans="1:28" x14ac:dyDescent="0.25">
      <c r="A912" s="84" t="s">
        <v>16621</v>
      </c>
      <c r="B912" s="73" t="s">
        <v>22022</v>
      </c>
      <c r="C912" s="74" t="s">
        <v>15747</v>
      </c>
      <c r="D912" s="75">
        <v>0</v>
      </c>
      <c r="E912" s="70">
        <v>62.52</v>
      </c>
      <c r="F912" s="76">
        <f t="shared" ref="F912:F918" si="499">ROUND(D912*E912,2)</f>
        <v>0</v>
      </c>
      <c r="G912" s="77"/>
      <c r="H912" s="70">
        <f t="shared" ref="H912:I918" si="500">ROUND(N912+(N912*$H$2/100),2)</f>
        <v>25.62</v>
      </c>
      <c r="I912" s="70">
        <f t="shared" si="500"/>
        <v>36.9</v>
      </c>
      <c r="J912" s="70">
        <f t="shared" ref="J912:J918" si="501">H912+I912</f>
        <v>62.519999999999996</v>
      </c>
      <c r="K912" s="70">
        <v>0</v>
      </c>
      <c r="L912" s="76">
        <f t="shared" ref="L912:L918" si="502">SUM(J912:K912)</f>
        <v>62.519999999999996</v>
      </c>
      <c r="N912" s="70">
        <v>25.62</v>
      </c>
      <c r="O912" s="70">
        <v>36.900000000000006</v>
      </c>
      <c r="P912" s="70">
        <f t="shared" ref="P912:P918" si="503">SUM(N912:O912)</f>
        <v>62.52000000000001</v>
      </c>
      <c r="Q912" s="64"/>
      <c r="R912" s="70">
        <f t="shared" ref="R912:S918" si="504">X912</f>
        <v>25.62</v>
      </c>
      <c r="S912" s="70">
        <f t="shared" si="504"/>
        <v>36.909999999999997</v>
      </c>
      <c r="T912" s="70">
        <f t="shared" ref="T912:T918" si="505">R912+S912</f>
        <v>62.53</v>
      </c>
      <c r="U912" s="70">
        <f t="shared" ref="U912:U918" si="506">ROUND(Z912*$H$2,2)/100</f>
        <v>0</v>
      </c>
      <c r="V912" s="78">
        <f t="shared" ref="V912:V918" si="507">SUM(T912:U912)</f>
        <v>62.53</v>
      </c>
      <c r="X912" s="70">
        <v>25.62</v>
      </c>
      <c r="Y912" s="70">
        <v>36.909999999999997</v>
      </c>
      <c r="Z912" s="70">
        <v>62.53</v>
      </c>
      <c r="AA912" s="79"/>
      <c r="AB912" s="80">
        <f t="shared" si="496"/>
        <v>-9.9999999999909051E-3</v>
      </c>
    </row>
    <row r="913" spans="1:28" x14ac:dyDescent="0.25">
      <c r="A913" s="84" t="s">
        <v>16622</v>
      </c>
      <c r="B913" s="73" t="s">
        <v>22023</v>
      </c>
      <c r="C913" s="74" t="s">
        <v>15747</v>
      </c>
      <c r="D913" s="75">
        <v>0</v>
      </c>
      <c r="E913" s="70">
        <v>83.399999999999991</v>
      </c>
      <c r="F913" s="76">
        <f t="shared" si="499"/>
        <v>0</v>
      </c>
      <c r="G913" s="77"/>
      <c r="H913" s="70">
        <f t="shared" si="500"/>
        <v>39.799999999999997</v>
      </c>
      <c r="I913" s="70">
        <f t="shared" si="500"/>
        <v>43.6</v>
      </c>
      <c r="J913" s="70">
        <f t="shared" si="501"/>
        <v>83.4</v>
      </c>
      <c r="K913" s="70">
        <v>0</v>
      </c>
      <c r="L913" s="76">
        <f t="shared" si="502"/>
        <v>83.4</v>
      </c>
      <c r="N913" s="70">
        <v>39.800000000000004</v>
      </c>
      <c r="O913" s="70">
        <v>43.599999999999994</v>
      </c>
      <c r="P913" s="70">
        <f t="shared" si="503"/>
        <v>83.4</v>
      </c>
      <c r="Q913" s="64"/>
      <c r="R913" s="70">
        <f t="shared" si="504"/>
        <v>39.799999999999997</v>
      </c>
      <c r="S913" s="70">
        <f t="shared" si="504"/>
        <v>43.61</v>
      </c>
      <c r="T913" s="70">
        <f t="shared" si="505"/>
        <v>83.41</v>
      </c>
      <c r="U913" s="70">
        <f t="shared" si="506"/>
        <v>0</v>
      </c>
      <c r="V913" s="78">
        <f t="shared" si="507"/>
        <v>83.41</v>
      </c>
      <c r="X913" s="70">
        <v>39.799999999999997</v>
      </c>
      <c r="Y913" s="70">
        <v>43.61</v>
      </c>
      <c r="Z913" s="70">
        <v>83.41</v>
      </c>
      <c r="AA913" s="79"/>
      <c r="AB913" s="80">
        <f t="shared" si="496"/>
        <v>-9.9999999999909051E-3</v>
      </c>
    </row>
    <row r="914" spans="1:28" x14ac:dyDescent="0.25">
      <c r="A914" s="84" t="s">
        <v>16623</v>
      </c>
      <c r="B914" s="73" t="s">
        <v>22024</v>
      </c>
      <c r="C914" s="74" t="s">
        <v>15747</v>
      </c>
      <c r="D914" s="75">
        <v>0</v>
      </c>
      <c r="E914" s="70">
        <v>125.92</v>
      </c>
      <c r="F914" s="76">
        <f t="shared" si="499"/>
        <v>0</v>
      </c>
      <c r="G914" s="77"/>
      <c r="H914" s="70">
        <f t="shared" si="500"/>
        <v>78.959999999999994</v>
      </c>
      <c r="I914" s="70">
        <f t="shared" si="500"/>
        <v>46.96</v>
      </c>
      <c r="J914" s="70">
        <f t="shared" si="501"/>
        <v>125.91999999999999</v>
      </c>
      <c r="K914" s="70">
        <v>0</v>
      </c>
      <c r="L914" s="76">
        <f t="shared" si="502"/>
        <v>125.91999999999999</v>
      </c>
      <c r="N914" s="70">
        <v>78.960000000000008</v>
      </c>
      <c r="O914" s="70">
        <v>46.96</v>
      </c>
      <c r="P914" s="70">
        <f t="shared" si="503"/>
        <v>125.92000000000002</v>
      </c>
      <c r="Q914" s="64"/>
      <c r="R914" s="70">
        <f t="shared" si="504"/>
        <v>78.959999999999994</v>
      </c>
      <c r="S914" s="70">
        <f t="shared" si="504"/>
        <v>46.97</v>
      </c>
      <c r="T914" s="70">
        <f t="shared" si="505"/>
        <v>125.92999999999999</v>
      </c>
      <c r="U914" s="70">
        <f t="shared" si="506"/>
        <v>0</v>
      </c>
      <c r="V914" s="78">
        <f t="shared" si="507"/>
        <v>125.92999999999999</v>
      </c>
      <c r="X914" s="70">
        <v>78.959999999999994</v>
      </c>
      <c r="Y914" s="70">
        <v>46.97</v>
      </c>
      <c r="Z914" s="70">
        <v>125.93</v>
      </c>
      <c r="AA914" s="79"/>
      <c r="AB914" s="80">
        <f t="shared" si="496"/>
        <v>-9.9999999999909051E-3</v>
      </c>
    </row>
    <row r="915" spans="1:28" x14ac:dyDescent="0.25">
      <c r="A915" s="84" t="s">
        <v>16624</v>
      </c>
      <c r="B915" s="73" t="s">
        <v>22025</v>
      </c>
      <c r="C915" s="74" t="s">
        <v>15747</v>
      </c>
      <c r="D915" s="75">
        <v>0</v>
      </c>
      <c r="E915" s="70">
        <v>56.760000000000012</v>
      </c>
      <c r="F915" s="76">
        <f t="shared" si="499"/>
        <v>0</v>
      </c>
      <c r="G915" s="77"/>
      <c r="H915" s="70">
        <f t="shared" si="500"/>
        <v>19.86</v>
      </c>
      <c r="I915" s="70">
        <f t="shared" si="500"/>
        <v>36.9</v>
      </c>
      <c r="J915" s="70">
        <f t="shared" si="501"/>
        <v>56.76</v>
      </c>
      <c r="K915" s="70">
        <v>0</v>
      </c>
      <c r="L915" s="76">
        <f t="shared" si="502"/>
        <v>56.76</v>
      </c>
      <c r="N915" s="70">
        <v>19.860000000000003</v>
      </c>
      <c r="O915" s="70">
        <v>36.900000000000006</v>
      </c>
      <c r="P915" s="70">
        <f t="shared" si="503"/>
        <v>56.760000000000005</v>
      </c>
      <c r="Q915" s="64"/>
      <c r="R915" s="70">
        <f t="shared" si="504"/>
        <v>19.86</v>
      </c>
      <c r="S915" s="70">
        <f t="shared" si="504"/>
        <v>36.909999999999997</v>
      </c>
      <c r="T915" s="70">
        <f t="shared" si="505"/>
        <v>56.769999999999996</v>
      </c>
      <c r="U915" s="70">
        <f t="shared" si="506"/>
        <v>0</v>
      </c>
      <c r="V915" s="78">
        <f t="shared" si="507"/>
        <v>56.769999999999996</v>
      </c>
      <c r="X915" s="70">
        <v>19.86</v>
      </c>
      <c r="Y915" s="70">
        <v>36.909999999999997</v>
      </c>
      <c r="Z915" s="70">
        <v>56.77</v>
      </c>
      <c r="AA915" s="79"/>
      <c r="AB915" s="80">
        <f t="shared" si="496"/>
        <v>-9.9999999999980105E-3</v>
      </c>
    </row>
    <row r="916" spans="1:28" x14ac:dyDescent="0.25">
      <c r="A916" s="84" t="s">
        <v>16625</v>
      </c>
      <c r="B916" s="73" t="s">
        <v>22026</v>
      </c>
      <c r="C916" s="74" t="s">
        <v>15747</v>
      </c>
      <c r="D916" s="75">
        <v>0</v>
      </c>
      <c r="E916" s="70">
        <v>74.819999999999979</v>
      </c>
      <c r="F916" s="76">
        <f t="shared" si="499"/>
        <v>0</v>
      </c>
      <c r="G916" s="77"/>
      <c r="H916" s="70">
        <f t="shared" si="500"/>
        <v>31.22</v>
      </c>
      <c r="I916" s="70">
        <f t="shared" si="500"/>
        <v>43.6</v>
      </c>
      <c r="J916" s="70">
        <f t="shared" si="501"/>
        <v>74.819999999999993</v>
      </c>
      <c r="K916" s="70">
        <v>0</v>
      </c>
      <c r="L916" s="76">
        <f t="shared" si="502"/>
        <v>74.819999999999993</v>
      </c>
      <c r="N916" s="70">
        <v>31.22</v>
      </c>
      <c r="O916" s="70">
        <v>43.599999999999994</v>
      </c>
      <c r="P916" s="70">
        <f t="shared" si="503"/>
        <v>74.819999999999993</v>
      </c>
      <c r="Q916" s="64"/>
      <c r="R916" s="70">
        <f t="shared" si="504"/>
        <v>31.22</v>
      </c>
      <c r="S916" s="70">
        <f t="shared" si="504"/>
        <v>43.61</v>
      </c>
      <c r="T916" s="70">
        <f t="shared" si="505"/>
        <v>74.83</v>
      </c>
      <c r="U916" s="70">
        <f t="shared" si="506"/>
        <v>0</v>
      </c>
      <c r="V916" s="78">
        <f t="shared" si="507"/>
        <v>74.83</v>
      </c>
      <c r="X916" s="70">
        <v>31.22</v>
      </c>
      <c r="Y916" s="70">
        <v>43.61</v>
      </c>
      <c r="Z916" s="70">
        <v>74.83</v>
      </c>
      <c r="AA916" s="79"/>
      <c r="AB916" s="80">
        <f t="shared" si="496"/>
        <v>-1.0000000000005116E-2</v>
      </c>
    </row>
    <row r="917" spans="1:28" x14ac:dyDescent="0.25">
      <c r="A917" s="72" t="s">
        <v>16626</v>
      </c>
      <c r="B917" s="73" t="s">
        <v>22027</v>
      </c>
      <c r="C917" s="74" t="s">
        <v>15692</v>
      </c>
      <c r="D917" s="75">
        <v>0</v>
      </c>
      <c r="E917" s="70">
        <v>10.96</v>
      </c>
      <c r="F917" s="76">
        <f t="shared" si="499"/>
        <v>0</v>
      </c>
      <c r="G917" s="77"/>
      <c r="H917" s="70">
        <f t="shared" si="500"/>
        <v>10.01</v>
      </c>
      <c r="I917" s="70">
        <f t="shared" si="500"/>
        <v>0.95</v>
      </c>
      <c r="J917" s="70">
        <f t="shared" si="501"/>
        <v>10.959999999999999</v>
      </c>
      <c r="K917" s="70">
        <v>0</v>
      </c>
      <c r="L917" s="76">
        <f t="shared" si="502"/>
        <v>10.959999999999999</v>
      </c>
      <c r="N917" s="70">
        <v>10.010000000000002</v>
      </c>
      <c r="O917" s="70">
        <v>0.95</v>
      </c>
      <c r="P917" s="70">
        <f t="shared" si="503"/>
        <v>10.96</v>
      </c>
      <c r="Q917" s="64"/>
      <c r="R917" s="70">
        <f t="shared" si="504"/>
        <v>10.01</v>
      </c>
      <c r="S917" s="70">
        <f t="shared" si="504"/>
        <v>0.95</v>
      </c>
      <c r="T917" s="70">
        <f t="shared" si="505"/>
        <v>10.959999999999999</v>
      </c>
      <c r="U917" s="70">
        <f t="shared" si="506"/>
        <v>0</v>
      </c>
      <c r="V917" s="78">
        <f t="shared" si="507"/>
        <v>10.959999999999999</v>
      </c>
      <c r="X917" s="70">
        <v>10.01</v>
      </c>
      <c r="Y917" s="70">
        <v>0.95</v>
      </c>
      <c r="Z917" s="70">
        <v>10.96</v>
      </c>
      <c r="AA917" s="79"/>
      <c r="AB917" s="80">
        <f t="shared" si="496"/>
        <v>0</v>
      </c>
    </row>
    <row r="918" spans="1:28" x14ac:dyDescent="0.25">
      <c r="A918" s="72" t="s">
        <v>16627</v>
      </c>
      <c r="B918" s="73" t="s">
        <v>22028</v>
      </c>
      <c r="C918" s="74" t="s">
        <v>15692</v>
      </c>
      <c r="D918" s="75">
        <v>0</v>
      </c>
      <c r="E918" s="70">
        <v>12.93</v>
      </c>
      <c r="F918" s="76">
        <f t="shared" si="499"/>
        <v>0</v>
      </c>
      <c r="G918" s="77"/>
      <c r="H918" s="70">
        <f t="shared" si="500"/>
        <v>11.56</v>
      </c>
      <c r="I918" s="70">
        <f t="shared" si="500"/>
        <v>1.37</v>
      </c>
      <c r="J918" s="70">
        <f t="shared" si="501"/>
        <v>12.93</v>
      </c>
      <c r="K918" s="70">
        <v>0</v>
      </c>
      <c r="L918" s="76">
        <f t="shared" si="502"/>
        <v>12.93</v>
      </c>
      <c r="N918" s="70">
        <v>11.559999999999999</v>
      </c>
      <c r="O918" s="70">
        <v>1.37</v>
      </c>
      <c r="P918" s="70">
        <f t="shared" si="503"/>
        <v>12.93</v>
      </c>
      <c r="Q918" s="64"/>
      <c r="R918" s="70">
        <f t="shared" si="504"/>
        <v>11.56</v>
      </c>
      <c r="S918" s="70">
        <f t="shared" si="504"/>
        <v>1.37</v>
      </c>
      <c r="T918" s="70">
        <f t="shared" si="505"/>
        <v>12.93</v>
      </c>
      <c r="U918" s="70">
        <f t="shared" si="506"/>
        <v>0</v>
      </c>
      <c r="V918" s="78">
        <f t="shared" si="507"/>
        <v>12.93</v>
      </c>
      <c r="X918" s="70">
        <v>11.56</v>
      </c>
      <c r="Y918" s="70">
        <v>1.37</v>
      </c>
      <c r="Z918" s="70">
        <v>12.93</v>
      </c>
      <c r="AA918" s="79"/>
      <c r="AB918" s="80">
        <f t="shared" si="496"/>
        <v>0</v>
      </c>
    </row>
    <row r="919" spans="1:28" x14ac:dyDescent="0.25">
      <c r="A919" s="66" t="s">
        <v>16628</v>
      </c>
      <c r="B919" s="67" t="s">
        <v>22029</v>
      </c>
      <c r="C919" s="68"/>
      <c r="D919" s="69"/>
      <c r="E919" s="70"/>
      <c r="F919" s="71"/>
      <c r="H919" s="70"/>
      <c r="I919" s="70"/>
      <c r="J919" s="70"/>
      <c r="K919" s="70"/>
      <c r="L919" s="76"/>
      <c r="N919" s="70"/>
      <c r="O919" s="70"/>
      <c r="P919" s="70"/>
      <c r="Q919" s="64"/>
      <c r="R919" s="70"/>
      <c r="S919" s="70"/>
      <c r="T919" s="70"/>
      <c r="U919" s="70"/>
      <c r="V919" s="78"/>
      <c r="X919" s="70"/>
      <c r="Y919" s="70"/>
      <c r="Z919" s="70"/>
      <c r="AA919" s="79"/>
      <c r="AB919" s="80">
        <f t="shared" si="496"/>
        <v>0</v>
      </c>
    </row>
    <row r="920" spans="1:28" x14ac:dyDescent="0.25">
      <c r="A920" s="72" t="s">
        <v>16629</v>
      </c>
      <c r="B920" s="73" t="s">
        <v>22030</v>
      </c>
      <c r="C920" s="74" t="s">
        <v>15747</v>
      </c>
      <c r="D920" s="75">
        <v>0</v>
      </c>
      <c r="E920" s="70">
        <v>13.65</v>
      </c>
      <c r="F920" s="76">
        <f t="shared" ref="F920:F926" si="508">ROUND(D920*E920,2)</f>
        <v>0</v>
      </c>
      <c r="G920" s="77"/>
      <c r="H920" s="70">
        <f t="shared" ref="H920:I926" si="509">ROUND(N920+(N920*$H$2/100),2)</f>
        <v>1.55</v>
      </c>
      <c r="I920" s="70">
        <f t="shared" si="509"/>
        <v>12.1</v>
      </c>
      <c r="J920" s="70">
        <f t="shared" ref="J920:J926" si="510">H920+I920</f>
        <v>13.65</v>
      </c>
      <c r="K920" s="70">
        <v>0</v>
      </c>
      <c r="L920" s="76">
        <f t="shared" ref="L920:L926" si="511">SUM(J920:K920)</f>
        <v>13.65</v>
      </c>
      <c r="N920" s="70">
        <v>1.55</v>
      </c>
      <c r="O920" s="70">
        <v>12.1</v>
      </c>
      <c r="P920" s="70">
        <f t="shared" ref="P920:P926" si="512">SUM(N920:O920)</f>
        <v>13.65</v>
      </c>
      <c r="Q920" s="64"/>
      <c r="R920" s="70">
        <f t="shared" ref="R920:S926" si="513">X920</f>
        <v>1.55</v>
      </c>
      <c r="S920" s="70">
        <f t="shared" si="513"/>
        <v>12.1</v>
      </c>
      <c r="T920" s="70">
        <f t="shared" ref="T920:T926" si="514">R920+S920</f>
        <v>13.65</v>
      </c>
      <c r="U920" s="70">
        <f t="shared" ref="U920:U926" si="515">ROUND(Z920*$H$2,2)/100</f>
        <v>0</v>
      </c>
      <c r="V920" s="78">
        <f t="shared" ref="V920:V926" si="516">SUM(T920:U920)</f>
        <v>13.65</v>
      </c>
      <c r="X920" s="70">
        <v>1.55</v>
      </c>
      <c r="Y920" s="70">
        <v>12.1</v>
      </c>
      <c r="Z920" s="70">
        <v>13.65</v>
      </c>
      <c r="AA920" s="79"/>
      <c r="AB920" s="80">
        <f t="shared" si="496"/>
        <v>0</v>
      </c>
    </row>
    <row r="921" spans="1:28" x14ac:dyDescent="0.25">
      <c r="A921" s="72" t="s">
        <v>16630</v>
      </c>
      <c r="B921" s="73" t="s">
        <v>22031</v>
      </c>
      <c r="C921" s="74" t="s">
        <v>15719</v>
      </c>
      <c r="D921" s="75">
        <v>0</v>
      </c>
      <c r="E921" s="70">
        <v>32.93</v>
      </c>
      <c r="F921" s="76">
        <f t="shared" si="508"/>
        <v>0</v>
      </c>
      <c r="G921" s="77"/>
      <c r="H921" s="70">
        <f t="shared" si="509"/>
        <v>0</v>
      </c>
      <c r="I921" s="70">
        <f t="shared" si="509"/>
        <v>32.93</v>
      </c>
      <c r="J921" s="70">
        <f t="shared" si="510"/>
        <v>32.93</v>
      </c>
      <c r="K921" s="70">
        <v>0</v>
      </c>
      <c r="L921" s="76">
        <f t="shared" si="511"/>
        <v>32.93</v>
      </c>
      <c r="N921" s="70">
        <v>0</v>
      </c>
      <c r="O921" s="70">
        <v>32.93</v>
      </c>
      <c r="P921" s="70">
        <f t="shared" si="512"/>
        <v>32.93</v>
      </c>
      <c r="Q921" s="64"/>
      <c r="R921" s="70">
        <f t="shared" si="513"/>
        <v>0</v>
      </c>
      <c r="S921" s="70">
        <f t="shared" si="513"/>
        <v>32.93</v>
      </c>
      <c r="T921" s="70">
        <f t="shared" si="514"/>
        <v>32.93</v>
      </c>
      <c r="U921" s="70">
        <f t="shared" si="515"/>
        <v>0</v>
      </c>
      <c r="V921" s="78">
        <f t="shared" si="516"/>
        <v>32.93</v>
      </c>
      <c r="X921" s="70">
        <v>0</v>
      </c>
      <c r="Y921" s="70">
        <v>32.93</v>
      </c>
      <c r="Z921" s="70">
        <v>32.93</v>
      </c>
      <c r="AA921" s="79"/>
      <c r="AB921" s="80">
        <f t="shared" si="496"/>
        <v>0</v>
      </c>
    </row>
    <row r="922" spans="1:28" ht="22.5" x14ac:dyDescent="0.25">
      <c r="A922" s="72" t="s">
        <v>16631</v>
      </c>
      <c r="B922" s="73" t="s">
        <v>22032</v>
      </c>
      <c r="C922" s="74" t="s">
        <v>15719</v>
      </c>
      <c r="D922" s="75">
        <v>0</v>
      </c>
      <c r="E922" s="70">
        <v>32.93</v>
      </c>
      <c r="F922" s="76">
        <f t="shared" si="508"/>
        <v>0</v>
      </c>
      <c r="G922" s="77"/>
      <c r="H922" s="70">
        <f t="shared" si="509"/>
        <v>0</v>
      </c>
      <c r="I922" s="70">
        <f t="shared" si="509"/>
        <v>32.93</v>
      </c>
      <c r="J922" s="70">
        <f t="shared" si="510"/>
        <v>32.93</v>
      </c>
      <c r="K922" s="70">
        <v>0</v>
      </c>
      <c r="L922" s="76">
        <f t="shared" si="511"/>
        <v>32.93</v>
      </c>
      <c r="N922" s="70">
        <v>0</v>
      </c>
      <c r="O922" s="70">
        <v>32.93</v>
      </c>
      <c r="P922" s="70">
        <f t="shared" si="512"/>
        <v>32.93</v>
      </c>
      <c r="Q922" s="64"/>
      <c r="R922" s="70">
        <f t="shared" si="513"/>
        <v>0</v>
      </c>
      <c r="S922" s="70">
        <f t="shared" si="513"/>
        <v>32.93</v>
      </c>
      <c r="T922" s="70">
        <f t="shared" si="514"/>
        <v>32.93</v>
      </c>
      <c r="U922" s="70">
        <f t="shared" si="515"/>
        <v>0</v>
      </c>
      <c r="V922" s="78">
        <f t="shared" si="516"/>
        <v>32.93</v>
      </c>
      <c r="X922" s="70">
        <v>0</v>
      </c>
      <c r="Y922" s="70">
        <v>32.93</v>
      </c>
      <c r="Z922" s="70">
        <v>32.93</v>
      </c>
      <c r="AA922" s="79"/>
      <c r="AB922" s="80">
        <f t="shared" si="496"/>
        <v>0</v>
      </c>
    </row>
    <row r="923" spans="1:28" x14ac:dyDescent="0.25">
      <c r="A923" s="72" t="s">
        <v>16632</v>
      </c>
      <c r="B923" s="73" t="s">
        <v>22033</v>
      </c>
      <c r="C923" s="74" t="s">
        <v>15719</v>
      </c>
      <c r="D923" s="75">
        <v>0</v>
      </c>
      <c r="E923" s="70">
        <v>15.14</v>
      </c>
      <c r="F923" s="76">
        <f t="shared" si="508"/>
        <v>0</v>
      </c>
      <c r="G923" s="77"/>
      <c r="H923" s="70">
        <f t="shared" si="509"/>
        <v>0</v>
      </c>
      <c r="I923" s="70">
        <f t="shared" si="509"/>
        <v>15.14</v>
      </c>
      <c r="J923" s="70">
        <f t="shared" si="510"/>
        <v>15.14</v>
      </c>
      <c r="K923" s="70">
        <v>0</v>
      </c>
      <c r="L923" s="76">
        <f t="shared" si="511"/>
        <v>15.14</v>
      </c>
      <c r="N923" s="70">
        <v>0</v>
      </c>
      <c r="O923" s="70">
        <v>15.14</v>
      </c>
      <c r="P923" s="70">
        <f t="shared" si="512"/>
        <v>15.14</v>
      </c>
      <c r="Q923" s="64"/>
      <c r="R923" s="70">
        <f t="shared" si="513"/>
        <v>0</v>
      </c>
      <c r="S923" s="70">
        <f t="shared" si="513"/>
        <v>15.14</v>
      </c>
      <c r="T923" s="70">
        <f t="shared" si="514"/>
        <v>15.14</v>
      </c>
      <c r="U923" s="70">
        <f t="shared" si="515"/>
        <v>0</v>
      </c>
      <c r="V923" s="78">
        <f t="shared" si="516"/>
        <v>15.14</v>
      </c>
      <c r="X923" s="70">
        <v>0</v>
      </c>
      <c r="Y923" s="70">
        <v>15.14</v>
      </c>
      <c r="Z923" s="70">
        <v>15.14</v>
      </c>
      <c r="AA923" s="79"/>
      <c r="AB923" s="80">
        <f t="shared" si="496"/>
        <v>0</v>
      </c>
    </row>
    <row r="924" spans="1:28" ht="22.5" x14ac:dyDescent="0.25">
      <c r="A924" s="72" t="s">
        <v>16633</v>
      </c>
      <c r="B924" s="73" t="s">
        <v>22034</v>
      </c>
      <c r="C924" s="74" t="s">
        <v>15719</v>
      </c>
      <c r="D924" s="75">
        <v>0</v>
      </c>
      <c r="E924" s="70">
        <v>21.96</v>
      </c>
      <c r="F924" s="76">
        <f t="shared" si="508"/>
        <v>0</v>
      </c>
      <c r="G924" s="77"/>
      <c r="H924" s="70">
        <f t="shared" si="509"/>
        <v>0</v>
      </c>
      <c r="I924" s="70">
        <f t="shared" si="509"/>
        <v>21.96</v>
      </c>
      <c r="J924" s="70">
        <f t="shared" si="510"/>
        <v>21.96</v>
      </c>
      <c r="K924" s="70">
        <v>0</v>
      </c>
      <c r="L924" s="76">
        <f t="shared" si="511"/>
        <v>21.96</v>
      </c>
      <c r="N924" s="70">
        <v>0</v>
      </c>
      <c r="O924" s="70">
        <v>21.96</v>
      </c>
      <c r="P924" s="70">
        <f t="shared" si="512"/>
        <v>21.96</v>
      </c>
      <c r="Q924" s="64"/>
      <c r="R924" s="70">
        <f t="shared" si="513"/>
        <v>0</v>
      </c>
      <c r="S924" s="70">
        <f t="shared" si="513"/>
        <v>21.96</v>
      </c>
      <c r="T924" s="70">
        <f t="shared" si="514"/>
        <v>21.96</v>
      </c>
      <c r="U924" s="70">
        <f t="shared" si="515"/>
        <v>0</v>
      </c>
      <c r="V924" s="78">
        <f t="shared" si="516"/>
        <v>21.96</v>
      </c>
      <c r="X924" s="70">
        <v>0</v>
      </c>
      <c r="Y924" s="70">
        <v>21.96</v>
      </c>
      <c r="Z924" s="70">
        <v>21.96</v>
      </c>
      <c r="AA924" s="79"/>
      <c r="AB924" s="80">
        <f t="shared" si="496"/>
        <v>0</v>
      </c>
    </row>
    <row r="925" spans="1:28" ht="22.5" x14ac:dyDescent="0.25">
      <c r="A925" s="72" t="s">
        <v>16634</v>
      </c>
      <c r="B925" s="73" t="s">
        <v>22035</v>
      </c>
      <c r="C925" s="74" t="s">
        <v>15719</v>
      </c>
      <c r="D925" s="75">
        <v>0</v>
      </c>
      <c r="E925" s="70">
        <v>13.9</v>
      </c>
      <c r="F925" s="76">
        <f t="shared" si="508"/>
        <v>0</v>
      </c>
      <c r="G925" s="77"/>
      <c r="H925" s="70">
        <f t="shared" si="509"/>
        <v>1.8</v>
      </c>
      <c r="I925" s="70">
        <f t="shared" si="509"/>
        <v>12.1</v>
      </c>
      <c r="J925" s="70">
        <f t="shared" si="510"/>
        <v>13.9</v>
      </c>
      <c r="K925" s="70">
        <v>0</v>
      </c>
      <c r="L925" s="76">
        <f t="shared" si="511"/>
        <v>13.9</v>
      </c>
      <c r="N925" s="70">
        <v>1.8</v>
      </c>
      <c r="O925" s="70">
        <v>12.1</v>
      </c>
      <c r="P925" s="70">
        <f t="shared" si="512"/>
        <v>13.9</v>
      </c>
      <c r="Q925" s="64"/>
      <c r="R925" s="70">
        <f t="shared" si="513"/>
        <v>1.8</v>
      </c>
      <c r="S925" s="70">
        <f t="shared" si="513"/>
        <v>12.1</v>
      </c>
      <c r="T925" s="70">
        <f t="shared" si="514"/>
        <v>13.9</v>
      </c>
      <c r="U925" s="70">
        <f t="shared" si="515"/>
        <v>0</v>
      </c>
      <c r="V925" s="78">
        <f t="shared" si="516"/>
        <v>13.9</v>
      </c>
      <c r="X925" s="70">
        <v>1.8</v>
      </c>
      <c r="Y925" s="70">
        <v>12.1</v>
      </c>
      <c r="Z925" s="70">
        <v>13.9</v>
      </c>
      <c r="AA925" s="79"/>
      <c r="AB925" s="80">
        <f t="shared" si="496"/>
        <v>0</v>
      </c>
    </row>
    <row r="926" spans="1:28" x14ac:dyDescent="0.25">
      <c r="A926" s="72" t="s">
        <v>16635</v>
      </c>
      <c r="B926" s="73" t="s">
        <v>16637</v>
      </c>
      <c r="C926" s="74" t="s">
        <v>15719</v>
      </c>
      <c r="D926" s="75">
        <v>0</v>
      </c>
      <c r="E926" s="70">
        <v>17.5</v>
      </c>
      <c r="F926" s="76">
        <f t="shared" si="508"/>
        <v>0</v>
      </c>
      <c r="G926" s="77"/>
      <c r="H926" s="70">
        <f t="shared" si="509"/>
        <v>5.4</v>
      </c>
      <c r="I926" s="70">
        <f t="shared" si="509"/>
        <v>12.1</v>
      </c>
      <c r="J926" s="70">
        <f t="shared" si="510"/>
        <v>17.5</v>
      </c>
      <c r="K926" s="70">
        <v>0</v>
      </c>
      <c r="L926" s="76">
        <f t="shared" si="511"/>
        <v>17.5</v>
      </c>
      <c r="N926" s="70">
        <v>5.4</v>
      </c>
      <c r="O926" s="70">
        <v>12.1</v>
      </c>
      <c r="P926" s="70">
        <f t="shared" si="512"/>
        <v>17.5</v>
      </c>
      <c r="Q926" s="64"/>
      <c r="R926" s="70">
        <f t="shared" si="513"/>
        <v>5.4</v>
      </c>
      <c r="S926" s="70">
        <f t="shared" si="513"/>
        <v>12.1</v>
      </c>
      <c r="T926" s="70">
        <f t="shared" si="514"/>
        <v>17.5</v>
      </c>
      <c r="U926" s="70">
        <f t="shared" si="515"/>
        <v>0</v>
      </c>
      <c r="V926" s="78">
        <f t="shared" si="516"/>
        <v>17.5</v>
      </c>
      <c r="X926" s="70">
        <v>5.4</v>
      </c>
      <c r="Y926" s="70">
        <v>12.1</v>
      </c>
      <c r="Z926" s="70">
        <v>17.5</v>
      </c>
      <c r="AA926" s="79"/>
      <c r="AB926" s="80">
        <f t="shared" si="496"/>
        <v>0</v>
      </c>
    </row>
    <row r="927" spans="1:28" x14ac:dyDescent="0.25">
      <c r="A927" s="66" t="s">
        <v>16636</v>
      </c>
      <c r="B927" s="67" t="s">
        <v>22036</v>
      </c>
      <c r="C927" s="68"/>
      <c r="D927" s="69"/>
      <c r="E927" s="70"/>
      <c r="F927" s="71"/>
      <c r="H927" s="70"/>
      <c r="I927" s="70"/>
      <c r="J927" s="70"/>
      <c r="K927" s="70"/>
      <c r="L927" s="76"/>
      <c r="N927" s="70"/>
      <c r="O927" s="70"/>
      <c r="P927" s="70"/>
      <c r="Q927" s="64"/>
      <c r="R927" s="70"/>
      <c r="S927" s="70"/>
      <c r="T927" s="70"/>
      <c r="U927" s="70"/>
      <c r="V927" s="78"/>
      <c r="X927" s="70"/>
      <c r="Y927" s="70"/>
      <c r="Z927" s="70"/>
      <c r="AA927" s="79"/>
      <c r="AB927" s="80">
        <f t="shared" si="496"/>
        <v>0</v>
      </c>
    </row>
    <row r="928" spans="1:28" x14ac:dyDescent="0.25">
      <c r="A928" s="66" t="s">
        <v>16638</v>
      </c>
      <c r="B928" s="67" t="s">
        <v>22037</v>
      </c>
      <c r="C928" s="68"/>
      <c r="D928" s="69"/>
      <c r="E928" s="70"/>
      <c r="F928" s="71"/>
      <c r="H928" s="70"/>
      <c r="I928" s="70"/>
      <c r="J928" s="70"/>
      <c r="K928" s="70"/>
      <c r="L928" s="76"/>
      <c r="N928" s="70"/>
      <c r="O928" s="70"/>
      <c r="P928" s="70"/>
      <c r="Q928" s="64"/>
      <c r="R928" s="70"/>
      <c r="S928" s="70"/>
      <c r="T928" s="70"/>
      <c r="U928" s="70"/>
      <c r="V928" s="78"/>
      <c r="X928" s="70"/>
      <c r="Y928" s="70"/>
      <c r="Z928" s="70"/>
      <c r="AA928" s="79"/>
      <c r="AB928" s="80">
        <f t="shared" si="496"/>
        <v>0</v>
      </c>
    </row>
    <row r="929" spans="1:28" x14ac:dyDescent="0.25">
      <c r="A929" s="72" t="s">
        <v>16639</v>
      </c>
      <c r="B929" s="73" t="s">
        <v>22038</v>
      </c>
      <c r="C929" s="74" t="s">
        <v>15679</v>
      </c>
      <c r="D929" s="75">
        <v>0</v>
      </c>
      <c r="E929" s="70">
        <v>832.36999999999989</v>
      </c>
      <c r="F929" s="76">
        <f t="shared" ref="F929:F934" si="517">ROUND(D929*E929,2)</f>
        <v>0</v>
      </c>
      <c r="G929" s="77"/>
      <c r="H929" s="70">
        <f t="shared" ref="H929:I934" si="518">ROUND(N929+(N929*$H$2/100),2)</f>
        <v>616.73</v>
      </c>
      <c r="I929" s="70">
        <f t="shared" si="518"/>
        <v>215.64</v>
      </c>
      <c r="J929" s="70">
        <f t="shared" ref="J929:J934" si="519">H929+I929</f>
        <v>832.37</v>
      </c>
      <c r="K929" s="70">
        <v>0</v>
      </c>
      <c r="L929" s="76">
        <f t="shared" ref="L929:L934" si="520">SUM(J929:K929)</f>
        <v>832.37</v>
      </c>
      <c r="N929" s="70">
        <v>616.73</v>
      </c>
      <c r="O929" s="70">
        <v>215.64</v>
      </c>
      <c r="P929" s="70">
        <f t="shared" ref="P929:P934" si="521">SUM(N929:O929)</f>
        <v>832.37</v>
      </c>
      <c r="Q929" s="64"/>
      <c r="R929" s="70">
        <f t="shared" ref="R929:S934" si="522">X929</f>
        <v>616.73</v>
      </c>
      <c r="S929" s="70">
        <f t="shared" si="522"/>
        <v>215.63</v>
      </c>
      <c r="T929" s="70">
        <f t="shared" ref="T929:T934" si="523">R929+S929</f>
        <v>832.36</v>
      </c>
      <c r="U929" s="70">
        <f t="shared" ref="U929:U934" si="524">ROUND(Z929*$H$2,2)/100</f>
        <v>0</v>
      </c>
      <c r="V929" s="78">
        <f t="shared" ref="V929:V934" si="525">SUM(T929:U929)</f>
        <v>832.36</v>
      </c>
      <c r="X929" s="70">
        <v>616.73</v>
      </c>
      <c r="Y929" s="70">
        <v>215.63</v>
      </c>
      <c r="Z929" s="70">
        <v>832.36</v>
      </c>
      <c r="AA929" s="79"/>
      <c r="AB929" s="80">
        <f t="shared" si="496"/>
        <v>9.9999999999909051E-3</v>
      </c>
    </row>
    <row r="930" spans="1:28" x14ac:dyDescent="0.25">
      <c r="A930" s="72" t="s">
        <v>16640</v>
      </c>
      <c r="B930" s="73" t="s">
        <v>22039</v>
      </c>
      <c r="C930" s="74" t="s">
        <v>15679</v>
      </c>
      <c r="D930" s="75">
        <v>0</v>
      </c>
      <c r="E930" s="70">
        <v>501.02000000000004</v>
      </c>
      <c r="F930" s="76">
        <f t="shared" si="517"/>
        <v>0</v>
      </c>
      <c r="G930" s="77"/>
      <c r="H930" s="70">
        <f t="shared" si="518"/>
        <v>285.38</v>
      </c>
      <c r="I930" s="70">
        <f t="shared" si="518"/>
        <v>215.64</v>
      </c>
      <c r="J930" s="70">
        <f t="shared" si="519"/>
        <v>501.02</v>
      </c>
      <c r="K930" s="70">
        <v>0</v>
      </c>
      <c r="L930" s="76">
        <f t="shared" si="520"/>
        <v>501.02</v>
      </c>
      <c r="N930" s="70">
        <v>285.38</v>
      </c>
      <c r="O930" s="70">
        <v>215.64</v>
      </c>
      <c r="P930" s="70">
        <f t="shared" si="521"/>
        <v>501.02</v>
      </c>
      <c r="Q930" s="64"/>
      <c r="R930" s="70">
        <f t="shared" si="522"/>
        <v>285.38</v>
      </c>
      <c r="S930" s="70">
        <f t="shared" si="522"/>
        <v>215.63</v>
      </c>
      <c r="T930" s="70">
        <f t="shared" si="523"/>
        <v>501.01</v>
      </c>
      <c r="U930" s="70">
        <f t="shared" si="524"/>
        <v>0</v>
      </c>
      <c r="V930" s="78">
        <f t="shared" si="525"/>
        <v>501.01</v>
      </c>
      <c r="X930" s="70">
        <v>285.38</v>
      </c>
      <c r="Y930" s="70">
        <v>215.63</v>
      </c>
      <c r="Z930" s="70">
        <v>501.01</v>
      </c>
      <c r="AA930" s="79"/>
      <c r="AB930" s="80">
        <f t="shared" si="496"/>
        <v>9.9999999999909051E-3</v>
      </c>
    </row>
    <row r="931" spans="1:28" x14ac:dyDescent="0.25">
      <c r="A931" s="72" t="s">
        <v>16641</v>
      </c>
      <c r="B931" s="73" t="s">
        <v>22040</v>
      </c>
      <c r="C931" s="74" t="s">
        <v>15679</v>
      </c>
      <c r="D931" s="75">
        <v>0</v>
      </c>
      <c r="E931" s="70">
        <v>460.69</v>
      </c>
      <c r="F931" s="76">
        <f t="shared" si="517"/>
        <v>0</v>
      </c>
      <c r="G931" s="77"/>
      <c r="H931" s="70">
        <f t="shared" si="518"/>
        <v>245.05</v>
      </c>
      <c r="I931" s="70">
        <f t="shared" si="518"/>
        <v>215.64</v>
      </c>
      <c r="J931" s="70">
        <f t="shared" si="519"/>
        <v>460.69</v>
      </c>
      <c r="K931" s="70">
        <v>0</v>
      </c>
      <c r="L931" s="76">
        <f t="shared" si="520"/>
        <v>460.69</v>
      </c>
      <c r="N931" s="70">
        <v>245.04999999999998</v>
      </c>
      <c r="O931" s="70">
        <v>215.64</v>
      </c>
      <c r="P931" s="70">
        <f t="shared" si="521"/>
        <v>460.68999999999994</v>
      </c>
      <c r="Q931" s="64"/>
      <c r="R931" s="70">
        <f t="shared" si="522"/>
        <v>245.05</v>
      </c>
      <c r="S931" s="70">
        <f t="shared" si="522"/>
        <v>215.63</v>
      </c>
      <c r="T931" s="70">
        <f t="shared" si="523"/>
        <v>460.68</v>
      </c>
      <c r="U931" s="70">
        <f t="shared" si="524"/>
        <v>0</v>
      </c>
      <c r="V931" s="78">
        <f t="shared" si="525"/>
        <v>460.68</v>
      </c>
      <c r="X931" s="70">
        <v>245.05</v>
      </c>
      <c r="Y931" s="70">
        <v>215.63</v>
      </c>
      <c r="Z931" s="70">
        <v>460.68</v>
      </c>
      <c r="AA931" s="79"/>
      <c r="AB931" s="80">
        <f t="shared" si="496"/>
        <v>9.9999999999340616E-3</v>
      </c>
    </row>
    <row r="932" spans="1:28" x14ac:dyDescent="0.25">
      <c r="A932" s="72" t="s">
        <v>16642</v>
      </c>
      <c r="B932" s="73" t="s">
        <v>22041</v>
      </c>
      <c r="C932" s="74" t="s">
        <v>15719</v>
      </c>
      <c r="D932" s="75">
        <v>0</v>
      </c>
      <c r="E932" s="70">
        <v>19.170000000000002</v>
      </c>
      <c r="F932" s="76">
        <f t="shared" si="517"/>
        <v>0</v>
      </c>
      <c r="G932" s="77"/>
      <c r="H932" s="70">
        <f t="shared" si="518"/>
        <v>2.39</v>
      </c>
      <c r="I932" s="70">
        <f t="shared" si="518"/>
        <v>16.78</v>
      </c>
      <c r="J932" s="70">
        <f t="shared" si="519"/>
        <v>19.170000000000002</v>
      </c>
      <c r="K932" s="70">
        <v>0</v>
      </c>
      <c r="L932" s="76">
        <f t="shared" si="520"/>
        <v>19.170000000000002</v>
      </c>
      <c r="N932" s="70">
        <v>2.39</v>
      </c>
      <c r="O932" s="70">
        <v>16.78</v>
      </c>
      <c r="P932" s="70">
        <f t="shared" si="521"/>
        <v>19.170000000000002</v>
      </c>
      <c r="Q932" s="64"/>
      <c r="R932" s="70">
        <f t="shared" si="522"/>
        <v>2.39</v>
      </c>
      <c r="S932" s="70">
        <f t="shared" si="522"/>
        <v>16.79</v>
      </c>
      <c r="T932" s="70">
        <f t="shared" si="523"/>
        <v>19.18</v>
      </c>
      <c r="U932" s="70">
        <f t="shared" si="524"/>
        <v>0</v>
      </c>
      <c r="V932" s="78">
        <f t="shared" si="525"/>
        <v>19.18</v>
      </c>
      <c r="X932" s="70">
        <v>2.39</v>
      </c>
      <c r="Y932" s="70">
        <v>16.79</v>
      </c>
      <c r="Z932" s="70">
        <v>19.18</v>
      </c>
      <c r="AA932" s="79"/>
      <c r="AB932" s="80">
        <f t="shared" si="496"/>
        <v>-9.9999999999980105E-3</v>
      </c>
    </row>
    <row r="933" spans="1:28" x14ac:dyDescent="0.25">
      <c r="A933" s="72" t="s">
        <v>16643</v>
      </c>
      <c r="B933" s="73" t="s">
        <v>22042</v>
      </c>
      <c r="C933" s="74" t="s">
        <v>15719</v>
      </c>
      <c r="D933" s="75">
        <v>0</v>
      </c>
      <c r="E933" s="70">
        <v>22.099999999999998</v>
      </c>
      <c r="F933" s="76">
        <f t="shared" si="517"/>
        <v>0</v>
      </c>
      <c r="G933" s="77"/>
      <c r="H933" s="70">
        <f t="shared" si="518"/>
        <v>5.59</v>
      </c>
      <c r="I933" s="70">
        <f t="shared" si="518"/>
        <v>16.510000000000002</v>
      </c>
      <c r="J933" s="70">
        <f t="shared" si="519"/>
        <v>22.1</v>
      </c>
      <c r="K933" s="70">
        <v>0</v>
      </c>
      <c r="L933" s="76">
        <f t="shared" si="520"/>
        <v>22.1</v>
      </c>
      <c r="N933" s="70">
        <v>5.59</v>
      </c>
      <c r="O933" s="70">
        <v>16.509999999999998</v>
      </c>
      <c r="P933" s="70">
        <f t="shared" si="521"/>
        <v>22.099999999999998</v>
      </c>
      <c r="Q933" s="64"/>
      <c r="R933" s="70">
        <f t="shared" si="522"/>
        <v>5.59</v>
      </c>
      <c r="S933" s="70">
        <f t="shared" si="522"/>
        <v>16.5</v>
      </c>
      <c r="T933" s="70">
        <f t="shared" si="523"/>
        <v>22.09</v>
      </c>
      <c r="U933" s="70">
        <f t="shared" si="524"/>
        <v>0</v>
      </c>
      <c r="V933" s="78">
        <f t="shared" si="525"/>
        <v>22.09</v>
      </c>
      <c r="X933" s="70">
        <v>5.59</v>
      </c>
      <c r="Y933" s="70">
        <v>16.5</v>
      </c>
      <c r="Z933" s="70">
        <v>22.09</v>
      </c>
      <c r="AA933" s="79"/>
      <c r="AB933" s="80">
        <f t="shared" si="496"/>
        <v>9.9999999999980105E-3</v>
      </c>
    </row>
    <row r="934" spans="1:28" x14ac:dyDescent="0.25">
      <c r="A934" s="72" t="s">
        <v>16644</v>
      </c>
      <c r="B934" s="73" t="s">
        <v>22043</v>
      </c>
      <c r="C934" s="74" t="s">
        <v>15679</v>
      </c>
      <c r="D934" s="75">
        <v>0</v>
      </c>
      <c r="E934" s="70">
        <v>980.9</v>
      </c>
      <c r="F934" s="76">
        <f t="shared" si="517"/>
        <v>0</v>
      </c>
      <c r="G934" s="77"/>
      <c r="H934" s="70">
        <f t="shared" si="518"/>
        <v>765.26</v>
      </c>
      <c r="I934" s="70">
        <f t="shared" si="518"/>
        <v>215.64</v>
      </c>
      <c r="J934" s="70">
        <f t="shared" si="519"/>
        <v>980.9</v>
      </c>
      <c r="K934" s="70">
        <v>0</v>
      </c>
      <c r="L934" s="76">
        <f t="shared" si="520"/>
        <v>980.9</v>
      </c>
      <c r="N934" s="70">
        <v>765.26</v>
      </c>
      <c r="O934" s="70">
        <v>215.64</v>
      </c>
      <c r="P934" s="70">
        <f t="shared" si="521"/>
        <v>980.9</v>
      </c>
      <c r="Q934" s="64"/>
      <c r="R934" s="70">
        <f t="shared" si="522"/>
        <v>765.26</v>
      </c>
      <c r="S934" s="70">
        <f t="shared" si="522"/>
        <v>215.63</v>
      </c>
      <c r="T934" s="70">
        <f t="shared" si="523"/>
        <v>980.89</v>
      </c>
      <c r="U934" s="70">
        <f t="shared" si="524"/>
        <v>0</v>
      </c>
      <c r="V934" s="78">
        <f t="shared" si="525"/>
        <v>980.89</v>
      </c>
      <c r="X934" s="70">
        <v>765.26</v>
      </c>
      <c r="Y934" s="70">
        <v>215.63</v>
      </c>
      <c r="Z934" s="70">
        <v>980.89</v>
      </c>
      <c r="AA934" s="79"/>
      <c r="AB934" s="80">
        <f t="shared" si="496"/>
        <v>9.9999999999909051E-3</v>
      </c>
    </row>
    <row r="935" spans="1:28" x14ac:dyDescent="0.25">
      <c r="A935" s="66" t="s">
        <v>16645</v>
      </c>
      <c r="B935" s="67" t="s">
        <v>7841</v>
      </c>
      <c r="C935" s="68"/>
      <c r="D935" s="69"/>
      <c r="E935" s="70"/>
      <c r="F935" s="71"/>
      <c r="H935" s="70"/>
      <c r="I935" s="70"/>
      <c r="J935" s="70"/>
      <c r="K935" s="70"/>
      <c r="L935" s="76"/>
      <c r="N935" s="70"/>
      <c r="O935" s="70"/>
      <c r="P935" s="70"/>
      <c r="Q935" s="64"/>
      <c r="R935" s="70"/>
      <c r="S935" s="70"/>
      <c r="T935" s="70"/>
      <c r="U935" s="70"/>
      <c r="V935" s="78"/>
      <c r="X935" s="70"/>
      <c r="Y935" s="70"/>
      <c r="Z935" s="70"/>
      <c r="AA935" s="79"/>
      <c r="AB935" s="80">
        <f t="shared" si="496"/>
        <v>0</v>
      </c>
    </row>
    <row r="936" spans="1:28" x14ac:dyDescent="0.25">
      <c r="A936" s="72" t="s">
        <v>16646</v>
      </c>
      <c r="B936" s="73" t="s">
        <v>22044</v>
      </c>
      <c r="C936" s="74" t="s">
        <v>15719</v>
      </c>
      <c r="D936" s="75">
        <v>0</v>
      </c>
      <c r="E936" s="70">
        <v>4.6100000000000003</v>
      </c>
      <c r="F936" s="76">
        <f t="shared" ref="F936:F945" si="526">ROUND(D936*E936,2)</f>
        <v>0</v>
      </c>
      <c r="G936" s="77"/>
      <c r="H936" s="70">
        <f t="shared" ref="H936:I942" si="527">ROUND(N936+(N936*$H$2/100),2)</f>
        <v>1.42</v>
      </c>
      <c r="I936" s="70">
        <f t="shared" si="527"/>
        <v>3.19</v>
      </c>
      <c r="J936" s="70">
        <f t="shared" ref="J936:J942" si="528">H936+I936</f>
        <v>4.6099999999999994</v>
      </c>
      <c r="K936" s="70">
        <v>0</v>
      </c>
      <c r="L936" s="76">
        <f t="shared" ref="L936:L942" si="529">SUM(J936:K936)</f>
        <v>4.6099999999999994</v>
      </c>
      <c r="N936" s="70">
        <v>1.42</v>
      </c>
      <c r="O936" s="70">
        <v>3.19</v>
      </c>
      <c r="P936" s="70">
        <f t="shared" ref="P936:P945" si="530">SUM(N936:O936)</f>
        <v>4.6099999999999994</v>
      </c>
      <c r="Q936" s="64"/>
      <c r="R936" s="70">
        <f t="shared" ref="R936:S942" si="531">X936</f>
        <v>1.42</v>
      </c>
      <c r="S936" s="70">
        <f t="shared" si="531"/>
        <v>3.19</v>
      </c>
      <c r="T936" s="70">
        <f t="shared" ref="T936:T942" si="532">R936+S936</f>
        <v>4.6099999999999994</v>
      </c>
      <c r="U936" s="70">
        <f t="shared" ref="U936:U942" si="533">ROUND(Z936*$H$2,2)/100</f>
        <v>0</v>
      </c>
      <c r="V936" s="78">
        <f t="shared" ref="V936:V942" si="534">SUM(T936:U936)</f>
        <v>4.6099999999999994</v>
      </c>
      <c r="X936" s="70">
        <v>1.42</v>
      </c>
      <c r="Y936" s="70">
        <v>3.19</v>
      </c>
      <c r="Z936" s="70">
        <v>4.6100000000000003</v>
      </c>
      <c r="AA936" s="79"/>
      <c r="AB936" s="80">
        <f t="shared" si="496"/>
        <v>0</v>
      </c>
    </row>
    <row r="937" spans="1:28" x14ac:dyDescent="0.25">
      <c r="A937" s="72" t="s">
        <v>16647</v>
      </c>
      <c r="B937" s="73" t="s">
        <v>22045</v>
      </c>
      <c r="C937" s="74" t="s">
        <v>15719</v>
      </c>
      <c r="D937" s="75">
        <v>0</v>
      </c>
      <c r="E937" s="70">
        <v>4.09</v>
      </c>
      <c r="F937" s="76">
        <f t="shared" si="526"/>
        <v>0</v>
      </c>
      <c r="G937" s="77"/>
      <c r="H937" s="70">
        <f t="shared" si="527"/>
        <v>0.9</v>
      </c>
      <c r="I937" s="70">
        <f t="shared" si="527"/>
        <v>3.19</v>
      </c>
      <c r="J937" s="70">
        <f t="shared" si="528"/>
        <v>4.09</v>
      </c>
      <c r="K937" s="70">
        <v>0</v>
      </c>
      <c r="L937" s="76">
        <f t="shared" si="529"/>
        <v>4.09</v>
      </c>
      <c r="N937" s="70">
        <v>0.9</v>
      </c>
      <c r="O937" s="70">
        <v>3.19</v>
      </c>
      <c r="P937" s="70">
        <f t="shared" si="530"/>
        <v>4.09</v>
      </c>
      <c r="Q937" s="64"/>
      <c r="R937" s="70">
        <f t="shared" si="531"/>
        <v>0.9</v>
      </c>
      <c r="S937" s="70">
        <f t="shared" si="531"/>
        <v>3.19</v>
      </c>
      <c r="T937" s="70">
        <f t="shared" si="532"/>
        <v>4.09</v>
      </c>
      <c r="U937" s="70">
        <f t="shared" si="533"/>
        <v>0</v>
      </c>
      <c r="V937" s="78">
        <f t="shared" si="534"/>
        <v>4.09</v>
      </c>
      <c r="X937" s="70">
        <v>0.9</v>
      </c>
      <c r="Y937" s="70">
        <v>3.19</v>
      </c>
      <c r="Z937" s="70">
        <v>4.09</v>
      </c>
      <c r="AA937" s="79"/>
      <c r="AB937" s="80">
        <f t="shared" si="496"/>
        <v>0</v>
      </c>
    </row>
    <row r="938" spans="1:28" x14ac:dyDescent="0.25">
      <c r="A938" s="72" t="s">
        <v>16648</v>
      </c>
      <c r="B938" s="73" t="s">
        <v>22046</v>
      </c>
      <c r="C938" s="74" t="s">
        <v>15719</v>
      </c>
      <c r="D938" s="75">
        <v>0</v>
      </c>
      <c r="E938" s="70">
        <v>7.6800000000000006</v>
      </c>
      <c r="F938" s="76">
        <f t="shared" si="526"/>
        <v>0</v>
      </c>
      <c r="G938" s="77"/>
      <c r="H938" s="70">
        <f t="shared" si="527"/>
        <v>4.49</v>
      </c>
      <c r="I938" s="70">
        <f t="shared" si="527"/>
        <v>3.19</v>
      </c>
      <c r="J938" s="70">
        <f t="shared" si="528"/>
        <v>7.68</v>
      </c>
      <c r="K938" s="70">
        <v>0</v>
      </c>
      <c r="L938" s="76">
        <f t="shared" si="529"/>
        <v>7.68</v>
      </c>
      <c r="N938" s="70">
        <v>4.4899999999999993</v>
      </c>
      <c r="O938" s="70">
        <v>3.19</v>
      </c>
      <c r="P938" s="70">
        <f t="shared" si="530"/>
        <v>7.68</v>
      </c>
      <c r="Q938" s="64"/>
      <c r="R938" s="70">
        <f t="shared" si="531"/>
        <v>4.49</v>
      </c>
      <c r="S938" s="70">
        <f t="shared" si="531"/>
        <v>3.19</v>
      </c>
      <c r="T938" s="70">
        <f t="shared" si="532"/>
        <v>7.68</v>
      </c>
      <c r="U938" s="70">
        <f t="shared" si="533"/>
        <v>0</v>
      </c>
      <c r="V938" s="78">
        <f t="shared" si="534"/>
        <v>7.68</v>
      </c>
      <c r="X938" s="70">
        <v>4.49</v>
      </c>
      <c r="Y938" s="70">
        <v>3.19</v>
      </c>
      <c r="Z938" s="70">
        <v>7.68</v>
      </c>
      <c r="AA938" s="79"/>
      <c r="AB938" s="80">
        <f t="shared" si="496"/>
        <v>0</v>
      </c>
    </row>
    <row r="939" spans="1:28" x14ac:dyDescent="0.25">
      <c r="A939" s="72" t="s">
        <v>16649</v>
      </c>
      <c r="B939" s="73" t="s">
        <v>22047</v>
      </c>
      <c r="C939" s="74" t="s">
        <v>15719</v>
      </c>
      <c r="D939" s="75">
        <v>0</v>
      </c>
      <c r="E939" s="70">
        <v>6.11</v>
      </c>
      <c r="F939" s="76">
        <f t="shared" si="526"/>
        <v>0</v>
      </c>
      <c r="G939" s="77"/>
      <c r="H939" s="70">
        <f t="shared" si="527"/>
        <v>1.45</v>
      </c>
      <c r="I939" s="70">
        <f t="shared" si="527"/>
        <v>4.66</v>
      </c>
      <c r="J939" s="70">
        <f t="shared" si="528"/>
        <v>6.11</v>
      </c>
      <c r="K939" s="70">
        <v>0</v>
      </c>
      <c r="L939" s="76">
        <f t="shared" si="529"/>
        <v>6.11</v>
      </c>
      <c r="N939" s="70">
        <v>1.4500000000000002</v>
      </c>
      <c r="O939" s="70">
        <v>4.66</v>
      </c>
      <c r="P939" s="70">
        <f t="shared" si="530"/>
        <v>6.11</v>
      </c>
      <c r="Q939" s="64"/>
      <c r="R939" s="70">
        <f t="shared" si="531"/>
        <v>1.45</v>
      </c>
      <c r="S939" s="70">
        <f t="shared" si="531"/>
        <v>4.66</v>
      </c>
      <c r="T939" s="70">
        <f t="shared" si="532"/>
        <v>6.11</v>
      </c>
      <c r="U939" s="70">
        <f t="shared" si="533"/>
        <v>0</v>
      </c>
      <c r="V939" s="78">
        <f t="shared" si="534"/>
        <v>6.11</v>
      </c>
      <c r="X939" s="70">
        <v>1.45</v>
      </c>
      <c r="Y939" s="70">
        <v>4.66</v>
      </c>
      <c r="Z939" s="70">
        <v>6.11</v>
      </c>
      <c r="AA939" s="79"/>
      <c r="AB939" s="80">
        <f t="shared" si="496"/>
        <v>0</v>
      </c>
    </row>
    <row r="940" spans="1:28" x14ac:dyDescent="0.25">
      <c r="A940" s="72" t="s">
        <v>16650</v>
      </c>
      <c r="B940" s="73" t="s">
        <v>22048</v>
      </c>
      <c r="C940" s="74" t="s">
        <v>15719</v>
      </c>
      <c r="D940" s="75">
        <v>0</v>
      </c>
      <c r="E940" s="70">
        <v>7.4</v>
      </c>
      <c r="F940" s="76">
        <f t="shared" si="526"/>
        <v>0</v>
      </c>
      <c r="G940" s="77"/>
      <c r="H940" s="70">
        <f t="shared" si="527"/>
        <v>2.44</v>
      </c>
      <c r="I940" s="70">
        <f t="shared" si="527"/>
        <v>4.96</v>
      </c>
      <c r="J940" s="70">
        <f t="shared" si="528"/>
        <v>7.4</v>
      </c>
      <c r="K940" s="70">
        <v>0</v>
      </c>
      <c r="L940" s="76">
        <f t="shared" si="529"/>
        <v>7.4</v>
      </c>
      <c r="N940" s="70">
        <v>2.44</v>
      </c>
      <c r="O940" s="70">
        <v>4.96</v>
      </c>
      <c r="P940" s="70">
        <f t="shared" si="530"/>
        <v>7.4</v>
      </c>
      <c r="Q940" s="64"/>
      <c r="R940" s="70">
        <f t="shared" si="531"/>
        <v>2.44</v>
      </c>
      <c r="S940" s="70">
        <f t="shared" si="531"/>
        <v>4.95</v>
      </c>
      <c r="T940" s="70">
        <f t="shared" si="532"/>
        <v>7.3900000000000006</v>
      </c>
      <c r="U940" s="70">
        <f t="shared" si="533"/>
        <v>0</v>
      </c>
      <c r="V940" s="78">
        <f t="shared" si="534"/>
        <v>7.3900000000000006</v>
      </c>
      <c r="X940" s="70">
        <v>2.44</v>
      </c>
      <c r="Y940" s="70">
        <v>4.95</v>
      </c>
      <c r="Z940" s="70">
        <v>7.39</v>
      </c>
      <c r="AA940" s="79"/>
      <c r="AB940" s="80">
        <f t="shared" si="496"/>
        <v>1.0000000000000675E-2</v>
      </c>
    </row>
    <row r="941" spans="1:28" x14ac:dyDescent="0.25">
      <c r="A941" s="72" t="s">
        <v>16651</v>
      </c>
      <c r="B941" s="73" t="s">
        <v>22049</v>
      </c>
      <c r="C941" s="74" t="s">
        <v>15719</v>
      </c>
      <c r="D941" s="75">
        <v>0</v>
      </c>
      <c r="E941" s="70">
        <v>14.870000000000001</v>
      </c>
      <c r="F941" s="76">
        <f t="shared" si="526"/>
        <v>0</v>
      </c>
      <c r="G941" s="77"/>
      <c r="H941" s="70">
        <f t="shared" si="527"/>
        <v>6.1</v>
      </c>
      <c r="I941" s="70">
        <f t="shared" si="527"/>
        <v>8.77</v>
      </c>
      <c r="J941" s="70">
        <f t="shared" si="528"/>
        <v>14.87</v>
      </c>
      <c r="K941" s="70">
        <v>0</v>
      </c>
      <c r="L941" s="76">
        <f t="shared" si="529"/>
        <v>14.87</v>
      </c>
      <c r="N941" s="70">
        <v>6.1</v>
      </c>
      <c r="O941" s="70">
        <v>8.77</v>
      </c>
      <c r="P941" s="70">
        <f t="shared" si="530"/>
        <v>14.87</v>
      </c>
      <c r="Q941" s="64"/>
      <c r="R941" s="70">
        <f t="shared" si="531"/>
        <v>6.1</v>
      </c>
      <c r="S941" s="70">
        <f t="shared" si="531"/>
        <v>8.7799999999999994</v>
      </c>
      <c r="T941" s="70">
        <f t="shared" si="532"/>
        <v>14.879999999999999</v>
      </c>
      <c r="U941" s="70">
        <f t="shared" si="533"/>
        <v>0</v>
      </c>
      <c r="V941" s="78">
        <f t="shared" si="534"/>
        <v>14.879999999999999</v>
      </c>
      <c r="X941" s="70">
        <v>6.1</v>
      </c>
      <c r="Y941" s="70">
        <v>8.7799999999999994</v>
      </c>
      <c r="Z941" s="70">
        <v>14.88</v>
      </c>
      <c r="AA941" s="79"/>
      <c r="AB941" s="80">
        <f t="shared" si="496"/>
        <v>-1.0000000000001563E-2</v>
      </c>
    </row>
    <row r="942" spans="1:28" x14ac:dyDescent="0.25">
      <c r="A942" s="72" t="s">
        <v>16652</v>
      </c>
      <c r="B942" s="73" t="s">
        <v>22050</v>
      </c>
      <c r="C942" s="74" t="s">
        <v>15719</v>
      </c>
      <c r="D942" s="75">
        <v>0</v>
      </c>
      <c r="E942" s="70">
        <v>18.2</v>
      </c>
      <c r="F942" s="76">
        <f t="shared" si="526"/>
        <v>0</v>
      </c>
      <c r="G942" s="77"/>
      <c r="H942" s="70">
        <f t="shared" si="527"/>
        <v>6.1</v>
      </c>
      <c r="I942" s="70">
        <f t="shared" si="527"/>
        <v>12.1</v>
      </c>
      <c r="J942" s="70">
        <f t="shared" si="528"/>
        <v>18.2</v>
      </c>
      <c r="K942" s="70">
        <v>0</v>
      </c>
      <c r="L942" s="76">
        <f t="shared" si="529"/>
        <v>18.2</v>
      </c>
      <c r="N942" s="70">
        <v>6.1</v>
      </c>
      <c r="O942" s="70">
        <v>12.1</v>
      </c>
      <c r="P942" s="70">
        <f t="shared" si="530"/>
        <v>18.2</v>
      </c>
      <c r="Q942" s="64"/>
      <c r="R942" s="70">
        <f t="shared" si="531"/>
        <v>6.1</v>
      </c>
      <c r="S942" s="70">
        <f t="shared" si="531"/>
        <v>12.1</v>
      </c>
      <c r="T942" s="70">
        <f t="shared" si="532"/>
        <v>18.2</v>
      </c>
      <c r="U942" s="70">
        <f t="shared" si="533"/>
        <v>0</v>
      </c>
      <c r="V942" s="78">
        <f t="shared" si="534"/>
        <v>18.2</v>
      </c>
      <c r="X942" s="70">
        <v>6.1</v>
      </c>
      <c r="Y942" s="70">
        <v>12.1</v>
      </c>
      <c r="Z942" s="70">
        <v>18.2</v>
      </c>
      <c r="AA942" s="79"/>
      <c r="AB942" s="80">
        <f t="shared" si="496"/>
        <v>0</v>
      </c>
    </row>
    <row r="943" spans="1:28" x14ac:dyDescent="0.25">
      <c r="A943" s="84" t="s">
        <v>19810</v>
      </c>
      <c r="B943" s="85" t="s">
        <v>20458</v>
      </c>
      <c r="C943" s="86" t="s">
        <v>15719</v>
      </c>
      <c r="D943" s="87">
        <v>0</v>
      </c>
      <c r="E943" s="88">
        <v>30.509999999999998</v>
      </c>
      <c r="F943" s="76">
        <f t="shared" si="526"/>
        <v>0</v>
      </c>
      <c r="G943" s="77"/>
      <c r="H943" s="88"/>
      <c r="I943" s="88"/>
      <c r="J943" s="88"/>
      <c r="K943" s="88"/>
      <c r="L943" s="76"/>
      <c r="N943" s="88">
        <v>22.95</v>
      </c>
      <c r="O943" s="88">
        <v>7.56</v>
      </c>
      <c r="P943" s="88">
        <f t="shared" si="530"/>
        <v>30.509999999999998</v>
      </c>
      <c r="Q943" s="89"/>
      <c r="R943" s="88"/>
      <c r="S943" s="88"/>
      <c r="T943" s="88"/>
      <c r="U943" s="88"/>
      <c r="V943" s="78"/>
      <c r="X943" s="88">
        <v>22.95</v>
      </c>
      <c r="Y943" s="88">
        <v>7.56</v>
      </c>
      <c r="Z943" s="88">
        <v>30.51</v>
      </c>
      <c r="AA943" s="79"/>
      <c r="AB943" s="80">
        <f t="shared" si="496"/>
        <v>0</v>
      </c>
    </row>
    <row r="944" spans="1:28" x14ac:dyDescent="0.25">
      <c r="A944" s="72" t="s">
        <v>16653</v>
      </c>
      <c r="B944" s="73" t="s">
        <v>22051</v>
      </c>
      <c r="C944" s="74" t="s">
        <v>15719</v>
      </c>
      <c r="D944" s="75">
        <v>0</v>
      </c>
      <c r="E944" s="70">
        <v>8.879999999999999</v>
      </c>
      <c r="F944" s="76">
        <f t="shared" si="526"/>
        <v>0</v>
      </c>
      <c r="G944" s="77"/>
      <c r="H944" s="70">
        <f>ROUND(N944+(N944*$H$2/100),2)</f>
        <v>1.32</v>
      </c>
      <c r="I944" s="70">
        <f>ROUND(O944+(O944*$H$2/100),2)</f>
        <v>7.56</v>
      </c>
      <c r="J944" s="70">
        <f>H944+I944</f>
        <v>8.879999999999999</v>
      </c>
      <c r="K944" s="70">
        <v>0</v>
      </c>
      <c r="L944" s="76">
        <f>SUM(J944:K944)</f>
        <v>8.879999999999999</v>
      </c>
      <c r="N944" s="70">
        <v>1.32</v>
      </c>
      <c r="O944" s="70">
        <v>7.56</v>
      </c>
      <c r="P944" s="70">
        <f t="shared" si="530"/>
        <v>8.879999999999999</v>
      </c>
      <c r="Q944" s="64"/>
      <c r="R944" s="70">
        <f>X944</f>
        <v>1.32</v>
      </c>
      <c r="S944" s="70">
        <f>Y944</f>
        <v>7.56</v>
      </c>
      <c r="T944" s="70">
        <f>R944+S944</f>
        <v>8.879999999999999</v>
      </c>
      <c r="U944" s="70">
        <f>ROUND(Z944*$H$2,2)/100</f>
        <v>0</v>
      </c>
      <c r="V944" s="78">
        <f>SUM(T944:U944)</f>
        <v>8.879999999999999</v>
      </c>
      <c r="X944" s="70">
        <v>1.32</v>
      </c>
      <c r="Y944" s="70">
        <v>7.56</v>
      </c>
      <c r="Z944" s="70">
        <v>8.8800000000000008</v>
      </c>
      <c r="AA944" s="79"/>
      <c r="AB944" s="80">
        <f t="shared" si="496"/>
        <v>0</v>
      </c>
    </row>
    <row r="945" spans="1:28" x14ac:dyDescent="0.25">
      <c r="A945" s="72" t="s">
        <v>16654</v>
      </c>
      <c r="B945" s="73" t="s">
        <v>22052</v>
      </c>
      <c r="C945" s="74" t="s">
        <v>15719</v>
      </c>
      <c r="D945" s="75">
        <v>0</v>
      </c>
      <c r="E945" s="70">
        <v>25.53</v>
      </c>
      <c r="F945" s="76">
        <f t="shared" si="526"/>
        <v>0</v>
      </c>
      <c r="G945" s="77"/>
      <c r="H945" s="70">
        <f>ROUND(N945+(N945*$H$2/100),2)</f>
        <v>5.87</v>
      </c>
      <c r="I945" s="70">
        <f>ROUND(O945+(O945*$H$2/100),2)</f>
        <v>19.66</v>
      </c>
      <c r="J945" s="70">
        <f>H945+I945</f>
        <v>25.53</v>
      </c>
      <c r="K945" s="70">
        <v>0</v>
      </c>
      <c r="L945" s="76">
        <f>SUM(J945:K945)</f>
        <v>25.53</v>
      </c>
      <c r="N945" s="70">
        <v>5.87</v>
      </c>
      <c r="O945" s="70">
        <v>19.66</v>
      </c>
      <c r="P945" s="70">
        <f t="shared" si="530"/>
        <v>25.53</v>
      </c>
      <c r="Q945" s="64"/>
      <c r="R945" s="70">
        <f>X945</f>
        <v>5.87</v>
      </c>
      <c r="S945" s="70">
        <f>Y945</f>
        <v>19.66</v>
      </c>
      <c r="T945" s="70">
        <f>R945+S945</f>
        <v>25.53</v>
      </c>
      <c r="U945" s="70">
        <f>ROUND(Z945*$H$2,2)/100</f>
        <v>0</v>
      </c>
      <c r="V945" s="78">
        <f>SUM(T945:U945)</f>
        <v>25.53</v>
      </c>
      <c r="X945" s="70">
        <v>5.87</v>
      </c>
      <c r="Y945" s="70">
        <v>19.66</v>
      </c>
      <c r="Z945" s="70">
        <v>25.53</v>
      </c>
      <c r="AA945" s="79"/>
      <c r="AB945" s="80">
        <f t="shared" si="496"/>
        <v>0</v>
      </c>
    </row>
    <row r="946" spans="1:28" x14ac:dyDescent="0.25">
      <c r="A946" s="66" t="s">
        <v>16655</v>
      </c>
      <c r="B946" s="67" t="s">
        <v>22053</v>
      </c>
      <c r="C946" s="68"/>
      <c r="D946" s="69"/>
      <c r="E946" s="70"/>
      <c r="F946" s="71"/>
      <c r="H946" s="70"/>
      <c r="I946" s="70"/>
      <c r="J946" s="70"/>
      <c r="K946" s="70"/>
      <c r="L946" s="76"/>
      <c r="N946" s="70"/>
      <c r="O946" s="70"/>
      <c r="P946" s="70"/>
      <c r="Q946" s="64"/>
      <c r="R946" s="70"/>
      <c r="S946" s="70"/>
      <c r="T946" s="70"/>
      <c r="U946" s="70"/>
      <c r="V946" s="78"/>
      <c r="X946" s="70"/>
      <c r="Y946" s="70"/>
      <c r="Z946" s="70"/>
      <c r="AA946" s="79"/>
      <c r="AB946" s="80">
        <f t="shared" si="496"/>
        <v>0</v>
      </c>
    </row>
    <row r="947" spans="1:28" x14ac:dyDescent="0.25">
      <c r="A947" s="72" t="s">
        <v>16656</v>
      </c>
      <c r="B947" s="73" t="s">
        <v>22054</v>
      </c>
      <c r="C947" s="74" t="s">
        <v>15719</v>
      </c>
      <c r="D947" s="75">
        <v>0</v>
      </c>
      <c r="E947" s="70">
        <v>22.33</v>
      </c>
      <c r="F947" s="76">
        <f t="shared" ref="F947:F956" si="535">ROUND(D947*E947,2)</f>
        <v>0</v>
      </c>
      <c r="G947" s="77"/>
      <c r="H947" s="70">
        <f t="shared" ref="H947:I956" si="536">ROUND(N947+(N947*$H$2/100),2)</f>
        <v>5.71</v>
      </c>
      <c r="I947" s="70">
        <f t="shared" si="536"/>
        <v>16.62</v>
      </c>
      <c r="J947" s="70">
        <f t="shared" ref="J947:J956" si="537">H947+I947</f>
        <v>22.330000000000002</v>
      </c>
      <c r="K947" s="70">
        <v>0</v>
      </c>
      <c r="L947" s="76">
        <f t="shared" ref="L947:L956" si="538">SUM(J947:K947)</f>
        <v>22.330000000000002</v>
      </c>
      <c r="N947" s="70">
        <v>5.71</v>
      </c>
      <c r="O947" s="70">
        <v>16.619999999999997</v>
      </c>
      <c r="P947" s="70">
        <f t="shared" ref="P947:P956" si="539">SUM(N947:O947)</f>
        <v>22.33</v>
      </c>
      <c r="Q947" s="64"/>
      <c r="R947" s="70">
        <f t="shared" ref="R947:S956" si="540">X947</f>
        <v>5.71</v>
      </c>
      <c r="S947" s="70">
        <f t="shared" si="540"/>
        <v>16.63</v>
      </c>
      <c r="T947" s="70">
        <f t="shared" ref="T947:T956" si="541">R947+S947</f>
        <v>22.34</v>
      </c>
      <c r="U947" s="70">
        <f t="shared" ref="U947:U956" si="542">ROUND(Z947*$H$2,2)/100</f>
        <v>0</v>
      </c>
      <c r="V947" s="78">
        <f t="shared" ref="V947:V956" si="543">SUM(T947:U947)</f>
        <v>22.34</v>
      </c>
      <c r="X947" s="70">
        <v>5.71</v>
      </c>
      <c r="Y947" s="70">
        <v>16.63</v>
      </c>
      <c r="Z947" s="70">
        <v>22.34</v>
      </c>
      <c r="AA947" s="79"/>
      <c r="AB947" s="80">
        <f t="shared" si="496"/>
        <v>-1.0000000000001563E-2</v>
      </c>
    </row>
    <row r="948" spans="1:28" x14ac:dyDescent="0.25">
      <c r="A948" s="72" t="s">
        <v>16657</v>
      </c>
      <c r="B948" s="73" t="s">
        <v>22055</v>
      </c>
      <c r="C948" s="74" t="s">
        <v>15719</v>
      </c>
      <c r="D948" s="75">
        <v>0</v>
      </c>
      <c r="E948" s="70">
        <v>25.76</v>
      </c>
      <c r="F948" s="76">
        <f t="shared" si="535"/>
        <v>0</v>
      </c>
      <c r="G948" s="77"/>
      <c r="H948" s="70">
        <f t="shared" si="536"/>
        <v>6.1</v>
      </c>
      <c r="I948" s="70">
        <f t="shared" si="536"/>
        <v>19.66</v>
      </c>
      <c r="J948" s="70">
        <f t="shared" si="537"/>
        <v>25.759999999999998</v>
      </c>
      <c r="K948" s="70">
        <v>0</v>
      </c>
      <c r="L948" s="76">
        <f t="shared" si="538"/>
        <v>25.759999999999998</v>
      </c>
      <c r="N948" s="70">
        <v>6.1</v>
      </c>
      <c r="O948" s="70">
        <v>19.66</v>
      </c>
      <c r="P948" s="70">
        <f t="shared" si="539"/>
        <v>25.759999999999998</v>
      </c>
      <c r="Q948" s="64"/>
      <c r="R948" s="70">
        <f t="shared" si="540"/>
        <v>6.1</v>
      </c>
      <c r="S948" s="70">
        <f t="shared" si="540"/>
        <v>19.66</v>
      </c>
      <c r="T948" s="70">
        <f t="shared" si="541"/>
        <v>25.759999999999998</v>
      </c>
      <c r="U948" s="70">
        <f t="shared" si="542"/>
        <v>0</v>
      </c>
      <c r="V948" s="78">
        <f t="shared" si="543"/>
        <v>25.759999999999998</v>
      </c>
      <c r="X948" s="70">
        <v>6.1</v>
      </c>
      <c r="Y948" s="70">
        <v>19.66</v>
      </c>
      <c r="Z948" s="70">
        <v>25.76</v>
      </c>
      <c r="AA948" s="79"/>
      <c r="AB948" s="80">
        <f t="shared" si="496"/>
        <v>0</v>
      </c>
    </row>
    <row r="949" spans="1:28" s="90" customFormat="1" x14ac:dyDescent="0.25">
      <c r="A949" s="72" t="s">
        <v>16658</v>
      </c>
      <c r="B949" s="73" t="s">
        <v>22056</v>
      </c>
      <c r="C949" s="74" t="s">
        <v>15719</v>
      </c>
      <c r="D949" s="75">
        <v>0</v>
      </c>
      <c r="E949" s="70">
        <v>38.519999999999996</v>
      </c>
      <c r="F949" s="76">
        <f t="shared" si="535"/>
        <v>0</v>
      </c>
      <c r="G949" s="77"/>
      <c r="H949" s="70">
        <f t="shared" si="536"/>
        <v>18.86</v>
      </c>
      <c r="I949" s="70">
        <f t="shared" si="536"/>
        <v>19.66</v>
      </c>
      <c r="J949" s="70">
        <f t="shared" si="537"/>
        <v>38.519999999999996</v>
      </c>
      <c r="K949" s="70">
        <v>0</v>
      </c>
      <c r="L949" s="76">
        <f t="shared" si="538"/>
        <v>38.519999999999996</v>
      </c>
      <c r="M949" s="34"/>
      <c r="N949" s="70">
        <v>18.86</v>
      </c>
      <c r="O949" s="70">
        <v>19.66</v>
      </c>
      <c r="P949" s="70">
        <f t="shared" si="539"/>
        <v>38.519999999999996</v>
      </c>
      <c r="Q949" s="64"/>
      <c r="R949" s="70">
        <f t="shared" si="540"/>
        <v>18.86</v>
      </c>
      <c r="S949" s="70">
        <f t="shared" si="540"/>
        <v>19.66</v>
      </c>
      <c r="T949" s="70">
        <f t="shared" si="541"/>
        <v>38.519999999999996</v>
      </c>
      <c r="U949" s="70">
        <f t="shared" si="542"/>
        <v>0</v>
      </c>
      <c r="V949" s="78">
        <f t="shared" si="543"/>
        <v>38.519999999999996</v>
      </c>
      <c r="W949" s="34"/>
      <c r="X949" s="70">
        <v>18.86</v>
      </c>
      <c r="Y949" s="70">
        <v>19.66</v>
      </c>
      <c r="Z949" s="70">
        <v>38.520000000000003</v>
      </c>
      <c r="AA949" s="79"/>
      <c r="AB949" s="80">
        <f t="shared" si="496"/>
        <v>0</v>
      </c>
    </row>
    <row r="950" spans="1:28" x14ac:dyDescent="0.25">
      <c r="A950" s="72" t="s">
        <v>16659</v>
      </c>
      <c r="B950" s="73" t="s">
        <v>22057</v>
      </c>
      <c r="C950" s="74" t="s">
        <v>15719</v>
      </c>
      <c r="D950" s="75">
        <v>0</v>
      </c>
      <c r="E950" s="70">
        <v>17.809999999999999</v>
      </c>
      <c r="F950" s="76">
        <f t="shared" si="535"/>
        <v>0</v>
      </c>
      <c r="G950" s="77"/>
      <c r="H950" s="70">
        <f t="shared" si="536"/>
        <v>5.71</v>
      </c>
      <c r="I950" s="70">
        <f t="shared" si="536"/>
        <v>12.1</v>
      </c>
      <c r="J950" s="70">
        <f t="shared" si="537"/>
        <v>17.809999999999999</v>
      </c>
      <c r="K950" s="70">
        <v>0</v>
      </c>
      <c r="L950" s="76">
        <f t="shared" si="538"/>
        <v>17.809999999999999</v>
      </c>
      <c r="N950" s="70">
        <v>5.71</v>
      </c>
      <c r="O950" s="70">
        <v>12.1</v>
      </c>
      <c r="P950" s="70">
        <f t="shared" si="539"/>
        <v>17.809999999999999</v>
      </c>
      <c r="Q950" s="64"/>
      <c r="R950" s="70">
        <f t="shared" si="540"/>
        <v>5.71</v>
      </c>
      <c r="S950" s="70">
        <f t="shared" si="540"/>
        <v>12.1</v>
      </c>
      <c r="T950" s="70">
        <f t="shared" si="541"/>
        <v>17.809999999999999</v>
      </c>
      <c r="U950" s="70">
        <f t="shared" si="542"/>
        <v>0</v>
      </c>
      <c r="V950" s="78">
        <f t="shared" si="543"/>
        <v>17.809999999999999</v>
      </c>
      <c r="X950" s="70">
        <v>5.71</v>
      </c>
      <c r="Y950" s="70">
        <v>12.1</v>
      </c>
      <c r="Z950" s="70">
        <v>17.809999999999999</v>
      </c>
      <c r="AA950" s="79"/>
      <c r="AB950" s="80">
        <f t="shared" si="496"/>
        <v>0</v>
      </c>
    </row>
    <row r="951" spans="1:28" x14ac:dyDescent="0.25">
      <c r="A951" s="72" t="s">
        <v>16660</v>
      </c>
      <c r="B951" s="73" t="s">
        <v>22058</v>
      </c>
      <c r="C951" s="74" t="s">
        <v>15719</v>
      </c>
      <c r="D951" s="75">
        <v>0</v>
      </c>
      <c r="E951" s="70">
        <v>26.9</v>
      </c>
      <c r="F951" s="76">
        <f t="shared" si="535"/>
        <v>0</v>
      </c>
      <c r="G951" s="77"/>
      <c r="H951" s="70">
        <f t="shared" si="536"/>
        <v>5.71</v>
      </c>
      <c r="I951" s="70">
        <f t="shared" si="536"/>
        <v>21.19</v>
      </c>
      <c r="J951" s="70">
        <f t="shared" si="537"/>
        <v>26.900000000000002</v>
      </c>
      <c r="K951" s="70">
        <v>0</v>
      </c>
      <c r="L951" s="76">
        <f t="shared" si="538"/>
        <v>26.900000000000002</v>
      </c>
      <c r="N951" s="70">
        <v>5.71</v>
      </c>
      <c r="O951" s="70">
        <v>21.189999999999998</v>
      </c>
      <c r="P951" s="70">
        <f t="shared" si="539"/>
        <v>26.9</v>
      </c>
      <c r="Q951" s="64"/>
      <c r="R951" s="70">
        <f t="shared" si="540"/>
        <v>5.71</v>
      </c>
      <c r="S951" s="70">
        <f t="shared" si="540"/>
        <v>21.18</v>
      </c>
      <c r="T951" s="70">
        <f t="shared" si="541"/>
        <v>26.89</v>
      </c>
      <c r="U951" s="70">
        <f t="shared" si="542"/>
        <v>0</v>
      </c>
      <c r="V951" s="78">
        <f t="shared" si="543"/>
        <v>26.89</v>
      </c>
      <c r="X951" s="70">
        <v>5.71</v>
      </c>
      <c r="Y951" s="70">
        <v>21.18</v>
      </c>
      <c r="Z951" s="70">
        <v>26.89</v>
      </c>
      <c r="AA951" s="79"/>
      <c r="AB951" s="80">
        <f t="shared" si="496"/>
        <v>9.9999999999980105E-3</v>
      </c>
    </row>
    <row r="952" spans="1:28" s="90" customFormat="1" x14ac:dyDescent="0.25">
      <c r="A952" s="72" t="s">
        <v>16661</v>
      </c>
      <c r="B952" s="73" t="s">
        <v>22059</v>
      </c>
      <c r="C952" s="74" t="s">
        <v>15747</v>
      </c>
      <c r="D952" s="75">
        <v>0</v>
      </c>
      <c r="E952" s="70">
        <v>38.339999999999996</v>
      </c>
      <c r="F952" s="76">
        <f t="shared" si="535"/>
        <v>0</v>
      </c>
      <c r="G952" s="77"/>
      <c r="H952" s="70">
        <f t="shared" si="536"/>
        <v>4.0999999999999996</v>
      </c>
      <c r="I952" s="70">
        <f t="shared" si="536"/>
        <v>34.24</v>
      </c>
      <c r="J952" s="70">
        <f t="shared" si="537"/>
        <v>38.340000000000003</v>
      </c>
      <c r="K952" s="70">
        <v>0</v>
      </c>
      <c r="L952" s="76">
        <f t="shared" si="538"/>
        <v>38.340000000000003</v>
      </c>
      <c r="M952" s="34"/>
      <c r="N952" s="70">
        <v>4.1000000000000005</v>
      </c>
      <c r="O952" s="70">
        <v>34.239999999999995</v>
      </c>
      <c r="P952" s="70">
        <f t="shared" si="539"/>
        <v>38.339999999999996</v>
      </c>
      <c r="Q952" s="64"/>
      <c r="R952" s="70">
        <f t="shared" si="540"/>
        <v>4.0999999999999996</v>
      </c>
      <c r="S952" s="70">
        <f t="shared" si="540"/>
        <v>34.25</v>
      </c>
      <c r="T952" s="70">
        <f t="shared" si="541"/>
        <v>38.35</v>
      </c>
      <c r="U952" s="70">
        <f t="shared" si="542"/>
        <v>0</v>
      </c>
      <c r="V952" s="78">
        <f t="shared" si="543"/>
        <v>38.35</v>
      </c>
      <c r="W952" s="34"/>
      <c r="X952" s="70">
        <v>4.0999999999999996</v>
      </c>
      <c r="Y952" s="70">
        <v>34.25</v>
      </c>
      <c r="Z952" s="70">
        <v>38.35</v>
      </c>
      <c r="AA952" s="79"/>
      <c r="AB952" s="80">
        <f t="shared" si="496"/>
        <v>-1.0000000000005116E-2</v>
      </c>
    </row>
    <row r="953" spans="1:28" x14ac:dyDescent="0.25">
      <c r="A953" s="72" t="s">
        <v>16662</v>
      </c>
      <c r="B953" s="73" t="s">
        <v>22060</v>
      </c>
      <c r="C953" s="74" t="s">
        <v>15747</v>
      </c>
      <c r="D953" s="75">
        <v>0</v>
      </c>
      <c r="E953" s="70">
        <v>16.740000000000002</v>
      </c>
      <c r="F953" s="76">
        <f t="shared" si="535"/>
        <v>0</v>
      </c>
      <c r="G953" s="77"/>
      <c r="H953" s="70">
        <f t="shared" si="536"/>
        <v>0.79</v>
      </c>
      <c r="I953" s="70">
        <f t="shared" si="536"/>
        <v>15.95</v>
      </c>
      <c r="J953" s="70">
        <f t="shared" si="537"/>
        <v>16.739999999999998</v>
      </c>
      <c r="K953" s="70">
        <v>0</v>
      </c>
      <c r="L953" s="76">
        <f t="shared" si="538"/>
        <v>16.739999999999998</v>
      </c>
      <c r="N953" s="70">
        <v>0.79</v>
      </c>
      <c r="O953" s="70">
        <v>15.950000000000001</v>
      </c>
      <c r="P953" s="70">
        <f t="shared" si="539"/>
        <v>16.740000000000002</v>
      </c>
      <c r="Q953" s="64"/>
      <c r="R953" s="70">
        <f t="shared" si="540"/>
        <v>0.79</v>
      </c>
      <c r="S953" s="70">
        <f t="shared" si="540"/>
        <v>15.95</v>
      </c>
      <c r="T953" s="70">
        <f t="shared" si="541"/>
        <v>16.739999999999998</v>
      </c>
      <c r="U953" s="70">
        <f t="shared" si="542"/>
        <v>0</v>
      </c>
      <c r="V953" s="78">
        <f t="shared" si="543"/>
        <v>16.739999999999998</v>
      </c>
      <c r="X953" s="70">
        <v>0.79</v>
      </c>
      <c r="Y953" s="70">
        <v>15.95</v>
      </c>
      <c r="Z953" s="70">
        <v>16.739999999999998</v>
      </c>
      <c r="AA953" s="79"/>
      <c r="AB953" s="80">
        <f t="shared" si="496"/>
        <v>0</v>
      </c>
    </row>
    <row r="954" spans="1:28" x14ac:dyDescent="0.25">
      <c r="A954" s="72" t="s">
        <v>16663</v>
      </c>
      <c r="B954" s="73" t="s">
        <v>22061</v>
      </c>
      <c r="C954" s="74" t="s">
        <v>15747</v>
      </c>
      <c r="D954" s="75">
        <v>0</v>
      </c>
      <c r="E954" s="70">
        <v>16.84</v>
      </c>
      <c r="F954" s="76">
        <f t="shared" si="535"/>
        <v>0</v>
      </c>
      <c r="G954" s="77"/>
      <c r="H954" s="70">
        <f t="shared" si="536"/>
        <v>0.89</v>
      </c>
      <c r="I954" s="70">
        <f t="shared" si="536"/>
        <v>15.95</v>
      </c>
      <c r="J954" s="70">
        <f t="shared" si="537"/>
        <v>16.84</v>
      </c>
      <c r="K954" s="70">
        <v>0</v>
      </c>
      <c r="L954" s="76">
        <f t="shared" si="538"/>
        <v>16.84</v>
      </c>
      <c r="N954" s="70">
        <v>0.8899999999999999</v>
      </c>
      <c r="O954" s="70">
        <v>15.950000000000001</v>
      </c>
      <c r="P954" s="70">
        <f t="shared" si="539"/>
        <v>16.84</v>
      </c>
      <c r="Q954" s="64"/>
      <c r="R954" s="70">
        <f t="shared" si="540"/>
        <v>0.89</v>
      </c>
      <c r="S954" s="70">
        <f t="shared" si="540"/>
        <v>15.95</v>
      </c>
      <c r="T954" s="70">
        <f t="shared" si="541"/>
        <v>16.84</v>
      </c>
      <c r="U954" s="70">
        <f t="shared" si="542"/>
        <v>0</v>
      </c>
      <c r="V954" s="78">
        <f t="shared" si="543"/>
        <v>16.84</v>
      </c>
      <c r="X954" s="70">
        <v>0.89</v>
      </c>
      <c r="Y954" s="70">
        <v>15.95</v>
      </c>
      <c r="Z954" s="70">
        <v>16.84</v>
      </c>
      <c r="AA954" s="79"/>
      <c r="AB954" s="80">
        <f t="shared" si="496"/>
        <v>0</v>
      </c>
    </row>
    <row r="955" spans="1:28" x14ac:dyDescent="0.25">
      <c r="A955" s="72" t="s">
        <v>16664</v>
      </c>
      <c r="B955" s="73" t="s">
        <v>22062</v>
      </c>
      <c r="C955" s="74" t="s">
        <v>15747</v>
      </c>
      <c r="D955" s="75">
        <v>0</v>
      </c>
      <c r="E955" s="70">
        <v>16.989999999999998</v>
      </c>
      <c r="F955" s="76">
        <f t="shared" si="535"/>
        <v>0</v>
      </c>
      <c r="G955" s="77"/>
      <c r="H955" s="70">
        <f t="shared" si="536"/>
        <v>1.04</v>
      </c>
      <c r="I955" s="70">
        <f t="shared" si="536"/>
        <v>15.95</v>
      </c>
      <c r="J955" s="70">
        <f t="shared" si="537"/>
        <v>16.989999999999998</v>
      </c>
      <c r="K955" s="70">
        <v>0</v>
      </c>
      <c r="L955" s="76">
        <f t="shared" si="538"/>
        <v>16.989999999999998</v>
      </c>
      <c r="N955" s="70">
        <v>1.04</v>
      </c>
      <c r="O955" s="70">
        <v>15.950000000000001</v>
      </c>
      <c r="P955" s="70">
        <f t="shared" si="539"/>
        <v>16.990000000000002</v>
      </c>
      <c r="Q955" s="64"/>
      <c r="R955" s="70">
        <f t="shared" si="540"/>
        <v>1.04</v>
      </c>
      <c r="S955" s="70">
        <f t="shared" si="540"/>
        <v>15.95</v>
      </c>
      <c r="T955" s="70">
        <f t="shared" si="541"/>
        <v>16.989999999999998</v>
      </c>
      <c r="U955" s="70">
        <f t="shared" si="542"/>
        <v>0</v>
      </c>
      <c r="V955" s="78">
        <f t="shared" si="543"/>
        <v>16.989999999999998</v>
      </c>
      <c r="X955" s="70">
        <v>1.04</v>
      </c>
      <c r="Y955" s="70">
        <v>15.95</v>
      </c>
      <c r="Z955" s="70">
        <v>16.989999999999998</v>
      </c>
      <c r="AA955" s="79"/>
      <c r="AB955" s="80">
        <f t="shared" si="496"/>
        <v>0</v>
      </c>
    </row>
    <row r="956" spans="1:28" x14ac:dyDescent="0.25">
      <c r="A956" s="72" t="s">
        <v>16665</v>
      </c>
      <c r="B956" s="73" t="s">
        <v>22063</v>
      </c>
      <c r="C956" s="74" t="s">
        <v>15747</v>
      </c>
      <c r="D956" s="75">
        <v>0</v>
      </c>
      <c r="E956" s="70">
        <v>17.28</v>
      </c>
      <c r="F956" s="76">
        <f t="shared" si="535"/>
        <v>0</v>
      </c>
      <c r="G956" s="77"/>
      <c r="H956" s="70">
        <f t="shared" si="536"/>
        <v>1.33</v>
      </c>
      <c r="I956" s="70">
        <f t="shared" si="536"/>
        <v>15.95</v>
      </c>
      <c r="J956" s="70">
        <f t="shared" si="537"/>
        <v>17.28</v>
      </c>
      <c r="K956" s="70">
        <v>0</v>
      </c>
      <c r="L956" s="76">
        <f t="shared" si="538"/>
        <v>17.28</v>
      </c>
      <c r="N956" s="70">
        <v>1.33</v>
      </c>
      <c r="O956" s="70">
        <v>15.950000000000001</v>
      </c>
      <c r="P956" s="70">
        <f t="shared" si="539"/>
        <v>17.28</v>
      </c>
      <c r="Q956" s="64"/>
      <c r="R956" s="70">
        <f t="shared" si="540"/>
        <v>1.33</v>
      </c>
      <c r="S956" s="70">
        <f t="shared" si="540"/>
        <v>15.95</v>
      </c>
      <c r="T956" s="70">
        <f t="shared" si="541"/>
        <v>17.28</v>
      </c>
      <c r="U956" s="70">
        <f t="shared" si="542"/>
        <v>0</v>
      </c>
      <c r="V956" s="78">
        <f t="shared" si="543"/>
        <v>17.28</v>
      </c>
      <c r="X956" s="70">
        <v>1.33</v>
      </c>
      <c r="Y956" s="70">
        <v>15.95</v>
      </c>
      <c r="Z956" s="70">
        <v>17.28</v>
      </c>
      <c r="AA956" s="79"/>
      <c r="AB956" s="80">
        <f t="shared" si="496"/>
        <v>0</v>
      </c>
    </row>
    <row r="957" spans="1:28" x14ac:dyDescent="0.25">
      <c r="A957" s="66" t="s">
        <v>16666</v>
      </c>
      <c r="B957" s="67" t="s">
        <v>22064</v>
      </c>
      <c r="C957" s="68"/>
      <c r="D957" s="69"/>
      <c r="E957" s="70"/>
      <c r="F957" s="71"/>
      <c r="H957" s="70"/>
      <c r="I957" s="70"/>
      <c r="J957" s="70"/>
      <c r="K957" s="70"/>
      <c r="L957" s="76"/>
      <c r="N957" s="70"/>
      <c r="O957" s="70"/>
      <c r="P957" s="70"/>
      <c r="Q957" s="64"/>
      <c r="R957" s="70"/>
      <c r="S957" s="70"/>
      <c r="T957" s="70"/>
      <c r="U957" s="70"/>
      <c r="V957" s="78"/>
      <c r="X957" s="70"/>
      <c r="Y957" s="70"/>
      <c r="Z957" s="70"/>
      <c r="AA957" s="79"/>
      <c r="AB957" s="80">
        <f t="shared" si="496"/>
        <v>0</v>
      </c>
    </row>
    <row r="958" spans="1:28" x14ac:dyDescent="0.25">
      <c r="A958" s="72" t="s">
        <v>16667</v>
      </c>
      <c r="B958" s="73" t="s">
        <v>22065</v>
      </c>
      <c r="C958" s="74" t="s">
        <v>15719</v>
      </c>
      <c r="D958" s="75">
        <v>0</v>
      </c>
      <c r="E958" s="70">
        <v>13.71</v>
      </c>
      <c r="F958" s="76">
        <f>ROUND(D958*E958,2)</f>
        <v>0</v>
      </c>
      <c r="G958" s="77"/>
      <c r="H958" s="70">
        <f>ROUND(N958+(N958*$H$2/100),2)</f>
        <v>3.65</v>
      </c>
      <c r="I958" s="70">
        <f>ROUND(O958+(O958*$H$2/100),2)</f>
        <v>10.06</v>
      </c>
      <c r="J958" s="70">
        <f>H958+I958</f>
        <v>13.71</v>
      </c>
      <c r="K958" s="70">
        <v>0</v>
      </c>
      <c r="L958" s="76">
        <f>SUM(J958:K958)</f>
        <v>13.71</v>
      </c>
      <c r="N958" s="70">
        <v>3.65</v>
      </c>
      <c r="O958" s="70">
        <v>10.06</v>
      </c>
      <c r="P958" s="70">
        <f>SUM(N958:O958)</f>
        <v>13.71</v>
      </c>
      <c r="Q958" s="64"/>
      <c r="R958" s="70">
        <f>X958</f>
        <v>3.65</v>
      </c>
      <c r="S958" s="70">
        <f>Y958</f>
        <v>10.050000000000001</v>
      </c>
      <c r="T958" s="70">
        <f>R958+S958</f>
        <v>13.700000000000001</v>
      </c>
      <c r="U958" s="70">
        <f>ROUND(Z958*$H$2,2)/100</f>
        <v>0</v>
      </c>
      <c r="V958" s="78">
        <f>SUM(T958:U958)</f>
        <v>13.700000000000001</v>
      </c>
      <c r="X958" s="70">
        <v>3.65</v>
      </c>
      <c r="Y958" s="70">
        <v>10.050000000000001</v>
      </c>
      <c r="Z958" s="70">
        <v>13.7</v>
      </c>
      <c r="AA958" s="79"/>
      <c r="AB958" s="80">
        <f t="shared" si="496"/>
        <v>1.0000000000001563E-2</v>
      </c>
    </row>
    <row r="959" spans="1:28" x14ac:dyDescent="0.25">
      <c r="A959" s="72" t="s">
        <v>16668</v>
      </c>
      <c r="B959" s="73" t="s">
        <v>22066</v>
      </c>
      <c r="C959" s="74" t="s">
        <v>15719</v>
      </c>
      <c r="D959" s="75">
        <v>0</v>
      </c>
      <c r="E959" s="70">
        <v>15.170000000000002</v>
      </c>
      <c r="F959" s="76">
        <f>ROUND(D959*E959,2)</f>
        <v>0</v>
      </c>
      <c r="G959" s="77"/>
      <c r="H959" s="70">
        <f>ROUND(N959+(N959*$H$2/100),2)</f>
        <v>5.1100000000000003</v>
      </c>
      <c r="I959" s="70">
        <f>ROUND(O959+(O959*$H$2/100),2)</f>
        <v>10.06</v>
      </c>
      <c r="J959" s="70">
        <f>H959+I959</f>
        <v>15.170000000000002</v>
      </c>
      <c r="K959" s="70">
        <v>0</v>
      </c>
      <c r="L959" s="76">
        <f>SUM(J959:K959)</f>
        <v>15.170000000000002</v>
      </c>
      <c r="N959" s="70">
        <v>5.1100000000000003</v>
      </c>
      <c r="O959" s="70">
        <v>10.06</v>
      </c>
      <c r="P959" s="70">
        <f>SUM(N959:O959)</f>
        <v>15.170000000000002</v>
      </c>
      <c r="Q959" s="64"/>
      <c r="R959" s="70">
        <f>X959</f>
        <v>5.1100000000000003</v>
      </c>
      <c r="S959" s="70">
        <f>Y959</f>
        <v>10.050000000000001</v>
      </c>
      <c r="T959" s="70">
        <f>R959+S959</f>
        <v>15.16</v>
      </c>
      <c r="U959" s="70">
        <f>ROUND(Z959*$H$2,2)/100</f>
        <v>0</v>
      </c>
      <c r="V959" s="78">
        <f>SUM(T959:U959)</f>
        <v>15.16</v>
      </c>
      <c r="X959" s="70">
        <v>5.1100000000000003</v>
      </c>
      <c r="Y959" s="70">
        <v>10.050000000000001</v>
      </c>
      <c r="Z959" s="70">
        <v>15.16</v>
      </c>
      <c r="AA959" s="79"/>
      <c r="AB959" s="80">
        <f t="shared" si="496"/>
        <v>1.0000000000001563E-2</v>
      </c>
    </row>
    <row r="960" spans="1:28" ht="22.5" x14ac:dyDescent="0.25">
      <c r="A960" s="66" t="s">
        <v>16669</v>
      </c>
      <c r="B960" s="67" t="s">
        <v>22067</v>
      </c>
      <c r="C960" s="68"/>
      <c r="D960" s="69"/>
      <c r="E960" s="70"/>
      <c r="F960" s="71"/>
      <c r="H960" s="70"/>
      <c r="I960" s="70"/>
      <c r="J960" s="70"/>
      <c r="K960" s="70"/>
      <c r="L960" s="76"/>
      <c r="N960" s="70"/>
      <c r="O960" s="70"/>
      <c r="P960" s="70"/>
      <c r="Q960" s="64"/>
      <c r="R960" s="70"/>
      <c r="S960" s="70"/>
      <c r="T960" s="70"/>
      <c r="U960" s="70"/>
      <c r="V960" s="78"/>
      <c r="X960" s="70"/>
      <c r="Y960" s="70"/>
      <c r="Z960" s="70"/>
      <c r="AA960" s="79"/>
      <c r="AB960" s="80">
        <f t="shared" si="496"/>
        <v>0</v>
      </c>
    </row>
    <row r="961" spans="1:28" ht="22.5" x14ac:dyDescent="0.25">
      <c r="A961" s="72" t="s">
        <v>16670</v>
      </c>
      <c r="B961" s="73" t="s">
        <v>22068</v>
      </c>
      <c r="C961" s="74" t="s">
        <v>15679</v>
      </c>
      <c r="D961" s="75">
        <v>0</v>
      </c>
      <c r="E961" s="70">
        <v>559.9</v>
      </c>
      <c r="F961" s="76">
        <f>ROUND(D961*E961,2)</f>
        <v>0</v>
      </c>
      <c r="G961" s="77"/>
      <c r="H961" s="70">
        <f t="shared" ref="H961:I965" si="544">ROUND(N961+(N961*$H$2/100),2)</f>
        <v>269.52999999999997</v>
      </c>
      <c r="I961" s="70">
        <f t="shared" si="544"/>
        <v>290.37</v>
      </c>
      <c r="J961" s="70">
        <f>H961+I961</f>
        <v>559.9</v>
      </c>
      <c r="K961" s="70">
        <v>0</v>
      </c>
      <c r="L961" s="76">
        <f>SUM(J961:K961)</f>
        <v>559.9</v>
      </c>
      <c r="N961" s="70">
        <v>269.53000000000003</v>
      </c>
      <c r="O961" s="70">
        <v>290.37</v>
      </c>
      <c r="P961" s="70">
        <f>SUM(N961:O961)</f>
        <v>559.90000000000009</v>
      </c>
      <c r="Q961" s="64"/>
      <c r="R961" s="70">
        <f t="shared" ref="R961:S965" si="545">X961</f>
        <v>269.52999999999997</v>
      </c>
      <c r="S961" s="70">
        <f t="shared" si="545"/>
        <v>290.33999999999997</v>
      </c>
      <c r="T961" s="70">
        <f>R961+S961</f>
        <v>559.86999999999989</v>
      </c>
      <c r="U961" s="70">
        <f>ROUND(Z961*$H$2,2)/100</f>
        <v>0</v>
      </c>
      <c r="V961" s="78">
        <f>SUM(T961:U961)</f>
        <v>559.86999999999989</v>
      </c>
      <c r="X961" s="70">
        <v>269.52999999999997</v>
      </c>
      <c r="Y961" s="70">
        <v>290.33999999999997</v>
      </c>
      <c r="Z961" s="70">
        <v>559.87</v>
      </c>
      <c r="AA961" s="79"/>
      <c r="AB961" s="80">
        <f t="shared" si="496"/>
        <v>3.0000000000086402E-2</v>
      </c>
    </row>
    <row r="962" spans="1:28" ht="22.5" x14ac:dyDescent="0.25">
      <c r="A962" s="72" t="s">
        <v>16671</v>
      </c>
      <c r="B962" s="73" t="s">
        <v>22069</v>
      </c>
      <c r="C962" s="74" t="s">
        <v>15679</v>
      </c>
      <c r="D962" s="75">
        <v>0</v>
      </c>
      <c r="E962" s="70">
        <v>605.45000000000005</v>
      </c>
      <c r="F962" s="76">
        <f>ROUND(D962*E962,2)</f>
        <v>0</v>
      </c>
      <c r="G962" s="77"/>
      <c r="H962" s="70">
        <f t="shared" si="544"/>
        <v>315.08</v>
      </c>
      <c r="I962" s="70">
        <f t="shared" si="544"/>
        <v>290.37</v>
      </c>
      <c r="J962" s="70">
        <f>H962+I962</f>
        <v>605.45000000000005</v>
      </c>
      <c r="K962" s="70">
        <v>0</v>
      </c>
      <c r="L962" s="76">
        <f>SUM(J962:K962)</f>
        <v>605.45000000000005</v>
      </c>
      <c r="N962" s="70">
        <v>315.08</v>
      </c>
      <c r="O962" s="70">
        <v>290.37</v>
      </c>
      <c r="P962" s="70">
        <f>SUM(N962:O962)</f>
        <v>605.45000000000005</v>
      </c>
      <c r="Q962" s="64"/>
      <c r="R962" s="70">
        <f t="shared" si="545"/>
        <v>315.08</v>
      </c>
      <c r="S962" s="70">
        <f t="shared" si="545"/>
        <v>290.33999999999997</v>
      </c>
      <c r="T962" s="70">
        <f>R962+S962</f>
        <v>605.41999999999996</v>
      </c>
      <c r="U962" s="70">
        <f>ROUND(Z962*$H$2,2)/100</f>
        <v>0</v>
      </c>
      <c r="V962" s="78">
        <f>SUM(T962:U962)</f>
        <v>605.41999999999996</v>
      </c>
      <c r="X962" s="70">
        <v>315.08</v>
      </c>
      <c r="Y962" s="70">
        <v>290.33999999999997</v>
      </c>
      <c r="Z962" s="70">
        <v>605.41999999999996</v>
      </c>
      <c r="AA962" s="79"/>
      <c r="AB962" s="80">
        <f t="shared" si="496"/>
        <v>3.0000000000086402E-2</v>
      </c>
    </row>
    <row r="963" spans="1:28" x14ac:dyDescent="0.25">
      <c r="A963" s="72" t="s">
        <v>16672</v>
      </c>
      <c r="B963" s="73" t="s">
        <v>22070</v>
      </c>
      <c r="C963" s="74" t="s">
        <v>15679</v>
      </c>
      <c r="D963" s="75">
        <v>0</v>
      </c>
      <c r="E963" s="70">
        <v>627.09</v>
      </c>
      <c r="F963" s="76">
        <f>ROUND(D963*E963,2)</f>
        <v>0</v>
      </c>
      <c r="G963" s="77"/>
      <c r="H963" s="70">
        <f t="shared" si="544"/>
        <v>336.72</v>
      </c>
      <c r="I963" s="70">
        <f t="shared" si="544"/>
        <v>290.37</v>
      </c>
      <c r="J963" s="70">
        <f>H963+I963</f>
        <v>627.09</v>
      </c>
      <c r="K963" s="70">
        <v>0</v>
      </c>
      <c r="L963" s="76">
        <f>SUM(J963:K963)</f>
        <v>627.09</v>
      </c>
      <c r="N963" s="70">
        <v>336.72</v>
      </c>
      <c r="O963" s="70">
        <v>290.37</v>
      </c>
      <c r="P963" s="70">
        <f>SUM(N963:O963)</f>
        <v>627.09</v>
      </c>
      <c r="Q963" s="64"/>
      <c r="R963" s="70">
        <f t="shared" si="545"/>
        <v>336.72</v>
      </c>
      <c r="S963" s="70">
        <f t="shared" si="545"/>
        <v>290.33999999999997</v>
      </c>
      <c r="T963" s="70">
        <f>R963+S963</f>
        <v>627.05999999999995</v>
      </c>
      <c r="U963" s="70">
        <f>ROUND(Z963*$H$2,2)/100</f>
        <v>0</v>
      </c>
      <c r="V963" s="78">
        <f>SUM(T963:U963)</f>
        <v>627.05999999999995</v>
      </c>
      <c r="X963" s="70">
        <v>336.72</v>
      </c>
      <c r="Y963" s="70">
        <v>290.33999999999997</v>
      </c>
      <c r="Z963" s="70">
        <v>627.05999999999995</v>
      </c>
      <c r="AA963" s="79"/>
      <c r="AB963" s="80">
        <f t="shared" si="496"/>
        <v>3.0000000000086402E-2</v>
      </c>
    </row>
    <row r="964" spans="1:28" x14ac:dyDescent="0.25">
      <c r="A964" s="72" t="s">
        <v>16673</v>
      </c>
      <c r="B964" s="73" t="s">
        <v>22071</v>
      </c>
      <c r="C964" s="74" t="s">
        <v>15747</v>
      </c>
      <c r="D964" s="75">
        <v>0</v>
      </c>
      <c r="E964" s="70">
        <v>49.319999999999993</v>
      </c>
      <c r="F964" s="76">
        <f>ROUND(D964*E964,2)</f>
        <v>0</v>
      </c>
      <c r="G964" s="77"/>
      <c r="H964" s="70">
        <f t="shared" si="544"/>
        <v>15.58</v>
      </c>
      <c r="I964" s="70">
        <f t="shared" si="544"/>
        <v>33.74</v>
      </c>
      <c r="J964" s="70">
        <f>H964+I964</f>
        <v>49.32</v>
      </c>
      <c r="K964" s="70">
        <v>0</v>
      </c>
      <c r="L964" s="76">
        <f>SUM(J964:K964)</f>
        <v>49.32</v>
      </c>
      <c r="N964" s="70">
        <v>15.579999999999998</v>
      </c>
      <c r="O964" s="70">
        <v>33.739999999999995</v>
      </c>
      <c r="P964" s="70">
        <f>SUM(N964:O964)</f>
        <v>49.319999999999993</v>
      </c>
      <c r="Q964" s="64"/>
      <c r="R964" s="70">
        <f t="shared" si="545"/>
        <v>15.58</v>
      </c>
      <c r="S964" s="70">
        <f t="shared" si="545"/>
        <v>33.75</v>
      </c>
      <c r="T964" s="70">
        <f>R964+S964</f>
        <v>49.33</v>
      </c>
      <c r="U964" s="70">
        <f>ROUND(Z964*$H$2,2)/100</f>
        <v>0</v>
      </c>
      <c r="V964" s="78">
        <f>SUM(T964:U964)</f>
        <v>49.33</v>
      </c>
      <c r="X964" s="70">
        <v>15.58</v>
      </c>
      <c r="Y964" s="70">
        <v>33.75</v>
      </c>
      <c r="Z964" s="70">
        <v>49.33</v>
      </c>
      <c r="AA964" s="79"/>
      <c r="AB964" s="80">
        <f t="shared" si="496"/>
        <v>-1.0000000000005116E-2</v>
      </c>
    </row>
    <row r="965" spans="1:28" x14ac:dyDescent="0.25">
      <c r="A965" s="72" t="s">
        <v>16674</v>
      </c>
      <c r="B965" s="73" t="s">
        <v>22072</v>
      </c>
      <c r="C965" s="74" t="s">
        <v>15747</v>
      </c>
      <c r="D965" s="75">
        <v>0</v>
      </c>
      <c r="E965" s="70">
        <v>53.46</v>
      </c>
      <c r="F965" s="76">
        <f>ROUND(D965*E965,2)</f>
        <v>0</v>
      </c>
      <c r="G965" s="77"/>
      <c r="H965" s="70">
        <f t="shared" si="544"/>
        <v>7.54</v>
      </c>
      <c r="I965" s="70">
        <f t="shared" si="544"/>
        <v>45.92</v>
      </c>
      <c r="J965" s="70">
        <f>H965+I965</f>
        <v>53.46</v>
      </c>
      <c r="K965" s="70">
        <v>0</v>
      </c>
      <c r="L965" s="76">
        <f>SUM(J965:K965)</f>
        <v>53.46</v>
      </c>
      <c r="N965" s="70">
        <v>7.5399999999999991</v>
      </c>
      <c r="O965" s="70">
        <v>45.92</v>
      </c>
      <c r="P965" s="70">
        <f>SUM(N965:O965)</f>
        <v>53.46</v>
      </c>
      <c r="Q965" s="64"/>
      <c r="R965" s="70">
        <f t="shared" si="545"/>
        <v>7.54</v>
      </c>
      <c r="S965" s="70">
        <f t="shared" si="545"/>
        <v>45.92</v>
      </c>
      <c r="T965" s="70">
        <f>R965+S965</f>
        <v>53.46</v>
      </c>
      <c r="U965" s="70">
        <f>ROUND(Z965*$H$2,2)/100</f>
        <v>0</v>
      </c>
      <c r="V965" s="78">
        <f>SUM(T965:U965)</f>
        <v>53.46</v>
      </c>
      <c r="X965" s="70">
        <v>7.54</v>
      </c>
      <c r="Y965" s="70">
        <v>45.92</v>
      </c>
      <c r="Z965" s="70">
        <v>53.46</v>
      </c>
      <c r="AA965" s="79"/>
      <c r="AB965" s="80">
        <f t="shared" si="496"/>
        <v>0</v>
      </c>
    </row>
    <row r="966" spans="1:28" x14ac:dyDescent="0.25">
      <c r="A966" s="66" t="s">
        <v>16675</v>
      </c>
      <c r="B966" s="67" t="s">
        <v>22073</v>
      </c>
      <c r="C966" s="68"/>
      <c r="D966" s="69"/>
      <c r="E966" s="70"/>
      <c r="F966" s="71"/>
      <c r="H966" s="70"/>
      <c r="I966" s="70"/>
      <c r="J966" s="70"/>
      <c r="K966" s="70"/>
      <c r="L966" s="76"/>
      <c r="N966" s="70"/>
      <c r="O966" s="70"/>
      <c r="P966" s="70"/>
      <c r="Q966" s="64"/>
      <c r="R966" s="70"/>
      <c r="S966" s="70"/>
      <c r="T966" s="70"/>
      <c r="U966" s="70"/>
      <c r="V966" s="78"/>
      <c r="X966" s="70"/>
      <c r="Y966" s="70"/>
      <c r="Z966" s="70"/>
      <c r="AA966" s="79"/>
      <c r="AB966" s="80">
        <f t="shared" si="496"/>
        <v>0</v>
      </c>
    </row>
    <row r="967" spans="1:28" x14ac:dyDescent="0.25">
      <c r="A967" s="72" t="s">
        <v>16676</v>
      </c>
      <c r="B967" s="73" t="s">
        <v>22074</v>
      </c>
      <c r="C967" s="74" t="s">
        <v>15719</v>
      </c>
      <c r="D967" s="75">
        <v>0</v>
      </c>
      <c r="E967" s="70">
        <v>67.64</v>
      </c>
      <c r="F967" s="76">
        <f t="shared" ref="F967:F972" si="546">ROUND(D967*E967,2)</f>
        <v>0</v>
      </c>
      <c r="G967" s="77"/>
      <c r="H967" s="70">
        <f t="shared" ref="H967:I972" si="547">ROUND(N967+(N967*$H$2/100),2)</f>
        <v>62.18</v>
      </c>
      <c r="I967" s="70">
        <f t="shared" si="547"/>
        <v>5.46</v>
      </c>
      <c r="J967" s="70">
        <f t="shared" ref="J967:J972" si="548">H967+I967</f>
        <v>67.64</v>
      </c>
      <c r="K967" s="70">
        <v>0</v>
      </c>
      <c r="L967" s="76">
        <f t="shared" ref="L967:L972" si="549">SUM(J967:K967)</f>
        <v>67.64</v>
      </c>
      <c r="N967" s="70">
        <v>62.18</v>
      </c>
      <c r="O967" s="70">
        <v>5.46</v>
      </c>
      <c r="P967" s="70">
        <f t="shared" ref="P967:P972" si="550">SUM(N967:O967)</f>
        <v>67.64</v>
      </c>
      <c r="Q967" s="64"/>
      <c r="R967" s="70">
        <f t="shared" ref="R967:S972" si="551">X967</f>
        <v>62.18</v>
      </c>
      <c r="S967" s="70">
        <f t="shared" si="551"/>
        <v>5.46</v>
      </c>
      <c r="T967" s="70">
        <f t="shared" ref="T967:T972" si="552">R967+S967</f>
        <v>67.64</v>
      </c>
      <c r="U967" s="70">
        <f t="shared" ref="U967:U972" si="553">ROUND(Z967*$H$2,2)/100</f>
        <v>0</v>
      </c>
      <c r="V967" s="78">
        <f t="shared" ref="V967:V972" si="554">SUM(T967:U967)</f>
        <v>67.64</v>
      </c>
      <c r="X967" s="70">
        <v>62.18</v>
      </c>
      <c r="Y967" s="70">
        <v>5.46</v>
      </c>
      <c r="Z967" s="70">
        <v>67.64</v>
      </c>
      <c r="AA967" s="79"/>
      <c r="AB967" s="80">
        <f t="shared" si="496"/>
        <v>0</v>
      </c>
    </row>
    <row r="968" spans="1:28" x14ac:dyDescent="0.25">
      <c r="A968" s="72" t="s">
        <v>16677</v>
      </c>
      <c r="B968" s="73" t="s">
        <v>22075</v>
      </c>
      <c r="C968" s="74" t="s">
        <v>15747</v>
      </c>
      <c r="D968" s="75">
        <v>0</v>
      </c>
      <c r="E968" s="70">
        <v>37.190000000000005</v>
      </c>
      <c r="F968" s="76">
        <f t="shared" si="546"/>
        <v>0</v>
      </c>
      <c r="G968" s="77"/>
      <c r="H968" s="70">
        <f t="shared" si="547"/>
        <v>35.82</v>
      </c>
      <c r="I968" s="70">
        <f t="shared" si="547"/>
        <v>1.37</v>
      </c>
      <c r="J968" s="70">
        <f t="shared" si="548"/>
        <v>37.19</v>
      </c>
      <c r="K968" s="70">
        <v>0</v>
      </c>
      <c r="L968" s="76">
        <f t="shared" si="549"/>
        <v>37.19</v>
      </c>
      <c r="N968" s="70">
        <v>35.82</v>
      </c>
      <c r="O968" s="70">
        <v>1.37</v>
      </c>
      <c r="P968" s="70">
        <f t="shared" si="550"/>
        <v>37.19</v>
      </c>
      <c r="Q968" s="64"/>
      <c r="R968" s="70">
        <f t="shared" si="551"/>
        <v>35.82</v>
      </c>
      <c r="S968" s="70">
        <f t="shared" si="551"/>
        <v>1.37</v>
      </c>
      <c r="T968" s="70">
        <f t="shared" si="552"/>
        <v>37.19</v>
      </c>
      <c r="U968" s="70">
        <f t="shared" si="553"/>
        <v>0</v>
      </c>
      <c r="V968" s="78">
        <f t="shared" si="554"/>
        <v>37.19</v>
      </c>
      <c r="X968" s="70">
        <v>35.82</v>
      </c>
      <c r="Y968" s="70">
        <v>1.37</v>
      </c>
      <c r="Z968" s="70">
        <v>37.19</v>
      </c>
      <c r="AA968" s="79"/>
      <c r="AB968" s="80">
        <f t="shared" si="496"/>
        <v>0</v>
      </c>
    </row>
    <row r="969" spans="1:28" x14ac:dyDescent="0.25">
      <c r="A969" s="72" t="s">
        <v>16678</v>
      </c>
      <c r="B969" s="73" t="s">
        <v>22076</v>
      </c>
      <c r="C969" s="74" t="s">
        <v>15747</v>
      </c>
      <c r="D969" s="75">
        <v>0</v>
      </c>
      <c r="E969" s="70">
        <v>56.71</v>
      </c>
      <c r="F969" s="76">
        <f t="shared" si="546"/>
        <v>0</v>
      </c>
      <c r="G969" s="77"/>
      <c r="H969" s="70">
        <f t="shared" si="547"/>
        <v>55.06</v>
      </c>
      <c r="I969" s="70">
        <f t="shared" si="547"/>
        <v>1.65</v>
      </c>
      <c r="J969" s="70">
        <f t="shared" si="548"/>
        <v>56.71</v>
      </c>
      <c r="K969" s="70">
        <v>0</v>
      </c>
      <c r="L969" s="76">
        <f t="shared" si="549"/>
        <v>56.71</v>
      </c>
      <c r="N969" s="70">
        <v>55.06</v>
      </c>
      <c r="O969" s="70">
        <v>1.65</v>
      </c>
      <c r="P969" s="70">
        <f t="shared" si="550"/>
        <v>56.71</v>
      </c>
      <c r="Q969" s="64"/>
      <c r="R969" s="70">
        <f t="shared" si="551"/>
        <v>55.06</v>
      </c>
      <c r="S969" s="70">
        <f t="shared" si="551"/>
        <v>1.64</v>
      </c>
      <c r="T969" s="70">
        <f t="shared" si="552"/>
        <v>56.7</v>
      </c>
      <c r="U969" s="70">
        <f t="shared" si="553"/>
        <v>0</v>
      </c>
      <c r="V969" s="78">
        <f t="shared" si="554"/>
        <v>56.7</v>
      </c>
      <c r="X969" s="70">
        <v>55.06</v>
      </c>
      <c r="Y969" s="70">
        <v>1.64</v>
      </c>
      <c r="Z969" s="70">
        <v>56.7</v>
      </c>
      <c r="AA969" s="79"/>
      <c r="AB969" s="80">
        <f t="shared" si="496"/>
        <v>9.9999999999980105E-3</v>
      </c>
    </row>
    <row r="970" spans="1:28" ht="22.5" x14ac:dyDescent="0.25">
      <c r="A970" s="72" t="s">
        <v>16679</v>
      </c>
      <c r="B970" s="73" t="s">
        <v>22077</v>
      </c>
      <c r="C970" s="74" t="s">
        <v>15747</v>
      </c>
      <c r="D970" s="75">
        <v>0</v>
      </c>
      <c r="E970" s="70">
        <v>32.43</v>
      </c>
      <c r="F970" s="76">
        <f t="shared" si="546"/>
        <v>0</v>
      </c>
      <c r="G970" s="77"/>
      <c r="H970" s="70">
        <f t="shared" si="547"/>
        <v>29.69</v>
      </c>
      <c r="I970" s="70">
        <f t="shared" si="547"/>
        <v>2.74</v>
      </c>
      <c r="J970" s="70">
        <f t="shared" si="548"/>
        <v>32.43</v>
      </c>
      <c r="K970" s="70">
        <v>0</v>
      </c>
      <c r="L970" s="76">
        <f t="shared" si="549"/>
        <v>32.43</v>
      </c>
      <c r="N970" s="70">
        <v>29.689999999999998</v>
      </c>
      <c r="O970" s="70">
        <v>2.74</v>
      </c>
      <c r="P970" s="70">
        <f t="shared" si="550"/>
        <v>32.43</v>
      </c>
      <c r="Q970" s="64"/>
      <c r="R970" s="70">
        <f t="shared" si="551"/>
        <v>29.69</v>
      </c>
      <c r="S970" s="70">
        <f t="shared" si="551"/>
        <v>2.73</v>
      </c>
      <c r="T970" s="70">
        <f t="shared" si="552"/>
        <v>32.42</v>
      </c>
      <c r="U970" s="70">
        <f t="shared" si="553"/>
        <v>0</v>
      </c>
      <c r="V970" s="78">
        <f t="shared" si="554"/>
        <v>32.42</v>
      </c>
      <c r="X970" s="70">
        <v>29.69</v>
      </c>
      <c r="Y970" s="70">
        <v>2.73</v>
      </c>
      <c r="Z970" s="70">
        <v>32.42</v>
      </c>
      <c r="AA970" s="79"/>
      <c r="AB970" s="80">
        <f t="shared" ref="AB970:AB1033" si="555">P970-Z970</f>
        <v>9.9999999999980105E-3</v>
      </c>
    </row>
    <row r="971" spans="1:28" x14ac:dyDescent="0.25">
      <c r="A971" s="72" t="s">
        <v>16680</v>
      </c>
      <c r="B971" s="73" t="s">
        <v>22078</v>
      </c>
      <c r="C971" s="74" t="s">
        <v>15747</v>
      </c>
      <c r="D971" s="75">
        <v>0</v>
      </c>
      <c r="E971" s="70">
        <v>78.05</v>
      </c>
      <c r="F971" s="76">
        <f t="shared" si="546"/>
        <v>0</v>
      </c>
      <c r="G971" s="77"/>
      <c r="H971" s="70">
        <f t="shared" si="547"/>
        <v>77.709999999999994</v>
      </c>
      <c r="I971" s="70">
        <f t="shared" si="547"/>
        <v>0.34</v>
      </c>
      <c r="J971" s="70">
        <f t="shared" si="548"/>
        <v>78.05</v>
      </c>
      <c r="K971" s="70">
        <v>0</v>
      </c>
      <c r="L971" s="76">
        <f t="shared" si="549"/>
        <v>78.05</v>
      </c>
      <c r="N971" s="70">
        <v>77.709999999999994</v>
      </c>
      <c r="O971" s="70">
        <v>0.34</v>
      </c>
      <c r="P971" s="70">
        <f t="shared" si="550"/>
        <v>78.05</v>
      </c>
      <c r="Q971" s="64"/>
      <c r="R971" s="70">
        <f t="shared" si="551"/>
        <v>77.709999999999994</v>
      </c>
      <c r="S971" s="70">
        <f t="shared" si="551"/>
        <v>0.33</v>
      </c>
      <c r="T971" s="70">
        <f t="shared" si="552"/>
        <v>78.039999999999992</v>
      </c>
      <c r="U971" s="70">
        <f t="shared" si="553"/>
        <v>0</v>
      </c>
      <c r="V971" s="78">
        <f t="shared" si="554"/>
        <v>78.039999999999992</v>
      </c>
      <c r="X971" s="70">
        <v>77.709999999999994</v>
      </c>
      <c r="Y971" s="70">
        <v>0.33</v>
      </c>
      <c r="Z971" s="70">
        <v>78.040000000000006</v>
      </c>
      <c r="AA971" s="79"/>
      <c r="AB971" s="80">
        <f t="shared" si="555"/>
        <v>9.9999999999909051E-3</v>
      </c>
    </row>
    <row r="972" spans="1:28" x14ac:dyDescent="0.25">
      <c r="A972" s="72" t="s">
        <v>16681</v>
      </c>
      <c r="B972" s="73" t="s">
        <v>22079</v>
      </c>
      <c r="C972" s="74" t="s">
        <v>15719</v>
      </c>
      <c r="D972" s="75">
        <v>0</v>
      </c>
      <c r="E972" s="70">
        <v>165.51000000000002</v>
      </c>
      <c r="F972" s="76">
        <f t="shared" si="546"/>
        <v>0</v>
      </c>
      <c r="G972" s="77"/>
      <c r="H972" s="70">
        <f t="shared" si="547"/>
        <v>162.24</v>
      </c>
      <c r="I972" s="70">
        <f t="shared" si="547"/>
        <v>3.27</v>
      </c>
      <c r="J972" s="70">
        <f t="shared" si="548"/>
        <v>165.51000000000002</v>
      </c>
      <c r="K972" s="70">
        <v>0</v>
      </c>
      <c r="L972" s="76">
        <f t="shared" si="549"/>
        <v>165.51000000000002</v>
      </c>
      <c r="N972" s="70">
        <v>162.24</v>
      </c>
      <c r="O972" s="70">
        <v>3.27</v>
      </c>
      <c r="P972" s="70">
        <f t="shared" si="550"/>
        <v>165.51000000000002</v>
      </c>
      <c r="Q972" s="64"/>
      <c r="R972" s="70">
        <f t="shared" si="551"/>
        <v>162.24</v>
      </c>
      <c r="S972" s="70">
        <f t="shared" si="551"/>
        <v>3.27</v>
      </c>
      <c r="T972" s="70">
        <f t="shared" si="552"/>
        <v>165.51000000000002</v>
      </c>
      <c r="U972" s="70">
        <f t="shared" si="553"/>
        <v>0</v>
      </c>
      <c r="V972" s="78">
        <f t="shared" si="554"/>
        <v>165.51000000000002</v>
      </c>
      <c r="X972" s="70">
        <v>162.24</v>
      </c>
      <c r="Y972" s="70">
        <v>3.27</v>
      </c>
      <c r="Z972" s="70">
        <v>165.51</v>
      </c>
      <c r="AA972" s="79"/>
      <c r="AB972" s="80">
        <f t="shared" si="555"/>
        <v>0</v>
      </c>
    </row>
    <row r="973" spans="1:28" x14ac:dyDescent="0.25">
      <c r="A973" s="66" t="s">
        <v>16682</v>
      </c>
      <c r="B973" s="67" t="s">
        <v>22080</v>
      </c>
      <c r="C973" s="68"/>
      <c r="D973" s="69"/>
      <c r="E973" s="70"/>
      <c r="F973" s="71"/>
      <c r="H973" s="70"/>
      <c r="I973" s="70"/>
      <c r="J973" s="70"/>
      <c r="K973" s="70"/>
      <c r="L973" s="76"/>
      <c r="N973" s="70"/>
      <c r="O973" s="70"/>
      <c r="P973" s="70"/>
      <c r="Q973" s="64"/>
      <c r="R973" s="70"/>
      <c r="S973" s="70"/>
      <c r="T973" s="70"/>
      <c r="U973" s="70"/>
      <c r="V973" s="78"/>
      <c r="X973" s="70"/>
      <c r="Y973" s="70"/>
      <c r="Z973" s="70"/>
      <c r="AA973" s="79"/>
      <c r="AB973" s="80">
        <f t="shared" si="555"/>
        <v>0</v>
      </c>
    </row>
    <row r="974" spans="1:28" x14ac:dyDescent="0.25">
      <c r="A974" s="72" t="s">
        <v>16683</v>
      </c>
      <c r="B974" s="73" t="s">
        <v>22081</v>
      </c>
      <c r="C974" s="74" t="s">
        <v>15719</v>
      </c>
      <c r="D974" s="75">
        <v>0</v>
      </c>
      <c r="E974" s="70">
        <v>78.150000000000006</v>
      </c>
      <c r="F974" s="76">
        <f>ROUND(D974*E974,2)</f>
        <v>0</v>
      </c>
      <c r="G974" s="77"/>
      <c r="H974" s="70">
        <f t="shared" ref="H974:I978" si="556">ROUND(N974+(N974*$H$2/100),2)</f>
        <v>72.69</v>
      </c>
      <c r="I974" s="70">
        <f t="shared" si="556"/>
        <v>5.46</v>
      </c>
      <c r="J974" s="70">
        <f>H974+I974</f>
        <v>78.149999999999991</v>
      </c>
      <c r="K974" s="70">
        <v>0</v>
      </c>
      <c r="L974" s="76">
        <f>SUM(J974:K974)</f>
        <v>78.149999999999991</v>
      </c>
      <c r="N974" s="70">
        <v>72.69</v>
      </c>
      <c r="O974" s="70">
        <v>5.46</v>
      </c>
      <c r="P974" s="70">
        <f>SUM(N974:O974)</f>
        <v>78.149999999999991</v>
      </c>
      <c r="Q974" s="64"/>
      <c r="R974" s="70">
        <f t="shared" ref="R974:S978" si="557">X974</f>
        <v>72.69</v>
      </c>
      <c r="S974" s="70">
        <f t="shared" si="557"/>
        <v>5.46</v>
      </c>
      <c r="T974" s="70">
        <f>R974+S974</f>
        <v>78.149999999999991</v>
      </c>
      <c r="U974" s="70">
        <f>ROUND(Z974*$H$2,2)/100</f>
        <v>0</v>
      </c>
      <c r="V974" s="78">
        <f>SUM(T974:U974)</f>
        <v>78.149999999999991</v>
      </c>
      <c r="X974" s="70">
        <v>72.69</v>
      </c>
      <c r="Y974" s="70">
        <v>5.46</v>
      </c>
      <c r="Z974" s="70">
        <v>78.150000000000006</v>
      </c>
      <c r="AA974" s="79"/>
      <c r="AB974" s="80">
        <f t="shared" si="555"/>
        <v>0</v>
      </c>
    </row>
    <row r="975" spans="1:28" x14ac:dyDescent="0.25">
      <c r="A975" s="72" t="s">
        <v>16684</v>
      </c>
      <c r="B975" s="73" t="s">
        <v>22082</v>
      </c>
      <c r="C975" s="74" t="s">
        <v>15747</v>
      </c>
      <c r="D975" s="75">
        <v>0</v>
      </c>
      <c r="E975" s="70">
        <v>32.81</v>
      </c>
      <c r="F975" s="76">
        <f>ROUND(D975*E975,2)</f>
        <v>0</v>
      </c>
      <c r="G975" s="77"/>
      <c r="H975" s="70">
        <f t="shared" si="556"/>
        <v>31.44</v>
      </c>
      <c r="I975" s="70">
        <f t="shared" si="556"/>
        <v>1.37</v>
      </c>
      <c r="J975" s="70">
        <f>H975+I975</f>
        <v>32.81</v>
      </c>
      <c r="K975" s="70">
        <v>0</v>
      </c>
      <c r="L975" s="76">
        <f>SUM(J975:K975)</f>
        <v>32.81</v>
      </c>
      <c r="N975" s="70">
        <v>31.44</v>
      </c>
      <c r="O975" s="70">
        <v>1.37</v>
      </c>
      <c r="P975" s="70">
        <f>SUM(N975:O975)</f>
        <v>32.81</v>
      </c>
      <c r="Q975" s="64"/>
      <c r="R975" s="70">
        <f t="shared" si="557"/>
        <v>31.44</v>
      </c>
      <c r="S975" s="70">
        <f t="shared" si="557"/>
        <v>1.37</v>
      </c>
      <c r="T975" s="70">
        <f>R975+S975</f>
        <v>32.81</v>
      </c>
      <c r="U975" s="70">
        <f>ROUND(Z975*$H$2,2)/100</f>
        <v>0</v>
      </c>
      <c r="V975" s="78">
        <f>SUM(T975:U975)</f>
        <v>32.81</v>
      </c>
      <c r="X975" s="70">
        <v>31.44</v>
      </c>
      <c r="Y975" s="70">
        <v>1.37</v>
      </c>
      <c r="Z975" s="70">
        <v>32.81</v>
      </c>
      <c r="AA975" s="79"/>
      <c r="AB975" s="80">
        <f t="shared" si="555"/>
        <v>0</v>
      </c>
    </row>
    <row r="976" spans="1:28" x14ac:dyDescent="0.25">
      <c r="A976" s="72" t="s">
        <v>16685</v>
      </c>
      <c r="B976" s="73" t="s">
        <v>22083</v>
      </c>
      <c r="C976" s="74" t="s">
        <v>15747</v>
      </c>
      <c r="D976" s="75">
        <v>0</v>
      </c>
      <c r="E976" s="70">
        <v>61.14</v>
      </c>
      <c r="F976" s="76">
        <f>ROUND(D976*E976,2)</f>
        <v>0</v>
      </c>
      <c r="G976" s="77"/>
      <c r="H976" s="70">
        <f t="shared" si="556"/>
        <v>59.49</v>
      </c>
      <c r="I976" s="70">
        <f t="shared" si="556"/>
        <v>1.65</v>
      </c>
      <c r="J976" s="70">
        <f>H976+I976</f>
        <v>61.14</v>
      </c>
      <c r="K976" s="70">
        <v>0</v>
      </c>
      <c r="L976" s="76">
        <f>SUM(J976:K976)</f>
        <v>61.14</v>
      </c>
      <c r="N976" s="70">
        <v>59.49</v>
      </c>
      <c r="O976" s="70">
        <v>1.65</v>
      </c>
      <c r="P976" s="70">
        <f>SUM(N976:O976)</f>
        <v>61.14</v>
      </c>
      <c r="Q976" s="64"/>
      <c r="R976" s="70">
        <f t="shared" si="557"/>
        <v>59.49</v>
      </c>
      <c r="S976" s="70">
        <f t="shared" si="557"/>
        <v>1.64</v>
      </c>
      <c r="T976" s="70">
        <f>R976+S976</f>
        <v>61.13</v>
      </c>
      <c r="U976" s="70">
        <f>ROUND(Z976*$H$2,2)/100</f>
        <v>0</v>
      </c>
      <c r="V976" s="78">
        <f>SUM(T976:U976)</f>
        <v>61.13</v>
      </c>
      <c r="X976" s="70">
        <v>59.49</v>
      </c>
      <c r="Y976" s="70">
        <v>1.64</v>
      </c>
      <c r="Z976" s="70">
        <v>61.13</v>
      </c>
      <c r="AA976" s="79"/>
      <c r="AB976" s="80">
        <f t="shared" si="555"/>
        <v>9.9999999999980105E-3</v>
      </c>
    </row>
    <row r="977" spans="1:28" ht="22.5" x14ac:dyDescent="0.25">
      <c r="A977" s="72" t="s">
        <v>16686</v>
      </c>
      <c r="B977" s="73" t="s">
        <v>22084</v>
      </c>
      <c r="C977" s="74" t="s">
        <v>15747</v>
      </c>
      <c r="D977" s="75">
        <v>0</v>
      </c>
      <c r="E977" s="70">
        <v>66.81</v>
      </c>
      <c r="F977" s="76">
        <f>ROUND(D977*E977,2)</f>
        <v>0</v>
      </c>
      <c r="G977" s="77"/>
      <c r="H977" s="70">
        <f t="shared" si="556"/>
        <v>65.16</v>
      </c>
      <c r="I977" s="70">
        <f t="shared" si="556"/>
        <v>1.65</v>
      </c>
      <c r="J977" s="70">
        <f>H977+I977</f>
        <v>66.81</v>
      </c>
      <c r="K977" s="70">
        <v>0</v>
      </c>
      <c r="L977" s="76">
        <f>SUM(J977:K977)</f>
        <v>66.81</v>
      </c>
      <c r="N977" s="70">
        <v>65.16</v>
      </c>
      <c r="O977" s="70">
        <v>1.65</v>
      </c>
      <c r="P977" s="70">
        <f>SUM(N977:O977)</f>
        <v>66.81</v>
      </c>
      <c r="Q977" s="64"/>
      <c r="R977" s="70">
        <f t="shared" si="557"/>
        <v>65.16</v>
      </c>
      <c r="S977" s="70">
        <f t="shared" si="557"/>
        <v>1.64</v>
      </c>
      <c r="T977" s="70">
        <f>R977+S977</f>
        <v>66.8</v>
      </c>
      <c r="U977" s="70">
        <f>ROUND(Z977*$H$2,2)/100</f>
        <v>0</v>
      </c>
      <c r="V977" s="78">
        <f>SUM(T977:U977)</f>
        <v>66.8</v>
      </c>
      <c r="X977" s="70">
        <v>65.16</v>
      </c>
      <c r="Y977" s="70">
        <v>1.64</v>
      </c>
      <c r="Z977" s="70">
        <v>66.8</v>
      </c>
      <c r="AA977" s="79"/>
      <c r="AB977" s="80">
        <f t="shared" si="555"/>
        <v>1.0000000000005116E-2</v>
      </c>
    </row>
    <row r="978" spans="1:28" x14ac:dyDescent="0.25">
      <c r="A978" s="72" t="s">
        <v>16687</v>
      </c>
      <c r="B978" s="73" t="s">
        <v>22085</v>
      </c>
      <c r="C978" s="74" t="s">
        <v>15747</v>
      </c>
      <c r="D978" s="75">
        <v>0</v>
      </c>
      <c r="E978" s="70">
        <v>36.950000000000003</v>
      </c>
      <c r="F978" s="76">
        <f>ROUND(D978*E978,2)</f>
        <v>0</v>
      </c>
      <c r="G978" s="77"/>
      <c r="H978" s="70">
        <f t="shared" si="556"/>
        <v>34.21</v>
      </c>
      <c r="I978" s="70">
        <f t="shared" si="556"/>
        <v>2.74</v>
      </c>
      <c r="J978" s="70">
        <f>H978+I978</f>
        <v>36.950000000000003</v>
      </c>
      <c r="K978" s="70">
        <v>0</v>
      </c>
      <c r="L978" s="76">
        <f>SUM(J978:K978)</f>
        <v>36.950000000000003</v>
      </c>
      <c r="N978" s="70">
        <v>34.21</v>
      </c>
      <c r="O978" s="70">
        <v>2.74</v>
      </c>
      <c r="P978" s="70">
        <f>SUM(N978:O978)</f>
        <v>36.950000000000003</v>
      </c>
      <c r="Q978" s="64"/>
      <c r="R978" s="70">
        <f t="shared" si="557"/>
        <v>34.21</v>
      </c>
      <c r="S978" s="70">
        <f t="shared" si="557"/>
        <v>2.73</v>
      </c>
      <c r="T978" s="70">
        <f>R978+S978</f>
        <v>36.94</v>
      </c>
      <c r="U978" s="70">
        <f>ROUND(Z978*$H$2,2)/100</f>
        <v>0</v>
      </c>
      <c r="V978" s="78">
        <f>SUM(T978:U978)</f>
        <v>36.94</v>
      </c>
      <c r="X978" s="70">
        <v>34.21</v>
      </c>
      <c r="Y978" s="70">
        <v>2.73</v>
      </c>
      <c r="Z978" s="70">
        <v>36.94</v>
      </c>
      <c r="AA978" s="79"/>
      <c r="AB978" s="80">
        <f t="shared" si="555"/>
        <v>1.0000000000005116E-2</v>
      </c>
    </row>
    <row r="979" spans="1:28" x14ac:dyDescent="0.25">
      <c r="A979" s="66" t="s">
        <v>16688</v>
      </c>
      <c r="B979" s="67" t="s">
        <v>22086</v>
      </c>
      <c r="C979" s="68"/>
      <c r="D979" s="69"/>
      <c r="E979" s="70"/>
      <c r="F979" s="71"/>
      <c r="H979" s="70"/>
      <c r="I979" s="70"/>
      <c r="J979" s="70"/>
      <c r="K979" s="70"/>
      <c r="L979" s="76"/>
      <c r="N979" s="70"/>
      <c r="O979" s="70"/>
      <c r="P979" s="70"/>
      <c r="Q979" s="64"/>
      <c r="R979" s="70"/>
      <c r="S979" s="70"/>
      <c r="T979" s="70"/>
      <c r="U979" s="70"/>
      <c r="V979" s="78"/>
      <c r="X979" s="70"/>
      <c r="Y979" s="70"/>
      <c r="Z979" s="70"/>
      <c r="AA979" s="79"/>
      <c r="AB979" s="80">
        <f t="shared" si="555"/>
        <v>0</v>
      </c>
    </row>
    <row r="980" spans="1:28" ht="22.5" x14ac:dyDescent="0.25">
      <c r="A980" s="72" t="s">
        <v>16689</v>
      </c>
      <c r="B980" s="73" t="s">
        <v>22087</v>
      </c>
      <c r="C980" s="74" t="s">
        <v>15719</v>
      </c>
      <c r="D980" s="75">
        <v>0</v>
      </c>
      <c r="E980" s="70">
        <v>79.649999999999991</v>
      </c>
      <c r="F980" s="76">
        <f>ROUND(D980*E980,2)</f>
        <v>0</v>
      </c>
      <c r="G980" s="77"/>
      <c r="H980" s="70">
        <f t="shared" ref="H980:I984" si="558">ROUND(N980+(N980*$H$2/100),2)</f>
        <v>41.3</v>
      </c>
      <c r="I980" s="70">
        <f t="shared" si="558"/>
        <v>38.35</v>
      </c>
      <c r="J980" s="70">
        <f>H980+I980</f>
        <v>79.650000000000006</v>
      </c>
      <c r="K980" s="70">
        <v>0</v>
      </c>
      <c r="L980" s="76">
        <f>SUM(J980:K980)</f>
        <v>79.650000000000006</v>
      </c>
      <c r="N980" s="70">
        <v>41.3</v>
      </c>
      <c r="O980" s="70">
        <v>38.349999999999994</v>
      </c>
      <c r="P980" s="70">
        <f>SUM(N980:O980)</f>
        <v>79.649999999999991</v>
      </c>
      <c r="Q980" s="64"/>
      <c r="R980" s="70">
        <f t="shared" ref="R980:S984" si="559">X980</f>
        <v>41.3</v>
      </c>
      <c r="S980" s="70">
        <f t="shared" si="559"/>
        <v>38.35</v>
      </c>
      <c r="T980" s="70">
        <f>R980+S980</f>
        <v>79.650000000000006</v>
      </c>
      <c r="U980" s="70">
        <f>ROUND(Z980*$H$2,2)/100</f>
        <v>0</v>
      </c>
      <c r="V980" s="78">
        <f>SUM(T980:U980)</f>
        <v>79.650000000000006</v>
      </c>
      <c r="X980" s="70">
        <v>41.3</v>
      </c>
      <c r="Y980" s="70">
        <v>38.35</v>
      </c>
      <c r="Z980" s="70">
        <v>79.650000000000006</v>
      </c>
      <c r="AA980" s="79"/>
      <c r="AB980" s="80">
        <f t="shared" si="555"/>
        <v>0</v>
      </c>
    </row>
    <row r="981" spans="1:28" ht="22.5" x14ac:dyDescent="0.25">
      <c r="A981" s="72" t="s">
        <v>16690</v>
      </c>
      <c r="B981" s="73" t="s">
        <v>22088</v>
      </c>
      <c r="C981" s="74" t="s">
        <v>15747</v>
      </c>
      <c r="D981" s="75">
        <v>0</v>
      </c>
      <c r="E981" s="70">
        <v>67.5</v>
      </c>
      <c r="F981" s="76">
        <f>ROUND(D981*E981,2)</f>
        <v>0</v>
      </c>
      <c r="G981" s="77"/>
      <c r="H981" s="70">
        <f t="shared" si="558"/>
        <v>53.85</v>
      </c>
      <c r="I981" s="70">
        <f t="shared" si="558"/>
        <v>13.65</v>
      </c>
      <c r="J981" s="70">
        <f>H981+I981</f>
        <v>67.5</v>
      </c>
      <c r="K981" s="70">
        <v>0</v>
      </c>
      <c r="L981" s="76">
        <f>SUM(J981:K981)</f>
        <v>67.5</v>
      </c>
      <c r="N981" s="70">
        <v>53.85</v>
      </c>
      <c r="O981" s="70">
        <v>13.649999999999999</v>
      </c>
      <c r="P981" s="70">
        <f>SUM(N981:O981)</f>
        <v>67.5</v>
      </c>
      <c r="Q981" s="64"/>
      <c r="R981" s="70">
        <f t="shared" si="559"/>
        <v>53.85</v>
      </c>
      <c r="S981" s="70">
        <f t="shared" si="559"/>
        <v>13.65</v>
      </c>
      <c r="T981" s="70">
        <f>R981+S981</f>
        <v>67.5</v>
      </c>
      <c r="U981" s="70">
        <f>ROUND(Z981*$H$2,2)/100</f>
        <v>0</v>
      </c>
      <c r="V981" s="78">
        <f>SUM(T981:U981)</f>
        <v>67.5</v>
      </c>
      <c r="X981" s="70">
        <v>53.85</v>
      </c>
      <c r="Y981" s="70">
        <v>13.65</v>
      </c>
      <c r="Z981" s="70">
        <v>67.5</v>
      </c>
      <c r="AA981" s="79"/>
      <c r="AB981" s="80">
        <f t="shared" si="555"/>
        <v>0</v>
      </c>
    </row>
    <row r="982" spans="1:28" x14ac:dyDescent="0.25">
      <c r="A982" s="72" t="s">
        <v>16691</v>
      </c>
      <c r="B982" s="73" t="s">
        <v>22089</v>
      </c>
      <c r="C982" s="74" t="s">
        <v>15747</v>
      </c>
      <c r="D982" s="75">
        <v>0</v>
      </c>
      <c r="E982" s="70">
        <v>8.31</v>
      </c>
      <c r="F982" s="76">
        <f>ROUND(D982*E982,2)</f>
        <v>0</v>
      </c>
      <c r="G982" s="77"/>
      <c r="H982" s="70">
        <f t="shared" si="558"/>
        <v>8.31</v>
      </c>
      <c r="I982" s="70">
        <f t="shared" si="558"/>
        <v>0</v>
      </c>
      <c r="J982" s="70">
        <f>H982+I982</f>
        <v>8.31</v>
      </c>
      <c r="K982" s="70">
        <v>0</v>
      </c>
      <c r="L982" s="76">
        <f>SUM(J982:K982)</f>
        <v>8.31</v>
      </c>
      <c r="N982" s="70">
        <v>8.31</v>
      </c>
      <c r="O982" s="70">
        <v>0</v>
      </c>
      <c r="P982" s="70">
        <f>SUM(N982:O982)</f>
        <v>8.31</v>
      </c>
      <c r="Q982" s="64"/>
      <c r="R982" s="70">
        <f t="shared" si="559"/>
        <v>8.31</v>
      </c>
      <c r="S982" s="70">
        <f t="shared" si="559"/>
        <v>0</v>
      </c>
      <c r="T982" s="70">
        <f>R982+S982</f>
        <v>8.31</v>
      </c>
      <c r="U982" s="70">
        <f>ROUND(Z982*$H$2,2)/100</f>
        <v>0</v>
      </c>
      <c r="V982" s="78">
        <f>SUM(T982:U982)</f>
        <v>8.31</v>
      </c>
      <c r="X982" s="70">
        <v>8.31</v>
      </c>
      <c r="Y982" s="70">
        <v>0</v>
      </c>
      <c r="Z982" s="70">
        <v>8.31</v>
      </c>
      <c r="AA982" s="79"/>
      <c r="AB982" s="80">
        <f t="shared" si="555"/>
        <v>0</v>
      </c>
    </row>
    <row r="983" spans="1:28" ht="22.5" x14ac:dyDescent="0.25">
      <c r="A983" s="72" t="s">
        <v>16692</v>
      </c>
      <c r="B983" s="73" t="s">
        <v>22090</v>
      </c>
      <c r="C983" s="74" t="s">
        <v>15719</v>
      </c>
      <c r="D983" s="75">
        <v>0</v>
      </c>
      <c r="E983" s="70">
        <v>117.62</v>
      </c>
      <c r="F983" s="76">
        <f>ROUND(D983*E983,2)</f>
        <v>0</v>
      </c>
      <c r="G983" s="77"/>
      <c r="H983" s="70">
        <f t="shared" si="558"/>
        <v>103.97</v>
      </c>
      <c r="I983" s="70">
        <f t="shared" si="558"/>
        <v>13.65</v>
      </c>
      <c r="J983" s="70">
        <f>H983+I983</f>
        <v>117.62</v>
      </c>
      <c r="K983" s="70">
        <v>0</v>
      </c>
      <c r="L983" s="76">
        <f>SUM(J983:K983)</f>
        <v>117.62</v>
      </c>
      <c r="N983" s="70">
        <v>103.97</v>
      </c>
      <c r="O983" s="70">
        <v>13.649999999999999</v>
      </c>
      <c r="P983" s="70">
        <f>SUM(N983:O983)</f>
        <v>117.62</v>
      </c>
      <c r="Q983" s="64"/>
      <c r="R983" s="70">
        <f t="shared" si="559"/>
        <v>103.97</v>
      </c>
      <c r="S983" s="70">
        <f t="shared" si="559"/>
        <v>13.65</v>
      </c>
      <c r="T983" s="70">
        <f>R983+S983</f>
        <v>117.62</v>
      </c>
      <c r="U983" s="70">
        <f>ROUND(Z983*$H$2,2)/100</f>
        <v>0</v>
      </c>
      <c r="V983" s="78">
        <f>SUM(T983:U983)</f>
        <v>117.62</v>
      </c>
      <c r="X983" s="70">
        <v>103.97</v>
      </c>
      <c r="Y983" s="70">
        <v>13.65</v>
      </c>
      <c r="Z983" s="70">
        <v>117.62</v>
      </c>
      <c r="AA983" s="79"/>
      <c r="AB983" s="80">
        <f t="shared" si="555"/>
        <v>0</v>
      </c>
    </row>
    <row r="984" spans="1:28" x14ac:dyDescent="0.25">
      <c r="A984" s="72" t="s">
        <v>16693</v>
      </c>
      <c r="B984" s="73" t="s">
        <v>22091</v>
      </c>
      <c r="C984" s="74" t="s">
        <v>15719</v>
      </c>
      <c r="D984" s="75">
        <v>0</v>
      </c>
      <c r="E984" s="70">
        <v>21.35</v>
      </c>
      <c r="F984" s="76">
        <f>ROUND(D984*E984,2)</f>
        <v>0</v>
      </c>
      <c r="G984" s="77"/>
      <c r="H984" s="70">
        <f t="shared" si="558"/>
        <v>8</v>
      </c>
      <c r="I984" s="70">
        <f t="shared" si="558"/>
        <v>13.35</v>
      </c>
      <c r="J984" s="70">
        <f>H984+I984</f>
        <v>21.35</v>
      </c>
      <c r="K984" s="70">
        <v>0</v>
      </c>
      <c r="L984" s="76">
        <f>SUM(J984:K984)</f>
        <v>21.35</v>
      </c>
      <c r="N984" s="70">
        <v>8</v>
      </c>
      <c r="O984" s="70">
        <v>13.35</v>
      </c>
      <c r="P984" s="70">
        <f>SUM(N984:O984)</f>
        <v>21.35</v>
      </c>
      <c r="Q984" s="64"/>
      <c r="R984" s="70">
        <f t="shared" si="559"/>
        <v>8</v>
      </c>
      <c r="S984" s="70">
        <f t="shared" si="559"/>
        <v>13.36</v>
      </c>
      <c r="T984" s="70">
        <f>R984+S984</f>
        <v>21.36</v>
      </c>
      <c r="U984" s="70">
        <f>ROUND(Z984*$H$2,2)/100</f>
        <v>0</v>
      </c>
      <c r="V984" s="78">
        <f>SUM(T984:U984)</f>
        <v>21.36</v>
      </c>
      <c r="X984" s="70">
        <v>8</v>
      </c>
      <c r="Y984" s="70">
        <v>13.36</v>
      </c>
      <c r="Z984" s="70">
        <v>21.36</v>
      </c>
      <c r="AA984" s="79"/>
      <c r="AB984" s="80">
        <f t="shared" si="555"/>
        <v>-9.9999999999980105E-3</v>
      </c>
    </row>
    <row r="985" spans="1:28" x14ac:dyDescent="0.25">
      <c r="A985" s="66" t="s">
        <v>16694</v>
      </c>
      <c r="B985" s="67" t="s">
        <v>22092</v>
      </c>
      <c r="C985" s="68"/>
      <c r="D985" s="69"/>
      <c r="E985" s="70"/>
      <c r="F985" s="71"/>
      <c r="H985" s="70"/>
      <c r="I985" s="70"/>
      <c r="J985" s="70"/>
      <c r="K985" s="70"/>
      <c r="L985" s="76"/>
      <c r="N985" s="70"/>
      <c r="O985" s="70"/>
      <c r="P985" s="70"/>
      <c r="Q985" s="64"/>
      <c r="R985" s="70"/>
      <c r="S985" s="70"/>
      <c r="T985" s="70"/>
      <c r="U985" s="70"/>
      <c r="V985" s="78"/>
      <c r="X985" s="70"/>
      <c r="Y985" s="70"/>
      <c r="Z985" s="70"/>
      <c r="AA985" s="79"/>
      <c r="AB985" s="80">
        <f t="shared" si="555"/>
        <v>0</v>
      </c>
    </row>
    <row r="986" spans="1:28" ht="22.5" x14ac:dyDescent="0.25">
      <c r="A986" s="72" t="s">
        <v>16695</v>
      </c>
      <c r="B986" s="73" t="s">
        <v>22093</v>
      </c>
      <c r="C986" s="74" t="s">
        <v>15719</v>
      </c>
      <c r="D986" s="75">
        <v>0</v>
      </c>
      <c r="E986" s="70">
        <v>30.46</v>
      </c>
      <c r="F986" s="76">
        <f t="shared" ref="F986:F994" si="560">ROUND(D986*E986,2)</f>
        <v>0</v>
      </c>
      <c r="G986" s="77"/>
      <c r="H986" s="70">
        <f t="shared" ref="H986:I994" si="561">ROUND(N986+(N986*$H$2/100),2)</f>
        <v>30.46</v>
      </c>
      <c r="I986" s="70">
        <f t="shared" si="561"/>
        <v>0</v>
      </c>
      <c r="J986" s="70">
        <f t="shared" ref="J986:J994" si="562">H986+I986</f>
        <v>30.46</v>
      </c>
      <c r="K986" s="70">
        <v>0</v>
      </c>
      <c r="L986" s="76">
        <f t="shared" ref="L986:L994" si="563">SUM(J986:K986)</f>
        <v>30.46</v>
      </c>
      <c r="N986" s="70">
        <v>30.46</v>
      </c>
      <c r="O986" s="70">
        <v>0</v>
      </c>
      <c r="P986" s="70">
        <f t="shared" ref="P986:P994" si="564">SUM(N986:O986)</f>
        <v>30.46</v>
      </c>
      <c r="Q986" s="64"/>
      <c r="R986" s="70">
        <f t="shared" ref="R986:S994" si="565">X986</f>
        <v>30.46</v>
      </c>
      <c r="S986" s="70">
        <f t="shared" si="565"/>
        <v>0</v>
      </c>
      <c r="T986" s="70">
        <f t="shared" ref="T986:T994" si="566">R986+S986</f>
        <v>30.46</v>
      </c>
      <c r="U986" s="70">
        <f t="shared" ref="U986:U994" si="567">ROUND(Z986*$H$2,2)/100</f>
        <v>0</v>
      </c>
      <c r="V986" s="78">
        <f t="shared" ref="V986:V994" si="568">SUM(T986:U986)</f>
        <v>30.46</v>
      </c>
      <c r="X986" s="70">
        <v>30.46</v>
      </c>
      <c r="Y986" s="70">
        <v>0</v>
      </c>
      <c r="Z986" s="70">
        <v>30.46</v>
      </c>
      <c r="AA986" s="79"/>
      <c r="AB986" s="80">
        <f t="shared" si="555"/>
        <v>0</v>
      </c>
    </row>
    <row r="987" spans="1:28" ht="22.5" x14ac:dyDescent="0.25">
      <c r="A987" s="72" t="s">
        <v>16696</v>
      </c>
      <c r="B987" s="73" t="s">
        <v>22094</v>
      </c>
      <c r="C987" s="74" t="s">
        <v>15719</v>
      </c>
      <c r="D987" s="75">
        <v>0</v>
      </c>
      <c r="E987" s="70">
        <v>28.94</v>
      </c>
      <c r="F987" s="76">
        <f t="shared" si="560"/>
        <v>0</v>
      </c>
      <c r="G987" s="77"/>
      <c r="H987" s="70">
        <f t="shared" si="561"/>
        <v>28.94</v>
      </c>
      <c r="I987" s="70">
        <f t="shared" si="561"/>
        <v>0</v>
      </c>
      <c r="J987" s="70">
        <f t="shared" si="562"/>
        <v>28.94</v>
      </c>
      <c r="K987" s="70">
        <v>0</v>
      </c>
      <c r="L987" s="76">
        <f t="shared" si="563"/>
        <v>28.94</v>
      </c>
      <c r="N987" s="70">
        <v>28.94</v>
      </c>
      <c r="O987" s="70">
        <v>0</v>
      </c>
      <c r="P987" s="70">
        <f t="shared" si="564"/>
        <v>28.94</v>
      </c>
      <c r="Q987" s="64"/>
      <c r="R987" s="70">
        <f t="shared" si="565"/>
        <v>28.94</v>
      </c>
      <c r="S987" s="70">
        <f t="shared" si="565"/>
        <v>0</v>
      </c>
      <c r="T987" s="70">
        <f t="shared" si="566"/>
        <v>28.94</v>
      </c>
      <c r="U987" s="70">
        <f t="shared" si="567"/>
        <v>0</v>
      </c>
      <c r="V987" s="78">
        <f t="shared" si="568"/>
        <v>28.94</v>
      </c>
      <c r="X987" s="70">
        <v>28.94</v>
      </c>
      <c r="Y987" s="70">
        <v>0</v>
      </c>
      <c r="Z987" s="70">
        <v>28.94</v>
      </c>
      <c r="AA987" s="79"/>
      <c r="AB987" s="80">
        <f t="shared" si="555"/>
        <v>0</v>
      </c>
    </row>
    <row r="988" spans="1:28" x14ac:dyDescent="0.25">
      <c r="A988" s="72" t="s">
        <v>16697</v>
      </c>
      <c r="B988" s="73" t="s">
        <v>22095</v>
      </c>
      <c r="C988" s="74" t="s">
        <v>15747</v>
      </c>
      <c r="D988" s="75">
        <v>0</v>
      </c>
      <c r="E988" s="70">
        <v>27.82</v>
      </c>
      <c r="F988" s="76">
        <f t="shared" si="560"/>
        <v>0</v>
      </c>
      <c r="G988" s="77"/>
      <c r="H988" s="70">
        <f t="shared" si="561"/>
        <v>27.82</v>
      </c>
      <c r="I988" s="70">
        <f t="shared" si="561"/>
        <v>0</v>
      </c>
      <c r="J988" s="70">
        <f t="shared" si="562"/>
        <v>27.82</v>
      </c>
      <c r="K988" s="70">
        <v>0</v>
      </c>
      <c r="L988" s="76">
        <f t="shared" si="563"/>
        <v>27.82</v>
      </c>
      <c r="N988" s="70">
        <v>27.82</v>
      </c>
      <c r="O988" s="70">
        <v>0</v>
      </c>
      <c r="P988" s="70">
        <f t="shared" si="564"/>
        <v>27.82</v>
      </c>
      <c r="Q988" s="64"/>
      <c r="R988" s="70">
        <f t="shared" si="565"/>
        <v>27.82</v>
      </c>
      <c r="S988" s="70">
        <f t="shared" si="565"/>
        <v>0</v>
      </c>
      <c r="T988" s="70">
        <f t="shared" si="566"/>
        <v>27.82</v>
      </c>
      <c r="U988" s="70">
        <f t="shared" si="567"/>
        <v>0</v>
      </c>
      <c r="V988" s="78">
        <f t="shared" si="568"/>
        <v>27.82</v>
      </c>
      <c r="X988" s="70">
        <v>27.82</v>
      </c>
      <c r="Y988" s="70">
        <v>0</v>
      </c>
      <c r="Z988" s="70">
        <v>27.82</v>
      </c>
      <c r="AA988" s="79"/>
      <c r="AB988" s="80">
        <f t="shared" si="555"/>
        <v>0</v>
      </c>
    </row>
    <row r="989" spans="1:28" ht="22.5" x14ac:dyDescent="0.25">
      <c r="A989" s="72" t="s">
        <v>16698</v>
      </c>
      <c r="B989" s="73" t="s">
        <v>22096</v>
      </c>
      <c r="C989" s="74" t="s">
        <v>15747</v>
      </c>
      <c r="D989" s="75">
        <v>0</v>
      </c>
      <c r="E989" s="70">
        <v>22.11</v>
      </c>
      <c r="F989" s="76">
        <f t="shared" si="560"/>
        <v>0</v>
      </c>
      <c r="G989" s="77"/>
      <c r="H989" s="70">
        <f t="shared" si="561"/>
        <v>22.11</v>
      </c>
      <c r="I989" s="70">
        <f t="shared" si="561"/>
        <v>0</v>
      </c>
      <c r="J989" s="70">
        <f t="shared" si="562"/>
        <v>22.11</v>
      </c>
      <c r="K989" s="70">
        <v>0</v>
      </c>
      <c r="L989" s="76">
        <f t="shared" si="563"/>
        <v>22.11</v>
      </c>
      <c r="N989" s="70">
        <v>22.11</v>
      </c>
      <c r="O989" s="70">
        <v>0</v>
      </c>
      <c r="P989" s="70">
        <f t="shared" si="564"/>
        <v>22.11</v>
      </c>
      <c r="Q989" s="64"/>
      <c r="R989" s="70">
        <f t="shared" si="565"/>
        <v>22.11</v>
      </c>
      <c r="S989" s="70">
        <f t="shared" si="565"/>
        <v>0</v>
      </c>
      <c r="T989" s="70">
        <f t="shared" si="566"/>
        <v>22.11</v>
      </c>
      <c r="U989" s="70">
        <f t="shared" si="567"/>
        <v>0</v>
      </c>
      <c r="V989" s="78">
        <f t="shared" si="568"/>
        <v>22.11</v>
      </c>
      <c r="X989" s="70">
        <v>22.11</v>
      </c>
      <c r="Y989" s="70">
        <v>0</v>
      </c>
      <c r="Z989" s="70">
        <v>22.11</v>
      </c>
      <c r="AA989" s="79"/>
      <c r="AB989" s="80">
        <f t="shared" si="555"/>
        <v>0</v>
      </c>
    </row>
    <row r="990" spans="1:28" x14ac:dyDescent="0.25">
      <c r="A990" s="72" t="s">
        <v>16699</v>
      </c>
      <c r="B990" s="73" t="s">
        <v>22097</v>
      </c>
      <c r="C990" s="74" t="s">
        <v>15747</v>
      </c>
      <c r="D990" s="75">
        <v>0</v>
      </c>
      <c r="E990" s="70">
        <v>30.25</v>
      </c>
      <c r="F990" s="76">
        <f t="shared" si="560"/>
        <v>0</v>
      </c>
      <c r="G990" s="77"/>
      <c r="H990" s="70">
        <f t="shared" si="561"/>
        <v>0</v>
      </c>
      <c r="I990" s="70">
        <f t="shared" si="561"/>
        <v>30.25</v>
      </c>
      <c r="J990" s="70">
        <f t="shared" si="562"/>
        <v>30.25</v>
      </c>
      <c r="K990" s="70">
        <v>0</v>
      </c>
      <c r="L990" s="76">
        <f t="shared" si="563"/>
        <v>30.25</v>
      </c>
      <c r="N990" s="70">
        <v>0</v>
      </c>
      <c r="O990" s="70">
        <v>30.25</v>
      </c>
      <c r="P990" s="70">
        <f t="shared" si="564"/>
        <v>30.25</v>
      </c>
      <c r="Q990" s="64"/>
      <c r="R990" s="70">
        <f t="shared" si="565"/>
        <v>0</v>
      </c>
      <c r="S990" s="70">
        <f t="shared" si="565"/>
        <v>30.25</v>
      </c>
      <c r="T990" s="70">
        <f t="shared" si="566"/>
        <v>30.25</v>
      </c>
      <c r="U990" s="70">
        <f t="shared" si="567"/>
        <v>0</v>
      </c>
      <c r="V990" s="78">
        <f t="shared" si="568"/>
        <v>30.25</v>
      </c>
      <c r="X990" s="70">
        <v>0</v>
      </c>
      <c r="Y990" s="70">
        <v>30.25</v>
      </c>
      <c r="Z990" s="70">
        <v>30.25</v>
      </c>
      <c r="AA990" s="79"/>
      <c r="AB990" s="80">
        <f t="shared" si="555"/>
        <v>0</v>
      </c>
    </row>
    <row r="991" spans="1:28" x14ac:dyDescent="0.25">
      <c r="A991" s="72" t="s">
        <v>16700</v>
      </c>
      <c r="B991" s="73" t="s">
        <v>22098</v>
      </c>
      <c r="C991" s="74" t="s">
        <v>15719</v>
      </c>
      <c r="D991" s="75">
        <v>0</v>
      </c>
      <c r="E991" s="70">
        <v>19.87</v>
      </c>
      <c r="F991" s="76">
        <f t="shared" si="560"/>
        <v>0</v>
      </c>
      <c r="G991" s="29"/>
      <c r="H991" s="70">
        <f t="shared" si="561"/>
        <v>5.84</v>
      </c>
      <c r="I991" s="70">
        <f t="shared" si="561"/>
        <v>14.03</v>
      </c>
      <c r="J991" s="70">
        <f t="shared" si="562"/>
        <v>19.869999999999997</v>
      </c>
      <c r="K991" s="70">
        <v>0</v>
      </c>
      <c r="L991" s="76">
        <f t="shared" si="563"/>
        <v>19.869999999999997</v>
      </c>
      <c r="N991" s="70">
        <v>5.84</v>
      </c>
      <c r="O991" s="70">
        <v>14.030000000000001</v>
      </c>
      <c r="P991" s="70">
        <f t="shared" si="564"/>
        <v>19.87</v>
      </c>
      <c r="Q991" s="64"/>
      <c r="R991" s="70">
        <f t="shared" si="565"/>
        <v>5.84</v>
      </c>
      <c r="S991" s="70">
        <f t="shared" si="565"/>
        <v>14.03</v>
      </c>
      <c r="T991" s="70">
        <f t="shared" si="566"/>
        <v>19.869999999999997</v>
      </c>
      <c r="U991" s="70">
        <f t="shared" si="567"/>
        <v>0</v>
      </c>
      <c r="V991" s="78">
        <f t="shared" si="568"/>
        <v>19.869999999999997</v>
      </c>
      <c r="X991" s="70">
        <v>5.84</v>
      </c>
      <c r="Y991" s="70">
        <v>14.03</v>
      </c>
      <c r="Z991" s="70">
        <v>19.87</v>
      </c>
      <c r="AA991" s="79"/>
      <c r="AB991" s="80">
        <f t="shared" si="555"/>
        <v>0</v>
      </c>
    </row>
    <row r="992" spans="1:28" s="34" customFormat="1" x14ac:dyDescent="0.25">
      <c r="A992" s="72" t="s">
        <v>16701</v>
      </c>
      <c r="B992" s="73" t="s">
        <v>22099</v>
      </c>
      <c r="C992" s="74" t="s">
        <v>15719</v>
      </c>
      <c r="D992" s="75">
        <v>0</v>
      </c>
      <c r="E992" s="70">
        <v>25.75</v>
      </c>
      <c r="F992" s="76">
        <f t="shared" si="560"/>
        <v>0</v>
      </c>
      <c r="G992" s="29"/>
      <c r="H992" s="70">
        <f t="shared" si="561"/>
        <v>11.72</v>
      </c>
      <c r="I992" s="70">
        <f t="shared" si="561"/>
        <v>14.03</v>
      </c>
      <c r="J992" s="70">
        <f t="shared" si="562"/>
        <v>25.75</v>
      </c>
      <c r="K992" s="70">
        <v>0</v>
      </c>
      <c r="L992" s="76">
        <f t="shared" si="563"/>
        <v>25.75</v>
      </c>
      <c r="N992" s="70">
        <v>11.72</v>
      </c>
      <c r="O992" s="70">
        <v>14.030000000000001</v>
      </c>
      <c r="P992" s="70">
        <f t="shared" si="564"/>
        <v>25.75</v>
      </c>
      <c r="Q992" s="64"/>
      <c r="R992" s="70">
        <f t="shared" si="565"/>
        <v>11.72</v>
      </c>
      <c r="S992" s="70">
        <f t="shared" si="565"/>
        <v>14.03</v>
      </c>
      <c r="T992" s="70">
        <f t="shared" si="566"/>
        <v>25.75</v>
      </c>
      <c r="U992" s="70">
        <f t="shared" si="567"/>
        <v>0</v>
      </c>
      <c r="V992" s="78">
        <f t="shared" si="568"/>
        <v>25.75</v>
      </c>
      <c r="X992" s="70">
        <v>11.72</v>
      </c>
      <c r="Y992" s="70">
        <v>14.03</v>
      </c>
      <c r="Z992" s="70">
        <v>25.75</v>
      </c>
      <c r="AA992" s="79"/>
      <c r="AB992" s="80">
        <f t="shared" si="555"/>
        <v>0</v>
      </c>
    </row>
    <row r="993" spans="1:28" s="34" customFormat="1" x14ac:dyDescent="0.25">
      <c r="A993" s="72" t="s">
        <v>16702</v>
      </c>
      <c r="B993" s="73" t="s">
        <v>22100</v>
      </c>
      <c r="C993" s="74" t="s">
        <v>15747</v>
      </c>
      <c r="D993" s="75">
        <v>0</v>
      </c>
      <c r="E993" s="70">
        <v>10.420000000000002</v>
      </c>
      <c r="F993" s="76">
        <f t="shared" si="560"/>
        <v>0</v>
      </c>
      <c r="G993" s="29"/>
      <c r="H993" s="70">
        <f t="shared" si="561"/>
        <v>3.12</v>
      </c>
      <c r="I993" s="70">
        <f t="shared" si="561"/>
        <v>7.3</v>
      </c>
      <c r="J993" s="70">
        <f t="shared" si="562"/>
        <v>10.42</v>
      </c>
      <c r="K993" s="70">
        <v>0</v>
      </c>
      <c r="L993" s="76">
        <f t="shared" si="563"/>
        <v>10.42</v>
      </c>
      <c r="N993" s="70">
        <v>3.12</v>
      </c>
      <c r="O993" s="70">
        <v>7.3000000000000007</v>
      </c>
      <c r="P993" s="70">
        <f t="shared" si="564"/>
        <v>10.420000000000002</v>
      </c>
      <c r="Q993" s="64"/>
      <c r="R993" s="70">
        <f t="shared" si="565"/>
        <v>3.12</v>
      </c>
      <c r="S993" s="70">
        <f t="shared" si="565"/>
        <v>7.31</v>
      </c>
      <c r="T993" s="70">
        <f t="shared" si="566"/>
        <v>10.43</v>
      </c>
      <c r="U993" s="70">
        <f t="shared" si="567"/>
        <v>0</v>
      </c>
      <c r="V993" s="78">
        <f t="shared" si="568"/>
        <v>10.43</v>
      </c>
      <c r="X993" s="70">
        <v>3.12</v>
      </c>
      <c r="Y993" s="70">
        <v>7.31</v>
      </c>
      <c r="Z993" s="70">
        <v>10.43</v>
      </c>
      <c r="AA993" s="79"/>
      <c r="AB993" s="80">
        <f t="shared" si="555"/>
        <v>-9.9999999999980105E-3</v>
      </c>
    </row>
    <row r="994" spans="1:28" s="34" customFormat="1" x14ac:dyDescent="0.25">
      <c r="A994" s="72" t="s">
        <v>16703</v>
      </c>
      <c r="B994" s="73" t="s">
        <v>16705</v>
      </c>
      <c r="C994" s="74" t="s">
        <v>15747</v>
      </c>
      <c r="D994" s="75">
        <v>0</v>
      </c>
      <c r="E994" s="70">
        <v>13.55</v>
      </c>
      <c r="F994" s="76">
        <f t="shared" si="560"/>
        <v>0</v>
      </c>
      <c r="G994" s="29"/>
      <c r="H994" s="70">
        <f t="shared" si="561"/>
        <v>6.25</v>
      </c>
      <c r="I994" s="70">
        <f t="shared" si="561"/>
        <v>7.3</v>
      </c>
      <c r="J994" s="70">
        <f t="shared" si="562"/>
        <v>13.55</v>
      </c>
      <c r="K994" s="70">
        <v>0</v>
      </c>
      <c r="L994" s="76">
        <f t="shared" si="563"/>
        <v>13.55</v>
      </c>
      <c r="N994" s="70">
        <v>6.25</v>
      </c>
      <c r="O994" s="70">
        <v>7.3000000000000007</v>
      </c>
      <c r="P994" s="70">
        <f t="shared" si="564"/>
        <v>13.55</v>
      </c>
      <c r="Q994" s="64"/>
      <c r="R994" s="70">
        <f t="shared" si="565"/>
        <v>6.25</v>
      </c>
      <c r="S994" s="70">
        <f t="shared" si="565"/>
        <v>7.31</v>
      </c>
      <c r="T994" s="70">
        <f t="shared" si="566"/>
        <v>13.559999999999999</v>
      </c>
      <c r="U994" s="70">
        <f t="shared" si="567"/>
        <v>0</v>
      </c>
      <c r="V994" s="78">
        <f t="shared" si="568"/>
        <v>13.559999999999999</v>
      </c>
      <c r="X994" s="70">
        <v>6.25</v>
      </c>
      <c r="Y994" s="70">
        <v>7.31</v>
      </c>
      <c r="Z994" s="70">
        <v>13.56</v>
      </c>
      <c r="AA994" s="79"/>
      <c r="AB994" s="80">
        <f t="shared" si="555"/>
        <v>-9.9999999999997868E-3</v>
      </c>
    </row>
    <row r="995" spans="1:28" s="34" customFormat="1" x14ac:dyDescent="0.25">
      <c r="A995" s="66" t="s">
        <v>16704</v>
      </c>
      <c r="B995" s="67" t="s">
        <v>22101</v>
      </c>
      <c r="C995" s="68"/>
      <c r="D995" s="69"/>
      <c r="E995" s="70"/>
      <c r="F995" s="71"/>
      <c r="G995" s="39"/>
      <c r="H995" s="70"/>
      <c r="I995" s="70"/>
      <c r="J995" s="70"/>
      <c r="K995" s="70"/>
      <c r="L995" s="76"/>
      <c r="N995" s="70"/>
      <c r="O995" s="70"/>
      <c r="P995" s="70"/>
      <c r="Q995" s="64"/>
      <c r="R995" s="70"/>
      <c r="S995" s="70"/>
      <c r="T995" s="70"/>
      <c r="U995" s="70"/>
      <c r="V995" s="78"/>
      <c r="X995" s="70"/>
      <c r="Y995" s="70"/>
      <c r="Z995" s="70"/>
      <c r="AA995" s="79"/>
      <c r="AB995" s="80">
        <f t="shared" si="555"/>
        <v>0</v>
      </c>
    </row>
    <row r="996" spans="1:28" s="34" customFormat="1" ht="22.5" x14ac:dyDescent="0.25">
      <c r="A996" s="66" t="s">
        <v>16706</v>
      </c>
      <c r="B996" s="67" t="s">
        <v>22102</v>
      </c>
      <c r="C996" s="68"/>
      <c r="D996" s="69"/>
      <c r="E996" s="70"/>
      <c r="F996" s="71"/>
      <c r="G996" s="39"/>
      <c r="H996" s="70"/>
      <c r="I996" s="70"/>
      <c r="J996" s="70"/>
      <c r="K996" s="70"/>
      <c r="L996" s="76"/>
      <c r="N996" s="70"/>
      <c r="O996" s="70"/>
      <c r="P996" s="70"/>
      <c r="Q996" s="64"/>
      <c r="R996" s="70"/>
      <c r="S996" s="70"/>
      <c r="T996" s="70"/>
      <c r="U996" s="70"/>
      <c r="V996" s="78"/>
      <c r="X996" s="70"/>
      <c r="Y996" s="70"/>
      <c r="Z996" s="70"/>
      <c r="AA996" s="79"/>
      <c r="AB996" s="80">
        <f t="shared" si="555"/>
        <v>0</v>
      </c>
    </row>
    <row r="997" spans="1:28" x14ac:dyDescent="0.25">
      <c r="A997" s="72" t="s">
        <v>16707</v>
      </c>
      <c r="B997" s="73" t="s">
        <v>22103</v>
      </c>
      <c r="C997" s="74" t="s">
        <v>15719</v>
      </c>
      <c r="D997" s="75">
        <v>0</v>
      </c>
      <c r="E997" s="70">
        <v>83.919999999999987</v>
      </c>
      <c r="F997" s="76">
        <f>ROUND(D997*E997,2)</f>
        <v>0</v>
      </c>
      <c r="G997" s="34"/>
      <c r="H997" s="70">
        <f>ROUND(N997+(N997*$H$2/100),2)</f>
        <v>75.209999999999994</v>
      </c>
      <c r="I997" s="70">
        <f>ROUND(O997+(O997*$H$2/100),2)</f>
        <v>8.7100000000000009</v>
      </c>
      <c r="J997" s="70">
        <f>H997+I997</f>
        <v>83.919999999999987</v>
      </c>
      <c r="K997" s="70">
        <v>0</v>
      </c>
      <c r="L997" s="76">
        <f>SUM(J997:K997)</f>
        <v>83.919999999999987</v>
      </c>
      <c r="N997" s="70">
        <v>75.209999999999994</v>
      </c>
      <c r="O997" s="70">
        <v>8.7100000000000009</v>
      </c>
      <c r="P997" s="70">
        <f>SUM(N997:O997)</f>
        <v>83.919999999999987</v>
      </c>
      <c r="Q997" s="64"/>
      <c r="R997" s="70">
        <f>X997</f>
        <v>75.209999999999994</v>
      </c>
      <c r="S997" s="70">
        <f>Y997</f>
        <v>8.6999999999999993</v>
      </c>
      <c r="T997" s="70">
        <f>R997+S997</f>
        <v>83.91</v>
      </c>
      <c r="U997" s="70">
        <f>ROUND(Z997*$H$2,2)/100</f>
        <v>0</v>
      </c>
      <c r="V997" s="78">
        <f>SUM(T997:U997)</f>
        <v>83.91</v>
      </c>
      <c r="X997" s="70">
        <v>75.209999999999994</v>
      </c>
      <c r="Y997" s="70">
        <v>8.6999999999999993</v>
      </c>
      <c r="Z997" s="70">
        <v>83.91</v>
      </c>
      <c r="AA997" s="79"/>
      <c r="AB997" s="80">
        <f t="shared" si="555"/>
        <v>9.9999999999909051E-3</v>
      </c>
    </row>
    <row r="998" spans="1:28" ht="33.75" x14ac:dyDescent="0.25">
      <c r="A998" s="66" t="s">
        <v>16708</v>
      </c>
      <c r="B998" s="67" t="s">
        <v>22104</v>
      </c>
      <c r="C998" s="68"/>
      <c r="D998" s="69"/>
      <c r="E998" s="70"/>
      <c r="F998" s="71"/>
      <c r="H998" s="70"/>
      <c r="I998" s="70"/>
      <c r="J998" s="70"/>
      <c r="K998" s="70"/>
      <c r="L998" s="76"/>
      <c r="N998" s="70"/>
      <c r="O998" s="70"/>
      <c r="P998" s="70"/>
      <c r="Q998" s="64"/>
      <c r="R998" s="70"/>
      <c r="S998" s="70"/>
      <c r="T998" s="70"/>
      <c r="U998" s="70"/>
      <c r="V998" s="78"/>
      <c r="X998" s="70"/>
      <c r="Y998" s="70"/>
      <c r="Z998" s="70"/>
      <c r="AA998" s="79"/>
      <c r="AB998" s="80">
        <f t="shared" si="555"/>
        <v>0</v>
      </c>
    </row>
    <row r="999" spans="1:28" ht="33.75" x14ac:dyDescent="0.25">
      <c r="A999" s="72" t="s">
        <v>16709</v>
      </c>
      <c r="B999" s="73" t="s">
        <v>22105</v>
      </c>
      <c r="C999" s="74" t="s">
        <v>15719</v>
      </c>
      <c r="D999" s="75">
        <v>0</v>
      </c>
      <c r="E999" s="70">
        <v>35.700000000000003</v>
      </c>
      <c r="F999" s="76">
        <f t="shared" ref="F999:F1021" si="569">ROUND(D999*E999,2)</f>
        <v>0</v>
      </c>
      <c r="G999" s="77"/>
      <c r="H999" s="70">
        <f t="shared" ref="H999:I1021" si="570">ROUND(N999+(N999*$H$2/100),2)</f>
        <v>25.4</v>
      </c>
      <c r="I999" s="70">
        <f t="shared" si="570"/>
        <v>10.3</v>
      </c>
      <c r="J999" s="70">
        <f t="shared" ref="J999:J1021" si="571">H999+I999</f>
        <v>35.700000000000003</v>
      </c>
      <c r="K999" s="70">
        <v>0</v>
      </c>
      <c r="L999" s="76">
        <f t="shared" ref="L999:L1021" si="572">SUM(J999:K999)</f>
        <v>35.700000000000003</v>
      </c>
      <c r="N999" s="70">
        <v>25.4</v>
      </c>
      <c r="O999" s="70">
        <v>10.3</v>
      </c>
      <c r="P999" s="70">
        <f t="shared" ref="P999:P1021" si="573">SUM(N999:O999)</f>
        <v>35.700000000000003</v>
      </c>
      <c r="Q999" s="64"/>
      <c r="R999" s="70">
        <f t="shared" ref="R999:S1021" si="574">X999</f>
        <v>25.4</v>
      </c>
      <c r="S999" s="70">
        <f t="shared" si="574"/>
        <v>10.3</v>
      </c>
      <c r="T999" s="70">
        <f t="shared" ref="T999:T1021" si="575">R999+S999</f>
        <v>35.700000000000003</v>
      </c>
      <c r="U999" s="70">
        <f t="shared" ref="U999:U1021" si="576">ROUND(Z999*$H$2,2)/100</f>
        <v>0</v>
      </c>
      <c r="V999" s="78">
        <f t="shared" ref="V999:V1021" si="577">SUM(T999:U999)</f>
        <v>35.700000000000003</v>
      </c>
      <c r="X999" s="70">
        <v>25.4</v>
      </c>
      <c r="Y999" s="70">
        <v>10.3</v>
      </c>
      <c r="Z999" s="70">
        <v>35.700000000000003</v>
      </c>
      <c r="AA999" s="79"/>
      <c r="AB999" s="80">
        <f t="shared" si="555"/>
        <v>0</v>
      </c>
    </row>
    <row r="1000" spans="1:28" ht="45" x14ac:dyDescent="0.25">
      <c r="A1000" s="72" t="s">
        <v>16710</v>
      </c>
      <c r="B1000" s="73" t="s">
        <v>22106</v>
      </c>
      <c r="C1000" s="74" t="s">
        <v>15747</v>
      </c>
      <c r="D1000" s="75">
        <v>0</v>
      </c>
      <c r="E1000" s="70">
        <v>5.0199999999999996</v>
      </c>
      <c r="F1000" s="76">
        <f t="shared" si="569"/>
        <v>0</v>
      </c>
      <c r="G1000" s="77"/>
      <c r="H1000" s="70">
        <f t="shared" si="570"/>
        <v>4.21</v>
      </c>
      <c r="I1000" s="70">
        <f t="shared" si="570"/>
        <v>0.81</v>
      </c>
      <c r="J1000" s="70">
        <f t="shared" si="571"/>
        <v>5.0199999999999996</v>
      </c>
      <c r="K1000" s="70">
        <v>0</v>
      </c>
      <c r="L1000" s="76">
        <f t="shared" si="572"/>
        <v>5.0199999999999996</v>
      </c>
      <c r="N1000" s="70">
        <v>4.21</v>
      </c>
      <c r="O1000" s="70">
        <v>0.81</v>
      </c>
      <c r="P1000" s="70">
        <f t="shared" si="573"/>
        <v>5.0199999999999996</v>
      </c>
      <c r="Q1000" s="64"/>
      <c r="R1000" s="70">
        <f t="shared" si="574"/>
        <v>4.21</v>
      </c>
      <c r="S1000" s="70">
        <f t="shared" si="574"/>
        <v>0.82</v>
      </c>
      <c r="T1000" s="70">
        <f t="shared" si="575"/>
        <v>5.03</v>
      </c>
      <c r="U1000" s="70">
        <f t="shared" si="576"/>
        <v>0</v>
      </c>
      <c r="V1000" s="78">
        <f t="shared" si="577"/>
        <v>5.03</v>
      </c>
      <c r="X1000" s="70">
        <v>4.21</v>
      </c>
      <c r="Y1000" s="70">
        <v>0.82</v>
      </c>
      <c r="Z1000" s="70">
        <v>5.03</v>
      </c>
      <c r="AA1000" s="79"/>
      <c r="AB1000" s="80">
        <f t="shared" si="555"/>
        <v>-1.0000000000000675E-2</v>
      </c>
    </row>
    <row r="1001" spans="1:28" ht="45" x14ac:dyDescent="0.25">
      <c r="A1001" s="72" t="s">
        <v>16711</v>
      </c>
      <c r="B1001" s="73" t="s">
        <v>22107</v>
      </c>
      <c r="C1001" s="74" t="s">
        <v>15719</v>
      </c>
      <c r="D1001" s="75">
        <v>0</v>
      </c>
      <c r="E1001" s="70">
        <v>41.45</v>
      </c>
      <c r="F1001" s="76">
        <f t="shared" si="569"/>
        <v>0</v>
      </c>
      <c r="G1001" s="77"/>
      <c r="H1001" s="70">
        <f t="shared" si="570"/>
        <v>31.15</v>
      </c>
      <c r="I1001" s="70">
        <f t="shared" si="570"/>
        <v>10.3</v>
      </c>
      <c r="J1001" s="70">
        <f t="shared" si="571"/>
        <v>41.45</v>
      </c>
      <c r="K1001" s="70">
        <v>0</v>
      </c>
      <c r="L1001" s="76">
        <f t="shared" si="572"/>
        <v>41.45</v>
      </c>
      <c r="N1001" s="70">
        <v>31.15</v>
      </c>
      <c r="O1001" s="70">
        <v>10.3</v>
      </c>
      <c r="P1001" s="70">
        <f t="shared" si="573"/>
        <v>41.45</v>
      </c>
      <c r="Q1001" s="64"/>
      <c r="R1001" s="70">
        <f t="shared" si="574"/>
        <v>31.15</v>
      </c>
      <c r="S1001" s="70">
        <f t="shared" si="574"/>
        <v>10.3</v>
      </c>
      <c r="T1001" s="70">
        <f t="shared" si="575"/>
        <v>41.45</v>
      </c>
      <c r="U1001" s="70">
        <f t="shared" si="576"/>
        <v>0</v>
      </c>
      <c r="V1001" s="78">
        <f t="shared" si="577"/>
        <v>41.45</v>
      </c>
      <c r="X1001" s="70">
        <v>31.15</v>
      </c>
      <c r="Y1001" s="70">
        <v>10.3</v>
      </c>
      <c r="Z1001" s="70">
        <v>41.45</v>
      </c>
      <c r="AA1001" s="79"/>
      <c r="AB1001" s="80">
        <f t="shared" si="555"/>
        <v>0</v>
      </c>
    </row>
    <row r="1002" spans="1:28" ht="33.75" x14ac:dyDescent="0.25">
      <c r="A1002" s="72" t="s">
        <v>16712</v>
      </c>
      <c r="B1002" s="73" t="s">
        <v>22108</v>
      </c>
      <c r="C1002" s="74" t="s">
        <v>15747</v>
      </c>
      <c r="D1002" s="75">
        <v>0</v>
      </c>
      <c r="E1002" s="70">
        <v>10.71</v>
      </c>
      <c r="F1002" s="76">
        <f t="shared" si="569"/>
        <v>0</v>
      </c>
      <c r="G1002" s="77"/>
      <c r="H1002" s="70">
        <f t="shared" si="570"/>
        <v>5.2</v>
      </c>
      <c r="I1002" s="70">
        <f t="shared" si="570"/>
        <v>5.51</v>
      </c>
      <c r="J1002" s="70">
        <f t="shared" si="571"/>
        <v>10.71</v>
      </c>
      <c r="K1002" s="70">
        <v>0</v>
      </c>
      <c r="L1002" s="76">
        <f t="shared" si="572"/>
        <v>10.71</v>
      </c>
      <c r="N1002" s="70">
        <v>5.2</v>
      </c>
      <c r="O1002" s="70">
        <v>5.51</v>
      </c>
      <c r="P1002" s="70">
        <f t="shared" si="573"/>
        <v>10.71</v>
      </c>
      <c r="Q1002" s="64"/>
      <c r="R1002" s="70">
        <f t="shared" si="574"/>
        <v>5.2</v>
      </c>
      <c r="S1002" s="70">
        <f t="shared" si="574"/>
        <v>5.52</v>
      </c>
      <c r="T1002" s="70">
        <f t="shared" si="575"/>
        <v>10.719999999999999</v>
      </c>
      <c r="U1002" s="70">
        <f t="shared" si="576"/>
        <v>0</v>
      </c>
      <c r="V1002" s="78">
        <f t="shared" si="577"/>
        <v>10.719999999999999</v>
      </c>
      <c r="X1002" s="70">
        <v>5.2</v>
      </c>
      <c r="Y1002" s="70">
        <v>5.52</v>
      </c>
      <c r="Z1002" s="70">
        <v>10.72</v>
      </c>
      <c r="AA1002" s="79"/>
      <c r="AB1002" s="80">
        <f t="shared" si="555"/>
        <v>-9.9999999999997868E-3</v>
      </c>
    </row>
    <row r="1003" spans="1:28" ht="33.75" x14ac:dyDescent="0.25">
      <c r="A1003" s="72" t="s">
        <v>16713</v>
      </c>
      <c r="B1003" s="73" t="s">
        <v>22109</v>
      </c>
      <c r="C1003" s="74" t="s">
        <v>15719</v>
      </c>
      <c r="D1003" s="75">
        <v>0</v>
      </c>
      <c r="E1003" s="70">
        <v>31.73</v>
      </c>
      <c r="F1003" s="76">
        <f t="shared" si="569"/>
        <v>0</v>
      </c>
      <c r="G1003" s="77"/>
      <c r="H1003" s="70">
        <f t="shared" si="570"/>
        <v>21.43</v>
      </c>
      <c r="I1003" s="70">
        <f t="shared" si="570"/>
        <v>10.3</v>
      </c>
      <c r="J1003" s="70">
        <f t="shared" si="571"/>
        <v>31.73</v>
      </c>
      <c r="K1003" s="70">
        <v>0</v>
      </c>
      <c r="L1003" s="76">
        <f t="shared" si="572"/>
        <v>31.73</v>
      </c>
      <c r="N1003" s="70">
        <v>21.43</v>
      </c>
      <c r="O1003" s="70">
        <v>10.3</v>
      </c>
      <c r="P1003" s="70">
        <f t="shared" si="573"/>
        <v>31.73</v>
      </c>
      <c r="Q1003" s="64"/>
      <c r="R1003" s="70">
        <f t="shared" si="574"/>
        <v>21.43</v>
      </c>
      <c r="S1003" s="70">
        <f t="shared" si="574"/>
        <v>10.3</v>
      </c>
      <c r="T1003" s="70">
        <f t="shared" si="575"/>
        <v>31.73</v>
      </c>
      <c r="U1003" s="70">
        <f t="shared" si="576"/>
        <v>0</v>
      </c>
      <c r="V1003" s="78">
        <f t="shared" si="577"/>
        <v>31.73</v>
      </c>
      <c r="X1003" s="70">
        <v>21.43</v>
      </c>
      <c r="Y1003" s="70">
        <v>10.3</v>
      </c>
      <c r="Z1003" s="70">
        <v>31.73</v>
      </c>
      <c r="AA1003" s="79"/>
      <c r="AB1003" s="80">
        <f t="shared" si="555"/>
        <v>0</v>
      </c>
    </row>
    <row r="1004" spans="1:28" ht="45" x14ac:dyDescent="0.25">
      <c r="A1004" s="72" t="s">
        <v>16714</v>
      </c>
      <c r="B1004" s="73" t="s">
        <v>22110</v>
      </c>
      <c r="C1004" s="74" t="s">
        <v>15747</v>
      </c>
      <c r="D1004" s="75">
        <v>0</v>
      </c>
      <c r="E1004" s="70">
        <v>4.3499999999999996</v>
      </c>
      <c r="F1004" s="76">
        <f t="shared" si="569"/>
        <v>0</v>
      </c>
      <c r="G1004" s="77"/>
      <c r="H1004" s="70">
        <f t="shared" si="570"/>
        <v>3.54</v>
      </c>
      <c r="I1004" s="70">
        <f t="shared" si="570"/>
        <v>0.81</v>
      </c>
      <c r="J1004" s="70">
        <f t="shared" si="571"/>
        <v>4.3499999999999996</v>
      </c>
      <c r="K1004" s="70">
        <v>0</v>
      </c>
      <c r="L1004" s="76">
        <f t="shared" si="572"/>
        <v>4.3499999999999996</v>
      </c>
      <c r="N1004" s="70">
        <v>3.54</v>
      </c>
      <c r="O1004" s="70">
        <v>0.81</v>
      </c>
      <c r="P1004" s="70">
        <f t="shared" si="573"/>
        <v>4.3499999999999996</v>
      </c>
      <c r="Q1004" s="64"/>
      <c r="R1004" s="70">
        <f t="shared" si="574"/>
        <v>3.54</v>
      </c>
      <c r="S1004" s="70">
        <f t="shared" si="574"/>
        <v>0.82</v>
      </c>
      <c r="T1004" s="70">
        <f t="shared" si="575"/>
        <v>4.3600000000000003</v>
      </c>
      <c r="U1004" s="70">
        <f t="shared" si="576"/>
        <v>0</v>
      </c>
      <c r="V1004" s="78">
        <f t="shared" si="577"/>
        <v>4.3600000000000003</v>
      </c>
      <c r="X1004" s="70">
        <v>3.54</v>
      </c>
      <c r="Y1004" s="70">
        <v>0.82</v>
      </c>
      <c r="Z1004" s="70">
        <v>4.3600000000000003</v>
      </c>
      <c r="AA1004" s="79"/>
      <c r="AB1004" s="80">
        <f t="shared" si="555"/>
        <v>-1.0000000000000675E-2</v>
      </c>
    </row>
    <row r="1005" spans="1:28" ht="45" x14ac:dyDescent="0.25">
      <c r="A1005" s="72" t="s">
        <v>16715</v>
      </c>
      <c r="B1005" s="73" t="s">
        <v>22111</v>
      </c>
      <c r="C1005" s="74" t="s">
        <v>15719</v>
      </c>
      <c r="D1005" s="75">
        <v>0</v>
      </c>
      <c r="E1005" s="70">
        <v>46.069999999999993</v>
      </c>
      <c r="F1005" s="76">
        <f t="shared" si="569"/>
        <v>0</v>
      </c>
      <c r="G1005" s="77"/>
      <c r="H1005" s="70">
        <f t="shared" si="570"/>
        <v>35.770000000000003</v>
      </c>
      <c r="I1005" s="70">
        <f t="shared" si="570"/>
        <v>10.3</v>
      </c>
      <c r="J1005" s="70">
        <f t="shared" si="571"/>
        <v>46.070000000000007</v>
      </c>
      <c r="K1005" s="70">
        <v>0</v>
      </c>
      <c r="L1005" s="76">
        <f t="shared" si="572"/>
        <v>46.070000000000007</v>
      </c>
      <c r="N1005" s="70">
        <v>35.769999999999996</v>
      </c>
      <c r="O1005" s="70">
        <v>10.3</v>
      </c>
      <c r="P1005" s="70">
        <f t="shared" si="573"/>
        <v>46.069999999999993</v>
      </c>
      <c r="Q1005" s="64"/>
      <c r="R1005" s="70">
        <f t="shared" si="574"/>
        <v>35.770000000000003</v>
      </c>
      <c r="S1005" s="70">
        <f t="shared" si="574"/>
        <v>10.3</v>
      </c>
      <c r="T1005" s="70">
        <f t="shared" si="575"/>
        <v>46.070000000000007</v>
      </c>
      <c r="U1005" s="70">
        <f t="shared" si="576"/>
        <v>0</v>
      </c>
      <c r="V1005" s="78">
        <f t="shared" si="577"/>
        <v>46.070000000000007</v>
      </c>
      <c r="X1005" s="70">
        <v>35.770000000000003</v>
      </c>
      <c r="Y1005" s="70">
        <v>10.3</v>
      </c>
      <c r="Z1005" s="70">
        <v>46.07</v>
      </c>
      <c r="AA1005" s="79"/>
      <c r="AB1005" s="80">
        <f t="shared" si="555"/>
        <v>0</v>
      </c>
    </row>
    <row r="1006" spans="1:28" ht="45" x14ac:dyDescent="0.25">
      <c r="A1006" s="72" t="s">
        <v>16716</v>
      </c>
      <c r="B1006" s="73" t="s">
        <v>22112</v>
      </c>
      <c r="C1006" s="74" t="s">
        <v>15747</v>
      </c>
      <c r="D1006" s="75">
        <v>0</v>
      </c>
      <c r="E1006" s="70">
        <v>6.660000000000001</v>
      </c>
      <c r="F1006" s="76">
        <f t="shared" si="569"/>
        <v>0</v>
      </c>
      <c r="G1006" s="77"/>
      <c r="H1006" s="70">
        <f t="shared" si="570"/>
        <v>5.85</v>
      </c>
      <c r="I1006" s="70">
        <f t="shared" si="570"/>
        <v>0.81</v>
      </c>
      <c r="J1006" s="70">
        <f t="shared" si="571"/>
        <v>6.66</v>
      </c>
      <c r="K1006" s="70">
        <v>0</v>
      </c>
      <c r="L1006" s="76">
        <f t="shared" si="572"/>
        <v>6.66</v>
      </c>
      <c r="N1006" s="70">
        <v>5.8500000000000005</v>
      </c>
      <c r="O1006" s="70">
        <v>0.81</v>
      </c>
      <c r="P1006" s="70">
        <f t="shared" si="573"/>
        <v>6.66</v>
      </c>
      <c r="Q1006" s="64"/>
      <c r="R1006" s="70">
        <f t="shared" si="574"/>
        <v>5.85</v>
      </c>
      <c r="S1006" s="70">
        <f t="shared" si="574"/>
        <v>0.82</v>
      </c>
      <c r="T1006" s="70">
        <f t="shared" si="575"/>
        <v>6.67</v>
      </c>
      <c r="U1006" s="70">
        <f t="shared" si="576"/>
        <v>0</v>
      </c>
      <c r="V1006" s="78">
        <f t="shared" si="577"/>
        <v>6.67</v>
      </c>
      <c r="X1006" s="70">
        <v>5.85</v>
      </c>
      <c r="Y1006" s="70">
        <v>0.82</v>
      </c>
      <c r="Z1006" s="70">
        <v>6.67</v>
      </c>
      <c r="AA1006" s="79"/>
      <c r="AB1006" s="80">
        <f t="shared" si="555"/>
        <v>-9.9999999999997868E-3</v>
      </c>
    </row>
    <row r="1007" spans="1:28" ht="45" x14ac:dyDescent="0.25">
      <c r="A1007" s="72" t="s">
        <v>16717</v>
      </c>
      <c r="B1007" s="73" t="s">
        <v>22113</v>
      </c>
      <c r="C1007" s="74" t="s">
        <v>15719</v>
      </c>
      <c r="D1007" s="75">
        <v>0</v>
      </c>
      <c r="E1007" s="70">
        <v>32.93</v>
      </c>
      <c r="F1007" s="76">
        <f t="shared" si="569"/>
        <v>0</v>
      </c>
      <c r="G1007" s="77"/>
      <c r="H1007" s="70">
        <f t="shared" si="570"/>
        <v>22.63</v>
      </c>
      <c r="I1007" s="70">
        <f t="shared" si="570"/>
        <v>10.3</v>
      </c>
      <c r="J1007" s="70">
        <f t="shared" si="571"/>
        <v>32.93</v>
      </c>
      <c r="K1007" s="70">
        <v>0</v>
      </c>
      <c r="L1007" s="76">
        <f t="shared" si="572"/>
        <v>32.93</v>
      </c>
      <c r="N1007" s="70">
        <v>22.63</v>
      </c>
      <c r="O1007" s="70">
        <v>10.3</v>
      </c>
      <c r="P1007" s="70">
        <f t="shared" si="573"/>
        <v>32.93</v>
      </c>
      <c r="Q1007" s="64"/>
      <c r="R1007" s="70">
        <f t="shared" si="574"/>
        <v>22.63</v>
      </c>
      <c r="S1007" s="70">
        <f t="shared" si="574"/>
        <v>10.3</v>
      </c>
      <c r="T1007" s="70">
        <f t="shared" si="575"/>
        <v>32.93</v>
      </c>
      <c r="U1007" s="70">
        <f t="shared" si="576"/>
        <v>0</v>
      </c>
      <c r="V1007" s="78">
        <f t="shared" si="577"/>
        <v>32.93</v>
      </c>
      <c r="X1007" s="70">
        <v>22.63</v>
      </c>
      <c r="Y1007" s="70">
        <v>10.3</v>
      </c>
      <c r="Z1007" s="70">
        <v>32.93</v>
      </c>
      <c r="AA1007" s="79"/>
      <c r="AB1007" s="80">
        <f t="shared" si="555"/>
        <v>0</v>
      </c>
    </row>
    <row r="1008" spans="1:28" ht="33.75" x14ac:dyDescent="0.25">
      <c r="A1008" s="72" t="s">
        <v>16718</v>
      </c>
      <c r="B1008" s="73" t="s">
        <v>22114</v>
      </c>
      <c r="C1008" s="74" t="s">
        <v>15747</v>
      </c>
      <c r="D1008" s="75">
        <v>0</v>
      </c>
      <c r="E1008" s="70">
        <v>4.41</v>
      </c>
      <c r="F1008" s="76">
        <f t="shared" si="569"/>
        <v>0</v>
      </c>
      <c r="G1008" s="77"/>
      <c r="H1008" s="70">
        <f t="shared" si="570"/>
        <v>3.6</v>
      </c>
      <c r="I1008" s="70">
        <f t="shared" si="570"/>
        <v>0.81</v>
      </c>
      <c r="J1008" s="70">
        <f t="shared" si="571"/>
        <v>4.41</v>
      </c>
      <c r="K1008" s="70">
        <v>0</v>
      </c>
      <c r="L1008" s="76">
        <f t="shared" si="572"/>
        <v>4.41</v>
      </c>
      <c r="N1008" s="70">
        <v>3.5999999999999996</v>
      </c>
      <c r="O1008" s="70">
        <v>0.81</v>
      </c>
      <c r="P1008" s="70">
        <f t="shared" si="573"/>
        <v>4.41</v>
      </c>
      <c r="Q1008" s="64"/>
      <c r="R1008" s="70">
        <f t="shared" si="574"/>
        <v>3.6</v>
      </c>
      <c r="S1008" s="70">
        <f t="shared" si="574"/>
        <v>0.82</v>
      </c>
      <c r="T1008" s="70">
        <f t="shared" si="575"/>
        <v>4.42</v>
      </c>
      <c r="U1008" s="70">
        <f t="shared" si="576"/>
        <v>0</v>
      </c>
      <c r="V1008" s="78">
        <f t="shared" si="577"/>
        <v>4.42</v>
      </c>
      <c r="X1008" s="70">
        <v>3.6</v>
      </c>
      <c r="Y1008" s="70">
        <v>0.82</v>
      </c>
      <c r="Z1008" s="70">
        <v>4.42</v>
      </c>
      <c r="AA1008" s="79"/>
      <c r="AB1008" s="80">
        <f t="shared" si="555"/>
        <v>-9.9999999999997868E-3</v>
      </c>
    </row>
    <row r="1009" spans="1:28" ht="33.75" x14ac:dyDescent="0.25">
      <c r="A1009" s="72" t="s">
        <v>16719</v>
      </c>
      <c r="B1009" s="73" t="s">
        <v>22115</v>
      </c>
      <c r="C1009" s="74" t="s">
        <v>15719</v>
      </c>
      <c r="D1009" s="75">
        <v>0</v>
      </c>
      <c r="E1009" s="70">
        <v>63.03</v>
      </c>
      <c r="F1009" s="76">
        <f t="shared" si="569"/>
        <v>0</v>
      </c>
      <c r="G1009" s="77"/>
      <c r="H1009" s="70">
        <f t="shared" si="570"/>
        <v>52.73</v>
      </c>
      <c r="I1009" s="70">
        <f t="shared" si="570"/>
        <v>10.3</v>
      </c>
      <c r="J1009" s="70">
        <f t="shared" si="571"/>
        <v>63.03</v>
      </c>
      <c r="K1009" s="70">
        <v>0</v>
      </c>
      <c r="L1009" s="76">
        <f t="shared" si="572"/>
        <v>63.03</v>
      </c>
      <c r="N1009" s="70">
        <v>52.730000000000004</v>
      </c>
      <c r="O1009" s="70">
        <v>10.3</v>
      </c>
      <c r="P1009" s="70">
        <f t="shared" si="573"/>
        <v>63.03</v>
      </c>
      <c r="Q1009" s="64"/>
      <c r="R1009" s="70">
        <f t="shared" si="574"/>
        <v>52.73</v>
      </c>
      <c r="S1009" s="70">
        <f t="shared" si="574"/>
        <v>10.3</v>
      </c>
      <c r="T1009" s="70">
        <f t="shared" si="575"/>
        <v>63.03</v>
      </c>
      <c r="U1009" s="70">
        <f t="shared" si="576"/>
        <v>0</v>
      </c>
      <c r="V1009" s="78">
        <f t="shared" si="577"/>
        <v>63.03</v>
      </c>
      <c r="X1009" s="70">
        <v>52.73</v>
      </c>
      <c r="Y1009" s="70">
        <v>10.3</v>
      </c>
      <c r="Z1009" s="70">
        <v>63.03</v>
      </c>
      <c r="AA1009" s="79"/>
      <c r="AB1009" s="80">
        <f t="shared" si="555"/>
        <v>0</v>
      </c>
    </row>
    <row r="1010" spans="1:28" ht="33.75" x14ac:dyDescent="0.25">
      <c r="A1010" s="72" t="s">
        <v>16720</v>
      </c>
      <c r="B1010" s="73" t="s">
        <v>22116</v>
      </c>
      <c r="C1010" s="74" t="s">
        <v>15747</v>
      </c>
      <c r="D1010" s="75">
        <v>0</v>
      </c>
      <c r="E1010" s="70">
        <v>14.26</v>
      </c>
      <c r="F1010" s="76">
        <f t="shared" si="569"/>
        <v>0</v>
      </c>
      <c r="G1010" s="77"/>
      <c r="H1010" s="70">
        <f t="shared" si="570"/>
        <v>8.75</v>
      </c>
      <c r="I1010" s="70">
        <f t="shared" si="570"/>
        <v>5.51</v>
      </c>
      <c r="J1010" s="70">
        <f t="shared" si="571"/>
        <v>14.26</v>
      </c>
      <c r="K1010" s="70">
        <v>0</v>
      </c>
      <c r="L1010" s="76">
        <f t="shared" si="572"/>
        <v>14.26</v>
      </c>
      <c r="N1010" s="70">
        <v>8.75</v>
      </c>
      <c r="O1010" s="70">
        <v>5.51</v>
      </c>
      <c r="P1010" s="70">
        <f t="shared" si="573"/>
        <v>14.26</v>
      </c>
      <c r="Q1010" s="64"/>
      <c r="R1010" s="70">
        <f t="shared" si="574"/>
        <v>8.75</v>
      </c>
      <c r="S1010" s="70">
        <f t="shared" si="574"/>
        <v>5.52</v>
      </c>
      <c r="T1010" s="70">
        <f t="shared" si="575"/>
        <v>14.27</v>
      </c>
      <c r="U1010" s="70">
        <f t="shared" si="576"/>
        <v>0</v>
      </c>
      <c r="V1010" s="78">
        <f t="shared" si="577"/>
        <v>14.27</v>
      </c>
      <c r="X1010" s="70">
        <v>8.75</v>
      </c>
      <c r="Y1010" s="70">
        <v>5.52</v>
      </c>
      <c r="Z1010" s="70">
        <v>14.27</v>
      </c>
      <c r="AA1010" s="79"/>
      <c r="AB1010" s="80">
        <f t="shared" si="555"/>
        <v>-9.9999999999997868E-3</v>
      </c>
    </row>
    <row r="1011" spans="1:28" ht="45" x14ac:dyDescent="0.25">
      <c r="A1011" s="72" t="s">
        <v>16721</v>
      </c>
      <c r="B1011" s="73" t="s">
        <v>22117</v>
      </c>
      <c r="C1011" s="74" t="s">
        <v>15719</v>
      </c>
      <c r="D1011" s="75">
        <v>0</v>
      </c>
      <c r="E1011" s="70">
        <v>57.879999999999995</v>
      </c>
      <c r="F1011" s="76">
        <f t="shared" si="569"/>
        <v>0</v>
      </c>
      <c r="G1011" s="77"/>
      <c r="H1011" s="70">
        <f t="shared" si="570"/>
        <v>47.58</v>
      </c>
      <c r="I1011" s="70">
        <f t="shared" si="570"/>
        <v>10.3</v>
      </c>
      <c r="J1011" s="70">
        <f t="shared" si="571"/>
        <v>57.879999999999995</v>
      </c>
      <c r="K1011" s="70">
        <v>0</v>
      </c>
      <c r="L1011" s="76">
        <f t="shared" si="572"/>
        <v>57.879999999999995</v>
      </c>
      <c r="N1011" s="70">
        <v>47.58</v>
      </c>
      <c r="O1011" s="70">
        <v>10.3</v>
      </c>
      <c r="P1011" s="70">
        <f t="shared" si="573"/>
        <v>57.879999999999995</v>
      </c>
      <c r="Q1011" s="64"/>
      <c r="R1011" s="70">
        <f t="shared" si="574"/>
        <v>47.58</v>
      </c>
      <c r="S1011" s="70">
        <f t="shared" si="574"/>
        <v>10.3</v>
      </c>
      <c r="T1011" s="70">
        <f t="shared" si="575"/>
        <v>57.879999999999995</v>
      </c>
      <c r="U1011" s="70">
        <f t="shared" si="576"/>
        <v>0</v>
      </c>
      <c r="V1011" s="78">
        <f t="shared" si="577"/>
        <v>57.879999999999995</v>
      </c>
      <c r="X1011" s="70">
        <v>47.58</v>
      </c>
      <c r="Y1011" s="70">
        <v>10.3</v>
      </c>
      <c r="Z1011" s="70">
        <v>57.88</v>
      </c>
      <c r="AA1011" s="79"/>
      <c r="AB1011" s="80">
        <f t="shared" si="555"/>
        <v>0</v>
      </c>
    </row>
    <row r="1012" spans="1:28" ht="22.5" x14ac:dyDescent="0.25">
      <c r="A1012" s="72" t="s">
        <v>16722</v>
      </c>
      <c r="B1012" s="73" t="s">
        <v>22118</v>
      </c>
      <c r="C1012" s="74" t="s">
        <v>15747</v>
      </c>
      <c r="D1012" s="75">
        <v>0</v>
      </c>
      <c r="E1012" s="70">
        <v>13.379999999999999</v>
      </c>
      <c r="F1012" s="76">
        <f t="shared" si="569"/>
        <v>0</v>
      </c>
      <c r="G1012" s="77"/>
      <c r="H1012" s="70">
        <f t="shared" si="570"/>
        <v>7.87</v>
      </c>
      <c r="I1012" s="70">
        <f t="shared" si="570"/>
        <v>5.51</v>
      </c>
      <c r="J1012" s="70">
        <f t="shared" si="571"/>
        <v>13.379999999999999</v>
      </c>
      <c r="K1012" s="70">
        <v>0</v>
      </c>
      <c r="L1012" s="76">
        <f t="shared" si="572"/>
        <v>13.379999999999999</v>
      </c>
      <c r="N1012" s="70">
        <v>7.87</v>
      </c>
      <c r="O1012" s="70">
        <v>5.51</v>
      </c>
      <c r="P1012" s="70">
        <f t="shared" si="573"/>
        <v>13.379999999999999</v>
      </c>
      <c r="Q1012" s="64"/>
      <c r="R1012" s="70">
        <f t="shared" si="574"/>
        <v>7.87</v>
      </c>
      <c r="S1012" s="70">
        <f t="shared" si="574"/>
        <v>5.52</v>
      </c>
      <c r="T1012" s="70">
        <f t="shared" si="575"/>
        <v>13.39</v>
      </c>
      <c r="U1012" s="70">
        <f t="shared" si="576"/>
        <v>0</v>
      </c>
      <c r="V1012" s="78">
        <f t="shared" si="577"/>
        <v>13.39</v>
      </c>
      <c r="X1012" s="70">
        <v>7.87</v>
      </c>
      <c r="Y1012" s="70">
        <v>5.52</v>
      </c>
      <c r="Z1012" s="70">
        <v>13.39</v>
      </c>
      <c r="AA1012" s="79"/>
      <c r="AB1012" s="80">
        <f t="shared" si="555"/>
        <v>-1.0000000000001563E-2</v>
      </c>
    </row>
    <row r="1013" spans="1:28" ht="22.5" x14ac:dyDescent="0.25">
      <c r="A1013" s="72" t="s">
        <v>16723</v>
      </c>
      <c r="B1013" s="73" t="s">
        <v>22119</v>
      </c>
      <c r="C1013" s="74" t="s">
        <v>15719</v>
      </c>
      <c r="D1013" s="75">
        <v>0</v>
      </c>
      <c r="E1013" s="70">
        <v>50.68</v>
      </c>
      <c r="F1013" s="76">
        <f t="shared" si="569"/>
        <v>0</v>
      </c>
      <c r="G1013" s="77"/>
      <c r="H1013" s="70">
        <f t="shared" si="570"/>
        <v>7.33</v>
      </c>
      <c r="I1013" s="70">
        <f t="shared" si="570"/>
        <v>43.35</v>
      </c>
      <c r="J1013" s="70">
        <f t="shared" si="571"/>
        <v>50.68</v>
      </c>
      <c r="K1013" s="70">
        <v>0</v>
      </c>
      <c r="L1013" s="76">
        <f t="shared" si="572"/>
        <v>50.68</v>
      </c>
      <c r="N1013" s="70">
        <v>7.33</v>
      </c>
      <c r="O1013" s="70">
        <v>43.35</v>
      </c>
      <c r="P1013" s="70">
        <f t="shared" si="573"/>
        <v>50.68</v>
      </c>
      <c r="Q1013" s="64"/>
      <c r="R1013" s="70">
        <f t="shared" si="574"/>
        <v>7.33</v>
      </c>
      <c r="S1013" s="70">
        <f t="shared" si="574"/>
        <v>43.34</v>
      </c>
      <c r="T1013" s="70">
        <f t="shared" si="575"/>
        <v>50.67</v>
      </c>
      <c r="U1013" s="70">
        <f t="shared" si="576"/>
        <v>0</v>
      </c>
      <c r="V1013" s="78">
        <f t="shared" si="577"/>
        <v>50.67</v>
      </c>
      <c r="X1013" s="70">
        <v>7.33</v>
      </c>
      <c r="Y1013" s="70">
        <v>43.34</v>
      </c>
      <c r="Z1013" s="70">
        <v>50.67</v>
      </c>
      <c r="AA1013" s="79"/>
      <c r="AB1013" s="80">
        <f t="shared" si="555"/>
        <v>9.9999999999980105E-3</v>
      </c>
    </row>
    <row r="1014" spans="1:28" ht="22.5" x14ac:dyDescent="0.25">
      <c r="A1014" s="72" t="s">
        <v>16724</v>
      </c>
      <c r="B1014" s="73" t="s">
        <v>22120</v>
      </c>
      <c r="C1014" s="74" t="s">
        <v>15719</v>
      </c>
      <c r="D1014" s="75">
        <v>0</v>
      </c>
      <c r="E1014" s="70">
        <v>7.57</v>
      </c>
      <c r="F1014" s="76">
        <f t="shared" si="569"/>
        <v>0</v>
      </c>
      <c r="G1014" s="77"/>
      <c r="H1014" s="70">
        <f t="shared" si="570"/>
        <v>0.69</v>
      </c>
      <c r="I1014" s="70">
        <f t="shared" si="570"/>
        <v>6.88</v>
      </c>
      <c r="J1014" s="70">
        <f t="shared" si="571"/>
        <v>7.57</v>
      </c>
      <c r="K1014" s="70">
        <v>0</v>
      </c>
      <c r="L1014" s="76">
        <f t="shared" si="572"/>
        <v>7.57</v>
      </c>
      <c r="N1014" s="70">
        <v>0.69</v>
      </c>
      <c r="O1014" s="70">
        <v>6.88</v>
      </c>
      <c r="P1014" s="70">
        <f t="shared" si="573"/>
        <v>7.57</v>
      </c>
      <c r="Q1014" s="64"/>
      <c r="R1014" s="70">
        <f t="shared" si="574"/>
        <v>0.69</v>
      </c>
      <c r="S1014" s="70">
        <f t="shared" si="574"/>
        <v>6.88</v>
      </c>
      <c r="T1014" s="70">
        <f t="shared" si="575"/>
        <v>7.57</v>
      </c>
      <c r="U1014" s="70">
        <f t="shared" si="576"/>
        <v>0</v>
      </c>
      <c r="V1014" s="78">
        <f t="shared" si="577"/>
        <v>7.57</v>
      </c>
      <c r="X1014" s="70">
        <v>0.69</v>
      </c>
      <c r="Y1014" s="70">
        <v>6.88</v>
      </c>
      <c r="Z1014" s="70">
        <v>7.57</v>
      </c>
      <c r="AA1014" s="79"/>
      <c r="AB1014" s="80">
        <f t="shared" si="555"/>
        <v>0</v>
      </c>
    </row>
    <row r="1015" spans="1:28" ht="22.5" x14ac:dyDescent="0.25">
      <c r="A1015" s="72" t="s">
        <v>16725</v>
      </c>
      <c r="B1015" s="73" t="s">
        <v>22121</v>
      </c>
      <c r="C1015" s="74" t="s">
        <v>15719</v>
      </c>
      <c r="D1015" s="75">
        <v>0</v>
      </c>
      <c r="E1015" s="70">
        <v>8.35</v>
      </c>
      <c r="F1015" s="76">
        <f t="shared" si="569"/>
        <v>0</v>
      </c>
      <c r="G1015" s="77"/>
      <c r="H1015" s="70">
        <f t="shared" si="570"/>
        <v>1.47</v>
      </c>
      <c r="I1015" s="70">
        <f t="shared" si="570"/>
        <v>6.88</v>
      </c>
      <c r="J1015" s="70">
        <f t="shared" si="571"/>
        <v>8.35</v>
      </c>
      <c r="K1015" s="70">
        <v>0</v>
      </c>
      <c r="L1015" s="76">
        <f t="shared" si="572"/>
        <v>8.35</v>
      </c>
      <c r="N1015" s="70">
        <v>1.47</v>
      </c>
      <c r="O1015" s="70">
        <v>6.88</v>
      </c>
      <c r="P1015" s="70">
        <f t="shared" si="573"/>
        <v>8.35</v>
      </c>
      <c r="Q1015" s="64"/>
      <c r="R1015" s="70">
        <f t="shared" si="574"/>
        <v>1.47</v>
      </c>
      <c r="S1015" s="70">
        <f t="shared" si="574"/>
        <v>6.88</v>
      </c>
      <c r="T1015" s="70">
        <f t="shared" si="575"/>
        <v>8.35</v>
      </c>
      <c r="U1015" s="70">
        <f t="shared" si="576"/>
        <v>0</v>
      </c>
      <c r="V1015" s="78">
        <f t="shared" si="577"/>
        <v>8.35</v>
      </c>
      <c r="X1015" s="70">
        <v>1.47</v>
      </c>
      <c r="Y1015" s="70">
        <v>6.88</v>
      </c>
      <c r="Z1015" s="70">
        <v>8.35</v>
      </c>
      <c r="AA1015" s="79"/>
      <c r="AB1015" s="80">
        <f t="shared" si="555"/>
        <v>0</v>
      </c>
    </row>
    <row r="1016" spans="1:28" ht="22.5" x14ac:dyDescent="0.25">
      <c r="A1016" s="72" t="s">
        <v>16726</v>
      </c>
      <c r="B1016" s="73" t="s">
        <v>22122</v>
      </c>
      <c r="C1016" s="74" t="s">
        <v>15719</v>
      </c>
      <c r="D1016" s="75">
        <v>0</v>
      </c>
      <c r="E1016" s="70">
        <v>8.27</v>
      </c>
      <c r="F1016" s="76">
        <f t="shared" si="569"/>
        <v>0</v>
      </c>
      <c r="G1016" s="77"/>
      <c r="H1016" s="70">
        <f t="shared" si="570"/>
        <v>1.39</v>
      </c>
      <c r="I1016" s="70">
        <f t="shared" si="570"/>
        <v>6.88</v>
      </c>
      <c r="J1016" s="70">
        <f t="shared" si="571"/>
        <v>8.27</v>
      </c>
      <c r="K1016" s="70">
        <v>0</v>
      </c>
      <c r="L1016" s="76">
        <f t="shared" si="572"/>
        <v>8.27</v>
      </c>
      <c r="N1016" s="70">
        <v>1.39</v>
      </c>
      <c r="O1016" s="70">
        <v>6.88</v>
      </c>
      <c r="P1016" s="70">
        <f t="shared" si="573"/>
        <v>8.27</v>
      </c>
      <c r="Q1016" s="64"/>
      <c r="R1016" s="70">
        <f t="shared" si="574"/>
        <v>1.39</v>
      </c>
      <c r="S1016" s="70">
        <f t="shared" si="574"/>
        <v>6.88</v>
      </c>
      <c r="T1016" s="70">
        <f t="shared" si="575"/>
        <v>8.27</v>
      </c>
      <c r="U1016" s="70">
        <f t="shared" si="576"/>
        <v>0</v>
      </c>
      <c r="V1016" s="78">
        <f t="shared" si="577"/>
        <v>8.27</v>
      </c>
      <c r="X1016" s="70">
        <v>1.39</v>
      </c>
      <c r="Y1016" s="70">
        <v>6.88</v>
      </c>
      <c r="Z1016" s="70">
        <v>8.27</v>
      </c>
      <c r="AA1016" s="79"/>
      <c r="AB1016" s="80">
        <f t="shared" si="555"/>
        <v>0</v>
      </c>
    </row>
    <row r="1017" spans="1:28" ht="22.5" x14ac:dyDescent="0.25">
      <c r="A1017" s="72" t="s">
        <v>16727</v>
      </c>
      <c r="B1017" s="73" t="s">
        <v>22123</v>
      </c>
      <c r="C1017" s="74" t="s">
        <v>15719</v>
      </c>
      <c r="D1017" s="75">
        <v>0</v>
      </c>
      <c r="E1017" s="70">
        <v>10.56</v>
      </c>
      <c r="F1017" s="76">
        <f t="shared" si="569"/>
        <v>0</v>
      </c>
      <c r="G1017" s="77"/>
      <c r="H1017" s="70">
        <f t="shared" si="570"/>
        <v>3.68</v>
      </c>
      <c r="I1017" s="70">
        <f t="shared" si="570"/>
        <v>6.88</v>
      </c>
      <c r="J1017" s="70">
        <f t="shared" si="571"/>
        <v>10.56</v>
      </c>
      <c r="K1017" s="70">
        <v>0</v>
      </c>
      <c r="L1017" s="76">
        <f t="shared" si="572"/>
        <v>10.56</v>
      </c>
      <c r="N1017" s="70">
        <v>3.68</v>
      </c>
      <c r="O1017" s="70">
        <v>6.88</v>
      </c>
      <c r="P1017" s="70">
        <f t="shared" si="573"/>
        <v>10.56</v>
      </c>
      <c r="Q1017" s="64"/>
      <c r="R1017" s="70">
        <f t="shared" si="574"/>
        <v>3.68</v>
      </c>
      <c r="S1017" s="70">
        <f t="shared" si="574"/>
        <v>6.88</v>
      </c>
      <c r="T1017" s="70">
        <f t="shared" si="575"/>
        <v>10.56</v>
      </c>
      <c r="U1017" s="70">
        <f t="shared" si="576"/>
        <v>0</v>
      </c>
      <c r="V1017" s="78">
        <f t="shared" si="577"/>
        <v>10.56</v>
      </c>
      <c r="X1017" s="70">
        <v>3.68</v>
      </c>
      <c r="Y1017" s="70">
        <v>6.88</v>
      </c>
      <c r="Z1017" s="70">
        <v>10.56</v>
      </c>
      <c r="AA1017" s="79"/>
      <c r="AB1017" s="80">
        <f t="shared" si="555"/>
        <v>0</v>
      </c>
    </row>
    <row r="1018" spans="1:28" ht="33.75" x14ac:dyDescent="0.25">
      <c r="A1018" s="72" t="s">
        <v>16728</v>
      </c>
      <c r="B1018" s="73" t="s">
        <v>22124</v>
      </c>
      <c r="C1018" s="74" t="s">
        <v>15747</v>
      </c>
      <c r="D1018" s="75">
        <v>0</v>
      </c>
      <c r="E1018" s="70">
        <v>0.84000000000000008</v>
      </c>
      <c r="F1018" s="76">
        <f t="shared" si="569"/>
        <v>0</v>
      </c>
      <c r="G1018" s="77"/>
      <c r="H1018" s="70">
        <f t="shared" si="570"/>
        <v>7.0000000000000007E-2</v>
      </c>
      <c r="I1018" s="70">
        <f t="shared" si="570"/>
        <v>0.77</v>
      </c>
      <c r="J1018" s="70">
        <f t="shared" si="571"/>
        <v>0.84000000000000008</v>
      </c>
      <c r="K1018" s="70">
        <v>0</v>
      </c>
      <c r="L1018" s="76">
        <f t="shared" si="572"/>
        <v>0.84000000000000008</v>
      </c>
      <c r="N1018" s="70">
        <v>7.0000000000000007E-2</v>
      </c>
      <c r="O1018" s="70">
        <v>0.77</v>
      </c>
      <c r="P1018" s="70">
        <f t="shared" si="573"/>
        <v>0.84000000000000008</v>
      </c>
      <c r="Q1018" s="64"/>
      <c r="R1018" s="70">
        <f t="shared" si="574"/>
        <v>7.0000000000000007E-2</v>
      </c>
      <c r="S1018" s="70">
        <f t="shared" si="574"/>
        <v>0.78</v>
      </c>
      <c r="T1018" s="70">
        <f t="shared" si="575"/>
        <v>0.85000000000000009</v>
      </c>
      <c r="U1018" s="70">
        <f t="shared" si="576"/>
        <v>0</v>
      </c>
      <c r="V1018" s="78">
        <f t="shared" si="577"/>
        <v>0.85000000000000009</v>
      </c>
      <c r="X1018" s="70">
        <v>7.0000000000000007E-2</v>
      </c>
      <c r="Y1018" s="70">
        <v>0.78</v>
      </c>
      <c r="Z1018" s="70">
        <v>0.85</v>
      </c>
      <c r="AA1018" s="79"/>
      <c r="AB1018" s="80">
        <f t="shared" si="555"/>
        <v>-9.9999999999998979E-3</v>
      </c>
    </row>
    <row r="1019" spans="1:28" ht="22.5" x14ac:dyDescent="0.25">
      <c r="A1019" s="72" t="s">
        <v>16729</v>
      </c>
      <c r="B1019" s="73" t="s">
        <v>22125</v>
      </c>
      <c r="C1019" s="74" t="s">
        <v>15747</v>
      </c>
      <c r="D1019" s="75">
        <v>0</v>
      </c>
      <c r="E1019" s="70">
        <v>0.92</v>
      </c>
      <c r="F1019" s="76">
        <f t="shared" si="569"/>
        <v>0</v>
      </c>
      <c r="G1019" s="77"/>
      <c r="H1019" s="70">
        <f t="shared" si="570"/>
        <v>0.15</v>
      </c>
      <c r="I1019" s="70">
        <f t="shared" si="570"/>
        <v>0.77</v>
      </c>
      <c r="J1019" s="70">
        <f t="shared" si="571"/>
        <v>0.92</v>
      </c>
      <c r="K1019" s="70">
        <v>0</v>
      </c>
      <c r="L1019" s="76">
        <f t="shared" si="572"/>
        <v>0.92</v>
      </c>
      <c r="N1019" s="70">
        <v>0.15</v>
      </c>
      <c r="O1019" s="70">
        <v>0.77</v>
      </c>
      <c r="P1019" s="70">
        <f t="shared" si="573"/>
        <v>0.92</v>
      </c>
      <c r="Q1019" s="64"/>
      <c r="R1019" s="70">
        <f t="shared" si="574"/>
        <v>0.15</v>
      </c>
      <c r="S1019" s="70">
        <f t="shared" si="574"/>
        <v>0.78</v>
      </c>
      <c r="T1019" s="70">
        <f t="shared" si="575"/>
        <v>0.93</v>
      </c>
      <c r="U1019" s="70">
        <f t="shared" si="576"/>
        <v>0</v>
      </c>
      <c r="V1019" s="78">
        <f t="shared" si="577"/>
        <v>0.93</v>
      </c>
      <c r="X1019" s="70">
        <v>0.15</v>
      </c>
      <c r="Y1019" s="70">
        <v>0.78</v>
      </c>
      <c r="Z1019" s="70">
        <v>0.93</v>
      </c>
      <c r="AA1019" s="79"/>
      <c r="AB1019" s="80">
        <f t="shared" si="555"/>
        <v>-1.0000000000000009E-2</v>
      </c>
    </row>
    <row r="1020" spans="1:28" ht="33.75" x14ac:dyDescent="0.25">
      <c r="A1020" s="72" t="s">
        <v>16730</v>
      </c>
      <c r="B1020" s="73" t="s">
        <v>22126</v>
      </c>
      <c r="C1020" s="74" t="s">
        <v>15747</v>
      </c>
      <c r="D1020" s="75">
        <v>0</v>
      </c>
      <c r="E1020" s="70">
        <v>0.91</v>
      </c>
      <c r="F1020" s="76">
        <f t="shared" si="569"/>
        <v>0</v>
      </c>
      <c r="G1020" s="77"/>
      <c r="H1020" s="70">
        <f t="shared" si="570"/>
        <v>0.14000000000000001</v>
      </c>
      <c r="I1020" s="70">
        <f t="shared" si="570"/>
        <v>0.77</v>
      </c>
      <c r="J1020" s="70">
        <f t="shared" si="571"/>
        <v>0.91</v>
      </c>
      <c r="K1020" s="70">
        <v>0</v>
      </c>
      <c r="L1020" s="76">
        <f t="shared" si="572"/>
        <v>0.91</v>
      </c>
      <c r="N1020" s="70">
        <v>0.14000000000000001</v>
      </c>
      <c r="O1020" s="70">
        <v>0.77</v>
      </c>
      <c r="P1020" s="70">
        <f t="shared" si="573"/>
        <v>0.91</v>
      </c>
      <c r="Q1020" s="64"/>
      <c r="R1020" s="70">
        <f t="shared" si="574"/>
        <v>0.14000000000000001</v>
      </c>
      <c r="S1020" s="70">
        <f t="shared" si="574"/>
        <v>0.78</v>
      </c>
      <c r="T1020" s="70">
        <f t="shared" si="575"/>
        <v>0.92</v>
      </c>
      <c r="U1020" s="70">
        <f t="shared" si="576"/>
        <v>0</v>
      </c>
      <c r="V1020" s="78">
        <f t="shared" si="577"/>
        <v>0.92</v>
      </c>
      <c r="X1020" s="70">
        <v>0.14000000000000001</v>
      </c>
      <c r="Y1020" s="70">
        <v>0.78</v>
      </c>
      <c r="Z1020" s="70">
        <v>0.92</v>
      </c>
      <c r="AA1020" s="79"/>
      <c r="AB1020" s="80">
        <f t="shared" si="555"/>
        <v>-1.0000000000000009E-2</v>
      </c>
    </row>
    <row r="1021" spans="1:28" x14ac:dyDescent="0.25">
      <c r="A1021" s="72" t="s">
        <v>16731</v>
      </c>
      <c r="B1021" s="73" t="s">
        <v>22127</v>
      </c>
      <c r="C1021" s="74" t="s">
        <v>15747</v>
      </c>
      <c r="D1021" s="75">
        <v>0</v>
      </c>
      <c r="E1021" s="70">
        <v>1.1400000000000001</v>
      </c>
      <c r="F1021" s="76">
        <f t="shared" si="569"/>
        <v>0</v>
      </c>
      <c r="G1021" s="77"/>
      <c r="H1021" s="70">
        <f t="shared" si="570"/>
        <v>0.37</v>
      </c>
      <c r="I1021" s="70">
        <f t="shared" si="570"/>
        <v>0.77</v>
      </c>
      <c r="J1021" s="70">
        <f t="shared" si="571"/>
        <v>1.1400000000000001</v>
      </c>
      <c r="K1021" s="70">
        <v>0</v>
      </c>
      <c r="L1021" s="76">
        <f t="shared" si="572"/>
        <v>1.1400000000000001</v>
      </c>
      <c r="N1021" s="70">
        <v>0.37</v>
      </c>
      <c r="O1021" s="70">
        <v>0.77</v>
      </c>
      <c r="P1021" s="70">
        <f t="shared" si="573"/>
        <v>1.1400000000000001</v>
      </c>
      <c r="Q1021" s="64"/>
      <c r="R1021" s="70">
        <f t="shared" si="574"/>
        <v>0.37</v>
      </c>
      <c r="S1021" s="70">
        <f t="shared" si="574"/>
        <v>0.78</v>
      </c>
      <c r="T1021" s="70">
        <f t="shared" si="575"/>
        <v>1.1499999999999999</v>
      </c>
      <c r="U1021" s="70">
        <f t="shared" si="576"/>
        <v>0</v>
      </c>
      <c r="V1021" s="78">
        <f t="shared" si="577"/>
        <v>1.1499999999999999</v>
      </c>
      <c r="X1021" s="70">
        <v>0.37</v>
      </c>
      <c r="Y1021" s="70">
        <v>0.78</v>
      </c>
      <c r="Z1021" s="70">
        <v>1.1499999999999999</v>
      </c>
      <c r="AA1021" s="79"/>
      <c r="AB1021" s="80">
        <f t="shared" si="555"/>
        <v>-9.9999999999997868E-3</v>
      </c>
    </row>
    <row r="1022" spans="1:28" ht="45" x14ac:dyDescent="0.25">
      <c r="A1022" s="66" t="s">
        <v>16732</v>
      </c>
      <c r="B1022" s="67" t="s">
        <v>22128</v>
      </c>
      <c r="C1022" s="68"/>
      <c r="D1022" s="69"/>
      <c r="E1022" s="70"/>
      <c r="F1022" s="71"/>
      <c r="H1022" s="70"/>
      <c r="I1022" s="70"/>
      <c r="J1022" s="70"/>
      <c r="K1022" s="70"/>
      <c r="L1022" s="76"/>
      <c r="N1022" s="70"/>
      <c r="O1022" s="70"/>
      <c r="P1022" s="70"/>
      <c r="Q1022" s="64"/>
      <c r="R1022" s="70"/>
      <c r="S1022" s="70"/>
      <c r="T1022" s="70"/>
      <c r="U1022" s="70"/>
      <c r="V1022" s="78"/>
      <c r="X1022" s="70"/>
      <c r="Y1022" s="70"/>
      <c r="Z1022" s="70"/>
      <c r="AA1022" s="79"/>
      <c r="AB1022" s="80">
        <f t="shared" si="555"/>
        <v>0</v>
      </c>
    </row>
    <row r="1023" spans="1:28" ht="33.75" x14ac:dyDescent="0.25">
      <c r="A1023" s="72" t="s">
        <v>16733</v>
      </c>
      <c r="B1023" s="73" t="s">
        <v>22129</v>
      </c>
      <c r="C1023" s="74" t="s">
        <v>15719</v>
      </c>
      <c r="D1023" s="75">
        <v>0</v>
      </c>
      <c r="E1023" s="70">
        <v>95.64</v>
      </c>
      <c r="F1023" s="76">
        <f t="shared" ref="F1023:F1035" si="578">ROUND(D1023*E1023,2)</f>
        <v>0</v>
      </c>
      <c r="G1023" s="77"/>
      <c r="H1023" s="70">
        <f t="shared" ref="H1023:I1035" si="579">ROUND(N1023+(N1023*$H$2/100),2)</f>
        <v>85.34</v>
      </c>
      <c r="I1023" s="70">
        <f t="shared" si="579"/>
        <v>10.3</v>
      </c>
      <c r="J1023" s="70">
        <f t="shared" ref="J1023:J1035" si="580">H1023+I1023</f>
        <v>95.64</v>
      </c>
      <c r="K1023" s="70">
        <v>0</v>
      </c>
      <c r="L1023" s="76">
        <f t="shared" ref="L1023:L1035" si="581">SUM(J1023:K1023)</f>
        <v>95.64</v>
      </c>
      <c r="N1023" s="70">
        <v>85.34</v>
      </c>
      <c r="O1023" s="70">
        <v>10.3</v>
      </c>
      <c r="P1023" s="70">
        <f t="shared" ref="P1023:P1035" si="582">SUM(N1023:O1023)</f>
        <v>95.64</v>
      </c>
      <c r="Q1023" s="64"/>
      <c r="R1023" s="70">
        <f t="shared" ref="R1023:S1035" si="583">X1023</f>
        <v>85.34</v>
      </c>
      <c r="S1023" s="70">
        <f t="shared" si="583"/>
        <v>10.3</v>
      </c>
      <c r="T1023" s="70">
        <f t="shared" ref="T1023:T1035" si="584">R1023+S1023</f>
        <v>95.64</v>
      </c>
      <c r="U1023" s="70">
        <f t="shared" ref="U1023:U1035" si="585">ROUND(Z1023*$H$2,2)/100</f>
        <v>0</v>
      </c>
      <c r="V1023" s="78">
        <f t="shared" ref="V1023:V1035" si="586">SUM(T1023:U1023)</f>
        <v>95.64</v>
      </c>
      <c r="X1023" s="70">
        <v>85.34</v>
      </c>
      <c r="Y1023" s="70">
        <v>10.3</v>
      </c>
      <c r="Z1023" s="70">
        <v>95.64</v>
      </c>
      <c r="AA1023" s="79"/>
      <c r="AB1023" s="80">
        <f t="shared" si="555"/>
        <v>0</v>
      </c>
    </row>
    <row r="1024" spans="1:28" s="34" customFormat="1" ht="33.75" x14ac:dyDescent="0.25">
      <c r="A1024" s="72" t="s">
        <v>19811</v>
      </c>
      <c r="B1024" s="73" t="s">
        <v>22130</v>
      </c>
      <c r="C1024" s="74" t="s">
        <v>15719</v>
      </c>
      <c r="D1024" s="75">
        <v>0</v>
      </c>
      <c r="E1024" s="70">
        <v>160.45000000000002</v>
      </c>
      <c r="F1024" s="76">
        <f t="shared" si="578"/>
        <v>0</v>
      </c>
      <c r="G1024" s="29"/>
      <c r="H1024" s="70">
        <f t="shared" si="579"/>
        <v>150.15</v>
      </c>
      <c r="I1024" s="70">
        <f t="shared" si="579"/>
        <v>10.3</v>
      </c>
      <c r="J1024" s="70">
        <f t="shared" si="580"/>
        <v>160.45000000000002</v>
      </c>
      <c r="K1024" s="70">
        <v>0</v>
      </c>
      <c r="L1024" s="76">
        <f t="shared" si="581"/>
        <v>160.45000000000002</v>
      </c>
      <c r="N1024" s="70">
        <v>150.15</v>
      </c>
      <c r="O1024" s="70">
        <v>10.3</v>
      </c>
      <c r="P1024" s="70">
        <f t="shared" si="582"/>
        <v>160.45000000000002</v>
      </c>
      <c r="Q1024" s="64"/>
      <c r="R1024" s="70">
        <f t="shared" si="583"/>
        <v>150.15</v>
      </c>
      <c r="S1024" s="70">
        <f t="shared" si="583"/>
        <v>10.3</v>
      </c>
      <c r="T1024" s="70">
        <f t="shared" si="584"/>
        <v>160.45000000000002</v>
      </c>
      <c r="U1024" s="70">
        <f t="shared" si="585"/>
        <v>0</v>
      </c>
      <c r="V1024" s="78">
        <f t="shared" si="586"/>
        <v>160.45000000000002</v>
      </c>
      <c r="X1024" s="70">
        <v>150.15</v>
      </c>
      <c r="Y1024" s="70">
        <v>10.3</v>
      </c>
      <c r="Z1024" s="70">
        <v>160.44999999999999</v>
      </c>
      <c r="AA1024" s="79"/>
      <c r="AB1024" s="108">
        <f t="shared" si="555"/>
        <v>0</v>
      </c>
    </row>
    <row r="1025" spans="1:28" ht="33.75" x14ac:dyDescent="0.25">
      <c r="A1025" s="72" t="s">
        <v>16734</v>
      </c>
      <c r="B1025" s="73" t="s">
        <v>22131</v>
      </c>
      <c r="C1025" s="74" t="s">
        <v>15719</v>
      </c>
      <c r="D1025" s="75">
        <v>0</v>
      </c>
      <c r="E1025" s="70">
        <v>156.84</v>
      </c>
      <c r="F1025" s="76">
        <f t="shared" si="578"/>
        <v>0</v>
      </c>
      <c r="G1025" s="77"/>
      <c r="H1025" s="70">
        <f t="shared" si="579"/>
        <v>146.54</v>
      </c>
      <c r="I1025" s="70">
        <f t="shared" si="579"/>
        <v>10.3</v>
      </c>
      <c r="J1025" s="70">
        <f t="shared" si="580"/>
        <v>156.84</v>
      </c>
      <c r="K1025" s="70">
        <v>0</v>
      </c>
      <c r="L1025" s="76">
        <f t="shared" si="581"/>
        <v>156.84</v>
      </c>
      <c r="N1025" s="70">
        <v>146.54</v>
      </c>
      <c r="O1025" s="70">
        <v>10.3</v>
      </c>
      <c r="P1025" s="70">
        <f t="shared" si="582"/>
        <v>156.84</v>
      </c>
      <c r="Q1025" s="64"/>
      <c r="R1025" s="70">
        <f t="shared" si="583"/>
        <v>146.54</v>
      </c>
      <c r="S1025" s="70">
        <f t="shared" si="583"/>
        <v>10.3</v>
      </c>
      <c r="T1025" s="70">
        <f t="shared" si="584"/>
        <v>156.84</v>
      </c>
      <c r="U1025" s="70">
        <f t="shared" si="585"/>
        <v>0</v>
      </c>
      <c r="V1025" s="78">
        <f t="shared" si="586"/>
        <v>156.84</v>
      </c>
      <c r="X1025" s="70">
        <v>146.54</v>
      </c>
      <c r="Y1025" s="70">
        <v>10.3</v>
      </c>
      <c r="Z1025" s="70">
        <v>156.84</v>
      </c>
      <c r="AA1025" s="79"/>
      <c r="AB1025" s="80">
        <f t="shared" si="555"/>
        <v>0</v>
      </c>
    </row>
    <row r="1026" spans="1:28" ht="45" x14ac:dyDescent="0.25">
      <c r="A1026" s="72" t="s">
        <v>16735</v>
      </c>
      <c r="B1026" s="73" t="s">
        <v>22132</v>
      </c>
      <c r="C1026" s="74" t="s">
        <v>15747</v>
      </c>
      <c r="D1026" s="75">
        <v>0</v>
      </c>
      <c r="E1026" s="70">
        <v>31.840000000000003</v>
      </c>
      <c r="F1026" s="76">
        <f t="shared" si="578"/>
        <v>0</v>
      </c>
      <c r="G1026" s="77"/>
      <c r="H1026" s="70">
        <f t="shared" si="579"/>
        <v>30.81</v>
      </c>
      <c r="I1026" s="70">
        <f t="shared" si="579"/>
        <v>1.03</v>
      </c>
      <c r="J1026" s="70">
        <f t="shared" si="580"/>
        <v>31.84</v>
      </c>
      <c r="K1026" s="70">
        <v>0</v>
      </c>
      <c r="L1026" s="76">
        <f t="shared" si="581"/>
        <v>31.84</v>
      </c>
      <c r="N1026" s="70">
        <v>30.810000000000002</v>
      </c>
      <c r="O1026" s="70">
        <v>1.03</v>
      </c>
      <c r="P1026" s="70">
        <f t="shared" si="582"/>
        <v>31.840000000000003</v>
      </c>
      <c r="Q1026" s="64"/>
      <c r="R1026" s="70">
        <f t="shared" si="583"/>
        <v>30.81</v>
      </c>
      <c r="S1026" s="70">
        <f t="shared" si="583"/>
        <v>1.03</v>
      </c>
      <c r="T1026" s="70">
        <f t="shared" si="584"/>
        <v>31.84</v>
      </c>
      <c r="U1026" s="70">
        <f t="shared" si="585"/>
        <v>0</v>
      </c>
      <c r="V1026" s="78">
        <f t="shared" si="586"/>
        <v>31.84</v>
      </c>
      <c r="X1026" s="70">
        <v>30.81</v>
      </c>
      <c r="Y1026" s="70">
        <v>1.03</v>
      </c>
      <c r="Z1026" s="70">
        <v>31.84</v>
      </c>
      <c r="AA1026" s="79"/>
      <c r="AB1026" s="80">
        <f t="shared" si="555"/>
        <v>0</v>
      </c>
    </row>
    <row r="1027" spans="1:28" ht="45" x14ac:dyDescent="0.25">
      <c r="A1027" s="72" t="s">
        <v>16736</v>
      </c>
      <c r="B1027" s="73" t="s">
        <v>22133</v>
      </c>
      <c r="C1027" s="74" t="s">
        <v>15719</v>
      </c>
      <c r="D1027" s="75">
        <v>0</v>
      </c>
      <c r="E1027" s="70">
        <v>199.92000000000002</v>
      </c>
      <c r="F1027" s="76">
        <f t="shared" si="578"/>
        <v>0</v>
      </c>
      <c r="G1027" s="29"/>
      <c r="H1027" s="70">
        <f t="shared" si="579"/>
        <v>189.62</v>
      </c>
      <c r="I1027" s="70">
        <f t="shared" si="579"/>
        <v>10.3</v>
      </c>
      <c r="J1027" s="70">
        <f t="shared" si="580"/>
        <v>199.92000000000002</v>
      </c>
      <c r="K1027" s="70">
        <v>0</v>
      </c>
      <c r="L1027" s="76">
        <f t="shared" si="581"/>
        <v>199.92000000000002</v>
      </c>
      <c r="N1027" s="70">
        <v>189.62</v>
      </c>
      <c r="O1027" s="70">
        <v>10.3</v>
      </c>
      <c r="P1027" s="70">
        <f t="shared" si="582"/>
        <v>199.92000000000002</v>
      </c>
      <c r="Q1027" s="64"/>
      <c r="R1027" s="70">
        <f t="shared" si="583"/>
        <v>189.62</v>
      </c>
      <c r="S1027" s="70">
        <f t="shared" si="583"/>
        <v>10.3</v>
      </c>
      <c r="T1027" s="70">
        <f t="shared" si="584"/>
        <v>199.92000000000002</v>
      </c>
      <c r="U1027" s="70">
        <f t="shared" si="585"/>
        <v>0</v>
      </c>
      <c r="V1027" s="78">
        <f t="shared" si="586"/>
        <v>199.92000000000002</v>
      </c>
      <c r="X1027" s="70">
        <v>189.62</v>
      </c>
      <c r="Y1027" s="70">
        <v>10.3</v>
      </c>
      <c r="Z1027" s="70">
        <v>199.92</v>
      </c>
      <c r="AA1027" s="79"/>
      <c r="AB1027" s="80">
        <f t="shared" si="555"/>
        <v>0</v>
      </c>
    </row>
    <row r="1028" spans="1:28" ht="33.75" x14ac:dyDescent="0.25">
      <c r="A1028" s="72" t="s">
        <v>16737</v>
      </c>
      <c r="B1028" s="73" t="s">
        <v>22134</v>
      </c>
      <c r="C1028" s="74" t="s">
        <v>15747</v>
      </c>
      <c r="D1028" s="75">
        <v>0</v>
      </c>
      <c r="E1028" s="70">
        <v>37.22</v>
      </c>
      <c r="F1028" s="76">
        <f t="shared" si="578"/>
        <v>0</v>
      </c>
      <c r="G1028" s="29"/>
      <c r="H1028" s="70">
        <f t="shared" si="579"/>
        <v>36.19</v>
      </c>
      <c r="I1028" s="70">
        <f t="shared" si="579"/>
        <v>1.03</v>
      </c>
      <c r="J1028" s="70">
        <f t="shared" si="580"/>
        <v>37.22</v>
      </c>
      <c r="K1028" s="70">
        <v>0</v>
      </c>
      <c r="L1028" s="76">
        <f t="shared" si="581"/>
        <v>37.22</v>
      </c>
      <c r="N1028" s="70">
        <v>36.19</v>
      </c>
      <c r="O1028" s="70">
        <v>1.03</v>
      </c>
      <c r="P1028" s="70">
        <f t="shared" si="582"/>
        <v>37.22</v>
      </c>
      <c r="Q1028" s="64"/>
      <c r="R1028" s="70">
        <f t="shared" si="583"/>
        <v>36.19</v>
      </c>
      <c r="S1028" s="70">
        <f t="shared" si="583"/>
        <v>1.03</v>
      </c>
      <c r="T1028" s="70">
        <f t="shared" si="584"/>
        <v>37.22</v>
      </c>
      <c r="U1028" s="70">
        <f t="shared" si="585"/>
        <v>0</v>
      </c>
      <c r="V1028" s="78">
        <f t="shared" si="586"/>
        <v>37.22</v>
      </c>
      <c r="X1028" s="70">
        <v>36.19</v>
      </c>
      <c r="Y1028" s="70">
        <v>1.03</v>
      </c>
      <c r="Z1028" s="70">
        <v>37.22</v>
      </c>
      <c r="AA1028" s="79"/>
      <c r="AB1028" s="80">
        <f t="shared" si="555"/>
        <v>0</v>
      </c>
    </row>
    <row r="1029" spans="1:28" ht="33.75" x14ac:dyDescent="0.25">
      <c r="A1029" s="72" t="s">
        <v>16738</v>
      </c>
      <c r="B1029" s="73" t="s">
        <v>22135</v>
      </c>
      <c r="C1029" s="74" t="s">
        <v>15719</v>
      </c>
      <c r="D1029" s="75">
        <v>0</v>
      </c>
      <c r="E1029" s="70">
        <v>32.840000000000003</v>
      </c>
      <c r="F1029" s="76">
        <f t="shared" si="578"/>
        <v>0</v>
      </c>
      <c r="G1029" s="29"/>
      <c r="H1029" s="70">
        <f t="shared" si="579"/>
        <v>25.96</v>
      </c>
      <c r="I1029" s="70">
        <f t="shared" si="579"/>
        <v>6.88</v>
      </c>
      <c r="J1029" s="70">
        <f t="shared" si="580"/>
        <v>32.840000000000003</v>
      </c>
      <c r="K1029" s="70">
        <v>0</v>
      </c>
      <c r="L1029" s="76">
        <f t="shared" si="581"/>
        <v>32.840000000000003</v>
      </c>
      <c r="N1029" s="70">
        <v>25.96</v>
      </c>
      <c r="O1029" s="70">
        <v>6.88</v>
      </c>
      <c r="P1029" s="70">
        <f t="shared" si="582"/>
        <v>32.840000000000003</v>
      </c>
      <c r="Q1029" s="64"/>
      <c r="R1029" s="70">
        <f t="shared" si="583"/>
        <v>25.96</v>
      </c>
      <c r="S1029" s="70">
        <f t="shared" si="583"/>
        <v>6.88</v>
      </c>
      <c r="T1029" s="70">
        <f t="shared" si="584"/>
        <v>32.840000000000003</v>
      </c>
      <c r="U1029" s="70">
        <f t="shared" si="585"/>
        <v>0</v>
      </c>
      <c r="V1029" s="78">
        <f t="shared" si="586"/>
        <v>32.840000000000003</v>
      </c>
      <c r="X1029" s="70">
        <v>25.96</v>
      </c>
      <c r="Y1029" s="70">
        <v>6.88</v>
      </c>
      <c r="Z1029" s="70">
        <v>32.840000000000003</v>
      </c>
      <c r="AA1029" s="79"/>
      <c r="AB1029" s="80">
        <f t="shared" si="555"/>
        <v>0</v>
      </c>
    </row>
    <row r="1030" spans="1:28" ht="45" x14ac:dyDescent="0.25">
      <c r="A1030" s="72" t="s">
        <v>16739</v>
      </c>
      <c r="B1030" s="73" t="s">
        <v>22136</v>
      </c>
      <c r="C1030" s="74" t="s">
        <v>15719</v>
      </c>
      <c r="D1030" s="75">
        <v>0</v>
      </c>
      <c r="E1030" s="70">
        <v>27.759999999999998</v>
      </c>
      <c r="F1030" s="76">
        <f t="shared" si="578"/>
        <v>0</v>
      </c>
      <c r="G1030" s="77"/>
      <c r="H1030" s="70">
        <f t="shared" si="579"/>
        <v>20.88</v>
      </c>
      <c r="I1030" s="70">
        <f t="shared" si="579"/>
        <v>6.88</v>
      </c>
      <c r="J1030" s="70">
        <f t="shared" si="580"/>
        <v>27.759999999999998</v>
      </c>
      <c r="K1030" s="70">
        <v>0</v>
      </c>
      <c r="L1030" s="76">
        <f t="shared" si="581"/>
        <v>27.759999999999998</v>
      </c>
      <c r="N1030" s="70">
        <v>20.88</v>
      </c>
      <c r="O1030" s="70">
        <v>6.88</v>
      </c>
      <c r="P1030" s="70">
        <f t="shared" si="582"/>
        <v>27.759999999999998</v>
      </c>
      <c r="Q1030" s="64"/>
      <c r="R1030" s="70">
        <f t="shared" si="583"/>
        <v>20.88</v>
      </c>
      <c r="S1030" s="70">
        <f t="shared" si="583"/>
        <v>6.88</v>
      </c>
      <c r="T1030" s="70">
        <f t="shared" si="584"/>
        <v>27.759999999999998</v>
      </c>
      <c r="U1030" s="70">
        <f t="shared" si="585"/>
        <v>0</v>
      </c>
      <c r="V1030" s="78">
        <f t="shared" si="586"/>
        <v>27.759999999999998</v>
      </c>
      <c r="X1030" s="70">
        <v>20.88</v>
      </c>
      <c r="Y1030" s="70">
        <v>6.88</v>
      </c>
      <c r="Z1030" s="70">
        <v>27.76</v>
      </c>
      <c r="AA1030" s="79"/>
      <c r="AB1030" s="80">
        <f t="shared" si="555"/>
        <v>0</v>
      </c>
    </row>
    <row r="1031" spans="1:28" s="34" customFormat="1" ht="33.75" x14ac:dyDescent="0.25">
      <c r="A1031" s="72" t="s">
        <v>16740</v>
      </c>
      <c r="B1031" s="73" t="s">
        <v>22137</v>
      </c>
      <c r="C1031" s="74" t="s">
        <v>15719</v>
      </c>
      <c r="D1031" s="75">
        <v>0</v>
      </c>
      <c r="E1031" s="70">
        <v>50.14</v>
      </c>
      <c r="F1031" s="76">
        <f t="shared" si="578"/>
        <v>0</v>
      </c>
      <c r="G1031" s="29"/>
      <c r="H1031" s="70">
        <f t="shared" si="579"/>
        <v>43.26</v>
      </c>
      <c r="I1031" s="70">
        <f t="shared" si="579"/>
        <v>6.88</v>
      </c>
      <c r="J1031" s="70">
        <f t="shared" si="580"/>
        <v>50.14</v>
      </c>
      <c r="K1031" s="70">
        <v>0</v>
      </c>
      <c r="L1031" s="76">
        <f t="shared" si="581"/>
        <v>50.14</v>
      </c>
      <c r="N1031" s="70">
        <v>43.26</v>
      </c>
      <c r="O1031" s="70">
        <v>6.88</v>
      </c>
      <c r="P1031" s="70">
        <f t="shared" si="582"/>
        <v>50.14</v>
      </c>
      <c r="Q1031" s="64"/>
      <c r="R1031" s="70">
        <f t="shared" si="583"/>
        <v>43.26</v>
      </c>
      <c r="S1031" s="70">
        <f t="shared" si="583"/>
        <v>6.88</v>
      </c>
      <c r="T1031" s="70">
        <f t="shared" si="584"/>
        <v>50.14</v>
      </c>
      <c r="U1031" s="70">
        <f t="shared" si="585"/>
        <v>0</v>
      </c>
      <c r="V1031" s="78">
        <f t="shared" si="586"/>
        <v>50.14</v>
      </c>
      <c r="X1031" s="70">
        <v>43.26</v>
      </c>
      <c r="Y1031" s="70">
        <v>6.88</v>
      </c>
      <c r="Z1031" s="70">
        <v>50.14</v>
      </c>
      <c r="AA1031" s="79"/>
      <c r="AB1031" s="80">
        <f t="shared" si="555"/>
        <v>0</v>
      </c>
    </row>
    <row r="1032" spans="1:28" ht="45" x14ac:dyDescent="0.25">
      <c r="A1032" s="72" t="s">
        <v>16741</v>
      </c>
      <c r="B1032" s="73" t="s">
        <v>22138</v>
      </c>
      <c r="C1032" s="74" t="s">
        <v>15719</v>
      </c>
      <c r="D1032" s="75">
        <v>0</v>
      </c>
      <c r="E1032" s="70">
        <v>41.68</v>
      </c>
      <c r="F1032" s="76">
        <f t="shared" si="578"/>
        <v>0</v>
      </c>
      <c r="G1032" s="77"/>
      <c r="H1032" s="70">
        <f t="shared" si="579"/>
        <v>34.799999999999997</v>
      </c>
      <c r="I1032" s="70">
        <f t="shared" si="579"/>
        <v>6.88</v>
      </c>
      <c r="J1032" s="70">
        <f t="shared" si="580"/>
        <v>41.68</v>
      </c>
      <c r="K1032" s="70">
        <v>0</v>
      </c>
      <c r="L1032" s="76">
        <f t="shared" si="581"/>
        <v>41.68</v>
      </c>
      <c r="N1032" s="70">
        <v>34.799999999999997</v>
      </c>
      <c r="O1032" s="70">
        <v>6.88</v>
      </c>
      <c r="P1032" s="70">
        <f t="shared" si="582"/>
        <v>41.68</v>
      </c>
      <c r="Q1032" s="64"/>
      <c r="R1032" s="70">
        <f t="shared" si="583"/>
        <v>34.799999999999997</v>
      </c>
      <c r="S1032" s="70">
        <f t="shared" si="583"/>
        <v>6.88</v>
      </c>
      <c r="T1032" s="70">
        <f t="shared" si="584"/>
        <v>41.68</v>
      </c>
      <c r="U1032" s="70">
        <f t="shared" si="585"/>
        <v>0</v>
      </c>
      <c r="V1032" s="78">
        <f t="shared" si="586"/>
        <v>41.68</v>
      </c>
      <c r="X1032" s="70">
        <v>34.799999999999997</v>
      </c>
      <c r="Y1032" s="70">
        <v>6.88</v>
      </c>
      <c r="Z1032" s="70">
        <v>41.68</v>
      </c>
      <c r="AA1032" s="79"/>
      <c r="AB1032" s="80">
        <f t="shared" si="555"/>
        <v>0</v>
      </c>
    </row>
    <row r="1033" spans="1:28" s="34" customFormat="1" ht="45" x14ac:dyDescent="0.25">
      <c r="A1033" s="72" t="s">
        <v>16742</v>
      </c>
      <c r="B1033" s="73" t="s">
        <v>22139</v>
      </c>
      <c r="C1033" s="74" t="s">
        <v>15719</v>
      </c>
      <c r="D1033" s="75">
        <v>0</v>
      </c>
      <c r="E1033" s="70">
        <v>36.28</v>
      </c>
      <c r="F1033" s="76">
        <f t="shared" si="578"/>
        <v>0</v>
      </c>
      <c r="G1033" s="29"/>
      <c r="H1033" s="70">
        <f t="shared" si="579"/>
        <v>29.4</v>
      </c>
      <c r="I1033" s="70">
        <f t="shared" si="579"/>
        <v>6.88</v>
      </c>
      <c r="J1033" s="70">
        <f t="shared" si="580"/>
        <v>36.28</v>
      </c>
      <c r="K1033" s="70">
        <v>0</v>
      </c>
      <c r="L1033" s="76">
        <f t="shared" si="581"/>
        <v>36.28</v>
      </c>
      <c r="N1033" s="70">
        <v>29.4</v>
      </c>
      <c r="O1033" s="70">
        <v>6.88</v>
      </c>
      <c r="P1033" s="70">
        <f t="shared" si="582"/>
        <v>36.28</v>
      </c>
      <c r="Q1033" s="64"/>
      <c r="R1033" s="70">
        <f t="shared" si="583"/>
        <v>29.4</v>
      </c>
      <c r="S1033" s="70">
        <f t="shared" si="583"/>
        <v>6.88</v>
      </c>
      <c r="T1033" s="70">
        <f t="shared" si="584"/>
        <v>36.28</v>
      </c>
      <c r="U1033" s="70">
        <f t="shared" si="585"/>
        <v>0</v>
      </c>
      <c r="V1033" s="78">
        <f t="shared" si="586"/>
        <v>36.28</v>
      </c>
      <c r="X1033" s="70">
        <v>29.4</v>
      </c>
      <c r="Y1033" s="70">
        <v>6.88</v>
      </c>
      <c r="Z1033" s="70">
        <v>36.28</v>
      </c>
      <c r="AA1033" s="79"/>
      <c r="AB1033" s="80">
        <f t="shared" si="555"/>
        <v>0</v>
      </c>
    </row>
    <row r="1034" spans="1:28" ht="45" x14ac:dyDescent="0.25">
      <c r="A1034" s="72" t="s">
        <v>16743</v>
      </c>
      <c r="B1034" s="73" t="s">
        <v>22140</v>
      </c>
      <c r="C1034" s="74" t="s">
        <v>15747</v>
      </c>
      <c r="D1034" s="75">
        <v>0</v>
      </c>
      <c r="E1034" s="70">
        <v>3.29</v>
      </c>
      <c r="F1034" s="76">
        <f t="shared" si="578"/>
        <v>0</v>
      </c>
      <c r="G1034" s="29"/>
      <c r="H1034" s="70">
        <f t="shared" si="579"/>
        <v>2.6</v>
      </c>
      <c r="I1034" s="70">
        <f t="shared" si="579"/>
        <v>0.69</v>
      </c>
      <c r="J1034" s="70">
        <f t="shared" si="580"/>
        <v>3.29</v>
      </c>
      <c r="K1034" s="70">
        <v>0</v>
      </c>
      <c r="L1034" s="76">
        <f t="shared" si="581"/>
        <v>3.29</v>
      </c>
      <c r="N1034" s="70">
        <v>2.6</v>
      </c>
      <c r="O1034" s="70">
        <v>0.69</v>
      </c>
      <c r="P1034" s="70">
        <f t="shared" si="582"/>
        <v>3.29</v>
      </c>
      <c r="Q1034" s="64"/>
      <c r="R1034" s="70">
        <f t="shared" si="583"/>
        <v>2.6</v>
      </c>
      <c r="S1034" s="70">
        <f t="shared" si="583"/>
        <v>0.7</v>
      </c>
      <c r="T1034" s="70">
        <f t="shared" si="584"/>
        <v>3.3</v>
      </c>
      <c r="U1034" s="70">
        <f t="shared" si="585"/>
        <v>0</v>
      </c>
      <c r="V1034" s="78">
        <f t="shared" si="586"/>
        <v>3.3</v>
      </c>
      <c r="X1034" s="70">
        <v>2.6</v>
      </c>
      <c r="Y1034" s="70">
        <v>0.7</v>
      </c>
      <c r="Z1034" s="70">
        <v>3.3</v>
      </c>
      <c r="AA1034" s="79"/>
      <c r="AB1034" s="80">
        <f t="shared" ref="AB1034:AB1097" si="587">P1034-Z1034</f>
        <v>-9.9999999999997868E-3</v>
      </c>
    </row>
    <row r="1035" spans="1:28" x14ac:dyDescent="0.25">
      <c r="A1035" s="72" t="s">
        <v>16744</v>
      </c>
      <c r="B1035" s="73" t="s">
        <v>22141</v>
      </c>
      <c r="C1035" s="74" t="s">
        <v>15747</v>
      </c>
      <c r="D1035" s="75">
        <v>0</v>
      </c>
      <c r="E1035" s="70">
        <v>2.78</v>
      </c>
      <c r="F1035" s="76">
        <f t="shared" si="578"/>
        <v>0</v>
      </c>
      <c r="G1035" s="77"/>
      <c r="H1035" s="70">
        <f t="shared" si="579"/>
        <v>2.09</v>
      </c>
      <c r="I1035" s="70">
        <f t="shared" si="579"/>
        <v>0.69</v>
      </c>
      <c r="J1035" s="70">
        <f t="shared" si="580"/>
        <v>2.78</v>
      </c>
      <c r="K1035" s="70">
        <v>0</v>
      </c>
      <c r="L1035" s="76">
        <f t="shared" si="581"/>
        <v>2.78</v>
      </c>
      <c r="N1035" s="70">
        <v>2.09</v>
      </c>
      <c r="O1035" s="70">
        <v>0.69</v>
      </c>
      <c r="P1035" s="70">
        <f t="shared" si="582"/>
        <v>2.78</v>
      </c>
      <c r="Q1035" s="64"/>
      <c r="R1035" s="70">
        <f t="shared" si="583"/>
        <v>2.09</v>
      </c>
      <c r="S1035" s="70">
        <f t="shared" si="583"/>
        <v>0.7</v>
      </c>
      <c r="T1035" s="70">
        <f t="shared" si="584"/>
        <v>2.79</v>
      </c>
      <c r="U1035" s="70">
        <f t="shared" si="585"/>
        <v>0</v>
      </c>
      <c r="V1035" s="78">
        <f t="shared" si="586"/>
        <v>2.79</v>
      </c>
      <c r="X1035" s="70">
        <v>2.09</v>
      </c>
      <c r="Y1035" s="70">
        <v>0.7</v>
      </c>
      <c r="Z1035" s="70">
        <v>2.79</v>
      </c>
      <c r="AA1035" s="79"/>
      <c r="AB1035" s="80">
        <f t="shared" si="587"/>
        <v>-1.0000000000000231E-2</v>
      </c>
    </row>
    <row r="1036" spans="1:28" s="34" customFormat="1" ht="45" x14ac:dyDescent="0.25">
      <c r="A1036" s="66" t="s">
        <v>16745</v>
      </c>
      <c r="B1036" s="67" t="s">
        <v>22142</v>
      </c>
      <c r="C1036" s="68"/>
      <c r="D1036" s="69"/>
      <c r="E1036" s="70"/>
      <c r="F1036" s="71"/>
      <c r="G1036" s="39"/>
      <c r="H1036" s="70"/>
      <c r="I1036" s="70"/>
      <c r="J1036" s="70"/>
      <c r="K1036" s="70"/>
      <c r="L1036" s="76"/>
      <c r="N1036" s="70"/>
      <c r="O1036" s="70"/>
      <c r="P1036" s="70"/>
      <c r="Q1036" s="64"/>
      <c r="R1036" s="70"/>
      <c r="S1036" s="70"/>
      <c r="T1036" s="70"/>
      <c r="U1036" s="70"/>
      <c r="V1036" s="78"/>
      <c r="X1036" s="70"/>
      <c r="Y1036" s="70"/>
      <c r="Z1036" s="70"/>
      <c r="AA1036" s="79"/>
      <c r="AB1036" s="80">
        <f t="shared" si="587"/>
        <v>0</v>
      </c>
    </row>
    <row r="1037" spans="1:28" ht="45" x14ac:dyDescent="0.25">
      <c r="A1037" s="72" t="s">
        <v>16746</v>
      </c>
      <c r="B1037" s="73" t="s">
        <v>22143</v>
      </c>
      <c r="C1037" s="109" t="s">
        <v>15719</v>
      </c>
      <c r="D1037" s="75">
        <v>0</v>
      </c>
      <c r="E1037" s="70">
        <v>95.19</v>
      </c>
      <c r="F1037" s="76">
        <f t="shared" ref="F1037:F1048" si="588">ROUND(D1037*E1037,2)</f>
        <v>0</v>
      </c>
      <c r="H1037" s="70">
        <f t="shared" ref="H1037:I1048" si="589">ROUND(N1037+(N1037*$H$2/100),2)</f>
        <v>67.97</v>
      </c>
      <c r="I1037" s="70">
        <f t="shared" si="589"/>
        <v>27.22</v>
      </c>
      <c r="J1037" s="70">
        <f t="shared" ref="J1037:J1048" si="590">H1037+I1037</f>
        <v>95.19</v>
      </c>
      <c r="K1037" s="70">
        <v>0</v>
      </c>
      <c r="L1037" s="76">
        <f t="shared" ref="L1037:L1048" si="591">SUM(J1037:K1037)</f>
        <v>95.19</v>
      </c>
      <c r="N1037" s="70">
        <v>67.97</v>
      </c>
      <c r="O1037" s="70">
        <v>27.22</v>
      </c>
      <c r="P1037" s="70">
        <f t="shared" ref="P1037:P1048" si="592">SUM(N1037:O1037)</f>
        <v>95.19</v>
      </c>
      <c r="Q1037" s="64"/>
      <c r="R1037" s="70">
        <f t="shared" ref="R1037:S1048" si="593">X1037</f>
        <v>67.97</v>
      </c>
      <c r="S1037" s="70">
        <f t="shared" si="593"/>
        <v>27.22</v>
      </c>
      <c r="T1037" s="70">
        <f t="shared" ref="T1037:T1048" si="594">R1037+S1037</f>
        <v>95.19</v>
      </c>
      <c r="U1037" s="70">
        <f t="shared" ref="U1037:U1048" si="595">ROUND(Z1037*$H$2,2)/100</f>
        <v>0</v>
      </c>
      <c r="V1037" s="78">
        <f t="shared" ref="V1037:V1048" si="596">SUM(T1037:U1037)</f>
        <v>95.19</v>
      </c>
      <c r="X1037" s="70">
        <v>67.97</v>
      </c>
      <c r="Y1037" s="70">
        <v>27.22</v>
      </c>
      <c r="Z1037" s="70">
        <v>95.19</v>
      </c>
      <c r="AA1037" s="79"/>
      <c r="AB1037" s="80">
        <f t="shared" si="587"/>
        <v>0</v>
      </c>
    </row>
    <row r="1038" spans="1:28" ht="45" x14ac:dyDescent="0.25">
      <c r="A1038" s="72" t="s">
        <v>16747</v>
      </c>
      <c r="B1038" s="73" t="s">
        <v>22144</v>
      </c>
      <c r="C1038" s="109" t="s">
        <v>15747</v>
      </c>
      <c r="D1038" s="75">
        <v>0</v>
      </c>
      <c r="E1038" s="70">
        <v>19.669999999999998</v>
      </c>
      <c r="F1038" s="76">
        <f t="shared" si="588"/>
        <v>0</v>
      </c>
      <c r="H1038" s="70">
        <f t="shared" si="589"/>
        <v>12.11</v>
      </c>
      <c r="I1038" s="70">
        <f t="shared" si="589"/>
        <v>7.56</v>
      </c>
      <c r="J1038" s="70">
        <f t="shared" si="590"/>
        <v>19.669999999999998</v>
      </c>
      <c r="K1038" s="70">
        <v>0</v>
      </c>
      <c r="L1038" s="76">
        <f t="shared" si="591"/>
        <v>19.669999999999998</v>
      </c>
      <c r="N1038" s="70">
        <v>12.110000000000001</v>
      </c>
      <c r="O1038" s="70">
        <v>7.56</v>
      </c>
      <c r="P1038" s="70">
        <f t="shared" si="592"/>
        <v>19.670000000000002</v>
      </c>
      <c r="Q1038" s="64"/>
      <c r="R1038" s="70">
        <f t="shared" si="593"/>
        <v>12.11</v>
      </c>
      <c r="S1038" s="70">
        <f t="shared" si="593"/>
        <v>7.56</v>
      </c>
      <c r="T1038" s="70">
        <f t="shared" si="594"/>
        <v>19.669999999999998</v>
      </c>
      <c r="U1038" s="70">
        <f t="shared" si="595"/>
        <v>0</v>
      </c>
      <c r="V1038" s="78">
        <f t="shared" si="596"/>
        <v>19.669999999999998</v>
      </c>
      <c r="X1038" s="70">
        <v>12.11</v>
      </c>
      <c r="Y1038" s="70">
        <v>7.56</v>
      </c>
      <c r="Z1038" s="70">
        <v>19.670000000000002</v>
      </c>
      <c r="AA1038" s="79"/>
      <c r="AB1038" s="80">
        <f t="shared" si="587"/>
        <v>0</v>
      </c>
    </row>
    <row r="1039" spans="1:28" ht="45" x14ac:dyDescent="0.25">
      <c r="A1039" s="72" t="s">
        <v>16748</v>
      </c>
      <c r="B1039" s="73" t="s">
        <v>22145</v>
      </c>
      <c r="C1039" s="74" t="s">
        <v>15719</v>
      </c>
      <c r="D1039" s="75">
        <v>0</v>
      </c>
      <c r="E1039" s="70">
        <v>148.13999999999999</v>
      </c>
      <c r="F1039" s="76">
        <f t="shared" si="588"/>
        <v>0</v>
      </c>
      <c r="G1039" s="77"/>
      <c r="H1039" s="70">
        <f t="shared" si="589"/>
        <v>120.92</v>
      </c>
      <c r="I1039" s="70">
        <f t="shared" si="589"/>
        <v>27.22</v>
      </c>
      <c r="J1039" s="70">
        <f t="shared" si="590"/>
        <v>148.13999999999999</v>
      </c>
      <c r="K1039" s="70">
        <v>0</v>
      </c>
      <c r="L1039" s="76">
        <f t="shared" si="591"/>
        <v>148.13999999999999</v>
      </c>
      <c r="N1039" s="70">
        <v>120.92</v>
      </c>
      <c r="O1039" s="70">
        <v>27.22</v>
      </c>
      <c r="P1039" s="70">
        <f t="shared" si="592"/>
        <v>148.13999999999999</v>
      </c>
      <c r="Q1039" s="64"/>
      <c r="R1039" s="70">
        <f t="shared" si="593"/>
        <v>120.92</v>
      </c>
      <c r="S1039" s="70">
        <f t="shared" si="593"/>
        <v>27.22</v>
      </c>
      <c r="T1039" s="70">
        <f t="shared" si="594"/>
        <v>148.13999999999999</v>
      </c>
      <c r="U1039" s="70">
        <f t="shared" si="595"/>
        <v>0</v>
      </c>
      <c r="V1039" s="78">
        <f t="shared" si="596"/>
        <v>148.13999999999999</v>
      </c>
      <c r="X1039" s="70">
        <v>120.92</v>
      </c>
      <c r="Y1039" s="70">
        <v>27.22</v>
      </c>
      <c r="Z1039" s="70">
        <v>148.13999999999999</v>
      </c>
      <c r="AA1039" s="79"/>
      <c r="AB1039" s="80">
        <f t="shared" si="587"/>
        <v>0</v>
      </c>
    </row>
    <row r="1040" spans="1:28" ht="45" x14ac:dyDescent="0.25">
      <c r="A1040" s="72" t="s">
        <v>16749</v>
      </c>
      <c r="B1040" s="73" t="s">
        <v>22146</v>
      </c>
      <c r="C1040" s="74" t="s">
        <v>15747</v>
      </c>
      <c r="D1040" s="75">
        <v>0</v>
      </c>
      <c r="E1040" s="70">
        <v>28.889999999999997</v>
      </c>
      <c r="F1040" s="76">
        <f t="shared" si="588"/>
        <v>0</v>
      </c>
      <c r="G1040" s="77"/>
      <c r="H1040" s="70">
        <f t="shared" si="589"/>
        <v>21.33</v>
      </c>
      <c r="I1040" s="70">
        <f t="shared" si="589"/>
        <v>7.56</v>
      </c>
      <c r="J1040" s="70">
        <f t="shared" si="590"/>
        <v>28.889999999999997</v>
      </c>
      <c r="K1040" s="70">
        <v>0</v>
      </c>
      <c r="L1040" s="76">
        <f t="shared" si="591"/>
        <v>28.889999999999997</v>
      </c>
      <c r="N1040" s="70">
        <v>21.33</v>
      </c>
      <c r="O1040" s="70">
        <v>7.56</v>
      </c>
      <c r="P1040" s="70">
        <f t="shared" si="592"/>
        <v>28.889999999999997</v>
      </c>
      <c r="Q1040" s="64"/>
      <c r="R1040" s="70">
        <f t="shared" si="593"/>
        <v>21.33</v>
      </c>
      <c r="S1040" s="70">
        <f t="shared" si="593"/>
        <v>7.56</v>
      </c>
      <c r="T1040" s="70">
        <f t="shared" si="594"/>
        <v>28.889999999999997</v>
      </c>
      <c r="U1040" s="70">
        <f t="shared" si="595"/>
        <v>0</v>
      </c>
      <c r="V1040" s="78">
        <f t="shared" si="596"/>
        <v>28.889999999999997</v>
      </c>
      <c r="X1040" s="70">
        <v>21.33</v>
      </c>
      <c r="Y1040" s="70">
        <v>7.56</v>
      </c>
      <c r="Z1040" s="70">
        <v>28.89</v>
      </c>
      <c r="AA1040" s="79"/>
      <c r="AB1040" s="80">
        <f t="shared" si="587"/>
        <v>0</v>
      </c>
    </row>
    <row r="1041" spans="1:28" ht="45" x14ac:dyDescent="0.25">
      <c r="A1041" s="72" t="s">
        <v>16750</v>
      </c>
      <c r="B1041" s="73" t="s">
        <v>22147</v>
      </c>
      <c r="C1041" s="74" t="s">
        <v>15719</v>
      </c>
      <c r="D1041" s="75">
        <v>0</v>
      </c>
      <c r="E1041" s="70">
        <v>81.12</v>
      </c>
      <c r="F1041" s="76">
        <f t="shared" si="588"/>
        <v>0</v>
      </c>
      <c r="G1041" s="77"/>
      <c r="H1041" s="70">
        <f t="shared" si="589"/>
        <v>53.9</v>
      </c>
      <c r="I1041" s="70">
        <f t="shared" si="589"/>
        <v>27.22</v>
      </c>
      <c r="J1041" s="70">
        <f t="shared" si="590"/>
        <v>81.12</v>
      </c>
      <c r="K1041" s="70">
        <v>0</v>
      </c>
      <c r="L1041" s="76">
        <f t="shared" si="591"/>
        <v>81.12</v>
      </c>
      <c r="N1041" s="70">
        <v>53.9</v>
      </c>
      <c r="O1041" s="70">
        <v>27.22</v>
      </c>
      <c r="P1041" s="70">
        <f t="shared" si="592"/>
        <v>81.12</v>
      </c>
      <c r="Q1041" s="64"/>
      <c r="R1041" s="70">
        <f t="shared" si="593"/>
        <v>53.9</v>
      </c>
      <c r="S1041" s="70">
        <f t="shared" si="593"/>
        <v>27.22</v>
      </c>
      <c r="T1041" s="70">
        <f t="shared" si="594"/>
        <v>81.12</v>
      </c>
      <c r="U1041" s="70">
        <f t="shared" si="595"/>
        <v>0</v>
      </c>
      <c r="V1041" s="78">
        <f t="shared" si="596"/>
        <v>81.12</v>
      </c>
      <c r="X1041" s="70">
        <v>53.9</v>
      </c>
      <c r="Y1041" s="70">
        <v>27.22</v>
      </c>
      <c r="Z1041" s="70">
        <v>81.12</v>
      </c>
      <c r="AA1041" s="79"/>
      <c r="AB1041" s="80">
        <f t="shared" si="587"/>
        <v>0</v>
      </c>
    </row>
    <row r="1042" spans="1:28" ht="33.75" x14ac:dyDescent="0.25">
      <c r="A1042" s="72" t="s">
        <v>16751</v>
      </c>
      <c r="B1042" s="73" t="s">
        <v>22148</v>
      </c>
      <c r="C1042" s="74" t="s">
        <v>15747</v>
      </c>
      <c r="D1042" s="75">
        <v>0</v>
      </c>
      <c r="E1042" s="70">
        <v>17.23</v>
      </c>
      <c r="F1042" s="76">
        <f t="shared" si="588"/>
        <v>0</v>
      </c>
      <c r="G1042" s="77"/>
      <c r="H1042" s="70">
        <f t="shared" si="589"/>
        <v>9.67</v>
      </c>
      <c r="I1042" s="70">
        <f t="shared" si="589"/>
        <v>7.56</v>
      </c>
      <c r="J1042" s="70">
        <f t="shared" si="590"/>
        <v>17.23</v>
      </c>
      <c r="K1042" s="70">
        <v>0</v>
      </c>
      <c r="L1042" s="76">
        <f t="shared" si="591"/>
        <v>17.23</v>
      </c>
      <c r="N1042" s="70">
        <v>9.6700000000000017</v>
      </c>
      <c r="O1042" s="70">
        <v>7.56</v>
      </c>
      <c r="P1042" s="70">
        <f t="shared" si="592"/>
        <v>17.23</v>
      </c>
      <c r="Q1042" s="64"/>
      <c r="R1042" s="70">
        <f t="shared" si="593"/>
        <v>9.67</v>
      </c>
      <c r="S1042" s="70">
        <f t="shared" si="593"/>
        <v>7.56</v>
      </c>
      <c r="T1042" s="70">
        <f t="shared" si="594"/>
        <v>17.23</v>
      </c>
      <c r="U1042" s="70">
        <f t="shared" si="595"/>
        <v>0</v>
      </c>
      <c r="V1042" s="78">
        <f t="shared" si="596"/>
        <v>17.23</v>
      </c>
      <c r="X1042" s="70">
        <v>9.67</v>
      </c>
      <c r="Y1042" s="70">
        <v>7.56</v>
      </c>
      <c r="Z1042" s="70">
        <v>17.23</v>
      </c>
      <c r="AA1042" s="79"/>
      <c r="AB1042" s="80">
        <f t="shared" si="587"/>
        <v>0</v>
      </c>
    </row>
    <row r="1043" spans="1:28" ht="33.75" x14ac:dyDescent="0.25">
      <c r="A1043" s="72" t="s">
        <v>16752</v>
      </c>
      <c r="B1043" s="73" t="s">
        <v>22149</v>
      </c>
      <c r="C1043" s="74" t="s">
        <v>15719</v>
      </c>
      <c r="D1043" s="75">
        <v>0</v>
      </c>
      <c r="E1043" s="70">
        <v>152.05000000000001</v>
      </c>
      <c r="F1043" s="76">
        <f t="shared" si="588"/>
        <v>0</v>
      </c>
      <c r="G1043" s="77"/>
      <c r="H1043" s="70">
        <f t="shared" si="589"/>
        <v>124.83</v>
      </c>
      <c r="I1043" s="70">
        <f t="shared" si="589"/>
        <v>27.22</v>
      </c>
      <c r="J1043" s="70">
        <f t="shared" si="590"/>
        <v>152.05000000000001</v>
      </c>
      <c r="K1043" s="70">
        <v>0</v>
      </c>
      <c r="L1043" s="76">
        <f t="shared" si="591"/>
        <v>152.05000000000001</v>
      </c>
      <c r="N1043" s="70">
        <v>124.83</v>
      </c>
      <c r="O1043" s="70">
        <v>27.22</v>
      </c>
      <c r="P1043" s="70">
        <f t="shared" si="592"/>
        <v>152.05000000000001</v>
      </c>
      <c r="Q1043" s="64"/>
      <c r="R1043" s="70">
        <f t="shared" si="593"/>
        <v>124.83</v>
      </c>
      <c r="S1043" s="70">
        <f t="shared" si="593"/>
        <v>27.22</v>
      </c>
      <c r="T1043" s="70">
        <f t="shared" si="594"/>
        <v>152.05000000000001</v>
      </c>
      <c r="U1043" s="70">
        <f t="shared" si="595"/>
        <v>0</v>
      </c>
      <c r="V1043" s="78">
        <f t="shared" si="596"/>
        <v>152.05000000000001</v>
      </c>
      <c r="X1043" s="70">
        <v>124.83</v>
      </c>
      <c r="Y1043" s="70">
        <v>27.22</v>
      </c>
      <c r="Z1043" s="70">
        <v>152.05000000000001</v>
      </c>
      <c r="AA1043" s="79"/>
      <c r="AB1043" s="80">
        <f t="shared" si="587"/>
        <v>0</v>
      </c>
    </row>
    <row r="1044" spans="1:28" ht="45" x14ac:dyDescent="0.25">
      <c r="A1044" s="72" t="s">
        <v>16753</v>
      </c>
      <c r="B1044" s="73" t="s">
        <v>22150</v>
      </c>
      <c r="C1044" s="74" t="s">
        <v>15747</v>
      </c>
      <c r="D1044" s="75">
        <v>0</v>
      </c>
      <c r="E1044" s="70">
        <v>29.75</v>
      </c>
      <c r="F1044" s="76">
        <f t="shared" si="588"/>
        <v>0</v>
      </c>
      <c r="G1044" s="77"/>
      <c r="H1044" s="70">
        <f t="shared" si="589"/>
        <v>22.19</v>
      </c>
      <c r="I1044" s="70">
        <f t="shared" si="589"/>
        <v>7.56</v>
      </c>
      <c r="J1044" s="70">
        <f t="shared" si="590"/>
        <v>29.75</v>
      </c>
      <c r="K1044" s="70">
        <v>0</v>
      </c>
      <c r="L1044" s="76">
        <f t="shared" si="591"/>
        <v>29.75</v>
      </c>
      <c r="N1044" s="70">
        <v>22.19</v>
      </c>
      <c r="O1044" s="70">
        <v>7.56</v>
      </c>
      <c r="P1044" s="70">
        <f t="shared" si="592"/>
        <v>29.75</v>
      </c>
      <c r="Q1044" s="64"/>
      <c r="R1044" s="70">
        <f t="shared" si="593"/>
        <v>22.19</v>
      </c>
      <c r="S1044" s="70">
        <f t="shared" si="593"/>
        <v>7.56</v>
      </c>
      <c r="T1044" s="70">
        <f t="shared" si="594"/>
        <v>29.75</v>
      </c>
      <c r="U1044" s="70">
        <f t="shared" si="595"/>
        <v>0</v>
      </c>
      <c r="V1044" s="78">
        <f t="shared" si="596"/>
        <v>29.75</v>
      </c>
      <c r="X1044" s="70">
        <v>22.19</v>
      </c>
      <c r="Y1044" s="70">
        <v>7.56</v>
      </c>
      <c r="Z1044" s="70">
        <v>29.75</v>
      </c>
      <c r="AA1044" s="79"/>
      <c r="AB1044" s="80">
        <f t="shared" si="587"/>
        <v>0</v>
      </c>
    </row>
    <row r="1045" spans="1:28" ht="45" x14ac:dyDescent="0.25">
      <c r="A1045" s="72" t="s">
        <v>16754</v>
      </c>
      <c r="B1045" s="73" t="s">
        <v>22151</v>
      </c>
      <c r="C1045" s="74" t="s">
        <v>15719</v>
      </c>
      <c r="D1045" s="75">
        <v>0</v>
      </c>
      <c r="E1045" s="70">
        <v>127.49</v>
      </c>
      <c r="F1045" s="76">
        <f t="shared" si="588"/>
        <v>0</v>
      </c>
      <c r="G1045" s="77"/>
      <c r="H1045" s="70">
        <f t="shared" si="589"/>
        <v>100.27</v>
      </c>
      <c r="I1045" s="70">
        <f t="shared" si="589"/>
        <v>27.22</v>
      </c>
      <c r="J1045" s="70">
        <f t="shared" si="590"/>
        <v>127.49</v>
      </c>
      <c r="K1045" s="70">
        <v>0</v>
      </c>
      <c r="L1045" s="76">
        <f t="shared" si="591"/>
        <v>127.49</v>
      </c>
      <c r="N1045" s="70">
        <v>100.27</v>
      </c>
      <c r="O1045" s="70">
        <v>27.22</v>
      </c>
      <c r="P1045" s="70">
        <f t="shared" si="592"/>
        <v>127.49</v>
      </c>
      <c r="Q1045" s="64"/>
      <c r="R1045" s="70">
        <f t="shared" si="593"/>
        <v>100.27</v>
      </c>
      <c r="S1045" s="70">
        <f t="shared" si="593"/>
        <v>27.22</v>
      </c>
      <c r="T1045" s="70">
        <f t="shared" si="594"/>
        <v>127.49</v>
      </c>
      <c r="U1045" s="70">
        <f t="shared" si="595"/>
        <v>0</v>
      </c>
      <c r="V1045" s="78">
        <f t="shared" si="596"/>
        <v>127.49</v>
      </c>
      <c r="X1045" s="70">
        <v>100.27</v>
      </c>
      <c r="Y1045" s="70">
        <v>27.22</v>
      </c>
      <c r="Z1045" s="70">
        <v>127.49</v>
      </c>
      <c r="AA1045" s="79"/>
      <c r="AB1045" s="80">
        <f t="shared" si="587"/>
        <v>0</v>
      </c>
    </row>
    <row r="1046" spans="1:28" ht="45" x14ac:dyDescent="0.25">
      <c r="A1046" s="72" t="s">
        <v>16755</v>
      </c>
      <c r="B1046" s="73" t="s">
        <v>22152</v>
      </c>
      <c r="C1046" s="74" t="s">
        <v>15747</v>
      </c>
      <c r="D1046" s="75">
        <v>0</v>
      </c>
      <c r="E1046" s="70">
        <v>25.48</v>
      </c>
      <c r="F1046" s="76">
        <f t="shared" si="588"/>
        <v>0</v>
      </c>
      <c r="G1046" s="77"/>
      <c r="H1046" s="70">
        <f t="shared" si="589"/>
        <v>17.920000000000002</v>
      </c>
      <c r="I1046" s="70">
        <f t="shared" si="589"/>
        <v>7.56</v>
      </c>
      <c r="J1046" s="70">
        <f t="shared" si="590"/>
        <v>25.48</v>
      </c>
      <c r="K1046" s="70">
        <v>0</v>
      </c>
      <c r="L1046" s="76">
        <f t="shared" si="591"/>
        <v>25.48</v>
      </c>
      <c r="N1046" s="70">
        <v>17.920000000000002</v>
      </c>
      <c r="O1046" s="70">
        <v>7.56</v>
      </c>
      <c r="P1046" s="70">
        <f t="shared" si="592"/>
        <v>25.48</v>
      </c>
      <c r="Q1046" s="64"/>
      <c r="R1046" s="70">
        <f t="shared" si="593"/>
        <v>17.920000000000002</v>
      </c>
      <c r="S1046" s="70">
        <f t="shared" si="593"/>
        <v>7.56</v>
      </c>
      <c r="T1046" s="70">
        <f t="shared" si="594"/>
        <v>25.48</v>
      </c>
      <c r="U1046" s="70">
        <f t="shared" si="595"/>
        <v>0</v>
      </c>
      <c r="V1046" s="78">
        <f t="shared" si="596"/>
        <v>25.48</v>
      </c>
      <c r="X1046" s="70">
        <v>17.920000000000002</v>
      </c>
      <c r="Y1046" s="70">
        <v>7.56</v>
      </c>
      <c r="Z1046" s="70">
        <v>25.48</v>
      </c>
      <c r="AA1046" s="79"/>
      <c r="AB1046" s="80">
        <f t="shared" si="587"/>
        <v>0</v>
      </c>
    </row>
    <row r="1047" spans="1:28" ht="33.75" x14ac:dyDescent="0.25">
      <c r="A1047" s="72" t="s">
        <v>16756</v>
      </c>
      <c r="B1047" s="73" t="s">
        <v>22153</v>
      </c>
      <c r="C1047" s="74" t="s">
        <v>15719</v>
      </c>
      <c r="D1047" s="75">
        <v>0</v>
      </c>
      <c r="E1047" s="70">
        <v>136.47</v>
      </c>
      <c r="F1047" s="76">
        <f t="shared" si="588"/>
        <v>0</v>
      </c>
      <c r="G1047" s="77"/>
      <c r="H1047" s="70">
        <f t="shared" si="589"/>
        <v>109.25</v>
      </c>
      <c r="I1047" s="70">
        <f t="shared" si="589"/>
        <v>27.22</v>
      </c>
      <c r="J1047" s="70">
        <f t="shared" si="590"/>
        <v>136.47</v>
      </c>
      <c r="K1047" s="70">
        <v>0</v>
      </c>
      <c r="L1047" s="76">
        <f t="shared" si="591"/>
        <v>136.47</v>
      </c>
      <c r="N1047" s="70">
        <v>109.25</v>
      </c>
      <c r="O1047" s="70">
        <v>27.22</v>
      </c>
      <c r="P1047" s="70">
        <f t="shared" si="592"/>
        <v>136.47</v>
      </c>
      <c r="Q1047" s="64"/>
      <c r="R1047" s="70">
        <f t="shared" si="593"/>
        <v>109.25</v>
      </c>
      <c r="S1047" s="70">
        <f t="shared" si="593"/>
        <v>27.22</v>
      </c>
      <c r="T1047" s="70">
        <f t="shared" si="594"/>
        <v>136.47</v>
      </c>
      <c r="U1047" s="70">
        <f t="shared" si="595"/>
        <v>0</v>
      </c>
      <c r="V1047" s="78">
        <f t="shared" si="596"/>
        <v>136.47</v>
      </c>
      <c r="X1047" s="70">
        <v>109.25</v>
      </c>
      <c r="Y1047" s="70">
        <v>27.22</v>
      </c>
      <c r="Z1047" s="70">
        <v>136.47</v>
      </c>
      <c r="AA1047" s="79"/>
      <c r="AB1047" s="80">
        <f t="shared" si="587"/>
        <v>0</v>
      </c>
    </row>
    <row r="1048" spans="1:28" x14ac:dyDescent="0.25">
      <c r="A1048" s="72" t="s">
        <v>16757</v>
      </c>
      <c r="B1048" s="73" t="s">
        <v>22154</v>
      </c>
      <c r="C1048" s="74" t="s">
        <v>15747</v>
      </c>
      <c r="D1048" s="75">
        <v>0</v>
      </c>
      <c r="E1048" s="70">
        <v>27.04</v>
      </c>
      <c r="F1048" s="76">
        <f t="shared" si="588"/>
        <v>0</v>
      </c>
      <c r="G1048" s="77"/>
      <c r="H1048" s="70">
        <f t="shared" si="589"/>
        <v>19.48</v>
      </c>
      <c r="I1048" s="70">
        <f t="shared" si="589"/>
        <v>7.56</v>
      </c>
      <c r="J1048" s="70">
        <f t="shared" si="590"/>
        <v>27.04</v>
      </c>
      <c r="K1048" s="70">
        <v>0</v>
      </c>
      <c r="L1048" s="76">
        <f t="shared" si="591"/>
        <v>27.04</v>
      </c>
      <c r="N1048" s="70">
        <v>19.48</v>
      </c>
      <c r="O1048" s="70">
        <v>7.56</v>
      </c>
      <c r="P1048" s="70">
        <f t="shared" si="592"/>
        <v>27.04</v>
      </c>
      <c r="Q1048" s="64"/>
      <c r="R1048" s="70">
        <f t="shared" si="593"/>
        <v>19.48</v>
      </c>
      <c r="S1048" s="70">
        <f t="shared" si="593"/>
        <v>7.56</v>
      </c>
      <c r="T1048" s="70">
        <f t="shared" si="594"/>
        <v>27.04</v>
      </c>
      <c r="U1048" s="70">
        <f t="shared" si="595"/>
        <v>0</v>
      </c>
      <c r="V1048" s="78">
        <f t="shared" si="596"/>
        <v>27.04</v>
      </c>
      <c r="X1048" s="70">
        <v>19.48</v>
      </c>
      <c r="Y1048" s="70">
        <v>7.56</v>
      </c>
      <c r="Z1048" s="70">
        <v>27.04</v>
      </c>
      <c r="AA1048" s="79"/>
      <c r="AB1048" s="80">
        <f t="shared" si="587"/>
        <v>0</v>
      </c>
    </row>
    <row r="1049" spans="1:28" ht="22.5" x14ac:dyDescent="0.25">
      <c r="A1049" s="66" t="s">
        <v>16758</v>
      </c>
      <c r="B1049" s="67" t="s">
        <v>22155</v>
      </c>
      <c r="C1049" s="68"/>
      <c r="D1049" s="69"/>
      <c r="E1049" s="70"/>
      <c r="F1049" s="71"/>
      <c r="H1049" s="70"/>
      <c r="I1049" s="70"/>
      <c r="J1049" s="70"/>
      <c r="K1049" s="70"/>
      <c r="L1049" s="76"/>
      <c r="N1049" s="70"/>
      <c r="O1049" s="70"/>
      <c r="P1049" s="70"/>
      <c r="Q1049" s="64"/>
      <c r="R1049" s="70"/>
      <c r="S1049" s="70"/>
      <c r="T1049" s="70"/>
      <c r="U1049" s="70"/>
      <c r="V1049" s="78"/>
      <c r="X1049" s="70"/>
      <c r="Y1049" s="70"/>
      <c r="Z1049" s="70"/>
      <c r="AA1049" s="79"/>
      <c r="AB1049" s="80">
        <f t="shared" si="587"/>
        <v>0</v>
      </c>
    </row>
    <row r="1050" spans="1:28" ht="22.5" x14ac:dyDescent="0.25">
      <c r="A1050" s="72" t="s">
        <v>16759</v>
      </c>
      <c r="B1050" s="73" t="s">
        <v>22156</v>
      </c>
      <c r="C1050" s="74" t="s">
        <v>15719</v>
      </c>
      <c r="D1050" s="75">
        <v>0</v>
      </c>
      <c r="E1050" s="70">
        <v>71.489999999999995</v>
      </c>
      <c r="F1050" s="76">
        <f>ROUND(D1050*E1050,2)</f>
        <v>0</v>
      </c>
      <c r="G1050" s="77"/>
      <c r="H1050" s="70">
        <f t="shared" ref="H1050:I1054" si="597">ROUND(N1050+(N1050*$H$2/100),2)</f>
        <v>56.08</v>
      </c>
      <c r="I1050" s="70">
        <f t="shared" si="597"/>
        <v>15.41</v>
      </c>
      <c r="J1050" s="70">
        <f>H1050+I1050</f>
        <v>71.489999999999995</v>
      </c>
      <c r="K1050" s="70">
        <v>0</v>
      </c>
      <c r="L1050" s="76">
        <f>SUM(J1050:K1050)</f>
        <v>71.489999999999995</v>
      </c>
      <c r="N1050" s="70">
        <v>56.080000000000005</v>
      </c>
      <c r="O1050" s="70">
        <v>15.41</v>
      </c>
      <c r="P1050" s="70">
        <f>SUM(N1050:O1050)</f>
        <v>71.490000000000009</v>
      </c>
      <c r="Q1050" s="64"/>
      <c r="R1050" s="70">
        <f t="shared" ref="R1050:S1054" si="598">X1050</f>
        <v>56.08</v>
      </c>
      <c r="S1050" s="70">
        <f t="shared" si="598"/>
        <v>15.42</v>
      </c>
      <c r="T1050" s="70">
        <f>R1050+S1050</f>
        <v>71.5</v>
      </c>
      <c r="U1050" s="70">
        <f>ROUND(Z1050*$H$2,2)/100</f>
        <v>0</v>
      </c>
      <c r="V1050" s="78">
        <f>SUM(T1050:U1050)</f>
        <v>71.5</v>
      </c>
      <c r="X1050" s="70">
        <v>56.08</v>
      </c>
      <c r="Y1050" s="70">
        <v>15.42</v>
      </c>
      <c r="Z1050" s="70">
        <v>71.5</v>
      </c>
      <c r="AA1050" s="79"/>
      <c r="AB1050" s="80">
        <f t="shared" si="587"/>
        <v>-9.9999999999909051E-3</v>
      </c>
    </row>
    <row r="1051" spans="1:28" ht="33.75" x14ac:dyDescent="0.25">
      <c r="A1051" s="72" t="s">
        <v>16760</v>
      </c>
      <c r="B1051" s="73" t="s">
        <v>22157</v>
      </c>
      <c r="C1051" s="74" t="s">
        <v>15719</v>
      </c>
      <c r="D1051" s="75">
        <v>0</v>
      </c>
      <c r="E1051" s="70">
        <v>71.77</v>
      </c>
      <c r="F1051" s="76">
        <f>ROUND(D1051*E1051,2)</f>
        <v>0</v>
      </c>
      <c r="G1051" s="77"/>
      <c r="H1051" s="70">
        <f t="shared" si="597"/>
        <v>56.36</v>
      </c>
      <c r="I1051" s="70">
        <f t="shared" si="597"/>
        <v>15.41</v>
      </c>
      <c r="J1051" s="70">
        <f>H1051+I1051</f>
        <v>71.77</v>
      </c>
      <c r="K1051" s="70">
        <v>0</v>
      </c>
      <c r="L1051" s="76">
        <f>SUM(J1051:K1051)</f>
        <v>71.77</v>
      </c>
      <c r="N1051" s="70">
        <v>56.360000000000007</v>
      </c>
      <c r="O1051" s="70">
        <v>15.41</v>
      </c>
      <c r="P1051" s="70">
        <f>SUM(N1051:O1051)</f>
        <v>71.77000000000001</v>
      </c>
      <c r="Q1051" s="64"/>
      <c r="R1051" s="70">
        <f t="shared" si="598"/>
        <v>56.36</v>
      </c>
      <c r="S1051" s="70">
        <f t="shared" si="598"/>
        <v>15.42</v>
      </c>
      <c r="T1051" s="70">
        <f>R1051+S1051</f>
        <v>71.78</v>
      </c>
      <c r="U1051" s="70">
        <f>ROUND(Z1051*$H$2,2)/100</f>
        <v>0</v>
      </c>
      <c r="V1051" s="78">
        <f>SUM(T1051:U1051)</f>
        <v>71.78</v>
      </c>
      <c r="X1051" s="70">
        <v>56.36</v>
      </c>
      <c r="Y1051" s="70">
        <v>15.42</v>
      </c>
      <c r="Z1051" s="70">
        <v>71.78</v>
      </c>
      <c r="AA1051" s="79"/>
      <c r="AB1051" s="80">
        <f t="shared" si="587"/>
        <v>-9.9999999999909051E-3</v>
      </c>
    </row>
    <row r="1052" spans="1:28" ht="33.75" x14ac:dyDescent="0.25">
      <c r="A1052" s="72" t="s">
        <v>16761</v>
      </c>
      <c r="B1052" s="73" t="s">
        <v>22158</v>
      </c>
      <c r="C1052" s="74" t="s">
        <v>15719</v>
      </c>
      <c r="D1052" s="75">
        <v>0</v>
      </c>
      <c r="E1052" s="70">
        <v>78.069999999999993</v>
      </c>
      <c r="F1052" s="76">
        <f>ROUND(D1052*E1052,2)</f>
        <v>0</v>
      </c>
      <c r="G1052" s="77"/>
      <c r="H1052" s="70">
        <f t="shared" si="597"/>
        <v>62.66</v>
      </c>
      <c r="I1052" s="70">
        <f t="shared" si="597"/>
        <v>15.41</v>
      </c>
      <c r="J1052" s="70">
        <f>H1052+I1052</f>
        <v>78.069999999999993</v>
      </c>
      <c r="K1052" s="70">
        <v>0</v>
      </c>
      <c r="L1052" s="76">
        <f>SUM(J1052:K1052)</f>
        <v>78.069999999999993</v>
      </c>
      <c r="N1052" s="70">
        <v>62.66</v>
      </c>
      <c r="O1052" s="70">
        <v>15.41</v>
      </c>
      <c r="P1052" s="70">
        <f>SUM(N1052:O1052)</f>
        <v>78.069999999999993</v>
      </c>
      <c r="Q1052" s="64"/>
      <c r="R1052" s="70">
        <f t="shared" si="598"/>
        <v>62.66</v>
      </c>
      <c r="S1052" s="70">
        <f t="shared" si="598"/>
        <v>15.42</v>
      </c>
      <c r="T1052" s="70">
        <f>R1052+S1052</f>
        <v>78.08</v>
      </c>
      <c r="U1052" s="70">
        <f>ROUND(Z1052*$H$2,2)/100</f>
        <v>0</v>
      </c>
      <c r="V1052" s="78">
        <f>SUM(T1052:U1052)</f>
        <v>78.08</v>
      </c>
      <c r="X1052" s="70">
        <v>62.66</v>
      </c>
      <c r="Y1052" s="70">
        <v>15.42</v>
      </c>
      <c r="Z1052" s="70">
        <v>78.08</v>
      </c>
      <c r="AA1052" s="79"/>
      <c r="AB1052" s="80">
        <f t="shared" si="587"/>
        <v>-1.0000000000005116E-2</v>
      </c>
    </row>
    <row r="1053" spans="1:28" ht="33.75" x14ac:dyDescent="0.25">
      <c r="A1053" s="72" t="s">
        <v>16762</v>
      </c>
      <c r="B1053" s="73" t="s">
        <v>22159</v>
      </c>
      <c r="C1053" s="74" t="s">
        <v>15719</v>
      </c>
      <c r="D1053" s="75">
        <v>0</v>
      </c>
      <c r="E1053" s="70">
        <v>70.540000000000006</v>
      </c>
      <c r="F1053" s="76">
        <f>ROUND(D1053*E1053,2)</f>
        <v>0</v>
      </c>
      <c r="G1053" s="77"/>
      <c r="H1053" s="70">
        <f t="shared" si="597"/>
        <v>55.13</v>
      </c>
      <c r="I1053" s="70">
        <f t="shared" si="597"/>
        <v>15.41</v>
      </c>
      <c r="J1053" s="70">
        <f>H1053+I1053</f>
        <v>70.540000000000006</v>
      </c>
      <c r="K1053" s="70">
        <v>0</v>
      </c>
      <c r="L1053" s="76">
        <f>SUM(J1053:K1053)</f>
        <v>70.540000000000006</v>
      </c>
      <c r="N1053" s="70">
        <v>55.13</v>
      </c>
      <c r="O1053" s="70">
        <v>15.41</v>
      </c>
      <c r="P1053" s="70">
        <f>SUM(N1053:O1053)</f>
        <v>70.540000000000006</v>
      </c>
      <c r="Q1053" s="64"/>
      <c r="R1053" s="70">
        <f t="shared" si="598"/>
        <v>55.13</v>
      </c>
      <c r="S1053" s="70">
        <f t="shared" si="598"/>
        <v>15.42</v>
      </c>
      <c r="T1053" s="70">
        <f>R1053+S1053</f>
        <v>70.55</v>
      </c>
      <c r="U1053" s="70">
        <f>ROUND(Z1053*$H$2,2)/100</f>
        <v>0</v>
      </c>
      <c r="V1053" s="78">
        <f>SUM(T1053:U1053)</f>
        <v>70.55</v>
      </c>
      <c r="X1053" s="70">
        <v>55.13</v>
      </c>
      <c r="Y1053" s="70">
        <v>15.42</v>
      </c>
      <c r="Z1053" s="70">
        <v>70.55</v>
      </c>
      <c r="AA1053" s="79"/>
      <c r="AB1053" s="80">
        <f t="shared" si="587"/>
        <v>-9.9999999999909051E-3</v>
      </c>
    </row>
    <row r="1054" spans="1:28" x14ac:dyDescent="0.25">
      <c r="A1054" s="72" t="s">
        <v>16763</v>
      </c>
      <c r="B1054" s="73" t="s">
        <v>22160</v>
      </c>
      <c r="C1054" s="74" t="s">
        <v>15719</v>
      </c>
      <c r="D1054" s="75">
        <v>0</v>
      </c>
      <c r="E1054" s="70">
        <v>109.99</v>
      </c>
      <c r="F1054" s="76">
        <f>ROUND(D1054*E1054,2)</f>
        <v>0</v>
      </c>
      <c r="G1054" s="77"/>
      <c r="H1054" s="70">
        <f t="shared" si="597"/>
        <v>94.58</v>
      </c>
      <c r="I1054" s="70">
        <f t="shared" si="597"/>
        <v>15.41</v>
      </c>
      <c r="J1054" s="70">
        <f>H1054+I1054</f>
        <v>109.99</v>
      </c>
      <c r="K1054" s="70">
        <v>0</v>
      </c>
      <c r="L1054" s="76">
        <f>SUM(J1054:K1054)</f>
        <v>109.99</v>
      </c>
      <c r="N1054" s="70">
        <v>94.58</v>
      </c>
      <c r="O1054" s="70">
        <v>15.41</v>
      </c>
      <c r="P1054" s="70">
        <f>SUM(N1054:O1054)</f>
        <v>109.99</v>
      </c>
      <c r="Q1054" s="64"/>
      <c r="R1054" s="70">
        <f t="shared" si="598"/>
        <v>94.58</v>
      </c>
      <c r="S1054" s="70">
        <f t="shared" si="598"/>
        <v>15.42</v>
      </c>
      <c r="T1054" s="70">
        <f>R1054+S1054</f>
        <v>110</v>
      </c>
      <c r="U1054" s="70">
        <f>ROUND(Z1054*$H$2,2)/100</f>
        <v>0</v>
      </c>
      <c r="V1054" s="78">
        <f>SUM(T1054:U1054)</f>
        <v>110</v>
      </c>
      <c r="X1054" s="70">
        <v>94.58</v>
      </c>
      <c r="Y1054" s="70">
        <v>15.42</v>
      </c>
      <c r="Z1054" s="70">
        <v>110</v>
      </c>
      <c r="AA1054" s="79"/>
      <c r="AB1054" s="80">
        <f t="shared" si="587"/>
        <v>-1.0000000000005116E-2</v>
      </c>
    </row>
    <row r="1055" spans="1:28" ht="33.75" x14ac:dyDescent="0.25">
      <c r="A1055" s="66" t="s">
        <v>16764</v>
      </c>
      <c r="B1055" s="67" t="s">
        <v>22161</v>
      </c>
      <c r="C1055" s="68"/>
      <c r="D1055" s="69"/>
      <c r="E1055" s="70"/>
      <c r="F1055" s="71"/>
      <c r="H1055" s="70"/>
      <c r="I1055" s="70"/>
      <c r="J1055" s="70"/>
      <c r="K1055" s="70"/>
      <c r="L1055" s="76"/>
      <c r="N1055" s="70"/>
      <c r="O1055" s="70"/>
      <c r="P1055" s="70"/>
      <c r="Q1055" s="64"/>
      <c r="R1055" s="70"/>
      <c r="S1055" s="70"/>
      <c r="T1055" s="70"/>
      <c r="U1055" s="70"/>
      <c r="V1055" s="78"/>
      <c r="X1055" s="70"/>
      <c r="Y1055" s="70"/>
      <c r="Z1055" s="70"/>
      <c r="AA1055" s="79"/>
      <c r="AB1055" s="80">
        <f t="shared" si="587"/>
        <v>0</v>
      </c>
    </row>
    <row r="1056" spans="1:28" ht="33.75" x14ac:dyDescent="0.25">
      <c r="A1056" s="72" t="s">
        <v>16765</v>
      </c>
      <c r="B1056" s="73" t="s">
        <v>22162</v>
      </c>
      <c r="C1056" s="74" t="s">
        <v>15719</v>
      </c>
      <c r="D1056" s="75">
        <v>0</v>
      </c>
      <c r="E1056" s="70">
        <v>153.79999999999998</v>
      </c>
      <c r="F1056" s="76">
        <f>ROUND(D1056*E1056,2)</f>
        <v>0</v>
      </c>
      <c r="G1056" s="77"/>
      <c r="H1056" s="70">
        <f t="shared" ref="H1056:I1058" si="599">ROUND(N1056+(N1056*$H$2/100),2)</f>
        <v>134.28</v>
      </c>
      <c r="I1056" s="70">
        <f t="shared" si="599"/>
        <v>19.52</v>
      </c>
      <c r="J1056" s="70">
        <f>H1056+I1056</f>
        <v>153.80000000000001</v>
      </c>
      <c r="K1056" s="70">
        <v>0</v>
      </c>
      <c r="L1056" s="76">
        <f>SUM(J1056:K1056)</f>
        <v>153.80000000000001</v>
      </c>
      <c r="N1056" s="70">
        <v>134.28</v>
      </c>
      <c r="O1056" s="70">
        <v>19.52</v>
      </c>
      <c r="P1056" s="70">
        <f>SUM(N1056:O1056)</f>
        <v>153.80000000000001</v>
      </c>
      <c r="Q1056" s="64"/>
      <c r="R1056" s="70">
        <f t="shared" ref="R1056:S1058" si="600">X1056</f>
        <v>134.28</v>
      </c>
      <c r="S1056" s="70">
        <f t="shared" si="600"/>
        <v>19.52</v>
      </c>
      <c r="T1056" s="70">
        <f>R1056+S1056</f>
        <v>153.80000000000001</v>
      </c>
      <c r="U1056" s="70">
        <f>ROUND(Z1056*$H$2,2)/100</f>
        <v>0</v>
      </c>
      <c r="V1056" s="78">
        <f>SUM(T1056:U1056)</f>
        <v>153.80000000000001</v>
      </c>
      <c r="X1056" s="70">
        <v>134.28</v>
      </c>
      <c r="Y1056" s="70">
        <v>19.52</v>
      </c>
      <c r="Z1056" s="70">
        <v>153.80000000000001</v>
      </c>
      <c r="AA1056" s="79"/>
      <c r="AB1056" s="80">
        <f t="shared" si="587"/>
        <v>0</v>
      </c>
    </row>
    <row r="1057" spans="1:28" ht="33.75" x14ac:dyDescent="0.25">
      <c r="A1057" s="72" t="s">
        <v>16766</v>
      </c>
      <c r="B1057" s="73" t="s">
        <v>22163</v>
      </c>
      <c r="C1057" s="74" t="s">
        <v>15719</v>
      </c>
      <c r="D1057" s="75">
        <v>0</v>
      </c>
      <c r="E1057" s="70">
        <v>209.11</v>
      </c>
      <c r="F1057" s="76">
        <f>ROUND(D1057*E1057,2)</f>
        <v>0</v>
      </c>
      <c r="G1057" s="77"/>
      <c r="H1057" s="70">
        <f t="shared" si="599"/>
        <v>189.59</v>
      </c>
      <c r="I1057" s="70">
        <f t="shared" si="599"/>
        <v>19.52</v>
      </c>
      <c r="J1057" s="70">
        <f>H1057+I1057</f>
        <v>209.11</v>
      </c>
      <c r="K1057" s="70">
        <v>0</v>
      </c>
      <c r="L1057" s="76">
        <f>SUM(J1057:K1057)</f>
        <v>209.11</v>
      </c>
      <c r="N1057" s="70">
        <v>189.59</v>
      </c>
      <c r="O1057" s="70">
        <v>19.52</v>
      </c>
      <c r="P1057" s="70">
        <f>SUM(N1057:O1057)</f>
        <v>209.11</v>
      </c>
      <c r="Q1057" s="64"/>
      <c r="R1057" s="70">
        <f t="shared" si="600"/>
        <v>189.59</v>
      </c>
      <c r="S1057" s="70">
        <f t="shared" si="600"/>
        <v>19.52</v>
      </c>
      <c r="T1057" s="70">
        <f>R1057+S1057</f>
        <v>209.11</v>
      </c>
      <c r="U1057" s="70">
        <f>ROUND(Z1057*$H$2,2)/100</f>
        <v>0</v>
      </c>
      <c r="V1057" s="78">
        <f>SUM(T1057:U1057)</f>
        <v>209.11</v>
      </c>
      <c r="X1057" s="70">
        <v>189.59</v>
      </c>
      <c r="Y1057" s="70">
        <v>19.52</v>
      </c>
      <c r="Z1057" s="70">
        <v>209.11</v>
      </c>
      <c r="AA1057" s="79"/>
      <c r="AB1057" s="80">
        <f t="shared" si="587"/>
        <v>0</v>
      </c>
    </row>
    <row r="1058" spans="1:28" x14ac:dyDescent="0.25">
      <c r="A1058" s="72" t="s">
        <v>16767</v>
      </c>
      <c r="B1058" s="73" t="s">
        <v>22164</v>
      </c>
      <c r="C1058" s="74" t="s">
        <v>15719</v>
      </c>
      <c r="D1058" s="75">
        <v>0</v>
      </c>
      <c r="E1058" s="70">
        <v>234.48</v>
      </c>
      <c r="F1058" s="76">
        <f>ROUND(D1058*E1058,2)</f>
        <v>0</v>
      </c>
      <c r="G1058" s="77"/>
      <c r="H1058" s="70">
        <f t="shared" si="599"/>
        <v>214.96</v>
      </c>
      <c r="I1058" s="70">
        <f t="shared" si="599"/>
        <v>19.52</v>
      </c>
      <c r="J1058" s="70">
        <f>H1058+I1058</f>
        <v>234.48000000000002</v>
      </c>
      <c r="K1058" s="70">
        <v>0</v>
      </c>
      <c r="L1058" s="76">
        <f>SUM(J1058:K1058)</f>
        <v>234.48000000000002</v>
      </c>
      <c r="N1058" s="70">
        <v>214.95999999999998</v>
      </c>
      <c r="O1058" s="70">
        <v>19.52</v>
      </c>
      <c r="P1058" s="70">
        <f>SUM(N1058:O1058)</f>
        <v>234.48</v>
      </c>
      <c r="Q1058" s="64"/>
      <c r="R1058" s="70">
        <f t="shared" si="600"/>
        <v>214.96</v>
      </c>
      <c r="S1058" s="70">
        <f t="shared" si="600"/>
        <v>19.52</v>
      </c>
      <c r="T1058" s="70">
        <f>R1058+S1058</f>
        <v>234.48000000000002</v>
      </c>
      <c r="U1058" s="70">
        <f>ROUND(Z1058*$H$2,2)/100</f>
        <v>0</v>
      </c>
      <c r="V1058" s="78">
        <f>SUM(T1058:U1058)</f>
        <v>234.48000000000002</v>
      </c>
      <c r="X1058" s="70">
        <v>214.96</v>
      </c>
      <c r="Y1058" s="70">
        <v>19.52</v>
      </c>
      <c r="Z1058" s="70">
        <v>234.48</v>
      </c>
      <c r="AA1058" s="79"/>
      <c r="AB1058" s="80">
        <f t="shared" si="587"/>
        <v>0</v>
      </c>
    </row>
    <row r="1059" spans="1:28" ht="45" x14ac:dyDescent="0.25">
      <c r="A1059" s="66" t="s">
        <v>16768</v>
      </c>
      <c r="B1059" s="67" t="s">
        <v>22165</v>
      </c>
      <c r="C1059" s="68"/>
      <c r="D1059" s="69"/>
      <c r="E1059" s="70"/>
      <c r="F1059" s="71"/>
      <c r="H1059" s="70"/>
      <c r="I1059" s="70"/>
      <c r="J1059" s="70"/>
      <c r="K1059" s="70"/>
      <c r="L1059" s="76"/>
      <c r="N1059" s="70"/>
      <c r="O1059" s="70"/>
      <c r="P1059" s="70"/>
      <c r="Q1059" s="64"/>
      <c r="R1059" s="70"/>
      <c r="S1059" s="70"/>
      <c r="T1059" s="70"/>
      <c r="U1059" s="70"/>
      <c r="V1059" s="78"/>
      <c r="X1059" s="70"/>
      <c r="Y1059" s="70"/>
      <c r="Z1059" s="70"/>
      <c r="AB1059" s="80">
        <f t="shared" si="587"/>
        <v>0</v>
      </c>
    </row>
    <row r="1060" spans="1:28" ht="45" x14ac:dyDescent="0.25">
      <c r="A1060" s="72" t="s">
        <v>16769</v>
      </c>
      <c r="B1060" s="73" t="s">
        <v>22166</v>
      </c>
      <c r="C1060" s="74" t="s">
        <v>15719</v>
      </c>
      <c r="D1060" s="75">
        <v>0</v>
      </c>
      <c r="E1060" s="70">
        <v>95.210000000000008</v>
      </c>
      <c r="F1060" s="76">
        <f>ROUND(D1060*E1060,2)</f>
        <v>0</v>
      </c>
      <c r="H1060" s="70">
        <f t="shared" ref="H1060:I1062" si="601">ROUND(N1060+(N1060*$H$2/100),2)</f>
        <v>82.71</v>
      </c>
      <c r="I1060" s="70">
        <f t="shared" si="601"/>
        <v>12.5</v>
      </c>
      <c r="J1060" s="70">
        <f>H1060+I1060</f>
        <v>95.21</v>
      </c>
      <c r="K1060" s="70">
        <v>0</v>
      </c>
      <c r="L1060" s="76">
        <f>SUM(J1060:K1060)</f>
        <v>95.21</v>
      </c>
      <c r="N1060" s="70">
        <v>82.710000000000008</v>
      </c>
      <c r="O1060" s="70">
        <v>12.5</v>
      </c>
      <c r="P1060" s="70">
        <f>SUM(N1060:O1060)</f>
        <v>95.210000000000008</v>
      </c>
      <c r="Q1060" s="64"/>
      <c r="R1060" s="70">
        <f t="shared" ref="R1060:S1062" si="602">X1060</f>
        <v>82.71</v>
      </c>
      <c r="S1060" s="70">
        <f t="shared" si="602"/>
        <v>12.49</v>
      </c>
      <c r="T1060" s="70">
        <f>R1060+S1060</f>
        <v>95.199999999999989</v>
      </c>
      <c r="U1060" s="70">
        <f>ROUND(Z1060*$H$2,2)/100</f>
        <v>0</v>
      </c>
      <c r="V1060" s="78">
        <f>SUM(T1060:U1060)</f>
        <v>95.199999999999989</v>
      </c>
      <c r="X1060" s="70">
        <v>82.71</v>
      </c>
      <c r="Y1060" s="70">
        <v>12.49</v>
      </c>
      <c r="Z1060" s="70">
        <v>95.2</v>
      </c>
      <c r="AB1060" s="80">
        <f t="shared" si="587"/>
        <v>1.0000000000005116E-2</v>
      </c>
    </row>
    <row r="1061" spans="1:28" ht="33.75" x14ac:dyDescent="0.25">
      <c r="A1061" s="72" t="s">
        <v>16770</v>
      </c>
      <c r="B1061" s="73" t="s">
        <v>22167</v>
      </c>
      <c r="C1061" s="74" t="s">
        <v>15719</v>
      </c>
      <c r="D1061" s="75">
        <v>0</v>
      </c>
      <c r="E1061" s="70">
        <v>101.08</v>
      </c>
      <c r="F1061" s="76">
        <f>ROUND(D1061*E1061,2)</f>
        <v>0</v>
      </c>
      <c r="H1061" s="70">
        <f t="shared" si="601"/>
        <v>88.58</v>
      </c>
      <c r="I1061" s="70">
        <f t="shared" si="601"/>
        <v>12.5</v>
      </c>
      <c r="J1061" s="70">
        <f>H1061+I1061</f>
        <v>101.08</v>
      </c>
      <c r="K1061" s="70">
        <v>0</v>
      </c>
      <c r="L1061" s="76">
        <f>SUM(J1061:K1061)</f>
        <v>101.08</v>
      </c>
      <c r="N1061" s="70">
        <v>88.58</v>
      </c>
      <c r="O1061" s="70">
        <v>12.5</v>
      </c>
      <c r="P1061" s="70">
        <f>SUM(N1061:O1061)</f>
        <v>101.08</v>
      </c>
      <c r="Q1061" s="64"/>
      <c r="R1061" s="70">
        <f t="shared" si="602"/>
        <v>88.58</v>
      </c>
      <c r="S1061" s="70">
        <f t="shared" si="602"/>
        <v>12.49</v>
      </c>
      <c r="T1061" s="70">
        <f>R1061+S1061</f>
        <v>101.07</v>
      </c>
      <c r="U1061" s="70">
        <f>ROUND(Z1061*$H$2,2)/100</f>
        <v>0</v>
      </c>
      <c r="V1061" s="78">
        <f>SUM(T1061:U1061)</f>
        <v>101.07</v>
      </c>
      <c r="X1061" s="70">
        <v>88.58</v>
      </c>
      <c r="Y1061" s="70">
        <v>12.49</v>
      </c>
      <c r="Z1061" s="70">
        <v>101.07</v>
      </c>
      <c r="AB1061" s="80">
        <f t="shared" si="587"/>
        <v>1.0000000000005116E-2</v>
      </c>
    </row>
    <row r="1062" spans="1:28" x14ac:dyDescent="0.25">
      <c r="A1062" s="72" t="s">
        <v>16771</v>
      </c>
      <c r="B1062" s="73" t="s">
        <v>16773</v>
      </c>
      <c r="C1062" s="74" t="s">
        <v>15719</v>
      </c>
      <c r="D1062" s="75">
        <v>0</v>
      </c>
      <c r="E1062" s="70">
        <v>37.33</v>
      </c>
      <c r="F1062" s="76">
        <f>ROUND(D1062*E1062,2)</f>
        <v>0</v>
      </c>
      <c r="H1062" s="70">
        <f t="shared" si="601"/>
        <v>30.45</v>
      </c>
      <c r="I1062" s="70">
        <f t="shared" si="601"/>
        <v>6.88</v>
      </c>
      <c r="J1062" s="70">
        <f>H1062+I1062</f>
        <v>37.33</v>
      </c>
      <c r="K1062" s="70">
        <v>0</v>
      </c>
      <c r="L1062" s="76">
        <f>SUM(J1062:K1062)</f>
        <v>37.33</v>
      </c>
      <c r="N1062" s="70">
        <v>30.45</v>
      </c>
      <c r="O1062" s="70">
        <v>6.88</v>
      </c>
      <c r="P1062" s="70">
        <f>SUM(N1062:O1062)</f>
        <v>37.33</v>
      </c>
      <c r="Q1062" s="64"/>
      <c r="R1062" s="70">
        <f t="shared" si="602"/>
        <v>30.45</v>
      </c>
      <c r="S1062" s="70">
        <f t="shared" si="602"/>
        <v>6.88</v>
      </c>
      <c r="T1062" s="70">
        <f>R1062+S1062</f>
        <v>37.33</v>
      </c>
      <c r="U1062" s="70">
        <f>ROUND(Z1062*$H$2,2)/100</f>
        <v>0</v>
      </c>
      <c r="V1062" s="78">
        <f>SUM(T1062:U1062)</f>
        <v>37.33</v>
      </c>
      <c r="X1062" s="70">
        <v>30.45</v>
      </c>
      <c r="Y1062" s="70">
        <v>6.88</v>
      </c>
      <c r="Z1062" s="70">
        <v>37.33</v>
      </c>
      <c r="AB1062" s="80">
        <f t="shared" si="587"/>
        <v>0</v>
      </c>
    </row>
    <row r="1063" spans="1:28" x14ac:dyDescent="0.25">
      <c r="A1063" s="66" t="s">
        <v>16772</v>
      </c>
      <c r="B1063" s="67" t="s">
        <v>22168</v>
      </c>
      <c r="C1063" s="68"/>
      <c r="D1063" s="69"/>
      <c r="E1063" s="70"/>
      <c r="F1063" s="71"/>
      <c r="H1063" s="70"/>
      <c r="I1063" s="70"/>
      <c r="J1063" s="70"/>
      <c r="K1063" s="70"/>
      <c r="L1063" s="76"/>
      <c r="N1063" s="70"/>
      <c r="O1063" s="70"/>
      <c r="P1063" s="70"/>
      <c r="Q1063" s="64"/>
      <c r="R1063" s="70"/>
      <c r="S1063" s="70"/>
      <c r="T1063" s="70"/>
      <c r="U1063" s="70"/>
      <c r="V1063" s="78"/>
      <c r="X1063" s="70"/>
      <c r="Y1063" s="70"/>
      <c r="Z1063" s="70"/>
      <c r="AA1063" s="79"/>
      <c r="AB1063" s="80">
        <f t="shared" si="587"/>
        <v>0</v>
      </c>
    </row>
    <row r="1064" spans="1:28" ht="22.5" x14ac:dyDescent="0.25">
      <c r="A1064" s="66" t="s">
        <v>16774</v>
      </c>
      <c r="B1064" s="67" t="s">
        <v>22169</v>
      </c>
      <c r="C1064" s="68"/>
      <c r="D1064" s="69"/>
      <c r="E1064" s="70"/>
      <c r="F1064" s="71"/>
      <c r="H1064" s="70"/>
      <c r="I1064" s="70"/>
      <c r="J1064" s="70"/>
      <c r="K1064" s="70"/>
      <c r="L1064" s="76"/>
      <c r="N1064" s="70"/>
      <c r="O1064" s="70"/>
      <c r="P1064" s="70"/>
      <c r="Q1064" s="64"/>
      <c r="R1064" s="70"/>
      <c r="S1064" s="70"/>
      <c r="T1064" s="70"/>
      <c r="U1064" s="70"/>
      <c r="V1064" s="78"/>
      <c r="X1064" s="70"/>
      <c r="Y1064" s="70"/>
      <c r="Z1064" s="70"/>
      <c r="AA1064" s="79"/>
      <c r="AB1064" s="80">
        <f t="shared" si="587"/>
        <v>0</v>
      </c>
    </row>
    <row r="1065" spans="1:28" ht="22.5" x14ac:dyDescent="0.25">
      <c r="A1065" s="84" t="s">
        <v>19812</v>
      </c>
      <c r="B1065" s="85" t="s">
        <v>22170</v>
      </c>
      <c r="C1065" s="86" t="s">
        <v>15719</v>
      </c>
      <c r="D1065" s="87">
        <v>0</v>
      </c>
      <c r="E1065" s="88">
        <v>210.38</v>
      </c>
      <c r="F1065" s="76">
        <f t="shared" ref="F1065:F1074" si="603">ROUND(D1065*E1065,2)</f>
        <v>0</v>
      </c>
      <c r="G1065" s="77"/>
      <c r="H1065" s="88">
        <f t="shared" ref="H1065:I1074" si="604">ROUND(N1065+(N1065*$H$2/100),2)</f>
        <v>178.62</v>
      </c>
      <c r="I1065" s="88">
        <f t="shared" si="604"/>
        <v>31.76</v>
      </c>
      <c r="J1065" s="88">
        <f t="shared" ref="J1065:J1074" si="605">H1065+I1065</f>
        <v>210.38</v>
      </c>
      <c r="K1065" s="88">
        <v>0</v>
      </c>
      <c r="L1065" s="76">
        <f t="shared" ref="L1065:L1074" si="606">SUM(J1065:K1065)</f>
        <v>210.38</v>
      </c>
      <c r="N1065" s="88">
        <v>178.62</v>
      </c>
      <c r="O1065" s="88">
        <v>31.759999999999998</v>
      </c>
      <c r="P1065" s="88">
        <f t="shared" ref="P1065:P1074" si="607">SUM(N1065:O1065)</f>
        <v>210.38</v>
      </c>
      <c r="Q1065" s="89"/>
      <c r="R1065" s="88">
        <f t="shared" ref="R1065:S1074" si="608">X1065</f>
        <v>178.62</v>
      </c>
      <c r="S1065" s="88">
        <f t="shared" si="608"/>
        <v>31.76</v>
      </c>
      <c r="T1065" s="88">
        <f t="shared" ref="T1065:T1074" si="609">R1065+S1065</f>
        <v>210.38</v>
      </c>
      <c r="U1065" s="88">
        <f t="shared" ref="U1065:U1074" si="610">ROUND(Z1065*$H$2,2)/100</f>
        <v>0</v>
      </c>
      <c r="V1065" s="78">
        <f t="shared" ref="V1065:V1074" si="611">SUM(T1065:U1065)</f>
        <v>210.38</v>
      </c>
      <c r="X1065" s="88">
        <v>178.62</v>
      </c>
      <c r="Y1065" s="88">
        <v>31.76</v>
      </c>
      <c r="Z1065" s="88">
        <v>210.38</v>
      </c>
      <c r="AA1065" s="79"/>
      <c r="AB1065" s="80">
        <f t="shared" si="587"/>
        <v>0</v>
      </c>
    </row>
    <row r="1066" spans="1:28" ht="22.5" x14ac:dyDescent="0.25">
      <c r="A1066" s="84" t="s">
        <v>19813</v>
      </c>
      <c r="B1066" s="85" t="s">
        <v>22171</v>
      </c>
      <c r="C1066" s="86" t="s">
        <v>15747</v>
      </c>
      <c r="D1066" s="87">
        <v>0</v>
      </c>
      <c r="E1066" s="88">
        <v>66.289999999999992</v>
      </c>
      <c r="F1066" s="76">
        <f t="shared" si="603"/>
        <v>0</v>
      </c>
      <c r="G1066" s="77"/>
      <c r="H1066" s="88">
        <f t="shared" si="604"/>
        <v>51.67</v>
      </c>
      <c r="I1066" s="88">
        <f t="shared" si="604"/>
        <v>14.62</v>
      </c>
      <c r="J1066" s="88">
        <f t="shared" si="605"/>
        <v>66.290000000000006</v>
      </c>
      <c r="K1066" s="88">
        <v>0</v>
      </c>
      <c r="L1066" s="76">
        <f t="shared" si="606"/>
        <v>66.290000000000006</v>
      </c>
      <c r="N1066" s="88">
        <v>51.67</v>
      </c>
      <c r="O1066" s="88">
        <v>14.620000000000001</v>
      </c>
      <c r="P1066" s="88">
        <f t="shared" si="607"/>
        <v>66.290000000000006</v>
      </c>
      <c r="Q1066" s="89"/>
      <c r="R1066" s="88">
        <f t="shared" si="608"/>
        <v>51.67</v>
      </c>
      <c r="S1066" s="88">
        <f t="shared" si="608"/>
        <v>14.62</v>
      </c>
      <c r="T1066" s="88">
        <f t="shared" si="609"/>
        <v>66.290000000000006</v>
      </c>
      <c r="U1066" s="88">
        <f t="shared" si="610"/>
        <v>0</v>
      </c>
      <c r="V1066" s="78">
        <f t="shared" si="611"/>
        <v>66.290000000000006</v>
      </c>
      <c r="X1066" s="88">
        <v>51.67</v>
      </c>
      <c r="Y1066" s="88">
        <v>14.62</v>
      </c>
      <c r="Z1066" s="88">
        <v>66.290000000000006</v>
      </c>
      <c r="AA1066" s="79"/>
      <c r="AB1066" s="80">
        <f t="shared" si="587"/>
        <v>0</v>
      </c>
    </row>
    <row r="1067" spans="1:28" ht="22.5" x14ac:dyDescent="0.25">
      <c r="A1067" s="84" t="s">
        <v>19814</v>
      </c>
      <c r="B1067" s="85" t="s">
        <v>22172</v>
      </c>
      <c r="C1067" s="86" t="s">
        <v>15747</v>
      </c>
      <c r="D1067" s="87">
        <v>0</v>
      </c>
      <c r="E1067" s="88">
        <v>83.37</v>
      </c>
      <c r="F1067" s="76">
        <f t="shared" si="603"/>
        <v>0</v>
      </c>
      <c r="G1067" s="77"/>
      <c r="H1067" s="88">
        <f t="shared" si="604"/>
        <v>65.099999999999994</v>
      </c>
      <c r="I1067" s="88">
        <f t="shared" si="604"/>
        <v>18.27</v>
      </c>
      <c r="J1067" s="88">
        <f t="shared" si="605"/>
        <v>83.36999999999999</v>
      </c>
      <c r="K1067" s="88">
        <v>0</v>
      </c>
      <c r="L1067" s="76">
        <f t="shared" si="606"/>
        <v>83.36999999999999</v>
      </c>
      <c r="N1067" s="88">
        <v>65.100000000000009</v>
      </c>
      <c r="O1067" s="88">
        <v>18.270000000000003</v>
      </c>
      <c r="P1067" s="88">
        <f t="shared" si="607"/>
        <v>83.37</v>
      </c>
      <c r="Q1067" s="89"/>
      <c r="R1067" s="88">
        <f t="shared" si="608"/>
        <v>65.099999999999994</v>
      </c>
      <c r="S1067" s="88">
        <f t="shared" si="608"/>
        <v>18.27</v>
      </c>
      <c r="T1067" s="88">
        <f t="shared" si="609"/>
        <v>83.36999999999999</v>
      </c>
      <c r="U1067" s="88">
        <f t="shared" si="610"/>
        <v>0</v>
      </c>
      <c r="V1067" s="78">
        <f t="shared" si="611"/>
        <v>83.36999999999999</v>
      </c>
      <c r="X1067" s="88">
        <v>65.099999999999994</v>
      </c>
      <c r="Y1067" s="88">
        <v>18.27</v>
      </c>
      <c r="Z1067" s="88">
        <v>83.37</v>
      </c>
      <c r="AA1067" s="79"/>
      <c r="AB1067" s="80">
        <f t="shared" si="587"/>
        <v>0</v>
      </c>
    </row>
    <row r="1068" spans="1:28" ht="22.5" x14ac:dyDescent="0.25">
      <c r="A1068" s="84" t="s">
        <v>19815</v>
      </c>
      <c r="B1068" s="85" t="s">
        <v>22173</v>
      </c>
      <c r="C1068" s="86" t="s">
        <v>15747</v>
      </c>
      <c r="D1068" s="87">
        <v>0</v>
      </c>
      <c r="E1068" s="88">
        <v>194.47</v>
      </c>
      <c r="F1068" s="76">
        <f t="shared" si="603"/>
        <v>0</v>
      </c>
      <c r="G1068" s="77"/>
      <c r="H1068" s="88">
        <f t="shared" si="604"/>
        <v>157.93</v>
      </c>
      <c r="I1068" s="88">
        <f t="shared" si="604"/>
        <v>36.54</v>
      </c>
      <c r="J1068" s="88">
        <f t="shared" si="605"/>
        <v>194.47</v>
      </c>
      <c r="K1068" s="88">
        <v>0</v>
      </c>
      <c r="L1068" s="76">
        <f t="shared" si="606"/>
        <v>194.47</v>
      </c>
      <c r="N1068" s="88">
        <v>157.93</v>
      </c>
      <c r="O1068" s="88">
        <v>36.540000000000006</v>
      </c>
      <c r="P1068" s="88">
        <f t="shared" si="607"/>
        <v>194.47000000000003</v>
      </c>
      <c r="Q1068" s="89"/>
      <c r="R1068" s="88">
        <f t="shared" si="608"/>
        <v>157.93</v>
      </c>
      <c r="S1068" s="88">
        <f t="shared" si="608"/>
        <v>36.54</v>
      </c>
      <c r="T1068" s="88">
        <f t="shared" si="609"/>
        <v>194.47</v>
      </c>
      <c r="U1068" s="88">
        <f t="shared" si="610"/>
        <v>0</v>
      </c>
      <c r="V1068" s="78">
        <f t="shared" si="611"/>
        <v>194.47</v>
      </c>
      <c r="X1068" s="88">
        <v>157.93</v>
      </c>
      <c r="Y1068" s="88">
        <v>36.54</v>
      </c>
      <c r="Z1068" s="88">
        <v>194.47</v>
      </c>
      <c r="AA1068" s="79"/>
      <c r="AB1068" s="80">
        <f t="shared" si="587"/>
        <v>0</v>
      </c>
    </row>
    <row r="1069" spans="1:28" ht="22.5" x14ac:dyDescent="0.25">
      <c r="A1069" s="84" t="s">
        <v>19816</v>
      </c>
      <c r="B1069" s="85" t="s">
        <v>22174</v>
      </c>
      <c r="C1069" s="86" t="s">
        <v>15747</v>
      </c>
      <c r="D1069" s="87">
        <v>0</v>
      </c>
      <c r="E1069" s="88">
        <v>42.12</v>
      </c>
      <c r="F1069" s="76">
        <f t="shared" si="603"/>
        <v>0</v>
      </c>
      <c r="G1069" s="77"/>
      <c r="H1069" s="88">
        <f t="shared" si="604"/>
        <v>34.130000000000003</v>
      </c>
      <c r="I1069" s="88">
        <f t="shared" si="604"/>
        <v>7.99</v>
      </c>
      <c r="J1069" s="88">
        <f t="shared" si="605"/>
        <v>42.120000000000005</v>
      </c>
      <c r="K1069" s="88">
        <v>0</v>
      </c>
      <c r="L1069" s="76">
        <f t="shared" si="606"/>
        <v>42.120000000000005</v>
      </c>
      <c r="N1069" s="88">
        <v>34.129999999999995</v>
      </c>
      <c r="O1069" s="88">
        <v>7.99</v>
      </c>
      <c r="P1069" s="88">
        <f t="shared" si="607"/>
        <v>42.12</v>
      </c>
      <c r="Q1069" s="89"/>
      <c r="R1069" s="88">
        <f t="shared" si="608"/>
        <v>34.130000000000003</v>
      </c>
      <c r="S1069" s="88">
        <f t="shared" si="608"/>
        <v>8</v>
      </c>
      <c r="T1069" s="88">
        <f t="shared" si="609"/>
        <v>42.13</v>
      </c>
      <c r="U1069" s="88">
        <f t="shared" si="610"/>
        <v>0</v>
      </c>
      <c r="V1069" s="78">
        <f t="shared" si="611"/>
        <v>42.13</v>
      </c>
      <c r="X1069" s="88">
        <v>34.130000000000003</v>
      </c>
      <c r="Y1069" s="88">
        <v>8</v>
      </c>
      <c r="Z1069" s="88">
        <v>42.13</v>
      </c>
      <c r="AA1069" s="79"/>
      <c r="AB1069" s="80">
        <f t="shared" si="587"/>
        <v>-1.0000000000005116E-2</v>
      </c>
    </row>
    <row r="1070" spans="1:28" ht="22.5" x14ac:dyDescent="0.25">
      <c r="A1070" s="84" t="s">
        <v>19817</v>
      </c>
      <c r="B1070" s="85" t="s">
        <v>22175</v>
      </c>
      <c r="C1070" s="86" t="s">
        <v>15747</v>
      </c>
      <c r="D1070" s="87">
        <v>0</v>
      </c>
      <c r="E1070" s="88">
        <v>41.89</v>
      </c>
      <c r="F1070" s="76">
        <f t="shared" si="603"/>
        <v>0</v>
      </c>
      <c r="G1070" s="77"/>
      <c r="H1070" s="88">
        <f t="shared" si="604"/>
        <v>33.9</v>
      </c>
      <c r="I1070" s="88">
        <f t="shared" si="604"/>
        <v>7.99</v>
      </c>
      <c r="J1070" s="88">
        <f t="shared" si="605"/>
        <v>41.89</v>
      </c>
      <c r="K1070" s="88">
        <v>0</v>
      </c>
      <c r="L1070" s="76">
        <f t="shared" si="606"/>
        <v>41.89</v>
      </c>
      <c r="N1070" s="88">
        <v>33.9</v>
      </c>
      <c r="O1070" s="88">
        <v>7.99</v>
      </c>
      <c r="P1070" s="88">
        <f t="shared" si="607"/>
        <v>41.89</v>
      </c>
      <c r="Q1070" s="89"/>
      <c r="R1070" s="88">
        <f t="shared" si="608"/>
        <v>33.9</v>
      </c>
      <c r="S1070" s="88">
        <f t="shared" si="608"/>
        <v>8</v>
      </c>
      <c r="T1070" s="88">
        <f t="shared" si="609"/>
        <v>41.9</v>
      </c>
      <c r="U1070" s="88">
        <f t="shared" si="610"/>
        <v>0</v>
      </c>
      <c r="V1070" s="78">
        <f t="shared" si="611"/>
        <v>41.9</v>
      </c>
      <c r="X1070" s="88">
        <v>33.9</v>
      </c>
      <c r="Y1070" s="88">
        <v>8</v>
      </c>
      <c r="Z1070" s="88">
        <v>41.9</v>
      </c>
      <c r="AA1070" s="79"/>
      <c r="AB1070" s="80">
        <f t="shared" si="587"/>
        <v>-9.9999999999980105E-3</v>
      </c>
    </row>
    <row r="1071" spans="1:28" ht="22.5" x14ac:dyDescent="0.25">
      <c r="A1071" s="84" t="s">
        <v>19818</v>
      </c>
      <c r="B1071" s="85" t="s">
        <v>22176</v>
      </c>
      <c r="C1071" s="86" t="s">
        <v>15719</v>
      </c>
      <c r="D1071" s="87">
        <v>0</v>
      </c>
      <c r="E1071" s="88">
        <v>260.06</v>
      </c>
      <c r="F1071" s="76">
        <f t="shared" si="603"/>
        <v>0</v>
      </c>
      <c r="G1071" s="77"/>
      <c r="H1071" s="88">
        <f t="shared" si="604"/>
        <v>228.3</v>
      </c>
      <c r="I1071" s="88">
        <f t="shared" si="604"/>
        <v>31.76</v>
      </c>
      <c r="J1071" s="88">
        <f t="shared" si="605"/>
        <v>260.06</v>
      </c>
      <c r="K1071" s="88">
        <v>0</v>
      </c>
      <c r="L1071" s="76">
        <f t="shared" si="606"/>
        <v>260.06</v>
      </c>
      <c r="N1071" s="88">
        <v>228.3</v>
      </c>
      <c r="O1071" s="88">
        <v>31.759999999999998</v>
      </c>
      <c r="P1071" s="88">
        <f t="shared" si="607"/>
        <v>260.06</v>
      </c>
      <c r="Q1071" s="89"/>
      <c r="R1071" s="88">
        <f t="shared" si="608"/>
        <v>228.3</v>
      </c>
      <c r="S1071" s="88">
        <f t="shared" si="608"/>
        <v>31.76</v>
      </c>
      <c r="T1071" s="88">
        <f t="shared" si="609"/>
        <v>260.06</v>
      </c>
      <c r="U1071" s="88">
        <f t="shared" si="610"/>
        <v>0</v>
      </c>
      <c r="V1071" s="78">
        <f t="shared" si="611"/>
        <v>260.06</v>
      </c>
      <c r="X1071" s="88">
        <v>228.3</v>
      </c>
      <c r="Y1071" s="88">
        <v>31.76</v>
      </c>
      <c r="Z1071" s="88">
        <v>260.06</v>
      </c>
      <c r="AA1071" s="79"/>
      <c r="AB1071" s="80">
        <f t="shared" si="587"/>
        <v>0</v>
      </c>
    </row>
    <row r="1072" spans="1:28" ht="22.5" x14ac:dyDescent="0.25">
      <c r="A1072" s="84" t="s">
        <v>19819</v>
      </c>
      <c r="B1072" s="85" t="s">
        <v>22177</v>
      </c>
      <c r="C1072" s="86" t="s">
        <v>15747</v>
      </c>
      <c r="D1072" s="87">
        <v>0</v>
      </c>
      <c r="E1072" s="88">
        <v>24.13</v>
      </c>
      <c r="F1072" s="76">
        <f t="shared" si="603"/>
        <v>0</v>
      </c>
      <c r="G1072" s="77"/>
      <c r="H1072" s="88">
        <f t="shared" si="604"/>
        <v>16.14</v>
      </c>
      <c r="I1072" s="88">
        <f t="shared" si="604"/>
        <v>7.99</v>
      </c>
      <c r="J1072" s="88">
        <f t="shared" si="605"/>
        <v>24.130000000000003</v>
      </c>
      <c r="K1072" s="88">
        <v>0</v>
      </c>
      <c r="L1072" s="76">
        <f t="shared" si="606"/>
        <v>24.130000000000003</v>
      </c>
      <c r="N1072" s="88">
        <v>16.14</v>
      </c>
      <c r="O1072" s="88">
        <v>7.99</v>
      </c>
      <c r="P1072" s="88">
        <f t="shared" si="607"/>
        <v>24.130000000000003</v>
      </c>
      <c r="Q1072" s="89"/>
      <c r="R1072" s="88">
        <f t="shared" si="608"/>
        <v>16.14</v>
      </c>
      <c r="S1072" s="88">
        <f t="shared" si="608"/>
        <v>8</v>
      </c>
      <c r="T1072" s="88">
        <f t="shared" si="609"/>
        <v>24.14</v>
      </c>
      <c r="U1072" s="88">
        <f t="shared" si="610"/>
        <v>0</v>
      </c>
      <c r="V1072" s="78">
        <f t="shared" si="611"/>
        <v>24.14</v>
      </c>
      <c r="X1072" s="88">
        <v>16.14</v>
      </c>
      <c r="Y1072" s="88">
        <v>8</v>
      </c>
      <c r="Z1072" s="88">
        <v>24.14</v>
      </c>
      <c r="AA1072" s="79"/>
      <c r="AB1072" s="80">
        <f t="shared" si="587"/>
        <v>-9.9999999999980105E-3</v>
      </c>
    </row>
    <row r="1073" spans="1:28" ht="22.5" x14ac:dyDescent="0.25">
      <c r="A1073" s="84" t="s">
        <v>19820</v>
      </c>
      <c r="B1073" s="85" t="s">
        <v>22178</v>
      </c>
      <c r="C1073" s="86" t="s">
        <v>15747</v>
      </c>
      <c r="D1073" s="87">
        <v>0</v>
      </c>
      <c r="E1073" s="88">
        <v>135.30000000000001</v>
      </c>
      <c r="F1073" s="76">
        <f t="shared" si="603"/>
        <v>0</v>
      </c>
      <c r="G1073" s="77"/>
      <c r="H1073" s="88">
        <f t="shared" si="604"/>
        <v>98.76</v>
      </c>
      <c r="I1073" s="88">
        <f t="shared" si="604"/>
        <v>36.54</v>
      </c>
      <c r="J1073" s="88">
        <f t="shared" si="605"/>
        <v>135.30000000000001</v>
      </c>
      <c r="K1073" s="88">
        <v>0</v>
      </c>
      <c r="L1073" s="76">
        <f t="shared" si="606"/>
        <v>135.30000000000001</v>
      </c>
      <c r="N1073" s="88">
        <v>98.759999999999991</v>
      </c>
      <c r="O1073" s="88">
        <v>36.540000000000006</v>
      </c>
      <c r="P1073" s="88">
        <f t="shared" si="607"/>
        <v>135.30000000000001</v>
      </c>
      <c r="Q1073" s="89"/>
      <c r="R1073" s="88">
        <f t="shared" si="608"/>
        <v>98.76</v>
      </c>
      <c r="S1073" s="88">
        <f t="shared" si="608"/>
        <v>36.54</v>
      </c>
      <c r="T1073" s="88">
        <f t="shared" si="609"/>
        <v>135.30000000000001</v>
      </c>
      <c r="U1073" s="88">
        <f t="shared" si="610"/>
        <v>0</v>
      </c>
      <c r="V1073" s="78">
        <f t="shared" si="611"/>
        <v>135.30000000000001</v>
      </c>
      <c r="X1073" s="88">
        <v>98.76</v>
      </c>
      <c r="Y1073" s="88">
        <v>36.54</v>
      </c>
      <c r="Z1073" s="88">
        <v>135.30000000000001</v>
      </c>
      <c r="AA1073" s="79"/>
      <c r="AB1073" s="80">
        <f t="shared" si="587"/>
        <v>0</v>
      </c>
    </row>
    <row r="1074" spans="1:28" x14ac:dyDescent="0.25">
      <c r="A1074" s="84" t="s">
        <v>19821</v>
      </c>
      <c r="B1074" s="85" t="s">
        <v>22179</v>
      </c>
      <c r="C1074" s="86" t="s">
        <v>15747</v>
      </c>
      <c r="D1074" s="87">
        <v>0</v>
      </c>
      <c r="E1074" s="88">
        <v>74.62</v>
      </c>
      <c r="F1074" s="76">
        <f t="shared" si="603"/>
        <v>0</v>
      </c>
      <c r="G1074" s="77"/>
      <c r="H1074" s="88">
        <f t="shared" si="604"/>
        <v>60</v>
      </c>
      <c r="I1074" s="88">
        <f t="shared" si="604"/>
        <v>14.62</v>
      </c>
      <c r="J1074" s="88">
        <f t="shared" si="605"/>
        <v>74.62</v>
      </c>
      <c r="K1074" s="88">
        <v>0</v>
      </c>
      <c r="L1074" s="76">
        <f t="shared" si="606"/>
        <v>74.62</v>
      </c>
      <c r="N1074" s="88">
        <v>60</v>
      </c>
      <c r="O1074" s="88">
        <v>14.620000000000001</v>
      </c>
      <c r="P1074" s="88">
        <f t="shared" si="607"/>
        <v>74.62</v>
      </c>
      <c r="Q1074" s="89"/>
      <c r="R1074" s="88">
        <f t="shared" si="608"/>
        <v>60</v>
      </c>
      <c r="S1074" s="88">
        <f t="shared" si="608"/>
        <v>14.62</v>
      </c>
      <c r="T1074" s="88">
        <f t="shared" si="609"/>
        <v>74.62</v>
      </c>
      <c r="U1074" s="88">
        <f t="shared" si="610"/>
        <v>0</v>
      </c>
      <c r="V1074" s="78">
        <f t="shared" si="611"/>
        <v>74.62</v>
      </c>
      <c r="X1074" s="88">
        <v>60</v>
      </c>
      <c r="Y1074" s="88">
        <v>14.62</v>
      </c>
      <c r="Z1074" s="88">
        <v>74.62</v>
      </c>
      <c r="AA1074" s="79"/>
      <c r="AB1074" s="80">
        <f t="shared" si="587"/>
        <v>0</v>
      </c>
    </row>
    <row r="1075" spans="1:28" ht="22.5" x14ac:dyDescent="0.25">
      <c r="A1075" s="66" t="s">
        <v>16775</v>
      </c>
      <c r="B1075" s="67" t="s">
        <v>22180</v>
      </c>
      <c r="C1075" s="68"/>
      <c r="D1075" s="69"/>
      <c r="E1075" s="70"/>
      <c r="F1075" s="71"/>
      <c r="H1075" s="70"/>
      <c r="I1075" s="70"/>
      <c r="J1075" s="70"/>
      <c r="K1075" s="70"/>
      <c r="L1075" s="76"/>
      <c r="N1075" s="70"/>
      <c r="O1075" s="70"/>
      <c r="P1075" s="70"/>
      <c r="Q1075" s="64"/>
      <c r="R1075" s="70"/>
      <c r="S1075" s="70"/>
      <c r="T1075" s="70"/>
      <c r="U1075" s="70"/>
      <c r="V1075" s="78"/>
      <c r="X1075" s="70"/>
      <c r="Y1075" s="70"/>
      <c r="Z1075" s="70"/>
      <c r="AA1075" s="79"/>
      <c r="AB1075" s="80">
        <f t="shared" si="587"/>
        <v>0</v>
      </c>
    </row>
    <row r="1076" spans="1:28" ht="22.5" x14ac:dyDescent="0.25">
      <c r="A1076" s="72" t="s">
        <v>16776</v>
      </c>
      <c r="B1076" s="73" t="s">
        <v>22181</v>
      </c>
      <c r="C1076" s="74" t="s">
        <v>15719</v>
      </c>
      <c r="D1076" s="75">
        <v>0</v>
      </c>
      <c r="E1076" s="70">
        <v>514.41</v>
      </c>
      <c r="F1076" s="76">
        <f t="shared" ref="F1076:F1082" si="612">ROUND(D1076*E1076,2)</f>
        <v>0</v>
      </c>
      <c r="G1076" s="77"/>
      <c r="H1076" s="70">
        <f t="shared" ref="H1076:I1082" si="613">ROUND(N1076+(N1076*$H$2/100),2)</f>
        <v>506.22</v>
      </c>
      <c r="I1076" s="70">
        <f t="shared" si="613"/>
        <v>8.19</v>
      </c>
      <c r="J1076" s="70">
        <f t="shared" ref="J1076:J1082" si="614">H1076+I1076</f>
        <v>514.41000000000008</v>
      </c>
      <c r="K1076" s="70">
        <v>0</v>
      </c>
      <c r="L1076" s="76">
        <f t="shared" ref="L1076:L1082" si="615">SUM(J1076:K1076)</f>
        <v>514.41000000000008</v>
      </c>
      <c r="N1076" s="70">
        <v>506.21999999999997</v>
      </c>
      <c r="O1076" s="70">
        <v>8.19</v>
      </c>
      <c r="P1076" s="70">
        <f t="shared" ref="P1076:P1082" si="616">SUM(N1076:O1076)</f>
        <v>514.41</v>
      </c>
      <c r="Q1076" s="64"/>
      <c r="R1076" s="70">
        <f t="shared" ref="R1076:S1082" si="617">X1076</f>
        <v>506.22</v>
      </c>
      <c r="S1076" s="70">
        <f t="shared" si="617"/>
        <v>8.19</v>
      </c>
      <c r="T1076" s="70">
        <f t="shared" ref="T1076:T1082" si="618">R1076+S1076</f>
        <v>514.41000000000008</v>
      </c>
      <c r="U1076" s="70">
        <f t="shared" ref="U1076:U1082" si="619">ROUND(Z1076*$H$2,2)/100</f>
        <v>0</v>
      </c>
      <c r="V1076" s="78">
        <f t="shared" ref="V1076:V1082" si="620">SUM(T1076:U1076)</f>
        <v>514.41000000000008</v>
      </c>
      <c r="X1076" s="70">
        <v>506.22</v>
      </c>
      <c r="Y1076" s="70">
        <v>8.19</v>
      </c>
      <c r="Z1076" s="70">
        <v>514.41</v>
      </c>
      <c r="AA1076" s="79"/>
      <c r="AB1076" s="80">
        <f t="shared" si="587"/>
        <v>0</v>
      </c>
    </row>
    <row r="1077" spans="1:28" ht="22.5" x14ac:dyDescent="0.25">
      <c r="A1077" s="72" t="s">
        <v>16777</v>
      </c>
      <c r="B1077" s="73" t="s">
        <v>22182</v>
      </c>
      <c r="C1077" s="74" t="s">
        <v>15719</v>
      </c>
      <c r="D1077" s="75">
        <v>0</v>
      </c>
      <c r="E1077" s="70">
        <v>520.88</v>
      </c>
      <c r="F1077" s="76">
        <f t="shared" si="612"/>
        <v>0</v>
      </c>
      <c r="G1077" s="77"/>
      <c r="H1077" s="70">
        <f t="shared" si="613"/>
        <v>512.69000000000005</v>
      </c>
      <c r="I1077" s="70">
        <f t="shared" si="613"/>
        <v>8.19</v>
      </c>
      <c r="J1077" s="70">
        <f t="shared" si="614"/>
        <v>520.88000000000011</v>
      </c>
      <c r="K1077" s="70">
        <v>0</v>
      </c>
      <c r="L1077" s="76">
        <f t="shared" si="615"/>
        <v>520.88000000000011</v>
      </c>
      <c r="N1077" s="70">
        <v>512.69000000000005</v>
      </c>
      <c r="O1077" s="70">
        <v>8.19</v>
      </c>
      <c r="P1077" s="70">
        <f t="shared" si="616"/>
        <v>520.88000000000011</v>
      </c>
      <c r="Q1077" s="64"/>
      <c r="R1077" s="70">
        <f t="shared" si="617"/>
        <v>512.69000000000005</v>
      </c>
      <c r="S1077" s="70">
        <f t="shared" si="617"/>
        <v>8.19</v>
      </c>
      <c r="T1077" s="70">
        <f t="shared" si="618"/>
        <v>520.88000000000011</v>
      </c>
      <c r="U1077" s="70">
        <f t="shared" si="619"/>
        <v>0</v>
      </c>
      <c r="V1077" s="78">
        <f t="shared" si="620"/>
        <v>520.88000000000011</v>
      </c>
      <c r="X1077" s="70">
        <v>512.69000000000005</v>
      </c>
      <c r="Y1077" s="70">
        <v>8.19</v>
      </c>
      <c r="Z1077" s="70">
        <v>520.88</v>
      </c>
      <c r="AA1077" s="79"/>
      <c r="AB1077" s="80">
        <f t="shared" si="587"/>
        <v>0</v>
      </c>
    </row>
    <row r="1078" spans="1:28" ht="22.5" x14ac:dyDescent="0.25">
      <c r="A1078" s="72" t="s">
        <v>16778</v>
      </c>
      <c r="B1078" s="73" t="s">
        <v>22183</v>
      </c>
      <c r="C1078" s="74" t="s">
        <v>15719</v>
      </c>
      <c r="D1078" s="75">
        <v>0</v>
      </c>
      <c r="E1078" s="70">
        <v>670.82</v>
      </c>
      <c r="F1078" s="76">
        <f t="shared" si="612"/>
        <v>0</v>
      </c>
      <c r="G1078" s="77"/>
      <c r="H1078" s="70">
        <f t="shared" si="613"/>
        <v>661.26</v>
      </c>
      <c r="I1078" s="70">
        <f t="shared" si="613"/>
        <v>9.56</v>
      </c>
      <c r="J1078" s="70">
        <f t="shared" si="614"/>
        <v>670.81999999999994</v>
      </c>
      <c r="K1078" s="70">
        <v>0</v>
      </c>
      <c r="L1078" s="76">
        <f t="shared" si="615"/>
        <v>670.81999999999994</v>
      </c>
      <c r="N1078" s="70">
        <v>661.26</v>
      </c>
      <c r="O1078" s="70">
        <v>9.56</v>
      </c>
      <c r="P1078" s="70">
        <f t="shared" si="616"/>
        <v>670.81999999999994</v>
      </c>
      <c r="Q1078" s="64"/>
      <c r="R1078" s="70">
        <f t="shared" si="617"/>
        <v>661.26</v>
      </c>
      <c r="S1078" s="70">
        <f t="shared" si="617"/>
        <v>9.56</v>
      </c>
      <c r="T1078" s="70">
        <f t="shared" si="618"/>
        <v>670.81999999999994</v>
      </c>
      <c r="U1078" s="70">
        <f t="shared" si="619"/>
        <v>0</v>
      </c>
      <c r="V1078" s="78">
        <f t="shared" si="620"/>
        <v>670.81999999999994</v>
      </c>
      <c r="X1078" s="70">
        <v>661.26</v>
      </c>
      <c r="Y1078" s="70">
        <v>9.56</v>
      </c>
      <c r="Z1078" s="70">
        <v>670.82</v>
      </c>
      <c r="AA1078" s="79"/>
      <c r="AB1078" s="80">
        <f t="shared" si="587"/>
        <v>0</v>
      </c>
    </row>
    <row r="1079" spans="1:28" x14ac:dyDescent="0.25">
      <c r="A1079" s="72" t="s">
        <v>16779</v>
      </c>
      <c r="B1079" s="73" t="s">
        <v>22184</v>
      </c>
      <c r="C1079" s="74" t="s">
        <v>15719</v>
      </c>
      <c r="D1079" s="75">
        <v>0</v>
      </c>
      <c r="E1079" s="70">
        <v>706.27</v>
      </c>
      <c r="F1079" s="76">
        <f t="shared" si="612"/>
        <v>0</v>
      </c>
      <c r="G1079" s="77"/>
      <c r="H1079" s="70">
        <f t="shared" si="613"/>
        <v>696.71</v>
      </c>
      <c r="I1079" s="70">
        <f t="shared" si="613"/>
        <v>9.56</v>
      </c>
      <c r="J1079" s="70">
        <f t="shared" si="614"/>
        <v>706.27</v>
      </c>
      <c r="K1079" s="70">
        <v>0</v>
      </c>
      <c r="L1079" s="76">
        <f t="shared" si="615"/>
        <v>706.27</v>
      </c>
      <c r="N1079" s="70">
        <v>696.70999999999992</v>
      </c>
      <c r="O1079" s="70">
        <v>9.56</v>
      </c>
      <c r="P1079" s="70">
        <f t="shared" si="616"/>
        <v>706.26999999999987</v>
      </c>
      <c r="Q1079" s="64"/>
      <c r="R1079" s="70">
        <f t="shared" si="617"/>
        <v>696.71</v>
      </c>
      <c r="S1079" s="70">
        <f t="shared" si="617"/>
        <v>9.56</v>
      </c>
      <c r="T1079" s="70">
        <f t="shared" si="618"/>
        <v>706.27</v>
      </c>
      <c r="U1079" s="70">
        <f t="shared" si="619"/>
        <v>0</v>
      </c>
      <c r="V1079" s="78">
        <f t="shared" si="620"/>
        <v>706.27</v>
      </c>
      <c r="X1079" s="70">
        <v>696.71</v>
      </c>
      <c r="Y1079" s="70">
        <v>9.56</v>
      </c>
      <c r="Z1079" s="70">
        <v>706.27</v>
      </c>
      <c r="AA1079" s="79"/>
      <c r="AB1079" s="80">
        <f t="shared" si="587"/>
        <v>0</v>
      </c>
    </row>
    <row r="1080" spans="1:28" ht="22.5" x14ac:dyDescent="0.25">
      <c r="A1080" s="72" t="s">
        <v>16780</v>
      </c>
      <c r="B1080" s="73" t="s">
        <v>22185</v>
      </c>
      <c r="C1080" s="74" t="s">
        <v>15747</v>
      </c>
      <c r="D1080" s="75">
        <v>0</v>
      </c>
      <c r="E1080" s="70">
        <v>279.54000000000002</v>
      </c>
      <c r="F1080" s="76">
        <f t="shared" si="612"/>
        <v>0</v>
      </c>
      <c r="G1080" s="77"/>
      <c r="H1080" s="70">
        <f t="shared" si="613"/>
        <v>274.76</v>
      </c>
      <c r="I1080" s="70">
        <f t="shared" si="613"/>
        <v>4.78</v>
      </c>
      <c r="J1080" s="70">
        <f t="shared" si="614"/>
        <v>279.53999999999996</v>
      </c>
      <c r="K1080" s="70">
        <v>0</v>
      </c>
      <c r="L1080" s="76">
        <f t="shared" si="615"/>
        <v>279.53999999999996</v>
      </c>
      <c r="N1080" s="70">
        <v>274.76000000000005</v>
      </c>
      <c r="O1080" s="70">
        <v>4.78</v>
      </c>
      <c r="P1080" s="70">
        <f t="shared" si="616"/>
        <v>279.54000000000002</v>
      </c>
      <c r="Q1080" s="64"/>
      <c r="R1080" s="70">
        <f t="shared" si="617"/>
        <v>274.76</v>
      </c>
      <c r="S1080" s="70">
        <f t="shared" si="617"/>
        <v>4.78</v>
      </c>
      <c r="T1080" s="70">
        <f t="shared" si="618"/>
        <v>279.53999999999996</v>
      </c>
      <c r="U1080" s="70">
        <f t="shared" si="619"/>
        <v>0</v>
      </c>
      <c r="V1080" s="78">
        <f t="shared" si="620"/>
        <v>279.53999999999996</v>
      </c>
      <c r="X1080" s="70">
        <v>274.76</v>
      </c>
      <c r="Y1080" s="70">
        <v>4.78</v>
      </c>
      <c r="Z1080" s="70">
        <v>279.54000000000002</v>
      </c>
      <c r="AA1080" s="79"/>
      <c r="AB1080" s="80">
        <f t="shared" si="587"/>
        <v>0</v>
      </c>
    </row>
    <row r="1081" spans="1:28" ht="22.5" x14ac:dyDescent="0.25">
      <c r="A1081" s="72" t="s">
        <v>16781</v>
      </c>
      <c r="B1081" s="73" t="s">
        <v>22186</v>
      </c>
      <c r="C1081" s="74" t="s">
        <v>15747</v>
      </c>
      <c r="D1081" s="75">
        <v>0</v>
      </c>
      <c r="E1081" s="70">
        <v>296.37</v>
      </c>
      <c r="F1081" s="76">
        <f t="shared" si="612"/>
        <v>0</v>
      </c>
      <c r="G1081" s="77"/>
      <c r="H1081" s="70">
        <f t="shared" si="613"/>
        <v>291.58999999999997</v>
      </c>
      <c r="I1081" s="70">
        <f t="shared" si="613"/>
        <v>4.78</v>
      </c>
      <c r="J1081" s="70">
        <f t="shared" si="614"/>
        <v>296.36999999999995</v>
      </c>
      <c r="K1081" s="70">
        <v>0</v>
      </c>
      <c r="L1081" s="76">
        <f t="shared" si="615"/>
        <v>296.36999999999995</v>
      </c>
      <c r="N1081" s="70">
        <v>291.59000000000003</v>
      </c>
      <c r="O1081" s="70">
        <v>4.78</v>
      </c>
      <c r="P1081" s="70">
        <f t="shared" si="616"/>
        <v>296.37</v>
      </c>
      <c r="Q1081" s="64"/>
      <c r="R1081" s="70">
        <f t="shared" si="617"/>
        <v>291.58999999999997</v>
      </c>
      <c r="S1081" s="70">
        <f t="shared" si="617"/>
        <v>4.78</v>
      </c>
      <c r="T1081" s="70">
        <f t="shared" si="618"/>
        <v>296.36999999999995</v>
      </c>
      <c r="U1081" s="70">
        <f t="shared" si="619"/>
        <v>0</v>
      </c>
      <c r="V1081" s="78">
        <f t="shared" si="620"/>
        <v>296.36999999999995</v>
      </c>
      <c r="X1081" s="70">
        <v>291.58999999999997</v>
      </c>
      <c r="Y1081" s="70">
        <v>4.78</v>
      </c>
      <c r="Z1081" s="70">
        <v>296.37</v>
      </c>
      <c r="AA1081" s="79"/>
      <c r="AB1081" s="80">
        <f t="shared" si="587"/>
        <v>0</v>
      </c>
    </row>
    <row r="1082" spans="1:28" x14ac:dyDescent="0.25">
      <c r="A1082" s="72" t="s">
        <v>16782</v>
      </c>
      <c r="B1082" s="73" t="s">
        <v>22187</v>
      </c>
      <c r="C1082" s="74" t="s">
        <v>15747</v>
      </c>
      <c r="D1082" s="75">
        <v>0</v>
      </c>
      <c r="E1082" s="70">
        <v>33.61</v>
      </c>
      <c r="F1082" s="76">
        <f t="shared" si="612"/>
        <v>0</v>
      </c>
      <c r="G1082" s="77"/>
      <c r="H1082" s="70">
        <f t="shared" si="613"/>
        <v>32.24</v>
      </c>
      <c r="I1082" s="70">
        <f t="shared" si="613"/>
        <v>1.37</v>
      </c>
      <c r="J1082" s="70">
        <f t="shared" si="614"/>
        <v>33.61</v>
      </c>
      <c r="K1082" s="70">
        <v>0</v>
      </c>
      <c r="L1082" s="76">
        <f t="shared" si="615"/>
        <v>33.61</v>
      </c>
      <c r="N1082" s="70">
        <v>32.24</v>
      </c>
      <c r="O1082" s="70">
        <v>1.37</v>
      </c>
      <c r="P1082" s="70">
        <f t="shared" si="616"/>
        <v>33.61</v>
      </c>
      <c r="Q1082" s="64"/>
      <c r="R1082" s="70">
        <f t="shared" si="617"/>
        <v>32.24</v>
      </c>
      <c r="S1082" s="70">
        <f t="shared" si="617"/>
        <v>1.37</v>
      </c>
      <c r="T1082" s="70">
        <f t="shared" si="618"/>
        <v>33.61</v>
      </c>
      <c r="U1082" s="70">
        <f t="shared" si="619"/>
        <v>0</v>
      </c>
      <c r="V1082" s="78">
        <f t="shared" si="620"/>
        <v>33.61</v>
      </c>
      <c r="X1082" s="70">
        <v>32.24</v>
      </c>
      <c r="Y1082" s="70">
        <v>1.37</v>
      </c>
      <c r="Z1082" s="70">
        <v>33.61</v>
      </c>
      <c r="AA1082" s="79"/>
      <c r="AB1082" s="80">
        <f t="shared" si="587"/>
        <v>0</v>
      </c>
    </row>
    <row r="1083" spans="1:28" x14ac:dyDescent="0.25">
      <c r="A1083" s="66" t="s">
        <v>16783</v>
      </c>
      <c r="B1083" s="67" t="s">
        <v>22188</v>
      </c>
      <c r="C1083" s="68"/>
      <c r="D1083" s="69"/>
      <c r="E1083" s="70"/>
      <c r="F1083" s="71"/>
      <c r="H1083" s="70"/>
      <c r="I1083" s="70"/>
      <c r="J1083" s="70"/>
      <c r="K1083" s="70"/>
      <c r="L1083" s="76"/>
      <c r="N1083" s="70"/>
      <c r="O1083" s="70"/>
      <c r="P1083" s="70"/>
      <c r="Q1083" s="64"/>
      <c r="R1083" s="70"/>
      <c r="S1083" s="70"/>
      <c r="T1083" s="70"/>
      <c r="U1083" s="70"/>
      <c r="V1083" s="78"/>
      <c r="X1083" s="70"/>
      <c r="Y1083" s="70"/>
      <c r="Z1083" s="70"/>
      <c r="AA1083" s="79"/>
      <c r="AB1083" s="80">
        <f t="shared" si="587"/>
        <v>0</v>
      </c>
    </row>
    <row r="1084" spans="1:28" x14ac:dyDescent="0.25">
      <c r="A1084" s="72" t="s">
        <v>16784</v>
      </c>
      <c r="B1084" s="73" t="s">
        <v>22189</v>
      </c>
      <c r="C1084" s="74" t="s">
        <v>15719</v>
      </c>
      <c r="D1084" s="75">
        <v>0</v>
      </c>
      <c r="E1084" s="70">
        <v>201.89</v>
      </c>
      <c r="F1084" s="76">
        <f t="shared" ref="F1084:F1092" si="621">ROUND(D1084*E1084,2)</f>
        <v>0</v>
      </c>
      <c r="G1084" s="77"/>
      <c r="H1084" s="70">
        <f t="shared" ref="H1084:I1092" si="622">ROUND(N1084+(N1084*$H$2/100),2)</f>
        <v>180.05</v>
      </c>
      <c r="I1084" s="70">
        <f t="shared" si="622"/>
        <v>21.84</v>
      </c>
      <c r="J1084" s="70">
        <f t="shared" ref="J1084:J1092" si="623">H1084+I1084</f>
        <v>201.89000000000001</v>
      </c>
      <c r="K1084" s="70">
        <v>0</v>
      </c>
      <c r="L1084" s="76">
        <f t="shared" ref="L1084:L1092" si="624">SUM(J1084:K1084)</f>
        <v>201.89000000000001</v>
      </c>
      <c r="N1084" s="70">
        <v>180.05</v>
      </c>
      <c r="O1084" s="70">
        <v>21.84</v>
      </c>
      <c r="P1084" s="70">
        <f t="shared" ref="P1084:P1092" si="625">SUM(N1084:O1084)</f>
        <v>201.89000000000001</v>
      </c>
      <c r="Q1084" s="64"/>
      <c r="R1084" s="70">
        <f t="shared" ref="R1084:S1092" si="626">X1084</f>
        <v>180.05</v>
      </c>
      <c r="S1084" s="70">
        <f t="shared" si="626"/>
        <v>21.84</v>
      </c>
      <c r="T1084" s="70">
        <f t="shared" ref="T1084:T1092" si="627">R1084+S1084</f>
        <v>201.89000000000001</v>
      </c>
      <c r="U1084" s="70">
        <f t="shared" ref="U1084:U1092" si="628">ROUND(Z1084*$H$2,2)/100</f>
        <v>0</v>
      </c>
      <c r="V1084" s="78">
        <f t="shared" ref="V1084:V1092" si="629">SUM(T1084:U1084)</f>
        <v>201.89000000000001</v>
      </c>
      <c r="X1084" s="70">
        <v>180.05</v>
      </c>
      <c r="Y1084" s="70">
        <v>21.84</v>
      </c>
      <c r="Z1084" s="70">
        <v>201.89</v>
      </c>
      <c r="AA1084" s="79"/>
      <c r="AB1084" s="80">
        <f t="shared" si="587"/>
        <v>0</v>
      </c>
    </row>
    <row r="1085" spans="1:28" x14ac:dyDescent="0.25">
      <c r="A1085" s="72" t="s">
        <v>16785</v>
      </c>
      <c r="B1085" s="73" t="s">
        <v>22190</v>
      </c>
      <c r="C1085" s="74" t="s">
        <v>15719</v>
      </c>
      <c r="D1085" s="75">
        <v>0</v>
      </c>
      <c r="E1085" s="70">
        <v>284.33000000000004</v>
      </c>
      <c r="F1085" s="76">
        <f t="shared" si="621"/>
        <v>0</v>
      </c>
      <c r="G1085" s="77"/>
      <c r="H1085" s="70">
        <f t="shared" si="622"/>
        <v>262.49</v>
      </c>
      <c r="I1085" s="70">
        <f t="shared" si="622"/>
        <v>21.84</v>
      </c>
      <c r="J1085" s="70">
        <f t="shared" si="623"/>
        <v>284.33</v>
      </c>
      <c r="K1085" s="70">
        <v>0</v>
      </c>
      <c r="L1085" s="76">
        <f t="shared" si="624"/>
        <v>284.33</v>
      </c>
      <c r="N1085" s="70">
        <v>262.49</v>
      </c>
      <c r="O1085" s="70">
        <v>21.84</v>
      </c>
      <c r="P1085" s="70">
        <f t="shared" si="625"/>
        <v>284.33</v>
      </c>
      <c r="Q1085" s="64"/>
      <c r="R1085" s="70">
        <f t="shared" si="626"/>
        <v>262.49</v>
      </c>
      <c r="S1085" s="70">
        <f t="shared" si="626"/>
        <v>21.84</v>
      </c>
      <c r="T1085" s="70">
        <f t="shared" si="627"/>
        <v>284.33</v>
      </c>
      <c r="U1085" s="70">
        <f t="shared" si="628"/>
        <v>0</v>
      </c>
      <c r="V1085" s="78">
        <f t="shared" si="629"/>
        <v>284.33</v>
      </c>
      <c r="X1085" s="70">
        <v>262.49</v>
      </c>
      <c r="Y1085" s="70">
        <v>21.84</v>
      </c>
      <c r="Z1085" s="70">
        <v>284.33</v>
      </c>
      <c r="AA1085" s="79"/>
      <c r="AB1085" s="80">
        <f t="shared" si="587"/>
        <v>0</v>
      </c>
    </row>
    <row r="1086" spans="1:28" x14ac:dyDescent="0.25">
      <c r="A1086" s="72" t="s">
        <v>16786</v>
      </c>
      <c r="B1086" s="73" t="s">
        <v>22191</v>
      </c>
      <c r="C1086" s="74" t="s">
        <v>15719</v>
      </c>
      <c r="D1086" s="75">
        <v>0</v>
      </c>
      <c r="E1086" s="70">
        <v>82.409999999999982</v>
      </c>
      <c r="F1086" s="76">
        <f t="shared" si="621"/>
        <v>0</v>
      </c>
      <c r="G1086" s="77"/>
      <c r="H1086" s="70">
        <f t="shared" si="622"/>
        <v>65.290000000000006</v>
      </c>
      <c r="I1086" s="70">
        <f t="shared" si="622"/>
        <v>17.12</v>
      </c>
      <c r="J1086" s="70">
        <f t="shared" si="623"/>
        <v>82.410000000000011</v>
      </c>
      <c r="K1086" s="70">
        <v>0</v>
      </c>
      <c r="L1086" s="76">
        <f t="shared" si="624"/>
        <v>82.410000000000011</v>
      </c>
      <c r="N1086" s="70">
        <v>65.289999999999992</v>
      </c>
      <c r="O1086" s="70">
        <v>17.12</v>
      </c>
      <c r="P1086" s="70">
        <f t="shared" si="625"/>
        <v>82.41</v>
      </c>
      <c r="Q1086" s="64"/>
      <c r="R1086" s="70">
        <f t="shared" si="626"/>
        <v>65.290000000000006</v>
      </c>
      <c r="S1086" s="70">
        <f t="shared" si="626"/>
        <v>17.12</v>
      </c>
      <c r="T1086" s="70">
        <f t="shared" si="627"/>
        <v>82.410000000000011</v>
      </c>
      <c r="U1086" s="70">
        <f t="shared" si="628"/>
        <v>0</v>
      </c>
      <c r="V1086" s="78">
        <f t="shared" si="629"/>
        <v>82.410000000000011</v>
      </c>
      <c r="X1086" s="70">
        <v>65.290000000000006</v>
      </c>
      <c r="Y1086" s="70">
        <v>17.12</v>
      </c>
      <c r="Z1086" s="70">
        <v>82.41</v>
      </c>
      <c r="AA1086" s="79"/>
      <c r="AB1086" s="80">
        <f t="shared" si="587"/>
        <v>0</v>
      </c>
    </row>
    <row r="1087" spans="1:28" x14ac:dyDescent="0.25">
      <c r="A1087" s="72" t="s">
        <v>16787</v>
      </c>
      <c r="B1087" s="73" t="s">
        <v>22192</v>
      </c>
      <c r="C1087" s="74" t="s">
        <v>15747</v>
      </c>
      <c r="D1087" s="75">
        <v>0</v>
      </c>
      <c r="E1087" s="70">
        <v>20.7</v>
      </c>
      <c r="F1087" s="76">
        <f t="shared" si="621"/>
        <v>0</v>
      </c>
      <c r="G1087" s="77"/>
      <c r="H1087" s="70">
        <f t="shared" si="622"/>
        <v>2.25</v>
      </c>
      <c r="I1087" s="70">
        <f t="shared" si="622"/>
        <v>18.45</v>
      </c>
      <c r="J1087" s="70">
        <f t="shared" si="623"/>
        <v>20.7</v>
      </c>
      <c r="K1087" s="70">
        <v>0</v>
      </c>
      <c r="L1087" s="76">
        <f t="shared" si="624"/>
        <v>20.7</v>
      </c>
      <c r="N1087" s="70">
        <v>2.25</v>
      </c>
      <c r="O1087" s="70">
        <v>18.450000000000003</v>
      </c>
      <c r="P1087" s="70">
        <f t="shared" si="625"/>
        <v>20.700000000000003</v>
      </c>
      <c r="Q1087" s="64"/>
      <c r="R1087" s="70">
        <f t="shared" si="626"/>
        <v>2.25</v>
      </c>
      <c r="S1087" s="70">
        <f t="shared" si="626"/>
        <v>18.45</v>
      </c>
      <c r="T1087" s="70">
        <f t="shared" si="627"/>
        <v>20.7</v>
      </c>
      <c r="U1087" s="70">
        <f t="shared" si="628"/>
        <v>0</v>
      </c>
      <c r="V1087" s="78">
        <f t="shared" si="629"/>
        <v>20.7</v>
      </c>
      <c r="X1087" s="70">
        <v>2.25</v>
      </c>
      <c r="Y1087" s="70">
        <v>18.45</v>
      </c>
      <c r="Z1087" s="70">
        <v>20.7</v>
      </c>
      <c r="AA1087" s="79"/>
      <c r="AB1087" s="80">
        <f t="shared" si="587"/>
        <v>0</v>
      </c>
    </row>
    <row r="1088" spans="1:28" x14ac:dyDescent="0.25">
      <c r="A1088" s="72" t="s">
        <v>16788</v>
      </c>
      <c r="B1088" s="73" t="s">
        <v>22193</v>
      </c>
      <c r="C1088" s="74" t="s">
        <v>15747</v>
      </c>
      <c r="D1088" s="75">
        <v>0</v>
      </c>
      <c r="E1088" s="70">
        <v>32.1</v>
      </c>
      <c r="F1088" s="76">
        <f t="shared" si="621"/>
        <v>0</v>
      </c>
      <c r="G1088" s="77"/>
      <c r="H1088" s="70">
        <f t="shared" si="622"/>
        <v>4.58</v>
      </c>
      <c r="I1088" s="70">
        <f t="shared" si="622"/>
        <v>27.52</v>
      </c>
      <c r="J1088" s="70">
        <f t="shared" si="623"/>
        <v>32.1</v>
      </c>
      <c r="K1088" s="70">
        <v>0</v>
      </c>
      <c r="L1088" s="76">
        <f t="shared" si="624"/>
        <v>32.1</v>
      </c>
      <c r="N1088" s="70">
        <v>4.58</v>
      </c>
      <c r="O1088" s="70">
        <v>27.52</v>
      </c>
      <c r="P1088" s="70">
        <f t="shared" si="625"/>
        <v>32.1</v>
      </c>
      <c r="Q1088" s="64"/>
      <c r="R1088" s="70">
        <f t="shared" si="626"/>
        <v>4.58</v>
      </c>
      <c r="S1088" s="70">
        <f t="shared" si="626"/>
        <v>27.52</v>
      </c>
      <c r="T1088" s="70">
        <f t="shared" si="627"/>
        <v>32.1</v>
      </c>
      <c r="U1088" s="70">
        <f t="shared" si="628"/>
        <v>0</v>
      </c>
      <c r="V1088" s="78">
        <f t="shared" si="629"/>
        <v>32.1</v>
      </c>
      <c r="X1088" s="70">
        <v>4.58</v>
      </c>
      <c r="Y1088" s="70">
        <v>27.52</v>
      </c>
      <c r="Z1088" s="70">
        <v>32.1</v>
      </c>
      <c r="AA1088" s="79"/>
      <c r="AB1088" s="80">
        <f t="shared" si="587"/>
        <v>0</v>
      </c>
    </row>
    <row r="1089" spans="1:28" x14ac:dyDescent="0.25">
      <c r="A1089" s="72" t="s">
        <v>16789</v>
      </c>
      <c r="B1089" s="73" t="s">
        <v>22194</v>
      </c>
      <c r="C1089" s="74" t="s">
        <v>15747</v>
      </c>
      <c r="D1089" s="75">
        <v>0</v>
      </c>
      <c r="E1089" s="70">
        <v>74.08</v>
      </c>
      <c r="F1089" s="76">
        <f t="shared" si="621"/>
        <v>0</v>
      </c>
      <c r="G1089" s="77"/>
      <c r="H1089" s="70">
        <f t="shared" si="622"/>
        <v>72.709999999999994</v>
      </c>
      <c r="I1089" s="70">
        <f t="shared" si="622"/>
        <v>1.37</v>
      </c>
      <c r="J1089" s="70">
        <f t="shared" si="623"/>
        <v>74.08</v>
      </c>
      <c r="K1089" s="70">
        <v>0</v>
      </c>
      <c r="L1089" s="76">
        <f t="shared" si="624"/>
        <v>74.08</v>
      </c>
      <c r="N1089" s="70">
        <v>72.709999999999994</v>
      </c>
      <c r="O1089" s="70">
        <v>1.37</v>
      </c>
      <c r="P1089" s="70">
        <f t="shared" si="625"/>
        <v>74.08</v>
      </c>
      <c r="Q1089" s="64"/>
      <c r="R1089" s="70">
        <f t="shared" si="626"/>
        <v>72.709999999999994</v>
      </c>
      <c r="S1089" s="70">
        <f t="shared" si="626"/>
        <v>1.37</v>
      </c>
      <c r="T1089" s="70">
        <f t="shared" si="627"/>
        <v>74.08</v>
      </c>
      <c r="U1089" s="70">
        <f t="shared" si="628"/>
        <v>0</v>
      </c>
      <c r="V1089" s="78">
        <f t="shared" si="629"/>
        <v>74.08</v>
      </c>
      <c r="X1089" s="70">
        <v>72.709999999999994</v>
      </c>
      <c r="Y1089" s="70">
        <v>1.37</v>
      </c>
      <c r="Z1089" s="70">
        <v>74.08</v>
      </c>
      <c r="AA1089" s="79"/>
      <c r="AB1089" s="80">
        <f t="shared" si="587"/>
        <v>0</v>
      </c>
    </row>
    <row r="1090" spans="1:28" x14ac:dyDescent="0.25">
      <c r="A1090" s="72" t="s">
        <v>16790</v>
      </c>
      <c r="B1090" s="73" t="s">
        <v>22195</v>
      </c>
      <c r="C1090" s="74" t="s">
        <v>15719</v>
      </c>
      <c r="D1090" s="75">
        <v>0</v>
      </c>
      <c r="E1090" s="70">
        <v>88.67</v>
      </c>
      <c r="F1090" s="76">
        <f t="shared" si="621"/>
        <v>0</v>
      </c>
      <c r="G1090" s="77"/>
      <c r="H1090" s="70">
        <f t="shared" si="622"/>
        <v>71.11</v>
      </c>
      <c r="I1090" s="70">
        <f t="shared" si="622"/>
        <v>17.559999999999999</v>
      </c>
      <c r="J1090" s="70">
        <f t="shared" si="623"/>
        <v>88.67</v>
      </c>
      <c r="K1090" s="70">
        <v>0</v>
      </c>
      <c r="L1090" s="76">
        <f t="shared" si="624"/>
        <v>88.67</v>
      </c>
      <c r="N1090" s="70">
        <v>71.11</v>
      </c>
      <c r="O1090" s="70">
        <v>17.560000000000002</v>
      </c>
      <c r="P1090" s="70">
        <f t="shared" si="625"/>
        <v>88.67</v>
      </c>
      <c r="Q1090" s="64"/>
      <c r="R1090" s="70">
        <f t="shared" si="626"/>
        <v>71.11</v>
      </c>
      <c r="S1090" s="70">
        <f t="shared" si="626"/>
        <v>17.559999999999999</v>
      </c>
      <c r="T1090" s="70">
        <f t="shared" si="627"/>
        <v>88.67</v>
      </c>
      <c r="U1090" s="70">
        <f t="shared" si="628"/>
        <v>0</v>
      </c>
      <c r="V1090" s="78">
        <f t="shared" si="629"/>
        <v>88.67</v>
      </c>
      <c r="X1090" s="70">
        <v>71.11</v>
      </c>
      <c r="Y1090" s="70">
        <v>17.559999999999999</v>
      </c>
      <c r="Z1090" s="70">
        <v>88.67</v>
      </c>
      <c r="AA1090" s="79"/>
      <c r="AB1090" s="80">
        <f t="shared" si="587"/>
        <v>0</v>
      </c>
    </row>
    <row r="1091" spans="1:28" ht="22.5" x14ac:dyDescent="0.25">
      <c r="A1091" s="72" t="s">
        <v>16791</v>
      </c>
      <c r="B1091" s="73" t="s">
        <v>22196</v>
      </c>
      <c r="C1091" s="74" t="s">
        <v>15747</v>
      </c>
      <c r="D1091" s="75">
        <v>0</v>
      </c>
      <c r="E1091" s="70">
        <v>14.850000000000001</v>
      </c>
      <c r="F1091" s="76">
        <f t="shared" si="621"/>
        <v>0</v>
      </c>
      <c r="G1091" s="77"/>
      <c r="H1091" s="70">
        <f t="shared" si="622"/>
        <v>10.17</v>
      </c>
      <c r="I1091" s="70">
        <f t="shared" si="622"/>
        <v>4.68</v>
      </c>
      <c r="J1091" s="70">
        <f t="shared" si="623"/>
        <v>14.85</v>
      </c>
      <c r="K1091" s="70">
        <v>0</v>
      </c>
      <c r="L1091" s="76">
        <f t="shared" si="624"/>
        <v>14.85</v>
      </c>
      <c r="N1091" s="70">
        <v>10.17</v>
      </c>
      <c r="O1091" s="70">
        <v>4.68</v>
      </c>
      <c r="P1091" s="70">
        <f t="shared" si="625"/>
        <v>14.85</v>
      </c>
      <c r="Q1091" s="64"/>
      <c r="R1091" s="70">
        <f t="shared" si="626"/>
        <v>10.17</v>
      </c>
      <c r="S1091" s="70">
        <f t="shared" si="626"/>
        <v>4.6900000000000004</v>
      </c>
      <c r="T1091" s="70">
        <f t="shared" si="627"/>
        <v>14.86</v>
      </c>
      <c r="U1091" s="70">
        <f t="shared" si="628"/>
        <v>0</v>
      </c>
      <c r="V1091" s="78">
        <f t="shared" si="629"/>
        <v>14.86</v>
      </c>
      <c r="X1091" s="70">
        <v>10.17</v>
      </c>
      <c r="Y1091" s="70">
        <v>4.6900000000000004</v>
      </c>
      <c r="Z1091" s="70">
        <v>14.86</v>
      </c>
      <c r="AA1091" s="79"/>
      <c r="AB1091" s="80">
        <f t="shared" si="587"/>
        <v>-9.9999999999997868E-3</v>
      </c>
    </row>
    <row r="1092" spans="1:28" x14ac:dyDescent="0.25">
      <c r="A1092" s="72" t="s">
        <v>16792</v>
      </c>
      <c r="B1092" s="73" t="s">
        <v>22197</v>
      </c>
      <c r="C1092" s="74" t="s">
        <v>15747</v>
      </c>
      <c r="D1092" s="75">
        <v>0</v>
      </c>
      <c r="E1092" s="70">
        <v>57.55</v>
      </c>
      <c r="F1092" s="76">
        <f t="shared" si="621"/>
        <v>0</v>
      </c>
      <c r="G1092" s="77"/>
      <c r="H1092" s="70">
        <f t="shared" si="622"/>
        <v>54.81</v>
      </c>
      <c r="I1092" s="70">
        <f t="shared" si="622"/>
        <v>2.74</v>
      </c>
      <c r="J1092" s="70">
        <f t="shared" si="623"/>
        <v>57.550000000000004</v>
      </c>
      <c r="K1092" s="70">
        <v>0</v>
      </c>
      <c r="L1092" s="76">
        <f t="shared" si="624"/>
        <v>57.550000000000004</v>
      </c>
      <c r="N1092" s="70">
        <v>54.81</v>
      </c>
      <c r="O1092" s="70">
        <v>2.74</v>
      </c>
      <c r="P1092" s="70">
        <f t="shared" si="625"/>
        <v>57.550000000000004</v>
      </c>
      <c r="Q1092" s="64"/>
      <c r="R1092" s="70">
        <f t="shared" si="626"/>
        <v>54.81</v>
      </c>
      <c r="S1092" s="70">
        <f t="shared" si="626"/>
        <v>2.73</v>
      </c>
      <c r="T1092" s="70">
        <f t="shared" si="627"/>
        <v>57.54</v>
      </c>
      <c r="U1092" s="70">
        <f t="shared" si="628"/>
        <v>0</v>
      </c>
      <c r="V1092" s="78">
        <f t="shared" si="629"/>
        <v>57.54</v>
      </c>
      <c r="X1092" s="70">
        <v>54.81</v>
      </c>
      <c r="Y1092" s="70">
        <v>2.73</v>
      </c>
      <c r="Z1092" s="70">
        <v>57.54</v>
      </c>
      <c r="AA1092" s="79"/>
      <c r="AB1092" s="80">
        <f t="shared" si="587"/>
        <v>1.0000000000005116E-2</v>
      </c>
    </row>
    <row r="1093" spans="1:28" ht="22.5" x14ac:dyDescent="0.25">
      <c r="A1093" s="66" t="s">
        <v>16793</v>
      </c>
      <c r="B1093" s="67" t="s">
        <v>22198</v>
      </c>
      <c r="C1093" s="68"/>
      <c r="D1093" s="69"/>
      <c r="E1093" s="70"/>
      <c r="F1093" s="71"/>
      <c r="H1093" s="70"/>
      <c r="I1093" s="70"/>
      <c r="J1093" s="70"/>
      <c r="K1093" s="70"/>
      <c r="L1093" s="76"/>
      <c r="N1093" s="70"/>
      <c r="O1093" s="70"/>
      <c r="P1093" s="70"/>
      <c r="Q1093" s="64"/>
      <c r="R1093" s="70"/>
      <c r="S1093" s="70"/>
      <c r="T1093" s="70"/>
      <c r="U1093" s="70"/>
      <c r="V1093" s="78"/>
      <c r="X1093" s="70"/>
      <c r="Y1093" s="70"/>
      <c r="Z1093" s="70"/>
      <c r="AA1093" s="79"/>
      <c r="AB1093" s="80">
        <f t="shared" si="587"/>
        <v>0</v>
      </c>
    </row>
    <row r="1094" spans="1:28" x14ac:dyDescent="0.25">
      <c r="A1094" s="72" t="s">
        <v>16794</v>
      </c>
      <c r="B1094" s="73" t="s">
        <v>16796</v>
      </c>
      <c r="C1094" s="74" t="s">
        <v>15719</v>
      </c>
      <c r="D1094" s="75">
        <v>0</v>
      </c>
      <c r="E1094" s="70">
        <v>42.160000000000004</v>
      </c>
      <c r="F1094" s="76">
        <f>ROUND(D1094*E1094,2)</f>
        <v>0</v>
      </c>
      <c r="G1094" s="77"/>
      <c r="H1094" s="70">
        <f>ROUND(N1094+(N1094*$H$2/100),2)</f>
        <v>7.03</v>
      </c>
      <c r="I1094" s="70">
        <f>ROUND(O1094+(O1094*$H$2/100),2)</f>
        <v>35.130000000000003</v>
      </c>
      <c r="J1094" s="70">
        <f>H1094+I1094</f>
        <v>42.160000000000004</v>
      </c>
      <c r="K1094" s="70">
        <v>0</v>
      </c>
      <c r="L1094" s="76">
        <f>SUM(J1094:K1094)</f>
        <v>42.160000000000004</v>
      </c>
      <c r="N1094" s="70">
        <v>7.03</v>
      </c>
      <c r="O1094" s="70">
        <v>35.130000000000003</v>
      </c>
      <c r="P1094" s="70">
        <f>SUM(N1094:O1094)</f>
        <v>42.160000000000004</v>
      </c>
      <c r="Q1094" s="64"/>
      <c r="R1094" s="70">
        <f>X1094</f>
        <v>7.03</v>
      </c>
      <c r="S1094" s="70">
        <f>Y1094</f>
        <v>35.119999999999997</v>
      </c>
      <c r="T1094" s="70">
        <f>R1094+S1094</f>
        <v>42.15</v>
      </c>
      <c r="U1094" s="70">
        <f>ROUND(Z1094*$H$2,2)/100</f>
        <v>0</v>
      </c>
      <c r="V1094" s="78">
        <f>SUM(T1094:U1094)</f>
        <v>42.15</v>
      </c>
      <c r="X1094" s="70">
        <v>7.03</v>
      </c>
      <c r="Y1094" s="70">
        <v>35.119999999999997</v>
      </c>
      <c r="Z1094" s="70">
        <v>42.15</v>
      </c>
      <c r="AA1094" s="79"/>
      <c r="AB1094" s="80">
        <f t="shared" si="587"/>
        <v>1.0000000000005116E-2</v>
      </c>
    </row>
    <row r="1095" spans="1:28" x14ac:dyDescent="0.25">
      <c r="A1095" s="66" t="s">
        <v>16795</v>
      </c>
      <c r="B1095" s="67" t="s">
        <v>22199</v>
      </c>
      <c r="C1095" s="68"/>
      <c r="D1095" s="69"/>
      <c r="E1095" s="70"/>
      <c r="F1095" s="71"/>
      <c r="H1095" s="70"/>
      <c r="I1095" s="70"/>
      <c r="J1095" s="70"/>
      <c r="K1095" s="70"/>
      <c r="L1095" s="76"/>
      <c r="N1095" s="70"/>
      <c r="O1095" s="70"/>
      <c r="P1095" s="70"/>
      <c r="Q1095" s="64"/>
      <c r="R1095" s="70"/>
      <c r="S1095" s="70"/>
      <c r="T1095" s="70"/>
      <c r="U1095" s="70"/>
      <c r="V1095" s="78"/>
      <c r="X1095" s="70"/>
      <c r="Y1095" s="70"/>
      <c r="Z1095" s="70"/>
      <c r="AA1095" s="79"/>
      <c r="AB1095" s="80">
        <f t="shared" si="587"/>
        <v>0</v>
      </c>
    </row>
    <row r="1096" spans="1:28" x14ac:dyDescent="0.25">
      <c r="A1096" s="66" t="s">
        <v>16797</v>
      </c>
      <c r="B1096" s="67" t="s">
        <v>22200</v>
      </c>
      <c r="C1096" s="68"/>
      <c r="D1096" s="69"/>
      <c r="E1096" s="70"/>
      <c r="F1096" s="71"/>
      <c r="H1096" s="70"/>
      <c r="I1096" s="70"/>
      <c r="J1096" s="70"/>
      <c r="K1096" s="70"/>
      <c r="L1096" s="76"/>
      <c r="N1096" s="70"/>
      <c r="O1096" s="70"/>
      <c r="P1096" s="70"/>
      <c r="Q1096" s="64"/>
      <c r="R1096" s="70"/>
      <c r="S1096" s="70"/>
      <c r="T1096" s="70"/>
      <c r="U1096" s="70"/>
      <c r="V1096" s="78"/>
      <c r="X1096" s="70"/>
      <c r="Y1096" s="70"/>
      <c r="Z1096" s="70"/>
      <c r="AA1096" s="79"/>
      <c r="AB1096" s="80">
        <f t="shared" si="587"/>
        <v>0</v>
      </c>
    </row>
    <row r="1097" spans="1:28" x14ac:dyDescent="0.25">
      <c r="A1097" s="72" t="s">
        <v>16798</v>
      </c>
      <c r="B1097" s="73" t="s">
        <v>22201</v>
      </c>
      <c r="C1097" s="74" t="s">
        <v>15719</v>
      </c>
      <c r="D1097" s="75">
        <v>0</v>
      </c>
      <c r="E1097" s="70">
        <v>91.839999999999989</v>
      </c>
      <c r="F1097" s="76">
        <f>ROUND(D1097*E1097,2)</f>
        <v>0</v>
      </c>
      <c r="G1097" s="77"/>
      <c r="H1097" s="70">
        <f>ROUND(N1097+(N1097*$H$2/100),2)</f>
        <v>45.1</v>
      </c>
      <c r="I1097" s="70">
        <f>ROUND(O1097+(O1097*$H$2/100),2)</f>
        <v>46.74</v>
      </c>
      <c r="J1097" s="70">
        <f>H1097+I1097</f>
        <v>91.84</v>
      </c>
      <c r="K1097" s="70">
        <v>0</v>
      </c>
      <c r="L1097" s="76">
        <f>SUM(J1097:K1097)</f>
        <v>91.84</v>
      </c>
      <c r="N1097" s="70">
        <v>45.099999999999994</v>
      </c>
      <c r="O1097" s="70">
        <v>46.739999999999995</v>
      </c>
      <c r="P1097" s="70">
        <f>SUM(N1097:O1097)</f>
        <v>91.839999999999989</v>
      </c>
      <c r="Q1097" s="64"/>
      <c r="R1097" s="70">
        <f>X1097</f>
        <v>45.1</v>
      </c>
      <c r="S1097" s="70">
        <f>Y1097</f>
        <v>46.74</v>
      </c>
      <c r="T1097" s="70">
        <f>R1097+S1097</f>
        <v>91.84</v>
      </c>
      <c r="U1097" s="70">
        <f>ROUND(Z1097*$H$2,2)/100</f>
        <v>0</v>
      </c>
      <c r="V1097" s="78">
        <f>SUM(T1097:U1097)</f>
        <v>91.84</v>
      </c>
      <c r="X1097" s="70">
        <v>45.1</v>
      </c>
      <c r="Y1097" s="70">
        <v>46.74</v>
      </c>
      <c r="Z1097" s="70">
        <v>91.84</v>
      </c>
      <c r="AA1097" s="79"/>
      <c r="AB1097" s="80">
        <f t="shared" si="587"/>
        <v>0</v>
      </c>
    </row>
    <row r="1098" spans="1:28" x14ac:dyDescent="0.25">
      <c r="A1098" s="66" t="s">
        <v>16799</v>
      </c>
      <c r="B1098" s="67" t="s">
        <v>22202</v>
      </c>
      <c r="C1098" s="68"/>
      <c r="D1098" s="69"/>
      <c r="E1098" s="70"/>
      <c r="F1098" s="71"/>
      <c r="H1098" s="70"/>
      <c r="I1098" s="70"/>
      <c r="J1098" s="70"/>
      <c r="K1098" s="70"/>
      <c r="L1098" s="76"/>
      <c r="N1098" s="70"/>
      <c r="O1098" s="70"/>
      <c r="P1098" s="70"/>
      <c r="Q1098" s="64"/>
      <c r="R1098" s="70"/>
      <c r="S1098" s="70"/>
      <c r="T1098" s="70"/>
      <c r="U1098" s="70"/>
      <c r="V1098" s="78"/>
      <c r="X1098" s="70"/>
      <c r="Y1098" s="70"/>
      <c r="Z1098" s="70"/>
      <c r="AA1098" s="79"/>
      <c r="AB1098" s="80">
        <f t="shared" ref="AB1098:AB1161" si="630">P1098-Z1098</f>
        <v>0</v>
      </c>
    </row>
    <row r="1099" spans="1:28" x14ac:dyDescent="0.25">
      <c r="A1099" s="72" t="s">
        <v>16800</v>
      </c>
      <c r="B1099" s="73" t="s">
        <v>22203</v>
      </c>
      <c r="C1099" s="74" t="s">
        <v>15719</v>
      </c>
      <c r="D1099" s="75">
        <v>0</v>
      </c>
      <c r="E1099" s="70">
        <v>265.48</v>
      </c>
      <c r="F1099" s="76">
        <f>ROUND(D1099*E1099,2)</f>
        <v>0</v>
      </c>
      <c r="G1099" s="77"/>
      <c r="H1099" s="70">
        <f>ROUND(N1099+(N1099*$H$2/100),2)</f>
        <v>265.48</v>
      </c>
      <c r="I1099" s="70">
        <f>ROUND(O1099+(O1099*$H$2/100),2)</f>
        <v>0</v>
      </c>
      <c r="J1099" s="70">
        <f>H1099+I1099</f>
        <v>265.48</v>
      </c>
      <c r="K1099" s="70">
        <v>0</v>
      </c>
      <c r="L1099" s="76">
        <f>SUM(J1099:K1099)</f>
        <v>265.48</v>
      </c>
      <c r="N1099" s="70">
        <v>265.48</v>
      </c>
      <c r="O1099" s="70">
        <v>0</v>
      </c>
      <c r="P1099" s="70">
        <f>SUM(N1099:O1099)</f>
        <v>265.48</v>
      </c>
      <c r="Q1099" s="64"/>
      <c r="R1099" s="70">
        <f>X1099</f>
        <v>265.48</v>
      </c>
      <c r="S1099" s="70">
        <f>Y1099</f>
        <v>0</v>
      </c>
      <c r="T1099" s="70">
        <f>R1099+S1099</f>
        <v>265.48</v>
      </c>
      <c r="U1099" s="70">
        <f>ROUND(Z1099*$H$2,2)/100</f>
        <v>0</v>
      </c>
      <c r="V1099" s="78">
        <f>SUM(T1099:U1099)</f>
        <v>265.48</v>
      </c>
      <c r="X1099" s="70">
        <v>265.48</v>
      </c>
      <c r="Y1099" s="70">
        <v>0</v>
      </c>
      <c r="Z1099" s="70">
        <v>265.48</v>
      </c>
      <c r="AA1099" s="79"/>
      <c r="AB1099" s="80">
        <f t="shared" si="630"/>
        <v>0</v>
      </c>
    </row>
    <row r="1100" spans="1:28" x14ac:dyDescent="0.25">
      <c r="A1100" s="66" t="s">
        <v>16801</v>
      </c>
      <c r="B1100" s="67" t="s">
        <v>22204</v>
      </c>
      <c r="C1100" s="68"/>
      <c r="D1100" s="69"/>
      <c r="E1100" s="70"/>
      <c r="F1100" s="71"/>
      <c r="H1100" s="70"/>
      <c r="I1100" s="70"/>
      <c r="J1100" s="70"/>
      <c r="K1100" s="70"/>
      <c r="L1100" s="76"/>
      <c r="N1100" s="70"/>
      <c r="O1100" s="70"/>
      <c r="P1100" s="70"/>
      <c r="Q1100" s="64"/>
      <c r="R1100" s="70"/>
      <c r="S1100" s="70"/>
      <c r="T1100" s="70"/>
      <c r="U1100" s="70"/>
      <c r="V1100" s="78"/>
      <c r="X1100" s="70"/>
      <c r="Y1100" s="70"/>
      <c r="Z1100" s="70"/>
      <c r="AA1100" s="79"/>
      <c r="AB1100" s="80">
        <f t="shared" si="630"/>
        <v>0</v>
      </c>
    </row>
    <row r="1101" spans="1:28" x14ac:dyDescent="0.25">
      <c r="A1101" s="72" t="s">
        <v>16802</v>
      </c>
      <c r="B1101" s="73" t="s">
        <v>22205</v>
      </c>
      <c r="C1101" s="74" t="s">
        <v>15719</v>
      </c>
      <c r="D1101" s="75">
        <v>0</v>
      </c>
      <c r="E1101" s="70">
        <v>140.44999999999999</v>
      </c>
      <c r="F1101" s="76">
        <f>ROUND(D1101*E1101,2)</f>
        <v>0</v>
      </c>
      <c r="G1101" s="77"/>
      <c r="H1101" s="70">
        <f>ROUND(N1101+(N1101*$H$2/100),2)</f>
        <v>125.08</v>
      </c>
      <c r="I1101" s="70">
        <f>ROUND(O1101+(O1101*$H$2/100),2)</f>
        <v>15.37</v>
      </c>
      <c r="J1101" s="70">
        <f>H1101+I1101</f>
        <v>140.44999999999999</v>
      </c>
      <c r="K1101" s="70">
        <v>0</v>
      </c>
      <c r="L1101" s="76">
        <f>SUM(J1101:K1101)</f>
        <v>140.44999999999999</v>
      </c>
      <c r="N1101" s="70">
        <v>125.08</v>
      </c>
      <c r="O1101" s="70">
        <v>15.370000000000001</v>
      </c>
      <c r="P1101" s="70">
        <f>SUM(N1101:O1101)</f>
        <v>140.44999999999999</v>
      </c>
      <c r="Q1101" s="64"/>
      <c r="R1101" s="70">
        <f>X1101</f>
        <v>125.08</v>
      </c>
      <c r="S1101" s="70">
        <f>Y1101</f>
        <v>15.37</v>
      </c>
      <c r="T1101" s="70">
        <f>R1101+S1101</f>
        <v>140.44999999999999</v>
      </c>
      <c r="U1101" s="70">
        <f>ROUND(Z1101*$H$2,2)/100</f>
        <v>0</v>
      </c>
      <c r="V1101" s="78">
        <f>SUM(T1101:U1101)</f>
        <v>140.44999999999999</v>
      </c>
      <c r="X1101" s="70">
        <v>125.08</v>
      </c>
      <c r="Y1101" s="70">
        <v>15.37</v>
      </c>
      <c r="Z1101" s="70">
        <v>140.44999999999999</v>
      </c>
      <c r="AA1101" s="79"/>
      <c r="AB1101" s="80">
        <f t="shared" si="630"/>
        <v>0</v>
      </c>
    </row>
    <row r="1102" spans="1:28" x14ac:dyDescent="0.25">
      <c r="A1102" s="66" t="s">
        <v>16803</v>
      </c>
      <c r="B1102" s="67" t="s">
        <v>22206</v>
      </c>
      <c r="C1102" s="68"/>
      <c r="D1102" s="69"/>
      <c r="E1102" s="70"/>
      <c r="F1102" s="71"/>
      <c r="H1102" s="70"/>
      <c r="I1102" s="70"/>
      <c r="J1102" s="70"/>
      <c r="K1102" s="70"/>
      <c r="L1102" s="76"/>
      <c r="N1102" s="70"/>
      <c r="O1102" s="70"/>
      <c r="P1102" s="70"/>
      <c r="Q1102" s="64"/>
      <c r="R1102" s="70"/>
      <c r="S1102" s="70"/>
      <c r="T1102" s="70"/>
      <c r="U1102" s="70"/>
      <c r="V1102" s="78"/>
      <c r="X1102" s="70"/>
      <c r="Y1102" s="70"/>
      <c r="Z1102" s="70"/>
      <c r="AA1102" s="79"/>
      <c r="AB1102" s="80">
        <f t="shared" si="630"/>
        <v>0</v>
      </c>
    </row>
    <row r="1103" spans="1:28" x14ac:dyDescent="0.25">
      <c r="A1103" s="72" t="s">
        <v>16804</v>
      </c>
      <c r="B1103" s="73" t="s">
        <v>22207</v>
      </c>
      <c r="C1103" s="74" t="s">
        <v>15747</v>
      </c>
      <c r="D1103" s="75">
        <v>0</v>
      </c>
      <c r="E1103" s="70">
        <v>24.57</v>
      </c>
      <c r="F1103" s="76">
        <f>ROUND(D1103*E1103,2)</f>
        <v>0</v>
      </c>
      <c r="G1103" s="77"/>
      <c r="H1103" s="70">
        <f>ROUND(N1103+(N1103*$H$2/100),2)</f>
        <v>14.35</v>
      </c>
      <c r="I1103" s="70">
        <f>ROUND(O1103+(O1103*$H$2/100),2)</f>
        <v>10.220000000000001</v>
      </c>
      <c r="J1103" s="70">
        <f>H1103+I1103</f>
        <v>24.57</v>
      </c>
      <c r="K1103" s="70">
        <v>0</v>
      </c>
      <c r="L1103" s="76">
        <f>SUM(J1103:K1103)</f>
        <v>24.57</v>
      </c>
      <c r="N1103" s="70">
        <v>14.35</v>
      </c>
      <c r="O1103" s="70">
        <v>10.219999999999999</v>
      </c>
      <c r="P1103" s="70">
        <f>SUM(N1103:O1103)</f>
        <v>24.57</v>
      </c>
      <c r="Q1103" s="64"/>
      <c r="R1103" s="70">
        <f>X1103</f>
        <v>14.35</v>
      </c>
      <c r="S1103" s="70">
        <f>Y1103</f>
        <v>10.199999999999999</v>
      </c>
      <c r="T1103" s="70">
        <f>R1103+S1103</f>
        <v>24.549999999999997</v>
      </c>
      <c r="U1103" s="70">
        <f>ROUND(Z1103*$H$2,2)/100</f>
        <v>0</v>
      </c>
      <c r="V1103" s="78">
        <f>SUM(T1103:U1103)</f>
        <v>24.549999999999997</v>
      </c>
      <c r="X1103" s="70">
        <v>14.35</v>
      </c>
      <c r="Y1103" s="70">
        <v>10.199999999999999</v>
      </c>
      <c r="Z1103" s="70">
        <v>24.55</v>
      </c>
      <c r="AA1103" s="79"/>
      <c r="AB1103" s="80">
        <f t="shared" si="630"/>
        <v>1.9999999999999574E-2</v>
      </c>
    </row>
    <row r="1104" spans="1:28" x14ac:dyDescent="0.25">
      <c r="A1104" s="72" t="s">
        <v>16805</v>
      </c>
      <c r="B1104" s="73" t="s">
        <v>22208</v>
      </c>
      <c r="C1104" s="74" t="s">
        <v>15747</v>
      </c>
      <c r="D1104" s="75">
        <v>0</v>
      </c>
      <c r="E1104" s="70">
        <v>7.22</v>
      </c>
      <c r="F1104" s="76">
        <f>ROUND(D1104*E1104,2)</f>
        <v>0</v>
      </c>
      <c r="G1104" s="77"/>
      <c r="H1104" s="70">
        <f>ROUND(N1104+(N1104*$H$2/100),2)</f>
        <v>4.72</v>
      </c>
      <c r="I1104" s="70">
        <f>ROUND(O1104+(O1104*$H$2/100),2)</f>
        <v>2.5</v>
      </c>
      <c r="J1104" s="70">
        <f>H1104+I1104</f>
        <v>7.22</v>
      </c>
      <c r="K1104" s="70">
        <v>0</v>
      </c>
      <c r="L1104" s="76">
        <f>SUM(J1104:K1104)</f>
        <v>7.22</v>
      </c>
      <c r="N1104" s="70">
        <v>4.72</v>
      </c>
      <c r="O1104" s="70">
        <v>2.5</v>
      </c>
      <c r="P1104" s="70">
        <f>SUM(N1104:O1104)</f>
        <v>7.22</v>
      </c>
      <c r="Q1104" s="64"/>
      <c r="R1104" s="70">
        <f>X1104</f>
        <v>4.72</v>
      </c>
      <c r="S1104" s="70">
        <f>Y1104</f>
        <v>2.4900000000000002</v>
      </c>
      <c r="T1104" s="70">
        <f>R1104+S1104</f>
        <v>7.21</v>
      </c>
      <c r="U1104" s="70">
        <f>ROUND(Z1104*$H$2,2)/100</f>
        <v>0</v>
      </c>
      <c r="V1104" s="78">
        <f>SUM(T1104:U1104)</f>
        <v>7.21</v>
      </c>
      <c r="X1104" s="70">
        <v>4.72</v>
      </c>
      <c r="Y1104" s="70">
        <v>2.4900000000000002</v>
      </c>
      <c r="Z1104" s="70">
        <v>7.21</v>
      </c>
      <c r="AA1104" s="79"/>
      <c r="AB1104" s="80">
        <f t="shared" si="630"/>
        <v>9.9999999999997868E-3</v>
      </c>
    </row>
    <row r="1105" spans="1:28" x14ac:dyDescent="0.25">
      <c r="A1105" s="66" t="s">
        <v>16806</v>
      </c>
      <c r="B1105" s="67" t="s">
        <v>22209</v>
      </c>
      <c r="C1105" s="68"/>
      <c r="D1105" s="69"/>
      <c r="E1105" s="70"/>
      <c r="F1105" s="71"/>
      <c r="H1105" s="70"/>
      <c r="I1105" s="70"/>
      <c r="J1105" s="70"/>
      <c r="K1105" s="70"/>
      <c r="L1105" s="76"/>
      <c r="N1105" s="70"/>
      <c r="O1105" s="70"/>
      <c r="P1105" s="70"/>
      <c r="Q1105" s="64"/>
      <c r="R1105" s="70"/>
      <c r="S1105" s="70"/>
      <c r="T1105" s="70"/>
      <c r="U1105" s="70"/>
      <c r="V1105" s="78"/>
      <c r="X1105" s="70"/>
      <c r="Y1105" s="70"/>
      <c r="Z1105" s="70"/>
      <c r="AA1105" s="79"/>
      <c r="AB1105" s="80">
        <f t="shared" si="630"/>
        <v>0</v>
      </c>
    </row>
    <row r="1106" spans="1:28" x14ac:dyDescent="0.25">
      <c r="A1106" s="72" t="s">
        <v>16807</v>
      </c>
      <c r="B1106" s="73" t="s">
        <v>22210</v>
      </c>
      <c r="C1106" s="74" t="s">
        <v>15719</v>
      </c>
      <c r="D1106" s="75">
        <v>0</v>
      </c>
      <c r="E1106" s="70">
        <v>6.37</v>
      </c>
      <c r="F1106" s="76">
        <f>ROUND(D1106*E1106,2)</f>
        <v>0</v>
      </c>
      <c r="G1106" s="77"/>
      <c r="H1106" s="70">
        <f t="shared" ref="H1106:I1110" si="631">ROUND(N1106+(N1106*$H$2/100),2)</f>
        <v>0.32</v>
      </c>
      <c r="I1106" s="70">
        <f t="shared" si="631"/>
        <v>6.05</v>
      </c>
      <c r="J1106" s="70">
        <f>H1106+I1106</f>
        <v>6.37</v>
      </c>
      <c r="K1106" s="70">
        <v>0</v>
      </c>
      <c r="L1106" s="76">
        <f>SUM(J1106:K1106)</f>
        <v>6.37</v>
      </c>
      <c r="N1106" s="70">
        <v>0.32</v>
      </c>
      <c r="O1106" s="70">
        <v>6.05</v>
      </c>
      <c r="P1106" s="70">
        <f>SUM(N1106:O1106)</f>
        <v>6.37</v>
      </c>
      <c r="Q1106" s="64"/>
      <c r="R1106" s="70">
        <f t="shared" ref="R1106:S1110" si="632">X1106</f>
        <v>0.32</v>
      </c>
      <c r="S1106" s="70">
        <f t="shared" si="632"/>
        <v>6.05</v>
      </c>
      <c r="T1106" s="70">
        <f>R1106+S1106</f>
        <v>6.37</v>
      </c>
      <c r="U1106" s="70">
        <f>ROUND(Z1106*$H$2,2)/100</f>
        <v>0</v>
      </c>
      <c r="V1106" s="78">
        <f>SUM(T1106:U1106)</f>
        <v>6.37</v>
      </c>
      <c r="X1106" s="70">
        <v>0.32</v>
      </c>
      <c r="Y1106" s="70">
        <v>6.05</v>
      </c>
      <c r="Z1106" s="70">
        <v>6.37</v>
      </c>
      <c r="AA1106" s="79"/>
      <c r="AB1106" s="80">
        <f t="shared" si="630"/>
        <v>0</v>
      </c>
    </row>
    <row r="1107" spans="1:28" x14ac:dyDescent="0.25">
      <c r="A1107" s="72" t="s">
        <v>16808</v>
      </c>
      <c r="B1107" s="73" t="s">
        <v>22211</v>
      </c>
      <c r="C1107" s="74" t="s">
        <v>15719</v>
      </c>
      <c r="D1107" s="75">
        <v>0</v>
      </c>
      <c r="E1107" s="70">
        <v>30.87</v>
      </c>
      <c r="F1107" s="76">
        <f>ROUND(D1107*E1107,2)</f>
        <v>0</v>
      </c>
      <c r="G1107" s="77"/>
      <c r="H1107" s="70">
        <f t="shared" si="631"/>
        <v>15.5</v>
      </c>
      <c r="I1107" s="70">
        <f t="shared" si="631"/>
        <v>15.37</v>
      </c>
      <c r="J1107" s="70">
        <f>H1107+I1107</f>
        <v>30.869999999999997</v>
      </c>
      <c r="K1107" s="70">
        <v>0</v>
      </c>
      <c r="L1107" s="76">
        <f>SUM(J1107:K1107)</f>
        <v>30.869999999999997</v>
      </c>
      <c r="N1107" s="70">
        <v>15.5</v>
      </c>
      <c r="O1107" s="70">
        <v>15.370000000000001</v>
      </c>
      <c r="P1107" s="70">
        <f>SUM(N1107:O1107)</f>
        <v>30.87</v>
      </c>
      <c r="Q1107" s="64"/>
      <c r="R1107" s="70">
        <f t="shared" si="632"/>
        <v>15.5</v>
      </c>
      <c r="S1107" s="70">
        <f t="shared" si="632"/>
        <v>15.37</v>
      </c>
      <c r="T1107" s="70">
        <f>R1107+S1107</f>
        <v>30.869999999999997</v>
      </c>
      <c r="U1107" s="70">
        <f>ROUND(Z1107*$H$2,2)/100</f>
        <v>0</v>
      </c>
      <c r="V1107" s="78">
        <f>SUM(T1107:U1107)</f>
        <v>30.869999999999997</v>
      </c>
      <c r="X1107" s="70">
        <v>15.5</v>
      </c>
      <c r="Y1107" s="70">
        <v>15.37</v>
      </c>
      <c r="Z1107" s="70">
        <v>30.87</v>
      </c>
      <c r="AA1107" s="79"/>
      <c r="AB1107" s="80">
        <f t="shared" si="630"/>
        <v>0</v>
      </c>
    </row>
    <row r="1108" spans="1:28" x14ac:dyDescent="0.25">
      <c r="A1108" s="72" t="s">
        <v>16809</v>
      </c>
      <c r="B1108" s="73" t="s">
        <v>22212</v>
      </c>
      <c r="C1108" s="74" t="s">
        <v>15747</v>
      </c>
      <c r="D1108" s="75">
        <v>0</v>
      </c>
      <c r="E1108" s="70">
        <v>8.0399999999999991</v>
      </c>
      <c r="F1108" s="76">
        <f>ROUND(D1108*E1108,2)</f>
        <v>0</v>
      </c>
      <c r="G1108" s="77"/>
      <c r="H1108" s="70">
        <f t="shared" si="631"/>
        <v>0.32</v>
      </c>
      <c r="I1108" s="70">
        <f t="shared" si="631"/>
        <v>7.72</v>
      </c>
      <c r="J1108" s="70">
        <f>H1108+I1108</f>
        <v>8.0399999999999991</v>
      </c>
      <c r="K1108" s="70">
        <v>0</v>
      </c>
      <c r="L1108" s="76">
        <f>SUM(J1108:K1108)</f>
        <v>8.0399999999999991</v>
      </c>
      <c r="N1108" s="70">
        <v>0.32</v>
      </c>
      <c r="O1108" s="70">
        <v>7.72</v>
      </c>
      <c r="P1108" s="70">
        <f>SUM(N1108:O1108)</f>
        <v>8.0399999999999991</v>
      </c>
      <c r="Q1108" s="64"/>
      <c r="R1108" s="70">
        <f t="shared" si="632"/>
        <v>0.32</v>
      </c>
      <c r="S1108" s="70">
        <f t="shared" si="632"/>
        <v>7.71</v>
      </c>
      <c r="T1108" s="70">
        <f>R1108+S1108</f>
        <v>8.0299999999999994</v>
      </c>
      <c r="U1108" s="70">
        <f>ROUND(Z1108*$H$2,2)/100</f>
        <v>0</v>
      </c>
      <c r="V1108" s="78">
        <f>SUM(T1108:U1108)</f>
        <v>8.0299999999999994</v>
      </c>
      <c r="X1108" s="70">
        <v>0.32</v>
      </c>
      <c r="Y1108" s="70">
        <v>7.71</v>
      </c>
      <c r="Z1108" s="70">
        <v>8.0299999999999994</v>
      </c>
      <c r="AA1108" s="79"/>
      <c r="AB1108" s="80">
        <f t="shared" si="630"/>
        <v>9.9999999999997868E-3</v>
      </c>
    </row>
    <row r="1109" spans="1:28" x14ac:dyDescent="0.25">
      <c r="A1109" s="72" t="s">
        <v>16810</v>
      </c>
      <c r="B1109" s="73" t="s">
        <v>22213</v>
      </c>
      <c r="C1109" s="74" t="s">
        <v>15719</v>
      </c>
      <c r="D1109" s="75">
        <v>0</v>
      </c>
      <c r="E1109" s="70">
        <v>71.66</v>
      </c>
      <c r="F1109" s="76">
        <f>ROUND(D1109*E1109,2)</f>
        <v>0</v>
      </c>
      <c r="G1109" s="77"/>
      <c r="H1109" s="70">
        <f t="shared" si="631"/>
        <v>71.66</v>
      </c>
      <c r="I1109" s="70">
        <f t="shared" si="631"/>
        <v>0</v>
      </c>
      <c r="J1109" s="70">
        <f>H1109+I1109</f>
        <v>71.66</v>
      </c>
      <c r="K1109" s="70">
        <v>0</v>
      </c>
      <c r="L1109" s="76">
        <f>SUM(J1109:K1109)</f>
        <v>71.66</v>
      </c>
      <c r="N1109" s="70">
        <v>71.66</v>
      </c>
      <c r="O1109" s="70">
        <v>0</v>
      </c>
      <c r="P1109" s="70">
        <f>SUM(N1109:O1109)</f>
        <v>71.66</v>
      </c>
      <c r="Q1109" s="64"/>
      <c r="R1109" s="70">
        <f t="shared" si="632"/>
        <v>71.66</v>
      </c>
      <c r="S1109" s="70">
        <f t="shared" si="632"/>
        <v>0</v>
      </c>
      <c r="T1109" s="70">
        <f>R1109+S1109</f>
        <v>71.66</v>
      </c>
      <c r="U1109" s="70">
        <f>ROUND(Z1109*$H$2,2)/100</f>
        <v>0</v>
      </c>
      <c r="V1109" s="78">
        <f>SUM(T1109:U1109)</f>
        <v>71.66</v>
      </c>
      <c r="X1109" s="70">
        <v>71.66</v>
      </c>
      <c r="Y1109" s="70">
        <v>0</v>
      </c>
      <c r="Z1109" s="70">
        <v>71.66</v>
      </c>
      <c r="AA1109" s="79"/>
      <c r="AB1109" s="80">
        <f t="shared" si="630"/>
        <v>0</v>
      </c>
    </row>
    <row r="1110" spans="1:28" x14ac:dyDescent="0.25">
      <c r="A1110" s="72" t="s">
        <v>16811</v>
      </c>
      <c r="B1110" s="73" t="s">
        <v>16813</v>
      </c>
      <c r="C1110" s="74" t="s">
        <v>15719</v>
      </c>
      <c r="D1110" s="75">
        <v>0</v>
      </c>
      <c r="E1110" s="70">
        <v>50</v>
      </c>
      <c r="F1110" s="76">
        <f>ROUND(D1110*E1110,2)</f>
        <v>0</v>
      </c>
      <c r="G1110" s="77"/>
      <c r="H1110" s="70">
        <f t="shared" si="631"/>
        <v>50</v>
      </c>
      <c r="I1110" s="70">
        <f t="shared" si="631"/>
        <v>0</v>
      </c>
      <c r="J1110" s="70">
        <f>H1110+I1110</f>
        <v>50</v>
      </c>
      <c r="K1110" s="70">
        <v>0</v>
      </c>
      <c r="L1110" s="76">
        <f>SUM(J1110:K1110)</f>
        <v>50</v>
      </c>
      <c r="N1110" s="70">
        <v>50</v>
      </c>
      <c r="O1110" s="70">
        <v>0</v>
      </c>
      <c r="P1110" s="70">
        <f>SUM(N1110:O1110)</f>
        <v>50</v>
      </c>
      <c r="Q1110" s="64"/>
      <c r="R1110" s="70">
        <f t="shared" si="632"/>
        <v>50</v>
      </c>
      <c r="S1110" s="70">
        <f t="shared" si="632"/>
        <v>0</v>
      </c>
      <c r="T1110" s="70">
        <f>R1110+S1110</f>
        <v>50</v>
      </c>
      <c r="U1110" s="70">
        <f>ROUND(Z1110*$H$2,2)/100</f>
        <v>0</v>
      </c>
      <c r="V1110" s="78">
        <f>SUM(T1110:U1110)</f>
        <v>50</v>
      </c>
      <c r="X1110" s="70">
        <v>50</v>
      </c>
      <c r="Y1110" s="70">
        <v>0</v>
      </c>
      <c r="Z1110" s="70">
        <v>50</v>
      </c>
      <c r="AA1110" s="79"/>
      <c r="AB1110" s="80">
        <f t="shared" si="630"/>
        <v>0</v>
      </c>
    </row>
    <row r="1111" spans="1:28" x14ac:dyDescent="0.25">
      <c r="A1111" s="66" t="s">
        <v>16812</v>
      </c>
      <c r="B1111" s="67" t="s">
        <v>22214</v>
      </c>
      <c r="C1111" s="68"/>
      <c r="D1111" s="69"/>
      <c r="E1111" s="70"/>
      <c r="F1111" s="71"/>
      <c r="H1111" s="70"/>
      <c r="I1111" s="70"/>
      <c r="J1111" s="70"/>
      <c r="K1111" s="70"/>
      <c r="L1111" s="76"/>
      <c r="N1111" s="70"/>
      <c r="O1111" s="70"/>
      <c r="P1111" s="70"/>
      <c r="Q1111" s="64"/>
      <c r="R1111" s="70"/>
      <c r="S1111" s="70"/>
      <c r="T1111" s="70"/>
      <c r="U1111" s="70"/>
      <c r="V1111" s="78"/>
      <c r="X1111" s="70"/>
      <c r="Y1111" s="70"/>
      <c r="Z1111" s="70"/>
      <c r="AA1111" s="79"/>
      <c r="AB1111" s="80">
        <f t="shared" si="630"/>
        <v>0</v>
      </c>
    </row>
    <row r="1112" spans="1:28" ht="22.5" x14ac:dyDescent="0.25">
      <c r="A1112" s="66" t="s">
        <v>16814</v>
      </c>
      <c r="B1112" s="67" t="s">
        <v>22215</v>
      </c>
      <c r="C1112" s="68"/>
      <c r="D1112" s="69"/>
      <c r="E1112" s="70"/>
      <c r="F1112" s="71"/>
      <c r="H1112" s="70"/>
      <c r="I1112" s="70"/>
      <c r="J1112" s="70"/>
      <c r="K1112" s="70"/>
      <c r="L1112" s="76"/>
      <c r="N1112" s="70"/>
      <c r="O1112" s="70"/>
      <c r="P1112" s="70"/>
      <c r="Q1112" s="64"/>
      <c r="R1112" s="70"/>
      <c r="S1112" s="70"/>
      <c r="T1112" s="70"/>
      <c r="U1112" s="70"/>
      <c r="V1112" s="78"/>
      <c r="X1112" s="70"/>
      <c r="Y1112" s="70"/>
      <c r="Z1112" s="70"/>
      <c r="AA1112" s="79"/>
      <c r="AB1112" s="80">
        <f t="shared" si="630"/>
        <v>0</v>
      </c>
    </row>
    <row r="1113" spans="1:28" s="34" customFormat="1" x14ac:dyDescent="0.25">
      <c r="A1113" s="72" t="s">
        <v>16815</v>
      </c>
      <c r="B1113" s="73" t="s">
        <v>22216</v>
      </c>
      <c r="C1113" s="74" t="s">
        <v>15719</v>
      </c>
      <c r="D1113" s="75">
        <v>0</v>
      </c>
      <c r="E1113" s="70">
        <v>61.839999999999996</v>
      </c>
      <c r="F1113" s="76">
        <f>ROUND(D1113*E1113,2)</f>
        <v>0</v>
      </c>
      <c r="G1113" s="77"/>
      <c r="H1113" s="70">
        <f>ROUND(N1113+(N1113*$H$2/100),2)</f>
        <v>54.88</v>
      </c>
      <c r="I1113" s="70">
        <f>ROUND(O1113+(O1113*$H$2/100),2)</f>
        <v>6.96</v>
      </c>
      <c r="J1113" s="70">
        <f>H1113+I1113</f>
        <v>61.84</v>
      </c>
      <c r="K1113" s="70">
        <v>0</v>
      </c>
      <c r="L1113" s="76">
        <f>SUM(J1113:K1113)</f>
        <v>61.84</v>
      </c>
      <c r="N1113" s="70">
        <v>54.879999999999995</v>
      </c>
      <c r="O1113" s="70">
        <v>6.96</v>
      </c>
      <c r="P1113" s="70">
        <f>SUM(N1113:O1113)</f>
        <v>61.839999999999996</v>
      </c>
      <c r="Q1113" s="64"/>
      <c r="R1113" s="70">
        <f>X1113</f>
        <v>54.88</v>
      </c>
      <c r="S1113" s="70">
        <f>Y1113</f>
        <v>6.96</v>
      </c>
      <c r="T1113" s="70">
        <f>R1113+S1113</f>
        <v>61.84</v>
      </c>
      <c r="U1113" s="70">
        <f>ROUND(Z1113*$H$2,2)/100</f>
        <v>0</v>
      </c>
      <c r="V1113" s="78">
        <f>SUM(T1113:U1113)</f>
        <v>61.84</v>
      </c>
      <c r="X1113" s="70">
        <v>54.88</v>
      </c>
      <c r="Y1113" s="70">
        <v>6.96</v>
      </c>
      <c r="Z1113" s="70">
        <v>61.84</v>
      </c>
      <c r="AA1113" s="79"/>
      <c r="AB1113" s="80">
        <f t="shared" si="630"/>
        <v>0</v>
      </c>
    </row>
    <row r="1114" spans="1:28" x14ac:dyDescent="0.25">
      <c r="A1114" s="84" t="s">
        <v>16816</v>
      </c>
      <c r="B1114" s="73" t="s">
        <v>22217</v>
      </c>
      <c r="C1114" s="74" t="s">
        <v>15719</v>
      </c>
      <c r="D1114" s="75">
        <v>0</v>
      </c>
      <c r="E1114" s="70">
        <v>49.26</v>
      </c>
      <c r="F1114" s="76">
        <f>ROUND(D1114*E1114,2)</f>
        <v>0</v>
      </c>
      <c r="G1114" s="29"/>
      <c r="H1114" s="70">
        <f>ROUND(N1114+(N1114*$H$2/100),2)</f>
        <v>49.26</v>
      </c>
      <c r="I1114" s="70">
        <f>ROUND(O1114+(O1114*$H$2/100),2)</f>
        <v>0</v>
      </c>
      <c r="J1114" s="70">
        <f>H1114+I1114</f>
        <v>49.26</v>
      </c>
      <c r="K1114" s="70">
        <v>0</v>
      </c>
      <c r="L1114" s="76">
        <f>SUM(J1114:K1114)</f>
        <v>49.26</v>
      </c>
      <c r="N1114" s="70">
        <v>49.26</v>
      </c>
      <c r="O1114" s="70">
        <v>0</v>
      </c>
      <c r="P1114" s="70">
        <f>SUM(N1114:O1114)</f>
        <v>49.26</v>
      </c>
      <c r="Q1114" s="64"/>
      <c r="R1114" s="70">
        <f>X1114</f>
        <v>49.26</v>
      </c>
      <c r="S1114" s="70">
        <f>Y1114</f>
        <v>0</v>
      </c>
      <c r="T1114" s="70">
        <f>R1114+S1114</f>
        <v>49.26</v>
      </c>
      <c r="U1114" s="70">
        <f>ROUND(Z1114*$H$2,2)/100</f>
        <v>0</v>
      </c>
      <c r="V1114" s="78">
        <f>SUM(T1114:U1114)</f>
        <v>49.26</v>
      </c>
      <c r="X1114" s="70">
        <v>49.26</v>
      </c>
      <c r="Y1114" s="70">
        <v>0</v>
      </c>
      <c r="Z1114" s="70">
        <v>49.26</v>
      </c>
      <c r="AA1114" s="79"/>
      <c r="AB1114" s="80">
        <f t="shared" si="630"/>
        <v>0</v>
      </c>
    </row>
    <row r="1115" spans="1:28" ht="22.5" x14ac:dyDescent="0.25">
      <c r="A1115" s="66" t="s">
        <v>16817</v>
      </c>
      <c r="B1115" s="67" t="s">
        <v>22218</v>
      </c>
      <c r="C1115" s="68"/>
      <c r="D1115" s="69"/>
      <c r="E1115" s="70"/>
      <c r="F1115" s="71"/>
      <c r="H1115" s="70"/>
      <c r="I1115" s="70"/>
      <c r="J1115" s="70"/>
      <c r="K1115" s="70"/>
      <c r="L1115" s="76"/>
      <c r="N1115" s="70"/>
      <c r="O1115" s="70"/>
      <c r="P1115" s="70"/>
      <c r="Q1115" s="64"/>
      <c r="R1115" s="70"/>
      <c r="S1115" s="70"/>
      <c r="T1115" s="70"/>
      <c r="U1115" s="70"/>
      <c r="V1115" s="78"/>
      <c r="X1115" s="70"/>
      <c r="Y1115" s="70"/>
      <c r="Z1115" s="70"/>
      <c r="AA1115" s="79"/>
      <c r="AB1115" s="80">
        <f t="shared" si="630"/>
        <v>0</v>
      </c>
    </row>
    <row r="1116" spans="1:28" ht="22.5" x14ac:dyDescent="0.25">
      <c r="A1116" s="72" t="s">
        <v>16818</v>
      </c>
      <c r="B1116" s="73" t="s">
        <v>22219</v>
      </c>
      <c r="C1116" s="74" t="s">
        <v>15719</v>
      </c>
      <c r="D1116" s="75">
        <v>0</v>
      </c>
      <c r="E1116" s="70">
        <v>94.679999999999993</v>
      </c>
      <c r="F1116" s="76">
        <f t="shared" ref="F1116:F1124" si="633">ROUND(D1116*E1116,2)</f>
        <v>0</v>
      </c>
      <c r="G1116" s="77"/>
      <c r="H1116" s="70">
        <f t="shared" ref="H1116:I1124" si="634">ROUND(N1116+(N1116*$H$2/100),2)</f>
        <v>79.94</v>
      </c>
      <c r="I1116" s="70">
        <f t="shared" si="634"/>
        <v>14.74</v>
      </c>
      <c r="J1116" s="70">
        <f t="shared" ref="J1116:J1124" si="635">H1116+I1116</f>
        <v>94.679999999999993</v>
      </c>
      <c r="K1116" s="70">
        <v>0</v>
      </c>
      <c r="L1116" s="76">
        <f t="shared" ref="L1116:L1124" si="636">SUM(J1116:K1116)</f>
        <v>94.679999999999993</v>
      </c>
      <c r="N1116" s="70">
        <v>79.94</v>
      </c>
      <c r="O1116" s="70">
        <v>14.739999999999998</v>
      </c>
      <c r="P1116" s="70">
        <f t="shared" ref="P1116:P1124" si="637">SUM(N1116:O1116)</f>
        <v>94.679999999999993</v>
      </c>
      <c r="Q1116" s="64"/>
      <c r="R1116" s="70">
        <f t="shared" ref="R1116:S1124" si="638">X1116</f>
        <v>79.94</v>
      </c>
      <c r="S1116" s="70">
        <f t="shared" si="638"/>
        <v>14.74</v>
      </c>
      <c r="T1116" s="70">
        <f t="shared" ref="T1116:T1124" si="639">R1116+S1116</f>
        <v>94.679999999999993</v>
      </c>
      <c r="U1116" s="70">
        <f t="shared" ref="U1116:U1124" si="640">ROUND(Z1116*$H$2,2)/100</f>
        <v>0</v>
      </c>
      <c r="V1116" s="78">
        <f t="shared" ref="V1116:V1124" si="641">SUM(T1116:U1116)</f>
        <v>94.679999999999993</v>
      </c>
      <c r="X1116" s="70">
        <v>79.94</v>
      </c>
      <c r="Y1116" s="70">
        <v>14.74</v>
      </c>
      <c r="Z1116" s="70">
        <v>94.68</v>
      </c>
      <c r="AA1116" s="79"/>
      <c r="AB1116" s="80">
        <f t="shared" si="630"/>
        <v>0</v>
      </c>
    </row>
    <row r="1117" spans="1:28" s="34" customFormat="1" ht="22.5" x14ac:dyDescent="0.25">
      <c r="A1117" s="72" t="s">
        <v>16819</v>
      </c>
      <c r="B1117" s="73" t="s">
        <v>22220</v>
      </c>
      <c r="C1117" s="74" t="s">
        <v>15719</v>
      </c>
      <c r="D1117" s="75">
        <v>0</v>
      </c>
      <c r="E1117" s="70">
        <v>141.30000000000001</v>
      </c>
      <c r="F1117" s="76">
        <f t="shared" si="633"/>
        <v>0</v>
      </c>
      <c r="G1117" s="77"/>
      <c r="H1117" s="70">
        <f t="shared" si="634"/>
        <v>126.56</v>
      </c>
      <c r="I1117" s="70">
        <f t="shared" si="634"/>
        <v>14.74</v>
      </c>
      <c r="J1117" s="70">
        <f t="shared" si="635"/>
        <v>141.30000000000001</v>
      </c>
      <c r="K1117" s="70">
        <v>0</v>
      </c>
      <c r="L1117" s="76">
        <f t="shared" si="636"/>
        <v>141.30000000000001</v>
      </c>
      <c r="N1117" s="70">
        <v>126.56</v>
      </c>
      <c r="O1117" s="70">
        <v>14.739999999999998</v>
      </c>
      <c r="P1117" s="70">
        <f t="shared" si="637"/>
        <v>141.30000000000001</v>
      </c>
      <c r="Q1117" s="64"/>
      <c r="R1117" s="70">
        <f t="shared" si="638"/>
        <v>126.56</v>
      </c>
      <c r="S1117" s="70">
        <f t="shared" si="638"/>
        <v>14.74</v>
      </c>
      <c r="T1117" s="70">
        <f t="shared" si="639"/>
        <v>141.30000000000001</v>
      </c>
      <c r="U1117" s="70">
        <f t="shared" si="640"/>
        <v>0</v>
      </c>
      <c r="V1117" s="78">
        <f t="shared" si="641"/>
        <v>141.30000000000001</v>
      </c>
      <c r="X1117" s="70">
        <v>126.56</v>
      </c>
      <c r="Y1117" s="70">
        <v>14.74</v>
      </c>
      <c r="Z1117" s="70">
        <v>141.30000000000001</v>
      </c>
      <c r="AA1117" s="79"/>
      <c r="AB1117" s="80">
        <f t="shared" si="630"/>
        <v>0</v>
      </c>
    </row>
    <row r="1118" spans="1:28" s="34" customFormat="1" ht="22.5" x14ac:dyDescent="0.25">
      <c r="A1118" s="72" t="s">
        <v>16820</v>
      </c>
      <c r="B1118" s="73" t="s">
        <v>22221</v>
      </c>
      <c r="C1118" s="74" t="s">
        <v>15719</v>
      </c>
      <c r="D1118" s="75">
        <v>0</v>
      </c>
      <c r="E1118" s="70">
        <v>151.13</v>
      </c>
      <c r="F1118" s="76">
        <f t="shared" si="633"/>
        <v>0</v>
      </c>
      <c r="G1118" s="29"/>
      <c r="H1118" s="70">
        <f t="shared" si="634"/>
        <v>151.13</v>
      </c>
      <c r="I1118" s="70">
        <f t="shared" si="634"/>
        <v>0</v>
      </c>
      <c r="J1118" s="70">
        <f t="shared" si="635"/>
        <v>151.13</v>
      </c>
      <c r="K1118" s="70">
        <v>0</v>
      </c>
      <c r="L1118" s="76">
        <f t="shared" si="636"/>
        <v>151.13</v>
      </c>
      <c r="N1118" s="70">
        <v>151.13</v>
      </c>
      <c r="O1118" s="70">
        <v>0</v>
      </c>
      <c r="P1118" s="70">
        <f t="shared" si="637"/>
        <v>151.13</v>
      </c>
      <c r="Q1118" s="64"/>
      <c r="R1118" s="70">
        <f t="shared" si="638"/>
        <v>151.13</v>
      </c>
      <c r="S1118" s="70">
        <f t="shared" si="638"/>
        <v>0</v>
      </c>
      <c r="T1118" s="70">
        <f t="shared" si="639"/>
        <v>151.13</v>
      </c>
      <c r="U1118" s="70">
        <f t="shared" si="640"/>
        <v>0</v>
      </c>
      <c r="V1118" s="78">
        <f t="shared" si="641"/>
        <v>151.13</v>
      </c>
      <c r="X1118" s="70">
        <v>151.13</v>
      </c>
      <c r="Y1118" s="70">
        <v>0</v>
      </c>
      <c r="Z1118" s="70">
        <v>151.13</v>
      </c>
      <c r="AA1118" s="79"/>
      <c r="AB1118" s="80">
        <f t="shared" si="630"/>
        <v>0</v>
      </c>
    </row>
    <row r="1119" spans="1:28" ht="22.5" x14ac:dyDescent="0.25">
      <c r="A1119" s="72" t="s">
        <v>16821</v>
      </c>
      <c r="B1119" s="73" t="s">
        <v>22222</v>
      </c>
      <c r="C1119" s="74" t="s">
        <v>15719</v>
      </c>
      <c r="D1119" s="75">
        <v>0</v>
      </c>
      <c r="E1119" s="70">
        <v>133.35</v>
      </c>
      <c r="F1119" s="76">
        <f t="shared" si="633"/>
        <v>0</v>
      </c>
      <c r="G1119" s="77"/>
      <c r="H1119" s="70">
        <f t="shared" si="634"/>
        <v>118.61</v>
      </c>
      <c r="I1119" s="70">
        <f t="shared" si="634"/>
        <v>14.74</v>
      </c>
      <c r="J1119" s="70">
        <f t="shared" si="635"/>
        <v>133.35</v>
      </c>
      <c r="K1119" s="70">
        <v>0</v>
      </c>
      <c r="L1119" s="76">
        <f t="shared" si="636"/>
        <v>133.35</v>
      </c>
      <c r="N1119" s="70">
        <v>118.60999999999999</v>
      </c>
      <c r="O1119" s="70">
        <v>14.739999999999998</v>
      </c>
      <c r="P1119" s="70">
        <f t="shared" si="637"/>
        <v>133.35</v>
      </c>
      <c r="Q1119" s="64"/>
      <c r="R1119" s="70">
        <f t="shared" si="638"/>
        <v>118.61</v>
      </c>
      <c r="S1119" s="70">
        <f t="shared" si="638"/>
        <v>14.74</v>
      </c>
      <c r="T1119" s="70">
        <f t="shared" si="639"/>
        <v>133.35</v>
      </c>
      <c r="U1119" s="70">
        <f t="shared" si="640"/>
        <v>0</v>
      </c>
      <c r="V1119" s="78">
        <f t="shared" si="641"/>
        <v>133.35</v>
      </c>
      <c r="X1119" s="70">
        <v>118.61</v>
      </c>
      <c r="Y1119" s="70">
        <v>14.74</v>
      </c>
      <c r="Z1119" s="70">
        <v>133.35</v>
      </c>
      <c r="AA1119" s="79"/>
      <c r="AB1119" s="80">
        <f t="shared" si="630"/>
        <v>0</v>
      </c>
    </row>
    <row r="1120" spans="1:28" ht="22.5" x14ac:dyDescent="0.25">
      <c r="A1120" s="72" t="s">
        <v>16822</v>
      </c>
      <c r="B1120" s="73" t="s">
        <v>22223</v>
      </c>
      <c r="C1120" s="74" t="s">
        <v>15719</v>
      </c>
      <c r="D1120" s="75">
        <v>0</v>
      </c>
      <c r="E1120" s="70">
        <v>204.12</v>
      </c>
      <c r="F1120" s="76">
        <f t="shared" si="633"/>
        <v>0</v>
      </c>
      <c r="G1120" s="77"/>
      <c r="H1120" s="70">
        <f t="shared" si="634"/>
        <v>189.38</v>
      </c>
      <c r="I1120" s="70">
        <f t="shared" si="634"/>
        <v>14.74</v>
      </c>
      <c r="J1120" s="70">
        <f t="shared" si="635"/>
        <v>204.12</v>
      </c>
      <c r="K1120" s="70">
        <v>0</v>
      </c>
      <c r="L1120" s="76">
        <f t="shared" si="636"/>
        <v>204.12</v>
      </c>
      <c r="N1120" s="70">
        <v>189.38</v>
      </c>
      <c r="O1120" s="70">
        <v>14.739999999999998</v>
      </c>
      <c r="P1120" s="70">
        <f t="shared" si="637"/>
        <v>204.12</v>
      </c>
      <c r="Q1120" s="64"/>
      <c r="R1120" s="70">
        <f t="shared" si="638"/>
        <v>189.38</v>
      </c>
      <c r="S1120" s="70">
        <f t="shared" si="638"/>
        <v>14.74</v>
      </c>
      <c r="T1120" s="70">
        <f t="shared" si="639"/>
        <v>204.12</v>
      </c>
      <c r="U1120" s="70">
        <f t="shared" si="640"/>
        <v>0</v>
      </c>
      <c r="V1120" s="78">
        <f t="shared" si="641"/>
        <v>204.12</v>
      </c>
      <c r="X1120" s="70">
        <v>189.38</v>
      </c>
      <c r="Y1120" s="70">
        <v>14.74</v>
      </c>
      <c r="Z1120" s="70">
        <v>204.12</v>
      </c>
      <c r="AA1120" s="79"/>
      <c r="AB1120" s="80">
        <f t="shared" si="630"/>
        <v>0</v>
      </c>
    </row>
    <row r="1121" spans="1:28" ht="22.5" x14ac:dyDescent="0.25">
      <c r="A1121" s="72" t="s">
        <v>16823</v>
      </c>
      <c r="B1121" s="73" t="s">
        <v>22224</v>
      </c>
      <c r="C1121" s="74" t="s">
        <v>15719</v>
      </c>
      <c r="D1121" s="75">
        <v>0</v>
      </c>
      <c r="E1121" s="70">
        <v>147.19</v>
      </c>
      <c r="F1121" s="76">
        <f t="shared" si="633"/>
        <v>0</v>
      </c>
      <c r="G1121" s="77"/>
      <c r="H1121" s="70">
        <f t="shared" si="634"/>
        <v>132.44999999999999</v>
      </c>
      <c r="I1121" s="70">
        <f t="shared" si="634"/>
        <v>14.74</v>
      </c>
      <c r="J1121" s="70">
        <f t="shared" si="635"/>
        <v>147.19</v>
      </c>
      <c r="K1121" s="70">
        <v>0</v>
      </c>
      <c r="L1121" s="76">
        <f t="shared" si="636"/>
        <v>147.19</v>
      </c>
      <c r="N1121" s="70">
        <v>132.44999999999999</v>
      </c>
      <c r="O1121" s="70">
        <v>14.739999999999998</v>
      </c>
      <c r="P1121" s="70">
        <f t="shared" si="637"/>
        <v>147.19</v>
      </c>
      <c r="Q1121" s="64"/>
      <c r="R1121" s="70">
        <f t="shared" si="638"/>
        <v>132.44999999999999</v>
      </c>
      <c r="S1121" s="70">
        <f t="shared" si="638"/>
        <v>14.74</v>
      </c>
      <c r="T1121" s="70">
        <f t="shared" si="639"/>
        <v>147.19</v>
      </c>
      <c r="U1121" s="70">
        <f t="shared" si="640"/>
        <v>0</v>
      </c>
      <c r="V1121" s="78">
        <f t="shared" si="641"/>
        <v>147.19</v>
      </c>
      <c r="X1121" s="70">
        <v>132.44999999999999</v>
      </c>
      <c r="Y1121" s="70">
        <v>14.74</v>
      </c>
      <c r="Z1121" s="70">
        <v>147.19</v>
      </c>
      <c r="AA1121" s="79"/>
      <c r="AB1121" s="80">
        <f t="shared" si="630"/>
        <v>0</v>
      </c>
    </row>
    <row r="1122" spans="1:28" s="34" customFormat="1" ht="22.5" x14ac:dyDescent="0.25">
      <c r="A1122" s="72" t="s">
        <v>16824</v>
      </c>
      <c r="B1122" s="73" t="s">
        <v>22225</v>
      </c>
      <c r="C1122" s="74" t="s">
        <v>15719</v>
      </c>
      <c r="D1122" s="75">
        <v>0</v>
      </c>
      <c r="E1122" s="70">
        <v>326.17</v>
      </c>
      <c r="F1122" s="76">
        <f t="shared" si="633"/>
        <v>0</v>
      </c>
      <c r="G1122" s="77"/>
      <c r="H1122" s="70">
        <f t="shared" si="634"/>
        <v>311.43</v>
      </c>
      <c r="I1122" s="70">
        <f t="shared" si="634"/>
        <v>14.74</v>
      </c>
      <c r="J1122" s="70">
        <f t="shared" si="635"/>
        <v>326.17</v>
      </c>
      <c r="K1122" s="70">
        <v>0</v>
      </c>
      <c r="L1122" s="76">
        <f t="shared" si="636"/>
        <v>326.17</v>
      </c>
      <c r="N1122" s="70">
        <v>311.43</v>
      </c>
      <c r="O1122" s="70">
        <v>14.739999999999998</v>
      </c>
      <c r="P1122" s="70">
        <f t="shared" si="637"/>
        <v>326.17</v>
      </c>
      <c r="Q1122" s="64"/>
      <c r="R1122" s="70">
        <f t="shared" si="638"/>
        <v>311.43</v>
      </c>
      <c r="S1122" s="70">
        <f t="shared" si="638"/>
        <v>14.74</v>
      </c>
      <c r="T1122" s="70">
        <f t="shared" si="639"/>
        <v>326.17</v>
      </c>
      <c r="U1122" s="70">
        <f t="shared" si="640"/>
        <v>0</v>
      </c>
      <c r="V1122" s="78">
        <f t="shared" si="641"/>
        <v>326.17</v>
      </c>
      <c r="X1122" s="70">
        <v>311.43</v>
      </c>
      <c r="Y1122" s="70">
        <v>14.74</v>
      </c>
      <c r="Z1122" s="70">
        <v>326.17</v>
      </c>
      <c r="AA1122" s="79"/>
      <c r="AB1122" s="80">
        <f t="shared" si="630"/>
        <v>0</v>
      </c>
    </row>
    <row r="1123" spans="1:28" ht="22.5" x14ac:dyDescent="0.25">
      <c r="A1123" s="72" t="s">
        <v>16825</v>
      </c>
      <c r="B1123" s="73" t="s">
        <v>22226</v>
      </c>
      <c r="C1123" s="74" t="s">
        <v>15719</v>
      </c>
      <c r="D1123" s="75">
        <v>0</v>
      </c>
      <c r="E1123" s="70">
        <v>240.53000000000003</v>
      </c>
      <c r="F1123" s="76">
        <f t="shared" si="633"/>
        <v>0</v>
      </c>
      <c r="G1123" s="29"/>
      <c r="H1123" s="70">
        <f t="shared" si="634"/>
        <v>225.79</v>
      </c>
      <c r="I1123" s="70">
        <f t="shared" si="634"/>
        <v>14.74</v>
      </c>
      <c r="J1123" s="70">
        <f t="shared" si="635"/>
        <v>240.53</v>
      </c>
      <c r="K1123" s="70">
        <v>0</v>
      </c>
      <c r="L1123" s="76">
        <f t="shared" si="636"/>
        <v>240.53</v>
      </c>
      <c r="N1123" s="70">
        <v>225.79000000000002</v>
      </c>
      <c r="O1123" s="70">
        <v>14.739999999999998</v>
      </c>
      <c r="P1123" s="70">
        <f t="shared" si="637"/>
        <v>240.53000000000003</v>
      </c>
      <c r="Q1123" s="64"/>
      <c r="R1123" s="70">
        <f t="shared" si="638"/>
        <v>225.79</v>
      </c>
      <c r="S1123" s="70">
        <f t="shared" si="638"/>
        <v>14.74</v>
      </c>
      <c r="T1123" s="70">
        <f t="shared" si="639"/>
        <v>240.53</v>
      </c>
      <c r="U1123" s="70">
        <f t="shared" si="640"/>
        <v>0</v>
      </c>
      <c r="V1123" s="78">
        <f t="shared" si="641"/>
        <v>240.53</v>
      </c>
      <c r="X1123" s="70">
        <v>225.79</v>
      </c>
      <c r="Y1123" s="70">
        <v>14.74</v>
      </c>
      <c r="Z1123" s="70">
        <v>240.53</v>
      </c>
      <c r="AA1123" s="79"/>
      <c r="AB1123" s="80">
        <f t="shared" si="630"/>
        <v>0</v>
      </c>
    </row>
    <row r="1124" spans="1:28" x14ac:dyDescent="0.25">
      <c r="A1124" s="72" t="s">
        <v>16826</v>
      </c>
      <c r="B1124" s="73" t="s">
        <v>22227</v>
      </c>
      <c r="C1124" s="74" t="s">
        <v>15719</v>
      </c>
      <c r="D1124" s="75">
        <v>0</v>
      </c>
      <c r="E1124" s="70">
        <v>228.29000000000002</v>
      </c>
      <c r="F1124" s="76">
        <f t="shared" si="633"/>
        <v>0</v>
      </c>
      <c r="G1124" s="29"/>
      <c r="H1124" s="70">
        <f t="shared" si="634"/>
        <v>199.86</v>
      </c>
      <c r="I1124" s="70">
        <f t="shared" si="634"/>
        <v>28.43</v>
      </c>
      <c r="J1124" s="70">
        <f t="shared" si="635"/>
        <v>228.29000000000002</v>
      </c>
      <c r="K1124" s="70">
        <v>0</v>
      </c>
      <c r="L1124" s="76">
        <f t="shared" si="636"/>
        <v>228.29000000000002</v>
      </c>
      <c r="N1124" s="70">
        <v>199.86</v>
      </c>
      <c r="O1124" s="70">
        <v>28.43</v>
      </c>
      <c r="P1124" s="70">
        <f t="shared" si="637"/>
        <v>228.29000000000002</v>
      </c>
      <c r="Q1124" s="64"/>
      <c r="R1124" s="70">
        <f t="shared" si="638"/>
        <v>199.86</v>
      </c>
      <c r="S1124" s="70">
        <f t="shared" si="638"/>
        <v>28.43</v>
      </c>
      <c r="T1124" s="70">
        <f t="shared" si="639"/>
        <v>228.29000000000002</v>
      </c>
      <c r="U1124" s="70">
        <f t="shared" si="640"/>
        <v>0</v>
      </c>
      <c r="V1124" s="78">
        <f t="shared" si="641"/>
        <v>228.29000000000002</v>
      </c>
      <c r="X1124" s="70">
        <v>199.86</v>
      </c>
      <c r="Y1124" s="70">
        <v>28.43</v>
      </c>
      <c r="Z1124" s="70">
        <v>228.29</v>
      </c>
      <c r="AA1124" s="79"/>
      <c r="AB1124" s="80">
        <f t="shared" si="630"/>
        <v>0</v>
      </c>
    </row>
    <row r="1125" spans="1:28" ht="33.75" x14ac:dyDescent="0.25">
      <c r="A1125" s="66" t="s">
        <v>16827</v>
      </c>
      <c r="B1125" s="67" t="s">
        <v>22228</v>
      </c>
      <c r="C1125" s="68"/>
      <c r="D1125" s="69"/>
      <c r="E1125" s="70"/>
      <c r="F1125" s="71"/>
      <c r="H1125" s="70"/>
      <c r="I1125" s="70"/>
      <c r="J1125" s="70"/>
      <c r="K1125" s="70"/>
      <c r="L1125" s="76"/>
      <c r="N1125" s="70"/>
      <c r="O1125" s="70"/>
      <c r="P1125" s="70"/>
      <c r="Q1125" s="64"/>
      <c r="R1125" s="70"/>
      <c r="S1125" s="70"/>
      <c r="T1125" s="70"/>
      <c r="U1125" s="70"/>
      <c r="V1125" s="78"/>
      <c r="X1125" s="70"/>
      <c r="Y1125" s="70"/>
      <c r="Z1125" s="70"/>
      <c r="AA1125" s="79"/>
      <c r="AB1125" s="80">
        <f t="shared" si="630"/>
        <v>0</v>
      </c>
    </row>
    <row r="1126" spans="1:28" ht="22.5" x14ac:dyDescent="0.25">
      <c r="A1126" s="72" t="s">
        <v>16828</v>
      </c>
      <c r="B1126" s="73" t="s">
        <v>22229</v>
      </c>
      <c r="C1126" s="74" t="s">
        <v>15719</v>
      </c>
      <c r="D1126" s="75">
        <v>0</v>
      </c>
      <c r="E1126" s="70">
        <v>798.92</v>
      </c>
      <c r="F1126" s="76">
        <f>ROUND(D1126*E1126,2)</f>
        <v>0</v>
      </c>
      <c r="G1126" s="77"/>
      <c r="H1126" s="70">
        <f t="shared" ref="H1126:I1129" si="642">ROUND(N1126+(N1126*$H$2/100),2)</f>
        <v>798.92</v>
      </c>
      <c r="I1126" s="70">
        <f t="shared" si="642"/>
        <v>0</v>
      </c>
      <c r="J1126" s="70">
        <f>H1126+I1126</f>
        <v>798.92</v>
      </c>
      <c r="K1126" s="70">
        <v>0</v>
      </c>
      <c r="L1126" s="76">
        <f>SUM(J1126:K1126)</f>
        <v>798.92</v>
      </c>
      <c r="N1126" s="70">
        <v>798.92</v>
      </c>
      <c r="O1126" s="70">
        <v>0</v>
      </c>
      <c r="P1126" s="70">
        <f>SUM(N1126:O1126)</f>
        <v>798.92</v>
      </c>
      <c r="Q1126" s="64"/>
      <c r="R1126" s="70">
        <f t="shared" ref="R1126:S1129" si="643">X1126</f>
        <v>798.92</v>
      </c>
      <c r="S1126" s="70">
        <f t="shared" si="643"/>
        <v>0</v>
      </c>
      <c r="T1126" s="70">
        <f>R1126+S1126</f>
        <v>798.92</v>
      </c>
      <c r="U1126" s="70">
        <f>ROUND(Z1126*$H$2,2)/100</f>
        <v>0</v>
      </c>
      <c r="V1126" s="78">
        <f>SUM(T1126:U1126)</f>
        <v>798.92</v>
      </c>
      <c r="X1126" s="70">
        <v>798.92</v>
      </c>
      <c r="Y1126" s="70">
        <v>0</v>
      </c>
      <c r="Z1126" s="70">
        <v>798.92</v>
      </c>
      <c r="AA1126" s="79"/>
      <c r="AB1126" s="80">
        <f t="shared" si="630"/>
        <v>0</v>
      </c>
    </row>
    <row r="1127" spans="1:28" ht="22.5" x14ac:dyDescent="0.25">
      <c r="A1127" s="72" t="s">
        <v>16829</v>
      </c>
      <c r="B1127" s="73" t="s">
        <v>22230</v>
      </c>
      <c r="C1127" s="74" t="s">
        <v>15719</v>
      </c>
      <c r="D1127" s="75">
        <v>0</v>
      </c>
      <c r="E1127" s="70">
        <v>213.13</v>
      </c>
      <c r="F1127" s="76">
        <f>ROUND(D1127*E1127,2)</f>
        <v>0</v>
      </c>
      <c r="G1127" s="77"/>
      <c r="H1127" s="70">
        <f t="shared" si="642"/>
        <v>213.13</v>
      </c>
      <c r="I1127" s="70">
        <f t="shared" si="642"/>
        <v>0</v>
      </c>
      <c r="J1127" s="70">
        <f>H1127+I1127</f>
        <v>213.13</v>
      </c>
      <c r="K1127" s="70">
        <v>0</v>
      </c>
      <c r="L1127" s="76">
        <f>SUM(J1127:K1127)</f>
        <v>213.13</v>
      </c>
      <c r="N1127" s="70">
        <v>213.13</v>
      </c>
      <c r="O1127" s="70">
        <v>0</v>
      </c>
      <c r="P1127" s="70">
        <f>SUM(N1127:O1127)</f>
        <v>213.13</v>
      </c>
      <c r="Q1127" s="64"/>
      <c r="R1127" s="70">
        <f t="shared" si="643"/>
        <v>213.13</v>
      </c>
      <c r="S1127" s="70">
        <f t="shared" si="643"/>
        <v>0</v>
      </c>
      <c r="T1127" s="70">
        <f>R1127+S1127</f>
        <v>213.13</v>
      </c>
      <c r="U1127" s="70">
        <f>ROUND(Z1127*$H$2,2)/100</f>
        <v>0</v>
      </c>
      <c r="V1127" s="78">
        <f>SUM(T1127:U1127)</f>
        <v>213.13</v>
      </c>
      <c r="X1127" s="70">
        <v>213.13</v>
      </c>
      <c r="Y1127" s="70">
        <v>0</v>
      </c>
      <c r="Z1127" s="70">
        <v>213.13</v>
      </c>
      <c r="AA1127" s="79"/>
      <c r="AB1127" s="80">
        <f t="shared" si="630"/>
        <v>0</v>
      </c>
    </row>
    <row r="1128" spans="1:28" ht="22.5" x14ac:dyDescent="0.25">
      <c r="A1128" s="72" t="s">
        <v>16830</v>
      </c>
      <c r="B1128" s="73" t="s">
        <v>22231</v>
      </c>
      <c r="C1128" s="74" t="s">
        <v>15719</v>
      </c>
      <c r="D1128" s="75">
        <v>0</v>
      </c>
      <c r="E1128" s="70">
        <v>562.83000000000004</v>
      </c>
      <c r="F1128" s="76">
        <f>ROUND(D1128*E1128,2)</f>
        <v>0</v>
      </c>
      <c r="G1128" s="29"/>
      <c r="H1128" s="70">
        <f t="shared" si="642"/>
        <v>562.83000000000004</v>
      </c>
      <c r="I1128" s="70">
        <f t="shared" si="642"/>
        <v>0</v>
      </c>
      <c r="J1128" s="70">
        <f>H1128+I1128</f>
        <v>562.83000000000004</v>
      </c>
      <c r="K1128" s="70">
        <v>0</v>
      </c>
      <c r="L1128" s="76">
        <f>SUM(J1128:K1128)</f>
        <v>562.83000000000004</v>
      </c>
      <c r="N1128" s="70">
        <v>562.83000000000004</v>
      </c>
      <c r="O1128" s="70">
        <v>0</v>
      </c>
      <c r="P1128" s="70">
        <f>SUM(N1128:O1128)</f>
        <v>562.83000000000004</v>
      </c>
      <c r="Q1128" s="64"/>
      <c r="R1128" s="70">
        <f t="shared" si="643"/>
        <v>562.83000000000004</v>
      </c>
      <c r="S1128" s="70">
        <f t="shared" si="643"/>
        <v>0</v>
      </c>
      <c r="T1128" s="70">
        <f>R1128+S1128</f>
        <v>562.83000000000004</v>
      </c>
      <c r="U1128" s="70">
        <f>ROUND(Z1128*$H$2,2)/100</f>
        <v>0</v>
      </c>
      <c r="V1128" s="78">
        <f>SUM(T1128:U1128)</f>
        <v>562.83000000000004</v>
      </c>
      <c r="X1128" s="70">
        <v>562.83000000000004</v>
      </c>
      <c r="Y1128" s="70">
        <v>0</v>
      </c>
      <c r="Z1128" s="70">
        <v>562.83000000000004</v>
      </c>
      <c r="AA1128" s="79"/>
      <c r="AB1128" s="80">
        <f t="shared" si="630"/>
        <v>0</v>
      </c>
    </row>
    <row r="1129" spans="1:28" x14ac:dyDescent="0.25">
      <c r="A1129" s="72" t="s">
        <v>16831</v>
      </c>
      <c r="B1129" s="73" t="s">
        <v>22232</v>
      </c>
      <c r="C1129" s="74" t="s">
        <v>15719</v>
      </c>
      <c r="D1129" s="75">
        <v>0</v>
      </c>
      <c r="E1129" s="70">
        <v>402.74</v>
      </c>
      <c r="F1129" s="76">
        <f>ROUND(D1129*E1129,2)</f>
        <v>0</v>
      </c>
      <c r="G1129" s="29"/>
      <c r="H1129" s="70">
        <f t="shared" si="642"/>
        <v>402.74</v>
      </c>
      <c r="I1129" s="70">
        <f t="shared" si="642"/>
        <v>0</v>
      </c>
      <c r="J1129" s="70">
        <f>H1129+I1129</f>
        <v>402.74</v>
      </c>
      <c r="K1129" s="70">
        <v>0</v>
      </c>
      <c r="L1129" s="76">
        <f>SUM(J1129:K1129)</f>
        <v>402.74</v>
      </c>
      <c r="N1129" s="70">
        <v>402.74</v>
      </c>
      <c r="O1129" s="70">
        <v>0</v>
      </c>
      <c r="P1129" s="70">
        <f>SUM(N1129:O1129)</f>
        <v>402.74</v>
      </c>
      <c r="Q1129" s="64"/>
      <c r="R1129" s="70">
        <f t="shared" si="643"/>
        <v>402.74</v>
      </c>
      <c r="S1129" s="70">
        <f t="shared" si="643"/>
        <v>0</v>
      </c>
      <c r="T1129" s="70">
        <f>R1129+S1129</f>
        <v>402.74</v>
      </c>
      <c r="U1129" s="70">
        <f>ROUND(Z1129*$H$2,2)/100</f>
        <v>0</v>
      </c>
      <c r="V1129" s="78">
        <f>SUM(T1129:U1129)</f>
        <v>402.74</v>
      </c>
      <c r="X1129" s="70">
        <v>402.74</v>
      </c>
      <c r="Y1129" s="70">
        <v>0</v>
      </c>
      <c r="Z1129" s="70">
        <v>402.74</v>
      </c>
      <c r="AA1129" s="79"/>
      <c r="AB1129" s="80">
        <f t="shared" si="630"/>
        <v>0</v>
      </c>
    </row>
    <row r="1130" spans="1:28" ht="22.5" x14ac:dyDescent="0.25">
      <c r="A1130" s="66" t="s">
        <v>16832</v>
      </c>
      <c r="B1130" s="67" t="s">
        <v>22233</v>
      </c>
      <c r="C1130" s="68"/>
      <c r="D1130" s="69"/>
      <c r="E1130" s="70"/>
      <c r="F1130" s="71"/>
      <c r="H1130" s="70"/>
      <c r="I1130" s="70"/>
      <c r="J1130" s="70"/>
      <c r="K1130" s="70"/>
      <c r="L1130" s="76"/>
      <c r="N1130" s="70"/>
      <c r="O1130" s="70"/>
      <c r="P1130" s="70"/>
      <c r="Q1130" s="64"/>
      <c r="R1130" s="70"/>
      <c r="S1130" s="70"/>
      <c r="T1130" s="70"/>
      <c r="U1130" s="70"/>
      <c r="V1130" s="78"/>
      <c r="X1130" s="70"/>
      <c r="Y1130" s="70"/>
      <c r="Z1130" s="70"/>
      <c r="AA1130" s="79"/>
      <c r="AB1130" s="80">
        <f t="shared" si="630"/>
        <v>0</v>
      </c>
    </row>
    <row r="1131" spans="1:28" ht="22.5" x14ac:dyDescent="0.25">
      <c r="A1131" s="72" t="s">
        <v>16833</v>
      </c>
      <c r="B1131" s="73" t="s">
        <v>22234</v>
      </c>
      <c r="C1131" s="74" t="s">
        <v>15719</v>
      </c>
      <c r="D1131" s="75">
        <v>0</v>
      </c>
      <c r="E1131" s="70">
        <v>94.15</v>
      </c>
      <c r="F1131" s="76">
        <f>ROUND(D1131*E1131,2)</f>
        <v>0</v>
      </c>
      <c r="G1131" s="77"/>
      <c r="H1131" s="70">
        <f>ROUND(N1131+(N1131*$H$2/100),2)</f>
        <v>94.15</v>
      </c>
      <c r="I1131" s="70">
        <f>ROUND(O1131+(O1131*$H$2/100),2)</f>
        <v>0</v>
      </c>
      <c r="J1131" s="70">
        <f>H1131+I1131</f>
        <v>94.15</v>
      </c>
      <c r="K1131" s="70">
        <v>0</v>
      </c>
      <c r="L1131" s="76">
        <f>SUM(J1131:K1131)</f>
        <v>94.15</v>
      </c>
      <c r="N1131" s="70">
        <v>94.15</v>
      </c>
      <c r="O1131" s="70">
        <v>0</v>
      </c>
      <c r="P1131" s="70">
        <f>SUM(N1131:O1131)</f>
        <v>94.15</v>
      </c>
      <c r="Q1131" s="64"/>
      <c r="R1131" s="70">
        <f>X1131</f>
        <v>94.15</v>
      </c>
      <c r="S1131" s="70">
        <f>Y1131</f>
        <v>0</v>
      </c>
      <c r="T1131" s="70">
        <f>R1131+S1131</f>
        <v>94.15</v>
      </c>
      <c r="U1131" s="70">
        <f>ROUND(Z1131*$H$2,2)/100</f>
        <v>0</v>
      </c>
      <c r="V1131" s="78">
        <f>SUM(T1131:U1131)</f>
        <v>94.15</v>
      </c>
      <c r="X1131" s="70">
        <v>94.15</v>
      </c>
      <c r="Y1131" s="70">
        <v>0</v>
      </c>
      <c r="Z1131" s="70">
        <v>94.15</v>
      </c>
      <c r="AA1131" s="79"/>
      <c r="AB1131" s="80">
        <f t="shared" si="630"/>
        <v>0</v>
      </c>
    </row>
    <row r="1132" spans="1:28" x14ac:dyDescent="0.25">
      <c r="A1132" s="72" t="s">
        <v>16834</v>
      </c>
      <c r="B1132" s="73" t="s">
        <v>22235</v>
      </c>
      <c r="C1132" s="74" t="s">
        <v>15719</v>
      </c>
      <c r="D1132" s="75">
        <v>0</v>
      </c>
      <c r="E1132" s="70">
        <v>117.95</v>
      </c>
      <c r="F1132" s="76">
        <f>ROUND(D1132*E1132,2)</f>
        <v>0</v>
      </c>
      <c r="G1132" s="77"/>
      <c r="H1132" s="70">
        <f>ROUND(N1132+(N1132*$H$2/100),2)</f>
        <v>117.95</v>
      </c>
      <c r="I1132" s="70">
        <f>ROUND(O1132+(O1132*$H$2/100),2)</f>
        <v>0</v>
      </c>
      <c r="J1132" s="70">
        <f>H1132+I1132</f>
        <v>117.95</v>
      </c>
      <c r="K1132" s="70">
        <v>0</v>
      </c>
      <c r="L1132" s="76">
        <f>SUM(J1132:K1132)</f>
        <v>117.95</v>
      </c>
      <c r="N1132" s="70">
        <v>117.95</v>
      </c>
      <c r="O1132" s="70">
        <v>0</v>
      </c>
      <c r="P1132" s="70">
        <f>SUM(N1132:O1132)</f>
        <v>117.95</v>
      </c>
      <c r="Q1132" s="64"/>
      <c r="R1132" s="70">
        <f>X1132</f>
        <v>117.95</v>
      </c>
      <c r="S1132" s="70">
        <f>Y1132</f>
        <v>0</v>
      </c>
      <c r="T1132" s="70">
        <f>R1132+S1132</f>
        <v>117.95</v>
      </c>
      <c r="U1132" s="70">
        <f>ROUND(Z1132*$H$2,2)/100</f>
        <v>0</v>
      </c>
      <c r="V1132" s="78">
        <f>SUM(T1132:U1132)</f>
        <v>117.95</v>
      </c>
      <c r="X1132" s="70">
        <v>117.95</v>
      </c>
      <c r="Y1132" s="70">
        <v>0</v>
      </c>
      <c r="Z1132" s="70">
        <v>117.95</v>
      </c>
      <c r="AA1132" s="79"/>
      <c r="AB1132" s="80">
        <f t="shared" si="630"/>
        <v>0</v>
      </c>
    </row>
    <row r="1133" spans="1:28" ht="33.75" x14ac:dyDescent="0.25">
      <c r="A1133" s="66" t="s">
        <v>16835</v>
      </c>
      <c r="B1133" s="67" t="s">
        <v>22236</v>
      </c>
      <c r="C1133" s="68"/>
      <c r="D1133" s="69"/>
      <c r="E1133" s="70"/>
      <c r="F1133" s="71"/>
      <c r="H1133" s="70"/>
      <c r="I1133" s="70"/>
      <c r="J1133" s="70"/>
      <c r="K1133" s="70"/>
      <c r="L1133" s="76"/>
      <c r="N1133" s="70"/>
      <c r="O1133" s="70"/>
      <c r="P1133" s="70"/>
      <c r="Q1133" s="64"/>
      <c r="R1133" s="70"/>
      <c r="S1133" s="70"/>
      <c r="T1133" s="70"/>
      <c r="U1133" s="70"/>
      <c r="V1133" s="78"/>
      <c r="X1133" s="70"/>
      <c r="Y1133" s="70"/>
      <c r="Z1133" s="70"/>
      <c r="AA1133" s="79"/>
      <c r="AB1133" s="80">
        <f t="shared" si="630"/>
        <v>0</v>
      </c>
    </row>
    <row r="1134" spans="1:28" ht="22.5" x14ac:dyDescent="0.25">
      <c r="A1134" s="72" t="s">
        <v>16836</v>
      </c>
      <c r="B1134" s="73" t="s">
        <v>22237</v>
      </c>
      <c r="C1134" s="74" t="s">
        <v>15719</v>
      </c>
      <c r="D1134" s="75">
        <v>0</v>
      </c>
      <c r="E1134" s="70">
        <v>166.65</v>
      </c>
      <c r="F1134" s="76">
        <f>ROUND(D1134*E1134,2)</f>
        <v>0</v>
      </c>
      <c r="G1134" s="77"/>
      <c r="H1134" s="70">
        <f>ROUND(N1134+(N1134*$H$2/100),2)</f>
        <v>100.79</v>
      </c>
      <c r="I1134" s="70">
        <f>ROUND(O1134+(O1134*$H$2/100),2)</f>
        <v>65.86</v>
      </c>
      <c r="J1134" s="70">
        <f>H1134+I1134</f>
        <v>166.65</v>
      </c>
      <c r="K1134" s="70">
        <v>0</v>
      </c>
      <c r="L1134" s="76">
        <f>SUM(J1134:K1134)</f>
        <v>166.65</v>
      </c>
      <c r="N1134" s="70">
        <v>100.79</v>
      </c>
      <c r="O1134" s="70">
        <v>65.86</v>
      </c>
      <c r="P1134" s="70">
        <f>SUM(N1134:O1134)</f>
        <v>166.65</v>
      </c>
      <c r="Q1134" s="64"/>
      <c r="R1134" s="70">
        <f>X1134</f>
        <v>100.79</v>
      </c>
      <c r="S1134" s="70">
        <f>Y1134</f>
        <v>65.86</v>
      </c>
      <c r="T1134" s="70">
        <f>R1134+S1134</f>
        <v>166.65</v>
      </c>
      <c r="U1134" s="70">
        <f>ROUND(Z1134*$H$2,2)/100</f>
        <v>0</v>
      </c>
      <c r="V1134" s="78">
        <f>SUM(T1134:U1134)</f>
        <v>166.65</v>
      </c>
      <c r="X1134" s="70">
        <v>100.79</v>
      </c>
      <c r="Y1134" s="70">
        <v>65.86</v>
      </c>
      <c r="Z1134" s="70">
        <v>166.65</v>
      </c>
      <c r="AA1134" s="79"/>
      <c r="AB1134" s="80">
        <f t="shared" si="630"/>
        <v>0</v>
      </c>
    </row>
    <row r="1135" spans="1:28" x14ac:dyDescent="0.25">
      <c r="A1135" s="72" t="s">
        <v>16837</v>
      </c>
      <c r="B1135" s="73" t="s">
        <v>22238</v>
      </c>
      <c r="C1135" s="74" t="s">
        <v>15719</v>
      </c>
      <c r="D1135" s="75">
        <v>0</v>
      </c>
      <c r="E1135" s="70">
        <v>264.11</v>
      </c>
      <c r="F1135" s="76">
        <f>ROUND(D1135*E1135,2)</f>
        <v>0</v>
      </c>
      <c r="G1135" s="77"/>
      <c r="H1135" s="70">
        <f>ROUND(N1135+(N1135*$H$2/100),2)</f>
        <v>264.11</v>
      </c>
      <c r="I1135" s="70">
        <f>ROUND(O1135+(O1135*$H$2/100),2)</f>
        <v>0</v>
      </c>
      <c r="J1135" s="70">
        <f>H1135+I1135</f>
        <v>264.11</v>
      </c>
      <c r="K1135" s="70">
        <v>0</v>
      </c>
      <c r="L1135" s="76">
        <f>SUM(J1135:K1135)</f>
        <v>264.11</v>
      </c>
      <c r="N1135" s="70">
        <v>264.11</v>
      </c>
      <c r="O1135" s="70">
        <v>0</v>
      </c>
      <c r="P1135" s="70">
        <f>SUM(N1135:O1135)</f>
        <v>264.11</v>
      </c>
      <c r="Q1135" s="64"/>
      <c r="R1135" s="70">
        <f>X1135</f>
        <v>264.11</v>
      </c>
      <c r="S1135" s="70">
        <f>Y1135</f>
        <v>0</v>
      </c>
      <c r="T1135" s="70">
        <f>R1135+S1135</f>
        <v>264.11</v>
      </c>
      <c r="U1135" s="70">
        <f>ROUND(Z1135*$H$2,2)/100</f>
        <v>0</v>
      </c>
      <c r="V1135" s="78">
        <f>SUM(T1135:U1135)</f>
        <v>264.11</v>
      </c>
      <c r="X1135" s="70">
        <v>264.11</v>
      </c>
      <c r="Y1135" s="70">
        <v>0</v>
      </c>
      <c r="Z1135" s="70">
        <v>264.11</v>
      </c>
      <c r="AA1135" s="79"/>
      <c r="AB1135" s="80">
        <f t="shared" si="630"/>
        <v>0</v>
      </c>
    </row>
    <row r="1136" spans="1:28" x14ac:dyDescent="0.25">
      <c r="A1136" s="66" t="s">
        <v>16838</v>
      </c>
      <c r="B1136" s="67" t="s">
        <v>22239</v>
      </c>
      <c r="C1136" s="68"/>
      <c r="D1136" s="110"/>
      <c r="E1136" s="105"/>
      <c r="F1136" s="111"/>
      <c r="H1136" s="70"/>
      <c r="I1136" s="70"/>
      <c r="J1136" s="70"/>
      <c r="K1136" s="70"/>
      <c r="L1136" s="76"/>
      <c r="N1136" s="70"/>
      <c r="O1136" s="70"/>
      <c r="P1136" s="70"/>
      <c r="Q1136" s="64"/>
      <c r="R1136" s="70"/>
      <c r="S1136" s="70"/>
      <c r="T1136" s="70"/>
      <c r="U1136" s="70"/>
      <c r="V1136" s="78"/>
      <c r="X1136" s="70"/>
      <c r="Y1136" s="70"/>
      <c r="Z1136" s="70"/>
      <c r="AB1136" s="80">
        <f t="shared" si="630"/>
        <v>0</v>
      </c>
    </row>
    <row r="1137" spans="1:28" x14ac:dyDescent="0.25">
      <c r="A1137" s="72" t="s">
        <v>16839</v>
      </c>
      <c r="B1137" s="73" t="s">
        <v>22240</v>
      </c>
      <c r="C1137" s="74" t="s">
        <v>15719</v>
      </c>
      <c r="D1137" s="75">
        <v>0</v>
      </c>
      <c r="E1137" s="70">
        <v>164.72</v>
      </c>
      <c r="F1137" s="76">
        <f>ROUND(D1137*E1137,2)</f>
        <v>0</v>
      </c>
      <c r="H1137" s="70">
        <f>ROUND(N1137+(N1137*$H$2/100),2)</f>
        <v>164.72</v>
      </c>
      <c r="I1137" s="70">
        <f>ROUND(O1137+(O1137*$H$2/100),2)</f>
        <v>0</v>
      </c>
      <c r="J1137" s="70">
        <f>H1137+I1137</f>
        <v>164.72</v>
      </c>
      <c r="K1137" s="70">
        <v>0</v>
      </c>
      <c r="L1137" s="76">
        <f>SUM(J1137:K1137)</f>
        <v>164.72</v>
      </c>
      <c r="N1137" s="70">
        <v>164.72</v>
      </c>
      <c r="O1137" s="70">
        <v>0</v>
      </c>
      <c r="P1137" s="70">
        <f>SUM(N1137:O1137)</f>
        <v>164.72</v>
      </c>
      <c r="Q1137" s="64"/>
      <c r="R1137" s="70">
        <f>X1137</f>
        <v>164.72</v>
      </c>
      <c r="S1137" s="70">
        <f>Y1137</f>
        <v>0</v>
      </c>
      <c r="T1137" s="70">
        <f>R1137+S1137</f>
        <v>164.72</v>
      </c>
      <c r="U1137" s="70">
        <f>ROUND(Z1137*$H$2,2)/100</f>
        <v>0</v>
      </c>
      <c r="V1137" s="78">
        <f>SUM(T1137:U1137)</f>
        <v>164.72</v>
      </c>
      <c r="X1137" s="70">
        <v>164.72</v>
      </c>
      <c r="Y1137" s="70">
        <v>0</v>
      </c>
      <c r="Z1137" s="70">
        <v>164.72</v>
      </c>
      <c r="AB1137" s="80">
        <f t="shared" si="630"/>
        <v>0</v>
      </c>
    </row>
    <row r="1138" spans="1:28" x14ac:dyDescent="0.25">
      <c r="A1138" s="66" t="s">
        <v>16840</v>
      </c>
      <c r="B1138" s="67" t="s">
        <v>22241</v>
      </c>
      <c r="C1138" s="68"/>
      <c r="D1138" s="69"/>
      <c r="E1138" s="70"/>
      <c r="F1138" s="71"/>
      <c r="H1138" s="70"/>
      <c r="I1138" s="70"/>
      <c r="J1138" s="70"/>
      <c r="K1138" s="70"/>
      <c r="L1138" s="76"/>
      <c r="N1138" s="70"/>
      <c r="O1138" s="70"/>
      <c r="P1138" s="70"/>
      <c r="Q1138" s="64"/>
      <c r="R1138" s="70"/>
      <c r="S1138" s="70"/>
      <c r="T1138" s="70"/>
      <c r="U1138" s="70"/>
      <c r="V1138" s="78"/>
      <c r="X1138" s="70"/>
      <c r="Y1138" s="70"/>
      <c r="Z1138" s="70"/>
      <c r="AA1138" s="79"/>
      <c r="AB1138" s="80">
        <f t="shared" si="630"/>
        <v>0</v>
      </c>
    </row>
    <row r="1139" spans="1:28" x14ac:dyDescent="0.25">
      <c r="A1139" s="72" t="s">
        <v>16841</v>
      </c>
      <c r="B1139" s="73" t="s">
        <v>22242</v>
      </c>
      <c r="C1139" s="74" t="s">
        <v>15747</v>
      </c>
      <c r="D1139" s="75">
        <v>0</v>
      </c>
      <c r="E1139" s="70">
        <v>29.63</v>
      </c>
      <c r="F1139" s="76">
        <f t="shared" ref="F1139:F1146" si="644">ROUND(D1139*E1139,2)</f>
        <v>0</v>
      </c>
      <c r="G1139" s="77"/>
      <c r="H1139" s="70">
        <f t="shared" ref="H1139:I1146" si="645">ROUND(N1139+(N1139*$H$2/100),2)</f>
        <v>24.57</v>
      </c>
      <c r="I1139" s="70">
        <f t="shared" si="645"/>
        <v>5.0599999999999996</v>
      </c>
      <c r="J1139" s="70">
        <f t="shared" ref="J1139:J1146" si="646">H1139+I1139</f>
        <v>29.63</v>
      </c>
      <c r="K1139" s="70">
        <v>0</v>
      </c>
      <c r="L1139" s="76">
        <f t="shared" ref="L1139:L1146" si="647">SUM(J1139:K1139)</f>
        <v>29.63</v>
      </c>
      <c r="N1139" s="70">
        <v>24.57</v>
      </c>
      <c r="O1139" s="70">
        <v>5.0599999999999996</v>
      </c>
      <c r="P1139" s="70">
        <f t="shared" ref="P1139:P1146" si="648">SUM(N1139:O1139)</f>
        <v>29.63</v>
      </c>
      <c r="Q1139" s="64"/>
      <c r="R1139" s="70">
        <f t="shared" ref="R1139:S1146" si="649">X1139</f>
        <v>24.57</v>
      </c>
      <c r="S1139" s="70">
        <f t="shared" si="649"/>
        <v>5.07</v>
      </c>
      <c r="T1139" s="70">
        <f t="shared" ref="T1139:T1146" si="650">R1139+S1139</f>
        <v>29.64</v>
      </c>
      <c r="U1139" s="70">
        <f t="shared" ref="U1139:U1146" si="651">ROUND(Z1139*$H$2,2)/100</f>
        <v>0</v>
      </c>
      <c r="V1139" s="78">
        <f t="shared" ref="V1139:V1146" si="652">SUM(T1139:U1139)</f>
        <v>29.64</v>
      </c>
      <c r="X1139" s="70">
        <v>24.57</v>
      </c>
      <c r="Y1139" s="70">
        <v>5.07</v>
      </c>
      <c r="Z1139" s="70">
        <v>29.64</v>
      </c>
      <c r="AA1139" s="79"/>
      <c r="AB1139" s="80">
        <f t="shared" si="630"/>
        <v>-1.0000000000001563E-2</v>
      </c>
    </row>
    <row r="1140" spans="1:28" ht="22.5" x14ac:dyDescent="0.25">
      <c r="A1140" s="72" t="s">
        <v>16842</v>
      </c>
      <c r="B1140" s="73" t="s">
        <v>22243</v>
      </c>
      <c r="C1140" s="74" t="s">
        <v>15747</v>
      </c>
      <c r="D1140" s="75">
        <v>0</v>
      </c>
      <c r="E1140" s="70">
        <v>38.169999999999995</v>
      </c>
      <c r="F1140" s="76">
        <f t="shared" si="644"/>
        <v>0</v>
      </c>
      <c r="G1140" s="77"/>
      <c r="H1140" s="70">
        <f t="shared" si="645"/>
        <v>33.11</v>
      </c>
      <c r="I1140" s="70">
        <f t="shared" si="645"/>
        <v>5.0599999999999996</v>
      </c>
      <c r="J1140" s="70">
        <f t="shared" si="646"/>
        <v>38.17</v>
      </c>
      <c r="K1140" s="70">
        <v>0</v>
      </c>
      <c r="L1140" s="76">
        <f t="shared" si="647"/>
        <v>38.17</v>
      </c>
      <c r="N1140" s="70">
        <v>33.11</v>
      </c>
      <c r="O1140" s="70">
        <v>5.0599999999999996</v>
      </c>
      <c r="P1140" s="70">
        <f t="shared" si="648"/>
        <v>38.17</v>
      </c>
      <c r="Q1140" s="64"/>
      <c r="R1140" s="70">
        <f t="shared" si="649"/>
        <v>33.11</v>
      </c>
      <c r="S1140" s="70">
        <f t="shared" si="649"/>
        <v>5.07</v>
      </c>
      <c r="T1140" s="70">
        <f t="shared" si="650"/>
        <v>38.18</v>
      </c>
      <c r="U1140" s="70">
        <f t="shared" si="651"/>
        <v>0</v>
      </c>
      <c r="V1140" s="78">
        <f t="shared" si="652"/>
        <v>38.18</v>
      </c>
      <c r="X1140" s="70">
        <v>33.11</v>
      </c>
      <c r="Y1140" s="70">
        <v>5.07</v>
      </c>
      <c r="Z1140" s="70">
        <v>38.18</v>
      </c>
      <c r="AA1140" s="79"/>
      <c r="AB1140" s="80">
        <f t="shared" si="630"/>
        <v>-9.9999999999980105E-3</v>
      </c>
    </row>
    <row r="1141" spans="1:28" ht="22.5" x14ac:dyDescent="0.25">
      <c r="A1141" s="72" t="s">
        <v>16843</v>
      </c>
      <c r="B1141" s="73" t="s">
        <v>22244</v>
      </c>
      <c r="C1141" s="74" t="s">
        <v>15747</v>
      </c>
      <c r="D1141" s="75">
        <v>0</v>
      </c>
      <c r="E1141" s="70">
        <v>23.500000000000004</v>
      </c>
      <c r="F1141" s="76">
        <f t="shared" si="644"/>
        <v>0</v>
      </c>
      <c r="G1141" s="77"/>
      <c r="H1141" s="70">
        <f t="shared" si="645"/>
        <v>16.79</v>
      </c>
      <c r="I1141" s="70">
        <f t="shared" si="645"/>
        <v>6.71</v>
      </c>
      <c r="J1141" s="70">
        <f t="shared" si="646"/>
        <v>23.5</v>
      </c>
      <c r="K1141" s="70">
        <v>0</v>
      </c>
      <c r="L1141" s="76">
        <f t="shared" si="647"/>
        <v>23.5</v>
      </c>
      <c r="N1141" s="70">
        <v>16.79</v>
      </c>
      <c r="O1141" s="70">
        <v>6.71</v>
      </c>
      <c r="P1141" s="70">
        <f t="shared" si="648"/>
        <v>23.5</v>
      </c>
      <c r="Q1141" s="64"/>
      <c r="R1141" s="70">
        <f t="shared" si="649"/>
        <v>16.79</v>
      </c>
      <c r="S1141" s="70">
        <f t="shared" si="649"/>
        <v>6.71</v>
      </c>
      <c r="T1141" s="70">
        <f t="shared" si="650"/>
        <v>23.5</v>
      </c>
      <c r="U1141" s="70">
        <f t="shared" si="651"/>
        <v>0</v>
      </c>
      <c r="V1141" s="78">
        <f t="shared" si="652"/>
        <v>23.5</v>
      </c>
      <c r="X1141" s="70">
        <v>16.79</v>
      </c>
      <c r="Y1141" s="70">
        <v>6.71</v>
      </c>
      <c r="Z1141" s="70">
        <v>23.5</v>
      </c>
      <c r="AA1141" s="79"/>
      <c r="AB1141" s="80">
        <f t="shared" si="630"/>
        <v>0</v>
      </c>
    </row>
    <row r="1142" spans="1:28" ht="33.75" x14ac:dyDescent="0.25">
      <c r="A1142" s="72" t="s">
        <v>16844</v>
      </c>
      <c r="B1142" s="73" t="s">
        <v>22245</v>
      </c>
      <c r="C1142" s="74" t="s">
        <v>15747</v>
      </c>
      <c r="D1142" s="75">
        <v>0</v>
      </c>
      <c r="E1142" s="70">
        <v>27.070000000000004</v>
      </c>
      <c r="F1142" s="76">
        <f t="shared" si="644"/>
        <v>0</v>
      </c>
      <c r="G1142" s="77"/>
      <c r="H1142" s="70">
        <f t="shared" si="645"/>
        <v>20.36</v>
      </c>
      <c r="I1142" s="70">
        <f t="shared" si="645"/>
        <v>6.71</v>
      </c>
      <c r="J1142" s="70">
        <f t="shared" si="646"/>
        <v>27.07</v>
      </c>
      <c r="K1142" s="70">
        <v>0</v>
      </c>
      <c r="L1142" s="76">
        <f t="shared" si="647"/>
        <v>27.07</v>
      </c>
      <c r="N1142" s="70">
        <v>20.36</v>
      </c>
      <c r="O1142" s="70">
        <v>6.71</v>
      </c>
      <c r="P1142" s="70">
        <f t="shared" si="648"/>
        <v>27.07</v>
      </c>
      <c r="Q1142" s="64"/>
      <c r="R1142" s="70">
        <f t="shared" si="649"/>
        <v>20.36</v>
      </c>
      <c r="S1142" s="70">
        <f t="shared" si="649"/>
        <v>6.71</v>
      </c>
      <c r="T1142" s="70">
        <f t="shared" si="650"/>
        <v>27.07</v>
      </c>
      <c r="U1142" s="70">
        <f t="shared" si="651"/>
        <v>0</v>
      </c>
      <c r="V1142" s="78">
        <f t="shared" si="652"/>
        <v>27.07</v>
      </c>
      <c r="X1142" s="70">
        <v>20.36</v>
      </c>
      <c r="Y1142" s="70">
        <v>6.71</v>
      </c>
      <c r="Z1142" s="70">
        <v>27.07</v>
      </c>
      <c r="AA1142" s="79"/>
      <c r="AB1142" s="80">
        <f t="shared" si="630"/>
        <v>0</v>
      </c>
    </row>
    <row r="1143" spans="1:28" x14ac:dyDescent="0.25">
      <c r="A1143" s="72" t="s">
        <v>16845</v>
      </c>
      <c r="B1143" s="73" t="s">
        <v>22246</v>
      </c>
      <c r="C1143" s="74" t="s">
        <v>15747</v>
      </c>
      <c r="D1143" s="75">
        <v>0</v>
      </c>
      <c r="E1143" s="70">
        <v>36.139999999999993</v>
      </c>
      <c r="F1143" s="76">
        <f t="shared" si="644"/>
        <v>0</v>
      </c>
      <c r="G1143" s="77"/>
      <c r="H1143" s="70">
        <f t="shared" si="645"/>
        <v>31.08</v>
      </c>
      <c r="I1143" s="70">
        <f t="shared" si="645"/>
        <v>5.0599999999999996</v>
      </c>
      <c r="J1143" s="70">
        <f t="shared" si="646"/>
        <v>36.14</v>
      </c>
      <c r="K1143" s="70">
        <v>0</v>
      </c>
      <c r="L1143" s="76">
        <f t="shared" si="647"/>
        <v>36.14</v>
      </c>
      <c r="N1143" s="70">
        <v>31.080000000000002</v>
      </c>
      <c r="O1143" s="70">
        <v>5.0599999999999996</v>
      </c>
      <c r="P1143" s="70">
        <f t="shared" si="648"/>
        <v>36.14</v>
      </c>
      <c r="Q1143" s="64"/>
      <c r="R1143" s="70">
        <f t="shared" si="649"/>
        <v>31.08</v>
      </c>
      <c r="S1143" s="70">
        <f t="shared" si="649"/>
        <v>5.07</v>
      </c>
      <c r="T1143" s="70">
        <f t="shared" si="650"/>
        <v>36.15</v>
      </c>
      <c r="U1143" s="70">
        <f t="shared" si="651"/>
        <v>0</v>
      </c>
      <c r="V1143" s="78">
        <f t="shared" si="652"/>
        <v>36.15</v>
      </c>
      <c r="X1143" s="70">
        <v>31.08</v>
      </c>
      <c r="Y1143" s="70">
        <v>5.07</v>
      </c>
      <c r="Z1143" s="70">
        <v>36.15</v>
      </c>
      <c r="AA1143" s="79"/>
      <c r="AB1143" s="80">
        <f t="shared" si="630"/>
        <v>-9.9999999999980105E-3</v>
      </c>
    </row>
    <row r="1144" spans="1:28" x14ac:dyDescent="0.25">
      <c r="A1144" s="72" t="s">
        <v>16846</v>
      </c>
      <c r="B1144" s="73" t="s">
        <v>22247</v>
      </c>
      <c r="C1144" s="74" t="s">
        <v>15747</v>
      </c>
      <c r="D1144" s="75">
        <v>0</v>
      </c>
      <c r="E1144" s="70">
        <v>11.81</v>
      </c>
      <c r="F1144" s="76">
        <f t="shared" si="644"/>
        <v>0</v>
      </c>
      <c r="G1144" s="77"/>
      <c r="H1144" s="70">
        <f t="shared" si="645"/>
        <v>9.69</v>
      </c>
      <c r="I1144" s="70">
        <f t="shared" si="645"/>
        <v>2.12</v>
      </c>
      <c r="J1144" s="70">
        <f t="shared" si="646"/>
        <v>11.809999999999999</v>
      </c>
      <c r="K1144" s="70">
        <v>0</v>
      </c>
      <c r="L1144" s="76">
        <f t="shared" si="647"/>
        <v>11.809999999999999</v>
      </c>
      <c r="N1144" s="70">
        <v>9.69</v>
      </c>
      <c r="O1144" s="70">
        <v>2.12</v>
      </c>
      <c r="P1144" s="70">
        <f t="shared" si="648"/>
        <v>11.809999999999999</v>
      </c>
      <c r="Q1144" s="64"/>
      <c r="R1144" s="70">
        <f t="shared" si="649"/>
        <v>9.69</v>
      </c>
      <c r="S1144" s="70">
        <f t="shared" si="649"/>
        <v>2.12</v>
      </c>
      <c r="T1144" s="70">
        <f t="shared" si="650"/>
        <v>11.809999999999999</v>
      </c>
      <c r="U1144" s="70">
        <f t="shared" si="651"/>
        <v>0</v>
      </c>
      <c r="V1144" s="78">
        <f t="shared" si="652"/>
        <v>11.809999999999999</v>
      </c>
      <c r="X1144" s="70">
        <v>9.69</v>
      </c>
      <c r="Y1144" s="70">
        <v>2.12</v>
      </c>
      <c r="Z1144" s="70">
        <v>11.81</v>
      </c>
      <c r="AA1144" s="79"/>
      <c r="AB1144" s="80">
        <f t="shared" si="630"/>
        <v>0</v>
      </c>
    </row>
    <row r="1145" spans="1:28" ht="22.5" x14ac:dyDescent="0.25">
      <c r="A1145" s="72" t="s">
        <v>16847</v>
      </c>
      <c r="B1145" s="73" t="s">
        <v>22248</v>
      </c>
      <c r="C1145" s="74" t="s">
        <v>15747</v>
      </c>
      <c r="D1145" s="75">
        <v>0</v>
      </c>
      <c r="E1145" s="70">
        <v>5.15</v>
      </c>
      <c r="F1145" s="76">
        <f t="shared" si="644"/>
        <v>0</v>
      </c>
      <c r="G1145" s="77"/>
      <c r="H1145" s="70">
        <f t="shared" si="645"/>
        <v>5.15</v>
      </c>
      <c r="I1145" s="70">
        <f t="shared" si="645"/>
        <v>0</v>
      </c>
      <c r="J1145" s="70">
        <f t="shared" si="646"/>
        <v>5.15</v>
      </c>
      <c r="K1145" s="70">
        <v>0</v>
      </c>
      <c r="L1145" s="76">
        <f t="shared" si="647"/>
        <v>5.15</v>
      </c>
      <c r="N1145" s="70">
        <v>5.15</v>
      </c>
      <c r="O1145" s="70">
        <v>0</v>
      </c>
      <c r="P1145" s="70">
        <f t="shared" si="648"/>
        <v>5.15</v>
      </c>
      <c r="Q1145" s="64"/>
      <c r="R1145" s="70">
        <f t="shared" si="649"/>
        <v>5.15</v>
      </c>
      <c r="S1145" s="70">
        <f t="shared" si="649"/>
        <v>0</v>
      </c>
      <c r="T1145" s="70">
        <f t="shared" si="650"/>
        <v>5.15</v>
      </c>
      <c r="U1145" s="70">
        <f t="shared" si="651"/>
        <v>0</v>
      </c>
      <c r="V1145" s="78">
        <f t="shared" si="652"/>
        <v>5.15</v>
      </c>
      <c r="X1145" s="70">
        <v>5.15</v>
      </c>
      <c r="Y1145" s="70">
        <v>0</v>
      </c>
      <c r="Z1145" s="70">
        <v>5.15</v>
      </c>
      <c r="AA1145" s="79"/>
      <c r="AB1145" s="80">
        <f t="shared" si="630"/>
        <v>0</v>
      </c>
    </row>
    <row r="1146" spans="1:28" x14ac:dyDescent="0.25">
      <c r="A1146" s="72" t="s">
        <v>16848</v>
      </c>
      <c r="B1146" s="73" t="s">
        <v>22249</v>
      </c>
      <c r="C1146" s="74" t="s">
        <v>15747</v>
      </c>
      <c r="D1146" s="75">
        <v>0</v>
      </c>
      <c r="E1146" s="70">
        <v>17.260000000000002</v>
      </c>
      <c r="F1146" s="76">
        <f t="shared" si="644"/>
        <v>0</v>
      </c>
      <c r="G1146" s="29"/>
      <c r="H1146" s="70">
        <f t="shared" si="645"/>
        <v>17.260000000000002</v>
      </c>
      <c r="I1146" s="70">
        <f t="shared" si="645"/>
        <v>0</v>
      </c>
      <c r="J1146" s="70">
        <f t="shared" si="646"/>
        <v>17.260000000000002</v>
      </c>
      <c r="K1146" s="70">
        <v>0</v>
      </c>
      <c r="L1146" s="76">
        <f t="shared" si="647"/>
        <v>17.260000000000002</v>
      </c>
      <c r="N1146" s="70">
        <v>17.260000000000002</v>
      </c>
      <c r="O1146" s="70">
        <v>0</v>
      </c>
      <c r="P1146" s="70">
        <f t="shared" si="648"/>
        <v>17.260000000000002</v>
      </c>
      <c r="Q1146" s="64"/>
      <c r="R1146" s="70">
        <f t="shared" si="649"/>
        <v>17.260000000000002</v>
      </c>
      <c r="S1146" s="70">
        <f t="shared" si="649"/>
        <v>0</v>
      </c>
      <c r="T1146" s="70">
        <f t="shared" si="650"/>
        <v>17.260000000000002</v>
      </c>
      <c r="U1146" s="70">
        <f t="shared" si="651"/>
        <v>0</v>
      </c>
      <c r="V1146" s="78">
        <f t="shared" si="652"/>
        <v>17.260000000000002</v>
      </c>
      <c r="X1146" s="70">
        <v>17.260000000000002</v>
      </c>
      <c r="Y1146" s="70">
        <v>0</v>
      </c>
      <c r="Z1146" s="70">
        <v>17.260000000000002</v>
      </c>
      <c r="AA1146" s="79"/>
      <c r="AB1146" s="80">
        <f t="shared" si="630"/>
        <v>0</v>
      </c>
    </row>
    <row r="1147" spans="1:28" ht="22.5" x14ac:dyDescent="0.25">
      <c r="A1147" s="66" t="s">
        <v>16849</v>
      </c>
      <c r="B1147" s="67" t="s">
        <v>22250</v>
      </c>
      <c r="C1147" s="68"/>
      <c r="D1147" s="69"/>
      <c r="E1147" s="70"/>
      <c r="F1147" s="71"/>
      <c r="H1147" s="70"/>
      <c r="I1147" s="70"/>
      <c r="J1147" s="70"/>
      <c r="K1147" s="70"/>
      <c r="L1147" s="76"/>
      <c r="N1147" s="70"/>
      <c r="O1147" s="70"/>
      <c r="P1147" s="70"/>
      <c r="Q1147" s="64"/>
      <c r="R1147" s="70"/>
      <c r="S1147" s="70"/>
      <c r="T1147" s="70"/>
      <c r="U1147" s="70"/>
      <c r="V1147" s="78"/>
      <c r="X1147" s="70"/>
      <c r="Y1147" s="70"/>
      <c r="Z1147" s="70"/>
      <c r="AA1147" s="79"/>
      <c r="AB1147" s="80">
        <f t="shared" si="630"/>
        <v>0</v>
      </c>
    </row>
    <row r="1148" spans="1:28" ht="22.5" x14ac:dyDescent="0.25">
      <c r="A1148" s="72" t="s">
        <v>16850</v>
      </c>
      <c r="B1148" s="73" t="s">
        <v>22251</v>
      </c>
      <c r="C1148" s="74" t="s">
        <v>15747</v>
      </c>
      <c r="D1148" s="75">
        <v>0</v>
      </c>
      <c r="E1148" s="70">
        <v>73.37</v>
      </c>
      <c r="F1148" s="76">
        <f>ROUND(D1148*E1148,2)</f>
        <v>0</v>
      </c>
      <c r="G1148" s="77"/>
      <c r="H1148" s="70">
        <f>ROUND(N1148+(N1148*$H$2/100),2)</f>
        <v>67.62</v>
      </c>
      <c r="I1148" s="70">
        <f>ROUND(O1148+(O1148*$H$2/100),2)</f>
        <v>5.75</v>
      </c>
      <c r="J1148" s="70">
        <f>H1148+I1148</f>
        <v>73.37</v>
      </c>
      <c r="K1148" s="70">
        <v>0</v>
      </c>
      <c r="L1148" s="76">
        <f>SUM(J1148:K1148)</f>
        <v>73.37</v>
      </c>
      <c r="N1148" s="70">
        <v>67.62</v>
      </c>
      <c r="O1148" s="70">
        <v>5.75</v>
      </c>
      <c r="P1148" s="70">
        <f>SUM(N1148:O1148)</f>
        <v>73.37</v>
      </c>
      <c r="Q1148" s="64"/>
      <c r="R1148" s="70">
        <f>X1148</f>
        <v>67.62</v>
      </c>
      <c r="S1148" s="70">
        <f>Y1148</f>
        <v>5.75</v>
      </c>
      <c r="T1148" s="70">
        <f>R1148+S1148</f>
        <v>73.37</v>
      </c>
      <c r="U1148" s="70">
        <f>ROUND(Z1148*$H$2,2)/100</f>
        <v>0</v>
      </c>
      <c r="V1148" s="78">
        <f>SUM(T1148:U1148)</f>
        <v>73.37</v>
      </c>
      <c r="X1148" s="70">
        <v>67.62</v>
      </c>
      <c r="Y1148" s="70">
        <v>5.75</v>
      </c>
      <c r="Z1148" s="70">
        <v>73.37</v>
      </c>
      <c r="AA1148" s="79"/>
      <c r="AB1148" s="80">
        <f t="shared" si="630"/>
        <v>0</v>
      </c>
    </row>
    <row r="1149" spans="1:28" x14ac:dyDescent="0.25">
      <c r="A1149" s="72" t="s">
        <v>16851</v>
      </c>
      <c r="B1149" s="73" t="s">
        <v>22252</v>
      </c>
      <c r="C1149" s="74" t="s">
        <v>15747</v>
      </c>
      <c r="D1149" s="75">
        <v>0</v>
      </c>
      <c r="E1149" s="70">
        <v>34.22</v>
      </c>
      <c r="F1149" s="76">
        <f>ROUND(D1149*E1149,2)</f>
        <v>0</v>
      </c>
      <c r="G1149" s="77"/>
      <c r="H1149" s="70">
        <f>ROUND(N1149+(N1149*$H$2/100),2)</f>
        <v>29.16</v>
      </c>
      <c r="I1149" s="70">
        <f>ROUND(O1149+(O1149*$H$2/100),2)</f>
        <v>5.0599999999999996</v>
      </c>
      <c r="J1149" s="70">
        <f>H1149+I1149</f>
        <v>34.22</v>
      </c>
      <c r="K1149" s="70">
        <v>0</v>
      </c>
      <c r="L1149" s="76">
        <f>SUM(J1149:K1149)</f>
        <v>34.22</v>
      </c>
      <c r="N1149" s="70">
        <v>29.16</v>
      </c>
      <c r="O1149" s="70">
        <v>5.0599999999999996</v>
      </c>
      <c r="P1149" s="70">
        <f>SUM(N1149:O1149)</f>
        <v>34.22</v>
      </c>
      <c r="Q1149" s="64"/>
      <c r="R1149" s="70">
        <f>X1149</f>
        <v>29.16</v>
      </c>
      <c r="S1149" s="70">
        <f>Y1149</f>
        <v>5.07</v>
      </c>
      <c r="T1149" s="70">
        <f>R1149+S1149</f>
        <v>34.230000000000004</v>
      </c>
      <c r="U1149" s="70">
        <f>ROUND(Z1149*$H$2,2)/100</f>
        <v>0</v>
      </c>
      <c r="V1149" s="78">
        <f>SUM(T1149:U1149)</f>
        <v>34.230000000000004</v>
      </c>
      <c r="X1149" s="70">
        <v>29.16</v>
      </c>
      <c r="Y1149" s="70">
        <v>5.07</v>
      </c>
      <c r="Z1149" s="70">
        <v>34.229999999999997</v>
      </c>
      <c r="AA1149" s="79"/>
      <c r="AB1149" s="80">
        <f t="shared" si="630"/>
        <v>-9.9999999999980105E-3</v>
      </c>
    </row>
    <row r="1150" spans="1:28" s="34" customFormat="1" x14ac:dyDescent="0.25">
      <c r="A1150" s="66" t="s">
        <v>16852</v>
      </c>
      <c r="B1150" s="67" t="s">
        <v>22253</v>
      </c>
      <c r="C1150" s="68"/>
      <c r="D1150" s="69"/>
      <c r="E1150" s="70"/>
      <c r="F1150" s="71"/>
      <c r="G1150" s="39"/>
      <c r="H1150" s="70"/>
      <c r="I1150" s="70"/>
      <c r="J1150" s="70"/>
      <c r="K1150" s="70"/>
      <c r="L1150" s="76"/>
      <c r="N1150" s="70"/>
      <c r="O1150" s="70"/>
      <c r="P1150" s="70"/>
      <c r="Q1150" s="64"/>
      <c r="R1150" s="70"/>
      <c r="S1150" s="70"/>
      <c r="T1150" s="70"/>
      <c r="U1150" s="70"/>
      <c r="V1150" s="78"/>
      <c r="X1150" s="70"/>
      <c r="Y1150" s="70"/>
      <c r="Z1150" s="70"/>
      <c r="AA1150" s="79"/>
      <c r="AB1150" s="80">
        <f t="shared" si="630"/>
        <v>0</v>
      </c>
    </row>
    <row r="1151" spans="1:28" s="34" customFormat="1" x14ac:dyDescent="0.25">
      <c r="A1151" s="72" t="s">
        <v>16853</v>
      </c>
      <c r="B1151" s="73" t="s">
        <v>22254</v>
      </c>
      <c r="C1151" s="74" t="s">
        <v>15719</v>
      </c>
      <c r="D1151" s="75">
        <v>0</v>
      </c>
      <c r="E1151" s="70">
        <v>12.43</v>
      </c>
      <c r="F1151" s="76">
        <f t="shared" ref="F1151:F1160" si="653">ROUND(D1151*E1151,2)</f>
        <v>0</v>
      </c>
      <c r="G1151" s="77"/>
      <c r="H1151" s="70">
        <f t="shared" ref="H1151:I1159" si="654">ROUND(N1151+(N1151*$H$2/100),2)</f>
        <v>6.38</v>
      </c>
      <c r="I1151" s="70">
        <f t="shared" si="654"/>
        <v>6.05</v>
      </c>
      <c r="J1151" s="70">
        <f t="shared" ref="J1151:J1159" si="655">H1151+I1151</f>
        <v>12.43</v>
      </c>
      <c r="K1151" s="70">
        <v>0</v>
      </c>
      <c r="L1151" s="76">
        <f t="shared" ref="L1151:L1159" si="656">SUM(J1151:K1151)</f>
        <v>12.43</v>
      </c>
      <c r="N1151" s="70">
        <v>6.38</v>
      </c>
      <c r="O1151" s="70">
        <v>6.05</v>
      </c>
      <c r="P1151" s="70">
        <f t="shared" ref="P1151:P1160" si="657">SUM(N1151:O1151)</f>
        <v>12.43</v>
      </c>
      <c r="Q1151" s="64"/>
      <c r="R1151" s="70">
        <f t="shared" ref="R1151:S1159" si="658">X1151</f>
        <v>6.38</v>
      </c>
      <c r="S1151" s="70">
        <f t="shared" si="658"/>
        <v>6.05</v>
      </c>
      <c r="T1151" s="70">
        <f t="shared" ref="T1151:T1159" si="659">R1151+S1151</f>
        <v>12.43</v>
      </c>
      <c r="U1151" s="70">
        <f t="shared" ref="U1151:U1159" si="660">ROUND(Z1151*$H$2,2)/100</f>
        <v>0</v>
      </c>
      <c r="V1151" s="78">
        <f t="shared" ref="V1151:V1159" si="661">SUM(T1151:U1151)</f>
        <v>12.43</v>
      </c>
      <c r="X1151" s="70">
        <v>6.38</v>
      </c>
      <c r="Y1151" s="70">
        <v>6.05</v>
      </c>
      <c r="Z1151" s="70">
        <v>12.43</v>
      </c>
      <c r="AA1151" s="79"/>
      <c r="AB1151" s="80">
        <f t="shared" si="630"/>
        <v>0</v>
      </c>
    </row>
    <row r="1152" spans="1:28" ht="22.5" x14ac:dyDescent="0.25">
      <c r="A1152" s="72" t="s">
        <v>16854</v>
      </c>
      <c r="B1152" s="73" t="s">
        <v>22255</v>
      </c>
      <c r="C1152" s="74" t="s">
        <v>15719</v>
      </c>
      <c r="D1152" s="75">
        <v>0</v>
      </c>
      <c r="E1152" s="70">
        <v>23.649999999999995</v>
      </c>
      <c r="F1152" s="76">
        <f t="shared" si="653"/>
        <v>0</v>
      </c>
      <c r="G1152" s="77"/>
      <c r="H1152" s="70">
        <f t="shared" si="654"/>
        <v>2.46</v>
      </c>
      <c r="I1152" s="70">
        <f t="shared" si="654"/>
        <v>21.19</v>
      </c>
      <c r="J1152" s="70">
        <f t="shared" si="655"/>
        <v>23.650000000000002</v>
      </c>
      <c r="K1152" s="70">
        <v>0</v>
      </c>
      <c r="L1152" s="76">
        <f t="shared" si="656"/>
        <v>23.650000000000002</v>
      </c>
      <c r="N1152" s="70">
        <v>2.46</v>
      </c>
      <c r="O1152" s="70">
        <v>21.189999999999998</v>
      </c>
      <c r="P1152" s="70">
        <f t="shared" si="657"/>
        <v>23.65</v>
      </c>
      <c r="Q1152" s="64"/>
      <c r="R1152" s="70">
        <f t="shared" si="658"/>
        <v>2.46</v>
      </c>
      <c r="S1152" s="70">
        <f t="shared" si="658"/>
        <v>21.18</v>
      </c>
      <c r="T1152" s="70">
        <f t="shared" si="659"/>
        <v>23.64</v>
      </c>
      <c r="U1152" s="70">
        <f t="shared" si="660"/>
        <v>0</v>
      </c>
      <c r="V1152" s="78">
        <f t="shared" si="661"/>
        <v>23.64</v>
      </c>
      <c r="X1152" s="70">
        <v>2.46</v>
      </c>
      <c r="Y1152" s="70">
        <v>21.18</v>
      </c>
      <c r="Z1152" s="70">
        <v>23.64</v>
      </c>
      <c r="AA1152" s="79"/>
      <c r="AB1152" s="80">
        <f t="shared" si="630"/>
        <v>9.9999999999980105E-3</v>
      </c>
    </row>
    <row r="1153" spans="1:28" x14ac:dyDescent="0.25">
      <c r="A1153" s="72" t="s">
        <v>16855</v>
      </c>
      <c r="B1153" s="73" t="s">
        <v>22256</v>
      </c>
      <c r="C1153" s="74" t="s">
        <v>15719</v>
      </c>
      <c r="D1153" s="75">
        <v>0</v>
      </c>
      <c r="E1153" s="70">
        <v>46.379999999999995</v>
      </c>
      <c r="F1153" s="76">
        <f t="shared" si="653"/>
        <v>0</v>
      </c>
      <c r="G1153" s="77"/>
      <c r="H1153" s="70">
        <f t="shared" si="654"/>
        <v>0</v>
      </c>
      <c r="I1153" s="70">
        <f t="shared" si="654"/>
        <v>46.38</v>
      </c>
      <c r="J1153" s="70">
        <f t="shared" si="655"/>
        <v>46.38</v>
      </c>
      <c r="K1153" s="70">
        <v>0</v>
      </c>
      <c r="L1153" s="76">
        <f t="shared" si="656"/>
        <v>46.38</v>
      </c>
      <c r="N1153" s="70">
        <v>0</v>
      </c>
      <c r="O1153" s="70">
        <v>46.379999999999995</v>
      </c>
      <c r="P1153" s="70">
        <f t="shared" si="657"/>
        <v>46.379999999999995</v>
      </c>
      <c r="Q1153" s="64"/>
      <c r="R1153" s="70">
        <f t="shared" si="658"/>
        <v>0</v>
      </c>
      <c r="S1153" s="70">
        <f t="shared" si="658"/>
        <v>46.38</v>
      </c>
      <c r="T1153" s="70">
        <f t="shared" si="659"/>
        <v>46.38</v>
      </c>
      <c r="U1153" s="70">
        <f t="shared" si="660"/>
        <v>0</v>
      </c>
      <c r="V1153" s="78">
        <f t="shared" si="661"/>
        <v>46.38</v>
      </c>
      <c r="X1153" s="70">
        <v>0</v>
      </c>
      <c r="Y1153" s="70">
        <v>46.38</v>
      </c>
      <c r="Z1153" s="70">
        <v>46.38</v>
      </c>
      <c r="AA1153" s="79"/>
      <c r="AB1153" s="80">
        <f t="shared" si="630"/>
        <v>0</v>
      </c>
    </row>
    <row r="1154" spans="1:28" x14ac:dyDescent="0.25">
      <c r="A1154" s="72" t="s">
        <v>16856</v>
      </c>
      <c r="B1154" s="73" t="s">
        <v>22257</v>
      </c>
      <c r="C1154" s="74" t="s">
        <v>15692</v>
      </c>
      <c r="D1154" s="75">
        <v>0</v>
      </c>
      <c r="E1154" s="70">
        <v>54.75</v>
      </c>
      <c r="F1154" s="76">
        <f t="shared" si="653"/>
        <v>0</v>
      </c>
      <c r="G1154" s="77"/>
      <c r="H1154" s="70">
        <f t="shared" si="654"/>
        <v>54.75</v>
      </c>
      <c r="I1154" s="70">
        <f t="shared" si="654"/>
        <v>0</v>
      </c>
      <c r="J1154" s="70">
        <f t="shared" si="655"/>
        <v>54.75</v>
      </c>
      <c r="K1154" s="70">
        <v>0</v>
      </c>
      <c r="L1154" s="76">
        <f t="shared" si="656"/>
        <v>54.75</v>
      </c>
      <c r="N1154" s="70">
        <v>54.75</v>
      </c>
      <c r="O1154" s="70">
        <v>0</v>
      </c>
      <c r="P1154" s="70">
        <f t="shared" si="657"/>
        <v>54.75</v>
      </c>
      <c r="Q1154" s="64"/>
      <c r="R1154" s="70">
        <f t="shared" si="658"/>
        <v>54.75</v>
      </c>
      <c r="S1154" s="70">
        <f t="shared" si="658"/>
        <v>0</v>
      </c>
      <c r="T1154" s="70">
        <f t="shared" si="659"/>
        <v>54.75</v>
      </c>
      <c r="U1154" s="70">
        <f t="shared" si="660"/>
        <v>0</v>
      </c>
      <c r="V1154" s="78">
        <f t="shared" si="661"/>
        <v>54.75</v>
      </c>
      <c r="X1154" s="70">
        <v>54.75</v>
      </c>
      <c r="Y1154" s="70">
        <v>0</v>
      </c>
      <c r="Z1154" s="70">
        <v>54.75</v>
      </c>
      <c r="AA1154" s="79"/>
      <c r="AB1154" s="80">
        <f t="shared" si="630"/>
        <v>0</v>
      </c>
    </row>
    <row r="1155" spans="1:28" x14ac:dyDescent="0.25">
      <c r="A1155" s="72" t="s">
        <v>16857</v>
      </c>
      <c r="B1155" s="73" t="s">
        <v>22258</v>
      </c>
      <c r="C1155" s="74" t="s">
        <v>15747</v>
      </c>
      <c r="D1155" s="75">
        <v>0</v>
      </c>
      <c r="E1155" s="70">
        <v>7.72</v>
      </c>
      <c r="F1155" s="76">
        <f t="shared" si="653"/>
        <v>0</v>
      </c>
      <c r="G1155" s="77"/>
      <c r="H1155" s="70">
        <f t="shared" si="654"/>
        <v>0</v>
      </c>
      <c r="I1155" s="70">
        <f t="shared" si="654"/>
        <v>7.72</v>
      </c>
      <c r="J1155" s="70">
        <f t="shared" si="655"/>
        <v>7.72</v>
      </c>
      <c r="K1155" s="70">
        <v>0</v>
      </c>
      <c r="L1155" s="76">
        <f t="shared" si="656"/>
        <v>7.72</v>
      </c>
      <c r="N1155" s="70">
        <v>0</v>
      </c>
      <c r="O1155" s="70">
        <v>7.72</v>
      </c>
      <c r="P1155" s="70">
        <f t="shared" si="657"/>
        <v>7.72</v>
      </c>
      <c r="Q1155" s="64"/>
      <c r="R1155" s="70">
        <f t="shared" si="658"/>
        <v>0</v>
      </c>
      <c r="S1155" s="70">
        <f t="shared" si="658"/>
        <v>7.71</v>
      </c>
      <c r="T1155" s="70">
        <f t="shared" si="659"/>
        <v>7.71</v>
      </c>
      <c r="U1155" s="70">
        <f t="shared" si="660"/>
        <v>0</v>
      </c>
      <c r="V1155" s="78">
        <f t="shared" si="661"/>
        <v>7.71</v>
      </c>
      <c r="X1155" s="70">
        <v>0</v>
      </c>
      <c r="Y1155" s="70">
        <v>7.71</v>
      </c>
      <c r="Z1155" s="70">
        <v>7.71</v>
      </c>
      <c r="AA1155" s="79"/>
      <c r="AB1155" s="80">
        <f t="shared" si="630"/>
        <v>9.9999999999997868E-3</v>
      </c>
    </row>
    <row r="1156" spans="1:28" ht="22.5" x14ac:dyDescent="0.25">
      <c r="A1156" s="72" t="s">
        <v>16858</v>
      </c>
      <c r="B1156" s="73" t="s">
        <v>22259</v>
      </c>
      <c r="C1156" s="74" t="s">
        <v>15747</v>
      </c>
      <c r="D1156" s="75">
        <v>0</v>
      </c>
      <c r="E1156" s="70">
        <v>19.22</v>
      </c>
      <c r="F1156" s="76">
        <f t="shared" si="653"/>
        <v>0</v>
      </c>
      <c r="G1156" s="29"/>
      <c r="H1156" s="70">
        <f t="shared" si="654"/>
        <v>10.91</v>
      </c>
      <c r="I1156" s="70">
        <f t="shared" si="654"/>
        <v>8.31</v>
      </c>
      <c r="J1156" s="70">
        <f t="shared" si="655"/>
        <v>19.22</v>
      </c>
      <c r="K1156" s="70">
        <v>0</v>
      </c>
      <c r="L1156" s="76">
        <f t="shared" si="656"/>
        <v>19.22</v>
      </c>
      <c r="N1156" s="70">
        <v>10.91</v>
      </c>
      <c r="O1156" s="70">
        <v>8.31</v>
      </c>
      <c r="P1156" s="70">
        <f t="shared" si="657"/>
        <v>19.22</v>
      </c>
      <c r="Q1156" s="64"/>
      <c r="R1156" s="70">
        <f t="shared" si="658"/>
        <v>10.91</v>
      </c>
      <c r="S1156" s="70">
        <f t="shared" si="658"/>
        <v>8.31</v>
      </c>
      <c r="T1156" s="70">
        <f t="shared" si="659"/>
        <v>19.22</v>
      </c>
      <c r="U1156" s="70">
        <f t="shared" si="660"/>
        <v>0</v>
      </c>
      <c r="V1156" s="78">
        <f t="shared" si="661"/>
        <v>19.22</v>
      </c>
      <c r="X1156" s="70">
        <v>10.91</v>
      </c>
      <c r="Y1156" s="70">
        <v>8.31</v>
      </c>
      <c r="Z1156" s="70">
        <v>19.22</v>
      </c>
      <c r="AA1156" s="79"/>
      <c r="AB1156" s="80">
        <f t="shared" si="630"/>
        <v>0</v>
      </c>
    </row>
    <row r="1157" spans="1:28" x14ac:dyDescent="0.25">
      <c r="A1157" s="72" t="s">
        <v>16859</v>
      </c>
      <c r="B1157" s="73" t="s">
        <v>22260</v>
      </c>
      <c r="C1157" s="74" t="s">
        <v>15747</v>
      </c>
      <c r="D1157" s="75">
        <v>0</v>
      </c>
      <c r="E1157" s="70">
        <v>21.520000000000003</v>
      </c>
      <c r="F1157" s="76">
        <f t="shared" si="653"/>
        <v>0</v>
      </c>
      <c r="G1157" s="29"/>
      <c r="H1157" s="70">
        <f t="shared" si="654"/>
        <v>13.21</v>
      </c>
      <c r="I1157" s="70">
        <f t="shared" si="654"/>
        <v>8.31</v>
      </c>
      <c r="J1157" s="70">
        <f t="shared" si="655"/>
        <v>21.520000000000003</v>
      </c>
      <c r="K1157" s="70">
        <v>0</v>
      </c>
      <c r="L1157" s="76">
        <f t="shared" si="656"/>
        <v>21.520000000000003</v>
      </c>
      <c r="N1157" s="70">
        <v>13.21</v>
      </c>
      <c r="O1157" s="70">
        <v>8.31</v>
      </c>
      <c r="P1157" s="70">
        <f t="shared" si="657"/>
        <v>21.520000000000003</v>
      </c>
      <c r="Q1157" s="64"/>
      <c r="R1157" s="70">
        <f t="shared" si="658"/>
        <v>13.21</v>
      </c>
      <c r="S1157" s="70">
        <f t="shared" si="658"/>
        <v>8.31</v>
      </c>
      <c r="T1157" s="70">
        <f t="shared" si="659"/>
        <v>21.520000000000003</v>
      </c>
      <c r="U1157" s="70">
        <f t="shared" si="660"/>
        <v>0</v>
      </c>
      <c r="V1157" s="78">
        <f t="shared" si="661"/>
        <v>21.520000000000003</v>
      </c>
      <c r="X1157" s="70">
        <v>13.21</v>
      </c>
      <c r="Y1157" s="70">
        <v>8.31</v>
      </c>
      <c r="Z1157" s="70">
        <v>21.52</v>
      </c>
      <c r="AA1157" s="79"/>
      <c r="AB1157" s="80">
        <f t="shared" si="630"/>
        <v>0</v>
      </c>
    </row>
    <row r="1158" spans="1:28" x14ac:dyDescent="0.25">
      <c r="A1158" s="72" t="s">
        <v>16860</v>
      </c>
      <c r="B1158" s="73" t="s">
        <v>22261</v>
      </c>
      <c r="C1158" s="74" t="s">
        <v>15692</v>
      </c>
      <c r="D1158" s="75">
        <v>0</v>
      </c>
      <c r="E1158" s="70">
        <v>35.839999999999996</v>
      </c>
      <c r="F1158" s="76">
        <f t="shared" si="653"/>
        <v>0</v>
      </c>
      <c r="G1158" s="77"/>
      <c r="H1158" s="70">
        <f t="shared" si="654"/>
        <v>33.72</v>
      </c>
      <c r="I1158" s="70">
        <f t="shared" si="654"/>
        <v>2.12</v>
      </c>
      <c r="J1158" s="70">
        <f t="shared" si="655"/>
        <v>35.839999999999996</v>
      </c>
      <c r="K1158" s="70">
        <v>0</v>
      </c>
      <c r="L1158" s="76">
        <f t="shared" si="656"/>
        <v>35.839999999999996</v>
      </c>
      <c r="N1158" s="70">
        <v>33.72</v>
      </c>
      <c r="O1158" s="70">
        <v>2.12</v>
      </c>
      <c r="P1158" s="70">
        <f t="shared" si="657"/>
        <v>35.839999999999996</v>
      </c>
      <c r="Q1158" s="64"/>
      <c r="R1158" s="70">
        <f t="shared" si="658"/>
        <v>33.72</v>
      </c>
      <c r="S1158" s="70">
        <f t="shared" si="658"/>
        <v>2.12</v>
      </c>
      <c r="T1158" s="70">
        <f t="shared" si="659"/>
        <v>35.839999999999996</v>
      </c>
      <c r="U1158" s="70">
        <f t="shared" si="660"/>
        <v>0</v>
      </c>
      <c r="V1158" s="78">
        <f t="shared" si="661"/>
        <v>35.839999999999996</v>
      </c>
      <c r="X1158" s="70">
        <v>33.72</v>
      </c>
      <c r="Y1158" s="70">
        <v>2.12</v>
      </c>
      <c r="Z1158" s="70">
        <v>35.840000000000003</v>
      </c>
      <c r="AA1158" s="79"/>
      <c r="AB1158" s="80">
        <f t="shared" si="630"/>
        <v>0</v>
      </c>
    </row>
    <row r="1159" spans="1:28" x14ac:dyDescent="0.25">
      <c r="A1159" s="72" t="s">
        <v>16861</v>
      </c>
      <c r="B1159" s="73" t="s">
        <v>22262</v>
      </c>
      <c r="C1159" s="74" t="s">
        <v>15747</v>
      </c>
      <c r="D1159" s="75">
        <v>0</v>
      </c>
      <c r="E1159" s="70">
        <v>10.08</v>
      </c>
      <c r="F1159" s="76">
        <f t="shared" si="653"/>
        <v>0</v>
      </c>
      <c r="G1159" s="77"/>
      <c r="H1159" s="70">
        <f t="shared" si="654"/>
        <v>9.0299999999999994</v>
      </c>
      <c r="I1159" s="70">
        <f t="shared" si="654"/>
        <v>1.05</v>
      </c>
      <c r="J1159" s="70">
        <f t="shared" si="655"/>
        <v>10.08</v>
      </c>
      <c r="K1159" s="70">
        <v>0</v>
      </c>
      <c r="L1159" s="76">
        <f t="shared" si="656"/>
        <v>10.08</v>
      </c>
      <c r="N1159" s="70">
        <v>9.0299999999999994</v>
      </c>
      <c r="O1159" s="70">
        <v>1.05</v>
      </c>
      <c r="P1159" s="70">
        <f t="shared" si="657"/>
        <v>10.08</v>
      </c>
      <c r="Q1159" s="64"/>
      <c r="R1159" s="70">
        <f t="shared" si="658"/>
        <v>9.0299999999999994</v>
      </c>
      <c r="S1159" s="70">
        <f t="shared" si="658"/>
        <v>1.06</v>
      </c>
      <c r="T1159" s="70">
        <f t="shared" si="659"/>
        <v>10.09</v>
      </c>
      <c r="U1159" s="70">
        <f t="shared" si="660"/>
        <v>0</v>
      </c>
      <c r="V1159" s="78">
        <f t="shared" si="661"/>
        <v>10.09</v>
      </c>
      <c r="X1159" s="70">
        <v>9.0299999999999994</v>
      </c>
      <c r="Y1159" s="70">
        <v>1.06</v>
      </c>
      <c r="Z1159" s="70">
        <v>10.09</v>
      </c>
      <c r="AA1159" s="79"/>
      <c r="AB1159" s="80">
        <f t="shared" si="630"/>
        <v>-9.9999999999997868E-3</v>
      </c>
    </row>
    <row r="1160" spans="1:28" x14ac:dyDescent="0.25">
      <c r="A1160" s="84" t="s">
        <v>19822</v>
      </c>
      <c r="B1160" s="85" t="s">
        <v>16863</v>
      </c>
      <c r="C1160" s="86" t="s">
        <v>15747</v>
      </c>
      <c r="D1160" s="87">
        <v>0</v>
      </c>
      <c r="E1160" s="88">
        <v>24.61</v>
      </c>
      <c r="F1160" s="76">
        <f t="shared" si="653"/>
        <v>0</v>
      </c>
      <c r="G1160" s="77"/>
      <c r="H1160" s="88"/>
      <c r="I1160" s="88"/>
      <c r="J1160" s="88"/>
      <c r="K1160" s="88"/>
      <c r="L1160" s="76"/>
      <c r="N1160" s="88">
        <v>20.07</v>
      </c>
      <c r="O1160" s="88">
        <v>4.54</v>
      </c>
      <c r="P1160" s="88">
        <f t="shared" si="657"/>
        <v>24.61</v>
      </c>
      <c r="Q1160" s="89"/>
      <c r="R1160" s="88"/>
      <c r="S1160" s="88"/>
      <c r="T1160" s="88"/>
      <c r="U1160" s="88"/>
      <c r="V1160" s="78"/>
      <c r="X1160" s="88">
        <v>20.07</v>
      </c>
      <c r="Y1160" s="88">
        <v>4.54</v>
      </c>
      <c r="Z1160" s="88">
        <v>24.61</v>
      </c>
      <c r="AA1160" s="79"/>
      <c r="AB1160" s="80">
        <f t="shared" si="630"/>
        <v>0</v>
      </c>
    </row>
    <row r="1161" spans="1:28" x14ac:dyDescent="0.25">
      <c r="A1161" s="66" t="s">
        <v>16862</v>
      </c>
      <c r="B1161" s="67" t="s">
        <v>8098</v>
      </c>
      <c r="C1161" s="68"/>
      <c r="D1161" s="69"/>
      <c r="E1161" s="70"/>
      <c r="F1161" s="71"/>
      <c r="H1161" s="70"/>
      <c r="I1161" s="70"/>
      <c r="J1161" s="70"/>
      <c r="K1161" s="70"/>
      <c r="L1161" s="76"/>
      <c r="N1161" s="70"/>
      <c r="O1161" s="70"/>
      <c r="P1161" s="70"/>
      <c r="Q1161" s="64"/>
      <c r="R1161" s="70"/>
      <c r="S1161" s="70"/>
      <c r="T1161" s="70"/>
      <c r="U1161" s="70"/>
      <c r="V1161" s="78"/>
      <c r="X1161" s="70"/>
      <c r="Y1161" s="70"/>
      <c r="Z1161" s="70"/>
      <c r="AA1161" s="79"/>
      <c r="AB1161" s="80">
        <f t="shared" si="630"/>
        <v>0</v>
      </c>
    </row>
    <row r="1162" spans="1:28" x14ac:dyDescent="0.25">
      <c r="A1162" s="66" t="s">
        <v>16864</v>
      </c>
      <c r="B1162" s="67" t="s">
        <v>22263</v>
      </c>
      <c r="C1162" s="68"/>
      <c r="D1162" s="69"/>
      <c r="E1162" s="70"/>
      <c r="F1162" s="71"/>
      <c r="H1162" s="70"/>
      <c r="I1162" s="70"/>
      <c r="J1162" s="70"/>
      <c r="K1162" s="70"/>
      <c r="L1162" s="76"/>
      <c r="N1162" s="70"/>
      <c r="O1162" s="70"/>
      <c r="P1162" s="70"/>
      <c r="Q1162" s="64"/>
      <c r="R1162" s="70"/>
      <c r="S1162" s="70"/>
      <c r="T1162" s="70"/>
      <c r="U1162" s="70"/>
      <c r="V1162" s="78"/>
      <c r="X1162" s="70"/>
      <c r="Y1162" s="70"/>
      <c r="Z1162" s="70"/>
      <c r="AA1162" s="79"/>
      <c r="AB1162" s="80">
        <f t="shared" ref="AB1162:AB1225" si="662">P1162-Z1162</f>
        <v>0</v>
      </c>
    </row>
    <row r="1163" spans="1:28" ht="22.5" x14ac:dyDescent="0.25">
      <c r="A1163" s="72" t="s">
        <v>16865</v>
      </c>
      <c r="B1163" s="73" t="s">
        <v>22264</v>
      </c>
      <c r="C1163" s="74" t="s">
        <v>15719</v>
      </c>
      <c r="D1163" s="75">
        <v>0</v>
      </c>
      <c r="E1163" s="70">
        <v>37.31</v>
      </c>
      <c r="F1163" s="76">
        <f t="shared" ref="F1163:F1168" si="663">ROUND(D1163*E1163,2)</f>
        <v>0</v>
      </c>
      <c r="G1163" s="77"/>
      <c r="H1163" s="70">
        <f t="shared" ref="H1163:I1168" si="664">ROUND(N1163+(N1163*$H$2/100),2)</f>
        <v>19.16</v>
      </c>
      <c r="I1163" s="70">
        <f t="shared" si="664"/>
        <v>18.149999999999999</v>
      </c>
      <c r="J1163" s="70">
        <f t="shared" ref="J1163:J1168" si="665">H1163+I1163</f>
        <v>37.31</v>
      </c>
      <c r="K1163" s="70">
        <v>0</v>
      </c>
      <c r="L1163" s="76">
        <f t="shared" ref="L1163:L1168" si="666">SUM(J1163:K1163)</f>
        <v>37.31</v>
      </c>
      <c r="N1163" s="70">
        <v>19.16</v>
      </c>
      <c r="O1163" s="70">
        <v>18.149999999999999</v>
      </c>
      <c r="P1163" s="70">
        <f t="shared" ref="P1163:P1168" si="667">SUM(N1163:O1163)</f>
        <v>37.31</v>
      </c>
      <c r="Q1163" s="64"/>
      <c r="R1163" s="70">
        <f t="shared" ref="R1163:S1168" si="668">X1163</f>
        <v>19.16</v>
      </c>
      <c r="S1163" s="70">
        <f t="shared" si="668"/>
        <v>18.149999999999999</v>
      </c>
      <c r="T1163" s="70">
        <f t="shared" ref="T1163:T1168" si="669">R1163+S1163</f>
        <v>37.31</v>
      </c>
      <c r="U1163" s="70">
        <f t="shared" ref="U1163:U1168" si="670">ROUND(Z1163*$H$2,2)/100</f>
        <v>0</v>
      </c>
      <c r="V1163" s="78">
        <f t="shared" ref="V1163:V1168" si="671">SUM(T1163:U1163)</f>
        <v>37.31</v>
      </c>
      <c r="X1163" s="70">
        <v>19.16</v>
      </c>
      <c r="Y1163" s="70">
        <v>18.149999999999999</v>
      </c>
      <c r="Z1163" s="70">
        <v>37.31</v>
      </c>
      <c r="AA1163" s="79"/>
      <c r="AB1163" s="80">
        <f t="shared" si="662"/>
        <v>0</v>
      </c>
    </row>
    <row r="1164" spans="1:28" ht="22.5" x14ac:dyDescent="0.25">
      <c r="A1164" s="72" t="s">
        <v>16866</v>
      </c>
      <c r="B1164" s="73" t="s">
        <v>22265</v>
      </c>
      <c r="C1164" s="74" t="s">
        <v>15719</v>
      </c>
      <c r="D1164" s="75">
        <v>0</v>
      </c>
      <c r="E1164" s="70">
        <v>73.820000000000007</v>
      </c>
      <c r="F1164" s="76">
        <f t="shared" si="663"/>
        <v>0</v>
      </c>
      <c r="G1164" s="77"/>
      <c r="H1164" s="70">
        <f t="shared" si="664"/>
        <v>37.520000000000003</v>
      </c>
      <c r="I1164" s="70">
        <f t="shared" si="664"/>
        <v>36.299999999999997</v>
      </c>
      <c r="J1164" s="70">
        <f t="shared" si="665"/>
        <v>73.819999999999993</v>
      </c>
      <c r="K1164" s="70">
        <v>0</v>
      </c>
      <c r="L1164" s="76">
        <f t="shared" si="666"/>
        <v>73.819999999999993</v>
      </c>
      <c r="N1164" s="70">
        <v>37.520000000000003</v>
      </c>
      <c r="O1164" s="70">
        <v>36.299999999999997</v>
      </c>
      <c r="P1164" s="70">
        <f t="shared" si="667"/>
        <v>73.819999999999993</v>
      </c>
      <c r="Q1164" s="64"/>
      <c r="R1164" s="70">
        <f t="shared" si="668"/>
        <v>37.520000000000003</v>
      </c>
      <c r="S1164" s="70">
        <f t="shared" si="668"/>
        <v>36.299999999999997</v>
      </c>
      <c r="T1164" s="70">
        <f t="shared" si="669"/>
        <v>73.819999999999993</v>
      </c>
      <c r="U1164" s="70">
        <f t="shared" si="670"/>
        <v>0</v>
      </c>
      <c r="V1164" s="78">
        <f t="shared" si="671"/>
        <v>73.819999999999993</v>
      </c>
      <c r="X1164" s="70">
        <v>37.520000000000003</v>
      </c>
      <c r="Y1164" s="70">
        <v>36.299999999999997</v>
      </c>
      <c r="Z1164" s="70">
        <v>73.819999999999993</v>
      </c>
      <c r="AA1164" s="79"/>
      <c r="AB1164" s="80">
        <f t="shared" si="662"/>
        <v>0</v>
      </c>
    </row>
    <row r="1165" spans="1:28" x14ac:dyDescent="0.25">
      <c r="A1165" s="72" t="s">
        <v>16867</v>
      </c>
      <c r="B1165" s="73" t="s">
        <v>22266</v>
      </c>
      <c r="C1165" s="74" t="s">
        <v>15719</v>
      </c>
      <c r="D1165" s="75">
        <v>0</v>
      </c>
      <c r="E1165" s="70">
        <v>97.37</v>
      </c>
      <c r="F1165" s="76">
        <f t="shared" si="663"/>
        <v>0</v>
      </c>
      <c r="G1165" s="77"/>
      <c r="H1165" s="70">
        <f t="shared" si="664"/>
        <v>58.05</v>
      </c>
      <c r="I1165" s="70">
        <f t="shared" si="664"/>
        <v>39.32</v>
      </c>
      <c r="J1165" s="70">
        <f t="shared" si="665"/>
        <v>97.37</v>
      </c>
      <c r="K1165" s="70">
        <v>0</v>
      </c>
      <c r="L1165" s="76">
        <f t="shared" si="666"/>
        <v>97.37</v>
      </c>
      <c r="N1165" s="70">
        <v>58.05</v>
      </c>
      <c r="O1165" s="70">
        <v>39.32</v>
      </c>
      <c r="P1165" s="70">
        <f t="shared" si="667"/>
        <v>97.37</v>
      </c>
      <c r="Q1165" s="64"/>
      <c r="R1165" s="70">
        <f t="shared" si="668"/>
        <v>58.05</v>
      </c>
      <c r="S1165" s="70">
        <f t="shared" si="668"/>
        <v>39.32</v>
      </c>
      <c r="T1165" s="70">
        <f t="shared" si="669"/>
        <v>97.37</v>
      </c>
      <c r="U1165" s="70">
        <f t="shared" si="670"/>
        <v>0</v>
      </c>
      <c r="V1165" s="78">
        <f t="shared" si="671"/>
        <v>97.37</v>
      </c>
      <c r="X1165" s="70">
        <v>58.05</v>
      </c>
      <c r="Y1165" s="70">
        <v>39.32</v>
      </c>
      <c r="Z1165" s="70">
        <v>97.37</v>
      </c>
      <c r="AA1165" s="79"/>
      <c r="AB1165" s="80">
        <f t="shared" si="662"/>
        <v>0</v>
      </c>
    </row>
    <row r="1166" spans="1:28" ht="22.5" x14ac:dyDescent="0.25">
      <c r="A1166" s="72" t="s">
        <v>16868</v>
      </c>
      <c r="B1166" s="73" t="s">
        <v>22267</v>
      </c>
      <c r="C1166" s="74" t="s">
        <v>15747</v>
      </c>
      <c r="D1166" s="75">
        <v>0</v>
      </c>
      <c r="E1166" s="70">
        <v>20.68</v>
      </c>
      <c r="F1166" s="76">
        <f t="shared" si="663"/>
        <v>0</v>
      </c>
      <c r="G1166" s="77"/>
      <c r="H1166" s="70">
        <f t="shared" si="664"/>
        <v>8.58</v>
      </c>
      <c r="I1166" s="70">
        <f t="shared" si="664"/>
        <v>12.1</v>
      </c>
      <c r="J1166" s="70">
        <f t="shared" si="665"/>
        <v>20.68</v>
      </c>
      <c r="K1166" s="70">
        <v>0</v>
      </c>
      <c r="L1166" s="76">
        <f t="shared" si="666"/>
        <v>20.68</v>
      </c>
      <c r="N1166" s="70">
        <v>8.58</v>
      </c>
      <c r="O1166" s="70">
        <v>12.1</v>
      </c>
      <c r="P1166" s="70">
        <f t="shared" si="667"/>
        <v>20.68</v>
      </c>
      <c r="Q1166" s="64"/>
      <c r="R1166" s="70">
        <f t="shared" si="668"/>
        <v>8.58</v>
      </c>
      <c r="S1166" s="70">
        <f t="shared" si="668"/>
        <v>12.1</v>
      </c>
      <c r="T1166" s="70">
        <f t="shared" si="669"/>
        <v>20.68</v>
      </c>
      <c r="U1166" s="70">
        <f t="shared" si="670"/>
        <v>0</v>
      </c>
      <c r="V1166" s="78">
        <f t="shared" si="671"/>
        <v>20.68</v>
      </c>
      <c r="X1166" s="70">
        <v>8.58</v>
      </c>
      <c r="Y1166" s="70">
        <v>12.1</v>
      </c>
      <c r="Z1166" s="70">
        <v>20.68</v>
      </c>
      <c r="AA1166" s="79"/>
      <c r="AB1166" s="80">
        <f t="shared" si="662"/>
        <v>0</v>
      </c>
    </row>
    <row r="1167" spans="1:28" ht="22.5" x14ac:dyDescent="0.25">
      <c r="A1167" s="72" t="s">
        <v>16869</v>
      </c>
      <c r="B1167" s="73" t="s">
        <v>22268</v>
      </c>
      <c r="C1167" s="74" t="s">
        <v>15719</v>
      </c>
      <c r="D1167" s="75">
        <v>0</v>
      </c>
      <c r="E1167" s="70">
        <v>112.66</v>
      </c>
      <c r="F1167" s="76">
        <f t="shared" si="663"/>
        <v>0</v>
      </c>
      <c r="G1167" s="77"/>
      <c r="H1167" s="70">
        <f t="shared" si="664"/>
        <v>76.36</v>
      </c>
      <c r="I1167" s="70">
        <f t="shared" si="664"/>
        <v>36.299999999999997</v>
      </c>
      <c r="J1167" s="70">
        <f t="shared" si="665"/>
        <v>112.66</v>
      </c>
      <c r="K1167" s="70">
        <v>0</v>
      </c>
      <c r="L1167" s="76">
        <f t="shared" si="666"/>
        <v>112.66</v>
      </c>
      <c r="N1167" s="70">
        <v>76.36</v>
      </c>
      <c r="O1167" s="70">
        <v>36.299999999999997</v>
      </c>
      <c r="P1167" s="70">
        <f t="shared" si="667"/>
        <v>112.66</v>
      </c>
      <c r="Q1167" s="64"/>
      <c r="R1167" s="70">
        <f t="shared" si="668"/>
        <v>76.36</v>
      </c>
      <c r="S1167" s="70">
        <f t="shared" si="668"/>
        <v>36.299999999999997</v>
      </c>
      <c r="T1167" s="70">
        <f t="shared" si="669"/>
        <v>112.66</v>
      </c>
      <c r="U1167" s="70">
        <f t="shared" si="670"/>
        <v>0</v>
      </c>
      <c r="V1167" s="78">
        <f t="shared" si="671"/>
        <v>112.66</v>
      </c>
      <c r="X1167" s="70">
        <v>76.36</v>
      </c>
      <c r="Y1167" s="70">
        <v>36.299999999999997</v>
      </c>
      <c r="Z1167" s="70">
        <v>112.66</v>
      </c>
      <c r="AA1167" s="79"/>
      <c r="AB1167" s="80">
        <f t="shared" si="662"/>
        <v>0</v>
      </c>
    </row>
    <row r="1168" spans="1:28" x14ac:dyDescent="0.25">
      <c r="A1168" s="72" t="s">
        <v>16870</v>
      </c>
      <c r="B1168" s="73" t="s">
        <v>8103</v>
      </c>
      <c r="C1168" s="74" t="s">
        <v>15719</v>
      </c>
      <c r="D1168" s="75">
        <v>0</v>
      </c>
      <c r="E1168" s="70">
        <v>78.52</v>
      </c>
      <c r="F1168" s="76">
        <f t="shared" si="663"/>
        <v>0</v>
      </c>
      <c r="G1168" s="77"/>
      <c r="H1168" s="70">
        <f t="shared" si="664"/>
        <v>60.37</v>
      </c>
      <c r="I1168" s="70">
        <f t="shared" si="664"/>
        <v>18.149999999999999</v>
      </c>
      <c r="J1168" s="70">
        <f t="shared" si="665"/>
        <v>78.52</v>
      </c>
      <c r="K1168" s="70">
        <v>0</v>
      </c>
      <c r="L1168" s="76">
        <f t="shared" si="666"/>
        <v>78.52</v>
      </c>
      <c r="N1168" s="70">
        <v>60.37</v>
      </c>
      <c r="O1168" s="70">
        <v>18.149999999999999</v>
      </c>
      <c r="P1168" s="70">
        <f t="shared" si="667"/>
        <v>78.52</v>
      </c>
      <c r="Q1168" s="64"/>
      <c r="R1168" s="70">
        <f t="shared" si="668"/>
        <v>60.37</v>
      </c>
      <c r="S1168" s="70">
        <f t="shared" si="668"/>
        <v>18.149999999999999</v>
      </c>
      <c r="T1168" s="70">
        <f t="shared" si="669"/>
        <v>78.52</v>
      </c>
      <c r="U1168" s="70">
        <f t="shared" si="670"/>
        <v>0</v>
      </c>
      <c r="V1168" s="78">
        <f t="shared" si="671"/>
        <v>78.52</v>
      </c>
      <c r="X1168" s="70">
        <v>60.37</v>
      </c>
      <c r="Y1168" s="70">
        <v>18.149999999999999</v>
      </c>
      <c r="Z1168" s="70">
        <v>78.52</v>
      </c>
      <c r="AA1168" s="79"/>
      <c r="AB1168" s="80">
        <f t="shared" si="662"/>
        <v>0</v>
      </c>
    </row>
    <row r="1169" spans="1:28" x14ac:dyDescent="0.25">
      <c r="A1169" s="66" t="s">
        <v>16871</v>
      </c>
      <c r="B1169" s="67" t="s">
        <v>22269</v>
      </c>
      <c r="C1169" s="68"/>
      <c r="D1169" s="69"/>
      <c r="E1169" s="70"/>
      <c r="F1169" s="71"/>
      <c r="H1169" s="70"/>
      <c r="I1169" s="70"/>
      <c r="J1169" s="70"/>
      <c r="K1169" s="70"/>
      <c r="L1169" s="76"/>
      <c r="N1169" s="70"/>
      <c r="O1169" s="70"/>
      <c r="P1169" s="70"/>
      <c r="Q1169" s="64"/>
      <c r="R1169" s="70"/>
      <c r="S1169" s="70"/>
      <c r="T1169" s="70"/>
      <c r="U1169" s="70"/>
      <c r="V1169" s="78"/>
      <c r="X1169" s="70"/>
      <c r="Y1169" s="70"/>
      <c r="Z1169" s="70"/>
      <c r="AA1169" s="79"/>
      <c r="AB1169" s="80">
        <f t="shared" si="662"/>
        <v>0</v>
      </c>
    </row>
    <row r="1170" spans="1:28" ht="22.5" x14ac:dyDescent="0.25">
      <c r="A1170" s="72" t="s">
        <v>16872</v>
      </c>
      <c r="B1170" s="73" t="s">
        <v>22270</v>
      </c>
      <c r="C1170" s="74" t="s">
        <v>15719</v>
      </c>
      <c r="D1170" s="75">
        <v>0</v>
      </c>
      <c r="E1170" s="70">
        <v>61.73</v>
      </c>
      <c r="F1170" s="76">
        <f>ROUND(D1170*E1170,2)</f>
        <v>0</v>
      </c>
      <c r="G1170" s="77"/>
      <c r="H1170" s="70">
        <f t="shared" ref="H1170:I1173" si="672">ROUND(N1170+(N1170*$H$2/100),2)</f>
        <v>61.73</v>
      </c>
      <c r="I1170" s="70">
        <f t="shared" si="672"/>
        <v>0</v>
      </c>
      <c r="J1170" s="70">
        <f>H1170+I1170</f>
        <v>61.73</v>
      </c>
      <c r="K1170" s="70">
        <v>0</v>
      </c>
      <c r="L1170" s="76">
        <f>SUM(J1170:K1170)</f>
        <v>61.73</v>
      </c>
      <c r="N1170" s="70">
        <v>61.73</v>
      </c>
      <c r="O1170" s="70">
        <v>0</v>
      </c>
      <c r="P1170" s="70">
        <f>SUM(N1170:O1170)</f>
        <v>61.73</v>
      </c>
      <c r="Q1170" s="64"/>
      <c r="R1170" s="70">
        <f t="shared" ref="R1170:S1173" si="673">X1170</f>
        <v>61.73</v>
      </c>
      <c r="S1170" s="70">
        <f t="shared" si="673"/>
        <v>0</v>
      </c>
      <c r="T1170" s="70">
        <f>R1170+S1170</f>
        <v>61.73</v>
      </c>
      <c r="U1170" s="70">
        <f>ROUND(Z1170*$H$2,2)/100</f>
        <v>0</v>
      </c>
      <c r="V1170" s="78">
        <f>SUM(T1170:U1170)</f>
        <v>61.73</v>
      </c>
      <c r="X1170" s="70">
        <v>61.73</v>
      </c>
      <c r="Y1170" s="70">
        <v>0</v>
      </c>
      <c r="Z1170" s="70">
        <v>61.73</v>
      </c>
      <c r="AA1170" s="79"/>
      <c r="AB1170" s="80">
        <f t="shared" si="662"/>
        <v>0</v>
      </c>
    </row>
    <row r="1171" spans="1:28" ht="33.75" x14ac:dyDescent="0.25">
      <c r="A1171" s="72" t="s">
        <v>16873</v>
      </c>
      <c r="B1171" s="73" t="s">
        <v>22271</v>
      </c>
      <c r="C1171" s="74" t="s">
        <v>15719</v>
      </c>
      <c r="D1171" s="75">
        <v>0</v>
      </c>
      <c r="E1171" s="70">
        <v>63.39</v>
      </c>
      <c r="F1171" s="76">
        <f>ROUND(D1171*E1171,2)</f>
        <v>0</v>
      </c>
      <c r="G1171" s="77"/>
      <c r="H1171" s="70">
        <f t="shared" si="672"/>
        <v>63.39</v>
      </c>
      <c r="I1171" s="70">
        <f t="shared" si="672"/>
        <v>0</v>
      </c>
      <c r="J1171" s="70">
        <f>H1171+I1171</f>
        <v>63.39</v>
      </c>
      <c r="K1171" s="70">
        <v>0</v>
      </c>
      <c r="L1171" s="76">
        <f>SUM(J1171:K1171)</f>
        <v>63.39</v>
      </c>
      <c r="N1171" s="70">
        <v>63.39</v>
      </c>
      <c r="O1171" s="70">
        <v>0</v>
      </c>
      <c r="P1171" s="70">
        <f>SUM(N1171:O1171)</f>
        <v>63.39</v>
      </c>
      <c r="Q1171" s="64"/>
      <c r="R1171" s="70">
        <f t="shared" si="673"/>
        <v>63.39</v>
      </c>
      <c r="S1171" s="70">
        <f t="shared" si="673"/>
        <v>0</v>
      </c>
      <c r="T1171" s="70">
        <f>R1171+S1171</f>
        <v>63.39</v>
      </c>
      <c r="U1171" s="70">
        <f>ROUND(Z1171*$H$2,2)/100</f>
        <v>0</v>
      </c>
      <c r="V1171" s="78">
        <f>SUM(T1171:U1171)</f>
        <v>63.39</v>
      </c>
      <c r="X1171" s="70">
        <v>63.39</v>
      </c>
      <c r="Y1171" s="70">
        <v>0</v>
      </c>
      <c r="Z1171" s="70">
        <v>63.39</v>
      </c>
      <c r="AA1171" s="79"/>
      <c r="AB1171" s="80">
        <f t="shared" si="662"/>
        <v>0</v>
      </c>
    </row>
    <row r="1172" spans="1:28" ht="22.5" x14ac:dyDescent="0.25">
      <c r="A1172" s="72" t="s">
        <v>16874</v>
      </c>
      <c r="B1172" s="73" t="s">
        <v>22272</v>
      </c>
      <c r="C1172" s="74" t="s">
        <v>15719</v>
      </c>
      <c r="D1172" s="75">
        <v>0</v>
      </c>
      <c r="E1172" s="70">
        <v>95.58</v>
      </c>
      <c r="F1172" s="76">
        <f>ROUND(D1172*E1172,2)</f>
        <v>0</v>
      </c>
      <c r="G1172" s="77"/>
      <c r="H1172" s="70">
        <f t="shared" si="672"/>
        <v>95.58</v>
      </c>
      <c r="I1172" s="70">
        <f t="shared" si="672"/>
        <v>0</v>
      </c>
      <c r="J1172" s="70">
        <f>H1172+I1172</f>
        <v>95.58</v>
      </c>
      <c r="K1172" s="70">
        <v>0</v>
      </c>
      <c r="L1172" s="76">
        <f>SUM(J1172:K1172)</f>
        <v>95.58</v>
      </c>
      <c r="N1172" s="70">
        <v>95.58</v>
      </c>
      <c r="O1172" s="70">
        <v>0</v>
      </c>
      <c r="P1172" s="70">
        <f>SUM(N1172:O1172)</f>
        <v>95.58</v>
      </c>
      <c r="Q1172" s="64"/>
      <c r="R1172" s="70">
        <f t="shared" si="673"/>
        <v>95.58</v>
      </c>
      <c r="S1172" s="70">
        <f t="shared" si="673"/>
        <v>0</v>
      </c>
      <c r="T1172" s="70">
        <f>R1172+S1172</f>
        <v>95.58</v>
      </c>
      <c r="U1172" s="70">
        <f>ROUND(Z1172*$H$2,2)/100</f>
        <v>0</v>
      </c>
      <c r="V1172" s="78">
        <f>SUM(T1172:U1172)</f>
        <v>95.58</v>
      </c>
      <c r="X1172" s="70">
        <v>95.58</v>
      </c>
      <c r="Y1172" s="70">
        <v>0</v>
      </c>
      <c r="Z1172" s="70">
        <v>95.58</v>
      </c>
      <c r="AA1172" s="79"/>
      <c r="AB1172" s="80">
        <f t="shared" si="662"/>
        <v>0</v>
      </c>
    </row>
    <row r="1173" spans="1:28" x14ac:dyDescent="0.25">
      <c r="A1173" s="72" t="s">
        <v>16875</v>
      </c>
      <c r="B1173" s="73" t="s">
        <v>22273</v>
      </c>
      <c r="C1173" s="74" t="s">
        <v>15719</v>
      </c>
      <c r="D1173" s="75">
        <v>0</v>
      </c>
      <c r="E1173" s="70">
        <v>75.3</v>
      </c>
      <c r="F1173" s="76">
        <f>ROUND(D1173*E1173,2)</f>
        <v>0</v>
      </c>
      <c r="H1173" s="70">
        <f t="shared" si="672"/>
        <v>75.3</v>
      </c>
      <c r="I1173" s="70">
        <f t="shared" si="672"/>
        <v>0</v>
      </c>
      <c r="J1173" s="70">
        <f>H1173+I1173</f>
        <v>75.3</v>
      </c>
      <c r="K1173" s="70">
        <v>0</v>
      </c>
      <c r="L1173" s="76">
        <f>SUM(J1173:K1173)</f>
        <v>75.3</v>
      </c>
      <c r="N1173" s="70">
        <v>75.3</v>
      </c>
      <c r="O1173" s="70">
        <v>0</v>
      </c>
      <c r="P1173" s="70">
        <f>SUM(N1173:O1173)</f>
        <v>75.3</v>
      </c>
      <c r="Q1173" s="64"/>
      <c r="R1173" s="70">
        <f t="shared" si="673"/>
        <v>75.3</v>
      </c>
      <c r="S1173" s="70">
        <f t="shared" si="673"/>
        <v>0</v>
      </c>
      <c r="T1173" s="70">
        <f>R1173+S1173</f>
        <v>75.3</v>
      </c>
      <c r="U1173" s="70">
        <f>ROUND(Z1173*$H$2,2)/100</f>
        <v>0</v>
      </c>
      <c r="V1173" s="78">
        <f>SUM(T1173:U1173)</f>
        <v>75.3</v>
      </c>
      <c r="X1173" s="70">
        <v>75.3</v>
      </c>
      <c r="Y1173" s="70">
        <v>0</v>
      </c>
      <c r="Z1173" s="70">
        <v>75.3</v>
      </c>
      <c r="AB1173" s="80">
        <f t="shared" si="662"/>
        <v>0</v>
      </c>
    </row>
    <row r="1174" spans="1:28" x14ac:dyDescent="0.25">
      <c r="A1174" s="66" t="s">
        <v>16876</v>
      </c>
      <c r="B1174" s="67" t="s">
        <v>22274</v>
      </c>
      <c r="C1174" s="68"/>
      <c r="D1174" s="69"/>
      <c r="E1174" s="70"/>
      <c r="F1174" s="71"/>
      <c r="H1174" s="70"/>
      <c r="I1174" s="70"/>
      <c r="J1174" s="70"/>
      <c r="K1174" s="70"/>
      <c r="L1174" s="76"/>
      <c r="N1174" s="70"/>
      <c r="O1174" s="70"/>
      <c r="P1174" s="70"/>
      <c r="Q1174" s="64"/>
      <c r="R1174" s="70"/>
      <c r="S1174" s="70"/>
      <c r="T1174" s="70"/>
      <c r="U1174" s="70"/>
      <c r="V1174" s="78"/>
      <c r="X1174" s="70"/>
      <c r="Y1174" s="70"/>
      <c r="Z1174" s="70"/>
      <c r="AA1174" s="79"/>
      <c r="AB1174" s="80">
        <f t="shared" si="662"/>
        <v>0</v>
      </c>
    </row>
    <row r="1175" spans="1:28" x14ac:dyDescent="0.25">
      <c r="A1175" s="72" t="s">
        <v>16877</v>
      </c>
      <c r="B1175" s="73" t="s">
        <v>22275</v>
      </c>
      <c r="C1175" s="74" t="s">
        <v>15719</v>
      </c>
      <c r="D1175" s="75">
        <v>0</v>
      </c>
      <c r="E1175" s="70">
        <v>71.28</v>
      </c>
      <c r="F1175" s="76">
        <f t="shared" ref="F1175:F1182" si="674">ROUND(D1175*E1175,2)</f>
        <v>0</v>
      </c>
      <c r="G1175" s="77"/>
      <c r="H1175" s="70">
        <f t="shared" ref="H1175:I1181" si="675">ROUND(N1175+(N1175*$H$2/100),2)</f>
        <v>71.28</v>
      </c>
      <c r="I1175" s="70">
        <f t="shared" si="675"/>
        <v>0</v>
      </c>
      <c r="J1175" s="70">
        <f t="shared" ref="J1175:J1181" si="676">H1175+I1175</f>
        <v>71.28</v>
      </c>
      <c r="K1175" s="70">
        <v>0</v>
      </c>
      <c r="L1175" s="76">
        <f t="shared" ref="L1175:L1181" si="677">SUM(J1175:K1175)</f>
        <v>71.28</v>
      </c>
      <c r="N1175" s="70">
        <v>71.28</v>
      </c>
      <c r="O1175" s="70">
        <v>0</v>
      </c>
      <c r="P1175" s="70">
        <f t="shared" ref="P1175:P1182" si="678">SUM(N1175:O1175)</f>
        <v>71.28</v>
      </c>
      <c r="Q1175" s="64"/>
      <c r="R1175" s="70">
        <f t="shared" ref="R1175:S1182" si="679">X1175</f>
        <v>71.28</v>
      </c>
      <c r="S1175" s="70">
        <f t="shared" si="679"/>
        <v>0</v>
      </c>
      <c r="T1175" s="70">
        <f t="shared" ref="T1175:T1182" si="680">R1175+S1175</f>
        <v>71.28</v>
      </c>
      <c r="U1175" s="70">
        <f t="shared" ref="U1175:U1182" si="681">ROUND(Z1175*$H$2,2)/100</f>
        <v>0</v>
      </c>
      <c r="V1175" s="78">
        <f t="shared" ref="V1175:V1182" si="682">SUM(T1175:U1175)</f>
        <v>71.28</v>
      </c>
      <c r="X1175" s="70">
        <v>71.28</v>
      </c>
      <c r="Y1175" s="70">
        <v>0</v>
      </c>
      <c r="Z1175" s="70">
        <v>71.28</v>
      </c>
      <c r="AA1175" s="79"/>
      <c r="AB1175" s="80">
        <f t="shared" si="662"/>
        <v>0</v>
      </c>
    </row>
    <row r="1176" spans="1:28" x14ac:dyDescent="0.25">
      <c r="A1176" s="72" t="s">
        <v>16878</v>
      </c>
      <c r="B1176" s="73" t="s">
        <v>22276</v>
      </c>
      <c r="C1176" s="74" t="s">
        <v>15719</v>
      </c>
      <c r="D1176" s="75">
        <v>0</v>
      </c>
      <c r="E1176" s="70">
        <v>98.06</v>
      </c>
      <c r="F1176" s="76">
        <f t="shared" si="674"/>
        <v>0</v>
      </c>
      <c r="G1176" s="29"/>
      <c r="H1176" s="70">
        <f t="shared" si="675"/>
        <v>98.06</v>
      </c>
      <c r="I1176" s="70">
        <f t="shared" si="675"/>
        <v>0</v>
      </c>
      <c r="J1176" s="70">
        <f t="shared" si="676"/>
        <v>98.06</v>
      </c>
      <c r="K1176" s="70">
        <v>0</v>
      </c>
      <c r="L1176" s="76">
        <f t="shared" si="677"/>
        <v>98.06</v>
      </c>
      <c r="N1176" s="70">
        <v>98.06</v>
      </c>
      <c r="O1176" s="70">
        <v>0</v>
      </c>
      <c r="P1176" s="70">
        <f t="shared" si="678"/>
        <v>98.06</v>
      </c>
      <c r="Q1176" s="64"/>
      <c r="R1176" s="70">
        <f t="shared" si="679"/>
        <v>98.06</v>
      </c>
      <c r="S1176" s="70">
        <f t="shared" si="679"/>
        <v>0</v>
      </c>
      <c r="T1176" s="70">
        <f t="shared" si="680"/>
        <v>98.06</v>
      </c>
      <c r="U1176" s="70">
        <f t="shared" si="681"/>
        <v>0</v>
      </c>
      <c r="V1176" s="78">
        <f t="shared" si="682"/>
        <v>98.06</v>
      </c>
      <c r="X1176" s="70">
        <v>98.06</v>
      </c>
      <c r="Y1176" s="70">
        <v>0</v>
      </c>
      <c r="Z1176" s="70">
        <v>98.06</v>
      </c>
      <c r="AA1176" s="79"/>
      <c r="AB1176" s="80">
        <f t="shared" si="662"/>
        <v>0</v>
      </c>
    </row>
    <row r="1177" spans="1:28" x14ac:dyDescent="0.25">
      <c r="A1177" s="72" t="s">
        <v>16879</v>
      </c>
      <c r="B1177" s="73" t="s">
        <v>22277</v>
      </c>
      <c r="C1177" s="74" t="s">
        <v>15719</v>
      </c>
      <c r="D1177" s="75">
        <v>0</v>
      </c>
      <c r="E1177" s="70">
        <v>71.95</v>
      </c>
      <c r="F1177" s="76">
        <f t="shared" si="674"/>
        <v>0</v>
      </c>
      <c r="G1177" s="77"/>
      <c r="H1177" s="70">
        <f t="shared" si="675"/>
        <v>71.95</v>
      </c>
      <c r="I1177" s="70">
        <f t="shared" si="675"/>
        <v>0</v>
      </c>
      <c r="J1177" s="70">
        <f t="shared" si="676"/>
        <v>71.95</v>
      </c>
      <c r="K1177" s="70">
        <v>0</v>
      </c>
      <c r="L1177" s="76">
        <f t="shared" si="677"/>
        <v>71.95</v>
      </c>
      <c r="N1177" s="70">
        <v>71.95</v>
      </c>
      <c r="O1177" s="70">
        <v>0</v>
      </c>
      <c r="P1177" s="70">
        <f t="shared" si="678"/>
        <v>71.95</v>
      </c>
      <c r="Q1177" s="64"/>
      <c r="R1177" s="70">
        <f t="shared" si="679"/>
        <v>71.95</v>
      </c>
      <c r="S1177" s="70">
        <f t="shared" si="679"/>
        <v>0</v>
      </c>
      <c r="T1177" s="70">
        <f t="shared" si="680"/>
        <v>71.95</v>
      </c>
      <c r="U1177" s="70">
        <f t="shared" si="681"/>
        <v>0</v>
      </c>
      <c r="V1177" s="78">
        <f t="shared" si="682"/>
        <v>71.95</v>
      </c>
      <c r="X1177" s="70">
        <v>71.95</v>
      </c>
      <c r="Y1177" s="70">
        <v>0</v>
      </c>
      <c r="Z1177" s="70">
        <v>71.95</v>
      </c>
      <c r="AA1177" s="79"/>
      <c r="AB1177" s="80">
        <f t="shared" si="662"/>
        <v>0</v>
      </c>
    </row>
    <row r="1178" spans="1:28" x14ac:dyDescent="0.25">
      <c r="A1178" s="72" t="s">
        <v>16880</v>
      </c>
      <c r="B1178" s="73" t="s">
        <v>22278</v>
      </c>
      <c r="C1178" s="74" t="s">
        <v>15719</v>
      </c>
      <c r="D1178" s="75">
        <v>0</v>
      </c>
      <c r="E1178" s="70">
        <v>75.88</v>
      </c>
      <c r="F1178" s="76">
        <f t="shared" si="674"/>
        <v>0</v>
      </c>
      <c r="G1178" s="77"/>
      <c r="H1178" s="70">
        <f t="shared" si="675"/>
        <v>75.88</v>
      </c>
      <c r="I1178" s="70">
        <f t="shared" si="675"/>
        <v>0</v>
      </c>
      <c r="J1178" s="70">
        <f t="shared" si="676"/>
        <v>75.88</v>
      </c>
      <c r="K1178" s="70">
        <v>0</v>
      </c>
      <c r="L1178" s="76">
        <f t="shared" si="677"/>
        <v>75.88</v>
      </c>
      <c r="N1178" s="70">
        <v>75.88</v>
      </c>
      <c r="O1178" s="70">
        <v>0</v>
      </c>
      <c r="P1178" s="70">
        <f t="shared" si="678"/>
        <v>75.88</v>
      </c>
      <c r="Q1178" s="64"/>
      <c r="R1178" s="70">
        <f t="shared" si="679"/>
        <v>75.88</v>
      </c>
      <c r="S1178" s="70">
        <f t="shared" si="679"/>
        <v>0</v>
      </c>
      <c r="T1178" s="70">
        <f t="shared" si="680"/>
        <v>75.88</v>
      </c>
      <c r="U1178" s="70">
        <f t="shared" si="681"/>
        <v>0</v>
      </c>
      <c r="V1178" s="78">
        <f t="shared" si="682"/>
        <v>75.88</v>
      </c>
      <c r="X1178" s="70">
        <v>75.88</v>
      </c>
      <c r="Y1178" s="70">
        <v>0</v>
      </c>
      <c r="Z1178" s="70">
        <v>75.88</v>
      </c>
      <c r="AA1178" s="79"/>
      <c r="AB1178" s="80">
        <f t="shared" si="662"/>
        <v>0</v>
      </c>
    </row>
    <row r="1179" spans="1:28" ht="22.5" x14ac:dyDescent="0.25">
      <c r="A1179" s="72" t="s">
        <v>16881</v>
      </c>
      <c r="B1179" s="73" t="s">
        <v>22279</v>
      </c>
      <c r="C1179" s="74" t="s">
        <v>15719</v>
      </c>
      <c r="D1179" s="75">
        <v>0</v>
      </c>
      <c r="E1179" s="70">
        <v>52.55</v>
      </c>
      <c r="F1179" s="76">
        <f t="shared" si="674"/>
        <v>0</v>
      </c>
      <c r="G1179" s="77"/>
      <c r="H1179" s="70">
        <f t="shared" si="675"/>
        <v>52.55</v>
      </c>
      <c r="I1179" s="70">
        <f t="shared" si="675"/>
        <v>0</v>
      </c>
      <c r="J1179" s="70">
        <f t="shared" si="676"/>
        <v>52.55</v>
      </c>
      <c r="K1179" s="70">
        <v>0</v>
      </c>
      <c r="L1179" s="76">
        <f t="shared" si="677"/>
        <v>52.55</v>
      </c>
      <c r="N1179" s="70">
        <v>52.55</v>
      </c>
      <c r="O1179" s="70">
        <v>0</v>
      </c>
      <c r="P1179" s="70">
        <f t="shared" si="678"/>
        <v>52.55</v>
      </c>
      <c r="Q1179" s="64"/>
      <c r="R1179" s="70">
        <f t="shared" si="679"/>
        <v>52.55</v>
      </c>
      <c r="S1179" s="70">
        <f t="shared" si="679"/>
        <v>0</v>
      </c>
      <c r="T1179" s="70">
        <f t="shared" si="680"/>
        <v>52.55</v>
      </c>
      <c r="U1179" s="70">
        <f t="shared" si="681"/>
        <v>0</v>
      </c>
      <c r="V1179" s="78">
        <f t="shared" si="682"/>
        <v>52.55</v>
      </c>
      <c r="X1179" s="70">
        <v>52.55</v>
      </c>
      <c r="Y1179" s="70">
        <v>0</v>
      </c>
      <c r="Z1179" s="70">
        <v>52.55</v>
      </c>
      <c r="AA1179" s="79"/>
      <c r="AB1179" s="80">
        <f t="shared" si="662"/>
        <v>0</v>
      </c>
    </row>
    <row r="1180" spans="1:28" ht="22.5" x14ac:dyDescent="0.25">
      <c r="A1180" s="72" t="s">
        <v>16882</v>
      </c>
      <c r="B1180" s="73" t="s">
        <v>22280</v>
      </c>
      <c r="C1180" s="74" t="s">
        <v>15719</v>
      </c>
      <c r="D1180" s="75">
        <v>0</v>
      </c>
      <c r="E1180" s="70">
        <v>156.68</v>
      </c>
      <c r="F1180" s="76">
        <f t="shared" si="674"/>
        <v>0</v>
      </c>
      <c r="H1180" s="70">
        <f t="shared" si="675"/>
        <v>156.68</v>
      </c>
      <c r="I1180" s="70">
        <f t="shared" si="675"/>
        <v>0</v>
      </c>
      <c r="J1180" s="70">
        <f t="shared" si="676"/>
        <v>156.68</v>
      </c>
      <c r="K1180" s="70">
        <v>0</v>
      </c>
      <c r="L1180" s="76">
        <f t="shared" si="677"/>
        <v>156.68</v>
      </c>
      <c r="N1180" s="70">
        <v>156.68</v>
      </c>
      <c r="O1180" s="70">
        <v>0</v>
      </c>
      <c r="P1180" s="70">
        <f t="shared" si="678"/>
        <v>156.68</v>
      </c>
      <c r="Q1180" s="64"/>
      <c r="R1180" s="70">
        <f t="shared" si="679"/>
        <v>156.68</v>
      </c>
      <c r="S1180" s="70">
        <f t="shared" si="679"/>
        <v>0</v>
      </c>
      <c r="T1180" s="70">
        <f t="shared" si="680"/>
        <v>156.68</v>
      </c>
      <c r="U1180" s="70">
        <f t="shared" si="681"/>
        <v>0</v>
      </c>
      <c r="V1180" s="78">
        <f t="shared" si="682"/>
        <v>156.68</v>
      </c>
      <c r="X1180" s="70">
        <v>156.68</v>
      </c>
      <c r="Y1180" s="70">
        <v>0</v>
      </c>
      <c r="Z1180" s="70">
        <v>156.68</v>
      </c>
      <c r="AB1180" s="80">
        <f t="shared" si="662"/>
        <v>0</v>
      </c>
    </row>
    <row r="1181" spans="1:28" ht="33.75" x14ac:dyDescent="0.25">
      <c r="A1181" s="72" t="s">
        <v>16883</v>
      </c>
      <c r="B1181" s="73" t="s">
        <v>22281</v>
      </c>
      <c r="C1181" s="74" t="s">
        <v>15719</v>
      </c>
      <c r="D1181" s="75">
        <v>0</v>
      </c>
      <c r="E1181" s="70">
        <v>129.54</v>
      </c>
      <c r="F1181" s="76">
        <f t="shared" si="674"/>
        <v>0</v>
      </c>
      <c r="H1181" s="70">
        <f t="shared" si="675"/>
        <v>129.54</v>
      </c>
      <c r="I1181" s="70">
        <f t="shared" si="675"/>
        <v>0</v>
      </c>
      <c r="J1181" s="70">
        <f t="shared" si="676"/>
        <v>129.54</v>
      </c>
      <c r="K1181" s="70">
        <v>0</v>
      </c>
      <c r="L1181" s="76">
        <f t="shared" si="677"/>
        <v>129.54</v>
      </c>
      <c r="N1181" s="70">
        <v>129.54</v>
      </c>
      <c r="O1181" s="70">
        <v>0</v>
      </c>
      <c r="P1181" s="70">
        <f t="shared" si="678"/>
        <v>129.54</v>
      </c>
      <c r="Q1181" s="64"/>
      <c r="R1181" s="70">
        <f t="shared" si="679"/>
        <v>129.54</v>
      </c>
      <c r="S1181" s="70">
        <f t="shared" si="679"/>
        <v>0</v>
      </c>
      <c r="T1181" s="70">
        <f t="shared" si="680"/>
        <v>129.54</v>
      </c>
      <c r="U1181" s="70">
        <f t="shared" si="681"/>
        <v>0</v>
      </c>
      <c r="V1181" s="78">
        <f t="shared" si="682"/>
        <v>129.54</v>
      </c>
      <c r="X1181" s="70">
        <v>129.54</v>
      </c>
      <c r="Y1181" s="70">
        <v>0</v>
      </c>
      <c r="Z1181" s="70">
        <v>129.54</v>
      </c>
      <c r="AB1181" s="80">
        <f t="shared" si="662"/>
        <v>0</v>
      </c>
    </row>
    <row r="1182" spans="1:28" s="34" customFormat="1" x14ac:dyDescent="0.25">
      <c r="A1182" s="72" t="s">
        <v>16884</v>
      </c>
      <c r="B1182" s="71" t="s">
        <v>22282</v>
      </c>
      <c r="C1182" s="74" t="s">
        <v>15719</v>
      </c>
      <c r="D1182" s="75">
        <v>0</v>
      </c>
      <c r="E1182" s="71">
        <v>798.47</v>
      </c>
      <c r="F1182" s="76">
        <f t="shared" si="674"/>
        <v>0</v>
      </c>
      <c r="H1182" s="71"/>
      <c r="I1182" s="71"/>
      <c r="J1182" s="71"/>
      <c r="K1182" s="71"/>
      <c r="L1182" s="71"/>
      <c r="N1182" s="71">
        <v>798.47</v>
      </c>
      <c r="O1182" s="70">
        <v>0</v>
      </c>
      <c r="P1182" s="70">
        <f t="shared" si="678"/>
        <v>798.47</v>
      </c>
      <c r="R1182" s="70">
        <f t="shared" si="679"/>
        <v>798.47</v>
      </c>
      <c r="S1182" s="70">
        <f t="shared" si="679"/>
        <v>0</v>
      </c>
      <c r="T1182" s="70">
        <f t="shared" si="680"/>
        <v>798.47</v>
      </c>
      <c r="U1182" s="70">
        <f t="shared" si="681"/>
        <v>0</v>
      </c>
      <c r="V1182" s="78">
        <f t="shared" si="682"/>
        <v>798.47</v>
      </c>
      <c r="X1182" s="71">
        <v>798.47</v>
      </c>
      <c r="Y1182" s="71">
        <v>0</v>
      </c>
      <c r="Z1182" s="71">
        <v>798.47</v>
      </c>
      <c r="AB1182" s="80">
        <f t="shared" si="662"/>
        <v>0</v>
      </c>
    </row>
    <row r="1183" spans="1:28" ht="22.5" x14ac:dyDescent="0.25">
      <c r="A1183" s="66" t="s">
        <v>16885</v>
      </c>
      <c r="B1183" s="67" t="s">
        <v>22283</v>
      </c>
      <c r="C1183" s="68"/>
      <c r="D1183" s="69"/>
      <c r="E1183" s="70"/>
      <c r="F1183" s="71"/>
      <c r="H1183" s="70"/>
      <c r="I1183" s="70"/>
      <c r="J1183" s="70"/>
      <c r="K1183" s="70"/>
      <c r="L1183" s="76"/>
      <c r="N1183" s="70"/>
      <c r="O1183" s="70"/>
      <c r="P1183" s="70"/>
      <c r="Q1183" s="64"/>
      <c r="R1183" s="70"/>
      <c r="S1183" s="70"/>
      <c r="T1183" s="70"/>
      <c r="U1183" s="70"/>
      <c r="V1183" s="78"/>
      <c r="X1183" s="70"/>
      <c r="Y1183" s="70"/>
      <c r="Z1183" s="70"/>
      <c r="AA1183" s="79"/>
      <c r="AB1183" s="80">
        <f t="shared" si="662"/>
        <v>0</v>
      </c>
    </row>
    <row r="1184" spans="1:28" x14ac:dyDescent="0.25">
      <c r="A1184" s="72" t="s">
        <v>16886</v>
      </c>
      <c r="B1184" s="73" t="s">
        <v>22284</v>
      </c>
      <c r="C1184" s="74" t="s">
        <v>15719</v>
      </c>
      <c r="D1184" s="75">
        <v>0</v>
      </c>
      <c r="E1184" s="70">
        <v>239.33</v>
      </c>
      <c r="F1184" s="76">
        <f>ROUND(D1184*E1184,2)</f>
        <v>0</v>
      </c>
      <c r="G1184" s="77"/>
      <c r="H1184" s="70">
        <f>ROUND(N1184+(N1184*$H$2/100),2)</f>
        <v>239.33</v>
      </c>
      <c r="I1184" s="70">
        <f>ROUND(O1184+(O1184*$H$2/100),2)</f>
        <v>0</v>
      </c>
      <c r="J1184" s="70">
        <f>H1184+I1184</f>
        <v>239.33</v>
      </c>
      <c r="K1184" s="70">
        <v>0</v>
      </c>
      <c r="L1184" s="76">
        <f>SUM(J1184:K1184)</f>
        <v>239.33</v>
      </c>
      <c r="N1184" s="70">
        <v>239.33</v>
      </c>
      <c r="O1184" s="70">
        <v>0</v>
      </c>
      <c r="P1184" s="70">
        <f>SUM(N1184:O1184)</f>
        <v>239.33</v>
      </c>
      <c r="Q1184" s="64"/>
      <c r="R1184" s="70">
        <f>X1184</f>
        <v>239.33</v>
      </c>
      <c r="S1184" s="70">
        <f>Y1184</f>
        <v>0</v>
      </c>
      <c r="T1184" s="70">
        <f>R1184+S1184</f>
        <v>239.33</v>
      </c>
      <c r="U1184" s="70">
        <f>ROUND(Z1184*$H$2,2)/100</f>
        <v>0</v>
      </c>
      <c r="V1184" s="78">
        <f>SUM(T1184:U1184)</f>
        <v>239.33</v>
      </c>
      <c r="X1184" s="70">
        <v>239.33</v>
      </c>
      <c r="Y1184" s="70">
        <v>0</v>
      </c>
      <c r="Z1184" s="70">
        <v>239.33</v>
      </c>
      <c r="AA1184" s="79"/>
      <c r="AB1184" s="80">
        <f t="shared" si="662"/>
        <v>0</v>
      </c>
    </row>
    <row r="1185" spans="1:28" ht="22.5" x14ac:dyDescent="0.25">
      <c r="A1185" s="66" t="s">
        <v>16887</v>
      </c>
      <c r="B1185" s="67" t="s">
        <v>22285</v>
      </c>
      <c r="C1185" s="68"/>
      <c r="D1185" s="75"/>
      <c r="E1185" s="70"/>
      <c r="F1185" s="76"/>
      <c r="G1185" s="77"/>
      <c r="H1185" s="70"/>
      <c r="I1185" s="70"/>
      <c r="J1185" s="70"/>
      <c r="K1185" s="70"/>
      <c r="L1185" s="76"/>
      <c r="N1185" s="70"/>
      <c r="O1185" s="70"/>
      <c r="P1185" s="70"/>
      <c r="Q1185" s="64"/>
      <c r="R1185" s="70"/>
      <c r="S1185" s="70"/>
      <c r="T1185" s="70"/>
      <c r="U1185" s="70"/>
      <c r="V1185" s="78"/>
      <c r="X1185" s="70"/>
      <c r="Y1185" s="70"/>
      <c r="Z1185" s="70"/>
      <c r="AA1185" s="79"/>
      <c r="AB1185" s="80">
        <f t="shared" si="662"/>
        <v>0</v>
      </c>
    </row>
    <row r="1186" spans="1:28" ht="22.5" x14ac:dyDescent="0.25">
      <c r="A1186" s="72" t="s">
        <v>16888</v>
      </c>
      <c r="B1186" s="73" t="s">
        <v>22286</v>
      </c>
      <c r="C1186" s="74" t="s">
        <v>15719</v>
      </c>
      <c r="D1186" s="75">
        <v>0</v>
      </c>
      <c r="E1186" s="70">
        <v>235.36000000000004</v>
      </c>
      <c r="F1186" s="76">
        <f t="shared" ref="F1186:F1193" si="683">ROUND(D1186*E1186,2)</f>
        <v>0</v>
      </c>
      <c r="H1186" s="70">
        <f t="shared" ref="H1186:I1193" si="684">ROUND(N1186+(N1186*$H$2/100),2)</f>
        <v>147.81</v>
      </c>
      <c r="I1186" s="70">
        <f t="shared" si="684"/>
        <v>87.55</v>
      </c>
      <c r="J1186" s="70">
        <f t="shared" ref="J1186:J1193" si="685">H1186+I1186</f>
        <v>235.36</v>
      </c>
      <c r="K1186" s="70">
        <v>0</v>
      </c>
      <c r="L1186" s="76">
        <f t="shared" ref="L1186:L1193" si="686">SUM(J1186:K1186)</f>
        <v>235.36</v>
      </c>
      <c r="N1186" s="70">
        <v>147.81000000000003</v>
      </c>
      <c r="O1186" s="70">
        <v>87.55</v>
      </c>
      <c r="P1186" s="70">
        <f t="shared" ref="P1186:P1193" si="687">SUM(N1186:O1186)</f>
        <v>235.36</v>
      </c>
      <c r="Q1186" s="64"/>
      <c r="R1186" s="70">
        <f t="shared" ref="R1186:S1193" si="688">X1186</f>
        <v>147.81</v>
      </c>
      <c r="S1186" s="70">
        <f t="shared" si="688"/>
        <v>87.54</v>
      </c>
      <c r="T1186" s="70">
        <f t="shared" ref="T1186:T1193" si="689">R1186+S1186</f>
        <v>235.35000000000002</v>
      </c>
      <c r="U1186" s="70">
        <f t="shared" ref="U1186:U1193" si="690">ROUND(Z1186*$H$2,2)/100</f>
        <v>0</v>
      </c>
      <c r="V1186" s="78">
        <f t="shared" ref="V1186:V1193" si="691">SUM(T1186:U1186)</f>
        <v>235.35000000000002</v>
      </c>
      <c r="X1186" s="70">
        <v>147.81</v>
      </c>
      <c r="Y1186" s="70">
        <v>87.54</v>
      </c>
      <c r="Z1186" s="70">
        <v>235.35</v>
      </c>
      <c r="AB1186" s="80">
        <f t="shared" si="662"/>
        <v>1.0000000000019327E-2</v>
      </c>
    </row>
    <row r="1187" spans="1:28" ht="22.5" x14ac:dyDescent="0.25">
      <c r="A1187" s="72" t="s">
        <v>16889</v>
      </c>
      <c r="B1187" s="73" t="s">
        <v>22287</v>
      </c>
      <c r="C1187" s="74" t="s">
        <v>15719</v>
      </c>
      <c r="D1187" s="75">
        <v>0</v>
      </c>
      <c r="E1187" s="70">
        <v>320</v>
      </c>
      <c r="F1187" s="76">
        <f t="shared" si="683"/>
        <v>0</v>
      </c>
      <c r="H1187" s="70">
        <f t="shared" si="684"/>
        <v>320</v>
      </c>
      <c r="I1187" s="70">
        <f t="shared" si="684"/>
        <v>0</v>
      </c>
      <c r="J1187" s="70">
        <f t="shared" si="685"/>
        <v>320</v>
      </c>
      <c r="K1187" s="70">
        <v>0</v>
      </c>
      <c r="L1187" s="76">
        <f t="shared" si="686"/>
        <v>320</v>
      </c>
      <c r="N1187" s="70">
        <v>320</v>
      </c>
      <c r="O1187" s="70">
        <v>0</v>
      </c>
      <c r="P1187" s="70">
        <f t="shared" si="687"/>
        <v>320</v>
      </c>
      <c r="Q1187" s="64"/>
      <c r="R1187" s="70">
        <f t="shared" si="688"/>
        <v>320</v>
      </c>
      <c r="S1187" s="70">
        <f t="shared" si="688"/>
        <v>0</v>
      </c>
      <c r="T1187" s="70">
        <f t="shared" si="689"/>
        <v>320</v>
      </c>
      <c r="U1187" s="70">
        <f t="shared" si="690"/>
        <v>0</v>
      </c>
      <c r="V1187" s="78">
        <f t="shared" si="691"/>
        <v>320</v>
      </c>
      <c r="X1187" s="70">
        <v>320</v>
      </c>
      <c r="Y1187" s="70">
        <v>0</v>
      </c>
      <c r="Z1187" s="70">
        <v>320</v>
      </c>
      <c r="AB1187" s="80">
        <f t="shared" si="662"/>
        <v>0</v>
      </c>
    </row>
    <row r="1188" spans="1:28" ht="22.5" x14ac:dyDescent="0.25">
      <c r="A1188" s="72" t="s">
        <v>16890</v>
      </c>
      <c r="B1188" s="73" t="s">
        <v>22288</v>
      </c>
      <c r="C1188" s="74" t="s">
        <v>15719</v>
      </c>
      <c r="D1188" s="75">
        <v>0</v>
      </c>
      <c r="E1188" s="70">
        <v>434.56</v>
      </c>
      <c r="F1188" s="76">
        <f t="shared" si="683"/>
        <v>0</v>
      </c>
      <c r="H1188" s="70">
        <f t="shared" si="684"/>
        <v>434.56</v>
      </c>
      <c r="I1188" s="70">
        <f t="shared" si="684"/>
        <v>0</v>
      </c>
      <c r="J1188" s="70">
        <f t="shared" si="685"/>
        <v>434.56</v>
      </c>
      <c r="K1188" s="70">
        <v>0</v>
      </c>
      <c r="L1188" s="76">
        <f t="shared" si="686"/>
        <v>434.56</v>
      </c>
      <c r="N1188" s="70">
        <v>434.56</v>
      </c>
      <c r="O1188" s="70">
        <v>0</v>
      </c>
      <c r="P1188" s="70">
        <f t="shared" si="687"/>
        <v>434.56</v>
      </c>
      <c r="Q1188" s="64"/>
      <c r="R1188" s="70">
        <f t="shared" si="688"/>
        <v>434.56</v>
      </c>
      <c r="S1188" s="70">
        <f t="shared" si="688"/>
        <v>0</v>
      </c>
      <c r="T1188" s="70">
        <f t="shared" si="689"/>
        <v>434.56</v>
      </c>
      <c r="U1188" s="70">
        <f t="shared" si="690"/>
        <v>0</v>
      </c>
      <c r="V1188" s="78">
        <f t="shared" si="691"/>
        <v>434.56</v>
      </c>
      <c r="X1188" s="70">
        <v>434.56</v>
      </c>
      <c r="Y1188" s="70">
        <v>0</v>
      </c>
      <c r="Z1188" s="70">
        <v>434.56</v>
      </c>
      <c r="AB1188" s="80">
        <f t="shared" si="662"/>
        <v>0</v>
      </c>
    </row>
    <row r="1189" spans="1:28" ht="22.5" x14ac:dyDescent="0.25">
      <c r="A1189" s="72" t="s">
        <v>16891</v>
      </c>
      <c r="B1189" s="73" t="s">
        <v>22289</v>
      </c>
      <c r="C1189" s="74" t="s">
        <v>15719</v>
      </c>
      <c r="D1189" s="75">
        <v>0</v>
      </c>
      <c r="E1189" s="70">
        <v>584.88</v>
      </c>
      <c r="F1189" s="76">
        <f t="shared" si="683"/>
        <v>0</v>
      </c>
      <c r="H1189" s="70">
        <f t="shared" si="684"/>
        <v>584.88</v>
      </c>
      <c r="I1189" s="70">
        <f t="shared" si="684"/>
        <v>0</v>
      </c>
      <c r="J1189" s="70">
        <f t="shared" si="685"/>
        <v>584.88</v>
      </c>
      <c r="K1189" s="70">
        <v>0</v>
      </c>
      <c r="L1189" s="76">
        <f t="shared" si="686"/>
        <v>584.88</v>
      </c>
      <c r="N1189" s="70">
        <v>584.88</v>
      </c>
      <c r="O1189" s="70">
        <v>0</v>
      </c>
      <c r="P1189" s="70">
        <f t="shared" si="687"/>
        <v>584.88</v>
      </c>
      <c r="Q1189" s="64"/>
      <c r="R1189" s="70">
        <f t="shared" si="688"/>
        <v>584.88</v>
      </c>
      <c r="S1189" s="70">
        <f t="shared" si="688"/>
        <v>0</v>
      </c>
      <c r="T1189" s="70">
        <f t="shared" si="689"/>
        <v>584.88</v>
      </c>
      <c r="U1189" s="70">
        <f t="shared" si="690"/>
        <v>0</v>
      </c>
      <c r="V1189" s="78">
        <f t="shared" si="691"/>
        <v>584.88</v>
      </c>
      <c r="X1189" s="70">
        <v>584.88</v>
      </c>
      <c r="Y1189" s="70">
        <v>0</v>
      </c>
      <c r="Z1189" s="70">
        <v>584.88</v>
      </c>
      <c r="AB1189" s="80">
        <f t="shared" si="662"/>
        <v>0</v>
      </c>
    </row>
    <row r="1190" spans="1:28" ht="22.5" x14ac:dyDescent="0.25">
      <c r="A1190" s="72" t="s">
        <v>16892</v>
      </c>
      <c r="B1190" s="73" t="s">
        <v>22290</v>
      </c>
      <c r="C1190" s="74" t="s">
        <v>15719</v>
      </c>
      <c r="D1190" s="75">
        <v>0</v>
      </c>
      <c r="E1190" s="70">
        <v>459.67</v>
      </c>
      <c r="F1190" s="76">
        <f t="shared" si="683"/>
        <v>0</v>
      </c>
      <c r="H1190" s="70">
        <f t="shared" si="684"/>
        <v>459.67</v>
      </c>
      <c r="I1190" s="70">
        <f t="shared" si="684"/>
        <v>0</v>
      </c>
      <c r="J1190" s="70">
        <f t="shared" si="685"/>
        <v>459.67</v>
      </c>
      <c r="K1190" s="70">
        <v>0</v>
      </c>
      <c r="L1190" s="76">
        <f t="shared" si="686"/>
        <v>459.67</v>
      </c>
      <c r="N1190" s="70">
        <v>459.67</v>
      </c>
      <c r="O1190" s="70">
        <v>0</v>
      </c>
      <c r="P1190" s="70">
        <f t="shared" si="687"/>
        <v>459.67</v>
      </c>
      <c r="Q1190" s="64"/>
      <c r="R1190" s="70">
        <f t="shared" si="688"/>
        <v>459.67</v>
      </c>
      <c r="S1190" s="70">
        <f t="shared" si="688"/>
        <v>0</v>
      </c>
      <c r="T1190" s="70">
        <f t="shared" si="689"/>
        <v>459.67</v>
      </c>
      <c r="U1190" s="70">
        <f t="shared" si="690"/>
        <v>0</v>
      </c>
      <c r="V1190" s="78">
        <f t="shared" si="691"/>
        <v>459.67</v>
      </c>
      <c r="X1190" s="70">
        <v>459.67</v>
      </c>
      <c r="Y1190" s="70">
        <v>0</v>
      </c>
      <c r="Z1190" s="70">
        <v>459.67</v>
      </c>
      <c r="AB1190" s="80">
        <f t="shared" si="662"/>
        <v>0</v>
      </c>
    </row>
    <row r="1191" spans="1:28" ht="22.5" x14ac:dyDescent="0.25">
      <c r="A1191" s="72" t="s">
        <v>16893</v>
      </c>
      <c r="B1191" s="73" t="s">
        <v>22291</v>
      </c>
      <c r="C1191" s="74" t="s">
        <v>15719</v>
      </c>
      <c r="D1191" s="75">
        <v>0</v>
      </c>
      <c r="E1191" s="70">
        <v>257.64</v>
      </c>
      <c r="F1191" s="76">
        <f t="shared" si="683"/>
        <v>0</v>
      </c>
      <c r="H1191" s="70">
        <f t="shared" si="684"/>
        <v>257.64</v>
      </c>
      <c r="I1191" s="70">
        <f t="shared" si="684"/>
        <v>0</v>
      </c>
      <c r="J1191" s="70">
        <f t="shared" si="685"/>
        <v>257.64</v>
      </c>
      <c r="K1191" s="70">
        <v>0</v>
      </c>
      <c r="L1191" s="76">
        <f t="shared" si="686"/>
        <v>257.64</v>
      </c>
      <c r="N1191" s="70">
        <v>257.64</v>
      </c>
      <c r="O1191" s="70">
        <v>0</v>
      </c>
      <c r="P1191" s="70">
        <f t="shared" si="687"/>
        <v>257.64</v>
      </c>
      <c r="Q1191" s="64"/>
      <c r="R1191" s="70">
        <f t="shared" si="688"/>
        <v>257.64</v>
      </c>
      <c r="S1191" s="70">
        <f t="shared" si="688"/>
        <v>0</v>
      </c>
      <c r="T1191" s="70">
        <f t="shared" si="689"/>
        <v>257.64</v>
      </c>
      <c r="U1191" s="70">
        <f t="shared" si="690"/>
        <v>0</v>
      </c>
      <c r="V1191" s="78">
        <f t="shared" si="691"/>
        <v>257.64</v>
      </c>
      <c r="X1191" s="70">
        <v>257.64</v>
      </c>
      <c r="Y1191" s="70">
        <v>0</v>
      </c>
      <c r="Z1191" s="70">
        <v>257.64</v>
      </c>
      <c r="AB1191" s="80">
        <f t="shared" si="662"/>
        <v>0</v>
      </c>
    </row>
    <row r="1192" spans="1:28" ht="22.5" x14ac:dyDescent="0.25">
      <c r="A1192" s="72" t="s">
        <v>16894</v>
      </c>
      <c r="B1192" s="73" t="s">
        <v>22292</v>
      </c>
      <c r="C1192" s="74" t="s">
        <v>15719</v>
      </c>
      <c r="D1192" s="75">
        <v>0</v>
      </c>
      <c r="E1192" s="70">
        <v>406.09</v>
      </c>
      <c r="F1192" s="76">
        <f t="shared" si="683"/>
        <v>0</v>
      </c>
      <c r="H1192" s="70">
        <f t="shared" si="684"/>
        <v>406.09</v>
      </c>
      <c r="I1192" s="70">
        <f t="shared" si="684"/>
        <v>0</v>
      </c>
      <c r="J1192" s="70">
        <f t="shared" si="685"/>
        <v>406.09</v>
      </c>
      <c r="K1192" s="70">
        <v>0</v>
      </c>
      <c r="L1192" s="76">
        <f t="shared" si="686"/>
        <v>406.09</v>
      </c>
      <c r="N1192" s="70">
        <v>406.09</v>
      </c>
      <c r="O1192" s="70">
        <v>0</v>
      </c>
      <c r="P1192" s="70">
        <f t="shared" si="687"/>
        <v>406.09</v>
      </c>
      <c r="Q1192" s="64"/>
      <c r="R1192" s="70">
        <f t="shared" si="688"/>
        <v>406.09</v>
      </c>
      <c r="S1192" s="70">
        <f t="shared" si="688"/>
        <v>0</v>
      </c>
      <c r="T1192" s="70">
        <f t="shared" si="689"/>
        <v>406.09</v>
      </c>
      <c r="U1192" s="70">
        <f t="shared" si="690"/>
        <v>0</v>
      </c>
      <c r="V1192" s="78">
        <f t="shared" si="691"/>
        <v>406.09</v>
      </c>
      <c r="X1192" s="70">
        <v>406.09</v>
      </c>
      <c r="Y1192" s="70">
        <v>0</v>
      </c>
      <c r="Z1192" s="70">
        <v>406.09</v>
      </c>
      <c r="AB1192" s="80">
        <f t="shared" si="662"/>
        <v>0</v>
      </c>
    </row>
    <row r="1193" spans="1:28" x14ac:dyDescent="0.25">
      <c r="A1193" s="72" t="s">
        <v>16895</v>
      </c>
      <c r="B1193" s="73" t="s">
        <v>22293</v>
      </c>
      <c r="C1193" s="74" t="s">
        <v>15719</v>
      </c>
      <c r="D1193" s="75">
        <v>0</v>
      </c>
      <c r="E1193" s="70">
        <v>782.69</v>
      </c>
      <c r="F1193" s="76">
        <f t="shared" si="683"/>
        <v>0</v>
      </c>
      <c r="H1193" s="70">
        <f t="shared" si="684"/>
        <v>782.69</v>
      </c>
      <c r="I1193" s="70">
        <f t="shared" si="684"/>
        <v>0</v>
      </c>
      <c r="J1193" s="70">
        <f t="shared" si="685"/>
        <v>782.69</v>
      </c>
      <c r="K1193" s="70">
        <v>0</v>
      </c>
      <c r="L1193" s="76">
        <f t="shared" si="686"/>
        <v>782.69</v>
      </c>
      <c r="N1193" s="70">
        <v>782.69</v>
      </c>
      <c r="O1193" s="70">
        <v>0</v>
      </c>
      <c r="P1193" s="70">
        <f t="shared" si="687"/>
        <v>782.69</v>
      </c>
      <c r="Q1193" s="64"/>
      <c r="R1193" s="70">
        <f t="shared" si="688"/>
        <v>782.69</v>
      </c>
      <c r="S1193" s="70">
        <f t="shared" si="688"/>
        <v>0</v>
      </c>
      <c r="T1193" s="70">
        <f t="shared" si="689"/>
        <v>782.69</v>
      </c>
      <c r="U1193" s="70">
        <f t="shared" si="690"/>
        <v>0</v>
      </c>
      <c r="V1193" s="78">
        <f t="shared" si="691"/>
        <v>782.69</v>
      </c>
      <c r="X1193" s="70">
        <v>782.69</v>
      </c>
      <c r="Y1193" s="70">
        <v>0</v>
      </c>
      <c r="Z1193" s="70">
        <v>782.69</v>
      </c>
      <c r="AB1193" s="80">
        <f t="shared" si="662"/>
        <v>0</v>
      </c>
    </row>
    <row r="1194" spans="1:28" x14ac:dyDescent="0.25">
      <c r="A1194" s="66" t="s">
        <v>16896</v>
      </c>
      <c r="B1194" s="67" t="s">
        <v>22294</v>
      </c>
      <c r="C1194" s="68"/>
      <c r="D1194" s="69"/>
      <c r="E1194" s="70"/>
      <c r="F1194" s="71"/>
      <c r="H1194" s="70"/>
      <c r="I1194" s="70"/>
      <c r="J1194" s="70"/>
      <c r="K1194" s="70"/>
      <c r="L1194" s="76"/>
      <c r="N1194" s="70"/>
      <c r="O1194" s="70"/>
      <c r="P1194" s="70"/>
      <c r="Q1194" s="64"/>
      <c r="R1194" s="70"/>
      <c r="S1194" s="70"/>
      <c r="T1194" s="70"/>
      <c r="U1194" s="70"/>
      <c r="V1194" s="78"/>
      <c r="X1194" s="70"/>
      <c r="Y1194" s="70"/>
      <c r="Z1194" s="70"/>
      <c r="AA1194" s="79"/>
      <c r="AB1194" s="80">
        <f t="shared" si="662"/>
        <v>0</v>
      </c>
    </row>
    <row r="1195" spans="1:28" x14ac:dyDescent="0.25">
      <c r="A1195" s="84" t="s">
        <v>19823</v>
      </c>
      <c r="B1195" s="85" t="s">
        <v>22295</v>
      </c>
      <c r="C1195" s="86" t="s">
        <v>15719</v>
      </c>
      <c r="D1195" s="87">
        <v>0</v>
      </c>
      <c r="E1195" s="88">
        <v>37.090000000000003</v>
      </c>
      <c r="F1195" s="76">
        <f>ROUND(D1195*E1195,2)</f>
        <v>0</v>
      </c>
      <c r="G1195" s="77"/>
      <c r="H1195" s="88">
        <f t="shared" ref="H1195:I1199" si="692">ROUND(N1195+(N1195*$H$2/100),2)</f>
        <v>37.090000000000003</v>
      </c>
      <c r="I1195" s="88">
        <f t="shared" si="692"/>
        <v>0</v>
      </c>
      <c r="J1195" s="88">
        <f>H1195+I1195</f>
        <v>37.090000000000003</v>
      </c>
      <c r="K1195" s="88">
        <v>0</v>
      </c>
      <c r="L1195" s="76">
        <f>SUM(J1195:K1195)</f>
        <v>37.090000000000003</v>
      </c>
      <c r="N1195" s="88">
        <v>37.090000000000003</v>
      </c>
      <c r="O1195" s="88">
        <v>0</v>
      </c>
      <c r="P1195" s="88">
        <f>SUM(N1195:O1195)</f>
        <v>37.090000000000003</v>
      </c>
      <c r="Q1195" s="89"/>
      <c r="R1195" s="88">
        <f t="shared" ref="R1195:S1199" si="693">X1195</f>
        <v>37.090000000000003</v>
      </c>
      <c r="S1195" s="88">
        <f t="shared" si="693"/>
        <v>0</v>
      </c>
      <c r="T1195" s="88">
        <f>R1195+S1195</f>
        <v>37.090000000000003</v>
      </c>
      <c r="U1195" s="88">
        <f>ROUND(Z1195*$H$2,2)/100</f>
        <v>0</v>
      </c>
      <c r="V1195" s="78">
        <f>SUM(T1195:U1195)</f>
        <v>37.090000000000003</v>
      </c>
      <c r="X1195" s="88">
        <v>37.090000000000003</v>
      </c>
      <c r="Y1195" s="88">
        <v>0</v>
      </c>
      <c r="Z1195" s="88">
        <v>37.090000000000003</v>
      </c>
      <c r="AA1195" s="79"/>
      <c r="AB1195" s="80">
        <f t="shared" si="662"/>
        <v>0</v>
      </c>
    </row>
    <row r="1196" spans="1:28" x14ac:dyDescent="0.25">
      <c r="A1196" s="72" t="s">
        <v>16897</v>
      </c>
      <c r="B1196" s="73" t="s">
        <v>22296</v>
      </c>
      <c r="C1196" s="74" t="s">
        <v>15719</v>
      </c>
      <c r="D1196" s="75">
        <v>0</v>
      </c>
      <c r="E1196" s="70">
        <v>9.7200000000000006</v>
      </c>
      <c r="F1196" s="76">
        <f>ROUND(D1196*E1196,2)</f>
        <v>0</v>
      </c>
      <c r="G1196" s="77"/>
      <c r="H1196" s="70">
        <f t="shared" si="692"/>
        <v>0.65</v>
      </c>
      <c r="I1196" s="70">
        <f t="shared" si="692"/>
        <v>9.07</v>
      </c>
      <c r="J1196" s="70">
        <f>H1196+I1196</f>
        <v>9.7200000000000006</v>
      </c>
      <c r="K1196" s="70">
        <v>0</v>
      </c>
      <c r="L1196" s="76">
        <f>SUM(J1196:K1196)</f>
        <v>9.7200000000000006</v>
      </c>
      <c r="N1196" s="70">
        <v>0.65</v>
      </c>
      <c r="O1196" s="70">
        <v>9.07</v>
      </c>
      <c r="P1196" s="70">
        <f>SUM(N1196:O1196)</f>
        <v>9.7200000000000006</v>
      </c>
      <c r="Q1196" s="64"/>
      <c r="R1196" s="70">
        <f t="shared" si="693"/>
        <v>0.65</v>
      </c>
      <c r="S1196" s="70">
        <f t="shared" si="693"/>
        <v>9.07</v>
      </c>
      <c r="T1196" s="70">
        <f>R1196+S1196</f>
        <v>9.7200000000000006</v>
      </c>
      <c r="U1196" s="70">
        <f>ROUND(Z1196*$H$2,2)/100</f>
        <v>0</v>
      </c>
      <c r="V1196" s="78">
        <f>SUM(T1196:U1196)</f>
        <v>9.7200000000000006</v>
      </c>
      <c r="X1196" s="70">
        <v>0.65</v>
      </c>
      <c r="Y1196" s="70">
        <v>9.07</v>
      </c>
      <c r="Z1196" s="70">
        <v>9.7200000000000006</v>
      </c>
      <c r="AA1196" s="79"/>
      <c r="AB1196" s="80">
        <f t="shared" si="662"/>
        <v>0</v>
      </c>
    </row>
    <row r="1197" spans="1:28" x14ac:dyDescent="0.25">
      <c r="A1197" s="72" t="s">
        <v>16898</v>
      </c>
      <c r="B1197" s="73" t="s">
        <v>22297</v>
      </c>
      <c r="C1197" s="74" t="s">
        <v>15719</v>
      </c>
      <c r="D1197" s="75">
        <v>0</v>
      </c>
      <c r="E1197" s="70">
        <v>4.54</v>
      </c>
      <c r="F1197" s="76">
        <f>ROUND(D1197*E1197,2)</f>
        <v>0</v>
      </c>
      <c r="G1197" s="77"/>
      <c r="H1197" s="70">
        <f t="shared" si="692"/>
        <v>0</v>
      </c>
      <c r="I1197" s="70">
        <f t="shared" si="692"/>
        <v>4.54</v>
      </c>
      <c r="J1197" s="70">
        <f>H1197+I1197</f>
        <v>4.54</v>
      </c>
      <c r="K1197" s="70">
        <v>0</v>
      </c>
      <c r="L1197" s="76">
        <f>SUM(J1197:K1197)</f>
        <v>4.54</v>
      </c>
      <c r="N1197" s="70">
        <v>0</v>
      </c>
      <c r="O1197" s="70">
        <v>4.54</v>
      </c>
      <c r="P1197" s="70">
        <f>SUM(N1197:O1197)</f>
        <v>4.54</v>
      </c>
      <c r="Q1197" s="64"/>
      <c r="R1197" s="70">
        <f t="shared" si="693"/>
        <v>0</v>
      </c>
      <c r="S1197" s="70">
        <f t="shared" si="693"/>
        <v>4.54</v>
      </c>
      <c r="T1197" s="70">
        <f>R1197+S1197</f>
        <v>4.54</v>
      </c>
      <c r="U1197" s="70">
        <f>ROUND(Z1197*$H$2,2)/100</f>
        <v>0</v>
      </c>
      <c r="V1197" s="78">
        <f>SUM(T1197:U1197)</f>
        <v>4.54</v>
      </c>
      <c r="X1197" s="70">
        <v>0</v>
      </c>
      <c r="Y1197" s="70">
        <v>4.54</v>
      </c>
      <c r="Z1197" s="70">
        <v>4.54</v>
      </c>
      <c r="AA1197" s="79"/>
      <c r="AB1197" s="80">
        <f t="shared" si="662"/>
        <v>0</v>
      </c>
    </row>
    <row r="1198" spans="1:28" x14ac:dyDescent="0.25">
      <c r="A1198" s="72" t="s">
        <v>16899</v>
      </c>
      <c r="B1198" s="73" t="s">
        <v>22298</v>
      </c>
      <c r="C1198" s="74" t="s">
        <v>15747</v>
      </c>
      <c r="D1198" s="75">
        <v>0</v>
      </c>
      <c r="E1198" s="70">
        <v>12.68</v>
      </c>
      <c r="F1198" s="76">
        <f>ROUND(D1198*E1198,2)</f>
        <v>0</v>
      </c>
      <c r="G1198" s="77"/>
      <c r="H1198" s="70">
        <f t="shared" si="692"/>
        <v>12.68</v>
      </c>
      <c r="I1198" s="70">
        <f t="shared" si="692"/>
        <v>0</v>
      </c>
      <c r="J1198" s="70">
        <f>H1198+I1198</f>
        <v>12.68</v>
      </c>
      <c r="K1198" s="70">
        <v>0</v>
      </c>
      <c r="L1198" s="76">
        <f>SUM(J1198:K1198)</f>
        <v>12.68</v>
      </c>
      <c r="N1198" s="70">
        <v>12.68</v>
      </c>
      <c r="O1198" s="70">
        <v>0</v>
      </c>
      <c r="P1198" s="70">
        <f>SUM(N1198:O1198)</f>
        <v>12.68</v>
      </c>
      <c r="Q1198" s="64"/>
      <c r="R1198" s="70">
        <f t="shared" si="693"/>
        <v>12.68</v>
      </c>
      <c r="S1198" s="70">
        <f t="shared" si="693"/>
        <v>0</v>
      </c>
      <c r="T1198" s="70">
        <f>R1198+S1198</f>
        <v>12.68</v>
      </c>
      <c r="U1198" s="70">
        <f>ROUND(Z1198*$H$2,2)/100</f>
        <v>0</v>
      </c>
      <c r="V1198" s="78">
        <f>SUM(T1198:U1198)</f>
        <v>12.68</v>
      </c>
      <c r="X1198" s="70">
        <v>12.68</v>
      </c>
      <c r="Y1198" s="70">
        <v>0</v>
      </c>
      <c r="Z1198" s="70">
        <v>12.68</v>
      </c>
      <c r="AA1198" s="79"/>
      <c r="AB1198" s="80">
        <f t="shared" si="662"/>
        <v>0</v>
      </c>
    </row>
    <row r="1199" spans="1:28" x14ac:dyDescent="0.25">
      <c r="A1199" s="72" t="s">
        <v>16900</v>
      </c>
      <c r="B1199" s="73" t="s">
        <v>16902</v>
      </c>
      <c r="C1199" s="74" t="s">
        <v>15692</v>
      </c>
      <c r="D1199" s="75">
        <v>0</v>
      </c>
      <c r="E1199" s="70">
        <v>12.61</v>
      </c>
      <c r="F1199" s="76">
        <f>ROUND(D1199*E1199,2)</f>
        <v>0</v>
      </c>
      <c r="G1199" s="77"/>
      <c r="H1199" s="70">
        <f t="shared" si="692"/>
        <v>12.61</v>
      </c>
      <c r="I1199" s="70">
        <f t="shared" si="692"/>
        <v>0</v>
      </c>
      <c r="J1199" s="70">
        <f>H1199+I1199</f>
        <v>12.61</v>
      </c>
      <c r="K1199" s="70">
        <v>0</v>
      </c>
      <c r="L1199" s="76">
        <f>SUM(J1199:K1199)</f>
        <v>12.61</v>
      </c>
      <c r="N1199" s="70">
        <v>12.61</v>
      </c>
      <c r="O1199" s="70">
        <v>0</v>
      </c>
      <c r="P1199" s="70">
        <f>SUM(N1199:O1199)</f>
        <v>12.61</v>
      </c>
      <c r="Q1199" s="64"/>
      <c r="R1199" s="70">
        <f t="shared" si="693"/>
        <v>12.61</v>
      </c>
      <c r="S1199" s="70">
        <f t="shared" si="693"/>
        <v>0</v>
      </c>
      <c r="T1199" s="70">
        <f>R1199+S1199</f>
        <v>12.61</v>
      </c>
      <c r="U1199" s="70">
        <f>ROUND(Z1199*$H$2,2)/100</f>
        <v>0</v>
      </c>
      <c r="V1199" s="78">
        <f>SUM(T1199:U1199)</f>
        <v>12.61</v>
      </c>
      <c r="X1199" s="70">
        <v>12.61</v>
      </c>
      <c r="Y1199" s="70">
        <v>0</v>
      </c>
      <c r="Z1199" s="70">
        <v>12.61</v>
      </c>
      <c r="AA1199" s="79"/>
      <c r="AB1199" s="80">
        <f t="shared" si="662"/>
        <v>0</v>
      </c>
    </row>
    <row r="1200" spans="1:28" x14ac:dyDescent="0.25">
      <c r="A1200" s="66" t="s">
        <v>16901</v>
      </c>
      <c r="B1200" s="67" t="s">
        <v>22299</v>
      </c>
      <c r="C1200" s="68"/>
      <c r="D1200" s="69"/>
      <c r="E1200" s="70"/>
      <c r="F1200" s="71"/>
      <c r="H1200" s="70"/>
      <c r="I1200" s="70"/>
      <c r="J1200" s="70"/>
      <c r="K1200" s="70"/>
      <c r="L1200" s="76"/>
      <c r="N1200" s="70"/>
      <c r="O1200" s="70"/>
      <c r="P1200" s="70"/>
      <c r="Q1200" s="64"/>
      <c r="R1200" s="70"/>
      <c r="S1200" s="70"/>
      <c r="T1200" s="70"/>
      <c r="U1200" s="70"/>
      <c r="V1200" s="78"/>
      <c r="X1200" s="70"/>
      <c r="Y1200" s="70"/>
      <c r="Z1200" s="70"/>
      <c r="AA1200" s="79"/>
      <c r="AB1200" s="80">
        <f t="shared" si="662"/>
        <v>0</v>
      </c>
    </row>
    <row r="1201" spans="1:28" x14ac:dyDescent="0.25">
      <c r="A1201" s="66" t="s">
        <v>16903</v>
      </c>
      <c r="B1201" s="67" t="s">
        <v>22300</v>
      </c>
      <c r="C1201" s="68"/>
      <c r="D1201" s="69"/>
      <c r="E1201" s="70"/>
      <c r="F1201" s="71"/>
      <c r="H1201" s="70"/>
      <c r="I1201" s="70"/>
      <c r="J1201" s="70"/>
      <c r="K1201" s="70"/>
      <c r="L1201" s="76"/>
      <c r="N1201" s="70"/>
      <c r="O1201" s="70"/>
      <c r="P1201" s="70"/>
      <c r="Q1201" s="64"/>
      <c r="R1201" s="70"/>
      <c r="S1201" s="70"/>
      <c r="T1201" s="70"/>
      <c r="U1201" s="70"/>
      <c r="V1201" s="78"/>
      <c r="X1201" s="70"/>
      <c r="Y1201" s="70"/>
      <c r="Z1201" s="70"/>
      <c r="AA1201" s="79"/>
      <c r="AB1201" s="80">
        <f t="shared" si="662"/>
        <v>0</v>
      </c>
    </row>
    <row r="1202" spans="1:28" x14ac:dyDescent="0.25">
      <c r="A1202" s="72" t="s">
        <v>16904</v>
      </c>
      <c r="B1202" s="73" t="s">
        <v>22301</v>
      </c>
      <c r="C1202" s="74" t="s">
        <v>15719</v>
      </c>
      <c r="D1202" s="75">
        <v>0</v>
      </c>
      <c r="E1202" s="70">
        <v>579.49</v>
      </c>
      <c r="F1202" s="76">
        <f>ROUND(D1202*E1202,2)</f>
        <v>0</v>
      </c>
      <c r="G1202" s="77"/>
      <c r="H1202" s="70">
        <f>ROUND(N1202+(N1202*$H$2/100),2)</f>
        <v>539.87</v>
      </c>
      <c r="I1202" s="70">
        <f>ROUND(O1202+(O1202*$H$2/100),2)</f>
        <v>39.619999999999997</v>
      </c>
      <c r="J1202" s="70">
        <f>H1202+I1202</f>
        <v>579.49</v>
      </c>
      <c r="K1202" s="70">
        <v>0</v>
      </c>
      <c r="L1202" s="76">
        <f>SUM(J1202:K1202)</f>
        <v>579.49</v>
      </c>
      <c r="N1202" s="70">
        <v>539.87</v>
      </c>
      <c r="O1202" s="70">
        <v>39.619999999999997</v>
      </c>
      <c r="P1202" s="70">
        <f>SUM(N1202:O1202)</f>
        <v>579.49</v>
      </c>
      <c r="Q1202" s="64"/>
      <c r="R1202" s="70">
        <f>X1202</f>
        <v>539.87</v>
      </c>
      <c r="S1202" s="70">
        <f>Y1202</f>
        <v>39.619999999999997</v>
      </c>
      <c r="T1202" s="70">
        <f>R1202+S1202</f>
        <v>579.49</v>
      </c>
      <c r="U1202" s="70">
        <f>ROUND(Z1202*$H$2,2)/100</f>
        <v>0</v>
      </c>
      <c r="V1202" s="78">
        <f>SUM(T1202:U1202)</f>
        <v>579.49</v>
      </c>
      <c r="X1202" s="70">
        <v>539.87</v>
      </c>
      <c r="Y1202" s="70">
        <v>39.619999999999997</v>
      </c>
      <c r="Z1202" s="70">
        <v>579.49</v>
      </c>
      <c r="AA1202" s="79"/>
      <c r="AB1202" s="80">
        <f t="shared" si="662"/>
        <v>0</v>
      </c>
    </row>
    <row r="1203" spans="1:28" x14ac:dyDescent="0.25">
      <c r="A1203" s="72" t="s">
        <v>16905</v>
      </c>
      <c r="B1203" s="73" t="s">
        <v>22302</v>
      </c>
      <c r="C1203" s="74" t="s">
        <v>15719</v>
      </c>
      <c r="D1203" s="75">
        <v>0</v>
      </c>
      <c r="E1203" s="70">
        <v>505.23</v>
      </c>
      <c r="F1203" s="76">
        <f>ROUND(D1203*E1203,2)</f>
        <v>0</v>
      </c>
      <c r="G1203" s="77"/>
      <c r="H1203" s="70">
        <f>ROUND(N1203+(N1203*$H$2/100),2)</f>
        <v>465.61</v>
      </c>
      <c r="I1203" s="70">
        <f>ROUND(O1203+(O1203*$H$2/100),2)</f>
        <v>39.619999999999997</v>
      </c>
      <c r="J1203" s="70">
        <f>H1203+I1203</f>
        <v>505.23</v>
      </c>
      <c r="K1203" s="70">
        <v>0</v>
      </c>
      <c r="L1203" s="76">
        <f>SUM(J1203:K1203)</f>
        <v>505.23</v>
      </c>
      <c r="N1203" s="70">
        <v>465.61</v>
      </c>
      <c r="O1203" s="70">
        <v>39.619999999999997</v>
      </c>
      <c r="P1203" s="70">
        <f>SUM(N1203:O1203)</f>
        <v>505.23</v>
      </c>
      <c r="Q1203" s="64"/>
      <c r="R1203" s="70">
        <f>X1203</f>
        <v>465.61</v>
      </c>
      <c r="S1203" s="70">
        <f>Y1203</f>
        <v>39.619999999999997</v>
      </c>
      <c r="T1203" s="70">
        <f>R1203+S1203</f>
        <v>505.23</v>
      </c>
      <c r="U1203" s="70">
        <f>ROUND(Z1203*$H$2,2)/100</f>
        <v>0</v>
      </c>
      <c r="V1203" s="78">
        <f>SUM(T1203:U1203)</f>
        <v>505.23</v>
      </c>
      <c r="X1203" s="70">
        <v>465.61</v>
      </c>
      <c r="Y1203" s="70">
        <v>39.619999999999997</v>
      </c>
      <c r="Z1203" s="70">
        <v>505.23</v>
      </c>
      <c r="AA1203" s="79"/>
      <c r="AB1203" s="80">
        <f t="shared" si="662"/>
        <v>0</v>
      </c>
    </row>
    <row r="1204" spans="1:28" ht="22.5" x14ac:dyDescent="0.25">
      <c r="A1204" s="66" t="s">
        <v>16906</v>
      </c>
      <c r="B1204" s="67" t="s">
        <v>22303</v>
      </c>
      <c r="C1204" s="68"/>
      <c r="D1204" s="69"/>
      <c r="E1204" s="70"/>
      <c r="F1204" s="71"/>
      <c r="H1204" s="70"/>
      <c r="I1204" s="70"/>
      <c r="J1204" s="70"/>
      <c r="K1204" s="70"/>
      <c r="L1204" s="76"/>
      <c r="N1204" s="70"/>
      <c r="O1204" s="70"/>
      <c r="P1204" s="70"/>
      <c r="Q1204" s="64"/>
      <c r="R1204" s="70"/>
      <c r="S1204" s="70"/>
      <c r="T1204" s="70"/>
      <c r="U1204" s="70"/>
      <c r="V1204" s="78"/>
      <c r="X1204" s="70"/>
      <c r="Y1204" s="70"/>
      <c r="Z1204" s="70"/>
      <c r="AA1204" s="79"/>
      <c r="AB1204" s="80">
        <f t="shared" si="662"/>
        <v>0</v>
      </c>
    </row>
    <row r="1205" spans="1:28" x14ac:dyDescent="0.25">
      <c r="A1205" s="72" t="s">
        <v>16907</v>
      </c>
      <c r="B1205" s="73" t="s">
        <v>22304</v>
      </c>
      <c r="C1205" s="74" t="s">
        <v>15719</v>
      </c>
      <c r="D1205" s="75">
        <v>0</v>
      </c>
      <c r="E1205" s="70">
        <v>467.08</v>
      </c>
      <c r="F1205" s="76">
        <f>ROUND(D1205*E1205,2)</f>
        <v>0</v>
      </c>
      <c r="G1205" s="77"/>
      <c r="H1205" s="70">
        <f t="shared" ref="H1205:I1209" si="694">ROUND(N1205+(N1205*$H$2/100),2)</f>
        <v>425.34</v>
      </c>
      <c r="I1205" s="70">
        <f t="shared" si="694"/>
        <v>41.74</v>
      </c>
      <c r="J1205" s="70">
        <f>H1205+I1205</f>
        <v>467.08</v>
      </c>
      <c r="K1205" s="70">
        <v>0</v>
      </c>
      <c r="L1205" s="76">
        <f>SUM(J1205:K1205)</f>
        <v>467.08</v>
      </c>
      <c r="N1205" s="70">
        <v>425.34000000000003</v>
      </c>
      <c r="O1205" s="70">
        <v>41.739999999999995</v>
      </c>
      <c r="P1205" s="70">
        <f>SUM(N1205:O1205)</f>
        <v>467.08000000000004</v>
      </c>
      <c r="Q1205" s="64"/>
      <c r="R1205" s="70">
        <f t="shared" ref="R1205:S1209" si="695">X1205</f>
        <v>425.34</v>
      </c>
      <c r="S1205" s="70">
        <f t="shared" si="695"/>
        <v>41.74</v>
      </c>
      <c r="T1205" s="70">
        <f>R1205+S1205</f>
        <v>467.08</v>
      </c>
      <c r="U1205" s="70">
        <f>ROUND(Z1205*$H$2,2)/100</f>
        <v>0</v>
      </c>
      <c r="V1205" s="78">
        <f>SUM(T1205:U1205)</f>
        <v>467.08</v>
      </c>
      <c r="X1205" s="70">
        <v>425.34</v>
      </c>
      <c r="Y1205" s="70">
        <v>41.74</v>
      </c>
      <c r="Z1205" s="70">
        <v>467.08</v>
      </c>
      <c r="AA1205" s="79"/>
      <c r="AB1205" s="80">
        <f t="shared" si="662"/>
        <v>0</v>
      </c>
    </row>
    <row r="1206" spans="1:28" x14ac:dyDescent="0.25">
      <c r="A1206" s="72" t="s">
        <v>16908</v>
      </c>
      <c r="B1206" s="73" t="s">
        <v>22305</v>
      </c>
      <c r="C1206" s="74" t="s">
        <v>15692</v>
      </c>
      <c r="D1206" s="75">
        <v>0</v>
      </c>
      <c r="E1206" s="70">
        <v>800.81999999999994</v>
      </c>
      <c r="F1206" s="76">
        <f>ROUND(D1206*E1206,2)</f>
        <v>0</v>
      </c>
      <c r="G1206" s="77"/>
      <c r="H1206" s="70">
        <f t="shared" si="694"/>
        <v>716.11</v>
      </c>
      <c r="I1206" s="70">
        <f t="shared" si="694"/>
        <v>84.71</v>
      </c>
      <c r="J1206" s="70">
        <f>H1206+I1206</f>
        <v>800.82</v>
      </c>
      <c r="K1206" s="70">
        <v>0</v>
      </c>
      <c r="L1206" s="76">
        <f>SUM(J1206:K1206)</f>
        <v>800.82</v>
      </c>
      <c r="N1206" s="70">
        <v>716.1099999999999</v>
      </c>
      <c r="O1206" s="70">
        <v>84.710000000000008</v>
      </c>
      <c r="P1206" s="70">
        <f>SUM(N1206:O1206)</f>
        <v>800.81999999999994</v>
      </c>
      <c r="Q1206" s="64"/>
      <c r="R1206" s="70">
        <f t="shared" si="695"/>
        <v>716.11</v>
      </c>
      <c r="S1206" s="70">
        <f t="shared" si="695"/>
        <v>84.71</v>
      </c>
      <c r="T1206" s="70">
        <f>R1206+S1206</f>
        <v>800.82</v>
      </c>
      <c r="U1206" s="70">
        <f>ROUND(Z1206*$H$2,2)/100</f>
        <v>0</v>
      </c>
      <c r="V1206" s="78">
        <f>SUM(T1206:U1206)</f>
        <v>800.82</v>
      </c>
      <c r="X1206" s="70">
        <v>716.11</v>
      </c>
      <c r="Y1206" s="70">
        <v>84.71</v>
      </c>
      <c r="Z1206" s="70">
        <v>800.82</v>
      </c>
      <c r="AA1206" s="79"/>
      <c r="AB1206" s="80">
        <f t="shared" si="662"/>
        <v>0</v>
      </c>
    </row>
    <row r="1207" spans="1:28" x14ac:dyDescent="0.25">
      <c r="A1207" s="72" t="s">
        <v>16909</v>
      </c>
      <c r="B1207" s="73" t="s">
        <v>22306</v>
      </c>
      <c r="C1207" s="74" t="s">
        <v>15692</v>
      </c>
      <c r="D1207" s="75">
        <v>0</v>
      </c>
      <c r="E1207" s="70">
        <v>669.01</v>
      </c>
      <c r="F1207" s="76">
        <f>ROUND(D1207*E1207,2)</f>
        <v>0</v>
      </c>
      <c r="G1207" s="77"/>
      <c r="H1207" s="70">
        <f t="shared" si="694"/>
        <v>584.29999999999995</v>
      </c>
      <c r="I1207" s="70">
        <f t="shared" si="694"/>
        <v>84.71</v>
      </c>
      <c r="J1207" s="70">
        <f>H1207+I1207</f>
        <v>669.01</v>
      </c>
      <c r="K1207" s="70">
        <v>0</v>
      </c>
      <c r="L1207" s="76">
        <f>SUM(J1207:K1207)</f>
        <v>669.01</v>
      </c>
      <c r="N1207" s="70">
        <v>584.29999999999995</v>
      </c>
      <c r="O1207" s="70">
        <v>84.710000000000008</v>
      </c>
      <c r="P1207" s="70">
        <f>SUM(N1207:O1207)</f>
        <v>669.01</v>
      </c>
      <c r="Q1207" s="64"/>
      <c r="R1207" s="70">
        <f t="shared" si="695"/>
        <v>584.29999999999995</v>
      </c>
      <c r="S1207" s="70">
        <f t="shared" si="695"/>
        <v>84.71</v>
      </c>
      <c r="T1207" s="70">
        <f>R1207+S1207</f>
        <v>669.01</v>
      </c>
      <c r="U1207" s="70">
        <f>ROUND(Z1207*$H$2,2)/100</f>
        <v>0</v>
      </c>
      <c r="V1207" s="78">
        <f>SUM(T1207:U1207)</f>
        <v>669.01</v>
      </c>
      <c r="X1207" s="70">
        <v>584.29999999999995</v>
      </c>
      <c r="Y1207" s="70">
        <v>84.71</v>
      </c>
      <c r="Z1207" s="70">
        <v>669.01</v>
      </c>
      <c r="AA1207" s="79"/>
      <c r="AB1207" s="80">
        <f t="shared" si="662"/>
        <v>0</v>
      </c>
    </row>
    <row r="1208" spans="1:28" x14ac:dyDescent="0.25">
      <c r="A1208" s="72" t="s">
        <v>16910</v>
      </c>
      <c r="B1208" s="73" t="s">
        <v>22307</v>
      </c>
      <c r="C1208" s="74" t="s">
        <v>15692</v>
      </c>
      <c r="D1208" s="75">
        <v>0</v>
      </c>
      <c r="E1208" s="70">
        <v>764.31</v>
      </c>
      <c r="F1208" s="76">
        <f>ROUND(D1208*E1208,2)</f>
        <v>0</v>
      </c>
      <c r="G1208" s="77"/>
      <c r="H1208" s="70">
        <f t="shared" si="694"/>
        <v>679.6</v>
      </c>
      <c r="I1208" s="70">
        <f t="shared" si="694"/>
        <v>84.71</v>
      </c>
      <c r="J1208" s="70">
        <f>H1208+I1208</f>
        <v>764.31000000000006</v>
      </c>
      <c r="K1208" s="70">
        <v>0</v>
      </c>
      <c r="L1208" s="76">
        <f>SUM(J1208:K1208)</f>
        <v>764.31000000000006</v>
      </c>
      <c r="N1208" s="70">
        <v>679.59999999999991</v>
      </c>
      <c r="O1208" s="70">
        <v>84.710000000000008</v>
      </c>
      <c r="P1208" s="70">
        <f>SUM(N1208:O1208)</f>
        <v>764.31</v>
      </c>
      <c r="Q1208" s="64"/>
      <c r="R1208" s="70">
        <f t="shared" si="695"/>
        <v>679.6</v>
      </c>
      <c r="S1208" s="70">
        <f t="shared" si="695"/>
        <v>84.71</v>
      </c>
      <c r="T1208" s="70">
        <f>R1208+S1208</f>
        <v>764.31000000000006</v>
      </c>
      <c r="U1208" s="70">
        <f>ROUND(Z1208*$H$2,2)/100</f>
        <v>0</v>
      </c>
      <c r="V1208" s="78">
        <f>SUM(T1208:U1208)</f>
        <v>764.31000000000006</v>
      </c>
      <c r="X1208" s="70">
        <v>679.6</v>
      </c>
      <c r="Y1208" s="70">
        <v>84.71</v>
      </c>
      <c r="Z1208" s="70">
        <v>764.31</v>
      </c>
      <c r="AA1208" s="79"/>
      <c r="AB1208" s="80">
        <f t="shared" si="662"/>
        <v>0</v>
      </c>
    </row>
    <row r="1209" spans="1:28" x14ac:dyDescent="0.25">
      <c r="A1209" s="72" t="s">
        <v>16911</v>
      </c>
      <c r="B1209" s="73" t="s">
        <v>22308</v>
      </c>
      <c r="C1209" s="74" t="s">
        <v>15692</v>
      </c>
      <c r="D1209" s="75">
        <v>0</v>
      </c>
      <c r="E1209" s="70">
        <v>1408.04</v>
      </c>
      <c r="F1209" s="76">
        <f>ROUND(D1209*E1209,2)</f>
        <v>0</v>
      </c>
      <c r="G1209" s="77"/>
      <c r="H1209" s="70">
        <f t="shared" si="694"/>
        <v>1302.1400000000001</v>
      </c>
      <c r="I1209" s="70">
        <f t="shared" si="694"/>
        <v>105.9</v>
      </c>
      <c r="J1209" s="70">
        <f>H1209+I1209</f>
        <v>1408.0400000000002</v>
      </c>
      <c r="K1209" s="70">
        <v>0</v>
      </c>
      <c r="L1209" s="76">
        <f>SUM(J1209:K1209)</f>
        <v>1408.0400000000002</v>
      </c>
      <c r="N1209" s="70">
        <v>1302.1399999999999</v>
      </c>
      <c r="O1209" s="70">
        <v>105.9</v>
      </c>
      <c r="P1209" s="70">
        <f>SUM(N1209:O1209)</f>
        <v>1408.04</v>
      </c>
      <c r="Q1209" s="64"/>
      <c r="R1209" s="70">
        <f t="shared" si="695"/>
        <v>1302.1400000000001</v>
      </c>
      <c r="S1209" s="70">
        <f t="shared" si="695"/>
        <v>105.89</v>
      </c>
      <c r="T1209" s="70">
        <f>R1209+S1209</f>
        <v>1408.0300000000002</v>
      </c>
      <c r="U1209" s="70">
        <f>ROUND(Z1209*$H$2,2)/100</f>
        <v>0</v>
      </c>
      <c r="V1209" s="78">
        <f>SUM(T1209:U1209)</f>
        <v>1408.0300000000002</v>
      </c>
      <c r="X1209" s="70">
        <v>1302.1400000000001</v>
      </c>
      <c r="Y1209" s="70">
        <v>105.89</v>
      </c>
      <c r="Z1209" s="70">
        <v>1408.03</v>
      </c>
      <c r="AA1209" s="79"/>
      <c r="AB1209" s="80">
        <f t="shared" si="662"/>
        <v>9.9999999999909051E-3</v>
      </c>
    </row>
    <row r="1210" spans="1:28" ht="22.5" x14ac:dyDescent="0.25">
      <c r="A1210" s="66" t="s">
        <v>16912</v>
      </c>
      <c r="B1210" s="67" t="s">
        <v>22309</v>
      </c>
      <c r="C1210" s="68"/>
      <c r="D1210" s="69"/>
      <c r="E1210" s="70"/>
      <c r="F1210" s="71"/>
      <c r="H1210" s="70"/>
      <c r="I1210" s="70"/>
      <c r="J1210" s="70"/>
      <c r="K1210" s="70"/>
      <c r="L1210" s="76"/>
      <c r="N1210" s="70"/>
      <c r="O1210" s="70"/>
      <c r="P1210" s="70"/>
      <c r="Q1210" s="64"/>
      <c r="R1210" s="70"/>
      <c r="S1210" s="70"/>
      <c r="T1210" s="70"/>
      <c r="U1210" s="70"/>
      <c r="V1210" s="78"/>
      <c r="X1210" s="70"/>
      <c r="Y1210" s="70"/>
      <c r="Z1210" s="70"/>
      <c r="AA1210" s="79"/>
      <c r="AB1210" s="80">
        <f t="shared" si="662"/>
        <v>0</v>
      </c>
    </row>
    <row r="1211" spans="1:28" ht="22.5" x14ac:dyDescent="0.25">
      <c r="A1211" s="72" t="s">
        <v>16913</v>
      </c>
      <c r="B1211" s="73" t="s">
        <v>22310</v>
      </c>
      <c r="C1211" s="74" t="s">
        <v>15692</v>
      </c>
      <c r="D1211" s="75">
        <v>0</v>
      </c>
      <c r="E1211" s="70">
        <v>842.65000000000009</v>
      </c>
      <c r="F1211" s="76">
        <f t="shared" ref="F1211:F1224" si="696">ROUND(D1211*E1211,2)</f>
        <v>0</v>
      </c>
      <c r="G1211" s="29"/>
      <c r="H1211" s="70">
        <f t="shared" ref="H1211:I1224" si="697">ROUND(N1211+(N1211*$H$2/100),2)</f>
        <v>800.3</v>
      </c>
      <c r="I1211" s="70">
        <f t="shared" si="697"/>
        <v>42.35</v>
      </c>
      <c r="J1211" s="70">
        <f t="shared" ref="J1211:J1224" si="698">H1211+I1211</f>
        <v>842.65</v>
      </c>
      <c r="K1211" s="70">
        <v>0</v>
      </c>
      <c r="L1211" s="76">
        <f t="shared" ref="L1211:L1224" si="699">SUM(J1211:K1211)</f>
        <v>842.65</v>
      </c>
      <c r="N1211" s="70">
        <v>800.3</v>
      </c>
      <c r="O1211" s="70">
        <v>42.35</v>
      </c>
      <c r="P1211" s="70">
        <f t="shared" ref="P1211:P1224" si="700">SUM(N1211:O1211)</f>
        <v>842.65</v>
      </c>
      <c r="Q1211" s="64"/>
      <c r="R1211" s="70">
        <f t="shared" ref="R1211:S1224" si="701">X1211</f>
        <v>800.3</v>
      </c>
      <c r="S1211" s="70">
        <f t="shared" si="701"/>
        <v>42.35</v>
      </c>
      <c r="T1211" s="70">
        <f t="shared" ref="T1211:T1224" si="702">R1211+S1211</f>
        <v>842.65</v>
      </c>
      <c r="U1211" s="70">
        <f t="shared" ref="U1211:U1224" si="703">ROUND(Z1211*$H$2,2)/100</f>
        <v>0</v>
      </c>
      <c r="V1211" s="78">
        <f t="shared" ref="V1211:V1224" si="704">SUM(T1211:U1211)</f>
        <v>842.65</v>
      </c>
      <c r="X1211" s="70">
        <v>800.3</v>
      </c>
      <c r="Y1211" s="70">
        <v>42.35</v>
      </c>
      <c r="Z1211" s="70">
        <v>842.65</v>
      </c>
      <c r="AA1211" s="79"/>
      <c r="AB1211" s="80">
        <f t="shared" si="662"/>
        <v>0</v>
      </c>
    </row>
    <row r="1212" spans="1:28" ht="22.5" x14ac:dyDescent="0.25">
      <c r="A1212" s="72" t="s">
        <v>16914</v>
      </c>
      <c r="B1212" s="73" t="s">
        <v>22311</v>
      </c>
      <c r="C1212" s="74" t="s">
        <v>15692</v>
      </c>
      <c r="D1212" s="75">
        <v>0</v>
      </c>
      <c r="E1212" s="70">
        <v>865.85</v>
      </c>
      <c r="F1212" s="76">
        <f t="shared" si="696"/>
        <v>0</v>
      </c>
      <c r="G1212" s="77"/>
      <c r="H1212" s="70">
        <f t="shared" si="697"/>
        <v>823.5</v>
      </c>
      <c r="I1212" s="70">
        <f t="shared" si="697"/>
        <v>42.35</v>
      </c>
      <c r="J1212" s="70">
        <f t="shared" si="698"/>
        <v>865.85</v>
      </c>
      <c r="K1212" s="70">
        <v>0</v>
      </c>
      <c r="L1212" s="76">
        <f t="shared" si="699"/>
        <v>865.85</v>
      </c>
      <c r="N1212" s="70">
        <v>823.5</v>
      </c>
      <c r="O1212" s="70">
        <v>42.35</v>
      </c>
      <c r="P1212" s="70">
        <f t="shared" si="700"/>
        <v>865.85</v>
      </c>
      <c r="Q1212" s="64"/>
      <c r="R1212" s="70">
        <f t="shared" si="701"/>
        <v>823.5</v>
      </c>
      <c r="S1212" s="70">
        <f t="shared" si="701"/>
        <v>42.35</v>
      </c>
      <c r="T1212" s="70">
        <f t="shared" si="702"/>
        <v>865.85</v>
      </c>
      <c r="U1212" s="70">
        <f t="shared" si="703"/>
        <v>0</v>
      </c>
      <c r="V1212" s="78">
        <f t="shared" si="704"/>
        <v>865.85</v>
      </c>
      <c r="X1212" s="70">
        <v>823.5</v>
      </c>
      <c r="Y1212" s="70">
        <v>42.35</v>
      </c>
      <c r="Z1212" s="70">
        <v>865.85</v>
      </c>
      <c r="AA1212" s="79"/>
      <c r="AB1212" s="80">
        <f t="shared" si="662"/>
        <v>0</v>
      </c>
    </row>
    <row r="1213" spans="1:28" ht="22.5" x14ac:dyDescent="0.25">
      <c r="A1213" s="72" t="s">
        <v>16915</v>
      </c>
      <c r="B1213" s="73" t="s">
        <v>22312</v>
      </c>
      <c r="C1213" s="74" t="s">
        <v>15692</v>
      </c>
      <c r="D1213" s="75">
        <v>0</v>
      </c>
      <c r="E1213" s="70">
        <v>1007.4399999999999</v>
      </c>
      <c r="F1213" s="76">
        <f t="shared" si="696"/>
        <v>0</v>
      </c>
      <c r="G1213" s="77"/>
      <c r="H1213" s="70">
        <f t="shared" si="697"/>
        <v>922.73</v>
      </c>
      <c r="I1213" s="70">
        <f t="shared" si="697"/>
        <v>84.71</v>
      </c>
      <c r="J1213" s="70">
        <f t="shared" si="698"/>
        <v>1007.44</v>
      </c>
      <c r="K1213" s="70">
        <v>0</v>
      </c>
      <c r="L1213" s="76">
        <f t="shared" si="699"/>
        <v>1007.44</v>
      </c>
      <c r="N1213" s="70">
        <v>922.73</v>
      </c>
      <c r="O1213" s="70">
        <v>84.710000000000008</v>
      </c>
      <c r="P1213" s="70">
        <f t="shared" si="700"/>
        <v>1007.44</v>
      </c>
      <c r="Q1213" s="64"/>
      <c r="R1213" s="70">
        <f t="shared" si="701"/>
        <v>922.73</v>
      </c>
      <c r="S1213" s="70">
        <f t="shared" si="701"/>
        <v>84.71</v>
      </c>
      <c r="T1213" s="70">
        <f t="shared" si="702"/>
        <v>1007.44</v>
      </c>
      <c r="U1213" s="70">
        <f t="shared" si="703"/>
        <v>0</v>
      </c>
      <c r="V1213" s="78">
        <f t="shared" si="704"/>
        <v>1007.44</v>
      </c>
      <c r="X1213" s="70">
        <v>922.73</v>
      </c>
      <c r="Y1213" s="70">
        <v>84.71</v>
      </c>
      <c r="Z1213" s="70">
        <v>1007.44</v>
      </c>
      <c r="AA1213" s="79"/>
      <c r="AB1213" s="80">
        <f t="shared" si="662"/>
        <v>0</v>
      </c>
    </row>
    <row r="1214" spans="1:28" ht="22.5" x14ac:dyDescent="0.25">
      <c r="A1214" s="72" t="s">
        <v>16916</v>
      </c>
      <c r="B1214" s="73" t="s">
        <v>22313</v>
      </c>
      <c r="C1214" s="74" t="s">
        <v>15692</v>
      </c>
      <c r="D1214" s="75">
        <v>0</v>
      </c>
      <c r="E1214" s="70">
        <v>929.12</v>
      </c>
      <c r="F1214" s="76">
        <f t="shared" si="696"/>
        <v>0</v>
      </c>
      <c r="G1214" s="77"/>
      <c r="H1214" s="70">
        <f t="shared" si="697"/>
        <v>844.41</v>
      </c>
      <c r="I1214" s="70">
        <f t="shared" si="697"/>
        <v>84.71</v>
      </c>
      <c r="J1214" s="70">
        <f t="shared" si="698"/>
        <v>929.12</v>
      </c>
      <c r="K1214" s="70">
        <v>0</v>
      </c>
      <c r="L1214" s="76">
        <f t="shared" si="699"/>
        <v>929.12</v>
      </c>
      <c r="N1214" s="70">
        <v>844.41000000000008</v>
      </c>
      <c r="O1214" s="70">
        <v>84.710000000000008</v>
      </c>
      <c r="P1214" s="70">
        <f t="shared" si="700"/>
        <v>929.12000000000012</v>
      </c>
      <c r="Q1214" s="64"/>
      <c r="R1214" s="70">
        <f t="shared" si="701"/>
        <v>844.41</v>
      </c>
      <c r="S1214" s="70">
        <f t="shared" si="701"/>
        <v>84.71</v>
      </c>
      <c r="T1214" s="70">
        <f t="shared" si="702"/>
        <v>929.12</v>
      </c>
      <c r="U1214" s="70">
        <f t="shared" si="703"/>
        <v>0</v>
      </c>
      <c r="V1214" s="78">
        <f t="shared" si="704"/>
        <v>929.12</v>
      </c>
      <c r="X1214" s="70">
        <v>844.41</v>
      </c>
      <c r="Y1214" s="70">
        <v>84.71</v>
      </c>
      <c r="Z1214" s="70">
        <v>929.12</v>
      </c>
      <c r="AA1214" s="79"/>
      <c r="AB1214" s="80">
        <f t="shared" si="662"/>
        <v>0</v>
      </c>
    </row>
    <row r="1215" spans="1:28" ht="22.5" x14ac:dyDescent="0.25">
      <c r="A1215" s="72" t="s">
        <v>16917</v>
      </c>
      <c r="B1215" s="73" t="s">
        <v>22314</v>
      </c>
      <c r="C1215" s="74" t="s">
        <v>15692</v>
      </c>
      <c r="D1215" s="75">
        <v>0</v>
      </c>
      <c r="E1215" s="70">
        <v>940.37</v>
      </c>
      <c r="F1215" s="76">
        <f t="shared" si="696"/>
        <v>0</v>
      </c>
      <c r="G1215" s="77"/>
      <c r="H1215" s="70">
        <f t="shared" si="697"/>
        <v>855.66</v>
      </c>
      <c r="I1215" s="70">
        <f t="shared" si="697"/>
        <v>84.71</v>
      </c>
      <c r="J1215" s="70">
        <f t="shared" si="698"/>
        <v>940.37</v>
      </c>
      <c r="K1215" s="70">
        <v>0</v>
      </c>
      <c r="L1215" s="76">
        <f t="shared" si="699"/>
        <v>940.37</v>
      </c>
      <c r="N1215" s="70">
        <v>855.66000000000008</v>
      </c>
      <c r="O1215" s="70">
        <v>84.710000000000008</v>
      </c>
      <c r="P1215" s="70">
        <f t="shared" si="700"/>
        <v>940.37000000000012</v>
      </c>
      <c r="Q1215" s="64"/>
      <c r="R1215" s="70">
        <f t="shared" si="701"/>
        <v>855.66</v>
      </c>
      <c r="S1215" s="70">
        <f t="shared" si="701"/>
        <v>84.71</v>
      </c>
      <c r="T1215" s="70">
        <f t="shared" si="702"/>
        <v>940.37</v>
      </c>
      <c r="U1215" s="70">
        <f t="shared" si="703"/>
        <v>0</v>
      </c>
      <c r="V1215" s="78">
        <f t="shared" si="704"/>
        <v>940.37</v>
      </c>
      <c r="X1215" s="70">
        <v>855.66</v>
      </c>
      <c r="Y1215" s="70">
        <v>84.71</v>
      </c>
      <c r="Z1215" s="70">
        <v>940.37</v>
      </c>
      <c r="AA1215" s="79"/>
      <c r="AB1215" s="80">
        <f t="shared" si="662"/>
        <v>0</v>
      </c>
    </row>
    <row r="1216" spans="1:28" ht="22.5" x14ac:dyDescent="0.25">
      <c r="A1216" s="72" t="s">
        <v>16918</v>
      </c>
      <c r="B1216" s="73" t="s">
        <v>22315</v>
      </c>
      <c r="C1216" s="74" t="s">
        <v>15692</v>
      </c>
      <c r="D1216" s="75">
        <v>0</v>
      </c>
      <c r="E1216" s="70">
        <v>1788.96</v>
      </c>
      <c r="F1216" s="76">
        <f t="shared" si="696"/>
        <v>0</v>
      </c>
      <c r="G1216" s="77"/>
      <c r="H1216" s="70">
        <f t="shared" si="697"/>
        <v>1683.06</v>
      </c>
      <c r="I1216" s="70">
        <f t="shared" si="697"/>
        <v>105.9</v>
      </c>
      <c r="J1216" s="70">
        <f t="shared" si="698"/>
        <v>1788.96</v>
      </c>
      <c r="K1216" s="70">
        <v>0</v>
      </c>
      <c r="L1216" s="76">
        <f t="shared" si="699"/>
        <v>1788.96</v>
      </c>
      <c r="N1216" s="70">
        <v>1683.06</v>
      </c>
      <c r="O1216" s="70">
        <v>105.9</v>
      </c>
      <c r="P1216" s="70">
        <f t="shared" si="700"/>
        <v>1788.96</v>
      </c>
      <c r="Q1216" s="64"/>
      <c r="R1216" s="70">
        <f t="shared" si="701"/>
        <v>1683.06</v>
      </c>
      <c r="S1216" s="70">
        <f t="shared" si="701"/>
        <v>105.89</v>
      </c>
      <c r="T1216" s="70">
        <f t="shared" si="702"/>
        <v>1788.95</v>
      </c>
      <c r="U1216" s="70">
        <f t="shared" si="703"/>
        <v>0</v>
      </c>
      <c r="V1216" s="78">
        <f t="shared" si="704"/>
        <v>1788.95</v>
      </c>
      <c r="X1216" s="70">
        <v>1683.06</v>
      </c>
      <c r="Y1216" s="70">
        <v>105.89</v>
      </c>
      <c r="Z1216" s="70">
        <v>1788.95</v>
      </c>
      <c r="AA1216" s="79"/>
      <c r="AB1216" s="80">
        <f t="shared" si="662"/>
        <v>9.9999999999909051E-3</v>
      </c>
    </row>
    <row r="1217" spans="1:28" ht="22.5" x14ac:dyDescent="0.25">
      <c r="A1217" s="72" t="s">
        <v>16919</v>
      </c>
      <c r="B1217" s="73" t="s">
        <v>22316</v>
      </c>
      <c r="C1217" s="74" t="s">
        <v>15692</v>
      </c>
      <c r="D1217" s="75">
        <v>0</v>
      </c>
      <c r="E1217" s="70">
        <v>1872.08</v>
      </c>
      <c r="F1217" s="76">
        <f t="shared" si="696"/>
        <v>0</v>
      </c>
      <c r="G1217" s="77"/>
      <c r="H1217" s="70">
        <f t="shared" si="697"/>
        <v>1766.18</v>
      </c>
      <c r="I1217" s="70">
        <f t="shared" si="697"/>
        <v>105.9</v>
      </c>
      <c r="J1217" s="70">
        <f t="shared" si="698"/>
        <v>1872.0800000000002</v>
      </c>
      <c r="K1217" s="70">
        <v>0</v>
      </c>
      <c r="L1217" s="76">
        <f t="shared" si="699"/>
        <v>1872.0800000000002</v>
      </c>
      <c r="N1217" s="70">
        <v>1766.1799999999998</v>
      </c>
      <c r="O1217" s="70">
        <v>105.9</v>
      </c>
      <c r="P1217" s="70">
        <f t="shared" si="700"/>
        <v>1872.08</v>
      </c>
      <c r="Q1217" s="64"/>
      <c r="R1217" s="70">
        <f t="shared" si="701"/>
        <v>1766.18</v>
      </c>
      <c r="S1217" s="70">
        <f t="shared" si="701"/>
        <v>105.89</v>
      </c>
      <c r="T1217" s="70">
        <f t="shared" si="702"/>
        <v>1872.0700000000002</v>
      </c>
      <c r="U1217" s="70">
        <f t="shared" si="703"/>
        <v>0</v>
      </c>
      <c r="V1217" s="78">
        <f t="shared" si="704"/>
        <v>1872.0700000000002</v>
      </c>
      <c r="X1217" s="70">
        <v>1766.18</v>
      </c>
      <c r="Y1217" s="70">
        <v>105.89</v>
      </c>
      <c r="Z1217" s="70">
        <v>1872.07</v>
      </c>
      <c r="AA1217" s="79"/>
      <c r="AB1217" s="80">
        <f t="shared" si="662"/>
        <v>9.9999999999909051E-3</v>
      </c>
    </row>
    <row r="1218" spans="1:28" ht="22.5" x14ac:dyDescent="0.25">
      <c r="A1218" s="72" t="s">
        <v>16920</v>
      </c>
      <c r="B1218" s="73" t="s">
        <v>22317</v>
      </c>
      <c r="C1218" s="74" t="s">
        <v>15692</v>
      </c>
      <c r="D1218" s="75">
        <v>0</v>
      </c>
      <c r="E1218" s="70">
        <v>3311.7200000000003</v>
      </c>
      <c r="F1218" s="76">
        <f t="shared" si="696"/>
        <v>0</v>
      </c>
      <c r="G1218" s="77"/>
      <c r="H1218" s="70">
        <f t="shared" si="697"/>
        <v>3190.69</v>
      </c>
      <c r="I1218" s="70">
        <f t="shared" si="697"/>
        <v>121.03</v>
      </c>
      <c r="J1218" s="70">
        <f t="shared" si="698"/>
        <v>3311.7200000000003</v>
      </c>
      <c r="K1218" s="70">
        <v>0</v>
      </c>
      <c r="L1218" s="76">
        <f t="shared" si="699"/>
        <v>3311.7200000000003</v>
      </c>
      <c r="N1218" s="70">
        <v>3190.69</v>
      </c>
      <c r="O1218" s="70">
        <v>121.03</v>
      </c>
      <c r="P1218" s="70">
        <f t="shared" si="700"/>
        <v>3311.7200000000003</v>
      </c>
      <c r="Q1218" s="64"/>
      <c r="R1218" s="70">
        <f t="shared" si="701"/>
        <v>3190.69</v>
      </c>
      <c r="S1218" s="70">
        <f t="shared" si="701"/>
        <v>121.03</v>
      </c>
      <c r="T1218" s="70">
        <f t="shared" si="702"/>
        <v>3311.7200000000003</v>
      </c>
      <c r="U1218" s="70">
        <f t="shared" si="703"/>
        <v>0</v>
      </c>
      <c r="V1218" s="78">
        <f t="shared" si="704"/>
        <v>3311.7200000000003</v>
      </c>
      <c r="X1218" s="70">
        <v>3190.69</v>
      </c>
      <c r="Y1218" s="70">
        <v>121.03</v>
      </c>
      <c r="Z1218" s="70">
        <v>3311.72</v>
      </c>
      <c r="AA1218" s="79"/>
      <c r="AB1218" s="80">
        <f t="shared" si="662"/>
        <v>0</v>
      </c>
    </row>
    <row r="1219" spans="1:28" ht="22.5" x14ac:dyDescent="0.25">
      <c r="A1219" s="72" t="s">
        <v>16921</v>
      </c>
      <c r="B1219" s="73" t="s">
        <v>22318</v>
      </c>
      <c r="C1219" s="74" t="s">
        <v>15692</v>
      </c>
      <c r="D1219" s="75">
        <v>0</v>
      </c>
      <c r="E1219" s="70">
        <v>667.06000000000006</v>
      </c>
      <c r="F1219" s="76">
        <f t="shared" si="696"/>
        <v>0</v>
      </c>
      <c r="G1219" s="77"/>
      <c r="H1219" s="70">
        <f t="shared" si="697"/>
        <v>656.47</v>
      </c>
      <c r="I1219" s="70">
        <f t="shared" si="697"/>
        <v>10.59</v>
      </c>
      <c r="J1219" s="70">
        <f t="shared" si="698"/>
        <v>667.06000000000006</v>
      </c>
      <c r="K1219" s="70">
        <v>0</v>
      </c>
      <c r="L1219" s="76">
        <f t="shared" si="699"/>
        <v>667.06000000000006</v>
      </c>
      <c r="N1219" s="70">
        <v>656.47</v>
      </c>
      <c r="O1219" s="70">
        <v>10.59</v>
      </c>
      <c r="P1219" s="70">
        <f t="shared" si="700"/>
        <v>667.06000000000006</v>
      </c>
      <c r="Q1219" s="64"/>
      <c r="R1219" s="70">
        <f t="shared" si="701"/>
        <v>656.47</v>
      </c>
      <c r="S1219" s="70">
        <f t="shared" si="701"/>
        <v>10.59</v>
      </c>
      <c r="T1219" s="70">
        <f t="shared" si="702"/>
        <v>667.06000000000006</v>
      </c>
      <c r="U1219" s="70">
        <f t="shared" si="703"/>
        <v>0</v>
      </c>
      <c r="V1219" s="78">
        <f t="shared" si="704"/>
        <v>667.06000000000006</v>
      </c>
      <c r="X1219" s="70">
        <v>656.47</v>
      </c>
      <c r="Y1219" s="70">
        <v>10.59</v>
      </c>
      <c r="Z1219" s="70">
        <v>667.06</v>
      </c>
      <c r="AA1219" s="79"/>
      <c r="AB1219" s="80">
        <f t="shared" si="662"/>
        <v>0</v>
      </c>
    </row>
    <row r="1220" spans="1:28" ht="22.5" x14ac:dyDescent="0.25">
      <c r="A1220" s="72" t="s">
        <v>16922</v>
      </c>
      <c r="B1220" s="73" t="s">
        <v>22319</v>
      </c>
      <c r="C1220" s="74" t="s">
        <v>15692</v>
      </c>
      <c r="D1220" s="75">
        <v>0</v>
      </c>
      <c r="E1220" s="70">
        <v>1012.92</v>
      </c>
      <c r="F1220" s="76">
        <f t="shared" si="696"/>
        <v>0</v>
      </c>
      <c r="G1220" s="77"/>
      <c r="H1220" s="70">
        <f t="shared" si="697"/>
        <v>931.25</v>
      </c>
      <c r="I1220" s="70">
        <f t="shared" si="697"/>
        <v>81.67</v>
      </c>
      <c r="J1220" s="70">
        <f t="shared" si="698"/>
        <v>1012.92</v>
      </c>
      <c r="K1220" s="70">
        <v>0</v>
      </c>
      <c r="L1220" s="76">
        <f t="shared" si="699"/>
        <v>1012.92</v>
      </c>
      <c r="N1220" s="70">
        <v>931.25</v>
      </c>
      <c r="O1220" s="70">
        <v>81.67</v>
      </c>
      <c r="P1220" s="70">
        <f t="shared" si="700"/>
        <v>1012.92</v>
      </c>
      <c r="Q1220" s="64"/>
      <c r="R1220" s="70">
        <f t="shared" si="701"/>
        <v>931.25</v>
      </c>
      <c r="S1220" s="70">
        <f t="shared" si="701"/>
        <v>81.67</v>
      </c>
      <c r="T1220" s="70">
        <f t="shared" si="702"/>
        <v>1012.92</v>
      </c>
      <c r="U1220" s="70">
        <f t="shared" si="703"/>
        <v>0</v>
      </c>
      <c r="V1220" s="78">
        <f t="shared" si="704"/>
        <v>1012.92</v>
      </c>
      <c r="X1220" s="70">
        <v>931.25</v>
      </c>
      <c r="Y1220" s="70">
        <v>81.67</v>
      </c>
      <c r="Z1220" s="70">
        <v>1012.92</v>
      </c>
      <c r="AA1220" s="79"/>
      <c r="AB1220" s="80">
        <f t="shared" si="662"/>
        <v>0</v>
      </c>
    </row>
    <row r="1221" spans="1:28" ht="22.5" x14ac:dyDescent="0.25">
      <c r="A1221" s="72" t="s">
        <v>16923</v>
      </c>
      <c r="B1221" s="73" t="s">
        <v>22320</v>
      </c>
      <c r="C1221" s="74" t="s">
        <v>15692</v>
      </c>
      <c r="D1221" s="75">
        <v>0</v>
      </c>
      <c r="E1221" s="70">
        <v>1073.29</v>
      </c>
      <c r="F1221" s="76">
        <f t="shared" si="696"/>
        <v>0</v>
      </c>
      <c r="G1221" s="77"/>
      <c r="H1221" s="70">
        <f t="shared" si="697"/>
        <v>994.65</v>
      </c>
      <c r="I1221" s="70">
        <f t="shared" si="697"/>
        <v>78.64</v>
      </c>
      <c r="J1221" s="70">
        <f t="shared" si="698"/>
        <v>1073.29</v>
      </c>
      <c r="K1221" s="70">
        <v>0</v>
      </c>
      <c r="L1221" s="76">
        <f t="shared" si="699"/>
        <v>1073.29</v>
      </c>
      <c r="N1221" s="70">
        <v>994.64999999999986</v>
      </c>
      <c r="O1221" s="70">
        <v>78.64</v>
      </c>
      <c r="P1221" s="70">
        <f t="shared" si="700"/>
        <v>1073.29</v>
      </c>
      <c r="Q1221" s="64"/>
      <c r="R1221" s="70">
        <f t="shared" si="701"/>
        <v>994.65</v>
      </c>
      <c r="S1221" s="70">
        <f t="shared" si="701"/>
        <v>78.64</v>
      </c>
      <c r="T1221" s="70">
        <f t="shared" si="702"/>
        <v>1073.29</v>
      </c>
      <c r="U1221" s="70">
        <f t="shared" si="703"/>
        <v>0</v>
      </c>
      <c r="V1221" s="78">
        <f t="shared" si="704"/>
        <v>1073.29</v>
      </c>
      <c r="X1221" s="70">
        <v>994.65</v>
      </c>
      <c r="Y1221" s="70">
        <v>78.64</v>
      </c>
      <c r="Z1221" s="70">
        <v>1073.29</v>
      </c>
      <c r="AA1221" s="79"/>
      <c r="AB1221" s="80">
        <f t="shared" si="662"/>
        <v>0</v>
      </c>
    </row>
    <row r="1222" spans="1:28" ht="22.5" x14ac:dyDescent="0.25">
      <c r="A1222" s="72" t="s">
        <v>16924</v>
      </c>
      <c r="B1222" s="73" t="s">
        <v>22321</v>
      </c>
      <c r="C1222" s="74" t="s">
        <v>15692</v>
      </c>
      <c r="D1222" s="75">
        <v>0</v>
      </c>
      <c r="E1222" s="70">
        <v>1004.0400000000001</v>
      </c>
      <c r="F1222" s="76">
        <f t="shared" si="696"/>
        <v>0</v>
      </c>
      <c r="G1222" s="77"/>
      <c r="H1222" s="70">
        <f t="shared" si="697"/>
        <v>925.4</v>
      </c>
      <c r="I1222" s="70">
        <f t="shared" si="697"/>
        <v>78.64</v>
      </c>
      <c r="J1222" s="70">
        <f t="shared" si="698"/>
        <v>1004.04</v>
      </c>
      <c r="K1222" s="70">
        <v>0</v>
      </c>
      <c r="L1222" s="76">
        <f t="shared" si="699"/>
        <v>1004.04</v>
      </c>
      <c r="N1222" s="70">
        <v>925.4</v>
      </c>
      <c r="O1222" s="70">
        <v>78.64</v>
      </c>
      <c r="P1222" s="70">
        <f t="shared" si="700"/>
        <v>1004.04</v>
      </c>
      <c r="Q1222" s="64"/>
      <c r="R1222" s="70">
        <f t="shared" si="701"/>
        <v>925.4</v>
      </c>
      <c r="S1222" s="70">
        <f t="shared" si="701"/>
        <v>78.64</v>
      </c>
      <c r="T1222" s="70">
        <f t="shared" si="702"/>
        <v>1004.04</v>
      </c>
      <c r="U1222" s="70">
        <f t="shared" si="703"/>
        <v>0</v>
      </c>
      <c r="V1222" s="78">
        <f t="shared" si="704"/>
        <v>1004.04</v>
      </c>
      <c r="X1222" s="70">
        <v>925.4</v>
      </c>
      <c r="Y1222" s="70">
        <v>78.64</v>
      </c>
      <c r="Z1222" s="70">
        <v>1004.04</v>
      </c>
      <c r="AA1222" s="79"/>
      <c r="AB1222" s="80">
        <f t="shared" si="662"/>
        <v>0</v>
      </c>
    </row>
    <row r="1223" spans="1:28" ht="22.5" x14ac:dyDescent="0.25">
      <c r="A1223" s="72" t="s">
        <v>16925</v>
      </c>
      <c r="B1223" s="73" t="s">
        <v>22322</v>
      </c>
      <c r="C1223" s="74" t="s">
        <v>15692</v>
      </c>
      <c r="D1223" s="75">
        <v>0</v>
      </c>
      <c r="E1223" s="70">
        <v>1015.2900000000001</v>
      </c>
      <c r="F1223" s="76">
        <f t="shared" si="696"/>
        <v>0</v>
      </c>
      <c r="G1223" s="77"/>
      <c r="H1223" s="70">
        <f t="shared" si="697"/>
        <v>936.65</v>
      </c>
      <c r="I1223" s="70">
        <f t="shared" si="697"/>
        <v>78.64</v>
      </c>
      <c r="J1223" s="70">
        <f t="shared" si="698"/>
        <v>1015.29</v>
      </c>
      <c r="K1223" s="70">
        <v>0</v>
      </c>
      <c r="L1223" s="76">
        <f t="shared" si="699"/>
        <v>1015.29</v>
      </c>
      <c r="N1223" s="70">
        <v>936.65</v>
      </c>
      <c r="O1223" s="70">
        <v>78.64</v>
      </c>
      <c r="P1223" s="70">
        <f t="shared" si="700"/>
        <v>1015.29</v>
      </c>
      <c r="Q1223" s="64"/>
      <c r="R1223" s="70">
        <f t="shared" si="701"/>
        <v>936.65</v>
      </c>
      <c r="S1223" s="70">
        <f t="shared" si="701"/>
        <v>78.64</v>
      </c>
      <c r="T1223" s="70">
        <f t="shared" si="702"/>
        <v>1015.29</v>
      </c>
      <c r="U1223" s="70">
        <f t="shared" si="703"/>
        <v>0</v>
      </c>
      <c r="V1223" s="78">
        <f t="shared" si="704"/>
        <v>1015.29</v>
      </c>
      <c r="X1223" s="70">
        <v>936.65</v>
      </c>
      <c r="Y1223" s="70">
        <v>78.64</v>
      </c>
      <c r="Z1223" s="70">
        <v>1015.29</v>
      </c>
      <c r="AA1223" s="79"/>
      <c r="AB1223" s="80">
        <f t="shared" si="662"/>
        <v>0</v>
      </c>
    </row>
    <row r="1224" spans="1:28" x14ac:dyDescent="0.25">
      <c r="A1224" s="72" t="s">
        <v>16926</v>
      </c>
      <c r="B1224" s="73" t="s">
        <v>22323</v>
      </c>
      <c r="C1224" s="74" t="s">
        <v>15692</v>
      </c>
      <c r="D1224" s="75">
        <v>0</v>
      </c>
      <c r="E1224" s="70">
        <v>1769.29</v>
      </c>
      <c r="F1224" s="76">
        <f t="shared" si="696"/>
        <v>0</v>
      </c>
      <c r="G1224" s="77"/>
      <c r="H1224" s="70">
        <f t="shared" si="697"/>
        <v>1666.41</v>
      </c>
      <c r="I1224" s="70">
        <f t="shared" si="697"/>
        <v>102.88</v>
      </c>
      <c r="J1224" s="70">
        <f t="shared" si="698"/>
        <v>1769.29</v>
      </c>
      <c r="K1224" s="70">
        <v>0</v>
      </c>
      <c r="L1224" s="76">
        <f t="shared" si="699"/>
        <v>1769.29</v>
      </c>
      <c r="N1224" s="70">
        <v>1666.41</v>
      </c>
      <c r="O1224" s="70">
        <v>102.88</v>
      </c>
      <c r="P1224" s="70">
        <f t="shared" si="700"/>
        <v>1769.29</v>
      </c>
      <c r="Q1224" s="64"/>
      <c r="R1224" s="70">
        <f t="shared" si="701"/>
        <v>1666.41</v>
      </c>
      <c r="S1224" s="70">
        <f t="shared" si="701"/>
        <v>102.86</v>
      </c>
      <c r="T1224" s="70">
        <f t="shared" si="702"/>
        <v>1769.27</v>
      </c>
      <c r="U1224" s="70">
        <f t="shared" si="703"/>
        <v>0</v>
      </c>
      <c r="V1224" s="78">
        <f t="shared" si="704"/>
        <v>1769.27</v>
      </c>
      <c r="X1224" s="70">
        <v>1666.41</v>
      </c>
      <c r="Y1224" s="70">
        <v>102.86</v>
      </c>
      <c r="Z1224" s="70">
        <v>1769.27</v>
      </c>
      <c r="AA1224" s="79"/>
      <c r="AB1224" s="80">
        <f t="shared" si="662"/>
        <v>1.999999999998181E-2</v>
      </c>
    </row>
    <row r="1225" spans="1:28" x14ac:dyDescent="0.25">
      <c r="A1225" s="66" t="s">
        <v>16927</v>
      </c>
      <c r="B1225" s="67" t="s">
        <v>22324</v>
      </c>
      <c r="C1225" s="68"/>
      <c r="D1225" s="69"/>
      <c r="E1225" s="70"/>
      <c r="F1225" s="71"/>
      <c r="H1225" s="70"/>
      <c r="I1225" s="70"/>
      <c r="J1225" s="70"/>
      <c r="K1225" s="70"/>
      <c r="L1225" s="76"/>
      <c r="N1225" s="70"/>
      <c r="O1225" s="70"/>
      <c r="P1225" s="70"/>
      <c r="Q1225" s="64"/>
      <c r="R1225" s="70"/>
      <c r="S1225" s="70"/>
      <c r="T1225" s="70"/>
      <c r="U1225" s="70"/>
      <c r="V1225" s="78"/>
      <c r="X1225" s="70"/>
      <c r="Y1225" s="70"/>
      <c r="Z1225" s="70"/>
      <c r="AA1225" s="79"/>
      <c r="AB1225" s="80">
        <f t="shared" si="662"/>
        <v>0</v>
      </c>
    </row>
    <row r="1226" spans="1:28" ht="22.5" x14ac:dyDescent="0.25">
      <c r="A1226" s="72" t="s">
        <v>16928</v>
      </c>
      <c r="B1226" s="73" t="s">
        <v>22325</v>
      </c>
      <c r="C1226" s="74" t="s">
        <v>15719</v>
      </c>
      <c r="D1226" s="75">
        <v>0</v>
      </c>
      <c r="E1226" s="70">
        <v>85.69</v>
      </c>
      <c r="F1226" s="76">
        <f t="shared" ref="F1226:F1239" si="705">ROUND(D1226*E1226,2)</f>
        <v>0</v>
      </c>
      <c r="G1226" s="77"/>
      <c r="H1226" s="70">
        <f t="shared" ref="H1226:I1239" si="706">ROUND(N1226+(N1226*$H$2/100),2)</f>
        <v>55.44</v>
      </c>
      <c r="I1226" s="70">
        <f t="shared" si="706"/>
        <v>30.25</v>
      </c>
      <c r="J1226" s="70">
        <f t="shared" ref="J1226:J1239" si="707">H1226+I1226</f>
        <v>85.69</v>
      </c>
      <c r="K1226" s="70">
        <v>0</v>
      </c>
      <c r="L1226" s="76">
        <f t="shared" ref="L1226:L1239" si="708">SUM(J1226:K1226)</f>
        <v>85.69</v>
      </c>
      <c r="N1226" s="70">
        <v>55.440000000000005</v>
      </c>
      <c r="O1226" s="70">
        <v>30.25</v>
      </c>
      <c r="P1226" s="70">
        <f t="shared" ref="P1226:P1239" si="709">SUM(N1226:O1226)</f>
        <v>85.69</v>
      </c>
      <c r="Q1226" s="64"/>
      <c r="R1226" s="70">
        <f t="shared" ref="R1226:S1239" si="710">X1226</f>
        <v>55.44</v>
      </c>
      <c r="S1226" s="70">
        <f t="shared" si="710"/>
        <v>30.25</v>
      </c>
      <c r="T1226" s="70">
        <f t="shared" ref="T1226:T1239" si="711">R1226+S1226</f>
        <v>85.69</v>
      </c>
      <c r="U1226" s="70">
        <f t="shared" ref="U1226:U1239" si="712">ROUND(Z1226*$H$2,2)/100</f>
        <v>0</v>
      </c>
      <c r="V1226" s="78">
        <f t="shared" ref="V1226:V1239" si="713">SUM(T1226:U1226)</f>
        <v>85.69</v>
      </c>
      <c r="X1226" s="70">
        <v>55.44</v>
      </c>
      <c r="Y1226" s="70">
        <v>30.25</v>
      </c>
      <c r="Z1226" s="70">
        <v>85.69</v>
      </c>
      <c r="AA1226" s="79"/>
      <c r="AB1226" s="80">
        <f t="shared" ref="AB1226:AB1289" si="714">P1226-Z1226</f>
        <v>0</v>
      </c>
    </row>
    <row r="1227" spans="1:28" ht="22.5" x14ac:dyDescent="0.25">
      <c r="A1227" s="72" t="s">
        <v>16929</v>
      </c>
      <c r="B1227" s="73" t="s">
        <v>22326</v>
      </c>
      <c r="C1227" s="74" t="s">
        <v>15747</v>
      </c>
      <c r="D1227" s="75">
        <v>0</v>
      </c>
      <c r="E1227" s="70">
        <v>34.870000000000005</v>
      </c>
      <c r="F1227" s="76">
        <f t="shared" si="705"/>
        <v>0</v>
      </c>
      <c r="G1227" s="77"/>
      <c r="H1227" s="70">
        <f t="shared" si="706"/>
        <v>4.62</v>
      </c>
      <c r="I1227" s="70">
        <f t="shared" si="706"/>
        <v>30.25</v>
      </c>
      <c r="J1227" s="70">
        <f t="shared" si="707"/>
        <v>34.869999999999997</v>
      </c>
      <c r="K1227" s="70">
        <v>0</v>
      </c>
      <c r="L1227" s="76">
        <f t="shared" si="708"/>
        <v>34.869999999999997</v>
      </c>
      <c r="N1227" s="70">
        <v>4.62</v>
      </c>
      <c r="O1227" s="70">
        <v>30.25</v>
      </c>
      <c r="P1227" s="70">
        <f t="shared" si="709"/>
        <v>34.869999999999997</v>
      </c>
      <c r="Q1227" s="64"/>
      <c r="R1227" s="70">
        <f t="shared" si="710"/>
        <v>4.62</v>
      </c>
      <c r="S1227" s="70">
        <f t="shared" si="710"/>
        <v>30.25</v>
      </c>
      <c r="T1227" s="70">
        <f t="shared" si="711"/>
        <v>34.869999999999997</v>
      </c>
      <c r="U1227" s="70">
        <f t="shared" si="712"/>
        <v>0</v>
      </c>
      <c r="V1227" s="78">
        <f t="shared" si="713"/>
        <v>34.869999999999997</v>
      </c>
      <c r="X1227" s="70">
        <v>4.62</v>
      </c>
      <c r="Y1227" s="70">
        <v>30.25</v>
      </c>
      <c r="Z1227" s="70">
        <v>34.869999999999997</v>
      </c>
      <c r="AA1227" s="79"/>
      <c r="AB1227" s="80">
        <f t="shared" si="714"/>
        <v>0</v>
      </c>
    </row>
    <row r="1228" spans="1:28" ht="22.5" x14ac:dyDescent="0.25">
      <c r="A1228" s="72" t="s">
        <v>16930</v>
      </c>
      <c r="B1228" s="73" t="s">
        <v>22327</v>
      </c>
      <c r="C1228" s="74" t="s">
        <v>15747</v>
      </c>
      <c r="D1228" s="75">
        <v>0</v>
      </c>
      <c r="E1228" s="70">
        <v>114.16000000000001</v>
      </c>
      <c r="F1228" s="76">
        <f t="shared" si="705"/>
        <v>0</v>
      </c>
      <c r="G1228" s="77"/>
      <c r="H1228" s="70">
        <f t="shared" si="706"/>
        <v>53.65</v>
      </c>
      <c r="I1228" s="70">
        <f t="shared" si="706"/>
        <v>60.51</v>
      </c>
      <c r="J1228" s="70">
        <f t="shared" si="707"/>
        <v>114.16</v>
      </c>
      <c r="K1228" s="70">
        <v>0</v>
      </c>
      <c r="L1228" s="76">
        <f t="shared" si="708"/>
        <v>114.16</v>
      </c>
      <c r="N1228" s="70">
        <v>53.65</v>
      </c>
      <c r="O1228" s="70">
        <v>60.510000000000005</v>
      </c>
      <c r="P1228" s="70">
        <f t="shared" si="709"/>
        <v>114.16</v>
      </c>
      <c r="Q1228" s="64"/>
      <c r="R1228" s="70">
        <f t="shared" si="710"/>
        <v>53.65</v>
      </c>
      <c r="S1228" s="70">
        <f t="shared" si="710"/>
        <v>60.5</v>
      </c>
      <c r="T1228" s="70">
        <f t="shared" si="711"/>
        <v>114.15</v>
      </c>
      <c r="U1228" s="70">
        <f t="shared" si="712"/>
        <v>0</v>
      </c>
      <c r="V1228" s="78">
        <f t="shared" si="713"/>
        <v>114.15</v>
      </c>
      <c r="X1228" s="70">
        <v>53.65</v>
      </c>
      <c r="Y1228" s="70">
        <v>60.5</v>
      </c>
      <c r="Z1228" s="70">
        <v>114.15</v>
      </c>
      <c r="AA1228" s="79"/>
      <c r="AB1228" s="80">
        <f t="shared" si="714"/>
        <v>9.9999999999909051E-3</v>
      </c>
    </row>
    <row r="1229" spans="1:28" ht="22.5" x14ac:dyDescent="0.25">
      <c r="A1229" s="72" t="s">
        <v>16931</v>
      </c>
      <c r="B1229" s="73" t="s">
        <v>22328</v>
      </c>
      <c r="C1229" s="74" t="s">
        <v>15719</v>
      </c>
      <c r="D1229" s="75">
        <v>0</v>
      </c>
      <c r="E1229" s="70">
        <v>1558.43</v>
      </c>
      <c r="F1229" s="76">
        <f t="shared" si="705"/>
        <v>0</v>
      </c>
      <c r="G1229" s="77"/>
      <c r="H1229" s="70">
        <f t="shared" si="706"/>
        <v>1558.43</v>
      </c>
      <c r="I1229" s="70">
        <f t="shared" si="706"/>
        <v>0</v>
      </c>
      <c r="J1229" s="70">
        <f t="shared" si="707"/>
        <v>1558.43</v>
      </c>
      <c r="K1229" s="70">
        <v>0</v>
      </c>
      <c r="L1229" s="76">
        <f t="shared" si="708"/>
        <v>1558.43</v>
      </c>
      <c r="N1229" s="70">
        <v>1558.43</v>
      </c>
      <c r="O1229" s="70">
        <v>0</v>
      </c>
      <c r="P1229" s="70">
        <f t="shared" si="709"/>
        <v>1558.43</v>
      </c>
      <c r="Q1229" s="64"/>
      <c r="R1229" s="70">
        <f t="shared" si="710"/>
        <v>1558.43</v>
      </c>
      <c r="S1229" s="70">
        <f t="shared" si="710"/>
        <v>0</v>
      </c>
      <c r="T1229" s="70">
        <f t="shared" si="711"/>
        <v>1558.43</v>
      </c>
      <c r="U1229" s="70">
        <f t="shared" si="712"/>
        <v>0</v>
      </c>
      <c r="V1229" s="78">
        <f t="shared" si="713"/>
        <v>1558.43</v>
      </c>
      <c r="X1229" s="70">
        <v>1558.43</v>
      </c>
      <c r="Y1229" s="70">
        <v>0</v>
      </c>
      <c r="Z1229" s="70">
        <v>1558.43</v>
      </c>
      <c r="AA1229" s="79"/>
      <c r="AB1229" s="80">
        <f t="shared" si="714"/>
        <v>0</v>
      </c>
    </row>
    <row r="1230" spans="1:28" ht="22.5" x14ac:dyDescent="0.25">
      <c r="A1230" s="72" t="s">
        <v>16932</v>
      </c>
      <c r="B1230" s="73" t="s">
        <v>22329</v>
      </c>
      <c r="C1230" s="74" t="s">
        <v>15719</v>
      </c>
      <c r="D1230" s="75">
        <v>0</v>
      </c>
      <c r="E1230" s="70">
        <v>699.81</v>
      </c>
      <c r="F1230" s="76">
        <f t="shared" si="705"/>
        <v>0</v>
      </c>
      <c r="G1230" s="77"/>
      <c r="H1230" s="70">
        <f t="shared" si="706"/>
        <v>699.81</v>
      </c>
      <c r="I1230" s="70">
        <f t="shared" si="706"/>
        <v>0</v>
      </c>
      <c r="J1230" s="70">
        <f t="shared" si="707"/>
        <v>699.81</v>
      </c>
      <c r="K1230" s="70">
        <v>0</v>
      </c>
      <c r="L1230" s="76">
        <f t="shared" si="708"/>
        <v>699.81</v>
      </c>
      <c r="N1230" s="70">
        <v>699.81</v>
      </c>
      <c r="O1230" s="70">
        <v>0</v>
      </c>
      <c r="P1230" s="70">
        <f t="shared" si="709"/>
        <v>699.81</v>
      </c>
      <c r="Q1230" s="64"/>
      <c r="R1230" s="70">
        <f t="shared" si="710"/>
        <v>699.81</v>
      </c>
      <c r="S1230" s="70">
        <f t="shared" si="710"/>
        <v>0</v>
      </c>
      <c r="T1230" s="70">
        <f t="shared" si="711"/>
        <v>699.81</v>
      </c>
      <c r="U1230" s="70">
        <f t="shared" si="712"/>
        <v>0</v>
      </c>
      <c r="V1230" s="78">
        <f t="shared" si="713"/>
        <v>699.81</v>
      </c>
      <c r="X1230" s="70">
        <v>699.81</v>
      </c>
      <c r="Y1230" s="70">
        <v>0</v>
      </c>
      <c r="Z1230" s="70">
        <v>699.81</v>
      </c>
      <c r="AA1230" s="79"/>
      <c r="AB1230" s="80">
        <f t="shared" si="714"/>
        <v>0</v>
      </c>
    </row>
    <row r="1231" spans="1:28" ht="22.5" x14ac:dyDescent="0.25">
      <c r="A1231" s="72" t="s">
        <v>16933</v>
      </c>
      <c r="B1231" s="73" t="s">
        <v>22330</v>
      </c>
      <c r="C1231" s="74" t="s">
        <v>15719</v>
      </c>
      <c r="D1231" s="75">
        <v>0</v>
      </c>
      <c r="E1231" s="70">
        <v>480.73</v>
      </c>
      <c r="F1231" s="76">
        <f t="shared" si="705"/>
        <v>0</v>
      </c>
      <c r="G1231" s="77"/>
      <c r="H1231" s="70">
        <f t="shared" si="706"/>
        <v>468.63</v>
      </c>
      <c r="I1231" s="70">
        <f t="shared" si="706"/>
        <v>12.1</v>
      </c>
      <c r="J1231" s="70">
        <f t="shared" si="707"/>
        <v>480.73</v>
      </c>
      <c r="K1231" s="70">
        <v>0</v>
      </c>
      <c r="L1231" s="76">
        <f t="shared" si="708"/>
        <v>480.73</v>
      </c>
      <c r="N1231" s="70">
        <v>468.63</v>
      </c>
      <c r="O1231" s="70">
        <v>12.1</v>
      </c>
      <c r="P1231" s="70">
        <f t="shared" si="709"/>
        <v>480.73</v>
      </c>
      <c r="Q1231" s="64"/>
      <c r="R1231" s="70">
        <f t="shared" si="710"/>
        <v>468.63</v>
      </c>
      <c r="S1231" s="70">
        <f t="shared" si="710"/>
        <v>12.1</v>
      </c>
      <c r="T1231" s="70">
        <f t="shared" si="711"/>
        <v>480.73</v>
      </c>
      <c r="U1231" s="70">
        <f t="shared" si="712"/>
        <v>0</v>
      </c>
      <c r="V1231" s="78">
        <f t="shared" si="713"/>
        <v>480.73</v>
      </c>
      <c r="X1231" s="70">
        <v>468.63</v>
      </c>
      <c r="Y1231" s="70">
        <v>12.1</v>
      </c>
      <c r="Z1231" s="70">
        <v>480.73</v>
      </c>
      <c r="AA1231" s="79"/>
      <c r="AB1231" s="80">
        <f t="shared" si="714"/>
        <v>0</v>
      </c>
    </row>
    <row r="1232" spans="1:28" x14ac:dyDescent="0.25">
      <c r="A1232" s="72" t="s">
        <v>16934</v>
      </c>
      <c r="B1232" s="73" t="s">
        <v>22331</v>
      </c>
      <c r="C1232" s="74" t="s">
        <v>15719</v>
      </c>
      <c r="D1232" s="75">
        <v>0</v>
      </c>
      <c r="E1232" s="70">
        <v>1098.43</v>
      </c>
      <c r="F1232" s="76">
        <f t="shared" si="705"/>
        <v>0</v>
      </c>
      <c r="G1232" s="77"/>
      <c r="H1232" s="70">
        <f t="shared" si="706"/>
        <v>1098.43</v>
      </c>
      <c r="I1232" s="70">
        <f t="shared" si="706"/>
        <v>0</v>
      </c>
      <c r="J1232" s="70">
        <f t="shared" si="707"/>
        <v>1098.43</v>
      </c>
      <c r="K1232" s="70">
        <v>0</v>
      </c>
      <c r="L1232" s="76">
        <f t="shared" si="708"/>
        <v>1098.43</v>
      </c>
      <c r="N1232" s="70">
        <v>1098.43</v>
      </c>
      <c r="O1232" s="70">
        <v>0</v>
      </c>
      <c r="P1232" s="70">
        <f t="shared" si="709"/>
        <v>1098.43</v>
      </c>
      <c r="Q1232" s="64"/>
      <c r="R1232" s="70">
        <f t="shared" si="710"/>
        <v>1098.43</v>
      </c>
      <c r="S1232" s="70">
        <f t="shared" si="710"/>
        <v>0</v>
      </c>
      <c r="T1232" s="70">
        <f t="shared" si="711"/>
        <v>1098.43</v>
      </c>
      <c r="U1232" s="70">
        <f t="shared" si="712"/>
        <v>0</v>
      </c>
      <c r="V1232" s="78">
        <f t="shared" si="713"/>
        <v>1098.43</v>
      </c>
      <c r="X1232" s="70">
        <v>1098.43</v>
      </c>
      <c r="Y1232" s="70">
        <v>0</v>
      </c>
      <c r="Z1232" s="70">
        <v>1098.43</v>
      </c>
      <c r="AA1232" s="79"/>
      <c r="AB1232" s="80">
        <f t="shared" si="714"/>
        <v>0</v>
      </c>
    </row>
    <row r="1233" spans="1:28" ht="22.5" x14ac:dyDescent="0.25">
      <c r="A1233" s="72" t="s">
        <v>16935</v>
      </c>
      <c r="B1233" s="73" t="s">
        <v>22332</v>
      </c>
      <c r="C1233" s="74" t="s">
        <v>15719</v>
      </c>
      <c r="D1233" s="75">
        <v>0</v>
      </c>
      <c r="E1233" s="70">
        <v>131.76000000000002</v>
      </c>
      <c r="F1233" s="76">
        <f t="shared" si="705"/>
        <v>0</v>
      </c>
      <c r="G1233" s="77"/>
      <c r="H1233" s="70">
        <f t="shared" si="706"/>
        <v>101.51</v>
      </c>
      <c r="I1233" s="70">
        <f t="shared" si="706"/>
        <v>30.25</v>
      </c>
      <c r="J1233" s="70">
        <f t="shared" si="707"/>
        <v>131.76</v>
      </c>
      <c r="K1233" s="70">
        <v>0</v>
      </c>
      <c r="L1233" s="76">
        <f t="shared" si="708"/>
        <v>131.76</v>
      </c>
      <c r="N1233" s="70">
        <v>101.51</v>
      </c>
      <c r="O1233" s="70">
        <v>30.25</v>
      </c>
      <c r="P1233" s="70">
        <f t="shared" si="709"/>
        <v>131.76</v>
      </c>
      <c r="Q1233" s="64"/>
      <c r="R1233" s="70">
        <f t="shared" si="710"/>
        <v>101.51</v>
      </c>
      <c r="S1233" s="70">
        <f t="shared" si="710"/>
        <v>30.25</v>
      </c>
      <c r="T1233" s="70">
        <f t="shared" si="711"/>
        <v>131.76</v>
      </c>
      <c r="U1233" s="70">
        <f t="shared" si="712"/>
        <v>0</v>
      </c>
      <c r="V1233" s="78">
        <f t="shared" si="713"/>
        <v>131.76</v>
      </c>
      <c r="X1233" s="70">
        <v>101.51</v>
      </c>
      <c r="Y1233" s="70">
        <v>30.25</v>
      </c>
      <c r="Z1233" s="70">
        <v>131.76</v>
      </c>
      <c r="AA1233" s="79"/>
      <c r="AB1233" s="80">
        <f t="shared" si="714"/>
        <v>0</v>
      </c>
    </row>
    <row r="1234" spans="1:28" x14ac:dyDescent="0.25">
      <c r="A1234" s="72" t="s">
        <v>16936</v>
      </c>
      <c r="B1234" s="73" t="s">
        <v>22333</v>
      </c>
      <c r="C1234" s="74" t="s">
        <v>15849</v>
      </c>
      <c r="D1234" s="75">
        <v>0</v>
      </c>
      <c r="E1234" s="70">
        <v>692.88</v>
      </c>
      <c r="F1234" s="76">
        <f t="shared" si="705"/>
        <v>0</v>
      </c>
      <c r="G1234" s="77"/>
      <c r="H1234" s="70">
        <f t="shared" si="706"/>
        <v>562.79999999999995</v>
      </c>
      <c r="I1234" s="70">
        <f t="shared" si="706"/>
        <v>130.08000000000001</v>
      </c>
      <c r="J1234" s="70">
        <f t="shared" si="707"/>
        <v>692.88</v>
      </c>
      <c r="K1234" s="70">
        <v>0</v>
      </c>
      <c r="L1234" s="76">
        <f t="shared" si="708"/>
        <v>692.88</v>
      </c>
      <c r="N1234" s="70">
        <v>562.79999999999995</v>
      </c>
      <c r="O1234" s="70">
        <v>130.08000000000001</v>
      </c>
      <c r="P1234" s="70">
        <f t="shared" si="709"/>
        <v>692.88</v>
      </c>
      <c r="Q1234" s="64"/>
      <c r="R1234" s="70">
        <f t="shared" si="710"/>
        <v>562.79999999999995</v>
      </c>
      <c r="S1234" s="70">
        <f t="shared" si="710"/>
        <v>130.07</v>
      </c>
      <c r="T1234" s="70">
        <f t="shared" si="711"/>
        <v>692.86999999999989</v>
      </c>
      <c r="U1234" s="70">
        <f t="shared" si="712"/>
        <v>0</v>
      </c>
      <c r="V1234" s="78">
        <f t="shared" si="713"/>
        <v>692.86999999999989</v>
      </c>
      <c r="X1234" s="70">
        <v>562.79999999999995</v>
      </c>
      <c r="Y1234" s="70">
        <v>130.07</v>
      </c>
      <c r="Z1234" s="70">
        <v>692.87</v>
      </c>
      <c r="AA1234" s="79"/>
      <c r="AB1234" s="80">
        <f t="shared" si="714"/>
        <v>9.9999999999909051E-3</v>
      </c>
    </row>
    <row r="1235" spans="1:28" ht="22.5" x14ac:dyDescent="0.25">
      <c r="A1235" s="72" t="s">
        <v>16937</v>
      </c>
      <c r="B1235" s="73" t="s">
        <v>22334</v>
      </c>
      <c r="C1235" s="74" t="s">
        <v>15719</v>
      </c>
      <c r="D1235" s="75">
        <v>0</v>
      </c>
      <c r="E1235" s="70">
        <v>144.47</v>
      </c>
      <c r="F1235" s="76">
        <f t="shared" si="705"/>
        <v>0</v>
      </c>
      <c r="G1235" s="77"/>
      <c r="H1235" s="70">
        <f t="shared" si="706"/>
        <v>138.54</v>
      </c>
      <c r="I1235" s="70">
        <f t="shared" si="706"/>
        <v>5.93</v>
      </c>
      <c r="J1235" s="70">
        <f t="shared" si="707"/>
        <v>144.47</v>
      </c>
      <c r="K1235" s="70">
        <v>0</v>
      </c>
      <c r="L1235" s="76">
        <f t="shared" si="708"/>
        <v>144.47</v>
      </c>
      <c r="N1235" s="70">
        <v>138.54</v>
      </c>
      <c r="O1235" s="70">
        <v>5.93</v>
      </c>
      <c r="P1235" s="70">
        <f t="shared" si="709"/>
        <v>144.47</v>
      </c>
      <c r="Q1235" s="64"/>
      <c r="R1235" s="70">
        <f t="shared" si="710"/>
        <v>138.54</v>
      </c>
      <c r="S1235" s="70">
        <f t="shared" si="710"/>
        <v>5.94</v>
      </c>
      <c r="T1235" s="70">
        <f t="shared" si="711"/>
        <v>144.47999999999999</v>
      </c>
      <c r="U1235" s="70">
        <f t="shared" si="712"/>
        <v>0</v>
      </c>
      <c r="V1235" s="78">
        <f t="shared" si="713"/>
        <v>144.47999999999999</v>
      </c>
      <c r="X1235" s="70">
        <v>138.54</v>
      </c>
      <c r="Y1235" s="70">
        <v>5.94</v>
      </c>
      <c r="Z1235" s="70">
        <v>144.47999999999999</v>
      </c>
      <c r="AA1235" s="79"/>
      <c r="AB1235" s="80">
        <f t="shared" si="714"/>
        <v>-9.9999999999909051E-3</v>
      </c>
    </row>
    <row r="1236" spans="1:28" ht="22.5" x14ac:dyDescent="0.25">
      <c r="A1236" s="72" t="s">
        <v>16938</v>
      </c>
      <c r="B1236" s="73" t="s">
        <v>22335</v>
      </c>
      <c r="C1236" s="74" t="s">
        <v>15719</v>
      </c>
      <c r="D1236" s="75">
        <v>0</v>
      </c>
      <c r="E1236" s="70">
        <v>1356.17</v>
      </c>
      <c r="F1236" s="76">
        <f t="shared" si="705"/>
        <v>0</v>
      </c>
      <c r="G1236" s="77"/>
      <c r="H1236" s="70">
        <f t="shared" si="706"/>
        <v>1356.17</v>
      </c>
      <c r="I1236" s="70">
        <f t="shared" si="706"/>
        <v>0</v>
      </c>
      <c r="J1236" s="70">
        <f t="shared" si="707"/>
        <v>1356.17</v>
      </c>
      <c r="K1236" s="70">
        <v>0</v>
      </c>
      <c r="L1236" s="76">
        <f t="shared" si="708"/>
        <v>1356.17</v>
      </c>
      <c r="N1236" s="70">
        <v>1356.17</v>
      </c>
      <c r="O1236" s="70">
        <v>0</v>
      </c>
      <c r="P1236" s="70">
        <f t="shared" si="709"/>
        <v>1356.17</v>
      </c>
      <c r="Q1236" s="64"/>
      <c r="R1236" s="70">
        <f t="shared" si="710"/>
        <v>1356.17</v>
      </c>
      <c r="S1236" s="70">
        <f t="shared" si="710"/>
        <v>0</v>
      </c>
      <c r="T1236" s="70">
        <f t="shared" si="711"/>
        <v>1356.17</v>
      </c>
      <c r="U1236" s="70">
        <f t="shared" si="712"/>
        <v>0</v>
      </c>
      <c r="V1236" s="78">
        <f t="shared" si="713"/>
        <v>1356.17</v>
      </c>
      <c r="X1236" s="70">
        <v>1356.17</v>
      </c>
      <c r="Y1236" s="70">
        <v>0</v>
      </c>
      <c r="Z1236" s="70">
        <v>1356.17</v>
      </c>
      <c r="AA1236" s="79"/>
      <c r="AB1236" s="80">
        <f t="shared" si="714"/>
        <v>0</v>
      </c>
    </row>
    <row r="1237" spans="1:28" x14ac:dyDescent="0.25">
      <c r="A1237" s="72" t="s">
        <v>16939</v>
      </c>
      <c r="B1237" s="73" t="s">
        <v>22336</v>
      </c>
      <c r="C1237" s="74" t="s">
        <v>15719</v>
      </c>
      <c r="D1237" s="75">
        <v>0</v>
      </c>
      <c r="E1237" s="70">
        <v>1377.43</v>
      </c>
      <c r="F1237" s="76">
        <f t="shared" si="705"/>
        <v>0</v>
      </c>
      <c r="G1237" s="77"/>
      <c r="H1237" s="70">
        <f t="shared" si="706"/>
        <v>1377.43</v>
      </c>
      <c r="I1237" s="70">
        <f t="shared" si="706"/>
        <v>0</v>
      </c>
      <c r="J1237" s="70">
        <f t="shared" si="707"/>
        <v>1377.43</v>
      </c>
      <c r="K1237" s="70">
        <v>0</v>
      </c>
      <c r="L1237" s="76">
        <f t="shared" si="708"/>
        <v>1377.43</v>
      </c>
      <c r="N1237" s="70">
        <v>1377.43</v>
      </c>
      <c r="O1237" s="70">
        <v>0</v>
      </c>
      <c r="P1237" s="70">
        <f t="shared" si="709"/>
        <v>1377.43</v>
      </c>
      <c r="Q1237" s="64"/>
      <c r="R1237" s="70">
        <f t="shared" si="710"/>
        <v>1377.43</v>
      </c>
      <c r="S1237" s="70">
        <f t="shared" si="710"/>
        <v>0</v>
      </c>
      <c r="T1237" s="70">
        <f t="shared" si="711"/>
        <v>1377.43</v>
      </c>
      <c r="U1237" s="70">
        <f t="shared" si="712"/>
        <v>0</v>
      </c>
      <c r="V1237" s="78">
        <f t="shared" si="713"/>
        <v>1377.43</v>
      </c>
      <c r="X1237" s="70">
        <v>1377.43</v>
      </c>
      <c r="Y1237" s="70">
        <v>0</v>
      </c>
      <c r="Z1237" s="70">
        <v>1377.43</v>
      </c>
      <c r="AA1237" s="79"/>
      <c r="AB1237" s="80">
        <f t="shared" si="714"/>
        <v>0</v>
      </c>
    </row>
    <row r="1238" spans="1:28" ht="22.5" x14ac:dyDescent="0.25">
      <c r="A1238" s="72" t="s">
        <v>16940</v>
      </c>
      <c r="B1238" s="73" t="s">
        <v>22337</v>
      </c>
      <c r="C1238" s="74" t="s">
        <v>15719</v>
      </c>
      <c r="D1238" s="75">
        <v>0</v>
      </c>
      <c r="E1238" s="70">
        <v>306.93</v>
      </c>
      <c r="F1238" s="76">
        <f t="shared" si="705"/>
        <v>0</v>
      </c>
      <c r="G1238" s="77"/>
      <c r="H1238" s="70">
        <f t="shared" si="706"/>
        <v>246.44</v>
      </c>
      <c r="I1238" s="70">
        <f t="shared" si="706"/>
        <v>60.49</v>
      </c>
      <c r="J1238" s="70">
        <f t="shared" si="707"/>
        <v>306.93</v>
      </c>
      <c r="K1238" s="70">
        <v>0</v>
      </c>
      <c r="L1238" s="76">
        <f t="shared" si="708"/>
        <v>306.93</v>
      </c>
      <c r="N1238" s="70">
        <v>246.44</v>
      </c>
      <c r="O1238" s="70">
        <v>60.49</v>
      </c>
      <c r="P1238" s="70">
        <f t="shared" si="709"/>
        <v>306.93</v>
      </c>
      <c r="Q1238" s="64"/>
      <c r="R1238" s="70">
        <f t="shared" si="710"/>
        <v>246.44</v>
      </c>
      <c r="S1238" s="70">
        <f t="shared" si="710"/>
        <v>60.49</v>
      </c>
      <c r="T1238" s="70">
        <f t="shared" si="711"/>
        <v>306.93</v>
      </c>
      <c r="U1238" s="70">
        <f t="shared" si="712"/>
        <v>0</v>
      </c>
      <c r="V1238" s="78">
        <f t="shared" si="713"/>
        <v>306.93</v>
      </c>
      <c r="X1238" s="70">
        <v>246.44</v>
      </c>
      <c r="Y1238" s="70">
        <v>60.49</v>
      </c>
      <c r="Z1238" s="70">
        <v>306.93</v>
      </c>
      <c r="AA1238" s="79"/>
      <c r="AB1238" s="80">
        <f t="shared" si="714"/>
        <v>0</v>
      </c>
    </row>
    <row r="1239" spans="1:28" s="34" customFormat="1" x14ac:dyDescent="0.25">
      <c r="A1239" s="72" t="s">
        <v>16941</v>
      </c>
      <c r="B1239" s="73" t="s">
        <v>22338</v>
      </c>
      <c r="C1239" s="74" t="s">
        <v>15747</v>
      </c>
      <c r="D1239" s="75">
        <v>0</v>
      </c>
      <c r="E1239" s="70">
        <v>81.66</v>
      </c>
      <c r="F1239" s="76">
        <f t="shared" si="705"/>
        <v>0</v>
      </c>
      <c r="G1239" s="29"/>
      <c r="H1239" s="70">
        <f t="shared" si="706"/>
        <v>75.61</v>
      </c>
      <c r="I1239" s="70">
        <f t="shared" si="706"/>
        <v>6.05</v>
      </c>
      <c r="J1239" s="70">
        <f t="shared" si="707"/>
        <v>81.66</v>
      </c>
      <c r="K1239" s="70">
        <v>0</v>
      </c>
      <c r="L1239" s="76">
        <f t="shared" si="708"/>
        <v>81.66</v>
      </c>
      <c r="N1239" s="70">
        <v>75.61</v>
      </c>
      <c r="O1239" s="70">
        <v>6.05</v>
      </c>
      <c r="P1239" s="70">
        <f t="shared" si="709"/>
        <v>81.66</v>
      </c>
      <c r="Q1239" s="64"/>
      <c r="R1239" s="70">
        <f t="shared" si="710"/>
        <v>75.61</v>
      </c>
      <c r="S1239" s="70">
        <f t="shared" si="710"/>
        <v>6.05</v>
      </c>
      <c r="T1239" s="70">
        <f t="shared" si="711"/>
        <v>81.66</v>
      </c>
      <c r="U1239" s="70">
        <f t="shared" si="712"/>
        <v>0</v>
      </c>
      <c r="V1239" s="78">
        <f t="shared" si="713"/>
        <v>81.66</v>
      </c>
      <c r="X1239" s="70">
        <v>75.61</v>
      </c>
      <c r="Y1239" s="70">
        <v>6.05</v>
      </c>
      <c r="Z1239" s="70">
        <v>81.66</v>
      </c>
      <c r="AA1239" s="79"/>
      <c r="AB1239" s="80">
        <f t="shared" si="714"/>
        <v>0</v>
      </c>
    </row>
    <row r="1240" spans="1:28" ht="22.5" x14ac:dyDescent="0.25">
      <c r="A1240" s="66" t="s">
        <v>16942</v>
      </c>
      <c r="B1240" s="67" t="s">
        <v>22339</v>
      </c>
      <c r="C1240" s="68"/>
      <c r="D1240" s="69"/>
      <c r="E1240" s="70"/>
      <c r="F1240" s="71"/>
      <c r="H1240" s="70"/>
      <c r="I1240" s="70"/>
      <c r="J1240" s="70"/>
      <c r="K1240" s="70"/>
      <c r="L1240" s="76"/>
      <c r="N1240" s="70"/>
      <c r="O1240" s="70"/>
      <c r="P1240" s="70"/>
      <c r="Q1240" s="64"/>
      <c r="R1240" s="70"/>
      <c r="S1240" s="70"/>
      <c r="T1240" s="70"/>
      <c r="U1240" s="70"/>
      <c r="V1240" s="78"/>
      <c r="X1240" s="70"/>
      <c r="Y1240" s="70"/>
      <c r="Z1240" s="70"/>
      <c r="AA1240" s="79"/>
      <c r="AB1240" s="80">
        <f t="shared" si="714"/>
        <v>0</v>
      </c>
    </row>
    <row r="1241" spans="1:28" x14ac:dyDescent="0.25">
      <c r="A1241" s="72" t="s">
        <v>16943</v>
      </c>
      <c r="B1241" s="73" t="s">
        <v>22340</v>
      </c>
      <c r="C1241" s="74" t="s">
        <v>15719</v>
      </c>
      <c r="D1241" s="75">
        <v>0</v>
      </c>
      <c r="E1241" s="70">
        <v>182.32</v>
      </c>
      <c r="F1241" s="76">
        <f t="shared" ref="F1241:F1261" si="715">ROUND(D1241*E1241,2)</f>
        <v>0</v>
      </c>
      <c r="G1241" s="77"/>
      <c r="H1241" s="70">
        <f t="shared" ref="H1241:I1261" si="716">ROUND(N1241+(N1241*$H$2/100),2)</f>
        <v>140.58000000000001</v>
      </c>
      <c r="I1241" s="70">
        <f t="shared" si="716"/>
        <v>41.74</v>
      </c>
      <c r="J1241" s="70">
        <f t="shared" ref="J1241:J1261" si="717">H1241+I1241</f>
        <v>182.32000000000002</v>
      </c>
      <c r="K1241" s="70">
        <v>0</v>
      </c>
      <c r="L1241" s="76">
        <f t="shared" ref="L1241:L1261" si="718">SUM(J1241:K1241)</f>
        <v>182.32000000000002</v>
      </c>
      <c r="N1241" s="70">
        <v>140.57999999999998</v>
      </c>
      <c r="O1241" s="70">
        <v>41.739999999999995</v>
      </c>
      <c r="P1241" s="70">
        <f t="shared" ref="P1241:P1261" si="719">SUM(N1241:O1241)</f>
        <v>182.32</v>
      </c>
      <c r="Q1241" s="64"/>
      <c r="R1241" s="70">
        <f t="shared" ref="R1241:S1261" si="720">X1241</f>
        <v>140.58000000000001</v>
      </c>
      <c r="S1241" s="70">
        <f t="shared" si="720"/>
        <v>41.74</v>
      </c>
      <c r="T1241" s="70">
        <f t="shared" ref="T1241:T1261" si="721">R1241+S1241</f>
        <v>182.32000000000002</v>
      </c>
      <c r="U1241" s="70">
        <f t="shared" ref="U1241:U1261" si="722">ROUND(Z1241*$H$2,2)/100</f>
        <v>0</v>
      </c>
      <c r="V1241" s="78">
        <f t="shared" ref="V1241:V1261" si="723">SUM(T1241:U1241)</f>
        <v>182.32000000000002</v>
      </c>
      <c r="X1241" s="70">
        <v>140.58000000000001</v>
      </c>
      <c r="Y1241" s="70">
        <v>41.74</v>
      </c>
      <c r="Z1241" s="70">
        <v>182.32</v>
      </c>
      <c r="AA1241" s="79"/>
      <c r="AB1241" s="80">
        <f t="shared" si="714"/>
        <v>0</v>
      </c>
    </row>
    <row r="1242" spans="1:28" x14ac:dyDescent="0.25">
      <c r="A1242" s="72" t="s">
        <v>16944</v>
      </c>
      <c r="B1242" s="73" t="s">
        <v>22341</v>
      </c>
      <c r="C1242" s="74" t="s">
        <v>15692</v>
      </c>
      <c r="D1242" s="75">
        <v>0</v>
      </c>
      <c r="E1242" s="70">
        <v>368.21000000000004</v>
      </c>
      <c r="F1242" s="76">
        <f t="shared" si="715"/>
        <v>0</v>
      </c>
      <c r="G1242" s="77"/>
      <c r="H1242" s="70">
        <f t="shared" si="716"/>
        <v>283.5</v>
      </c>
      <c r="I1242" s="70">
        <f t="shared" si="716"/>
        <v>84.71</v>
      </c>
      <c r="J1242" s="70">
        <f t="shared" si="717"/>
        <v>368.21</v>
      </c>
      <c r="K1242" s="70">
        <v>0</v>
      </c>
      <c r="L1242" s="76">
        <f t="shared" si="718"/>
        <v>368.21</v>
      </c>
      <c r="N1242" s="70">
        <v>283.5</v>
      </c>
      <c r="O1242" s="70">
        <v>84.710000000000008</v>
      </c>
      <c r="P1242" s="70">
        <f t="shared" si="719"/>
        <v>368.21000000000004</v>
      </c>
      <c r="Q1242" s="64"/>
      <c r="R1242" s="70">
        <f t="shared" si="720"/>
        <v>283.5</v>
      </c>
      <c r="S1242" s="70">
        <f t="shared" si="720"/>
        <v>84.71</v>
      </c>
      <c r="T1242" s="70">
        <f t="shared" si="721"/>
        <v>368.21</v>
      </c>
      <c r="U1242" s="70">
        <f t="shared" si="722"/>
        <v>0</v>
      </c>
      <c r="V1242" s="78">
        <f t="shared" si="723"/>
        <v>368.21</v>
      </c>
      <c r="X1242" s="70">
        <v>283.5</v>
      </c>
      <c r="Y1242" s="70">
        <v>84.71</v>
      </c>
      <c r="Z1242" s="70">
        <v>368.21</v>
      </c>
      <c r="AA1242" s="79"/>
      <c r="AB1242" s="80">
        <f t="shared" si="714"/>
        <v>0</v>
      </c>
    </row>
    <row r="1243" spans="1:28" x14ac:dyDescent="0.25">
      <c r="A1243" s="72" t="s">
        <v>16945</v>
      </c>
      <c r="B1243" s="73" t="s">
        <v>22342</v>
      </c>
      <c r="C1243" s="74" t="s">
        <v>15692</v>
      </c>
      <c r="D1243" s="75">
        <v>0</v>
      </c>
      <c r="E1243" s="70">
        <v>365.21000000000004</v>
      </c>
      <c r="F1243" s="76">
        <f t="shared" si="715"/>
        <v>0</v>
      </c>
      <c r="G1243" s="77"/>
      <c r="H1243" s="70">
        <f t="shared" si="716"/>
        <v>280.5</v>
      </c>
      <c r="I1243" s="70">
        <f t="shared" si="716"/>
        <v>84.71</v>
      </c>
      <c r="J1243" s="70">
        <f t="shared" si="717"/>
        <v>365.21</v>
      </c>
      <c r="K1243" s="70">
        <v>0</v>
      </c>
      <c r="L1243" s="76">
        <f t="shared" si="718"/>
        <v>365.21</v>
      </c>
      <c r="N1243" s="70">
        <v>280.5</v>
      </c>
      <c r="O1243" s="70">
        <v>84.710000000000008</v>
      </c>
      <c r="P1243" s="70">
        <f t="shared" si="719"/>
        <v>365.21000000000004</v>
      </c>
      <c r="Q1243" s="64"/>
      <c r="R1243" s="70">
        <f t="shared" si="720"/>
        <v>280.5</v>
      </c>
      <c r="S1243" s="70">
        <f t="shared" si="720"/>
        <v>84.71</v>
      </c>
      <c r="T1243" s="70">
        <f t="shared" si="721"/>
        <v>365.21</v>
      </c>
      <c r="U1243" s="70">
        <f t="shared" si="722"/>
        <v>0</v>
      </c>
      <c r="V1243" s="78">
        <f t="shared" si="723"/>
        <v>365.21</v>
      </c>
      <c r="X1243" s="70">
        <v>280.5</v>
      </c>
      <c r="Y1243" s="70">
        <v>84.71</v>
      </c>
      <c r="Z1243" s="70">
        <v>365.21</v>
      </c>
      <c r="AA1243" s="79"/>
      <c r="AB1243" s="80">
        <f t="shared" si="714"/>
        <v>0</v>
      </c>
    </row>
    <row r="1244" spans="1:28" s="90" customFormat="1" x14ac:dyDescent="0.25">
      <c r="A1244" s="72" t="s">
        <v>16946</v>
      </c>
      <c r="B1244" s="73" t="s">
        <v>22343</v>
      </c>
      <c r="C1244" s="74" t="s">
        <v>15692</v>
      </c>
      <c r="D1244" s="75">
        <v>0</v>
      </c>
      <c r="E1244" s="70">
        <v>370.54</v>
      </c>
      <c r="F1244" s="76">
        <f t="shared" si="715"/>
        <v>0</v>
      </c>
      <c r="G1244" s="77"/>
      <c r="H1244" s="70">
        <f t="shared" si="716"/>
        <v>285.83</v>
      </c>
      <c r="I1244" s="70">
        <f t="shared" si="716"/>
        <v>84.71</v>
      </c>
      <c r="J1244" s="70">
        <f t="shared" si="717"/>
        <v>370.53999999999996</v>
      </c>
      <c r="K1244" s="70">
        <v>0</v>
      </c>
      <c r="L1244" s="76">
        <f t="shared" si="718"/>
        <v>370.53999999999996</v>
      </c>
      <c r="M1244" s="34"/>
      <c r="N1244" s="70">
        <v>285.83000000000004</v>
      </c>
      <c r="O1244" s="70">
        <v>84.710000000000008</v>
      </c>
      <c r="P1244" s="70">
        <f t="shared" si="719"/>
        <v>370.54000000000008</v>
      </c>
      <c r="Q1244" s="64"/>
      <c r="R1244" s="70">
        <f t="shared" si="720"/>
        <v>285.83</v>
      </c>
      <c r="S1244" s="70">
        <f t="shared" si="720"/>
        <v>84.71</v>
      </c>
      <c r="T1244" s="70">
        <f t="shared" si="721"/>
        <v>370.53999999999996</v>
      </c>
      <c r="U1244" s="70">
        <f t="shared" si="722"/>
        <v>0</v>
      </c>
      <c r="V1244" s="78">
        <f t="shared" si="723"/>
        <v>370.53999999999996</v>
      </c>
      <c r="W1244" s="34"/>
      <c r="X1244" s="70">
        <v>285.83</v>
      </c>
      <c r="Y1244" s="70">
        <v>84.71</v>
      </c>
      <c r="Z1244" s="70">
        <v>370.54</v>
      </c>
      <c r="AA1244" s="79"/>
      <c r="AB1244" s="80">
        <f t="shared" si="714"/>
        <v>0</v>
      </c>
    </row>
    <row r="1245" spans="1:28" x14ac:dyDescent="0.25">
      <c r="A1245" s="72" t="s">
        <v>16947</v>
      </c>
      <c r="B1245" s="73" t="s">
        <v>22344</v>
      </c>
      <c r="C1245" s="74" t="s">
        <v>15692</v>
      </c>
      <c r="D1245" s="75">
        <v>0</v>
      </c>
      <c r="E1245" s="70">
        <v>384.31000000000006</v>
      </c>
      <c r="F1245" s="76">
        <f t="shared" si="715"/>
        <v>0</v>
      </c>
      <c r="G1245" s="77"/>
      <c r="H1245" s="70">
        <f t="shared" si="716"/>
        <v>299.60000000000002</v>
      </c>
      <c r="I1245" s="70">
        <f t="shared" si="716"/>
        <v>84.71</v>
      </c>
      <c r="J1245" s="70">
        <f t="shared" si="717"/>
        <v>384.31</v>
      </c>
      <c r="K1245" s="70">
        <v>0</v>
      </c>
      <c r="L1245" s="76">
        <f t="shared" si="718"/>
        <v>384.31</v>
      </c>
      <c r="N1245" s="70">
        <v>299.60000000000002</v>
      </c>
      <c r="O1245" s="70">
        <v>84.710000000000008</v>
      </c>
      <c r="P1245" s="70">
        <f t="shared" si="719"/>
        <v>384.31000000000006</v>
      </c>
      <c r="Q1245" s="64"/>
      <c r="R1245" s="70">
        <f t="shared" si="720"/>
        <v>299.60000000000002</v>
      </c>
      <c r="S1245" s="70">
        <f t="shared" si="720"/>
        <v>84.71</v>
      </c>
      <c r="T1245" s="70">
        <f t="shared" si="721"/>
        <v>384.31</v>
      </c>
      <c r="U1245" s="70">
        <f t="shared" si="722"/>
        <v>0</v>
      </c>
      <c r="V1245" s="78">
        <f t="shared" si="723"/>
        <v>384.31</v>
      </c>
      <c r="X1245" s="70">
        <v>299.60000000000002</v>
      </c>
      <c r="Y1245" s="70">
        <v>84.71</v>
      </c>
      <c r="Z1245" s="70">
        <v>384.31</v>
      </c>
      <c r="AA1245" s="79"/>
      <c r="AB1245" s="80">
        <f t="shared" si="714"/>
        <v>0</v>
      </c>
    </row>
    <row r="1246" spans="1:28" s="34" customFormat="1" x14ac:dyDescent="0.25">
      <c r="A1246" s="72" t="s">
        <v>16948</v>
      </c>
      <c r="B1246" s="73" t="s">
        <v>22345</v>
      </c>
      <c r="C1246" s="74" t="s">
        <v>15692</v>
      </c>
      <c r="D1246" s="75">
        <v>0</v>
      </c>
      <c r="E1246" s="70">
        <v>487.35</v>
      </c>
      <c r="F1246" s="76">
        <f t="shared" si="715"/>
        <v>0</v>
      </c>
      <c r="G1246" s="29"/>
      <c r="H1246" s="70">
        <f t="shared" si="716"/>
        <v>402.64</v>
      </c>
      <c r="I1246" s="70">
        <f t="shared" si="716"/>
        <v>84.71</v>
      </c>
      <c r="J1246" s="70">
        <f t="shared" si="717"/>
        <v>487.34999999999997</v>
      </c>
      <c r="K1246" s="70">
        <v>0</v>
      </c>
      <c r="L1246" s="76">
        <f t="shared" si="718"/>
        <v>487.34999999999997</v>
      </c>
      <c r="N1246" s="70">
        <v>402.64</v>
      </c>
      <c r="O1246" s="70">
        <v>84.710000000000008</v>
      </c>
      <c r="P1246" s="70">
        <f t="shared" si="719"/>
        <v>487.35</v>
      </c>
      <c r="Q1246" s="64"/>
      <c r="R1246" s="70">
        <f t="shared" si="720"/>
        <v>402.64</v>
      </c>
      <c r="S1246" s="70">
        <f t="shared" si="720"/>
        <v>84.71</v>
      </c>
      <c r="T1246" s="70">
        <f t="shared" si="721"/>
        <v>487.34999999999997</v>
      </c>
      <c r="U1246" s="70">
        <f t="shared" si="722"/>
        <v>0</v>
      </c>
      <c r="V1246" s="78">
        <f t="shared" si="723"/>
        <v>487.34999999999997</v>
      </c>
      <c r="X1246" s="70">
        <v>402.64</v>
      </c>
      <c r="Y1246" s="70">
        <v>84.71</v>
      </c>
      <c r="Z1246" s="70">
        <v>487.35</v>
      </c>
      <c r="AA1246" s="79"/>
      <c r="AB1246" s="80">
        <f t="shared" si="714"/>
        <v>0</v>
      </c>
    </row>
    <row r="1247" spans="1:28" s="34" customFormat="1" x14ac:dyDescent="0.25">
      <c r="A1247" s="72" t="s">
        <v>16949</v>
      </c>
      <c r="B1247" s="73" t="s">
        <v>22346</v>
      </c>
      <c r="C1247" s="74" t="s">
        <v>15692</v>
      </c>
      <c r="D1247" s="75">
        <v>0</v>
      </c>
      <c r="E1247" s="70">
        <v>627.6</v>
      </c>
      <c r="F1247" s="76">
        <f t="shared" si="715"/>
        <v>0</v>
      </c>
      <c r="G1247" s="77"/>
      <c r="H1247" s="70">
        <f t="shared" si="716"/>
        <v>521.70000000000005</v>
      </c>
      <c r="I1247" s="70">
        <f t="shared" si="716"/>
        <v>105.9</v>
      </c>
      <c r="J1247" s="70">
        <f t="shared" si="717"/>
        <v>627.6</v>
      </c>
      <c r="K1247" s="70">
        <v>0</v>
      </c>
      <c r="L1247" s="76">
        <f t="shared" si="718"/>
        <v>627.6</v>
      </c>
      <c r="N1247" s="70">
        <v>521.69999999999993</v>
      </c>
      <c r="O1247" s="70">
        <v>105.9</v>
      </c>
      <c r="P1247" s="70">
        <f t="shared" si="719"/>
        <v>627.59999999999991</v>
      </c>
      <c r="Q1247" s="64"/>
      <c r="R1247" s="70">
        <f t="shared" si="720"/>
        <v>521.70000000000005</v>
      </c>
      <c r="S1247" s="70">
        <f t="shared" si="720"/>
        <v>105.89</v>
      </c>
      <c r="T1247" s="70">
        <f t="shared" si="721"/>
        <v>627.59</v>
      </c>
      <c r="U1247" s="70">
        <f t="shared" si="722"/>
        <v>0</v>
      </c>
      <c r="V1247" s="78">
        <f t="shared" si="723"/>
        <v>627.59</v>
      </c>
      <c r="X1247" s="70">
        <v>521.70000000000005</v>
      </c>
      <c r="Y1247" s="70">
        <v>105.89</v>
      </c>
      <c r="Z1247" s="70">
        <v>627.59</v>
      </c>
      <c r="AA1247" s="79"/>
      <c r="AB1247" s="80">
        <f t="shared" si="714"/>
        <v>9.9999999998772182E-3</v>
      </c>
    </row>
    <row r="1248" spans="1:28" s="34" customFormat="1" ht="22.5" x14ac:dyDescent="0.25">
      <c r="A1248" s="72" t="s">
        <v>16950</v>
      </c>
      <c r="B1248" s="73" t="s">
        <v>22347</v>
      </c>
      <c r="C1248" s="74" t="s">
        <v>15692</v>
      </c>
      <c r="D1248" s="75">
        <v>0</v>
      </c>
      <c r="E1248" s="70">
        <v>627.78</v>
      </c>
      <c r="F1248" s="76">
        <f t="shared" si="715"/>
        <v>0</v>
      </c>
      <c r="G1248" s="77"/>
      <c r="H1248" s="70">
        <f t="shared" si="716"/>
        <v>505.26</v>
      </c>
      <c r="I1248" s="70">
        <f t="shared" si="716"/>
        <v>122.52</v>
      </c>
      <c r="J1248" s="70">
        <f t="shared" si="717"/>
        <v>627.78</v>
      </c>
      <c r="K1248" s="70">
        <v>0</v>
      </c>
      <c r="L1248" s="76">
        <f t="shared" si="718"/>
        <v>627.78</v>
      </c>
      <c r="N1248" s="70">
        <v>505.26</v>
      </c>
      <c r="O1248" s="70">
        <v>122.52</v>
      </c>
      <c r="P1248" s="70">
        <f t="shared" si="719"/>
        <v>627.78</v>
      </c>
      <c r="Q1248" s="64"/>
      <c r="R1248" s="70">
        <f t="shared" si="720"/>
        <v>505.26</v>
      </c>
      <c r="S1248" s="70">
        <f t="shared" si="720"/>
        <v>122.51</v>
      </c>
      <c r="T1248" s="70">
        <f t="shared" si="721"/>
        <v>627.77</v>
      </c>
      <c r="U1248" s="70">
        <f t="shared" si="722"/>
        <v>0</v>
      </c>
      <c r="V1248" s="78">
        <f t="shared" si="723"/>
        <v>627.77</v>
      </c>
      <c r="X1248" s="70">
        <v>505.26</v>
      </c>
      <c r="Y1248" s="70">
        <v>122.51</v>
      </c>
      <c r="Z1248" s="70">
        <v>627.77</v>
      </c>
      <c r="AA1248" s="79"/>
      <c r="AB1248" s="80">
        <f t="shared" si="714"/>
        <v>9.9999999999909051E-3</v>
      </c>
    </row>
    <row r="1249" spans="1:28" s="34" customFormat="1" ht="22.5" x14ac:dyDescent="0.25">
      <c r="A1249" s="72" t="s">
        <v>16951</v>
      </c>
      <c r="B1249" s="73" t="s">
        <v>22348</v>
      </c>
      <c r="C1249" s="74" t="s">
        <v>15692</v>
      </c>
      <c r="D1249" s="75">
        <v>0</v>
      </c>
      <c r="E1249" s="70">
        <v>233.68</v>
      </c>
      <c r="F1249" s="76">
        <f t="shared" si="715"/>
        <v>0</v>
      </c>
      <c r="G1249" s="77"/>
      <c r="H1249" s="70">
        <f t="shared" si="716"/>
        <v>191.33</v>
      </c>
      <c r="I1249" s="70">
        <f t="shared" si="716"/>
        <v>42.35</v>
      </c>
      <c r="J1249" s="70">
        <f t="shared" si="717"/>
        <v>233.68</v>
      </c>
      <c r="K1249" s="70">
        <v>0</v>
      </c>
      <c r="L1249" s="76">
        <f t="shared" si="718"/>
        <v>233.68</v>
      </c>
      <c r="N1249" s="70">
        <v>191.33</v>
      </c>
      <c r="O1249" s="70">
        <v>42.35</v>
      </c>
      <c r="P1249" s="70">
        <f t="shared" si="719"/>
        <v>233.68</v>
      </c>
      <c r="Q1249" s="64"/>
      <c r="R1249" s="70">
        <f t="shared" si="720"/>
        <v>191.33</v>
      </c>
      <c r="S1249" s="70">
        <f t="shared" si="720"/>
        <v>42.35</v>
      </c>
      <c r="T1249" s="70">
        <f t="shared" si="721"/>
        <v>233.68</v>
      </c>
      <c r="U1249" s="70">
        <f t="shared" si="722"/>
        <v>0</v>
      </c>
      <c r="V1249" s="78">
        <f t="shared" si="723"/>
        <v>233.68</v>
      </c>
      <c r="X1249" s="70">
        <v>191.33</v>
      </c>
      <c r="Y1249" s="70">
        <v>42.35</v>
      </c>
      <c r="Z1249" s="70">
        <v>233.68</v>
      </c>
      <c r="AA1249" s="79"/>
      <c r="AB1249" s="80">
        <f t="shared" si="714"/>
        <v>0</v>
      </c>
    </row>
    <row r="1250" spans="1:28" ht="22.5" x14ac:dyDescent="0.25">
      <c r="A1250" s="72" t="s">
        <v>16952</v>
      </c>
      <c r="B1250" s="73" t="s">
        <v>22349</v>
      </c>
      <c r="C1250" s="74" t="s">
        <v>15692</v>
      </c>
      <c r="D1250" s="75">
        <v>0</v>
      </c>
      <c r="E1250" s="70">
        <v>236.01</v>
      </c>
      <c r="F1250" s="76">
        <f t="shared" si="715"/>
        <v>0</v>
      </c>
      <c r="G1250" s="77"/>
      <c r="H1250" s="70">
        <f t="shared" si="716"/>
        <v>193.66</v>
      </c>
      <c r="I1250" s="70">
        <f t="shared" si="716"/>
        <v>42.35</v>
      </c>
      <c r="J1250" s="70">
        <f t="shared" si="717"/>
        <v>236.01</v>
      </c>
      <c r="K1250" s="70">
        <v>0</v>
      </c>
      <c r="L1250" s="76">
        <f t="shared" si="718"/>
        <v>236.01</v>
      </c>
      <c r="N1250" s="70">
        <v>193.66000000000003</v>
      </c>
      <c r="O1250" s="70">
        <v>42.35</v>
      </c>
      <c r="P1250" s="70">
        <f t="shared" si="719"/>
        <v>236.01000000000002</v>
      </c>
      <c r="Q1250" s="64"/>
      <c r="R1250" s="70">
        <f t="shared" si="720"/>
        <v>193.66</v>
      </c>
      <c r="S1250" s="70">
        <f t="shared" si="720"/>
        <v>42.35</v>
      </c>
      <c r="T1250" s="70">
        <f t="shared" si="721"/>
        <v>236.01</v>
      </c>
      <c r="U1250" s="70">
        <f t="shared" si="722"/>
        <v>0</v>
      </c>
      <c r="V1250" s="78">
        <f t="shared" si="723"/>
        <v>236.01</v>
      </c>
      <c r="X1250" s="70">
        <v>193.66</v>
      </c>
      <c r="Y1250" s="70">
        <v>42.35</v>
      </c>
      <c r="Z1250" s="70">
        <v>236.01</v>
      </c>
      <c r="AA1250" s="79"/>
      <c r="AB1250" s="80">
        <f t="shared" si="714"/>
        <v>0</v>
      </c>
    </row>
    <row r="1251" spans="1:28" x14ac:dyDescent="0.25">
      <c r="A1251" s="72" t="s">
        <v>16953</v>
      </c>
      <c r="B1251" s="73" t="s">
        <v>22350</v>
      </c>
      <c r="C1251" s="74" t="s">
        <v>15692</v>
      </c>
      <c r="D1251" s="75">
        <v>0</v>
      </c>
      <c r="E1251" s="70">
        <v>249.78000000000003</v>
      </c>
      <c r="F1251" s="76">
        <f t="shared" si="715"/>
        <v>0</v>
      </c>
      <c r="G1251" s="77"/>
      <c r="H1251" s="70">
        <f t="shared" si="716"/>
        <v>207.43</v>
      </c>
      <c r="I1251" s="70">
        <f t="shared" si="716"/>
        <v>42.35</v>
      </c>
      <c r="J1251" s="70">
        <f t="shared" si="717"/>
        <v>249.78</v>
      </c>
      <c r="K1251" s="70">
        <v>0</v>
      </c>
      <c r="L1251" s="76">
        <f t="shared" si="718"/>
        <v>249.78</v>
      </c>
      <c r="N1251" s="70">
        <v>207.43</v>
      </c>
      <c r="O1251" s="70">
        <v>42.35</v>
      </c>
      <c r="P1251" s="70">
        <f t="shared" si="719"/>
        <v>249.78</v>
      </c>
      <c r="Q1251" s="64"/>
      <c r="R1251" s="70">
        <f t="shared" si="720"/>
        <v>207.43</v>
      </c>
      <c r="S1251" s="70">
        <f t="shared" si="720"/>
        <v>42.35</v>
      </c>
      <c r="T1251" s="70">
        <f t="shared" si="721"/>
        <v>249.78</v>
      </c>
      <c r="U1251" s="70">
        <f t="shared" si="722"/>
        <v>0</v>
      </c>
      <c r="V1251" s="78">
        <f t="shared" si="723"/>
        <v>249.78</v>
      </c>
      <c r="X1251" s="70">
        <v>207.43</v>
      </c>
      <c r="Y1251" s="70">
        <v>42.35</v>
      </c>
      <c r="Z1251" s="70">
        <v>249.78</v>
      </c>
      <c r="AA1251" s="79"/>
      <c r="AB1251" s="80">
        <f t="shared" si="714"/>
        <v>0</v>
      </c>
    </row>
    <row r="1252" spans="1:28" x14ac:dyDescent="0.25">
      <c r="A1252" s="72" t="s">
        <v>16954</v>
      </c>
      <c r="B1252" s="73" t="s">
        <v>22351</v>
      </c>
      <c r="C1252" s="74" t="s">
        <v>15692</v>
      </c>
      <c r="D1252" s="75">
        <v>0</v>
      </c>
      <c r="E1252" s="70">
        <v>315.47000000000003</v>
      </c>
      <c r="F1252" s="76">
        <f t="shared" si="715"/>
        <v>0</v>
      </c>
      <c r="G1252" s="77"/>
      <c r="H1252" s="70">
        <f t="shared" si="716"/>
        <v>273.12</v>
      </c>
      <c r="I1252" s="70">
        <f t="shared" si="716"/>
        <v>42.35</v>
      </c>
      <c r="J1252" s="70">
        <f t="shared" si="717"/>
        <v>315.47000000000003</v>
      </c>
      <c r="K1252" s="70">
        <v>0</v>
      </c>
      <c r="L1252" s="76">
        <f t="shared" si="718"/>
        <v>315.47000000000003</v>
      </c>
      <c r="N1252" s="70">
        <v>273.12</v>
      </c>
      <c r="O1252" s="70">
        <v>42.35</v>
      </c>
      <c r="P1252" s="70">
        <f t="shared" si="719"/>
        <v>315.47000000000003</v>
      </c>
      <c r="Q1252" s="64"/>
      <c r="R1252" s="70">
        <f t="shared" si="720"/>
        <v>273.12</v>
      </c>
      <c r="S1252" s="70">
        <f t="shared" si="720"/>
        <v>42.35</v>
      </c>
      <c r="T1252" s="70">
        <f t="shared" si="721"/>
        <v>315.47000000000003</v>
      </c>
      <c r="U1252" s="70">
        <f t="shared" si="722"/>
        <v>0</v>
      </c>
      <c r="V1252" s="78">
        <f t="shared" si="723"/>
        <v>315.47000000000003</v>
      </c>
      <c r="X1252" s="70">
        <v>273.12</v>
      </c>
      <c r="Y1252" s="70">
        <v>42.35</v>
      </c>
      <c r="Z1252" s="70">
        <v>315.47000000000003</v>
      </c>
      <c r="AA1252" s="79"/>
      <c r="AB1252" s="80">
        <f t="shared" si="714"/>
        <v>0</v>
      </c>
    </row>
    <row r="1253" spans="1:28" x14ac:dyDescent="0.25">
      <c r="A1253" s="72" t="s">
        <v>16955</v>
      </c>
      <c r="B1253" s="73" t="s">
        <v>22352</v>
      </c>
      <c r="C1253" s="74" t="s">
        <v>15692</v>
      </c>
      <c r="D1253" s="75">
        <v>0</v>
      </c>
      <c r="E1253" s="70">
        <v>317.8</v>
      </c>
      <c r="F1253" s="76">
        <f t="shared" si="715"/>
        <v>0</v>
      </c>
      <c r="G1253" s="77"/>
      <c r="H1253" s="70">
        <f t="shared" si="716"/>
        <v>275.45</v>
      </c>
      <c r="I1253" s="70">
        <f t="shared" si="716"/>
        <v>42.35</v>
      </c>
      <c r="J1253" s="70">
        <f t="shared" si="717"/>
        <v>317.8</v>
      </c>
      <c r="K1253" s="70">
        <v>0</v>
      </c>
      <c r="L1253" s="76">
        <f t="shared" si="718"/>
        <v>317.8</v>
      </c>
      <c r="N1253" s="70">
        <v>275.45000000000005</v>
      </c>
      <c r="O1253" s="70">
        <v>42.35</v>
      </c>
      <c r="P1253" s="70">
        <f t="shared" si="719"/>
        <v>317.80000000000007</v>
      </c>
      <c r="Q1253" s="64"/>
      <c r="R1253" s="70">
        <f t="shared" si="720"/>
        <v>275.45</v>
      </c>
      <c r="S1253" s="70">
        <f t="shared" si="720"/>
        <v>42.35</v>
      </c>
      <c r="T1253" s="70">
        <f t="shared" si="721"/>
        <v>317.8</v>
      </c>
      <c r="U1253" s="70">
        <f t="shared" si="722"/>
        <v>0</v>
      </c>
      <c r="V1253" s="78">
        <f t="shared" si="723"/>
        <v>317.8</v>
      </c>
      <c r="X1253" s="70">
        <v>275.45</v>
      </c>
      <c r="Y1253" s="70">
        <v>42.35</v>
      </c>
      <c r="Z1253" s="70">
        <v>317.8</v>
      </c>
      <c r="AA1253" s="79"/>
      <c r="AB1253" s="80">
        <f t="shared" si="714"/>
        <v>0</v>
      </c>
    </row>
    <row r="1254" spans="1:28" x14ac:dyDescent="0.25">
      <c r="A1254" s="72" t="s">
        <v>16956</v>
      </c>
      <c r="B1254" s="73" t="s">
        <v>22353</v>
      </c>
      <c r="C1254" s="74" t="s">
        <v>15692</v>
      </c>
      <c r="D1254" s="75">
        <v>0</v>
      </c>
      <c r="E1254" s="70">
        <v>431.06</v>
      </c>
      <c r="F1254" s="76">
        <f t="shared" si="715"/>
        <v>0</v>
      </c>
      <c r="G1254" s="77"/>
      <c r="H1254" s="70">
        <f t="shared" si="716"/>
        <v>352.42</v>
      </c>
      <c r="I1254" s="70">
        <f t="shared" si="716"/>
        <v>78.64</v>
      </c>
      <c r="J1254" s="70">
        <f t="shared" si="717"/>
        <v>431.06</v>
      </c>
      <c r="K1254" s="70">
        <v>0</v>
      </c>
      <c r="L1254" s="76">
        <f t="shared" si="718"/>
        <v>431.06</v>
      </c>
      <c r="N1254" s="70">
        <v>352.42</v>
      </c>
      <c r="O1254" s="70">
        <v>78.64</v>
      </c>
      <c r="P1254" s="70">
        <f t="shared" si="719"/>
        <v>431.06</v>
      </c>
      <c r="Q1254" s="64"/>
      <c r="R1254" s="70">
        <f t="shared" si="720"/>
        <v>352.42</v>
      </c>
      <c r="S1254" s="70">
        <f t="shared" si="720"/>
        <v>78.64</v>
      </c>
      <c r="T1254" s="70">
        <f t="shared" si="721"/>
        <v>431.06</v>
      </c>
      <c r="U1254" s="70">
        <f t="shared" si="722"/>
        <v>0</v>
      </c>
      <c r="V1254" s="78">
        <f t="shared" si="723"/>
        <v>431.06</v>
      </c>
      <c r="X1254" s="70">
        <v>352.42</v>
      </c>
      <c r="Y1254" s="70">
        <v>78.64</v>
      </c>
      <c r="Z1254" s="70">
        <v>431.06</v>
      </c>
      <c r="AA1254" s="79"/>
      <c r="AB1254" s="80">
        <f t="shared" si="714"/>
        <v>0</v>
      </c>
    </row>
    <row r="1255" spans="1:28" x14ac:dyDescent="0.25">
      <c r="A1255" s="72" t="s">
        <v>16957</v>
      </c>
      <c r="B1255" s="73" t="s">
        <v>22354</v>
      </c>
      <c r="C1255" s="74" t="s">
        <v>15692</v>
      </c>
      <c r="D1255" s="75">
        <v>0</v>
      </c>
      <c r="E1255" s="70">
        <v>440.93</v>
      </c>
      <c r="F1255" s="76">
        <f t="shared" si="715"/>
        <v>0</v>
      </c>
      <c r="G1255" s="77"/>
      <c r="H1255" s="70">
        <f t="shared" si="716"/>
        <v>362.29</v>
      </c>
      <c r="I1255" s="70">
        <f t="shared" si="716"/>
        <v>78.64</v>
      </c>
      <c r="J1255" s="70">
        <f t="shared" si="717"/>
        <v>440.93</v>
      </c>
      <c r="K1255" s="70">
        <v>0</v>
      </c>
      <c r="L1255" s="76">
        <f t="shared" si="718"/>
        <v>440.93</v>
      </c>
      <c r="N1255" s="70">
        <v>362.28999999999996</v>
      </c>
      <c r="O1255" s="70">
        <v>78.64</v>
      </c>
      <c r="P1255" s="70">
        <f t="shared" si="719"/>
        <v>440.92999999999995</v>
      </c>
      <c r="Q1255" s="64"/>
      <c r="R1255" s="70">
        <f t="shared" si="720"/>
        <v>362.29</v>
      </c>
      <c r="S1255" s="70">
        <f t="shared" si="720"/>
        <v>78.64</v>
      </c>
      <c r="T1255" s="70">
        <f t="shared" si="721"/>
        <v>440.93</v>
      </c>
      <c r="U1255" s="70">
        <f t="shared" si="722"/>
        <v>0</v>
      </c>
      <c r="V1255" s="78">
        <f t="shared" si="723"/>
        <v>440.93</v>
      </c>
      <c r="X1255" s="70">
        <v>362.29</v>
      </c>
      <c r="Y1255" s="70">
        <v>78.64</v>
      </c>
      <c r="Z1255" s="70">
        <v>440.93</v>
      </c>
      <c r="AA1255" s="79"/>
      <c r="AB1255" s="80">
        <f t="shared" si="714"/>
        <v>0</v>
      </c>
    </row>
    <row r="1256" spans="1:28" x14ac:dyDescent="0.25">
      <c r="A1256" s="72" t="s">
        <v>16958</v>
      </c>
      <c r="B1256" s="73" t="s">
        <v>22355</v>
      </c>
      <c r="C1256" s="74" t="s">
        <v>15692</v>
      </c>
      <c r="D1256" s="75">
        <v>0</v>
      </c>
      <c r="E1256" s="70">
        <v>459.23</v>
      </c>
      <c r="F1256" s="76">
        <f t="shared" si="715"/>
        <v>0</v>
      </c>
      <c r="G1256" s="77"/>
      <c r="H1256" s="70">
        <f t="shared" si="716"/>
        <v>380.59</v>
      </c>
      <c r="I1256" s="70">
        <f t="shared" si="716"/>
        <v>78.64</v>
      </c>
      <c r="J1256" s="70">
        <f t="shared" si="717"/>
        <v>459.22999999999996</v>
      </c>
      <c r="K1256" s="70">
        <v>0</v>
      </c>
      <c r="L1256" s="76">
        <f t="shared" si="718"/>
        <v>459.22999999999996</v>
      </c>
      <c r="N1256" s="70">
        <v>380.59000000000003</v>
      </c>
      <c r="O1256" s="70">
        <v>78.64</v>
      </c>
      <c r="P1256" s="70">
        <f t="shared" si="719"/>
        <v>459.23</v>
      </c>
      <c r="Q1256" s="64"/>
      <c r="R1256" s="70">
        <f t="shared" si="720"/>
        <v>380.59</v>
      </c>
      <c r="S1256" s="70">
        <f t="shared" si="720"/>
        <v>78.64</v>
      </c>
      <c r="T1256" s="70">
        <f t="shared" si="721"/>
        <v>459.22999999999996</v>
      </c>
      <c r="U1256" s="70">
        <f t="shared" si="722"/>
        <v>0</v>
      </c>
      <c r="V1256" s="78">
        <f t="shared" si="723"/>
        <v>459.22999999999996</v>
      </c>
      <c r="X1256" s="70">
        <v>380.59</v>
      </c>
      <c r="Y1256" s="70">
        <v>78.64</v>
      </c>
      <c r="Z1256" s="70">
        <v>459.23</v>
      </c>
      <c r="AA1256" s="79"/>
      <c r="AB1256" s="80">
        <f t="shared" si="714"/>
        <v>0</v>
      </c>
    </row>
    <row r="1257" spans="1:28" x14ac:dyDescent="0.25">
      <c r="A1257" s="72" t="s">
        <v>16959</v>
      </c>
      <c r="B1257" s="73" t="s">
        <v>22356</v>
      </c>
      <c r="C1257" s="74" t="s">
        <v>15692</v>
      </c>
      <c r="D1257" s="75">
        <v>0</v>
      </c>
      <c r="E1257" s="70">
        <v>607.92999999999995</v>
      </c>
      <c r="F1257" s="76">
        <f t="shared" si="715"/>
        <v>0</v>
      </c>
      <c r="G1257" s="77"/>
      <c r="H1257" s="70">
        <f t="shared" si="716"/>
        <v>505.05</v>
      </c>
      <c r="I1257" s="70">
        <f t="shared" si="716"/>
        <v>102.88</v>
      </c>
      <c r="J1257" s="70">
        <f t="shared" si="717"/>
        <v>607.93000000000006</v>
      </c>
      <c r="K1257" s="70">
        <v>0</v>
      </c>
      <c r="L1257" s="76">
        <f t="shared" si="718"/>
        <v>607.93000000000006</v>
      </c>
      <c r="N1257" s="70">
        <v>505.04999999999995</v>
      </c>
      <c r="O1257" s="70">
        <v>102.88</v>
      </c>
      <c r="P1257" s="70">
        <f t="shared" si="719"/>
        <v>607.92999999999995</v>
      </c>
      <c r="Q1257" s="64"/>
      <c r="R1257" s="70">
        <f t="shared" si="720"/>
        <v>505.05</v>
      </c>
      <c r="S1257" s="70">
        <f t="shared" si="720"/>
        <v>102.86</v>
      </c>
      <c r="T1257" s="70">
        <f t="shared" si="721"/>
        <v>607.91</v>
      </c>
      <c r="U1257" s="70">
        <f t="shared" si="722"/>
        <v>0</v>
      </c>
      <c r="V1257" s="78">
        <f t="shared" si="723"/>
        <v>607.91</v>
      </c>
      <c r="X1257" s="70">
        <v>505.05</v>
      </c>
      <c r="Y1257" s="70">
        <v>102.86</v>
      </c>
      <c r="Z1257" s="70">
        <v>607.91</v>
      </c>
      <c r="AA1257" s="79"/>
      <c r="AB1257" s="80">
        <f t="shared" si="714"/>
        <v>1.999999999998181E-2</v>
      </c>
    </row>
    <row r="1258" spans="1:28" x14ac:dyDescent="0.25">
      <c r="A1258" s="72" t="s">
        <v>16960</v>
      </c>
      <c r="B1258" s="73" t="s">
        <v>22357</v>
      </c>
      <c r="C1258" s="74" t="s">
        <v>15692</v>
      </c>
      <c r="D1258" s="75">
        <v>0</v>
      </c>
      <c r="E1258" s="70">
        <v>630.73</v>
      </c>
      <c r="F1258" s="76">
        <f t="shared" si="715"/>
        <v>0</v>
      </c>
      <c r="G1258" s="77"/>
      <c r="H1258" s="70">
        <f t="shared" si="716"/>
        <v>527.85</v>
      </c>
      <c r="I1258" s="70">
        <f t="shared" si="716"/>
        <v>102.88</v>
      </c>
      <c r="J1258" s="70">
        <f t="shared" si="717"/>
        <v>630.73</v>
      </c>
      <c r="K1258" s="70">
        <v>0</v>
      </c>
      <c r="L1258" s="76">
        <f t="shared" si="718"/>
        <v>630.73</v>
      </c>
      <c r="N1258" s="70">
        <v>527.85</v>
      </c>
      <c r="O1258" s="70">
        <v>102.88</v>
      </c>
      <c r="P1258" s="70">
        <f t="shared" si="719"/>
        <v>630.73</v>
      </c>
      <c r="Q1258" s="64"/>
      <c r="R1258" s="70">
        <f t="shared" si="720"/>
        <v>527.85</v>
      </c>
      <c r="S1258" s="70">
        <f t="shared" si="720"/>
        <v>102.86</v>
      </c>
      <c r="T1258" s="70">
        <f t="shared" si="721"/>
        <v>630.71</v>
      </c>
      <c r="U1258" s="70">
        <f t="shared" si="722"/>
        <v>0</v>
      </c>
      <c r="V1258" s="78">
        <f t="shared" si="723"/>
        <v>630.71</v>
      </c>
      <c r="X1258" s="70">
        <v>527.85</v>
      </c>
      <c r="Y1258" s="70">
        <v>102.86</v>
      </c>
      <c r="Z1258" s="70">
        <v>630.71</v>
      </c>
      <c r="AA1258" s="79"/>
      <c r="AB1258" s="80">
        <f t="shared" si="714"/>
        <v>1.999999999998181E-2</v>
      </c>
    </row>
    <row r="1259" spans="1:28" s="90" customFormat="1" x14ac:dyDescent="0.25">
      <c r="A1259" s="72" t="s">
        <v>16961</v>
      </c>
      <c r="B1259" s="73" t="s">
        <v>22358</v>
      </c>
      <c r="C1259" s="74" t="s">
        <v>15692</v>
      </c>
      <c r="D1259" s="75">
        <v>0</v>
      </c>
      <c r="E1259" s="70">
        <v>352.1</v>
      </c>
      <c r="F1259" s="76">
        <f t="shared" si="715"/>
        <v>0</v>
      </c>
      <c r="G1259" s="77"/>
      <c r="H1259" s="70">
        <f t="shared" si="716"/>
        <v>309.75</v>
      </c>
      <c r="I1259" s="70">
        <f t="shared" si="716"/>
        <v>42.35</v>
      </c>
      <c r="J1259" s="70">
        <f t="shared" si="717"/>
        <v>352.1</v>
      </c>
      <c r="K1259" s="70">
        <v>0</v>
      </c>
      <c r="L1259" s="76">
        <f t="shared" si="718"/>
        <v>352.1</v>
      </c>
      <c r="M1259" s="34"/>
      <c r="N1259" s="70">
        <v>309.75</v>
      </c>
      <c r="O1259" s="70">
        <v>42.35</v>
      </c>
      <c r="P1259" s="70">
        <f t="shared" si="719"/>
        <v>352.1</v>
      </c>
      <c r="Q1259" s="64"/>
      <c r="R1259" s="70">
        <f t="shared" si="720"/>
        <v>309.75</v>
      </c>
      <c r="S1259" s="70">
        <f t="shared" si="720"/>
        <v>42.35</v>
      </c>
      <c r="T1259" s="70">
        <f t="shared" si="721"/>
        <v>352.1</v>
      </c>
      <c r="U1259" s="70">
        <f t="shared" si="722"/>
        <v>0</v>
      </c>
      <c r="V1259" s="78">
        <f t="shared" si="723"/>
        <v>352.1</v>
      </c>
      <c r="W1259" s="34"/>
      <c r="X1259" s="70">
        <v>309.75</v>
      </c>
      <c r="Y1259" s="70">
        <v>42.35</v>
      </c>
      <c r="Z1259" s="70">
        <v>352.1</v>
      </c>
      <c r="AA1259" s="79"/>
      <c r="AB1259" s="80">
        <f t="shared" si="714"/>
        <v>0</v>
      </c>
    </row>
    <row r="1260" spans="1:28" x14ac:dyDescent="0.25">
      <c r="A1260" s="72" t="s">
        <v>16962</v>
      </c>
      <c r="B1260" s="73" t="s">
        <v>22359</v>
      </c>
      <c r="C1260" s="74" t="s">
        <v>15692</v>
      </c>
      <c r="D1260" s="75">
        <v>0</v>
      </c>
      <c r="E1260" s="70">
        <v>393.23</v>
      </c>
      <c r="F1260" s="76">
        <f t="shared" si="715"/>
        <v>0</v>
      </c>
      <c r="G1260" s="77"/>
      <c r="H1260" s="70">
        <f t="shared" si="716"/>
        <v>350.88</v>
      </c>
      <c r="I1260" s="70">
        <f t="shared" si="716"/>
        <v>42.35</v>
      </c>
      <c r="J1260" s="70">
        <f t="shared" si="717"/>
        <v>393.23</v>
      </c>
      <c r="K1260" s="70">
        <v>0</v>
      </c>
      <c r="L1260" s="76">
        <f t="shared" si="718"/>
        <v>393.23</v>
      </c>
      <c r="N1260" s="70">
        <v>350.88</v>
      </c>
      <c r="O1260" s="70">
        <v>42.35</v>
      </c>
      <c r="P1260" s="70">
        <f t="shared" si="719"/>
        <v>393.23</v>
      </c>
      <c r="Q1260" s="64"/>
      <c r="R1260" s="70">
        <f t="shared" si="720"/>
        <v>350.88</v>
      </c>
      <c r="S1260" s="70">
        <f t="shared" si="720"/>
        <v>42.35</v>
      </c>
      <c r="T1260" s="70">
        <f t="shared" si="721"/>
        <v>393.23</v>
      </c>
      <c r="U1260" s="70">
        <f t="shared" si="722"/>
        <v>0</v>
      </c>
      <c r="V1260" s="78">
        <f t="shared" si="723"/>
        <v>393.23</v>
      </c>
      <c r="X1260" s="70">
        <v>350.88</v>
      </c>
      <c r="Y1260" s="70">
        <v>42.35</v>
      </c>
      <c r="Z1260" s="70">
        <v>393.23</v>
      </c>
      <c r="AA1260" s="79"/>
      <c r="AB1260" s="80">
        <f t="shared" si="714"/>
        <v>0</v>
      </c>
    </row>
    <row r="1261" spans="1:28" x14ac:dyDescent="0.25">
      <c r="A1261" s="72" t="s">
        <v>16963</v>
      </c>
      <c r="B1261" s="73" t="s">
        <v>22360</v>
      </c>
      <c r="C1261" s="74" t="s">
        <v>15692</v>
      </c>
      <c r="D1261" s="75">
        <v>0</v>
      </c>
      <c r="E1261" s="70">
        <v>681.7</v>
      </c>
      <c r="F1261" s="76">
        <f t="shared" si="715"/>
        <v>0</v>
      </c>
      <c r="H1261" s="70">
        <f t="shared" si="716"/>
        <v>575.79999999999995</v>
      </c>
      <c r="I1261" s="70">
        <f t="shared" si="716"/>
        <v>105.9</v>
      </c>
      <c r="J1261" s="70">
        <f t="shared" si="717"/>
        <v>681.69999999999993</v>
      </c>
      <c r="K1261" s="70">
        <v>0</v>
      </c>
      <c r="L1261" s="76">
        <f t="shared" si="718"/>
        <v>681.69999999999993</v>
      </c>
      <c r="N1261" s="70">
        <v>575.79999999999995</v>
      </c>
      <c r="O1261" s="70">
        <v>105.9</v>
      </c>
      <c r="P1261" s="70">
        <f t="shared" si="719"/>
        <v>681.69999999999993</v>
      </c>
      <c r="Q1261" s="64"/>
      <c r="R1261" s="70">
        <f t="shared" si="720"/>
        <v>575.79999999999995</v>
      </c>
      <c r="S1261" s="70">
        <f t="shared" si="720"/>
        <v>105.89</v>
      </c>
      <c r="T1261" s="70">
        <f t="shared" si="721"/>
        <v>681.68999999999994</v>
      </c>
      <c r="U1261" s="70">
        <f t="shared" si="722"/>
        <v>0</v>
      </c>
      <c r="V1261" s="78">
        <f t="shared" si="723"/>
        <v>681.68999999999994</v>
      </c>
      <c r="X1261" s="70">
        <v>575.79999999999995</v>
      </c>
      <c r="Y1261" s="70">
        <v>105.89</v>
      </c>
      <c r="Z1261" s="70">
        <v>681.69</v>
      </c>
      <c r="AB1261" s="80">
        <f t="shared" si="714"/>
        <v>9.9999999998772182E-3</v>
      </c>
    </row>
    <row r="1262" spans="1:28" ht="22.5" x14ac:dyDescent="0.25">
      <c r="A1262" s="66" t="s">
        <v>16964</v>
      </c>
      <c r="B1262" s="67" t="s">
        <v>22361</v>
      </c>
      <c r="C1262" s="68"/>
      <c r="D1262" s="69"/>
      <c r="E1262" s="70"/>
      <c r="F1262" s="71"/>
      <c r="H1262" s="70"/>
      <c r="I1262" s="70"/>
      <c r="J1262" s="70"/>
      <c r="K1262" s="70"/>
      <c r="L1262" s="76"/>
      <c r="N1262" s="70"/>
      <c r="O1262" s="70"/>
      <c r="P1262" s="70"/>
      <c r="Q1262" s="64"/>
      <c r="R1262" s="70"/>
      <c r="S1262" s="70"/>
      <c r="T1262" s="70"/>
      <c r="U1262" s="70"/>
      <c r="V1262" s="78"/>
      <c r="X1262" s="70"/>
      <c r="Y1262" s="70"/>
      <c r="Z1262" s="70"/>
      <c r="AB1262" s="80">
        <f t="shared" si="714"/>
        <v>0</v>
      </c>
    </row>
    <row r="1263" spans="1:28" ht="22.5" x14ac:dyDescent="0.25">
      <c r="A1263" s="72" t="s">
        <v>16965</v>
      </c>
      <c r="B1263" s="73" t="s">
        <v>22362</v>
      </c>
      <c r="C1263" s="74" t="s">
        <v>15719</v>
      </c>
      <c r="D1263" s="75">
        <v>0</v>
      </c>
      <c r="E1263" s="70">
        <v>183.54</v>
      </c>
      <c r="F1263" s="76">
        <f>ROUND(D1263*E1263,2)</f>
        <v>0</v>
      </c>
      <c r="H1263" s="70">
        <f t="shared" ref="H1263:I1266" si="724">ROUND(N1263+(N1263*$H$2/100),2)</f>
        <v>141.80000000000001</v>
      </c>
      <c r="I1263" s="70">
        <f t="shared" si="724"/>
        <v>41.74</v>
      </c>
      <c r="J1263" s="70">
        <f>H1263+I1263</f>
        <v>183.54000000000002</v>
      </c>
      <c r="K1263" s="70">
        <v>0</v>
      </c>
      <c r="L1263" s="76">
        <f>SUM(J1263:K1263)</f>
        <v>183.54000000000002</v>
      </c>
      <c r="N1263" s="70">
        <v>141.80000000000001</v>
      </c>
      <c r="O1263" s="70">
        <v>41.739999999999995</v>
      </c>
      <c r="P1263" s="70">
        <f>SUM(N1263:O1263)</f>
        <v>183.54000000000002</v>
      </c>
      <c r="Q1263" s="64"/>
      <c r="R1263" s="70">
        <f t="shared" ref="R1263:S1266" si="725">X1263</f>
        <v>141.80000000000001</v>
      </c>
      <c r="S1263" s="70">
        <f t="shared" si="725"/>
        <v>41.74</v>
      </c>
      <c r="T1263" s="70">
        <f>R1263+S1263</f>
        <v>183.54000000000002</v>
      </c>
      <c r="U1263" s="70">
        <f>ROUND(Z1263*$H$2,2)/100</f>
        <v>0</v>
      </c>
      <c r="V1263" s="78">
        <f>SUM(T1263:U1263)</f>
        <v>183.54000000000002</v>
      </c>
      <c r="X1263" s="70">
        <v>141.80000000000001</v>
      </c>
      <c r="Y1263" s="70">
        <v>41.74</v>
      </c>
      <c r="Z1263" s="70">
        <v>183.54</v>
      </c>
      <c r="AB1263" s="80">
        <f t="shared" si="714"/>
        <v>0</v>
      </c>
    </row>
    <row r="1264" spans="1:28" ht="22.5" x14ac:dyDescent="0.25">
      <c r="A1264" s="72" t="s">
        <v>16966</v>
      </c>
      <c r="B1264" s="73" t="s">
        <v>22363</v>
      </c>
      <c r="C1264" s="74" t="s">
        <v>15692</v>
      </c>
      <c r="D1264" s="75">
        <v>0</v>
      </c>
      <c r="E1264" s="70">
        <v>367.02000000000004</v>
      </c>
      <c r="F1264" s="76">
        <f>ROUND(D1264*E1264,2)</f>
        <v>0</v>
      </c>
      <c r="H1264" s="70">
        <f t="shared" si="724"/>
        <v>282.31</v>
      </c>
      <c r="I1264" s="70">
        <f t="shared" si="724"/>
        <v>84.71</v>
      </c>
      <c r="J1264" s="70">
        <f>H1264+I1264</f>
        <v>367.02</v>
      </c>
      <c r="K1264" s="70">
        <v>0</v>
      </c>
      <c r="L1264" s="76">
        <f>SUM(J1264:K1264)</f>
        <v>367.02</v>
      </c>
      <c r="N1264" s="70">
        <v>282.31</v>
      </c>
      <c r="O1264" s="70">
        <v>84.710000000000008</v>
      </c>
      <c r="P1264" s="70">
        <f>SUM(N1264:O1264)</f>
        <v>367.02</v>
      </c>
      <c r="Q1264" s="64"/>
      <c r="R1264" s="70">
        <f t="shared" si="725"/>
        <v>282.31</v>
      </c>
      <c r="S1264" s="70">
        <f t="shared" si="725"/>
        <v>84.71</v>
      </c>
      <c r="T1264" s="70">
        <f>R1264+S1264</f>
        <v>367.02</v>
      </c>
      <c r="U1264" s="70">
        <f>ROUND(Z1264*$H$2,2)/100</f>
        <v>0</v>
      </c>
      <c r="V1264" s="78">
        <f>SUM(T1264:U1264)</f>
        <v>367.02</v>
      </c>
      <c r="X1264" s="70">
        <v>282.31</v>
      </c>
      <c r="Y1264" s="70">
        <v>84.71</v>
      </c>
      <c r="Z1264" s="70">
        <v>367.02</v>
      </c>
      <c r="AB1264" s="80">
        <f t="shared" si="714"/>
        <v>0</v>
      </c>
    </row>
    <row r="1265" spans="1:28" s="34" customFormat="1" ht="22.5" x14ac:dyDescent="0.25">
      <c r="A1265" s="72" t="s">
        <v>16967</v>
      </c>
      <c r="B1265" s="73" t="s">
        <v>22364</v>
      </c>
      <c r="C1265" s="74" t="s">
        <v>15692</v>
      </c>
      <c r="D1265" s="75">
        <v>0</v>
      </c>
      <c r="E1265" s="70">
        <v>368.73</v>
      </c>
      <c r="F1265" s="76">
        <f>ROUND(D1265*E1265,2)</f>
        <v>0</v>
      </c>
      <c r="G1265" s="39"/>
      <c r="H1265" s="70">
        <f t="shared" si="724"/>
        <v>284.02</v>
      </c>
      <c r="I1265" s="70">
        <f t="shared" si="724"/>
        <v>84.71</v>
      </c>
      <c r="J1265" s="70">
        <f>H1265+I1265</f>
        <v>368.72999999999996</v>
      </c>
      <c r="K1265" s="70">
        <v>0</v>
      </c>
      <c r="L1265" s="76">
        <f>SUM(J1265:K1265)</f>
        <v>368.72999999999996</v>
      </c>
      <c r="N1265" s="70">
        <v>284.02</v>
      </c>
      <c r="O1265" s="70">
        <v>84.710000000000008</v>
      </c>
      <c r="P1265" s="70">
        <f>SUM(N1265:O1265)</f>
        <v>368.73</v>
      </c>
      <c r="Q1265" s="64"/>
      <c r="R1265" s="70">
        <f t="shared" si="725"/>
        <v>284.02</v>
      </c>
      <c r="S1265" s="70">
        <f t="shared" si="725"/>
        <v>84.71</v>
      </c>
      <c r="T1265" s="70">
        <f>R1265+S1265</f>
        <v>368.72999999999996</v>
      </c>
      <c r="U1265" s="70">
        <f>ROUND(Z1265*$H$2,2)/100</f>
        <v>0</v>
      </c>
      <c r="V1265" s="78">
        <f>SUM(T1265:U1265)</f>
        <v>368.72999999999996</v>
      </c>
      <c r="X1265" s="70">
        <v>284.02</v>
      </c>
      <c r="Y1265" s="70">
        <v>84.71</v>
      </c>
      <c r="Z1265" s="70">
        <v>368.73</v>
      </c>
      <c r="AB1265" s="80">
        <f t="shared" si="714"/>
        <v>0</v>
      </c>
    </row>
    <row r="1266" spans="1:28" s="34" customFormat="1" ht="22.5" x14ac:dyDescent="0.25">
      <c r="A1266" s="72" t="s">
        <v>16968</v>
      </c>
      <c r="B1266" s="73" t="s">
        <v>22365</v>
      </c>
      <c r="C1266" s="74" t="s">
        <v>15692</v>
      </c>
      <c r="D1266" s="75">
        <v>0</v>
      </c>
      <c r="E1266" s="70">
        <v>386.35</v>
      </c>
      <c r="F1266" s="76">
        <f>ROUND(D1266*E1266,2)</f>
        <v>0</v>
      </c>
      <c r="G1266" s="39"/>
      <c r="H1266" s="70">
        <f t="shared" si="724"/>
        <v>301.64</v>
      </c>
      <c r="I1266" s="70">
        <f t="shared" si="724"/>
        <v>84.71</v>
      </c>
      <c r="J1266" s="70">
        <f>H1266+I1266</f>
        <v>386.34999999999997</v>
      </c>
      <c r="K1266" s="70">
        <v>0</v>
      </c>
      <c r="L1266" s="76">
        <f>SUM(J1266:K1266)</f>
        <v>386.34999999999997</v>
      </c>
      <c r="N1266" s="70">
        <v>301.64</v>
      </c>
      <c r="O1266" s="70">
        <v>84.710000000000008</v>
      </c>
      <c r="P1266" s="70">
        <f>SUM(N1266:O1266)</f>
        <v>386.35</v>
      </c>
      <c r="Q1266" s="64"/>
      <c r="R1266" s="70">
        <f t="shared" si="725"/>
        <v>301.64</v>
      </c>
      <c r="S1266" s="70">
        <f t="shared" si="725"/>
        <v>84.71</v>
      </c>
      <c r="T1266" s="70">
        <f>R1266+S1266</f>
        <v>386.34999999999997</v>
      </c>
      <c r="U1266" s="70">
        <f>ROUND(Z1266*$H$2,2)/100</f>
        <v>0</v>
      </c>
      <c r="V1266" s="78">
        <f>SUM(T1266:U1266)</f>
        <v>386.34999999999997</v>
      </c>
      <c r="X1266" s="70">
        <v>301.64</v>
      </c>
      <c r="Y1266" s="70">
        <v>84.71</v>
      </c>
      <c r="Z1266" s="70">
        <v>386.35</v>
      </c>
      <c r="AB1266" s="80">
        <f t="shared" si="714"/>
        <v>0</v>
      </c>
    </row>
    <row r="1267" spans="1:28" s="34" customFormat="1" ht="33.75" x14ac:dyDescent="0.25">
      <c r="A1267" s="66" t="s">
        <v>16969</v>
      </c>
      <c r="B1267" s="67" t="s">
        <v>22366</v>
      </c>
      <c r="C1267" s="74"/>
      <c r="D1267" s="75"/>
      <c r="E1267" s="70"/>
      <c r="F1267" s="76"/>
      <c r="G1267" s="39"/>
      <c r="H1267" s="70"/>
      <c r="I1267" s="70"/>
      <c r="J1267" s="70"/>
      <c r="K1267" s="70"/>
      <c r="L1267" s="76"/>
      <c r="N1267" s="70"/>
      <c r="O1267" s="70"/>
      <c r="P1267" s="70"/>
      <c r="Q1267" s="64"/>
      <c r="R1267" s="70"/>
      <c r="S1267" s="70"/>
      <c r="T1267" s="70"/>
      <c r="U1267" s="70"/>
      <c r="V1267" s="78"/>
      <c r="X1267" s="70"/>
      <c r="Y1267" s="70"/>
      <c r="Z1267" s="70"/>
      <c r="AB1267" s="80">
        <f t="shared" si="714"/>
        <v>0</v>
      </c>
    </row>
    <row r="1268" spans="1:28" ht="22.5" x14ac:dyDescent="0.25">
      <c r="A1268" s="72" t="s">
        <v>16970</v>
      </c>
      <c r="B1268" s="73" t="s">
        <v>22367</v>
      </c>
      <c r="C1268" s="74" t="s">
        <v>15692</v>
      </c>
      <c r="D1268" s="75">
        <v>0</v>
      </c>
      <c r="E1268" s="70">
        <v>467.3</v>
      </c>
      <c r="F1268" s="76">
        <f>ROUND(D1268*E1268,2)</f>
        <v>0</v>
      </c>
      <c r="G1268" s="34"/>
      <c r="H1268" s="70">
        <f>ROUND(N1268+(N1268*$H$2/100),2)</f>
        <v>467.3</v>
      </c>
      <c r="I1268" s="70">
        <f>ROUND(O1268+(O1268*$H$2/100),2)</f>
        <v>0</v>
      </c>
      <c r="J1268" s="70">
        <f>H1268+I1268</f>
        <v>467.3</v>
      </c>
      <c r="K1268" s="70">
        <v>0</v>
      </c>
      <c r="L1268" s="76">
        <f>SUM(J1268:K1268)</f>
        <v>467.3</v>
      </c>
      <c r="N1268" s="70">
        <v>467.3</v>
      </c>
      <c r="O1268" s="70">
        <v>0</v>
      </c>
      <c r="P1268" s="70">
        <f>SUM(N1268:O1268)</f>
        <v>467.3</v>
      </c>
      <c r="Q1268" s="64"/>
      <c r="R1268" s="70">
        <f>X1268</f>
        <v>467.3</v>
      </c>
      <c r="S1268" s="70">
        <f>Y1268</f>
        <v>0</v>
      </c>
      <c r="T1268" s="70">
        <f>R1268+S1268</f>
        <v>467.3</v>
      </c>
      <c r="U1268" s="70">
        <f>ROUND(Z1268*$H$2,2)/100</f>
        <v>0</v>
      </c>
      <c r="V1268" s="78">
        <f>SUM(T1268:U1268)</f>
        <v>467.3</v>
      </c>
      <c r="X1268" s="70">
        <v>467.3</v>
      </c>
      <c r="Y1268" s="70">
        <v>0</v>
      </c>
      <c r="Z1268" s="70">
        <v>467.3</v>
      </c>
      <c r="AB1268" s="80">
        <f t="shared" si="714"/>
        <v>0</v>
      </c>
    </row>
    <row r="1269" spans="1:28" ht="33.75" x14ac:dyDescent="0.25">
      <c r="A1269" s="66" t="s">
        <v>16971</v>
      </c>
      <c r="B1269" s="67" t="s">
        <v>22368</v>
      </c>
      <c r="C1269" s="74"/>
      <c r="D1269" s="75"/>
      <c r="E1269" s="70"/>
      <c r="F1269" s="76"/>
      <c r="H1269" s="70"/>
      <c r="I1269" s="70"/>
      <c r="J1269" s="70"/>
      <c r="K1269" s="70"/>
      <c r="L1269" s="76"/>
      <c r="N1269" s="70"/>
      <c r="O1269" s="70"/>
      <c r="P1269" s="70"/>
      <c r="Q1269" s="64"/>
      <c r="R1269" s="70"/>
      <c r="S1269" s="70"/>
      <c r="T1269" s="70"/>
      <c r="U1269" s="70"/>
      <c r="V1269" s="78"/>
      <c r="X1269" s="70"/>
      <c r="Y1269" s="70"/>
      <c r="Z1269" s="70"/>
      <c r="AB1269" s="80">
        <f t="shared" si="714"/>
        <v>0</v>
      </c>
    </row>
    <row r="1270" spans="1:28" x14ac:dyDescent="0.25">
      <c r="A1270" s="84" t="s">
        <v>16972</v>
      </c>
      <c r="B1270" s="84" t="s">
        <v>22369</v>
      </c>
      <c r="C1270" s="86" t="s">
        <v>15692</v>
      </c>
      <c r="D1270" s="75">
        <v>0</v>
      </c>
      <c r="E1270" s="70">
        <v>467.3</v>
      </c>
      <c r="F1270" s="76">
        <f t="shared" ref="F1270:F1275" si="726">ROUND(D1270*E1270,2)</f>
        <v>0</v>
      </c>
      <c r="G1270" s="34"/>
      <c r="H1270" s="70">
        <f t="shared" ref="H1270:I1275" si="727">ROUND(N1270+(N1270*$H$2/100),2)</f>
        <v>467.3</v>
      </c>
      <c r="I1270" s="70">
        <f t="shared" si="727"/>
        <v>0</v>
      </c>
      <c r="J1270" s="70">
        <f t="shared" ref="J1270:J1275" si="728">H1270+I1270</f>
        <v>467.3</v>
      </c>
      <c r="K1270" s="70">
        <v>0</v>
      </c>
      <c r="L1270" s="76">
        <f t="shared" ref="L1270:L1275" si="729">SUM(J1270:K1270)</f>
        <v>467.3</v>
      </c>
      <c r="N1270" s="70">
        <v>467.3</v>
      </c>
      <c r="O1270" s="70">
        <v>0</v>
      </c>
      <c r="P1270" s="70">
        <f t="shared" ref="P1270:P1275" si="730">SUM(N1270:O1270)</f>
        <v>467.3</v>
      </c>
      <c r="Q1270" s="64"/>
      <c r="R1270" s="70">
        <f t="shared" ref="R1270:S1275" si="731">X1270</f>
        <v>467.3</v>
      </c>
      <c r="S1270" s="70">
        <f t="shared" si="731"/>
        <v>0</v>
      </c>
      <c r="T1270" s="70">
        <f t="shared" ref="T1270:T1275" si="732">R1270+S1270</f>
        <v>467.3</v>
      </c>
      <c r="U1270" s="70">
        <f t="shared" ref="U1270:U1275" si="733">ROUND(Z1270*$H$2,2)/100</f>
        <v>0</v>
      </c>
      <c r="V1270" s="78">
        <f t="shared" ref="V1270:V1275" si="734">SUM(T1270:U1270)</f>
        <v>467.3</v>
      </c>
      <c r="X1270" s="70">
        <v>467.3</v>
      </c>
      <c r="Y1270" s="70">
        <v>0</v>
      </c>
      <c r="Z1270" s="70">
        <v>467.3</v>
      </c>
      <c r="AB1270" s="80">
        <f t="shared" si="714"/>
        <v>0</v>
      </c>
    </row>
    <row r="1271" spans="1:28" s="34" customFormat="1" x14ac:dyDescent="0.25">
      <c r="A1271" s="84" t="s">
        <v>16973</v>
      </c>
      <c r="B1271" s="84" t="s">
        <v>22370</v>
      </c>
      <c r="C1271" s="86" t="s">
        <v>15692</v>
      </c>
      <c r="D1271" s="75">
        <v>0</v>
      </c>
      <c r="E1271" s="70">
        <v>474.68</v>
      </c>
      <c r="F1271" s="76">
        <f t="shared" si="726"/>
        <v>0</v>
      </c>
      <c r="H1271" s="70">
        <f t="shared" si="727"/>
        <v>474.68</v>
      </c>
      <c r="I1271" s="70">
        <f t="shared" si="727"/>
        <v>0</v>
      </c>
      <c r="J1271" s="70">
        <f t="shared" si="728"/>
        <v>474.68</v>
      </c>
      <c r="K1271" s="70">
        <v>0</v>
      </c>
      <c r="L1271" s="76">
        <f t="shared" si="729"/>
        <v>474.68</v>
      </c>
      <c r="N1271" s="70">
        <v>474.68</v>
      </c>
      <c r="O1271" s="70">
        <v>0</v>
      </c>
      <c r="P1271" s="70">
        <f t="shared" si="730"/>
        <v>474.68</v>
      </c>
      <c r="Q1271" s="64"/>
      <c r="R1271" s="70">
        <f t="shared" si="731"/>
        <v>474.68</v>
      </c>
      <c r="S1271" s="70">
        <f t="shared" si="731"/>
        <v>0</v>
      </c>
      <c r="T1271" s="70">
        <f t="shared" si="732"/>
        <v>474.68</v>
      </c>
      <c r="U1271" s="70">
        <f t="shared" si="733"/>
        <v>0</v>
      </c>
      <c r="V1271" s="78">
        <f t="shared" si="734"/>
        <v>474.68</v>
      </c>
      <c r="X1271" s="70">
        <v>474.68</v>
      </c>
      <c r="Y1271" s="70">
        <v>0</v>
      </c>
      <c r="Z1271" s="70">
        <v>474.68</v>
      </c>
      <c r="AB1271" s="80">
        <f t="shared" si="714"/>
        <v>0</v>
      </c>
    </row>
    <row r="1272" spans="1:28" x14ac:dyDescent="0.25">
      <c r="A1272" s="84" t="s">
        <v>16974</v>
      </c>
      <c r="B1272" s="84" t="s">
        <v>22371</v>
      </c>
      <c r="C1272" s="86" t="s">
        <v>15692</v>
      </c>
      <c r="D1272" s="75">
        <v>0</v>
      </c>
      <c r="E1272" s="70">
        <v>472.63</v>
      </c>
      <c r="F1272" s="76">
        <f t="shared" si="726"/>
        <v>0</v>
      </c>
      <c r="G1272" s="34"/>
      <c r="H1272" s="70">
        <f t="shared" si="727"/>
        <v>472.63</v>
      </c>
      <c r="I1272" s="70">
        <f t="shared" si="727"/>
        <v>0</v>
      </c>
      <c r="J1272" s="70">
        <f t="shared" si="728"/>
        <v>472.63</v>
      </c>
      <c r="K1272" s="70">
        <v>0</v>
      </c>
      <c r="L1272" s="76">
        <f t="shared" si="729"/>
        <v>472.63</v>
      </c>
      <c r="N1272" s="70">
        <v>472.63</v>
      </c>
      <c r="O1272" s="70">
        <v>0</v>
      </c>
      <c r="P1272" s="70">
        <f t="shared" si="730"/>
        <v>472.63</v>
      </c>
      <c r="Q1272" s="64"/>
      <c r="R1272" s="70">
        <f t="shared" si="731"/>
        <v>472.63</v>
      </c>
      <c r="S1272" s="70">
        <f t="shared" si="731"/>
        <v>0</v>
      </c>
      <c r="T1272" s="70">
        <f t="shared" si="732"/>
        <v>472.63</v>
      </c>
      <c r="U1272" s="70">
        <f t="shared" si="733"/>
        <v>0</v>
      </c>
      <c r="V1272" s="78">
        <f t="shared" si="734"/>
        <v>472.63</v>
      </c>
      <c r="X1272" s="70">
        <v>472.63</v>
      </c>
      <c r="Y1272" s="70">
        <v>0</v>
      </c>
      <c r="Z1272" s="70">
        <v>472.63</v>
      </c>
      <c r="AB1272" s="80">
        <f t="shared" si="714"/>
        <v>0</v>
      </c>
    </row>
    <row r="1273" spans="1:28" s="34" customFormat="1" x14ac:dyDescent="0.25">
      <c r="A1273" s="84" t="s">
        <v>16975</v>
      </c>
      <c r="B1273" s="84" t="s">
        <v>22372</v>
      </c>
      <c r="C1273" s="86" t="s">
        <v>15692</v>
      </c>
      <c r="D1273" s="75">
        <v>0</v>
      </c>
      <c r="E1273" s="70">
        <v>492.63</v>
      </c>
      <c r="F1273" s="76">
        <f t="shared" si="726"/>
        <v>0</v>
      </c>
      <c r="H1273" s="70">
        <f t="shared" si="727"/>
        <v>492.63</v>
      </c>
      <c r="I1273" s="70">
        <f t="shared" si="727"/>
        <v>0</v>
      </c>
      <c r="J1273" s="70">
        <f t="shared" si="728"/>
        <v>492.63</v>
      </c>
      <c r="K1273" s="70">
        <v>0</v>
      </c>
      <c r="L1273" s="76">
        <f t="shared" si="729"/>
        <v>492.63</v>
      </c>
      <c r="N1273" s="70">
        <v>492.63</v>
      </c>
      <c r="O1273" s="70">
        <v>0</v>
      </c>
      <c r="P1273" s="70">
        <f t="shared" si="730"/>
        <v>492.63</v>
      </c>
      <c r="Q1273" s="64"/>
      <c r="R1273" s="70">
        <f t="shared" si="731"/>
        <v>492.63</v>
      </c>
      <c r="S1273" s="70">
        <f t="shared" si="731"/>
        <v>0</v>
      </c>
      <c r="T1273" s="70">
        <f t="shared" si="732"/>
        <v>492.63</v>
      </c>
      <c r="U1273" s="70">
        <f t="shared" si="733"/>
        <v>0</v>
      </c>
      <c r="V1273" s="78">
        <f t="shared" si="734"/>
        <v>492.63</v>
      </c>
      <c r="X1273" s="70">
        <v>492.63</v>
      </c>
      <c r="Y1273" s="70">
        <v>0</v>
      </c>
      <c r="Z1273" s="70">
        <v>492.63</v>
      </c>
      <c r="AB1273" s="80">
        <f t="shared" si="714"/>
        <v>0</v>
      </c>
    </row>
    <row r="1274" spans="1:28" s="34" customFormat="1" x14ac:dyDescent="0.25">
      <c r="A1274" s="84" t="s">
        <v>16976</v>
      </c>
      <c r="B1274" s="84" t="s">
        <v>22373</v>
      </c>
      <c r="C1274" s="86" t="s">
        <v>15692</v>
      </c>
      <c r="D1274" s="75">
        <v>0</v>
      </c>
      <c r="E1274" s="70">
        <v>480.01</v>
      </c>
      <c r="F1274" s="76">
        <f t="shared" si="726"/>
        <v>0</v>
      </c>
      <c r="H1274" s="70">
        <f t="shared" si="727"/>
        <v>480.01</v>
      </c>
      <c r="I1274" s="70">
        <f t="shared" si="727"/>
        <v>0</v>
      </c>
      <c r="J1274" s="70">
        <f t="shared" si="728"/>
        <v>480.01</v>
      </c>
      <c r="K1274" s="70">
        <v>0</v>
      </c>
      <c r="L1274" s="76">
        <f t="shared" si="729"/>
        <v>480.01</v>
      </c>
      <c r="N1274" s="70">
        <v>480.01</v>
      </c>
      <c r="O1274" s="70">
        <v>0</v>
      </c>
      <c r="P1274" s="70">
        <f t="shared" si="730"/>
        <v>480.01</v>
      </c>
      <c r="Q1274" s="64"/>
      <c r="R1274" s="70">
        <f t="shared" si="731"/>
        <v>480.01</v>
      </c>
      <c r="S1274" s="70">
        <f t="shared" si="731"/>
        <v>0</v>
      </c>
      <c r="T1274" s="70">
        <f t="shared" si="732"/>
        <v>480.01</v>
      </c>
      <c r="U1274" s="70">
        <f t="shared" si="733"/>
        <v>0</v>
      </c>
      <c r="V1274" s="78">
        <f t="shared" si="734"/>
        <v>480.01</v>
      </c>
      <c r="X1274" s="70">
        <v>480.01</v>
      </c>
      <c r="Y1274" s="70">
        <v>0</v>
      </c>
      <c r="Z1274" s="70">
        <v>480.01</v>
      </c>
      <c r="AB1274" s="80">
        <f t="shared" si="714"/>
        <v>0</v>
      </c>
    </row>
    <row r="1275" spans="1:28" s="34" customFormat="1" x14ac:dyDescent="0.25">
      <c r="A1275" s="84" t="s">
        <v>16977</v>
      </c>
      <c r="B1275" s="84" t="s">
        <v>22374</v>
      </c>
      <c r="C1275" s="86" t="s">
        <v>15692</v>
      </c>
      <c r="D1275" s="75">
        <v>0</v>
      </c>
      <c r="E1275" s="70">
        <v>619.44000000000005</v>
      </c>
      <c r="F1275" s="76">
        <f t="shared" si="726"/>
        <v>0</v>
      </c>
      <c r="H1275" s="70">
        <f t="shared" si="727"/>
        <v>619.44000000000005</v>
      </c>
      <c r="I1275" s="70">
        <f t="shared" si="727"/>
        <v>0</v>
      </c>
      <c r="J1275" s="70">
        <f t="shared" si="728"/>
        <v>619.44000000000005</v>
      </c>
      <c r="K1275" s="70">
        <v>0</v>
      </c>
      <c r="L1275" s="76">
        <f t="shared" si="729"/>
        <v>619.44000000000005</v>
      </c>
      <c r="N1275" s="70">
        <v>619.44000000000005</v>
      </c>
      <c r="O1275" s="70">
        <v>0</v>
      </c>
      <c r="P1275" s="70">
        <f t="shared" si="730"/>
        <v>619.44000000000005</v>
      </c>
      <c r="Q1275" s="64"/>
      <c r="R1275" s="70">
        <f t="shared" si="731"/>
        <v>619.44000000000005</v>
      </c>
      <c r="S1275" s="70">
        <f t="shared" si="731"/>
        <v>0</v>
      </c>
      <c r="T1275" s="70">
        <f t="shared" si="732"/>
        <v>619.44000000000005</v>
      </c>
      <c r="U1275" s="70">
        <f t="shared" si="733"/>
        <v>0</v>
      </c>
      <c r="V1275" s="78">
        <f t="shared" si="734"/>
        <v>619.44000000000005</v>
      </c>
      <c r="X1275" s="70">
        <v>619.44000000000005</v>
      </c>
      <c r="Y1275" s="70">
        <v>0</v>
      </c>
      <c r="Z1275" s="70">
        <v>619.44000000000005</v>
      </c>
      <c r="AB1275" s="80">
        <f t="shared" si="714"/>
        <v>0</v>
      </c>
    </row>
    <row r="1276" spans="1:28" s="34" customFormat="1" x14ac:dyDescent="0.25">
      <c r="A1276" s="66" t="s">
        <v>16978</v>
      </c>
      <c r="B1276" s="67" t="s">
        <v>22375</v>
      </c>
      <c r="C1276" s="68"/>
      <c r="D1276" s="69"/>
      <c r="E1276" s="70"/>
      <c r="F1276" s="71"/>
      <c r="G1276" s="39"/>
      <c r="H1276" s="70"/>
      <c r="I1276" s="70"/>
      <c r="J1276" s="70"/>
      <c r="K1276" s="70"/>
      <c r="L1276" s="76"/>
      <c r="N1276" s="70"/>
      <c r="O1276" s="70"/>
      <c r="P1276" s="70"/>
      <c r="Q1276" s="64"/>
      <c r="R1276" s="70"/>
      <c r="S1276" s="70"/>
      <c r="T1276" s="70"/>
      <c r="U1276" s="70"/>
      <c r="V1276" s="78"/>
      <c r="X1276" s="70"/>
      <c r="Y1276" s="70"/>
      <c r="Z1276" s="70"/>
      <c r="AA1276" s="79"/>
      <c r="AB1276" s="80">
        <f t="shared" si="714"/>
        <v>0</v>
      </c>
    </row>
    <row r="1277" spans="1:28" s="34" customFormat="1" x14ac:dyDescent="0.25">
      <c r="A1277" s="84" t="s">
        <v>16979</v>
      </c>
      <c r="B1277" s="84" t="s">
        <v>22376</v>
      </c>
      <c r="C1277" s="86" t="s">
        <v>15692</v>
      </c>
      <c r="D1277" s="75">
        <v>0</v>
      </c>
      <c r="E1277" s="70">
        <v>40.94</v>
      </c>
      <c r="F1277" s="76">
        <f t="shared" ref="F1277:F1294" si="735">ROUND(D1277*E1277,2)</f>
        <v>0</v>
      </c>
      <c r="H1277" s="70">
        <f t="shared" ref="H1277:I1294" si="736">ROUND(N1277+(N1277*$H$2/100),2)</f>
        <v>1.62</v>
      </c>
      <c r="I1277" s="70">
        <f t="shared" si="736"/>
        <v>39.32</v>
      </c>
      <c r="J1277" s="70">
        <f t="shared" ref="J1277:J1294" si="737">H1277+I1277</f>
        <v>40.94</v>
      </c>
      <c r="K1277" s="70">
        <v>0</v>
      </c>
      <c r="L1277" s="76">
        <f t="shared" ref="L1277:L1294" si="738">SUM(J1277:K1277)</f>
        <v>40.94</v>
      </c>
      <c r="N1277" s="70">
        <v>1.62</v>
      </c>
      <c r="O1277" s="70">
        <v>39.32</v>
      </c>
      <c r="P1277" s="70">
        <f t="shared" ref="P1277:P1294" si="739">SUM(N1277:O1277)</f>
        <v>40.94</v>
      </c>
      <c r="Q1277" s="64"/>
      <c r="R1277" s="70">
        <f t="shared" ref="R1277:S1294" si="740">X1277</f>
        <v>1.62</v>
      </c>
      <c r="S1277" s="70">
        <f t="shared" si="740"/>
        <v>39.32</v>
      </c>
      <c r="T1277" s="70">
        <f t="shared" ref="T1277:T1294" si="741">R1277+S1277</f>
        <v>40.94</v>
      </c>
      <c r="U1277" s="70">
        <f t="shared" ref="U1277:U1294" si="742">ROUND(Z1277*$H$2,2)/100</f>
        <v>0</v>
      </c>
      <c r="V1277" s="78">
        <f t="shared" ref="V1277:V1294" si="743">SUM(T1277:U1277)</f>
        <v>40.94</v>
      </c>
      <c r="X1277" s="70">
        <v>1.62</v>
      </c>
      <c r="Y1277" s="70">
        <v>39.32</v>
      </c>
      <c r="Z1277" s="70">
        <v>40.94</v>
      </c>
      <c r="AB1277" s="80">
        <f t="shared" si="714"/>
        <v>0</v>
      </c>
    </row>
    <row r="1278" spans="1:28" x14ac:dyDescent="0.25">
      <c r="A1278" s="72" t="s">
        <v>16980</v>
      </c>
      <c r="B1278" s="73" t="s">
        <v>22377</v>
      </c>
      <c r="C1278" s="74" t="s">
        <v>15692</v>
      </c>
      <c r="D1278" s="75">
        <v>0</v>
      </c>
      <c r="E1278" s="70">
        <v>48.4</v>
      </c>
      <c r="F1278" s="76">
        <f t="shared" si="735"/>
        <v>0</v>
      </c>
      <c r="G1278" s="77"/>
      <c r="H1278" s="70">
        <f t="shared" si="736"/>
        <v>0</v>
      </c>
      <c r="I1278" s="70">
        <f t="shared" si="736"/>
        <v>48.4</v>
      </c>
      <c r="J1278" s="70">
        <f t="shared" si="737"/>
        <v>48.4</v>
      </c>
      <c r="K1278" s="70">
        <v>0</v>
      </c>
      <c r="L1278" s="76">
        <f t="shared" si="738"/>
        <v>48.4</v>
      </c>
      <c r="N1278" s="70">
        <v>0</v>
      </c>
      <c r="O1278" s="70">
        <v>48.4</v>
      </c>
      <c r="P1278" s="70">
        <f t="shared" si="739"/>
        <v>48.4</v>
      </c>
      <c r="Q1278" s="64"/>
      <c r="R1278" s="70">
        <f t="shared" si="740"/>
        <v>0</v>
      </c>
      <c r="S1278" s="70">
        <f t="shared" si="740"/>
        <v>48.4</v>
      </c>
      <c r="T1278" s="70">
        <f t="shared" si="741"/>
        <v>48.4</v>
      </c>
      <c r="U1278" s="70">
        <f t="shared" si="742"/>
        <v>0</v>
      </c>
      <c r="V1278" s="78">
        <f t="shared" si="743"/>
        <v>48.4</v>
      </c>
      <c r="X1278" s="70">
        <v>0</v>
      </c>
      <c r="Y1278" s="70">
        <v>48.4</v>
      </c>
      <c r="Z1278" s="70">
        <v>48.4</v>
      </c>
      <c r="AA1278" s="79"/>
      <c r="AB1278" s="80">
        <f t="shared" si="714"/>
        <v>0</v>
      </c>
    </row>
    <row r="1279" spans="1:28" x14ac:dyDescent="0.25">
      <c r="A1279" s="72" t="s">
        <v>16981</v>
      </c>
      <c r="B1279" s="73" t="s">
        <v>22378</v>
      </c>
      <c r="C1279" s="74" t="s">
        <v>15747</v>
      </c>
      <c r="D1279" s="75">
        <v>0</v>
      </c>
      <c r="E1279" s="70">
        <v>1.51</v>
      </c>
      <c r="F1279" s="76">
        <f t="shared" si="735"/>
        <v>0</v>
      </c>
      <c r="G1279" s="77"/>
      <c r="H1279" s="70">
        <f t="shared" si="736"/>
        <v>0</v>
      </c>
      <c r="I1279" s="70">
        <f t="shared" si="736"/>
        <v>1.51</v>
      </c>
      <c r="J1279" s="70">
        <f t="shared" si="737"/>
        <v>1.51</v>
      </c>
      <c r="K1279" s="70">
        <v>0</v>
      </c>
      <c r="L1279" s="76">
        <f t="shared" si="738"/>
        <v>1.51</v>
      </c>
      <c r="N1279" s="70">
        <v>0</v>
      </c>
      <c r="O1279" s="70">
        <v>1.51</v>
      </c>
      <c r="P1279" s="70">
        <f t="shared" si="739"/>
        <v>1.51</v>
      </c>
      <c r="Q1279" s="64"/>
      <c r="R1279" s="70">
        <f t="shared" si="740"/>
        <v>0</v>
      </c>
      <c r="S1279" s="70">
        <f t="shared" si="740"/>
        <v>1.51</v>
      </c>
      <c r="T1279" s="70">
        <f t="shared" si="741"/>
        <v>1.51</v>
      </c>
      <c r="U1279" s="70">
        <f t="shared" si="742"/>
        <v>0</v>
      </c>
      <c r="V1279" s="78">
        <f t="shared" si="743"/>
        <v>1.51</v>
      </c>
      <c r="X1279" s="70">
        <v>0</v>
      </c>
      <c r="Y1279" s="70">
        <v>1.51</v>
      </c>
      <c r="Z1279" s="70">
        <v>1.51</v>
      </c>
      <c r="AA1279" s="79"/>
      <c r="AB1279" s="80">
        <f t="shared" si="714"/>
        <v>0</v>
      </c>
    </row>
    <row r="1280" spans="1:28" ht="22.5" x14ac:dyDescent="0.25">
      <c r="A1280" s="72" t="s">
        <v>16982</v>
      </c>
      <c r="B1280" s="73" t="s">
        <v>22379</v>
      </c>
      <c r="C1280" s="74" t="s">
        <v>15747</v>
      </c>
      <c r="D1280" s="75">
        <v>0</v>
      </c>
      <c r="E1280" s="70">
        <v>35.650000000000006</v>
      </c>
      <c r="F1280" s="76">
        <f t="shared" si="735"/>
        <v>0</v>
      </c>
      <c r="G1280" s="77"/>
      <c r="H1280" s="70">
        <f t="shared" si="736"/>
        <v>26.58</v>
      </c>
      <c r="I1280" s="70">
        <f t="shared" si="736"/>
        <v>9.07</v>
      </c>
      <c r="J1280" s="70">
        <f t="shared" si="737"/>
        <v>35.65</v>
      </c>
      <c r="K1280" s="70">
        <v>0</v>
      </c>
      <c r="L1280" s="76">
        <f t="shared" si="738"/>
        <v>35.65</v>
      </c>
      <c r="N1280" s="70">
        <v>26.58</v>
      </c>
      <c r="O1280" s="70">
        <v>9.07</v>
      </c>
      <c r="P1280" s="70">
        <f t="shared" si="739"/>
        <v>35.65</v>
      </c>
      <c r="Q1280" s="64"/>
      <c r="R1280" s="70">
        <f t="shared" si="740"/>
        <v>26.58</v>
      </c>
      <c r="S1280" s="70">
        <f t="shared" si="740"/>
        <v>9.07</v>
      </c>
      <c r="T1280" s="70">
        <f t="shared" si="741"/>
        <v>35.65</v>
      </c>
      <c r="U1280" s="70">
        <f t="shared" si="742"/>
        <v>0</v>
      </c>
      <c r="V1280" s="78">
        <f t="shared" si="743"/>
        <v>35.65</v>
      </c>
      <c r="X1280" s="70">
        <v>26.58</v>
      </c>
      <c r="Y1280" s="70">
        <v>9.07</v>
      </c>
      <c r="Z1280" s="70">
        <v>35.65</v>
      </c>
      <c r="AA1280" s="79"/>
      <c r="AB1280" s="80">
        <f t="shared" si="714"/>
        <v>0</v>
      </c>
    </row>
    <row r="1281" spans="1:28" x14ac:dyDescent="0.25">
      <c r="A1281" s="72" t="s">
        <v>16983</v>
      </c>
      <c r="B1281" s="73" t="s">
        <v>22380</v>
      </c>
      <c r="C1281" s="74" t="s">
        <v>15719</v>
      </c>
      <c r="D1281" s="75">
        <v>0</v>
      </c>
      <c r="E1281" s="70">
        <v>1043.77</v>
      </c>
      <c r="F1281" s="76">
        <f t="shared" si="735"/>
        <v>0</v>
      </c>
      <c r="G1281" s="77"/>
      <c r="H1281" s="70">
        <f t="shared" si="736"/>
        <v>922.76</v>
      </c>
      <c r="I1281" s="70">
        <f t="shared" si="736"/>
        <v>121.01</v>
      </c>
      <c r="J1281" s="70">
        <f t="shared" si="737"/>
        <v>1043.77</v>
      </c>
      <c r="K1281" s="70">
        <v>0</v>
      </c>
      <c r="L1281" s="76">
        <f t="shared" si="738"/>
        <v>1043.77</v>
      </c>
      <c r="N1281" s="70">
        <v>922.76</v>
      </c>
      <c r="O1281" s="70">
        <v>121.00999999999999</v>
      </c>
      <c r="P1281" s="70">
        <f t="shared" si="739"/>
        <v>1043.77</v>
      </c>
      <c r="Q1281" s="64"/>
      <c r="R1281" s="70">
        <f t="shared" si="740"/>
        <v>922.76</v>
      </c>
      <c r="S1281" s="70">
        <f t="shared" si="740"/>
        <v>121</v>
      </c>
      <c r="T1281" s="70">
        <f t="shared" si="741"/>
        <v>1043.76</v>
      </c>
      <c r="U1281" s="70">
        <f t="shared" si="742"/>
        <v>0</v>
      </c>
      <c r="V1281" s="78">
        <f t="shared" si="743"/>
        <v>1043.76</v>
      </c>
      <c r="X1281" s="70">
        <v>922.76</v>
      </c>
      <c r="Y1281" s="70">
        <v>121</v>
      </c>
      <c r="Z1281" s="70">
        <v>1043.76</v>
      </c>
      <c r="AA1281" s="79"/>
      <c r="AB1281" s="80">
        <f t="shared" si="714"/>
        <v>9.9999999999909051E-3</v>
      </c>
    </row>
    <row r="1282" spans="1:28" x14ac:dyDescent="0.25">
      <c r="A1282" s="72" t="s">
        <v>16984</v>
      </c>
      <c r="B1282" s="73" t="s">
        <v>22381</v>
      </c>
      <c r="C1282" s="74" t="s">
        <v>15747</v>
      </c>
      <c r="D1282" s="75">
        <v>0</v>
      </c>
      <c r="E1282" s="70">
        <v>4.37</v>
      </c>
      <c r="F1282" s="76">
        <f t="shared" si="735"/>
        <v>0</v>
      </c>
      <c r="G1282" s="77"/>
      <c r="H1282" s="70">
        <f t="shared" si="736"/>
        <v>2.86</v>
      </c>
      <c r="I1282" s="70">
        <f t="shared" si="736"/>
        <v>1.51</v>
      </c>
      <c r="J1282" s="70">
        <f t="shared" si="737"/>
        <v>4.37</v>
      </c>
      <c r="K1282" s="70">
        <v>0</v>
      </c>
      <c r="L1282" s="76">
        <f t="shared" si="738"/>
        <v>4.37</v>
      </c>
      <c r="N1282" s="70">
        <v>2.86</v>
      </c>
      <c r="O1282" s="70">
        <v>1.51</v>
      </c>
      <c r="P1282" s="70">
        <f t="shared" si="739"/>
        <v>4.37</v>
      </c>
      <c r="Q1282" s="64"/>
      <c r="R1282" s="70">
        <f t="shared" si="740"/>
        <v>2.86</v>
      </c>
      <c r="S1282" s="70">
        <f t="shared" si="740"/>
        <v>1.51</v>
      </c>
      <c r="T1282" s="70">
        <f t="shared" si="741"/>
        <v>4.37</v>
      </c>
      <c r="U1282" s="70">
        <f t="shared" si="742"/>
        <v>0</v>
      </c>
      <c r="V1282" s="78">
        <f t="shared" si="743"/>
        <v>4.37</v>
      </c>
      <c r="X1282" s="70">
        <v>2.86</v>
      </c>
      <c r="Y1282" s="70">
        <v>1.51</v>
      </c>
      <c r="Z1282" s="70">
        <v>4.37</v>
      </c>
      <c r="AA1282" s="79"/>
      <c r="AB1282" s="80">
        <f t="shared" si="714"/>
        <v>0</v>
      </c>
    </row>
    <row r="1283" spans="1:28" x14ac:dyDescent="0.25">
      <c r="A1283" s="72" t="s">
        <v>16985</v>
      </c>
      <c r="B1283" s="73" t="s">
        <v>22382</v>
      </c>
      <c r="C1283" s="74" t="s">
        <v>15692</v>
      </c>
      <c r="D1283" s="75">
        <v>0</v>
      </c>
      <c r="E1283" s="70">
        <v>227.73</v>
      </c>
      <c r="F1283" s="76">
        <f t="shared" si="735"/>
        <v>0</v>
      </c>
      <c r="G1283" s="77"/>
      <c r="H1283" s="70">
        <f t="shared" si="736"/>
        <v>227.73</v>
      </c>
      <c r="I1283" s="70">
        <f t="shared" si="736"/>
        <v>0</v>
      </c>
      <c r="J1283" s="70">
        <f t="shared" si="737"/>
        <v>227.73</v>
      </c>
      <c r="K1283" s="70">
        <v>0</v>
      </c>
      <c r="L1283" s="76">
        <f t="shared" si="738"/>
        <v>227.73</v>
      </c>
      <c r="N1283" s="70">
        <v>227.73</v>
      </c>
      <c r="O1283" s="70">
        <v>0</v>
      </c>
      <c r="P1283" s="70">
        <f t="shared" si="739"/>
        <v>227.73</v>
      </c>
      <c r="Q1283" s="64"/>
      <c r="R1283" s="70">
        <f t="shared" si="740"/>
        <v>227.73</v>
      </c>
      <c r="S1283" s="70">
        <f t="shared" si="740"/>
        <v>0</v>
      </c>
      <c r="T1283" s="70">
        <f t="shared" si="741"/>
        <v>227.73</v>
      </c>
      <c r="U1283" s="70">
        <f t="shared" si="742"/>
        <v>0</v>
      </c>
      <c r="V1283" s="78">
        <f t="shared" si="743"/>
        <v>227.73</v>
      </c>
      <c r="X1283" s="70">
        <v>227.73</v>
      </c>
      <c r="Y1283" s="70">
        <v>0</v>
      </c>
      <c r="Z1283" s="70">
        <v>227.73</v>
      </c>
      <c r="AA1283" s="79"/>
      <c r="AB1283" s="80">
        <f t="shared" si="714"/>
        <v>0</v>
      </c>
    </row>
    <row r="1284" spans="1:28" x14ac:dyDescent="0.25">
      <c r="A1284" s="72" t="s">
        <v>16986</v>
      </c>
      <c r="B1284" s="73" t="s">
        <v>22383</v>
      </c>
      <c r="C1284" s="74" t="s">
        <v>15719</v>
      </c>
      <c r="D1284" s="75">
        <v>0</v>
      </c>
      <c r="E1284" s="70">
        <v>556.63</v>
      </c>
      <c r="F1284" s="76">
        <f t="shared" si="735"/>
        <v>0</v>
      </c>
      <c r="G1284" s="77"/>
      <c r="H1284" s="70">
        <f t="shared" si="736"/>
        <v>541.49</v>
      </c>
      <c r="I1284" s="70">
        <f t="shared" si="736"/>
        <v>15.14</v>
      </c>
      <c r="J1284" s="70">
        <f t="shared" si="737"/>
        <v>556.63</v>
      </c>
      <c r="K1284" s="70">
        <v>0</v>
      </c>
      <c r="L1284" s="76">
        <f t="shared" si="738"/>
        <v>556.63</v>
      </c>
      <c r="N1284" s="70">
        <v>541.49</v>
      </c>
      <c r="O1284" s="70">
        <v>15.14</v>
      </c>
      <c r="P1284" s="70">
        <f t="shared" si="739"/>
        <v>556.63</v>
      </c>
      <c r="Q1284" s="64"/>
      <c r="R1284" s="70">
        <f t="shared" si="740"/>
        <v>541.49</v>
      </c>
      <c r="S1284" s="70">
        <f t="shared" si="740"/>
        <v>15.14</v>
      </c>
      <c r="T1284" s="70">
        <f t="shared" si="741"/>
        <v>556.63</v>
      </c>
      <c r="U1284" s="70">
        <f t="shared" si="742"/>
        <v>0</v>
      </c>
      <c r="V1284" s="78">
        <f t="shared" si="743"/>
        <v>556.63</v>
      </c>
      <c r="X1284" s="70">
        <v>541.49</v>
      </c>
      <c r="Y1284" s="70">
        <v>15.14</v>
      </c>
      <c r="Z1284" s="70">
        <v>556.63</v>
      </c>
      <c r="AA1284" s="79"/>
      <c r="AB1284" s="80">
        <f t="shared" si="714"/>
        <v>0</v>
      </c>
    </row>
    <row r="1285" spans="1:28" x14ac:dyDescent="0.25">
      <c r="A1285" s="72" t="s">
        <v>16987</v>
      </c>
      <c r="B1285" s="73" t="s">
        <v>22384</v>
      </c>
      <c r="C1285" s="74" t="s">
        <v>15719</v>
      </c>
      <c r="D1285" s="75">
        <v>0</v>
      </c>
      <c r="E1285" s="70">
        <v>131.45999999999998</v>
      </c>
      <c r="F1285" s="76">
        <f t="shared" si="735"/>
        <v>0</v>
      </c>
      <c r="G1285" s="77"/>
      <c r="H1285" s="70">
        <f t="shared" si="736"/>
        <v>116.32</v>
      </c>
      <c r="I1285" s="70">
        <f t="shared" si="736"/>
        <v>15.14</v>
      </c>
      <c r="J1285" s="70">
        <f t="shared" si="737"/>
        <v>131.45999999999998</v>
      </c>
      <c r="K1285" s="70">
        <v>0</v>
      </c>
      <c r="L1285" s="76">
        <f t="shared" si="738"/>
        <v>131.45999999999998</v>
      </c>
      <c r="N1285" s="70">
        <v>116.32</v>
      </c>
      <c r="O1285" s="70">
        <v>15.14</v>
      </c>
      <c r="P1285" s="70">
        <f t="shared" si="739"/>
        <v>131.45999999999998</v>
      </c>
      <c r="Q1285" s="64"/>
      <c r="R1285" s="70">
        <f t="shared" si="740"/>
        <v>116.32</v>
      </c>
      <c r="S1285" s="70">
        <f t="shared" si="740"/>
        <v>15.14</v>
      </c>
      <c r="T1285" s="70">
        <f t="shared" si="741"/>
        <v>131.45999999999998</v>
      </c>
      <c r="U1285" s="70">
        <f t="shared" si="742"/>
        <v>0</v>
      </c>
      <c r="V1285" s="78">
        <f t="shared" si="743"/>
        <v>131.45999999999998</v>
      </c>
      <c r="X1285" s="70">
        <v>116.32</v>
      </c>
      <c r="Y1285" s="70">
        <v>15.14</v>
      </c>
      <c r="Z1285" s="70">
        <v>131.46</v>
      </c>
      <c r="AA1285" s="79"/>
      <c r="AB1285" s="80">
        <f t="shared" si="714"/>
        <v>0</v>
      </c>
    </row>
    <row r="1286" spans="1:28" x14ac:dyDescent="0.25">
      <c r="A1286" s="72" t="s">
        <v>16988</v>
      </c>
      <c r="B1286" s="73" t="s">
        <v>22385</v>
      </c>
      <c r="C1286" s="74" t="s">
        <v>15719</v>
      </c>
      <c r="D1286" s="75">
        <v>0</v>
      </c>
      <c r="E1286" s="70">
        <v>537.53</v>
      </c>
      <c r="F1286" s="76">
        <f t="shared" si="735"/>
        <v>0</v>
      </c>
      <c r="G1286" s="77"/>
      <c r="H1286" s="70">
        <f t="shared" si="736"/>
        <v>522.39</v>
      </c>
      <c r="I1286" s="70">
        <f t="shared" si="736"/>
        <v>15.14</v>
      </c>
      <c r="J1286" s="70">
        <f t="shared" si="737"/>
        <v>537.53</v>
      </c>
      <c r="K1286" s="70">
        <v>0</v>
      </c>
      <c r="L1286" s="76">
        <f t="shared" si="738"/>
        <v>537.53</v>
      </c>
      <c r="N1286" s="70">
        <v>522.39</v>
      </c>
      <c r="O1286" s="70">
        <v>15.14</v>
      </c>
      <c r="P1286" s="70">
        <f t="shared" si="739"/>
        <v>537.53</v>
      </c>
      <c r="Q1286" s="64"/>
      <c r="R1286" s="70">
        <f t="shared" si="740"/>
        <v>522.39</v>
      </c>
      <c r="S1286" s="70">
        <f t="shared" si="740"/>
        <v>15.14</v>
      </c>
      <c r="T1286" s="70">
        <f t="shared" si="741"/>
        <v>537.53</v>
      </c>
      <c r="U1286" s="70">
        <f t="shared" si="742"/>
        <v>0</v>
      </c>
      <c r="V1286" s="78">
        <f t="shared" si="743"/>
        <v>537.53</v>
      </c>
      <c r="X1286" s="70">
        <v>522.39</v>
      </c>
      <c r="Y1286" s="70">
        <v>15.14</v>
      </c>
      <c r="Z1286" s="70">
        <v>537.53</v>
      </c>
      <c r="AA1286" s="79"/>
      <c r="AB1286" s="80">
        <f t="shared" si="714"/>
        <v>0</v>
      </c>
    </row>
    <row r="1287" spans="1:28" x14ac:dyDescent="0.25">
      <c r="A1287" s="72" t="s">
        <v>16989</v>
      </c>
      <c r="B1287" s="73" t="s">
        <v>22386</v>
      </c>
      <c r="C1287" s="74" t="s">
        <v>15692</v>
      </c>
      <c r="D1287" s="75">
        <v>0</v>
      </c>
      <c r="E1287" s="70">
        <v>172.34</v>
      </c>
      <c r="F1287" s="76">
        <f t="shared" si="735"/>
        <v>0</v>
      </c>
      <c r="G1287" s="77"/>
      <c r="H1287" s="70">
        <f t="shared" si="736"/>
        <v>126.95</v>
      </c>
      <c r="I1287" s="70">
        <f t="shared" si="736"/>
        <v>45.39</v>
      </c>
      <c r="J1287" s="70">
        <f t="shared" si="737"/>
        <v>172.34</v>
      </c>
      <c r="K1287" s="70">
        <v>0</v>
      </c>
      <c r="L1287" s="76">
        <f t="shared" si="738"/>
        <v>172.34</v>
      </c>
      <c r="N1287" s="70">
        <v>126.95</v>
      </c>
      <c r="O1287" s="70">
        <v>45.39</v>
      </c>
      <c r="P1287" s="70">
        <f t="shared" si="739"/>
        <v>172.34</v>
      </c>
      <c r="Q1287" s="64"/>
      <c r="R1287" s="70">
        <f t="shared" si="740"/>
        <v>126.95</v>
      </c>
      <c r="S1287" s="70">
        <f t="shared" si="740"/>
        <v>45.39</v>
      </c>
      <c r="T1287" s="70">
        <f t="shared" si="741"/>
        <v>172.34</v>
      </c>
      <c r="U1287" s="70">
        <f t="shared" si="742"/>
        <v>0</v>
      </c>
      <c r="V1287" s="78">
        <f t="shared" si="743"/>
        <v>172.34</v>
      </c>
      <c r="X1287" s="70">
        <v>126.95</v>
      </c>
      <c r="Y1287" s="70">
        <v>45.39</v>
      </c>
      <c r="Z1287" s="70">
        <v>172.34</v>
      </c>
      <c r="AA1287" s="79"/>
      <c r="AB1287" s="80">
        <f t="shared" si="714"/>
        <v>0</v>
      </c>
    </row>
    <row r="1288" spans="1:28" x14ac:dyDescent="0.25">
      <c r="A1288" s="72" t="s">
        <v>16990</v>
      </c>
      <c r="B1288" s="73" t="s">
        <v>22387</v>
      </c>
      <c r="C1288" s="74" t="s">
        <v>15692</v>
      </c>
      <c r="D1288" s="75">
        <v>0</v>
      </c>
      <c r="E1288" s="70">
        <v>169.34</v>
      </c>
      <c r="F1288" s="76">
        <f t="shared" si="735"/>
        <v>0</v>
      </c>
      <c r="G1288" s="77"/>
      <c r="H1288" s="70">
        <f t="shared" si="736"/>
        <v>123.95</v>
      </c>
      <c r="I1288" s="70">
        <f t="shared" si="736"/>
        <v>45.39</v>
      </c>
      <c r="J1288" s="70">
        <f t="shared" si="737"/>
        <v>169.34</v>
      </c>
      <c r="K1288" s="70">
        <v>0</v>
      </c>
      <c r="L1288" s="76">
        <f t="shared" si="738"/>
        <v>169.34</v>
      </c>
      <c r="N1288" s="70">
        <v>123.95</v>
      </c>
      <c r="O1288" s="70">
        <v>45.39</v>
      </c>
      <c r="P1288" s="70">
        <f t="shared" si="739"/>
        <v>169.34</v>
      </c>
      <c r="Q1288" s="64"/>
      <c r="R1288" s="70">
        <f t="shared" si="740"/>
        <v>123.95</v>
      </c>
      <c r="S1288" s="70">
        <f t="shared" si="740"/>
        <v>45.39</v>
      </c>
      <c r="T1288" s="70">
        <f t="shared" si="741"/>
        <v>169.34</v>
      </c>
      <c r="U1288" s="70">
        <f t="shared" si="742"/>
        <v>0</v>
      </c>
      <c r="V1288" s="78">
        <f t="shared" si="743"/>
        <v>169.34</v>
      </c>
      <c r="X1288" s="70">
        <v>123.95</v>
      </c>
      <c r="Y1288" s="70">
        <v>45.39</v>
      </c>
      <c r="Z1288" s="70">
        <v>169.34</v>
      </c>
      <c r="AA1288" s="79"/>
      <c r="AB1288" s="80">
        <f t="shared" si="714"/>
        <v>0</v>
      </c>
    </row>
    <row r="1289" spans="1:28" x14ac:dyDescent="0.25">
      <c r="A1289" s="72" t="s">
        <v>16991</v>
      </c>
      <c r="B1289" s="73" t="s">
        <v>22388</v>
      </c>
      <c r="C1289" s="74" t="s">
        <v>15692</v>
      </c>
      <c r="D1289" s="75">
        <v>0</v>
      </c>
      <c r="E1289" s="70">
        <v>174.67000000000002</v>
      </c>
      <c r="F1289" s="76">
        <f t="shared" si="735"/>
        <v>0</v>
      </c>
      <c r="G1289" s="77"/>
      <c r="H1289" s="70">
        <f t="shared" si="736"/>
        <v>129.28</v>
      </c>
      <c r="I1289" s="70">
        <f t="shared" si="736"/>
        <v>45.39</v>
      </c>
      <c r="J1289" s="70">
        <f t="shared" si="737"/>
        <v>174.67000000000002</v>
      </c>
      <c r="K1289" s="70">
        <v>0</v>
      </c>
      <c r="L1289" s="76">
        <f t="shared" si="738"/>
        <v>174.67000000000002</v>
      </c>
      <c r="N1289" s="70">
        <v>129.28</v>
      </c>
      <c r="O1289" s="70">
        <v>45.39</v>
      </c>
      <c r="P1289" s="70">
        <f t="shared" si="739"/>
        <v>174.67000000000002</v>
      </c>
      <c r="Q1289" s="64"/>
      <c r="R1289" s="70">
        <f t="shared" si="740"/>
        <v>129.28</v>
      </c>
      <c r="S1289" s="70">
        <f t="shared" si="740"/>
        <v>45.39</v>
      </c>
      <c r="T1289" s="70">
        <f t="shared" si="741"/>
        <v>174.67000000000002</v>
      </c>
      <c r="U1289" s="70">
        <f t="shared" si="742"/>
        <v>0</v>
      </c>
      <c r="V1289" s="78">
        <f t="shared" si="743"/>
        <v>174.67000000000002</v>
      </c>
      <c r="X1289" s="70">
        <v>129.28</v>
      </c>
      <c r="Y1289" s="70">
        <v>45.39</v>
      </c>
      <c r="Z1289" s="70">
        <v>174.67</v>
      </c>
      <c r="AA1289" s="79"/>
      <c r="AB1289" s="80">
        <f t="shared" si="714"/>
        <v>0</v>
      </c>
    </row>
    <row r="1290" spans="1:28" ht="22.5" x14ac:dyDescent="0.25">
      <c r="A1290" s="72" t="s">
        <v>16992</v>
      </c>
      <c r="B1290" s="73" t="s">
        <v>22389</v>
      </c>
      <c r="C1290" s="74" t="s">
        <v>15692</v>
      </c>
      <c r="D1290" s="75">
        <v>0</v>
      </c>
      <c r="E1290" s="70">
        <v>188.44</v>
      </c>
      <c r="F1290" s="76">
        <f t="shared" si="735"/>
        <v>0</v>
      </c>
      <c r="G1290" s="77"/>
      <c r="H1290" s="70">
        <f t="shared" si="736"/>
        <v>143.05000000000001</v>
      </c>
      <c r="I1290" s="70">
        <f t="shared" si="736"/>
        <v>45.39</v>
      </c>
      <c r="J1290" s="70">
        <f t="shared" si="737"/>
        <v>188.44</v>
      </c>
      <c r="K1290" s="70">
        <v>0</v>
      </c>
      <c r="L1290" s="76">
        <f t="shared" si="738"/>
        <v>188.44</v>
      </c>
      <c r="N1290" s="70">
        <v>143.05000000000001</v>
      </c>
      <c r="O1290" s="70">
        <v>45.39</v>
      </c>
      <c r="P1290" s="70">
        <f t="shared" si="739"/>
        <v>188.44</v>
      </c>
      <c r="Q1290" s="64"/>
      <c r="R1290" s="70">
        <f t="shared" si="740"/>
        <v>143.05000000000001</v>
      </c>
      <c r="S1290" s="70">
        <f t="shared" si="740"/>
        <v>45.39</v>
      </c>
      <c r="T1290" s="70">
        <f t="shared" si="741"/>
        <v>188.44</v>
      </c>
      <c r="U1290" s="70">
        <f t="shared" si="742"/>
        <v>0</v>
      </c>
      <c r="V1290" s="78">
        <f t="shared" si="743"/>
        <v>188.44</v>
      </c>
      <c r="X1290" s="70">
        <v>143.05000000000001</v>
      </c>
      <c r="Y1290" s="70">
        <v>45.39</v>
      </c>
      <c r="Z1290" s="70">
        <v>188.44</v>
      </c>
      <c r="AA1290" s="79"/>
      <c r="AB1290" s="80">
        <f t="shared" ref="AB1290:AB1353" si="744">P1290-Z1290</f>
        <v>0</v>
      </c>
    </row>
    <row r="1291" spans="1:28" ht="22.5" x14ac:dyDescent="0.25">
      <c r="A1291" s="72" t="s">
        <v>16993</v>
      </c>
      <c r="B1291" s="73" t="s">
        <v>22390</v>
      </c>
      <c r="C1291" s="74" t="s">
        <v>15692</v>
      </c>
      <c r="D1291" s="75">
        <v>0</v>
      </c>
      <c r="E1291" s="70">
        <v>811.56999999999994</v>
      </c>
      <c r="F1291" s="76">
        <f t="shared" si="735"/>
        <v>0</v>
      </c>
      <c r="G1291" s="77"/>
      <c r="H1291" s="70">
        <f t="shared" si="736"/>
        <v>766.18</v>
      </c>
      <c r="I1291" s="70">
        <f t="shared" si="736"/>
        <v>45.39</v>
      </c>
      <c r="J1291" s="70">
        <f t="shared" si="737"/>
        <v>811.56999999999994</v>
      </c>
      <c r="K1291" s="70">
        <v>0</v>
      </c>
      <c r="L1291" s="76">
        <f t="shared" si="738"/>
        <v>811.56999999999994</v>
      </c>
      <c r="N1291" s="70">
        <v>766.18</v>
      </c>
      <c r="O1291" s="70">
        <v>45.39</v>
      </c>
      <c r="P1291" s="70">
        <f t="shared" si="739"/>
        <v>811.56999999999994</v>
      </c>
      <c r="Q1291" s="64"/>
      <c r="R1291" s="70">
        <f t="shared" si="740"/>
        <v>766.18</v>
      </c>
      <c r="S1291" s="70">
        <f t="shared" si="740"/>
        <v>45.39</v>
      </c>
      <c r="T1291" s="70">
        <f t="shared" si="741"/>
        <v>811.56999999999994</v>
      </c>
      <c r="U1291" s="70">
        <f t="shared" si="742"/>
        <v>0</v>
      </c>
      <c r="V1291" s="78">
        <f t="shared" si="743"/>
        <v>811.56999999999994</v>
      </c>
      <c r="X1291" s="70">
        <v>766.18</v>
      </c>
      <c r="Y1291" s="70">
        <v>45.39</v>
      </c>
      <c r="Z1291" s="70">
        <v>811.57</v>
      </c>
      <c r="AA1291" s="79"/>
      <c r="AB1291" s="80">
        <f t="shared" si="744"/>
        <v>0</v>
      </c>
    </row>
    <row r="1292" spans="1:28" ht="22.5" x14ac:dyDescent="0.25">
      <c r="A1292" s="72" t="s">
        <v>16994</v>
      </c>
      <c r="B1292" s="73" t="s">
        <v>22391</v>
      </c>
      <c r="C1292" s="74" t="s">
        <v>15692</v>
      </c>
      <c r="D1292" s="75">
        <v>0</v>
      </c>
      <c r="E1292" s="70">
        <v>744.5</v>
      </c>
      <c r="F1292" s="76">
        <f t="shared" si="735"/>
        <v>0</v>
      </c>
      <c r="G1292" s="77"/>
      <c r="H1292" s="70">
        <f t="shared" si="736"/>
        <v>699.11</v>
      </c>
      <c r="I1292" s="70">
        <f t="shared" si="736"/>
        <v>45.39</v>
      </c>
      <c r="J1292" s="70">
        <f t="shared" si="737"/>
        <v>744.5</v>
      </c>
      <c r="K1292" s="70">
        <v>0</v>
      </c>
      <c r="L1292" s="76">
        <f t="shared" si="738"/>
        <v>744.5</v>
      </c>
      <c r="N1292" s="70">
        <v>699.11</v>
      </c>
      <c r="O1292" s="70">
        <v>45.39</v>
      </c>
      <c r="P1292" s="70">
        <f t="shared" si="739"/>
        <v>744.5</v>
      </c>
      <c r="Q1292" s="64"/>
      <c r="R1292" s="70">
        <f t="shared" si="740"/>
        <v>699.11</v>
      </c>
      <c r="S1292" s="70">
        <f t="shared" si="740"/>
        <v>45.39</v>
      </c>
      <c r="T1292" s="70">
        <f t="shared" si="741"/>
        <v>744.5</v>
      </c>
      <c r="U1292" s="70">
        <f t="shared" si="742"/>
        <v>0</v>
      </c>
      <c r="V1292" s="78">
        <f t="shared" si="743"/>
        <v>744.5</v>
      </c>
      <c r="X1292" s="70">
        <v>699.11</v>
      </c>
      <c r="Y1292" s="70">
        <v>45.39</v>
      </c>
      <c r="Z1292" s="70">
        <v>744.5</v>
      </c>
      <c r="AA1292" s="79"/>
      <c r="AB1292" s="80">
        <f t="shared" si="744"/>
        <v>0</v>
      </c>
    </row>
    <row r="1293" spans="1:28" ht="22.5" x14ac:dyDescent="0.25">
      <c r="A1293" s="72" t="s">
        <v>16995</v>
      </c>
      <c r="B1293" s="73" t="s">
        <v>22392</v>
      </c>
      <c r="C1293" s="74" t="s">
        <v>15692</v>
      </c>
      <c r="D1293" s="75">
        <v>0</v>
      </c>
      <c r="E1293" s="70">
        <v>733.25</v>
      </c>
      <c r="F1293" s="76">
        <f t="shared" si="735"/>
        <v>0</v>
      </c>
      <c r="G1293" s="77"/>
      <c r="H1293" s="70">
        <f t="shared" si="736"/>
        <v>687.86</v>
      </c>
      <c r="I1293" s="70">
        <f t="shared" si="736"/>
        <v>45.39</v>
      </c>
      <c r="J1293" s="70">
        <f t="shared" si="737"/>
        <v>733.25</v>
      </c>
      <c r="K1293" s="70">
        <v>0</v>
      </c>
      <c r="L1293" s="76">
        <f t="shared" si="738"/>
        <v>733.25</v>
      </c>
      <c r="N1293" s="70">
        <v>687.86</v>
      </c>
      <c r="O1293" s="70">
        <v>45.39</v>
      </c>
      <c r="P1293" s="70">
        <f t="shared" si="739"/>
        <v>733.25</v>
      </c>
      <c r="Q1293" s="64"/>
      <c r="R1293" s="70">
        <f t="shared" si="740"/>
        <v>687.86</v>
      </c>
      <c r="S1293" s="70">
        <f t="shared" si="740"/>
        <v>45.39</v>
      </c>
      <c r="T1293" s="70">
        <f t="shared" si="741"/>
        <v>733.25</v>
      </c>
      <c r="U1293" s="70">
        <f t="shared" si="742"/>
        <v>0</v>
      </c>
      <c r="V1293" s="78">
        <f t="shared" si="743"/>
        <v>733.25</v>
      </c>
      <c r="X1293" s="70">
        <v>687.86</v>
      </c>
      <c r="Y1293" s="70">
        <v>45.39</v>
      </c>
      <c r="Z1293" s="70">
        <v>733.25</v>
      </c>
      <c r="AA1293" s="79"/>
      <c r="AB1293" s="80">
        <f t="shared" si="744"/>
        <v>0</v>
      </c>
    </row>
    <row r="1294" spans="1:28" x14ac:dyDescent="0.25">
      <c r="A1294" s="72" t="s">
        <v>16996</v>
      </c>
      <c r="B1294" s="73" t="s">
        <v>16998</v>
      </c>
      <c r="C1294" s="74" t="s">
        <v>15719</v>
      </c>
      <c r="D1294" s="75">
        <v>0</v>
      </c>
      <c r="E1294" s="70">
        <v>631.71</v>
      </c>
      <c r="F1294" s="76">
        <f t="shared" si="735"/>
        <v>0</v>
      </c>
      <c r="G1294" s="29"/>
      <c r="H1294" s="70">
        <f t="shared" si="736"/>
        <v>586.32000000000005</v>
      </c>
      <c r="I1294" s="70">
        <f t="shared" si="736"/>
        <v>45.39</v>
      </c>
      <c r="J1294" s="70">
        <f t="shared" si="737"/>
        <v>631.71</v>
      </c>
      <c r="K1294" s="70">
        <v>0</v>
      </c>
      <c r="L1294" s="76">
        <f t="shared" si="738"/>
        <v>631.71</v>
      </c>
      <c r="N1294" s="70">
        <v>586.31999999999994</v>
      </c>
      <c r="O1294" s="70">
        <v>45.39</v>
      </c>
      <c r="P1294" s="70">
        <f t="shared" si="739"/>
        <v>631.70999999999992</v>
      </c>
      <c r="Q1294" s="64"/>
      <c r="R1294" s="70">
        <f t="shared" si="740"/>
        <v>586.32000000000005</v>
      </c>
      <c r="S1294" s="70">
        <f t="shared" si="740"/>
        <v>45.39</v>
      </c>
      <c r="T1294" s="70">
        <f t="shared" si="741"/>
        <v>631.71</v>
      </c>
      <c r="U1294" s="70">
        <f t="shared" si="742"/>
        <v>0</v>
      </c>
      <c r="V1294" s="78">
        <f t="shared" si="743"/>
        <v>631.71</v>
      </c>
      <c r="X1294" s="70">
        <v>586.32000000000005</v>
      </c>
      <c r="Y1294" s="70">
        <v>45.39</v>
      </c>
      <c r="Z1294" s="70">
        <v>631.71</v>
      </c>
      <c r="AA1294" s="79"/>
      <c r="AB1294" s="80">
        <f t="shared" si="744"/>
        <v>0</v>
      </c>
    </row>
    <row r="1295" spans="1:28" x14ac:dyDescent="0.25">
      <c r="A1295" s="66" t="s">
        <v>16997</v>
      </c>
      <c r="B1295" s="67" t="s">
        <v>22393</v>
      </c>
      <c r="C1295" s="68"/>
      <c r="D1295" s="69"/>
      <c r="E1295" s="70"/>
      <c r="F1295" s="71"/>
      <c r="H1295" s="70"/>
      <c r="I1295" s="70"/>
      <c r="J1295" s="70"/>
      <c r="K1295" s="70"/>
      <c r="L1295" s="76"/>
      <c r="N1295" s="70"/>
      <c r="O1295" s="70"/>
      <c r="P1295" s="70"/>
      <c r="Q1295" s="64"/>
      <c r="R1295" s="70"/>
      <c r="S1295" s="70"/>
      <c r="T1295" s="70"/>
      <c r="U1295" s="70"/>
      <c r="V1295" s="78"/>
      <c r="X1295" s="70"/>
      <c r="Y1295" s="70"/>
      <c r="Z1295" s="70"/>
      <c r="AA1295" s="79"/>
      <c r="AB1295" s="80">
        <f t="shared" si="744"/>
        <v>0</v>
      </c>
    </row>
    <row r="1296" spans="1:28" x14ac:dyDescent="0.25">
      <c r="A1296" s="66" t="s">
        <v>16999</v>
      </c>
      <c r="B1296" s="67" t="s">
        <v>22394</v>
      </c>
      <c r="C1296" s="68"/>
      <c r="D1296" s="69"/>
      <c r="E1296" s="70"/>
      <c r="F1296" s="71"/>
      <c r="H1296" s="70"/>
      <c r="I1296" s="70"/>
      <c r="J1296" s="70"/>
      <c r="K1296" s="70"/>
      <c r="L1296" s="76"/>
      <c r="N1296" s="70"/>
      <c r="O1296" s="70"/>
      <c r="P1296" s="70"/>
      <c r="Q1296" s="64"/>
      <c r="R1296" s="70"/>
      <c r="S1296" s="70"/>
      <c r="T1296" s="70"/>
      <c r="U1296" s="70"/>
      <c r="V1296" s="78"/>
      <c r="X1296" s="70"/>
      <c r="Y1296" s="70"/>
      <c r="Z1296" s="70"/>
      <c r="AA1296" s="79"/>
      <c r="AB1296" s="80">
        <f t="shared" si="744"/>
        <v>0</v>
      </c>
    </row>
    <row r="1297" spans="1:28" x14ac:dyDescent="0.25">
      <c r="A1297" s="72" t="s">
        <v>17000</v>
      </c>
      <c r="B1297" s="73" t="s">
        <v>22395</v>
      </c>
      <c r="C1297" s="74" t="s">
        <v>15719</v>
      </c>
      <c r="D1297" s="75">
        <v>0</v>
      </c>
      <c r="E1297" s="70">
        <v>666.63</v>
      </c>
      <c r="F1297" s="76">
        <f t="shared" ref="F1297:F1308" si="745">ROUND(D1297*E1297,2)</f>
        <v>0</v>
      </c>
      <c r="G1297" s="77"/>
      <c r="H1297" s="70">
        <f t="shared" ref="H1297:I1308" si="746">ROUND(N1297+(N1297*$H$2/100),2)</f>
        <v>647.42999999999995</v>
      </c>
      <c r="I1297" s="70">
        <f t="shared" si="746"/>
        <v>19.2</v>
      </c>
      <c r="J1297" s="70">
        <f t="shared" ref="J1297:J1308" si="747">H1297+I1297</f>
        <v>666.63</v>
      </c>
      <c r="K1297" s="70">
        <v>0</v>
      </c>
      <c r="L1297" s="76">
        <f t="shared" ref="L1297:L1308" si="748">SUM(J1297:K1297)</f>
        <v>666.63</v>
      </c>
      <c r="N1297" s="70">
        <v>647.42999999999995</v>
      </c>
      <c r="O1297" s="70">
        <v>19.2</v>
      </c>
      <c r="P1297" s="70">
        <f t="shared" ref="P1297:P1308" si="749">SUM(N1297:O1297)</f>
        <v>666.63</v>
      </c>
      <c r="Q1297" s="64"/>
      <c r="R1297" s="70">
        <f t="shared" ref="R1297:S1308" si="750">X1297</f>
        <v>647.42999999999995</v>
      </c>
      <c r="S1297" s="70">
        <f t="shared" si="750"/>
        <v>19.2</v>
      </c>
      <c r="T1297" s="70">
        <f t="shared" ref="T1297:T1308" si="751">R1297+S1297</f>
        <v>666.63</v>
      </c>
      <c r="U1297" s="70">
        <f t="shared" ref="U1297:U1308" si="752">ROUND(Z1297*$H$2,2)/100</f>
        <v>0</v>
      </c>
      <c r="V1297" s="78">
        <f t="shared" ref="V1297:V1308" si="753">SUM(T1297:U1297)</f>
        <v>666.63</v>
      </c>
      <c r="X1297" s="70">
        <v>647.42999999999995</v>
      </c>
      <c r="Y1297" s="70">
        <v>19.2</v>
      </c>
      <c r="Z1297" s="70">
        <v>666.63</v>
      </c>
      <c r="AA1297" s="79"/>
      <c r="AB1297" s="80">
        <f t="shared" si="744"/>
        <v>0</v>
      </c>
    </row>
    <row r="1298" spans="1:28" x14ac:dyDescent="0.25">
      <c r="A1298" s="72" t="s">
        <v>17001</v>
      </c>
      <c r="B1298" s="73" t="s">
        <v>22396</v>
      </c>
      <c r="C1298" s="74" t="s">
        <v>15719</v>
      </c>
      <c r="D1298" s="75">
        <v>0</v>
      </c>
      <c r="E1298" s="70">
        <v>612.95000000000005</v>
      </c>
      <c r="F1298" s="76">
        <f t="shared" si="745"/>
        <v>0</v>
      </c>
      <c r="G1298" s="77"/>
      <c r="H1298" s="70">
        <f t="shared" si="746"/>
        <v>593.75</v>
      </c>
      <c r="I1298" s="70">
        <f t="shared" si="746"/>
        <v>19.2</v>
      </c>
      <c r="J1298" s="70">
        <f t="shared" si="747"/>
        <v>612.95000000000005</v>
      </c>
      <c r="K1298" s="70">
        <v>0</v>
      </c>
      <c r="L1298" s="76">
        <f t="shared" si="748"/>
        <v>612.95000000000005</v>
      </c>
      <c r="N1298" s="70">
        <v>593.75</v>
      </c>
      <c r="O1298" s="70">
        <v>19.2</v>
      </c>
      <c r="P1298" s="70">
        <f t="shared" si="749"/>
        <v>612.95000000000005</v>
      </c>
      <c r="Q1298" s="64"/>
      <c r="R1298" s="70">
        <f t="shared" si="750"/>
        <v>593.75</v>
      </c>
      <c r="S1298" s="70">
        <f t="shared" si="750"/>
        <v>19.2</v>
      </c>
      <c r="T1298" s="70">
        <f t="shared" si="751"/>
        <v>612.95000000000005</v>
      </c>
      <c r="U1298" s="70">
        <f t="shared" si="752"/>
        <v>0</v>
      </c>
      <c r="V1298" s="78">
        <f t="shared" si="753"/>
        <v>612.95000000000005</v>
      </c>
      <c r="X1298" s="70">
        <v>593.75</v>
      </c>
      <c r="Y1298" s="70">
        <v>19.2</v>
      </c>
      <c r="Z1298" s="70">
        <v>612.95000000000005</v>
      </c>
      <c r="AA1298" s="79"/>
      <c r="AB1298" s="80">
        <f t="shared" si="744"/>
        <v>0</v>
      </c>
    </row>
    <row r="1299" spans="1:28" x14ac:dyDescent="0.25">
      <c r="A1299" s="72" t="s">
        <v>17002</v>
      </c>
      <c r="B1299" s="73" t="s">
        <v>22397</v>
      </c>
      <c r="C1299" s="74" t="s">
        <v>15719</v>
      </c>
      <c r="D1299" s="75">
        <v>0</v>
      </c>
      <c r="E1299" s="70">
        <v>731.17000000000007</v>
      </c>
      <c r="F1299" s="76">
        <f t="shared" si="745"/>
        <v>0</v>
      </c>
      <c r="G1299" s="77"/>
      <c r="H1299" s="70">
        <f t="shared" si="746"/>
        <v>711.97</v>
      </c>
      <c r="I1299" s="70">
        <f t="shared" si="746"/>
        <v>19.2</v>
      </c>
      <c r="J1299" s="70">
        <f t="shared" si="747"/>
        <v>731.17000000000007</v>
      </c>
      <c r="K1299" s="70">
        <v>0</v>
      </c>
      <c r="L1299" s="76">
        <f t="shared" si="748"/>
        <v>731.17000000000007</v>
      </c>
      <c r="N1299" s="70">
        <v>711.97</v>
      </c>
      <c r="O1299" s="70">
        <v>19.2</v>
      </c>
      <c r="P1299" s="70">
        <f t="shared" si="749"/>
        <v>731.17000000000007</v>
      </c>
      <c r="Q1299" s="64"/>
      <c r="R1299" s="70">
        <f t="shared" si="750"/>
        <v>711.97</v>
      </c>
      <c r="S1299" s="70">
        <f t="shared" si="750"/>
        <v>19.2</v>
      </c>
      <c r="T1299" s="70">
        <f t="shared" si="751"/>
        <v>731.17000000000007</v>
      </c>
      <c r="U1299" s="70">
        <f t="shared" si="752"/>
        <v>0</v>
      </c>
      <c r="V1299" s="78">
        <f t="shared" si="753"/>
        <v>731.17000000000007</v>
      </c>
      <c r="X1299" s="70">
        <v>711.97</v>
      </c>
      <c r="Y1299" s="70">
        <v>19.2</v>
      </c>
      <c r="Z1299" s="70">
        <v>731.17</v>
      </c>
      <c r="AA1299" s="79"/>
      <c r="AB1299" s="80">
        <f t="shared" si="744"/>
        <v>0</v>
      </c>
    </row>
    <row r="1300" spans="1:28" x14ac:dyDescent="0.25">
      <c r="A1300" s="72" t="s">
        <v>17003</v>
      </c>
      <c r="B1300" s="73" t="s">
        <v>22398</v>
      </c>
      <c r="C1300" s="74" t="s">
        <v>15719</v>
      </c>
      <c r="D1300" s="75">
        <v>0</v>
      </c>
      <c r="E1300" s="70">
        <v>245.76</v>
      </c>
      <c r="F1300" s="76">
        <f t="shared" si="745"/>
        <v>0</v>
      </c>
      <c r="G1300" s="77"/>
      <c r="H1300" s="70">
        <f t="shared" si="746"/>
        <v>226.56</v>
      </c>
      <c r="I1300" s="70">
        <f t="shared" si="746"/>
        <v>19.2</v>
      </c>
      <c r="J1300" s="70">
        <f t="shared" si="747"/>
        <v>245.76</v>
      </c>
      <c r="K1300" s="70">
        <v>0</v>
      </c>
      <c r="L1300" s="76">
        <f t="shared" si="748"/>
        <v>245.76</v>
      </c>
      <c r="N1300" s="70">
        <v>226.56</v>
      </c>
      <c r="O1300" s="70">
        <v>19.2</v>
      </c>
      <c r="P1300" s="70">
        <f t="shared" si="749"/>
        <v>245.76</v>
      </c>
      <c r="Q1300" s="64"/>
      <c r="R1300" s="70">
        <f t="shared" si="750"/>
        <v>226.56</v>
      </c>
      <c r="S1300" s="70">
        <f t="shared" si="750"/>
        <v>19.2</v>
      </c>
      <c r="T1300" s="70">
        <f t="shared" si="751"/>
        <v>245.76</v>
      </c>
      <c r="U1300" s="70">
        <f t="shared" si="752"/>
        <v>0</v>
      </c>
      <c r="V1300" s="78">
        <f t="shared" si="753"/>
        <v>245.76</v>
      </c>
      <c r="X1300" s="70">
        <v>226.56</v>
      </c>
      <c r="Y1300" s="70">
        <v>19.2</v>
      </c>
      <c r="Z1300" s="70">
        <v>245.76</v>
      </c>
      <c r="AA1300" s="79"/>
      <c r="AB1300" s="80">
        <f t="shared" si="744"/>
        <v>0</v>
      </c>
    </row>
    <row r="1301" spans="1:28" x14ac:dyDescent="0.25">
      <c r="A1301" s="72" t="s">
        <v>17004</v>
      </c>
      <c r="B1301" s="73" t="s">
        <v>22399</v>
      </c>
      <c r="C1301" s="74" t="s">
        <v>15719</v>
      </c>
      <c r="D1301" s="75">
        <v>0</v>
      </c>
      <c r="E1301" s="70">
        <v>603.87</v>
      </c>
      <c r="F1301" s="76">
        <f t="shared" si="745"/>
        <v>0</v>
      </c>
      <c r="G1301" s="77"/>
      <c r="H1301" s="70">
        <f t="shared" si="746"/>
        <v>584.66999999999996</v>
      </c>
      <c r="I1301" s="70">
        <f t="shared" si="746"/>
        <v>19.2</v>
      </c>
      <c r="J1301" s="70">
        <f t="shared" si="747"/>
        <v>603.87</v>
      </c>
      <c r="K1301" s="70">
        <v>0</v>
      </c>
      <c r="L1301" s="76">
        <f t="shared" si="748"/>
        <v>603.87</v>
      </c>
      <c r="N1301" s="70">
        <v>584.66999999999996</v>
      </c>
      <c r="O1301" s="70">
        <v>19.2</v>
      </c>
      <c r="P1301" s="70">
        <f t="shared" si="749"/>
        <v>603.87</v>
      </c>
      <c r="Q1301" s="64"/>
      <c r="R1301" s="70">
        <f t="shared" si="750"/>
        <v>584.66999999999996</v>
      </c>
      <c r="S1301" s="70">
        <f t="shared" si="750"/>
        <v>19.2</v>
      </c>
      <c r="T1301" s="70">
        <f t="shared" si="751"/>
        <v>603.87</v>
      </c>
      <c r="U1301" s="70">
        <f t="shared" si="752"/>
        <v>0</v>
      </c>
      <c r="V1301" s="78">
        <f t="shared" si="753"/>
        <v>603.87</v>
      </c>
      <c r="X1301" s="70">
        <v>584.66999999999996</v>
      </c>
      <c r="Y1301" s="70">
        <v>19.2</v>
      </c>
      <c r="Z1301" s="70">
        <v>603.87</v>
      </c>
      <c r="AA1301" s="79"/>
      <c r="AB1301" s="80">
        <f t="shared" si="744"/>
        <v>0</v>
      </c>
    </row>
    <row r="1302" spans="1:28" x14ac:dyDescent="0.25">
      <c r="A1302" s="72" t="s">
        <v>17005</v>
      </c>
      <c r="B1302" s="73" t="s">
        <v>22400</v>
      </c>
      <c r="C1302" s="74" t="s">
        <v>15719</v>
      </c>
      <c r="D1302" s="75">
        <v>0</v>
      </c>
      <c r="E1302" s="70">
        <v>366.52</v>
      </c>
      <c r="F1302" s="76">
        <f t="shared" si="745"/>
        <v>0</v>
      </c>
      <c r="G1302" s="77"/>
      <c r="H1302" s="70">
        <f t="shared" si="746"/>
        <v>347.32</v>
      </c>
      <c r="I1302" s="70">
        <f t="shared" si="746"/>
        <v>19.2</v>
      </c>
      <c r="J1302" s="70">
        <f t="shared" si="747"/>
        <v>366.52</v>
      </c>
      <c r="K1302" s="70">
        <v>0</v>
      </c>
      <c r="L1302" s="76">
        <f t="shared" si="748"/>
        <v>366.52</v>
      </c>
      <c r="N1302" s="70">
        <v>347.32</v>
      </c>
      <c r="O1302" s="70">
        <v>19.2</v>
      </c>
      <c r="P1302" s="70">
        <f t="shared" si="749"/>
        <v>366.52</v>
      </c>
      <c r="Q1302" s="64"/>
      <c r="R1302" s="70">
        <f t="shared" si="750"/>
        <v>347.32</v>
      </c>
      <c r="S1302" s="70">
        <f t="shared" si="750"/>
        <v>19.2</v>
      </c>
      <c r="T1302" s="70">
        <f t="shared" si="751"/>
        <v>366.52</v>
      </c>
      <c r="U1302" s="70">
        <f t="shared" si="752"/>
        <v>0</v>
      </c>
      <c r="V1302" s="78">
        <f t="shared" si="753"/>
        <v>366.52</v>
      </c>
      <c r="X1302" s="70">
        <v>347.32</v>
      </c>
      <c r="Y1302" s="70">
        <v>19.2</v>
      </c>
      <c r="Z1302" s="70">
        <v>366.52</v>
      </c>
      <c r="AA1302" s="79"/>
      <c r="AB1302" s="80">
        <f t="shared" si="744"/>
        <v>0</v>
      </c>
    </row>
    <row r="1303" spans="1:28" ht="22.5" x14ac:dyDescent="0.25">
      <c r="A1303" s="72" t="s">
        <v>17006</v>
      </c>
      <c r="B1303" s="73" t="s">
        <v>22401</v>
      </c>
      <c r="C1303" s="74" t="s">
        <v>15719</v>
      </c>
      <c r="D1303" s="75">
        <v>0</v>
      </c>
      <c r="E1303" s="70">
        <v>674.91000000000008</v>
      </c>
      <c r="F1303" s="76">
        <f t="shared" si="745"/>
        <v>0</v>
      </c>
      <c r="G1303" s="77"/>
      <c r="H1303" s="70">
        <f t="shared" si="746"/>
        <v>655.71</v>
      </c>
      <c r="I1303" s="70">
        <f t="shared" si="746"/>
        <v>19.2</v>
      </c>
      <c r="J1303" s="70">
        <f t="shared" si="747"/>
        <v>674.91000000000008</v>
      </c>
      <c r="K1303" s="70">
        <v>0</v>
      </c>
      <c r="L1303" s="76">
        <f t="shared" si="748"/>
        <v>674.91000000000008</v>
      </c>
      <c r="N1303" s="70">
        <v>655.71</v>
      </c>
      <c r="O1303" s="70">
        <v>19.2</v>
      </c>
      <c r="P1303" s="70">
        <f t="shared" si="749"/>
        <v>674.91000000000008</v>
      </c>
      <c r="Q1303" s="64"/>
      <c r="R1303" s="70">
        <f t="shared" si="750"/>
        <v>655.71</v>
      </c>
      <c r="S1303" s="70">
        <f t="shared" si="750"/>
        <v>19.2</v>
      </c>
      <c r="T1303" s="70">
        <f t="shared" si="751"/>
        <v>674.91000000000008</v>
      </c>
      <c r="U1303" s="70">
        <f t="shared" si="752"/>
        <v>0</v>
      </c>
      <c r="V1303" s="78">
        <f t="shared" si="753"/>
        <v>674.91000000000008</v>
      </c>
      <c r="X1303" s="70">
        <v>655.71</v>
      </c>
      <c r="Y1303" s="70">
        <v>19.2</v>
      </c>
      <c r="Z1303" s="70">
        <v>674.91</v>
      </c>
      <c r="AA1303" s="79"/>
      <c r="AB1303" s="80">
        <f t="shared" si="744"/>
        <v>0</v>
      </c>
    </row>
    <row r="1304" spans="1:28" ht="33.75" x14ac:dyDescent="0.25">
      <c r="A1304" s="72" t="s">
        <v>17007</v>
      </c>
      <c r="B1304" s="73" t="s">
        <v>22402</v>
      </c>
      <c r="C1304" s="74" t="s">
        <v>15719</v>
      </c>
      <c r="D1304" s="75">
        <v>0</v>
      </c>
      <c r="E1304" s="70">
        <v>179.85</v>
      </c>
      <c r="F1304" s="76">
        <f t="shared" si="745"/>
        <v>0</v>
      </c>
      <c r="G1304" s="77"/>
      <c r="H1304" s="70">
        <f t="shared" si="746"/>
        <v>179.85</v>
      </c>
      <c r="I1304" s="70">
        <f t="shared" si="746"/>
        <v>0</v>
      </c>
      <c r="J1304" s="70">
        <f t="shared" si="747"/>
        <v>179.85</v>
      </c>
      <c r="K1304" s="70">
        <v>0</v>
      </c>
      <c r="L1304" s="76">
        <f t="shared" si="748"/>
        <v>179.85</v>
      </c>
      <c r="N1304" s="70">
        <v>179.85</v>
      </c>
      <c r="O1304" s="70">
        <v>0</v>
      </c>
      <c r="P1304" s="70">
        <f t="shared" si="749"/>
        <v>179.85</v>
      </c>
      <c r="Q1304" s="64"/>
      <c r="R1304" s="70">
        <f t="shared" si="750"/>
        <v>179.85</v>
      </c>
      <c r="S1304" s="70">
        <f t="shared" si="750"/>
        <v>0</v>
      </c>
      <c r="T1304" s="70">
        <f t="shared" si="751"/>
        <v>179.85</v>
      </c>
      <c r="U1304" s="70">
        <f t="shared" si="752"/>
        <v>0</v>
      </c>
      <c r="V1304" s="78">
        <f t="shared" si="753"/>
        <v>179.85</v>
      </c>
      <c r="X1304" s="70">
        <v>179.85</v>
      </c>
      <c r="Y1304" s="70">
        <v>0</v>
      </c>
      <c r="Z1304" s="70">
        <v>179.85</v>
      </c>
      <c r="AA1304" s="79"/>
      <c r="AB1304" s="80">
        <f t="shared" si="744"/>
        <v>0</v>
      </c>
    </row>
    <row r="1305" spans="1:28" ht="33.75" x14ac:dyDescent="0.25">
      <c r="A1305" s="72" t="s">
        <v>17008</v>
      </c>
      <c r="B1305" s="73" t="s">
        <v>22403</v>
      </c>
      <c r="C1305" s="74" t="s">
        <v>15719</v>
      </c>
      <c r="D1305" s="75">
        <v>0</v>
      </c>
      <c r="E1305" s="70">
        <v>329.52</v>
      </c>
      <c r="F1305" s="76">
        <f t="shared" si="745"/>
        <v>0</v>
      </c>
      <c r="G1305" s="77"/>
      <c r="H1305" s="70">
        <f t="shared" si="746"/>
        <v>311.07</v>
      </c>
      <c r="I1305" s="70">
        <f t="shared" si="746"/>
        <v>18.45</v>
      </c>
      <c r="J1305" s="70">
        <f t="shared" si="747"/>
        <v>329.52</v>
      </c>
      <c r="K1305" s="70">
        <v>0</v>
      </c>
      <c r="L1305" s="76">
        <f t="shared" si="748"/>
        <v>329.52</v>
      </c>
      <c r="N1305" s="70">
        <v>311.07</v>
      </c>
      <c r="O1305" s="70">
        <v>18.450000000000003</v>
      </c>
      <c r="P1305" s="70">
        <f t="shared" si="749"/>
        <v>329.52</v>
      </c>
      <c r="Q1305" s="64"/>
      <c r="R1305" s="70">
        <f t="shared" si="750"/>
        <v>311.07</v>
      </c>
      <c r="S1305" s="70">
        <f t="shared" si="750"/>
        <v>18.48</v>
      </c>
      <c r="T1305" s="70">
        <f t="shared" si="751"/>
        <v>329.55</v>
      </c>
      <c r="U1305" s="70">
        <f t="shared" si="752"/>
        <v>0</v>
      </c>
      <c r="V1305" s="78">
        <f t="shared" si="753"/>
        <v>329.55</v>
      </c>
      <c r="X1305" s="70">
        <v>311.07</v>
      </c>
      <c r="Y1305" s="70">
        <v>18.48</v>
      </c>
      <c r="Z1305" s="70">
        <v>329.55</v>
      </c>
      <c r="AA1305" s="79"/>
      <c r="AB1305" s="80">
        <f t="shared" si="744"/>
        <v>-3.0000000000029559E-2</v>
      </c>
    </row>
    <row r="1306" spans="1:28" ht="22.5" x14ac:dyDescent="0.25">
      <c r="A1306" s="72" t="s">
        <v>17009</v>
      </c>
      <c r="B1306" s="73" t="s">
        <v>22404</v>
      </c>
      <c r="C1306" s="74" t="s">
        <v>15719</v>
      </c>
      <c r="D1306" s="75">
        <v>0</v>
      </c>
      <c r="E1306" s="70">
        <v>337.37</v>
      </c>
      <c r="F1306" s="76">
        <f t="shared" si="745"/>
        <v>0</v>
      </c>
      <c r="G1306" s="77"/>
      <c r="H1306" s="70">
        <f t="shared" si="746"/>
        <v>318.89999999999998</v>
      </c>
      <c r="I1306" s="70">
        <f t="shared" si="746"/>
        <v>18.47</v>
      </c>
      <c r="J1306" s="70">
        <f t="shared" si="747"/>
        <v>337.37</v>
      </c>
      <c r="K1306" s="70">
        <v>0</v>
      </c>
      <c r="L1306" s="76">
        <f t="shared" si="748"/>
        <v>337.37</v>
      </c>
      <c r="N1306" s="70">
        <v>318.90000000000003</v>
      </c>
      <c r="O1306" s="70">
        <v>18.47</v>
      </c>
      <c r="P1306" s="70">
        <f t="shared" si="749"/>
        <v>337.37</v>
      </c>
      <c r="Q1306" s="64"/>
      <c r="R1306" s="70">
        <f t="shared" si="750"/>
        <v>318.89999999999998</v>
      </c>
      <c r="S1306" s="70">
        <f t="shared" si="750"/>
        <v>18.48</v>
      </c>
      <c r="T1306" s="70">
        <f t="shared" si="751"/>
        <v>337.38</v>
      </c>
      <c r="U1306" s="70">
        <f t="shared" si="752"/>
        <v>0</v>
      </c>
      <c r="V1306" s="78">
        <f t="shared" si="753"/>
        <v>337.38</v>
      </c>
      <c r="X1306" s="70">
        <v>318.89999999999998</v>
      </c>
      <c r="Y1306" s="70">
        <v>18.48</v>
      </c>
      <c r="Z1306" s="70">
        <v>337.38</v>
      </c>
      <c r="AA1306" s="79"/>
      <c r="AB1306" s="80">
        <f t="shared" si="744"/>
        <v>-9.9999999999909051E-3</v>
      </c>
    </row>
    <row r="1307" spans="1:28" x14ac:dyDescent="0.25">
      <c r="A1307" s="72" t="s">
        <v>17010</v>
      </c>
      <c r="B1307" s="73" t="s">
        <v>22405</v>
      </c>
      <c r="C1307" s="74" t="s">
        <v>15719</v>
      </c>
      <c r="D1307" s="75">
        <v>0</v>
      </c>
      <c r="E1307" s="70">
        <v>968.81999999999994</v>
      </c>
      <c r="F1307" s="76">
        <f t="shared" si="745"/>
        <v>0</v>
      </c>
      <c r="G1307" s="77"/>
      <c r="H1307" s="70">
        <f t="shared" si="746"/>
        <v>919.88</v>
      </c>
      <c r="I1307" s="70">
        <f t="shared" si="746"/>
        <v>48.94</v>
      </c>
      <c r="J1307" s="70">
        <f t="shared" si="747"/>
        <v>968.81999999999994</v>
      </c>
      <c r="K1307" s="70">
        <v>0</v>
      </c>
      <c r="L1307" s="76">
        <f t="shared" si="748"/>
        <v>968.81999999999994</v>
      </c>
      <c r="N1307" s="70">
        <v>919.88</v>
      </c>
      <c r="O1307" s="70">
        <v>48.94</v>
      </c>
      <c r="P1307" s="70">
        <f t="shared" si="749"/>
        <v>968.81999999999994</v>
      </c>
      <c r="Q1307" s="64"/>
      <c r="R1307" s="70">
        <f t="shared" si="750"/>
        <v>919.88</v>
      </c>
      <c r="S1307" s="70">
        <f t="shared" si="750"/>
        <v>48.94</v>
      </c>
      <c r="T1307" s="70">
        <f t="shared" si="751"/>
        <v>968.81999999999994</v>
      </c>
      <c r="U1307" s="70">
        <f t="shared" si="752"/>
        <v>0</v>
      </c>
      <c r="V1307" s="78">
        <f t="shared" si="753"/>
        <v>968.81999999999994</v>
      </c>
      <c r="X1307" s="70">
        <v>919.88</v>
      </c>
      <c r="Y1307" s="70">
        <v>48.94</v>
      </c>
      <c r="Z1307" s="70">
        <v>968.82</v>
      </c>
      <c r="AA1307" s="79"/>
      <c r="AB1307" s="80">
        <f t="shared" si="744"/>
        <v>0</v>
      </c>
    </row>
    <row r="1308" spans="1:28" x14ac:dyDescent="0.25">
      <c r="A1308" s="72" t="s">
        <v>17011</v>
      </c>
      <c r="B1308" s="73" t="s">
        <v>22406</v>
      </c>
      <c r="C1308" s="74" t="s">
        <v>15719</v>
      </c>
      <c r="D1308" s="75">
        <v>0</v>
      </c>
      <c r="E1308" s="70">
        <v>662.76</v>
      </c>
      <c r="F1308" s="76">
        <f t="shared" si="745"/>
        <v>0</v>
      </c>
      <c r="G1308" s="77"/>
      <c r="H1308" s="70">
        <f t="shared" si="746"/>
        <v>599.29999999999995</v>
      </c>
      <c r="I1308" s="70">
        <f t="shared" si="746"/>
        <v>63.46</v>
      </c>
      <c r="J1308" s="70">
        <f t="shared" si="747"/>
        <v>662.76</v>
      </c>
      <c r="K1308" s="70">
        <v>0</v>
      </c>
      <c r="L1308" s="76">
        <f t="shared" si="748"/>
        <v>662.76</v>
      </c>
      <c r="N1308" s="70">
        <v>599.29999999999995</v>
      </c>
      <c r="O1308" s="70">
        <v>63.459999999999994</v>
      </c>
      <c r="P1308" s="70">
        <f t="shared" si="749"/>
        <v>662.76</v>
      </c>
      <c r="Q1308" s="64"/>
      <c r="R1308" s="70">
        <f t="shared" si="750"/>
        <v>599.29999999999995</v>
      </c>
      <c r="S1308" s="70">
        <f t="shared" si="750"/>
        <v>63.45</v>
      </c>
      <c r="T1308" s="70">
        <f t="shared" si="751"/>
        <v>662.75</v>
      </c>
      <c r="U1308" s="70">
        <f t="shared" si="752"/>
        <v>0</v>
      </c>
      <c r="V1308" s="78">
        <f t="shared" si="753"/>
        <v>662.75</v>
      </c>
      <c r="X1308" s="70">
        <v>599.29999999999995</v>
      </c>
      <c r="Y1308" s="70">
        <v>63.45</v>
      </c>
      <c r="Z1308" s="70">
        <v>662.75</v>
      </c>
      <c r="AA1308" s="79"/>
      <c r="AB1308" s="80">
        <f t="shared" si="744"/>
        <v>9.9999999999909051E-3</v>
      </c>
    </row>
    <row r="1309" spans="1:28" x14ac:dyDescent="0.25">
      <c r="A1309" s="66" t="s">
        <v>17012</v>
      </c>
      <c r="B1309" s="67" t="s">
        <v>22407</v>
      </c>
      <c r="C1309" s="68"/>
      <c r="D1309" s="69"/>
      <c r="E1309" s="70"/>
      <c r="F1309" s="71"/>
      <c r="H1309" s="70"/>
      <c r="I1309" s="70"/>
      <c r="J1309" s="70"/>
      <c r="K1309" s="70"/>
      <c r="L1309" s="76"/>
      <c r="N1309" s="70"/>
      <c r="O1309" s="70"/>
      <c r="P1309" s="70"/>
      <c r="Q1309" s="64"/>
      <c r="R1309" s="70"/>
      <c r="S1309" s="70"/>
      <c r="T1309" s="70"/>
      <c r="U1309" s="70"/>
      <c r="V1309" s="78"/>
      <c r="X1309" s="70"/>
      <c r="Y1309" s="70"/>
      <c r="Z1309" s="70"/>
      <c r="AA1309" s="79"/>
      <c r="AB1309" s="80">
        <f t="shared" si="744"/>
        <v>0</v>
      </c>
    </row>
    <row r="1310" spans="1:28" x14ac:dyDescent="0.25">
      <c r="A1310" s="72" t="s">
        <v>17013</v>
      </c>
      <c r="B1310" s="73" t="s">
        <v>22408</v>
      </c>
      <c r="C1310" s="74" t="s">
        <v>15719</v>
      </c>
      <c r="D1310" s="75">
        <v>0</v>
      </c>
      <c r="E1310" s="70">
        <v>785.77</v>
      </c>
      <c r="F1310" s="76">
        <f t="shared" ref="F1310:F1337" si="754">ROUND(D1310*E1310,2)</f>
        <v>0</v>
      </c>
      <c r="G1310" s="77"/>
      <c r="H1310" s="70">
        <f t="shared" ref="H1310:I1337" si="755">ROUND(N1310+(N1310*$H$2/100),2)</f>
        <v>728.22</v>
      </c>
      <c r="I1310" s="70">
        <f t="shared" si="755"/>
        <v>57.55</v>
      </c>
      <c r="J1310" s="70">
        <f t="shared" ref="J1310:J1337" si="756">H1310+I1310</f>
        <v>785.77</v>
      </c>
      <c r="K1310" s="70">
        <v>0</v>
      </c>
      <c r="L1310" s="76">
        <f t="shared" ref="L1310:L1337" si="757">SUM(J1310:K1310)</f>
        <v>785.77</v>
      </c>
      <c r="N1310" s="70">
        <v>728.22</v>
      </c>
      <c r="O1310" s="70">
        <v>57.55</v>
      </c>
      <c r="P1310" s="70">
        <f t="shared" ref="P1310:P1337" si="758">SUM(N1310:O1310)</f>
        <v>785.77</v>
      </c>
      <c r="Q1310" s="64"/>
      <c r="R1310" s="70">
        <f t="shared" ref="R1310:S1337" si="759">X1310</f>
        <v>728.22</v>
      </c>
      <c r="S1310" s="70">
        <f t="shared" si="759"/>
        <v>57.55</v>
      </c>
      <c r="T1310" s="70">
        <f t="shared" ref="T1310:T1337" si="760">R1310+S1310</f>
        <v>785.77</v>
      </c>
      <c r="U1310" s="70">
        <f t="shared" ref="U1310:U1337" si="761">ROUND(Z1310*$H$2,2)/100</f>
        <v>0</v>
      </c>
      <c r="V1310" s="78">
        <f t="shared" ref="V1310:V1337" si="762">SUM(T1310:U1310)</f>
        <v>785.77</v>
      </c>
      <c r="X1310" s="70">
        <v>728.22</v>
      </c>
      <c r="Y1310" s="70">
        <v>57.55</v>
      </c>
      <c r="Z1310" s="70">
        <v>785.77</v>
      </c>
      <c r="AA1310" s="79"/>
      <c r="AB1310" s="80">
        <f t="shared" si="744"/>
        <v>0</v>
      </c>
    </row>
    <row r="1311" spans="1:28" x14ac:dyDescent="0.25">
      <c r="A1311" s="72" t="s">
        <v>17014</v>
      </c>
      <c r="B1311" s="73" t="s">
        <v>22409</v>
      </c>
      <c r="C1311" s="74" t="s">
        <v>15719</v>
      </c>
      <c r="D1311" s="75">
        <v>0</v>
      </c>
      <c r="E1311" s="70">
        <v>504.84</v>
      </c>
      <c r="F1311" s="76">
        <f t="shared" si="754"/>
        <v>0</v>
      </c>
      <c r="G1311" s="77"/>
      <c r="H1311" s="70">
        <f t="shared" si="755"/>
        <v>447.29</v>
      </c>
      <c r="I1311" s="70">
        <f t="shared" si="755"/>
        <v>57.55</v>
      </c>
      <c r="J1311" s="70">
        <f t="shared" si="756"/>
        <v>504.84000000000003</v>
      </c>
      <c r="K1311" s="70">
        <v>0</v>
      </c>
      <c r="L1311" s="76">
        <f t="shared" si="757"/>
        <v>504.84000000000003</v>
      </c>
      <c r="N1311" s="70">
        <v>447.28999999999996</v>
      </c>
      <c r="O1311" s="70">
        <v>57.55</v>
      </c>
      <c r="P1311" s="70">
        <f t="shared" si="758"/>
        <v>504.84</v>
      </c>
      <c r="Q1311" s="64"/>
      <c r="R1311" s="70">
        <f t="shared" si="759"/>
        <v>447.29</v>
      </c>
      <c r="S1311" s="70">
        <f t="shared" si="759"/>
        <v>57.55</v>
      </c>
      <c r="T1311" s="70">
        <f t="shared" si="760"/>
        <v>504.84000000000003</v>
      </c>
      <c r="U1311" s="70">
        <f t="shared" si="761"/>
        <v>0</v>
      </c>
      <c r="V1311" s="78">
        <f t="shared" si="762"/>
        <v>504.84000000000003</v>
      </c>
      <c r="X1311" s="70">
        <v>447.29</v>
      </c>
      <c r="Y1311" s="70">
        <v>57.55</v>
      </c>
      <c r="Z1311" s="70">
        <v>504.84</v>
      </c>
      <c r="AA1311" s="79"/>
      <c r="AB1311" s="80">
        <f t="shared" si="744"/>
        <v>0</v>
      </c>
    </row>
    <row r="1312" spans="1:28" ht="22.5" x14ac:dyDescent="0.25">
      <c r="A1312" s="72" t="s">
        <v>17015</v>
      </c>
      <c r="B1312" s="73" t="s">
        <v>22410</v>
      </c>
      <c r="C1312" s="74" t="s">
        <v>15719</v>
      </c>
      <c r="D1312" s="75">
        <v>0</v>
      </c>
      <c r="E1312" s="70">
        <v>599.86999999999989</v>
      </c>
      <c r="F1312" s="76">
        <f t="shared" si="754"/>
        <v>0</v>
      </c>
      <c r="G1312" s="77"/>
      <c r="H1312" s="70">
        <f t="shared" si="755"/>
        <v>542.32000000000005</v>
      </c>
      <c r="I1312" s="70">
        <f t="shared" si="755"/>
        <v>57.55</v>
      </c>
      <c r="J1312" s="70">
        <f t="shared" si="756"/>
        <v>599.87</v>
      </c>
      <c r="K1312" s="70">
        <v>0</v>
      </c>
      <c r="L1312" s="76">
        <f t="shared" si="757"/>
        <v>599.87</v>
      </c>
      <c r="N1312" s="70">
        <v>542.31999999999994</v>
      </c>
      <c r="O1312" s="70">
        <v>57.55</v>
      </c>
      <c r="P1312" s="70">
        <f t="shared" si="758"/>
        <v>599.86999999999989</v>
      </c>
      <c r="Q1312" s="64"/>
      <c r="R1312" s="70">
        <f t="shared" si="759"/>
        <v>542.32000000000005</v>
      </c>
      <c r="S1312" s="70">
        <f t="shared" si="759"/>
        <v>57.55</v>
      </c>
      <c r="T1312" s="70">
        <f t="shared" si="760"/>
        <v>599.87</v>
      </c>
      <c r="U1312" s="70">
        <f t="shared" si="761"/>
        <v>0</v>
      </c>
      <c r="V1312" s="78">
        <f t="shared" si="762"/>
        <v>599.87</v>
      </c>
      <c r="X1312" s="70">
        <v>542.32000000000005</v>
      </c>
      <c r="Y1312" s="70">
        <v>57.55</v>
      </c>
      <c r="Z1312" s="70">
        <v>599.87</v>
      </c>
      <c r="AA1312" s="79"/>
      <c r="AB1312" s="80">
        <f t="shared" si="744"/>
        <v>0</v>
      </c>
    </row>
    <row r="1313" spans="1:28" ht="22.5" x14ac:dyDescent="0.25">
      <c r="A1313" s="72" t="s">
        <v>17016</v>
      </c>
      <c r="B1313" s="73" t="s">
        <v>22411</v>
      </c>
      <c r="C1313" s="74" t="s">
        <v>15692</v>
      </c>
      <c r="D1313" s="75">
        <v>0</v>
      </c>
      <c r="E1313" s="70">
        <v>839.9799999999999</v>
      </c>
      <c r="F1313" s="76">
        <f t="shared" si="754"/>
        <v>0</v>
      </c>
      <c r="G1313" s="77"/>
      <c r="H1313" s="70">
        <f t="shared" si="755"/>
        <v>738.53</v>
      </c>
      <c r="I1313" s="70">
        <f t="shared" si="755"/>
        <v>101.45</v>
      </c>
      <c r="J1313" s="70">
        <f t="shared" si="756"/>
        <v>839.98</v>
      </c>
      <c r="K1313" s="70">
        <v>0</v>
      </c>
      <c r="L1313" s="76">
        <f t="shared" si="757"/>
        <v>839.98</v>
      </c>
      <c r="N1313" s="70">
        <v>738.53</v>
      </c>
      <c r="O1313" s="70">
        <v>101.45</v>
      </c>
      <c r="P1313" s="70">
        <f t="shared" si="758"/>
        <v>839.98</v>
      </c>
      <c r="Q1313" s="64"/>
      <c r="R1313" s="70">
        <f t="shared" si="759"/>
        <v>738.53</v>
      </c>
      <c r="S1313" s="70">
        <f t="shared" si="759"/>
        <v>101.45</v>
      </c>
      <c r="T1313" s="70">
        <f t="shared" si="760"/>
        <v>839.98</v>
      </c>
      <c r="U1313" s="70">
        <f t="shared" si="761"/>
        <v>0</v>
      </c>
      <c r="V1313" s="78">
        <f t="shared" si="762"/>
        <v>839.98</v>
      </c>
      <c r="X1313" s="70">
        <v>738.53</v>
      </c>
      <c r="Y1313" s="70">
        <v>101.45</v>
      </c>
      <c r="Z1313" s="70">
        <v>839.98</v>
      </c>
      <c r="AA1313" s="79"/>
      <c r="AB1313" s="80">
        <f t="shared" si="744"/>
        <v>0</v>
      </c>
    </row>
    <row r="1314" spans="1:28" ht="22.5" x14ac:dyDescent="0.25">
      <c r="A1314" s="72" t="s">
        <v>17017</v>
      </c>
      <c r="B1314" s="73" t="s">
        <v>22412</v>
      </c>
      <c r="C1314" s="74" t="s">
        <v>15692</v>
      </c>
      <c r="D1314" s="75">
        <v>0</v>
      </c>
      <c r="E1314" s="70">
        <v>960.44999999999993</v>
      </c>
      <c r="F1314" s="76">
        <f t="shared" si="754"/>
        <v>0</v>
      </c>
      <c r="G1314" s="29"/>
      <c r="H1314" s="70">
        <f t="shared" si="755"/>
        <v>859</v>
      </c>
      <c r="I1314" s="70">
        <f t="shared" si="755"/>
        <v>101.45</v>
      </c>
      <c r="J1314" s="70">
        <f t="shared" si="756"/>
        <v>960.45</v>
      </c>
      <c r="K1314" s="70">
        <v>0</v>
      </c>
      <c r="L1314" s="76">
        <f t="shared" si="757"/>
        <v>960.45</v>
      </c>
      <c r="N1314" s="70">
        <v>859</v>
      </c>
      <c r="O1314" s="70">
        <v>101.45</v>
      </c>
      <c r="P1314" s="70">
        <f t="shared" si="758"/>
        <v>960.45</v>
      </c>
      <c r="Q1314" s="64"/>
      <c r="R1314" s="70">
        <f t="shared" si="759"/>
        <v>859</v>
      </c>
      <c r="S1314" s="70">
        <f t="shared" si="759"/>
        <v>101.45</v>
      </c>
      <c r="T1314" s="70">
        <f t="shared" si="760"/>
        <v>960.45</v>
      </c>
      <c r="U1314" s="70">
        <f t="shared" si="761"/>
        <v>0</v>
      </c>
      <c r="V1314" s="78">
        <f t="shared" si="762"/>
        <v>960.45</v>
      </c>
      <c r="X1314" s="70">
        <v>859</v>
      </c>
      <c r="Y1314" s="70">
        <v>101.45</v>
      </c>
      <c r="Z1314" s="70">
        <v>960.45</v>
      </c>
      <c r="AA1314" s="79"/>
      <c r="AB1314" s="80">
        <f t="shared" si="744"/>
        <v>0</v>
      </c>
    </row>
    <row r="1315" spans="1:28" ht="22.5" x14ac:dyDescent="0.25">
      <c r="A1315" s="72" t="s">
        <v>17018</v>
      </c>
      <c r="B1315" s="73" t="s">
        <v>22413</v>
      </c>
      <c r="C1315" s="74" t="s">
        <v>15719</v>
      </c>
      <c r="D1315" s="75">
        <v>0</v>
      </c>
      <c r="E1315" s="70">
        <v>1013.74</v>
      </c>
      <c r="F1315" s="76">
        <f t="shared" si="754"/>
        <v>0</v>
      </c>
      <c r="G1315" s="29"/>
      <c r="H1315" s="70">
        <f t="shared" si="755"/>
        <v>912.29</v>
      </c>
      <c r="I1315" s="70">
        <f t="shared" si="755"/>
        <v>101.45</v>
      </c>
      <c r="J1315" s="70">
        <f t="shared" si="756"/>
        <v>1013.74</v>
      </c>
      <c r="K1315" s="70">
        <v>0</v>
      </c>
      <c r="L1315" s="76">
        <f t="shared" si="757"/>
        <v>1013.74</v>
      </c>
      <c r="N1315" s="70">
        <v>912.29000000000008</v>
      </c>
      <c r="O1315" s="70">
        <v>101.45</v>
      </c>
      <c r="P1315" s="70">
        <f t="shared" si="758"/>
        <v>1013.7400000000001</v>
      </c>
      <c r="Q1315" s="64"/>
      <c r="R1315" s="70">
        <f t="shared" si="759"/>
        <v>912.29</v>
      </c>
      <c r="S1315" s="70">
        <f t="shared" si="759"/>
        <v>101.45</v>
      </c>
      <c r="T1315" s="70">
        <f t="shared" si="760"/>
        <v>1013.74</v>
      </c>
      <c r="U1315" s="70">
        <f t="shared" si="761"/>
        <v>0</v>
      </c>
      <c r="V1315" s="78">
        <f t="shared" si="762"/>
        <v>1013.74</v>
      </c>
      <c r="X1315" s="70">
        <v>912.29</v>
      </c>
      <c r="Y1315" s="70">
        <v>101.45</v>
      </c>
      <c r="Z1315" s="70">
        <v>1013.74</v>
      </c>
      <c r="AA1315" s="79"/>
      <c r="AB1315" s="80">
        <f t="shared" si="744"/>
        <v>0</v>
      </c>
    </row>
    <row r="1316" spans="1:28" ht="22.5" x14ac:dyDescent="0.25">
      <c r="A1316" s="72" t="s">
        <v>17019</v>
      </c>
      <c r="B1316" s="73" t="s">
        <v>22414</v>
      </c>
      <c r="C1316" s="74" t="s">
        <v>15692</v>
      </c>
      <c r="D1316" s="75">
        <v>0</v>
      </c>
      <c r="E1316" s="70">
        <v>1107.8700000000001</v>
      </c>
      <c r="F1316" s="76">
        <f t="shared" si="754"/>
        <v>0</v>
      </c>
      <c r="G1316" s="29"/>
      <c r="H1316" s="70">
        <f t="shared" si="755"/>
        <v>997.55</v>
      </c>
      <c r="I1316" s="70">
        <f t="shared" si="755"/>
        <v>110.32</v>
      </c>
      <c r="J1316" s="70">
        <f t="shared" si="756"/>
        <v>1107.8699999999999</v>
      </c>
      <c r="K1316" s="70">
        <v>0</v>
      </c>
      <c r="L1316" s="76">
        <f t="shared" si="757"/>
        <v>1107.8699999999999</v>
      </c>
      <c r="N1316" s="70">
        <v>997.55000000000007</v>
      </c>
      <c r="O1316" s="70">
        <v>110.32</v>
      </c>
      <c r="P1316" s="70">
        <f t="shared" si="758"/>
        <v>1107.8700000000001</v>
      </c>
      <c r="Q1316" s="64"/>
      <c r="R1316" s="70">
        <f t="shared" si="759"/>
        <v>997.55</v>
      </c>
      <c r="S1316" s="70">
        <f t="shared" si="759"/>
        <v>110.3</v>
      </c>
      <c r="T1316" s="70">
        <f t="shared" si="760"/>
        <v>1107.8499999999999</v>
      </c>
      <c r="U1316" s="70">
        <f t="shared" si="761"/>
        <v>0</v>
      </c>
      <c r="V1316" s="78">
        <f t="shared" si="762"/>
        <v>1107.8499999999999</v>
      </c>
      <c r="X1316" s="70">
        <v>997.55</v>
      </c>
      <c r="Y1316" s="70">
        <v>110.3</v>
      </c>
      <c r="Z1316" s="70">
        <v>1107.8499999999999</v>
      </c>
      <c r="AA1316" s="79"/>
      <c r="AB1316" s="80">
        <f t="shared" si="744"/>
        <v>2.0000000000209184E-2</v>
      </c>
    </row>
    <row r="1317" spans="1:28" s="34" customFormat="1" x14ac:dyDescent="0.25">
      <c r="A1317" s="72" t="s">
        <v>17020</v>
      </c>
      <c r="B1317" s="73" t="s">
        <v>22415</v>
      </c>
      <c r="C1317" s="74" t="s">
        <v>15692</v>
      </c>
      <c r="D1317" s="75">
        <v>0</v>
      </c>
      <c r="E1317" s="70">
        <v>1107.0899999999999</v>
      </c>
      <c r="F1317" s="76">
        <f t="shared" si="754"/>
        <v>0</v>
      </c>
      <c r="G1317" s="29"/>
      <c r="H1317" s="70">
        <f t="shared" si="755"/>
        <v>996.77</v>
      </c>
      <c r="I1317" s="70">
        <f t="shared" si="755"/>
        <v>110.32</v>
      </c>
      <c r="J1317" s="70">
        <f t="shared" si="756"/>
        <v>1107.0899999999999</v>
      </c>
      <c r="K1317" s="70">
        <v>0</v>
      </c>
      <c r="L1317" s="76">
        <f t="shared" si="757"/>
        <v>1107.0899999999999</v>
      </c>
      <c r="N1317" s="70">
        <v>996.77</v>
      </c>
      <c r="O1317" s="70">
        <v>110.32</v>
      </c>
      <c r="P1317" s="70">
        <f t="shared" si="758"/>
        <v>1107.0899999999999</v>
      </c>
      <c r="Q1317" s="64"/>
      <c r="R1317" s="70">
        <f t="shared" si="759"/>
        <v>996.77</v>
      </c>
      <c r="S1317" s="70">
        <f t="shared" si="759"/>
        <v>110.3</v>
      </c>
      <c r="T1317" s="70">
        <f t="shared" si="760"/>
        <v>1107.07</v>
      </c>
      <c r="U1317" s="70">
        <f t="shared" si="761"/>
        <v>0</v>
      </c>
      <c r="V1317" s="78">
        <f t="shared" si="762"/>
        <v>1107.07</v>
      </c>
      <c r="X1317" s="70">
        <v>996.77</v>
      </c>
      <c r="Y1317" s="70">
        <v>110.3</v>
      </c>
      <c r="Z1317" s="70">
        <v>1107.07</v>
      </c>
      <c r="AA1317" s="79"/>
      <c r="AB1317" s="80">
        <f t="shared" si="744"/>
        <v>1.999999999998181E-2</v>
      </c>
    </row>
    <row r="1318" spans="1:28" s="34" customFormat="1" x14ac:dyDescent="0.25">
      <c r="A1318" s="72" t="s">
        <v>17021</v>
      </c>
      <c r="B1318" s="73" t="s">
        <v>22416</v>
      </c>
      <c r="C1318" s="74" t="s">
        <v>15719</v>
      </c>
      <c r="D1318" s="75">
        <v>0</v>
      </c>
      <c r="E1318" s="70">
        <v>723.09999999999991</v>
      </c>
      <c r="F1318" s="76">
        <f t="shared" si="754"/>
        <v>0</v>
      </c>
      <c r="G1318" s="77"/>
      <c r="H1318" s="70">
        <f t="shared" si="755"/>
        <v>665.55</v>
      </c>
      <c r="I1318" s="70">
        <f t="shared" si="755"/>
        <v>57.55</v>
      </c>
      <c r="J1318" s="70">
        <f t="shared" si="756"/>
        <v>723.09999999999991</v>
      </c>
      <c r="K1318" s="70">
        <v>0</v>
      </c>
      <c r="L1318" s="76">
        <f t="shared" si="757"/>
        <v>723.09999999999991</v>
      </c>
      <c r="N1318" s="70">
        <v>665.55</v>
      </c>
      <c r="O1318" s="70">
        <v>57.55</v>
      </c>
      <c r="P1318" s="70">
        <f t="shared" si="758"/>
        <v>723.09999999999991</v>
      </c>
      <c r="Q1318" s="64"/>
      <c r="R1318" s="70">
        <f t="shared" si="759"/>
        <v>665.55</v>
      </c>
      <c r="S1318" s="70">
        <f t="shared" si="759"/>
        <v>57.55</v>
      </c>
      <c r="T1318" s="70">
        <f t="shared" si="760"/>
        <v>723.09999999999991</v>
      </c>
      <c r="U1318" s="70">
        <f t="shared" si="761"/>
        <v>0</v>
      </c>
      <c r="V1318" s="78">
        <f t="shared" si="762"/>
        <v>723.09999999999991</v>
      </c>
      <c r="X1318" s="70">
        <v>665.55</v>
      </c>
      <c r="Y1318" s="70">
        <v>57.55</v>
      </c>
      <c r="Z1318" s="70">
        <v>723.1</v>
      </c>
      <c r="AA1318" s="79"/>
      <c r="AB1318" s="80">
        <f t="shared" si="744"/>
        <v>0</v>
      </c>
    </row>
    <row r="1319" spans="1:28" s="34" customFormat="1" x14ac:dyDescent="0.25">
      <c r="A1319" s="72" t="s">
        <v>17022</v>
      </c>
      <c r="B1319" s="73" t="s">
        <v>22417</v>
      </c>
      <c r="C1319" s="74" t="s">
        <v>15719</v>
      </c>
      <c r="D1319" s="75">
        <v>0</v>
      </c>
      <c r="E1319" s="70">
        <v>375.68</v>
      </c>
      <c r="F1319" s="76">
        <f t="shared" si="754"/>
        <v>0</v>
      </c>
      <c r="G1319" s="77"/>
      <c r="H1319" s="70">
        <f t="shared" si="755"/>
        <v>318.13</v>
      </c>
      <c r="I1319" s="70">
        <f t="shared" si="755"/>
        <v>57.55</v>
      </c>
      <c r="J1319" s="70">
        <f t="shared" si="756"/>
        <v>375.68</v>
      </c>
      <c r="K1319" s="70">
        <v>0</v>
      </c>
      <c r="L1319" s="76">
        <f t="shared" si="757"/>
        <v>375.68</v>
      </c>
      <c r="N1319" s="70">
        <v>318.13</v>
      </c>
      <c r="O1319" s="70">
        <v>57.55</v>
      </c>
      <c r="P1319" s="70">
        <f t="shared" si="758"/>
        <v>375.68</v>
      </c>
      <c r="Q1319" s="64"/>
      <c r="R1319" s="70">
        <f t="shared" si="759"/>
        <v>318.13</v>
      </c>
      <c r="S1319" s="70">
        <f t="shared" si="759"/>
        <v>57.55</v>
      </c>
      <c r="T1319" s="70">
        <f t="shared" si="760"/>
        <v>375.68</v>
      </c>
      <c r="U1319" s="70">
        <f t="shared" si="761"/>
        <v>0</v>
      </c>
      <c r="V1319" s="78">
        <f t="shared" si="762"/>
        <v>375.68</v>
      </c>
      <c r="X1319" s="70">
        <v>318.13</v>
      </c>
      <c r="Y1319" s="70">
        <v>57.55</v>
      </c>
      <c r="Z1319" s="70">
        <v>375.68</v>
      </c>
      <c r="AA1319" s="79"/>
      <c r="AB1319" s="80">
        <f t="shared" si="744"/>
        <v>0</v>
      </c>
    </row>
    <row r="1320" spans="1:28" s="34" customFormat="1" ht="22.5" x14ac:dyDescent="0.25">
      <c r="A1320" s="72" t="s">
        <v>17023</v>
      </c>
      <c r="B1320" s="73" t="s">
        <v>22418</v>
      </c>
      <c r="C1320" s="74" t="s">
        <v>15719</v>
      </c>
      <c r="D1320" s="75">
        <v>0</v>
      </c>
      <c r="E1320" s="70">
        <v>1038.8800000000001</v>
      </c>
      <c r="F1320" s="76">
        <f t="shared" si="754"/>
        <v>0</v>
      </c>
      <c r="G1320" s="77"/>
      <c r="H1320" s="70">
        <f t="shared" si="755"/>
        <v>981.33</v>
      </c>
      <c r="I1320" s="70">
        <f t="shared" si="755"/>
        <v>57.55</v>
      </c>
      <c r="J1320" s="70">
        <f t="shared" si="756"/>
        <v>1038.8800000000001</v>
      </c>
      <c r="K1320" s="70">
        <v>0</v>
      </c>
      <c r="L1320" s="76">
        <f t="shared" si="757"/>
        <v>1038.8800000000001</v>
      </c>
      <c r="N1320" s="70">
        <v>981.33</v>
      </c>
      <c r="O1320" s="70">
        <v>57.55</v>
      </c>
      <c r="P1320" s="70">
        <f t="shared" si="758"/>
        <v>1038.8800000000001</v>
      </c>
      <c r="Q1320" s="64"/>
      <c r="R1320" s="70">
        <f t="shared" si="759"/>
        <v>981.33</v>
      </c>
      <c r="S1320" s="70">
        <f t="shared" si="759"/>
        <v>57.55</v>
      </c>
      <c r="T1320" s="70">
        <f t="shared" si="760"/>
        <v>1038.8800000000001</v>
      </c>
      <c r="U1320" s="70">
        <f t="shared" si="761"/>
        <v>0</v>
      </c>
      <c r="V1320" s="78">
        <f t="shared" si="762"/>
        <v>1038.8800000000001</v>
      </c>
      <c r="X1320" s="70">
        <v>981.33</v>
      </c>
      <c r="Y1320" s="70">
        <v>57.55</v>
      </c>
      <c r="Z1320" s="70">
        <v>1038.8800000000001</v>
      </c>
      <c r="AA1320" s="79"/>
      <c r="AB1320" s="80">
        <f t="shared" si="744"/>
        <v>0</v>
      </c>
    </row>
    <row r="1321" spans="1:28" ht="22.5" x14ac:dyDescent="0.25">
      <c r="A1321" s="72" t="s">
        <v>17024</v>
      </c>
      <c r="B1321" s="73" t="s">
        <v>22419</v>
      </c>
      <c r="C1321" s="74" t="s">
        <v>15719</v>
      </c>
      <c r="D1321" s="75">
        <v>0</v>
      </c>
      <c r="E1321" s="70">
        <v>458.40999999999997</v>
      </c>
      <c r="F1321" s="76">
        <f t="shared" si="754"/>
        <v>0</v>
      </c>
      <c r="G1321" s="77"/>
      <c r="H1321" s="70">
        <f t="shared" si="755"/>
        <v>414.51</v>
      </c>
      <c r="I1321" s="70">
        <f t="shared" si="755"/>
        <v>43.9</v>
      </c>
      <c r="J1321" s="70">
        <f t="shared" si="756"/>
        <v>458.40999999999997</v>
      </c>
      <c r="K1321" s="70">
        <v>0</v>
      </c>
      <c r="L1321" s="76">
        <f t="shared" si="757"/>
        <v>458.40999999999997</v>
      </c>
      <c r="N1321" s="70">
        <v>414.51</v>
      </c>
      <c r="O1321" s="70">
        <v>43.9</v>
      </c>
      <c r="P1321" s="70">
        <f t="shared" si="758"/>
        <v>458.40999999999997</v>
      </c>
      <c r="Q1321" s="64"/>
      <c r="R1321" s="70">
        <f t="shared" si="759"/>
        <v>414.51</v>
      </c>
      <c r="S1321" s="70">
        <f t="shared" si="759"/>
        <v>43.9</v>
      </c>
      <c r="T1321" s="70">
        <f t="shared" si="760"/>
        <v>458.40999999999997</v>
      </c>
      <c r="U1321" s="70">
        <f t="shared" si="761"/>
        <v>0</v>
      </c>
      <c r="V1321" s="78">
        <f t="shared" si="762"/>
        <v>458.40999999999997</v>
      </c>
      <c r="X1321" s="70">
        <v>414.51</v>
      </c>
      <c r="Y1321" s="70">
        <v>43.9</v>
      </c>
      <c r="Z1321" s="70">
        <v>458.41</v>
      </c>
      <c r="AA1321" s="79"/>
      <c r="AB1321" s="80">
        <f t="shared" si="744"/>
        <v>0</v>
      </c>
    </row>
    <row r="1322" spans="1:28" ht="22.5" x14ac:dyDescent="0.25">
      <c r="A1322" s="72" t="s">
        <v>17025</v>
      </c>
      <c r="B1322" s="73" t="s">
        <v>22420</v>
      </c>
      <c r="C1322" s="74" t="s">
        <v>15719</v>
      </c>
      <c r="D1322" s="75">
        <v>0</v>
      </c>
      <c r="E1322" s="70">
        <v>449.47</v>
      </c>
      <c r="F1322" s="76">
        <f t="shared" si="754"/>
        <v>0</v>
      </c>
      <c r="G1322" s="77"/>
      <c r="H1322" s="70">
        <f t="shared" si="755"/>
        <v>391.92</v>
      </c>
      <c r="I1322" s="70">
        <f t="shared" si="755"/>
        <v>57.55</v>
      </c>
      <c r="J1322" s="70">
        <f t="shared" si="756"/>
        <v>449.47</v>
      </c>
      <c r="K1322" s="70">
        <v>0</v>
      </c>
      <c r="L1322" s="76">
        <f t="shared" si="757"/>
        <v>449.47</v>
      </c>
      <c r="N1322" s="70">
        <v>391.92</v>
      </c>
      <c r="O1322" s="70">
        <v>57.55</v>
      </c>
      <c r="P1322" s="70">
        <f t="shared" si="758"/>
        <v>449.47</v>
      </c>
      <c r="Q1322" s="64"/>
      <c r="R1322" s="70">
        <f t="shared" si="759"/>
        <v>391.92</v>
      </c>
      <c r="S1322" s="70">
        <f t="shared" si="759"/>
        <v>57.55</v>
      </c>
      <c r="T1322" s="70">
        <f t="shared" si="760"/>
        <v>449.47</v>
      </c>
      <c r="U1322" s="70">
        <f t="shared" si="761"/>
        <v>0</v>
      </c>
      <c r="V1322" s="78">
        <f t="shared" si="762"/>
        <v>449.47</v>
      </c>
      <c r="X1322" s="70">
        <v>391.92</v>
      </c>
      <c r="Y1322" s="70">
        <v>57.55</v>
      </c>
      <c r="Z1322" s="70">
        <v>449.47</v>
      </c>
      <c r="AA1322" s="79"/>
      <c r="AB1322" s="80">
        <f t="shared" si="744"/>
        <v>0</v>
      </c>
    </row>
    <row r="1323" spans="1:28" x14ac:dyDescent="0.25">
      <c r="A1323" s="72" t="s">
        <v>17026</v>
      </c>
      <c r="B1323" s="73" t="s">
        <v>22421</v>
      </c>
      <c r="C1323" s="74" t="s">
        <v>15719</v>
      </c>
      <c r="D1323" s="75">
        <v>0</v>
      </c>
      <c r="E1323" s="70">
        <v>555.69000000000005</v>
      </c>
      <c r="F1323" s="76">
        <f t="shared" si="754"/>
        <v>0</v>
      </c>
      <c r="G1323" s="77"/>
      <c r="H1323" s="70">
        <f t="shared" si="755"/>
        <v>498.14</v>
      </c>
      <c r="I1323" s="70">
        <f t="shared" si="755"/>
        <v>57.55</v>
      </c>
      <c r="J1323" s="70">
        <f t="shared" si="756"/>
        <v>555.68999999999994</v>
      </c>
      <c r="K1323" s="70">
        <v>0</v>
      </c>
      <c r="L1323" s="76">
        <f t="shared" si="757"/>
        <v>555.68999999999994</v>
      </c>
      <c r="N1323" s="70">
        <v>498.14000000000004</v>
      </c>
      <c r="O1323" s="70">
        <v>57.55</v>
      </c>
      <c r="P1323" s="70">
        <f t="shared" si="758"/>
        <v>555.69000000000005</v>
      </c>
      <c r="Q1323" s="64"/>
      <c r="R1323" s="70">
        <f t="shared" si="759"/>
        <v>498.17</v>
      </c>
      <c r="S1323" s="70">
        <f t="shared" si="759"/>
        <v>57.55</v>
      </c>
      <c r="T1323" s="70">
        <f t="shared" si="760"/>
        <v>555.72</v>
      </c>
      <c r="U1323" s="70">
        <f t="shared" si="761"/>
        <v>0</v>
      </c>
      <c r="V1323" s="78">
        <f t="shared" si="762"/>
        <v>555.72</v>
      </c>
      <c r="X1323" s="70">
        <v>498.17</v>
      </c>
      <c r="Y1323" s="70">
        <v>57.55</v>
      </c>
      <c r="Z1323" s="70">
        <v>555.72</v>
      </c>
      <c r="AA1323" s="79"/>
      <c r="AB1323" s="80">
        <f t="shared" si="744"/>
        <v>-2.9999999999972715E-2</v>
      </c>
    </row>
    <row r="1324" spans="1:28" x14ac:dyDescent="0.25">
      <c r="A1324" s="72" t="s">
        <v>17027</v>
      </c>
      <c r="B1324" s="73" t="s">
        <v>22422</v>
      </c>
      <c r="C1324" s="74" t="s">
        <v>15719</v>
      </c>
      <c r="D1324" s="75">
        <v>0</v>
      </c>
      <c r="E1324" s="70">
        <v>1066.23</v>
      </c>
      <c r="F1324" s="76">
        <f t="shared" si="754"/>
        <v>0</v>
      </c>
      <c r="G1324" s="77"/>
      <c r="H1324" s="70">
        <f t="shared" si="755"/>
        <v>1008.68</v>
      </c>
      <c r="I1324" s="70">
        <f t="shared" si="755"/>
        <v>57.55</v>
      </c>
      <c r="J1324" s="70">
        <f t="shared" si="756"/>
        <v>1066.23</v>
      </c>
      <c r="K1324" s="70">
        <v>0</v>
      </c>
      <c r="L1324" s="76">
        <f t="shared" si="757"/>
        <v>1066.23</v>
      </c>
      <c r="N1324" s="70">
        <v>1008.6800000000001</v>
      </c>
      <c r="O1324" s="70">
        <v>57.55</v>
      </c>
      <c r="P1324" s="70">
        <f t="shared" si="758"/>
        <v>1066.23</v>
      </c>
      <c r="Q1324" s="64"/>
      <c r="R1324" s="70">
        <f t="shared" si="759"/>
        <v>1008.71</v>
      </c>
      <c r="S1324" s="70">
        <f t="shared" si="759"/>
        <v>57.55</v>
      </c>
      <c r="T1324" s="70">
        <f t="shared" si="760"/>
        <v>1066.26</v>
      </c>
      <c r="U1324" s="70">
        <f t="shared" si="761"/>
        <v>0</v>
      </c>
      <c r="V1324" s="78">
        <f t="shared" si="762"/>
        <v>1066.26</v>
      </c>
      <c r="X1324" s="70">
        <v>1008.71</v>
      </c>
      <c r="Y1324" s="70">
        <v>57.55</v>
      </c>
      <c r="Z1324" s="70">
        <v>1066.26</v>
      </c>
      <c r="AA1324" s="79"/>
      <c r="AB1324" s="80">
        <f t="shared" si="744"/>
        <v>-2.9999999999972715E-2</v>
      </c>
    </row>
    <row r="1325" spans="1:28" ht="22.5" x14ac:dyDescent="0.25">
      <c r="A1325" s="72" t="s">
        <v>17028</v>
      </c>
      <c r="B1325" s="73" t="s">
        <v>22423</v>
      </c>
      <c r="C1325" s="74" t="s">
        <v>15719</v>
      </c>
      <c r="D1325" s="75">
        <v>0</v>
      </c>
      <c r="E1325" s="70">
        <v>1062.01</v>
      </c>
      <c r="F1325" s="76">
        <f t="shared" si="754"/>
        <v>0</v>
      </c>
      <c r="G1325" s="77"/>
      <c r="H1325" s="70">
        <f t="shared" si="755"/>
        <v>1004.46</v>
      </c>
      <c r="I1325" s="70">
        <f t="shared" si="755"/>
        <v>57.55</v>
      </c>
      <c r="J1325" s="70">
        <f t="shared" si="756"/>
        <v>1062.01</v>
      </c>
      <c r="K1325" s="70">
        <v>0</v>
      </c>
      <c r="L1325" s="76">
        <f t="shared" si="757"/>
        <v>1062.01</v>
      </c>
      <c r="N1325" s="70">
        <v>1004.46</v>
      </c>
      <c r="O1325" s="70">
        <v>57.55</v>
      </c>
      <c r="P1325" s="70">
        <f t="shared" si="758"/>
        <v>1062.01</v>
      </c>
      <c r="Q1325" s="64"/>
      <c r="R1325" s="70">
        <f t="shared" si="759"/>
        <v>1004.49</v>
      </c>
      <c r="S1325" s="70">
        <f t="shared" si="759"/>
        <v>57.55</v>
      </c>
      <c r="T1325" s="70">
        <f t="shared" si="760"/>
        <v>1062.04</v>
      </c>
      <c r="U1325" s="70">
        <f t="shared" si="761"/>
        <v>0</v>
      </c>
      <c r="V1325" s="78">
        <f t="shared" si="762"/>
        <v>1062.04</v>
      </c>
      <c r="X1325" s="70">
        <v>1004.49</v>
      </c>
      <c r="Y1325" s="70">
        <v>57.55</v>
      </c>
      <c r="Z1325" s="70">
        <v>1062.04</v>
      </c>
      <c r="AA1325" s="79"/>
      <c r="AB1325" s="80">
        <f t="shared" si="744"/>
        <v>-2.9999999999972715E-2</v>
      </c>
    </row>
    <row r="1326" spans="1:28" x14ac:dyDescent="0.25">
      <c r="A1326" s="72" t="s">
        <v>17029</v>
      </c>
      <c r="B1326" s="73" t="s">
        <v>22424</v>
      </c>
      <c r="C1326" s="74" t="s">
        <v>15719</v>
      </c>
      <c r="D1326" s="75">
        <v>0</v>
      </c>
      <c r="E1326" s="70">
        <v>975.65</v>
      </c>
      <c r="F1326" s="76">
        <f t="shared" si="754"/>
        <v>0</v>
      </c>
      <c r="G1326" s="77"/>
      <c r="H1326" s="70">
        <f t="shared" si="755"/>
        <v>918.1</v>
      </c>
      <c r="I1326" s="70">
        <f t="shared" si="755"/>
        <v>57.55</v>
      </c>
      <c r="J1326" s="70">
        <f t="shared" si="756"/>
        <v>975.65</v>
      </c>
      <c r="K1326" s="70">
        <v>0</v>
      </c>
      <c r="L1326" s="76">
        <f t="shared" si="757"/>
        <v>975.65</v>
      </c>
      <c r="N1326" s="70">
        <v>918.1</v>
      </c>
      <c r="O1326" s="70">
        <v>57.55</v>
      </c>
      <c r="P1326" s="70">
        <f t="shared" si="758"/>
        <v>975.65</v>
      </c>
      <c r="Q1326" s="64"/>
      <c r="R1326" s="70">
        <f t="shared" si="759"/>
        <v>918.13</v>
      </c>
      <c r="S1326" s="70">
        <f t="shared" si="759"/>
        <v>57.55</v>
      </c>
      <c r="T1326" s="70">
        <f t="shared" si="760"/>
        <v>975.68</v>
      </c>
      <c r="U1326" s="70">
        <f t="shared" si="761"/>
        <v>0</v>
      </c>
      <c r="V1326" s="78">
        <f t="shared" si="762"/>
        <v>975.68</v>
      </c>
      <c r="X1326" s="70">
        <v>918.13</v>
      </c>
      <c r="Y1326" s="70">
        <v>57.55</v>
      </c>
      <c r="Z1326" s="70">
        <v>975.68</v>
      </c>
      <c r="AA1326" s="79"/>
      <c r="AB1326" s="80">
        <f t="shared" si="744"/>
        <v>-2.9999999999972715E-2</v>
      </c>
    </row>
    <row r="1327" spans="1:28" ht="22.5" x14ac:dyDescent="0.25">
      <c r="A1327" s="72" t="s">
        <v>17030</v>
      </c>
      <c r="B1327" s="73" t="s">
        <v>22425</v>
      </c>
      <c r="C1327" s="74" t="s">
        <v>15719</v>
      </c>
      <c r="D1327" s="75">
        <v>0</v>
      </c>
      <c r="E1327" s="70">
        <v>666.37</v>
      </c>
      <c r="F1327" s="76">
        <f t="shared" si="754"/>
        <v>0</v>
      </c>
      <c r="G1327" s="77"/>
      <c r="H1327" s="70">
        <f t="shared" si="755"/>
        <v>628.12</v>
      </c>
      <c r="I1327" s="70">
        <f t="shared" si="755"/>
        <v>38.25</v>
      </c>
      <c r="J1327" s="70">
        <f t="shared" si="756"/>
        <v>666.37</v>
      </c>
      <c r="K1327" s="70">
        <v>0</v>
      </c>
      <c r="L1327" s="76">
        <f t="shared" si="757"/>
        <v>666.37</v>
      </c>
      <c r="N1327" s="70">
        <v>628.12</v>
      </c>
      <c r="O1327" s="70">
        <v>38.25</v>
      </c>
      <c r="P1327" s="70">
        <f t="shared" si="758"/>
        <v>666.37</v>
      </c>
      <c r="Q1327" s="64"/>
      <c r="R1327" s="70">
        <f t="shared" si="759"/>
        <v>628.12</v>
      </c>
      <c r="S1327" s="70">
        <f t="shared" si="759"/>
        <v>38.24</v>
      </c>
      <c r="T1327" s="70">
        <f t="shared" si="760"/>
        <v>666.36</v>
      </c>
      <c r="U1327" s="70">
        <f t="shared" si="761"/>
        <v>0</v>
      </c>
      <c r="V1327" s="78">
        <f t="shared" si="762"/>
        <v>666.36</v>
      </c>
      <c r="X1327" s="70">
        <v>628.12</v>
      </c>
      <c r="Y1327" s="70">
        <v>38.24</v>
      </c>
      <c r="Z1327" s="70">
        <v>666.36</v>
      </c>
      <c r="AA1327" s="79"/>
      <c r="AB1327" s="80">
        <f t="shared" si="744"/>
        <v>9.9999999999909051E-3</v>
      </c>
    </row>
    <row r="1328" spans="1:28" ht="22.5" x14ac:dyDescent="0.25">
      <c r="A1328" s="72" t="s">
        <v>17031</v>
      </c>
      <c r="B1328" s="73" t="s">
        <v>22426</v>
      </c>
      <c r="C1328" s="74" t="s">
        <v>15719</v>
      </c>
      <c r="D1328" s="75">
        <v>0</v>
      </c>
      <c r="E1328" s="70">
        <v>507.47</v>
      </c>
      <c r="F1328" s="76">
        <f t="shared" si="754"/>
        <v>0</v>
      </c>
      <c r="G1328" s="77"/>
      <c r="H1328" s="70">
        <f t="shared" si="755"/>
        <v>460.61</v>
      </c>
      <c r="I1328" s="70">
        <f t="shared" si="755"/>
        <v>46.86</v>
      </c>
      <c r="J1328" s="70">
        <f t="shared" si="756"/>
        <v>507.47</v>
      </c>
      <c r="K1328" s="70">
        <v>0</v>
      </c>
      <c r="L1328" s="76">
        <f t="shared" si="757"/>
        <v>507.47</v>
      </c>
      <c r="N1328" s="70">
        <v>460.61</v>
      </c>
      <c r="O1328" s="70">
        <v>46.86</v>
      </c>
      <c r="P1328" s="70">
        <f t="shared" si="758"/>
        <v>507.47</v>
      </c>
      <c r="Q1328" s="64"/>
      <c r="R1328" s="70">
        <f t="shared" si="759"/>
        <v>460.61</v>
      </c>
      <c r="S1328" s="70">
        <f t="shared" si="759"/>
        <v>46.85</v>
      </c>
      <c r="T1328" s="70">
        <f t="shared" si="760"/>
        <v>507.46000000000004</v>
      </c>
      <c r="U1328" s="70">
        <f t="shared" si="761"/>
        <v>0</v>
      </c>
      <c r="V1328" s="78">
        <f t="shared" si="762"/>
        <v>507.46000000000004</v>
      </c>
      <c r="X1328" s="70">
        <v>460.61</v>
      </c>
      <c r="Y1328" s="70">
        <v>46.85</v>
      </c>
      <c r="Z1328" s="70">
        <v>507.46</v>
      </c>
      <c r="AA1328" s="79"/>
      <c r="AB1328" s="80">
        <f t="shared" si="744"/>
        <v>1.0000000000047748E-2</v>
      </c>
    </row>
    <row r="1329" spans="1:28" ht="22.5" x14ac:dyDescent="0.25">
      <c r="A1329" s="72" t="s">
        <v>17032</v>
      </c>
      <c r="B1329" s="73" t="s">
        <v>22427</v>
      </c>
      <c r="C1329" s="74" t="s">
        <v>15719</v>
      </c>
      <c r="D1329" s="75">
        <v>0</v>
      </c>
      <c r="E1329" s="70">
        <v>747.66</v>
      </c>
      <c r="F1329" s="76">
        <f t="shared" si="754"/>
        <v>0</v>
      </c>
      <c r="G1329" s="77"/>
      <c r="H1329" s="70">
        <f t="shared" si="755"/>
        <v>709.41</v>
      </c>
      <c r="I1329" s="70">
        <f t="shared" si="755"/>
        <v>38.25</v>
      </c>
      <c r="J1329" s="70">
        <f t="shared" si="756"/>
        <v>747.66</v>
      </c>
      <c r="K1329" s="70">
        <v>0</v>
      </c>
      <c r="L1329" s="76">
        <f t="shared" si="757"/>
        <v>747.66</v>
      </c>
      <c r="N1329" s="70">
        <v>709.41</v>
      </c>
      <c r="O1329" s="70">
        <v>38.25</v>
      </c>
      <c r="P1329" s="70">
        <f t="shared" si="758"/>
        <v>747.66</v>
      </c>
      <c r="Q1329" s="64"/>
      <c r="R1329" s="70">
        <f t="shared" si="759"/>
        <v>709.41</v>
      </c>
      <c r="S1329" s="70">
        <f t="shared" si="759"/>
        <v>38.24</v>
      </c>
      <c r="T1329" s="70">
        <f t="shared" si="760"/>
        <v>747.65</v>
      </c>
      <c r="U1329" s="70">
        <f t="shared" si="761"/>
        <v>0</v>
      </c>
      <c r="V1329" s="78">
        <f t="shared" si="762"/>
        <v>747.65</v>
      </c>
      <c r="X1329" s="70">
        <v>709.41</v>
      </c>
      <c r="Y1329" s="70">
        <v>38.24</v>
      </c>
      <c r="Z1329" s="70">
        <v>747.65</v>
      </c>
      <c r="AA1329" s="79"/>
      <c r="AB1329" s="80">
        <f t="shared" si="744"/>
        <v>9.9999999999909051E-3</v>
      </c>
    </row>
    <row r="1330" spans="1:28" x14ac:dyDescent="0.25">
      <c r="A1330" s="72" t="s">
        <v>17033</v>
      </c>
      <c r="B1330" s="73" t="s">
        <v>22428</v>
      </c>
      <c r="C1330" s="74" t="s">
        <v>15719</v>
      </c>
      <c r="D1330" s="75">
        <v>0</v>
      </c>
      <c r="E1330" s="70">
        <v>791.27</v>
      </c>
      <c r="F1330" s="76">
        <f t="shared" si="754"/>
        <v>0</v>
      </c>
      <c r="G1330" s="77"/>
      <c r="H1330" s="70">
        <f t="shared" si="755"/>
        <v>753.02</v>
      </c>
      <c r="I1330" s="70">
        <f t="shared" si="755"/>
        <v>38.25</v>
      </c>
      <c r="J1330" s="70">
        <f t="shared" si="756"/>
        <v>791.27</v>
      </c>
      <c r="K1330" s="70">
        <v>0</v>
      </c>
      <c r="L1330" s="76">
        <f t="shared" si="757"/>
        <v>791.27</v>
      </c>
      <c r="N1330" s="70">
        <v>753.02</v>
      </c>
      <c r="O1330" s="70">
        <v>38.25</v>
      </c>
      <c r="P1330" s="70">
        <f t="shared" si="758"/>
        <v>791.27</v>
      </c>
      <c r="Q1330" s="64"/>
      <c r="R1330" s="70">
        <f t="shared" si="759"/>
        <v>753.02</v>
      </c>
      <c r="S1330" s="70">
        <f t="shared" si="759"/>
        <v>38.24</v>
      </c>
      <c r="T1330" s="70">
        <f t="shared" si="760"/>
        <v>791.26</v>
      </c>
      <c r="U1330" s="70">
        <f t="shared" si="761"/>
        <v>0</v>
      </c>
      <c r="V1330" s="78">
        <f t="shared" si="762"/>
        <v>791.26</v>
      </c>
      <c r="X1330" s="70">
        <v>753.02</v>
      </c>
      <c r="Y1330" s="70">
        <v>38.24</v>
      </c>
      <c r="Z1330" s="70">
        <v>791.26</v>
      </c>
      <c r="AA1330" s="79"/>
      <c r="AB1330" s="80">
        <f t="shared" si="744"/>
        <v>9.9999999999909051E-3</v>
      </c>
    </row>
    <row r="1331" spans="1:28" x14ac:dyDescent="0.25">
      <c r="A1331" s="72" t="s">
        <v>17034</v>
      </c>
      <c r="B1331" s="73" t="s">
        <v>22429</v>
      </c>
      <c r="C1331" s="74" t="s">
        <v>15719</v>
      </c>
      <c r="D1331" s="75">
        <v>0</v>
      </c>
      <c r="E1331" s="70">
        <v>974.94</v>
      </c>
      <c r="F1331" s="76">
        <f t="shared" si="754"/>
        <v>0</v>
      </c>
      <c r="G1331" s="77"/>
      <c r="H1331" s="70">
        <f t="shared" si="755"/>
        <v>955.74</v>
      </c>
      <c r="I1331" s="70">
        <f t="shared" si="755"/>
        <v>19.2</v>
      </c>
      <c r="J1331" s="70">
        <f t="shared" si="756"/>
        <v>974.94</v>
      </c>
      <c r="K1331" s="70">
        <v>0</v>
      </c>
      <c r="L1331" s="76">
        <f t="shared" si="757"/>
        <v>974.94</v>
      </c>
      <c r="N1331" s="70">
        <v>955.74</v>
      </c>
      <c r="O1331" s="70">
        <v>19.2</v>
      </c>
      <c r="P1331" s="70">
        <f t="shared" si="758"/>
        <v>974.94</v>
      </c>
      <c r="Q1331" s="64"/>
      <c r="R1331" s="70">
        <f t="shared" si="759"/>
        <v>955.74</v>
      </c>
      <c r="S1331" s="70">
        <f t="shared" si="759"/>
        <v>19.2</v>
      </c>
      <c r="T1331" s="70">
        <f t="shared" si="760"/>
        <v>974.94</v>
      </c>
      <c r="U1331" s="70">
        <f t="shared" si="761"/>
        <v>0</v>
      </c>
      <c r="V1331" s="78">
        <f t="shared" si="762"/>
        <v>974.94</v>
      </c>
      <c r="X1331" s="70">
        <v>955.74</v>
      </c>
      <c r="Y1331" s="70">
        <v>19.2</v>
      </c>
      <c r="Z1331" s="70">
        <v>974.94</v>
      </c>
      <c r="AA1331" s="79"/>
      <c r="AB1331" s="80">
        <f t="shared" si="744"/>
        <v>0</v>
      </c>
    </row>
    <row r="1332" spans="1:28" ht="22.5" x14ac:dyDescent="0.25">
      <c r="A1332" s="72" t="s">
        <v>17035</v>
      </c>
      <c r="B1332" s="73" t="s">
        <v>22430</v>
      </c>
      <c r="C1332" s="74" t="s">
        <v>15719</v>
      </c>
      <c r="D1332" s="75">
        <v>0</v>
      </c>
      <c r="E1332" s="70">
        <v>336.12</v>
      </c>
      <c r="F1332" s="76">
        <f t="shared" si="754"/>
        <v>0</v>
      </c>
      <c r="G1332" s="77"/>
      <c r="H1332" s="70">
        <f t="shared" si="755"/>
        <v>305.87</v>
      </c>
      <c r="I1332" s="70">
        <f t="shared" si="755"/>
        <v>30.25</v>
      </c>
      <c r="J1332" s="70">
        <f t="shared" si="756"/>
        <v>336.12</v>
      </c>
      <c r="K1332" s="70">
        <v>0</v>
      </c>
      <c r="L1332" s="76">
        <f t="shared" si="757"/>
        <v>336.12</v>
      </c>
      <c r="N1332" s="70">
        <v>305.87</v>
      </c>
      <c r="O1332" s="70">
        <v>30.25</v>
      </c>
      <c r="P1332" s="70">
        <f t="shared" si="758"/>
        <v>336.12</v>
      </c>
      <c r="Q1332" s="64"/>
      <c r="R1332" s="70">
        <f t="shared" si="759"/>
        <v>305.87</v>
      </c>
      <c r="S1332" s="70">
        <f t="shared" si="759"/>
        <v>30.25</v>
      </c>
      <c r="T1332" s="70">
        <f t="shared" si="760"/>
        <v>336.12</v>
      </c>
      <c r="U1332" s="70">
        <f t="shared" si="761"/>
        <v>0</v>
      </c>
      <c r="V1332" s="78">
        <f t="shared" si="762"/>
        <v>336.12</v>
      </c>
      <c r="X1332" s="70">
        <v>305.87</v>
      </c>
      <c r="Y1332" s="70">
        <v>30.25</v>
      </c>
      <c r="Z1332" s="70">
        <v>336.12</v>
      </c>
      <c r="AA1332" s="79"/>
      <c r="AB1332" s="80">
        <f t="shared" si="744"/>
        <v>0</v>
      </c>
    </row>
    <row r="1333" spans="1:28" ht="22.5" x14ac:dyDescent="0.25">
      <c r="A1333" s="72" t="s">
        <v>17036</v>
      </c>
      <c r="B1333" s="73" t="s">
        <v>22431</v>
      </c>
      <c r="C1333" s="74" t="s">
        <v>15719</v>
      </c>
      <c r="D1333" s="75">
        <v>0</v>
      </c>
      <c r="E1333" s="70">
        <v>452.27</v>
      </c>
      <c r="F1333" s="76">
        <f t="shared" si="754"/>
        <v>0</v>
      </c>
      <c r="G1333" s="77"/>
      <c r="H1333" s="70">
        <f t="shared" si="755"/>
        <v>394.72</v>
      </c>
      <c r="I1333" s="70">
        <f t="shared" si="755"/>
        <v>57.55</v>
      </c>
      <c r="J1333" s="70">
        <f t="shared" si="756"/>
        <v>452.27000000000004</v>
      </c>
      <c r="K1333" s="70">
        <v>0</v>
      </c>
      <c r="L1333" s="76">
        <f t="shared" si="757"/>
        <v>452.27000000000004</v>
      </c>
      <c r="N1333" s="70">
        <v>394.71999999999997</v>
      </c>
      <c r="O1333" s="70">
        <v>57.55</v>
      </c>
      <c r="P1333" s="70">
        <f t="shared" si="758"/>
        <v>452.27</v>
      </c>
      <c r="Q1333" s="64"/>
      <c r="R1333" s="70">
        <f t="shared" si="759"/>
        <v>394.72</v>
      </c>
      <c r="S1333" s="70">
        <f t="shared" si="759"/>
        <v>57.55</v>
      </c>
      <c r="T1333" s="70">
        <f t="shared" si="760"/>
        <v>452.27000000000004</v>
      </c>
      <c r="U1333" s="70">
        <f t="shared" si="761"/>
        <v>0</v>
      </c>
      <c r="V1333" s="78">
        <f t="shared" si="762"/>
        <v>452.27000000000004</v>
      </c>
      <c r="X1333" s="70">
        <v>394.72</v>
      </c>
      <c r="Y1333" s="70">
        <v>57.55</v>
      </c>
      <c r="Z1333" s="70">
        <v>452.27</v>
      </c>
      <c r="AA1333" s="79"/>
      <c r="AB1333" s="80">
        <f t="shared" si="744"/>
        <v>0</v>
      </c>
    </row>
    <row r="1334" spans="1:28" ht="22.5" x14ac:dyDescent="0.25">
      <c r="A1334" s="72" t="s">
        <v>17037</v>
      </c>
      <c r="B1334" s="73" t="s">
        <v>22432</v>
      </c>
      <c r="C1334" s="74" t="s">
        <v>15719</v>
      </c>
      <c r="D1334" s="75">
        <v>0</v>
      </c>
      <c r="E1334" s="70">
        <v>897.15</v>
      </c>
      <c r="F1334" s="76">
        <f t="shared" si="754"/>
        <v>0</v>
      </c>
      <c r="G1334" s="77"/>
      <c r="H1334" s="70">
        <f t="shared" si="755"/>
        <v>805.82</v>
      </c>
      <c r="I1334" s="70">
        <f t="shared" si="755"/>
        <v>91.33</v>
      </c>
      <c r="J1334" s="70">
        <f t="shared" si="756"/>
        <v>897.15000000000009</v>
      </c>
      <c r="K1334" s="70">
        <v>0</v>
      </c>
      <c r="L1334" s="76">
        <f t="shared" si="757"/>
        <v>897.15000000000009</v>
      </c>
      <c r="N1334" s="70">
        <v>805.81999999999994</v>
      </c>
      <c r="O1334" s="70">
        <v>91.329999999999984</v>
      </c>
      <c r="P1334" s="70">
        <f t="shared" si="758"/>
        <v>897.14999999999986</v>
      </c>
      <c r="Q1334" s="64"/>
      <c r="R1334" s="70">
        <f t="shared" si="759"/>
        <v>805.82</v>
      </c>
      <c r="S1334" s="70">
        <f t="shared" si="759"/>
        <v>91.35</v>
      </c>
      <c r="T1334" s="70">
        <f t="shared" si="760"/>
        <v>897.17000000000007</v>
      </c>
      <c r="U1334" s="70">
        <f t="shared" si="761"/>
        <v>0</v>
      </c>
      <c r="V1334" s="78">
        <f t="shared" si="762"/>
        <v>897.17000000000007</v>
      </c>
      <c r="X1334" s="70">
        <v>805.82</v>
      </c>
      <c r="Y1334" s="70">
        <v>91.35</v>
      </c>
      <c r="Z1334" s="70">
        <v>897.17</v>
      </c>
      <c r="AA1334" s="79"/>
      <c r="AB1334" s="80">
        <f t="shared" si="744"/>
        <v>-2.0000000000095497E-2</v>
      </c>
    </row>
    <row r="1335" spans="1:28" ht="22.5" x14ac:dyDescent="0.25">
      <c r="A1335" s="72" t="s">
        <v>17038</v>
      </c>
      <c r="B1335" s="73" t="s">
        <v>22433</v>
      </c>
      <c r="C1335" s="74" t="s">
        <v>15719</v>
      </c>
      <c r="D1335" s="75">
        <v>0</v>
      </c>
      <c r="E1335" s="70">
        <v>533.34</v>
      </c>
      <c r="F1335" s="76">
        <f t="shared" si="754"/>
        <v>0</v>
      </c>
      <c r="G1335" s="77"/>
      <c r="H1335" s="70">
        <f t="shared" si="755"/>
        <v>492.32</v>
      </c>
      <c r="I1335" s="70">
        <f t="shared" si="755"/>
        <v>41.02</v>
      </c>
      <c r="J1335" s="70">
        <f t="shared" si="756"/>
        <v>533.34</v>
      </c>
      <c r="K1335" s="70">
        <v>0</v>
      </c>
      <c r="L1335" s="76">
        <f t="shared" si="757"/>
        <v>533.34</v>
      </c>
      <c r="N1335" s="70">
        <v>492.32</v>
      </c>
      <c r="O1335" s="70">
        <v>41.019999999999996</v>
      </c>
      <c r="P1335" s="70">
        <f t="shared" si="758"/>
        <v>533.34</v>
      </c>
      <c r="Q1335" s="64"/>
      <c r="R1335" s="70">
        <f t="shared" si="759"/>
        <v>492.32</v>
      </c>
      <c r="S1335" s="70">
        <f t="shared" si="759"/>
        <v>41.02</v>
      </c>
      <c r="T1335" s="70">
        <f t="shared" si="760"/>
        <v>533.34</v>
      </c>
      <c r="U1335" s="70">
        <f t="shared" si="761"/>
        <v>0</v>
      </c>
      <c r="V1335" s="78">
        <f t="shared" si="762"/>
        <v>533.34</v>
      </c>
      <c r="X1335" s="70">
        <v>492.32</v>
      </c>
      <c r="Y1335" s="70">
        <v>41.02</v>
      </c>
      <c r="Z1335" s="70">
        <v>533.34</v>
      </c>
      <c r="AA1335" s="79"/>
      <c r="AB1335" s="80">
        <f t="shared" si="744"/>
        <v>0</v>
      </c>
    </row>
    <row r="1336" spans="1:28" ht="22.5" x14ac:dyDescent="0.25">
      <c r="A1336" s="72" t="s">
        <v>17039</v>
      </c>
      <c r="B1336" s="73" t="s">
        <v>22434</v>
      </c>
      <c r="C1336" s="74" t="s">
        <v>15719</v>
      </c>
      <c r="D1336" s="75">
        <v>0</v>
      </c>
      <c r="E1336" s="70">
        <v>1158.18</v>
      </c>
      <c r="F1336" s="76">
        <f t="shared" si="754"/>
        <v>0</v>
      </c>
      <c r="G1336" s="77"/>
      <c r="H1336" s="70">
        <f t="shared" si="755"/>
        <v>1114.48</v>
      </c>
      <c r="I1336" s="70">
        <f t="shared" si="755"/>
        <v>43.7</v>
      </c>
      <c r="J1336" s="70">
        <f t="shared" si="756"/>
        <v>1158.18</v>
      </c>
      <c r="K1336" s="70">
        <v>0</v>
      </c>
      <c r="L1336" s="76">
        <f t="shared" si="757"/>
        <v>1158.18</v>
      </c>
      <c r="N1336" s="70">
        <v>1114.48</v>
      </c>
      <c r="O1336" s="70">
        <v>43.7</v>
      </c>
      <c r="P1336" s="70">
        <f t="shared" si="758"/>
        <v>1158.18</v>
      </c>
      <c r="Q1336" s="64"/>
      <c r="R1336" s="70">
        <f t="shared" si="759"/>
        <v>1114.48</v>
      </c>
      <c r="S1336" s="70">
        <f t="shared" si="759"/>
        <v>43.7</v>
      </c>
      <c r="T1336" s="70">
        <f t="shared" si="760"/>
        <v>1158.18</v>
      </c>
      <c r="U1336" s="70">
        <f t="shared" si="761"/>
        <v>0</v>
      </c>
      <c r="V1336" s="78">
        <f t="shared" si="762"/>
        <v>1158.18</v>
      </c>
      <c r="X1336" s="70">
        <v>1114.48</v>
      </c>
      <c r="Y1336" s="70">
        <v>43.7</v>
      </c>
      <c r="Z1336" s="70">
        <v>1158.18</v>
      </c>
      <c r="AA1336" s="79"/>
      <c r="AB1336" s="80">
        <f t="shared" si="744"/>
        <v>0</v>
      </c>
    </row>
    <row r="1337" spans="1:28" x14ac:dyDescent="0.25">
      <c r="A1337" s="72" t="s">
        <v>17040</v>
      </c>
      <c r="B1337" s="73" t="s">
        <v>22435</v>
      </c>
      <c r="C1337" s="74" t="s">
        <v>15719</v>
      </c>
      <c r="D1337" s="75">
        <v>0</v>
      </c>
      <c r="E1337" s="70">
        <v>536.27</v>
      </c>
      <c r="F1337" s="76">
        <f t="shared" si="754"/>
        <v>0</v>
      </c>
      <c r="H1337" s="70">
        <f t="shared" si="755"/>
        <v>478.72</v>
      </c>
      <c r="I1337" s="70">
        <f t="shared" si="755"/>
        <v>57.55</v>
      </c>
      <c r="J1337" s="70">
        <f t="shared" si="756"/>
        <v>536.27</v>
      </c>
      <c r="K1337" s="70">
        <v>0</v>
      </c>
      <c r="L1337" s="76">
        <f t="shared" si="757"/>
        <v>536.27</v>
      </c>
      <c r="N1337" s="70">
        <v>478.72</v>
      </c>
      <c r="O1337" s="70">
        <v>57.55</v>
      </c>
      <c r="P1337" s="70">
        <f t="shared" si="758"/>
        <v>536.27</v>
      </c>
      <c r="Q1337" s="64"/>
      <c r="R1337" s="70">
        <f t="shared" si="759"/>
        <v>478.72</v>
      </c>
      <c r="S1337" s="70">
        <f t="shared" si="759"/>
        <v>57.55</v>
      </c>
      <c r="T1337" s="70">
        <f t="shared" si="760"/>
        <v>536.27</v>
      </c>
      <c r="U1337" s="70">
        <f t="shared" si="761"/>
        <v>0</v>
      </c>
      <c r="V1337" s="78">
        <f t="shared" si="762"/>
        <v>536.27</v>
      </c>
      <c r="X1337" s="70">
        <v>478.72</v>
      </c>
      <c r="Y1337" s="70">
        <v>57.55</v>
      </c>
      <c r="Z1337" s="70">
        <v>536.27</v>
      </c>
      <c r="AB1337" s="80">
        <f t="shared" si="744"/>
        <v>0</v>
      </c>
    </row>
    <row r="1338" spans="1:28" ht="22.5" x14ac:dyDescent="0.25">
      <c r="A1338" s="66" t="s">
        <v>17041</v>
      </c>
      <c r="B1338" s="67" t="s">
        <v>22436</v>
      </c>
      <c r="C1338" s="68"/>
      <c r="D1338" s="69"/>
      <c r="E1338" s="70"/>
      <c r="F1338" s="71"/>
      <c r="H1338" s="70"/>
      <c r="I1338" s="70"/>
      <c r="J1338" s="70"/>
      <c r="K1338" s="70"/>
      <c r="L1338" s="76"/>
      <c r="N1338" s="70"/>
      <c r="O1338" s="70"/>
      <c r="P1338" s="70"/>
      <c r="Q1338" s="64"/>
      <c r="R1338" s="70"/>
      <c r="S1338" s="70"/>
      <c r="T1338" s="70"/>
      <c r="U1338" s="70"/>
      <c r="V1338" s="78"/>
      <c r="X1338" s="70"/>
      <c r="Y1338" s="70"/>
      <c r="Z1338" s="70"/>
      <c r="AA1338" s="79"/>
      <c r="AB1338" s="80">
        <f t="shared" si="744"/>
        <v>0</v>
      </c>
    </row>
    <row r="1339" spans="1:28" x14ac:dyDescent="0.25">
      <c r="A1339" s="72" t="s">
        <v>17042</v>
      </c>
      <c r="B1339" s="73" t="s">
        <v>22437</v>
      </c>
      <c r="C1339" s="74" t="s">
        <v>15747</v>
      </c>
      <c r="D1339" s="75">
        <v>0</v>
      </c>
      <c r="E1339" s="70">
        <v>477.11</v>
      </c>
      <c r="F1339" s="76">
        <f t="shared" ref="F1339:F1353" si="763">ROUND(D1339*E1339,2)</f>
        <v>0</v>
      </c>
      <c r="G1339" s="77"/>
      <c r="H1339" s="70">
        <f t="shared" ref="H1339:I1353" si="764">ROUND(N1339+(N1339*$H$2/100),2)</f>
        <v>446.86</v>
      </c>
      <c r="I1339" s="70">
        <f t="shared" si="764"/>
        <v>30.25</v>
      </c>
      <c r="J1339" s="70">
        <f t="shared" ref="J1339:J1353" si="765">H1339+I1339</f>
        <v>477.11</v>
      </c>
      <c r="K1339" s="70">
        <v>0</v>
      </c>
      <c r="L1339" s="76">
        <f t="shared" ref="L1339:L1353" si="766">SUM(J1339:K1339)</f>
        <v>477.11</v>
      </c>
      <c r="N1339" s="70">
        <v>446.86</v>
      </c>
      <c r="O1339" s="70">
        <v>30.25</v>
      </c>
      <c r="P1339" s="70">
        <f t="shared" ref="P1339:P1353" si="767">SUM(N1339:O1339)</f>
        <v>477.11</v>
      </c>
      <c r="Q1339" s="64"/>
      <c r="R1339" s="70">
        <f t="shared" ref="R1339:S1353" si="768">X1339</f>
        <v>446.86</v>
      </c>
      <c r="S1339" s="70">
        <f t="shared" si="768"/>
        <v>30.25</v>
      </c>
      <c r="T1339" s="70">
        <f t="shared" ref="T1339:T1353" si="769">R1339+S1339</f>
        <v>477.11</v>
      </c>
      <c r="U1339" s="70">
        <f t="shared" ref="U1339:U1353" si="770">ROUND(Z1339*$H$2,2)/100</f>
        <v>0</v>
      </c>
      <c r="V1339" s="78">
        <f t="shared" ref="V1339:V1353" si="771">SUM(T1339:U1339)</f>
        <v>477.11</v>
      </c>
      <c r="X1339" s="70">
        <v>446.86</v>
      </c>
      <c r="Y1339" s="70">
        <v>30.25</v>
      </c>
      <c r="Z1339" s="70">
        <v>477.11</v>
      </c>
      <c r="AA1339" s="79"/>
      <c r="AB1339" s="80">
        <f t="shared" si="744"/>
        <v>0</v>
      </c>
    </row>
    <row r="1340" spans="1:28" x14ac:dyDescent="0.25">
      <c r="A1340" s="72" t="s">
        <v>17043</v>
      </c>
      <c r="B1340" s="73" t="s">
        <v>22438</v>
      </c>
      <c r="C1340" s="74" t="s">
        <v>15747</v>
      </c>
      <c r="D1340" s="75">
        <v>0</v>
      </c>
      <c r="E1340" s="70">
        <v>495.88</v>
      </c>
      <c r="F1340" s="76">
        <f t="shared" si="763"/>
        <v>0</v>
      </c>
      <c r="G1340" s="77"/>
      <c r="H1340" s="70">
        <f t="shared" si="764"/>
        <v>483.78</v>
      </c>
      <c r="I1340" s="70">
        <f t="shared" si="764"/>
        <v>12.1</v>
      </c>
      <c r="J1340" s="70">
        <f t="shared" si="765"/>
        <v>495.88</v>
      </c>
      <c r="K1340" s="70">
        <v>0</v>
      </c>
      <c r="L1340" s="76">
        <f t="shared" si="766"/>
        <v>495.88</v>
      </c>
      <c r="N1340" s="70">
        <v>483.78</v>
      </c>
      <c r="O1340" s="70">
        <v>12.1</v>
      </c>
      <c r="P1340" s="70">
        <f t="shared" si="767"/>
        <v>495.88</v>
      </c>
      <c r="Q1340" s="64"/>
      <c r="R1340" s="70">
        <f t="shared" si="768"/>
        <v>483.78</v>
      </c>
      <c r="S1340" s="70">
        <f t="shared" si="768"/>
        <v>12.1</v>
      </c>
      <c r="T1340" s="70">
        <f t="shared" si="769"/>
        <v>495.88</v>
      </c>
      <c r="U1340" s="70">
        <f t="shared" si="770"/>
        <v>0</v>
      </c>
      <c r="V1340" s="78">
        <f t="shared" si="771"/>
        <v>495.88</v>
      </c>
      <c r="X1340" s="70">
        <v>483.78</v>
      </c>
      <c r="Y1340" s="70">
        <v>12.1</v>
      </c>
      <c r="Z1340" s="70">
        <v>495.88</v>
      </c>
      <c r="AA1340" s="79"/>
      <c r="AB1340" s="80">
        <f t="shared" si="744"/>
        <v>0</v>
      </c>
    </row>
    <row r="1341" spans="1:28" x14ac:dyDescent="0.25">
      <c r="A1341" s="72" t="s">
        <v>17044</v>
      </c>
      <c r="B1341" s="73" t="s">
        <v>22439</v>
      </c>
      <c r="C1341" s="74" t="s">
        <v>15747</v>
      </c>
      <c r="D1341" s="75">
        <v>0</v>
      </c>
      <c r="E1341" s="70">
        <v>966.37</v>
      </c>
      <c r="F1341" s="76">
        <f t="shared" si="763"/>
        <v>0</v>
      </c>
      <c r="G1341" s="77"/>
      <c r="H1341" s="70">
        <f t="shared" si="764"/>
        <v>936.12</v>
      </c>
      <c r="I1341" s="70">
        <f t="shared" si="764"/>
        <v>30.25</v>
      </c>
      <c r="J1341" s="70">
        <f t="shared" si="765"/>
        <v>966.37</v>
      </c>
      <c r="K1341" s="70">
        <v>0</v>
      </c>
      <c r="L1341" s="76">
        <f t="shared" si="766"/>
        <v>966.37</v>
      </c>
      <c r="N1341" s="70">
        <v>936.12</v>
      </c>
      <c r="O1341" s="70">
        <v>30.25</v>
      </c>
      <c r="P1341" s="70">
        <f t="shared" si="767"/>
        <v>966.37</v>
      </c>
      <c r="Q1341" s="64"/>
      <c r="R1341" s="70">
        <f t="shared" si="768"/>
        <v>936.12</v>
      </c>
      <c r="S1341" s="70">
        <f t="shared" si="768"/>
        <v>30.25</v>
      </c>
      <c r="T1341" s="70">
        <f t="shared" si="769"/>
        <v>966.37</v>
      </c>
      <c r="U1341" s="70">
        <f t="shared" si="770"/>
        <v>0</v>
      </c>
      <c r="V1341" s="78">
        <f t="shared" si="771"/>
        <v>966.37</v>
      </c>
      <c r="X1341" s="70">
        <v>936.12</v>
      </c>
      <c r="Y1341" s="70">
        <v>30.25</v>
      </c>
      <c r="Z1341" s="70">
        <v>966.37</v>
      </c>
      <c r="AA1341" s="79"/>
      <c r="AB1341" s="80">
        <f t="shared" si="744"/>
        <v>0</v>
      </c>
    </row>
    <row r="1342" spans="1:28" ht="22.5" x14ac:dyDescent="0.25">
      <c r="A1342" s="72" t="s">
        <v>17045</v>
      </c>
      <c r="B1342" s="73" t="s">
        <v>22440</v>
      </c>
      <c r="C1342" s="74" t="s">
        <v>15719</v>
      </c>
      <c r="D1342" s="75">
        <v>0</v>
      </c>
      <c r="E1342" s="70">
        <v>1244.45</v>
      </c>
      <c r="F1342" s="76">
        <f t="shared" si="763"/>
        <v>0</v>
      </c>
      <c r="G1342" s="77"/>
      <c r="H1342" s="70">
        <f t="shared" si="764"/>
        <v>1183.94</v>
      </c>
      <c r="I1342" s="70">
        <f t="shared" si="764"/>
        <v>60.51</v>
      </c>
      <c r="J1342" s="70">
        <f t="shared" si="765"/>
        <v>1244.45</v>
      </c>
      <c r="K1342" s="70">
        <v>0</v>
      </c>
      <c r="L1342" s="76">
        <f t="shared" si="766"/>
        <v>1244.45</v>
      </c>
      <c r="N1342" s="70">
        <v>1183.94</v>
      </c>
      <c r="O1342" s="70">
        <v>60.510000000000005</v>
      </c>
      <c r="P1342" s="70">
        <f t="shared" si="767"/>
        <v>1244.45</v>
      </c>
      <c r="Q1342" s="64"/>
      <c r="R1342" s="70">
        <f t="shared" si="768"/>
        <v>1183.94</v>
      </c>
      <c r="S1342" s="70">
        <f t="shared" si="768"/>
        <v>60.5</v>
      </c>
      <c r="T1342" s="70">
        <f t="shared" si="769"/>
        <v>1244.44</v>
      </c>
      <c r="U1342" s="70">
        <f t="shared" si="770"/>
        <v>0</v>
      </c>
      <c r="V1342" s="78">
        <f t="shared" si="771"/>
        <v>1244.44</v>
      </c>
      <c r="X1342" s="70">
        <v>1183.94</v>
      </c>
      <c r="Y1342" s="70">
        <v>60.5</v>
      </c>
      <c r="Z1342" s="70">
        <v>1244.44</v>
      </c>
      <c r="AA1342" s="79"/>
      <c r="AB1342" s="80">
        <f t="shared" si="744"/>
        <v>9.9999999999909051E-3</v>
      </c>
    </row>
    <row r="1343" spans="1:28" ht="22.5" x14ac:dyDescent="0.25">
      <c r="A1343" s="72" t="s">
        <v>17046</v>
      </c>
      <c r="B1343" s="73" t="s">
        <v>22441</v>
      </c>
      <c r="C1343" s="74" t="s">
        <v>15719</v>
      </c>
      <c r="D1343" s="75">
        <v>0</v>
      </c>
      <c r="E1343" s="70">
        <v>463.83</v>
      </c>
      <c r="F1343" s="76">
        <f t="shared" si="763"/>
        <v>0</v>
      </c>
      <c r="G1343" s="77"/>
      <c r="H1343" s="70">
        <f t="shared" si="764"/>
        <v>453.85</v>
      </c>
      <c r="I1343" s="70">
        <f t="shared" si="764"/>
        <v>9.98</v>
      </c>
      <c r="J1343" s="70">
        <f t="shared" si="765"/>
        <v>463.83000000000004</v>
      </c>
      <c r="K1343" s="70">
        <v>0</v>
      </c>
      <c r="L1343" s="76">
        <f t="shared" si="766"/>
        <v>463.83000000000004</v>
      </c>
      <c r="N1343" s="70">
        <v>453.84999999999997</v>
      </c>
      <c r="O1343" s="70">
        <v>9.98</v>
      </c>
      <c r="P1343" s="70">
        <f t="shared" si="767"/>
        <v>463.83</v>
      </c>
      <c r="Q1343" s="64"/>
      <c r="R1343" s="70">
        <f t="shared" si="768"/>
        <v>453.85</v>
      </c>
      <c r="S1343" s="70">
        <f t="shared" si="768"/>
        <v>9.98</v>
      </c>
      <c r="T1343" s="70">
        <f t="shared" si="769"/>
        <v>463.83000000000004</v>
      </c>
      <c r="U1343" s="70">
        <f t="shared" si="770"/>
        <v>0</v>
      </c>
      <c r="V1343" s="78">
        <f t="shared" si="771"/>
        <v>463.83000000000004</v>
      </c>
      <c r="X1343" s="70">
        <v>453.85</v>
      </c>
      <c r="Y1343" s="70">
        <v>9.98</v>
      </c>
      <c r="Z1343" s="70">
        <v>463.83</v>
      </c>
      <c r="AA1343" s="79"/>
      <c r="AB1343" s="80">
        <f t="shared" si="744"/>
        <v>0</v>
      </c>
    </row>
    <row r="1344" spans="1:28" ht="33.75" x14ac:dyDescent="0.25">
      <c r="A1344" s="72" t="s">
        <v>17047</v>
      </c>
      <c r="B1344" s="73" t="s">
        <v>22442</v>
      </c>
      <c r="C1344" s="74" t="s">
        <v>15719</v>
      </c>
      <c r="D1344" s="75">
        <v>0</v>
      </c>
      <c r="E1344" s="70">
        <v>432.78</v>
      </c>
      <c r="F1344" s="76">
        <f t="shared" si="763"/>
        <v>0</v>
      </c>
      <c r="G1344" s="77"/>
      <c r="H1344" s="70">
        <f t="shared" si="764"/>
        <v>402.53</v>
      </c>
      <c r="I1344" s="70">
        <f t="shared" si="764"/>
        <v>30.25</v>
      </c>
      <c r="J1344" s="70">
        <f t="shared" si="765"/>
        <v>432.78</v>
      </c>
      <c r="K1344" s="70">
        <v>0</v>
      </c>
      <c r="L1344" s="76">
        <f t="shared" si="766"/>
        <v>432.78</v>
      </c>
      <c r="N1344" s="70">
        <v>402.53</v>
      </c>
      <c r="O1344" s="70">
        <v>30.25</v>
      </c>
      <c r="P1344" s="70">
        <f t="shared" si="767"/>
        <v>432.78</v>
      </c>
      <c r="Q1344" s="64"/>
      <c r="R1344" s="70">
        <f t="shared" si="768"/>
        <v>402.53</v>
      </c>
      <c r="S1344" s="70">
        <f t="shared" si="768"/>
        <v>30.25</v>
      </c>
      <c r="T1344" s="70">
        <f t="shared" si="769"/>
        <v>432.78</v>
      </c>
      <c r="U1344" s="70">
        <f t="shared" si="770"/>
        <v>0</v>
      </c>
      <c r="V1344" s="78">
        <f t="shared" si="771"/>
        <v>432.78</v>
      </c>
      <c r="X1344" s="70">
        <v>402.53</v>
      </c>
      <c r="Y1344" s="70">
        <v>30.25</v>
      </c>
      <c r="Z1344" s="70">
        <v>432.78</v>
      </c>
      <c r="AA1344" s="79"/>
      <c r="AB1344" s="80">
        <f t="shared" si="744"/>
        <v>0</v>
      </c>
    </row>
    <row r="1345" spans="1:28" ht="22.5" x14ac:dyDescent="0.25">
      <c r="A1345" s="72" t="s">
        <v>17048</v>
      </c>
      <c r="B1345" s="73" t="s">
        <v>22443</v>
      </c>
      <c r="C1345" s="74" t="s">
        <v>15719</v>
      </c>
      <c r="D1345" s="75">
        <v>0</v>
      </c>
      <c r="E1345" s="70">
        <v>701.30000000000007</v>
      </c>
      <c r="F1345" s="76">
        <f t="shared" si="763"/>
        <v>0</v>
      </c>
      <c r="G1345" s="77"/>
      <c r="H1345" s="70">
        <f t="shared" si="764"/>
        <v>682.1</v>
      </c>
      <c r="I1345" s="70">
        <f t="shared" si="764"/>
        <v>19.2</v>
      </c>
      <c r="J1345" s="70">
        <f t="shared" si="765"/>
        <v>701.30000000000007</v>
      </c>
      <c r="K1345" s="70">
        <v>0</v>
      </c>
      <c r="L1345" s="76">
        <f t="shared" si="766"/>
        <v>701.30000000000007</v>
      </c>
      <c r="N1345" s="70">
        <v>682.1</v>
      </c>
      <c r="O1345" s="70">
        <v>19.2</v>
      </c>
      <c r="P1345" s="70">
        <f t="shared" si="767"/>
        <v>701.30000000000007</v>
      </c>
      <c r="Q1345" s="64"/>
      <c r="R1345" s="70">
        <f t="shared" si="768"/>
        <v>682.1</v>
      </c>
      <c r="S1345" s="70">
        <f t="shared" si="768"/>
        <v>19.2</v>
      </c>
      <c r="T1345" s="70">
        <f t="shared" si="769"/>
        <v>701.30000000000007</v>
      </c>
      <c r="U1345" s="70">
        <f t="shared" si="770"/>
        <v>0</v>
      </c>
      <c r="V1345" s="78">
        <f t="shared" si="771"/>
        <v>701.30000000000007</v>
      </c>
      <c r="X1345" s="70">
        <v>682.1</v>
      </c>
      <c r="Y1345" s="70">
        <v>19.2</v>
      </c>
      <c r="Z1345" s="70">
        <v>701.3</v>
      </c>
      <c r="AA1345" s="79"/>
      <c r="AB1345" s="80">
        <f t="shared" si="744"/>
        <v>0</v>
      </c>
    </row>
    <row r="1346" spans="1:28" x14ac:dyDescent="0.25">
      <c r="A1346" s="72" t="s">
        <v>17049</v>
      </c>
      <c r="B1346" s="73" t="s">
        <v>22444</v>
      </c>
      <c r="C1346" s="74" t="s">
        <v>15719</v>
      </c>
      <c r="D1346" s="75">
        <v>0</v>
      </c>
      <c r="E1346" s="70">
        <v>396.34</v>
      </c>
      <c r="F1346" s="76">
        <f t="shared" si="763"/>
        <v>0</v>
      </c>
      <c r="G1346" s="77"/>
      <c r="H1346" s="70">
        <f t="shared" si="764"/>
        <v>358.09</v>
      </c>
      <c r="I1346" s="70">
        <f t="shared" si="764"/>
        <v>38.25</v>
      </c>
      <c r="J1346" s="70">
        <f t="shared" si="765"/>
        <v>396.34</v>
      </c>
      <c r="K1346" s="70">
        <v>0</v>
      </c>
      <c r="L1346" s="76">
        <f t="shared" si="766"/>
        <v>396.34</v>
      </c>
      <c r="N1346" s="70">
        <v>358.09</v>
      </c>
      <c r="O1346" s="70">
        <v>38.25</v>
      </c>
      <c r="P1346" s="70">
        <f t="shared" si="767"/>
        <v>396.34</v>
      </c>
      <c r="Q1346" s="64"/>
      <c r="R1346" s="70">
        <f t="shared" si="768"/>
        <v>358.09</v>
      </c>
      <c r="S1346" s="70">
        <f t="shared" si="768"/>
        <v>38.24</v>
      </c>
      <c r="T1346" s="70">
        <f t="shared" si="769"/>
        <v>396.33</v>
      </c>
      <c r="U1346" s="70">
        <f t="shared" si="770"/>
        <v>0</v>
      </c>
      <c r="V1346" s="78">
        <f t="shared" si="771"/>
        <v>396.33</v>
      </c>
      <c r="X1346" s="70">
        <v>358.09</v>
      </c>
      <c r="Y1346" s="70">
        <v>38.24</v>
      </c>
      <c r="Z1346" s="70">
        <v>396.33</v>
      </c>
      <c r="AA1346" s="79"/>
      <c r="AB1346" s="80">
        <f t="shared" si="744"/>
        <v>9.9999999999909051E-3</v>
      </c>
    </row>
    <row r="1347" spans="1:28" x14ac:dyDescent="0.25">
      <c r="A1347" s="72" t="s">
        <v>17050</v>
      </c>
      <c r="B1347" s="73" t="s">
        <v>22445</v>
      </c>
      <c r="C1347" s="74" t="s">
        <v>15747</v>
      </c>
      <c r="D1347" s="75">
        <v>0</v>
      </c>
      <c r="E1347" s="70">
        <v>137.15</v>
      </c>
      <c r="F1347" s="76">
        <f t="shared" si="763"/>
        <v>0</v>
      </c>
      <c r="G1347" s="77"/>
      <c r="H1347" s="70">
        <f t="shared" si="764"/>
        <v>122.01</v>
      </c>
      <c r="I1347" s="70">
        <f t="shared" si="764"/>
        <v>15.14</v>
      </c>
      <c r="J1347" s="70">
        <f t="shared" si="765"/>
        <v>137.15</v>
      </c>
      <c r="K1347" s="70">
        <v>0</v>
      </c>
      <c r="L1347" s="76">
        <f t="shared" si="766"/>
        <v>137.15</v>
      </c>
      <c r="N1347" s="70">
        <v>122.01</v>
      </c>
      <c r="O1347" s="70">
        <v>15.14</v>
      </c>
      <c r="P1347" s="70">
        <f t="shared" si="767"/>
        <v>137.15</v>
      </c>
      <c r="Q1347" s="64"/>
      <c r="R1347" s="70">
        <f t="shared" si="768"/>
        <v>122.01</v>
      </c>
      <c r="S1347" s="70">
        <f t="shared" si="768"/>
        <v>15.14</v>
      </c>
      <c r="T1347" s="70">
        <f t="shared" si="769"/>
        <v>137.15</v>
      </c>
      <c r="U1347" s="70">
        <f t="shared" si="770"/>
        <v>0</v>
      </c>
      <c r="V1347" s="78">
        <f t="shared" si="771"/>
        <v>137.15</v>
      </c>
      <c r="X1347" s="70">
        <v>122.01</v>
      </c>
      <c r="Y1347" s="70">
        <v>15.14</v>
      </c>
      <c r="Z1347" s="70">
        <v>137.15</v>
      </c>
      <c r="AA1347" s="79"/>
      <c r="AB1347" s="80">
        <f t="shared" si="744"/>
        <v>0</v>
      </c>
    </row>
    <row r="1348" spans="1:28" ht="22.5" x14ac:dyDescent="0.25">
      <c r="A1348" s="72" t="s">
        <v>17051</v>
      </c>
      <c r="B1348" s="73" t="s">
        <v>22446</v>
      </c>
      <c r="C1348" s="74" t="s">
        <v>15747</v>
      </c>
      <c r="D1348" s="75">
        <v>0</v>
      </c>
      <c r="E1348" s="70">
        <v>143.23000000000002</v>
      </c>
      <c r="F1348" s="76">
        <f t="shared" si="763"/>
        <v>0</v>
      </c>
      <c r="G1348" s="77"/>
      <c r="H1348" s="70">
        <f t="shared" si="764"/>
        <v>128.09</v>
      </c>
      <c r="I1348" s="70">
        <f t="shared" si="764"/>
        <v>15.14</v>
      </c>
      <c r="J1348" s="70">
        <f t="shared" si="765"/>
        <v>143.23000000000002</v>
      </c>
      <c r="K1348" s="70">
        <v>0</v>
      </c>
      <c r="L1348" s="76">
        <f t="shared" si="766"/>
        <v>143.23000000000002</v>
      </c>
      <c r="N1348" s="70">
        <v>128.09</v>
      </c>
      <c r="O1348" s="70">
        <v>15.14</v>
      </c>
      <c r="P1348" s="70">
        <f t="shared" si="767"/>
        <v>143.23000000000002</v>
      </c>
      <c r="Q1348" s="64"/>
      <c r="R1348" s="70">
        <f t="shared" si="768"/>
        <v>128.09</v>
      </c>
      <c r="S1348" s="70">
        <f t="shared" si="768"/>
        <v>15.14</v>
      </c>
      <c r="T1348" s="70">
        <f t="shared" si="769"/>
        <v>143.23000000000002</v>
      </c>
      <c r="U1348" s="70">
        <f t="shared" si="770"/>
        <v>0</v>
      </c>
      <c r="V1348" s="78">
        <f t="shared" si="771"/>
        <v>143.23000000000002</v>
      </c>
      <c r="X1348" s="70">
        <v>128.09</v>
      </c>
      <c r="Y1348" s="70">
        <v>15.14</v>
      </c>
      <c r="Z1348" s="70">
        <v>143.22999999999999</v>
      </c>
      <c r="AA1348" s="79"/>
      <c r="AB1348" s="80">
        <f t="shared" si="744"/>
        <v>0</v>
      </c>
    </row>
    <row r="1349" spans="1:28" ht="22.5" x14ac:dyDescent="0.25">
      <c r="A1349" s="72" t="s">
        <v>17052</v>
      </c>
      <c r="B1349" s="73" t="s">
        <v>22447</v>
      </c>
      <c r="C1349" s="74" t="s">
        <v>15719</v>
      </c>
      <c r="D1349" s="75">
        <v>0</v>
      </c>
      <c r="E1349" s="70">
        <v>948.13</v>
      </c>
      <c r="F1349" s="76">
        <f t="shared" si="763"/>
        <v>0</v>
      </c>
      <c r="G1349" s="77"/>
      <c r="H1349" s="70">
        <f t="shared" si="764"/>
        <v>904.23</v>
      </c>
      <c r="I1349" s="70">
        <f t="shared" si="764"/>
        <v>43.9</v>
      </c>
      <c r="J1349" s="70">
        <f t="shared" si="765"/>
        <v>948.13</v>
      </c>
      <c r="K1349" s="70">
        <v>0</v>
      </c>
      <c r="L1349" s="76">
        <f t="shared" si="766"/>
        <v>948.13</v>
      </c>
      <c r="N1349" s="70">
        <v>904.23</v>
      </c>
      <c r="O1349" s="70">
        <v>43.9</v>
      </c>
      <c r="P1349" s="70">
        <f t="shared" si="767"/>
        <v>948.13</v>
      </c>
      <c r="Q1349" s="64"/>
      <c r="R1349" s="70">
        <f t="shared" si="768"/>
        <v>904.23</v>
      </c>
      <c r="S1349" s="70">
        <f t="shared" si="768"/>
        <v>43.9</v>
      </c>
      <c r="T1349" s="70">
        <f t="shared" si="769"/>
        <v>948.13</v>
      </c>
      <c r="U1349" s="70">
        <f t="shared" si="770"/>
        <v>0</v>
      </c>
      <c r="V1349" s="78">
        <f t="shared" si="771"/>
        <v>948.13</v>
      </c>
      <c r="X1349" s="70">
        <v>904.23</v>
      </c>
      <c r="Y1349" s="70">
        <v>43.9</v>
      </c>
      <c r="Z1349" s="70">
        <v>948.13</v>
      </c>
      <c r="AA1349" s="79"/>
      <c r="AB1349" s="80">
        <f t="shared" si="744"/>
        <v>0</v>
      </c>
    </row>
    <row r="1350" spans="1:28" ht="22.5" x14ac:dyDescent="0.25">
      <c r="A1350" s="72" t="s">
        <v>17053</v>
      </c>
      <c r="B1350" s="73" t="s">
        <v>22448</v>
      </c>
      <c r="C1350" s="74" t="s">
        <v>15719</v>
      </c>
      <c r="D1350" s="75">
        <v>0</v>
      </c>
      <c r="E1350" s="70">
        <v>716.53000000000009</v>
      </c>
      <c r="F1350" s="76">
        <f t="shared" si="763"/>
        <v>0</v>
      </c>
      <c r="G1350" s="77"/>
      <c r="H1350" s="70">
        <f t="shared" si="764"/>
        <v>697.33</v>
      </c>
      <c r="I1350" s="70">
        <f t="shared" si="764"/>
        <v>19.2</v>
      </c>
      <c r="J1350" s="70">
        <f t="shared" si="765"/>
        <v>716.53000000000009</v>
      </c>
      <c r="K1350" s="70">
        <v>0</v>
      </c>
      <c r="L1350" s="76">
        <f t="shared" si="766"/>
        <v>716.53000000000009</v>
      </c>
      <c r="N1350" s="70">
        <v>697.33</v>
      </c>
      <c r="O1350" s="70">
        <v>19.2</v>
      </c>
      <c r="P1350" s="70">
        <f t="shared" si="767"/>
        <v>716.53000000000009</v>
      </c>
      <c r="Q1350" s="64"/>
      <c r="R1350" s="70">
        <f t="shared" si="768"/>
        <v>697.33</v>
      </c>
      <c r="S1350" s="70">
        <f t="shared" si="768"/>
        <v>19.2</v>
      </c>
      <c r="T1350" s="70">
        <f t="shared" si="769"/>
        <v>716.53000000000009</v>
      </c>
      <c r="U1350" s="70">
        <f t="shared" si="770"/>
        <v>0</v>
      </c>
      <c r="V1350" s="78">
        <f t="shared" si="771"/>
        <v>716.53000000000009</v>
      </c>
      <c r="X1350" s="70">
        <v>697.33</v>
      </c>
      <c r="Y1350" s="70">
        <v>19.2</v>
      </c>
      <c r="Z1350" s="70">
        <v>716.53</v>
      </c>
      <c r="AA1350" s="79"/>
      <c r="AB1350" s="80">
        <f t="shared" si="744"/>
        <v>0</v>
      </c>
    </row>
    <row r="1351" spans="1:28" ht="22.5" x14ac:dyDescent="0.25">
      <c r="A1351" s="72" t="s">
        <v>17054</v>
      </c>
      <c r="B1351" s="73" t="s">
        <v>22449</v>
      </c>
      <c r="C1351" s="74" t="s">
        <v>15719</v>
      </c>
      <c r="D1351" s="75">
        <v>0</v>
      </c>
      <c r="E1351" s="70">
        <v>570.43000000000006</v>
      </c>
      <c r="F1351" s="76">
        <f t="shared" si="763"/>
        <v>0</v>
      </c>
      <c r="G1351" s="77"/>
      <c r="H1351" s="70">
        <f t="shared" si="764"/>
        <v>532.17999999999995</v>
      </c>
      <c r="I1351" s="70">
        <f t="shared" si="764"/>
        <v>38.25</v>
      </c>
      <c r="J1351" s="70">
        <f t="shared" si="765"/>
        <v>570.42999999999995</v>
      </c>
      <c r="K1351" s="70">
        <v>0</v>
      </c>
      <c r="L1351" s="76">
        <f t="shared" si="766"/>
        <v>570.42999999999995</v>
      </c>
      <c r="N1351" s="70">
        <v>532.18000000000006</v>
      </c>
      <c r="O1351" s="70">
        <v>38.25</v>
      </c>
      <c r="P1351" s="70">
        <f t="shared" si="767"/>
        <v>570.43000000000006</v>
      </c>
      <c r="Q1351" s="64"/>
      <c r="R1351" s="70">
        <f t="shared" si="768"/>
        <v>532.17999999999995</v>
      </c>
      <c r="S1351" s="70">
        <f t="shared" si="768"/>
        <v>38.24</v>
      </c>
      <c r="T1351" s="70">
        <f t="shared" si="769"/>
        <v>570.41999999999996</v>
      </c>
      <c r="U1351" s="70">
        <f t="shared" si="770"/>
        <v>0</v>
      </c>
      <c r="V1351" s="78">
        <f t="shared" si="771"/>
        <v>570.41999999999996</v>
      </c>
      <c r="X1351" s="70">
        <v>532.17999999999995</v>
      </c>
      <c r="Y1351" s="70">
        <v>38.24</v>
      </c>
      <c r="Z1351" s="70">
        <v>570.41999999999996</v>
      </c>
      <c r="AA1351" s="79"/>
      <c r="AB1351" s="80">
        <f t="shared" si="744"/>
        <v>1.0000000000104592E-2</v>
      </c>
    </row>
    <row r="1352" spans="1:28" ht="33.75" x14ac:dyDescent="0.25">
      <c r="A1352" s="72" t="s">
        <v>17055</v>
      </c>
      <c r="B1352" s="73" t="s">
        <v>22450</v>
      </c>
      <c r="C1352" s="74" t="s">
        <v>15719</v>
      </c>
      <c r="D1352" s="75">
        <v>0</v>
      </c>
      <c r="E1352" s="70">
        <v>344.24</v>
      </c>
      <c r="F1352" s="76">
        <f t="shared" si="763"/>
        <v>0</v>
      </c>
      <c r="G1352" s="77"/>
      <c r="H1352" s="70">
        <f t="shared" si="764"/>
        <v>332.14</v>
      </c>
      <c r="I1352" s="70">
        <f t="shared" si="764"/>
        <v>12.1</v>
      </c>
      <c r="J1352" s="70">
        <f t="shared" si="765"/>
        <v>344.24</v>
      </c>
      <c r="K1352" s="70">
        <v>0</v>
      </c>
      <c r="L1352" s="76">
        <f t="shared" si="766"/>
        <v>344.24</v>
      </c>
      <c r="N1352" s="70">
        <v>332.14</v>
      </c>
      <c r="O1352" s="70">
        <v>12.1</v>
      </c>
      <c r="P1352" s="70">
        <f t="shared" si="767"/>
        <v>344.24</v>
      </c>
      <c r="Q1352" s="64"/>
      <c r="R1352" s="70">
        <f t="shared" si="768"/>
        <v>332.14</v>
      </c>
      <c r="S1352" s="70">
        <f t="shared" si="768"/>
        <v>12.1</v>
      </c>
      <c r="T1352" s="70">
        <f t="shared" si="769"/>
        <v>344.24</v>
      </c>
      <c r="U1352" s="70">
        <f t="shared" si="770"/>
        <v>0</v>
      </c>
      <c r="V1352" s="78">
        <f t="shared" si="771"/>
        <v>344.24</v>
      </c>
      <c r="X1352" s="70">
        <v>332.14</v>
      </c>
      <c r="Y1352" s="70">
        <v>12.1</v>
      </c>
      <c r="Z1352" s="70">
        <v>344.24</v>
      </c>
      <c r="AA1352" s="79"/>
      <c r="AB1352" s="80">
        <f t="shared" si="744"/>
        <v>0</v>
      </c>
    </row>
    <row r="1353" spans="1:28" x14ac:dyDescent="0.25">
      <c r="A1353" s="72" t="s">
        <v>17056</v>
      </c>
      <c r="B1353" s="73" t="s">
        <v>22451</v>
      </c>
      <c r="C1353" s="74" t="s">
        <v>15719</v>
      </c>
      <c r="D1353" s="75">
        <v>0</v>
      </c>
      <c r="E1353" s="70">
        <v>496.26</v>
      </c>
      <c r="F1353" s="76">
        <f t="shared" si="763"/>
        <v>0</v>
      </c>
      <c r="G1353" s="77"/>
      <c r="H1353" s="70">
        <f t="shared" si="764"/>
        <v>496.26</v>
      </c>
      <c r="I1353" s="70">
        <f t="shared" si="764"/>
        <v>0</v>
      </c>
      <c r="J1353" s="70">
        <f t="shared" si="765"/>
        <v>496.26</v>
      </c>
      <c r="K1353" s="70">
        <v>0</v>
      </c>
      <c r="L1353" s="76">
        <f t="shared" si="766"/>
        <v>496.26</v>
      </c>
      <c r="N1353" s="70">
        <v>496.26</v>
      </c>
      <c r="O1353" s="70">
        <v>0</v>
      </c>
      <c r="P1353" s="70">
        <f t="shared" si="767"/>
        <v>496.26</v>
      </c>
      <c r="Q1353" s="64"/>
      <c r="R1353" s="70">
        <f t="shared" si="768"/>
        <v>496.26</v>
      </c>
      <c r="S1353" s="70">
        <f t="shared" si="768"/>
        <v>0</v>
      </c>
      <c r="T1353" s="70">
        <f t="shared" si="769"/>
        <v>496.26</v>
      </c>
      <c r="U1353" s="70">
        <f t="shared" si="770"/>
        <v>0</v>
      </c>
      <c r="V1353" s="78">
        <f t="shared" si="771"/>
        <v>496.26</v>
      </c>
      <c r="X1353" s="70">
        <v>496.26</v>
      </c>
      <c r="Y1353" s="70">
        <v>0</v>
      </c>
      <c r="Z1353" s="70">
        <v>496.26</v>
      </c>
      <c r="AA1353" s="79"/>
      <c r="AB1353" s="80">
        <f t="shared" si="744"/>
        <v>0</v>
      </c>
    </row>
    <row r="1354" spans="1:28" ht="33.75" x14ac:dyDescent="0.25">
      <c r="A1354" s="66" t="s">
        <v>17057</v>
      </c>
      <c r="B1354" s="67" t="s">
        <v>22452</v>
      </c>
      <c r="C1354" s="68"/>
      <c r="D1354" s="69"/>
      <c r="E1354" s="70"/>
      <c r="F1354" s="71"/>
      <c r="H1354" s="70"/>
      <c r="I1354" s="70"/>
      <c r="J1354" s="70"/>
      <c r="K1354" s="70"/>
      <c r="L1354" s="76"/>
      <c r="N1354" s="70"/>
      <c r="O1354" s="70"/>
      <c r="P1354" s="70"/>
      <c r="Q1354" s="64"/>
      <c r="R1354" s="70"/>
      <c r="S1354" s="70"/>
      <c r="T1354" s="70"/>
      <c r="U1354" s="70"/>
      <c r="V1354" s="78"/>
      <c r="X1354" s="70"/>
      <c r="Y1354" s="70"/>
      <c r="Z1354" s="70"/>
      <c r="AA1354" s="79"/>
      <c r="AB1354" s="80">
        <f t="shared" ref="AB1354:AB1417" si="772">P1354-Z1354</f>
        <v>0</v>
      </c>
    </row>
    <row r="1355" spans="1:28" ht="22.5" x14ac:dyDescent="0.25">
      <c r="A1355" s="72" t="s">
        <v>17058</v>
      </c>
      <c r="B1355" s="73" t="s">
        <v>22453</v>
      </c>
      <c r="C1355" s="74" t="s">
        <v>15719</v>
      </c>
      <c r="D1355" s="75">
        <v>0</v>
      </c>
      <c r="E1355" s="70">
        <v>2058.9</v>
      </c>
      <c r="F1355" s="76">
        <f t="shared" ref="F1355:F1378" si="773">ROUND(D1355*E1355,2)</f>
        <v>0</v>
      </c>
      <c r="G1355" s="90"/>
      <c r="H1355" s="70">
        <f t="shared" ref="H1355:I1378" si="774">ROUND(N1355+(N1355*$H$2/100),2)</f>
        <v>2016.27</v>
      </c>
      <c r="I1355" s="70">
        <f t="shared" si="774"/>
        <v>42.63</v>
      </c>
      <c r="J1355" s="70">
        <f t="shared" ref="J1355:J1378" si="775">H1355+I1355</f>
        <v>2058.9</v>
      </c>
      <c r="K1355" s="70">
        <v>0</v>
      </c>
      <c r="L1355" s="76">
        <f t="shared" ref="L1355:L1378" si="776">SUM(J1355:K1355)</f>
        <v>2058.9</v>
      </c>
      <c r="N1355" s="70">
        <v>2016.27</v>
      </c>
      <c r="O1355" s="70">
        <v>42.63</v>
      </c>
      <c r="P1355" s="70">
        <f t="shared" ref="P1355:P1378" si="777">SUM(N1355:O1355)</f>
        <v>2058.9</v>
      </c>
      <c r="Q1355" s="64"/>
      <c r="R1355" s="70">
        <f t="shared" ref="R1355:S1378" si="778">X1355</f>
        <v>2016.27</v>
      </c>
      <c r="S1355" s="70">
        <f t="shared" si="778"/>
        <v>42.63</v>
      </c>
      <c r="T1355" s="70">
        <f t="shared" ref="T1355:T1378" si="779">R1355+S1355</f>
        <v>2058.9</v>
      </c>
      <c r="U1355" s="70">
        <f t="shared" ref="U1355:U1378" si="780">ROUND(Z1355*$H$2,2)/100</f>
        <v>0</v>
      </c>
      <c r="V1355" s="78">
        <f t="shared" ref="V1355:V1378" si="781">SUM(T1355:U1355)</f>
        <v>2058.9</v>
      </c>
      <c r="X1355" s="70">
        <v>2016.27</v>
      </c>
      <c r="Y1355" s="70">
        <v>42.63</v>
      </c>
      <c r="Z1355" s="70">
        <v>2058.9</v>
      </c>
      <c r="AA1355" s="79"/>
      <c r="AB1355" s="80">
        <f t="shared" si="772"/>
        <v>0</v>
      </c>
    </row>
    <row r="1356" spans="1:28" ht="22.5" x14ac:dyDescent="0.25">
      <c r="A1356" s="72" t="s">
        <v>17059</v>
      </c>
      <c r="B1356" s="73" t="s">
        <v>22454</v>
      </c>
      <c r="C1356" s="74" t="s">
        <v>15719</v>
      </c>
      <c r="D1356" s="75">
        <v>0</v>
      </c>
      <c r="E1356" s="70">
        <v>1057.49</v>
      </c>
      <c r="F1356" s="76">
        <f t="shared" si="773"/>
        <v>0</v>
      </c>
      <c r="G1356" s="77"/>
      <c r="H1356" s="70">
        <f t="shared" si="774"/>
        <v>1014.86</v>
      </c>
      <c r="I1356" s="70">
        <f t="shared" si="774"/>
        <v>42.63</v>
      </c>
      <c r="J1356" s="70">
        <f t="shared" si="775"/>
        <v>1057.49</v>
      </c>
      <c r="K1356" s="70">
        <v>0</v>
      </c>
      <c r="L1356" s="76">
        <f t="shared" si="776"/>
        <v>1057.49</v>
      </c>
      <c r="N1356" s="70">
        <v>1014.86</v>
      </c>
      <c r="O1356" s="70">
        <v>42.63</v>
      </c>
      <c r="P1356" s="70">
        <f t="shared" si="777"/>
        <v>1057.49</v>
      </c>
      <c r="Q1356" s="64"/>
      <c r="R1356" s="70">
        <f t="shared" si="778"/>
        <v>1014.86</v>
      </c>
      <c r="S1356" s="70">
        <f t="shared" si="778"/>
        <v>42.63</v>
      </c>
      <c r="T1356" s="70">
        <f t="shared" si="779"/>
        <v>1057.49</v>
      </c>
      <c r="U1356" s="70">
        <f t="shared" si="780"/>
        <v>0</v>
      </c>
      <c r="V1356" s="78">
        <f t="shared" si="781"/>
        <v>1057.49</v>
      </c>
      <c r="X1356" s="70">
        <v>1014.86</v>
      </c>
      <c r="Y1356" s="70">
        <v>42.63</v>
      </c>
      <c r="Z1356" s="70">
        <v>1057.49</v>
      </c>
      <c r="AA1356" s="79"/>
      <c r="AB1356" s="80">
        <f t="shared" si="772"/>
        <v>0</v>
      </c>
    </row>
    <row r="1357" spans="1:28" ht="22.5" x14ac:dyDescent="0.25">
      <c r="A1357" s="72" t="s">
        <v>17060</v>
      </c>
      <c r="B1357" s="73" t="s">
        <v>22455</v>
      </c>
      <c r="C1357" s="74" t="s">
        <v>15719</v>
      </c>
      <c r="D1357" s="75">
        <v>0</v>
      </c>
      <c r="E1357" s="70">
        <v>1171.5900000000001</v>
      </c>
      <c r="F1357" s="76">
        <f t="shared" si="773"/>
        <v>0</v>
      </c>
      <c r="G1357" s="77"/>
      <c r="H1357" s="70">
        <f t="shared" si="774"/>
        <v>1128.96</v>
      </c>
      <c r="I1357" s="70">
        <f t="shared" si="774"/>
        <v>42.63</v>
      </c>
      <c r="J1357" s="70">
        <f t="shared" si="775"/>
        <v>1171.5900000000001</v>
      </c>
      <c r="K1357" s="70">
        <v>0</v>
      </c>
      <c r="L1357" s="76">
        <f t="shared" si="776"/>
        <v>1171.5900000000001</v>
      </c>
      <c r="N1357" s="70">
        <v>1128.96</v>
      </c>
      <c r="O1357" s="70">
        <v>42.63</v>
      </c>
      <c r="P1357" s="70">
        <f t="shared" si="777"/>
        <v>1171.5900000000001</v>
      </c>
      <c r="Q1357" s="64"/>
      <c r="R1357" s="70">
        <f t="shared" si="778"/>
        <v>1128.96</v>
      </c>
      <c r="S1357" s="70">
        <f t="shared" si="778"/>
        <v>42.63</v>
      </c>
      <c r="T1357" s="70">
        <f t="shared" si="779"/>
        <v>1171.5900000000001</v>
      </c>
      <c r="U1357" s="70">
        <f t="shared" si="780"/>
        <v>0</v>
      </c>
      <c r="V1357" s="78">
        <f t="shared" si="781"/>
        <v>1171.5900000000001</v>
      </c>
      <c r="X1357" s="70">
        <v>1128.96</v>
      </c>
      <c r="Y1357" s="70">
        <v>42.63</v>
      </c>
      <c r="Z1357" s="70">
        <v>1171.5899999999999</v>
      </c>
      <c r="AA1357" s="79"/>
      <c r="AB1357" s="80">
        <f t="shared" si="772"/>
        <v>0</v>
      </c>
    </row>
    <row r="1358" spans="1:28" ht="22.5" x14ac:dyDescent="0.25">
      <c r="A1358" s="72" t="s">
        <v>17061</v>
      </c>
      <c r="B1358" s="73" t="s">
        <v>22456</v>
      </c>
      <c r="C1358" s="74" t="s">
        <v>15719</v>
      </c>
      <c r="D1358" s="75">
        <v>0</v>
      </c>
      <c r="E1358" s="70">
        <v>1685.44</v>
      </c>
      <c r="F1358" s="76">
        <f t="shared" si="773"/>
        <v>0</v>
      </c>
      <c r="G1358" s="77"/>
      <c r="H1358" s="70">
        <f t="shared" si="774"/>
        <v>1642.81</v>
      </c>
      <c r="I1358" s="70">
        <f t="shared" si="774"/>
        <v>42.63</v>
      </c>
      <c r="J1358" s="70">
        <f t="shared" si="775"/>
        <v>1685.44</v>
      </c>
      <c r="K1358" s="70">
        <v>0</v>
      </c>
      <c r="L1358" s="76">
        <f t="shared" si="776"/>
        <v>1685.44</v>
      </c>
      <c r="N1358" s="70">
        <v>1642.81</v>
      </c>
      <c r="O1358" s="70">
        <v>42.63</v>
      </c>
      <c r="P1358" s="70">
        <f t="shared" si="777"/>
        <v>1685.44</v>
      </c>
      <c r="Q1358" s="64"/>
      <c r="R1358" s="70">
        <f t="shared" si="778"/>
        <v>1642.81</v>
      </c>
      <c r="S1358" s="70">
        <f t="shared" si="778"/>
        <v>42.63</v>
      </c>
      <c r="T1358" s="70">
        <f t="shared" si="779"/>
        <v>1685.44</v>
      </c>
      <c r="U1358" s="70">
        <f t="shared" si="780"/>
        <v>0</v>
      </c>
      <c r="V1358" s="78">
        <f t="shared" si="781"/>
        <v>1685.44</v>
      </c>
      <c r="X1358" s="70">
        <v>1642.81</v>
      </c>
      <c r="Y1358" s="70">
        <v>42.63</v>
      </c>
      <c r="Z1358" s="70">
        <v>1685.44</v>
      </c>
      <c r="AA1358" s="79"/>
      <c r="AB1358" s="80">
        <f t="shared" si="772"/>
        <v>0</v>
      </c>
    </row>
    <row r="1359" spans="1:28" ht="22.5" x14ac:dyDescent="0.25">
      <c r="A1359" s="72" t="s">
        <v>17062</v>
      </c>
      <c r="B1359" s="73" t="s">
        <v>22457</v>
      </c>
      <c r="C1359" s="74" t="s">
        <v>15719</v>
      </c>
      <c r="D1359" s="75">
        <v>0</v>
      </c>
      <c r="E1359" s="70">
        <v>1489.83</v>
      </c>
      <c r="F1359" s="76">
        <f t="shared" si="773"/>
        <v>0</v>
      </c>
      <c r="G1359" s="77"/>
      <c r="H1359" s="70">
        <f t="shared" si="774"/>
        <v>1411.73</v>
      </c>
      <c r="I1359" s="70">
        <f t="shared" si="774"/>
        <v>78.099999999999994</v>
      </c>
      <c r="J1359" s="70">
        <f t="shared" si="775"/>
        <v>1489.83</v>
      </c>
      <c r="K1359" s="70">
        <v>0</v>
      </c>
      <c r="L1359" s="76">
        <f t="shared" si="776"/>
        <v>1489.83</v>
      </c>
      <c r="N1359" s="70">
        <v>1411.73</v>
      </c>
      <c r="O1359" s="70">
        <v>78.099999999999994</v>
      </c>
      <c r="P1359" s="70">
        <f t="shared" si="777"/>
        <v>1489.83</v>
      </c>
      <c r="Q1359" s="64"/>
      <c r="R1359" s="70">
        <f t="shared" si="778"/>
        <v>1411.73</v>
      </c>
      <c r="S1359" s="70">
        <f t="shared" si="778"/>
        <v>78.099999999999994</v>
      </c>
      <c r="T1359" s="70">
        <f t="shared" si="779"/>
        <v>1489.83</v>
      </c>
      <c r="U1359" s="70">
        <f t="shared" si="780"/>
        <v>0</v>
      </c>
      <c r="V1359" s="78">
        <f t="shared" si="781"/>
        <v>1489.83</v>
      </c>
      <c r="X1359" s="70">
        <v>1411.73</v>
      </c>
      <c r="Y1359" s="70">
        <v>78.099999999999994</v>
      </c>
      <c r="Z1359" s="70">
        <v>1489.83</v>
      </c>
      <c r="AA1359" s="79"/>
      <c r="AB1359" s="80">
        <f t="shared" si="772"/>
        <v>0</v>
      </c>
    </row>
    <row r="1360" spans="1:28" ht="33.75" x14ac:dyDescent="0.25">
      <c r="A1360" s="72" t="s">
        <v>17063</v>
      </c>
      <c r="B1360" s="73" t="s">
        <v>22458</v>
      </c>
      <c r="C1360" s="74" t="s">
        <v>15719</v>
      </c>
      <c r="D1360" s="75">
        <v>0</v>
      </c>
      <c r="E1360" s="70">
        <v>1944.9199999999998</v>
      </c>
      <c r="F1360" s="76">
        <f t="shared" si="773"/>
        <v>0</v>
      </c>
      <c r="G1360" s="77"/>
      <c r="H1360" s="70">
        <f t="shared" si="774"/>
        <v>1866.82</v>
      </c>
      <c r="I1360" s="70">
        <f t="shared" si="774"/>
        <v>78.099999999999994</v>
      </c>
      <c r="J1360" s="70">
        <f t="shared" si="775"/>
        <v>1944.9199999999998</v>
      </c>
      <c r="K1360" s="70">
        <v>0</v>
      </c>
      <c r="L1360" s="76">
        <f t="shared" si="776"/>
        <v>1944.9199999999998</v>
      </c>
      <c r="N1360" s="70">
        <v>1866.82</v>
      </c>
      <c r="O1360" s="70">
        <v>78.099999999999994</v>
      </c>
      <c r="P1360" s="70">
        <f t="shared" si="777"/>
        <v>1944.9199999999998</v>
      </c>
      <c r="Q1360" s="64"/>
      <c r="R1360" s="70">
        <f t="shared" si="778"/>
        <v>1866.82</v>
      </c>
      <c r="S1360" s="70">
        <f t="shared" si="778"/>
        <v>78.099999999999994</v>
      </c>
      <c r="T1360" s="70">
        <f t="shared" si="779"/>
        <v>1944.9199999999998</v>
      </c>
      <c r="U1360" s="70">
        <f t="shared" si="780"/>
        <v>0</v>
      </c>
      <c r="V1360" s="78">
        <f t="shared" si="781"/>
        <v>1944.9199999999998</v>
      </c>
      <c r="X1360" s="70">
        <v>1866.82</v>
      </c>
      <c r="Y1360" s="70">
        <v>78.099999999999994</v>
      </c>
      <c r="Z1360" s="70">
        <v>1944.92</v>
      </c>
      <c r="AA1360" s="79"/>
      <c r="AB1360" s="80">
        <f t="shared" si="772"/>
        <v>0</v>
      </c>
    </row>
    <row r="1361" spans="1:28" s="34" customFormat="1" ht="33.75" x14ac:dyDescent="0.25">
      <c r="A1361" s="72" t="s">
        <v>17064</v>
      </c>
      <c r="B1361" s="73" t="s">
        <v>22459</v>
      </c>
      <c r="C1361" s="74" t="s">
        <v>15719</v>
      </c>
      <c r="D1361" s="75">
        <v>0</v>
      </c>
      <c r="E1361" s="70">
        <v>1837.04</v>
      </c>
      <c r="F1361" s="76">
        <f t="shared" si="773"/>
        <v>0</v>
      </c>
      <c r="G1361" s="77"/>
      <c r="H1361" s="70">
        <f t="shared" si="774"/>
        <v>1758.94</v>
      </c>
      <c r="I1361" s="70">
        <f t="shared" si="774"/>
        <v>78.099999999999994</v>
      </c>
      <c r="J1361" s="70">
        <f t="shared" si="775"/>
        <v>1837.04</v>
      </c>
      <c r="K1361" s="70">
        <v>0</v>
      </c>
      <c r="L1361" s="76">
        <f t="shared" si="776"/>
        <v>1837.04</v>
      </c>
      <c r="N1361" s="70">
        <v>1758.94</v>
      </c>
      <c r="O1361" s="70">
        <v>78.099999999999994</v>
      </c>
      <c r="P1361" s="70">
        <f t="shared" si="777"/>
        <v>1837.04</v>
      </c>
      <c r="Q1361" s="64"/>
      <c r="R1361" s="70">
        <f t="shared" si="778"/>
        <v>1758.94</v>
      </c>
      <c r="S1361" s="70">
        <f t="shared" si="778"/>
        <v>78.099999999999994</v>
      </c>
      <c r="T1361" s="70">
        <f t="shared" si="779"/>
        <v>1837.04</v>
      </c>
      <c r="U1361" s="70">
        <f t="shared" si="780"/>
        <v>0</v>
      </c>
      <c r="V1361" s="78">
        <f t="shared" si="781"/>
        <v>1837.04</v>
      </c>
      <c r="X1361" s="70">
        <v>1758.94</v>
      </c>
      <c r="Y1361" s="70">
        <v>78.099999999999994</v>
      </c>
      <c r="Z1361" s="70">
        <v>1837.04</v>
      </c>
      <c r="AA1361" s="79"/>
      <c r="AB1361" s="80">
        <f t="shared" si="772"/>
        <v>0</v>
      </c>
    </row>
    <row r="1362" spans="1:28" ht="22.5" x14ac:dyDescent="0.25">
      <c r="A1362" s="72" t="s">
        <v>17065</v>
      </c>
      <c r="B1362" s="73" t="s">
        <v>22460</v>
      </c>
      <c r="C1362" s="74" t="s">
        <v>15719</v>
      </c>
      <c r="D1362" s="75">
        <v>0</v>
      </c>
      <c r="E1362" s="70">
        <v>2114.0700000000002</v>
      </c>
      <c r="F1362" s="76">
        <f t="shared" si="773"/>
        <v>0</v>
      </c>
      <c r="G1362" s="77"/>
      <c r="H1362" s="70">
        <f t="shared" si="774"/>
        <v>2035.97</v>
      </c>
      <c r="I1362" s="70">
        <f t="shared" si="774"/>
        <v>78.099999999999994</v>
      </c>
      <c r="J1362" s="70">
        <f t="shared" si="775"/>
        <v>2114.0700000000002</v>
      </c>
      <c r="K1362" s="70">
        <v>0</v>
      </c>
      <c r="L1362" s="76">
        <f t="shared" si="776"/>
        <v>2114.0700000000002</v>
      </c>
      <c r="N1362" s="70">
        <v>2035.97</v>
      </c>
      <c r="O1362" s="70">
        <v>78.099999999999994</v>
      </c>
      <c r="P1362" s="70">
        <f t="shared" si="777"/>
        <v>2114.0700000000002</v>
      </c>
      <c r="Q1362" s="64"/>
      <c r="R1362" s="70">
        <f t="shared" si="778"/>
        <v>2035.97</v>
      </c>
      <c r="S1362" s="70">
        <f t="shared" si="778"/>
        <v>78.099999999999994</v>
      </c>
      <c r="T1362" s="70">
        <f t="shared" si="779"/>
        <v>2114.0700000000002</v>
      </c>
      <c r="U1362" s="70">
        <f t="shared" si="780"/>
        <v>0</v>
      </c>
      <c r="V1362" s="78">
        <f t="shared" si="781"/>
        <v>2114.0700000000002</v>
      </c>
      <c r="X1362" s="70">
        <v>2035.97</v>
      </c>
      <c r="Y1362" s="70">
        <v>78.099999999999994</v>
      </c>
      <c r="Z1362" s="70">
        <v>2114.0700000000002</v>
      </c>
      <c r="AA1362" s="79"/>
      <c r="AB1362" s="80">
        <f t="shared" si="772"/>
        <v>0</v>
      </c>
    </row>
    <row r="1363" spans="1:28" ht="22.5" x14ac:dyDescent="0.25">
      <c r="A1363" s="72" t="s">
        <v>17066</v>
      </c>
      <c r="B1363" s="73" t="s">
        <v>22461</v>
      </c>
      <c r="C1363" s="74" t="s">
        <v>15719</v>
      </c>
      <c r="D1363" s="75">
        <v>0</v>
      </c>
      <c r="E1363" s="70">
        <v>1274.93</v>
      </c>
      <c r="F1363" s="76">
        <f t="shared" si="773"/>
        <v>0</v>
      </c>
      <c r="G1363" s="77"/>
      <c r="H1363" s="70">
        <f t="shared" si="774"/>
        <v>1232.3</v>
      </c>
      <c r="I1363" s="70">
        <f t="shared" si="774"/>
        <v>42.63</v>
      </c>
      <c r="J1363" s="70">
        <f t="shared" si="775"/>
        <v>1274.93</v>
      </c>
      <c r="K1363" s="70">
        <v>0</v>
      </c>
      <c r="L1363" s="76">
        <f t="shared" si="776"/>
        <v>1274.93</v>
      </c>
      <c r="N1363" s="70">
        <v>1232.3</v>
      </c>
      <c r="O1363" s="70">
        <v>42.63</v>
      </c>
      <c r="P1363" s="70">
        <f t="shared" si="777"/>
        <v>1274.93</v>
      </c>
      <c r="Q1363" s="64"/>
      <c r="R1363" s="70">
        <f t="shared" si="778"/>
        <v>1232.3</v>
      </c>
      <c r="S1363" s="70">
        <f t="shared" si="778"/>
        <v>42.63</v>
      </c>
      <c r="T1363" s="70">
        <f t="shared" si="779"/>
        <v>1274.93</v>
      </c>
      <c r="U1363" s="70">
        <f t="shared" si="780"/>
        <v>0</v>
      </c>
      <c r="V1363" s="78">
        <f t="shared" si="781"/>
        <v>1274.93</v>
      </c>
      <c r="X1363" s="70">
        <v>1232.3</v>
      </c>
      <c r="Y1363" s="70">
        <v>42.63</v>
      </c>
      <c r="Z1363" s="70">
        <v>1274.93</v>
      </c>
      <c r="AA1363" s="79"/>
      <c r="AB1363" s="80">
        <f t="shared" si="772"/>
        <v>0</v>
      </c>
    </row>
    <row r="1364" spans="1:28" ht="22.5" x14ac:dyDescent="0.25">
      <c r="A1364" s="72" t="s">
        <v>17067</v>
      </c>
      <c r="B1364" s="73" t="s">
        <v>22462</v>
      </c>
      <c r="C1364" s="74" t="s">
        <v>15719</v>
      </c>
      <c r="D1364" s="75">
        <v>0</v>
      </c>
      <c r="E1364" s="70">
        <v>1356.8300000000002</v>
      </c>
      <c r="F1364" s="76">
        <f t="shared" si="773"/>
        <v>0</v>
      </c>
      <c r="G1364" s="77"/>
      <c r="H1364" s="70">
        <f t="shared" si="774"/>
        <v>1314.2</v>
      </c>
      <c r="I1364" s="70">
        <f t="shared" si="774"/>
        <v>42.63</v>
      </c>
      <c r="J1364" s="70">
        <f t="shared" si="775"/>
        <v>1356.8300000000002</v>
      </c>
      <c r="K1364" s="70">
        <v>0</v>
      </c>
      <c r="L1364" s="76">
        <f t="shared" si="776"/>
        <v>1356.8300000000002</v>
      </c>
      <c r="N1364" s="70">
        <v>1314.2</v>
      </c>
      <c r="O1364" s="70">
        <v>42.63</v>
      </c>
      <c r="P1364" s="70">
        <f t="shared" si="777"/>
        <v>1356.8300000000002</v>
      </c>
      <c r="Q1364" s="64"/>
      <c r="R1364" s="70">
        <f t="shared" si="778"/>
        <v>1314.2</v>
      </c>
      <c r="S1364" s="70">
        <f t="shared" si="778"/>
        <v>42.63</v>
      </c>
      <c r="T1364" s="70">
        <f t="shared" si="779"/>
        <v>1356.8300000000002</v>
      </c>
      <c r="U1364" s="70">
        <f t="shared" si="780"/>
        <v>0</v>
      </c>
      <c r="V1364" s="78">
        <f t="shared" si="781"/>
        <v>1356.8300000000002</v>
      </c>
      <c r="X1364" s="70">
        <v>1314.2</v>
      </c>
      <c r="Y1364" s="70">
        <v>42.63</v>
      </c>
      <c r="Z1364" s="70">
        <v>1356.83</v>
      </c>
      <c r="AA1364" s="79"/>
      <c r="AB1364" s="80">
        <f t="shared" si="772"/>
        <v>0</v>
      </c>
    </row>
    <row r="1365" spans="1:28" ht="22.5" x14ac:dyDescent="0.25">
      <c r="A1365" s="72" t="s">
        <v>17068</v>
      </c>
      <c r="B1365" s="73" t="s">
        <v>22463</v>
      </c>
      <c r="C1365" s="74" t="s">
        <v>15719</v>
      </c>
      <c r="D1365" s="75">
        <v>0</v>
      </c>
      <c r="E1365" s="70">
        <v>1961.66</v>
      </c>
      <c r="F1365" s="76">
        <f t="shared" si="773"/>
        <v>0</v>
      </c>
      <c r="G1365" s="77"/>
      <c r="H1365" s="70">
        <f t="shared" si="774"/>
        <v>1919.03</v>
      </c>
      <c r="I1365" s="70">
        <f t="shared" si="774"/>
        <v>42.63</v>
      </c>
      <c r="J1365" s="70">
        <f t="shared" si="775"/>
        <v>1961.66</v>
      </c>
      <c r="K1365" s="70">
        <v>0</v>
      </c>
      <c r="L1365" s="76">
        <f t="shared" si="776"/>
        <v>1961.66</v>
      </c>
      <c r="N1365" s="70">
        <v>1919.03</v>
      </c>
      <c r="O1365" s="70">
        <v>42.63</v>
      </c>
      <c r="P1365" s="70">
        <f t="shared" si="777"/>
        <v>1961.66</v>
      </c>
      <c r="Q1365" s="64"/>
      <c r="R1365" s="70">
        <f t="shared" si="778"/>
        <v>1919.03</v>
      </c>
      <c r="S1365" s="70">
        <f t="shared" si="778"/>
        <v>42.63</v>
      </c>
      <c r="T1365" s="70">
        <f t="shared" si="779"/>
        <v>1961.66</v>
      </c>
      <c r="U1365" s="70">
        <f t="shared" si="780"/>
        <v>0</v>
      </c>
      <c r="V1365" s="78">
        <f t="shared" si="781"/>
        <v>1961.66</v>
      </c>
      <c r="X1365" s="70">
        <v>1919.03</v>
      </c>
      <c r="Y1365" s="70">
        <v>42.63</v>
      </c>
      <c r="Z1365" s="70">
        <v>1961.66</v>
      </c>
      <c r="AA1365" s="79"/>
      <c r="AB1365" s="80">
        <f t="shared" si="772"/>
        <v>0</v>
      </c>
    </row>
    <row r="1366" spans="1:28" ht="22.5" x14ac:dyDescent="0.25">
      <c r="A1366" s="72" t="s">
        <v>17069</v>
      </c>
      <c r="B1366" s="73" t="s">
        <v>22464</v>
      </c>
      <c r="C1366" s="74" t="s">
        <v>15719</v>
      </c>
      <c r="D1366" s="75">
        <v>0</v>
      </c>
      <c r="E1366" s="70">
        <v>1753.31</v>
      </c>
      <c r="F1366" s="76">
        <f t="shared" si="773"/>
        <v>0</v>
      </c>
      <c r="G1366" s="77"/>
      <c r="H1366" s="70">
        <f t="shared" si="774"/>
        <v>1675.21</v>
      </c>
      <c r="I1366" s="70">
        <f t="shared" si="774"/>
        <v>78.099999999999994</v>
      </c>
      <c r="J1366" s="70">
        <f t="shared" si="775"/>
        <v>1753.31</v>
      </c>
      <c r="K1366" s="70">
        <v>0</v>
      </c>
      <c r="L1366" s="76">
        <f t="shared" si="776"/>
        <v>1753.31</v>
      </c>
      <c r="N1366" s="70">
        <v>1675.21</v>
      </c>
      <c r="O1366" s="70">
        <v>78.099999999999994</v>
      </c>
      <c r="P1366" s="70">
        <f t="shared" si="777"/>
        <v>1753.31</v>
      </c>
      <c r="Q1366" s="64"/>
      <c r="R1366" s="70">
        <f t="shared" si="778"/>
        <v>1675.21</v>
      </c>
      <c r="S1366" s="70">
        <f t="shared" si="778"/>
        <v>78.099999999999994</v>
      </c>
      <c r="T1366" s="70">
        <f t="shared" si="779"/>
        <v>1753.31</v>
      </c>
      <c r="U1366" s="70">
        <f t="shared" si="780"/>
        <v>0</v>
      </c>
      <c r="V1366" s="78">
        <f t="shared" si="781"/>
        <v>1753.31</v>
      </c>
      <c r="X1366" s="70">
        <v>1675.21</v>
      </c>
      <c r="Y1366" s="70">
        <v>78.099999999999994</v>
      </c>
      <c r="Z1366" s="70">
        <v>1753.31</v>
      </c>
      <c r="AA1366" s="79"/>
      <c r="AB1366" s="80">
        <f t="shared" si="772"/>
        <v>0</v>
      </c>
    </row>
    <row r="1367" spans="1:28" ht="33.75" x14ac:dyDescent="0.25">
      <c r="A1367" s="72" t="s">
        <v>17070</v>
      </c>
      <c r="B1367" s="73" t="s">
        <v>22465</v>
      </c>
      <c r="C1367" s="74" t="s">
        <v>15719</v>
      </c>
      <c r="D1367" s="75">
        <v>0</v>
      </c>
      <c r="E1367" s="70">
        <v>2235.39</v>
      </c>
      <c r="F1367" s="76">
        <f t="shared" si="773"/>
        <v>0</v>
      </c>
      <c r="G1367" s="77"/>
      <c r="H1367" s="70">
        <f t="shared" si="774"/>
        <v>2157.29</v>
      </c>
      <c r="I1367" s="70">
        <f t="shared" si="774"/>
        <v>78.099999999999994</v>
      </c>
      <c r="J1367" s="70">
        <f t="shared" si="775"/>
        <v>2235.39</v>
      </c>
      <c r="K1367" s="70">
        <v>0</v>
      </c>
      <c r="L1367" s="76">
        <f t="shared" si="776"/>
        <v>2235.39</v>
      </c>
      <c r="N1367" s="70">
        <v>2157.29</v>
      </c>
      <c r="O1367" s="70">
        <v>78.099999999999994</v>
      </c>
      <c r="P1367" s="70">
        <f t="shared" si="777"/>
        <v>2235.39</v>
      </c>
      <c r="Q1367" s="64"/>
      <c r="R1367" s="70">
        <f t="shared" si="778"/>
        <v>2157.29</v>
      </c>
      <c r="S1367" s="70">
        <f t="shared" si="778"/>
        <v>78.099999999999994</v>
      </c>
      <c r="T1367" s="70">
        <f t="shared" si="779"/>
        <v>2235.39</v>
      </c>
      <c r="U1367" s="70">
        <f t="shared" si="780"/>
        <v>0</v>
      </c>
      <c r="V1367" s="78">
        <f t="shared" si="781"/>
        <v>2235.39</v>
      </c>
      <c r="X1367" s="70">
        <v>2157.29</v>
      </c>
      <c r="Y1367" s="70">
        <v>78.099999999999994</v>
      </c>
      <c r="Z1367" s="70">
        <v>2235.39</v>
      </c>
      <c r="AA1367" s="79"/>
      <c r="AB1367" s="80">
        <f t="shared" si="772"/>
        <v>0</v>
      </c>
    </row>
    <row r="1368" spans="1:28" ht="33.75" x14ac:dyDescent="0.25">
      <c r="A1368" s="72" t="s">
        <v>17071</v>
      </c>
      <c r="B1368" s="73" t="s">
        <v>22466</v>
      </c>
      <c r="C1368" s="74" t="s">
        <v>15719</v>
      </c>
      <c r="D1368" s="75">
        <v>0</v>
      </c>
      <c r="E1368" s="70">
        <v>1748.1</v>
      </c>
      <c r="F1368" s="76">
        <f t="shared" si="773"/>
        <v>0</v>
      </c>
      <c r="G1368" s="77"/>
      <c r="H1368" s="70">
        <f t="shared" si="774"/>
        <v>1670</v>
      </c>
      <c r="I1368" s="70">
        <f t="shared" si="774"/>
        <v>78.099999999999994</v>
      </c>
      <c r="J1368" s="70">
        <f t="shared" si="775"/>
        <v>1748.1</v>
      </c>
      <c r="K1368" s="70">
        <v>0</v>
      </c>
      <c r="L1368" s="76">
        <f t="shared" si="776"/>
        <v>1748.1</v>
      </c>
      <c r="N1368" s="70">
        <v>1670</v>
      </c>
      <c r="O1368" s="70">
        <v>78.099999999999994</v>
      </c>
      <c r="P1368" s="70">
        <f t="shared" si="777"/>
        <v>1748.1</v>
      </c>
      <c r="Q1368" s="64"/>
      <c r="R1368" s="70">
        <f t="shared" si="778"/>
        <v>1670</v>
      </c>
      <c r="S1368" s="70">
        <f t="shared" si="778"/>
        <v>78.099999999999994</v>
      </c>
      <c r="T1368" s="70">
        <f t="shared" si="779"/>
        <v>1748.1</v>
      </c>
      <c r="U1368" s="70">
        <f t="shared" si="780"/>
        <v>0</v>
      </c>
      <c r="V1368" s="78">
        <f t="shared" si="781"/>
        <v>1748.1</v>
      </c>
      <c r="X1368" s="70">
        <v>1670</v>
      </c>
      <c r="Y1368" s="70">
        <v>78.099999999999994</v>
      </c>
      <c r="Z1368" s="70">
        <v>1748.1</v>
      </c>
      <c r="AA1368" s="79"/>
      <c r="AB1368" s="80">
        <f t="shared" si="772"/>
        <v>0</v>
      </c>
    </row>
    <row r="1369" spans="1:28" ht="33.75" x14ac:dyDescent="0.25">
      <c r="A1369" s="72" t="s">
        <v>17072</v>
      </c>
      <c r="B1369" s="73" t="s">
        <v>22467</v>
      </c>
      <c r="C1369" s="74" t="s">
        <v>15719</v>
      </c>
      <c r="D1369" s="75">
        <v>0</v>
      </c>
      <c r="E1369" s="70">
        <v>2262.15</v>
      </c>
      <c r="F1369" s="76">
        <f t="shared" si="773"/>
        <v>0</v>
      </c>
      <c r="G1369" s="77"/>
      <c r="H1369" s="70">
        <f t="shared" si="774"/>
        <v>2184.0500000000002</v>
      </c>
      <c r="I1369" s="70">
        <f t="shared" si="774"/>
        <v>78.099999999999994</v>
      </c>
      <c r="J1369" s="70">
        <f t="shared" si="775"/>
        <v>2262.15</v>
      </c>
      <c r="K1369" s="70">
        <v>0</v>
      </c>
      <c r="L1369" s="76">
        <f t="shared" si="776"/>
        <v>2262.15</v>
      </c>
      <c r="N1369" s="70">
        <v>2184.0500000000002</v>
      </c>
      <c r="O1369" s="70">
        <v>78.099999999999994</v>
      </c>
      <c r="P1369" s="70">
        <f t="shared" si="777"/>
        <v>2262.15</v>
      </c>
      <c r="Q1369" s="64"/>
      <c r="R1369" s="70">
        <f t="shared" si="778"/>
        <v>2184.0500000000002</v>
      </c>
      <c r="S1369" s="70">
        <f t="shared" si="778"/>
        <v>78.099999999999994</v>
      </c>
      <c r="T1369" s="70">
        <f t="shared" si="779"/>
        <v>2262.15</v>
      </c>
      <c r="U1369" s="70">
        <f t="shared" si="780"/>
        <v>0</v>
      </c>
      <c r="V1369" s="78">
        <f t="shared" si="781"/>
        <v>2262.15</v>
      </c>
      <c r="X1369" s="70">
        <v>2184.0500000000002</v>
      </c>
      <c r="Y1369" s="70">
        <v>78.099999999999994</v>
      </c>
      <c r="Z1369" s="70">
        <v>2262.15</v>
      </c>
      <c r="AA1369" s="79"/>
      <c r="AB1369" s="80">
        <f t="shared" si="772"/>
        <v>0</v>
      </c>
    </row>
    <row r="1370" spans="1:28" ht="33.75" x14ac:dyDescent="0.25">
      <c r="A1370" s="72" t="s">
        <v>17073</v>
      </c>
      <c r="B1370" s="73" t="s">
        <v>22468</v>
      </c>
      <c r="C1370" s="74" t="s">
        <v>15719</v>
      </c>
      <c r="D1370" s="75">
        <v>0</v>
      </c>
      <c r="E1370" s="70">
        <v>2430.94</v>
      </c>
      <c r="F1370" s="76">
        <f t="shared" si="773"/>
        <v>0</v>
      </c>
      <c r="G1370" s="77"/>
      <c r="H1370" s="70">
        <f t="shared" si="774"/>
        <v>2352.84</v>
      </c>
      <c r="I1370" s="70">
        <f t="shared" si="774"/>
        <v>78.099999999999994</v>
      </c>
      <c r="J1370" s="70">
        <f t="shared" si="775"/>
        <v>2430.94</v>
      </c>
      <c r="K1370" s="70">
        <v>0</v>
      </c>
      <c r="L1370" s="76">
        <f t="shared" si="776"/>
        <v>2430.94</v>
      </c>
      <c r="N1370" s="70">
        <v>2352.84</v>
      </c>
      <c r="O1370" s="70">
        <v>78.099999999999994</v>
      </c>
      <c r="P1370" s="70">
        <f t="shared" si="777"/>
        <v>2430.94</v>
      </c>
      <c r="Q1370" s="64"/>
      <c r="R1370" s="70">
        <f t="shared" si="778"/>
        <v>2352.84</v>
      </c>
      <c r="S1370" s="70">
        <f t="shared" si="778"/>
        <v>78.099999999999994</v>
      </c>
      <c r="T1370" s="70">
        <f t="shared" si="779"/>
        <v>2430.94</v>
      </c>
      <c r="U1370" s="70">
        <f t="shared" si="780"/>
        <v>0</v>
      </c>
      <c r="V1370" s="78">
        <f t="shared" si="781"/>
        <v>2430.94</v>
      </c>
      <c r="X1370" s="70">
        <v>2352.84</v>
      </c>
      <c r="Y1370" s="70">
        <v>78.099999999999994</v>
      </c>
      <c r="Z1370" s="70">
        <v>2430.94</v>
      </c>
      <c r="AA1370" s="79"/>
      <c r="AB1370" s="80">
        <f t="shared" si="772"/>
        <v>0</v>
      </c>
    </row>
    <row r="1371" spans="1:28" ht="22.5" x14ac:dyDescent="0.25">
      <c r="A1371" s="72" t="s">
        <v>17074</v>
      </c>
      <c r="B1371" s="73" t="s">
        <v>22469</v>
      </c>
      <c r="C1371" s="74" t="s">
        <v>15719</v>
      </c>
      <c r="D1371" s="75">
        <v>0</v>
      </c>
      <c r="E1371" s="70">
        <v>2237.62</v>
      </c>
      <c r="F1371" s="76">
        <f t="shared" si="773"/>
        <v>0</v>
      </c>
      <c r="G1371" s="93"/>
      <c r="H1371" s="70">
        <f t="shared" si="774"/>
        <v>2194.9899999999998</v>
      </c>
      <c r="I1371" s="70">
        <f t="shared" si="774"/>
        <v>42.63</v>
      </c>
      <c r="J1371" s="70">
        <f t="shared" si="775"/>
        <v>2237.62</v>
      </c>
      <c r="K1371" s="70">
        <v>0</v>
      </c>
      <c r="L1371" s="76">
        <f t="shared" si="776"/>
        <v>2237.62</v>
      </c>
      <c r="N1371" s="70">
        <v>2194.9899999999998</v>
      </c>
      <c r="O1371" s="70">
        <v>42.63</v>
      </c>
      <c r="P1371" s="70">
        <f t="shared" si="777"/>
        <v>2237.62</v>
      </c>
      <c r="Q1371" s="64"/>
      <c r="R1371" s="70">
        <f t="shared" si="778"/>
        <v>2194.9899999999998</v>
      </c>
      <c r="S1371" s="70">
        <f t="shared" si="778"/>
        <v>42.63</v>
      </c>
      <c r="T1371" s="70">
        <f t="shared" si="779"/>
        <v>2237.62</v>
      </c>
      <c r="U1371" s="70">
        <f t="shared" si="780"/>
        <v>0</v>
      </c>
      <c r="V1371" s="78">
        <f t="shared" si="781"/>
        <v>2237.62</v>
      </c>
      <c r="X1371" s="70">
        <v>2194.9899999999998</v>
      </c>
      <c r="Y1371" s="70">
        <v>42.63</v>
      </c>
      <c r="Z1371" s="70">
        <v>2237.62</v>
      </c>
      <c r="AA1371" s="79"/>
      <c r="AB1371" s="80">
        <f t="shared" si="772"/>
        <v>0</v>
      </c>
    </row>
    <row r="1372" spans="1:28" ht="33.75" x14ac:dyDescent="0.25">
      <c r="A1372" s="72" t="s">
        <v>17075</v>
      </c>
      <c r="B1372" s="73" t="s">
        <v>22470</v>
      </c>
      <c r="C1372" s="74" t="s">
        <v>15719</v>
      </c>
      <c r="D1372" s="75">
        <v>0</v>
      </c>
      <c r="E1372" s="70">
        <v>1931.97</v>
      </c>
      <c r="F1372" s="76">
        <f t="shared" si="773"/>
        <v>0</v>
      </c>
      <c r="G1372" s="77"/>
      <c r="H1372" s="70">
        <f t="shared" si="774"/>
        <v>1889.34</v>
      </c>
      <c r="I1372" s="70">
        <f t="shared" si="774"/>
        <v>42.63</v>
      </c>
      <c r="J1372" s="70">
        <f t="shared" si="775"/>
        <v>1931.97</v>
      </c>
      <c r="K1372" s="70">
        <v>0</v>
      </c>
      <c r="L1372" s="76">
        <f t="shared" si="776"/>
        <v>1931.97</v>
      </c>
      <c r="N1372" s="70">
        <v>1889.34</v>
      </c>
      <c r="O1372" s="70">
        <v>42.63</v>
      </c>
      <c r="P1372" s="70">
        <f t="shared" si="777"/>
        <v>1931.97</v>
      </c>
      <c r="Q1372" s="64"/>
      <c r="R1372" s="70">
        <f t="shared" si="778"/>
        <v>1889.34</v>
      </c>
      <c r="S1372" s="70">
        <f t="shared" si="778"/>
        <v>42.63</v>
      </c>
      <c r="T1372" s="70">
        <f t="shared" si="779"/>
        <v>1931.97</v>
      </c>
      <c r="U1372" s="70">
        <f t="shared" si="780"/>
        <v>0</v>
      </c>
      <c r="V1372" s="78">
        <f t="shared" si="781"/>
        <v>1931.97</v>
      </c>
      <c r="X1372" s="70">
        <v>1889.34</v>
      </c>
      <c r="Y1372" s="70">
        <v>42.63</v>
      </c>
      <c r="Z1372" s="70">
        <v>1931.97</v>
      </c>
      <c r="AA1372" s="79"/>
      <c r="AB1372" s="80">
        <f t="shared" si="772"/>
        <v>0</v>
      </c>
    </row>
    <row r="1373" spans="1:28" ht="33.75" x14ac:dyDescent="0.25">
      <c r="A1373" s="72" t="s">
        <v>17076</v>
      </c>
      <c r="B1373" s="73" t="s">
        <v>22471</v>
      </c>
      <c r="C1373" s="74" t="s">
        <v>15719</v>
      </c>
      <c r="D1373" s="75">
        <v>0</v>
      </c>
      <c r="E1373" s="70">
        <v>2510.69</v>
      </c>
      <c r="F1373" s="76">
        <f t="shared" si="773"/>
        <v>0</v>
      </c>
      <c r="G1373" s="77"/>
      <c r="H1373" s="70">
        <f t="shared" si="774"/>
        <v>2468.06</v>
      </c>
      <c r="I1373" s="70">
        <f t="shared" si="774"/>
        <v>42.63</v>
      </c>
      <c r="J1373" s="70">
        <f t="shared" si="775"/>
        <v>2510.69</v>
      </c>
      <c r="K1373" s="70">
        <v>0</v>
      </c>
      <c r="L1373" s="76">
        <f t="shared" si="776"/>
        <v>2510.69</v>
      </c>
      <c r="N1373" s="70">
        <v>2468.06</v>
      </c>
      <c r="O1373" s="70">
        <v>42.63</v>
      </c>
      <c r="P1373" s="70">
        <f t="shared" si="777"/>
        <v>2510.69</v>
      </c>
      <c r="Q1373" s="64"/>
      <c r="R1373" s="70">
        <f t="shared" si="778"/>
        <v>2468.06</v>
      </c>
      <c r="S1373" s="70">
        <f t="shared" si="778"/>
        <v>42.63</v>
      </c>
      <c r="T1373" s="70">
        <f t="shared" si="779"/>
        <v>2510.69</v>
      </c>
      <c r="U1373" s="70">
        <f t="shared" si="780"/>
        <v>0</v>
      </c>
      <c r="V1373" s="78">
        <f t="shared" si="781"/>
        <v>2510.69</v>
      </c>
      <c r="X1373" s="70">
        <v>2468.06</v>
      </c>
      <c r="Y1373" s="70">
        <v>42.63</v>
      </c>
      <c r="Z1373" s="70">
        <v>2510.69</v>
      </c>
      <c r="AA1373" s="79"/>
      <c r="AB1373" s="80">
        <f t="shared" si="772"/>
        <v>0</v>
      </c>
    </row>
    <row r="1374" spans="1:28" ht="22.5" x14ac:dyDescent="0.25">
      <c r="A1374" s="72" t="s">
        <v>17077</v>
      </c>
      <c r="B1374" s="73" t="s">
        <v>22472</v>
      </c>
      <c r="C1374" s="74" t="s">
        <v>15719</v>
      </c>
      <c r="D1374" s="75">
        <v>0</v>
      </c>
      <c r="E1374" s="70">
        <v>1869.6</v>
      </c>
      <c r="F1374" s="76">
        <f t="shared" si="773"/>
        <v>0</v>
      </c>
      <c r="G1374" s="77"/>
      <c r="H1374" s="70">
        <f t="shared" si="774"/>
        <v>1696.28</v>
      </c>
      <c r="I1374" s="70">
        <f t="shared" si="774"/>
        <v>173.32</v>
      </c>
      <c r="J1374" s="70">
        <f t="shared" si="775"/>
        <v>1869.6</v>
      </c>
      <c r="K1374" s="70">
        <v>0</v>
      </c>
      <c r="L1374" s="76">
        <f t="shared" si="776"/>
        <v>1869.6</v>
      </c>
      <c r="N1374" s="70">
        <v>1696.28</v>
      </c>
      <c r="O1374" s="70">
        <v>173.32</v>
      </c>
      <c r="P1374" s="70">
        <f t="shared" si="777"/>
        <v>1869.6</v>
      </c>
      <c r="Q1374" s="64"/>
      <c r="R1374" s="70">
        <f t="shared" si="778"/>
        <v>1696.28</v>
      </c>
      <c r="S1374" s="70">
        <f t="shared" si="778"/>
        <v>173.33</v>
      </c>
      <c r="T1374" s="70">
        <f t="shared" si="779"/>
        <v>1869.61</v>
      </c>
      <c r="U1374" s="70">
        <f t="shared" si="780"/>
        <v>0</v>
      </c>
      <c r="V1374" s="78">
        <f t="shared" si="781"/>
        <v>1869.61</v>
      </c>
      <c r="X1374" s="70">
        <v>1696.28</v>
      </c>
      <c r="Y1374" s="70">
        <v>173.33</v>
      </c>
      <c r="Z1374" s="70">
        <v>1869.61</v>
      </c>
      <c r="AA1374" s="79"/>
      <c r="AB1374" s="80">
        <f t="shared" si="772"/>
        <v>-9.9999999999909051E-3</v>
      </c>
    </row>
    <row r="1375" spans="1:28" ht="22.5" x14ac:dyDescent="0.25">
      <c r="A1375" s="72" t="s">
        <v>17078</v>
      </c>
      <c r="B1375" s="73" t="s">
        <v>22473</v>
      </c>
      <c r="C1375" s="74" t="s">
        <v>15719</v>
      </c>
      <c r="D1375" s="75">
        <v>0</v>
      </c>
      <c r="E1375" s="70">
        <v>1513.74</v>
      </c>
      <c r="F1375" s="76">
        <f t="shared" si="773"/>
        <v>0</v>
      </c>
      <c r="G1375" s="29"/>
      <c r="H1375" s="70">
        <f t="shared" si="774"/>
        <v>1471.11</v>
      </c>
      <c r="I1375" s="70">
        <f t="shared" si="774"/>
        <v>42.63</v>
      </c>
      <c r="J1375" s="70">
        <f t="shared" si="775"/>
        <v>1513.74</v>
      </c>
      <c r="K1375" s="70">
        <v>0</v>
      </c>
      <c r="L1375" s="76">
        <f t="shared" si="776"/>
        <v>1513.74</v>
      </c>
      <c r="N1375" s="70">
        <v>1471.11</v>
      </c>
      <c r="O1375" s="70">
        <v>42.63</v>
      </c>
      <c r="P1375" s="70">
        <f t="shared" si="777"/>
        <v>1513.74</v>
      </c>
      <c r="Q1375" s="64"/>
      <c r="R1375" s="70">
        <f t="shared" si="778"/>
        <v>1471.11</v>
      </c>
      <c r="S1375" s="70">
        <f t="shared" si="778"/>
        <v>42.63</v>
      </c>
      <c r="T1375" s="70">
        <f t="shared" si="779"/>
        <v>1513.74</v>
      </c>
      <c r="U1375" s="70">
        <f t="shared" si="780"/>
        <v>0</v>
      </c>
      <c r="V1375" s="78">
        <f t="shared" si="781"/>
        <v>1513.74</v>
      </c>
      <c r="X1375" s="70">
        <v>1471.11</v>
      </c>
      <c r="Y1375" s="70">
        <v>42.63</v>
      </c>
      <c r="Z1375" s="70">
        <v>1513.74</v>
      </c>
      <c r="AA1375" s="79"/>
      <c r="AB1375" s="80">
        <f t="shared" si="772"/>
        <v>0</v>
      </c>
    </row>
    <row r="1376" spans="1:28" ht="22.5" x14ac:dyDescent="0.25">
      <c r="A1376" s="72" t="s">
        <v>17079</v>
      </c>
      <c r="B1376" s="73" t="s">
        <v>22474</v>
      </c>
      <c r="C1376" s="74" t="s">
        <v>15719</v>
      </c>
      <c r="D1376" s="75">
        <v>0</v>
      </c>
      <c r="E1376" s="70">
        <v>794.3</v>
      </c>
      <c r="F1376" s="76">
        <f t="shared" si="773"/>
        <v>0</v>
      </c>
      <c r="G1376" s="77"/>
      <c r="H1376" s="70">
        <f t="shared" si="774"/>
        <v>751.67</v>
      </c>
      <c r="I1376" s="70">
        <f t="shared" si="774"/>
        <v>42.63</v>
      </c>
      <c r="J1376" s="70">
        <f t="shared" si="775"/>
        <v>794.3</v>
      </c>
      <c r="K1376" s="70">
        <v>0</v>
      </c>
      <c r="L1376" s="76">
        <f t="shared" si="776"/>
        <v>794.3</v>
      </c>
      <c r="N1376" s="70">
        <v>751.67</v>
      </c>
      <c r="O1376" s="70">
        <v>42.63</v>
      </c>
      <c r="P1376" s="70">
        <f t="shared" si="777"/>
        <v>794.3</v>
      </c>
      <c r="Q1376" s="64"/>
      <c r="R1376" s="70">
        <f t="shared" si="778"/>
        <v>751.67</v>
      </c>
      <c r="S1376" s="70">
        <f t="shared" si="778"/>
        <v>42.63</v>
      </c>
      <c r="T1376" s="70">
        <f t="shared" si="779"/>
        <v>794.3</v>
      </c>
      <c r="U1376" s="70">
        <f t="shared" si="780"/>
        <v>0</v>
      </c>
      <c r="V1376" s="78">
        <f t="shared" si="781"/>
        <v>794.3</v>
      </c>
      <c r="X1376" s="70">
        <v>751.67</v>
      </c>
      <c r="Y1376" s="70">
        <v>42.63</v>
      </c>
      <c r="Z1376" s="70">
        <v>794.3</v>
      </c>
      <c r="AA1376" s="79"/>
      <c r="AB1376" s="80">
        <f t="shared" si="772"/>
        <v>0</v>
      </c>
    </row>
    <row r="1377" spans="1:28" ht="22.5" x14ac:dyDescent="0.25">
      <c r="A1377" s="72" t="s">
        <v>17080</v>
      </c>
      <c r="B1377" s="73" t="s">
        <v>22475</v>
      </c>
      <c r="C1377" s="74" t="s">
        <v>15719</v>
      </c>
      <c r="D1377" s="75">
        <v>0</v>
      </c>
      <c r="E1377" s="70">
        <v>1670.63</v>
      </c>
      <c r="F1377" s="76">
        <f t="shared" si="773"/>
        <v>0</v>
      </c>
      <c r="G1377" s="77"/>
      <c r="H1377" s="70">
        <f t="shared" si="774"/>
        <v>1628</v>
      </c>
      <c r="I1377" s="70">
        <f t="shared" si="774"/>
        <v>42.63</v>
      </c>
      <c r="J1377" s="70">
        <f t="shared" si="775"/>
        <v>1670.63</v>
      </c>
      <c r="K1377" s="70">
        <v>0</v>
      </c>
      <c r="L1377" s="76">
        <f t="shared" si="776"/>
        <v>1670.63</v>
      </c>
      <c r="N1377" s="70">
        <v>1628</v>
      </c>
      <c r="O1377" s="70">
        <v>42.63</v>
      </c>
      <c r="P1377" s="70">
        <f t="shared" si="777"/>
        <v>1670.63</v>
      </c>
      <c r="Q1377" s="64"/>
      <c r="R1377" s="70">
        <f t="shared" si="778"/>
        <v>1628</v>
      </c>
      <c r="S1377" s="70">
        <f t="shared" si="778"/>
        <v>42.63</v>
      </c>
      <c r="T1377" s="70">
        <f t="shared" si="779"/>
        <v>1670.63</v>
      </c>
      <c r="U1377" s="70">
        <f t="shared" si="780"/>
        <v>0</v>
      </c>
      <c r="V1377" s="78">
        <f t="shared" si="781"/>
        <v>1670.63</v>
      </c>
      <c r="X1377" s="70">
        <v>1628</v>
      </c>
      <c r="Y1377" s="70">
        <v>42.63</v>
      </c>
      <c r="Z1377" s="70">
        <v>1670.63</v>
      </c>
      <c r="AA1377" s="79"/>
      <c r="AB1377" s="80">
        <f t="shared" si="772"/>
        <v>0</v>
      </c>
    </row>
    <row r="1378" spans="1:28" x14ac:dyDescent="0.25">
      <c r="A1378" s="72" t="s">
        <v>17081</v>
      </c>
      <c r="B1378" s="73" t="s">
        <v>22476</v>
      </c>
      <c r="C1378" s="74" t="s">
        <v>15719</v>
      </c>
      <c r="D1378" s="75">
        <v>0</v>
      </c>
      <c r="E1378" s="70">
        <v>1436.14</v>
      </c>
      <c r="F1378" s="76">
        <f t="shared" si="773"/>
        <v>0</v>
      </c>
      <c r="G1378" s="77"/>
      <c r="H1378" s="70">
        <f t="shared" si="774"/>
        <v>1393.51</v>
      </c>
      <c r="I1378" s="70">
        <f t="shared" si="774"/>
        <v>42.63</v>
      </c>
      <c r="J1378" s="70">
        <f t="shared" si="775"/>
        <v>1436.14</v>
      </c>
      <c r="K1378" s="70">
        <v>0</v>
      </c>
      <c r="L1378" s="76">
        <f t="shared" si="776"/>
        <v>1436.14</v>
      </c>
      <c r="N1378" s="70">
        <v>1393.51</v>
      </c>
      <c r="O1378" s="70">
        <v>42.63</v>
      </c>
      <c r="P1378" s="70">
        <f t="shared" si="777"/>
        <v>1436.14</v>
      </c>
      <c r="Q1378" s="64"/>
      <c r="R1378" s="70">
        <f t="shared" si="778"/>
        <v>1393.51</v>
      </c>
      <c r="S1378" s="70">
        <f t="shared" si="778"/>
        <v>42.63</v>
      </c>
      <c r="T1378" s="70">
        <f t="shared" si="779"/>
        <v>1436.14</v>
      </c>
      <c r="U1378" s="70">
        <f t="shared" si="780"/>
        <v>0</v>
      </c>
      <c r="V1378" s="78">
        <f t="shared" si="781"/>
        <v>1436.14</v>
      </c>
      <c r="X1378" s="70">
        <v>1393.51</v>
      </c>
      <c r="Y1378" s="70">
        <v>42.63</v>
      </c>
      <c r="Z1378" s="70">
        <v>1436.14</v>
      </c>
      <c r="AA1378" s="79"/>
      <c r="AB1378" s="80">
        <f t="shared" si="772"/>
        <v>0</v>
      </c>
    </row>
    <row r="1379" spans="1:28" ht="22.5" x14ac:dyDescent="0.25">
      <c r="A1379" s="66" t="s">
        <v>17082</v>
      </c>
      <c r="B1379" s="67" t="s">
        <v>22477</v>
      </c>
      <c r="C1379" s="68"/>
      <c r="D1379" s="75"/>
      <c r="E1379" s="70"/>
      <c r="F1379" s="76"/>
      <c r="G1379" s="77"/>
      <c r="H1379" s="70"/>
      <c r="I1379" s="70"/>
      <c r="J1379" s="70"/>
      <c r="K1379" s="70"/>
      <c r="L1379" s="76"/>
      <c r="N1379" s="70"/>
      <c r="O1379" s="70"/>
      <c r="P1379" s="70"/>
      <c r="Q1379" s="64"/>
      <c r="R1379" s="70"/>
      <c r="S1379" s="70"/>
      <c r="T1379" s="70"/>
      <c r="U1379" s="70"/>
      <c r="V1379" s="78"/>
      <c r="X1379" s="70"/>
      <c r="Y1379" s="70"/>
      <c r="Z1379" s="70"/>
      <c r="AA1379" s="79"/>
      <c r="AB1379" s="80">
        <f t="shared" si="772"/>
        <v>0</v>
      </c>
    </row>
    <row r="1380" spans="1:28" x14ac:dyDescent="0.25">
      <c r="A1380" s="72" t="s">
        <v>17083</v>
      </c>
      <c r="B1380" s="73" t="s">
        <v>22478</v>
      </c>
      <c r="C1380" s="74" t="s">
        <v>15747</v>
      </c>
      <c r="D1380" s="75">
        <v>0</v>
      </c>
      <c r="E1380" s="70">
        <v>898.06000000000006</v>
      </c>
      <c r="F1380" s="76">
        <f>ROUND(D1380*E1380,2)</f>
        <v>0</v>
      </c>
      <c r="G1380" s="29"/>
      <c r="H1380" s="70">
        <f>ROUND(N1380+(N1380*$H$2/100),2)</f>
        <v>862.59</v>
      </c>
      <c r="I1380" s="70">
        <f>ROUND(O1380+(O1380*$H$2/100),2)</f>
        <v>35.47</v>
      </c>
      <c r="J1380" s="70">
        <f>H1380+I1380</f>
        <v>898.06000000000006</v>
      </c>
      <c r="K1380" s="70">
        <v>0</v>
      </c>
      <c r="L1380" s="76">
        <f>SUM(J1380:K1380)</f>
        <v>898.06000000000006</v>
      </c>
      <c r="N1380" s="70">
        <v>862.59</v>
      </c>
      <c r="O1380" s="70">
        <v>35.47</v>
      </c>
      <c r="P1380" s="70">
        <f>SUM(N1380:O1380)</f>
        <v>898.06000000000006</v>
      </c>
      <c r="Q1380" s="64"/>
      <c r="R1380" s="70">
        <f>X1380</f>
        <v>862.59</v>
      </c>
      <c r="S1380" s="70">
        <f>Y1380</f>
        <v>35.47</v>
      </c>
      <c r="T1380" s="70">
        <f>R1380+S1380</f>
        <v>898.06000000000006</v>
      </c>
      <c r="U1380" s="70">
        <f>ROUND(Z1380*$H$2,2)/100</f>
        <v>0</v>
      </c>
      <c r="V1380" s="78">
        <f>SUM(T1380:U1380)</f>
        <v>898.06000000000006</v>
      </c>
      <c r="X1380" s="70">
        <v>862.59</v>
      </c>
      <c r="Y1380" s="70">
        <v>35.47</v>
      </c>
      <c r="Z1380" s="70">
        <v>898.06</v>
      </c>
      <c r="AA1380" s="79"/>
      <c r="AB1380" s="80">
        <f t="shared" si="772"/>
        <v>0</v>
      </c>
    </row>
    <row r="1381" spans="1:28" ht="22.5" x14ac:dyDescent="0.25">
      <c r="A1381" s="66" t="s">
        <v>17084</v>
      </c>
      <c r="B1381" s="67" t="s">
        <v>22479</v>
      </c>
      <c r="C1381" s="68"/>
      <c r="D1381" s="104"/>
      <c r="E1381" s="105"/>
      <c r="F1381" s="106"/>
      <c r="H1381" s="70"/>
      <c r="I1381" s="70"/>
      <c r="J1381" s="70"/>
      <c r="K1381" s="70"/>
      <c r="L1381" s="76"/>
      <c r="N1381" s="70"/>
      <c r="O1381" s="70"/>
      <c r="P1381" s="70"/>
      <c r="Q1381" s="64"/>
      <c r="R1381" s="70"/>
      <c r="S1381" s="70"/>
      <c r="T1381" s="70"/>
      <c r="U1381" s="70"/>
      <c r="V1381" s="78"/>
      <c r="X1381" s="70"/>
      <c r="Y1381" s="70"/>
      <c r="Z1381" s="70"/>
      <c r="AB1381" s="80">
        <f t="shared" si="772"/>
        <v>0</v>
      </c>
    </row>
    <row r="1382" spans="1:28" s="34" customFormat="1" ht="22.5" x14ac:dyDescent="0.25">
      <c r="A1382" s="72" t="s">
        <v>17085</v>
      </c>
      <c r="B1382" s="73" t="s">
        <v>22480</v>
      </c>
      <c r="C1382" s="74" t="s">
        <v>15719</v>
      </c>
      <c r="D1382" s="75">
        <v>0</v>
      </c>
      <c r="E1382" s="70">
        <v>510.15000000000003</v>
      </c>
      <c r="F1382" s="76">
        <f>ROUND(D1382*E1382,2)</f>
        <v>0</v>
      </c>
      <c r="H1382" s="70">
        <f>ROUND(N1382+(N1382*$H$2/100),2)</f>
        <v>479.9</v>
      </c>
      <c r="I1382" s="70">
        <f>ROUND(O1382+(O1382*$H$2/100),2)</f>
        <v>30.25</v>
      </c>
      <c r="J1382" s="70">
        <f>H1382+I1382</f>
        <v>510.15</v>
      </c>
      <c r="K1382" s="70">
        <v>0</v>
      </c>
      <c r="L1382" s="76">
        <f>SUM(J1382:K1382)</f>
        <v>510.15</v>
      </c>
      <c r="N1382" s="70">
        <v>479.90000000000003</v>
      </c>
      <c r="O1382" s="70">
        <v>30.25</v>
      </c>
      <c r="P1382" s="70">
        <f>SUM(N1382:O1382)</f>
        <v>510.15000000000003</v>
      </c>
      <c r="Q1382" s="64"/>
      <c r="R1382" s="70">
        <f>X1382</f>
        <v>479.9</v>
      </c>
      <c r="S1382" s="70">
        <f>Y1382</f>
        <v>30.25</v>
      </c>
      <c r="T1382" s="70">
        <f>R1382+S1382</f>
        <v>510.15</v>
      </c>
      <c r="U1382" s="70">
        <f>ROUND(Z1382*$H$2,2)/100</f>
        <v>0</v>
      </c>
      <c r="V1382" s="78">
        <f>SUM(T1382:U1382)</f>
        <v>510.15</v>
      </c>
      <c r="X1382" s="70">
        <v>479.9</v>
      </c>
      <c r="Y1382" s="70">
        <v>30.25</v>
      </c>
      <c r="Z1382" s="70">
        <v>510.15</v>
      </c>
      <c r="AB1382" s="80">
        <f t="shared" si="772"/>
        <v>0</v>
      </c>
    </row>
    <row r="1383" spans="1:28" x14ac:dyDescent="0.25">
      <c r="A1383" s="72" t="s">
        <v>17086</v>
      </c>
      <c r="B1383" s="73" t="s">
        <v>22481</v>
      </c>
      <c r="C1383" s="74" t="s">
        <v>15719</v>
      </c>
      <c r="D1383" s="75">
        <v>0</v>
      </c>
      <c r="E1383" s="70">
        <v>763.54</v>
      </c>
      <c r="F1383" s="76">
        <f>ROUND(D1383*E1383,2)</f>
        <v>0</v>
      </c>
      <c r="G1383" s="34"/>
      <c r="H1383" s="70">
        <f>ROUND(N1383+(N1383*$H$2/100),2)</f>
        <v>678.2</v>
      </c>
      <c r="I1383" s="70">
        <f>ROUND(O1383+(O1383*$H$2/100),2)</f>
        <v>85.34</v>
      </c>
      <c r="J1383" s="70">
        <f>H1383+I1383</f>
        <v>763.54000000000008</v>
      </c>
      <c r="K1383" s="70">
        <v>0</v>
      </c>
      <c r="L1383" s="76">
        <f>SUM(J1383:K1383)</f>
        <v>763.54000000000008</v>
      </c>
      <c r="N1383" s="75">
        <v>678.2</v>
      </c>
      <c r="O1383" s="75">
        <v>85.34</v>
      </c>
      <c r="P1383" s="70">
        <f>SUM(N1383:O1383)</f>
        <v>763.54000000000008</v>
      </c>
      <c r="Q1383" s="64"/>
      <c r="R1383" s="70">
        <f>X1383</f>
        <v>678.2</v>
      </c>
      <c r="S1383" s="70">
        <f>Y1383</f>
        <v>85.34</v>
      </c>
      <c r="T1383" s="70">
        <f>R1383+S1383</f>
        <v>763.54000000000008</v>
      </c>
      <c r="U1383" s="70">
        <f>ROUND(Z1383*$H$2,2)/100</f>
        <v>0</v>
      </c>
      <c r="V1383" s="78">
        <f>SUM(T1383:U1383)</f>
        <v>763.54000000000008</v>
      </c>
      <c r="X1383" s="75">
        <v>678.2</v>
      </c>
      <c r="Y1383" s="75">
        <v>85.34</v>
      </c>
      <c r="Z1383" s="70">
        <v>763.54</v>
      </c>
      <c r="AB1383" s="80">
        <f t="shared" si="772"/>
        <v>0</v>
      </c>
    </row>
    <row r="1384" spans="1:28" ht="22.5" x14ac:dyDescent="0.25">
      <c r="A1384" s="66" t="s">
        <v>17087</v>
      </c>
      <c r="B1384" s="67" t="s">
        <v>22482</v>
      </c>
      <c r="C1384" s="68"/>
      <c r="D1384" s="71"/>
      <c r="E1384" s="70"/>
      <c r="F1384" s="71"/>
      <c r="G1384" s="34"/>
      <c r="H1384" s="70"/>
      <c r="I1384" s="70"/>
      <c r="J1384" s="70"/>
      <c r="K1384" s="70"/>
      <c r="L1384" s="76"/>
      <c r="N1384" s="70"/>
      <c r="O1384" s="70"/>
      <c r="P1384" s="70"/>
      <c r="Q1384" s="64"/>
      <c r="R1384" s="70"/>
      <c r="S1384" s="70"/>
      <c r="T1384" s="70"/>
      <c r="U1384" s="70"/>
      <c r="V1384" s="78"/>
      <c r="X1384" s="70"/>
      <c r="Y1384" s="70"/>
      <c r="Z1384" s="70"/>
      <c r="AB1384" s="80">
        <f t="shared" si="772"/>
        <v>0</v>
      </c>
    </row>
    <row r="1385" spans="1:28" ht="22.5" x14ac:dyDescent="0.25">
      <c r="A1385" s="72" t="s">
        <v>17088</v>
      </c>
      <c r="B1385" s="73" t="s">
        <v>22483</v>
      </c>
      <c r="C1385" s="74" t="s">
        <v>15747</v>
      </c>
      <c r="D1385" s="75">
        <v>0</v>
      </c>
      <c r="E1385" s="70">
        <v>707.63</v>
      </c>
      <c r="F1385" s="76">
        <f>ROUND(D1385*E1385,2)</f>
        <v>0</v>
      </c>
      <c r="G1385" s="34"/>
      <c r="H1385" s="70">
        <f t="shared" ref="H1385:I1387" si="782">ROUND(N1385+(N1385*$H$2/100),2)</f>
        <v>671.33</v>
      </c>
      <c r="I1385" s="70">
        <f t="shared" si="782"/>
        <v>36.299999999999997</v>
      </c>
      <c r="J1385" s="70">
        <f>H1385+I1385</f>
        <v>707.63</v>
      </c>
      <c r="K1385" s="70">
        <v>0</v>
      </c>
      <c r="L1385" s="76">
        <f>SUM(J1385:K1385)</f>
        <v>707.63</v>
      </c>
      <c r="N1385" s="75">
        <v>671.33</v>
      </c>
      <c r="O1385" s="75">
        <v>36.299999999999997</v>
      </c>
      <c r="P1385" s="70">
        <f>SUM(N1385:O1385)</f>
        <v>707.63</v>
      </c>
      <c r="Q1385" s="64"/>
      <c r="R1385" s="70">
        <f t="shared" ref="R1385:S1387" si="783">X1385</f>
        <v>671.33</v>
      </c>
      <c r="S1385" s="70">
        <f t="shared" si="783"/>
        <v>36.299999999999997</v>
      </c>
      <c r="T1385" s="70">
        <f>R1385+S1385</f>
        <v>707.63</v>
      </c>
      <c r="U1385" s="70">
        <f>ROUND(Z1385*$H$2,2)/100</f>
        <v>0</v>
      </c>
      <c r="V1385" s="78">
        <f>SUM(T1385:U1385)</f>
        <v>707.63</v>
      </c>
      <c r="X1385" s="75">
        <v>671.33</v>
      </c>
      <c r="Y1385" s="75">
        <v>36.299999999999997</v>
      </c>
      <c r="Z1385" s="70">
        <v>707.63</v>
      </c>
      <c r="AB1385" s="80">
        <f t="shared" si="772"/>
        <v>0</v>
      </c>
    </row>
    <row r="1386" spans="1:28" ht="22.5" x14ac:dyDescent="0.25">
      <c r="A1386" s="72" t="s">
        <v>17089</v>
      </c>
      <c r="B1386" s="73" t="s">
        <v>22484</v>
      </c>
      <c r="C1386" s="74" t="s">
        <v>15747</v>
      </c>
      <c r="D1386" s="75">
        <v>0</v>
      </c>
      <c r="E1386" s="70">
        <v>390.71999999999997</v>
      </c>
      <c r="F1386" s="76">
        <f>ROUND(D1386*E1386,2)</f>
        <v>0</v>
      </c>
      <c r="G1386" s="34"/>
      <c r="H1386" s="70">
        <f t="shared" si="782"/>
        <v>375.58</v>
      </c>
      <c r="I1386" s="70">
        <f t="shared" si="782"/>
        <v>15.14</v>
      </c>
      <c r="J1386" s="70">
        <f>H1386+I1386</f>
        <v>390.71999999999997</v>
      </c>
      <c r="K1386" s="70">
        <v>0</v>
      </c>
      <c r="L1386" s="76">
        <f>SUM(J1386:K1386)</f>
        <v>390.71999999999997</v>
      </c>
      <c r="N1386" s="75">
        <v>375.58</v>
      </c>
      <c r="O1386" s="75">
        <v>15.14</v>
      </c>
      <c r="P1386" s="70">
        <f>SUM(N1386:O1386)</f>
        <v>390.71999999999997</v>
      </c>
      <c r="Q1386" s="64"/>
      <c r="R1386" s="70">
        <f t="shared" si="783"/>
        <v>375.58</v>
      </c>
      <c r="S1386" s="70">
        <f t="shared" si="783"/>
        <v>15.14</v>
      </c>
      <c r="T1386" s="70">
        <f>R1386+S1386</f>
        <v>390.71999999999997</v>
      </c>
      <c r="U1386" s="70">
        <f>ROUND(Z1386*$H$2,2)/100</f>
        <v>0</v>
      </c>
      <c r="V1386" s="78">
        <f>SUM(T1386:U1386)</f>
        <v>390.71999999999997</v>
      </c>
      <c r="X1386" s="75">
        <v>375.58</v>
      </c>
      <c r="Y1386" s="75">
        <v>15.14</v>
      </c>
      <c r="Z1386" s="70">
        <v>390.72</v>
      </c>
      <c r="AB1386" s="80">
        <f t="shared" si="772"/>
        <v>0</v>
      </c>
    </row>
    <row r="1387" spans="1:28" x14ac:dyDescent="0.25">
      <c r="A1387" s="72" t="s">
        <v>17090</v>
      </c>
      <c r="B1387" s="73" t="s">
        <v>22485</v>
      </c>
      <c r="C1387" s="74" t="s">
        <v>15747</v>
      </c>
      <c r="D1387" s="75">
        <v>0</v>
      </c>
      <c r="E1387" s="70">
        <v>570.91999999999996</v>
      </c>
      <c r="F1387" s="76">
        <f>ROUND(D1387*E1387,2)</f>
        <v>0</v>
      </c>
      <c r="G1387" s="34"/>
      <c r="H1387" s="70">
        <f t="shared" si="782"/>
        <v>540.66999999999996</v>
      </c>
      <c r="I1387" s="70">
        <f t="shared" si="782"/>
        <v>30.25</v>
      </c>
      <c r="J1387" s="70">
        <f>H1387+I1387</f>
        <v>570.91999999999996</v>
      </c>
      <c r="K1387" s="70">
        <v>0</v>
      </c>
      <c r="L1387" s="76">
        <f>SUM(J1387:K1387)</f>
        <v>570.91999999999996</v>
      </c>
      <c r="N1387" s="75">
        <v>540.66999999999996</v>
      </c>
      <c r="O1387" s="75">
        <v>30.25</v>
      </c>
      <c r="P1387" s="70">
        <f>SUM(N1387:O1387)</f>
        <v>570.91999999999996</v>
      </c>
      <c r="Q1387" s="64"/>
      <c r="R1387" s="70">
        <f t="shared" si="783"/>
        <v>540.66999999999996</v>
      </c>
      <c r="S1387" s="70">
        <f t="shared" si="783"/>
        <v>30.25</v>
      </c>
      <c r="T1387" s="70">
        <f>R1387+S1387</f>
        <v>570.91999999999996</v>
      </c>
      <c r="U1387" s="70">
        <f>ROUND(Z1387*$H$2,2)/100</f>
        <v>0</v>
      </c>
      <c r="V1387" s="78">
        <f>SUM(T1387:U1387)</f>
        <v>570.91999999999996</v>
      </c>
      <c r="X1387" s="75">
        <v>540.66999999999996</v>
      </c>
      <c r="Y1387" s="75">
        <v>30.25</v>
      </c>
      <c r="Z1387" s="70">
        <v>570.91999999999996</v>
      </c>
      <c r="AB1387" s="80">
        <f t="shared" si="772"/>
        <v>0</v>
      </c>
    </row>
    <row r="1388" spans="1:28" x14ac:dyDescent="0.25">
      <c r="A1388" s="66" t="s">
        <v>17091</v>
      </c>
      <c r="B1388" s="67" t="s">
        <v>22486</v>
      </c>
      <c r="C1388" s="68"/>
      <c r="D1388" s="69"/>
      <c r="E1388" s="70"/>
      <c r="F1388" s="71"/>
      <c r="H1388" s="70"/>
      <c r="I1388" s="70"/>
      <c r="J1388" s="70"/>
      <c r="K1388" s="70"/>
      <c r="L1388" s="76"/>
      <c r="N1388" s="70"/>
      <c r="O1388" s="70"/>
      <c r="P1388" s="70"/>
      <c r="Q1388" s="64"/>
      <c r="R1388" s="70"/>
      <c r="S1388" s="70"/>
      <c r="T1388" s="70"/>
      <c r="U1388" s="70"/>
      <c r="V1388" s="78"/>
      <c r="X1388" s="70"/>
      <c r="Y1388" s="70"/>
      <c r="Z1388" s="70"/>
      <c r="AA1388" s="79"/>
      <c r="AB1388" s="80">
        <f t="shared" si="772"/>
        <v>0</v>
      </c>
    </row>
    <row r="1389" spans="1:28" s="34" customFormat="1" x14ac:dyDescent="0.25">
      <c r="A1389" s="72" t="s">
        <v>17092</v>
      </c>
      <c r="B1389" s="73" t="s">
        <v>22487</v>
      </c>
      <c r="C1389" s="74" t="s">
        <v>15719</v>
      </c>
      <c r="D1389" s="75">
        <v>0</v>
      </c>
      <c r="E1389" s="70">
        <v>30.25</v>
      </c>
      <c r="F1389" s="76">
        <f t="shared" ref="F1389:F1400" si="784">ROUND(D1389*E1389,2)</f>
        <v>0</v>
      </c>
      <c r="G1389" s="77"/>
      <c r="H1389" s="70">
        <f t="shared" ref="H1389:I1400" si="785">ROUND(N1389+(N1389*$H$2/100),2)</f>
        <v>0</v>
      </c>
      <c r="I1389" s="70">
        <f t="shared" si="785"/>
        <v>30.25</v>
      </c>
      <c r="J1389" s="70">
        <f t="shared" ref="J1389:J1400" si="786">H1389+I1389</f>
        <v>30.25</v>
      </c>
      <c r="K1389" s="70">
        <v>0</v>
      </c>
      <c r="L1389" s="76">
        <f t="shared" ref="L1389:L1400" si="787">SUM(J1389:K1389)</f>
        <v>30.25</v>
      </c>
      <c r="N1389" s="70">
        <v>0</v>
      </c>
      <c r="O1389" s="70">
        <v>30.25</v>
      </c>
      <c r="P1389" s="70">
        <f t="shared" ref="P1389:P1400" si="788">SUM(N1389:O1389)</f>
        <v>30.25</v>
      </c>
      <c r="Q1389" s="64"/>
      <c r="R1389" s="70">
        <f t="shared" ref="R1389:S1400" si="789">X1389</f>
        <v>0</v>
      </c>
      <c r="S1389" s="70">
        <f t="shared" si="789"/>
        <v>30.25</v>
      </c>
      <c r="T1389" s="70">
        <f t="shared" ref="T1389:T1400" si="790">R1389+S1389</f>
        <v>30.25</v>
      </c>
      <c r="U1389" s="70">
        <f t="shared" ref="U1389:U1400" si="791">ROUND(Z1389*$H$2,2)/100</f>
        <v>0</v>
      </c>
      <c r="V1389" s="78">
        <f t="shared" ref="V1389:V1400" si="792">SUM(T1389:U1389)</f>
        <v>30.25</v>
      </c>
      <c r="X1389" s="70">
        <v>0</v>
      </c>
      <c r="Y1389" s="70">
        <v>30.25</v>
      </c>
      <c r="Z1389" s="70">
        <v>30.25</v>
      </c>
      <c r="AA1389" s="79"/>
      <c r="AB1389" s="80">
        <f t="shared" si="772"/>
        <v>0</v>
      </c>
    </row>
    <row r="1390" spans="1:28" x14ac:dyDescent="0.25">
      <c r="A1390" s="72" t="s">
        <v>17093</v>
      </c>
      <c r="B1390" s="73" t="s">
        <v>22488</v>
      </c>
      <c r="C1390" s="74" t="s">
        <v>15747</v>
      </c>
      <c r="D1390" s="75">
        <v>0</v>
      </c>
      <c r="E1390" s="70">
        <v>9.0600000000000023</v>
      </c>
      <c r="F1390" s="76">
        <f t="shared" si="784"/>
        <v>0</v>
      </c>
      <c r="G1390" s="77"/>
      <c r="H1390" s="70">
        <f t="shared" si="785"/>
        <v>1.18</v>
      </c>
      <c r="I1390" s="70">
        <f t="shared" si="785"/>
        <v>7.88</v>
      </c>
      <c r="J1390" s="70">
        <f t="shared" si="786"/>
        <v>9.06</v>
      </c>
      <c r="K1390" s="70">
        <v>0</v>
      </c>
      <c r="L1390" s="76">
        <f t="shared" si="787"/>
        <v>9.06</v>
      </c>
      <c r="N1390" s="70">
        <v>1.18</v>
      </c>
      <c r="O1390" s="70">
        <v>7.8800000000000008</v>
      </c>
      <c r="P1390" s="70">
        <f t="shared" si="788"/>
        <v>9.06</v>
      </c>
      <c r="Q1390" s="64"/>
      <c r="R1390" s="70">
        <f t="shared" si="789"/>
        <v>1.18</v>
      </c>
      <c r="S1390" s="70">
        <f t="shared" si="789"/>
        <v>7.87</v>
      </c>
      <c r="T1390" s="70">
        <f t="shared" si="790"/>
        <v>9.0500000000000007</v>
      </c>
      <c r="U1390" s="70">
        <f t="shared" si="791"/>
        <v>0</v>
      </c>
      <c r="V1390" s="78">
        <f t="shared" si="792"/>
        <v>9.0500000000000007</v>
      </c>
      <c r="X1390" s="70">
        <v>1.18</v>
      </c>
      <c r="Y1390" s="70">
        <v>7.87</v>
      </c>
      <c r="Z1390" s="70">
        <v>9.0500000000000007</v>
      </c>
      <c r="AA1390" s="79"/>
      <c r="AB1390" s="80">
        <f t="shared" si="772"/>
        <v>9.9999999999997868E-3</v>
      </c>
    </row>
    <row r="1391" spans="1:28" x14ac:dyDescent="0.25">
      <c r="A1391" s="72" t="s">
        <v>17094</v>
      </c>
      <c r="B1391" s="73" t="s">
        <v>22489</v>
      </c>
      <c r="C1391" s="74" t="s">
        <v>15747</v>
      </c>
      <c r="D1391" s="75">
        <v>0</v>
      </c>
      <c r="E1391" s="70">
        <v>18.149999999999999</v>
      </c>
      <c r="F1391" s="76">
        <f t="shared" si="784"/>
        <v>0</v>
      </c>
      <c r="G1391" s="77"/>
      <c r="H1391" s="70">
        <f t="shared" si="785"/>
        <v>0</v>
      </c>
      <c r="I1391" s="70">
        <f t="shared" si="785"/>
        <v>18.149999999999999</v>
      </c>
      <c r="J1391" s="70">
        <f t="shared" si="786"/>
        <v>18.149999999999999</v>
      </c>
      <c r="K1391" s="70">
        <v>0</v>
      </c>
      <c r="L1391" s="76">
        <f t="shared" si="787"/>
        <v>18.149999999999999</v>
      </c>
      <c r="N1391" s="70">
        <v>0</v>
      </c>
      <c r="O1391" s="70">
        <v>18.149999999999999</v>
      </c>
      <c r="P1391" s="70">
        <f t="shared" si="788"/>
        <v>18.149999999999999</v>
      </c>
      <c r="Q1391" s="64"/>
      <c r="R1391" s="70">
        <f t="shared" si="789"/>
        <v>0</v>
      </c>
      <c r="S1391" s="70">
        <f t="shared" si="789"/>
        <v>18.149999999999999</v>
      </c>
      <c r="T1391" s="70">
        <f t="shared" si="790"/>
        <v>18.149999999999999</v>
      </c>
      <c r="U1391" s="70">
        <f t="shared" si="791"/>
        <v>0</v>
      </c>
      <c r="V1391" s="78">
        <f t="shared" si="792"/>
        <v>18.149999999999999</v>
      </c>
      <c r="X1391" s="70">
        <v>0</v>
      </c>
      <c r="Y1391" s="70">
        <v>18.149999999999999</v>
      </c>
      <c r="Z1391" s="70">
        <v>18.149999999999999</v>
      </c>
      <c r="AA1391" s="79"/>
      <c r="AB1391" s="80">
        <f t="shared" si="772"/>
        <v>0</v>
      </c>
    </row>
    <row r="1392" spans="1:28" x14ac:dyDescent="0.25">
      <c r="A1392" s="72" t="s">
        <v>17095</v>
      </c>
      <c r="B1392" s="73" t="s">
        <v>22490</v>
      </c>
      <c r="C1392" s="74" t="s">
        <v>15747</v>
      </c>
      <c r="D1392" s="75">
        <v>0</v>
      </c>
      <c r="E1392" s="70">
        <v>34.980000000000004</v>
      </c>
      <c r="F1392" s="76">
        <f t="shared" si="784"/>
        <v>0</v>
      </c>
      <c r="G1392" s="77"/>
      <c r="H1392" s="70">
        <f t="shared" si="785"/>
        <v>14.65</v>
      </c>
      <c r="I1392" s="70">
        <f t="shared" si="785"/>
        <v>20.329999999999998</v>
      </c>
      <c r="J1392" s="70">
        <f t="shared" si="786"/>
        <v>34.979999999999997</v>
      </c>
      <c r="K1392" s="70">
        <v>0</v>
      </c>
      <c r="L1392" s="76">
        <f t="shared" si="787"/>
        <v>34.979999999999997</v>
      </c>
      <c r="N1392" s="70">
        <v>14.65</v>
      </c>
      <c r="O1392" s="70">
        <v>20.329999999999998</v>
      </c>
      <c r="P1392" s="70">
        <f t="shared" si="788"/>
        <v>34.979999999999997</v>
      </c>
      <c r="Q1392" s="64"/>
      <c r="R1392" s="70">
        <f t="shared" si="789"/>
        <v>14.65</v>
      </c>
      <c r="S1392" s="70">
        <f t="shared" si="789"/>
        <v>20.34</v>
      </c>
      <c r="T1392" s="70">
        <f t="shared" si="790"/>
        <v>34.99</v>
      </c>
      <c r="U1392" s="70">
        <f t="shared" si="791"/>
        <v>0</v>
      </c>
      <c r="V1392" s="78">
        <f t="shared" si="792"/>
        <v>34.99</v>
      </c>
      <c r="X1392" s="70">
        <v>14.65</v>
      </c>
      <c r="Y1392" s="70">
        <v>20.34</v>
      </c>
      <c r="Z1392" s="70">
        <v>34.99</v>
      </c>
      <c r="AA1392" s="79"/>
      <c r="AB1392" s="80">
        <f t="shared" si="772"/>
        <v>-1.0000000000005116E-2</v>
      </c>
    </row>
    <row r="1393" spans="1:28" x14ac:dyDescent="0.25">
      <c r="A1393" s="72" t="s">
        <v>17096</v>
      </c>
      <c r="B1393" s="73" t="s">
        <v>22491</v>
      </c>
      <c r="C1393" s="74" t="s">
        <v>15849</v>
      </c>
      <c r="D1393" s="75">
        <v>0</v>
      </c>
      <c r="E1393" s="70">
        <v>2271.9</v>
      </c>
      <c r="F1393" s="76">
        <f t="shared" si="784"/>
        <v>0</v>
      </c>
      <c r="G1393" s="77"/>
      <c r="H1393" s="70">
        <f t="shared" si="785"/>
        <v>2200.96</v>
      </c>
      <c r="I1393" s="70">
        <f t="shared" si="785"/>
        <v>70.94</v>
      </c>
      <c r="J1393" s="70">
        <f t="shared" si="786"/>
        <v>2271.9</v>
      </c>
      <c r="K1393" s="70">
        <v>0</v>
      </c>
      <c r="L1393" s="76">
        <f t="shared" si="787"/>
        <v>2271.9</v>
      </c>
      <c r="N1393" s="70">
        <v>2200.96</v>
      </c>
      <c r="O1393" s="70">
        <v>70.94</v>
      </c>
      <c r="P1393" s="70">
        <f t="shared" si="788"/>
        <v>2271.9</v>
      </c>
      <c r="Q1393" s="64"/>
      <c r="R1393" s="70">
        <f t="shared" si="789"/>
        <v>2200.96</v>
      </c>
      <c r="S1393" s="70">
        <f t="shared" si="789"/>
        <v>70.94</v>
      </c>
      <c r="T1393" s="70">
        <f t="shared" si="790"/>
        <v>2271.9</v>
      </c>
      <c r="U1393" s="70">
        <f t="shared" si="791"/>
        <v>0</v>
      </c>
      <c r="V1393" s="78">
        <f t="shared" si="792"/>
        <v>2271.9</v>
      </c>
      <c r="X1393" s="70">
        <v>2200.96</v>
      </c>
      <c r="Y1393" s="70">
        <v>70.94</v>
      </c>
      <c r="Z1393" s="70">
        <v>2271.9</v>
      </c>
      <c r="AA1393" s="79"/>
      <c r="AB1393" s="80">
        <f t="shared" si="772"/>
        <v>0</v>
      </c>
    </row>
    <row r="1394" spans="1:28" ht="22.5" x14ac:dyDescent="0.25">
      <c r="A1394" s="72" t="s">
        <v>17097</v>
      </c>
      <c r="B1394" s="73" t="s">
        <v>22492</v>
      </c>
      <c r="C1394" s="74" t="s">
        <v>15747</v>
      </c>
      <c r="D1394" s="75">
        <v>0</v>
      </c>
      <c r="E1394" s="70">
        <v>54.980000000000004</v>
      </c>
      <c r="F1394" s="76">
        <f t="shared" si="784"/>
        <v>0</v>
      </c>
      <c r="G1394" s="77"/>
      <c r="H1394" s="70">
        <f t="shared" si="785"/>
        <v>47.1</v>
      </c>
      <c r="I1394" s="70">
        <f t="shared" si="785"/>
        <v>7.88</v>
      </c>
      <c r="J1394" s="70">
        <f t="shared" si="786"/>
        <v>54.980000000000004</v>
      </c>
      <c r="K1394" s="70">
        <v>0</v>
      </c>
      <c r="L1394" s="76">
        <f t="shared" si="787"/>
        <v>54.980000000000004</v>
      </c>
      <c r="N1394" s="70">
        <v>47.1</v>
      </c>
      <c r="O1394" s="70">
        <v>7.8800000000000008</v>
      </c>
      <c r="P1394" s="70">
        <f t="shared" si="788"/>
        <v>54.980000000000004</v>
      </c>
      <c r="Q1394" s="64"/>
      <c r="R1394" s="70">
        <f t="shared" si="789"/>
        <v>47.1</v>
      </c>
      <c r="S1394" s="70">
        <f t="shared" si="789"/>
        <v>7.87</v>
      </c>
      <c r="T1394" s="70">
        <f t="shared" si="790"/>
        <v>54.97</v>
      </c>
      <c r="U1394" s="70">
        <f t="shared" si="791"/>
        <v>0</v>
      </c>
      <c r="V1394" s="78">
        <f t="shared" si="792"/>
        <v>54.97</v>
      </c>
      <c r="X1394" s="70">
        <v>47.1</v>
      </c>
      <c r="Y1394" s="70">
        <v>7.87</v>
      </c>
      <c r="Z1394" s="70">
        <v>54.97</v>
      </c>
      <c r="AA1394" s="79"/>
      <c r="AB1394" s="80">
        <f t="shared" si="772"/>
        <v>1.0000000000005116E-2</v>
      </c>
    </row>
    <row r="1395" spans="1:28" x14ac:dyDescent="0.25">
      <c r="A1395" s="72" t="s">
        <v>17098</v>
      </c>
      <c r="B1395" s="73" t="s">
        <v>22493</v>
      </c>
      <c r="C1395" s="74" t="s">
        <v>15747</v>
      </c>
      <c r="D1395" s="75">
        <v>0</v>
      </c>
      <c r="E1395" s="70">
        <v>199.32</v>
      </c>
      <c r="F1395" s="76">
        <f t="shared" si="784"/>
        <v>0</v>
      </c>
      <c r="G1395" s="77"/>
      <c r="H1395" s="70">
        <f t="shared" si="785"/>
        <v>191.44</v>
      </c>
      <c r="I1395" s="70">
        <f t="shared" si="785"/>
        <v>7.88</v>
      </c>
      <c r="J1395" s="70">
        <f t="shared" si="786"/>
        <v>199.32</v>
      </c>
      <c r="K1395" s="70">
        <v>0</v>
      </c>
      <c r="L1395" s="76">
        <f t="shared" si="787"/>
        <v>199.32</v>
      </c>
      <c r="N1395" s="70">
        <v>191.44</v>
      </c>
      <c r="O1395" s="70">
        <v>7.8800000000000008</v>
      </c>
      <c r="P1395" s="70">
        <f t="shared" si="788"/>
        <v>199.32</v>
      </c>
      <c r="Q1395" s="64"/>
      <c r="R1395" s="70">
        <f t="shared" si="789"/>
        <v>191.44</v>
      </c>
      <c r="S1395" s="70">
        <f t="shared" si="789"/>
        <v>7.87</v>
      </c>
      <c r="T1395" s="70">
        <f t="shared" si="790"/>
        <v>199.31</v>
      </c>
      <c r="U1395" s="70">
        <f t="shared" si="791"/>
        <v>0</v>
      </c>
      <c r="V1395" s="78">
        <f t="shared" si="792"/>
        <v>199.31</v>
      </c>
      <c r="X1395" s="70">
        <v>191.44</v>
      </c>
      <c r="Y1395" s="70">
        <v>7.87</v>
      </c>
      <c r="Z1395" s="70">
        <v>199.31</v>
      </c>
      <c r="AA1395" s="79"/>
      <c r="AB1395" s="80">
        <f t="shared" si="772"/>
        <v>9.9999999999909051E-3</v>
      </c>
    </row>
    <row r="1396" spans="1:28" x14ac:dyDescent="0.25">
      <c r="A1396" s="72" t="s">
        <v>17099</v>
      </c>
      <c r="B1396" s="73" t="s">
        <v>22494</v>
      </c>
      <c r="C1396" s="74" t="s">
        <v>15719</v>
      </c>
      <c r="D1396" s="75">
        <v>0</v>
      </c>
      <c r="E1396" s="70">
        <v>163.19</v>
      </c>
      <c r="F1396" s="76">
        <f t="shared" si="784"/>
        <v>0</v>
      </c>
      <c r="G1396" s="77"/>
      <c r="H1396" s="70">
        <f t="shared" si="785"/>
        <v>126.89</v>
      </c>
      <c r="I1396" s="70">
        <f t="shared" si="785"/>
        <v>36.299999999999997</v>
      </c>
      <c r="J1396" s="70">
        <f t="shared" si="786"/>
        <v>163.19</v>
      </c>
      <c r="K1396" s="70">
        <v>0</v>
      </c>
      <c r="L1396" s="76">
        <f t="shared" si="787"/>
        <v>163.19</v>
      </c>
      <c r="N1396" s="70">
        <v>126.89</v>
      </c>
      <c r="O1396" s="70">
        <v>36.299999999999997</v>
      </c>
      <c r="P1396" s="70">
        <f t="shared" si="788"/>
        <v>163.19</v>
      </c>
      <c r="Q1396" s="64"/>
      <c r="R1396" s="70">
        <f t="shared" si="789"/>
        <v>126.89</v>
      </c>
      <c r="S1396" s="70">
        <f t="shared" si="789"/>
        <v>36.299999999999997</v>
      </c>
      <c r="T1396" s="70">
        <f t="shared" si="790"/>
        <v>163.19</v>
      </c>
      <c r="U1396" s="70">
        <f t="shared" si="791"/>
        <v>0</v>
      </c>
      <c r="V1396" s="78">
        <f t="shared" si="792"/>
        <v>163.19</v>
      </c>
      <c r="X1396" s="70">
        <v>126.89</v>
      </c>
      <c r="Y1396" s="70">
        <v>36.299999999999997</v>
      </c>
      <c r="Z1396" s="70">
        <v>163.19</v>
      </c>
      <c r="AA1396" s="79"/>
      <c r="AB1396" s="80">
        <f t="shared" si="772"/>
        <v>0</v>
      </c>
    </row>
    <row r="1397" spans="1:28" ht="22.5" x14ac:dyDescent="0.25">
      <c r="A1397" s="72" t="s">
        <v>17100</v>
      </c>
      <c r="B1397" s="73" t="s">
        <v>22495</v>
      </c>
      <c r="C1397" s="74" t="s">
        <v>15719</v>
      </c>
      <c r="D1397" s="75">
        <v>0</v>
      </c>
      <c r="E1397" s="70">
        <v>72.59</v>
      </c>
      <c r="F1397" s="76">
        <f t="shared" si="784"/>
        <v>0</v>
      </c>
      <c r="G1397" s="77"/>
      <c r="H1397" s="70">
        <f t="shared" si="785"/>
        <v>66</v>
      </c>
      <c r="I1397" s="70">
        <f t="shared" si="785"/>
        <v>6.59</v>
      </c>
      <c r="J1397" s="70">
        <f t="shared" si="786"/>
        <v>72.59</v>
      </c>
      <c r="K1397" s="70">
        <v>0</v>
      </c>
      <c r="L1397" s="76">
        <f t="shared" si="787"/>
        <v>72.59</v>
      </c>
      <c r="N1397" s="70">
        <v>66</v>
      </c>
      <c r="O1397" s="70">
        <v>6.59</v>
      </c>
      <c r="P1397" s="70">
        <f t="shared" si="788"/>
        <v>72.59</v>
      </c>
      <c r="Q1397" s="64"/>
      <c r="R1397" s="70">
        <f t="shared" si="789"/>
        <v>66</v>
      </c>
      <c r="S1397" s="70">
        <f t="shared" si="789"/>
        <v>6.58</v>
      </c>
      <c r="T1397" s="70">
        <f t="shared" si="790"/>
        <v>72.58</v>
      </c>
      <c r="U1397" s="70">
        <f t="shared" si="791"/>
        <v>0</v>
      </c>
      <c r="V1397" s="78">
        <f t="shared" si="792"/>
        <v>72.58</v>
      </c>
      <c r="X1397" s="70">
        <v>66</v>
      </c>
      <c r="Y1397" s="70">
        <v>6.58</v>
      </c>
      <c r="Z1397" s="70">
        <v>72.58</v>
      </c>
      <c r="AA1397" s="79"/>
      <c r="AB1397" s="80">
        <f t="shared" si="772"/>
        <v>1.0000000000005116E-2</v>
      </c>
    </row>
    <row r="1398" spans="1:28" ht="22.5" x14ac:dyDescent="0.25">
      <c r="A1398" s="72" t="s">
        <v>17101</v>
      </c>
      <c r="B1398" s="73" t="s">
        <v>22496</v>
      </c>
      <c r="C1398" s="74" t="s">
        <v>15719</v>
      </c>
      <c r="D1398" s="75">
        <v>0</v>
      </c>
      <c r="E1398" s="70">
        <v>34.269999999999996</v>
      </c>
      <c r="F1398" s="76">
        <f t="shared" si="784"/>
        <v>0</v>
      </c>
      <c r="G1398" s="77"/>
      <c r="H1398" s="70">
        <f t="shared" si="785"/>
        <v>27.68</v>
      </c>
      <c r="I1398" s="70">
        <f t="shared" si="785"/>
        <v>6.59</v>
      </c>
      <c r="J1398" s="70">
        <f t="shared" si="786"/>
        <v>34.269999999999996</v>
      </c>
      <c r="K1398" s="70">
        <v>0</v>
      </c>
      <c r="L1398" s="76">
        <f t="shared" si="787"/>
        <v>34.269999999999996</v>
      </c>
      <c r="N1398" s="70">
        <v>27.68</v>
      </c>
      <c r="O1398" s="70">
        <v>6.59</v>
      </c>
      <c r="P1398" s="70">
        <f t="shared" si="788"/>
        <v>34.269999999999996</v>
      </c>
      <c r="Q1398" s="64"/>
      <c r="R1398" s="70">
        <f t="shared" si="789"/>
        <v>27.68</v>
      </c>
      <c r="S1398" s="70">
        <f t="shared" si="789"/>
        <v>6.58</v>
      </c>
      <c r="T1398" s="70">
        <f t="shared" si="790"/>
        <v>34.26</v>
      </c>
      <c r="U1398" s="70">
        <f t="shared" si="791"/>
        <v>0</v>
      </c>
      <c r="V1398" s="78">
        <f t="shared" si="792"/>
        <v>34.26</v>
      </c>
      <c r="X1398" s="70">
        <v>27.68</v>
      </c>
      <c r="Y1398" s="70">
        <v>6.58</v>
      </c>
      <c r="Z1398" s="70">
        <v>34.26</v>
      </c>
      <c r="AA1398" s="79"/>
      <c r="AB1398" s="80">
        <f t="shared" si="772"/>
        <v>9.9999999999980105E-3</v>
      </c>
    </row>
    <row r="1399" spans="1:28" ht="22.5" x14ac:dyDescent="0.25">
      <c r="A1399" s="72" t="s">
        <v>17102</v>
      </c>
      <c r="B1399" s="73" t="s">
        <v>22497</v>
      </c>
      <c r="C1399" s="74" t="s">
        <v>15719</v>
      </c>
      <c r="D1399" s="75">
        <v>0</v>
      </c>
      <c r="E1399" s="70">
        <v>400.26000000000005</v>
      </c>
      <c r="F1399" s="76">
        <f t="shared" si="784"/>
        <v>0</v>
      </c>
      <c r="G1399" s="77"/>
      <c r="H1399" s="70">
        <f t="shared" si="785"/>
        <v>334.26</v>
      </c>
      <c r="I1399" s="70">
        <f t="shared" si="785"/>
        <v>66</v>
      </c>
      <c r="J1399" s="70">
        <f t="shared" si="786"/>
        <v>400.26</v>
      </c>
      <c r="K1399" s="70">
        <v>0</v>
      </c>
      <c r="L1399" s="76">
        <f t="shared" si="787"/>
        <v>400.26</v>
      </c>
      <c r="N1399" s="70">
        <v>334.26000000000005</v>
      </c>
      <c r="O1399" s="70">
        <v>66</v>
      </c>
      <c r="P1399" s="70">
        <f t="shared" si="788"/>
        <v>400.26000000000005</v>
      </c>
      <c r="Q1399" s="64"/>
      <c r="R1399" s="70">
        <f t="shared" si="789"/>
        <v>334.26</v>
      </c>
      <c r="S1399" s="70">
        <f t="shared" si="789"/>
        <v>66.010000000000005</v>
      </c>
      <c r="T1399" s="70">
        <f t="shared" si="790"/>
        <v>400.27</v>
      </c>
      <c r="U1399" s="70">
        <f t="shared" si="791"/>
        <v>0</v>
      </c>
      <c r="V1399" s="78">
        <f t="shared" si="792"/>
        <v>400.27</v>
      </c>
      <c r="X1399" s="70">
        <v>334.26</v>
      </c>
      <c r="Y1399" s="70">
        <v>66.010000000000005</v>
      </c>
      <c r="Z1399" s="70">
        <v>400.27</v>
      </c>
      <c r="AA1399" s="79"/>
      <c r="AB1399" s="80">
        <f t="shared" si="772"/>
        <v>-9.9999999999340616E-3</v>
      </c>
    </row>
    <row r="1400" spans="1:28" x14ac:dyDescent="0.25">
      <c r="A1400" s="72" t="s">
        <v>17103</v>
      </c>
      <c r="B1400" s="73" t="s">
        <v>17105</v>
      </c>
      <c r="C1400" s="74" t="s">
        <v>15719</v>
      </c>
      <c r="D1400" s="75">
        <v>0</v>
      </c>
      <c r="E1400" s="70">
        <v>602.30999999999995</v>
      </c>
      <c r="F1400" s="76">
        <f t="shared" si="784"/>
        <v>0</v>
      </c>
      <c r="G1400" s="77"/>
      <c r="H1400" s="70">
        <f t="shared" si="785"/>
        <v>536.30999999999995</v>
      </c>
      <c r="I1400" s="70">
        <f t="shared" si="785"/>
        <v>66</v>
      </c>
      <c r="J1400" s="70">
        <f t="shared" si="786"/>
        <v>602.30999999999995</v>
      </c>
      <c r="K1400" s="70">
        <v>0</v>
      </c>
      <c r="L1400" s="76">
        <f t="shared" si="787"/>
        <v>602.30999999999995</v>
      </c>
      <c r="N1400" s="70">
        <v>536.30999999999995</v>
      </c>
      <c r="O1400" s="70">
        <v>66</v>
      </c>
      <c r="P1400" s="70">
        <f t="shared" si="788"/>
        <v>602.30999999999995</v>
      </c>
      <c r="Q1400" s="64"/>
      <c r="R1400" s="70">
        <f t="shared" si="789"/>
        <v>536.30999999999995</v>
      </c>
      <c r="S1400" s="70">
        <f t="shared" si="789"/>
        <v>66.010000000000005</v>
      </c>
      <c r="T1400" s="70">
        <f t="shared" si="790"/>
        <v>602.31999999999994</v>
      </c>
      <c r="U1400" s="70">
        <f t="shared" si="791"/>
        <v>0</v>
      </c>
      <c r="V1400" s="78">
        <f t="shared" si="792"/>
        <v>602.31999999999994</v>
      </c>
      <c r="X1400" s="70">
        <v>536.30999999999995</v>
      </c>
      <c r="Y1400" s="70">
        <v>66.010000000000005</v>
      </c>
      <c r="Z1400" s="70">
        <v>602.32000000000005</v>
      </c>
      <c r="AA1400" s="79"/>
      <c r="AB1400" s="80">
        <f t="shared" si="772"/>
        <v>-1.0000000000104592E-2</v>
      </c>
    </row>
    <row r="1401" spans="1:28" x14ac:dyDescent="0.25">
      <c r="A1401" s="66" t="s">
        <v>17104</v>
      </c>
      <c r="B1401" s="67" t="s">
        <v>22498</v>
      </c>
      <c r="C1401" s="68"/>
      <c r="D1401" s="69"/>
      <c r="E1401" s="70"/>
      <c r="F1401" s="71"/>
      <c r="H1401" s="70"/>
      <c r="I1401" s="70"/>
      <c r="J1401" s="70"/>
      <c r="K1401" s="70"/>
      <c r="L1401" s="76"/>
      <c r="N1401" s="70"/>
      <c r="O1401" s="70"/>
      <c r="P1401" s="70"/>
      <c r="Q1401" s="64"/>
      <c r="R1401" s="70"/>
      <c r="S1401" s="70"/>
      <c r="T1401" s="70"/>
      <c r="U1401" s="70"/>
      <c r="V1401" s="78"/>
      <c r="X1401" s="70"/>
      <c r="Y1401" s="70"/>
      <c r="Z1401" s="70"/>
      <c r="AA1401" s="79"/>
      <c r="AB1401" s="80">
        <f t="shared" si="772"/>
        <v>0</v>
      </c>
    </row>
    <row r="1402" spans="1:28" x14ac:dyDescent="0.25">
      <c r="A1402" s="66" t="s">
        <v>17106</v>
      </c>
      <c r="B1402" s="67" t="s">
        <v>22499</v>
      </c>
      <c r="C1402" s="68"/>
      <c r="D1402" s="69"/>
      <c r="E1402" s="70"/>
      <c r="F1402" s="71"/>
      <c r="H1402" s="70"/>
      <c r="I1402" s="70"/>
      <c r="J1402" s="70"/>
      <c r="K1402" s="70"/>
      <c r="L1402" s="76"/>
      <c r="N1402" s="70"/>
      <c r="O1402" s="70"/>
      <c r="P1402" s="70"/>
      <c r="Q1402" s="64"/>
      <c r="R1402" s="70"/>
      <c r="S1402" s="70"/>
      <c r="T1402" s="70"/>
      <c r="U1402" s="70"/>
      <c r="V1402" s="78"/>
      <c r="X1402" s="70"/>
      <c r="Y1402" s="70"/>
      <c r="Z1402" s="70"/>
      <c r="AA1402" s="79"/>
      <c r="AB1402" s="80">
        <f t="shared" si="772"/>
        <v>0</v>
      </c>
    </row>
    <row r="1403" spans="1:28" x14ac:dyDescent="0.25">
      <c r="A1403" s="72" t="s">
        <v>17107</v>
      </c>
      <c r="B1403" s="73" t="s">
        <v>22500</v>
      </c>
      <c r="C1403" s="74" t="s">
        <v>15719</v>
      </c>
      <c r="D1403" s="75">
        <v>0</v>
      </c>
      <c r="E1403" s="70">
        <v>554.47</v>
      </c>
      <c r="F1403" s="76">
        <f t="shared" ref="F1403:F1430" si="793">ROUND(D1403*E1403,2)</f>
        <v>0</v>
      </c>
      <c r="G1403" s="77"/>
      <c r="H1403" s="70">
        <f t="shared" ref="H1403:I1430" si="794">ROUND(N1403+(N1403*$H$2/100),2)</f>
        <v>509.08</v>
      </c>
      <c r="I1403" s="70">
        <f t="shared" si="794"/>
        <v>45.39</v>
      </c>
      <c r="J1403" s="70">
        <f t="shared" ref="J1403:J1430" si="795">H1403+I1403</f>
        <v>554.47</v>
      </c>
      <c r="K1403" s="70">
        <v>0</v>
      </c>
      <c r="L1403" s="76">
        <f t="shared" ref="L1403:L1430" si="796">SUM(J1403:K1403)</f>
        <v>554.47</v>
      </c>
      <c r="N1403" s="70">
        <v>509.08000000000004</v>
      </c>
      <c r="O1403" s="70">
        <v>45.39</v>
      </c>
      <c r="P1403" s="70">
        <f t="shared" ref="P1403:P1430" si="797">SUM(N1403:O1403)</f>
        <v>554.47</v>
      </c>
      <c r="Q1403" s="64"/>
      <c r="R1403" s="70">
        <f t="shared" ref="R1403:S1430" si="798">X1403</f>
        <v>509.08</v>
      </c>
      <c r="S1403" s="70">
        <f t="shared" si="798"/>
        <v>45.39</v>
      </c>
      <c r="T1403" s="70">
        <f t="shared" ref="T1403:T1430" si="799">R1403+S1403</f>
        <v>554.47</v>
      </c>
      <c r="U1403" s="70">
        <f t="shared" ref="U1403:U1430" si="800">ROUND(Z1403*$H$2,2)/100</f>
        <v>0</v>
      </c>
      <c r="V1403" s="78">
        <f t="shared" ref="V1403:V1430" si="801">SUM(T1403:U1403)</f>
        <v>554.47</v>
      </c>
      <c r="X1403" s="70">
        <v>509.08</v>
      </c>
      <c r="Y1403" s="70">
        <v>45.39</v>
      </c>
      <c r="Z1403" s="70">
        <v>554.47</v>
      </c>
      <c r="AA1403" s="79"/>
      <c r="AB1403" s="80">
        <f t="shared" si="772"/>
        <v>0</v>
      </c>
    </row>
    <row r="1404" spans="1:28" x14ac:dyDescent="0.25">
      <c r="A1404" s="72" t="s">
        <v>17108</v>
      </c>
      <c r="B1404" s="73" t="s">
        <v>22501</v>
      </c>
      <c r="C1404" s="74" t="s">
        <v>15719</v>
      </c>
      <c r="D1404" s="75">
        <v>0</v>
      </c>
      <c r="E1404" s="70">
        <v>289.18</v>
      </c>
      <c r="F1404" s="76">
        <f t="shared" si="793"/>
        <v>0</v>
      </c>
      <c r="G1404" s="77"/>
      <c r="H1404" s="70">
        <f t="shared" si="794"/>
        <v>243.79</v>
      </c>
      <c r="I1404" s="70">
        <f t="shared" si="794"/>
        <v>45.39</v>
      </c>
      <c r="J1404" s="70">
        <f t="shared" si="795"/>
        <v>289.18</v>
      </c>
      <c r="K1404" s="70">
        <v>0</v>
      </c>
      <c r="L1404" s="76">
        <f t="shared" si="796"/>
        <v>289.18</v>
      </c>
      <c r="N1404" s="70">
        <v>243.79</v>
      </c>
      <c r="O1404" s="70">
        <v>45.39</v>
      </c>
      <c r="P1404" s="70">
        <f t="shared" si="797"/>
        <v>289.18</v>
      </c>
      <c r="Q1404" s="64"/>
      <c r="R1404" s="70">
        <f t="shared" si="798"/>
        <v>243.79</v>
      </c>
      <c r="S1404" s="70">
        <f t="shared" si="798"/>
        <v>45.39</v>
      </c>
      <c r="T1404" s="70">
        <f t="shared" si="799"/>
        <v>289.18</v>
      </c>
      <c r="U1404" s="70">
        <f t="shared" si="800"/>
        <v>0</v>
      </c>
      <c r="V1404" s="78">
        <f t="shared" si="801"/>
        <v>289.18</v>
      </c>
      <c r="X1404" s="70">
        <v>243.79</v>
      </c>
      <c r="Y1404" s="70">
        <v>45.39</v>
      </c>
      <c r="Z1404" s="70">
        <v>289.18</v>
      </c>
      <c r="AA1404" s="79"/>
      <c r="AB1404" s="80">
        <f t="shared" si="772"/>
        <v>0</v>
      </c>
    </row>
    <row r="1405" spans="1:28" x14ac:dyDescent="0.25">
      <c r="A1405" s="72" t="s">
        <v>17109</v>
      </c>
      <c r="B1405" s="73" t="s">
        <v>22502</v>
      </c>
      <c r="C1405" s="74" t="s">
        <v>15719</v>
      </c>
      <c r="D1405" s="75">
        <v>0</v>
      </c>
      <c r="E1405" s="70">
        <v>678.58999999999992</v>
      </c>
      <c r="F1405" s="76">
        <f t="shared" si="793"/>
        <v>0</v>
      </c>
      <c r="G1405" s="77"/>
      <c r="H1405" s="70">
        <f t="shared" si="794"/>
        <v>633.20000000000005</v>
      </c>
      <c r="I1405" s="70">
        <f t="shared" si="794"/>
        <v>45.39</v>
      </c>
      <c r="J1405" s="70">
        <f t="shared" si="795"/>
        <v>678.59</v>
      </c>
      <c r="K1405" s="70">
        <v>0</v>
      </c>
      <c r="L1405" s="76">
        <f t="shared" si="796"/>
        <v>678.59</v>
      </c>
      <c r="N1405" s="70">
        <v>633.19999999999993</v>
      </c>
      <c r="O1405" s="70">
        <v>45.39</v>
      </c>
      <c r="P1405" s="70">
        <f t="shared" si="797"/>
        <v>678.58999999999992</v>
      </c>
      <c r="Q1405" s="64"/>
      <c r="R1405" s="70">
        <f t="shared" si="798"/>
        <v>633.20000000000005</v>
      </c>
      <c r="S1405" s="70">
        <f t="shared" si="798"/>
        <v>45.39</v>
      </c>
      <c r="T1405" s="70">
        <f t="shared" si="799"/>
        <v>678.59</v>
      </c>
      <c r="U1405" s="70">
        <f t="shared" si="800"/>
        <v>0</v>
      </c>
      <c r="V1405" s="78">
        <f t="shared" si="801"/>
        <v>678.59</v>
      </c>
      <c r="X1405" s="70">
        <v>633.20000000000005</v>
      </c>
      <c r="Y1405" s="70">
        <v>45.39</v>
      </c>
      <c r="Z1405" s="70">
        <v>678.59</v>
      </c>
      <c r="AA1405" s="79"/>
      <c r="AB1405" s="80">
        <f t="shared" si="772"/>
        <v>0</v>
      </c>
    </row>
    <row r="1406" spans="1:28" x14ac:dyDescent="0.25">
      <c r="A1406" s="72" t="s">
        <v>17110</v>
      </c>
      <c r="B1406" s="73" t="s">
        <v>22503</v>
      </c>
      <c r="C1406" s="74" t="s">
        <v>15719</v>
      </c>
      <c r="D1406" s="75">
        <v>0</v>
      </c>
      <c r="E1406" s="70">
        <v>584.46999999999991</v>
      </c>
      <c r="F1406" s="76">
        <f t="shared" si="793"/>
        <v>0</v>
      </c>
      <c r="G1406" s="77"/>
      <c r="H1406" s="70">
        <f t="shared" si="794"/>
        <v>539.08000000000004</v>
      </c>
      <c r="I1406" s="70">
        <f t="shared" si="794"/>
        <v>45.39</v>
      </c>
      <c r="J1406" s="70">
        <f t="shared" si="795"/>
        <v>584.47</v>
      </c>
      <c r="K1406" s="70">
        <v>0</v>
      </c>
      <c r="L1406" s="76">
        <f t="shared" si="796"/>
        <v>584.47</v>
      </c>
      <c r="N1406" s="70">
        <v>539.07999999999993</v>
      </c>
      <c r="O1406" s="70">
        <v>45.39</v>
      </c>
      <c r="P1406" s="70">
        <f t="shared" si="797"/>
        <v>584.46999999999991</v>
      </c>
      <c r="Q1406" s="64"/>
      <c r="R1406" s="70">
        <f t="shared" si="798"/>
        <v>539.08000000000004</v>
      </c>
      <c r="S1406" s="70">
        <f t="shared" si="798"/>
        <v>45.39</v>
      </c>
      <c r="T1406" s="70">
        <f t="shared" si="799"/>
        <v>584.47</v>
      </c>
      <c r="U1406" s="70">
        <f t="shared" si="800"/>
        <v>0</v>
      </c>
      <c r="V1406" s="78">
        <f t="shared" si="801"/>
        <v>584.47</v>
      </c>
      <c r="X1406" s="70">
        <v>539.08000000000004</v>
      </c>
      <c r="Y1406" s="70">
        <v>45.39</v>
      </c>
      <c r="Z1406" s="70">
        <v>584.47</v>
      </c>
      <c r="AA1406" s="79"/>
      <c r="AB1406" s="80">
        <f t="shared" si="772"/>
        <v>0</v>
      </c>
    </row>
    <row r="1407" spans="1:28" x14ac:dyDescent="0.25">
      <c r="A1407" s="72" t="s">
        <v>17111</v>
      </c>
      <c r="B1407" s="73" t="s">
        <v>22504</v>
      </c>
      <c r="C1407" s="74" t="s">
        <v>15719</v>
      </c>
      <c r="D1407" s="75">
        <v>0</v>
      </c>
      <c r="E1407" s="70">
        <v>590.78</v>
      </c>
      <c r="F1407" s="76">
        <f t="shared" si="793"/>
        <v>0</v>
      </c>
      <c r="G1407" s="77"/>
      <c r="H1407" s="70">
        <f t="shared" si="794"/>
        <v>545.39</v>
      </c>
      <c r="I1407" s="70">
        <f t="shared" si="794"/>
        <v>45.39</v>
      </c>
      <c r="J1407" s="70">
        <f t="shared" si="795"/>
        <v>590.78</v>
      </c>
      <c r="K1407" s="70">
        <v>0</v>
      </c>
      <c r="L1407" s="76">
        <f t="shared" si="796"/>
        <v>590.78</v>
      </c>
      <c r="N1407" s="70">
        <v>545.39</v>
      </c>
      <c r="O1407" s="70">
        <v>45.39</v>
      </c>
      <c r="P1407" s="70">
        <f t="shared" si="797"/>
        <v>590.78</v>
      </c>
      <c r="Q1407" s="64"/>
      <c r="R1407" s="70">
        <f t="shared" si="798"/>
        <v>545.39</v>
      </c>
      <c r="S1407" s="70">
        <f t="shared" si="798"/>
        <v>45.39</v>
      </c>
      <c r="T1407" s="70">
        <f t="shared" si="799"/>
        <v>590.78</v>
      </c>
      <c r="U1407" s="70">
        <f t="shared" si="800"/>
        <v>0</v>
      </c>
      <c r="V1407" s="78">
        <f t="shared" si="801"/>
        <v>590.78</v>
      </c>
      <c r="X1407" s="70">
        <v>545.39</v>
      </c>
      <c r="Y1407" s="70">
        <v>45.39</v>
      </c>
      <c r="Z1407" s="70">
        <v>590.78</v>
      </c>
      <c r="AA1407" s="79"/>
      <c r="AB1407" s="80">
        <f t="shared" si="772"/>
        <v>0</v>
      </c>
    </row>
    <row r="1408" spans="1:28" x14ac:dyDescent="0.25">
      <c r="A1408" s="72" t="s">
        <v>17112</v>
      </c>
      <c r="B1408" s="73" t="s">
        <v>22505</v>
      </c>
      <c r="C1408" s="74" t="s">
        <v>15719</v>
      </c>
      <c r="D1408" s="75">
        <v>0</v>
      </c>
      <c r="E1408" s="70">
        <v>301.49</v>
      </c>
      <c r="F1408" s="76">
        <f t="shared" si="793"/>
        <v>0</v>
      </c>
      <c r="G1408" s="77"/>
      <c r="H1408" s="70">
        <f t="shared" si="794"/>
        <v>256.10000000000002</v>
      </c>
      <c r="I1408" s="70">
        <f t="shared" si="794"/>
        <v>45.39</v>
      </c>
      <c r="J1408" s="70">
        <f t="shared" si="795"/>
        <v>301.49</v>
      </c>
      <c r="K1408" s="70">
        <v>0</v>
      </c>
      <c r="L1408" s="76">
        <f t="shared" si="796"/>
        <v>301.49</v>
      </c>
      <c r="N1408" s="70">
        <v>256.10000000000002</v>
      </c>
      <c r="O1408" s="70">
        <v>45.39</v>
      </c>
      <c r="P1408" s="70">
        <f t="shared" si="797"/>
        <v>301.49</v>
      </c>
      <c r="Q1408" s="64"/>
      <c r="R1408" s="70">
        <f t="shared" si="798"/>
        <v>256.10000000000002</v>
      </c>
      <c r="S1408" s="70">
        <f t="shared" si="798"/>
        <v>45.39</v>
      </c>
      <c r="T1408" s="70">
        <f t="shared" si="799"/>
        <v>301.49</v>
      </c>
      <c r="U1408" s="70">
        <f t="shared" si="800"/>
        <v>0</v>
      </c>
      <c r="V1408" s="78">
        <f t="shared" si="801"/>
        <v>301.49</v>
      </c>
      <c r="X1408" s="70">
        <v>256.10000000000002</v>
      </c>
      <c r="Y1408" s="70">
        <v>45.39</v>
      </c>
      <c r="Z1408" s="70">
        <v>301.49</v>
      </c>
      <c r="AA1408" s="79"/>
      <c r="AB1408" s="80">
        <f t="shared" si="772"/>
        <v>0</v>
      </c>
    </row>
    <row r="1409" spans="1:28" x14ac:dyDescent="0.25">
      <c r="A1409" s="72" t="s">
        <v>17113</v>
      </c>
      <c r="B1409" s="73" t="s">
        <v>22506</v>
      </c>
      <c r="C1409" s="74" t="s">
        <v>15719</v>
      </c>
      <c r="D1409" s="75">
        <v>0</v>
      </c>
      <c r="E1409" s="70">
        <v>631.26</v>
      </c>
      <c r="F1409" s="76">
        <f t="shared" si="793"/>
        <v>0</v>
      </c>
      <c r="G1409" s="77"/>
      <c r="H1409" s="70">
        <f t="shared" si="794"/>
        <v>585.87</v>
      </c>
      <c r="I1409" s="70">
        <f t="shared" si="794"/>
        <v>45.39</v>
      </c>
      <c r="J1409" s="70">
        <f t="shared" si="795"/>
        <v>631.26</v>
      </c>
      <c r="K1409" s="70">
        <v>0</v>
      </c>
      <c r="L1409" s="76">
        <f t="shared" si="796"/>
        <v>631.26</v>
      </c>
      <c r="N1409" s="70">
        <v>585.87</v>
      </c>
      <c r="O1409" s="70">
        <v>45.39</v>
      </c>
      <c r="P1409" s="70">
        <f t="shared" si="797"/>
        <v>631.26</v>
      </c>
      <c r="Q1409" s="64"/>
      <c r="R1409" s="70">
        <f t="shared" si="798"/>
        <v>585.87</v>
      </c>
      <c r="S1409" s="70">
        <f t="shared" si="798"/>
        <v>45.39</v>
      </c>
      <c r="T1409" s="70">
        <f t="shared" si="799"/>
        <v>631.26</v>
      </c>
      <c r="U1409" s="70">
        <f t="shared" si="800"/>
        <v>0</v>
      </c>
      <c r="V1409" s="78">
        <f t="shared" si="801"/>
        <v>631.26</v>
      </c>
      <c r="X1409" s="70">
        <v>585.87</v>
      </c>
      <c r="Y1409" s="70">
        <v>45.39</v>
      </c>
      <c r="Z1409" s="70">
        <v>631.26</v>
      </c>
      <c r="AA1409" s="79"/>
      <c r="AB1409" s="80">
        <f t="shared" si="772"/>
        <v>0</v>
      </c>
    </row>
    <row r="1410" spans="1:28" x14ac:dyDescent="0.25">
      <c r="A1410" s="72" t="s">
        <v>17114</v>
      </c>
      <c r="B1410" s="73" t="s">
        <v>22507</v>
      </c>
      <c r="C1410" s="74" t="s">
        <v>15719</v>
      </c>
      <c r="D1410" s="75">
        <v>0</v>
      </c>
      <c r="E1410" s="70">
        <v>553.23</v>
      </c>
      <c r="F1410" s="76">
        <f t="shared" si="793"/>
        <v>0</v>
      </c>
      <c r="G1410" s="77"/>
      <c r="H1410" s="70">
        <f t="shared" si="794"/>
        <v>507.84</v>
      </c>
      <c r="I1410" s="70">
        <f t="shared" si="794"/>
        <v>45.39</v>
      </c>
      <c r="J1410" s="70">
        <f t="shared" si="795"/>
        <v>553.23</v>
      </c>
      <c r="K1410" s="70">
        <v>0</v>
      </c>
      <c r="L1410" s="76">
        <f t="shared" si="796"/>
        <v>553.23</v>
      </c>
      <c r="N1410" s="70">
        <v>507.84000000000003</v>
      </c>
      <c r="O1410" s="70">
        <v>45.39</v>
      </c>
      <c r="P1410" s="70">
        <f t="shared" si="797"/>
        <v>553.23</v>
      </c>
      <c r="Q1410" s="64"/>
      <c r="R1410" s="70">
        <f t="shared" si="798"/>
        <v>507.84</v>
      </c>
      <c r="S1410" s="70">
        <f t="shared" si="798"/>
        <v>45.39</v>
      </c>
      <c r="T1410" s="70">
        <f t="shared" si="799"/>
        <v>553.23</v>
      </c>
      <c r="U1410" s="70">
        <f t="shared" si="800"/>
        <v>0</v>
      </c>
      <c r="V1410" s="78">
        <f t="shared" si="801"/>
        <v>553.23</v>
      </c>
      <c r="X1410" s="70">
        <v>507.84</v>
      </c>
      <c r="Y1410" s="70">
        <v>45.39</v>
      </c>
      <c r="Z1410" s="70">
        <v>553.23</v>
      </c>
      <c r="AA1410" s="79"/>
      <c r="AB1410" s="80">
        <f t="shared" si="772"/>
        <v>0</v>
      </c>
    </row>
    <row r="1411" spans="1:28" x14ac:dyDescent="0.25">
      <c r="A1411" s="72" t="s">
        <v>17115</v>
      </c>
      <c r="B1411" s="73" t="s">
        <v>22508</v>
      </c>
      <c r="C1411" s="74" t="s">
        <v>15719</v>
      </c>
      <c r="D1411" s="75">
        <v>0</v>
      </c>
      <c r="E1411" s="70">
        <v>744.82999999999993</v>
      </c>
      <c r="F1411" s="76">
        <f t="shared" si="793"/>
        <v>0</v>
      </c>
      <c r="G1411" s="77"/>
      <c r="H1411" s="70">
        <f t="shared" si="794"/>
        <v>699.44</v>
      </c>
      <c r="I1411" s="70">
        <f t="shared" si="794"/>
        <v>45.39</v>
      </c>
      <c r="J1411" s="70">
        <f t="shared" si="795"/>
        <v>744.83</v>
      </c>
      <c r="K1411" s="70">
        <v>0</v>
      </c>
      <c r="L1411" s="76">
        <f t="shared" si="796"/>
        <v>744.83</v>
      </c>
      <c r="N1411" s="70">
        <v>699.43999999999994</v>
      </c>
      <c r="O1411" s="70">
        <v>45.39</v>
      </c>
      <c r="P1411" s="70">
        <f t="shared" si="797"/>
        <v>744.82999999999993</v>
      </c>
      <c r="Q1411" s="64"/>
      <c r="R1411" s="70">
        <f t="shared" si="798"/>
        <v>699.44</v>
      </c>
      <c r="S1411" s="70">
        <f t="shared" si="798"/>
        <v>45.39</v>
      </c>
      <c r="T1411" s="70">
        <f t="shared" si="799"/>
        <v>744.83</v>
      </c>
      <c r="U1411" s="70">
        <f t="shared" si="800"/>
        <v>0</v>
      </c>
      <c r="V1411" s="78">
        <f t="shared" si="801"/>
        <v>744.83</v>
      </c>
      <c r="X1411" s="70">
        <v>699.44</v>
      </c>
      <c r="Y1411" s="70">
        <v>45.39</v>
      </c>
      <c r="Z1411" s="70">
        <v>744.83</v>
      </c>
      <c r="AA1411" s="79"/>
      <c r="AB1411" s="80">
        <f t="shared" si="772"/>
        <v>0</v>
      </c>
    </row>
    <row r="1412" spans="1:28" ht="22.5" x14ac:dyDescent="0.25">
      <c r="A1412" s="72" t="s">
        <v>17116</v>
      </c>
      <c r="B1412" s="73" t="s">
        <v>22509</v>
      </c>
      <c r="C1412" s="74" t="s">
        <v>15719</v>
      </c>
      <c r="D1412" s="75">
        <v>0</v>
      </c>
      <c r="E1412" s="70">
        <v>689.81999999999994</v>
      </c>
      <c r="F1412" s="76">
        <f t="shared" si="793"/>
        <v>0</v>
      </c>
      <c r="G1412" s="77"/>
      <c r="H1412" s="70">
        <f t="shared" si="794"/>
        <v>644.42999999999995</v>
      </c>
      <c r="I1412" s="70">
        <f t="shared" si="794"/>
        <v>45.39</v>
      </c>
      <c r="J1412" s="70">
        <f t="shared" si="795"/>
        <v>689.81999999999994</v>
      </c>
      <c r="K1412" s="70">
        <v>0</v>
      </c>
      <c r="L1412" s="76">
        <f t="shared" si="796"/>
        <v>689.81999999999994</v>
      </c>
      <c r="N1412" s="70">
        <v>644.42999999999995</v>
      </c>
      <c r="O1412" s="70">
        <v>45.39</v>
      </c>
      <c r="P1412" s="70">
        <f t="shared" si="797"/>
        <v>689.81999999999994</v>
      </c>
      <c r="Q1412" s="64"/>
      <c r="R1412" s="70">
        <f t="shared" si="798"/>
        <v>644.42999999999995</v>
      </c>
      <c r="S1412" s="70">
        <f t="shared" si="798"/>
        <v>45.39</v>
      </c>
      <c r="T1412" s="70">
        <f t="shared" si="799"/>
        <v>689.81999999999994</v>
      </c>
      <c r="U1412" s="70">
        <f t="shared" si="800"/>
        <v>0</v>
      </c>
      <c r="V1412" s="78">
        <f t="shared" si="801"/>
        <v>689.81999999999994</v>
      </c>
      <c r="X1412" s="70">
        <v>644.42999999999995</v>
      </c>
      <c r="Y1412" s="70">
        <v>45.39</v>
      </c>
      <c r="Z1412" s="70">
        <v>689.82</v>
      </c>
      <c r="AA1412" s="79"/>
      <c r="AB1412" s="80">
        <f t="shared" si="772"/>
        <v>0</v>
      </c>
    </row>
    <row r="1413" spans="1:28" x14ac:dyDescent="0.25">
      <c r="A1413" s="72" t="s">
        <v>17117</v>
      </c>
      <c r="B1413" s="73" t="s">
        <v>22510</v>
      </c>
      <c r="C1413" s="74" t="s">
        <v>15719</v>
      </c>
      <c r="D1413" s="75">
        <v>0</v>
      </c>
      <c r="E1413" s="70">
        <v>208.15</v>
      </c>
      <c r="F1413" s="76">
        <f t="shared" si="793"/>
        <v>0</v>
      </c>
      <c r="G1413" s="77"/>
      <c r="H1413" s="70">
        <f t="shared" si="794"/>
        <v>208.15</v>
      </c>
      <c r="I1413" s="70">
        <f t="shared" si="794"/>
        <v>0</v>
      </c>
      <c r="J1413" s="70">
        <f t="shared" si="795"/>
        <v>208.15</v>
      </c>
      <c r="K1413" s="70">
        <v>0</v>
      </c>
      <c r="L1413" s="76">
        <f t="shared" si="796"/>
        <v>208.15</v>
      </c>
      <c r="N1413" s="70">
        <v>208.15</v>
      </c>
      <c r="O1413" s="70">
        <v>0</v>
      </c>
      <c r="P1413" s="70">
        <f t="shared" si="797"/>
        <v>208.15</v>
      </c>
      <c r="Q1413" s="64"/>
      <c r="R1413" s="70">
        <f t="shared" si="798"/>
        <v>208.15</v>
      </c>
      <c r="S1413" s="70">
        <f t="shared" si="798"/>
        <v>0</v>
      </c>
      <c r="T1413" s="70">
        <f t="shared" si="799"/>
        <v>208.15</v>
      </c>
      <c r="U1413" s="70">
        <f t="shared" si="800"/>
        <v>0</v>
      </c>
      <c r="V1413" s="78">
        <f t="shared" si="801"/>
        <v>208.15</v>
      </c>
      <c r="X1413" s="70">
        <v>208.15</v>
      </c>
      <c r="Y1413" s="70">
        <v>0</v>
      </c>
      <c r="Z1413" s="70">
        <v>208.15</v>
      </c>
      <c r="AA1413" s="79"/>
      <c r="AB1413" s="80">
        <f t="shared" si="772"/>
        <v>0</v>
      </c>
    </row>
    <row r="1414" spans="1:28" x14ac:dyDescent="0.25">
      <c r="A1414" s="72" t="s">
        <v>17118</v>
      </c>
      <c r="B1414" s="73" t="s">
        <v>22511</v>
      </c>
      <c r="C1414" s="74" t="s">
        <v>15719</v>
      </c>
      <c r="D1414" s="75">
        <v>0</v>
      </c>
      <c r="E1414" s="70">
        <v>612.86</v>
      </c>
      <c r="F1414" s="76">
        <f t="shared" si="793"/>
        <v>0</v>
      </c>
      <c r="G1414" s="77"/>
      <c r="H1414" s="70">
        <f t="shared" si="794"/>
        <v>577.98</v>
      </c>
      <c r="I1414" s="70">
        <f t="shared" si="794"/>
        <v>34.880000000000003</v>
      </c>
      <c r="J1414" s="70">
        <f t="shared" si="795"/>
        <v>612.86</v>
      </c>
      <c r="K1414" s="70">
        <v>0</v>
      </c>
      <c r="L1414" s="76">
        <f t="shared" si="796"/>
        <v>612.86</v>
      </c>
      <c r="N1414" s="70">
        <v>577.98</v>
      </c>
      <c r="O1414" s="70">
        <v>34.879999999999995</v>
      </c>
      <c r="P1414" s="70">
        <f t="shared" si="797"/>
        <v>612.86</v>
      </c>
      <c r="Q1414" s="64"/>
      <c r="R1414" s="70">
        <f t="shared" si="798"/>
        <v>577.98</v>
      </c>
      <c r="S1414" s="70">
        <f t="shared" si="798"/>
        <v>34.869999999999997</v>
      </c>
      <c r="T1414" s="70">
        <f t="shared" si="799"/>
        <v>612.85</v>
      </c>
      <c r="U1414" s="70">
        <f t="shared" si="800"/>
        <v>0</v>
      </c>
      <c r="V1414" s="78">
        <f t="shared" si="801"/>
        <v>612.85</v>
      </c>
      <c r="X1414" s="70">
        <v>577.98</v>
      </c>
      <c r="Y1414" s="70">
        <v>34.869999999999997</v>
      </c>
      <c r="Z1414" s="70">
        <v>612.85</v>
      </c>
      <c r="AA1414" s="79"/>
      <c r="AB1414" s="80">
        <f t="shared" si="772"/>
        <v>9.9999999999909051E-3</v>
      </c>
    </row>
    <row r="1415" spans="1:28" x14ac:dyDescent="0.25">
      <c r="A1415" s="84" t="s">
        <v>17119</v>
      </c>
      <c r="B1415" s="73" t="s">
        <v>22512</v>
      </c>
      <c r="C1415" s="74" t="s">
        <v>15719</v>
      </c>
      <c r="D1415" s="75">
        <v>0</v>
      </c>
      <c r="E1415" s="70">
        <v>1065.58</v>
      </c>
      <c r="F1415" s="76">
        <f t="shared" si="793"/>
        <v>0</v>
      </c>
      <c r="G1415" s="77"/>
      <c r="H1415" s="70">
        <f t="shared" si="794"/>
        <v>1020.19</v>
      </c>
      <c r="I1415" s="70">
        <f t="shared" si="794"/>
        <v>45.39</v>
      </c>
      <c r="J1415" s="70">
        <f t="shared" si="795"/>
        <v>1065.5800000000002</v>
      </c>
      <c r="K1415" s="70">
        <v>0</v>
      </c>
      <c r="L1415" s="76">
        <f t="shared" si="796"/>
        <v>1065.5800000000002</v>
      </c>
      <c r="N1415" s="70">
        <v>1020.1899999999999</v>
      </c>
      <c r="O1415" s="70">
        <v>45.39</v>
      </c>
      <c r="P1415" s="70">
        <f t="shared" si="797"/>
        <v>1065.58</v>
      </c>
      <c r="Q1415" s="64"/>
      <c r="R1415" s="70">
        <f t="shared" si="798"/>
        <v>1020.19</v>
      </c>
      <c r="S1415" s="70">
        <f t="shared" si="798"/>
        <v>45.39</v>
      </c>
      <c r="T1415" s="70">
        <f t="shared" si="799"/>
        <v>1065.5800000000002</v>
      </c>
      <c r="U1415" s="70">
        <f t="shared" si="800"/>
        <v>0</v>
      </c>
      <c r="V1415" s="78">
        <f t="shared" si="801"/>
        <v>1065.5800000000002</v>
      </c>
      <c r="X1415" s="70">
        <v>1020.19</v>
      </c>
      <c r="Y1415" s="70">
        <v>45.39</v>
      </c>
      <c r="Z1415" s="70">
        <v>1065.58</v>
      </c>
      <c r="AA1415" s="79"/>
      <c r="AB1415" s="80">
        <f t="shared" si="772"/>
        <v>0</v>
      </c>
    </row>
    <row r="1416" spans="1:28" x14ac:dyDescent="0.25">
      <c r="A1416" s="84" t="s">
        <v>17120</v>
      </c>
      <c r="B1416" s="73" t="s">
        <v>22513</v>
      </c>
      <c r="C1416" s="74" t="s">
        <v>15719</v>
      </c>
      <c r="D1416" s="75">
        <v>0</v>
      </c>
      <c r="E1416" s="70">
        <v>1006.3599999999999</v>
      </c>
      <c r="F1416" s="76">
        <f t="shared" si="793"/>
        <v>0</v>
      </c>
      <c r="G1416" s="77"/>
      <c r="H1416" s="70">
        <f t="shared" si="794"/>
        <v>960.97</v>
      </c>
      <c r="I1416" s="70">
        <f t="shared" si="794"/>
        <v>45.39</v>
      </c>
      <c r="J1416" s="70">
        <f t="shared" si="795"/>
        <v>1006.36</v>
      </c>
      <c r="K1416" s="70">
        <v>0</v>
      </c>
      <c r="L1416" s="76">
        <f t="shared" si="796"/>
        <v>1006.36</v>
      </c>
      <c r="N1416" s="70">
        <v>960.96999999999991</v>
      </c>
      <c r="O1416" s="70">
        <v>45.39</v>
      </c>
      <c r="P1416" s="70">
        <f t="shared" si="797"/>
        <v>1006.3599999999999</v>
      </c>
      <c r="Q1416" s="64"/>
      <c r="R1416" s="70">
        <f t="shared" si="798"/>
        <v>960.97</v>
      </c>
      <c r="S1416" s="70">
        <f t="shared" si="798"/>
        <v>45.39</v>
      </c>
      <c r="T1416" s="70">
        <f t="shared" si="799"/>
        <v>1006.36</v>
      </c>
      <c r="U1416" s="70">
        <f t="shared" si="800"/>
        <v>0</v>
      </c>
      <c r="V1416" s="78">
        <f t="shared" si="801"/>
        <v>1006.36</v>
      </c>
      <c r="X1416" s="70">
        <v>960.97</v>
      </c>
      <c r="Y1416" s="70">
        <v>45.39</v>
      </c>
      <c r="Z1416" s="70">
        <v>1006.36</v>
      </c>
      <c r="AA1416" s="79"/>
      <c r="AB1416" s="80">
        <f t="shared" si="772"/>
        <v>0</v>
      </c>
    </row>
    <row r="1417" spans="1:28" x14ac:dyDescent="0.25">
      <c r="A1417" s="72" t="s">
        <v>17121</v>
      </c>
      <c r="B1417" s="73" t="s">
        <v>22514</v>
      </c>
      <c r="C1417" s="74" t="s">
        <v>15719</v>
      </c>
      <c r="D1417" s="75">
        <v>0</v>
      </c>
      <c r="E1417" s="70">
        <v>633.08999999999992</v>
      </c>
      <c r="F1417" s="76">
        <f t="shared" si="793"/>
        <v>0</v>
      </c>
      <c r="G1417" s="77"/>
      <c r="H1417" s="70">
        <f t="shared" si="794"/>
        <v>587.70000000000005</v>
      </c>
      <c r="I1417" s="70">
        <f t="shared" si="794"/>
        <v>45.39</v>
      </c>
      <c r="J1417" s="70">
        <f t="shared" si="795"/>
        <v>633.09</v>
      </c>
      <c r="K1417" s="70">
        <v>0</v>
      </c>
      <c r="L1417" s="76">
        <f t="shared" si="796"/>
        <v>633.09</v>
      </c>
      <c r="N1417" s="70">
        <v>587.69999999999993</v>
      </c>
      <c r="O1417" s="70">
        <v>45.39</v>
      </c>
      <c r="P1417" s="70">
        <f t="shared" si="797"/>
        <v>633.08999999999992</v>
      </c>
      <c r="Q1417" s="64"/>
      <c r="R1417" s="70">
        <f t="shared" si="798"/>
        <v>587.70000000000005</v>
      </c>
      <c r="S1417" s="70">
        <f t="shared" si="798"/>
        <v>45.39</v>
      </c>
      <c r="T1417" s="70">
        <f t="shared" si="799"/>
        <v>633.09</v>
      </c>
      <c r="U1417" s="70">
        <f t="shared" si="800"/>
        <v>0</v>
      </c>
      <c r="V1417" s="78">
        <f t="shared" si="801"/>
        <v>633.09</v>
      </c>
      <c r="X1417" s="70">
        <v>587.70000000000005</v>
      </c>
      <c r="Y1417" s="70">
        <v>45.39</v>
      </c>
      <c r="Z1417" s="70">
        <v>633.09</v>
      </c>
      <c r="AA1417" s="79"/>
      <c r="AB1417" s="80">
        <f t="shared" si="772"/>
        <v>0</v>
      </c>
    </row>
    <row r="1418" spans="1:28" x14ac:dyDescent="0.25">
      <c r="A1418" s="72" t="s">
        <v>17122</v>
      </c>
      <c r="B1418" s="73" t="s">
        <v>22515</v>
      </c>
      <c r="C1418" s="74" t="s">
        <v>15719</v>
      </c>
      <c r="D1418" s="75">
        <v>0</v>
      </c>
      <c r="E1418" s="70">
        <v>506.39</v>
      </c>
      <c r="F1418" s="76">
        <f t="shared" si="793"/>
        <v>0</v>
      </c>
      <c r="G1418" s="77"/>
      <c r="H1418" s="70">
        <f t="shared" si="794"/>
        <v>471.51</v>
      </c>
      <c r="I1418" s="70">
        <f t="shared" si="794"/>
        <v>34.880000000000003</v>
      </c>
      <c r="J1418" s="70">
        <f t="shared" si="795"/>
        <v>506.39</v>
      </c>
      <c r="K1418" s="70">
        <v>0</v>
      </c>
      <c r="L1418" s="76">
        <f t="shared" si="796"/>
        <v>506.39</v>
      </c>
      <c r="N1418" s="70">
        <v>471.51</v>
      </c>
      <c r="O1418" s="70">
        <v>34.879999999999995</v>
      </c>
      <c r="P1418" s="70">
        <f t="shared" si="797"/>
        <v>506.39</v>
      </c>
      <c r="Q1418" s="64"/>
      <c r="R1418" s="70">
        <f t="shared" si="798"/>
        <v>471.51</v>
      </c>
      <c r="S1418" s="70">
        <f t="shared" si="798"/>
        <v>34.869999999999997</v>
      </c>
      <c r="T1418" s="70">
        <f t="shared" si="799"/>
        <v>506.38</v>
      </c>
      <c r="U1418" s="70">
        <f t="shared" si="800"/>
        <v>0</v>
      </c>
      <c r="V1418" s="78">
        <f t="shared" si="801"/>
        <v>506.38</v>
      </c>
      <c r="X1418" s="70">
        <v>471.51</v>
      </c>
      <c r="Y1418" s="70">
        <v>34.869999999999997</v>
      </c>
      <c r="Z1418" s="70">
        <v>506.38</v>
      </c>
      <c r="AA1418" s="79"/>
      <c r="AB1418" s="80">
        <f t="shared" ref="AB1418:AB1481" si="802">P1418-Z1418</f>
        <v>9.9999999999909051E-3</v>
      </c>
    </row>
    <row r="1419" spans="1:28" x14ac:dyDescent="0.25">
      <c r="A1419" s="72" t="s">
        <v>17123</v>
      </c>
      <c r="B1419" s="73" t="s">
        <v>22516</v>
      </c>
      <c r="C1419" s="74" t="s">
        <v>15719</v>
      </c>
      <c r="D1419" s="75">
        <v>0</v>
      </c>
      <c r="E1419" s="70">
        <v>645.80000000000007</v>
      </c>
      <c r="F1419" s="76">
        <f t="shared" si="793"/>
        <v>0</v>
      </c>
      <c r="G1419" s="77"/>
      <c r="H1419" s="70">
        <f t="shared" si="794"/>
        <v>610.91999999999996</v>
      </c>
      <c r="I1419" s="70">
        <f t="shared" si="794"/>
        <v>34.880000000000003</v>
      </c>
      <c r="J1419" s="70">
        <f t="shared" si="795"/>
        <v>645.79999999999995</v>
      </c>
      <c r="K1419" s="70">
        <v>0</v>
      </c>
      <c r="L1419" s="76">
        <f t="shared" si="796"/>
        <v>645.79999999999995</v>
      </c>
      <c r="N1419" s="70">
        <v>610.92000000000007</v>
      </c>
      <c r="O1419" s="70">
        <v>34.879999999999995</v>
      </c>
      <c r="P1419" s="70">
        <f t="shared" si="797"/>
        <v>645.80000000000007</v>
      </c>
      <c r="Q1419" s="64"/>
      <c r="R1419" s="70">
        <f t="shared" si="798"/>
        <v>610.91999999999996</v>
      </c>
      <c r="S1419" s="70">
        <f t="shared" si="798"/>
        <v>34.869999999999997</v>
      </c>
      <c r="T1419" s="70">
        <f t="shared" si="799"/>
        <v>645.79</v>
      </c>
      <c r="U1419" s="70">
        <f t="shared" si="800"/>
        <v>0</v>
      </c>
      <c r="V1419" s="78">
        <f t="shared" si="801"/>
        <v>645.79</v>
      </c>
      <c r="X1419" s="70">
        <v>610.91999999999996</v>
      </c>
      <c r="Y1419" s="70">
        <v>34.869999999999997</v>
      </c>
      <c r="Z1419" s="70">
        <v>645.79</v>
      </c>
      <c r="AA1419" s="79"/>
      <c r="AB1419" s="80">
        <f t="shared" si="802"/>
        <v>1.0000000000104592E-2</v>
      </c>
    </row>
    <row r="1420" spans="1:28" x14ac:dyDescent="0.25">
      <c r="A1420" s="72" t="s">
        <v>17124</v>
      </c>
      <c r="B1420" s="73" t="s">
        <v>22517</v>
      </c>
      <c r="C1420" s="74" t="s">
        <v>15719</v>
      </c>
      <c r="D1420" s="75">
        <v>0</v>
      </c>
      <c r="E1420" s="70">
        <v>508.56</v>
      </c>
      <c r="F1420" s="76">
        <f t="shared" si="793"/>
        <v>0</v>
      </c>
      <c r="G1420" s="77"/>
      <c r="H1420" s="70">
        <f t="shared" si="794"/>
        <v>482.39</v>
      </c>
      <c r="I1420" s="70">
        <f t="shared" si="794"/>
        <v>26.17</v>
      </c>
      <c r="J1420" s="70">
        <f t="shared" si="795"/>
        <v>508.56</v>
      </c>
      <c r="K1420" s="70">
        <v>0</v>
      </c>
      <c r="L1420" s="76">
        <f t="shared" si="796"/>
        <v>508.56</v>
      </c>
      <c r="N1420" s="70">
        <v>482.39</v>
      </c>
      <c r="O1420" s="70">
        <v>26.17</v>
      </c>
      <c r="P1420" s="70">
        <f t="shared" si="797"/>
        <v>508.56</v>
      </c>
      <c r="Q1420" s="64"/>
      <c r="R1420" s="70">
        <f t="shared" si="798"/>
        <v>482.39</v>
      </c>
      <c r="S1420" s="70">
        <f t="shared" si="798"/>
        <v>26.16</v>
      </c>
      <c r="T1420" s="70">
        <f t="shared" si="799"/>
        <v>508.55</v>
      </c>
      <c r="U1420" s="70">
        <f t="shared" si="800"/>
        <v>0</v>
      </c>
      <c r="V1420" s="78">
        <f t="shared" si="801"/>
        <v>508.55</v>
      </c>
      <c r="X1420" s="70">
        <v>482.39</v>
      </c>
      <c r="Y1420" s="70">
        <v>26.16</v>
      </c>
      <c r="Z1420" s="70">
        <v>508.55</v>
      </c>
      <c r="AA1420" s="79"/>
      <c r="AB1420" s="80">
        <f t="shared" si="802"/>
        <v>9.9999999999909051E-3</v>
      </c>
    </row>
    <row r="1421" spans="1:28" x14ac:dyDescent="0.25">
      <c r="A1421" s="72" t="s">
        <v>17125</v>
      </c>
      <c r="B1421" s="73" t="s">
        <v>22518</v>
      </c>
      <c r="C1421" s="74" t="s">
        <v>15719</v>
      </c>
      <c r="D1421" s="75">
        <v>0</v>
      </c>
      <c r="E1421" s="70">
        <v>550.36</v>
      </c>
      <c r="F1421" s="76">
        <f t="shared" si="793"/>
        <v>0</v>
      </c>
      <c r="G1421" s="77"/>
      <c r="H1421" s="70">
        <f t="shared" si="794"/>
        <v>524.19000000000005</v>
      </c>
      <c r="I1421" s="70">
        <f t="shared" si="794"/>
        <v>26.17</v>
      </c>
      <c r="J1421" s="70">
        <f t="shared" si="795"/>
        <v>550.36</v>
      </c>
      <c r="K1421" s="70">
        <v>0</v>
      </c>
      <c r="L1421" s="76">
        <f t="shared" si="796"/>
        <v>550.36</v>
      </c>
      <c r="N1421" s="70">
        <v>524.19000000000005</v>
      </c>
      <c r="O1421" s="70">
        <v>26.17</v>
      </c>
      <c r="P1421" s="70">
        <f t="shared" si="797"/>
        <v>550.36</v>
      </c>
      <c r="Q1421" s="64"/>
      <c r="R1421" s="70">
        <f t="shared" si="798"/>
        <v>524.19000000000005</v>
      </c>
      <c r="S1421" s="70">
        <f t="shared" si="798"/>
        <v>26.16</v>
      </c>
      <c r="T1421" s="70">
        <f t="shared" si="799"/>
        <v>550.35</v>
      </c>
      <c r="U1421" s="70">
        <f t="shared" si="800"/>
        <v>0</v>
      </c>
      <c r="V1421" s="78">
        <f t="shared" si="801"/>
        <v>550.35</v>
      </c>
      <c r="X1421" s="70">
        <v>524.19000000000005</v>
      </c>
      <c r="Y1421" s="70">
        <v>26.16</v>
      </c>
      <c r="Z1421" s="70">
        <v>550.35</v>
      </c>
      <c r="AA1421" s="79"/>
      <c r="AB1421" s="80">
        <f t="shared" si="802"/>
        <v>9.9999999999909051E-3</v>
      </c>
    </row>
    <row r="1422" spans="1:28" x14ac:dyDescent="0.25">
      <c r="A1422" s="72" t="s">
        <v>17126</v>
      </c>
      <c r="B1422" s="73" t="s">
        <v>22519</v>
      </c>
      <c r="C1422" s="74" t="s">
        <v>15719</v>
      </c>
      <c r="D1422" s="75">
        <v>0</v>
      </c>
      <c r="E1422" s="70">
        <v>446.81</v>
      </c>
      <c r="F1422" s="76">
        <f t="shared" si="793"/>
        <v>0</v>
      </c>
      <c r="G1422" s="77"/>
      <c r="H1422" s="70">
        <f t="shared" si="794"/>
        <v>420.64</v>
      </c>
      <c r="I1422" s="70">
        <f t="shared" si="794"/>
        <v>26.17</v>
      </c>
      <c r="J1422" s="70">
        <f t="shared" si="795"/>
        <v>446.81</v>
      </c>
      <c r="K1422" s="70">
        <v>0</v>
      </c>
      <c r="L1422" s="76">
        <f t="shared" si="796"/>
        <v>446.81</v>
      </c>
      <c r="N1422" s="70">
        <v>420.64</v>
      </c>
      <c r="O1422" s="70">
        <v>26.17</v>
      </c>
      <c r="P1422" s="70">
        <f t="shared" si="797"/>
        <v>446.81</v>
      </c>
      <c r="Q1422" s="64"/>
      <c r="R1422" s="70">
        <f t="shared" si="798"/>
        <v>420.64</v>
      </c>
      <c r="S1422" s="70">
        <f t="shared" si="798"/>
        <v>26.16</v>
      </c>
      <c r="T1422" s="70">
        <f t="shared" si="799"/>
        <v>446.8</v>
      </c>
      <c r="U1422" s="70">
        <f t="shared" si="800"/>
        <v>0</v>
      </c>
      <c r="V1422" s="78">
        <f t="shared" si="801"/>
        <v>446.8</v>
      </c>
      <c r="X1422" s="70">
        <v>420.64</v>
      </c>
      <c r="Y1422" s="70">
        <v>26.16</v>
      </c>
      <c r="Z1422" s="70">
        <v>446.8</v>
      </c>
      <c r="AA1422" s="79"/>
      <c r="AB1422" s="80">
        <f t="shared" si="802"/>
        <v>9.9999999999909051E-3</v>
      </c>
    </row>
    <row r="1423" spans="1:28" ht="22.5" x14ac:dyDescent="0.25">
      <c r="A1423" s="72" t="s">
        <v>17127</v>
      </c>
      <c r="B1423" s="73" t="s">
        <v>22520</v>
      </c>
      <c r="C1423" s="74" t="s">
        <v>15719</v>
      </c>
      <c r="D1423" s="75">
        <v>0</v>
      </c>
      <c r="E1423" s="70">
        <v>706.13</v>
      </c>
      <c r="F1423" s="76">
        <f t="shared" si="793"/>
        <v>0</v>
      </c>
      <c r="H1423" s="70">
        <f t="shared" si="794"/>
        <v>706.13</v>
      </c>
      <c r="I1423" s="70">
        <f t="shared" si="794"/>
        <v>0</v>
      </c>
      <c r="J1423" s="70">
        <f t="shared" si="795"/>
        <v>706.13</v>
      </c>
      <c r="K1423" s="70">
        <v>0</v>
      </c>
      <c r="L1423" s="76">
        <f t="shared" si="796"/>
        <v>706.13</v>
      </c>
      <c r="N1423" s="70">
        <v>706.13</v>
      </c>
      <c r="O1423" s="70">
        <v>0</v>
      </c>
      <c r="P1423" s="70">
        <f t="shared" si="797"/>
        <v>706.13</v>
      </c>
      <c r="Q1423" s="64"/>
      <c r="R1423" s="70">
        <f t="shared" si="798"/>
        <v>706.13</v>
      </c>
      <c r="S1423" s="70">
        <f t="shared" si="798"/>
        <v>0</v>
      </c>
      <c r="T1423" s="70">
        <f t="shared" si="799"/>
        <v>706.13</v>
      </c>
      <c r="U1423" s="70">
        <f t="shared" si="800"/>
        <v>0</v>
      </c>
      <c r="V1423" s="78">
        <f t="shared" si="801"/>
        <v>706.13</v>
      </c>
      <c r="X1423" s="70">
        <v>706.13</v>
      </c>
      <c r="Y1423" s="70">
        <v>0</v>
      </c>
      <c r="Z1423" s="70">
        <v>706.13</v>
      </c>
      <c r="AB1423" s="80">
        <f t="shared" si="802"/>
        <v>0</v>
      </c>
    </row>
    <row r="1424" spans="1:28" ht="22.5" x14ac:dyDescent="0.25">
      <c r="A1424" s="72" t="s">
        <v>17128</v>
      </c>
      <c r="B1424" s="73" t="s">
        <v>22521</v>
      </c>
      <c r="C1424" s="74" t="s">
        <v>15719</v>
      </c>
      <c r="D1424" s="75">
        <v>0</v>
      </c>
      <c r="E1424" s="70">
        <v>800.56</v>
      </c>
      <c r="F1424" s="76">
        <f t="shared" si="793"/>
        <v>0</v>
      </c>
      <c r="H1424" s="70">
        <f t="shared" si="794"/>
        <v>800.56</v>
      </c>
      <c r="I1424" s="70">
        <f t="shared" si="794"/>
        <v>0</v>
      </c>
      <c r="J1424" s="70">
        <f t="shared" si="795"/>
        <v>800.56</v>
      </c>
      <c r="K1424" s="70">
        <v>0</v>
      </c>
      <c r="L1424" s="76">
        <f t="shared" si="796"/>
        <v>800.56</v>
      </c>
      <c r="N1424" s="70">
        <v>800.56</v>
      </c>
      <c r="O1424" s="70">
        <v>0</v>
      </c>
      <c r="P1424" s="70">
        <f t="shared" si="797"/>
        <v>800.56</v>
      </c>
      <c r="Q1424" s="64"/>
      <c r="R1424" s="70">
        <f t="shared" si="798"/>
        <v>800.56</v>
      </c>
      <c r="S1424" s="70">
        <f t="shared" si="798"/>
        <v>0</v>
      </c>
      <c r="T1424" s="70">
        <f t="shared" si="799"/>
        <v>800.56</v>
      </c>
      <c r="U1424" s="70">
        <f t="shared" si="800"/>
        <v>0</v>
      </c>
      <c r="V1424" s="78">
        <f t="shared" si="801"/>
        <v>800.56</v>
      </c>
      <c r="X1424" s="70">
        <v>800.56</v>
      </c>
      <c r="Y1424" s="70">
        <v>0</v>
      </c>
      <c r="Z1424" s="70">
        <v>800.56</v>
      </c>
      <c r="AB1424" s="80">
        <f t="shared" si="802"/>
        <v>0</v>
      </c>
    </row>
    <row r="1425" spans="1:28" s="34" customFormat="1" ht="22.5" x14ac:dyDescent="0.25">
      <c r="A1425" s="72" t="s">
        <v>17129</v>
      </c>
      <c r="B1425" s="73" t="s">
        <v>22522</v>
      </c>
      <c r="C1425" s="74" t="s">
        <v>15719</v>
      </c>
      <c r="D1425" s="75">
        <v>0</v>
      </c>
      <c r="E1425" s="70">
        <v>582.63</v>
      </c>
      <c r="F1425" s="76">
        <f t="shared" si="793"/>
        <v>0</v>
      </c>
      <c r="H1425" s="70">
        <f t="shared" si="794"/>
        <v>582.63</v>
      </c>
      <c r="I1425" s="70">
        <f t="shared" si="794"/>
        <v>0</v>
      </c>
      <c r="J1425" s="70">
        <f t="shared" si="795"/>
        <v>582.63</v>
      </c>
      <c r="K1425" s="70">
        <v>0</v>
      </c>
      <c r="L1425" s="76">
        <f t="shared" si="796"/>
        <v>582.63</v>
      </c>
      <c r="N1425" s="70">
        <v>582.63</v>
      </c>
      <c r="O1425" s="70">
        <v>0</v>
      </c>
      <c r="P1425" s="70">
        <f t="shared" si="797"/>
        <v>582.63</v>
      </c>
      <c r="Q1425" s="64"/>
      <c r="R1425" s="70">
        <f t="shared" si="798"/>
        <v>582.63</v>
      </c>
      <c r="S1425" s="70">
        <f t="shared" si="798"/>
        <v>0</v>
      </c>
      <c r="T1425" s="70">
        <f t="shared" si="799"/>
        <v>582.63</v>
      </c>
      <c r="U1425" s="70">
        <f t="shared" si="800"/>
        <v>0</v>
      </c>
      <c r="V1425" s="78">
        <f t="shared" si="801"/>
        <v>582.63</v>
      </c>
      <c r="X1425" s="70">
        <v>582.63</v>
      </c>
      <c r="Y1425" s="70">
        <v>0</v>
      </c>
      <c r="Z1425" s="70">
        <v>582.63</v>
      </c>
      <c r="AB1425" s="80">
        <f t="shared" si="802"/>
        <v>0</v>
      </c>
    </row>
    <row r="1426" spans="1:28" s="34" customFormat="1" x14ac:dyDescent="0.25">
      <c r="A1426" s="72" t="s">
        <v>17130</v>
      </c>
      <c r="B1426" s="73" t="s">
        <v>22523</v>
      </c>
      <c r="C1426" s="74" t="s">
        <v>15719</v>
      </c>
      <c r="D1426" s="75">
        <v>0</v>
      </c>
      <c r="E1426" s="70">
        <v>577.69000000000005</v>
      </c>
      <c r="F1426" s="76">
        <f t="shared" si="793"/>
        <v>0</v>
      </c>
      <c r="H1426" s="70">
        <f t="shared" si="794"/>
        <v>577.69000000000005</v>
      </c>
      <c r="I1426" s="70">
        <f t="shared" si="794"/>
        <v>0</v>
      </c>
      <c r="J1426" s="70">
        <f t="shared" si="795"/>
        <v>577.69000000000005</v>
      </c>
      <c r="K1426" s="70">
        <v>0</v>
      </c>
      <c r="L1426" s="76">
        <f t="shared" si="796"/>
        <v>577.69000000000005</v>
      </c>
      <c r="N1426" s="70">
        <v>577.69000000000005</v>
      </c>
      <c r="O1426" s="70">
        <v>0</v>
      </c>
      <c r="P1426" s="70">
        <f t="shared" si="797"/>
        <v>577.69000000000005</v>
      </c>
      <c r="Q1426" s="64"/>
      <c r="R1426" s="70">
        <f t="shared" si="798"/>
        <v>577.69000000000005</v>
      </c>
      <c r="S1426" s="70">
        <f t="shared" si="798"/>
        <v>0</v>
      </c>
      <c r="T1426" s="70">
        <f t="shared" si="799"/>
        <v>577.69000000000005</v>
      </c>
      <c r="U1426" s="70">
        <f t="shared" si="800"/>
        <v>0</v>
      </c>
      <c r="V1426" s="78">
        <f t="shared" si="801"/>
        <v>577.69000000000005</v>
      </c>
      <c r="X1426" s="70">
        <v>577.69000000000005</v>
      </c>
      <c r="Y1426" s="70">
        <v>0</v>
      </c>
      <c r="Z1426" s="70">
        <v>577.69000000000005</v>
      </c>
      <c r="AB1426" s="80">
        <f t="shared" si="802"/>
        <v>0</v>
      </c>
    </row>
    <row r="1427" spans="1:28" ht="22.5" x14ac:dyDescent="0.25">
      <c r="A1427" s="72" t="s">
        <v>17131</v>
      </c>
      <c r="B1427" s="73" t="s">
        <v>22524</v>
      </c>
      <c r="C1427" s="74" t="s">
        <v>15719</v>
      </c>
      <c r="D1427" s="75">
        <v>0</v>
      </c>
      <c r="E1427" s="70">
        <v>666.62</v>
      </c>
      <c r="F1427" s="76">
        <f t="shared" si="793"/>
        <v>0</v>
      </c>
      <c r="G1427" s="77"/>
      <c r="H1427" s="70">
        <f t="shared" si="794"/>
        <v>621.23</v>
      </c>
      <c r="I1427" s="70">
        <f t="shared" si="794"/>
        <v>45.39</v>
      </c>
      <c r="J1427" s="70">
        <f t="shared" si="795"/>
        <v>666.62</v>
      </c>
      <c r="K1427" s="70">
        <v>0</v>
      </c>
      <c r="L1427" s="76">
        <f t="shared" si="796"/>
        <v>666.62</v>
      </c>
      <c r="N1427" s="70">
        <v>621.23</v>
      </c>
      <c r="O1427" s="70">
        <v>45.39</v>
      </c>
      <c r="P1427" s="70">
        <f t="shared" si="797"/>
        <v>666.62</v>
      </c>
      <c r="Q1427" s="64"/>
      <c r="R1427" s="70">
        <f t="shared" si="798"/>
        <v>621.23</v>
      </c>
      <c r="S1427" s="70">
        <f t="shared" si="798"/>
        <v>45.39</v>
      </c>
      <c r="T1427" s="70">
        <f t="shared" si="799"/>
        <v>666.62</v>
      </c>
      <c r="U1427" s="70">
        <f t="shared" si="800"/>
        <v>0</v>
      </c>
      <c r="V1427" s="78">
        <f t="shared" si="801"/>
        <v>666.62</v>
      </c>
      <c r="X1427" s="70">
        <v>621.23</v>
      </c>
      <c r="Y1427" s="70">
        <v>45.39</v>
      </c>
      <c r="Z1427" s="70">
        <v>666.62</v>
      </c>
      <c r="AA1427" s="79"/>
      <c r="AB1427" s="80">
        <f t="shared" si="802"/>
        <v>0</v>
      </c>
    </row>
    <row r="1428" spans="1:28" ht="22.5" x14ac:dyDescent="0.25">
      <c r="A1428" s="72" t="s">
        <v>17132</v>
      </c>
      <c r="B1428" s="73" t="s">
        <v>22525</v>
      </c>
      <c r="C1428" s="74" t="s">
        <v>15719</v>
      </c>
      <c r="D1428" s="75">
        <v>0</v>
      </c>
      <c r="E1428" s="70">
        <v>877.64</v>
      </c>
      <c r="F1428" s="76">
        <f t="shared" si="793"/>
        <v>0</v>
      </c>
      <c r="G1428" s="77"/>
      <c r="H1428" s="70">
        <f t="shared" si="794"/>
        <v>832.25</v>
      </c>
      <c r="I1428" s="70">
        <f t="shared" si="794"/>
        <v>45.39</v>
      </c>
      <c r="J1428" s="70">
        <f t="shared" si="795"/>
        <v>877.64</v>
      </c>
      <c r="K1428" s="70">
        <v>0</v>
      </c>
      <c r="L1428" s="76">
        <f t="shared" si="796"/>
        <v>877.64</v>
      </c>
      <c r="N1428" s="70">
        <v>832.25</v>
      </c>
      <c r="O1428" s="70">
        <v>45.39</v>
      </c>
      <c r="P1428" s="70">
        <f t="shared" si="797"/>
        <v>877.64</v>
      </c>
      <c r="Q1428" s="64"/>
      <c r="R1428" s="70">
        <f t="shared" si="798"/>
        <v>832.25</v>
      </c>
      <c r="S1428" s="70">
        <f t="shared" si="798"/>
        <v>45.39</v>
      </c>
      <c r="T1428" s="70">
        <f t="shared" si="799"/>
        <v>877.64</v>
      </c>
      <c r="U1428" s="70">
        <f t="shared" si="800"/>
        <v>0</v>
      </c>
      <c r="V1428" s="78">
        <f t="shared" si="801"/>
        <v>877.64</v>
      </c>
      <c r="X1428" s="70">
        <v>832.25</v>
      </c>
      <c r="Y1428" s="70">
        <v>45.39</v>
      </c>
      <c r="Z1428" s="70">
        <v>877.64</v>
      </c>
      <c r="AA1428" s="79"/>
      <c r="AB1428" s="80">
        <f t="shared" si="802"/>
        <v>0</v>
      </c>
    </row>
    <row r="1429" spans="1:28" ht="22.5" x14ac:dyDescent="0.25">
      <c r="A1429" s="72" t="s">
        <v>17133</v>
      </c>
      <c r="B1429" s="73" t="s">
        <v>22526</v>
      </c>
      <c r="C1429" s="74" t="s">
        <v>15719</v>
      </c>
      <c r="D1429" s="75">
        <v>0</v>
      </c>
      <c r="E1429" s="70">
        <v>663.53</v>
      </c>
      <c r="F1429" s="76">
        <f t="shared" si="793"/>
        <v>0</v>
      </c>
      <c r="G1429" s="77"/>
      <c r="H1429" s="70">
        <f t="shared" si="794"/>
        <v>618.14</v>
      </c>
      <c r="I1429" s="70">
        <f t="shared" si="794"/>
        <v>45.39</v>
      </c>
      <c r="J1429" s="70">
        <f t="shared" si="795"/>
        <v>663.53</v>
      </c>
      <c r="K1429" s="70">
        <v>0</v>
      </c>
      <c r="L1429" s="76">
        <f t="shared" si="796"/>
        <v>663.53</v>
      </c>
      <c r="N1429" s="70">
        <v>618.14</v>
      </c>
      <c r="O1429" s="70">
        <v>45.39</v>
      </c>
      <c r="P1429" s="70">
        <f t="shared" si="797"/>
        <v>663.53</v>
      </c>
      <c r="Q1429" s="64"/>
      <c r="R1429" s="70">
        <f t="shared" si="798"/>
        <v>618.14</v>
      </c>
      <c r="S1429" s="70">
        <f t="shared" si="798"/>
        <v>45.39</v>
      </c>
      <c r="T1429" s="70">
        <f t="shared" si="799"/>
        <v>663.53</v>
      </c>
      <c r="U1429" s="70">
        <f t="shared" si="800"/>
        <v>0</v>
      </c>
      <c r="V1429" s="78">
        <f t="shared" si="801"/>
        <v>663.53</v>
      </c>
      <c r="X1429" s="70">
        <v>618.14</v>
      </c>
      <c r="Y1429" s="70">
        <v>45.39</v>
      </c>
      <c r="Z1429" s="70">
        <v>663.53</v>
      </c>
      <c r="AA1429" s="79"/>
      <c r="AB1429" s="80">
        <f t="shared" si="802"/>
        <v>0</v>
      </c>
    </row>
    <row r="1430" spans="1:28" x14ac:dyDescent="0.25">
      <c r="A1430" s="72" t="s">
        <v>17134</v>
      </c>
      <c r="B1430" s="73" t="s">
        <v>22527</v>
      </c>
      <c r="C1430" s="74" t="s">
        <v>15719</v>
      </c>
      <c r="D1430" s="75">
        <v>0</v>
      </c>
      <c r="E1430" s="70">
        <v>735.68</v>
      </c>
      <c r="F1430" s="76">
        <f t="shared" si="793"/>
        <v>0</v>
      </c>
      <c r="G1430" s="77"/>
      <c r="H1430" s="70">
        <f t="shared" si="794"/>
        <v>690.29</v>
      </c>
      <c r="I1430" s="70">
        <f t="shared" si="794"/>
        <v>45.39</v>
      </c>
      <c r="J1430" s="70">
        <f t="shared" si="795"/>
        <v>735.68</v>
      </c>
      <c r="K1430" s="70">
        <v>0</v>
      </c>
      <c r="L1430" s="76">
        <f t="shared" si="796"/>
        <v>735.68</v>
      </c>
      <c r="N1430" s="70">
        <v>690.29</v>
      </c>
      <c r="O1430" s="70">
        <v>45.39</v>
      </c>
      <c r="P1430" s="70">
        <f t="shared" si="797"/>
        <v>735.68</v>
      </c>
      <c r="Q1430" s="64"/>
      <c r="R1430" s="70">
        <f t="shared" si="798"/>
        <v>690.29</v>
      </c>
      <c r="S1430" s="70">
        <f t="shared" si="798"/>
        <v>45.39</v>
      </c>
      <c r="T1430" s="70">
        <f t="shared" si="799"/>
        <v>735.68</v>
      </c>
      <c r="U1430" s="70">
        <f t="shared" si="800"/>
        <v>0</v>
      </c>
      <c r="V1430" s="78">
        <f t="shared" si="801"/>
        <v>735.68</v>
      </c>
      <c r="X1430" s="70">
        <v>690.29</v>
      </c>
      <c r="Y1430" s="70">
        <v>45.39</v>
      </c>
      <c r="Z1430" s="70">
        <v>735.68</v>
      </c>
      <c r="AA1430" s="79"/>
      <c r="AB1430" s="80">
        <f t="shared" si="802"/>
        <v>0</v>
      </c>
    </row>
    <row r="1431" spans="1:28" ht="22.5" x14ac:dyDescent="0.25">
      <c r="A1431" s="66" t="s">
        <v>17135</v>
      </c>
      <c r="B1431" s="67" t="s">
        <v>22528</v>
      </c>
      <c r="C1431" s="68"/>
      <c r="D1431" s="69"/>
      <c r="E1431" s="70"/>
      <c r="F1431" s="71"/>
      <c r="H1431" s="70"/>
      <c r="I1431" s="70"/>
      <c r="J1431" s="70"/>
      <c r="K1431" s="70"/>
      <c r="L1431" s="76"/>
      <c r="N1431" s="70"/>
      <c r="O1431" s="70"/>
      <c r="P1431" s="70"/>
      <c r="Q1431" s="64"/>
      <c r="R1431" s="70"/>
      <c r="S1431" s="70"/>
      <c r="T1431" s="70"/>
      <c r="U1431" s="70"/>
      <c r="V1431" s="78"/>
      <c r="X1431" s="70"/>
      <c r="Y1431" s="70"/>
      <c r="Z1431" s="70"/>
      <c r="AA1431" s="79"/>
      <c r="AB1431" s="80">
        <f t="shared" si="802"/>
        <v>0</v>
      </c>
    </row>
    <row r="1432" spans="1:28" x14ac:dyDescent="0.25">
      <c r="A1432" s="72" t="s">
        <v>17136</v>
      </c>
      <c r="B1432" s="73" t="s">
        <v>22529</v>
      </c>
      <c r="C1432" s="74" t="s">
        <v>15719</v>
      </c>
      <c r="D1432" s="75">
        <v>0</v>
      </c>
      <c r="E1432" s="70">
        <v>601.54</v>
      </c>
      <c r="F1432" s="76">
        <f t="shared" ref="F1432:F1447" si="803">ROUND(D1432*E1432,2)</f>
        <v>0</v>
      </c>
      <c r="G1432" s="77"/>
      <c r="H1432" s="70">
        <f t="shared" ref="H1432:I1447" si="804">ROUND(N1432+(N1432*$H$2/100),2)</f>
        <v>510.78</v>
      </c>
      <c r="I1432" s="70">
        <f t="shared" si="804"/>
        <v>90.76</v>
      </c>
      <c r="J1432" s="70">
        <f t="shared" ref="J1432:J1447" si="805">H1432+I1432</f>
        <v>601.54</v>
      </c>
      <c r="K1432" s="70">
        <v>0</v>
      </c>
      <c r="L1432" s="76">
        <f t="shared" ref="L1432:L1447" si="806">SUM(J1432:K1432)</f>
        <v>601.54</v>
      </c>
      <c r="N1432" s="70">
        <v>510.78000000000003</v>
      </c>
      <c r="O1432" s="70">
        <v>90.759999999999991</v>
      </c>
      <c r="P1432" s="70">
        <f t="shared" ref="P1432:P1447" si="807">SUM(N1432:O1432)</f>
        <v>601.54</v>
      </c>
      <c r="Q1432" s="64"/>
      <c r="R1432" s="70">
        <f t="shared" ref="R1432:S1447" si="808">X1432</f>
        <v>510.78</v>
      </c>
      <c r="S1432" s="70">
        <f t="shared" si="808"/>
        <v>90.75</v>
      </c>
      <c r="T1432" s="70">
        <f t="shared" ref="T1432:T1447" si="809">R1432+S1432</f>
        <v>601.53</v>
      </c>
      <c r="U1432" s="70">
        <f t="shared" ref="U1432:U1447" si="810">ROUND(Z1432*$H$2,2)/100</f>
        <v>0</v>
      </c>
      <c r="V1432" s="78">
        <f t="shared" ref="V1432:V1447" si="811">SUM(T1432:U1432)</f>
        <v>601.53</v>
      </c>
      <c r="X1432" s="70">
        <v>510.78</v>
      </c>
      <c r="Y1432" s="70">
        <v>90.75</v>
      </c>
      <c r="Z1432" s="70">
        <v>601.53</v>
      </c>
      <c r="AA1432" s="79"/>
      <c r="AB1432" s="80">
        <f t="shared" si="802"/>
        <v>9.9999999999909051E-3</v>
      </c>
    </row>
    <row r="1433" spans="1:28" x14ac:dyDescent="0.25">
      <c r="A1433" s="72" t="s">
        <v>17137</v>
      </c>
      <c r="B1433" s="73" t="s">
        <v>22530</v>
      </c>
      <c r="C1433" s="74" t="s">
        <v>15719</v>
      </c>
      <c r="D1433" s="75">
        <v>0</v>
      </c>
      <c r="E1433" s="70">
        <v>756.99</v>
      </c>
      <c r="F1433" s="76">
        <f t="shared" si="803"/>
        <v>0</v>
      </c>
      <c r="G1433" s="77"/>
      <c r="H1433" s="70">
        <f t="shared" si="804"/>
        <v>666.23</v>
      </c>
      <c r="I1433" s="70">
        <f t="shared" si="804"/>
        <v>90.76</v>
      </c>
      <c r="J1433" s="70">
        <f t="shared" si="805"/>
        <v>756.99</v>
      </c>
      <c r="K1433" s="70">
        <v>0</v>
      </c>
      <c r="L1433" s="76">
        <f t="shared" si="806"/>
        <v>756.99</v>
      </c>
      <c r="N1433" s="70">
        <v>666.23</v>
      </c>
      <c r="O1433" s="70">
        <v>90.759999999999991</v>
      </c>
      <c r="P1433" s="70">
        <f t="shared" si="807"/>
        <v>756.99</v>
      </c>
      <c r="Q1433" s="64"/>
      <c r="R1433" s="70">
        <f t="shared" si="808"/>
        <v>666.23</v>
      </c>
      <c r="S1433" s="70">
        <f t="shared" si="808"/>
        <v>90.75</v>
      </c>
      <c r="T1433" s="70">
        <f t="shared" si="809"/>
        <v>756.98</v>
      </c>
      <c r="U1433" s="70">
        <f t="shared" si="810"/>
        <v>0</v>
      </c>
      <c r="V1433" s="78">
        <f t="shared" si="811"/>
        <v>756.98</v>
      </c>
      <c r="X1433" s="70">
        <v>666.23</v>
      </c>
      <c r="Y1433" s="70">
        <v>90.75</v>
      </c>
      <c r="Z1433" s="70">
        <v>756.98</v>
      </c>
      <c r="AA1433" s="79"/>
      <c r="AB1433" s="80">
        <f t="shared" si="802"/>
        <v>9.9999999999909051E-3</v>
      </c>
    </row>
    <row r="1434" spans="1:28" x14ac:dyDescent="0.25">
      <c r="A1434" s="72" t="s">
        <v>17138</v>
      </c>
      <c r="B1434" s="73" t="s">
        <v>22531</v>
      </c>
      <c r="C1434" s="74" t="s">
        <v>15719</v>
      </c>
      <c r="D1434" s="75">
        <v>0</v>
      </c>
      <c r="E1434" s="70">
        <v>821.4</v>
      </c>
      <c r="F1434" s="76">
        <f t="shared" si="803"/>
        <v>0</v>
      </c>
      <c r="G1434" s="77"/>
      <c r="H1434" s="70">
        <f t="shared" si="804"/>
        <v>730.64</v>
      </c>
      <c r="I1434" s="70">
        <f t="shared" si="804"/>
        <v>90.76</v>
      </c>
      <c r="J1434" s="70">
        <f t="shared" si="805"/>
        <v>821.4</v>
      </c>
      <c r="K1434" s="70">
        <v>0</v>
      </c>
      <c r="L1434" s="76">
        <f t="shared" si="806"/>
        <v>821.4</v>
      </c>
      <c r="N1434" s="70">
        <v>730.64</v>
      </c>
      <c r="O1434" s="70">
        <v>90.759999999999991</v>
      </c>
      <c r="P1434" s="70">
        <f t="shared" si="807"/>
        <v>821.4</v>
      </c>
      <c r="Q1434" s="64"/>
      <c r="R1434" s="70">
        <f t="shared" si="808"/>
        <v>730.64</v>
      </c>
      <c r="S1434" s="70">
        <f t="shared" si="808"/>
        <v>90.75</v>
      </c>
      <c r="T1434" s="70">
        <f t="shared" si="809"/>
        <v>821.39</v>
      </c>
      <c r="U1434" s="70">
        <f t="shared" si="810"/>
        <v>0</v>
      </c>
      <c r="V1434" s="78">
        <f t="shared" si="811"/>
        <v>821.39</v>
      </c>
      <c r="X1434" s="70">
        <v>730.64</v>
      </c>
      <c r="Y1434" s="70">
        <v>90.75</v>
      </c>
      <c r="Z1434" s="70">
        <v>821.39</v>
      </c>
      <c r="AA1434" s="79"/>
      <c r="AB1434" s="80">
        <f t="shared" si="802"/>
        <v>9.9999999999909051E-3</v>
      </c>
    </row>
    <row r="1435" spans="1:28" x14ac:dyDescent="0.25">
      <c r="A1435" s="72" t="s">
        <v>19824</v>
      </c>
      <c r="B1435" s="73" t="s">
        <v>22532</v>
      </c>
      <c r="C1435" s="74" t="s">
        <v>15719</v>
      </c>
      <c r="D1435" s="75">
        <v>0</v>
      </c>
      <c r="E1435" s="70">
        <v>581.57000000000005</v>
      </c>
      <c r="F1435" s="76">
        <f t="shared" si="803"/>
        <v>0</v>
      </c>
      <c r="G1435" s="77"/>
      <c r="H1435" s="70">
        <f t="shared" si="804"/>
        <v>536.17999999999995</v>
      </c>
      <c r="I1435" s="70">
        <f t="shared" si="804"/>
        <v>45.39</v>
      </c>
      <c r="J1435" s="70">
        <f t="shared" si="805"/>
        <v>581.56999999999994</v>
      </c>
      <c r="K1435" s="70">
        <v>0</v>
      </c>
      <c r="L1435" s="76">
        <f t="shared" si="806"/>
        <v>581.56999999999994</v>
      </c>
      <c r="N1435" s="70">
        <v>536.18000000000006</v>
      </c>
      <c r="O1435" s="70">
        <v>45.39</v>
      </c>
      <c r="P1435" s="70">
        <f t="shared" si="807"/>
        <v>581.57000000000005</v>
      </c>
      <c r="Q1435" s="64"/>
      <c r="R1435" s="70">
        <f t="shared" si="808"/>
        <v>536.17999999999995</v>
      </c>
      <c r="S1435" s="70">
        <f t="shared" si="808"/>
        <v>45.39</v>
      </c>
      <c r="T1435" s="70">
        <f t="shared" si="809"/>
        <v>581.56999999999994</v>
      </c>
      <c r="U1435" s="70">
        <f t="shared" si="810"/>
        <v>0</v>
      </c>
      <c r="V1435" s="78">
        <f t="shared" si="811"/>
        <v>581.56999999999994</v>
      </c>
      <c r="X1435" s="70">
        <v>536.17999999999995</v>
      </c>
      <c r="Y1435" s="70">
        <v>45.39</v>
      </c>
      <c r="Z1435" s="70">
        <v>581.57000000000005</v>
      </c>
      <c r="AA1435" s="79"/>
      <c r="AB1435" s="80">
        <f t="shared" si="802"/>
        <v>0</v>
      </c>
    </row>
    <row r="1436" spans="1:28" x14ac:dyDescent="0.25">
      <c r="A1436" s="72" t="s">
        <v>17139</v>
      </c>
      <c r="B1436" s="73" t="s">
        <v>22533</v>
      </c>
      <c r="C1436" s="74" t="s">
        <v>15719</v>
      </c>
      <c r="D1436" s="75">
        <v>0</v>
      </c>
      <c r="E1436" s="70">
        <v>563.23</v>
      </c>
      <c r="F1436" s="76">
        <f t="shared" si="803"/>
        <v>0</v>
      </c>
      <c r="G1436" s="77"/>
      <c r="H1436" s="70">
        <f t="shared" si="804"/>
        <v>472.47</v>
      </c>
      <c r="I1436" s="70">
        <f t="shared" si="804"/>
        <v>90.76</v>
      </c>
      <c r="J1436" s="70">
        <f t="shared" si="805"/>
        <v>563.23</v>
      </c>
      <c r="K1436" s="70">
        <v>0</v>
      </c>
      <c r="L1436" s="76">
        <f t="shared" si="806"/>
        <v>563.23</v>
      </c>
      <c r="N1436" s="70">
        <v>472.47</v>
      </c>
      <c r="O1436" s="70">
        <v>90.759999999999991</v>
      </c>
      <c r="P1436" s="70">
        <f t="shared" si="807"/>
        <v>563.23</v>
      </c>
      <c r="Q1436" s="64"/>
      <c r="R1436" s="70">
        <f t="shared" si="808"/>
        <v>472.47</v>
      </c>
      <c r="S1436" s="70">
        <f t="shared" si="808"/>
        <v>90.75</v>
      </c>
      <c r="T1436" s="70">
        <f t="shared" si="809"/>
        <v>563.22</v>
      </c>
      <c r="U1436" s="70">
        <f t="shared" si="810"/>
        <v>0</v>
      </c>
      <c r="V1436" s="78">
        <f t="shared" si="811"/>
        <v>563.22</v>
      </c>
      <c r="X1436" s="70">
        <v>472.47</v>
      </c>
      <c r="Y1436" s="70">
        <v>90.75</v>
      </c>
      <c r="Z1436" s="70">
        <v>563.22</v>
      </c>
      <c r="AA1436" s="79"/>
      <c r="AB1436" s="80">
        <f t="shared" si="802"/>
        <v>9.9999999999909051E-3</v>
      </c>
    </row>
    <row r="1437" spans="1:28" x14ac:dyDescent="0.25">
      <c r="A1437" s="72" t="s">
        <v>17140</v>
      </c>
      <c r="B1437" s="73" t="s">
        <v>22534</v>
      </c>
      <c r="C1437" s="74" t="s">
        <v>15719</v>
      </c>
      <c r="D1437" s="75">
        <v>0</v>
      </c>
      <c r="E1437" s="70">
        <v>681.56</v>
      </c>
      <c r="F1437" s="76">
        <f t="shared" si="803"/>
        <v>0</v>
      </c>
      <c r="G1437" s="77"/>
      <c r="H1437" s="70">
        <f t="shared" si="804"/>
        <v>590.79999999999995</v>
      </c>
      <c r="I1437" s="70">
        <f t="shared" si="804"/>
        <v>90.76</v>
      </c>
      <c r="J1437" s="70">
        <f t="shared" si="805"/>
        <v>681.56</v>
      </c>
      <c r="K1437" s="70">
        <v>0</v>
      </c>
      <c r="L1437" s="76">
        <f t="shared" si="806"/>
        <v>681.56</v>
      </c>
      <c r="N1437" s="70">
        <v>590.79999999999995</v>
      </c>
      <c r="O1437" s="70">
        <v>90.759999999999991</v>
      </c>
      <c r="P1437" s="70">
        <f t="shared" si="807"/>
        <v>681.56</v>
      </c>
      <c r="Q1437" s="64"/>
      <c r="R1437" s="70">
        <f t="shared" si="808"/>
        <v>590.79999999999995</v>
      </c>
      <c r="S1437" s="70">
        <f t="shared" si="808"/>
        <v>90.75</v>
      </c>
      <c r="T1437" s="70">
        <f t="shared" si="809"/>
        <v>681.55</v>
      </c>
      <c r="U1437" s="70">
        <f t="shared" si="810"/>
        <v>0</v>
      </c>
      <c r="V1437" s="78">
        <f t="shared" si="811"/>
        <v>681.55</v>
      </c>
      <c r="X1437" s="70">
        <v>590.79999999999995</v>
      </c>
      <c r="Y1437" s="70">
        <v>90.75</v>
      </c>
      <c r="Z1437" s="70">
        <v>681.55</v>
      </c>
      <c r="AA1437" s="79"/>
      <c r="AB1437" s="80">
        <f t="shared" si="802"/>
        <v>9.9999999999909051E-3</v>
      </c>
    </row>
    <row r="1438" spans="1:28" x14ac:dyDescent="0.25">
      <c r="A1438" s="72" t="s">
        <v>17141</v>
      </c>
      <c r="B1438" s="73" t="s">
        <v>22535</v>
      </c>
      <c r="C1438" s="74" t="s">
        <v>15719</v>
      </c>
      <c r="D1438" s="75">
        <v>0</v>
      </c>
      <c r="E1438" s="70">
        <v>499.06</v>
      </c>
      <c r="F1438" s="76">
        <f t="shared" si="803"/>
        <v>0</v>
      </c>
      <c r="G1438" s="77"/>
      <c r="H1438" s="70">
        <f t="shared" si="804"/>
        <v>408.3</v>
      </c>
      <c r="I1438" s="70">
        <f t="shared" si="804"/>
        <v>90.76</v>
      </c>
      <c r="J1438" s="70">
        <f t="shared" si="805"/>
        <v>499.06</v>
      </c>
      <c r="K1438" s="70">
        <v>0</v>
      </c>
      <c r="L1438" s="76">
        <f t="shared" si="806"/>
        <v>499.06</v>
      </c>
      <c r="N1438" s="70">
        <v>408.3</v>
      </c>
      <c r="O1438" s="70">
        <v>90.759999999999991</v>
      </c>
      <c r="P1438" s="70">
        <f t="shared" si="807"/>
        <v>499.06</v>
      </c>
      <c r="Q1438" s="64"/>
      <c r="R1438" s="70">
        <f t="shared" si="808"/>
        <v>408.3</v>
      </c>
      <c r="S1438" s="70">
        <f t="shared" si="808"/>
        <v>90.75</v>
      </c>
      <c r="T1438" s="70">
        <f t="shared" si="809"/>
        <v>499.05</v>
      </c>
      <c r="U1438" s="70">
        <f t="shared" si="810"/>
        <v>0</v>
      </c>
      <c r="V1438" s="78">
        <f t="shared" si="811"/>
        <v>499.05</v>
      </c>
      <c r="X1438" s="70">
        <v>408.3</v>
      </c>
      <c r="Y1438" s="70">
        <v>90.75</v>
      </c>
      <c r="Z1438" s="70">
        <v>499.05</v>
      </c>
      <c r="AA1438" s="79"/>
      <c r="AB1438" s="80">
        <f t="shared" si="802"/>
        <v>9.9999999999909051E-3</v>
      </c>
    </row>
    <row r="1439" spans="1:28" x14ac:dyDescent="0.25">
      <c r="A1439" s="72" t="s">
        <v>17142</v>
      </c>
      <c r="B1439" s="73" t="s">
        <v>22536</v>
      </c>
      <c r="C1439" s="74" t="s">
        <v>15719</v>
      </c>
      <c r="D1439" s="75">
        <v>0</v>
      </c>
      <c r="E1439" s="70">
        <v>775.28</v>
      </c>
      <c r="F1439" s="76">
        <f t="shared" si="803"/>
        <v>0</v>
      </c>
      <c r="G1439" s="77"/>
      <c r="H1439" s="70">
        <f t="shared" si="804"/>
        <v>684.52</v>
      </c>
      <c r="I1439" s="70">
        <f t="shared" si="804"/>
        <v>90.76</v>
      </c>
      <c r="J1439" s="70">
        <f t="shared" si="805"/>
        <v>775.28</v>
      </c>
      <c r="K1439" s="70">
        <v>0</v>
      </c>
      <c r="L1439" s="76">
        <f t="shared" si="806"/>
        <v>775.28</v>
      </c>
      <c r="N1439" s="70">
        <v>684.52</v>
      </c>
      <c r="O1439" s="70">
        <v>90.759999999999991</v>
      </c>
      <c r="P1439" s="70">
        <f t="shared" si="807"/>
        <v>775.28</v>
      </c>
      <c r="Q1439" s="64"/>
      <c r="R1439" s="70">
        <f t="shared" si="808"/>
        <v>684.52</v>
      </c>
      <c r="S1439" s="70">
        <f t="shared" si="808"/>
        <v>90.75</v>
      </c>
      <c r="T1439" s="70">
        <f t="shared" si="809"/>
        <v>775.27</v>
      </c>
      <c r="U1439" s="70">
        <f t="shared" si="810"/>
        <v>0</v>
      </c>
      <c r="V1439" s="78">
        <f t="shared" si="811"/>
        <v>775.27</v>
      </c>
      <c r="X1439" s="70">
        <v>684.52</v>
      </c>
      <c r="Y1439" s="70">
        <v>90.75</v>
      </c>
      <c r="Z1439" s="70">
        <v>775.27</v>
      </c>
      <c r="AA1439" s="79"/>
      <c r="AB1439" s="80">
        <f t="shared" si="802"/>
        <v>9.9999999999909051E-3</v>
      </c>
    </row>
    <row r="1440" spans="1:28" ht="22.5" x14ac:dyDescent="0.25">
      <c r="A1440" s="84" t="s">
        <v>17143</v>
      </c>
      <c r="B1440" s="73" t="s">
        <v>22537</v>
      </c>
      <c r="C1440" s="74" t="s">
        <v>15719</v>
      </c>
      <c r="D1440" s="75">
        <v>0</v>
      </c>
      <c r="E1440" s="70">
        <v>515.86</v>
      </c>
      <c r="F1440" s="76">
        <f t="shared" si="803"/>
        <v>0</v>
      </c>
      <c r="G1440" s="77"/>
      <c r="H1440" s="70">
        <f t="shared" si="804"/>
        <v>425.1</v>
      </c>
      <c r="I1440" s="70">
        <f t="shared" si="804"/>
        <v>90.76</v>
      </c>
      <c r="J1440" s="70">
        <f t="shared" si="805"/>
        <v>515.86</v>
      </c>
      <c r="K1440" s="70">
        <v>0</v>
      </c>
      <c r="L1440" s="76">
        <f t="shared" si="806"/>
        <v>515.86</v>
      </c>
      <c r="N1440" s="70">
        <v>425.1</v>
      </c>
      <c r="O1440" s="70">
        <v>90.759999999999991</v>
      </c>
      <c r="P1440" s="70">
        <f t="shared" si="807"/>
        <v>515.86</v>
      </c>
      <c r="Q1440" s="64"/>
      <c r="R1440" s="70">
        <f t="shared" si="808"/>
        <v>425.1</v>
      </c>
      <c r="S1440" s="70">
        <f t="shared" si="808"/>
        <v>90.75</v>
      </c>
      <c r="T1440" s="70">
        <f t="shared" si="809"/>
        <v>515.85</v>
      </c>
      <c r="U1440" s="70">
        <f t="shared" si="810"/>
        <v>0</v>
      </c>
      <c r="V1440" s="78">
        <f t="shared" si="811"/>
        <v>515.85</v>
      </c>
      <c r="X1440" s="70">
        <v>425.1</v>
      </c>
      <c r="Y1440" s="70">
        <v>90.75</v>
      </c>
      <c r="Z1440" s="70">
        <v>515.85</v>
      </c>
      <c r="AA1440" s="79"/>
      <c r="AB1440" s="80">
        <f t="shared" si="802"/>
        <v>9.9999999999909051E-3</v>
      </c>
    </row>
    <row r="1441" spans="1:28" ht="22.5" x14ac:dyDescent="0.25">
      <c r="A1441" s="84" t="s">
        <v>17144</v>
      </c>
      <c r="B1441" s="73" t="s">
        <v>22538</v>
      </c>
      <c r="C1441" s="74" t="s">
        <v>15719</v>
      </c>
      <c r="D1441" s="75">
        <v>0</v>
      </c>
      <c r="E1441" s="70">
        <v>851.85</v>
      </c>
      <c r="F1441" s="76">
        <f t="shared" si="803"/>
        <v>0</v>
      </c>
      <c r="G1441" s="77"/>
      <c r="H1441" s="70">
        <f t="shared" si="804"/>
        <v>761.09</v>
      </c>
      <c r="I1441" s="70">
        <f t="shared" si="804"/>
        <v>90.76</v>
      </c>
      <c r="J1441" s="70">
        <f t="shared" si="805"/>
        <v>851.85</v>
      </c>
      <c r="K1441" s="70">
        <v>0</v>
      </c>
      <c r="L1441" s="76">
        <f t="shared" si="806"/>
        <v>851.85</v>
      </c>
      <c r="N1441" s="70">
        <v>761.09</v>
      </c>
      <c r="O1441" s="70">
        <v>90.759999999999991</v>
      </c>
      <c r="P1441" s="70">
        <f t="shared" si="807"/>
        <v>851.85</v>
      </c>
      <c r="Q1441" s="64"/>
      <c r="R1441" s="70">
        <f t="shared" si="808"/>
        <v>761.09</v>
      </c>
      <c r="S1441" s="70">
        <f t="shared" si="808"/>
        <v>90.75</v>
      </c>
      <c r="T1441" s="70">
        <f t="shared" si="809"/>
        <v>851.84</v>
      </c>
      <c r="U1441" s="70">
        <f t="shared" si="810"/>
        <v>0</v>
      </c>
      <c r="V1441" s="78">
        <f t="shared" si="811"/>
        <v>851.84</v>
      </c>
      <c r="X1441" s="70">
        <v>761.09</v>
      </c>
      <c r="Y1441" s="70">
        <v>90.75</v>
      </c>
      <c r="Z1441" s="70">
        <v>851.84</v>
      </c>
      <c r="AA1441" s="79"/>
      <c r="AB1441" s="80">
        <f t="shared" si="802"/>
        <v>9.9999999999909051E-3</v>
      </c>
    </row>
    <row r="1442" spans="1:28" ht="22.5" x14ac:dyDescent="0.25">
      <c r="A1442" s="72" t="s">
        <v>17145</v>
      </c>
      <c r="B1442" s="73" t="s">
        <v>22539</v>
      </c>
      <c r="C1442" s="74" t="s">
        <v>15719</v>
      </c>
      <c r="D1442" s="75">
        <v>0</v>
      </c>
      <c r="E1442" s="70">
        <v>777.41</v>
      </c>
      <c r="F1442" s="76">
        <f t="shared" si="803"/>
        <v>0</v>
      </c>
      <c r="G1442" s="77"/>
      <c r="H1442" s="70">
        <f t="shared" si="804"/>
        <v>732.02</v>
      </c>
      <c r="I1442" s="70">
        <f t="shared" si="804"/>
        <v>45.39</v>
      </c>
      <c r="J1442" s="70">
        <f t="shared" si="805"/>
        <v>777.41</v>
      </c>
      <c r="K1442" s="70">
        <v>0</v>
      </c>
      <c r="L1442" s="76">
        <f t="shared" si="806"/>
        <v>777.41</v>
      </c>
      <c r="N1442" s="70">
        <v>732.02</v>
      </c>
      <c r="O1442" s="70">
        <v>45.39</v>
      </c>
      <c r="P1442" s="70">
        <f t="shared" si="807"/>
        <v>777.41</v>
      </c>
      <c r="Q1442" s="64"/>
      <c r="R1442" s="70">
        <f t="shared" si="808"/>
        <v>732.02</v>
      </c>
      <c r="S1442" s="70">
        <f t="shared" si="808"/>
        <v>45.39</v>
      </c>
      <c r="T1442" s="70">
        <f t="shared" si="809"/>
        <v>777.41</v>
      </c>
      <c r="U1442" s="70">
        <f t="shared" si="810"/>
        <v>0</v>
      </c>
      <c r="V1442" s="78">
        <f t="shared" si="811"/>
        <v>777.41</v>
      </c>
      <c r="X1442" s="70">
        <v>732.02</v>
      </c>
      <c r="Y1442" s="70">
        <v>45.39</v>
      </c>
      <c r="Z1442" s="70">
        <v>777.41</v>
      </c>
      <c r="AA1442" s="79"/>
      <c r="AB1442" s="80">
        <f t="shared" si="802"/>
        <v>0</v>
      </c>
    </row>
    <row r="1443" spans="1:28" ht="22.5" x14ac:dyDescent="0.25">
      <c r="A1443" s="72" t="s">
        <v>17146</v>
      </c>
      <c r="B1443" s="73" t="s">
        <v>22540</v>
      </c>
      <c r="C1443" s="74" t="s">
        <v>15719</v>
      </c>
      <c r="D1443" s="75">
        <v>0</v>
      </c>
      <c r="E1443" s="70">
        <v>715.68</v>
      </c>
      <c r="F1443" s="76">
        <f t="shared" si="803"/>
        <v>0</v>
      </c>
      <c r="G1443" s="77"/>
      <c r="H1443" s="70">
        <f t="shared" si="804"/>
        <v>670.29</v>
      </c>
      <c r="I1443" s="70">
        <f t="shared" si="804"/>
        <v>45.39</v>
      </c>
      <c r="J1443" s="70">
        <f t="shared" si="805"/>
        <v>715.68</v>
      </c>
      <c r="K1443" s="70">
        <v>0</v>
      </c>
      <c r="L1443" s="76">
        <f t="shared" si="806"/>
        <v>715.68</v>
      </c>
      <c r="N1443" s="70">
        <v>670.29</v>
      </c>
      <c r="O1443" s="70">
        <v>45.39</v>
      </c>
      <c r="P1443" s="70">
        <f t="shared" si="807"/>
        <v>715.68</v>
      </c>
      <c r="Q1443" s="64"/>
      <c r="R1443" s="70">
        <f t="shared" si="808"/>
        <v>670.29</v>
      </c>
      <c r="S1443" s="70">
        <f t="shared" si="808"/>
        <v>45.39</v>
      </c>
      <c r="T1443" s="70">
        <f t="shared" si="809"/>
        <v>715.68</v>
      </c>
      <c r="U1443" s="70">
        <f t="shared" si="810"/>
        <v>0</v>
      </c>
      <c r="V1443" s="78">
        <f t="shared" si="811"/>
        <v>715.68</v>
      </c>
      <c r="X1443" s="70">
        <v>670.29</v>
      </c>
      <c r="Y1443" s="70">
        <v>45.39</v>
      </c>
      <c r="Z1443" s="70">
        <v>715.68</v>
      </c>
      <c r="AA1443" s="79"/>
      <c r="AB1443" s="80">
        <f t="shared" si="802"/>
        <v>0</v>
      </c>
    </row>
    <row r="1444" spans="1:28" ht="22.5" x14ac:dyDescent="0.25">
      <c r="A1444" s="72" t="s">
        <v>17147</v>
      </c>
      <c r="B1444" s="73" t="s">
        <v>22541</v>
      </c>
      <c r="C1444" s="74" t="s">
        <v>15719</v>
      </c>
      <c r="D1444" s="75">
        <v>0</v>
      </c>
      <c r="E1444" s="70">
        <v>746.41</v>
      </c>
      <c r="F1444" s="76">
        <f t="shared" si="803"/>
        <v>0</v>
      </c>
      <c r="G1444" s="77"/>
      <c r="H1444" s="70">
        <f t="shared" si="804"/>
        <v>701.02</v>
      </c>
      <c r="I1444" s="70">
        <f t="shared" si="804"/>
        <v>45.39</v>
      </c>
      <c r="J1444" s="70">
        <f t="shared" si="805"/>
        <v>746.41</v>
      </c>
      <c r="K1444" s="70">
        <v>0</v>
      </c>
      <c r="L1444" s="76">
        <f t="shared" si="806"/>
        <v>746.41</v>
      </c>
      <c r="N1444" s="70">
        <v>701.02</v>
      </c>
      <c r="O1444" s="70">
        <v>45.39</v>
      </c>
      <c r="P1444" s="70">
        <f t="shared" si="807"/>
        <v>746.41</v>
      </c>
      <c r="Q1444" s="64"/>
      <c r="R1444" s="70">
        <f t="shared" si="808"/>
        <v>701.02</v>
      </c>
      <c r="S1444" s="70">
        <f t="shared" si="808"/>
        <v>45.39</v>
      </c>
      <c r="T1444" s="70">
        <f t="shared" si="809"/>
        <v>746.41</v>
      </c>
      <c r="U1444" s="70">
        <f t="shared" si="810"/>
        <v>0</v>
      </c>
      <c r="V1444" s="78">
        <f t="shared" si="811"/>
        <v>746.41</v>
      </c>
      <c r="X1444" s="70">
        <v>701.02</v>
      </c>
      <c r="Y1444" s="70">
        <v>45.39</v>
      </c>
      <c r="Z1444" s="70">
        <v>746.41</v>
      </c>
      <c r="AA1444" s="79"/>
      <c r="AB1444" s="80">
        <f t="shared" si="802"/>
        <v>0</v>
      </c>
    </row>
    <row r="1445" spans="1:28" s="34" customFormat="1" ht="22.5" x14ac:dyDescent="0.25">
      <c r="A1445" s="72" t="s">
        <v>17148</v>
      </c>
      <c r="B1445" s="73" t="s">
        <v>22542</v>
      </c>
      <c r="C1445" s="74" t="s">
        <v>15719</v>
      </c>
      <c r="D1445" s="75">
        <v>0</v>
      </c>
      <c r="E1445" s="70">
        <v>813.55</v>
      </c>
      <c r="F1445" s="76">
        <f t="shared" si="803"/>
        <v>0</v>
      </c>
      <c r="G1445" s="77"/>
      <c r="H1445" s="70">
        <f t="shared" si="804"/>
        <v>768.16</v>
      </c>
      <c r="I1445" s="70">
        <f t="shared" si="804"/>
        <v>45.39</v>
      </c>
      <c r="J1445" s="70">
        <f t="shared" si="805"/>
        <v>813.55</v>
      </c>
      <c r="K1445" s="70">
        <v>0</v>
      </c>
      <c r="L1445" s="76">
        <f t="shared" si="806"/>
        <v>813.55</v>
      </c>
      <c r="N1445" s="70">
        <v>768.16</v>
      </c>
      <c r="O1445" s="70">
        <v>45.39</v>
      </c>
      <c r="P1445" s="70">
        <f t="shared" si="807"/>
        <v>813.55</v>
      </c>
      <c r="Q1445" s="64"/>
      <c r="R1445" s="70">
        <f t="shared" si="808"/>
        <v>768.16</v>
      </c>
      <c r="S1445" s="70">
        <f t="shared" si="808"/>
        <v>45.39</v>
      </c>
      <c r="T1445" s="70">
        <f t="shared" si="809"/>
        <v>813.55</v>
      </c>
      <c r="U1445" s="70">
        <f t="shared" si="810"/>
        <v>0</v>
      </c>
      <c r="V1445" s="78">
        <f t="shared" si="811"/>
        <v>813.55</v>
      </c>
      <c r="X1445" s="70">
        <v>768.16</v>
      </c>
      <c r="Y1445" s="70">
        <v>45.39</v>
      </c>
      <c r="Z1445" s="70">
        <v>813.55</v>
      </c>
      <c r="AA1445" s="79"/>
      <c r="AB1445" s="80">
        <f t="shared" si="802"/>
        <v>0</v>
      </c>
    </row>
    <row r="1446" spans="1:28" s="34" customFormat="1" ht="22.5" x14ac:dyDescent="0.25">
      <c r="A1446" s="72" t="s">
        <v>17149</v>
      </c>
      <c r="B1446" s="73" t="s">
        <v>22543</v>
      </c>
      <c r="C1446" s="74" t="s">
        <v>15719</v>
      </c>
      <c r="D1446" s="75">
        <v>0</v>
      </c>
      <c r="E1446" s="70">
        <v>806.92</v>
      </c>
      <c r="F1446" s="76">
        <f t="shared" si="803"/>
        <v>0</v>
      </c>
      <c r="G1446" s="29"/>
      <c r="H1446" s="70">
        <f t="shared" si="804"/>
        <v>716.16</v>
      </c>
      <c r="I1446" s="70">
        <f t="shared" si="804"/>
        <v>90.76</v>
      </c>
      <c r="J1446" s="70">
        <f t="shared" si="805"/>
        <v>806.92</v>
      </c>
      <c r="K1446" s="70">
        <v>0</v>
      </c>
      <c r="L1446" s="76">
        <f t="shared" si="806"/>
        <v>806.92</v>
      </c>
      <c r="N1446" s="70">
        <v>716.16</v>
      </c>
      <c r="O1446" s="70">
        <v>90.759999999999991</v>
      </c>
      <c r="P1446" s="70">
        <f t="shared" si="807"/>
        <v>806.92</v>
      </c>
      <c r="Q1446" s="64"/>
      <c r="R1446" s="70">
        <f t="shared" si="808"/>
        <v>716.16</v>
      </c>
      <c r="S1446" s="70">
        <f t="shared" si="808"/>
        <v>90.75</v>
      </c>
      <c r="T1446" s="70">
        <f t="shared" si="809"/>
        <v>806.91</v>
      </c>
      <c r="U1446" s="70">
        <f t="shared" si="810"/>
        <v>0</v>
      </c>
      <c r="V1446" s="78">
        <f t="shared" si="811"/>
        <v>806.91</v>
      </c>
      <c r="X1446" s="70">
        <v>716.16</v>
      </c>
      <c r="Y1446" s="70">
        <v>90.75</v>
      </c>
      <c r="Z1446" s="70">
        <v>806.91</v>
      </c>
      <c r="AA1446" s="79"/>
      <c r="AB1446" s="80">
        <f t="shared" si="802"/>
        <v>9.9999999999909051E-3</v>
      </c>
    </row>
    <row r="1447" spans="1:28" x14ac:dyDescent="0.25">
      <c r="A1447" s="72" t="s">
        <v>17150</v>
      </c>
      <c r="B1447" s="73" t="s">
        <v>22544</v>
      </c>
      <c r="C1447" s="74" t="s">
        <v>15719</v>
      </c>
      <c r="D1447" s="75">
        <v>0</v>
      </c>
      <c r="E1447" s="70">
        <v>852.7</v>
      </c>
      <c r="F1447" s="76">
        <f t="shared" si="803"/>
        <v>0</v>
      </c>
      <c r="G1447" s="29"/>
      <c r="H1447" s="70">
        <f t="shared" si="804"/>
        <v>761.94</v>
      </c>
      <c r="I1447" s="70">
        <f t="shared" si="804"/>
        <v>90.76</v>
      </c>
      <c r="J1447" s="70">
        <f t="shared" si="805"/>
        <v>852.7</v>
      </c>
      <c r="K1447" s="70">
        <v>0</v>
      </c>
      <c r="L1447" s="76">
        <f t="shared" si="806"/>
        <v>852.7</v>
      </c>
      <c r="N1447" s="105">
        <v>761.94</v>
      </c>
      <c r="O1447" s="105">
        <v>90.759999999999991</v>
      </c>
      <c r="P1447" s="70">
        <f t="shared" si="807"/>
        <v>852.7</v>
      </c>
      <c r="Q1447" s="112"/>
      <c r="R1447" s="70">
        <f t="shared" si="808"/>
        <v>761.94</v>
      </c>
      <c r="S1447" s="70">
        <f t="shared" si="808"/>
        <v>90.75</v>
      </c>
      <c r="T1447" s="70">
        <f t="shared" si="809"/>
        <v>852.69</v>
      </c>
      <c r="U1447" s="70">
        <f t="shared" si="810"/>
        <v>0</v>
      </c>
      <c r="V1447" s="78">
        <f t="shared" si="811"/>
        <v>852.69</v>
      </c>
      <c r="X1447" s="105">
        <v>761.94</v>
      </c>
      <c r="Y1447" s="105">
        <v>90.75</v>
      </c>
      <c r="Z1447" s="105">
        <v>852.69</v>
      </c>
      <c r="AA1447" s="79"/>
      <c r="AB1447" s="80">
        <f t="shared" si="802"/>
        <v>9.9999999999909051E-3</v>
      </c>
    </row>
    <row r="1448" spans="1:28" ht="22.5" x14ac:dyDescent="0.25">
      <c r="A1448" s="66" t="s">
        <v>17151</v>
      </c>
      <c r="B1448" s="67" t="s">
        <v>22545</v>
      </c>
      <c r="C1448" s="68"/>
      <c r="D1448" s="75"/>
      <c r="E1448" s="70"/>
      <c r="F1448" s="76"/>
      <c r="G1448" s="93"/>
      <c r="H1448" s="70"/>
      <c r="I1448" s="70"/>
      <c r="J1448" s="70"/>
      <c r="K1448" s="70"/>
      <c r="L1448" s="76"/>
      <c r="N1448" s="70"/>
      <c r="O1448" s="70"/>
      <c r="P1448" s="70"/>
      <c r="Q1448" s="64"/>
      <c r="R1448" s="70"/>
      <c r="S1448" s="70"/>
      <c r="T1448" s="70"/>
      <c r="U1448" s="70"/>
      <c r="V1448" s="78"/>
      <c r="X1448" s="70"/>
      <c r="Y1448" s="70"/>
      <c r="Z1448" s="70"/>
      <c r="AA1448" s="79"/>
      <c r="AB1448" s="80">
        <f t="shared" si="802"/>
        <v>0</v>
      </c>
    </row>
    <row r="1449" spans="1:28" x14ac:dyDescent="0.25">
      <c r="A1449" s="72" t="s">
        <v>17152</v>
      </c>
      <c r="B1449" s="73" t="s">
        <v>17154</v>
      </c>
      <c r="C1449" s="74" t="s">
        <v>15719</v>
      </c>
      <c r="D1449" s="75">
        <v>0</v>
      </c>
      <c r="E1449" s="70">
        <v>158.88999999999999</v>
      </c>
      <c r="F1449" s="76">
        <f>ROUND(D1449*E1449,2)</f>
        <v>0</v>
      </c>
      <c r="G1449" s="93"/>
      <c r="H1449" s="70">
        <f>ROUND(N1449+(N1449*$H$2/100),2)</f>
        <v>158.88999999999999</v>
      </c>
      <c r="I1449" s="70">
        <f>ROUND(O1449+(O1449*$H$2/100),2)</f>
        <v>0</v>
      </c>
      <c r="J1449" s="70">
        <f>H1449+I1449</f>
        <v>158.88999999999999</v>
      </c>
      <c r="K1449" s="70">
        <v>0</v>
      </c>
      <c r="L1449" s="76">
        <f>SUM(J1449:K1449)</f>
        <v>158.88999999999999</v>
      </c>
      <c r="N1449" s="70">
        <v>158.88999999999999</v>
      </c>
      <c r="O1449" s="70">
        <v>0</v>
      </c>
      <c r="P1449" s="70">
        <f>SUM(N1449:O1449)</f>
        <v>158.88999999999999</v>
      </c>
      <c r="Q1449" s="64"/>
      <c r="R1449" s="70">
        <f>X1449</f>
        <v>158.88999999999999</v>
      </c>
      <c r="S1449" s="70">
        <f>Y1449</f>
        <v>0</v>
      </c>
      <c r="T1449" s="70">
        <f>R1449+S1449</f>
        <v>158.88999999999999</v>
      </c>
      <c r="U1449" s="70">
        <f>ROUND(Z1449*$H$2,2)/100</f>
        <v>0</v>
      </c>
      <c r="V1449" s="78">
        <f>SUM(T1449:U1449)</f>
        <v>158.88999999999999</v>
      </c>
      <c r="X1449" s="70">
        <v>158.88999999999999</v>
      </c>
      <c r="Y1449" s="70">
        <v>0</v>
      </c>
      <c r="Z1449" s="70">
        <v>158.88999999999999</v>
      </c>
      <c r="AA1449" s="79"/>
      <c r="AB1449" s="80">
        <f t="shared" si="802"/>
        <v>0</v>
      </c>
    </row>
    <row r="1450" spans="1:28" x14ac:dyDescent="0.25">
      <c r="A1450" s="66" t="s">
        <v>17153</v>
      </c>
      <c r="B1450" s="67" t="s">
        <v>22546</v>
      </c>
      <c r="C1450" s="68"/>
      <c r="D1450" s="69"/>
      <c r="E1450" s="70"/>
      <c r="F1450" s="71"/>
      <c r="H1450" s="70"/>
      <c r="I1450" s="70"/>
      <c r="J1450" s="70"/>
      <c r="K1450" s="70"/>
      <c r="L1450" s="76"/>
      <c r="N1450" s="70"/>
      <c r="O1450" s="70"/>
      <c r="P1450" s="70"/>
      <c r="Q1450" s="64"/>
      <c r="R1450" s="70"/>
      <c r="S1450" s="70"/>
      <c r="T1450" s="70"/>
      <c r="U1450" s="70"/>
      <c r="V1450" s="78"/>
      <c r="X1450" s="70"/>
      <c r="Y1450" s="70"/>
      <c r="Z1450" s="70"/>
      <c r="AA1450" s="79"/>
      <c r="AB1450" s="80">
        <f t="shared" si="802"/>
        <v>0</v>
      </c>
    </row>
    <row r="1451" spans="1:28" x14ac:dyDescent="0.25">
      <c r="A1451" s="66" t="s">
        <v>17155</v>
      </c>
      <c r="B1451" s="67" t="s">
        <v>22547</v>
      </c>
      <c r="C1451" s="68"/>
      <c r="D1451" s="69"/>
      <c r="E1451" s="70"/>
      <c r="F1451" s="71"/>
      <c r="H1451" s="70"/>
      <c r="I1451" s="70"/>
      <c r="J1451" s="70"/>
      <c r="K1451" s="70"/>
      <c r="L1451" s="76"/>
      <c r="N1451" s="70"/>
      <c r="O1451" s="70"/>
      <c r="P1451" s="70"/>
      <c r="Q1451" s="64"/>
      <c r="R1451" s="70"/>
      <c r="S1451" s="70"/>
      <c r="T1451" s="70"/>
      <c r="U1451" s="70"/>
      <c r="V1451" s="78"/>
      <c r="X1451" s="70"/>
      <c r="Y1451" s="70"/>
      <c r="Z1451" s="70"/>
      <c r="AA1451" s="79"/>
      <c r="AB1451" s="80">
        <f t="shared" si="802"/>
        <v>0</v>
      </c>
    </row>
    <row r="1452" spans="1:28" x14ac:dyDescent="0.25">
      <c r="A1452" s="72" t="s">
        <v>17156</v>
      </c>
      <c r="B1452" s="73" t="s">
        <v>22548</v>
      </c>
      <c r="C1452" s="74" t="s">
        <v>15719</v>
      </c>
      <c r="D1452" s="75">
        <v>0</v>
      </c>
      <c r="E1452" s="70">
        <v>81.47999999999999</v>
      </c>
      <c r="F1452" s="76">
        <f t="shared" ref="F1452:F1466" si="812">ROUND(D1452*E1452,2)</f>
        <v>0</v>
      </c>
      <c r="G1452" s="77"/>
      <c r="H1452" s="70">
        <f t="shared" ref="H1452:I1466" si="813">ROUND(N1452+(N1452*$H$2/100),2)</f>
        <v>61.58</v>
      </c>
      <c r="I1452" s="70">
        <f t="shared" si="813"/>
        <v>19.899999999999999</v>
      </c>
      <c r="J1452" s="70">
        <f t="shared" ref="J1452:J1466" si="814">H1452+I1452</f>
        <v>81.47999999999999</v>
      </c>
      <c r="K1452" s="70">
        <v>0</v>
      </c>
      <c r="L1452" s="76">
        <f t="shared" ref="L1452:L1466" si="815">SUM(J1452:K1452)</f>
        <v>81.47999999999999</v>
      </c>
      <c r="N1452" s="70">
        <v>61.58</v>
      </c>
      <c r="O1452" s="70">
        <v>19.899999999999999</v>
      </c>
      <c r="P1452" s="70">
        <f t="shared" ref="P1452:P1466" si="816">SUM(N1452:O1452)</f>
        <v>81.47999999999999</v>
      </c>
      <c r="Q1452" s="64"/>
      <c r="R1452" s="70">
        <f t="shared" ref="R1452:S1466" si="817">X1452</f>
        <v>61.58</v>
      </c>
      <c r="S1452" s="70">
        <f t="shared" si="817"/>
        <v>19.899999999999999</v>
      </c>
      <c r="T1452" s="70">
        <f t="shared" ref="T1452:T1466" si="818">R1452+S1452</f>
        <v>81.47999999999999</v>
      </c>
      <c r="U1452" s="70">
        <f t="shared" ref="U1452:U1466" si="819">ROUND(Z1452*$H$2,2)/100</f>
        <v>0</v>
      </c>
      <c r="V1452" s="78">
        <f t="shared" ref="V1452:V1466" si="820">SUM(T1452:U1452)</f>
        <v>81.47999999999999</v>
      </c>
      <c r="X1452" s="70">
        <v>61.58</v>
      </c>
      <c r="Y1452" s="70">
        <v>19.899999999999999</v>
      </c>
      <c r="Z1452" s="70">
        <v>81.48</v>
      </c>
      <c r="AA1452" s="79"/>
      <c r="AB1452" s="80">
        <f t="shared" si="802"/>
        <v>0</v>
      </c>
    </row>
    <row r="1453" spans="1:28" x14ac:dyDescent="0.25">
      <c r="A1453" s="72" t="s">
        <v>17157</v>
      </c>
      <c r="B1453" s="73" t="s">
        <v>22549</v>
      </c>
      <c r="C1453" s="74" t="s">
        <v>15719</v>
      </c>
      <c r="D1453" s="75">
        <v>0</v>
      </c>
      <c r="E1453" s="70">
        <v>95.38</v>
      </c>
      <c r="F1453" s="76">
        <f t="shared" si="812"/>
        <v>0</v>
      </c>
      <c r="G1453" s="77"/>
      <c r="H1453" s="70">
        <f t="shared" si="813"/>
        <v>75.48</v>
      </c>
      <c r="I1453" s="70">
        <f t="shared" si="813"/>
        <v>19.899999999999999</v>
      </c>
      <c r="J1453" s="70">
        <f t="shared" si="814"/>
        <v>95.38</v>
      </c>
      <c r="K1453" s="70">
        <v>0</v>
      </c>
      <c r="L1453" s="76">
        <f t="shared" si="815"/>
        <v>95.38</v>
      </c>
      <c r="N1453" s="70">
        <v>75.48</v>
      </c>
      <c r="O1453" s="70">
        <v>19.899999999999999</v>
      </c>
      <c r="P1453" s="70">
        <f t="shared" si="816"/>
        <v>95.38</v>
      </c>
      <c r="Q1453" s="64"/>
      <c r="R1453" s="70">
        <f t="shared" si="817"/>
        <v>75.48</v>
      </c>
      <c r="S1453" s="70">
        <f t="shared" si="817"/>
        <v>19.899999999999999</v>
      </c>
      <c r="T1453" s="70">
        <f t="shared" si="818"/>
        <v>95.38</v>
      </c>
      <c r="U1453" s="70">
        <f t="shared" si="819"/>
        <v>0</v>
      </c>
      <c r="V1453" s="78">
        <f t="shared" si="820"/>
        <v>95.38</v>
      </c>
      <c r="X1453" s="70">
        <v>75.48</v>
      </c>
      <c r="Y1453" s="70">
        <v>19.899999999999999</v>
      </c>
      <c r="Z1453" s="70">
        <v>95.38</v>
      </c>
      <c r="AA1453" s="79"/>
      <c r="AB1453" s="80">
        <f t="shared" si="802"/>
        <v>0</v>
      </c>
    </row>
    <row r="1454" spans="1:28" x14ac:dyDescent="0.25">
      <c r="A1454" s="72" t="s">
        <v>17158</v>
      </c>
      <c r="B1454" s="73" t="s">
        <v>22550</v>
      </c>
      <c r="C1454" s="74" t="s">
        <v>15719</v>
      </c>
      <c r="D1454" s="75">
        <v>0</v>
      </c>
      <c r="E1454" s="70">
        <v>104.56</v>
      </c>
      <c r="F1454" s="76">
        <f t="shared" si="812"/>
        <v>0</v>
      </c>
      <c r="G1454" s="77"/>
      <c r="H1454" s="70">
        <f t="shared" si="813"/>
        <v>84.66</v>
      </c>
      <c r="I1454" s="70">
        <f t="shared" si="813"/>
        <v>19.899999999999999</v>
      </c>
      <c r="J1454" s="70">
        <f t="shared" si="814"/>
        <v>104.56</v>
      </c>
      <c r="K1454" s="70">
        <v>0</v>
      </c>
      <c r="L1454" s="76">
        <f t="shared" si="815"/>
        <v>104.56</v>
      </c>
      <c r="N1454" s="70">
        <v>84.660000000000011</v>
      </c>
      <c r="O1454" s="70">
        <v>19.899999999999999</v>
      </c>
      <c r="P1454" s="70">
        <f t="shared" si="816"/>
        <v>104.56</v>
      </c>
      <c r="Q1454" s="64"/>
      <c r="R1454" s="70">
        <f t="shared" si="817"/>
        <v>84.66</v>
      </c>
      <c r="S1454" s="70">
        <f t="shared" si="817"/>
        <v>19.899999999999999</v>
      </c>
      <c r="T1454" s="70">
        <f t="shared" si="818"/>
        <v>104.56</v>
      </c>
      <c r="U1454" s="70">
        <f t="shared" si="819"/>
        <v>0</v>
      </c>
      <c r="V1454" s="78">
        <f t="shared" si="820"/>
        <v>104.56</v>
      </c>
      <c r="X1454" s="70">
        <v>84.66</v>
      </c>
      <c r="Y1454" s="70">
        <v>19.899999999999999</v>
      </c>
      <c r="Z1454" s="70">
        <v>104.56</v>
      </c>
      <c r="AA1454" s="79"/>
      <c r="AB1454" s="80">
        <f t="shared" si="802"/>
        <v>0</v>
      </c>
    </row>
    <row r="1455" spans="1:28" s="83" customFormat="1" x14ac:dyDescent="0.25">
      <c r="A1455" s="72" t="s">
        <v>17159</v>
      </c>
      <c r="B1455" s="73" t="s">
        <v>22551</v>
      </c>
      <c r="C1455" s="74" t="s">
        <v>15719</v>
      </c>
      <c r="D1455" s="75">
        <v>0</v>
      </c>
      <c r="E1455" s="70">
        <v>126.95</v>
      </c>
      <c r="F1455" s="76">
        <f t="shared" si="812"/>
        <v>0</v>
      </c>
      <c r="G1455" s="77"/>
      <c r="H1455" s="70">
        <f t="shared" si="813"/>
        <v>107.05</v>
      </c>
      <c r="I1455" s="70">
        <f t="shared" si="813"/>
        <v>19.899999999999999</v>
      </c>
      <c r="J1455" s="70">
        <f t="shared" si="814"/>
        <v>126.94999999999999</v>
      </c>
      <c r="K1455" s="70">
        <v>0</v>
      </c>
      <c r="L1455" s="76">
        <f t="shared" si="815"/>
        <v>126.94999999999999</v>
      </c>
      <c r="M1455" s="34"/>
      <c r="N1455" s="70">
        <v>107.05000000000001</v>
      </c>
      <c r="O1455" s="70">
        <v>19.899999999999999</v>
      </c>
      <c r="P1455" s="70">
        <f t="shared" si="816"/>
        <v>126.95000000000002</v>
      </c>
      <c r="Q1455" s="64"/>
      <c r="R1455" s="70">
        <f t="shared" si="817"/>
        <v>107.05</v>
      </c>
      <c r="S1455" s="70">
        <f t="shared" si="817"/>
        <v>19.899999999999999</v>
      </c>
      <c r="T1455" s="70">
        <f t="shared" si="818"/>
        <v>126.94999999999999</v>
      </c>
      <c r="U1455" s="70">
        <f t="shared" si="819"/>
        <v>0</v>
      </c>
      <c r="V1455" s="78">
        <f t="shared" si="820"/>
        <v>126.94999999999999</v>
      </c>
      <c r="W1455" s="34"/>
      <c r="X1455" s="70">
        <v>107.05</v>
      </c>
      <c r="Y1455" s="70">
        <v>19.899999999999999</v>
      </c>
      <c r="Z1455" s="70">
        <v>126.95</v>
      </c>
      <c r="AA1455" s="79"/>
      <c r="AB1455" s="80">
        <f t="shared" si="802"/>
        <v>0</v>
      </c>
    </row>
    <row r="1456" spans="1:28" s="83" customFormat="1" x14ac:dyDescent="0.25">
      <c r="A1456" s="72" t="s">
        <v>17160</v>
      </c>
      <c r="B1456" s="73" t="s">
        <v>22552</v>
      </c>
      <c r="C1456" s="74" t="s">
        <v>15719</v>
      </c>
      <c r="D1456" s="75">
        <v>0</v>
      </c>
      <c r="E1456" s="70">
        <v>282.86</v>
      </c>
      <c r="F1456" s="76">
        <f t="shared" si="812"/>
        <v>0</v>
      </c>
      <c r="G1456" s="29"/>
      <c r="H1456" s="70">
        <f t="shared" si="813"/>
        <v>262.95999999999998</v>
      </c>
      <c r="I1456" s="70">
        <f t="shared" si="813"/>
        <v>19.899999999999999</v>
      </c>
      <c r="J1456" s="70">
        <f t="shared" si="814"/>
        <v>282.85999999999996</v>
      </c>
      <c r="K1456" s="70">
        <v>0</v>
      </c>
      <c r="L1456" s="76">
        <f t="shared" si="815"/>
        <v>282.85999999999996</v>
      </c>
      <c r="M1456" s="34"/>
      <c r="N1456" s="70">
        <v>262.95999999999998</v>
      </c>
      <c r="O1456" s="70">
        <v>19.899999999999999</v>
      </c>
      <c r="P1456" s="70">
        <f t="shared" si="816"/>
        <v>282.85999999999996</v>
      </c>
      <c r="Q1456" s="64"/>
      <c r="R1456" s="70">
        <f t="shared" si="817"/>
        <v>262.95999999999998</v>
      </c>
      <c r="S1456" s="70">
        <f t="shared" si="817"/>
        <v>19.899999999999999</v>
      </c>
      <c r="T1456" s="70">
        <f t="shared" si="818"/>
        <v>282.85999999999996</v>
      </c>
      <c r="U1456" s="70">
        <f t="shared" si="819"/>
        <v>0</v>
      </c>
      <c r="V1456" s="78">
        <f t="shared" si="820"/>
        <v>282.85999999999996</v>
      </c>
      <c r="W1456" s="34"/>
      <c r="X1456" s="70">
        <v>262.95999999999998</v>
      </c>
      <c r="Y1456" s="70">
        <v>19.899999999999999</v>
      </c>
      <c r="Z1456" s="70">
        <v>282.86</v>
      </c>
      <c r="AA1456" s="79"/>
      <c r="AB1456" s="80">
        <f t="shared" si="802"/>
        <v>0</v>
      </c>
    </row>
    <row r="1457" spans="1:28" x14ac:dyDescent="0.25">
      <c r="A1457" s="72" t="s">
        <v>17161</v>
      </c>
      <c r="B1457" s="73" t="s">
        <v>22553</v>
      </c>
      <c r="C1457" s="74" t="s">
        <v>15719</v>
      </c>
      <c r="D1457" s="75">
        <v>0</v>
      </c>
      <c r="E1457" s="70">
        <v>467.55999999999995</v>
      </c>
      <c r="F1457" s="76">
        <f t="shared" si="812"/>
        <v>0</v>
      </c>
      <c r="G1457" s="29"/>
      <c r="H1457" s="70">
        <f t="shared" si="813"/>
        <v>447.66</v>
      </c>
      <c r="I1457" s="70">
        <f t="shared" si="813"/>
        <v>19.899999999999999</v>
      </c>
      <c r="J1457" s="70">
        <f t="shared" si="814"/>
        <v>467.56</v>
      </c>
      <c r="K1457" s="70">
        <v>0</v>
      </c>
      <c r="L1457" s="76">
        <f t="shared" si="815"/>
        <v>467.56</v>
      </c>
      <c r="N1457" s="70">
        <v>447.65999999999997</v>
      </c>
      <c r="O1457" s="70">
        <v>19.899999999999999</v>
      </c>
      <c r="P1457" s="70">
        <f t="shared" si="816"/>
        <v>467.55999999999995</v>
      </c>
      <c r="Q1457" s="64"/>
      <c r="R1457" s="70">
        <f t="shared" si="817"/>
        <v>447.66</v>
      </c>
      <c r="S1457" s="70">
        <f t="shared" si="817"/>
        <v>19.899999999999999</v>
      </c>
      <c r="T1457" s="70">
        <f t="shared" si="818"/>
        <v>467.56</v>
      </c>
      <c r="U1457" s="70">
        <f t="shared" si="819"/>
        <v>0</v>
      </c>
      <c r="V1457" s="78">
        <f t="shared" si="820"/>
        <v>467.56</v>
      </c>
      <c r="X1457" s="70">
        <v>447.66</v>
      </c>
      <c r="Y1457" s="70">
        <v>19.899999999999999</v>
      </c>
      <c r="Z1457" s="70">
        <v>467.56</v>
      </c>
      <c r="AA1457" s="79"/>
      <c r="AB1457" s="80">
        <f t="shared" si="802"/>
        <v>0</v>
      </c>
    </row>
    <row r="1458" spans="1:28" s="83" customFormat="1" x14ac:dyDescent="0.25">
      <c r="A1458" s="72" t="s">
        <v>17162</v>
      </c>
      <c r="B1458" s="73" t="s">
        <v>22554</v>
      </c>
      <c r="C1458" s="74" t="s">
        <v>15719</v>
      </c>
      <c r="D1458" s="75">
        <v>0</v>
      </c>
      <c r="E1458" s="70">
        <v>348.91999999999996</v>
      </c>
      <c r="F1458" s="76">
        <f t="shared" si="812"/>
        <v>0</v>
      </c>
      <c r="G1458" s="29"/>
      <c r="H1458" s="70">
        <f t="shared" si="813"/>
        <v>329.02</v>
      </c>
      <c r="I1458" s="70">
        <f t="shared" si="813"/>
        <v>19.899999999999999</v>
      </c>
      <c r="J1458" s="70">
        <f t="shared" si="814"/>
        <v>348.91999999999996</v>
      </c>
      <c r="K1458" s="70">
        <v>0</v>
      </c>
      <c r="L1458" s="76">
        <f t="shared" si="815"/>
        <v>348.91999999999996</v>
      </c>
      <c r="M1458" s="34"/>
      <c r="N1458" s="70">
        <v>329.02</v>
      </c>
      <c r="O1458" s="70">
        <v>19.899999999999999</v>
      </c>
      <c r="P1458" s="70">
        <f t="shared" si="816"/>
        <v>348.91999999999996</v>
      </c>
      <c r="Q1458" s="64"/>
      <c r="R1458" s="70">
        <f t="shared" si="817"/>
        <v>329.02</v>
      </c>
      <c r="S1458" s="70">
        <f t="shared" si="817"/>
        <v>19.899999999999999</v>
      </c>
      <c r="T1458" s="70">
        <f t="shared" si="818"/>
        <v>348.91999999999996</v>
      </c>
      <c r="U1458" s="70">
        <f t="shared" si="819"/>
        <v>0</v>
      </c>
      <c r="V1458" s="78">
        <f t="shared" si="820"/>
        <v>348.91999999999996</v>
      </c>
      <c r="W1458" s="34"/>
      <c r="X1458" s="70">
        <v>329.02</v>
      </c>
      <c r="Y1458" s="70">
        <v>19.899999999999999</v>
      </c>
      <c r="Z1458" s="70">
        <v>348.92</v>
      </c>
      <c r="AA1458" s="79"/>
      <c r="AB1458" s="80">
        <f t="shared" si="802"/>
        <v>0</v>
      </c>
    </row>
    <row r="1459" spans="1:28" s="83" customFormat="1" x14ac:dyDescent="0.25">
      <c r="A1459" s="72" t="s">
        <v>17163</v>
      </c>
      <c r="B1459" s="73" t="s">
        <v>22555</v>
      </c>
      <c r="C1459" s="74" t="s">
        <v>15719</v>
      </c>
      <c r="D1459" s="75">
        <v>0</v>
      </c>
      <c r="E1459" s="70">
        <v>185.35</v>
      </c>
      <c r="F1459" s="76">
        <f t="shared" si="812"/>
        <v>0</v>
      </c>
      <c r="G1459" s="29"/>
      <c r="H1459" s="70">
        <f t="shared" si="813"/>
        <v>165.45</v>
      </c>
      <c r="I1459" s="70">
        <f t="shared" si="813"/>
        <v>19.899999999999999</v>
      </c>
      <c r="J1459" s="70">
        <f t="shared" si="814"/>
        <v>185.35</v>
      </c>
      <c r="K1459" s="70">
        <v>0</v>
      </c>
      <c r="L1459" s="76">
        <f t="shared" si="815"/>
        <v>185.35</v>
      </c>
      <c r="M1459" s="34"/>
      <c r="N1459" s="70">
        <v>165.45</v>
      </c>
      <c r="O1459" s="70">
        <v>19.899999999999999</v>
      </c>
      <c r="P1459" s="70">
        <f t="shared" si="816"/>
        <v>185.35</v>
      </c>
      <c r="Q1459" s="64"/>
      <c r="R1459" s="70">
        <f t="shared" si="817"/>
        <v>165.45</v>
      </c>
      <c r="S1459" s="70">
        <f t="shared" si="817"/>
        <v>19.899999999999999</v>
      </c>
      <c r="T1459" s="70">
        <f t="shared" si="818"/>
        <v>185.35</v>
      </c>
      <c r="U1459" s="70">
        <f t="shared" si="819"/>
        <v>0</v>
      </c>
      <c r="V1459" s="78">
        <f t="shared" si="820"/>
        <v>185.35</v>
      </c>
      <c r="W1459" s="34"/>
      <c r="X1459" s="70">
        <v>165.45</v>
      </c>
      <c r="Y1459" s="70">
        <v>19.899999999999999</v>
      </c>
      <c r="Z1459" s="70">
        <v>185.35</v>
      </c>
      <c r="AA1459" s="79"/>
      <c r="AB1459" s="80">
        <f t="shared" si="802"/>
        <v>0</v>
      </c>
    </row>
    <row r="1460" spans="1:28" x14ac:dyDescent="0.25">
      <c r="A1460" s="72" t="s">
        <v>17164</v>
      </c>
      <c r="B1460" s="73" t="s">
        <v>22556</v>
      </c>
      <c r="C1460" s="74" t="s">
        <v>15719</v>
      </c>
      <c r="D1460" s="75">
        <v>0</v>
      </c>
      <c r="E1460" s="70">
        <v>293.84000000000003</v>
      </c>
      <c r="F1460" s="76">
        <f t="shared" si="812"/>
        <v>0</v>
      </c>
      <c r="G1460" s="29"/>
      <c r="H1460" s="70">
        <f t="shared" si="813"/>
        <v>273.94</v>
      </c>
      <c r="I1460" s="70">
        <f t="shared" si="813"/>
        <v>19.899999999999999</v>
      </c>
      <c r="J1460" s="70">
        <f t="shared" si="814"/>
        <v>293.83999999999997</v>
      </c>
      <c r="K1460" s="70">
        <v>0</v>
      </c>
      <c r="L1460" s="76">
        <f t="shared" si="815"/>
        <v>293.83999999999997</v>
      </c>
      <c r="N1460" s="70">
        <v>273.94</v>
      </c>
      <c r="O1460" s="70">
        <v>19.899999999999999</v>
      </c>
      <c r="P1460" s="70">
        <f t="shared" si="816"/>
        <v>293.83999999999997</v>
      </c>
      <c r="Q1460" s="64"/>
      <c r="R1460" s="70">
        <f t="shared" si="817"/>
        <v>273.94</v>
      </c>
      <c r="S1460" s="70">
        <f t="shared" si="817"/>
        <v>19.899999999999999</v>
      </c>
      <c r="T1460" s="70">
        <f t="shared" si="818"/>
        <v>293.83999999999997</v>
      </c>
      <c r="U1460" s="70">
        <f t="shared" si="819"/>
        <v>0</v>
      </c>
      <c r="V1460" s="78">
        <f t="shared" si="820"/>
        <v>293.83999999999997</v>
      </c>
      <c r="X1460" s="70">
        <v>273.94</v>
      </c>
      <c r="Y1460" s="70">
        <v>19.899999999999999</v>
      </c>
      <c r="Z1460" s="70">
        <v>293.83999999999997</v>
      </c>
      <c r="AA1460" s="79"/>
      <c r="AB1460" s="80">
        <f t="shared" si="802"/>
        <v>0</v>
      </c>
    </row>
    <row r="1461" spans="1:28" x14ac:dyDescent="0.25">
      <c r="A1461" s="72" t="s">
        <v>17165</v>
      </c>
      <c r="B1461" s="73" t="s">
        <v>22557</v>
      </c>
      <c r="C1461" s="74" t="s">
        <v>15719</v>
      </c>
      <c r="D1461" s="75">
        <v>0</v>
      </c>
      <c r="E1461" s="70">
        <v>282.84999999999997</v>
      </c>
      <c r="F1461" s="76">
        <f t="shared" si="812"/>
        <v>0</v>
      </c>
      <c r="G1461" s="77"/>
      <c r="H1461" s="70">
        <f t="shared" si="813"/>
        <v>262.95</v>
      </c>
      <c r="I1461" s="70">
        <f t="shared" si="813"/>
        <v>19.899999999999999</v>
      </c>
      <c r="J1461" s="70">
        <f t="shared" si="814"/>
        <v>282.84999999999997</v>
      </c>
      <c r="K1461" s="70">
        <v>0</v>
      </c>
      <c r="L1461" s="76">
        <f t="shared" si="815"/>
        <v>282.84999999999997</v>
      </c>
      <c r="N1461" s="70">
        <v>262.95</v>
      </c>
      <c r="O1461" s="70">
        <v>19.899999999999999</v>
      </c>
      <c r="P1461" s="70">
        <f t="shared" si="816"/>
        <v>282.84999999999997</v>
      </c>
      <c r="Q1461" s="64"/>
      <c r="R1461" s="70">
        <f t="shared" si="817"/>
        <v>262.95</v>
      </c>
      <c r="S1461" s="70">
        <f t="shared" si="817"/>
        <v>19.899999999999999</v>
      </c>
      <c r="T1461" s="70">
        <f t="shared" si="818"/>
        <v>282.84999999999997</v>
      </c>
      <c r="U1461" s="70">
        <f t="shared" si="819"/>
        <v>0</v>
      </c>
      <c r="V1461" s="78">
        <f t="shared" si="820"/>
        <v>282.84999999999997</v>
      </c>
      <c r="X1461" s="70">
        <v>262.95</v>
      </c>
      <c r="Y1461" s="70">
        <v>19.899999999999999</v>
      </c>
      <c r="Z1461" s="70">
        <v>282.85000000000002</v>
      </c>
      <c r="AA1461" s="79"/>
      <c r="AB1461" s="80">
        <f t="shared" si="802"/>
        <v>0</v>
      </c>
    </row>
    <row r="1462" spans="1:28" s="34" customFormat="1" x14ac:dyDescent="0.25">
      <c r="A1462" s="72" t="s">
        <v>17166</v>
      </c>
      <c r="B1462" s="73" t="s">
        <v>22558</v>
      </c>
      <c r="C1462" s="74" t="s">
        <v>15719</v>
      </c>
      <c r="D1462" s="75">
        <v>0</v>
      </c>
      <c r="E1462" s="70">
        <v>315.2</v>
      </c>
      <c r="F1462" s="76">
        <f t="shared" si="812"/>
        <v>0</v>
      </c>
      <c r="G1462" s="77"/>
      <c r="H1462" s="70">
        <f t="shared" si="813"/>
        <v>295.3</v>
      </c>
      <c r="I1462" s="70">
        <f t="shared" si="813"/>
        <v>19.899999999999999</v>
      </c>
      <c r="J1462" s="70">
        <f t="shared" si="814"/>
        <v>315.2</v>
      </c>
      <c r="K1462" s="70">
        <v>0</v>
      </c>
      <c r="L1462" s="76">
        <f t="shared" si="815"/>
        <v>315.2</v>
      </c>
      <c r="N1462" s="70">
        <v>295.3</v>
      </c>
      <c r="O1462" s="70">
        <v>19.899999999999999</v>
      </c>
      <c r="P1462" s="70">
        <f t="shared" si="816"/>
        <v>315.2</v>
      </c>
      <c r="Q1462" s="64"/>
      <c r="R1462" s="70">
        <f t="shared" si="817"/>
        <v>295.3</v>
      </c>
      <c r="S1462" s="70">
        <f t="shared" si="817"/>
        <v>19.899999999999999</v>
      </c>
      <c r="T1462" s="70">
        <f t="shared" si="818"/>
        <v>315.2</v>
      </c>
      <c r="U1462" s="70">
        <f t="shared" si="819"/>
        <v>0</v>
      </c>
      <c r="V1462" s="78">
        <f t="shared" si="820"/>
        <v>315.2</v>
      </c>
      <c r="X1462" s="70">
        <v>295.3</v>
      </c>
      <c r="Y1462" s="70">
        <v>19.899999999999999</v>
      </c>
      <c r="Z1462" s="70">
        <v>315.2</v>
      </c>
      <c r="AA1462" s="79"/>
      <c r="AB1462" s="80">
        <f t="shared" si="802"/>
        <v>0</v>
      </c>
    </row>
    <row r="1463" spans="1:28" ht="22.5" x14ac:dyDescent="0.25">
      <c r="A1463" s="72" t="s">
        <v>17167</v>
      </c>
      <c r="B1463" s="73" t="s">
        <v>22559</v>
      </c>
      <c r="C1463" s="74" t="s">
        <v>15719</v>
      </c>
      <c r="D1463" s="75">
        <v>0</v>
      </c>
      <c r="E1463" s="70">
        <v>96.92</v>
      </c>
      <c r="F1463" s="76">
        <f t="shared" si="812"/>
        <v>0</v>
      </c>
      <c r="G1463" s="77"/>
      <c r="H1463" s="70">
        <f t="shared" si="813"/>
        <v>77.02</v>
      </c>
      <c r="I1463" s="70">
        <f t="shared" si="813"/>
        <v>19.899999999999999</v>
      </c>
      <c r="J1463" s="70">
        <f t="shared" si="814"/>
        <v>96.919999999999987</v>
      </c>
      <c r="K1463" s="70">
        <v>0</v>
      </c>
      <c r="L1463" s="76">
        <f t="shared" si="815"/>
        <v>96.919999999999987</v>
      </c>
      <c r="N1463" s="70">
        <v>77.02000000000001</v>
      </c>
      <c r="O1463" s="70">
        <v>19.899999999999999</v>
      </c>
      <c r="P1463" s="70">
        <f t="shared" si="816"/>
        <v>96.920000000000016</v>
      </c>
      <c r="Q1463" s="64"/>
      <c r="R1463" s="70">
        <f t="shared" si="817"/>
        <v>77.02</v>
      </c>
      <c r="S1463" s="70">
        <f t="shared" si="817"/>
        <v>19.899999999999999</v>
      </c>
      <c r="T1463" s="70">
        <f t="shared" si="818"/>
        <v>96.919999999999987</v>
      </c>
      <c r="U1463" s="70">
        <f t="shared" si="819"/>
        <v>0</v>
      </c>
      <c r="V1463" s="78">
        <f t="shared" si="820"/>
        <v>96.919999999999987</v>
      </c>
      <c r="X1463" s="70">
        <v>77.02</v>
      </c>
      <c r="Y1463" s="70">
        <v>19.899999999999999</v>
      </c>
      <c r="Z1463" s="70">
        <v>96.92</v>
      </c>
      <c r="AA1463" s="79"/>
      <c r="AB1463" s="80">
        <f t="shared" si="802"/>
        <v>0</v>
      </c>
    </row>
    <row r="1464" spans="1:28" ht="22.5" x14ac:dyDescent="0.25">
      <c r="A1464" s="72" t="s">
        <v>17168</v>
      </c>
      <c r="B1464" s="73" t="s">
        <v>22560</v>
      </c>
      <c r="C1464" s="74" t="s">
        <v>15719</v>
      </c>
      <c r="D1464" s="75">
        <v>0</v>
      </c>
      <c r="E1464" s="70">
        <v>2747.63</v>
      </c>
      <c r="F1464" s="76">
        <f t="shared" si="812"/>
        <v>0</v>
      </c>
      <c r="G1464" s="29"/>
      <c r="H1464" s="70">
        <f t="shared" si="813"/>
        <v>2747.63</v>
      </c>
      <c r="I1464" s="70">
        <f t="shared" si="813"/>
        <v>0</v>
      </c>
      <c r="J1464" s="70">
        <f t="shared" si="814"/>
        <v>2747.63</v>
      </c>
      <c r="K1464" s="70">
        <v>0</v>
      </c>
      <c r="L1464" s="76">
        <f t="shared" si="815"/>
        <v>2747.63</v>
      </c>
      <c r="N1464" s="70">
        <v>2747.63</v>
      </c>
      <c r="O1464" s="70">
        <v>0</v>
      </c>
      <c r="P1464" s="70">
        <f t="shared" si="816"/>
        <v>2747.63</v>
      </c>
      <c r="Q1464" s="64"/>
      <c r="R1464" s="70">
        <f t="shared" si="817"/>
        <v>2747.63</v>
      </c>
      <c r="S1464" s="70">
        <f t="shared" si="817"/>
        <v>0</v>
      </c>
      <c r="T1464" s="70">
        <f t="shared" si="818"/>
        <v>2747.63</v>
      </c>
      <c r="U1464" s="70">
        <f t="shared" si="819"/>
        <v>0</v>
      </c>
      <c r="V1464" s="78">
        <f t="shared" si="820"/>
        <v>2747.63</v>
      </c>
      <c r="X1464" s="70">
        <v>2747.63</v>
      </c>
      <c r="Y1464" s="70">
        <v>0</v>
      </c>
      <c r="Z1464" s="70">
        <v>2747.63</v>
      </c>
      <c r="AA1464" s="79"/>
      <c r="AB1464" s="80">
        <f t="shared" si="802"/>
        <v>0</v>
      </c>
    </row>
    <row r="1465" spans="1:28" s="34" customFormat="1" x14ac:dyDescent="0.25">
      <c r="A1465" s="72" t="s">
        <v>17169</v>
      </c>
      <c r="B1465" s="73" t="s">
        <v>22561</v>
      </c>
      <c r="C1465" s="74" t="s">
        <v>15719</v>
      </c>
      <c r="D1465" s="75">
        <v>0</v>
      </c>
      <c r="E1465" s="70">
        <v>4680</v>
      </c>
      <c r="F1465" s="76">
        <f t="shared" si="812"/>
        <v>0</v>
      </c>
      <c r="G1465" s="29"/>
      <c r="H1465" s="70">
        <f t="shared" si="813"/>
        <v>4680</v>
      </c>
      <c r="I1465" s="70">
        <f t="shared" si="813"/>
        <v>0</v>
      </c>
      <c r="J1465" s="70">
        <f t="shared" si="814"/>
        <v>4680</v>
      </c>
      <c r="K1465" s="70">
        <v>0</v>
      </c>
      <c r="L1465" s="76">
        <f t="shared" si="815"/>
        <v>4680</v>
      </c>
      <c r="N1465" s="70">
        <v>4680</v>
      </c>
      <c r="O1465" s="70">
        <v>0</v>
      </c>
      <c r="P1465" s="70">
        <f t="shared" si="816"/>
        <v>4680</v>
      </c>
      <c r="Q1465" s="64"/>
      <c r="R1465" s="70">
        <f t="shared" si="817"/>
        <v>4680</v>
      </c>
      <c r="S1465" s="70">
        <f t="shared" si="817"/>
        <v>0</v>
      </c>
      <c r="T1465" s="70">
        <f t="shared" si="818"/>
        <v>4680</v>
      </c>
      <c r="U1465" s="70">
        <f t="shared" si="819"/>
        <v>0</v>
      </c>
      <c r="V1465" s="78">
        <f t="shared" si="820"/>
        <v>4680</v>
      </c>
      <c r="X1465" s="70">
        <v>4680</v>
      </c>
      <c r="Y1465" s="70">
        <v>0</v>
      </c>
      <c r="Z1465" s="70">
        <v>4680</v>
      </c>
      <c r="AA1465" s="79"/>
      <c r="AB1465" s="108">
        <f t="shared" si="802"/>
        <v>0</v>
      </c>
    </row>
    <row r="1466" spans="1:28" x14ac:dyDescent="0.25">
      <c r="A1466" s="72" t="s">
        <v>19825</v>
      </c>
      <c r="B1466" s="73" t="s">
        <v>22562</v>
      </c>
      <c r="C1466" s="74" t="s">
        <v>15719</v>
      </c>
      <c r="D1466" s="75">
        <v>0</v>
      </c>
      <c r="E1466" s="70">
        <v>296.09999999999997</v>
      </c>
      <c r="F1466" s="76">
        <f t="shared" si="812"/>
        <v>0</v>
      </c>
      <c r="G1466" s="77"/>
      <c r="H1466" s="70">
        <f t="shared" si="813"/>
        <v>276.2</v>
      </c>
      <c r="I1466" s="70">
        <f t="shared" si="813"/>
        <v>19.899999999999999</v>
      </c>
      <c r="J1466" s="70">
        <f t="shared" si="814"/>
        <v>296.09999999999997</v>
      </c>
      <c r="K1466" s="70">
        <v>0</v>
      </c>
      <c r="L1466" s="76">
        <f t="shared" si="815"/>
        <v>296.09999999999997</v>
      </c>
      <c r="N1466" s="70">
        <v>276.2</v>
      </c>
      <c r="O1466" s="70">
        <v>19.899999999999999</v>
      </c>
      <c r="P1466" s="70">
        <f t="shared" si="816"/>
        <v>296.09999999999997</v>
      </c>
      <c r="Q1466" s="64"/>
      <c r="R1466" s="70">
        <f t="shared" si="817"/>
        <v>276.2</v>
      </c>
      <c r="S1466" s="70">
        <f t="shared" si="817"/>
        <v>19.899999999999999</v>
      </c>
      <c r="T1466" s="70">
        <f t="shared" si="818"/>
        <v>296.09999999999997</v>
      </c>
      <c r="U1466" s="70">
        <f t="shared" si="819"/>
        <v>0</v>
      </c>
      <c r="V1466" s="78">
        <f t="shared" si="820"/>
        <v>296.09999999999997</v>
      </c>
      <c r="X1466" s="70">
        <v>276.2</v>
      </c>
      <c r="Y1466" s="70">
        <v>19.899999999999999</v>
      </c>
      <c r="Z1466" s="70">
        <v>296.10000000000002</v>
      </c>
      <c r="AA1466" s="79"/>
      <c r="AB1466" s="80">
        <f t="shared" si="802"/>
        <v>0</v>
      </c>
    </row>
    <row r="1467" spans="1:28" s="34" customFormat="1" x14ac:dyDescent="0.25">
      <c r="A1467" s="66" t="s">
        <v>17170</v>
      </c>
      <c r="B1467" s="67" t="s">
        <v>22563</v>
      </c>
      <c r="C1467" s="68"/>
      <c r="D1467" s="69"/>
      <c r="E1467" s="70"/>
      <c r="F1467" s="71"/>
      <c r="G1467" s="39"/>
      <c r="H1467" s="70"/>
      <c r="I1467" s="70"/>
      <c r="J1467" s="70"/>
      <c r="K1467" s="70"/>
      <c r="L1467" s="76"/>
      <c r="N1467" s="70"/>
      <c r="O1467" s="70"/>
      <c r="P1467" s="70"/>
      <c r="Q1467" s="64"/>
      <c r="R1467" s="70"/>
      <c r="S1467" s="70"/>
      <c r="T1467" s="70"/>
      <c r="U1467" s="70"/>
      <c r="V1467" s="78"/>
      <c r="X1467" s="70"/>
      <c r="Y1467" s="70"/>
      <c r="Z1467" s="70"/>
      <c r="AA1467" s="79"/>
      <c r="AB1467" s="80">
        <f t="shared" si="802"/>
        <v>0</v>
      </c>
    </row>
    <row r="1468" spans="1:28" s="34" customFormat="1" x14ac:dyDescent="0.25">
      <c r="A1468" s="72" t="s">
        <v>17171</v>
      </c>
      <c r="B1468" s="73" t="s">
        <v>22564</v>
      </c>
      <c r="C1468" s="74" t="s">
        <v>15719</v>
      </c>
      <c r="D1468" s="75">
        <v>0</v>
      </c>
      <c r="E1468" s="70">
        <v>160.08000000000001</v>
      </c>
      <c r="F1468" s="76">
        <f t="shared" ref="F1468:F1475" si="821">ROUND(D1468*E1468,2)</f>
        <v>0</v>
      </c>
      <c r="G1468" s="77"/>
      <c r="H1468" s="70">
        <f t="shared" ref="H1468:I1475" si="822">ROUND(N1468+(N1468*$H$2/100),2)</f>
        <v>160.08000000000001</v>
      </c>
      <c r="I1468" s="70">
        <f t="shared" si="822"/>
        <v>0</v>
      </c>
      <c r="J1468" s="70">
        <f t="shared" ref="J1468:J1475" si="823">H1468+I1468</f>
        <v>160.08000000000001</v>
      </c>
      <c r="K1468" s="70">
        <v>0</v>
      </c>
      <c r="L1468" s="76">
        <f t="shared" ref="L1468:L1475" si="824">SUM(J1468:K1468)</f>
        <v>160.08000000000001</v>
      </c>
      <c r="N1468" s="70">
        <v>160.08000000000001</v>
      </c>
      <c r="O1468" s="70">
        <v>0</v>
      </c>
      <c r="P1468" s="70">
        <f t="shared" ref="P1468:P1475" si="825">SUM(N1468:O1468)</f>
        <v>160.08000000000001</v>
      </c>
      <c r="Q1468" s="64"/>
      <c r="R1468" s="70">
        <f t="shared" ref="R1468:S1475" si="826">X1468</f>
        <v>160.08000000000001</v>
      </c>
      <c r="S1468" s="70">
        <f t="shared" si="826"/>
        <v>0</v>
      </c>
      <c r="T1468" s="70">
        <f t="shared" ref="T1468:T1475" si="827">R1468+S1468</f>
        <v>160.08000000000001</v>
      </c>
      <c r="U1468" s="70">
        <f t="shared" ref="U1468:U1475" si="828">ROUND(Z1468*$H$2,2)/100</f>
        <v>0</v>
      </c>
      <c r="V1468" s="78">
        <f t="shared" ref="V1468:V1475" si="829">SUM(T1468:U1468)</f>
        <v>160.08000000000001</v>
      </c>
      <c r="X1468" s="70">
        <v>160.08000000000001</v>
      </c>
      <c r="Y1468" s="70">
        <v>0</v>
      </c>
      <c r="Z1468" s="70">
        <v>160.08000000000001</v>
      </c>
      <c r="AA1468" s="79"/>
      <c r="AB1468" s="80">
        <f t="shared" si="802"/>
        <v>0</v>
      </c>
    </row>
    <row r="1469" spans="1:28" x14ac:dyDescent="0.25">
      <c r="A1469" s="72" t="s">
        <v>17172</v>
      </c>
      <c r="B1469" s="73" t="s">
        <v>22565</v>
      </c>
      <c r="C1469" s="74" t="s">
        <v>15719</v>
      </c>
      <c r="D1469" s="75">
        <v>0</v>
      </c>
      <c r="E1469" s="70">
        <v>170.34</v>
      </c>
      <c r="F1469" s="76">
        <f t="shared" si="821"/>
        <v>0</v>
      </c>
      <c r="G1469" s="77"/>
      <c r="H1469" s="70">
        <f t="shared" si="822"/>
        <v>170.34</v>
      </c>
      <c r="I1469" s="70">
        <f t="shared" si="822"/>
        <v>0</v>
      </c>
      <c r="J1469" s="70">
        <f t="shared" si="823"/>
        <v>170.34</v>
      </c>
      <c r="K1469" s="70">
        <v>0</v>
      </c>
      <c r="L1469" s="76">
        <f t="shared" si="824"/>
        <v>170.34</v>
      </c>
      <c r="N1469" s="70">
        <v>170.34</v>
      </c>
      <c r="O1469" s="70">
        <v>0</v>
      </c>
      <c r="P1469" s="70">
        <f t="shared" si="825"/>
        <v>170.34</v>
      </c>
      <c r="Q1469" s="64"/>
      <c r="R1469" s="70">
        <f t="shared" si="826"/>
        <v>170.34</v>
      </c>
      <c r="S1469" s="70">
        <f t="shared" si="826"/>
        <v>0</v>
      </c>
      <c r="T1469" s="70">
        <f t="shared" si="827"/>
        <v>170.34</v>
      </c>
      <c r="U1469" s="70">
        <f t="shared" si="828"/>
        <v>0</v>
      </c>
      <c r="V1469" s="78">
        <f t="shared" si="829"/>
        <v>170.34</v>
      </c>
      <c r="X1469" s="70">
        <v>170.34</v>
      </c>
      <c r="Y1469" s="70">
        <v>0</v>
      </c>
      <c r="Z1469" s="70">
        <v>170.34</v>
      </c>
      <c r="AA1469" s="79"/>
      <c r="AB1469" s="80">
        <f t="shared" si="802"/>
        <v>0</v>
      </c>
    </row>
    <row r="1470" spans="1:28" x14ac:dyDescent="0.25">
      <c r="A1470" s="72" t="s">
        <v>17173</v>
      </c>
      <c r="B1470" s="73" t="s">
        <v>22566</v>
      </c>
      <c r="C1470" s="74" t="s">
        <v>15719</v>
      </c>
      <c r="D1470" s="75">
        <v>0</v>
      </c>
      <c r="E1470" s="70">
        <v>216.11</v>
      </c>
      <c r="F1470" s="76">
        <f t="shared" si="821"/>
        <v>0</v>
      </c>
      <c r="G1470" s="77"/>
      <c r="H1470" s="70">
        <f t="shared" si="822"/>
        <v>216.11</v>
      </c>
      <c r="I1470" s="70">
        <f t="shared" si="822"/>
        <v>0</v>
      </c>
      <c r="J1470" s="70">
        <f t="shared" si="823"/>
        <v>216.11</v>
      </c>
      <c r="K1470" s="70">
        <v>0</v>
      </c>
      <c r="L1470" s="76">
        <f t="shared" si="824"/>
        <v>216.11</v>
      </c>
      <c r="N1470" s="70">
        <v>216.11</v>
      </c>
      <c r="O1470" s="70">
        <v>0</v>
      </c>
      <c r="P1470" s="70">
        <f t="shared" si="825"/>
        <v>216.11</v>
      </c>
      <c r="Q1470" s="64"/>
      <c r="R1470" s="70">
        <f t="shared" si="826"/>
        <v>216.11</v>
      </c>
      <c r="S1470" s="70">
        <f t="shared" si="826"/>
        <v>0</v>
      </c>
      <c r="T1470" s="70">
        <f t="shared" si="827"/>
        <v>216.11</v>
      </c>
      <c r="U1470" s="70">
        <f t="shared" si="828"/>
        <v>0</v>
      </c>
      <c r="V1470" s="78">
        <f t="shared" si="829"/>
        <v>216.11</v>
      </c>
      <c r="X1470" s="70">
        <v>216.11</v>
      </c>
      <c r="Y1470" s="70">
        <v>0</v>
      </c>
      <c r="Z1470" s="70">
        <v>216.11</v>
      </c>
      <c r="AA1470" s="79"/>
      <c r="AB1470" s="80">
        <f t="shared" si="802"/>
        <v>0</v>
      </c>
    </row>
    <row r="1471" spans="1:28" x14ac:dyDescent="0.25">
      <c r="A1471" s="72" t="s">
        <v>17174</v>
      </c>
      <c r="B1471" s="73" t="s">
        <v>22567</v>
      </c>
      <c r="C1471" s="74" t="s">
        <v>15719</v>
      </c>
      <c r="D1471" s="75">
        <v>0</v>
      </c>
      <c r="E1471" s="70">
        <v>231.88</v>
      </c>
      <c r="F1471" s="76">
        <f t="shared" si="821"/>
        <v>0</v>
      </c>
      <c r="G1471" s="77"/>
      <c r="H1471" s="70">
        <f t="shared" si="822"/>
        <v>231.88</v>
      </c>
      <c r="I1471" s="70">
        <f t="shared" si="822"/>
        <v>0</v>
      </c>
      <c r="J1471" s="70">
        <f t="shared" si="823"/>
        <v>231.88</v>
      </c>
      <c r="K1471" s="70">
        <v>0</v>
      </c>
      <c r="L1471" s="76">
        <f t="shared" si="824"/>
        <v>231.88</v>
      </c>
      <c r="N1471" s="70">
        <v>231.88</v>
      </c>
      <c r="O1471" s="70">
        <v>0</v>
      </c>
      <c r="P1471" s="70">
        <f t="shared" si="825"/>
        <v>231.88</v>
      </c>
      <c r="Q1471" s="64"/>
      <c r="R1471" s="70">
        <f t="shared" si="826"/>
        <v>231.88</v>
      </c>
      <c r="S1471" s="70">
        <f t="shared" si="826"/>
        <v>0</v>
      </c>
      <c r="T1471" s="70">
        <f t="shared" si="827"/>
        <v>231.88</v>
      </c>
      <c r="U1471" s="70">
        <f t="shared" si="828"/>
        <v>0</v>
      </c>
      <c r="V1471" s="78">
        <f t="shared" si="829"/>
        <v>231.88</v>
      </c>
      <c r="X1471" s="70">
        <v>231.88</v>
      </c>
      <c r="Y1471" s="70">
        <v>0</v>
      </c>
      <c r="Z1471" s="70">
        <v>231.88</v>
      </c>
      <c r="AA1471" s="79"/>
      <c r="AB1471" s="80">
        <f t="shared" si="802"/>
        <v>0</v>
      </c>
    </row>
    <row r="1472" spans="1:28" x14ac:dyDescent="0.25">
      <c r="A1472" s="72" t="s">
        <v>17175</v>
      </c>
      <c r="B1472" s="73" t="s">
        <v>22568</v>
      </c>
      <c r="C1472" s="74" t="s">
        <v>15719</v>
      </c>
      <c r="D1472" s="75">
        <v>0</v>
      </c>
      <c r="E1472" s="70">
        <v>277.95999999999998</v>
      </c>
      <c r="F1472" s="76">
        <f t="shared" si="821"/>
        <v>0</v>
      </c>
      <c r="G1472" s="77"/>
      <c r="H1472" s="70">
        <f t="shared" si="822"/>
        <v>277.95999999999998</v>
      </c>
      <c r="I1472" s="70">
        <f t="shared" si="822"/>
        <v>0</v>
      </c>
      <c r="J1472" s="70">
        <f t="shared" si="823"/>
        <v>277.95999999999998</v>
      </c>
      <c r="K1472" s="70">
        <v>0</v>
      </c>
      <c r="L1472" s="76">
        <f t="shared" si="824"/>
        <v>277.95999999999998</v>
      </c>
      <c r="N1472" s="70">
        <v>277.95999999999998</v>
      </c>
      <c r="O1472" s="70">
        <v>0</v>
      </c>
      <c r="P1472" s="70">
        <f t="shared" si="825"/>
        <v>277.95999999999998</v>
      </c>
      <c r="Q1472" s="64"/>
      <c r="R1472" s="70">
        <f t="shared" si="826"/>
        <v>277.95999999999998</v>
      </c>
      <c r="S1472" s="70">
        <f t="shared" si="826"/>
        <v>0</v>
      </c>
      <c r="T1472" s="70">
        <f t="shared" si="827"/>
        <v>277.95999999999998</v>
      </c>
      <c r="U1472" s="70">
        <f t="shared" si="828"/>
        <v>0</v>
      </c>
      <c r="V1472" s="78">
        <f t="shared" si="829"/>
        <v>277.95999999999998</v>
      </c>
      <c r="X1472" s="70">
        <v>277.95999999999998</v>
      </c>
      <c r="Y1472" s="70">
        <v>0</v>
      </c>
      <c r="Z1472" s="70">
        <v>277.95999999999998</v>
      </c>
      <c r="AA1472" s="79"/>
      <c r="AB1472" s="80">
        <f t="shared" si="802"/>
        <v>0</v>
      </c>
    </row>
    <row r="1473" spans="1:28" x14ac:dyDescent="0.25">
      <c r="A1473" s="72" t="s">
        <v>17176</v>
      </c>
      <c r="B1473" s="73" t="s">
        <v>22569</v>
      </c>
      <c r="C1473" s="74" t="s">
        <v>15719</v>
      </c>
      <c r="D1473" s="75">
        <v>0</v>
      </c>
      <c r="E1473" s="70">
        <v>352.03</v>
      </c>
      <c r="F1473" s="76">
        <f t="shared" si="821"/>
        <v>0</v>
      </c>
      <c r="G1473" s="77"/>
      <c r="H1473" s="70">
        <f t="shared" si="822"/>
        <v>352.03</v>
      </c>
      <c r="I1473" s="70">
        <f t="shared" si="822"/>
        <v>0</v>
      </c>
      <c r="J1473" s="70">
        <f t="shared" si="823"/>
        <v>352.03</v>
      </c>
      <c r="K1473" s="70">
        <v>0</v>
      </c>
      <c r="L1473" s="76">
        <f t="shared" si="824"/>
        <v>352.03</v>
      </c>
      <c r="N1473" s="70">
        <v>352.03</v>
      </c>
      <c r="O1473" s="70">
        <v>0</v>
      </c>
      <c r="P1473" s="70">
        <f t="shared" si="825"/>
        <v>352.03</v>
      </c>
      <c r="Q1473" s="64"/>
      <c r="R1473" s="70">
        <f t="shared" si="826"/>
        <v>352.03</v>
      </c>
      <c r="S1473" s="70">
        <f t="shared" si="826"/>
        <v>0</v>
      </c>
      <c r="T1473" s="70">
        <f t="shared" si="827"/>
        <v>352.03</v>
      </c>
      <c r="U1473" s="70">
        <f t="shared" si="828"/>
        <v>0</v>
      </c>
      <c r="V1473" s="78">
        <f t="shared" si="829"/>
        <v>352.03</v>
      </c>
      <c r="X1473" s="70">
        <v>352.03</v>
      </c>
      <c r="Y1473" s="70">
        <v>0</v>
      </c>
      <c r="Z1473" s="70">
        <v>352.03</v>
      </c>
      <c r="AA1473" s="79"/>
      <c r="AB1473" s="80">
        <f t="shared" si="802"/>
        <v>0</v>
      </c>
    </row>
    <row r="1474" spans="1:28" s="34" customFormat="1" x14ac:dyDescent="0.25">
      <c r="A1474" s="72" t="s">
        <v>17177</v>
      </c>
      <c r="B1474" s="73" t="s">
        <v>22570</v>
      </c>
      <c r="C1474" s="74" t="s">
        <v>15719</v>
      </c>
      <c r="D1474" s="75">
        <v>0</v>
      </c>
      <c r="E1474" s="70">
        <v>483.64</v>
      </c>
      <c r="F1474" s="76">
        <f t="shared" si="821"/>
        <v>0</v>
      </c>
      <c r="G1474" s="77"/>
      <c r="H1474" s="70">
        <f t="shared" si="822"/>
        <v>483.64</v>
      </c>
      <c r="I1474" s="70">
        <f t="shared" si="822"/>
        <v>0</v>
      </c>
      <c r="J1474" s="70">
        <f t="shared" si="823"/>
        <v>483.64</v>
      </c>
      <c r="K1474" s="70">
        <v>0</v>
      </c>
      <c r="L1474" s="76">
        <f t="shared" si="824"/>
        <v>483.64</v>
      </c>
      <c r="N1474" s="70">
        <v>483.64</v>
      </c>
      <c r="O1474" s="70">
        <v>0</v>
      </c>
      <c r="P1474" s="70">
        <f t="shared" si="825"/>
        <v>483.64</v>
      </c>
      <c r="Q1474" s="64"/>
      <c r="R1474" s="70">
        <f t="shared" si="826"/>
        <v>483.64</v>
      </c>
      <c r="S1474" s="70">
        <f t="shared" si="826"/>
        <v>0</v>
      </c>
      <c r="T1474" s="70">
        <f t="shared" si="827"/>
        <v>483.64</v>
      </c>
      <c r="U1474" s="70">
        <f t="shared" si="828"/>
        <v>0</v>
      </c>
      <c r="V1474" s="78">
        <f t="shared" si="829"/>
        <v>483.64</v>
      </c>
      <c r="X1474" s="70">
        <v>483.64</v>
      </c>
      <c r="Y1474" s="70">
        <v>0</v>
      </c>
      <c r="Z1474" s="70">
        <v>483.64</v>
      </c>
      <c r="AA1474" s="79"/>
      <c r="AB1474" s="80">
        <f t="shared" si="802"/>
        <v>0</v>
      </c>
    </row>
    <row r="1475" spans="1:28" s="34" customFormat="1" x14ac:dyDescent="0.25">
      <c r="A1475" s="72" t="s">
        <v>17178</v>
      </c>
      <c r="B1475" s="73" t="s">
        <v>22571</v>
      </c>
      <c r="C1475" s="74" t="s">
        <v>15719</v>
      </c>
      <c r="D1475" s="75">
        <v>0</v>
      </c>
      <c r="E1475" s="70">
        <v>374.8</v>
      </c>
      <c r="F1475" s="76">
        <f t="shared" si="821"/>
        <v>0</v>
      </c>
      <c r="G1475" s="39"/>
      <c r="H1475" s="70">
        <f t="shared" si="822"/>
        <v>374.8</v>
      </c>
      <c r="I1475" s="70">
        <f t="shared" si="822"/>
        <v>0</v>
      </c>
      <c r="J1475" s="70">
        <f t="shared" si="823"/>
        <v>374.8</v>
      </c>
      <c r="K1475" s="70">
        <v>0</v>
      </c>
      <c r="L1475" s="76">
        <f t="shared" si="824"/>
        <v>374.8</v>
      </c>
      <c r="N1475" s="70">
        <v>374.8</v>
      </c>
      <c r="O1475" s="70">
        <v>0</v>
      </c>
      <c r="P1475" s="70">
        <f t="shared" si="825"/>
        <v>374.8</v>
      </c>
      <c r="Q1475" s="64"/>
      <c r="R1475" s="70">
        <f t="shared" si="826"/>
        <v>374.8</v>
      </c>
      <c r="S1475" s="70">
        <f t="shared" si="826"/>
        <v>0</v>
      </c>
      <c r="T1475" s="70">
        <f t="shared" si="827"/>
        <v>374.8</v>
      </c>
      <c r="U1475" s="70">
        <f t="shared" si="828"/>
        <v>0</v>
      </c>
      <c r="V1475" s="78">
        <f t="shared" si="829"/>
        <v>374.8</v>
      </c>
      <c r="X1475" s="70">
        <v>374.8</v>
      </c>
      <c r="Y1475" s="70">
        <v>0</v>
      </c>
      <c r="Z1475" s="70">
        <v>374.8</v>
      </c>
      <c r="AB1475" s="80">
        <f t="shared" si="802"/>
        <v>0</v>
      </c>
    </row>
    <row r="1476" spans="1:28" s="34" customFormat="1" x14ac:dyDescent="0.25">
      <c r="A1476" s="66" t="s">
        <v>17179</v>
      </c>
      <c r="B1476" s="67" t="s">
        <v>22572</v>
      </c>
      <c r="C1476" s="68"/>
      <c r="D1476" s="75"/>
      <c r="E1476" s="70"/>
      <c r="F1476" s="76"/>
      <c r="H1476" s="70"/>
      <c r="I1476" s="70"/>
      <c r="J1476" s="70"/>
      <c r="K1476" s="70"/>
      <c r="L1476" s="76"/>
      <c r="N1476" s="70"/>
      <c r="O1476" s="70"/>
      <c r="P1476" s="70"/>
      <c r="Q1476" s="64"/>
      <c r="R1476" s="70"/>
      <c r="S1476" s="70"/>
      <c r="T1476" s="70"/>
      <c r="U1476" s="70"/>
      <c r="V1476" s="78"/>
      <c r="X1476" s="70"/>
      <c r="Y1476" s="70"/>
      <c r="Z1476" s="70"/>
      <c r="AB1476" s="80">
        <f t="shared" si="802"/>
        <v>0</v>
      </c>
    </row>
    <row r="1477" spans="1:28" s="34" customFormat="1" x14ac:dyDescent="0.25">
      <c r="A1477" s="72" t="s">
        <v>17180</v>
      </c>
      <c r="B1477" s="73" t="s">
        <v>22573</v>
      </c>
      <c r="C1477" s="74" t="s">
        <v>15719</v>
      </c>
      <c r="D1477" s="75">
        <v>0</v>
      </c>
      <c r="E1477" s="70">
        <v>367.51</v>
      </c>
      <c r="F1477" s="76">
        <f>ROUND(D1477*E1477,2)</f>
        <v>0</v>
      </c>
      <c r="H1477" s="70">
        <f t="shared" ref="H1477:I1480" si="830">ROUND(N1477+(N1477*$H$2/100),2)</f>
        <v>367.51</v>
      </c>
      <c r="I1477" s="70">
        <f t="shared" si="830"/>
        <v>0</v>
      </c>
      <c r="J1477" s="70">
        <f>H1477+I1477</f>
        <v>367.51</v>
      </c>
      <c r="K1477" s="70">
        <v>0</v>
      </c>
      <c r="L1477" s="76">
        <f>SUM(J1477:K1477)</f>
        <v>367.51</v>
      </c>
      <c r="N1477" s="70">
        <v>367.51</v>
      </c>
      <c r="O1477" s="70">
        <v>0</v>
      </c>
      <c r="P1477" s="70">
        <f>SUM(N1477:O1477)</f>
        <v>367.51</v>
      </c>
      <c r="Q1477" s="64"/>
      <c r="R1477" s="70">
        <f t="shared" ref="R1477:S1480" si="831">X1477</f>
        <v>367.51</v>
      </c>
      <c r="S1477" s="70">
        <f t="shared" si="831"/>
        <v>0</v>
      </c>
      <c r="T1477" s="70">
        <f>R1477+S1477</f>
        <v>367.51</v>
      </c>
      <c r="U1477" s="70">
        <f>ROUND(Z1477*$H$2,2)/100</f>
        <v>0</v>
      </c>
      <c r="V1477" s="78">
        <f>SUM(T1477:U1477)</f>
        <v>367.51</v>
      </c>
      <c r="X1477" s="70">
        <v>367.51</v>
      </c>
      <c r="Y1477" s="70">
        <v>0</v>
      </c>
      <c r="Z1477" s="70">
        <v>367.51</v>
      </c>
      <c r="AB1477" s="80">
        <f t="shared" si="802"/>
        <v>0</v>
      </c>
    </row>
    <row r="1478" spans="1:28" s="34" customFormat="1" x14ac:dyDescent="0.25">
      <c r="A1478" s="72" t="s">
        <v>17181</v>
      </c>
      <c r="B1478" s="73" t="s">
        <v>22574</v>
      </c>
      <c r="C1478" s="74" t="s">
        <v>15719</v>
      </c>
      <c r="D1478" s="75">
        <v>0</v>
      </c>
      <c r="E1478" s="70">
        <v>627.94000000000005</v>
      </c>
      <c r="F1478" s="76">
        <f>ROUND(D1478*E1478,2)</f>
        <v>0</v>
      </c>
      <c r="H1478" s="70">
        <f t="shared" si="830"/>
        <v>627.94000000000005</v>
      </c>
      <c r="I1478" s="70">
        <f t="shared" si="830"/>
        <v>0</v>
      </c>
      <c r="J1478" s="70">
        <f>H1478+I1478</f>
        <v>627.94000000000005</v>
      </c>
      <c r="K1478" s="70">
        <v>0</v>
      </c>
      <c r="L1478" s="76">
        <f>SUM(J1478:K1478)</f>
        <v>627.94000000000005</v>
      </c>
      <c r="N1478" s="70">
        <v>627.94000000000005</v>
      </c>
      <c r="O1478" s="70">
        <v>0</v>
      </c>
      <c r="P1478" s="70">
        <f>SUM(N1478:O1478)</f>
        <v>627.94000000000005</v>
      </c>
      <c r="Q1478" s="64"/>
      <c r="R1478" s="70">
        <f t="shared" si="831"/>
        <v>627.94000000000005</v>
      </c>
      <c r="S1478" s="70">
        <f t="shared" si="831"/>
        <v>0</v>
      </c>
      <c r="T1478" s="70">
        <f>R1478+S1478</f>
        <v>627.94000000000005</v>
      </c>
      <c r="U1478" s="70">
        <f>ROUND(Z1478*$H$2,2)/100</f>
        <v>0</v>
      </c>
      <c r="V1478" s="78">
        <f>SUM(T1478:U1478)</f>
        <v>627.94000000000005</v>
      </c>
      <c r="X1478" s="70">
        <v>627.94000000000005</v>
      </c>
      <c r="Y1478" s="70">
        <v>0</v>
      </c>
      <c r="Z1478" s="70">
        <v>627.94000000000005</v>
      </c>
      <c r="AB1478" s="80">
        <f t="shared" si="802"/>
        <v>0</v>
      </c>
    </row>
    <row r="1479" spans="1:28" x14ac:dyDescent="0.25">
      <c r="A1479" s="72" t="s">
        <v>17182</v>
      </c>
      <c r="B1479" s="73" t="s">
        <v>22575</v>
      </c>
      <c r="C1479" s="74" t="s">
        <v>15719</v>
      </c>
      <c r="D1479" s="75">
        <v>0</v>
      </c>
      <c r="E1479" s="70">
        <v>563.63</v>
      </c>
      <c r="F1479" s="76">
        <f>ROUND(D1479*E1479,2)</f>
        <v>0</v>
      </c>
      <c r="G1479" s="34"/>
      <c r="H1479" s="70">
        <f t="shared" si="830"/>
        <v>563.63</v>
      </c>
      <c r="I1479" s="70">
        <f t="shared" si="830"/>
        <v>0</v>
      </c>
      <c r="J1479" s="70">
        <f>H1479+I1479</f>
        <v>563.63</v>
      </c>
      <c r="K1479" s="70">
        <v>0</v>
      </c>
      <c r="L1479" s="76">
        <f>SUM(J1479:K1479)</f>
        <v>563.63</v>
      </c>
      <c r="N1479" s="70">
        <v>563.63</v>
      </c>
      <c r="O1479" s="70">
        <v>0</v>
      </c>
      <c r="P1479" s="70">
        <f>SUM(N1479:O1479)</f>
        <v>563.63</v>
      </c>
      <c r="Q1479" s="64"/>
      <c r="R1479" s="70">
        <f t="shared" si="831"/>
        <v>563.63</v>
      </c>
      <c r="S1479" s="70">
        <f t="shared" si="831"/>
        <v>0</v>
      </c>
      <c r="T1479" s="70">
        <f>R1479+S1479</f>
        <v>563.63</v>
      </c>
      <c r="U1479" s="70">
        <f>ROUND(Z1479*$H$2,2)/100</f>
        <v>0</v>
      </c>
      <c r="V1479" s="78">
        <f>SUM(T1479:U1479)</f>
        <v>563.63</v>
      </c>
      <c r="X1479" s="70">
        <v>563.63</v>
      </c>
      <c r="Y1479" s="70">
        <v>0</v>
      </c>
      <c r="Z1479" s="70">
        <v>563.63</v>
      </c>
      <c r="AB1479" s="80">
        <f t="shared" si="802"/>
        <v>0</v>
      </c>
    </row>
    <row r="1480" spans="1:28" x14ac:dyDescent="0.25">
      <c r="A1480" s="72" t="s">
        <v>17183</v>
      </c>
      <c r="B1480" s="73" t="s">
        <v>22576</v>
      </c>
      <c r="C1480" s="74" t="s">
        <v>15719</v>
      </c>
      <c r="D1480" s="75">
        <v>0</v>
      </c>
      <c r="E1480" s="70">
        <v>911.56</v>
      </c>
      <c r="F1480" s="76">
        <f>ROUND(D1480*E1480,2)</f>
        <v>0</v>
      </c>
      <c r="G1480" s="34"/>
      <c r="H1480" s="70">
        <f t="shared" si="830"/>
        <v>911.56</v>
      </c>
      <c r="I1480" s="70">
        <f t="shared" si="830"/>
        <v>0</v>
      </c>
      <c r="J1480" s="70">
        <f>H1480+I1480</f>
        <v>911.56</v>
      </c>
      <c r="K1480" s="70">
        <v>0</v>
      </c>
      <c r="L1480" s="76">
        <f>SUM(J1480:K1480)</f>
        <v>911.56</v>
      </c>
      <c r="N1480" s="70">
        <v>911.56</v>
      </c>
      <c r="O1480" s="70">
        <v>0</v>
      </c>
      <c r="P1480" s="70">
        <f>SUM(N1480:O1480)</f>
        <v>911.56</v>
      </c>
      <c r="Q1480" s="64"/>
      <c r="R1480" s="70">
        <f t="shared" si="831"/>
        <v>911.56</v>
      </c>
      <c r="S1480" s="70">
        <f t="shared" si="831"/>
        <v>0</v>
      </c>
      <c r="T1480" s="70">
        <f>R1480+S1480</f>
        <v>911.56</v>
      </c>
      <c r="U1480" s="70">
        <f>ROUND(Z1480*$H$2,2)/100</f>
        <v>0</v>
      </c>
      <c r="V1480" s="78">
        <f>SUM(T1480:U1480)</f>
        <v>911.56</v>
      </c>
      <c r="X1480" s="70">
        <v>911.56</v>
      </c>
      <c r="Y1480" s="70">
        <v>0</v>
      </c>
      <c r="Z1480" s="70">
        <v>911.56</v>
      </c>
      <c r="AB1480" s="80">
        <f t="shared" si="802"/>
        <v>0</v>
      </c>
    </row>
    <row r="1481" spans="1:28" x14ac:dyDescent="0.25">
      <c r="A1481" s="66" t="s">
        <v>17184</v>
      </c>
      <c r="B1481" s="67" t="s">
        <v>22577</v>
      </c>
      <c r="C1481" s="68"/>
      <c r="D1481" s="69"/>
      <c r="E1481" s="70"/>
      <c r="F1481" s="71"/>
      <c r="H1481" s="70"/>
      <c r="I1481" s="70"/>
      <c r="J1481" s="70"/>
      <c r="K1481" s="70"/>
      <c r="L1481" s="76"/>
      <c r="N1481" s="70"/>
      <c r="O1481" s="70"/>
      <c r="P1481" s="70"/>
      <c r="Q1481" s="64"/>
      <c r="R1481" s="70"/>
      <c r="S1481" s="70"/>
      <c r="T1481" s="70"/>
      <c r="U1481" s="70"/>
      <c r="V1481" s="78"/>
      <c r="X1481" s="70"/>
      <c r="Y1481" s="70"/>
      <c r="Z1481" s="70"/>
      <c r="AA1481" s="79"/>
      <c r="AB1481" s="80">
        <f t="shared" si="802"/>
        <v>0</v>
      </c>
    </row>
    <row r="1482" spans="1:28" x14ac:dyDescent="0.25">
      <c r="A1482" s="72" t="s">
        <v>17185</v>
      </c>
      <c r="B1482" s="73" t="s">
        <v>22578</v>
      </c>
      <c r="C1482" s="74" t="s">
        <v>15719</v>
      </c>
      <c r="D1482" s="75">
        <v>0</v>
      </c>
      <c r="E1482" s="70">
        <v>331.6</v>
      </c>
      <c r="F1482" s="76">
        <f>ROUND(D1482*E1482,2)</f>
        <v>0</v>
      </c>
      <c r="G1482" s="77"/>
      <c r="H1482" s="70">
        <f>ROUND(N1482+(N1482*$H$2/100),2)</f>
        <v>331.6</v>
      </c>
      <c r="I1482" s="70">
        <f>ROUND(O1482+(O1482*$H$2/100),2)</f>
        <v>0</v>
      </c>
      <c r="J1482" s="70">
        <f>H1482+I1482</f>
        <v>331.6</v>
      </c>
      <c r="K1482" s="70">
        <v>0</v>
      </c>
      <c r="L1482" s="76">
        <f>SUM(J1482:K1482)</f>
        <v>331.6</v>
      </c>
      <c r="N1482" s="70">
        <v>331.6</v>
      </c>
      <c r="O1482" s="70">
        <v>0</v>
      </c>
      <c r="P1482" s="70">
        <f>SUM(N1482:O1482)</f>
        <v>331.6</v>
      </c>
      <c r="Q1482" s="64"/>
      <c r="R1482" s="70">
        <f>X1482</f>
        <v>331.6</v>
      </c>
      <c r="S1482" s="70">
        <f>Y1482</f>
        <v>0</v>
      </c>
      <c r="T1482" s="70">
        <f>R1482+S1482</f>
        <v>331.6</v>
      </c>
      <c r="U1482" s="70">
        <f>ROUND(Z1482*$H$2,2)/100</f>
        <v>0</v>
      </c>
      <c r="V1482" s="78">
        <f>SUM(T1482:U1482)</f>
        <v>331.6</v>
      </c>
      <c r="X1482" s="70">
        <v>331.6</v>
      </c>
      <c r="Y1482" s="70">
        <v>0</v>
      </c>
      <c r="Z1482" s="70">
        <v>331.6</v>
      </c>
      <c r="AA1482" s="79"/>
      <c r="AB1482" s="80">
        <f t="shared" ref="AB1482:AB1545" si="832">P1482-Z1482</f>
        <v>0</v>
      </c>
    </row>
    <row r="1483" spans="1:28" x14ac:dyDescent="0.25">
      <c r="A1483" s="72" t="s">
        <v>17186</v>
      </c>
      <c r="B1483" s="73" t="s">
        <v>22579</v>
      </c>
      <c r="C1483" s="74" t="s">
        <v>15719</v>
      </c>
      <c r="D1483" s="75">
        <v>0</v>
      </c>
      <c r="E1483" s="70">
        <v>403.37</v>
      </c>
      <c r="F1483" s="76">
        <f>ROUND(D1483*E1483,2)</f>
        <v>0</v>
      </c>
      <c r="G1483" s="77"/>
      <c r="H1483" s="70">
        <f>ROUND(N1483+(N1483*$H$2/100),2)</f>
        <v>388.23</v>
      </c>
      <c r="I1483" s="70">
        <f>ROUND(O1483+(O1483*$H$2/100),2)</f>
        <v>15.14</v>
      </c>
      <c r="J1483" s="70">
        <f>H1483+I1483</f>
        <v>403.37</v>
      </c>
      <c r="K1483" s="70">
        <v>0</v>
      </c>
      <c r="L1483" s="76">
        <f>SUM(J1483:K1483)</f>
        <v>403.37</v>
      </c>
      <c r="N1483" s="70">
        <v>388.22999999999996</v>
      </c>
      <c r="O1483" s="70">
        <v>15.14</v>
      </c>
      <c r="P1483" s="70">
        <f>SUM(N1483:O1483)</f>
        <v>403.36999999999995</v>
      </c>
      <c r="Q1483" s="64"/>
      <c r="R1483" s="70">
        <f>X1483</f>
        <v>388.23</v>
      </c>
      <c r="S1483" s="70">
        <f>Y1483</f>
        <v>15.14</v>
      </c>
      <c r="T1483" s="70">
        <f>R1483+S1483</f>
        <v>403.37</v>
      </c>
      <c r="U1483" s="70">
        <f>ROUND(Z1483*$H$2,2)/100</f>
        <v>0</v>
      </c>
      <c r="V1483" s="78">
        <f>SUM(T1483:U1483)</f>
        <v>403.37</v>
      </c>
      <c r="X1483" s="70">
        <v>388.23</v>
      </c>
      <c r="Y1483" s="70">
        <v>15.14</v>
      </c>
      <c r="Z1483" s="70">
        <v>403.37</v>
      </c>
      <c r="AA1483" s="79"/>
      <c r="AB1483" s="80">
        <f t="shared" si="832"/>
        <v>0</v>
      </c>
    </row>
    <row r="1484" spans="1:28" x14ac:dyDescent="0.25">
      <c r="A1484" s="66" t="s">
        <v>17187</v>
      </c>
      <c r="B1484" s="67" t="s">
        <v>22580</v>
      </c>
      <c r="C1484" s="68"/>
      <c r="D1484" s="69"/>
      <c r="E1484" s="70"/>
      <c r="F1484" s="71"/>
      <c r="H1484" s="70"/>
      <c r="I1484" s="70"/>
      <c r="J1484" s="70"/>
      <c r="K1484" s="70"/>
      <c r="L1484" s="76"/>
      <c r="N1484" s="70"/>
      <c r="O1484" s="70"/>
      <c r="P1484" s="70"/>
      <c r="Q1484" s="64"/>
      <c r="R1484" s="70"/>
      <c r="S1484" s="70"/>
      <c r="T1484" s="70"/>
      <c r="U1484" s="70"/>
      <c r="V1484" s="78"/>
      <c r="X1484" s="70"/>
      <c r="Y1484" s="70"/>
      <c r="Z1484" s="70"/>
      <c r="AA1484" s="79"/>
      <c r="AB1484" s="80">
        <f t="shared" si="832"/>
        <v>0</v>
      </c>
    </row>
    <row r="1485" spans="1:28" ht="22.5" x14ac:dyDescent="0.25">
      <c r="A1485" s="72" t="s">
        <v>17188</v>
      </c>
      <c r="B1485" s="73" t="s">
        <v>22581</v>
      </c>
      <c r="C1485" s="74" t="s">
        <v>15747</v>
      </c>
      <c r="D1485" s="75">
        <v>0</v>
      </c>
      <c r="E1485" s="70">
        <v>4.03</v>
      </c>
      <c r="F1485" s="76">
        <f>ROUND(D1485*E1485,2)</f>
        <v>0</v>
      </c>
      <c r="G1485" s="77"/>
      <c r="H1485" s="70">
        <f>ROUND(N1485+(N1485*$H$2/100),2)</f>
        <v>1.05</v>
      </c>
      <c r="I1485" s="70">
        <f>ROUND(O1485+(O1485*$H$2/100),2)</f>
        <v>2.98</v>
      </c>
      <c r="J1485" s="70">
        <f>H1485+I1485</f>
        <v>4.03</v>
      </c>
      <c r="K1485" s="70">
        <v>0</v>
      </c>
      <c r="L1485" s="76">
        <f>SUM(J1485:K1485)</f>
        <v>4.03</v>
      </c>
      <c r="N1485" s="70">
        <v>1.05</v>
      </c>
      <c r="O1485" s="70">
        <v>2.98</v>
      </c>
      <c r="P1485" s="70">
        <f>SUM(N1485:O1485)</f>
        <v>4.03</v>
      </c>
      <c r="Q1485" s="64"/>
      <c r="R1485" s="70">
        <f>X1485</f>
        <v>1.05</v>
      </c>
      <c r="S1485" s="70">
        <f>Y1485</f>
        <v>2.98</v>
      </c>
      <c r="T1485" s="70">
        <f>R1485+S1485</f>
        <v>4.03</v>
      </c>
      <c r="U1485" s="70">
        <f>ROUND(Z1485*$H$2,2)/100</f>
        <v>0</v>
      </c>
      <c r="V1485" s="78">
        <f>SUM(T1485:U1485)</f>
        <v>4.03</v>
      </c>
      <c r="X1485" s="70">
        <v>1.05</v>
      </c>
      <c r="Y1485" s="70">
        <v>2.98</v>
      </c>
      <c r="Z1485" s="70">
        <v>4.03</v>
      </c>
      <c r="AA1485" s="79"/>
      <c r="AB1485" s="80">
        <f t="shared" si="832"/>
        <v>0</v>
      </c>
    </row>
    <row r="1486" spans="1:28" x14ac:dyDescent="0.25">
      <c r="A1486" s="72" t="s">
        <v>17189</v>
      </c>
      <c r="B1486" s="73" t="s">
        <v>17191</v>
      </c>
      <c r="C1486" s="74" t="s">
        <v>15719</v>
      </c>
      <c r="D1486" s="75">
        <v>0</v>
      </c>
      <c r="E1486" s="70">
        <v>45.059999999999995</v>
      </c>
      <c r="F1486" s="76">
        <f>ROUND(D1486*E1486,2)</f>
        <v>0</v>
      </c>
      <c r="G1486" s="77"/>
      <c r="H1486" s="70">
        <f>ROUND(N1486+(N1486*$H$2/100),2)</f>
        <v>5.26</v>
      </c>
      <c r="I1486" s="70">
        <f>ROUND(O1486+(O1486*$H$2/100),2)</f>
        <v>39.799999999999997</v>
      </c>
      <c r="J1486" s="70">
        <f>H1486+I1486</f>
        <v>45.059999999999995</v>
      </c>
      <c r="K1486" s="70">
        <v>0</v>
      </c>
      <c r="L1486" s="76">
        <f>SUM(J1486:K1486)</f>
        <v>45.059999999999995</v>
      </c>
      <c r="N1486" s="70">
        <v>5.26</v>
      </c>
      <c r="O1486" s="70">
        <v>39.799999999999997</v>
      </c>
      <c r="P1486" s="70">
        <f>SUM(N1486:O1486)</f>
        <v>45.059999999999995</v>
      </c>
      <c r="Q1486" s="64"/>
      <c r="R1486" s="70">
        <f>X1486</f>
        <v>5.26</v>
      </c>
      <c r="S1486" s="70">
        <f>Y1486</f>
        <v>39.799999999999997</v>
      </c>
      <c r="T1486" s="70">
        <f>R1486+S1486</f>
        <v>45.059999999999995</v>
      </c>
      <c r="U1486" s="70">
        <f>ROUND(Z1486*$H$2,2)/100</f>
        <v>0</v>
      </c>
      <c r="V1486" s="78">
        <f>SUM(T1486:U1486)</f>
        <v>45.059999999999995</v>
      </c>
      <c r="X1486" s="70">
        <v>5.26</v>
      </c>
      <c r="Y1486" s="70">
        <v>39.799999999999997</v>
      </c>
      <c r="Z1486" s="70">
        <v>45.06</v>
      </c>
      <c r="AA1486" s="79"/>
      <c r="AB1486" s="80">
        <f t="shared" si="832"/>
        <v>0</v>
      </c>
    </row>
    <row r="1487" spans="1:28" x14ac:dyDescent="0.25">
      <c r="A1487" s="66" t="s">
        <v>17190</v>
      </c>
      <c r="B1487" s="67" t="s">
        <v>22582</v>
      </c>
      <c r="C1487" s="68"/>
      <c r="D1487" s="69"/>
      <c r="E1487" s="70"/>
      <c r="F1487" s="71"/>
      <c r="H1487" s="70"/>
      <c r="I1487" s="70"/>
      <c r="J1487" s="70"/>
      <c r="K1487" s="70"/>
      <c r="L1487" s="76"/>
      <c r="N1487" s="70"/>
      <c r="O1487" s="70"/>
      <c r="P1487" s="70"/>
      <c r="Q1487" s="64"/>
      <c r="R1487" s="70"/>
      <c r="S1487" s="70"/>
      <c r="T1487" s="70"/>
      <c r="U1487" s="70"/>
      <c r="V1487" s="78"/>
      <c r="X1487" s="70"/>
      <c r="Y1487" s="70"/>
      <c r="Z1487" s="70"/>
      <c r="AA1487" s="79"/>
      <c r="AB1487" s="80">
        <f t="shared" si="832"/>
        <v>0</v>
      </c>
    </row>
    <row r="1488" spans="1:28" ht="22.5" x14ac:dyDescent="0.25">
      <c r="A1488" s="66" t="s">
        <v>17192</v>
      </c>
      <c r="B1488" s="67" t="s">
        <v>22583</v>
      </c>
      <c r="C1488" s="68"/>
      <c r="D1488" s="69"/>
      <c r="E1488" s="70"/>
      <c r="F1488" s="71"/>
      <c r="H1488" s="70"/>
      <c r="I1488" s="70"/>
      <c r="J1488" s="70"/>
      <c r="K1488" s="70"/>
      <c r="L1488" s="76"/>
      <c r="N1488" s="70"/>
      <c r="O1488" s="70"/>
      <c r="P1488" s="70"/>
      <c r="Q1488" s="64"/>
      <c r="R1488" s="70"/>
      <c r="S1488" s="70"/>
      <c r="T1488" s="70"/>
      <c r="U1488" s="70"/>
      <c r="V1488" s="78"/>
      <c r="X1488" s="70"/>
      <c r="Y1488" s="70"/>
      <c r="Z1488" s="70"/>
      <c r="AA1488" s="79"/>
      <c r="AB1488" s="80">
        <f t="shared" si="832"/>
        <v>0</v>
      </c>
    </row>
    <row r="1489" spans="1:28" ht="22.5" x14ac:dyDescent="0.25">
      <c r="A1489" s="72" t="s">
        <v>17193</v>
      </c>
      <c r="B1489" s="73" t="s">
        <v>22584</v>
      </c>
      <c r="C1489" s="74" t="s">
        <v>15719</v>
      </c>
      <c r="D1489" s="75">
        <v>0</v>
      </c>
      <c r="E1489" s="70">
        <v>458.91</v>
      </c>
      <c r="F1489" s="76">
        <f>ROUND(D1489*E1489,2)</f>
        <v>0</v>
      </c>
      <c r="G1489" s="77"/>
      <c r="H1489" s="70">
        <f t="shared" ref="H1489:I1492" si="833">ROUND(N1489+(N1489*$H$2/100),2)</f>
        <v>389.04</v>
      </c>
      <c r="I1489" s="70">
        <f t="shared" si="833"/>
        <v>69.87</v>
      </c>
      <c r="J1489" s="70">
        <f>H1489+I1489</f>
        <v>458.91</v>
      </c>
      <c r="K1489" s="70">
        <v>0</v>
      </c>
      <c r="L1489" s="76">
        <f>SUM(J1489:K1489)</f>
        <v>458.91</v>
      </c>
      <c r="N1489" s="70">
        <v>389.04</v>
      </c>
      <c r="O1489" s="70">
        <v>69.87</v>
      </c>
      <c r="P1489" s="70">
        <f>SUM(N1489:O1489)</f>
        <v>458.91</v>
      </c>
      <c r="Q1489" s="64"/>
      <c r="R1489" s="70">
        <f t="shared" ref="R1489:S1492" si="834">X1489</f>
        <v>389.04</v>
      </c>
      <c r="S1489" s="70">
        <f t="shared" si="834"/>
        <v>69.88</v>
      </c>
      <c r="T1489" s="70">
        <f>R1489+S1489</f>
        <v>458.92</v>
      </c>
      <c r="U1489" s="70">
        <f>ROUND(Z1489*$H$2,2)/100</f>
        <v>0</v>
      </c>
      <c r="V1489" s="78">
        <f>SUM(T1489:U1489)</f>
        <v>458.92</v>
      </c>
      <c r="X1489" s="70">
        <v>389.04</v>
      </c>
      <c r="Y1489" s="70">
        <v>69.88</v>
      </c>
      <c r="Z1489" s="70">
        <v>458.92</v>
      </c>
      <c r="AA1489" s="79"/>
      <c r="AB1489" s="80">
        <f t="shared" si="832"/>
        <v>-9.9999999999909051E-3</v>
      </c>
    </row>
    <row r="1490" spans="1:28" ht="22.5" x14ac:dyDescent="0.25">
      <c r="A1490" s="72" t="s">
        <v>17194</v>
      </c>
      <c r="B1490" s="73" t="s">
        <v>22585</v>
      </c>
      <c r="C1490" s="74" t="s">
        <v>15719</v>
      </c>
      <c r="D1490" s="75">
        <v>0</v>
      </c>
      <c r="E1490" s="70">
        <v>385.01</v>
      </c>
      <c r="F1490" s="76">
        <f>ROUND(D1490*E1490,2)</f>
        <v>0</v>
      </c>
      <c r="G1490" s="77"/>
      <c r="H1490" s="70">
        <f t="shared" si="833"/>
        <v>315.14</v>
      </c>
      <c r="I1490" s="70">
        <f t="shared" si="833"/>
        <v>69.87</v>
      </c>
      <c r="J1490" s="70">
        <f>H1490+I1490</f>
        <v>385.01</v>
      </c>
      <c r="K1490" s="70">
        <v>0</v>
      </c>
      <c r="L1490" s="76">
        <f>SUM(J1490:K1490)</f>
        <v>385.01</v>
      </c>
      <c r="N1490" s="70">
        <v>315.14</v>
      </c>
      <c r="O1490" s="70">
        <v>69.87</v>
      </c>
      <c r="P1490" s="70">
        <f>SUM(N1490:O1490)</f>
        <v>385.01</v>
      </c>
      <c r="Q1490" s="64"/>
      <c r="R1490" s="70">
        <f t="shared" si="834"/>
        <v>315.14</v>
      </c>
      <c r="S1490" s="70">
        <f t="shared" si="834"/>
        <v>69.88</v>
      </c>
      <c r="T1490" s="70">
        <f>R1490+S1490</f>
        <v>385.02</v>
      </c>
      <c r="U1490" s="70">
        <f>ROUND(Z1490*$H$2,2)/100</f>
        <v>0</v>
      </c>
      <c r="V1490" s="78">
        <f>SUM(T1490:U1490)</f>
        <v>385.02</v>
      </c>
      <c r="X1490" s="70">
        <v>315.14</v>
      </c>
      <c r="Y1490" s="70">
        <v>69.88</v>
      </c>
      <c r="Z1490" s="70">
        <v>385.02</v>
      </c>
      <c r="AA1490" s="79"/>
      <c r="AB1490" s="80">
        <f t="shared" si="832"/>
        <v>-9.9999999999909051E-3</v>
      </c>
    </row>
    <row r="1491" spans="1:28" x14ac:dyDescent="0.25">
      <c r="A1491" s="72" t="s">
        <v>17195</v>
      </c>
      <c r="B1491" s="73" t="s">
        <v>22586</v>
      </c>
      <c r="C1491" s="74" t="s">
        <v>15719</v>
      </c>
      <c r="D1491" s="75">
        <v>0</v>
      </c>
      <c r="E1491" s="70">
        <v>601.9</v>
      </c>
      <c r="F1491" s="76">
        <f>ROUND(D1491*E1491,2)</f>
        <v>0</v>
      </c>
      <c r="G1491" s="77"/>
      <c r="H1491" s="70">
        <f t="shared" si="833"/>
        <v>532.03</v>
      </c>
      <c r="I1491" s="70">
        <f t="shared" si="833"/>
        <v>69.87</v>
      </c>
      <c r="J1491" s="70">
        <f>H1491+I1491</f>
        <v>601.9</v>
      </c>
      <c r="K1491" s="70">
        <v>0</v>
      </c>
      <c r="L1491" s="76">
        <f>SUM(J1491:K1491)</f>
        <v>601.9</v>
      </c>
      <c r="N1491" s="70">
        <v>532.03</v>
      </c>
      <c r="O1491" s="70">
        <v>69.87</v>
      </c>
      <c r="P1491" s="70">
        <f>SUM(N1491:O1491)</f>
        <v>601.9</v>
      </c>
      <c r="Q1491" s="64"/>
      <c r="R1491" s="70">
        <f t="shared" si="834"/>
        <v>532.03</v>
      </c>
      <c r="S1491" s="70">
        <f t="shared" si="834"/>
        <v>69.88</v>
      </c>
      <c r="T1491" s="70">
        <f>R1491+S1491</f>
        <v>601.91</v>
      </c>
      <c r="U1491" s="70">
        <f>ROUND(Z1491*$H$2,2)/100</f>
        <v>0</v>
      </c>
      <c r="V1491" s="78">
        <f>SUM(T1491:U1491)</f>
        <v>601.91</v>
      </c>
      <c r="X1491" s="70">
        <v>532.03</v>
      </c>
      <c r="Y1491" s="70">
        <v>69.88</v>
      </c>
      <c r="Z1491" s="70">
        <v>601.91</v>
      </c>
      <c r="AA1491" s="79"/>
      <c r="AB1491" s="80">
        <f t="shared" si="832"/>
        <v>-9.9999999999909051E-3</v>
      </c>
    </row>
    <row r="1492" spans="1:28" x14ac:dyDescent="0.25">
      <c r="A1492" s="72" t="s">
        <v>17196</v>
      </c>
      <c r="B1492" s="73" t="s">
        <v>22587</v>
      </c>
      <c r="C1492" s="74" t="s">
        <v>15719</v>
      </c>
      <c r="D1492" s="75">
        <v>0</v>
      </c>
      <c r="E1492" s="70">
        <v>135.54000000000002</v>
      </c>
      <c r="F1492" s="76">
        <f>ROUND(D1492*E1492,2)</f>
        <v>0</v>
      </c>
      <c r="H1492" s="70">
        <f t="shared" si="833"/>
        <v>65.67</v>
      </c>
      <c r="I1492" s="70">
        <f t="shared" si="833"/>
        <v>69.87</v>
      </c>
      <c r="J1492" s="70">
        <f>H1492+I1492</f>
        <v>135.54000000000002</v>
      </c>
      <c r="K1492" s="70">
        <v>0</v>
      </c>
      <c r="L1492" s="76">
        <f>SUM(J1492:K1492)</f>
        <v>135.54000000000002</v>
      </c>
      <c r="N1492" s="70">
        <v>65.67</v>
      </c>
      <c r="O1492" s="70">
        <v>69.87</v>
      </c>
      <c r="P1492" s="70">
        <f>SUM(N1492:O1492)</f>
        <v>135.54000000000002</v>
      </c>
      <c r="Q1492" s="64"/>
      <c r="R1492" s="70">
        <f t="shared" si="834"/>
        <v>65.67</v>
      </c>
      <c r="S1492" s="70">
        <f t="shared" si="834"/>
        <v>69.88</v>
      </c>
      <c r="T1492" s="70">
        <f>R1492+S1492</f>
        <v>135.55000000000001</v>
      </c>
      <c r="U1492" s="70">
        <f>ROUND(Z1492*$H$2,2)/100</f>
        <v>0</v>
      </c>
      <c r="V1492" s="78">
        <f>SUM(T1492:U1492)</f>
        <v>135.55000000000001</v>
      </c>
      <c r="X1492" s="70">
        <v>65.67</v>
      </c>
      <c r="Y1492" s="70">
        <v>69.88</v>
      </c>
      <c r="Z1492" s="70">
        <v>135.55000000000001</v>
      </c>
      <c r="AB1492" s="80">
        <f t="shared" si="832"/>
        <v>-9.9999999999909051E-3</v>
      </c>
    </row>
    <row r="1493" spans="1:28" x14ac:dyDescent="0.25">
      <c r="A1493" s="66" t="s">
        <v>17197</v>
      </c>
      <c r="B1493" s="67" t="s">
        <v>22588</v>
      </c>
      <c r="C1493" s="68"/>
      <c r="D1493" s="69"/>
      <c r="E1493" s="70"/>
      <c r="F1493" s="71"/>
      <c r="H1493" s="70"/>
      <c r="I1493" s="70"/>
      <c r="J1493" s="70"/>
      <c r="K1493" s="70"/>
      <c r="L1493" s="76"/>
      <c r="N1493" s="70"/>
      <c r="O1493" s="70"/>
      <c r="P1493" s="70"/>
      <c r="Q1493" s="64"/>
      <c r="R1493" s="70"/>
      <c r="S1493" s="70"/>
      <c r="T1493" s="70"/>
      <c r="U1493" s="70"/>
      <c r="V1493" s="78"/>
      <c r="X1493" s="70"/>
      <c r="Y1493" s="70"/>
      <c r="Z1493" s="70"/>
      <c r="AA1493" s="79"/>
      <c r="AB1493" s="80">
        <f t="shared" si="832"/>
        <v>0</v>
      </c>
    </row>
    <row r="1494" spans="1:28" x14ac:dyDescent="0.25">
      <c r="A1494" s="72" t="s">
        <v>17198</v>
      </c>
      <c r="B1494" s="73" t="s">
        <v>17200</v>
      </c>
      <c r="C1494" s="74" t="s">
        <v>15719</v>
      </c>
      <c r="D1494" s="75">
        <v>0</v>
      </c>
      <c r="E1494" s="70">
        <v>171.88</v>
      </c>
      <c r="F1494" s="76">
        <f>ROUND(D1494*E1494,2)</f>
        <v>0</v>
      </c>
      <c r="G1494" s="77"/>
      <c r="H1494" s="70">
        <f>ROUND(N1494+(N1494*$H$2/100),2)</f>
        <v>132.08000000000001</v>
      </c>
      <c r="I1494" s="70">
        <f>ROUND(O1494+(O1494*$H$2/100),2)</f>
        <v>39.799999999999997</v>
      </c>
      <c r="J1494" s="70">
        <f>H1494+I1494</f>
        <v>171.88</v>
      </c>
      <c r="K1494" s="70">
        <v>0</v>
      </c>
      <c r="L1494" s="76">
        <f>SUM(J1494:K1494)</f>
        <v>171.88</v>
      </c>
      <c r="N1494" s="70">
        <v>132.07999999999998</v>
      </c>
      <c r="O1494" s="70">
        <v>39.799999999999997</v>
      </c>
      <c r="P1494" s="70">
        <f>SUM(N1494:O1494)</f>
        <v>171.88</v>
      </c>
      <c r="Q1494" s="64"/>
      <c r="R1494" s="70">
        <f>X1494</f>
        <v>132.08000000000001</v>
      </c>
      <c r="S1494" s="70">
        <f>Y1494</f>
        <v>39.799999999999997</v>
      </c>
      <c r="T1494" s="70">
        <f>R1494+S1494</f>
        <v>171.88</v>
      </c>
      <c r="U1494" s="70">
        <f>ROUND(Z1494*$H$2,2)/100</f>
        <v>0</v>
      </c>
      <c r="V1494" s="78">
        <f>SUM(T1494:U1494)</f>
        <v>171.88</v>
      </c>
      <c r="X1494" s="70">
        <v>132.08000000000001</v>
      </c>
      <c r="Y1494" s="70">
        <v>39.799999999999997</v>
      </c>
      <c r="Z1494" s="70">
        <v>171.88</v>
      </c>
      <c r="AA1494" s="79"/>
      <c r="AB1494" s="80">
        <f t="shared" si="832"/>
        <v>0</v>
      </c>
    </row>
    <row r="1495" spans="1:28" x14ac:dyDescent="0.25">
      <c r="A1495" s="66" t="s">
        <v>17199</v>
      </c>
      <c r="B1495" s="67" t="s">
        <v>22589</v>
      </c>
      <c r="C1495" s="68"/>
      <c r="D1495" s="69"/>
      <c r="E1495" s="70"/>
      <c r="F1495" s="71"/>
      <c r="H1495" s="70"/>
      <c r="I1495" s="70"/>
      <c r="J1495" s="70"/>
      <c r="K1495" s="70"/>
      <c r="L1495" s="76"/>
      <c r="N1495" s="70"/>
      <c r="O1495" s="70"/>
      <c r="P1495" s="70"/>
      <c r="Q1495" s="64"/>
      <c r="R1495" s="70"/>
      <c r="S1495" s="70"/>
      <c r="T1495" s="70"/>
      <c r="U1495" s="70"/>
      <c r="V1495" s="78"/>
      <c r="X1495" s="70"/>
      <c r="Y1495" s="70"/>
      <c r="Z1495" s="70"/>
      <c r="AA1495" s="79"/>
      <c r="AB1495" s="80">
        <f t="shared" si="832"/>
        <v>0</v>
      </c>
    </row>
    <row r="1496" spans="1:28" ht="22.5" x14ac:dyDescent="0.25">
      <c r="A1496" s="72" t="s">
        <v>17201</v>
      </c>
      <c r="B1496" s="73" t="s">
        <v>22590</v>
      </c>
      <c r="C1496" s="74" t="s">
        <v>15719</v>
      </c>
      <c r="D1496" s="75">
        <v>0</v>
      </c>
      <c r="E1496" s="70">
        <v>1643</v>
      </c>
      <c r="F1496" s="76">
        <f t="shared" ref="F1496:F1502" si="835">ROUND(D1496*E1496,2)</f>
        <v>0</v>
      </c>
      <c r="G1496" s="77"/>
      <c r="H1496" s="70">
        <f t="shared" ref="H1496:I1502" si="836">ROUND(N1496+(N1496*$H$2/100),2)</f>
        <v>1573.96</v>
      </c>
      <c r="I1496" s="70">
        <f t="shared" si="836"/>
        <v>69.040000000000006</v>
      </c>
      <c r="J1496" s="70">
        <f t="shared" ref="J1496:J1502" si="837">H1496+I1496</f>
        <v>1643</v>
      </c>
      <c r="K1496" s="70">
        <v>0</v>
      </c>
      <c r="L1496" s="76">
        <f t="shared" ref="L1496:L1502" si="838">SUM(J1496:K1496)</f>
        <v>1643</v>
      </c>
      <c r="N1496" s="70">
        <v>1573.96</v>
      </c>
      <c r="O1496" s="70">
        <v>69.039999999999992</v>
      </c>
      <c r="P1496" s="70">
        <f t="shared" ref="P1496:P1502" si="839">SUM(N1496:O1496)</f>
        <v>1643</v>
      </c>
      <c r="Q1496" s="64"/>
      <c r="R1496" s="70">
        <f t="shared" ref="R1496:S1502" si="840">X1496</f>
        <v>1573.96</v>
      </c>
      <c r="S1496" s="70">
        <f t="shared" si="840"/>
        <v>69.03</v>
      </c>
      <c r="T1496" s="70">
        <f t="shared" ref="T1496:T1502" si="841">R1496+S1496</f>
        <v>1642.99</v>
      </c>
      <c r="U1496" s="70">
        <f t="shared" ref="U1496:U1502" si="842">ROUND(Z1496*$H$2,2)/100</f>
        <v>0</v>
      </c>
      <c r="V1496" s="78">
        <f t="shared" ref="V1496:V1502" si="843">SUM(T1496:U1496)</f>
        <v>1642.99</v>
      </c>
      <c r="X1496" s="70">
        <v>1573.96</v>
      </c>
      <c r="Y1496" s="70">
        <v>69.03</v>
      </c>
      <c r="Z1496" s="70">
        <v>1642.99</v>
      </c>
      <c r="AA1496" s="79"/>
      <c r="AB1496" s="80">
        <f t="shared" si="832"/>
        <v>9.9999999999909051E-3</v>
      </c>
    </row>
    <row r="1497" spans="1:28" ht="22.5" x14ac:dyDescent="0.25">
      <c r="A1497" s="72" t="s">
        <v>17202</v>
      </c>
      <c r="B1497" s="73" t="s">
        <v>22591</v>
      </c>
      <c r="C1497" s="74" t="s">
        <v>15747</v>
      </c>
      <c r="D1497" s="75">
        <v>0</v>
      </c>
      <c r="E1497" s="70">
        <v>274.43</v>
      </c>
      <c r="F1497" s="76">
        <f t="shared" si="835"/>
        <v>0</v>
      </c>
      <c r="G1497" s="29"/>
      <c r="H1497" s="70">
        <f t="shared" si="836"/>
        <v>218.61</v>
      </c>
      <c r="I1497" s="70">
        <f t="shared" si="836"/>
        <v>55.82</v>
      </c>
      <c r="J1497" s="70">
        <f t="shared" si="837"/>
        <v>274.43</v>
      </c>
      <c r="K1497" s="70">
        <v>0</v>
      </c>
      <c r="L1497" s="76">
        <f t="shared" si="838"/>
        <v>274.43</v>
      </c>
      <c r="N1497" s="70">
        <v>218.61</v>
      </c>
      <c r="O1497" s="70">
        <v>55.82</v>
      </c>
      <c r="P1497" s="70">
        <f t="shared" si="839"/>
        <v>274.43</v>
      </c>
      <c r="Q1497" s="64"/>
      <c r="R1497" s="70">
        <f t="shared" si="840"/>
        <v>218.61</v>
      </c>
      <c r="S1497" s="70">
        <f t="shared" si="840"/>
        <v>55.81</v>
      </c>
      <c r="T1497" s="70">
        <f t="shared" si="841"/>
        <v>274.42</v>
      </c>
      <c r="U1497" s="70">
        <f t="shared" si="842"/>
        <v>0</v>
      </c>
      <c r="V1497" s="78">
        <f t="shared" si="843"/>
        <v>274.42</v>
      </c>
      <c r="X1497" s="70">
        <v>218.61</v>
      </c>
      <c r="Y1497" s="70">
        <v>55.81</v>
      </c>
      <c r="Z1497" s="70">
        <v>274.42</v>
      </c>
      <c r="AA1497" s="79"/>
      <c r="AB1497" s="80">
        <f t="shared" si="832"/>
        <v>9.9999999999909051E-3</v>
      </c>
    </row>
    <row r="1498" spans="1:28" s="34" customFormat="1" ht="22.5" x14ac:dyDescent="0.25">
      <c r="A1498" s="72" t="s">
        <v>17203</v>
      </c>
      <c r="B1498" s="73" t="s">
        <v>22592</v>
      </c>
      <c r="C1498" s="74" t="s">
        <v>15747</v>
      </c>
      <c r="D1498" s="75">
        <v>0</v>
      </c>
      <c r="E1498" s="70">
        <v>57.41</v>
      </c>
      <c r="F1498" s="76">
        <f t="shared" si="835"/>
        <v>0</v>
      </c>
      <c r="G1498" s="29"/>
      <c r="H1498" s="70">
        <f t="shared" si="836"/>
        <v>39.26</v>
      </c>
      <c r="I1498" s="70">
        <f t="shared" si="836"/>
        <v>18.149999999999999</v>
      </c>
      <c r="J1498" s="70">
        <f t="shared" si="837"/>
        <v>57.41</v>
      </c>
      <c r="K1498" s="70">
        <v>0</v>
      </c>
      <c r="L1498" s="76">
        <f t="shared" si="838"/>
        <v>57.41</v>
      </c>
      <c r="N1498" s="70">
        <v>39.26</v>
      </c>
      <c r="O1498" s="70">
        <v>18.149999999999999</v>
      </c>
      <c r="P1498" s="70">
        <f t="shared" si="839"/>
        <v>57.41</v>
      </c>
      <c r="Q1498" s="64"/>
      <c r="R1498" s="70">
        <f t="shared" si="840"/>
        <v>39.26</v>
      </c>
      <c r="S1498" s="70">
        <f t="shared" si="840"/>
        <v>18.149999999999999</v>
      </c>
      <c r="T1498" s="70">
        <f t="shared" si="841"/>
        <v>57.41</v>
      </c>
      <c r="U1498" s="70">
        <f t="shared" si="842"/>
        <v>0</v>
      </c>
      <c r="V1498" s="78">
        <f t="shared" si="843"/>
        <v>57.41</v>
      </c>
      <c r="X1498" s="70">
        <v>39.26</v>
      </c>
      <c r="Y1498" s="70">
        <v>18.149999999999999</v>
      </c>
      <c r="Z1498" s="70">
        <v>57.41</v>
      </c>
      <c r="AA1498" s="79"/>
      <c r="AB1498" s="80">
        <f t="shared" si="832"/>
        <v>0</v>
      </c>
    </row>
    <row r="1499" spans="1:28" x14ac:dyDescent="0.25">
      <c r="A1499" s="72" t="s">
        <v>17204</v>
      </c>
      <c r="B1499" s="73" t="s">
        <v>22593</v>
      </c>
      <c r="C1499" s="74" t="s">
        <v>15747</v>
      </c>
      <c r="D1499" s="75">
        <v>0</v>
      </c>
      <c r="E1499" s="70">
        <v>81.88</v>
      </c>
      <c r="F1499" s="76">
        <f t="shared" si="835"/>
        <v>0</v>
      </c>
      <c r="G1499" s="29"/>
      <c r="H1499" s="70">
        <f t="shared" si="836"/>
        <v>73.569999999999993</v>
      </c>
      <c r="I1499" s="70">
        <f t="shared" si="836"/>
        <v>8.31</v>
      </c>
      <c r="J1499" s="70">
        <f t="shared" si="837"/>
        <v>81.88</v>
      </c>
      <c r="K1499" s="70">
        <v>0</v>
      </c>
      <c r="L1499" s="76">
        <f t="shared" si="838"/>
        <v>81.88</v>
      </c>
      <c r="N1499" s="70">
        <v>73.569999999999993</v>
      </c>
      <c r="O1499" s="70">
        <v>8.31</v>
      </c>
      <c r="P1499" s="70">
        <f t="shared" si="839"/>
        <v>81.88</v>
      </c>
      <c r="Q1499" s="64"/>
      <c r="R1499" s="70">
        <f t="shared" si="840"/>
        <v>73.569999999999993</v>
      </c>
      <c r="S1499" s="70">
        <f t="shared" si="840"/>
        <v>8.31</v>
      </c>
      <c r="T1499" s="70">
        <f t="shared" si="841"/>
        <v>81.88</v>
      </c>
      <c r="U1499" s="70">
        <f t="shared" si="842"/>
        <v>0</v>
      </c>
      <c r="V1499" s="78">
        <f t="shared" si="843"/>
        <v>81.88</v>
      </c>
      <c r="X1499" s="70">
        <v>73.569999999999993</v>
      </c>
      <c r="Y1499" s="70">
        <v>8.31</v>
      </c>
      <c r="Z1499" s="70">
        <v>81.88</v>
      </c>
      <c r="AA1499" s="79"/>
      <c r="AB1499" s="80">
        <f t="shared" si="832"/>
        <v>0</v>
      </c>
    </row>
    <row r="1500" spans="1:28" ht="22.5" x14ac:dyDescent="0.25">
      <c r="A1500" s="72" t="s">
        <v>17205</v>
      </c>
      <c r="B1500" s="73" t="s">
        <v>22594</v>
      </c>
      <c r="C1500" s="74" t="s">
        <v>15747</v>
      </c>
      <c r="D1500" s="75">
        <v>0</v>
      </c>
      <c r="E1500" s="70">
        <v>59.26</v>
      </c>
      <c r="F1500" s="76">
        <f t="shared" si="835"/>
        <v>0</v>
      </c>
      <c r="G1500" s="29"/>
      <c r="H1500" s="70">
        <f t="shared" si="836"/>
        <v>54.72</v>
      </c>
      <c r="I1500" s="70">
        <f t="shared" si="836"/>
        <v>4.54</v>
      </c>
      <c r="J1500" s="70">
        <f t="shared" si="837"/>
        <v>59.26</v>
      </c>
      <c r="K1500" s="70">
        <v>0</v>
      </c>
      <c r="L1500" s="76">
        <f t="shared" si="838"/>
        <v>59.26</v>
      </c>
      <c r="N1500" s="70">
        <v>54.72</v>
      </c>
      <c r="O1500" s="70">
        <v>4.54</v>
      </c>
      <c r="P1500" s="70">
        <f t="shared" si="839"/>
        <v>59.26</v>
      </c>
      <c r="Q1500" s="64"/>
      <c r="R1500" s="70">
        <f t="shared" si="840"/>
        <v>54.72</v>
      </c>
      <c r="S1500" s="70">
        <f t="shared" si="840"/>
        <v>4.54</v>
      </c>
      <c r="T1500" s="70">
        <f t="shared" si="841"/>
        <v>59.26</v>
      </c>
      <c r="U1500" s="70">
        <f t="shared" si="842"/>
        <v>0</v>
      </c>
      <c r="V1500" s="78">
        <f t="shared" si="843"/>
        <v>59.26</v>
      </c>
      <c r="X1500" s="70">
        <v>54.72</v>
      </c>
      <c r="Y1500" s="70">
        <v>4.54</v>
      </c>
      <c r="Z1500" s="70">
        <v>59.26</v>
      </c>
      <c r="AA1500" s="79"/>
      <c r="AB1500" s="80">
        <f t="shared" si="832"/>
        <v>0</v>
      </c>
    </row>
    <row r="1501" spans="1:28" ht="22.5" x14ac:dyDescent="0.25">
      <c r="A1501" s="72" t="s">
        <v>17206</v>
      </c>
      <c r="B1501" s="73" t="s">
        <v>22595</v>
      </c>
      <c r="C1501" s="74" t="s">
        <v>15747</v>
      </c>
      <c r="D1501" s="75">
        <v>0</v>
      </c>
      <c r="E1501" s="70">
        <v>157.77000000000001</v>
      </c>
      <c r="F1501" s="76">
        <f t="shared" si="835"/>
        <v>0</v>
      </c>
      <c r="G1501" s="29"/>
      <c r="H1501" s="70">
        <f t="shared" si="836"/>
        <v>108.29</v>
      </c>
      <c r="I1501" s="70">
        <f t="shared" si="836"/>
        <v>49.48</v>
      </c>
      <c r="J1501" s="70">
        <f t="shared" si="837"/>
        <v>157.77000000000001</v>
      </c>
      <c r="K1501" s="70">
        <v>0</v>
      </c>
      <c r="L1501" s="76">
        <f t="shared" si="838"/>
        <v>157.77000000000001</v>
      </c>
      <c r="N1501" s="70">
        <v>108.29</v>
      </c>
      <c r="O1501" s="70">
        <v>49.480000000000004</v>
      </c>
      <c r="P1501" s="70">
        <f t="shared" si="839"/>
        <v>157.77000000000001</v>
      </c>
      <c r="Q1501" s="64"/>
      <c r="R1501" s="70">
        <f t="shared" si="840"/>
        <v>108.29</v>
      </c>
      <c r="S1501" s="70">
        <f t="shared" si="840"/>
        <v>49.48</v>
      </c>
      <c r="T1501" s="70">
        <f t="shared" si="841"/>
        <v>157.77000000000001</v>
      </c>
      <c r="U1501" s="70">
        <f t="shared" si="842"/>
        <v>0</v>
      </c>
      <c r="V1501" s="78">
        <f t="shared" si="843"/>
        <v>157.77000000000001</v>
      </c>
      <c r="X1501" s="70">
        <v>108.29</v>
      </c>
      <c r="Y1501" s="70">
        <v>49.48</v>
      </c>
      <c r="Z1501" s="70">
        <v>157.77000000000001</v>
      </c>
      <c r="AA1501" s="79"/>
      <c r="AB1501" s="80">
        <f t="shared" si="832"/>
        <v>0</v>
      </c>
    </row>
    <row r="1502" spans="1:28" x14ac:dyDescent="0.25">
      <c r="A1502" s="72" t="s">
        <v>17207</v>
      </c>
      <c r="B1502" s="73" t="s">
        <v>17209</v>
      </c>
      <c r="C1502" s="74" t="s">
        <v>15747</v>
      </c>
      <c r="D1502" s="75">
        <v>0</v>
      </c>
      <c r="E1502" s="70">
        <v>99.71</v>
      </c>
      <c r="F1502" s="76">
        <f t="shared" si="835"/>
        <v>0</v>
      </c>
      <c r="G1502" s="29"/>
      <c r="H1502" s="70">
        <f t="shared" si="836"/>
        <v>74.44</v>
      </c>
      <c r="I1502" s="70">
        <f t="shared" si="836"/>
        <v>25.27</v>
      </c>
      <c r="J1502" s="70">
        <f t="shared" si="837"/>
        <v>99.71</v>
      </c>
      <c r="K1502" s="70">
        <v>0</v>
      </c>
      <c r="L1502" s="76">
        <f t="shared" si="838"/>
        <v>99.71</v>
      </c>
      <c r="N1502" s="70">
        <v>74.44</v>
      </c>
      <c r="O1502" s="70">
        <v>25.27</v>
      </c>
      <c r="P1502" s="70">
        <f t="shared" si="839"/>
        <v>99.71</v>
      </c>
      <c r="Q1502" s="64"/>
      <c r="R1502" s="70">
        <f t="shared" si="840"/>
        <v>74.44</v>
      </c>
      <c r="S1502" s="70">
        <f t="shared" si="840"/>
        <v>25.27</v>
      </c>
      <c r="T1502" s="70">
        <f t="shared" si="841"/>
        <v>99.71</v>
      </c>
      <c r="U1502" s="70">
        <f t="shared" si="842"/>
        <v>0</v>
      </c>
      <c r="V1502" s="78">
        <f t="shared" si="843"/>
        <v>99.71</v>
      </c>
      <c r="X1502" s="70">
        <v>74.44</v>
      </c>
      <c r="Y1502" s="70">
        <v>25.27</v>
      </c>
      <c r="Z1502" s="70">
        <v>99.71</v>
      </c>
      <c r="AA1502" s="79"/>
      <c r="AB1502" s="80">
        <f t="shared" si="832"/>
        <v>0</v>
      </c>
    </row>
    <row r="1503" spans="1:28" x14ac:dyDescent="0.25">
      <c r="A1503" s="66" t="s">
        <v>17208</v>
      </c>
      <c r="B1503" s="67" t="s">
        <v>22596</v>
      </c>
      <c r="C1503" s="68"/>
      <c r="D1503" s="69"/>
      <c r="E1503" s="70"/>
      <c r="F1503" s="71"/>
      <c r="H1503" s="70"/>
      <c r="I1503" s="70"/>
      <c r="J1503" s="70"/>
      <c r="K1503" s="70"/>
      <c r="L1503" s="76"/>
      <c r="N1503" s="70"/>
      <c r="O1503" s="70"/>
      <c r="P1503" s="70"/>
      <c r="Q1503" s="64"/>
      <c r="R1503" s="70"/>
      <c r="S1503" s="70"/>
      <c r="T1503" s="70"/>
      <c r="U1503" s="70"/>
      <c r="V1503" s="78"/>
      <c r="X1503" s="70"/>
      <c r="Y1503" s="70"/>
      <c r="Z1503" s="70"/>
      <c r="AA1503" s="79"/>
      <c r="AB1503" s="80">
        <f t="shared" si="832"/>
        <v>0</v>
      </c>
    </row>
    <row r="1504" spans="1:28" ht="22.5" x14ac:dyDescent="0.25">
      <c r="A1504" s="66" t="s">
        <v>17210</v>
      </c>
      <c r="B1504" s="67" t="s">
        <v>22597</v>
      </c>
      <c r="C1504" s="68"/>
      <c r="D1504" s="69"/>
      <c r="E1504" s="70"/>
      <c r="F1504" s="71"/>
      <c r="H1504" s="70"/>
      <c r="I1504" s="70"/>
      <c r="J1504" s="70"/>
      <c r="K1504" s="70"/>
      <c r="L1504" s="76"/>
      <c r="N1504" s="70"/>
      <c r="O1504" s="70"/>
      <c r="P1504" s="70"/>
      <c r="Q1504" s="64"/>
      <c r="R1504" s="70"/>
      <c r="S1504" s="70"/>
      <c r="T1504" s="70"/>
      <c r="U1504" s="70"/>
      <c r="V1504" s="78"/>
      <c r="X1504" s="70"/>
      <c r="Y1504" s="70"/>
      <c r="Z1504" s="70"/>
      <c r="AA1504" s="79"/>
      <c r="AB1504" s="80">
        <f t="shared" si="832"/>
        <v>0</v>
      </c>
    </row>
    <row r="1505" spans="1:28" ht="22.5" x14ac:dyDescent="0.25">
      <c r="A1505" s="72" t="s">
        <v>17211</v>
      </c>
      <c r="B1505" s="73" t="s">
        <v>22598</v>
      </c>
      <c r="C1505" s="74" t="s">
        <v>15849</v>
      </c>
      <c r="D1505" s="75">
        <v>0</v>
      </c>
      <c r="E1505" s="70">
        <v>223.46</v>
      </c>
      <c r="F1505" s="76">
        <f t="shared" ref="F1505:F1524" si="844">ROUND(D1505*E1505,2)</f>
        <v>0</v>
      </c>
      <c r="G1505" s="77"/>
      <c r="H1505" s="70">
        <f t="shared" ref="H1505:I1511" si="845">ROUND(N1505+(N1505*$H$2/100),2)</f>
        <v>178.07</v>
      </c>
      <c r="I1505" s="70">
        <f t="shared" si="845"/>
        <v>45.39</v>
      </c>
      <c r="J1505" s="70">
        <f t="shared" ref="J1505:J1511" si="846">H1505+I1505</f>
        <v>223.45999999999998</v>
      </c>
      <c r="K1505" s="70">
        <v>0</v>
      </c>
      <c r="L1505" s="76">
        <f t="shared" ref="L1505:L1524" si="847">SUM(J1505:K1505)</f>
        <v>223.45999999999998</v>
      </c>
      <c r="N1505" s="70">
        <v>178.07</v>
      </c>
      <c r="O1505" s="70">
        <v>45.39</v>
      </c>
      <c r="P1505" s="70">
        <f t="shared" ref="P1505:P1524" si="848">SUM(N1505:O1505)</f>
        <v>223.45999999999998</v>
      </c>
      <c r="Q1505" s="64"/>
      <c r="R1505" s="70">
        <f t="shared" ref="R1505:S1524" si="849">X1505</f>
        <v>178.07</v>
      </c>
      <c r="S1505" s="70">
        <f t="shared" si="849"/>
        <v>45.39</v>
      </c>
      <c r="T1505" s="70">
        <f t="shared" ref="T1505:T1511" si="850">R1505+S1505</f>
        <v>223.45999999999998</v>
      </c>
      <c r="U1505" s="70">
        <f t="shared" ref="U1505:U1524" si="851">ROUND(Z1505*$H$2,2)/100</f>
        <v>0</v>
      </c>
      <c r="V1505" s="78">
        <f t="shared" ref="V1505:V1524" si="852">SUM(T1505:U1505)</f>
        <v>223.45999999999998</v>
      </c>
      <c r="X1505" s="70">
        <v>178.07</v>
      </c>
      <c r="Y1505" s="70">
        <v>45.39</v>
      </c>
      <c r="Z1505" s="70">
        <v>223.46</v>
      </c>
      <c r="AA1505" s="79"/>
      <c r="AB1505" s="80">
        <f t="shared" si="832"/>
        <v>0</v>
      </c>
    </row>
    <row r="1506" spans="1:28" ht="22.5" x14ac:dyDescent="0.25">
      <c r="A1506" s="72" t="s">
        <v>17212</v>
      </c>
      <c r="B1506" s="73" t="s">
        <v>22599</v>
      </c>
      <c r="C1506" s="74" t="s">
        <v>15849</v>
      </c>
      <c r="D1506" s="75">
        <v>0</v>
      </c>
      <c r="E1506" s="70">
        <v>464.81</v>
      </c>
      <c r="F1506" s="76">
        <f t="shared" si="844"/>
        <v>0</v>
      </c>
      <c r="G1506" s="77"/>
      <c r="H1506" s="70">
        <f t="shared" si="845"/>
        <v>404.3</v>
      </c>
      <c r="I1506" s="70">
        <f t="shared" si="845"/>
        <v>60.51</v>
      </c>
      <c r="J1506" s="70">
        <f t="shared" si="846"/>
        <v>464.81</v>
      </c>
      <c r="K1506" s="70">
        <v>0</v>
      </c>
      <c r="L1506" s="76">
        <f t="shared" si="847"/>
        <v>464.81</v>
      </c>
      <c r="N1506" s="70">
        <v>404.3</v>
      </c>
      <c r="O1506" s="70">
        <v>60.510000000000005</v>
      </c>
      <c r="P1506" s="70">
        <f t="shared" si="848"/>
        <v>464.81</v>
      </c>
      <c r="Q1506" s="64"/>
      <c r="R1506" s="70">
        <f t="shared" si="849"/>
        <v>404.3</v>
      </c>
      <c r="S1506" s="70">
        <f t="shared" si="849"/>
        <v>60.5</v>
      </c>
      <c r="T1506" s="70">
        <f t="shared" si="850"/>
        <v>464.8</v>
      </c>
      <c r="U1506" s="70">
        <f t="shared" si="851"/>
        <v>0</v>
      </c>
      <c r="V1506" s="78">
        <f t="shared" si="852"/>
        <v>464.8</v>
      </c>
      <c r="X1506" s="70">
        <v>404.3</v>
      </c>
      <c r="Y1506" s="70">
        <v>60.5</v>
      </c>
      <c r="Z1506" s="70">
        <v>464.8</v>
      </c>
      <c r="AA1506" s="79"/>
      <c r="AB1506" s="80">
        <f t="shared" si="832"/>
        <v>9.9999999999909051E-3</v>
      </c>
    </row>
    <row r="1507" spans="1:28" ht="22.5" x14ac:dyDescent="0.25">
      <c r="A1507" s="72" t="s">
        <v>17213</v>
      </c>
      <c r="B1507" s="73" t="s">
        <v>22600</v>
      </c>
      <c r="C1507" s="74" t="s">
        <v>15849</v>
      </c>
      <c r="D1507" s="75">
        <v>0</v>
      </c>
      <c r="E1507" s="70">
        <v>184.05</v>
      </c>
      <c r="F1507" s="76">
        <f t="shared" si="844"/>
        <v>0</v>
      </c>
      <c r="G1507" s="77"/>
      <c r="H1507" s="70">
        <f t="shared" si="845"/>
        <v>138.66</v>
      </c>
      <c r="I1507" s="70">
        <f t="shared" si="845"/>
        <v>45.39</v>
      </c>
      <c r="J1507" s="70">
        <f t="shared" si="846"/>
        <v>184.05</v>
      </c>
      <c r="K1507" s="70">
        <v>0</v>
      </c>
      <c r="L1507" s="76">
        <f t="shared" si="847"/>
        <v>184.05</v>
      </c>
      <c r="N1507" s="70">
        <v>138.66000000000003</v>
      </c>
      <c r="O1507" s="70">
        <v>45.39</v>
      </c>
      <c r="P1507" s="70">
        <f t="shared" si="848"/>
        <v>184.05</v>
      </c>
      <c r="Q1507" s="64"/>
      <c r="R1507" s="70">
        <f t="shared" si="849"/>
        <v>138.66</v>
      </c>
      <c r="S1507" s="70">
        <f t="shared" si="849"/>
        <v>45.39</v>
      </c>
      <c r="T1507" s="70">
        <f t="shared" si="850"/>
        <v>184.05</v>
      </c>
      <c r="U1507" s="70">
        <f t="shared" si="851"/>
        <v>0</v>
      </c>
      <c r="V1507" s="78">
        <f t="shared" si="852"/>
        <v>184.05</v>
      </c>
      <c r="X1507" s="70">
        <v>138.66</v>
      </c>
      <c r="Y1507" s="70">
        <v>45.39</v>
      </c>
      <c r="Z1507" s="70">
        <v>184.05</v>
      </c>
      <c r="AA1507" s="79"/>
      <c r="AB1507" s="80">
        <f t="shared" si="832"/>
        <v>0</v>
      </c>
    </row>
    <row r="1508" spans="1:28" ht="22.5" x14ac:dyDescent="0.25">
      <c r="A1508" s="72" t="s">
        <v>17214</v>
      </c>
      <c r="B1508" s="73" t="s">
        <v>22601</v>
      </c>
      <c r="C1508" s="74" t="s">
        <v>15849</v>
      </c>
      <c r="D1508" s="75">
        <v>0</v>
      </c>
      <c r="E1508" s="70">
        <v>403.74</v>
      </c>
      <c r="F1508" s="76">
        <f t="shared" si="844"/>
        <v>0</v>
      </c>
      <c r="G1508" s="77"/>
      <c r="H1508" s="70">
        <f t="shared" si="845"/>
        <v>343.23</v>
      </c>
      <c r="I1508" s="70">
        <f t="shared" si="845"/>
        <v>60.51</v>
      </c>
      <c r="J1508" s="70">
        <f t="shared" si="846"/>
        <v>403.74</v>
      </c>
      <c r="K1508" s="70">
        <v>0</v>
      </c>
      <c r="L1508" s="76">
        <f t="shared" si="847"/>
        <v>403.74</v>
      </c>
      <c r="N1508" s="70">
        <v>343.23</v>
      </c>
      <c r="O1508" s="70">
        <v>60.510000000000005</v>
      </c>
      <c r="P1508" s="70">
        <f t="shared" si="848"/>
        <v>403.74</v>
      </c>
      <c r="Q1508" s="64"/>
      <c r="R1508" s="70">
        <f t="shared" si="849"/>
        <v>343.23</v>
      </c>
      <c r="S1508" s="70">
        <f t="shared" si="849"/>
        <v>60.5</v>
      </c>
      <c r="T1508" s="70">
        <f t="shared" si="850"/>
        <v>403.73</v>
      </c>
      <c r="U1508" s="70">
        <f t="shared" si="851"/>
        <v>0</v>
      </c>
      <c r="V1508" s="78">
        <f t="shared" si="852"/>
        <v>403.73</v>
      </c>
      <c r="X1508" s="70">
        <v>343.23</v>
      </c>
      <c r="Y1508" s="70">
        <v>60.5</v>
      </c>
      <c r="Z1508" s="70">
        <v>403.73</v>
      </c>
      <c r="AA1508" s="79"/>
      <c r="AB1508" s="80">
        <f t="shared" si="832"/>
        <v>9.9999999999909051E-3</v>
      </c>
    </row>
    <row r="1509" spans="1:28" x14ac:dyDescent="0.25">
      <c r="A1509" s="72" t="s">
        <v>17215</v>
      </c>
      <c r="B1509" s="73" t="s">
        <v>22602</v>
      </c>
      <c r="C1509" s="74" t="s">
        <v>15849</v>
      </c>
      <c r="D1509" s="75">
        <v>0</v>
      </c>
      <c r="E1509" s="70">
        <v>155.84</v>
      </c>
      <c r="F1509" s="76">
        <f t="shared" si="844"/>
        <v>0</v>
      </c>
      <c r="G1509" s="77"/>
      <c r="H1509" s="70">
        <f t="shared" si="845"/>
        <v>110.45</v>
      </c>
      <c r="I1509" s="70">
        <f t="shared" si="845"/>
        <v>45.39</v>
      </c>
      <c r="J1509" s="70">
        <f t="shared" si="846"/>
        <v>155.84</v>
      </c>
      <c r="K1509" s="70">
        <v>0</v>
      </c>
      <c r="L1509" s="76">
        <f t="shared" si="847"/>
        <v>155.84</v>
      </c>
      <c r="N1509" s="70">
        <v>110.45</v>
      </c>
      <c r="O1509" s="70">
        <v>45.39</v>
      </c>
      <c r="P1509" s="70">
        <f t="shared" si="848"/>
        <v>155.84</v>
      </c>
      <c r="Q1509" s="64"/>
      <c r="R1509" s="70">
        <f t="shared" si="849"/>
        <v>110.45</v>
      </c>
      <c r="S1509" s="70">
        <f t="shared" si="849"/>
        <v>45.39</v>
      </c>
      <c r="T1509" s="70">
        <f t="shared" si="850"/>
        <v>155.84</v>
      </c>
      <c r="U1509" s="70">
        <f t="shared" si="851"/>
        <v>0</v>
      </c>
      <c r="V1509" s="78">
        <f t="shared" si="852"/>
        <v>155.84</v>
      </c>
      <c r="X1509" s="70">
        <v>110.45</v>
      </c>
      <c r="Y1509" s="70">
        <v>45.39</v>
      </c>
      <c r="Z1509" s="70">
        <v>155.84</v>
      </c>
      <c r="AA1509" s="79"/>
      <c r="AB1509" s="80">
        <f t="shared" si="832"/>
        <v>0</v>
      </c>
    </row>
    <row r="1510" spans="1:28" x14ac:dyDescent="0.25">
      <c r="A1510" s="72" t="s">
        <v>17216</v>
      </c>
      <c r="B1510" s="73" t="s">
        <v>22603</v>
      </c>
      <c r="C1510" s="74" t="s">
        <v>15849</v>
      </c>
      <c r="D1510" s="75">
        <v>0</v>
      </c>
      <c r="E1510" s="70">
        <v>152.29</v>
      </c>
      <c r="F1510" s="76">
        <f t="shared" si="844"/>
        <v>0</v>
      </c>
      <c r="G1510" s="77"/>
      <c r="H1510" s="70">
        <f t="shared" si="845"/>
        <v>152.29</v>
      </c>
      <c r="I1510" s="70">
        <f t="shared" si="845"/>
        <v>0</v>
      </c>
      <c r="J1510" s="70">
        <f t="shared" si="846"/>
        <v>152.29</v>
      </c>
      <c r="K1510" s="70">
        <v>0</v>
      </c>
      <c r="L1510" s="76">
        <f t="shared" si="847"/>
        <v>152.29</v>
      </c>
      <c r="N1510" s="70">
        <v>152.29</v>
      </c>
      <c r="O1510" s="70">
        <v>0</v>
      </c>
      <c r="P1510" s="70">
        <f t="shared" si="848"/>
        <v>152.29</v>
      </c>
      <c r="Q1510" s="64"/>
      <c r="R1510" s="70">
        <f t="shared" si="849"/>
        <v>152.29</v>
      </c>
      <c r="S1510" s="70">
        <f t="shared" si="849"/>
        <v>0</v>
      </c>
      <c r="T1510" s="70">
        <f t="shared" si="850"/>
        <v>152.29</v>
      </c>
      <c r="U1510" s="70">
        <f t="shared" si="851"/>
        <v>0</v>
      </c>
      <c r="V1510" s="78">
        <f t="shared" si="852"/>
        <v>152.29</v>
      </c>
      <c r="X1510" s="70">
        <v>152.29</v>
      </c>
      <c r="Y1510" s="70">
        <v>0</v>
      </c>
      <c r="Z1510" s="70">
        <v>152.29</v>
      </c>
      <c r="AA1510" s="79"/>
      <c r="AB1510" s="80">
        <f t="shared" si="832"/>
        <v>0</v>
      </c>
    </row>
    <row r="1511" spans="1:28" ht="22.5" x14ac:dyDescent="0.25">
      <c r="A1511" s="72" t="s">
        <v>17217</v>
      </c>
      <c r="B1511" s="73" t="s">
        <v>22604</v>
      </c>
      <c r="C1511" s="74" t="s">
        <v>15849</v>
      </c>
      <c r="D1511" s="75">
        <v>0</v>
      </c>
      <c r="E1511" s="70">
        <v>238.57</v>
      </c>
      <c r="F1511" s="76">
        <f t="shared" si="844"/>
        <v>0</v>
      </c>
      <c r="G1511" s="77"/>
      <c r="H1511" s="70">
        <f t="shared" si="845"/>
        <v>238.57</v>
      </c>
      <c r="I1511" s="70">
        <f t="shared" si="845"/>
        <v>0</v>
      </c>
      <c r="J1511" s="70">
        <f t="shared" si="846"/>
        <v>238.57</v>
      </c>
      <c r="K1511" s="70">
        <v>0</v>
      </c>
      <c r="L1511" s="76">
        <f t="shared" si="847"/>
        <v>238.57</v>
      </c>
      <c r="N1511" s="70">
        <v>238.57</v>
      </c>
      <c r="O1511" s="70">
        <v>0</v>
      </c>
      <c r="P1511" s="70">
        <f t="shared" si="848"/>
        <v>238.57</v>
      </c>
      <c r="Q1511" s="64"/>
      <c r="R1511" s="70">
        <f t="shared" si="849"/>
        <v>238.57</v>
      </c>
      <c r="S1511" s="70">
        <f t="shared" si="849"/>
        <v>0</v>
      </c>
      <c r="T1511" s="70">
        <f t="shared" si="850"/>
        <v>238.57</v>
      </c>
      <c r="U1511" s="70">
        <f t="shared" si="851"/>
        <v>0</v>
      </c>
      <c r="V1511" s="78">
        <f t="shared" si="852"/>
        <v>238.57</v>
      </c>
      <c r="X1511" s="70">
        <v>238.57</v>
      </c>
      <c r="Y1511" s="70">
        <v>0</v>
      </c>
      <c r="Z1511" s="70">
        <v>238.57</v>
      </c>
      <c r="AA1511" s="79"/>
      <c r="AB1511" s="80">
        <f t="shared" si="832"/>
        <v>0</v>
      </c>
    </row>
    <row r="1512" spans="1:28" ht="22.5" x14ac:dyDescent="0.25">
      <c r="A1512" s="72" t="s">
        <v>17218</v>
      </c>
      <c r="B1512" s="73" t="s">
        <v>22605</v>
      </c>
      <c r="C1512" s="74" t="s">
        <v>15692</v>
      </c>
      <c r="D1512" s="75">
        <v>0</v>
      </c>
      <c r="E1512" s="70">
        <v>275.58</v>
      </c>
      <c r="F1512" s="76">
        <f t="shared" si="844"/>
        <v>0</v>
      </c>
      <c r="G1512" s="77"/>
      <c r="H1512" s="70"/>
      <c r="I1512" s="70"/>
      <c r="J1512" s="70"/>
      <c r="K1512" s="70">
        <v>0</v>
      </c>
      <c r="L1512" s="76">
        <f t="shared" si="847"/>
        <v>0</v>
      </c>
      <c r="N1512" s="70">
        <v>225.25</v>
      </c>
      <c r="O1512" s="70">
        <v>50.33</v>
      </c>
      <c r="P1512" s="70">
        <f t="shared" si="848"/>
        <v>275.58</v>
      </c>
      <c r="Q1512" s="64"/>
      <c r="R1512" s="70">
        <f t="shared" si="849"/>
        <v>225.25</v>
      </c>
      <c r="S1512" s="70">
        <f t="shared" si="849"/>
        <v>50.34</v>
      </c>
      <c r="T1512" s="70"/>
      <c r="U1512" s="70">
        <f t="shared" si="851"/>
        <v>0</v>
      </c>
      <c r="V1512" s="78">
        <f t="shared" si="852"/>
        <v>0</v>
      </c>
      <c r="X1512" s="70">
        <v>225.25</v>
      </c>
      <c r="Y1512" s="70">
        <v>50.34</v>
      </c>
      <c r="Z1512" s="70">
        <v>275.58999999999997</v>
      </c>
      <c r="AA1512" s="79"/>
      <c r="AB1512" s="80">
        <f t="shared" si="832"/>
        <v>-9.9999999999909051E-3</v>
      </c>
    </row>
    <row r="1513" spans="1:28" x14ac:dyDescent="0.25">
      <c r="A1513" s="72" t="s">
        <v>17219</v>
      </c>
      <c r="B1513" s="73" t="s">
        <v>22606</v>
      </c>
      <c r="C1513" s="74" t="s">
        <v>15849</v>
      </c>
      <c r="D1513" s="75">
        <v>0</v>
      </c>
      <c r="E1513" s="70">
        <v>379.08</v>
      </c>
      <c r="F1513" s="76">
        <f t="shared" si="844"/>
        <v>0</v>
      </c>
      <c r="G1513" s="77"/>
      <c r="H1513" s="70">
        <f t="shared" ref="H1513:I1524" si="853">ROUND(N1513+(N1513*$H$2/100),2)</f>
        <v>328.75</v>
      </c>
      <c r="I1513" s="70">
        <f t="shared" si="853"/>
        <v>50.33</v>
      </c>
      <c r="J1513" s="70">
        <f t="shared" ref="J1513:J1524" si="854">H1513+I1513</f>
        <v>379.08</v>
      </c>
      <c r="K1513" s="70">
        <v>0</v>
      </c>
      <c r="L1513" s="76">
        <f t="shared" si="847"/>
        <v>379.08</v>
      </c>
      <c r="N1513" s="70">
        <v>328.75</v>
      </c>
      <c r="O1513" s="70">
        <v>50.33</v>
      </c>
      <c r="P1513" s="70">
        <f t="shared" si="848"/>
        <v>379.08</v>
      </c>
      <c r="Q1513" s="64"/>
      <c r="R1513" s="70">
        <f t="shared" si="849"/>
        <v>328.75</v>
      </c>
      <c r="S1513" s="70">
        <f t="shared" si="849"/>
        <v>50.34</v>
      </c>
      <c r="T1513" s="70">
        <f t="shared" ref="T1513:T1524" si="855">R1513+S1513</f>
        <v>379.09000000000003</v>
      </c>
      <c r="U1513" s="70">
        <f t="shared" si="851"/>
        <v>0</v>
      </c>
      <c r="V1513" s="78">
        <f t="shared" si="852"/>
        <v>379.09000000000003</v>
      </c>
      <c r="X1513" s="70">
        <v>328.75</v>
      </c>
      <c r="Y1513" s="70">
        <v>50.34</v>
      </c>
      <c r="Z1513" s="70">
        <v>379.09</v>
      </c>
      <c r="AA1513" s="79"/>
      <c r="AB1513" s="80">
        <f t="shared" si="832"/>
        <v>-9.9999999999909051E-3</v>
      </c>
    </row>
    <row r="1514" spans="1:28" x14ac:dyDescent="0.25">
      <c r="A1514" s="72" t="s">
        <v>17220</v>
      </c>
      <c r="B1514" s="73" t="s">
        <v>22607</v>
      </c>
      <c r="C1514" s="74" t="s">
        <v>15692</v>
      </c>
      <c r="D1514" s="75">
        <v>0</v>
      </c>
      <c r="E1514" s="70">
        <v>201.56</v>
      </c>
      <c r="F1514" s="76">
        <f t="shared" si="844"/>
        <v>0</v>
      </c>
      <c r="G1514" s="77"/>
      <c r="H1514" s="70">
        <f t="shared" si="853"/>
        <v>187.38</v>
      </c>
      <c r="I1514" s="70">
        <f t="shared" si="853"/>
        <v>14.18</v>
      </c>
      <c r="J1514" s="70">
        <f t="shared" si="854"/>
        <v>201.56</v>
      </c>
      <c r="K1514" s="70">
        <v>0</v>
      </c>
      <c r="L1514" s="76">
        <f t="shared" si="847"/>
        <v>201.56</v>
      </c>
      <c r="N1514" s="70">
        <v>187.38</v>
      </c>
      <c r="O1514" s="70">
        <v>14.18</v>
      </c>
      <c r="P1514" s="70">
        <f t="shared" si="848"/>
        <v>201.56</v>
      </c>
      <c r="Q1514" s="64"/>
      <c r="R1514" s="70">
        <f t="shared" si="849"/>
        <v>187.38</v>
      </c>
      <c r="S1514" s="70">
        <f t="shared" si="849"/>
        <v>14.19</v>
      </c>
      <c r="T1514" s="70">
        <f t="shared" si="855"/>
        <v>201.57</v>
      </c>
      <c r="U1514" s="70">
        <f t="shared" si="851"/>
        <v>0</v>
      </c>
      <c r="V1514" s="78">
        <f t="shared" si="852"/>
        <v>201.57</v>
      </c>
      <c r="X1514" s="70">
        <v>187.38</v>
      </c>
      <c r="Y1514" s="70">
        <v>14.19</v>
      </c>
      <c r="Z1514" s="70">
        <v>201.57</v>
      </c>
      <c r="AA1514" s="79"/>
      <c r="AB1514" s="80">
        <f t="shared" si="832"/>
        <v>-9.9999999999909051E-3</v>
      </c>
    </row>
    <row r="1515" spans="1:28" x14ac:dyDescent="0.25">
      <c r="A1515" s="72" t="s">
        <v>17221</v>
      </c>
      <c r="B1515" s="73" t="s">
        <v>22608</v>
      </c>
      <c r="C1515" s="74" t="s">
        <v>15692</v>
      </c>
      <c r="D1515" s="75">
        <v>0</v>
      </c>
      <c r="E1515" s="70">
        <v>208.27</v>
      </c>
      <c r="F1515" s="76">
        <f t="shared" si="844"/>
        <v>0</v>
      </c>
      <c r="G1515" s="77"/>
      <c r="H1515" s="70">
        <f t="shared" si="853"/>
        <v>194.09</v>
      </c>
      <c r="I1515" s="70">
        <f t="shared" si="853"/>
        <v>14.18</v>
      </c>
      <c r="J1515" s="70">
        <f t="shared" si="854"/>
        <v>208.27</v>
      </c>
      <c r="K1515" s="70">
        <v>0</v>
      </c>
      <c r="L1515" s="76">
        <f t="shared" si="847"/>
        <v>208.27</v>
      </c>
      <c r="N1515" s="70">
        <v>194.09</v>
      </c>
      <c r="O1515" s="70">
        <v>14.18</v>
      </c>
      <c r="P1515" s="70">
        <f t="shared" si="848"/>
        <v>208.27</v>
      </c>
      <c r="Q1515" s="64"/>
      <c r="R1515" s="70">
        <f t="shared" si="849"/>
        <v>194.09</v>
      </c>
      <c r="S1515" s="70">
        <f t="shared" si="849"/>
        <v>14.19</v>
      </c>
      <c r="T1515" s="70">
        <f t="shared" si="855"/>
        <v>208.28</v>
      </c>
      <c r="U1515" s="70">
        <f t="shared" si="851"/>
        <v>0</v>
      </c>
      <c r="V1515" s="78">
        <f t="shared" si="852"/>
        <v>208.28</v>
      </c>
      <c r="X1515" s="70">
        <v>194.09</v>
      </c>
      <c r="Y1515" s="70">
        <v>14.19</v>
      </c>
      <c r="Z1515" s="70">
        <v>208.28</v>
      </c>
      <c r="AA1515" s="79"/>
      <c r="AB1515" s="80">
        <f t="shared" si="832"/>
        <v>-9.9999999999909051E-3</v>
      </c>
    </row>
    <row r="1516" spans="1:28" x14ac:dyDescent="0.25">
      <c r="A1516" s="72" t="s">
        <v>17222</v>
      </c>
      <c r="B1516" s="73" t="s">
        <v>22609</v>
      </c>
      <c r="C1516" s="74" t="s">
        <v>15692</v>
      </c>
      <c r="D1516" s="75">
        <v>0</v>
      </c>
      <c r="E1516" s="70">
        <v>2330.87</v>
      </c>
      <c r="F1516" s="76">
        <f t="shared" si="844"/>
        <v>0</v>
      </c>
      <c r="G1516" s="77"/>
      <c r="H1516" s="70">
        <f t="shared" si="853"/>
        <v>2295.4</v>
      </c>
      <c r="I1516" s="70">
        <f t="shared" si="853"/>
        <v>35.47</v>
      </c>
      <c r="J1516" s="70">
        <f t="shared" si="854"/>
        <v>2330.87</v>
      </c>
      <c r="K1516" s="70">
        <v>0</v>
      </c>
      <c r="L1516" s="76">
        <f t="shared" si="847"/>
        <v>2330.87</v>
      </c>
      <c r="N1516" s="70">
        <v>2295.4</v>
      </c>
      <c r="O1516" s="70">
        <v>35.47</v>
      </c>
      <c r="P1516" s="70">
        <f t="shared" si="848"/>
        <v>2330.87</v>
      </c>
      <c r="Q1516" s="64"/>
      <c r="R1516" s="70">
        <f t="shared" si="849"/>
        <v>2295.4</v>
      </c>
      <c r="S1516" s="70">
        <f t="shared" si="849"/>
        <v>35.47</v>
      </c>
      <c r="T1516" s="70">
        <f t="shared" si="855"/>
        <v>2330.87</v>
      </c>
      <c r="U1516" s="70">
        <f t="shared" si="851"/>
        <v>0</v>
      </c>
      <c r="V1516" s="78">
        <f t="shared" si="852"/>
        <v>2330.87</v>
      </c>
      <c r="X1516" s="70">
        <v>2295.4</v>
      </c>
      <c r="Y1516" s="70">
        <v>35.47</v>
      </c>
      <c r="Z1516" s="70">
        <v>2330.87</v>
      </c>
      <c r="AA1516" s="79"/>
      <c r="AB1516" s="80">
        <f t="shared" si="832"/>
        <v>0</v>
      </c>
    </row>
    <row r="1517" spans="1:28" x14ac:dyDescent="0.25">
      <c r="A1517" s="72" t="s">
        <v>17223</v>
      </c>
      <c r="B1517" s="73" t="s">
        <v>22610</v>
      </c>
      <c r="C1517" s="74" t="s">
        <v>15692</v>
      </c>
      <c r="D1517" s="75">
        <v>0</v>
      </c>
      <c r="E1517" s="70">
        <v>459.12</v>
      </c>
      <c r="F1517" s="76">
        <f t="shared" si="844"/>
        <v>0</v>
      </c>
      <c r="G1517" s="77"/>
      <c r="H1517" s="70">
        <f t="shared" si="853"/>
        <v>432.52</v>
      </c>
      <c r="I1517" s="70">
        <f t="shared" si="853"/>
        <v>26.6</v>
      </c>
      <c r="J1517" s="70">
        <f t="shared" si="854"/>
        <v>459.12</v>
      </c>
      <c r="K1517" s="70">
        <v>0</v>
      </c>
      <c r="L1517" s="76">
        <f t="shared" si="847"/>
        <v>459.12</v>
      </c>
      <c r="N1517" s="70">
        <v>432.52</v>
      </c>
      <c r="O1517" s="70">
        <v>26.6</v>
      </c>
      <c r="P1517" s="70">
        <f t="shared" si="848"/>
        <v>459.12</v>
      </c>
      <c r="Q1517" s="64"/>
      <c r="R1517" s="70">
        <f t="shared" si="849"/>
        <v>432.52</v>
      </c>
      <c r="S1517" s="70">
        <f t="shared" si="849"/>
        <v>26.61</v>
      </c>
      <c r="T1517" s="70">
        <f t="shared" si="855"/>
        <v>459.13</v>
      </c>
      <c r="U1517" s="70">
        <f t="shared" si="851"/>
        <v>0</v>
      </c>
      <c r="V1517" s="78">
        <f t="shared" si="852"/>
        <v>459.13</v>
      </c>
      <c r="X1517" s="70">
        <v>432.52</v>
      </c>
      <c r="Y1517" s="70">
        <v>26.61</v>
      </c>
      <c r="Z1517" s="70">
        <v>459.13</v>
      </c>
      <c r="AA1517" s="79"/>
      <c r="AB1517" s="80">
        <f t="shared" si="832"/>
        <v>-9.9999999999909051E-3</v>
      </c>
    </row>
    <row r="1518" spans="1:28" ht="22.5" x14ac:dyDescent="0.25">
      <c r="A1518" s="72" t="s">
        <v>17224</v>
      </c>
      <c r="B1518" s="73" t="s">
        <v>22611</v>
      </c>
      <c r="C1518" s="74" t="s">
        <v>15692</v>
      </c>
      <c r="D1518" s="75">
        <v>0</v>
      </c>
      <c r="E1518" s="70">
        <v>27.53</v>
      </c>
      <c r="F1518" s="76">
        <f t="shared" si="844"/>
        <v>0</v>
      </c>
      <c r="G1518" s="77"/>
      <c r="H1518" s="70">
        <f t="shared" si="853"/>
        <v>18.46</v>
      </c>
      <c r="I1518" s="70">
        <f t="shared" si="853"/>
        <v>9.07</v>
      </c>
      <c r="J1518" s="70">
        <f t="shared" si="854"/>
        <v>27.53</v>
      </c>
      <c r="K1518" s="70">
        <v>0</v>
      </c>
      <c r="L1518" s="76">
        <f t="shared" si="847"/>
        <v>27.53</v>
      </c>
      <c r="N1518" s="70">
        <v>18.46</v>
      </c>
      <c r="O1518" s="70">
        <v>9.07</v>
      </c>
      <c r="P1518" s="70">
        <f t="shared" si="848"/>
        <v>27.53</v>
      </c>
      <c r="Q1518" s="64"/>
      <c r="R1518" s="70">
        <f t="shared" si="849"/>
        <v>18.46</v>
      </c>
      <c r="S1518" s="70">
        <f t="shared" si="849"/>
        <v>9.07</v>
      </c>
      <c r="T1518" s="70">
        <f t="shared" si="855"/>
        <v>27.53</v>
      </c>
      <c r="U1518" s="70">
        <f t="shared" si="851"/>
        <v>0</v>
      </c>
      <c r="V1518" s="78">
        <f t="shared" si="852"/>
        <v>27.53</v>
      </c>
      <c r="X1518" s="70">
        <v>18.46</v>
      </c>
      <c r="Y1518" s="70">
        <v>9.07</v>
      </c>
      <c r="Z1518" s="70">
        <v>27.53</v>
      </c>
      <c r="AA1518" s="79"/>
      <c r="AB1518" s="80">
        <f t="shared" si="832"/>
        <v>0</v>
      </c>
    </row>
    <row r="1519" spans="1:28" ht="22.5" x14ac:dyDescent="0.25">
      <c r="A1519" s="72" t="s">
        <v>17225</v>
      </c>
      <c r="B1519" s="73" t="s">
        <v>22612</v>
      </c>
      <c r="C1519" s="74" t="s">
        <v>15849</v>
      </c>
      <c r="D1519" s="75">
        <v>0</v>
      </c>
      <c r="E1519" s="70">
        <v>612.82000000000005</v>
      </c>
      <c r="F1519" s="76">
        <f t="shared" si="844"/>
        <v>0</v>
      </c>
      <c r="G1519" s="77"/>
      <c r="H1519" s="70">
        <f t="shared" si="853"/>
        <v>608.46</v>
      </c>
      <c r="I1519" s="70">
        <f t="shared" si="853"/>
        <v>4.3600000000000003</v>
      </c>
      <c r="J1519" s="70">
        <f t="shared" si="854"/>
        <v>612.82000000000005</v>
      </c>
      <c r="K1519" s="70">
        <v>0</v>
      </c>
      <c r="L1519" s="76">
        <f t="shared" si="847"/>
        <v>612.82000000000005</v>
      </c>
      <c r="N1519" s="70">
        <v>608.46</v>
      </c>
      <c r="O1519" s="70">
        <v>4.3600000000000003</v>
      </c>
      <c r="P1519" s="70">
        <f t="shared" si="848"/>
        <v>612.82000000000005</v>
      </c>
      <c r="Q1519" s="64"/>
      <c r="R1519" s="70">
        <f t="shared" si="849"/>
        <v>608.46</v>
      </c>
      <c r="S1519" s="70">
        <f t="shared" si="849"/>
        <v>4.3600000000000003</v>
      </c>
      <c r="T1519" s="70">
        <f t="shared" si="855"/>
        <v>612.82000000000005</v>
      </c>
      <c r="U1519" s="70">
        <f t="shared" si="851"/>
        <v>0</v>
      </c>
      <c r="V1519" s="78">
        <f t="shared" si="852"/>
        <v>612.82000000000005</v>
      </c>
      <c r="X1519" s="70">
        <v>608.46</v>
      </c>
      <c r="Y1519" s="70">
        <v>4.3600000000000003</v>
      </c>
      <c r="Z1519" s="70">
        <v>612.82000000000005</v>
      </c>
      <c r="AA1519" s="79"/>
      <c r="AB1519" s="80">
        <f t="shared" si="832"/>
        <v>0</v>
      </c>
    </row>
    <row r="1520" spans="1:28" ht="22.5" x14ac:dyDescent="0.25">
      <c r="A1520" s="72" t="s">
        <v>17226</v>
      </c>
      <c r="B1520" s="73" t="s">
        <v>22613</v>
      </c>
      <c r="C1520" s="74" t="s">
        <v>15849</v>
      </c>
      <c r="D1520" s="75">
        <v>0</v>
      </c>
      <c r="E1520" s="70">
        <v>877.43000000000006</v>
      </c>
      <c r="F1520" s="76">
        <f t="shared" si="844"/>
        <v>0</v>
      </c>
      <c r="G1520" s="77"/>
      <c r="H1520" s="70">
        <f t="shared" si="853"/>
        <v>873.07</v>
      </c>
      <c r="I1520" s="70">
        <f t="shared" si="853"/>
        <v>4.3600000000000003</v>
      </c>
      <c r="J1520" s="70">
        <f t="shared" si="854"/>
        <v>877.43000000000006</v>
      </c>
      <c r="K1520" s="70">
        <v>0</v>
      </c>
      <c r="L1520" s="76">
        <f t="shared" si="847"/>
        <v>877.43000000000006</v>
      </c>
      <c r="N1520" s="70">
        <v>873.07</v>
      </c>
      <c r="O1520" s="70">
        <v>4.3600000000000003</v>
      </c>
      <c r="P1520" s="70">
        <f t="shared" si="848"/>
        <v>877.43000000000006</v>
      </c>
      <c r="Q1520" s="64"/>
      <c r="R1520" s="70">
        <f t="shared" si="849"/>
        <v>873.07</v>
      </c>
      <c r="S1520" s="70">
        <f t="shared" si="849"/>
        <v>4.3600000000000003</v>
      </c>
      <c r="T1520" s="70">
        <f t="shared" si="855"/>
        <v>877.43000000000006</v>
      </c>
      <c r="U1520" s="70">
        <f t="shared" si="851"/>
        <v>0</v>
      </c>
      <c r="V1520" s="78">
        <f t="shared" si="852"/>
        <v>877.43000000000006</v>
      </c>
      <c r="X1520" s="70">
        <v>873.07</v>
      </c>
      <c r="Y1520" s="70">
        <v>4.3600000000000003</v>
      </c>
      <c r="Z1520" s="70">
        <v>877.43</v>
      </c>
      <c r="AA1520" s="79"/>
      <c r="AB1520" s="80">
        <f t="shared" si="832"/>
        <v>0</v>
      </c>
    </row>
    <row r="1521" spans="1:28" ht="22.5" x14ac:dyDescent="0.25">
      <c r="A1521" s="72" t="s">
        <v>17227</v>
      </c>
      <c r="B1521" s="73" t="s">
        <v>22614</v>
      </c>
      <c r="C1521" s="74" t="s">
        <v>15849</v>
      </c>
      <c r="D1521" s="75">
        <v>0</v>
      </c>
      <c r="E1521" s="70">
        <v>697.07</v>
      </c>
      <c r="F1521" s="76">
        <f t="shared" si="844"/>
        <v>0</v>
      </c>
      <c r="G1521" s="77"/>
      <c r="H1521" s="70">
        <f t="shared" si="853"/>
        <v>692.71</v>
      </c>
      <c r="I1521" s="70">
        <f t="shared" si="853"/>
        <v>4.3600000000000003</v>
      </c>
      <c r="J1521" s="70">
        <f t="shared" si="854"/>
        <v>697.07</v>
      </c>
      <c r="K1521" s="70">
        <v>0</v>
      </c>
      <c r="L1521" s="76">
        <f t="shared" si="847"/>
        <v>697.07</v>
      </c>
      <c r="N1521" s="70">
        <v>692.71</v>
      </c>
      <c r="O1521" s="70">
        <v>4.3600000000000003</v>
      </c>
      <c r="P1521" s="70">
        <f t="shared" si="848"/>
        <v>697.07</v>
      </c>
      <c r="Q1521" s="64"/>
      <c r="R1521" s="70">
        <f t="shared" si="849"/>
        <v>692.71</v>
      </c>
      <c r="S1521" s="70">
        <f t="shared" si="849"/>
        <v>4.3600000000000003</v>
      </c>
      <c r="T1521" s="70">
        <f t="shared" si="855"/>
        <v>697.07</v>
      </c>
      <c r="U1521" s="70">
        <f t="shared" si="851"/>
        <v>0</v>
      </c>
      <c r="V1521" s="78">
        <f t="shared" si="852"/>
        <v>697.07</v>
      </c>
      <c r="X1521" s="70">
        <v>692.71</v>
      </c>
      <c r="Y1521" s="70">
        <v>4.3600000000000003</v>
      </c>
      <c r="Z1521" s="70">
        <v>697.07</v>
      </c>
      <c r="AA1521" s="79"/>
      <c r="AB1521" s="80">
        <f t="shared" si="832"/>
        <v>0</v>
      </c>
    </row>
    <row r="1522" spans="1:28" s="34" customFormat="1" ht="22.5" x14ac:dyDescent="0.25">
      <c r="A1522" s="72" t="s">
        <v>17228</v>
      </c>
      <c r="B1522" s="73" t="s">
        <v>22615</v>
      </c>
      <c r="C1522" s="74" t="s">
        <v>15692</v>
      </c>
      <c r="D1522" s="75">
        <v>0</v>
      </c>
      <c r="E1522" s="70">
        <v>835.62</v>
      </c>
      <c r="F1522" s="76">
        <f t="shared" si="844"/>
        <v>0</v>
      </c>
      <c r="G1522" s="77"/>
      <c r="H1522" s="70">
        <f t="shared" si="853"/>
        <v>800.15</v>
      </c>
      <c r="I1522" s="70">
        <f t="shared" si="853"/>
        <v>35.47</v>
      </c>
      <c r="J1522" s="70">
        <f t="shared" si="854"/>
        <v>835.62</v>
      </c>
      <c r="K1522" s="70">
        <v>0</v>
      </c>
      <c r="L1522" s="76">
        <f t="shared" si="847"/>
        <v>835.62</v>
      </c>
      <c r="N1522" s="70">
        <v>800.15</v>
      </c>
      <c r="O1522" s="70">
        <v>35.47</v>
      </c>
      <c r="P1522" s="70">
        <f t="shared" si="848"/>
        <v>835.62</v>
      </c>
      <c r="Q1522" s="64"/>
      <c r="R1522" s="70">
        <f t="shared" si="849"/>
        <v>800.15</v>
      </c>
      <c r="S1522" s="70">
        <f t="shared" si="849"/>
        <v>35.47</v>
      </c>
      <c r="T1522" s="70">
        <f t="shared" si="855"/>
        <v>835.62</v>
      </c>
      <c r="U1522" s="70">
        <f t="shared" si="851"/>
        <v>0</v>
      </c>
      <c r="V1522" s="78">
        <f t="shared" si="852"/>
        <v>835.62</v>
      </c>
      <c r="X1522" s="70">
        <v>800.15</v>
      </c>
      <c r="Y1522" s="70">
        <v>35.47</v>
      </c>
      <c r="Z1522" s="70">
        <v>835.62</v>
      </c>
      <c r="AA1522" s="79"/>
      <c r="AB1522" s="80">
        <f t="shared" si="832"/>
        <v>0</v>
      </c>
    </row>
    <row r="1523" spans="1:28" s="34" customFormat="1" ht="22.5" x14ac:dyDescent="0.25">
      <c r="A1523" s="72" t="s">
        <v>17229</v>
      </c>
      <c r="B1523" s="73" t="s">
        <v>22616</v>
      </c>
      <c r="C1523" s="74" t="s">
        <v>15692</v>
      </c>
      <c r="D1523" s="75">
        <v>0</v>
      </c>
      <c r="E1523" s="70">
        <v>742.36999999999989</v>
      </c>
      <c r="F1523" s="76">
        <f t="shared" si="844"/>
        <v>0</v>
      </c>
      <c r="G1523" s="77"/>
      <c r="H1523" s="70">
        <f t="shared" si="853"/>
        <v>671.43</v>
      </c>
      <c r="I1523" s="70">
        <f t="shared" si="853"/>
        <v>70.94</v>
      </c>
      <c r="J1523" s="70">
        <f t="shared" si="854"/>
        <v>742.36999999999989</v>
      </c>
      <c r="K1523" s="70">
        <v>0</v>
      </c>
      <c r="L1523" s="76">
        <f t="shared" si="847"/>
        <v>742.36999999999989</v>
      </c>
      <c r="N1523" s="70">
        <v>671.43</v>
      </c>
      <c r="O1523" s="70">
        <v>70.94</v>
      </c>
      <c r="P1523" s="70">
        <f t="shared" si="848"/>
        <v>742.36999999999989</v>
      </c>
      <c r="Q1523" s="64"/>
      <c r="R1523" s="70">
        <f t="shared" si="849"/>
        <v>671.43</v>
      </c>
      <c r="S1523" s="70">
        <f t="shared" si="849"/>
        <v>70.94</v>
      </c>
      <c r="T1523" s="70">
        <f t="shared" si="855"/>
        <v>742.36999999999989</v>
      </c>
      <c r="U1523" s="70">
        <f t="shared" si="851"/>
        <v>0</v>
      </c>
      <c r="V1523" s="78">
        <f t="shared" si="852"/>
        <v>742.36999999999989</v>
      </c>
      <c r="X1523" s="70">
        <v>671.43</v>
      </c>
      <c r="Y1523" s="70">
        <v>70.94</v>
      </c>
      <c r="Z1523" s="70">
        <v>742.37</v>
      </c>
      <c r="AA1523" s="79"/>
      <c r="AB1523" s="80">
        <f t="shared" si="832"/>
        <v>0</v>
      </c>
    </row>
    <row r="1524" spans="1:28" x14ac:dyDescent="0.25">
      <c r="A1524" s="72" t="s">
        <v>17230</v>
      </c>
      <c r="B1524" s="73" t="s">
        <v>22617</v>
      </c>
      <c r="C1524" s="74" t="s">
        <v>15692</v>
      </c>
      <c r="D1524" s="75">
        <v>0</v>
      </c>
      <c r="E1524" s="70">
        <v>248.39999999999998</v>
      </c>
      <c r="F1524" s="76">
        <f t="shared" si="844"/>
        <v>0</v>
      </c>
      <c r="G1524" s="77"/>
      <c r="H1524" s="70">
        <f t="shared" si="853"/>
        <v>203.01</v>
      </c>
      <c r="I1524" s="70">
        <f t="shared" si="853"/>
        <v>45.39</v>
      </c>
      <c r="J1524" s="70">
        <f t="shared" si="854"/>
        <v>248.39999999999998</v>
      </c>
      <c r="K1524" s="70">
        <v>0</v>
      </c>
      <c r="L1524" s="76">
        <f t="shared" si="847"/>
        <v>248.39999999999998</v>
      </c>
      <c r="N1524" s="70">
        <v>203.01</v>
      </c>
      <c r="O1524" s="70">
        <v>45.39</v>
      </c>
      <c r="P1524" s="70">
        <f t="shared" si="848"/>
        <v>248.39999999999998</v>
      </c>
      <c r="Q1524" s="64"/>
      <c r="R1524" s="70">
        <f t="shared" si="849"/>
        <v>203.01</v>
      </c>
      <c r="S1524" s="70">
        <f t="shared" si="849"/>
        <v>45.39</v>
      </c>
      <c r="T1524" s="70">
        <f t="shared" si="855"/>
        <v>248.39999999999998</v>
      </c>
      <c r="U1524" s="70">
        <f t="shared" si="851"/>
        <v>0</v>
      </c>
      <c r="V1524" s="78">
        <f t="shared" si="852"/>
        <v>248.39999999999998</v>
      </c>
      <c r="X1524" s="70">
        <v>203.01</v>
      </c>
      <c r="Y1524" s="70">
        <v>45.39</v>
      </c>
      <c r="Z1524" s="70">
        <v>248.4</v>
      </c>
      <c r="AA1524" s="79"/>
      <c r="AB1524" s="80">
        <f t="shared" si="832"/>
        <v>0</v>
      </c>
    </row>
    <row r="1525" spans="1:28" x14ac:dyDescent="0.25">
      <c r="A1525" s="66" t="s">
        <v>17231</v>
      </c>
      <c r="B1525" s="67" t="s">
        <v>22618</v>
      </c>
      <c r="C1525" s="68"/>
      <c r="D1525" s="69"/>
      <c r="E1525" s="70"/>
      <c r="F1525" s="71"/>
      <c r="H1525" s="70"/>
      <c r="I1525" s="70"/>
      <c r="J1525" s="70"/>
      <c r="K1525" s="70"/>
      <c r="L1525" s="76"/>
      <c r="N1525" s="70"/>
      <c r="O1525" s="70"/>
      <c r="P1525" s="70"/>
      <c r="Q1525" s="64"/>
      <c r="R1525" s="70"/>
      <c r="S1525" s="70"/>
      <c r="T1525" s="70"/>
      <c r="U1525" s="70"/>
      <c r="V1525" s="78"/>
      <c r="X1525" s="70"/>
      <c r="Y1525" s="70"/>
      <c r="Z1525" s="70"/>
      <c r="AA1525" s="79"/>
      <c r="AB1525" s="80">
        <f t="shared" si="832"/>
        <v>0</v>
      </c>
    </row>
    <row r="1526" spans="1:28" x14ac:dyDescent="0.25">
      <c r="A1526" s="72" t="s">
        <v>17232</v>
      </c>
      <c r="B1526" s="73" t="s">
        <v>22619</v>
      </c>
      <c r="C1526" s="74" t="s">
        <v>15692</v>
      </c>
      <c r="D1526" s="75">
        <v>0</v>
      </c>
      <c r="E1526" s="70">
        <v>14.42</v>
      </c>
      <c r="F1526" s="76">
        <f>ROUND(D1526*E1526,2)</f>
        <v>0</v>
      </c>
      <c r="G1526" s="77"/>
      <c r="H1526" s="70">
        <f t="shared" ref="H1526:I1530" si="856">ROUND(N1526+(N1526*$H$2/100),2)</f>
        <v>14.42</v>
      </c>
      <c r="I1526" s="70">
        <f t="shared" si="856"/>
        <v>0</v>
      </c>
      <c r="J1526" s="70">
        <f>H1526+I1526</f>
        <v>14.42</v>
      </c>
      <c r="K1526" s="70">
        <v>0</v>
      </c>
      <c r="L1526" s="76">
        <f>SUM(J1526:K1526)</f>
        <v>14.42</v>
      </c>
      <c r="N1526" s="70">
        <v>14.42</v>
      </c>
      <c r="O1526" s="70">
        <v>0</v>
      </c>
      <c r="P1526" s="70">
        <f>SUM(N1526:O1526)</f>
        <v>14.42</v>
      </c>
      <c r="Q1526" s="64"/>
      <c r="R1526" s="70">
        <f t="shared" ref="R1526:S1530" si="857">X1526</f>
        <v>14.42</v>
      </c>
      <c r="S1526" s="70">
        <f t="shared" si="857"/>
        <v>0</v>
      </c>
      <c r="T1526" s="70">
        <f>R1526+S1526</f>
        <v>14.42</v>
      </c>
      <c r="U1526" s="70">
        <f>ROUND(Z1526*$H$2,2)/100</f>
        <v>0</v>
      </c>
      <c r="V1526" s="78">
        <f>SUM(T1526:U1526)</f>
        <v>14.42</v>
      </c>
      <c r="X1526" s="70">
        <v>14.42</v>
      </c>
      <c r="Y1526" s="70">
        <v>0</v>
      </c>
      <c r="Z1526" s="70">
        <v>14.42</v>
      </c>
      <c r="AA1526" s="79"/>
      <c r="AB1526" s="80">
        <f t="shared" si="832"/>
        <v>0</v>
      </c>
    </row>
    <row r="1527" spans="1:28" x14ac:dyDescent="0.25">
      <c r="A1527" s="72" t="s">
        <v>17233</v>
      </c>
      <c r="B1527" s="73" t="s">
        <v>22620</v>
      </c>
      <c r="C1527" s="74" t="s">
        <v>15692</v>
      </c>
      <c r="D1527" s="75">
        <v>0</v>
      </c>
      <c r="E1527" s="70">
        <v>20.5</v>
      </c>
      <c r="F1527" s="76">
        <f>ROUND(D1527*E1527,2)</f>
        <v>0</v>
      </c>
      <c r="G1527" s="77"/>
      <c r="H1527" s="70">
        <f t="shared" si="856"/>
        <v>20.5</v>
      </c>
      <c r="I1527" s="70">
        <f t="shared" si="856"/>
        <v>0</v>
      </c>
      <c r="J1527" s="70">
        <f>H1527+I1527</f>
        <v>20.5</v>
      </c>
      <c r="K1527" s="70">
        <v>0</v>
      </c>
      <c r="L1527" s="76">
        <f>SUM(J1527:K1527)</f>
        <v>20.5</v>
      </c>
      <c r="N1527" s="70">
        <v>20.5</v>
      </c>
      <c r="O1527" s="70">
        <v>0</v>
      </c>
      <c r="P1527" s="70">
        <f>SUM(N1527:O1527)</f>
        <v>20.5</v>
      </c>
      <c r="Q1527" s="64"/>
      <c r="R1527" s="70">
        <f t="shared" si="857"/>
        <v>20.5</v>
      </c>
      <c r="S1527" s="70">
        <f t="shared" si="857"/>
        <v>0</v>
      </c>
      <c r="T1527" s="70">
        <f>R1527+S1527</f>
        <v>20.5</v>
      </c>
      <c r="U1527" s="70">
        <f>ROUND(Z1527*$H$2,2)/100</f>
        <v>0</v>
      </c>
      <c r="V1527" s="78">
        <f>SUM(T1527:U1527)</f>
        <v>20.5</v>
      </c>
      <c r="X1527" s="70">
        <v>20.5</v>
      </c>
      <c r="Y1527" s="70">
        <v>0</v>
      </c>
      <c r="Z1527" s="70">
        <v>20.5</v>
      </c>
      <c r="AA1527" s="79"/>
      <c r="AB1527" s="80">
        <f t="shared" si="832"/>
        <v>0</v>
      </c>
    </row>
    <row r="1528" spans="1:28" ht="22.5" x14ac:dyDescent="0.25">
      <c r="A1528" s="72" t="s">
        <v>17234</v>
      </c>
      <c r="B1528" s="73" t="s">
        <v>22621</v>
      </c>
      <c r="C1528" s="74" t="s">
        <v>15692</v>
      </c>
      <c r="D1528" s="75">
        <v>0</v>
      </c>
      <c r="E1528" s="70">
        <v>34.01</v>
      </c>
      <c r="F1528" s="76">
        <f>ROUND(D1528*E1528,2)</f>
        <v>0</v>
      </c>
      <c r="G1528" s="77"/>
      <c r="H1528" s="70">
        <f t="shared" si="856"/>
        <v>34.01</v>
      </c>
      <c r="I1528" s="70">
        <f t="shared" si="856"/>
        <v>0</v>
      </c>
      <c r="J1528" s="70">
        <f>H1528+I1528</f>
        <v>34.01</v>
      </c>
      <c r="K1528" s="70">
        <v>0</v>
      </c>
      <c r="L1528" s="76">
        <f>SUM(J1528:K1528)</f>
        <v>34.01</v>
      </c>
      <c r="N1528" s="70">
        <v>34.01</v>
      </c>
      <c r="O1528" s="70">
        <v>0</v>
      </c>
      <c r="P1528" s="70">
        <f>SUM(N1528:O1528)</f>
        <v>34.01</v>
      </c>
      <c r="Q1528" s="64"/>
      <c r="R1528" s="70">
        <f t="shared" si="857"/>
        <v>34.01</v>
      </c>
      <c r="S1528" s="70">
        <f t="shared" si="857"/>
        <v>0</v>
      </c>
      <c r="T1528" s="70">
        <f>R1528+S1528</f>
        <v>34.01</v>
      </c>
      <c r="U1528" s="70">
        <f>ROUND(Z1528*$H$2,2)/100</f>
        <v>0</v>
      </c>
      <c r="V1528" s="78">
        <f>SUM(T1528:U1528)</f>
        <v>34.01</v>
      </c>
      <c r="X1528" s="70">
        <v>34.01</v>
      </c>
      <c r="Y1528" s="70">
        <v>0</v>
      </c>
      <c r="Z1528" s="70">
        <v>34.01</v>
      </c>
      <c r="AA1528" s="79"/>
      <c r="AB1528" s="80">
        <f t="shared" si="832"/>
        <v>0</v>
      </c>
    </row>
    <row r="1529" spans="1:28" x14ac:dyDescent="0.25">
      <c r="A1529" s="72" t="s">
        <v>17235</v>
      </c>
      <c r="B1529" s="73" t="s">
        <v>22622</v>
      </c>
      <c r="C1529" s="74" t="s">
        <v>15692</v>
      </c>
      <c r="D1529" s="75">
        <v>0</v>
      </c>
      <c r="E1529" s="70">
        <v>112.45</v>
      </c>
      <c r="F1529" s="76">
        <f>ROUND(D1529*E1529,2)</f>
        <v>0</v>
      </c>
      <c r="G1529" s="77"/>
      <c r="H1529" s="70">
        <f t="shared" si="856"/>
        <v>112.45</v>
      </c>
      <c r="I1529" s="70">
        <f t="shared" si="856"/>
        <v>0</v>
      </c>
      <c r="J1529" s="70">
        <f>H1529+I1529</f>
        <v>112.45</v>
      </c>
      <c r="K1529" s="70">
        <v>0</v>
      </c>
      <c r="L1529" s="76">
        <f>SUM(J1529:K1529)</f>
        <v>112.45</v>
      </c>
      <c r="N1529" s="70">
        <v>112.45</v>
      </c>
      <c r="O1529" s="70">
        <v>0</v>
      </c>
      <c r="P1529" s="70">
        <f>SUM(N1529:O1529)</f>
        <v>112.45</v>
      </c>
      <c r="Q1529" s="64"/>
      <c r="R1529" s="70">
        <f t="shared" si="857"/>
        <v>112.45</v>
      </c>
      <c r="S1529" s="70">
        <f t="shared" si="857"/>
        <v>0</v>
      </c>
      <c r="T1529" s="70">
        <f>R1529+S1529</f>
        <v>112.45</v>
      </c>
      <c r="U1529" s="70">
        <f>ROUND(Z1529*$H$2,2)/100</f>
        <v>0</v>
      </c>
      <c r="V1529" s="78">
        <f>SUM(T1529:U1529)</f>
        <v>112.45</v>
      </c>
      <c r="X1529" s="70">
        <v>112.45</v>
      </c>
      <c r="Y1529" s="70">
        <v>0</v>
      </c>
      <c r="Z1529" s="70">
        <v>112.45</v>
      </c>
      <c r="AA1529" s="79"/>
      <c r="AB1529" s="80">
        <f t="shared" si="832"/>
        <v>0</v>
      </c>
    </row>
    <row r="1530" spans="1:28" x14ac:dyDescent="0.25">
      <c r="A1530" s="72" t="s">
        <v>17236</v>
      </c>
      <c r="B1530" s="73" t="s">
        <v>22623</v>
      </c>
      <c r="C1530" s="74" t="s">
        <v>15692</v>
      </c>
      <c r="D1530" s="75">
        <v>0</v>
      </c>
      <c r="E1530" s="70">
        <v>54.86</v>
      </c>
      <c r="F1530" s="76">
        <f>ROUND(D1530*E1530,2)</f>
        <v>0</v>
      </c>
      <c r="G1530" s="77"/>
      <c r="H1530" s="70">
        <f t="shared" si="856"/>
        <v>54.86</v>
      </c>
      <c r="I1530" s="70">
        <f t="shared" si="856"/>
        <v>0</v>
      </c>
      <c r="J1530" s="70">
        <f>H1530+I1530</f>
        <v>54.86</v>
      </c>
      <c r="K1530" s="70">
        <v>0</v>
      </c>
      <c r="L1530" s="76">
        <f>SUM(J1530:K1530)</f>
        <v>54.86</v>
      </c>
      <c r="N1530" s="70">
        <v>54.86</v>
      </c>
      <c r="O1530" s="70">
        <v>0</v>
      </c>
      <c r="P1530" s="70">
        <f>SUM(N1530:O1530)</f>
        <v>54.86</v>
      </c>
      <c r="Q1530" s="64"/>
      <c r="R1530" s="70">
        <f t="shared" si="857"/>
        <v>54.86</v>
      </c>
      <c r="S1530" s="70">
        <f t="shared" si="857"/>
        <v>0</v>
      </c>
      <c r="T1530" s="70">
        <f>R1530+S1530</f>
        <v>54.86</v>
      </c>
      <c r="U1530" s="70">
        <f>ROUND(Z1530*$H$2,2)/100</f>
        <v>0</v>
      </c>
      <c r="V1530" s="78">
        <f>SUM(T1530:U1530)</f>
        <v>54.86</v>
      </c>
      <c r="X1530" s="70">
        <v>54.86</v>
      </c>
      <c r="Y1530" s="70">
        <v>0</v>
      </c>
      <c r="Z1530" s="70">
        <v>54.86</v>
      </c>
      <c r="AA1530" s="79"/>
      <c r="AB1530" s="80">
        <f t="shared" si="832"/>
        <v>0</v>
      </c>
    </row>
    <row r="1531" spans="1:28" x14ac:dyDescent="0.25">
      <c r="A1531" s="66" t="s">
        <v>17237</v>
      </c>
      <c r="B1531" s="67" t="s">
        <v>22624</v>
      </c>
      <c r="C1531" s="68"/>
      <c r="D1531" s="69"/>
      <c r="E1531" s="70"/>
      <c r="F1531" s="71"/>
      <c r="H1531" s="70"/>
      <c r="I1531" s="70"/>
      <c r="J1531" s="70"/>
      <c r="K1531" s="70"/>
      <c r="L1531" s="76"/>
      <c r="N1531" s="70"/>
      <c r="O1531" s="70"/>
      <c r="P1531" s="70"/>
      <c r="Q1531" s="64"/>
      <c r="R1531" s="70"/>
      <c r="S1531" s="70"/>
      <c r="T1531" s="70"/>
      <c r="U1531" s="70"/>
      <c r="V1531" s="78"/>
      <c r="X1531" s="70"/>
      <c r="Y1531" s="70"/>
      <c r="Z1531" s="70"/>
      <c r="AA1531" s="79"/>
      <c r="AB1531" s="80">
        <f t="shared" si="832"/>
        <v>0</v>
      </c>
    </row>
    <row r="1532" spans="1:28" x14ac:dyDescent="0.25">
      <c r="A1532" s="72" t="s">
        <v>17238</v>
      </c>
      <c r="B1532" s="73" t="s">
        <v>22625</v>
      </c>
      <c r="C1532" s="74" t="s">
        <v>15692</v>
      </c>
      <c r="D1532" s="75">
        <v>0</v>
      </c>
      <c r="E1532" s="70">
        <v>45.39</v>
      </c>
      <c r="F1532" s="76">
        <f t="shared" ref="F1532:F1563" si="858">ROUND(D1532*E1532,2)</f>
        <v>0</v>
      </c>
      <c r="G1532" s="77"/>
      <c r="H1532" s="70">
        <f t="shared" ref="H1532:I1562" si="859">ROUND(N1532+(N1532*$H$2/100),2)</f>
        <v>0</v>
      </c>
      <c r="I1532" s="70">
        <f t="shared" si="859"/>
        <v>45.39</v>
      </c>
      <c r="J1532" s="70">
        <f t="shared" ref="J1532:J1562" si="860">H1532+I1532</f>
        <v>45.39</v>
      </c>
      <c r="K1532" s="70">
        <v>0</v>
      </c>
      <c r="L1532" s="76">
        <f t="shared" ref="L1532:L1562" si="861">SUM(J1532:K1532)</f>
        <v>45.39</v>
      </c>
      <c r="N1532" s="70">
        <v>0</v>
      </c>
      <c r="O1532" s="70">
        <v>45.39</v>
      </c>
      <c r="P1532" s="70">
        <f t="shared" ref="P1532:P1563" si="862">SUM(N1532:O1532)</f>
        <v>45.39</v>
      </c>
      <c r="Q1532" s="64"/>
      <c r="R1532" s="70">
        <f t="shared" ref="R1532:S1562" si="863">X1532</f>
        <v>0</v>
      </c>
      <c r="S1532" s="70">
        <f t="shared" si="863"/>
        <v>45.39</v>
      </c>
      <c r="T1532" s="70">
        <f t="shared" ref="T1532:T1562" si="864">R1532+S1532</f>
        <v>45.39</v>
      </c>
      <c r="U1532" s="70">
        <f t="shared" ref="U1532:U1562" si="865">ROUND(Z1532*$H$2,2)/100</f>
        <v>0</v>
      </c>
      <c r="V1532" s="78">
        <f t="shared" ref="V1532:V1562" si="866">SUM(T1532:U1532)</f>
        <v>45.39</v>
      </c>
      <c r="X1532" s="70">
        <v>0</v>
      </c>
      <c r="Y1532" s="70">
        <v>45.39</v>
      </c>
      <c r="Z1532" s="70">
        <v>45.39</v>
      </c>
      <c r="AA1532" s="79"/>
      <c r="AB1532" s="80">
        <f t="shared" si="832"/>
        <v>0</v>
      </c>
    </row>
    <row r="1533" spans="1:28" s="34" customFormat="1" x14ac:dyDescent="0.25">
      <c r="A1533" s="72" t="s">
        <v>17239</v>
      </c>
      <c r="B1533" s="73" t="s">
        <v>22626</v>
      </c>
      <c r="C1533" s="74" t="s">
        <v>15692</v>
      </c>
      <c r="D1533" s="75">
        <v>0</v>
      </c>
      <c r="E1533" s="70">
        <v>608.69000000000005</v>
      </c>
      <c r="F1533" s="76">
        <f t="shared" si="858"/>
        <v>0</v>
      </c>
      <c r="G1533" s="77"/>
      <c r="H1533" s="70">
        <f t="shared" si="859"/>
        <v>573.22</v>
      </c>
      <c r="I1533" s="70">
        <f t="shared" si="859"/>
        <v>35.47</v>
      </c>
      <c r="J1533" s="70">
        <f t="shared" si="860"/>
        <v>608.69000000000005</v>
      </c>
      <c r="K1533" s="70">
        <v>0</v>
      </c>
      <c r="L1533" s="76">
        <f t="shared" si="861"/>
        <v>608.69000000000005</v>
      </c>
      <c r="N1533" s="70">
        <v>573.22</v>
      </c>
      <c r="O1533" s="70">
        <v>35.47</v>
      </c>
      <c r="P1533" s="70">
        <f t="shared" si="862"/>
        <v>608.69000000000005</v>
      </c>
      <c r="Q1533" s="64"/>
      <c r="R1533" s="70">
        <f t="shared" si="863"/>
        <v>573.22</v>
      </c>
      <c r="S1533" s="70">
        <f t="shared" si="863"/>
        <v>35.47</v>
      </c>
      <c r="T1533" s="70">
        <f t="shared" si="864"/>
        <v>608.69000000000005</v>
      </c>
      <c r="U1533" s="70">
        <f t="shared" si="865"/>
        <v>0</v>
      </c>
      <c r="V1533" s="78">
        <f t="shared" si="866"/>
        <v>608.69000000000005</v>
      </c>
      <c r="X1533" s="70">
        <v>573.22</v>
      </c>
      <c r="Y1533" s="70">
        <v>35.47</v>
      </c>
      <c r="Z1533" s="70">
        <v>608.69000000000005</v>
      </c>
      <c r="AA1533" s="79"/>
      <c r="AB1533" s="80">
        <f t="shared" si="832"/>
        <v>0</v>
      </c>
    </row>
    <row r="1534" spans="1:28" s="34" customFormat="1" ht="22.5" x14ac:dyDescent="0.25">
      <c r="A1534" s="72" t="s">
        <v>17240</v>
      </c>
      <c r="B1534" s="73" t="s">
        <v>22627</v>
      </c>
      <c r="C1534" s="74" t="s">
        <v>15692</v>
      </c>
      <c r="D1534" s="75">
        <v>0</v>
      </c>
      <c r="E1534" s="70">
        <v>39.04</v>
      </c>
      <c r="F1534" s="76">
        <f t="shared" si="858"/>
        <v>0</v>
      </c>
      <c r="G1534" s="77"/>
      <c r="H1534" s="70">
        <f t="shared" si="859"/>
        <v>0</v>
      </c>
      <c r="I1534" s="70">
        <f t="shared" si="859"/>
        <v>39.04</v>
      </c>
      <c r="J1534" s="70">
        <f t="shared" si="860"/>
        <v>39.04</v>
      </c>
      <c r="K1534" s="70">
        <v>0</v>
      </c>
      <c r="L1534" s="76">
        <f t="shared" si="861"/>
        <v>39.04</v>
      </c>
      <c r="N1534" s="70">
        <v>0</v>
      </c>
      <c r="O1534" s="70">
        <v>39.04</v>
      </c>
      <c r="P1534" s="70">
        <f t="shared" si="862"/>
        <v>39.04</v>
      </c>
      <c r="Q1534" s="64"/>
      <c r="R1534" s="70">
        <f t="shared" si="863"/>
        <v>0</v>
      </c>
      <c r="S1534" s="70">
        <f t="shared" si="863"/>
        <v>39.03</v>
      </c>
      <c r="T1534" s="70">
        <f t="shared" si="864"/>
        <v>39.03</v>
      </c>
      <c r="U1534" s="70">
        <f t="shared" si="865"/>
        <v>0</v>
      </c>
      <c r="V1534" s="78">
        <f t="shared" si="866"/>
        <v>39.03</v>
      </c>
      <c r="X1534" s="70">
        <v>0</v>
      </c>
      <c r="Y1534" s="70">
        <v>39.03</v>
      </c>
      <c r="Z1534" s="70">
        <v>39.03</v>
      </c>
      <c r="AA1534" s="79"/>
      <c r="AB1534" s="80">
        <f t="shared" si="832"/>
        <v>9.9999999999980105E-3</v>
      </c>
    </row>
    <row r="1535" spans="1:28" x14ac:dyDescent="0.25">
      <c r="A1535" s="72" t="s">
        <v>17241</v>
      </c>
      <c r="B1535" s="73" t="s">
        <v>22628</v>
      </c>
      <c r="C1535" s="74" t="s">
        <v>15849</v>
      </c>
      <c r="D1535" s="75">
        <v>0</v>
      </c>
      <c r="E1535" s="70">
        <v>1068.9099999999999</v>
      </c>
      <c r="F1535" s="76">
        <f t="shared" si="858"/>
        <v>0</v>
      </c>
      <c r="G1535" s="77"/>
      <c r="H1535" s="70">
        <f t="shared" si="859"/>
        <v>1022.81</v>
      </c>
      <c r="I1535" s="70">
        <f t="shared" si="859"/>
        <v>46.1</v>
      </c>
      <c r="J1535" s="70">
        <f t="shared" si="860"/>
        <v>1068.9099999999999</v>
      </c>
      <c r="K1535" s="70">
        <v>0</v>
      </c>
      <c r="L1535" s="76">
        <f t="shared" si="861"/>
        <v>1068.9099999999999</v>
      </c>
      <c r="N1535" s="70">
        <v>1022.81</v>
      </c>
      <c r="O1535" s="70">
        <v>46.1</v>
      </c>
      <c r="P1535" s="70">
        <f t="shared" si="862"/>
        <v>1068.9099999999999</v>
      </c>
      <c r="Q1535" s="64"/>
      <c r="R1535" s="70">
        <f t="shared" si="863"/>
        <v>1022.81</v>
      </c>
      <c r="S1535" s="70">
        <f t="shared" si="863"/>
        <v>46.11</v>
      </c>
      <c r="T1535" s="70">
        <f t="shared" si="864"/>
        <v>1068.9199999999998</v>
      </c>
      <c r="U1535" s="70">
        <f t="shared" si="865"/>
        <v>0</v>
      </c>
      <c r="V1535" s="78">
        <f t="shared" si="866"/>
        <v>1068.9199999999998</v>
      </c>
      <c r="X1535" s="70">
        <v>1022.81</v>
      </c>
      <c r="Y1535" s="70">
        <v>46.11</v>
      </c>
      <c r="Z1535" s="70">
        <v>1068.92</v>
      </c>
      <c r="AA1535" s="79"/>
      <c r="AB1535" s="80">
        <f t="shared" si="832"/>
        <v>-1.0000000000218279E-2</v>
      </c>
    </row>
    <row r="1536" spans="1:28" x14ac:dyDescent="0.25">
      <c r="A1536" s="72" t="s">
        <v>17242</v>
      </c>
      <c r="B1536" s="73" t="s">
        <v>22629</v>
      </c>
      <c r="C1536" s="74" t="s">
        <v>15692</v>
      </c>
      <c r="D1536" s="75">
        <v>0</v>
      </c>
      <c r="E1536" s="70">
        <v>5.14</v>
      </c>
      <c r="F1536" s="76">
        <f t="shared" si="858"/>
        <v>0</v>
      </c>
      <c r="G1536" s="77"/>
      <c r="H1536" s="70">
        <f t="shared" si="859"/>
        <v>0</v>
      </c>
      <c r="I1536" s="70">
        <f t="shared" si="859"/>
        <v>5.14</v>
      </c>
      <c r="J1536" s="70">
        <f t="shared" si="860"/>
        <v>5.14</v>
      </c>
      <c r="K1536" s="70">
        <v>0</v>
      </c>
      <c r="L1536" s="76">
        <f t="shared" si="861"/>
        <v>5.14</v>
      </c>
      <c r="N1536" s="70">
        <v>0</v>
      </c>
      <c r="O1536" s="70">
        <v>5.14</v>
      </c>
      <c r="P1536" s="70">
        <f t="shared" si="862"/>
        <v>5.14</v>
      </c>
      <c r="Q1536" s="64"/>
      <c r="R1536" s="70">
        <f t="shared" si="863"/>
        <v>0</v>
      </c>
      <c r="S1536" s="70">
        <f t="shared" si="863"/>
        <v>5.14</v>
      </c>
      <c r="T1536" s="70">
        <f t="shared" si="864"/>
        <v>5.14</v>
      </c>
      <c r="U1536" s="70">
        <f t="shared" si="865"/>
        <v>0</v>
      </c>
      <c r="V1536" s="78">
        <f t="shared" si="866"/>
        <v>5.14</v>
      </c>
      <c r="X1536" s="70">
        <v>0</v>
      </c>
      <c r="Y1536" s="70">
        <v>5.14</v>
      </c>
      <c r="Z1536" s="70">
        <v>5.14</v>
      </c>
      <c r="AA1536" s="79"/>
      <c r="AB1536" s="80">
        <f t="shared" si="832"/>
        <v>0</v>
      </c>
    </row>
    <row r="1537" spans="1:28" x14ac:dyDescent="0.25">
      <c r="A1537" s="72" t="s">
        <v>17243</v>
      </c>
      <c r="B1537" s="73" t="s">
        <v>22630</v>
      </c>
      <c r="C1537" s="74" t="s">
        <v>15849</v>
      </c>
      <c r="D1537" s="75">
        <v>0</v>
      </c>
      <c r="E1537" s="70">
        <v>340.53</v>
      </c>
      <c r="F1537" s="76">
        <f t="shared" si="858"/>
        <v>0</v>
      </c>
      <c r="G1537" s="77"/>
      <c r="H1537" s="70">
        <f t="shared" si="859"/>
        <v>249.77</v>
      </c>
      <c r="I1537" s="70">
        <f t="shared" si="859"/>
        <v>90.76</v>
      </c>
      <c r="J1537" s="70">
        <f t="shared" si="860"/>
        <v>340.53000000000003</v>
      </c>
      <c r="K1537" s="70">
        <v>0</v>
      </c>
      <c r="L1537" s="76">
        <f t="shared" si="861"/>
        <v>340.53000000000003</v>
      </c>
      <c r="N1537" s="70">
        <v>249.77</v>
      </c>
      <c r="O1537" s="70">
        <v>90.759999999999991</v>
      </c>
      <c r="P1537" s="70">
        <f t="shared" si="862"/>
        <v>340.53</v>
      </c>
      <c r="Q1537" s="64"/>
      <c r="R1537" s="70">
        <f t="shared" si="863"/>
        <v>249.77</v>
      </c>
      <c r="S1537" s="70">
        <f t="shared" si="863"/>
        <v>90.75</v>
      </c>
      <c r="T1537" s="70">
        <f t="shared" si="864"/>
        <v>340.52</v>
      </c>
      <c r="U1537" s="70">
        <f t="shared" si="865"/>
        <v>0</v>
      </c>
      <c r="V1537" s="78">
        <f t="shared" si="866"/>
        <v>340.52</v>
      </c>
      <c r="X1537" s="70">
        <v>249.77</v>
      </c>
      <c r="Y1537" s="70">
        <v>90.75</v>
      </c>
      <c r="Z1537" s="70">
        <v>340.52</v>
      </c>
      <c r="AA1537" s="79"/>
      <c r="AB1537" s="80">
        <f t="shared" si="832"/>
        <v>9.9999999999909051E-3</v>
      </c>
    </row>
    <row r="1538" spans="1:28" ht="22.5" x14ac:dyDescent="0.25">
      <c r="A1538" s="72" t="s">
        <v>17244</v>
      </c>
      <c r="B1538" s="73" t="s">
        <v>22631</v>
      </c>
      <c r="C1538" s="74" t="s">
        <v>15692</v>
      </c>
      <c r="D1538" s="75">
        <v>0</v>
      </c>
      <c r="E1538" s="70">
        <v>107.24000000000001</v>
      </c>
      <c r="F1538" s="76">
        <f t="shared" si="858"/>
        <v>0</v>
      </c>
      <c r="G1538" s="77"/>
      <c r="H1538" s="70">
        <f t="shared" si="859"/>
        <v>90.04</v>
      </c>
      <c r="I1538" s="70">
        <f t="shared" si="859"/>
        <v>17.2</v>
      </c>
      <c r="J1538" s="70">
        <f t="shared" si="860"/>
        <v>107.24000000000001</v>
      </c>
      <c r="K1538" s="70">
        <v>0</v>
      </c>
      <c r="L1538" s="76">
        <f t="shared" si="861"/>
        <v>107.24000000000001</v>
      </c>
      <c r="N1538" s="70">
        <v>90.04</v>
      </c>
      <c r="O1538" s="70">
        <v>17.2</v>
      </c>
      <c r="P1538" s="70">
        <f t="shared" si="862"/>
        <v>107.24000000000001</v>
      </c>
      <c r="Q1538" s="64"/>
      <c r="R1538" s="70">
        <f t="shared" si="863"/>
        <v>90.04</v>
      </c>
      <c r="S1538" s="70">
        <f t="shared" si="863"/>
        <v>17.2</v>
      </c>
      <c r="T1538" s="70">
        <f t="shared" si="864"/>
        <v>107.24000000000001</v>
      </c>
      <c r="U1538" s="70">
        <f t="shared" si="865"/>
        <v>0</v>
      </c>
      <c r="V1538" s="78">
        <f t="shared" si="866"/>
        <v>107.24000000000001</v>
      </c>
      <c r="X1538" s="70">
        <v>90.04</v>
      </c>
      <c r="Y1538" s="70">
        <v>17.2</v>
      </c>
      <c r="Z1538" s="70">
        <v>107.24</v>
      </c>
      <c r="AA1538" s="79"/>
      <c r="AB1538" s="80">
        <f t="shared" si="832"/>
        <v>0</v>
      </c>
    </row>
    <row r="1539" spans="1:28" x14ac:dyDescent="0.25">
      <c r="A1539" s="72" t="s">
        <v>17245</v>
      </c>
      <c r="B1539" s="73" t="s">
        <v>22632</v>
      </c>
      <c r="C1539" s="74" t="s">
        <v>15849</v>
      </c>
      <c r="D1539" s="75">
        <v>0</v>
      </c>
      <c r="E1539" s="70">
        <v>2581.84</v>
      </c>
      <c r="F1539" s="76">
        <f t="shared" si="858"/>
        <v>0</v>
      </c>
      <c r="G1539" s="77"/>
      <c r="H1539" s="70">
        <f t="shared" si="859"/>
        <v>2475.4299999999998</v>
      </c>
      <c r="I1539" s="70">
        <f t="shared" si="859"/>
        <v>106.41</v>
      </c>
      <c r="J1539" s="70">
        <f t="shared" si="860"/>
        <v>2581.8399999999997</v>
      </c>
      <c r="K1539" s="70">
        <v>0</v>
      </c>
      <c r="L1539" s="76">
        <f t="shared" si="861"/>
        <v>2581.8399999999997</v>
      </c>
      <c r="N1539" s="70">
        <v>2475.4299999999998</v>
      </c>
      <c r="O1539" s="70">
        <v>106.41</v>
      </c>
      <c r="P1539" s="70">
        <f t="shared" si="862"/>
        <v>2581.8399999999997</v>
      </c>
      <c r="Q1539" s="64"/>
      <c r="R1539" s="70">
        <f t="shared" si="863"/>
        <v>2475.4299999999998</v>
      </c>
      <c r="S1539" s="70">
        <f t="shared" si="863"/>
        <v>106.41</v>
      </c>
      <c r="T1539" s="70">
        <f t="shared" si="864"/>
        <v>2581.8399999999997</v>
      </c>
      <c r="U1539" s="70">
        <f t="shared" si="865"/>
        <v>0</v>
      </c>
      <c r="V1539" s="78">
        <f t="shared" si="866"/>
        <v>2581.8399999999997</v>
      </c>
      <c r="X1539" s="70">
        <v>2475.4299999999998</v>
      </c>
      <c r="Y1539" s="70">
        <v>106.41</v>
      </c>
      <c r="Z1539" s="70">
        <v>2581.84</v>
      </c>
      <c r="AA1539" s="79"/>
      <c r="AB1539" s="80">
        <f t="shared" si="832"/>
        <v>0</v>
      </c>
    </row>
    <row r="1540" spans="1:28" ht="22.5" x14ac:dyDescent="0.25">
      <c r="A1540" s="72" t="s">
        <v>17246</v>
      </c>
      <c r="B1540" s="73" t="s">
        <v>22633</v>
      </c>
      <c r="C1540" s="74" t="s">
        <v>15692</v>
      </c>
      <c r="D1540" s="75">
        <v>0</v>
      </c>
      <c r="E1540" s="70">
        <v>267.2</v>
      </c>
      <c r="F1540" s="76">
        <f t="shared" si="858"/>
        <v>0</v>
      </c>
      <c r="G1540" s="77"/>
      <c r="H1540" s="70">
        <f t="shared" si="859"/>
        <v>231.73</v>
      </c>
      <c r="I1540" s="70">
        <f t="shared" si="859"/>
        <v>35.47</v>
      </c>
      <c r="J1540" s="70">
        <f t="shared" si="860"/>
        <v>267.2</v>
      </c>
      <c r="K1540" s="70">
        <v>0</v>
      </c>
      <c r="L1540" s="76">
        <f t="shared" si="861"/>
        <v>267.2</v>
      </c>
      <c r="N1540" s="70">
        <v>231.73</v>
      </c>
      <c r="O1540" s="70">
        <v>35.47</v>
      </c>
      <c r="P1540" s="70">
        <f t="shared" si="862"/>
        <v>267.2</v>
      </c>
      <c r="Q1540" s="64"/>
      <c r="R1540" s="70">
        <f t="shared" si="863"/>
        <v>231.73</v>
      </c>
      <c r="S1540" s="70">
        <f t="shared" si="863"/>
        <v>35.47</v>
      </c>
      <c r="T1540" s="70">
        <f t="shared" si="864"/>
        <v>267.2</v>
      </c>
      <c r="U1540" s="70">
        <f t="shared" si="865"/>
        <v>0</v>
      </c>
      <c r="V1540" s="78">
        <f t="shared" si="866"/>
        <v>267.2</v>
      </c>
      <c r="X1540" s="70">
        <v>231.73</v>
      </c>
      <c r="Y1540" s="70">
        <v>35.47</v>
      </c>
      <c r="Z1540" s="70">
        <v>267.2</v>
      </c>
      <c r="AA1540" s="79"/>
      <c r="AB1540" s="80">
        <f t="shared" si="832"/>
        <v>0</v>
      </c>
    </row>
    <row r="1541" spans="1:28" x14ac:dyDescent="0.25">
      <c r="A1541" s="72" t="s">
        <v>17247</v>
      </c>
      <c r="B1541" s="73" t="s">
        <v>22634</v>
      </c>
      <c r="C1541" s="74" t="s">
        <v>15692</v>
      </c>
      <c r="D1541" s="75">
        <v>0</v>
      </c>
      <c r="E1541" s="70">
        <v>219.93</v>
      </c>
      <c r="F1541" s="76">
        <f t="shared" si="858"/>
        <v>0</v>
      </c>
      <c r="G1541" s="77"/>
      <c r="H1541" s="70">
        <f t="shared" si="859"/>
        <v>193.33</v>
      </c>
      <c r="I1541" s="70">
        <f t="shared" si="859"/>
        <v>26.6</v>
      </c>
      <c r="J1541" s="70">
        <f t="shared" si="860"/>
        <v>219.93</v>
      </c>
      <c r="K1541" s="70">
        <v>0</v>
      </c>
      <c r="L1541" s="76">
        <f t="shared" si="861"/>
        <v>219.93</v>
      </c>
      <c r="N1541" s="70">
        <v>193.33</v>
      </c>
      <c r="O1541" s="70">
        <v>26.6</v>
      </c>
      <c r="P1541" s="70">
        <f t="shared" si="862"/>
        <v>219.93</v>
      </c>
      <c r="Q1541" s="64"/>
      <c r="R1541" s="70">
        <f t="shared" si="863"/>
        <v>193.33</v>
      </c>
      <c r="S1541" s="70">
        <f t="shared" si="863"/>
        <v>26.61</v>
      </c>
      <c r="T1541" s="70">
        <f t="shared" si="864"/>
        <v>219.94</v>
      </c>
      <c r="U1541" s="70">
        <f t="shared" si="865"/>
        <v>0</v>
      </c>
      <c r="V1541" s="78">
        <f t="shared" si="866"/>
        <v>219.94</v>
      </c>
      <c r="X1541" s="70">
        <v>193.33</v>
      </c>
      <c r="Y1541" s="70">
        <v>26.61</v>
      </c>
      <c r="Z1541" s="70">
        <v>219.94</v>
      </c>
      <c r="AA1541" s="79"/>
      <c r="AB1541" s="80">
        <f t="shared" si="832"/>
        <v>-9.9999999999909051E-3</v>
      </c>
    </row>
    <row r="1542" spans="1:28" x14ac:dyDescent="0.25">
      <c r="A1542" s="72" t="s">
        <v>17248</v>
      </c>
      <c r="B1542" s="73" t="s">
        <v>22635</v>
      </c>
      <c r="C1542" s="74" t="s">
        <v>15692</v>
      </c>
      <c r="D1542" s="75">
        <v>0</v>
      </c>
      <c r="E1542" s="70">
        <v>59.83</v>
      </c>
      <c r="F1542" s="76">
        <f t="shared" si="858"/>
        <v>0</v>
      </c>
      <c r="G1542" s="77"/>
      <c r="H1542" s="70">
        <f t="shared" si="859"/>
        <v>53.8</v>
      </c>
      <c r="I1542" s="70">
        <f t="shared" si="859"/>
        <v>6.03</v>
      </c>
      <c r="J1542" s="70">
        <f t="shared" si="860"/>
        <v>59.83</v>
      </c>
      <c r="K1542" s="70">
        <v>0</v>
      </c>
      <c r="L1542" s="76">
        <f t="shared" si="861"/>
        <v>59.83</v>
      </c>
      <c r="N1542" s="70">
        <v>53.8</v>
      </c>
      <c r="O1542" s="70">
        <v>6.03</v>
      </c>
      <c r="P1542" s="70">
        <f t="shared" si="862"/>
        <v>59.83</v>
      </c>
      <c r="Q1542" s="64"/>
      <c r="R1542" s="70">
        <f t="shared" si="863"/>
        <v>53.8</v>
      </c>
      <c r="S1542" s="70">
        <f t="shared" si="863"/>
        <v>6.03</v>
      </c>
      <c r="T1542" s="70">
        <f t="shared" si="864"/>
        <v>59.83</v>
      </c>
      <c r="U1542" s="70">
        <f t="shared" si="865"/>
        <v>0</v>
      </c>
      <c r="V1542" s="78">
        <f t="shared" si="866"/>
        <v>59.83</v>
      </c>
      <c r="X1542" s="70">
        <v>53.8</v>
      </c>
      <c r="Y1542" s="70">
        <v>6.03</v>
      </c>
      <c r="Z1542" s="70">
        <v>59.83</v>
      </c>
      <c r="AA1542" s="79"/>
      <c r="AB1542" s="80">
        <f t="shared" si="832"/>
        <v>0</v>
      </c>
    </row>
    <row r="1543" spans="1:28" x14ac:dyDescent="0.25">
      <c r="A1543" s="72" t="s">
        <v>17249</v>
      </c>
      <c r="B1543" s="73" t="s">
        <v>22636</v>
      </c>
      <c r="C1543" s="74" t="s">
        <v>15692</v>
      </c>
      <c r="D1543" s="75">
        <v>0</v>
      </c>
      <c r="E1543" s="70">
        <v>65.16</v>
      </c>
      <c r="F1543" s="76">
        <f t="shared" si="858"/>
        <v>0</v>
      </c>
      <c r="G1543" s="77"/>
      <c r="H1543" s="70">
        <f t="shared" si="859"/>
        <v>59.13</v>
      </c>
      <c r="I1543" s="70">
        <f t="shared" si="859"/>
        <v>6.03</v>
      </c>
      <c r="J1543" s="70">
        <f t="shared" si="860"/>
        <v>65.16</v>
      </c>
      <c r="K1543" s="70">
        <v>0</v>
      </c>
      <c r="L1543" s="76">
        <f t="shared" si="861"/>
        <v>65.16</v>
      </c>
      <c r="N1543" s="70">
        <v>59.13</v>
      </c>
      <c r="O1543" s="70">
        <v>6.03</v>
      </c>
      <c r="P1543" s="70">
        <f t="shared" si="862"/>
        <v>65.16</v>
      </c>
      <c r="Q1543" s="64"/>
      <c r="R1543" s="70">
        <f t="shared" si="863"/>
        <v>59.13</v>
      </c>
      <c r="S1543" s="70">
        <f t="shared" si="863"/>
        <v>6.03</v>
      </c>
      <c r="T1543" s="70">
        <f t="shared" si="864"/>
        <v>65.16</v>
      </c>
      <c r="U1543" s="70">
        <f t="shared" si="865"/>
        <v>0</v>
      </c>
      <c r="V1543" s="78">
        <f t="shared" si="866"/>
        <v>65.16</v>
      </c>
      <c r="X1543" s="70">
        <v>59.13</v>
      </c>
      <c r="Y1543" s="70">
        <v>6.03</v>
      </c>
      <c r="Z1543" s="70">
        <v>65.16</v>
      </c>
      <c r="AA1543" s="79"/>
      <c r="AB1543" s="80">
        <f t="shared" si="832"/>
        <v>0</v>
      </c>
    </row>
    <row r="1544" spans="1:28" x14ac:dyDescent="0.25">
      <c r="A1544" s="72" t="s">
        <v>17250</v>
      </c>
      <c r="B1544" s="73" t="s">
        <v>22637</v>
      </c>
      <c r="C1544" s="74" t="s">
        <v>15692</v>
      </c>
      <c r="D1544" s="75">
        <v>0</v>
      </c>
      <c r="E1544" s="70">
        <v>147.65</v>
      </c>
      <c r="F1544" s="76">
        <f t="shared" si="858"/>
        <v>0</v>
      </c>
      <c r="G1544" s="77"/>
      <c r="H1544" s="70">
        <f t="shared" si="859"/>
        <v>141.62</v>
      </c>
      <c r="I1544" s="70">
        <f t="shared" si="859"/>
        <v>6.03</v>
      </c>
      <c r="J1544" s="70">
        <f t="shared" si="860"/>
        <v>147.65</v>
      </c>
      <c r="K1544" s="70">
        <v>0</v>
      </c>
      <c r="L1544" s="76">
        <f t="shared" si="861"/>
        <v>147.65</v>
      </c>
      <c r="N1544" s="70">
        <v>141.62</v>
      </c>
      <c r="O1544" s="70">
        <v>6.03</v>
      </c>
      <c r="P1544" s="70">
        <f t="shared" si="862"/>
        <v>147.65</v>
      </c>
      <c r="Q1544" s="64"/>
      <c r="R1544" s="70">
        <f t="shared" si="863"/>
        <v>141.62</v>
      </c>
      <c r="S1544" s="70">
        <f t="shared" si="863"/>
        <v>6.03</v>
      </c>
      <c r="T1544" s="70">
        <f t="shared" si="864"/>
        <v>147.65</v>
      </c>
      <c r="U1544" s="70">
        <f t="shared" si="865"/>
        <v>0</v>
      </c>
      <c r="V1544" s="78">
        <f t="shared" si="866"/>
        <v>147.65</v>
      </c>
      <c r="X1544" s="70">
        <v>141.62</v>
      </c>
      <c r="Y1544" s="70">
        <v>6.03</v>
      </c>
      <c r="Z1544" s="70">
        <v>147.65</v>
      </c>
      <c r="AA1544" s="79"/>
      <c r="AB1544" s="80">
        <f t="shared" si="832"/>
        <v>0</v>
      </c>
    </row>
    <row r="1545" spans="1:28" ht="22.5" x14ac:dyDescent="0.25">
      <c r="A1545" s="72" t="s">
        <v>17251</v>
      </c>
      <c r="B1545" s="73" t="s">
        <v>22638</v>
      </c>
      <c r="C1545" s="74" t="s">
        <v>15849</v>
      </c>
      <c r="D1545" s="75">
        <v>0</v>
      </c>
      <c r="E1545" s="70">
        <v>23.01</v>
      </c>
      <c r="F1545" s="76">
        <f t="shared" si="858"/>
        <v>0</v>
      </c>
      <c r="G1545" s="77"/>
      <c r="H1545" s="70">
        <f t="shared" si="859"/>
        <v>17.87</v>
      </c>
      <c r="I1545" s="70">
        <f t="shared" si="859"/>
        <v>5.14</v>
      </c>
      <c r="J1545" s="70">
        <f t="shared" si="860"/>
        <v>23.01</v>
      </c>
      <c r="K1545" s="70">
        <v>0</v>
      </c>
      <c r="L1545" s="76">
        <f t="shared" si="861"/>
        <v>23.01</v>
      </c>
      <c r="N1545" s="70">
        <v>17.87</v>
      </c>
      <c r="O1545" s="70">
        <v>5.14</v>
      </c>
      <c r="P1545" s="70">
        <f t="shared" si="862"/>
        <v>23.01</v>
      </c>
      <c r="Q1545" s="64"/>
      <c r="R1545" s="70">
        <f t="shared" si="863"/>
        <v>17.87</v>
      </c>
      <c r="S1545" s="70">
        <f t="shared" si="863"/>
        <v>5.14</v>
      </c>
      <c r="T1545" s="70">
        <f t="shared" si="864"/>
        <v>23.01</v>
      </c>
      <c r="U1545" s="70">
        <f t="shared" si="865"/>
        <v>0</v>
      </c>
      <c r="V1545" s="78">
        <f t="shared" si="866"/>
        <v>23.01</v>
      </c>
      <c r="X1545" s="70">
        <v>17.87</v>
      </c>
      <c r="Y1545" s="70">
        <v>5.14</v>
      </c>
      <c r="Z1545" s="70">
        <v>23.01</v>
      </c>
      <c r="AA1545" s="79"/>
      <c r="AB1545" s="80">
        <f t="shared" si="832"/>
        <v>0</v>
      </c>
    </row>
    <row r="1546" spans="1:28" ht="22.5" x14ac:dyDescent="0.25">
      <c r="A1546" s="72" t="s">
        <v>17252</v>
      </c>
      <c r="B1546" s="73" t="s">
        <v>22639</v>
      </c>
      <c r="C1546" s="74" t="s">
        <v>15692</v>
      </c>
      <c r="D1546" s="75">
        <v>0</v>
      </c>
      <c r="E1546" s="70">
        <v>30.02</v>
      </c>
      <c r="F1546" s="76">
        <f t="shared" si="858"/>
        <v>0</v>
      </c>
      <c r="G1546" s="77"/>
      <c r="H1546" s="70">
        <f t="shared" si="859"/>
        <v>24.88</v>
      </c>
      <c r="I1546" s="70">
        <f t="shared" si="859"/>
        <v>5.14</v>
      </c>
      <c r="J1546" s="70">
        <f t="shared" si="860"/>
        <v>30.02</v>
      </c>
      <c r="K1546" s="70">
        <v>0</v>
      </c>
      <c r="L1546" s="76">
        <f t="shared" si="861"/>
        <v>30.02</v>
      </c>
      <c r="N1546" s="70">
        <v>24.88</v>
      </c>
      <c r="O1546" s="70">
        <v>5.14</v>
      </c>
      <c r="P1546" s="70">
        <f t="shared" si="862"/>
        <v>30.02</v>
      </c>
      <c r="Q1546" s="64"/>
      <c r="R1546" s="70">
        <f t="shared" si="863"/>
        <v>24.88</v>
      </c>
      <c r="S1546" s="70">
        <f t="shared" si="863"/>
        <v>5.14</v>
      </c>
      <c r="T1546" s="70">
        <f t="shared" si="864"/>
        <v>30.02</v>
      </c>
      <c r="U1546" s="70">
        <f t="shared" si="865"/>
        <v>0</v>
      </c>
      <c r="V1546" s="78">
        <f t="shared" si="866"/>
        <v>30.02</v>
      </c>
      <c r="X1546" s="70">
        <v>24.88</v>
      </c>
      <c r="Y1546" s="70">
        <v>5.14</v>
      </c>
      <c r="Z1546" s="70">
        <v>30.02</v>
      </c>
      <c r="AA1546" s="79"/>
      <c r="AB1546" s="80">
        <f t="shared" ref="AB1546:AB1609" si="867">P1546-Z1546</f>
        <v>0</v>
      </c>
    </row>
    <row r="1547" spans="1:28" x14ac:dyDescent="0.25">
      <c r="A1547" s="72" t="s">
        <v>17253</v>
      </c>
      <c r="B1547" s="73" t="s">
        <v>22640</v>
      </c>
      <c r="C1547" s="74" t="s">
        <v>15692</v>
      </c>
      <c r="D1547" s="75">
        <v>0</v>
      </c>
      <c r="E1547" s="70">
        <v>36.79</v>
      </c>
      <c r="F1547" s="76">
        <f t="shared" si="858"/>
        <v>0</v>
      </c>
      <c r="G1547" s="77"/>
      <c r="H1547" s="70">
        <f t="shared" si="859"/>
        <v>31.65</v>
      </c>
      <c r="I1547" s="70">
        <f t="shared" si="859"/>
        <v>5.14</v>
      </c>
      <c r="J1547" s="70">
        <f t="shared" si="860"/>
        <v>36.79</v>
      </c>
      <c r="K1547" s="70">
        <v>0</v>
      </c>
      <c r="L1547" s="76">
        <f t="shared" si="861"/>
        <v>36.79</v>
      </c>
      <c r="N1547" s="70">
        <v>31.65</v>
      </c>
      <c r="O1547" s="70">
        <v>5.14</v>
      </c>
      <c r="P1547" s="70">
        <f t="shared" si="862"/>
        <v>36.79</v>
      </c>
      <c r="Q1547" s="64"/>
      <c r="R1547" s="70">
        <f t="shared" si="863"/>
        <v>31.65</v>
      </c>
      <c r="S1547" s="70">
        <f t="shared" si="863"/>
        <v>5.14</v>
      </c>
      <c r="T1547" s="70">
        <f t="shared" si="864"/>
        <v>36.79</v>
      </c>
      <c r="U1547" s="70">
        <f t="shared" si="865"/>
        <v>0</v>
      </c>
      <c r="V1547" s="78">
        <f t="shared" si="866"/>
        <v>36.79</v>
      </c>
      <c r="X1547" s="70">
        <v>31.65</v>
      </c>
      <c r="Y1547" s="70">
        <v>5.14</v>
      </c>
      <c r="Z1547" s="70">
        <v>36.79</v>
      </c>
      <c r="AA1547" s="79"/>
      <c r="AB1547" s="80">
        <f t="shared" si="867"/>
        <v>0</v>
      </c>
    </row>
    <row r="1548" spans="1:28" x14ac:dyDescent="0.25">
      <c r="A1548" s="72" t="s">
        <v>17254</v>
      </c>
      <c r="B1548" s="73" t="s">
        <v>22641</v>
      </c>
      <c r="C1548" s="74" t="s">
        <v>15849</v>
      </c>
      <c r="D1548" s="75">
        <v>0</v>
      </c>
      <c r="E1548" s="70">
        <v>147.52999999999997</v>
      </c>
      <c r="F1548" s="76">
        <f t="shared" si="858"/>
        <v>0</v>
      </c>
      <c r="G1548" s="77"/>
      <c r="H1548" s="70">
        <f t="shared" si="859"/>
        <v>136.63999999999999</v>
      </c>
      <c r="I1548" s="70">
        <f t="shared" si="859"/>
        <v>10.89</v>
      </c>
      <c r="J1548" s="70">
        <f t="shared" si="860"/>
        <v>147.52999999999997</v>
      </c>
      <c r="K1548" s="70">
        <v>0</v>
      </c>
      <c r="L1548" s="76">
        <f t="shared" si="861"/>
        <v>147.52999999999997</v>
      </c>
      <c r="N1548" s="70">
        <v>136.63999999999999</v>
      </c>
      <c r="O1548" s="70">
        <v>10.89</v>
      </c>
      <c r="P1548" s="70">
        <f t="shared" si="862"/>
        <v>147.52999999999997</v>
      </c>
      <c r="Q1548" s="64"/>
      <c r="R1548" s="70">
        <f t="shared" si="863"/>
        <v>136.63999999999999</v>
      </c>
      <c r="S1548" s="70">
        <f t="shared" si="863"/>
        <v>10.89</v>
      </c>
      <c r="T1548" s="70">
        <f t="shared" si="864"/>
        <v>147.52999999999997</v>
      </c>
      <c r="U1548" s="70">
        <f t="shared" si="865"/>
        <v>0</v>
      </c>
      <c r="V1548" s="78">
        <f t="shared" si="866"/>
        <v>147.52999999999997</v>
      </c>
      <c r="X1548" s="70">
        <v>136.63999999999999</v>
      </c>
      <c r="Y1548" s="70">
        <v>10.89</v>
      </c>
      <c r="Z1548" s="70">
        <v>147.53</v>
      </c>
      <c r="AA1548" s="79"/>
      <c r="AB1548" s="80">
        <f t="shared" si="867"/>
        <v>0</v>
      </c>
    </row>
    <row r="1549" spans="1:28" ht="22.5" x14ac:dyDescent="0.25">
      <c r="A1549" s="72" t="s">
        <v>17255</v>
      </c>
      <c r="B1549" s="73" t="s">
        <v>22642</v>
      </c>
      <c r="C1549" s="74" t="s">
        <v>15692</v>
      </c>
      <c r="D1549" s="75">
        <v>0</v>
      </c>
      <c r="E1549" s="70">
        <v>40.81</v>
      </c>
      <c r="F1549" s="76">
        <f t="shared" si="858"/>
        <v>0</v>
      </c>
      <c r="G1549" s="77"/>
      <c r="H1549" s="70">
        <f t="shared" si="859"/>
        <v>34.78</v>
      </c>
      <c r="I1549" s="70">
        <f t="shared" si="859"/>
        <v>6.03</v>
      </c>
      <c r="J1549" s="70">
        <f t="shared" si="860"/>
        <v>40.81</v>
      </c>
      <c r="K1549" s="70">
        <v>0</v>
      </c>
      <c r="L1549" s="76">
        <f t="shared" si="861"/>
        <v>40.81</v>
      </c>
      <c r="N1549" s="70">
        <v>34.78</v>
      </c>
      <c r="O1549" s="70">
        <v>6.03</v>
      </c>
      <c r="P1549" s="70">
        <f t="shared" si="862"/>
        <v>40.81</v>
      </c>
      <c r="Q1549" s="64"/>
      <c r="R1549" s="70">
        <f t="shared" si="863"/>
        <v>34.78</v>
      </c>
      <c r="S1549" s="70">
        <f t="shared" si="863"/>
        <v>6.03</v>
      </c>
      <c r="T1549" s="70">
        <f t="shared" si="864"/>
        <v>40.81</v>
      </c>
      <c r="U1549" s="70">
        <f t="shared" si="865"/>
        <v>0</v>
      </c>
      <c r="V1549" s="78">
        <f t="shared" si="866"/>
        <v>40.81</v>
      </c>
      <c r="X1549" s="70">
        <v>34.78</v>
      </c>
      <c r="Y1549" s="70">
        <v>6.03</v>
      </c>
      <c r="Z1549" s="70">
        <v>40.81</v>
      </c>
      <c r="AA1549" s="79"/>
      <c r="AB1549" s="80">
        <f t="shared" si="867"/>
        <v>0</v>
      </c>
    </row>
    <row r="1550" spans="1:28" x14ac:dyDescent="0.25">
      <c r="A1550" s="72" t="s">
        <v>17256</v>
      </c>
      <c r="B1550" s="73" t="s">
        <v>22643</v>
      </c>
      <c r="C1550" s="74" t="s">
        <v>15692</v>
      </c>
      <c r="D1550" s="75">
        <v>0</v>
      </c>
      <c r="E1550" s="70">
        <v>75.320000000000007</v>
      </c>
      <c r="F1550" s="76">
        <f t="shared" si="858"/>
        <v>0</v>
      </c>
      <c r="G1550" s="77"/>
      <c r="H1550" s="70">
        <f t="shared" si="859"/>
        <v>69.290000000000006</v>
      </c>
      <c r="I1550" s="70">
        <f t="shared" si="859"/>
        <v>6.03</v>
      </c>
      <c r="J1550" s="70">
        <f t="shared" si="860"/>
        <v>75.320000000000007</v>
      </c>
      <c r="K1550" s="70">
        <v>0</v>
      </c>
      <c r="L1550" s="76">
        <f t="shared" si="861"/>
        <v>75.320000000000007</v>
      </c>
      <c r="N1550" s="70">
        <v>69.290000000000006</v>
      </c>
      <c r="O1550" s="70">
        <v>6.03</v>
      </c>
      <c r="P1550" s="70">
        <f t="shared" si="862"/>
        <v>75.320000000000007</v>
      </c>
      <c r="Q1550" s="64"/>
      <c r="R1550" s="70">
        <f t="shared" si="863"/>
        <v>69.290000000000006</v>
      </c>
      <c r="S1550" s="70">
        <f t="shared" si="863"/>
        <v>6.03</v>
      </c>
      <c r="T1550" s="70">
        <f t="shared" si="864"/>
        <v>75.320000000000007</v>
      </c>
      <c r="U1550" s="70">
        <f t="shared" si="865"/>
        <v>0</v>
      </c>
      <c r="V1550" s="78">
        <f t="shared" si="866"/>
        <v>75.320000000000007</v>
      </c>
      <c r="X1550" s="70">
        <v>69.290000000000006</v>
      </c>
      <c r="Y1550" s="70">
        <v>6.03</v>
      </c>
      <c r="Z1550" s="70">
        <v>75.319999999999993</v>
      </c>
      <c r="AA1550" s="79"/>
      <c r="AB1550" s="80">
        <f t="shared" si="867"/>
        <v>0</v>
      </c>
    </row>
    <row r="1551" spans="1:28" ht="22.5" x14ac:dyDescent="0.25">
      <c r="A1551" s="72" t="s">
        <v>17257</v>
      </c>
      <c r="B1551" s="73" t="s">
        <v>22644</v>
      </c>
      <c r="C1551" s="74" t="s">
        <v>15692</v>
      </c>
      <c r="D1551" s="75">
        <v>0</v>
      </c>
      <c r="E1551" s="70">
        <v>72.42</v>
      </c>
      <c r="F1551" s="76">
        <f t="shared" si="858"/>
        <v>0</v>
      </c>
      <c r="H1551" s="70">
        <f t="shared" si="859"/>
        <v>68.06</v>
      </c>
      <c r="I1551" s="70">
        <f t="shared" si="859"/>
        <v>4.3600000000000003</v>
      </c>
      <c r="J1551" s="70">
        <f t="shared" si="860"/>
        <v>72.42</v>
      </c>
      <c r="K1551" s="70">
        <v>0</v>
      </c>
      <c r="L1551" s="76">
        <f t="shared" si="861"/>
        <v>72.42</v>
      </c>
      <c r="N1551" s="70">
        <v>68.06</v>
      </c>
      <c r="O1551" s="70">
        <v>4.3600000000000003</v>
      </c>
      <c r="P1551" s="70">
        <f t="shared" si="862"/>
        <v>72.42</v>
      </c>
      <c r="Q1551" s="64"/>
      <c r="R1551" s="70">
        <f t="shared" si="863"/>
        <v>68.06</v>
      </c>
      <c r="S1551" s="70">
        <f t="shared" si="863"/>
        <v>4.3600000000000003</v>
      </c>
      <c r="T1551" s="70">
        <f t="shared" si="864"/>
        <v>72.42</v>
      </c>
      <c r="U1551" s="70">
        <f t="shared" si="865"/>
        <v>0</v>
      </c>
      <c r="V1551" s="78">
        <f t="shared" si="866"/>
        <v>72.42</v>
      </c>
      <c r="X1551" s="70">
        <v>68.06</v>
      </c>
      <c r="Y1551" s="70">
        <v>4.3600000000000003</v>
      </c>
      <c r="Z1551" s="70">
        <v>72.42</v>
      </c>
      <c r="AB1551" s="80">
        <f t="shared" si="867"/>
        <v>0</v>
      </c>
    </row>
    <row r="1552" spans="1:28" ht="22.5" x14ac:dyDescent="0.25">
      <c r="A1552" s="72" t="s">
        <v>17258</v>
      </c>
      <c r="B1552" s="73" t="s">
        <v>22645</v>
      </c>
      <c r="C1552" s="74" t="s">
        <v>15692</v>
      </c>
      <c r="D1552" s="75">
        <v>0</v>
      </c>
      <c r="E1552" s="70">
        <v>121.04</v>
      </c>
      <c r="F1552" s="76">
        <f t="shared" si="858"/>
        <v>0</v>
      </c>
      <c r="G1552" s="77"/>
      <c r="H1552" s="70">
        <f t="shared" si="859"/>
        <v>115.01</v>
      </c>
      <c r="I1552" s="70">
        <f t="shared" si="859"/>
        <v>6.03</v>
      </c>
      <c r="J1552" s="70">
        <f t="shared" si="860"/>
        <v>121.04</v>
      </c>
      <c r="K1552" s="70">
        <v>0</v>
      </c>
      <c r="L1552" s="76">
        <f t="shared" si="861"/>
        <v>121.04</v>
      </c>
      <c r="N1552" s="70">
        <v>115.01</v>
      </c>
      <c r="O1552" s="70">
        <v>6.03</v>
      </c>
      <c r="P1552" s="70">
        <f t="shared" si="862"/>
        <v>121.04</v>
      </c>
      <c r="Q1552" s="64"/>
      <c r="R1552" s="70">
        <f t="shared" si="863"/>
        <v>115.01</v>
      </c>
      <c r="S1552" s="70">
        <f t="shared" si="863"/>
        <v>6.03</v>
      </c>
      <c r="T1552" s="70">
        <f t="shared" si="864"/>
        <v>121.04</v>
      </c>
      <c r="U1552" s="70">
        <f t="shared" si="865"/>
        <v>0</v>
      </c>
      <c r="V1552" s="78">
        <f t="shared" si="866"/>
        <v>121.04</v>
      </c>
      <c r="X1552" s="70">
        <v>115.01</v>
      </c>
      <c r="Y1552" s="70">
        <v>6.03</v>
      </c>
      <c r="Z1552" s="70">
        <v>121.04</v>
      </c>
      <c r="AA1552" s="79"/>
      <c r="AB1552" s="80">
        <f t="shared" si="867"/>
        <v>0</v>
      </c>
    </row>
    <row r="1553" spans="1:28" x14ac:dyDescent="0.25">
      <c r="A1553" s="72" t="s">
        <v>17259</v>
      </c>
      <c r="B1553" s="73" t="s">
        <v>22646</v>
      </c>
      <c r="C1553" s="74" t="s">
        <v>15692</v>
      </c>
      <c r="D1553" s="75">
        <v>0</v>
      </c>
      <c r="E1553" s="70">
        <v>706.79000000000008</v>
      </c>
      <c r="F1553" s="76">
        <f t="shared" si="858"/>
        <v>0</v>
      </c>
      <c r="G1553" s="77"/>
      <c r="H1553" s="70">
        <f t="shared" si="859"/>
        <v>653.58000000000004</v>
      </c>
      <c r="I1553" s="70">
        <f t="shared" si="859"/>
        <v>53.21</v>
      </c>
      <c r="J1553" s="70">
        <f t="shared" si="860"/>
        <v>706.79000000000008</v>
      </c>
      <c r="K1553" s="70">
        <v>0</v>
      </c>
      <c r="L1553" s="76">
        <f t="shared" si="861"/>
        <v>706.79000000000008</v>
      </c>
      <c r="N1553" s="70">
        <v>653.58000000000004</v>
      </c>
      <c r="O1553" s="70">
        <v>53.21</v>
      </c>
      <c r="P1553" s="70">
        <f t="shared" si="862"/>
        <v>706.79000000000008</v>
      </c>
      <c r="Q1553" s="64"/>
      <c r="R1553" s="70">
        <f t="shared" si="863"/>
        <v>653.58000000000004</v>
      </c>
      <c r="S1553" s="70">
        <f t="shared" si="863"/>
        <v>53.21</v>
      </c>
      <c r="T1553" s="70">
        <f t="shared" si="864"/>
        <v>706.79000000000008</v>
      </c>
      <c r="U1553" s="70">
        <f t="shared" si="865"/>
        <v>0</v>
      </c>
      <c r="V1553" s="78">
        <f t="shared" si="866"/>
        <v>706.79000000000008</v>
      </c>
      <c r="X1553" s="70">
        <v>653.58000000000004</v>
      </c>
      <c r="Y1553" s="70">
        <v>53.21</v>
      </c>
      <c r="Z1553" s="70">
        <v>706.79</v>
      </c>
      <c r="AA1553" s="79"/>
      <c r="AB1553" s="80">
        <f t="shared" si="867"/>
        <v>0</v>
      </c>
    </row>
    <row r="1554" spans="1:28" x14ac:dyDescent="0.25">
      <c r="A1554" s="72" t="s">
        <v>17260</v>
      </c>
      <c r="B1554" s="73" t="s">
        <v>22647</v>
      </c>
      <c r="C1554" s="74" t="s">
        <v>15692</v>
      </c>
      <c r="D1554" s="75">
        <v>0</v>
      </c>
      <c r="E1554" s="70">
        <v>45.87</v>
      </c>
      <c r="F1554" s="76">
        <f t="shared" si="858"/>
        <v>0</v>
      </c>
      <c r="G1554" s="77"/>
      <c r="H1554" s="70">
        <f t="shared" si="859"/>
        <v>11.49</v>
      </c>
      <c r="I1554" s="70">
        <f t="shared" si="859"/>
        <v>34.380000000000003</v>
      </c>
      <c r="J1554" s="70">
        <f t="shared" si="860"/>
        <v>45.870000000000005</v>
      </c>
      <c r="K1554" s="70">
        <v>0</v>
      </c>
      <c r="L1554" s="76">
        <f t="shared" si="861"/>
        <v>45.870000000000005</v>
      </c>
      <c r="N1554" s="70">
        <v>11.49</v>
      </c>
      <c r="O1554" s="70">
        <v>34.380000000000003</v>
      </c>
      <c r="P1554" s="70">
        <f t="shared" si="862"/>
        <v>45.870000000000005</v>
      </c>
      <c r="Q1554" s="64"/>
      <c r="R1554" s="70">
        <f t="shared" si="863"/>
        <v>11.49</v>
      </c>
      <c r="S1554" s="70">
        <f t="shared" si="863"/>
        <v>34.380000000000003</v>
      </c>
      <c r="T1554" s="70">
        <f t="shared" si="864"/>
        <v>45.870000000000005</v>
      </c>
      <c r="U1554" s="70">
        <f t="shared" si="865"/>
        <v>0</v>
      </c>
      <c r="V1554" s="78">
        <f t="shared" si="866"/>
        <v>45.870000000000005</v>
      </c>
      <c r="X1554" s="70">
        <v>11.49</v>
      </c>
      <c r="Y1554" s="70">
        <v>34.380000000000003</v>
      </c>
      <c r="Z1554" s="70">
        <v>45.87</v>
      </c>
      <c r="AA1554" s="79"/>
      <c r="AB1554" s="80">
        <f t="shared" si="867"/>
        <v>0</v>
      </c>
    </row>
    <row r="1555" spans="1:28" x14ac:dyDescent="0.25">
      <c r="A1555" s="72" t="s">
        <v>17261</v>
      </c>
      <c r="B1555" s="73" t="s">
        <v>22648</v>
      </c>
      <c r="C1555" s="74" t="s">
        <v>15692</v>
      </c>
      <c r="D1555" s="75">
        <v>0</v>
      </c>
      <c r="E1555" s="70">
        <v>22.78</v>
      </c>
      <c r="F1555" s="76">
        <f t="shared" si="858"/>
        <v>0</v>
      </c>
      <c r="G1555" s="77"/>
      <c r="H1555" s="70">
        <f t="shared" si="859"/>
        <v>16.75</v>
      </c>
      <c r="I1555" s="70">
        <f t="shared" si="859"/>
        <v>6.03</v>
      </c>
      <c r="J1555" s="70">
        <f t="shared" si="860"/>
        <v>22.78</v>
      </c>
      <c r="K1555" s="70">
        <v>0</v>
      </c>
      <c r="L1555" s="76">
        <f t="shared" si="861"/>
        <v>22.78</v>
      </c>
      <c r="N1555" s="70">
        <v>16.75</v>
      </c>
      <c r="O1555" s="70">
        <v>6.03</v>
      </c>
      <c r="P1555" s="70">
        <f t="shared" si="862"/>
        <v>22.78</v>
      </c>
      <c r="Q1555" s="64"/>
      <c r="R1555" s="70">
        <f t="shared" si="863"/>
        <v>16.75</v>
      </c>
      <c r="S1555" s="70">
        <f t="shared" si="863"/>
        <v>6.03</v>
      </c>
      <c r="T1555" s="70">
        <f t="shared" si="864"/>
        <v>22.78</v>
      </c>
      <c r="U1555" s="70">
        <f t="shared" si="865"/>
        <v>0</v>
      </c>
      <c r="V1555" s="78">
        <f t="shared" si="866"/>
        <v>22.78</v>
      </c>
      <c r="X1555" s="70">
        <v>16.75</v>
      </c>
      <c r="Y1555" s="70">
        <v>6.03</v>
      </c>
      <c r="Z1555" s="70">
        <v>22.78</v>
      </c>
      <c r="AA1555" s="79"/>
      <c r="AB1555" s="80">
        <f t="shared" si="867"/>
        <v>0</v>
      </c>
    </row>
    <row r="1556" spans="1:28" ht="22.5" x14ac:dyDescent="0.25">
      <c r="A1556" s="72" t="s">
        <v>17262</v>
      </c>
      <c r="B1556" s="73" t="s">
        <v>22649</v>
      </c>
      <c r="C1556" s="74" t="s">
        <v>15692</v>
      </c>
      <c r="D1556" s="75">
        <v>0</v>
      </c>
      <c r="E1556" s="70">
        <v>119.89</v>
      </c>
      <c r="F1556" s="76">
        <f t="shared" si="858"/>
        <v>0</v>
      </c>
      <c r="G1556" s="77"/>
      <c r="H1556" s="70">
        <f t="shared" si="859"/>
        <v>113.86</v>
      </c>
      <c r="I1556" s="70">
        <f t="shared" si="859"/>
        <v>6.03</v>
      </c>
      <c r="J1556" s="70">
        <f t="shared" si="860"/>
        <v>119.89</v>
      </c>
      <c r="K1556" s="70">
        <v>0</v>
      </c>
      <c r="L1556" s="76">
        <f t="shared" si="861"/>
        <v>119.89</v>
      </c>
      <c r="N1556" s="70">
        <v>113.86</v>
      </c>
      <c r="O1556" s="70">
        <v>6.03</v>
      </c>
      <c r="P1556" s="70">
        <f t="shared" si="862"/>
        <v>119.89</v>
      </c>
      <c r="Q1556" s="64"/>
      <c r="R1556" s="70">
        <f t="shared" si="863"/>
        <v>113.86</v>
      </c>
      <c r="S1556" s="70">
        <f t="shared" si="863"/>
        <v>6.03</v>
      </c>
      <c r="T1556" s="70">
        <f t="shared" si="864"/>
        <v>119.89</v>
      </c>
      <c r="U1556" s="70">
        <f t="shared" si="865"/>
        <v>0</v>
      </c>
      <c r="V1556" s="78">
        <f t="shared" si="866"/>
        <v>119.89</v>
      </c>
      <c r="X1556" s="70">
        <v>113.86</v>
      </c>
      <c r="Y1556" s="70">
        <v>6.03</v>
      </c>
      <c r="Z1556" s="70">
        <v>119.89</v>
      </c>
      <c r="AA1556" s="79"/>
      <c r="AB1556" s="80">
        <f t="shared" si="867"/>
        <v>0</v>
      </c>
    </row>
    <row r="1557" spans="1:28" s="34" customFormat="1" ht="22.5" x14ac:dyDescent="0.25">
      <c r="A1557" s="72" t="s">
        <v>17263</v>
      </c>
      <c r="B1557" s="73" t="s">
        <v>22650</v>
      </c>
      <c r="C1557" s="74" t="s">
        <v>15692</v>
      </c>
      <c r="D1557" s="75">
        <v>0</v>
      </c>
      <c r="E1557" s="70">
        <v>8659.07</v>
      </c>
      <c r="F1557" s="76">
        <f t="shared" si="858"/>
        <v>0</v>
      </c>
      <c r="G1557" s="29"/>
      <c r="H1557" s="70">
        <f t="shared" si="859"/>
        <v>8659.07</v>
      </c>
      <c r="I1557" s="70">
        <f t="shared" si="859"/>
        <v>0</v>
      </c>
      <c r="J1557" s="70">
        <f t="shared" si="860"/>
        <v>8659.07</v>
      </c>
      <c r="K1557" s="70">
        <v>0</v>
      </c>
      <c r="L1557" s="76">
        <f t="shared" si="861"/>
        <v>8659.07</v>
      </c>
      <c r="N1557" s="75">
        <v>8659.07</v>
      </c>
      <c r="O1557" s="75">
        <v>0</v>
      </c>
      <c r="P1557" s="70">
        <f t="shared" si="862"/>
        <v>8659.07</v>
      </c>
      <c r="Q1557" s="64"/>
      <c r="R1557" s="70">
        <f t="shared" si="863"/>
        <v>8659.07</v>
      </c>
      <c r="S1557" s="70">
        <f t="shared" si="863"/>
        <v>0</v>
      </c>
      <c r="T1557" s="70">
        <f t="shared" si="864"/>
        <v>8659.07</v>
      </c>
      <c r="U1557" s="70">
        <f t="shared" si="865"/>
        <v>0</v>
      </c>
      <c r="V1557" s="78">
        <f t="shared" si="866"/>
        <v>8659.07</v>
      </c>
      <c r="X1557" s="75">
        <v>8659.07</v>
      </c>
      <c r="Y1557" s="75">
        <v>0</v>
      </c>
      <c r="Z1557" s="70">
        <v>8659.07</v>
      </c>
      <c r="AA1557" s="79"/>
      <c r="AB1557" s="80">
        <f t="shared" si="867"/>
        <v>0</v>
      </c>
    </row>
    <row r="1558" spans="1:28" s="34" customFormat="1" ht="22.5" x14ac:dyDescent="0.25">
      <c r="A1558" s="72" t="s">
        <v>17264</v>
      </c>
      <c r="B1558" s="73" t="s">
        <v>22651</v>
      </c>
      <c r="C1558" s="74" t="s">
        <v>15692</v>
      </c>
      <c r="D1558" s="75">
        <v>0</v>
      </c>
      <c r="E1558" s="70">
        <v>12037.46</v>
      </c>
      <c r="F1558" s="76">
        <f t="shared" si="858"/>
        <v>0</v>
      </c>
      <c r="G1558" s="29"/>
      <c r="H1558" s="70">
        <f t="shared" si="859"/>
        <v>12037.46</v>
      </c>
      <c r="I1558" s="70">
        <f t="shared" si="859"/>
        <v>0</v>
      </c>
      <c r="J1558" s="70">
        <f t="shared" si="860"/>
        <v>12037.46</v>
      </c>
      <c r="K1558" s="70">
        <v>0</v>
      </c>
      <c r="L1558" s="76">
        <f t="shared" si="861"/>
        <v>12037.46</v>
      </c>
      <c r="N1558" s="75">
        <v>12037.46</v>
      </c>
      <c r="O1558" s="75">
        <v>0</v>
      </c>
      <c r="P1558" s="70">
        <f t="shared" si="862"/>
        <v>12037.46</v>
      </c>
      <c r="Q1558" s="64"/>
      <c r="R1558" s="70">
        <f t="shared" si="863"/>
        <v>12037.46</v>
      </c>
      <c r="S1558" s="70">
        <f t="shared" si="863"/>
        <v>0</v>
      </c>
      <c r="T1558" s="70">
        <f t="shared" si="864"/>
        <v>12037.46</v>
      </c>
      <c r="U1558" s="70">
        <f t="shared" si="865"/>
        <v>0</v>
      </c>
      <c r="V1558" s="78">
        <f t="shared" si="866"/>
        <v>12037.46</v>
      </c>
      <c r="X1558" s="75">
        <v>12037.46</v>
      </c>
      <c r="Y1558" s="75">
        <v>0</v>
      </c>
      <c r="Z1558" s="70">
        <v>12037.46</v>
      </c>
      <c r="AA1558" s="79"/>
      <c r="AB1558" s="80">
        <f t="shared" si="867"/>
        <v>0</v>
      </c>
    </row>
    <row r="1559" spans="1:28" s="34" customFormat="1" ht="22.5" x14ac:dyDescent="0.25">
      <c r="A1559" s="72" t="s">
        <v>17265</v>
      </c>
      <c r="B1559" s="73" t="s">
        <v>22652</v>
      </c>
      <c r="C1559" s="74" t="s">
        <v>15849</v>
      </c>
      <c r="D1559" s="75">
        <v>0</v>
      </c>
      <c r="E1559" s="70">
        <v>699.68000000000006</v>
      </c>
      <c r="F1559" s="76">
        <f t="shared" si="858"/>
        <v>0</v>
      </c>
      <c r="G1559" s="29"/>
      <c r="H1559" s="70">
        <f t="shared" si="859"/>
        <v>632.59</v>
      </c>
      <c r="I1559" s="70">
        <f t="shared" si="859"/>
        <v>67.09</v>
      </c>
      <c r="J1559" s="70">
        <f t="shared" si="860"/>
        <v>699.68000000000006</v>
      </c>
      <c r="K1559" s="70">
        <v>0</v>
      </c>
      <c r="L1559" s="76">
        <f t="shared" si="861"/>
        <v>699.68000000000006</v>
      </c>
      <c r="N1559" s="75">
        <v>632.59</v>
      </c>
      <c r="O1559" s="75">
        <v>67.09</v>
      </c>
      <c r="P1559" s="70">
        <f t="shared" si="862"/>
        <v>699.68000000000006</v>
      </c>
      <c r="Q1559" s="64"/>
      <c r="R1559" s="70">
        <f t="shared" si="863"/>
        <v>632.59</v>
      </c>
      <c r="S1559" s="70">
        <f t="shared" si="863"/>
        <v>67.099999999999994</v>
      </c>
      <c r="T1559" s="70">
        <f t="shared" si="864"/>
        <v>699.69</v>
      </c>
      <c r="U1559" s="70">
        <f t="shared" si="865"/>
        <v>0</v>
      </c>
      <c r="V1559" s="78">
        <f t="shared" si="866"/>
        <v>699.69</v>
      </c>
      <c r="X1559" s="75">
        <v>632.59</v>
      </c>
      <c r="Y1559" s="75">
        <v>67.099999999999994</v>
      </c>
      <c r="Z1559" s="70">
        <v>699.69</v>
      </c>
      <c r="AA1559" s="79"/>
      <c r="AB1559" s="80">
        <f t="shared" si="867"/>
        <v>-9.9999999999909051E-3</v>
      </c>
    </row>
    <row r="1560" spans="1:28" s="34" customFormat="1" ht="33.75" x14ac:dyDescent="0.25">
      <c r="A1560" s="72" t="s">
        <v>17266</v>
      </c>
      <c r="B1560" s="73" t="s">
        <v>22653</v>
      </c>
      <c r="C1560" s="74" t="s">
        <v>15849</v>
      </c>
      <c r="D1560" s="75">
        <v>0</v>
      </c>
      <c r="E1560" s="70">
        <v>1432.8100000000002</v>
      </c>
      <c r="F1560" s="76">
        <f t="shared" si="858"/>
        <v>0</v>
      </c>
      <c r="G1560" s="29"/>
      <c r="H1560" s="70">
        <f t="shared" si="859"/>
        <v>1298.6300000000001</v>
      </c>
      <c r="I1560" s="70">
        <f t="shared" si="859"/>
        <v>134.18</v>
      </c>
      <c r="J1560" s="70">
        <f t="shared" si="860"/>
        <v>1432.8100000000002</v>
      </c>
      <c r="K1560" s="70">
        <v>0</v>
      </c>
      <c r="L1560" s="76">
        <f t="shared" si="861"/>
        <v>1432.8100000000002</v>
      </c>
      <c r="N1560" s="75">
        <v>1298.6300000000001</v>
      </c>
      <c r="O1560" s="75">
        <v>134.18</v>
      </c>
      <c r="P1560" s="70">
        <f t="shared" si="862"/>
        <v>1432.8100000000002</v>
      </c>
      <c r="Q1560" s="64"/>
      <c r="R1560" s="70">
        <f t="shared" si="863"/>
        <v>1298.6300000000001</v>
      </c>
      <c r="S1560" s="70">
        <f t="shared" si="863"/>
        <v>134.19999999999999</v>
      </c>
      <c r="T1560" s="70">
        <f t="shared" si="864"/>
        <v>1432.8300000000002</v>
      </c>
      <c r="U1560" s="70">
        <f t="shared" si="865"/>
        <v>0</v>
      </c>
      <c r="V1560" s="78">
        <f t="shared" si="866"/>
        <v>1432.8300000000002</v>
      </c>
      <c r="X1560" s="75">
        <v>1298.6300000000001</v>
      </c>
      <c r="Y1560" s="75">
        <v>134.19999999999999</v>
      </c>
      <c r="Z1560" s="70">
        <v>1432.83</v>
      </c>
      <c r="AA1560" s="79"/>
      <c r="AB1560" s="80">
        <f t="shared" si="867"/>
        <v>-1.9999999999754436E-2</v>
      </c>
    </row>
    <row r="1561" spans="1:28" s="34" customFormat="1" ht="33.75" x14ac:dyDescent="0.25">
      <c r="A1561" s="72" t="s">
        <v>17267</v>
      </c>
      <c r="B1561" s="73" t="s">
        <v>22654</v>
      </c>
      <c r="C1561" s="74" t="s">
        <v>15849</v>
      </c>
      <c r="D1561" s="75">
        <v>0</v>
      </c>
      <c r="E1561" s="70">
        <v>1364.5500000000002</v>
      </c>
      <c r="F1561" s="76">
        <f t="shared" si="858"/>
        <v>0</v>
      </c>
      <c r="G1561" s="29"/>
      <c r="H1561" s="70">
        <f t="shared" si="859"/>
        <v>1222.67</v>
      </c>
      <c r="I1561" s="70">
        <f t="shared" si="859"/>
        <v>141.88</v>
      </c>
      <c r="J1561" s="70">
        <f t="shared" si="860"/>
        <v>1364.5500000000002</v>
      </c>
      <c r="K1561" s="70">
        <v>0</v>
      </c>
      <c r="L1561" s="76">
        <f t="shared" si="861"/>
        <v>1364.5500000000002</v>
      </c>
      <c r="N1561" s="75">
        <v>1222.67</v>
      </c>
      <c r="O1561" s="75">
        <v>141.88</v>
      </c>
      <c r="P1561" s="70">
        <f t="shared" si="862"/>
        <v>1364.5500000000002</v>
      </c>
      <c r="Q1561" s="64"/>
      <c r="R1561" s="70">
        <f t="shared" si="863"/>
        <v>1222.67</v>
      </c>
      <c r="S1561" s="70">
        <f t="shared" si="863"/>
        <v>141.88</v>
      </c>
      <c r="T1561" s="70">
        <f t="shared" si="864"/>
        <v>1364.5500000000002</v>
      </c>
      <c r="U1561" s="70">
        <f t="shared" si="865"/>
        <v>0</v>
      </c>
      <c r="V1561" s="78">
        <f t="shared" si="866"/>
        <v>1364.5500000000002</v>
      </c>
      <c r="X1561" s="75">
        <v>1222.67</v>
      </c>
      <c r="Y1561" s="75">
        <v>141.88</v>
      </c>
      <c r="Z1561" s="70">
        <v>1364.55</v>
      </c>
      <c r="AA1561" s="79"/>
      <c r="AB1561" s="80">
        <f t="shared" si="867"/>
        <v>0</v>
      </c>
    </row>
    <row r="1562" spans="1:28" s="34" customFormat="1" x14ac:dyDescent="0.25">
      <c r="A1562" s="72" t="s">
        <v>17268</v>
      </c>
      <c r="B1562" s="73" t="s">
        <v>22655</v>
      </c>
      <c r="C1562" s="74" t="s">
        <v>15849</v>
      </c>
      <c r="D1562" s="75">
        <v>0</v>
      </c>
      <c r="E1562" s="70">
        <v>1440.4099999999999</v>
      </c>
      <c r="F1562" s="76">
        <f t="shared" si="858"/>
        <v>0</v>
      </c>
      <c r="G1562" s="29"/>
      <c r="H1562" s="70">
        <f t="shared" si="859"/>
        <v>1298.53</v>
      </c>
      <c r="I1562" s="70">
        <f t="shared" si="859"/>
        <v>141.88</v>
      </c>
      <c r="J1562" s="70">
        <f t="shared" si="860"/>
        <v>1440.4099999999999</v>
      </c>
      <c r="K1562" s="70">
        <v>0</v>
      </c>
      <c r="L1562" s="76">
        <f t="shared" si="861"/>
        <v>1440.4099999999999</v>
      </c>
      <c r="N1562" s="75">
        <v>1298.53</v>
      </c>
      <c r="O1562" s="75">
        <v>141.88</v>
      </c>
      <c r="P1562" s="70">
        <f t="shared" si="862"/>
        <v>1440.4099999999999</v>
      </c>
      <c r="Q1562" s="64"/>
      <c r="R1562" s="70">
        <f t="shared" si="863"/>
        <v>1298.53</v>
      </c>
      <c r="S1562" s="70">
        <f t="shared" si="863"/>
        <v>141.88</v>
      </c>
      <c r="T1562" s="70">
        <f t="shared" si="864"/>
        <v>1440.4099999999999</v>
      </c>
      <c r="U1562" s="70">
        <f t="shared" si="865"/>
        <v>0</v>
      </c>
      <c r="V1562" s="78">
        <f t="shared" si="866"/>
        <v>1440.4099999999999</v>
      </c>
      <c r="X1562" s="75">
        <v>1298.53</v>
      </c>
      <c r="Y1562" s="75">
        <v>141.88</v>
      </c>
      <c r="Z1562" s="70">
        <v>1440.41</v>
      </c>
      <c r="AA1562" s="79"/>
      <c r="AB1562" s="80">
        <f t="shared" si="867"/>
        <v>0</v>
      </c>
    </row>
    <row r="1563" spans="1:28" s="34" customFormat="1" x14ac:dyDescent="0.25">
      <c r="A1563" s="84" t="s">
        <v>19826</v>
      </c>
      <c r="B1563" s="85" t="s">
        <v>17270</v>
      </c>
      <c r="C1563" s="86" t="s">
        <v>15747</v>
      </c>
      <c r="D1563" s="87">
        <v>0</v>
      </c>
      <c r="E1563" s="88">
        <v>60.260000000000005</v>
      </c>
      <c r="F1563" s="76">
        <f t="shared" si="858"/>
        <v>0</v>
      </c>
      <c r="G1563" s="29"/>
      <c r="H1563" s="88"/>
      <c r="I1563" s="88"/>
      <c r="J1563" s="88"/>
      <c r="K1563" s="88"/>
      <c r="L1563" s="76"/>
      <c r="N1563" s="87">
        <v>51.95</v>
      </c>
      <c r="O1563" s="87">
        <v>8.31</v>
      </c>
      <c r="P1563" s="88">
        <f t="shared" si="862"/>
        <v>60.260000000000005</v>
      </c>
      <c r="Q1563" s="89"/>
      <c r="R1563" s="88"/>
      <c r="S1563" s="88"/>
      <c r="T1563" s="88"/>
      <c r="U1563" s="88"/>
      <c r="V1563" s="78"/>
      <c r="X1563" s="87">
        <v>51.95</v>
      </c>
      <c r="Y1563" s="87">
        <v>8.31</v>
      </c>
      <c r="Z1563" s="88">
        <v>60.26</v>
      </c>
      <c r="AA1563" s="79"/>
      <c r="AB1563" s="80">
        <f t="shared" si="867"/>
        <v>0</v>
      </c>
    </row>
    <row r="1564" spans="1:28" x14ac:dyDescent="0.25">
      <c r="A1564" s="66" t="s">
        <v>17269</v>
      </c>
      <c r="B1564" s="67" t="s">
        <v>22656</v>
      </c>
      <c r="C1564" s="68"/>
      <c r="D1564" s="69"/>
      <c r="E1564" s="70"/>
      <c r="F1564" s="71"/>
      <c r="H1564" s="70"/>
      <c r="I1564" s="70"/>
      <c r="J1564" s="70"/>
      <c r="K1564" s="70"/>
      <c r="L1564" s="76"/>
      <c r="N1564" s="70"/>
      <c r="O1564" s="70"/>
      <c r="P1564" s="70"/>
      <c r="Q1564" s="64"/>
      <c r="R1564" s="70"/>
      <c r="S1564" s="70"/>
      <c r="T1564" s="70"/>
      <c r="U1564" s="70"/>
      <c r="V1564" s="78"/>
      <c r="X1564" s="70"/>
      <c r="Y1564" s="70"/>
      <c r="Z1564" s="70"/>
      <c r="AA1564" s="79"/>
      <c r="AB1564" s="80">
        <f t="shared" si="867"/>
        <v>0</v>
      </c>
    </row>
    <row r="1565" spans="1:28" x14ac:dyDescent="0.25">
      <c r="A1565" s="66" t="s">
        <v>17271</v>
      </c>
      <c r="B1565" s="67" t="s">
        <v>22657</v>
      </c>
      <c r="C1565" s="68"/>
      <c r="D1565" s="69"/>
      <c r="E1565" s="70"/>
      <c r="F1565" s="71"/>
      <c r="H1565" s="70"/>
      <c r="I1565" s="70"/>
      <c r="J1565" s="70"/>
      <c r="K1565" s="70"/>
      <c r="L1565" s="76"/>
      <c r="N1565" s="70"/>
      <c r="O1565" s="70"/>
      <c r="P1565" s="70"/>
      <c r="Q1565" s="64"/>
      <c r="R1565" s="70"/>
      <c r="S1565" s="70"/>
      <c r="T1565" s="70"/>
      <c r="U1565" s="70"/>
      <c r="V1565" s="78"/>
      <c r="X1565" s="70"/>
      <c r="Y1565" s="70"/>
      <c r="Z1565" s="70"/>
      <c r="AA1565" s="79"/>
      <c r="AB1565" s="80">
        <f t="shared" si="867"/>
        <v>0</v>
      </c>
    </row>
    <row r="1566" spans="1:28" x14ac:dyDescent="0.25">
      <c r="A1566" s="72" t="s">
        <v>17272</v>
      </c>
      <c r="B1566" s="73" t="s">
        <v>22658</v>
      </c>
      <c r="C1566" s="74" t="s">
        <v>15747</v>
      </c>
      <c r="D1566" s="75">
        <v>0</v>
      </c>
      <c r="E1566" s="70">
        <v>15.15</v>
      </c>
      <c r="F1566" s="76">
        <f>ROUND(D1566*E1566,2)</f>
        <v>0</v>
      </c>
      <c r="G1566" s="77"/>
      <c r="H1566" s="70">
        <f t="shared" ref="H1566:I1570" si="868">ROUND(N1566+(N1566*$H$2/100),2)</f>
        <v>4.42</v>
      </c>
      <c r="I1566" s="70">
        <f t="shared" si="868"/>
        <v>10.73</v>
      </c>
      <c r="J1566" s="70">
        <f>H1566+I1566</f>
        <v>15.15</v>
      </c>
      <c r="K1566" s="70">
        <v>0</v>
      </c>
      <c r="L1566" s="76">
        <f>SUM(J1566:K1566)</f>
        <v>15.15</v>
      </c>
      <c r="N1566" s="70">
        <v>4.42</v>
      </c>
      <c r="O1566" s="70">
        <v>10.73</v>
      </c>
      <c r="P1566" s="70">
        <f>SUM(N1566:O1566)</f>
        <v>15.15</v>
      </c>
      <c r="Q1566" s="64"/>
      <c r="R1566" s="70">
        <f t="shared" ref="R1566:S1570" si="869">X1566</f>
        <v>4.42</v>
      </c>
      <c r="S1566" s="70">
        <f t="shared" si="869"/>
        <v>10.73</v>
      </c>
      <c r="T1566" s="70">
        <f>R1566+S1566</f>
        <v>15.15</v>
      </c>
      <c r="U1566" s="70">
        <f>ROUND(Z1566*$H$2,2)/100</f>
        <v>0</v>
      </c>
      <c r="V1566" s="78">
        <f>SUM(T1566:U1566)</f>
        <v>15.15</v>
      </c>
      <c r="X1566" s="70">
        <v>4.42</v>
      </c>
      <c r="Y1566" s="70">
        <v>10.73</v>
      </c>
      <c r="Z1566" s="70">
        <v>15.15</v>
      </c>
      <c r="AA1566" s="79"/>
      <c r="AB1566" s="80">
        <f t="shared" si="867"/>
        <v>0</v>
      </c>
    </row>
    <row r="1567" spans="1:28" x14ac:dyDescent="0.25">
      <c r="A1567" s="72" t="s">
        <v>17273</v>
      </c>
      <c r="B1567" s="73" t="s">
        <v>22659</v>
      </c>
      <c r="C1567" s="74" t="s">
        <v>15980</v>
      </c>
      <c r="D1567" s="75">
        <v>0</v>
      </c>
      <c r="E1567" s="70">
        <v>71.66</v>
      </c>
      <c r="F1567" s="76">
        <f>ROUND(D1567*E1567,2)</f>
        <v>0</v>
      </c>
      <c r="G1567" s="77"/>
      <c r="H1567" s="70">
        <f t="shared" si="868"/>
        <v>23.63</v>
      </c>
      <c r="I1567" s="70">
        <f t="shared" si="868"/>
        <v>48.03</v>
      </c>
      <c r="J1567" s="70">
        <f>H1567+I1567</f>
        <v>71.66</v>
      </c>
      <c r="K1567" s="70">
        <v>0</v>
      </c>
      <c r="L1567" s="76">
        <f>SUM(J1567:K1567)</f>
        <v>71.66</v>
      </c>
      <c r="N1567" s="70">
        <v>23.63</v>
      </c>
      <c r="O1567" s="70">
        <v>48.03</v>
      </c>
      <c r="P1567" s="70">
        <f>SUM(N1567:O1567)</f>
        <v>71.66</v>
      </c>
      <c r="Q1567" s="64"/>
      <c r="R1567" s="70">
        <f t="shared" si="869"/>
        <v>23.63</v>
      </c>
      <c r="S1567" s="70">
        <f t="shared" si="869"/>
        <v>48.03</v>
      </c>
      <c r="T1567" s="70">
        <f>R1567+S1567</f>
        <v>71.66</v>
      </c>
      <c r="U1567" s="70">
        <f>ROUND(Z1567*$H$2,2)/100</f>
        <v>0</v>
      </c>
      <c r="V1567" s="78">
        <f>SUM(T1567:U1567)</f>
        <v>71.66</v>
      </c>
      <c r="X1567" s="70">
        <v>23.63</v>
      </c>
      <c r="Y1567" s="70">
        <v>48.03</v>
      </c>
      <c r="Z1567" s="70">
        <v>71.66</v>
      </c>
      <c r="AA1567" s="79"/>
      <c r="AB1567" s="80">
        <f t="shared" si="867"/>
        <v>0</v>
      </c>
    </row>
    <row r="1568" spans="1:28" x14ac:dyDescent="0.25">
      <c r="A1568" s="72" t="s">
        <v>17274</v>
      </c>
      <c r="B1568" s="73" t="s">
        <v>22660</v>
      </c>
      <c r="C1568" s="74" t="s">
        <v>15747</v>
      </c>
      <c r="D1568" s="75">
        <v>0</v>
      </c>
      <c r="E1568" s="70">
        <v>16.130000000000003</v>
      </c>
      <c r="F1568" s="76">
        <f>ROUND(D1568*E1568,2)</f>
        <v>0</v>
      </c>
      <c r="G1568" s="77"/>
      <c r="H1568" s="70">
        <f t="shared" si="868"/>
        <v>5.4</v>
      </c>
      <c r="I1568" s="70">
        <f t="shared" si="868"/>
        <v>10.73</v>
      </c>
      <c r="J1568" s="70">
        <f>H1568+I1568</f>
        <v>16.130000000000003</v>
      </c>
      <c r="K1568" s="70">
        <v>0</v>
      </c>
      <c r="L1568" s="76">
        <f>SUM(J1568:K1568)</f>
        <v>16.130000000000003</v>
      </c>
      <c r="N1568" s="70">
        <v>5.4</v>
      </c>
      <c r="O1568" s="70">
        <v>10.73</v>
      </c>
      <c r="P1568" s="70">
        <f>SUM(N1568:O1568)</f>
        <v>16.130000000000003</v>
      </c>
      <c r="Q1568" s="64"/>
      <c r="R1568" s="70">
        <f t="shared" si="869"/>
        <v>5.4</v>
      </c>
      <c r="S1568" s="70">
        <f t="shared" si="869"/>
        <v>10.73</v>
      </c>
      <c r="T1568" s="70">
        <f>R1568+S1568</f>
        <v>16.130000000000003</v>
      </c>
      <c r="U1568" s="70">
        <f>ROUND(Z1568*$H$2,2)/100</f>
        <v>0</v>
      </c>
      <c r="V1568" s="78">
        <f>SUM(T1568:U1568)</f>
        <v>16.130000000000003</v>
      </c>
      <c r="X1568" s="70">
        <v>5.4</v>
      </c>
      <c r="Y1568" s="70">
        <v>10.73</v>
      </c>
      <c r="Z1568" s="70">
        <v>16.13</v>
      </c>
      <c r="AA1568" s="79"/>
      <c r="AB1568" s="80">
        <f t="shared" si="867"/>
        <v>0</v>
      </c>
    </row>
    <row r="1569" spans="1:28" x14ac:dyDescent="0.25">
      <c r="A1569" s="72" t="s">
        <v>17275</v>
      </c>
      <c r="B1569" s="73" t="s">
        <v>22661</v>
      </c>
      <c r="C1569" s="74" t="s">
        <v>15980</v>
      </c>
      <c r="D1569" s="75">
        <v>0</v>
      </c>
      <c r="E1569" s="70">
        <v>19.04</v>
      </c>
      <c r="F1569" s="76">
        <f>ROUND(D1569*E1569,2)</f>
        <v>0</v>
      </c>
      <c r="G1569" s="77"/>
      <c r="H1569" s="70">
        <f t="shared" si="868"/>
        <v>8.31</v>
      </c>
      <c r="I1569" s="70">
        <f t="shared" si="868"/>
        <v>10.73</v>
      </c>
      <c r="J1569" s="70">
        <f>H1569+I1569</f>
        <v>19.04</v>
      </c>
      <c r="K1569" s="70">
        <v>0</v>
      </c>
      <c r="L1569" s="76">
        <f>SUM(J1569:K1569)</f>
        <v>19.04</v>
      </c>
      <c r="N1569" s="70">
        <v>8.31</v>
      </c>
      <c r="O1569" s="70">
        <v>10.73</v>
      </c>
      <c r="P1569" s="70">
        <f>SUM(N1569:O1569)</f>
        <v>19.04</v>
      </c>
      <c r="Q1569" s="64"/>
      <c r="R1569" s="70">
        <f t="shared" si="869"/>
        <v>8.31</v>
      </c>
      <c r="S1569" s="70">
        <f t="shared" si="869"/>
        <v>10.73</v>
      </c>
      <c r="T1569" s="70">
        <f>R1569+S1569</f>
        <v>19.04</v>
      </c>
      <c r="U1569" s="70">
        <f>ROUND(Z1569*$H$2,2)/100</f>
        <v>0</v>
      </c>
      <c r="V1569" s="78">
        <f>SUM(T1569:U1569)</f>
        <v>19.04</v>
      </c>
      <c r="X1569" s="70">
        <v>8.31</v>
      </c>
      <c r="Y1569" s="70">
        <v>10.73</v>
      </c>
      <c r="Z1569" s="70">
        <v>19.04</v>
      </c>
      <c r="AA1569" s="79"/>
      <c r="AB1569" s="80">
        <f t="shared" si="867"/>
        <v>0</v>
      </c>
    </row>
    <row r="1570" spans="1:28" x14ac:dyDescent="0.25">
      <c r="A1570" s="72" t="s">
        <v>17276</v>
      </c>
      <c r="B1570" s="73" t="s">
        <v>22662</v>
      </c>
      <c r="C1570" s="74" t="s">
        <v>15980</v>
      </c>
      <c r="D1570" s="75">
        <v>0</v>
      </c>
      <c r="E1570" s="70">
        <v>15.88</v>
      </c>
      <c r="F1570" s="76">
        <f>ROUND(D1570*E1570,2)</f>
        <v>0</v>
      </c>
      <c r="G1570" s="77"/>
      <c r="H1570" s="70">
        <f t="shared" si="868"/>
        <v>5.15</v>
      </c>
      <c r="I1570" s="70">
        <f t="shared" si="868"/>
        <v>10.73</v>
      </c>
      <c r="J1570" s="70">
        <f>H1570+I1570</f>
        <v>15.88</v>
      </c>
      <c r="K1570" s="70">
        <v>0</v>
      </c>
      <c r="L1570" s="76">
        <f>SUM(J1570:K1570)</f>
        <v>15.88</v>
      </c>
      <c r="N1570" s="70">
        <v>5.15</v>
      </c>
      <c r="O1570" s="70">
        <v>10.73</v>
      </c>
      <c r="P1570" s="70">
        <f>SUM(N1570:O1570)</f>
        <v>15.88</v>
      </c>
      <c r="Q1570" s="64"/>
      <c r="R1570" s="70">
        <f t="shared" si="869"/>
        <v>5.15</v>
      </c>
      <c r="S1570" s="70">
        <f t="shared" si="869"/>
        <v>10.73</v>
      </c>
      <c r="T1570" s="70">
        <f>R1570+S1570</f>
        <v>15.88</v>
      </c>
      <c r="U1570" s="70">
        <f>ROUND(Z1570*$H$2,2)/100</f>
        <v>0</v>
      </c>
      <c r="V1570" s="78">
        <f>SUM(T1570:U1570)</f>
        <v>15.88</v>
      </c>
      <c r="X1570" s="70">
        <v>5.15</v>
      </c>
      <c r="Y1570" s="70">
        <v>10.73</v>
      </c>
      <c r="Z1570" s="70">
        <v>15.88</v>
      </c>
      <c r="AA1570" s="79"/>
      <c r="AB1570" s="80">
        <f t="shared" si="867"/>
        <v>0</v>
      </c>
    </row>
    <row r="1571" spans="1:28" ht="22.5" x14ac:dyDescent="0.25">
      <c r="A1571" s="66" t="s">
        <v>17277</v>
      </c>
      <c r="B1571" s="67" t="s">
        <v>22663</v>
      </c>
      <c r="C1571" s="68"/>
      <c r="D1571" s="69"/>
      <c r="E1571" s="70"/>
      <c r="F1571" s="71"/>
      <c r="H1571" s="70"/>
      <c r="I1571" s="70"/>
      <c r="J1571" s="70"/>
      <c r="K1571" s="70"/>
      <c r="L1571" s="76"/>
      <c r="N1571" s="70"/>
      <c r="O1571" s="70"/>
      <c r="P1571" s="70"/>
      <c r="Q1571" s="64"/>
      <c r="R1571" s="70"/>
      <c r="S1571" s="70"/>
      <c r="T1571" s="70"/>
      <c r="U1571" s="70"/>
      <c r="V1571" s="78"/>
      <c r="X1571" s="70"/>
      <c r="Y1571" s="70"/>
      <c r="Z1571" s="70"/>
      <c r="AA1571" s="79"/>
      <c r="AB1571" s="80">
        <f t="shared" si="867"/>
        <v>0</v>
      </c>
    </row>
    <row r="1572" spans="1:28" ht="22.5" x14ac:dyDescent="0.25">
      <c r="A1572" s="72" t="s">
        <v>17278</v>
      </c>
      <c r="B1572" s="73" t="s">
        <v>22664</v>
      </c>
      <c r="C1572" s="74" t="s">
        <v>15747</v>
      </c>
      <c r="D1572" s="75">
        <v>0</v>
      </c>
      <c r="E1572" s="70">
        <v>13.98</v>
      </c>
      <c r="F1572" s="76">
        <f>ROUND(D1572*E1572,2)</f>
        <v>0</v>
      </c>
      <c r="G1572" s="77"/>
      <c r="H1572" s="70">
        <f t="shared" ref="H1572:I1575" si="870">ROUND(N1572+(N1572*$H$2/100),2)</f>
        <v>4.91</v>
      </c>
      <c r="I1572" s="70">
        <f t="shared" si="870"/>
        <v>9.07</v>
      </c>
      <c r="J1572" s="70">
        <f>H1572+I1572</f>
        <v>13.98</v>
      </c>
      <c r="K1572" s="70">
        <v>0</v>
      </c>
      <c r="L1572" s="76">
        <f>SUM(J1572:K1572)</f>
        <v>13.98</v>
      </c>
      <c r="N1572" s="70">
        <v>4.91</v>
      </c>
      <c r="O1572" s="70">
        <v>9.07</v>
      </c>
      <c r="P1572" s="70">
        <f>SUM(N1572:O1572)</f>
        <v>13.98</v>
      </c>
      <c r="Q1572" s="64"/>
      <c r="R1572" s="70">
        <f t="shared" ref="R1572:S1575" si="871">X1572</f>
        <v>4.91</v>
      </c>
      <c r="S1572" s="70">
        <f t="shared" si="871"/>
        <v>9.07</v>
      </c>
      <c r="T1572" s="70">
        <f>R1572+S1572</f>
        <v>13.98</v>
      </c>
      <c r="U1572" s="70">
        <f>ROUND(Z1572*$H$2,2)/100</f>
        <v>0</v>
      </c>
      <c r="V1572" s="78">
        <f>SUM(T1572:U1572)</f>
        <v>13.98</v>
      </c>
      <c r="X1572" s="70">
        <v>4.91</v>
      </c>
      <c r="Y1572" s="70">
        <v>9.07</v>
      </c>
      <c r="Z1572" s="70">
        <v>13.98</v>
      </c>
      <c r="AA1572" s="79"/>
      <c r="AB1572" s="80">
        <f t="shared" si="867"/>
        <v>0</v>
      </c>
    </row>
    <row r="1573" spans="1:28" x14ac:dyDescent="0.25">
      <c r="A1573" s="72" t="s">
        <v>17279</v>
      </c>
      <c r="B1573" s="73" t="s">
        <v>22665</v>
      </c>
      <c r="C1573" s="74" t="s">
        <v>15747</v>
      </c>
      <c r="D1573" s="75">
        <v>0</v>
      </c>
      <c r="E1573" s="70">
        <v>17.28</v>
      </c>
      <c r="F1573" s="76">
        <f>ROUND(D1573*E1573,2)</f>
        <v>0</v>
      </c>
      <c r="G1573" s="77"/>
      <c r="H1573" s="70">
        <f t="shared" si="870"/>
        <v>8.2100000000000009</v>
      </c>
      <c r="I1573" s="70">
        <f t="shared" si="870"/>
        <v>9.07</v>
      </c>
      <c r="J1573" s="70">
        <f>H1573+I1573</f>
        <v>17.28</v>
      </c>
      <c r="K1573" s="70">
        <v>0</v>
      </c>
      <c r="L1573" s="76">
        <f>SUM(J1573:K1573)</f>
        <v>17.28</v>
      </c>
      <c r="N1573" s="70">
        <v>8.2100000000000009</v>
      </c>
      <c r="O1573" s="70">
        <v>9.07</v>
      </c>
      <c r="P1573" s="70">
        <f>SUM(N1573:O1573)</f>
        <v>17.28</v>
      </c>
      <c r="Q1573" s="64"/>
      <c r="R1573" s="70">
        <f t="shared" si="871"/>
        <v>8.2100000000000009</v>
      </c>
      <c r="S1573" s="70">
        <f t="shared" si="871"/>
        <v>9.07</v>
      </c>
      <c r="T1573" s="70">
        <f>R1573+S1573</f>
        <v>17.28</v>
      </c>
      <c r="U1573" s="70">
        <f>ROUND(Z1573*$H$2,2)/100</f>
        <v>0</v>
      </c>
      <c r="V1573" s="78">
        <f>SUM(T1573:U1573)</f>
        <v>17.28</v>
      </c>
      <c r="X1573" s="70">
        <v>8.2100000000000009</v>
      </c>
      <c r="Y1573" s="70">
        <v>9.07</v>
      </c>
      <c r="Z1573" s="70">
        <v>17.28</v>
      </c>
      <c r="AA1573" s="79"/>
      <c r="AB1573" s="80">
        <f t="shared" si="867"/>
        <v>0</v>
      </c>
    </row>
    <row r="1574" spans="1:28" ht="22.5" x14ac:dyDescent="0.25">
      <c r="A1574" s="72" t="s">
        <v>17280</v>
      </c>
      <c r="B1574" s="73" t="s">
        <v>22666</v>
      </c>
      <c r="C1574" s="74" t="s">
        <v>15747</v>
      </c>
      <c r="D1574" s="75">
        <v>0</v>
      </c>
      <c r="E1574" s="70">
        <v>13.75</v>
      </c>
      <c r="F1574" s="76">
        <f>ROUND(D1574*E1574,2)</f>
        <v>0</v>
      </c>
      <c r="G1574" s="77"/>
      <c r="H1574" s="70">
        <f t="shared" si="870"/>
        <v>4.68</v>
      </c>
      <c r="I1574" s="70">
        <f t="shared" si="870"/>
        <v>9.07</v>
      </c>
      <c r="J1574" s="70">
        <f>H1574+I1574</f>
        <v>13.75</v>
      </c>
      <c r="K1574" s="70">
        <v>0</v>
      </c>
      <c r="L1574" s="76">
        <f>SUM(J1574:K1574)</f>
        <v>13.75</v>
      </c>
      <c r="N1574" s="70">
        <v>4.68</v>
      </c>
      <c r="O1574" s="70">
        <v>9.07</v>
      </c>
      <c r="P1574" s="70">
        <f>SUM(N1574:O1574)</f>
        <v>13.75</v>
      </c>
      <c r="Q1574" s="64"/>
      <c r="R1574" s="70">
        <f t="shared" si="871"/>
        <v>4.68</v>
      </c>
      <c r="S1574" s="70">
        <f t="shared" si="871"/>
        <v>9.07</v>
      </c>
      <c r="T1574" s="70">
        <f>R1574+S1574</f>
        <v>13.75</v>
      </c>
      <c r="U1574" s="70">
        <f>ROUND(Z1574*$H$2,2)/100</f>
        <v>0</v>
      </c>
      <c r="V1574" s="78">
        <f>SUM(T1574:U1574)</f>
        <v>13.75</v>
      </c>
      <c r="X1574" s="70">
        <v>4.68</v>
      </c>
      <c r="Y1574" s="70">
        <v>9.07</v>
      </c>
      <c r="Z1574" s="70">
        <v>13.75</v>
      </c>
      <c r="AA1574" s="79"/>
      <c r="AB1574" s="80">
        <f t="shared" si="867"/>
        <v>0</v>
      </c>
    </row>
    <row r="1575" spans="1:28" x14ac:dyDescent="0.25">
      <c r="A1575" s="72" t="s">
        <v>17281</v>
      </c>
      <c r="B1575" s="73" t="s">
        <v>22667</v>
      </c>
      <c r="C1575" s="74" t="s">
        <v>15747</v>
      </c>
      <c r="D1575" s="75">
        <v>0</v>
      </c>
      <c r="E1575" s="70">
        <v>20.65</v>
      </c>
      <c r="F1575" s="76">
        <f>ROUND(D1575*E1575,2)</f>
        <v>0</v>
      </c>
      <c r="G1575" s="77"/>
      <c r="H1575" s="70">
        <f t="shared" si="870"/>
        <v>11.58</v>
      </c>
      <c r="I1575" s="70">
        <f t="shared" si="870"/>
        <v>9.07</v>
      </c>
      <c r="J1575" s="70">
        <f>H1575+I1575</f>
        <v>20.65</v>
      </c>
      <c r="K1575" s="70">
        <v>0</v>
      </c>
      <c r="L1575" s="76">
        <f>SUM(J1575:K1575)</f>
        <v>20.65</v>
      </c>
      <c r="N1575" s="70">
        <v>11.58</v>
      </c>
      <c r="O1575" s="70">
        <v>9.07</v>
      </c>
      <c r="P1575" s="70">
        <f>SUM(N1575:O1575)</f>
        <v>20.65</v>
      </c>
      <c r="Q1575" s="64"/>
      <c r="R1575" s="70">
        <f t="shared" si="871"/>
        <v>11.58</v>
      </c>
      <c r="S1575" s="70">
        <f t="shared" si="871"/>
        <v>9.07</v>
      </c>
      <c r="T1575" s="70">
        <f>R1575+S1575</f>
        <v>20.65</v>
      </c>
      <c r="U1575" s="70">
        <f>ROUND(Z1575*$H$2,2)/100</f>
        <v>0</v>
      </c>
      <c r="V1575" s="78">
        <f>SUM(T1575:U1575)</f>
        <v>20.65</v>
      </c>
      <c r="X1575" s="70">
        <v>11.58</v>
      </c>
      <c r="Y1575" s="70">
        <v>9.07</v>
      </c>
      <c r="Z1575" s="70">
        <v>20.65</v>
      </c>
      <c r="AA1575" s="79"/>
      <c r="AB1575" s="80">
        <f t="shared" si="867"/>
        <v>0</v>
      </c>
    </row>
    <row r="1576" spans="1:28" x14ac:dyDescent="0.25">
      <c r="A1576" s="66" t="s">
        <v>17282</v>
      </c>
      <c r="B1576" s="67" t="s">
        <v>22668</v>
      </c>
      <c r="C1576" s="68"/>
      <c r="D1576" s="69"/>
      <c r="E1576" s="70"/>
      <c r="F1576" s="71"/>
      <c r="H1576" s="70"/>
      <c r="I1576" s="70"/>
      <c r="J1576" s="70"/>
      <c r="K1576" s="70"/>
      <c r="L1576" s="76"/>
      <c r="N1576" s="70"/>
      <c r="O1576" s="70"/>
      <c r="P1576" s="70"/>
      <c r="Q1576" s="64"/>
      <c r="R1576" s="70"/>
      <c r="S1576" s="70"/>
      <c r="T1576" s="70"/>
      <c r="U1576" s="70"/>
      <c r="V1576" s="78"/>
      <c r="X1576" s="70"/>
      <c r="Y1576" s="70"/>
      <c r="Z1576" s="70"/>
      <c r="AA1576" s="79"/>
      <c r="AB1576" s="80">
        <f t="shared" si="867"/>
        <v>0</v>
      </c>
    </row>
    <row r="1577" spans="1:28" x14ac:dyDescent="0.25">
      <c r="A1577" s="72" t="s">
        <v>17283</v>
      </c>
      <c r="B1577" s="73" t="s">
        <v>17285</v>
      </c>
      <c r="C1577" s="74" t="s">
        <v>15980</v>
      </c>
      <c r="D1577" s="75">
        <v>0</v>
      </c>
      <c r="E1577" s="70">
        <v>43.190000000000005</v>
      </c>
      <c r="F1577" s="76">
        <f>ROUND(D1577*E1577,2)</f>
        <v>0</v>
      </c>
      <c r="G1577" s="77"/>
      <c r="H1577" s="70">
        <f>ROUND(N1577+(N1577*$H$2/100),2)</f>
        <v>32.14</v>
      </c>
      <c r="I1577" s="70">
        <f>ROUND(O1577+(O1577*$H$2/100),2)</f>
        <v>11.05</v>
      </c>
      <c r="J1577" s="70">
        <f>H1577+I1577</f>
        <v>43.19</v>
      </c>
      <c r="K1577" s="70">
        <v>0</v>
      </c>
      <c r="L1577" s="76">
        <f>SUM(J1577:K1577)</f>
        <v>43.19</v>
      </c>
      <c r="N1577" s="70">
        <v>32.14</v>
      </c>
      <c r="O1577" s="70">
        <v>11.05</v>
      </c>
      <c r="P1577" s="70">
        <f>SUM(N1577:O1577)</f>
        <v>43.19</v>
      </c>
      <c r="Q1577" s="64"/>
      <c r="R1577" s="70">
        <f>X1577</f>
        <v>32.14</v>
      </c>
      <c r="S1577" s="70">
        <f>Y1577</f>
        <v>11.05</v>
      </c>
      <c r="T1577" s="70">
        <f>R1577+S1577</f>
        <v>43.19</v>
      </c>
      <c r="U1577" s="70">
        <f>ROUND(Z1577*$H$2,2)/100</f>
        <v>0</v>
      </c>
      <c r="V1577" s="78">
        <f>SUM(T1577:U1577)</f>
        <v>43.19</v>
      </c>
      <c r="X1577" s="70">
        <v>32.14</v>
      </c>
      <c r="Y1577" s="70">
        <v>11.05</v>
      </c>
      <c r="Z1577" s="70">
        <v>43.19</v>
      </c>
      <c r="AA1577" s="79"/>
      <c r="AB1577" s="80">
        <f t="shared" si="867"/>
        <v>0</v>
      </c>
    </row>
    <row r="1578" spans="1:28" x14ac:dyDescent="0.25">
      <c r="A1578" s="66" t="s">
        <v>17284</v>
      </c>
      <c r="B1578" s="67" t="s">
        <v>22669</v>
      </c>
      <c r="C1578" s="68"/>
      <c r="D1578" s="69"/>
      <c r="E1578" s="70"/>
      <c r="F1578" s="71"/>
      <c r="H1578" s="70"/>
      <c r="I1578" s="70"/>
      <c r="J1578" s="70"/>
      <c r="K1578" s="70"/>
      <c r="L1578" s="76"/>
      <c r="N1578" s="70"/>
      <c r="O1578" s="70"/>
      <c r="P1578" s="70"/>
      <c r="Q1578" s="64"/>
      <c r="R1578" s="70"/>
      <c r="S1578" s="70"/>
      <c r="T1578" s="70"/>
      <c r="U1578" s="70"/>
      <c r="V1578" s="78"/>
      <c r="X1578" s="70"/>
      <c r="Y1578" s="70"/>
      <c r="Z1578" s="70"/>
      <c r="AA1578" s="79"/>
      <c r="AB1578" s="80">
        <f t="shared" si="867"/>
        <v>0</v>
      </c>
    </row>
    <row r="1579" spans="1:28" ht="22.5" x14ac:dyDescent="0.25">
      <c r="A1579" s="66" t="s">
        <v>17286</v>
      </c>
      <c r="B1579" s="67" t="s">
        <v>22670</v>
      </c>
      <c r="C1579" s="68"/>
      <c r="D1579" s="69"/>
      <c r="E1579" s="70"/>
      <c r="F1579" s="71"/>
      <c r="H1579" s="70"/>
      <c r="I1579" s="70"/>
      <c r="J1579" s="70"/>
      <c r="K1579" s="70"/>
      <c r="L1579" s="76"/>
      <c r="N1579" s="70"/>
      <c r="O1579" s="70"/>
      <c r="P1579" s="70"/>
      <c r="Q1579" s="64"/>
      <c r="R1579" s="70"/>
      <c r="S1579" s="70"/>
      <c r="T1579" s="70"/>
      <c r="U1579" s="70"/>
      <c r="V1579" s="78"/>
      <c r="X1579" s="70"/>
      <c r="Y1579" s="70"/>
      <c r="Z1579" s="70"/>
      <c r="AA1579" s="79"/>
      <c r="AB1579" s="80">
        <f t="shared" si="867"/>
        <v>0</v>
      </c>
    </row>
    <row r="1580" spans="1:28" ht="22.5" x14ac:dyDescent="0.25">
      <c r="A1580" s="72" t="s">
        <v>17287</v>
      </c>
      <c r="B1580" s="73" t="s">
        <v>22671</v>
      </c>
      <c r="C1580" s="74" t="s">
        <v>15747</v>
      </c>
      <c r="D1580" s="75">
        <v>0</v>
      </c>
      <c r="E1580" s="70">
        <v>161.61000000000001</v>
      </c>
      <c r="F1580" s="76">
        <f t="shared" ref="F1580:F1589" si="872">ROUND(D1580*E1580,2)</f>
        <v>0</v>
      </c>
      <c r="G1580" s="77"/>
      <c r="H1580" s="70">
        <f t="shared" ref="H1580:I1589" si="873">ROUND(N1580+(N1580*$H$2/100),2)</f>
        <v>151.63</v>
      </c>
      <c r="I1580" s="70">
        <f t="shared" si="873"/>
        <v>9.98</v>
      </c>
      <c r="J1580" s="70">
        <f t="shared" ref="J1580:J1589" si="874">H1580+I1580</f>
        <v>161.60999999999999</v>
      </c>
      <c r="K1580" s="70">
        <v>0</v>
      </c>
      <c r="L1580" s="76">
        <f t="shared" ref="L1580:L1589" si="875">SUM(J1580:K1580)</f>
        <v>161.60999999999999</v>
      </c>
      <c r="N1580" s="70">
        <v>151.63</v>
      </c>
      <c r="O1580" s="70">
        <v>9.98</v>
      </c>
      <c r="P1580" s="70">
        <f t="shared" ref="P1580:P1589" si="876">SUM(N1580:O1580)</f>
        <v>161.60999999999999</v>
      </c>
      <c r="Q1580" s="64"/>
      <c r="R1580" s="70">
        <f t="shared" ref="R1580:S1589" si="877">X1580</f>
        <v>151.63</v>
      </c>
      <c r="S1580" s="70">
        <f t="shared" si="877"/>
        <v>9.98</v>
      </c>
      <c r="T1580" s="70">
        <f t="shared" ref="T1580:T1589" si="878">R1580+S1580</f>
        <v>161.60999999999999</v>
      </c>
      <c r="U1580" s="70">
        <f t="shared" ref="U1580:U1589" si="879">ROUND(Z1580*$H$2,2)/100</f>
        <v>0</v>
      </c>
      <c r="V1580" s="78">
        <f t="shared" ref="V1580:V1589" si="880">SUM(T1580:U1580)</f>
        <v>161.60999999999999</v>
      </c>
      <c r="X1580" s="70">
        <v>151.63</v>
      </c>
      <c r="Y1580" s="70">
        <v>9.98</v>
      </c>
      <c r="Z1580" s="70">
        <v>161.61000000000001</v>
      </c>
      <c r="AA1580" s="79"/>
      <c r="AB1580" s="80">
        <f t="shared" si="867"/>
        <v>0</v>
      </c>
    </row>
    <row r="1581" spans="1:28" s="34" customFormat="1" ht="22.5" x14ac:dyDescent="0.25">
      <c r="A1581" s="72" t="s">
        <v>17288</v>
      </c>
      <c r="B1581" s="73" t="s">
        <v>22672</v>
      </c>
      <c r="C1581" s="74" t="s">
        <v>15692</v>
      </c>
      <c r="D1581" s="75">
        <v>0</v>
      </c>
      <c r="E1581" s="70">
        <v>104.22</v>
      </c>
      <c r="F1581" s="76">
        <f t="shared" si="872"/>
        <v>0</v>
      </c>
      <c r="G1581" s="77"/>
      <c r="H1581" s="70">
        <f t="shared" si="873"/>
        <v>95.15</v>
      </c>
      <c r="I1581" s="70">
        <f t="shared" si="873"/>
        <v>9.07</v>
      </c>
      <c r="J1581" s="70">
        <f t="shared" si="874"/>
        <v>104.22</v>
      </c>
      <c r="K1581" s="70">
        <v>0</v>
      </c>
      <c r="L1581" s="76">
        <f t="shared" si="875"/>
        <v>104.22</v>
      </c>
      <c r="N1581" s="70">
        <v>95.15</v>
      </c>
      <c r="O1581" s="70">
        <v>9.07</v>
      </c>
      <c r="P1581" s="70">
        <f t="shared" si="876"/>
        <v>104.22</v>
      </c>
      <c r="Q1581" s="64"/>
      <c r="R1581" s="70">
        <f t="shared" si="877"/>
        <v>95.15</v>
      </c>
      <c r="S1581" s="70">
        <f t="shared" si="877"/>
        <v>9.07</v>
      </c>
      <c r="T1581" s="70">
        <f t="shared" si="878"/>
        <v>104.22</v>
      </c>
      <c r="U1581" s="70">
        <f t="shared" si="879"/>
        <v>0</v>
      </c>
      <c r="V1581" s="78">
        <f t="shared" si="880"/>
        <v>104.22</v>
      </c>
      <c r="X1581" s="70">
        <v>95.15</v>
      </c>
      <c r="Y1581" s="70">
        <v>9.07</v>
      </c>
      <c r="Z1581" s="70">
        <v>104.22</v>
      </c>
      <c r="AA1581" s="79"/>
      <c r="AB1581" s="80">
        <f t="shared" si="867"/>
        <v>0</v>
      </c>
    </row>
    <row r="1582" spans="1:28" s="34" customFormat="1" ht="33.75" x14ac:dyDescent="0.25">
      <c r="A1582" s="72" t="s">
        <v>17289</v>
      </c>
      <c r="B1582" s="73" t="s">
        <v>22673</v>
      </c>
      <c r="C1582" s="74" t="s">
        <v>15692</v>
      </c>
      <c r="D1582" s="75">
        <v>0</v>
      </c>
      <c r="E1582" s="70">
        <v>135.31</v>
      </c>
      <c r="F1582" s="76">
        <f t="shared" si="872"/>
        <v>0</v>
      </c>
      <c r="G1582" s="77"/>
      <c r="H1582" s="70">
        <f t="shared" si="873"/>
        <v>126.24</v>
      </c>
      <c r="I1582" s="70">
        <f t="shared" si="873"/>
        <v>9.07</v>
      </c>
      <c r="J1582" s="70">
        <f t="shared" si="874"/>
        <v>135.31</v>
      </c>
      <c r="K1582" s="70">
        <v>0</v>
      </c>
      <c r="L1582" s="76">
        <f t="shared" si="875"/>
        <v>135.31</v>
      </c>
      <c r="N1582" s="70">
        <v>126.24</v>
      </c>
      <c r="O1582" s="70">
        <v>9.07</v>
      </c>
      <c r="P1582" s="70">
        <f t="shared" si="876"/>
        <v>135.31</v>
      </c>
      <c r="Q1582" s="64"/>
      <c r="R1582" s="70">
        <f t="shared" si="877"/>
        <v>126.24</v>
      </c>
      <c r="S1582" s="70">
        <f t="shared" si="877"/>
        <v>9.07</v>
      </c>
      <c r="T1582" s="70">
        <f t="shared" si="878"/>
        <v>135.31</v>
      </c>
      <c r="U1582" s="70">
        <f t="shared" si="879"/>
        <v>0</v>
      </c>
      <c r="V1582" s="78">
        <f t="shared" si="880"/>
        <v>135.31</v>
      </c>
      <c r="X1582" s="70">
        <v>126.24</v>
      </c>
      <c r="Y1582" s="70">
        <v>9.07</v>
      </c>
      <c r="Z1582" s="70">
        <v>135.31</v>
      </c>
      <c r="AA1582" s="79"/>
      <c r="AB1582" s="80">
        <f t="shared" si="867"/>
        <v>0</v>
      </c>
    </row>
    <row r="1583" spans="1:28" s="34" customFormat="1" ht="33.75" x14ac:dyDescent="0.25">
      <c r="A1583" s="72" t="s">
        <v>17290</v>
      </c>
      <c r="B1583" s="73" t="s">
        <v>22674</v>
      </c>
      <c r="C1583" s="74" t="s">
        <v>15692</v>
      </c>
      <c r="D1583" s="75">
        <v>0</v>
      </c>
      <c r="E1583" s="70">
        <v>333.36</v>
      </c>
      <c r="F1583" s="76">
        <f t="shared" si="872"/>
        <v>0</v>
      </c>
      <c r="G1583" s="77"/>
      <c r="H1583" s="70">
        <f t="shared" si="873"/>
        <v>324.29000000000002</v>
      </c>
      <c r="I1583" s="70">
        <f t="shared" si="873"/>
        <v>9.07</v>
      </c>
      <c r="J1583" s="70">
        <f t="shared" si="874"/>
        <v>333.36</v>
      </c>
      <c r="K1583" s="70">
        <v>0</v>
      </c>
      <c r="L1583" s="76">
        <f t="shared" si="875"/>
        <v>333.36</v>
      </c>
      <c r="N1583" s="70">
        <v>324.29000000000002</v>
      </c>
      <c r="O1583" s="70">
        <v>9.07</v>
      </c>
      <c r="P1583" s="70">
        <f t="shared" si="876"/>
        <v>333.36</v>
      </c>
      <c r="Q1583" s="64"/>
      <c r="R1583" s="70">
        <f t="shared" si="877"/>
        <v>324.29000000000002</v>
      </c>
      <c r="S1583" s="70">
        <f t="shared" si="877"/>
        <v>9.07</v>
      </c>
      <c r="T1583" s="70">
        <f t="shared" si="878"/>
        <v>333.36</v>
      </c>
      <c r="U1583" s="70">
        <f t="shared" si="879"/>
        <v>0</v>
      </c>
      <c r="V1583" s="78">
        <f t="shared" si="880"/>
        <v>333.36</v>
      </c>
      <c r="X1583" s="70">
        <v>324.29000000000002</v>
      </c>
      <c r="Y1583" s="70">
        <v>9.07</v>
      </c>
      <c r="Z1583" s="70">
        <v>333.36</v>
      </c>
      <c r="AA1583" s="79"/>
      <c r="AB1583" s="80">
        <f t="shared" si="867"/>
        <v>0</v>
      </c>
    </row>
    <row r="1584" spans="1:28" s="34" customFormat="1" ht="33.75" x14ac:dyDescent="0.25">
      <c r="A1584" s="84" t="s">
        <v>17291</v>
      </c>
      <c r="B1584" s="73" t="s">
        <v>22675</v>
      </c>
      <c r="C1584" s="74" t="s">
        <v>15692</v>
      </c>
      <c r="D1584" s="75">
        <v>0</v>
      </c>
      <c r="E1584" s="70">
        <v>150.60999999999999</v>
      </c>
      <c r="F1584" s="76">
        <f t="shared" si="872"/>
        <v>0</v>
      </c>
      <c r="G1584" s="29"/>
      <c r="H1584" s="70">
        <f t="shared" si="873"/>
        <v>141.54</v>
      </c>
      <c r="I1584" s="70">
        <f t="shared" si="873"/>
        <v>9.07</v>
      </c>
      <c r="J1584" s="70">
        <f t="shared" si="874"/>
        <v>150.60999999999999</v>
      </c>
      <c r="K1584" s="70">
        <v>0</v>
      </c>
      <c r="L1584" s="76">
        <f t="shared" si="875"/>
        <v>150.60999999999999</v>
      </c>
      <c r="N1584" s="70">
        <v>141.54</v>
      </c>
      <c r="O1584" s="70">
        <v>9.07</v>
      </c>
      <c r="P1584" s="70">
        <f t="shared" si="876"/>
        <v>150.60999999999999</v>
      </c>
      <c r="Q1584" s="64"/>
      <c r="R1584" s="70">
        <f t="shared" si="877"/>
        <v>141.54</v>
      </c>
      <c r="S1584" s="70">
        <f t="shared" si="877"/>
        <v>9.07</v>
      </c>
      <c r="T1584" s="70">
        <f t="shared" si="878"/>
        <v>150.60999999999999</v>
      </c>
      <c r="U1584" s="70">
        <f t="shared" si="879"/>
        <v>0</v>
      </c>
      <c r="V1584" s="78">
        <f t="shared" si="880"/>
        <v>150.60999999999999</v>
      </c>
      <c r="X1584" s="70">
        <v>141.54</v>
      </c>
      <c r="Y1584" s="70">
        <v>9.07</v>
      </c>
      <c r="Z1584" s="70">
        <v>150.61000000000001</v>
      </c>
      <c r="AA1584" s="79"/>
      <c r="AB1584" s="80">
        <f t="shared" si="867"/>
        <v>0</v>
      </c>
    </row>
    <row r="1585" spans="1:28" ht="33.75" x14ac:dyDescent="0.25">
      <c r="A1585" s="72" t="s">
        <v>17292</v>
      </c>
      <c r="B1585" s="73" t="s">
        <v>22676</v>
      </c>
      <c r="C1585" s="74" t="s">
        <v>15692</v>
      </c>
      <c r="D1585" s="75">
        <v>0</v>
      </c>
      <c r="E1585" s="70">
        <v>133.59</v>
      </c>
      <c r="F1585" s="76">
        <f t="shared" si="872"/>
        <v>0</v>
      </c>
      <c r="G1585" s="77"/>
      <c r="H1585" s="70">
        <f t="shared" si="873"/>
        <v>124.52</v>
      </c>
      <c r="I1585" s="70">
        <f t="shared" si="873"/>
        <v>9.07</v>
      </c>
      <c r="J1585" s="70">
        <f t="shared" si="874"/>
        <v>133.59</v>
      </c>
      <c r="K1585" s="70">
        <v>0</v>
      </c>
      <c r="L1585" s="76">
        <f t="shared" si="875"/>
        <v>133.59</v>
      </c>
      <c r="N1585" s="70">
        <v>124.52</v>
      </c>
      <c r="O1585" s="70">
        <v>9.07</v>
      </c>
      <c r="P1585" s="70">
        <f t="shared" si="876"/>
        <v>133.59</v>
      </c>
      <c r="Q1585" s="64"/>
      <c r="R1585" s="70">
        <f t="shared" si="877"/>
        <v>124.52</v>
      </c>
      <c r="S1585" s="70">
        <f t="shared" si="877"/>
        <v>9.07</v>
      </c>
      <c r="T1585" s="70">
        <f t="shared" si="878"/>
        <v>133.59</v>
      </c>
      <c r="U1585" s="70">
        <f t="shared" si="879"/>
        <v>0</v>
      </c>
      <c r="V1585" s="78">
        <f t="shared" si="880"/>
        <v>133.59</v>
      </c>
      <c r="X1585" s="70">
        <v>124.52</v>
      </c>
      <c r="Y1585" s="70">
        <v>9.07</v>
      </c>
      <c r="Z1585" s="70">
        <v>133.59</v>
      </c>
      <c r="AA1585" s="79"/>
      <c r="AB1585" s="80">
        <f t="shared" si="867"/>
        <v>0</v>
      </c>
    </row>
    <row r="1586" spans="1:28" ht="22.5" x14ac:dyDescent="0.25">
      <c r="A1586" s="72" t="s">
        <v>17293</v>
      </c>
      <c r="B1586" s="73" t="s">
        <v>22677</v>
      </c>
      <c r="C1586" s="74" t="s">
        <v>15692</v>
      </c>
      <c r="D1586" s="75">
        <v>0</v>
      </c>
      <c r="E1586" s="70">
        <v>272.07</v>
      </c>
      <c r="F1586" s="76">
        <f t="shared" si="872"/>
        <v>0</v>
      </c>
      <c r="G1586" s="77"/>
      <c r="H1586" s="70">
        <f t="shared" si="873"/>
        <v>263</v>
      </c>
      <c r="I1586" s="70">
        <f t="shared" si="873"/>
        <v>9.07</v>
      </c>
      <c r="J1586" s="70">
        <f t="shared" si="874"/>
        <v>272.07</v>
      </c>
      <c r="K1586" s="70">
        <v>0</v>
      </c>
      <c r="L1586" s="76">
        <f t="shared" si="875"/>
        <v>272.07</v>
      </c>
      <c r="N1586" s="70">
        <v>263</v>
      </c>
      <c r="O1586" s="70">
        <v>9.07</v>
      </c>
      <c r="P1586" s="70">
        <f t="shared" si="876"/>
        <v>272.07</v>
      </c>
      <c r="Q1586" s="64"/>
      <c r="R1586" s="70">
        <f t="shared" si="877"/>
        <v>263</v>
      </c>
      <c r="S1586" s="70">
        <f t="shared" si="877"/>
        <v>9.07</v>
      </c>
      <c r="T1586" s="70">
        <f t="shared" si="878"/>
        <v>272.07</v>
      </c>
      <c r="U1586" s="70">
        <f t="shared" si="879"/>
        <v>0</v>
      </c>
      <c r="V1586" s="78">
        <f t="shared" si="880"/>
        <v>272.07</v>
      </c>
      <c r="X1586" s="70">
        <v>263</v>
      </c>
      <c r="Y1586" s="70">
        <v>9.07</v>
      </c>
      <c r="Z1586" s="70">
        <v>272.07</v>
      </c>
      <c r="AA1586" s="79"/>
      <c r="AB1586" s="80">
        <f t="shared" si="867"/>
        <v>0</v>
      </c>
    </row>
    <row r="1587" spans="1:28" ht="22.5" x14ac:dyDescent="0.25">
      <c r="A1587" s="72" t="s">
        <v>17294</v>
      </c>
      <c r="B1587" s="73" t="s">
        <v>22678</v>
      </c>
      <c r="C1587" s="74" t="s">
        <v>15692</v>
      </c>
      <c r="D1587" s="75">
        <v>0</v>
      </c>
      <c r="E1587" s="70">
        <v>221.35</v>
      </c>
      <c r="F1587" s="76">
        <f t="shared" si="872"/>
        <v>0</v>
      </c>
      <c r="G1587" s="77"/>
      <c r="H1587" s="70">
        <f t="shared" si="873"/>
        <v>212.28</v>
      </c>
      <c r="I1587" s="70">
        <f t="shared" si="873"/>
        <v>9.07</v>
      </c>
      <c r="J1587" s="70">
        <f t="shared" si="874"/>
        <v>221.35</v>
      </c>
      <c r="K1587" s="70">
        <v>0</v>
      </c>
      <c r="L1587" s="76">
        <f t="shared" si="875"/>
        <v>221.35</v>
      </c>
      <c r="N1587" s="70">
        <v>212.28</v>
      </c>
      <c r="O1587" s="70">
        <v>9.07</v>
      </c>
      <c r="P1587" s="70">
        <f t="shared" si="876"/>
        <v>221.35</v>
      </c>
      <c r="Q1587" s="64"/>
      <c r="R1587" s="70">
        <f t="shared" si="877"/>
        <v>212.28</v>
      </c>
      <c r="S1587" s="70">
        <f t="shared" si="877"/>
        <v>9.07</v>
      </c>
      <c r="T1587" s="70">
        <f t="shared" si="878"/>
        <v>221.35</v>
      </c>
      <c r="U1587" s="70">
        <f t="shared" si="879"/>
        <v>0</v>
      </c>
      <c r="V1587" s="78">
        <f t="shared" si="880"/>
        <v>221.35</v>
      </c>
      <c r="X1587" s="70">
        <v>212.28</v>
      </c>
      <c r="Y1587" s="70">
        <v>9.07</v>
      </c>
      <c r="Z1587" s="70">
        <v>221.35</v>
      </c>
      <c r="AA1587" s="79"/>
      <c r="AB1587" s="80">
        <f t="shared" si="867"/>
        <v>0</v>
      </c>
    </row>
    <row r="1588" spans="1:28" ht="33.75" x14ac:dyDescent="0.25">
      <c r="A1588" s="72" t="s">
        <v>17295</v>
      </c>
      <c r="B1588" s="73" t="s">
        <v>22679</v>
      </c>
      <c r="C1588" s="74" t="s">
        <v>15692</v>
      </c>
      <c r="D1588" s="75">
        <v>0</v>
      </c>
      <c r="E1588" s="70">
        <v>122.35</v>
      </c>
      <c r="F1588" s="76">
        <f t="shared" si="872"/>
        <v>0</v>
      </c>
      <c r="G1588" s="77"/>
      <c r="H1588" s="70">
        <f t="shared" si="873"/>
        <v>113.28</v>
      </c>
      <c r="I1588" s="70">
        <f t="shared" si="873"/>
        <v>9.07</v>
      </c>
      <c r="J1588" s="70">
        <f t="shared" si="874"/>
        <v>122.35</v>
      </c>
      <c r="K1588" s="70">
        <v>0</v>
      </c>
      <c r="L1588" s="76">
        <f t="shared" si="875"/>
        <v>122.35</v>
      </c>
      <c r="N1588" s="70">
        <v>113.28</v>
      </c>
      <c r="O1588" s="70">
        <v>9.07</v>
      </c>
      <c r="P1588" s="70">
        <f t="shared" si="876"/>
        <v>122.35</v>
      </c>
      <c r="Q1588" s="64"/>
      <c r="R1588" s="70">
        <f t="shared" si="877"/>
        <v>113.28</v>
      </c>
      <c r="S1588" s="70">
        <f t="shared" si="877"/>
        <v>9.07</v>
      </c>
      <c r="T1588" s="70">
        <f t="shared" si="878"/>
        <v>122.35</v>
      </c>
      <c r="U1588" s="70">
        <f t="shared" si="879"/>
        <v>0</v>
      </c>
      <c r="V1588" s="78">
        <f t="shared" si="880"/>
        <v>122.35</v>
      </c>
      <c r="X1588" s="70">
        <v>113.28</v>
      </c>
      <c r="Y1588" s="70">
        <v>9.07</v>
      </c>
      <c r="Z1588" s="70">
        <v>122.35</v>
      </c>
      <c r="AA1588" s="79"/>
      <c r="AB1588" s="80">
        <f t="shared" si="867"/>
        <v>0</v>
      </c>
    </row>
    <row r="1589" spans="1:28" x14ac:dyDescent="0.25">
      <c r="A1589" s="72" t="s">
        <v>17296</v>
      </c>
      <c r="B1589" s="73" t="s">
        <v>22680</v>
      </c>
      <c r="C1589" s="74" t="s">
        <v>15692</v>
      </c>
      <c r="D1589" s="75">
        <v>0</v>
      </c>
      <c r="E1589" s="70">
        <v>342.57</v>
      </c>
      <c r="F1589" s="76">
        <f t="shared" si="872"/>
        <v>0</v>
      </c>
      <c r="G1589" s="77"/>
      <c r="H1589" s="70">
        <f t="shared" si="873"/>
        <v>327.43</v>
      </c>
      <c r="I1589" s="70">
        <f t="shared" si="873"/>
        <v>15.14</v>
      </c>
      <c r="J1589" s="70">
        <f t="shared" si="874"/>
        <v>342.57</v>
      </c>
      <c r="K1589" s="70">
        <v>0</v>
      </c>
      <c r="L1589" s="76">
        <f t="shared" si="875"/>
        <v>342.57</v>
      </c>
      <c r="N1589" s="70">
        <v>327.43</v>
      </c>
      <c r="O1589" s="70">
        <v>15.14</v>
      </c>
      <c r="P1589" s="70">
        <f t="shared" si="876"/>
        <v>342.57</v>
      </c>
      <c r="Q1589" s="64"/>
      <c r="R1589" s="70">
        <f t="shared" si="877"/>
        <v>327.43</v>
      </c>
      <c r="S1589" s="70">
        <f t="shared" si="877"/>
        <v>15.14</v>
      </c>
      <c r="T1589" s="70">
        <f t="shared" si="878"/>
        <v>342.57</v>
      </c>
      <c r="U1589" s="70">
        <f t="shared" si="879"/>
        <v>0</v>
      </c>
      <c r="V1589" s="78">
        <f t="shared" si="880"/>
        <v>342.57</v>
      </c>
      <c r="X1589" s="70">
        <v>327.43</v>
      </c>
      <c r="Y1589" s="70">
        <v>15.14</v>
      </c>
      <c r="Z1589" s="70">
        <v>342.57</v>
      </c>
      <c r="AA1589" s="79"/>
      <c r="AB1589" s="80">
        <f t="shared" si="867"/>
        <v>0</v>
      </c>
    </row>
    <row r="1590" spans="1:28" ht="33.75" x14ac:dyDescent="0.25">
      <c r="A1590" s="66" t="s">
        <v>17297</v>
      </c>
      <c r="B1590" s="67" t="s">
        <v>22681</v>
      </c>
      <c r="C1590" s="68"/>
      <c r="D1590" s="69"/>
      <c r="E1590" s="70"/>
      <c r="F1590" s="71"/>
      <c r="H1590" s="70"/>
      <c r="I1590" s="70"/>
      <c r="J1590" s="70"/>
      <c r="K1590" s="70"/>
      <c r="L1590" s="76"/>
      <c r="N1590" s="70"/>
      <c r="O1590" s="70"/>
      <c r="P1590" s="70"/>
      <c r="Q1590" s="64"/>
      <c r="R1590" s="70"/>
      <c r="S1590" s="70"/>
      <c r="T1590" s="70"/>
      <c r="U1590" s="70"/>
      <c r="V1590" s="78"/>
      <c r="X1590" s="70"/>
      <c r="Y1590" s="70"/>
      <c r="Z1590" s="70"/>
      <c r="AA1590" s="79"/>
      <c r="AB1590" s="80">
        <f t="shared" si="867"/>
        <v>0</v>
      </c>
    </row>
    <row r="1591" spans="1:28" s="34" customFormat="1" ht="33.75" x14ac:dyDescent="0.25">
      <c r="A1591" s="72" t="s">
        <v>19827</v>
      </c>
      <c r="B1591" s="73" t="s">
        <v>22682</v>
      </c>
      <c r="C1591" s="74" t="s">
        <v>15692</v>
      </c>
      <c r="D1591" s="75">
        <v>0</v>
      </c>
      <c r="E1591" s="70">
        <v>1422.49</v>
      </c>
      <c r="F1591" s="76">
        <f>ROUND(D1591*E1591,2)</f>
        <v>0</v>
      </c>
      <c r="G1591" s="29"/>
      <c r="H1591" s="70">
        <f>ROUND(N1591+(N1591*$H$2/100),2)</f>
        <v>1375.3</v>
      </c>
      <c r="I1591" s="70">
        <f>ROUND(O1591+(O1591*$H$2/100),2)</f>
        <v>47.19</v>
      </c>
      <c r="J1591" s="70">
        <f>H1591+I1591</f>
        <v>1422.49</v>
      </c>
      <c r="K1591" s="70">
        <v>0</v>
      </c>
      <c r="L1591" s="76">
        <f>SUM(J1591:K1591)</f>
        <v>1422.49</v>
      </c>
      <c r="N1591" s="70">
        <v>1375.3</v>
      </c>
      <c r="O1591" s="70">
        <v>47.19</v>
      </c>
      <c r="P1591" s="70">
        <f>SUM(N1591:O1591)</f>
        <v>1422.49</v>
      </c>
      <c r="Q1591" s="64"/>
      <c r="R1591" s="70">
        <f>X1591</f>
        <v>1375.3</v>
      </c>
      <c r="S1591" s="70">
        <f>Y1591</f>
        <v>47.2</v>
      </c>
      <c r="T1591" s="70">
        <f>R1591+S1591</f>
        <v>1422.5</v>
      </c>
      <c r="U1591" s="70">
        <f>ROUND(Z1591*$H$2,2)/100</f>
        <v>0</v>
      </c>
      <c r="V1591" s="78">
        <f>SUM(T1591:U1591)</f>
        <v>1422.5</v>
      </c>
      <c r="X1591" s="70">
        <v>1375.3</v>
      </c>
      <c r="Y1591" s="70">
        <v>47.2</v>
      </c>
      <c r="Z1591" s="70">
        <v>1422.5</v>
      </c>
      <c r="AA1591" s="79"/>
      <c r="AB1591" s="108">
        <f t="shared" si="867"/>
        <v>-9.9999999999909051E-3</v>
      </c>
    </row>
    <row r="1592" spans="1:28" s="34" customFormat="1" x14ac:dyDescent="0.25">
      <c r="A1592" s="72" t="s">
        <v>19828</v>
      </c>
      <c r="B1592" s="73" t="s">
        <v>22683</v>
      </c>
      <c r="C1592" s="74" t="s">
        <v>15692</v>
      </c>
      <c r="D1592" s="75">
        <v>0</v>
      </c>
      <c r="E1592" s="70">
        <v>2051.67</v>
      </c>
      <c r="F1592" s="76">
        <f>ROUND(D1592*E1592,2)</f>
        <v>0</v>
      </c>
      <c r="G1592" s="29"/>
      <c r="H1592" s="70">
        <f>ROUND(N1592+(N1592*$H$2/100),2)</f>
        <v>2004.48</v>
      </c>
      <c r="I1592" s="70">
        <f>ROUND(O1592+(O1592*$H$2/100),2)</f>
        <v>47.19</v>
      </c>
      <c r="J1592" s="70">
        <f>H1592+I1592</f>
        <v>2051.67</v>
      </c>
      <c r="K1592" s="70">
        <v>0</v>
      </c>
      <c r="L1592" s="76">
        <f>SUM(J1592:K1592)</f>
        <v>2051.67</v>
      </c>
      <c r="N1592" s="70">
        <v>2004.48</v>
      </c>
      <c r="O1592" s="70">
        <v>47.19</v>
      </c>
      <c r="P1592" s="70">
        <f>SUM(N1592:O1592)</f>
        <v>2051.67</v>
      </c>
      <c r="Q1592" s="64"/>
      <c r="R1592" s="70">
        <f>X1592</f>
        <v>2004.48</v>
      </c>
      <c r="S1592" s="70">
        <f>Y1592</f>
        <v>47.2</v>
      </c>
      <c r="T1592" s="70">
        <f>R1592+S1592</f>
        <v>2051.6799999999998</v>
      </c>
      <c r="U1592" s="70">
        <f>ROUND(Z1592*$H$2,2)/100</f>
        <v>0</v>
      </c>
      <c r="V1592" s="78">
        <f>SUM(T1592:U1592)</f>
        <v>2051.6799999999998</v>
      </c>
      <c r="X1592" s="70">
        <v>2004.48</v>
      </c>
      <c r="Y1592" s="70">
        <v>47.2</v>
      </c>
      <c r="Z1592" s="70">
        <v>2051.6799999999998</v>
      </c>
      <c r="AA1592" s="79"/>
      <c r="AB1592" s="108">
        <f t="shared" si="867"/>
        <v>-9.9999999997635314E-3</v>
      </c>
    </row>
    <row r="1593" spans="1:28" ht="33.75" x14ac:dyDescent="0.25">
      <c r="A1593" s="66" t="s">
        <v>17298</v>
      </c>
      <c r="B1593" s="67" t="s">
        <v>22684</v>
      </c>
      <c r="C1593" s="68"/>
      <c r="D1593" s="69"/>
      <c r="E1593" s="70"/>
      <c r="F1593" s="71"/>
      <c r="H1593" s="70"/>
      <c r="I1593" s="70"/>
      <c r="J1593" s="70"/>
      <c r="K1593" s="70"/>
      <c r="L1593" s="76"/>
      <c r="N1593" s="70"/>
      <c r="O1593" s="70"/>
      <c r="P1593" s="70"/>
      <c r="Q1593" s="64"/>
      <c r="R1593" s="70"/>
      <c r="S1593" s="70"/>
      <c r="T1593" s="70"/>
      <c r="U1593" s="70"/>
      <c r="V1593" s="78"/>
      <c r="X1593" s="70"/>
      <c r="Y1593" s="70"/>
      <c r="Z1593" s="70"/>
      <c r="AA1593" s="79"/>
      <c r="AB1593" s="80">
        <f t="shared" si="867"/>
        <v>0</v>
      </c>
    </row>
    <row r="1594" spans="1:28" ht="22.5" x14ac:dyDescent="0.25">
      <c r="A1594" s="72" t="s">
        <v>17299</v>
      </c>
      <c r="B1594" s="73" t="s">
        <v>22685</v>
      </c>
      <c r="C1594" s="74" t="s">
        <v>15719</v>
      </c>
      <c r="D1594" s="75">
        <v>0</v>
      </c>
      <c r="E1594" s="70">
        <v>194.67</v>
      </c>
      <c r="F1594" s="76">
        <f t="shared" ref="F1594:F1601" si="881">ROUND(D1594*E1594,2)</f>
        <v>0</v>
      </c>
      <c r="G1594" s="77"/>
      <c r="H1594" s="70">
        <f t="shared" ref="H1594:I1601" si="882">ROUND(N1594+(N1594*$H$2/100),2)</f>
        <v>178.03</v>
      </c>
      <c r="I1594" s="70">
        <f t="shared" si="882"/>
        <v>16.64</v>
      </c>
      <c r="J1594" s="70">
        <f t="shared" ref="J1594:J1601" si="883">H1594+I1594</f>
        <v>194.67000000000002</v>
      </c>
      <c r="K1594" s="70">
        <v>0</v>
      </c>
      <c r="L1594" s="76">
        <f t="shared" ref="L1594:L1601" si="884">SUM(J1594:K1594)</f>
        <v>194.67000000000002</v>
      </c>
      <c r="N1594" s="70">
        <v>178.03</v>
      </c>
      <c r="O1594" s="70">
        <v>16.64</v>
      </c>
      <c r="P1594" s="70">
        <f t="shared" ref="P1594:P1601" si="885">SUM(N1594:O1594)</f>
        <v>194.67000000000002</v>
      </c>
      <c r="Q1594" s="64"/>
      <c r="R1594" s="70">
        <f t="shared" ref="R1594:S1601" si="886">X1594</f>
        <v>178.03</v>
      </c>
      <c r="S1594" s="70">
        <f t="shared" si="886"/>
        <v>16.64</v>
      </c>
      <c r="T1594" s="70">
        <f t="shared" ref="T1594:T1601" si="887">R1594+S1594</f>
        <v>194.67000000000002</v>
      </c>
      <c r="U1594" s="70">
        <f t="shared" ref="U1594:U1601" si="888">ROUND(Z1594*$H$2,2)/100</f>
        <v>0</v>
      </c>
      <c r="V1594" s="78">
        <f t="shared" ref="V1594:V1601" si="889">SUM(T1594:U1594)</f>
        <v>194.67000000000002</v>
      </c>
      <c r="X1594" s="70">
        <v>178.03</v>
      </c>
      <c r="Y1594" s="70">
        <v>16.64</v>
      </c>
      <c r="Z1594" s="70">
        <v>194.67</v>
      </c>
      <c r="AA1594" s="79"/>
      <c r="AB1594" s="80">
        <f t="shared" si="867"/>
        <v>0</v>
      </c>
    </row>
    <row r="1595" spans="1:28" ht="22.5" x14ac:dyDescent="0.25">
      <c r="A1595" s="72" t="s">
        <v>17300</v>
      </c>
      <c r="B1595" s="73" t="s">
        <v>22686</v>
      </c>
      <c r="C1595" s="74" t="s">
        <v>15719</v>
      </c>
      <c r="D1595" s="75">
        <v>0</v>
      </c>
      <c r="E1595" s="70">
        <v>139.29</v>
      </c>
      <c r="F1595" s="76">
        <f t="shared" si="881"/>
        <v>0</v>
      </c>
      <c r="G1595" s="77"/>
      <c r="H1595" s="70">
        <f t="shared" si="882"/>
        <v>132.33000000000001</v>
      </c>
      <c r="I1595" s="70">
        <f t="shared" si="882"/>
        <v>6.96</v>
      </c>
      <c r="J1595" s="70">
        <f t="shared" si="883"/>
        <v>139.29000000000002</v>
      </c>
      <c r="K1595" s="70">
        <v>0</v>
      </c>
      <c r="L1595" s="76">
        <f t="shared" si="884"/>
        <v>139.29000000000002</v>
      </c>
      <c r="N1595" s="70">
        <v>132.33000000000001</v>
      </c>
      <c r="O1595" s="70">
        <v>6.96</v>
      </c>
      <c r="P1595" s="70">
        <f t="shared" si="885"/>
        <v>139.29000000000002</v>
      </c>
      <c r="Q1595" s="64"/>
      <c r="R1595" s="70">
        <f t="shared" si="886"/>
        <v>132.33000000000001</v>
      </c>
      <c r="S1595" s="70">
        <f t="shared" si="886"/>
        <v>6.96</v>
      </c>
      <c r="T1595" s="70">
        <f t="shared" si="887"/>
        <v>139.29000000000002</v>
      </c>
      <c r="U1595" s="70">
        <f t="shared" si="888"/>
        <v>0</v>
      </c>
      <c r="V1595" s="78">
        <f t="shared" si="889"/>
        <v>139.29000000000002</v>
      </c>
      <c r="X1595" s="70">
        <v>132.33000000000001</v>
      </c>
      <c r="Y1595" s="70">
        <v>6.96</v>
      </c>
      <c r="Z1595" s="70">
        <v>139.29</v>
      </c>
      <c r="AA1595" s="79"/>
      <c r="AB1595" s="80">
        <f t="shared" si="867"/>
        <v>0</v>
      </c>
    </row>
    <row r="1596" spans="1:28" ht="22.5" x14ac:dyDescent="0.25">
      <c r="A1596" s="72" t="s">
        <v>17301</v>
      </c>
      <c r="B1596" s="73" t="s">
        <v>22687</v>
      </c>
      <c r="C1596" s="74" t="s">
        <v>15719</v>
      </c>
      <c r="D1596" s="75">
        <v>0</v>
      </c>
      <c r="E1596" s="70">
        <v>98.88</v>
      </c>
      <c r="F1596" s="76">
        <f t="shared" si="881"/>
        <v>0</v>
      </c>
      <c r="G1596" s="77"/>
      <c r="H1596" s="70">
        <f t="shared" si="882"/>
        <v>79.36</v>
      </c>
      <c r="I1596" s="70">
        <f t="shared" si="882"/>
        <v>19.52</v>
      </c>
      <c r="J1596" s="70">
        <f t="shared" si="883"/>
        <v>98.88</v>
      </c>
      <c r="K1596" s="70">
        <v>0</v>
      </c>
      <c r="L1596" s="76">
        <f t="shared" si="884"/>
        <v>98.88</v>
      </c>
      <c r="N1596" s="70">
        <v>79.36</v>
      </c>
      <c r="O1596" s="70">
        <v>19.52</v>
      </c>
      <c r="P1596" s="70">
        <f t="shared" si="885"/>
        <v>98.88</v>
      </c>
      <c r="Q1596" s="64"/>
      <c r="R1596" s="70">
        <f t="shared" si="886"/>
        <v>79.36</v>
      </c>
      <c r="S1596" s="70">
        <f t="shared" si="886"/>
        <v>19.52</v>
      </c>
      <c r="T1596" s="70">
        <f t="shared" si="887"/>
        <v>98.88</v>
      </c>
      <c r="U1596" s="70">
        <f t="shared" si="888"/>
        <v>0</v>
      </c>
      <c r="V1596" s="78">
        <f t="shared" si="889"/>
        <v>98.88</v>
      </c>
      <c r="X1596" s="70">
        <v>79.36</v>
      </c>
      <c r="Y1596" s="70">
        <v>19.52</v>
      </c>
      <c r="Z1596" s="70">
        <v>98.88</v>
      </c>
      <c r="AA1596" s="79"/>
      <c r="AB1596" s="80">
        <f t="shared" si="867"/>
        <v>0</v>
      </c>
    </row>
    <row r="1597" spans="1:28" ht="22.5" x14ac:dyDescent="0.25">
      <c r="A1597" s="72" t="s">
        <v>17302</v>
      </c>
      <c r="B1597" s="73" t="s">
        <v>22688</v>
      </c>
      <c r="C1597" s="74" t="s">
        <v>15692</v>
      </c>
      <c r="D1597" s="75">
        <v>0</v>
      </c>
      <c r="E1597" s="70">
        <v>4.8599999999999994</v>
      </c>
      <c r="F1597" s="76">
        <f t="shared" si="881"/>
        <v>0</v>
      </c>
      <c r="G1597" s="77"/>
      <c r="H1597" s="70">
        <f t="shared" si="882"/>
        <v>3.81</v>
      </c>
      <c r="I1597" s="70">
        <f t="shared" si="882"/>
        <v>1.05</v>
      </c>
      <c r="J1597" s="70">
        <f t="shared" si="883"/>
        <v>4.8600000000000003</v>
      </c>
      <c r="K1597" s="70">
        <v>0</v>
      </c>
      <c r="L1597" s="76">
        <f t="shared" si="884"/>
        <v>4.8600000000000003</v>
      </c>
      <c r="N1597" s="70">
        <v>3.81</v>
      </c>
      <c r="O1597" s="70">
        <v>1.05</v>
      </c>
      <c r="P1597" s="70">
        <f t="shared" si="885"/>
        <v>4.8600000000000003</v>
      </c>
      <c r="Q1597" s="64"/>
      <c r="R1597" s="70">
        <f t="shared" si="886"/>
        <v>3.81</v>
      </c>
      <c r="S1597" s="70">
        <f t="shared" si="886"/>
        <v>1.06</v>
      </c>
      <c r="T1597" s="70">
        <f t="shared" si="887"/>
        <v>4.87</v>
      </c>
      <c r="U1597" s="70">
        <f t="shared" si="888"/>
        <v>0</v>
      </c>
      <c r="V1597" s="78">
        <f t="shared" si="889"/>
        <v>4.87</v>
      </c>
      <c r="X1597" s="70">
        <v>3.81</v>
      </c>
      <c r="Y1597" s="70">
        <v>1.06</v>
      </c>
      <c r="Z1597" s="70">
        <v>4.87</v>
      </c>
      <c r="AA1597" s="79"/>
      <c r="AB1597" s="80">
        <f t="shared" si="867"/>
        <v>-9.9999999999997868E-3</v>
      </c>
    </row>
    <row r="1598" spans="1:28" ht="22.5" x14ac:dyDescent="0.25">
      <c r="A1598" s="72" t="s">
        <v>17303</v>
      </c>
      <c r="B1598" s="73" t="s">
        <v>22689</v>
      </c>
      <c r="C1598" s="74" t="s">
        <v>15747</v>
      </c>
      <c r="D1598" s="75">
        <v>0</v>
      </c>
      <c r="E1598" s="70">
        <v>319.57</v>
      </c>
      <c r="F1598" s="76">
        <f t="shared" si="881"/>
        <v>0</v>
      </c>
      <c r="G1598" s="77"/>
      <c r="H1598" s="70">
        <f t="shared" si="882"/>
        <v>319.57</v>
      </c>
      <c r="I1598" s="70">
        <f t="shared" si="882"/>
        <v>0</v>
      </c>
      <c r="J1598" s="70">
        <f t="shared" si="883"/>
        <v>319.57</v>
      </c>
      <c r="K1598" s="70">
        <v>0</v>
      </c>
      <c r="L1598" s="76">
        <f t="shared" si="884"/>
        <v>319.57</v>
      </c>
      <c r="N1598" s="70">
        <v>319.57</v>
      </c>
      <c r="O1598" s="70">
        <v>0</v>
      </c>
      <c r="P1598" s="70">
        <f t="shared" si="885"/>
        <v>319.57</v>
      </c>
      <c r="Q1598" s="64"/>
      <c r="R1598" s="70">
        <f t="shared" si="886"/>
        <v>319.57</v>
      </c>
      <c r="S1598" s="70">
        <f t="shared" si="886"/>
        <v>0</v>
      </c>
      <c r="T1598" s="70">
        <f t="shared" si="887"/>
        <v>319.57</v>
      </c>
      <c r="U1598" s="70">
        <f t="shared" si="888"/>
        <v>0</v>
      </c>
      <c r="V1598" s="78">
        <f t="shared" si="889"/>
        <v>319.57</v>
      </c>
      <c r="X1598" s="70">
        <v>319.57</v>
      </c>
      <c r="Y1598" s="70">
        <v>0</v>
      </c>
      <c r="Z1598" s="70">
        <v>319.57</v>
      </c>
      <c r="AA1598" s="79"/>
      <c r="AB1598" s="80">
        <f t="shared" si="867"/>
        <v>0</v>
      </c>
    </row>
    <row r="1599" spans="1:28" ht="22.5" x14ac:dyDescent="0.25">
      <c r="A1599" s="72" t="s">
        <v>17304</v>
      </c>
      <c r="B1599" s="73" t="s">
        <v>22690</v>
      </c>
      <c r="C1599" s="74" t="s">
        <v>15719</v>
      </c>
      <c r="D1599" s="75">
        <v>0</v>
      </c>
      <c r="E1599" s="70">
        <v>10.1</v>
      </c>
      <c r="F1599" s="76">
        <f t="shared" si="881"/>
        <v>0</v>
      </c>
      <c r="G1599" s="77"/>
      <c r="H1599" s="70">
        <f t="shared" si="882"/>
        <v>3.22</v>
      </c>
      <c r="I1599" s="70">
        <f t="shared" si="882"/>
        <v>6.88</v>
      </c>
      <c r="J1599" s="70">
        <f t="shared" si="883"/>
        <v>10.1</v>
      </c>
      <c r="K1599" s="70">
        <v>0</v>
      </c>
      <c r="L1599" s="76">
        <f t="shared" si="884"/>
        <v>10.1</v>
      </c>
      <c r="N1599" s="70">
        <v>3.22</v>
      </c>
      <c r="O1599" s="70">
        <v>6.88</v>
      </c>
      <c r="P1599" s="70">
        <f t="shared" si="885"/>
        <v>10.1</v>
      </c>
      <c r="Q1599" s="64"/>
      <c r="R1599" s="70">
        <f t="shared" si="886"/>
        <v>3.22</v>
      </c>
      <c r="S1599" s="70">
        <f t="shared" si="886"/>
        <v>6.88</v>
      </c>
      <c r="T1599" s="70">
        <f t="shared" si="887"/>
        <v>10.1</v>
      </c>
      <c r="U1599" s="70">
        <f t="shared" si="888"/>
        <v>0</v>
      </c>
      <c r="V1599" s="78">
        <f t="shared" si="889"/>
        <v>10.1</v>
      </c>
      <c r="X1599" s="70">
        <v>3.22</v>
      </c>
      <c r="Y1599" s="70">
        <v>6.88</v>
      </c>
      <c r="Z1599" s="70">
        <v>10.1</v>
      </c>
      <c r="AA1599" s="79"/>
      <c r="AB1599" s="80">
        <f t="shared" si="867"/>
        <v>0</v>
      </c>
    </row>
    <row r="1600" spans="1:28" ht="22.5" x14ac:dyDescent="0.25">
      <c r="A1600" s="72" t="s">
        <v>17305</v>
      </c>
      <c r="B1600" s="73" t="s">
        <v>22691</v>
      </c>
      <c r="C1600" s="74" t="s">
        <v>15692</v>
      </c>
      <c r="D1600" s="75">
        <v>0</v>
      </c>
      <c r="E1600" s="70">
        <v>10.49</v>
      </c>
      <c r="F1600" s="76">
        <f t="shared" si="881"/>
        <v>0</v>
      </c>
      <c r="G1600" s="77"/>
      <c r="H1600" s="70">
        <f t="shared" si="882"/>
        <v>0.33</v>
      </c>
      <c r="I1600" s="70">
        <f t="shared" si="882"/>
        <v>10.16</v>
      </c>
      <c r="J1600" s="70">
        <f t="shared" si="883"/>
        <v>10.49</v>
      </c>
      <c r="K1600" s="70">
        <v>0</v>
      </c>
      <c r="L1600" s="76">
        <f t="shared" si="884"/>
        <v>10.49</v>
      </c>
      <c r="N1600" s="70">
        <v>0.32999999999999996</v>
      </c>
      <c r="O1600" s="70">
        <v>10.16</v>
      </c>
      <c r="P1600" s="70">
        <f t="shared" si="885"/>
        <v>10.49</v>
      </c>
      <c r="Q1600" s="64"/>
      <c r="R1600" s="70">
        <f t="shared" si="886"/>
        <v>0.33</v>
      </c>
      <c r="S1600" s="70">
        <f t="shared" si="886"/>
        <v>10.15</v>
      </c>
      <c r="T1600" s="70">
        <f t="shared" si="887"/>
        <v>10.48</v>
      </c>
      <c r="U1600" s="70">
        <f t="shared" si="888"/>
        <v>0</v>
      </c>
      <c r="V1600" s="78">
        <f t="shared" si="889"/>
        <v>10.48</v>
      </c>
      <c r="X1600" s="70">
        <v>0.33</v>
      </c>
      <c r="Y1600" s="70">
        <v>10.15</v>
      </c>
      <c r="Z1600" s="70">
        <v>10.48</v>
      </c>
      <c r="AA1600" s="79"/>
      <c r="AB1600" s="80">
        <f t="shared" si="867"/>
        <v>9.9999999999997868E-3</v>
      </c>
    </row>
    <row r="1601" spans="1:28" x14ac:dyDescent="0.25">
      <c r="A1601" s="72" t="s">
        <v>17306</v>
      </c>
      <c r="B1601" s="73" t="s">
        <v>22692</v>
      </c>
      <c r="C1601" s="74" t="s">
        <v>15719</v>
      </c>
      <c r="D1601" s="75">
        <v>0</v>
      </c>
      <c r="E1601" s="70">
        <v>74.959999999999994</v>
      </c>
      <c r="F1601" s="76">
        <f t="shared" si="881"/>
        <v>0</v>
      </c>
      <c r="G1601" s="77"/>
      <c r="H1601" s="70">
        <f t="shared" si="882"/>
        <v>64.19</v>
      </c>
      <c r="I1601" s="70">
        <f t="shared" si="882"/>
        <v>10.77</v>
      </c>
      <c r="J1601" s="70">
        <f t="shared" si="883"/>
        <v>74.959999999999994</v>
      </c>
      <c r="K1601" s="70">
        <v>0</v>
      </c>
      <c r="L1601" s="76">
        <f t="shared" si="884"/>
        <v>74.959999999999994</v>
      </c>
      <c r="N1601" s="70">
        <v>64.19</v>
      </c>
      <c r="O1601" s="70">
        <v>10.77</v>
      </c>
      <c r="P1601" s="70">
        <f t="shared" si="885"/>
        <v>74.959999999999994</v>
      </c>
      <c r="Q1601" s="64"/>
      <c r="R1601" s="70">
        <f t="shared" si="886"/>
        <v>64.19</v>
      </c>
      <c r="S1601" s="70">
        <f t="shared" si="886"/>
        <v>10.78</v>
      </c>
      <c r="T1601" s="70">
        <f t="shared" si="887"/>
        <v>74.97</v>
      </c>
      <c r="U1601" s="70">
        <f t="shared" si="888"/>
        <v>0</v>
      </c>
      <c r="V1601" s="78">
        <f t="shared" si="889"/>
        <v>74.97</v>
      </c>
      <c r="X1601" s="70">
        <v>64.19</v>
      </c>
      <c r="Y1601" s="70">
        <v>10.78</v>
      </c>
      <c r="Z1601" s="70">
        <v>74.97</v>
      </c>
      <c r="AA1601" s="79"/>
      <c r="AB1601" s="80">
        <f t="shared" si="867"/>
        <v>-1.0000000000005116E-2</v>
      </c>
    </row>
    <row r="1602" spans="1:28" ht="22.5" x14ac:dyDescent="0.25">
      <c r="A1602" s="66" t="s">
        <v>17307</v>
      </c>
      <c r="B1602" s="67" t="s">
        <v>22693</v>
      </c>
      <c r="C1602" s="68"/>
      <c r="D1602" s="69"/>
      <c r="E1602" s="70"/>
      <c r="F1602" s="71"/>
      <c r="H1602" s="70"/>
      <c r="I1602" s="70"/>
      <c r="J1602" s="70"/>
      <c r="K1602" s="70"/>
      <c r="L1602" s="76"/>
      <c r="N1602" s="70"/>
      <c r="O1602" s="70"/>
      <c r="P1602" s="70"/>
      <c r="Q1602" s="64"/>
      <c r="R1602" s="70"/>
      <c r="S1602" s="70"/>
      <c r="T1602" s="70"/>
      <c r="U1602" s="70"/>
      <c r="V1602" s="78"/>
      <c r="X1602" s="70"/>
      <c r="Y1602" s="70"/>
      <c r="Z1602" s="70"/>
      <c r="AA1602" s="79"/>
      <c r="AB1602" s="80">
        <f t="shared" si="867"/>
        <v>0</v>
      </c>
    </row>
    <row r="1603" spans="1:28" ht="22.5" x14ac:dyDescent="0.25">
      <c r="A1603" s="72" t="s">
        <v>17308</v>
      </c>
      <c r="B1603" s="73" t="s">
        <v>22694</v>
      </c>
      <c r="C1603" s="74" t="s">
        <v>15692</v>
      </c>
      <c r="D1603" s="75">
        <v>0</v>
      </c>
      <c r="E1603" s="70">
        <v>19.150000000000002</v>
      </c>
      <c r="F1603" s="76">
        <f t="shared" ref="F1603:F1614" si="890">ROUND(D1603*E1603,2)</f>
        <v>0</v>
      </c>
      <c r="G1603" s="77"/>
      <c r="H1603" s="70">
        <f t="shared" ref="H1603:I1614" si="891">ROUND(N1603+(N1603*$H$2/100),2)</f>
        <v>18.100000000000001</v>
      </c>
      <c r="I1603" s="70">
        <f t="shared" si="891"/>
        <v>1.05</v>
      </c>
      <c r="J1603" s="70">
        <f t="shared" ref="J1603:J1614" si="892">H1603+I1603</f>
        <v>19.150000000000002</v>
      </c>
      <c r="K1603" s="70">
        <v>0</v>
      </c>
      <c r="L1603" s="76">
        <f t="shared" ref="L1603:L1614" si="893">SUM(J1603:K1603)</f>
        <v>19.150000000000002</v>
      </c>
      <c r="N1603" s="70">
        <v>18.100000000000001</v>
      </c>
      <c r="O1603" s="70">
        <v>1.05</v>
      </c>
      <c r="P1603" s="70">
        <f t="shared" ref="P1603:P1614" si="894">SUM(N1603:O1603)</f>
        <v>19.150000000000002</v>
      </c>
      <c r="Q1603" s="64"/>
      <c r="R1603" s="70">
        <f t="shared" ref="R1603:S1614" si="895">X1603</f>
        <v>18.100000000000001</v>
      </c>
      <c r="S1603" s="70">
        <f t="shared" si="895"/>
        <v>1.06</v>
      </c>
      <c r="T1603" s="70">
        <f t="shared" ref="T1603:T1614" si="896">R1603+S1603</f>
        <v>19.16</v>
      </c>
      <c r="U1603" s="70">
        <f t="shared" ref="U1603:U1614" si="897">ROUND(Z1603*$H$2,2)/100</f>
        <v>0</v>
      </c>
      <c r="V1603" s="78">
        <f t="shared" ref="V1603:V1614" si="898">SUM(T1603:U1603)</f>
        <v>19.16</v>
      </c>
      <c r="X1603" s="70">
        <v>18.100000000000001</v>
      </c>
      <c r="Y1603" s="70">
        <v>1.06</v>
      </c>
      <c r="Z1603" s="70">
        <v>19.16</v>
      </c>
      <c r="AA1603" s="79"/>
      <c r="AB1603" s="80">
        <f t="shared" si="867"/>
        <v>-9.9999999999980105E-3</v>
      </c>
    </row>
    <row r="1604" spans="1:28" ht="22.5" x14ac:dyDescent="0.25">
      <c r="A1604" s="72" t="s">
        <v>17309</v>
      </c>
      <c r="B1604" s="73" t="s">
        <v>22695</v>
      </c>
      <c r="C1604" s="74" t="s">
        <v>15692</v>
      </c>
      <c r="D1604" s="75">
        <v>0</v>
      </c>
      <c r="E1604" s="70">
        <v>19.060000000000002</v>
      </c>
      <c r="F1604" s="76">
        <f t="shared" si="890"/>
        <v>0</v>
      </c>
      <c r="G1604" s="77"/>
      <c r="H1604" s="70">
        <f t="shared" si="891"/>
        <v>18.010000000000002</v>
      </c>
      <c r="I1604" s="70">
        <f t="shared" si="891"/>
        <v>1.05</v>
      </c>
      <c r="J1604" s="70">
        <f t="shared" si="892"/>
        <v>19.060000000000002</v>
      </c>
      <c r="K1604" s="70">
        <v>0</v>
      </c>
      <c r="L1604" s="76">
        <f t="shared" si="893"/>
        <v>19.060000000000002</v>
      </c>
      <c r="N1604" s="70">
        <v>18.010000000000002</v>
      </c>
      <c r="O1604" s="70">
        <v>1.05</v>
      </c>
      <c r="P1604" s="70">
        <f t="shared" si="894"/>
        <v>19.060000000000002</v>
      </c>
      <c r="Q1604" s="64"/>
      <c r="R1604" s="70">
        <f t="shared" si="895"/>
        <v>18.010000000000002</v>
      </c>
      <c r="S1604" s="70">
        <f t="shared" si="895"/>
        <v>1.06</v>
      </c>
      <c r="T1604" s="70">
        <f t="shared" si="896"/>
        <v>19.07</v>
      </c>
      <c r="U1604" s="70">
        <f t="shared" si="897"/>
        <v>0</v>
      </c>
      <c r="V1604" s="78">
        <f t="shared" si="898"/>
        <v>19.07</v>
      </c>
      <c r="X1604" s="70">
        <v>18.010000000000002</v>
      </c>
      <c r="Y1604" s="70">
        <v>1.06</v>
      </c>
      <c r="Z1604" s="70">
        <v>19.07</v>
      </c>
      <c r="AA1604" s="79"/>
      <c r="AB1604" s="80">
        <f t="shared" si="867"/>
        <v>-9.9999999999980105E-3</v>
      </c>
    </row>
    <row r="1605" spans="1:28" ht="22.5" x14ac:dyDescent="0.25">
      <c r="A1605" s="72" t="s">
        <v>17310</v>
      </c>
      <c r="B1605" s="73" t="s">
        <v>22696</v>
      </c>
      <c r="C1605" s="74" t="s">
        <v>15692</v>
      </c>
      <c r="D1605" s="75">
        <v>0</v>
      </c>
      <c r="E1605" s="70">
        <v>25.67</v>
      </c>
      <c r="F1605" s="76">
        <f t="shared" si="890"/>
        <v>0</v>
      </c>
      <c r="G1605" s="77"/>
      <c r="H1605" s="70">
        <f t="shared" si="891"/>
        <v>24.62</v>
      </c>
      <c r="I1605" s="70">
        <f t="shared" si="891"/>
        <v>1.05</v>
      </c>
      <c r="J1605" s="70">
        <f t="shared" si="892"/>
        <v>25.67</v>
      </c>
      <c r="K1605" s="70">
        <v>0</v>
      </c>
      <c r="L1605" s="76">
        <f t="shared" si="893"/>
        <v>25.67</v>
      </c>
      <c r="N1605" s="70">
        <v>24.62</v>
      </c>
      <c r="O1605" s="70">
        <v>1.05</v>
      </c>
      <c r="P1605" s="70">
        <f t="shared" si="894"/>
        <v>25.67</v>
      </c>
      <c r="Q1605" s="64"/>
      <c r="R1605" s="70">
        <f t="shared" si="895"/>
        <v>24.62</v>
      </c>
      <c r="S1605" s="70">
        <f t="shared" si="895"/>
        <v>1.06</v>
      </c>
      <c r="T1605" s="70">
        <f t="shared" si="896"/>
        <v>25.68</v>
      </c>
      <c r="U1605" s="70">
        <f t="shared" si="897"/>
        <v>0</v>
      </c>
      <c r="V1605" s="78">
        <f t="shared" si="898"/>
        <v>25.68</v>
      </c>
      <c r="X1605" s="70">
        <v>24.62</v>
      </c>
      <c r="Y1605" s="70">
        <v>1.06</v>
      </c>
      <c r="Z1605" s="70">
        <v>25.68</v>
      </c>
      <c r="AA1605" s="79"/>
      <c r="AB1605" s="80">
        <f t="shared" si="867"/>
        <v>-9.9999999999980105E-3</v>
      </c>
    </row>
    <row r="1606" spans="1:28" ht="22.5" x14ac:dyDescent="0.25">
      <c r="A1606" s="72" t="s">
        <v>17311</v>
      </c>
      <c r="B1606" s="73" t="s">
        <v>22697</v>
      </c>
      <c r="C1606" s="74" t="s">
        <v>15747</v>
      </c>
      <c r="D1606" s="75">
        <v>0</v>
      </c>
      <c r="E1606" s="70">
        <v>41.28</v>
      </c>
      <c r="F1606" s="76">
        <f t="shared" si="890"/>
        <v>0</v>
      </c>
      <c r="G1606" s="77"/>
      <c r="H1606" s="70">
        <f t="shared" si="891"/>
        <v>25.89</v>
      </c>
      <c r="I1606" s="70">
        <f t="shared" si="891"/>
        <v>15.39</v>
      </c>
      <c r="J1606" s="70">
        <f t="shared" si="892"/>
        <v>41.28</v>
      </c>
      <c r="K1606" s="70">
        <v>0</v>
      </c>
      <c r="L1606" s="76">
        <f t="shared" si="893"/>
        <v>41.28</v>
      </c>
      <c r="N1606" s="70">
        <v>25.89</v>
      </c>
      <c r="O1606" s="70">
        <v>15.39</v>
      </c>
      <c r="P1606" s="70">
        <f t="shared" si="894"/>
        <v>41.28</v>
      </c>
      <c r="Q1606" s="64"/>
      <c r="R1606" s="70">
        <f t="shared" si="895"/>
        <v>25.89</v>
      </c>
      <c r="S1606" s="70">
        <f t="shared" si="895"/>
        <v>15.4</v>
      </c>
      <c r="T1606" s="70">
        <f t="shared" si="896"/>
        <v>41.29</v>
      </c>
      <c r="U1606" s="70">
        <f t="shared" si="897"/>
        <v>0</v>
      </c>
      <c r="V1606" s="78">
        <f t="shared" si="898"/>
        <v>41.29</v>
      </c>
      <c r="X1606" s="70">
        <v>25.89</v>
      </c>
      <c r="Y1606" s="70">
        <v>15.4</v>
      </c>
      <c r="Z1606" s="70">
        <v>41.29</v>
      </c>
      <c r="AA1606" s="79"/>
      <c r="AB1606" s="80">
        <f t="shared" si="867"/>
        <v>-9.9999999999980105E-3</v>
      </c>
    </row>
    <row r="1607" spans="1:28" ht="33.75" x14ac:dyDescent="0.25">
      <c r="A1607" s="72" t="s">
        <v>17312</v>
      </c>
      <c r="B1607" s="73" t="s">
        <v>22698</v>
      </c>
      <c r="C1607" s="74" t="s">
        <v>15849</v>
      </c>
      <c r="D1607" s="75">
        <v>0</v>
      </c>
      <c r="E1607" s="70">
        <v>403.45000000000005</v>
      </c>
      <c r="F1607" s="76">
        <f t="shared" si="890"/>
        <v>0</v>
      </c>
      <c r="G1607" s="77"/>
      <c r="H1607" s="70">
        <f t="shared" si="891"/>
        <v>386.67</v>
      </c>
      <c r="I1607" s="70">
        <f t="shared" si="891"/>
        <v>16.78</v>
      </c>
      <c r="J1607" s="70">
        <f t="shared" si="892"/>
        <v>403.45000000000005</v>
      </c>
      <c r="K1607" s="70">
        <v>0</v>
      </c>
      <c r="L1607" s="76">
        <f t="shared" si="893"/>
        <v>403.45000000000005</v>
      </c>
      <c r="N1607" s="70">
        <v>386.67</v>
      </c>
      <c r="O1607" s="70">
        <v>16.78</v>
      </c>
      <c r="P1607" s="70">
        <f t="shared" si="894"/>
        <v>403.45000000000005</v>
      </c>
      <c r="Q1607" s="64"/>
      <c r="R1607" s="70">
        <f t="shared" si="895"/>
        <v>386.67</v>
      </c>
      <c r="S1607" s="70">
        <f t="shared" si="895"/>
        <v>16.79</v>
      </c>
      <c r="T1607" s="70">
        <f t="shared" si="896"/>
        <v>403.46000000000004</v>
      </c>
      <c r="U1607" s="70">
        <f t="shared" si="897"/>
        <v>0</v>
      </c>
      <c r="V1607" s="78">
        <f t="shared" si="898"/>
        <v>403.46000000000004</v>
      </c>
      <c r="X1607" s="70">
        <v>386.67</v>
      </c>
      <c r="Y1607" s="70">
        <v>16.79</v>
      </c>
      <c r="Z1607" s="70">
        <v>403.46</v>
      </c>
      <c r="AA1607" s="79"/>
      <c r="AB1607" s="80">
        <f t="shared" si="867"/>
        <v>-9.9999999999340616E-3</v>
      </c>
    </row>
    <row r="1608" spans="1:28" ht="22.5" x14ac:dyDescent="0.25">
      <c r="A1608" s="72" t="s">
        <v>17313</v>
      </c>
      <c r="B1608" s="73" t="s">
        <v>22699</v>
      </c>
      <c r="C1608" s="74" t="s">
        <v>15849</v>
      </c>
      <c r="D1608" s="75">
        <v>0</v>
      </c>
      <c r="E1608" s="70">
        <v>578.26</v>
      </c>
      <c r="F1608" s="76">
        <f t="shared" si="890"/>
        <v>0</v>
      </c>
      <c r="G1608" s="77"/>
      <c r="H1608" s="70">
        <f t="shared" si="891"/>
        <v>561.48</v>
      </c>
      <c r="I1608" s="70">
        <f t="shared" si="891"/>
        <v>16.78</v>
      </c>
      <c r="J1608" s="70">
        <f t="shared" si="892"/>
        <v>578.26</v>
      </c>
      <c r="K1608" s="70">
        <v>0</v>
      </c>
      <c r="L1608" s="76">
        <f t="shared" si="893"/>
        <v>578.26</v>
      </c>
      <c r="N1608" s="70">
        <v>561.48</v>
      </c>
      <c r="O1608" s="70">
        <v>16.78</v>
      </c>
      <c r="P1608" s="70">
        <f t="shared" si="894"/>
        <v>578.26</v>
      </c>
      <c r="Q1608" s="64"/>
      <c r="R1608" s="70">
        <f t="shared" si="895"/>
        <v>561.48</v>
      </c>
      <c r="S1608" s="70">
        <f t="shared" si="895"/>
        <v>16.79</v>
      </c>
      <c r="T1608" s="70">
        <f t="shared" si="896"/>
        <v>578.27</v>
      </c>
      <c r="U1608" s="70">
        <f t="shared" si="897"/>
        <v>0</v>
      </c>
      <c r="V1608" s="78">
        <f t="shared" si="898"/>
        <v>578.27</v>
      </c>
      <c r="X1608" s="70">
        <v>561.48</v>
      </c>
      <c r="Y1608" s="70">
        <v>16.79</v>
      </c>
      <c r="Z1608" s="70">
        <v>578.27</v>
      </c>
      <c r="AA1608" s="79"/>
      <c r="AB1608" s="80">
        <f t="shared" si="867"/>
        <v>-9.9999999999909051E-3</v>
      </c>
    </row>
    <row r="1609" spans="1:28" s="34" customFormat="1" ht="22.5" x14ac:dyDescent="0.25">
      <c r="A1609" s="72" t="s">
        <v>17314</v>
      </c>
      <c r="B1609" s="73" t="s">
        <v>22700</v>
      </c>
      <c r="C1609" s="74" t="s">
        <v>15692</v>
      </c>
      <c r="D1609" s="75">
        <v>0</v>
      </c>
      <c r="E1609" s="70">
        <v>26.490000000000002</v>
      </c>
      <c r="F1609" s="76">
        <f t="shared" si="890"/>
        <v>0</v>
      </c>
      <c r="G1609" s="29"/>
      <c r="H1609" s="70">
        <f t="shared" si="891"/>
        <v>23.75</v>
      </c>
      <c r="I1609" s="70">
        <f t="shared" si="891"/>
        <v>2.74</v>
      </c>
      <c r="J1609" s="70">
        <f t="shared" si="892"/>
        <v>26.490000000000002</v>
      </c>
      <c r="K1609" s="70">
        <v>0</v>
      </c>
      <c r="L1609" s="76">
        <f t="shared" si="893"/>
        <v>26.490000000000002</v>
      </c>
      <c r="N1609" s="70">
        <v>23.75</v>
      </c>
      <c r="O1609" s="70">
        <v>2.74</v>
      </c>
      <c r="P1609" s="70">
        <f t="shared" si="894"/>
        <v>26.490000000000002</v>
      </c>
      <c r="Q1609" s="64"/>
      <c r="R1609" s="70">
        <f t="shared" si="895"/>
        <v>23.75</v>
      </c>
      <c r="S1609" s="70">
        <f t="shared" si="895"/>
        <v>2.73</v>
      </c>
      <c r="T1609" s="70">
        <f t="shared" si="896"/>
        <v>26.48</v>
      </c>
      <c r="U1609" s="70">
        <f t="shared" si="897"/>
        <v>0</v>
      </c>
      <c r="V1609" s="78">
        <f t="shared" si="898"/>
        <v>26.48</v>
      </c>
      <c r="X1609" s="70">
        <v>23.75</v>
      </c>
      <c r="Y1609" s="70">
        <v>2.73</v>
      </c>
      <c r="Z1609" s="70">
        <v>26.48</v>
      </c>
      <c r="AA1609" s="79"/>
      <c r="AB1609" s="80">
        <f t="shared" si="867"/>
        <v>1.0000000000001563E-2</v>
      </c>
    </row>
    <row r="1610" spans="1:28" s="34" customFormat="1" x14ac:dyDescent="0.25">
      <c r="A1610" s="72" t="s">
        <v>17315</v>
      </c>
      <c r="B1610" s="73" t="s">
        <v>22701</v>
      </c>
      <c r="C1610" s="74" t="s">
        <v>15692</v>
      </c>
      <c r="D1610" s="75">
        <v>0</v>
      </c>
      <c r="E1610" s="70">
        <v>438.19</v>
      </c>
      <c r="F1610" s="76">
        <f t="shared" si="890"/>
        <v>0</v>
      </c>
      <c r="G1610" s="29"/>
      <c r="H1610" s="70">
        <f t="shared" si="891"/>
        <v>434.78</v>
      </c>
      <c r="I1610" s="70">
        <f t="shared" si="891"/>
        <v>3.41</v>
      </c>
      <c r="J1610" s="70">
        <f t="shared" si="892"/>
        <v>438.19</v>
      </c>
      <c r="K1610" s="70">
        <v>0</v>
      </c>
      <c r="L1610" s="76">
        <f t="shared" si="893"/>
        <v>438.19</v>
      </c>
      <c r="N1610" s="70">
        <v>434.78</v>
      </c>
      <c r="O1610" s="70">
        <v>3.41</v>
      </c>
      <c r="P1610" s="70">
        <f t="shared" si="894"/>
        <v>438.19</v>
      </c>
      <c r="Q1610" s="64"/>
      <c r="R1610" s="70">
        <f t="shared" si="895"/>
        <v>434.78</v>
      </c>
      <c r="S1610" s="70">
        <f t="shared" si="895"/>
        <v>3.41</v>
      </c>
      <c r="T1610" s="70">
        <f t="shared" si="896"/>
        <v>438.19</v>
      </c>
      <c r="U1610" s="70">
        <f t="shared" si="897"/>
        <v>0</v>
      </c>
      <c r="V1610" s="78">
        <f t="shared" si="898"/>
        <v>438.19</v>
      </c>
      <c r="X1610" s="70">
        <v>434.78</v>
      </c>
      <c r="Y1610" s="70">
        <v>3.41</v>
      </c>
      <c r="Z1610" s="70">
        <v>438.19</v>
      </c>
      <c r="AA1610" s="79"/>
      <c r="AB1610" s="80">
        <f t="shared" ref="AB1610:AB1673" si="899">P1610-Z1610</f>
        <v>0</v>
      </c>
    </row>
    <row r="1611" spans="1:28" s="83" customFormat="1" ht="22.5" x14ac:dyDescent="0.25">
      <c r="A1611" s="72" t="s">
        <v>17316</v>
      </c>
      <c r="B1611" s="73" t="s">
        <v>22702</v>
      </c>
      <c r="C1611" s="74" t="s">
        <v>15692</v>
      </c>
      <c r="D1611" s="75">
        <v>0</v>
      </c>
      <c r="E1611" s="70">
        <v>180.45000000000002</v>
      </c>
      <c r="F1611" s="76">
        <f t="shared" si="890"/>
        <v>0</v>
      </c>
      <c r="G1611" s="29"/>
      <c r="H1611" s="70">
        <f t="shared" si="891"/>
        <v>126.61</v>
      </c>
      <c r="I1611" s="70">
        <f t="shared" si="891"/>
        <v>53.84</v>
      </c>
      <c r="J1611" s="70">
        <f t="shared" si="892"/>
        <v>180.45</v>
      </c>
      <c r="K1611" s="70">
        <v>0</v>
      </c>
      <c r="L1611" s="76">
        <f t="shared" si="893"/>
        <v>180.45</v>
      </c>
      <c r="M1611" s="34"/>
      <c r="N1611" s="70">
        <v>126.61</v>
      </c>
      <c r="O1611" s="70">
        <v>53.84</v>
      </c>
      <c r="P1611" s="70">
        <f t="shared" si="894"/>
        <v>180.45</v>
      </c>
      <c r="Q1611" s="64"/>
      <c r="R1611" s="70">
        <f t="shared" si="895"/>
        <v>126.61</v>
      </c>
      <c r="S1611" s="70">
        <f t="shared" si="895"/>
        <v>53.85</v>
      </c>
      <c r="T1611" s="70">
        <f t="shared" si="896"/>
        <v>180.46</v>
      </c>
      <c r="U1611" s="70">
        <f t="shared" si="897"/>
        <v>0</v>
      </c>
      <c r="V1611" s="78">
        <f t="shared" si="898"/>
        <v>180.46</v>
      </c>
      <c r="W1611" s="34"/>
      <c r="X1611" s="70">
        <v>126.61</v>
      </c>
      <c r="Y1611" s="70">
        <v>53.85</v>
      </c>
      <c r="Z1611" s="70">
        <v>180.46</v>
      </c>
      <c r="AA1611" s="79"/>
      <c r="AB1611" s="80">
        <f t="shared" si="899"/>
        <v>-1.0000000000019327E-2</v>
      </c>
    </row>
    <row r="1612" spans="1:28" s="34" customFormat="1" ht="22.5" x14ac:dyDescent="0.25">
      <c r="A1612" s="72" t="s">
        <v>17317</v>
      </c>
      <c r="B1612" s="73" t="s">
        <v>22703</v>
      </c>
      <c r="C1612" s="74" t="s">
        <v>15692</v>
      </c>
      <c r="D1612" s="75">
        <v>0</v>
      </c>
      <c r="E1612" s="70">
        <v>347.88</v>
      </c>
      <c r="F1612" s="76">
        <f t="shared" si="890"/>
        <v>0</v>
      </c>
      <c r="G1612" s="29"/>
      <c r="H1612" s="70">
        <f t="shared" si="891"/>
        <v>224.81</v>
      </c>
      <c r="I1612" s="70">
        <f t="shared" si="891"/>
        <v>123.07</v>
      </c>
      <c r="J1612" s="70">
        <f t="shared" si="892"/>
        <v>347.88</v>
      </c>
      <c r="K1612" s="70">
        <v>0</v>
      </c>
      <c r="L1612" s="76">
        <f t="shared" si="893"/>
        <v>347.88</v>
      </c>
      <c r="N1612" s="70">
        <v>224.81</v>
      </c>
      <c r="O1612" s="70">
        <v>123.07000000000001</v>
      </c>
      <c r="P1612" s="70">
        <f t="shared" si="894"/>
        <v>347.88</v>
      </c>
      <c r="Q1612" s="64"/>
      <c r="R1612" s="70">
        <f t="shared" si="895"/>
        <v>224.81</v>
      </c>
      <c r="S1612" s="70">
        <f t="shared" si="895"/>
        <v>123.08</v>
      </c>
      <c r="T1612" s="70">
        <f t="shared" si="896"/>
        <v>347.89</v>
      </c>
      <c r="U1612" s="70">
        <f t="shared" si="897"/>
        <v>0</v>
      </c>
      <c r="V1612" s="78">
        <f t="shared" si="898"/>
        <v>347.89</v>
      </c>
      <c r="X1612" s="70">
        <v>224.81</v>
      </c>
      <c r="Y1612" s="70">
        <v>123.08</v>
      </c>
      <c r="Z1612" s="70">
        <v>347.89</v>
      </c>
      <c r="AA1612" s="79"/>
      <c r="AB1612" s="80">
        <f t="shared" si="899"/>
        <v>-9.9999999999909051E-3</v>
      </c>
    </row>
    <row r="1613" spans="1:28" ht="22.5" x14ac:dyDescent="0.25">
      <c r="A1613" s="72" t="s">
        <v>17318</v>
      </c>
      <c r="B1613" s="73" t="s">
        <v>22704</v>
      </c>
      <c r="C1613" s="74" t="s">
        <v>15692</v>
      </c>
      <c r="D1613" s="75">
        <v>0</v>
      </c>
      <c r="E1613" s="70">
        <v>256.23</v>
      </c>
      <c r="F1613" s="76">
        <f t="shared" si="890"/>
        <v>0</v>
      </c>
      <c r="G1613" s="29"/>
      <c r="H1613" s="70">
        <f t="shared" si="891"/>
        <v>241.09</v>
      </c>
      <c r="I1613" s="70">
        <f t="shared" si="891"/>
        <v>15.14</v>
      </c>
      <c r="J1613" s="70">
        <f t="shared" si="892"/>
        <v>256.23</v>
      </c>
      <c r="K1613" s="70">
        <v>0</v>
      </c>
      <c r="L1613" s="76">
        <f t="shared" si="893"/>
        <v>256.23</v>
      </c>
      <c r="N1613" s="70">
        <v>241.09</v>
      </c>
      <c r="O1613" s="70">
        <v>15.14</v>
      </c>
      <c r="P1613" s="70">
        <f t="shared" si="894"/>
        <v>256.23</v>
      </c>
      <c r="Q1613" s="64"/>
      <c r="R1613" s="70">
        <f t="shared" si="895"/>
        <v>241.09</v>
      </c>
      <c r="S1613" s="70">
        <f t="shared" si="895"/>
        <v>15.14</v>
      </c>
      <c r="T1613" s="70">
        <f t="shared" si="896"/>
        <v>256.23</v>
      </c>
      <c r="U1613" s="70">
        <f t="shared" si="897"/>
        <v>0</v>
      </c>
      <c r="V1613" s="78">
        <f t="shared" si="898"/>
        <v>256.23</v>
      </c>
      <c r="X1613" s="70">
        <v>241.09</v>
      </c>
      <c r="Y1613" s="70">
        <v>15.14</v>
      </c>
      <c r="Z1613" s="70">
        <v>256.23</v>
      </c>
      <c r="AA1613" s="79"/>
      <c r="AB1613" s="80">
        <f t="shared" si="899"/>
        <v>0</v>
      </c>
    </row>
    <row r="1614" spans="1:28" x14ac:dyDescent="0.25">
      <c r="A1614" s="72" t="s">
        <v>17319</v>
      </c>
      <c r="B1614" s="73" t="s">
        <v>22705</v>
      </c>
      <c r="C1614" s="74" t="s">
        <v>15692</v>
      </c>
      <c r="D1614" s="75">
        <v>0</v>
      </c>
      <c r="E1614" s="70">
        <v>18.46</v>
      </c>
      <c r="F1614" s="76">
        <f t="shared" si="890"/>
        <v>0</v>
      </c>
      <c r="G1614" s="29"/>
      <c r="H1614" s="70">
        <f t="shared" si="891"/>
        <v>15.72</v>
      </c>
      <c r="I1614" s="70">
        <f t="shared" si="891"/>
        <v>2.74</v>
      </c>
      <c r="J1614" s="70">
        <f t="shared" si="892"/>
        <v>18.46</v>
      </c>
      <c r="K1614" s="70">
        <v>0</v>
      </c>
      <c r="L1614" s="76">
        <f t="shared" si="893"/>
        <v>18.46</v>
      </c>
      <c r="N1614" s="70">
        <v>15.72</v>
      </c>
      <c r="O1614" s="70">
        <v>2.74</v>
      </c>
      <c r="P1614" s="70">
        <f t="shared" si="894"/>
        <v>18.46</v>
      </c>
      <c r="Q1614" s="64"/>
      <c r="R1614" s="70">
        <f t="shared" si="895"/>
        <v>15.72</v>
      </c>
      <c r="S1614" s="70">
        <f t="shared" si="895"/>
        <v>2.73</v>
      </c>
      <c r="T1614" s="70">
        <f t="shared" si="896"/>
        <v>18.45</v>
      </c>
      <c r="U1614" s="70">
        <f t="shared" si="897"/>
        <v>0</v>
      </c>
      <c r="V1614" s="78">
        <f t="shared" si="898"/>
        <v>18.45</v>
      </c>
      <c r="X1614" s="70">
        <v>15.72</v>
      </c>
      <c r="Y1614" s="70">
        <v>2.73</v>
      </c>
      <c r="Z1614" s="70">
        <v>18.45</v>
      </c>
      <c r="AA1614" s="79"/>
      <c r="AB1614" s="80">
        <f t="shared" si="899"/>
        <v>1.0000000000001563E-2</v>
      </c>
    </row>
    <row r="1615" spans="1:28" ht="22.5" x14ac:dyDescent="0.25">
      <c r="A1615" s="66" t="s">
        <v>17320</v>
      </c>
      <c r="B1615" s="67" t="s">
        <v>22706</v>
      </c>
      <c r="C1615" s="68"/>
      <c r="D1615" s="69"/>
      <c r="E1615" s="70"/>
      <c r="F1615" s="71"/>
      <c r="H1615" s="70"/>
      <c r="I1615" s="70"/>
      <c r="J1615" s="70"/>
      <c r="K1615" s="70"/>
      <c r="L1615" s="76"/>
      <c r="N1615" s="70"/>
      <c r="O1615" s="70"/>
      <c r="P1615" s="70"/>
      <c r="Q1615" s="64"/>
      <c r="R1615" s="70"/>
      <c r="S1615" s="70"/>
      <c r="T1615" s="70"/>
      <c r="U1615" s="70"/>
      <c r="V1615" s="78"/>
      <c r="X1615" s="70"/>
      <c r="Y1615" s="70"/>
      <c r="Z1615" s="70"/>
      <c r="AA1615" s="79"/>
      <c r="AB1615" s="80">
        <f t="shared" si="899"/>
        <v>0</v>
      </c>
    </row>
    <row r="1616" spans="1:28" ht="22.5" x14ac:dyDescent="0.25">
      <c r="A1616" s="72" t="s">
        <v>17321</v>
      </c>
      <c r="B1616" s="73" t="s">
        <v>22707</v>
      </c>
      <c r="C1616" s="74" t="s">
        <v>15692</v>
      </c>
      <c r="D1616" s="75">
        <v>0</v>
      </c>
      <c r="E1616" s="70">
        <v>560.65</v>
      </c>
      <c r="F1616" s="76">
        <f>ROUND(D1616*E1616,2)</f>
        <v>0</v>
      </c>
      <c r="G1616" s="77"/>
      <c r="H1616" s="70">
        <f t="shared" ref="H1616:I1619" si="900">ROUND(N1616+(N1616*$H$2/100),2)</f>
        <v>557.24</v>
      </c>
      <c r="I1616" s="70">
        <f t="shared" si="900"/>
        <v>3.41</v>
      </c>
      <c r="J1616" s="70">
        <f>H1616+I1616</f>
        <v>560.65</v>
      </c>
      <c r="K1616" s="70">
        <v>0</v>
      </c>
      <c r="L1616" s="76">
        <f>SUM(J1616:K1616)</f>
        <v>560.65</v>
      </c>
      <c r="N1616" s="70">
        <v>557.24</v>
      </c>
      <c r="O1616" s="70">
        <v>3.41</v>
      </c>
      <c r="P1616" s="70">
        <f>SUM(N1616:O1616)</f>
        <v>560.65</v>
      </c>
      <c r="Q1616" s="64"/>
      <c r="R1616" s="70">
        <f t="shared" ref="R1616:S1619" si="901">X1616</f>
        <v>557.24</v>
      </c>
      <c r="S1616" s="70">
        <f t="shared" si="901"/>
        <v>3.41</v>
      </c>
      <c r="T1616" s="70">
        <f>R1616+S1616</f>
        <v>560.65</v>
      </c>
      <c r="U1616" s="70">
        <f>ROUND(Z1616*$H$2,2)/100</f>
        <v>0</v>
      </c>
      <c r="V1616" s="78">
        <f>SUM(T1616:U1616)</f>
        <v>560.65</v>
      </c>
      <c r="X1616" s="70">
        <v>557.24</v>
      </c>
      <c r="Y1616" s="70">
        <v>3.41</v>
      </c>
      <c r="Z1616" s="70">
        <v>560.65</v>
      </c>
      <c r="AA1616" s="79"/>
      <c r="AB1616" s="80">
        <f t="shared" si="899"/>
        <v>0</v>
      </c>
    </row>
    <row r="1617" spans="1:28" ht="22.5" x14ac:dyDescent="0.25">
      <c r="A1617" s="72" t="s">
        <v>17322</v>
      </c>
      <c r="B1617" s="73" t="s">
        <v>22708</v>
      </c>
      <c r="C1617" s="74" t="s">
        <v>15692</v>
      </c>
      <c r="D1617" s="75">
        <v>0</v>
      </c>
      <c r="E1617" s="70">
        <v>893.11</v>
      </c>
      <c r="F1617" s="76">
        <f>ROUND(D1617*E1617,2)</f>
        <v>0</v>
      </c>
      <c r="G1617" s="77"/>
      <c r="H1617" s="70">
        <f t="shared" si="900"/>
        <v>845.92</v>
      </c>
      <c r="I1617" s="70">
        <f t="shared" si="900"/>
        <v>47.19</v>
      </c>
      <c r="J1617" s="70">
        <f>H1617+I1617</f>
        <v>893.1099999999999</v>
      </c>
      <c r="K1617" s="70">
        <v>0</v>
      </c>
      <c r="L1617" s="76">
        <f>SUM(J1617:K1617)</f>
        <v>893.1099999999999</v>
      </c>
      <c r="N1617" s="70">
        <v>845.92000000000007</v>
      </c>
      <c r="O1617" s="70">
        <v>47.19</v>
      </c>
      <c r="P1617" s="70">
        <f>SUM(N1617:O1617)</f>
        <v>893.11000000000013</v>
      </c>
      <c r="Q1617" s="64"/>
      <c r="R1617" s="70">
        <f t="shared" si="901"/>
        <v>845.92</v>
      </c>
      <c r="S1617" s="70">
        <f t="shared" si="901"/>
        <v>47.2</v>
      </c>
      <c r="T1617" s="70">
        <f>R1617+S1617</f>
        <v>893.12</v>
      </c>
      <c r="U1617" s="70">
        <f>ROUND(Z1617*$H$2,2)/100</f>
        <v>0</v>
      </c>
      <c r="V1617" s="78">
        <f>SUM(T1617:U1617)</f>
        <v>893.12</v>
      </c>
      <c r="X1617" s="70">
        <v>845.92</v>
      </c>
      <c r="Y1617" s="70">
        <v>47.2</v>
      </c>
      <c r="Z1617" s="70">
        <v>893.12</v>
      </c>
      <c r="AA1617" s="79"/>
      <c r="AB1617" s="80">
        <f t="shared" si="899"/>
        <v>-9.9999999998772182E-3</v>
      </c>
    </row>
    <row r="1618" spans="1:28" ht="22.5" x14ac:dyDescent="0.25">
      <c r="A1618" s="72" t="s">
        <v>17323</v>
      </c>
      <c r="B1618" s="73" t="s">
        <v>22709</v>
      </c>
      <c r="C1618" s="74" t="s">
        <v>15692</v>
      </c>
      <c r="D1618" s="75">
        <v>0</v>
      </c>
      <c r="E1618" s="70">
        <v>1930.63</v>
      </c>
      <c r="F1618" s="76">
        <f>ROUND(D1618*E1618,2)</f>
        <v>0</v>
      </c>
      <c r="G1618" s="77"/>
      <c r="H1618" s="70">
        <f t="shared" si="900"/>
        <v>1684.56</v>
      </c>
      <c r="I1618" s="70">
        <f t="shared" si="900"/>
        <v>246.07</v>
      </c>
      <c r="J1618" s="70">
        <f>H1618+I1618</f>
        <v>1930.6299999999999</v>
      </c>
      <c r="K1618" s="70">
        <v>0</v>
      </c>
      <c r="L1618" s="76">
        <f>SUM(J1618:K1618)</f>
        <v>1930.6299999999999</v>
      </c>
      <c r="N1618" s="70">
        <v>1684.56</v>
      </c>
      <c r="O1618" s="70">
        <v>246.07</v>
      </c>
      <c r="P1618" s="70">
        <f>SUM(N1618:O1618)</f>
        <v>1930.6299999999999</v>
      </c>
      <c r="Q1618" s="64"/>
      <c r="R1618" s="70">
        <f t="shared" si="901"/>
        <v>1684.56</v>
      </c>
      <c r="S1618" s="70">
        <f t="shared" si="901"/>
        <v>246.05</v>
      </c>
      <c r="T1618" s="70">
        <f>R1618+S1618</f>
        <v>1930.61</v>
      </c>
      <c r="U1618" s="70">
        <f>ROUND(Z1618*$H$2,2)/100</f>
        <v>0</v>
      </c>
      <c r="V1618" s="78">
        <f>SUM(T1618:U1618)</f>
        <v>1930.61</v>
      </c>
      <c r="X1618" s="70">
        <v>1684.56</v>
      </c>
      <c r="Y1618" s="70">
        <v>246.05</v>
      </c>
      <c r="Z1618" s="70">
        <v>1930.61</v>
      </c>
      <c r="AA1618" s="79"/>
      <c r="AB1618" s="80">
        <f t="shared" si="899"/>
        <v>1.999999999998181E-2</v>
      </c>
    </row>
    <row r="1619" spans="1:28" x14ac:dyDescent="0.25">
      <c r="A1619" s="72" t="s">
        <v>17324</v>
      </c>
      <c r="B1619" s="73" t="s">
        <v>22710</v>
      </c>
      <c r="C1619" s="74" t="s">
        <v>15692</v>
      </c>
      <c r="D1619" s="75">
        <v>0</v>
      </c>
      <c r="E1619" s="70">
        <v>607.37</v>
      </c>
      <c r="F1619" s="76">
        <f>ROUND(D1619*E1619,2)</f>
        <v>0</v>
      </c>
      <c r="G1619" s="77"/>
      <c r="H1619" s="70">
        <f t="shared" si="900"/>
        <v>567</v>
      </c>
      <c r="I1619" s="70">
        <f t="shared" si="900"/>
        <v>40.369999999999997</v>
      </c>
      <c r="J1619" s="70">
        <f>H1619+I1619</f>
        <v>607.37</v>
      </c>
      <c r="K1619" s="70">
        <v>0</v>
      </c>
      <c r="L1619" s="76">
        <f>SUM(J1619:K1619)</f>
        <v>607.37</v>
      </c>
      <c r="N1619" s="70">
        <v>567</v>
      </c>
      <c r="O1619" s="70">
        <v>40.370000000000005</v>
      </c>
      <c r="P1619" s="70">
        <f>SUM(N1619:O1619)</f>
        <v>607.37</v>
      </c>
      <c r="Q1619" s="64"/>
      <c r="R1619" s="70">
        <f t="shared" si="901"/>
        <v>567</v>
      </c>
      <c r="S1619" s="70">
        <f t="shared" si="901"/>
        <v>40.380000000000003</v>
      </c>
      <c r="T1619" s="70">
        <f>R1619+S1619</f>
        <v>607.38</v>
      </c>
      <c r="U1619" s="70">
        <f>ROUND(Z1619*$H$2,2)/100</f>
        <v>0</v>
      </c>
      <c r="V1619" s="78">
        <f>SUM(T1619:U1619)</f>
        <v>607.38</v>
      </c>
      <c r="X1619" s="70">
        <v>567</v>
      </c>
      <c r="Y1619" s="70">
        <v>40.380000000000003</v>
      </c>
      <c r="Z1619" s="70">
        <v>607.38</v>
      </c>
      <c r="AA1619" s="79"/>
      <c r="AB1619" s="80">
        <f t="shared" si="899"/>
        <v>-9.9999999999909051E-3</v>
      </c>
    </row>
    <row r="1620" spans="1:28" ht="33.75" x14ac:dyDescent="0.25">
      <c r="A1620" s="66" t="s">
        <v>17325</v>
      </c>
      <c r="B1620" s="67" t="s">
        <v>22711</v>
      </c>
      <c r="C1620" s="68"/>
      <c r="D1620" s="69"/>
      <c r="E1620" s="70"/>
      <c r="F1620" s="71"/>
      <c r="H1620" s="70"/>
      <c r="I1620" s="70"/>
      <c r="J1620" s="70"/>
      <c r="K1620" s="70"/>
      <c r="L1620" s="76"/>
      <c r="N1620" s="70"/>
      <c r="O1620" s="70"/>
      <c r="P1620" s="70"/>
      <c r="Q1620" s="64"/>
      <c r="R1620" s="70"/>
      <c r="S1620" s="70"/>
      <c r="T1620" s="70"/>
      <c r="U1620" s="70"/>
      <c r="V1620" s="78"/>
      <c r="X1620" s="70"/>
      <c r="Y1620" s="70"/>
      <c r="Z1620" s="70"/>
      <c r="AA1620" s="79"/>
      <c r="AB1620" s="80">
        <f t="shared" si="899"/>
        <v>0</v>
      </c>
    </row>
    <row r="1621" spans="1:28" ht="33.75" x14ac:dyDescent="0.25">
      <c r="A1621" s="72" t="s">
        <v>17326</v>
      </c>
      <c r="B1621" s="73" t="s">
        <v>22712</v>
      </c>
      <c r="C1621" s="74" t="s">
        <v>15849</v>
      </c>
      <c r="D1621" s="75">
        <v>0</v>
      </c>
      <c r="E1621" s="70">
        <v>79141.48</v>
      </c>
      <c r="F1621" s="76">
        <f>ROUND(D1621*E1621,2)</f>
        <v>0</v>
      </c>
      <c r="G1621" s="77"/>
      <c r="H1621" s="70">
        <f t="shared" ref="H1621:I1624" si="902">ROUND(N1621+(N1621*$H$2/100),2)</f>
        <v>79141.48</v>
      </c>
      <c r="I1621" s="70">
        <f t="shared" si="902"/>
        <v>0</v>
      </c>
      <c r="J1621" s="70">
        <f>H1621+I1621</f>
        <v>79141.48</v>
      </c>
      <c r="K1621" s="70">
        <v>0</v>
      </c>
      <c r="L1621" s="76">
        <f>SUM(J1621:K1621)</f>
        <v>79141.48</v>
      </c>
      <c r="N1621" s="70">
        <v>79141.48</v>
      </c>
      <c r="O1621" s="70">
        <v>0</v>
      </c>
      <c r="P1621" s="70">
        <f>SUM(N1621:O1621)</f>
        <v>79141.48</v>
      </c>
      <c r="Q1621" s="64"/>
      <c r="R1621" s="70">
        <f t="shared" ref="R1621:S1624" si="903">X1621</f>
        <v>79141.48</v>
      </c>
      <c r="S1621" s="70">
        <f t="shared" si="903"/>
        <v>0</v>
      </c>
      <c r="T1621" s="70">
        <f>R1621+S1621</f>
        <v>79141.48</v>
      </c>
      <c r="U1621" s="70">
        <f>ROUND(Z1621*$H$2,2)/100</f>
        <v>0</v>
      </c>
      <c r="V1621" s="78">
        <f>SUM(T1621:U1621)</f>
        <v>79141.48</v>
      </c>
      <c r="X1621" s="70">
        <v>79141.48</v>
      </c>
      <c r="Y1621" s="70">
        <v>0</v>
      </c>
      <c r="Z1621" s="70">
        <v>79141.48</v>
      </c>
      <c r="AA1621" s="79"/>
      <c r="AB1621" s="80">
        <f t="shared" si="899"/>
        <v>0</v>
      </c>
    </row>
    <row r="1622" spans="1:28" ht="22.5" x14ac:dyDescent="0.25">
      <c r="A1622" s="72" t="s">
        <v>17327</v>
      </c>
      <c r="B1622" s="73" t="s">
        <v>22713</v>
      </c>
      <c r="C1622" s="74" t="s">
        <v>15849</v>
      </c>
      <c r="D1622" s="75">
        <v>0</v>
      </c>
      <c r="E1622" s="70">
        <v>92683.520000000004</v>
      </c>
      <c r="F1622" s="76">
        <f>ROUND(D1622*E1622,2)</f>
        <v>0</v>
      </c>
      <c r="H1622" s="70">
        <f t="shared" si="902"/>
        <v>92683.520000000004</v>
      </c>
      <c r="I1622" s="70">
        <f t="shared" si="902"/>
        <v>0</v>
      </c>
      <c r="J1622" s="70">
        <f>H1622+I1622</f>
        <v>92683.520000000004</v>
      </c>
      <c r="K1622" s="70">
        <v>0</v>
      </c>
      <c r="L1622" s="76">
        <f>SUM(J1622:K1622)</f>
        <v>92683.520000000004</v>
      </c>
      <c r="N1622" s="70">
        <v>92683.520000000004</v>
      </c>
      <c r="O1622" s="70">
        <v>0</v>
      </c>
      <c r="P1622" s="70">
        <f>SUM(N1622:O1622)</f>
        <v>92683.520000000004</v>
      </c>
      <c r="Q1622" s="64"/>
      <c r="R1622" s="70">
        <f t="shared" si="903"/>
        <v>92683.520000000004</v>
      </c>
      <c r="S1622" s="70">
        <f t="shared" si="903"/>
        <v>0</v>
      </c>
      <c r="T1622" s="70">
        <f>R1622+S1622</f>
        <v>92683.520000000004</v>
      </c>
      <c r="U1622" s="70">
        <f>ROUND(Z1622*$H$2,2)/100</f>
        <v>0</v>
      </c>
      <c r="V1622" s="78">
        <f>SUM(T1622:U1622)</f>
        <v>92683.520000000004</v>
      </c>
      <c r="X1622" s="70">
        <v>92683.520000000004</v>
      </c>
      <c r="Y1622" s="70">
        <v>0</v>
      </c>
      <c r="Z1622" s="70">
        <v>92683.520000000004</v>
      </c>
      <c r="AA1622" s="79"/>
      <c r="AB1622" s="80">
        <f t="shared" si="899"/>
        <v>0</v>
      </c>
    </row>
    <row r="1623" spans="1:28" ht="33.75" x14ac:dyDescent="0.25">
      <c r="A1623" s="72" t="s">
        <v>17328</v>
      </c>
      <c r="B1623" s="73" t="s">
        <v>22714</v>
      </c>
      <c r="C1623" s="74" t="s">
        <v>15849</v>
      </c>
      <c r="D1623" s="75">
        <v>0</v>
      </c>
      <c r="E1623" s="70">
        <v>40361.43</v>
      </c>
      <c r="F1623" s="76">
        <f>ROUND(D1623*E1623,2)</f>
        <v>0</v>
      </c>
      <c r="G1623" s="77"/>
      <c r="H1623" s="70">
        <f t="shared" si="902"/>
        <v>40361.43</v>
      </c>
      <c r="I1623" s="70">
        <f t="shared" si="902"/>
        <v>0</v>
      </c>
      <c r="J1623" s="70">
        <f>H1623+I1623</f>
        <v>40361.43</v>
      </c>
      <c r="K1623" s="70">
        <v>0</v>
      </c>
      <c r="L1623" s="76">
        <f>SUM(J1623:K1623)</f>
        <v>40361.43</v>
      </c>
      <c r="N1623" s="70">
        <v>40361.43</v>
      </c>
      <c r="O1623" s="70">
        <v>0</v>
      </c>
      <c r="P1623" s="70">
        <f>SUM(N1623:O1623)</f>
        <v>40361.43</v>
      </c>
      <c r="Q1623" s="64"/>
      <c r="R1623" s="70">
        <f t="shared" si="903"/>
        <v>40361.43</v>
      </c>
      <c r="S1623" s="70">
        <f t="shared" si="903"/>
        <v>0</v>
      </c>
      <c r="T1623" s="70">
        <f>R1623+S1623</f>
        <v>40361.43</v>
      </c>
      <c r="U1623" s="70">
        <f>ROUND(Z1623*$H$2,2)/100</f>
        <v>0</v>
      </c>
      <c r="V1623" s="78">
        <f>SUM(T1623:U1623)</f>
        <v>40361.43</v>
      </c>
      <c r="X1623" s="70">
        <v>40361.43</v>
      </c>
      <c r="Y1623" s="70">
        <v>0</v>
      </c>
      <c r="Z1623" s="70">
        <v>40361.43</v>
      </c>
      <c r="AA1623" s="79"/>
      <c r="AB1623" s="80">
        <f t="shared" si="899"/>
        <v>0</v>
      </c>
    </row>
    <row r="1624" spans="1:28" x14ac:dyDescent="0.25">
      <c r="A1624" s="72" t="s">
        <v>17329</v>
      </c>
      <c r="B1624" s="73" t="s">
        <v>17331</v>
      </c>
      <c r="C1624" s="74" t="s">
        <v>15849</v>
      </c>
      <c r="D1624" s="75">
        <v>0</v>
      </c>
      <c r="E1624" s="70">
        <v>39800.18</v>
      </c>
      <c r="F1624" s="76">
        <f>ROUND(D1624*E1624,2)</f>
        <v>0</v>
      </c>
      <c r="G1624" s="77"/>
      <c r="H1624" s="70">
        <f t="shared" si="902"/>
        <v>39800.18</v>
      </c>
      <c r="I1624" s="70">
        <f t="shared" si="902"/>
        <v>0</v>
      </c>
      <c r="J1624" s="70">
        <f>H1624+I1624</f>
        <v>39800.18</v>
      </c>
      <c r="K1624" s="70">
        <v>0</v>
      </c>
      <c r="L1624" s="76">
        <f>SUM(J1624:K1624)</f>
        <v>39800.18</v>
      </c>
      <c r="N1624" s="70">
        <v>39800.18</v>
      </c>
      <c r="O1624" s="70">
        <v>0</v>
      </c>
      <c r="P1624" s="70">
        <f>SUM(N1624:O1624)</f>
        <v>39800.18</v>
      </c>
      <c r="Q1624" s="64"/>
      <c r="R1624" s="70">
        <f t="shared" si="903"/>
        <v>39800.18</v>
      </c>
      <c r="S1624" s="70">
        <f t="shared" si="903"/>
        <v>0</v>
      </c>
      <c r="T1624" s="70">
        <f>R1624+S1624</f>
        <v>39800.18</v>
      </c>
      <c r="U1624" s="70">
        <f>ROUND(Z1624*$H$2,2)/100</f>
        <v>0</v>
      </c>
      <c r="V1624" s="78">
        <f>SUM(T1624:U1624)</f>
        <v>39800.18</v>
      </c>
      <c r="X1624" s="70">
        <v>39800.18</v>
      </c>
      <c r="Y1624" s="70">
        <v>0</v>
      </c>
      <c r="Z1624" s="70">
        <v>39800.18</v>
      </c>
      <c r="AA1624" s="79"/>
      <c r="AB1624" s="80">
        <f t="shared" si="899"/>
        <v>0</v>
      </c>
    </row>
    <row r="1625" spans="1:28" x14ac:dyDescent="0.25">
      <c r="A1625" s="66" t="s">
        <v>17330</v>
      </c>
      <c r="B1625" s="67" t="s">
        <v>22715</v>
      </c>
      <c r="C1625" s="68"/>
      <c r="D1625" s="75"/>
      <c r="E1625" s="70"/>
      <c r="F1625" s="76"/>
      <c r="G1625" s="77"/>
      <c r="H1625" s="70"/>
      <c r="I1625" s="70"/>
      <c r="J1625" s="70"/>
      <c r="K1625" s="70"/>
      <c r="L1625" s="76"/>
      <c r="N1625" s="70"/>
      <c r="O1625" s="70"/>
      <c r="P1625" s="70"/>
      <c r="Q1625" s="64"/>
      <c r="R1625" s="70"/>
      <c r="S1625" s="70"/>
      <c r="T1625" s="70"/>
      <c r="U1625" s="70"/>
      <c r="V1625" s="78"/>
      <c r="X1625" s="70"/>
      <c r="Y1625" s="70"/>
      <c r="Z1625" s="70"/>
      <c r="AA1625" s="79"/>
      <c r="AB1625" s="80">
        <f t="shared" si="899"/>
        <v>0</v>
      </c>
    </row>
    <row r="1626" spans="1:28" x14ac:dyDescent="0.25">
      <c r="A1626" s="66" t="s">
        <v>17332</v>
      </c>
      <c r="B1626" s="67" t="s">
        <v>22716</v>
      </c>
      <c r="C1626" s="68"/>
      <c r="D1626" s="75"/>
      <c r="E1626" s="70"/>
      <c r="F1626" s="76"/>
      <c r="G1626" s="77"/>
      <c r="H1626" s="70"/>
      <c r="I1626" s="70"/>
      <c r="J1626" s="70"/>
      <c r="K1626" s="70"/>
      <c r="L1626" s="76"/>
      <c r="N1626" s="70"/>
      <c r="O1626" s="70"/>
      <c r="P1626" s="70"/>
      <c r="Q1626" s="64"/>
      <c r="R1626" s="70"/>
      <c r="S1626" s="70"/>
      <c r="T1626" s="70"/>
      <c r="U1626" s="70"/>
      <c r="V1626" s="78"/>
      <c r="X1626" s="70"/>
      <c r="Y1626" s="70"/>
      <c r="Z1626" s="70"/>
      <c r="AA1626" s="79"/>
      <c r="AB1626" s="80">
        <f t="shared" si="899"/>
        <v>0</v>
      </c>
    </row>
    <row r="1627" spans="1:28" x14ac:dyDescent="0.25">
      <c r="A1627" s="72" t="s">
        <v>17333</v>
      </c>
      <c r="B1627" s="73" t="s">
        <v>22717</v>
      </c>
      <c r="C1627" s="74" t="s">
        <v>15719</v>
      </c>
      <c r="D1627" s="75">
        <v>0</v>
      </c>
      <c r="E1627" s="70">
        <v>16.12</v>
      </c>
      <c r="F1627" s="76">
        <f t="shared" ref="F1627:F1635" si="904">ROUND(D1627*E1627,2)</f>
        <v>0</v>
      </c>
      <c r="H1627" s="70">
        <f t="shared" ref="H1627:I1635" si="905">ROUND(N1627+(N1627*$H$2/100),2)</f>
        <v>13.38</v>
      </c>
      <c r="I1627" s="70">
        <f t="shared" si="905"/>
        <v>2.74</v>
      </c>
      <c r="J1627" s="70">
        <f t="shared" ref="J1627:J1635" si="906">H1627+I1627</f>
        <v>16.12</v>
      </c>
      <c r="K1627" s="70">
        <v>0</v>
      </c>
      <c r="L1627" s="76">
        <f t="shared" ref="L1627:L1635" si="907">SUM(J1627:K1627)</f>
        <v>16.12</v>
      </c>
      <c r="N1627" s="70">
        <v>13.38</v>
      </c>
      <c r="O1627" s="70">
        <v>2.74</v>
      </c>
      <c r="P1627" s="70">
        <f t="shared" ref="P1627:P1635" si="908">SUM(N1627:O1627)</f>
        <v>16.12</v>
      </c>
      <c r="Q1627" s="64"/>
      <c r="R1627" s="70">
        <f t="shared" ref="R1627:S1635" si="909">X1627</f>
        <v>13.38</v>
      </c>
      <c r="S1627" s="70">
        <f t="shared" si="909"/>
        <v>2.73</v>
      </c>
      <c r="T1627" s="70">
        <f t="shared" ref="T1627:T1635" si="910">R1627+S1627</f>
        <v>16.11</v>
      </c>
      <c r="U1627" s="70">
        <f t="shared" ref="U1627:U1635" si="911">ROUND(Z1627*$H$2,2)/100</f>
        <v>0</v>
      </c>
      <c r="V1627" s="78">
        <f t="shared" ref="V1627:V1635" si="912">SUM(T1627:U1627)</f>
        <v>16.11</v>
      </c>
      <c r="X1627" s="70">
        <v>13.38</v>
      </c>
      <c r="Y1627" s="70">
        <v>2.73</v>
      </c>
      <c r="Z1627" s="70">
        <v>16.11</v>
      </c>
      <c r="AA1627" s="79"/>
      <c r="AB1627" s="80">
        <f t="shared" si="899"/>
        <v>1.0000000000001563E-2</v>
      </c>
    </row>
    <row r="1628" spans="1:28" x14ac:dyDescent="0.25">
      <c r="A1628" s="72" t="s">
        <v>17334</v>
      </c>
      <c r="B1628" s="73" t="s">
        <v>22718</v>
      </c>
      <c r="C1628" s="74" t="s">
        <v>15719</v>
      </c>
      <c r="D1628" s="75">
        <v>0</v>
      </c>
      <c r="E1628" s="70">
        <v>20.350000000000001</v>
      </c>
      <c r="F1628" s="76">
        <f t="shared" si="904"/>
        <v>0</v>
      </c>
      <c r="H1628" s="70">
        <f t="shared" si="905"/>
        <v>17.61</v>
      </c>
      <c r="I1628" s="70">
        <f t="shared" si="905"/>
        <v>2.74</v>
      </c>
      <c r="J1628" s="70">
        <f t="shared" si="906"/>
        <v>20.350000000000001</v>
      </c>
      <c r="K1628" s="70">
        <v>0</v>
      </c>
      <c r="L1628" s="76">
        <f t="shared" si="907"/>
        <v>20.350000000000001</v>
      </c>
      <c r="N1628" s="70">
        <v>17.61</v>
      </c>
      <c r="O1628" s="70">
        <v>2.74</v>
      </c>
      <c r="P1628" s="70">
        <f t="shared" si="908"/>
        <v>20.350000000000001</v>
      </c>
      <c r="Q1628" s="64"/>
      <c r="R1628" s="70">
        <f t="shared" si="909"/>
        <v>17.61</v>
      </c>
      <c r="S1628" s="70">
        <f t="shared" si="909"/>
        <v>2.73</v>
      </c>
      <c r="T1628" s="70">
        <f t="shared" si="910"/>
        <v>20.34</v>
      </c>
      <c r="U1628" s="70">
        <f t="shared" si="911"/>
        <v>0</v>
      </c>
      <c r="V1628" s="78">
        <f t="shared" si="912"/>
        <v>20.34</v>
      </c>
      <c r="X1628" s="70">
        <v>17.61</v>
      </c>
      <c r="Y1628" s="70">
        <v>2.73</v>
      </c>
      <c r="Z1628" s="70">
        <v>20.34</v>
      </c>
      <c r="AA1628" s="79"/>
      <c r="AB1628" s="80">
        <f t="shared" si="899"/>
        <v>1.0000000000001563E-2</v>
      </c>
    </row>
    <row r="1629" spans="1:28" ht="22.5" x14ac:dyDescent="0.25">
      <c r="A1629" s="72" t="s">
        <v>17335</v>
      </c>
      <c r="B1629" s="73" t="s">
        <v>22719</v>
      </c>
      <c r="C1629" s="74" t="s">
        <v>15679</v>
      </c>
      <c r="D1629" s="75">
        <v>0</v>
      </c>
      <c r="E1629" s="70">
        <v>417.29999999999995</v>
      </c>
      <c r="F1629" s="76">
        <f t="shared" si="904"/>
        <v>0</v>
      </c>
      <c r="G1629" s="77"/>
      <c r="H1629" s="70">
        <f t="shared" si="905"/>
        <v>379.09</v>
      </c>
      <c r="I1629" s="70">
        <f t="shared" si="905"/>
        <v>38.21</v>
      </c>
      <c r="J1629" s="70">
        <f t="shared" si="906"/>
        <v>417.29999999999995</v>
      </c>
      <c r="K1629" s="70">
        <v>0</v>
      </c>
      <c r="L1629" s="76">
        <f t="shared" si="907"/>
        <v>417.29999999999995</v>
      </c>
      <c r="N1629" s="70">
        <v>379.09</v>
      </c>
      <c r="O1629" s="70">
        <v>38.21</v>
      </c>
      <c r="P1629" s="70">
        <f t="shared" si="908"/>
        <v>417.29999999999995</v>
      </c>
      <c r="Q1629" s="64"/>
      <c r="R1629" s="70">
        <f t="shared" si="909"/>
        <v>379.09</v>
      </c>
      <c r="S1629" s="70">
        <f t="shared" si="909"/>
        <v>38.22</v>
      </c>
      <c r="T1629" s="70">
        <f t="shared" si="910"/>
        <v>417.30999999999995</v>
      </c>
      <c r="U1629" s="70">
        <f t="shared" si="911"/>
        <v>0</v>
      </c>
      <c r="V1629" s="78">
        <f t="shared" si="912"/>
        <v>417.30999999999995</v>
      </c>
      <c r="X1629" s="70">
        <v>379.09</v>
      </c>
      <c r="Y1629" s="70">
        <v>38.22</v>
      </c>
      <c r="Z1629" s="70">
        <v>417.31</v>
      </c>
      <c r="AA1629" s="79"/>
      <c r="AB1629" s="80">
        <f t="shared" si="899"/>
        <v>-1.0000000000047748E-2</v>
      </c>
    </row>
    <row r="1630" spans="1:28" ht="33.75" x14ac:dyDescent="0.25">
      <c r="A1630" s="72" t="s">
        <v>17336</v>
      </c>
      <c r="B1630" s="73" t="s">
        <v>22720</v>
      </c>
      <c r="C1630" s="74" t="s">
        <v>15719</v>
      </c>
      <c r="D1630" s="75">
        <v>0</v>
      </c>
      <c r="E1630" s="70">
        <v>80.44</v>
      </c>
      <c r="F1630" s="76">
        <f t="shared" si="904"/>
        <v>0</v>
      </c>
      <c r="G1630" s="77"/>
      <c r="H1630" s="70">
        <f t="shared" si="905"/>
        <v>75.3</v>
      </c>
      <c r="I1630" s="70">
        <f t="shared" si="905"/>
        <v>5.14</v>
      </c>
      <c r="J1630" s="70">
        <f t="shared" si="906"/>
        <v>80.44</v>
      </c>
      <c r="K1630" s="70">
        <v>0</v>
      </c>
      <c r="L1630" s="76">
        <f t="shared" si="907"/>
        <v>80.44</v>
      </c>
      <c r="N1630" s="70">
        <v>75.3</v>
      </c>
      <c r="O1630" s="70">
        <v>5.14</v>
      </c>
      <c r="P1630" s="70">
        <f t="shared" si="908"/>
        <v>80.44</v>
      </c>
      <c r="Q1630" s="64"/>
      <c r="R1630" s="70">
        <f t="shared" si="909"/>
        <v>75.38</v>
      </c>
      <c r="S1630" s="70">
        <f t="shared" si="909"/>
        <v>5.0199999999999996</v>
      </c>
      <c r="T1630" s="70">
        <f t="shared" si="910"/>
        <v>80.399999999999991</v>
      </c>
      <c r="U1630" s="70">
        <f t="shared" si="911"/>
        <v>0</v>
      </c>
      <c r="V1630" s="78">
        <f t="shared" si="912"/>
        <v>80.399999999999991</v>
      </c>
      <c r="X1630" s="70">
        <v>75.38</v>
      </c>
      <c r="Y1630" s="70">
        <v>5.0199999999999996</v>
      </c>
      <c r="Z1630" s="70">
        <v>80.400000000000006</v>
      </c>
      <c r="AA1630" s="79"/>
      <c r="AB1630" s="80">
        <f t="shared" si="899"/>
        <v>3.9999999999992042E-2</v>
      </c>
    </row>
    <row r="1631" spans="1:28" s="34" customFormat="1" ht="22.5" x14ac:dyDescent="0.25">
      <c r="A1631" s="72" t="s">
        <v>17337</v>
      </c>
      <c r="B1631" s="73" t="s">
        <v>22721</v>
      </c>
      <c r="C1631" s="74" t="s">
        <v>15719</v>
      </c>
      <c r="D1631" s="75">
        <v>0</v>
      </c>
      <c r="E1631" s="70">
        <v>18.66</v>
      </c>
      <c r="F1631" s="76">
        <f t="shared" si="904"/>
        <v>0</v>
      </c>
      <c r="G1631" s="77"/>
      <c r="H1631" s="70">
        <f t="shared" si="905"/>
        <v>11.26</v>
      </c>
      <c r="I1631" s="70">
        <f t="shared" si="905"/>
        <v>7.4</v>
      </c>
      <c r="J1631" s="70">
        <f t="shared" si="906"/>
        <v>18.66</v>
      </c>
      <c r="K1631" s="70">
        <v>0</v>
      </c>
      <c r="L1631" s="76">
        <f t="shared" si="907"/>
        <v>18.66</v>
      </c>
      <c r="N1631" s="70">
        <v>11.260000000000002</v>
      </c>
      <c r="O1631" s="70">
        <v>7.4</v>
      </c>
      <c r="P1631" s="70">
        <f t="shared" si="908"/>
        <v>18.660000000000004</v>
      </c>
      <c r="Q1631" s="64"/>
      <c r="R1631" s="70">
        <f t="shared" si="909"/>
        <v>11.26</v>
      </c>
      <c r="S1631" s="70">
        <f t="shared" si="909"/>
        <v>7.41</v>
      </c>
      <c r="T1631" s="70">
        <f t="shared" si="910"/>
        <v>18.670000000000002</v>
      </c>
      <c r="U1631" s="70">
        <f t="shared" si="911"/>
        <v>0</v>
      </c>
      <c r="V1631" s="78">
        <f t="shared" si="912"/>
        <v>18.670000000000002</v>
      </c>
      <c r="X1631" s="70">
        <v>11.26</v>
      </c>
      <c r="Y1631" s="70">
        <v>7.41</v>
      </c>
      <c r="Z1631" s="70">
        <v>18.670000000000002</v>
      </c>
      <c r="AA1631" s="79"/>
      <c r="AB1631" s="80">
        <f t="shared" si="899"/>
        <v>-9.9999999999980105E-3</v>
      </c>
    </row>
    <row r="1632" spans="1:28" ht="22.5" x14ac:dyDescent="0.25">
      <c r="A1632" s="72" t="s">
        <v>17338</v>
      </c>
      <c r="B1632" s="73" t="s">
        <v>22722</v>
      </c>
      <c r="C1632" s="74" t="s">
        <v>15719</v>
      </c>
      <c r="D1632" s="75">
        <v>0</v>
      </c>
      <c r="E1632" s="70">
        <v>75.540000000000006</v>
      </c>
      <c r="F1632" s="76">
        <f t="shared" si="904"/>
        <v>0</v>
      </c>
      <c r="G1632" s="29"/>
      <c r="H1632" s="70">
        <f t="shared" si="905"/>
        <v>75.540000000000006</v>
      </c>
      <c r="I1632" s="70">
        <f t="shared" si="905"/>
        <v>0</v>
      </c>
      <c r="J1632" s="70">
        <f t="shared" si="906"/>
        <v>75.540000000000006</v>
      </c>
      <c r="K1632" s="70">
        <v>0</v>
      </c>
      <c r="L1632" s="76">
        <f t="shared" si="907"/>
        <v>75.540000000000006</v>
      </c>
      <c r="N1632" s="70">
        <v>75.540000000000006</v>
      </c>
      <c r="O1632" s="70">
        <v>0</v>
      </c>
      <c r="P1632" s="70">
        <f t="shared" si="908"/>
        <v>75.540000000000006</v>
      </c>
      <c r="Q1632" s="64"/>
      <c r="R1632" s="70">
        <f t="shared" si="909"/>
        <v>75.540000000000006</v>
      </c>
      <c r="S1632" s="70">
        <f t="shared" si="909"/>
        <v>0</v>
      </c>
      <c r="T1632" s="70">
        <f t="shared" si="910"/>
        <v>75.540000000000006</v>
      </c>
      <c r="U1632" s="70">
        <f t="shared" si="911"/>
        <v>0</v>
      </c>
      <c r="V1632" s="78">
        <f t="shared" si="912"/>
        <v>75.540000000000006</v>
      </c>
      <c r="X1632" s="70">
        <v>75.540000000000006</v>
      </c>
      <c r="Y1632" s="70">
        <v>0</v>
      </c>
      <c r="Z1632" s="70">
        <v>75.540000000000006</v>
      </c>
      <c r="AA1632" s="79"/>
      <c r="AB1632" s="80">
        <f t="shared" si="899"/>
        <v>0</v>
      </c>
    </row>
    <row r="1633" spans="1:28" ht="22.5" x14ac:dyDescent="0.25">
      <c r="A1633" s="72" t="s">
        <v>17339</v>
      </c>
      <c r="B1633" s="73" t="s">
        <v>22723</v>
      </c>
      <c r="C1633" s="74" t="s">
        <v>15719</v>
      </c>
      <c r="D1633" s="75">
        <v>0</v>
      </c>
      <c r="E1633" s="70">
        <v>597.17999999999995</v>
      </c>
      <c r="F1633" s="76">
        <f t="shared" si="904"/>
        <v>0</v>
      </c>
      <c r="G1633" s="77"/>
      <c r="H1633" s="70">
        <f t="shared" si="905"/>
        <v>597.17999999999995</v>
      </c>
      <c r="I1633" s="70">
        <f t="shared" si="905"/>
        <v>0</v>
      </c>
      <c r="J1633" s="70">
        <f t="shared" si="906"/>
        <v>597.17999999999995</v>
      </c>
      <c r="K1633" s="70">
        <v>0</v>
      </c>
      <c r="L1633" s="76">
        <f t="shared" si="907"/>
        <v>597.17999999999995</v>
      </c>
      <c r="N1633" s="70">
        <v>597.17999999999995</v>
      </c>
      <c r="O1633" s="70">
        <v>0</v>
      </c>
      <c r="P1633" s="70">
        <f t="shared" si="908"/>
        <v>597.17999999999995</v>
      </c>
      <c r="Q1633" s="64"/>
      <c r="R1633" s="70">
        <f t="shared" si="909"/>
        <v>597.17999999999995</v>
      </c>
      <c r="S1633" s="70">
        <f t="shared" si="909"/>
        <v>0</v>
      </c>
      <c r="T1633" s="70">
        <f t="shared" si="910"/>
        <v>597.17999999999995</v>
      </c>
      <c r="U1633" s="70">
        <f t="shared" si="911"/>
        <v>0</v>
      </c>
      <c r="V1633" s="78">
        <f t="shared" si="912"/>
        <v>597.17999999999995</v>
      </c>
      <c r="X1633" s="70">
        <v>597.17999999999995</v>
      </c>
      <c r="Y1633" s="70">
        <v>0</v>
      </c>
      <c r="Z1633" s="70">
        <v>597.17999999999995</v>
      </c>
      <c r="AA1633" s="79"/>
      <c r="AB1633" s="80">
        <f t="shared" si="899"/>
        <v>0</v>
      </c>
    </row>
    <row r="1634" spans="1:28" ht="33.75" x14ac:dyDescent="0.25">
      <c r="A1634" s="72" t="s">
        <v>17340</v>
      </c>
      <c r="B1634" s="73" t="s">
        <v>22724</v>
      </c>
      <c r="C1634" s="74" t="s">
        <v>15719</v>
      </c>
      <c r="D1634" s="75">
        <v>0</v>
      </c>
      <c r="E1634" s="70">
        <v>80.259999999999991</v>
      </c>
      <c r="F1634" s="76">
        <f t="shared" si="904"/>
        <v>0</v>
      </c>
      <c r="G1634" s="77"/>
      <c r="H1634" s="70">
        <f t="shared" si="905"/>
        <v>60.12</v>
      </c>
      <c r="I1634" s="70">
        <f t="shared" si="905"/>
        <v>20.14</v>
      </c>
      <c r="J1634" s="70">
        <f t="shared" si="906"/>
        <v>80.259999999999991</v>
      </c>
      <c r="K1634" s="70">
        <v>0</v>
      </c>
      <c r="L1634" s="76">
        <f t="shared" si="907"/>
        <v>80.259999999999991</v>
      </c>
      <c r="N1634" s="70">
        <v>60.12</v>
      </c>
      <c r="O1634" s="70">
        <v>20.14</v>
      </c>
      <c r="P1634" s="70">
        <f t="shared" si="908"/>
        <v>80.259999999999991</v>
      </c>
      <c r="Q1634" s="64"/>
      <c r="R1634" s="70">
        <f t="shared" si="909"/>
        <v>60.12</v>
      </c>
      <c r="S1634" s="70">
        <f t="shared" si="909"/>
        <v>20.13</v>
      </c>
      <c r="T1634" s="70">
        <f t="shared" si="910"/>
        <v>80.25</v>
      </c>
      <c r="U1634" s="70">
        <f t="shared" si="911"/>
        <v>0</v>
      </c>
      <c r="V1634" s="78">
        <f t="shared" si="912"/>
        <v>80.25</v>
      </c>
      <c r="X1634" s="70">
        <v>60.12</v>
      </c>
      <c r="Y1634" s="70">
        <v>20.13</v>
      </c>
      <c r="Z1634" s="70">
        <v>80.25</v>
      </c>
      <c r="AA1634" s="79"/>
      <c r="AB1634" s="80">
        <f t="shared" si="899"/>
        <v>9.9999999999909051E-3</v>
      </c>
    </row>
    <row r="1635" spans="1:28" s="34" customFormat="1" x14ac:dyDescent="0.25">
      <c r="A1635" s="72" t="s">
        <v>17341</v>
      </c>
      <c r="B1635" s="73" t="s">
        <v>22725</v>
      </c>
      <c r="C1635" s="74" t="s">
        <v>15719</v>
      </c>
      <c r="D1635" s="75">
        <v>0</v>
      </c>
      <c r="E1635" s="70">
        <v>369.23</v>
      </c>
      <c r="F1635" s="76">
        <f t="shared" si="904"/>
        <v>0</v>
      </c>
      <c r="G1635" s="29"/>
      <c r="H1635" s="70">
        <f t="shared" si="905"/>
        <v>369.23</v>
      </c>
      <c r="I1635" s="70">
        <f t="shared" si="905"/>
        <v>0</v>
      </c>
      <c r="J1635" s="70">
        <f t="shared" si="906"/>
        <v>369.23</v>
      </c>
      <c r="K1635" s="70">
        <v>0</v>
      </c>
      <c r="L1635" s="76">
        <f t="shared" si="907"/>
        <v>369.23</v>
      </c>
      <c r="N1635" s="70">
        <v>369.23</v>
      </c>
      <c r="O1635" s="70">
        <v>0</v>
      </c>
      <c r="P1635" s="70">
        <f t="shared" si="908"/>
        <v>369.23</v>
      </c>
      <c r="Q1635" s="64"/>
      <c r="R1635" s="70">
        <f t="shared" si="909"/>
        <v>369.23</v>
      </c>
      <c r="S1635" s="70">
        <f t="shared" si="909"/>
        <v>0</v>
      </c>
      <c r="T1635" s="70">
        <f t="shared" si="910"/>
        <v>369.23</v>
      </c>
      <c r="U1635" s="70">
        <f t="shared" si="911"/>
        <v>0</v>
      </c>
      <c r="V1635" s="78">
        <f t="shared" si="912"/>
        <v>369.23</v>
      </c>
      <c r="X1635" s="70">
        <v>369.23</v>
      </c>
      <c r="Y1635" s="70">
        <v>0</v>
      </c>
      <c r="Z1635" s="70">
        <v>369.23</v>
      </c>
      <c r="AA1635" s="79"/>
      <c r="AB1635" s="80">
        <f t="shared" si="899"/>
        <v>0</v>
      </c>
    </row>
    <row r="1636" spans="1:28" x14ac:dyDescent="0.25">
      <c r="A1636" s="66" t="s">
        <v>17342</v>
      </c>
      <c r="B1636" s="67" t="s">
        <v>22726</v>
      </c>
      <c r="C1636" s="68"/>
      <c r="D1636" s="69"/>
      <c r="E1636" s="70"/>
      <c r="F1636" s="71"/>
      <c r="H1636" s="70"/>
      <c r="I1636" s="70"/>
      <c r="J1636" s="70"/>
      <c r="K1636" s="70"/>
      <c r="L1636" s="76"/>
      <c r="N1636" s="70"/>
      <c r="O1636" s="70"/>
      <c r="P1636" s="70"/>
      <c r="Q1636" s="64"/>
      <c r="R1636" s="70"/>
      <c r="S1636" s="70"/>
      <c r="T1636" s="70"/>
      <c r="U1636" s="70"/>
      <c r="V1636" s="78"/>
      <c r="X1636" s="70"/>
      <c r="Y1636" s="70"/>
      <c r="Z1636" s="70"/>
      <c r="AA1636" s="79"/>
      <c r="AB1636" s="80">
        <f t="shared" si="899"/>
        <v>0</v>
      </c>
    </row>
    <row r="1637" spans="1:28" x14ac:dyDescent="0.25">
      <c r="A1637" s="72" t="s">
        <v>17343</v>
      </c>
      <c r="B1637" s="73" t="s">
        <v>22727</v>
      </c>
      <c r="C1637" s="74" t="s">
        <v>15747</v>
      </c>
      <c r="D1637" s="75">
        <v>0</v>
      </c>
      <c r="E1637" s="70">
        <v>6.16</v>
      </c>
      <c r="F1637" s="76">
        <f t="shared" ref="F1637:F1646" si="913">ROUND(D1637*E1637,2)</f>
        <v>0</v>
      </c>
      <c r="G1637" s="77"/>
      <c r="H1637" s="70">
        <f t="shared" ref="H1637:I1646" si="914">ROUND(N1637+(N1637*$H$2/100),2)</f>
        <v>1.18</v>
      </c>
      <c r="I1637" s="70">
        <f t="shared" si="914"/>
        <v>4.9800000000000004</v>
      </c>
      <c r="J1637" s="70">
        <f t="shared" ref="J1637:J1646" si="915">H1637+I1637</f>
        <v>6.16</v>
      </c>
      <c r="K1637" s="70">
        <v>0</v>
      </c>
      <c r="L1637" s="76">
        <f t="shared" ref="L1637:L1646" si="916">SUM(J1637:K1637)</f>
        <v>6.16</v>
      </c>
      <c r="N1637" s="70">
        <v>1.18</v>
      </c>
      <c r="O1637" s="70">
        <v>4.9800000000000004</v>
      </c>
      <c r="P1637" s="70">
        <f t="shared" ref="P1637:P1646" si="917">SUM(N1637:O1637)</f>
        <v>6.16</v>
      </c>
      <c r="Q1637" s="64"/>
      <c r="R1637" s="70">
        <f t="shared" ref="R1637:S1646" si="918">X1637</f>
        <v>1.18</v>
      </c>
      <c r="S1637" s="70">
        <f t="shared" si="918"/>
        <v>4.9800000000000004</v>
      </c>
      <c r="T1637" s="70">
        <f t="shared" ref="T1637:T1646" si="919">R1637+S1637</f>
        <v>6.16</v>
      </c>
      <c r="U1637" s="70">
        <f t="shared" ref="U1637:U1646" si="920">ROUND(Z1637*$H$2,2)/100</f>
        <v>0</v>
      </c>
      <c r="V1637" s="78">
        <f t="shared" ref="V1637:V1646" si="921">SUM(T1637:U1637)</f>
        <v>6.16</v>
      </c>
      <c r="X1637" s="70">
        <v>1.18</v>
      </c>
      <c r="Y1637" s="70">
        <v>4.9800000000000004</v>
      </c>
      <c r="Z1637" s="70">
        <v>6.16</v>
      </c>
      <c r="AA1637" s="79"/>
      <c r="AB1637" s="80">
        <f t="shared" si="899"/>
        <v>0</v>
      </c>
    </row>
    <row r="1638" spans="1:28" ht="22.5" x14ac:dyDescent="0.25">
      <c r="A1638" s="72" t="s">
        <v>17344</v>
      </c>
      <c r="B1638" s="73" t="s">
        <v>22728</v>
      </c>
      <c r="C1638" s="74" t="s">
        <v>15747</v>
      </c>
      <c r="D1638" s="75">
        <v>0</v>
      </c>
      <c r="E1638" s="70">
        <v>45.349999999999994</v>
      </c>
      <c r="F1638" s="76">
        <f t="shared" si="913"/>
        <v>0</v>
      </c>
      <c r="G1638" s="77"/>
      <c r="H1638" s="70">
        <f t="shared" si="914"/>
        <v>40.369999999999997</v>
      </c>
      <c r="I1638" s="70">
        <f t="shared" si="914"/>
        <v>4.9800000000000004</v>
      </c>
      <c r="J1638" s="70">
        <f t="shared" si="915"/>
        <v>45.349999999999994</v>
      </c>
      <c r="K1638" s="70">
        <v>0</v>
      </c>
      <c r="L1638" s="76">
        <f t="shared" si="916"/>
        <v>45.349999999999994</v>
      </c>
      <c r="N1638" s="70">
        <v>40.369999999999997</v>
      </c>
      <c r="O1638" s="70">
        <v>4.9800000000000004</v>
      </c>
      <c r="P1638" s="70">
        <f t="shared" si="917"/>
        <v>45.349999999999994</v>
      </c>
      <c r="Q1638" s="64"/>
      <c r="R1638" s="70">
        <f t="shared" si="918"/>
        <v>40.369999999999997</v>
      </c>
      <c r="S1638" s="70">
        <f t="shared" si="918"/>
        <v>4.9800000000000004</v>
      </c>
      <c r="T1638" s="70">
        <f t="shared" si="919"/>
        <v>45.349999999999994</v>
      </c>
      <c r="U1638" s="70">
        <f t="shared" si="920"/>
        <v>0</v>
      </c>
      <c r="V1638" s="78">
        <f t="shared" si="921"/>
        <v>45.349999999999994</v>
      </c>
      <c r="X1638" s="70">
        <v>40.369999999999997</v>
      </c>
      <c r="Y1638" s="70">
        <v>4.9800000000000004</v>
      </c>
      <c r="Z1638" s="70">
        <v>45.35</v>
      </c>
      <c r="AA1638" s="79"/>
      <c r="AB1638" s="80">
        <f t="shared" si="899"/>
        <v>0</v>
      </c>
    </row>
    <row r="1639" spans="1:28" x14ac:dyDescent="0.25">
      <c r="A1639" s="72" t="s">
        <v>17345</v>
      </c>
      <c r="B1639" s="73" t="s">
        <v>22729</v>
      </c>
      <c r="C1639" s="74" t="s">
        <v>15747</v>
      </c>
      <c r="D1639" s="75">
        <v>0</v>
      </c>
      <c r="E1639" s="70">
        <v>6.1</v>
      </c>
      <c r="F1639" s="76">
        <f t="shared" si="913"/>
        <v>0</v>
      </c>
      <c r="G1639" s="77"/>
      <c r="H1639" s="70">
        <f t="shared" si="914"/>
        <v>4.0199999999999996</v>
      </c>
      <c r="I1639" s="70">
        <f t="shared" si="914"/>
        <v>2.08</v>
      </c>
      <c r="J1639" s="70">
        <f t="shared" si="915"/>
        <v>6.1</v>
      </c>
      <c r="K1639" s="70">
        <v>0</v>
      </c>
      <c r="L1639" s="76">
        <f t="shared" si="916"/>
        <v>6.1</v>
      </c>
      <c r="N1639" s="70">
        <v>4.0200000000000005</v>
      </c>
      <c r="O1639" s="70">
        <v>2.08</v>
      </c>
      <c r="P1639" s="70">
        <f t="shared" si="917"/>
        <v>6.1000000000000005</v>
      </c>
      <c r="Q1639" s="64"/>
      <c r="R1639" s="70">
        <f t="shared" si="918"/>
        <v>4.0199999999999996</v>
      </c>
      <c r="S1639" s="70">
        <f t="shared" si="918"/>
        <v>2.08</v>
      </c>
      <c r="T1639" s="70">
        <f t="shared" si="919"/>
        <v>6.1</v>
      </c>
      <c r="U1639" s="70">
        <f t="shared" si="920"/>
        <v>0</v>
      </c>
      <c r="V1639" s="78">
        <f t="shared" si="921"/>
        <v>6.1</v>
      </c>
      <c r="X1639" s="70">
        <v>4.0199999999999996</v>
      </c>
      <c r="Y1639" s="70">
        <v>2.08</v>
      </c>
      <c r="Z1639" s="70">
        <v>6.1</v>
      </c>
      <c r="AA1639" s="79"/>
      <c r="AB1639" s="80">
        <f t="shared" si="899"/>
        <v>0</v>
      </c>
    </row>
    <row r="1640" spans="1:28" x14ac:dyDescent="0.25">
      <c r="A1640" s="72" t="s">
        <v>17346</v>
      </c>
      <c r="B1640" s="73" t="s">
        <v>22730</v>
      </c>
      <c r="C1640" s="74" t="s">
        <v>17347</v>
      </c>
      <c r="D1640" s="75">
        <v>0</v>
      </c>
      <c r="E1640" s="70">
        <v>0.13</v>
      </c>
      <c r="F1640" s="76">
        <f t="shared" si="913"/>
        <v>0</v>
      </c>
      <c r="G1640" s="77"/>
      <c r="H1640" s="70">
        <f t="shared" si="914"/>
        <v>0.09</v>
      </c>
      <c r="I1640" s="70">
        <f t="shared" si="914"/>
        <v>0.04</v>
      </c>
      <c r="J1640" s="70">
        <f t="shared" si="915"/>
        <v>0.13</v>
      </c>
      <c r="K1640" s="70">
        <v>0</v>
      </c>
      <c r="L1640" s="76">
        <f t="shared" si="916"/>
        <v>0.13</v>
      </c>
      <c r="N1640" s="70">
        <v>0.09</v>
      </c>
      <c r="O1640" s="70">
        <v>0.04</v>
      </c>
      <c r="P1640" s="70">
        <f t="shared" si="917"/>
        <v>0.13</v>
      </c>
      <c r="Q1640" s="64"/>
      <c r="R1640" s="70">
        <f t="shared" si="918"/>
        <v>0.09</v>
      </c>
      <c r="S1640" s="70">
        <f t="shared" si="918"/>
        <v>0.04</v>
      </c>
      <c r="T1640" s="70">
        <f t="shared" si="919"/>
        <v>0.13</v>
      </c>
      <c r="U1640" s="70">
        <f t="shared" si="920"/>
        <v>0</v>
      </c>
      <c r="V1640" s="78">
        <f t="shared" si="921"/>
        <v>0.13</v>
      </c>
      <c r="X1640" s="70">
        <v>0.09</v>
      </c>
      <c r="Y1640" s="70">
        <v>0.04</v>
      </c>
      <c r="Z1640" s="70">
        <v>0.13</v>
      </c>
      <c r="AA1640" s="79"/>
      <c r="AB1640" s="80">
        <f t="shared" si="899"/>
        <v>0</v>
      </c>
    </row>
    <row r="1641" spans="1:28" x14ac:dyDescent="0.25">
      <c r="A1641" s="72" t="s">
        <v>17348</v>
      </c>
      <c r="B1641" s="73" t="s">
        <v>22731</v>
      </c>
      <c r="C1641" s="74" t="s">
        <v>15747</v>
      </c>
      <c r="D1641" s="75">
        <v>0</v>
      </c>
      <c r="E1641" s="70">
        <v>7.129999999999999</v>
      </c>
      <c r="F1641" s="76">
        <f t="shared" si="913"/>
        <v>0</v>
      </c>
      <c r="G1641" s="77"/>
      <c r="H1641" s="70">
        <f t="shared" si="914"/>
        <v>3.82</v>
      </c>
      <c r="I1641" s="70">
        <f t="shared" si="914"/>
        <v>3.31</v>
      </c>
      <c r="J1641" s="70">
        <f t="shared" si="915"/>
        <v>7.13</v>
      </c>
      <c r="K1641" s="70">
        <v>0</v>
      </c>
      <c r="L1641" s="76">
        <f t="shared" si="916"/>
        <v>7.13</v>
      </c>
      <c r="N1641" s="70">
        <v>3.82</v>
      </c>
      <c r="O1641" s="70">
        <v>3.3099999999999996</v>
      </c>
      <c r="P1641" s="70">
        <f t="shared" si="917"/>
        <v>7.129999999999999</v>
      </c>
      <c r="Q1641" s="64"/>
      <c r="R1641" s="70">
        <f t="shared" si="918"/>
        <v>3.82</v>
      </c>
      <c r="S1641" s="70">
        <f t="shared" si="918"/>
        <v>3.32</v>
      </c>
      <c r="T1641" s="70">
        <f t="shared" si="919"/>
        <v>7.14</v>
      </c>
      <c r="U1641" s="70">
        <f t="shared" si="920"/>
        <v>0</v>
      </c>
      <c r="V1641" s="78">
        <f t="shared" si="921"/>
        <v>7.14</v>
      </c>
      <c r="X1641" s="70">
        <v>3.82</v>
      </c>
      <c r="Y1641" s="70">
        <v>3.32</v>
      </c>
      <c r="Z1641" s="70">
        <v>7.14</v>
      </c>
      <c r="AA1641" s="79"/>
      <c r="AB1641" s="80">
        <f t="shared" si="899"/>
        <v>-1.0000000000000675E-2</v>
      </c>
    </row>
    <row r="1642" spans="1:28" ht="33.75" x14ac:dyDescent="0.25">
      <c r="A1642" s="72" t="s">
        <v>17349</v>
      </c>
      <c r="B1642" s="73" t="s">
        <v>22732</v>
      </c>
      <c r="C1642" s="74" t="s">
        <v>17347</v>
      </c>
      <c r="D1642" s="75">
        <v>0</v>
      </c>
      <c r="E1642" s="70">
        <v>0.19</v>
      </c>
      <c r="F1642" s="76">
        <f t="shared" si="913"/>
        <v>0</v>
      </c>
      <c r="G1642" s="77"/>
      <c r="H1642" s="70">
        <f t="shared" si="914"/>
        <v>0.11</v>
      </c>
      <c r="I1642" s="70">
        <f t="shared" si="914"/>
        <v>0.08</v>
      </c>
      <c r="J1642" s="70">
        <f t="shared" si="915"/>
        <v>0.19</v>
      </c>
      <c r="K1642" s="70">
        <v>0</v>
      </c>
      <c r="L1642" s="76">
        <f t="shared" si="916"/>
        <v>0.19</v>
      </c>
      <c r="N1642" s="70">
        <v>0.11</v>
      </c>
      <c r="O1642" s="70">
        <v>0.08</v>
      </c>
      <c r="P1642" s="70">
        <f t="shared" si="917"/>
        <v>0.19</v>
      </c>
      <c r="Q1642" s="64"/>
      <c r="R1642" s="70">
        <f t="shared" si="918"/>
        <v>0.11</v>
      </c>
      <c r="S1642" s="70">
        <f t="shared" si="918"/>
        <v>0.08</v>
      </c>
      <c r="T1642" s="70">
        <f t="shared" si="919"/>
        <v>0.19</v>
      </c>
      <c r="U1642" s="70">
        <f t="shared" si="920"/>
        <v>0</v>
      </c>
      <c r="V1642" s="78">
        <f t="shared" si="921"/>
        <v>0.19</v>
      </c>
      <c r="X1642" s="70">
        <v>0.11</v>
      </c>
      <c r="Y1642" s="70">
        <v>0.08</v>
      </c>
      <c r="Z1642" s="70">
        <v>0.19</v>
      </c>
      <c r="AA1642" s="79"/>
      <c r="AB1642" s="80">
        <f t="shared" si="899"/>
        <v>0</v>
      </c>
    </row>
    <row r="1643" spans="1:28" ht="33.75" x14ac:dyDescent="0.25">
      <c r="A1643" s="72" t="s">
        <v>17350</v>
      </c>
      <c r="B1643" s="73" t="s">
        <v>22733</v>
      </c>
      <c r="C1643" s="74" t="s">
        <v>15747</v>
      </c>
      <c r="D1643" s="75">
        <v>0</v>
      </c>
      <c r="E1643" s="70">
        <v>229.42999999999998</v>
      </c>
      <c r="F1643" s="76">
        <f t="shared" si="913"/>
        <v>0</v>
      </c>
      <c r="G1643" s="29"/>
      <c r="H1643" s="70">
        <f t="shared" si="914"/>
        <v>226.39</v>
      </c>
      <c r="I1643" s="70">
        <f t="shared" si="914"/>
        <v>3.04</v>
      </c>
      <c r="J1643" s="70">
        <f t="shared" si="915"/>
        <v>229.42999999999998</v>
      </c>
      <c r="K1643" s="70">
        <v>0</v>
      </c>
      <c r="L1643" s="76">
        <f t="shared" si="916"/>
        <v>229.42999999999998</v>
      </c>
      <c r="N1643" s="70">
        <v>226.39</v>
      </c>
      <c r="O1643" s="70">
        <v>3.04</v>
      </c>
      <c r="P1643" s="70">
        <f t="shared" si="917"/>
        <v>229.42999999999998</v>
      </c>
      <c r="Q1643" s="64"/>
      <c r="R1643" s="70">
        <f t="shared" si="918"/>
        <v>226.39</v>
      </c>
      <c r="S1643" s="70">
        <f t="shared" si="918"/>
        <v>3.03</v>
      </c>
      <c r="T1643" s="70">
        <f t="shared" si="919"/>
        <v>229.42</v>
      </c>
      <c r="U1643" s="70">
        <f t="shared" si="920"/>
        <v>0</v>
      </c>
      <c r="V1643" s="78">
        <f t="shared" si="921"/>
        <v>229.42</v>
      </c>
      <c r="X1643" s="70">
        <v>226.39</v>
      </c>
      <c r="Y1643" s="70">
        <v>3.03</v>
      </c>
      <c r="Z1643" s="70">
        <v>229.42</v>
      </c>
      <c r="AA1643" s="79"/>
      <c r="AB1643" s="80">
        <f t="shared" si="899"/>
        <v>9.9999999999909051E-3</v>
      </c>
    </row>
    <row r="1644" spans="1:28" ht="33.75" x14ac:dyDescent="0.25">
      <c r="A1644" s="72" t="s">
        <v>17351</v>
      </c>
      <c r="B1644" s="73" t="s">
        <v>22734</v>
      </c>
      <c r="C1644" s="74" t="s">
        <v>15747</v>
      </c>
      <c r="D1644" s="75">
        <v>0</v>
      </c>
      <c r="E1644" s="70">
        <v>111.11</v>
      </c>
      <c r="F1644" s="76">
        <f t="shared" si="913"/>
        <v>0</v>
      </c>
      <c r="G1644" s="29"/>
      <c r="H1644" s="70">
        <f t="shared" si="914"/>
        <v>108.07</v>
      </c>
      <c r="I1644" s="70">
        <f t="shared" si="914"/>
        <v>3.04</v>
      </c>
      <c r="J1644" s="70">
        <f t="shared" si="915"/>
        <v>111.11</v>
      </c>
      <c r="K1644" s="70">
        <v>0</v>
      </c>
      <c r="L1644" s="76">
        <f t="shared" si="916"/>
        <v>111.11</v>
      </c>
      <c r="N1644" s="70">
        <v>108.07</v>
      </c>
      <c r="O1644" s="70">
        <v>3.04</v>
      </c>
      <c r="P1644" s="70">
        <f t="shared" si="917"/>
        <v>111.11</v>
      </c>
      <c r="Q1644" s="64"/>
      <c r="R1644" s="70">
        <f t="shared" si="918"/>
        <v>108.07</v>
      </c>
      <c r="S1644" s="70">
        <f t="shared" si="918"/>
        <v>3.03</v>
      </c>
      <c r="T1644" s="70">
        <f t="shared" si="919"/>
        <v>111.1</v>
      </c>
      <c r="U1644" s="70">
        <f t="shared" si="920"/>
        <v>0</v>
      </c>
      <c r="V1644" s="78">
        <f t="shared" si="921"/>
        <v>111.1</v>
      </c>
      <c r="X1644" s="70">
        <v>108.07</v>
      </c>
      <c r="Y1644" s="70">
        <v>3.03</v>
      </c>
      <c r="Z1644" s="70">
        <v>111.1</v>
      </c>
      <c r="AA1644" s="79"/>
      <c r="AB1644" s="80">
        <f t="shared" si="899"/>
        <v>1.0000000000005116E-2</v>
      </c>
    </row>
    <row r="1645" spans="1:28" ht="33.75" x14ac:dyDescent="0.25">
      <c r="A1645" s="72" t="s">
        <v>17352</v>
      </c>
      <c r="B1645" s="73" t="s">
        <v>22735</v>
      </c>
      <c r="C1645" s="74" t="s">
        <v>15747</v>
      </c>
      <c r="D1645" s="75">
        <v>0</v>
      </c>
      <c r="E1645" s="70">
        <v>111.97000000000001</v>
      </c>
      <c r="F1645" s="76">
        <f t="shared" si="913"/>
        <v>0</v>
      </c>
      <c r="G1645" s="29"/>
      <c r="H1645" s="70">
        <f t="shared" si="914"/>
        <v>108.93</v>
      </c>
      <c r="I1645" s="70">
        <f t="shared" si="914"/>
        <v>3.04</v>
      </c>
      <c r="J1645" s="70">
        <f t="shared" si="915"/>
        <v>111.97000000000001</v>
      </c>
      <c r="K1645" s="70">
        <v>0</v>
      </c>
      <c r="L1645" s="76">
        <f t="shared" si="916"/>
        <v>111.97000000000001</v>
      </c>
      <c r="N1645" s="70">
        <v>108.93</v>
      </c>
      <c r="O1645" s="70">
        <v>3.04</v>
      </c>
      <c r="P1645" s="70">
        <f t="shared" si="917"/>
        <v>111.97000000000001</v>
      </c>
      <c r="Q1645" s="64"/>
      <c r="R1645" s="70">
        <f t="shared" si="918"/>
        <v>108.93</v>
      </c>
      <c r="S1645" s="70">
        <f t="shared" si="918"/>
        <v>3.03</v>
      </c>
      <c r="T1645" s="70">
        <f t="shared" si="919"/>
        <v>111.96000000000001</v>
      </c>
      <c r="U1645" s="70">
        <f t="shared" si="920"/>
        <v>0</v>
      </c>
      <c r="V1645" s="78">
        <f t="shared" si="921"/>
        <v>111.96000000000001</v>
      </c>
      <c r="X1645" s="70">
        <v>108.93</v>
      </c>
      <c r="Y1645" s="70">
        <v>3.03</v>
      </c>
      <c r="Z1645" s="70">
        <v>111.96</v>
      </c>
      <c r="AA1645" s="79"/>
      <c r="AB1645" s="80">
        <f t="shared" si="899"/>
        <v>1.0000000000019327E-2</v>
      </c>
    </row>
    <row r="1646" spans="1:28" x14ac:dyDescent="0.25">
      <c r="A1646" s="72" t="s">
        <v>17353</v>
      </c>
      <c r="B1646" s="73" t="s">
        <v>22736</v>
      </c>
      <c r="C1646" s="74" t="s">
        <v>15747</v>
      </c>
      <c r="D1646" s="75">
        <v>0</v>
      </c>
      <c r="E1646" s="70">
        <v>111.11</v>
      </c>
      <c r="F1646" s="76">
        <f t="shared" si="913"/>
        <v>0</v>
      </c>
      <c r="G1646" s="29"/>
      <c r="H1646" s="70">
        <f t="shared" si="914"/>
        <v>108.07</v>
      </c>
      <c r="I1646" s="70">
        <f t="shared" si="914"/>
        <v>3.04</v>
      </c>
      <c r="J1646" s="70">
        <f t="shared" si="915"/>
        <v>111.11</v>
      </c>
      <c r="K1646" s="70">
        <v>0</v>
      </c>
      <c r="L1646" s="76">
        <f t="shared" si="916"/>
        <v>111.11</v>
      </c>
      <c r="N1646" s="70">
        <v>108.07</v>
      </c>
      <c r="O1646" s="70">
        <v>3.04</v>
      </c>
      <c r="P1646" s="70">
        <f t="shared" si="917"/>
        <v>111.11</v>
      </c>
      <c r="Q1646" s="64"/>
      <c r="R1646" s="70">
        <f t="shared" si="918"/>
        <v>108.07</v>
      </c>
      <c r="S1646" s="70">
        <f t="shared" si="918"/>
        <v>3.03</v>
      </c>
      <c r="T1646" s="70">
        <f t="shared" si="919"/>
        <v>111.1</v>
      </c>
      <c r="U1646" s="70">
        <f t="shared" si="920"/>
        <v>0</v>
      </c>
      <c r="V1646" s="78">
        <f t="shared" si="921"/>
        <v>111.1</v>
      </c>
      <c r="X1646" s="70">
        <v>108.07</v>
      </c>
      <c r="Y1646" s="70">
        <v>3.03</v>
      </c>
      <c r="Z1646" s="70">
        <v>111.1</v>
      </c>
      <c r="AA1646" s="79"/>
      <c r="AB1646" s="80">
        <f t="shared" si="899"/>
        <v>1.0000000000005116E-2</v>
      </c>
    </row>
    <row r="1647" spans="1:28" ht="22.5" x14ac:dyDescent="0.25">
      <c r="A1647" s="66" t="s">
        <v>17354</v>
      </c>
      <c r="B1647" s="67" t="s">
        <v>22737</v>
      </c>
      <c r="C1647" s="68"/>
      <c r="D1647" s="69"/>
      <c r="E1647" s="70"/>
      <c r="F1647" s="71"/>
      <c r="H1647" s="70"/>
      <c r="I1647" s="70"/>
      <c r="J1647" s="70"/>
      <c r="K1647" s="70"/>
      <c r="L1647" s="76"/>
      <c r="N1647" s="70"/>
      <c r="O1647" s="70"/>
      <c r="P1647" s="70"/>
      <c r="Q1647" s="64"/>
      <c r="R1647" s="70"/>
      <c r="S1647" s="70"/>
      <c r="T1647" s="70"/>
      <c r="U1647" s="70"/>
      <c r="V1647" s="78"/>
      <c r="X1647" s="70"/>
      <c r="Y1647" s="70"/>
      <c r="Z1647" s="70"/>
      <c r="AA1647" s="79"/>
      <c r="AB1647" s="80">
        <f t="shared" si="899"/>
        <v>0</v>
      </c>
    </row>
    <row r="1648" spans="1:28" ht="22.5" x14ac:dyDescent="0.25">
      <c r="A1648" s="72" t="s">
        <v>17355</v>
      </c>
      <c r="B1648" s="73" t="s">
        <v>22738</v>
      </c>
      <c r="C1648" s="74" t="s">
        <v>15719</v>
      </c>
      <c r="D1648" s="75">
        <v>0</v>
      </c>
      <c r="E1648" s="70">
        <v>8.83</v>
      </c>
      <c r="F1648" s="76">
        <f t="shared" ref="F1648:F1656" si="922">ROUND(D1648*E1648,2)</f>
        <v>0</v>
      </c>
      <c r="G1648" s="77"/>
      <c r="H1648" s="70">
        <f t="shared" ref="H1648:I1656" si="923">ROUND(N1648+(N1648*$H$2/100),2)</f>
        <v>6.79</v>
      </c>
      <c r="I1648" s="70">
        <f t="shared" si="923"/>
        <v>2.04</v>
      </c>
      <c r="J1648" s="70">
        <f t="shared" ref="J1648:J1656" si="924">H1648+I1648</f>
        <v>8.83</v>
      </c>
      <c r="K1648" s="70">
        <v>0</v>
      </c>
      <c r="L1648" s="76">
        <f t="shared" ref="L1648:L1656" si="925">SUM(J1648:K1648)</f>
        <v>8.83</v>
      </c>
      <c r="N1648" s="70">
        <v>6.79</v>
      </c>
      <c r="O1648" s="70">
        <v>2.04</v>
      </c>
      <c r="P1648" s="70">
        <f t="shared" ref="P1648:P1656" si="926">SUM(N1648:O1648)</f>
        <v>8.83</v>
      </c>
      <c r="Q1648" s="64"/>
      <c r="R1648" s="70">
        <f t="shared" ref="R1648:S1656" si="927">X1648</f>
        <v>6.79</v>
      </c>
      <c r="S1648" s="70">
        <f t="shared" si="927"/>
        <v>2.0499999999999998</v>
      </c>
      <c r="T1648" s="70">
        <f t="shared" ref="T1648:T1656" si="928">R1648+S1648</f>
        <v>8.84</v>
      </c>
      <c r="U1648" s="70">
        <f t="shared" ref="U1648:U1656" si="929">ROUND(Z1648*$H$2,2)/100</f>
        <v>0</v>
      </c>
      <c r="V1648" s="78">
        <f t="shared" ref="V1648:V1656" si="930">SUM(T1648:U1648)</f>
        <v>8.84</v>
      </c>
      <c r="X1648" s="70">
        <v>6.79</v>
      </c>
      <c r="Y1648" s="70">
        <v>2.0499999999999998</v>
      </c>
      <c r="Z1648" s="70">
        <v>8.84</v>
      </c>
      <c r="AA1648" s="79"/>
      <c r="AB1648" s="80">
        <f t="shared" si="899"/>
        <v>-9.9999999999997868E-3</v>
      </c>
    </row>
    <row r="1649" spans="1:28" ht="22.5" x14ac:dyDescent="0.25">
      <c r="A1649" s="72" t="s">
        <v>17356</v>
      </c>
      <c r="B1649" s="73" t="s">
        <v>22739</v>
      </c>
      <c r="C1649" s="74" t="s">
        <v>15719</v>
      </c>
      <c r="D1649" s="75">
        <v>0</v>
      </c>
      <c r="E1649" s="70">
        <v>14.510000000000002</v>
      </c>
      <c r="F1649" s="76">
        <f t="shared" si="922"/>
        <v>0</v>
      </c>
      <c r="G1649" s="77"/>
      <c r="H1649" s="70">
        <f t="shared" si="923"/>
        <v>12.47</v>
      </c>
      <c r="I1649" s="70">
        <f t="shared" si="923"/>
        <v>2.04</v>
      </c>
      <c r="J1649" s="70">
        <f t="shared" si="924"/>
        <v>14.510000000000002</v>
      </c>
      <c r="K1649" s="70">
        <v>0</v>
      </c>
      <c r="L1649" s="76">
        <f t="shared" si="925"/>
        <v>14.510000000000002</v>
      </c>
      <c r="N1649" s="70">
        <v>12.47</v>
      </c>
      <c r="O1649" s="70">
        <v>2.04</v>
      </c>
      <c r="P1649" s="70">
        <f t="shared" si="926"/>
        <v>14.510000000000002</v>
      </c>
      <c r="Q1649" s="64"/>
      <c r="R1649" s="70">
        <f t="shared" si="927"/>
        <v>12.47</v>
      </c>
      <c r="S1649" s="70">
        <f t="shared" si="927"/>
        <v>2.0499999999999998</v>
      </c>
      <c r="T1649" s="70">
        <f t="shared" si="928"/>
        <v>14.52</v>
      </c>
      <c r="U1649" s="70">
        <f t="shared" si="929"/>
        <v>0</v>
      </c>
      <c r="V1649" s="78">
        <f t="shared" si="930"/>
        <v>14.52</v>
      </c>
      <c r="X1649" s="70">
        <v>12.47</v>
      </c>
      <c r="Y1649" s="70">
        <v>2.0499999999999998</v>
      </c>
      <c r="Z1649" s="70">
        <v>14.52</v>
      </c>
      <c r="AA1649" s="79"/>
      <c r="AB1649" s="80">
        <f t="shared" si="899"/>
        <v>-9.9999999999980105E-3</v>
      </c>
    </row>
    <row r="1650" spans="1:28" ht="22.5" x14ac:dyDescent="0.25">
      <c r="A1650" s="72" t="s">
        <v>17357</v>
      </c>
      <c r="B1650" s="73" t="s">
        <v>22740</v>
      </c>
      <c r="C1650" s="74" t="s">
        <v>15747</v>
      </c>
      <c r="D1650" s="75">
        <v>0</v>
      </c>
      <c r="E1650" s="70">
        <v>59.849999999999994</v>
      </c>
      <c r="F1650" s="76">
        <f t="shared" si="922"/>
        <v>0</v>
      </c>
      <c r="G1650" s="77"/>
      <c r="H1650" s="70">
        <f t="shared" si="923"/>
        <v>45.8</v>
      </c>
      <c r="I1650" s="70">
        <f t="shared" si="923"/>
        <v>14.05</v>
      </c>
      <c r="J1650" s="70">
        <f t="shared" si="924"/>
        <v>59.849999999999994</v>
      </c>
      <c r="K1650" s="70">
        <v>0</v>
      </c>
      <c r="L1650" s="76">
        <f t="shared" si="925"/>
        <v>59.849999999999994</v>
      </c>
      <c r="N1650" s="70">
        <v>45.8</v>
      </c>
      <c r="O1650" s="70">
        <v>14.05</v>
      </c>
      <c r="P1650" s="70">
        <f t="shared" si="926"/>
        <v>59.849999999999994</v>
      </c>
      <c r="Q1650" s="64"/>
      <c r="R1650" s="70">
        <f t="shared" si="927"/>
        <v>45.8</v>
      </c>
      <c r="S1650" s="70">
        <f t="shared" si="927"/>
        <v>14.05</v>
      </c>
      <c r="T1650" s="70">
        <f t="shared" si="928"/>
        <v>59.849999999999994</v>
      </c>
      <c r="U1650" s="70">
        <f t="shared" si="929"/>
        <v>0</v>
      </c>
      <c r="V1650" s="78">
        <f t="shared" si="930"/>
        <v>59.849999999999994</v>
      </c>
      <c r="X1650" s="70">
        <v>45.8</v>
      </c>
      <c r="Y1650" s="70">
        <v>14.05</v>
      </c>
      <c r="Z1650" s="70">
        <v>59.85</v>
      </c>
      <c r="AA1650" s="79"/>
      <c r="AB1650" s="80">
        <f t="shared" si="899"/>
        <v>0</v>
      </c>
    </row>
    <row r="1651" spans="1:28" ht="22.5" x14ac:dyDescent="0.25">
      <c r="A1651" s="72" t="s">
        <v>17358</v>
      </c>
      <c r="B1651" s="73" t="s">
        <v>22741</v>
      </c>
      <c r="C1651" s="74" t="s">
        <v>15747</v>
      </c>
      <c r="D1651" s="75">
        <v>0</v>
      </c>
      <c r="E1651" s="70">
        <v>110.35</v>
      </c>
      <c r="F1651" s="76">
        <f t="shared" si="922"/>
        <v>0</v>
      </c>
      <c r="G1651" s="77"/>
      <c r="H1651" s="70">
        <f t="shared" si="923"/>
        <v>96.3</v>
      </c>
      <c r="I1651" s="70">
        <f t="shared" si="923"/>
        <v>14.05</v>
      </c>
      <c r="J1651" s="70">
        <f t="shared" si="924"/>
        <v>110.35</v>
      </c>
      <c r="K1651" s="70">
        <v>0</v>
      </c>
      <c r="L1651" s="76">
        <f t="shared" si="925"/>
        <v>110.35</v>
      </c>
      <c r="N1651" s="70">
        <v>96.3</v>
      </c>
      <c r="O1651" s="70">
        <v>14.05</v>
      </c>
      <c r="P1651" s="70">
        <f t="shared" si="926"/>
        <v>110.35</v>
      </c>
      <c r="Q1651" s="64"/>
      <c r="R1651" s="70">
        <f t="shared" si="927"/>
        <v>96.3</v>
      </c>
      <c r="S1651" s="70">
        <f t="shared" si="927"/>
        <v>14.05</v>
      </c>
      <c r="T1651" s="70">
        <f t="shared" si="928"/>
        <v>110.35</v>
      </c>
      <c r="U1651" s="70">
        <f t="shared" si="929"/>
        <v>0</v>
      </c>
      <c r="V1651" s="78">
        <f t="shared" si="930"/>
        <v>110.35</v>
      </c>
      <c r="X1651" s="70">
        <v>96.3</v>
      </c>
      <c r="Y1651" s="70">
        <v>14.05</v>
      </c>
      <c r="Z1651" s="70">
        <v>110.35</v>
      </c>
      <c r="AA1651" s="79"/>
      <c r="AB1651" s="80">
        <f t="shared" si="899"/>
        <v>0</v>
      </c>
    </row>
    <row r="1652" spans="1:28" ht="22.5" x14ac:dyDescent="0.25">
      <c r="A1652" s="72" t="s">
        <v>17359</v>
      </c>
      <c r="B1652" s="73" t="s">
        <v>22742</v>
      </c>
      <c r="C1652" s="74" t="s">
        <v>15747</v>
      </c>
      <c r="D1652" s="75">
        <v>0</v>
      </c>
      <c r="E1652" s="70">
        <v>131.49</v>
      </c>
      <c r="F1652" s="76">
        <f t="shared" si="922"/>
        <v>0</v>
      </c>
      <c r="G1652" s="77"/>
      <c r="H1652" s="70">
        <f t="shared" si="923"/>
        <v>131.49</v>
      </c>
      <c r="I1652" s="70">
        <f t="shared" si="923"/>
        <v>0</v>
      </c>
      <c r="J1652" s="70">
        <f t="shared" si="924"/>
        <v>131.49</v>
      </c>
      <c r="K1652" s="70">
        <v>0</v>
      </c>
      <c r="L1652" s="76">
        <f t="shared" si="925"/>
        <v>131.49</v>
      </c>
      <c r="N1652" s="70">
        <v>131.49</v>
      </c>
      <c r="O1652" s="70">
        <v>0</v>
      </c>
      <c r="P1652" s="70">
        <f t="shared" si="926"/>
        <v>131.49</v>
      </c>
      <c r="Q1652" s="64"/>
      <c r="R1652" s="70">
        <f t="shared" si="927"/>
        <v>131.49</v>
      </c>
      <c r="S1652" s="70">
        <f t="shared" si="927"/>
        <v>0</v>
      </c>
      <c r="T1652" s="70">
        <f t="shared" si="928"/>
        <v>131.49</v>
      </c>
      <c r="U1652" s="70">
        <f t="shared" si="929"/>
        <v>0</v>
      </c>
      <c r="V1652" s="78">
        <f t="shared" si="930"/>
        <v>131.49</v>
      </c>
      <c r="X1652" s="70">
        <v>131.49</v>
      </c>
      <c r="Y1652" s="70">
        <v>0</v>
      </c>
      <c r="Z1652" s="70">
        <v>131.49</v>
      </c>
      <c r="AA1652" s="79"/>
      <c r="AB1652" s="80">
        <f t="shared" si="899"/>
        <v>0</v>
      </c>
    </row>
    <row r="1653" spans="1:28" ht="22.5" x14ac:dyDescent="0.25">
      <c r="A1653" s="72" t="s">
        <v>17360</v>
      </c>
      <c r="B1653" s="73" t="s">
        <v>22743</v>
      </c>
      <c r="C1653" s="74" t="s">
        <v>15747</v>
      </c>
      <c r="D1653" s="75">
        <v>0</v>
      </c>
      <c r="E1653" s="70">
        <v>261.83</v>
      </c>
      <c r="F1653" s="76">
        <f t="shared" si="922"/>
        <v>0</v>
      </c>
      <c r="G1653" s="77"/>
      <c r="H1653" s="70">
        <f t="shared" si="923"/>
        <v>261.83</v>
      </c>
      <c r="I1653" s="70">
        <f t="shared" si="923"/>
        <v>0</v>
      </c>
      <c r="J1653" s="70">
        <f t="shared" si="924"/>
        <v>261.83</v>
      </c>
      <c r="K1653" s="70">
        <v>0</v>
      </c>
      <c r="L1653" s="76">
        <f t="shared" si="925"/>
        <v>261.83</v>
      </c>
      <c r="N1653" s="70">
        <v>261.83</v>
      </c>
      <c r="O1653" s="70">
        <v>0</v>
      </c>
      <c r="P1653" s="70">
        <f t="shared" si="926"/>
        <v>261.83</v>
      </c>
      <c r="Q1653" s="64"/>
      <c r="R1653" s="70">
        <f t="shared" si="927"/>
        <v>261.83</v>
      </c>
      <c r="S1653" s="70">
        <f t="shared" si="927"/>
        <v>0</v>
      </c>
      <c r="T1653" s="70">
        <f t="shared" si="928"/>
        <v>261.83</v>
      </c>
      <c r="U1653" s="70">
        <f t="shared" si="929"/>
        <v>0</v>
      </c>
      <c r="V1653" s="78">
        <f t="shared" si="930"/>
        <v>261.83</v>
      </c>
      <c r="X1653" s="70">
        <v>261.83</v>
      </c>
      <c r="Y1653" s="70">
        <v>0</v>
      </c>
      <c r="Z1653" s="70">
        <v>261.83</v>
      </c>
      <c r="AA1653" s="79"/>
      <c r="AB1653" s="80">
        <f t="shared" si="899"/>
        <v>0</v>
      </c>
    </row>
    <row r="1654" spans="1:28" ht="22.5" x14ac:dyDescent="0.25">
      <c r="A1654" s="72" t="s">
        <v>17361</v>
      </c>
      <c r="B1654" s="73" t="s">
        <v>22744</v>
      </c>
      <c r="C1654" s="74" t="s">
        <v>15747</v>
      </c>
      <c r="D1654" s="75">
        <v>0</v>
      </c>
      <c r="E1654" s="70">
        <v>616.08000000000004</v>
      </c>
      <c r="F1654" s="76">
        <f t="shared" si="922"/>
        <v>0</v>
      </c>
      <c r="G1654" s="77"/>
      <c r="H1654" s="70">
        <f t="shared" si="923"/>
        <v>609.26</v>
      </c>
      <c r="I1654" s="70">
        <f t="shared" si="923"/>
        <v>6.82</v>
      </c>
      <c r="J1654" s="70">
        <f t="shared" si="924"/>
        <v>616.08000000000004</v>
      </c>
      <c r="K1654" s="70">
        <v>0</v>
      </c>
      <c r="L1654" s="76">
        <f t="shared" si="925"/>
        <v>616.08000000000004</v>
      </c>
      <c r="N1654" s="70">
        <v>609.26</v>
      </c>
      <c r="O1654" s="70">
        <v>6.82</v>
      </c>
      <c r="P1654" s="70">
        <f t="shared" si="926"/>
        <v>616.08000000000004</v>
      </c>
      <c r="Q1654" s="64"/>
      <c r="R1654" s="70">
        <f t="shared" si="927"/>
        <v>609.26</v>
      </c>
      <c r="S1654" s="70">
        <f t="shared" si="927"/>
        <v>6.83</v>
      </c>
      <c r="T1654" s="70">
        <f t="shared" si="928"/>
        <v>616.09</v>
      </c>
      <c r="U1654" s="70">
        <f t="shared" si="929"/>
        <v>0</v>
      </c>
      <c r="V1654" s="78">
        <f t="shared" si="930"/>
        <v>616.09</v>
      </c>
      <c r="X1654" s="70">
        <v>609.26</v>
      </c>
      <c r="Y1654" s="70">
        <v>6.83</v>
      </c>
      <c r="Z1654" s="70">
        <v>616.09</v>
      </c>
      <c r="AA1654" s="79"/>
      <c r="AB1654" s="80">
        <f t="shared" si="899"/>
        <v>-9.9999999999909051E-3</v>
      </c>
    </row>
    <row r="1655" spans="1:28" x14ac:dyDescent="0.25">
      <c r="A1655" s="72" t="s">
        <v>17362</v>
      </c>
      <c r="B1655" s="73" t="s">
        <v>22745</v>
      </c>
      <c r="C1655" s="74" t="s">
        <v>15747</v>
      </c>
      <c r="D1655" s="75">
        <v>0</v>
      </c>
      <c r="E1655" s="70">
        <v>832.03000000000009</v>
      </c>
      <c r="F1655" s="76">
        <f t="shared" si="922"/>
        <v>0</v>
      </c>
      <c r="G1655" s="77"/>
      <c r="H1655" s="70">
        <f t="shared" si="923"/>
        <v>825.21</v>
      </c>
      <c r="I1655" s="70">
        <f t="shared" si="923"/>
        <v>6.82</v>
      </c>
      <c r="J1655" s="70">
        <f t="shared" si="924"/>
        <v>832.03000000000009</v>
      </c>
      <c r="K1655" s="70">
        <v>0</v>
      </c>
      <c r="L1655" s="76">
        <f t="shared" si="925"/>
        <v>832.03000000000009</v>
      </c>
      <c r="N1655" s="70">
        <v>825.21</v>
      </c>
      <c r="O1655" s="70">
        <v>6.82</v>
      </c>
      <c r="P1655" s="70">
        <f t="shared" si="926"/>
        <v>832.03000000000009</v>
      </c>
      <c r="Q1655" s="64"/>
      <c r="R1655" s="70">
        <f t="shared" si="927"/>
        <v>825.21</v>
      </c>
      <c r="S1655" s="70">
        <f t="shared" si="927"/>
        <v>6.83</v>
      </c>
      <c r="T1655" s="70">
        <f t="shared" si="928"/>
        <v>832.04000000000008</v>
      </c>
      <c r="U1655" s="70">
        <f t="shared" si="929"/>
        <v>0</v>
      </c>
      <c r="V1655" s="78">
        <f t="shared" si="930"/>
        <v>832.04000000000008</v>
      </c>
      <c r="X1655" s="70">
        <v>825.21</v>
      </c>
      <c r="Y1655" s="70">
        <v>6.83</v>
      </c>
      <c r="Z1655" s="70">
        <v>832.04</v>
      </c>
      <c r="AA1655" s="79"/>
      <c r="AB1655" s="80">
        <f t="shared" si="899"/>
        <v>-9.9999999998772182E-3</v>
      </c>
    </row>
    <row r="1656" spans="1:28" x14ac:dyDescent="0.25">
      <c r="A1656" s="72" t="s">
        <v>17363</v>
      </c>
      <c r="B1656" s="73" t="s">
        <v>22746</v>
      </c>
      <c r="C1656" s="74" t="s">
        <v>15747</v>
      </c>
      <c r="D1656" s="75">
        <v>0</v>
      </c>
      <c r="E1656" s="70">
        <v>202</v>
      </c>
      <c r="F1656" s="76">
        <f t="shared" si="922"/>
        <v>0</v>
      </c>
      <c r="G1656" s="77"/>
      <c r="H1656" s="70">
        <f t="shared" si="923"/>
        <v>202</v>
      </c>
      <c r="I1656" s="70">
        <f t="shared" si="923"/>
        <v>0</v>
      </c>
      <c r="J1656" s="70">
        <f t="shared" si="924"/>
        <v>202</v>
      </c>
      <c r="K1656" s="70">
        <v>0</v>
      </c>
      <c r="L1656" s="76">
        <f t="shared" si="925"/>
        <v>202</v>
      </c>
      <c r="N1656" s="70">
        <v>202</v>
      </c>
      <c r="O1656" s="70">
        <v>0</v>
      </c>
      <c r="P1656" s="70">
        <f t="shared" si="926"/>
        <v>202</v>
      </c>
      <c r="Q1656" s="64"/>
      <c r="R1656" s="70">
        <f t="shared" si="927"/>
        <v>202</v>
      </c>
      <c r="S1656" s="70">
        <f t="shared" si="927"/>
        <v>0</v>
      </c>
      <c r="T1656" s="70">
        <f t="shared" si="928"/>
        <v>202</v>
      </c>
      <c r="U1656" s="70">
        <f t="shared" si="929"/>
        <v>0</v>
      </c>
      <c r="V1656" s="78">
        <f t="shared" si="930"/>
        <v>202</v>
      </c>
      <c r="X1656" s="70">
        <v>202</v>
      </c>
      <c r="Y1656" s="70">
        <v>0</v>
      </c>
      <c r="Z1656" s="70">
        <v>202</v>
      </c>
      <c r="AA1656" s="79"/>
      <c r="AB1656" s="80">
        <f t="shared" si="899"/>
        <v>0</v>
      </c>
    </row>
    <row r="1657" spans="1:28" x14ac:dyDescent="0.25">
      <c r="A1657" s="66" t="s">
        <v>17364</v>
      </c>
      <c r="B1657" s="67" t="s">
        <v>22747</v>
      </c>
      <c r="C1657" s="68"/>
      <c r="D1657" s="69"/>
      <c r="E1657" s="70"/>
      <c r="F1657" s="71"/>
      <c r="H1657" s="70"/>
      <c r="I1657" s="70"/>
      <c r="J1657" s="70"/>
      <c r="K1657" s="70"/>
      <c r="L1657" s="76"/>
      <c r="N1657" s="70"/>
      <c r="O1657" s="70"/>
      <c r="P1657" s="70"/>
      <c r="Q1657" s="64"/>
      <c r="R1657" s="70"/>
      <c r="S1657" s="70"/>
      <c r="T1657" s="70"/>
      <c r="U1657" s="70"/>
      <c r="V1657" s="78"/>
      <c r="X1657" s="70"/>
      <c r="Y1657" s="70"/>
      <c r="Z1657" s="70"/>
      <c r="AA1657" s="79"/>
      <c r="AB1657" s="80">
        <f t="shared" si="899"/>
        <v>0</v>
      </c>
    </row>
    <row r="1658" spans="1:28" x14ac:dyDescent="0.25">
      <c r="A1658" s="72" t="s">
        <v>17365</v>
      </c>
      <c r="B1658" s="73" t="s">
        <v>22748</v>
      </c>
      <c r="C1658" s="74" t="s">
        <v>15980</v>
      </c>
      <c r="D1658" s="75">
        <v>0</v>
      </c>
      <c r="E1658" s="70">
        <v>14.24</v>
      </c>
      <c r="F1658" s="76">
        <f>ROUND(D1658*E1658,2)</f>
        <v>0</v>
      </c>
      <c r="G1658" s="77"/>
      <c r="H1658" s="70">
        <f>ROUND(N1658+(N1658*$H$2/100),2)</f>
        <v>5.17</v>
      </c>
      <c r="I1658" s="70">
        <f>ROUND(O1658+(O1658*$H$2/100),2)</f>
        <v>9.07</v>
      </c>
      <c r="J1658" s="70">
        <f>H1658+I1658</f>
        <v>14.24</v>
      </c>
      <c r="K1658" s="70">
        <v>0</v>
      </c>
      <c r="L1658" s="76">
        <f>SUM(J1658:K1658)</f>
        <v>14.24</v>
      </c>
      <c r="N1658" s="70">
        <v>5.17</v>
      </c>
      <c r="O1658" s="70">
        <v>9.07</v>
      </c>
      <c r="P1658" s="70">
        <f>SUM(N1658:O1658)</f>
        <v>14.24</v>
      </c>
      <c r="Q1658" s="64"/>
      <c r="R1658" s="70">
        <f>X1658</f>
        <v>5.17</v>
      </c>
      <c r="S1658" s="70">
        <f>Y1658</f>
        <v>9.07</v>
      </c>
      <c r="T1658" s="70">
        <f>R1658+S1658</f>
        <v>14.24</v>
      </c>
      <c r="U1658" s="70">
        <f>ROUND(Z1658*$H$2,2)/100</f>
        <v>0</v>
      </c>
      <c r="V1658" s="78">
        <f>SUM(T1658:U1658)</f>
        <v>14.24</v>
      </c>
      <c r="X1658" s="70">
        <v>5.17</v>
      </c>
      <c r="Y1658" s="70">
        <v>9.07</v>
      </c>
      <c r="Z1658" s="70">
        <v>14.24</v>
      </c>
      <c r="AA1658" s="79"/>
      <c r="AB1658" s="80">
        <f t="shared" si="899"/>
        <v>0</v>
      </c>
    </row>
    <row r="1659" spans="1:28" x14ac:dyDescent="0.25">
      <c r="A1659" s="72" t="s">
        <v>17366</v>
      </c>
      <c r="B1659" s="73" t="s">
        <v>22749</v>
      </c>
      <c r="C1659" s="74" t="s">
        <v>17367</v>
      </c>
      <c r="D1659" s="75">
        <v>0</v>
      </c>
      <c r="E1659" s="70">
        <v>125.66</v>
      </c>
      <c r="F1659" s="76">
        <f>ROUND(D1659*E1659,2)</f>
        <v>0</v>
      </c>
      <c r="G1659" s="77"/>
      <c r="H1659" s="70">
        <f>ROUND(N1659+(N1659*$H$2/100),2)</f>
        <v>119.61</v>
      </c>
      <c r="I1659" s="70">
        <f>ROUND(O1659+(O1659*$H$2/100),2)</f>
        <v>6.05</v>
      </c>
      <c r="J1659" s="70">
        <f>H1659+I1659</f>
        <v>125.66</v>
      </c>
      <c r="K1659" s="70">
        <v>0</v>
      </c>
      <c r="L1659" s="76">
        <f>SUM(J1659:K1659)</f>
        <v>125.66</v>
      </c>
      <c r="N1659" s="70">
        <v>119.61</v>
      </c>
      <c r="O1659" s="70">
        <v>6.05</v>
      </c>
      <c r="P1659" s="70">
        <f>SUM(N1659:O1659)</f>
        <v>125.66</v>
      </c>
      <c r="Q1659" s="64"/>
      <c r="R1659" s="70">
        <f>X1659</f>
        <v>119.61</v>
      </c>
      <c r="S1659" s="70">
        <f>Y1659</f>
        <v>6.05</v>
      </c>
      <c r="T1659" s="70">
        <f>R1659+S1659</f>
        <v>125.66</v>
      </c>
      <c r="U1659" s="70">
        <f>ROUND(Z1659*$H$2,2)/100</f>
        <v>0</v>
      </c>
      <c r="V1659" s="78">
        <f>SUM(T1659:U1659)</f>
        <v>125.66</v>
      </c>
      <c r="X1659" s="70">
        <v>119.61</v>
      </c>
      <c r="Y1659" s="70">
        <v>6.05</v>
      </c>
      <c r="Z1659" s="70">
        <v>125.66</v>
      </c>
      <c r="AA1659" s="79"/>
      <c r="AB1659" s="80">
        <f t="shared" si="899"/>
        <v>0</v>
      </c>
    </row>
    <row r="1660" spans="1:28" ht="22.5" x14ac:dyDescent="0.25">
      <c r="A1660" s="66" t="s">
        <v>17368</v>
      </c>
      <c r="B1660" s="67" t="s">
        <v>22750</v>
      </c>
      <c r="C1660" s="68"/>
      <c r="D1660" s="69"/>
      <c r="E1660" s="70"/>
      <c r="F1660" s="71"/>
      <c r="H1660" s="70"/>
      <c r="I1660" s="70"/>
      <c r="J1660" s="70"/>
      <c r="K1660" s="70"/>
      <c r="L1660" s="76"/>
      <c r="N1660" s="70"/>
      <c r="O1660" s="70"/>
      <c r="P1660" s="70"/>
      <c r="Q1660" s="64"/>
      <c r="R1660" s="70"/>
      <c r="S1660" s="70"/>
      <c r="T1660" s="70"/>
      <c r="U1660" s="70"/>
      <c r="V1660" s="78"/>
      <c r="X1660" s="70"/>
      <c r="Y1660" s="70"/>
      <c r="Z1660" s="70"/>
      <c r="AA1660" s="79"/>
      <c r="AB1660" s="80">
        <f t="shared" si="899"/>
        <v>0</v>
      </c>
    </row>
    <row r="1661" spans="1:28" ht="22.5" x14ac:dyDescent="0.25">
      <c r="A1661" s="72" t="s">
        <v>17369</v>
      </c>
      <c r="B1661" s="73" t="s">
        <v>22751</v>
      </c>
      <c r="C1661" s="74" t="s">
        <v>15747</v>
      </c>
      <c r="D1661" s="75">
        <v>0</v>
      </c>
      <c r="E1661" s="70">
        <v>4.16</v>
      </c>
      <c r="F1661" s="76">
        <f t="shared" ref="F1661:F1668" si="931">ROUND(D1661*E1661,2)</f>
        <v>0</v>
      </c>
      <c r="G1661" s="77"/>
      <c r="H1661" s="70">
        <f t="shared" ref="H1661:I1668" si="932">ROUND(N1661+(N1661*$H$2/100),2)</f>
        <v>2.3199999999999998</v>
      </c>
      <c r="I1661" s="70">
        <f t="shared" si="932"/>
        <v>1.84</v>
      </c>
      <c r="J1661" s="70">
        <f t="shared" ref="J1661:J1668" si="933">H1661+I1661</f>
        <v>4.16</v>
      </c>
      <c r="K1661" s="70">
        <v>0</v>
      </c>
      <c r="L1661" s="76">
        <f t="shared" ref="L1661:L1668" si="934">SUM(J1661:K1661)</f>
        <v>4.16</v>
      </c>
      <c r="N1661" s="70">
        <v>2.3199999999999998</v>
      </c>
      <c r="O1661" s="70">
        <v>1.8399999999999999</v>
      </c>
      <c r="P1661" s="70">
        <f t="shared" ref="P1661:P1668" si="935">SUM(N1661:O1661)</f>
        <v>4.16</v>
      </c>
      <c r="Q1661" s="64"/>
      <c r="R1661" s="70">
        <f t="shared" ref="R1661:S1668" si="936">X1661</f>
        <v>2.3199999999999998</v>
      </c>
      <c r="S1661" s="70">
        <f t="shared" si="936"/>
        <v>1.84</v>
      </c>
      <c r="T1661" s="70">
        <f t="shared" ref="T1661:T1668" si="937">R1661+S1661</f>
        <v>4.16</v>
      </c>
      <c r="U1661" s="70">
        <f t="shared" ref="U1661:U1668" si="938">ROUND(Z1661*$H$2,2)/100</f>
        <v>0</v>
      </c>
      <c r="V1661" s="78">
        <f t="shared" ref="V1661:V1668" si="939">SUM(T1661:U1661)</f>
        <v>4.16</v>
      </c>
      <c r="X1661" s="70">
        <v>2.3199999999999998</v>
      </c>
      <c r="Y1661" s="70">
        <v>1.84</v>
      </c>
      <c r="Z1661" s="70">
        <v>4.16</v>
      </c>
      <c r="AA1661" s="79"/>
      <c r="AB1661" s="80">
        <f t="shared" si="899"/>
        <v>0</v>
      </c>
    </row>
    <row r="1662" spans="1:28" ht="22.5" x14ac:dyDescent="0.25">
      <c r="A1662" s="72" t="s">
        <v>17370</v>
      </c>
      <c r="B1662" s="73" t="s">
        <v>22752</v>
      </c>
      <c r="C1662" s="74" t="s">
        <v>15747</v>
      </c>
      <c r="D1662" s="75">
        <v>0</v>
      </c>
      <c r="E1662" s="70">
        <v>8.35</v>
      </c>
      <c r="F1662" s="76">
        <f t="shared" si="931"/>
        <v>0</v>
      </c>
      <c r="G1662" s="77"/>
      <c r="H1662" s="70">
        <f t="shared" si="932"/>
        <v>4.66</v>
      </c>
      <c r="I1662" s="70">
        <f t="shared" si="932"/>
        <v>3.69</v>
      </c>
      <c r="J1662" s="70">
        <f t="shared" si="933"/>
        <v>8.35</v>
      </c>
      <c r="K1662" s="70">
        <v>0</v>
      </c>
      <c r="L1662" s="76">
        <f t="shared" si="934"/>
        <v>8.35</v>
      </c>
      <c r="N1662" s="70">
        <v>4.66</v>
      </c>
      <c r="O1662" s="70">
        <v>3.69</v>
      </c>
      <c r="P1662" s="70">
        <f t="shared" si="935"/>
        <v>8.35</v>
      </c>
      <c r="Q1662" s="64"/>
      <c r="R1662" s="70">
        <f t="shared" si="936"/>
        <v>4.66</v>
      </c>
      <c r="S1662" s="70">
        <f t="shared" si="936"/>
        <v>3.69</v>
      </c>
      <c r="T1662" s="70">
        <f t="shared" si="937"/>
        <v>8.35</v>
      </c>
      <c r="U1662" s="70">
        <f t="shared" si="938"/>
        <v>0</v>
      </c>
      <c r="V1662" s="78">
        <f t="shared" si="939"/>
        <v>8.35</v>
      </c>
      <c r="X1662" s="70">
        <v>4.66</v>
      </c>
      <c r="Y1662" s="70">
        <v>3.69</v>
      </c>
      <c r="Z1662" s="70">
        <v>8.35</v>
      </c>
      <c r="AA1662" s="79"/>
      <c r="AB1662" s="80">
        <f t="shared" si="899"/>
        <v>0</v>
      </c>
    </row>
    <row r="1663" spans="1:28" ht="22.5" x14ac:dyDescent="0.25">
      <c r="A1663" s="72" t="s">
        <v>17371</v>
      </c>
      <c r="B1663" s="73" t="s">
        <v>22753</v>
      </c>
      <c r="C1663" s="74" t="s">
        <v>15747</v>
      </c>
      <c r="D1663" s="75">
        <v>0</v>
      </c>
      <c r="E1663" s="70">
        <v>12.51</v>
      </c>
      <c r="F1663" s="76">
        <f t="shared" si="931"/>
        <v>0</v>
      </c>
      <c r="G1663" s="77"/>
      <c r="H1663" s="70">
        <f t="shared" si="932"/>
        <v>6.98</v>
      </c>
      <c r="I1663" s="70">
        <f t="shared" si="932"/>
        <v>5.53</v>
      </c>
      <c r="J1663" s="70">
        <f t="shared" si="933"/>
        <v>12.510000000000002</v>
      </c>
      <c r="K1663" s="70">
        <v>0</v>
      </c>
      <c r="L1663" s="76">
        <f t="shared" si="934"/>
        <v>12.510000000000002</v>
      </c>
      <c r="N1663" s="70">
        <v>6.98</v>
      </c>
      <c r="O1663" s="70">
        <v>5.53</v>
      </c>
      <c r="P1663" s="70">
        <f t="shared" si="935"/>
        <v>12.510000000000002</v>
      </c>
      <c r="Q1663" s="64"/>
      <c r="R1663" s="70">
        <f t="shared" si="936"/>
        <v>6.98</v>
      </c>
      <c r="S1663" s="70">
        <f t="shared" si="936"/>
        <v>5.53</v>
      </c>
      <c r="T1663" s="70">
        <f t="shared" si="937"/>
        <v>12.510000000000002</v>
      </c>
      <c r="U1663" s="70">
        <f t="shared" si="938"/>
        <v>0</v>
      </c>
      <c r="V1663" s="78">
        <f t="shared" si="939"/>
        <v>12.510000000000002</v>
      </c>
      <c r="X1663" s="70">
        <v>6.98</v>
      </c>
      <c r="Y1663" s="70">
        <v>5.53</v>
      </c>
      <c r="Z1663" s="70">
        <v>12.51</v>
      </c>
      <c r="AA1663" s="79"/>
      <c r="AB1663" s="80">
        <f t="shared" si="899"/>
        <v>0</v>
      </c>
    </row>
    <row r="1664" spans="1:28" ht="22.5" x14ac:dyDescent="0.25">
      <c r="A1664" s="72" t="s">
        <v>17372</v>
      </c>
      <c r="B1664" s="73" t="s">
        <v>22754</v>
      </c>
      <c r="C1664" s="74" t="s">
        <v>15747</v>
      </c>
      <c r="D1664" s="75">
        <v>0</v>
      </c>
      <c r="E1664" s="70">
        <v>16.689999999999998</v>
      </c>
      <c r="F1664" s="76">
        <f t="shared" si="931"/>
        <v>0</v>
      </c>
      <c r="G1664" s="77"/>
      <c r="H1664" s="70">
        <f t="shared" si="932"/>
        <v>9.31</v>
      </c>
      <c r="I1664" s="70">
        <f t="shared" si="932"/>
        <v>7.38</v>
      </c>
      <c r="J1664" s="70">
        <f t="shared" si="933"/>
        <v>16.690000000000001</v>
      </c>
      <c r="K1664" s="70">
        <v>0</v>
      </c>
      <c r="L1664" s="76">
        <f t="shared" si="934"/>
        <v>16.690000000000001</v>
      </c>
      <c r="N1664" s="70">
        <v>9.3099999999999987</v>
      </c>
      <c r="O1664" s="70">
        <v>7.38</v>
      </c>
      <c r="P1664" s="70">
        <f t="shared" si="935"/>
        <v>16.689999999999998</v>
      </c>
      <c r="Q1664" s="64"/>
      <c r="R1664" s="70">
        <f t="shared" si="936"/>
        <v>9.31</v>
      </c>
      <c r="S1664" s="70">
        <f t="shared" si="936"/>
        <v>7.38</v>
      </c>
      <c r="T1664" s="70">
        <f t="shared" si="937"/>
        <v>16.690000000000001</v>
      </c>
      <c r="U1664" s="70">
        <f t="shared" si="938"/>
        <v>0</v>
      </c>
      <c r="V1664" s="78">
        <f t="shared" si="939"/>
        <v>16.690000000000001</v>
      </c>
      <c r="X1664" s="70">
        <v>9.31</v>
      </c>
      <c r="Y1664" s="70">
        <v>7.38</v>
      </c>
      <c r="Z1664" s="70">
        <v>16.690000000000001</v>
      </c>
      <c r="AA1664" s="79"/>
      <c r="AB1664" s="80">
        <f t="shared" si="899"/>
        <v>0</v>
      </c>
    </row>
    <row r="1665" spans="1:28" s="34" customFormat="1" ht="22.5" x14ac:dyDescent="0.25">
      <c r="A1665" s="72" t="s">
        <v>17373</v>
      </c>
      <c r="B1665" s="73" t="s">
        <v>22755</v>
      </c>
      <c r="C1665" s="74" t="s">
        <v>15747</v>
      </c>
      <c r="D1665" s="75">
        <v>0</v>
      </c>
      <c r="E1665" s="70">
        <v>25.05</v>
      </c>
      <c r="F1665" s="76">
        <f t="shared" si="931"/>
        <v>0</v>
      </c>
      <c r="G1665" s="29"/>
      <c r="H1665" s="70">
        <f t="shared" si="932"/>
        <v>13.98</v>
      </c>
      <c r="I1665" s="70">
        <f t="shared" si="932"/>
        <v>11.07</v>
      </c>
      <c r="J1665" s="70">
        <f t="shared" si="933"/>
        <v>25.05</v>
      </c>
      <c r="K1665" s="70">
        <v>0</v>
      </c>
      <c r="L1665" s="76">
        <f t="shared" si="934"/>
        <v>25.05</v>
      </c>
      <c r="N1665" s="70">
        <v>13.98</v>
      </c>
      <c r="O1665" s="70">
        <v>11.07</v>
      </c>
      <c r="P1665" s="70">
        <f t="shared" si="935"/>
        <v>25.05</v>
      </c>
      <c r="Q1665" s="64"/>
      <c r="R1665" s="70">
        <f t="shared" si="936"/>
        <v>13.98</v>
      </c>
      <c r="S1665" s="70">
        <f t="shared" si="936"/>
        <v>11.07</v>
      </c>
      <c r="T1665" s="70">
        <f t="shared" si="937"/>
        <v>25.05</v>
      </c>
      <c r="U1665" s="70">
        <f t="shared" si="938"/>
        <v>0</v>
      </c>
      <c r="V1665" s="78">
        <f t="shared" si="939"/>
        <v>25.05</v>
      </c>
      <c r="X1665" s="70">
        <v>13.98</v>
      </c>
      <c r="Y1665" s="70">
        <v>11.07</v>
      </c>
      <c r="Z1665" s="70">
        <v>25.05</v>
      </c>
      <c r="AA1665" s="79"/>
      <c r="AB1665" s="80">
        <f t="shared" si="899"/>
        <v>0</v>
      </c>
    </row>
    <row r="1666" spans="1:28" ht="22.5" x14ac:dyDescent="0.25">
      <c r="A1666" s="72" t="s">
        <v>17374</v>
      </c>
      <c r="B1666" s="73" t="s">
        <v>22756</v>
      </c>
      <c r="C1666" s="74" t="s">
        <v>15747</v>
      </c>
      <c r="D1666" s="75">
        <v>0</v>
      </c>
      <c r="E1666" s="70">
        <v>18.72</v>
      </c>
      <c r="F1666" s="76">
        <f t="shared" si="931"/>
        <v>0</v>
      </c>
      <c r="G1666" s="77"/>
      <c r="H1666" s="70">
        <f t="shared" si="932"/>
        <v>17.59</v>
      </c>
      <c r="I1666" s="70">
        <f t="shared" si="932"/>
        <v>1.1299999999999999</v>
      </c>
      <c r="J1666" s="70">
        <f t="shared" si="933"/>
        <v>18.72</v>
      </c>
      <c r="K1666" s="70">
        <v>0</v>
      </c>
      <c r="L1666" s="76">
        <f t="shared" si="934"/>
        <v>18.72</v>
      </c>
      <c r="N1666" s="70">
        <v>17.59</v>
      </c>
      <c r="O1666" s="70">
        <v>1.1299999999999999</v>
      </c>
      <c r="P1666" s="70">
        <f t="shared" si="935"/>
        <v>18.72</v>
      </c>
      <c r="Q1666" s="64"/>
      <c r="R1666" s="70">
        <f t="shared" si="936"/>
        <v>17.59</v>
      </c>
      <c r="S1666" s="70">
        <f t="shared" si="936"/>
        <v>1.1299999999999999</v>
      </c>
      <c r="T1666" s="70">
        <f t="shared" si="937"/>
        <v>18.72</v>
      </c>
      <c r="U1666" s="70">
        <f t="shared" si="938"/>
        <v>0</v>
      </c>
      <c r="V1666" s="78">
        <f t="shared" si="939"/>
        <v>18.72</v>
      </c>
      <c r="X1666" s="70">
        <v>17.59</v>
      </c>
      <c r="Y1666" s="70">
        <v>1.1299999999999999</v>
      </c>
      <c r="Z1666" s="70">
        <v>18.72</v>
      </c>
      <c r="AA1666" s="79"/>
      <c r="AB1666" s="80">
        <f t="shared" si="899"/>
        <v>0</v>
      </c>
    </row>
    <row r="1667" spans="1:28" ht="22.5" x14ac:dyDescent="0.25">
      <c r="A1667" s="72" t="s">
        <v>17375</v>
      </c>
      <c r="B1667" s="73" t="s">
        <v>22757</v>
      </c>
      <c r="C1667" s="74" t="s">
        <v>15747</v>
      </c>
      <c r="D1667" s="75">
        <v>0</v>
      </c>
      <c r="E1667" s="70">
        <v>33.31</v>
      </c>
      <c r="F1667" s="76">
        <f t="shared" si="931"/>
        <v>0</v>
      </c>
      <c r="G1667" s="77"/>
      <c r="H1667" s="70">
        <f t="shared" si="932"/>
        <v>31.72</v>
      </c>
      <c r="I1667" s="70">
        <f t="shared" si="932"/>
        <v>1.59</v>
      </c>
      <c r="J1667" s="70">
        <f t="shared" si="933"/>
        <v>33.31</v>
      </c>
      <c r="K1667" s="70">
        <v>0</v>
      </c>
      <c r="L1667" s="76">
        <f t="shared" si="934"/>
        <v>33.31</v>
      </c>
      <c r="N1667" s="70">
        <v>31.72</v>
      </c>
      <c r="O1667" s="70">
        <v>1.59</v>
      </c>
      <c r="P1667" s="70">
        <f t="shared" si="935"/>
        <v>33.31</v>
      </c>
      <c r="Q1667" s="64"/>
      <c r="R1667" s="70">
        <f t="shared" si="936"/>
        <v>31.72</v>
      </c>
      <c r="S1667" s="70">
        <f t="shared" si="936"/>
        <v>1.59</v>
      </c>
      <c r="T1667" s="70">
        <f t="shared" si="937"/>
        <v>33.31</v>
      </c>
      <c r="U1667" s="70">
        <f t="shared" si="938"/>
        <v>0</v>
      </c>
      <c r="V1667" s="78">
        <f t="shared" si="939"/>
        <v>33.31</v>
      </c>
      <c r="X1667" s="70">
        <v>31.72</v>
      </c>
      <c r="Y1667" s="70">
        <v>1.59</v>
      </c>
      <c r="Z1667" s="70">
        <v>33.31</v>
      </c>
      <c r="AA1667" s="79"/>
      <c r="AB1667" s="80">
        <f t="shared" si="899"/>
        <v>0</v>
      </c>
    </row>
    <row r="1668" spans="1:28" x14ac:dyDescent="0.25">
      <c r="A1668" s="72" t="s">
        <v>17376</v>
      </c>
      <c r="B1668" s="73" t="s">
        <v>22758</v>
      </c>
      <c r="C1668" s="74" t="s">
        <v>15747</v>
      </c>
      <c r="D1668" s="75">
        <v>0</v>
      </c>
      <c r="E1668" s="70">
        <v>55.61</v>
      </c>
      <c r="F1668" s="76">
        <f t="shared" si="931"/>
        <v>0</v>
      </c>
      <c r="G1668" s="77"/>
      <c r="H1668" s="70">
        <f t="shared" si="932"/>
        <v>53.57</v>
      </c>
      <c r="I1668" s="70">
        <f t="shared" si="932"/>
        <v>2.04</v>
      </c>
      <c r="J1668" s="70">
        <f t="shared" si="933"/>
        <v>55.61</v>
      </c>
      <c r="K1668" s="70">
        <v>0</v>
      </c>
      <c r="L1668" s="76">
        <f t="shared" si="934"/>
        <v>55.61</v>
      </c>
      <c r="N1668" s="70">
        <v>53.57</v>
      </c>
      <c r="O1668" s="70">
        <v>2.04</v>
      </c>
      <c r="P1668" s="70">
        <f t="shared" si="935"/>
        <v>55.61</v>
      </c>
      <c r="Q1668" s="64"/>
      <c r="R1668" s="70">
        <f t="shared" si="936"/>
        <v>53.57</v>
      </c>
      <c r="S1668" s="70">
        <f t="shared" si="936"/>
        <v>2.0499999999999998</v>
      </c>
      <c r="T1668" s="70">
        <f t="shared" si="937"/>
        <v>55.62</v>
      </c>
      <c r="U1668" s="70">
        <f t="shared" si="938"/>
        <v>0</v>
      </c>
      <c r="V1668" s="78">
        <f t="shared" si="939"/>
        <v>55.62</v>
      </c>
      <c r="X1668" s="70">
        <v>53.57</v>
      </c>
      <c r="Y1668" s="70">
        <v>2.0499999999999998</v>
      </c>
      <c r="Z1668" s="70">
        <v>55.62</v>
      </c>
      <c r="AA1668" s="79"/>
      <c r="AB1668" s="80">
        <f t="shared" si="899"/>
        <v>-9.9999999999980105E-3</v>
      </c>
    </row>
    <row r="1669" spans="1:28" x14ac:dyDescent="0.25">
      <c r="A1669" s="66" t="s">
        <v>17377</v>
      </c>
      <c r="B1669" s="67" t="s">
        <v>22759</v>
      </c>
      <c r="C1669" s="68"/>
      <c r="D1669" s="69"/>
      <c r="E1669" s="70"/>
      <c r="F1669" s="71"/>
      <c r="H1669" s="70"/>
      <c r="I1669" s="70"/>
      <c r="J1669" s="70"/>
      <c r="K1669" s="70"/>
      <c r="L1669" s="76"/>
      <c r="N1669" s="70"/>
      <c r="O1669" s="70"/>
      <c r="P1669" s="70"/>
      <c r="Q1669" s="64"/>
      <c r="R1669" s="70"/>
      <c r="S1669" s="70"/>
      <c r="T1669" s="70"/>
      <c r="U1669" s="70"/>
      <c r="V1669" s="78"/>
      <c r="X1669" s="70"/>
      <c r="Y1669" s="70"/>
      <c r="Z1669" s="70"/>
      <c r="AA1669" s="79"/>
      <c r="AB1669" s="80">
        <f t="shared" si="899"/>
        <v>0</v>
      </c>
    </row>
    <row r="1670" spans="1:28" ht="22.5" x14ac:dyDescent="0.25">
      <c r="A1670" s="72" t="s">
        <v>17378</v>
      </c>
      <c r="B1670" s="73" t="s">
        <v>22760</v>
      </c>
      <c r="C1670" s="74" t="s">
        <v>15719</v>
      </c>
      <c r="D1670" s="75">
        <v>0</v>
      </c>
      <c r="E1670" s="70">
        <v>27.740000000000002</v>
      </c>
      <c r="F1670" s="76">
        <f t="shared" ref="F1670:F1694" si="940">ROUND(D1670*E1670,2)</f>
        <v>0</v>
      </c>
      <c r="G1670" s="77"/>
      <c r="H1670" s="70">
        <f t="shared" ref="H1670:I1694" si="941">ROUND(N1670+(N1670*$H$2/100),2)</f>
        <v>20.02</v>
      </c>
      <c r="I1670" s="70">
        <f t="shared" si="941"/>
        <v>7.72</v>
      </c>
      <c r="J1670" s="70">
        <f t="shared" ref="J1670:J1694" si="942">H1670+I1670</f>
        <v>27.74</v>
      </c>
      <c r="K1670" s="70">
        <v>0</v>
      </c>
      <c r="L1670" s="76">
        <f t="shared" ref="L1670:L1694" si="943">SUM(J1670:K1670)</f>
        <v>27.74</v>
      </c>
      <c r="N1670" s="70">
        <v>20.02</v>
      </c>
      <c r="O1670" s="70">
        <v>7.7200000000000006</v>
      </c>
      <c r="P1670" s="70">
        <f t="shared" ref="P1670:P1694" si="944">SUM(N1670:O1670)</f>
        <v>27.740000000000002</v>
      </c>
      <c r="Q1670" s="64"/>
      <c r="R1670" s="70">
        <f t="shared" ref="R1670:S1694" si="945">X1670</f>
        <v>20.02</v>
      </c>
      <c r="S1670" s="70">
        <f t="shared" si="945"/>
        <v>7.72</v>
      </c>
      <c r="T1670" s="70">
        <f t="shared" ref="T1670:T1694" si="946">R1670+S1670</f>
        <v>27.74</v>
      </c>
      <c r="U1670" s="70">
        <f t="shared" ref="U1670:U1694" si="947">ROUND(Z1670*$H$2,2)/100</f>
        <v>0</v>
      </c>
      <c r="V1670" s="78">
        <f t="shared" ref="V1670:V1694" si="948">SUM(T1670:U1670)</f>
        <v>27.74</v>
      </c>
      <c r="X1670" s="70">
        <v>20.02</v>
      </c>
      <c r="Y1670" s="70">
        <v>7.72</v>
      </c>
      <c r="Z1670" s="70">
        <v>27.74</v>
      </c>
      <c r="AA1670" s="79"/>
      <c r="AB1670" s="80">
        <f t="shared" si="899"/>
        <v>0</v>
      </c>
    </row>
    <row r="1671" spans="1:28" ht="22.5" x14ac:dyDescent="0.25">
      <c r="A1671" s="72" t="s">
        <v>17379</v>
      </c>
      <c r="B1671" s="73" t="s">
        <v>22761</v>
      </c>
      <c r="C1671" s="74" t="s">
        <v>15747</v>
      </c>
      <c r="D1671" s="75">
        <v>0</v>
      </c>
      <c r="E1671" s="70">
        <v>8.5400000000000009</v>
      </c>
      <c r="F1671" s="76">
        <f t="shared" si="940"/>
        <v>0</v>
      </c>
      <c r="G1671" s="77"/>
      <c r="H1671" s="70">
        <f t="shared" si="941"/>
        <v>0.82</v>
      </c>
      <c r="I1671" s="70">
        <f t="shared" si="941"/>
        <v>7.72</v>
      </c>
      <c r="J1671" s="70">
        <f t="shared" si="942"/>
        <v>8.5399999999999991</v>
      </c>
      <c r="K1671" s="70">
        <v>0</v>
      </c>
      <c r="L1671" s="76">
        <f t="shared" si="943"/>
        <v>8.5399999999999991</v>
      </c>
      <c r="N1671" s="70">
        <v>0.82</v>
      </c>
      <c r="O1671" s="70">
        <v>7.7200000000000006</v>
      </c>
      <c r="P1671" s="70">
        <f t="shared" si="944"/>
        <v>8.5400000000000009</v>
      </c>
      <c r="Q1671" s="64"/>
      <c r="R1671" s="70">
        <f t="shared" si="945"/>
        <v>0.82</v>
      </c>
      <c r="S1671" s="70">
        <f t="shared" si="945"/>
        <v>7.72</v>
      </c>
      <c r="T1671" s="70">
        <f t="shared" si="946"/>
        <v>8.5399999999999991</v>
      </c>
      <c r="U1671" s="70">
        <f t="shared" si="947"/>
        <v>0</v>
      </c>
      <c r="V1671" s="78">
        <f t="shared" si="948"/>
        <v>8.5399999999999991</v>
      </c>
      <c r="X1671" s="70">
        <v>0.82</v>
      </c>
      <c r="Y1671" s="70">
        <v>7.72</v>
      </c>
      <c r="Z1671" s="70">
        <v>8.5399999999999991</v>
      </c>
      <c r="AA1671" s="79"/>
      <c r="AB1671" s="80">
        <f t="shared" si="899"/>
        <v>0</v>
      </c>
    </row>
    <row r="1672" spans="1:28" ht="22.5" x14ac:dyDescent="0.25">
      <c r="A1672" s="72" t="s">
        <v>17380</v>
      </c>
      <c r="B1672" s="73" t="s">
        <v>22762</v>
      </c>
      <c r="C1672" s="74" t="s">
        <v>15747</v>
      </c>
      <c r="D1672" s="75">
        <v>0</v>
      </c>
      <c r="E1672" s="70">
        <v>8.7000000000000011</v>
      </c>
      <c r="F1672" s="76">
        <f t="shared" si="940"/>
        <v>0</v>
      </c>
      <c r="G1672" s="77"/>
      <c r="H1672" s="70">
        <f t="shared" si="941"/>
        <v>0.98</v>
      </c>
      <c r="I1672" s="70">
        <f t="shared" si="941"/>
        <v>7.72</v>
      </c>
      <c r="J1672" s="70">
        <f t="shared" si="942"/>
        <v>8.6999999999999993</v>
      </c>
      <c r="K1672" s="70">
        <v>0</v>
      </c>
      <c r="L1672" s="76">
        <f t="shared" si="943"/>
        <v>8.6999999999999993</v>
      </c>
      <c r="N1672" s="70">
        <v>0.98</v>
      </c>
      <c r="O1672" s="70">
        <v>7.7200000000000006</v>
      </c>
      <c r="P1672" s="70">
        <f t="shared" si="944"/>
        <v>8.7000000000000011</v>
      </c>
      <c r="Q1672" s="64"/>
      <c r="R1672" s="70">
        <f t="shared" si="945"/>
        <v>0.98</v>
      </c>
      <c r="S1672" s="70">
        <f t="shared" si="945"/>
        <v>7.72</v>
      </c>
      <c r="T1672" s="70">
        <f t="shared" si="946"/>
        <v>8.6999999999999993</v>
      </c>
      <c r="U1672" s="70">
        <f t="shared" si="947"/>
        <v>0</v>
      </c>
      <c r="V1672" s="78">
        <f t="shared" si="948"/>
        <v>8.6999999999999993</v>
      </c>
      <c r="X1672" s="70">
        <v>0.98</v>
      </c>
      <c r="Y1672" s="70">
        <v>7.72</v>
      </c>
      <c r="Z1672" s="70">
        <v>8.6999999999999993</v>
      </c>
      <c r="AA1672" s="79"/>
      <c r="AB1672" s="80">
        <f t="shared" si="899"/>
        <v>0</v>
      </c>
    </row>
    <row r="1673" spans="1:28" ht="22.5" x14ac:dyDescent="0.25">
      <c r="A1673" s="72" t="s">
        <v>17381</v>
      </c>
      <c r="B1673" s="73" t="s">
        <v>22763</v>
      </c>
      <c r="C1673" s="74" t="s">
        <v>15747</v>
      </c>
      <c r="D1673" s="75">
        <v>0</v>
      </c>
      <c r="E1673" s="70">
        <v>9.14</v>
      </c>
      <c r="F1673" s="76">
        <f t="shared" si="940"/>
        <v>0</v>
      </c>
      <c r="G1673" s="77"/>
      <c r="H1673" s="70">
        <f t="shared" si="941"/>
        <v>1.42</v>
      </c>
      <c r="I1673" s="70">
        <f t="shared" si="941"/>
        <v>7.72</v>
      </c>
      <c r="J1673" s="70">
        <f t="shared" si="942"/>
        <v>9.14</v>
      </c>
      <c r="K1673" s="70">
        <v>0</v>
      </c>
      <c r="L1673" s="76">
        <f t="shared" si="943"/>
        <v>9.14</v>
      </c>
      <c r="N1673" s="70">
        <v>1.42</v>
      </c>
      <c r="O1673" s="70">
        <v>7.7200000000000006</v>
      </c>
      <c r="P1673" s="70">
        <f t="shared" si="944"/>
        <v>9.14</v>
      </c>
      <c r="Q1673" s="64"/>
      <c r="R1673" s="70">
        <f t="shared" si="945"/>
        <v>1.42</v>
      </c>
      <c r="S1673" s="70">
        <f t="shared" si="945"/>
        <v>7.72</v>
      </c>
      <c r="T1673" s="70">
        <f t="shared" si="946"/>
        <v>9.14</v>
      </c>
      <c r="U1673" s="70">
        <f t="shared" si="947"/>
        <v>0</v>
      </c>
      <c r="V1673" s="78">
        <f t="shared" si="948"/>
        <v>9.14</v>
      </c>
      <c r="X1673" s="70">
        <v>1.42</v>
      </c>
      <c r="Y1673" s="70">
        <v>7.72</v>
      </c>
      <c r="Z1673" s="70">
        <v>9.14</v>
      </c>
      <c r="AA1673" s="79"/>
      <c r="AB1673" s="80">
        <f t="shared" si="899"/>
        <v>0</v>
      </c>
    </row>
    <row r="1674" spans="1:28" ht="22.5" x14ac:dyDescent="0.25">
      <c r="A1674" s="72" t="s">
        <v>17382</v>
      </c>
      <c r="B1674" s="73" t="s">
        <v>22764</v>
      </c>
      <c r="C1674" s="74" t="s">
        <v>15747</v>
      </c>
      <c r="D1674" s="75">
        <v>0</v>
      </c>
      <c r="E1674" s="70">
        <v>9.18</v>
      </c>
      <c r="F1674" s="76">
        <f t="shared" si="940"/>
        <v>0</v>
      </c>
      <c r="G1674" s="77"/>
      <c r="H1674" s="70">
        <f t="shared" si="941"/>
        <v>1.46</v>
      </c>
      <c r="I1674" s="70">
        <f t="shared" si="941"/>
        <v>7.72</v>
      </c>
      <c r="J1674" s="70">
        <f t="shared" si="942"/>
        <v>9.18</v>
      </c>
      <c r="K1674" s="70">
        <v>0</v>
      </c>
      <c r="L1674" s="76">
        <f t="shared" si="943"/>
        <v>9.18</v>
      </c>
      <c r="N1674" s="70">
        <v>1.46</v>
      </c>
      <c r="O1674" s="70">
        <v>7.7200000000000006</v>
      </c>
      <c r="P1674" s="70">
        <f t="shared" si="944"/>
        <v>9.18</v>
      </c>
      <c r="Q1674" s="64"/>
      <c r="R1674" s="70">
        <f t="shared" si="945"/>
        <v>1.46</v>
      </c>
      <c r="S1674" s="70">
        <f t="shared" si="945"/>
        <v>7.72</v>
      </c>
      <c r="T1674" s="70">
        <f t="shared" si="946"/>
        <v>9.18</v>
      </c>
      <c r="U1674" s="70">
        <f t="shared" si="947"/>
        <v>0</v>
      </c>
      <c r="V1674" s="78">
        <f t="shared" si="948"/>
        <v>9.18</v>
      </c>
      <c r="X1674" s="70">
        <v>1.46</v>
      </c>
      <c r="Y1674" s="70">
        <v>7.72</v>
      </c>
      <c r="Z1674" s="70">
        <v>9.18</v>
      </c>
      <c r="AA1674" s="79"/>
      <c r="AB1674" s="80">
        <f t="shared" ref="AB1674:AB1737" si="949">P1674-Z1674</f>
        <v>0</v>
      </c>
    </row>
    <row r="1675" spans="1:28" ht="22.5" x14ac:dyDescent="0.25">
      <c r="A1675" s="72" t="s">
        <v>17383</v>
      </c>
      <c r="B1675" s="73" t="s">
        <v>22765</v>
      </c>
      <c r="C1675" s="74" t="s">
        <v>15747</v>
      </c>
      <c r="D1675" s="75">
        <v>0</v>
      </c>
      <c r="E1675" s="70">
        <v>10.72</v>
      </c>
      <c r="F1675" s="76">
        <f t="shared" si="940"/>
        <v>0</v>
      </c>
      <c r="G1675" s="77"/>
      <c r="H1675" s="70">
        <f t="shared" si="941"/>
        <v>3</v>
      </c>
      <c r="I1675" s="70">
        <f t="shared" si="941"/>
        <v>7.72</v>
      </c>
      <c r="J1675" s="70">
        <f t="shared" si="942"/>
        <v>10.719999999999999</v>
      </c>
      <c r="K1675" s="70">
        <v>0</v>
      </c>
      <c r="L1675" s="76">
        <f t="shared" si="943"/>
        <v>10.719999999999999</v>
      </c>
      <c r="N1675" s="70">
        <v>3</v>
      </c>
      <c r="O1675" s="70">
        <v>7.7200000000000006</v>
      </c>
      <c r="P1675" s="70">
        <f t="shared" si="944"/>
        <v>10.72</v>
      </c>
      <c r="Q1675" s="64"/>
      <c r="R1675" s="70">
        <f t="shared" si="945"/>
        <v>3</v>
      </c>
      <c r="S1675" s="70">
        <f t="shared" si="945"/>
        <v>7.72</v>
      </c>
      <c r="T1675" s="70">
        <f t="shared" si="946"/>
        <v>10.719999999999999</v>
      </c>
      <c r="U1675" s="70">
        <f t="shared" si="947"/>
        <v>0</v>
      </c>
      <c r="V1675" s="78">
        <f t="shared" si="948"/>
        <v>10.719999999999999</v>
      </c>
      <c r="X1675" s="70">
        <v>3</v>
      </c>
      <c r="Y1675" s="70">
        <v>7.72</v>
      </c>
      <c r="Z1675" s="70">
        <v>10.72</v>
      </c>
      <c r="AA1675" s="79"/>
      <c r="AB1675" s="80">
        <f t="shared" si="949"/>
        <v>0</v>
      </c>
    </row>
    <row r="1676" spans="1:28" ht="22.5" x14ac:dyDescent="0.25">
      <c r="A1676" s="72" t="s">
        <v>17384</v>
      </c>
      <c r="B1676" s="73" t="s">
        <v>22766</v>
      </c>
      <c r="C1676" s="74" t="s">
        <v>15747</v>
      </c>
      <c r="D1676" s="75">
        <v>0</v>
      </c>
      <c r="E1676" s="70">
        <v>11.830000000000002</v>
      </c>
      <c r="F1676" s="76">
        <f t="shared" si="940"/>
        <v>0</v>
      </c>
      <c r="G1676" s="77"/>
      <c r="H1676" s="70">
        <f t="shared" si="941"/>
        <v>4.1100000000000003</v>
      </c>
      <c r="I1676" s="70">
        <f t="shared" si="941"/>
        <v>7.72</v>
      </c>
      <c r="J1676" s="70">
        <f t="shared" si="942"/>
        <v>11.83</v>
      </c>
      <c r="K1676" s="70">
        <v>0</v>
      </c>
      <c r="L1676" s="76">
        <f t="shared" si="943"/>
        <v>11.83</v>
      </c>
      <c r="N1676" s="70">
        <v>4.1100000000000003</v>
      </c>
      <c r="O1676" s="70">
        <v>7.7200000000000006</v>
      </c>
      <c r="P1676" s="70">
        <f t="shared" si="944"/>
        <v>11.830000000000002</v>
      </c>
      <c r="Q1676" s="64"/>
      <c r="R1676" s="70">
        <f t="shared" si="945"/>
        <v>4.1100000000000003</v>
      </c>
      <c r="S1676" s="70">
        <f t="shared" si="945"/>
        <v>7.72</v>
      </c>
      <c r="T1676" s="70">
        <f t="shared" si="946"/>
        <v>11.83</v>
      </c>
      <c r="U1676" s="70">
        <f t="shared" si="947"/>
        <v>0</v>
      </c>
      <c r="V1676" s="78">
        <f t="shared" si="948"/>
        <v>11.83</v>
      </c>
      <c r="X1676" s="70">
        <v>4.1100000000000003</v>
      </c>
      <c r="Y1676" s="70">
        <v>7.72</v>
      </c>
      <c r="Z1676" s="70">
        <v>11.83</v>
      </c>
      <c r="AA1676" s="79"/>
      <c r="AB1676" s="80">
        <f t="shared" si="949"/>
        <v>0</v>
      </c>
    </row>
    <row r="1677" spans="1:28" ht="22.5" x14ac:dyDescent="0.25">
      <c r="A1677" s="72" t="s">
        <v>17385</v>
      </c>
      <c r="B1677" s="73" t="s">
        <v>22767</v>
      </c>
      <c r="C1677" s="74" t="s">
        <v>15747</v>
      </c>
      <c r="D1677" s="75">
        <v>0</v>
      </c>
      <c r="E1677" s="70">
        <v>11.78</v>
      </c>
      <c r="F1677" s="76">
        <f t="shared" si="940"/>
        <v>0</v>
      </c>
      <c r="G1677" s="77"/>
      <c r="H1677" s="70">
        <f t="shared" si="941"/>
        <v>4.0599999999999996</v>
      </c>
      <c r="I1677" s="70">
        <f t="shared" si="941"/>
        <v>7.72</v>
      </c>
      <c r="J1677" s="70">
        <f t="shared" si="942"/>
        <v>11.78</v>
      </c>
      <c r="K1677" s="70">
        <v>0</v>
      </c>
      <c r="L1677" s="76">
        <f t="shared" si="943"/>
        <v>11.78</v>
      </c>
      <c r="N1677" s="70">
        <v>4.0600000000000005</v>
      </c>
      <c r="O1677" s="70">
        <v>7.7200000000000006</v>
      </c>
      <c r="P1677" s="70">
        <f t="shared" si="944"/>
        <v>11.780000000000001</v>
      </c>
      <c r="Q1677" s="64"/>
      <c r="R1677" s="70">
        <f t="shared" si="945"/>
        <v>4.0599999999999996</v>
      </c>
      <c r="S1677" s="70">
        <f t="shared" si="945"/>
        <v>7.72</v>
      </c>
      <c r="T1677" s="70">
        <f t="shared" si="946"/>
        <v>11.78</v>
      </c>
      <c r="U1677" s="70">
        <f t="shared" si="947"/>
        <v>0</v>
      </c>
      <c r="V1677" s="78">
        <f t="shared" si="948"/>
        <v>11.78</v>
      </c>
      <c r="X1677" s="70">
        <v>4.0599999999999996</v>
      </c>
      <c r="Y1677" s="70">
        <v>7.72</v>
      </c>
      <c r="Z1677" s="70">
        <v>11.78</v>
      </c>
      <c r="AA1677" s="79"/>
      <c r="AB1677" s="80">
        <f t="shared" si="949"/>
        <v>0</v>
      </c>
    </row>
    <row r="1678" spans="1:28" ht="22.5" x14ac:dyDescent="0.25">
      <c r="A1678" s="72" t="s">
        <v>17386</v>
      </c>
      <c r="B1678" s="73" t="s">
        <v>22768</v>
      </c>
      <c r="C1678" s="74" t="s">
        <v>15747</v>
      </c>
      <c r="D1678" s="75">
        <v>0</v>
      </c>
      <c r="E1678" s="70">
        <v>12.07</v>
      </c>
      <c r="F1678" s="76">
        <f t="shared" si="940"/>
        <v>0</v>
      </c>
      <c r="G1678" s="77"/>
      <c r="H1678" s="70">
        <f t="shared" si="941"/>
        <v>4.3499999999999996</v>
      </c>
      <c r="I1678" s="70">
        <f t="shared" si="941"/>
        <v>7.72</v>
      </c>
      <c r="J1678" s="70">
        <f t="shared" si="942"/>
        <v>12.07</v>
      </c>
      <c r="K1678" s="70">
        <v>0</v>
      </c>
      <c r="L1678" s="76">
        <f t="shared" si="943"/>
        <v>12.07</v>
      </c>
      <c r="N1678" s="70">
        <v>4.3499999999999996</v>
      </c>
      <c r="O1678" s="70">
        <v>7.7200000000000006</v>
      </c>
      <c r="P1678" s="70">
        <f t="shared" si="944"/>
        <v>12.07</v>
      </c>
      <c r="Q1678" s="64"/>
      <c r="R1678" s="70">
        <f t="shared" si="945"/>
        <v>4.3499999999999996</v>
      </c>
      <c r="S1678" s="70">
        <f t="shared" si="945"/>
        <v>7.72</v>
      </c>
      <c r="T1678" s="70">
        <f t="shared" si="946"/>
        <v>12.07</v>
      </c>
      <c r="U1678" s="70">
        <f t="shared" si="947"/>
        <v>0</v>
      </c>
      <c r="V1678" s="78">
        <f t="shared" si="948"/>
        <v>12.07</v>
      </c>
      <c r="X1678" s="70">
        <v>4.3499999999999996</v>
      </c>
      <c r="Y1678" s="70">
        <v>7.72</v>
      </c>
      <c r="Z1678" s="70">
        <v>12.07</v>
      </c>
      <c r="AA1678" s="79"/>
      <c r="AB1678" s="80">
        <f t="shared" si="949"/>
        <v>0</v>
      </c>
    </row>
    <row r="1679" spans="1:28" ht="22.5" x14ac:dyDescent="0.25">
      <c r="A1679" s="72" t="s">
        <v>17387</v>
      </c>
      <c r="B1679" s="73" t="s">
        <v>22769</v>
      </c>
      <c r="C1679" s="74" t="s">
        <v>15747</v>
      </c>
      <c r="D1679" s="75">
        <v>0</v>
      </c>
      <c r="E1679" s="70">
        <v>12.58</v>
      </c>
      <c r="F1679" s="76">
        <f t="shared" si="940"/>
        <v>0</v>
      </c>
      <c r="G1679" s="77"/>
      <c r="H1679" s="70">
        <f t="shared" si="941"/>
        <v>4.8600000000000003</v>
      </c>
      <c r="I1679" s="70">
        <f t="shared" si="941"/>
        <v>7.72</v>
      </c>
      <c r="J1679" s="70">
        <f t="shared" si="942"/>
        <v>12.58</v>
      </c>
      <c r="K1679" s="70">
        <v>0</v>
      </c>
      <c r="L1679" s="76">
        <f t="shared" si="943"/>
        <v>12.58</v>
      </c>
      <c r="N1679" s="70">
        <v>4.8599999999999994</v>
      </c>
      <c r="O1679" s="70">
        <v>7.7200000000000006</v>
      </c>
      <c r="P1679" s="70">
        <f t="shared" si="944"/>
        <v>12.58</v>
      </c>
      <c r="Q1679" s="64"/>
      <c r="R1679" s="70">
        <f t="shared" si="945"/>
        <v>4.8600000000000003</v>
      </c>
      <c r="S1679" s="70">
        <f t="shared" si="945"/>
        <v>7.72</v>
      </c>
      <c r="T1679" s="70">
        <f t="shared" si="946"/>
        <v>12.58</v>
      </c>
      <c r="U1679" s="70">
        <f t="shared" si="947"/>
        <v>0</v>
      </c>
      <c r="V1679" s="78">
        <f t="shared" si="948"/>
        <v>12.58</v>
      </c>
      <c r="X1679" s="70">
        <v>4.8600000000000003</v>
      </c>
      <c r="Y1679" s="70">
        <v>7.72</v>
      </c>
      <c r="Z1679" s="70">
        <v>12.58</v>
      </c>
      <c r="AA1679" s="79"/>
      <c r="AB1679" s="80">
        <f t="shared" si="949"/>
        <v>0</v>
      </c>
    </row>
    <row r="1680" spans="1:28" ht="22.5" x14ac:dyDescent="0.25">
      <c r="A1680" s="72" t="s">
        <v>17388</v>
      </c>
      <c r="B1680" s="73" t="s">
        <v>22770</v>
      </c>
      <c r="C1680" s="74" t="s">
        <v>15747</v>
      </c>
      <c r="D1680" s="75">
        <v>0</v>
      </c>
      <c r="E1680" s="70">
        <v>13.41</v>
      </c>
      <c r="F1680" s="76">
        <f t="shared" si="940"/>
        <v>0</v>
      </c>
      <c r="G1680" s="77"/>
      <c r="H1680" s="70">
        <f t="shared" si="941"/>
        <v>5.69</v>
      </c>
      <c r="I1680" s="70">
        <f t="shared" si="941"/>
        <v>7.72</v>
      </c>
      <c r="J1680" s="70">
        <f t="shared" si="942"/>
        <v>13.41</v>
      </c>
      <c r="K1680" s="70">
        <v>0</v>
      </c>
      <c r="L1680" s="76">
        <f t="shared" si="943"/>
        <v>13.41</v>
      </c>
      <c r="N1680" s="70">
        <v>5.6899999999999995</v>
      </c>
      <c r="O1680" s="70">
        <v>7.7200000000000006</v>
      </c>
      <c r="P1680" s="70">
        <f t="shared" si="944"/>
        <v>13.41</v>
      </c>
      <c r="Q1680" s="64"/>
      <c r="R1680" s="70">
        <f t="shared" si="945"/>
        <v>5.69</v>
      </c>
      <c r="S1680" s="70">
        <f t="shared" si="945"/>
        <v>7.72</v>
      </c>
      <c r="T1680" s="70">
        <f t="shared" si="946"/>
        <v>13.41</v>
      </c>
      <c r="U1680" s="70">
        <f t="shared" si="947"/>
        <v>0</v>
      </c>
      <c r="V1680" s="78">
        <f t="shared" si="948"/>
        <v>13.41</v>
      </c>
      <c r="X1680" s="70">
        <v>5.69</v>
      </c>
      <c r="Y1680" s="70">
        <v>7.72</v>
      </c>
      <c r="Z1680" s="70">
        <v>13.41</v>
      </c>
      <c r="AA1680" s="79"/>
      <c r="AB1680" s="80">
        <f t="shared" si="949"/>
        <v>0</v>
      </c>
    </row>
    <row r="1681" spans="1:28" ht="22.5" x14ac:dyDescent="0.25">
      <c r="A1681" s="72" t="s">
        <v>17389</v>
      </c>
      <c r="B1681" s="73" t="s">
        <v>22771</v>
      </c>
      <c r="C1681" s="74" t="s">
        <v>15747</v>
      </c>
      <c r="D1681" s="75">
        <v>0</v>
      </c>
      <c r="E1681" s="70">
        <v>20</v>
      </c>
      <c r="F1681" s="76">
        <f t="shared" si="940"/>
        <v>0</v>
      </c>
      <c r="G1681" s="77"/>
      <c r="H1681" s="70">
        <f t="shared" si="941"/>
        <v>12.28</v>
      </c>
      <c r="I1681" s="70">
        <f t="shared" si="941"/>
        <v>7.72</v>
      </c>
      <c r="J1681" s="70">
        <f t="shared" si="942"/>
        <v>20</v>
      </c>
      <c r="K1681" s="70">
        <v>0</v>
      </c>
      <c r="L1681" s="76">
        <f t="shared" si="943"/>
        <v>20</v>
      </c>
      <c r="N1681" s="70">
        <v>12.28</v>
      </c>
      <c r="O1681" s="70">
        <v>7.7200000000000006</v>
      </c>
      <c r="P1681" s="70">
        <f t="shared" si="944"/>
        <v>20</v>
      </c>
      <c r="Q1681" s="64"/>
      <c r="R1681" s="70">
        <f t="shared" si="945"/>
        <v>12.28</v>
      </c>
      <c r="S1681" s="70">
        <f t="shared" si="945"/>
        <v>7.72</v>
      </c>
      <c r="T1681" s="70">
        <f t="shared" si="946"/>
        <v>20</v>
      </c>
      <c r="U1681" s="70">
        <f t="shared" si="947"/>
        <v>0</v>
      </c>
      <c r="V1681" s="78">
        <f t="shared" si="948"/>
        <v>20</v>
      </c>
      <c r="X1681" s="70">
        <v>12.28</v>
      </c>
      <c r="Y1681" s="70">
        <v>7.72</v>
      </c>
      <c r="Z1681" s="70">
        <v>20</v>
      </c>
      <c r="AA1681" s="79"/>
      <c r="AB1681" s="80">
        <f t="shared" si="949"/>
        <v>0</v>
      </c>
    </row>
    <row r="1682" spans="1:28" ht="22.5" x14ac:dyDescent="0.25">
      <c r="A1682" s="72" t="s">
        <v>17390</v>
      </c>
      <c r="B1682" s="73" t="s">
        <v>22772</v>
      </c>
      <c r="C1682" s="74" t="s">
        <v>15747</v>
      </c>
      <c r="D1682" s="75">
        <v>0</v>
      </c>
      <c r="E1682" s="70">
        <v>21.900000000000002</v>
      </c>
      <c r="F1682" s="76">
        <f t="shared" si="940"/>
        <v>0</v>
      </c>
      <c r="G1682" s="77"/>
      <c r="H1682" s="70">
        <f t="shared" si="941"/>
        <v>14.18</v>
      </c>
      <c r="I1682" s="70">
        <f t="shared" si="941"/>
        <v>7.72</v>
      </c>
      <c r="J1682" s="70">
        <f t="shared" si="942"/>
        <v>21.9</v>
      </c>
      <c r="K1682" s="70">
        <v>0</v>
      </c>
      <c r="L1682" s="76">
        <f t="shared" si="943"/>
        <v>21.9</v>
      </c>
      <c r="N1682" s="70">
        <v>14.18</v>
      </c>
      <c r="O1682" s="70">
        <v>7.7200000000000006</v>
      </c>
      <c r="P1682" s="70">
        <f t="shared" si="944"/>
        <v>21.9</v>
      </c>
      <c r="Q1682" s="64"/>
      <c r="R1682" s="70">
        <f t="shared" si="945"/>
        <v>14.18</v>
      </c>
      <c r="S1682" s="70">
        <f t="shared" si="945"/>
        <v>7.72</v>
      </c>
      <c r="T1682" s="70">
        <f t="shared" si="946"/>
        <v>21.9</v>
      </c>
      <c r="U1682" s="70">
        <f t="shared" si="947"/>
        <v>0</v>
      </c>
      <c r="V1682" s="78">
        <f t="shared" si="948"/>
        <v>21.9</v>
      </c>
      <c r="X1682" s="70">
        <v>14.18</v>
      </c>
      <c r="Y1682" s="70">
        <v>7.72</v>
      </c>
      <c r="Z1682" s="70">
        <v>21.9</v>
      </c>
      <c r="AA1682" s="79"/>
      <c r="AB1682" s="80">
        <f t="shared" si="949"/>
        <v>0</v>
      </c>
    </row>
    <row r="1683" spans="1:28" ht="22.5" x14ac:dyDescent="0.25">
      <c r="A1683" s="72" t="s">
        <v>17391</v>
      </c>
      <c r="B1683" s="73" t="s">
        <v>22773</v>
      </c>
      <c r="C1683" s="74" t="s">
        <v>15747</v>
      </c>
      <c r="D1683" s="75">
        <v>0</v>
      </c>
      <c r="E1683" s="70">
        <v>24.630000000000003</v>
      </c>
      <c r="F1683" s="76">
        <f t="shared" si="940"/>
        <v>0</v>
      </c>
      <c r="G1683" s="77"/>
      <c r="H1683" s="70">
        <f t="shared" si="941"/>
        <v>16.91</v>
      </c>
      <c r="I1683" s="70">
        <f t="shared" si="941"/>
        <v>7.72</v>
      </c>
      <c r="J1683" s="70">
        <f t="shared" si="942"/>
        <v>24.63</v>
      </c>
      <c r="K1683" s="70">
        <v>0</v>
      </c>
      <c r="L1683" s="76">
        <f t="shared" si="943"/>
        <v>24.63</v>
      </c>
      <c r="N1683" s="70">
        <v>16.91</v>
      </c>
      <c r="O1683" s="70">
        <v>7.7200000000000006</v>
      </c>
      <c r="P1683" s="70">
        <f t="shared" si="944"/>
        <v>24.630000000000003</v>
      </c>
      <c r="Q1683" s="64"/>
      <c r="R1683" s="70">
        <f t="shared" si="945"/>
        <v>16.91</v>
      </c>
      <c r="S1683" s="70">
        <f t="shared" si="945"/>
        <v>7.72</v>
      </c>
      <c r="T1683" s="70">
        <f t="shared" si="946"/>
        <v>24.63</v>
      </c>
      <c r="U1683" s="70">
        <f t="shared" si="947"/>
        <v>0</v>
      </c>
      <c r="V1683" s="78">
        <f t="shared" si="948"/>
        <v>24.63</v>
      </c>
      <c r="X1683" s="70">
        <v>16.91</v>
      </c>
      <c r="Y1683" s="70">
        <v>7.72</v>
      </c>
      <c r="Z1683" s="70">
        <v>24.63</v>
      </c>
      <c r="AA1683" s="79"/>
      <c r="AB1683" s="80">
        <f t="shared" si="949"/>
        <v>0</v>
      </c>
    </row>
    <row r="1684" spans="1:28" ht="22.5" x14ac:dyDescent="0.25">
      <c r="A1684" s="72" t="s">
        <v>17392</v>
      </c>
      <c r="B1684" s="73" t="s">
        <v>22774</v>
      </c>
      <c r="C1684" s="74" t="s">
        <v>15747</v>
      </c>
      <c r="D1684" s="75">
        <v>0</v>
      </c>
      <c r="E1684" s="70">
        <v>27.870000000000005</v>
      </c>
      <c r="F1684" s="76">
        <f t="shared" si="940"/>
        <v>0</v>
      </c>
      <c r="G1684" s="77"/>
      <c r="H1684" s="70">
        <f t="shared" si="941"/>
        <v>20.149999999999999</v>
      </c>
      <c r="I1684" s="70">
        <f t="shared" si="941"/>
        <v>7.72</v>
      </c>
      <c r="J1684" s="70">
        <f t="shared" si="942"/>
        <v>27.869999999999997</v>
      </c>
      <c r="K1684" s="70">
        <v>0</v>
      </c>
      <c r="L1684" s="76">
        <f t="shared" si="943"/>
        <v>27.869999999999997</v>
      </c>
      <c r="N1684" s="70">
        <v>20.150000000000002</v>
      </c>
      <c r="O1684" s="70">
        <v>7.7200000000000006</v>
      </c>
      <c r="P1684" s="70">
        <f t="shared" si="944"/>
        <v>27.870000000000005</v>
      </c>
      <c r="Q1684" s="64"/>
      <c r="R1684" s="70">
        <f t="shared" si="945"/>
        <v>20.149999999999999</v>
      </c>
      <c r="S1684" s="70">
        <f t="shared" si="945"/>
        <v>7.72</v>
      </c>
      <c r="T1684" s="70">
        <f t="shared" si="946"/>
        <v>27.869999999999997</v>
      </c>
      <c r="U1684" s="70">
        <f t="shared" si="947"/>
        <v>0</v>
      </c>
      <c r="V1684" s="78">
        <f t="shared" si="948"/>
        <v>27.869999999999997</v>
      </c>
      <c r="X1684" s="70">
        <v>20.149999999999999</v>
      </c>
      <c r="Y1684" s="70">
        <v>7.72</v>
      </c>
      <c r="Z1684" s="70">
        <v>27.87</v>
      </c>
      <c r="AA1684" s="79"/>
      <c r="AB1684" s="80">
        <f t="shared" si="949"/>
        <v>0</v>
      </c>
    </row>
    <row r="1685" spans="1:28" ht="22.5" x14ac:dyDescent="0.25">
      <c r="A1685" s="72" t="s">
        <v>17393</v>
      </c>
      <c r="B1685" s="73" t="s">
        <v>22775</v>
      </c>
      <c r="C1685" s="74" t="s">
        <v>15747</v>
      </c>
      <c r="D1685" s="75">
        <v>0</v>
      </c>
      <c r="E1685" s="70">
        <v>30.910000000000004</v>
      </c>
      <c r="F1685" s="76">
        <f t="shared" si="940"/>
        <v>0</v>
      </c>
      <c r="G1685" s="77"/>
      <c r="H1685" s="70">
        <f t="shared" si="941"/>
        <v>23.19</v>
      </c>
      <c r="I1685" s="70">
        <f t="shared" si="941"/>
        <v>7.72</v>
      </c>
      <c r="J1685" s="70">
        <f t="shared" si="942"/>
        <v>30.91</v>
      </c>
      <c r="K1685" s="70">
        <v>0</v>
      </c>
      <c r="L1685" s="76">
        <f t="shared" si="943"/>
        <v>30.91</v>
      </c>
      <c r="N1685" s="70">
        <v>23.19</v>
      </c>
      <c r="O1685" s="70">
        <v>7.7200000000000006</v>
      </c>
      <c r="P1685" s="70">
        <f t="shared" si="944"/>
        <v>30.910000000000004</v>
      </c>
      <c r="Q1685" s="64"/>
      <c r="R1685" s="70">
        <f t="shared" si="945"/>
        <v>23.19</v>
      </c>
      <c r="S1685" s="70">
        <f t="shared" si="945"/>
        <v>7.72</v>
      </c>
      <c r="T1685" s="70">
        <f t="shared" si="946"/>
        <v>30.91</v>
      </c>
      <c r="U1685" s="70">
        <f t="shared" si="947"/>
        <v>0</v>
      </c>
      <c r="V1685" s="78">
        <f t="shared" si="948"/>
        <v>30.91</v>
      </c>
      <c r="X1685" s="70">
        <v>23.19</v>
      </c>
      <c r="Y1685" s="70">
        <v>7.72</v>
      </c>
      <c r="Z1685" s="70">
        <v>30.91</v>
      </c>
      <c r="AA1685" s="79"/>
      <c r="AB1685" s="80">
        <f t="shared" si="949"/>
        <v>0</v>
      </c>
    </row>
    <row r="1686" spans="1:28" ht="22.5" x14ac:dyDescent="0.25">
      <c r="A1686" s="72" t="s">
        <v>17394</v>
      </c>
      <c r="B1686" s="73" t="s">
        <v>22776</v>
      </c>
      <c r="C1686" s="74" t="s">
        <v>15747</v>
      </c>
      <c r="D1686" s="75">
        <v>0</v>
      </c>
      <c r="E1686" s="70">
        <v>33.160000000000004</v>
      </c>
      <c r="F1686" s="76">
        <f t="shared" si="940"/>
        <v>0</v>
      </c>
      <c r="G1686" s="77"/>
      <c r="H1686" s="70">
        <f t="shared" si="941"/>
        <v>25.44</v>
      </c>
      <c r="I1686" s="70">
        <f t="shared" si="941"/>
        <v>7.72</v>
      </c>
      <c r="J1686" s="70">
        <f t="shared" si="942"/>
        <v>33.160000000000004</v>
      </c>
      <c r="K1686" s="70">
        <v>0</v>
      </c>
      <c r="L1686" s="76">
        <f t="shared" si="943"/>
        <v>33.160000000000004</v>
      </c>
      <c r="N1686" s="70">
        <v>25.44</v>
      </c>
      <c r="O1686" s="70">
        <v>7.7200000000000006</v>
      </c>
      <c r="P1686" s="70">
        <f t="shared" si="944"/>
        <v>33.160000000000004</v>
      </c>
      <c r="Q1686" s="64"/>
      <c r="R1686" s="70">
        <f t="shared" si="945"/>
        <v>25.44</v>
      </c>
      <c r="S1686" s="70">
        <f t="shared" si="945"/>
        <v>7.72</v>
      </c>
      <c r="T1686" s="70">
        <f t="shared" si="946"/>
        <v>33.160000000000004</v>
      </c>
      <c r="U1686" s="70">
        <f t="shared" si="947"/>
        <v>0</v>
      </c>
      <c r="V1686" s="78">
        <f t="shared" si="948"/>
        <v>33.160000000000004</v>
      </c>
      <c r="X1686" s="70">
        <v>25.44</v>
      </c>
      <c r="Y1686" s="70">
        <v>7.72</v>
      </c>
      <c r="Z1686" s="70">
        <v>33.159999999999997</v>
      </c>
      <c r="AA1686" s="79"/>
      <c r="AB1686" s="80">
        <f t="shared" si="949"/>
        <v>0</v>
      </c>
    </row>
    <row r="1687" spans="1:28" ht="22.5" x14ac:dyDescent="0.25">
      <c r="A1687" s="72" t="s">
        <v>17395</v>
      </c>
      <c r="B1687" s="73" t="s">
        <v>22777</v>
      </c>
      <c r="C1687" s="74" t="s">
        <v>15747</v>
      </c>
      <c r="D1687" s="75">
        <v>0</v>
      </c>
      <c r="E1687" s="70">
        <v>39.47</v>
      </c>
      <c r="F1687" s="76">
        <f t="shared" si="940"/>
        <v>0</v>
      </c>
      <c r="G1687" s="77"/>
      <c r="H1687" s="70">
        <f t="shared" si="941"/>
        <v>31.75</v>
      </c>
      <c r="I1687" s="70">
        <f t="shared" si="941"/>
        <v>7.72</v>
      </c>
      <c r="J1687" s="70">
        <f t="shared" si="942"/>
        <v>39.47</v>
      </c>
      <c r="K1687" s="70">
        <v>0</v>
      </c>
      <c r="L1687" s="76">
        <f t="shared" si="943"/>
        <v>39.47</v>
      </c>
      <c r="N1687" s="70">
        <v>31.75</v>
      </c>
      <c r="O1687" s="70">
        <v>7.7200000000000006</v>
      </c>
      <c r="P1687" s="70">
        <f t="shared" si="944"/>
        <v>39.47</v>
      </c>
      <c r="Q1687" s="64"/>
      <c r="R1687" s="70">
        <f t="shared" si="945"/>
        <v>31.75</v>
      </c>
      <c r="S1687" s="70">
        <f t="shared" si="945"/>
        <v>7.72</v>
      </c>
      <c r="T1687" s="70">
        <f t="shared" si="946"/>
        <v>39.47</v>
      </c>
      <c r="U1687" s="70">
        <f t="shared" si="947"/>
        <v>0</v>
      </c>
      <c r="V1687" s="78">
        <f t="shared" si="948"/>
        <v>39.47</v>
      </c>
      <c r="X1687" s="70">
        <v>31.75</v>
      </c>
      <c r="Y1687" s="70">
        <v>7.72</v>
      </c>
      <c r="Z1687" s="70">
        <v>39.47</v>
      </c>
      <c r="AA1687" s="79"/>
      <c r="AB1687" s="80">
        <f t="shared" si="949"/>
        <v>0</v>
      </c>
    </row>
    <row r="1688" spans="1:28" ht="22.5" x14ac:dyDescent="0.25">
      <c r="A1688" s="72" t="s">
        <v>17396</v>
      </c>
      <c r="B1688" s="73" t="s">
        <v>22778</v>
      </c>
      <c r="C1688" s="74" t="s">
        <v>15747</v>
      </c>
      <c r="D1688" s="75">
        <v>0</v>
      </c>
      <c r="E1688" s="70">
        <v>42.17</v>
      </c>
      <c r="F1688" s="76">
        <f t="shared" si="940"/>
        <v>0</v>
      </c>
      <c r="G1688" s="77"/>
      <c r="H1688" s="70">
        <f t="shared" si="941"/>
        <v>34.450000000000003</v>
      </c>
      <c r="I1688" s="70">
        <f t="shared" si="941"/>
        <v>7.72</v>
      </c>
      <c r="J1688" s="70">
        <f t="shared" si="942"/>
        <v>42.17</v>
      </c>
      <c r="K1688" s="70">
        <v>0</v>
      </c>
      <c r="L1688" s="76">
        <f t="shared" si="943"/>
        <v>42.17</v>
      </c>
      <c r="N1688" s="70">
        <v>34.450000000000003</v>
      </c>
      <c r="O1688" s="70">
        <v>7.7200000000000006</v>
      </c>
      <c r="P1688" s="70">
        <f t="shared" si="944"/>
        <v>42.17</v>
      </c>
      <c r="Q1688" s="64"/>
      <c r="R1688" s="70">
        <f t="shared" si="945"/>
        <v>34.450000000000003</v>
      </c>
      <c r="S1688" s="70">
        <f t="shared" si="945"/>
        <v>7.72</v>
      </c>
      <c r="T1688" s="70">
        <f t="shared" si="946"/>
        <v>42.17</v>
      </c>
      <c r="U1688" s="70">
        <f t="shared" si="947"/>
        <v>0</v>
      </c>
      <c r="V1688" s="78">
        <f t="shared" si="948"/>
        <v>42.17</v>
      </c>
      <c r="X1688" s="70">
        <v>34.450000000000003</v>
      </c>
      <c r="Y1688" s="70">
        <v>7.72</v>
      </c>
      <c r="Z1688" s="70">
        <v>42.17</v>
      </c>
      <c r="AA1688" s="79"/>
      <c r="AB1688" s="80">
        <f t="shared" si="949"/>
        <v>0</v>
      </c>
    </row>
    <row r="1689" spans="1:28" ht="22.5" x14ac:dyDescent="0.25">
      <c r="A1689" s="72" t="s">
        <v>17397</v>
      </c>
      <c r="B1689" s="73" t="s">
        <v>22779</v>
      </c>
      <c r="C1689" s="74" t="s">
        <v>15747</v>
      </c>
      <c r="D1689" s="75">
        <v>0</v>
      </c>
      <c r="E1689" s="70">
        <v>57.55</v>
      </c>
      <c r="F1689" s="76">
        <f t="shared" si="940"/>
        <v>0</v>
      </c>
      <c r="G1689" s="77"/>
      <c r="H1689" s="70">
        <f t="shared" si="941"/>
        <v>49.83</v>
      </c>
      <c r="I1689" s="70">
        <f t="shared" si="941"/>
        <v>7.72</v>
      </c>
      <c r="J1689" s="70">
        <f t="shared" si="942"/>
        <v>57.55</v>
      </c>
      <c r="K1689" s="70">
        <v>0</v>
      </c>
      <c r="L1689" s="76">
        <f t="shared" si="943"/>
        <v>57.55</v>
      </c>
      <c r="N1689" s="70">
        <v>49.83</v>
      </c>
      <c r="O1689" s="70">
        <v>7.7200000000000006</v>
      </c>
      <c r="P1689" s="70">
        <f t="shared" si="944"/>
        <v>57.55</v>
      </c>
      <c r="Q1689" s="64"/>
      <c r="R1689" s="70">
        <f t="shared" si="945"/>
        <v>49.83</v>
      </c>
      <c r="S1689" s="70">
        <f t="shared" si="945"/>
        <v>7.72</v>
      </c>
      <c r="T1689" s="70">
        <f t="shared" si="946"/>
        <v>57.55</v>
      </c>
      <c r="U1689" s="70">
        <f t="shared" si="947"/>
        <v>0</v>
      </c>
      <c r="V1689" s="78">
        <f t="shared" si="948"/>
        <v>57.55</v>
      </c>
      <c r="X1689" s="70">
        <v>49.83</v>
      </c>
      <c r="Y1689" s="70">
        <v>7.72</v>
      </c>
      <c r="Z1689" s="70">
        <v>57.55</v>
      </c>
      <c r="AA1689" s="79"/>
      <c r="AB1689" s="80">
        <f t="shared" si="949"/>
        <v>0</v>
      </c>
    </row>
    <row r="1690" spans="1:28" ht="22.5" x14ac:dyDescent="0.25">
      <c r="A1690" s="72" t="s">
        <v>17398</v>
      </c>
      <c r="B1690" s="73" t="s">
        <v>22780</v>
      </c>
      <c r="C1690" s="74" t="s">
        <v>15747</v>
      </c>
      <c r="D1690" s="75">
        <v>0</v>
      </c>
      <c r="E1690" s="70">
        <v>67.14</v>
      </c>
      <c r="F1690" s="76">
        <f t="shared" si="940"/>
        <v>0</v>
      </c>
      <c r="G1690" s="77"/>
      <c r="H1690" s="70">
        <f t="shared" si="941"/>
        <v>59.42</v>
      </c>
      <c r="I1690" s="70">
        <f t="shared" si="941"/>
        <v>7.72</v>
      </c>
      <c r="J1690" s="70">
        <f t="shared" si="942"/>
        <v>67.14</v>
      </c>
      <c r="K1690" s="70">
        <v>0</v>
      </c>
      <c r="L1690" s="76">
        <f t="shared" si="943"/>
        <v>67.14</v>
      </c>
      <c r="N1690" s="70">
        <v>59.42</v>
      </c>
      <c r="O1690" s="70">
        <v>7.7200000000000006</v>
      </c>
      <c r="P1690" s="70">
        <f t="shared" si="944"/>
        <v>67.14</v>
      </c>
      <c r="Q1690" s="64"/>
      <c r="R1690" s="70">
        <f t="shared" si="945"/>
        <v>59.42</v>
      </c>
      <c r="S1690" s="70">
        <f t="shared" si="945"/>
        <v>7.72</v>
      </c>
      <c r="T1690" s="70">
        <f t="shared" si="946"/>
        <v>67.14</v>
      </c>
      <c r="U1690" s="70">
        <f t="shared" si="947"/>
        <v>0</v>
      </c>
      <c r="V1690" s="78">
        <f t="shared" si="948"/>
        <v>67.14</v>
      </c>
      <c r="X1690" s="70">
        <v>59.42</v>
      </c>
      <c r="Y1690" s="70">
        <v>7.72</v>
      </c>
      <c r="Z1690" s="70">
        <v>67.14</v>
      </c>
      <c r="AA1690" s="79"/>
      <c r="AB1690" s="80">
        <f t="shared" si="949"/>
        <v>0</v>
      </c>
    </row>
    <row r="1691" spans="1:28" ht="22.5" x14ac:dyDescent="0.25">
      <c r="A1691" s="72" t="s">
        <v>17399</v>
      </c>
      <c r="B1691" s="73" t="s">
        <v>22781</v>
      </c>
      <c r="C1691" s="74" t="s">
        <v>15747</v>
      </c>
      <c r="D1691" s="75">
        <v>0</v>
      </c>
      <c r="E1691" s="70">
        <v>91.919999999999987</v>
      </c>
      <c r="F1691" s="76">
        <f t="shared" si="940"/>
        <v>0</v>
      </c>
      <c r="G1691" s="77"/>
      <c r="H1691" s="70">
        <f t="shared" si="941"/>
        <v>84.2</v>
      </c>
      <c r="I1691" s="70">
        <f t="shared" si="941"/>
        <v>7.72</v>
      </c>
      <c r="J1691" s="70">
        <f t="shared" si="942"/>
        <v>91.92</v>
      </c>
      <c r="K1691" s="70">
        <v>0</v>
      </c>
      <c r="L1691" s="76">
        <f t="shared" si="943"/>
        <v>91.92</v>
      </c>
      <c r="N1691" s="70">
        <v>84.199999999999989</v>
      </c>
      <c r="O1691" s="70">
        <v>7.7200000000000006</v>
      </c>
      <c r="P1691" s="70">
        <f t="shared" si="944"/>
        <v>91.919999999999987</v>
      </c>
      <c r="Q1691" s="64"/>
      <c r="R1691" s="70">
        <f t="shared" si="945"/>
        <v>84.2</v>
      </c>
      <c r="S1691" s="70">
        <f t="shared" si="945"/>
        <v>7.72</v>
      </c>
      <c r="T1691" s="70">
        <f t="shared" si="946"/>
        <v>91.92</v>
      </c>
      <c r="U1691" s="70">
        <f t="shared" si="947"/>
        <v>0</v>
      </c>
      <c r="V1691" s="78">
        <f t="shared" si="948"/>
        <v>91.92</v>
      </c>
      <c r="X1691" s="70">
        <v>84.2</v>
      </c>
      <c r="Y1691" s="70">
        <v>7.72</v>
      </c>
      <c r="Z1691" s="70">
        <v>91.92</v>
      </c>
      <c r="AA1691" s="79"/>
      <c r="AB1691" s="80">
        <f t="shared" si="949"/>
        <v>0</v>
      </c>
    </row>
    <row r="1692" spans="1:28" ht="22.5" x14ac:dyDescent="0.25">
      <c r="A1692" s="72" t="s">
        <v>17400</v>
      </c>
      <c r="B1692" s="73" t="s">
        <v>22782</v>
      </c>
      <c r="C1692" s="74" t="s">
        <v>15719</v>
      </c>
      <c r="D1692" s="75">
        <v>0</v>
      </c>
      <c r="E1692" s="70">
        <v>127.6</v>
      </c>
      <c r="F1692" s="76">
        <f t="shared" si="940"/>
        <v>0</v>
      </c>
      <c r="G1692" s="77"/>
      <c r="H1692" s="70">
        <f t="shared" si="941"/>
        <v>113.44</v>
      </c>
      <c r="I1692" s="70">
        <f t="shared" si="941"/>
        <v>14.16</v>
      </c>
      <c r="J1692" s="70">
        <f t="shared" si="942"/>
        <v>127.6</v>
      </c>
      <c r="K1692" s="70">
        <v>0</v>
      </c>
      <c r="L1692" s="76">
        <f t="shared" si="943"/>
        <v>127.6</v>
      </c>
      <c r="N1692" s="70">
        <v>113.44</v>
      </c>
      <c r="O1692" s="70">
        <v>14.16</v>
      </c>
      <c r="P1692" s="70">
        <f t="shared" si="944"/>
        <v>127.6</v>
      </c>
      <c r="Q1692" s="64"/>
      <c r="R1692" s="70">
        <f t="shared" si="945"/>
        <v>113.44</v>
      </c>
      <c r="S1692" s="70">
        <f t="shared" si="945"/>
        <v>14.16</v>
      </c>
      <c r="T1692" s="70">
        <f t="shared" si="946"/>
        <v>127.6</v>
      </c>
      <c r="U1692" s="70">
        <f t="shared" si="947"/>
        <v>0</v>
      </c>
      <c r="V1692" s="78">
        <f t="shared" si="948"/>
        <v>127.6</v>
      </c>
      <c r="X1692" s="70">
        <v>113.44</v>
      </c>
      <c r="Y1692" s="70">
        <v>14.16</v>
      </c>
      <c r="Z1692" s="70">
        <v>127.6</v>
      </c>
      <c r="AA1692" s="79"/>
      <c r="AB1692" s="80">
        <f t="shared" si="949"/>
        <v>0</v>
      </c>
    </row>
    <row r="1693" spans="1:28" s="83" customFormat="1" ht="22.5" x14ac:dyDescent="0.25">
      <c r="A1693" s="72" t="s">
        <v>17401</v>
      </c>
      <c r="B1693" s="73" t="s">
        <v>22783</v>
      </c>
      <c r="C1693" s="74" t="s">
        <v>15747</v>
      </c>
      <c r="D1693" s="75">
        <v>0</v>
      </c>
      <c r="E1693" s="70">
        <v>16.71</v>
      </c>
      <c r="F1693" s="76">
        <f t="shared" si="940"/>
        <v>0</v>
      </c>
      <c r="G1693" s="29"/>
      <c r="H1693" s="70">
        <f t="shared" si="941"/>
        <v>8.99</v>
      </c>
      <c r="I1693" s="70">
        <f t="shared" si="941"/>
        <v>7.72</v>
      </c>
      <c r="J1693" s="70">
        <f t="shared" si="942"/>
        <v>16.71</v>
      </c>
      <c r="K1693" s="70">
        <v>0</v>
      </c>
      <c r="L1693" s="76">
        <f t="shared" si="943"/>
        <v>16.71</v>
      </c>
      <c r="M1693" s="34"/>
      <c r="N1693" s="70">
        <v>8.99</v>
      </c>
      <c r="O1693" s="70">
        <v>7.7200000000000006</v>
      </c>
      <c r="P1693" s="70">
        <f t="shared" si="944"/>
        <v>16.71</v>
      </c>
      <c r="Q1693" s="64"/>
      <c r="R1693" s="70">
        <f t="shared" si="945"/>
        <v>8.99</v>
      </c>
      <c r="S1693" s="70">
        <f t="shared" si="945"/>
        <v>7.72</v>
      </c>
      <c r="T1693" s="70">
        <f t="shared" si="946"/>
        <v>16.71</v>
      </c>
      <c r="U1693" s="70">
        <f t="shared" si="947"/>
        <v>0</v>
      </c>
      <c r="V1693" s="78">
        <f t="shared" si="948"/>
        <v>16.71</v>
      </c>
      <c r="W1693" s="34"/>
      <c r="X1693" s="70">
        <v>8.99</v>
      </c>
      <c r="Y1693" s="70">
        <v>7.72</v>
      </c>
      <c r="Z1693" s="70">
        <v>16.71</v>
      </c>
      <c r="AA1693" s="79"/>
      <c r="AB1693" s="80">
        <f t="shared" si="949"/>
        <v>0</v>
      </c>
    </row>
    <row r="1694" spans="1:28" s="83" customFormat="1" x14ac:dyDescent="0.25">
      <c r="A1694" s="72" t="s">
        <v>17402</v>
      </c>
      <c r="B1694" s="73" t="s">
        <v>22784</v>
      </c>
      <c r="C1694" s="74" t="s">
        <v>15747</v>
      </c>
      <c r="D1694" s="75">
        <v>0</v>
      </c>
      <c r="E1694" s="70">
        <v>18.78</v>
      </c>
      <c r="F1694" s="76">
        <f t="shared" si="940"/>
        <v>0</v>
      </c>
      <c r="G1694" s="29"/>
      <c r="H1694" s="70">
        <f t="shared" si="941"/>
        <v>11.06</v>
      </c>
      <c r="I1694" s="70">
        <f t="shared" si="941"/>
        <v>7.72</v>
      </c>
      <c r="J1694" s="70">
        <f t="shared" si="942"/>
        <v>18.78</v>
      </c>
      <c r="K1694" s="70">
        <v>0</v>
      </c>
      <c r="L1694" s="76">
        <f t="shared" si="943"/>
        <v>18.78</v>
      </c>
      <c r="M1694" s="34"/>
      <c r="N1694" s="70">
        <v>11.06</v>
      </c>
      <c r="O1694" s="70">
        <v>7.7200000000000006</v>
      </c>
      <c r="P1694" s="70">
        <f t="shared" si="944"/>
        <v>18.78</v>
      </c>
      <c r="Q1694" s="64"/>
      <c r="R1694" s="70">
        <f t="shared" si="945"/>
        <v>11.06</v>
      </c>
      <c r="S1694" s="70">
        <f t="shared" si="945"/>
        <v>7.72</v>
      </c>
      <c r="T1694" s="70">
        <f t="shared" si="946"/>
        <v>18.78</v>
      </c>
      <c r="U1694" s="70">
        <f t="shared" si="947"/>
        <v>0</v>
      </c>
      <c r="V1694" s="78">
        <f t="shared" si="948"/>
        <v>18.78</v>
      </c>
      <c r="W1694" s="34"/>
      <c r="X1694" s="70">
        <v>11.06</v>
      </c>
      <c r="Y1694" s="70">
        <v>7.72</v>
      </c>
      <c r="Z1694" s="70">
        <v>18.78</v>
      </c>
      <c r="AA1694" s="79"/>
      <c r="AB1694" s="80">
        <f t="shared" si="949"/>
        <v>0</v>
      </c>
    </row>
    <row r="1695" spans="1:28" ht="22.5" x14ac:dyDescent="0.25">
      <c r="A1695" s="66" t="s">
        <v>17403</v>
      </c>
      <c r="B1695" s="67" t="s">
        <v>22785</v>
      </c>
      <c r="C1695" s="68"/>
      <c r="D1695" s="69"/>
      <c r="E1695" s="70"/>
      <c r="F1695" s="71"/>
      <c r="H1695" s="70"/>
      <c r="I1695" s="70"/>
      <c r="J1695" s="70"/>
      <c r="K1695" s="70"/>
      <c r="L1695" s="76"/>
      <c r="N1695" s="70"/>
      <c r="O1695" s="70"/>
      <c r="P1695" s="70"/>
      <c r="Q1695" s="64"/>
      <c r="R1695" s="70"/>
      <c r="S1695" s="70"/>
      <c r="T1695" s="70"/>
      <c r="U1695" s="70"/>
      <c r="V1695" s="78"/>
      <c r="X1695" s="70"/>
      <c r="Y1695" s="70"/>
      <c r="Z1695" s="70"/>
      <c r="AA1695" s="79"/>
      <c r="AB1695" s="80">
        <f t="shared" si="949"/>
        <v>0</v>
      </c>
    </row>
    <row r="1696" spans="1:28" ht="22.5" x14ac:dyDescent="0.25">
      <c r="A1696" s="72" t="s">
        <v>17404</v>
      </c>
      <c r="B1696" s="73" t="s">
        <v>22786</v>
      </c>
      <c r="C1696" s="74" t="s">
        <v>15719</v>
      </c>
      <c r="D1696" s="75">
        <v>0</v>
      </c>
      <c r="E1696" s="70">
        <v>55.99</v>
      </c>
      <c r="F1696" s="76">
        <f>ROUND(D1696*E1696,2)</f>
        <v>0</v>
      </c>
      <c r="G1696" s="77"/>
      <c r="H1696" s="70">
        <f t="shared" ref="H1696:I1700" si="950">ROUND(N1696+(N1696*$H$2/100),2)</f>
        <v>42.82</v>
      </c>
      <c r="I1696" s="70">
        <f t="shared" si="950"/>
        <v>13.17</v>
      </c>
      <c r="J1696" s="70">
        <f>H1696+I1696</f>
        <v>55.99</v>
      </c>
      <c r="K1696" s="70">
        <v>0</v>
      </c>
      <c r="L1696" s="76">
        <f>SUM(J1696:K1696)</f>
        <v>55.99</v>
      </c>
      <c r="N1696" s="70">
        <v>42.82</v>
      </c>
      <c r="O1696" s="70">
        <v>13.17</v>
      </c>
      <c r="P1696" s="70">
        <f>SUM(N1696:O1696)</f>
        <v>55.99</v>
      </c>
      <c r="Q1696" s="64"/>
      <c r="R1696" s="70">
        <f t="shared" ref="R1696:S1700" si="951">X1696</f>
        <v>42.82</v>
      </c>
      <c r="S1696" s="70">
        <f t="shared" si="951"/>
        <v>13.17</v>
      </c>
      <c r="T1696" s="70">
        <f>R1696+S1696</f>
        <v>55.99</v>
      </c>
      <c r="U1696" s="70">
        <f>ROUND(Z1696*$H$2,2)/100</f>
        <v>0</v>
      </c>
      <c r="V1696" s="78">
        <f>SUM(T1696:U1696)</f>
        <v>55.99</v>
      </c>
      <c r="X1696" s="70">
        <v>42.82</v>
      </c>
      <c r="Y1696" s="70">
        <v>13.17</v>
      </c>
      <c r="Z1696" s="70">
        <v>55.99</v>
      </c>
      <c r="AA1696" s="79"/>
      <c r="AB1696" s="80">
        <f t="shared" si="949"/>
        <v>0</v>
      </c>
    </row>
    <row r="1697" spans="1:28" ht="22.5" x14ac:dyDescent="0.25">
      <c r="A1697" s="72" t="s">
        <v>17405</v>
      </c>
      <c r="B1697" s="73" t="s">
        <v>22787</v>
      </c>
      <c r="C1697" s="74" t="s">
        <v>15719</v>
      </c>
      <c r="D1697" s="75">
        <v>0</v>
      </c>
      <c r="E1697" s="70">
        <v>56.53</v>
      </c>
      <c r="F1697" s="76">
        <f>ROUND(D1697*E1697,2)</f>
        <v>0</v>
      </c>
      <c r="G1697" s="77"/>
      <c r="H1697" s="70">
        <f t="shared" si="950"/>
        <v>43.36</v>
      </c>
      <c r="I1697" s="70">
        <f t="shared" si="950"/>
        <v>13.17</v>
      </c>
      <c r="J1697" s="70">
        <f>H1697+I1697</f>
        <v>56.53</v>
      </c>
      <c r="K1697" s="70">
        <v>0</v>
      </c>
      <c r="L1697" s="76">
        <f>SUM(J1697:K1697)</f>
        <v>56.53</v>
      </c>
      <c r="N1697" s="70">
        <v>43.36</v>
      </c>
      <c r="O1697" s="70">
        <v>13.17</v>
      </c>
      <c r="P1697" s="70">
        <f>SUM(N1697:O1697)</f>
        <v>56.53</v>
      </c>
      <c r="Q1697" s="64"/>
      <c r="R1697" s="70">
        <f t="shared" si="951"/>
        <v>43.36</v>
      </c>
      <c r="S1697" s="70">
        <f t="shared" si="951"/>
        <v>13.17</v>
      </c>
      <c r="T1697" s="70">
        <f>R1697+S1697</f>
        <v>56.53</v>
      </c>
      <c r="U1697" s="70">
        <f>ROUND(Z1697*$H$2,2)/100</f>
        <v>0</v>
      </c>
      <c r="V1697" s="78">
        <f>SUM(T1697:U1697)</f>
        <v>56.53</v>
      </c>
      <c r="X1697" s="70">
        <v>43.36</v>
      </c>
      <c r="Y1697" s="70">
        <v>13.17</v>
      </c>
      <c r="Z1697" s="70">
        <v>56.53</v>
      </c>
      <c r="AA1697" s="79"/>
      <c r="AB1697" s="80">
        <f t="shared" si="949"/>
        <v>0</v>
      </c>
    </row>
    <row r="1698" spans="1:28" ht="33.75" x14ac:dyDescent="0.25">
      <c r="A1698" s="72" t="s">
        <v>17406</v>
      </c>
      <c r="B1698" s="73" t="s">
        <v>22788</v>
      </c>
      <c r="C1698" s="74" t="s">
        <v>15719</v>
      </c>
      <c r="D1698" s="75">
        <v>0</v>
      </c>
      <c r="E1698" s="70">
        <v>112.91</v>
      </c>
      <c r="F1698" s="76">
        <f>ROUND(D1698*E1698,2)</f>
        <v>0</v>
      </c>
      <c r="G1698" s="77"/>
      <c r="H1698" s="70">
        <f t="shared" si="950"/>
        <v>96.33</v>
      </c>
      <c r="I1698" s="70">
        <f t="shared" si="950"/>
        <v>16.579999999999998</v>
      </c>
      <c r="J1698" s="70">
        <f>H1698+I1698</f>
        <v>112.91</v>
      </c>
      <c r="K1698" s="70">
        <v>0</v>
      </c>
      <c r="L1698" s="76">
        <f>SUM(J1698:K1698)</f>
        <v>112.91</v>
      </c>
      <c r="N1698" s="70">
        <v>96.33</v>
      </c>
      <c r="O1698" s="70">
        <v>16.579999999999998</v>
      </c>
      <c r="P1698" s="70">
        <f>SUM(N1698:O1698)</f>
        <v>112.91</v>
      </c>
      <c r="Q1698" s="64"/>
      <c r="R1698" s="70">
        <f t="shared" si="951"/>
        <v>96.33</v>
      </c>
      <c r="S1698" s="70">
        <f t="shared" si="951"/>
        <v>16.579999999999998</v>
      </c>
      <c r="T1698" s="70">
        <f>R1698+S1698</f>
        <v>112.91</v>
      </c>
      <c r="U1698" s="70">
        <f>ROUND(Z1698*$H$2,2)/100</f>
        <v>0</v>
      </c>
      <c r="V1698" s="78">
        <f>SUM(T1698:U1698)</f>
        <v>112.91</v>
      </c>
      <c r="X1698" s="70">
        <v>96.33</v>
      </c>
      <c r="Y1698" s="70">
        <v>16.579999999999998</v>
      </c>
      <c r="Z1698" s="70">
        <v>112.91</v>
      </c>
      <c r="AA1698" s="79"/>
      <c r="AB1698" s="80">
        <f t="shared" si="949"/>
        <v>0</v>
      </c>
    </row>
    <row r="1699" spans="1:28" ht="22.5" x14ac:dyDescent="0.25">
      <c r="A1699" s="72" t="s">
        <v>17407</v>
      </c>
      <c r="B1699" s="73" t="s">
        <v>22789</v>
      </c>
      <c r="C1699" s="74" t="s">
        <v>15719</v>
      </c>
      <c r="D1699" s="75">
        <v>0</v>
      </c>
      <c r="E1699" s="70">
        <v>115.86</v>
      </c>
      <c r="F1699" s="76">
        <f>ROUND(D1699*E1699,2)</f>
        <v>0</v>
      </c>
      <c r="G1699" s="77"/>
      <c r="H1699" s="70">
        <f t="shared" si="950"/>
        <v>99.28</v>
      </c>
      <c r="I1699" s="70">
        <f t="shared" si="950"/>
        <v>16.579999999999998</v>
      </c>
      <c r="J1699" s="70">
        <f>H1699+I1699</f>
        <v>115.86</v>
      </c>
      <c r="K1699" s="70">
        <v>0</v>
      </c>
      <c r="L1699" s="76">
        <f>SUM(J1699:K1699)</f>
        <v>115.86</v>
      </c>
      <c r="N1699" s="70">
        <v>99.28</v>
      </c>
      <c r="O1699" s="70">
        <v>16.579999999999998</v>
      </c>
      <c r="P1699" s="70">
        <f>SUM(N1699:O1699)</f>
        <v>115.86</v>
      </c>
      <c r="Q1699" s="64"/>
      <c r="R1699" s="70">
        <f t="shared" si="951"/>
        <v>99.28</v>
      </c>
      <c r="S1699" s="70">
        <f t="shared" si="951"/>
        <v>16.579999999999998</v>
      </c>
      <c r="T1699" s="70">
        <f>R1699+S1699</f>
        <v>115.86</v>
      </c>
      <c r="U1699" s="70">
        <f>ROUND(Z1699*$H$2,2)/100</f>
        <v>0</v>
      </c>
      <c r="V1699" s="78">
        <f>SUM(T1699:U1699)</f>
        <v>115.86</v>
      </c>
      <c r="X1699" s="70">
        <v>99.28</v>
      </c>
      <c r="Y1699" s="70">
        <v>16.579999999999998</v>
      </c>
      <c r="Z1699" s="70">
        <v>115.86</v>
      </c>
      <c r="AA1699" s="79"/>
      <c r="AB1699" s="80">
        <f t="shared" si="949"/>
        <v>0</v>
      </c>
    </row>
    <row r="1700" spans="1:28" x14ac:dyDescent="0.25">
      <c r="A1700" s="72" t="s">
        <v>17408</v>
      </c>
      <c r="B1700" s="73" t="s">
        <v>22790</v>
      </c>
      <c r="C1700" s="74" t="s">
        <v>15719</v>
      </c>
      <c r="D1700" s="75">
        <v>0</v>
      </c>
      <c r="E1700" s="70">
        <v>102.55</v>
      </c>
      <c r="F1700" s="76">
        <f>ROUND(D1700*E1700,2)</f>
        <v>0</v>
      </c>
      <c r="G1700" s="77"/>
      <c r="H1700" s="70">
        <f t="shared" si="950"/>
        <v>102.55</v>
      </c>
      <c r="I1700" s="70">
        <f t="shared" si="950"/>
        <v>0</v>
      </c>
      <c r="J1700" s="70">
        <f>H1700+I1700</f>
        <v>102.55</v>
      </c>
      <c r="K1700" s="70">
        <v>0</v>
      </c>
      <c r="L1700" s="76">
        <f>SUM(J1700:K1700)</f>
        <v>102.55</v>
      </c>
      <c r="N1700" s="70">
        <v>102.55</v>
      </c>
      <c r="O1700" s="70">
        <v>0</v>
      </c>
      <c r="P1700" s="70">
        <f>SUM(N1700:O1700)</f>
        <v>102.55</v>
      </c>
      <c r="Q1700" s="64"/>
      <c r="R1700" s="70">
        <f t="shared" si="951"/>
        <v>102.55</v>
      </c>
      <c r="S1700" s="70">
        <f t="shared" si="951"/>
        <v>0</v>
      </c>
      <c r="T1700" s="70">
        <f>R1700+S1700</f>
        <v>102.55</v>
      </c>
      <c r="U1700" s="70">
        <f>ROUND(Z1700*$H$2,2)/100</f>
        <v>0</v>
      </c>
      <c r="V1700" s="78">
        <f>SUM(T1700:U1700)</f>
        <v>102.55</v>
      </c>
      <c r="X1700" s="70">
        <v>102.55</v>
      </c>
      <c r="Y1700" s="70">
        <v>0</v>
      </c>
      <c r="Z1700" s="70">
        <v>102.55</v>
      </c>
      <c r="AA1700" s="79"/>
      <c r="AB1700" s="80">
        <f t="shared" si="949"/>
        <v>0</v>
      </c>
    </row>
    <row r="1701" spans="1:28" ht="22.5" x14ac:dyDescent="0.25">
      <c r="A1701" s="66" t="s">
        <v>17409</v>
      </c>
      <c r="B1701" s="67" t="s">
        <v>22791</v>
      </c>
      <c r="C1701" s="68"/>
      <c r="D1701" s="69"/>
      <c r="E1701" s="70"/>
      <c r="F1701" s="71"/>
      <c r="H1701" s="70"/>
      <c r="I1701" s="70"/>
      <c r="J1701" s="70"/>
      <c r="K1701" s="70"/>
      <c r="L1701" s="76"/>
      <c r="N1701" s="70"/>
      <c r="O1701" s="70"/>
      <c r="P1701" s="70"/>
      <c r="Q1701" s="64"/>
      <c r="R1701" s="70"/>
      <c r="S1701" s="70"/>
      <c r="T1701" s="70"/>
      <c r="U1701" s="70"/>
      <c r="V1701" s="78"/>
      <c r="X1701" s="70"/>
      <c r="Y1701" s="70"/>
      <c r="Z1701" s="70"/>
      <c r="AA1701" s="79"/>
      <c r="AB1701" s="80">
        <f t="shared" si="949"/>
        <v>0</v>
      </c>
    </row>
    <row r="1702" spans="1:28" ht="22.5" x14ac:dyDescent="0.25">
      <c r="A1702" s="72" t="s">
        <v>17410</v>
      </c>
      <c r="B1702" s="73" t="s">
        <v>22792</v>
      </c>
      <c r="C1702" s="74" t="s">
        <v>15719</v>
      </c>
      <c r="D1702" s="75">
        <v>0</v>
      </c>
      <c r="E1702" s="70">
        <v>11.64</v>
      </c>
      <c r="F1702" s="76">
        <f t="shared" ref="F1702:F1708" si="952">ROUND(D1702*E1702,2)</f>
        <v>0</v>
      </c>
      <c r="G1702" s="77"/>
      <c r="H1702" s="70">
        <f t="shared" ref="H1702:I1708" si="953">ROUND(N1702+(N1702*$H$2/100),2)</f>
        <v>6.18</v>
      </c>
      <c r="I1702" s="70">
        <f t="shared" si="953"/>
        <v>5.46</v>
      </c>
      <c r="J1702" s="70">
        <f t="shared" ref="J1702:J1708" si="954">H1702+I1702</f>
        <v>11.64</v>
      </c>
      <c r="K1702" s="70">
        <v>0</v>
      </c>
      <c r="L1702" s="76">
        <f t="shared" ref="L1702:L1708" si="955">SUM(J1702:K1702)</f>
        <v>11.64</v>
      </c>
      <c r="N1702" s="70">
        <v>6.18</v>
      </c>
      <c r="O1702" s="70">
        <v>5.46</v>
      </c>
      <c r="P1702" s="70">
        <f t="shared" ref="P1702:P1708" si="956">SUM(N1702:O1702)</f>
        <v>11.64</v>
      </c>
      <c r="Q1702" s="64"/>
      <c r="R1702" s="70">
        <f t="shared" ref="R1702:S1708" si="957">X1702</f>
        <v>6.18</v>
      </c>
      <c r="S1702" s="70">
        <f t="shared" si="957"/>
        <v>5.46</v>
      </c>
      <c r="T1702" s="70">
        <f t="shared" ref="T1702:T1708" si="958">R1702+S1702</f>
        <v>11.64</v>
      </c>
      <c r="U1702" s="70">
        <f t="shared" ref="U1702:U1708" si="959">ROUND(Z1702*$H$2,2)/100</f>
        <v>0</v>
      </c>
      <c r="V1702" s="78">
        <f t="shared" ref="V1702:V1708" si="960">SUM(T1702:U1702)</f>
        <v>11.64</v>
      </c>
      <c r="X1702" s="70">
        <v>6.18</v>
      </c>
      <c r="Y1702" s="70">
        <v>5.46</v>
      </c>
      <c r="Z1702" s="70">
        <v>11.64</v>
      </c>
      <c r="AA1702" s="79"/>
      <c r="AB1702" s="80">
        <f t="shared" si="949"/>
        <v>0</v>
      </c>
    </row>
    <row r="1703" spans="1:28" ht="22.5" x14ac:dyDescent="0.25">
      <c r="A1703" s="72" t="s">
        <v>17411</v>
      </c>
      <c r="B1703" s="73" t="s">
        <v>22793</v>
      </c>
      <c r="C1703" s="74" t="s">
        <v>15719</v>
      </c>
      <c r="D1703" s="75">
        <v>0</v>
      </c>
      <c r="E1703" s="70">
        <v>9.7800000000000011</v>
      </c>
      <c r="F1703" s="76">
        <f t="shared" si="952"/>
        <v>0</v>
      </c>
      <c r="G1703" s="77"/>
      <c r="H1703" s="70">
        <f t="shared" si="953"/>
        <v>4.32</v>
      </c>
      <c r="I1703" s="70">
        <f t="shared" si="953"/>
        <v>5.46</v>
      </c>
      <c r="J1703" s="70">
        <f t="shared" si="954"/>
        <v>9.7800000000000011</v>
      </c>
      <c r="K1703" s="70">
        <v>0</v>
      </c>
      <c r="L1703" s="76">
        <f t="shared" si="955"/>
        <v>9.7800000000000011</v>
      </c>
      <c r="N1703" s="70">
        <v>4.32</v>
      </c>
      <c r="O1703" s="70">
        <v>5.46</v>
      </c>
      <c r="P1703" s="70">
        <f t="shared" si="956"/>
        <v>9.7800000000000011</v>
      </c>
      <c r="Q1703" s="64"/>
      <c r="R1703" s="70">
        <f t="shared" si="957"/>
        <v>4.32</v>
      </c>
      <c r="S1703" s="70">
        <f t="shared" si="957"/>
        <v>5.46</v>
      </c>
      <c r="T1703" s="70">
        <f t="shared" si="958"/>
        <v>9.7800000000000011</v>
      </c>
      <c r="U1703" s="70">
        <f t="shared" si="959"/>
        <v>0</v>
      </c>
      <c r="V1703" s="78">
        <f t="shared" si="960"/>
        <v>9.7800000000000011</v>
      </c>
      <c r="X1703" s="70">
        <v>4.32</v>
      </c>
      <c r="Y1703" s="70">
        <v>5.46</v>
      </c>
      <c r="Z1703" s="70">
        <v>9.7799999999999994</v>
      </c>
      <c r="AA1703" s="79"/>
      <c r="AB1703" s="80">
        <f t="shared" si="949"/>
        <v>0</v>
      </c>
    </row>
    <row r="1704" spans="1:28" ht="22.5" x14ac:dyDescent="0.25">
      <c r="A1704" s="72" t="s">
        <v>17412</v>
      </c>
      <c r="B1704" s="73" t="s">
        <v>22794</v>
      </c>
      <c r="C1704" s="74" t="s">
        <v>15719</v>
      </c>
      <c r="D1704" s="75">
        <v>0</v>
      </c>
      <c r="E1704" s="70">
        <v>31.84</v>
      </c>
      <c r="F1704" s="76">
        <f t="shared" si="952"/>
        <v>0</v>
      </c>
      <c r="G1704" s="77"/>
      <c r="H1704" s="70">
        <f t="shared" si="953"/>
        <v>26.38</v>
      </c>
      <c r="I1704" s="70">
        <f t="shared" si="953"/>
        <v>5.46</v>
      </c>
      <c r="J1704" s="70">
        <f t="shared" si="954"/>
        <v>31.84</v>
      </c>
      <c r="K1704" s="70">
        <v>0</v>
      </c>
      <c r="L1704" s="76">
        <f t="shared" si="955"/>
        <v>31.84</v>
      </c>
      <c r="N1704" s="70">
        <v>26.38</v>
      </c>
      <c r="O1704" s="70">
        <v>5.46</v>
      </c>
      <c r="P1704" s="70">
        <f t="shared" si="956"/>
        <v>31.84</v>
      </c>
      <c r="Q1704" s="64"/>
      <c r="R1704" s="70">
        <f t="shared" si="957"/>
        <v>26.38</v>
      </c>
      <c r="S1704" s="70">
        <f t="shared" si="957"/>
        <v>5.46</v>
      </c>
      <c r="T1704" s="70">
        <f t="shared" si="958"/>
        <v>31.84</v>
      </c>
      <c r="U1704" s="70">
        <f t="shared" si="959"/>
        <v>0</v>
      </c>
      <c r="V1704" s="78">
        <f t="shared" si="960"/>
        <v>31.84</v>
      </c>
      <c r="X1704" s="70">
        <v>26.38</v>
      </c>
      <c r="Y1704" s="70">
        <v>5.46</v>
      </c>
      <c r="Z1704" s="70">
        <v>31.84</v>
      </c>
      <c r="AA1704" s="79"/>
      <c r="AB1704" s="80">
        <f t="shared" si="949"/>
        <v>0</v>
      </c>
    </row>
    <row r="1705" spans="1:28" ht="22.5" x14ac:dyDescent="0.25">
      <c r="A1705" s="72" t="s">
        <v>17413</v>
      </c>
      <c r="B1705" s="73" t="s">
        <v>22795</v>
      </c>
      <c r="C1705" s="74" t="s">
        <v>15719</v>
      </c>
      <c r="D1705" s="75">
        <v>0</v>
      </c>
      <c r="E1705" s="70">
        <v>54.24</v>
      </c>
      <c r="F1705" s="76">
        <f t="shared" si="952"/>
        <v>0</v>
      </c>
      <c r="G1705" s="77"/>
      <c r="H1705" s="70">
        <f t="shared" si="953"/>
        <v>39.1</v>
      </c>
      <c r="I1705" s="70">
        <f t="shared" si="953"/>
        <v>15.14</v>
      </c>
      <c r="J1705" s="70">
        <f t="shared" si="954"/>
        <v>54.24</v>
      </c>
      <c r="K1705" s="70">
        <v>0</v>
      </c>
      <c r="L1705" s="76">
        <f t="shared" si="955"/>
        <v>54.24</v>
      </c>
      <c r="N1705" s="70">
        <v>39.1</v>
      </c>
      <c r="O1705" s="70">
        <v>15.14</v>
      </c>
      <c r="P1705" s="70">
        <f t="shared" si="956"/>
        <v>54.24</v>
      </c>
      <c r="Q1705" s="64"/>
      <c r="R1705" s="70">
        <f t="shared" si="957"/>
        <v>39.1</v>
      </c>
      <c r="S1705" s="70">
        <f t="shared" si="957"/>
        <v>15.14</v>
      </c>
      <c r="T1705" s="70">
        <f t="shared" si="958"/>
        <v>54.24</v>
      </c>
      <c r="U1705" s="70">
        <f t="shared" si="959"/>
        <v>0</v>
      </c>
      <c r="V1705" s="78">
        <f t="shared" si="960"/>
        <v>54.24</v>
      </c>
      <c r="X1705" s="70">
        <v>39.1</v>
      </c>
      <c r="Y1705" s="70">
        <v>15.14</v>
      </c>
      <c r="Z1705" s="70">
        <v>54.24</v>
      </c>
      <c r="AA1705" s="79"/>
      <c r="AB1705" s="80">
        <f t="shared" si="949"/>
        <v>0</v>
      </c>
    </row>
    <row r="1706" spans="1:28" ht="22.5" x14ac:dyDescent="0.25">
      <c r="A1706" s="72" t="s">
        <v>17414</v>
      </c>
      <c r="B1706" s="73" t="s">
        <v>22796</v>
      </c>
      <c r="C1706" s="74" t="s">
        <v>15719</v>
      </c>
      <c r="D1706" s="75">
        <v>0</v>
      </c>
      <c r="E1706" s="70">
        <v>38.64</v>
      </c>
      <c r="F1706" s="76">
        <f t="shared" si="952"/>
        <v>0</v>
      </c>
      <c r="G1706" s="77"/>
      <c r="H1706" s="70">
        <f t="shared" si="953"/>
        <v>33.18</v>
      </c>
      <c r="I1706" s="70">
        <f t="shared" si="953"/>
        <v>5.46</v>
      </c>
      <c r="J1706" s="70">
        <f t="shared" si="954"/>
        <v>38.64</v>
      </c>
      <c r="K1706" s="70">
        <v>0</v>
      </c>
      <c r="L1706" s="76">
        <f t="shared" si="955"/>
        <v>38.64</v>
      </c>
      <c r="N1706" s="70">
        <v>33.18</v>
      </c>
      <c r="O1706" s="70">
        <v>5.46</v>
      </c>
      <c r="P1706" s="70">
        <f t="shared" si="956"/>
        <v>38.64</v>
      </c>
      <c r="Q1706" s="64"/>
      <c r="R1706" s="70">
        <f t="shared" si="957"/>
        <v>33.18</v>
      </c>
      <c r="S1706" s="70">
        <f t="shared" si="957"/>
        <v>5.46</v>
      </c>
      <c r="T1706" s="70">
        <f t="shared" si="958"/>
        <v>38.64</v>
      </c>
      <c r="U1706" s="70">
        <f t="shared" si="959"/>
        <v>0</v>
      </c>
      <c r="V1706" s="78">
        <f t="shared" si="960"/>
        <v>38.64</v>
      </c>
      <c r="X1706" s="70">
        <v>33.18</v>
      </c>
      <c r="Y1706" s="70">
        <v>5.46</v>
      </c>
      <c r="Z1706" s="70">
        <v>38.64</v>
      </c>
      <c r="AA1706" s="79"/>
      <c r="AB1706" s="80">
        <f t="shared" si="949"/>
        <v>0</v>
      </c>
    </row>
    <row r="1707" spans="1:28" ht="33.75" x14ac:dyDescent="0.25">
      <c r="A1707" s="72" t="s">
        <v>17415</v>
      </c>
      <c r="B1707" s="73" t="s">
        <v>22797</v>
      </c>
      <c r="C1707" s="74" t="s">
        <v>15719</v>
      </c>
      <c r="D1707" s="75">
        <v>0</v>
      </c>
      <c r="E1707" s="70">
        <v>63.760000000000005</v>
      </c>
      <c r="F1707" s="76">
        <f t="shared" si="952"/>
        <v>0</v>
      </c>
      <c r="G1707" s="77"/>
      <c r="H1707" s="70">
        <f t="shared" si="953"/>
        <v>48.62</v>
      </c>
      <c r="I1707" s="70">
        <f t="shared" si="953"/>
        <v>15.14</v>
      </c>
      <c r="J1707" s="70">
        <f t="shared" si="954"/>
        <v>63.76</v>
      </c>
      <c r="K1707" s="70">
        <v>0</v>
      </c>
      <c r="L1707" s="76">
        <f t="shared" si="955"/>
        <v>63.76</v>
      </c>
      <c r="N1707" s="70">
        <v>48.620000000000005</v>
      </c>
      <c r="O1707" s="70">
        <v>15.14</v>
      </c>
      <c r="P1707" s="70">
        <f t="shared" si="956"/>
        <v>63.760000000000005</v>
      </c>
      <c r="Q1707" s="64"/>
      <c r="R1707" s="70">
        <f t="shared" si="957"/>
        <v>48.62</v>
      </c>
      <c r="S1707" s="70">
        <f t="shared" si="957"/>
        <v>15.14</v>
      </c>
      <c r="T1707" s="70">
        <f t="shared" si="958"/>
        <v>63.76</v>
      </c>
      <c r="U1707" s="70">
        <f t="shared" si="959"/>
        <v>0</v>
      </c>
      <c r="V1707" s="78">
        <f t="shared" si="960"/>
        <v>63.76</v>
      </c>
      <c r="X1707" s="70">
        <v>48.62</v>
      </c>
      <c r="Y1707" s="70">
        <v>15.14</v>
      </c>
      <c r="Z1707" s="70">
        <v>63.76</v>
      </c>
      <c r="AA1707" s="79"/>
      <c r="AB1707" s="80">
        <f t="shared" si="949"/>
        <v>0</v>
      </c>
    </row>
    <row r="1708" spans="1:28" x14ac:dyDescent="0.25">
      <c r="A1708" s="72" t="s">
        <v>17416</v>
      </c>
      <c r="B1708" s="73" t="s">
        <v>22798</v>
      </c>
      <c r="C1708" s="74" t="s">
        <v>15719</v>
      </c>
      <c r="D1708" s="75">
        <v>0</v>
      </c>
      <c r="E1708" s="70">
        <v>44.11</v>
      </c>
      <c r="F1708" s="76">
        <f t="shared" si="952"/>
        <v>0</v>
      </c>
      <c r="G1708" s="77"/>
      <c r="H1708" s="70">
        <f t="shared" si="953"/>
        <v>26.24</v>
      </c>
      <c r="I1708" s="70">
        <f t="shared" si="953"/>
        <v>17.87</v>
      </c>
      <c r="J1708" s="70">
        <f t="shared" si="954"/>
        <v>44.11</v>
      </c>
      <c r="K1708" s="70">
        <v>0</v>
      </c>
      <c r="L1708" s="76">
        <f t="shared" si="955"/>
        <v>44.11</v>
      </c>
      <c r="N1708" s="70">
        <v>26.24</v>
      </c>
      <c r="O1708" s="70">
        <v>17.87</v>
      </c>
      <c r="P1708" s="70">
        <f t="shared" si="956"/>
        <v>44.11</v>
      </c>
      <c r="Q1708" s="64"/>
      <c r="R1708" s="70">
        <f t="shared" si="957"/>
        <v>26.24</v>
      </c>
      <c r="S1708" s="70">
        <f t="shared" si="957"/>
        <v>17.87</v>
      </c>
      <c r="T1708" s="70">
        <f t="shared" si="958"/>
        <v>44.11</v>
      </c>
      <c r="U1708" s="70">
        <f t="shared" si="959"/>
        <v>0</v>
      </c>
      <c r="V1708" s="78">
        <f t="shared" si="960"/>
        <v>44.11</v>
      </c>
      <c r="X1708" s="70">
        <v>26.24</v>
      </c>
      <c r="Y1708" s="70">
        <v>17.87</v>
      </c>
      <c r="Z1708" s="70">
        <v>44.11</v>
      </c>
      <c r="AA1708" s="79"/>
      <c r="AB1708" s="80">
        <f t="shared" si="949"/>
        <v>0</v>
      </c>
    </row>
    <row r="1709" spans="1:28" ht="22.5" x14ac:dyDescent="0.25">
      <c r="A1709" s="66" t="s">
        <v>17417</v>
      </c>
      <c r="B1709" s="67" t="s">
        <v>22799</v>
      </c>
      <c r="C1709" s="68"/>
      <c r="D1709" s="69"/>
      <c r="E1709" s="70"/>
      <c r="F1709" s="71"/>
      <c r="H1709" s="70"/>
      <c r="I1709" s="70"/>
      <c r="J1709" s="70"/>
      <c r="K1709" s="70"/>
      <c r="L1709" s="76"/>
      <c r="N1709" s="70"/>
      <c r="O1709" s="70"/>
      <c r="P1709" s="70"/>
      <c r="Q1709" s="64"/>
      <c r="R1709" s="70"/>
      <c r="S1709" s="70"/>
      <c r="T1709" s="70"/>
      <c r="U1709" s="70"/>
      <c r="V1709" s="78"/>
      <c r="X1709" s="70"/>
      <c r="Y1709" s="70"/>
      <c r="Z1709" s="70"/>
      <c r="AA1709" s="79"/>
      <c r="AB1709" s="80">
        <f t="shared" si="949"/>
        <v>0</v>
      </c>
    </row>
    <row r="1710" spans="1:28" ht="22.5" x14ac:dyDescent="0.25">
      <c r="A1710" s="72" t="s">
        <v>17418</v>
      </c>
      <c r="B1710" s="73" t="s">
        <v>22800</v>
      </c>
      <c r="C1710" s="74" t="s">
        <v>15679</v>
      </c>
      <c r="D1710" s="75">
        <v>0</v>
      </c>
      <c r="E1710" s="70">
        <v>532.57999999999993</v>
      </c>
      <c r="F1710" s="76">
        <f>ROUND(D1710*E1710,2)</f>
        <v>0</v>
      </c>
      <c r="G1710" s="77"/>
      <c r="H1710" s="70">
        <f>ROUND(N1710+(N1710*$H$2/100),2)</f>
        <v>296.47000000000003</v>
      </c>
      <c r="I1710" s="70">
        <f>ROUND(O1710+(O1710*$H$2/100),2)</f>
        <v>236.11</v>
      </c>
      <c r="J1710" s="70">
        <f>H1710+I1710</f>
        <v>532.58000000000004</v>
      </c>
      <c r="K1710" s="70">
        <v>0</v>
      </c>
      <c r="L1710" s="76">
        <f>SUM(J1710:K1710)</f>
        <v>532.58000000000004</v>
      </c>
      <c r="N1710" s="70">
        <v>296.46999999999997</v>
      </c>
      <c r="O1710" s="70">
        <v>236.11</v>
      </c>
      <c r="P1710" s="70">
        <f>SUM(N1710:O1710)</f>
        <v>532.57999999999993</v>
      </c>
      <c r="Q1710" s="64"/>
      <c r="R1710" s="70">
        <f t="shared" ref="R1710:S1714" si="961">X1710</f>
        <v>296.47000000000003</v>
      </c>
      <c r="S1710" s="70">
        <f t="shared" si="961"/>
        <v>236.1</v>
      </c>
      <c r="T1710" s="70">
        <f>R1710+S1710</f>
        <v>532.57000000000005</v>
      </c>
      <c r="U1710" s="70">
        <f>ROUND(Z1710*$H$2,2)/100</f>
        <v>0</v>
      </c>
      <c r="V1710" s="78">
        <f>SUM(T1710:U1710)</f>
        <v>532.57000000000005</v>
      </c>
      <c r="X1710" s="70">
        <v>296.47000000000003</v>
      </c>
      <c r="Y1710" s="70">
        <v>236.1</v>
      </c>
      <c r="Z1710" s="70">
        <v>532.57000000000005</v>
      </c>
      <c r="AA1710" s="79"/>
      <c r="AB1710" s="80">
        <f t="shared" si="949"/>
        <v>9.9999999998772182E-3</v>
      </c>
    </row>
    <row r="1711" spans="1:28" ht="22.5" x14ac:dyDescent="0.25">
      <c r="A1711" s="72" t="s">
        <v>17419</v>
      </c>
      <c r="B1711" s="73" t="s">
        <v>22801</v>
      </c>
      <c r="C1711" s="74" t="s">
        <v>15679</v>
      </c>
      <c r="D1711" s="75">
        <v>0</v>
      </c>
      <c r="E1711" s="70">
        <v>388.33</v>
      </c>
      <c r="F1711" s="76">
        <f>ROUND(D1711*E1711,2)</f>
        <v>0</v>
      </c>
      <c r="G1711" s="77"/>
      <c r="H1711" s="70"/>
      <c r="I1711" s="70"/>
      <c r="J1711" s="70"/>
      <c r="K1711" s="70">
        <v>0</v>
      </c>
      <c r="L1711" s="76">
        <f>SUM(J1711:K1711)</f>
        <v>0</v>
      </c>
      <c r="N1711" s="70">
        <v>388.33</v>
      </c>
      <c r="O1711" s="70">
        <v>0</v>
      </c>
      <c r="P1711" s="70">
        <f>SUM(N1711:O1711)</f>
        <v>388.33</v>
      </c>
      <c r="Q1711" s="64"/>
      <c r="R1711" s="70">
        <f t="shared" si="961"/>
        <v>388.33</v>
      </c>
      <c r="S1711" s="70">
        <f t="shared" si="961"/>
        <v>0</v>
      </c>
      <c r="T1711" s="70"/>
      <c r="U1711" s="70">
        <f>ROUND(Z1711*$H$2,2)/100</f>
        <v>0</v>
      </c>
      <c r="V1711" s="78">
        <f>SUM(T1711:U1711)</f>
        <v>0</v>
      </c>
      <c r="X1711" s="70">
        <v>388.33</v>
      </c>
      <c r="Y1711" s="70">
        <v>0</v>
      </c>
      <c r="Z1711" s="70">
        <v>388.33</v>
      </c>
      <c r="AA1711" s="79"/>
      <c r="AB1711" s="80">
        <f t="shared" si="949"/>
        <v>0</v>
      </c>
    </row>
    <row r="1712" spans="1:28" ht="22.5" x14ac:dyDescent="0.25">
      <c r="A1712" s="72" t="s">
        <v>17420</v>
      </c>
      <c r="B1712" s="73" t="s">
        <v>22802</v>
      </c>
      <c r="C1712" s="74" t="s">
        <v>15719</v>
      </c>
      <c r="D1712" s="75">
        <v>0</v>
      </c>
      <c r="E1712" s="70">
        <v>9.69</v>
      </c>
      <c r="F1712" s="76">
        <f>ROUND(D1712*E1712,2)</f>
        <v>0</v>
      </c>
      <c r="G1712" s="77"/>
      <c r="H1712" s="70">
        <f t="shared" ref="H1712:I1714" si="962">ROUND(N1712+(N1712*$H$2/100),2)</f>
        <v>3.94</v>
      </c>
      <c r="I1712" s="70">
        <f t="shared" si="962"/>
        <v>5.75</v>
      </c>
      <c r="J1712" s="70">
        <f>H1712+I1712</f>
        <v>9.69</v>
      </c>
      <c r="K1712" s="70">
        <v>0</v>
      </c>
      <c r="L1712" s="76">
        <f>SUM(J1712:K1712)</f>
        <v>9.69</v>
      </c>
      <c r="N1712" s="70">
        <v>3.94</v>
      </c>
      <c r="O1712" s="70">
        <v>5.75</v>
      </c>
      <c r="P1712" s="70">
        <f>SUM(N1712:O1712)</f>
        <v>9.69</v>
      </c>
      <c r="Q1712" s="64"/>
      <c r="R1712" s="70">
        <f t="shared" si="961"/>
        <v>3.94</v>
      </c>
      <c r="S1712" s="70">
        <f t="shared" si="961"/>
        <v>5.75</v>
      </c>
      <c r="T1712" s="70">
        <f>R1712+S1712</f>
        <v>9.69</v>
      </c>
      <c r="U1712" s="70">
        <f>ROUND(Z1712*$H$2,2)/100</f>
        <v>0</v>
      </c>
      <c r="V1712" s="78">
        <f>SUM(T1712:U1712)</f>
        <v>9.69</v>
      </c>
      <c r="X1712" s="70">
        <v>3.94</v>
      </c>
      <c r="Y1712" s="70">
        <v>5.75</v>
      </c>
      <c r="Z1712" s="70">
        <v>9.69</v>
      </c>
      <c r="AA1712" s="79"/>
      <c r="AB1712" s="80">
        <f t="shared" si="949"/>
        <v>0</v>
      </c>
    </row>
    <row r="1713" spans="1:28" ht="22.5" x14ac:dyDescent="0.25">
      <c r="A1713" s="72" t="s">
        <v>17421</v>
      </c>
      <c r="B1713" s="73" t="s">
        <v>22803</v>
      </c>
      <c r="C1713" s="74" t="s">
        <v>15719</v>
      </c>
      <c r="D1713" s="75">
        <v>0</v>
      </c>
      <c r="E1713" s="70">
        <v>21.56</v>
      </c>
      <c r="F1713" s="76">
        <f>ROUND(D1713*E1713,2)</f>
        <v>0</v>
      </c>
      <c r="G1713" s="77"/>
      <c r="H1713" s="70">
        <f t="shared" si="962"/>
        <v>10.050000000000001</v>
      </c>
      <c r="I1713" s="70">
        <f t="shared" si="962"/>
        <v>11.51</v>
      </c>
      <c r="J1713" s="70">
        <f>H1713+I1713</f>
        <v>21.560000000000002</v>
      </c>
      <c r="K1713" s="70">
        <v>0</v>
      </c>
      <c r="L1713" s="76">
        <f>SUM(J1713:K1713)</f>
        <v>21.560000000000002</v>
      </c>
      <c r="N1713" s="70">
        <v>10.050000000000001</v>
      </c>
      <c r="O1713" s="70">
        <v>11.51</v>
      </c>
      <c r="P1713" s="70">
        <f>SUM(N1713:O1713)</f>
        <v>21.560000000000002</v>
      </c>
      <c r="Q1713" s="64"/>
      <c r="R1713" s="70">
        <f t="shared" si="961"/>
        <v>10.050000000000001</v>
      </c>
      <c r="S1713" s="70">
        <f t="shared" si="961"/>
        <v>11.51</v>
      </c>
      <c r="T1713" s="70">
        <f>R1713+S1713</f>
        <v>21.560000000000002</v>
      </c>
      <c r="U1713" s="70">
        <f>ROUND(Z1713*$H$2,2)/100</f>
        <v>0</v>
      </c>
      <c r="V1713" s="78">
        <f>SUM(T1713:U1713)</f>
        <v>21.560000000000002</v>
      </c>
      <c r="X1713" s="70">
        <v>10.050000000000001</v>
      </c>
      <c r="Y1713" s="70">
        <v>11.51</v>
      </c>
      <c r="Z1713" s="70">
        <v>21.56</v>
      </c>
      <c r="AA1713" s="79"/>
      <c r="AB1713" s="80">
        <f t="shared" si="949"/>
        <v>0</v>
      </c>
    </row>
    <row r="1714" spans="1:28" x14ac:dyDescent="0.25">
      <c r="A1714" s="72" t="s">
        <v>17422</v>
      </c>
      <c r="B1714" s="73" t="s">
        <v>22804</v>
      </c>
      <c r="C1714" s="74" t="s">
        <v>15719</v>
      </c>
      <c r="D1714" s="75">
        <v>0</v>
      </c>
      <c r="E1714" s="70">
        <v>32.870000000000005</v>
      </c>
      <c r="F1714" s="76">
        <f>ROUND(D1714*E1714,2)</f>
        <v>0</v>
      </c>
      <c r="G1714" s="77"/>
      <c r="H1714" s="70">
        <f t="shared" si="962"/>
        <v>27.12</v>
      </c>
      <c r="I1714" s="70">
        <f t="shared" si="962"/>
        <v>5.75</v>
      </c>
      <c r="J1714" s="70">
        <f>H1714+I1714</f>
        <v>32.870000000000005</v>
      </c>
      <c r="K1714" s="70">
        <v>0</v>
      </c>
      <c r="L1714" s="76">
        <f>SUM(J1714:K1714)</f>
        <v>32.870000000000005</v>
      </c>
      <c r="N1714" s="70">
        <v>27.12</v>
      </c>
      <c r="O1714" s="70">
        <v>5.75</v>
      </c>
      <c r="P1714" s="70">
        <f>SUM(N1714:O1714)</f>
        <v>32.870000000000005</v>
      </c>
      <c r="Q1714" s="64"/>
      <c r="R1714" s="70">
        <f t="shared" si="961"/>
        <v>27.12</v>
      </c>
      <c r="S1714" s="70">
        <f t="shared" si="961"/>
        <v>5.75</v>
      </c>
      <c r="T1714" s="70">
        <f>R1714+S1714</f>
        <v>32.870000000000005</v>
      </c>
      <c r="U1714" s="70">
        <f>ROUND(Z1714*$H$2,2)/100</f>
        <v>0</v>
      </c>
      <c r="V1714" s="78">
        <f>SUM(T1714:U1714)</f>
        <v>32.870000000000005</v>
      </c>
      <c r="X1714" s="70">
        <v>27.12</v>
      </c>
      <c r="Y1714" s="70">
        <v>5.75</v>
      </c>
      <c r="Z1714" s="70">
        <v>32.869999999999997</v>
      </c>
      <c r="AA1714" s="79"/>
      <c r="AB1714" s="80">
        <f t="shared" si="949"/>
        <v>0</v>
      </c>
    </row>
    <row r="1715" spans="1:28" x14ac:dyDescent="0.25">
      <c r="A1715" s="66" t="s">
        <v>17423</v>
      </c>
      <c r="B1715" s="67" t="s">
        <v>22805</v>
      </c>
      <c r="C1715" s="68"/>
      <c r="D1715" s="69"/>
      <c r="E1715" s="70"/>
      <c r="F1715" s="71"/>
      <c r="H1715" s="70"/>
      <c r="I1715" s="70"/>
      <c r="J1715" s="70"/>
      <c r="K1715" s="70"/>
      <c r="L1715" s="76"/>
      <c r="N1715" s="70"/>
      <c r="O1715" s="70"/>
      <c r="P1715" s="70"/>
      <c r="Q1715" s="64"/>
      <c r="R1715" s="70"/>
      <c r="S1715" s="70"/>
      <c r="T1715" s="70"/>
      <c r="U1715" s="70"/>
      <c r="V1715" s="78"/>
      <c r="X1715" s="70"/>
      <c r="Y1715" s="70"/>
      <c r="Z1715" s="70"/>
      <c r="AA1715" s="79"/>
      <c r="AB1715" s="80">
        <f t="shared" si="949"/>
        <v>0</v>
      </c>
    </row>
    <row r="1716" spans="1:28" x14ac:dyDescent="0.25">
      <c r="A1716" s="72" t="s">
        <v>17424</v>
      </c>
      <c r="B1716" s="73" t="s">
        <v>22806</v>
      </c>
      <c r="C1716" s="74" t="s">
        <v>15679</v>
      </c>
      <c r="D1716" s="75">
        <v>0</v>
      </c>
      <c r="E1716" s="70">
        <v>54.59</v>
      </c>
      <c r="F1716" s="76">
        <f>ROUND(D1716*E1716,2)</f>
        <v>0</v>
      </c>
      <c r="G1716" s="77"/>
      <c r="H1716" s="70">
        <f t="shared" ref="H1716:I1719" si="963">ROUND(N1716+(N1716*$H$2/100),2)</f>
        <v>0</v>
      </c>
      <c r="I1716" s="70">
        <f t="shared" si="963"/>
        <v>54.59</v>
      </c>
      <c r="J1716" s="70">
        <f>H1716+I1716</f>
        <v>54.59</v>
      </c>
      <c r="K1716" s="70">
        <v>0</v>
      </c>
      <c r="L1716" s="76">
        <f>SUM(J1716:K1716)</f>
        <v>54.59</v>
      </c>
      <c r="N1716" s="70">
        <v>0</v>
      </c>
      <c r="O1716" s="70">
        <v>54.59</v>
      </c>
      <c r="P1716" s="70">
        <f>SUM(N1716:O1716)</f>
        <v>54.59</v>
      </c>
      <c r="Q1716" s="64"/>
      <c r="R1716" s="70">
        <f t="shared" ref="R1716:S1719" si="964">X1716</f>
        <v>0</v>
      </c>
      <c r="S1716" s="70">
        <f t="shared" si="964"/>
        <v>54.6</v>
      </c>
      <c r="T1716" s="70">
        <f>R1716+S1716</f>
        <v>54.6</v>
      </c>
      <c r="U1716" s="70">
        <f>ROUND(Z1716*$H$2,2)/100</f>
        <v>0</v>
      </c>
      <c r="V1716" s="78">
        <f>SUM(T1716:U1716)</f>
        <v>54.6</v>
      </c>
      <c r="X1716" s="70">
        <v>0</v>
      </c>
      <c r="Y1716" s="70">
        <v>54.6</v>
      </c>
      <c r="Z1716" s="70">
        <v>54.6</v>
      </c>
      <c r="AA1716" s="79"/>
      <c r="AB1716" s="80">
        <f t="shared" si="949"/>
        <v>-9.9999999999980105E-3</v>
      </c>
    </row>
    <row r="1717" spans="1:28" ht="22.5" x14ac:dyDescent="0.25">
      <c r="A1717" s="72" t="s">
        <v>17425</v>
      </c>
      <c r="B1717" s="73" t="s">
        <v>22807</v>
      </c>
      <c r="C1717" s="74" t="s">
        <v>15719</v>
      </c>
      <c r="D1717" s="75">
        <v>0</v>
      </c>
      <c r="E1717" s="70">
        <v>5.67</v>
      </c>
      <c r="F1717" s="76">
        <f>ROUND(D1717*E1717,2)</f>
        <v>0</v>
      </c>
      <c r="G1717" s="77"/>
      <c r="H1717" s="70">
        <f t="shared" si="963"/>
        <v>2.93</v>
      </c>
      <c r="I1717" s="70">
        <f t="shared" si="963"/>
        <v>2.74</v>
      </c>
      <c r="J1717" s="70">
        <f>H1717+I1717</f>
        <v>5.67</v>
      </c>
      <c r="K1717" s="70">
        <v>0</v>
      </c>
      <c r="L1717" s="76">
        <f>SUM(J1717:K1717)</f>
        <v>5.67</v>
      </c>
      <c r="N1717" s="70">
        <v>2.93</v>
      </c>
      <c r="O1717" s="70">
        <v>2.74</v>
      </c>
      <c r="P1717" s="70">
        <f>SUM(N1717:O1717)</f>
        <v>5.67</v>
      </c>
      <c r="Q1717" s="64"/>
      <c r="R1717" s="70">
        <f t="shared" si="964"/>
        <v>2.93</v>
      </c>
      <c r="S1717" s="70">
        <f t="shared" si="964"/>
        <v>2.73</v>
      </c>
      <c r="T1717" s="70">
        <f>R1717+S1717</f>
        <v>5.66</v>
      </c>
      <c r="U1717" s="70">
        <f>ROUND(Z1717*$H$2,2)/100</f>
        <v>0</v>
      </c>
      <c r="V1717" s="78">
        <f>SUM(T1717:U1717)</f>
        <v>5.66</v>
      </c>
      <c r="X1717" s="70">
        <v>2.93</v>
      </c>
      <c r="Y1717" s="70">
        <v>2.73</v>
      </c>
      <c r="Z1717" s="70">
        <v>5.66</v>
      </c>
      <c r="AA1717" s="79"/>
      <c r="AB1717" s="80">
        <f t="shared" si="949"/>
        <v>9.9999999999997868E-3</v>
      </c>
    </row>
    <row r="1718" spans="1:28" ht="22.5" x14ac:dyDescent="0.25">
      <c r="A1718" s="72" t="s">
        <v>17426</v>
      </c>
      <c r="B1718" s="73" t="s">
        <v>22808</v>
      </c>
      <c r="C1718" s="74" t="s">
        <v>15719</v>
      </c>
      <c r="D1718" s="75">
        <v>0</v>
      </c>
      <c r="E1718" s="70">
        <v>4.5</v>
      </c>
      <c r="F1718" s="76">
        <f>ROUND(D1718*E1718,2)</f>
        <v>0</v>
      </c>
      <c r="G1718" s="77"/>
      <c r="H1718" s="70">
        <f t="shared" si="963"/>
        <v>1.76</v>
      </c>
      <c r="I1718" s="70">
        <f t="shared" si="963"/>
        <v>2.74</v>
      </c>
      <c r="J1718" s="70">
        <f>H1718+I1718</f>
        <v>4.5</v>
      </c>
      <c r="K1718" s="70">
        <v>0</v>
      </c>
      <c r="L1718" s="76">
        <f>SUM(J1718:K1718)</f>
        <v>4.5</v>
      </c>
      <c r="N1718" s="70">
        <v>1.76</v>
      </c>
      <c r="O1718" s="70">
        <v>2.74</v>
      </c>
      <c r="P1718" s="70">
        <f>SUM(N1718:O1718)</f>
        <v>4.5</v>
      </c>
      <c r="Q1718" s="64"/>
      <c r="R1718" s="70">
        <f t="shared" si="964"/>
        <v>1.76</v>
      </c>
      <c r="S1718" s="70">
        <f t="shared" si="964"/>
        <v>2.73</v>
      </c>
      <c r="T1718" s="70">
        <f>R1718+S1718</f>
        <v>4.49</v>
      </c>
      <c r="U1718" s="70">
        <f>ROUND(Z1718*$H$2,2)/100</f>
        <v>0</v>
      </c>
      <c r="V1718" s="78">
        <f>SUM(T1718:U1718)</f>
        <v>4.49</v>
      </c>
      <c r="X1718" s="70">
        <v>1.76</v>
      </c>
      <c r="Y1718" s="70">
        <v>2.73</v>
      </c>
      <c r="Z1718" s="70">
        <v>4.49</v>
      </c>
      <c r="AA1718" s="79"/>
      <c r="AB1718" s="80">
        <f t="shared" si="949"/>
        <v>9.9999999999997868E-3</v>
      </c>
    </row>
    <row r="1719" spans="1:28" x14ac:dyDescent="0.25">
      <c r="A1719" s="72" t="s">
        <v>17427</v>
      </c>
      <c r="B1719" s="73" t="s">
        <v>17429</v>
      </c>
      <c r="C1719" s="74" t="s">
        <v>15719</v>
      </c>
      <c r="D1719" s="75">
        <v>0</v>
      </c>
      <c r="E1719" s="70">
        <v>10.41</v>
      </c>
      <c r="F1719" s="76">
        <f>ROUND(D1719*E1719,2)</f>
        <v>0</v>
      </c>
      <c r="G1719" s="77"/>
      <c r="H1719" s="70">
        <f t="shared" si="963"/>
        <v>7.67</v>
      </c>
      <c r="I1719" s="70">
        <f t="shared" si="963"/>
        <v>2.74</v>
      </c>
      <c r="J1719" s="70">
        <f>H1719+I1719</f>
        <v>10.41</v>
      </c>
      <c r="K1719" s="70">
        <v>0</v>
      </c>
      <c r="L1719" s="76">
        <f>SUM(J1719:K1719)</f>
        <v>10.41</v>
      </c>
      <c r="N1719" s="70">
        <v>7.67</v>
      </c>
      <c r="O1719" s="70">
        <v>2.74</v>
      </c>
      <c r="P1719" s="70">
        <f>SUM(N1719:O1719)</f>
        <v>10.41</v>
      </c>
      <c r="Q1719" s="64"/>
      <c r="R1719" s="70">
        <f t="shared" si="964"/>
        <v>7.67</v>
      </c>
      <c r="S1719" s="70">
        <f t="shared" si="964"/>
        <v>2.73</v>
      </c>
      <c r="T1719" s="70">
        <f>R1719+S1719</f>
        <v>10.4</v>
      </c>
      <c r="U1719" s="70">
        <f>ROUND(Z1719*$H$2,2)/100</f>
        <v>0</v>
      </c>
      <c r="V1719" s="78">
        <f>SUM(T1719:U1719)</f>
        <v>10.4</v>
      </c>
      <c r="X1719" s="70">
        <v>7.67</v>
      </c>
      <c r="Y1719" s="70">
        <v>2.73</v>
      </c>
      <c r="Z1719" s="70">
        <v>10.4</v>
      </c>
      <c r="AA1719" s="79"/>
      <c r="AB1719" s="80">
        <f t="shared" si="949"/>
        <v>9.9999999999997868E-3</v>
      </c>
    </row>
    <row r="1720" spans="1:28" x14ac:dyDescent="0.25">
      <c r="A1720" s="66" t="s">
        <v>17428</v>
      </c>
      <c r="B1720" s="67" t="s">
        <v>22809</v>
      </c>
      <c r="C1720" s="68"/>
      <c r="D1720" s="69"/>
      <c r="E1720" s="70"/>
      <c r="F1720" s="71"/>
      <c r="H1720" s="70"/>
      <c r="I1720" s="70"/>
      <c r="J1720" s="70"/>
      <c r="K1720" s="70"/>
      <c r="L1720" s="76"/>
      <c r="N1720" s="70"/>
      <c r="O1720" s="70"/>
      <c r="P1720" s="70"/>
      <c r="Q1720" s="64"/>
      <c r="R1720" s="70"/>
      <c r="S1720" s="70"/>
      <c r="T1720" s="70"/>
      <c r="U1720" s="70"/>
      <c r="V1720" s="78"/>
      <c r="X1720" s="70"/>
      <c r="Y1720" s="70"/>
      <c r="Z1720" s="70"/>
      <c r="AA1720" s="79"/>
      <c r="AB1720" s="80">
        <f t="shared" si="949"/>
        <v>0</v>
      </c>
    </row>
    <row r="1721" spans="1:28" x14ac:dyDescent="0.25">
      <c r="A1721" s="66" t="s">
        <v>17430</v>
      </c>
      <c r="B1721" s="67" t="s">
        <v>22810</v>
      </c>
      <c r="C1721" s="68"/>
      <c r="D1721" s="69"/>
      <c r="E1721" s="70"/>
      <c r="F1721" s="71"/>
      <c r="H1721" s="70"/>
      <c r="I1721" s="70"/>
      <c r="J1721" s="70"/>
      <c r="K1721" s="70"/>
      <c r="L1721" s="76"/>
      <c r="N1721" s="70"/>
      <c r="O1721" s="70"/>
      <c r="P1721" s="70"/>
      <c r="Q1721" s="64"/>
      <c r="R1721" s="70"/>
      <c r="S1721" s="70"/>
      <c r="T1721" s="70"/>
      <c r="U1721" s="70"/>
      <c r="V1721" s="78"/>
      <c r="X1721" s="70"/>
      <c r="Y1721" s="70"/>
      <c r="Z1721" s="70"/>
      <c r="AA1721" s="79"/>
      <c r="AB1721" s="80">
        <f t="shared" si="949"/>
        <v>0</v>
      </c>
    </row>
    <row r="1722" spans="1:28" x14ac:dyDescent="0.25">
      <c r="A1722" s="72" t="s">
        <v>17431</v>
      </c>
      <c r="B1722" s="73" t="s">
        <v>22811</v>
      </c>
      <c r="C1722" s="74" t="s">
        <v>15719</v>
      </c>
      <c r="D1722" s="75">
        <v>0</v>
      </c>
      <c r="E1722" s="70">
        <v>29.199999999999996</v>
      </c>
      <c r="F1722" s="76">
        <f>ROUND(D1722*E1722,2)</f>
        <v>0</v>
      </c>
      <c r="G1722" s="77"/>
      <c r="H1722" s="70">
        <f t="shared" ref="H1722:I1726" si="965">ROUND(N1722+(N1722*$H$2/100),2)</f>
        <v>5.77</v>
      </c>
      <c r="I1722" s="70">
        <f t="shared" si="965"/>
        <v>23.43</v>
      </c>
      <c r="J1722" s="70">
        <f>H1722+I1722</f>
        <v>29.2</v>
      </c>
      <c r="K1722" s="70">
        <v>0</v>
      </c>
      <c r="L1722" s="76">
        <f>SUM(J1722:K1722)</f>
        <v>29.2</v>
      </c>
      <c r="N1722" s="70">
        <v>5.7700000000000005</v>
      </c>
      <c r="O1722" s="70">
        <v>23.43</v>
      </c>
      <c r="P1722" s="70">
        <f>SUM(N1722:O1722)</f>
        <v>29.2</v>
      </c>
      <c r="Q1722" s="64"/>
      <c r="R1722" s="70">
        <f t="shared" ref="R1722:S1726" si="966">X1722</f>
        <v>5.77</v>
      </c>
      <c r="S1722" s="70">
        <f t="shared" si="966"/>
        <v>23.43</v>
      </c>
      <c r="T1722" s="70">
        <f>R1722+S1722</f>
        <v>29.2</v>
      </c>
      <c r="U1722" s="70">
        <f>ROUND(Z1722*$H$2,2)/100</f>
        <v>0</v>
      </c>
      <c r="V1722" s="78">
        <f>SUM(T1722:U1722)</f>
        <v>29.2</v>
      </c>
      <c r="X1722" s="70">
        <v>5.77</v>
      </c>
      <c r="Y1722" s="70">
        <v>23.43</v>
      </c>
      <c r="Z1722" s="70">
        <v>29.2</v>
      </c>
      <c r="AA1722" s="79"/>
      <c r="AB1722" s="80">
        <f t="shared" si="949"/>
        <v>0</v>
      </c>
    </row>
    <row r="1723" spans="1:28" x14ac:dyDescent="0.25">
      <c r="A1723" s="72" t="s">
        <v>17432</v>
      </c>
      <c r="B1723" s="73" t="s">
        <v>22812</v>
      </c>
      <c r="C1723" s="74" t="s">
        <v>15719</v>
      </c>
      <c r="D1723" s="75">
        <v>0</v>
      </c>
      <c r="E1723" s="70">
        <v>26.799999999999997</v>
      </c>
      <c r="F1723" s="76">
        <f>ROUND(D1723*E1723,2)</f>
        <v>0</v>
      </c>
      <c r="H1723" s="70">
        <f t="shared" si="965"/>
        <v>3.37</v>
      </c>
      <c r="I1723" s="70">
        <f t="shared" si="965"/>
        <v>23.43</v>
      </c>
      <c r="J1723" s="70">
        <f>H1723+I1723</f>
        <v>26.8</v>
      </c>
      <c r="K1723" s="70">
        <v>0</v>
      </c>
      <c r="L1723" s="76">
        <f>SUM(J1723:K1723)</f>
        <v>26.8</v>
      </c>
      <c r="N1723" s="70">
        <v>3.37</v>
      </c>
      <c r="O1723" s="70">
        <v>23.43</v>
      </c>
      <c r="P1723" s="70">
        <f>SUM(N1723:O1723)</f>
        <v>26.8</v>
      </c>
      <c r="Q1723" s="64"/>
      <c r="R1723" s="70">
        <f t="shared" si="966"/>
        <v>3.35</v>
      </c>
      <c r="S1723" s="70">
        <f t="shared" si="966"/>
        <v>23.43</v>
      </c>
      <c r="T1723" s="70">
        <f>R1723+S1723</f>
        <v>26.78</v>
      </c>
      <c r="U1723" s="70">
        <f>ROUND(Z1723*$H$2,2)/100</f>
        <v>0</v>
      </c>
      <c r="V1723" s="78">
        <f>SUM(T1723:U1723)</f>
        <v>26.78</v>
      </c>
      <c r="X1723" s="70">
        <v>3.35</v>
      </c>
      <c r="Y1723" s="70">
        <v>23.43</v>
      </c>
      <c r="Z1723" s="70">
        <v>26.78</v>
      </c>
      <c r="AB1723" s="80">
        <f t="shared" si="949"/>
        <v>1.9999999999999574E-2</v>
      </c>
    </row>
    <row r="1724" spans="1:28" x14ac:dyDescent="0.25">
      <c r="A1724" s="72" t="s">
        <v>17433</v>
      </c>
      <c r="B1724" s="73" t="s">
        <v>22813</v>
      </c>
      <c r="C1724" s="74" t="s">
        <v>15719</v>
      </c>
      <c r="D1724" s="75">
        <v>0</v>
      </c>
      <c r="E1724" s="70">
        <v>9.33</v>
      </c>
      <c r="F1724" s="76">
        <f>ROUND(D1724*E1724,2)</f>
        <v>0</v>
      </c>
      <c r="G1724" s="77"/>
      <c r="H1724" s="70">
        <f t="shared" si="965"/>
        <v>4.1900000000000004</v>
      </c>
      <c r="I1724" s="70">
        <f t="shared" si="965"/>
        <v>5.14</v>
      </c>
      <c r="J1724" s="70">
        <f>H1724+I1724</f>
        <v>9.33</v>
      </c>
      <c r="K1724" s="70">
        <v>0</v>
      </c>
      <c r="L1724" s="76">
        <f>SUM(J1724:K1724)</f>
        <v>9.33</v>
      </c>
      <c r="N1724" s="70">
        <v>4.1900000000000004</v>
      </c>
      <c r="O1724" s="70">
        <v>5.14</v>
      </c>
      <c r="P1724" s="70">
        <f>SUM(N1724:O1724)</f>
        <v>9.33</v>
      </c>
      <c r="Q1724" s="64"/>
      <c r="R1724" s="70">
        <f t="shared" si="966"/>
        <v>4.1900000000000004</v>
      </c>
      <c r="S1724" s="70">
        <f t="shared" si="966"/>
        <v>5.14</v>
      </c>
      <c r="T1724" s="70">
        <f>R1724+S1724</f>
        <v>9.33</v>
      </c>
      <c r="U1724" s="70">
        <f>ROUND(Z1724*$H$2,2)/100</f>
        <v>0</v>
      </c>
      <c r="V1724" s="78">
        <f>SUM(T1724:U1724)</f>
        <v>9.33</v>
      </c>
      <c r="X1724" s="70">
        <v>4.1900000000000004</v>
      </c>
      <c r="Y1724" s="70">
        <v>5.14</v>
      </c>
      <c r="Z1724" s="70">
        <v>9.33</v>
      </c>
      <c r="AA1724" s="79"/>
      <c r="AB1724" s="80">
        <f t="shared" si="949"/>
        <v>0</v>
      </c>
    </row>
    <row r="1725" spans="1:28" ht="22.5" x14ac:dyDescent="0.25">
      <c r="A1725" s="72" t="s">
        <v>17434</v>
      </c>
      <c r="B1725" s="73" t="s">
        <v>22814</v>
      </c>
      <c r="C1725" s="74" t="s">
        <v>15747</v>
      </c>
      <c r="D1725" s="75">
        <v>0</v>
      </c>
      <c r="E1725" s="70">
        <v>32.450000000000003</v>
      </c>
      <c r="F1725" s="76">
        <f>ROUND(D1725*E1725,2)</f>
        <v>0</v>
      </c>
      <c r="G1725" s="77"/>
      <c r="H1725" s="70">
        <f t="shared" si="965"/>
        <v>17.059999999999999</v>
      </c>
      <c r="I1725" s="70">
        <f t="shared" si="965"/>
        <v>15.39</v>
      </c>
      <c r="J1725" s="70">
        <f>H1725+I1725</f>
        <v>32.450000000000003</v>
      </c>
      <c r="K1725" s="70">
        <v>0</v>
      </c>
      <c r="L1725" s="76">
        <f>SUM(J1725:K1725)</f>
        <v>32.450000000000003</v>
      </c>
      <c r="N1725" s="70">
        <v>17.059999999999999</v>
      </c>
      <c r="O1725" s="70">
        <v>15.39</v>
      </c>
      <c r="P1725" s="70">
        <f>SUM(N1725:O1725)</f>
        <v>32.450000000000003</v>
      </c>
      <c r="Q1725" s="64"/>
      <c r="R1725" s="70">
        <f t="shared" si="966"/>
        <v>17.059999999999999</v>
      </c>
      <c r="S1725" s="70">
        <f t="shared" si="966"/>
        <v>15.4</v>
      </c>
      <c r="T1725" s="70">
        <f>R1725+S1725</f>
        <v>32.46</v>
      </c>
      <c r="U1725" s="70">
        <f>ROUND(Z1725*$H$2,2)/100</f>
        <v>0</v>
      </c>
      <c r="V1725" s="78">
        <f>SUM(T1725:U1725)</f>
        <v>32.46</v>
      </c>
      <c r="X1725" s="70">
        <v>17.059999999999999</v>
      </c>
      <c r="Y1725" s="70">
        <v>15.4</v>
      </c>
      <c r="Z1725" s="70">
        <v>32.46</v>
      </c>
      <c r="AA1725" s="79"/>
      <c r="AB1725" s="80">
        <f t="shared" si="949"/>
        <v>-9.9999999999980105E-3</v>
      </c>
    </row>
    <row r="1726" spans="1:28" x14ac:dyDescent="0.25">
      <c r="A1726" s="72" t="s">
        <v>17435</v>
      </c>
      <c r="B1726" s="73" t="s">
        <v>22815</v>
      </c>
      <c r="C1726" s="74" t="s">
        <v>15719</v>
      </c>
      <c r="D1726" s="75">
        <v>0</v>
      </c>
      <c r="E1726" s="70">
        <v>11.05</v>
      </c>
      <c r="F1726" s="76">
        <f>ROUND(D1726*E1726,2)</f>
        <v>0</v>
      </c>
      <c r="G1726" s="77"/>
      <c r="H1726" s="70">
        <f t="shared" si="965"/>
        <v>5.3</v>
      </c>
      <c r="I1726" s="70">
        <f t="shared" si="965"/>
        <v>5.75</v>
      </c>
      <c r="J1726" s="70">
        <f>H1726+I1726</f>
        <v>11.05</v>
      </c>
      <c r="K1726" s="70">
        <v>0</v>
      </c>
      <c r="L1726" s="76">
        <f>SUM(J1726:K1726)</f>
        <v>11.05</v>
      </c>
      <c r="N1726" s="70">
        <v>5.3</v>
      </c>
      <c r="O1726" s="70">
        <v>5.75</v>
      </c>
      <c r="P1726" s="70">
        <f>SUM(N1726:O1726)</f>
        <v>11.05</v>
      </c>
      <c r="Q1726" s="64"/>
      <c r="R1726" s="70">
        <f t="shared" si="966"/>
        <v>5.3</v>
      </c>
      <c r="S1726" s="70">
        <f t="shared" si="966"/>
        <v>5.75</v>
      </c>
      <c r="T1726" s="70">
        <f>R1726+S1726</f>
        <v>11.05</v>
      </c>
      <c r="U1726" s="70">
        <f>ROUND(Z1726*$H$2,2)/100</f>
        <v>0</v>
      </c>
      <c r="V1726" s="78">
        <f>SUM(T1726:U1726)</f>
        <v>11.05</v>
      </c>
      <c r="X1726" s="70">
        <v>5.3</v>
      </c>
      <c r="Y1726" s="70">
        <v>5.75</v>
      </c>
      <c r="Z1726" s="70">
        <v>11.05</v>
      </c>
      <c r="AA1726" s="79"/>
      <c r="AB1726" s="80">
        <f t="shared" si="949"/>
        <v>0</v>
      </c>
    </row>
    <row r="1727" spans="1:28" x14ac:dyDescent="0.25">
      <c r="A1727" s="66" t="s">
        <v>17436</v>
      </c>
      <c r="B1727" s="67" t="s">
        <v>22816</v>
      </c>
      <c r="C1727" s="68"/>
      <c r="D1727" s="69"/>
      <c r="E1727" s="70"/>
      <c r="F1727" s="71"/>
      <c r="H1727" s="70"/>
      <c r="I1727" s="70"/>
      <c r="J1727" s="70"/>
      <c r="K1727" s="70"/>
      <c r="L1727" s="76"/>
      <c r="N1727" s="70"/>
      <c r="O1727" s="70"/>
      <c r="P1727" s="70"/>
      <c r="Q1727" s="64"/>
      <c r="R1727" s="70"/>
      <c r="S1727" s="70"/>
      <c r="T1727" s="70"/>
      <c r="U1727" s="70"/>
      <c r="V1727" s="78"/>
      <c r="X1727" s="70"/>
      <c r="Y1727" s="70"/>
      <c r="Z1727" s="70"/>
      <c r="AA1727" s="79"/>
      <c r="AB1727" s="80">
        <f t="shared" si="949"/>
        <v>0</v>
      </c>
    </row>
    <row r="1728" spans="1:28" x14ac:dyDescent="0.25">
      <c r="A1728" s="72" t="s">
        <v>17437</v>
      </c>
      <c r="B1728" s="73" t="s">
        <v>22817</v>
      </c>
      <c r="C1728" s="74" t="s">
        <v>15719</v>
      </c>
      <c r="D1728" s="75">
        <v>0</v>
      </c>
      <c r="E1728" s="70">
        <v>9.49</v>
      </c>
      <c r="F1728" s="76">
        <f>ROUND(D1728*E1728,2)</f>
        <v>0</v>
      </c>
      <c r="G1728" s="77"/>
      <c r="H1728" s="70">
        <f t="shared" ref="H1728:I1730" si="967">ROUND(N1728+(N1728*$H$2/100),2)</f>
        <v>1.97</v>
      </c>
      <c r="I1728" s="70">
        <f t="shared" si="967"/>
        <v>7.52</v>
      </c>
      <c r="J1728" s="70">
        <f>H1728+I1728</f>
        <v>9.49</v>
      </c>
      <c r="K1728" s="70">
        <v>0</v>
      </c>
      <c r="L1728" s="76">
        <f>SUM(J1728:K1728)</f>
        <v>9.49</v>
      </c>
      <c r="N1728" s="70">
        <v>1.97</v>
      </c>
      <c r="O1728" s="70">
        <v>7.52</v>
      </c>
      <c r="P1728" s="70">
        <f>SUM(N1728:O1728)</f>
        <v>9.49</v>
      </c>
      <c r="Q1728" s="64"/>
      <c r="R1728" s="70">
        <f t="shared" ref="R1728:S1730" si="968">X1728</f>
        <v>1.97</v>
      </c>
      <c r="S1728" s="70">
        <f t="shared" si="968"/>
        <v>7.52</v>
      </c>
      <c r="T1728" s="70">
        <f>R1728+S1728</f>
        <v>9.49</v>
      </c>
      <c r="U1728" s="70">
        <f>ROUND(Z1728*$H$2,2)/100</f>
        <v>0</v>
      </c>
      <c r="V1728" s="78">
        <f>SUM(T1728:U1728)</f>
        <v>9.49</v>
      </c>
      <c r="X1728" s="70">
        <v>1.97</v>
      </c>
      <c r="Y1728" s="70">
        <v>7.52</v>
      </c>
      <c r="Z1728" s="70">
        <v>9.49</v>
      </c>
      <c r="AA1728" s="79"/>
      <c r="AB1728" s="80">
        <f t="shared" si="949"/>
        <v>0</v>
      </c>
    </row>
    <row r="1729" spans="1:28" x14ac:dyDescent="0.25">
      <c r="A1729" s="72" t="s">
        <v>17438</v>
      </c>
      <c r="B1729" s="73" t="s">
        <v>22818</v>
      </c>
      <c r="C1729" s="74" t="s">
        <v>15719</v>
      </c>
      <c r="D1729" s="75">
        <v>0</v>
      </c>
      <c r="E1729" s="70">
        <v>10.66</v>
      </c>
      <c r="F1729" s="76">
        <f>ROUND(D1729*E1729,2)</f>
        <v>0</v>
      </c>
      <c r="G1729" s="77"/>
      <c r="H1729" s="70">
        <f t="shared" si="967"/>
        <v>3.14</v>
      </c>
      <c r="I1729" s="70">
        <f t="shared" si="967"/>
        <v>7.52</v>
      </c>
      <c r="J1729" s="70">
        <f>H1729+I1729</f>
        <v>10.66</v>
      </c>
      <c r="K1729" s="70">
        <v>0</v>
      </c>
      <c r="L1729" s="76">
        <f>SUM(J1729:K1729)</f>
        <v>10.66</v>
      </c>
      <c r="N1729" s="70">
        <v>3.14</v>
      </c>
      <c r="O1729" s="70">
        <v>7.52</v>
      </c>
      <c r="P1729" s="70">
        <f>SUM(N1729:O1729)</f>
        <v>10.66</v>
      </c>
      <c r="Q1729" s="64"/>
      <c r="R1729" s="70">
        <f t="shared" si="968"/>
        <v>3.14</v>
      </c>
      <c r="S1729" s="70">
        <f t="shared" si="968"/>
        <v>7.52</v>
      </c>
      <c r="T1729" s="70">
        <f>R1729+S1729</f>
        <v>10.66</v>
      </c>
      <c r="U1729" s="70">
        <f>ROUND(Z1729*$H$2,2)/100</f>
        <v>0</v>
      </c>
      <c r="V1729" s="78">
        <f>SUM(T1729:U1729)</f>
        <v>10.66</v>
      </c>
      <c r="X1729" s="70">
        <v>3.14</v>
      </c>
      <c r="Y1729" s="70">
        <v>7.52</v>
      </c>
      <c r="Z1729" s="70">
        <v>10.66</v>
      </c>
      <c r="AA1729" s="79"/>
      <c r="AB1729" s="80">
        <f t="shared" si="949"/>
        <v>0</v>
      </c>
    </row>
    <row r="1730" spans="1:28" x14ac:dyDescent="0.25">
      <c r="A1730" s="72" t="s">
        <v>17439</v>
      </c>
      <c r="B1730" s="73" t="s">
        <v>22819</v>
      </c>
      <c r="C1730" s="74" t="s">
        <v>15719</v>
      </c>
      <c r="D1730" s="75">
        <v>0</v>
      </c>
      <c r="E1730" s="70">
        <v>17.690000000000001</v>
      </c>
      <c r="F1730" s="76">
        <f>ROUND(D1730*E1730,2)</f>
        <v>0</v>
      </c>
      <c r="G1730" s="77"/>
      <c r="H1730" s="70">
        <f t="shared" si="967"/>
        <v>10.17</v>
      </c>
      <c r="I1730" s="70">
        <f t="shared" si="967"/>
        <v>7.52</v>
      </c>
      <c r="J1730" s="70">
        <f>H1730+I1730</f>
        <v>17.689999999999998</v>
      </c>
      <c r="K1730" s="70">
        <v>0</v>
      </c>
      <c r="L1730" s="76">
        <f>SUM(J1730:K1730)</f>
        <v>17.689999999999998</v>
      </c>
      <c r="N1730" s="70">
        <v>10.17</v>
      </c>
      <c r="O1730" s="70">
        <v>7.52</v>
      </c>
      <c r="P1730" s="70">
        <f>SUM(N1730:O1730)</f>
        <v>17.689999999999998</v>
      </c>
      <c r="Q1730" s="64"/>
      <c r="R1730" s="70">
        <f t="shared" si="968"/>
        <v>10.17</v>
      </c>
      <c r="S1730" s="70">
        <f t="shared" si="968"/>
        <v>7.52</v>
      </c>
      <c r="T1730" s="70">
        <f>R1730+S1730</f>
        <v>17.689999999999998</v>
      </c>
      <c r="U1730" s="70">
        <f>ROUND(Z1730*$H$2,2)/100</f>
        <v>0</v>
      </c>
      <c r="V1730" s="78">
        <f>SUM(T1730:U1730)</f>
        <v>17.689999999999998</v>
      </c>
      <c r="X1730" s="70">
        <v>10.17</v>
      </c>
      <c r="Y1730" s="70">
        <v>7.52</v>
      </c>
      <c r="Z1730" s="70">
        <v>17.690000000000001</v>
      </c>
      <c r="AA1730" s="79"/>
      <c r="AB1730" s="80">
        <f t="shared" si="949"/>
        <v>0</v>
      </c>
    </row>
    <row r="1731" spans="1:28" x14ac:dyDescent="0.25">
      <c r="A1731" s="66" t="s">
        <v>17440</v>
      </c>
      <c r="B1731" s="67" t="s">
        <v>22820</v>
      </c>
      <c r="C1731" s="68"/>
      <c r="D1731" s="69"/>
      <c r="E1731" s="70"/>
      <c r="F1731" s="71"/>
      <c r="H1731" s="70"/>
      <c r="I1731" s="70"/>
      <c r="J1731" s="70"/>
      <c r="K1731" s="70"/>
      <c r="L1731" s="76"/>
      <c r="N1731" s="70"/>
      <c r="O1731" s="70"/>
      <c r="P1731" s="70"/>
      <c r="Q1731" s="64"/>
      <c r="R1731" s="70"/>
      <c r="S1731" s="70"/>
      <c r="T1731" s="70"/>
      <c r="U1731" s="70"/>
      <c r="V1731" s="78"/>
      <c r="X1731" s="70"/>
      <c r="Y1731" s="70"/>
      <c r="Z1731" s="70"/>
      <c r="AA1731" s="79"/>
      <c r="AB1731" s="80">
        <f t="shared" si="949"/>
        <v>0</v>
      </c>
    </row>
    <row r="1732" spans="1:28" x14ac:dyDescent="0.25">
      <c r="A1732" s="72" t="s">
        <v>17441</v>
      </c>
      <c r="B1732" s="73" t="s">
        <v>22821</v>
      </c>
      <c r="C1732" s="74" t="s">
        <v>15719</v>
      </c>
      <c r="D1732" s="75">
        <v>0</v>
      </c>
      <c r="E1732" s="70">
        <v>20.020000000000003</v>
      </c>
      <c r="F1732" s="76">
        <f t="shared" ref="F1732:F1738" si="969">ROUND(D1732*E1732,2)</f>
        <v>0</v>
      </c>
      <c r="G1732" s="77"/>
      <c r="H1732" s="70">
        <f t="shared" ref="H1732:I1738" si="970">ROUND(N1732+(N1732*$H$2/100),2)</f>
        <v>3.77</v>
      </c>
      <c r="I1732" s="70">
        <f t="shared" si="970"/>
        <v>16.25</v>
      </c>
      <c r="J1732" s="70">
        <f t="shared" ref="J1732:J1738" si="971">H1732+I1732</f>
        <v>20.02</v>
      </c>
      <c r="K1732" s="70">
        <v>0</v>
      </c>
      <c r="L1732" s="76">
        <f t="shared" ref="L1732:L1738" si="972">SUM(J1732:K1732)</f>
        <v>20.02</v>
      </c>
      <c r="N1732" s="70">
        <v>3.77</v>
      </c>
      <c r="O1732" s="70">
        <v>16.25</v>
      </c>
      <c r="P1732" s="70">
        <f t="shared" ref="P1732:P1738" si="973">SUM(N1732:O1732)</f>
        <v>20.02</v>
      </c>
      <c r="Q1732" s="64"/>
      <c r="R1732" s="70">
        <f t="shared" ref="R1732:S1738" si="974">X1732</f>
        <v>3.77</v>
      </c>
      <c r="S1732" s="70">
        <f t="shared" si="974"/>
        <v>16.25</v>
      </c>
      <c r="T1732" s="70">
        <f t="shared" ref="T1732:T1738" si="975">R1732+S1732</f>
        <v>20.02</v>
      </c>
      <c r="U1732" s="70">
        <f t="shared" ref="U1732:U1738" si="976">ROUND(Z1732*$H$2,2)/100</f>
        <v>0</v>
      </c>
      <c r="V1732" s="78">
        <f t="shared" ref="V1732:V1738" si="977">SUM(T1732:U1732)</f>
        <v>20.02</v>
      </c>
      <c r="X1732" s="70">
        <v>3.77</v>
      </c>
      <c r="Y1732" s="70">
        <v>16.25</v>
      </c>
      <c r="Z1732" s="70">
        <v>20.02</v>
      </c>
      <c r="AA1732" s="79"/>
      <c r="AB1732" s="80">
        <f t="shared" si="949"/>
        <v>0</v>
      </c>
    </row>
    <row r="1733" spans="1:28" x14ac:dyDescent="0.25">
      <c r="A1733" s="72" t="s">
        <v>17442</v>
      </c>
      <c r="B1733" s="73" t="s">
        <v>22822</v>
      </c>
      <c r="C1733" s="74" t="s">
        <v>15719</v>
      </c>
      <c r="D1733" s="75">
        <v>0</v>
      </c>
      <c r="E1733" s="70">
        <v>19.12</v>
      </c>
      <c r="F1733" s="76">
        <f t="shared" si="969"/>
        <v>0</v>
      </c>
      <c r="G1733" s="77"/>
      <c r="H1733" s="70">
        <f t="shared" si="970"/>
        <v>5.27</v>
      </c>
      <c r="I1733" s="70">
        <f t="shared" si="970"/>
        <v>13.85</v>
      </c>
      <c r="J1733" s="70">
        <f t="shared" si="971"/>
        <v>19.119999999999997</v>
      </c>
      <c r="K1733" s="70">
        <v>0</v>
      </c>
      <c r="L1733" s="76">
        <f t="shared" si="972"/>
        <v>19.119999999999997</v>
      </c>
      <c r="N1733" s="70">
        <v>5.27</v>
      </c>
      <c r="O1733" s="70">
        <v>13.850000000000001</v>
      </c>
      <c r="P1733" s="70">
        <f t="shared" si="973"/>
        <v>19.12</v>
      </c>
      <c r="Q1733" s="64"/>
      <c r="R1733" s="70">
        <f t="shared" si="974"/>
        <v>5.27</v>
      </c>
      <c r="S1733" s="70">
        <f t="shared" si="974"/>
        <v>13.85</v>
      </c>
      <c r="T1733" s="70">
        <f t="shared" si="975"/>
        <v>19.119999999999997</v>
      </c>
      <c r="U1733" s="70">
        <f t="shared" si="976"/>
        <v>0</v>
      </c>
      <c r="V1733" s="78">
        <f t="shared" si="977"/>
        <v>19.119999999999997</v>
      </c>
      <c r="X1733" s="70">
        <v>5.27</v>
      </c>
      <c r="Y1733" s="70">
        <v>13.85</v>
      </c>
      <c r="Z1733" s="70">
        <v>19.12</v>
      </c>
      <c r="AA1733" s="79"/>
      <c r="AB1733" s="80">
        <f t="shared" si="949"/>
        <v>0</v>
      </c>
    </row>
    <row r="1734" spans="1:28" x14ac:dyDescent="0.25">
      <c r="A1734" s="72" t="s">
        <v>17443</v>
      </c>
      <c r="B1734" s="73" t="s">
        <v>22823</v>
      </c>
      <c r="C1734" s="74" t="s">
        <v>15719</v>
      </c>
      <c r="D1734" s="75">
        <v>0</v>
      </c>
      <c r="E1734" s="70">
        <v>18.439999999999998</v>
      </c>
      <c r="F1734" s="76">
        <f t="shared" si="969"/>
        <v>0</v>
      </c>
      <c r="G1734" s="77"/>
      <c r="H1734" s="70">
        <f t="shared" si="970"/>
        <v>10.74</v>
      </c>
      <c r="I1734" s="70">
        <f t="shared" si="970"/>
        <v>7.7</v>
      </c>
      <c r="J1734" s="70">
        <f t="shared" si="971"/>
        <v>18.440000000000001</v>
      </c>
      <c r="K1734" s="70">
        <v>0</v>
      </c>
      <c r="L1734" s="76">
        <f t="shared" si="972"/>
        <v>18.440000000000001</v>
      </c>
      <c r="N1734" s="70">
        <v>10.74</v>
      </c>
      <c r="O1734" s="70">
        <v>7.6999999999999993</v>
      </c>
      <c r="P1734" s="70">
        <f t="shared" si="973"/>
        <v>18.439999999999998</v>
      </c>
      <c r="Q1734" s="64"/>
      <c r="R1734" s="70">
        <f t="shared" si="974"/>
        <v>10.74</v>
      </c>
      <c r="S1734" s="70">
        <f t="shared" si="974"/>
        <v>7.69</v>
      </c>
      <c r="T1734" s="70">
        <f t="shared" si="975"/>
        <v>18.43</v>
      </c>
      <c r="U1734" s="70">
        <f t="shared" si="976"/>
        <v>0</v>
      </c>
      <c r="V1734" s="78">
        <f t="shared" si="977"/>
        <v>18.43</v>
      </c>
      <c r="X1734" s="70">
        <v>10.74</v>
      </c>
      <c r="Y1734" s="70">
        <v>7.69</v>
      </c>
      <c r="Z1734" s="70">
        <v>18.43</v>
      </c>
      <c r="AA1734" s="79"/>
      <c r="AB1734" s="80">
        <f t="shared" si="949"/>
        <v>9.9999999999980105E-3</v>
      </c>
    </row>
    <row r="1735" spans="1:28" ht="22.5" x14ac:dyDescent="0.25">
      <c r="A1735" s="72" t="s">
        <v>17444</v>
      </c>
      <c r="B1735" s="73" t="s">
        <v>22824</v>
      </c>
      <c r="C1735" s="74" t="s">
        <v>15719</v>
      </c>
      <c r="D1735" s="75">
        <v>0</v>
      </c>
      <c r="E1735" s="70">
        <v>23.339999999999996</v>
      </c>
      <c r="F1735" s="76">
        <f t="shared" si="969"/>
        <v>0</v>
      </c>
      <c r="G1735" s="77"/>
      <c r="H1735" s="70">
        <f t="shared" si="970"/>
        <v>10.19</v>
      </c>
      <c r="I1735" s="70">
        <f t="shared" si="970"/>
        <v>13.15</v>
      </c>
      <c r="J1735" s="70">
        <f t="shared" si="971"/>
        <v>23.34</v>
      </c>
      <c r="K1735" s="70">
        <v>0</v>
      </c>
      <c r="L1735" s="76">
        <f t="shared" si="972"/>
        <v>23.34</v>
      </c>
      <c r="N1735" s="70">
        <v>10.19</v>
      </c>
      <c r="O1735" s="70">
        <v>13.149999999999999</v>
      </c>
      <c r="P1735" s="70">
        <f t="shared" si="973"/>
        <v>23.339999999999996</v>
      </c>
      <c r="Q1735" s="64"/>
      <c r="R1735" s="70">
        <f t="shared" si="974"/>
        <v>10.19</v>
      </c>
      <c r="S1735" s="70">
        <f t="shared" si="974"/>
        <v>13.16</v>
      </c>
      <c r="T1735" s="70">
        <f t="shared" si="975"/>
        <v>23.35</v>
      </c>
      <c r="U1735" s="70">
        <f t="shared" si="976"/>
        <v>0</v>
      </c>
      <c r="V1735" s="78">
        <f t="shared" si="977"/>
        <v>23.35</v>
      </c>
      <c r="X1735" s="70">
        <v>10.19</v>
      </c>
      <c r="Y1735" s="70">
        <v>13.16</v>
      </c>
      <c r="Z1735" s="70">
        <v>23.35</v>
      </c>
      <c r="AA1735" s="79"/>
      <c r="AB1735" s="80">
        <f t="shared" si="949"/>
        <v>-1.0000000000005116E-2</v>
      </c>
    </row>
    <row r="1736" spans="1:28" ht="22.5" x14ac:dyDescent="0.25">
      <c r="A1736" s="72" t="s">
        <v>17445</v>
      </c>
      <c r="B1736" s="73" t="s">
        <v>22825</v>
      </c>
      <c r="C1736" s="74" t="s">
        <v>15719</v>
      </c>
      <c r="D1736" s="75">
        <v>0</v>
      </c>
      <c r="E1736" s="70">
        <v>15.799999999999999</v>
      </c>
      <c r="F1736" s="76">
        <f t="shared" si="969"/>
        <v>0</v>
      </c>
      <c r="G1736" s="77"/>
      <c r="H1736" s="70">
        <f t="shared" si="970"/>
        <v>6.22</v>
      </c>
      <c r="I1736" s="70">
        <f t="shared" si="970"/>
        <v>9.58</v>
      </c>
      <c r="J1736" s="70">
        <f t="shared" si="971"/>
        <v>15.8</v>
      </c>
      <c r="K1736" s="70">
        <v>0</v>
      </c>
      <c r="L1736" s="76">
        <f t="shared" si="972"/>
        <v>15.8</v>
      </c>
      <c r="N1736" s="70">
        <v>6.22</v>
      </c>
      <c r="O1736" s="70">
        <v>9.58</v>
      </c>
      <c r="P1736" s="70">
        <f t="shared" si="973"/>
        <v>15.8</v>
      </c>
      <c r="Q1736" s="64"/>
      <c r="R1736" s="70">
        <f t="shared" si="974"/>
        <v>6.22</v>
      </c>
      <c r="S1736" s="70">
        <f t="shared" si="974"/>
        <v>9.58</v>
      </c>
      <c r="T1736" s="70">
        <f t="shared" si="975"/>
        <v>15.8</v>
      </c>
      <c r="U1736" s="70">
        <f t="shared" si="976"/>
        <v>0</v>
      </c>
      <c r="V1736" s="78">
        <f t="shared" si="977"/>
        <v>15.8</v>
      </c>
      <c r="X1736" s="70">
        <v>6.22</v>
      </c>
      <c r="Y1736" s="70">
        <v>9.58</v>
      </c>
      <c r="Z1736" s="70">
        <v>15.8</v>
      </c>
      <c r="AA1736" s="79"/>
      <c r="AB1736" s="80">
        <f t="shared" si="949"/>
        <v>0</v>
      </c>
    </row>
    <row r="1737" spans="1:28" x14ac:dyDescent="0.25">
      <c r="A1737" s="72" t="s">
        <v>17446</v>
      </c>
      <c r="B1737" s="73" t="s">
        <v>22826</v>
      </c>
      <c r="C1737" s="74" t="s">
        <v>15719</v>
      </c>
      <c r="D1737" s="75">
        <v>0</v>
      </c>
      <c r="E1737" s="70">
        <v>32.230000000000004</v>
      </c>
      <c r="F1737" s="76">
        <f t="shared" si="969"/>
        <v>0</v>
      </c>
      <c r="G1737" s="77"/>
      <c r="H1737" s="70">
        <f t="shared" si="970"/>
        <v>22.65</v>
      </c>
      <c r="I1737" s="70">
        <f t="shared" si="970"/>
        <v>9.58</v>
      </c>
      <c r="J1737" s="70">
        <f t="shared" si="971"/>
        <v>32.229999999999997</v>
      </c>
      <c r="K1737" s="70">
        <v>0</v>
      </c>
      <c r="L1737" s="76">
        <f t="shared" si="972"/>
        <v>32.229999999999997</v>
      </c>
      <c r="N1737" s="70">
        <v>22.650000000000002</v>
      </c>
      <c r="O1737" s="70">
        <v>9.58</v>
      </c>
      <c r="P1737" s="70">
        <f t="shared" si="973"/>
        <v>32.230000000000004</v>
      </c>
      <c r="Q1737" s="64"/>
      <c r="R1737" s="70">
        <f t="shared" si="974"/>
        <v>22.65</v>
      </c>
      <c r="S1737" s="70">
        <f t="shared" si="974"/>
        <v>9.58</v>
      </c>
      <c r="T1737" s="70">
        <f t="shared" si="975"/>
        <v>32.229999999999997</v>
      </c>
      <c r="U1737" s="70">
        <f t="shared" si="976"/>
        <v>0</v>
      </c>
      <c r="V1737" s="78">
        <f t="shared" si="977"/>
        <v>32.229999999999997</v>
      </c>
      <c r="X1737" s="70">
        <v>22.65</v>
      </c>
      <c r="Y1737" s="70">
        <v>9.58</v>
      </c>
      <c r="Z1737" s="70">
        <v>32.229999999999997</v>
      </c>
      <c r="AA1737" s="79"/>
      <c r="AB1737" s="80">
        <f t="shared" si="949"/>
        <v>0</v>
      </c>
    </row>
    <row r="1738" spans="1:28" x14ac:dyDescent="0.25">
      <c r="A1738" s="72" t="s">
        <v>17447</v>
      </c>
      <c r="B1738" s="73" t="s">
        <v>22827</v>
      </c>
      <c r="C1738" s="74" t="s">
        <v>15719</v>
      </c>
      <c r="D1738" s="75">
        <v>0</v>
      </c>
      <c r="E1738" s="70">
        <v>28.379999999999995</v>
      </c>
      <c r="F1738" s="76">
        <f t="shared" si="969"/>
        <v>0</v>
      </c>
      <c r="G1738" s="77"/>
      <c r="H1738" s="70">
        <f t="shared" si="970"/>
        <v>15.23</v>
      </c>
      <c r="I1738" s="70">
        <f t="shared" si="970"/>
        <v>13.15</v>
      </c>
      <c r="J1738" s="70">
        <f t="shared" si="971"/>
        <v>28.380000000000003</v>
      </c>
      <c r="K1738" s="70">
        <v>0</v>
      </c>
      <c r="L1738" s="76">
        <f t="shared" si="972"/>
        <v>28.380000000000003</v>
      </c>
      <c r="N1738" s="70">
        <v>15.229999999999999</v>
      </c>
      <c r="O1738" s="70">
        <v>13.149999999999999</v>
      </c>
      <c r="P1738" s="70">
        <f t="shared" si="973"/>
        <v>28.379999999999995</v>
      </c>
      <c r="Q1738" s="64"/>
      <c r="R1738" s="70">
        <f t="shared" si="974"/>
        <v>15.23</v>
      </c>
      <c r="S1738" s="70">
        <f t="shared" si="974"/>
        <v>13.16</v>
      </c>
      <c r="T1738" s="70">
        <f t="shared" si="975"/>
        <v>28.39</v>
      </c>
      <c r="U1738" s="70">
        <f t="shared" si="976"/>
        <v>0</v>
      </c>
      <c r="V1738" s="78">
        <f t="shared" si="977"/>
        <v>28.39</v>
      </c>
      <c r="X1738" s="70">
        <v>15.23</v>
      </c>
      <c r="Y1738" s="70">
        <v>13.16</v>
      </c>
      <c r="Z1738" s="70">
        <v>28.39</v>
      </c>
      <c r="AA1738" s="79"/>
      <c r="AB1738" s="80">
        <f t="shared" ref="AB1738:AB1801" si="978">P1738-Z1738</f>
        <v>-1.0000000000005116E-2</v>
      </c>
    </row>
    <row r="1739" spans="1:28" x14ac:dyDescent="0.25">
      <c r="A1739" s="66" t="s">
        <v>17448</v>
      </c>
      <c r="B1739" s="67" t="s">
        <v>22828</v>
      </c>
      <c r="C1739" s="68"/>
      <c r="D1739" s="69"/>
      <c r="E1739" s="70"/>
      <c r="F1739" s="71"/>
      <c r="H1739" s="70"/>
      <c r="I1739" s="70"/>
      <c r="J1739" s="70"/>
      <c r="K1739" s="70"/>
      <c r="L1739" s="76"/>
      <c r="N1739" s="70"/>
      <c r="O1739" s="70"/>
      <c r="P1739" s="70"/>
      <c r="Q1739" s="64"/>
      <c r="R1739" s="70"/>
      <c r="S1739" s="70"/>
      <c r="T1739" s="70"/>
      <c r="U1739" s="70"/>
      <c r="V1739" s="78"/>
      <c r="X1739" s="70"/>
      <c r="Y1739" s="70"/>
      <c r="Z1739" s="70"/>
      <c r="AA1739" s="79"/>
      <c r="AB1739" s="80">
        <f t="shared" si="978"/>
        <v>0</v>
      </c>
    </row>
    <row r="1740" spans="1:28" x14ac:dyDescent="0.25">
      <c r="A1740" s="72" t="s">
        <v>17449</v>
      </c>
      <c r="B1740" s="73" t="s">
        <v>22829</v>
      </c>
      <c r="C1740" s="74" t="s">
        <v>15719</v>
      </c>
      <c r="D1740" s="75">
        <v>0</v>
      </c>
      <c r="E1740" s="70">
        <v>14.88</v>
      </c>
      <c r="F1740" s="76">
        <f>ROUND(D1740*E1740,2)</f>
        <v>0</v>
      </c>
      <c r="G1740" s="77"/>
      <c r="H1740" s="70">
        <f t="shared" ref="H1740:I1743" si="979">ROUND(N1740+(N1740*$H$2/100),2)</f>
        <v>5.3</v>
      </c>
      <c r="I1740" s="70">
        <f t="shared" si="979"/>
        <v>9.58</v>
      </c>
      <c r="J1740" s="70">
        <f>H1740+I1740</f>
        <v>14.879999999999999</v>
      </c>
      <c r="K1740" s="70">
        <v>0</v>
      </c>
      <c r="L1740" s="76">
        <f>SUM(J1740:K1740)</f>
        <v>14.879999999999999</v>
      </c>
      <c r="N1740" s="70">
        <v>5.3</v>
      </c>
      <c r="O1740" s="70">
        <v>9.58</v>
      </c>
      <c r="P1740" s="70">
        <f>SUM(N1740:O1740)</f>
        <v>14.879999999999999</v>
      </c>
      <c r="Q1740" s="64"/>
      <c r="R1740" s="70">
        <f t="shared" ref="R1740:S1743" si="980">X1740</f>
        <v>5.3</v>
      </c>
      <c r="S1740" s="70">
        <f t="shared" si="980"/>
        <v>9.58</v>
      </c>
      <c r="T1740" s="70">
        <f>R1740+S1740</f>
        <v>14.879999999999999</v>
      </c>
      <c r="U1740" s="70">
        <f>ROUND(Z1740*$H$2,2)/100</f>
        <v>0</v>
      </c>
      <c r="V1740" s="78">
        <f>SUM(T1740:U1740)</f>
        <v>14.879999999999999</v>
      </c>
      <c r="X1740" s="70">
        <v>5.3</v>
      </c>
      <c r="Y1740" s="70">
        <v>9.58</v>
      </c>
      <c r="Z1740" s="70">
        <v>14.88</v>
      </c>
      <c r="AA1740" s="79"/>
      <c r="AB1740" s="80">
        <f t="shared" si="978"/>
        <v>0</v>
      </c>
    </row>
    <row r="1741" spans="1:28" x14ac:dyDescent="0.25">
      <c r="A1741" s="72" t="s">
        <v>17450</v>
      </c>
      <c r="B1741" s="73" t="s">
        <v>22830</v>
      </c>
      <c r="C1741" s="74" t="s">
        <v>15747</v>
      </c>
      <c r="D1741" s="75">
        <v>0</v>
      </c>
      <c r="E1741" s="70">
        <v>3.6799999999999997</v>
      </c>
      <c r="F1741" s="76">
        <f>ROUND(D1741*E1741,2)</f>
        <v>0</v>
      </c>
      <c r="G1741" s="77"/>
      <c r="H1741" s="70">
        <f t="shared" si="979"/>
        <v>1.97</v>
      </c>
      <c r="I1741" s="70">
        <f t="shared" si="979"/>
        <v>1.71</v>
      </c>
      <c r="J1741" s="70">
        <f>H1741+I1741</f>
        <v>3.6799999999999997</v>
      </c>
      <c r="K1741" s="70">
        <v>0</v>
      </c>
      <c r="L1741" s="76">
        <f>SUM(J1741:K1741)</f>
        <v>3.6799999999999997</v>
      </c>
      <c r="N1741" s="70">
        <v>1.97</v>
      </c>
      <c r="O1741" s="70">
        <v>1.71</v>
      </c>
      <c r="P1741" s="70">
        <f>SUM(N1741:O1741)</f>
        <v>3.6799999999999997</v>
      </c>
      <c r="Q1741" s="64"/>
      <c r="R1741" s="70">
        <f t="shared" si="980"/>
        <v>1.97</v>
      </c>
      <c r="S1741" s="70">
        <f t="shared" si="980"/>
        <v>1.71</v>
      </c>
      <c r="T1741" s="70">
        <f>R1741+S1741</f>
        <v>3.6799999999999997</v>
      </c>
      <c r="U1741" s="70">
        <f>ROUND(Z1741*$H$2,2)/100</f>
        <v>0</v>
      </c>
      <c r="V1741" s="78">
        <f>SUM(T1741:U1741)</f>
        <v>3.6799999999999997</v>
      </c>
      <c r="X1741" s="70">
        <v>1.97</v>
      </c>
      <c r="Y1741" s="70">
        <v>1.71</v>
      </c>
      <c r="Z1741" s="70">
        <v>3.68</v>
      </c>
      <c r="AA1741" s="79"/>
      <c r="AB1741" s="80">
        <f t="shared" si="978"/>
        <v>0</v>
      </c>
    </row>
    <row r="1742" spans="1:28" x14ac:dyDescent="0.25">
      <c r="A1742" s="72" t="s">
        <v>17451</v>
      </c>
      <c r="B1742" s="73" t="s">
        <v>22831</v>
      </c>
      <c r="C1742" s="74" t="s">
        <v>15719</v>
      </c>
      <c r="D1742" s="75">
        <v>0</v>
      </c>
      <c r="E1742" s="70">
        <v>16.48</v>
      </c>
      <c r="F1742" s="76">
        <f>ROUND(D1742*E1742,2)</f>
        <v>0</v>
      </c>
      <c r="G1742" s="77"/>
      <c r="H1742" s="70">
        <f t="shared" si="979"/>
        <v>5.55</v>
      </c>
      <c r="I1742" s="70">
        <f t="shared" si="979"/>
        <v>10.93</v>
      </c>
      <c r="J1742" s="70">
        <f>H1742+I1742</f>
        <v>16.48</v>
      </c>
      <c r="K1742" s="70">
        <v>0</v>
      </c>
      <c r="L1742" s="76">
        <f>SUM(J1742:K1742)</f>
        <v>16.48</v>
      </c>
      <c r="N1742" s="70">
        <v>5.55</v>
      </c>
      <c r="O1742" s="70">
        <v>10.93</v>
      </c>
      <c r="P1742" s="70">
        <f>SUM(N1742:O1742)</f>
        <v>16.48</v>
      </c>
      <c r="Q1742" s="64"/>
      <c r="R1742" s="70">
        <f t="shared" si="980"/>
        <v>5.55</v>
      </c>
      <c r="S1742" s="70">
        <f t="shared" si="980"/>
        <v>10.94</v>
      </c>
      <c r="T1742" s="70">
        <f>R1742+S1742</f>
        <v>16.489999999999998</v>
      </c>
      <c r="U1742" s="70">
        <f>ROUND(Z1742*$H$2,2)/100</f>
        <v>0</v>
      </c>
      <c r="V1742" s="78">
        <f>SUM(T1742:U1742)</f>
        <v>16.489999999999998</v>
      </c>
      <c r="X1742" s="70">
        <v>5.55</v>
      </c>
      <c r="Y1742" s="70">
        <v>10.94</v>
      </c>
      <c r="Z1742" s="70">
        <v>16.489999999999998</v>
      </c>
      <c r="AA1742" s="79"/>
      <c r="AB1742" s="80">
        <f t="shared" si="978"/>
        <v>-9.9999999999980105E-3</v>
      </c>
    </row>
    <row r="1743" spans="1:28" x14ac:dyDescent="0.25">
      <c r="A1743" s="72" t="s">
        <v>17452</v>
      </c>
      <c r="B1743" s="73" t="s">
        <v>22832</v>
      </c>
      <c r="C1743" s="74" t="s">
        <v>15747</v>
      </c>
      <c r="D1743" s="75">
        <v>0</v>
      </c>
      <c r="E1743" s="70">
        <v>2.84</v>
      </c>
      <c r="F1743" s="76">
        <f>ROUND(D1743*E1743,2)</f>
        <v>0</v>
      </c>
      <c r="G1743" s="77"/>
      <c r="H1743" s="70">
        <f t="shared" si="979"/>
        <v>1.47</v>
      </c>
      <c r="I1743" s="70">
        <f t="shared" si="979"/>
        <v>1.37</v>
      </c>
      <c r="J1743" s="70">
        <f>H1743+I1743</f>
        <v>2.84</v>
      </c>
      <c r="K1743" s="70">
        <v>0</v>
      </c>
      <c r="L1743" s="76">
        <f>SUM(J1743:K1743)</f>
        <v>2.84</v>
      </c>
      <c r="N1743" s="70">
        <v>1.47</v>
      </c>
      <c r="O1743" s="70">
        <v>1.37</v>
      </c>
      <c r="P1743" s="70">
        <f>SUM(N1743:O1743)</f>
        <v>2.84</v>
      </c>
      <c r="Q1743" s="64"/>
      <c r="R1743" s="70">
        <f t="shared" si="980"/>
        <v>1.47</v>
      </c>
      <c r="S1743" s="70">
        <f t="shared" si="980"/>
        <v>1.37</v>
      </c>
      <c r="T1743" s="70">
        <f>R1743+S1743</f>
        <v>2.84</v>
      </c>
      <c r="U1743" s="70">
        <f>ROUND(Z1743*$H$2,2)/100</f>
        <v>0</v>
      </c>
      <c r="V1743" s="78">
        <f>SUM(T1743:U1743)</f>
        <v>2.84</v>
      </c>
      <c r="X1743" s="70">
        <v>1.47</v>
      </c>
      <c r="Y1743" s="70">
        <v>1.37</v>
      </c>
      <c r="Z1743" s="70">
        <v>2.84</v>
      </c>
      <c r="AA1743" s="79"/>
      <c r="AB1743" s="80">
        <f t="shared" si="978"/>
        <v>0</v>
      </c>
    </row>
    <row r="1744" spans="1:28" x14ac:dyDescent="0.25">
      <c r="A1744" s="66" t="s">
        <v>17453</v>
      </c>
      <c r="B1744" s="67" t="s">
        <v>22833</v>
      </c>
      <c r="C1744" s="68"/>
      <c r="D1744" s="69"/>
      <c r="E1744" s="70"/>
      <c r="F1744" s="71"/>
      <c r="H1744" s="70"/>
      <c r="I1744" s="70"/>
      <c r="J1744" s="70"/>
      <c r="K1744" s="70"/>
      <c r="L1744" s="76"/>
      <c r="N1744" s="70"/>
      <c r="O1744" s="70"/>
      <c r="P1744" s="70"/>
      <c r="Q1744" s="64"/>
      <c r="R1744" s="70"/>
      <c r="S1744" s="70"/>
      <c r="T1744" s="70"/>
      <c r="U1744" s="70"/>
      <c r="V1744" s="78"/>
      <c r="X1744" s="70"/>
      <c r="Y1744" s="70"/>
      <c r="Z1744" s="70"/>
      <c r="AA1744" s="79"/>
      <c r="AB1744" s="80">
        <f t="shared" si="978"/>
        <v>0</v>
      </c>
    </row>
    <row r="1745" spans="1:28" x14ac:dyDescent="0.25">
      <c r="A1745" s="72" t="s">
        <v>17454</v>
      </c>
      <c r="B1745" s="73" t="s">
        <v>22834</v>
      </c>
      <c r="C1745" s="74" t="s">
        <v>15719</v>
      </c>
      <c r="D1745" s="75">
        <v>0</v>
      </c>
      <c r="E1745" s="70">
        <v>15.859999999999998</v>
      </c>
      <c r="F1745" s="76">
        <f>ROUND(D1745*E1745,2)</f>
        <v>0</v>
      </c>
      <c r="G1745" s="77"/>
      <c r="H1745" s="70">
        <f>ROUND(N1745+(N1745*$H$2/100),2)</f>
        <v>2.71</v>
      </c>
      <c r="I1745" s="70">
        <f>ROUND(O1745+(O1745*$H$2/100),2)</f>
        <v>13.15</v>
      </c>
      <c r="J1745" s="70">
        <f>H1745+I1745</f>
        <v>15.86</v>
      </c>
      <c r="K1745" s="70">
        <v>0</v>
      </c>
      <c r="L1745" s="76">
        <f>SUM(J1745:K1745)</f>
        <v>15.86</v>
      </c>
      <c r="N1745" s="70">
        <v>2.71</v>
      </c>
      <c r="O1745" s="70">
        <v>13.149999999999999</v>
      </c>
      <c r="P1745" s="70">
        <f>SUM(N1745:O1745)</f>
        <v>15.86</v>
      </c>
      <c r="Q1745" s="64"/>
      <c r="R1745" s="70">
        <f>X1745</f>
        <v>2.71</v>
      </c>
      <c r="S1745" s="70">
        <f>Y1745</f>
        <v>13.16</v>
      </c>
      <c r="T1745" s="70">
        <f>R1745+S1745</f>
        <v>15.870000000000001</v>
      </c>
      <c r="U1745" s="70">
        <f>ROUND(Z1745*$H$2,2)/100</f>
        <v>0</v>
      </c>
      <c r="V1745" s="78">
        <f>SUM(T1745:U1745)</f>
        <v>15.870000000000001</v>
      </c>
      <c r="X1745" s="70">
        <v>2.71</v>
      </c>
      <c r="Y1745" s="70">
        <v>13.16</v>
      </c>
      <c r="Z1745" s="70">
        <v>15.87</v>
      </c>
      <c r="AA1745" s="79"/>
      <c r="AB1745" s="80">
        <f t="shared" si="978"/>
        <v>-9.9999999999997868E-3</v>
      </c>
    </row>
    <row r="1746" spans="1:28" x14ac:dyDescent="0.25">
      <c r="A1746" s="66" t="s">
        <v>17455</v>
      </c>
      <c r="B1746" s="67" t="s">
        <v>22835</v>
      </c>
      <c r="C1746" s="68"/>
      <c r="D1746" s="69"/>
      <c r="E1746" s="70"/>
      <c r="F1746" s="71"/>
      <c r="H1746" s="70"/>
      <c r="I1746" s="70"/>
      <c r="J1746" s="70"/>
      <c r="K1746" s="70"/>
      <c r="L1746" s="76"/>
      <c r="N1746" s="70"/>
      <c r="O1746" s="70"/>
      <c r="P1746" s="70"/>
      <c r="Q1746" s="64"/>
      <c r="R1746" s="70"/>
      <c r="S1746" s="70"/>
      <c r="T1746" s="70"/>
      <c r="U1746" s="70"/>
      <c r="V1746" s="78"/>
      <c r="X1746" s="70"/>
      <c r="Y1746" s="70"/>
      <c r="Z1746" s="70"/>
      <c r="AA1746" s="79"/>
      <c r="AB1746" s="80">
        <f t="shared" si="978"/>
        <v>0</v>
      </c>
    </row>
    <row r="1747" spans="1:28" x14ac:dyDescent="0.25">
      <c r="A1747" s="84" t="s">
        <v>17456</v>
      </c>
      <c r="B1747" s="85" t="s">
        <v>22836</v>
      </c>
      <c r="C1747" s="86" t="s">
        <v>15719</v>
      </c>
      <c r="D1747" s="87">
        <v>0</v>
      </c>
      <c r="E1747" s="88">
        <v>31.830000000000002</v>
      </c>
      <c r="F1747" s="76">
        <f>ROUND(D1747*E1747,2)</f>
        <v>0</v>
      </c>
      <c r="G1747" s="77"/>
      <c r="H1747" s="88">
        <f t="shared" ref="H1747:I1749" si="981">ROUND(N1747+(N1747*$H$2/100),2)</f>
        <v>7.23</v>
      </c>
      <c r="I1747" s="88">
        <f t="shared" si="981"/>
        <v>24.6</v>
      </c>
      <c r="J1747" s="88">
        <f>H1747+I1747</f>
        <v>31.830000000000002</v>
      </c>
      <c r="K1747" s="88">
        <v>0</v>
      </c>
      <c r="L1747" s="76">
        <f>SUM(J1747:K1747)</f>
        <v>31.830000000000002</v>
      </c>
      <c r="N1747" s="88">
        <v>7.23</v>
      </c>
      <c r="O1747" s="88">
        <v>24.6</v>
      </c>
      <c r="P1747" s="88">
        <f>SUM(N1747:O1747)</f>
        <v>31.830000000000002</v>
      </c>
      <c r="Q1747" s="89"/>
      <c r="R1747" s="88">
        <f t="shared" ref="R1747:S1751" si="982">X1747</f>
        <v>7.23</v>
      </c>
      <c r="S1747" s="88">
        <f t="shared" si="982"/>
        <v>24.61</v>
      </c>
      <c r="T1747" s="88">
        <f>R1747+S1747</f>
        <v>31.84</v>
      </c>
      <c r="U1747" s="88">
        <f>ROUND(Z1747*$H$2,2)/100</f>
        <v>0</v>
      </c>
      <c r="V1747" s="78">
        <f>SUM(T1747:U1747)</f>
        <v>31.84</v>
      </c>
      <c r="X1747" s="88">
        <v>7.23</v>
      </c>
      <c r="Y1747" s="88">
        <v>24.61</v>
      </c>
      <c r="Z1747" s="88">
        <v>31.84</v>
      </c>
      <c r="AA1747" s="79"/>
      <c r="AB1747" s="80">
        <f t="shared" si="978"/>
        <v>-9.9999999999980105E-3</v>
      </c>
    </row>
    <row r="1748" spans="1:28" s="83" customFormat="1" x14ac:dyDescent="0.25">
      <c r="A1748" s="72" t="s">
        <v>17457</v>
      </c>
      <c r="B1748" s="73" t="s">
        <v>22837</v>
      </c>
      <c r="C1748" s="74" t="s">
        <v>15980</v>
      </c>
      <c r="D1748" s="75">
        <v>0</v>
      </c>
      <c r="E1748" s="70">
        <v>4.18</v>
      </c>
      <c r="F1748" s="76">
        <f>ROUND(D1748*E1748,2)</f>
        <v>0</v>
      </c>
      <c r="G1748" s="77"/>
      <c r="H1748" s="70">
        <f t="shared" si="981"/>
        <v>4.18</v>
      </c>
      <c r="I1748" s="70">
        <f t="shared" si="981"/>
        <v>0</v>
      </c>
      <c r="J1748" s="70">
        <f>H1748+I1748</f>
        <v>4.18</v>
      </c>
      <c r="K1748" s="70">
        <v>0</v>
      </c>
      <c r="L1748" s="76">
        <f>SUM(J1748:K1748)</f>
        <v>4.18</v>
      </c>
      <c r="M1748" s="34"/>
      <c r="N1748" s="70">
        <v>4.18</v>
      </c>
      <c r="O1748" s="70">
        <v>0</v>
      </c>
      <c r="P1748" s="70">
        <f>SUM(N1748:O1748)</f>
        <v>4.18</v>
      </c>
      <c r="Q1748" s="64"/>
      <c r="R1748" s="70">
        <f t="shared" si="982"/>
        <v>4.18</v>
      </c>
      <c r="S1748" s="70">
        <f t="shared" si="982"/>
        <v>0</v>
      </c>
      <c r="T1748" s="70">
        <f>R1748+S1748</f>
        <v>4.18</v>
      </c>
      <c r="U1748" s="70">
        <f>ROUND(Z1748*$H$2,2)/100</f>
        <v>0</v>
      </c>
      <c r="V1748" s="78">
        <f>SUM(T1748:U1748)</f>
        <v>4.18</v>
      </c>
      <c r="W1748" s="34"/>
      <c r="X1748" s="70">
        <v>4.18</v>
      </c>
      <c r="Y1748" s="70">
        <v>0</v>
      </c>
      <c r="Z1748" s="70">
        <v>4.18</v>
      </c>
      <c r="AA1748" s="79"/>
      <c r="AB1748" s="80">
        <f t="shared" si="978"/>
        <v>0</v>
      </c>
    </row>
    <row r="1749" spans="1:28" s="83" customFormat="1" ht="33.75" x14ac:dyDescent="0.25">
      <c r="A1749" s="72" t="s">
        <v>17458</v>
      </c>
      <c r="B1749" s="73" t="s">
        <v>22838</v>
      </c>
      <c r="C1749" s="74" t="s">
        <v>15980</v>
      </c>
      <c r="D1749" s="75">
        <v>0</v>
      </c>
      <c r="E1749" s="70">
        <v>2.66</v>
      </c>
      <c r="F1749" s="76">
        <f>ROUND(D1749*E1749,2)</f>
        <v>0</v>
      </c>
      <c r="G1749" s="77"/>
      <c r="H1749" s="70">
        <f t="shared" si="981"/>
        <v>2.66</v>
      </c>
      <c r="I1749" s="70">
        <f t="shared" si="981"/>
        <v>0</v>
      </c>
      <c r="J1749" s="70">
        <f>H1749+I1749</f>
        <v>2.66</v>
      </c>
      <c r="K1749" s="70">
        <v>0</v>
      </c>
      <c r="L1749" s="76">
        <f>SUM(J1749:K1749)</f>
        <v>2.66</v>
      </c>
      <c r="M1749" s="34"/>
      <c r="N1749" s="70">
        <v>2.66</v>
      </c>
      <c r="O1749" s="70">
        <v>0</v>
      </c>
      <c r="P1749" s="70">
        <f>SUM(N1749:O1749)</f>
        <v>2.66</v>
      </c>
      <c r="Q1749" s="64"/>
      <c r="R1749" s="70">
        <f t="shared" si="982"/>
        <v>2.66</v>
      </c>
      <c r="S1749" s="70">
        <f t="shared" si="982"/>
        <v>0</v>
      </c>
      <c r="T1749" s="70">
        <f>R1749+S1749</f>
        <v>2.66</v>
      </c>
      <c r="U1749" s="70">
        <f>ROUND(Z1749*$H$2,2)/100</f>
        <v>0</v>
      </c>
      <c r="V1749" s="78">
        <f>SUM(T1749:U1749)</f>
        <v>2.66</v>
      </c>
      <c r="W1749" s="34"/>
      <c r="X1749" s="70">
        <v>2.66</v>
      </c>
      <c r="Y1749" s="70">
        <v>0</v>
      </c>
      <c r="Z1749" s="70">
        <v>2.66</v>
      </c>
      <c r="AA1749" s="79"/>
      <c r="AB1749" s="80">
        <f t="shared" si="978"/>
        <v>0</v>
      </c>
    </row>
    <row r="1750" spans="1:28" s="34" customFormat="1" ht="33.75" x14ac:dyDescent="0.25">
      <c r="A1750" s="91" t="s">
        <v>17459</v>
      </c>
      <c r="B1750" s="91" t="s">
        <v>22839</v>
      </c>
      <c r="C1750" s="92" t="s">
        <v>15719</v>
      </c>
      <c r="D1750" s="75">
        <v>0</v>
      </c>
      <c r="E1750" s="70">
        <v>191.79</v>
      </c>
      <c r="F1750" s="76">
        <f>ROUND(D1750*E1750,2)</f>
        <v>0</v>
      </c>
      <c r="H1750" s="71"/>
      <c r="I1750" s="71"/>
      <c r="J1750" s="71"/>
      <c r="K1750" s="71"/>
      <c r="L1750" s="71"/>
      <c r="N1750" s="71">
        <v>65.5</v>
      </c>
      <c r="O1750" s="71">
        <v>126.29</v>
      </c>
      <c r="P1750" s="70">
        <f>SUM(N1750:O1750)</f>
        <v>191.79000000000002</v>
      </c>
      <c r="R1750" s="70">
        <f t="shared" si="982"/>
        <v>65.5</v>
      </c>
      <c r="S1750" s="70">
        <f t="shared" si="982"/>
        <v>126.3</v>
      </c>
      <c r="T1750" s="70">
        <f>R1750+S1750</f>
        <v>191.8</v>
      </c>
      <c r="U1750" s="70">
        <f>ROUND(Z1750*$H$2,2)/100</f>
        <v>0</v>
      </c>
      <c r="V1750" s="78">
        <f>SUM(T1750:U1750)</f>
        <v>191.8</v>
      </c>
      <c r="X1750" s="113">
        <v>65.5</v>
      </c>
      <c r="Y1750" s="113">
        <v>126.3</v>
      </c>
      <c r="Z1750" s="113">
        <v>191.8</v>
      </c>
      <c r="AB1750" s="80">
        <f t="shared" si="978"/>
        <v>-9.9999999999909051E-3</v>
      </c>
    </row>
    <row r="1751" spans="1:28" s="34" customFormat="1" x14ac:dyDescent="0.25">
      <c r="A1751" s="91" t="s">
        <v>17460</v>
      </c>
      <c r="B1751" s="91" t="s">
        <v>22840</v>
      </c>
      <c r="C1751" s="92" t="s">
        <v>15719</v>
      </c>
      <c r="D1751" s="75">
        <v>0</v>
      </c>
      <c r="E1751" s="70">
        <v>437.38</v>
      </c>
      <c r="F1751" s="76">
        <f>ROUND(D1751*E1751,2)</f>
        <v>0</v>
      </c>
      <c r="H1751" s="71"/>
      <c r="I1751" s="71"/>
      <c r="J1751" s="71"/>
      <c r="K1751" s="71"/>
      <c r="L1751" s="71"/>
      <c r="N1751" s="71">
        <v>291.08999999999997</v>
      </c>
      <c r="O1751" s="71">
        <v>146.29000000000002</v>
      </c>
      <c r="P1751" s="70">
        <f>SUM(N1751:O1751)</f>
        <v>437.38</v>
      </c>
      <c r="R1751" s="70">
        <f t="shared" si="982"/>
        <v>291.08999999999997</v>
      </c>
      <c r="S1751" s="70">
        <f t="shared" si="982"/>
        <v>146.30000000000001</v>
      </c>
      <c r="T1751" s="70">
        <f>R1751+S1751</f>
        <v>437.39</v>
      </c>
      <c r="U1751" s="70">
        <f>ROUND(Z1751*$H$2,2)/100</f>
        <v>0</v>
      </c>
      <c r="V1751" s="78">
        <f>SUM(T1751:U1751)</f>
        <v>437.39</v>
      </c>
      <c r="X1751" s="113">
        <v>291.08999999999997</v>
      </c>
      <c r="Y1751" s="113">
        <v>146.30000000000001</v>
      </c>
      <c r="Z1751" s="113">
        <v>437.39</v>
      </c>
      <c r="AB1751" s="80">
        <f t="shared" si="978"/>
        <v>-9.9999999999909051E-3</v>
      </c>
    </row>
    <row r="1752" spans="1:28" x14ac:dyDescent="0.25">
      <c r="A1752" s="66" t="s">
        <v>17461</v>
      </c>
      <c r="B1752" s="67" t="s">
        <v>22841</v>
      </c>
      <c r="C1752" s="68"/>
      <c r="D1752" s="69"/>
      <c r="E1752" s="70"/>
      <c r="F1752" s="71"/>
      <c r="H1752" s="70"/>
      <c r="I1752" s="70"/>
      <c r="J1752" s="70"/>
      <c r="K1752" s="70"/>
      <c r="L1752" s="76"/>
      <c r="N1752" s="70"/>
      <c r="O1752" s="70"/>
      <c r="P1752" s="70"/>
      <c r="Q1752" s="64"/>
      <c r="R1752" s="70"/>
      <c r="S1752" s="70"/>
      <c r="T1752" s="70"/>
      <c r="U1752" s="70"/>
      <c r="V1752" s="78"/>
      <c r="X1752" s="70"/>
      <c r="Y1752" s="70"/>
      <c r="Z1752" s="70"/>
      <c r="AA1752" s="79"/>
      <c r="AB1752" s="80">
        <f t="shared" si="978"/>
        <v>0</v>
      </c>
    </row>
    <row r="1753" spans="1:28" x14ac:dyDescent="0.25">
      <c r="A1753" s="72" t="s">
        <v>17462</v>
      </c>
      <c r="B1753" s="73" t="s">
        <v>22842</v>
      </c>
      <c r="C1753" s="74" t="s">
        <v>15747</v>
      </c>
      <c r="D1753" s="75">
        <v>0</v>
      </c>
      <c r="E1753" s="70">
        <v>2.16</v>
      </c>
      <c r="F1753" s="76">
        <f>ROUND(D1753*E1753,2)</f>
        <v>0</v>
      </c>
      <c r="G1753" s="77"/>
      <c r="H1753" s="70">
        <f>ROUND(N1753+(N1753*$H$2/100),2)</f>
        <v>1.17</v>
      </c>
      <c r="I1753" s="70">
        <f>ROUND(O1753+(O1753*$H$2/100),2)</f>
        <v>0.99</v>
      </c>
      <c r="J1753" s="70">
        <f>H1753+I1753</f>
        <v>2.16</v>
      </c>
      <c r="K1753" s="70">
        <v>0</v>
      </c>
      <c r="L1753" s="76">
        <f>SUM(J1753:K1753)</f>
        <v>2.16</v>
      </c>
      <c r="N1753" s="70">
        <v>1.17</v>
      </c>
      <c r="O1753" s="70">
        <v>0.99</v>
      </c>
      <c r="P1753" s="70">
        <f>SUM(N1753:O1753)</f>
        <v>2.16</v>
      </c>
      <c r="Q1753" s="64"/>
      <c r="R1753" s="70">
        <f>X1753</f>
        <v>1.17</v>
      </c>
      <c r="S1753" s="70">
        <f>Y1753</f>
        <v>0.99</v>
      </c>
      <c r="T1753" s="70">
        <f>R1753+S1753</f>
        <v>2.16</v>
      </c>
      <c r="U1753" s="70">
        <f>ROUND(Z1753*$H$2,2)/100</f>
        <v>0</v>
      </c>
      <c r="V1753" s="78">
        <f>SUM(T1753:U1753)</f>
        <v>2.16</v>
      </c>
      <c r="X1753" s="70">
        <v>1.17</v>
      </c>
      <c r="Y1753" s="70">
        <v>0.99</v>
      </c>
      <c r="Z1753" s="70">
        <v>2.16</v>
      </c>
      <c r="AA1753" s="79"/>
      <c r="AB1753" s="80">
        <f t="shared" si="978"/>
        <v>0</v>
      </c>
    </row>
    <row r="1754" spans="1:28" ht="22.5" x14ac:dyDescent="0.25">
      <c r="A1754" s="72" t="s">
        <v>19829</v>
      </c>
      <c r="B1754" s="73" t="s">
        <v>22843</v>
      </c>
      <c r="C1754" s="74" t="s">
        <v>15747</v>
      </c>
      <c r="D1754" s="75">
        <v>0</v>
      </c>
      <c r="E1754" s="70">
        <v>2.63</v>
      </c>
      <c r="F1754" s="76">
        <f>ROUND(D1754*E1754,2)</f>
        <v>0</v>
      </c>
      <c r="G1754" s="77"/>
      <c r="H1754" s="70"/>
      <c r="I1754" s="70"/>
      <c r="J1754" s="70"/>
      <c r="K1754" s="70">
        <v>0</v>
      </c>
      <c r="L1754" s="76"/>
      <c r="N1754" s="70">
        <v>0.66999999999999993</v>
      </c>
      <c r="O1754" s="70">
        <v>1.96</v>
      </c>
      <c r="P1754" s="70">
        <f t="shared" ref="P1754" si="983">SUM(N1754:O1754)</f>
        <v>2.63</v>
      </c>
      <c r="Q1754" s="64"/>
      <c r="R1754" s="70">
        <f t="shared" ref="R1754:S1754" si="984">X1754</f>
        <v>0.67</v>
      </c>
      <c r="S1754" s="70">
        <f t="shared" si="984"/>
        <v>1.97</v>
      </c>
      <c r="T1754" s="70">
        <f t="shared" ref="T1754" si="985">R1754+S1754</f>
        <v>2.64</v>
      </c>
      <c r="U1754" s="70">
        <f t="shared" ref="U1754" si="986">ROUND(Z1754*$H$2,2)/100</f>
        <v>0</v>
      </c>
      <c r="V1754" s="78">
        <f t="shared" ref="V1754" si="987">SUM(T1754:U1754)</f>
        <v>2.64</v>
      </c>
      <c r="X1754" s="70">
        <v>0.67</v>
      </c>
      <c r="Y1754" s="70">
        <v>1.97</v>
      </c>
      <c r="Z1754" s="70">
        <v>2.64</v>
      </c>
      <c r="AA1754" s="79"/>
      <c r="AB1754" s="80">
        <f t="shared" si="978"/>
        <v>-1.0000000000000231E-2</v>
      </c>
    </row>
    <row r="1755" spans="1:28" x14ac:dyDescent="0.25">
      <c r="A1755" s="66" t="s">
        <v>17463</v>
      </c>
      <c r="B1755" s="67" t="s">
        <v>22844</v>
      </c>
      <c r="C1755" s="68"/>
      <c r="D1755" s="69"/>
      <c r="E1755" s="70"/>
      <c r="F1755" s="71"/>
      <c r="H1755" s="70"/>
      <c r="I1755" s="70"/>
      <c r="J1755" s="70"/>
      <c r="K1755" s="70"/>
      <c r="L1755" s="76"/>
      <c r="N1755" s="70"/>
      <c r="O1755" s="70"/>
      <c r="P1755" s="70"/>
      <c r="Q1755" s="64"/>
      <c r="R1755" s="70"/>
      <c r="S1755" s="70"/>
      <c r="T1755" s="70"/>
      <c r="U1755" s="70"/>
      <c r="V1755" s="78"/>
      <c r="X1755" s="70"/>
      <c r="Y1755" s="70"/>
      <c r="Z1755" s="70"/>
      <c r="AA1755" s="79"/>
      <c r="AB1755" s="80">
        <f t="shared" si="978"/>
        <v>0</v>
      </c>
    </row>
    <row r="1756" spans="1:28" x14ac:dyDescent="0.25">
      <c r="A1756" s="72" t="s">
        <v>17464</v>
      </c>
      <c r="B1756" s="73" t="s">
        <v>22845</v>
      </c>
      <c r="C1756" s="74" t="s">
        <v>15719</v>
      </c>
      <c r="D1756" s="75">
        <v>0</v>
      </c>
      <c r="E1756" s="70">
        <v>17.759999999999998</v>
      </c>
      <c r="F1756" s="76">
        <f t="shared" ref="F1756:F1765" si="988">ROUND(D1756*E1756,2)</f>
        <v>0</v>
      </c>
      <c r="G1756" s="77"/>
      <c r="H1756" s="70">
        <f t="shared" ref="H1756:I1765" si="989">ROUND(N1756+(N1756*$H$2/100),2)</f>
        <v>4.6100000000000003</v>
      </c>
      <c r="I1756" s="70">
        <f t="shared" si="989"/>
        <v>13.15</v>
      </c>
      <c r="J1756" s="70">
        <f t="shared" ref="J1756:J1765" si="990">H1756+I1756</f>
        <v>17.760000000000002</v>
      </c>
      <c r="K1756" s="70">
        <v>0</v>
      </c>
      <c r="L1756" s="76">
        <f t="shared" ref="L1756:L1765" si="991">SUM(J1756:K1756)</f>
        <v>17.760000000000002</v>
      </c>
      <c r="N1756" s="70">
        <v>4.6099999999999994</v>
      </c>
      <c r="O1756" s="70">
        <v>13.149999999999999</v>
      </c>
      <c r="P1756" s="70">
        <f t="shared" ref="P1756:P1765" si="992">SUM(N1756:O1756)</f>
        <v>17.759999999999998</v>
      </c>
      <c r="Q1756" s="64"/>
      <c r="R1756" s="70">
        <f t="shared" ref="R1756:S1765" si="993">X1756</f>
        <v>4.6100000000000003</v>
      </c>
      <c r="S1756" s="70">
        <f t="shared" si="993"/>
        <v>13.16</v>
      </c>
      <c r="T1756" s="70">
        <f t="shared" ref="T1756:T1765" si="994">R1756+S1756</f>
        <v>17.77</v>
      </c>
      <c r="U1756" s="70">
        <f t="shared" ref="U1756:U1765" si="995">ROUND(Z1756*$H$2,2)/100</f>
        <v>0</v>
      </c>
      <c r="V1756" s="78">
        <f t="shared" ref="V1756:V1765" si="996">SUM(T1756:U1756)</f>
        <v>17.77</v>
      </c>
      <c r="X1756" s="70">
        <v>4.6100000000000003</v>
      </c>
      <c r="Y1756" s="70">
        <v>13.16</v>
      </c>
      <c r="Z1756" s="70">
        <v>17.77</v>
      </c>
      <c r="AA1756" s="79"/>
      <c r="AB1756" s="80">
        <f t="shared" si="978"/>
        <v>-1.0000000000001563E-2</v>
      </c>
    </row>
    <row r="1757" spans="1:28" s="34" customFormat="1" x14ac:dyDescent="0.25">
      <c r="A1757" s="72" t="s">
        <v>17465</v>
      </c>
      <c r="B1757" s="73" t="s">
        <v>22846</v>
      </c>
      <c r="C1757" s="74" t="s">
        <v>15719</v>
      </c>
      <c r="D1757" s="75">
        <v>0</v>
      </c>
      <c r="E1757" s="70">
        <v>18.950000000000003</v>
      </c>
      <c r="F1757" s="76">
        <f t="shared" si="988"/>
        <v>0</v>
      </c>
      <c r="G1757" s="77"/>
      <c r="H1757" s="70">
        <f t="shared" si="989"/>
        <v>5.8</v>
      </c>
      <c r="I1757" s="70">
        <f t="shared" si="989"/>
        <v>13.15</v>
      </c>
      <c r="J1757" s="70">
        <f t="shared" si="990"/>
        <v>18.95</v>
      </c>
      <c r="K1757" s="70">
        <v>0</v>
      </c>
      <c r="L1757" s="76">
        <f t="shared" si="991"/>
        <v>18.95</v>
      </c>
      <c r="N1757" s="70">
        <v>5.8</v>
      </c>
      <c r="O1757" s="70">
        <v>13.149999999999999</v>
      </c>
      <c r="P1757" s="70">
        <f t="shared" si="992"/>
        <v>18.95</v>
      </c>
      <c r="Q1757" s="64"/>
      <c r="R1757" s="70">
        <f t="shared" si="993"/>
        <v>5.8</v>
      </c>
      <c r="S1757" s="70">
        <f t="shared" si="993"/>
        <v>13.16</v>
      </c>
      <c r="T1757" s="70">
        <f t="shared" si="994"/>
        <v>18.96</v>
      </c>
      <c r="U1757" s="70">
        <f t="shared" si="995"/>
        <v>0</v>
      </c>
      <c r="V1757" s="78">
        <f t="shared" si="996"/>
        <v>18.96</v>
      </c>
      <c r="X1757" s="70">
        <v>5.8</v>
      </c>
      <c r="Y1757" s="70">
        <v>13.16</v>
      </c>
      <c r="Z1757" s="70">
        <v>18.96</v>
      </c>
      <c r="AA1757" s="79"/>
      <c r="AB1757" s="80">
        <f t="shared" si="978"/>
        <v>-1.0000000000001563E-2</v>
      </c>
    </row>
    <row r="1758" spans="1:28" x14ac:dyDescent="0.25">
      <c r="A1758" s="72" t="s">
        <v>17466</v>
      </c>
      <c r="B1758" s="73" t="s">
        <v>22847</v>
      </c>
      <c r="C1758" s="74" t="s">
        <v>15719</v>
      </c>
      <c r="D1758" s="75">
        <v>0</v>
      </c>
      <c r="E1758" s="70">
        <v>20.18</v>
      </c>
      <c r="F1758" s="76">
        <f t="shared" si="988"/>
        <v>0</v>
      </c>
      <c r="G1758" s="77"/>
      <c r="H1758" s="70">
        <f t="shared" si="989"/>
        <v>7.03</v>
      </c>
      <c r="I1758" s="70">
        <f t="shared" si="989"/>
        <v>13.15</v>
      </c>
      <c r="J1758" s="70">
        <f t="shared" si="990"/>
        <v>20.18</v>
      </c>
      <c r="K1758" s="70">
        <v>0</v>
      </c>
      <c r="L1758" s="76">
        <f t="shared" si="991"/>
        <v>20.18</v>
      </c>
      <c r="N1758" s="70">
        <v>7.0299999999999994</v>
      </c>
      <c r="O1758" s="70">
        <v>13.149999999999999</v>
      </c>
      <c r="P1758" s="70">
        <f t="shared" si="992"/>
        <v>20.18</v>
      </c>
      <c r="Q1758" s="64"/>
      <c r="R1758" s="70">
        <f t="shared" si="993"/>
        <v>7.03</v>
      </c>
      <c r="S1758" s="70">
        <f t="shared" si="993"/>
        <v>13.16</v>
      </c>
      <c r="T1758" s="70">
        <f t="shared" si="994"/>
        <v>20.190000000000001</v>
      </c>
      <c r="U1758" s="70">
        <f t="shared" si="995"/>
        <v>0</v>
      </c>
      <c r="V1758" s="78">
        <f t="shared" si="996"/>
        <v>20.190000000000001</v>
      </c>
      <c r="X1758" s="70">
        <v>7.03</v>
      </c>
      <c r="Y1758" s="70">
        <v>13.16</v>
      </c>
      <c r="Z1758" s="70">
        <v>20.190000000000001</v>
      </c>
      <c r="AA1758" s="79"/>
      <c r="AB1758" s="80">
        <f t="shared" si="978"/>
        <v>-1.0000000000001563E-2</v>
      </c>
    </row>
    <row r="1759" spans="1:28" x14ac:dyDescent="0.25">
      <c r="A1759" s="114" t="s">
        <v>17467</v>
      </c>
      <c r="B1759" s="85" t="s">
        <v>22848</v>
      </c>
      <c r="C1759" s="86" t="s">
        <v>15719</v>
      </c>
      <c r="D1759" s="87">
        <v>0</v>
      </c>
      <c r="E1759" s="88">
        <v>21.91</v>
      </c>
      <c r="F1759" s="76">
        <f t="shared" si="988"/>
        <v>0</v>
      </c>
      <c r="G1759" s="29"/>
      <c r="H1759" s="88">
        <f t="shared" si="989"/>
        <v>8.76</v>
      </c>
      <c r="I1759" s="88">
        <f t="shared" si="989"/>
        <v>13.15</v>
      </c>
      <c r="J1759" s="88">
        <f t="shared" si="990"/>
        <v>21.91</v>
      </c>
      <c r="K1759" s="88">
        <v>0</v>
      </c>
      <c r="L1759" s="76">
        <f t="shared" si="991"/>
        <v>21.91</v>
      </c>
      <c r="N1759" s="88">
        <v>8.76</v>
      </c>
      <c r="O1759" s="88">
        <v>13.149999999999999</v>
      </c>
      <c r="P1759" s="88">
        <f t="shared" si="992"/>
        <v>21.909999999999997</v>
      </c>
      <c r="Q1759" s="89"/>
      <c r="R1759" s="88">
        <f t="shared" si="993"/>
        <v>8.76</v>
      </c>
      <c r="S1759" s="88">
        <f t="shared" si="993"/>
        <v>13.16</v>
      </c>
      <c r="T1759" s="88">
        <f t="shared" si="994"/>
        <v>21.92</v>
      </c>
      <c r="U1759" s="88">
        <f t="shared" si="995"/>
        <v>0</v>
      </c>
      <c r="V1759" s="78">
        <f t="shared" si="996"/>
        <v>21.92</v>
      </c>
      <c r="X1759" s="88">
        <v>8.76</v>
      </c>
      <c r="Y1759" s="88">
        <v>13.16</v>
      </c>
      <c r="Z1759" s="88">
        <v>21.92</v>
      </c>
      <c r="AA1759" s="79"/>
      <c r="AB1759" s="80">
        <f t="shared" si="978"/>
        <v>-1.0000000000005116E-2</v>
      </c>
    </row>
    <row r="1760" spans="1:28" x14ac:dyDescent="0.25">
      <c r="A1760" s="72" t="s">
        <v>17468</v>
      </c>
      <c r="B1760" s="73" t="s">
        <v>22849</v>
      </c>
      <c r="C1760" s="74" t="s">
        <v>15719</v>
      </c>
      <c r="D1760" s="75">
        <v>0</v>
      </c>
      <c r="E1760" s="70">
        <v>19.899999999999999</v>
      </c>
      <c r="F1760" s="76">
        <f t="shared" si="988"/>
        <v>0</v>
      </c>
      <c r="G1760" s="77"/>
      <c r="H1760" s="70">
        <f t="shared" si="989"/>
        <v>6.75</v>
      </c>
      <c r="I1760" s="70">
        <f t="shared" si="989"/>
        <v>13.15</v>
      </c>
      <c r="J1760" s="70">
        <f t="shared" si="990"/>
        <v>19.899999999999999</v>
      </c>
      <c r="K1760" s="70">
        <v>0</v>
      </c>
      <c r="L1760" s="76">
        <f t="shared" si="991"/>
        <v>19.899999999999999</v>
      </c>
      <c r="N1760" s="70">
        <v>6.75</v>
      </c>
      <c r="O1760" s="70">
        <v>13.149999999999999</v>
      </c>
      <c r="P1760" s="70">
        <f t="shared" si="992"/>
        <v>19.899999999999999</v>
      </c>
      <c r="Q1760" s="64"/>
      <c r="R1760" s="70">
        <f t="shared" si="993"/>
        <v>6.75</v>
      </c>
      <c r="S1760" s="70">
        <f t="shared" si="993"/>
        <v>13.16</v>
      </c>
      <c r="T1760" s="70">
        <f t="shared" si="994"/>
        <v>19.91</v>
      </c>
      <c r="U1760" s="70">
        <f t="shared" si="995"/>
        <v>0</v>
      </c>
      <c r="V1760" s="78">
        <f t="shared" si="996"/>
        <v>19.91</v>
      </c>
      <c r="X1760" s="70">
        <v>6.75</v>
      </c>
      <c r="Y1760" s="70">
        <v>13.16</v>
      </c>
      <c r="Z1760" s="70">
        <v>19.91</v>
      </c>
      <c r="AA1760" s="79"/>
      <c r="AB1760" s="80">
        <f t="shared" si="978"/>
        <v>-1.0000000000001563E-2</v>
      </c>
    </row>
    <row r="1761" spans="1:28" x14ac:dyDescent="0.25">
      <c r="A1761" s="72" t="s">
        <v>17469</v>
      </c>
      <c r="B1761" s="73" t="s">
        <v>22850</v>
      </c>
      <c r="C1761" s="74" t="s">
        <v>15719</v>
      </c>
      <c r="D1761" s="75">
        <v>0</v>
      </c>
      <c r="E1761" s="70">
        <v>70.690000000000012</v>
      </c>
      <c r="F1761" s="76">
        <f t="shared" si="988"/>
        <v>0</v>
      </c>
      <c r="G1761" s="77"/>
      <c r="H1761" s="70">
        <f t="shared" si="989"/>
        <v>43</v>
      </c>
      <c r="I1761" s="70">
        <f t="shared" si="989"/>
        <v>27.69</v>
      </c>
      <c r="J1761" s="70">
        <f t="shared" si="990"/>
        <v>70.69</v>
      </c>
      <c r="K1761" s="70">
        <v>0</v>
      </c>
      <c r="L1761" s="76">
        <f t="shared" si="991"/>
        <v>70.69</v>
      </c>
      <c r="N1761" s="70">
        <v>43</v>
      </c>
      <c r="O1761" s="70">
        <v>27.69</v>
      </c>
      <c r="P1761" s="70">
        <f t="shared" si="992"/>
        <v>70.69</v>
      </c>
      <c r="Q1761" s="64"/>
      <c r="R1761" s="70">
        <f t="shared" si="993"/>
        <v>43</v>
      </c>
      <c r="S1761" s="70">
        <f t="shared" si="993"/>
        <v>27.69</v>
      </c>
      <c r="T1761" s="70">
        <f t="shared" si="994"/>
        <v>70.69</v>
      </c>
      <c r="U1761" s="70">
        <f t="shared" si="995"/>
        <v>0</v>
      </c>
      <c r="V1761" s="78">
        <f t="shared" si="996"/>
        <v>70.69</v>
      </c>
      <c r="X1761" s="70">
        <v>43</v>
      </c>
      <c r="Y1761" s="70">
        <v>27.69</v>
      </c>
      <c r="Z1761" s="70">
        <v>70.69</v>
      </c>
      <c r="AA1761" s="79"/>
      <c r="AB1761" s="80">
        <f t="shared" si="978"/>
        <v>0</v>
      </c>
    </row>
    <row r="1762" spans="1:28" s="83" customFormat="1" ht="22.5" x14ac:dyDescent="0.25">
      <c r="A1762" s="72" t="s">
        <v>17470</v>
      </c>
      <c r="B1762" s="73" t="s">
        <v>22851</v>
      </c>
      <c r="C1762" s="74" t="s">
        <v>15719</v>
      </c>
      <c r="D1762" s="75">
        <v>0</v>
      </c>
      <c r="E1762" s="70">
        <v>26.62</v>
      </c>
      <c r="F1762" s="76">
        <f t="shared" si="988"/>
        <v>0</v>
      </c>
      <c r="G1762" s="77"/>
      <c r="H1762" s="70">
        <f t="shared" si="989"/>
        <v>13.47</v>
      </c>
      <c r="I1762" s="70">
        <f t="shared" si="989"/>
        <v>13.15</v>
      </c>
      <c r="J1762" s="70">
        <f t="shared" si="990"/>
        <v>26.62</v>
      </c>
      <c r="K1762" s="70">
        <v>0</v>
      </c>
      <c r="L1762" s="76">
        <f t="shared" si="991"/>
        <v>26.62</v>
      </c>
      <c r="M1762" s="34"/>
      <c r="N1762" s="70">
        <v>13.47</v>
      </c>
      <c r="O1762" s="70">
        <v>13.149999999999999</v>
      </c>
      <c r="P1762" s="70">
        <f t="shared" si="992"/>
        <v>26.619999999999997</v>
      </c>
      <c r="Q1762" s="64"/>
      <c r="R1762" s="70">
        <f t="shared" si="993"/>
        <v>13.47</v>
      </c>
      <c r="S1762" s="70">
        <f t="shared" si="993"/>
        <v>13.16</v>
      </c>
      <c r="T1762" s="70">
        <f t="shared" si="994"/>
        <v>26.630000000000003</v>
      </c>
      <c r="U1762" s="70">
        <f t="shared" si="995"/>
        <v>0</v>
      </c>
      <c r="V1762" s="78">
        <f t="shared" si="996"/>
        <v>26.630000000000003</v>
      </c>
      <c r="W1762" s="34"/>
      <c r="X1762" s="70">
        <v>13.47</v>
      </c>
      <c r="Y1762" s="70">
        <v>13.16</v>
      </c>
      <c r="Z1762" s="70">
        <v>26.63</v>
      </c>
      <c r="AA1762" s="79"/>
      <c r="AB1762" s="80">
        <f t="shared" si="978"/>
        <v>-1.0000000000001563E-2</v>
      </c>
    </row>
    <row r="1763" spans="1:28" ht="33.75" x14ac:dyDescent="0.25">
      <c r="A1763" s="72" t="s">
        <v>17471</v>
      </c>
      <c r="B1763" s="73" t="s">
        <v>22852</v>
      </c>
      <c r="C1763" s="74" t="s">
        <v>15719</v>
      </c>
      <c r="D1763" s="75">
        <v>0</v>
      </c>
      <c r="E1763" s="70">
        <v>28.630000000000003</v>
      </c>
      <c r="F1763" s="76">
        <f t="shared" si="988"/>
        <v>0</v>
      </c>
      <c r="G1763" s="77"/>
      <c r="H1763" s="70">
        <f t="shared" si="989"/>
        <v>10.16</v>
      </c>
      <c r="I1763" s="70">
        <f t="shared" si="989"/>
        <v>18.47</v>
      </c>
      <c r="J1763" s="70">
        <f t="shared" si="990"/>
        <v>28.63</v>
      </c>
      <c r="K1763" s="70">
        <v>0</v>
      </c>
      <c r="L1763" s="76">
        <f t="shared" si="991"/>
        <v>28.63</v>
      </c>
      <c r="N1763" s="70">
        <v>10.16</v>
      </c>
      <c r="O1763" s="70">
        <v>18.47</v>
      </c>
      <c r="P1763" s="70">
        <f t="shared" si="992"/>
        <v>28.63</v>
      </c>
      <c r="Q1763" s="64"/>
      <c r="R1763" s="70">
        <f t="shared" si="993"/>
        <v>10.16</v>
      </c>
      <c r="S1763" s="70">
        <f t="shared" si="993"/>
        <v>18.46</v>
      </c>
      <c r="T1763" s="70">
        <f t="shared" si="994"/>
        <v>28.62</v>
      </c>
      <c r="U1763" s="70">
        <f t="shared" si="995"/>
        <v>0</v>
      </c>
      <c r="V1763" s="78">
        <f t="shared" si="996"/>
        <v>28.62</v>
      </c>
      <c r="X1763" s="70">
        <v>10.16</v>
      </c>
      <c r="Y1763" s="70">
        <v>18.46</v>
      </c>
      <c r="Z1763" s="70">
        <v>28.62</v>
      </c>
      <c r="AA1763" s="79"/>
      <c r="AB1763" s="80">
        <f t="shared" si="978"/>
        <v>9.9999999999980105E-3</v>
      </c>
    </row>
    <row r="1764" spans="1:28" ht="33.75" x14ac:dyDescent="0.25">
      <c r="A1764" s="72" t="s">
        <v>17472</v>
      </c>
      <c r="B1764" s="73" t="s">
        <v>22853</v>
      </c>
      <c r="C1764" s="74" t="s">
        <v>15719</v>
      </c>
      <c r="D1764" s="75">
        <v>0</v>
      </c>
      <c r="E1764" s="70">
        <v>203</v>
      </c>
      <c r="F1764" s="76">
        <f t="shared" si="988"/>
        <v>0</v>
      </c>
      <c r="G1764" s="29"/>
      <c r="H1764" s="70">
        <f t="shared" si="989"/>
        <v>203</v>
      </c>
      <c r="I1764" s="70">
        <f t="shared" si="989"/>
        <v>0</v>
      </c>
      <c r="J1764" s="70">
        <f t="shared" si="990"/>
        <v>203</v>
      </c>
      <c r="K1764" s="70">
        <v>0</v>
      </c>
      <c r="L1764" s="76">
        <f t="shared" si="991"/>
        <v>203</v>
      </c>
      <c r="N1764" s="70">
        <v>203</v>
      </c>
      <c r="O1764" s="70">
        <v>0</v>
      </c>
      <c r="P1764" s="70">
        <f t="shared" si="992"/>
        <v>203</v>
      </c>
      <c r="Q1764" s="64"/>
      <c r="R1764" s="70">
        <f t="shared" si="993"/>
        <v>203</v>
      </c>
      <c r="S1764" s="70">
        <f t="shared" si="993"/>
        <v>0</v>
      </c>
      <c r="T1764" s="70">
        <f t="shared" si="994"/>
        <v>203</v>
      </c>
      <c r="U1764" s="70">
        <f t="shared" si="995"/>
        <v>0</v>
      </c>
      <c r="V1764" s="78">
        <f t="shared" si="996"/>
        <v>203</v>
      </c>
      <c r="X1764" s="70">
        <v>203</v>
      </c>
      <c r="Y1764" s="70">
        <v>0</v>
      </c>
      <c r="Z1764" s="70">
        <v>203</v>
      </c>
      <c r="AA1764" s="79"/>
      <c r="AB1764" s="80">
        <f t="shared" si="978"/>
        <v>0</v>
      </c>
    </row>
    <row r="1765" spans="1:28" x14ac:dyDescent="0.25">
      <c r="A1765" s="72" t="s">
        <v>17473</v>
      </c>
      <c r="B1765" s="73" t="s">
        <v>22854</v>
      </c>
      <c r="C1765" s="74" t="s">
        <v>15719</v>
      </c>
      <c r="D1765" s="75">
        <v>0</v>
      </c>
      <c r="E1765" s="70">
        <v>402.5</v>
      </c>
      <c r="F1765" s="76">
        <f t="shared" si="988"/>
        <v>0</v>
      </c>
      <c r="G1765" s="29"/>
      <c r="H1765" s="70">
        <f t="shared" si="989"/>
        <v>402.5</v>
      </c>
      <c r="I1765" s="70">
        <f t="shared" si="989"/>
        <v>0</v>
      </c>
      <c r="J1765" s="70">
        <f t="shared" si="990"/>
        <v>402.5</v>
      </c>
      <c r="K1765" s="70">
        <v>0</v>
      </c>
      <c r="L1765" s="76">
        <f t="shared" si="991"/>
        <v>402.5</v>
      </c>
      <c r="N1765" s="70">
        <v>402.5</v>
      </c>
      <c r="O1765" s="70">
        <v>0</v>
      </c>
      <c r="P1765" s="70">
        <f t="shared" si="992"/>
        <v>402.5</v>
      </c>
      <c r="Q1765" s="64"/>
      <c r="R1765" s="70">
        <f t="shared" si="993"/>
        <v>402.5</v>
      </c>
      <c r="S1765" s="70">
        <f t="shared" si="993"/>
        <v>0</v>
      </c>
      <c r="T1765" s="70">
        <f t="shared" si="994"/>
        <v>402.5</v>
      </c>
      <c r="U1765" s="70">
        <f t="shared" si="995"/>
        <v>0</v>
      </c>
      <c r="V1765" s="78">
        <f t="shared" si="996"/>
        <v>402.5</v>
      </c>
      <c r="X1765" s="70">
        <v>402.5</v>
      </c>
      <c r="Y1765" s="70">
        <v>0</v>
      </c>
      <c r="Z1765" s="70">
        <v>402.5</v>
      </c>
      <c r="AA1765" s="79"/>
      <c r="AB1765" s="80">
        <f t="shared" si="978"/>
        <v>0</v>
      </c>
    </row>
    <row r="1766" spans="1:28" ht="22.5" x14ac:dyDescent="0.25">
      <c r="A1766" s="66" t="s">
        <v>17474</v>
      </c>
      <c r="B1766" s="67" t="s">
        <v>22855</v>
      </c>
      <c r="C1766" s="68"/>
      <c r="D1766" s="69"/>
      <c r="E1766" s="70"/>
      <c r="F1766" s="71"/>
      <c r="H1766" s="70"/>
      <c r="I1766" s="70"/>
      <c r="J1766" s="70"/>
      <c r="K1766" s="70"/>
      <c r="L1766" s="76"/>
      <c r="N1766" s="70"/>
      <c r="O1766" s="70"/>
      <c r="P1766" s="70"/>
      <c r="Q1766" s="64"/>
      <c r="R1766" s="70"/>
      <c r="S1766" s="70"/>
      <c r="T1766" s="70"/>
      <c r="U1766" s="70"/>
      <c r="V1766" s="78"/>
      <c r="X1766" s="70"/>
      <c r="Y1766" s="70"/>
      <c r="Z1766" s="70"/>
      <c r="AA1766" s="79"/>
      <c r="AB1766" s="80">
        <f t="shared" si="978"/>
        <v>0</v>
      </c>
    </row>
    <row r="1767" spans="1:28" s="34" customFormat="1" x14ac:dyDescent="0.25">
      <c r="A1767" s="72" t="s">
        <v>17475</v>
      </c>
      <c r="B1767" s="73" t="s">
        <v>22856</v>
      </c>
      <c r="C1767" s="74" t="s">
        <v>15719</v>
      </c>
      <c r="D1767" s="75">
        <v>0</v>
      </c>
      <c r="E1767" s="70">
        <v>29.52</v>
      </c>
      <c r="F1767" s="76">
        <f>ROUND(D1767*E1767,2)</f>
        <v>0</v>
      </c>
      <c r="G1767" s="77"/>
      <c r="H1767" s="70">
        <f>ROUND(N1767+(N1767*$H$2/100),2)</f>
        <v>11.05</v>
      </c>
      <c r="I1767" s="70">
        <f>ROUND(O1767+(O1767*$H$2/100),2)</f>
        <v>18.47</v>
      </c>
      <c r="J1767" s="70">
        <f>H1767+I1767</f>
        <v>29.52</v>
      </c>
      <c r="K1767" s="70">
        <v>0</v>
      </c>
      <c r="L1767" s="76">
        <f>SUM(J1767:K1767)</f>
        <v>29.52</v>
      </c>
      <c r="N1767" s="70">
        <v>11.05</v>
      </c>
      <c r="O1767" s="70">
        <v>18.47</v>
      </c>
      <c r="P1767" s="70">
        <f>SUM(N1767:O1767)</f>
        <v>29.52</v>
      </c>
      <c r="Q1767" s="64"/>
      <c r="R1767" s="70">
        <f>X1767</f>
        <v>11.05</v>
      </c>
      <c r="S1767" s="70">
        <f>Y1767</f>
        <v>18.46</v>
      </c>
      <c r="T1767" s="70">
        <f>R1767+S1767</f>
        <v>29.51</v>
      </c>
      <c r="U1767" s="70">
        <f>ROUND(Z1767*$H$2,2)/100</f>
        <v>0</v>
      </c>
      <c r="V1767" s="78">
        <f>SUM(T1767:U1767)</f>
        <v>29.51</v>
      </c>
      <c r="X1767" s="70">
        <v>11.05</v>
      </c>
      <c r="Y1767" s="70">
        <v>18.46</v>
      </c>
      <c r="Z1767" s="70">
        <v>29.51</v>
      </c>
      <c r="AA1767" s="79"/>
      <c r="AB1767" s="80">
        <f t="shared" si="978"/>
        <v>9.9999999999980105E-3</v>
      </c>
    </row>
    <row r="1768" spans="1:28" x14ac:dyDescent="0.25">
      <c r="A1768" s="66" t="s">
        <v>17476</v>
      </c>
      <c r="B1768" s="67" t="s">
        <v>22857</v>
      </c>
      <c r="C1768" s="68"/>
      <c r="D1768" s="69"/>
      <c r="E1768" s="70"/>
      <c r="F1768" s="71"/>
      <c r="H1768" s="70"/>
      <c r="I1768" s="70"/>
      <c r="J1768" s="70"/>
      <c r="K1768" s="70"/>
      <c r="L1768" s="76"/>
      <c r="N1768" s="70"/>
      <c r="O1768" s="70"/>
      <c r="P1768" s="70"/>
      <c r="Q1768" s="64"/>
      <c r="R1768" s="70"/>
      <c r="S1768" s="70"/>
      <c r="T1768" s="70"/>
      <c r="U1768" s="70"/>
      <c r="V1768" s="78"/>
      <c r="X1768" s="70"/>
      <c r="Y1768" s="70"/>
      <c r="Z1768" s="70"/>
      <c r="AA1768" s="79"/>
      <c r="AB1768" s="80">
        <f t="shared" si="978"/>
        <v>0</v>
      </c>
    </row>
    <row r="1769" spans="1:28" x14ac:dyDescent="0.25">
      <c r="A1769" s="72" t="s">
        <v>17477</v>
      </c>
      <c r="B1769" s="73" t="s">
        <v>17479</v>
      </c>
      <c r="C1769" s="74" t="s">
        <v>15719</v>
      </c>
      <c r="D1769" s="75">
        <v>0</v>
      </c>
      <c r="E1769" s="70">
        <v>29.79</v>
      </c>
      <c r="F1769" s="76">
        <f>ROUND(D1769*E1769,2)</f>
        <v>0</v>
      </c>
      <c r="G1769" s="29"/>
      <c r="H1769" s="70">
        <f>ROUND(N1769+(N1769*$H$2/100),2)</f>
        <v>11.32</v>
      </c>
      <c r="I1769" s="70">
        <f>ROUND(O1769+(O1769*$H$2/100),2)</f>
        <v>18.47</v>
      </c>
      <c r="J1769" s="70">
        <f>H1769+I1769</f>
        <v>29.79</v>
      </c>
      <c r="K1769" s="70">
        <v>0</v>
      </c>
      <c r="L1769" s="76">
        <f>SUM(J1769:K1769)</f>
        <v>29.79</v>
      </c>
      <c r="N1769" s="70">
        <v>11.32</v>
      </c>
      <c r="O1769" s="70">
        <v>18.47</v>
      </c>
      <c r="P1769" s="70">
        <f>SUM(N1769:O1769)</f>
        <v>29.79</v>
      </c>
      <c r="Q1769" s="64"/>
      <c r="R1769" s="70">
        <f>X1769</f>
        <v>11.32</v>
      </c>
      <c r="S1769" s="70">
        <f>Y1769</f>
        <v>18.46</v>
      </c>
      <c r="T1769" s="70">
        <f>R1769+S1769</f>
        <v>29.78</v>
      </c>
      <c r="U1769" s="70">
        <f>ROUND(Z1769*$H$2,2)/100</f>
        <v>0</v>
      </c>
      <c r="V1769" s="78">
        <f>SUM(T1769:U1769)</f>
        <v>29.78</v>
      </c>
      <c r="X1769" s="70">
        <v>11.32</v>
      </c>
      <c r="Y1769" s="70">
        <v>18.46</v>
      </c>
      <c r="Z1769" s="70">
        <v>29.78</v>
      </c>
      <c r="AA1769" s="79"/>
      <c r="AB1769" s="80">
        <f t="shared" si="978"/>
        <v>9.9999999999980105E-3</v>
      </c>
    </row>
    <row r="1770" spans="1:28" x14ac:dyDescent="0.25">
      <c r="A1770" s="66" t="s">
        <v>17478</v>
      </c>
      <c r="B1770" s="67" t="s">
        <v>22858</v>
      </c>
      <c r="C1770" s="68"/>
      <c r="D1770" s="69"/>
      <c r="E1770" s="70"/>
      <c r="F1770" s="71"/>
      <c r="H1770" s="70"/>
      <c r="I1770" s="70"/>
      <c r="J1770" s="70"/>
      <c r="K1770" s="70"/>
      <c r="L1770" s="76"/>
      <c r="N1770" s="70"/>
      <c r="O1770" s="70"/>
      <c r="P1770" s="70"/>
      <c r="Q1770" s="64"/>
      <c r="R1770" s="70"/>
      <c r="S1770" s="70"/>
      <c r="T1770" s="70"/>
      <c r="U1770" s="70"/>
      <c r="V1770" s="78"/>
      <c r="X1770" s="70"/>
      <c r="Y1770" s="70"/>
      <c r="Z1770" s="70"/>
      <c r="AA1770" s="79"/>
      <c r="AB1770" s="80">
        <f t="shared" si="978"/>
        <v>0</v>
      </c>
    </row>
    <row r="1771" spans="1:28" x14ac:dyDescent="0.25">
      <c r="A1771" s="66" t="s">
        <v>17480</v>
      </c>
      <c r="B1771" s="67" t="s">
        <v>22859</v>
      </c>
      <c r="C1771" s="68"/>
      <c r="D1771" s="69"/>
      <c r="E1771" s="70"/>
      <c r="F1771" s="71"/>
      <c r="H1771" s="70"/>
      <c r="I1771" s="70"/>
      <c r="J1771" s="70"/>
      <c r="K1771" s="70"/>
      <c r="L1771" s="76"/>
      <c r="N1771" s="70"/>
      <c r="O1771" s="70"/>
      <c r="P1771" s="70"/>
      <c r="Q1771" s="64"/>
      <c r="R1771" s="70"/>
      <c r="S1771" s="70"/>
      <c r="T1771" s="70"/>
      <c r="U1771" s="70"/>
      <c r="V1771" s="78"/>
      <c r="X1771" s="70"/>
      <c r="Y1771" s="70"/>
      <c r="Z1771" s="70"/>
      <c r="AA1771" s="79"/>
      <c r="AB1771" s="80">
        <f t="shared" si="978"/>
        <v>0</v>
      </c>
    </row>
    <row r="1772" spans="1:28" ht="22.5" x14ac:dyDescent="0.25">
      <c r="A1772" s="72" t="s">
        <v>17481</v>
      </c>
      <c r="B1772" s="73" t="s">
        <v>22860</v>
      </c>
      <c r="C1772" s="74" t="s">
        <v>15679</v>
      </c>
      <c r="D1772" s="75">
        <v>0</v>
      </c>
      <c r="E1772" s="70">
        <v>132.17000000000002</v>
      </c>
      <c r="F1772" s="76">
        <f>ROUND(D1772*E1772,2)</f>
        <v>0</v>
      </c>
      <c r="G1772" s="77"/>
      <c r="H1772" s="70">
        <f>ROUND(N1772+(N1772*$H$2/100),2)</f>
        <v>98.05</v>
      </c>
      <c r="I1772" s="70">
        <f>ROUND(O1772+(O1772*$H$2/100),2)</f>
        <v>34.119999999999997</v>
      </c>
      <c r="J1772" s="70">
        <f>H1772+I1772</f>
        <v>132.16999999999999</v>
      </c>
      <c r="K1772" s="70">
        <v>0</v>
      </c>
      <c r="L1772" s="76">
        <f>SUM(J1772:K1772)</f>
        <v>132.16999999999999</v>
      </c>
      <c r="N1772" s="70">
        <v>98.05</v>
      </c>
      <c r="O1772" s="70">
        <v>34.120000000000005</v>
      </c>
      <c r="P1772" s="70">
        <f>SUM(N1772:O1772)</f>
        <v>132.17000000000002</v>
      </c>
      <c r="Q1772" s="64"/>
      <c r="R1772" s="70">
        <f>X1772</f>
        <v>98.05</v>
      </c>
      <c r="S1772" s="70">
        <f>Y1772</f>
        <v>34.130000000000003</v>
      </c>
      <c r="T1772" s="70">
        <f>R1772+S1772</f>
        <v>132.18</v>
      </c>
      <c r="U1772" s="70">
        <f>ROUND(Z1772*$H$2,2)/100</f>
        <v>0</v>
      </c>
      <c r="V1772" s="78">
        <f>SUM(T1772:U1772)</f>
        <v>132.18</v>
      </c>
      <c r="X1772" s="70">
        <v>98.05</v>
      </c>
      <c r="Y1772" s="70">
        <v>34.130000000000003</v>
      </c>
      <c r="Z1772" s="70">
        <v>132.18</v>
      </c>
      <c r="AA1772" s="79"/>
      <c r="AB1772" s="80">
        <f t="shared" si="978"/>
        <v>-9.9999999999909051E-3</v>
      </c>
    </row>
    <row r="1773" spans="1:28" x14ac:dyDescent="0.25">
      <c r="A1773" s="72" t="s">
        <v>17482</v>
      </c>
      <c r="B1773" s="73" t="s">
        <v>22861</v>
      </c>
      <c r="C1773" s="74" t="s">
        <v>15719</v>
      </c>
      <c r="D1773" s="75">
        <v>0</v>
      </c>
      <c r="E1773" s="70">
        <v>1.37</v>
      </c>
      <c r="F1773" s="76">
        <f>ROUND(D1773*E1773,2)</f>
        <v>0</v>
      </c>
      <c r="G1773" s="77"/>
      <c r="H1773" s="70">
        <f>ROUND(N1773+(N1773*$H$2/100),2)</f>
        <v>0</v>
      </c>
      <c r="I1773" s="70">
        <f>ROUND(O1773+(O1773*$H$2/100),2)</f>
        <v>1.37</v>
      </c>
      <c r="J1773" s="70">
        <f>H1773+I1773</f>
        <v>1.37</v>
      </c>
      <c r="K1773" s="70">
        <v>0</v>
      </c>
      <c r="L1773" s="76">
        <f>SUM(J1773:K1773)</f>
        <v>1.37</v>
      </c>
      <c r="N1773" s="70">
        <v>0</v>
      </c>
      <c r="O1773" s="70">
        <v>1.37</v>
      </c>
      <c r="P1773" s="70">
        <f>SUM(N1773:O1773)</f>
        <v>1.37</v>
      </c>
      <c r="Q1773" s="64"/>
      <c r="R1773" s="70">
        <f>X1773</f>
        <v>0</v>
      </c>
      <c r="S1773" s="70">
        <f>Y1773</f>
        <v>1.37</v>
      </c>
      <c r="T1773" s="70">
        <f>R1773+S1773</f>
        <v>1.37</v>
      </c>
      <c r="U1773" s="70">
        <f>ROUND(Z1773*$H$2,2)/100</f>
        <v>0</v>
      </c>
      <c r="V1773" s="78">
        <f>SUM(T1773:U1773)</f>
        <v>1.37</v>
      </c>
      <c r="X1773" s="70">
        <v>0</v>
      </c>
      <c r="Y1773" s="70">
        <v>1.37</v>
      </c>
      <c r="Z1773" s="70">
        <v>1.37</v>
      </c>
      <c r="AA1773" s="79"/>
      <c r="AB1773" s="80">
        <f t="shared" si="978"/>
        <v>0</v>
      </c>
    </row>
    <row r="1774" spans="1:28" ht="22.5" x14ac:dyDescent="0.25">
      <c r="A1774" s="66" t="s">
        <v>17483</v>
      </c>
      <c r="B1774" s="67" t="s">
        <v>22862</v>
      </c>
      <c r="C1774" s="68"/>
      <c r="D1774" s="69"/>
      <c r="E1774" s="70"/>
      <c r="F1774" s="71"/>
      <c r="H1774" s="70"/>
      <c r="I1774" s="70"/>
      <c r="J1774" s="70"/>
      <c r="K1774" s="70"/>
      <c r="L1774" s="76"/>
      <c r="N1774" s="70"/>
      <c r="O1774" s="70"/>
      <c r="P1774" s="70"/>
      <c r="Q1774" s="64"/>
      <c r="R1774" s="70"/>
      <c r="S1774" s="70"/>
      <c r="T1774" s="70"/>
      <c r="U1774" s="70"/>
      <c r="V1774" s="78"/>
      <c r="X1774" s="70"/>
      <c r="Y1774" s="70"/>
      <c r="Z1774" s="70"/>
      <c r="AA1774" s="79"/>
      <c r="AB1774" s="80">
        <f t="shared" si="978"/>
        <v>0</v>
      </c>
    </row>
    <row r="1775" spans="1:28" x14ac:dyDescent="0.25">
      <c r="A1775" s="72" t="s">
        <v>17484</v>
      </c>
      <c r="B1775" s="73" t="s">
        <v>22863</v>
      </c>
      <c r="C1775" s="74" t="s">
        <v>15719</v>
      </c>
      <c r="D1775" s="75">
        <v>0</v>
      </c>
      <c r="E1775" s="70">
        <v>8.58</v>
      </c>
      <c r="F1775" s="76">
        <f t="shared" ref="F1775:F1782" si="997">ROUND(D1775*E1775,2)</f>
        <v>0</v>
      </c>
      <c r="G1775" s="77"/>
      <c r="H1775" s="70">
        <f t="shared" ref="H1775:I1782" si="998">ROUND(N1775+(N1775*$H$2/100),2)</f>
        <v>6.28</v>
      </c>
      <c r="I1775" s="70">
        <f t="shared" si="998"/>
        <v>2.2999999999999998</v>
      </c>
      <c r="J1775" s="70">
        <f t="shared" ref="J1775:J1782" si="999">H1775+I1775</f>
        <v>8.58</v>
      </c>
      <c r="K1775" s="70">
        <v>0</v>
      </c>
      <c r="L1775" s="76">
        <f t="shared" ref="L1775:L1782" si="1000">SUM(J1775:K1775)</f>
        <v>8.58</v>
      </c>
      <c r="N1775" s="70">
        <v>6.2799999999999994</v>
      </c>
      <c r="O1775" s="70">
        <v>2.2999999999999998</v>
      </c>
      <c r="P1775" s="70">
        <f t="shared" ref="P1775:P1782" si="1001">SUM(N1775:O1775)</f>
        <v>8.5799999999999983</v>
      </c>
      <c r="Q1775" s="64"/>
      <c r="R1775" s="70">
        <f t="shared" ref="R1775:S1782" si="1002">X1775</f>
        <v>6.28</v>
      </c>
      <c r="S1775" s="70">
        <f t="shared" si="1002"/>
        <v>2.2999999999999998</v>
      </c>
      <c r="T1775" s="70">
        <f t="shared" ref="T1775:T1782" si="1003">R1775+S1775</f>
        <v>8.58</v>
      </c>
      <c r="U1775" s="70">
        <f t="shared" ref="U1775:U1782" si="1004">ROUND(Z1775*$H$2,2)/100</f>
        <v>0</v>
      </c>
      <c r="V1775" s="78">
        <f t="shared" ref="V1775:V1782" si="1005">SUM(T1775:U1775)</f>
        <v>8.58</v>
      </c>
      <c r="X1775" s="70">
        <v>6.28</v>
      </c>
      <c r="Y1775" s="70">
        <v>2.2999999999999998</v>
      </c>
      <c r="Z1775" s="70">
        <v>8.58</v>
      </c>
      <c r="AA1775" s="79"/>
      <c r="AB1775" s="80">
        <f t="shared" si="978"/>
        <v>0</v>
      </c>
    </row>
    <row r="1776" spans="1:28" x14ac:dyDescent="0.25">
      <c r="A1776" s="72" t="s">
        <v>17485</v>
      </c>
      <c r="B1776" s="73" t="s">
        <v>22864</v>
      </c>
      <c r="C1776" s="74" t="s">
        <v>15719</v>
      </c>
      <c r="D1776" s="75">
        <v>0</v>
      </c>
      <c r="E1776" s="70">
        <v>9.2600000000000016</v>
      </c>
      <c r="F1776" s="76">
        <f t="shared" si="997"/>
        <v>0</v>
      </c>
      <c r="G1776" s="77"/>
      <c r="H1776" s="70">
        <f t="shared" si="998"/>
        <v>5.81</v>
      </c>
      <c r="I1776" s="70">
        <f t="shared" si="998"/>
        <v>3.45</v>
      </c>
      <c r="J1776" s="70">
        <f t="shared" si="999"/>
        <v>9.26</v>
      </c>
      <c r="K1776" s="70">
        <v>0</v>
      </c>
      <c r="L1776" s="76">
        <f t="shared" si="1000"/>
        <v>9.26</v>
      </c>
      <c r="N1776" s="70">
        <v>5.8100000000000005</v>
      </c>
      <c r="O1776" s="70">
        <v>3.45</v>
      </c>
      <c r="P1776" s="70">
        <f t="shared" si="1001"/>
        <v>9.2600000000000016</v>
      </c>
      <c r="Q1776" s="64"/>
      <c r="R1776" s="70">
        <f t="shared" si="1002"/>
        <v>5.81</v>
      </c>
      <c r="S1776" s="70">
        <f t="shared" si="1002"/>
        <v>3.45</v>
      </c>
      <c r="T1776" s="70">
        <f t="shared" si="1003"/>
        <v>9.26</v>
      </c>
      <c r="U1776" s="70">
        <f t="shared" si="1004"/>
        <v>0</v>
      </c>
      <c r="V1776" s="78">
        <f t="shared" si="1005"/>
        <v>9.26</v>
      </c>
      <c r="X1776" s="70">
        <v>5.81</v>
      </c>
      <c r="Y1776" s="70">
        <v>3.45</v>
      </c>
      <c r="Z1776" s="70">
        <v>9.26</v>
      </c>
      <c r="AA1776" s="79"/>
      <c r="AB1776" s="80">
        <f t="shared" si="978"/>
        <v>0</v>
      </c>
    </row>
    <row r="1777" spans="1:28" x14ac:dyDescent="0.25">
      <c r="A1777" s="72" t="s">
        <v>17486</v>
      </c>
      <c r="B1777" s="73" t="s">
        <v>22865</v>
      </c>
      <c r="C1777" s="74" t="s">
        <v>15719</v>
      </c>
      <c r="D1777" s="75">
        <v>0</v>
      </c>
      <c r="E1777" s="70">
        <v>50.300000000000004</v>
      </c>
      <c r="F1777" s="76">
        <f t="shared" si="997"/>
        <v>0</v>
      </c>
      <c r="G1777" s="77"/>
      <c r="H1777" s="70">
        <f t="shared" si="998"/>
        <v>45.9</v>
      </c>
      <c r="I1777" s="70">
        <f t="shared" si="998"/>
        <v>4.4000000000000004</v>
      </c>
      <c r="J1777" s="70">
        <f t="shared" si="999"/>
        <v>50.3</v>
      </c>
      <c r="K1777" s="70">
        <v>0</v>
      </c>
      <c r="L1777" s="76">
        <f t="shared" si="1000"/>
        <v>50.3</v>
      </c>
      <c r="N1777" s="70">
        <v>45.900000000000006</v>
      </c>
      <c r="O1777" s="70">
        <v>4.4000000000000004</v>
      </c>
      <c r="P1777" s="70">
        <f t="shared" si="1001"/>
        <v>50.300000000000004</v>
      </c>
      <c r="Q1777" s="64"/>
      <c r="R1777" s="70">
        <f t="shared" si="1002"/>
        <v>45.9</v>
      </c>
      <c r="S1777" s="70">
        <f t="shared" si="1002"/>
        <v>4.3899999999999997</v>
      </c>
      <c r="T1777" s="70">
        <f t="shared" si="1003"/>
        <v>50.29</v>
      </c>
      <c r="U1777" s="70">
        <f t="shared" si="1004"/>
        <v>0</v>
      </c>
      <c r="V1777" s="78">
        <f t="shared" si="1005"/>
        <v>50.29</v>
      </c>
      <c r="X1777" s="70">
        <v>45.9</v>
      </c>
      <c r="Y1777" s="70">
        <v>4.3899999999999997</v>
      </c>
      <c r="Z1777" s="70">
        <v>50.29</v>
      </c>
      <c r="AA1777" s="79"/>
      <c r="AB1777" s="80">
        <f t="shared" si="978"/>
        <v>1.0000000000005116E-2</v>
      </c>
    </row>
    <row r="1778" spans="1:28" x14ac:dyDescent="0.25">
      <c r="A1778" s="72" t="s">
        <v>17487</v>
      </c>
      <c r="B1778" s="73" t="s">
        <v>22866</v>
      </c>
      <c r="C1778" s="74" t="s">
        <v>15719</v>
      </c>
      <c r="D1778" s="75">
        <v>0</v>
      </c>
      <c r="E1778" s="70">
        <v>11.51</v>
      </c>
      <c r="F1778" s="76">
        <f t="shared" si="997"/>
        <v>0</v>
      </c>
      <c r="G1778" s="77"/>
      <c r="H1778" s="70">
        <f t="shared" si="998"/>
        <v>8.06</v>
      </c>
      <c r="I1778" s="70">
        <f t="shared" si="998"/>
        <v>3.45</v>
      </c>
      <c r="J1778" s="70">
        <f t="shared" si="999"/>
        <v>11.510000000000002</v>
      </c>
      <c r="K1778" s="70">
        <v>0</v>
      </c>
      <c r="L1778" s="76">
        <f t="shared" si="1000"/>
        <v>11.510000000000002</v>
      </c>
      <c r="N1778" s="70">
        <v>8.06</v>
      </c>
      <c r="O1778" s="70">
        <v>3.45</v>
      </c>
      <c r="P1778" s="70">
        <f t="shared" si="1001"/>
        <v>11.510000000000002</v>
      </c>
      <c r="Q1778" s="64"/>
      <c r="R1778" s="70">
        <f t="shared" si="1002"/>
        <v>8.06</v>
      </c>
      <c r="S1778" s="70">
        <f t="shared" si="1002"/>
        <v>3.45</v>
      </c>
      <c r="T1778" s="70">
        <f t="shared" si="1003"/>
        <v>11.510000000000002</v>
      </c>
      <c r="U1778" s="70">
        <f t="shared" si="1004"/>
        <v>0</v>
      </c>
      <c r="V1778" s="78">
        <f t="shared" si="1005"/>
        <v>11.510000000000002</v>
      </c>
      <c r="X1778" s="70">
        <v>8.06</v>
      </c>
      <c r="Y1778" s="70">
        <v>3.45</v>
      </c>
      <c r="Z1778" s="70">
        <v>11.51</v>
      </c>
      <c r="AA1778" s="79"/>
      <c r="AB1778" s="80">
        <f t="shared" si="978"/>
        <v>0</v>
      </c>
    </row>
    <row r="1779" spans="1:28" x14ac:dyDescent="0.25">
      <c r="A1779" s="72" t="s">
        <v>17488</v>
      </c>
      <c r="B1779" s="73" t="s">
        <v>22867</v>
      </c>
      <c r="C1779" s="74" t="s">
        <v>15719</v>
      </c>
      <c r="D1779" s="75">
        <v>0</v>
      </c>
      <c r="E1779" s="70">
        <v>33.92</v>
      </c>
      <c r="F1779" s="76">
        <f t="shared" si="997"/>
        <v>0</v>
      </c>
      <c r="G1779" s="77"/>
      <c r="H1779" s="70">
        <f t="shared" si="998"/>
        <v>29.52</v>
      </c>
      <c r="I1779" s="70">
        <f t="shared" si="998"/>
        <v>4.4000000000000004</v>
      </c>
      <c r="J1779" s="70">
        <f t="shared" si="999"/>
        <v>33.92</v>
      </c>
      <c r="K1779" s="70">
        <v>0</v>
      </c>
      <c r="L1779" s="76">
        <f t="shared" si="1000"/>
        <v>33.92</v>
      </c>
      <c r="N1779" s="70">
        <v>29.52</v>
      </c>
      <c r="O1779" s="70">
        <v>4.4000000000000004</v>
      </c>
      <c r="P1779" s="70">
        <f t="shared" si="1001"/>
        <v>33.92</v>
      </c>
      <c r="Q1779" s="64"/>
      <c r="R1779" s="70">
        <f t="shared" si="1002"/>
        <v>29.52</v>
      </c>
      <c r="S1779" s="70">
        <f t="shared" si="1002"/>
        <v>4.3899999999999997</v>
      </c>
      <c r="T1779" s="70">
        <f t="shared" si="1003"/>
        <v>33.909999999999997</v>
      </c>
      <c r="U1779" s="70">
        <f t="shared" si="1004"/>
        <v>0</v>
      </c>
      <c r="V1779" s="78">
        <f t="shared" si="1005"/>
        <v>33.909999999999997</v>
      </c>
      <c r="X1779" s="70">
        <v>29.52</v>
      </c>
      <c r="Y1779" s="70">
        <v>4.3899999999999997</v>
      </c>
      <c r="Z1779" s="70">
        <v>33.909999999999997</v>
      </c>
      <c r="AA1779" s="79"/>
      <c r="AB1779" s="80">
        <f t="shared" si="978"/>
        <v>1.0000000000005116E-2</v>
      </c>
    </row>
    <row r="1780" spans="1:28" x14ac:dyDescent="0.25">
      <c r="A1780" s="72" t="s">
        <v>17489</v>
      </c>
      <c r="B1780" s="73" t="s">
        <v>22868</v>
      </c>
      <c r="C1780" s="74" t="s">
        <v>15719</v>
      </c>
      <c r="D1780" s="75">
        <v>0</v>
      </c>
      <c r="E1780" s="70">
        <v>8.82</v>
      </c>
      <c r="F1780" s="76">
        <f t="shared" si="997"/>
        <v>0</v>
      </c>
      <c r="G1780" s="77"/>
      <c r="H1780" s="70">
        <f t="shared" si="998"/>
        <v>5.37</v>
      </c>
      <c r="I1780" s="70">
        <f t="shared" si="998"/>
        <v>3.45</v>
      </c>
      <c r="J1780" s="70">
        <f t="shared" si="999"/>
        <v>8.82</v>
      </c>
      <c r="K1780" s="70">
        <v>0</v>
      </c>
      <c r="L1780" s="76">
        <f t="shared" si="1000"/>
        <v>8.82</v>
      </c>
      <c r="N1780" s="70">
        <v>5.3699999999999992</v>
      </c>
      <c r="O1780" s="70">
        <v>3.45</v>
      </c>
      <c r="P1780" s="70">
        <f t="shared" si="1001"/>
        <v>8.82</v>
      </c>
      <c r="Q1780" s="64"/>
      <c r="R1780" s="70">
        <f t="shared" si="1002"/>
        <v>5.37</v>
      </c>
      <c r="S1780" s="70">
        <f t="shared" si="1002"/>
        <v>3.45</v>
      </c>
      <c r="T1780" s="70">
        <f t="shared" si="1003"/>
        <v>8.82</v>
      </c>
      <c r="U1780" s="70">
        <f t="shared" si="1004"/>
        <v>0</v>
      </c>
      <c r="V1780" s="78">
        <f t="shared" si="1005"/>
        <v>8.82</v>
      </c>
      <c r="X1780" s="70">
        <v>5.37</v>
      </c>
      <c r="Y1780" s="70">
        <v>3.45</v>
      </c>
      <c r="Z1780" s="70">
        <v>8.82</v>
      </c>
      <c r="AA1780" s="79"/>
      <c r="AB1780" s="80">
        <f t="shared" si="978"/>
        <v>0</v>
      </c>
    </row>
    <row r="1781" spans="1:28" x14ac:dyDescent="0.25">
      <c r="A1781" s="72" t="s">
        <v>17490</v>
      </c>
      <c r="B1781" s="73" t="s">
        <v>22869</v>
      </c>
      <c r="C1781" s="74" t="s">
        <v>15719</v>
      </c>
      <c r="D1781" s="75">
        <v>0</v>
      </c>
      <c r="E1781" s="70">
        <v>36.26</v>
      </c>
      <c r="F1781" s="76">
        <f t="shared" si="997"/>
        <v>0</v>
      </c>
      <c r="G1781" s="77"/>
      <c r="H1781" s="70">
        <f t="shared" si="998"/>
        <v>31.86</v>
      </c>
      <c r="I1781" s="70">
        <f t="shared" si="998"/>
        <v>4.4000000000000004</v>
      </c>
      <c r="J1781" s="70">
        <f t="shared" si="999"/>
        <v>36.26</v>
      </c>
      <c r="K1781" s="70">
        <v>0</v>
      </c>
      <c r="L1781" s="76">
        <f t="shared" si="1000"/>
        <v>36.26</v>
      </c>
      <c r="N1781" s="70">
        <v>31.86</v>
      </c>
      <c r="O1781" s="70">
        <v>4.4000000000000004</v>
      </c>
      <c r="P1781" s="70">
        <f t="shared" si="1001"/>
        <v>36.26</v>
      </c>
      <c r="Q1781" s="64"/>
      <c r="R1781" s="70">
        <f t="shared" si="1002"/>
        <v>31.86</v>
      </c>
      <c r="S1781" s="70">
        <f t="shared" si="1002"/>
        <v>4.3899999999999997</v>
      </c>
      <c r="T1781" s="70">
        <f t="shared" si="1003"/>
        <v>36.25</v>
      </c>
      <c r="U1781" s="70">
        <f t="shared" si="1004"/>
        <v>0</v>
      </c>
      <c r="V1781" s="78">
        <f t="shared" si="1005"/>
        <v>36.25</v>
      </c>
      <c r="X1781" s="70">
        <v>31.86</v>
      </c>
      <c r="Y1781" s="70">
        <v>4.3899999999999997</v>
      </c>
      <c r="Z1781" s="70">
        <v>36.25</v>
      </c>
      <c r="AA1781" s="79"/>
      <c r="AB1781" s="80">
        <f t="shared" si="978"/>
        <v>9.9999999999980105E-3</v>
      </c>
    </row>
    <row r="1782" spans="1:28" x14ac:dyDescent="0.25">
      <c r="A1782" s="72" t="s">
        <v>17491</v>
      </c>
      <c r="B1782" s="73" t="s">
        <v>22870</v>
      </c>
      <c r="C1782" s="74" t="s">
        <v>15719</v>
      </c>
      <c r="D1782" s="75">
        <v>0</v>
      </c>
      <c r="E1782" s="70">
        <v>5.69</v>
      </c>
      <c r="F1782" s="76">
        <f t="shared" si="997"/>
        <v>0</v>
      </c>
      <c r="G1782" s="77"/>
      <c r="H1782" s="70">
        <f t="shared" si="998"/>
        <v>5.69</v>
      </c>
      <c r="I1782" s="70">
        <f t="shared" si="998"/>
        <v>0</v>
      </c>
      <c r="J1782" s="70">
        <f t="shared" si="999"/>
        <v>5.69</v>
      </c>
      <c r="K1782" s="70">
        <v>0</v>
      </c>
      <c r="L1782" s="76">
        <f t="shared" si="1000"/>
        <v>5.69</v>
      </c>
      <c r="N1782" s="70">
        <v>5.69</v>
      </c>
      <c r="O1782" s="70">
        <v>0</v>
      </c>
      <c r="P1782" s="70">
        <f t="shared" si="1001"/>
        <v>5.69</v>
      </c>
      <c r="Q1782" s="64"/>
      <c r="R1782" s="70">
        <f t="shared" si="1002"/>
        <v>5.69</v>
      </c>
      <c r="S1782" s="70">
        <f t="shared" si="1002"/>
        <v>0</v>
      </c>
      <c r="T1782" s="70">
        <f t="shared" si="1003"/>
        <v>5.69</v>
      </c>
      <c r="U1782" s="70">
        <f t="shared" si="1004"/>
        <v>0</v>
      </c>
      <c r="V1782" s="78">
        <f t="shared" si="1005"/>
        <v>5.69</v>
      </c>
      <c r="X1782" s="70">
        <v>5.69</v>
      </c>
      <c r="Y1782" s="70">
        <v>0</v>
      </c>
      <c r="Z1782" s="70">
        <v>5.69</v>
      </c>
      <c r="AA1782" s="79"/>
      <c r="AB1782" s="80">
        <f t="shared" si="978"/>
        <v>0</v>
      </c>
    </row>
    <row r="1783" spans="1:28" x14ac:dyDescent="0.25">
      <c r="A1783" s="66" t="s">
        <v>17492</v>
      </c>
      <c r="B1783" s="67" t="s">
        <v>22871</v>
      </c>
      <c r="C1783" s="68"/>
      <c r="D1783" s="69"/>
      <c r="E1783" s="70"/>
      <c r="F1783" s="71"/>
      <c r="H1783" s="70"/>
      <c r="I1783" s="70"/>
      <c r="J1783" s="70"/>
      <c r="K1783" s="70"/>
      <c r="L1783" s="76"/>
      <c r="N1783" s="70"/>
      <c r="O1783" s="70"/>
      <c r="P1783" s="70"/>
      <c r="Q1783" s="64"/>
      <c r="R1783" s="70"/>
      <c r="S1783" s="70"/>
      <c r="T1783" s="70"/>
      <c r="U1783" s="70"/>
      <c r="V1783" s="78"/>
      <c r="X1783" s="70"/>
      <c r="Y1783" s="70"/>
      <c r="Z1783" s="70"/>
      <c r="AA1783" s="79"/>
      <c r="AB1783" s="80">
        <f t="shared" si="978"/>
        <v>0</v>
      </c>
    </row>
    <row r="1784" spans="1:28" x14ac:dyDescent="0.25">
      <c r="A1784" s="72" t="s">
        <v>17493</v>
      </c>
      <c r="B1784" s="73" t="s">
        <v>22872</v>
      </c>
      <c r="C1784" s="74" t="s">
        <v>15692</v>
      </c>
      <c r="D1784" s="75">
        <v>0</v>
      </c>
      <c r="E1784" s="70">
        <v>32.159999999999997</v>
      </c>
      <c r="F1784" s="76">
        <f>ROUND(D1784*E1784,2)</f>
        <v>0</v>
      </c>
      <c r="G1784" s="77"/>
      <c r="H1784" s="70">
        <f t="shared" ref="H1784:I1787" si="1006">ROUND(N1784+(N1784*$H$2/100),2)</f>
        <v>29.62</v>
      </c>
      <c r="I1784" s="70">
        <f t="shared" si="1006"/>
        <v>2.54</v>
      </c>
      <c r="J1784" s="70">
        <f>H1784+I1784</f>
        <v>32.160000000000004</v>
      </c>
      <c r="K1784" s="70">
        <v>0</v>
      </c>
      <c r="L1784" s="76">
        <f>SUM(J1784:K1784)</f>
        <v>32.160000000000004</v>
      </c>
      <c r="N1784" s="70">
        <v>29.619999999999997</v>
      </c>
      <c r="O1784" s="70">
        <v>2.54</v>
      </c>
      <c r="P1784" s="70">
        <f>SUM(N1784:O1784)</f>
        <v>32.159999999999997</v>
      </c>
      <c r="Q1784" s="64"/>
      <c r="R1784" s="70">
        <f t="shared" ref="R1784:S1787" si="1007">X1784</f>
        <v>29.62</v>
      </c>
      <c r="S1784" s="70">
        <f t="shared" si="1007"/>
        <v>2.54</v>
      </c>
      <c r="T1784" s="70">
        <f>R1784+S1784</f>
        <v>32.160000000000004</v>
      </c>
      <c r="U1784" s="70">
        <f>ROUND(Z1784*$H$2,2)/100</f>
        <v>0</v>
      </c>
      <c r="V1784" s="78">
        <f>SUM(T1784:U1784)</f>
        <v>32.160000000000004</v>
      </c>
      <c r="X1784" s="70">
        <v>29.62</v>
      </c>
      <c r="Y1784" s="70">
        <v>2.54</v>
      </c>
      <c r="Z1784" s="70">
        <v>32.159999999999997</v>
      </c>
      <c r="AA1784" s="79"/>
      <c r="AB1784" s="80">
        <f t="shared" si="978"/>
        <v>0</v>
      </c>
    </row>
    <row r="1785" spans="1:28" x14ac:dyDescent="0.25">
      <c r="A1785" s="72" t="s">
        <v>17494</v>
      </c>
      <c r="B1785" s="73" t="s">
        <v>22873</v>
      </c>
      <c r="C1785" s="74" t="s">
        <v>15692</v>
      </c>
      <c r="D1785" s="75">
        <v>0</v>
      </c>
      <c r="E1785" s="70">
        <v>24.97</v>
      </c>
      <c r="F1785" s="76">
        <f>ROUND(D1785*E1785,2)</f>
        <v>0</v>
      </c>
      <c r="G1785" s="77"/>
      <c r="H1785" s="70">
        <f t="shared" si="1006"/>
        <v>22.43</v>
      </c>
      <c r="I1785" s="70">
        <f t="shared" si="1006"/>
        <v>2.54</v>
      </c>
      <c r="J1785" s="70">
        <f>H1785+I1785</f>
        <v>24.97</v>
      </c>
      <c r="K1785" s="70">
        <v>0</v>
      </c>
      <c r="L1785" s="76">
        <f>SUM(J1785:K1785)</f>
        <v>24.97</v>
      </c>
      <c r="N1785" s="70">
        <v>22.43</v>
      </c>
      <c r="O1785" s="70">
        <v>2.54</v>
      </c>
      <c r="P1785" s="70">
        <f>SUM(N1785:O1785)</f>
        <v>24.97</v>
      </c>
      <c r="Q1785" s="64"/>
      <c r="R1785" s="70">
        <f t="shared" si="1007"/>
        <v>22.43</v>
      </c>
      <c r="S1785" s="70">
        <f t="shared" si="1007"/>
        <v>2.54</v>
      </c>
      <c r="T1785" s="70">
        <f>R1785+S1785</f>
        <v>24.97</v>
      </c>
      <c r="U1785" s="70">
        <f>ROUND(Z1785*$H$2,2)/100</f>
        <v>0</v>
      </c>
      <c r="V1785" s="78">
        <f>SUM(T1785:U1785)</f>
        <v>24.97</v>
      </c>
      <c r="X1785" s="70">
        <v>22.43</v>
      </c>
      <c r="Y1785" s="70">
        <v>2.54</v>
      </c>
      <c r="Z1785" s="70">
        <v>24.97</v>
      </c>
      <c r="AA1785" s="79"/>
      <c r="AB1785" s="80">
        <f t="shared" si="978"/>
        <v>0</v>
      </c>
    </row>
    <row r="1786" spans="1:28" x14ac:dyDescent="0.25">
      <c r="A1786" s="72" t="s">
        <v>17495</v>
      </c>
      <c r="B1786" s="73" t="s">
        <v>22874</v>
      </c>
      <c r="C1786" s="74" t="s">
        <v>15692</v>
      </c>
      <c r="D1786" s="75">
        <v>0</v>
      </c>
      <c r="E1786" s="70">
        <v>24.98</v>
      </c>
      <c r="F1786" s="76">
        <f>ROUND(D1786*E1786,2)</f>
        <v>0</v>
      </c>
      <c r="G1786" s="77"/>
      <c r="H1786" s="70">
        <f t="shared" si="1006"/>
        <v>22.44</v>
      </c>
      <c r="I1786" s="70">
        <f t="shared" si="1006"/>
        <v>2.54</v>
      </c>
      <c r="J1786" s="70">
        <f>H1786+I1786</f>
        <v>24.98</v>
      </c>
      <c r="K1786" s="70">
        <v>0</v>
      </c>
      <c r="L1786" s="76">
        <f>SUM(J1786:K1786)</f>
        <v>24.98</v>
      </c>
      <c r="N1786" s="70">
        <v>22.439999999999998</v>
      </c>
      <c r="O1786" s="70">
        <v>2.54</v>
      </c>
      <c r="P1786" s="70">
        <f>SUM(N1786:O1786)</f>
        <v>24.979999999999997</v>
      </c>
      <c r="Q1786" s="64"/>
      <c r="R1786" s="70">
        <f t="shared" si="1007"/>
        <v>22.44</v>
      </c>
      <c r="S1786" s="70">
        <f t="shared" si="1007"/>
        <v>2.54</v>
      </c>
      <c r="T1786" s="70">
        <f>R1786+S1786</f>
        <v>24.98</v>
      </c>
      <c r="U1786" s="70">
        <f>ROUND(Z1786*$H$2,2)/100</f>
        <v>0</v>
      </c>
      <c r="V1786" s="78">
        <f>SUM(T1786:U1786)</f>
        <v>24.98</v>
      </c>
      <c r="X1786" s="70">
        <v>22.44</v>
      </c>
      <c r="Y1786" s="70">
        <v>2.54</v>
      </c>
      <c r="Z1786" s="70">
        <v>24.98</v>
      </c>
      <c r="AA1786" s="79"/>
      <c r="AB1786" s="80">
        <f t="shared" si="978"/>
        <v>0</v>
      </c>
    </row>
    <row r="1787" spans="1:28" x14ac:dyDescent="0.25">
      <c r="A1787" s="72" t="s">
        <v>17496</v>
      </c>
      <c r="B1787" s="73" t="s">
        <v>22875</v>
      </c>
      <c r="C1787" s="74" t="s">
        <v>15692</v>
      </c>
      <c r="D1787" s="75">
        <v>0</v>
      </c>
      <c r="E1787" s="70">
        <v>29.020000000000003</v>
      </c>
      <c r="F1787" s="76">
        <f>ROUND(D1787*E1787,2)</f>
        <v>0</v>
      </c>
      <c r="G1787" s="77"/>
      <c r="H1787" s="70">
        <f t="shared" si="1006"/>
        <v>26.48</v>
      </c>
      <c r="I1787" s="70">
        <f t="shared" si="1006"/>
        <v>2.54</v>
      </c>
      <c r="J1787" s="70">
        <f>H1787+I1787</f>
        <v>29.02</v>
      </c>
      <c r="K1787" s="70">
        <v>0</v>
      </c>
      <c r="L1787" s="76">
        <f>SUM(J1787:K1787)</f>
        <v>29.02</v>
      </c>
      <c r="N1787" s="70">
        <v>26.48</v>
      </c>
      <c r="O1787" s="70">
        <v>2.54</v>
      </c>
      <c r="P1787" s="70">
        <f>SUM(N1787:O1787)</f>
        <v>29.02</v>
      </c>
      <c r="Q1787" s="64"/>
      <c r="R1787" s="70">
        <f t="shared" si="1007"/>
        <v>26.48</v>
      </c>
      <c r="S1787" s="70">
        <f t="shared" si="1007"/>
        <v>2.54</v>
      </c>
      <c r="T1787" s="70">
        <f>R1787+S1787</f>
        <v>29.02</v>
      </c>
      <c r="U1787" s="70">
        <f>ROUND(Z1787*$H$2,2)/100</f>
        <v>0</v>
      </c>
      <c r="V1787" s="78">
        <f>SUM(T1787:U1787)</f>
        <v>29.02</v>
      </c>
      <c r="X1787" s="70">
        <v>26.48</v>
      </c>
      <c r="Y1787" s="70">
        <v>2.54</v>
      </c>
      <c r="Z1787" s="70">
        <v>29.02</v>
      </c>
      <c r="AA1787" s="79"/>
      <c r="AB1787" s="80">
        <f t="shared" si="978"/>
        <v>0</v>
      </c>
    </row>
    <row r="1788" spans="1:28" x14ac:dyDescent="0.25">
      <c r="A1788" s="66" t="s">
        <v>17497</v>
      </c>
      <c r="B1788" s="67" t="s">
        <v>22876</v>
      </c>
      <c r="C1788" s="68"/>
      <c r="D1788" s="69"/>
      <c r="E1788" s="70"/>
      <c r="F1788" s="71"/>
      <c r="H1788" s="70"/>
      <c r="I1788" s="70"/>
      <c r="J1788" s="70"/>
      <c r="K1788" s="70"/>
      <c r="L1788" s="76"/>
      <c r="N1788" s="70"/>
      <c r="O1788" s="70"/>
      <c r="P1788" s="70"/>
      <c r="Q1788" s="64"/>
      <c r="R1788" s="70"/>
      <c r="S1788" s="70"/>
      <c r="T1788" s="70"/>
      <c r="U1788" s="70"/>
      <c r="V1788" s="78"/>
      <c r="X1788" s="70"/>
      <c r="Y1788" s="70"/>
      <c r="Z1788" s="70"/>
      <c r="AA1788" s="79"/>
      <c r="AB1788" s="80">
        <f t="shared" si="978"/>
        <v>0</v>
      </c>
    </row>
    <row r="1789" spans="1:28" x14ac:dyDescent="0.25">
      <c r="A1789" s="72" t="s">
        <v>17498</v>
      </c>
      <c r="B1789" s="73" t="s">
        <v>22877</v>
      </c>
      <c r="C1789" s="74" t="s">
        <v>15692</v>
      </c>
      <c r="D1789" s="75">
        <v>0</v>
      </c>
      <c r="E1789" s="70">
        <v>84.43</v>
      </c>
      <c r="F1789" s="76">
        <f t="shared" ref="F1789:F1796" si="1008">ROUND(D1789*E1789,2)</f>
        <v>0</v>
      </c>
      <c r="G1789" s="77"/>
      <c r="H1789" s="70">
        <f t="shared" ref="H1789:I1796" si="1009">ROUND(N1789+(N1789*$H$2/100),2)</f>
        <v>62.47</v>
      </c>
      <c r="I1789" s="70">
        <f t="shared" si="1009"/>
        <v>21.96</v>
      </c>
      <c r="J1789" s="70">
        <f t="shared" ref="J1789:J1796" si="1010">H1789+I1789</f>
        <v>84.43</v>
      </c>
      <c r="K1789" s="70">
        <v>0</v>
      </c>
      <c r="L1789" s="76">
        <f t="shared" ref="L1789:L1796" si="1011">SUM(J1789:K1789)</f>
        <v>84.43</v>
      </c>
      <c r="N1789" s="70">
        <v>62.47</v>
      </c>
      <c r="O1789" s="70">
        <v>21.96</v>
      </c>
      <c r="P1789" s="70">
        <f t="shared" ref="P1789:P1796" si="1012">SUM(N1789:O1789)</f>
        <v>84.43</v>
      </c>
      <c r="Q1789" s="64"/>
      <c r="R1789" s="70">
        <f t="shared" ref="R1789:S1796" si="1013">X1789</f>
        <v>62.47</v>
      </c>
      <c r="S1789" s="70">
        <f t="shared" si="1013"/>
        <v>21.96</v>
      </c>
      <c r="T1789" s="70">
        <f t="shared" ref="T1789:T1796" si="1014">R1789+S1789</f>
        <v>84.43</v>
      </c>
      <c r="U1789" s="70">
        <f t="shared" ref="U1789:U1796" si="1015">ROUND(Z1789*$H$2,2)/100</f>
        <v>0</v>
      </c>
      <c r="V1789" s="78">
        <f t="shared" ref="V1789:V1796" si="1016">SUM(T1789:U1789)</f>
        <v>84.43</v>
      </c>
      <c r="X1789" s="70">
        <v>62.47</v>
      </c>
      <c r="Y1789" s="70">
        <v>21.96</v>
      </c>
      <c r="Z1789" s="70">
        <v>84.43</v>
      </c>
      <c r="AA1789" s="79"/>
      <c r="AB1789" s="80">
        <f t="shared" si="978"/>
        <v>0</v>
      </c>
    </row>
    <row r="1790" spans="1:28" x14ac:dyDescent="0.25">
      <c r="A1790" s="72" t="s">
        <v>17499</v>
      </c>
      <c r="B1790" s="73" t="s">
        <v>22878</v>
      </c>
      <c r="C1790" s="74" t="s">
        <v>15692</v>
      </c>
      <c r="D1790" s="75">
        <v>0</v>
      </c>
      <c r="E1790" s="70">
        <v>77.39</v>
      </c>
      <c r="F1790" s="76">
        <f t="shared" si="1008"/>
        <v>0</v>
      </c>
      <c r="G1790" s="77"/>
      <c r="H1790" s="70">
        <f t="shared" si="1009"/>
        <v>55.43</v>
      </c>
      <c r="I1790" s="70">
        <f t="shared" si="1009"/>
        <v>21.96</v>
      </c>
      <c r="J1790" s="70">
        <f t="shared" si="1010"/>
        <v>77.39</v>
      </c>
      <c r="K1790" s="70">
        <v>0</v>
      </c>
      <c r="L1790" s="76">
        <f t="shared" si="1011"/>
        <v>77.39</v>
      </c>
      <c r="N1790" s="70">
        <v>55.43</v>
      </c>
      <c r="O1790" s="70">
        <v>21.96</v>
      </c>
      <c r="P1790" s="70">
        <f t="shared" si="1012"/>
        <v>77.39</v>
      </c>
      <c r="Q1790" s="64"/>
      <c r="R1790" s="70">
        <f t="shared" si="1013"/>
        <v>55.43</v>
      </c>
      <c r="S1790" s="70">
        <f t="shared" si="1013"/>
        <v>21.96</v>
      </c>
      <c r="T1790" s="70">
        <f t="shared" si="1014"/>
        <v>77.39</v>
      </c>
      <c r="U1790" s="70">
        <f t="shared" si="1015"/>
        <v>0</v>
      </c>
      <c r="V1790" s="78">
        <f t="shared" si="1016"/>
        <v>77.39</v>
      </c>
      <c r="X1790" s="70">
        <v>55.43</v>
      </c>
      <c r="Y1790" s="70">
        <v>21.96</v>
      </c>
      <c r="Z1790" s="70">
        <v>77.39</v>
      </c>
      <c r="AA1790" s="79"/>
      <c r="AB1790" s="80">
        <f t="shared" si="978"/>
        <v>0</v>
      </c>
    </row>
    <row r="1791" spans="1:28" x14ac:dyDescent="0.25">
      <c r="A1791" s="72" t="s">
        <v>17500</v>
      </c>
      <c r="B1791" s="73" t="s">
        <v>22879</v>
      </c>
      <c r="C1791" s="74" t="s">
        <v>15692</v>
      </c>
      <c r="D1791" s="75">
        <v>0</v>
      </c>
      <c r="E1791" s="70">
        <v>90.94</v>
      </c>
      <c r="F1791" s="76">
        <f t="shared" si="1008"/>
        <v>0</v>
      </c>
      <c r="G1791" s="77"/>
      <c r="H1791" s="70">
        <f t="shared" si="1009"/>
        <v>68.98</v>
      </c>
      <c r="I1791" s="70">
        <f t="shared" si="1009"/>
        <v>21.96</v>
      </c>
      <c r="J1791" s="70">
        <f t="shared" si="1010"/>
        <v>90.94</v>
      </c>
      <c r="K1791" s="70">
        <v>0</v>
      </c>
      <c r="L1791" s="76">
        <f t="shared" si="1011"/>
        <v>90.94</v>
      </c>
      <c r="N1791" s="70">
        <v>68.98</v>
      </c>
      <c r="O1791" s="70">
        <v>21.96</v>
      </c>
      <c r="P1791" s="70">
        <f t="shared" si="1012"/>
        <v>90.94</v>
      </c>
      <c r="Q1791" s="64"/>
      <c r="R1791" s="70">
        <f t="shared" si="1013"/>
        <v>68.98</v>
      </c>
      <c r="S1791" s="70">
        <f t="shared" si="1013"/>
        <v>21.96</v>
      </c>
      <c r="T1791" s="70">
        <f t="shared" si="1014"/>
        <v>90.94</v>
      </c>
      <c r="U1791" s="70">
        <f t="shared" si="1015"/>
        <v>0</v>
      </c>
      <c r="V1791" s="78">
        <f t="shared" si="1016"/>
        <v>90.94</v>
      </c>
      <c r="X1791" s="70">
        <v>68.98</v>
      </c>
      <c r="Y1791" s="70">
        <v>21.96</v>
      </c>
      <c r="Z1791" s="70">
        <v>90.94</v>
      </c>
      <c r="AA1791" s="79"/>
      <c r="AB1791" s="80">
        <f t="shared" si="978"/>
        <v>0</v>
      </c>
    </row>
    <row r="1792" spans="1:28" x14ac:dyDescent="0.25">
      <c r="A1792" s="84" t="s">
        <v>17501</v>
      </c>
      <c r="B1792" s="85" t="s">
        <v>22880</v>
      </c>
      <c r="C1792" s="74" t="s">
        <v>15692</v>
      </c>
      <c r="D1792" s="75">
        <v>0</v>
      </c>
      <c r="E1792" s="70">
        <v>141.62</v>
      </c>
      <c r="F1792" s="76">
        <f t="shared" si="1008"/>
        <v>0</v>
      </c>
      <c r="G1792" s="77"/>
      <c r="H1792" s="70">
        <f t="shared" si="1009"/>
        <v>139.13999999999999</v>
      </c>
      <c r="I1792" s="70">
        <f t="shared" si="1009"/>
        <v>2.48</v>
      </c>
      <c r="J1792" s="70">
        <f t="shared" si="1010"/>
        <v>141.61999999999998</v>
      </c>
      <c r="K1792" s="70">
        <v>0</v>
      </c>
      <c r="L1792" s="76">
        <f t="shared" si="1011"/>
        <v>141.61999999999998</v>
      </c>
      <c r="N1792" s="70">
        <v>139.14000000000001</v>
      </c>
      <c r="O1792" s="70">
        <v>2.48</v>
      </c>
      <c r="P1792" s="70">
        <f t="shared" si="1012"/>
        <v>141.62</v>
      </c>
      <c r="Q1792" s="64"/>
      <c r="R1792" s="70">
        <f t="shared" si="1013"/>
        <v>139.13999999999999</v>
      </c>
      <c r="S1792" s="70">
        <f t="shared" si="1013"/>
        <v>2.48</v>
      </c>
      <c r="T1792" s="70">
        <f t="shared" si="1014"/>
        <v>141.61999999999998</v>
      </c>
      <c r="U1792" s="70">
        <f t="shared" si="1015"/>
        <v>0</v>
      </c>
      <c r="V1792" s="78">
        <f t="shared" si="1016"/>
        <v>141.61999999999998</v>
      </c>
      <c r="X1792" s="70">
        <v>139.13999999999999</v>
      </c>
      <c r="Y1792" s="70">
        <v>2.48</v>
      </c>
      <c r="Z1792" s="70">
        <v>141.62</v>
      </c>
      <c r="AA1792" s="79"/>
      <c r="AB1792" s="80">
        <f t="shared" si="978"/>
        <v>0</v>
      </c>
    </row>
    <row r="1793" spans="1:28" x14ac:dyDescent="0.25">
      <c r="A1793" s="84" t="s">
        <v>17502</v>
      </c>
      <c r="B1793" s="85" t="s">
        <v>22881</v>
      </c>
      <c r="C1793" s="74" t="s">
        <v>15692</v>
      </c>
      <c r="D1793" s="75">
        <v>0</v>
      </c>
      <c r="E1793" s="70">
        <v>63.930000000000007</v>
      </c>
      <c r="F1793" s="76">
        <f t="shared" si="1008"/>
        <v>0</v>
      </c>
      <c r="G1793" s="77"/>
      <c r="H1793" s="70">
        <f t="shared" si="1009"/>
        <v>61.45</v>
      </c>
      <c r="I1793" s="70">
        <f t="shared" si="1009"/>
        <v>2.48</v>
      </c>
      <c r="J1793" s="70">
        <f t="shared" si="1010"/>
        <v>63.93</v>
      </c>
      <c r="K1793" s="70">
        <v>0</v>
      </c>
      <c r="L1793" s="76">
        <f t="shared" si="1011"/>
        <v>63.93</v>
      </c>
      <c r="N1793" s="70">
        <v>61.45</v>
      </c>
      <c r="O1793" s="70">
        <v>2.48</v>
      </c>
      <c r="P1793" s="70">
        <f t="shared" si="1012"/>
        <v>63.93</v>
      </c>
      <c r="Q1793" s="64"/>
      <c r="R1793" s="70">
        <f t="shared" si="1013"/>
        <v>61.45</v>
      </c>
      <c r="S1793" s="70">
        <f t="shared" si="1013"/>
        <v>2.48</v>
      </c>
      <c r="T1793" s="70">
        <f t="shared" si="1014"/>
        <v>63.93</v>
      </c>
      <c r="U1793" s="70">
        <f t="shared" si="1015"/>
        <v>0</v>
      </c>
      <c r="V1793" s="78">
        <f t="shared" si="1016"/>
        <v>63.93</v>
      </c>
      <c r="X1793" s="70">
        <v>61.45</v>
      </c>
      <c r="Y1793" s="70">
        <v>2.48</v>
      </c>
      <c r="Z1793" s="70">
        <v>63.93</v>
      </c>
      <c r="AA1793" s="79"/>
      <c r="AB1793" s="80">
        <f t="shared" si="978"/>
        <v>0</v>
      </c>
    </row>
    <row r="1794" spans="1:28" x14ac:dyDescent="0.25">
      <c r="A1794" s="72" t="s">
        <v>17503</v>
      </c>
      <c r="B1794" s="73" t="s">
        <v>22882</v>
      </c>
      <c r="C1794" s="74" t="s">
        <v>15692</v>
      </c>
      <c r="D1794" s="75">
        <v>0</v>
      </c>
      <c r="E1794" s="70">
        <v>103.78</v>
      </c>
      <c r="F1794" s="76">
        <f t="shared" si="1008"/>
        <v>0</v>
      </c>
      <c r="G1794" s="77"/>
      <c r="H1794" s="70">
        <f t="shared" si="1009"/>
        <v>81.819999999999993</v>
      </c>
      <c r="I1794" s="70">
        <f t="shared" si="1009"/>
        <v>21.96</v>
      </c>
      <c r="J1794" s="70">
        <f t="shared" si="1010"/>
        <v>103.78</v>
      </c>
      <c r="K1794" s="70">
        <v>0</v>
      </c>
      <c r="L1794" s="76">
        <f t="shared" si="1011"/>
        <v>103.78</v>
      </c>
      <c r="N1794" s="70">
        <v>81.820000000000007</v>
      </c>
      <c r="O1794" s="70">
        <v>21.96</v>
      </c>
      <c r="P1794" s="70">
        <f t="shared" si="1012"/>
        <v>103.78</v>
      </c>
      <c r="Q1794" s="64"/>
      <c r="R1794" s="70">
        <f t="shared" si="1013"/>
        <v>81.819999999999993</v>
      </c>
      <c r="S1794" s="70">
        <f t="shared" si="1013"/>
        <v>21.96</v>
      </c>
      <c r="T1794" s="70">
        <f t="shared" si="1014"/>
        <v>103.78</v>
      </c>
      <c r="U1794" s="70">
        <f t="shared" si="1015"/>
        <v>0</v>
      </c>
      <c r="V1794" s="78">
        <f t="shared" si="1016"/>
        <v>103.78</v>
      </c>
      <c r="X1794" s="70">
        <v>81.819999999999993</v>
      </c>
      <c r="Y1794" s="70">
        <v>21.96</v>
      </c>
      <c r="Z1794" s="70">
        <v>103.78</v>
      </c>
      <c r="AA1794" s="79"/>
      <c r="AB1794" s="80">
        <f t="shared" si="978"/>
        <v>0</v>
      </c>
    </row>
    <row r="1795" spans="1:28" s="34" customFormat="1" ht="22.5" x14ac:dyDescent="0.25">
      <c r="A1795" s="72" t="s">
        <v>17504</v>
      </c>
      <c r="B1795" s="73" t="s">
        <v>22883</v>
      </c>
      <c r="C1795" s="74" t="s">
        <v>15692</v>
      </c>
      <c r="D1795" s="75">
        <v>0</v>
      </c>
      <c r="E1795" s="70">
        <v>206.27</v>
      </c>
      <c r="F1795" s="76">
        <f t="shared" si="1008"/>
        <v>0</v>
      </c>
      <c r="G1795" s="77"/>
      <c r="H1795" s="70">
        <f t="shared" si="1009"/>
        <v>184.31</v>
      </c>
      <c r="I1795" s="70">
        <f t="shared" si="1009"/>
        <v>21.96</v>
      </c>
      <c r="J1795" s="70">
        <f t="shared" si="1010"/>
        <v>206.27</v>
      </c>
      <c r="K1795" s="70">
        <v>0</v>
      </c>
      <c r="L1795" s="76">
        <f t="shared" si="1011"/>
        <v>206.27</v>
      </c>
      <c r="N1795" s="70">
        <v>184.31</v>
      </c>
      <c r="O1795" s="70">
        <v>21.96</v>
      </c>
      <c r="P1795" s="70">
        <f t="shared" si="1012"/>
        <v>206.27</v>
      </c>
      <c r="Q1795" s="64"/>
      <c r="R1795" s="70">
        <f t="shared" si="1013"/>
        <v>184.31</v>
      </c>
      <c r="S1795" s="70">
        <f t="shared" si="1013"/>
        <v>21.96</v>
      </c>
      <c r="T1795" s="70">
        <f t="shared" si="1014"/>
        <v>206.27</v>
      </c>
      <c r="U1795" s="70">
        <f t="shared" si="1015"/>
        <v>0</v>
      </c>
      <c r="V1795" s="78">
        <f t="shared" si="1016"/>
        <v>206.27</v>
      </c>
      <c r="X1795" s="70">
        <v>184.31</v>
      </c>
      <c r="Y1795" s="70">
        <v>21.96</v>
      </c>
      <c r="Z1795" s="70">
        <v>206.27</v>
      </c>
      <c r="AA1795" s="79"/>
      <c r="AB1795" s="80">
        <f t="shared" si="978"/>
        <v>0</v>
      </c>
    </row>
    <row r="1796" spans="1:28" x14ac:dyDescent="0.25">
      <c r="A1796" s="72" t="s">
        <v>17505</v>
      </c>
      <c r="B1796" s="73" t="s">
        <v>22884</v>
      </c>
      <c r="C1796" s="74" t="s">
        <v>15692</v>
      </c>
      <c r="D1796" s="75">
        <v>0</v>
      </c>
      <c r="E1796" s="70">
        <v>61.42</v>
      </c>
      <c r="F1796" s="76">
        <f t="shared" si="1008"/>
        <v>0</v>
      </c>
      <c r="G1796" s="77"/>
      <c r="H1796" s="70">
        <f t="shared" si="1009"/>
        <v>39.46</v>
      </c>
      <c r="I1796" s="70">
        <f t="shared" si="1009"/>
        <v>21.96</v>
      </c>
      <c r="J1796" s="70">
        <f t="shared" si="1010"/>
        <v>61.42</v>
      </c>
      <c r="K1796" s="70">
        <v>0</v>
      </c>
      <c r="L1796" s="76">
        <f t="shared" si="1011"/>
        <v>61.42</v>
      </c>
      <c r="N1796" s="70">
        <v>39.46</v>
      </c>
      <c r="O1796" s="70">
        <v>21.96</v>
      </c>
      <c r="P1796" s="70">
        <f t="shared" si="1012"/>
        <v>61.42</v>
      </c>
      <c r="Q1796" s="64"/>
      <c r="R1796" s="70">
        <f t="shared" si="1013"/>
        <v>39.46</v>
      </c>
      <c r="S1796" s="70">
        <f t="shared" si="1013"/>
        <v>21.96</v>
      </c>
      <c r="T1796" s="70">
        <f t="shared" si="1014"/>
        <v>61.42</v>
      </c>
      <c r="U1796" s="70">
        <f t="shared" si="1015"/>
        <v>0</v>
      </c>
      <c r="V1796" s="78">
        <f t="shared" si="1016"/>
        <v>61.42</v>
      </c>
      <c r="X1796" s="70">
        <v>39.46</v>
      </c>
      <c r="Y1796" s="70">
        <v>21.96</v>
      </c>
      <c r="Z1796" s="70">
        <v>61.42</v>
      </c>
      <c r="AA1796" s="79"/>
      <c r="AB1796" s="80">
        <f t="shared" si="978"/>
        <v>0</v>
      </c>
    </row>
    <row r="1797" spans="1:28" s="34" customFormat="1" x14ac:dyDescent="0.25">
      <c r="A1797" s="66" t="s">
        <v>17506</v>
      </c>
      <c r="B1797" s="67" t="s">
        <v>22885</v>
      </c>
      <c r="C1797" s="68"/>
      <c r="D1797" s="69"/>
      <c r="E1797" s="70"/>
      <c r="F1797" s="71"/>
      <c r="G1797" s="39"/>
      <c r="H1797" s="70"/>
      <c r="I1797" s="70"/>
      <c r="J1797" s="70"/>
      <c r="K1797" s="70"/>
      <c r="L1797" s="76"/>
      <c r="N1797" s="70"/>
      <c r="O1797" s="70"/>
      <c r="P1797" s="70"/>
      <c r="Q1797" s="64"/>
      <c r="R1797" s="70"/>
      <c r="S1797" s="70"/>
      <c r="T1797" s="70"/>
      <c r="U1797" s="70"/>
      <c r="V1797" s="78"/>
      <c r="X1797" s="70"/>
      <c r="Y1797" s="70"/>
      <c r="Z1797" s="70"/>
      <c r="AA1797" s="79"/>
      <c r="AB1797" s="80">
        <f t="shared" si="978"/>
        <v>0</v>
      </c>
    </row>
    <row r="1798" spans="1:28" s="34" customFormat="1" ht="22.5" x14ac:dyDescent="0.25">
      <c r="A1798" s="72" t="s">
        <v>17507</v>
      </c>
      <c r="B1798" s="73" t="s">
        <v>22886</v>
      </c>
      <c r="C1798" s="74" t="s">
        <v>15747</v>
      </c>
      <c r="D1798" s="75">
        <v>0</v>
      </c>
      <c r="E1798" s="70">
        <v>39.410000000000004</v>
      </c>
      <c r="F1798" s="76">
        <f t="shared" ref="F1798:F1815" si="1017">ROUND(D1798*E1798,2)</f>
        <v>0</v>
      </c>
      <c r="G1798" s="77"/>
      <c r="H1798" s="70">
        <f t="shared" ref="H1798:I1815" si="1018">ROUND(N1798+(N1798*$H$2/100),2)</f>
        <v>17.45</v>
      </c>
      <c r="I1798" s="70">
        <f t="shared" si="1018"/>
        <v>21.96</v>
      </c>
      <c r="J1798" s="70">
        <f t="shared" ref="J1798:J1815" si="1019">H1798+I1798</f>
        <v>39.409999999999997</v>
      </c>
      <c r="K1798" s="70">
        <v>0</v>
      </c>
      <c r="L1798" s="76">
        <f t="shared" ref="L1798:L1815" si="1020">SUM(J1798:K1798)</f>
        <v>39.409999999999997</v>
      </c>
      <c r="N1798" s="70">
        <v>17.45</v>
      </c>
      <c r="O1798" s="70">
        <v>21.96</v>
      </c>
      <c r="P1798" s="70">
        <f t="shared" ref="P1798:P1815" si="1021">SUM(N1798:O1798)</f>
        <v>39.409999999999997</v>
      </c>
      <c r="Q1798" s="64"/>
      <c r="R1798" s="70">
        <f t="shared" ref="R1798:S1815" si="1022">X1798</f>
        <v>17.45</v>
      </c>
      <c r="S1798" s="70">
        <f t="shared" si="1022"/>
        <v>21.96</v>
      </c>
      <c r="T1798" s="70">
        <f t="shared" ref="T1798:T1815" si="1023">R1798+S1798</f>
        <v>39.409999999999997</v>
      </c>
      <c r="U1798" s="70">
        <f t="shared" ref="U1798:U1815" si="1024">ROUND(Z1798*$H$2,2)/100</f>
        <v>0</v>
      </c>
      <c r="V1798" s="78">
        <f t="shared" ref="V1798:V1815" si="1025">SUM(T1798:U1798)</f>
        <v>39.409999999999997</v>
      </c>
      <c r="X1798" s="70">
        <v>17.45</v>
      </c>
      <c r="Y1798" s="70">
        <v>21.96</v>
      </c>
      <c r="Z1798" s="70">
        <v>39.409999999999997</v>
      </c>
      <c r="AA1798" s="79"/>
      <c r="AB1798" s="80">
        <f t="shared" si="978"/>
        <v>0</v>
      </c>
    </row>
    <row r="1799" spans="1:28" ht="22.5" x14ac:dyDescent="0.25">
      <c r="A1799" s="72" t="s">
        <v>17508</v>
      </c>
      <c r="B1799" s="73" t="s">
        <v>22887</v>
      </c>
      <c r="C1799" s="74" t="s">
        <v>15747</v>
      </c>
      <c r="D1799" s="75">
        <v>0</v>
      </c>
      <c r="E1799" s="70">
        <v>46.25</v>
      </c>
      <c r="F1799" s="76">
        <f t="shared" si="1017"/>
        <v>0</v>
      </c>
      <c r="G1799" s="77"/>
      <c r="H1799" s="70">
        <f t="shared" si="1018"/>
        <v>24.29</v>
      </c>
      <c r="I1799" s="70">
        <f t="shared" si="1018"/>
        <v>21.96</v>
      </c>
      <c r="J1799" s="70">
        <f t="shared" si="1019"/>
        <v>46.25</v>
      </c>
      <c r="K1799" s="70">
        <v>0</v>
      </c>
      <c r="L1799" s="76">
        <f t="shared" si="1020"/>
        <v>46.25</v>
      </c>
      <c r="N1799" s="70">
        <v>24.290000000000003</v>
      </c>
      <c r="O1799" s="70">
        <v>21.96</v>
      </c>
      <c r="P1799" s="70">
        <f t="shared" si="1021"/>
        <v>46.25</v>
      </c>
      <c r="Q1799" s="64"/>
      <c r="R1799" s="70">
        <f t="shared" si="1022"/>
        <v>24.29</v>
      </c>
      <c r="S1799" s="70">
        <f t="shared" si="1022"/>
        <v>21.96</v>
      </c>
      <c r="T1799" s="70">
        <f t="shared" si="1023"/>
        <v>46.25</v>
      </c>
      <c r="U1799" s="70">
        <f t="shared" si="1024"/>
        <v>0</v>
      </c>
      <c r="V1799" s="78">
        <f t="shared" si="1025"/>
        <v>46.25</v>
      </c>
      <c r="X1799" s="70">
        <v>24.29</v>
      </c>
      <c r="Y1799" s="70">
        <v>21.96</v>
      </c>
      <c r="Z1799" s="70">
        <v>46.25</v>
      </c>
      <c r="AA1799" s="79"/>
      <c r="AB1799" s="80">
        <f t="shared" si="978"/>
        <v>0</v>
      </c>
    </row>
    <row r="1800" spans="1:28" ht="22.5" x14ac:dyDescent="0.25">
      <c r="A1800" s="72" t="s">
        <v>17509</v>
      </c>
      <c r="B1800" s="73" t="s">
        <v>22888</v>
      </c>
      <c r="C1800" s="74" t="s">
        <v>15747</v>
      </c>
      <c r="D1800" s="75">
        <v>0</v>
      </c>
      <c r="E1800" s="70">
        <v>47.26</v>
      </c>
      <c r="F1800" s="76">
        <f t="shared" si="1017"/>
        <v>0</v>
      </c>
      <c r="G1800" s="29"/>
      <c r="H1800" s="70">
        <f t="shared" si="1018"/>
        <v>25.3</v>
      </c>
      <c r="I1800" s="70">
        <f t="shared" si="1018"/>
        <v>21.96</v>
      </c>
      <c r="J1800" s="70">
        <f t="shared" si="1019"/>
        <v>47.260000000000005</v>
      </c>
      <c r="K1800" s="70">
        <v>0</v>
      </c>
      <c r="L1800" s="76">
        <f t="shared" si="1020"/>
        <v>47.260000000000005</v>
      </c>
      <c r="N1800" s="70">
        <v>25.3</v>
      </c>
      <c r="O1800" s="70">
        <v>21.96</v>
      </c>
      <c r="P1800" s="70">
        <f t="shared" si="1021"/>
        <v>47.260000000000005</v>
      </c>
      <c r="Q1800" s="64"/>
      <c r="R1800" s="70">
        <f t="shared" si="1022"/>
        <v>25.3</v>
      </c>
      <c r="S1800" s="70">
        <f t="shared" si="1022"/>
        <v>21.96</v>
      </c>
      <c r="T1800" s="70">
        <f t="shared" si="1023"/>
        <v>47.260000000000005</v>
      </c>
      <c r="U1800" s="70">
        <f t="shared" si="1024"/>
        <v>0</v>
      </c>
      <c r="V1800" s="78">
        <f t="shared" si="1025"/>
        <v>47.260000000000005</v>
      </c>
      <c r="X1800" s="70">
        <v>25.3</v>
      </c>
      <c r="Y1800" s="70">
        <v>21.96</v>
      </c>
      <c r="Z1800" s="70">
        <v>47.26</v>
      </c>
      <c r="AA1800" s="79"/>
      <c r="AB1800" s="80">
        <f t="shared" si="978"/>
        <v>0</v>
      </c>
    </row>
    <row r="1801" spans="1:28" ht="22.5" x14ac:dyDescent="0.25">
      <c r="A1801" s="72" t="s">
        <v>17510</v>
      </c>
      <c r="B1801" s="73" t="s">
        <v>22889</v>
      </c>
      <c r="C1801" s="74" t="s">
        <v>15747</v>
      </c>
      <c r="D1801" s="75">
        <v>0</v>
      </c>
      <c r="E1801" s="70">
        <v>128.86000000000001</v>
      </c>
      <c r="F1801" s="76">
        <f t="shared" si="1017"/>
        <v>0</v>
      </c>
      <c r="G1801" s="77"/>
      <c r="H1801" s="70">
        <f t="shared" si="1018"/>
        <v>93.63</v>
      </c>
      <c r="I1801" s="70">
        <f t="shared" si="1018"/>
        <v>35.229999999999997</v>
      </c>
      <c r="J1801" s="70">
        <f t="shared" si="1019"/>
        <v>128.85999999999999</v>
      </c>
      <c r="K1801" s="70">
        <v>0</v>
      </c>
      <c r="L1801" s="76">
        <f t="shared" si="1020"/>
        <v>128.85999999999999</v>
      </c>
      <c r="N1801" s="70">
        <v>93.63</v>
      </c>
      <c r="O1801" s="70">
        <v>35.230000000000004</v>
      </c>
      <c r="P1801" s="70">
        <f t="shared" si="1021"/>
        <v>128.86000000000001</v>
      </c>
      <c r="Q1801" s="64"/>
      <c r="R1801" s="70">
        <f t="shared" si="1022"/>
        <v>93.63</v>
      </c>
      <c r="S1801" s="70">
        <f t="shared" si="1022"/>
        <v>35.229999999999997</v>
      </c>
      <c r="T1801" s="70">
        <f t="shared" si="1023"/>
        <v>128.85999999999999</v>
      </c>
      <c r="U1801" s="70">
        <f t="shared" si="1024"/>
        <v>0</v>
      </c>
      <c r="V1801" s="78">
        <f t="shared" si="1025"/>
        <v>128.85999999999999</v>
      </c>
      <c r="X1801" s="70">
        <v>93.63</v>
      </c>
      <c r="Y1801" s="70">
        <v>35.229999999999997</v>
      </c>
      <c r="Z1801" s="70">
        <v>128.86000000000001</v>
      </c>
      <c r="AA1801" s="79"/>
      <c r="AB1801" s="80">
        <f t="shared" si="978"/>
        <v>0</v>
      </c>
    </row>
    <row r="1802" spans="1:28" ht="22.5" x14ac:dyDescent="0.25">
      <c r="A1802" s="72" t="s">
        <v>17511</v>
      </c>
      <c r="B1802" s="73" t="s">
        <v>22890</v>
      </c>
      <c r="C1802" s="74" t="s">
        <v>15719</v>
      </c>
      <c r="D1802" s="75">
        <v>0</v>
      </c>
      <c r="E1802" s="70">
        <v>162.74</v>
      </c>
      <c r="F1802" s="76">
        <f t="shared" si="1017"/>
        <v>0</v>
      </c>
      <c r="G1802" s="77"/>
      <c r="H1802" s="70">
        <f t="shared" si="1018"/>
        <v>162.74</v>
      </c>
      <c r="I1802" s="70">
        <f t="shared" si="1018"/>
        <v>0</v>
      </c>
      <c r="J1802" s="70">
        <f t="shared" si="1019"/>
        <v>162.74</v>
      </c>
      <c r="K1802" s="70">
        <v>0</v>
      </c>
      <c r="L1802" s="76">
        <f t="shared" si="1020"/>
        <v>162.74</v>
      </c>
      <c r="N1802" s="70">
        <v>162.74</v>
      </c>
      <c r="O1802" s="70">
        <v>0</v>
      </c>
      <c r="P1802" s="70">
        <f t="shared" si="1021"/>
        <v>162.74</v>
      </c>
      <c r="Q1802" s="64"/>
      <c r="R1802" s="70">
        <f t="shared" si="1022"/>
        <v>162.74</v>
      </c>
      <c r="S1802" s="70">
        <f t="shared" si="1022"/>
        <v>0</v>
      </c>
      <c r="T1802" s="70">
        <f t="shared" si="1023"/>
        <v>162.74</v>
      </c>
      <c r="U1802" s="70">
        <f t="shared" si="1024"/>
        <v>0</v>
      </c>
      <c r="V1802" s="78">
        <f t="shared" si="1025"/>
        <v>162.74</v>
      </c>
      <c r="X1802" s="70">
        <v>162.74</v>
      </c>
      <c r="Y1802" s="70">
        <v>0</v>
      </c>
      <c r="Z1802" s="70">
        <v>162.74</v>
      </c>
      <c r="AA1802" s="79"/>
      <c r="AB1802" s="80">
        <f t="shared" ref="AB1802:AB1865" si="1026">P1802-Z1802</f>
        <v>0</v>
      </c>
    </row>
    <row r="1803" spans="1:28" ht="22.5" x14ac:dyDescent="0.25">
      <c r="A1803" s="72" t="s">
        <v>17512</v>
      </c>
      <c r="B1803" s="73" t="s">
        <v>22891</v>
      </c>
      <c r="C1803" s="74" t="s">
        <v>15719</v>
      </c>
      <c r="D1803" s="75">
        <v>0</v>
      </c>
      <c r="E1803" s="70">
        <v>141.84</v>
      </c>
      <c r="F1803" s="76">
        <f t="shared" si="1017"/>
        <v>0</v>
      </c>
      <c r="G1803" s="77"/>
      <c r="H1803" s="70">
        <f t="shared" si="1018"/>
        <v>141.84</v>
      </c>
      <c r="I1803" s="70">
        <f t="shared" si="1018"/>
        <v>0</v>
      </c>
      <c r="J1803" s="70">
        <f t="shared" si="1019"/>
        <v>141.84</v>
      </c>
      <c r="K1803" s="70">
        <v>0</v>
      </c>
      <c r="L1803" s="76">
        <f t="shared" si="1020"/>
        <v>141.84</v>
      </c>
      <c r="N1803" s="70">
        <v>141.84</v>
      </c>
      <c r="O1803" s="70">
        <v>0</v>
      </c>
      <c r="P1803" s="70">
        <f t="shared" si="1021"/>
        <v>141.84</v>
      </c>
      <c r="Q1803" s="64"/>
      <c r="R1803" s="70">
        <f t="shared" si="1022"/>
        <v>141.84</v>
      </c>
      <c r="S1803" s="70">
        <f t="shared" si="1022"/>
        <v>0</v>
      </c>
      <c r="T1803" s="70">
        <f t="shared" si="1023"/>
        <v>141.84</v>
      </c>
      <c r="U1803" s="70">
        <f t="shared" si="1024"/>
        <v>0</v>
      </c>
      <c r="V1803" s="78">
        <f t="shared" si="1025"/>
        <v>141.84</v>
      </c>
      <c r="X1803" s="70">
        <v>141.84</v>
      </c>
      <c r="Y1803" s="70">
        <v>0</v>
      </c>
      <c r="Z1803" s="70">
        <v>141.84</v>
      </c>
      <c r="AA1803" s="79"/>
      <c r="AB1803" s="80">
        <f t="shared" si="1026"/>
        <v>0</v>
      </c>
    </row>
    <row r="1804" spans="1:28" ht="22.5" x14ac:dyDescent="0.25">
      <c r="A1804" s="72" t="s">
        <v>17513</v>
      </c>
      <c r="B1804" s="73" t="s">
        <v>22892</v>
      </c>
      <c r="C1804" s="74" t="s">
        <v>15719</v>
      </c>
      <c r="D1804" s="75">
        <v>0</v>
      </c>
      <c r="E1804" s="70">
        <v>143.04</v>
      </c>
      <c r="F1804" s="76">
        <f t="shared" si="1017"/>
        <v>0</v>
      </c>
      <c r="G1804" s="77"/>
      <c r="H1804" s="70">
        <f t="shared" si="1018"/>
        <v>143.04</v>
      </c>
      <c r="I1804" s="70">
        <f t="shared" si="1018"/>
        <v>0</v>
      </c>
      <c r="J1804" s="70">
        <f t="shared" si="1019"/>
        <v>143.04</v>
      </c>
      <c r="K1804" s="70">
        <v>0</v>
      </c>
      <c r="L1804" s="76">
        <f t="shared" si="1020"/>
        <v>143.04</v>
      </c>
      <c r="N1804" s="70">
        <v>143.04</v>
      </c>
      <c r="O1804" s="70">
        <v>0</v>
      </c>
      <c r="P1804" s="70">
        <f t="shared" si="1021"/>
        <v>143.04</v>
      </c>
      <c r="Q1804" s="64"/>
      <c r="R1804" s="70">
        <f t="shared" si="1022"/>
        <v>143.04</v>
      </c>
      <c r="S1804" s="70">
        <f t="shared" si="1022"/>
        <v>0</v>
      </c>
      <c r="T1804" s="70">
        <f t="shared" si="1023"/>
        <v>143.04</v>
      </c>
      <c r="U1804" s="70">
        <f t="shared" si="1024"/>
        <v>0</v>
      </c>
      <c r="V1804" s="78">
        <f t="shared" si="1025"/>
        <v>143.04</v>
      </c>
      <c r="X1804" s="70">
        <v>143.04</v>
      </c>
      <c r="Y1804" s="70">
        <v>0</v>
      </c>
      <c r="Z1804" s="70">
        <v>143.04</v>
      </c>
      <c r="AA1804" s="79"/>
      <c r="AB1804" s="80">
        <f t="shared" si="1026"/>
        <v>0</v>
      </c>
    </row>
    <row r="1805" spans="1:28" ht="33.75" x14ac:dyDescent="0.25">
      <c r="A1805" s="72" t="s">
        <v>17514</v>
      </c>
      <c r="B1805" s="73" t="s">
        <v>22893</v>
      </c>
      <c r="C1805" s="74" t="s">
        <v>15747</v>
      </c>
      <c r="D1805" s="75">
        <v>0</v>
      </c>
      <c r="E1805" s="70">
        <v>30.03</v>
      </c>
      <c r="F1805" s="76">
        <f t="shared" si="1017"/>
        <v>0</v>
      </c>
      <c r="G1805" s="77"/>
      <c r="H1805" s="70">
        <f t="shared" si="1018"/>
        <v>30.03</v>
      </c>
      <c r="I1805" s="70">
        <f t="shared" si="1018"/>
        <v>0</v>
      </c>
      <c r="J1805" s="70">
        <f t="shared" si="1019"/>
        <v>30.03</v>
      </c>
      <c r="K1805" s="70">
        <v>0</v>
      </c>
      <c r="L1805" s="76">
        <f t="shared" si="1020"/>
        <v>30.03</v>
      </c>
      <c r="N1805" s="70">
        <v>30.03</v>
      </c>
      <c r="O1805" s="70">
        <v>0</v>
      </c>
      <c r="P1805" s="70">
        <f t="shared" si="1021"/>
        <v>30.03</v>
      </c>
      <c r="Q1805" s="64"/>
      <c r="R1805" s="70">
        <f t="shared" si="1022"/>
        <v>30.03</v>
      </c>
      <c r="S1805" s="70">
        <f t="shared" si="1022"/>
        <v>0</v>
      </c>
      <c r="T1805" s="70">
        <f t="shared" si="1023"/>
        <v>30.03</v>
      </c>
      <c r="U1805" s="70">
        <f t="shared" si="1024"/>
        <v>0</v>
      </c>
      <c r="V1805" s="78">
        <f t="shared" si="1025"/>
        <v>30.03</v>
      </c>
      <c r="X1805" s="70">
        <v>30.03</v>
      </c>
      <c r="Y1805" s="70">
        <v>0</v>
      </c>
      <c r="Z1805" s="70">
        <v>30.03</v>
      </c>
      <c r="AA1805" s="79"/>
      <c r="AB1805" s="80">
        <f t="shared" si="1026"/>
        <v>0</v>
      </c>
    </row>
    <row r="1806" spans="1:28" ht="22.5" x14ac:dyDescent="0.25">
      <c r="A1806" s="72" t="s">
        <v>17515</v>
      </c>
      <c r="B1806" s="73" t="s">
        <v>22894</v>
      </c>
      <c r="C1806" s="74" t="s">
        <v>15719</v>
      </c>
      <c r="D1806" s="75">
        <v>0</v>
      </c>
      <c r="E1806" s="70">
        <v>140.43</v>
      </c>
      <c r="F1806" s="76">
        <f t="shared" si="1017"/>
        <v>0</v>
      </c>
      <c r="G1806" s="77"/>
      <c r="H1806" s="70">
        <f t="shared" si="1018"/>
        <v>140.43</v>
      </c>
      <c r="I1806" s="70">
        <f t="shared" si="1018"/>
        <v>0</v>
      </c>
      <c r="J1806" s="70">
        <f t="shared" si="1019"/>
        <v>140.43</v>
      </c>
      <c r="K1806" s="70">
        <v>0</v>
      </c>
      <c r="L1806" s="76">
        <f t="shared" si="1020"/>
        <v>140.43</v>
      </c>
      <c r="N1806" s="70">
        <v>140.43</v>
      </c>
      <c r="O1806" s="70">
        <v>0</v>
      </c>
      <c r="P1806" s="70">
        <f t="shared" si="1021"/>
        <v>140.43</v>
      </c>
      <c r="Q1806" s="64"/>
      <c r="R1806" s="70">
        <f t="shared" si="1022"/>
        <v>140.43</v>
      </c>
      <c r="S1806" s="70">
        <f t="shared" si="1022"/>
        <v>0</v>
      </c>
      <c r="T1806" s="70">
        <f t="shared" si="1023"/>
        <v>140.43</v>
      </c>
      <c r="U1806" s="70">
        <f t="shared" si="1024"/>
        <v>0</v>
      </c>
      <c r="V1806" s="78">
        <f t="shared" si="1025"/>
        <v>140.43</v>
      </c>
      <c r="X1806" s="70">
        <v>140.43</v>
      </c>
      <c r="Y1806" s="70">
        <v>0</v>
      </c>
      <c r="Z1806" s="70">
        <v>140.43</v>
      </c>
      <c r="AA1806" s="79"/>
      <c r="AB1806" s="80">
        <f t="shared" si="1026"/>
        <v>0</v>
      </c>
    </row>
    <row r="1807" spans="1:28" ht="22.5" x14ac:dyDescent="0.25">
      <c r="A1807" s="72" t="s">
        <v>17516</v>
      </c>
      <c r="B1807" s="73" t="s">
        <v>22895</v>
      </c>
      <c r="C1807" s="74" t="s">
        <v>15719</v>
      </c>
      <c r="D1807" s="75">
        <v>0</v>
      </c>
      <c r="E1807" s="70">
        <v>311.09999999999997</v>
      </c>
      <c r="F1807" s="76">
        <f t="shared" si="1017"/>
        <v>0</v>
      </c>
      <c r="G1807" s="77"/>
      <c r="H1807" s="70">
        <f t="shared" si="1018"/>
        <v>265.81</v>
      </c>
      <c r="I1807" s="70">
        <f t="shared" si="1018"/>
        <v>45.29</v>
      </c>
      <c r="J1807" s="70">
        <f t="shared" si="1019"/>
        <v>311.10000000000002</v>
      </c>
      <c r="K1807" s="70">
        <v>0</v>
      </c>
      <c r="L1807" s="76">
        <f t="shared" si="1020"/>
        <v>311.10000000000002</v>
      </c>
      <c r="N1807" s="70">
        <v>265.81</v>
      </c>
      <c r="O1807" s="70">
        <v>45.29</v>
      </c>
      <c r="P1807" s="70">
        <f t="shared" si="1021"/>
        <v>311.10000000000002</v>
      </c>
      <c r="Q1807" s="64"/>
      <c r="R1807" s="70">
        <f t="shared" si="1022"/>
        <v>265.81</v>
      </c>
      <c r="S1807" s="70">
        <f t="shared" si="1022"/>
        <v>45.29</v>
      </c>
      <c r="T1807" s="70">
        <f t="shared" si="1023"/>
        <v>311.10000000000002</v>
      </c>
      <c r="U1807" s="70">
        <f t="shared" si="1024"/>
        <v>0</v>
      </c>
      <c r="V1807" s="78">
        <f t="shared" si="1025"/>
        <v>311.10000000000002</v>
      </c>
      <c r="X1807" s="70">
        <v>265.81</v>
      </c>
      <c r="Y1807" s="70">
        <v>45.29</v>
      </c>
      <c r="Z1807" s="70">
        <v>311.10000000000002</v>
      </c>
      <c r="AA1807" s="79"/>
      <c r="AB1807" s="80">
        <f t="shared" si="1026"/>
        <v>0</v>
      </c>
    </row>
    <row r="1808" spans="1:28" ht="22.5" x14ac:dyDescent="0.25">
      <c r="A1808" s="72" t="s">
        <v>17517</v>
      </c>
      <c r="B1808" s="73" t="s">
        <v>22896</v>
      </c>
      <c r="C1808" s="74" t="s">
        <v>15719</v>
      </c>
      <c r="D1808" s="75">
        <v>0</v>
      </c>
      <c r="E1808" s="70">
        <v>161.09</v>
      </c>
      <c r="F1808" s="76">
        <f t="shared" si="1017"/>
        <v>0</v>
      </c>
      <c r="G1808" s="77"/>
      <c r="H1808" s="70">
        <f t="shared" si="1018"/>
        <v>161.09</v>
      </c>
      <c r="I1808" s="70">
        <f t="shared" si="1018"/>
        <v>0</v>
      </c>
      <c r="J1808" s="70">
        <f t="shared" si="1019"/>
        <v>161.09</v>
      </c>
      <c r="K1808" s="70">
        <v>0</v>
      </c>
      <c r="L1808" s="76">
        <f t="shared" si="1020"/>
        <v>161.09</v>
      </c>
      <c r="N1808" s="70">
        <v>161.09</v>
      </c>
      <c r="O1808" s="70">
        <v>0</v>
      </c>
      <c r="P1808" s="70">
        <f t="shared" si="1021"/>
        <v>161.09</v>
      </c>
      <c r="Q1808" s="64"/>
      <c r="R1808" s="70">
        <f t="shared" si="1022"/>
        <v>161.09</v>
      </c>
      <c r="S1808" s="70">
        <f t="shared" si="1022"/>
        <v>0</v>
      </c>
      <c r="T1808" s="70">
        <f t="shared" si="1023"/>
        <v>161.09</v>
      </c>
      <c r="U1808" s="70">
        <f t="shared" si="1024"/>
        <v>0</v>
      </c>
      <c r="V1808" s="78">
        <f t="shared" si="1025"/>
        <v>161.09</v>
      </c>
      <c r="X1808" s="70">
        <v>161.09</v>
      </c>
      <c r="Y1808" s="70">
        <v>0</v>
      </c>
      <c r="Z1808" s="70">
        <v>161.09</v>
      </c>
      <c r="AA1808" s="79"/>
      <c r="AB1808" s="80">
        <f t="shared" si="1026"/>
        <v>0</v>
      </c>
    </row>
    <row r="1809" spans="1:28" ht="22.5" x14ac:dyDescent="0.25">
      <c r="A1809" s="72" t="s">
        <v>17518</v>
      </c>
      <c r="B1809" s="73" t="s">
        <v>22897</v>
      </c>
      <c r="C1809" s="74" t="s">
        <v>15719</v>
      </c>
      <c r="D1809" s="75">
        <v>0</v>
      </c>
      <c r="E1809" s="70">
        <v>1398.6</v>
      </c>
      <c r="F1809" s="76">
        <f t="shared" si="1017"/>
        <v>0</v>
      </c>
      <c r="G1809" s="77"/>
      <c r="H1809" s="70">
        <f t="shared" si="1018"/>
        <v>1330.95</v>
      </c>
      <c r="I1809" s="70">
        <f t="shared" si="1018"/>
        <v>67.650000000000006</v>
      </c>
      <c r="J1809" s="70">
        <f t="shared" si="1019"/>
        <v>1398.6000000000001</v>
      </c>
      <c r="K1809" s="70">
        <v>0</v>
      </c>
      <c r="L1809" s="76">
        <f t="shared" si="1020"/>
        <v>1398.6000000000001</v>
      </c>
      <c r="N1809" s="70">
        <v>1330.95</v>
      </c>
      <c r="O1809" s="70">
        <v>67.650000000000006</v>
      </c>
      <c r="P1809" s="70">
        <f t="shared" si="1021"/>
        <v>1398.6000000000001</v>
      </c>
      <c r="Q1809" s="64"/>
      <c r="R1809" s="70">
        <f t="shared" si="1022"/>
        <v>1330.95</v>
      </c>
      <c r="S1809" s="70">
        <f t="shared" si="1022"/>
        <v>67.64</v>
      </c>
      <c r="T1809" s="70">
        <f t="shared" si="1023"/>
        <v>1398.5900000000001</v>
      </c>
      <c r="U1809" s="70">
        <f t="shared" si="1024"/>
        <v>0</v>
      </c>
      <c r="V1809" s="78">
        <f t="shared" si="1025"/>
        <v>1398.5900000000001</v>
      </c>
      <c r="X1809" s="70">
        <v>1330.95</v>
      </c>
      <c r="Y1809" s="70">
        <v>67.64</v>
      </c>
      <c r="Z1809" s="70">
        <v>1398.59</v>
      </c>
      <c r="AA1809" s="79"/>
      <c r="AB1809" s="80">
        <f t="shared" si="1026"/>
        <v>1.0000000000218279E-2</v>
      </c>
    </row>
    <row r="1810" spans="1:28" x14ac:dyDescent="0.25">
      <c r="A1810" s="72" t="s">
        <v>17519</v>
      </c>
      <c r="B1810" s="73" t="s">
        <v>22898</v>
      </c>
      <c r="C1810" s="74" t="s">
        <v>15719</v>
      </c>
      <c r="D1810" s="75">
        <v>0</v>
      </c>
      <c r="E1810" s="70">
        <v>929.98</v>
      </c>
      <c r="F1810" s="76">
        <f t="shared" si="1017"/>
        <v>0</v>
      </c>
      <c r="G1810" s="77"/>
      <c r="H1810" s="70">
        <f t="shared" si="1018"/>
        <v>862.33</v>
      </c>
      <c r="I1810" s="70">
        <f t="shared" si="1018"/>
        <v>67.650000000000006</v>
      </c>
      <c r="J1810" s="70">
        <f t="shared" si="1019"/>
        <v>929.98</v>
      </c>
      <c r="K1810" s="70">
        <v>0</v>
      </c>
      <c r="L1810" s="76">
        <f t="shared" si="1020"/>
        <v>929.98</v>
      </c>
      <c r="N1810" s="70">
        <v>862.33</v>
      </c>
      <c r="O1810" s="70">
        <v>67.650000000000006</v>
      </c>
      <c r="P1810" s="70">
        <f t="shared" si="1021"/>
        <v>929.98</v>
      </c>
      <c r="Q1810" s="64"/>
      <c r="R1810" s="70">
        <f t="shared" si="1022"/>
        <v>862.33</v>
      </c>
      <c r="S1810" s="70">
        <f t="shared" si="1022"/>
        <v>67.64</v>
      </c>
      <c r="T1810" s="70">
        <f t="shared" si="1023"/>
        <v>929.97</v>
      </c>
      <c r="U1810" s="70">
        <f t="shared" si="1024"/>
        <v>0</v>
      </c>
      <c r="V1810" s="78">
        <f t="shared" si="1025"/>
        <v>929.97</v>
      </c>
      <c r="X1810" s="70">
        <v>862.33</v>
      </c>
      <c r="Y1810" s="70">
        <v>67.64</v>
      </c>
      <c r="Z1810" s="70">
        <v>929.97</v>
      </c>
      <c r="AA1810" s="79"/>
      <c r="AB1810" s="80">
        <f t="shared" si="1026"/>
        <v>9.9999999999909051E-3</v>
      </c>
    </row>
    <row r="1811" spans="1:28" x14ac:dyDescent="0.25">
      <c r="A1811" s="72" t="s">
        <v>17520</v>
      </c>
      <c r="B1811" s="73" t="s">
        <v>22899</v>
      </c>
      <c r="C1811" s="74" t="s">
        <v>15719</v>
      </c>
      <c r="D1811" s="75">
        <v>0</v>
      </c>
      <c r="E1811" s="70">
        <v>338.27000000000004</v>
      </c>
      <c r="F1811" s="76">
        <f t="shared" si="1017"/>
        <v>0</v>
      </c>
      <c r="G1811" s="77"/>
      <c r="H1811" s="70">
        <f t="shared" si="1018"/>
        <v>311.70999999999998</v>
      </c>
      <c r="I1811" s="70">
        <f t="shared" si="1018"/>
        <v>26.56</v>
      </c>
      <c r="J1811" s="70">
        <f t="shared" si="1019"/>
        <v>338.27</v>
      </c>
      <c r="K1811" s="70">
        <v>0</v>
      </c>
      <c r="L1811" s="76">
        <f t="shared" si="1020"/>
        <v>338.27</v>
      </c>
      <c r="N1811" s="70">
        <v>311.71000000000004</v>
      </c>
      <c r="O1811" s="70">
        <v>26.560000000000002</v>
      </c>
      <c r="P1811" s="70">
        <f t="shared" si="1021"/>
        <v>338.27000000000004</v>
      </c>
      <c r="Q1811" s="64"/>
      <c r="R1811" s="70">
        <f t="shared" si="1022"/>
        <v>311.70999999999998</v>
      </c>
      <c r="S1811" s="70">
        <f t="shared" si="1022"/>
        <v>26.56</v>
      </c>
      <c r="T1811" s="70">
        <f t="shared" si="1023"/>
        <v>338.27</v>
      </c>
      <c r="U1811" s="70">
        <f t="shared" si="1024"/>
        <v>0</v>
      </c>
      <c r="V1811" s="78">
        <f t="shared" si="1025"/>
        <v>338.27</v>
      </c>
      <c r="X1811" s="70">
        <v>311.70999999999998</v>
      </c>
      <c r="Y1811" s="70">
        <v>26.56</v>
      </c>
      <c r="Z1811" s="70">
        <v>338.27</v>
      </c>
      <c r="AA1811" s="79"/>
      <c r="AB1811" s="80">
        <f t="shared" si="1026"/>
        <v>0</v>
      </c>
    </row>
    <row r="1812" spans="1:28" x14ac:dyDescent="0.25">
      <c r="A1812" s="72" t="s">
        <v>17521</v>
      </c>
      <c r="B1812" s="73" t="s">
        <v>22900</v>
      </c>
      <c r="C1812" s="74" t="s">
        <v>15719</v>
      </c>
      <c r="D1812" s="75">
        <v>0</v>
      </c>
      <c r="E1812" s="70">
        <v>464.03999999999996</v>
      </c>
      <c r="F1812" s="76">
        <f t="shared" si="1017"/>
        <v>0</v>
      </c>
      <c r="G1812" s="77"/>
      <c r="H1812" s="70">
        <f t="shared" si="1018"/>
        <v>440.99</v>
      </c>
      <c r="I1812" s="70">
        <f t="shared" si="1018"/>
        <v>23.05</v>
      </c>
      <c r="J1812" s="70">
        <f t="shared" si="1019"/>
        <v>464.04</v>
      </c>
      <c r="K1812" s="70">
        <v>0</v>
      </c>
      <c r="L1812" s="76">
        <f t="shared" si="1020"/>
        <v>464.04</v>
      </c>
      <c r="N1812" s="70">
        <v>440.98999999999995</v>
      </c>
      <c r="O1812" s="70">
        <v>23.049999999999997</v>
      </c>
      <c r="P1812" s="70">
        <f t="shared" si="1021"/>
        <v>464.03999999999996</v>
      </c>
      <c r="Q1812" s="64"/>
      <c r="R1812" s="70">
        <f t="shared" si="1022"/>
        <v>440.99</v>
      </c>
      <c r="S1812" s="70">
        <f t="shared" si="1022"/>
        <v>23.05</v>
      </c>
      <c r="T1812" s="70">
        <f t="shared" si="1023"/>
        <v>464.04</v>
      </c>
      <c r="U1812" s="70">
        <f t="shared" si="1024"/>
        <v>0</v>
      </c>
      <c r="V1812" s="78">
        <f t="shared" si="1025"/>
        <v>464.04</v>
      </c>
      <c r="X1812" s="70">
        <v>440.99</v>
      </c>
      <c r="Y1812" s="70">
        <v>23.05</v>
      </c>
      <c r="Z1812" s="70">
        <v>464.04</v>
      </c>
      <c r="AA1812" s="79"/>
      <c r="AB1812" s="80">
        <f t="shared" si="1026"/>
        <v>0</v>
      </c>
    </row>
    <row r="1813" spans="1:28" s="34" customFormat="1" x14ac:dyDescent="0.25">
      <c r="A1813" s="72" t="s">
        <v>17522</v>
      </c>
      <c r="B1813" s="73" t="s">
        <v>22901</v>
      </c>
      <c r="C1813" s="74" t="s">
        <v>15719</v>
      </c>
      <c r="D1813" s="75">
        <v>0</v>
      </c>
      <c r="E1813" s="70">
        <v>1224.9100000000001</v>
      </c>
      <c r="F1813" s="76">
        <f t="shared" si="1017"/>
        <v>0</v>
      </c>
      <c r="G1813" s="77"/>
      <c r="H1813" s="70">
        <f t="shared" si="1018"/>
        <v>1171.8399999999999</v>
      </c>
      <c r="I1813" s="70">
        <f t="shared" si="1018"/>
        <v>53.07</v>
      </c>
      <c r="J1813" s="70">
        <f t="shared" si="1019"/>
        <v>1224.9099999999999</v>
      </c>
      <c r="K1813" s="70">
        <v>0</v>
      </c>
      <c r="L1813" s="76">
        <f t="shared" si="1020"/>
        <v>1224.9099999999999</v>
      </c>
      <c r="N1813" s="70">
        <v>1171.8400000000001</v>
      </c>
      <c r="O1813" s="70">
        <v>53.069999999999993</v>
      </c>
      <c r="P1813" s="70">
        <f t="shared" si="1021"/>
        <v>1224.9100000000001</v>
      </c>
      <c r="Q1813" s="64"/>
      <c r="R1813" s="70">
        <f t="shared" si="1022"/>
        <v>1171.8399999999999</v>
      </c>
      <c r="S1813" s="70">
        <f t="shared" si="1022"/>
        <v>53.07</v>
      </c>
      <c r="T1813" s="70">
        <f t="shared" si="1023"/>
        <v>1224.9099999999999</v>
      </c>
      <c r="U1813" s="70">
        <f t="shared" si="1024"/>
        <v>0</v>
      </c>
      <c r="V1813" s="78">
        <f t="shared" si="1025"/>
        <v>1224.9099999999999</v>
      </c>
      <c r="X1813" s="70">
        <v>1171.8399999999999</v>
      </c>
      <c r="Y1813" s="70">
        <v>53.07</v>
      </c>
      <c r="Z1813" s="70">
        <v>1224.9100000000001</v>
      </c>
      <c r="AA1813" s="79"/>
      <c r="AB1813" s="80">
        <f t="shared" si="1026"/>
        <v>0</v>
      </c>
    </row>
    <row r="1814" spans="1:28" x14ac:dyDescent="0.25">
      <c r="A1814" s="72" t="s">
        <v>17523</v>
      </c>
      <c r="B1814" s="73" t="s">
        <v>22902</v>
      </c>
      <c r="C1814" s="74" t="s">
        <v>15719</v>
      </c>
      <c r="D1814" s="75">
        <v>0</v>
      </c>
      <c r="E1814" s="70">
        <v>133.31</v>
      </c>
      <c r="F1814" s="76">
        <f t="shared" si="1017"/>
        <v>0</v>
      </c>
      <c r="G1814" s="77"/>
      <c r="H1814" s="70">
        <f t="shared" si="1018"/>
        <v>66.97</v>
      </c>
      <c r="I1814" s="70">
        <f t="shared" si="1018"/>
        <v>66.34</v>
      </c>
      <c r="J1814" s="70">
        <f t="shared" si="1019"/>
        <v>133.31</v>
      </c>
      <c r="K1814" s="70">
        <v>0</v>
      </c>
      <c r="L1814" s="76">
        <f t="shared" si="1020"/>
        <v>133.31</v>
      </c>
      <c r="N1814" s="70">
        <v>66.970000000000013</v>
      </c>
      <c r="O1814" s="70">
        <v>66.34</v>
      </c>
      <c r="P1814" s="70">
        <f t="shared" si="1021"/>
        <v>133.31</v>
      </c>
      <c r="Q1814" s="64"/>
      <c r="R1814" s="70">
        <f t="shared" si="1022"/>
        <v>66.97</v>
      </c>
      <c r="S1814" s="70">
        <f t="shared" si="1022"/>
        <v>66.34</v>
      </c>
      <c r="T1814" s="70">
        <f t="shared" si="1023"/>
        <v>133.31</v>
      </c>
      <c r="U1814" s="70">
        <f t="shared" si="1024"/>
        <v>0</v>
      </c>
      <c r="V1814" s="78">
        <f t="shared" si="1025"/>
        <v>133.31</v>
      </c>
      <c r="X1814" s="70">
        <v>66.97</v>
      </c>
      <c r="Y1814" s="70">
        <v>66.34</v>
      </c>
      <c r="Z1814" s="70">
        <v>133.31</v>
      </c>
      <c r="AA1814" s="79"/>
      <c r="AB1814" s="80">
        <f t="shared" si="1026"/>
        <v>0</v>
      </c>
    </row>
    <row r="1815" spans="1:28" s="83" customFormat="1" x14ac:dyDescent="0.25">
      <c r="A1815" s="72" t="s">
        <v>17524</v>
      </c>
      <c r="B1815" s="73" t="s">
        <v>22903</v>
      </c>
      <c r="C1815" s="74" t="s">
        <v>15747</v>
      </c>
      <c r="D1815" s="75">
        <v>0</v>
      </c>
      <c r="E1815" s="70">
        <v>135.76999999999998</v>
      </c>
      <c r="F1815" s="76">
        <f t="shared" si="1017"/>
        <v>0</v>
      </c>
      <c r="G1815" s="77"/>
      <c r="H1815" s="70">
        <f t="shared" si="1018"/>
        <v>100.32</v>
      </c>
      <c r="I1815" s="70">
        <f t="shared" si="1018"/>
        <v>35.450000000000003</v>
      </c>
      <c r="J1815" s="70">
        <f t="shared" si="1019"/>
        <v>135.76999999999998</v>
      </c>
      <c r="K1815" s="70">
        <v>0</v>
      </c>
      <c r="L1815" s="76">
        <f t="shared" si="1020"/>
        <v>135.76999999999998</v>
      </c>
      <c r="M1815" s="34"/>
      <c r="N1815" s="70">
        <v>100.32</v>
      </c>
      <c r="O1815" s="70">
        <v>35.450000000000003</v>
      </c>
      <c r="P1815" s="70">
        <f t="shared" si="1021"/>
        <v>135.76999999999998</v>
      </c>
      <c r="Q1815" s="64"/>
      <c r="R1815" s="70">
        <f t="shared" si="1022"/>
        <v>100.32</v>
      </c>
      <c r="S1815" s="70">
        <f t="shared" si="1022"/>
        <v>35.46</v>
      </c>
      <c r="T1815" s="70">
        <f t="shared" si="1023"/>
        <v>135.78</v>
      </c>
      <c r="U1815" s="70">
        <f t="shared" si="1024"/>
        <v>0</v>
      </c>
      <c r="V1815" s="78">
        <f t="shared" si="1025"/>
        <v>135.78</v>
      </c>
      <c r="W1815" s="34"/>
      <c r="X1815" s="70">
        <v>100.32</v>
      </c>
      <c r="Y1815" s="70">
        <v>35.46</v>
      </c>
      <c r="Z1815" s="70">
        <v>135.78</v>
      </c>
      <c r="AA1815" s="79"/>
      <c r="AB1815" s="80">
        <f t="shared" si="1026"/>
        <v>-1.0000000000019327E-2</v>
      </c>
    </row>
    <row r="1816" spans="1:28" s="83" customFormat="1" ht="22.5" x14ac:dyDescent="0.25">
      <c r="A1816" s="72" t="s">
        <v>17525</v>
      </c>
      <c r="B1816" s="67" t="s">
        <v>22904</v>
      </c>
      <c r="C1816" s="74"/>
      <c r="D1816" s="75"/>
      <c r="E1816" s="70"/>
      <c r="F1816" s="76"/>
      <c r="G1816" s="77"/>
      <c r="H1816" s="70"/>
      <c r="I1816" s="70"/>
      <c r="J1816" s="70"/>
      <c r="K1816" s="70"/>
      <c r="L1816" s="76"/>
      <c r="M1816" s="34"/>
      <c r="N1816" s="70"/>
      <c r="O1816" s="70"/>
      <c r="P1816" s="70"/>
      <c r="Q1816" s="64"/>
      <c r="R1816" s="70"/>
      <c r="S1816" s="70"/>
      <c r="T1816" s="70"/>
      <c r="U1816" s="70"/>
      <c r="V1816" s="78"/>
      <c r="W1816" s="34"/>
      <c r="X1816" s="70"/>
      <c r="Y1816" s="70"/>
      <c r="Z1816" s="70"/>
      <c r="AA1816" s="79"/>
      <c r="AB1816" s="80">
        <f t="shared" si="1026"/>
        <v>0</v>
      </c>
    </row>
    <row r="1817" spans="1:28" s="83" customFormat="1" ht="22.5" x14ac:dyDescent="0.25">
      <c r="A1817" s="72" t="s">
        <v>17526</v>
      </c>
      <c r="B1817" s="73" t="s">
        <v>22905</v>
      </c>
      <c r="C1817" s="74" t="s">
        <v>15692</v>
      </c>
      <c r="D1817" s="75">
        <v>0</v>
      </c>
      <c r="E1817" s="70">
        <v>220.22</v>
      </c>
      <c r="F1817" s="76">
        <f t="shared" ref="F1817:F1822" si="1027">ROUND(D1817*E1817,2)</f>
        <v>0</v>
      </c>
      <c r="G1817" s="29"/>
      <c r="H1817" s="70">
        <f t="shared" ref="H1817:I1822" si="1028">ROUND(N1817+(N1817*$H$2/100),2)</f>
        <v>113.69</v>
      </c>
      <c r="I1817" s="70">
        <f t="shared" si="1028"/>
        <v>106.53</v>
      </c>
      <c r="J1817" s="70">
        <f t="shared" ref="J1817:J1822" si="1029">H1817+I1817</f>
        <v>220.22</v>
      </c>
      <c r="K1817" s="70">
        <v>0</v>
      </c>
      <c r="L1817" s="76">
        <f t="shared" ref="L1817:L1822" si="1030">SUM(J1817:K1817)</f>
        <v>220.22</v>
      </c>
      <c r="M1817" s="34"/>
      <c r="N1817" s="70">
        <v>113.69</v>
      </c>
      <c r="O1817" s="70">
        <v>106.53</v>
      </c>
      <c r="P1817" s="70">
        <f t="shared" ref="P1817:P1822" si="1031">SUM(N1817:O1817)</f>
        <v>220.22</v>
      </c>
      <c r="Q1817" s="64"/>
      <c r="R1817" s="70">
        <f t="shared" ref="R1817:S1822" si="1032">X1817</f>
        <v>113.69</v>
      </c>
      <c r="S1817" s="70">
        <f t="shared" si="1032"/>
        <v>106.54</v>
      </c>
      <c r="T1817" s="70">
        <f t="shared" ref="T1817:T1822" si="1033">R1817+S1817</f>
        <v>220.23000000000002</v>
      </c>
      <c r="U1817" s="70">
        <f t="shared" ref="U1817:U1822" si="1034">ROUND(Z1817*$H$2,2)/100</f>
        <v>0</v>
      </c>
      <c r="V1817" s="78">
        <f t="shared" ref="V1817:V1822" si="1035">SUM(T1817:U1817)</f>
        <v>220.23000000000002</v>
      </c>
      <c r="W1817" s="34"/>
      <c r="X1817" s="70">
        <v>113.69</v>
      </c>
      <c r="Y1817" s="70">
        <v>106.54</v>
      </c>
      <c r="Z1817" s="70">
        <v>220.23</v>
      </c>
      <c r="AA1817" s="79"/>
      <c r="AB1817" s="80">
        <f t="shared" si="1026"/>
        <v>-9.9999999999909051E-3</v>
      </c>
    </row>
    <row r="1818" spans="1:28" s="83" customFormat="1" ht="22.5" x14ac:dyDescent="0.25">
      <c r="A1818" s="72" t="s">
        <v>17527</v>
      </c>
      <c r="B1818" s="73" t="s">
        <v>22906</v>
      </c>
      <c r="C1818" s="74" t="s">
        <v>15692</v>
      </c>
      <c r="D1818" s="75">
        <v>0</v>
      </c>
      <c r="E1818" s="70">
        <v>594.46</v>
      </c>
      <c r="F1818" s="76">
        <f t="shared" si="1027"/>
        <v>0</v>
      </c>
      <c r="G1818" s="29"/>
      <c r="H1818" s="70">
        <f t="shared" si="1028"/>
        <v>463.29</v>
      </c>
      <c r="I1818" s="70">
        <f t="shared" si="1028"/>
        <v>131.16999999999999</v>
      </c>
      <c r="J1818" s="70">
        <f t="shared" si="1029"/>
        <v>594.46</v>
      </c>
      <c r="K1818" s="70">
        <v>0</v>
      </c>
      <c r="L1818" s="76">
        <f t="shared" si="1030"/>
        <v>594.46</v>
      </c>
      <c r="M1818" s="34"/>
      <c r="N1818" s="70">
        <v>463.29</v>
      </c>
      <c r="O1818" s="70">
        <v>131.17000000000002</v>
      </c>
      <c r="P1818" s="70">
        <f t="shared" si="1031"/>
        <v>594.46</v>
      </c>
      <c r="Q1818" s="64"/>
      <c r="R1818" s="70">
        <f t="shared" si="1032"/>
        <v>463.29</v>
      </c>
      <c r="S1818" s="70">
        <f t="shared" si="1032"/>
        <v>131.18</v>
      </c>
      <c r="T1818" s="70">
        <f t="shared" si="1033"/>
        <v>594.47</v>
      </c>
      <c r="U1818" s="70">
        <f t="shared" si="1034"/>
        <v>0</v>
      </c>
      <c r="V1818" s="78">
        <f t="shared" si="1035"/>
        <v>594.47</v>
      </c>
      <c r="W1818" s="34"/>
      <c r="X1818" s="70">
        <v>463.29</v>
      </c>
      <c r="Y1818" s="70">
        <v>131.18</v>
      </c>
      <c r="Z1818" s="70">
        <v>594.47</v>
      </c>
      <c r="AA1818" s="79"/>
      <c r="AB1818" s="80">
        <f t="shared" si="1026"/>
        <v>-9.9999999999909051E-3</v>
      </c>
    </row>
    <row r="1819" spans="1:28" s="83" customFormat="1" ht="22.5" x14ac:dyDescent="0.25">
      <c r="A1819" s="72" t="s">
        <v>17528</v>
      </c>
      <c r="B1819" s="73" t="s">
        <v>22907</v>
      </c>
      <c r="C1819" s="74" t="s">
        <v>15692</v>
      </c>
      <c r="D1819" s="75">
        <v>0</v>
      </c>
      <c r="E1819" s="70">
        <v>1563.34</v>
      </c>
      <c r="F1819" s="76">
        <f t="shared" si="1027"/>
        <v>0</v>
      </c>
      <c r="G1819" s="29"/>
      <c r="H1819" s="70">
        <f t="shared" si="1028"/>
        <v>1325.64</v>
      </c>
      <c r="I1819" s="70">
        <f t="shared" si="1028"/>
        <v>237.7</v>
      </c>
      <c r="J1819" s="70">
        <f t="shared" si="1029"/>
        <v>1563.3400000000001</v>
      </c>
      <c r="K1819" s="70">
        <v>0</v>
      </c>
      <c r="L1819" s="76">
        <f t="shared" si="1030"/>
        <v>1563.3400000000001</v>
      </c>
      <c r="M1819" s="34"/>
      <c r="N1819" s="70">
        <v>1325.6399999999999</v>
      </c>
      <c r="O1819" s="70">
        <v>237.7</v>
      </c>
      <c r="P1819" s="70">
        <f t="shared" si="1031"/>
        <v>1563.34</v>
      </c>
      <c r="Q1819" s="64"/>
      <c r="R1819" s="70">
        <f t="shared" si="1032"/>
        <v>1325.64</v>
      </c>
      <c r="S1819" s="70">
        <f t="shared" si="1032"/>
        <v>237.72</v>
      </c>
      <c r="T1819" s="70">
        <f t="shared" si="1033"/>
        <v>1563.3600000000001</v>
      </c>
      <c r="U1819" s="70">
        <f t="shared" si="1034"/>
        <v>0</v>
      </c>
      <c r="V1819" s="78">
        <f t="shared" si="1035"/>
        <v>1563.3600000000001</v>
      </c>
      <c r="W1819" s="34"/>
      <c r="X1819" s="70">
        <v>1325.64</v>
      </c>
      <c r="Y1819" s="70">
        <v>237.72</v>
      </c>
      <c r="Z1819" s="70">
        <v>1563.36</v>
      </c>
      <c r="AA1819" s="79"/>
      <c r="AB1819" s="80">
        <f t="shared" si="1026"/>
        <v>-1.999999999998181E-2</v>
      </c>
    </row>
    <row r="1820" spans="1:28" s="83" customFormat="1" ht="22.5" x14ac:dyDescent="0.25">
      <c r="A1820" s="72" t="s">
        <v>17529</v>
      </c>
      <c r="B1820" s="73" t="s">
        <v>22908</v>
      </c>
      <c r="C1820" s="74" t="s">
        <v>15692</v>
      </c>
      <c r="D1820" s="75">
        <v>0</v>
      </c>
      <c r="E1820" s="70">
        <v>2225.4700000000003</v>
      </c>
      <c r="F1820" s="76">
        <f t="shared" si="1027"/>
        <v>0</v>
      </c>
      <c r="G1820" s="29"/>
      <c r="H1820" s="70">
        <f t="shared" si="1028"/>
        <v>1580.97</v>
      </c>
      <c r="I1820" s="70">
        <f t="shared" si="1028"/>
        <v>644.5</v>
      </c>
      <c r="J1820" s="70">
        <f t="shared" si="1029"/>
        <v>2225.4700000000003</v>
      </c>
      <c r="K1820" s="70">
        <v>0</v>
      </c>
      <c r="L1820" s="76">
        <f t="shared" si="1030"/>
        <v>2225.4700000000003</v>
      </c>
      <c r="M1820" s="34"/>
      <c r="N1820" s="70">
        <v>1580.97</v>
      </c>
      <c r="O1820" s="70">
        <v>644.5</v>
      </c>
      <c r="P1820" s="70">
        <f t="shared" si="1031"/>
        <v>2225.4700000000003</v>
      </c>
      <c r="Q1820" s="64"/>
      <c r="R1820" s="70">
        <f t="shared" si="1032"/>
        <v>1580.97</v>
      </c>
      <c r="S1820" s="70">
        <f t="shared" si="1032"/>
        <v>644.55999999999995</v>
      </c>
      <c r="T1820" s="70">
        <f t="shared" si="1033"/>
        <v>2225.5299999999997</v>
      </c>
      <c r="U1820" s="70">
        <f t="shared" si="1034"/>
        <v>0</v>
      </c>
      <c r="V1820" s="78">
        <f t="shared" si="1035"/>
        <v>2225.5299999999997</v>
      </c>
      <c r="W1820" s="34"/>
      <c r="X1820" s="70">
        <v>1580.97</v>
      </c>
      <c r="Y1820" s="70">
        <v>644.55999999999995</v>
      </c>
      <c r="Z1820" s="70">
        <v>2225.5300000000002</v>
      </c>
      <c r="AA1820" s="79"/>
      <c r="AB1820" s="80">
        <f t="shared" si="1026"/>
        <v>-5.999999999994543E-2</v>
      </c>
    </row>
    <row r="1821" spans="1:28" s="34" customFormat="1" ht="22.5" x14ac:dyDescent="0.25">
      <c r="A1821" s="72" t="s">
        <v>17530</v>
      </c>
      <c r="B1821" s="73" t="s">
        <v>22909</v>
      </c>
      <c r="C1821" s="74" t="s">
        <v>15692</v>
      </c>
      <c r="D1821" s="75">
        <v>0</v>
      </c>
      <c r="E1821" s="70">
        <v>4407.83</v>
      </c>
      <c r="F1821" s="76">
        <f t="shared" si="1027"/>
        <v>0</v>
      </c>
      <c r="G1821" s="29"/>
      <c r="H1821" s="70">
        <f t="shared" si="1028"/>
        <v>3118.84</v>
      </c>
      <c r="I1821" s="70">
        <f t="shared" si="1028"/>
        <v>1288.99</v>
      </c>
      <c r="J1821" s="70">
        <f t="shared" si="1029"/>
        <v>4407.83</v>
      </c>
      <c r="K1821" s="70">
        <v>0</v>
      </c>
      <c r="L1821" s="76">
        <f t="shared" si="1030"/>
        <v>4407.83</v>
      </c>
      <c r="N1821" s="70">
        <v>3118.84</v>
      </c>
      <c r="O1821" s="70">
        <v>1288.99</v>
      </c>
      <c r="P1821" s="70">
        <f t="shared" si="1031"/>
        <v>4407.83</v>
      </c>
      <c r="Q1821" s="64"/>
      <c r="R1821" s="70">
        <f t="shared" si="1032"/>
        <v>3118.84</v>
      </c>
      <c r="S1821" s="70">
        <f t="shared" si="1032"/>
        <v>1289.1199999999999</v>
      </c>
      <c r="T1821" s="70">
        <f t="shared" si="1033"/>
        <v>4407.96</v>
      </c>
      <c r="U1821" s="70">
        <f t="shared" si="1034"/>
        <v>0</v>
      </c>
      <c r="V1821" s="78">
        <f t="shared" si="1035"/>
        <v>4407.96</v>
      </c>
      <c r="X1821" s="70">
        <v>3118.84</v>
      </c>
      <c r="Y1821" s="70">
        <v>1289.1199999999999</v>
      </c>
      <c r="Z1821" s="70">
        <v>4407.96</v>
      </c>
      <c r="AA1821" s="79"/>
      <c r="AB1821" s="80">
        <f t="shared" si="1026"/>
        <v>-0.13000000000010914</v>
      </c>
    </row>
    <row r="1822" spans="1:28" s="34" customFormat="1" x14ac:dyDescent="0.25">
      <c r="A1822" s="72" t="s">
        <v>17531</v>
      </c>
      <c r="B1822" s="73" t="s">
        <v>22910</v>
      </c>
      <c r="C1822" s="74" t="s">
        <v>15692</v>
      </c>
      <c r="D1822" s="75">
        <v>0</v>
      </c>
      <c r="E1822" s="70">
        <v>6069.1299999999992</v>
      </c>
      <c r="F1822" s="76">
        <f t="shared" si="1027"/>
        <v>0</v>
      </c>
      <c r="G1822" s="29"/>
      <c r="H1822" s="70">
        <f t="shared" si="1028"/>
        <v>4572.3900000000003</v>
      </c>
      <c r="I1822" s="70">
        <f t="shared" si="1028"/>
        <v>1496.74</v>
      </c>
      <c r="J1822" s="70">
        <f t="shared" si="1029"/>
        <v>6069.13</v>
      </c>
      <c r="K1822" s="70">
        <v>0</v>
      </c>
      <c r="L1822" s="76">
        <f t="shared" si="1030"/>
        <v>6069.13</v>
      </c>
      <c r="N1822" s="70">
        <v>4572.3899999999994</v>
      </c>
      <c r="O1822" s="70">
        <v>1496.74</v>
      </c>
      <c r="P1822" s="70">
        <f t="shared" si="1031"/>
        <v>6069.1299999999992</v>
      </c>
      <c r="Q1822" s="64"/>
      <c r="R1822" s="70">
        <f t="shared" si="1032"/>
        <v>4572.3900000000003</v>
      </c>
      <c r="S1822" s="70">
        <f t="shared" si="1032"/>
        <v>1496.88</v>
      </c>
      <c r="T1822" s="70">
        <f t="shared" si="1033"/>
        <v>6069.27</v>
      </c>
      <c r="U1822" s="70">
        <f t="shared" si="1034"/>
        <v>0</v>
      </c>
      <c r="V1822" s="78">
        <f t="shared" si="1035"/>
        <v>6069.27</v>
      </c>
      <c r="X1822" s="70">
        <v>4572.3900000000003</v>
      </c>
      <c r="Y1822" s="70">
        <v>1496.88</v>
      </c>
      <c r="Z1822" s="70">
        <v>6069.27</v>
      </c>
      <c r="AA1822" s="79"/>
      <c r="AB1822" s="80">
        <f t="shared" si="1026"/>
        <v>-0.14000000000123691</v>
      </c>
    </row>
    <row r="1823" spans="1:28" ht="22.5" x14ac:dyDescent="0.25">
      <c r="A1823" s="66" t="s">
        <v>17532</v>
      </c>
      <c r="B1823" s="67" t="s">
        <v>22911</v>
      </c>
      <c r="C1823" s="68"/>
      <c r="D1823" s="69"/>
      <c r="E1823" s="70"/>
      <c r="F1823" s="71"/>
      <c r="H1823" s="70"/>
      <c r="I1823" s="70"/>
      <c r="J1823" s="70"/>
      <c r="K1823" s="70"/>
      <c r="L1823" s="76"/>
      <c r="N1823" s="70"/>
      <c r="O1823" s="70"/>
      <c r="P1823" s="70"/>
      <c r="Q1823" s="64"/>
      <c r="R1823" s="70"/>
      <c r="S1823" s="70"/>
      <c r="T1823" s="70"/>
      <c r="U1823" s="70"/>
      <c r="V1823" s="78"/>
      <c r="X1823" s="70"/>
      <c r="Y1823" s="70"/>
      <c r="Z1823" s="70"/>
      <c r="AA1823" s="79"/>
      <c r="AB1823" s="80">
        <f t="shared" si="1026"/>
        <v>0</v>
      </c>
    </row>
    <row r="1824" spans="1:28" ht="22.5" x14ac:dyDescent="0.25">
      <c r="A1824" s="72" t="s">
        <v>17533</v>
      </c>
      <c r="B1824" s="73" t="s">
        <v>22912</v>
      </c>
      <c r="C1824" s="74" t="s">
        <v>15719</v>
      </c>
      <c r="D1824" s="75">
        <v>0</v>
      </c>
      <c r="E1824" s="70">
        <v>9.7100000000000009</v>
      </c>
      <c r="F1824" s="76">
        <f t="shared" ref="F1824:F1830" si="1036">ROUND(D1824*E1824,2)</f>
        <v>0</v>
      </c>
      <c r="G1824" s="77"/>
      <c r="H1824" s="70">
        <f t="shared" ref="H1824:I1830" si="1037">ROUND(N1824+(N1824*$H$2/100),2)</f>
        <v>4.3899999999999997</v>
      </c>
      <c r="I1824" s="70">
        <f t="shared" si="1037"/>
        <v>5.32</v>
      </c>
      <c r="J1824" s="70">
        <f t="shared" ref="J1824:J1830" si="1038">H1824+I1824</f>
        <v>9.7100000000000009</v>
      </c>
      <c r="K1824" s="70">
        <v>0</v>
      </c>
      <c r="L1824" s="76">
        <f t="shared" ref="L1824:L1830" si="1039">SUM(J1824:K1824)</f>
        <v>9.7100000000000009</v>
      </c>
      <c r="N1824" s="70">
        <v>4.3899999999999997</v>
      </c>
      <c r="O1824" s="70">
        <v>5.32</v>
      </c>
      <c r="P1824" s="70">
        <f t="shared" ref="P1824:P1830" si="1040">SUM(N1824:O1824)</f>
        <v>9.7100000000000009</v>
      </c>
      <c r="Q1824" s="64"/>
      <c r="R1824" s="70">
        <f t="shared" ref="R1824:S1830" si="1041">X1824</f>
        <v>4.3899999999999997</v>
      </c>
      <c r="S1824" s="70">
        <f t="shared" si="1041"/>
        <v>5.32</v>
      </c>
      <c r="T1824" s="70">
        <f t="shared" ref="T1824:T1830" si="1042">R1824+S1824</f>
        <v>9.7100000000000009</v>
      </c>
      <c r="U1824" s="70">
        <f t="shared" ref="U1824:U1830" si="1043">ROUND(Z1824*$H$2,2)/100</f>
        <v>0</v>
      </c>
      <c r="V1824" s="78">
        <f t="shared" ref="V1824:V1830" si="1044">SUM(T1824:U1824)</f>
        <v>9.7100000000000009</v>
      </c>
      <c r="X1824" s="70">
        <v>4.3899999999999997</v>
      </c>
      <c r="Y1824" s="70">
        <v>5.32</v>
      </c>
      <c r="Z1824" s="70">
        <v>9.7100000000000009</v>
      </c>
      <c r="AA1824" s="79"/>
      <c r="AB1824" s="80">
        <f t="shared" si="1026"/>
        <v>0</v>
      </c>
    </row>
    <row r="1825" spans="1:28" ht="22.5" x14ac:dyDescent="0.25">
      <c r="A1825" s="72" t="s">
        <v>17534</v>
      </c>
      <c r="B1825" s="73" t="s">
        <v>22913</v>
      </c>
      <c r="C1825" s="74" t="s">
        <v>15719</v>
      </c>
      <c r="D1825" s="75">
        <v>0</v>
      </c>
      <c r="E1825" s="70">
        <v>47.449999999999996</v>
      </c>
      <c r="F1825" s="76">
        <f t="shared" si="1036"/>
        <v>0</v>
      </c>
      <c r="G1825" s="77"/>
      <c r="H1825" s="70">
        <f t="shared" si="1037"/>
        <v>40.090000000000003</v>
      </c>
      <c r="I1825" s="70">
        <f t="shared" si="1037"/>
        <v>7.36</v>
      </c>
      <c r="J1825" s="70">
        <f t="shared" si="1038"/>
        <v>47.45</v>
      </c>
      <c r="K1825" s="70">
        <v>0</v>
      </c>
      <c r="L1825" s="76">
        <f t="shared" si="1039"/>
        <v>47.45</v>
      </c>
      <c r="N1825" s="70">
        <v>40.089999999999996</v>
      </c>
      <c r="O1825" s="70">
        <v>7.3599999999999994</v>
      </c>
      <c r="P1825" s="70">
        <f t="shared" si="1040"/>
        <v>47.449999999999996</v>
      </c>
      <c r="Q1825" s="64"/>
      <c r="R1825" s="70">
        <f t="shared" si="1041"/>
        <v>40.090000000000003</v>
      </c>
      <c r="S1825" s="70">
        <f t="shared" si="1041"/>
        <v>7.36</v>
      </c>
      <c r="T1825" s="70">
        <f t="shared" si="1042"/>
        <v>47.45</v>
      </c>
      <c r="U1825" s="70">
        <f t="shared" si="1043"/>
        <v>0</v>
      </c>
      <c r="V1825" s="78">
        <f t="shared" si="1044"/>
        <v>47.45</v>
      </c>
      <c r="X1825" s="70">
        <v>40.090000000000003</v>
      </c>
      <c r="Y1825" s="70">
        <v>7.36</v>
      </c>
      <c r="Z1825" s="70">
        <v>47.45</v>
      </c>
      <c r="AA1825" s="79"/>
      <c r="AB1825" s="80">
        <f t="shared" si="1026"/>
        <v>0</v>
      </c>
    </row>
    <row r="1826" spans="1:28" x14ac:dyDescent="0.25">
      <c r="A1826" s="72" t="s">
        <v>17535</v>
      </c>
      <c r="B1826" s="73" t="s">
        <v>22914</v>
      </c>
      <c r="C1826" s="74" t="s">
        <v>15747</v>
      </c>
      <c r="D1826" s="75">
        <v>0</v>
      </c>
      <c r="E1826" s="70">
        <v>10.46</v>
      </c>
      <c r="F1826" s="76">
        <f t="shared" si="1036"/>
        <v>0</v>
      </c>
      <c r="G1826" s="77"/>
      <c r="H1826" s="70">
        <f t="shared" si="1037"/>
        <v>10.46</v>
      </c>
      <c r="I1826" s="70">
        <f t="shared" si="1037"/>
        <v>0</v>
      </c>
      <c r="J1826" s="70">
        <f t="shared" si="1038"/>
        <v>10.46</v>
      </c>
      <c r="K1826" s="70">
        <v>0</v>
      </c>
      <c r="L1826" s="76">
        <f t="shared" si="1039"/>
        <v>10.46</v>
      </c>
      <c r="N1826" s="70">
        <v>10.46</v>
      </c>
      <c r="O1826" s="70">
        <v>0</v>
      </c>
      <c r="P1826" s="70">
        <f t="shared" si="1040"/>
        <v>10.46</v>
      </c>
      <c r="Q1826" s="64"/>
      <c r="R1826" s="70">
        <f t="shared" si="1041"/>
        <v>10.46</v>
      </c>
      <c r="S1826" s="70">
        <f t="shared" si="1041"/>
        <v>0</v>
      </c>
      <c r="T1826" s="70">
        <f t="shared" si="1042"/>
        <v>10.46</v>
      </c>
      <c r="U1826" s="70">
        <f t="shared" si="1043"/>
        <v>0</v>
      </c>
      <c r="V1826" s="78">
        <f t="shared" si="1044"/>
        <v>10.46</v>
      </c>
      <c r="X1826" s="70">
        <v>10.46</v>
      </c>
      <c r="Y1826" s="70">
        <v>0</v>
      </c>
      <c r="Z1826" s="70">
        <v>10.46</v>
      </c>
      <c r="AA1826" s="79"/>
      <c r="AB1826" s="80">
        <f t="shared" si="1026"/>
        <v>0</v>
      </c>
    </row>
    <row r="1827" spans="1:28" x14ac:dyDescent="0.25">
      <c r="A1827" s="72" t="s">
        <v>17536</v>
      </c>
      <c r="B1827" s="73" t="s">
        <v>22915</v>
      </c>
      <c r="C1827" s="74" t="s">
        <v>15719</v>
      </c>
      <c r="D1827" s="75">
        <v>0</v>
      </c>
      <c r="E1827" s="70">
        <v>12.239999999999998</v>
      </c>
      <c r="F1827" s="76">
        <f t="shared" si="1036"/>
        <v>0</v>
      </c>
      <c r="G1827" s="77"/>
      <c r="H1827" s="70">
        <f t="shared" si="1037"/>
        <v>1.07</v>
      </c>
      <c r="I1827" s="70">
        <f t="shared" si="1037"/>
        <v>11.17</v>
      </c>
      <c r="J1827" s="70">
        <f t="shared" si="1038"/>
        <v>12.24</v>
      </c>
      <c r="K1827" s="70">
        <v>0</v>
      </c>
      <c r="L1827" s="76">
        <f t="shared" si="1039"/>
        <v>12.24</v>
      </c>
      <c r="N1827" s="70">
        <v>1.07</v>
      </c>
      <c r="O1827" s="70">
        <v>11.17</v>
      </c>
      <c r="P1827" s="70">
        <f t="shared" si="1040"/>
        <v>12.24</v>
      </c>
      <c r="Q1827" s="64"/>
      <c r="R1827" s="70">
        <f t="shared" si="1041"/>
        <v>1.07</v>
      </c>
      <c r="S1827" s="70">
        <f t="shared" si="1041"/>
        <v>11.16</v>
      </c>
      <c r="T1827" s="70">
        <f t="shared" si="1042"/>
        <v>12.23</v>
      </c>
      <c r="U1827" s="70">
        <f t="shared" si="1043"/>
        <v>0</v>
      </c>
      <c r="V1827" s="78">
        <f t="shared" si="1044"/>
        <v>12.23</v>
      </c>
      <c r="X1827" s="70">
        <v>1.07</v>
      </c>
      <c r="Y1827" s="70">
        <v>11.16</v>
      </c>
      <c r="Z1827" s="70">
        <v>12.23</v>
      </c>
      <c r="AA1827" s="79"/>
      <c r="AB1827" s="80">
        <f t="shared" si="1026"/>
        <v>9.9999999999997868E-3</v>
      </c>
    </row>
    <row r="1828" spans="1:28" s="34" customFormat="1" ht="22.5" x14ac:dyDescent="0.25">
      <c r="A1828" s="72" t="s">
        <v>17537</v>
      </c>
      <c r="B1828" s="73" t="s">
        <v>22916</v>
      </c>
      <c r="C1828" s="74" t="s">
        <v>15719</v>
      </c>
      <c r="D1828" s="75">
        <v>0</v>
      </c>
      <c r="E1828" s="70">
        <v>16.05</v>
      </c>
      <c r="F1828" s="76">
        <f t="shared" si="1036"/>
        <v>0</v>
      </c>
      <c r="G1828" s="77"/>
      <c r="H1828" s="70">
        <f t="shared" si="1037"/>
        <v>1.1100000000000001</v>
      </c>
      <c r="I1828" s="70">
        <f t="shared" si="1037"/>
        <v>14.94</v>
      </c>
      <c r="J1828" s="70">
        <f t="shared" si="1038"/>
        <v>16.05</v>
      </c>
      <c r="K1828" s="70">
        <v>0</v>
      </c>
      <c r="L1828" s="76">
        <f t="shared" si="1039"/>
        <v>16.05</v>
      </c>
      <c r="N1828" s="70">
        <v>1.1100000000000001</v>
      </c>
      <c r="O1828" s="70">
        <v>14.94</v>
      </c>
      <c r="P1828" s="70">
        <f t="shared" si="1040"/>
        <v>16.05</v>
      </c>
      <c r="Q1828" s="64"/>
      <c r="R1828" s="70">
        <f t="shared" si="1041"/>
        <v>1.1100000000000001</v>
      </c>
      <c r="S1828" s="70">
        <f t="shared" si="1041"/>
        <v>14.94</v>
      </c>
      <c r="T1828" s="70">
        <f t="shared" si="1042"/>
        <v>16.05</v>
      </c>
      <c r="U1828" s="70">
        <f t="shared" si="1043"/>
        <v>0</v>
      </c>
      <c r="V1828" s="78">
        <f t="shared" si="1044"/>
        <v>16.05</v>
      </c>
      <c r="X1828" s="70">
        <v>1.1100000000000001</v>
      </c>
      <c r="Y1828" s="70">
        <v>14.94</v>
      </c>
      <c r="Z1828" s="70">
        <v>16.05</v>
      </c>
      <c r="AA1828" s="79"/>
      <c r="AB1828" s="80">
        <f t="shared" si="1026"/>
        <v>0</v>
      </c>
    </row>
    <row r="1829" spans="1:28" x14ac:dyDescent="0.25">
      <c r="A1829" s="72" t="s">
        <v>17538</v>
      </c>
      <c r="B1829" s="73" t="s">
        <v>22917</v>
      </c>
      <c r="C1829" s="74" t="s">
        <v>15692</v>
      </c>
      <c r="D1829" s="75">
        <v>0</v>
      </c>
      <c r="E1829" s="70">
        <v>352.69</v>
      </c>
      <c r="F1829" s="76">
        <f t="shared" si="1036"/>
        <v>0</v>
      </c>
      <c r="G1829" s="29"/>
      <c r="H1829" s="70">
        <f t="shared" si="1037"/>
        <v>231.14</v>
      </c>
      <c r="I1829" s="70">
        <f t="shared" si="1037"/>
        <v>121.55</v>
      </c>
      <c r="J1829" s="70">
        <f t="shared" si="1038"/>
        <v>352.69</v>
      </c>
      <c r="K1829" s="70">
        <v>0</v>
      </c>
      <c r="L1829" s="76">
        <f t="shared" si="1039"/>
        <v>352.69</v>
      </c>
      <c r="N1829" s="70">
        <v>231.14</v>
      </c>
      <c r="O1829" s="70">
        <v>121.55</v>
      </c>
      <c r="P1829" s="70">
        <f t="shared" si="1040"/>
        <v>352.69</v>
      </c>
      <c r="Q1829" s="64"/>
      <c r="R1829" s="70">
        <f t="shared" si="1041"/>
        <v>231.14</v>
      </c>
      <c r="S1829" s="70">
        <f t="shared" si="1041"/>
        <v>121.55</v>
      </c>
      <c r="T1829" s="70">
        <f t="shared" si="1042"/>
        <v>352.69</v>
      </c>
      <c r="U1829" s="70">
        <f t="shared" si="1043"/>
        <v>0</v>
      </c>
      <c r="V1829" s="78">
        <f t="shared" si="1044"/>
        <v>352.69</v>
      </c>
      <c r="X1829" s="70">
        <v>231.14</v>
      </c>
      <c r="Y1829" s="70">
        <v>121.55</v>
      </c>
      <c r="Z1829" s="70">
        <v>352.69</v>
      </c>
      <c r="AA1829" s="79"/>
      <c r="AB1829" s="80">
        <f t="shared" si="1026"/>
        <v>0</v>
      </c>
    </row>
    <row r="1830" spans="1:28" x14ac:dyDescent="0.25">
      <c r="A1830" s="72" t="s">
        <v>17539</v>
      </c>
      <c r="B1830" s="73" t="s">
        <v>17541</v>
      </c>
      <c r="C1830" s="74" t="s">
        <v>15719</v>
      </c>
      <c r="D1830" s="75">
        <v>0</v>
      </c>
      <c r="E1830" s="70">
        <v>505.65</v>
      </c>
      <c r="F1830" s="76">
        <f t="shared" si="1036"/>
        <v>0</v>
      </c>
      <c r="G1830" s="29"/>
      <c r="H1830" s="70">
        <f t="shared" si="1037"/>
        <v>490.51</v>
      </c>
      <c r="I1830" s="70">
        <f t="shared" si="1037"/>
        <v>15.14</v>
      </c>
      <c r="J1830" s="70">
        <f t="shared" si="1038"/>
        <v>505.65</v>
      </c>
      <c r="K1830" s="70">
        <v>0</v>
      </c>
      <c r="L1830" s="76">
        <f t="shared" si="1039"/>
        <v>505.65</v>
      </c>
      <c r="N1830" s="70">
        <v>490.51</v>
      </c>
      <c r="O1830" s="70">
        <v>15.14</v>
      </c>
      <c r="P1830" s="70">
        <f t="shared" si="1040"/>
        <v>505.65</v>
      </c>
      <c r="Q1830" s="64"/>
      <c r="R1830" s="70">
        <f t="shared" si="1041"/>
        <v>490.51</v>
      </c>
      <c r="S1830" s="70">
        <f t="shared" si="1041"/>
        <v>15.14</v>
      </c>
      <c r="T1830" s="70">
        <f t="shared" si="1042"/>
        <v>505.65</v>
      </c>
      <c r="U1830" s="70">
        <f t="shared" si="1043"/>
        <v>0</v>
      </c>
      <c r="V1830" s="78">
        <f t="shared" si="1044"/>
        <v>505.65</v>
      </c>
      <c r="X1830" s="70">
        <v>490.51</v>
      </c>
      <c r="Y1830" s="70">
        <v>15.14</v>
      </c>
      <c r="Z1830" s="70">
        <v>505.65</v>
      </c>
      <c r="AA1830" s="79"/>
      <c r="AB1830" s="80">
        <f t="shared" si="1026"/>
        <v>0</v>
      </c>
    </row>
    <row r="1831" spans="1:28" x14ac:dyDescent="0.25">
      <c r="A1831" s="66" t="s">
        <v>17540</v>
      </c>
      <c r="B1831" s="67" t="s">
        <v>22918</v>
      </c>
      <c r="C1831" s="68"/>
      <c r="D1831" s="69"/>
      <c r="E1831" s="70"/>
      <c r="F1831" s="71"/>
      <c r="H1831" s="70"/>
      <c r="I1831" s="70"/>
      <c r="J1831" s="70"/>
      <c r="K1831" s="70"/>
      <c r="L1831" s="76"/>
      <c r="N1831" s="70"/>
      <c r="O1831" s="70"/>
      <c r="P1831" s="70"/>
      <c r="Q1831" s="64"/>
      <c r="R1831" s="70"/>
      <c r="S1831" s="70"/>
      <c r="T1831" s="70"/>
      <c r="U1831" s="70"/>
      <c r="V1831" s="78"/>
      <c r="X1831" s="70"/>
      <c r="Y1831" s="70"/>
      <c r="Z1831" s="70"/>
      <c r="AA1831" s="79"/>
      <c r="AB1831" s="80">
        <f t="shared" si="1026"/>
        <v>0</v>
      </c>
    </row>
    <row r="1832" spans="1:28" x14ac:dyDescent="0.25">
      <c r="A1832" s="66" t="s">
        <v>17542</v>
      </c>
      <c r="B1832" s="67" t="s">
        <v>22919</v>
      </c>
      <c r="C1832" s="68"/>
      <c r="D1832" s="69"/>
      <c r="E1832" s="70"/>
      <c r="F1832" s="71"/>
      <c r="H1832" s="70"/>
      <c r="I1832" s="70"/>
      <c r="J1832" s="70"/>
      <c r="K1832" s="70"/>
      <c r="L1832" s="76"/>
      <c r="N1832" s="70"/>
      <c r="O1832" s="70"/>
      <c r="P1832" s="70"/>
      <c r="Q1832" s="64"/>
      <c r="R1832" s="70"/>
      <c r="S1832" s="70"/>
      <c r="T1832" s="70"/>
      <c r="U1832" s="70"/>
      <c r="V1832" s="78"/>
      <c r="X1832" s="70"/>
      <c r="Y1832" s="70"/>
      <c r="Z1832" s="70"/>
      <c r="AA1832" s="79"/>
      <c r="AB1832" s="80">
        <f t="shared" si="1026"/>
        <v>0</v>
      </c>
    </row>
    <row r="1833" spans="1:28" x14ac:dyDescent="0.25">
      <c r="A1833" s="72" t="s">
        <v>17543</v>
      </c>
      <c r="B1833" s="73" t="s">
        <v>22920</v>
      </c>
      <c r="C1833" s="74" t="s">
        <v>15719</v>
      </c>
      <c r="D1833" s="75">
        <v>0</v>
      </c>
      <c r="E1833" s="70">
        <v>31.1</v>
      </c>
      <c r="F1833" s="76">
        <f>ROUND(D1833*E1833,2)</f>
        <v>0</v>
      </c>
      <c r="G1833" s="77"/>
      <c r="H1833" s="70">
        <f t="shared" ref="H1833:I1837" si="1045">ROUND(N1833+(N1833*$H$2/100),2)</f>
        <v>26.56</v>
      </c>
      <c r="I1833" s="70">
        <f t="shared" si="1045"/>
        <v>4.54</v>
      </c>
      <c r="J1833" s="70">
        <f>H1833+I1833</f>
        <v>31.099999999999998</v>
      </c>
      <c r="K1833" s="70">
        <v>0</v>
      </c>
      <c r="L1833" s="76">
        <f>SUM(J1833:K1833)</f>
        <v>31.099999999999998</v>
      </c>
      <c r="N1833" s="70">
        <v>26.560000000000002</v>
      </c>
      <c r="O1833" s="70">
        <v>4.54</v>
      </c>
      <c r="P1833" s="70">
        <f>SUM(N1833:O1833)</f>
        <v>31.1</v>
      </c>
      <c r="Q1833" s="64"/>
      <c r="R1833" s="70">
        <f t="shared" ref="R1833:S1837" si="1046">X1833</f>
        <v>26.56</v>
      </c>
      <c r="S1833" s="70">
        <f t="shared" si="1046"/>
        <v>4.54</v>
      </c>
      <c r="T1833" s="70">
        <f>R1833+S1833</f>
        <v>31.099999999999998</v>
      </c>
      <c r="U1833" s="70">
        <f>ROUND(Z1833*$H$2,2)/100</f>
        <v>0</v>
      </c>
      <c r="V1833" s="78">
        <f>SUM(T1833:U1833)</f>
        <v>31.099999999999998</v>
      </c>
      <c r="X1833" s="70">
        <v>26.56</v>
      </c>
      <c r="Y1833" s="70">
        <v>4.54</v>
      </c>
      <c r="Z1833" s="70">
        <v>31.1</v>
      </c>
      <c r="AA1833" s="79"/>
      <c r="AB1833" s="80">
        <f t="shared" si="1026"/>
        <v>0</v>
      </c>
    </row>
    <row r="1834" spans="1:28" x14ac:dyDescent="0.25">
      <c r="A1834" s="72" t="s">
        <v>17544</v>
      </c>
      <c r="B1834" s="73" t="s">
        <v>22921</v>
      </c>
      <c r="C1834" s="74" t="s">
        <v>15849</v>
      </c>
      <c r="D1834" s="75">
        <v>0</v>
      </c>
      <c r="E1834" s="70">
        <v>1137.3</v>
      </c>
      <c r="F1834" s="76">
        <f>ROUND(D1834*E1834,2)</f>
        <v>0</v>
      </c>
      <c r="G1834" s="77"/>
      <c r="H1834" s="70">
        <f t="shared" si="1045"/>
        <v>1028.3900000000001</v>
      </c>
      <c r="I1834" s="70">
        <f t="shared" si="1045"/>
        <v>108.91</v>
      </c>
      <c r="J1834" s="70">
        <f>H1834+I1834</f>
        <v>1137.3000000000002</v>
      </c>
      <c r="K1834" s="70">
        <v>0</v>
      </c>
      <c r="L1834" s="76">
        <f>SUM(J1834:K1834)</f>
        <v>1137.3000000000002</v>
      </c>
      <c r="N1834" s="70">
        <v>1028.3900000000001</v>
      </c>
      <c r="O1834" s="70">
        <v>108.91</v>
      </c>
      <c r="P1834" s="70">
        <f>SUM(N1834:O1834)</f>
        <v>1137.3000000000002</v>
      </c>
      <c r="Q1834" s="64"/>
      <c r="R1834" s="70">
        <f t="shared" si="1046"/>
        <v>1028.3900000000001</v>
      </c>
      <c r="S1834" s="70">
        <f t="shared" si="1046"/>
        <v>108.9</v>
      </c>
      <c r="T1834" s="70">
        <f>R1834+S1834</f>
        <v>1137.2900000000002</v>
      </c>
      <c r="U1834" s="70">
        <f>ROUND(Z1834*$H$2,2)/100</f>
        <v>0</v>
      </c>
      <c r="V1834" s="78">
        <f>SUM(T1834:U1834)</f>
        <v>1137.2900000000002</v>
      </c>
      <c r="X1834" s="70">
        <v>1028.3900000000001</v>
      </c>
      <c r="Y1834" s="70">
        <v>108.9</v>
      </c>
      <c r="Z1834" s="70">
        <v>1137.29</v>
      </c>
      <c r="AA1834" s="79"/>
      <c r="AB1834" s="80">
        <f t="shared" si="1026"/>
        <v>1.0000000000218279E-2</v>
      </c>
    </row>
    <row r="1835" spans="1:28" x14ac:dyDescent="0.25">
      <c r="A1835" s="72" t="s">
        <v>17545</v>
      </c>
      <c r="B1835" s="73" t="s">
        <v>22922</v>
      </c>
      <c r="C1835" s="74" t="s">
        <v>15692</v>
      </c>
      <c r="D1835" s="75">
        <v>0</v>
      </c>
      <c r="E1835" s="70">
        <v>2575.34</v>
      </c>
      <c r="F1835" s="76">
        <f>ROUND(D1835*E1835,2)</f>
        <v>0</v>
      </c>
      <c r="G1835" s="77"/>
      <c r="H1835" s="70">
        <f t="shared" si="1045"/>
        <v>1207.57</v>
      </c>
      <c r="I1835" s="70">
        <f t="shared" si="1045"/>
        <v>1367.77</v>
      </c>
      <c r="J1835" s="70">
        <f>H1835+I1835</f>
        <v>2575.34</v>
      </c>
      <c r="K1835" s="70">
        <v>0</v>
      </c>
      <c r="L1835" s="76">
        <f>SUM(J1835:K1835)</f>
        <v>2575.34</v>
      </c>
      <c r="N1835" s="70">
        <v>1207.57</v>
      </c>
      <c r="O1835" s="70">
        <v>1367.77</v>
      </c>
      <c r="P1835" s="70">
        <f>SUM(N1835:O1835)</f>
        <v>2575.34</v>
      </c>
      <c r="Q1835" s="64"/>
      <c r="R1835" s="70">
        <f t="shared" si="1046"/>
        <v>1207.57</v>
      </c>
      <c r="S1835" s="70">
        <f t="shared" si="1046"/>
        <v>1367.69</v>
      </c>
      <c r="T1835" s="70">
        <f>R1835+S1835</f>
        <v>2575.2600000000002</v>
      </c>
      <c r="U1835" s="70">
        <f>ROUND(Z1835*$H$2,2)/100</f>
        <v>0</v>
      </c>
      <c r="V1835" s="78">
        <f>SUM(T1835:U1835)</f>
        <v>2575.2600000000002</v>
      </c>
      <c r="X1835" s="70">
        <v>1207.57</v>
      </c>
      <c r="Y1835" s="70">
        <v>1367.69</v>
      </c>
      <c r="Z1835" s="70">
        <v>2575.2600000000002</v>
      </c>
      <c r="AA1835" s="79"/>
      <c r="AB1835" s="80">
        <f t="shared" si="1026"/>
        <v>7.999999999992724E-2</v>
      </c>
    </row>
    <row r="1836" spans="1:28" ht="22.5" x14ac:dyDescent="0.25">
      <c r="A1836" s="72" t="s">
        <v>17546</v>
      </c>
      <c r="B1836" s="73" t="s">
        <v>22923</v>
      </c>
      <c r="C1836" s="74" t="s">
        <v>15849</v>
      </c>
      <c r="D1836" s="75">
        <v>0</v>
      </c>
      <c r="E1836" s="70">
        <v>861.95</v>
      </c>
      <c r="F1836" s="76">
        <f>ROUND(D1836*E1836,2)</f>
        <v>0</v>
      </c>
      <c r="G1836" s="77"/>
      <c r="H1836" s="70">
        <f t="shared" si="1045"/>
        <v>753.04</v>
      </c>
      <c r="I1836" s="70">
        <f t="shared" si="1045"/>
        <v>108.91</v>
      </c>
      <c r="J1836" s="70">
        <f>H1836+I1836</f>
        <v>861.94999999999993</v>
      </c>
      <c r="K1836" s="70">
        <v>0</v>
      </c>
      <c r="L1836" s="76">
        <f>SUM(J1836:K1836)</f>
        <v>861.94999999999993</v>
      </c>
      <c r="N1836" s="70">
        <v>753.04000000000008</v>
      </c>
      <c r="O1836" s="70">
        <v>108.91</v>
      </c>
      <c r="P1836" s="70">
        <f>SUM(N1836:O1836)</f>
        <v>861.95</v>
      </c>
      <c r="Q1836" s="64"/>
      <c r="R1836" s="70">
        <f t="shared" si="1046"/>
        <v>753.04</v>
      </c>
      <c r="S1836" s="70">
        <f t="shared" si="1046"/>
        <v>108.9</v>
      </c>
      <c r="T1836" s="70">
        <f>R1836+S1836</f>
        <v>861.93999999999994</v>
      </c>
      <c r="U1836" s="70">
        <f>ROUND(Z1836*$H$2,2)/100</f>
        <v>0</v>
      </c>
      <c r="V1836" s="78">
        <f>SUM(T1836:U1836)</f>
        <v>861.93999999999994</v>
      </c>
      <c r="X1836" s="70">
        <v>753.04</v>
      </c>
      <c r="Y1836" s="70">
        <v>108.9</v>
      </c>
      <c r="Z1836" s="70">
        <v>861.94</v>
      </c>
      <c r="AA1836" s="79"/>
      <c r="AB1836" s="80">
        <f t="shared" si="1026"/>
        <v>9.9999999999909051E-3</v>
      </c>
    </row>
    <row r="1837" spans="1:28" x14ac:dyDescent="0.25">
      <c r="A1837" s="72" t="s">
        <v>17547</v>
      </c>
      <c r="B1837" s="73" t="s">
        <v>22924</v>
      </c>
      <c r="C1837" s="74" t="s">
        <v>15719</v>
      </c>
      <c r="D1837" s="75">
        <v>0</v>
      </c>
      <c r="E1837" s="70">
        <v>102.09</v>
      </c>
      <c r="F1837" s="76">
        <f>ROUND(D1837*E1837,2)</f>
        <v>0</v>
      </c>
      <c r="G1837" s="77"/>
      <c r="H1837" s="70">
        <f t="shared" si="1045"/>
        <v>81.02</v>
      </c>
      <c r="I1837" s="70">
        <f t="shared" si="1045"/>
        <v>21.07</v>
      </c>
      <c r="J1837" s="70">
        <f>H1837+I1837</f>
        <v>102.09</v>
      </c>
      <c r="K1837" s="70">
        <v>0</v>
      </c>
      <c r="L1837" s="76">
        <f>SUM(J1837:K1837)</f>
        <v>102.09</v>
      </c>
      <c r="N1837" s="70">
        <v>81.02</v>
      </c>
      <c r="O1837" s="70">
        <v>21.07</v>
      </c>
      <c r="P1837" s="70">
        <f>SUM(N1837:O1837)</f>
        <v>102.09</v>
      </c>
      <c r="Q1837" s="64"/>
      <c r="R1837" s="70">
        <f t="shared" si="1046"/>
        <v>81.02</v>
      </c>
      <c r="S1837" s="70">
        <f t="shared" si="1046"/>
        <v>21.06</v>
      </c>
      <c r="T1837" s="70">
        <f>R1837+S1837</f>
        <v>102.08</v>
      </c>
      <c r="U1837" s="70">
        <f>ROUND(Z1837*$H$2,2)/100</f>
        <v>0</v>
      </c>
      <c r="V1837" s="78">
        <f>SUM(T1837:U1837)</f>
        <v>102.08</v>
      </c>
      <c r="X1837" s="70">
        <v>81.02</v>
      </c>
      <c r="Y1837" s="70">
        <v>21.06</v>
      </c>
      <c r="Z1837" s="70">
        <v>102.08</v>
      </c>
      <c r="AA1837" s="79"/>
      <c r="AB1837" s="80">
        <f t="shared" si="1026"/>
        <v>1.0000000000005116E-2</v>
      </c>
    </row>
    <row r="1838" spans="1:28" ht="22.5" x14ac:dyDescent="0.25">
      <c r="A1838" s="66" t="s">
        <v>17548</v>
      </c>
      <c r="B1838" s="67" t="s">
        <v>22925</v>
      </c>
      <c r="C1838" s="68"/>
      <c r="D1838" s="69"/>
      <c r="E1838" s="70"/>
      <c r="F1838" s="71"/>
      <c r="H1838" s="70"/>
      <c r="I1838" s="70"/>
      <c r="J1838" s="70"/>
      <c r="K1838" s="70"/>
      <c r="L1838" s="76"/>
      <c r="N1838" s="70"/>
      <c r="O1838" s="70"/>
      <c r="P1838" s="70"/>
      <c r="Q1838" s="64"/>
      <c r="R1838" s="70"/>
      <c r="S1838" s="70"/>
      <c r="T1838" s="70"/>
      <c r="U1838" s="70"/>
      <c r="V1838" s="78"/>
      <c r="X1838" s="70"/>
      <c r="Y1838" s="70"/>
      <c r="Z1838" s="70"/>
      <c r="AA1838" s="79"/>
      <c r="AB1838" s="80">
        <f t="shared" si="1026"/>
        <v>0</v>
      </c>
    </row>
    <row r="1839" spans="1:28" x14ac:dyDescent="0.25">
      <c r="A1839" s="72" t="s">
        <v>17549</v>
      </c>
      <c r="B1839" s="73" t="s">
        <v>22926</v>
      </c>
      <c r="C1839" s="74" t="s">
        <v>15692</v>
      </c>
      <c r="D1839" s="75">
        <v>0</v>
      </c>
      <c r="E1839" s="70">
        <v>2765.75</v>
      </c>
      <c r="F1839" s="76">
        <f>ROUND(D1839*E1839,2)</f>
        <v>0</v>
      </c>
      <c r="G1839" s="34"/>
      <c r="H1839" s="70">
        <f>ROUND(N1839+(N1839*$H$2/100),2)</f>
        <v>2765.75</v>
      </c>
      <c r="I1839" s="70">
        <f>ROUND(O1839+(O1839*$H$2/100),2)</f>
        <v>0</v>
      </c>
      <c r="J1839" s="70">
        <f>H1839+I1839</f>
        <v>2765.75</v>
      </c>
      <c r="K1839" s="70">
        <v>0</v>
      </c>
      <c r="L1839" s="76">
        <f>SUM(J1839:K1839)</f>
        <v>2765.75</v>
      </c>
      <c r="N1839" s="70">
        <v>2765.75</v>
      </c>
      <c r="O1839" s="70">
        <v>0</v>
      </c>
      <c r="P1839" s="70">
        <f>SUM(N1839:O1839)</f>
        <v>2765.75</v>
      </c>
      <c r="Q1839" s="64"/>
      <c r="R1839" s="70">
        <f>X1839</f>
        <v>2765.75</v>
      </c>
      <c r="S1839" s="70">
        <f>Y1839</f>
        <v>0</v>
      </c>
      <c r="T1839" s="70">
        <f>R1839+S1839</f>
        <v>2765.75</v>
      </c>
      <c r="U1839" s="70">
        <f>ROUND(Z1839*$H$2,2)/100</f>
        <v>0</v>
      </c>
      <c r="V1839" s="78">
        <f>SUM(T1839:U1839)</f>
        <v>2765.75</v>
      </c>
      <c r="X1839" s="70">
        <v>2765.75</v>
      </c>
      <c r="Y1839" s="70">
        <v>0</v>
      </c>
      <c r="Z1839" s="70">
        <v>2765.75</v>
      </c>
      <c r="AA1839" s="79"/>
      <c r="AB1839" s="80">
        <f t="shared" si="1026"/>
        <v>0</v>
      </c>
    </row>
    <row r="1840" spans="1:28" x14ac:dyDescent="0.25">
      <c r="A1840" s="66" t="s">
        <v>17550</v>
      </c>
      <c r="B1840" s="67" t="s">
        <v>22927</v>
      </c>
      <c r="C1840" s="68"/>
      <c r="D1840" s="69"/>
      <c r="E1840" s="70"/>
      <c r="F1840" s="71"/>
      <c r="H1840" s="70"/>
      <c r="I1840" s="70"/>
      <c r="J1840" s="70"/>
      <c r="K1840" s="70"/>
      <c r="L1840" s="76"/>
      <c r="N1840" s="70"/>
      <c r="O1840" s="70"/>
      <c r="P1840" s="70"/>
      <c r="Q1840" s="64"/>
      <c r="R1840" s="70"/>
      <c r="S1840" s="70"/>
      <c r="T1840" s="70"/>
      <c r="U1840" s="70"/>
      <c r="V1840" s="78"/>
      <c r="X1840" s="70"/>
      <c r="Y1840" s="70"/>
      <c r="Z1840" s="70"/>
      <c r="AA1840" s="79"/>
      <c r="AB1840" s="80">
        <f t="shared" si="1026"/>
        <v>0</v>
      </c>
    </row>
    <row r="1841" spans="1:28" x14ac:dyDescent="0.25">
      <c r="A1841" s="72" t="s">
        <v>17551</v>
      </c>
      <c r="B1841" s="73" t="s">
        <v>22928</v>
      </c>
      <c r="C1841" s="74" t="s">
        <v>15747</v>
      </c>
      <c r="D1841" s="75">
        <v>0</v>
      </c>
      <c r="E1841" s="70">
        <v>134.05000000000001</v>
      </c>
      <c r="F1841" s="76">
        <f>ROUND(D1841*E1841,2)</f>
        <v>0</v>
      </c>
      <c r="G1841" s="77"/>
      <c r="H1841" s="70">
        <f t="shared" ref="H1841:I1845" si="1047">ROUND(N1841+(N1841*$H$2/100),2)</f>
        <v>68.37</v>
      </c>
      <c r="I1841" s="70">
        <f t="shared" si="1047"/>
        <v>65.680000000000007</v>
      </c>
      <c r="J1841" s="70">
        <f>H1841+I1841</f>
        <v>134.05000000000001</v>
      </c>
      <c r="K1841" s="70">
        <v>0</v>
      </c>
      <c r="L1841" s="76">
        <f>SUM(J1841:K1841)</f>
        <v>134.05000000000001</v>
      </c>
      <c r="N1841" s="70">
        <v>68.37</v>
      </c>
      <c r="O1841" s="70">
        <v>65.680000000000007</v>
      </c>
      <c r="P1841" s="70">
        <f>SUM(N1841:O1841)</f>
        <v>134.05000000000001</v>
      </c>
      <c r="Q1841" s="64"/>
      <c r="R1841" s="70">
        <f t="shared" ref="R1841:S1845" si="1048">X1841</f>
        <v>68.37</v>
      </c>
      <c r="S1841" s="70">
        <f t="shared" si="1048"/>
        <v>65.680000000000007</v>
      </c>
      <c r="T1841" s="70">
        <f>R1841+S1841</f>
        <v>134.05000000000001</v>
      </c>
      <c r="U1841" s="70">
        <f>ROUND(Z1841*$H$2,2)/100</f>
        <v>0</v>
      </c>
      <c r="V1841" s="78">
        <f>SUM(T1841:U1841)</f>
        <v>134.05000000000001</v>
      </c>
      <c r="X1841" s="70">
        <v>68.37</v>
      </c>
      <c r="Y1841" s="70">
        <v>65.680000000000007</v>
      </c>
      <c r="Z1841" s="70">
        <v>134.05000000000001</v>
      </c>
      <c r="AA1841" s="79"/>
      <c r="AB1841" s="80">
        <f t="shared" si="1026"/>
        <v>0</v>
      </c>
    </row>
    <row r="1842" spans="1:28" x14ac:dyDescent="0.25">
      <c r="A1842" s="72" t="s">
        <v>17552</v>
      </c>
      <c r="B1842" s="73" t="s">
        <v>22929</v>
      </c>
      <c r="C1842" s="74" t="s">
        <v>15692</v>
      </c>
      <c r="D1842" s="75">
        <v>0</v>
      </c>
      <c r="E1842" s="70">
        <v>327.42</v>
      </c>
      <c r="F1842" s="76">
        <f>ROUND(D1842*E1842,2)</f>
        <v>0</v>
      </c>
      <c r="G1842" s="77"/>
      <c r="H1842" s="70">
        <f t="shared" si="1047"/>
        <v>312.8</v>
      </c>
      <c r="I1842" s="70">
        <f t="shared" si="1047"/>
        <v>14.62</v>
      </c>
      <c r="J1842" s="70">
        <f>H1842+I1842</f>
        <v>327.42</v>
      </c>
      <c r="K1842" s="70">
        <v>0</v>
      </c>
      <c r="L1842" s="76">
        <f>SUM(J1842:K1842)</f>
        <v>327.42</v>
      </c>
      <c r="N1842" s="70">
        <v>312.8</v>
      </c>
      <c r="O1842" s="70">
        <v>14.620000000000001</v>
      </c>
      <c r="P1842" s="70">
        <f>SUM(N1842:O1842)</f>
        <v>327.42</v>
      </c>
      <c r="Q1842" s="64"/>
      <c r="R1842" s="70">
        <f t="shared" si="1048"/>
        <v>312.8</v>
      </c>
      <c r="S1842" s="70">
        <f t="shared" si="1048"/>
        <v>14.62</v>
      </c>
      <c r="T1842" s="70">
        <f>R1842+S1842</f>
        <v>327.42</v>
      </c>
      <c r="U1842" s="70">
        <f>ROUND(Z1842*$H$2,2)/100</f>
        <v>0</v>
      </c>
      <c r="V1842" s="78">
        <f>SUM(T1842:U1842)</f>
        <v>327.42</v>
      </c>
      <c r="X1842" s="70">
        <v>312.8</v>
      </c>
      <c r="Y1842" s="70">
        <v>14.62</v>
      </c>
      <c r="Z1842" s="70">
        <v>327.42</v>
      </c>
      <c r="AA1842" s="79"/>
      <c r="AB1842" s="80">
        <f t="shared" si="1026"/>
        <v>0</v>
      </c>
    </row>
    <row r="1843" spans="1:28" ht="22.5" x14ac:dyDescent="0.25">
      <c r="A1843" s="72" t="s">
        <v>17553</v>
      </c>
      <c r="B1843" s="73" t="s">
        <v>22930</v>
      </c>
      <c r="C1843" s="74" t="s">
        <v>15719</v>
      </c>
      <c r="D1843" s="75">
        <v>0</v>
      </c>
      <c r="E1843" s="70">
        <v>146.38</v>
      </c>
      <c r="F1843" s="76">
        <f>ROUND(D1843*E1843,2)</f>
        <v>0</v>
      </c>
      <c r="G1843" s="77"/>
      <c r="H1843" s="70">
        <f t="shared" si="1047"/>
        <v>106.55</v>
      </c>
      <c r="I1843" s="70">
        <f t="shared" si="1047"/>
        <v>39.83</v>
      </c>
      <c r="J1843" s="70">
        <f>H1843+I1843</f>
        <v>146.38</v>
      </c>
      <c r="K1843" s="70">
        <v>0</v>
      </c>
      <c r="L1843" s="76">
        <f>SUM(J1843:K1843)</f>
        <v>146.38</v>
      </c>
      <c r="N1843" s="70">
        <v>106.55</v>
      </c>
      <c r="O1843" s="70">
        <v>39.83</v>
      </c>
      <c r="P1843" s="70">
        <f>SUM(N1843:O1843)</f>
        <v>146.38</v>
      </c>
      <c r="Q1843" s="64"/>
      <c r="R1843" s="70">
        <f t="shared" si="1048"/>
        <v>106.55</v>
      </c>
      <c r="S1843" s="70">
        <f t="shared" si="1048"/>
        <v>39.83</v>
      </c>
      <c r="T1843" s="70">
        <f>R1843+S1843</f>
        <v>146.38</v>
      </c>
      <c r="U1843" s="70">
        <f>ROUND(Z1843*$H$2,2)/100</f>
        <v>0</v>
      </c>
      <c r="V1843" s="78">
        <f>SUM(T1843:U1843)</f>
        <v>146.38</v>
      </c>
      <c r="X1843" s="70">
        <v>106.55</v>
      </c>
      <c r="Y1843" s="70">
        <v>39.83</v>
      </c>
      <c r="Z1843" s="70">
        <v>146.38</v>
      </c>
      <c r="AA1843" s="79"/>
      <c r="AB1843" s="80">
        <f t="shared" si="1026"/>
        <v>0</v>
      </c>
    </row>
    <row r="1844" spans="1:28" ht="22.5" x14ac:dyDescent="0.25">
      <c r="A1844" s="72" t="s">
        <v>17554</v>
      </c>
      <c r="B1844" s="73" t="s">
        <v>22931</v>
      </c>
      <c r="C1844" s="74" t="s">
        <v>15692</v>
      </c>
      <c r="D1844" s="75">
        <v>0</v>
      </c>
      <c r="E1844" s="70">
        <v>365.84999999999997</v>
      </c>
      <c r="F1844" s="76">
        <f>ROUND(D1844*E1844,2)</f>
        <v>0</v>
      </c>
      <c r="G1844" s="29"/>
      <c r="H1844" s="70">
        <f t="shared" si="1047"/>
        <v>345.28</v>
      </c>
      <c r="I1844" s="70">
        <f t="shared" si="1047"/>
        <v>20.57</v>
      </c>
      <c r="J1844" s="70">
        <f>H1844+I1844</f>
        <v>365.84999999999997</v>
      </c>
      <c r="K1844" s="70">
        <v>0</v>
      </c>
      <c r="L1844" s="76">
        <f>SUM(J1844:K1844)</f>
        <v>365.84999999999997</v>
      </c>
      <c r="N1844" s="70">
        <v>345.28</v>
      </c>
      <c r="O1844" s="70">
        <v>20.57</v>
      </c>
      <c r="P1844" s="70">
        <f>SUM(N1844:O1844)</f>
        <v>365.84999999999997</v>
      </c>
      <c r="Q1844" s="64"/>
      <c r="R1844" s="70">
        <f t="shared" si="1048"/>
        <v>345.28</v>
      </c>
      <c r="S1844" s="70">
        <f t="shared" si="1048"/>
        <v>20.56</v>
      </c>
      <c r="T1844" s="70">
        <f>R1844+S1844</f>
        <v>365.84</v>
      </c>
      <c r="U1844" s="70">
        <f>ROUND(Z1844*$H$2,2)/100</f>
        <v>0</v>
      </c>
      <c r="V1844" s="78">
        <f>SUM(T1844:U1844)</f>
        <v>365.84</v>
      </c>
      <c r="X1844" s="70">
        <v>345.28</v>
      </c>
      <c r="Y1844" s="70">
        <v>20.56</v>
      </c>
      <c r="Z1844" s="70">
        <v>365.84</v>
      </c>
      <c r="AA1844" s="79"/>
      <c r="AB1844" s="80">
        <f t="shared" si="1026"/>
        <v>9.9999999999909051E-3</v>
      </c>
    </row>
    <row r="1845" spans="1:28" x14ac:dyDescent="0.25">
      <c r="A1845" s="72" t="s">
        <v>17555</v>
      </c>
      <c r="B1845" s="73" t="s">
        <v>22932</v>
      </c>
      <c r="C1845" s="74" t="s">
        <v>15692</v>
      </c>
      <c r="D1845" s="75">
        <v>0</v>
      </c>
      <c r="E1845" s="70">
        <v>611.22</v>
      </c>
      <c r="F1845" s="76">
        <f>ROUND(D1845*E1845,2)</f>
        <v>0</v>
      </c>
      <c r="G1845" s="29"/>
      <c r="H1845" s="70">
        <f t="shared" si="1047"/>
        <v>580.39</v>
      </c>
      <c r="I1845" s="70">
        <f t="shared" si="1047"/>
        <v>30.83</v>
      </c>
      <c r="J1845" s="70">
        <f>H1845+I1845</f>
        <v>611.22</v>
      </c>
      <c r="K1845" s="70">
        <v>0</v>
      </c>
      <c r="L1845" s="76">
        <f>SUM(J1845:K1845)</f>
        <v>611.22</v>
      </c>
      <c r="N1845" s="70">
        <v>580.39</v>
      </c>
      <c r="O1845" s="70">
        <v>30.83</v>
      </c>
      <c r="P1845" s="70">
        <f>SUM(N1845:O1845)</f>
        <v>611.22</v>
      </c>
      <c r="Q1845" s="64"/>
      <c r="R1845" s="70">
        <f t="shared" si="1048"/>
        <v>580.39</v>
      </c>
      <c r="S1845" s="70">
        <f t="shared" si="1048"/>
        <v>30.84</v>
      </c>
      <c r="T1845" s="70">
        <f>R1845+S1845</f>
        <v>611.23</v>
      </c>
      <c r="U1845" s="70">
        <f>ROUND(Z1845*$H$2,2)/100</f>
        <v>0</v>
      </c>
      <c r="V1845" s="78">
        <f>SUM(T1845:U1845)</f>
        <v>611.23</v>
      </c>
      <c r="X1845" s="70">
        <v>580.39</v>
      </c>
      <c r="Y1845" s="70">
        <v>30.84</v>
      </c>
      <c r="Z1845" s="70">
        <v>611.23</v>
      </c>
      <c r="AA1845" s="79"/>
      <c r="AB1845" s="80">
        <f t="shared" si="1026"/>
        <v>-9.9999999999909051E-3</v>
      </c>
    </row>
    <row r="1846" spans="1:28" x14ac:dyDescent="0.25">
      <c r="A1846" s="66" t="s">
        <v>17556</v>
      </c>
      <c r="B1846" s="67" t="s">
        <v>22933</v>
      </c>
      <c r="C1846" s="68"/>
      <c r="D1846" s="69"/>
      <c r="E1846" s="70"/>
      <c r="F1846" s="71"/>
      <c r="H1846" s="70"/>
      <c r="I1846" s="70"/>
      <c r="J1846" s="70"/>
      <c r="K1846" s="70"/>
      <c r="L1846" s="76"/>
      <c r="N1846" s="70"/>
      <c r="O1846" s="70"/>
      <c r="P1846" s="70"/>
      <c r="Q1846" s="64"/>
      <c r="R1846" s="70"/>
      <c r="S1846" s="70"/>
      <c r="T1846" s="70"/>
      <c r="U1846" s="70"/>
      <c r="V1846" s="78"/>
      <c r="X1846" s="70"/>
      <c r="Y1846" s="70"/>
      <c r="Z1846" s="70"/>
      <c r="AA1846" s="79"/>
      <c r="AB1846" s="80">
        <f t="shared" si="1026"/>
        <v>0</v>
      </c>
    </row>
    <row r="1847" spans="1:28" x14ac:dyDescent="0.25">
      <c r="A1847" s="72" t="s">
        <v>17557</v>
      </c>
      <c r="B1847" s="73" t="s">
        <v>22934</v>
      </c>
      <c r="C1847" s="74" t="s">
        <v>15849</v>
      </c>
      <c r="D1847" s="75">
        <v>0</v>
      </c>
      <c r="E1847" s="70">
        <v>3397.4900000000002</v>
      </c>
      <c r="F1847" s="76">
        <f>ROUND(D1847*E1847,2)</f>
        <v>0</v>
      </c>
      <c r="G1847" s="77"/>
      <c r="H1847" s="70">
        <f t="shared" ref="H1847:I1850" si="1049">ROUND(N1847+(N1847*$H$2/100),2)</f>
        <v>3252.28</v>
      </c>
      <c r="I1847" s="70">
        <f t="shared" si="1049"/>
        <v>145.21</v>
      </c>
      <c r="J1847" s="70">
        <f>H1847+I1847</f>
        <v>3397.4900000000002</v>
      </c>
      <c r="K1847" s="70">
        <v>0</v>
      </c>
      <c r="L1847" s="76">
        <f>SUM(J1847:K1847)</f>
        <v>3397.4900000000002</v>
      </c>
      <c r="N1847" s="70">
        <v>3252.28</v>
      </c>
      <c r="O1847" s="70">
        <v>145.21</v>
      </c>
      <c r="P1847" s="70">
        <f>SUM(N1847:O1847)</f>
        <v>3397.4900000000002</v>
      </c>
      <c r="Q1847" s="64"/>
      <c r="R1847" s="70">
        <f t="shared" ref="R1847:S1850" si="1050">X1847</f>
        <v>3252.28</v>
      </c>
      <c r="S1847" s="70">
        <f t="shared" si="1050"/>
        <v>145.19999999999999</v>
      </c>
      <c r="T1847" s="70">
        <f>R1847+S1847</f>
        <v>3397.48</v>
      </c>
      <c r="U1847" s="70">
        <f>ROUND(Z1847*$H$2,2)/100</f>
        <v>0</v>
      </c>
      <c r="V1847" s="78">
        <f>SUM(T1847:U1847)</f>
        <v>3397.48</v>
      </c>
      <c r="X1847" s="70">
        <v>3252.28</v>
      </c>
      <c r="Y1847" s="70">
        <v>145.19999999999999</v>
      </c>
      <c r="Z1847" s="70">
        <v>3397.48</v>
      </c>
      <c r="AA1847" s="79"/>
      <c r="AB1847" s="80">
        <f t="shared" si="1026"/>
        <v>1.0000000000218279E-2</v>
      </c>
    </row>
    <row r="1848" spans="1:28" x14ac:dyDescent="0.25">
      <c r="A1848" s="72" t="s">
        <v>17558</v>
      </c>
      <c r="B1848" s="73" t="s">
        <v>22935</v>
      </c>
      <c r="C1848" s="74" t="s">
        <v>15849</v>
      </c>
      <c r="D1848" s="75">
        <v>0</v>
      </c>
      <c r="E1848" s="70">
        <v>1475.18</v>
      </c>
      <c r="F1848" s="76">
        <f>ROUND(D1848*E1848,2)</f>
        <v>0</v>
      </c>
      <c r="G1848" s="77"/>
      <c r="H1848" s="70">
        <f t="shared" si="1049"/>
        <v>1329.97</v>
      </c>
      <c r="I1848" s="70">
        <f t="shared" si="1049"/>
        <v>145.21</v>
      </c>
      <c r="J1848" s="70">
        <f>H1848+I1848</f>
        <v>1475.18</v>
      </c>
      <c r="K1848" s="70">
        <v>0</v>
      </c>
      <c r="L1848" s="76">
        <f>SUM(J1848:K1848)</f>
        <v>1475.18</v>
      </c>
      <c r="N1848" s="70">
        <v>1329.97</v>
      </c>
      <c r="O1848" s="70">
        <v>145.21</v>
      </c>
      <c r="P1848" s="70">
        <f>SUM(N1848:O1848)</f>
        <v>1475.18</v>
      </c>
      <c r="Q1848" s="64"/>
      <c r="R1848" s="70">
        <f t="shared" si="1050"/>
        <v>1329.97</v>
      </c>
      <c r="S1848" s="70">
        <f t="shared" si="1050"/>
        <v>145.19999999999999</v>
      </c>
      <c r="T1848" s="70">
        <f>R1848+S1848</f>
        <v>1475.17</v>
      </c>
      <c r="U1848" s="70">
        <f>ROUND(Z1848*$H$2,2)/100</f>
        <v>0</v>
      </c>
      <c r="V1848" s="78">
        <f>SUM(T1848:U1848)</f>
        <v>1475.17</v>
      </c>
      <c r="X1848" s="70">
        <v>1329.97</v>
      </c>
      <c r="Y1848" s="70">
        <v>145.19999999999999</v>
      </c>
      <c r="Z1848" s="70">
        <v>1475.17</v>
      </c>
      <c r="AA1848" s="79"/>
      <c r="AB1848" s="80">
        <f t="shared" si="1026"/>
        <v>9.9999999999909051E-3</v>
      </c>
    </row>
    <row r="1849" spans="1:28" x14ac:dyDescent="0.25">
      <c r="A1849" s="72" t="s">
        <v>17559</v>
      </c>
      <c r="B1849" s="73" t="s">
        <v>22936</v>
      </c>
      <c r="C1849" s="74" t="s">
        <v>15849</v>
      </c>
      <c r="D1849" s="75">
        <v>0</v>
      </c>
      <c r="E1849" s="70">
        <v>851.48</v>
      </c>
      <c r="F1849" s="76">
        <f>ROUND(D1849*E1849,2)</f>
        <v>0</v>
      </c>
      <c r="G1849" s="77"/>
      <c r="H1849" s="70">
        <f t="shared" si="1049"/>
        <v>706.27</v>
      </c>
      <c r="I1849" s="70">
        <f t="shared" si="1049"/>
        <v>145.21</v>
      </c>
      <c r="J1849" s="70">
        <f>H1849+I1849</f>
        <v>851.48</v>
      </c>
      <c r="K1849" s="70">
        <v>0</v>
      </c>
      <c r="L1849" s="76">
        <f>SUM(J1849:K1849)</f>
        <v>851.48</v>
      </c>
      <c r="N1849" s="70">
        <v>706.27</v>
      </c>
      <c r="O1849" s="70">
        <v>145.21</v>
      </c>
      <c r="P1849" s="70">
        <f>SUM(N1849:O1849)</f>
        <v>851.48</v>
      </c>
      <c r="Q1849" s="64"/>
      <c r="R1849" s="70">
        <f t="shared" si="1050"/>
        <v>706.27</v>
      </c>
      <c r="S1849" s="70">
        <f t="shared" si="1050"/>
        <v>145.19999999999999</v>
      </c>
      <c r="T1849" s="70">
        <f>R1849+S1849</f>
        <v>851.47</v>
      </c>
      <c r="U1849" s="70">
        <f>ROUND(Z1849*$H$2,2)/100</f>
        <v>0</v>
      </c>
      <c r="V1849" s="78">
        <f>SUM(T1849:U1849)</f>
        <v>851.47</v>
      </c>
      <c r="X1849" s="70">
        <v>706.27</v>
      </c>
      <c r="Y1849" s="70">
        <v>145.19999999999999</v>
      </c>
      <c r="Z1849" s="70">
        <v>851.47</v>
      </c>
      <c r="AA1849" s="79"/>
      <c r="AB1849" s="80">
        <f t="shared" si="1026"/>
        <v>9.9999999999909051E-3</v>
      </c>
    </row>
    <row r="1850" spans="1:28" x14ac:dyDescent="0.25">
      <c r="A1850" s="72" t="s">
        <v>17560</v>
      </c>
      <c r="B1850" s="73" t="s">
        <v>22937</v>
      </c>
      <c r="C1850" s="74" t="s">
        <v>15849</v>
      </c>
      <c r="D1850" s="75">
        <v>0</v>
      </c>
      <c r="E1850" s="70">
        <v>1379.1000000000001</v>
      </c>
      <c r="F1850" s="76">
        <f>ROUND(D1850*E1850,2)</f>
        <v>0</v>
      </c>
      <c r="G1850" s="77"/>
      <c r="H1850" s="70">
        <f t="shared" si="1049"/>
        <v>1233.8900000000001</v>
      </c>
      <c r="I1850" s="70">
        <f t="shared" si="1049"/>
        <v>145.21</v>
      </c>
      <c r="J1850" s="70">
        <f>H1850+I1850</f>
        <v>1379.1000000000001</v>
      </c>
      <c r="K1850" s="70">
        <v>0</v>
      </c>
      <c r="L1850" s="76">
        <f>SUM(J1850:K1850)</f>
        <v>1379.1000000000001</v>
      </c>
      <c r="N1850" s="70">
        <v>1233.8900000000001</v>
      </c>
      <c r="O1850" s="70">
        <v>145.21</v>
      </c>
      <c r="P1850" s="70">
        <f>SUM(N1850:O1850)</f>
        <v>1379.1000000000001</v>
      </c>
      <c r="Q1850" s="64"/>
      <c r="R1850" s="70">
        <f t="shared" si="1050"/>
        <v>1233.8900000000001</v>
      </c>
      <c r="S1850" s="70">
        <f t="shared" si="1050"/>
        <v>145.19999999999999</v>
      </c>
      <c r="T1850" s="70">
        <f>R1850+S1850</f>
        <v>1379.0900000000001</v>
      </c>
      <c r="U1850" s="70">
        <f>ROUND(Z1850*$H$2,2)/100</f>
        <v>0</v>
      </c>
      <c r="V1850" s="78">
        <f>SUM(T1850:U1850)</f>
        <v>1379.0900000000001</v>
      </c>
      <c r="X1850" s="70">
        <v>1233.8900000000001</v>
      </c>
      <c r="Y1850" s="70">
        <v>145.19999999999999</v>
      </c>
      <c r="Z1850" s="70">
        <v>1379.09</v>
      </c>
      <c r="AA1850" s="79"/>
      <c r="AB1850" s="80">
        <f t="shared" si="1026"/>
        <v>1.0000000000218279E-2</v>
      </c>
    </row>
    <row r="1851" spans="1:28" x14ac:dyDescent="0.25">
      <c r="A1851" s="66" t="s">
        <v>17561</v>
      </c>
      <c r="B1851" s="67" t="s">
        <v>22938</v>
      </c>
      <c r="C1851" s="68"/>
      <c r="D1851" s="69"/>
      <c r="E1851" s="70"/>
      <c r="F1851" s="71"/>
      <c r="H1851" s="70"/>
      <c r="I1851" s="70"/>
      <c r="J1851" s="70"/>
      <c r="K1851" s="70"/>
      <c r="L1851" s="76"/>
      <c r="N1851" s="70"/>
      <c r="O1851" s="70"/>
      <c r="P1851" s="70"/>
      <c r="Q1851" s="64"/>
      <c r="R1851" s="70"/>
      <c r="S1851" s="70"/>
      <c r="T1851" s="70"/>
      <c r="U1851" s="70"/>
      <c r="V1851" s="78"/>
      <c r="X1851" s="70"/>
      <c r="Y1851" s="70"/>
      <c r="Z1851" s="70"/>
      <c r="AA1851" s="79"/>
      <c r="AB1851" s="80">
        <f t="shared" si="1026"/>
        <v>0</v>
      </c>
    </row>
    <row r="1852" spans="1:28" x14ac:dyDescent="0.25">
      <c r="A1852" s="72" t="s">
        <v>17562</v>
      </c>
      <c r="B1852" s="73" t="s">
        <v>22939</v>
      </c>
      <c r="C1852" s="74" t="s">
        <v>15849</v>
      </c>
      <c r="D1852" s="75">
        <v>0</v>
      </c>
      <c r="E1852" s="70">
        <v>3406.2999999999997</v>
      </c>
      <c r="F1852" s="76">
        <f>ROUND(D1852*E1852,2)</f>
        <v>0</v>
      </c>
      <c r="G1852" s="77"/>
      <c r="H1852" s="70">
        <f t="shared" ref="H1852:I1855" si="1051">ROUND(N1852+(N1852*$H$2/100),2)</f>
        <v>3175.45</v>
      </c>
      <c r="I1852" s="70">
        <f t="shared" si="1051"/>
        <v>230.85</v>
      </c>
      <c r="J1852" s="70">
        <f>H1852+I1852</f>
        <v>3406.2999999999997</v>
      </c>
      <c r="K1852" s="70">
        <v>0</v>
      </c>
      <c r="L1852" s="76">
        <f>SUM(J1852:K1852)</f>
        <v>3406.2999999999997</v>
      </c>
      <c r="N1852" s="70">
        <v>3175.45</v>
      </c>
      <c r="O1852" s="70">
        <v>230.85000000000002</v>
      </c>
      <c r="P1852" s="70">
        <f>SUM(N1852:O1852)</f>
        <v>3406.2999999999997</v>
      </c>
      <c r="Q1852" s="64"/>
      <c r="R1852" s="70">
        <f t="shared" ref="R1852:S1855" si="1052">X1852</f>
        <v>3175.45</v>
      </c>
      <c r="S1852" s="70">
        <f t="shared" si="1052"/>
        <v>230.85</v>
      </c>
      <c r="T1852" s="70">
        <f>R1852+S1852</f>
        <v>3406.2999999999997</v>
      </c>
      <c r="U1852" s="70">
        <f>ROUND(Z1852*$H$2,2)/100</f>
        <v>0</v>
      </c>
      <c r="V1852" s="78">
        <f>SUM(T1852:U1852)</f>
        <v>3406.2999999999997</v>
      </c>
      <c r="X1852" s="70">
        <v>3175.45</v>
      </c>
      <c r="Y1852" s="70">
        <v>230.85</v>
      </c>
      <c r="Z1852" s="70">
        <v>3406.3</v>
      </c>
      <c r="AA1852" s="79"/>
      <c r="AB1852" s="80">
        <f t="shared" si="1026"/>
        <v>0</v>
      </c>
    </row>
    <row r="1853" spans="1:28" x14ac:dyDescent="0.25">
      <c r="A1853" s="72" t="s">
        <v>17563</v>
      </c>
      <c r="B1853" s="73" t="s">
        <v>22940</v>
      </c>
      <c r="C1853" s="74" t="s">
        <v>15849</v>
      </c>
      <c r="D1853" s="75">
        <v>0</v>
      </c>
      <c r="E1853" s="70">
        <v>4670.04</v>
      </c>
      <c r="F1853" s="76">
        <f>ROUND(D1853*E1853,2)</f>
        <v>0</v>
      </c>
      <c r="G1853" s="77"/>
      <c r="H1853" s="70">
        <f t="shared" si="1051"/>
        <v>4439.1899999999996</v>
      </c>
      <c r="I1853" s="70">
        <f t="shared" si="1051"/>
        <v>230.85</v>
      </c>
      <c r="J1853" s="70">
        <f>H1853+I1853</f>
        <v>4670.04</v>
      </c>
      <c r="K1853" s="70">
        <v>0</v>
      </c>
      <c r="L1853" s="76">
        <f>SUM(J1853:K1853)</f>
        <v>4670.04</v>
      </c>
      <c r="N1853" s="70">
        <v>4439.1899999999996</v>
      </c>
      <c r="O1853" s="70">
        <v>230.85000000000002</v>
      </c>
      <c r="P1853" s="70">
        <f>SUM(N1853:O1853)</f>
        <v>4670.04</v>
      </c>
      <c r="Q1853" s="64"/>
      <c r="R1853" s="70">
        <f t="shared" si="1052"/>
        <v>4439.1899999999996</v>
      </c>
      <c r="S1853" s="70">
        <f t="shared" si="1052"/>
        <v>230.85</v>
      </c>
      <c r="T1853" s="70">
        <f>R1853+S1853</f>
        <v>4670.04</v>
      </c>
      <c r="U1853" s="70">
        <f>ROUND(Z1853*$H$2,2)/100</f>
        <v>0</v>
      </c>
      <c r="V1853" s="78">
        <f>SUM(T1853:U1853)</f>
        <v>4670.04</v>
      </c>
      <c r="X1853" s="70">
        <v>4439.1899999999996</v>
      </c>
      <c r="Y1853" s="70">
        <v>230.85</v>
      </c>
      <c r="Z1853" s="70">
        <v>4670.04</v>
      </c>
      <c r="AA1853" s="79"/>
      <c r="AB1853" s="80">
        <f t="shared" si="1026"/>
        <v>0</v>
      </c>
    </row>
    <row r="1854" spans="1:28" x14ac:dyDescent="0.25">
      <c r="A1854" s="72" t="s">
        <v>17564</v>
      </c>
      <c r="B1854" s="73" t="s">
        <v>22941</v>
      </c>
      <c r="C1854" s="74" t="s">
        <v>15692</v>
      </c>
      <c r="D1854" s="75">
        <v>0</v>
      </c>
      <c r="E1854" s="70">
        <v>1504.9299999999998</v>
      </c>
      <c r="F1854" s="76">
        <f>ROUND(D1854*E1854,2)</f>
        <v>0</v>
      </c>
      <c r="G1854" s="77"/>
      <c r="H1854" s="70">
        <f t="shared" si="1051"/>
        <v>1470.83</v>
      </c>
      <c r="I1854" s="70">
        <f t="shared" si="1051"/>
        <v>34.1</v>
      </c>
      <c r="J1854" s="70">
        <f>H1854+I1854</f>
        <v>1504.9299999999998</v>
      </c>
      <c r="K1854" s="70">
        <v>0</v>
      </c>
      <c r="L1854" s="76">
        <f>SUM(J1854:K1854)</f>
        <v>1504.9299999999998</v>
      </c>
      <c r="N1854" s="70">
        <v>1470.83</v>
      </c>
      <c r="O1854" s="70">
        <v>34.1</v>
      </c>
      <c r="P1854" s="70">
        <f>SUM(N1854:O1854)</f>
        <v>1504.9299999999998</v>
      </c>
      <c r="Q1854" s="64"/>
      <c r="R1854" s="70">
        <f t="shared" si="1052"/>
        <v>1470.83</v>
      </c>
      <c r="S1854" s="70">
        <f t="shared" si="1052"/>
        <v>34.1</v>
      </c>
      <c r="T1854" s="70">
        <f>R1854+S1854</f>
        <v>1504.9299999999998</v>
      </c>
      <c r="U1854" s="70">
        <f>ROUND(Z1854*$H$2,2)/100</f>
        <v>0</v>
      </c>
      <c r="V1854" s="78">
        <f>SUM(T1854:U1854)</f>
        <v>1504.9299999999998</v>
      </c>
      <c r="X1854" s="70">
        <v>1470.83</v>
      </c>
      <c r="Y1854" s="70">
        <v>34.1</v>
      </c>
      <c r="Z1854" s="70">
        <v>1504.93</v>
      </c>
      <c r="AA1854" s="79"/>
      <c r="AB1854" s="80">
        <f t="shared" si="1026"/>
        <v>0</v>
      </c>
    </row>
    <row r="1855" spans="1:28" x14ac:dyDescent="0.25">
      <c r="A1855" s="72" t="s">
        <v>17565</v>
      </c>
      <c r="B1855" s="73" t="s">
        <v>22942</v>
      </c>
      <c r="C1855" s="74" t="s">
        <v>15692</v>
      </c>
      <c r="D1855" s="75">
        <v>0</v>
      </c>
      <c r="E1855" s="70">
        <v>1083.71</v>
      </c>
      <c r="F1855" s="76">
        <f>ROUND(D1855*E1855,2)</f>
        <v>0</v>
      </c>
      <c r="G1855" s="77"/>
      <c r="H1855" s="70">
        <f t="shared" si="1051"/>
        <v>1049.6099999999999</v>
      </c>
      <c r="I1855" s="70">
        <f t="shared" si="1051"/>
        <v>34.1</v>
      </c>
      <c r="J1855" s="70">
        <f>H1855+I1855</f>
        <v>1083.7099999999998</v>
      </c>
      <c r="K1855" s="70">
        <v>0</v>
      </c>
      <c r="L1855" s="76">
        <f>SUM(J1855:K1855)</f>
        <v>1083.7099999999998</v>
      </c>
      <c r="N1855" s="70">
        <v>1049.6099999999999</v>
      </c>
      <c r="O1855" s="70">
        <v>34.1</v>
      </c>
      <c r="P1855" s="70">
        <f>SUM(N1855:O1855)</f>
        <v>1083.7099999999998</v>
      </c>
      <c r="Q1855" s="64"/>
      <c r="R1855" s="70">
        <f t="shared" si="1052"/>
        <v>1049.6099999999999</v>
      </c>
      <c r="S1855" s="70">
        <f t="shared" si="1052"/>
        <v>34.1</v>
      </c>
      <c r="T1855" s="70">
        <f>R1855+S1855</f>
        <v>1083.7099999999998</v>
      </c>
      <c r="U1855" s="70">
        <f>ROUND(Z1855*$H$2,2)/100</f>
        <v>0</v>
      </c>
      <c r="V1855" s="78">
        <f>SUM(T1855:U1855)</f>
        <v>1083.7099999999998</v>
      </c>
      <c r="X1855" s="70">
        <v>1049.6099999999999</v>
      </c>
      <c r="Y1855" s="70">
        <v>34.1</v>
      </c>
      <c r="Z1855" s="70">
        <v>1083.71</v>
      </c>
      <c r="AA1855" s="79"/>
      <c r="AB1855" s="80">
        <f t="shared" si="1026"/>
        <v>0</v>
      </c>
    </row>
    <row r="1856" spans="1:28" s="34" customFormat="1" x14ac:dyDescent="0.25">
      <c r="A1856" s="66" t="s">
        <v>17566</v>
      </c>
      <c r="B1856" s="67" t="s">
        <v>22943</v>
      </c>
      <c r="C1856" s="68"/>
      <c r="D1856" s="69"/>
      <c r="E1856" s="70"/>
      <c r="F1856" s="71"/>
      <c r="G1856" s="39"/>
      <c r="H1856" s="70"/>
      <c r="I1856" s="70"/>
      <c r="J1856" s="70"/>
      <c r="K1856" s="70"/>
      <c r="L1856" s="76"/>
      <c r="N1856" s="70"/>
      <c r="O1856" s="70"/>
      <c r="P1856" s="70"/>
      <c r="Q1856" s="64"/>
      <c r="R1856" s="70"/>
      <c r="S1856" s="70"/>
      <c r="T1856" s="70"/>
      <c r="U1856" s="70"/>
      <c r="V1856" s="78"/>
      <c r="X1856" s="70"/>
      <c r="Y1856" s="70"/>
      <c r="Z1856" s="70"/>
      <c r="AA1856" s="79"/>
      <c r="AB1856" s="80">
        <f t="shared" si="1026"/>
        <v>0</v>
      </c>
    </row>
    <row r="1857" spans="1:28" ht="22.5" x14ac:dyDescent="0.25">
      <c r="A1857" s="72" t="s">
        <v>17567</v>
      </c>
      <c r="B1857" s="73" t="s">
        <v>22944</v>
      </c>
      <c r="C1857" s="74" t="s">
        <v>15719</v>
      </c>
      <c r="D1857" s="75">
        <v>0</v>
      </c>
      <c r="E1857" s="70">
        <v>9.73</v>
      </c>
      <c r="F1857" s="76">
        <f>ROUND(D1857*E1857,2)</f>
        <v>0</v>
      </c>
      <c r="G1857" s="77"/>
      <c r="H1857" s="70">
        <f>ROUND(N1857+(N1857*$H$2/100),2)</f>
        <v>9.73</v>
      </c>
      <c r="I1857" s="70">
        <f>ROUND(O1857+(O1857*$H$2/100),2)</f>
        <v>0</v>
      </c>
      <c r="J1857" s="70">
        <f>H1857+I1857</f>
        <v>9.73</v>
      </c>
      <c r="K1857" s="70">
        <v>0</v>
      </c>
      <c r="L1857" s="76">
        <f>SUM(J1857:K1857)</f>
        <v>9.73</v>
      </c>
      <c r="N1857" s="70">
        <v>9.73</v>
      </c>
      <c r="O1857" s="70">
        <v>0</v>
      </c>
      <c r="P1857" s="70">
        <f>SUM(N1857:O1857)</f>
        <v>9.73</v>
      </c>
      <c r="Q1857" s="64"/>
      <c r="R1857" s="70">
        <f>X1857</f>
        <v>9.73</v>
      </c>
      <c r="S1857" s="70">
        <f>Y1857</f>
        <v>0</v>
      </c>
      <c r="T1857" s="70">
        <f>R1857+S1857</f>
        <v>9.73</v>
      </c>
      <c r="U1857" s="70">
        <f>ROUND(Z1857*$H$2,2)/100</f>
        <v>0</v>
      </c>
      <c r="V1857" s="78">
        <f>SUM(T1857:U1857)</f>
        <v>9.73</v>
      </c>
      <c r="X1857" s="70">
        <v>9.73</v>
      </c>
      <c r="Y1857" s="70">
        <v>0</v>
      </c>
      <c r="Z1857" s="70">
        <v>9.73</v>
      </c>
      <c r="AA1857" s="79"/>
      <c r="AB1857" s="80">
        <f t="shared" si="1026"/>
        <v>0</v>
      </c>
    </row>
    <row r="1858" spans="1:28" x14ac:dyDescent="0.25">
      <c r="A1858" s="72" t="s">
        <v>17568</v>
      </c>
      <c r="B1858" s="73" t="s">
        <v>17570</v>
      </c>
      <c r="C1858" s="74" t="s">
        <v>15692</v>
      </c>
      <c r="D1858" s="75">
        <v>0</v>
      </c>
      <c r="E1858" s="70">
        <v>527.23</v>
      </c>
      <c r="F1858" s="76">
        <f>ROUND(D1858*E1858,2)</f>
        <v>0</v>
      </c>
      <c r="G1858" s="29"/>
      <c r="H1858" s="70">
        <f>ROUND(N1858+(N1858*$H$2/100),2)</f>
        <v>504.54</v>
      </c>
      <c r="I1858" s="70">
        <f>ROUND(O1858+(O1858*$H$2/100),2)</f>
        <v>22.69</v>
      </c>
      <c r="J1858" s="70">
        <f>H1858+I1858</f>
        <v>527.23</v>
      </c>
      <c r="K1858" s="70">
        <v>0</v>
      </c>
      <c r="L1858" s="76">
        <f>SUM(J1858:K1858)</f>
        <v>527.23</v>
      </c>
      <c r="N1858" s="70">
        <v>504.54</v>
      </c>
      <c r="O1858" s="70">
        <v>22.69</v>
      </c>
      <c r="P1858" s="70">
        <f>SUM(N1858:O1858)</f>
        <v>527.23</v>
      </c>
      <c r="Q1858" s="64"/>
      <c r="R1858" s="70">
        <f>X1858</f>
        <v>504.54</v>
      </c>
      <c r="S1858" s="70">
        <f>Y1858</f>
        <v>22.69</v>
      </c>
      <c r="T1858" s="70">
        <f>R1858+S1858</f>
        <v>527.23</v>
      </c>
      <c r="U1858" s="70">
        <f>ROUND(Z1858*$H$2,2)/100</f>
        <v>0</v>
      </c>
      <c r="V1858" s="78">
        <f>SUM(T1858:U1858)</f>
        <v>527.23</v>
      </c>
      <c r="X1858" s="70">
        <v>504.54</v>
      </c>
      <c r="Y1858" s="70">
        <v>22.69</v>
      </c>
      <c r="Z1858" s="70">
        <v>527.23</v>
      </c>
      <c r="AA1858" s="79"/>
      <c r="AB1858" s="80">
        <f t="shared" si="1026"/>
        <v>0</v>
      </c>
    </row>
    <row r="1859" spans="1:28" x14ac:dyDescent="0.25">
      <c r="A1859" s="66" t="s">
        <v>17569</v>
      </c>
      <c r="B1859" s="67" t="s">
        <v>22945</v>
      </c>
      <c r="C1859" s="68"/>
      <c r="D1859" s="69"/>
      <c r="E1859" s="70"/>
      <c r="F1859" s="71"/>
      <c r="H1859" s="70"/>
      <c r="I1859" s="70"/>
      <c r="J1859" s="70"/>
      <c r="K1859" s="70"/>
      <c r="L1859" s="76"/>
      <c r="N1859" s="70"/>
      <c r="O1859" s="70"/>
      <c r="P1859" s="70"/>
      <c r="Q1859" s="64"/>
      <c r="R1859" s="70"/>
      <c r="S1859" s="70"/>
      <c r="T1859" s="70"/>
      <c r="U1859" s="70"/>
      <c r="V1859" s="78"/>
      <c r="X1859" s="70"/>
      <c r="Y1859" s="70"/>
      <c r="Z1859" s="70"/>
      <c r="AA1859" s="79"/>
      <c r="AB1859" s="80">
        <f t="shared" si="1026"/>
        <v>0</v>
      </c>
    </row>
    <row r="1860" spans="1:28" x14ac:dyDescent="0.25">
      <c r="A1860" s="66" t="s">
        <v>17571</v>
      </c>
      <c r="B1860" s="67" t="s">
        <v>22946</v>
      </c>
      <c r="C1860" s="68"/>
      <c r="D1860" s="69"/>
      <c r="E1860" s="70"/>
      <c r="F1860" s="71"/>
      <c r="H1860" s="70"/>
      <c r="I1860" s="70"/>
      <c r="J1860" s="70"/>
      <c r="K1860" s="70"/>
      <c r="L1860" s="76"/>
      <c r="N1860" s="70"/>
      <c r="O1860" s="70"/>
      <c r="P1860" s="70"/>
      <c r="Q1860" s="64"/>
      <c r="R1860" s="70"/>
      <c r="S1860" s="70"/>
      <c r="T1860" s="70"/>
      <c r="U1860" s="70"/>
      <c r="V1860" s="78"/>
      <c r="X1860" s="70"/>
      <c r="Y1860" s="70"/>
      <c r="Z1860" s="70"/>
      <c r="AA1860" s="79"/>
      <c r="AB1860" s="80">
        <f t="shared" si="1026"/>
        <v>0</v>
      </c>
    </row>
    <row r="1861" spans="1:28" x14ac:dyDescent="0.25">
      <c r="A1861" s="72" t="s">
        <v>17572</v>
      </c>
      <c r="B1861" s="73" t="s">
        <v>22947</v>
      </c>
      <c r="C1861" s="74" t="s">
        <v>15849</v>
      </c>
      <c r="D1861" s="75">
        <v>0</v>
      </c>
      <c r="E1861" s="70">
        <v>85134.950000000012</v>
      </c>
      <c r="F1861" s="76">
        <f>ROUND(D1861*E1861,2)</f>
        <v>0</v>
      </c>
      <c r="G1861" s="77"/>
      <c r="H1861" s="70">
        <f t="shared" ref="H1861:I1863" si="1053">ROUND(N1861+(N1861*$H$2/100),2)</f>
        <v>84957.04</v>
      </c>
      <c r="I1861" s="70">
        <f t="shared" si="1053"/>
        <v>177.91</v>
      </c>
      <c r="J1861" s="70">
        <f>H1861+I1861</f>
        <v>85134.95</v>
      </c>
      <c r="K1861" s="70">
        <v>0</v>
      </c>
      <c r="L1861" s="76">
        <f>SUM(J1861:K1861)</f>
        <v>85134.95</v>
      </c>
      <c r="N1861" s="70">
        <v>84957.040000000008</v>
      </c>
      <c r="O1861" s="70">
        <v>177.91000000000003</v>
      </c>
      <c r="P1861" s="70">
        <f>SUM(N1861:O1861)</f>
        <v>85134.950000000012</v>
      </c>
      <c r="Q1861" s="64"/>
      <c r="R1861" s="70">
        <f t="shared" ref="R1861:S1863" si="1054">X1861</f>
        <v>84957.04</v>
      </c>
      <c r="S1861" s="70">
        <f t="shared" si="1054"/>
        <v>177.92</v>
      </c>
      <c r="T1861" s="70">
        <f>R1861+S1861</f>
        <v>85134.959999999992</v>
      </c>
      <c r="U1861" s="70">
        <f>ROUND(Z1861*$H$2,2)/100</f>
        <v>0</v>
      </c>
      <c r="V1861" s="78">
        <f>SUM(T1861:U1861)</f>
        <v>85134.959999999992</v>
      </c>
      <c r="X1861" s="70">
        <v>84957.04</v>
      </c>
      <c r="Y1861" s="70">
        <v>177.92</v>
      </c>
      <c r="Z1861" s="70">
        <v>85134.96</v>
      </c>
      <c r="AA1861" s="79"/>
      <c r="AB1861" s="80">
        <f t="shared" si="1026"/>
        <v>-9.9999999947613105E-3</v>
      </c>
    </row>
    <row r="1862" spans="1:28" ht="22.5" x14ac:dyDescent="0.25">
      <c r="A1862" s="72" t="s">
        <v>17573</v>
      </c>
      <c r="B1862" s="73" t="s">
        <v>22948</v>
      </c>
      <c r="C1862" s="74" t="s">
        <v>15849</v>
      </c>
      <c r="D1862" s="75">
        <v>0</v>
      </c>
      <c r="E1862" s="70">
        <v>63563.880000000005</v>
      </c>
      <c r="F1862" s="76">
        <f>ROUND(D1862*E1862,2)</f>
        <v>0</v>
      </c>
      <c r="G1862" s="77"/>
      <c r="H1862" s="70">
        <f t="shared" si="1053"/>
        <v>63385.97</v>
      </c>
      <c r="I1862" s="70">
        <f t="shared" si="1053"/>
        <v>177.91</v>
      </c>
      <c r="J1862" s="70">
        <f>H1862+I1862</f>
        <v>63563.880000000005</v>
      </c>
      <c r="K1862" s="70">
        <v>0</v>
      </c>
      <c r="L1862" s="76">
        <f>SUM(J1862:K1862)</f>
        <v>63563.880000000005</v>
      </c>
      <c r="N1862" s="70">
        <v>63385.97</v>
      </c>
      <c r="O1862" s="70">
        <v>177.91000000000003</v>
      </c>
      <c r="P1862" s="70">
        <f>SUM(N1862:O1862)</f>
        <v>63563.880000000005</v>
      </c>
      <c r="Q1862" s="64"/>
      <c r="R1862" s="70">
        <f t="shared" si="1054"/>
        <v>63385.97</v>
      </c>
      <c r="S1862" s="70">
        <f t="shared" si="1054"/>
        <v>177.92</v>
      </c>
      <c r="T1862" s="70">
        <f>R1862+S1862</f>
        <v>63563.89</v>
      </c>
      <c r="U1862" s="70">
        <f>ROUND(Z1862*$H$2,2)/100</f>
        <v>0</v>
      </c>
      <c r="V1862" s="78">
        <f>SUM(T1862:U1862)</f>
        <v>63563.89</v>
      </c>
      <c r="X1862" s="70">
        <v>63385.97</v>
      </c>
      <c r="Y1862" s="70">
        <v>177.92</v>
      </c>
      <c r="Z1862" s="70">
        <v>63563.89</v>
      </c>
      <c r="AA1862" s="79"/>
      <c r="AB1862" s="80">
        <f t="shared" si="1026"/>
        <v>-9.9999999947613105E-3</v>
      </c>
    </row>
    <row r="1863" spans="1:28" x14ac:dyDescent="0.25">
      <c r="A1863" s="72" t="s">
        <v>17574</v>
      </c>
      <c r="B1863" s="73" t="s">
        <v>22949</v>
      </c>
      <c r="C1863" s="74" t="s">
        <v>15849</v>
      </c>
      <c r="D1863" s="75">
        <v>0</v>
      </c>
      <c r="E1863" s="70">
        <v>84827.040000000008</v>
      </c>
      <c r="F1863" s="76">
        <f>ROUND(D1863*E1863,2)</f>
        <v>0</v>
      </c>
      <c r="G1863" s="77"/>
      <c r="H1863" s="70">
        <f t="shared" si="1053"/>
        <v>84471.23</v>
      </c>
      <c r="I1863" s="70">
        <f t="shared" si="1053"/>
        <v>355.81</v>
      </c>
      <c r="J1863" s="70">
        <f>H1863+I1863</f>
        <v>84827.04</v>
      </c>
      <c r="K1863" s="70">
        <v>0</v>
      </c>
      <c r="L1863" s="76">
        <f>SUM(J1863:K1863)</f>
        <v>84827.04</v>
      </c>
      <c r="N1863" s="70">
        <v>84471.23000000001</v>
      </c>
      <c r="O1863" s="70">
        <v>355.81</v>
      </c>
      <c r="P1863" s="70">
        <f>SUM(N1863:O1863)</f>
        <v>84827.040000000008</v>
      </c>
      <c r="Q1863" s="64"/>
      <c r="R1863" s="70">
        <f t="shared" si="1054"/>
        <v>84471.23</v>
      </c>
      <c r="S1863" s="70">
        <f t="shared" si="1054"/>
        <v>355.84</v>
      </c>
      <c r="T1863" s="70">
        <f>R1863+S1863</f>
        <v>84827.069999999992</v>
      </c>
      <c r="U1863" s="70">
        <f>ROUND(Z1863*$H$2,2)/100</f>
        <v>0</v>
      </c>
      <c r="V1863" s="78">
        <f>SUM(T1863:U1863)</f>
        <v>84827.069999999992</v>
      </c>
      <c r="X1863" s="70">
        <v>84471.23</v>
      </c>
      <c r="Y1863" s="70">
        <v>355.84</v>
      </c>
      <c r="Z1863" s="70">
        <v>84827.07</v>
      </c>
      <c r="AA1863" s="79"/>
      <c r="AB1863" s="80">
        <f t="shared" si="1026"/>
        <v>-2.9999999998835847E-2</v>
      </c>
    </row>
    <row r="1864" spans="1:28" ht="22.5" x14ac:dyDescent="0.25">
      <c r="A1864" s="66" t="s">
        <v>17575</v>
      </c>
      <c r="B1864" s="67" t="s">
        <v>22950</v>
      </c>
      <c r="C1864" s="68"/>
      <c r="D1864" s="69"/>
      <c r="E1864" s="70"/>
      <c r="F1864" s="71"/>
      <c r="H1864" s="70"/>
      <c r="I1864" s="70"/>
      <c r="J1864" s="70"/>
      <c r="K1864" s="70"/>
      <c r="L1864" s="76"/>
      <c r="N1864" s="70"/>
      <c r="O1864" s="70"/>
      <c r="P1864" s="70"/>
      <c r="Q1864" s="64"/>
      <c r="R1864" s="70"/>
      <c r="S1864" s="70"/>
      <c r="T1864" s="70"/>
      <c r="U1864" s="70"/>
      <c r="V1864" s="78"/>
      <c r="X1864" s="70"/>
      <c r="Y1864" s="70"/>
      <c r="Z1864" s="70"/>
      <c r="AA1864" s="79"/>
      <c r="AB1864" s="80">
        <f t="shared" si="1026"/>
        <v>0</v>
      </c>
    </row>
    <row r="1865" spans="1:28" ht="22.5" x14ac:dyDescent="0.25">
      <c r="A1865" s="72" t="s">
        <v>17576</v>
      </c>
      <c r="B1865" s="73" t="s">
        <v>22951</v>
      </c>
      <c r="C1865" s="74" t="s">
        <v>15692</v>
      </c>
      <c r="D1865" s="75">
        <v>0</v>
      </c>
      <c r="E1865" s="70">
        <v>221.61</v>
      </c>
      <c r="F1865" s="76">
        <f t="shared" ref="F1865:F1875" si="1055">ROUND(D1865*E1865,2)</f>
        <v>0</v>
      </c>
      <c r="G1865" s="77"/>
      <c r="H1865" s="70">
        <f t="shared" ref="H1865:I1875" si="1056">ROUND(N1865+(N1865*$H$2/100),2)</f>
        <v>105.36</v>
      </c>
      <c r="I1865" s="70">
        <f t="shared" si="1056"/>
        <v>116.25</v>
      </c>
      <c r="J1865" s="70">
        <f t="shared" ref="J1865:J1875" si="1057">H1865+I1865</f>
        <v>221.61</v>
      </c>
      <c r="K1865" s="70">
        <v>0</v>
      </c>
      <c r="L1865" s="76">
        <f t="shared" ref="L1865:L1875" si="1058">SUM(J1865:K1865)</f>
        <v>221.61</v>
      </c>
      <c r="N1865" s="70">
        <v>105.36</v>
      </c>
      <c r="O1865" s="70">
        <v>116.25</v>
      </c>
      <c r="P1865" s="70">
        <f t="shared" ref="P1865:P1875" si="1059">SUM(N1865:O1865)</f>
        <v>221.61</v>
      </c>
      <c r="Q1865" s="64"/>
      <c r="R1865" s="70">
        <f t="shared" ref="R1865:S1875" si="1060">X1865</f>
        <v>105.36</v>
      </c>
      <c r="S1865" s="70">
        <f t="shared" si="1060"/>
        <v>116.26</v>
      </c>
      <c r="T1865" s="70">
        <f t="shared" ref="T1865:T1875" si="1061">R1865+S1865</f>
        <v>221.62</v>
      </c>
      <c r="U1865" s="70">
        <f t="shared" ref="U1865:U1875" si="1062">ROUND(Z1865*$H$2,2)/100</f>
        <v>0</v>
      </c>
      <c r="V1865" s="78">
        <f t="shared" ref="V1865:V1875" si="1063">SUM(T1865:U1865)</f>
        <v>221.62</v>
      </c>
      <c r="X1865" s="70">
        <v>105.36</v>
      </c>
      <c r="Y1865" s="70">
        <v>116.26</v>
      </c>
      <c r="Z1865" s="70">
        <v>221.62</v>
      </c>
      <c r="AA1865" s="79"/>
      <c r="AB1865" s="80">
        <f t="shared" si="1026"/>
        <v>-9.9999999999909051E-3</v>
      </c>
    </row>
    <row r="1866" spans="1:28" ht="22.5" x14ac:dyDescent="0.25">
      <c r="A1866" s="72" t="s">
        <v>17577</v>
      </c>
      <c r="B1866" s="73" t="s">
        <v>22952</v>
      </c>
      <c r="C1866" s="74" t="s">
        <v>15692</v>
      </c>
      <c r="D1866" s="75">
        <v>0</v>
      </c>
      <c r="E1866" s="70">
        <v>288.49</v>
      </c>
      <c r="F1866" s="76">
        <f t="shared" si="1055"/>
        <v>0</v>
      </c>
      <c r="G1866" s="77"/>
      <c r="H1866" s="70">
        <f t="shared" si="1056"/>
        <v>172.24</v>
      </c>
      <c r="I1866" s="70">
        <f t="shared" si="1056"/>
        <v>116.25</v>
      </c>
      <c r="J1866" s="70">
        <f t="shared" si="1057"/>
        <v>288.49</v>
      </c>
      <c r="K1866" s="70">
        <v>0</v>
      </c>
      <c r="L1866" s="76">
        <f t="shared" si="1058"/>
        <v>288.49</v>
      </c>
      <c r="N1866" s="70">
        <v>172.24</v>
      </c>
      <c r="O1866" s="70">
        <v>116.25</v>
      </c>
      <c r="P1866" s="70">
        <f t="shared" si="1059"/>
        <v>288.49</v>
      </c>
      <c r="Q1866" s="64"/>
      <c r="R1866" s="70">
        <f t="shared" si="1060"/>
        <v>172.24</v>
      </c>
      <c r="S1866" s="70">
        <f t="shared" si="1060"/>
        <v>116.26</v>
      </c>
      <c r="T1866" s="70">
        <f t="shared" si="1061"/>
        <v>288.5</v>
      </c>
      <c r="U1866" s="70">
        <f t="shared" si="1062"/>
        <v>0</v>
      </c>
      <c r="V1866" s="78">
        <f t="shared" si="1063"/>
        <v>288.5</v>
      </c>
      <c r="X1866" s="70">
        <v>172.24</v>
      </c>
      <c r="Y1866" s="70">
        <v>116.26</v>
      </c>
      <c r="Z1866" s="70">
        <v>288.5</v>
      </c>
      <c r="AA1866" s="79"/>
      <c r="AB1866" s="80">
        <f t="shared" ref="AB1866:AB1929" si="1064">P1866-Z1866</f>
        <v>-9.9999999999909051E-3</v>
      </c>
    </row>
    <row r="1867" spans="1:28" ht="22.5" x14ac:dyDescent="0.25">
      <c r="A1867" s="72" t="s">
        <v>17578</v>
      </c>
      <c r="B1867" s="73" t="s">
        <v>22953</v>
      </c>
      <c r="C1867" s="74" t="s">
        <v>15692</v>
      </c>
      <c r="D1867" s="75">
        <v>0</v>
      </c>
      <c r="E1867" s="70">
        <v>612.14</v>
      </c>
      <c r="F1867" s="76">
        <f t="shared" si="1055"/>
        <v>0</v>
      </c>
      <c r="G1867" s="77"/>
      <c r="H1867" s="70">
        <f t="shared" si="1056"/>
        <v>477.96</v>
      </c>
      <c r="I1867" s="70">
        <f t="shared" si="1056"/>
        <v>134.18</v>
      </c>
      <c r="J1867" s="70">
        <f t="shared" si="1057"/>
        <v>612.14</v>
      </c>
      <c r="K1867" s="70">
        <v>0</v>
      </c>
      <c r="L1867" s="76">
        <f t="shared" si="1058"/>
        <v>612.14</v>
      </c>
      <c r="N1867" s="70">
        <v>477.96</v>
      </c>
      <c r="O1867" s="70">
        <v>134.18</v>
      </c>
      <c r="P1867" s="70">
        <f t="shared" si="1059"/>
        <v>612.14</v>
      </c>
      <c r="Q1867" s="64"/>
      <c r="R1867" s="70">
        <f t="shared" si="1060"/>
        <v>477.96</v>
      </c>
      <c r="S1867" s="70">
        <f t="shared" si="1060"/>
        <v>134.19999999999999</v>
      </c>
      <c r="T1867" s="70">
        <f t="shared" si="1061"/>
        <v>612.16</v>
      </c>
      <c r="U1867" s="70">
        <f t="shared" si="1062"/>
        <v>0</v>
      </c>
      <c r="V1867" s="78">
        <f t="shared" si="1063"/>
        <v>612.16</v>
      </c>
      <c r="X1867" s="70">
        <v>477.96</v>
      </c>
      <c r="Y1867" s="70">
        <v>134.19999999999999</v>
      </c>
      <c r="Z1867" s="70">
        <v>612.16</v>
      </c>
      <c r="AA1867" s="79"/>
      <c r="AB1867" s="80">
        <f t="shared" si="1064"/>
        <v>-1.999999999998181E-2</v>
      </c>
    </row>
    <row r="1868" spans="1:28" ht="22.5" x14ac:dyDescent="0.25">
      <c r="A1868" s="72" t="s">
        <v>17579</v>
      </c>
      <c r="B1868" s="73" t="s">
        <v>22954</v>
      </c>
      <c r="C1868" s="74" t="s">
        <v>15692</v>
      </c>
      <c r="D1868" s="75">
        <v>0</v>
      </c>
      <c r="E1868" s="70">
        <v>1588.42</v>
      </c>
      <c r="F1868" s="76">
        <f t="shared" si="1055"/>
        <v>0</v>
      </c>
      <c r="G1868" s="77"/>
      <c r="H1868" s="70">
        <f t="shared" si="1056"/>
        <v>1454.24</v>
      </c>
      <c r="I1868" s="70">
        <f t="shared" si="1056"/>
        <v>134.18</v>
      </c>
      <c r="J1868" s="70">
        <f t="shared" si="1057"/>
        <v>1588.42</v>
      </c>
      <c r="K1868" s="70">
        <v>0</v>
      </c>
      <c r="L1868" s="76">
        <f t="shared" si="1058"/>
        <v>1588.42</v>
      </c>
      <c r="N1868" s="70">
        <v>1454.24</v>
      </c>
      <c r="O1868" s="70">
        <v>134.18</v>
      </c>
      <c r="P1868" s="70">
        <f t="shared" si="1059"/>
        <v>1588.42</v>
      </c>
      <c r="Q1868" s="64"/>
      <c r="R1868" s="70">
        <f t="shared" si="1060"/>
        <v>1454.24</v>
      </c>
      <c r="S1868" s="70">
        <f t="shared" si="1060"/>
        <v>134.19999999999999</v>
      </c>
      <c r="T1868" s="70">
        <f t="shared" si="1061"/>
        <v>1588.44</v>
      </c>
      <c r="U1868" s="70">
        <f t="shared" si="1062"/>
        <v>0</v>
      </c>
      <c r="V1868" s="78">
        <f t="shared" si="1063"/>
        <v>1588.44</v>
      </c>
      <c r="X1868" s="70">
        <v>1454.24</v>
      </c>
      <c r="Y1868" s="70">
        <v>134.19999999999999</v>
      </c>
      <c r="Z1868" s="70">
        <v>1588.44</v>
      </c>
      <c r="AA1868" s="79"/>
      <c r="AB1868" s="80">
        <f t="shared" si="1064"/>
        <v>-1.999999999998181E-2</v>
      </c>
    </row>
    <row r="1869" spans="1:28" ht="22.5" x14ac:dyDescent="0.25">
      <c r="A1869" s="72" t="s">
        <v>17580</v>
      </c>
      <c r="B1869" s="73" t="s">
        <v>22955</v>
      </c>
      <c r="C1869" s="74" t="s">
        <v>15692</v>
      </c>
      <c r="D1869" s="75">
        <v>0</v>
      </c>
      <c r="E1869" s="70">
        <v>1173.1300000000001</v>
      </c>
      <c r="F1869" s="76">
        <f t="shared" si="1055"/>
        <v>0</v>
      </c>
      <c r="G1869" s="77"/>
      <c r="H1869" s="70">
        <f t="shared" si="1056"/>
        <v>1038.95</v>
      </c>
      <c r="I1869" s="70">
        <f t="shared" si="1056"/>
        <v>134.18</v>
      </c>
      <c r="J1869" s="70">
        <f t="shared" si="1057"/>
        <v>1173.1300000000001</v>
      </c>
      <c r="K1869" s="70">
        <v>0</v>
      </c>
      <c r="L1869" s="76">
        <f t="shared" si="1058"/>
        <v>1173.1300000000001</v>
      </c>
      <c r="N1869" s="70">
        <v>1038.95</v>
      </c>
      <c r="O1869" s="70">
        <v>134.18</v>
      </c>
      <c r="P1869" s="70">
        <f t="shared" si="1059"/>
        <v>1173.1300000000001</v>
      </c>
      <c r="Q1869" s="64"/>
      <c r="R1869" s="70">
        <f t="shared" si="1060"/>
        <v>1038.95</v>
      </c>
      <c r="S1869" s="70">
        <f t="shared" si="1060"/>
        <v>134.19999999999999</v>
      </c>
      <c r="T1869" s="70">
        <f t="shared" si="1061"/>
        <v>1173.1500000000001</v>
      </c>
      <c r="U1869" s="70">
        <f t="shared" si="1062"/>
        <v>0</v>
      </c>
      <c r="V1869" s="78">
        <f t="shared" si="1063"/>
        <v>1173.1500000000001</v>
      </c>
      <c r="X1869" s="70">
        <v>1038.95</v>
      </c>
      <c r="Y1869" s="70">
        <v>134.19999999999999</v>
      </c>
      <c r="Z1869" s="70">
        <v>1173.1500000000001</v>
      </c>
      <c r="AA1869" s="79"/>
      <c r="AB1869" s="80">
        <f t="shared" si="1064"/>
        <v>-1.999999999998181E-2</v>
      </c>
    </row>
    <row r="1870" spans="1:28" ht="22.5" x14ac:dyDescent="0.25">
      <c r="A1870" s="72" t="s">
        <v>17581</v>
      </c>
      <c r="B1870" s="73" t="s">
        <v>22956</v>
      </c>
      <c r="C1870" s="74" t="s">
        <v>15692</v>
      </c>
      <c r="D1870" s="75">
        <v>0</v>
      </c>
      <c r="E1870" s="70">
        <v>441.77</v>
      </c>
      <c r="F1870" s="76">
        <f t="shared" si="1055"/>
        <v>0</v>
      </c>
      <c r="G1870" s="77"/>
      <c r="H1870" s="70">
        <f t="shared" si="1056"/>
        <v>341.13</v>
      </c>
      <c r="I1870" s="70">
        <f t="shared" si="1056"/>
        <v>100.64</v>
      </c>
      <c r="J1870" s="70">
        <f t="shared" si="1057"/>
        <v>441.77</v>
      </c>
      <c r="K1870" s="70">
        <v>0</v>
      </c>
      <c r="L1870" s="76">
        <f t="shared" si="1058"/>
        <v>441.77</v>
      </c>
      <c r="N1870" s="70">
        <v>341.13</v>
      </c>
      <c r="O1870" s="70">
        <v>100.64</v>
      </c>
      <c r="P1870" s="70">
        <f t="shared" si="1059"/>
        <v>441.77</v>
      </c>
      <c r="Q1870" s="64"/>
      <c r="R1870" s="70">
        <f t="shared" si="1060"/>
        <v>341.13</v>
      </c>
      <c r="S1870" s="70">
        <f t="shared" si="1060"/>
        <v>100.65</v>
      </c>
      <c r="T1870" s="70">
        <f t="shared" si="1061"/>
        <v>441.78</v>
      </c>
      <c r="U1870" s="70">
        <f t="shared" si="1062"/>
        <v>0</v>
      </c>
      <c r="V1870" s="78">
        <f t="shared" si="1063"/>
        <v>441.78</v>
      </c>
      <c r="X1870" s="70">
        <v>341.13</v>
      </c>
      <c r="Y1870" s="70">
        <v>100.65</v>
      </c>
      <c r="Z1870" s="70">
        <v>441.78</v>
      </c>
      <c r="AA1870" s="79"/>
      <c r="AB1870" s="80">
        <f t="shared" si="1064"/>
        <v>-9.9999999999909051E-3</v>
      </c>
    </row>
    <row r="1871" spans="1:28" ht="22.5" x14ac:dyDescent="0.25">
      <c r="A1871" s="72" t="s">
        <v>17582</v>
      </c>
      <c r="B1871" s="73" t="s">
        <v>22957</v>
      </c>
      <c r="C1871" s="74" t="s">
        <v>15692</v>
      </c>
      <c r="D1871" s="75">
        <v>0</v>
      </c>
      <c r="E1871" s="70">
        <v>1868.8200000000002</v>
      </c>
      <c r="F1871" s="76">
        <f t="shared" si="1055"/>
        <v>0</v>
      </c>
      <c r="G1871" s="77"/>
      <c r="H1871" s="70">
        <f t="shared" si="1056"/>
        <v>1728.96</v>
      </c>
      <c r="I1871" s="70">
        <f t="shared" si="1056"/>
        <v>139.86000000000001</v>
      </c>
      <c r="J1871" s="70">
        <f t="shared" si="1057"/>
        <v>1868.8200000000002</v>
      </c>
      <c r="K1871" s="70">
        <v>0</v>
      </c>
      <c r="L1871" s="76">
        <f t="shared" si="1058"/>
        <v>1868.8200000000002</v>
      </c>
      <c r="N1871" s="70">
        <v>1728.96</v>
      </c>
      <c r="O1871" s="70">
        <v>139.86000000000001</v>
      </c>
      <c r="P1871" s="70">
        <f t="shared" si="1059"/>
        <v>1868.8200000000002</v>
      </c>
      <c r="Q1871" s="64"/>
      <c r="R1871" s="70">
        <f t="shared" si="1060"/>
        <v>1728.96</v>
      </c>
      <c r="S1871" s="70">
        <f t="shared" si="1060"/>
        <v>139.87</v>
      </c>
      <c r="T1871" s="70">
        <f t="shared" si="1061"/>
        <v>1868.83</v>
      </c>
      <c r="U1871" s="70">
        <f t="shared" si="1062"/>
        <v>0</v>
      </c>
      <c r="V1871" s="78">
        <f t="shared" si="1063"/>
        <v>1868.83</v>
      </c>
      <c r="X1871" s="70">
        <v>1728.96</v>
      </c>
      <c r="Y1871" s="70">
        <v>139.87</v>
      </c>
      <c r="Z1871" s="70">
        <v>1868.83</v>
      </c>
      <c r="AA1871" s="79"/>
      <c r="AB1871" s="80">
        <f t="shared" si="1064"/>
        <v>-9.9999999997635314E-3</v>
      </c>
    </row>
    <row r="1872" spans="1:28" s="34" customFormat="1" ht="22.5" x14ac:dyDescent="0.25">
      <c r="A1872" s="72" t="s">
        <v>17583</v>
      </c>
      <c r="B1872" s="73" t="s">
        <v>22958</v>
      </c>
      <c r="C1872" s="74" t="s">
        <v>15692</v>
      </c>
      <c r="D1872" s="75">
        <v>0</v>
      </c>
      <c r="E1872" s="70">
        <v>706.52</v>
      </c>
      <c r="F1872" s="76">
        <f t="shared" si="1055"/>
        <v>0</v>
      </c>
      <c r="G1872" s="77"/>
      <c r="H1872" s="70">
        <f t="shared" si="1056"/>
        <v>572.34</v>
      </c>
      <c r="I1872" s="70">
        <f t="shared" si="1056"/>
        <v>134.18</v>
      </c>
      <c r="J1872" s="70">
        <f t="shared" si="1057"/>
        <v>706.52</v>
      </c>
      <c r="K1872" s="70">
        <v>0</v>
      </c>
      <c r="L1872" s="76">
        <f t="shared" si="1058"/>
        <v>706.52</v>
      </c>
      <c r="N1872" s="70">
        <v>572.34</v>
      </c>
      <c r="O1872" s="70">
        <v>134.18</v>
      </c>
      <c r="P1872" s="70">
        <f t="shared" si="1059"/>
        <v>706.52</v>
      </c>
      <c r="Q1872" s="64"/>
      <c r="R1872" s="70">
        <f t="shared" si="1060"/>
        <v>572.34</v>
      </c>
      <c r="S1872" s="70">
        <f t="shared" si="1060"/>
        <v>134.19999999999999</v>
      </c>
      <c r="T1872" s="70">
        <f t="shared" si="1061"/>
        <v>706.54</v>
      </c>
      <c r="U1872" s="70">
        <f t="shared" si="1062"/>
        <v>0</v>
      </c>
      <c r="V1872" s="78">
        <f t="shared" si="1063"/>
        <v>706.54</v>
      </c>
      <c r="X1872" s="70">
        <v>572.34</v>
      </c>
      <c r="Y1872" s="70">
        <v>134.19999999999999</v>
      </c>
      <c r="Z1872" s="70">
        <v>706.54</v>
      </c>
      <c r="AA1872" s="79"/>
      <c r="AB1872" s="80">
        <f t="shared" si="1064"/>
        <v>-1.999999999998181E-2</v>
      </c>
    </row>
    <row r="1873" spans="1:28" ht="22.5" x14ac:dyDescent="0.25">
      <c r="A1873" s="72" t="s">
        <v>17584</v>
      </c>
      <c r="B1873" s="73" t="s">
        <v>22959</v>
      </c>
      <c r="C1873" s="74" t="s">
        <v>15692</v>
      </c>
      <c r="D1873" s="75">
        <v>0</v>
      </c>
      <c r="E1873" s="70">
        <v>136.63</v>
      </c>
      <c r="F1873" s="76">
        <f t="shared" si="1055"/>
        <v>0</v>
      </c>
      <c r="G1873" s="77"/>
      <c r="H1873" s="70">
        <f t="shared" si="1056"/>
        <v>69.540000000000006</v>
      </c>
      <c r="I1873" s="70">
        <f t="shared" si="1056"/>
        <v>67.09</v>
      </c>
      <c r="J1873" s="70">
        <f t="shared" si="1057"/>
        <v>136.63</v>
      </c>
      <c r="K1873" s="70">
        <v>0</v>
      </c>
      <c r="L1873" s="76">
        <f t="shared" si="1058"/>
        <v>136.63</v>
      </c>
      <c r="N1873" s="70">
        <v>69.540000000000006</v>
      </c>
      <c r="O1873" s="70">
        <v>67.09</v>
      </c>
      <c r="P1873" s="70">
        <f t="shared" si="1059"/>
        <v>136.63</v>
      </c>
      <c r="Q1873" s="64"/>
      <c r="R1873" s="70">
        <f t="shared" si="1060"/>
        <v>69.540000000000006</v>
      </c>
      <c r="S1873" s="70">
        <f t="shared" si="1060"/>
        <v>67.099999999999994</v>
      </c>
      <c r="T1873" s="70">
        <f t="shared" si="1061"/>
        <v>136.63999999999999</v>
      </c>
      <c r="U1873" s="70">
        <f t="shared" si="1062"/>
        <v>0</v>
      </c>
      <c r="V1873" s="78">
        <f t="shared" si="1063"/>
        <v>136.63999999999999</v>
      </c>
      <c r="X1873" s="70">
        <v>69.540000000000006</v>
      </c>
      <c r="Y1873" s="70">
        <v>67.099999999999994</v>
      </c>
      <c r="Z1873" s="70">
        <v>136.63999999999999</v>
      </c>
      <c r="AA1873" s="79"/>
      <c r="AB1873" s="80">
        <f t="shared" si="1064"/>
        <v>-9.9999999999909051E-3</v>
      </c>
    </row>
    <row r="1874" spans="1:28" x14ac:dyDescent="0.25">
      <c r="A1874" s="72" t="s">
        <v>17585</v>
      </c>
      <c r="B1874" s="73" t="s">
        <v>22960</v>
      </c>
      <c r="C1874" s="74" t="s">
        <v>15692</v>
      </c>
      <c r="D1874" s="75">
        <v>0</v>
      </c>
      <c r="E1874" s="70">
        <v>246.08</v>
      </c>
      <c r="F1874" s="76">
        <f t="shared" si="1055"/>
        <v>0</v>
      </c>
      <c r="G1874" s="77"/>
      <c r="H1874" s="70">
        <f t="shared" si="1056"/>
        <v>129.83000000000001</v>
      </c>
      <c r="I1874" s="70">
        <f t="shared" si="1056"/>
        <v>116.25</v>
      </c>
      <c r="J1874" s="70">
        <f t="shared" si="1057"/>
        <v>246.08</v>
      </c>
      <c r="K1874" s="70">
        <v>0</v>
      </c>
      <c r="L1874" s="76">
        <f t="shared" si="1058"/>
        <v>246.08</v>
      </c>
      <c r="N1874" s="70">
        <v>129.83000000000001</v>
      </c>
      <c r="O1874" s="70">
        <v>116.25</v>
      </c>
      <c r="P1874" s="70">
        <f t="shared" si="1059"/>
        <v>246.08</v>
      </c>
      <c r="Q1874" s="64"/>
      <c r="R1874" s="70">
        <f t="shared" si="1060"/>
        <v>129.83000000000001</v>
      </c>
      <c r="S1874" s="70">
        <f t="shared" si="1060"/>
        <v>116.26</v>
      </c>
      <c r="T1874" s="70">
        <f t="shared" si="1061"/>
        <v>246.09000000000003</v>
      </c>
      <c r="U1874" s="70">
        <f t="shared" si="1062"/>
        <v>0</v>
      </c>
      <c r="V1874" s="78">
        <f t="shared" si="1063"/>
        <v>246.09000000000003</v>
      </c>
      <c r="X1874" s="70">
        <v>129.83000000000001</v>
      </c>
      <c r="Y1874" s="70">
        <v>116.26</v>
      </c>
      <c r="Z1874" s="70">
        <v>246.09</v>
      </c>
      <c r="AA1874" s="79"/>
      <c r="AB1874" s="80">
        <f t="shared" si="1064"/>
        <v>-9.9999999999909051E-3</v>
      </c>
    </row>
    <row r="1875" spans="1:28" x14ac:dyDescent="0.25">
      <c r="A1875" s="72" t="s">
        <v>17586</v>
      </c>
      <c r="B1875" s="73" t="s">
        <v>22961</v>
      </c>
      <c r="C1875" s="74" t="s">
        <v>15692</v>
      </c>
      <c r="D1875" s="75">
        <v>0</v>
      </c>
      <c r="E1875" s="70">
        <v>497.76</v>
      </c>
      <c r="F1875" s="76">
        <f t="shared" si="1055"/>
        <v>0</v>
      </c>
      <c r="G1875" s="77"/>
      <c r="H1875" s="70">
        <f t="shared" si="1056"/>
        <v>363.58</v>
      </c>
      <c r="I1875" s="70">
        <f t="shared" si="1056"/>
        <v>134.18</v>
      </c>
      <c r="J1875" s="70">
        <f t="shared" si="1057"/>
        <v>497.76</v>
      </c>
      <c r="K1875" s="70">
        <v>0</v>
      </c>
      <c r="L1875" s="76">
        <f t="shared" si="1058"/>
        <v>497.76</v>
      </c>
      <c r="N1875" s="70">
        <v>363.58</v>
      </c>
      <c r="O1875" s="70">
        <v>134.18</v>
      </c>
      <c r="P1875" s="70">
        <f t="shared" si="1059"/>
        <v>497.76</v>
      </c>
      <c r="Q1875" s="64"/>
      <c r="R1875" s="70">
        <f t="shared" si="1060"/>
        <v>363.58</v>
      </c>
      <c r="S1875" s="70">
        <f t="shared" si="1060"/>
        <v>134.19999999999999</v>
      </c>
      <c r="T1875" s="70">
        <f t="shared" si="1061"/>
        <v>497.78</v>
      </c>
      <c r="U1875" s="70">
        <f t="shared" si="1062"/>
        <v>0</v>
      </c>
      <c r="V1875" s="78">
        <f t="shared" si="1063"/>
        <v>497.78</v>
      </c>
      <c r="X1875" s="70">
        <v>363.58</v>
      </c>
      <c r="Y1875" s="70">
        <v>134.19999999999999</v>
      </c>
      <c r="Z1875" s="70">
        <v>497.78</v>
      </c>
      <c r="AA1875" s="79"/>
      <c r="AB1875" s="80">
        <f t="shared" si="1064"/>
        <v>-1.999999999998181E-2</v>
      </c>
    </row>
    <row r="1876" spans="1:28" x14ac:dyDescent="0.25">
      <c r="A1876" s="66" t="s">
        <v>17587</v>
      </c>
      <c r="B1876" s="67" t="s">
        <v>22962</v>
      </c>
      <c r="C1876" s="68"/>
      <c r="D1876" s="69"/>
      <c r="E1876" s="70"/>
      <c r="F1876" s="71"/>
      <c r="H1876" s="70"/>
      <c r="I1876" s="70"/>
      <c r="J1876" s="70"/>
      <c r="K1876" s="70"/>
      <c r="L1876" s="76"/>
      <c r="N1876" s="70"/>
      <c r="O1876" s="70"/>
      <c r="P1876" s="70"/>
      <c r="Q1876" s="64"/>
      <c r="R1876" s="70"/>
      <c r="S1876" s="70"/>
      <c r="T1876" s="70"/>
      <c r="U1876" s="70"/>
      <c r="V1876" s="78"/>
      <c r="X1876" s="70"/>
      <c r="Y1876" s="70"/>
      <c r="Z1876" s="70"/>
      <c r="AA1876" s="79"/>
      <c r="AB1876" s="80">
        <f t="shared" si="1064"/>
        <v>0</v>
      </c>
    </row>
    <row r="1877" spans="1:28" s="34" customFormat="1" x14ac:dyDescent="0.25">
      <c r="A1877" s="72" t="s">
        <v>17588</v>
      </c>
      <c r="B1877" s="73" t="s">
        <v>22963</v>
      </c>
      <c r="C1877" s="74" t="s">
        <v>15692</v>
      </c>
      <c r="D1877" s="75">
        <v>0</v>
      </c>
      <c r="E1877" s="70">
        <v>22.62</v>
      </c>
      <c r="F1877" s="76">
        <f>ROUND(D1877*E1877,2)</f>
        <v>0</v>
      </c>
      <c r="G1877" s="77"/>
      <c r="H1877" s="70">
        <f t="shared" ref="H1877:I1880" si="1065">ROUND(N1877+(N1877*$H$2/100),2)</f>
        <v>12.56</v>
      </c>
      <c r="I1877" s="70">
        <f t="shared" si="1065"/>
        <v>10.06</v>
      </c>
      <c r="J1877" s="70">
        <f>H1877+I1877</f>
        <v>22.62</v>
      </c>
      <c r="K1877" s="70">
        <v>0</v>
      </c>
      <c r="L1877" s="76">
        <f>SUM(J1877:K1877)</f>
        <v>22.62</v>
      </c>
      <c r="N1877" s="70">
        <v>12.56</v>
      </c>
      <c r="O1877" s="70">
        <v>10.06</v>
      </c>
      <c r="P1877" s="70">
        <f>SUM(N1877:O1877)</f>
        <v>22.62</v>
      </c>
      <c r="Q1877" s="64"/>
      <c r="R1877" s="70">
        <f t="shared" ref="R1877:S1880" si="1066">X1877</f>
        <v>12.56</v>
      </c>
      <c r="S1877" s="70">
        <f t="shared" si="1066"/>
        <v>10.06</v>
      </c>
      <c r="T1877" s="70">
        <f>R1877+S1877</f>
        <v>22.62</v>
      </c>
      <c r="U1877" s="70">
        <f>ROUND(Z1877*$H$2,2)/100</f>
        <v>0</v>
      </c>
      <c r="V1877" s="78">
        <f>SUM(T1877:U1877)</f>
        <v>22.62</v>
      </c>
      <c r="X1877" s="70">
        <v>12.56</v>
      </c>
      <c r="Y1877" s="70">
        <v>10.06</v>
      </c>
      <c r="Z1877" s="70">
        <v>22.62</v>
      </c>
      <c r="AA1877" s="79"/>
      <c r="AB1877" s="80">
        <f t="shared" si="1064"/>
        <v>0</v>
      </c>
    </row>
    <row r="1878" spans="1:28" x14ac:dyDescent="0.25">
      <c r="A1878" s="72" t="s">
        <v>17589</v>
      </c>
      <c r="B1878" s="73" t="s">
        <v>22964</v>
      </c>
      <c r="C1878" s="74" t="s">
        <v>15692</v>
      </c>
      <c r="D1878" s="75">
        <v>0</v>
      </c>
      <c r="E1878" s="70">
        <v>33.15</v>
      </c>
      <c r="F1878" s="76">
        <f>ROUND(D1878*E1878,2)</f>
        <v>0</v>
      </c>
      <c r="G1878" s="77"/>
      <c r="H1878" s="70">
        <f t="shared" si="1065"/>
        <v>23.09</v>
      </c>
      <c r="I1878" s="70">
        <f t="shared" si="1065"/>
        <v>10.06</v>
      </c>
      <c r="J1878" s="70">
        <f>H1878+I1878</f>
        <v>33.15</v>
      </c>
      <c r="K1878" s="70">
        <v>0</v>
      </c>
      <c r="L1878" s="76">
        <f>SUM(J1878:K1878)</f>
        <v>33.15</v>
      </c>
      <c r="N1878" s="70">
        <v>23.09</v>
      </c>
      <c r="O1878" s="70">
        <v>10.06</v>
      </c>
      <c r="P1878" s="70">
        <f>SUM(N1878:O1878)</f>
        <v>33.15</v>
      </c>
      <c r="Q1878" s="64"/>
      <c r="R1878" s="70">
        <f t="shared" si="1066"/>
        <v>23.09</v>
      </c>
      <c r="S1878" s="70">
        <f t="shared" si="1066"/>
        <v>10.06</v>
      </c>
      <c r="T1878" s="70">
        <f>R1878+S1878</f>
        <v>33.15</v>
      </c>
      <c r="U1878" s="70">
        <f>ROUND(Z1878*$H$2,2)/100</f>
        <v>0</v>
      </c>
      <c r="V1878" s="78">
        <f>SUM(T1878:U1878)</f>
        <v>33.15</v>
      </c>
      <c r="X1878" s="70">
        <v>23.09</v>
      </c>
      <c r="Y1878" s="70">
        <v>10.06</v>
      </c>
      <c r="Z1878" s="70">
        <v>33.15</v>
      </c>
      <c r="AA1878" s="79"/>
      <c r="AB1878" s="80">
        <f t="shared" si="1064"/>
        <v>0</v>
      </c>
    </row>
    <row r="1879" spans="1:28" x14ac:dyDescent="0.25">
      <c r="A1879" s="72" t="s">
        <v>17590</v>
      </c>
      <c r="B1879" s="73" t="s">
        <v>22965</v>
      </c>
      <c r="C1879" s="74" t="s">
        <v>15692</v>
      </c>
      <c r="D1879" s="75">
        <v>0</v>
      </c>
      <c r="E1879" s="70">
        <v>47.260000000000005</v>
      </c>
      <c r="F1879" s="76">
        <f>ROUND(D1879*E1879,2)</f>
        <v>0</v>
      </c>
      <c r="G1879" s="77"/>
      <c r="H1879" s="70">
        <f t="shared" si="1065"/>
        <v>37.200000000000003</v>
      </c>
      <c r="I1879" s="70">
        <f t="shared" si="1065"/>
        <v>10.06</v>
      </c>
      <c r="J1879" s="70">
        <f>H1879+I1879</f>
        <v>47.260000000000005</v>
      </c>
      <c r="K1879" s="70">
        <v>0</v>
      </c>
      <c r="L1879" s="76">
        <f>SUM(J1879:K1879)</f>
        <v>47.260000000000005</v>
      </c>
      <c r="N1879" s="70">
        <v>37.200000000000003</v>
      </c>
      <c r="O1879" s="70">
        <v>10.06</v>
      </c>
      <c r="P1879" s="70">
        <f>SUM(N1879:O1879)</f>
        <v>47.260000000000005</v>
      </c>
      <c r="Q1879" s="64"/>
      <c r="R1879" s="70">
        <f t="shared" si="1066"/>
        <v>37.200000000000003</v>
      </c>
      <c r="S1879" s="70">
        <f t="shared" si="1066"/>
        <v>10.06</v>
      </c>
      <c r="T1879" s="70">
        <f>R1879+S1879</f>
        <v>47.260000000000005</v>
      </c>
      <c r="U1879" s="70">
        <f>ROUND(Z1879*$H$2,2)/100</f>
        <v>0</v>
      </c>
      <c r="V1879" s="78">
        <f>SUM(T1879:U1879)</f>
        <v>47.260000000000005</v>
      </c>
      <c r="X1879" s="70">
        <v>37.200000000000003</v>
      </c>
      <c r="Y1879" s="70">
        <v>10.06</v>
      </c>
      <c r="Z1879" s="70">
        <v>47.26</v>
      </c>
      <c r="AA1879" s="79"/>
      <c r="AB1879" s="80">
        <f t="shared" si="1064"/>
        <v>0</v>
      </c>
    </row>
    <row r="1880" spans="1:28" x14ac:dyDescent="0.25">
      <c r="A1880" s="72" t="s">
        <v>17591</v>
      </c>
      <c r="B1880" s="73" t="s">
        <v>22966</v>
      </c>
      <c r="C1880" s="74" t="s">
        <v>15692</v>
      </c>
      <c r="D1880" s="75">
        <v>0</v>
      </c>
      <c r="E1880" s="70">
        <v>62.79</v>
      </c>
      <c r="F1880" s="76">
        <f>ROUND(D1880*E1880,2)</f>
        <v>0</v>
      </c>
      <c r="G1880" s="77"/>
      <c r="H1880" s="70">
        <f t="shared" si="1065"/>
        <v>52.73</v>
      </c>
      <c r="I1880" s="70">
        <f t="shared" si="1065"/>
        <v>10.06</v>
      </c>
      <c r="J1880" s="70">
        <f>H1880+I1880</f>
        <v>62.79</v>
      </c>
      <c r="K1880" s="70">
        <v>0</v>
      </c>
      <c r="L1880" s="76">
        <f>SUM(J1880:K1880)</f>
        <v>62.79</v>
      </c>
      <c r="N1880" s="70">
        <v>52.73</v>
      </c>
      <c r="O1880" s="70">
        <v>10.06</v>
      </c>
      <c r="P1880" s="70">
        <f>SUM(N1880:O1880)</f>
        <v>62.79</v>
      </c>
      <c r="Q1880" s="64"/>
      <c r="R1880" s="70">
        <f t="shared" si="1066"/>
        <v>52.73</v>
      </c>
      <c r="S1880" s="70">
        <f t="shared" si="1066"/>
        <v>10.06</v>
      </c>
      <c r="T1880" s="70">
        <f>R1880+S1880</f>
        <v>62.79</v>
      </c>
      <c r="U1880" s="70">
        <f>ROUND(Z1880*$H$2,2)/100</f>
        <v>0</v>
      </c>
      <c r="V1880" s="78">
        <f>SUM(T1880:U1880)</f>
        <v>62.79</v>
      </c>
      <c r="X1880" s="70">
        <v>52.73</v>
      </c>
      <c r="Y1880" s="70">
        <v>10.06</v>
      </c>
      <c r="Z1880" s="70">
        <v>62.79</v>
      </c>
      <c r="AA1880" s="79"/>
      <c r="AB1880" s="80">
        <f t="shared" si="1064"/>
        <v>0</v>
      </c>
    </row>
    <row r="1881" spans="1:28" x14ac:dyDescent="0.25">
      <c r="A1881" s="66" t="s">
        <v>17592</v>
      </c>
      <c r="B1881" s="67" t="s">
        <v>22967</v>
      </c>
      <c r="C1881" s="68"/>
      <c r="D1881" s="69"/>
      <c r="E1881" s="70"/>
      <c r="F1881" s="71"/>
      <c r="H1881" s="70"/>
      <c r="I1881" s="70"/>
      <c r="J1881" s="70"/>
      <c r="K1881" s="70"/>
      <c r="L1881" s="76"/>
      <c r="N1881" s="70"/>
      <c r="O1881" s="70"/>
      <c r="P1881" s="70"/>
      <c r="Q1881" s="64"/>
      <c r="R1881" s="70"/>
      <c r="S1881" s="70"/>
      <c r="T1881" s="70"/>
      <c r="U1881" s="70"/>
      <c r="V1881" s="78"/>
      <c r="X1881" s="70"/>
      <c r="Y1881" s="70"/>
      <c r="Z1881" s="70"/>
      <c r="AA1881" s="79"/>
      <c r="AB1881" s="80">
        <f t="shared" si="1064"/>
        <v>0</v>
      </c>
    </row>
    <row r="1882" spans="1:28" x14ac:dyDescent="0.25">
      <c r="A1882" s="72" t="s">
        <v>17593</v>
      </c>
      <c r="B1882" s="73" t="s">
        <v>22968</v>
      </c>
      <c r="C1882" s="74" t="s">
        <v>15692</v>
      </c>
      <c r="D1882" s="75">
        <v>0</v>
      </c>
      <c r="E1882" s="70">
        <v>24.66</v>
      </c>
      <c r="F1882" s="76">
        <f t="shared" ref="F1882:F1887" si="1067">ROUND(D1882*E1882,2)</f>
        <v>0</v>
      </c>
      <c r="G1882" s="77"/>
      <c r="H1882" s="70">
        <f t="shared" ref="H1882:I1887" si="1068">ROUND(N1882+(N1882*$H$2/100),2)</f>
        <v>17.93</v>
      </c>
      <c r="I1882" s="70">
        <f t="shared" si="1068"/>
        <v>6.73</v>
      </c>
      <c r="J1882" s="70">
        <f t="shared" ref="J1882:J1887" si="1069">H1882+I1882</f>
        <v>24.66</v>
      </c>
      <c r="K1882" s="70">
        <v>0</v>
      </c>
      <c r="L1882" s="76">
        <f t="shared" ref="L1882:L1887" si="1070">SUM(J1882:K1882)</f>
        <v>24.66</v>
      </c>
      <c r="N1882" s="70">
        <v>17.93</v>
      </c>
      <c r="O1882" s="70">
        <v>6.7299999999999995</v>
      </c>
      <c r="P1882" s="70">
        <f t="shared" ref="P1882:P1887" si="1071">SUM(N1882:O1882)</f>
        <v>24.66</v>
      </c>
      <c r="Q1882" s="64"/>
      <c r="R1882" s="70">
        <f t="shared" ref="R1882:S1887" si="1072">X1882</f>
        <v>17.93</v>
      </c>
      <c r="S1882" s="70">
        <f t="shared" si="1072"/>
        <v>6.71</v>
      </c>
      <c r="T1882" s="70">
        <f t="shared" ref="T1882:T1887" si="1073">R1882+S1882</f>
        <v>24.64</v>
      </c>
      <c r="U1882" s="70">
        <f t="shared" ref="U1882:U1887" si="1074">ROUND(Z1882*$H$2,2)/100</f>
        <v>0</v>
      </c>
      <c r="V1882" s="78">
        <f t="shared" ref="V1882:V1887" si="1075">SUM(T1882:U1882)</f>
        <v>24.64</v>
      </c>
      <c r="X1882" s="70">
        <v>17.93</v>
      </c>
      <c r="Y1882" s="70">
        <v>6.71</v>
      </c>
      <c r="Z1882" s="70">
        <v>24.64</v>
      </c>
      <c r="AA1882" s="79"/>
      <c r="AB1882" s="80">
        <f t="shared" si="1064"/>
        <v>1.9999999999999574E-2</v>
      </c>
    </row>
    <row r="1883" spans="1:28" x14ac:dyDescent="0.25">
      <c r="A1883" s="72" t="s">
        <v>17594</v>
      </c>
      <c r="B1883" s="73" t="s">
        <v>22969</v>
      </c>
      <c r="C1883" s="74" t="s">
        <v>15692</v>
      </c>
      <c r="D1883" s="75">
        <v>0</v>
      </c>
      <c r="E1883" s="70">
        <v>25.5</v>
      </c>
      <c r="F1883" s="76">
        <f t="shared" si="1067"/>
        <v>0</v>
      </c>
      <c r="G1883" s="77"/>
      <c r="H1883" s="70">
        <f t="shared" si="1068"/>
        <v>18.77</v>
      </c>
      <c r="I1883" s="70">
        <f t="shared" si="1068"/>
        <v>6.73</v>
      </c>
      <c r="J1883" s="70">
        <f t="shared" si="1069"/>
        <v>25.5</v>
      </c>
      <c r="K1883" s="70">
        <v>0</v>
      </c>
      <c r="L1883" s="76">
        <f t="shared" si="1070"/>
        <v>25.5</v>
      </c>
      <c r="N1883" s="70">
        <v>18.77</v>
      </c>
      <c r="O1883" s="70">
        <v>6.7299999999999995</v>
      </c>
      <c r="P1883" s="70">
        <f t="shared" si="1071"/>
        <v>25.5</v>
      </c>
      <c r="Q1883" s="64"/>
      <c r="R1883" s="70">
        <f t="shared" si="1072"/>
        <v>18.77</v>
      </c>
      <c r="S1883" s="70">
        <f t="shared" si="1072"/>
        <v>6.71</v>
      </c>
      <c r="T1883" s="70">
        <f t="shared" si="1073"/>
        <v>25.48</v>
      </c>
      <c r="U1883" s="70">
        <f t="shared" si="1074"/>
        <v>0</v>
      </c>
      <c r="V1883" s="78">
        <f t="shared" si="1075"/>
        <v>25.48</v>
      </c>
      <c r="X1883" s="70">
        <v>18.77</v>
      </c>
      <c r="Y1883" s="70">
        <v>6.71</v>
      </c>
      <c r="Z1883" s="70">
        <v>25.48</v>
      </c>
      <c r="AA1883" s="79"/>
      <c r="AB1883" s="80">
        <f t="shared" si="1064"/>
        <v>1.9999999999999574E-2</v>
      </c>
    </row>
    <row r="1884" spans="1:28" x14ac:dyDescent="0.25">
      <c r="A1884" s="72" t="s">
        <v>17595</v>
      </c>
      <c r="B1884" s="73" t="s">
        <v>22970</v>
      </c>
      <c r="C1884" s="74" t="s">
        <v>15692</v>
      </c>
      <c r="D1884" s="75">
        <v>0</v>
      </c>
      <c r="E1884" s="70">
        <v>56.519999999999996</v>
      </c>
      <c r="F1884" s="76">
        <f t="shared" si="1067"/>
        <v>0</v>
      </c>
      <c r="G1884" s="77"/>
      <c r="H1884" s="70">
        <f t="shared" si="1068"/>
        <v>49.79</v>
      </c>
      <c r="I1884" s="70">
        <f t="shared" si="1068"/>
        <v>6.73</v>
      </c>
      <c r="J1884" s="70">
        <f t="shared" si="1069"/>
        <v>56.519999999999996</v>
      </c>
      <c r="K1884" s="70">
        <v>0</v>
      </c>
      <c r="L1884" s="76">
        <f t="shared" si="1070"/>
        <v>56.519999999999996</v>
      </c>
      <c r="N1884" s="70">
        <v>49.79</v>
      </c>
      <c r="O1884" s="70">
        <v>6.7299999999999995</v>
      </c>
      <c r="P1884" s="70">
        <f t="shared" si="1071"/>
        <v>56.519999999999996</v>
      </c>
      <c r="Q1884" s="64"/>
      <c r="R1884" s="70">
        <f t="shared" si="1072"/>
        <v>49.79</v>
      </c>
      <c r="S1884" s="70">
        <f t="shared" si="1072"/>
        <v>6.71</v>
      </c>
      <c r="T1884" s="70">
        <f t="shared" si="1073"/>
        <v>56.5</v>
      </c>
      <c r="U1884" s="70">
        <f t="shared" si="1074"/>
        <v>0</v>
      </c>
      <c r="V1884" s="78">
        <f t="shared" si="1075"/>
        <v>56.5</v>
      </c>
      <c r="X1884" s="70">
        <v>49.79</v>
      </c>
      <c r="Y1884" s="70">
        <v>6.71</v>
      </c>
      <c r="Z1884" s="70">
        <v>56.5</v>
      </c>
      <c r="AA1884" s="79"/>
      <c r="AB1884" s="80">
        <f t="shared" si="1064"/>
        <v>1.9999999999996021E-2</v>
      </c>
    </row>
    <row r="1885" spans="1:28" x14ac:dyDescent="0.25">
      <c r="A1885" s="72" t="s">
        <v>17596</v>
      </c>
      <c r="B1885" s="73" t="s">
        <v>22971</v>
      </c>
      <c r="C1885" s="74" t="s">
        <v>15692</v>
      </c>
      <c r="D1885" s="75">
        <v>0</v>
      </c>
      <c r="E1885" s="70">
        <v>59.24</v>
      </c>
      <c r="F1885" s="76">
        <f t="shared" si="1067"/>
        <v>0</v>
      </c>
      <c r="G1885" s="77"/>
      <c r="H1885" s="70">
        <f t="shared" si="1068"/>
        <v>34.090000000000003</v>
      </c>
      <c r="I1885" s="70">
        <f t="shared" si="1068"/>
        <v>25.15</v>
      </c>
      <c r="J1885" s="70">
        <f t="shared" si="1069"/>
        <v>59.24</v>
      </c>
      <c r="K1885" s="70">
        <v>0</v>
      </c>
      <c r="L1885" s="76">
        <f t="shared" si="1070"/>
        <v>59.24</v>
      </c>
      <c r="N1885" s="70">
        <v>34.090000000000003</v>
      </c>
      <c r="O1885" s="70">
        <v>25.15</v>
      </c>
      <c r="P1885" s="70">
        <f t="shared" si="1071"/>
        <v>59.24</v>
      </c>
      <c r="Q1885" s="64"/>
      <c r="R1885" s="70">
        <f t="shared" si="1072"/>
        <v>34.090000000000003</v>
      </c>
      <c r="S1885" s="70">
        <f t="shared" si="1072"/>
        <v>25.16</v>
      </c>
      <c r="T1885" s="70">
        <f t="shared" si="1073"/>
        <v>59.25</v>
      </c>
      <c r="U1885" s="70">
        <f t="shared" si="1074"/>
        <v>0</v>
      </c>
      <c r="V1885" s="78">
        <f t="shared" si="1075"/>
        <v>59.25</v>
      </c>
      <c r="X1885" s="70">
        <v>34.090000000000003</v>
      </c>
      <c r="Y1885" s="70">
        <v>25.16</v>
      </c>
      <c r="Z1885" s="70">
        <v>59.25</v>
      </c>
      <c r="AA1885" s="79"/>
      <c r="AB1885" s="80">
        <f t="shared" si="1064"/>
        <v>-9.9999999999980105E-3</v>
      </c>
    </row>
    <row r="1886" spans="1:28" x14ac:dyDescent="0.25">
      <c r="A1886" s="72" t="s">
        <v>17597</v>
      </c>
      <c r="B1886" s="73" t="s">
        <v>22972</v>
      </c>
      <c r="C1886" s="74" t="s">
        <v>15692</v>
      </c>
      <c r="D1886" s="75">
        <v>0</v>
      </c>
      <c r="E1886" s="70">
        <v>77.45</v>
      </c>
      <c r="F1886" s="76">
        <f t="shared" si="1067"/>
        <v>0</v>
      </c>
      <c r="G1886" s="77"/>
      <c r="H1886" s="70">
        <f t="shared" si="1068"/>
        <v>70.72</v>
      </c>
      <c r="I1886" s="70">
        <f t="shared" si="1068"/>
        <v>6.73</v>
      </c>
      <c r="J1886" s="70">
        <f t="shared" si="1069"/>
        <v>77.45</v>
      </c>
      <c r="K1886" s="70">
        <v>0</v>
      </c>
      <c r="L1886" s="76">
        <f t="shared" si="1070"/>
        <v>77.45</v>
      </c>
      <c r="N1886" s="70">
        <v>70.72</v>
      </c>
      <c r="O1886" s="70">
        <v>6.7299999999999995</v>
      </c>
      <c r="P1886" s="70">
        <f t="shared" si="1071"/>
        <v>77.45</v>
      </c>
      <c r="Q1886" s="64"/>
      <c r="R1886" s="70">
        <f t="shared" si="1072"/>
        <v>70.72</v>
      </c>
      <c r="S1886" s="70">
        <f t="shared" si="1072"/>
        <v>6.71</v>
      </c>
      <c r="T1886" s="70">
        <f t="shared" si="1073"/>
        <v>77.429999999999993</v>
      </c>
      <c r="U1886" s="70">
        <f t="shared" si="1074"/>
        <v>0</v>
      </c>
      <c r="V1886" s="78">
        <f t="shared" si="1075"/>
        <v>77.429999999999993</v>
      </c>
      <c r="X1886" s="70">
        <v>70.72</v>
      </c>
      <c r="Y1886" s="70">
        <v>6.71</v>
      </c>
      <c r="Z1886" s="70">
        <v>77.430000000000007</v>
      </c>
      <c r="AA1886" s="79"/>
      <c r="AB1886" s="80">
        <f t="shared" si="1064"/>
        <v>1.9999999999996021E-2</v>
      </c>
    </row>
    <row r="1887" spans="1:28" x14ac:dyDescent="0.25">
      <c r="A1887" s="72" t="s">
        <v>17598</v>
      </c>
      <c r="B1887" s="73" t="s">
        <v>22973</v>
      </c>
      <c r="C1887" s="74" t="s">
        <v>15692</v>
      </c>
      <c r="D1887" s="75">
        <v>0</v>
      </c>
      <c r="E1887" s="70">
        <v>102.47</v>
      </c>
      <c r="F1887" s="76">
        <f t="shared" si="1067"/>
        <v>0</v>
      </c>
      <c r="G1887" s="77"/>
      <c r="H1887" s="70">
        <f t="shared" si="1068"/>
        <v>95.74</v>
      </c>
      <c r="I1887" s="70">
        <f t="shared" si="1068"/>
        <v>6.73</v>
      </c>
      <c r="J1887" s="70">
        <f t="shared" si="1069"/>
        <v>102.47</v>
      </c>
      <c r="K1887" s="70">
        <v>0</v>
      </c>
      <c r="L1887" s="76">
        <f t="shared" si="1070"/>
        <v>102.47</v>
      </c>
      <c r="N1887" s="70">
        <v>95.74</v>
      </c>
      <c r="O1887" s="70">
        <v>6.7299999999999995</v>
      </c>
      <c r="P1887" s="70">
        <f t="shared" si="1071"/>
        <v>102.47</v>
      </c>
      <c r="Q1887" s="64"/>
      <c r="R1887" s="70">
        <f t="shared" si="1072"/>
        <v>95.74</v>
      </c>
      <c r="S1887" s="70">
        <f t="shared" si="1072"/>
        <v>6.71</v>
      </c>
      <c r="T1887" s="70">
        <f t="shared" si="1073"/>
        <v>102.44999999999999</v>
      </c>
      <c r="U1887" s="70">
        <f t="shared" si="1074"/>
        <v>0</v>
      </c>
      <c r="V1887" s="78">
        <f t="shared" si="1075"/>
        <v>102.44999999999999</v>
      </c>
      <c r="X1887" s="70">
        <v>95.74</v>
      </c>
      <c r="Y1887" s="70">
        <v>6.71</v>
      </c>
      <c r="Z1887" s="70">
        <v>102.45</v>
      </c>
      <c r="AA1887" s="79"/>
      <c r="AB1887" s="80">
        <f t="shared" si="1064"/>
        <v>1.9999999999996021E-2</v>
      </c>
    </row>
    <row r="1888" spans="1:28" ht="22.5" x14ac:dyDescent="0.25">
      <c r="A1888" s="66" t="s">
        <v>17599</v>
      </c>
      <c r="B1888" s="67" t="s">
        <v>22974</v>
      </c>
      <c r="C1888" s="68"/>
      <c r="D1888" s="69"/>
      <c r="E1888" s="70"/>
      <c r="F1888" s="71"/>
      <c r="H1888" s="70"/>
      <c r="I1888" s="70"/>
      <c r="J1888" s="70"/>
      <c r="K1888" s="70"/>
      <c r="L1888" s="76"/>
      <c r="N1888" s="70"/>
      <c r="O1888" s="70"/>
      <c r="P1888" s="70"/>
      <c r="Q1888" s="64"/>
      <c r="R1888" s="70"/>
      <c r="S1888" s="70"/>
      <c r="T1888" s="70"/>
      <c r="U1888" s="70"/>
      <c r="V1888" s="78"/>
      <c r="X1888" s="70"/>
      <c r="Y1888" s="70"/>
      <c r="Z1888" s="70"/>
      <c r="AA1888" s="79"/>
      <c r="AB1888" s="80">
        <f t="shared" si="1064"/>
        <v>0</v>
      </c>
    </row>
    <row r="1889" spans="1:28" ht="22.5" x14ac:dyDescent="0.25">
      <c r="A1889" s="72" t="s">
        <v>17600</v>
      </c>
      <c r="B1889" s="73" t="s">
        <v>22975</v>
      </c>
      <c r="C1889" s="74" t="s">
        <v>15849</v>
      </c>
      <c r="D1889" s="75">
        <v>0</v>
      </c>
      <c r="E1889" s="70">
        <v>379.09</v>
      </c>
      <c r="F1889" s="76">
        <f>ROUND(D1889*E1889,2)</f>
        <v>0</v>
      </c>
      <c r="G1889" s="77"/>
      <c r="H1889" s="70">
        <f>ROUND(N1889+(N1889*$H$2/100),2)</f>
        <v>362.31</v>
      </c>
      <c r="I1889" s="70">
        <f>ROUND(O1889+(O1889*$H$2/100),2)</f>
        <v>16.78</v>
      </c>
      <c r="J1889" s="70">
        <f>H1889+I1889</f>
        <v>379.09000000000003</v>
      </c>
      <c r="K1889" s="70">
        <v>0</v>
      </c>
      <c r="L1889" s="76">
        <f>SUM(J1889:K1889)</f>
        <v>379.09000000000003</v>
      </c>
      <c r="N1889" s="70">
        <v>362.30999999999995</v>
      </c>
      <c r="O1889" s="70">
        <v>16.78</v>
      </c>
      <c r="P1889" s="70">
        <f>SUM(N1889:O1889)</f>
        <v>379.08999999999992</v>
      </c>
      <c r="Q1889" s="64"/>
      <c r="R1889" s="70">
        <f>X1889</f>
        <v>362.31</v>
      </c>
      <c r="S1889" s="70">
        <f>Y1889</f>
        <v>16.79</v>
      </c>
      <c r="T1889" s="70">
        <f>R1889+S1889</f>
        <v>379.1</v>
      </c>
      <c r="U1889" s="70">
        <f>ROUND(Z1889*$H$2,2)/100</f>
        <v>0</v>
      </c>
      <c r="V1889" s="78">
        <f>SUM(T1889:U1889)</f>
        <v>379.1</v>
      </c>
      <c r="X1889" s="70">
        <v>362.31</v>
      </c>
      <c r="Y1889" s="70">
        <v>16.79</v>
      </c>
      <c r="Z1889" s="70">
        <v>379.1</v>
      </c>
      <c r="AA1889" s="79"/>
      <c r="AB1889" s="80">
        <f t="shared" si="1064"/>
        <v>-1.0000000000104592E-2</v>
      </c>
    </row>
    <row r="1890" spans="1:28" x14ac:dyDescent="0.25">
      <c r="A1890" s="72" t="s">
        <v>17601</v>
      </c>
      <c r="B1890" s="73" t="s">
        <v>22976</v>
      </c>
      <c r="C1890" s="74" t="s">
        <v>15849</v>
      </c>
      <c r="D1890" s="75">
        <v>0</v>
      </c>
      <c r="E1890" s="70">
        <v>335.31</v>
      </c>
      <c r="F1890" s="76">
        <f>ROUND(D1890*E1890,2)</f>
        <v>0</v>
      </c>
      <c r="G1890" s="77"/>
      <c r="H1890" s="70">
        <f>ROUND(N1890+(N1890*$H$2/100),2)</f>
        <v>318.52999999999997</v>
      </c>
      <c r="I1890" s="70">
        <f>ROUND(O1890+(O1890*$H$2/100),2)</f>
        <v>16.78</v>
      </c>
      <c r="J1890" s="70">
        <f>H1890+I1890</f>
        <v>335.30999999999995</v>
      </c>
      <c r="K1890" s="70">
        <v>0</v>
      </c>
      <c r="L1890" s="76">
        <f>SUM(J1890:K1890)</f>
        <v>335.30999999999995</v>
      </c>
      <c r="N1890" s="70">
        <v>318.52999999999997</v>
      </c>
      <c r="O1890" s="70">
        <v>16.78</v>
      </c>
      <c r="P1890" s="70">
        <f>SUM(N1890:O1890)</f>
        <v>335.30999999999995</v>
      </c>
      <c r="Q1890" s="64"/>
      <c r="R1890" s="70">
        <f>X1890</f>
        <v>318.52999999999997</v>
      </c>
      <c r="S1890" s="70">
        <f>Y1890</f>
        <v>16.79</v>
      </c>
      <c r="T1890" s="70">
        <f>R1890+S1890</f>
        <v>335.32</v>
      </c>
      <c r="U1890" s="70">
        <f>ROUND(Z1890*$H$2,2)/100</f>
        <v>0</v>
      </c>
      <c r="V1890" s="78">
        <f>SUM(T1890:U1890)</f>
        <v>335.32</v>
      </c>
      <c r="X1890" s="70">
        <v>318.52999999999997</v>
      </c>
      <c r="Y1890" s="70">
        <v>16.79</v>
      </c>
      <c r="Z1890" s="70">
        <v>335.32</v>
      </c>
      <c r="AA1890" s="79"/>
      <c r="AB1890" s="80">
        <f t="shared" si="1064"/>
        <v>-1.0000000000047748E-2</v>
      </c>
    </row>
    <row r="1891" spans="1:28" ht="22.5" x14ac:dyDescent="0.25">
      <c r="A1891" s="66" t="s">
        <v>17602</v>
      </c>
      <c r="B1891" s="67" t="s">
        <v>22977</v>
      </c>
      <c r="C1891" s="68"/>
      <c r="D1891" s="69"/>
      <c r="E1891" s="70"/>
      <c r="F1891" s="71"/>
      <c r="H1891" s="70"/>
      <c r="I1891" s="70"/>
      <c r="J1891" s="70"/>
      <c r="K1891" s="70"/>
      <c r="L1891" s="76"/>
      <c r="N1891" s="70"/>
      <c r="O1891" s="70"/>
      <c r="P1891" s="70"/>
      <c r="Q1891" s="64"/>
      <c r="R1891" s="70"/>
      <c r="S1891" s="70"/>
      <c r="T1891" s="70"/>
      <c r="U1891" s="70"/>
      <c r="V1891" s="78"/>
      <c r="X1891" s="70"/>
      <c r="Y1891" s="70"/>
      <c r="Z1891" s="70"/>
      <c r="AA1891" s="79"/>
      <c r="AB1891" s="80">
        <f t="shared" si="1064"/>
        <v>0</v>
      </c>
    </row>
    <row r="1892" spans="1:28" s="34" customFormat="1" ht="22.5" x14ac:dyDescent="0.25">
      <c r="A1892" s="72" t="s">
        <v>17603</v>
      </c>
      <c r="B1892" s="73" t="s">
        <v>22978</v>
      </c>
      <c r="C1892" s="74" t="s">
        <v>15692</v>
      </c>
      <c r="D1892" s="75">
        <v>0</v>
      </c>
      <c r="E1892" s="70">
        <v>158.44</v>
      </c>
      <c r="F1892" s="76">
        <f>ROUND(D1892*E1892,2)</f>
        <v>0</v>
      </c>
      <c r="G1892" s="77"/>
      <c r="H1892" s="70">
        <f t="shared" ref="H1892:I1895" si="1076">ROUND(N1892+(N1892*$H$2/100),2)</f>
        <v>142.71</v>
      </c>
      <c r="I1892" s="70">
        <f t="shared" si="1076"/>
        <v>15.73</v>
      </c>
      <c r="J1892" s="70">
        <f>H1892+I1892</f>
        <v>158.44</v>
      </c>
      <c r="K1892" s="70">
        <v>0</v>
      </c>
      <c r="L1892" s="76">
        <f>SUM(J1892:K1892)</f>
        <v>158.44</v>
      </c>
      <c r="N1892" s="70">
        <v>142.71</v>
      </c>
      <c r="O1892" s="70">
        <v>15.73</v>
      </c>
      <c r="P1892" s="70">
        <f>SUM(N1892:O1892)</f>
        <v>158.44</v>
      </c>
      <c r="Q1892" s="64"/>
      <c r="R1892" s="70">
        <f t="shared" ref="R1892:S1895" si="1077">X1892</f>
        <v>142.71</v>
      </c>
      <c r="S1892" s="70">
        <f t="shared" si="1077"/>
        <v>15.73</v>
      </c>
      <c r="T1892" s="70">
        <f>R1892+S1892</f>
        <v>158.44</v>
      </c>
      <c r="U1892" s="70">
        <f>ROUND(Z1892*$H$2,2)/100</f>
        <v>0</v>
      </c>
      <c r="V1892" s="78">
        <f>SUM(T1892:U1892)</f>
        <v>158.44</v>
      </c>
      <c r="X1892" s="70">
        <v>142.71</v>
      </c>
      <c r="Y1892" s="70">
        <v>15.73</v>
      </c>
      <c r="Z1892" s="70">
        <v>158.44</v>
      </c>
      <c r="AA1892" s="79"/>
      <c r="AB1892" s="80">
        <f t="shared" si="1064"/>
        <v>0</v>
      </c>
    </row>
    <row r="1893" spans="1:28" ht="22.5" x14ac:dyDescent="0.25">
      <c r="A1893" s="72" t="s">
        <v>17604</v>
      </c>
      <c r="B1893" s="73" t="s">
        <v>22979</v>
      </c>
      <c r="C1893" s="74" t="s">
        <v>15692</v>
      </c>
      <c r="D1893" s="75">
        <v>0</v>
      </c>
      <c r="E1893" s="70">
        <v>163.64999999999998</v>
      </c>
      <c r="F1893" s="76">
        <f>ROUND(D1893*E1893,2)</f>
        <v>0</v>
      </c>
      <c r="G1893" s="77"/>
      <c r="H1893" s="70">
        <f t="shared" si="1076"/>
        <v>147.91999999999999</v>
      </c>
      <c r="I1893" s="70">
        <f t="shared" si="1076"/>
        <v>15.73</v>
      </c>
      <c r="J1893" s="70">
        <f>H1893+I1893</f>
        <v>163.64999999999998</v>
      </c>
      <c r="K1893" s="70">
        <v>0</v>
      </c>
      <c r="L1893" s="76">
        <f>SUM(J1893:K1893)</f>
        <v>163.64999999999998</v>
      </c>
      <c r="N1893" s="70">
        <v>147.91999999999999</v>
      </c>
      <c r="O1893" s="70">
        <v>15.73</v>
      </c>
      <c r="P1893" s="70">
        <f>SUM(N1893:O1893)</f>
        <v>163.64999999999998</v>
      </c>
      <c r="Q1893" s="64"/>
      <c r="R1893" s="70">
        <f t="shared" si="1077"/>
        <v>147.91999999999999</v>
      </c>
      <c r="S1893" s="70">
        <f t="shared" si="1077"/>
        <v>15.73</v>
      </c>
      <c r="T1893" s="70">
        <f>R1893+S1893</f>
        <v>163.64999999999998</v>
      </c>
      <c r="U1893" s="70">
        <f>ROUND(Z1893*$H$2,2)/100</f>
        <v>0</v>
      </c>
      <c r="V1893" s="78">
        <f>SUM(T1893:U1893)</f>
        <v>163.64999999999998</v>
      </c>
      <c r="X1893" s="70">
        <v>147.91999999999999</v>
      </c>
      <c r="Y1893" s="70">
        <v>15.73</v>
      </c>
      <c r="Z1893" s="70">
        <v>163.65</v>
      </c>
      <c r="AA1893" s="79"/>
      <c r="AB1893" s="80">
        <f t="shared" si="1064"/>
        <v>0</v>
      </c>
    </row>
    <row r="1894" spans="1:28" s="34" customFormat="1" ht="22.5" x14ac:dyDescent="0.25">
      <c r="A1894" s="72" t="s">
        <v>17605</v>
      </c>
      <c r="B1894" s="73" t="s">
        <v>22980</v>
      </c>
      <c r="C1894" s="74" t="s">
        <v>15692</v>
      </c>
      <c r="D1894" s="75">
        <v>0</v>
      </c>
      <c r="E1894" s="70">
        <v>175.17</v>
      </c>
      <c r="F1894" s="76">
        <f>ROUND(D1894*E1894,2)</f>
        <v>0</v>
      </c>
      <c r="G1894" s="77"/>
      <c r="H1894" s="70">
        <f t="shared" si="1076"/>
        <v>159.44</v>
      </c>
      <c r="I1894" s="70">
        <f t="shared" si="1076"/>
        <v>15.73</v>
      </c>
      <c r="J1894" s="70">
        <f>H1894+I1894</f>
        <v>175.17</v>
      </c>
      <c r="K1894" s="70">
        <v>0</v>
      </c>
      <c r="L1894" s="76">
        <f>SUM(J1894:K1894)</f>
        <v>175.17</v>
      </c>
      <c r="N1894" s="70">
        <v>159.44</v>
      </c>
      <c r="O1894" s="70">
        <v>15.73</v>
      </c>
      <c r="P1894" s="70">
        <f>SUM(N1894:O1894)</f>
        <v>175.17</v>
      </c>
      <c r="Q1894" s="64"/>
      <c r="R1894" s="70">
        <f t="shared" si="1077"/>
        <v>159.44</v>
      </c>
      <c r="S1894" s="70">
        <f t="shared" si="1077"/>
        <v>15.73</v>
      </c>
      <c r="T1894" s="70">
        <f>R1894+S1894</f>
        <v>175.17</v>
      </c>
      <c r="U1894" s="70">
        <f>ROUND(Z1894*$H$2,2)/100</f>
        <v>0</v>
      </c>
      <c r="V1894" s="78">
        <f>SUM(T1894:U1894)</f>
        <v>175.17</v>
      </c>
      <c r="X1894" s="70">
        <v>159.44</v>
      </c>
      <c r="Y1894" s="70">
        <v>15.73</v>
      </c>
      <c r="Z1894" s="70">
        <v>175.17</v>
      </c>
      <c r="AA1894" s="79"/>
      <c r="AB1894" s="80">
        <f t="shared" si="1064"/>
        <v>0</v>
      </c>
    </row>
    <row r="1895" spans="1:28" s="34" customFormat="1" x14ac:dyDescent="0.25">
      <c r="A1895" s="72" t="s">
        <v>17606</v>
      </c>
      <c r="B1895" s="73" t="s">
        <v>22981</v>
      </c>
      <c r="C1895" s="74" t="s">
        <v>15692</v>
      </c>
      <c r="D1895" s="75">
        <v>0</v>
      </c>
      <c r="E1895" s="70">
        <v>187.2</v>
      </c>
      <c r="F1895" s="76">
        <f>ROUND(D1895*E1895,2)</f>
        <v>0</v>
      </c>
      <c r="G1895" s="77"/>
      <c r="H1895" s="70">
        <f t="shared" si="1076"/>
        <v>171.47</v>
      </c>
      <c r="I1895" s="70">
        <f t="shared" si="1076"/>
        <v>15.73</v>
      </c>
      <c r="J1895" s="70">
        <f>H1895+I1895</f>
        <v>187.2</v>
      </c>
      <c r="K1895" s="70">
        <v>0</v>
      </c>
      <c r="L1895" s="76">
        <f>SUM(J1895:K1895)</f>
        <v>187.2</v>
      </c>
      <c r="N1895" s="70">
        <v>171.47</v>
      </c>
      <c r="O1895" s="70">
        <v>15.73</v>
      </c>
      <c r="P1895" s="70">
        <f>SUM(N1895:O1895)</f>
        <v>187.2</v>
      </c>
      <c r="Q1895" s="64"/>
      <c r="R1895" s="70">
        <f t="shared" si="1077"/>
        <v>171.47</v>
      </c>
      <c r="S1895" s="70">
        <f t="shared" si="1077"/>
        <v>15.73</v>
      </c>
      <c r="T1895" s="70">
        <f>R1895+S1895</f>
        <v>187.2</v>
      </c>
      <c r="U1895" s="70">
        <f>ROUND(Z1895*$H$2,2)/100</f>
        <v>0</v>
      </c>
      <c r="V1895" s="78">
        <f>SUM(T1895:U1895)</f>
        <v>187.2</v>
      </c>
      <c r="X1895" s="70">
        <v>171.47</v>
      </c>
      <c r="Y1895" s="70">
        <v>15.73</v>
      </c>
      <c r="Z1895" s="70">
        <v>187.2</v>
      </c>
      <c r="AA1895" s="79"/>
      <c r="AB1895" s="80">
        <f t="shared" si="1064"/>
        <v>0</v>
      </c>
    </row>
    <row r="1896" spans="1:28" ht="22.5" x14ac:dyDescent="0.25">
      <c r="A1896" s="66" t="s">
        <v>17607</v>
      </c>
      <c r="B1896" s="67" t="s">
        <v>22982</v>
      </c>
      <c r="C1896" s="68"/>
      <c r="D1896" s="69"/>
      <c r="E1896" s="70"/>
      <c r="F1896" s="71"/>
      <c r="H1896" s="70"/>
      <c r="I1896" s="70"/>
      <c r="J1896" s="70"/>
      <c r="K1896" s="70"/>
      <c r="L1896" s="76"/>
      <c r="N1896" s="70"/>
      <c r="O1896" s="70"/>
      <c r="P1896" s="70"/>
      <c r="Q1896" s="64"/>
      <c r="R1896" s="70"/>
      <c r="S1896" s="70"/>
      <c r="T1896" s="70"/>
      <c r="U1896" s="70"/>
      <c r="V1896" s="78"/>
      <c r="X1896" s="70"/>
      <c r="Y1896" s="70"/>
      <c r="Z1896" s="70"/>
      <c r="AA1896" s="79"/>
      <c r="AB1896" s="80">
        <f t="shared" si="1064"/>
        <v>0</v>
      </c>
    </row>
    <row r="1897" spans="1:28" ht="22.5" x14ac:dyDescent="0.25">
      <c r="A1897" s="72" t="s">
        <v>17608</v>
      </c>
      <c r="B1897" s="73" t="s">
        <v>22983</v>
      </c>
      <c r="C1897" s="74" t="s">
        <v>15692</v>
      </c>
      <c r="D1897" s="75">
        <v>0</v>
      </c>
      <c r="E1897" s="70">
        <v>127148.59</v>
      </c>
      <c r="F1897" s="76">
        <f t="shared" ref="F1897:F1906" si="1078">ROUND(D1897*E1897,2)</f>
        <v>0</v>
      </c>
      <c r="G1897" s="77"/>
      <c r="H1897" s="70">
        <f t="shared" ref="H1897:I1906" si="1079">ROUND(N1897+(N1897*$H$2/100),2)</f>
        <v>125854.91</v>
      </c>
      <c r="I1897" s="70">
        <f t="shared" si="1079"/>
        <v>1293.68</v>
      </c>
      <c r="J1897" s="70">
        <f t="shared" ref="J1897:J1906" si="1080">H1897+I1897</f>
        <v>127148.59</v>
      </c>
      <c r="K1897" s="70">
        <v>0</v>
      </c>
      <c r="L1897" s="76">
        <f t="shared" ref="L1897:L1906" si="1081">SUM(J1897:K1897)</f>
        <v>127148.59</v>
      </c>
      <c r="N1897" s="70">
        <v>125854.91</v>
      </c>
      <c r="O1897" s="70">
        <v>1293.6799999999998</v>
      </c>
      <c r="P1897" s="70">
        <f t="shared" ref="P1897:P1906" si="1082">SUM(N1897:O1897)</f>
        <v>127148.59</v>
      </c>
      <c r="Q1897" s="64"/>
      <c r="R1897" s="70">
        <f t="shared" ref="R1897:S1906" si="1083">X1897</f>
        <v>125854.91</v>
      </c>
      <c r="S1897" s="70">
        <f t="shared" si="1083"/>
        <v>1293.76</v>
      </c>
      <c r="T1897" s="70">
        <f t="shared" ref="T1897:T1906" si="1084">R1897+S1897</f>
        <v>127148.67</v>
      </c>
      <c r="U1897" s="70">
        <f t="shared" ref="U1897:U1906" si="1085">ROUND(Z1897*$H$2,2)/100</f>
        <v>0</v>
      </c>
      <c r="V1897" s="78">
        <f t="shared" ref="V1897:V1906" si="1086">SUM(T1897:U1897)</f>
        <v>127148.67</v>
      </c>
      <c r="X1897" s="70">
        <v>125854.91</v>
      </c>
      <c r="Y1897" s="70">
        <v>1293.76</v>
      </c>
      <c r="Z1897" s="70">
        <v>127148.67</v>
      </c>
      <c r="AA1897" s="79"/>
      <c r="AB1897" s="80">
        <f t="shared" si="1064"/>
        <v>-8.000000000174623E-2</v>
      </c>
    </row>
    <row r="1898" spans="1:28" s="34" customFormat="1" ht="22.5" x14ac:dyDescent="0.25">
      <c r="A1898" s="72" t="s">
        <v>17609</v>
      </c>
      <c r="B1898" s="73" t="s">
        <v>22984</v>
      </c>
      <c r="C1898" s="74" t="s">
        <v>15692</v>
      </c>
      <c r="D1898" s="75">
        <v>0</v>
      </c>
      <c r="E1898" s="70">
        <v>169467.00999999998</v>
      </c>
      <c r="F1898" s="76">
        <f t="shared" si="1078"/>
        <v>0</v>
      </c>
      <c r="G1898" s="77"/>
      <c r="H1898" s="70">
        <f t="shared" si="1079"/>
        <v>168173.33</v>
      </c>
      <c r="I1898" s="70">
        <f t="shared" si="1079"/>
        <v>1293.68</v>
      </c>
      <c r="J1898" s="70">
        <f t="shared" si="1080"/>
        <v>169467.00999999998</v>
      </c>
      <c r="K1898" s="70">
        <v>0</v>
      </c>
      <c r="L1898" s="76">
        <f t="shared" si="1081"/>
        <v>169467.00999999998</v>
      </c>
      <c r="N1898" s="70">
        <v>168173.33</v>
      </c>
      <c r="O1898" s="70">
        <v>1293.6799999999998</v>
      </c>
      <c r="P1898" s="70">
        <f t="shared" si="1082"/>
        <v>169467.00999999998</v>
      </c>
      <c r="Q1898" s="64"/>
      <c r="R1898" s="70">
        <f t="shared" si="1083"/>
        <v>168173.33</v>
      </c>
      <c r="S1898" s="70">
        <f t="shared" si="1083"/>
        <v>1293.76</v>
      </c>
      <c r="T1898" s="70">
        <f t="shared" si="1084"/>
        <v>169467.09</v>
      </c>
      <c r="U1898" s="70">
        <f t="shared" si="1085"/>
        <v>0</v>
      </c>
      <c r="V1898" s="78">
        <f t="shared" si="1086"/>
        <v>169467.09</v>
      </c>
      <c r="X1898" s="70">
        <v>168173.33</v>
      </c>
      <c r="Y1898" s="70">
        <v>1293.76</v>
      </c>
      <c r="Z1898" s="70">
        <v>169467.09</v>
      </c>
      <c r="AA1898" s="79"/>
      <c r="AB1898" s="80">
        <f t="shared" si="1064"/>
        <v>-8.0000000016298145E-2</v>
      </c>
    </row>
    <row r="1899" spans="1:28" ht="22.5" x14ac:dyDescent="0.25">
      <c r="A1899" s="72" t="s">
        <v>17610</v>
      </c>
      <c r="B1899" s="73" t="s">
        <v>22985</v>
      </c>
      <c r="C1899" s="74" t="s">
        <v>15692</v>
      </c>
      <c r="D1899" s="75">
        <v>0</v>
      </c>
      <c r="E1899" s="70">
        <v>70674.67</v>
      </c>
      <c r="F1899" s="76">
        <f t="shared" si="1078"/>
        <v>0</v>
      </c>
      <c r="G1899" s="77"/>
      <c r="H1899" s="70">
        <f t="shared" si="1079"/>
        <v>69380.990000000005</v>
      </c>
      <c r="I1899" s="70">
        <f t="shared" si="1079"/>
        <v>1293.68</v>
      </c>
      <c r="J1899" s="70">
        <f t="shared" si="1080"/>
        <v>70674.67</v>
      </c>
      <c r="K1899" s="70">
        <v>0</v>
      </c>
      <c r="L1899" s="76">
        <f t="shared" si="1081"/>
        <v>70674.67</v>
      </c>
      <c r="N1899" s="70">
        <v>69380.990000000005</v>
      </c>
      <c r="O1899" s="70">
        <v>1293.6799999999998</v>
      </c>
      <c r="P1899" s="70">
        <f t="shared" si="1082"/>
        <v>70674.67</v>
      </c>
      <c r="Q1899" s="64"/>
      <c r="R1899" s="70">
        <f t="shared" si="1083"/>
        <v>69380.990000000005</v>
      </c>
      <c r="S1899" s="70">
        <f t="shared" si="1083"/>
        <v>1293.76</v>
      </c>
      <c r="T1899" s="70">
        <f t="shared" si="1084"/>
        <v>70674.75</v>
      </c>
      <c r="U1899" s="70">
        <f t="shared" si="1085"/>
        <v>0</v>
      </c>
      <c r="V1899" s="78">
        <f t="shared" si="1086"/>
        <v>70674.75</v>
      </c>
      <c r="X1899" s="70">
        <v>69380.990000000005</v>
      </c>
      <c r="Y1899" s="70">
        <v>1293.76</v>
      </c>
      <c r="Z1899" s="70">
        <v>70674.75</v>
      </c>
      <c r="AA1899" s="79"/>
      <c r="AB1899" s="80">
        <f t="shared" si="1064"/>
        <v>-8.000000000174623E-2</v>
      </c>
    </row>
    <row r="1900" spans="1:28" ht="22.5" x14ac:dyDescent="0.25">
      <c r="A1900" s="72" t="s">
        <v>17611</v>
      </c>
      <c r="B1900" s="73" t="s">
        <v>22986</v>
      </c>
      <c r="C1900" s="74" t="s">
        <v>15692</v>
      </c>
      <c r="D1900" s="75">
        <v>0</v>
      </c>
      <c r="E1900" s="70">
        <v>91985.62</v>
      </c>
      <c r="F1900" s="76">
        <f t="shared" si="1078"/>
        <v>0</v>
      </c>
      <c r="G1900" s="77"/>
      <c r="H1900" s="70">
        <f t="shared" si="1079"/>
        <v>90691.94</v>
      </c>
      <c r="I1900" s="70">
        <f t="shared" si="1079"/>
        <v>1293.68</v>
      </c>
      <c r="J1900" s="70">
        <f t="shared" si="1080"/>
        <v>91985.62</v>
      </c>
      <c r="K1900" s="70">
        <v>0</v>
      </c>
      <c r="L1900" s="76">
        <f t="shared" si="1081"/>
        <v>91985.62</v>
      </c>
      <c r="N1900" s="70">
        <v>90691.94</v>
      </c>
      <c r="O1900" s="70">
        <v>1293.6799999999998</v>
      </c>
      <c r="P1900" s="70">
        <f t="shared" si="1082"/>
        <v>91985.62</v>
      </c>
      <c r="Q1900" s="64"/>
      <c r="R1900" s="70">
        <f t="shared" si="1083"/>
        <v>90691.94</v>
      </c>
      <c r="S1900" s="70">
        <f t="shared" si="1083"/>
        <v>1293.76</v>
      </c>
      <c r="T1900" s="70">
        <f t="shared" si="1084"/>
        <v>91985.7</v>
      </c>
      <c r="U1900" s="70">
        <f t="shared" si="1085"/>
        <v>0</v>
      </c>
      <c r="V1900" s="78">
        <f t="shared" si="1086"/>
        <v>91985.7</v>
      </c>
      <c r="X1900" s="70">
        <v>90691.94</v>
      </c>
      <c r="Y1900" s="70">
        <v>1293.76</v>
      </c>
      <c r="Z1900" s="70">
        <v>91985.7</v>
      </c>
      <c r="AA1900" s="79"/>
      <c r="AB1900" s="80">
        <f t="shared" si="1064"/>
        <v>-8.000000000174623E-2</v>
      </c>
    </row>
    <row r="1901" spans="1:28" ht="22.5" x14ac:dyDescent="0.25">
      <c r="A1901" s="72" t="s">
        <v>17612</v>
      </c>
      <c r="B1901" s="73" t="s">
        <v>22987</v>
      </c>
      <c r="C1901" s="74" t="s">
        <v>15692</v>
      </c>
      <c r="D1901" s="75">
        <v>0</v>
      </c>
      <c r="E1901" s="70">
        <v>62901.52</v>
      </c>
      <c r="F1901" s="76">
        <f t="shared" si="1078"/>
        <v>0</v>
      </c>
      <c r="G1901" s="77"/>
      <c r="H1901" s="70">
        <f t="shared" si="1079"/>
        <v>62210.96</v>
      </c>
      <c r="I1901" s="70">
        <f t="shared" si="1079"/>
        <v>690.56</v>
      </c>
      <c r="J1901" s="70">
        <f t="shared" si="1080"/>
        <v>62901.52</v>
      </c>
      <c r="K1901" s="70">
        <v>0</v>
      </c>
      <c r="L1901" s="76">
        <f t="shared" si="1081"/>
        <v>62901.52</v>
      </c>
      <c r="N1901" s="70">
        <v>62210.96</v>
      </c>
      <c r="O1901" s="70">
        <v>690.56</v>
      </c>
      <c r="P1901" s="70">
        <f t="shared" si="1082"/>
        <v>62901.52</v>
      </c>
      <c r="Q1901" s="64"/>
      <c r="R1901" s="70">
        <f t="shared" si="1083"/>
        <v>62210.96</v>
      </c>
      <c r="S1901" s="70">
        <f t="shared" si="1083"/>
        <v>690.6</v>
      </c>
      <c r="T1901" s="70">
        <f t="shared" si="1084"/>
        <v>62901.56</v>
      </c>
      <c r="U1901" s="70">
        <f t="shared" si="1085"/>
        <v>0</v>
      </c>
      <c r="V1901" s="78">
        <f t="shared" si="1086"/>
        <v>62901.56</v>
      </c>
      <c r="X1901" s="70">
        <v>62210.96</v>
      </c>
      <c r="Y1901" s="70">
        <v>690.6</v>
      </c>
      <c r="Z1901" s="70">
        <v>62901.56</v>
      </c>
      <c r="AA1901" s="79"/>
      <c r="AB1901" s="80">
        <f t="shared" si="1064"/>
        <v>-4.0000000000873115E-2</v>
      </c>
    </row>
    <row r="1902" spans="1:28" ht="22.5" x14ac:dyDescent="0.25">
      <c r="A1902" s="72" t="s">
        <v>17613</v>
      </c>
      <c r="B1902" s="73" t="s">
        <v>22988</v>
      </c>
      <c r="C1902" s="74" t="s">
        <v>15692</v>
      </c>
      <c r="D1902" s="75">
        <v>0</v>
      </c>
      <c r="E1902" s="70">
        <v>111227.71999999999</v>
      </c>
      <c r="F1902" s="76">
        <f t="shared" si="1078"/>
        <v>0</v>
      </c>
      <c r="G1902" s="77"/>
      <c r="H1902" s="70">
        <f t="shared" si="1079"/>
        <v>109934.04</v>
      </c>
      <c r="I1902" s="70">
        <f t="shared" si="1079"/>
        <v>1293.68</v>
      </c>
      <c r="J1902" s="70">
        <f t="shared" si="1080"/>
        <v>111227.71999999999</v>
      </c>
      <c r="K1902" s="70">
        <v>0</v>
      </c>
      <c r="L1902" s="76">
        <f t="shared" si="1081"/>
        <v>111227.71999999999</v>
      </c>
      <c r="N1902" s="70">
        <v>109934.04</v>
      </c>
      <c r="O1902" s="70">
        <v>1293.6799999999998</v>
      </c>
      <c r="P1902" s="70">
        <f t="shared" si="1082"/>
        <v>111227.71999999999</v>
      </c>
      <c r="Q1902" s="64"/>
      <c r="R1902" s="70">
        <f t="shared" si="1083"/>
        <v>109934.04</v>
      </c>
      <c r="S1902" s="70">
        <f t="shared" si="1083"/>
        <v>1293.76</v>
      </c>
      <c r="T1902" s="70">
        <f t="shared" si="1084"/>
        <v>111227.79999999999</v>
      </c>
      <c r="U1902" s="70">
        <f t="shared" si="1085"/>
        <v>0</v>
      </c>
      <c r="V1902" s="78">
        <f t="shared" si="1086"/>
        <v>111227.79999999999</v>
      </c>
      <c r="X1902" s="70">
        <v>109934.04</v>
      </c>
      <c r="Y1902" s="70">
        <v>1293.76</v>
      </c>
      <c r="Z1902" s="70">
        <v>111227.8</v>
      </c>
      <c r="AA1902" s="79"/>
      <c r="AB1902" s="80">
        <f t="shared" si="1064"/>
        <v>-8.0000000016298145E-2</v>
      </c>
    </row>
    <row r="1903" spans="1:28" ht="22.5" x14ac:dyDescent="0.25">
      <c r="A1903" s="72" t="s">
        <v>17614</v>
      </c>
      <c r="B1903" s="73" t="s">
        <v>22989</v>
      </c>
      <c r="C1903" s="74" t="s">
        <v>15692</v>
      </c>
      <c r="D1903" s="75">
        <v>0</v>
      </c>
      <c r="E1903" s="70">
        <v>226975.23</v>
      </c>
      <c r="F1903" s="76">
        <f t="shared" si="1078"/>
        <v>0</v>
      </c>
      <c r="G1903" s="77"/>
      <c r="H1903" s="70">
        <f t="shared" si="1079"/>
        <v>225543.44</v>
      </c>
      <c r="I1903" s="70">
        <f t="shared" si="1079"/>
        <v>1431.79</v>
      </c>
      <c r="J1903" s="70">
        <f t="shared" si="1080"/>
        <v>226975.23</v>
      </c>
      <c r="K1903" s="70">
        <v>0</v>
      </c>
      <c r="L1903" s="76">
        <f t="shared" si="1081"/>
        <v>226975.23</v>
      </c>
      <c r="N1903" s="75">
        <v>225543.44</v>
      </c>
      <c r="O1903" s="75">
        <v>1431.79</v>
      </c>
      <c r="P1903" s="70">
        <f t="shared" si="1082"/>
        <v>226975.23</v>
      </c>
      <c r="Q1903" s="64"/>
      <c r="R1903" s="70">
        <f t="shared" si="1083"/>
        <v>225543.44</v>
      </c>
      <c r="S1903" s="70">
        <f t="shared" si="1083"/>
        <v>1431.88</v>
      </c>
      <c r="T1903" s="70">
        <f t="shared" si="1084"/>
        <v>226975.32</v>
      </c>
      <c r="U1903" s="70">
        <f t="shared" si="1085"/>
        <v>0</v>
      </c>
      <c r="V1903" s="78">
        <f t="shared" si="1086"/>
        <v>226975.32</v>
      </c>
      <c r="X1903" s="75">
        <v>225543.44</v>
      </c>
      <c r="Y1903" s="75">
        <v>1431.88</v>
      </c>
      <c r="Z1903" s="70">
        <v>226975.32</v>
      </c>
      <c r="AA1903" s="79"/>
      <c r="AB1903" s="80">
        <f t="shared" si="1064"/>
        <v>-8.999999999650754E-2</v>
      </c>
    </row>
    <row r="1904" spans="1:28" ht="22.5" x14ac:dyDescent="0.25">
      <c r="A1904" s="72" t="s">
        <v>17615</v>
      </c>
      <c r="B1904" s="73" t="s">
        <v>22990</v>
      </c>
      <c r="C1904" s="74" t="s">
        <v>15692</v>
      </c>
      <c r="D1904" s="75">
        <v>0</v>
      </c>
      <c r="E1904" s="70">
        <v>115645.71999999999</v>
      </c>
      <c r="F1904" s="76">
        <f t="shared" si="1078"/>
        <v>0</v>
      </c>
      <c r="G1904" s="77"/>
      <c r="H1904" s="70">
        <f t="shared" si="1079"/>
        <v>114352.04</v>
      </c>
      <c r="I1904" s="70">
        <f t="shared" si="1079"/>
        <v>1293.68</v>
      </c>
      <c r="J1904" s="70">
        <f t="shared" si="1080"/>
        <v>115645.71999999999</v>
      </c>
      <c r="K1904" s="70">
        <v>0</v>
      </c>
      <c r="L1904" s="76">
        <f t="shared" si="1081"/>
        <v>115645.71999999999</v>
      </c>
      <c r="N1904" s="75">
        <v>114352.04</v>
      </c>
      <c r="O1904" s="75">
        <v>1293.6799999999998</v>
      </c>
      <c r="P1904" s="70">
        <f t="shared" si="1082"/>
        <v>115645.71999999999</v>
      </c>
      <c r="Q1904" s="64"/>
      <c r="R1904" s="70">
        <f t="shared" si="1083"/>
        <v>114352.04</v>
      </c>
      <c r="S1904" s="70">
        <f t="shared" si="1083"/>
        <v>1293.76</v>
      </c>
      <c r="T1904" s="70">
        <f t="shared" si="1084"/>
        <v>115645.79999999999</v>
      </c>
      <c r="U1904" s="70">
        <f t="shared" si="1085"/>
        <v>0</v>
      </c>
      <c r="V1904" s="78">
        <f t="shared" si="1086"/>
        <v>115645.79999999999</v>
      </c>
      <c r="X1904" s="75">
        <v>114352.04</v>
      </c>
      <c r="Y1904" s="75">
        <v>1293.76</v>
      </c>
      <c r="Z1904" s="70">
        <v>115645.8</v>
      </c>
      <c r="AA1904" s="79"/>
      <c r="AB1904" s="80">
        <f t="shared" si="1064"/>
        <v>-8.0000000016298145E-2</v>
      </c>
    </row>
    <row r="1905" spans="1:28" ht="22.5" x14ac:dyDescent="0.25">
      <c r="A1905" s="72" t="s">
        <v>17616</v>
      </c>
      <c r="B1905" s="73" t="s">
        <v>22991</v>
      </c>
      <c r="C1905" s="74" t="s">
        <v>15692</v>
      </c>
      <c r="D1905" s="75">
        <v>0</v>
      </c>
      <c r="E1905" s="70">
        <v>249117.6</v>
      </c>
      <c r="F1905" s="76">
        <f t="shared" si="1078"/>
        <v>0</v>
      </c>
      <c r="G1905" s="77"/>
      <c r="H1905" s="70">
        <f t="shared" si="1079"/>
        <v>247698.94</v>
      </c>
      <c r="I1905" s="70">
        <f t="shared" si="1079"/>
        <v>1418.66</v>
      </c>
      <c r="J1905" s="70">
        <f t="shared" si="1080"/>
        <v>249117.6</v>
      </c>
      <c r="K1905" s="70">
        <v>0</v>
      </c>
      <c r="L1905" s="76">
        <f t="shared" si="1081"/>
        <v>249117.6</v>
      </c>
      <c r="N1905" s="75">
        <v>247698.94</v>
      </c>
      <c r="O1905" s="75">
        <v>1418.6599999999999</v>
      </c>
      <c r="P1905" s="70">
        <f t="shared" si="1082"/>
        <v>249117.6</v>
      </c>
      <c r="Q1905" s="64"/>
      <c r="R1905" s="70">
        <f t="shared" si="1083"/>
        <v>247698.94</v>
      </c>
      <c r="S1905" s="70">
        <f t="shared" si="1083"/>
        <v>1418.76</v>
      </c>
      <c r="T1905" s="70">
        <f t="shared" si="1084"/>
        <v>249117.7</v>
      </c>
      <c r="U1905" s="70">
        <f t="shared" si="1085"/>
        <v>0</v>
      </c>
      <c r="V1905" s="78">
        <f t="shared" si="1086"/>
        <v>249117.7</v>
      </c>
      <c r="X1905" s="75">
        <v>247698.94</v>
      </c>
      <c r="Y1905" s="75">
        <v>1418.76</v>
      </c>
      <c r="Z1905" s="70">
        <v>249117.7</v>
      </c>
      <c r="AA1905" s="79"/>
      <c r="AB1905" s="80">
        <f t="shared" si="1064"/>
        <v>-0.10000000000582077</v>
      </c>
    </row>
    <row r="1906" spans="1:28" x14ac:dyDescent="0.25">
      <c r="A1906" s="72" t="s">
        <v>17617</v>
      </c>
      <c r="B1906" s="73" t="s">
        <v>22992</v>
      </c>
      <c r="C1906" s="74" t="s">
        <v>15692</v>
      </c>
      <c r="D1906" s="75">
        <v>0</v>
      </c>
      <c r="E1906" s="70">
        <v>211463.07</v>
      </c>
      <c r="F1906" s="76">
        <f t="shared" si="1078"/>
        <v>0</v>
      </c>
      <c r="G1906" s="77"/>
      <c r="H1906" s="70">
        <f t="shared" si="1079"/>
        <v>210031.28</v>
      </c>
      <c r="I1906" s="70">
        <f t="shared" si="1079"/>
        <v>1431.79</v>
      </c>
      <c r="J1906" s="70">
        <f t="shared" si="1080"/>
        <v>211463.07</v>
      </c>
      <c r="K1906" s="70">
        <v>0</v>
      </c>
      <c r="L1906" s="76">
        <f t="shared" si="1081"/>
        <v>211463.07</v>
      </c>
      <c r="N1906" s="75">
        <v>210031.28</v>
      </c>
      <c r="O1906" s="75">
        <v>1431.79</v>
      </c>
      <c r="P1906" s="70">
        <f t="shared" si="1082"/>
        <v>211463.07</v>
      </c>
      <c r="Q1906" s="64"/>
      <c r="R1906" s="70">
        <f t="shared" si="1083"/>
        <v>210031.28</v>
      </c>
      <c r="S1906" s="70">
        <f t="shared" si="1083"/>
        <v>1431.88</v>
      </c>
      <c r="T1906" s="70">
        <f t="shared" si="1084"/>
        <v>211463.16</v>
      </c>
      <c r="U1906" s="70">
        <f t="shared" si="1085"/>
        <v>0</v>
      </c>
      <c r="V1906" s="78">
        <f t="shared" si="1086"/>
        <v>211463.16</v>
      </c>
      <c r="X1906" s="75">
        <v>210031.28</v>
      </c>
      <c r="Y1906" s="75">
        <v>1431.88</v>
      </c>
      <c r="Z1906" s="70">
        <v>211463.16</v>
      </c>
      <c r="AA1906" s="79"/>
      <c r="AB1906" s="80">
        <f t="shared" si="1064"/>
        <v>-8.999999999650754E-2</v>
      </c>
    </row>
    <row r="1907" spans="1:28" ht="22.5" x14ac:dyDescent="0.25">
      <c r="A1907" s="66" t="s">
        <v>17618</v>
      </c>
      <c r="B1907" s="67" t="s">
        <v>22993</v>
      </c>
      <c r="C1907" s="68"/>
      <c r="D1907" s="69"/>
      <c r="E1907" s="70"/>
      <c r="F1907" s="71"/>
      <c r="H1907" s="70"/>
      <c r="I1907" s="70"/>
      <c r="J1907" s="70"/>
      <c r="K1907" s="70"/>
      <c r="L1907" s="76"/>
      <c r="N1907" s="70"/>
      <c r="O1907" s="70"/>
      <c r="P1907" s="70"/>
      <c r="Q1907" s="64"/>
      <c r="R1907" s="70"/>
      <c r="S1907" s="70"/>
      <c r="T1907" s="70"/>
      <c r="U1907" s="70"/>
      <c r="V1907" s="78"/>
      <c r="X1907" s="70"/>
      <c r="Y1907" s="70"/>
      <c r="Z1907" s="70"/>
      <c r="AA1907" s="79"/>
      <c r="AB1907" s="80">
        <f t="shared" si="1064"/>
        <v>0</v>
      </c>
    </row>
    <row r="1908" spans="1:28" ht="22.5" x14ac:dyDescent="0.25">
      <c r="A1908" s="72" t="s">
        <v>17619</v>
      </c>
      <c r="B1908" s="73" t="s">
        <v>22994</v>
      </c>
      <c r="C1908" s="74" t="s">
        <v>15692</v>
      </c>
      <c r="D1908" s="75">
        <v>0</v>
      </c>
      <c r="E1908" s="70">
        <v>17048.46</v>
      </c>
      <c r="F1908" s="76">
        <f t="shared" ref="F1908:F1926" si="1087">ROUND(D1908*E1908,2)</f>
        <v>0</v>
      </c>
      <c r="G1908" s="77"/>
      <c r="H1908" s="70">
        <f t="shared" ref="H1908:I1926" si="1088">ROUND(N1908+(N1908*$H$2/100),2)</f>
        <v>16357.9</v>
      </c>
      <c r="I1908" s="70">
        <f t="shared" si="1088"/>
        <v>690.56</v>
      </c>
      <c r="J1908" s="70">
        <f t="shared" ref="J1908:J1926" si="1089">H1908+I1908</f>
        <v>17048.46</v>
      </c>
      <c r="K1908" s="70">
        <v>0</v>
      </c>
      <c r="L1908" s="76">
        <f t="shared" ref="L1908:L1926" si="1090">SUM(J1908:K1908)</f>
        <v>17048.46</v>
      </c>
      <c r="N1908" s="70">
        <v>16357.900000000001</v>
      </c>
      <c r="O1908" s="70">
        <v>690.56</v>
      </c>
      <c r="P1908" s="70">
        <f t="shared" ref="P1908:P1926" si="1091">SUM(N1908:O1908)</f>
        <v>17048.460000000003</v>
      </c>
      <c r="Q1908" s="64"/>
      <c r="R1908" s="70">
        <f t="shared" ref="R1908:S1926" si="1092">X1908</f>
        <v>16357.9</v>
      </c>
      <c r="S1908" s="70">
        <f t="shared" si="1092"/>
        <v>690.6</v>
      </c>
      <c r="T1908" s="70">
        <f t="shared" ref="T1908:T1926" si="1093">R1908+S1908</f>
        <v>17048.5</v>
      </c>
      <c r="U1908" s="70">
        <f t="shared" ref="U1908:U1926" si="1094">ROUND(Z1908*$H$2,2)/100</f>
        <v>0</v>
      </c>
      <c r="V1908" s="78">
        <f t="shared" ref="V1908:V1926" si="1095">SUM(T1908:U1908)</f>
        <v>17048.5</v>
      </c>
      <c r="X1908" s="70">
        <v>16357.9</v>
      </c>
      <c r="Y1908" s="70">
        <v>690.6</v>
      </c>
      <c r="Z1908" s="70">
        <v>17048.5</v>
      </c>
      <c r="AA1908" s="79"/>
      <c r="AB1908" s="80">
        <f t="shared" si="1064"/>
        <v>-3.9999999997235136E-2</v>
      </c>
    </row>
    <row r="1909" spans="1:28" ht="22.5" x14ac:dyDescent="0.25">
      <c r="A1909" s="72" t="s">
        <v>17620</v>
      </c>
      <c r="B1909" s="73" t="s">
        <v>22995</v>
      </c>
      <c r="C1909" s="74" t="s">
        <v>15692</v>
      </c>
      <c r="D1909" s="75">
        <v>0</v>
      </c>
      <c r="E1909" s="70">
        <v>12388.56</v>
      </c>
      <c r="F1909" s="76">
        <f t="shared" si="1087"/>
        <v>0</v>
      </c>
      <c r="G1909" s="77"/>
      <c r="H1909" s="70">
        <f t="shared" si="1088"/>
        <v>11698</v>
      </c>
      <c r="I1909" s="70">
        <f t="shared" si="1088"/>
        <v>690.56</v>
      </c>
      <c r="J1909" s="70">
        <f t="shared" si="1089"/>
        <v>12388.56</v>
      </c>
      <c r="K1909" s="70">
        <v>0</v>
      </c>
      <c r="L1909" s="76">
        <f t="shared" si="1090"/>
        <v>12388.56</v>
      </c>
      <c r="N1909" s="70">
        <v>11698</v>
      </c>
      <c r="O1909" s="70">
        <v>690.56</v>
      </c>
      <c r="P1909" s="70">
        <f t="shared" si="1091"/>
        <v>12388.56</v>
      </c>
      <c r="Q1909" s="64"/>
      <c r="R1909" s="70">
        <f t="shared" si="1092"/>
        <v>11698</v>
      </c>
      <c r="S1909" s="70">
        <f t="shared" si="1092"/>
        <v>690.6</v>
      </c>
      <c r="T1909" s="70">
        <f t="shared" si="1093"/>
        <v>12388.6</v>
      </c>
      <c r="U1909" s="70">
        <f t="shared" si="1094"/>
        <v>0</v>
      </c>
      <c r="V1909" s="78">
        <f t="shared" si="1095"/>
        <v>12388.6</v>
      </c>
      <c r="X1909" s="70">
        <v>11698</v>
      </c>
      <c r="Y1909" s="70">
        <v>690.6</v>
      </c>
      <c r="Z1909" s="70">
        <v>12388.6</v>
      </c>
      <c r="AA1909" s="79"/>
      <c r="AB1909" s="80">
        <f t="shared" si="1064"/>
        <v>-4.0000000000873115E-2</v>
      </c>
    </row>
    <row r="1910" spans="1:28" ht="22.5" x14ac:dyDescent="0.25">
      <c r="A1910" s="72" t="s">
        <v>17621</v>
      </c>
      <c r="B1910" s="73" t="s">
        <v>22996</v>
      </c>
      <c r="C1910" s="74" t="s">
        <v>15692</v>
      </c>
      <c r="D1910" s="75">
        <v>0</v>
      </c>
      <c r="E1910" s="70">
        <v>38880.769999999997</v>
      </c>
      <c r="F1910" s="76">
        <f t="shared" si="1087"/>
        <v>0</v>
      </c>
      <c r="G1910" s="77"/>
      <c r="H1910" s="70">
        <f t="shared" si="1088"/>
        <v>37775.870000000003</v>
      </c>
      <c r="I1910" s="70">
        <f t="shared" si="1088"/>
        <v>1104.9000000000001</v>
      </c>
      <c r="J1910" s="70">
        <f t="shared" si="1089"/>
        <v>38880.770000000004</v>
      </c>
      <c r="K1910" s="70">
        <v>0</v>
      </c>
      <c r="L1910" s="76">
        <f t="shared" si="1090"/>
        <v>38880.770000000004</v>
      </c>
      <c r="N1910" s="70">
        <v>37775.869999999995</v>
      </c>
      <c r="O1910" s="70">
        <v>1104.9000000000001</v>
      </c>
      <c r="P1910" s="70">
        <f t="shared" si="1091"/>
        <v>38880.769999999997</v>
      </c>
      <c r="Q1910" s="64"/>
      <c r="R1910" s="70">
        <f t="shared" si="1092"/>
        <v>37775.870000000003</v>
      </c>
      <c r="S1910" s="70">
        <f t="shared" si="1092"/>
        <v>1104.96</v>
      </c>
      <c r="T1910" s="70">
        <f t="shared" si="1093"/>
        <v>38880.83</v>
      </c>
      <c r="U1910" s="70">
        <f t="shared" si="1094"/>
        <v>0</v>
      </c>
      <c r="V1910" s="78">
        <f t="shared" si="1095"/>
        <v>38880.83</v>
      </c>
      <c r="X1910" s="70">
        <v>37775.870000000003</v>
      </c>
      <c r="Y1910" s="70">
        <v>1104.96</v>
      </c>
      <c r="Z1910" s="70">
        <v>38880.83</v>
      </c>
      <c r="AA1910" s="79"/>
      <c r="AB1910" s="80">
        <f t="shared" si="1064"/>
        <v>-6.0000000004947651E-2</v>
      </c>
    </row>
    <row r="1911" spans="1:28" ht="22.5" x14ac:dyDescent="0.25">
      <c r="A1911" s="72" t="s">
        <v>17622</v>
      </c>
      <c r="B1911" s="73" t="s">
        <v>22997</v>
      </c>
      <c r="C1911" s="74" t="s">
        <v>15692</v>
      </c>
      <c r="D1911" s="75">
        <v>0</v>
      </c>
      <c r="E1911" s="70">
        <v>65921.88</v>
      </c>
      <c r="F1911" s="76">
        <f t="shared" si="1087"/>
        <v>0</v>
      </c>
      <c r="G1911" s="77"/>
      <c r="H1911" s="70">
        <f t="shared" si="1088"/>
        <v>64816.98</v>
      </c>
      <c r="I1911" s="70">
        <f t="shared" si="1088"/>
        <v>1104.9000000000001</v>
      </c>
      <c r="J1911" s="70">
        <f t="shared" si="1089"/>
        <v>65921.88</v>
      </c>
      <c r="K1911" s="70">
        <v>0</v>
      </c>
      <c r="L1911" s="76">
        <f t="shared" si="1090"/>
        <v>65921.88</v>
      </c>
      <c r="N1911" s="70">
        <v>64816.979999999996</v>
      </c>
      <c r="O1911" s="70">
        <v>1104.9000000000001</v>
      </c>
      <c r="P1911" s="70">
        <f t="shared" si="1091"/>
        <v>65921.87999999999</v>
      </c>
      <c r="Q1911" s="64"/>
      <c r="R1911" s="70">
        <f t="shared" si="1092"/>
        <v>64816.98</v>
      </c>
      <c r="S1911" s="70">
        <f t="shared" si="1092"/>
        <v>1104.96</v>
      </c>
      <c r="T1911" s="70">
        <f t="shared" si="1093"/>
        <v>65921.94</v>
      </c>
      <c r="U1911" s="70">
        <f t="shared" si="1094"/>
        <v>0</v>
      </c>
      <c r="V1911" s="78">
        <f t="shared" si="1095"/>
        <v>65921.94</v>
      </c>
      <c r="X1911" s="70">
        <v>64816.98</v>
      </c>
      <c r="Y1911" s="70">
        <v>1104.96</v>
      </c>
      <c r="Z1911" s="70">
        <v>65921.94</v>
      </c>
      <c r="AA1911" s="79"/>
      <c r="AB1911" s="80">
        <f t="shared" si="1064"/>
        <v>-6.0000000012223609E-2</v>
      </c>
    </row>
    <row r="1912" spans="1:28" ht="22.5" x14ac:dyDescent="0.25">
      <c r="A1912" s="72" t="s">
        <v>17623</v>
      </c>
      <c r="B1912" s="73" t="s">
        <v>22998</v>
      </c>
      <c r="C1912" s="74" t="s">
        <v>15692</v>
      </c>
      <c r="D1912" s="75">
        <v>0</v>
      </c>
      <c r="E1912" s="70">
        <v>3870.2000000000003</v>
      </c>
      <c r="F1912" s="76">
        <f t="shared" si="1087"/>
        <v>0</v>
      </c>
      <c r="G1912" s="77"/>
      <c r="H1912" s="70">
        <f t="shared" si="1088"/>
        <v>3593.98</v>
      </c>
      <c r="I1912" s="70">
        <f t="shared" si="1088"/>
        <v>276.22000000000003</v>
      </c>
      <c r="J1912" s="70">
        <f t="shared" si="1089"/>
        <v>3870.2</v>
      </c>
      <c r="K1912" s="70">
        <v>0</v>
      </c>
      <c r="L1912" s="76">
        <f t="shared" si="1090"/>
        <v>3870.2</v>
      </c>
      <c r="N1912" s="70">
        <v>3593.98</v>
      </c>
      <c r="O1912" s="70">
        <v>276.22000000000003</v>
      </c>
      <c r="P1912" s="70">
        <f t="shared" si="1091"/>
        <v>3870.2</v>
      </c>
      <c r="Q1912" s="64"/>
      <c r="R1912" s="70">
        <f t="shared" si="1092"/>
        <v>3593.98</v>
      </c>
      <c r="S1912" s="70">
        <f t="shared" si="1092"/>
        <v>276.24</v>
      </c>
      <c r="T1912" s="70">
        <f t="shared" si="1093"/>
        <v>3870.2200000000003</v>
      </c>
      <c r="U1912" s="70">
        <f t="shared" si="1094"/>
        <v>0</v>
      </c>
      <c r="V1912" s="78">
        <f t="shared" si="1095"/>
        <v>3870.2200000000003</v>
      </c>
      <c r="X1912" s="70">
        <v>3593.98</v>
      </c>
      <c r="Y1912" s="70">
        <v>276.24</v>
      </c>
      <c r="Z1912" s="70">
        <v>3870.22</v>
      </c>
      <c r="AA1912" s="79"/>
      <c r="AB1912" s="80">
        <f t="shared" si="1064"/>
        <v>-1.999999999998181E-2</v>
      </c>
    </row>
    <row r="1913" spans="1:28" ht="22.5" x14ac:dyDescent="0.25">
      <c r="A1913" s="72" t="s">
        <v>17624</v>
      </c>
      <c r="B1913" s="73" t="s">
        <v>22999</v>
      </c>
      <c r="C1913" s="74" t="s">
        <v>15692</v>
      </c>
      <c r="D1913" s="75">
        <v>0</v>
      </c>
      <c r="E1913" s="70">
        <v>4295.6799999999994</v>
      </c>
      <c r="F1913" s="76">
        <f t="shared" si="1087"/>
        <v>0</v>
      </c>
      <c r="G1913" s="77"/>
      <c r="H1913" s="70">
        <f t="shared" si="1088"/>
        <v>4019.46</v>
      </c>
      <c r="I1913" s="70">
        <f t="shared" si="1088"/>
        <v>276.22000000000003</v>
      </c>
      <c r="J1913" s="70">
        <f t="shared" si="1089"/>
        <v>4295.68</v>
      </c>
      <c r="K1913" s="70">
        <v>0</v>
      </c>
      <c r="L1913" s="76">
        <f t="shared" si="1090"/>
        <v>4295.68</v>
      </c>
      <c r="N1913" s="70">
        <v>4019.46</v>
      </c>
      <c r="O1913" s="70">
        <v>276.22000000000003</v>
      </c>
      <c r="P1913" s="70">
        <f t="shared" si="1091"/>
        <v>4295.68</v>
      </c>
      <c r="Q1913" s="64"/>
      <c r="R1913" s="70">
        <f t="shared" si="1092"/>
        <v>4019.46</v>
      </c>
      <c r="S1913" s="70">
        <f t="shared" si="1092"/>
        <v>276.24</v>
      </c>
      <c r="T1913" s="70">
        <f t="shared" si="1093"/>
        <v>4295.7</v>
      </c>
      <c r="U1913" s="70">
        <f t="shared" si="1094"/>
        <v>0</v>
      </c>
      <c r="V1913" s="78">
        <f t="shared" si="1095"/>
        <v>4295.7</v>
      </c>
      <c r="X1913" s="70">
        <v>4019.46</v>
      </c>
      <c r="Y1913" s="70">
        <v>276.24</v>
      </c>
      <c r="Z1913" s="70">
        <v>4295.7</v>
      </c>
      <c r="AA1913" s="79"/>
      <c r="AB1913" s="80">
        <f t="shared" si="1064"/>
        <v>-1.9999999999527063E-2</v>
      </c>
    </row>
    <row r="1914" spans="1:28" ht="22.5" x14ac:dyDescent="0.25">
      <c r="A1914" s="72" t="s">
        <v>17625</v>
      </c>
      <c r="B1914" s="73" t="s">
        <v>23000</v>
      </c>
      <c r="C1914" s="74" t="s">
        <v>15692</v>
      </c>
      <c r="D1914" s="75">
        <v>0</v>
      </c>
      <c r="E1914" s="70">
        <v>9727.880000000001</v>
      </c>
      <c r="F1914" s="76">
        <f t="shared" si="1087"/>
        <v>0</v>
      </c>
      <c r="G1914" s="77"/>
      <c r="H1914" s="70">
        <f t="shared" si="1088"/>
        <v>9037.32</v>
      </c>
      <c r="I1914" s="70">
        <f t="shared" si="1088"/>
        <v>690.56</v>
      </c>
      <c r="J1914" s="70">
        <f t="shared" si="1089"/>
        <v>9727.8799999999992</v>
      </c>
      <c r="K1914" s="70">
        <v>0</v>
      </c>
      <c r="L1914" s="76">
        <f t="shared" si="1090"/>
        <v>9727.8799999999992</v>
      </c>
      <c r="N1914" s="70">
        <v>9037.3200000000015</v>
      </c>
      <c r="O1914" s="70">
        <v>690.56</v>
      </c>
      <c r="P1914" s="70">
        <f t="shared" si="1091"/>
        <v>9727.880000000001</v>
      </c>
      <c r="Q1914" s="64"/>
      <c r="R1914" s="70">
        <f t="shared" si="1092"/>
        <v>9037.32</v>
      </c>
      <c r="S1914" s="70">
        <f t="shared" si="1092"/>
        <v>690.6</v>
      </c>
      <c r="T1914" s="70">
        <f t="shared" si="1093"/>
        <v>9727.92</v>
      </c>
      <c r="U1914" s="70">
        <f t="shared" si="1094"/>
        <v>0</v>
      </c>
      <c r="V1914" s="78">
        <f t="shared" si="1095"/>
        <v>9727.92</v>
      </c>
      <c r="X1914" s="70">
        <v>9037.32</v>
      </c>
      <c r="Y1914" s="70">
        <v>690.6</v>
      </c>
      <c r="Z1914" s="70">
        <v>9727.92</v>
      </c>
      <c r="AA1914" s="79"/>
      <c r="AB1914" s="80">
        <f t="shared" si="1064"/>
        <v>-3.9999999999054126E-2</v>
      </c>
    </row>
    <row r="1915" spans="1:28" ht="22.5" x14ac:dyDescent="0.25">
      <c r="A1915" s="72" t="s">
        <v>17626</v>
      </c>
      <c r="B1915" s="73" t="s">
        <v>23001</v>
      </c>
      <c r="C1915" s="74" t="s">
        <v>15692</v>
      </c>
      <c r="D1915" s="75">
        <v>0</v>
      </c>
      <c r="E1915" s="70">
        <v>18534.05</v>
      </c>
      <c r="F1915" s="76">
        <f t="shared" si="1087"/>
        <v>0</v>
      </c>
      <c r="G1915" s="77"/>
      <c r="H1915" s="70">
        <f t="shared" si="1088"/>
        <v>17843.490000000002</v>
      </c>
      <c r="I1915" s="70">
        <f t="shared" si="1088"/>
        <v>690.56</v>
      </c>
      <c r="J1915" s="70">
        <f t="shared" si="1089"/>
        <v>18534.050000000003</v>
      </c>
      <c r="K1915" s="70">
        <v>0</v>
      </c>
      <c r="L1915" s="76">
        <f t="shared" si="1090"/>
        <v>18534.050000000003</v>
      </c>
      <c r="N1915" s="70">
        <v>17843.489999999998</v>
      </c>
      <c r="O1915" s="70">
        <v>690.56</v>
      </c>
      <c r="P1915" s="70">
        <f t="shared" si="1091"/>
        <v>18534.05</v>
      </c>
      <c r="Q1915" s="64"/>
      <c r="R1915" s="70">
        <f t="shared" si="1092"/>
        <v>17843.490000000002</v>
      </c>
      <c r="S1915" s="70">
        <f t="shared" si="1092"/>
        <v>690.6</v>
      </c>
      <c r="T1915" s="70">
        <f t="shared" si="1093"/>
        <v>18534.09</v>
      </c>
      <c r="U1915" s="70">
        <f t="shared" si="1094"/>
        <v>0</v>
      </c>
      <c r="V1915" s="78">
        <f t="shared" si="1095"/>
        <v>18534.09</v>
      </c>
      <c r="X1915" s="70">
        <v>17843.490000000002</v>
      </c>
      <c r="Y1915" s="70">
        <v>690.6</v>
      </c>
      <c r="Z1915" s="70">
        <v>18534.09</v>
      </c>
      <c r="AA1915" s="79"/>
      <c r="AB1915" s="80">
        <f t="shared" si="1064"/>
        <v>-4.0000000000873115E-2</v>
      </c>
    </row>
    <row r="1916" spans="1:28" ht="22.5" x14ac:dyDescent="0.25">
      <c r="A1916" s="72" t="s">
        <v>17627</v>
      </c>
      <c r="B1916" s="73" t="s">
        <v>23002</v>
      </c>
      <c r="C1916" s="74" t="s">
        <v>15692</v>
      </c>
      <c r="D1916" s="75">
        <v>0</v>
      </c>
      <c r="E1916" s="70">
        <v>10244.66</v>
      </c>
      <c r="F1916" s="76">
        <f t="shared" si="1087"/>
        <v>0</v>
      </c>
      <c r="G1916" s="77"/>
      <c r="H1916" s="70">
        <f t="shared" si="1088"/>
        <v>9554.1</v>
      </c>
      <c r="I1916" s="70">
        <f t="shared" si="1088"/>
        <v>690.56</v>
      </c>
      <c r="J1916" s="70">
        <f t="shared" si="1089"/>
        <v>10244.66</v>
      </c>
      <c r="K1916" s="70">
        <v>0</v>
      </c>
      <c r="L1916" s="76">
        <f t="shared" si="1090"/>
        <v>10244.66</v>
      </c>
      <c r="N1916" s="70">
        <v>9554.1</v>
      </c>
      <c r="O1916" s="70">
        <v>690.56</v>
      </c>
      <c r="P1916" s="70">
        <f t="shared" si="1091"/>
        <v>10244.66</v>
      </c>
      <c r="Q1916" s="64"/>
      <c r="R1916" s="70">
        <f t="shared" si="1092"/>
        <v>9554.1</v>
      </c>
      <c r="S1916" s="70">
        <f t="shared" si="1092"/>
        <v>690.6</v>
      </c>
      <c r="T1916" s="70">
        <f t="shared" si="1093"/>
        <v>10244.700000000001</v>
      </c>
      <c r="U1916" s="70">
        <f t="shared" si="1094"/>
        <v>0</v>
      </c>
      <c r="V1916" s="78">
        <f t="shared" si="1095"/>
        <v>10244.700000000001</v>
      </c>
      <c r="X1916" s="70">
        <v>9554.1</v>
      </c>
      <c r="Y1916" s="70">
        <v>690.6</v>
      </c>
      <c r="Z1916" s="70">
        <v>10244.700000000001</v>
      </c>
      <c r="AA1916" s="79"/>
      <c r="AB1916" s="80">
        <f t="shared" si="1064"/>
        <v>-4.0000000000873115E-2</v>
      </c>
    </row>
    <row r="1917" spans="1:28" ht="22.5" x14ac:dyDescent="0.25">
      <c r="A1917" s="72" t="s">
        <v>17628</v>
      </c>
      <c r="B1917" s="73" t="s">
        <v>23003</v>
      </c>
      <c r="C1917" s="74" t="s">
        <v>15692</v>
      </c>
      <c r="D1917" s="75">
        <v>0</v>
      </c>
      <c r="E1917" s="70">
        <v>50699.35</v>
      </c>
      <c r="F1917" s="76">
        <f t="shared" si="1087"/>
        <v>0</v>
      </c>
      <c r="G1917" s="77"/>
      <c r="H1917" s="70">
        <f t="shared" si="1088"/>
        <v>49594.45</v>
      </c>
      <c r="I1917" s="70">
        <f t="shared" si="1088"/>
        <v>1104.9000000000001</v>
      </c>
      <c r="J1917" s="70">
        <f t="shared" si="1089"/>
        <v>50699.35</v>
      </c>
      <c r="K1917" s="70">
        <v>0</v>
      </c>
      <c r="L1917" s="76">
        <f t="shared" si="1090"/>
        <v>50699.35</v>
      </c>
      <c r="N1917" s="70">
        <v>49594.45</v>
      </c>
      <c r="O1917" s="70">
        <v>1104.9000000000001</v>
      </c>
      <c r="P1917" s="70">
        <f t="shared" si="1091"/>
        <v>50699.35</v>
      </c>
      <c r="Q1917" s="64"/>
      <c r="R1917" s="70">
        <f t="shared" si="1092"/>
        <v>49594.45</v>
      </c>
      <c r="S1917" s="70">
        <f t="shared" si="1092"/>
        <v>1104.96</v>
      </c>
      <c r="T1917" s="70">
        <f t="shared" si="1093"/>
        <v>50699.409999999996</v>
      </c>
      <c r="U1917" s="70">
        <f t="shared" si="1094"/>
        <v>0</v>
      </c>
      <c r="V1917" s="78">
        <f t="shared" si="1095"/>
        <v>50699.409999999996</v>
      </c>
      <c r="X1917" s="70">
        <v>49594.45</v>
      </c>
      <c r="Y1917" s="70">
        <v>1104.96</v>
      </c>
      <c r="Z1917" s="70">
        <v>50699.41</v>
      </c>
      <c r="AA1917" s="79"/>
      <c r="AB1917" s="80">
        <f t="shared" si="1064"/>
        <v>-6.0000000004947651E-2</v>
      </c>
    </row>
    <row r="1918" spans="1:28" ht="22.5" x14ac:dyDescent="0.25">
      <c r="A1918" s="72" t="s">
        <v>17629</v>
      </c>
      <c r="B1918" s="73" t="s">
        <v>23004</v>
      </c>
      <c r="C1918" s="74" t="s">
        <v>15692</v>
      </c>
      <c r="D1918" s="75">
        <v>0</v>
      </c>
      <c r="E1918" s="70">
        <v>8931.69</v>
      </c>
      <c r="F1918" s="76">
        <f t="shared" si="1087"/>
        <v>0</v>
      </c>
      <c r="G1918" s="77"/>
      <c r="H1918" s="70">
        <f t="shared" si="1088"/>
        <v>8655.4699999999993</v>
      </c>
      <c r="I1918" s="70">
        <f t="shared" si="1088"/>
        <v>276.22000000000003</v>
      </c>
      <c r="J1918" s="70">
        <f t="shared" si="1089"/>
        <v>8931.6899999999987</v>
      </c>
      <c r="K1918" s="70">
        <v>0</v>
      </c>
      <c r="L1918" s="76">
        <f t="shared" si="1090"/>
        <v>8931.6899999999987</v>
      </c>
      <c r="N1918" s="70">
        <v>8655.4700000000012</v>
      </c>
      <c r="O1918" s="70">
        <v>276.22000000000003</v>
      </c>
      <c r="P1918" s="70">
        <f t="shared" si="1091"/>
        <v>8931.69</v>
      </c>
      <c r="Q1918" s="64"/>
      <c r="R1918" s="70">
        <f t="shared" si="1092"/>
        <v>8655.4699999999993</v>
      </c>
      <c r="S1918" s="70">
        <f t="shared" si="1092"/>
        <v>276.24</v>
      </c>
      <c r="T1918" s="70">
        <f t="shared" si="1093"/>
        <v>8931.7099999999991</v>
      </c>
      <c r="U1918" s="70">
        <f t="shared" si="1094"/>
        <v>0</v>
      </c>
      <c r="V1918" s="78">
        <f t="shared" si="1095"/>
        <v>8931.7099999999991</v>
      </c>
      <c r="X1918" s="70">
        <v>8655.4699999999993</v>
      </c>
      <c r="Y1918" s="70">
        <v>276.24</v>
      </c>
      <c r="Z1918" s="70">
        <v>8931.7099999999991</v>
      </c>
      <c r="AA1918" s="79"/>
      <c r="AB1918" s="80">
        <f t="shared" si="1064"/>
        <v>-1.9999999998617568E-2</v>
      </c>
    </row>
    <row r="1919" spans="1:28" ht="22.5" x14ac:dyDescent="0.25">
      <c r="A1919" s="72" t="s">
        <v>17630</v>
      </c>
      <c r="B1919" s="73" t="s">
        <v>23005</v>
      </c>
      <c r="C1919" s="74" t="s">
        <v>15692</v>
      </c>
      <c r="D1919" s="75">
        <v>0</v>
      </c>
      <c r="E1919" s="70">
        <v>34610.86</v>
      </c>
      <c r="F1919" s="76">
        <f t="shared" si="1087"/>
        <v>0</v>
      </c>
      <c r="G1919" s="77"/>
      <c r="H1919" s="70">
        <f t="shared" si="1088"/>
        <v>33505.96</v>
      </c>
      <c r="I1919" s="70">
        <f t="shared" si="1088"/>
        <v>1104.9000000000001</v>
      </c>
      <c r="J1919" s="70">
        <f t="shared" si="1089"/>
        <v>34610.86</v>
      </c>
      <c r="K1919" s="70">
        <v>0</v>
      </c>
      <c r="L1919" s="76">
        <f t="shared" si="1090"/>
        <v>34610.86</v>
      </c>
      <c r="N1919" s="70">
        <v>33505.96</v>
      </c>
      <c r="O1919" s="70">
        <v>1104.9000000000001</v>
      </c>
      <c r="P1919" s="70">
        <f t="shared" si="1091"/>
        <v>34610.86</v>
      </c>
      <c r="Q1919" s="64"/>
      <c r="R1919" s="70">
        <f t="shared" si="1092"/>
        <v>33505.96</v>
      </c>
      <c r="S1919" s="70">
        <f t="shared" si="1092"/>
        <v>1104.96</v>
      </c>
      <c r="T1919" s="70">
        <f t="shared" si="1093"/>
        <v>34610.92</v>
      </c>
      <c r="U1919" s="70">
        <f t="shared" si="1094"/>
        <v>0</v>
      </c>
      <c r="V1919" s="78">
        <f t="shared" si="1095"/>
        <v>34610.92</v>
      </c>
      <c r="X1919" s="70">
        <v>33505.96</v>
      </c>
      <c r="Y1919" s="70">
        <v>1104.96</v>
      </c>
      <c r="Z1919" s="70">
        <v>34610.92</v>
      </c>
      <c r="AA1919" s="79"/>
      <c r="AB1919" s="80">
        <f t="shared" si="1064"/>
        <v>-5.9999999997671694E-2</v>
      </c>
    </row>
    <row r="1920" spans="1:28" ht="22.5" x14ac:dyDescent="0.25">
      <c r="A1920" s="72" t="s">
        <v>17631</v>
      </c>
      <c r="B1920" s="73" t="s">
        <v>23006</v>
      </c>
      <c r="C1920" s="74" t="s">
        <v>15692</v>
      </c>
      <c r="D1920" s="75">
        <v>0</v>
      </c>
      <c r="E1920" s="70">
        <v>42235.17</v>
      </c>
      <c r="F1920" s="76">
        <f t="shared" si="1087"/>
        <v>0</v>
      </c>
      <c r="G1920" s="77"/>
      <c r="H1920" s="70">
        <f t="shared" si="1088"/>
        <v>41130.269999999997</v>
      </c>
      <c r="I1920" s="70">
        <f t="shared" si="1088"/>
        <v>1104.9000000000001</v>
      </c>
      <c r="J1920" s="70">
        <f t="shared" si="1089"/>
        <v>42235.17</v>
      </c>
      <c r="K1920" s="70">
        <v>0</v>
      </c>
      <c r="L1920" s="76">
        <f t="shared" si="1090"/>
        <v>42235.17</v>
      </c>
      <c r="N1920" s="70">
        <v>41130.269999999997</v>
      </c>
      <c r="O1920" s="70">
        <v>1104.9000000000001</v>
      </c>
      <c r="P1920" s="70">
        <f t="shared" si="1091"/>
        <v>42235.17</v>
      </c>
      <c r="Q1920" s="64"/>
      <c r="R1920" s="70">
        <f t="shared" si="1092"/>
        <v>41130.269999999997</v>
      </c>
      <c r="S1920" s="70">
        <f t="shared" si="1092"/>
        <v>1104.96</v>
      </c>
      <c r="T1920" s="70">
        <f t="shared" si="1093"/>
        <v>42235.229999999996</v>
      </c>
      <c r="U1920" s="70">
        <f t="shared" si="1094"/>
        <v>0</v>
      </c>
      <c r="V1920" s="78">
        <f t="shared" si="1095"/>
        <v>42235.229999999996</v>
      </c>
      <c r="X1920" s="70">
        <v>41130.269999999997</v>
      </c>
      <c r="Y1920" s="70">
        <v>1104.96</v>
      </c>
      <c r="Z1920" s="70">
        <v>42235.23</v>
      </c>
      <c r="AA1920" s="79"/>
      <c r="AB1920" s="80">
        <f t="shared" si="1064"/>
        <v>-6.0000000004947651E-2</v>
      </c>
    </row>
    <row r="1921" spans="1:28" ht="22.5" x14ac:dyDescent="0.25">
      <c r="A1921" s="72" t="s">
        <v>17632</v>
      </c>
      <c r="B1921" s="73" t="s">
        <v>23007</v>
      </c>
      <c r="C1921" s="74" t="s">
        <v>15692</v>
      </c>
      <c r="D1921" s="75">
        <v>0</v>
      </c>
      <c r="E1921" s="70">
        <v>70577.209999999992</v>
      </c>
      <c r="F1921" s="76">
        <f t="shared" si="1087"/>
        <v>0</v>
      </c>
      <c r="G1921" s="77"/>
      <c r="H1921" s="70">
        <f t="shared" si="1088"/>
        <v>69472.31</v>
      </c>
      <c r="I1921" s="70">
        <f t="shared" si="1088"/>
        <v>1104.9000000000001</v>
      </c>
      <c r="J1921" s="70">
        <f t="shared" si="1089"/>
        <v>70577.209999999992</v>
      </c>
      <c r="K1921" s="70">
        <v>0</v>
      </c>
      <c r="L1921" s="76">
        <f t="shared" si="1090"/>
        <v>70577.209999999992</v>
      </c>
      <c r="N1921" s="70">
        <v>69472.31</v>
      </c>
      <c r="O1921" s="70">
        <v>1104.9000000000001</v>
      </c>
      <c r="P1921" s="70">
        <f t="shared" si="1091"/>
        <v>70577.209999999992</v>
      </c>
      <c r="Q1921" s="64"/>
      <c r="R1921" s="70">
        <f t="shared" si="1092"/>
        <v>69472.31</v>
      </c>
      <c r="S1921" s="70">
        <f t="shared" si="1092"/>
        <v>1104.96</v>
      </c>
      <c r="T1921" s="70">
        <f t="shared" si="1093"/>
        <v>70577.27</v>
      </c>
      <c r="U1921" s="70">
        <f t="shared" si="1094"/>
        <v>0</v>
      </c>
      <c r="V1921" s="78">
        <f t="shared" si="1095"/>
        <v>70577.27</v>
      </c>
      <c r="X1921" s="70">
        <v>69472.31</v>
      </c>
      <c r="Y1921" s="70">
        <v>1104.96</v>
      </c>
      <c r="Z1921" s="70">
        <v>70577.27</v>
      </c>
      <c r="AA1921" s="79"/>
      <c r="AB1921" s="80">
        <f t="shared" si="1064"/>
        <v>-6.0000000012223609E-2</v>
      </c>
    </row>
    <row r="1922" spans="1:28" ht="22.5" x14ac:dyDescent="0.25">
      <c r="A1922" s="72" t="s">
        <v>17633</v>
      </c>
      <c r="B1922" s="73" t="s">
        <v>23008</v>
      </c>
      <c r="C1922" s="74" t="s">
        <v>15692</v>
      </c>
      <c r="D1922" s="75">
        <v>0</v>
      </c>
      <c r="E1922" s="70">
        <v>41116.75</v>
      </c>
      <c r="F1922" s="76">
        <f t="shared" si="1087"/>
        <v>0</v>
      </c>
      <c r="G1922" s="77"/>
      <c r="H1922" s="70">
        <f t="shared" si="1088"/>
        <v>40426.19</v>
      </c>
      <c r="I1922" s="70">
        <f t="shared" si="1088"/>
        <v>690.56</v>
      </c>
      <c r="J1922" s="70">
        <f t="shared" si="1089"/>
        <v>41116.75</v>
      </c>
      <c r="K1922" s="70">
        <v>0</v>
      </c>
      <c r="L1922" s="76">
        <f t="shared" si="1090"/>
        <v>41116.75</v>
      </c>
      <c r="N1922" s="70">
        <v>40426.19</v>
      </c>
      <c r="O1922" s="70">
        <v>690.56</v>
      </c>
      <c r="P1922" s="70">
        <f t="shared" si="1091"/>
        <v>41116.75</v>
      </c>
      <c r="Q1922" s="64"/>
      <c r="R1922" s="70">
        <f t="shared" si="1092"/>
        <v>40426.19</v>
      </c>
      <c r="S1922" s="70">
        <f t="shared" si="1092"/>
        <v>690.6</v>
      </c>
      <c r="T1922" s="70">
        <f t="shared" si="1093"/>
        <v>41116.79</v>
      </c>
      <c r="U1922" s="70">
        <f t="shared" si="1094"/>
        <v>0</v>
      </c>
      <c r="V1922" s="78">
        <f t="shared" si="1095"/>
        <v>41116.79</v>
      </c>
      <c r="X1922" s="70">
        <v>40426.19</v>
      </c>
      <c r="Y1922" s="70">
        <v>690.6</v>
      </c>
      <c r="Z1922" s="70">
        <v>41116.79</v>
      </c>
      <c r="AA1922" s="79"/>
      <c r="AB1922" s="80">
        <f t="shared" si="1064"/>
        <v>-4.0000000000873115E-2</v>
      </c>
    </row>
    <row r="1923" spans="1:28" ht="22.5" x14ac:dyDescent="0.25">
      <c r="A1923" s="72" t="s">
        <v>17634</v>
      </c>
      <c r="B1923" s="73" t="s">
        <v>23009</v>
      </c>
      <c r="C1923" s="74" t="s">
        <v>15692</v>
      </c>
      <c r="D1923" s="75">
        <v>0</v>
      </c>
      <c r="E1923" s="70">
        <v>16309.460000000001</v>
      </c>
      <c r="F1923" s="76">
        <f t="shared" si="1087"/>
        <v>0</v>
      </c>
      <c r="G1923" s="77"/>
      <c r="H1923" s="70">
        <f t="shared" si="1088"/>
        <v>15618.9</v>
      </c>
      <c r="I1923" s="70">
        <f t="shared" si="1088"/>
        <v>690.56</v>
      </c>
      <c r="J1923" s="70">
        <f t="shared" si="1089"/>
        <v>16309.46</v>
      </c>
      <c r="K1923" s="70">
        <v>0</v>
      </c>
      <c r="L1923" s="76">
        <f t="shared" si="1090"/>
        <v>16309.46</v>
      </c>
      <c r="N1923" s="70">
        <v>15618.900000000001</v>
      </c>
      <c r="O1923" s="70">
        <v>690.56</v>
      </c>
      <c r="P1923" s="70">
        <f t="shared" si="1091"/>
        <v>16309.460000000001</v>
      </c>
      <c r="Q1923" s="64"/>
      <c r="R1923" s="70">
        <f t="shared" si="1092"/>
        <v>15618.9</v>
      </c>
      <c r="S1923" s="70">
        <f t="shared" si="1092"/>
        <v>690.6</v>
      </c>
      <c r="T1923" s="70">
        <f t="shared" si="1093"/>
        <v>16309.5</v>
      </c>
      <c r="U1923" s="70">
        <f t="shared" si="1094"/>
        <v>0</v>
      </c>
      <c r="V1923" s="78">
        <f t="shared" si="1095"/>
        <v>16309.5</v>
      </c>
      <c r="X1923" s="70">
        <v>15618.9</v>
      </c>
      <c r="Y1923" s="70">
        <v>690.6</v>
      </c>
      <c r="Z1923" s="70">
        <v>16309.5</v>
      </c>
      <c r="AA1923" s="79"/>
      <c r="AB1923" s="80">
        <f t="shared" si="1064"/>
        <v>-3.9999999999054126E-2</v>
      </c>
    </row>
    <row r="1924" spans="1:28" ht="22.5" x14ac:dyDescent="0.25">
      <c r="A1924" s="72" t="s">
        <v>17635</v>
      </c>
      <c r="B1924" s="73" t="s">
        <v>23010</v>
      </c>
      <c r="C1924" s="74" t="s">
        <v>15692</v>
      </c>
      <c r="D1924" s="75">
        <v>0</v>
      </c>
      <c r="E1924" s="70">
        <v>74131.549999999988</v>
      </c>
      <c r="F1924" s="76">
        <f t="shared" si="1087"/>
        <v>0</v>
      </c>
      <c r="G1924" s="29"/>
      <c r="H1924" s="70">
        <f t="shared" si="1088"/>
        <v>73026.649999999994</v>
      </c>
      <c r="I1924" s="70">
        <f t="shared" si="1088"/>
        <v>1104.9000000000001</v>
      </c>
      <c r="J1924" s="70">
        <f t="shared" si="1089"/>
        <v>74131.549999999988</v>
      </c>
      <c r="K1924" s="70">
        <v>0</v>
      </c>
      <c r="L1924" s="76">
        <f t="shared" si="1090"/>
        <v>74131.549999999988</v>
      </c>
      <c r="N1924" s="70">
        <v>73026.649999999994</v>
      </c>
      <c r="O1924" s="70">
        <v>1104.9000000000001</v>
      </c>
      <c r="P1924" s="70">
        <f t="shared" si="1091"/>
        <v>74131.549999999988</v>
      </c>
      <c r="Q1924" s="64"/>
      <c r="R1924" s="70">
        <f t="shared" si="1092"/>
        <v>73026.649999999994</v>
      </c>
      <c r="S1924" s="70">
        <f t="shared" si="1092"/>
        <v>1104.96</v>
      </c>
      <c r="T1924" s="70">
        <f t="shared" si="1093"/>
        <v>74131.61</v>
      </c>
      <c r="U1924" s="70">
        <f t="shared" si="1094"/>
        <v>0</v>
      </c>
      <c r="V1924" s="78">
        <f t="shared" si="1095"/>
        <v>74131.61</v>
      </c>
      <c r="X1924" s="70">
        <v>73026.649999999994</v>
      </c>
      <c r="Y1924" s="70">
        <v>1104.96</v>
      </c>
      <c r="Z1924" s="70">
        <v>74131.61</v>
      </c>
      <c r="AA1924" s="79"/>
      <c r="AB1924" s="80">
        <f t="shared" si="1064"/>
        <v>-6.0000000012223609E-2</v>
      </c>
    </row>
    <row r="1925" spans="1:28" ht="22.5" x14ac:dyDescent="0.25">
      <c r="A1925" s="72" t="s">
        <v>17636</v>
      </c>
      <c r="B1925" s="73" t="s">
        <v>23011</v>
      </c>
      <c r="C1925" s="74" t="s">
        <v>15692</v>
      </c>
      <c r="D1925" s="75">
        <v>0</v>
      </c>
      <c r="E1925" s="70">
        <v>17767.170000000002</v>
      </c>
      <c r="F1925" s="76">
        <f t="shared" si="1087"/>
        <v>0</v>
      </c>
      <c r="G1925" s="77"/>
      <c r="H1925" s="70">
        <f t="shared" si="1088"/>
        <v>17076.61</v>
      </c>
      <c r="I1925" s="70">
        <f t="shared" si="1088"/>
        <v>690.56</v>
      </c>
      <c r="J1925" s="70">
        <f t="shared" si="1089"/>
        <v>17767.170000000002</v>
      </c>
      <c r="K1925" s="70">
        <v>0</v>
      </c>
      <c r="L1925" s="76">
        <f t="shared" si="1090"/>
        <v>17767.170000000002</v>
      </c>
      <c r="N1925" s="70">
        <v>17076.61</v>
      </c>
      <c r="O1925" s="70">
        <v>690.56</v>
      </c>
      <c r="P1925" s="70">
        <f t="shared" si="1091"/>
        <v>17767.170000000002</v>
      </c>
      <c r="Q1925" s="64"/>
      <c r="R1925" s="70">
        <f t="shared" si="1092"/>
        <v>17076.61</v>
      </c>
      <c r="S1925" s="70">
        <f t="shared" si="1092"/>
        <v>690.6</v>
      </c>
      <c r="T1925" s="70">
        <f t="shared" si="1093"/>
        <v>17767.21</v>
      </c>
      <c r="U1925" s="70">
        <f t="shared" si="1094"/>
        <v>0</v>
      </c>
      <c r="V1925" s="78">
        <f t="shared" si="1095"/>
        <v>17767.21</v>
      </c>
      <c r="X1925" s="70">
        <v>17076.61</v>
      </c>
      <c r="Y1925" s="70">
        <v>690.6</v>
      </c>
      <c r="Z1925" s="70">
        <v>17767.21</v>
      </c>
      <c r="AA1925" s="79"/>
      <c r="AB1925" s="80">
        <f t="shared" si="1064"/>
        <v>-3.9999999997235136E-2</v>
      </c>
    </row>
    <row r="1926" spans="1:28" x14ac:dyDescent="0.25">
      <c r="A1926" s="72" t="s">
        <v>17637</v>
      </c>
      <c r="B1926" s="73" t="s">
        <v>23012</v>
      </c>
      <c r="C1926" s="74" t="s">
        <v>15692</v>
      </c>
      <c r="D1926" s="75">
        <v>0</v>
      </c>
      <c r="E1926" s="70">
        <v>23568.100000000002</v>
      </c>
      <c r="F1926" s="76">
        <f t="shared" si="1087"/>
        <v>0</v>
      </c>
      <c r="G1926" s="77"/>
      <c r="H1926" s="70">
        <f t="shared" si="1088"/>
        <v>22877.54</v>
      </c>
      <c r="I1926" s="70">
        <f t="shared" si="1088"/>
        <v>690.56</v>
      </c>
      <c r="J1926" s="70">
        <f t="shared" si="1089"/>
        <v>23568.100000000002</v>
      </c>
      <c r="K1926" s="70">
        <v>0</v>
      </c>
      <c r="L1926" s="76">
        <f t="shared" si="1090"/>
        <v>23568.100000000002</v>
      </c>
      <c r="N1926" s="70">
        <v>22877.54</v>
      </c>
      <c r="O1926" s="70">
        <v>690.56</v>
      </c>
      <c r="P1926" s="70">
        <f t="shared" si="1091"/>
        <v>23568.100000000002</v>
      </c>
      <c r="Q1926" s="64"/>
      <c r="R1926" s="70">
        <f t="shared" si="1092"/>
        <v>22877.54</v>
      </c>
      <c r="S1926" s="70">
        <f t="shared" si="1092"/>
        <v>690.6</v>
      </c>
      <c r="T1926" s="70">
        <f t="shared" si="1093"/>
        <v>23568.14</v>
      </c>
      <c r="U1926" s="70">
        <f t="shared" si="1094"/>
        <v>0</v>
      </c>
      <c r="V1926" s="78">
        <f t="shared" si="1095"/>
        <v>23568.14</v>
      </c>
      <c r="X1926" s="70">
        <v>22877.54</v>
      </c>
      <c r="Y1926" s="70">
        <v>690.6</v>
      </c>
      <c r="Z1926" s="70">
        <v>23568.14</v>
      </c>
      <c r="AA1926" s="79"/>
      <c r="AB1926" s="80">
        <f t="shared" si="1064"/>
        <v>-3.9999999997235136E-2</v>
      </c>
    </row>
    <row r="1927" spans="1:28" x14ac:dyDescent="0.25">
      <c r="A1927" s="66" t="s">
        <v>17638</v>
      </c>
      <c r="B1927" s="67" t="s">
        <v>23013</v>
      </c>
      <c r="C1927" s="68"/>
      <c r="D1927" s="69"/>
      <c r="E1927" s="70"/>
      <c r="F1927" s="71"/>
      <c r="H1927" s="70"/>
      <c r="I1927" s="70"/>
      <c r="J1927" s="70"/>
      <c r="K1927" s="70"/>
      <c r="L1927" s="76"/>
      <c r="N1927" s="70"/>
      <c r="O1927" s="70"/>
      <c r="P1927" s="70"/>
      <c r="Q1927" s="64"/>
      <c r="R1927" s="70"/>
      <c r="S1927" s="70"/>
      <c r="T1927" s="70"/>
      <c r="U1927" s="70"/>
      <c r="V1927" s="78"/>
      <c r="X1927" s="70"/>
      <c r="Y1927" s="70"/>
      <c r="Z1927" s="70"/>
      <c r="AA1927" s="79"/>
      <c r="AB1927" s="80">
        <f t="shared" si="1064"/>
        <v>0</v>
      </c>
    </row>
    <row r="1928" spans="1:28" x14ac:dyDescent="0.25">
      <c r="A1928" s="72" t="s">
        <v>17639</v>
      </c>
      <c r="B1928" s="73" t="s">
        <v>23014</v>
      </c>
      <c r="C1928" s="74" t="s">
        <v>15747</v>
      </c>
      <c r="D1928" s="75">
        <v>0</v>
      </c>
      <c r="E1928" s="70">
        <v>48.36</v>
      </c>
      <c r="F1928" s="76">
        <f t="shared" ref="F1928:F1953" si="1096">ROUND(D1928*E1928,2)</f>
        <v>0</v>
      </c>
      <c r="G1928" s="77"/>
      <c r="H1928" s="70">
        <f t="shared" ref="H1928:I1953" si="1097">ROUND(N1928+(N1928*$H$2/100),2)</f>
        <v>34.950000000000003</v>
      </c>
      <c r="I1928" s="70">
        <f t="shared" si="1097"/>
        <v>13.41</v>
      </c>
      <c r="J1928" s="70">
        <f t="shared" ref="J1928:J1953" si="1098">H1928+I1928</f>
        <v>48.36</v>
      </c>
      <c r="K1928" s="70">
        <v>0</v>
      </c>
      <c r="L1928" s="76">
        <f t="shared" ref="L1928:L1953" si="1099">SUM(J1928:K1928)</f>
        <v>48.36</v>
      </c>
      <c r="N1928" s="70">
        <v>34.950000000000003</v>
      </c>
      <c r="O1928" s="70">
        <v>13.41</v>
      </c>
      <c r="P1928" s="70">
        <f t="shared" ref="P1928:P1953" si="1100">SUM(N1928:O1928)</f>
        <v>48.36</v>
      </c>
      <c r="Q1928" s="64"/>
      <c r="R1928" s="70">
        <f t="shared" ref="R1928:S1953" si="1101">X1928</f>
        <v>34.950000000000003</v>
      </c>
      <c r="S1928" s="70">
        <f t="shared" si="1101"/>
        <v>13.42</v>
      </c>
      <c r="T1928" s="70">
        <f t="shared" ref="T1928:T1953" si="1102">R1928+S1928</f>
        <v>48.370000000000005</v>
      </c>
      <c r="U1928" s="70">
        <f t="shared" ref="U1928:U1953" si="1103">ROUND(Z1928*$H$2,2)/100</f>
        <v>0</v>
      </c>
      <c r="V1928" s="78">
        <f t="shared" ref="V1928:V1953" si="1104">SUM(T1928:U1928)</f>
        <v>48.370000000000005</v>
      </c>
      <c r="X1928" s="70">
        <v>34.950000000000003</v>
      </c>
      <c r="Y1928" s="70">
        <v>13.42</v>
      </c>
      <c r="Z1928" s="70">
        <v>48.37</v>
      </c>
      <c r="AA1928" s="79"/>
      <c r="AB1928" s="80">
        <f t="shared" si="1064"/>
        <v>-9.9999999999980105E-3</v>
      </c>
    </row>
    <row r="1929" spans="1:28" x14ac:dyDescent="0.25">
      <c r="A1929" s="72" t="s">
        <v>17640</v>
      </c>
      <c r="B1929" s="73" t="s">
        <v>23015</v>
      </c>
      <c r="C1929" s="74" t="s">
        <v>15692</v>
      </c>
      <c r="D1929" s="75">
        <v>0</v>
      </c>
      <c r="E1929" s="70">
        <v>42.44</v>
      </c>
      <c r="F1929" s="76">
        <f t="shared" si="1096"/>
        <v>0</v>
      </c>
      <c r="G1929" s="77"/>
      <c r="H1929" s="70">
        <f t="shared" si="1097"/>
        <v>35.71</v>
      </c>
      <c r="I1929" s="70">
        <f t="shared" si="1097"/>
        <v>6.73</v>
      </c>
      <c r="J1929" s="70">
        <f t="shared" si="1098"/>
        <v>42.44</v>
      </c>
      <c r="K1929" s="70">
        <v>0</v>
      </c>
      <c r="L1929" s="76">
        <f t="shared" si="1099"/>
        <v>42.44</v>
      </c>
      <c r="N1929" s="70">
        <v>35.71</v>
      </c>
      <c r="O1929" s="70">
        <v>6.7299999999999995</v>
      </c>
      <c r="P1929" s="70">
        <f t="shared" si="1100"/>
        <v>42.44</v>
      </c>
      <c r="Q1929" s="64"/>
      <c r="R1929" s="70">
        <f t="shared" si="1101"/>
        <v>35.71</v>
      </c>
      <c r="S1929" s="70">
        <f t="shared" si="1101"/>
        <v>6.71</v>
      </c>
      <c r="T1929" s="70">
        <f t="shared" si="1102"/>
        <v>42.42</v>
      </c>
      <c r="U1929" s="70">
        <f t="shared" si="1103"/>
        <v>0</v>
      </c>
      <c r="V1929" s="78">
        <f t="shared" si="1104"/>
        <v>42.42</v>
      </c>
      <c r="X1929" s="70">
        <v>35.71</v>
      </c>
      <c r="Y1929" s="70">
        <v>6.71</v>
      </c>
      <c r="Z1929" s="70">
        <v>42.42</v>
      </c>
      <c r="AA1929" s="79"/>
      <c r="AB1929" s="80">
        <f t="shared" si="1064"/>
        <v>1.9999999999996021E-2</v>
      </c>
    </row>
    <row r="1930" spans="1:28" x14ac:dyDescent="0.25">
      <c r="A1930" s="72" t="s">
        <v>17641</v>
      </c>
      <c r="B1930" s="73" t="s">
        <v>23016</v>
      </c>
      <c r="C1930" s="74" t="s">
        <v>15692</v>
      </c>
      <c r="D1930" s="75">
        <v>0</v>
      </c>
      <c r="E1930" s="70">
        <v>823.26</v>
      </c>
      <c r="F1930" s="76">
        <f t="shared" si="1096"/>
        <v>0</v>
      </c>
      <c r="G1930" s="77"/>
      <c r="H1930" s="70">
        <f t="shared" si="1097"/>
        <v>779.54</v>
      </c>
      <c r="I1930" s="70">
        <f t="shared" si="1097"/>
        <v>43.72</v>
      </c>
      <c r="J1930" s="70">
        <f t="shared" si="1098"/>
        <v>823.26</v>
      </c>
      <c r="K1930" s="70">
        <v>0</v>
      </c>
      <c r="L1930" s="76">
        <f t="shared" si="1099"/>
        <v>823.26</v>
      </c>
      <c r="N1930" s="70">
        <v>779.54</v>
      </c>
      <c r="O1930" s="70">
        <v>43.72</v>
      </c>
      <c r="P1930" s="70">
        <f t="shared" si="1100"/>
        <v>823.26</v>
      </c>
      <c r="Q1930" s="64"/>
      <c r="R1930" s="70">
        <f t="shared" si="1101"/>
        <v>779.54</v>
      </c>
      <c r="S1930" s="70">
        <f t="shared" si="1101"/>
        <v>43.72</v>
      </c>
      <c r="T1930" s="70">
        <f t="shared" si="1102"/>
        <v>823.26</v>
      </c>
      <c r="U1930" s="70">
        <f t="shared" si="1103"/>
        <v>0</v>
      </c>
      <c r="V1930" s="78">
        <f t="shared" si="1104"/>
        <v>823.26</v>
      </c>
      <c r="X1930" s="70">
        <v>779.54</v>
      </c>
      <c r="Y1930" s="70">
        <v>43.72</v>
      </c>
      <c r="Z1930" s="70">
        <v>823.26</v>
      </c>
      <c r="AA1930" s="79"/>
      <c r="AB1930" s="80">
        <f t="shared" ref="AB1930:AB1993" si="1105">P1930-Z1930</f>
        <v>0</v>
      </c>
    </row>
    <row r="1931" spans="1:28" x14ac:dyDescent="0.25">
      <c r="A1931" s="72" t="s">
        <v>17642</v>
      </c>
      <c r="B1931" s="73" t="s">
        <v>23017</v>
      </c>
      <c r="C1931" s="74" t="s">
        <v>15692</v>
      </c>
      <c r="D1931" s="75">
        <v>0</v>
      </c>
      <c r="E1931" s="70">
        <v>21.14</v>
      </c>
      <c r="F1931" s="76">
        <f t="shared" si="1096"/>
        <v>0</v>
      </c>
      <c r="G1931" s="77"/>
      <c r="H1931" s="70">
        <f t="shared" si="1097"/>
        <v>14.41</v>
      </c>
      <c r="I1931" s="70">
        <f t="shared" si="1097"/>
        <v>6.73</v>
      </c>
      <c r="J1931" s="70">
        <f t="shared" si="1098"/>
        <v>21.14</v>
      </c>
      <c r="K1931" s="70">
        <v>0</v>
      </c>
      <c r="L1931" s="76">
        <f t="shared" si="1099"/>
        <v>21.14</v>
      </c>
      <c r="N1931" s="70">
        <v>14.41</v>
      </c>
      <c r="O1931" s="70">
        <v>6.7299999999999995</v>
      </c>
      <c r="P1931" s="70">
        <f t="shared" si="1100"/>
        <v>21.14</v>
      </c>
      <c r="Q1931" s="64"/>
      <c r="R1931" s="70">
        <f t="shared" si="1101"/>
        <v>14.41</v>
      </c>
      <c r="S1931" s="70">
        <f t="shared" si="1101"/>
        <v>6.71</v>
      </c>
      <c r="T1931" s="70">
        <f t="shared" si="1102"/>
        <v>21.12</v>
      </c>
      <c r="U1931" s="70">
        <f t="shared" si="1103"/>
        <v>0</v>
      </c>
      <c r="V1931" s="78">
        <f t="shared" si="1104"/>
        <v>21.12</v>
      </c>
      <c r="X1931" s="70">
        <v>14.41</v>
      </c>
      <c r="Y1931" s="70">
        <v>6.71</v>
      </c>
      <c r="Z1931" s="70">
        <v>21.12</v>
      </c>
      <c r="AA1931" s="79"/>
      <c r="AB1931" s="80">
        <f t="shared" si="1105"/>
        <v>1.9999999999999574E-2</v>
      </c>
    </row>
    <row r="1932" spans="1:28" x14ac:dyDescent="0.25">
      <c r="A1932" s="72" t="s">
        <v>17643</v>
      </c>
      <c r="B1932" s="73" t="s">
        <v>23018</v>
      </c>
      <c r="C1932" s="74" t="s">
        <v>15692</v>
      </c>
      <c r="D1932" s="75">
        <v>0</v>
      </c>
      <c r="E1932" s="70">
        <v>6.7600000000000007</v>
      </c>
      <c r="F1932" s="76">
        <f t="shared" si="1096"/>
        <v>0</v>
      </c>
      <c r="G1932" s="77"/>
      <c r="H1932" s="70">
        <f t="shared" si="1097"/>
        <v>1.74</v>
      </c>
      <c r="I1932" s="70">
        <f t="shared" si="1097"/>
        <v>5.0199999999999996</v>
      </c>
      <c r="J1932" s="70">
        <f t="shared" si="1098"/>
        <v>6.76</v>
      </c>
      <c r="K1932" s="70">
        <v>0</v>
      </c>
      <c r="L1932" s="76">
        <f t="shared" si="1099"/>
        <v>6.76</v>
      </c>
      <c r="N1932" s="70">
        <v>1.74</v>
      </c>
      <c r="O1932" s="70">
        <v>5.0200000000000005</v>
      </c>
      <c r="P1932" s="70">
        <f t="shared" si="1100"/>
        <v>6.7600000000000007</v>
      </c>
      <c r="Q1932" s="64"/>
      <c r="R1932" s="70">
        <f t="shared" si="1101"/>
        <v>1.74</v>
      </c>
      <c r="S1932" s="70">
        <f t="shared" si="1101"/>
        <v>5.03</v>
      </c>
      <c r="T1932" s="70">
        <f t="shared" si="1102"/>
        <v>6.7700000000000005</v>
      </c>
      <c r="U1932" s="70">
        <f t="shared" si="1103"/>
        <v>0</v>
      </c>
      <c r="V1932" s="78">
        <f t="shared" si="1104"/>
        <v>6.7700000000000005</v>
      </c>
      <c r="X1932" s="70">
        <v>1.74</v>
      </c>
      <c r="Y1932" s="70">
        <v>5.03</v>
      </c>
      <c r="Z1932" s="70">
        <v>6.77</v>
      </c>
      <c r="AA1932" s="79"/>
      <c r="AB1932" s="80">
        <f t="shared" si="1105"/>
        <v>-9.9999999999988987E-3</v>
      </c>
    </row>
    <row r="1933" spans="1:28" ht="22.5" x14ac:dyDescent="0.25">
      <c r="A1933" s="72" t="s">
        <v>17644</v>
      </c>
      <c r="B1933" s="73" t="s">
        <v>23019</v>
      </c>
      <c r="C1933" s="74" t="s">
        <v>15692</v>
      </c>
      <c r="D1933" s="75">
        <v>0</v>
      </c>
      <c r="E1933" s="70">
        <v>19.79</v>
      </c>
      <c r="F1933" s="76">
        <f t="shared" si="1096"/>
        <v>0</v>
      </c>
      <c r="G1933" s="77"/>
      <c r="H1933" s="70">
        <f t="shared" si="1097"/>
        <v>13.06</v>
      </c>
      <c r="I1933" s="70">
        <f t="shared" si="1097"/>
        <v>6.73</v>
      </c>
      <c r="J1933" s="70">
        <f t="shared" si="1098"/>
        <v>19.79</v>
      </c>
      <c r="K1933" s="70">
        <v>0</v>
      </c>
      <c r="L1933" s="76">
        <f t="shared" si="1099"/>
        <v>19.79</v>
      </c>
      <c r="N1933" s="70">
        <v>13.06</v>
      </c>
      <c r="O1933" s="70">
        <v>6.7299999999999995</v>
      </c>
      <c r="P1933" s="70">
        <f t="shared" si="1100"/>
        <v>19.79</v>
      </c>
      <c r="Q1933" s="64"/>
      <c r="R1933" s="70">
        <f t="shared" si="1101"/>
        <v>13.06</v>
      </c>
      <c r="S1933" s="70">
        <f t="shared" si="1101"/>
        <v>6.71</v>
      </c>
      <c r="T1933" s="70">
        <f t="shared" si="1102"/>
        <v>19.77</v>
      </c>
      <c r="U1933" s="70">
        <f t="shared" si="1103"/>
        <v>0</v>
      </c>
      <c r="V1933" s="78">
        <f t="shared" si="1104"/>
        <v>19.77</v>
      </c>
      <c r="X1933" s="70">
        <v>13.06</v>
      </c>
      <c r="Y1933" s="70">
        <v>6.71</v>
      </c>
      <c r="Z1933" s="70">
        <v>19.77</v>
      </c>
      <c r="AA1933" s="79"/>
      <c r="AB1933" s="80">
        <f t="shared" si="1105"/>
        <v>1.9999999999999574E-2</v>
      </c>
    </row>
    <row r="1934" spans="1:28" ht="22.5" x14ac:dyDescent="0.25">
      <c r="A1934" s="72" t="s">
        <v>17645</v>
      </c>
      <c r="B1934" s="73" t="s">
        <v>23020</v>
      </c>
      <c r="C1934" s="74" t="s">
        <v>15692</v>
      </c>
      <c r="D1934" s="75">
        <v>0</v>
      </c>
      <c r="E1934" s="70">
        <v>365.54</v>
      </c>
      <c r="F1934" s="76">
        <f t="shared" si="1096"/>
        <v>0</v>
      </c>
      <c r="G1934" s="77"/>
      <c r="H1934" s="70">
        <f t="shared" si="1097"/>
        <v>364.87</v>
      </c>
      <c r="I1934" s="70">
        <f t="shared" si="1097"/>
        <v>0.67</v>
      </c>
      <c r="J1934" s="70">
        <f t="shared" si="1098"/>
        <v>365.54</v>
      </c>
      <c r="K1934" s="70">
        <v>0</v>
      </c>
      <c r="L1934" s="76">
        <f t="shared" si="1099"/>
        <v>365.54</v>
      </c>
      <c r="N1934" s="70">
        <v>364.87</v>
      </c>
      <c r="O1934" s="70">
        <v>0.67</v>
      </c>
      <c r="P1934" s="70">
        <f t="shared" si="1100"/>
        <v>365.54</v>
      </c>
      <c r="Q1934" s="64"/>
      <c r="R1934" s="70">
        <f t="shared" si="1101"/>
        <v>364.87</v>
      </c>
      <c r="S1934" s="70">
        <f t="shared" si="1101"/>
        <v>0.68</v>
      </c>
      <c r="T1934" s="70">
        <f t="shared" si="1102"/>
        <v>365.55</v>
      </c>
      <c r="U1934" s="70">
        <f t="shared" si="1103"/>
        <v>0</v>
      </c>
      <c r="V1934" s="78">
        <f t="shared" si="1104"/>
        <v>365.55</v>
      </c>
      <c r="X1934" s="70">
        <v>364.87</v>
      </c>
      <c r="Y1934" s="70">
        <v>0.68</v>
      </c>
      <c r="Z1934" s="70">
        <v>365.55</v>
      </c>
      <c r="AA1934" s="79"/>
      <c r="AB1934" s="80">
        <f t="shared" si="1105"/>
        <v>-9.9999999999909051E-3</v>
      </c>
    </row>
    <row r="1935" spans="1:28" x14ac:dyDescent="0.25">
      <c r="A1935" s="72" t="s">
        <v>17646</v>
      </c>
      <c r="B1935" s="73" t="s">
        <v>23021</v>
      </c>
      <c r="C1935" s="74" t="s">
        <v>15692</v>
      </c>
      <c r="D1935" s="75">
        <v>0</v>
      </c>
      <c r="E1935" s="70">
        <v>302.80999999999995</v>
      </c>
      <c r="F1935" s="76">
        <f t="shared" si="1096"/>
        <v>0</v>
      </c>
      <c r="G1935" s="77"/>
      <c r="H1935" s="70">
        <f t="shared" si="1097"/>
        <v>286.02999999999997</v>
      </c>
      <c r="I1935" s="70">
        <f t="shared" si="1097"/>
        <v>16.78</v>
      </c>
      <c r="J1935" s="70">
        <f t="shared" si="1098"/>
        <v>302.80999999999995</v>
      </c>
      <c r="K1935" s="70">
        <v>0</v>
      </c>
      <c r="L1935" s="76">
        <f t="shared" si="1099"/>
        <v>302.80999999999995</v>
      </c>
      <c r="N1935" s="70">
        <v>286.02999999999997</v>
      </c>
      <c r="O1935" s="70">
        <v>16.78</v>
      </c>
      <c r="P1935" s="70">
        <f t="shared" si="1100"/>
        <v>302.80999999999995</v>
      </c>
      <c r="Q1935" s="64"/>
      <c r="R1935" s="70">
        <f t="shared" si="1101"/>
        <v>286.02999999999997</v>
      </c>
      <c r="S1935" s="70">
        <f t="shared" si="1101"/>
        <v>16.79</v>
      </c>
      <c r="T1935" s="70">
        <f t="shared" si="1102"/>
        <v>302.82</v>
      </c>
      <c r="U1935" s="70">
        <f t="shared" si="1103"/>
        <v>0</v>
      </c>
      <c r="V1935" s="78">
        <f t="shared" si="1104"/>
        <v>302.82</v>
      </c>
      <c r="X1935" s="70">
        <v>286.02999999999997</v>
      </c>
      <c r="Y1935" s="70">
        <v>16.79</v>
      </c>
      <c r="Z1935" s="70">
        <v>302.82</v>
      </c>
      <c r="AA1935" s="79"/>
      <c r="AB1935" s="80">
        <f t="shared" si="1105"/>
        <v>-1.0000000000047748E-2</v>
      </c>
    </row>
    <row r="1936" spans="1:28" x14ac:dyDescent="0.25">
      <c r="A1936" s="72" t="s">
        <v>17647</v>
      </c>
      <c r="B1936" s="73" t="s">
        <v>23022</v>
      </c>
      <c r="C1936" s="74" t="s">
        <v>15692</v>
      </c>
      <c r="D1936" s="75">
        <v>0</v>
      </c>
      <c r="E1936" s="70">
        <v>151.94</v>
      </c>
      <c r="F1936" s="76">
        <f t="shared" si="1096"/>
        <v>0</v>
      </c>
      <c r="G1936" s="77"/>
      <c r="H1936" s="70">
        <f t="shared" si="1097"/>
        <v>135.16</v>
      </c>
      <c r="I1936" s="70">
        <f t="shared" si="1097"/>
        <v>16.78</v>
      </c>
      <c r="J1936" s="70">
        <f t="shared" si="1098"/>
        <v>151.94</v>
      </c>
      <c r="K1936" s="70">
        <v>0</v>
      </c>
      <c r="L1936" s="76">
        <f t="shared" si="1099"/>
        <v>151.94</v>
      </c>
      <c r="N1936" s="70">
        <v>135.16</v>
      </c>
      <c r="O1936" s="70">
        <v>16.78</v>
      </c>
      <c r="P1936" s="70">
        <f t="shared" si="1100"/>
        <v>151.94</v>
      </c>
      <c r="Q1936" s="64"/>
      <c r="R1936" s="70">
        <f t="shared" si="1101"/>
        <v>135.16</v>
      </c>
      <c r="S1936" s="70">
        <f t="shared" si="1101"/>
        <v>16.79</v>
      </c>
      <c r="T1936" s="70">
        <f t="shared" si="1102"/>
        <v>151.94999999999999</v>
      </c>
      <c r="U1936" s="70">
        <f t="shared" si="1103"/>
        <v>0</v>
      </c>
      <c r="V1936" s="78">
        <f t="shared" si="1104"/>
        <v>151.94999999999999</v>
      </c>
      <c r="X1936" s="70">
        <v>135.16</v>
      </c>
      <c r="Y1936" s="70">
        <v>16.79</v>
      </c>
      <c r="Z1936" s="70">
        <v>151.94999999999999</v>
      </c>
      <c r="AA1936" s="79"/>
      <c r="AB1936" s="80">
        <f t="shared" si="1105"/>
        <v>-9.9999999999909051E-3</v>
      </c>
    </row>
    <row r="1937" spans="1:28" x14ac:dyDescent="0.25">
      <c r="A1937" s="72" t="s">
        <v>17648</v>
      </c>
      <c r="B1937" s="73" t="s">
        <v>23023</v>
      </c>
      <c r="C1937" s="74" t="s">
        <v>15692</v>
      </c>
      <c r="D1937" s="75">
        <v>0</v>
      </c>
      <c r="E1937" s="70">
        <v>262.79999999999995</v>
      </c>
      <c r="F1937" s="76">
        <f t="shared" si="1096"/>
        <v>0</v>
      </c>
      <c r="G1937" s="77"/>
      <c r="H1937" s="70">
        <f t="shared" si="1097"/>
        <v>168.41</v>
      </c>
      <c r="I1937" s="70">
        <f t="shared" si="1097"/>
        <v>94.39</v>
      </c>
      <c r="J1937" s="70">
        <f t="shared" si="1098"/>
        <v>262.8</v>
      </c>
      <c r="K1937" s="70">
        <v>0</v>
      </c>
      <c r="L1937" s="76">
        <f t="shared" si="1099"/>
        <v>262.8</v>
      </c>
      <c r="N1937" s="70">
        <v>168.41</v>
      </c>
      <c r="O1937" s="70">
        <v>94.39</v>
      </c>
      <c r="P1937" s="70">
        <f t="shared" si="1100"/>
        <v>262.8</v>
      </c>
      <c r="Q1937" s="64"/>
      <c r="R1937" s="70">
        <f t="shared" si="1101"/>
        <v>168.41</v>
      </c>
      <c r="S1937" s="70">
        <f t="shared" si="1101"/>
        <v>94.4</v>
      </c>
      <c r="T1937" s="70">
        <f t="shared" si="1102"/>
        <v>262.81</v>
      </c>
      <c r="U1937" s="70">
        <f t="shared" si="1103"/>
        <v>0</v>
      </c>
      <c r="V1937" s="78">
        <f t="shared" si="1104"/>
        <v>262.81</v>
      </c>
      <c r="X1937" s="70">
        <v>168.41</v>
      </c>
      <c r="Y1937" s="70">
        <v>94.4</v>
      </c>
      <c r="Z1937" s="70">
        <v>262.81</v>
      </c>
      <c r="AA1937" s="79"/>
      <c r="AB1937" s="80">
        <f t="shared" si="1105"/>
        <v>-9.9999999999909051E-3</v>
      </c>
    </row>
    <row r="1938" spans="1:28" x14ac:dyDescent="0.25">
      <c r="A1938" s="72" t="s">
        <v>17649</v>
      </c>
      <c r="B1938" s="73" t="s">
        <v>23024</v>
      </c>
      <c r="C1938" s="74" t="s">
        <v>17650</v>
      </c>
      <c r="D1938" s="75">
        <v>0</v>
      </c>
      <c r="E1938" s="70">
        <v>406.55</v>
      </c>
      <c r="F1938" s="76">
        <f t="shared" si="1096"/>
        <v>0</v>
      </c>
      <c r="G1938" s="77"/>
      <c r="H1938" s="70">
        <f t="shared" si="1097"/>
        <v>405.88</v>
      </c>
      <c r="I1938" s="70">
        <f t="shared" si="1097"/>
        <v>0.67</v>
      </c>
      <c r="J1938" s="70">
        <f t="shared" si="1098"/>
        <v>406.55</v>
      </c>
      <c r="K1938" s="70">
        <v>0</v>
      </c>
      <c r="L1938" s="76">
        <f t="shared" si="1099"/>
        <v>406.55</v>
      </c>
      <c r="N1938" s="70">
        <v>405.88</v>
      </c>
      <c r="O1938" s="70">
        <v>0.67</v>
      </c>
      <c r="P1938" s="70">
        <f t="shared" si="1100"/>
        <v>406.55</v>
      </c>
      <c r="Q1938" s="64"/>
      <c r="R1938" s="70">
        <f t="shared" si="1101"/>
        <v>405.88</v>
      </c>
      <c r="S1938" s="70">
        <f t="shared" si="1101"/>
        <v>0.68</v>
      </c>
      <c r="T1938" s="70">
        <f t="shared" si="1102"/>
        <v>406.56</v>
      </c>
      <c r="U1938" s="70">
        <f t="shared" si="1103"/>
        <v>0</v>
      </c>
      <c r="V1938" s="78">
        <f t="shared" si="1104"/>
        <v>406.56</v>
      </c>
      <c r="X1938" s="70">
        <v>405.88</v>
      </c>
      <c r="Y1938" s="70">
        <v>0.68</v>
      </c>
      <c r="Z1938" s="70">
        <v>406.56</v>
      </c>
      <c r="AA1938" s="79"/>
      <c r="AB1938" s="80">
        <f t="shared" si="1105"/>
        <v>-9.9999999999909051E-3</v>
      </c>
    </row>
    <row r="1939" spans="1:28" x14ac:dyDescent="0.25">
      <c r="A1939" s="72" t="s">
        <v>17651</v>
      </c>
      <c r="B1939" s="73" t="s">
        <v>23025</v>
      </c>
      <c r="C1939" s="74" t="s">
        <v>15692</v>
      </c>
      <c r="D1939" s="75">
        <v>0</v>
      </c>
      <c r="E1939" s="70">
        <v>48.919999999999995</v>
      </c>
      <c r="F1939" s="76">
        <f t="shared" si="1096"/>
        <v>0</v>
      </c>
      <c r="G1939" s="77"/>
      <c r="H1939" s="70">
        <f t="shared" si="1097"/>
        <v>15.37</v>
      </c>
      <c r="I1939" s="70">
        <f t="shared" si="1097"/>
        <v>33.549999999999997</v>
      </c>
      <c r="J1939" s="70">
        <f t="shared" si="1098"/>
        <v>48.919999999999995</v>
      </c>
      <c r="K1939" s="70">
        <v>0</v>
      </c>
      <c r="L1939" s="76">
        <f t="shared" si="1099"/>
        <v>48.919999999999995</v>
      </c>
      <c r="N1939" s="70">
        <v>15.370000000000001</v>
      </c>
      <c r="O1939" s="70">
        <v>33.549999999999997</v>
      </c>
      <c r="P1939" s="70">
        <f t="shared" si="1100"/>
        <v>48.92</v>
      </c>
      <c r="Q1939" s="64"/>
      <c r="R1939" s="70">
        <f t="shared" si="1101"/>
        <v>15.37</v>
      </c>
      <c r="S1939" s="70">
        <f t="shared" si="1101"/>
        <v>33.549999999999997</v>
      </c>
      <c r="T1939" s="70">
        <f t="shared" si="1102"/>
        <v>48.919999999999995</v>
      </c>
      <c r="U1939" s="70">
        <f t="shared" si="1103"/>
        <v>0</v>
      </c>
      <c r="V1939" s="78">
        <f t="shared" si="1104"/>
        <v>48.919999999999995</v>
      </c>
      <c r="X1939" s="70">
        <v>15.37</v>
      </c>
      <c r="Y1939" s="70">
        <v>33.549999999999997</v>
      </c>
      <c r="Z1939" s="70">
        <v>48.92</v>
      </c>
      <c r="AA1939" s="79"/>
      <c r="AB1939" s="80">
        <f t="shared" si="1105"/>
        <v>0</v>
      </c>
    </row>
    <row r="1940" spans="1:28" x14ac:dyDescent="0.25">
      <c r="A1940" s="72" t="s">
        <v>17652</v>
      </c>
      <c r="B1940" s="73" t="s">
        <v>23026</v>
      </c>
      <c r="C1940" s="74" t="s">
        <v>17650</v>
      </c>
      <c r="D1940" s="75">
        <v>0</v>
      </c>
      <c r="E1940" s="70">
        <v>314.58000000000004</v>
      </c>
      <c r="F1940" s="76">
        <f t="shared" si="1096"/>
        <v>0</v>
      </c>
      <c r="G1940" s="77"/>
      <c r="H1940" s="70">
        <f t="shared" si="1097"/>
        <v>313.91000000000003</v>
      </c>
      <c r="I1940" s="70">
        <f t="shared" si="1097"/>
        <v>0.67</v>
      </c>
      <c r="J1940" s="70">
        <f t="shared" si="1098"/>
        <v>314.58000000000004</v>
      </c>
      <c r="K1940" s="70">
        <v>0</v>
      </c>
      <c r="L1940" s="76">
        <f t="shared" si="1099"/>
        <v>314.58000000000004</v>
      </c>
      <c r="N1940" s="70">
        <v>313.91000000000003</v>
      </c>
      <c r="O1940" s="70">
        <v>0.67</v>
      </c>
      <c r="P1940" s="70">
        <f t="shared" si="1100"/>
        <v>314.58000000000004</v>
      </c>
      <c r="Q1940" s="64"/>
      <c r="R1940" s="70">
        <f t="shared" si="1101"/>
        <v>313.91000000000003</v>
      </c>
      <c r="S1940" s="70">
        <f t="shared" si="1101"/>
        <v>0.68</v>
      </c>
      <c r="T1940" s="70">
        <f t="shared" si="1102"/>
        <v>314.59000000000003</v>
      </c>
      <c r="U1940" s="70">
        <f t="shared" si="1103"/>
        <v>0</v>
      </c>
      <c r="V1940" s="78">
        <f t="shared" si="1104"/>
        <v>314.59000000000003</v>
      </c>
      <c r="X1940" s="70">
        <v>313.91000000000003</v>
      </c>
      <c r="Y1940" s="70">
        <v>0.68</v>
      </c>
      <c r="Z1940" s="70">
        <v>314.58999999999997</v>
      </c>
      <c r="AA1940" s="79"/>
      <c r="AB1940" s="80">
        <f t="shared" si="1105"/>
        <v>-9.9999999999340616E-3</v>
      </c>
    </row>
    <row r="1941" spans="1:28" x14ac:dyDescent="0.25">
      <c r="A1941" s="72" t="s">
        <v>17653</v>
      </c>
      <c r="B1941" s="73" t="s">
        <v>23027</v>
      </c>
      <c r="C1941" s="74" t="s">
        <v>15692</v>
      </c>
      <c r="D1941" s="75">
        <v>0</v>
      </c>
      <c r="E1941" s="70">
        <v>188.78</v>
      </c>
      <c r="F1941" s="76">
        <f t="shared" si="1096"/>
        <v>0</v>
      </c>
      <c r="G1941" s="77"/>
      <c r="H1941" s="70">
        <f t="shared" si="1097"/>
        <v>0</v>
      </c>
      <c r="I1941" s="70">
        <f t="shared" si="1097"/>
        <v>188.78</v>
      </c>
      <c r="J1941" s="70">
        <f t="shared" si="1098"/>
        <v>188.78</v>
      </c>
      <c r="K1941" s="70">
        <v>0</v>
      </c>
      <c r="L1941" s="76">
        <f t="shared" si="1099"/>
        <v>188.78</v>
      </c>
      <c r="N1941" s="70">
        <v>0</v>
      </c>
      <c r="O1941" s="70">
        <v>188.78</v>
      </c>
      <c r="P1941" s="70">
        <f t="shared" si="1100"/>
        <v>188.78</v>
      </c>
      <c r="Q1941" s="64"/>
      <c r="R1941" s="70">
        <f t="shared" si="1101"/>
        <v>0</v>
      </c>
      <c r="S1941" s="70">
        <f t="shared" si="1101"/>
        <v>188.8</v>
      </c>
      <c r="T1941" s="70">
        <f t="shared" si="1102"/>
        <v>188.8</v>
      </c>
      <c r="U1941" s="70">
        <f t="shared" si="1103"/>
        <v>0</v>
      </c>
      <c r="V1941" s="78">
        <f t="shared" si="1104"/>
        <v>188.8</v>
      </c>
      <c r="X1941" s="70">
        <v>0</v>
      </c>
      <c r="Y1941" s="70">
        <v>188.8</v>
      </c>
      <c r="Z1941" s="70">
        <v>188.8</v>
      </c>
      <c r="AA1941" s="79"/>
      <c r="AB1941" s="80">
        <f t="shared" si="1105"/>
        <v>-2.0000000000010232E-2</v>
      </c>
    </row>
    <row r="1942" spans="1:28" x14ac:dyDescent="0.25">
      <c r="A1942" s="72" t="s">
        <v>17654</v>
      </c>
      <c r="B1942" s="73" t="s">
        <v>23028</v>
      </c>
      <c r="C1942" s="74" t="s">
        <v>16114</v>
      </c>
      <c r="D1942" s="75">
        <v>0</v>
      </c>
      <c r="E1942" s="70">
        <v>11.92</v>
      </c>
      <c r="F1942" s="76">
        <f t="shared" si="1096"/>
        <v>0</v>
      </c>
      <c r="G1942" s="77"/>
      <c r="H1942" s="70">
        <f t="shared" si="1097"/>
        <v>11.36</v>
      </c>
      <c r="I1942" s="70">
        <f t="shared" si="1097"/>
        <v>0.56000000000000005</v>
      </c>
      <c r="J1942" s="70">
        <f t="shared" si="1098"/>
        <v>11.92</v>
      </c>
      <c r="K1942" s="70">
        <v>0</v>
      </c>
      <c r="L1942" s="76">
        <f t="shared" si="1099"/>
        <v>11.92</v>
      </c>
      <c r="N1942" s="70">
        <v>11.36</v>
      </c>
      <c r="O1942" s="70">
        <v>0.56000000000000005</v>
      </c>
      <c r="P1942" s="70">
        <f t="shared" si="1100"/>
        <v>11.92</v>
      </c>
      <c r="Q1942" s="64"/>
      <c r="R1942" s="70">
        <f t="shared" si="1101"/>
        <v>11.36</v>
      </c>
      <c r="S1942" s="70">
        <f t="shared" si="1101"/>
        <v>0.55000000000000004</v>
      </c>
      <c r="T1942" s="70">
        <f t="shared" si="1102"/>
        <v>11.91</v>
      </c>
      <c r="U1942" s="70">
        <f t="shared" si="1103"/>
        <v>0</v>
      </c>
      <c r="V1942" s="78">
        <f t="shared" si="1104"/>
        <v>11.91</v>
      </c>
      <c r="X1942" s="70">
        <v>11.36</v>
      </c>
      <c r="Y1942" s="70">
        <v>0.55000000000000004</v>
      </c>
      <c r="Z1942" s="70">
        <v>11.91</v>
      </c>
      <c r="AA1942" s="79"/>
      <c r="AB1942" s="80">
        <f t="shared" si="1105"/>
        <v>9.9999999999997868E-3</v>
      </c>
    </row>
    <row r="1943" spans="1:28" ht="22.5" x14ac:dyDescent="0.25">
      <c r="A1943" s="72" t="s">
        <v>17655</v>
      </c>
      <c r="B1943" s="73" t="s">
        <v>23029</v>
      </c>
      <c r="C1943" s="74" t="s">
        <v>16114</v>
      </c>
      <c r="D1943" s="75">
        <v>0</v>
      </c>
      <c r="E1943" s="70">
        <v>12.17</v>
      </c>
      <c r="F1943" s="76">
        <f t="shared" si="1096"/>
        <v>0</v>
      </c>
      <c r="G1943" s="77"/>
      <c r="H1943" s="70">
        <f t="shared" si="1097"/>
        <v>11.36</v>
      </c>
      <c r="I1943" s="70">
        <f t="shared" si="1097"/>
        <v>0.81</v>
      </c>
      <c r="J1943" s="70">
        <f t="shared" si="1098"/>
        <v>12.17</v>
      </c>
      <c r="K1943" s="70">
        <v>0</v>
      </c>
      <c r="L1943" s="76">
        <f t="shared" si="1099"/>
        <v>12.17</v>
      </c>
      <c r="N1943" s="70">
        <v>11.36</v>
      </c>
      <c r="O1943" s="70">
        <v>0.81</v>
      </c>
      <c r="P1943" s="70">
        <f t="shared" si="1100"/>
        <v>12.17</v>
      </c>
      <c r="Q1943" s="64"/>
      <c r="R1943" s="70">
        <f t="shared" si="1101"/>
        <v>11.36</v>
      </c>
      <c r="S1943" s="70">
        <f t="shared" si="1101"/>
        <v>0.82</v>
      </c>
      <c r="T1943" s="70">
        <f t="shared" si="1102"/>
        <v>12.18</v>
      </c>
      <c r="U1943" s="70">
        <f t="shared" si="1103"/>
        <v>0</v>
      </c>
      <c r="V1943" s="78">
        <f t="shared" si="1104"/>
        <v>12.18</v>
      </c>
      <c r="X1943" s="70">
        <v>11.36</v>
      </c>
      <c r="Y1943" s="70">
        <v>0.82</v>
      </c>
      <c r="Z1943" s="70">
        <v>12.18</v>
      </c>
      <c r="AA1943" s="79"/>
      <c r="AB1943" s="80">
        <f t="shared" si="1105"/>
        <v>-9.9999999999997868E-3</v>
      </c>
    </row>
    <row r="1944" spans="1:28" x14ac:dyDescent="0.25">
      <c r="A1944" s="72" t="s">
        <v>17656</v>
      </c>
      <c r="B1944" s="73" t="s">
        <v>23030</v>
      </c>
      <c r="C1944" s="74" t="s">
        <v>15692</v>
      </c>
      <c r="D1944" s="75">
        <v>0</v>
      </c>
      <c r="E1944" s="70">
        <v>45.52</v>
      </c>
      <c r="F1944" s="76">
        <f t="shared" si="1096"/>
        <v>0</v>
      </c>
      <c r="G1944" s="77"/>
      <c r="H1944" s="70">
        <f t="shared" si="1097"/>
        <v>38.700000000000003</v>
      </c>
      <c r="I1944" s="70">
        <f t="shared" si="1097"/>
        <v>6.82</v>
      </c>
      <c r="J1944" s="70">
        <f t="shared" si="1098"/>
        <v>45.52</v>
      </c>
      <c r="K1944" s="70">
        <v>0</v>
      </c>
      <c r="L1944" s="76">
        <f t="shared" si="1099"/>
        <v>45.52</v>
      </c>
      <c r="N1944" s="70">
        <v>38.700000000000003</v>
      </c>
      <c r="O1944" s="70">
        <v>6.82</v>
      </c>
      <c r="P1944" s="70">
        <f t="shared" si="1100"/>
        <v>45.52</v>
      </c>
      <c r="Q1944" s="64"/>
      <c r="R1944" s="70">
        <f t="shared" si="1101"/>
        <v>38.700000000000003</v>
      </c>
      <c r="S1944" s="70">
        <f t="shared" si="1101"/>
        <v>6.83</v>
      </c>
      <c r="T1944" s="70">
        <f t="shared" si="1102"/>
        <v>45.53</v>
      </c>
      <c r="U1944" s="70">
        <f t="shared" si="1103"/>
        <v>0</v>
      </c>
      <c r="V1944" s="78">
        <f t="shared" si="1104"/>
        <v>45.53</v>
      </c>
      <c r="X1944" s="70">
        <v>38.700000000000003</v>
      </c>
      <c r="Y1944" s="70">
        <v>6.83</v>
      </c>
      <c r="Z1944" s="70">
        <v>45.53</v>
      </c>
      <c r="AA1944" s="79"/>
      <c r="AB1944" s="80">
        <f t="shared" si="1105"/>
        <v>-9.9999999999980105E-3</v>
      </c>
    </row>
    <row r="1945" spans="1:28" x14ac:dyDescent="0.25">
      <c r="A1945" s="72" t="s">
        <v>17657</v>
      </c>
      <c r="B1945" s="73" t="s">
        <v>23031</v>
      </c>
      <c r="C1945" s="74" t="s">
        <v>17650</v>
      </c>
      <c r="D1945" s="75">
        <v>0</v>
      </c>
      <c r="E1945" s="70">
        <v>33.21</v>
      </c>
      <c r="F1945" s="76">
        <f t="shared" si="1096"/>
        <v>0</v>
      </c>
      <c r="G1945" s="77"/>
      <c r="H1945" s="70">
        <f t="shared" si="1097"/>
        <v>32.54</v>
      </c>
      <c r="I1945" s="70">
        <f t="shared" si="1097"/>
        <v>0.67</v>
      </c>
      <c r="J1945" s="70">
        <f t="shared" si="1098"/>
        <v>33.21</v>
      </c>
      <c r="K1945" s="70">
        <v>0</v>
      </c>
      <c r="L1945" s="76">
        <f t="shared" si="1099"/>
        <v>33.21</v>
      </c>
      <c r="N1945" s="70">
        <v>32.54</v>
      </c>
      <c r="O1945" s="70">
        <v>0.67</v>
      </c>
      <c r="P1945" s="70">
        <f t="shared" si="1100"/>
        <v>33.21</v>
      </c>
      <c r="Q1945" s="64"/>
      <c r="R1945" s="70">
        <f t="shared" si="1101"/>
        <v>32.54</v>
      </c>
      <c r="S1945" s="70">
        <f t="shared" si="1101"/>
        <v>0.68</v>
      </c>
      <c r="T1945" s="70">
        <f t="shared" si="1102"/>
        <v>33.22</v>
      </c>
      <c r="U1945" s="70">
        <f t="shared" si="1103"/>
        <v>0</v>
      </c>
      <c r="V1945" s="78">
        <f t="shared" si="1104"/>
        <v>33.22</v>
      </c>
      <c r="X1945" s="70">
        <v>32.54</v>
      </c>
      <c r="Y1945" s="70">
        <v>0.68</v>
      </c>
      <c r="Z1945" s="70">
        <v>33.22</v>
      </c>
      <c r="AA1945" s="79"/>
      <c r="AB1945" s="80">
        <f t="shared" si="1105"/>
        <v>-9.9999999999980105E-3</v>
      </c>
    </row>
    <row r="1946" spans="1:28" x14ac:dyDescent="0.25">
      <c r="A1946" s="72" t="s">
        <v>17658</v>
      </c>
      <c r="B1946" s="73" t="s">
        <v>23032</v>
      </c>
      <c r="C1946" s="74" t="s">
        <v>15692</v>
      </c>
      <c r="D1946" s="75">
        <v>0</v>
      </c>
      <c r="E1946" s="70">
        <v>57.08</v>
      </c>
      <c r="F1946" s="76">
        <f t="shared" si="1096"/>
        <v>0</v>
      </c>
      <c r="G1946" s="77"/>
      <c r="H1946" s="70">
        <f t="shared" si="1097"/>
        <v>9.89</v>
      </c>
      <c r="I1946" s="70">
        <f t="shared" si="1097"/>
        <v>47.19</v>
      </c>
      <c r="J1946" s="70">
        <f t="shared" si="1098"/>
        <v>57.08</v>
      </c>
      <c r="K1946" s="70">
        <v>0</v>
      </c>
      <c r="L1946" s="76">
        <f t="shared" si="1099"/>
        <v>57.08</v>
      </c>
      <c r="N1946" s="70">
        <v>9.89</v>
      </c>
      <c r="O1946" s="70">
        <v>47.19</v>
      </c>
      <c r="P1946" s="70">
        <f t="shared" si="1100"/>
        <v>57.08</v>
      </c>
      <c r="Q1946" s="64"/>
      <c r="R1946" s="70">
        <f t="shared" si="1101"/>
        <v>9.89</v>
      </c>
      <c r="S1946" s="70">
        <f t="shared" si="1101"/>
        <v>47.2</v>
      </c>
      <c r="T1946" s="70">
        <f t="shared" si="1102"/>
        <v>57.09</v>
      </c>
      <c r="U1946" s="70">
        <f t="shared" si="1103"/>
        <v>0</v>
      </c>
      <c r="V1946" s="78">
        <f t="shared" si="1104"/>
        <v>57.09</v>
      </c>
      <c r="X1946" s="70">
        <v>9.89</v>
      </c>
      <c r="Y1946" s="70">
        <v>47.2</v>
      </c>
      <c r="Z1946" s="70">
        <v>57.09</v>
      </c>
      <c r="AA1946" s="79"/>
      <c r="AB1946" s="80">
        <f t="shared" si="1105"/>
        <v>-1.0000000000005116E-2</v>
      </c>
    </row>
    <row r="1947" spans="1:28" x14ac:dyDescent="0.25">
      <c r="A1947" s="72" t="s">
        <v>17659</v>
      </c>
      <c r="B1947" s="73" t="s">
        <v>23033</v>
      </c>
      <c r="C1947" s="74" t="s">
        <v>15692</v>
      </c>
      <c r="D1947" s="75">
        <v>0</v>
      </c>
      <c r="E1947" s="70">
        <v>36.630000000000003</v>
      </c>
      <c r="F1947" s="76">
        <f t="shared" si="1096"/>
        <v>0</v>
      </c>
      <c r="G1947" s="77"/>
      <c r="H1947" s="70">
        <f t="shared" si="1097"/>
        <v>35.96</v>
      </c>
      <c r="I1947" s="70">
        <f t="shared" si="1097"/>
        <v>0.67</v>
      </c>
      <c r="J1947" s="70">
        <f t="shared" si="1098"/>
        <v>36.630000000000003</v>
      </c>
      <c r="K1947" s="70">
        <v>0</v>
      </c>
      <c r="L1947" s="76">
        <f t="shared" si="1099"/>
        <v>36.630000000000003</v>
      </c>
      <c r="N1947" s="70">
        <v>35.96</v>
      </c>
      <c r="O1947" s="70">
        <v>0.67</v>
      </c>
      <c r="P1947" s="70">
        <f t="shared" si="1100"/>
        <v>36.630000000000003</v>
      </c>
      <c r="Q1947" s="64"/>
      <c r="R1947" s="70">
        <f t="shared" si="1101"/>
        <v>35.96</v>
      </c>
      <c r="S1947" s="70">
        <f t="shared" si="1101"/>
        <v>0.68</v>
      </c>
      <c r="T1947" s="70">
        <f t="shared" si="1102"/>
        <v>36.64</v>
      </c>
      <c r="U1947" s="70">
        <f t="shared" si="1103"/>
        <v>0</v>
      </c>
      <c r="V1947" s="78">
        <f t="shared" si="1104"/>
        <v>36.64</v>
      </c>
      <c r="X1947" s="70">
        <v>35.96</v>
      </c>
      <c r="Y1947" s="70">
        <v>0.68</v>
      </c>
      <c r="Z1947" s="70">
        <v>36.64</v>
      </c>
      <c r="AA1947" s="79"/>
      <c r="AB1947" s="80">
        <f t="shared" si="1105"/>
        <v>-9.9999999999980105E-3</v>
      </c>
    </row>
    <row r="1948" spans="1:28" s="34" customFormat="1" x14ac:dyDescent="0.25">
      <c r="A1948" s="72" t="s">
        <v>17660</v>
      </c>
      <c r="B1948" s="73" t="s">
        <v>23034</v>
      </c>
      <c r="C1948" s="74" t="s">
        <v>15692</v>
      </c>
      <c r="D1948" s="75">
        <v>0</v>
      </c>
      <c r="E1948" s="70">
        <v>189.69</v>
      </c>
      <c r="F1948" s="76">
        <f t="shared" si="1096"/>
        <v>0</v>
      </c>
      <c r="G1948" s="77"/>
      <c r="H1948" s="70">
        <f t="shared" si="1097"/>
        <v>95.3</v>
      </c>
      <c r="I1948" s="70">
        <f t="shared" si="1097"/>
        <v>94.39</v>
      </c>
      <c r="J1948" s="70">
        <f t="shared" si="1098"/>
        <v>189.69</v>
      </c>
      <c r="K1948" s="70">
        <v>0</v>
      </c>
      <c r="L1948" s="76">
        <f t="shared" si="1099"/>
        <v>189.69</v>
      </c>
      <c r="N1948" s="70">
        <v>95.3</v>
      </c>
      <c r="O1948" s="70">
        <v>94.39</v>
      </c>
      <c r="P1948" s="70">
        <f t="shared" si="1100"/>
        <v>189.69</v>
      </c>
      <c r="Q1948" s="64"/>
      <c r="R1948" s="70">
        <f t="shared" si="1101"/>
        <v>95.3</v>
      </c>
      <c r="S1948" s="70">
        <f t="shared" si="1101"/>
        <v>94.4</v>
      </c>
      <c r="T1948" s="70">
        <f t="shared" si="1102"/>
        <v>189.7</v>
      </c>
      <c r="U1948" s="70">
        <f t="shared" si="1103"/>
        <v>0</v>
      </c>
      <c r="V1948" s="78">
        <f t="shared" si="1104"/>
        <v>189.7</v>
      </c>
      <c r="X1948" s="70">
        <v>95.3</v>
      </c>
      <c r="Y1948" s="70">
        <v>94.4</v>
      </c>
      <c r="Z1948" s="70">
        <v>189.7</v>
      </c>
      <c r="AA1948" s="79"/>
      <c r="AB1948" s="80">
        <f t="shared" si="1105"/>
        <v>-9.9999999999909051E-3</v>
      </c>
    </row>
    <row r="1949" spans="1:28" s="34" customFormat="1" ht="22.5" x14ac:dyDescent="0.25">
      <c r="A1949" s="72" t="s">
        <v>17661</v>
      </c>
      <c r="B1949" s="73" t="s">
        <v>23035</v>
      </c>
      <c r="C1949" s="74" t="s">
        <v>15692</v>
      </c>
      <c r="D1949" s="75">
        <v>0</v>
      </c>
      <c r="E1949" s="70">
        <v>250.92</v>
      </c>
      <c r="F1949" s="76">
        <f t="shared" si="1096"/>
        <v>0</v>
      </c>
      <c r="G1949" s="29"/>
      <c r="H1949" s="70">
        <f t="shared" si="1097"/>
        <v>250.25</v>
      </c>
      <c r="I1949" s="70">
        <f t="shared" si="1097"/>
        <v>0.67</v>
      </c>
      <c r="J1949" s="70">
        <f t="shared" si="1098"/>
        <v>250.92</v>
      </c>
      <c r="K1949" s="70">
        <v>0</v>
      </c>
      <c r="L1949" s="76">
        <f t="shared" si="1099"/>
        <v>250.92</v>
      </c>
      <c r="N1949" s="75">
        <v>250.25</v>
      </c>
      <c r="O1949" s="75">
        <v>0.67</v>
      </c>
      <c r="P1949" s="70">
        <f t="shared" si="1100"/>
        <v>250.92</v>
      </c>
      <c r="Q1949" s="64"/>
      <c r="R1949" s="70">
        <f t="shared" si="1101"/>
        <v>250.25</v>
      </c>
      <c r="S1949" s="70">
        <f t="shared" si="1101"/>
        <v>0.68</v>
      </c>
      <c r="T1949" s="70">
        <f t="shared" si="1102"/>
        <v>250.93</v>
      </c>
      <c r="U1949" s="70">
        <f t="shared" si="1103"/>
        <v>0</v>
      </c>
      <c r="V1949" s="78">
        <f t="shared" si="1104"/>
        <v>250.93</v>
      </c>
      <c r="X1949" s="75">
        <v>250.25</v>
      </c>
      <c r="Y1949" s="75">
        <v>0.68</v>
      </c>
      <c r="Z1949" s="70">
        <v>250.93</v>
      </c>
      <c r="AA1949" s="79"/>
      <c r="AB1949" s="80">
        <f t="shared" si="1105"/>
        <v>-1.0000000000019327E-2</v>
      </c>
    </row>
    <row r="1950" spans="1:28" s="34" customFormat="1" x14ac:dyDescent="0.25">
      <c r="A1950" s="72" t="s">
        <v>17662</v>
      </c>
      <c r="B1950" s="73" t="s">
        <v>23036</v>
      </c>
      <c r="C1950" s="74" t="s">
        <v>15692</v>
      </c>
      <c r="D1950" s="75">
        <v>0</v>
      </c>
      <c r="E1950" s="70">
        <v>401.11</v>
      </c>
      <c r="F1950" s="76">
        <f t="shared" si="1096"/>
        <v>0</v>
      </c>
      <c r="G1950" s="39"/>
      <c r="H1950" s="70">
        <f t="shared" si="1097"/>
        <v>306.72000000000003</v>
      </c>
      <c r="I1950" s="70">
        <f t="shared" si="1097"/>
        <v>94.39</v>
      </c>
      <c r="J1950" s="70">
        <f t="shared" si="1098"/>
        <v>401.11</v>
      </c>
      <c r="K1950" s="70">
        <v>0</v>
      </c>
      <c r="L1950" s="76">
        <f t="shared" si="1099"/>
        <v>401.11</v>
      </c>
      <c r="N1950" s="70">
        <v>306.72000000000003</v>
      </c>
      <c r="O1950" s="70">
        <v>94.39</v>
      </c>
      <c r="P1950" s="70">
        <f t="shared" si="1100"/>
        <v>401.11</v>
      </c>
      <c r="Q1950" s="64"/>
      <c r="R1950" s="70">
        <f t="shared" si="1101"/>
        <v>306.72000000000003</v>
      </c>
      <c r="S1950" s="70">
        <f t="shared" si="1101"/>
        <v>94.4</v>
      </c>
      <c r="T1950" s="70">
        <f t="shared" si="1102"/>
        <v>401.12</v>
      </c>
      <c r="U1950" s="70">
        <f t="shared" si="1103"/>
        <v>0</v>
      </c>
      <c r="V1950" s="78">
        <f t="shared" si="1104"/>
        <v>401.12</v>
      </c>
      <c r="X1950" s="70">
        <v>306.72000000000003</v>
      </c>
      <c r="Y1950" s="70">
        <v>94.4</v>
      </c>
      <c r="Z1950" s="70">
        <v>401.12</v>
      </c>
      <c r="AB1950" s="80">
        <f t="shared" si="1105"/>
        <v>-9.9999999999909051E-3</v>
      </c>
    </row>
    <row r="1951" spans="1:28" x14ac:dyDescent="0.25">
      <c r="A1951" s="72" t="s">
        <v>17663</v>
      </c>
      <c r="B1951" s="73" t="s">
        <v>23037</v>
      </c>
      <c r="C1951" s="74" t="s">
        <v>15692</v>
      </c>
      <c r="D1951" s="75">
        <v>0</v>
      </c>
      <c r="E1951" s="70">
        <v>1578.1</v>
      </c>
      <c r="F1951" s="76">
        <f t="shared" si="1096"/>
        <v>0</v>
      </c>
      <c r="G1951" s="34"/>
      <c r="H1951" s="70">
        <f t="shared" si="1097"/>
        <v>1544.55</v>
      </c>
      <c r="I1951" s="70">
        <f t="shared" si="1097"/>
        <v>33.549999999999997</v>
      </c>
      <c r="J1951" s="70">
        <f t="shared" si="1098"/>
        <v>1578.1</v>
      </c>
      <c r="K1951" s="70">
        <v>0</v>
      </c>
      <c r="L1951" s="76">
        <f t="shared" si="1099"/>
        <v>1578.1</v>
      </c>
      <c r="N1951" s="70">
        <v>1544.55</v>
      </c>
      <c r="O1951" s="70">
        <v>33.549999999999997</v>
      </c>
      <c r="P1951" s="70">
        <f t="shared" si="1100"/>
        <v>1578.1</v>
      </c>
      <c r="Q1951" s="64"/>
      <c r="R1951" s="70">
        <f t="shared" si="1101"/>
        <v>1544.55</v>
      </c>
      <c r="S1951" s="70">
        <f t="shared" si="1101"/>
        <v>33.549999999999997</v>
      </c>
      <c r="T1951" s="70">
        <f t="shared" si="1102"/>
        <v>1578.1</v>
      </c>
      <c r="U1951" s="70">
        <f t="shared" si="1103"/>
        <v>0</v>
      </c>
      <c r="V1951" s="78">
        <f t="shared" si="1104"/>
        <v>1578.1</v>
      </c>
      <c r="X1951" s="70">
        <v>1544.55</v>
      </c>
      <c r="Y1951" s="70">
        <v>33.549999999999997</v>
      </c>
      <c r="Z1951" s="70">
        <v>1578.1</v>
      </c>
      <c r="AB1951" s="80">
        <f t="shared" si="1105"/>
        <v>0</v>
      </c>
    </row>
    <row r="1952" spans="1:28" x14ac:dyDescent="0.25">
      <c r="A1952" s="72" t="s">
        <v>17664</v>
      </c>
      <c r="B1952" s="73" t="s">
        <v>23038</v>
      </c>
      <c r="C1952" s="74" t="s">
        <v>15692</v>
      </c>
      <c r="D1952" s="75">
        <v>0</v>
      </c>
      <c r="E1952" s="70">
        <v>2361.3300000000004</v>
      </c>
      <c r="F1952" s="76">
        <f t="shared" si="1096"/>
        <v>0</v>
      </c>
      <c r="G1952" s="34"/>
      <c r="H1952" s="70">
        <f t="shared" si="1097"/>
        <v>2327.7800000000002</v>
      </c>
      <c r="I1952" s="70">
        <f t="shared" si="1097"/>
        <v>33.549999999999997</v>
      </c>
      <c r="J1952" s="70">
        <f t="shared" si="1098"/>
        <v>2361.3300000000004</v>
      </c>
      <c r="K1952" s="70">
        <v>0</v>
      </c>
      <c r="L1952" s="76">
        <f t="shared" si="1099"/>
        <v>2361.3300000000004</v>
      </c>
      <c r="N1952" s="70">
        <v>2327.7800000000002</v>
      </c>
      <c r="O1952" s="70">
        <v>33.549999999999997</v>
      </c>
      <c r="P1952" s="70">
        <f t="shared" si="1100"/>
        <v>2361.3300000000004</v>
      </c>
      <c r="Q1952" s="64"/>
      <c r="R1952" s="70">
        <f t="shared" si="1101"/>
        <v>2327.7800000000002</v>
      </c>
      <c r="S1952" s="70">
        <f t="shared" si="1101"/>
        <v>33.549999999999997</v>
      </c>
      <c r="T1952" s="70">
        <f t="shared" si="1102"/>
        <v>2361.3300000000004</v>
      </c>
      <c r="U1952" s="70">
        <f t="shared" si="1103"/>
        <v>0</v>
      </c>
      <c r="V1952" s="78">
        <f t="shared" si="1104"/>
        <v>2361.3300000000004</v>
      </c>
      <c r="X1952" s="70">
        <v>2327.7800000000002</v>
      </c>
      <c r="Y1952" s="70">
        <v>33.549999999999997</v>
      </c>
      <c r="Z1952" s="70">
        <v>2361.33</v>
      </c>
      <c r="AB1952" s="80">
        <f t="shared" si="1105"/>
        <v>0</v>
      </c>
    </row>
    <row r="1953" spans="1:28" x14ac:dyDescent="0.25">
      <c r="A1953" s="72" t="s">
        <v>17665</v>
      </c>
      <c r="B1953" s="73" t="s">
        <v>17667</v>
      </c>
      <c r="C1953" s="74" t="s">
        <v>15692</v>
      </c>
      <c r="D1953" s="75">
        <v>0</v>
      </c>
      <c r="E1953" s="70">
        <v>3051.5800000000004</v>
      </c>
      <c r="F1953" s="76">
        <f t="shared" si="1096"/>
        <v>0</v>
      </c>
      <c r="G1953" s="34"/>
      <c r="H1953" s="70">
        <f t="shared" si="1097"/>
        <v>3018.03</v>
      </c>
      <c r="I1953" s="70">
        <f t="shared" si="1097"/>
        <v>33.549999999999997</v>
      </c>
      <c r="J1953" s="70">
        <f t="shared" si="1098"/>
        <v>3051.5800000000004</v>
      </c>
      <c r="K1953" s="70">
        <v>0</v>
      </c>
      <c r="L1953" s="76">
        <f t="shared" si="1099"/>
        <v>3051.5800000000004</v>
      </c>
      <c r="N1953" s="70">
        <v>3018.03</v>
      </c>
      <c r="O1953" s="70">
        <v>33.549999999999997</v>
      </c>
      <c r="P1953" s="70">
        <f t="shared" si="1100"/>
        <v>3051.5800000000004</v>
      </c>
      <c r="Q1953" s="64"/>
      <c r="R1953" s="70">
        <f t="shared" si="1101"/>
        <v>3018.03</v>
      </c>
      <c r="S1953" s="70">
        <f t="shared" si="1101"/>
        <v>33.549999999999997</v>
      </c>
      <c r="T1953" s="70">
        <f t="shared" si="1102"/>
        <v>3051.5800000000004</v>
      </c>
      <c r="U1953" s="70">
        <f t="shared" si="1103"/>
        <v>0</v>
      </c>
      <c r="V1953" s="78">
        <f t="shared" si="1104"/>
        <v>3051.5800000000004</v>
      </c>
      <c r="X1953" s="70">
        <v>3018.03</v>
      </c>
      <c r="Y1953" s="70">
        <v>33.549999999999997</v>
      </c>
      <c r="Z1953" s="70">
        <v>3051.58</v>
      </c>
      <c r="AB1953" s="80">
        <f t="shared" si="1105"/>
        <v>0</v>
      </c>
    </row>
    <row r="1954" spans="1:28" ht="22.5" x14ac:dyDescent="0.25">
      <c r="A1954" s="66" t="s">
        <v>17666</v>
      </c>
      <c r="B1954" s="67" t="s">
        <v>23039</v>
      </c>
      <c r="C1954" s="68"/>
      <c r="D1954" s="69"/>
      <c r="E1954" s="70"/>
      <c r="F1954" s="71"/>
      <c r="H1954" s="70"/>
      <c r="I1954" s="70"/>
      <c r="J1954" s="70"/>
      <c r="K1954" s="70"/>
      <c r="L1954" s="76"/>
      <c r="N1954" s="70"/>
      <c r="O1954" s="70"/>
      <c r="P1954" s="70"/>
      <c r="Q1954" s="64"/>
      <c r="R1954" s="70"/>
      <c r="S1954" s="70"/>
      <c r="T1954" s="70"/>
      <c r="U1954" s="70"/>
      <c r="V1954" s="78"/>
      <c r="X1954" s="70"/>
      <c r="Y1954" s="70"/>
      <c r="Z1954" s="70"/>
      <c r="AA1954" s="79"/>
      <c r="AB1954" s="80">
        <f t="shared" si="1105"/>
        <v>0</v>
      </c>
    </row>
    <row r="1955" spans="1:28" x14ac:dyDescent="0.25">
      <c r="A1955" s="66" t="s">
        <v>17668</v>
      </c>
      <c r="B1955" s="67" t="s">
        <v>23040</v>
      </c>
      <c r="C1955" s="68"/>
      <c r="D1955" s="69"/>
      <c r="E1955" s="70"/>
      <c r="F1955" s="71"/>
      <c r="H1955" s="70"/>
      <c r="I1955" s="70"/>
      <c r="J1955" s="70"/>
      <c r="K1955" s="70"/>
      <c r="L1955" s="76"/>
      <c r="N1955" s="70"/>
      <c r="O1955" s="70"/>
      <c r="P1955" s="70"/>
      <c r="Q1955" s="64"/>
      <c r="R1955" s="70"/>
      <c r="S1955" s="70"/>
      <c r="T1955" s="70"/>
      <c r="U1955" s="70"/>
      <c r="V1955" s="78"/>
      <c r="X1955" s="70"/>
      <c r="Y1955" s="70"/>
      <c r="Z1955" s="70"/>
      <c r="AA1955" s="79"/>
      <c r="AB1955" s="80">
        <f t="shared" si="1105"/>
        <v>0</v>
      </c>
    </row>
    <row r="1956" spans="1:28" x14ac:dyDescent="0.25">
      <c r="A1956" s="72" t="s">
        <v>17669</v>
      </c>
      <c r="B1956" s="73" t="s">
        <v>23041</v>
      </c>
      <c r="C1956" s="74" t="s">
        <v>15692</v>
      </c>
      <c r="D1956" s="75">
        <v>0</v>
      </c>
      <c r="E1956" s="70">
        <v>97.34</v>
      </c>
      <c r="F1956" s="76">
        <f>ROUND(D1956*E1956,2)</f>
        <v>0</v>
      </c>
      <c r="G1956" s="77"/>
      <c r="H1956" s="70">
        <f t="shared" ref="H1956:I1960" si="1106">ROUND(N1956+(N1956*$H$2/100),2)</f>
        <v>39.590000000000003</v>
      </c>
      <c r="I1956" s="70">
        <f t="shared" si="1106"/>
        <v>57.75</v>
      </c>
      <c r="J1956" s="70">
        <f>H1956+I1956</f>
        <v>97.34</v>
      </c>
      <c r="K1956" s="70">
        <v>0</v>
      </c>
      <c r="L1956" s="76">
        <f>SUM(J1956:K1956)</f>
        <v>97.34</v>
      </c>
      <c r="N1956" s="70">
        <v>39.590000000000003</v>
      </c>
      <c r="O1956" s="70">
        <v>57.75</v>
      </c>
      <c r="P1956" s="70">
        <f>SUM(N1956:O1956)</f>
        <v>97.34</v>
      </c>
      <c r="Q1956" s="64"/>
      <c r="R1956" s="70">
        <f t="shared" ref="R1956:S1960" si="1107">X1956</f>
        <v>39.590000000000003</v>
      </c>
      <c r="S1956" s="70">
        <f t="shared" si="1107"/>
        <v>57.75</v>
      </c>
      <c r="T1956" s="70">
        <f>R1956+S1956</f>
        <v>97.34</v>
      </c>
      <c r="U1956" s="70">
        <f>ROUND(Z1956*$H$2,2)/100</f>
        <v>0</v>
      </c>
      <c r="V1956" s="78">
        <f>SUM(T1956:U1956)</f>
        <v>97.34</v>
      </c>
      <c r="X1956" s="70">
        <v>39.590000000000003</v>
      </c>
      <c r="Y1956" s="70">
        <v>57.75</v>
      </c>
      <c r="Z1956" s="70">
        <v>97.34</v>
      </c>
      <c r="AA1956" s="79"/>
      <c r="AB1956" s="80">
        <f t="shared" si="1105"/>
        <v>0</v>
      </c>
    </row>
    <row r="1957" spans="1:28" x14ac:dyDescent="0.25">
      <c r="A1957" s="72" t="s">
        <v>17670</v>
      </c>
      <c r="B1957" s="73" t="s">
        <v>23042</v>
      </c>
      <c r="C1957" s="74" t="s">
        <v>15692</v>
      </c>
      <c r="D1957" s="75">
        <v>0</v>
      </c>
      <c r="E1957" s="70">
        <v>161.71</v>
      </c>
      <c r="F1957" s="76">
        <f>ROUND(D1957*E1957,2)</f>
        <v>0</v>
      </c>
      <c r="G1957" s="77"/>
      <c r="H1957" s="70">
        <f t="shared" si="1106"/>
        <v>81.13</v>
      </c>
      <c r="I1957" s="70">
        <f t="shared" si="1106"/>
        <v>80.58</v>
      </c>
      <c r="J1957" s="70">
        <f>H1957+I1957</f>
        <v>161.70999999999998</v>
      </c>
      <c r="K1957" s="70">
        <v>0</v>
      </c>
      <c r="L1957" s="76">
        <f>SUM(J1957:K1957)</f>
        <v>161.70999999999998</v>
      </c>
      <c r="N1957" s="70">
        <v>81.13</v>
      </c>
      <c r="O1957" s="70">
        <v>80.580000000000013</v>
      </c>
      <c r="P1957" s="70">
        <f>SUM(N1957:O1957)</f>
        <v>161.71</v>
      </c>
      <c r="Q1957" s="64"/>
      <c r="R1957" s="70">
        <f t="shared" si="1107"/>
        <v>81.13</v>
      </c>
      <c r="S1957" s="70">
        <f t="shared" si="1107"/>
        <v>80.59</v>
      </c>
      <c r="T1957" s="70">
        <f>R1957+S1957</f>
        <v>161.72</v>
      </c>
      <c r="U1957" s="70">
        <f>ROUND(Z1957*$H$2,2)/100</f>
        <v>0</v>
      </c>
      <c r="V1957" s="78">
        <f>SUM(T1957:U1957)</f>
        <v>161.72</v>
      </c>
      <c r="X1957" s="70">
        <v>81.13</v>
      </c>
      <c r="Y1957" s="70">
        <v>80.59</v>
      </c>
      <c r="Z1957" s="70">
        <v>161.72</v>
      </c>
      <c r="AA1957" s="79"/>
      <c r="AB1957" s="80">
        <f t="shared" si="1105"/>
        <v>-9.9999999999909051E-3</v>
      </c>
    </row>
    <row r="1958" spans="1:28" x14ac:dyDescent="0.25">
      <c r="A1958" s="72" t="s">
        <v>17671</v>
      </c>
      <c r="B1958" s="73" t="s">
        <v>23043</v>
      </c>
      <c r="C1958" s="74" t="s">
        <v>15692</v>
      </c>
      <c r="D1958" s="75">
        <v>0</v>
      </c>
      <c r="E1958" s="70">
        <v>247.26000000000002</v>
      </c>
      <c r="F1958" s="76">
        <f>ROUND(D1958*E1958,2)</f>
        <v>0</v>
      </c>
      <c r="G1958" s="77"/>
      <c r="H1958" s="70">
        <f t="shared" si="1106"/>
        <v>143.86000000000001</v>
      </c>
      <c r="I1958" s="70">
        <f t="shared" si="1106"/>
        <v>103.4</v>
      </c>
      <c r="J1958" s="70">
        <f>H1958+I1958</f>
        <v>247.26000000000002</v>
      </c>
      <c r="K1958" s="70">
        <v>0</v>
      </c>
      <c r="L1958" s="76">
        <f>SUM(J1958:K1958)</f>
        <v>247.26000000000002</v>
      </c>
      <c r="N1958" s="70">
        <v>143.86000000000001</v>
      </c>
      <c r="O1958" s="70">
        <v>103.4</v>
      </c>
      <c r="P1958" s="70">
        <f>SUM(N1958:O1958)</f>
        <v>247.26000000000002</v>
      </c>
      <c r="Q1958" s="64"/>
      <c r="R1958" s="70">
        <f t="shared" si="1107"/>
        <v>143.86000000000001</v>
      </c>
      <c r="S1958" s="70">
        <f t="shared" si="1107"/>
        <v>103.4</v>
      </c>
      <c r="T1958" s="70">
        <f>R1958+S1958</f>
        <v>247.26000000000002</v>
      </c>
      <c r="U1958" s="70">
        <f>ROUND(Z1958*$H$2,2)/100</f>
        <v>0</v>
      </c>
      <c r="V1958" s="78">
        <f>SUM(T1958:U1958)</f>
        <v>247.26000000000002</v>
      </c>
      <c r="X1958" s="70">
        <v>143.86000000000001</v>
      </c>
      <c r="Y1958" s="70">
        <v>103.4</v>
      </c>
      <c r="Z1958" s="70">
        <v>247.26</v>
      </c>
      <c r="AA1958" s="79"/>
      <c r="AB1958" s="80">
        <f t="shared" si="1105"/>
        <v>0</v>
      </c>
    </row>
    <row r="1959" spans="1:28" x14ac:dyDescent="0.25">
      <c r="A1959" s="72" t="s">
        <v>17672</v>
      </c>
      <c r="B1959" s="73" t="s">
        <v>23044</v>
      </c>
      <c r="C1959" s="74" t="s">
        <v>15692</v>
      </c>
      <c r="D1959" s="75">
        <v>0</v>
      </c>
      <c r="E1959" s="70">
        <v>414.09999999999997</v>
      </c>
      <c r="F1959" s="76">
        <f>ROUND(D1959*E1959,2)</f>
        <v>0</v>
      </c>
      <c r="G1959" s="77"/>
      <c r="H1959" s="70">
        <f t="shared" si="1106"/>
        <v>285.89</v>
      </c>
      <c r="I1959" s="70">
        <f t="shared" si="1106"/>
        <v>128.21</v>
      </c>
      <c r="J1959" s="70">
        <f>H1959+I1959</f>
        <v>414.1</v>
      </c>
      <c r="K1959" s="70">
        <v>0</v>
      </c>
      <c r="L1959" s="76">
        <f>SUM(J1959:K1959)</f>
        <v>414.1</v>
      </c>
      <c r="N1959" s="70">
        <v>285.89</v>
      </c>
      <c r="O1959" s="70">
        <v>128.20999999999998</v>
      </c>
      <c r="P1959" s="70">
        <f>SUM(N1959:O1959)</f>
        <v>414.09999999999997</v>
      </c>
      <c r="Q1959" s="64"/>
      <c r="R1959" s="70">
        <f t="shared" si="1107"/>
        <v>285.89</v>
      </c>
      <c r="S1959" s="70">
        <f t="shared" si="1107"/>
        <v>128.22</v>
      </c>
      <c r="T1959" s="70">
        <f>R1959+S1959</f>
        <v>414.11</v>
      </c>
      <c r="U1959" s="70">
        <f>ROUND(Z1959*$H$2,2)/100</f>
        <v>0</v>
      </c>
      <c r="V1959" s="78">
        <f>SUM(T1959:U1959)</f>
        <v>414.11</v>
      </c>
      <c r="X1959" s="70">
        <v>285.89</v>
      </c>
      <c r="Y1959" s="70">
        <v>128.22</v>
      </c>
      <c r="Z1959" s="70">
        <v>414.11</v>
      </c>
      <c r="AA1959" s="79"/>
      <c r="AB1959" s="80">
        <f t="shared" si="1105"/>
        <v>-1.0000000000047748E-2</v>
      </c>
    </row>
    <row r="1960" spans="1:28" ht="22.5" x14ac:dyDescent="0.25">
      <c r="A1960" s="72" t="s">
        <v>17673</v>
      </c>
      <c r="B1960" s="73" t="s">
        <v>23045</v>
      </c>
      <c r="C1960" s="74" t="s">
        <v>15692</v>
      </c>
      <c r="D1960" s="75">
        <v>0</v>
      </c>
      <c r="E1960" s="70">
        <v>695.28</v>
      </c>
      <c r="F1960" s="76">
        <f>ROUND(D1960*E1960,2)</f>
        <v>0</v>
      </c>
      <c r="G1960" s="77"/>
      <c r="H1960" s="70">
        <f t="shared" si="1106"/>
        <v>523.4</v>
      </c>
      <c r="I1960" s="70">
        <f t="shared" si="1106"/>
        <v>171.88</v>
      </c>
      <c r="J1960" s="70">
        <f>H1960+I1960</f>
        <v>695.28</v>
      </c>
      <c r="K1960" s="70">
        <v>0</v>
      </c>
      <c r="L1960" s="76">
        <f>SUM(J1960:K1960)</f>
        <v>695.28</v>
      </c>
      <c r="N1960" s="70">
        <v>523.4</v>
      </c>
      <c r="O1960" s="70">
        <v>171.88</v>
      </c>
      <c r="P1960" s="70">
        <f>SUM(N1960:O1960)</f>
        <v>695.28</v>
      </c>
      <c r="Q1960" s="64"/>
      <c r="R1960" s="70">
        <f t="shared" si="1107"/>
        <v>523.4</v>
      </c>
      <c r="S1960" s="70">
        <f t="shared" si="1107"/>
        <v>171.89</v>
      </c>
      <c r="T1960" s="70">
        <f>R1960+S1960</f>
        <v>695.29</v>
      </c>
      <c r="U1960" s="70">
        <f>ROUND(Z1960*$H$2,2)/100</f>
        <v>0</v>
      </c>
      <c r="V1960" s="78">
        <f>SUM(T1960:U1960)</f>
        <v>695.29</v>
      </c>
      <c r="X1960" s="70">
        <v>523.4</v>
      </c>
      <c r="Y1960" s="70">
        <v>171.89</v>
      </c>
      <c r="Z1960" s="70">
        <v>695.29</v>
      </c>
      <c r="AA1960" s="79"/>
      <c r="AB1960" s="80">
        <f t="shared" si="1105"/>
        <v>-9.9999999999909051E-3</v>
      </c>
    </row>
    <row r="1961" spans="1:28" x14ac:dyDescent="0.25">
      <c r="A1961" s="66" t="s">
        <v>17674</v>
      </c>
      <c r="B1961" s="67" t="s">
        <v>23046</v>
      </c>
      <c r="C1961" s="68"/>
      <c r="D1961" s="69"/>
      <c r="E1961" s="70"/>
      <c r="F1961" s="71"/>
      <c r="H1961" s="70"/>
      <c r="I1961" s="70"/>
      <c r="J1961" s="70"/>
      <c r="K1961" s="70"/>
      <c r="L1961" s="76"/>
      <c r="N1961" s="70"/>
      <c r="O1961" s="70"/>
      <c r="P1961" s="70"/>
      <c r="Q1961" s="64"/>
      <c r="R1961" s="70"/>
      <c r="S1961" s="70"/>
      <c r="T1961" s="70"/>
      <c r="U1961" s="70"/>
      <c r="V1961" s="78"/>
      <c r="X1961" s="70"/>
      <c r="Y1961" s="70"/>
      <c r="Z1961" s="70"/>
      <c r="AA1961" s="79"/>
      <c r="AB1961" s="80">
        <f t="shared" si="1105"/>
        <v>0</v>
      </c>
    </row>
    <row r="1962" spans="1:28" x14ac:dyDescent="0.25">
      <c r="A1962" s="72" t="s">
        <v>17675</v>
      </c>
      <c r="B1962" s="73" t="s">
        <v>23047</v>
      </c>
      <c r="C1962" s="74" t="s">
        <v>15692</v>
      </c>
      <c r="D1962" s="75">
        <v>0</v>
      </c>
      <c r="E1962" s="70">
        <v>97.15</v>
      </c>
      <c r="F1962" s="76">
        <f>ROUND(D1962*E1962,2)</f>
        <v>0</v>
      </c>
      <c r="G1962" s="77"/>
      <c r="H1962" s="70">
        <f t="shared" ref="H1962:I1965" si="1108">ROUND(N1962+(N1962*$H$2/100),2)</f>
        <v>46.82</v>
      </c>
      <c r="I1962" s="70">
        <f t="shared" si="1108"/>
        <v>50.33</v>
      </c>
      <c r="J1962" s="70">
        <f>H1962+I1962</f>
        <v>97.15</v>
      </c>
      <c r="K1962" s="70">
        <v>0</v>
      </c>
      <c r="L1962" s="76">
        <f>SUM(J1962:K1962)</f>
        <v>97.15</v>
      </c>
      <c r="N1962" s="70">
        <v>46.82</v>
      </c>
      <c r="O1962" s="70">
        <v>50.33</v>
      </c>
      <c r="P1962" s="70">
        <f>SUM(N1962:O1962)</f>
        <v>97.15</v>
      </c>
      <c r="Q1962" s="64"/>
      <c r="R1962" s="70">
        <f t="shared" ref="R1962:S1965" si="1109">X1962</f>
        <v>46.82</v>
      </c>
      <c r="S1962" s="70">
        <f t="shared" si="1109"/>
        <v>50.34</v>
      </c>
      <c r="T1962" s="70">
        <f>R1962+S1962</f>
        <v>97.16</v>
      </c>
      <c r="U1962" s="70">
        <f>ROUND(Z1962*$H$2,2)/100</f>
        <v>0</v>
      </c>
      <c r="V1962" s="78">
        <f>SUM(T1962:U1962)</f>
        <v>97.16</v>
      </c>
      <c r="X1962" s="70">
        <v>46.82</v>
      </c>
      <c r="Y1962" s="70">
        <v>50.34</v>
      </c>
      <c r="Z1962" s="70">
        <v>97.16</v>
      </c>
      <c r="AA1962" s="79"/>
      <c r="AB1962" s="80">
        <f t="shared" si="1105"/>
        <v>-9.9999999999909051E-3</v>
      </c>
    </row>
    <row r="1963" spans="1:28" x14ac:dyDescent="0.25">
      <c r="A1963" s="72" t="s">
        <v>17676</v>
      </c>
      <c r="B1963" s="73" t="s">
        <v>23048</v>
      </c>
      <c r="C1963" s="74" t="s">
        <v>15692</v>
      </c>
      <c r="D1963" s="75">
        <v>0</v>
      </c>
      <c r="E1963" s="70">
        <v>162.13999999999999</v>
      </c>
      <c r="F1963" s="76">
        <f>ROUND(D1963*E1963,2)</f>
        <v>0</v>
      </c>
      <c r="G1963" s="77"/>
      <c r="H1963" s="70">
        <f t="shared" si="1108"/>
        <v>95.05</v>
      </c>
      <c r="I1963" s="70">
        <f t="shared" si="1108"/>
        <v>67.09</v>
      </c>
      <c r="J1963" s="70">
        <f>H1963+I1963</f>
        <v>162.13999999999999</v>
      </c>
      <c r="K1963" s="70">
        <v>0</v>
      </c>
      <c r="L1963" s="76">
        <f>SUM(J1963:K1963)</f>
        <v>162.13999999999999</v>
      </c>
      <c r="N1963" s="70">
        <v>95.05</v>
      </c>
      <c r="O1963" s="70">
        <v>67.09</v>
      </c>
      <c r="P1963" s="70">
        <f>SUM(N1963:O1963)</f>
        <v>162.13999999999999</v>
      </c>
      <c r="Q1963" s="64"/>
      <c r="R1963" s="70">
        <f t="shared" si="1109"/>
        <v>95.05</v>
      </c>
      <c r="S1963" s="70">
        <f t="shared" si="1109"/>
        <v>67.099999999999994</v>
      </c>
      <c r="T1963" s="70">
        <f>R1963+S1963</f>
        <v>162.14999999999998</v>
      </c>
      <c r="U1963" s="70">
        <f>ROUND(Z1963*$H$2,2)/100</f>
        <v>0</v>
      </c>
      <c r="V1963" s="78">
        <f>SUM(T1963:U1963)</f>
        <v>162.14999999999998</v>
      </c>
      <c r="X1963" s="70">
        <v>95.05</v>
      </c>
      <c r="Y1963" s="70">
        <v>67.099999999999994</v>
      </c>
      <c r="Z1963" s="70">
        <v>162.15</v>
      </c>
      <c r="AA1963" s="79"/>
      <c r="AB1963" s="80">
        <f t="shared" si="1105"/>
        <v>-1.0000000000019327E-2</v>
      </c>
    </row>
    <row r="1964" spans="1:28" x14ac:dyDescent="0.25">
      <c r="A1964" s="72" t="s">
        <v>17677</v>
      </c>
      <c r="B1964" s="73" t="s">
        <v>23049</v>
      </c>
      <c r="C1964" s="74" t="s">
        <v>15692</v>
      </c>
      <c r="D1964" s="75">
        <v>0</v>
      </c>
      <c r="E1964" s="70">
        <v>271.94</v>
      </c>
      <c r="F1964" s="76">
        <f>ROUND(D1964*E1964,2)</f>
        <v>0</v>
      </c>
      <c r="G1964" s="77"/>
      <c r="H1964" s="70">
        <f t="shared" si="1108"/>
        <v>188.06</v>
      </c>
      <c r="I1964" s="70">
        <f t="shared" si="1108"/>
        <v>83.88</v>
      </c>
      <c r="J1964" s="70">
        <f>H1964+I1964</f>
        <v>271.94</v>
      </c>
      <c r="K1964" s="70">
        <v>0</v>
      </c>
      <c r="L1964" s="76">
        <f>SUM(J1964:K1964)</f>
        <v>271.94</v>
      </c>
      <c r="N1964" s="70">
        <v>188.06</v>
      </c>
      <c r="O1964" s="70">
        <v>83.88</v>
      </c>
      <c r="P1964" s="70">
        <f>SUM(N1964:O1964)</f>
        <v>271.94</v>
      </c>
      <c r="Q1964" s="64"/>
      <c r="R1964" s="70">
        <f t="shared" si="1109"/>
        <v>188.06</v>
      </c>
      <c r="S1964" s="70">
        <f t="shared" si="1109"/>
        <v>83.89</v>
      </c>
      <c r="T1964" s="70">
        <f>R1964+S1964</f>
        <v>271.95</v>
      </c>
      <c r="U1964" s="70">
        <f>ROUND(Z1964*$H$2,2)/100</f>
        <v>0</v>
      </c>
      <c r="V1964" s="78">
        <f>SUM(T1964:U1964)</f>
        <v>271.95</v>
      </c>
      <c r="X1964" s="70">
        <v>188.06</v>
      </c>
      <c r="Y1964" s="70">
        <v>83.89</v>
      </c>
      <c r="Z1964" s="70">
        <v>271.95</v>
      </c>
      <c r="AA1964" s="79"/>
      <c r="AB1964" s="80">
        <f t="shared" si="1105"/>
        <v>-9.9999999999909051E-3</v>
      </c>
    </row>
    <row r="1965" spans="1:28" x14ac:dyDescent="0.25">
      <c r="A1965" s="72" t="s">
        <v>17678</v>
      </c>
      <c r="B1965" s="73" t="s">
        <v>23050</v>
      </c>
      <c r="C1965" s="74" t="s">
        <v>15692</v>
      </c>
      <c r="D1965" s="75">
        <v>0</v>
      </c>
      <c r="E1965" s="70">
        <v>371.72999999999996</v>
      </c>
      <c r="F1965" s="76">
        <f>ROUND(D1965*E1965,2)</f>
        <v>0</v>
      </c>
      <c r="G1965" s="77"/>
      <c r="H1965" s="70">
        <f t="shared" si="1108"/>
        <v>271.08999999999997</v>
      </c>
      <c r="I1965" s="70">
        <f t="shared" si="1108"/>
        <v>100.64</v>
      </c>
      <c r="J1965" s="70">
        <f>H1965+I1965</f>
        <v>371.72999999999996</v>
      </c>
      <c r="K1965" s="70">
        <v>0</v>
      </c>
      <c r="L1965" s="76">
        <f>SUM(J1965:K1965)</f>
        <v>371.72999999999996</v>
      </c>
      <c r="N1965" s="70">
        <v>271.08999999999997</v>
      </c>
      <c r="O1965" s="70">
        <v>100.64</v>
      </c>
      <c r="P1965" s="70">
        <f>SUM(N1965:O1965)</f>
        <v>371.72999999999996</v>
      </c>
      <c r="Q1965" s="64"/>
      <c r="R1965" s="70">
        <f t="shared" si="1109"/>
        <v>271.08999999999997</v>
      </c>
      <c r="S1965" s="70">
        <f t="shared" si="1109"/>
        <v>100.65</v>
      </c>
      <c r="T1965" s="70">
        <f>R1965+S1965</f>
        <v>371.74</v>
      </c>
      <c r="U1965" s="70">
        <f>ROUND(Z1965*$H$2,2)/100</f>
        <v>0</v>
      </c>
      <c r="V1965" s="78">
        <f>SUM(T1965:U1965)</f>
        <v>371.74</v>
      </c>
      <c r="X1965" s="70">
        <v>271.08999999999997</v>
      </c>
      <c r="Y1965" s="70">
        <v>100.65</v>
      </c>
      <c r="Z1965" s="70">
        <v>371.74</v>
      </c>
      <c r="AA1965" s="79"/>
      <c r="AB1965" s="80">
        <f t="shared" si="1105"/>
        <v>-1.0000000000047748E-2</v>
      </c>
    </row>
    <row r="1966" spans="1:28" ht="22.5" x14ac:dyDescent="0.25">
      <c r="A1966" s="66" t="s">
        <v>17679</v>
      </c>
      <c r="B1966" s="67" t="s">
        <v>23051</v>
      </c>
      <c r="C1966" s="68"/>
      <c r="D1966" s="69"/>
      <c r="E1966" s="70"/>
      <c r="F1966" s="71"/>
      <c r="H1966" s="70"/>
      <c r="I1966" s="70"/>
      <c r="J1966" s="70"/>
      <c r="K1966" s="70"/>
      <c r="L1966" s="76"/>
      <c r="N1966" s="70"/>
      <c r="O1966" s="70"/>
      <c r="P1966" s="70"/>
      <c r="Q1966" s="64"/>
      <c r="R1966" s="70"/>
      <c r="S1966" s="70"/>
      <c r="T1966" s="70"/>
      <c r="U1966" s="70"/>
      <c r="V1966" s="78"/>
      <c r="X1966" s="70"/>
      <c r="Y1966" s="70"/>
      <c r="Z1966" s="70"/>
      <c r="AA1966" s="79"/>
      <c r="AB1966" s="80">
        <f t="shared" si="1105"/>
        <v>0</v>
      </c>
    </row>
    <row r="1967" spans="1:28" ht="22.5" x14ac:dyDescent="0.25">
      <c r="A1967" s="72" t="s">
        <v>17680</v>
      </c>
      <c r="B1967" s="73" t="s">
        <v>23052</v>
      </c>
      <c r="C1967" s="74" t="s">
        <v>15692</v>
      </c>
      <c r="D1967" s="75">
        <v>0</v>
      </c>
      <c r="E1967" s="70">
        <v>408.13</v>
      </c>
      <c r="F1967" s="76">
        <f t="shared" ref="F1967:F1972" si="1110">ROUND(D1967*E1967,2)</f>
        <v>0</v>
      </c>
      <c r="G1967" s="77"/>
      <c r="H1967" s="70">
        <f t="shared" ref="H1967:I1972" si="1111">ROUND(N1967+(N1967*$H$2/100),2)</f>
        <v>307.83</v>
      </c>
      <c r="I1967" s="70">
        <f t="shared" si="1111"/>
        <v>100.3</v>
      </c>
      <c r="J1967" s="70">
        <f t="shared" ref="J1967:J1972" si="1112">H1967+I1967</f>
        <v>408.13</v>
      </c>
      <c r="K1967" s="70">
        <v>0</v>
      </c>
      <c r="L1967" s="76">
        <f t="shared" ref="L1967:L1972" si="1113">SUM(J1967:K1967)</f>
        <v>408.13</v>
      </c>
      <c r="N1967" s="70">
        <v>307.83</v>
      </c>
      <c r="O1967" s="70">
        <v>100.30000000000001</v>
      </c>
      <c r="P1967" s="70">
        <f t="shared" ref="P1967:P1972" si="1114">SUM(N1967:O1967)</f>
        <v>408.13</v>
      </c>
      <c r="Q1967" s="64"/>
      <c r="R1967" s="70">
        <f t="shared" ref="R1967:S1972" si="1115">X1967</f>
        <v>307.83</v>
      </c>
      <c r="S1967" s="70">
        <f t="shared" si="1115"/>
        <v>100.3</v>
      </c>
      <c r="T1967" s="70">
        <f t="shared" ref="T1967:T1972" si="1116">R1967+S1967</f>
        <v>408.13</v>
      </c>
      <c r="U1967" s="70">
        <f t="shared" ref="U1967:U1972" si="1117">ROUND(Z1967*$H$2,2)/100</f>
        <v>0</v>
      </c>
      <c r="V1967" s="78">
        <f t="shared" ref="V1967:V1972" si="1118">SUM(T1967:U1967)</f>
        <v>408.13</v>
      </c>
      <c r="X1967" s="70">
        <v>307.83</v>
      </c>
      <c r="Y1967" s="70">
        <v>100.3</v>
      </c>
      <c r="Z1967" s="70">
        <v>408.13</v>
      </c>
      <c r="AA1967" s="79"/>
      <c r="AB1967" s="80">
        <f t="shared" si="1105"/>
        <v>0</v>
      </c>
    </row>
    <row r="1968" spans="1:28" ht="22.5" x14ac:dyDescent="0.25">
      <c r="A1968" s="72" t="s">
        <v>17681</v>
      </c>
      <c r="B1968" s="73" t="s">
        <v>23053</v>
      </c>
      <c r="C1968" s="74" t="s">
        <v>15692</v>
      </c>
      <c r="D1968" s="75">
        <v>0</v>
      </c>
      <c r="E1968" s="70">
        <v>449.98</v>
      </c>
      <c r="F1968" s="76">
        <f t="shared" si="1110"/>
        <v>0</v>
      </c>
      <c r="G1968" s="77"/>
      <c r="H1968" s="70">
        <f t="shared" si="1111"/>
        <v>349.68</v>
      </c>
      <c r="I1968" s="70">
        <f t="shared" si="1111"/>
        <v>100.3</v>
      </c>
      <c r="J1968" s="70">
        <f t="shared" si="1112"/>
        <v>449.98</v>
      </c>
      <c r="K1968" s="70">
        <v>0</v>
      </c>
      <c r="L1968" s="76">
        <f t="shared" si="1113"/>
        <v>449.98</v>
      </c>
      <c r="N1968" s="70">
        <v>349.68</v>
      </c>
      <c r="O1968" s="70">
        <v>100.30000000000001</v>
      </c>
      <c r="P1968" s="70">
        <f t="shared" si="1114"/>
        <v>449.98</v>
      </c>
      <c r="Q1968" s="64"/>
      <c r="R1968" s="70">
        <f t="shared" si="1115"/>
        <v>349.68</v>
      </c>
      <c r="S1968" s="70">
        <f t="shared" si="1115"/>
        <v>100.3</v>
      </c>
      <c r="T1968" s="70">
        <f t="shared" si="1116"/>
        <v>449.98</v>
      </c>
      <c r="U1968" s="70">
        <f t="shared" si="1117"/>
        <v>0</v>
      </c>
      <c r="V1968" s="78">
        <f t="shared" si="1118"/>
        <v>449.98</v>
      </c>
      <c r="X1968" s="70">
        <v>349.68</v>
      </c>
      <c r="Y1968" s="70">
        <v>100.3</v>
      </c>
      <c r="Z1968" s="70">
        <v>449.98</v>
      </c>
      <c r="AA1968" s="79"/>
      <c r="AB1968" s="80">
        <f t="shared" si="1105"/>
        <v>0</v>
      </c>
    </row>
    <row r="1969" spans="1:28" ht="22.5" x14ac:dyDescent="0.25">
      <c r="A1969" s="72" t="s">
        <v>17682</v>
      </c>
      <c r="B1969" s="73" t="s">
        <v>23054</v>
      </c>
      <c r="C1969" s="74" t="s">
        <v>15692</v>
      </c>
      <c r="D1969" s="75">
        <v>0</v>
      </c>
      <c r="E1969" s="70">
        <v>532.54999999999995</v>
      </c>
      <c r="F1969" s="76">
        <f t="shared" si="1110"/>
        <v>0</v>
      </c>
      <c r="G1969" s="77"/>
      <c r="H1969" s="70">
        <f t="shared" si="1111"/>
        <v>407.15</v>
      </c>
      <c r="I1969" s="70">
        <f t="shared" si="1111"/>
        <v>125.4</v>
      </c>
      <c r="J1969" s="70">
        <f t="shared" si="1112"/>
        <v>532.54999999999995</v>
      </c>
      <c r="K1969" s="70">
        <v>0</v>
      </c>
      <c r="L1969" s="76">
        <f t="shared" si="1113"/>
        <v>532.54999999999995</v>
      </c>
      <c r="N1969" s="70">
        <v>407.15</v>
      </c>
      <c r="O1969" s="70">
        <v>125.4</v>
      </c>
      <c r="P1969" s="70">
        <f t="shared" si="1114"/>
        <v>532.54999999999995</v>
      </c>
      <c r="Q1969" s="64"/>
      <c r="R1969" s="70">
        <f t="shared" si="1115"/>
        <v>407.15</v>
      </c>
      <c r="S1969" s="70">
        <f t="shared" si="1115"/>
        <v>125.4</v>
      </c>
      <c r="T1969" s="70">
        <f t="shared" si="1116"/>
        <v>532.54999999999995</v>
      </c>
      <c r="U1969" s="70">
        <f t="shared" si="1117"/>
        <v>0</v>
      </c>
      <c r="V1969" s="78">
        <f t="shared" si="1118"/>
        <v>532.54999999999995</v>
      </c>
      <c r="X1969" s="70">
        <v>407.15</v>
      </c>
      <c r="Y1969" s="70">
        <v>125.4</v>
      </c>
      <c r="Z1969" s="70">
        <v>532.54999999999995</v>
      </c>
      <c r="AA1969" s="79"/>
      <c r="AB1969" s="80">
        <f t="shared" si="1105"/>
        <v>0</v>
      </c>
    </row>
    <row r="1970" spans="1:28" ht="22.5" x14ac:dyDescent="0.25">
      <c r="A1970" s="72" t="s">
        <v>17683</v>
      </c>
      <c r="B1970" s="73" t="s">
        <v>23055</v>
      </c>
      <c r="C1970" s="74" t="s">
        <v>15692</v>
      </c>
      <c r="D1970" s="75">
        <v>0</v>
      </c>
      <c r="E1970" s="70">
        <v>580.03</v>
      </c>
      <c r="F1970" s="76">
        <f t="shared" si="1110"/>
        <v>0</v>
      </c>
      <c r="G1970" s="77"/>
      <c r="H1970" s="70">
        <f t="shared" si="1111"/>
        <v>454.63</v>
      </c>
      <c r="I1970" s="70">
        <f t="shared" si="1111"/>
        <v>125.4</v>
      </c>
      <c r="J1970" s="70">
        <f t="shared" si="1112"/>
        <v>580.03</v>
      </c>
      <c r="K1970" s="70">
        <v>0</v>
      </c>
      <c r="L1970" s="76">
        <f t="shared" si="1113"/>
        <v>580.03</v>
      </c>
      <c r="N1970" s="70">
        <v>454.63</v>
      </c>
      <c r="O1970" s="70">
        <v>125.4</v>
      </c>
      <c r="P1970" s="70">
        <f t="shared" si="1114"/>
        <v>580.03</v>
      </c>
      <c r="Q1970" s="64"/>
      <c r="R1970" s="70">
        <f t="shared" si="1115"/>
        <v>454.63</v>
      </c>
      <c r="S1970" s="70">
        <f t="shared" si="1115"/>
        <v>125.4</v>
      </c>
      <c r="T1970" s="70">
        <f t="shared" si="1116"/>
        <v>580.03</v>
      </c>
      <c r="U1970" s="70">
        <f t="shared" si="1117"/>
        <v>0</v>
      </c>
      <c r="V1970" s="78">
        <f t="shared" si="1118"/>
        <v>580.03</v>
      </c>
      <c r="X1970" s="70">
        <v>454.63</v>
      </c>
      <c r="Y1970" s="70">
        <v>125.4</v>
      </c>
      <c r="Z1970" s="70">
        <v>580.03</v>
      </c>
      <c r="AA1970" s="79"/>
      <c r="AB1970" s="80">
        <f t="shared" si="1105"/>
        <v>0</v>
      </c>
    </row>
    <row r="1971" spans="1:28" ht="22.5" x14ac:dyDescent="0.25">
      <c r="A1971" s="72" t="s">
        <v>17684</v>
      </c>
      <c r="B1971" s="73" t="s">
        <v>23056</v>
      </c>
      <c r="C1971" s="74" t="s">
        <v>15692</v>
      </c>
      <c r="D1971" s="75">
        <v>0</v>
      </c>
      <c r="E1971" s="70">
        <v>825.66000000000008</v>
      </c>
      <c r="F1971" s="76">
        <f t="shared" si="1110"/>
        <v>0</v>
      </c>
      <c r="G1971" s="77"/>
      <c r="H1971" s="70">
        <f t="shared" si="1111"/>
        <v>675.21</v>
      </c>
      <c r="I1971" s="70">
        <f t="shared" si="1111"/>
        <v>150.44999999999999</v>
      </c>
      <c r="J1971" s="70">
        <f t="shared" si="1112"/>
        <v>825.66000000000008</v>
      </c>
      <c r="K1971" s="70">
        <v>0</v>
      </c>
      <c r="L1971" s="76">
        <f t="shared" si="1113"/>
        <v>825.66000000000008</v>
      </c>
      <c r="N1971" s="70">
        <v>675.21</v>
      </c>
      <c r="O1971" s="70">
        <v>150.44999999999999</v>
      </c>
      <c r="P1971" s="70">
        <f t="shared" si="1114"/>
        <v>825.66000000000008</v>
      </c>
      <c r="Q1971" s="64"/>
      <c r="R1971" s="70">
        <f t="shared" si="1115"/>
        <v>675.21</v>
      </c>
      <c r="S1971" s="70">
        <f t="shared" si="1115"/>
        <v>150.44999999999999</v>
      </c>
      <c r="T1971" s="70">
        <f t="shared" si="1116"/>
        <v>825.66000000000008</v>
      </c>
      <c r="U1971" s="70">
        <f t="shared" si="1117"/>
        <v>0</v>
      </c>
      <c r="V1971" s="78">
        <f t="shared" si="1118"/>
        <v>825.66000000000008</v>
      </c>
      <c r="X1971" s="70">
        <v>675.21</v>
      </c>
      <c r="Y1971" s="70">
        <v>150.44999999999999</v>
      </c>
      <c r="Z1971" s="70">
        <v>825.66</v>
      </c>
      <c r="AA1971" s="79"/>
      <c r="AB1971" s="80">
        <f t="shared" si="1105"/>
        <v>0</v>
      </c>
    </row>
    <row r="1972" spans="1:28" x14ac:dyDescent="0.25">
      <c r="A1972" s="72" t="s">
        <v>17685</v>
      </c>
      <c r="B1972" s="73" t="s">
        <v>23057</v>
      </c>
      <c r="C1972" s="74" t="s">
        <v>15692</v>
      </c>
      <c r="D1972" s="75">
        <v>0</v>
      </c>
      <c r="E1972" s="70">
        <v>1062.7</v>
      </c>
      <c r="F1972" s="76">
        <f t="shared" si="1110"/>
        <v>0</v>
      </c>
      <c r="G1972" s="77"/>
      <c r="H1972" s="70">
        <f t="shared" si="1111"/>
        <v>912.25</v>
      </c>
      <c r="I1972" s="70">
        <f t="shared" si="1111"/>
        <v>150.44999999999999</v>
      </c>
      <c r="J1972" s="70">
        <f t="shared" si="1112"/>
        <v>1062.7</v>
      </c>
      <c r="K1972" s="70">
        <v>0</v>
      </c>
      <c r="L1972" s="76">
        <f t="shared" si="1113"/>
        <v>1062.7</v>
      </c>
      <c r="N1972" s="70">
        <v>912.25</v>
      </c>
      <c r="O1972" s="70">
        <v>150.44999999999999</v>
      </c>
      <c r="P1972" s="70">
        <f t="shared" si="1114"/>
        <v>1062.7</v>
      </c>
      <c r="Q1972" s="64"/>
      <c r="R1972" s="70">
        <f t="shared" si="1115"/>
        <v>912.25</v>
      </c>
      <c r="S1972" s="70">
        <f t="shared" si="1115"/>
        <v>150.44999999999999</v>
      </c>
      <c r="T1972" s="70">
        <f t="shared" si="1116"/>
        <v>1062.7</v>
      </c>
      <c r="U1972" s="70">
        <f t="shared" si="1117"/>
        <v>0</v>
      </c>
      <c r="V1972" s="78">
        <f t="shared" si="1118"/>
        <v>1062.7</v>
      </c>
      <c r="X1972" s="70">
        <v>912.25</v>
      </c>
      <c r="Y1972" s="70">
        <v>150.44999999999999</v>
      </c>
      <c r="Z1972" s="70">
        <v>1062.7</v>
      </c>
      <c r="AA1972" s="79"/>
      <c r="AB1972" s="80">
        <f t="shared" si="1105"/>
        <v>0</v>
      </c>
    </row>
    <row r="1973" spans="1:28" ht="22.5" x14ac:dyDescent="0.25">
      <c r="A1973" s="66" t="s">
        <v>17686</v>
      </c>
      <c r="B1973" s="67" t="s">
        <v>23058</v>
      </c>
      <c r="C1973" s="68"/>
      <c r="D1973" s="69"/>
      <c r="E1973" s="70"/>
      <c r="F1973" s="71"/>
      <c r="H1973" s="70"/>
      <c r="I1973" s="70"/>
      <c r="J1973" s="70"/>
      <c r="K1973" s="70"/>
      <c r="L1973" s="76"/>
      <c r="N1973" s="70"/>
      <c r="O1973" s="70"/>
      <c r="P1973" s="70"/>
      <c r="Q1973" s="64"/>
      <c r="R1973" s="70"/>
      <c r="S1973" s="70"/>
      <c r="T1973" s="70"/>
      <c r="U1973" s="70"/>
      <c r="V1973" s="78"/>
      <c r="X1973" s="70"/>
      <c r="Y1973" s="70"/>
      <c r="Z1973" s="70"/>
      <c r="AA1973" s="79"/>
      <c r="AB1973" s="80">
        <f t="shared" si="1105"/>
        <v>0</v>
      </c>
    </row>
    <row r="1974" spans="1:28" ht="22.5" x14ac:dyDescent="0.25">
      <c r="A1974" s="72" t="s">
        <v>17687</v>
      </c>
      <c r="B1974" s="73" t="s">
        <v>23059</v>
      </c>
      <c r="C1974" s="74" t="s">
        <v>15692</v>
      </c>
      <c r="D1974" s="75">
        <v>0</v>
      </c>
      <c r="E1974" s="70">
        <v>475.17</v>
      </c>
      <c r="F1974" s="76">
        <f t="shared" ref="F1974:F1979" si="1119">ROUND(D1974*E1974,2)</f>
        <v>0</v>
      </c>
      <c r="G1974" s="77"/>
      <c r="H1974" s="70">
        <f t="shared" ref="H1974:I1979" si="1120">ROUND(N1974+(N1974*$H$2/100),2)</f>
        <v>399.92</v>
      </c>
      <c r="I1974" s="70">
        <f t="shared" si="1120"/>
        <v>75.25</v>
      </c>
      <c r="J1974" s="70">
        <f t="shared" ref="J1974:J1979" si="1121">H1974+I1974</f>
        <v>475.17</v>
      </c>
      <c r="K1974" s="70">
        <v>0</v>
      </c>
      <c r="L1974" s="76">
        <f t="shared" ref="L1974:L1979" si="1122">SUM(J1974:K1974)</f>
        <v>475.17</v>
      </c>
      <c r="N1974" s="70">
        <v>399.92</v>
      </c>
      <c r="O1974" s="70">
        <v>75.25</v>
      </c>
      <c r="P1974" s="70">
        <f t="shared" ref="P1974:P1979" si="1123">SUM(N1974:O1974)</f>
        <v>475.17</v>
      </c>
      <c r="Q1974" s="64"/>
      <c r="R1974" s="70">
        <f t="shared" ref="R1974:S1979" si="1124">X1974</f>
        <v>399.92</v>
      </c>
      <c r="S1974" s="70">
        <f t="shared" si="1124"/>
        <v>75.25</v>
      </c>
      <c r="T1974" s="70">
        <f t="shared" ref="T1974:T1979" si="1125">R1974+S1974</f>
        <v>475.17</v>
      </c>
      <c r="U1974" s="70">
        <f t="shared" ref="U1974:U1979" si="1126">ROUND(Z1974*$H$2,2)/100</f>
        <v>0</v>
      </c>
      <c r="V1974" s="78">
        <f t="shared" ref="V1974:V1979" si="1127">SUM(T1974:U1974)</f>
        <v>475.17</v>
      </c>
      <c r="X1974" s="70">
        <v>399.92</v>
      </c>
      <c r="Y1974" s="70">
        <v>75.25</v>
      </c>
      <c r="Z1974" s="70">
        <v>475.17</v>
      </c>
      <c r="AA1974" s="79"/>
      <c r="AB1974" s="80">
        <f t="shared" si="1105"/>
        <v>0</v>
      </c>
    </row>
    <row r="1975" spans="1:28" ht="22.5" x14ac:dyDescent="0.25">
      <c r="A1975" s="72" t="s">
        <v>17688</v>
      </c>
      <c r="B1975" s="73" t="s">
        <v>23060</v>
      </c>
      <c r="C1975" s="74" t="s">
        <v>15692</v>
      </c>
      <c r="D1975" s="75">
        <v>0</v>
      </c>
      <c r="E1975" s="70">
        <v>544.33999999999992</v>
      </c>
      <c r="F1975" s="76">
        <f t="shared" si="1119"/>
        <v>0</v>
      </c>
      <c r="G1975" s="77"/>
      <c r="H1975" s="70">
        <f t="shared" si="1120"/>
        <v>469.09</v>
      </c>
      <c r="I1975" s="70">
        <f t="shared" si="1120"/>
        <v>75.25</v>
      </c>
      <c r="J1975" s="70">
        <f t="shared" si="1121"/>
        <v>544.33999999999992</v>
      </c>
      <c r="K1975" s="70">
        <v>0</v>
      </c>
      <c r="L1975" s="76">
        <f t="shared" si="1122"/>
        <v>544.33999999999992</v>
      </c>
      <c r="N1975" s="70">
        <v>469.09</v>
      </c>
      <c r="O1975" s="70">
        <v>75.25</v>
      </c>
      <c r="P1975" s="70">
        <f t="shared" si="1123"/>
        <v>544.33999999999992</v>
      </c>
      <c r="Q1975" s="64"/>
      <c r="R1975" s="70">
        <f t="shared" si="1124"/>
        <v>469.09</v>
      </c>
      <c r="S1975" s="70">
        <f t="shared" si="1124"/>
        <v>75.25</v>
      </c>
      <c r="T1975" s="70">
        <f t="shared" si="1125"/>
        <v>544.33999999999992</v>
      </c>
      <c r="U1975" s="70">
        <f t="shared" si="1126"/>
        <v>0</v>
      </c>
      <c r="V1975" s="78">
        <f t="shared" si="1127"/>
        <v>544.33999999999992</v>
      </c>
      <c r="X1975" s="70">
        <v>469.09</v>
      </c>
      <c r="Y1975" s="70">
        <v>75.25</v>
      </c>
      <c r="Z1975" s="70">
        <v>544.34</v>
      </c>
      <c r="AA1975" s="79"/>
      <c r="AB1975" s="80">
        <f t="shared" si="1105"/>
        <v>0</v>
      </c>
    </row>
    <row r="1976" spans="1:28" ht="22.5" x14ac:dyDescent="0.25">
      <c r="A1976" s="72" t="s">
        <v>17689</v>
      </c>
      <c r="B1976" s="73" t="s">
        <v>23061</v>
      </c>
      <c r="C1976" s="74" t="s">
        <v>15692</v>
      </c>
      <c r="D1976" s="75">
        <v>0</v>
      </c>
      <c r="E1976" s="70">
        <v>631.06999999999994</v>
      </c>
      <c r="F1976" s="76">
        <f t="shared" si="1119"/>
        <v>0</v>
      </c>
      <c r="G1976" s="77"/>
      <c r="H1976" s="70">
        <f t="shared" si="1120"/>
        <v>530.77</v>
      </c>
      <c r="I1976" s="70">
        <f t="shared" si="1120"/>
        <v>100.3</v>
      </c>
      <c r="J1976" s="70">
        <f t="shared" si="1121"/>
        <v>631.06999999999994</v>
      </c>
      <c r="K1976" s="70">
        <v>0</v>
      </c>
      <c r="L1976" s="76">
        <f t="shared" si="1122"/>
        <v>631.06999999999994</v>
      </c>
      <c r="N1976" s="70">
        <v>530.77</v>
      </c>
      <c r="O1976" s="70">
        <v>100.30000000000001</v>
      </c>
      <c r="P1976" s="70">
        <f t="shared" si="1123"/>
        <v>631.06999999999994</v>
      </c>
      <c r="Q1976" s="64"/>
      <c r="R1976" s="70">
        <f t="shared" si="1124"/>
        <v>530.77</v>
      </c>
      <c r="S1976" s="70">
        <f t="shared" si="1124"/>
        <v>100.3</v>
      </c>
      <c r="T1976" s="70">
        <f t="shared" si="1125"/>
        <v>631.06999999999994</v>
      </c>
      <c r="U1976" s="70">
        <f t="shared" si="1126"/>
        <v>0</v>
      </c>
      <c r="V1976" s="78">
        <f t="shared" si="1127"/>
        <v>631.06999999999994</v>
      </c>
      <c r="X1976" s="70">
        <v>530.77</v>
      </c>
      <c r="Y1976" s="70">
        <v>100.3</v>
      </c>
      <c r="Z1976" s="70">
        <v>631.07000000000005</v>
      </c>
      <c r="AA1976" s="79"/>
      <c r="AB1976" s="80">
        <f t="shared" si="1105"/>
        <v>0</v>
      </c>
    </row>
    <row r="1977" spans="1:28" ht="22.5" x14ac:dyDescent="0.25">
      <c r="A1977" s="72" t="s">
        <v>17690</v>
      </c>
      <c r="B1977" s="73" t="s">
        <v>23062</v>
      </c>
      <c r="C1977" s="74" t="s">
        <v>15692</v>
      </c>
      <c r="D1977" s="75">
        <v>0</v>
      </c>
      <c r="E1977" s="70">
        <v>675.21</v>
      </c>
      <c r="F1977" s="76">
        <f t="shared" si="1119"/>
        <v>0</v>
      </c>
      <c r="G1977" s="77"/>
      <c r="H1977" s="70">
        <f t="shared" si="1120"/>
        <v>574.91</v>
      </c>
      <c r="I1977" s="70">
        <f t="shared" si="1120"/>
        <v>100.3</v>
      </c>
      <c r="J1977" s="70">
        <f t="shared" si="1121"/>
        <v>675.20999999999992</v>
      </c>
      <c r="K1977" s="70">
        <v>0</v>
      </c>
      <c r="L1977" s="76">
        <f t="shared" si="1122"/>
        <v>675.20999999999992</v>
      </c>
      <c r="N1977" s="70">
        <v>574.91</v>
      </c>
      <c r="O1977" s="70">
        <v>100.30000000000001</v>
      </c>
      <c r="P1977" s="70">
        <f t="shared" si="1123"/>
        <v>675.21</v>
      </c>
      <c r="Q1977" s="64"/>
      <c r="R1977" s="70">
        <f t="shared" si="1124"/>
        <v>574.91</v>
      </c>
      <c r="S1977" s="70">
        <f t="shared" si="1124"/>
        <v>100.3</v>
      </c>
      <c r="T1977" s="70">
        <f t="shared" si="1125"/>
        <v>675.20999999999992</v>
      </c>
      <c r="U1977" s="70">
        <f t="shared" si="1126"/>
        <v>0</v>
      </c>
      <c r="V1977" s="78">
        <f t="shared" si="1127"/>
        <v>675.20999999999992</v>
      </c>
      <c r="X1977" s="70">
        <v>574.91</v>
      </c>
      <c r="Y1977" s="70">
        <v>100.3</v>
      </c>
      <c r="Z1977" s="70">
        <v>675.21</v>
      </c>
      <c r="AA1977" s="79"/>
      <c r="AB1977" s="80">
        <f t="shared" si="1105"/>
        <v>0</v>
      </c>
    </row>
    <row r="1978" spans="1:28" ht="22.5" x14ac:dyDescent="0.25">
      <c r="A1978" s="72" t="s">
        <v>17691</v>
      </c>
      <c r="B1978" s="73" t="s">
        <v>23063</v>
      </c>
      <c r="C1978" s="74" t="s">
        <v>15692</v>
      </c>
      <c r="D1978" s="75">
        <v>0</v>
      </c>
      <c r="E1978" s="70">
        <v>917.97</v>
      </c>
      <c r="F1978" s="76">
        <f t="shared" si="1119"/>
        <v>0</v>
      </c>
      <c r="G1978" s="77"/>
      <c r="H1978" s="70">
        <f t="shared" si="1120"/>
        <v>792.57</v>
      </c>
      <c r="I1978" s="70">
        <f t="shared" si="1120"/>
        <v>125.4</v>
      </c>
      <c r="J1978" s="70">
        <f t="shared" si="1121"/>
        <v>917.97</v>
      </c>
      <c r="K1978" s="70">
        <v>0</v>
      </c>
      <c r="L1978" s="76">
        <f t="shared" si="1122"/>
        <v>917.97</v>
      </c>
      <c r="N1978" s="70">
        <v>792.57</v>
      </c>
      <c r="O1978" s="70">
        <v>125.4</v>
      </c>
      <c r="P1978" s="70">
        <f t="shared" si="1123"/>
        <v>917.97</v>
      </c>
      <c r="Q1978" s="64"/>
      <c r="R1978" s="70">
        <f t="shared" si="1124"/>
        <v>792.57</v>
      </c>
      <c r="S1978" s="70">
        <f t="shared" si="1124"/>
        <v>125.4</v>
      </c>
      <c r="T1978" s="70">
        <f t="shared" si="1125"/>
        <v>917.97</v>
      </c>
      <c r="U1978" s="70">
        <f t="shared" si="1126"/>
        <v>0</v>
      </c>
      <c r="V1978" s="78">
        <f t="shared" si="1127"/>
        <v>917.97</v>
      </c>
      <c r="X1978" s="70">
        <v>792.57</v>
      </c>
      <c r="Y1978" s="70">
        <v>125.4</v>
      </c>
      <c r="Z1978" s="70">
        <v>917.97</v>
      </c>
      <c r="AA1978" s="79"/>
      <c r="AB1978" s="80">
        <f t="shared" si="1105"/>
        <v>0</v>
      </c>
    </row>
    <row r="1979" spans="1:28" x14ac:dyDescent="0.25">
      <c r="A1979" s="72" t="s">
        <v>17692</v>
      </c>
      <c r="B1979" s="73" t="s">
        <v>23064</v>
      </c>
      <c r="C1979" s="74" t="s">
        <v>15692</v>
      </c>
      <c r="D1979" s="75">
        <v>0</v>
      </c>
      <c r="E1979" s="70">
        <v>1274.22</v>
      </c>
      <c r="F1979" s="76">
        <f t="shared" si="1119"/>
        <v>0</v>
      </c>
      <c r="G1979" s="77"/>
      <c r="H1979" s="70">
        <f t="shared" si="1120"/>
        <v>1148.82</v>
      </c>
      <c r="I1979" s="70">
        <f t="shared" si="1120"/>
        <v>125.4</v>
      </c>
      <c r="J1979" s="70">
        <f t="shared" si="1121"/>
        <v>1274.22</v>
      </c>
      <c r="K1979" s="70">
        <v>0</v>
      </c>
      <c r="L1979" s="76">
        <f t="shared" si="1122"/>
        <v>1274.22</v>
      </c>
      <c r="N1979" s="70">
        <v>1148.82</v>
      </c>
      <c r="O1979" s="70">
        <v>125.4</v>
      </c>
      <c r="P1979" s="70">
        <f t="shared" si="1123"/>
        <v>1274.22</v>
      </c>
      <c r="Q1979" s="64"/>
      <c r="R1979" s="70">
        <f t="shared" si="1124"/>
        <v>1148.82</v>
      </c>
      <c r="S1979" s="70">
        <f t="shared" si="1124"/>
        <v>125.4</v>
      </c>
      <c r="T1979" s="70">
        <f t="shared" si="1125"/>
        <v>1274.22</v>
      </c>
      <c r="U1979" s="70">
        <f t="shared" si="1126"/>
        <v>0</v>
      </c>
      <c r="V1979" s="78">
        <f t="shared" si="1127"/>
        <v>1274.22</v>
      </c>
      <c r="X1979" s="70">
        <v>1148.82</v>
      </c>
      <c r="Y1979" s="70">
        <v>125.4</v>
      </c>
      <c r="Z1979" s="70">
        <v>1274.22</v>
      </c>
      <c r="AA1979" s="79"/>
      <c r="AB1979" s="80">
        <f t="shared" si="1105"/>
        <v>0</v>
      </c>
    </row>
    <row r="1980" spans="1:28" ht="22.5" x14ac:dyDescent="0.25">
      <c r="A1980" s="66" t="s">
        <v>17693</v>
      </c>
      <c r="B1980" s="67" t="s">
        <v>23065</v>
      </c>
      <c r="C1980" s="68"/>
      <c r="D1980" s="69"/>
      <c r="E1980" s="70"/>
      <c r="F1980" s="71"/>
      <c r="H1980" s="70"/>
      <c r="I1980" s="70"/>
      <c r="J1980" s="70"/>
      <c r="K1980" s="70"/>
      <c r="L1980" s="76"/>
      <c r="N1980" s="70"/>
      <c r="O1980" s="70"/>
      <c r="P1980" s="70"/>
      <c r="Q1980" s="64"/>
      <c r="R1980" s="70"/>
      <c r="S1980" s="70"/>
      <c r="T1980" s="70"/>
      <c r="U1980" s="70"/>
      <c r="V1980" s="78"/>
      <c r="X1980" s="70"/>
      <c r="Y1980" s="70"/>
      <c r="Z1980" s="70"/>
      <c r="AA1980" s="79"/>
      <c r="AB1980" s="80">
        <f t="shared" si="1105"/>
        <v>0</v>
      </c>
    </row>
    <row r="1981" spans="1:28" x14ac:dyDescent="0.25">
      <c r="A1981" s="72" t="s">
        <v>17694</v>
      </c>
      <c r="B1981" s="73" t="s">
        <v>23066</v>
      </c>
      <c r="C1981" s="74" t="s">
        <v>15719</v>
      </c>
      <c r="D1981" s="75">
        <v>0</v>
      </c>
      <c r="E1981" s="70">
        <v>2259.25</v>
      </c>
      <c r="F1981" s="76">
        <f>ROUND(D1981*E1981,2)</f>
        <v>0</v>
      </c>
      <c r="G1981" s="77"/>
      <c r="H1981" s="70">
        <f>ROUND(N1981+(N1981*$H$2/100),2)</f>
        <v>2170.3000000000002</v>
      </c>
      <c r="I1981" s="70">
        <f>ROUND(O1981+(O1981*$H$2/100),2)</f>
        <v>88.95</v>
      </c>
      <c r="J1981" s="70">
        <f>H1981+I1981</f>
        <v>2259.25</v>
      </c>
      <c r="K1981" s="70">
        <v>0</v>
      </c>
      <c r="L1981" s="76">
        <f>SUM(J1981:K1981)</f>
        <v>2259.25</v>
      </c>
      <c r="N1981" s="70">
        <v>2170.3000000000002</v>
      </c>
      <c r="O1981" s="70">
        <v>88.95</v>
      </c>
      <c r="P1981" s="70">
        <f>SUM(N1981:O1981)</f>
        <v>2259.25</v>
      </c>
      <c r="Q1981" s="64"/>
      <c r="R1981" s="70">
        <f>X1981</f>
        <v>2170.3000000000002</v>
      </c>
      <c r="S1981" s="70">
        <f>Y1981</f>
        <v>88.96</v>
      </c>
      <c r="T1981" s="70">
        <f>R1981+S1981</f>
        <v>2259.2600000000002</v>
      </c>
      <c r="U1981" s="70">
        <f>ROUND(Z1981*$H$2,2)/100</f>
        <v>0</v>
      </c>
      <c r="V1981" s="78">
        <f>SUM(T1981:U1981)</f>
        <v>2259.2600000000002</v>
      </c>
      <c r="X1981" s="70">
        <v>2170.3000000000002</v>
      </c>
      <c r="Y1981" s="70">
        <v>88.96</v>
      </c>
      <c r="Z1981" s="70">
        <v>2259.2600000000002</v>
      </c>
      <c r="AA1981" s="79"/>
      <c r="AB1981" s="80">
        <f t="shared" si="1105"/>
        <v>-1.0000000000218279E-2</v>
      </c>
    </row>
    <row r="1982" spans="1:28" x14ac:dyDescent="0.25">
      <c r="A1982" s="66" t="s">
        <v>17695</v>
      </c>
      <c r="B1982" s="67" t="s">
        <v>23067</v>
      </c>
      <c r="C1982" s="68"/>
      <c r="D1982" s="69"/>
      <c r="E1982" s="70"/>
      <c r="F1982" s="71"/>
      <c r="H1982" s="70"/>
      <c r="I1982" s="70"/>
      <c r="J1982" s="70"/>
      <c r="K1982" s="70"/>
      <c r="L1982" s="76"/>
      <c r="N1982" s="70"/>
      <c r="O1982" s="70"/>
      <c r="P1982" s="70"/>
      <c r="Q1982" s="64"/>
      <c r="R1982" s="70"/>
      <c r="S1982" s="70"/>
      <c r="T1982" s="70"/>
      <c r="U1982" s="70"/>
      <c r="V1982" s="78"/>
      <c r="X1982" s="70"/>
      <c r="Y1982" s="70"/>
      <c r="Z1982" s="70"/>
      <c r="AA1982" s="79"/>
      <c r="AB1982" s="80">
        <f t="shared" si="1105"/>
        <v>0</v>
      </c>
    </row>
    <row r="1983" spans="1:28" x14ac:dyDescent="0.25">
      <c r="A1983" s="72" t="s">
        <v>17696</v>
      </c>
      <c r="B1983" s="73" t="s">
        <v>23068</v>
      </c>
      <c r="C1983" s="74" t="s">
        <v>15980</v>
      </c>
      <c r="D1983" s="75">
        <v>0</v>
      </c>
      <c r="E1983" s="70">
        <v>55.57</v>
      </c>
      <c r="F1983" s="76">
        <f>ROUND(D1983*E1983,2)</f>
        <v>0</v>
      </c>
      <c r="G1983" s="77"/>
      <c r="H1983" s="70">
        <f>ROUND(N1983+(N1983*$H$2/100),2)</f>
        <v>49.6</v>
      </c>
      <c r="I1983" s="70">
        <f>ROUND(O1983+(O1983*$H$2/100),2)</f>
        <v>5.97</v>
      </c>
      <c r="J1983" s="70">
        <f>H1983+I1983</f>
        <v>55.57</v>
      </c>
      <c r="K1983" s="70">
        <v>0</v>
      </c>
      <c r="L1983" s="76">
        <f>SUM(J1983:K1983)</f>
        <v>55.57</v>
      </c>
      <c r="N1983" s="70">
        <v>49.6</v>
      </c>
      <c r="O1983" s="70">
        <v>5.97</v>
      </c>
      <c r="P1983" s="70">
        <f>SUM(N1983:O1983)</f>
        <v>55.57</v>
      </c>
      <c r="Q1983" s="64"/>
      <c r="R1983" s="70">
        <f>X1983</f>
        <v>49.6</v>
      </c>
      <c r="S1983" s="70">
        <f>Y1983</f>
        <v>5.97</v>
      </c>
      <c r="T1983" s="70">
        <f>R1983+S1983</f>
        <v>55.57</v>
      </c>
      <c r="U1983" s="70">
        <f>ROUND(Z1983*$H$2,2)/100</f>
        <v>0</v>
      </c>
      <c r="V1983" s="78">
        <f>SUM(T1983:U1983)</f>
        <v>55.57</v>
      </c>
      <c r="X1983" s="70">
        <v>49.6</v>
      </c>
      <c r="Y1983" s="70">
        <v>5.97</v>
      </c>
      <c r="Z1983" s="70">
        <v>55.57</v>
      </c>
      <c r="AA1983" s="79"/>
      <c r="AB1983" s="80">
        <f t="shared" si="1105"/>
        <v>0</v>
      </c>
    </row>
    <row r="1984" spans="1:28" x14ac:dyDescent="0.25">
      <c r="A1984" s="66" t="s">
        <v>17697</v>
      </c>
      <c r="B1984" s="67" t="s">
        <v>23069</v>
      </c>
      <c r="C1984" s="68"/>
      <c r="D1984" s="69"/>
      <c r="E1984" s="70"/>
      <c r="F1984" s="71"/>
      <c r="H1984" s="70"/>
      <c r="I1984" s="70"/>
      <c r="J1984" s="70"/>
      <c r="K1984" s="70"/>
      <c r="L1984" s="76"/>
      <c r="N1984" s="70"/>
      <c r="O1984" s="70"/>
      <c r="P1984" s="70"/>
      <c r="Q1984" s="64"/>
      <c r="R1984" s="70"/>
      <c r="S1984" s="70"/>
      <c r="T1984" s="70"/>
      <c r="U1984" s="70"/>
      <c r="V1984" s="78"/>
      <c r="X1984" s="70"/>
      <c r="Y1984" s="70"/>
      <c r="Z1984" s="70"/>
      <c r="AA1984" s="79"/>
      <c r="AB1984" s="80">
        <f t="shared" si="1105"/>
        <v>0</v>
      </c>
    </row>
    <row r="1985" spans="1:28" x14ac:dyDescent="0.25">
      <c r="A1985" s="72" t="s">
        <v>17698</v>
      </c>
      <c r="B1985" s="73" t="s">
        <v>23070</v>
      </c>
      <c r="C1985" s="74" t="s">
        <v>15692</v>
      </c>
      <c r="D1985" s="75">
        <v>0</v>
      </c>
      <c r="E1985" s="70">
        <v>32.980000000000004</v>
      </c>
      <c r="F1985" s="76">
        <f t="shared" ref="F1985:F1991" si="1128">ROUND(D1985*E1985,2)</f>
        <v>0</v>
      </c>
      <c r="G1985" s="77"/>
      <c r="H1985" s="70">
        <f t="shared" ref="H1985:I1991" si="1129">ROUND(N1985+(N1985*$H$2/100),2)</f>
        <v>22.92</v>
      </c>
      <c r="I1985" s="70">
        <f t="shared" si="1129"/>
        <v>10.06</v>
      </c>
      <c r="J1985" s="70">
        <f t="shared" ref="J1985:J1991" si="1130">H1985+I1985</f>
        <v>32.980000000000004</v>
      </c>
      <c r="K1985" s="70">
        <v>0</v>
      </c>
      <c r="L1985" s="76">
        <f t="shared" ref="L1985:L1991" si="1131">SUM(J1985:K1985)</f>
        <v>32.980000000000004</v>
      </c>
      <c r="N1985" s="70">
        <v>22.92</v>
      </c>
      <c r="O1985" s="70">
        <v>10.06</v>
      </c>
      <c r="P1985" s="70">
        <f t="shared" ref="P1985:P1991" si="1132">SUM(N1985:O1985)</f>
        <v>32.980000000000004</v>
      </c>
      <c r="Q1985" s="64"/>
      <c r="R1985" s="70">
        <f t="shared" ref="R1985:S1991" si="1133">X1985</f>
        <v>22.92</v>
      </c>
      <c r="S1985" s="70">
        <f t="shared" si="1133"/>
        <v>10.06</v>
      </c>
      <c r="T1985" s="70">
        <f t="shared" ref="T1985:T1991" si="1134">R1985+S1985</f>
        <v>32.980000000000004</v>
      </c>
      <c r="U1985" s="70">
        <f t="shared" ref="U1985:U1991" si="1135">ROUND(Z1985*$H$2,2)/100</f>
        <v>0</v>
      </c>
      <c r="V1985" s="78">
        <f t="shared" ref="V1985:V1991" si="1136">SUM(T1985:U1985)</f>
        <v>32.980000000000004</v>
      </c>
      <c r="X1985" s="70">
        <v>22.92</v>
      </c>
      <c r="Y1985" s="70">
        <v>10.06</v>
      </c>
      <c r="Z1985" s="70">
        <v>32.979999999999997</v>
      </c>
      <c r="AA1985" s="79"/>
      <c r="AB1985" s="80">
        <f t="shared" si="1105"/>
        <v>0</v>
      </c>
    </row>
    <row r="1986" spans="1:28" x14ac:dyDescent="0.25">
      <c r="A1986" s="72" t="s">
        <v>17699</v>
      </c>
      <c r="B1986" s="73" t="s">
        <v>23071</v>
      </c>
      <c r="C1986" s="74" t="s">
        <v>15692</v>
      </c>
      <c r="D1986" s="75">
        <v>0</v>
      </c>
      <c r="E1986" s="70">
        <v>48.21</v>
      </c>
      <c r="F1986" s="76">
        <f t="shared" si="1128"/>
        <v>0</v>
      </c>
      <c r="G1986" s="77"/>
      <c r="H1986" s="70">
        <f t="shared" si="1129"/>
        <v>31.43</v>
      </c>
      <c r="I1986" s="70">
        <f t="shared" si="1129"/>
        <v>16.78</v>
      </c>
      <c r="J1986" s="70">
        <f t="shared" si="1130"/>
        <v>48.21</v>
      </c>
      <c r="K1986" s="70">
        <v>0</v>
      </c>
      <c r="L1986" s="76">
        <f t="shared" si="1131"/>
        <v>48.21</v>
      </c>
      <c r="N1986" s="70">
        <v>31.43</v>
      </c>
      <c r="O1986" s="70">
        <v>16.78</v>
      </c>
      <c r="P1986" s="70">
        <f t="shared" si="1132"/>
        <v>48.21</v>
      </c>
      <c r="Q1986" s="64"/>
      <c r="R1986" s="70">
        <f t="shared" si="1133"/>
        <v>31.43</v>
      </c>
      <c r="S1986" s="70">
        <f t="shared" si="1133"/>
        <v>16.79</v>
      </c>
      <c r="T1986" s="70">
        <f t="shared" si="1134"/>
        <v>48.22</v>
      </c>
      <c r="U1986" s="70">
        <f t="shared" si="1135"/>
        <v>0</v>
      </c>
      <c r="V1986" s="78">
        <f t="shared" si="1136"/>
        <v>48.22</v>
      </c>
      <c r="X1986" s="70">
        <v>31.43</v>
      </c>
      <c r="Y1986" s="70">
        <v>16.79</v>
      </c>
      <c r="Z1986" s="70">
        <v>48.22</v>
      </c>
      <c r="AA1986" s="79"/>
      <c r="AB1986" s="80">
        <f t="shared" si="1105"/>
        <v>-9.9999999999980105E-3</v>
      </c>
    </row>
    <row r="1987" spans="1:28" x14ac:dyDescent="0.25">
      <c r="A1987" s="72" t="s">
        <v>17700</v>
      </c>
      <c r="B1987" s="73" t="s">
        <v>23072</v>
      </c>
      <c r="C1987" s="74" t="s">
        <v>15692</v>
      </c>
      <c r="D1987" s="75">
        <v>0</v>
      </c>
      <c r="E1987" s="70">
        <v>66.349999999999994</v>
      </c>
      <c r="F1987" s="76">
        <f t="shared" si="1128"/>
        <v>0</v>
      </c>
      <c r="G1987" s="77"/>
      <c r="H1987" s="70">
        <f t="shared" si="1129"/>
        <v>32.799999999999997</v>
      </c>
      <c r="I1987" s="70">
        <f t="shared" si="1129"/>
        <v>33.549999999999997</v>
      </c>
      <c r="J1987" s="70">
        <f t="shared" si="1130"/>
        <v>66.349999999999994</v>
      </c>
      <c r="K1987" s="70">
        <v>0</v>
      </c>
      <c r="L1987" s="76">
        <f t="shared" si="1131"/>
        <v>66.349999999999994</v>
      </c>
      <c r="N1987" s="70">
        <v>32.799999999999997</v>
      </c>
      <c r="O1987" s="70">
        <v>33.549999999999997</v>
      </c>
      <c r="P1987" s="70">
        <f t="shared" si="1132"/>
        <v>66.349999999999994</v>
      </c>
      <c r="Q1987" s="64"/>
      <c r="R1987" s="70">
        <f t="shared" si="1133"/>
        <v>32.799999999999997</v>
      </c>
      <c r="S1987" s="70">
        <f t="shared" si="1133"/>
        <v>33.549999999999997</v>
      </c>
      <c r="T1987" s="70">
        <f t="shared" si="1134"/>
        <v>66.349999999999994</v>
      </c>
      <c r="U1987" s="70">
        <f t="shared" si="1135"/>
        <v>0</v>
      </c>
      <c r="V1987" s="78">
        <f t="shared" si="1136"/>
        <v>66.349999999999994</v>
      </c>
      <c r="X1987" s="70">
        <v>32.799999999999997</v>
      </c>
      <c r="Y1987" s="70">
        <v>33.549999999999997</v>
      </c>
      <c r="Z1987" s="70">
        <v>66.349999999999994</v>
      </c>
      <c r="AA1987" s="79"/>
      <c r="AB1987" s="80">
        <f t="shared" si="1105"/>
        <v>0</v>
      </c>
    </row>
    <row r="1988" spans="1:28" x14ac:dyDescent="0.25">
      <c r="A1988" s="72" t="s">
        <v>17701</v>
      </c>
      <c r="B1988" s="73" t="s">
        <v>23073</v>
      </c>
      <c r="C1988" s="74" t="s">
        <v>15692</v>
      </c>
      <c r="D1988" s="75">
        <v>0</v>
      </c>
      <c r="E1988" s="70">
        <v>133.84</v>
      </c>
      <c r="F1988" s="76">
        <f t="shared" si="1128"/>
        <v>0</v>
      </c>
      <c r="G1988" s="77"/>
      <c r="H1988" s="70">
        <f t="shared" si="1129"/>
        <v>100.29</v>
      </c>
      <c r="I1988" s="70">
        <f t="shared" si="1129"/>
        <v>33.549999999999997</v>
      </c>
      <c r="J1988" s="70">
        <f t="shared" si="1130"/>
        <v>133.84</v>
      </c>
      <c r="K1988" s="70">
        <v>0</v>
      </c>
      <c r="L1988" s="76">
        <f t="shared" si="1131"/>
        <v>133.84</v>
      </c>
      <c r="N1988" s="70">
        <v>100.29</v>
      </c>
      <c r="O1988" s="70">
        <v>33.549999999999997</v>
      </c>
      <c r="P1988" s="70">
        <f t="shared" si="1132"/>
        <v>133.84</v>
      </c>
      <c r="Q1988" s="64"/>
      <c r="R1988" s="70">
        <f t="shared" si="1133"/>
        <v>100.29</v>
      </c>
      <c r="S1988" s="70">
        <f t="shared" si="1133"/>
        <v>33.549999999999997</v>
      </c>
      <c r="T1988" s="70">
        <f t="shared" si="1134"/>
        <v>133.84</v>
      </c>
      <c r="U1988" s="70">
        <f t="shared" si="1135"/>
        <v>0</v>
      </c>
      <c r="V1988" s="78">
        <f t="shared" si="1136"/>
        <v>133.84</v>
      </c>
      <c r="X1988" s="70">
        <v>100.29</v>
      </c>
      <c r="Y1988" s="70">
        <v>33.549999999999997</v>
      </c>
      <c r="Z1988" s="70">
        <v>133.84</v>
      </c>
      <c r="AA1988" s="79"/>
      <c r="AB1988" s="80">
        <f t="shared" si="1105"/>
        <v>0</v>
      </c>
    </row>
    <row r="1989" spans="1:28" x14ac:dyDescent="0.25">
      <c r="A1989" s="72" t="s">
        <v>17702</v>
      </c>
      <c r="B1989" s="73" t="s">
        <v>23074</v>
      </c>
      <c r="C1989" s="74" t="s">
        <v>15692</v>
      </c>
      <c r="D1989" s="75">
        <v>0</v>
      </c>
      <c r="E1989" s="70">
        <v>183.89</v>
      </c>
      <c r="F1989" s="76">
        <f t="shared" si="1128"/>
        <v>0</v>
      </c>
      <c r="G1989" s="77"/>
      <c r="H1989" s="70">
        <f t="shared" si="1129"/>
        <v>150.34</v>
      </c>
      <c r="I1989" s="70">
        <f t="shared" si="1129"/>
        <v>33.549999999999997</v>
      </c>
      <c r="J1989" s="70">
        <f t="shared" si="1130"/>
        <v>183.89</v>
      </c>
      <c r="K1989" s="70">
        <v>0</v>
      </c>
      <c r="L1989" s="76">
        <f t="shared" si="1131"/>
        <v>183.89</v>
      </c>
      <c r="N1989" s="70">
        <v>150.34</v>
      </c>
      <c r="O1989" s="70">
        <v>33.549999999999997</v>
      </c>
      <c r="P1989" s="70">
        <f t="shared" si="1132"/>
        <v>183.89</v>
      </c>
      <c r="Q1989" s="64"/>
      <c r="R1989" s="70">
        <f t="shared" si="1133"/>
        <v>150.34</v>
      </c>
      <c r="S1989" s="70">
        <f t="shared" si="1133"/>
        <v>33.549999999999997</v>
      </c>
      <c r="T1989" s="70">
        <f t="shared" si="1134"/>
        <v>183.89</v>
      </c>
      <c r="U1989" s="70">
        <f t="shared" si="1135"/>
        <v>0</v>
      </c>
      <c r="V1989" s="78">
        <f t="shared" si="1136"/>
        <v>183.89</v>
      </c>
      <c r="X1989" s="70">
        <v>150.34</v>
      </c>
      <c r="Y1989" s="70">
        <v>33.549999999999997</v>
      </c>
      <c r="Z1989" s="70">
        <v>183.89</v>
      </c>
      <c r="AA1989" s="79"/>
      <c r="AB1989" s="80">
        <f t="shared" si="1105"/>
        <v>0</v>
      </c>
    </row>
    <row r="1990" spans="1:28" x14ac:dyDescent="0.25">
      <c r="A1990" s="72" t="s">
        <v>17703</v>
      </c>
      <c r="B1990" s="73" t="s">
        <v>23075</v>
      </c>
      <c r="C1990" s="74" t="s">
        <v>15692</v>
      </c>
      <c r="D1990" s="75">
        <v>0</v>
      </c>
      <c r="E1990" s="70">
        <v>634.16999999999996</v>
      </c>
      <c r="F1990" s="76">
        <f t="shared" si="1128"/>
        <v>0</v>
      </c>
      <c r="G1990" s="77"/>
      <c r="H1990" s="70">
        <f t="shared" si="1129"/>
        <v>593.9</v>
      </c>
      <c r="I1990" s="70">
        <f t="shared" si="1129"/>
        <v>40.270000000000003</v>
      </c>
      <c r="J1990" s="70">
        <f t="shared" si="1130"/>
        <v>634.16999999999996</v>
      </c>
      <c r="K1990" s="70">
        <v>0</v>
      </c>
      <c r="L1990" s="76">
        <f t="shared" si="1131"/>
        <v>634.16999999999996</v>
      </c>
      <c r="N1990" s="70">
        <v>593.9</v>
      </c>
      <c r="O1990" s="70">
        <v>40.269999999999996</v>
      </c>
      <c r="P1990" s="70">
        <f t="shared" si="1132"/>
        <v>634.16999999999996</v>
      </c>
      <c r="Q1990" s="64"/>
      <c r="R1990" s="70">
        <f t="shared" si="1133"/>
        <v>593.9</v>
      </c>
      <c r="S1990" s="70">
        <f t="shared" si="1133"/>
        <v>40.26</v>
      </c>
      <c r="T1990" s="70">
        <f t="shared" si="1134"/>
        <v>634.16</v>
      </c>
      <c r="U1990" s="70">
        <f t="shared" si="1135"/>
        <v>0</v>
      </c>
      <c r="V1990" s="78">
        <f t="shared" si="1136"/>
        <v>634.16</v>
      </c>
      <c r="X1990" s="70">
        <v>593.9</v>
      </c>
      <c r="Y1990" s="70">
        <v>40.26</v>
      </c>
      <c r="Z1990" s="70">
        <v>634.16</v>
      </c>
      <c r="AA1990" s="79"/>
      <c r="AB1990" s="80">
        <f t="shared" si="1105"/>
        <v>9.9999999999909051E-3</v>
      </c>
    </row>
    <row r="1991" spans="1:28" x14ac:dyDescent="0.25">
      <c r="A1991" s="72" t="s">
        <v>17704</v>
      </c>
      <c r="B1991" s="73" t="s">
        <v>23076</v>
      </c>
      <c r="C1991" s="74" t="s">
        <v>15692</v>
      </c>
      <c r="D1991" s="75">
        <v>0</v>
      </c>
      <c r="E1991" s="70">
        <v>267.95999999999998</v>
      </c>
      <c r="F1991" s="76">
        <f t="shared" si="1128"/>
        <v>0</v>
      </c>
      <c r="G1991" s="77"/>
      <c r="H1991" s="70">
        <f t="shared" si="1129"/>
        <v>227.69</v>
      </c>
      <c r="I1991" s="70">
        <f t="shared" si="1129"/>
        <v>40.270000000000003</v>
      </c>
      <c r="J1991" s="70">
        <f t="shared" si="1130"/>
        <v>267.95999999999998</v>
      </c>
      <c r="K1991" s="70">
        <v>0</v>
      </c>
      <c r="L1991" s="76">
        <f t="shared" si="1131"/>
        <v>267.95999999999998</v>
      </c>
      <c r="N1991" s="70">
        <v>227.69</v>
      </c>
      <c r="O1991" s="70">
        <v>40.269999999999996</v>
      </c>
      <c r="P1991" s="70">
        <f t="shared" si="1132"/>
        <v>267.95999999999998</v>
      </c>
      <c r="Q1991" s="64"/>
      <c r="R1991" s="70">
        <f t="shared" si="1133"/>
        <v>227.69</v>
      </c>
      <c r="S1991" s="70">
        <f t="shared" si="1133"/>
        <v>40.26</v>
      </c>
      <c r="T1991" s="70">
        <f t="shared" si="1134"/>
        <v>267.95</v>
      </c>
      <c r="U1991" s="70">
        <f t="shared" si="1135"/>
        <v>0</v>
      </c>
      <c r="V1991" s="78">
        <f t="shared" si="1136"/>
        <v>267.95</v>
      </c>
      <c r="X1991" s="70">
        <v>227.69</v>
      </c>
      <c r="Y1991" s="70">
        <v>40.26</v>
      </c>
      <c r="Z1991" s="70">
        <v>267.95</v>
      </c>
      <c r="AA1991" s="79"/>
      <c r="AB1991" s="80">
        <f t="shared" si="1105"/>
        <v>9.9999999999909051E-3</v>
      </c>
    </row>
    <row r="1992" spans="1:28" x14ac:dyDescent="0.25">
      <c r="A1992" s="66" t="s">
        <v>17705</v>
      </c>
      <c r="B1992" s="67" t="s">
        <v>23077</v>
      </c>
      <c r="C1992" s="68"/>
      <c r="D1992" s="69"/>
      <c r="E1992" s="70"/>
      <c r="F1992" s="71"/>
      <c r="H1992" s="70"/>
      <c r="I1992" s="70"/>
      <c r="J1992" s="70"/>
      <c r="K1992" s="70"/>
      <c r="L1992" s="76"/>
      <c r="N1992" s="70"/>
      <c r="O1992" s="70"/>
      <c r="P1992" s="70"/>
      <c r="Q1992" s="64"/>
      <c r="R1992" s="70"/>
      <c r="S1992" s="70"/>
      <c r="T1992" s="70"/>
      <c r="U1992" s="70"/>
      <c r="V1992" s="78"/>
      <c r="X1992" s="70"/>
      <c r="Y1992" s="70"/>
      <c r="Z1992" s="70"/>
      <c r="AA1992" s="79"/>
      <c r="AB1992" s="80">
        <f t="shared" si="1105"/>
        <v>0</v>
      </c>
    </row>
    <row r="1993" spans="1:28" x14ac:dyDescent="0.25">
      <c r="A1993" s="72" t="s">
        <v>17706</v>
      </c>
      <c r="B1993" s="73" t="s">
        <v>23078</v>
      </c>
      <c r="C1993" s="74" t="s">
        <v>15692</v>
      </c>
      <c r="D1993" s="75">
        <v>0</v>
      </c>
      <c r="E1993" s="70">
        <v>21.08</v>
      </c>
      <c r="F1993" s="76">
        <f t="shared" ref="F1993:F2001" si="1137">ROUND(D1993*E1993,2)</f>
        <v>0</v>
      </c>
      <c r="G1993" s="77"/>
      <c r="H1993" s="70">
        <f t="shared" ref="H1993:I2001" si="1138">ROUND(N1993+(N1993*$H$2/100),2)</f>
        <v>14.35</v>
      </c>
      <c r="I1993" s="70">
        <f t="shared" si="1138"/>
        <v>6.73</v>
      </c>
      <c r="J1993" s="70">
        <f t="shared" ref="J1993:J2001" si="1139">H1993+I1993</f>
        <v>21.08</v>
      </c>
      <c r="K1993" s="70">
        <v>0</v>
      </c>
      <c r="L1993" s="76">
        <f t="shared" ref="L1993:L2001" si="1140">SUM(J1993:K1993)</f>
        <v>21.08</v>
      </c>
      <c r="N1993" s="70">
        <v>14.35</v>
      </c>
      <c r="O1993" s="70">
        <v>6.7299999999999995</v>
      </c>
      <c r="P1993" s="70">
        <f t="shared" ref="P1993:P2001" si="1141">SUM(N1993:O1993)</f>
        <v>21.08</v>
      </c>
      <c r="Q1993" s="64"/>
      <c r="R1993" s="70">
        <f t="shared" ref="R1993:S2001" si="1142">X1993</f>
        <v>14.35</v>
      </c>
      <c r="S1993" s="70">
        <f t="shared" si="1142"/>
        <v>6.71</v>
      </c>
      <c r="T1993" s="70">
        <f t="shared" ref="T1993:T2001" si="1143">R1993+S1993</f>
        <v>21.06</v>
      </c>
      <c r="U1993" s="70">
        <f t="shared" ref="U1993:U2001" si="1144">ROUND(Z1993*$H$2,2)/100</f>
        <v>0</v>
      </c>
      <c r="V1993" s="78">
        <f t="shared" ref="V1993:V2001" si="1145">SUM(T1993:U1993)</f>
        <v>21.06</v>
      </c>
      <c r="X1993" s="70">
        <v>14.35</v>
      </c>
      <c r="Y1993" s="70">
        <v>6.71</v>
      </c>
      <c r="Z1993" s="70">
        <v>21.06</v>
      </c>
      <c r="AA1993" s="79"/>
      <c r="AB1993" s="80">
        <f t="shared" si="1105"/>
        <v>1.9999999999999574E-2</v>
      </c>
    </row>
    <row r="1994" spans="1:28" x14ac:dyDescent="0.25">
      <c r="A1994" s="72" t="s">
        <v>17707</v>
      </c>
      <c r="B1994" s="73" t="s">
        <v>23079</v>
      </c>
      <c r="C1994" s="74" t="s">
        <v>15692</v>
      </c>
      <c r="D1994" s="75">
        <v>0</v>
      </c>
      <c r="E1994" s="70">
        <v>39.29</v>
      </c>
      <c r="F1994" s="76">
        <f t="shared" si="1137"/>
        <v>0</v>
      </c>
      <c r="G1994" s="77"/>
      <c r="H1994" s="70">
        <f t="shared" si="1138"/>
        <v>32.56</v>
      </c>
      <c r="I1994" s="70">
        <f t="shared" si="1138"/>
        <v>6.73</v>
      </c>
      <c r="J1994" s="70">
        <f t="shared" si="1139"/>
        <v>39.290000000000006</v>
      </c>
      <c r="K1994" s="70">
        <v>0</v>
      </c>
      <c r="L1994" s="76">
        <f t="shared" si="1140"/>
        <v>39.290000000000006</v>
      </c>
      <c r="N1994" s="70">
        <v>32.56</v>
      </c>
      <c r="O1994" s="70">
        <v>6.7299999999999995</v>
      </c>
      <c r="P1994" s="70">
        <f t="shared" si="1141"/>
        <v>39.29</v>
      </c>
      <c r="Q1994" s="64"/>
      <c r="R1994" s="70">
        <f t="shared" si="1142"/>
        <v>32.56</v>
      </c>
      <c r="S1994" s="70">
        <f t="shared" si="1142"/>
        <v>6.71</v>
      </c>
      <c r="T1994" s="70">
        <f t="shared" si="1143"/>
        <v>39.270000000000003</v>
      </c>
      <c r="U1994" s="70">
        <f t="shared" si="1144"/>
        <v>0</v>
      </c>
      <c r="V1994" s="78">
        <f t="shared" si="1145"/>
        <v>39.270000000000003</v>
      </c>
      <c r="X1994" s="70">
        <v>32.56</v>
      </c>
      <c r="Y1994" s="70">
        <v>6.71</v>
      </c>
      <c r="Z1994" s="70">
        <v>39.270000000000003</v>
      </c>
      <c r="AA1994" s="79"/>
      <c r="AB1994" s="80">
        <f t="shared" ref="AB1994:AB2057" si="1146">P1994-Z1994</f>
        <v>1.9999999999996021E-2</v>
      </c>
    </row>
    <row r="1995" spans="1:28" x14ac:dyDescent="0.25">
      <c r="A1995" s="72" t="s">
        <v>17708</v>
      </c>
      <c r="B1995" s="73" t="s">
        <v>23080</v>
      </c>
      <c r="C1995" s="74" t="s">
        <v>15692</v>
      </c>
      <c r="D1995" s="75">
        <v>0</v>
      </c>
      <c r="E1995" s="70">
        <v>65.45</v>
      </c>
      <c r="F1995" s="76">
        <f t="shared" si="1137"/>
        <v>0</v>
      </c>
      <c r="G1995" s="77"/>
      <c r="H1995" s="70">
        <f t="shared" si="1138"/>
        <v>58.72</v>
      </c>
      <c r="I1995" s="70">
        <f t="shared" si="1138"/>
        <v>6.73</v>
      </c>
      <c r="J1995" s="70">
        <f t="shared" si="1139"/>
        <v>65.45</v>
      </c>
      <c r="K1995" s="70">
        <v>0</v>
      </c>
      <c r="L1995" s="76">
        <f t="shared" si="1140"/>
        <v>65.45</v>
      </c>
      <c r="N1995" s="70">
        <v>58.72</v>
      </c>
      <c r="O1995" s="70">
        <v>6.7299999999999995</v>
      </c>
      <c r="P1995" s="70">
        <f t="shared" si="1141"/>
        <v>65.45</v>
      </c>
      <c r="Q1995" s="64"/>
      <c r="R1995" s="70">
        <f t="shared" si="1142"/>
        <v>58.72</v>
      </c>
      <c r="S1995" s="70">
        <f t="shared" si="1142"/>
        <v>6.71</v>
      </c>
      <c r="T1995" s="70">
        <f t="shared" si="1143"/>
        <v>65.429999999999993</v>
      </c>
      <c r="U1995" s="70">
        <f t="shared" si="1144"/>
        <v>0</v>
      </c>
      <c r="V1995" s="78">
        <f t="shared" si="1145"/>
        <v>65.429999999999993</v>
      </c>
      <c r="X1995" s="70">
        <v>58.72</v>
      </c>
      <c r="Y1995" s="70">
        <v>6.71</v>
      </c>
      <c r="Z1995" s="70">
        <v>65.430000000000007</v>
      </c>
      <c r="AA1995" s="79"/>
      <c r="AB1995" s="80">
        <f t="shared" si="1146"/>
        <v>1.9999999999996021E-2</v>
      </c>
    </row>
    <row r="1996" spans="1:28" x14ac:dyDescent="0.25">
      <c r="A1996" s="72" t="s">
        <v>17709</v>
      </c>
      <c r="B1996" s="73" t="s">
        <v>23081</v>
      </c>
      <c r="C1996" s="74" t="s">
        <v>15692</v>
      </c>
      <c r="D1996" s="75">
        <v>0</v>
      </c>
      <c r="E1996" s="70">
        <v>92.17</v>
      </c>
      <c r="F1996" s="76">
        <f t="shared" si="1137"/>
        <v>0</v>
      </c>
      <c r="G1996" s="77"/>
      <c r="H1996" s="70">
        <f t="shared" si="1138"/>
        <v>85.44</v>
      </c>
      <c r="I1996" s="70">
        <f t="shared" si="1138"/>
        <v>6.73</v>
      </c>
      <c r="J1996" s="70">
        <f t="shared" si="1139"/>
        <v>92.17</v>
      </c>
      <c r="K1996" s="70">
        <v>0</v>
      </c>
      <c r="L1996" s="76">
        <f t="shared" si="1140"/>
        <v>92.17</v>
      </c>
      <c r="N1996" s="70">
        <v>85.44</v>
      </c>
      <c r="O1996" s="70">
        <v>6.7299999999999995</v>
      </c>
      <c r="P1996" s="70">
        <f t="shared" si="1141"/>
        <v>92.17</v>
      </c>
      <c r="Q1996" s="64"/>
      <c r="R1996" s="70">
        <f t="shared" si="1142"/>
        <v>85.44</v>
      </c>
      <c r="S1996" s="70">
        <f t="shared" si="1142"/>
        <v>6.71</v>
      </c>
      <c r="T1996" s="70">
        <f t="shared" si="1143"/>
        <v>92.149999999999991</v>
      </c>
      <c r="U1996" s="70">
        <f t="shared" si="1144"/>
        <v>0</v>
      </c>
      <c r="V1996" s="78">
        <f t="shared" si="1145"/>
        <v>92.149999999999991</v>
      </c>
      <c r="X1996" s="70">
        <v>85.44</v>
      </c>
      <c r="Y1996" s="70">
        <v>6.71</v>
      </c>
      <c r="Z1996" s="70">
        <v>92.15</v>
      </c>
      <c r="AA1996" s="79"/>
      <c r="AB1996" s="80">
        <f t="shared" si="1146"/>
        <v>1.9999999999996021E-2</v>
      </c>
    </row>
    <row r="1997" spans="1:28" x14ac:dyDescent="0.25">
      <c r="A1997" s="72" t="s">
        <v>17710</v>
      </c>
      <c r="B1997" s="73" t="s">
        <v>23082</v>
      </c>
      <c r="C1997" s="74" t="s">
        <v>15692</v>
      </c>
      <c r="D1997" s="75">
        <v>0</v>
      </c>
      <c r="E1997" s="70">
        <v>186.01</v>
      </c>
      <c r="F1997" s="76">
        <f t="shared" si="1137"/>
        <v>0</v>
      </c>
      <c r="G1997" s="77"/>
      <c r="H1997" s="70">
        <f t="shared" si="1138"/>
        <v>179.28</v>
      </c>
      <c r="I1997" s="70">
        <f t="shared" si="1138"/>
        <v>6.73</v>
      </c>
      <c r="J1997" s="70">
        <f t="shared" si="1139"/>
        <v>186.01</v>
      </c>
      <c r="K1997" s="70">
        <v>0</v>
      </c>
      <c r="L1997" s="76">
        <f t="shared" si="1140"/>
        <v>186.01</v>
      </c>
      <c r="N1997" s="70">
        <v>179.28</v>
      </c>
      <c r="O1997" s="70">
        <v>6.7299999999999995</v>
      </c>
      <c r="P1997" s="70">
        <f t="shared" si="1141"/>
        <v>186.01</v>
      </c>
      <c r="Q1997" s="64"/>
      <c r="R1997" s="70">
        <f t="shared" si="1142"/>
        <v>179.28</v>
      </c>
      <c r="S1997" s="70">
        <f t="shared" si="1142"/>
        <v>6.71</v>
      </c>
      <c r="T1997" s="70">
        <f t="shared" si="1143"/>
        <v>185.99</v>
      </c>
      <c r="U1997" s="70">
        <f t="shared" si="1144"/>
        <v>0</v>
      </c>
      <c r="V1997" s="78">
        <f t="shared" si="1145"/>
        <v>185.99</v>
      </c>
      <c r="X1997" s="70">
        <v>179.28</v>
      </c>
      <c r="Y1997" s="70">
        <v>6.71</v>
      </c>
      <c r="Z1997" s="70">
        <v>185.99</v>
      </c>
      <c r="AA1997" s="79"/>
      <c r="AB1997" s="80">
        <f t="shared" si="1146"/>
        <v>1.999999999998181E-2</v>
      </c>
    </row>
    <row r="1998" spans="1:28" x14ac:dyDescent="0.25">
      <c r="A1998" s="72" t="s">
        <v>17711</v>
      </c>
      <c r="B1998" s="73" t="s">
        <v>23083</v>
      </c>
      <c r="C1998" s="74" t="s">
        <v>15692</v>
      </c>
      <c r="D1998" s="75">
        <v>0</v>
      </c>
      <c r="E1998" s="70">
        <v>284.75</v>
      </c>
      <c r="F1998" s="76">
        <f t="shared" si="1137"/>
        <v>0</v>
      </c>
      <c r="G1998" s="77"/>
      <c r="H1998" s="70">
        <f t="shared" si="1138"/>
        <v>278.02</v>
      </c>
      <c r="I1998" s="70">
        <f t="shared" si="1138"/>
        <v>6.73</v>
      </c>
      <c r="J1998" s="70">
        <f t="shared" si="1139"/>
        <v>284.75</v>
      </c>
      <c r="K1998" s="70">
        <v>0</v>
      </c>
      <c r="L1998" s="76">
        <f t="shared" si="1140"/>
        <v>284.75</v>
      </c>
      <c r="N1998" s="70">
        <v>278.02</v>
      </c>
      <c r="O1998" s="70">
        <v>6.7299999999999995</v>
      </c>
      <c r="P1998" s="70">
        <f t="shared" si="1141"/>
        <v>284.75</v>
      </c>
      <c r="Q1998" s="64"/>
      <c r="R1998" s="70">
        <f t="shared" si="1142"/>
        <v>278.02</v>
      </c>
      <c r="S1998" s="70">
        <f t="shared" si="1142"/>
        <v>6.71</v>
      </c>
      <c r="T1998" s="70">
        <f t="shared" si="1143"/>
        <v>284.72999999999996</v>
      </c>
      <c r="U1998" s="70">
        <f t="shared" si="1144"/>
        <v>0</v>
      </c>
      <c r="V1998" s="78">
        <f t="shared" si="1145"/>
        <v>284.72999999999996</v>
      </c>
      <c r="X1998" s="70">
        <v>278.02</v>
      </c>
      <c r="Y1998" s="70">
        <v>6.71</v>
      </c>
      <c r="Z1998" s="70">
        <v>284.73</v>
      </c>
      <c r="AA1998" s="79"/>
      <c r="AB1998" s="80">
        <f t="shared" si="1146"/>
        <v>1.999999999998181E-2</v>
      </c>
    </row>
    <row r="1999" spans="1:28" x14ac:dyDescent="0.25">
      <c r="A1999" s="72" t="s">
        <v>17712</v>
      </c>
      <c r="B1999" s="73" t="s">
        <v>23084</v>
      </c>
      <c r="C1999" s="74" t="s">
        <v>15692</v>
      </c>
      <c r="D1999" s="75">
        <v>0</v>
      </c>
      <c r="E1999" s="70">
        <v>10.23</v>
      </c>
      <c r="F1999" s="76">
        <f t="shared" si="1137"/>
        <v>0</v>
      </c>
      <c r="G1999" s="77"/>
      <c r="H1999" s="70">
        <f t="shared" si="1138"/>
        <v>3.5</v>
      </c>
      <c r="I1999" s="70">
        <f t="shared" si="1138"/>
        <v>6.73</v>
      </c>
      <c r="J1999" s="70">
        <f t="shared" si="1139"/>
        <v>10.23</v>
      </c>
      <c r="K1999" s="70">
        <v>0</v>
      </c>
      <c r="L1999" s="76">
        <f t="shared" si="1140"/>
        <v>10.23</v>
      </c>
      <c r="N1999" s="70">
        <v>3.5</v>
      </c>
      <c r="O1999" s="70">
        <v>6.7299999999999995</v>
      </c>
      <c r="P1999" s="70">
        <f t="shared" si="1141"/>
        <v>10.23</v>
      </c>
      <c r="Q1999" s="64"/>
      <c r="R1999" s="70">
        <f t="shared" si="1142"/>
        <v>3.5</v>
      </c>
      <c r="S1999" s="70">
        <f t="shared" si="1142"/>
        <v>6.71</v>
      </c>
      <c r="T1999" s="70">
        <f t="shared" si="1143"/>
        <v>10.210000000000001</v>
      </c>
      <c r="U1999" s="70">
        <f t="shared" si="1144"/>
        <v>0</v>
      </c>
      <c r="V1999" s="78">
        <f t="shared" si="1145"/>
        <v>10.210000000000001</v>
      </c>
      <c r="X1999" s="70">
        <v>3.5</v>
      </c>
      <c r="Y1999" s="70">
        <v>6.71</v>
      </c>
      <c r="Z1999" s="70">
        <v>10.210000000000001</v>
      </c>
      <c r="AA1999" s="79"/>
      <c r="AB1999" s="80">
        <f t="shared" si="1146"/>
        <v>1.9999999999999574E-2</v>
      </c>
    </row>
    <row r="2000" spans="1:28" x14ac:dyDescent="0.25">
      <c r="A2000" s="72" t="s">
        <v>17713</v>
      </c>
      <c r="B2000" s="73" t="s">
        <v>23085</v>
      </c>
      <c r="C2000" s="74" t="s">
        <v>15692</v>
      </c>
      <c r="D2000" s="75">
        <v>0</v>
      </c>
      <c r="E2000" s="70">
        <v>11.809999999999999</v>
      </c>
      <c r="F2000" s="76">
        <f t="shared" si="1137"/>
        <v>0</v>
      </c>
      <c r="G2000" s="77"/>
      <c r="H2000" s="70">
        <f t="shared" si="1138"/>
        <v>5.08</v>
      </c>
      <c r="I2000" s="70">
        <f t="shared" si="1138"/>
        <v>6.73</v>
      </c>
      <c r="J2000" s="70">
        <f t="shared" si="1139"/>
        <v>11.81</v>
      </c>
      <c r="K2000" s="70">
        <v>0</v>
      </c>
      <c r="L2000" s="76">
        <f t="shared" si="1140"/>
        <v>11.81</v>
      </c>
      <c r="N2000" s="70">
        <v>5.08</v>
      </c>
      <c r="O2000" s="70">
        <v>6.7299999999999995</v>
      </c>
      <c r="P2000" s="70">
        <f t="shared" si="1141"/>
        <v>11.809999999999999</v>
      </c>
      <c r="Q2000" s="64"/>
      <c r="R2000" s="70">
        <f t="shared" si="1142"/>
        <v>5.08</v>
      </c>
      <c r="S2000" s="70">
        <f t="shared" si="1142"/>
        <v>6.71</v>
      </c>
      <c r="T2000" s="70">
        <f t="shared" si="1143"/>
        <v>11.79</v>
      </c>
      <c r="U2000" s="70">
        <f t="shared" si="1144"/>
        <v>0</v>
      </c>
      <c r="V2000" s="78">
        <f t="shared" si="1145"/>
        <v>11.79</v>
      </c>
      <c r="X2000" s="70">
        <v>5.08</v>
      </c>
      <c r="Y2000" s="70">
        <v>6.71</v>
      </c>
      <c r="Z2000" s="70">
        <v>11.79</v>
      </c>
      <c r="AA2000" s="79"/>
      <c r="AB2000" s="80">
        <f t="shared" si="1146"/>
        <v>1.9999999999999574E-2</v>
      </c>
    </row>
    <row r="2001" spans="1:28" x14ac:dyDescent="0.25">
      <c r="A2001" s="72" t="s">
        <v>17714</v>
      </c>
      <c r="B2001" s="73" t="s">
        <v>3846</v>
      </c>
      <c r="C2001" s="74" t="s">
        <v>15692</v>
      </c>
      <c r="D2001" s="75">
        <v>0</v>
      </c>
      <c r="E2001" s="70">
        <v>29.439999999999998</v>
      </c>
      <c r="F2001" s="76">
        <f t="shared" si="1137"/>
        <v>0</v>
      </c>
      <c r="G2001" s="77"/>
      <c r="H2001" s="70">
        <f t="shared" si="1138"/>
        <v>27.77</v>
      </c>
      <c r="I2001" s="70">
        <f t="shared" si="1138"/>
        <v>1.67</v>
      </c>
      <c r="J2001" s="70">
        <f t="shared" si="1139"/>
        <v>29.439999999999998</v>
      </c>
      <c r="K2001" s="70">
        <v>0</v>
      </c>
      <c r="L2001" s="76">
        <f t="shared" si="1140"/>
        <v>29.439999999999998</v>
      </c>
      <c r="N2001" s="70">
        <v>27.77</v>
      </c>
      <c r="O2001" s="70">
        <v>1.67</v>
      </c>
      <c r="P2001" s="70">
        <f t="shared" si="1141"/>
        <v>29.439999999999998</v>
      </c>
      <c r="Q2001" s="64"/>
      <c r="R2001" s="70">
        <f t="shared" si="1142"/>
        <v>27.77</v>
      </c>
      <c r="S2001" s="70">
        <f t="shared" si="1142"/>
        <v>1.67</v>
      </c>
      <c r="T2001" s="70">
        <f t="shared" si="1143"/>
        <v>29.439999999999998</v>
      </c>
      <c r="U2001" s="70">
        <f t="shared" si="1144"/>
        <v>0</v>
      </c>
      <c r="V2001" s="78">
        <f t="shared" si="1145"/>
        <v>29.439999999999998</v>
      </c>
      <c r="X2001" s="70">
        <v>27.77</v>
      </c>
      <c r="Y2001" s="70">
        <v>1.67</v>
      </c>
      <c r="Z2001" s="70">
        <v>29.44</v>
      </c>
      <c r="AA2001" s="79"/>
      <c r="AB2001" s="80">
        <f t="shared" si="1146"/>
        <v>0</v>
      </c>
    </row>
    <row r="2002" spans="1:28" ht="22.5" x14ac:dyDescent="0.25">
      <c r="A2002" s="66" t="s">
        <v>17715</v>
      </c>
      <c r="B2002" s="67" t="s">
        <v>23086</v>
      </c>
      <c r="C2002" s="68"/>
      <c r="D2002" s="69"/>
      <c r="E2002" s="70"/>
      <c r="F2002" s="71"/>
      <c r="H2002" s="70"/>
      <c r="I2002" s="70"/>
      <c r="J2002" s="70"/>
      <c r="K2002" s="70"/>
      <c r="L2002" s="76"/>
      <c r="N2002" s="70"/>
      <c r="O2002" s="70"/>
      <c r="P2002" s="70"/>
      <c r="Q2002" s="64"/>
      <c r="R2002" s="70"/>
      <c r="S2002" s="70"/>
      <c r="T2002" s="70"/>
      <c r="U2002" s="70"/>
      <c r="V2002" s="78"/>
      <c r="X2002" s="70"/>
      <c r="Y2002" s="70"/>
      <c r="Z2002" s="70"/>
      <c r="AA2002" s="79"/>
      <c r="AB2002" s="80">
        <f t="shared" si="1146"/>
        <v>0</v>
      </c>
    </row>
    <row r="2003" spans="1:28" ht="22.5" x14ac:dyDescent="0.25">
      <c r="A2003" s="72" t="s">
        <v>17716</v>
      </c>
      <c r="B2003" s="73" t="s">
        <v>23087</v>
      </c>
      <c r="C2003" s="74" t="s">
        <v>15692</v>
      </c>
      <c r="D2003" s="75">
        <v>0</v>
      </c>
      <c r="E2003" s="70">
        <v>16248.619999999999</v>
      </c>
      <c r="F2003" s="76">
        <f t="shared" ref="F2003:F2035" si="1147">ROUND(D2003*E2003,2)</f>
        <v>0</v>
      </c>
      <c r="G2003" s="77"/>
      <c r="H2003" s="70">
        <f t="shared" ref="H2003:I2021" si="1148">ROUND(N2003+(N2003*$H$2/100),2)</f>
        <v>16037.98</v>
      </c>
      <c r="I2003" s="70">
        <f t="shared" si="1148"/>
        <v>210.64</v>
      </c>
      <c r="J2003" s="70">
        <f t="shared" ref="J2003:J2021" si="1149">H2003+I2003</f>
        <v>16248.619999999999</v>
      </c>
      <c r="K2003" s="70">
        <v>0</v>
      </c>
      <c r="L2003" s="76">
        <f t="shared" ref="L2003:L2021" si="1150">SUM(J2003:K2003)</f>
        <v>16248.619999999999</v>
      </c>
      <c r="N2003" s="70">
        <v>16037.98</v>
      </c>
      <c r="O2003" s="70">
        <v>210.64</v>
      </c>
      <c r="P2003" s="70">
        <f t="shared" ref="P2003:P2035" si="1151">SUM(N2003:O2003)</f>
        <v>16248.619999999999</v>
      </c>
      <c r="Q2003" s="64"/>
      <c r="R2003" s="70">
        <f t="shared" ref="R2003:S2021" si="1152">X2003</f>
        <v>16037.98</v>
      </c>
      <c r="S2003" s="70">
        <f t="shared" si="1152"/>
        <v>210.66</v>
      </c>
      <c r="T2003" s="70">
        <f t="shared" ref="T2003:T2021" si="1153">R2003+S2003</f>
        <v>16248.64</v>
      </c>
      <c r="U2003" s="70">
        <f t="shared" ref="U2003:U2021" si="1154">ROUND(Z2003*$H$2,2)/100</f>
        <v>0</v>
      </c>
      <c r="V2003" s="78">
        <f t="shared" ref="V2003:V2021" si="1155">SUM(T2003:U2003)</f>
        <v>16248.64</v>
      </c>
      <c r="X2003" s="70">
        <v>16037.98</v>
      </c>
      <c r="Y2003" s="70">
        <v>210.66</v>
      </c>
      <c r="Z2003" s="70">
        <v>16248.64</v>
      </c>
      <c r="AA2003" s="79"/>
      <c r="AB2003" s="80">
        <f t="shared" si="1146"/>
        <v>-2.0000000000436557E-2</v>
      </c>
    </row>
    <row r="2004" spans="1:28" ht="33.75" x14ac:dyDescent="0.25">
      <c r="A2004" s="72" t="s">
        <v>17717</v>
      </c>
      <c r="B2004" s="73" t="s">
        <v>23088</v>
      </c>
      <c r="C2004" s="74" t="s">
        <v>15692</v>
      </c>
      <c r="D2004" s="75">
        <v>0</v>
      </c>
      <c r="E2004" s="70">
        <v>21580.16</v>
      </c>
      <c r="F2004" s="76">
        <f t="shared" si="1147"/>
        <v>0</v>
      </c>
      <c r="G2004" s="77"/>
      <c r="H2004" s="70">
        <f t="shared" si="1148"/>
        <v>21391.38</v>
      </c>
      <c r="I2004" s="70">
        <f t="shared" si="1148"/>
        <v>188.78</v>
      </c>
      <c r="J2004" s="70">
        <f t="shared" si="1149"/>
        <v>21580.16</v>
      </c>
      <c r="K2004" s="70">
        <v>0</v>
      </c>
      <c r="L2004" s="76">
        <f t="shared" si="1150"/>
        <v>21580.16</v>
      </c>
      <c r="N2004" s="70">
        <v>21391.38</v>
      </c>
      <c r="O2004" s="70">
        <v>188.78</v>
      </c>
      <c r="P2004" s="70">
        <f t="shared" si="1151"/>
        <v>21580.16</v>
      </c>
      <c r="Q2004" s="64"/>
      <c r="R2004" s="70">
        <f t="shared" si="1152"/>
        <v>21391.38</v>
      </c>
      <c r="S2004" s="70">
        <f t="shared" si="1152"/>
        <v>188.8</v>
      </c>
      <c r="T2004" s="70">
        <f t="shared" si="1153"/>
        <v>21580.18</v>
      </c>
      <c r="U2004" s="70">
        <f t="shared" si="1154"/>
        <v>0</v>
      </c>
      <c r="V2004" s="78">
        <f t="shared" si="1155"/>
        <v>21580.18</v>
      </c>
      <c r="X2004" s="70">
        <v>21391.38</v>
      </c>
      <c r="Y2004" s="70">
        <v>188.8</v>
      </c>
      <c r="Z2004" s="70">
        <v>21580.18</v>
      </c>
      <c r="AA2004" s="79"/>
      <c r="AB2004" s="80">
        <f t="shared" si="1146"/>
        <v>-2.0000000000436557E-2</v>
      </c>
    </row>
    <row r="2005" spans="1:28" ht="22.5" x14ac:dyDescent="0.25">
      <c r="A2005" s="72" t="s">
        <v>17718</v>
      </c>
      <c r="B2005" s="73" t="s">
        <v>23089</v>
      </c>
      <c r="C2005" s="74" t="s">
        <v>15849</v>
      </c>
      <c r="D2005" s="75">
        <v>0</v>
      </c>
      <c r="E2005" s="70">
        <v>22674.510000000002</v>
      </c>
      <c r="F2005" s="76">
        <f t="shared" si="1147"/>
        <v>0</v>
      </c>
      <c r="G2005" s="77"/>
      <c r="H2005" s="70">
        <f t="shared" si="1148"/>
        <v>22396.22</v>
      </c>
      <c r="I2005" s="70">
        <f t="shared" si="1148"/>
        <v>278.29000000000002</v>
      </c>
      <c r="J2005" s="70">
        <f t="shared" si="1149"/>
        <v>22674.510000000002</v>
      </c>
      <c r="K2005" s="70">
        <v>0</v>
      </c>
      <c r="L2005" s="76">
        <f t="shared" si="1150"/>
        <v>22674.510000000002</v>
      </c>
      <c r="N2005" s="70">
        <v>22396.22</v>
      </c>
      <c r="O2005" s="70">
        <v>278.28999999999996</v>
      </c>
      <c r="P2005" s="70">
        <f t="shared" si="1151"/>
        <v>22674.510000000002</v>
      </c>
      <c r="Q2005" s="64"/>
      <c r="R2005" s="70">
        <f t="shared" si="1152"/>
        <v>22396.22</v>
      </c>
      <c r="S2005" s="70">
        <f t="shared" si="1152"/>
        <v>278.31</v>
      </c>
      <c r="T2005" s="70">
        <f t="shared" si="1153"/>
        <v>22674.530000000002</v>
      </c>
      <c r="U2005" s="70">
        <f t="shared" si="1154"/>
        <v>0</v>
      </c>
      <c r="V2005" s="78">
        <f t="shared" si="1155"/>
        <v>22674.530000000002</v>
      </c>
      <c r="X2005" s="70">
        <v>22396.22</v>
      </c>
      <c r="Y2005" s="70">
        <v>278.31</v>
      </c>
      <c r="Z2005" s="70">
        <v>22674.53</v>
      </c>
      <c r="AA2005" s="79"/>
      <c r="AB2005" s="80">
        <f t="shared" si="1146"/>
        <v>-1.9999999996798579E-2</v>
      </c>
    </row>
    <row r="2006" spans="1:28" ht="22.5" x14ac:dyDescent="0.25">
      <c r="A2006" s="72" t="s">
        <v>17719</v>
      </c>
      <c r="B2006" s="73" t="s">
        <v>23090</v>
      </c>
      <c r="C2006" s="74" t="s">
        <v>15692</v>
      </c>
      <c r="D2006" s="75">
        <v>0</v>
      </c>
      <c r="E2006" s="70">
        <v>49427.72</v>
      </c>
      <c r="F2006" s="76">
        <f t="shared" si="1147"/>
        <v>0</v>
      </c>
      <c r="G2006" s="77"/>
      <c r="H2006" s="70">
        <f t="shared" si="1148"/>
        <v>49394.17</v>
      </c>
      <c r="I2006" s="70">
        <f t="shared" si="1148"/>
        <v>33.549999999999997</v>
      </c>
      <c r="J2006" s="70">
        <f t="shared" si="1149"/>
        <v>49427.72</v>
      </c>
      <c r="K2006" s="70">
        <v>0</v>
      </c>
      <c r="L2006" s="76">
        <f t="shared" si="1150"/>
        <v>49427.72</v>
      </c>
      <c r="N2006" s="70">
        <v>49394.17</v>
      </c>
      <c r="O2006" s="70">
        <v>33.549999999999997</v>
      </c>
      <c r="P2006" s="70">
        <f t="shared" si="1151"/>
        <v>49427.72</v>
      </c>
      <c r="Q2006" s="64"/>
      <c r="R2006" s="70">
        <f t="shared" si="1152"/>
        <v>49394.17</v>
      </c>
      <c r="S2006" s="70">
        <f t="shared" si="1152"/>
        <v>33.549999999999997</v>
      </c>
      <c r="T2006" s="70">
        <f t="shared" si="1153"/>
        <v>49427.72</v>
      </c>
      <c r="U2006" s="70">
        <f t="shared" si="1154"/>
        <v>0</v>
      </c>
      <c r="V2006" s="78">
        <f t="shared" si="1155"/>
        <v>49427.72</v>
      </c>
      <c r="X2006" s="70">
        <v>49394.17</v>
      </c>
      <c r="Y2006" s="70">
        <v>33.549999999999997</v>
      </c>
      <c r="Z2006" s="70">
        <v>49427.72</v>
      </c>
      <c r="AA2006" s="79"/>
      <c r="AB2006" s="80">
        <f t="shared" si="1146"/>
        <v>0</v>
      </c>
    </row>
    <row r="2007" spans="1:28" ht="22.5" x14ac:dyDescent="0.25">
      <c r="A2007" s="72" t="s">
        <v>17720</v>
      </c>
      <c r="B2007" s="73" t="s">
        <v>23091</v>
      </c>
      <c r="C2007" s="74" t="s">
        <v>15692</v>
      </c>
      <c r="D2007" s="75">
        <v>0</v>
      </c>
      <c r="E2007" s="70">
        <v>93028.37000000001</v>
      </c>
      <c r="F2007" s="76">
        <f t="shared" si="1147"/>
        <v>0</v>
      </c>
      <c r="G2007" s="77"/>
      <c r="H2007" s="70">
        <f t="shared" si="1148"/>
        <v>92994.82</v>
      </c>
      <c r="I2007" s="70">
        <f t="shared" si="1148"/>
        <v>33.549999999999997</v>
      </c>
      <c r="J2007" s="70">
        <f t="shared" si="1149"/>
        <v>93028.37000000001</v>
      </c>
      <c r="K2007" s="70">
        <v>0</v>
      </c>
      <c r="L2007" s="76">
        <f t="shared" si="1150"/>
        <v>93028.37000000001</v>
      </c>
      <c r="N2007" s="70">
        <v>92994.82</v>
      </c>
      <c r="O2007" s="70">
        <v>33.549999999999997</v>
      </c>
      <c r="P2007" s="70">
        <f t="shared" si="1151"/>
        <v>93028.37000000001</v>
      </c>
      <c r="Q2007" s="64"/>
      <c r="R2007" s="70">
        <f t="shared" si="1152"/>
        <v>92994.82</v>
      </c>
      <c r="S2007" s="70">
        <f t="shared" si="1152"/>
        <v>33.549999999999997</v>
      </c>
      <c r="T2007" s="70">
        <f t="shared" si="1153"/>
        <v>93028.37000000001</v>
      </c>
      <c r="U2007" s="70">
        <f t="shared" si="1154"/>
        <v>0</v>
      </c>
      <c r="V2007" s="78">
        <f t="shared" si="1155"/>
        <v>93028.37000000001</v>
      </c>
      <c r="X2007" s="70">
        <v>92994.82</v>
      </c>
      <c r="Y2007" s="70">
        <v>33.549999999999997</v>
      </c>
      <c r="Z2007" s="70">
        <v>93028.37</v>
      </c>
      <c r="AA2007" s="79"/>
      <c r="AB2007" s="80">
        <f t="shared" si="1146"/>
        <v>0</v>
      </c>
    </row>
    <row r="2008" spans="1:28" ht="22.5" x14ac:dyDescent="0.25">
      <c r="A2008" s="72" t="s">
        <v>17721</v>
      </c>
      <c r="B2008" s="73" t="s">
        <v>23092</v>
      </c>
      <c r="C2008" s="74" t="s">
        <v>15692</v>
      </c>
      <c r="D2008" s="75">
        <v>0</v>
      </c>
      <c r="E2008" s="70">
        <v>22.66</v>
      </c>
      <c r="F2008" s="76">
        <f t="shared" si="1147"/>
        <v>0</v>
      </c>
      <c r="G2008" s="77"/>
      <c r="H2008" s="70">
        <f t="shared" si="1148"/>
        <v>12.6</v>
      </c>
      <c r="I2008" s="70">
        <f t="shared" si="1148"/>
        <v>10.06</v>
      </c>
      <c r="J2008" s="70">
        <f t="shared" si="1149"/>
        <v>22.66</v>
      </c>
      <c r="K2008" s="70">
        <v>0</v>
      </c>
      <c r="L2008" s="76">
        <f t="shared" si="1150"/>
        <v>22.66</v>
      </c>
      <c r="N2008" s="70">
        <v>12.6</v>
      </c>
      <c r="O2008" s="70">
        <v>10.06</v>
      </c>
      <c r="P2008" s="70">
        <f t="shared" si="1151"/>
        <v>22.66</v>
      </c>
      <c r="Q2008" s="64"/>
      <c r="R2008" s="70">
        <f t="shared" si="1152"/>
        <v>12.6</v>
      </c>
      <c r="S2008" s="70">
        <f t="shared" si="1152"/>
        <v>10.06</v>
      </c>
      <c r="T2008" s="70">
        <f t="shared" si="1153"/>
        <v>22.66</v>
      </c>
      <c r="U2008" s="70">
        <f t="shared" si="1154"/>
        <v>0</v>
      </c>
      <c r="V2008" s="78">
        <f t="shared" si="1155"/>
        <v>22.66</v>
      </c>
      <c r="X2008" s="70">
        <v>12.6</v>
      </c>
      <c r="Y2008" s="70">
        <v>10.06</v>
      </c>
      <c r="Z2008" s="70">
        <v>22.66</v>
      </c>
      <c r="AA2008" s="79"/>
      <c r="AB2008" s="80">
        <f t="shared" si="1146"/>
        <v>0</v>
      </c>
    </row>
    <row r="2009" spans="1:28" ht="22.5" x14ac:dyDescent="0.25">
      <c r="A2009" s="72" t="s">
        <v>17722</v>
      </c>
      <c r="B2009" s="73" t="s">
        <v>23093</v>
      </c>
      <c r="C2009" s="74" t="s">
        <v>15692</v>
      </c>
      <c r="D2009" s="75">
        <v>0</v>
      </c>
      <c r="E2009" s="70">
        <v>30.03</v>
      </c>
      <c r="F2009" s="76">
        <f t="shared" si="1147"/>
        <v>0</v>
      </c>
      <c r="G2009" s="77"/>
      <c r="H2009" s="70">
        <f t="shared" si="1148"/>
        <v>19.97</v>
      </c>
      <c r="I2009" s="70">
        <f t="shared" si="1148"/>
        <v>10.06</v>
      </c>
      <c r="J2009" s="70">
        <f t="shared" si="1149"/>
        <v>30.03</v>
      </c>
      <c r="K2009" s="70">
        <v>0</v>
      </c>
      <c r="L2009" s="76">
        <f t="shared" si="1150"/>
        <v>30.03</v>
      </c>
      <c r="N2009" s="70">
        <v>19.97</v>
      </c>
      <c r="O2009" s="70">
        <v>10.06</v>
      </c>
      <c r="P2009" s="70">
        <f t="shared" si="1151"/>
        <v>30.03</v>
      </c>
      <c r="Q2009" s="64"/>
      <c r="R2009" s="70">
        <f t="shared" si="1152"/>
        <v>19.97</v>
      </c>
      <c r="S2009" s="70">
        <f t="shared" si="1152"/>
        <v>10.06</v>
      </c>
      <c r="T2009" s="70">
        <f t="shared" si="1153"/>
        <v>30.03</v>
      </c>
      <c r="U2009" s="70">
        <f t="shared" si="1154"/>
        <v>0</v>
      </c>
      <c r="V2009" s="78">
        <f t="shared" si="1155"/>
        <v>30.03</v>
      </c>
      <c r="X2009" s="70">
        <v>19.97</v>
      </c>
      <c r="Y2009" s="70">
        <v>10.06</v>
      </c>
      <c r="Z2009" s="70">
        <v>30.03</v>
      </c>
      <c r="AA2009" s="79"/>
      <c r="AB2009" s="80">
        <f t="shared" si="1146"/>
        <v>0</v>
      </c>
    </row>
    <row r="2010" spans="1:28" ht="22.5" x14ac:dyDescent="0.25">
      <c r="A2010" s="72" t="s">
        <v>17723</v>
      </c>
      <c r="B2010" s="73" t="s">
        <v>23094</v>
      </c>
      <c r="C2010" s="74" t="s">
        <v>15692</v>
      </c>
      <c r="D2010" s="75">
        <v>0</v>
      </c>
      <c r="E2010" s="70">
        <v>88.93</v>
      </c>
      <c r="F2010" s="76">
        <f t="shared" si="1147"/>
        <v>0</v>
      </c>
      <c r="G2010" s="77"/>
      <c r="H2010" s="70">
        <f t="shared" si="1148"/>
        <v>68.790000000000006</v>
      </c>
      <c r="I2010" s="70">
        <f t="shared" si="1148"/>
        <v>20.14</v>
      </c>
      <c r="J2010" s="70">
        <f t="shared" si="1149"/>
        <v>88.93</v>
      </c>
      <c r="K2010" s="70">
        <v>0</v>
      </c>
      <c r="L2010" s="76">
        <f t="shared" si="1150"/>
        <v>88.93</v>
      </c>
      <c r="N2010" s="70">
        <v>68.790000000000006</v>
      </c>
      <c r="O2010" s="70">
        <v>20.14</v>
      </c>
      <c r="P2010" s="70">
        <f t="shared" si="1151"/>
        <v>88.93</v>
      </c>
      <c r="Q2010" s="64"/>
      <c r="R2010" s="70">
        <f t="shared" si="1152"/>
        <v>68.790000000000006</v>
      </c>
      <c r="S2010" s="70">
        <f t="shared" si="1152"/>
        <v>20.13</v>
      </c>
      <c r="T2010" s="70">
        <f t="shared" si="1153"/>
        <v>88.92</v>
      </c>
      <c r="U2010" s="70">
        <f t="shared" si="1154"/>
        <v>0</v>
      </c>
      <c r="V2010" s="78">
        <f t="shared" si="1155"/>
        <v>88.92</v>
      </c>
      <c r="X2010" s="70">
        <v>68.790000000000006</v>
      </c>
      <c r="Y2010" s="70">
        <v>20.13</v>
      </c>
      <c r="Z2010" s="70">
        <v>88.92</v>
      </c>
      <c r="AA2010" s="79"/>
      <c r="AB2010" s="80">
        <f t="shared" si="1146"/>
        <v>1.0000000000005116E-2</v>
      </c>
    </row>
    <row r="2011" spans="1:28" ht="22.5" x14ac:dyDescent="0.25">
      <c r="A2011" s="72" t="s">
        <v>17724</v>
      </c>
      <c r="B2011" s="73" t="s">
        <v>23095</v>
      </c>
      <c r="C2011" s="74" t="s">
        <v>15692</v>
      </c>
      <c r="D2011" s="75">
        <v>0</v>
      </c>
      <c r="E2011" s="70">
        <v>125.02</v>
      </c>
      <c r="F2011" s="76">
        <f t="shared" si="1147"/>
        <v>0</v>
      </c>
      <c r="G2011" s="77"/>
      <c r="H2011" s="70">
        <f t="shared" si="1148"/>
        <v>104.88</v>
      </c>
      <c r="I2011" s="70">
        <f t="shared" si="1148"/>
        <v>20.14</v>
      </c>
      <c r="J2011" s="70">
        <f t="shared" si="1149"/>
        <v>125.02</v>
      </c>
      <c r="K2011" s="70">
        <v>0</v>
      </c>
      <c r="L2011" s="76">
        <f t="shared" si="1150"/>
        <v>125.02</v>
      </c>
      <c r="N2011" s="70">
        <v>104.88</v>
      </c>
      <c r="O2011" s="70">
        <v>20.14</v>
      </c>
      <c r="P2011" s="70">
        <f t="shared" si="1151"/>
        <v>125.02</v>
      </c>
      <c r="Q2011" s="64"/>
      <c r="R2011" s="70">
        <f t="shared" si="1152"/>
        <v>104.88</v>
      </c>
      <c r="S2011" s="70">
        <f t="shared" si="1152"/>
        <v>20.13</v>
      </c>
      <c r="T2011" s="70">
        <f t="shared" si="1153"/>
        <v>125.00999999999999</v>
      </c>
      <c r="U2011" s="70">
        <f t="shared" si="1154"/>
        <v>0</v>
      </c>
      <c r="V2011" s="78">
        <f t="shared" si="1155"/>
        <v>125.00999999999999</v>
      </c>
      <c r="X2011" s="70">
        <v>104.88</v>
      </c>
      <c r="Y2011" s="70">
        <v>20.13</v>
      </c>
      <c r="Z2011" s="70">
        <v>125.01</v>
      </c>
      <c r="AA2011" s="79"/>
      <c r="AB2011" s="80">
        <f t="shared" si="1146"/>
        <v>9.9999999999909051E-3</v>
      </c>
    </row>
    <row r="2012" spans="1:28" ht="22.5" x14ac:dyDescent="0.25">
      <c r="A2012" s="72" t="s">
        <v>17725</v>
      </c>
      <c r="B2012" s="73" t="s">
        <v>23096</v>
      </c>
      <c r="C2012" s="74" t="s">
        <v>15692</v>
      </c>
      <c r="D2012" s="75">
        <v>0</v>
      </c>
      <c r="E2012" s="70">
        <v>120.47</v>
      </c>
      <c r="F2012" s="76">
        <f t="shared" si="1147"/>
        <v>0</v>
      </c>
      <c r="G2012" s="77"/>
      <c r="H2012" s="70">
        <f t="shared" si="1148"/>
        <v>90.28</v>
      </c>
      <c r="I2012" s="70">
        <f t="shared" si="1148"/>
        <v>30.19</v>
      </c>
      <c r="J2012" s="70">
        <f t="shared" si="1149"/>
        <v>120.47</v>
      </c>
      <c r="K2012" s="70">
        <v>0</v>
      </c>
      <c r="L2012" s="76">
        <f t="shared" si="1150"/>
        <v>120.47</v>
      </c>
      <c r="N2012" s="70">
        <v>90.28</v>
      </c>
      <c r="O2012" s="70">
        <v>30.189999999999998</v>
      </c>
      <c r="P2012" s="70">
        <f t="shared" si="1151"/>
        <v>120.47</v>
      </c>
      <c r="Q2012" s="64"/>
      <c r="R2012" s="70">
        <f t="shared" si="1152"/>
        <v>90.28</v>
      </c>
      <c r="S2012" s="70">
        <f t="shared" si="1152"/>
        <v>30.19</v>
      </c>
      <c r="T2012" s="70">
        <f t="shared" si="1153"/>
        <v>120.47</v>
      </c>
      <c r="U2012" s="70">
        <f t="shared" si="1154"/>
        <v>0</v>
      </c>
      <c r="V2012" s="78">
        <f t="shared" si="1155"/>
        <v>120.47</v>
      </c>
      <c r="X2012" s="70">
        <v>90.28</v>
      </c>
      <c r="Y2012" s="70">
        <v>30.19</v>
      </c>
      <c r="Z2012" s="70">
        <v>120.47</v>
      </c>
      <c r="AA2012" s="79"/>
      <c r="AB2012" s="80">
        <f t="shared" si="1146"/>
        <v>0</v>
      </c>
    </row>
    <row r="2013" spans="1:28" ht="22.5" x14ac:dyDescent="0.25">
      <c r="A2013" s="72" t="s">
        <v>17726</v>
      </c>
      <c r="B2013" s="73" t="s">
        <v>23097</v>
      </c>
      <c r="C2013" s="74" t="s">
        <v>15692</v>
      </c>
      <c r="D2013" s="75">
        <v>0</v>
      </c>
      <c r="E2013" s="70">
        <v>140.82</v>
      </c>
      <c r="F2013" s="76">
        <f t="shared" si="1147"/>
        <v>0</v>
      </c>
      <c r="G2013" s="77"/>
      <c r="H2013" s="70">
        <f t="shared" si="1148"/>
        <v>110.63</v>
      </c>
      <c r="I2013" s="70">
        <f t="shared" si="1148"/>
        <v>30.19</v>
      </c>
      <c r="J2013" s="70">
        <f t="shared" si="1149"/>
        <v>140.82</v>
      </c>
      <c r="K2013" s="70">
        <v>0</v>
      </c>
      <c r="L2013" s="76">
        <f t="shared" si="1150"/>
        <v>140.82</v>
      </c>
      <c r="N2013" s="70">
        <v>110.63</v>
      </c>
      <c r="O2013" s="70">
        <v>30.189999999999998</v>
      </c>
      <c r="P2013" s="70">
        <f t="shared" si="1151"/>
        <v>140.82</v>
      </c>
      <c r="Q2013" s="64"/>
      <c r="R2013" s="70">
        <f t="shared" si="1152"/>
        <v>110.63</v>
      </c>
      <c r="S2013" s="70">
        <f t="shared" si="1152"/>
        <v>30.19</v>
      </c>
      <c r="T2013" s="70">
        <f t="shared" si="1153"/>
        <v>140.82</v>
      </c>
      <c r="U2013" s="70">
        <f t="shared" si="1154"/>
        <v>0</v>
      </c>
      <c r="V2013" s="78">
        <f t="shared" si="1155"/>
        <v>140.82</v>
      </c>
      <c r="X2013" s="70">
        <v>110.63</v>
      </c>
      <c r="Y2013" s="70">
        <v>30.19</v>
      </c>
      <c r="Z2013" s="70">
        <v>140.82</v>
      </c>
      <c r="AA2013" s="79"/>
      <c r="AB2013" s="80">
        <f t="shared" si="1146"/>
        <v>0</v>
      </c>
    </row>
    <row r="2014" spans="1:28" ht="22.5" x14ac:dyDescent="0.25">
      <c r="A2014" s="72" t="s">
        <v>17727</v>
      </c>
      <c r="B2014" s="73" t="s">
        <v>23098</v>
      </c>
      <c r="C2014" s="74" t="s">
        <v>15692</v>
      </c>
      <c r="D2014" s="75">
        <v>0</v>
      </c>
      <c r="E2014" s="70">
        <v>353.61</v>
      </c>
      <c r="F2014" s="76">
        <f t="shared" si="1147"/>
        <v>0</v>
      </c>
      <c r="G2014" s="77"/>
      <c r="H2014" s="70">
        <f t="shared" si="1148"/>
        <v>320.06</v>
      </c>
      <c r="I2014" s="70">
        <f t="shared" si="1148"/>
        <v>33.549999999999997</v>
      </c>
      <c r="J2014" s="70">
        <f t="shared" si="1149"/>
        <v>353.61</v>
      </c>
      <c r="K2014" s="70">
        <v>0</v>
      </c>
      <c r="L2014" s="76">
        <f t="shared" si="1150"/>
        <v>353.61</v>
      </c>
      <c r="N2014" s="70">
        <v>320.06</v>
      </c>
      <c r="O2014" s="70">
        <v>33.549999999999997</v>
      </c>
      <c r="P2014" s="70">
        <f t="shared" si="1151"/>
        <v>353.61</v>
      </c>
      <c r="Q2014" s="64"/>
      <c r="R2014" s="70">
        <f t="shared" si="1152"/>
        <v>320.06</v>
      </c>
      <c r="S2014" s="70">
        <f t="shared" si="1152"/>
        <v>33.549999999999997</v>
      </c>
      <c r="T2014" s="70">
        <f t="shared" si="1153"/>
        <v>353.61</v>
      </c>
      <c r="U2014" s="70">
        <f t="shared" si="1154"/>
        <v>0</v>
      </c>
      <c r="V2014" s="78">
        <f t="shared" si="1155"/>
        <v>353.61</v>
      </c>
      <c r="X2014" s="70">
        <v>320.06</v>
      </c>
      <c r="Y2014" s="70">
        <v>33.549999999999997</v>
      </c>
      <c r="Z2014" s="70">
        <v>353.61</v>
      </c>
      <c r="AA2014" s="79"/>
      <c r="AB2014" s="80">
        <f t="shared" si="1146"/>
        <v>0</v>
      </c>
    </row>
    <row r="2015" spans="1:28" ht="33.75" x14ac:dyDescent="0.25">
      <c r="A2015" s="72" t="s">
        <v>17728</v>
      </c>
      <c r="B2015" s="73" t="s">
        <v>23099</v>
      </c>
      <c r="C2015" s="74" t="s">
        <v>15692</v>
      </c>
      <c r="D2015" s="75">
        <v>0</v>
      </c>
      <c r="E2015" s="70">
        <v>543.94999999999993</v>
      </c>
      <c r="F2015" s="76">
        <f t="shared" si="1147"/>
        <v>0</v>
      </c>
      <c r="G2015" s="77"/>
      <c r="H2015" s="70">
        <f t="shared" si="1148"/>
        <v>510.4</v>
      </c>
      <c r="I2015" s="70">
        <f t="shared" si="1148"/>
        <v>33.549999999999997</v>
      </c>
      <c r="J2015" s="70">
        <f t="shared" si="1149"/>
        <v>543.94999999999993</v>
      </c>
      <c r="K2015" s="70">
        <v>0</v>
      </c>
      <c r="L2015" s="76">
        <f t="shared" si="1150"/>
        <v>543.94999999999993</v>
      </c>
      <c r="N2015" s="70">
        <v>510.4</v>
      </c>
      <c r="O2015" s="70">
        <v>33.549999999999997</v>
      </c>
      <c r="P2015" s="70">
        <f t="shared" si="1151"/>
        <v>543.94999999999993</v>
      </c>
      <c r="Q2015" s="64"/>
      <c r="R2015" s="70">
        <f t="shared" si="1152"/>
        <v>510.4</v>
      </c>
      <c r="S2015" s="70">
        <f t="shared" si="1152"/>
        <v>33.549999999999997</v>
      </c>
      <c r="T2015" s="70">
        <f t="shared" si="1153"/>
        <v>543.94999999999993</v>
      </c>
      <c r="U2015" s="70">
        <f t="shared" si="1154"/>
        <v>0</v>
      </c>
      <c r="V2015" s="78">
        <f t="shared" si="1155"/>
        <v>543.94999999999993</v>
      </c>
      <c r="X2015" s="70">
        <v>510.4</v>
      </c>
      <c r="Y2015" s="70">
        <v>33.549999999999997</v>
      </c>
      <c r="Z2015" s="70">
        <v>543.95000000000005</v>
      </c>
      <c r="AA2015" s="79"/>
      <c r="AB2015" s="80">
        <f t="shared" si="1146"/>
        <v>0</v>
      </c>
    </row>
    <row r="2016" spans="1:28" s="34" customFormat="1" ht="33.75" x14ac:dyDescent="0.25">
      <c r="A2016" s="72" t="s">
        <v>17729</v>
      </c>
      <c r="B2016" s="73" t="s">
        <v>23100</v>
      </c>
      <c r="C2016" s="74" t="s">
        <v>15692</v>
      </c>
      <c r="D2016" s="75">
        <v>0</v>
      </c>
      <c r="E2016" s="70">
        <v>1784.6899999999998</v>
      </c>
      <c r="F2016" s="76">
        <f t="shared" si="1147"/>
        <v>0</v>
      </c>
      <c r="G2016" s="77"/>
      <c r="H2016" s="70">
        <f t="shared" si="1148"/>
        <v>1717.6</v>
      </c>
      <c r="I2016" s="70">
        <f t="shared" si="1148"/>
        <v>67.09</v>
      </c>
      <c r="J2016" s="70">
        <f t="shared" si="1149"/>
        <v>1784.6899999999998</v>
      </c>
      <c r="K2016" s="70">
        <v>0</v>
      </c>
      <c r="L2016" s="76">
        <f t="shared" si="1150"/>
        <v>1784.6899999999998</v>
      </c>
      <c r="N2016" s="70">
        <v>1717.6</v>
      </c>
      <c r="O2016" s="70">
        <v>67.09</v>
      </c>
      <c r="P2016" s="70">
        <f t="shared" si="1151"/>
        <v>1784.6899999999998</v>
      </c>
      <c r="Q2016" s="64"/>
      <c r="R2016" s="70">
        <f t="shared" si="1152"/>
        <v>1717.6</v>
      </c>
      <c r="S2016" s="70">
        <f t="shared" si="1152"/>
        <v>67.099999999999994</v>
      </c>
      <c r="T2016" s="70">
        <f t="shared" si="1153"/>
        <v>1784.6999999999998</v>
      </c>
      <c r="U2016" s="70">
        <f t="shared" si="1154"/>
        <v>0</v>
      </c>
      <c r="V2016" s="78">
        <f t="shared" si="1155"/>
        <v>1784.6999999999998</v>
      </c>
      <c r="X2016" s="70">
        <v>1717.6</v>
      </c>
      <c r="Y2016" s="70">
        <v>67.099999999999994</v>
      </c>
      <c r="Z2016" s="70">
        <v>1784.7</v>
      </c>
      <c r="AA2016" s="79"/>
      <c r="AB2016" s="80">
        <f t="shared" si="1146"/>
        <v>-1.0000000000218279E-2</v>
      </c>
    </row>
    <row r="2017" spans="1:28" s="34" customFormat="1" ht="33.75" x14ac:dyDescent="0.25">
      <c r="A2017" s="72" t="s">
        <v>17730</v>
      </c>
      <c r="B2017" s="73" t="s">
        <v>23101</v>
      </c>
      <c r="C2017" s="74" t="s">
        <v>15692</v>
      </c>
      <c r="D2017" s="75">
        <v>0</v>
      </c>
      <c r="E2017" s="70">
        <v>2921.57</v>
      </c>
      <c r="F2017" s="76">
        <f t="shared" si="1147"/>
        <v>0</v>
      </c>
      <c r="G2017" s="77"/>
      <c r="H2017" s="70">
        <f t="shared" si="1148"/>
        <v>2854.48</v>
      </c>
      <c r="I2017" s="70">
        <f t="shared" si="1148"/>
        <v>67.09</v>
      </c>
      <c r="J2017" s="70">
        <f t="shared" si="1149"/>
        <v>2921.57</v>
      </c>
      <c r="K2017" s="70">
        <v>0</v>
      </c>
      <c r="L2017" s="76">
        <f t="shared" si="1150"/>
        <v>2921.57</v>
      </c>
      <c r="N2017" s="70">
        <v>2854.48</v>
      </c>
      <c r="O2017" s="70">
        <v>67.09</v>
      </c>
      <c r="P2017" s="70">
        <f t="shared" si="1151"/>
        <v>2921.57</v>
      </c>
      <c r="Q2017" s="64"/>
      <c r="R2017" s="70">
        <f t="shared" si="1152"/>
        <v>2854.48</v>
      </c>
      <c r="S2017" s="70">
        <f t="shared" si="1152"/>
        <v>67.099999999999994</v>
      </c>
      <c r="T2017" s="70">
        <f t="shared" si="1153"/>
        <v>2921.58</v>
      </c>
      <c r="U2017" s="70">
        <f t="shared" si="1154"/>
        <v>0</v>
      </c>
      <c r="V2017" s="78">
        <f t="shared" si="1155"/>
        <v>2921.58</v>
      </c>
      <c r="X2017" s="70">
        <v>2854.48</v>
      </c>
      <c r="Y2017" s="70">
        <v>67.099999999999994</v>
      </c>
      <c r="Z2017" s="70">
        <v>2921.58</v>
      </c>
      <c r="AA2017" s="79"/>
      <c r="AB2017" s="80">
        <f t="shared" si="1146"/>
        <v>-9.9999999997635314E-3</v>
      </c>
    </row>
    <row r="2018" spans="1:28" ht="22.5" x14ac:dyDescent="0.25">
      <c r="A2018" s="72" t="s">
        <v>17731</v>
      </c>
      <c r="B2018" s="73" t="s">
        <v>23102</v>
      </c>
      <c r="C2018" s="74" t="s">
        <v>15692</v>
      </c>
      <c r="D2018" s="75">
        <v>0</v>
      </c>
      <c r="E2018" s="70">
        <v>5004.25</v>
      </c>
      <c r="F2018" s="76">
        <f t="shared" si="1147"/>
        <v>0</v>
      </c>
      <c r="G2018" s="77"/>
      <c r="H2018" s="70">
        <f t="shared" si="1148"/>
        <v>4937.16</v>
      </c>
      <c r="I2018" s="70">
        <f t="shared" si="1148"/>
        <v>67.09</v>
      </c>
      <c r="J2018" s="70">
        <f t="shared" si="1149"/>
        <v>5004.25</v>
      </c>
      <c r="K2018" s="70">
        <v>0</v>
      </c>
      <c r="L2018" s="76">
        <f t="shared" si="1150"/>
        <v>5004.25</v>
      </c>
      <c r="N2018" s="70">
        <v>4937.16</v>
      </c>
      <c r="O2018" s="70">
        <v>67.09</v>
      </c>
      <c r="P2018" s="70">
        <f t="shared" si="1151"/>
        <v>5004.25</v>
      </c>
      <c r="Q2018" s="64"/>
      <c r="R2018" s="70">
        <f t="shared" si="1152"/>
        <v>4937.16</v>
      </c>
      <c r="S2018" s="70">
        <f t="shared" si="1152"/>
        <v>67.099999999999994</v>
      </c>
      <c r="T2018" s="70">
        <f t="shared" si="1153"/>
        <v>5004.26</v>
      </c>
      <c r="U2018" s="70">
        <f t="shared" si="1154"/>
        <v>0</v>
      </c>
      <c r="V2018" s="78">
        <f t="shared" si="1155"/>
        <v>5004.26</v>
      </c>
      <c r="X2018" s="70">
        <v>4937.16</v>
      </c>
      <c r="Y2018" s="70">
        <v>67.099999999999994</v>
      </c>
      <c r="Z2018" s="70">
        <v>5004.26</v>
      </c>
      <c r="AA2018" s="79"/>
      <c r="AB2018" s="80">
        <f t="shared" si="1146"/>
        <v>-1.0000000000218279E-2</v>
      </c>
    </row>
    <row r="2019" spans="1:28" s="34" customFormat="1" ht="22.5" x14ac:dyDescent="0.25">
      <c r="A2019" s="72" t="s">
        <v>17732</v>
      </c>
      <c r="B2019" s="73" t="s">
        <v>23103</v>
      </c>
      <c r="C2019" s="74" t="s">
        <v>15692</v>
      </c>
      <c r="D2019" s="75">
        <v>0</v>
      </c>
      <c r="E2019" s="70">
        <v>7317.18</v>
      </c>
      <c r="F2019" s="76">
        <f t="shared" si="1147"/>
        <v>0</v>
      </c>
      <c r="G2019" s="77"/>
      <c r="H2019" s="70">
        <f t="shared" si="1148"/>
        <v>7250.09</v>
      </c>
      <c r="I2019" s="70">
        <f t="shared" si="1148"/>
        <v>67.09</v>
      </c>
      <c r="J2019" s="70">
        <f t="shared" si="1149"/>
        <v>7317.18</v>
      </c>
      <c r="K2019" s="70">
        <v>0</v>
      </c>
      <c r="L2019" s="76">
        <f t="shared" si="1150"/>
        <v>7317.18</v>
      </c>
      <c r="N2019" s="70">
        <v>7250.09</v>
      </c>
      <c r="O2019" s="70">
        <v>67.09</v>
      </c>
      <c r="P2019" s="70">
        <f t="shared" si="1151"/>
        <v>7317.18</v>
      </c>
      <c r="Q2019" s="64"/>
      <c r="R2019" s="70">
        <f t="shared" si="1152"/>
        <v>7250.09</v>
      </c>
      <c r="S2019" s="70">
        <f t="shared" si="1152"/>
        <v>67.099999999999994</v>
      </c>
      <c r="T2019" s="70">
        <f t="shared" si="1153"/>
        <v>7317.1900000000005</v>
      </c>
      <c r="U2019" s="70">
        <f t="shared" si="1154"/>
        <v>0</v>
      </c>
      <c r="V2019" s="78">
        <f t="shared" si="1155"/>
        <v>7317.1900000000005</v>
      </c>
      <c r="X2019" s="70">
        <v>7250.09</v>
      </c>
      <c r="Y2019" s="70">
        <v>67.099999999999994</v>
      </c>
      <c r="Z2019" s="70">
        <v>7317.19</v>
      </c>
      <c r="AA2019" s="79"/>
      <c r="AB2019" s="80">
        <f t="shared" si="1146"/>
        <v>-9.999999999308784E-3</v>
      </c>
    </row>
    <row r="2020" spans="1:28" ht="22.5" x14ac:dyDescent="0.25">
      <c r="A2020" s="72" t="s">
        <v>17733</v>
      </c>
      <c r="B2020" s="73" t="s">
        <v>23104</v>
      </c>
      <c r="C2020" s="74" t="s">
        <v>15692</v>
      </c>
      <c r="D2020" s="75">
        <v>0</v>
      </c>
      <c r="E2020" s="70">
        <v>8117.5</v>
      </c>
      <c r="F2020" s="76">
        <f t="shared" si="1147"/>
        <v>0</v>
      </c>
      <c r="G2020" s="77"/>
      <c r="H2020" s="70">
        <f t="shared" si="1148"/>
        <v>8050.41</v>
      </c>
      <c r="I2020" s="70">
        <f t="shared" si="1148"/>
        <v>67.09</v>
      </c>
      <c r="J2020" s="70">
        <f t="shared" si="1149"/>
        <v>8117.5</v>
      </c>
      <c r="K2020" s="70">
        <v>0</v>
      </c>
      <c r="L2020" s="76">
        <f t="shared" si="1150"/>
        <v>8117.5</v>
      </c>
      <c r="N2020" s="70">
        <v>8050.41</v>
      </c>
      <c r="O2020" s="70">
        <v>67.09</v>
      </c>
      <c r="P2020" s="70">
        <f t="shared" si="1151"/>
        <v>8117.5</v>
      </c>
      <c r="Q2020" s="64"/>
      <c r="R2020" s="70">
        <f t="shared" si="1152"/>
        <v>8050.41</v>
      </c>
      <c r="S2020" s="70">
        <f t="shared" si="1152"/>
        <v>67.099999999999994</v>
      </c>
      <c r="T2020" s="70">
        <f t="shared" si="1153"/>
        <v>8117.51</v>
      </c>
      <c r="U2020" s="70">
        <f t="shared" si="1154"/>
        <v>0</v>
      </c>
      <c r="V2020" s="78">
        <f t="shared" si="1155"/>
        <v>8117.51</v>
      </c>
      <c r="X2020" s="70">
        <v>8050.41</v>
      </c>
      <c r="Y2020" s="70">
        <v>67.099999999999994</v>
      </c>
      <c r="Z2020" s="70">
        <v>8117.51</v>
      </c>
      <c r="AA2020" s="79"/>
      <c r="AB2020" s="80">
        <f t="shared" si="1146"/>
        <v>-1.0000000000218279E-2</v>
      </c>
    </row>
    <row r="2021" spans="1:28" ht="22.5" x14ac:dyDescent="0.25">
      <c r="A2021" s="72" t="s">
        <v>17734</v>
      </c>
      <c r="B2021" s="73" t="s">
        <v>23105</v>
      </c>
      <c r="C2021" s="74" t="s">
        <v>15692</v>
      </c>
      <c r="D2021" s="75">
        <v>0</v>
      </c>
      <c r="E2021" s="70">
        <v>11104.76</v>
      </c>
      <c r="F2021" s="76">
        <f t="shared" si="1147"/>
        <v>0</v>
      </c>
      <c r="G2021" s="77"/>
      <c r="H2021" s="70">
        <f t="shared" si="1148"/>
        <v>11037.67</v>
      </c>
      <c r="I2021" s="70">
        <f t="shared" si="1148"/>
        <v>67.09</v>
      </c>
      <c r="J2021" s="70">
        <f t="shared" si="1149"/>
        <v>11104.76</v>
      </c>
      <c r="K2021" s="70">
        <v>0</v>
      </c>
      <c r="L2021" s="76">
        <f t="shared" si="1150"/>
        <v>11104.76</v>
      </c>
      <c r="N2021" s="70">
        <v>11037.67</v>
      </c>
      <c r="O2021" s="70">
        <v>67.09</v>
      </c>
      <c r="P2021" s="70">
        <f t="shared" si="1151"/>
        <v>11104.76</v>
      </c>
      <c r="Q2021" s="64"/>
      <c r="R2021" s="70">
        <f t="shared" si="1152"/>
        <v>11037.67</v>
      </c>
      <c r="S2021" s="70">
        <f t="shared" si="1152"/>
        <v>67.099999999999994</v>
      </c>
      <c r="T2021" s="70">
        <f t="shared" si="1153"/>
        <v>11104.77</v>
      </c>
      <c r="U2021" s="70">
        <f t="shared" si="1154"/>
        <v>0</v>
      </c>
      <c r="V2021" s="78">
        <f t="shared" si="1155"/>
        <v>11104.77</v>
      </c>
      <c r="X2021" s="70">
        <v>11037.67</v>
      </c>
      <c r="Y2021" s="70">
        <v>67.099999999999994</v>
      </c>
      <c r="Z2021" s="70">
        <v>11104.77</v>
      </c>
      <c r="AA2021" s="79"/>
      <c r="AB2021" s="80">
        <f t="shared" si="1146"/>
        <v>-1.0000000000218279E-2</v>
      </c>
    </row>
    <row r="2022" spans="1:28" ht="22.5" x14ac:dyDescent="0.25">
      <c r="A2022" s="84" t="s">
        <v>19830</v>
      </c>
      <c r="B2022" s="85" t="s">
        <v>23106</v>
      </c>
      <c r="C2022" s="86" t="s">
        <v>15692</v>
      </c>
      <c r="D2022" s="87">
        <v>0</v>
      </c>
      <c r="E2022" s="88">
        <v>11121.82</v>
      </c>
      <c r="F2022" s="76">
        <f t="shared" si="1147"/>
        <v>0</v>
      </c>
      <c r="G2022" s="77"/>
      <c r="H2022" s="88"/>
      <c r="I2022" s="88"/>
      <c r="J2022" s="88"/>
      <c r="K2022" s="88"/>
      <c r="L2022" s="76"/>
      <c r="N2022" s="88">
        <v>11054.73</v>
      </c>
      <c r="O2022" s="88">
        <v>67.09</v>
      </c>
      <c r="P2022" s="70">
        <f t="shared" si="1151"/>
        <v>11121.82</v>
      </c>
      <c r="Q2022" s="89"/>
      <c r="R2022" s="88"/>
      <c r="S2022" s="88"/>
      <c r="T2022" s="88"/>
      <c r="U2022" s="88"/>
      <c r="V2022" s="78"/>
      <c r="X2022" s="88">
        <v>11054.73</v>
      </c>
      <c r="Y2022" s="88">
        <v>67.099999999999994</v>
      </c>
      <c r="Z2022" s="88">
        <v>11121.83</v>
      </c>
      <c r="AA2022" s="79"/>
      <c r="AB2022" s="80">
        <f t="shared" si="1146"/>
        <v>-1.0000000000218279E-2</v>
      </c>
    </row>
    <row r="2023" spans="1:28" ht="22.5" x14ac:dyDescent="0.25">
      <c r="A2023" s="72" t="s">
        <v>17735</v>
      </c>
      <c r="B2023" s="73" t="s">
        <v>23107</v>
      </c>
      <c r="C2023" s="74" t="s">
        <v>15692</v>
      </c>
      <c r="D2023" s="75">
        <v>0</v>
      </c>
      <c r="E2023" s="70">
        <v>14.75</v>
      </c>
      <c r="F2023" s="76">
        <f t="shared" si="1147"/>
        <v>0</v>
      </c>
      <c r="G2023" s="77"/>
      <c r="H2023" s="70">
        <f t="shared" ref="H2023:I2035" si="1156">ROUND(N2023+(N2023*$H$2/100),2)</f>
        <v>8.02</v>
      </c>
      <c r="I2023" s="70">
        <f t="shared" si="1156"/>
        <v>6.73</v>
      </c>
      <c r="J2023" s="70">
        <f t="shared" ref="J2023:J2035" si="1157">H2023+I2023</f>
        <v>14.75</v>
      </c>
      <c r="K2023" s="70">
        <v>0</v>
      </c>
      <c r="L2023" s="76">
        <f t="shared" ref="L2023:L2035" si="1158">SUM(J2023:K2023)</f>
        <v>14.75</v>
      </c>
      <c r="N2023" s="70">
        <v>8.02</v>
      </c>
      <c r="O2023" s="70">
        <v>6.7299999999999995</v>
      </c>
      <c r="P2023" s="70">
        <f t="shared" si="1151"/>
        <v>14.75</v>
      </c>
      <c r="Q2023" s="64"/>
      <c r="R2023" s="70">
        <f t="shared" ref="R2023:S2035" si="1159">X2023</f>
        <v>8.02</v>
      </c>
      <c r="S2023" s="70">
        <f t="shared" si="1159"/>
        <v>6.71</v>
      </c>
      <c r="T2023" s="70">
        <f t="shared" ref="T2023:T2035" si="1160">R2023+S2023</f>
        <v>14.73</v>
      </c>
      <c r="U2023" s="70">
        <f t="shared" ref="U2023:U2035" si="1161">ROUND(Z2023*$H$2,2)/100</f>
        <v>0</v>
      </c>
      <c r="V2023" s="78">
        <f t="shared" ref="V2023:V2035" si="1162">SUM(T2023:U2023)</f>
        <v>14.73</v>
      </c>
      <c r="X2023" s="70">
        <v>8.02</v>
      </c>
      <c r="Y2023" s="70">
        <v>6.71</v>
      </c>
      <c r="Z2023" s="70">
        <v>14.73</v>
      </c>
      <c r="AA2023" s="79"/>
      <c r="AB2023" s="80">
        <f t="shared" si="1146"/>
        <v>1.9999999999999574E-2</v>
      </c>
    </row>
    <row r="2024" spans="1:28" ht="22.5" x14ac:dyDescent="0.25">
      <c r="A2024" s="72" t="s">
        <v>17736</v>
      </c>
      <c r="B2024" s="73" t="s">
        <v>23108</v>
      </c>
      <c r="C2024" s="74" t="s">
        <v>15692</v>
      </c>
      <c r="D2024" s="75">
        <v>0</v>
      </c>
      <c r="E2024" s="70">
        <v>16.61</v>
      </c>
      <c r="F2024" s="76">
        <f t="shared" si="1147"/>
        <v>0</v>
      </c>
      <c r="G2024" s="77"/>
      <c r="H2024" s="70">
        <f t="shared" si="1156"/>
        <v>9.8800000000000008</v>
      </c>
      <c r="I2024" s="70">
        <f t="shared" si="1156"/>
        <v>6.73</v>
      </c>
      <c r="J2024" s="70">
        <f t="shared" si="1157"/>
        <v>16.61</v>
      </c>
      <c r="K2024" s="70">
        <v>0</v>
      </c>
      <c r="L2024" s="76">
        <f t="shared" si="1158"/>
        <v>16.61</v>
      </c>
      <c r="N2024" s="70">
        <v>9.8800000000000008</v>
      </c>
      <c r="O2024" s="70">
        <v>6.7299999999999995</v>
      </c>
      <c r="P2024" s="70">
        <f t="shared" si="1151"/>
        <v>16.61</v>
      </c>
      <c r="Q2024" s="64"/>
      <c r="R2024" s="70">
        <f t="shared" si="1159"/>
        <v>9.8800000000000008</v>
      </c>
      <c r="S2024" s="70">
        <f t="shared" si="1159"/>
        <v>6.71</v>
      </c>
      <c r="T2024" s="70">
        <f t="shared" si="1160"/>
        <v>16.59</v>
      </c>
      <c r="U2024" s="70">
        <f t="shared" si="1161"/>
        <v>0</v>
      </c>
      <c r="V2024" s="78">
        <f t="shared" si="1162"/>
        <v>16.59</v>
      </c>
      <c r="X2024" s="70">
        <v>9.8800000000000008</v>
      </c>
      <c r="Y2024" s="70">
        <v>6.71</v>
      </c>
      <c r="Z2024" s="70">
        <v>16.59</v>
      </c>
      <c r="AA2024" s="79"/>
      <c r="AB2024" s="80">
        <f t="shared" si="1146"/>
        <v>1.9999999999999574E-2</v>
      </c>
    </row>
    <row r="2025" spans="1:28" ht="22.5" x14ac:dyDescent="0.25">
      <c r="A2025" s="72" t="s">
        <v>17737</v>
      </c>
      <c r="B2025" s="73" t="s">
        <v>23109</v>
      </c>
      <c r="C2025" s="74" t="s">
        <v>15692</v>
      </c>
      <c r="D2025" s="75">
        <v>0</v>
      </c>
      <c r="E2025" s="70">
        <v>38.369999999999997</v>
      </c>
      <c r="F2025" s="76">
        <f t="shared" si="1147"/>
        <v>0</v>
      </c>
      <c r="G2025" s="77"/>
      <c r="H2025" s="70">
        <f t="shared" si="1156"/>
        <v>31.64</v>
      </c>
      <c r="I2025" s="70">
        <f t="shared" si="1156"/>
        <v>6.73</v>
      </c>
      <c r="J2025" s="70">
        <f t="shared" si="1157"/>
        <v>38.370000000000005</v>
      </c>
      <c r="K2025" s="70">
        <v>0</v>
      </c>
      <c r="L2025" s="76">
        <f t="shared" si="1158"/>
        <v>38.370000000000005</v>
      </c>
      <c r="N2025" s="70">
        <v>31.64</v>
      </c>
      <c r="O2025" s="70">
        <v>6.7299999999999995</v>
      </c>
      <c r="P2025" s="70">
        <f t="shared" si="1151"/>
        <v>38.369999999999997</v>
      </c>
      <c r="Q2025" s="64"/>
      <c r="R2025" s="70">
        <f t="shared" si="1159"/>
        <v>31.64</v>
      </c>
      <c r="S2025" s="70">
        <f t="shared" si="1159"/>
        <v>6.71</v>
      </c>
      <c r="T2025" s="70">
        <f t="shared" si="1160"/>
        <v>38.35</v>
      </c>
      <c r="U2025" s="70">
        <f t="shared" si="1161"/>
        <v>0</v>
      </c>
      <c r="V2025" s="78">
        <f t="shared" si="1162"/>
        <v>38.35</v>
      </c>
      <c r="X2025" s="70">
        <v>31.64</v>
      </c>
      <c r="Y2025" s="70">
        <v>6.71</v>
      </c>
      <c r="Z2025" s="70">
        <v>38.35</v>
      </c>
      <c r="AA2025" s="79"/>
      <c r="AB2025" s="80">
        <f t="shared" si="1146"/>
        <v>1.9999999999996021E-2</v>
      </c>
    </row>
    <row r="2026" spans="1:28" ht="22.5" x14ac:dyDescent="0.25">
      <c r="A2026" s="72" t="s">
        <v>17738</v>
      </c>
      <c r="B2026" s="73" t="s">
        <v>23110</v>
      </c>
      <c r="C2026" s="74" t="s">
        <v>15692</v>
      </c>
      <c r="D2026" s="75">
        <v>0</v>
      </c>
      <c r="E2026" s="70">
        <v>40.889999999999993</v>
      </c>
      <c r="F2026" s="76">
        <f t="shared" si="1147"/>
        <v>0</v>
      </c>
      <c r="G2026" s="77"/>
      <c r="H2026" s="70">
        <f t="shared" si="1156"/>
        <v>34.159999999999997</v>
      </c>
      <c r="I2026" s="70">
        <f t="shared" si="1156"/>
        <v>6.73</v>
      </c>
      <c r="J2026" s="70">
        <f t="shared" si="1157"/>
        <v>40.89</v>
      </c>
      <c r="K2026" s="70">
        <v>0</v>
      </c>
      <c r="L2026" s="76">
        <f t="shared" si="1158"/>
        <v>40.89</v>
      </c>
      <c r="N2026" s="70">
        <v>34.159999999999997</v>
      </c>
      <c r="O2026" s="70">
        <v>6.7299999999999995</v>
      </c>
      <c r="P2026" s="70">
        <f t="shared" si="1151"/>
        <v>40.889999999999993</v>
      </c>
      <c r="Q2026" s="64"/>
      <c r="R2026" s="70">
        <f t="shared" si="1159"/>
        <v>34.159999999999997</v>
      </c>
      <c r="S2026" s="70">
        <f t="shared" si="1159"/>
        <v>6.71</v>
      </c>
      <c r="T2026" s="70">
        <f t="shared" si="1160"/>
        <v>40.869999999999997</v>
      </c>
      <c r="U2026" s="70">
        <f t="shared" si="1161"/>
        <v>0</v>
      </c>
      <c r="V2026" s="78">
        <f t="shared" si="1162"/>
        <v>40.869999999999997</v>
      </c>
      <c r="X2026" s="70">
        <v>34.159999999999997</v>
      </c>
      <c r="Y2026" s="70">
        <v>6.71</v>
      </c>
      <c r="Z2026" s="70">
        <v>40.869999999999997</v>
      </c>
      <c r="AA2026" s="79"/>
      <c r="AB2026" s="80">
        <f t="shared" si="1146"/>
        <v>1.9999999999996021E-2</v>
      </c>
    </row>
    <row r="2027" spans="1:28" ht="22.5" x14ac:dyDescent="0.25">
      <c r="A2027" s="72" t="s">
        <v>17739</v>
      </c>
      <c r="B2027" s="73" t="s">
        <v>23111</v>
      </c>
      <c r="C2027" s="74" t="s">
        <v>15692</v>
      </c>
      <c r="D2027" s="75">
        <v>0</v>
      </c>
      <c r="E2027" s="70">
        <v>48.129999999999995</v>
      </c>
      <c r="F2027" s="76">
        <f t="shared" si="1147"/>
        <v>0</v>
      </c>
      <c r="G2027" s="77"/>
      <c r="H2027" s="70">
        <f t="shared" si="1156"/>
        <v>41.4</v>
      </c>
      <c r="I2027" s="70">
        <f t="shared" si="1156"/>
        <v>6.73</v>
      </c>
      <c r="J2027" s="70">
        <f t="shared" si="1157"/>
        <v>48.129999999999995</v>
      </c>
      <c r="K2027" s="70">
        <v>0</v>
      </c>
      <c r="L2027" s="76">
        <f t="shared" si="1158"/>
        <v>48.129999999999995</v>
      </c>
      <c r="N2027" s="70">
        <v>41.4</v>
      </c>
      <c r="O2027" s="70">
        <v>6.7299999999999995</v>
      </c>
      <c r="P2027" s="70">
        <f t="shared" si="1151"/>
        <v>48.129999999999995</v>
      </c>
      <c r="Q2027" s="64"/>
      <c r="R2027" s="70">
        <f t="shared" si="1159"/>
        <v>41.4</v>
      </c>
      <c r="S2027" s="70">
        <f t="shared" si="1159"/>
        <v>6.71</v>
      </c>
      <c r="T2027" s="70">
        <f t="shared" si="1160"/>
        <v>48.11</v>
      </c>
      <c r="U2027" s="70">
        <f t="shared" si="1161"/>
        <v>0</v>
      </c>
      <c r="V2027" s="78">
        <f t="shared" si="1162"/>
        <v>48.11</v>
      </c>
      <c r="X2027" s="70">
        <v>41.4</v>
      </c>
      <c r="Y2027" s="70">
        <v>6.71</v>
      </c>
      <c r="Z2027" s="70">
        <v>48.11</v>
      </c>
      <c r="AA2027" s="79"/>
      <c r="AB2027" s="80">
        <f t="shared" si="1146"/>
        <v>1.9999999999996021E-2</v>
      </c>
    </row>
    <row r="2028" spans="1:28" ht="22.5" x14ac:dyDescent="0.25">
      <c r="A2028" s="72" t="s">
        <v>17740</v>
      </c>
      <c r="B2028" s="73" t="s">
        <v>23112</v>
      </c>
      <c r="C2028" s="74" t="s">
        <v>15692</v>
      </c>
      <c r="D2028" s="75">
        <v>0</v>
      </c>
      <c r="E2028" s="70">
        <v>702.13</v>
      </c>
      <c r="F2028" s="76">
        <f t="shared" si="1147"/>
        <v>0</v>
      </c>
      <c r="G2028" s="77"/>
      <c r="H2028" s="70">
        <f t="shared" si="1156"/>
        <v>695.4</v>
      </c>
      <c r="I2028" s="70">
        <f t="shared" si="1156"/>
        <v>6.73</v>
      </c>
      <c r="J2028" s="70">
        <f t="shared" si="1157"/>
        <v>702.13</v>
      </c>
      <c r="K2028" s="70">
        <v>0</v>
      </c>
      <c r="L2028" s="76">
        <f t="shared" si="1158"/>
        <v>702.13</v>
      </c>
      <c r="N2028" s="70">
        <v>695.4</v>
      </c>
      <c r="O2028" s="70">
        <v>6.7299999999999995</v>
      </c>
      <c r="P2028" s="70">
        <f t="shared" si="1151"/>
        <v>702.13</v>
      </c>
      <c r="Q2028" s="64"/>
      <c r="R2028" s="70">
        <f t="shared" si="1159"/>
        <v>695.4</v>
      </c>
      <c r="S2028" s="70">
        <f t="shared" si="1159"/>
        <v>6.71</v>
      </c>
      <c r="T2028" s="70">
        <f t="shared" si="1160"/>
        <v>702.11</v>
      </c>
      <c r="U2028" s="70">
        <f t="shared" si="1161"/>
        <v>0</v>
      </c>
      <c r="V2028" s="78">
        <f t="shared" si="1162"/>
        <v>702.11</v>
      </c>
      <c r="X2028" s="70">
        <v>695.4</v>
      </c>
      <c r="Y2028" s="70">
        <v>6.71</v>
      </c>
      <c r="Z2028" s="70">
        <v>702.11</v>
      </c>
      <c r="AA2028" s="79"/>
      <c r="AB2028" s="80">
        <f t="shared" si="1146"/>
        <v>1.999999999998181E-2</v>
      </c>
    </row>
    <row r="2029" spans="1:28" ht="22.5" x14ac:dyDescent="0.25">
      <c r="A2029" s="72" t="s">
        <v>17741</v>
      </c>
      <c r="B2029" s="73" t="s">
        <v>23113</v>
      </c>
      <c r="C2029" s="74" t="s">
        <v>15692</v>
      </c>
      <c r="D2029" s="75">
        <v>0</v>
      </c>
      <c r="E2029" s="70">
        <v>51</v>
      </c>
      <c r="F2029" s="76">
        <f t="shared" si="1147"/>
        <v>0</v>
      </c>
      <c r="G2029" s="77"/>
      <c r="H2029" s="70">
        <f t="shared" si="1156"/>
        <v>44.27</v>
      </c>
      <c r="I2029" s="70">
        <f t="shared" si="1156"/>
        <v>6.73</v>
      </c>
      <c r="J2029" s="70">
        <f t="shared" si="1157"/>
        <v>51</v>
      </c>
      <c r="K2029" s="70">
        <v>0</v>
      </c>
      <c r="L2029" s="76">
        <f t="shared" si="1158"/>
        <v>51</v>
      </c>
      <c r="N2029" s="70">
        <v>44.27</v>
      </c>
      <c r="O2029" s="70">
        <v>6.7299999999999995</v>
      </c>
      <c r="P2029" s="70">
        <f t="shared" si="1151"/>
        <v>51</v>
      </c>
      <c r="Q2029" s="64"/>
      <c r="R2029" s="70">
        <f t="shared" si="1159"/>
        <v>44.27</v>
      </c>
      <c r="S2029" s="70">
        <f t="shared" si="1159"/>
        <v>6.71</v>
      </c>
      <c r="T2029" s="70">
        <f t="shared" si="1160"/>
        <v>50.980000000000004</v>
      </c>
      <c r="U2029" s="70">
        <f t="shared" si="1161"/>
        <v>0</v>
      </c>
      <c r="V2029" s="78">
        <f t="shared" si="1162"/>
        <v>50.980000000000004</v>
      </c>
      <c r="X2029" s="70">
        <v>44.27</v>
      </c>
      <c r="Y2029" s="70">
        <v>6.71</v>
      </c>
      <c r="Z2029" s="70">
        <v>50.98</v>
      </c>
      <c r="AA2029" s="79"/>
      <c r="AB2029" s="80">
        <f t="shared" si="1146"/>
        <v>2.0000000000003126E-2</v>
      </c>
    </row>
    <row r="2030" spans="1:28" ht="22.5" x14ac:dyDescent="0.25">
      <c r="A2030" s="72" t="s">
        <v>17742</v>
      </c>
      <c r="B2030" s="73" t="s">
        <v>23114</v>
      </c>
      <c r="C2030" s="74" t="s">
        <v>15692</v>
      </c>
      <c r="D2030" s="75">
        <v>0</v>
      </c>
      <c r="E2030" s="70">
        <v>52.36</v>
      </c>
      <c r="F2030" s="76">
        <f t="shared" si="1147"/>
        <v>0</v>
      </c>
      <c r="G2030" s="77"/>
      <c r="H2030" s="70">
        <f t="shared" si="1156"/>
        <v>45.63</v>
      </c>
      <c r="I2030" s="70">
        <f t="shared" si="1156"/>
        <v>6.73</v>
      </c>
      <c r="J2030" s="70">
        <f t="shared" si="1157"/>
        <v>52.36</v>
      </c>
      <c r="K2030" s="70">
        <v>0</v>
      </c>
      <c r="L2030" s="76">
        <f t="shared" si="1158"/>
        <v>52.36</v>
      </c>
      <c r="N2030" s="70">
        <v>45.63</v>
      </c>
      <c r="O2030" s="70">
        <v>6.7299999999999995</v>
      </c>
      <c r="P2030" s="70">
        <f t="shared" si="1151"/>
        <v>52.36</v>
      </c>
      <c r="Q2030" s="64"/>
      <c r="R2030" s="70">
        <f t="shared" si="1159"/>
        <v>45.63</v>
      </c>
      <c r="S2030" s="70">
        <f t="shared" si="1159"/>
        <v>6.71</v>
      </c>
      <c r="T2030" s="70">
        <f t="shared" si="1160"/>
        <v>52.34</v>
      </c>
      <c r="U2030" s="70">
        <f t="shared" si="1161"/>
        <v>0</v>
      </c>
      <c r="V2030" s="78">
        <f t="shared" si="1162"/>
        <v>52.34</v>
      </c>
      <c r="X2030" s="70">
        <v>45.63</v>
      </c>
      <c r="Y2030" s="70">
        <v>6.71</v>
      </c>
      <c r="Z2030" s="70">
        <v>52.34</v>
      </c>
      <c r="AA2030" s="79"/>
      <c r="AB2030" s="80">
        <f t="shared" si="1146"/>
        <v>1.9999999999996021E-2</v>
      </c>
    </row>
    <row r="2031" spans="1:28" ht="22.5" x14ac:dyDescent="0.25">
      <c r="A2031" s="72" t="s">
        <v>17743</v>
      </c>
      <c r="B2031" s="73" t="s">
        <v>23115</v>
      </c>
      <c r="C2031" s="74" t="s">
        <v>15692</v>
      </c>
      <c r="D2031" s="75">
        <v>0</v>
      </c>
      <c r="E2031" s="70">
        <v>62.22</v>
      </c>
      <c r="F2031" s="76">
        <f t="shared" si="1147"/>
        <v>0</v>
      </c>
      <c r="G2031" s="77"/>
      <c r="H2031" s="70">
        <f t="shared" si="1156"/>
        <v>55.49</v>
      </c>
      <c r="I2031" s="70">
        <f t="shared" si="1156"/>
        <v>6.73</v>
      </c>
      <c r="J2031" s="70">
        <f t="shared" si="1157"/>
        <v>62.22</v>
      </c>
      <c r="K2031" s="70">
        <v>0</v>
      </c>
      <c r="L2031" s="76">
        <f t="shared" si="1158"/>
        <v>62.22</v>
      </c>
      <c r="N2031" s="70">
        <v>55.49</v>
      </c>
      <c r="O2031" s="70">
        <v>6.7299999999999995</v>
      </c>
      <c r="P2031" s="70">
        <f t="shared" si="1151"/>
        <v>62.22</v>
      </c>
      <c r="Q2031" s="64"/>
      <c r="R2031" s="70">
        <f t="shared" si="1159"/>
        <v>55.49</v>
      </c>
      <c r="S2031" s="70">
        <f t="shared" si="1159"/>
        <v>6.71</v>
      </c>
      <c r="T2031" s="70">
        <f t="shared" si="1160"/>
        <v>62.2</v>
      </c>
      <c r="U2031" s="70">
        <f t="shared" si="1161"/>
        <v>0</v>
      </c>
      <c r="V2031" s="78">
        <f t="shared" si="1162"/>
        <v>62.2</v>
      </c>
      <c r="X2031" s="70">
        <v>55.49</v>
      </c>
      <c r="Y2031" s="70">
        <v>6.71</v>
      </c>
      <c r="Z2031" s="70">
        <v>62.2</v>
      </c>
      <c r="AA2031" s="79"/>
      <c r="AB2031" s="80">
        <f t="shared" si="1146"/>
        <v>1.9999999999996021E-2</v>
      </c>
    </row>
    <row r="2032" spans="1:28" ht="22.5" x14ac:dyDescent="0.25">
      <c r="A2032" s="72" t="s">
        <v>17744</v>
      </c>
      <c r="B2032" s="73" t="s">
        <v>23116</v>
      </c>
      <c r="C2032" s="74" t="s">
        <v>15692</v>
      </c>
      <c r="D2032" s="75">
        <v>0</v>
      </c>
      <c r="E2032" s="70">
        <v>1028.54</v>
      </c>
      <c r="F2032" s="76">
        <f t="shared" si="1147"/>
        <v>0</v>
      </c>
      <c r="G2032" s="77"/>
      <c r="H2032" s="70">
        <f t="shared" si="1156"/>
        <v>1021.81</v>
      </c>
      <c r="I2032" s="70">
        <f t="shared" si="1156"/>
        <v>6.73</v>
      </c>
      <c r="J2032" s="70">
        <f t="shared" si="1157"/>
        <v>1028.54</v>
      </c>
      <c r="K2032" s="70">
        <v>0</v>
      </c>
      <c r="L2032" s="76">
        <f t="shared" si="1158"/>
        <v>1028.54</v>
      </c>
      <c r="N2032" s="70">
        <v>1021.81</v>
      </c>
      <c r="O2032" s="70">
        <v>6.7299999999999995</v>
      </c>
      <c r="P2032" s="70">
        <f t="shared" si="1151"/>
        <v>1028.54</v>
      </c>
      <c r="Q2032" s="64"/>
      <c r="R2032" s="70">
        <f t="shared" si="1159"/>
        <v>1021.81</v>
      </c>
      <c r="S2032" s="70">
        <f t="shared" si="1159"/>
        <v>6.71</v>
      </c>
      <c r="T2032" s="70">
        <f t="shared" si="1160"/>
        <v>1028.52</v>
      </c>
      <c r="U2032" s="70">
        <f t="shared" si="1161"/>
        <v>0</v>
      </c>
      <c r="V2032" s="78">
        <f t="shared" si="1162"/>
        <v>1028.52</v>
      </c>
      <c r="X2032" s="70">
        <v>1021.81</v>
      </c>
      <c r="Y2032" s="70">
        <v>6.71</v>
      </c>
      <c r="Z2032" s="70">
        <v>1028.52</v>
      </c>
      <c r="AA2032" s="79"/>
      <c r="AB2032" s="80">
        <f t="shared" si="1146"/>
        <v>1.999999999998181E-2</v>
      </c>
    </row>
    <row r="2033" spans="1:28" ht="22.5" x14ac:dyDescent="0.25">
      <c r="A2033" s="72" t="s">
        <v>17745</v>
      </c>
      <c r="B2033" s="73" t="s">
        <v>23117</v>
      </c>
      <c r="C2033" s="74" t="s">
        <v>15692</v>
      </c>
      <c r="D2033" s="75">
        <v>0</v>
      </c>
      <c r="E2033" s="70">
        <v>24380.57</v>
      </c>
      <c r="F2033" s="76">
        <f t="shared" si="1147"/>
        <v>0</v>
      </c>
      <c r="G2033" s="77"/>
      <c r="H2033" s="70">
        <f t="shared" si="1156"/>
        <v>24313.48</v>
      </c>
      <c r="I2033" s="70">
        <f t="shared" si="1156"/>
        <v>67.09</v>
      </c>
      <c r="J2033" s="70">
        <f t="shared" si="1157"/>
        <v>24380.57</v>
      </c>
      <c r="K2033" s="70">
        <v>0</v>
      </c>
      <c r="L2033" s="76">
        <f t="shared" si="1158"/>
        <v>24380.57</v>
      </c>
      <c r="N2033" s="70">
        <v>24313.48</v>
      </c>
      <c r="O2033" s="70">
        <v>67.09</v>
      </c>
      <c r="P2033" s="70">
        <f t="shared" si="1151"/>
        <v>24380.57</v>
      </c>
      <c r="Q2033" s="64"/>
      <c r="R2033" s="70">
        <f t="shared" si="1159"/>
        <v>24313.48</v>
      </c>
      <c r="S2033" s="70">
        <f t="shared" si="1159"/>
        <v>67.099999999999994</v>
      </c>
      <c r="T2033" s="70">
        <f t="shared" si="1160"/>
        <v>24380.579999999998</v>
      </c>
      <c r="U2033" s="70">
        <f t="shared" si="1161"/>
        <v>0</v>
      </c>
      <c r="V2033" s="78">
        <f t="shared" si="1162"/>
        <v>24380.579999999998</v>
      </c>
      <c r="X2033" s="70">
        <v>24313.48</v>
      </c>
      <c r="Y2033" s="70">
        <v>67.099999999999994</v>
      </c>
      <c r="Z2033" s="70">
        <v>24380.58</v>
      </c>
      <c r="AA2033" s="79"/>
      <c r="AB2033" s="80">
        <f t="shared" si="1146"/>
        <v>-1.0000000002037268E-2</v>
      </c>
    </row>
    <row r="2034" spans="1:28" ht="22.5" x14ac:dyDescent="0.25">
      <c r="A2034" s="72" t="s">
        <v>17746</v>
      </c>
      <c r="B2034" s="73" t="s">
        <v>23118</v>
      </c>
      <c r="C2034" s="74" t="s">
        <v>15692</v>
      </c>
      <c r="D2034" s="75">
        <v>0</v>
      </c>
      <c r="E2034" s="70">
        <v>36004.17</v>
      </c>
      <c r="F2034" s="76">
        <f t="shared" si="1147"/>
        <v>0</v>
      </c>
      <c r="G2034" s="77"/>
      <c r="H2034" s="70">
        <f t="shared" si="1156"/>
        <v>35937.08</v>
      </c>
      <c r="I2034" s="70">
        <f t="shared" si="1156"/>
        <v>67.09</v>
      </c>
      <c r="J2034" s="70">
        <f t="shared" si="1157"/>
        <v>36004.17</v>
      </c>
      <c r="K2034" s="70">
        <v>0</v>
      </c>
      <c r="L2034" s="76">
        <f t="shared" si="1158"/>
        <v>36004.17</v>
      </c>
      <c r="N2034" s="70">
        <v>35937.08</v>
      </c>
      <c r="O2034" s="70">
        <v>67.09</v>
      </c>
      <c r="P2034" s="70">
        <f t="shared" si="1151"/>
        <v>36004.17</v>
      </c>
      <c r="Q2034" s="64"/>
      <c r="R2034" s="70">
        <f t="shared" si="1159"/>
        <v>35937.08</v>
      </c>
      <c r="S2034" s="70">
        <f t="shared" si="1159"/>
        <v>67.099999999999994</v>
      </c>
      <c r="T2034" s="70">
        <f t="shared" si="1160"/>
        <v>36004.18</v>
      </c>
      <c r="U2034" s="70">
        <f t="shared" si="1161"/>
        <v>0</v>
      </c>
      <c r="V2034" s="78">
        <f t="shared" si="1162"/>
        <v>36004.18</v>
      </c>
      <c r="X2034" s="70">
        <v>35937.08</v>
      </c>
      <c r="Y2034" s="70">
        <v>67.099999999999994</v>
      </c>
      <c r="Z2034" s="70">
        <v>36004.18</v>
      </c>
      <c r="AA2034" s="79"/>
      <c r="AB2034" s="80">
        <f t="shared" si="1146"/>
        <v>-1.0000000002037268E-2</v>
      </c>
    </row>
    <row r="2035" spans="1:28" x14ac:dyDescent="0.25">
      <c r="A2035" s="72" t="s">
        <v>17747</v>
      </c>
      <c r="B2035" s="73" t="s">
        <v>23119</v>
      </c>
      <c r="C2035" s="74" t="s">
        <v>15692</v>
      </c>
      <c r="D2035" s="75">
        <v>0</v>
      </c>
      <c r="E2035" s="70">
        <v>256352.83</v>
      </c>
      <c r="F2035" s="76">
        <f t="shared" si="1147"/>
        <v>0</v>
      </c>
      <c r="G2035" s="77"/>
      <c r="H2035" s="70">
        <f t="shared" si="1156"/>
        <v>256319.28</v>
      </c>
      <c r="I2035" s="70">
        <f t="shared" si="1156"/>
        <v>33.549999999999997</v>
      </c>
      <c r="J2035" s="70">
        <f t="shared" si="1157"/>
        <v>256352.83</v>
      </c>
      <c r="K2035" s="70">
        <v>0</v>
      </c>
      <c r="L2035" s="76">
        <f t="shared" si="1158"/>
        <v>256352.83</v>
      </c>
      <c r="N2035" s="70">
        <v>256319.28</v>
      </c>
      <c r="O2035" s="70">
        <v>33.549999999999997</v>
      </c>
      <c r="P2035" s="70">
        <f t="shared" si="1151"/>
        <v>256352.83</v>
      </c>
      <c r="Q2035" s="64"/>
      <c r="R2035" s="70">
        <f t="shared" si="1159"/>
        <v>256319.28</v>
      </c>
      <c r="S2035" s="70">
        <f t="shared" si="1159"/>
        <v>33.549999999999997</v>
      </c>
      <c r="T2035" s="70">
        <f t="shared" si="1160"/>
        <v>256352.83</v>
      </c>
      <c r="U2035" s="70">
        <f t="shared" si="1161"/>
        <v>0</v>
      </c>
      <c r="V2035" s="78">
        <f t="shared" si="1162"/>
        <v>256352.83</v>
      </c>
      <c r="X2035" s="70">
        <v>256319.28</v>
      </c>
      <c r="Y2035" s="70">
        <v>33.549999999999997</v>
      </c>
      <c r="Z2035" s="70">
        <v>256352.83</v>
      </c>
      <c r="AA2035" s="79"/>
      <c r="AB2035" s="80">
        <f t="shared" si="1146"/>
        <v>0</v>
      </c>
    </row>
    <row r="2036" spans="1:28" ht="22.5" x14ac:dyDescent="0.25">
      <c r="A2036" s="66" t="s">
        <v>17748</v>
      </c>
      <c r="B2036" s="67" t="s">
        <v>23120</v>
      </c>
      <c r="C2036" s="68"/>
      <c r="D2036" s="69"/>
      <c r="E2036" s="70"/>
      <c r="F2036" s="71"/>
      <c r="H2036" s="70"/>
      <c r="I2036" s="70"/>
      <c r="J2036" s="70"/>
      <c r="K2036" s="70"/>
      <c r="L2036" s="76"/>
      <c r="N2036" s="70"/>
      <c r="O2036" s="70"/>
      <c r="P2036" s="70"/>
      <c r="Q2036" s="64"/>
      <c r="R2036" s="70"/>
      <c r="S2036" s="70"/>
      <c r="T2036" s="70"/>
      <c r="U2036" s="70"/>
      <c r="V2036" s="78"/>
      <c r="X2036" s="70"/>
      <c r="Y2036" s="70"/>
      <c r="Z2036" s="70"/>
      <c r="AA2036" s="79"/>
      <c r="AB2036" s="80">
        <f t="shared" si="1146"/>
        <v>0</v>
      </c>
    </row>
    <row r="2037" spans="1:28" ht="22.5" x14ac:dyDescent="0.25">
      <c r="A2037" s="72" t="s">
        <v>17749</v>
      </c>
      <c r="B2037" s="73" t="s">
        <v>23121</v>
      </c>
      <c r="C2037" s="74" t="s">
        <v>15692</v>
      </c>
      <c r="D2037" s="75">
        <v>0</v>
      </c>
      <c r="E2037" s="70">
        <v>2078.79</v>
      </c>
      <c r="F2037" s="76">
        <f t="shared" ref="F2037:F2058" si="1163">ROUND(D2037*E2037,2)</f>
        <v>0</v>
      </c>
      <c r="G2037" s="77"/>
      <c r="H2037" s="70">
        <f t="shared" ref="H2037:I2058" si="1164">ROUND(N2037+(N2037*$H$2/100),2)</f>
        <v>2045.24</v>
      </c>
      <c r="I2037" s="70">
        <f t="shared" si="1164"/>
        <v>33.549999999999997</v>
      </c>
      <c r="J2037" s="70">
        <f t="shared" ref="J2037:J2058" si="1165">H2037+I2037</f>
        <v>2078.79</v>
      </c>
      <c r="K2037" s="70">
        <v>0</v>
      </c>
      <c r="L2037" s="76">
        <f t="shared" ref="L2037:L2058" si="1166">SUM(J2037:K2037)</f>
        <v>2078.79</v>
      </c>
      <c r="N2037" s="70">
        <v>2045.24</v>
      </c>
      <c r="O2037" s="70">
        <v>33.549999999999997</v>
      </c>
      <c r="P2037" s="70">
        <f t="shared" ref="P2037:P2058" si="1167">SUM(N2037:O2037)</f>
        <v>2078.79</v>
      </c>
      <c r="Q2037" s="64"/>
      <c r="R2037" s="70">
        <f t="shared" ref="R2037:S2058" si="1168">X2037</f>
        <v>2045.24</v>
      </c>
      <c r="S2037" s="70">
        <f t="shared" si="1168"/>
        <v>33.549999999999997</v>
      </c>
      <c r="T2037" s="70">
        <f t="shared" ref="T2037:T2058" si="1169">R2037+S2037</f>
        <v>2078.79</v>
      </c>
      <c r="U2037" s="70">
        <f t="shared" ref="U2037:U2058" si="1170">ROUND(Z2037*$H$2,2)/100</f>
        <v>0</v>
      </c>
      <c r="V2037" s="78">
        <f t="shared" ref="V2037:V2058" si="1171">SUM(T2037:U2037)</f>
        <v>2078.79</v>
      </c>
      <c r="X2037" s="70">
        <v>2045.24</v>
      </c>
      <c r="Y2037" s="70">
        <v>33.549999999999997</v>
      </c>
      <c r="Z2037" s="70">
        <v>2078.79</v>
      </c>
      <c r="AA2037" s="79"/>
      <c r="AB2037" s="80">
        <f t="shared" si="1146"/>
        <v>0</v>
      </c>
    </row>
    <row r="2038" spans="1:28" ht="22.5" x14ac:dyDescent="0.25">
      <c r="A2038" s="72" t="s">
        <v>17750</v>
      </c>
      <c r="B2038" s="73" t="s">
        <v>23122</v>
      </c>
      <c r="C2038" s="74" t="s">
        <v>15692</v>
      </c>
      <c r="D2038" s="75">
        <v>0</v>
      </c>
      <c r="E2038" s="70">
        <v>1035.79</v>
      </c>
      <c r="F2038" s="76">
        <f t="shared" si="1163"/>
        <v>0</v>
      </c>
      <c r="G2038" s="77"/>
      <c r="H2038" s="70">
        <f t="shared" si="1164"/>
        <v>1008.97</v>
      </c>
      <c r="I2038" s="70">
        <f t="shared" si="1164"/>
        <v>26.82</v>
      </c>
      <c r="J2038" s="70">
        <f t="shared" si="1165"/>
        <v>1035.79</v>
      </c>
      <c r="K2038" s="70">
        <v>0</v>
      </c>
      <c r="L2038" s="76">
        <f t="shared" si="1166"/>
        <v>1035.79</v>
      </c>
      <c r="N2038" s="70">
        <v>1008.97</v>
      </c>
      <c r="O2038" s="70">
        <v>26.82</v>
      </c>
      <c r="P2038" s="70">
        <f t="shared" si="1167"/>
        <v>1035.79</v>
      </c>
      <c r="Q2038" s="64"/>
      <c r="R2038" s="70">
        <f t="shared" si="1168"/>
        <v>1008.97</v>
      </c>
      <c r="S2038" s="70">
        <f t="shared" si="1168"/>
        <v>26.84</v>
      </c>
      <c r="T2038" s="70">
        <f t="shared" si="1169"/>
        <v>1035.81</v>
      </c>
      <c r="U2038" s="70">
        <f t="shared" si="1170"/>
        <v>0</v>
      </c>
      <c r="V2038" s="78">
        <f t="shared" si="1171"/>
        <v>1035.81</v>
      </c>
      <c r="X2038" s="70">
        <v>1008.97</v>
      </c>
      <c r="Y2038" s="70">
        <v>26.84</v>
      </c>
      <c r="Z2038" s="70">
        <v>1035.81</v>
      </c>
      <c r="AA2038" s="79"/>
      <c r="AB2038" s="80">
        <f t="shared" si="1146"/>
        <v>-1.999999999998181E-2</v>
      </c>
    </row>
    <row r="2039" spans="1:28" ht="22.5" x14ac:dyDescent="0.25">
      <c r="A2039" s="72" t="s">
        <v>17751</v>
      </c>
      <c r="B2039" s="73" t="s">
        <v>23123</v>
      </c>
      <c r="C2039" s="74" t="s">
        <v>15692</v>
      </c>
      <c r="D2039" s="75">
        <v>0</v>
      </c>
      <c r="E2039" s="70">
        <v>1180.8999999999999</v>
      </c>
      <c r="F2039" s="76">
        <f t="shared" si="1163"/>
        <v>0</v>
      </c>
      <c r="G2039" s="77"/>
      <c r="H2039" s="70">
        <f t="shared" si="1164"/>
        <v>1154.08</v>
      </c>
      <c r="I2039" s="70">
        <f t="shared" si="1164"/>
        <v>26.82</v>
      </c>
      <c r="J2039" s="70">
        <f t="shared" si="1165"/>
        <v>1180.8999999999999</v>
      </c>
      <c r="K2039" s="70">
        <v>0</v>
      </c>
      <c r="L2039" s="76">
        <f t="shared" si="1166"/>
        <v>1180.8999999999999</v>
      </c>
      <c r="N2039" s="70">
        <v>1154.08</v>
      </c>
      <c r="O2039" s="70">
        <v>26.82</v>
      </c>
      <c r="P2039" s="70">
        <f t="shared" si="1167"/>
        <v>1180.8999999999999</v>
      </c>
      <c r="Q2039" s="64"/>
      <c r="R2039" s="70">
        <f t="shared" si="1168"/>
        <v>1154.08</v>
      </c>
      <c r="S2039" s="70">
        <f t="shared" si="1168"/>
        <v>26.84</v>
      </c>
      <c r="T2039" s="70">
        <f t="shared" si="1169"/>
        <v>1180.9199999999998</v>
      </c>
      <c r="U2039" s="70">
        <f t="shared" si="1170"/>
        <v>0</v>
      </c>
      <c r="V2039" s="78">
        <f t="shared" si="1171"/>
        <v>1180.9199999999998</v>
      </c>
      <c r="X2039" s="70">
        <v>1154.08</v>
      </c>
      <c r="Y2039" s="70">
        <v>26.84</v>
      </c>
      <c r="Z2039" s="70">
        <v>1180.92</v>
      </c>
      <c r="AA2039" s="79"/>
      <c r="AB2039" s="80">
        <f t="shared" si="1146"/>
        <v>-2.0000000000209184E-2</v>
      </c>
    </row>
    <row r="2040" spans="1:28" ht="22.5" x14ac:dyDescent="0.25">
      <c r="A2040" s="72" t="s">
        <v>17752</v>
      </c>
      <c r="B2040" s="73" t="s">
        <v>23124</v>
      </c>
      <c r="C2040" s="74" t="s">
        <v>15692</v>
      </c>
      <c r="D2040" s="75">
        <v>0</v>
      </c>
      <c r="E2040" s="70">
        <v>1486.75</v>
      </c>
      <c r="F2040" s="76">
        <f t="shared" si="1163"/>
        <v>0</v>
      </c>
      <c r="G2040" s="77"/>
      <c r="H2040" s="70">
        <f t="shared" si="1164"/>
        <v>1453.2</v>
      </c>
      <c r="I2040" s="70">
        <f t="shared" si="1164"/>
        <v>33.549999999999997</v>
      </c>
      <c r="J2040" s="70">
        <f t="shared" si="1165"/>
        <v>1486.75</v>
      </c>
      <c r="K2040" s="70">
        <v>0</v>
      </c>
      <c r="L2040" s="76">
        <f t="shared" si="1166"/>
        <v>1486.75</v>
      </c>
      <c r="N2040" s="70">
        <v>1453.2</v>
      </c>
      <c r="O2040" s="70">
        <v>33.549999999999997</v>
      </c>
      <c r="P2040" s="70">
        <f t="shared" si="1167"/>
        <v>1486.75</v>
      </c>
      <c r="Q2040" s="64"/>
      <c r="R2040" s="70">
        <f t="shared" si="1168"/>
        <v>1453.2</v>
      </c>
      <c r="S2040" s="70">
        <f t="shared" si="1168"/>
        <v>33.549999999999997</v>
      </c>
      <c r="T2040" s="70">
        <f t="shared" si="1169"/>
        <v>1486.75</v>
      </c>
      <c r="U2040" s="70">
        <f t="shared" si="1170"/>
        <v>0</v>
      </c>
      <c r="V2040" s="78">
        <f t="shared" si="1171"/>
        <v>1486.75</v>
      </c>
      <c r="X2040" s="70">
        <v>1453.2</v>
      </c>
      <c r="Y2040" s="70">
        <v>33.549999999999997</v>
      </c>
      <c r="Z2040" s="70">
        <v>1486.75</v>
      </c>
      <c r="AA2040" s="79"/>
      <c r="AB2040" s="80">
        <f t="shared" si="1146"/>
        <v>0</v>
      </c>
    </row>
    <row r="2041" spans="1:28" ht="22.5" x14ac:dyDescent="0.25">
      <c r="A2041" s="72" t="s">
        <v>17753</v>
      </c>
      <c r="B2041" s="73" t="s">
        <v>23125</v>
      </c>
      <c r="C2041" s="74" t="s">
        <v>15692</v>
      </c>
      <c r="D2041" s="75">
        <v>0</v>
      </c>
      <c r="E2041" s="70">
        <v>1919.71</v>
      </c>
      <c r="F2041" s="76">
        <f t="shared" si="1163"/>
        <v>0</v>
      </c>
      <c r="G2041" s="77"/>
      <c r="H2041" s="70">
        <f t="shared" si="1164"/>
        <v>1879.44</v>
      </c>
      <c r="I2041" s="70">
        <f t="shared" si="1164"/>
        <v>40.270000000000003</v>
      </c>
      <c r="J2041" s="70">
        <f t="shared" si="1165"/>
        <v>1919.71</v>
      </c>
      <c r="K2041" s="70">
        <v>0</v>
      </c>
      <c r="L2041" s="76">
        <f t="shared" si="1166"/>
        <v>1919.71</v>
      </c>
      <c r="N2041" s="70">
        <v>1879.44</v>
      </c>
      <c r="O2041" s="70">
        <v>40.269999999999996</v>
      </c>
      <c r="P2041" s="70">
        <f t="shared" si="1167"/>
        <v>1919.71</v>
      </c>
      <c r="Q2041" s="64"/>
      <c r="R2041" s="70">
        <f t="shared" si="1168"/>
        <v>1879.44</v>
      </c>
      <c r="S2041" s="70">
        <f t="shared" si="1168"/>
        <v>40.26</v>
      </c>
      <c r="T2041" s="70">
        <f t="shared" si="1169"/>
        <v>1919.7</v>
      </c>
      <c r="U2041" s="70">
        <f t="shared" si="1170"/>
        <v>0</v>
      </c>
      <c r="V2041" s="78">
        <f t="shared" si="1171"/>
        <v>1919.7</v>
      </c>
      <c r="X2041" s="70">
        <v>1879.44</v>
      </c>
      <c r="Y2041" s="70">
        <v>40.26</v>
      </c>
      <c r="Z2041" s="70">
        <v>1919.7</v>
      </c>
      <c r="AA2041" s="79"/>
      <c r="AB2041" s="80">
        <f t="shared" si="1146"/>
        <v>9.9999999999909051E-3</v>
      </c>
    </row>
    <row r="2042" spans="1:28" ht="22.5" x14ac:dyDescent="0.25">
      <c r="A2042" s="72" t="s">
        <v>17754</v>
      </c>
      <c r="B2042" s="73" t="s">
        <v>23126</v>
      </c>
      <c r="C2042" s="74" t="s">
        <v>15692</v>
      </c>
      <c r="D2042" s="75">
        <v>0</v>
      </c>
      <c r="E2042" s="70">
        <v>3275.75</v>
      </c>
      <c r="F2042" s="76">
        <f t="shared" si="1163"/>
        <v>0</v>
      </c>
      <c r="G2042" s="77"/>
      <c r="H2042" s="70">
        <f t="shared" si="1164"/>
        <v>3225.42</v>
      </c>
      <c r="I2042" s="70">
        <f t="shared" si="1164"/>
        <v>50.33</v>
      </c>
      <c r="J2042" s="70">
        <f t="shared" si="1165"/>
        <v>3275.75</v>
      </c>
      <c r="K2042" s="70">
        <v>0</v>
      </c>
      <c r="L2042" s="76">
        <f t="shared" si="1166"/>
        <v>3275.75</v>
      </c>
      <c r="N2042" s="70">
        <v>3225.42</v>
      </c>
      <c r="O2042" s="70">
        <v>50.33</v>
      </c>
      <c r="P2042" s="70">
        <f t="shared" si="1167"/>
        <v>3275.75</v>
      </c>
      <c r="Q2042" s="64"/>
      <c r="R2042" s="70">
        <f t="shared" si="1168"/>
        <v>3225.42</v>
      </c>
      <c r="S2042" s="70">
        <f t="shared" si="1168"/>
        <v>50.34</v>
      </c>
      <c r="T2042" s="70">
        <f t="shared" si="1169"/>
        <v>3275.76</v>
      </c>
      <c r="U2042" s="70">
        <f t="shared" si="1170"/>
        <v>0</v>
      </c>
      <c r="V2042" s="78">
        <f t="shared" si="1171"/>
        <v>3275.76</v>
      </c>
      <c r="X2042" s="70">
        <v>3225.42</v>
      </c>
      <c r="Y2042" s="70">
        <v>50.34</v>
      </c>
      <c r="Z2042" s="70">
        <v>3275.76</v>
      </c>
      <c r="AA2042" s="79"/>
      <c r="AB2042" s="80">
        <f t="shared" si="1146"/>
        <v>-1.0000000000218279E-2</v>
      </c>
    </row>
    <row r="2043" spans="1:28" ht="33.75" x14ac:dyDescent="0.25">
      <c r="A2043" s="72" t="s">
        <v>17755</v>
      </c>
      <c r="B2043" s="73" t="s">
        <v>23127</v>
      </c>
      <c r="C2043" s="74" t="s">
        <v>15692</v>
      </c>
      <c r="D2043" s="75">
        <v>0</v>
      </c>
      <c r="E2043" s="70">
        <v>6523.33</v>
      </c>
      <c r="F2043" s="76">
        <f t="shared" si="1163"/>
        <v>0</v>
      </c>
      <c r="G2043" s="77"/>
      <c r="H2043" s="70">
        <f t="shared" si="1164"/>
        <v>6473</v>
      </c>
      <c r="I2043" s="70">
        <f t="shared" si="1164"/>
        <v>50.33</v>
      </c>
      <c r="J2043" s="70">
        <f t="shared" si="1165"/>
        <v>6523.33</v>
      </c>
      <c r="K2043" s="70">
        <v>0</v>
      </c>
      <c r="L2043" s="76">
        <f t="shared" si="1166"/>
        <v>6523.33</v>
      </c>
      <c r="N2043" s="70">
        <v>6473</v>
      </c>
      <c r="O2043" s="70">
        <v>50.33</v>
      </c>
      <c r="P2043" s="70">
        <f t="shared" si="1167"/>
        <v>6523.33</v>
      </c>
      <c r="Q2043" s="64"/>
      <c r="R2043" s="70">
        <f t="shared" si="1168"/>
        <v>6473</v>
      </c>
      <c r="S2043" s="70">
        <f t="shared" si="1168"/>
        <v>50.34</v>
      </c>
      <c r="T2043" s="70">
        <f t="shared" si="1169"/>
        <v>6523.34</v>
      </c>
      <c r="U2043" s="70">
        <f t="shared" si="1170"/>
        <v>0</v>
      </c>
      <c r="V2043" s="78">
        <f t="shared" si="1171"/>
        <v>6523.34</v>
      </c>
      <c r="X2043" s="70">
        <v>6473</v>
      </c>
      <c r="Y2043" s="70">
        <v>50.34</v>
      </c>
      <c r="Z2043" s="70">
        <v>6523.34</v>
      </c>
      <c r="AA2043" s="79"/>
      <c r="AB2043" s="80">
        <f t="shared" si="1146"/>
        <v>-1.0000000000218279E-2</v>
      </c>
    </row>
    <row r="2044" spans="1:28" ht="33.75" x14ac:dyDescent="0.25">
      <c r="A2044" s="72" t="s">
        <v>17756</v>
      </c>
      <c r="B2044" s="73" t="s">
        <v>23128</v>
      </c>
      <c r="C2044" s="74" t="s">
        <v>15692</v>
      </c>
      <c r="D2044" s="75">
        <v>0</v>
      </c>
      <c r="E2044" s="70">
        <v>1307.4099999999999</v>
      </c>
      <c r="F2044" s="76">
        <f t="shared" si="1163"/>
        <v>0</v>
      </c>
      <c r="G2044" s="77"/>
      <c r="H2044" s="70">
        <f t="shared" si="1164"/>
        <v>1280.5899999999999</v>
      </c>
      <c r="I2044" s="70">
        <f t="shared" si="1164"/>
        <v>26.82</v>
      </c>
      <c r="J2044" s="70">
        <f t="shared" si="1165"/>
        <v>1307.4099999999999</v>
      </c>
      <c r="K2044" s="70">
        <v>0</v>
      </c>
      <c r="L2044" s="76">
        <f t="shared" si="1166"/>
        <v>1307.4099999999999</v>
      </c>
      <c r="N2044" s="70">
        <v>1280.5899999999999</v>
      </c>
      <c r="O2044" s="70">
        <v>26.82</v>
      </c>
      <c r="P2044" s="70">
        <f t="shared" si="1167"/>
        <v>1307.4099999999999</v>
      </c>
      <c r="Q2044" s="64"/>
      <c r="R2044" s="70">
        <f t="shared" si="1168"/>
        <v>1280.5899999999999</v>
      </c>
      <c r="S2044" s="70">
        <f t="shared" si="1168"/>
        <v>26.84</v>
      </c>
      <c r="T2044" s="70">
        <f t="shared" si="1169"/>
        <v>1307.4299999999998</v>
      </c>
      <c r="U2044" s="70">
        <f t="shared" si="1170"/>
        <v>0</v>
      </c>
      <c r="V2044" s="78">
        <f t="shared" si="1171"/>
        <v>1307.4299999999998</v>
      </c>
      <c r="X2044" s="70">
        <v>1280.5899999999999</v>
      </c>
      <c r="Y2044" s="70">
        <v>26.84</v>
      </c>
      <c r="Z2044" s="70">
        <v>1307.43</v>
      </c>
      <c r="AA2044" s="79"/>
      <c r="AB2044" s="80">
        <f t="shared" si="1146"/>
        <v>-2.0000000000209184E-2</v>
      </c>
    </row>
    <row r="2045" spans="1:28" ht="33.75" x14ac:dyDescent="0.25">
      <c r="A2045" s="72" t="s">
        <v>17757</v>
      </c>
      <c r="B2045" s="73" t="s">
        <v>23129</v>
      </c>
      <c r="C2045" s="74" t="s">
        <v>15692</v>
      </c>
      <c r="D2045" s="75">
        <v>0</v>
      </c>
      <c r="E2045" s="70">
        <v>1266.5</v>
      </c>
      <c r="F2045" s="76">
        <f t="shared" si="1163"/>
        <v>0</v>
      </c>
      <c r="G2045" s="77"/>
      <c r="H2045" s="70">
        <f t="shared" si="1164"/>
        <v>1239.68</v>
      </c>
      <c r="I2045" s="70">
        <f t="shared" si="1164"/>
        <v>26.82</v>
      </c>
      <c r="J2045" s="70">
        <f t="shared" si="1165"/>
        <v>1266.5</v>
      </c>
      <c r="K2045" s="70">
        <v>0</v>
      </c>
      <c r="L2045" s="76">
        <f t="shared" si="1166"/>
        <v>1266.5</v>
      </c>
      <c r="N2045" s="70">
        <v>1239.68</v>
      </c>
      <c r="O2045" s="70">
        <v>26.82</v>
      </c>
      <c r="P2045" s="70">
        <f t="shared" si="1167"/>
        <v>1266.5</v>
      </c>
      <c r="Q2045" s="64"/>
      <c r="R2045" s="70">
        <f t="shared" si="1168"/>
        <v>1239.68</v>
      </c>
      <c r="S2045" s="70">
        <f t="shared" si="1168"/>
        <v>26.84</v>
      </c>
      <c r="T2045" s="70">
        <f t="shared" si="1169"/>
        <v>1266.52</v>
      </c>
      <c r="U2045" s="70">
        <f t="shared" si="1170"/>
        <v>0</v>
      </c>
      <c r="V2045" s="78">
        <f t="shared" si="1171"/>
        <v>1266.52</v>
      </c>
      <c r="X2045" s="70">
        <v>1239.68</v>
      </c>
      <c r="Y2045" s="70">
        <v>26.84</v>
      </c>
      <c r="Z2045" s="70">
        <v>1266.52</v>
      </c>
      <c r="AA2045" s="79"/>
      <c r="AB2045" s="80">
        <f t="shared" si="1146"/>
        <v>-1.999999999998181E-2</v>
      </c>
    </row>
    <row r="2046" spans="1:28" ht="33.75" x14ac:dyDescent="0.25">
      <c r="A2046" s="72" t="s">
        <v>17758</v>
      </c>
      <c r="B2046" s="73" t="s">
        <v>23130</v>
      </c>
      <c r="C2046" s="74" t="s">
        <v>15692</v>
      </c>
      <c r="D2046" s="75">
        <v>0</v>
      </c>
      <c r="E2046" s="70">
        <v>2499.5</v>
      </c>
      <c r="F2046" s="76">
        <f t="shared" si="1163"/>
        <v>0</v>
      </c>
      <c r="G2046" s="77"/>
      <c r="H2046" s="70">
        <f t="shared" si="1164"/>
        <v>2472.6799999999998</v>
      </c>
      <c r="I2046" s="70">
        <f t="shared" si="1164"/>
        <v>26.82</v>
      </c>
      <c r="J2046" s="70">
        <f t="shared" si="1165"/>
        <v>2499.5</v>
      </c>
      <c r="K2046" s="70">
        <v>0</v>
      </c>
      <c r="L2046" s="76">
        <f t="shared" si="1166"/>
        <v>2499.5</v>
      </c>
      <c r="N2046" s="70">
        <v>2472.6799999999998</v>
      </c>
      <c r="O2046" s="70">
        <v>26.82</v>
      </c>
      <c r="P2046" s="70">
        <f t="shared" si="1167"/>
        <v>2499.5</v>
      </c>
      <c r="Q2046" s="64"/>
      <c r="R2046" s="70">
        <f t="shared" si="1168"/>
        <v>2472.6799999999998</v>
      </c>
      <c r="S2046" s="70">
        <f t="shared" si="1168"/>
        <v>26.84</v>
      </c>
      <c r="T2046" s="70">
        <f t="shared" si="1169"/>
        <v>2499.52</v>
      </c>
      <c r="U2046" s="70">
        <f t="shared" si="1170"/>
        <v>0</v>
      </c>
      <c r="V2046" s="78">
        <f t="shared" si="1171"/>
        <v>2499.52</v>
      </c>
      <c r="X2046" s="70">
        <v>2472.6799999999998</v>
      </c>
      <c r="Y2046" s="70">
        <v>26.84</v>
      </c>
      <c r="Z2046" s="70">
        <v>2499.52</v>
      </c>
      <c r="AA2046" s="79"/>
      <c r="AB2046" s="80">
        <f t="shared" si="1146"/>
        <v>-1.999999999998181E-2</v>
      </c>
    </row>
    <row r="2047" spans="1:28" ht="33.75" x14ac:dyDescent="0.25">
      <c r="A2047" s="72" t="s">
        <v>17759</v>
      </c>
      <c r="B2047" s="73" t="s">
        <v>23131</v>
      </c>
      <c r="C2047" s="74" t="s">
        <v>15692</v>
      </c>
      <c r="D2047" s="75">
        <v>0</v>
      </c>
      <c r="E2047" s="70">
        <v>2809.44</v>
      </c>
      <c r="F2047" s="76">
        <f t="shared" si="1163"/>
        <v>0</v>
      </c>
      <c r="G2047" s="77"/>
      <c r="H2047" s="70">
        <f t="shared" si="1164"/>
        <v>2775.89</v>
      </c>
      <c r="I2047" s="70">
        <f t="shared" si="1164"/>
        <v>33.549999999999997</v>
      </c>
      <c r="J2047" s="70">
        <f t="shared" si="1165"/>
        <v>2809.44</v>
      </c>
      <c r="K2047" s="70">
        <v>0</v>
      </c>
      <c r="L2047" s="76">
        <f t="shared" si="1166"/>
        <v>2809.44</v>
      </c>
      <c r="N2047" s="70">
        <v>2775.89</v>
      </c>
      <c r="O2047" s="70">
        <v>33.549999999999997</v>
      </c>
      <c r="P2047" s="70">
        <f t="shared" si="1167"/>
        <v>2809.44</v>
      </c>
      <c r="Q2047" s="64"/>
      <c r="R2047" s="70">
        <f t="shared" si="1168"/>
        <v>2775.89</v>
      </c>
      <c r="S2047" s="70">
        <f t="shared" si="1168"/>
        <v>33.549999999999997</v>
      </c>
      <c r="T2047" s="70">
        <f t="shared" si="1169"/>
        <v>2809.44</v>
      </c>
      <c r="U2047" s="70">
        <f t="shared" si="1170"/>
        <v>0</v>
      </c>
      <c r="V2047" s="78">
        <f t="shared" si="1171"/>
        <v>2809.44</v>
      </c>
      <c r="X2047" s="70">
        <v>2775.89</v>
      </c>
      <c r="Y2047" s="70">
        <v>33.549999999999997</v>
      </c>
      <c r="Z2047" s="70">
        <v>2809.44</v>
      </c>
      <c r="AA2047" s="79"/>
      <c r="AB2047" s="80">
        <f t="shared" si="1146"/>
        <v>0</v>
      </c>
    </row>
    <row r="2048" spans="1:28" ht="22.5" x14ac:dyDescent="0.25">
      <c r="A2048" s="72" t="s">
        <v>17760</v>
      </c>
      <c r="B2048" s="73" t="s">
        <v>23132</v>
      </c>
      <c r="C2048" s="74" t="s">
        <v>15692</v>
      </c>
      <c r="D2048" s="75">
        <v>0</v>
      </c>
      <c r="E2048" s="70">
        <v>5460.2300000000005</v>
      </c>
      <c r="F2048" s="76">
        <f t="shared" si="1163"/>
        <v>0</v>
      </c>
      <c r="G2048" s="77"/>
      <c r="H2048" s="70">
        <f t="shared" si="1164"/>
        <v>5419.96</v>
      </c>
      <c r="I2048" s="70">
        <f t="shared" si="1164"/>
        <v>40.270000000000003</v>
      </c>
      <c r="J2048" s="70">
        <f t="shared" si="1165"/>
        <v>5460.2300000000005</v>
      </c>
      <c r="K2048" s="70">
        <v>0</v>
      </c>
      <c r="L2048" s="76">
        <f t="shared" si="1166"/>
        <v>5460.2300000000005</v>
      </c>
      <c r="N2048" s="70">
        <v>5419.96</v>
      </c>
      <c r="O2048" s="70">
        <v>40.269999999999996</v>
      </c>
      <c r="P2048" s="70">
        <f t="shared" si="1167"/>
        <v>5460.2300000000005</v>
      </c>
      <c r="Q2048" s="64"/>
      <c r="R2048" s="70">
        <f t="shared" si="1168"/>
        <v>5419.96</v>
      </c>
      <c r="S2048" s="70">
        <f t="shared" si="1168"/>
        <v>40.26</v>
      </c>
      <c r="T2048" s="70">
        <f t="shared" si="1169"/>
        <v>5460.22</v>
      </c>
      <c r="U2048" s="70">
        <f t="shared" si="1170"/>
        <v>0</v>
      </c>
      <c r="V2048" s="78">
        <f t="shared" si="1171"/>
        <v>5460.22</v>
      </c>
      <c r="X2048" s="70">
        <v>5419.96</v>
      </c>
      <c r="Y2048" s="70">
        <v>40.26</v>
      </c>
      <c r="Z2048" s="70">
        <v>5460.22</v>
      </c>
      <c r="AA2048" s="79"/>
      <c r="AB2048" s="80">
        <f t="shared" si="1146"/>
        <v>1.0000000000218279E-2</v>
      </c>
    </row>
    <row r="2049" spans="1:28" ht="22.5" x14ac:dyDescent="0.25">
      <c r="A2049" s="72" t="s">
        <v>17761</v>
      </c>
      <c r="B2049" s="73" t="s">
        <v>23133</v>
      </c>
      <c r="C2049" s="74" t="s">
        <v>15692</v>
      </c>
      <c r="D2049" s="75">
        <v>0</v>
      </c>
      <c r="E2049" s="70">
        <v>248.98</v>
      </c>
      <c r="F2049" s="76">
        <f t="shared" si="1163"/>
        <v>0</v>
      </c>
      <c r="G2049" s="77"/>
      <c r="H2049" s="70">
        <f t="shared" si="1164"/>
        <v>222.16</v>
      </c>
      <c r="I2049" s="70">
        <f t="shared" si="1164"/>
        <v>26.82</v>
      </c>
      <c r="J2049" s="70">
        <f t="shared" si="1165"/>
        <v>248.98</v>
      </c>
      <c r="K2049" s="70">
        <v>0</v>
      </c>
      <c r="L2049" s="76">
        <f t="shared" si="1166"/>
        <v>248.98</v>
      </c>
      <c r="N2049" s="70">
        <v>222.16</v>
      </c>
      <c r="O2049" s="70">
        <v>26.82</v>
      </c>
      <c r="P2049" s="70">
        <f t="shared" si="1167"/>
        <v>248.98</v>
      </c>
      <c r="Q2049" s="64"/>
      <c r="R2049" s="70">
        <f t="shared" si="1168"/>
        <v>222.16</v>
      </c>
      <c r="S2049" s="70">
        <f t="shared" si="1168"/>
        <v>26.84</v>
      </c>
      <c r="T2049" s="70">
        <f t="shared" si="1169"/>
        <v>249</v>
      </c>
      <c r="U2049" s="70">
        <f t="shared" si="1170"/>
        <v>0</v>
      </c>
      <c r="V2049" s="78">
        <f t="shared" si="1171"/>
        <v>249</v>
      </c>
      <c r="X2049" s="70">
        <v>222.16</v>
      </c>
      <c r="Y2049" s="70">
        <v>26.84</v>
      </c>
      <c r="Z2049" s="70">
        <v>249</v>
      </c>
      <c r="AA2049" s="79"/>
      <c r="AB2049" s="80">
        <f t="shared" si="1146"/>
        <v>-2.0000000000010232E-2</v>
      </c>
    </row>
    <row r="2050" spans="1:28" ht="22.5" x14ac:dyDescent="0.25">
      <c r="A2050" s="72" t="s">
        <v>17762</v>
      </c>
      <c r="B2050" s="73" t="s">
        <v>23134</v>
      </c>
      <c r="C2050" s="74" t="s">
        <v>15692</v>
      </c>
      <c r="D2050" s="75">
        <v>0</v>
      </c>
      <c r="E2050" s="70">
        <v>444.23</v>
      </c>
      <c r="F2050" s="76">
        <f t="shared" si="1163"/>
        <v>0</v>
      </c>
      <c r="G2050" s="77"/>
      <c r="H2050" s="70">
        <f t="shared" si="1164"/>
        <v>417.41</v>
      </c>
      <c r="I2050" s="70">
        <f t="shared" si="1164"/>
        <v>26.82</v>
      </c>
      <c r="J2050" s="70">
        <f t="shared" si="1165"/>
        <v>444.23</v>
      </c>
      <c r="K2050" s="70">
        <v>0</v>
      </c>
      <c r="L2050" s="76">
        <f t="shared" si="1166"/>
        <v>444.23</v>
      </c>
      <c r="N2050" s="70">
        <v>417.41</v>
      </c>
      <c r="O2050" s="70">
        <v>26.82</v>
      </c>
      <c r="P2050" s="70">
        <f t="shared" si="1167"/>
        <v>444.23</v>
      </c>
      <c r="Q2050" s="64"/>
      <c r="R2050" s="70">
        <f t="shared" si="1168"/>
        <v>417.41</v>
      </c>
      <c r="S2050" s="70">
        <f t="shared" si="1168"/>
        <v>26.84</v>
      </c>
      <c r="T2050" s="70">
        <f t="shared" si="1169"/>
        <v>444.25</v>
      </c>
      <c r="U2050" s="70">
        <f t="shared" si="1170"/>
        <v>0</v>
      </c>
      <c r="V2050" s="78">
        <f t="shared" si="1171"/>
        <v>444.25</v>
      </c>
      <c r="X2050" s="70">
        <v>417.41</v>
      </c>
      <c r="Y2050" s="70">
        <v>26.84</v>
      </c>
      <c r="Z2050" s="70">
        <v>444.25</v>
      </c>
      <c r="AA2050" s="79"/>
      <c r="AB2050" s="80">
        <f t="shared" si="1146"/>
        <v>-1.999999999998181E-2</v>
      </c>
    </row>
    <row r="2051" spans="1:28" ht="22.5" x14ac:dyDescent="0.25">
      <c r="A2051" s="72" t="s">
        <v>17763</v>
      </c>
      <c r="B2051" s="73" t="s">
        <v>23135</v>
      </c>
      <c r="C2051" s="74" t="s">
        <v>15692</v>
      </c>
      <c r="D2051" s="75">
        <v>0</v>
      </c>
      <c r="E2051" s="70">
        <v>626.28</v>
      </c>
      <c r="F2051" s="76">
        <f t="shared" si="1163"/>
        <v>0</v>
      </c>
      <c r="G2051" s="77"/>
      <c r="H2051" s="70">
        <f t="shared" si="1164"/>
        <v>592.73</v>
      </c>
      <c r="I2051" s="70">
        <f t="shared" si="1164"/>
        <v>33.549999999999997</v>
      </c>
      <c r="J2051" s="70">
        <f t="shared" si="1165"/>
        <v>626.28</v>
      </c>
      <c r="K2051" s="70">
        <v>0</v>
      </c>
      <c r="L2051" s="76">
        <f t="shared" si="1166"/>
        <v>626.28</v>
      </c>
      <c r="N2051" s="70">
        <v>592.73</v>
      </c>
      <c r="O2051" s="70">
        <v>33.549999999999997</v>
      </c>
      <c r="P2051" s="70">
        <f t="shared" si="1167"/>
        <v>626.28</v>
      </c>
      <c r="Q2051" s="64"/>
      <c r="R2051" s="70">
        <f t="shared" si="1168"/>
        <v>592.73</v>
      </c>
      <c r="S2051" s="70">
        <f t="shared" si="1168"/>
        <v>33.549999999999997</v>
      </c>
      <c r="T2051" s="70">
        <f t="shared" si="1169"/>
        <v>626.28</v>
      </c>
      <c r="U2051" s="70">
        <f t="shared" si="1170"/>
        <v>0</v>
      </c>
      <c r="V2051" s="78">
        <f t="shared" si="1171"/>
        <v>626.28</v>
      </c>
      <c r="X2051" s="70">
        <v>592.73</v>
      </c>
      <c r="Y2051" s="70">
        <v>33.549999999999997</v>
      </c>
      <c r="Z2051" s="70">
        <v>626.28</v>
      </c>
      <c r="AA2051" s="79"/>
      <c r="AB2051" s="80">
        <f t="shared" si="1146"/>
        <v>0</v>
      </c>
    </row>
    <row r="2052" spans="1:28" ht="22.5" x14ac:dyDescent="0.25">
      <c r="A2052" s="72" t="s">
        <v>17764</v>
      </c>
      <c r="B2052" s="73" t="s">
        <v>23136</v>
      </c>
      <c r="C2052" s="74" t="s">
        <v>15692</v>
      </c>
      <c r="D2052" s="75">
        <v>0</v>
      </c>
      <c r="E2052" s="70">
        <v>1264.3699999999999</v>
      </c>
      <c r="F2052" s="76">
        <f t="shared" si="1163"/>
        <v>0</v>
      </c>
      <c r="G2052" s="77"/>
      <c r="H2052" s="70">
        <f t="shared" si="1164"/>
        <v>1224.0999999999999</v>
      </c>
      <c r="I2052" s="70">
        <f t="shared" si="1164"/>
        <v>40.270000000000003</v>
      </c>
      <c r="J2052" s="70">
        <f t="shared" si="1165"/>
        <v>1264.3699999999999</v>
      </c>
      <c r="K2052" s="70">
        <v>0</v>
      </c>
      <c r="L2052" s="76">
        <f t="shared" si="1166"/>
        <v>1264.3699999999999</v>
      </c>
      <c r="N2052" s="70">
        <v>1224.0999999999999</v>
      </c>
      <c r="O2052" s="70">
        <v>40.269999999999996</v>
      </c>
      <c r="P2052" s="70">
        <f t="shared" si="1167"/>
        <v>1264.3699999999999</v>
      </c>
      <c r="Q2052" s="64"/>
      <c r="R2052" s="70">
        <f t="shared" si="1168"/>
        <v>1224.0999999999999</v>
      </c>
      <c r="S2052" s="70">
        <f t="shared" si="1168"/>
        <v>40.26</v>
      </c>
      <c r="T2052" s="70">
        <f t="shared" si="1169"/>
        <v>1264.3599999999999</v>
      </c>
      <c r="U2052" s="70">
        <f t="shared" si="1170"/>
        <v>0</v>
      </c>
      <c r="V2052" s="78">
        <f t="shared" si="1171"/>
        <v>1264.3599999999999</v>
      </c>
      <c r="X2052" s="70">
        <v>1224.0999999999999</v>
      </c>
      <c r="Y2052" s="70">
        <v>40.26</v>
      </c>
      <c r="Z2052" s="70">
        <v>1264.3599999999999</v>
      </c>
      <c r="AA2052" s="79"/>
      <c r="AB2052" s="80">
        <f t="shared" si="1146"/>
        <v>9.9999999999909051E-3</v>
      </c>
    </row>
    <row r="2053" spans="1:28" ht="22.5" x14ac:dyDescent="0.25">
      <c r="A2053" s="72" t="s">
        <v>17765</v>
      </c>
      <c r="B2053" s="73" t="s">
        <v>23137</v>
      </c>
      <c r="C2053" s="74" t="s">
        <v>15692</v>
      </c>
      <c r="D2053" s="75">
        <v>0</v>
      </c>
      <c r="E2053" s="70">
        <v>3648.92</v>
      </c>
      <c r="F2053" s="76">
        <f t="shared" si="1163"/>
        <v>0</v>
      </c>
      <c r="G2053" s="77"/>
      <c r="H2053" s="70">
        <f t="shared" si="1164"/>
        <v>3608.65</v>
      </c>
      <c r="I2053" s="70">
        <f t="shared" si="1164"/>
        <v>40.270000000000003</v>
      </c>
      <c r="J2053" s="70">
        <f t="shared" si="1165"/>
        <v>3648.92</v>
      </c>
      <c r="K2053" s="70">
        <v>0</v>
      </c>
      <c r="L2053" s="76">
        <f t="shared" si="1166"/>
        <v>3648.92</v>
      </c>
      <c r="N2053" s="70">
        <v>3608.65</v>
      </c>
      <c r="O2053" s="70">
        <v>40.269999999999996</v>
      </c>
      <c r="P2053" s="70">
        <f t="shared" si="1167"/>
        <v>3648.92</v>
      </c>
      <c r="Q2053" s="64"/>
      <c r="R2053" s="70">
        <f t="shared" si="1168"/>
        <v>3608.65</v>
      </c>
      <c r="S2053" s="70">
        <f t="shared" si="1168"/>
        <v>40.26</v>
      </c>
      <c r="T2053" s="70">
        <f t="shared" si="1169"/>
        <v>3648.9100000000003</v>
      </c>
      <c r="U2053" s="70">
        <f t="shared" si="1170"/>
        <v>0</v>
      </c>
      <c r="V2053" s="78">
        <f t="shared" si="1171"/>
        <v>3648.9100000000003</v>
      </c>
      <c r="X2053" s="70">
        <v>3608.65</v>
      </c>
      <c r="Y2053" s="70">
        <v>40.26</v>
      </c>
      <c r="Z2053" s="70">
        <v>3648.91</v>
      </c>
      <c r="AA2053" s="79"/>
      <c r="AB2053" s="80">
        <f t="shared" si="1146"/>
        <v>1.0000000000218279E-2</v>
      </c>
    </row>
    <row r="2054" spans="1:28" ht="22.5" x14ac:dyDescent="0.25">
      <c r="A2054" s="72" t="s">
        <v>17766</v>
      </c>
      <c r="B2054" s="73" t="s">
        <v>23138</v>
      </c>
      <c r="C2054" s="74" t="s">
        <v>15692</v>
      </c>
      <c r="D2054" s="75">
        <v>0</v>
      </c>
      <c r="E2054" s="70">
        <v>5341.75</v>
      </c>
      <c r="F2054" s="76">
        <f t="shared" si="1163"/>
        <v>0</v>
      </c>
      <c r="G2054" s="77"/>
      <c r="H2054" s="70">
        <f t="shared" si="1164"/>
        <v>5291.42</v>
      </c>
      <c r="I2054" s="70">
        <f t="shared" si="1164"/>
        <v>50.33</v>
      </c>
      <c r="J2054" s="70">
        <f t="shared" si="1165"/>
        <v>5341.75</v>
      </c>
      <c r="K2054" s="70">
        <v>0</v>
      </c>
      <c r="L2054" s="76">
        <f t="shared" si="1166"/>
        <v>5341.75</v>
      </c>
      <c r="N2054" s="70">
        <v>5291.42</v>
      </c>
      <c r="O2054" s="70">
        <v>50.33</v>
      </c>
      <c r="P2054" s="70">
        <f t="shared" si="1167"/>
        <v>5341.75</v>
      </c>
      <c r="Q2054" s="64"/>
      <c r="R2054" s="70">
        <f t="shared" si="1168"/>
        <v>5291.42</v>
      </c>
      <c r="S2054" s="70">
        <f t="shared" si="1168"/>
        <v>50.34</v>
      </c>
      <c r="T2054" s="70">
        <f t="shared" si="1169"/>
        <v>5341.76</v>
      </c>
      <c r="U2054" s="70">
        <f t="shared" si="1170"/>
        <v>0</v>
      </c>
      <c r="V2054" s="78">
        <f t="shared" si="1171"/>
        <v>5341.76</v>
      </c>
      <c r="X2054" s="70">
        <v>5291.42</v>
      </c>
      <c r="Y2054" s="70">
        <v>50.34</v>
      </c>
      <c r="Z2054" s="70">
        <v>5341.76</v>
      </c>
      <c r="AA2054" s="79"/>
      <c r="AB2054" s="80">
        <f t="shared" si="1146"/>
        <v>-1.0000000000218279E-2</v>
      </c>
    </row>
    <row r="2055" spans="1:28" ht="22.5" x14ac:dyDescent="0.25">
      <c r="A2055" s="72" t="s">
        <v>17767</v>
      </c>
      <c r="B2055" s="73" t="s">
        <v>23139</v>
      </c>
      <c r="C2055" s="74" t="s">
        <v>15692</v>
      </c>
      <c r="D2055" s="75">
        <v>0</v>
      </c>
      <c r="E2055" s="70">
        <v>7625.93</v>
      </c>
      <c r="F2055" s="76">
        <f t="shared" si="1163"/>
        <v>0</v>
      </c>
      <c r="G2055" s="77"/>
      <c r="H2055" s="70">
        <f t="shared" si="1164"/>
        <v>7565.56</v>
      </c>
      <c r="I2055" s="70">
        <f t="shared" si="1164"/>
        <v>60.37</v>
      </c>
      <c r="J2055" s="70">
        <f t="shared" si="1165"/>
        <v>7625.93</v>
      </c>
      <c r="K2055" s="70">
        <v>0</v>
      </c>
      <c r="L2055" s="76">
        <f t="shared" si="1166"/>
        <v>7625.93</v>
      </c>
      <c r="N2055" s="70">
        <v>7565.56</v>
      </c>
      <c r="O2055" s="70">
        <v>60.370000000000005</v>
      </c>
      <c r="P2055" s="70">
        <f t="shared" si="1167"/>
        <v>7625.93</v>
      </c>
      <c r="Q2055" s="64"/>
      <c r="R2055" s="70">
        <f t="shared" si="1168"/>
        <v>7565.56</v>
      </c>
      <c r="S2055" s="70">
        <f t="shared" si="1168"/>
        <v>60.39</v>
      </c>
      <c r="T2055" s="70">
        <f t="shared" si="1169"/>
        <v>7625.9500000000007</v>
      </c>
      <c r="U2055" s="70">
        <f t="shared" si="1170"/>
        <v>0</v>
      </c>
      <c r="V2055" s="78">
        <f t="shared" si="1171"/>
        <v>7625.9500000000007</v>
      </c>
      <c r="X2055" s="70">
        <v>7565.56</v>
      </c>
      <c r="Y2055" s="70">
        <v>60.39</v>
      </c>
      <c r="Z2055" s="70">
        <v>7625.95</v>
      </c>
      <c r="AA2055" s="79"/>
      <c r="AB2055" s="80">
        <f t="shared" si="1146"/>
        <v>-1.9999999999527063E-2</v>
      </c>
    </row>
    <row r="2056" spans="1:28" x14ac:dyDescent="0.25">
      <c r="A2056" s="72" t="s">
        <v>17768</v>
      </c>
      <c r="B2056" s="73" t="s">
        <v>23140</v>
      </c>
      <c r="C2056" s="74" t="s">
        <v>15692</v>
      </c>
      <c r="D2056" s="75">
        <v>0</v>
      </c>
      <c r="E2056" s="70">
        <v>6768.18</v>
      </c>
      <c r="F2056" s="76">
        <f t="shared" si="1163"/>
        <v>0</v>
      </c>
      <c r="G2056" s="77"/>
      <c r="H2056" s="70">
        <f t="shared" si="1164"/>
        <v>6690.91</v>
      </c>
      <c r="I2056" s="70">
        <f t="shared" si="1164"/>
        <v>77.27</v>
      </c>
      <c r="J2056" s="70">
        <f t="shared" si="1165"/>
        <v>6768.18</v>
      </c>
      <c r="K2056" s="70">
        <v>0</v>
      </c>
      <c r="L2056" s="76">
        <f t="shared" si="1166"/>
        <v>6768.18</v>
      </c>
      <c r="N2056" s="70">
        <v>6690.91</v>
      </c>
      <c r="O2056" s="70">
        <v>77.27000000000001</v>
      </c>
      <c r="P2056" s="70">
        <f t="shared" si="1167"/>
        <v>6768.18</v>
      </c>
      <c r="Q2056" s="64"/>
      <c r="R2056" s="70">
        <f t="shared" si="1168"/>
        <v>6690.91</v>
      </c>
      <c r="S2056" s="70">
        <f t="shared" si="1168"/>
        <v>77.27</v>
      </c>
      <c r="T2056" s="70">
        <f t="shared" si="1169"/>
        <v>6768.18</v>
      </c>
      <c r="U2056" s="70">
        <f t="shared" si="1170"/>
        <v>0</v>
      </c>
      <c r="V2056" s="78">
        <f t="shared" si="1171"/>
        <v>6768.18</v>
      </c>
      <c r="X2056" s="70">
        <v>6690.91</v>
      </c>
      <c r="Y2056" s="70">
        <v>77.27</v>
      </c>
      <c r="Z2056" s="70">
        <v>6768.18</v>
      </c>
      <c r="AA2056" s="79"/>
      <c r="AB2056" s="80">
        <f t="shared" si="1146"/>
        <v>0</v>
      </c>
    </row>
    <row r="2057" spans="1:28" ht="22.5" x14ac:dyDescent="0.25">
      <c r="A2057" s="72" t="s">
        <v>17769</v>
      </c>
      <c r="B2057" s="73" t="s">
        <v>23141</v>
      </c>
      <c r="C2057" s="74" t="s">
        <v>15692</v>
      </c>
      <c r="D2057" s="75">
        <v>0</v>
      </c>
      <c r="E2057" s="70">
        <v>58.919999999999995</v>
      </c>
      <c r="F2057" s="76">
        <f t="shared" si="1163"/>
        <v>0</v>
      </c>
      <c r="G2057" s="77"/>
      <c r="H2057" s="70">
        <f t="shared" si="1164"/>
        <v>52.19</v>
      </c>
      <c r="I2057" s="70">
        <f t="shared" si="1164"/>
        <v>6.73</v>
      </c>
      <c r="J2057" s="70">
        <f t="shared" si="1165"/>
        <v>58.92</v>
      </c>
      <c r="K2057" s="70">
        <v>0</v>
      </c>
      <c r="L2057" s="76">
        <f t="shared" si="1166"/>
        <v>58.92</v>
      </c>
      <c r="N2057" s="70">
        <v>52.19</v>
      </c>
      <c r="O2057" s="70">
        <v>6.7299999999999995</v>
      </c>
      <c r="P2057" s="70">
        <f t="shared" si="1167"/>
        <v>58.919999999999995</v>
      </c>
      <c r="Q2057" s="64"/>
      <c r="R2057" s="70">
        <f t="shared" si="1168"/>
        <v>52.19</v>
      </c>
      <c r="S2057" s="70">
        <f t="shared" si="1168"/>
        <v>6.71</v>
      </c>
      <c r="T2057" s="70">
        <f t="shared" si="1169"/>
        <v>58.9</v>
      </c>
      <c r="U2057" s="70">
        <f t="shared" si="1170"/>
        <v>0</v>
      </c>
      <c r="V2057" s="78">
        <f t="shared" si="1171"/>
        <v>58.9</v>
      </c>
      <c r="X2057" s="70">
        <v>52.19</v>
      </c>
      <c r="Y2057" s="70">
        <v>6.71</v>
      </c>
      <c r="Z2057" s="70">
        <v>58.9</v>
      </c>
      <c r="AA2057" s="79"/>
      <c r="AB2057" s="80">
        <f t="shared" si="1146"/>
        <v>1.9999999999996021E-2</v>
      </c>
    </row>
    <row r="2058" spans="1:28" x14ac:dyDescent="0.25">
      <c r="A2058" s="84" t="s">
        <v>19831</v>
      </c>
      <c r="B2058" s="85" t="s">
        <v>23142</v>
      </c>
      <c r="C2058" s="86" t="s">
        <v>15692</v>
      </c>
      <c r="D2058" s="87">
        <v>0</v>
      </c>
      <c r="E2058" s="88">
        <v>494.57</v>
      </c>
      <c r="F2058" s="76">
        <f t="shared" si="1163"/>
        <v>0</v>
      </c>
      <c r="G2058" s="77"/>
      <c r="H2058" s="88">
        <f t="shared" si="1164"/>
        <v>467.75</v>
      </c>
      <c r="I2058" s="88">
        <f t="shared" si="1164"/>
        <v>26.82</v>
      </c>
      <c r="J2058" s="88">
        <f t="shared" si="1165"/>
        <v>494.57</v>
      </c>
      <c r="K2058" s="88">
        <v>0</v>
      </c>
      <c r="L2058" s="76">
        <f t="shared" si="1166"/>
        <v>494.57</v>
      </c>
      <c r="N2058" s="88">
        <v>467.75</v>
      </c>
      <c r="O2058" s="88">
        <v>26.82</v>
      </c>
      <c r="P2058" s="88">
        <f t="shared" si="1167"/>
        <v>494.57</v>
      </c>
      <c r="Q2058" s="89"/>
      <c r="R2058" s="88">
        <f t="shared" si="1168"/>
        <v>467.75</v>
      </c>
      <c r="S2058" s="88">
        <f t="shared" si="1168"/>
        <v>26.84</v>
      </c>
      <c r="T2058" s="88">
        <f t="shared" si="1169"/>
        <v>494.59</v>
      </c>
      <c r="U2058" s="88">
        <f t="shared" si="1170"/>
        <v>0</v>
      </c>
      <c r="V2058" s="78">
        <f t="shared" si="1171"/>
        <v>494.59</v>
      </c>
      <c r="X2058" s="88">
        <v>467.75</v>
      </c>
      <c r="Y2058" s="88">
        <v>26.84</v>
      </c>
      <c r="Z2058" s="88">
        <v>494.59</v>
      </c>
      <c r="AA2058" s="79"/>
      <c r="AB2058" s="80">
        <f t="shared" ref="AB2058:AB2121" si="1172">P2058-Z2058</f>
        <v>-1.999999999998181E-2</v>
      </c>
    </row>
    <row r="2059" spans="1:28" ht="22.5" x14ac:dyDescent="0.25">
      <c r="A2059" s="66" t="s">
        <v>17770</v>
      </c>
      <c r="B2059" s="67" t="s">
        <v>23143</v>
      </c>
      <c r="C2059" s="68"/>
      <c r="D2059" s="69"/>
      <c r="E2059" s="70"/>
      <c r="F2059" s="71"/>
      <c r="H2059" s="70"/>
      <c r="I2059" s="70"/>
      <c r="J2059" s="70"/>
      <c r="K2059" s="70"/>
      <c r="L2059" s="76"/>
      <c r="N2059" s="70"/>
      <c r="O2059" s="70"/>
      <c r="P2059" s="70"/>
      <c r="Q2059" s="64"/>
      <c r="R2059" s="70"/>
      <c r="S2059" s="70"/>
      <c r="T2059" s="70"/>
      <c r="U2059" s="70"/>
      <c r="V2059" s="78"/>
      <c r="X2059" s="70"/>
      <c r="Y2059" s="70"/>
      <c r="Z2059" s="70"/>
      <c r="AA2059" s="79"/>
      <c r="AB2059" s="80">
        <f t="shared" si="1172"/>
        <v>0</v>
      </c>
    </row>
    <row r="2060" spans="1:28" ht="22.5" x14ac:dyDescent="0.25">
      <c r="A2060" s="72" t="s">
        <v>17771</v>
      </c>
      <c r="B2060" s="73" t="s">
        <v>23144</v>
      </c>
      <c r="C2060" s="74" t="s">
        <v>15692</v>
      </c>
      <c r="D2060" s="75">
        <v>0</v>
      </c>
      <c r="E2060" s="70">
        <v>1617.88</v>
      </c>
      <c r="F2060" s="76">
        <f t="shared" ref="F2060:F2066" si="1173">ROUND(D2060*E2060,2)</f>
        <v>0</v>
      </c>
      <c r="G2060" s="77"/>
      <c r="H2060" s="70">
        <f t="shared" ref="H2060:I2066" si="1174">ROUND(N2060+(N2060*$H$2/100),2)</f>
        <v>1454.43</v>
      </c>
      <c r="I2060" s="70">
        <f t="shared" si="1174"/>
        <v>163.44999999999999</v>
      </c>
      <c r="J2060" s="70">
        <f t="shared" ref="J2060:J2066" si="1175">H2060+I2060</f>
        <v>1617.88</v>
      </c>
      <c r="K2060" s="70">
        <v>0</v>
      </c>
      <c r="L2060" s="76">
        <f t="shared" ref="L2060:L2066" si="1176">SUM(J2060:K2060)</f>
        <v>1617.88</v>
      </c>
      <c r="N2060" s="70">
        <v>1454.43</v>
      </c>
      <c r="O2060" s="70">
        <v>163.44999999999999</v>
      </c>
      <c r="P2060" s="70">
        <f t="shared" ref="P2060:P2066" si="1177">SUM(N2060:O2060)</f>
        <v>1617.88</v>
      </c>
      <c r="Q2060" s="64"/>
      <c r="R2060" s="70">
        <f t="shared" ref="R2060:S2066" si="1178">X2060</f>
        <v>1454.43</v>
      </c>
      <c r="S2060" s="70">
        <f t="shared" si="1178"/>
        <v>163.46</v>
      </c>
      <c r="T2060" s="70">
        <f t="shared" ref="T2060:T2066" si="1179">R2060+S2060</f>
        <v>1617.89</v>
      </c>
      <c r="U2060" s="70">
        <f t="shared" ref="U2060:U2066" si="1180">ROUND(Z2060*$H$2,2)/100</f>
        <v>0</v>
      </c>
      <c r="V2060" s="78">
        <f t="shared" ref="V2060:V2066" si="1181">SUM(T2060:U2060)</f>
        <v>1617.89</v>
      </c>
      <c r="X2060" s="70">
        <v>1454.43</v>
      </c>
      <c r="Y2060" s="70">
        <v>163.46</v>
      </c>
      <c r="Z2060" s="70">
        <v>1617.89</v>
      </c>
      <c r="AA2060" s="79"/>
      <c r="AB2060" s="80">
        <f t="shared" si="1172"/>
        <v>-9.9999999999909051E-3</v>
      </c>
    </row>
    <row r="2061" spans="1:28" ht="22.5" x14ac:dyDescent="0.25">
      <c r="A2061" s="72" t="s">
        <v>17772</v>
      </c>
      <c r="B2061" s="73" t="s">
        <v>23145</v>
      </c>
      <c r="C2061" s="74" t="s">
        <v>15692</v>
      </c>
      <c r="D2061" s="75">
        <v>0</v>
      </c>
      <c r="E2061" s="70">
        <v>1359.65</v>
      </c>
      <c r="F2061" s="76">
        <f t="shared" si="1173"/>
        <v>0</v>
      </c>
      <c r="G2061" s="77"/>
      <c r="H2061" s="70">
        <f t="shared" si="1174"/>
        <v>1196.2</v>
      </c>
      <c r="I2061" s="70">
        <f t="shared" si="1174"/>
        <v>163.44999999999999</v>
      </c>
      <c r="J2061" s="70">
        <f t="shared" si="1175"/>
        <v>1359.65</v>
      </c>
      <c r="K2061" s="70">
        <v>0</v>
      </c>
      <c r="L2061" s="76">
        <f t="shared" si="1176"/>
        <v>1359.65</v>
      </c>
      <c r="N2061" s="70">
        <v>1196.2</v>
      </c>
      <c r="O2061" s="70">
        <v>163.44999999999999</v>
      </c>
      <c r="P2061" s="70">
        <f t="shared" si="1177"/>
        <v>1359.65</v>
      </c>
      <c r="Q2061" s="64"/>
      <c r="R2061" s="70">
        <f t="shared" si="1178"/>
        <v>1196.2</v>
      </c>
      <c r="S2061" s="70">
        <f t="shared" si="1178"/>
        <v>163.46</v>
      </c>
      <c r="T2061" s="70">
        <f t="shared" si="1179"/>
        <v>1359.66</v>
      </c>
      <c r="U2061" s="70">
        <f t="shared" si="1180"/>
        <v>0</v>
      </c>
      <c r="V2061" s="78">
        <f t="shared" si="1181"/>
        <v>1359.66</v>
      </c>
      <c r="X2061" s="70">
        <v>1196.2</v>
      </c>
      <c r="Y2061" s="70">
        <v>163.46</v>
      </c>
      <c r="Z2061" s="70">
        <v>1359.66</v>
      </c>
      <c r="AA2061" s="79"/>
      <c r="AB2061" s="80">
        <f t="shared" si="1172"/>
        <v>-9.9999999999909051E-3</v>
      </c>
    </row>
    <row r="2062" spans="1:28" s="34" customFormat="1" ht="22.5" x14ac:dyDescent="0.25">
      <c r="A2062" s="72" t="s">
        <v>17773</v>
      </c>
      <c r="B2062" s="73" t="s">
        <v>23146</v>
      </c>
      <c r="C2062" s="74" t="s">
        <v>15692</v>
      </c>
      <c r="D2062" s="75">
        <v>0</v>
      </c>
      <c r="E2062" s="70">
        <v>288.74</v>
      </c>
      <c r="F2062" s="76">
        <f t="shared" si="1173"/>
        <v>0</v>
      </c>
      <c r="G2062" s="77"/>
      <c r="H2062" s="70">
        <f t="shared" si="1174"/>
        <v>228.43</v>
      </c>
      <c r="I2062" s="70">
        <f t="shared" si="1174"/>
        <v>60.31</v>
      </c>
      <c r="J2062" s="70">
        <f t="shared" si="1175"/>
        <v>288.74</v>
      </c>
      <c r="K2062" s="70">
        <v>0</v>
      </c>
      <c r="L2062" s="76">
        <f t="shared" si="1176"/>
        <v>288.74</v>
      </c>
      <c r="N2062" s="70">
        <v>228.43</v>
      </c>
      <c r="O2062" s="70">
        <v>60.31</v>
      </c>
      <c r="P2062" s="70">
        <f t="shared" si="1177"/>
        <v>288.74</v>
      </c>
      <c r="Q2062" s="64"/>
      <c r="R2062" s="70">
        <f t="shared" si="1178"/>
        <v>228.43</v>
      </c>
      <c r="S2062" s="70">
        <f t="shared" si="1178"/>
        <v>60.31</v>
      </c>
      <c r="T2062" s="70">
        <f t="shared" si="1179"/>
        <v>288.74</v>
      </c>
      <c r="U2062" s="70">
        <f t="shared" si="1180"/>
        <v>0</v>
      </c>
      <c r="V2062" s="78">
        <f t="shared" si="1181"/>
        <v>288.74</v>
      </c>
      <c r="X2062" s="70">
        <v>228.43</v>
      </c>
      <c r="Y2062" s="70">
        <v>60.31</v>
      </c>
      <c r="Z2062" s="70">
        <v>288.74</v>
      </c>
      <c r="AA2062" s="79"/>
      <c r="AB2062" s="80">
        <f t="shared" si="1172"/>
        <v>0</v>
      </c>
    </row>
    <row r="2063" spans="1:28" ht="22.5" x14ac:dyDescent="0.25">
      <c r="A2063" s="72" t="s">
        <v>17774</v>
      </c>
      <c r="B2063" s="73" t="s">
        <v>23147</v>
      </c>
      <c r="C2063" s="74" t="s">
        <v>15692</v>
      </c>
      <c r="D2063" s="75">
        <v>0</v>
      </c>
      <c r="E2063" s="70">
        <v>392.64</v>
      </c>
      <c r="F2063" s="76">
        <f t="shared" si="1173"/>
        <v>0</v>
      </c>
      <c r="G2063" s="77"/>
      <c r="H2063" s="70">
        <f t="shared" si="1174"/>
        <v>332.33</v>
      </c>
      <c r="I2063" s="70">
        <f t="shared" si="1174"/>
        <v>60.31</v>
      </c>
      <c r="J2063" s="70">
        <f t="shared" si="1175"/>
        <v>392.64</v>
      </c>
      <c r="K2063" s="70">
        <v>0</v>
      </c>
      <c r="L2063" s="76">
        <f t="shared" si="1176"/>
        <v>392.64</v>
      </c>
      <c r="N2063" s="70">
        <v>332.33</v>
      </c>
      <c r="O2063" s="70">
        <v>60.31</v>
      </c>
      <c r="P2063" s="70">
        <f t="shared" si="1177"/>
        <v>392.64</v>
      </c>
      <c r="Q2063" s="64"/>
      <c r="R2063" s="70">
        <f t="shared" si="1178"/>
        <v>332.33</v>
      </c>
      <c r="S2063" s="70">
        <f t="shared" si="1178"/>
        <v>60.31</v>
      </c>
      <c r="T2063" s="70">
        <f t="shared" si="1179"/>
        <v>392.64</v>
      </c>
      <c r="U2063" s="70">
        <f t="shared" si="1180"/>
        <v>0</v>
      </c>
      <c r="V2063" s="78">
        <f t="shared" si="1181"/>
        <v>392.64</v>
      </c>
      <c r="X2063" s="70">
        <v>332.33</v>
      </c>
      <c r="Y2063" s="70">
        <v>60.31</v>
      </c>
      <c r="Z2063" s="70">
        <v>392.64</v>
      </c>
      <c r="AA2063" s="79"/>
      <c r="AB2063" s="80">
        <f t="shared" si="1172"/>
        <v>0</v>
      </c>
    </row>
    <row r="2064" spans="1:28" ht="22.5" x14ac:dyDescent="0.25">
      <c r="A2064" s="72" t="s">
        <v>17775</v>
      </c>
      <c r="B2064" s="73" t="s">
        <v>23148</v>
      </c>
      <c r="C2064" s="74" t="s">
        <v>15692</v>
      </c>
      <c r="D2064" s="75">
        <v>0</v>
      </c>
      <c r="E2064" s="70">
        <v>325.24</v>
      </c>
      <c r="F2064" s="76">
        <f t="shared" si="1173"/>
        <v>0</v>
      </c>
      <c r="G2064" s="77"/>
      <c r="H2064" s="70">
        <f t="shared" si="1174"/>
        <v>264.93</v>
      </c>
      <c r="I2064" s="70">
        <f t="shared" si="1174"/>
        <v>60.31</v>
      </c>
      <c r="J2064" s="70">
        <f t="shared" si="1175"/>
        <v>325.24</v>
      </c>
      <c r="K2064" s="70">
        <v>0</v>
      </c>
      <c r="L2064" s="76">
        <f t="shared" si="1176"/>
        <v>325.24</v>
      </c>
      <c r="N2064" s="70">
        <v>264.93</v>
      </c>
      <c r="O2064" s="70">
        <v>60.31</v>
      </c>
      <c r="P2064" s="70">
        <f t="shared" si="1177"/>
        <v>325.24</v>
      </c>
      <c r="Q2064" s="64"/>
      <c r="R2064" s="70">
        <f t="shared" si="1178"/>
        <v>264.93</v>
      </c>
      <c r="S2064" s="70">
        <f t="shared" si="1178"/>
        <v>60.31</v>
      </c>
      <c r="T2064" s="70">
        <f t="shared" si="1179"/>
        <v>325.24</v>
      </c>
      <c r="U2064" s="70">
        <f t="shared" si="1180"/>
        <v>0</v>
      </c>
      <c r="V2064" s="78">
        <f t="shared" si="1181"/>
        <v>325.24</v>
      </c>
      <c r="X2064" s="70">
        <v>264.93</v>
      </c>
      <c r="Y2064" s="70">
        <v>60.31</v>
      </c>
      <c r="Z2064" s="70">
        <v>325.24</v>
      </c>
      <c r="AA2064" s="79"/>
      <c r="AB2064" s="80">
        <f t="shared" si="1172"/>
        <v>0</v>
      </c>
    </row>
    <row r="2065" spans="1:28" s="34" customFormat="1" ht="22.5" x14ac:dyDescent="0.25">
      <c r="A2065" s="72" t="s">
        <v>17776</v>
      </c>
      <c r="B2065" s="73" t="s">
        <v>23149</v>
      </c>
      <c r="C2065" s="74" t="s">
        <v>15692</v>
      </c>
      <c r="D2065" s="75">
        <v>0</v>
      </c>
      <c r="E2065" s="70">
        <v>1108.8499999999999</v>
      </c>
      <c r="F2065" s="76">
        <f t="shared" si="1173"/>
        <v>0</v>
      </c>
      <c r="G2065" s="77"/>
      <c r="H2065" s="70">
        <f t="shared" si="1174"/>
        <v>945.4</v>
      </c>
      <c r="I2065" s="70">
        <f t="shared" si="1174"/>
        <v>163.44999999999999</v>
      </c>
      <c r="J2065" s="70">
        <f t="shared" si="1175"/>
        <v>1108.8499999999999</v>
      </c>
      <c r="K2065" s="70">
        <v>0</v>
      </c>
      <c r="L2065" s="76">
        <f t="shared" si="1176"/>
        <v>1108.8499999999999</v>
      </c>
      <c r="N2065" s="70">
        <v>945.4</v>
      </c>
      <c r="O2065" s="70">
        <v>163.44999999999999</v>
      </c>
      <c r="P2065" s="70">
        <f t="shared" si="1177"/>
        <v>1108.8499999999999</v>
      </c>
      <c r="Q2065" s="64"/>
      <c r="R2065" s="70">
        <f t="shared" si="1178"/>
        <v>945.4</v>
      </c>
      <c r="S2065" s="70">
        <f t="shared" si="1178"/>
        <v>163.46</v>
      </c>
      <c r="T2065" s="70">
        <f t="shared" si="1179"/>
        <v>1108.8599999999999</v>
      </c>
      <c r="U2065" s="70">
        <f t="shared" si="1180"/>
        <v>0</v>
      </c>
      <c r="V2065" s="78">
        <f t="shared" si="1181"/>
        <v>1108.8599999999999</v>
      </c>
      <c r="X2065" s="70">
        <v>945.4</v>
      </c>
      <c r="Y2065" s="70">
        <v>163.46</v>
      </c>
      <c r="Z2065" s="70">
        <v>1108.8599999999999</v>
      </c>
      <c r="AA2065" s="79"/>
      <c r="AB2065" s="80">
        <f t="shared" si="1172"/>
        <v>-9.9999999999909051E-3</v>
      </c>
    </row>
    <row r="2066" spans="1:28" x14ac:dyDescent="0.25">
      <c r="A2066" s="72" t="s">
        <v>17777</v>
      </c>
      <c r="B2066" s="73" t="s">
        <v>23150</v>
      </c>
      <c r="C2066" s="74" t="s">
        <v>15692</v>
      </c>
      <c r="D2066" s="75">
        <v>0</v>
      </c>
      <c r="E2066" s="70">
        <v>1273.7</v>
      </c>
      <c r="F2066" s="76">
        <f t="shared" si="1173"/>
        <v>0</v>
      </c>
      <c r="G2066" s="77"/>
      <c r="H2066" s="70">
        <f t="shared" si="1174"/>
        <v>1110.25</v>
      </c>
      <c r="I2066" s="70">
        <f t="shared" si="1174"/>
        <v>163.44999999999999</v>
      </c>
      <c r="J2066" s="70">
        <f t="shared" si="1175"/>
        <v>1273.7</v>
      </c>
      <c r="K2066" s="70">
        <v>0</v>
      </c>
      <c r="L2066" s="76">
        <f t="shared" si="1176"/>
        <v>1273.7</v>
      </c>
      <c r="N2066" s="70">
        <v>1110.25</v>
      </c>
      <c r="O2066" s="70">
        <v>163.44999999999999</v>
      </c>
      <c r="P2066" s="70">
        <f t="shared" si="1177"/>
        <v>1273.7</v>
      </c>
      <c r="Q2066" s="64"/>
      <c r="R2066" s="70">
        <f t="shared" si="1178"/>
        <v>1110.25</v>
      </c>
      <c r="S2066" s="70">
        <f t="shared" si="1178"/>
        <v>163.46</v>
      </c>
      <c r="T2066" s="70">
        <f t="shared" si="1179"/>
        <v>1273.71</v>
      </c>
      <c r="U2066" s="70">
        <f t="shared" si="1180"/>
        <v>0</v>
      </c>
      <c r="V2066" s="78">
        <f t="shared" si="1181"/>
        <v>1273.71</v>
      </c>
      <c r="X2066" s="70">
        <v>1110.25</v>
      </c>
      <c r="Y2066" s="70">
        <v>163.46</v>
      </c>
      <c r="Z2066" s="70">
        <v>1273.71</v>
      </c>
      <c r="AA2066" s="79"/>
      <c r="AB2066" s="80">
        <f t="shared" si="1172"/>
        <v>-9.9999999999909051E-3</v>
      </c>
    </row>
    <row r="2067" spans="1:28" ht="22.5" x14ac:dyDescent="0.25">
      <c r="A2067" s="66" t="s">
        <v>17778</v>
      </c>
      <c r="B2067" s="67" t="s">
        <v>23151</v>
      </c>
      <c r="C2067" s="68"/>
      <c r="D2067" s="75"/>
      <c r="E2067" s="70"/>
      <c r="F2067" s="76"/>
      <c r="G2067" s="77"/>
      <c r="H2067" s="70"/>
      <c r="I2067" s="70"/>
      <c r="J2067" s="70"/>
      <c r="K2067" s="70"/>
      <c r="L2067" s="76"/>
      <c r="N2067" s="70"/>
      <c r="O2067" s="70"/>
      <c r="P2067" s="70"/>
      <c r="Q2067" s="64"/>
      <c r="R2067" s="70"/>
      <c r="S2067" s="70"/>
      <c r="T2067" s="70"/>
      <c r="U2067" s="70"/>
      <c r="V2067" s="78"/>
      <c r="X2067" s="70"/>
      <c r="Y2067" s="70"/>
      <c r="Z2067" s="70"/>
      <c r="AA2067" s="79"/>
      <c r="AB2067" s="80">
        <f t="shared" si="1172"/>
        <v>0</v>
      </c>
    </row>
    <row r="2068" spans="1:28" x14ac:dyDescent="0.25">
      <c r="A2068" s="72" t="s">
        <v>17779</v>
      </c>
      <c r="B2068" s="73" t="s">
        <v>23152</v>
      </c>
      <c r="C2068" s="74" t="s">
        <v>17780</v>
      </c>
      <c r="D2068" s="75">
        <v>0</v>
      </c>
      <c r="E2068" s="70">
        <v>207.85999999999999</v>
      </c>
      <c r="F2068" s="76">
        <f>ROUND(D2068*E2068,2)</f>
        <v>0</v>
      </c>
      <c r="G2068" s="29"/>
      <c r="H2068" s="70">
        <f>ROUND(N2068+(N2068*$H$2/100),2)</f>
        <v>207.44</v>
      </c>
      <c r="I2068" s="70">
        <f>ROUND(O2068+(O2068*$H$2/100),2)</f>
        <v>0.42</v>
      </c>
      <c r="J2068" s="70">
        <f>H2068+I2068</f>
        <v>207.85999999999999</v>
      </c>
      <c r="K2068" s="70">
        <v>0</v>
      </c>
      <c r="L2068" s="76">
        <f>SUM(J2068:K2068)</f>
        <v>207.85999999999999</v>
      </c>
      <c r="N2068" s="70">
        <v>207.44</v>
      </c>
      <c r="O2068" s="70">
        <v>0.42000000000000004</v>
      </c>
      <c r="P2068" s="70">
        <f>SUM(N2068:O2068)</f>
        <v>207.85999999999999</v>
      </c>
      <c r="Q2068" s="64"/>
      <c r="R2068" s="70">
        <f>X2068</f>
        <v>207.44</v>
      </c>
      <c r="S2068" s="70">
        <f>Y2068</f>
        <v>0.41</v>
      </c>
      <c r="T2068" s="70">
        <f>R2068+S2068</f>
        <v>207.85</v>
      </c>
      <c r="U2068" s="70">
        <f>ROUND(Z2068*$H$2,2)/100</f>
        <v>0</v>
      </c>
      <c r="V2068" s="78">
        <f>SUM(T2068:U2068)</f>
        <v>207.85</v>
      </c>
      <c r="X2068" s="70">
        <v>207.44</v>
      </c>
      <c r="Y2068" s="70">
        <v>0.41</v>
      </c>
      <c r="Z2068" s="70">
        <v>207.85</v>
      </c>
      <c r="AA2068" s="79"/>
      <c r="AB2068" s="80">
        <f t="shared" si="1172"/>
        <v>9.9999999999909051E-3</v>
      </c>
    </row>
    <row r="2069" spans="1:28" s="83" customFormat="1" x14ac:dyDescent="0.25">
      <c r="A2069" s="66" t="s">
        <v>17781</v>
      </c>
      <c r="B2069" s="67" t="s">
        <v>23153</v>
      </c>
      <c r="C2069" s="68"/>
      <c r="D2069" s="69"/>
      <c r="E2069" s="70"/>
      <c r="F2069" s="71"/>
      <c r="G2069" s="39"/>
      <c r="H2069" s="70"/>
      <c r="I2069" s="70"/>
      <c r="J2069" s="70"/>
      <c r="K2069" s="70"/>
      <c r="L2069" s="76"/>
      <c r="M2069" s="34"/>
      <c r="N2069" s="70"/>
      <c r="O2069" s="70"/>
      <c r="P2069" s="70"/>
      <c r="Q2069" s="64"/>
      <c r="R2069" s="70"/>
      <c r="S2069" s="70"/>
      <c r="T2069" s="70"/>
      <c r="U2069" s="70"/>
      <c r="V2069" s="78"/>
      <c r="W2069" s="34"/>
      <c r="X2069" s="70"/>
      <c r="Y2069" s="70"/>
      <c r="Z2069" s="70"/>
      <c r="AA2069" s="79"/>
      <c r="AB2069" s="80">
        <f t="shared" si="1172"/>
        <v>0</v>
      </c>
    </row>
    <row r="2070" spans="1:28" x14ac:dyDescent="0.25">
      <c r="A2070" s="72" t="s">
        <v>17782</v>
      </c>
      <c r="B2070" s="73" t="s">
        <v>23154</v>
      </c>
      <c r="C2070" s="74" t="s">
        <v>15692</v>
      </c>
      <c r="D2070" s="75">
        <v>0</v>
      </c>
      <c r="E2070" s="70">
        <v>148.38</v>
      </c>
      <c r="F2070" s="76">
        <f t="shared" ref="F2070:F2078" si="1182">ROUND(D2070*E2070,2)</f>
        <v>0</v>
      </c>
      <c r="G2070" s="77"/>
      <c r="H2070" s="70">
        <f t="shared" ref="H2070:I2078" si="1183">ROUND(N2070+(N2070*$H$2/100),2)</f>
        <v>139.99</v>
      </c>
      <c r="I2070" s="70">
        <f t="shared" si="1183"/>
        <v>8.39</v>
      </c>
      <c r="J2070" s="70">
        <f t="shared" ref="J2070:J2078" si="1184">H2070+I2070</f>
        <v>148.38</v>
      </c>
      <c r="K2070" s="70">
        <v>0</v>
      </c>
      <c r="L2070" s="76">
        <f t="shared" ref="L2070:L2078" si="1185">SUM(J2070:K2070)</f>
        <v>148.38</v>
      </c>
      <c r="N2070" s="70">
        <v>139.99</v>
      </c>
      <c r="O2070" s="70">
        <v>8.39</v>
      </c>
      <c r="P2070" s="70">
        <f t="shared" ref="P2070:P2078" si="1186">SUM(N2070:O2070)</f>
        <v>148.38</v>
      </c>
      <c r="Q2070" s="64"/>
      <c r="R2070" s="70">
        <f t="shared" ref="R2070:S2078" si="1187">X2070</f>
        <v>139.99</v>
      </c>
      <c r="S2070" s="70">
        <f t="shared" si="1187"/>
        <v>8.39</v>
      </c>
      <c r="T2070" s="70">
        <f t="shared" ref="T2070:T2078" si="1188">R2070+S2070</f>
        <v>148.38</v>
      </c>
      <c r="U2070" s="70">
        <f t="shared" ref="U2070:U2078" si="1189">ROUND(Z2070*$H$2,2)/100</f>
        <v>0</v>
      </c>
      <c r="V2070" s="78">
        <f t="shared" ref="V2070:V2078" si="1190">SUM(T2070:U2070)</f>
        <v>148.38</v>
      </c>
      <c r="X2070" s="70">
        <v>139.99</v>
      </c>
      <c r="Y2070" s="70">
        <v>8.39</v>
      </c>
      <c r="Z2070" s="70">
        <v>148.38</v>
      </c>
      <c r="AA2070" s="79"/>
      <c r="AB2070" s="80">
        <f t="shared" si="1172"/>
        <v>0</v>
      </c>
    </row>
    <row r="2071" spans="1:28" x14ac:dyDescent="0.25">
      <c r="A2071" s="72" t="s">
        <v>17783</v>
      </c>
      <c r="B2071" s="73" t="s">
        <v>23155</v>
      </c>
      <c r="C2071" s="74" t="s">
        <v>15692</v>
      </c>
      <c r="D2071" s="75">
        <v>0</v>
      </c>
      <c r="E2071" s="70">
        <v>152.68</v>
      </c>
      <c r="F2071" s="76">
        <f t="shared" si="1182"/>
        <v>0</v>
      </c>
      <c r="G2071" s="77"/>
      <c r="H2071" s="70">
        <f t="shared" si="1183"/>
        <v>144.29</v>
      </c>
      <c r="I2071" s="70">
        <f t="shared" si="1183"/>
        <v>8.39</v>
      </c>
      <c r="J2071" s="70">
        <f t="shared" si="1184"/>
        <v>152.68</v>
      </c>
      <c r="K2071" s="70">
        <v>0</v>
      </c>
      <c r="L2071" s="76">
        <f t="shared" si="1185"/>
        <v>152.68</v>
      </c>
      <c r="N2071" s="70">
        <v>144.29</v>
      </c>
      <c r="O2071" s="70">
        <v>8.39</v>
      </c>
      <c r="P2071" s="70">
        <f t="shared" si="1186"/>
        <v>152.68</v>
      </c>
      <c r="Q2071" s="64"/>
      <c r="R2071" s="70">
        <f t="shared" si="1187"/>
        <v>144.29</v>
      </c>
      <c r="S2071" s="70">
        <f t="shared" si="1187"/>
        <v>8.39</v>
      </c>
      <c r="T2071" s="70">
        <f t="shared" si="1188"/>
        <v>152.68</v>
      </c>
      <c r="U2071" s="70">
        <f t="shared" si="1189"/>
        <v>0</v>
      </c>
      <c r="V2071" s="78">
        <f t="shared" si="1190"/>
        <v>152.68</v>
      </c>
      <c r="X2071" s="70">
        <v>144.29</v>
      </c>
      <c r="Y2071" s="70">
        <v>8.39</v>
      </c>
      <c r="Z2071" s="70">
        <v>152.68</v>
      </c>
      <c r="AA2071" s="79"/>
      <c r="AB2071" s="80">
        <f t="shared" si="1172"/>
        <v>0</v>
      </c>
    </row>
    <row r="2072" spans="1:28" x14ac:dyDescent="0.25">
      <c r="A2072" s="72" t="s">
        <v>17784</v>
      </c>
      <c r="B2072" s="73" t="s">
        <v>23156</v>
      </c>
      <c r="C2072" s="74" t="s">
        <v>15692</v>
      </c>
      <c r="D2072" s="75">
        <v>0</v>
      </c>
      <c r="E2072" s="70">
        <v>181.16000000000003</v>
      </c>
      <c r="F2072" s="76">
        <f t="shared" si="1182"/>
        <v>0</v>
      </c>
      <c r="G2072" s="29"/>
      <c r="H2072" s="70">
        <f t="shared" si="1183"/>
        <v>172.77</v>
      </c>
      <c r="I2072" s="70">
        <f t="shared" si="1183"/>
        <v>8.39</v>
      </c>
      <c r="J2072" s="70">
        <f t="shared" si="1184"/>
        <v>181.16000000000003</v>
      </c>
      <c r="K2072" s="70">
        <v>0</v>
      </c>
      <c r="L2072" s="76">
        <f t="shared" si="1185"/>
        <v>181.16000000000003</v>
      </c>
      <c r="N2072" s="70">
        <v>172.77</v>
      </c>
      <c r="O2072" s="70">
        <v>8.39</v>
      </c>
      <c r="P2072" s="70">
        <f t="shared" si="1186"/>
        <v>181.16000000000003</v>
      </c>
      <c r="Q2072" s="64"/>
      <c r="R2072" s="70">
        <f t="shared" si="1187"/>
        <v>172.77</v>
      </c>
      <c r="S2072" s="70">
        <f t="shared" si="1187"/>
        <v>8.39</v>
      </c>
      <c r="T2072" s="70">
        <f t="shared" si="1188"/>
        <v>181.16000000000003</v>
      </c>
      <c r="U2072" s="70">
        <f t="shared" si="1189"/>
        <v>0</v>
      </c>
      <c r="V2072" s="78">
        <f t="shared" si="1190"/>
        <v>181.16000000000003</v>
      </c>
      <c r="X2072" s="70">
        <v>172.77</v>
      </c>
      <c r="Y2072" s="70">
        <v>8.39</v>
      </c>
      <c r="Z2072" s="70">
        <v>181.16</v>
      </c>
      <c r="AA2072" s="79"/>
      <c r="AB2072" s="80">
        <f t="shared" si="1172"/>
        <v>0</v>
      </c>
    </row>
    <row r="2073" spans="1:28" x14ac:dyDescent="0.25">
      <c r="A2073" s="72" t="s">
        <v>17785</v>
      </c>
      <c r="B2073" s="73" t="s">
        <v>23157</v>
      </c>
      <c r="C2073" s="74" t="s">
        <v>15692</v>
      </c>
      <c r="D2073" s="75">
        <v>0</v>
      </c>
      <c r="E2073" s="70">
        <v>186.37</v>
      </c>
      <c r="F2073" s="76">
        <f t="shared" si="1182"/>
        <v>0</v>
      </c>
      <c r="G2073" s="77"/>
      <c r="H2073" s="70">
        <f t="shared" si="1183"/>
        <v>177.98</v>
      </c>
      <c r="I2073" s="70">
        <f t="shared" si="1183"/>
        <v>8.39</v>
      </c>
      <c r="J2073" s="70">
        <f t="shared" si="1184"/>
        <v>186.37</v>
      </c>
      <c r="K2073" s="70">
        <v>0</v>
      </c>
      <c r="L2073" s="76">
        <f t="shared" si="1185"/>
        <v>186.37</v>
      </c>
      <c r="N2073" s="70">
        <v>177.98</v>
      </c>
      <c r="O2073" s="70">
        <v>8.39</v>
      </c>
      <c r="P2073" s="70">
        <f t="shared" si="1186"/>
        <v>186.37</v>
      </c>
      <c r="Q2073" s="64"/>
      <c r="R2073" s="70">
        <f t="shared" si="1187"/>
        <v>177.98</v>
      </c>
      <c r="S2073" s="70">
        <f t="shared" si="1187"/>
        <v>8.39</v>
      </c>
      <c r="T2073" s="70">
        <f t="shared" si="1188"/>
        <v>186.37</v>
      </c>
      <c r="U2073" s="70">
        <f t="shared" si="1189"/>
        <v>0</v>
      </c>
      <c r="V2073" s="78">
        <f t="shared" si="1190"/>
        <v>186.37</v>
      </c>
      <c r="X2073" s="70">
        <v>177.98</v>
      </c>
      <c r="Y2073" s="70">
        <v>8.39</v>
      </c>
      <c r="Z2073" s="70">
        <v>186.37</v>
      </c>
      <c r="AA2073" s="79"/>
      <c r="AB2073" s="80">
        <f t="shared" si="1172"/>
        <v>0</v>
      </c>
    </row>
    <row r="2074" spans="1:28" s="83" customFormat="1" x14ac:dyDescent="0.25">
      <c r="A2074" s="72" t="s">
        <v>17786</v>
      </c>
      <c r="B2074" s="73" t="s">
        <v>23158</v>
      </c>
      <c r="C2074" s="74" t="s">
        <v>15692</v>
      </c>
      <c r="D2074" s="75">
        <v>0</v>
      </c>
      <c r="E2074" s="70">
        <v>226.02999999999997</v>
      </c>
      <c r="F2074" s="76">
        <f t="shared" si="1182"/>
        <v>0</v>
      </c>
      <c r="G2074" s="77"/>
      <c r="H2074" s="70">
        <f t="shared" si="1183"/>
        <v>217.64</v>
      </c>
      <c r="I2074" s="70">
        <f t="shared" si="1183"/>
        <v>8.39</v>
      </c>
      <c r="J2074" s="70">
        <f t="shared" si="1184"/>
        <v>226.02999999999997</v>
      </c>
      <c r="K2074" s="70">
        <v>0</v>
      </c>
      <c r="L2074" s="76">
        <f t="shared" si="1185"/>
        <v>226.02999999999997</v>
      </c>
      <c r="M2074" s="34"/>
      <c r="N2074" s="70">
        <v>217.64</v>
      </c>
      <c r="O2074" s="70">
        <v>8.39</v>
      </c>
      <c r="P2074" s="70">
        <f t="shared" si="1186"/>
        <v>226.02999999999997</v>
      </c>
      <c r="Q2074" s="64"/>
      <c r="R2074" s="70">
        <f t="shared" si="1187"/>
        <v>217.64</v>
      </c>
      <c r="S2074" s="70">
        <f t="shared" si="1187"/>
        <v>8.39</v>
      </c>
      <c r="T2074" s="70">
        <f t="shared" si="1188"/>
        <v>226.02999999999997</v>
      </c>
      <c r="U2074" s="70">
        <f t="shared" si="1189"/>
        <v>0</v>
      </c>
      <c r="V2074" s="78">
        <f t="shared" si="1190"/>
        <v>226.02999999999997</v>
      </c>
      <c r="W2074" s="34"/>
      <c r="X2074" s="70">
        <v>217.64</v>
      </c>
      <c r="Y2074" s="70">
        <v>8.39</v>
      </c>
      <c r="Z2074" s="70">
        <v>226.03</v>
      </c>
      <c r="AA2074" s="79"/>
      <c r="AB2074" s="80">
        <f t="shared" si="1172"/>
        <v>0</v>
      </c>
    </row>
    <row r="2075" spans="1:28" x14ac:dyDescent="0.25">
      <c r="A2075" s="72" t="s">
        <v>17787</v>
      </c>
      <c r="B2075" s="73" t="s">
        <v>23159</v>
      </c>
      <c r="C2075" s="74" t="s">
        <v>15692</v>
      </c>
      <c r="D2075" s="75">
        <v>0</v>
      </c>
      <c r="E2075" s="70">
        <v>327.31</v>
      </c>
      <c r="F2075" s="76">
        <f t="shared" si="1182"/>
        <v>0</v>
      </c>
      <c r="G2075" s="77"/>
      <c r="H2075" s="70">
        <f t="shared" si="1183"/>
        <v>318.92</v>
      </c>
      <c r="I2075" s="70">
        <f t="shared" si="1183"/>
        <v>8.39</v>
      </c>
      <c r="J2075" s="70">
        <f t="shared" si="1184"/>
        <v>327.31</v>
      </c>
      <c r="K2075" s="70">
        <v>0</v>
      </c>
      <c r="L2075" s="76">
        <f t="shared" si="1185"/>
        <v>327.31</v>
      </c>
      <c r="N2075" s="70">
        <v>318.92</v>
      </c>
      <c r="O2075" s="70">
        <v>8.39</v>
      </c>
      <c r="P2075" s="70">
        <f t="shared" si="1186"/>
        <v>327.31</v>
      </c>
      <c r="Q2075" s="64"/>
      <c r="R2075" s="70">
        <f t="shared" si="1187"/>
        <v>318.92</v>
      </c>
      <c r="S2075" s="70">
        <f t="shared" si="1187"/>
        <v>8.39</v>
      </c>
      <c r="T2075" s="70">
        <f t="shared" si="1188"/>
        <v>327.31</v>
      </c>
      <c r="U2075" s="70">
        <f t="shared" si="1189"/>
        <v>0</v>
      </c>
      <c r="V2075" s="78">
        <f t="shared" si="1190"/>
        <v>327.31</v>
      </c>
      <c r="X2075" s="70">
        <v>318.92</v>
      </c>
      <c r="Y2075" s="70">
        <v>8.39</v>
      </c>
      <c r="Z2075" s="70">
        <v>327.31</v>
      </c>
      <c r="AA2075" s="79"/>
      <c r="AB2075" s="80">
        <f t="shared" si="1172"/>
        <v>0</v>
      </c>
    </row>
    <row r="2076" spans="1:28" x14ac:dyDescent="0.25">
      <c r="A2076" s="72" t="s">
        <v>17788</v>
      </c>
      <c r="B2076" s="73" t="s">
        <v>23160</v>
      </c>
      <c r="C2076" s="74" t="s">
        <v>15692</v>
      </c>
      <c r="D2076" s="75">
        <v>0</v>
      </c>
      <c r="E2076" s="70">
        <v>351.18</v>
      </c>
      <c r="F2076" s="76">
        <f t="shared" si="1182"/>
        <v>0</v>
      </c>
      <c r="G2076" s="77"/>
      <c r="H2076" s="70">
        <f t="shared" si="1183"/>
        <v>342.79</v>
      </c>
      <c r="I2076" s="70">
        <f t="shared" si="1183"/>
        <v>8.39</v>
      </c>
      <c r="J2076" s="70">
        <f t="shared" si="1184"/>
        <v>351.18</v>
      </c>
      <c r="K2076" s="70">
        <v>0</v>
      </c>
      <c r="L2076" s="76">
        <f t="shared" si="1185"/>
        <v>351.18</v>
      </c>
      <c r="N2076" s="70">
        <v>342.79</v>
      </c>
      <c r="O2076" s="70">
        <v>8.39</v>
      </c>
      <c r="P2076" s="70">
        <f t="shared" si="1186"/>
        <v>351.18</v>
      </c>
      <c r="Q2076" s="64"/>
      <c r="R2076" s="70">
        <f t="shared" si="1187"/>
        <v>342.79</v>
      </c>
      <c r="S2076" s="70">
        <f t="shared" si="1187"/>
        <v>8.39</v>
      </c>
      <c r="T2076" s="70">
        <f t="shared" si="1188"/>
        <v>351.18</v>
      </c>
      <c r="U2076" s="70">
        <f t="shared" si="1189"/>
        <v>0</v>
      </c>
      <c r="V2076" s="78">
        <f t="shared" si="1190"/>
        <v>351.18</v>
      </c>
      <c r="X2076" s="70">
        <v>342.79</v>
      </c>
      <c r="Y2076" s="70">
        <v>8.39</v>
      </c>
      <c r="Z2076" s="70">
        <v>351.18</v>
      </c>
      <c r="AA2076" s="79"/>
      <c r="AB2076" s="80">
        <f t="shared" si="1172"/>
        <v>0</v>
      </c>
    </row>
    <row r="2077" spans="1:28" x14ac:dyDescent="0.25">
      <c r="A2077" s="72" t="s">
        <v>17789</v>
      </c>
      <c r="B2077" s="73" t="s">
        <v>23161</v>
      </c>
      <c r="C2077" s="74" t="s">
        <v>15692</v>
      </c>
      <c r="D2077" s="75">
        <v>0</v>
      </c>
      <c r="E2077" s="70">
        <v>826.03</v>
      </c>
      <c r="F2077" s="76">
        <f t="shared" si="1182"/>
        <v>0</v>
      </c>
      <c r="G2077" s="29"/>
      <c r="H2077" s="70">
        <f t="shared" si="1183"/>
        <v>817.64</v>
      </c>
      <c r="I2077" s="70">
        <f t="shared" si="1183"/>
        <v>8.39</v>
      </c>
      <c r="J2077" s="70">
        <f t="shared" si="1184"/>
        <v>826.03</v>
      </c>
      <c r="K2077" s="70">
        <v>0</v>
      </c>
      <c r="L2077" s="76">
        <f t="shared" si="1185"/>
        <v>826.03</v>
      </c>
      <c r="N2077" s="70">
        <v>817.64</v>
      </c>
      <c r="O2077" s="70">
        <v>8.39</v>
      </c>
      <c r="P2077" s="70">
        <f t="shared" si="1186"/>
        <v>826.03</v>
      </c>
      <c r="Q2077" s="64"/>
      <c r="R2077" s="70">
        <f t="shared" si="1187"/>
        <v>817.64</v>
      </c>
      <c r="S2077" s="70">
        <f t="shared" si="1187"/>
        <v>8.39</v>
      </c>
      <c r="T2077" s="70">
        <f t="shared" si="1188"/>
        <v>826.03</v>
      </c>
      <c r="U2077" s="70">
        <f t="shared" si="1189"/>
        <v>0</v>
      </c>
      <c r="V2077" s="78">
        <f t="shared" si="1190"/>
        <v>826.03</v>
      </c>
      <c r="X2077" s="70">
        <v>817.64</v>
      </c>
      <c r="Y2077" s="70">
        <v>8.39</v>
      </c>
      <c r="Z2077" s="70">
        <v>826.03</v>
      </c>
      <c r="AA2077" s="79"/>
      <c r="AB2077" s="80">
        <f t="shared" si="1172"/>
        <v>0</v>
      </c>
    </row>
    <row r="2078" spans="1:28" x14ac:dyDescent="0.25">
      <c r="A2078" s="72" t="s">
        <v>17790</v>
      </c>
      <c r="B2078" s="73" t="s">
        <v>23162</v>
      </c>
      <c r="C2078" s="74" t="s">
        <v>15692</v>
      </c>
      <c r="D2078" s="75">
        <v>0</v>
      </c>
      <c r="E2078" s="70">
        <v>219.98000000000002</v>
      </c>
      <c r="F2078" s="76">
        <f t="shared" si="1182"/>
        <v>0</v>
      </c>
      <c r="G2078" s="77"/>
      <c r="H2078" s="70">
        <f t="shared" si="1183"/>
        <v>211.59</v>
      </c>
      <c r="I2078" s="70">
        <f t="shared" si="1183"/>
        <v>8.39</v>
      </c>
      <c r="J2078" s="70">
        <f t="shared" si="1184"/>
        <v>219.98000000000002</v>
      </c>
      <c r="K2078" s="70">
        <v>0</v>
      </c>
      <c r="L2078" s="76">
        <f t="shared" si="1185"/>
        <v>219.98000000000002</v>
      </c>
      <c r="N2078" s="70">
        <v>211.59</v>
      </c>
      <c r="O2078" s="70">
        <v>8.39</v>
      </c>
      <c r="P2078" s="70">
        <f t="shared" si="1186"/>
        <v>219.98000000000002</v>
      </c>
      <c r="Q2078" s="64"/>
      <c r="R2078" s="70">
        <f t="shared" si="1187"/>
        <v>211.59</v>
      </c>
      <c r="S2078" s="70">
        <f t="shared" si="1187"/>
        <v>8.39</v>
      </c>
      <c r="T2078" s="70">
        <f t="shared" si="1188"/>
        <v>219.98000000000002</v>
      </c>
      <c r="U2078" s="70">
        <f t="shared" si="1189"/>
        <v>0</v>
      </c>
      <c r="V2078" s="78">
        <f t="shared" si="1190"/>
        <v>219.98000000000002</v>
      </c>
      <c r="X2078" s="70">
        <v>211.59</v>
      </c>
      <c r="Y2078" s="70">
        <v>8.39</v>
      </c>
      <c r="Z2078" s="70">
        <v>219.98</v>
      </c>
      <c r="AA2078" s="79"/>
      <c r="AB2078" s="80">
        <f t="shared" si="1172"/>
        <v>0</v>
      </c>
    </row>
    <row r="2079" spans="1:28" ht="22.5" x14ac:dyDescent="0.25">
      <c r="A2079" s="66" t="s">
        <v>17791</v>
      </c>
      <c r="B2079" s="67" t="s">
        <v>23163</v>
      </c>
      <c r="C2079" s="68"/>
      <c r="D2079" s="69"/>
      <c r="E2079" s="70"/>
      <c r="F2079" s="71"/>
      <c r="H2079" s="70"/>
      <c r="I2079" s="70"/>
      <c r="J2079" s="70"/>
      <c r="K2079" s="70"/>
      <c r="L2079" s="76"/>
      <c r="N2079" s="70"/>
      <c r="O2079" s="70"/>
      <c r="P2079" s="70"/>
      <c r="Q2079" s="64"/>
      <c r="R2079" s="70"/>
      <c r="S2079" s="70"/>
      <c r="T2079" s="70"/>
      <c r="U2079" s="70"/>
      <c r="V2079" s="78"/>
      <c r="X2079" s="70"/>
      <c r="Y2079" s="70"/>
      <c r="Z2079" s="70"/>
      <c r="AA2079" s="79"/>
      <c r="AB2079" s="80">
        <f t="shared" si="1172"/>
        <v>0</v>
      </c>
    </row>
    <row r="2080" spans="1:28" ht="22.5" x14ac:dyDescent="0.25">
      <c r="A2080" s="72" t="s">
        <v>17792</v>
      </c>
      <c r="B2080" s="73" t="s">
        <v>23164</v>
      </c>
      <c r="C2080" s="74" t="s">
        <v>15692</v>
      </c>
      <c r="D2080" s="75">
        <v>0</v>
      </c>
      <c r="E2080" s="70">
        <v>1874.6799999999998</v>
      </c>
      <c r="F2080" s="76">
        <f>ROUND(D2080*E2080,2)</f>
        <v>0</v>
      </c>
      <c r="G2080" s="77"/>
      <c r="H2080" s="70">
        <f t="shared" ref="H2080:I2082" si="1191">ROUND(N2080+(N2080*$H$2/100),2)</f>
        <v>1823.82</v>
      </c>
      <c r="I2080" s="70">
        <f t="shared" si="1191"/>
        <v>50.86</v>
      </c>
      <c r="J2080" s="70">
        <f>H2080+I2080</f>
        <v>1874.6799999999998</v>
      </c>
      <c r="K2080" s="70">
        <v>0</v>
      </c>
      <c r="L2080" s="76">
        <f>SUM(J2080:K2080)</f>
        <v>1874.6799999999998</v>
      </c>
      <c r="N2080" s="70">
        <v>1823.82</v>
      </c>
      <c r="O2080" s="70">
        <v>50.86</v>
      </c>
      <c r="P2080" s="70">
        <f>SUM(N2080:O2080)</f>
        <v>1874.6799999999998</v>
      </c>
      <c r="Q2080" s="64"/>
      <c r="R2080" s="70">
        <f t="shared" ref="R2080:S2082" si="1192">X2080</f>
        <v>1823.82</v>
      </c>
      <c r="S2080" s="70">
        <f t="shared" si="1192"/>
        <v>50.87</v>
      </c>
      <c r="T2080" s="70">
        <f>R2080+S2080</f>
        <v>1874.6899999999998</v>
      </c>
      <c r="U2080" s="70">
        <f>ROUND(Z2080*$H$2,2)/100</f>
        <v>0</v>
      </c>
      <c r="V2080" s="78">
        <f>SUM(T2080:U2080)</f>
        <v>1874.6899999999998</v>
      </c>
      <c r="X2080" s="70">
        <v>1823.82</v>
      </c>
      <c r="Y2080" s="70">
        <v>50.87</v>
      </c>
      <c r="Z2080" s="70">
        <v>1874.69</v>
      </c>
      <c r="AA2080" s="79"/>
      <c r="AB2080" s="80">
        <f t="shared" si="1172"/>
        <v>-1.0000000000218279E-2</v>
      </c>
    </row>
    <row r="2081" spans="1:28" ht="22.5" x14ac:dyDescent="0.25">
      <c r="A2081" s="72" t="s">
        <v>17793</v>
      </c>
      <c r="B2081" s="73" t="s">
        <v>23165</v>
      </c>
      <c r="C2081" s="74" t="s">
        <v>15692</v>
      </c>
      <c r="D2081" s="75">
        <v>0</v>
      </c>
      <c r="E2081" s="70">
        <v>2556.0700000000002</v>
      </c>
      <c r="F2081" s="76">
        <f>ROUND(D2081*E2081,2)</f>
        <v>0</v>
      </c>
      <c r="G2081" s="77"/>
      <c r="H2081" s="70">
        <f t="shared" si="1191"/>
        <v>2505.21</v>
      </c>
      <c r="I2081" s="70">
        <f t="shared" si="1191"/>
        <v>50.86</v>
      </c>
      <c r="J2081" s="70">
        <f>H2081+I2081</f>
        <v>2556.0700000000002</v>
      </c>
      <c r="K2081" s="70">
        <v>0</v>
      </c>
      <c r="L2081" s="76">
        <f>SUM(J2081:K2081)</f>
        <v>2556.0700000000002</v>
      </c>
      <c r="N2081" s="70">
        <v>2505.21</v>
      </c>
      <c r="O2081" s="70">
        <v>50.86</v>
      </c>
      <c r="P2081" s="70">
        <f>SUM(N2081:O2081)</f>
        <v>2556.0700000000002</v>
      </c>
      <c r="Q2081" s="64"/>
      <c r="R2081" s="70">
        <f t="shared" si="1192"/>
        <v>2505.21</v>
      </c>
      <c r="S2081" s="70">
        <f t="shared" si="1192"/>
        <v>50.87</v>
      </c>
      <c r="T2081" s="70">
        <f>R2081+S2081</f>
        <v>2556.08</v>
      </c>
      <c r="U2081" s="70">
        <f>ROUND(Z2081*$H$2,2)/100</f>
        <v>0</v>
      </c>
      <c r="V2081" s="78">
        <f>SUM(T2081:U2081)</f>
        <v>2556.08</v>
      </c>
      <c r="X2081" s="70">
        <v>2505.21</v>
      </c>
      <c r="Y2081" s="70">
        <v>50.87</v>
      </c>
      <c r="Z2081" s="70">
        <v>2556.08</v>
      </c>
      <c r="AA2081" s="79"/>
      <c r="AB2081" s="80">
        <f t="shared" si="1172"/>
        <v>-9.9999999997635314E-3</v>
      </c>
    </row>
    <row r="2082" spans="1:28" x14ac:dyDescent="0.25">
      <c r="A2082" s="72" t="s">
        <v>17794</v>
      </c>
      <c r="B2082" s="73" t="s">
        <v>23166</v>
      </c>
      <c r="C2082" s="74" t="s">
        <v>15692</v>
      </c>
      <c r="D2082" s="75">
        <v>0</v>
      </c>
      <c r="E2082" s="70">
        <v>1346.5</v>
      </c>
      <c r="F2082" s="76">
        <f>ROUND(D2082*E2082,2)</f>
        <v>0</v>
      </c>
      <c r="G2082" s="77"/>
      <c r="H2082" s="70">
        <f t="shared" si="1191"/>
        <v>1295.6400000000001</v>
      </c>
      <c r="I2082" s="70">
        <f t="shared" si="1191"/>
        <v>50.86</v>
      </c>
      <c r="J2082" s="70">
        <f>H2082+I2082</f>
        <v>1346.5</v>
      </c>
      <c r="K2082" s="70">
        <v>0</v>
      </c>
      <c r="L2082" s="76">
        <f>SUM(J2082:K2082)</f>
        <v>1346.5</v>
      </c>
      <c r="N2082" s="70">
        <v>1295.6400000000001</v>
      </c>
      <c r="O2082" s="70">
        <v>50.86</v>
      </c>
      <c r="P2082" s="70">
        <f>SUM(N2082:O2082)</f>
        <v>1346.5</v>
      </c>
      <c r="Q2082" s="64"/>
      <c r="R2082" s="70">
        <f t="shared" si="1192"/>
        <v>1295.6400000000001</v>
      </c>
      <c r="S2082" s="70">
        <f t="shared" si="1192"/>
        <v>50.87</v>
      </c>
      <c r="T2082" s="70">
        <f>R2082+S2082</f>
        <v>1346.51</v>
      </c>
      <c r="U2082" s="70">
        <f>ROUND(Z2082*$H$2,2)/100</f>
        <v>0</v>
      </c>
      <c r="V2082" s="78">
        <f>SUM(T2082:U2082)</f>
        <v>1346.51</v>
      </c>
      <c r="X2082" s="70">
        <v>1295.6400000000001</v>
      </c>
      <c r="Y2082" s="70">
        <v>50.87</v>
      </c>
      <c r="Z2082" s="70">
        <v>1346.51</v>
      </c>
      <c r="AA2082" s="79"/>
      <c r="AB2082" s="80">
        <f t="shared" si="1172"/>
        <v>-9.9999999999909051E-3</v>
      </c>
    </row>
    <row r="2083" spans="1:28" x14ac:dyDescent="0.25">
      <c r="A2083" s="66" t="s">
        <v>17795</v>
      </c>
      <c r="B2083" s="67" t="s">
        <v>23167</v>
      </c>
      <c r="C2083" s="68"/>
      <c r="D2083" s="69"/>
      <c r="E2083" s="70"/>
      <c r="F2083" s="71"/>
      <c r="H2083" s="70"/>
      <c r="I2083" s="70"/>
      <c r="J2083" s="70"/>
      <c r="K2083" s="70"/>
      <c r="L2083" s="76"/>
      <c r="N2083" s="70"/>
      <c r="O2083" s="70"/>
      <c r="P2083" s="70"/>
      <c r="Q2083" s="64"/>
      <c r="R2083" s="70"/>
      <c r="S2083" s="70"/>
      <c r="T2083" s="70"/>
      <c r="U2083" s="70"/>
      <c r="V2083" s="78"/>
      <c r="X2083" s="70"/>
      <c r="Y2083" s="70"/>
      <c r="Z2083" s="70"/>
      <c r="AA2083" s="79"/>
      <c r="AB2083" s="80">
        <f t="shared" si="1172"/>
        <v>0</v>
      </c>
    </row>
    <row r="2084" spans="1:28" x14ac:dyDescent="0.25">
      <c r="A2084" s="72" t="s">
        <v>17796</v>
      </c>
      <c r="B2084" s="73" t="s">
        <v>23168</v>
      </c>
      <c r="C2084" s="74" t="s">
        <v>15692</v>
      </c>
      <c r="D2084" s="75">
        <v>0</v>
      </c>
      <c r="E2084" s="70">
        <v>254.62</v>
      </c>
      <c r="F2084" s="76">
        <f>ROUND(D2084*E2084,2)</f>
        <v>0</v>
      </c>
      <c r="G2084" s="77"/>
      <c r="H2084" s="70">
        <f t="shared" ref="H2084:I2088" si="1193">ROUND(N2084+(N2084*$H$2/100),2)</f>
        <v>203.76</v>
      </c>
      <c r="I2084" s="70">
        <f t="shared" si="1193"/>
        <v>50.86</v>
      </c>
      <c r="J2084" s="70">
        <f>H2084+I2084</f>
        <v>254.62</v>
      </c>
      <c r="K2084" s="70">
        <v>0</v>
      </c>
      <c r="L2084" s="76">
        <f>SUM(J2084:K2084)</f>
        <v>254.62</v>
      </c>
      <c r="N2084" s="70">
        <v>203.76</v>
      </c>
      <c r="O2084" s="70">
        <v>50.86</v>
      </c>
      <c r="P2084" s="70">
        <f>SUM(N2084:O2084)</f>
        <v>254.62</v>
      </c>
      <c r="Q2084" s="64"/>
      <c r="R2084" s="70">
        <f t="shared" ref="R2084:S2088" si="1194">X2084</f>
        <v>203.76</v>
      </c>
      <c r="S2084" s="70">
        <f t="shared" si="1194"/>
        <v>50.87</v>
      </c>
      <c r="T2084" s="70">
        <f>R2084+S2084</f>
        <v>254.63</v>
      </c>
      <c r="U2084" s="70">
        <f>ROUND(Z2084*$H$2,2)/100</f>
        <v>0</v>
      </c>
      <c r="V2084" s="78">
        <f>SUM(T2084:U2084)</f>
        <v>254.63</v>
      </c>
      <c r="X2084" s="70">
        <v>203.76</v>
      </c>
      <c r="Y2084" s="70">
        <v>50.87</v>
      </c>
      <c r="Z2084" s="70">
        <v>254.63</v>
      </c>
      <c r="AA2084" s="79"/>
      <c r="AB2084" s="80">
        <f t="shared" si="1172"/>
        <v>-9.9999999999909051E-3</v>
      </c>
    </row>
    <row r="2085" spans="1:28" x14ac:dyDescent="0.25">
      <c r="A2085" s="72" t="s">
        <v>17797</v>
      </c>
      <c r="B2085" s="73" t="s">
        <v>23169</v>
      </c>
      <c r="C2085" s="74" t="s">
        <v>15692</v>
      </c>
      <c r="D2085" s="75">
        <v>0</v>
      </c>
      <c r="E2085" s="70">
        <v>247</v>
      </c>
      <c r="F2085" s="76">
        <f>ROUND(D2085*E2085,2)</f>
        <v>0</v>
      </c>
      <c r="G2085" s="77"/>
      <c r="H2085" s="70">
        <f t="shared" si="1193"/>
        <v>196.14</v>
      </c>
      <c r="I2085" s="70">
        <f t="shared" si="1193"/>
        <v>50.86</v>
      </c>
      <c r="J2085" s="70">
        <f>H2085+I2085</f>
        <v>247</v>
      </c>
      <c r="K2085" s="70">
        <v>0</v>
      </c>
      <c r="L2085" s="76">
        <f>SUM(J2085:K2085)</f>
        <v>247</v>
      </c>
      <c r="N2085" s="70">
        <v>196.14</v>
      </c>
      <c r="O2085" s="70">
        <v>50.86</v>
      </c>
      <c r="P2085" s="70">
        <f>SUM(N2085:O2085)</f>
        <v>247</v>
      </c>
      <c r="Q2085" s="64"/>
      <c r="R2085" s="70">
        <f t="shared" si="1194"/>
        <v>196.14</v>
      </c>
      <c r="S2085" s="70">
        <f t="shared" si="1194"/>
        <v>50.87</v>
      </c>
      <c r="T2085" s="70">
        <f>R2085+S2085</f>
        <v>247.01</v>
      </c>
      <c r="U2085" s="70">
        <f>ROUND(Z2085*$H$2,2)/100</f>
        <v>0</v>
      </c>
      <c r="V2085" s="78">
        <f>SUM(T2085:U2085)</f>
        <v>247.01</v>
      </c>
      <c r="X2085" s="70">
        <v>196.14</v>
      </c>
      <c r="Y2085" s="70">
        <v>50.87</v>
      </c>
      <c r="Z2085" s="70">
        <v>247.01</v>
      </c>
      <c r="AA2085" s="79"/>
      <c r="AB2085" s="80">
        <f t="shared" si="1172"/>
        <v>-9.9999999999909051E-3</v>
      </c>
    </row>
    <row r="2086" spans="1:28" x14ac:dyDescent="0.25">
      <c r="A2086" s="72" t="s">
        <v>17798</v>
      </c>
      <c r="B2086" s="73" t="s">
        <v>23170</v>
      </c>
      <c r="C2086" s="74" t="s">
        <v>15692</v>
      </c>
      <c r="D2086" s="75">
        <v>0</v>
      </c>
      <c r="E2086" s="70">
        <v>479.5</v>
      </c>
      <c r="F2086" s="76">
        <f>ROUND(D2086*E2086,2)</f>
        <v>0</v>
      </c>
      <c r="G2086" s="77"/>
      <c r="H2086" s="70">
        <f t="shared" si="1193"/>
        <v>428.64</v>
      </c>
      <c r="I2086" s="70">
        <f t="shared" si="1193"/>
        <v>50.86</v>
      </c>
      <c r="J2086" s="70">
        <f>H2086+I2086</f>
        <v>479.5</v>
      </c>
      <c r="K2086" s="70">
        <v>0</v>
      </c>
      <c r="L2086" s="76">
        <f>SUM(J2086:K2086)</f>
        <v>479.5</v>
      </c>
      <c r="N2086" s="70">
        <v>428.64</v>
      </c>
      <c r="O2086" s="70">
        <v>50.86</v>
      </c>
      <c r="P2086" s="70">
        <f>SUM(N2086:O2086)</f>
        <v>479.5</v>
      </c>
      <c r="Q2086" s="64"/>
      <c r="R2086" s="70">
        <f t="shared" si="1194"/>
        <v>428.64</v>
      </c>
      <c r="S2086" s="70">
        <f t="shared" si="1194"/>
        <v>50.87</v>
      </c>
      <c r="T2086" s="70">
        <f>R2086+S2086</f>
        <v>479.51</v>
      </c>
      <c r="U2086" s="70">
        <f>ROUND(Z2086*$H$2,2)/100</f>
        <v>0</v>
      </c>
      <c r="V2086" s="78">
        <f>SUM(T2086:U2086)</f>
        <v>479.51</v>
      </c>
      <c r="X2086" s="70">
        <v>428.64</v>
      </c>
      <c r="Y2086" s="70">
        <v>50.87</v>
      </c>
      <c r="Z2086" s="70">
        <v>479.51</v>
      </c>
      <c r="AA2086" s="79"/>
      <c r="AB2086" s="80">
        <f t="shared" si="1172"/>
        <v>-9.9999999999909051E-3</v>
      </c>
    </row>
    <row r="2087" spans="1:28" x14ac:dyDescent="0.25">
      <c r="A2087" s="72" t="s">
        <v>17799</v>
      </c>
      <c r="B2087" s="73" t="s">
        <v>23171</v>
      </c>
      <c r="C2087" s="74" t="s">
        <v>15692</v>
      </c>
      <c r="D2087" s="75">
        <v>0</v>
      </c>
      <c r="E2087" s="70">
        <v>141.37</v>
      </c>
      <c r="F2087" s="76">
        <f>ROUND(D2087*E2087,2)</f>
        <v>0</v>
      </c>
      <c r="G2087" s="77"/>
      <c r="H2087" s="70">
        <f t="shared" si="1193"/>
        <v>90.51</v>
      </c>
      <c r="I2087" s="70">
        <f t="shared" si="1193"/>
        <v>50.86</v>
      </c>
      <c r="J2087" s="70">
        <f>H2087+I2087</f>
        <v>141.37</v>
      </c>
      <c r="K2087" s="70">
        <v>0</v>
      </c>
      <c r="L2087" s="76">
        <f>SUM(J2087:K2087)</f>
        <v>141.37</v>
      </c>
      <c r="N2087" s="70">
        <v>90.51</v>
      </c>
      <c r="O2087" s="70">
        <v>50.86</v>
      </c>
      <c r="P2087" s="70">
        <f>SUM(N2087:O2087)</f>
        <v>141.37</v>
      </c>
      <c r="Q2087" s="64"/>
      <c r="R2087" s="70">
        <f t="shared" si="1194"/>
        <v>90.51</v>
      </c>
      <c r="S2087" s="70">
        <f t="shared" si="1194"/>
        <v>50.87</v>
      </c>
      <c r="T2087" s="70">
        <f>R2087+S2087</f>
        <v>141.38</v>
      </c>
      <c r="U2087" s="70">
        <f>ROUND(Z2087*$H$2,2)/100</f>
        <v>0</v>
      </c>
      <c r="V2087" s="78">
        <f>SUM(T2087:U2087)</f>
        <v>141.38</v>
      </c>
      <c r="X2087" s="70">
        <v>90.51</v>
      </c>
      <c r="Y2087" s="70">
        <v>50.87</v>
      </c>
      <c r="Z2087" s="70">
        <v>141.38</v>
      </c>
      <c r="AA2087" s="79"/>
      <c r="AB2087" s="80">
        <f t="shared" si="1172"/>
        <v>-9.9999999999909051E-3</v>
      </c>
    </row>
    <row r="2088" spans="1:28" x14ac:dyDescent="0.25">
      <c r="A2088" s="72" t="s">
        <v>17800</v>
      </c>
      <c r="B2088" s="73" t="s">
        <v>23172</v>
      </c>
      <c r="C2088" s="74" t="s">
        <v>15692</v>
      </c>
      <c r="D2088" s="75">
        <v>0</v>
      </c>
      <c r="E2088" s="70">
        <v>849.82</v>
      </c>
      <c r="F2088" s="76">
        <f>ROUND(D2088*E2088,2)</f>
        <v>0</v>
      </c>
      <c r="G2088" s="77"/>
      <c r="H2088" s="70">
        <f t="shared" si="1193"/>
        <v>798.96</v>
      </c>
      <c r="I2088" s="70">
        <f t="shared" si="1193"/>
        <v>50.86</v>
      </c>
      <c r="J2088" s="70">
        <f>H2088+I2088</f>
        <v>849.82</v>
      </c>
      <c r="K2088" s="70">
        <v>0</v>
      </c>
      <c r="L2088" s="76">
        <f>SUM(J2088:K2088)</f>
        <v>849.82</v>
      </c>
      <c r="N2088" s="70">
        <v>798.96</v>
      </c>
      <c r="O2088" s="70">
        <v>50.86</v>
      </c>
      <c r="P2088" s="70">
        <f>SUM(N2088:O2088)</f>
        <v>849.82</v>
      </c>
      <c r="Q2088" s="64"/>
      <c r="R2088" s="70">
        <f t="shared" si="1194"/>
        <v>798.96</v>
      </c>
      <c r="S2088" s="70">
        <f t="shared" si="1194"/>
        <v>50.87</v>
      </c>
      <c r="T2088" s="70">
        <f>R2088+S2088</f>
        <v>849.83</v>
      </c>
      <c r="U2088" s="70">
        <f>ROUND(Z2088*$H$2,2)/100</f>
        <v>0</v>
      </c>
      <c r="V2088" s="78">
        <f>SUM(T2088:U2088)</f>
        <v>849.83</v>
      </c>
      <c r="X2088" s="70">
        <v>798.96</v>
      </c>
      <c r="Y2088" s="70">
        <v>50.87</v>
      </c>
      <c r="Z2088" s="70">
        <v>849.83</v>
      </c>
      <c r="AA2088" s="79"/>
      <c r="AB2088" s="80">
        <f t="shared" si="1172"/>
        <v>-9.9999999999909051E-3</v>
      </c>
    </row>
    <row r="2089" spans="1:28" x14ac:dyDescent="0.25">
      <c r="A2089" s="66" t="s">
        <v>17801</v>
      </c>
      <c r="B2089" s="67" t="s">
        <v>23173</v>
      </c>
      <c r="C2089" s="68"/>
      <c r="D2089" s="69"/>
      <c r="E2089" s="70"/>
      <c r="F2089" s="71"/>
      <c r="H2089" s="70"/>
      <c r="I2089" s="70"/>
      <c r="J2089" s="70"/>
      <c r="K2089" s="70"/>
      <c r="L2089" s="76"/>
      <c r="N2089" s="70"/>
      <c r="O2089" s="70"/>
      <c r="P2089" s="70"/>
      <c r="Q2089" s="64"/>
      <c r="R2089" s="70"/>
      <c r="S2089" s="70"/>
      <c r="T2089" s="70"/>
      <c r="U2089" s="70"/>
      <c r="V2089" s="78"/>
      <c r="X2089" s="70"/>
      <c r="Y2089" s="70"/>
      <c r="Z2089" s="70"/>
      <c r="AA2089" s="79"/>
      <c r="AB2089" s="80">
        <f t="shared" si="1172"/>
        <v>0</v>
      </c>
    </row>
    <row r="2090" spans="1:28" s="34" customFormat="1" x14ac:dyDescent="0.25">
      <c r="A2090" s="72" t="s">
        <v>17802</v>
      </c>
      <c r="B2090" s="73" t="s">
        <v>23174</v>
      </c>
      <c r="C2090" s="74" t="s">
        <v>15692</v>
      </c>
      <c r="D2090" s="75">
        <v>0</v>
      </c>
      <c r="E2090" s="70">
        <v>22.03</v>
      </c>
      <c r="F2090" s="76">
        <f t="shared" ref="F2090:F2102" si="1195">ROUND(D2090*E2090,2)</f>
        <v>0</v>
      </c>
      <c r="G2090" s="77"/>
      <c r="H2090" s="70">
        <f t="shared" ref="H2090:I2102" si="1196">ROUND(N2090+(N2090*$H$2/100),2)</f>
        <v>17.010000000000002</v>
      </c>
      <c r="I2090" s="70">
        <f t="shared" si="1196"/>
        <v>5.0199999999999996</v>
      </c>
      <c r="J2090" s="70">
        <f t="shared" ref="J2090:J2102" si="1197">H2090+I2090</f>
        <v>22.03</v>
      </c>
      <c r="K2090" s="70">
        <v>0</v>
      </c>
      <c r="L2090" s="76">
        <f t="shared" ref="L2090:L2102" si="1198">SUM(J2090:K2090)</f>
        <v>22.03</v>
      </c>
      <c r="N2090" s="70">
        <v>17.009999999999998</v>
      </c>
      <c r="O2090" s="70">
        <v>5.0200000000000005</v>
      </c>
      <c r="P2090" s="70">
        <f t="shared" ref="P2090:P2102" si="1199">SUM(N2090:O2090)</f>
        <v>22.029999999999998</v>
      </c>
      <c r="Q2090" s="64"/>
      <c r="R2090" s="70">
        <f t="shared" ref="R2090:S2102" si="1200">X2090</f>
        <v>17.010000000000002</v>
      </c>
      <c r="S2090" s="70">
        <f t="shared" si="1200"/>
        <v>5.03</v>
      </c>
      <c r="T2090" s="70">
        <f t="shared" ref="T2090:T2102" si="1201">R2090+S2090</f>
        <v>22.040000000000003</v>
      </c>
      <c r="U2090" s="70">
        <f t="shared" ref="U2090:U2102" si="1202">ROUND(Z2090*$H$2,2)/100</f>
        <v>0</v>
      </c>
      <c r="V2090" s="78">
        <f t="shared" ref="V2090:V2102" si="1203">SUM(T2090:U2090)</f>
        <v>22.040000000000003</v>
      </c>
      <c r="X2090" s="70">
        <v>17.010000000000002</v>
      </c>
      <c r="Y2090" s="70">
        <v>5.03</v>
      </c>
      <c r="Z2090" s="70">
        <v>22.04</v>
      </c>
      <c r="AA2090" s="79"/>
      <c r="AB2090" s="80">
        <f t="shared" si="1172"/>
        <v>-1.0000000000001563E-2</v>
      </c>
    </row>
    <row r="2091" spans="1:28" s="34" customFormat="1" x14ac:dyDescent="0.25">
      <c r="A2091" s="72" t="s">
        <v>17803</v>
      </c>
      <c r="B2091" s="73" t="s">
        <v>23175</v>
      </c>
      <c r="C2091" s="74" t="s">
        <v>15692</v>
      </c>
      <c r="D2091" s="75">
        <v>0</v>
      </c>
      <c r="E2091" s="70">
        <v>23.78</v>
      </c>
      <c r="F2091" s="76">
        <f t="shared" si="1195"/>
        <v>0</v>
      </c>
      <c r="G2091" s="77"/>
      <c r="H2091" s="70">
        <f t="shared" si="1196"/>
        <v>22.11</v>
      </c>
      <c r="I2091" s="70">
        <f t="shared" si="1196"/>
        <v>1.67</v>
      </c>
      <c r="J2091" s="70">
        <f t="shared" si="1197"/>
        <v>23.78</v>
      </c>
      <c r="K2091" s="70">
        <v>0</v>
      </c>
      <c r="L2091" s="76">
        <f t="shared" si="1198"/>
        <v>23.78</v>
      </c>
      <c r="N2091" s="70">
        <v>22.11</v>
      </c>
      <c r="O2091" s="70">
        <v>1.67</v>
      </c>
      <c r="P2091" s="70">
        <f t="shared" si="1199"/>
        <v>23.78</v>
      </c>
      <c r="Q2091" s="64"/>
      <c r="R2091" s="70">
        <f t="shared" si="1200"/>
        <v>22.11</v>
      </c>
      <c r="S2091" s="70">
        <f t="shared" si="1200"/>
        <v>1.67</v>
      </c>
      <c r="T2091" s="70">
        <f t="shared" si="1201"/>
        <v>23.78</v>
      </c>
      <c r="U2091" s="70">
        <f t="shared" si="1202"/>
        <v>0</v>
      </c>
      <c r="V2091" s="78">
        <f t="shared" si="1203"/>
        <v>23.78</v>
      </c>
      <c r="X2091" s="70">
        <v>22.11</v>
      </c>
      <c r="Y2091" s="70">
        <v>1.67</v>
      </c>
      <c r="Z2091" s="70">
        <v>23.78</v>
      </c>
      <c r="AA2091" s="79"/>
      <c r="AB2091" s="80">
        <f t="shared" si="1172"/>
        <v>0</v>
      </c>
    </row>
    <row r="2092" spans="1:28" ht="22.5" x14ac:dyDescent="0.25">
      <c r="A2092" s="72" t="s">
        <v>17804</v>
      </c>
      <c r="B2092" s="73" t="s">
        <v>23176</v>
      </c>
      <c r="C2092" s="74" t="s">
        <v>15692</v>
      </c>
      <c r="D2092" s="75">
        <v>0</v>
      </c>
      <c r="E2092" s="70">
        <v>18.79</v>
      </c>
      <c r="F2092" s="76">
        <f t="shared" si="1195"/>
        <v>0</v>
      </c>
      <c r="G2092" s="77"/>
      <c r="H2092" s="70">
        <f t="shared" si="1196"/>
        <v>13.77</v>
      </c>
      <c r="I2092" s="70">
        <f t="shared" si="1196"/>
        <v>5.0199999999999996</v>
      </c>
      <c r="J2092" s="70">
        <f t="shared" si="1197"/>
        <v>18.79</v>
      </c>
      <c r="K2092" s="70">
        <v>0</v>
      </c>
      <c r="L2092" s="76">
        <f t="shared" si="1198"/>
        <v>18.79</v>
      </c>
      <c r="N2092" s="70">
        <v>13.77</v>
      </c>
      <c r="O2092" s="70">
        <v>5.0200000000000005</v>
      </c>
      <c r="P2092" s="70">
        <f t="shared" si="1199"/>
        <v>18.79</v>
      </c>
      <c r="Q2092" s="64"/>
      <c r="R2092" s="70">
        <f t="shared" si="1200"/>
        <v>13.77</v>
      </c>
      <c r="S2092" s="70">
        <f t="shared" si="1200"/>
        <v>5.03</v>
      </c>
      <c r="T2092" s="70">
        <f t="shared" si="1201"/>
        <v>18.8</v>
      </c>
      <c r="U2092" s="70">
        <f t="shared" si="1202"/>
        <v>0</v>
      </c>
      <c r="V2092" s="78">
        <f t="shared" si="1203"/>
        <v>18.8</v>
      </c>
      <c r="X2092" s="70">
        <v>13.77</v>
      </c>
      <c r="Y2092" s="70">
        <v>5.03</v>
      </c>
      <c r="Z2092" s="70">
        <v>18.8</v>
      </c>
      <c r="AA2092" s="79"/>
      <c r="AB2092" s="80">
        <f t="shared" si="1172"/>
        <v>-1.0000000000001563E-2</v>
      </c>
    </row>
    <row r="2093" spans="1:28" s="34" customFormat="1" ht="22.5" x14ac:dyDescent="0.25">
      <c r="A2093" s="72" t="s">
        <v>17805</v>
      </c>
      <c r="B2093" s="73" t="s">
        <v>23177</v>
      </c>
      <c r="C2093" s="74" t="s">
        <v>15692</v>
      </c>
      <c r="D2093" s="75">
        <v>0</v>
      </c>
      <c r="E2093" s="70">
        <v>16.78</v>
      </c>
      <c r="F2093" s="76">
        <f t="shared" si="1195"/>
        <v>0</v>
      </c>
      <c r="G2093" s="77"/>
      <c r="H2093" s="70">
        <f t="shared" si="1196"/>
        <v>0</v>
      </c>
      <c r="I2093" s="70">
        <f t="shared" si="1196"/>
        <v>16.78</v>
      </c>
      <c r="J2093" s="70">
        <f t="shared" si="1197"/>
        <v>16.78</v>
      </c>
      <c r="K2093" s="70">
        <v>0</v>
      </c>
      <c r="L2093" s="76">
        <f t="shared" si="1198"/>
        <v>16.78</v>
      </c>
      <c r="N2093" s="70">
        <v>0</v>
      </c>
      <c r="O2093" s="70">
        <v>16.78</v>
      </c>
      <c r="P2093" s="70">
        <f t="shared" si="1199"/>
        <v>16.78</v>
      </c>
      <c r="Q2093" s="64"/>
      <c r="R2093" s="70">
        <f t="shared" si="1200"/>
        <v>0</v>
      </c>
      <c r="S2093" s="70">
        <f t="shared" si="1200"/>
        <v>16.79</v>
      </c>
      <c r="T2093" s="70">
        <f t="shared" si="1201"/>
        <v>16.79</v>
      </c>
      <c r="U2093" s="70">
        <f t="shared" si="1202"/>
        <v>0</v>
      </c>
      <c r="V2093" s="78">
        <f t="shared" si="1203"/>
        <v>16.79</v>
      </c>
      <c r="X2093" s="70">
        <v>0</v>
      </c>
      <c r="Y2093" s="70">
        <v>16.79</v>
      </c>
      <c r="Z2093" s="70">
        <v>16.79</v>
      </c>
      <c r="AA2093" s="79"/>
      <c r="AB2093" s="80">
        <f t="shared" si="1172"/>
        <v>-9.9999999999980105E-3</v>
      </c>
    </row>
    <row r="2094" spans="1:28" ht="22.5" x14ac:dyDescent="0.25">
      <c r="A2094" s="72" t="s">
        <v>17806</v>
      </c>
      <c r="B2094" s="73" t="s">
        <v>23178</v>
      </c>
      <c r="C2094" s="74" t="s">
        <v>15719</v>
      </c>
      <c r="D2094" s="75">
        <v>0</v>
      </c>
      <c r="E2094" s="70">
        <v>23.61</v>
      </c>
      <c r="F2094" s="76">
        <f t="shared" si="1195"/>
        <v>0</v>
      </c>
      <c r="G2094" s="77"/>
      <c r="H2094" s="70">
        <f t="shared" si="1196"/>
        <v>0</v>
      </c>
      <c r="I2094" s="70">
        <f t="shared" si="1196"/>
        <v>23.61</v>
      </c>
      <c r="J2094" s="70">
        <f t="shared" si="1197"/>
        <v>23.61</v>
      </c>
      <c r="K2094" s="70">
        <v>0</v>
      </c>
      <c r="L2094" s="76">
        <f t="shared" si="1198"/>
        <v>23.61</v>
      </c>
      <c r="N2094" s="70">
        <v>0</v>
      </c>
      <c r="O2094" s="70">
        <v>23.61</v>
      </c>
      <c r="P2094" s="70">
        <f t="shared" si="1199"/>
        <v>23.61</v>
      </c>
      <c r="Q2094" s="64"/>
      <c r="R2094" s="70">
        <f t="shared" si="1200"/>
        <v>0</v>
      </c>
      <c r="S2094" s="70">
        <f t="shared" si="1200"/>
        <v>23.61</v>
      </c>
      <c r="T2094" s="70">
        <f t="shared" si="1201"/>
        <v>23.61</v>
      </c>
      <c r="U2094" s="70">
        <f t="shared" si="1202"/>
        <v>0</v>
      </c>
      <c r="V2094" s="78">
        <f t="shared" si="1203"/>
        <v>23.61</v>
      </c>
      <c r="X2094" s="70">
        <v>0</v>
      </c>
      <c r="Y2094" s="70">
        <v>23.61</v>
      </c>
      <c r="Z2094" s="70">
        <v>23.61</v>
      </c>
      <c r="AA2094" s="79"/>
      <c r="AB2094" s="80">
        <f t="shared" si="1172"/>
        <v>0</v>
      </c>
    </row>
    <row r="2095" spans="1:28" s="34" customFormat="1" ht="22.5" x14ac:dyDescent="0.25">
      <c r="A2095" s="72" t="s">
        <v>17807</v>
      </c>
      <c r="B2095" s="73" t="s">
        <v>23179</v>
      </c>
      <c r="C2095" s="74" t="s">
        <v>15719</v>
      </c>
      <c r="D2095" s="75">
        <v>0</v>
      </c>
      <c r="E2095" s="70">
        <v>47.19</v>
      </c>
      <c r="F2095" s="76">
        <f t="shared" si="1195"/>
        <v>0</v>
      </c>
      <c r="G2095" s="77"/>
      <c r="H2095" s="70">
        <f t="shared" si="1196"/>
        <v>0</v>
      </c>
      <c r="I2095" s="70">
        <f t="shared" si="1196"/>
        <v>47.19</v>
      </c>
      <c r="J2095" s="70">
        <f t="shared" si="1197"/>
        <v>47.19</v>
      </c>
      <c r="K2095" s="70">
        <v>0</v>
      </c>
      <c r="L2095" s="76">
        <f t="shared" si="1198"/>
        <v>47.19</v>
      </c>
      <c r="N2095" s="70">
        <v>0</v>
      </c>
      <c r="O2095" s="70">
        <v>47.19</v>
      </c>
      <c r="P2095" s="70">
        <f t="shared" si="1199"/>
        <v>47.19</v>
      </c>
      <c r="Q2095" s="64"/>
      <c r="R2095" s="70">
        <f t="shared" si="1200"/>
        <v>0</v>
      </c>
      <c r="S2095" s="70">
        <f t="shared" si="1200"/>
        <v>47.2</v>
      </c>
      <c r="T2095" s="70">
        <f t="shared" si="1201"/>
        <v>47.2</v>
      </c>
      <c r="U2095" s="70">
        <f t="shared" si="1202"/>
        <v>0</v>
      </c>
      <c r="V2095" s="78">
        <f t="shared" si="1203"/>
        <v>47.2</v>
      </c>
      <c r="X2095" s="70">
        <v>0</v>
      </c>
      <c r="Y2095" s="70">
        <v>47.2</v>
      </c>
      <c r="Z2095" s="70">
        <v>47.2</v>
      </c>
      <c r="AA2095" s="79"/>
      <c r="AB2095" s="80">
        <f t="shared" si="1172"/>
        <v>-1.0000000000005116E-2</v>
      </c>
    </row>
    <row r="2096" spans="1:28" x14ac:dyDescent="0.25">
      <c r="A2096" s="72" t="s">
        <v>17808</v>
      </c>
      <c r="B2096" s="73" t="s">
        <v>23180</v>
      </c>
      <c r="C2096" s="74" t="s">
        <v>15692</v>
      </c>
      <c r="D2096" s="75">
        <v>0</v>
      </c>
      <c r="E2096" s="70">
        <v>500.92</v>
      </c>
      <c r="F2096" s="76">
        <f t="shared" si="1195"/>
        <v>0</v>
      </c>
      <c r="G2096" s="77"/>
      <c r="H2096" s="70">
        <f t="shared" si="1196"/>
        <v>499.55</v>
      </c>
      <c r="I2096" s="70">
        <f t="shared" si="1196"/>
        <v>1.37</v>
      </c>
      <c r="J2096" s="70">
        <f t="shared" si="1197"/>
        <v>500.92</v>
      </c>
      <c r="K2096" s="70">
        <v>0</v>
      </c>
      <c r="L2096" s="76">
        <f t="shared" si="1198"/>
        <v>500.92</v>
      </c>
      <c r="N2096" s="70">
        <v>499.55</v>
      </c>
      <c r="O2096" s="70">
        <v>1.37</v>
      </c>
      <c r="P2096" s="70">
        <f t="shared" si="1199"/>
        <v>500.92</v>
      </c>
      <c r="Q2096" s="64"/>
      <c r="R2096" s="70">
        <f t="shared" si="1200"/>
        <v>499.55</v>
      </c>
      <c r="S2096" s="70">
        <f t="shared" si="1200"/>
        <v>1.37</v>
      </c>
      <c r="T2096" s="70">
        <f t="shared" si="1201"/>
        <v>500.92</v>
      </c>
      <c r="U2096" s="70">
        <f t="shared" si="1202"/>
        <v>0</v>
      </c>
      <c r="V2096" s="78">
        <f t="shared" si="1203"/>
        <v>500.92</v>
      </c>
      <c r="X2096" s="70">
        <v>499.55</v>
      </c>
      <c r="Y2096" s="70">
        <v>1.37</v>
      </c>
      <c r="Z2096" s="70">
        <v>500.92</v>
      </c>
      <c r="AA2096" s="79"/>
      <c r="AB2096" s="80">
        <f t="shared" si="1172"/>
        <v>0</v>
      </c>
    </row>
    <row r="2097" spans="1:28" x14ac:dyDescent="0.25">
      <c r="A2097" s="72" t="s">
        <v>17809</v>
      </c>
      <c r="B2097" s="73" t="s">
        <v>23181</v>
      </c>
      <c r="C2097" s="74" t="s">
        <v>15692</v>
      </c>
      <c r="D2097" s="75">
        <v>0</v>
      </c>
      <c r="E2097" s="70">
        <v>104.91</v>
      </c>
      <c r="F2097" s="76">
        <f t="shared" si="1195"/>
        <v>0</v>
      </c>
      <c r="G2097" s="77"/>
      <c r="H2097" s="70">
        <f t="shared" si="1196"/>
        <v>101.5</v>
      </c>
      <c r="I2097" s="70">
        <f t="shared" si="1196"/>
        <v>3.41</v>
      </c>
      <c r="J2097" s="70">
        <f t="shared" si="1197"/>
        <v>104.91</v>
      </c>
      <c r="K2097" s="70">
        <v>0</v>
      </c>
      <c r="L2097" s="76">
        <f t="shared" si="1198"/>
        <v>104.91</v>
      </c>
      <c r="N2097" s="70">
        <v>101.5</v>
      </c>
      <c r="O2097" s="70">
        <v>3.41</v>
      </c>
      <c r="P2097" s="70">
        <f t="shared" si="1199"/>
        <v>104.91</v>
      </c>
      <c r="Q2097" s="64"/>
      <c r="R2097" s="70">
        <f t="shared" si="1200"/>
        <v>101.5</v>
      </c>
      <c r="S2097" s="70">
        <f t="shared" si="1200"/>
        <v>3.41</v>
      </c>
      <c r="T2097" s="70">
        <f t="shared" si="1201"/>
        <v>104.91</v>
      </c>
      <c r="U2097" s="70">
        <f t="shared" si="1202"/>
        <v>0</v>
      </c>
      <c r="V2097" s="78">
        <f t="shared" si="1203"/>
        <v>104.91</v>
      </c>
      <c r="X2097" s="70">
        <v>101.5</v>
      </c>
      <c r="Y2097" s="70">
        <v>3.41</v>
      </c>
      <c r="Z2097" s="70">
        <v>104.91</v>
      </c>
      <c r="AA2097" s="79"/>
      <c r="AB2097" s="80">
        <f t="shared" si="1172"/>
        <v>0</v>
      </c>
    </row>
    <row r="2098" spans="1:28" ht="22.5" x14ac:dyDescent="0.25">
      <c r="A2098" s="72" t="s">
        <v>17810</v>
      </c>
      <c r="B2098" s="73" t="s">
        <v>23182</v>
      </c>
      <c r="C2098" s="74" t="s">
        <v>15719</v>
      </c>
      <c r="D2098" s="75">
        <v>0</v>
      </c>
      <c r="E2098" s="70">
        <v>426.52000000000004</v>
      </c>
      <c r="F2098" s="76">
        <f t="shared" si="1195"/>
        <v>0</v>
      </c>
      <c r="G2098" s="77"/>
      <c r="H2098" s="70">
        <f t="shared" si="1196"/>
        <v>402.91</v>
      </c>
      <c r="I2098" s="70">
        <f t="shared" si="1196"/>
        <v>23.61</v>
      </c>
      <c r="J2098" s="70">
        <f t="shared" si="1197"/>
        <v>426.52000000000004</v>
      </c>
      <c r="K2098" s="70">
        <v>0</v>
      </c>
      <c r="L2098" s="76">
        <f t="shared" si="1198"/>
        <v>426.52000000000004</v>
      </c>
      <c r="N2098" s="70">
        <v>402.91</v>
      </c>
      <c r="O2098" s="70">
        <v>23.61</v>
      </c>
      <c r="P2098" s="70">
        <f t="shared" si="1199"/>
        <v>426.52000000000004</v>
      </c>
      <c r="Q2098" s="64"/>
      <c r="R2098" s="70">
        <f t="shared" si="1200"/>
        <v>402.91</v>
      </c>
      <c r="S2098" s="70">
        <f t="shared" si="1200"/>
        <v>23.61</v>
      </c>
      <c r="T2098" s="70">
        <f t="shared" si="1201"/>
        <v>426.52000000000004</v>
      </c>
      <c r="U2098" s="70">
        <f t="shared" si="1202"/>
        <v>0</v>
      </c>
      <c r="V2098" s="78">
        <f t="shared" si="1203"/>
        <v>426.52000000000004</v>
      </c>
      <c r="X2098" s="70">
        <v>402.91</v>
      </c>
      <c r="Y2098" s="70">
        <v>23.61</v>
      </c>
      <c r="Z2098" s="70">
        <v>426.52</v>
      </c>
      <c r="AA2098" s="79"/>
      <c r="AB2098" s="80">
        <f t="shared" si="1172"/>
        <v>0</v>
      </c>
    </row>
    <row r="2099" spans="1:28" ht="22.5" x14ac:dyDescent="0.25">
      <c r="A2099" s="72" t="s">
        <v>17811</v>
      </c>
      <c r="B2099" s="73" t="s">
        <v>23183</v>
      </c>
      <c r="C2099" s="74" t="s">
        <v>15692</v>
      </c>
      <c r="D2099" s="75">
        <v>0</v>
      </c>
      <c r="E2099" s="70">
        <v>4655.6499999999996</v>
      </c>
      <c r="F2099" s="76">
        <f t="shared" si="1195"/>
        <v>0</v>
      </c>
      <c r="G2099" s="77"/>
      <c r="H2099" s="70">
        <f t="shared" si="1196"/>
        <v>4617.8999999999996</v>
      </c>
      <c r="I2099" s="70">
        <f t="shared" si="1196"/>
        <v>37.75</v>
      </c>
      <c r="J2099" s="70">
        <f t="shared" si="1197"/>
        <v>4655.6499999999996</v>
      </c>
      <c r="K2099" s="70">
        <v>0</v>
      </c>
      <c r="L2099" s="76">
        <f t="shared" si="1198"/>
        <v>4655.6499999999996</v>
      </c>
      <c r="N2099" s="70">
        <v>4617.8999999999996</v>
      </c>
      <c r="O2099" s="70">
        <v>37.75</v>
      </c>
      <c r="P2099" s="70">
        <f t="shared" si="1199"/>
        <v>4655.6499999999996</v>
      </c>
      <c r="Q2099" s="64"/>
      <c r="R2099" s="70">
        <f t="shared" si="1200"/>
        <v>4617.8999999999996</v>
      </c>
      <c r="S2099" s="70">
        <f t="shared" si="1200"/>
        <v>37.76</v>
      </c>
      <c r="T2099" s="70">
        <f t="shared" si="1201"/>
        <v>4655.66</v>
      </c>
      <c r="U2099" s="70">
        <f t="shared" si="1202"/>
        <v>0</v>
      </c>
      <c r="V2099" s="78">
        <f t="shared" si="1203"/>
        <v>4655.66</v>
      </c>
      <c r="X2099" s="70">
        <v>4617.8999999999996</v>
      </c>
      <c r="Y2099" s="70">
        <v>37.76</v>
      </c>
      <c r="Z2099" s="70">
        <v>4655.66</v>
      </c>
      <c r="AA2099" s="79"/>
      <c r="AB2099" s="80">
        <f t="shared" si="1172"/>
        <v>-1.0000000000218279E-2</v>
      </c>
    </row>
    <row r="2100" spans="1:28" ht="22.5" x14ac:dyDescent="0.25">
      <c r="A2100" s="72" t="s">
        <v>17812</v>
      </c>
      <c r="B2100" s="73" t="s">
        <v>23184</v>
      </c>
      <c r="C2100" s="74" t="s">
        <v>15692</v>
      </c>
      <c r="D2100" s="75">
        <v>0</v>
      </c>
      <c r="E2100" s="70">
        <v>10189.69</v>
      </c>
      <c r="F2100" s="76">
        <f t="shared" si="1195"/>
        <v>0</v>
      </c>
      <c r="G2100" s="77"/>
      <c r="H2100" s="70">
        <f t="shared" si="1196"/>
        <v>10151.94</v>
      </c>
      <c r="I2100" s="70">
        <f t="shared" si="1196"/>
        <v>37.75</v>
      </c>
      <c r="J2100" s="70">
        <f t="shared" si="1197"/>
        <v>10189.69</v>
      </c>
      <c r="K2100" s="70">
        <v>0</v>
      </c>
      <c r="L2100" s="76">
        <f t="shared" si="1198"/>
        <v>10189.69</v>
      </c>
      <c r="N2100" s="70">
        <v>10151.94</v>
      </c>
      <c r="O2100" s="70">
        <v>37.75</v>
      </c>
      <c r="P2100" s="70">
        <f t="shared" si="1199"/>
        <v>10189.69</v>
      </c>
      <c r="Q2100" s="64"/>
      <c r="R2100" s="70">
        <f t="shared" si="1200"/>
        <v>10151.94</v>
      </c>
      <c r="S2100" s="70">
        <f t="shared" si="1200"/>
        <v>37.76</v>
      </c>
      <c r="T2100" s="70">
        <f t="shared" si="1201"/>
        <v>10189.700000000001</v>
      </c>
      <c r="U2100" s="70">
        <f t="shared" si="1202"/>
        <v>0</v>
      </c>
      <c r="V2100" s="78">
        <f t="shared" si="1203"/>
        <v>10189.700000000001</v>
      </c>
      <c r="X2100" s="70">
        <v>10151.94</v>
      </c>
      <c r="Y2100" s="70">
        <v>37.76</v>
      </c>
      <c r="Z2100" s="70">
        <v>10189.700000000001</v>
      </c>
      <c r="AA2100" s="79"/>
      <c r="AB2100" s="80">
        <f t="shared" si="1172"/>
        <v>-1.0000000000218279E-2</v>
      </c>
    </row>
    <row r="2101" spans="1:28" x14ac:dyDescent="0.25">
      <c r="A2101" s="72" t="s">
        <v>17813</v>
      </c>
      <c r="B2101" s="73" t="s">
        <v>23185</v>
      </c>
      <c r="C2101" s="74" t="s">
        <v>15692</v>
      </c>
      <c r="D2101" s="75">
        <v>0</v>
      </c>
      <c r="E2101" s="70">
        <v>18737.669999999998</v>
      </c>
      <c r="F2101" s="76">
        <f t="shared" si="1195"/>
        <v>0</v>
      </c>
      <c r="G2101" s="77"/>
      <c r="H2101" s="70">
        <f t="shared" si="1196"/>
        <v>18699.919999999998</v>
      </c>
      <c r="I2101" s="70">
        <f t="shared" si="1196"/>
        <v>37.75</v>
      </c>
      <c r="J2101" s="70">
        <f t="shared" si="1197"/>
        <v>18737.669999999998</v>
      </c>
      <c r="K2101" s="70">
        <v>0</v>
      </c>
      <c r="L2101" s="76">
        <f t="shared" si="1198"/>
        <v>18737.669999999998</v>
      </c>
      <c r="N2101" s="70">
        <v>18699.919999999998</v>
      </c>
      <c r="O2101" s="70">
        <v>37.75</v>
      </c>
      <c r="P2101" s="70">
        <f t="shared" si="1199"/>
        <v>18737.669999999998</v>
      </c>
      <c r="Q2101" s="64"/>
      <c r="R2101" s="70">
        <f t="shared" si="1200"/>
        <v>18699.919999999998</v>
      </c>
      <c r="S2101" s="70">
        <f t="shared" si="1200"/>
        <v>37.76</v>
      </c>
      <c r="T2101" s="70">
        <f t="shared" si="1201"/>
        <v>18737.679999999997</v>
      </c>
      <c r="U2101" s="70">
        <f t="shared" si="1202"/>
        <v>0</v>
      </c>
      <c r="V2101" s="78">
        <f t="shared" si="1203"/>
        <v>18737.679999999997</v>
      </c>
      <c r="X2101" s="70">
        <v>18699.919999999998</v>
      </c>
      <c r="Y2101" s="70">
        <v>37.76</v>
      </c>
      <c r="Z2101" s="70">
        <v>18737.68</v>
      </c>
      <c r="AA2101" s="79"/>
      <c r="AB2101" s="80">
        <f t="shared" si="1172"/>
        <v>-1.0000000002037268E-2</v>
      </c>
    </row>
    <row r="2102" spans="1:28" x14ac:dyDescent="0.25">
      <c r="A2102" s="72" t="s">
        <v>17814</v>
      </c>
      <c r="B2102" s="73" t="s">
        <v>23186</v>
      </c>
      <c r="C2102" s="74" t="s">
        <v>15692</v>
      </c>
      <c r="D2102" s="75">
        <v>0</v>
      </c>
      <c r="E2102" s="70">
        <v>371.19000000000005</v>
      </c>
      <c r="F2102" s="76">
        <f t="shared" si="1195"/>
        <v>0</v>
      </c>
      <c r="G2102" s="77"/>
      <c r="H2102" s="70">
        <f t="shared" si="1196"/>
        <v>354.41</v>
      </c>
      <c r="I2102" s="70">
        <f t="shared" si="1196"/>
        <v>16.78</v>
      </c>
      <c r="J2102" s="70">
        <f t="shared" si="1197"/>
        <v>371.19000000000005</v>
      </c>
      <c r="K2102" s="70">
        <v>0</v>
      </c>
      <c r="L2102" s="76">
        <f t="shared" si="1198"/>
        <v>371.19000000000005</v>
      </c>
      <c r="N2102" s="70">
        <v>354.41</v>
      </c>
      <c r="O2102" s="70">
        <v>16.78</v>
      </c>
      <c r="P2102" s="70">
        <f t="shared" si="1199"/>
        <v>371.19000000000005</v>
      </c>
      <c r="Q2102" s="64"/>
      <c r="R2102" s="70">
        <f t="shared" si="1200"/>
        <v>354.41</v>
      </c>
      <c r="S2102" s="70">
        <f t="shared" si="1200"/>
        <v>16.79</v>
      </c>
      <c r="T2102" s="70">
        <f t="shared" si="1201"/>
        <v>371.20000000000005</v>
      </c>
      <c r="U2102" s="70">
        <f t="shared" si="1202"/>
        <v>0</v>
      </c>
      <c r="V2102" s="78">
        <f t="shared" si="1203"/>
        <v>371.20000000000005</v>
      </c>
      <c r="X2102" s="70">
        <v>354.41</v>
      </c>
      <c r="Y2102" s="70">
        <v>16.79</v>
      </c>
      <c r="Z2102" s="70">
        <v>371.2</v>
      </c>
      <c r="AA2102" s="79"/>
      <c r="AB2102" s="80">
        <f t="shared" si="1172"/>
        <v>-9.9999999999340616E-3</v>
      </c>
    </row>
    <row r="2103" spans="1:28" ht="22.5" x14ac:dyDescent="0.25">
      <c r="A2103" s="66" t="s">
        <v>17815</v>
      </c>
      <c r="B2103" s="67" t="s">
        <v>23187</v>
      </c>
      <c r="C2103" s="68"/>
      <c r="D2103" s="69"/>
      <c r="E2103" s="70"/>
      <c r="F2103" s="71"/>
      <c r="H2103" s="70"/>
      <c r="I2103" s="70"/>
      <c r="J2103" s="70"/>
      <c r="K2103" s="70"/>
      <c r="L2103" s="76"/>
      <c r="N2103" s="70"/>
      <c r="O2103" s="70"/>
      <c r="P2103" s="70"/>
      <c r="Q2103" s="64"/>
      <c r="R2103" s="70"/>
      <c r="S2103" s="70"/>
      <c r="T2103" s="70"/>
      <c r="U2103" s="70"/>
      <c r="V2103" s="78"/>
      <c r="X2103" s="70"/>
      <c r="Y2103" s="70"/>
      <c r="Z2103" s="70"/>
      <c r="AA2103" s="79"/>
      <c r="AB2103" s="80">
        <f t="shared" si="1172"/>
        <v>0</v>
      </c>
    </row>
    <row r="2104" spans="1:28" x14ac:dyDescent="0.25">
      <c r="A2104" s="72" t="s">
        <v>17816</v>
      </c>
      <c r="B2104" s="73" t="s">
        <v>23188</v>
      </c>
      <c r="C2104" s="74" t="s">
        <v>15692</v>
      </c>
      <c r="D2104" s="75">
        <v>0</v>
      </c>
      <c r="E2104" s="70">
        <v>707.53</v>
      </c>
      <c r="F2104" s="76">
        <f>ROUND(D2104*E2104,2)</f>
        <v>0</v>
      </c>
      <c r="G2104" s="77"/>
      <c r="H2104" s="70">
        <f>ROUND(N2104+(N2104*$H$2/100),2)</f>
        <v>690.75</v>
      </c>
      <c r="I2104" s="70">
        <f>ROUND(O2104+(O2104*$H$2/100),2)</f>
        <v>16.78</v>
      </c>
      <c r="J2104" s="70">
        <f>H2104+I2104</f>
        <v>707.53</v>
      </c>
      <c r="K2104" s="70">
        <v>0</v>
      </c>
      <c r="L2104" s="76">
        <f>SUM(J2104:K2104)</f>
        <v>707.53</v>
      </c>
      <c r="N2104" s="70">
        <v>690.75</v>
      </c>
      <c r="O2104" s="70">
        <v>16.78</v>
      </c>
      <c r="P2104" s="70">
        <f>SUM(N2104:O2104)</f>
        <v>707.53</v>
      </c>
      <c r="Q2104" s="64"/>
      <c r="R2104" s="70">
        <f>X2104</f>
        <v>690.75</v>
      </c>
      <c r="S2104" s="70">
        <f>Y2104</f>
        <v>16.79</v>
      </c>
      <c r="T2104" s="70">
        <f>R2104+S2104</f>
        <v>707.54</v>
      </c>
      <c r="U2104" s="70">
        <f>ROUND(Z2104*$H$2,2)/100</f>
        <v>0</v>
      </c>
      <c r="V2104" s="78">
        <f>SUM(T2104:U2104)</f>
        <v>707.54</v>
      </c>
      <c r="X2104" s="70">
        <v>690.75</v>
      </c>
      <c r="Y2104" s="70">
        <v>16.79</v>
      </c>
      <c r="Z2104" s="70">
        <v>707.54</v>
      </c>
      <c r="AA2104" s="79"/>
      <c r="AB2104" s="80">
        <f t="shared" si="1172"/>
        <v>-9.9999999999909051E-3</v>
      </c>
    </row>
    <row r="2105" spans="1:28" s="83" customFormat="1" ht="22.5" x14ac:dyDescent="0.25">
      <c r="A2105" s="66" t="s">
        <v>17817</v>
      </c>
      <c r="B2105" s="67" t="s">
        <v>23189</v>
      </c>
      <c r="C2105" s="68"/>
      <c r="D2105" s="69"/>
      <c r="E2105" s="70"/>
      <c r="F2105" s="71"/>
      <c r="G2105" s="39"/>
      <c r="H2105" s="70"/>
      <c r="I2105" s="70"/>
      <c r="J2105" s="70"/>
      <c r="K2105" s="70"/>
      <c r="L2105" s="76"/>
      <c r="M2105" s="34"/>
      <c r="N2105" s="70"/>
      <c r="O2105" s="70"/>
      <c r="P2105" s="70"/>
      <c r="Q2105" s="64"/>
      <c r="R2105" s="70"/>
      <c r="S2105" s="70"/>
      <c r="T2105" s="70"/>
      <c r="U2105" s="70"/>
      <c r="V2105" s="78"/>
      <c r="W2105" s="34"/>
      <c r="X2105" s="70"/>
      <c r="Y2105" s="70"/>
      <c r="Z2105" s="70"/>
      <c r="AA2105" s="79"/>
      <c r="AB2105" s="80">
        <f t="shared" si="1172"/>
        <v>0</v>
      </c>
    </row>
    <row r="2106" spans="1:28" s="83" customFormat="1" x14ac:dyDescent="0.25">
      <c r="A2106" s="72" t="s">
        <v>17818</v>
      </c>
      <c r="B2106" s="73" t="s">
        <v>23190</v>
      </c>
      <c r="C2106" s="74" t="s">
        <v>15692</v>
      </c>
      <c r="D2106" s="75">
        <v>0</v>
      </c>
      <c r="E2106" s="70">
        <v>321.69</v>
      </c>
      <c r="F2106" s="76">
        <f>ROUND(D2106*E2106,2)</f>
        <v>0</v>
      </c>
      <c r="G2106" s="77"/>
      <c r="H2106" s="70">
        <f>ROUND(N2106+(N2106*$H$2/100),2)</f>
        <v>270.83</v>
      </c>
      <c r="I2106" s="70">
        <f>ROUND(O2106+(O2106*$H$2/100),2)</f>
        <v>50.86</v>
      </c>
      <c r="J2106" s="70">
        <f>H2106+I2106</f>
        <v>321.69</v>
      </c>
      <c r="K2106" s="70">
        <v>0</v>
      </c>
      <c r="L2106" s="76">
        <f>SUM(J2106:K2106)</f>
        <v>321.69</v>
      </c>
      <c r="M2106" s="34"/>
      <c r="N2106" s="70">
        <v>270.83</v>
      </c>
      <c r="O2106" s="70">
        <v>50.86</v>
      </c>
      <c r="P2106" s="70">
        <f>SUM(N2106:O2106)</f>
        <v>321.69</v>
      </c>
      <c r="Q2106" s="64"/>
      <c r="R2106" s="70">
        <f>X2106</f>
        <v>270.83</v>
      </c>
      <c r="S2106" s="70">
        <f>Y2106</f>
        <v>50.87</v>
      </c>
      <c r="T2106" s="70">
        <f>R2106+S2106</f>
        <v>321.7</v>
      </c>
      <c r="U2106" s="70">
        <f>ROUND(Z2106*$H$2,2)/100</f>
        <v>0</v>
      </c>
      <c r="V2106" s="78">
        <f>SUM(T2106:U2106)</f>
        <v>321.7</v>
      </c>
      <c r="W2106" s="34"/>
      <c r="X2106" s="70">
        <v>270.83</v>
      </c>
      <c r="Y2106" s="70">
        <v>50.87</v>
      </c>
      <c r="Z2106" s="70">
        <v>321.7</v>
      </c>
      <c r="AA2106" s="79"/>
      <c r="AB2106" s="80">
        <f t="shared" si="1172"/>
        <v>-9.9999999999909051E-3</v>
      </c>
    </row>
    <row r="2107" spans="1:28" ht="22.5" x14ac:dyDescent="0.25">
      <c r="A2107" s="66" t="s">
        <v>17819</v>
      </c>
      <c r="B2107" s="67" t="s">
        <v>23191</v>
      </c>
      <c r="C2107" s="68"/>
      <c r="D2107" s="69"/>
      <c r="E2107" s="70"/>
      <c r="F2107" s="71"/>
      <c r="H2107" s="70"/>
      <c r="I2107" s="70"/>
      <c r="J2107" s="70"/>
      <c r="K2107" s="70"/>
      <c r="L2107" s="76"/>
      <c r="N2107" s="70"/>
      <c r="O2107" s="70"/>
      <c r="P2107" s="70"/>
      <c r="Q2107" s="64"/>
      <c r="R2107" s="70"/>
      <c r="S2107" s="70"/>
      <c r="T2107" s="70"/>
      <c r="U2107" s="70"/>
      <c r="V2107" s="78"/>
      <c r="X2107" s="70"/>
      <c r="Y2107" s="70"/>
      <c r="Z2107" s="70"/>
      <c r="AA2107" s="79"/>
      <c r="AB2107" s="80">
        <f t="shared" si="1172"/>
        <v>0</v>
      </c>
    </row>
    <row r="2108" spans="1:28" ht="22.5" x14ac:dyDescent="0.25">
      <c r="A2108" s="84" t="s">
        <v>17820</v>
      </c>
      <c r="B2108" s="73" t="s">
        <v>23192</v>
      </c>
      <c r="C2108" s="109" t="s">
        <v>15692</v>
      </c>
      <c r="D2108" s="75">
        <v>0</v>
      </c>
      <c r="E2108" s="70">
        <v>57.519999999999996</v>
      </c>
      <c r="F2108" s="76">
        <f t="shared" ref="F2108:F2114" si="1204">ROUND(D2108*E2108,2)</f>
        <v>0</v>
      </c>
      <c r="G2108" s="34"/>
      <c r="H2108" s="70">
        <f t="shared" ref="H2108:I2110" si="1205">ROUND(N2108+(N2108*$H$2/100),2)</f>
        <v>38.4</v>
      </c>
      <c r="I2108" s="70">
        <f t="shared" si="1205"/>
        <v>19.12</v>
      </c>
      <c r="J2108" s="70">
        <f>H2108+I2108</f>
        <v>57.519999999999996</v>
      </c>
      <c r="K2108" s="70">
        <v>0</v>
      </c>
      <c r="L2108" s="76">
        <f>SUM(J2108:K2108)</f>
        <v>57.519999999999996</v>
      </c>
      <c r="N2108" s="70">
        <v>38.4</v>
      </c>
      <c r="O2108" s="70">
        <v>19.12</v>
      </c>
      <c r="P2108" s="70">
        <f t="shared" ref="P2108:P2114" si="1206">SUM(N2108:O2108)</f>
        <v>57.519999999999996</v>
      </c>
      <c r="Q2108" s="64"/>
      <c r="R2108" s="70">
        <f t="shared" ref="R2108:S2110" si="1207">X2108</f>
        <v>38.4</v>
      </c>
      <c r="S2108" s="70">
        <f t="shared" si="1207"/>
        <v>19.13</v>
      </c>
      <c r="T2108" s="70">
        <f>R2108+S2108</f>
        <v>57.53</v>
      </c>
      <c r="U2108" s="70">
        <f>ROUND(Z2108*$H$2,2)/100</f>
        <v>0</v>
      </c>
      <c r="V2108" s="78">
        <f>SUM(T2108:U2108)</f>
        <v>57.53</v>
      </c>
      <c r="X2108" s="70">
        <v>38.4</v>
      </c>
      <c r="Y2108" s="70">
        <v>19.13</v>
      </c>
      <c r="Z2108" s="70">
        <v>57.53</v>
      </c>
      <c r="AA2108" s="79"/>
      <c r="AB2108" s="80">
        <f t="shared" si="1172"/>
        <v>-1.0000000000005116E-2</v>
      </c>
    </row>
    <row r="2109" spans="1:28" ht="22.5" x14ac:dyDescent="0.25">
      <c r="A2109" s="84" t="s">
        <v>17821</v>
      </c>
      <c r="B2109" s="73" t="s">
        <v>23193</v>
      </c>
      <c r="C2109" s="109" t="s">
        <v>15692</v>
      </c>
      <c r="D2109" s="75">
        <v>0</v>
      </c>
      <c r="E2109" s="70">
        <v>120.45</v>
      </c>
      <c r="F2109" s="76">
        <f t="shared" si="1204"/>
        <v>0</v>
      </c>
      <c r="G2109" s="34"/>
      <c r="H2109" s="70">
        <f t="shared" si="1205"/>
        <v>101.33</v>
      </c>
      <c r="I2109" s="70">
        <f t="shared" si="1205"/>
        <v>19.12</v>
      </c>
      <c r="J2109" s="70">
        <f>H2109+I2109</f>
        <v>120.45</v>
      </c>
      <c r="K2109" s="70">
        <v>0</v>
      </c>
      <c r="L2109" s="76">
        <f>SUM(J2109:K2109)</f>
        <v>120.45</v>
      </c>
      <c r="N2109" s="70">
        <v>101.33</v>
      </c>
      <c r="O2109" s="70">
        <v>19.12</v>
      </c>
      <c r="P2109" s="70">
        <f t="shared" si="1206"/>
        <v>120.45</v>
      </c>
      <c r="Q2109" s="64"/>
      <c r="R2109" s="70">
        <f t="shared" si="1207"/>
        <v>101.33</v>
      </c>
      <c r="S2109" s="70">
        <f t="shared" si="1207"/>
        <v>19.13</v>
      </c>
      <c r="T2109" s="70">
        <f>R2109+S2109</f>
        <v>120.46</v>
      </c>
      <c r="U2109" s="70">
        <f>ROUND(Z2109*$H$2,2)/100</f>
        <v>0</v>
      </c>
      <c r="V2109" s="78">
        <f>SUM(T2109:U2109)</f>
        <v>120.46</v>
      </c>
      <c r="X2109" s="70">
        <v>101.33</v>
      </c>
      <c r="Y2109" s="70">
        <v>19.13</v>
      </c>
      <c r="Z2109" s="70">
        <v>120.46</v>
      </c>
      <c r="AA2109" s="79"/>
      <c r="AB2109" s="80">
        <f t="shared" si="1172"/>
        <v>-9.9999999999909051E-3</v>
      </c>
    </row>
    <row r="2110" spans="1:28" ht="33.75" x14ac:dyDescent="0.25">
      <c r="A2110" s="72" t="s">
        <v>17822</v>
      </c>
      <c r="B2110" s="73" t="s">
        <v>23194</v>
      </c>
      <c r="C2110" s="74" t="s">
        <v>15692</v>
      </c>
      <c r="D2110" s="75">
        <v>0</v>
      </c>
      <c r="E2110" s="70">
        <v>175.6</v>
      </c>
      <c r="F2110" s="76">
        <f t="shared" si="1204"/>
        <v>0</v>
      </c>
      <c r="G2110" s="77"/>
      <c r="H2110" s="70">
        <f t="shared" si="1205"/>
        <v>156.47999999999999</v>
      </c>
      <c r="I2110" s="70">
        <f t="shared" si="1205"/>
        <v>19.12</v>
      </c>
      <c r="J2110" s="70">
        <f>H2110+I2110</f>
        <v>175.6</v>
      </c>
      <c r="K2110" s="70">
        <v>0</v>
      </c>
      <c r="L2110" s="76">
        <f>SUM(J2110:K2110)</f>
        <v>175.6</v>
      </c>
      <c r="N2110" s="70">
        <v>156.47999999999999</v>
      </c>
      <c r="O2110" s="70">
        <v>19.12</v>
      </c>
      <c r="P2110" s="70">
        <f t="shared" si="1206"/>
        <v>175.6</v>
      </c>
      <c r="Q2110" s="64"/>
      <c r="R2110" s="70">
        <f t="shared" si="1207"/>
        <v>156.47999999999999</v>
      </c>
      <c r="S2110" s="70">
        <f t="shared" si="1207"/>
        <v>19.13</v>
      </c>
      <c r="T2110" s="70">
        <f>R2110+S2110</f>
        <v>175.60999999999999</v>
      </c>
      <c r="U2110" s="70">
        <f>ROUND(Z2110*$H$2,2)/100</f>
        <v>0</v>
      </c>
      <c r="V2110" s="78">
        <f>SUM(T2110:U2110)</f>
        <v>175.60999999999999</v>
      </c>
      <c r="X2110" s="70">
        <v>156.47999999999999</v>
      </c>
      <c r="Y2110" s="70">
        <v>19.13</v>
      </c>
      <c r="Z2110" s="70">
        <v>175.61</v>
      </c>
      <c r="AA2110" s="79"/>
      <c r="AB2110" s="80">
        <f t="shared" si="1172"/>
        <v>-1.0000000000019327E-2</v>
      </c>
    </row>
    <row r="2111" spans="1:28" ht="33.75" x14ac:dyDescent="0.25">
      <c r="A2111" s="84" t="s">
        <v>19832</v>
      </c>
      <c r="B2111" s="85" t="s">
        <v>23195</v>
      </c>
      <c r="C2111" s="86" t="s">
        <v>15692</v>
      </c>
      <c r="D2111" s="87">
        <v>0</v>
      </c>
      <c r="E2111" s="88">
        <v>600.96</v>
      </c>
      <c r="F2111" s="76">
        <f t="shared" si="1204"/>
        <v>0</v>
      </c>
      <c r="G2111" s="77"/>
      <c r="H2111" s="88"/>
      <c r="I2111" s="88"/>
      <c r="J2111" s="88"/>
      <c r="K2111" s="88"/>
      <c r="L2111" s="76"/>
      <c r="N2111" s="88">
        <v>579.75</v>
      </c>
      <c r="O2111" s="88">
        <v>21.21</v>
      </c>
      <c r="P2111" s="88">
        <f t="shared" si="1206"/>
        <v>600.96</v>
      </c>
      <c r="Q2111" s="89"/>
      <c r="R2111" s="88"/>
      <c r="S2111" s="88"/>
      <c r="T2111" s="88"/>
      <c r="U2111" s="88"/>
      <c r="V2111" s="78"/>
      <c r="X2111" s="88">
        <v>579.75</v>
      </c>
      <c r="Y2111" s="88">
        <v>21.21</v>
      </c>
      <c r="Z2111" s="88">
        <v>600.96</v>
      </c>
      <c r="AA2111" s="79"/>
      <c r="AB2111" s="80">
        <f t="shared" si="1172"/>
        <v>0</v>
      </c>
    </row>
    <row r="2112" spans="1:28" ht="33.75" x14ac:dyDescent="0.25">
      <c r="A2112" s="84" t="s">
        <v>19833</v>
      </c>
      <c r="B2112" s="85" t="s">
        <v>23196</v>
      </c>
      <c r="C2112" s="86" t="s">
        <v>15692</v>
      </c>
      <c r="D2112" s="87">
        <v>0</v>
      </c>
      <c r="E2112" s="88">
        <v>7041.53</v>
      </c>
      <c r="F2112" s="76">
        <f t="shared" si="1204"/>
        <v>0</v>
      </c>
      <c r="G2112" s="77"/>
      <c r="H2112" s="88"/>
      <c r="I2112" s="88"/>
      <c r="J2112" s="88"/>
      <c r="K2112" s="88"/>
      <c r="L2112" s="76"/>
      <c r="N2112" s="88">
        <v>7020.32</v>
      </c>
      <c r="O2112" s="88">
        <v>21.21</v>
      </c>
      <c r="P2112" s="88">
        <f t="shared" si="1206"/>
        <v>7041.53</v>
      </c>
      <c r="Q2112" s="89"/>
      <c r="R2112" s="88"/>
      <c r="S2112" s="88"/>
      <c r="T2112" s="88"/>
      <c r="U2112" s="88"/>
      <c r="V2112" s="78"/>
      <c r="X2112" s="88">
        <v>7020.32</v>
      </c>
      <c r="Y2112" s="88">
        <v>21.21</v>
      </c>
      <c r="Z2112" s="88">
        <v>7041.53</v>
      </c>
      <c r="AA2112" s="79"/>
      <c r="AB2112" s="80">
        <f t="shared" si="1172"/>
        <v>0</v>
      </c>
    </row>
    <row r="2113" spans="1:28" ht="33.75" x14ac:dyDescent="0.25">
      <c r="A2113" s="84" t="s">
        <v>19834</v>
      </c>
      <c r="B2113" s="85" t="s">
        <v>23197</v>
      </c>
      <c r="C2113" s="86" t="s">
        <v>15692</v>
      </c>
      <c r="D2113" s="87">
        <v>0</v>
      </c>
      <c r="E2113" s="88">
        <v>2520.33</v>
      </c>
      <c r="F2113" s="76">
        <f t="shared" si="1204"/>
        <v>0</v>
      </c>
      <c r="G2113" s="77"/>
      <c r="H2113" s="88"/>
      <c r="I2113" s="88"/>
      <c r="J2113" s="88"/>
      <c r="K2113" s="88"/>
      <c r="L2113" s="76"/>
      <c r="N2113" s="88">
        <v>2499.12</v>
      </c>
      <c r="O2113" s="88">
        <v>21.21</v>
      </c>
      <c r="P2113" s="88">
        <f t="shared" si="1206"/>
        <v>2520.33</v>
      </c>
      <c r="Q2113" s="89"/>
      <c r="R2113" s="88"/>
      <c r="S2113" s="88"/>
      <c r="T2113" s="88"/>
      <c r="U2113" s="88"/>
      <c r="V2113" s="78"/>
      <c r="X2113" s="88">
        <v>2499.12</v>
      </c>
      <c r="Y2113" s="88">
        <v>21.21</v>
      </c>
      <c r="Z2113" s="88">
        <v>2520.33</v>
      </c>
      <c r="AA2113" s="79"/>
      <c r="AB2113" s="80">
        <f t="shared" si="1172"/>
        <v>0</v>
      </c>
    </row>
    <row r="2114" spans="1:28" x14ac:dyDescent="0.25">
      <c r="A2114" s="84" t="s">
        <v>19835</v>
      </c>
      <c r="B2114" s="85" t="s">
        <v>23198</v>
      </c>
      <c r="C2114" s="86" t="s">
        <v>15692</v>
      </c>
      <c r="D2114" s="87">
        <v>0</v>
      </c>
      <c r="E2114" s="88">
        <v>877.46</v>
      </c>
      <c r="F2114" s="76">
        <f t="shared" si="1204"/>
        <v>0</v>
      </c>
      <c r="G2114" s="77"/>
      <c r="H2114" s="88"/>
      <c r="I2114" s="88"/>
      <c r="J2114" s="88"/>
      <c r="K2114" s="88"/>
      <c r="L2114" s="76"/>
      <c r="N2114" s="88">
        <v>856.25</v>
      </c>
      <c r="O2114" s="88">
        <v>21.21</v>
      </c>
      <c r="P2114" s="88">
        <f t="shared" si="1206"/>
        <v>877.46</v>
      </c>
      <c r="Q2114" s="89"/>
      <c r="R2114" s="88"/>
      <c r="S2114" s="88"/>
      <c r="T2114" s="88"/>
      <c r="U2114" s="88"/>
      <c r="V2114" s="78"/>
      <c r="X2114" s="88">
        <v>856.25</v>
      </c>
      <c r="Y2114" s="88">
        <v>21.21</v>
      </c>
      <c r="Z2114" s="88">
        <v>877.46</v>
      </c>
      <c r="AA2114" s="79"/>
      <c r="AB2114" s="80">
        <f t="shared" si="1172"/>
        <v>0</v>
      </c>
    </row>
    <row r="2115" spans="1:28" ht="22.5" x14ac:dyDescent="0.25">
      <c r="A2115" s="66" t="s">
        <v>17823</v>
      </c>
      <c r="B2115" s="67" t="s">
        <v>23199</v>
      </c>
      <c r="C2115" s="68"/>
      <c r="D2115" s="69"/>
      <c r="E2115" s="70"/>
      <c r="F2115" s="71"/>
      <c r="H2115" s="70"/>
      <c r="I2115" s="70"/>
      <c r="J2115" s="70"/>
      <c r="K2115" s="70"/>
      <c r="L2115" s="76"/>
      <c r="N2115" s="70"/>
      <c r="O2115" s="70"/>
      <c r="P2115" s="70"/>
      <c r="Q2115" s="64"/>
      <c r="R2115" s="70"/>
      <c r="S2115" s="70"/>
      <c r="T2115" s="70"/>
      <c r="U2115" s="70"/>
      <c r="V2115" s="78"/>
      <c r="X2115" s="70"/>
      <c r="Y2115" s="70"/>
      <c r="Z2115" s="70"/>
      <c r="AA2115" s="79"/>
      <c r="AB2115" s="80">
        <f t="shared" si="1172"/>
        <v>0</v>
      </c>
    </row>
    <row r="2116" spans="1:28" ht="22.5" x14ac:dyDescent="0.25">
      <c r="A2116" s="72" t="s">
        <v>17824</v>
      </c>
      <c r="B2116" s="73" t="s">
        <v>23200</v>
      </c>
      <c r="C2116" s="74" t="s">
        <v>15692</v>
      </c>
      <c r="D2116" s="75">
        <v>0</v>
      </c>
      <c r="E2116" s="70">
        <v>351.62</v>
      </c>
      <c r="F2116" s="76">
        <f t="shared" ref="F2116:F2121" si="1208">ROUND(D2116*E2116,2)</f>
        <v>0</v>
      </c>
      <c r="G2116" s="77"/>
      <c r="H2116" s="70">
        <f t="shared" ref="H2116:I2121" si="1209">ROUND(N2116+(N2116*$H$2/100),2)</f>
        <v>296.20999999999998</v>
      </c>
      <c r="I2116" s="70">
        <f t="shared" si="1209"/>
        <v>55.41</v>
      </c>
      <c r="J2116" s="70">
        <f t="shared" ref="J2116:J2121" si="1210">H2116+I2116</f>
        <v>351.62</v>
      </c>
      <c r="K2116" s="70">
        <v>0</v>
      </c>
      <c r="L2116" s="76">
        <f t="shared" ref="L2116:L2121" si="1211">SUM(J2116:K2116)</f>
        <v>351.62</v>
      </c>
      <c r="N2116" s="70">
        <v>296.20999999999998</v>
      </c>
      <c r="O2116" s="70">
        <v>55.41</v>
      </c>
      <c r="P2116" s="70">
        <f t="shared" ref="P2116:P2121" si="1212">SUM(N2116:O2116)</f>
        <v>351.62</v>
      </c>
      <c r="Q2116" s="64"/>
      <c r="R2116" s="70">
        <f t="shared" ref="R2116:S2121" si="1213">X2116</f>
        <v>296.20999999999998</v>
      </c>
      <c r="S2116" s="70">
        <f t="shared" si="1213"/>
        <v>55.41</v>
      </c>
      <c r="T2116" s="70">
        <f t="shared" ref="T2116:T2121" si="1214">R2116+S2116</f>
        <v>351.62</v>
      </c>
      <c r="U2116" s="70">
        <f t="shared" ref="U2116:U2121" si="1215">ROUND(Z2116*$H$2,2)/100</f>
        <v>0</v>
      </c>
      <c r="V2116" s="78">
        <f t="shared" ref="V2116:V2121" si="1216">SUM(T2116:U2116)</f>
        <v>351.62</v>
      </c>
      <c r="X2116" s="70">
        <v>296.20999999999998</v>
      </c>
      <c r="Y2116" s="70">
        <v>55.41</v>
      </c>
      <c r="Z2116" s="70">
        <v>351.62</v>
      </c>
      <c r="AA2116" s="79"/>
      <c r="AB2116" s="80">
        <f t="shared" si="1172"/>
        <v>0</v>
      </c>
    </row>
    <row r="2117" spans="1:28" ht="22.5" x14ac:dyDescent="0.25">
      <c r="A2117" s="72" t="s">
        <v>17825</v>
      </c>
      <c r="B2117" s="73" t="s">
        <v>23201</v>
      </c>
      <c r="C2117" s="74" t="s">
        <v>15692</v>
      </c>
      <c r="D2117" s="75">
        <v>0</v>
      </c>
      <c r="E2117" s="70">
        <v>415.64</v>
      </c>
      <c r="F2117" s="76">
        <f t="shared" si="1208"/>
        <v>0</v>
      </c>
      <c r="G2117" s="77"/>
      <c r="H2117" s="70">
        <f t="shared" si="1209"/>
        <v>360.23</v>
      </c>
      <c r="I2117" s="70">
        <f t="shared" si="1209"/>
        <v>55.41</v>
      </c>
      <c r="J2117" s="70">
        <f t="shared" si="1210"/>
        <v>415.64</v>
      </c>
      <c r="K2117" s="70">
        <v>0</v>
      </c>
      <c r="L2117" s="76">
        <f t="shared" si="1211"/>
        <v>415.64</v>
      </c>
      <c r="N2117" s="70">
        <v>360.23</v>
      </c>
      <c r="O2117" s="70">
        <v>55.41</v>
      </c>
      <c r="P2117" s="70">
        <f t="shared" si="1212"/>
        <v>415.64</v>
      </c>
      <c r="Q2117" s="64"/>
      <c r="R2117" s="70">
        <f t="shared" si="1213"/>
        <v>360.23</v>
      </c>
      <c r="S2117" s="70">
        <f t="shared" si="1213"/>
        <v>55.41</v>
      </c>
      <c r="T2117" s="70">
        <f t="shared" si="1214"/>
        <v>415.64</v>
      </c>
      <c r="U2117" s="70">
        <f t="shared" si="1215"/>
        <v>0</v>
      </c>
      <c r="V2117" s="78">
        <f t="shared" si="1216"/>
        <v>415.64</v>
      </c>
      <c r="X2117" s="70">
        <v>360.23</v>
      </c>
      <c r="Y2117" s="70">
        <v>55.41</v>
      </c>
      <c r="Z2117" s="70">
        <v>415.64</v>
      </c>
      <c r="AA2117" s="79"/>
      <c r="AB2117" s="80">
        <f t="shared" si="1172"/>
        <v>0</v>
      </c>
    </row>
    <row r="2118" spans="1:28" ht="33.75" x14ac:dyDescent="0.25">
      <c r="A2118" s="72" t="s">
        <v>17826</v>
      </c>
      <c r="B2118" s="73" t="s">
        <v>23202</v>
      </c>
      <c r="C2118" s="74" t="s">
        <v>15692</v>
      </c>
      <c r="D2118" s="75">
        <v>0</v>
      </c>
      <c r="E2118" s="70">
        <v>495.52</v>
      </c>
      <c r="F2118" s="76">
        <f t="shared" si="1208"/>
        <v>0</v>
      </c>
      <c r="G2118" s="77"/>
      <c r="H2118" s="70">
        <f t="shared" si="1209"/>
        <v>440.11</v>
      </c>
      <c r="I2118" s="70">
        <f t="shared" si="1209"/>
        <v>55.41</v>
      </c>
      <c r="J2118" s="70">
        <f t="shared" si="1210"/>
        <v>495.52</v>
      </c>
      <c r="K2118" s="70">
        <v>0</v>
      </c>
      <c r="L2118" s="76">
        <f t="shared" si="1211"/>
        <v>495.52</v>
      </c>
      <c r="N2118" s="70">
        <v>440.11</v>
      </c>
      <c r="O2118" s="70">
        <v>55.41</v>
      </c>
      <c r="P2118" s="70">
        <f t="shared" si="1212"/>
        <v>495.52</v>
      </c>
      <c r="Q2118" s="64"/>
      <c r="R2118" s="70">
        <f t="shared" si="1213"/>
        <v>440.11</v>
      </c>
      <c r="S2118" s="70">
        <f t="shared" si="1213"/>
        <v>55.41</v>
      </c>
      <c r="T2118" s="70">
        <f t="shared" si="1214"/>
        <v>495.52</v>
      </c>
      <c r="U2118" s="70">
        <f t="shared" si="1215"/>
        <v>0</v>
      </c>
      <c r="V2118" s="78">
        <f t="shared" si="1216"/>
        <v>495.52</v>
      </c>
      <c r="X2118" s="70">
        <v>440.11</v>
      </c>
      <c r="Y2118" s="70">
        <v>55.41</v>
      </c>
      <c r="Z2118" s="70">
        <v>495.52</v>
      </c>
      <c r="AA2118" s="79"/>
      <c r="AB2118" s="80">
        <f t="shared" si="1172"/>
        <v>0</v>
      </c>
    </row>
    <row r="2119" spans="1:28" ht="33.75" x14ac:dyDescent="0.25">
      <c r="A2119" s="72" t="s">
        <v>17827</v>
      </c>
      <c r="B2119" s="73" t="s">
        <v>23203</v>
      </c>
      <c r="C2119" s="74" t="s">
        <v>15692</v>
      </c>
      <c r="D2119" s="75">
        <v>0</v>
      </c>
      <c r="E2119" s="70">
        <v>324.83000000000004</v>
      </c>
      <c r="F2119" s="76">
        <f t="shared" si="1208"/>
        <v>0</v>
      </c>
      <c r="G2119" s="77"/>
      <c r="H2119" s="70">
        <f t="shared" si="1209"/>
        <v>269.42</v>
      </c>
      <c r="I2119" s="70">
        <f t="shared" si="1209"/>
        <v>55.41</v>
      </c>
      <c r="J2119" s="70">
        <f t="shared" si="1210"/>
        <v>324.83000000000004</v>
      </c>
      <c r="K2119" s="70">
        <v>0</v>
      </c>
      <c r="L2119" s="76">
        <f t="shared" si="1211"/>
        <v>324.83000000000004</v>
      </c>
      <c r="N2119" s="70">
        <v>269.42</v>
      </c>
      <c r="O2119" s="70">
        <v>55.41</v>
      </c>
      <c r="P2119" s="70">
        <f t="shared" si="1212"/>
        <v>324.83000000000004</v>
      </c>
      <c r="Q2119" s="64"/>
      <c r="R2119" s="70">
        <f t="shared" si="1213"/>
        <v>269.42</v>
      </c>
      <c r="S2119" s="70">
        <f t="shared" si="1213"/>
        <v>55.41</v>
      </c>
      <c r="T2119" s="70">
        <f t="shared" si="1214"/>
        <v>324.83000000000004</v>
      </c>
      <c r="U2119" s="70">
        <f t="shared" si="1215"/>
        <v>0</v>
      </c>
      <c r="V2119" s="78">
        <f t="shared" si="1216"/>
        <v>324.83000000000004</v>
      </c>
      <c r="X2119" s="70">
        <v>269.42</v>
      </c>
      <c r="Y2119" s="70">
        <v>55.41</v>
      </c>
      <c r="Z2119" s="70">
        <v>324.83</v>
      </c>
      <c r="AA2119" s="79"/>
      <c r="AB2119" s="80">
        <f t="shared" si="1172"/>
        <v>0</v>
      </c>
    </row>
    <row r="2120" spans="1:28" ht="22.5" x14ac:dyDescent="0.25">
      <c r="A2120" s="72" t="s">
        <v>17828</v>
      </c>
      <c r="B2120" s="73" t="s">
        <v>23204</v>
      </c>
      <c r="C2120" s="74" t="s">
        <v>15692</v>
      </c>
      <c r="D2120" s="75">
        <v>0</v>
      </c>
      <c r="E2120" s="70">
        <v>573.29999999999995</v>
      </c>
      <c r="F2120" s="76">
        <f t="shared" si="1208"/>
        <v>0</v>
      </c>
      <c r="G2120" s="77"/>
      <c r="H2120" s="70">
        <f t="shared" si="1209"/>
        <v>517.89</v>
      </c>
      <c r="I2120" s="70">
        <f t="shared" si="1209"/>
        <v>55.41</v>
      </c>
      <c r="J2120" s="70">
        <f t="shared" si="1210"/>
        <v>573.29999999999995</v>
      </c>
      <c r="K2120" s="70">
        <v>0</v>
      </c>
      <c r="L2120" s="76">
        <f t="shared" si="1211"/>
        <v>573.29999999999995</v>
      </c>
      <c r="N2120" s="70">
        <v>517.89</v>
      </c>
      <c r="O2120" s="70">
        <v>55.41</v>
      </c>
      <c r="P2120" s="70">
        <f t="shared" si="1212"/>
        <v>573.29999999999995</v>
      </c>
      <c r="Q2120" s="64"/>
      <c r="R2120" s="70">
        <f t="shared" si="1213"/>
        <v>517.89</v>
      </c>
      <c r="S2120" s="70">
        <f t="shared" si="1213"/>
        <v>55.41</v>
      </c>
      <c r="T2120" s="70">
        <f t="shared" si="1214"/>
        <v>573.29999999999995</v>
      </c>
      <c r="U2120" s="70">
        <f t="shared" si="1215"/>
        <v>0</v>
      </c>
      <c r="V2120" s="78">
        <f t="shared" si="1216"/>
        <v>573.29999999999995</v>
      </c>
      <c r="X2120" s="70">
        <v>517.89</v>
      </c>
      <c r="Y2120" s="70">
        <v>55.41</v>
      </c>
      <c r="Z2120" s="70">
        <v>573.29999999999995</v>
      </c>
      <c r="AA2120" s="79"/>
      <c r="AB2120" s="80">
        <f t="shared" si="1172"/>
        <v>0</v>
      </c>
    </row>
    <row r="2121" spans="1:28" ht="22.5" x14ac:dyDescent="0.25">
      <c r="A2121" s="72" t="s">
        <v>17829</v>
      </c>
      <c r="B2121" s="73" t="s">
        <v>17831</v>
      </c>
      <c r="C2121" s="74" t="s">
        <v>15849</v>
      </c>
      <c r="D2121" s="75">
        <v>0</v>
      </c>
      <c r="E2121" s="70">
        <v>24883.56</v>
      </c>
      <c r="F2121" s="76">
        <f t="shared" si="1208"/>
        <v>0</v>
      </c>
      <c r="G2121" s="29"/>
      <c r="H2121" s="70">
        <f t="shared" si="1209"/>
        <v>24806.29</v>
      </c>
      <c r="I2121" s="70">
        <f t="shared" si="1209"/>
        <v>77.27</v>
      </c>
      <c r="J2121" s="70">
        <f t="shared" si="1210"/>
        <v>24883.56</v>
      </c>
      <c r="K2121" s="70">
        <v>0</v>
      </c>
      <c r="L2121" s="76">
        <f t="shared" si="1211"/>
        <v>24883.56</v>
      </c>
      <c r="N2121" s="70">
        <v>24806.29</v>
      </c>
      <c r="O2121" s="70">
        <v>77.27000000000001</v>
      </c>
      <c r="P2121" s="70">
        <f t="shared" si="1212"/>
        <v>24883.56</v>
      </c>
      <c r="Q2121" s="64"/>
      <c r="R2121" s="70">
        <f t="shared" si="1213"/>
        <v>24806.29</v>
      </c>
      <c r="S2121" s="70">
        <f t="shared" si="1213"/>
        <v>77.27</v>
      </c>
      <c r="T2121" s="70">
        <f t="shared" si="1214"/>
        <v>24883.56</v>
      </c>
      <c r="U2121" s="70">
        <f t="shared" si="1215"/>
        <v>0</v>
      </c>
      <c r="V2121" s="78">
        <f t="shared" si="1216"/>
        <v>24883.56</v>
      </c>
      <c r="X2121" s="70">
        <v>24806.29</v>
      </c>
      <c r="Y2121" s="70">
        <v>77.27</v>
      </c>
      <c r="Z2121" s="70">
        <v>24883.56</v>
      </c>
      <c r="AA2121" s="79"/>
      <c r="AB2121" s="80">
        <f t="shared" si="1172"/>
        <v>0</v>
      </c>
    </row>
    <row r="2122" spans="1:28" x14ac:dyDescent="0.25">
      <c r="A2122" s="66" t="s">
        <v>17830</v>
      </c>
      <c r="B2122" s="67" t="s">
        <v>23205</v>
      </c>
      <c r="C2122" s="68"/>
      <c r="D2122" s="69"/>
      <c r="E2122" s="70"/>
      <c r="F2122" s="71"/>
      <c r="H2122" s="70"/>
      <c r="I2122" s="70"/>
      <c r="J2122" s="70"/>
      <c r="K2122" s="70"/>
      <c r="L2122" s="76"/>
      <c r="N2122" s="70"/>
      <c r="O2122" s="70"/>
      <c r="P2122" s="70"/>
      <c r="Q2122" s="64"/>
      <c r="R2122" s="70"/>
      <c r="S2122" s="70"/>
      <c r="T2122" s="70"/>
      <c r="U2122" s="70"/>
      <c r="V2122" s="78"/>
      <c r="X2122" s="70"/>
      <c r="Y2122" s="70"/>
      <c r="Z2122" s="70"/>
      <c r="AA2122" s="79"/>
      <c r="AB2122" s="80">
        <f t="shared" ref="AB2122:AB2185" si="1217">P2122-Z2122</f>
        <v>0</v>
      </c>
    </row>
    <row r="2123" spans="1:28" x14ac:dyDescent="0.25">
      <c r="A2123" s="66" t="s">
        <v>17832</v>
      </c>
      <c r="B2123" s="67" t="s">
        <v>23206</v>
      </c>
      <c r="C2123" s="68"/>
      <c r="D2123" s="69"/>
      <c r="E2123" s="70"/>
      <c r="F2123" s="71"/>
      <c r="H2123" s="70"/>
      <c r="I2123" s="70"/>
      <c r="J2123" s="70"/>
      <c r="K2123" s="70"/>
      <c r="L2123" s="76"/>
      <c r="N2123" s="70"/>
      <c r="O2123" s="70"/>
      <c r="P2123" s="70"/>
      <c r="Q2123" s="64"/>
      <c r="R2123" s="70"/>
      <c r="S2123" s="70"/>
      <c r="T2123" s="70"/>
      <c r="U2123" s="70"/>
      <c r="V2123" s="78"/>
      <c r="X2123" s="70"/>
      <c r="Y2123" s="70"/>
      <c r="Z2123" s="70"/>
      <c r="AA2123" s="79"/>
      <c r="AB2123" s="80">
        <f t="shared" si="1217"/>
        <v>0</v>
      </c>
    </row>
    <row r="2124" spans="1:28" x14ac:dyDescent="0.25">
      <c r="A2124" s="72" t="s">
        <v>17833</v>
      </c>
      <c r="B2124" s="73" t="s">
        <v>23207</v>
      </c>
      <c r="C2124" s="74" t="s">
        <v>15747</v>
      </c>
      <c r="D2124" s="75">
        <v>0</v>
      </c>
      <c r="E2124" s="70">
        <v>20.520000000000003</v>
      </c>
      <c r="F2124" s="76">
        <f t="shared" ref="F2124:F2131" si="1218">ROUND(D2124*E2124,2)</f>
        <v>0</v>
      </c>
      <c r="G2124" s="77"/>
      <c r="H2124" s="70">
        <f t="shared" ref="H2124:I2131" si="1219">ROUND(N2124+(N2124*$H$2/100),2)</f>
        <v>3.74</v>
      </c>
      <c r="I2124" s="70">
        <f t="shared" si="1219"/>
        <v>16.78</v>
      </c>
      <c r="J2124" s="70">
        <f t="shared" ref="J2124:J2131" si="1220">H2124+I2124</f>
        <v>20.520000000000003</v>
      </c>
      <c r="K2124" s="70">
        <v>0</v>
      </c>
      <c r="L2124" s="76">
        <f t="shared" ref="L2124:L2131" si="1221">SUM(J2124:K2124)</f>
        <v>20.520000000000003</v>
      </c>
      <c r="N2124" s="70">
        <v>3.74</v>
      </c>
      <c r="O2124" s="70">
        <v>16.78</v>
      </c>
      <c r="P2124" s="70">
        <f t="shared" ref="P2124:P2131" si="1222">SUM(N2124:O2124)</f>
        <v>20.520000000000003</v>
      </c>
      <c r="Q2124" s="64"/>
      <c r="R2124" s="70">
        <f t="shared" ref="R2124:S2131" si="1223">X2124</f>
        <v>3.74</v>
      </c>
      <c r="S2124" s="70">
        <f t="shared" si="1223"/>
        <v>16.79</v>
      </c>
      <c r="T2124" s="70">
        <f t="shared" ref="T2124:T2131" si="1224">R2124+S2124</f>
        <v>20.53</v>
      </c>
      <c r="U2124" s="70">
        <f t="shared" ref="U2124:U2131" si="1225">ROUND(Z2124*$H$2,2)/100</f>
        <v>0</v>
      </c>
      <c r="V2124" s="78">
        <f t="shared" ref="V2124:V2131" si="1226">SUM(T2124:U2124)</f>
        <v>20.53</v>
      </c>
      <c r="X2124" s="70">
        <v>3.74</v>
      </c>
      <c r="Y2124" s="70">
        <v>16.79</v>
      </c>
      <c r="Z2124" s="70">
        <v>20.53</v>
      </c>
      <c r="AA2124" s="79"/>
      <c r="AB2124" s="80">
        <f t="shared" si="1217"/>
        <v>-9.9999999999980105E-3</v>
      </c>
    </row>
    <row r="2125" spans="1:28" x14ac:dyDescent="0.25">
      <c r="A2125" s="72" t="s">
        <v>17834</v>
      </c>
      <c r="B2125" s="73" t="s">
        <v>23208</v>
      </c>
      <c r="C2125" s="74" t="s">
        <v>15747</v>
      </c>
      <c r="D2125" s="75">
        <v>0</v>
      </c>
      <c r="E2125" s="70">
        <v>25.78</v>
      </c>
      <c r="F2125" s="76">
        <f t="shared" si="1218"/>
        <v>0</v>
      </c>
      <c r="G2125" s="77"/>
      <c r="H2125" s="70">
        <f t="shared" si="1219"/>
        <v>5.64</v>
      </c>
      <c r="I2125" s="70">
        <f t="shared" si="1219"/>
        <v>20.14</v>
      </c>
      <c r="J2125" s="70">
        <f t="shared" si="1220"/>
        <v>25.78</v>
      </c>
      <c r="K2125" s="70">
        <v>0</v>
      </c>
      <c r="L2125" s="76">
        <f t="shared" si="1221"/>
        <v>25.78</v>
      </c>
      <c r="N2125" s="70">
        <v>5.64</v>
      </c>
      <c r="O2125" s="70">
        <v>20.14</v>
      </c>
      <c r="P2125" s="70">
        <f t="shared" si="1222"/>
        <v>25.78</v>
      </c>
      <c r="Q2125" s="64"/>
      <c r="R2125" s="70">
        <f t="shared" si="1223"/>
        <v>5.64</v>
      </c>
      <c r="S2125" s="70">
        <f t="shared" si="1223"/>
        <v>20.13</v>
      </c>
      <c r="T2125" s="70">
        <f t="shared" si="1224"/>
        <v>25.77</v>
      </c>
      <c r="U2125" s="70">
        <f t="shared" si="1225"/>
        <v>0</v>
      </c>
      <c r="V2125" s="78">
        <f t="shared" si="1226"/>
        <v>25.77</v>
      </c>
      <c r="X2125" s="70">
        <v>5.64</v>
      </c>
      <c r="Y2125" s="70">
        <v>20.13</v>
      </c>
      <c r="Z2125" s="70">
        <v>25.77</v>
      </c>
      <c r="AA2125" s="79"/>
      <c r="AB2125" s="80">
        <f t="shared" si="1217"/>
        <v>1.0000000000001563E-2</v>
      </c>
    </row>
    <row r="2126" spans="1:28" x14ac:dyDescent="0.25">
      <c r="A2126" s="72" t="s">
        <v>17835</v>
      </c>
      <c r="B2126" s="73" t="s">
        <v>23209</v>
      </c>
      <c r="C2126" s="74" t="s">
        <v>15747</v>
      </c>
      <c r="D2126" s="75">
        <v>0</v>
      </c>
      <c r="E2126" s="70">
        <v>30.880000000000003</v>
      </c>
      <c r="F2126" s="76">
        <f t="shared" si="1218"/>
        <v>0</v>
      </c>
      <c r="G2126" s="77"/>
      <c r="H2126" s="70">
        <f t="shared" si="1219"/>
        <v>7.39</v>
      </c>
      <c r="I2126" s="70">
        <f t="shared" si="1219"/>
        <v>23.49</v>
      </c>
      <c r="J2126" s="70">
        <f t="shared" si="1220"/>
        <v>30.88</v>
      </c>
      <c r="K2126" s="70">
        <v>0</v>
      </c>
      <c r="L2126" s="76">
        <f t="shared" si="1221"/>
        <v>30.88</v>
      </c>
      <c r="N2126" s="70">
        <v>7.39</v>
      </c>
      <c r="O2126" s="70">
        <v>23.490000000000002</v>
      </c>
      <c r="P2126" s="70">
        <f t="shared" si="1222"/>
        <v>30.880000000000003</v>
      </c>
      <c r="Q2126" s="64"/>
      <c r="R2126" s="70">
        <f t="shared" si="1223"/>
        <v>7.39</v>
      </c>
      <c r="S2126" s="70">
        <f t="shared" si="1223"/>
        <v>23.49</v>
      </c>
      <c r="T2126" s="70">
        <f t="shared" si="1224"/>
        <v>30.88</v>
      </c>
      <c r="U2126" s="70">
        <f t="shared" si="1225"/>
        <v>0</v>
      </c>
      <c r="V2126" s="78">
        <f t="shared" si="1226"/>
        <v>30.88</v>
      </c>
      <c r="X2126" s="70">
        <v>7.39</v>
      </c>
      <c r="Y2126" s="70">
        <v>23.49</v>
      </c>
      <c r="Z2126" s="70">
        <v>30.88</v>
      </c>
      <c r="AA2126" s="79"/>
      <c r="AB2126" s="80">
        <f t="shared" si="1217"/>
        <v>0</v>
      </c>
    </row>
    <row r="2127" spans="1:28" x14ac:dyDescent="0.25">
      <c r="A2127" s="72" t="s">
        <v>17836</v>
      </c>
      <c r="B2127" s="73" t="s">
        <v>23210</v>
      </c>
      <c r="C2127" s="74" t="s">
        <v>15747</v>
      </c>
      <c r="D2127" s="75">
        <v>0</v>
      </c>
      <c r="E2127" s="70">
        <v>36.019999999999996</v>
      </c>
      <c r="F2127" s="76">
        <f t="shared" si="1218"/>
        <v>0</v>
      </c>
      <c r="G2127" s="77"/>
      <c r="H2127" s="70">
        <f t="shared" si="1219"/>
        <v>9.1999999999999993</v>
      </c>
      <c r="I2127" s="70">
        <f t="shared" si="1219"/>
        <v>26.82</v>
      </c>
      <c r="J2127" s="70">
        <f t="shared" si="1220"/>
        <v>36.019999999999996</v>
      </c>
      <c r="K2127" s="70">
        <v>0</v>
      </c>
      <c r="L2127" s="76">
        <f t="shared" si="1221"/>
        <v>36.019999999999996</v>
      </c>
      <c r="N2127" s="70">
        <v>9.1999999999999993</v>
      </c>
      <c r="O2127" s="70">
        <v>26.82</v>
      </c>
      <c r="P2127" s="70">
        <f t="shared" si="1222"/>
        <v>36.019999999999996</v>
      </c>
      <c r="Q2127" s="64"/>
      <c r="R2127" s="70">
        <f t="shared" si="1223"/>
        <v>9.1999999999999993</v>
      </c>
      <c r="S2127" s="70">
        <f t="shared" si="1223"/>
        <v>26.84</v>
      </c>
      <c r="T2127" s="70">
        <f t="shared" si="1224"/>
        <v>36.04</v>
      </c>
      <c r="U2127" s="70">
        <f t="shared" si="1225"/>
        <v>0</v>
      </c>
      <c r="V2127" s="78">
        <f t="shared" si="1226"/>
        <v>36.04</v>
      </c>
      <c r="X2127" s="70">
        <v>9.1999999999999993</v>
      </c>
      <c r="Y2127" s="70">
        <v>26.84</v>
      </c>
      <c r="Z2127" s="70">
        <v>36.04</v>
      </c>
      <c r="AA2127" s="79"/>
      <c r="AB2127" s="80">
        <f t="shared" si="1217"/>
        <v>-2.0000000000003126E-2</v>
      </c>
    </row>
    <row r="2128" spans="1:28" x14ac:dyDescent="0.25">
      <c r="A2128" s="72" t="s">
        <v>17837</v>
      </c>
      <c r="B2128" s="73" t="s">
        <v>23211</v>
      </c>
      <c r="C2128" s="74" t="s">
        <v>15747</v>
      </c>
      <c r="D2128" s="75">
        <v>0</v>
      </c>
      <c r="E2128" s="70">
        <v>42.25</v>
      </c>
      <c r="F2128" s="76">
        <f t="shared" si="1218"/>
        <v>0</v>
      </c>
      <c r="G2128" s="77"/>
      <c r="H2128" s="70">
        <f t="shared" si="1219"/>
        <v>12.06</v>
      </c>
      <c r="I2128" s="70">
        <f t="shared" si="1219"/>
        <v>30.19</v>
      </c>
      <c r="J2128" s="70">
        <f t="shared" si="1220"/>
        <v>42.25</v>
      </c>
      <c r="K2128" s="70">
        <v>0</v>
      </c>
      <c r="L2128" s="76">
        <f t="shared" si="1221"/>
        <v>42.25</v>
      </c>
      <c r="N2128" s="70">
        <v>12.06</v>
      </c>
      <c r="O2128" s="70">
        <v>30.189999999999998</v>
      </c>
      <c r="P2128" s="70">
        <f t="shared" si="1222"/>
        <v>42.25</v>
      </c>
      <c r="Q2128" s="64"/>
      <c r="R2128" s="70">
        <f t="shared" si="1223"/>
        <v>12.06</v>
      </c>
      <c r="S2128" s="70">
        <f t="shared" si="1223"/>
        <v>30.19</v>
      </c>
      <c r="T2128" s="70">
        <f t="shared" si="1224"/>
        <v>42.25</v>
      </c>
      <c r="U2128" s="70">
        <f t="shared" si="1225"/>
        <v>0</v>
      </c>
      <c r="V2128" s="78">
        <f t="shared" si="1226"/>
        <v>42.25</v>
      </c>
      <c r="X2128" s="70">
        <v>12.06</v>
      </c>
      <c r="Y2128" s="70">
        <v>30.19</v>
      </c>
      <c r="Z2128" s="70">
        <v>42.25</v>
      </c>
      <c r="AA2128" s="79"/>
      <c r="AB2128" s="80">
        <f t="shared" si="1217"/>
        <v>0</v>
      </c>
    </row>
    <row r="2129" spans="1:28" x14ac:dyDescent="0.25">
      <c r="A2129" s="72" t="s">
        <v>17838</v>
      </c>
      <c r="B2129" s="73" t="s">
        <v>23212</v>
      </c>
      <c r="C2129" s="74" t="s">
        <v>15747</v>
      </c>
      <c r="D2129" s="75">
        <v>0</v>
      </c>
      <c r="E2129" s="70">
        <v>54.319999999999993</v>
      </c>
      <c r="F2129" s="76">
        <f t="shared" si="1218"/>
        <v>0</v>
      </c>
      <c r="G2129" s="77"/>
      <c r="H2129" s="70">
        <f t="shared" si="1219"/>
        <v>20.77</v>
      </c>
      <c r="I2129" s="70">
        <f t="shared" si="1219"/>
        <v>33.549999999999997</v>
      </c>
      <c r="J2129" s="70">
        <f t="shared" si="1220"/>
        <v>54.319999999999993</v>
      </c>
      <c r="K2129" s="70">
        <v>0</v>
      </c>
      <c r="L2129" s="76">
        <f t="shared" si="1221"/>
        <v>54.319999999999993</v>
      </c>
      <c r="N2129" s="70">
        <v>20.77</v>
      </c>
      <c r="O2129" s="70">
        <v>33.549999999999997</v>
      </c>
      <c r="P2129" s="70">
        <f t="shared" si="1222"/>
        <v>54.319999999999993</v>
      </c>
      <c r="Q2129" s="64"/>
      <c r="R2129" s="70">
        <f t="shared" si="1223"/>
        <v>20.77</v>
      </c>
      <c r="S2129" s="70">
        <f t="shared" si="1223"/>
        <v>33.549999999999997</v>
      </c>
      <c r="T2129" s="70">
        <f t="shared" si="1224"/>
        <v>54.319999999999993</v>
      </c>
      <c r="U2129" s="70">
        <f t="shared" si="1225"/>
        <v>0</v>
      </c>
      <c r="V2129" s="78">
        <f t="shared" si="1226"/>
        <v>54.319999999999993</v>
      </c>
      <c r="X2129" s="70">
        <v>20.77</v>
      </c>
      <c r="Y2129" s="70">
        <v>33.549999999999997</v>
      </c>
      <c r="Z2129" s="70">
        <v>54.32</v>
      </c>
      <c r="AA2129" s="79"/>
      <c r="AB2129" s="80">
        <f t="shared" si="1217"/>
        <v>0</v>
      </c>
    </row>
    <row r="2130" spans="1:28" x14ac:dyDescent="0.25">
      <c r="A2130" s="72" t="s">
        <v>17839</v>
      </c>
      <c r="B2130" s="73" t="s">
        <v>23213</v>
      </c>
      <c r="C2130" s="74" t="s">
        <v>15747</v>
      </c>
      <c r="D2130" s="75">
        <v>0</v>
      </c>
      <c r="E2130" s="70">
        <v>64.680000000000007</v>
      </c>
      <c r="F2130" s="76">
        <f t="shared" si="1218"/>
        <v>0</v>
      </c>
      <c r="G2130" s="77"/>
      <c r="H2130" s="70">
        <f t="shared" si="1219"/>
        <v>27.78</v>
      </c>
      <c r="I2130" s="70">
        <f t="shared" si="1219"/>
        <v>36.9</v>
      </c>
      <c r="J2130" s="70">
        <f t="shared" si="1220"/>
        <v>64.680000000000007</v>
      </c>
      <c r="K2130" s="70">
        <v>0</v>
      </c>
      <c r="L2130" s="76">
        <f t="shared" si="1221"/>
        <v>64.680000000000007</v>
      </c>
      <c r="N2130" s="70">
        <v>27.78</v>
      </c>
      <c r="O2130" s="70">
        <v>36.900000000000006</v>
      </c>
      <c r="P2130" s="70">
        <f t="shared" si="1222"/>
        <v>64.680000000000007</v>
      </c>
      <c r="Q2130" s="64"/>
      <c r="R2130" s="70">
        <f t="shared" si="1223"/>
        <v>27.78</v>
      </c>
      <c r="S2130" s="70">
        <f t="shared" si="1223"/>
        <v>36.909999999999997</v>
      </c>
      <c r="T2130" s="70">
        <f t="shared" si="1224"/>
        <v>64.69</v>
      </c>
      <c r="U2130" s="70">
        <f t="shared" si="1225"/>
        <v>0</v>
      </c>
      <c r="V2130" s="78">
        <f t="shared" si="1226"/>
        <v>64.69</v>
      </c>
      <c r="X2130" s="70">
        <v>27.78</v>
      </c>
      <c r="Y2130" s="70">
        <v>36.909999999999997</v>
      </c>
      <c r="Z2130" s="70">
        <v>64.69</v>
      </c>
      <c r="AA2130" s="79"/>
      <c r="AB2130" s="80">
        <f t="shared" si="1217"/>
        <v>-9.9999999999909051E-3</v>
      </c>
    </row>
    <row r="2131" spans="1:28" x14ac:dyDescent="0.25">
      <c r="A2131" s="72" t="s">
        <v>17840</v>
      </c>
      <c r="B2131" s="73" t="s">
        <v>23214</v>
      </c>
      <c r="C2131" s="74" t="s">
        <v>15747</v>
      </c>
      <c r="D2131" s="75">
        <v>0</v>
      </c>
      <c r="E2131" s="70">
        <v>86.169999999999987</v>
      </c>
      <c r="F2131" s="76">
        <f t="shared" si="1218"/>
        <v>0</v>
      </c>
      <c r="G2131" s="77"/>
      <c r="H2131" s="70">
        <f t="shared" si="1219"/>
        <v>42.57</v>
      </c>
      <c r="I2131" s="70">
        <f t="shared" si="1219"/>
        <v>43.6</v>
      </c>
      <c r="J2131" s="70">
        <f t="shared" si="1220"/>
        <v>86.17</v>
      </c>
      <c r="K2131" s="70">
        <v>0</v>
      </c>
      <c r="L2131" s="76">
        <f t="shared" si="1221"/>
        <v>86.17</v>
      </c>
      <c r="N2131" s="70">
        <v>42.57</v>
      </c>
      <c r="O2131" s="70">
        <v>43.599999999999994</v>
      </c>
      <c r="P2131" s="70">
        <f t="shared" si="1222"/>
        <v>86.169999999999987</v>
      </c>
      <c r="Q2131" s="64"/>
      <c r="R2131" s="70">
        <f t="shared" si="1223"/>
        <v>42.57</v>
      </c>
      <c r="S2131" s="70">
        <f t="shared" si="1223"/>
        <v>43.61</v>
      </c>
      <c r="T2131" s="70">
        <f t="shared" si="1224"/>
        <v>86.18</v>
      </c>
      <c r="U2131" s="70">
        <f t="shared" si="1225"/>
        <v>0</v>
      </c>
      <c r="V2131" s="78">
        <f t="shared" si="1226"/>
        <v>86.18</v>
      </c>
      <c r="X2131" s="70">
        <v>42.57</v>
      </c>
      <c r="Y2131" s="70">
        <v>43.61</v>
      </c>
      <c r="Z2131" s="70">
        <v>86.18</v>
      </c>
      <c r="AA2131" s="79"/>
      <c r="AB2131" s="80">
        <f t="shared" si="1217"/>
        <v>-1.0000000000019327E-2</v>
      </c>
    </row>
    <row r="2132" spans="1:28" x14ac:dyDescent="0.25">
      <c r="A2132" s="66" t="s">
        <v>17841</v>
      </c>
      <c r="B2132" s="67" t="s">
        <v>23215</v>
      </c>
      <c r="C2132" s="68"/>
      <c r="D2132" s="69"/>
      <c r="E2132" s="70"/>
      <c r="F2132" s="71"/>
      <c r="H2132" s="70"/>
      <c r="I2132" s="70"/>
      <c r="J2132" s="70"/>
      <c r="K2132" s="70"/>
      <c r="L2132" s="76"/>
      <c r="N2132" s="70"/>
      <c r="O2132" s="70"/>
      <c r="P2132" s="70"/>
      <c r="Q2132" s="64"/>
      <c r="R2132" s="70"/>
      <c r="S2132" s="70"/>
      <c r="T2132" s="70"/>
      <c r="U2132" s="70"/>
      <c r="V2132" s="78"/>
      <c r="X2132" s="70"/>
      <c r="Y2132" s="70"/>
      <c r="Z2132" s="70"/>
      <c r="AA2132" s="79"/>
      <c r="AB2132" s="80">
        <f t="shared" si="1217"/>
        <v>0</v>
      </c>
    </row>
    <row r="2133" spans="1:28" x14ac:dyDescent="0.25">
      <c r="A2133" s="72" t="s">
        <v>17842</v>
      </c>
      <c r="B2133" s="73" t="s">
        <v>23216</v>
      </c>
      <c r="C2133" s="74" t="s">
        <v>15747</v>
      </c>
      <c r="D2133" s="75">
        <v>0</v>
      </c>
      <c r="E2133" s="70">
        <v>25.97</v>
      </c>
      <c r="F2133" s="76">
        <f t="shared" ref="F2133:F2140" si="1227">ROUND(D2133*E2133,2)</f>
        <v>0</v>
      </c>
      <c r="G2133" s="77"/>
      <c r="H2133" s="70">
        <f t="shared" ref="H2133:I2140" si="1228">ROUND(N2133+(N2133*$H$2/100),2)</f>
        <v>5.83</v>
      </c>
      <c r="I2133" s="70">
        <f t="shared" si="1228"/>
        <v>20.14</v>
      </c>
      <c r="J2133" s="70">
        <f t="shared" ref="J2133:J2140" si="1229">H2133+I2133</f>
        <v>25.97</v>
      </c>
      <c r="K2133" s="70">
        <v>0</v>
      </c>
      <c r="L2133" s="76">
        <f t="shared" ref="L2133:L2140" si="1230">SUM(J2133:K2133)</f>
        <v>25.97</v>
      </c>
      <c r="N2133" s="70">
        <v>5.83</v>
      </c>
      <c r="O2133" s="70">
        <v>20.14</v>
      </c>
      <c r="P2133" s="70">
        <f t="shared" ref="P2133:P2140" si="1231">SUM(N2133:O2133)</f>
        <v>25.97</v>
      </c>
      <c r="Q2133" s="64"/>
      <c r="R2133" s="70">
        <f t="shared" ref="R2133:S2140" si="1232">X2133</f>
        <v>5.83</v>
      </c>
      <c r="S2133" s="70">
        <f t="shared" si="1232"/>
        <v>20.13</v>
      </c>
      <c r="T2133" s="70">
        <f t="shared" ref="T2133:T2140" si="1233">R2133+S2133</f>
        <v>25.96</v>
      </c>
      <c r="U2133" s="70">
        <f t="shared" ref="U2133:U2140" si="1234">ROUND(Z2133*$H$2,2)/100</f>
        <v>0</v>
      </c>
      <c r="V2133" s="78">
        <f t="shared" ref="V2133:V2140" si="1235">SUM(T2133:U2133)</f>
        <v>25.96</v>
      </c>
      <c r="X2133" s="70">
        <v>5.83</v>
      </c>
      <c r="Y2133" s="70">
        <v>20.13</v>
      </c>
      <c r="Z2133" s="70">
        <v>25.96</v>
      </c>
      <c r="AA2133" s="79"/>
      <c r="AB2133" s="80">
        <f t="shared" si="1217"/>
        <v>9.9999999999980105E-3</v>
      </c>
    </row>
    <row r="2134" spans="1:28" x14ac:dyDescent="0.25">
      <c r="A2134" s="72" t="s">
        <v>17843</v>
      </c>
      <c r="B2134" s="73" t="s">
        <v>23217</v>
      </c>
      <c r="C2134" s="74" t="s">
        <v>15747</v>
      </c>
      <c r="D2134" s="75">
        <v>0</v>
      </c>
      <c r="E2134" s="70">
        <v>30.740000000000002</v>
      </c>
      <c r="F2134" s="76">
        <f t="shared" si="1227"/>
        <v>0</v>
      </c>
      <c r="G2134" s="77"/>
      <c r="H2134" s="70">
        <f t="shared" si="1228"/>
        <v>7.25</v>
      </c>
      <c r="I2134" s="70">
        <f t="shared" si="1228"/>
        <v>23.49</v>
      </c>
      <c r="J2134" s="70">
        <f t="shared" si="1229"/>
        <v>30.74</v>
      </c>
      <c r="K2134" s="70">
        <v>0</v>
      </c>
      <c r="L2134" s="76">
        <f t="shared" si="1230"/>
        <v>30.74</v>
      </c>
      <c r="N2134" s="70">
        <v>7.25</v>
      </c>
      <c r="O2134" s="70">
        <v>23.490000000000002</v>
      </c>
      <c r="P2134" s="70">
        <f t="shared" si="1231"/>
        <v>30.740000000000002</v>
      </c>
      <c r="Q2134" s="64"/>
      <c r="R2134" s="70">
        <f t="shared" si="1232"/>
        <v>7.25</v>
      </c>
      <c r="S2134" s="70">
        <f t="shared" si="1232"/>
        <v>23.49</v>
      </c>
      <c r="T2134" s="70">
        <f t="shared" si="1233"/>
        <v>30.74</v>
      </c>
      <c r="U2134" s="70">
        <f t="shared" si="1234"/>
        <v>0</v>
      </c>
      <c r="V2134" s="78">
        <f t="shared" si="1235"/>
        <v>30.74</v>
      </c>
      <c r="X2134" s="70">
        <v>7.25</v>
      </c>
      <c r="Y2134" s="70">
        <v>23.49</v>
      </c>
      <c r="Z2134" s="70">
        <v>30.74</v>
      </c>
      <c r="AA2134" s="79"/>
      <c r="AB2134" s="80">
        <f t="shared" si="1217"/>
        <v>0</v>
      </c>
    </row>
    <row r="2135" spans="1:28" x14ac:dyDescent="0.25">
      <c r="A2135" s="72" t="s">
        <v>17844</v>
      </c>
      <c r="B2135" s="73" t="s">
        <v>23218</v>
      </c>
      <c r="C2135" s="74" t="s">
        <v>15747</v>
      </c>
      <c r="D2135" s="75">
        <v>0</v>
      </c>
      <c r="E2135" s="70">
        <v>38.36</v>
      </c>
      <c r="F2135" s="76">
        <f t="shared" si="1227"/>
        <v>0</v>
      </c>
      <c r="G2135" s="77"/>
      <c r="H2135" s="70">
        <f t="shared" si="1228"/>
        <v>11.54</v>
      </c>
      <c r="I2135" s="70">
        <f t="shared" si="1228"/>
        <v>26.82</v>
      </c>
      <c r="J2135" s="70">
        <f t="shared" si="1229"/>
        <v>38.36</v>
      </c>
      <c r="K2135" s="70">
        <v>0</v>
      </c>
      <c r="L2135" s="76">
        <f t="shared" si="1230"/>
        <v>38.36</v>
      </c>
      <c r="N2135" s="70">
        <v>11.54</v>
      </c>
      <c r="O2135" s="70">
        <v>26.82</v>
      </c>
      <c r="P2135" s="70">
        <f t="shared" si="1231"/>
        <v>38.36</v>
      </c>
      <c r="Q2135" s="64"/>
      <c r="R2135" s="70">
        <f t="shared" si="1232"/>
        <v>11.54</v>
      </c>
      <c r="S2135" s="70">
        <f t="shared" si="1232"/>
        <v>26.84</v>
      </c>
      <c r="T2135" s="70">
        <f t="shared" si="1233"/>
        <v>38.379999999999995</v>
      </c>
      <c r="U2135" s="70">
        <f t="shared" si="1234"/>
        <v>0</v>
      </c>
      <c r="V2135" s="78">
        <f t="shared" si="1235"/>
        <v>38.379999999999995</v>
      </c>
      <c r="X2135" s="70">
        <v>11.54</v>
      </c>
      <c r="Y2135" s="70">
        <v>26.84</v>
      </c>
      <c r="Z2135" s="70">
        <v>38.380000000000003</v>
      </c>
      <c r="AA2135" s="79"/>
      <c r="AB2135" s="80">
        <f t="shared" si="1217"/>
        <v>-2.0000000000003126E-2</v>
      </c>
    </row>
    <row r="2136" spans="1:28" x14ac:dyDescent="0.25">
      <c r="A2136" s="72" t="s">
        <v>17845</v>
      </c>
      <c r="B2136" s="73" t="s">
        <v>23219</v>
      </c>
      <c r="C2136" s="74" t="s">
        <v>15747</v>
      </c>
      <c r="D2136" s="75">
        <v>0</v>
      </c>
      <c r="E2136" s="70">
        <v>44.129999999999995</v>
      </c>
      <c r="F2136" s="76">
        <f t="shared" si="1227"/>
        <v>0</v>
      </c>
      <c r="G2136" s="77"/>
      <c r="H2136" s="70">
        <f t="shared" si="1228"/>
        <v>13.94</v>
      </c>
      <c r="I2136" s="70">
        <f t="shared" si="1228"/>
        <v>30.19</v>
      </c>
      <c r="J2136" s="70">
        <f t="shared" si="1229"/>
        <v>44.13</v>
      </c>
      <c r="K2136" s="70">
        <v>0</v>
      </c>
      <c r="L2136" s="76">
        <f t="shared" si="1230"/>
        <v>44.13</v>
      </c>
      <c r="N2136" s="70">
        <v>13.94</v>
      </c>
      <c r="O2136" s="70">
        <v>30.189999999999998</v>
      </c>
      <c r="P2136" s="70">
        <f t="shared" si="1231"/>
        <v>44.129999999999995</v>
      </c>
      <c r="Q2136" s="64"/>
      <c r="R2136" s="70">
        <f t="shared" si="1232"/>
        <v>13.94</v>
      </c>
      <c r="S2136" s="70">
        <f t="shared" si="1232"/>
        <v>30.19</v>
      </c>
      <c r="T2136" s="70">
        <f t="shared" si="1233"/>
        <v>44.13</v>
      </c>
      <c r="U2136" s="70">
        <f t="shared" si="1234"/>
        <v>0</v>
      </c>
      <c r="V2136" s="78">
        <f t="shared" si="1235"/>
        <v>44.13</v>
      </c>
      <c r="X2136" s="70">
        <v>13.94</v>
      </c>
      <c r="Y2136" s="70">
        <v>30.19</v>
      </c>
      <c r="Z2136" s="70">
        <v>44.13</v>
      </c>
      <c r="AA2136" s="79"/>
      <c r="AB2136" s="80">
        <f t="shared" si="1217"/>
        <v>0</v>
      </c>
    </row>
    <row r="2137" spans="1:28" x14ac:dyDescent="0.25">
      <c r="A2137" s="72" t="s">
        <v>17846</v>
      </c>
      <c r="B2137" s="73" t="s">
        <v>23220</v>
      </c>
      <c r="C2137" s="74" t="s">
        <v>15747</v>
      </c>
      <c r="D2137" s="75">
        <v>0</v>
      </c>
      <c r="E2137" s="70">
        <v>49.53</v>
      </c>
      <c r="F2137" s="76">
        <f t="shared" si="1227"/>
        <v>0</v>
      </c>
      <c r="G2137" s="77"/>
      <c r="H2137" s="70">
        <f t="shared" si="1228"/>
        <v>15.98</v>
      </c>
      <c r="I2137" s="70">
        <f t="shared" si="1228"/>
        <v>33.549999999999997</v>
      </c>
      <c r="J2137" s="70">
        <f t="shared" si="1229"/>
        <v>49.53</v>
      </c>
      <c r="K2137" s="70">
        <v>0</v>
      </c>
      <c r="L2137" s="76">
        <f t="shared" si="1230"/>
        <v>49.53</v>
      </c>
      <c r="N2137" s="70">
        <v>15.98</v>
      </c>
      <c r="O2137" s="70">
        <v>33.549999999999997</v>
      </c>
      <c r="P2137" s="70">
        <f t="shared" si="1231"/>
        <v>49.53</v>
      </c>
      <c r="Q2137" s="64"/>
      <c r="R2137" s="70">
        <f t="shared" si="1232"/>
        <v>15.98</v>
      </c>
      <c r="S2137" s="70">
        <f t="shared" si="1232"/>
        <v>33.549999999999997</v>
      </c>
      <c r="T2137" s="70">
        <f t="shared" si="1233"/>
        <v>49.53</v>
      </c>
      <c r="U2137" s="70">
        <f t="shared" si="1234"/>
        <v>0</v>
      </c>
      <c r="V2137" s="78">
        <f t="shared" si="1235"/>
        <v>49.53</v>
      </c>
      <c r="X2137" s="70">
        <v>15.98</v>
      </c>
      <c r="Y2137" s="70">
        <v>33.549999999999997</v>
      </c>
      <c r="Z2137" s="70">
        <v>49.53</v>
      </c>
      <c r="AA2137" s="79"/>
      <c r="AB2137" s="80">
        <f t="shared" si="1217"/>
        <v>0</v>
      </c>
    </row>
    <row r="2138" spans="1:28" x14ac:dyDescent="0.25">
      <c r="A2138" s="72" t="s">
        <v>17847</v>
      </c>
      <c r="B2138" s="73" t="s">
        <v>23221</v>
      </c>
      <c r="C2138" s="74" t="s">
        <v>15747</v>
      </c>
      <c r="D2138" s="75">
        <v>0</v>
      </c>
      <c r="E2138" s="70">
        <v>68.349999999999994</v>
      </c>
      <c r="F2138" s="76">
        <f t="shared" si="1227"/>
        <v>0</v>
      </c>
      <c r="G2138" s="77"/>
      <c r="H2138" s="70">
        <f t="shared" si="1228"/>
        <v>28.08</v>
      </c>
      <c r="I2138" s="70">
        <f t="shared" si="1228"/>
        <v>40.270000000000003</v>
      </c>
      <c r="J2138" s="70">
        <f t="shared" si="1229"/>
        <v>68.349999999999994</v>
      </c>
      <c r="K2138" s="70">
        <v>0</v>
      </c>
      <c r="L2138" s="76">
        <f t="shared" si="1230"/>
        <v>68.349999999999994</v>
      </c>
      <c r="N2138" s="70">
        <v>28.08</v>
      </c>
      <c r="O2138" s="70">
        <v>40.269999999999996</v>
      </c>
      <c r="P2138" s="70">
        <f t="shared" si="1231"/>
        <v>68.349999999999994</v>
      </c>
      <c r="Q2138" s="64"/>
      <c r="R2138" s="70">
        <f t="shared" si="1232"/>
        <v>28.08</v>
      </c>
      <c r="S2138" s="70">
        <f t="shared" si="1232"/>
        <v>40.26</v>
      </c>
      <c r="T2138" s="70">
        <f t="shared" si="1233"/>
        <v>68.34</v>
      </c>
      <c r="U2138" s="70">
        <f t="shared" si="1234"/>
        <v>0</v>
      </c>
      <c r="V2138" s="78">
        <f t="shared" si="1235"/>
        <v>68.34</v>
      </c>
      <c r="X2138" s="70">
        <v>28.08</v>
      </c>
      <c r="Y2138" s="70">
        <v>40.26</v>
      </c>
      <c r="Z2138" s="70">
        <v>68.34</v>
      </c>
      <c r="AA2138" s="79"/>
      <c r="AB2138" s="80">
        <f t="shared" si="1217"/>
        <v>9.9999999999909051E-3</v>
      </c>
    </row>
    <row r="2139" spans="1:28" x14ac:dyDescent="0.25">
      <c r="A2139" s="72" t="s">
        <v>17848</v>
      </c>
      <c r="B2139" s="73" t="s">
        <v>23222</v>
      </c>
      <c r="C2139" s="74" t="s">
        <v>15747</v>
      </c>
      <c r="D2139" s="75">
        <v>0</v>
      </c>
      <c r="E2139" s="70">
        <v>86.78</v>
      </c>
      <c r="F2139" s="76">
        <f t="shared" si="1227"/>
        <v>0</v>
      </c>
      <c r="G2139" s="77"/>
      <c r="H2139" s="70">
        <f t="shared" si="1228"/>
        <v>36.450000000000003</v>
      </c>
      <c r="I2139" s="70">
        <f t="shared" si="1228"/>
        <v>50.33</v>
      </c>
      <c r="J2139" s="70">
        <f t="shared" si="1229"/>
        <v>86.78</v>
      </c>
      <c r="K2139" s="70">
        <v>0</v>
      </c>
      <c r="L2139" s="76">
        <f t="shared" si="1230"/>
        <v>86.78</v>
      </c>
      <c r="N2139" s="70">
        <v>36.450000000000003</v>
      </c>
      <c r="O2139" s="70">
        <v>50.33</v>
      </c>
      <c r="P2139" s="70">
        <f t="shared" si="1231"/>
        <v>86.78</v>
      </c>
      <c r="Q2139" s="64"/>
      <c r="R2139" s="70">
        <f t="shared" si="1232"/>
        <v>36.450000000000003</v>
      </c>
      <c r="S2139" s="70">
        <f t="shared" si="1232"/>
        <v>50.34</v>
      </c>
      <c r="T2139" s="70">
        <f t="shared" si="1233"/>
        <v>86.79</v>
      </c>
      <c r="U2139" s="70">
        <f t="shared" si="1234"/>
        <v>0</v>
      </c>
      <c r="V2139" s="78">
        <f t="shared" si="1235"/>
        <v>86.79</v>
      </c>
      <c r="X2139" s="70">
        <v>36.450000000000003</v>
      </c>
      <c r="Y2139" s="70">
        <v>50.34</v>
      </c>
      <c r="Z2139" s="70">
        <v>86.79</v>
      </c>
      <c r="AA2139" s="79"/>
      <c r="AB2139" s="80">
        <f t="shared" si="1217"/>
        <v>-1.0000000000005116E-2</v>
      </c>
    </row>
    <row r="2140" spans="1:28" x14ac:dyDescent="0.25">
      <c r="A2140" s="72" t="s">
        <v>17849</v>
      </c>
      <c r="B2140" s="73" t="s">
        <v>23223</v>
      </c>
      <c r="C2140" s="74" t="s">
        <v>15747</v>
      </c>
      <c r="D2140" s="75">
        <v>0</v>
      </c>
      <c r="E2140" s="70">
        <v>113.42</v>
      </c>
      <c r="F2140" s="76">
        <f t="shared" si="1227"/>
        <v>0</v>
      </c>
      <c r="G2140" s="77"/>
      <c r="H2140" s="70">
        <f t="shared" si="1228"/>
        <v>53.05</v>
      </c>
      <c r="I2140" s="70">
        <f t="shared" si="1228"/>
        <v>60.37</v>
      </c>
      <c r="J2140" s="70">
        <f t="shared" si="1229"/>
        <v>113.41999999999999</v>
      </c>
      <c r="K2140" s="70">
        <v>0</v>
      </c>
      <c r="L2140" s="76">
        <f t="shared" si="1230"/>
        <v>113.41999999999999</v>
      </c>
      <c r="N2140" s="70">
        <v>53.05</v>
      </c>
      <c r="O2140" s="70">
        <v>60.370000000000005</v>
      </c>
      <c r="P2140" s="70">
        <f t="shared" si="1231"/>
        <v>113.42</v>
      </c>
      <c r="Q2140" s="64"/>
      <c r="R2140" s="70">
        <f t="shared" si="1232"/>
        <v>53.05</v>
      </c>
      <c r="S2140" s="70">
        <f t="shared" si="1232"/>
        <v>60.39</v>
      </c>
      <c r="T2140" s="70">
        <f t="shared" si="1233"/>
        <v>113.44</v>
      </c>
      <c r="U2140" s="70">
        <f t="shared" si="1234"/>
        <v>0</v>
      </c>
      <c r="V2140" s="78">
        <f t="shared" si="1235"/>
        <v>113.44</v>
      </c>
      <c r="X2140" s="70">
        <v>53.05</v>
      </c>
      <c r="Y2140" s="70">
        <v>60.39</v>
      </c>
      <c r="Z2140" s="70">
        <v>113.44</v>
      </c>
      <c r="AA2140" s="79"/>
      <c r="AB2140" s="80">
        <f t="shared" si="1217"/>
        <v>-1.9999999999996021E-2</v>
      </c>
    </row>
    <row r="2141" spans="1:28" x14ac:dyDescent="0.25">
      <c r="A2141" s="66" t="s">
        <v>17850</v>
      </c>
      <c r="B2141" s="67" t="s">
        <v>23224</v>
      </c>
      <c r="C2141" s="68"/>
      <c r="D2141" s="69"/>
      <c r="E2141" s="70"/>
      <c r="F2141" s="71"/>
      <c r="H2141" s="70"/>
      <c r="I2141" s="70"/>
      <c r="J2141" s="70"/>
      <c r="K2141" s="70"/>
      <c r="L2141" s="76"/>
      <c r="N2141" s="70"/>
      <c r="O2141" s="70"/>
      <c r="P2141" s="70"/>
      <c r="Q2141" s="64"/>
      <c r="R2141" s="70"/>
      <c r="S2141" s="70"/>
      <c r="T2141" s="70"/>
      <c r="U2141" s="70"/>
      <c r="V2141" s="78"/>
      <c r="X2141" s="70"/>
      <c r="Y2141" s="70"/>
      <c r="Z2141" s="70"/>
      <c r="AA2141" s="79"/>
      <c r="AB2141" s="80">
        <f t="shared" si="1217"/>
        <v>0</v>
      </c>
    </row>
    <row r="2142" spans="1:28" x14ac:dyDescent="0.25">
      <c r="A2142" s="72" t="s">
        <v>17851</v>
      </c>
      <c r="B2142" s="73" t="s">
        <v>23225</v>
      </c>
      <c r="C2142" s="74" t="s">
        <v>15747</v>
      </c>
      <c r="D2142" s="75">
        <v>0</v>
      </c>
      <c r="E2142" s="70">
        <v>29.79</v>
      </c>
      <c r="F2142" s="76">
        <f t="shared" ref="F2142:F2149" si="1236">ROUND(D2142*E2142,2)</f>
        <v>0</v>
      </c>
      <c r="G2142" s="77"/>
      <c r="H2142" s="70">
        <f t="shared" ref="H2142:I2149" si="1237">ROUND(N2142+(N2142*$H$2/100),2)</f>
        <v>9.65</v>
      </c>
      <c r="I2142" s="70">
        <f t="shared" si="1237"/>
        <v>20.14</v>
      </c>
      <c r="J2142" s="70">
        <f t="shared" ref="J2142:J2149" si="1238">H2142+I2142</f>
        <v>29.79</v>
      </c>
      <c r="K2142" s="70">
        <v>0</v>
      </c>
      <c r="L2142" s="76">
        <f t="shared" ref="L2142:L2149" si="1239">SUM(J2142:K2142)</f>
        <v>29.79</v>
      </c>
      <c r="N2142" s="70">
        <v>9.65</v>
      </c>
      <c r="O2142" s="70">
        <v>20.14</v>
      </c>
      <c r="P2142" s="70">
        <f t="shared" ref="P2142:P2149" si="1240">SUM(N2142:O2142)</f>
        <v>29.79</v>
      </c>
      <c r="Q2142" s="64"/>
      <c r="R2142" s="70">
        <f t="shared" ref="R2142:S2149" si="1241">X2142</f>
        <v>9.65</v>
      </c>
      <c r="S2142" s="70">
        <f t="shared" si="1241"/>
        <v>20.13</v>
      </c>
      <c r="T2142" s="70">
        <f t="shared" ref="T2142:T2149" si="1242">R2142+S2142</f>
        <v>29.78</v>
      </c>
      <c r="U2142" s="70">
        <f t="shared" ref="U2142:U2149" si="1243">ROUND(Z2142*$H$2,2)/100</f>
        <v>0</v>
      </c>
      <c r="V2142" s="78">
        <f t="shared" ref="V2142:V2149" si="1244">SUM(T2142:U2142)</f>
        <v>29.78</v>
      </c>
      <c r="X2142" s="70">
        <v>9.65</v>
      </c>
      <c r="Y2142" s="70">
        <v>20.13</v>
      </c>
      <c r="Z2142" s="70">
        <v>29.78</v>
      </c>
      <c r="AA2142" s="79"/>
      <c r="AB2142" s="80">
        <f t="shared" si="1217"/>
        <v>9.9999999999980105E-3</v>
      </c>
    </row>
    <row r="2143" spans="1:28" x14ac:dyDescent="0.25">
      <c r="A2143" s="72" t="s">
        <v>17852</v>
      </c>
      <c r="B2143" s="73" t="s">
        <v>23226</v>
      </c>
      <c r="C2143" s="74" t="s">
        <v>15747</v>
      </c>
      <c r="D2143" s="75">
        <v>0</v>
      </c>
      <c r="E2143" s="70">
        <v>35.74</v>
      </c>
      <c r="F2143" s="76">
        <f t="shared" si="1236"/>
        <v>0</v>
      </c>
      <c r="G2143" s="77"/>
      <c r="H2143" s="70">
        <f t="shared" si="1237"/>
        <v>12.25</v>
      </c>
      <c r="I2143" s="70">
        <f t="shared" si="1237"/>
        <v>23.49</v>
      </c>
      <c r="J2143" s="70">
        <f t="shared" si="1238"/>
        <v>35.739999999999995</v>
      </c>
      <c r="K2143" s="70">
        <v>0</v>
      </c>
      <c r="L2143" s="76">
        <f t="shared" si="1239"/>
        <v>35.739999999999995</v>
      </c>
      <c r="N2143" s="70">
        <v>12.25</v>
      </c>
      <c r="O2143" s="70">
        <v>23.490000000000002</v>
      </c>
      <c r="P2143" s="70">
        <f t="shared" si="1240"/>
        <v>35.74</v>
      </c>
      <c r="Q2143" s="64"/>
      <c r="R2143" s="70">
        <f t="shared" si="1241"/>
        <v>12.25</v>
      </c>
      <c r="S2143" s="70">
        <f t="shared" si="1241"/>
        <v>23.49</v>
      </c>
      <c r="T2143" s="70">
        <f t="shared" si="1242"/>
        <v>35.739999999999995</v>
      </c>
      <c r="U2143" s="70">
        <f t="shared" si="1243"/>
        <v>0</v>
      </c>
      <c r="V2143" s="78">
        <f t="shared" si="1244"/>
        <v>35.739999999999995</v>
      </c>
      <c r="X2143" s="70">
        <v>12.25</v>
      </c>
      <c r="Y2143" s="70">
        <v>23.49</v>
      </c>
      <c r="Z2143" s="70">
        <v>35.74</v>
      </c>
      <c r="AA2143" s="79"/>
      <c r="AB2143" s="80">
        <f t="shared" si="1217"/>
        <v>0</v>
      </c>
    </row>
    <row r="2144" spans="1:28" x14ac:dyDescent="0.25">
      <c r="A2144" s="72" t="s">
        <v>17853</v>
      </c>
      <c r="B2144" s="73" t="s">
        <v>23227</v>
      </c>
      <c r="C2144" s="74" t="s">
        <v>15747</v>
      </c>
      <c r="D2144" s="75">
        <v>0</v>
      </c>
      <c r="E2144" s="70">
        <v>46.629999999999995</v>
      </c>
      <c r="F2144" s="76">
        <f t="shared" si="1236"/>
        <v>0</v>
      </c>
      <c r="G2144" s="77"/>
      <c r="H2144" s="70">
        <f t="shared" si="1237"/>
        <v>19.809999999999999</v>
      </c>
      <c r="I2144" s="70">
        <f t="shared" si="1237"/>
        <v>26.82</v>
      </c>
      <c r="J2144" s="70">
        <f t="shared" si="1238"/>
        <v>46.629999999999995</v>
      </c>
      <c r="K2144" s="70">
        <v>0</v>
      </c>
      <c r="L2144" s="76">
        <f t="shared" si="1239"/>
        <v>46.629999999999995</v>
      </c>
      <c r="N2144" s="70">
        <v>19.809999999999999</v>
      </c>
      <c r="O2144" s="70">
        <v>26.82</v>
      </c>
      <c r="P2144" s="70">
        <f t="shared" si="1240"/>
        <v>46.629999999999995</v>
      </c>
      <c r="Q2144" s="64"/>
      <c r="R2144" s="70">
        <f t="shared" si="1241"/>
        <v>19.809999999999999</v>
      </c>
      <c r="S2144" s="70">
        <f t="shared" si="1241"/>
        <v>26.84</v>
      </c>
      <c r="T2144" s="70">
        <f t="shared" si="1242"/>
        <v>46.65</v>
      </c>
      <c r="U2144" s="70">
        <f t="shared" si="1243"/>
        <v>0</v>
      </c>
      <c r="V2144" s="78">
        <f t="shared" si="1244"/>
        <v>46.65</v>
      </c>
      <c r="X2144" s="70">
        <v>19.809999999999999</v>
      </c>
      <c r="Y2144" s="70">
        <v>26.84</v>
      </c>
      <c r="Z2144" s="70">
        <v>46.65</v>
      </c>
      <c r="AA2144" s="79"/>
      <c r="AB2144" s="80">
        <f t="shared" si="1217"/>
        <v>-2.0000000000003126E-2</v>
      </c>
    </row>
    <row r="2145" spans="1:28" x14ac:dyDescent="0.25">
      <c r="A2145" s="72" t="s">
        <v>17854</v>
      </c>
      <c r="B2145" s="73" t="s">
        <v>23228</v>
      </c>
      <c r="C2145" s="74" t="s">
        <v>15747</v>
      </c>
      <c r="D2145" s="75">
        <v>0</v>
      </c>
      <c r="E2145" s="70">
        <v>53.769999999999996</v>
      </c>
      <c r="F2145" s="76">
        <f t="shared" si="1236"/>
        <v>0</v>
      </c>
      <c r="G2145" s="77"/>
      <c r="H2145" s="70">
        <f t="shared" si="1237"/>
        <v>23.58</v>
      </c>
      <c r="I2145" s="70">
        <f t="shared" si="1237"/>
        <v>30.19</v>
      </c>
      <c r="J2145" s="70">
        <f t="shared" si="1238"/>
        <v>53.769999999999996</v>
      </c>
      <c r="K2145" s="70">
        <v>0</v>
      </c>
      <c r="L2145" s="76">
        <f t="shared" si="1239"/>
        <v>53.769999999999996</v>
      </c>
      <c r="N2145" s="70">
        <v>23.58</v>
      </c>
      <c r="O2145" s="70">
        <v>30.189999999999998</v>
      </c>
      <c r="P2145" s="70">
        <f t="shared" si="1240"/>
        <v>53.769999999999996</v>
      </c>
      <c r="Q2145" s="64"/>
      <c r="R2145" s="70">
        <f t="shared" si="1241"/>
        <v>23.58</v>
      </c>
      <c r="S2145" s="70">
        <f t="shared" si="1241"/>
        <v>30.19</v>
      </c>
      <c r="T2145" s="70">
        <f t="shared" si="1242"/>
        <v>53.769999999999996</v>
      </c>
      <c r="U2145" s="70">
        <f t="shared" si="1243"/>
        <v>0</v>
      </c>
      <c r="V2145" s="78">
        <f t="shared" si="1244"/>
        <v>53.769999999999996</v>
      </c>
      <c r="X2145" s="70">
        <v>23.58</v>
      </c>
      <c r="Y2145" s="70">
        <v>30.19</v>
      </c>
      <c r="Z2145" s="70">
        <v>53.77</v>
      </c>
      <c r="AA2145" s="79"/>
      <c r="AB2145" s="80">
        <f t="shared" si="1217"/>
        <v>0</v>
      </c>
    </row>
    <row r="2146" spans="1:28" s="34" customFormat="1" x14ac:dyDescent="0.25">
      <c r="A2146" s="72" t="s">
        <v>17855</v>
      </c>
      <c r="B2146" s="73" t="s">
        <v>23229</v>
      </c>
      <c r="C2146" s="74" t="s">
        <v>15747</v>
      </c>
      <c r="D2146" s="75">
        <v>0</v>
      </c>
      <c r="E2146" s="70">
        <v>63.98</v>
      </c>
      <c r="F2146" s="76">
        <f t="shared" si="1236"/>
        <v>0</v>
      </c>
      <c r="G2146" s="77"/>
      <c r="H2146" s="70">
        <f t="shared" si="1237"/>
        <v>30.43</v>
      </c>
      <c r="I2146" s="70">
        <f t="shared" si="1237"/>
        <v>33.549999999999997</v>
      </c>
      <c r="J2146" s="70">
        <f t="shared" si="1238"/>
        <v>63.98</v>
      </c>
      <c r="K2146" s="70">
        <v>0</v>
      </c>
      <c r="L2146" s="76">
        <f t="shared" si="1239"/>
        <v>63.98</v>
      </c>
      <c r="N2146" s="70">
        <v>30.43</v>
      </c>
      <c r="O2146" s="70">
        <v>33.549999999999997</v>
      </c>
      <c r="P2146" s="70">
        <f t="shared" si="1240"/>
        <v>63.98</v>
      </c>
      <c r="Q2146" s="64"/>
      <c r="R2146" s="70">
        <f t="shared" si="1241"/>
        <v>30.43</v>
      </c>
      <c r="S2146" s="70">
        <f t="shared" si="1241"/>
        <v>33.549999999999997</v>
      </c>
      <c r="T2146" s="70">
        <f t="shared" si="1242"/>
        <v>63.98</v>
      </c>
      <c r="U2146" s="70">
        <f t="shared" si="1243"/>
        <v>0</v>
      </c>
      <c r="V2146" s="78">
        <f t="shared" si="1244"/>
        <v>63.98</v>
      </c>
      <c r="X2146" s="70">
        <v>30.43</v>
      </c>
      <c r="Y2146" s="70">
        <v>33.549999999999997</v>
      </c>
      <c r="Z2146" s="70">
        <v>63.98</v>
      </c>
      <c r="AA2146" s="79"/>
      <c r="AB2146" s="80">
        <f t="shared" si="1217"/>
        <v>0</v>
      </c>
    </row>
    <row r="2147" spans="1:28" x14ac:dyDescent="0.25">
      <c r="A2147" s="72" t="s">
        <v>17856</v>
      </c>
      <c r="B2147" s="73" t="s">
        <v>23230</v>
      </c>
      <c r="C2147" s="74" t="s">
        <v>15747</v>
      </c>
      <c r="D2147" s="75">
        <v>0</v>
      </c>
      <c r="E2147" s="70">
        <v>85.509999999999991</v>
      </c>
      <c r="F2147" s="76">
        <f t="shared" si="1236"/>
        <v>0</v>
      </c>
      <c r="G2147" s="77"/>
      <c r="H2147" s="70">
        <f t="shared" si="1237"/>
        <v>45.24</v>
      </c>
      <c r="I2147" s="70">
        <f t="shared" si="1237"/>
        <v>40.270000000000003</v>
      </c>
      <c r="J2147" s="70">
        <f t="shared" si="1238"/>
        <v>85.51</v>
      </c>
      <c r="K2147" s="70">
        <v>0</v>
      </c>
      <c r="L2147" s="76">
        <f t="shared" si="1239"/>
        <v>85.51</v>
      </c>
      <c r="N2147" s="70">
        <v>45.24</v>
      </c>
      <c r="O2147" s="70">
        <v>40.269999999999996</v>
      </c>
      <c r="P2147" s="70">
        <f t="shared" si="1240"/>
        <v>85.509999999999991</v>
      </c>
      <c r="Q2147" s="64"/>
      <c r="R2147" s="70">
        <f t="shared" si="1241"/>
        <v>45.24</v>
      </c>
      <c r="S2147" s="70">
        <f t="shared" si="1241"/>
        <v>40.26</v>
      </c>
      <c r="T2147" s="70">
        <f t="shared" si="1242"/>
        <v>85.5</v>
      </c>
      <c r="U2147" s="70">
        <f t="shared" si="1243"/>
        <v>0</v>
      </c>
      <c r="V2147" s="78">
        <f t="shared" si="1244"/>
        <v>85.5</v>
      </c>
      <c r="X2147" s="70">
        <v>45.24</v>
      </c>
      <c r="Y2147" s="70">
        <v>40.26</v>
      </c>
      <c r="Z2147" s="70">
        <v>85.5</v>
      </c>
      <c r="AA2147" s="79"/>
      <c r="AB2147" s="80">
        <f t="shared" si="1217"/>
        <v>9.9999999999909051E-3</v>
      </c>
    </row>
    <row r="2148" spans="1:28" s="34" customFormat="1" x14ac:dyDescent="0.25">
      <c r="A2148" s="72" t="s">
        <v>17857</v>
      </c>
      <c r="B2148" s="73" t="s">
        <v>23231</v>
      </c>
      <c r="C2148" s="74" t="s">
        <v>15747</v>
      </c>
      <c r="D2148" s="75">
        <v>0</v>
      </c>
      <c r="E2148" s="70">
        <v>102.13</v>
      </c>
      <c r="F2148" s="76">
        <f t="shared" si="1236"/>
        <v>0</v>
      </c>
      <c r="G2148" s="77"/>
      <c r="H2148" s="70">
        <f t="shared" si="1237"/>
        <v>51.8</v>
      </c>
      <c r="I2148" s="70">
        <f t="shared" si="1237"/>
        <v>50.33</v>
      </c>
      <c r="J2148" s="70">
        <f t="shared" si="1238"/>
        <v>102.13</v>
      </c>
      <c r="K2148" s="70">
        <v>0</v>
      </c>
      <c r="L2148" s="76">
        <f t="shared" si="1239"/>
        <v>102.13</v>
      </c>
      <c r="N2148" s="70">
        <v>51.8</v>
      </c>
      <c r="O2148" s="70">
        <v>50.33</v>
      </c>
      <c r="P2148" s="70">
        <f t="shared" si="1240"/>
        <v>102.13</v>
      </c>
      <c r="Q2148" s="64"/>
      <c r="R2148" s="70">
        <f t="shared" si="1241"/>
        <v>51.8</v>
      </c>
      <c r="S2148" s="70">
        <f t="shared" si="1241"/>
        <v>50.34</v>
      </c>
      <c r="T2148" s="70">
        <f t="shared" si="1242"/>
        <v>102.14</v>
      </c>
      <c r="U2148" s="70">
        <f t="shared" si="1243"/>
        <v>0</v>
      </c>
      <c r="V2148" s="78">
        <f t="shared" si="1244"/>
        <v>102.14</v>
      </c>
      <c r="X2148" s="70">
        <v>51.8</v>
      </c>
      <c r="Y2148" s="70">
        <v>50.34</v>
      </c>
      <c r="Z2148" s="70">
        <v>102.14</v>
      </c>
      <c r="AA2148" s="79"/>
      <c r="AB2148" s="80">
        <f t="shared" si="1217"/>
        <v>-1.0000000000005116E-2</v>
      </c>
    </row>
    <row r="2149" spans="1:28" x14ac:dyDescent="0.25">
      <c r="A2149" s="72" t="s">
        <v>17858</v>
      </c>
      <c r="B2149" s="73" t="s">
        <v>23232</v>
      </c>
      <c r="C2149" s="74" t="s">
        <v>15747</v>
      </c>
      <c r="D2149" s="75">
        <v>0</v>
      </c>
      <c r="E2149" s="70">
        <v>134.48000000000002</v>
      </c>
      <c r="F2149" s="76">
        <f t="shared" si="1236"/>
        <v>0</v>
      </c>
      <c r="G2149" s="77"/>
      <c r="H2149" s="70">
        <f t="shared" si="1237"/>
        <v>74.11</v>
      </c>
      <c r="I2149" s="70">
        <f t="shared" si="1237"/>
        <v>60.37</v>
      </c>
      <c r="J2149" s="70">
        <f t="shared" si="1238"/>
        <v>134.47999999999999</v>
      </c>
      <c r="K2149" s="70">
        <v>0</v>
      </c>
      <c r="L2149" s="76">
        <f t="shared" si="1239"/>
        <v>134.47999999999999</v>
      </c>
      <c r="N2149" s="70">
        <v>74.11</v>
      </c>
      <c r="O2149" s="70">
        <v>60.370000000000005</v>
      </c>
      <c r="P2149" s="70">
        <f t="shared" si="1240"/>
        <v>134.48000000000002</v>
      </c>
      <c r="Q2149" s="64"/>
      <c r="R2149" s="70">
        <f t="shared" si="1241"/>
        <v>74.11</v>
      </c>
      <c r="S2149" s="70">
        <f t="shared" si="1241"/>
        <v>60.39</v>
      </c>
      <c r="T2149" s="70">
        <f t="shared" si="1242"/>
        <v>134.5</v>
      </c>
      <c r="U2149" s="70">
        <f t="shared" si="1243"/>
        <v>0</v>
      </c>
      <c r="V2149" s="78">
        <f t="shared" si="1244"/>
        <v>134.5</v>
      </c>
      <c r="X2149" s="70">
        <v>74.11</v>
      </c>
      <c r="Y2149" s="70">
        <v>60.39</v>
      </c>
      <c r="Z2149" s="70">
        <v>134.5</v>
      </c>
      <c r="AA2149" s="79"/>
      <c r="AB2149" s="80">
        <f t="shared" si="1217"/>
        <v>-1.999999999998181E-2</v>
      </c>
    </row>
    <row r="2150" spans="1:28" ht="22.5" x14ac:dyDescent="0.25">
      <c r="A2150" s="66" t="s">
        <v>17859</v>
      </c>
      <c r="B2150" s="67" t="s">
        <v>23233</v>
      </c>
      <c r="C2150" s="68"/>
      <c r="D2150" s="69"/>
      <c r="E2150" s="70"/>
      <c r="F2150" s="71"/>
      <c r="H2150" s="70"/>
      <c r="I2150" s="70"/>
      <c r="J2150" s="70"/>
      <c r="K2150" s="70"/>
      <c r="L2150" s="76"/>
      <c r="N2150" s="70"/>
      <c r="O2150" s="70"/>
      <c r="P2150" s="70"/>
      <c r="Q2150" s="64"/>
      <c r="R2150" s="70"/>
      <c r="S2150" s="70"/>
      <c r="T2150" s="70"/>
      <c r="U2150" s="70"/>
      <c r="V2150" s="78"/>
      <c r="X2150" s="70"/>
      <c r="Y2150" s="70"/>
      <c r="Z2150" s="70"/>
      <c r="AA2150" s="79"/>
      <c r="AB2150" s="80">
        <f t="shared" si="1217"/>
        <v>0</v>
      </c>
    </row>
    <row r="2151" spans="1:28" s="34" customFormat="1" ht="22.5" x14ac:dyDescent="0.25">
      <c r="A2151" s="72" t="s">
        <v>17860</v>
      </c>
      <c r="B2151" s="73" t="s">
        <v>23234</v>
      </c>
      <c r="C2151" s="74" t="s">
        <v>15747</v>
      </c>
      <c r="D2151" s="75">
        <v>0</v>
      </c>
      <c r="E2151" s="70">
        <v>27.270000000000003</v>
      </c>
      <c r="F2151" s="76">
        <f t="shared" ref="F2151:F2159" si="1245">ROUND(D2151*E2151,2)</f>
        <v>0</v>
      </c>
      <c r="G2151" s="77"/>
      <c r="H2151" s="70">
        <f t="shared" ref="H2151:I2159" si="1246">ROUND(N2151+(N2151*$H$2/100),2)</f>
        <v>10.49</v>
      </c>
      <c r="I2151" s="70">
        <f t="shared" si="1246"/>
        <v>16.78</v>
      </c>
      <c r="J2151" s="70">
        <f t="shared" ref="J2151:J2159" si="1247">H2151+I2151</f>
        <v>27.270000000000003</v>
      </c>
      <c r="K2151" s="70">
        <v>0</v>
      </c>
      <c r="L2151" s="76">
        <f t="shared" ref="L2151:L2159" si="1248">SUM(J2151:K2151)</f>
        <v>27.270000000000003</v>
      </c>
      <c r="N2151" s="70">
        <v>10.49</v>
      </c>
      <c r="O2151" s="70">
        <v>16.78</v>
      </c>
      <c r="P2151" s="70">
        <f t="shared" ref="P2151:P2159" si="1249">SUM(N2151:O2151)</f>
        <v>27.270000000000003</v>
      </c>
      <c r="Q2151" s="64"/>
      <c r="R2151" s="70">
        <f t="shared" ref="R2151:S2159" si="1250">X2151</f>
        <v>10.49</v>
      </c>
      <c r="S2151" s="70">
        <f t="shared" si="1250"/>
        <v>16.79</v>
      </c>
      <c r="T2151" s="70">
        <f t="shared" ref="T2151:T2159" si="1251">R2151+S2151</f>
        <v>27.28</v>
      </c>
      <c r="U2151" s="70">
        <f t="shared" ref="U2151:U2159" si="1252">ROUND(Z2151*$H$2,2)/100</f>
        <v>0</v>
      </c>
      <c r="V2151" s="78">
        <f t="shared" ref="V2151:V2159" si="1253">SUM(T2151:U2151)</f>
        <v>27.28</v>
      </c>
      <c r="X2151" s="70">
        <v>10.49</v>
      </c>
      <c r="Y2151" s="70">
        <v>16.79</v>
      </c>
      <c r="Z2151" s="70">
        <v>27.28</v>
      </c>
      <c r="AA2151" s="79"/>
      <c r="AB2151" s="80">
        <f t="shared" si="1217"/>
        <v>-9.9999999999980105E-3</v>
      </c>
    </row>
    <row r="2152" spans="1:28" s="34" customFormat="1" ht="22.5" x14ac:dyDescent="0.25">
      <c r="A2152" s="72" t="s">
        <v>17861</v>
      </c>
      <c r="B2152" s="73" t="s">
        <v>23235</v>
      </c>
      <c r="C2152" s="74" t="s">
        <v>15747</v>
      </c>
      <c r="D2152" s="75">
        <v>0</v>
      </c>
      <c r="E2152" s="70">
        <v>32.53</v>
      </c>
      <c r="F2152" s="76">
        <f t="shared" si="1245"/>
        <v>0</v>
      </c>
      <c r="G2152" s="77"/>
      <c r="H2152" s="70">
        <f t="shared" si="1246"/>
        <v>12.39</v>
      </c>
      <c r="I2152" s="70">
        <f t="shared" si="1246"/>
        <v>20.14</v>
      </c>
      <c r="J2152" s="70">
        <f t="shared" si="1247"/>
        <v>32.53</v>
      </c>
      <c r="K2152" s="70">
        <v>0</v>
      </c>
      <c r="L2152" s="76">
        <f t="shared" si="1248"/>
        <v>32.53</v>
      </c>
      <c r="N2152" s="70">
        <v>12.39</v>
      </c>
      <c r="O2152" s="70">
        <v>20.14</v>
      </c>
      <c r="P2152" s="70">
        <f t="shared" si="1249"/>
        <v>32.53</v>
      </c>
      <c r="Q2152" s="64"/>
      <c r="R2152" s="70">
        <f t="shared" si="1250"/>
        <v>12.39</v>
      </c>
      <c r="S2152" s="70">
        <f t="shared" si="1250"/>
        <v>20.13</v>
      </c>
      <c r="T2152" s="70">
        <f t="shared" si="1251"/>
        <v>32.519999999999996</v>
      </c>
      <c r="U2152" s="70">
        <f t="shared" si="1252"/>
        <v>0</v>
      </c>
      <c r="V2152" s="78">
        <f t="shared" si="1253"/>
        <v>32.519999999999996</v>
      </c>
      <c r="X2152" s="70">
        <v>12.39</v>
      </c>
      <c r="Y2152" s="70">
        <v>20.13</v>
      </c>
      <c r="Z2152" s="70">
        <v>32.520000000000003</v>
      </c>
      <c r="AA2152" s="79"/>
      <c r="AB2152" s="80">
        <f t="shared" si="1217"/>
        <v>9.9999999999980105E-3</v>
      </c>
    </row>
    <row r="2153" spans="1:28" ht="22.5" x14ac:dyDescent="0.25">
      <c r="A2153" s="72" t="s">
        <v>17862</v>
      </c>
      <c r="B2153" s="73" t="s">
        <v>23236</v>
      </c>
      <c r="C2153" s="74" t="s">
        <v>15747</v>
      </c>
      <c r="D2153" s="75">
        <v>0</v>
      </c>
      <c r="E2153" s="70">
        <v>39.090000000000003</v>
      </c>
      <c r="F2153" s="76">
        <f t="shared" si="1245"/>
        <v>0</v>
      </c>
      <c r="G2153" s="77"/>
      <c r="H2153" s="70">
        <f t="shared" si="1246"/>
        <v>15.6</v>
      </c>
      <c r="I2153" s="70">
        <f t="shared" si="1246"/>
        <v>23.49</v>
      </c>
      <c r="J2153" s="70">
        <f t="shared" si="1247"/>
        <v>39.089999999999996</v>
      </c>
      <c r="K2153" s="70">
        <v>0</v>
      </c>
      <c r="L2153" s="76">
        <f t="shared" si="1248"/>
        <v>39.089999999999996</v>
      </c>
      <c r="N2153" s="70">
        <v>15.6</v>
      </c>
      <c r="O2153" s="70">
        <v>23.490000000000002</v>
      </c>
      <c r="P2153" s="70">
        <f t="shared" si="1249"/>
        <v>39.090000000000003</v>
      </c>
      <c r="Q2153" s="64"/>
      <c r="R2153" s="70">
        <f t="shared" si="1250"/>
        <v>15.6</v>
      </c>
      <c r="S2153" s="70">
        <f t="shared" si="1250"/>
        <v>23.49</v>
      </c>
      <c r="T2153" s="70">
        <f t="shared" si="1251"/>
        <v>39.089999999999996</v>
      </c>
      <c r="U2153" s="70">
        <f t="shared" si="1252"/>
        <v>0</v>
      </c>
      <c r="V2153" s="78">
        <f t="shared" si="1253"/>
        <v>39.089999999999996</v>
      </c>
      <c r="X2153" s="70">
        <v>15.6</v>
      </c>
      <c r="Y2153" s="70">
        <v>23.49</v>
      </c>
      <c r="Z2153" s="70">
        <v>39.090000000000003</v>
      </c>
      <c r="AA2153" s="79"/>
      <c r="AB2153" s="80">
        <f t="shared" si="1217"/>
        <v>0</v>
      </c>
    </row>
    <row r="2154" spans="1:28" ht="22.5" x14ac:dyDescent="0.25">
      <c r="A2154" s="72" t="s">
        <v>17863</v>
      </c>
      <c r="B2154" s="73" t="s">
        <v>23237</v>
      </c>
      <c r="C2154" s="74" t="s">
        <v>15747</v>
      </c>
      <c r="D2154" s="75">
        <v>0</v>
      </c>
      <c r="E2154" s="70">
        <v>51.19</v>
      </c>
      <c r="F2154" s="76">
        <f t="shared" si="1245"/>
        <v>0</v>
      </c>
      <c r="G2154" s="77"/>
      <c r="H2154" s="70">
        <f t="shared" si="1246"/>
        <v>24.37</v>
      </c>
      <c r="I2154" s="70">
        <f t="shared" si="1246"/>
        <v>26.82</v>
      </c>
      <c r="J2154" s="70">
        <f t="shared" si="1247"/>
        <v>51.19</v>
      </c>
      <c r="K2154" s="70">
        <v>0</v>
      </c>
      <c r="L2154" s="76">
        <f t="shared" si="1248"/>
        <v>51.19</v>
      </c>
      <c r="N2154" s="70">
        <v>24.37</v>
      </c>
      <c r="O2154" s="70">
        <v>26.82</v>
      </c>
      <c r="P2154" s="70">
        <f t="shared" si="1249"/>
        <v>51.19</v>
      </c>
      <c r="Q2154" s="64"/>
      <c r="R2154" s="70">
        <f t="shared" si="1250"/>
        <v>24.37</v>
      </c>
      <c r="S2154" s="70">
        <f t="shared" si="1250"/>
        <v>26.84</v>
      </c>
      <c r="T2154" s="70">
        <f t="shared" si="1251"/>
        <v>51.21</v>
      </c>
      <c r="U2154" s="70">
        <f t="shared" si="1252"/>
        <v>0</v>
      </c>
      <c r="V2154" s="78">
        <f t="shared" si="1253"/>
        <v>51.21</v>
      </c>
      <c r="X2154" s="70">
        <v>24.37</v>
      </c>
      <c r="Y2154" s="70">
        <v>26.84</v>
      </c>
      <c r="Z2154" s="70">
        <v>51.21</v>
      </c>
      <c r="AA2154" s="79"/>
      <c r="AB2154" s="80">
        <f t="shared" si="1217"/>
        <v>-2.0000000000003126E-2</v>
      </c>
    </row>
    <row r="2155" spans="1:28" ht="22.5" x14ac:dyDescent="0.25">
      <c r="A2155" s="72" t="s">
        <v>17864</v>
      </c>
      <c r="B2155" s="73" t="s">
        <v>23238</v>
      </c>
      <c r="C2155" s="74" t="s">
        <v>15747</v>
      </c>
      <c r="D2155" s="75">
        <v>0</v>
      </c>
      <c r="E2155" s="70">
        <v>58.679999999999993</v>
      </c>
      <c r="F2155" s="76">
        <f t="shared" si="1245"/>
        <v>0</v>
      </c>
      <c r="G2155" s="77"/>
      <c r="H2155" s="70">
        <f t="shared" si="1246"/>
        <v>28.49</v>
      </c>
      <c r="I2155" s="70">
        <f t="shared" si="1246"/>
        <v>30.19</v>
      </c>
      <c r="J2155" s="70">
        <f t="shared" si="1247"/>
        <v>58.68</v>
      </c>
      <c r="K2155" s="70">
        <v>0</v>
      </c>
      <c r="L2155" s="76">
        <f t="shared" si="1248"/>
        <v>58.68</v>
      </c>
      <c r="N2155" s="70">
        <v>28.49</v>
      </c>
      <c r="O2155" s="70">
        <v>30.189999999999998</v>
      </c>
      <c r="P2155" s="70">
        <f t="shared" si="1249"/>
        <v>58.679999999999993</v>
      </c>
      <c r="Q2155" s="64"/>
      <c r="R2155" s="70">
        <f t="shared" si="1250"/>
        <v>28.49</v>
      </c>
      <c r="S2155" s="70">
        <f t="shared" si="1250"/>
        <v>30.19</v>
      </c>
      <c r="T2155" s="70">
        <f t="shared" si="1251"/>
        <v>58.68</v>
      </c>
      <c r="U2155" s="70">
        <f t="shared" si="1252"/>
        <v>0</v>
      </c>
      <c r="V2155" s="78">
        <f t="shared" si="1253"/>
        <v>58.68</v>
      </c>
      <c r="X2155" s="70">
        <v>28.49</v>
      </c>
      <c r="Y2155" s="70">
        <v>30.19</v>
      </c>
      <c r="Z2155" s="70">
        <v>58.68</v>
      </c>
      <c r="AA2155" s="79"/>
      <c r="AB2155" s="80">
        <f t="shared" si="1217"/>
        <v>0</v>
      </c>
    </row>
    <row r="2156" spans="1:28" ht="22.5" x14ac:dyDescent="0.25">
      <c r="A2156" s="72" t="s">
        <v>17865</v>
      </c>
      <c r="B2156" s="73" t="s">
        <v>23239</v>
      </c>
      <c r="C2156" s="74" t="s">
        <v>15747</v>
      </c>
      <c r="D2156" s="75">
        <v>0</v>
      </c>
      <c r="E2156" s="70">
        <v>69.669999999999987</v>
      </c>
      <c r="F2156" s="76">
        <f t="shared" si="1245"/>
        <v>0</v>
      </c>
      <c r="G2156" s="77"/>
      <c r="H2156" s="70">
        <f t="shared" si="1246"/>
        <v>36.119999999999997</v>
      </c>
      <c r="I2156" s="70">
        <f t="shared" si="1246"/>
        <v>33.549999999999997</v>
      </c>
      <c r="J2156" s="70">
        <f t="shared" si="1247"/>
        <v>69.669999999999987</v>
      </c>
      <c r="K2156" s="70">
        <v>0</v>
      </c>
      <c r="L2156" s="76">
        <f t="shared" si="1248"/>
        <v>69.669999999999987</v>
      </c>
      <c r="N2156" s="70">
        <v>36.119999999999997</v>
      </c>
      <c r="O2156" s="70">
        <v>33.549999999999997</v>
      </c>
      <c r="P2156" s="70">
        <f t="shared" si="1249"/>
        <v>69.669999999999987</v>
      </c>
      <c r="Q2156" s="64"/>
      <c r="R2156" s="70">
        <f t="shared" si="1250"/>
        <v>36.119999999999997</v>
      </c>
      <c r="S2156" s="70">
        <f t="shared" si="1250"/>
        <v>33.549999999999997</v>
      </c>
      <c r="T2156" s="70">
        <f t="shared" si="1251"/>
        <v>69.669999999999987</v>
      </c>
      <c r="U2156" s="70">
        <f t="shared" si="1252"/>
        <v>0</v>
      </c>
      <c r="V2156" s="78">
        <f t="shared" si="1253"/>
        <v>69.669999999999987</v>
      </c>
      <c r="X2156" s="70">
        <v>36.119999999999997</v>
      </c>
      <c r="Y2156" s="70">
        <v>33.549999999999997</v>
      </c>
      <c r="Z2156" s="70">
        <v>69.67</v>
      </c>
      <c r="AA2156" s="79"/>
      <c r="AB2156" s="80">
        <f t="shared" si="1217"/>
        <v>0</v>
      </c>
    </row>
    <row r="2157" spans="1:28" ht="22.5" x14ac:dyDescent="0.25">
      <c r="A2157" s="72" t="s">
        <v>17866</v>
      </c>
      <c r="B2157" s="73" t="s">
        <v>23240</v>
      </c>
      <c r="C2157" s="74" t="s">
        <v>15747</v>
      </c>
      <c r="D2157" s="75">
        <v>0</v>
      </c>
      <c r="E2157" s="70">
        <v>90.539999999999992</v>
      </c>
      <c r="F2157" s="76">
        <f t="shared" si="1245"/>
        <v>0</v>
      </c>
      <c r="G2157" s="77"/>
      <c r="H2157" s="70">
        <f t="shared" si="1246"/>
        <v>50.27</v>
      </c>
      <c r="I2157" s="70">
        <f t="shared" si="1246"/>
        <v>40.270000000000003</v>
      </c>
      <c r="J2157" s="70">
        <f t="shared" si="1247"/>
        <v>90.54</v>
      </c>
      <c r="K2157" s="70">
        <v>0</v>
      </c>
      <c r="L2157" s="76">
        <f t="shared" si="1248"/>
        <v>90.54</v>
      </c>
      <c r="N2157" s="70">
        <v>50.27</v>
      </c>
      <c r="O2157" s="70">
        <v>40.269999999999996</v>
      </c>
      <c r="P2157" s="70">
        <f t="shared" si="1249"/>
        <v>90.539999999999992</v>
      </c>
      <c r="Q2157" s="64"/>
      <c r="R2157" s="70">
        <f t="shared" si="1250"/>
        <v>50.27</v>
      </c>
      <c r="S2157" s="70">
        <f t="shared" si="1250"/>
        <v>40.26</v>
      </c>
      <c r="T2157" s="70">
        <f t="shared" si="1251"/>
        <v>90.53</v>
      </c>
      <c r="U2157" s="70">
        <f t="shared" si="1252"/>
        <v>0</v>
      </c>
      <c r="V2157" s="78">
        <f t="shared" si="1253"/>
        <v>90.53</v>
      </c>
      <c r="X2157" s="70">
        <v>50.27</v>
      </c>
      <c r="Y2157" s="70">
        <v>40.26</v>
      </c>
      <c r="Z2157" s="70">
        <v>90.53</v>
      </c>
      <c r="AA2157" s="79"/>
      <c r="AB2157" s="80">
        <f t="shared" si="1217"/>
        <v>9.9999999999909051E-3</v>
      </c>
    </row>
    <row r="2158" spans="1:28" ht="22.5" x14ac:dyDescent="0.25">
      <c r="A2158" s="72" t="s">
        <v>17867</v>
      </c>
      <c r="B2158" s="73" t="s">
        <v>23241</v>
      </c>
      <c r="C2158" s="74" t="s">
        <v>15747</v>
      </c>
      <c r="D2158" s="75">
        <v>0</v>
      </c>
      <c r="E2158" s="70">
        <v>108.47999999999999</v>
      </c>
      <c r="F2158" s="76">
        <f t="shared" si="1245"/>
        <v>0</v>
      </c>
      <c r="G2158" s="77"/>
      <c r="H2158" s="70">
        <f t="shared" si="1246"/>
        <v>58.15</v>
      </c>
      <c r="I2158" s="70">
        <f t="shared" si="1246"/>
        <v>50.33</v>
      </c>
      <c r="J2158" s="70">
        <f t="shared" si="1247"/>
        <v>108.47999999999999</v>
      </c>
      <c r="K2158" s="70">
        <v>0</v>
      </c>
      <c r="L2158" s="76">
        <f t="shared" si="1248"/>
        <v>108.47999999999999</v>
      </c>
      <c r="N2158" s="70">
        <v>58.15</v>
      </c>
      <c r="O2158" s="70">
        <v>50.33</v>
      </c>
      <c r="P2158" s="70">
        <f t="shared" si="1249"/>
        <v>108.47999999999999</v>
      </c>
      <c r="Q2158" s="64"/>
      <c r="R2158" s="70">
        <f t="shared" si="1250"/>
        <v>58.15</v>
      </c>
      <c r="S2158" s="70">
        <f t="shared" si="1250"/>
        <v>50.34</v>
      </c>
      <c r="T2158" s="70">
        <f t="shared" si="1251"/>
        <v>108.49000000000001</v>
      </c>
      <c r="U2158" s="70">
        <f t="shared" si="1252"/>
        <v>0</v>
      </c>
      <c r="V2158" s="78">
        <f t="shared" si="1253"/>
        <v>108.49000000000001</v>
      </c>
      <c r="X2158" s="70">
        <v>58.15</v>
      </c>
      <c r="Y2158" s="70">
        <v>50.34</v>
      </c>
      <c r="Z2158" s="70">
        <v>108.49</v>
      </c>
      <c r="AA2158" s="79"/>
      <c r="AB2158" s="80">
        <f t="shared" si="1217"/>
        <v>-1.0000000000005116E-2</v>
      </c>
    </row>
    <row r="2159" spans="1:28" x14ac:dyDescent="0.25">
      <c r="A2159" s="72" t="s">
        <v>17868</v>
      </c>
      <c r="B2159" s="73" t="s">
        <v>23242</v>
      </c>
      <c r="C2159" s="74" t="s">
        <v>15747</v>
      </c>
      <c r="D2159" s="75">
        <v>0</v>
      </c>
      <c r="E2159" s="70">
        <v>136.80000000000001</v>
      </c>
      <c r="F2159" s="76">
        <f t="shared" si="1245"/>
        <v>0</v>
      </c>
      <c r="G2159" s="77"/>
      <c r="H2159" s="70">
        <f t="shared" si="1246"/>
        <v>76.430000000000007</v>
      </c>
      <c r="I2159" s="70">
        <f t="shared" si="1246"/>
        <v>60.37</v>
      </c>
      <c r="J2159" s="70">
        <f t="shared" si="1247"/>
        <v>136.80000000000001</v>
      </c>
      <c r="K2159" s="70">
        <v>0</v>
      </c>
      <c r="L2159" s="76">
        <f t="shared" si="1248"/>
        <v>136.80000000000001</v>
      </c>
      <c r="N2159" s="70">
        <v>76.430000000000007</v>
      </c>
      <c r="O2159" s="70">
        <v>60.370000000000005</v>
      </c>
      <c r="P2159" s="70">
        <f t="shared" si="1249"/>
        <v>136.80000000000001</v>
      </c>
      <c r="Q2159" s="64"/>
      <c r="R2159" s="70">
        <f t="shared" si="1250"/>
        <v>76.430000000000007</v>
      </c>
      <c r="S2159" s="70">
        <f t="shared" si="1250"/>
        <v>60.39</v>
      </c>
      <c r="T2159" s="70">
        <f t="shared" si="1251"/>
        <v>136.82</v>
      </c>
      <c r="U2159" s="70">
        <f t="shared" si="1252"/>
        <v>0</v>
      </c>
      <c r="V2159" s="78">
        <f t="shared" si="1253"/>
        <v>136.82</v>
      </c>
      <c r="X2159" s="70">
        <v>76.430000000000007</v>
      </c>
      <c r="Y2159" s="70">
        <v>60.39</v>
      </c>
      <c r="Z2159" s="70">
        <v>136.82</v>
      </c>
      <c r="AA2159" s="79"/>
      <c r="AB2159" s="80">
        <f t="shared" si="1217"/>
        <v>-1.999999999998181E-2</v>
      </c>
    </row>
    <row r="2160" spans="1:28" ht="22.5" x14ac:dyDescent="0.25">
      <c r="A2160" s="66" t="s">
        <v>17869</v>
      </c>
      <c r="B2160" s="67" t="s">
        <v>23243</v>
      </c>
      <c r="C2160" s="68"/>
      <c r="D2160" s="69"/>
      <c r="E2160" s="70"/>
      <c r="F2160" s="71"/>
      <c r="H2160" s="70"/>
      <c r="I2160" s="70"/>
      <c r="J2160" s="70"/>
      <c r="K2160" s="70"/>
      <c r="L2160" s="76"/>
      <c r="N2160" s="70"/>
      <c r="O2160" s="70"/>
      <c r="P2160" s="70"/>
      <c r="Q2160" s="64"/>
      <c r="R2160" s="70"/>
      <c r="S2160" s="70"/>
      <c r="T2160" s="70"/>
      <c r="U2160" s="70"/>
      <c r="V2160" s="78"/>
      <c r="X2160" s="70"/>
      <c r="Y2160" s="70"/>
      <c r="Z2160" s="70"/>
      <c r="AA2160" s="79"/>
      <c r="AB2160" s="80">
        <f t="shared" si="1217"/>
        <v>0</v>
      </c>
    </row>
    <row r="2161" spans="1:28" x14ac:dyDescent="0.25">
      <c r="A2161" s="72" t="s">
        <v>17870</v>
      </c>
      <c r="B2161" s="73" t="s">
        <v>23244</v>
      </c>
      <c r="C2161" s="74" t="s">
        <v>15849</v>
      </c>
      <c r="D2161" s="75">
        <v>0</v>
      </c>
      <c r="E2161" s="70">
        <v>13.49</v>
      </c>
      <c r="F2161" s="76">
        <f t="shared" ref="F2161:F2179" si="1254">ROUND(D2161*E2161,2)</f>
        <v>0</v>
      </c>
      <c r="G2161" s="77"/>
      <c r="H2161" s="70">
        <f t="shared" ref="H2161:I2179" si="1255">ROUND(N2161+(N2161*$H$2/100),2)</f>
        <v>5.0999999999999996</v>
      </c>
      <c r="I2161" s="70">
        <f t="shared" si="1255"/>
        <v>8.39</v>
      </c>
      <c r="J2161" s="70">
        <f t="shared" ref="J2161:J2179" si="1256">H2161+I2161</f>
        <v>13.49</v>
      </c>
      <c r="K2161" s="70">
        <v>0</v>
      </c>
      <c r="L2161" s="76">
        <f t="shared" ref="L2161:L2179" si="1257">SUM(J2161:K2161)</f>
        <v>13.49</v>
      </c>
      <c r="N2161" s="70">
        <v>5.0999999999999996</v>
      </c>
      <c r="O2161" s="70">
        <v>8.39</v>
      </c>
      <c r="P2161" s="70">
        <f t="shared" ref="P2161:P2179" si="1258">SUM(N2161:O2161)</f>
        <v>13.49</v>
      </c>
      <c r="Q2161" s="64"/>
      <c r="R2161" s="70">
        <f t="shared" ref="R2161:S2179" si="1259">X2161</f>
        <v>5.0999999999999996</v>
      </c>
      <c r="S2161" s="70">
        <f t="shared" si="1259"/>
        <v>8.39</v>
      </c>
      <c r="T2161" s="70">
        <f t="shared" ref="T2161:T2179" si="1260">R2161+S2161</f>
        <v>13.49</v>
      </c>
      <c r="U2161" s="70">
        <f t="shared" ref="U2161:U2179" si="1261">ROUND(Z2161*$H$2,2)/100</f>
        <v>0</v>
      </c>
      <c r="V2161" s="78">
        <f t="shared" ref="V2161:V2179" si="1262">SUM(T2161:U2161)</f>
        <v>13.49</v>
      </c>
      <c r="X2161" s="70">
        <v>5.0999999999999996</v>
      </c>
      <c r="Y2161" s="70">
        <v>8.39</v>
      </c>
      <c r="Z2161" s="70">
        <v>13.49</v>
      </c>
      <c r="AA2161" s="79"/>
      <c r="AB2161" s="80">
        <f t="shared" si="1217"/>
        <v>0</v>
      </c>
    </row>
    <row r="2162" spans="1:28" x14ac:dyDescent="0.25">
      <c r="A2162" s="72" t="s">
        <v>17871</v>
      </c>
      <c r="B2162" s="73" t="s">
        <v>23245</v>
      </c>
      <c r="C2162" s="74" t="s">
        <v>15747</v>
      </c>
      <c r="D2162" s="75">
        <v>0</v>
      </c>
      <c r="E2162" s="70">
        <v>5.23</v>
      </c>
      <c r="F2162" s="76">
        <f t="shared" si="1254"/>
        <v>0</v>
      </c>
      <c r="G2162" s="29"/>
      <c r="H2162" s="70">
        <f t="shared" si="1255"/>
        <v>3.56</v>
      </c>
      <c r="I2162" s="70">
        <f t="shared" si="1255"/>
        <v>1.67</v>
      </c>
      <c r="J2162" s="70">
        <f t="shared" si="1256"/>
        <v>5.23</v>
      </c>
      <c r="K2162" s="70">
        <v>0</v>
      </c>
      <c r="L2162" s="76">
        <f t="shared" si="1257"/>
        <v>5.23</v>
      </c>
      <c r="N2162" s="75">
        <v>3.56</v>
      </c>
      <c r="O2162" s="75">
        <v>1.67</v>
      </c>
      <c r="P2162" s="70">
        <f t="shared" si="1258"/>
        <v>5.23</v>
      </c>
      <c r="Q2162" s="64"/>
      <c r="R2162" s="70">
        <f t="shared" si="1259"/>
        <v>3.56</v>
      </c>
      <c r="S2162" s="70">
        <f t="shared" si="1259"/>
        <v>1.67</v>
      </c>
      <c r="T2162" s="70">
        <f t="shared" si="1260"/>
        <v>5.23</v>
      </c>
      <c r="U2162" s="70">
        <f t="shared" si="1261"/>
        <v>0</v>
      </c>
      <c r="V2162" s="78">
        <f t="shared" si="1262"/>
        <v>5.23</v>
      </c>
      <c r="X2162" s="75">
        <v>3.56</v>
      </c>
      <c r="Y2162" s="75">
        <v>1.67</v>
      </c>
      <c r="Z2162" s="70">
        <v>5.23</v>
      </c>
      <c r="AA2162" s="79"/>
      <c r="AB2162" s="80">
        <f t="shared" si="1217"/>
        <v>0</v>
      </c>
    </row>
    <row r="2163" spans="1:28" s="83" customFormat="1" x14ac:dyDescent="0.25">
      <c r="A2163" s="72" t="s">
        <v>17872</v>
      </c>
      <c r="B2163" s="73" t="s">
        <v>23246</v>
      </c>
      <c r="C2163" s="74" t="s">
        <v>15692</v>
      </c>
      <c r="D2163" s="75">
        <v>0</v>
      </c>
      <c r="E2163" s="70">
        <v>5.62</v>
      </c>
      <c r="F2163" s="76">
        <f t="shared" si="1254"/>
        <v>0</v>
      </c>
      <c r="G2163" s="77"/>
      <c r="H2163" s="70">
        <f t="shared" si="1255"/>
        <v>0.6</v>
      </c>
      <c r="I2163" s="70">
        <f t="shared" si="1255"/>
        <v>5.0199999999999996</v>
      </c>
      <c r="J2163" s="70">
        <f t="shared" si="1256"/>
        <v>5.6199999999999992</v>
      </c>
      <c r="K2163" s="70">
        <v>0</v>
      </c>
      <c r="L2163" s="76">
        <f t="shared" si="1257"/>
        <v>5.6199999999999992</v>
      </c>
      <c r="M2163" s="34"/>
      <c r="N2163" s="70">
        <v>0.6</v>
      </c>
      <c r="O2163" s="70">
        <v>5.0200000000000005</v>
      </c>
      <c r="P2163" s="70">
        <f t="shared" si="1258"/>
        <v>5.62</v>
      </c>
      <c r="Q2163" s="64"/>
      <c r="R2163" s="70">
        <f t="shared" si="1259"/>
        <v>0.6</v>
      </c>
      <c r="S2163" s="70">
        <f t="shared" si="1259"/>
        <v>5.03</v>
      </c>
      <c r="T2163" s="70">
        <f t="shared" si="1260"/>
        <v>5.63</v>
      </c>
      <c r="U2163" s="70">
        <f t="shared" si="1261"/>
        <v>0</v>
      </c>
      <c r="V2163" s="78">
        <f t="shared" si="1262"/>
        <v>5.63</v>
      </c>
      <c r="W2163" s="34"/>
      <c r="X2163" s="70">
        <v>0.6</v>
      </c>
      <c r="Y2163" s="70">
        <v>5.03</v>
      </c>
      <c r="Z2163" s="70">
        <v>5.63</v>
      </c>
      <c r="AA2163" s="79"/>
      <c r="AB2163" s="80">
        <f t="shared" si="1217"/>
        <v>-9.9999999999997868E-3</v>
      </c>
    </row>
    <row r="2164" spans="1:28" x14ac:dyDescent="0.25">
      <c r="A2164" s="72" t="s">
        <v>17873</v>
      </c>
      <c r="B2164" s="73" t="s">
        <v>23247</v>
      </c>
      <c r="C2164" s="74" t="s">
        <v>15692</v>
      </c>
      <c r="D2164" s="75">
        <v>0</v>
      </c>
      <c r="E2164" s="70">
        <v>7.54</v>
      </c>
      <c r="F2164" s="76">
        <f t="shared" si="1254"/>
        <v>0</v>
      </c>
      <c r="G2164" s="77"/>
      <c r="H2164" s="70">
        <f t="shared" si="1255"/>
        <v>1.51</v>
      </c>
      <c r="I2164" s="70">
        <f t="shared" si="1255"/>
        <v>6.03</v>
      </c>
      <c r="J2164" s="70">
        <f t="shared" si="1256"/>
        <v>7.54</v>
      </c>
      <c r="K2164" s="70">
        <v>0</v>
      </c>
      <c r="L2164" s="76">
        <f t="shared" si="1257"/>
        <v>7.54</v>
      </c>
      <c r="N2164" s="70">
        <v>1.51</v>
      </c>
      <c r="O2164" s="70">
        <v>6.03</v>
      </c>
      <c r="P2164" s="70">
        <f t="shared" si="1258"/>
        <v>7.54</v>
      </c>
      <c r="Q2164" s="64"/>
      <c r="R2164" s="70">
        <f t="shared" si="1259"/>
        <v>1.51</v>
      </c>
      <c r="S2164" s="70">
        <f t="shared" si="1259"/>
        <v>6.03</v>
      </c>
      <c r="T2164" s="70">
        <f t="shared" si="1260"/>
        <v>7.54</v>
      </c>
      <c r="U2164" s="70">
        <f t="shared" si="1261"/>
        <v>0</v>
      </c>
      <c r="V2164" s="78">
        <f t="shared" si="1262"/>
        <v>7.54</v>
      </c>
      <c r="X2164" s="70">
        <v>1.51</v>
      </c>
      <c r="Y2164" s="70">
        <v>6.03</v>
      </c>
      <c r="Z2164" s="70">
        <v>7.54</v>
      </c>
      <c r="AA2164" s="79"/>
      <c r="AB2164" s="80">
        <f t="shared" si="1217"/>
        <v>0</v>
      </c>
    </row>
    <row r="2165" spans="1:28" x14ac:dyDescent="0.25">
      <c r="A2165" s="72" t="s">
        <v>17874</v>
      </c>
      <c r="B2165" s="73" t="s">
        <v>23248</v>
      </c>
      <c r="C2165" s="74" t="s">
        <v>15692</v>
      </c>
      <c r="D2165" s="75">
        <v>0</v>
      </c>
      <c r="E2165" s="70">
        <v>7.2200000000000006</v>
      </c>
      <c r="F2165" s="76">
        <f t="shared" si="1254"/>
        <v>0</v>
      </c>
      <c r="G2165" s="29"/>
      <c r="H2165" s="70">
        <f t="shared" si="1255"/>
        <v>1.19</v>
      </c>
      <c r="I2165" s="70">
        <f t="shared" si="1255"/>
        <v>6.03</v>
      </c>
      <c r="J2165" s="70">
        <f t="shared" si="1256"/>
        <v>7.2200000000000006</v>
      </c>
      <c r="K2165" s="70">
        <v>0</v>
      </c>
      <c r="L2165" s="76">
        <f t="shared" si="1257"/>
        <v>7.2200000000000006</v>
      </c>
      <c r="N2165" s="70">
        <v>1.19</v>
      </c>
      <c r="O2165" s="70">
        <v>6.03</v>
      </c>
      <c r="P2165" s="70">
        <f t="shared" si="1258"/>
        <v>7.2200000000000006</v>
      </c>
      <c r="Q2165" s="64"/>
      <c r="R2165" s="70">
        <f t="shared" si="1259"/>
        <v>1.19</v>
      </c>
      <c r="S2165" s="70">
        <f t="shared" si="1259"/>
        <v>6.03</v>
      </c>
      <c r="T2165" s="70">
        <f t="shared" si="1260"/>
        <v>7.2200000000000006</v>
      </c>
      <c r="U2165" s="70">
        <f t="shared" si="1261"/>
        <v>0</v>
      </c>
      <c r="V2165" s="78">
        <f t="shared" si="1262"/>
        <v>7.2200000000000006</v>
      </c>
      <c r="X2165" s="70">
        <v>1.19</v>
      </c>
      <c r="Y2165" s="70">
        <v>6.03</v>
      </c>
      <c r="Z2165" s="70">
        <v>7.22</v>
      </c>
      <c r="AA2165" s="79"/>
      <c r="AB2165" s="80">
        <f t="shared" si="1217"/>
        <v>0</v>
      </c>
    </row>
    <row r="2166" spans="1:28" x14ac:dyDescent="0.25">
      <c r="A2166" s="72" t="s">
        <v>17875</v>
      </c>
      <c r="B2166" s="73" t="s">
        <v>23249</v>
      </c>
      <c r="C2166" s="74" t="s">
        <v>15692</v>
      </c>
      <c r="D2166" s="75">
        <v>0</v>
      </c>
      <c r="E2166" s="70">
        <v>6.33</v>
      </c>
      <c r="F2166" s="76">
        <f t="shared" si="1254"/>
        <v>0</v>
      </c>
      <c r="G2166" s="77"/>
      <c r="H2166" s="70">
        <f t="shared" si="1255"/>
        <v>1.31</v>
      </c>
      <c r="I2166" s="70">
        <f t="shared" si="1255"/>
        <v>5.0199999999999996</v>
      </c>
      <c r="J2166" s="70">
        <f t="shared" si="1256"/>
        <v>6.33</v>
      </c>
      <c r="K2166" s="70">
        <v>0</v>
      </c>
      <c r="L2166" s="76">
        <f t="shared" si="1257"/>
        <v>6.33</v>
      </c>
      <c r="N2166" s="70">
        <v>1.31</v>
      </c>
      <c r="O2166" s="70">
        <v>5.0200000000000005</v>
      </c>
      <c r="P2166" s="70">
        <f t="shared" si="1258"/>
        <v>6.33</v>
      </c>
      <c r="Q2166" s="64"/>
      <c r="R2166" s="70">
        <f t="shared" si="1259"/>
        <v>1.31</v>
      </c>
      <c r="S2166" s="70">
        <f t="shared" si="1259"/>
        <v>5.03</v>
      </c>
      <c r="T2166" s="70">
        <f t="shared" si="1260"/>
        <v>6.34</v>
      </c>
      <c r="U2166" s="70">
        <f t="shared" si="1261"/>
        <v>0</v>
      </c>
      <c r="V2166" s="78">
        <f t="shared" si="1262"/>
        <v>6.34</v>
      </c>
      <c r="X2166" s="70">
        <v>1.31</v>
      </c>
      <c r="Y2166" s="70">
        <v>5.03</v>
      </c>
      <c r="Z2166" s="70">
        <v>6.34</v>
      </c>
      <c r="AA2166" s="79"/>
      <c r="AB2166" s="80">
        <f t="shared" si="1217"/>
        <v>-9.9999999999997868E-3</v>
      </c>
    </row>
    <row r="2167" spans="1:28" ht="22.5" x14ac:dyDescent="0.25">
      <c r="A2167" s="84" t="s">
        <v>17876</v>
      </c>
      <c r="B2167" s="73" t="s">
        <v>23250</v>
      </c>
      <c r="C2167" s="74" t="s">
        <v>15747</v>
      </c>
      <c r="D2167" s="75">
        <v>0</v>
      </c>
      <c r="E2167" s="70">
        <v>13.21</v>
      </c>
      <c r="F2167" s="76">
        <f t="shared" si="1254"/>
        <v>0</v>
      </c>
      <c r="G2167" s="77"/>
      <c r="H2167" s="70">
        <f t="shared" si="1255"/>
        <v>3.15</v>
      </c>
      <c r="I2167" s="70">
        <f t="shared" si="1255"/>
        <v>10.06</v>
      </c>
      <c r="J2167" s="70">
        <f t="shared" si="1256"/>
        <v>13.21</v>
      </c>
      <c r="K2167" s="70">
        <v>0</v>
      </c>
      <c r="L2167" s="76">
        <f t="shared" si="1257"/>
        <v>13.21</v>
      </c>
      <c r="N2167" s="70">
        <v>3.15</v>
      </c>
      <c r="O2167" s="70">
        <v>10.06</v>
      </c>
      <c r="P2167" s="70">
        <f t="shared" si="1258"/>
        <v>13.21</v>
      </c>
      <c r="Q2167" s="64"/>
      <c r="R2167" s="70">
        <f t="shared" si="1259"/>
        <v>3.15</v>
      </c>
      <c r="S2167" s="70">
        <f t="shared" si="1259"/>
        <v>10.06</v>
      </c>
      <c r="T2167" s="70">
        <f t="shared" si="1260"/>
        <v>13.21</v>
      </c>
      <c r="U2167" s="70">
        <f t="shared" si="1261"/>
        <v>0</v>
      </c>
      <c r="V2167" s="78">
        <f t="shared" si="1262"/>
        <v>13.21</v>
      </c>
      <c r="X2167" s="70">
        <v>3.15</v>
      </c>
      <c r="Y2167" s="70">
        <v>10.06</v>
      </c>
      <c r="Z2167" s="70">
        <v>13.21</v>
      </c>
      <c r="AA2167" s="79"/>
      <c r="AB2167" s="80">
        <f t="shared" si="1217"/>
        <v>0</v>
      </c>
    </row>
    <row r="2168" spans="1:28" ht="22.5" x14ac:dyDescent="0.25">
      <c r="A2168" s="72" t="s">
        <v>17877</v>
      </c>
      <c r="B2168" s="73" t="s">
        <v>23251</v>
      </c>
      <c r="C2168" s="74" t="s">
        <v>15747</v>
      </c>
      <c r="D2168" s="75">
        <v>0</v>
      </c>
      <c r="E2168" s="70">
        <v>10.01</v>
      </c>
      <c r="F2168" s="76">
        <f t="shared" si="1254"/>
        <v>0</v>
      </c>
      <c r="G2168" s="77"/>
      <c r="H2168" s="70">
        <f t="shared" si="1255"/>
        <v>5.29</v>
      </c>
      <c r="I2168" s="70">
        <f t="shared" si="1255"/>
        <v>4.72</v>
      </c>
      <c r="J2168" s="70">
        <f t="shared" si="1256"/>
        <v>10.01</v>
      </c>
      <c r="K2168" s="70">
        <v>0</v>
      </c>
      <c r="L2168" s="76">
        <f t="shared" si="1257"/>
        <v>10.01</v>
      </c>
      <c r="N2168" s="70">
        <v>5.29</v>
      </c>
      <c r="O2168" s="70">
        <v>4.72</v>
      </c>
      <c r="P2168" s="70">
        <f t="shared" si="1258"/>
        <v>10.01</v>
      </c>
      <c r="Q2168" s="64"/>
      <c r="R2168" s="70">
        <f t="shared" si="1259"/>
        <v>5.29</v>
      </c>
      <c r="S2168" s="70">
        <f t="shared" si="1259"/>
        <v>4.72</v>
      </c>
      <c r="T2168" s="70">
        <f t="shared" si="1260"/>
        <v>10.01</v>
      </c>
      <c r="U2168" s="70">
        <f t="shared" si="1261"/>
        <v>0</v>
      </c>
      <c r="V2168" s="78">
        <f t="shared" si="1262"/>
        <v>10.01</v>
      </c>
      <c r="X2168" s="70">
        <v>5.29</v>
      </c>
      <c r="Y2168" s="70">
        <v>4.72</v>
      </c>
      <c r="Z2168" s="70">
        <v>10.01</v>
      </c>
      <c r="AA2168" s="79"/>
      <c r="AB2168" s="80">
        <f t="shared" si="1217"/>
        <v>0</v>
      </c>
    </row>
    <row r="2169" spans="1:28" ht="22.5" x14ac:dyDescent="0.25">
      <c r="A2169" s="72" t="s">
        <v>17878</v>
      </c>
      <c r="B2169" s="73" t="s">
        <v>23252</v>
      </c>
      <c r="C2169" s="74" t="s">
        <v>15747</v>
      </c>
      <c r="D2169" s="75">
        <v>0</v>
      </c>
      <c r="E2169" s="70">
        <v>7.25</v>
      </c>
      <c r="F2169" s="76">
        <f t="shared" si="1254"/>
        <v>0</v>
      </c>
      <c r="G2169" s="77"/>
      <c r="H2169" s="70">
        <f t="shared" si="1255"/>
        <v>2.5299999999999998</v>
      </c>
      <c r="I2169" s="70">
        <f t="shared" si="1255"/>
        <v>4.72</v>
      </c>
      <c r="J2169" s="70">
        <f t="shared" si="1256"/>
        <v>7.25</v>
      </c>
      <c r="K2169" s="70">
        <v>0</v>
      </c>
      <c r="L2169" s="76">
        <f t="shared" si="1257"/>
        <v>7.25</v>
      </c>
      <c r="N2169" s="70">
        <v>2.5299999999999998</v>
      </c>
      <c r="O2169" s="70">
        <v>4.72</v>
      </c>
      <c r="P2169" s="70">
        <f t="shared" si="1258"/>
        <v>7.25</v>
      </c>
      <c r="Q2169" s="64"/>
      <c r="R2169" s="70">
        <f t="shared" si="1259"/>
        <v>2.5299999999999998</v>
      </c>
      <c r="S2169" s="70">
        <f t="shared" si="1259"/>
        <v>4.72</v>
      </c>
      <c r="T2169" s="70">
        <f t="shared" si="1260"/>
        <v>7.25</v>
      </c>
      <c r="U2169" s="70">
        <f t="shared" si="1261"/>
        <v>0</v>
      </c>
      <c r="V2169" s="78">
        <f t="shared" si="1262"/>
        <v>7.25</v>
      </c>
      <c r="X2169" s="70">
        <v>2.5299999999999998</v>
      </c>
      <c r="Y2169" s="70">
        <v>4.72</v>
      </c>
      <c r="Z2169" s="70">
        <v>7.25</v>
      </c>
      <c r="AA2169" s="79"/>
      <c r="AB2169" s="80">
        <f t="shared" si="1217"/>
        <v>0</v>
      </c>
    </row>
    <row r="2170" spans="1:28" ht="22.5" x14ac:dyDescent="0.25">
      <c r="A2170" s="72" t="s">
        <v>17879</v>
      </c>
      <c r="B2170" s="73" t="s">
        <v>23253</v>
      </c>
      <c r="C2170" s="74" t="s">
        <v>15747</v>
      </c>
      <c r="D2170" s="75">
        <v>0</v>
      </c>
      <c r="E2170" s="70">
        <v>8.89</v>
      </c>
      <c r="F2170" s="76">
        <f t="shared" si="1254"/>
        <v>0</v>
      </c>
      <c r="G2170" s="29"/>
      <c r="H2170" s="70">
        <f t="shared" si="1255"/>
        <v>4.17</v>
      </c>
      <c r="I2170" s="70">
        <f t="shared" si="1255"/>
        <v>4.72</v>
      </c>
      <c r="J2170" s="70">
        <f t="shared" si="1256"/>
        <v>8.89</v>
      </c>
      <c r="K2170" s="70">
        <v>0</v>
      </c>
      <c r="L2170" s="76">
        <f t="shared" si="1257"/>
        <v>8.89</v>
      </c>
      <c r="N2170" s="70">
        <v>4.17</v>
      </c>
      <c r="O2170" s="70">
        <v>4.72</v>
      </c>
      <c r="P2170" s="70">
        <f t="shared" si="1258"/>
        <v>8.89</v>
      </c>
      <c r="Q2170" s="64"/>
      <c r="R2170" s="70">
        <f t="shared" si="1259"/>
        <v>4.17</v>
      </c>
      <c r="S2170" s="70">
        <f t="shared" si="1259"/>
        <v>4.72</v>
      </c>
      <c r="T2170" s="70">
        <f t="shared" si="1260"/>
        <v>8.89</v>
      </c>
      <c r="U2170" s="70">
        <f t="shared" si="1261"/>
        <v>0</v>
      </c>
      <c r="V2170" s="78">
        <f t="shared" si="1262"/>
        <v>8.89</v>
      </c>
      <c r="X2170" s="70">
        <v>4.17</v>
      </c>
      <c r="Y2170" s="70">
        <v>4.72</v>
      </c>
      <c r="Z2170" s="70">
        <v>8.89</v>
      </c>
      <c r="AA2170" s="79"/>
      <c r="AB2170" s="80">
        <f t="shared" si="1217"/>
        <v>0</v>
      </c>
    </row>
    <row r="2171" spans="1:28" ht="22.5" x14ac:dyDescent="0.25">
      <c r="A2171" s="72" t="s">
        <v>17880</v>
      </c>
      <c r="B2171" s="73" t="s">
        <v>23254</v>
      </c>
      <c r="C2171" s="74" t="s">
        <v>15747</v>
      </c>
      <c r="D2171" s="75">
        <v>0</v>
      </c>
      <c r="E2171" s="70">
        <v>24.8</v>
      </c>
      <c r="F2171" s="76">
        <f t="shared" si="1254"/>
        <v>0</v>
      </c>
      <c r="G2171" s="29"/>
      <c r="H2171" s="70">
        <f t="shared" si="1255"/>
        <v>16.41</v>
      </c>
      <c r="I2171" s="70">
        <f t="shared" si="1255"/>
        <v>8.39</v>
      </c>
      <c r="J2171" s="70">
        <f t="shared" si="1256"/>
        <v>24.8</v>
      </c>
      <c r="K2171" s="70">
        <v>0</v>
      </c>
      <c r="L2171" s="76">
        <f t="shared" si="1257"/>
        <v>24.8</v>
      </c>
      <c r="N2171" s="75">
        <v>16.41</v>
      </c>
      <c r="O2171" s="75">
        <v>8.39</v>
      </c>
      <c r="P2171" s="70">
        <f t="shared" si="1258"/>
        <v>24.8</v>
      </c>
      <c r="Q2171" s="64"/>
      <c r="R2171" s="70">
        <f t="shared" si="1259"/>
        <v>16.41</v>
      </c>
      <c r="S2171" s="70">
        <f t="shared" si="1259"/>
        <v>8.39</v>
      </c>
      <c r="T2171" s="70">
        <f t="shared" si="1260"/>
        <v>24.8</v>
      </c>
      <c r="U2171" s="70">
        <f t="shared" si="1261"/>
        <v>0</v>
      </c>
      <c r="V2171" s="78">
        <f t="shared" si="1262"/>
        <v>24.8</v>
      </c>
      <c r="X2171" s="75">
        <v>16.41</v>
      </c>
      <c r="Y2171" s="75">
        <v>8.39</v>
      </c>
      <c r="Z2171" s="70">
        <v>24.8</v>
      </c>
      <c r="AA2171" s="79"/>
      <c r="AB2171" s="80">
        <f t="shared" si="1217"/>
        <v>0</v>
      </c>
    </row>
    <row r="2172" spans="1:28" x14ac:dyDescent="0.25">
      <c r="A2172" s="72" t="s">
        <v>17881</v>
      </c>
      <c r="B2172" s="73" t="s">
        <v>23255</v>
      </c>
      <c r="C2172" s="74" t="s">
        <v>15747</v>
      </c>
      <c r="D2172" s="75">
        <v>0</v>
      </c>
      <c r="E2172" s="70">
        <v>35.22</v>
      </c>
      <c r="F2172" s="76">
        <f t="shared" si="1254"/>
        <v>0</v>
      </c>
      <c r="G2172" s="29"/>
      <c r="H2172" s="70">
        <f t="shared" si="1255"/>
        <v>26.83</v>
      </c>
      <c r="I2172" s="70">
        <f t="shared" si="1255"/>
        <v>8.39</v>
      </c>
      <c r="J2172" s="70">
        <f t="shared" si="1256"/>
        <v>35.22</v>
      </c>
      <c r="K2172" s="70">
        <v>0</v>
      </c>
      <c r="L2172" s="76">
        <f t="shared" si="1257"/>
        <v>35.22</v>
      </c>
      <c r="N2172" s="70">
        <v>26.83</v>
      </c>
      <c r="O2172" s="70">
        <v>8.39</v>
      </c>
      <c r="P2172" s="70">
        <f t="shared" si="1258"/>
        <v>35.22</v>
      </c>
      <c r="Q2172" s="64"/>
      <c r="R2172" s="70">
        <f t="shared" si="1259"/>
        <v>26.83</v>
      </c>
      <c r="S2172" s="70">
        <f t="shared" si="1259"/>
        <v>8.39</v>
      </c>
      <c r="T2172" s="70">
        <f t="shared" si="1260"/>
        <v>35.22</v>
      </c>
      <c r="U2172" s="70">
        <f t="shared" si="1261"/>
        <v>0</v>
      </c>
      <c r="V2172" s="78">
        <f t="shared" si="1262"/>
        <v>35.22</v>
      </c>
      <c r="X2172" s="70">
        <v>26.83</v>
      </c>
      <c r="Y2172" s="70">
        <v>8.39</v>
      </c>
      <c r="Z2172" s="70">
        <v>35.22</v>
      </c>
      <c r="AA2172" s="79"/>
      <c r="AB2172" s="80">
        <f t="shared" si="1217"/>
        <v>0</v>
      </c>
    </row>
    <row r="2173" spans="1:28" ht="22.5" x14ac:dyDescent="0.25">
      <c r="A2173" s="72" t="s">
        <v>17882</v>
      </c>
      <c r="B2173" s="73" t="s">
        <v>23256</v>
      </c>
      <c r="C2173" s="74" t="s">
        <v>15747</v>
      </c>
      <c r="D2173" s="75">
        <v>0</v>
      </c>
      <c r="E2173" s="70">
        <v>29.72</v>
      </c>
      <c r="F2173" s="76">
        <f t="shared" si="1254"/>
        <v>0</v>
      </c>
      <c r="G2173" s="29"/>
      <c r="H2173" s="70">
        <f t="shared" si="1255"/>
        <v>21.33</v>
      </c>
      <c r="I2173" s="70">
        <f t="shared" si="1255"/>
        <v>8.39</v>
      </c>
      <c r="J2173" s="70">
        <f t="shared" si="1256"/>
        <v>29.72</v>
      </c>
      <c r="K2173" s="70">
        <v>0</v>
      </c>
      <c r="L2173" s="76">
        <f t="shared" si="1257"/>
        <v>29.72</v>
      </c>
      <c r="N2173" s="75">
        <v>21.33</v>
      </c>
      <c r="O2173" s="75">
        <v>8.39</v>
      </c>
      <c r="P2173" s="70">
        <f t="shared" si="1258"/>
        <v>29.72</v>
      </c>
      <c r="Q2173" s="64"/>
      <c r="R2173" s="70">
        <f t="shared" si="1259"/>
        <v>21.33</v>
      </c>
      <c r="S2173" s="70">
        <f t="shared" si="1259"/>
        <v>8.39</v>
      </c>
      <c r="T2173" s="70">
        <f t="shared" si="1260"/>
        <v>29.72</v>
      </c>
      <c r="U2173" s="70">
        <f t="shared" si="1261"/>
        <v>0</v>
      </c>
      <c r="V2173" s="78">
        <f t="shared" si="1262"/>
        <v>29.72</v>
      </c>
      <c r="X2173" s="75">
        <v>21.33</v>
      </c>
      <c r="Y2173" s="75">
        <v>8.39</v>
      </c>
      <c r="Z2173" s="70">
        <v>29.72</v>
      </c>
      <c r="AA2173" s="79"/>
      <c r="AB2173" s="80">
        <f t="shared" si="1217"/>
        <v>0</v>
      </c>
    </row>
    <row r="2174" spans="1:28" ht="22.5" x14ac:dyDescent="0.25">
      <c r="A2174" s="72" t="s">
        <v>17883</v>
      </c>
      <c r="B2174" s="73" t="s">
        <v>23257</v>
      </c>
      <c r="C2174" s="74" t="s">
        <v>15747</v>
      </c>
      <c r="D2174" s="75">
        <v>0</v>
      </c>
      <c r="E2174" s="70">
        <v>59.64</v>
      </c>
      <c r="F2174" s="76">
        <f t="shared" si="1254"/>
        <v>0</v>
      </c>
      <c r="G2174" s="29"/>
      <c r="H2174" s="70">
        <f t="shared" si="1255"/>
        <v>49.58</v>
      </c>
      <c r="I2174" s="70">
        <f t="shared" si="1255"/>
        <v>10.06</v>
      </c>
      <c r="J2174" s="70">
        <f t="shared" si="1256"/>
        <v>59.64</v>
      </c>
      <c r="K2174" s="70">
        <v>0</v>
      </c>
      <c r="L2174" s="76">
        <f t="shared" si="1257"/>
        <v>59.64</v>
      </c>
      <c r="N2174" s="75">
        <v>49.58</v>
      </c>
      <c r="O2174" s="75">
        <v>10.06</v>
      </c>
      <c r="P2174" s="70">
        <f t="shared" si="1258"/>
        <v>59.64</v>
      </c>
      <c r="Q2174" s="64"/>
      <c r="R2174" s="70">
        <f t="shared" si="1259"/>
        <v>49.58</v>
      </c>
      <c r="S2174" s="70">
        <f t="shared" si="1259"/>
        <v>10.06</v>
      </c>
      <c r="T2174" s="70">
        <f t="shared" si="1260"/>
        <v>59.64</v>
      </c>
      <c r="U2174" s="70">
        <f t="shared" si="1261"/>
        <v>0</v>
      </c>
      <c r="V2174" s="78">
        <f t="shared" si="1262"/>
        <v>59.64</v>
      </c>
      <c r="X2174" s="75">
        <v>49.58</v>
      </c>
      <c r="Y2174" s="75">
        <v>10.06</v>
      </c>
      <c r="Z2174" s="70">
        <v>59.64</v>
      </c>
      <c r="AA2174" s="79"/>
      <c r="AB2174" s="80">
        <f t="shared" si="1217"/>
        <v>0</v>
      </c>
    </row>
    <row r="2175" spans="1:28" ht="22.5" x14ac:dyDescent="0.25">
      <c r="A2175" s="72" t="s">
        <v>17884</v>
      </c>
      <c r="B2175" s="73" t="s">
        <v>23258</v>
      </c>
      <c r="C2175" s="74" t="s">
        <v>15747</v>
      </c>
      <c r="D2175" s="75">
        <v>0</v>
      </c>
      <c r="E2175" s="70">
        <v>84.1</v>
      </c>
      <c r="F2175" s="76">
        <f t="shared" si="1254"/>
        <v>0</v>
      </c>
      <c r="G2175" s="29"/>
      <c r="H2175" s="70">
        <f t="shared" si="1255"/>
        <v>72.36</v>
      </c>
      <c r="I2175" s="70">
        <f t="shared" si="1255"/>
        <v>11.74</v>
      </c>
      <c r="J2175" s="70">
        <f t="shared" si="1256"/>
        <v>84.1</v>
      </c>
      <c r="K2175" s="70">
        <v>0</v>
      </c>
      <c r="L2175" s="76">
        <f t="shared" si="1257"/>
        <v>84.1</v>
      </c>
      <c r="N2175" s="75">
        <v>72.36</v>
      </c>
      <c r="O2175" s="75">
        <v>11.74</v>
      </c>
      <c r="P2175" s="70">
        <f t="shared" si="1258"/>
        <v>84.1</v>
      </c>
      <c r="Q2175" s="64"/>
      <c r="R2175" s="70">
        <f t="shared" si="1259"/>
        <v>72.36</v>
      </c>
      <c r="S2175" s="70">
        <f t="shared" si="1259"/>
        <v>11.74</v>
      </c>
      <c r="T2175" s="70">
        <f t="shared" si="1260"/>
        <v>84.1</v>
      </c>
      <c r="U2175" s="70">
        <f t="shared" si="1261"/>
        <v>0</v>
      </c>
      <c r="V2175" s="78">
        <f t="shared" si="1262"/>
        <v>84.1</v>
      </c>
      <c r="X2175" s="75">
        <v>72.36</v>
      </c>
      <c r="Y2175" s="75">
        <v>11.74</v>
      </c>
      <c r="Z2175" s="70">
        <v>84.1</v>
      </c>
      <c r="AA2175" s="79"/>
      <c r="AB2175" s="80">
        <f t="shared" si="1217"/>
        <v>0</v>
      </c>
    </row>
    <row r="2176" spans="1:28" ht="22.5" x14ac:dyDescent="0.25">
      <c r="A2176" s="72" t="s">
        <v>17885</v>
      </c>
      <c r="B2176" s="73" t="s">
        <v>23259</v>
      </c>
      <c r="C2176" s="74" t="s">
        <v>15747</v>
      </c>
      <c r="D2176" s="75">
        <v>0</v>
      </c>
      <c r="E2176" s="70">
        <v>105.55</v>
      </c>
      <c r="F2176" s="76">
        <f t="shared" si="1254"/>
        <v>0</v>
      </c>
      <c r="G2176" s="29"/>
      <c r="H2176" s="70">
        <f t="shared" si="1255"/>
        <v>92.14</v>
      </c>
      <c r="I2176" s="70">
        <f t="shared" si="1255"/>
        <v>13.41</v>
      </c>
      <c r="J2176" s="70">
        <f t="shared" si="1256"/>
        <v>105.55</v>
      </c>
      <c r="K2176" s="70">
        <v>0</v>
      </c>
      <c r="L2176" s="76">
        <f t="shared" si="1257"/>
        <v>105.55</v>
      </c>
      <c r="N2176" s="75">
        <v>92.14</v>
      </c>
      <c r="O2176" s="75">
        <v>13.41</v>
      </c>
      <c r="P2176" s="70">
        <f t="shared" si="1258"/>
        <v>105.55</v>
      </c>
      <c r="Q2176" s="64"/>
      <c r="R2176" s="70">
        <f t="shared" si="1259"/>
        <v>92.14</v>
      </c>
      <c r="S2176" s="70">
        <f t="shared" si="1259"/>
        <v>13.42</v>
      </c>
      <c r="T2176" s="70">
        <f t="shared" si="1260"/>
        <v>105.56</v>
      </c>
      <c r="U2176" s="70">
        <f t="shared" si="1261"/>
        <v>0</v>
      </c>
      <c r="V2176" s="78">
        <f t="shared" si="1262"/>
        <v>105.56</v>
      </c>
      <c r="X2176" s="75">
        <v>92.14</v>
      </c>
      <c r="Y2176" s="75">
        <v>13.42</v>
      </c>
      <c r="Z2176" s="70">
        <v>105.56</v>
      </c>
      <c r="AA2176" s="79"/>
      <c r="AB2176" s="80">
        <f t="shared" si="1217"/>
        <v>-1.0000000000005116E-2</v>
      </c>
    </row>
    <row r="2177" spans="1:28" ht="22.5" x14ac:dyDescent="0.25">
      <c r="A2177" s="72" t="s">
        <v>17886</v>
      </c>
      <c r="B2177" s="73" t="s">
        <v>23260</v>
      </c>
      <c r="C2177" s="74" t="s">
        <v>15692</v>
      </c>
      <c r="D2177" s="75">
        <v>0</v>
      </c>
      <c r="E2177" s="70">
        <v>8.7199999999999989</v>
      </c>
      <c r="F2177" s="76">
        <f t="shared" si="1254"/>
        <v>0</v>
      </c>
      <c r="G2177" s="29"/>
      <c r="H2177" s="70">
        <f t="shared" si="1255"/>
        <v>7.35</v>
      </c>
      <c r="I2177" s="70">
        <f t="shared" si="1255"/>
        <v>1.37</v>
      </c>
      <c r="J2177" s="70">
        <f t="shared" si="1256"/>
        <v>8.7199999999999989</v>
      </c>
      <c r="K2177" s="70">
        <v>0</v>
      </c>
      <c r="L2177" s="76">
        <f t="shared" si="1257"/>
        <v>8.7199999999999989</v>
      </c>
      <c r="N2177" s="75">
        <v>7.35</v>
      </c>
      <c r="O2177" s="75">
        <v>1.37</v>
      </c>
      <c r="P2177" s="70">
        <f t="shared" si="1258"/>
        <v>8.7199999999999989</v>
      </c>
      <c r="Q2177" s="64"/>
      <c r="R2177" s="70">
        <f t="shared" si="1259"/>
        <v>7.35</v>
      </c>
      <c r="S2177" s="70">
        <f t="shared" si="1259"/>
        <v>1.37</v>
      </c>
      <c r="T2177" s="70">
        <f t="shared" si="1260"/>
        <v>8.7199999999999989</v>
      </c>
      <c r="U2177" s="70">
        <f t="shared" si="1261"/>
        <v>0</v>
      </c>
      <c r="V2177" s="78">
        <f t="shared" si="1262"/>
        <v>8.7199999999999989</v>
      </c>
      <c r="X2177" s="75">
        <v>7.35</v>
      </c>
      <c r="Y2177" s="75">
        <v>1.37</v>
      </c>
      <c r="Z2177" s="70">
        <v>8.7200000000000006</v>
      </c>
      <c r="AA2177" s="79"/>
      <c r="AB2177" s="80">
        <f t="shared" si="1217"/>
        <v>0</v>
      </c>
    </row>
    <row r="2178" spans="1:28" ht="22.5" x14ac:dyDescent="0.25">
      <c r="A2178" s="72" t="s">
        <v>17887</v>
      </c>
      <c r="B2178" s="73" t="s">
        <v>23261</v>
      </c>
      <c r="C2178" s="74" t="s">
        <v>15692</v>
      </c>
      <c r="D2178" s="75">
        <v>0</v>
      </c>
      <c r="E2178" s="70">
        <v>9.5800000000000018</v>
      </c>
      <c r="F2178" s="76">
        <f t="shared" si="1254"/>
        <v>0</v>
      </c>
      <c r="G2178" s="29"/>
      <c r="H2178" s="70">
        <f t="shared" si="1255"/>
        <v>8.2100000000000009</v>
      </c>
      <c r="I2178" s="70">
        <f t="shared" si="1255"/>
        <v>1.37</v>
      </c>
      <c r="J2178" s="70">
        <f t="shared" si="1256"/>
        <v>9.5800000000000018</v>
      </c>
      <c r="K2178" s="70">
        <v>0</v>
      </c>
      <c r="L2178" s="76">
        <f t="shared" si="1257"/>
        <v>9.5800000000000018</v>
      </c>
      <c r="N2178" s="75">
        <v>8.2100000000000009</v>
      </c>
      <c r="O2178" s="75">
        <v>1.37</v>
      </c>
      <c r="P2178" s="70">
        <f t="shared" si="1258"/>
        <v>9.5800000000000018</v>
      </c>
      <c r="Q2178" s="64"/>
      <c r="R2178" s="70">
        <f t="shared" si="1259"/>
        <v>8.2100000000000009</v>
      </c>
      <c r="S2178" s="70">
        <f t="shared" si="1259"/>
        <v>1.37</v>
      </c>
      <c r="T2178" s="70">
        <f t="shared" si="1260"/>
        <v>9.5800000000000018</v>
      </c>
      <c r="U2178" s="70">
        <f t="shared" si="1261"/>
        <v>0</v>
      </c>
      <c r="V2178" s="78">
        <f t="shared" si="1262"/>
        <v>9.5800000000000018</v>
      </c>
      <c r="X2178" s="75">
        <v>8.2100000000000009</v>
      </c>
      <c r="Y2178" s="75">
        <v>1.37</v>
      </c>
      <c r="Z2178" s="70">
        <v>9.58</v>
      </c>
      <c r="AA2178" s="79"/>
      <c r="AB2178" s="80">
        <f t="shared" si="1217"/>
        <v>0</v>
      </c>
    </row>
    <row r="2179" spans="1:28" x14ac:dyDescent="0.25">
      <c r="A2179" s="72" t="s">
        <v>17888</v>
      </c>
      <c r="B2179" s="73" t="s">
        <v>23262</v>
      </c>
      <c r="C2179" s="74" t="s">
        <v>15692</v>
      </c>
      <c r="D2179" s="75">
        <v>0</v>
      </c>
      <c r="E2179" s="70">
        <v>9.26</v>
      </c>
      <c r="F2179" s="76">
        <f t="shared" si="1254"/>
        <v>0</v>
      </c>
      <c r="G2179" s="29"/>
      <c r="H2179" s="70">
        <f t="shared" si="1255"/>
        <v>7.89</v>
      </c>
      <c r="I2179" s="70">
        <f t="shared" si="1255"/>
        <v>1.37</v>
      </c>
      <c r="J2179" s="70">
        <f t="shared" si="1256"/>
        <v>9.26</v>
      </c>
      <c r="K2179" s="70">
        <v>0</v>
      </c>
      <c r="L2179" s="76">
        <f t="shared" si="1257"/>
        <v>9.26</v>
      </c>
      <c r="N2179" s="75">
        <v>7.89</v>
      </c>
      <c r="O2179" s="75">
        <v>1.37</v>
      </c>
      <c r="P2179" s="70">
        <f t="shared" si="1258"/>
        <v>9.26</v>
      </c>
      <c r="Q2179" s="64"/>
      <c r="R2179" s="70">
        <f t="shared" si="1259"/>
        <v>7.89</v>
      </c>
      <c r="S2179" s="70">
        <f t="shared" si="1259"/>
        <v>1.37</v>
      </c>
      <c r="T2179" s="70">
        <f t="shared" si="1260"/>
        <v>9.26</v>
      </c>
      <c r="U2179" s="70">
        <f t="shared" si="1261"/>
        <v>0</v>
      </c>
      <c r="V2179" s="78">
        <f t="shared" si="1262"/>
        <v>9.26</v>
      </c>
      <c r="X2179" s="75">
        <v>7.89</v>
      </c>
      <c r="Y2179" s="75">
        <v>1.37</v>
      </c>
      <c r="Z2179" s="70">
        <v>9.26</v>
      </c>
      <c r="AA2179" s="79"/>
      <c r="AB2179" s="80">
        <f t="shared" si="1217"/>
        <v>0</v>
      </c>
    </row>
    <row r="2180" spans="1:28" s="34" customFormat="1" ht="22.5" x14ac:dyDescent="0.25">
      <c r="A2180" s="66" t="s">
        <v>17889</v>
      </c>
      <c r="B2180" s="67" t="s">
        <v>23263</v>
      </c>
      <c r="C2180" s="68"/>
      <c r="D2180" s="69"/>
      <c r="E2180" s="70"/>
      <c r="F2180" s="71"/>
      <c r="G2180" s="39"/>
      <c r="H2180" s="70"/>
      <c r="I2180" s="70"/>
      <c r="J2180" s="70"/>
      <c r="K2180" s="70"/>
      <c r="L2180" s="76"/>
      <c r="N2180" s="70"/>
      <c r="O2180" s="70"/>
      <c r="P2180" s="70"/>
      <c r="Q2180" s="64"/>
      <c r="R2180" s="70"/>
      <c r="S2180" s="70"/>
      <c r="T2180" s="70"/>
      <c r="U2180" s="70"/>
      <c r="V2180" s="78"/>
      <c r="X2180" s="70"/>
      <c r="Y2180" s="70"/>
      <c r="Z2180" s="70"/>
      <c r="AA2180" s="79"/>
      <c r="AB2180" s="80">
        <f t="shared" si="1217"/>
        <v>0</v>
      </c>
    </row>
    <row r="2181" spans="1:28" s="83" customFormat="1" ht="22.5" x14ac:dyDescent="0.25">
      <c r="A2181" s="72" t="s">
        <v>17890</v>
      </c>
      <c r="B2181" s="73" t="s">
        <v>23264</v>
      </c>
      <c r="C2181" s="74" t="s">
        <v>15747</v>
      </c>
      <c r="D2181" s="75">
        <v>0</v>
      </c>
      <c r="E2181" s="70">
        <v>34.29</v>
      </c>
      <c r="F2181" s="76">
        <f t="shared" ref="F2181:F2189" si="1263">ROUND(D2181*E2181,2)</f>
        <v>0</v>
      </c>
      <c r="G2181" s="77"/>
      <c r="H2181" s="70">
        <f t="shared" ref="H2181:I2189" si="1264">ROUND(N2181+(N2181*$H$2/100),2)</f>
        <v>24.23</v>
      </c>
      <c r="I2181" s="70">
        <f t="shared" si="1264"/>
        <v>10.06</v>
      </c>
      <c r="J2181" s="70">
        <f t="shared" ref="J2181:J2189" si="1265">H2181+I2181</f>
        <v>34.29</v>
      </c>
      <c r="K2181" s="70">
        <v>0</v>
      </c>
      <c r="L2181" s="76">
        <f t="shared" ref="L2181:L2189" si="1266">SUM(J2181:K2181)</f>
        <v>34.29</v>
      </c>
      <c r="M2181" s="34"/>
      <c r="N2181" s="70">
        <v>24.23</v>
      </c>
      <c r="O2181" s="70">
        <v>10.06</v>
      </c>
      <c r="P2181" s="70">
        <f t="shared" ref="P2181:P2189" si="1267">SUM(N2181:O2181)</f>
        <v>34.29</v>
      </c>
      <c r="Q2181" s="64"/>
      <c r="R2181" s="70">
        <f t="shared" ref="R2181:S2189" si="1268">X2181</f>
        <v>24.23</v>
      </c>
      <c r="S2181" s="70">
        <f t="shared" si="1268"/>
        <v>10.06</v>
      </c>
      <c r="T2181" s="70">
        <f t="shared" ref="T2181:T2189" si="1269">R2181+S2181</f>
        <v>34.29</v>
      </c>
      <c r="U2181" s="70">
        <f t="shared" ref="U2181:U2189" si="1270">ROUND(Z2181*$H$2,2)/100</f>
        <v>0</v>
      </c>
      <c r="V2181" s="78">
        <f t="shared" ref="V2181:V2189" si="1271">SUM(T2181:U2181)</f>
        <v>34.29</v>
      </c>
      <c r="W2181" s="34"/>
      <c r="X2181" s="70">
        <v>24.23</v>
      </c>
      <c r="Y2181" s="70">
        <v>10.06</v>
      </c>
      <c r="Z2181" s="70">
        <v>34.29</v>
      </c>
      <c r="AA2181" s="79"/>
      <c r="AB2181" s="80">
        <f t="shared" si="1217"/>
        <v>0</v>
      </c>
    </row>
    <row r="2182" spans="1:28" s="83" customFormat="1" ht="22.5" x14ac:dyDescent="0.25">
      <c r="A2182" s="72" t="s">
        <v>17891</v>
      </c>
      <c r="B2182" s="73" t="s">
        <v>23265</v>
      </c>
      <c r="C2182" s="74" t="s">
        <v>15747</v>
      </c>
      <c r="D2182" s="75">
        <v>0</v>
      </c>
      <c r="E2182" s="70">
        <v>42.36</v>
      </c>
      <c r="F2182" s="76">
        <f t="shared" si="1263"/>
        <v>0</v>
      </c>
      <c r="G2182" s="77"/>
      <c r="H2182" s="70">
        <f t="shared" si="1264"/>
        <v>32.299999999999997</v>
      </c>
      <c r="I2182" s="70">
        <f t="shared" si="1264"/>
        <v>10.06</v>
      </c>
      <c r="J2182" s="70">
        <f t="shared" si="1265"/>
        <v>42.36</v>
      </c>
      <c r="K2182" s="70">
        <v>0</v>
      </c>
      <c r="L2182" s="76">
        <f t="shared" si="1266"/>
        <v>42.36</v>
      </c>
      <c r="M2182" s="34"/>
      <c r="N2182" s="70">
        <v>32.299999999999997</v>
      </c>
      <c r="O2182" s="70">
        <v>10.06</v>
      </c>
      <c r="P2182" s="70">
        <f t="shared" si="1267"/>
        <v>42.36</v>
      </c>
      <c r="Q2182" s="64"/>
      <c r="R2182" s="70">
        <f t="shared" si="1268"/>
        <v>32.299999999999997</v>
      </c>
      <c r="S2182" s="70">
        <f t="shared" si="1268"/>
        <v>10.06</v>
      </c>
      <c r="T2182" s="70">
        <f t="shared" si="1269"/>
        <v>42.36</v>
      </c>
      <c r="U2182" s="70">
        <f t="shared" si="1270"/>
        <v>0</v>
      </c>
      <c r="V2182" s="78">
        <f t="shared" si="1271"/>
        <v>42.36</v>
      </c>
      <c r="W2182" s="34"/>
      <c r="X2182" s="70">
        <v>32.299999999999997</v>
      </c>
      <c r="Y2182" s="70">
        <v>10.06</v>
      </c>
      <c r="Z2182" s="70">
        <v>42.36</v>
      </c>
      <c r="AA2182" s="79"/>
      <c r="AB2182" s="80">
        <f t="shared" si="1217"/>
        <v>0</v>
      </c>
    </row>
    <row r="2183" spans="1:28" ht="22.5" x14ac:dyDescent="0.25">
      <c r="A2183" s="72" t="s">
        <v>17892</v>
      </c>
      <c r="B2183" s="73" t="s">
        <v>23266</v>
      </c>
      <c r="C2183" s="74" t="s">
        <v>15692</v>
      </c>
      <c r="D2183" s="75">
        <v>0</v>
      </c>
      <c r="E2183" s="70">
        <v>44.62</v>
      </c>
      <c r="F2183" s="76">
        <f t="shared" si="1263"/>
        <v>0</v>
      </c>
      <c r="G2183" s="29"/>
      <c r="H2183" s="70">
        <f t="shared" si="1264"/>
        <v>34.22</v>
      </c>
      <c r="I2183" s="70">
        <f t="shared" si="1264"/>
        <v>10.4</v>
      </c>
      <c r="J2183" s="70">
        <f t="shared" si="1265"/>
        <v>44.62</v>
      </c>
      <c r="K2183" s="70">
        <v>0</v>
      </c>
      <c r="L2183" s="76">
        <f t="shared" si="1266"/>
        <v>44.62</v>
      </c>
      <c r="N2183" s="70">
        <v>34.22</v>
      </c>
      <c r="O2183" s="70">
        <v>10.4</v>
      </c>
      <c r="P2183" s="70">
        <f t="shared" si="1267"/>
        <v>44.62</v>
      </c>
      <c r="Q2183" s="64"/>
      <c r="R2183" s="70">
        <f t="shared" si="1268"/>
        <v>34.22</v>
      </c>
      <c r="S2183" s="70">
        <f t="shared" si="1268"/>
        <v>10.4</v>
      </c>
      <c r="T2183" s="70">
        <f t="shared" si="1269"/>
        <v>44.62</v>
      </c>
      <c r="U2183" s="70">
        <f t="shared" si="1270"/>
        <v>0</v>
      </c>
      <c r="V2183" s="78">
        <f t="shared" si="1271"/>
        <v>44.62</v>
      </c>
      <c r="X2183" s="70">
        <v>34.22</v>
      </c>
      <c r="Y2183" s="70">
        <v>10.4</v>
      </c>
      <c r="Z2183" s="70">
        <v>44.62</v>
      </c>
      <c r="AA2183" s="79"/>
      <c r="AB2183" s="80">
        <f t="shared" si="1217"/>
        <v>0</v>
      </c>
    </row>
    <row r="2184" spans="1:28" s="83" customFormat="1" ht="22.5" x14ac:dyDescent="0.25">
      <c r="A2184" s="72" t="s">
        <v>17893</v>
      </c>
      <c r="B2184" s="73" t="s">
        <v>23267</v>
      </c>
      <c r="C2184" s="74" t="s">
        <v>15692</v>
      </c>
      <c r="D2184" s="75">
        <v>0</v>
      </c>
      <c r="E2184" s="70">
        <v>103.52</v>
      </c>
      <c r="F2184" s="76">
        <f t="shared" si="1263"/>
        <v>0</v>
      </c>
      <c r="G2184" s="29"/>
      <c r="H2184" s="70">
        <f t="shared" si="1264"/>
        <v>83.38</v>
      </c>
      <c r="I2184" s="70">
        <f t="shared" si="1264"/>
        <v>20.14</v>
      </c>
      <c r="J2184" s="70">
        <f t="shared" si="1265"/>
        <v>103.52</v>
      </c>
      <c r="K2184" s="70">
        <v>0</v>
      </c>
      <c r="L2184" s="76">
        <f t="shared" si="1266"/>
        <v>103.52</v>
      </c>
      <c r="M2184" s="34"/>
      <c r="N2184" s="70">
        <v>83.38</v>
      </c>
      <c r="O2184" s="70">
        <v>20.14</v>
      </c>
      <c r="P2184" s="70">
        <f t="shared" si="1267"/>
        <v>103.52</v>
      </c>
      <c r="Q2184" s="64"/>
      <c r="R2184" s="70">
        <f t="shared" si="1268"/>
        <v>83.38</v>
      </c>
      <c r="S2184" s="70">
        <f t="shared" si="1268"/>
        <v>20.13</v>
      </c>
      <c r="T2184" s="70">
        <f t="shared" si="1269"/>
        <v>103.50999999999999</v>
      </c>
      <c r="U2184" s="70">
        <f t="shared" si="1270"/>
        <v>0</v>
      </c>
      <c r="V2184" s="78">
        <f t="shared" si="1271"/>
        <v>103.50999999999999</v>
      </c>
      <c r="W2184" s="34"/>
      <c r="X2184" s="70">
        <v>83.38</v>
      </c>
      <c r="Y2184" s="70">
        <v>20.13</v>
      </c>
      <c r="Z2184" s="70">
        <v>103.51</v>
      </c>
      <c r="AA2184" s="79"/>
      <c r="AB2184" s="80">
        <f t="shared" si="1217"/>
        <v>9.9999999999909051E-3</v>
      </c>
    </row>
    <row r="2185" spans="1:28" s="83" customFormat="1" ht="22.5" x14ac:dyDescent="0.25">
      <c r="A2185" s="72" t="s">
        <v>17894</v>
      </c>
      <c r="B2185" s="73" t="s">
        <v>23268</v>
      </c>
      <c r="C2185" s="74" t="s">
        <v>15692</v>
      </c>
      <c r="D2185" s="75">
        <v>0</v>
      </c>
      <c r="E2185" s="70">
        <v>142.03</v>
      </c>
      <c r="F2185" s="76">
        <f t="shared" si="1263"/>
        <v>0</v>
      </c>
      <c r="G2185" s="77"/>
      <c r="H2185" s="70">
        <f t="shared" si="1264"/>
        <v>121.89</v>
      </c>
      <c r="I2185" s="70">
        <f t="shared" si="1264"/>
        <v>20.14</v>
      </c>
      <c r="J2185" s="70">
        <f t="shared" si="1265"/>
        <v>142.03</v>
      </c>
      <c r="K2185" s="70">
        <v>0</v>
      </c>
      <c r="L2185" s="76">
        <f t="shared" si="1266"/>
        <v>142.03</v>
      </c>
      <c r="M2185" s="34"/>
      <c r="N2185" s="70">
        <v>121.89</v>
      </c>
      <c r="O2185" s="70">
        <v>20.14</v>
      </c>
      <c r="P2185" s="70">
        <f t="shared" si="1267"/>
        <v>142.03</v>
      </c>
      <c r="Q2185" s="64"/>
      <c r="R2185" s="70">
        <f t="shared" si="1268"/>
        <v>121.89</v>
      </c>
      <c r="S2185" s="70">
        <f t="shared" si="1268"/>
        <v>20.13</v>
      </c>
      <c r="T2185" s="70">
        <f t="shared" si="1269"/>
        <v>142.02000000000001</v>
      </c>
      <c r="U2185" s="70">
        <f t="shared" si="1270"/>
        <v>0</v>
      </c>
      <c r="V2185" s="78">
        <f t="shared" si="1271"/>
        <v>142.02000000000001</v>
      </c>
      <c r="W2185" s="34"/>
      <c r="X2185" s="70">
        <v>121.89</v>
      </c>
      <c r="Y2185" s="70">
        <v>20.13</v>
      </c>
      <c r="Z2185" s="70">
        <v>142.02000000000001</v>
      </c>
      <c r="AA2185" s="79"/>
      <c r="AB2185" s="80">
        <f t="shared" si="1217"/>
        <v>9.9999999999909051E-3</v>
      </c>
    </row>
    <row r="2186" spans="1:28" s="34" customFormat="1" ht="22.5" x14ac:dyDescent="0.25">
      <c r="A2186" s="72" t="s">
        <v>17895</v>
      </c>
      <c r="B2186" s="73" t="s">
        <v>23269</v>
      </c>
      <c r="C2186" s="74" t="s">
        <v>15692</v>
      </c>
      <c r="D2186" s="75">
        <v>0</v>
      </c>
      <c r="E2186" s="70">
        <v>102.43</v>
      </c>
      <c r="F2186" s="76">
        <f t="shared" si="1263"/>
        <v>0</v>
      </c>
      <c r="G2186" s="29"/>
      <c r="H2186" s="70">
        <f t="shared" si="1264"/>
        <v>96.04</v>
      </c>
      <c r="I2186" s="70">
        <f t="shared" si="1264"/>
        <v>6.39</v>
      </c>
      <c r="J2186" s="70">
        <f t="shared" si="1265"/>
        <v>102.43</v>
      </c>
      <c r="K2186" s="70">
        <v>0</v>
      </c>
      <c r="L2186" s="76">
        <f t="shared" si="1266"/>
        <v>102.43</v>
      </c>
      <c r="N2186" s="70">
        <v>96.04</v>
      </c>
      <c r="O2186" s="70">
        <v>6.39</v>
      </c>
      <c r="P2186" s="70">
        <f t="shared" si="1267"/>
        <v>102.43</v>
      </c>
      <c r="Q2186" s="64"/>
      <c r="R2186" s="70">
        <f t="shared" si="1268"/>
        <v>96.04</v>
      </c>
      <c r="S2186" s="70">
        <f t="shared" si="1268"/>
        <v>6.39</v>
      </c>
      <c r="T2186" s="70">
        <f t="shared" si="1269"/>
        <v>102.43</v>
      </c>
      <c r="U2186" s="70">
        <f t="shared" si="1270"/>
        <v>0</v>
      </c>
      <c r="V2186" s="78">
        <f t="shared" si="1271"/>
        <v>102.43</v>
      </c>
      <c r="X2186" s="70">
        <v>96.04</v>
      </c>
      <c r="Y2186" s="70">
        <v>6.39</v>
      </c>
      <c r="Z2186" s="70">
        <v>102.43</v>
      </c>
      <c r="AA2186" s="79"/>
      <c r="AB2186" s="80">
        <f t="shared" ref="AB2186:AB2249" si="1272">P2186-Z2186</f>
        <v>0</v>
      </c>
    </row>
    <row r="2187" spans="1:28" ht="22.5" x14ac:dyDescent="0.25">
      <c r="A2187" s="72" t="s">
        <v>17896</v>
      </c>
      <c r="B2187" s="73" t="s">
        <v>23270</v>
      </c>
      <c r="C2187" s="74" t="s">
        <v>15692</v>
      </c>
      <c r="D2187" s="75">
        <v>0</v>
      </c>
      <c r="E2187" s="70">
        <v>112.79</v>
      </c>
      <c r="F2187" s="76">
        <f t="shared" si="1263"/>
        <v>0</v>
      </c>
      <c r="G2187" s="29"/>
      <c r="H2187" s="70">
        <f t="shared" si="1264"/>
        <v>106.4</v>
      </c>
      <c r="I2187" s="70">
        <f t="shared" si="1264"/>
        <v>6.39</v>
      </c>
      <c r="J2187" s="70">
        <f t="shared" si="1265"/>
        <v>112.79</v>
      </c>
      <c r="K2187" s="70">
        <v>0</v>
      </c>
      <c r="L2187" s="76">
        <f t="shared" si="1266"/>
        <v>112.79</v>
      </c>
      <c r="N2187" s="70">
        <v>106.4</v>
      </c>
      <c r="O2187" s="70">
        <v>6.39</v>
      </c>
      <c r="P2187" s="70">
        <f t="shared" si="1267"/>
        <v>112.79</v>
      </c>
      <c r="Q2187" s="64"/>
      <c r="R2187" s="70">
        <f t="shared" si="1268"/>
        <v>106.4</v>
      </c>
      <c r="S2187" s="70">
        <f t="shared" si="1268"/>
        <v>6.39</v>
      </c>
      <c r="T2187" s="70">
        <f t="shared" si="1269"/>
        <v>112.79</v>
      </c>
      <c r="U2187" s="70">
        <f t="shared" si="1270"/>
        <v>0</v>
      </c>
      <c r="V2187" s="78">
        <f t="shared" si="1271"/>
        <v>112.79</v>
      </c>
      <c r="X2187" s="70">
        <v>106.4</v>
      </c>
      <c r="Y2187" s="70">
        <v>6.39</v>
      </c>
      <c r="Z2187" s="70">
        <v>112.79</v>
      </c>
      <c r="AA2187" s="79"/>
      <c r="AB2187" s="80">
        <f t="shared" si="1272"/>
        <v>0</v>
      </c>
    </row>
    <row r="2188" spans="1:28" x14ac:dyDescent="0.25">
      <c r="A2188" s="72" t="s">
        <v>17897</v>
      </c>
      <c r="B2188" s="73" t="s">
        <v>23271</v>
      </c>
      <c r="C2188" s="74" t="s">
        <v>15692</v>
      </c>
      <c r="D2188" s="75">
        <v>0</v>
      </c>
      <c r="E2188" s="70">
        <v>243.04</v>
      </c>
      <c r="F2188" s="76">
        <f t="shared" si="1263"/>
        <v>0</v>
      </c>
      <c r="G2188" s="77"/>
      <c r="H2188" s="70">
        <f t="shared" si="1264"/>
        <v>236.65</v>
      </c>
      <c r="I2188" s="70">
        <f t="shared" si="1264"/>
        <v>6.39</v>
      </c>
      <c r="J2188" s="70">
        <f t="shared" si="1265"/>
        <v>243.04</v>
      </c>
      <c r="K2188" s="70">
        <v>0</v>
      </c>
      <c r="L2188" s="76">
        <f t="shared" si="1266"/>
        <v>243.04</v>
      </c>
      <c r="N2188" s="70">
        <v>236.65</v>
      </c>
      <c r="O2188" s="70">
        <v>6.39</v>
      </c>
      <c r="P2188" s="70">
        <f t="shared" si="1267"/>
        <v>243.04</v>
      </c>
      <c r="Q2188" s="64"/>
      <c r="R2188" s="70">
        <f t="shared" si="1268"/>
        <v>236.65</v>
      </c>
      <c r="S2188" s="70">
        <f t="shared" si="1268"/>
        <v>6.39</v>
      </c>
      <c r="T2188" s="70">
        <f t="shared" si="1269"/>
        <v>243.04</v>
      </c>
      <c r="U2188" s="70">
        <f t="shared" si="1270"/>
        <v>0</v>
      </c>
      <c r="V2188" s="78">
        <f t="shared" si="1271"/>
        <v>243.04</v>
      </c>
      <c r="X2188" s="70">
        <v>236.65</v>
      </c>
      <c r="Y2188" s="70">
        <v>6.39</v>
      </c>
      <c r="Z2188" s="70">
        <v>243.04</v>
      </c>
      <c r="AA2188" s="79"/>
      <c r="AB2188" s="80">
        <f t="shared" si="1272"/>
        <v>0</v>
      </c>
    </row>
    <row r="2189" spans="1:28" s="34" customFormat="1" x14ac:dyDescent="0.25">
      <c r="A2189" s="72" t="s">
        <v>17898</v>
      </c>
      <c r="B2189" s="73" t="s">
        <v>23272</v>
      </c>
      <c r="C2189" s="74" t="s">
        <v>15692</v>
      </c>
      <c r="D2189" s="75">
        <v>0</v>
      </c>
      <c r="E2189" s="70">
        <v>8.67</v>
      </c>
      <c r="F2189" s="76">
        <f t="shared" si="1263"/>
        <v>0</v>
      </c>
      <c r="G2189" s="77"/>
      <c r="H2189" s="70">
        <f t="shared" si="1264"/>
        <v>8</v>
      </c>
      <c r="I2189" s="70">
        <f t="shared" si="1264"/>
        <v>0.67</v>
      </c>
      <c r="J2189" s="70">
        <f t="shared" si="1265"/>
        <v>8.67</v>
      </c>
      <c r="K2189" s="70">
        <v>0</v>
      </c>
      <c r="L2189" s="76">
        <f t="shared" si="1266"/>
        <v>8.67</v>
      </c>
      <c r="N2189" s="70">
        <v>8</v>
      </c>
      <c r="O2189" s="70">
        <v>0.67</v>
      </c>
      <c r="P2189" s="70">
        <f t="shared" si="1267"/>
        <v>8.67</v>
      </c>
      <c r="Q2189" s="64"/>
      <c r="R2189" s="70">
        <f t="shared" si="1268"/>
        <v>8</v>
      </c>
      <c r="S2189" s="70">
        <f t="shared" si="1268"/>
        <v>0.68</v>
      </c>
      <c r="T2189" s="70">
        <f t="shared" si="1269"/>
        <v>8.68</v>
      </c>
      <c r="U2189" s="70">
        <f t="shared" si="1270"/>
        <v>0</v>
      </c>
      <c r="V2189" s="78">
        <f t="shared" si="1271"/>
        <v>8.68</v>
      </c>
      <c r="X2189" s="70">
        <v>8</v>
      </c>
      <c r="Y2189" s="70">
        <v>0.68</v>
      </c>
      <c r="Z2189" s="70">
        <v>8.68</v>
      </c>
      <c r="AA2189" s="79"/>
      <c r="AB2189" s="80">
        <f t="shared" si="1272"/>
        <v>-9.9999999999997868E-3</v>
      </c>
    </row>
    <row r="2190" spans="1:28" ht="22.5" x14ac:dyDescent="0.25">
      <c r="A2190" s="66" t="s">
        <v>17899</v>
      </c>
      <c r="B2190" s="67" t="s">
        <v>23273</v>
      </c>
      <c r="C2190" s="68"/>
      <c r="D2190" s="69"/>
      <c r="E2190" s="70"/>
      <c r="F2190" s="71"/>
      <c r="H2190" s="70"/>
      <c r="I2190" s="70"/>
      <c r="J2190" s="70"/>
      <c r="K2190" s="70"/>
      <c r="L2190" s="76"/>
      <c r="N2190" s="70"/>
      <c r="O2190" s="70"/>
      <c r="P2190" s="70"/>
      <c r="Q2190" s="64"/>
      <c r="R2190" s="70"/>
      <c r="S2190" s="70"/>
      <c r="T2190" s="70"/>
      <c r="U2190" s="70"/>
      <c r="V2190" s="78"/>
      <c r="X2190" s="70"/>
      <c r="Y2190" s="70"/>
      <c r="Z2190" s="70"/>
      <c r="AA2190" s="79"/>
      <c r="AB2190" s="80">
        <f t="shared" si="1272"/>
        <v>0</v>
      </c>
    </row>
    <row r="2191" spans="1:28" ht="22.5" x14ac:dyDescent="0.25">
      <c r="A2191" s="72" t="s">
        <v>17900</v>
      </c>
      <c r="B2191" s="73" t="s">
        <v>23274</v>
      </c>
      <c r="C2191" s="109" t="s">
        <v>15747</v>
      </c>
      <c r="D2191" s="75">
        <v>0</v>
      </c>
      <c r="E2191" s="70">
        <v>131.84</v>
      </c>
      <c r="F2191" s="76">
        <f>ROUND(D2191*E2191,2)</f>
        <v>0</v>
      </c>
      <c r="G2191" s="34"/>
      <c r="H2191" s="70">
        <f t="shared" ref="H2191:I2195" si="1273">ROUND(N2191+(N2191*$H$2/100),2)</f>
        <v>121.78</v>
      </c>
      <c r="I2191" s="70">
        <f t="shared" si="1273"/>
        <v>10.06</v>
      </c>
      <c r="J2191" s="70">
        <f>H2191+I2191</f>
        <v>131.84</v>
      </c>
      <c r="K2191" s="70">
        <v>0</v>
      </c>
      <c r="L2191" s="76">
        <f>SUM(J2191:K2191)</f>
        <v>131.84</v>
      </c>
      <c r="N2191" s="70">
        <v>121.78</v>
      </c>
      <c r="O2191" s="70">
        <v>10.06</v>
      </c>
      <c r="P2191" s="70">
        <f>SUM(N2191:O2191)</f>
        <v>131.84</v>
      </c>
      <c r="Q2191" s="64"/>
      <c r="R2191" s="70">
        <f t="shared" ref="R2191:S2195" si="1274">X2191</f>
        <v>121.78</v>
      </c>
      <c r="S2191" s="70">
        <f t="shared" si="1274"/>
        <v>10.06</v>
      </c>
      <c r="T2191" s="70">
        <f>R2191+S2191</f>
        <v>131.84</v>
      </c>
      <c r="U2191" s="70">
        <f>ROUND(Z2191*$H$2,2)/100</f>
        <v>0</v>
      </c>
      <c r="V2191" s="78">
        <f>SUM(T2191:U2191)</f>
        <v>131.84</v>
      </c>
      <c r="X2191" s="70">
        <v>121.78</v>
      </c>
      <c r="Y2191" s="70">
        <v>10.06</v>
      </c>
      <c r="Z2191" s="70">
        <v>131.84</v>
      </c>
      <c r="AA2191" s="79"/>
      <c r="AB2191" s="80">
        <f t="shared" si="1272"/>
        <v>0</v>
      </c>
    </row>
    <row r="2192" spans="1:28" ht="22.5" x14ac:dyDescent="0.25">
      <c r="A2192" s="72" t="s">
        <v>17901</v>
      </c>
      <c r="B2192" s="73" t="s">
        <v>23275</v>
      </c>
      <c r="C2192" s="74" t="s">
        <v>15747</v>
      </c>
      <c r="D2192" s="75">
        <v>0</v>
      </c>
      <c r="E2192" s="70">
        <v>145.1</v>
      </c>
      <c r="F2192" s="76">
        <f>ROUND(D2192*E2192,2)</f>
        <v>0</v>
      </c>
      <c r="G2192" s="77"/>
      <c r="H2192" s="70">
        <f t="shared" si="1273"/>
        <v>135.04</v>
      </c>
      <c r="I2192" s="70">
        <f t="shared" si="1273"/>
        <v>10.06</v>
      </c>
      <c r="J2192" s="70">
        <f>H2192+I2192</f>
        <v>145.1</v>
      </c>
      <c r="K2192" s="70">
        <v>0</v>
      </c>
      <c r="L2192" s="76">
        <f>SUM(J2192:K2192)</f>
        <v>145.1</v>
      </c>
      <c r="N2192" s="70">
        <v>135.04</v>
      </c>
      <c r="O2192" s="70">
        <v>10.06</v>
      </c>
      <c r="P2192" s="70">
        <f>SUM(N2192:O2192)</f>
        <v>145.1</v>
      </c>
      <c r="Q2192" s="64"/>
      <c r="R2192" s="70">
        <f t="shared" si="1274"/>
        <v>135.04</v>
      </c>
      <c r="S2192" s="70">
        <f t="shared" si="1274"/>
        <v>10.06</v>
      </c>
      <c r="T2192" s="70">
        <f>R2192+S2192</f>
        <v>145.1</v>
      </c>
      <c r="U2192" s="70">
        <f>ROUND(Z2192*$H$2,2)/100</f>
        <v>0</v>
      </c>
      <c r="V2192" s="78">
        <f>SUM(T2192:U2192)</f>
        <v>145.1</v>
      </c>
      <c r="X2192" s="70">
        <v>135.04</v>
      </c>
      <c r="Y2192" s="70">
        <v>10.06</v>
      </c>
      <c r="Z2192" s="70">
        <v>145.1</v>
      </c>
      <c r="AA2192" s="79"/>
      <c r="AB2192" s="80">
        <f t="shared" si="1272"/>
        <v>0</v>
      </c>
    </row>
    <row r="2193" spans="1:28" ht="22.5" x14ac:dyDescent="0.25">
      <c r="A2193" s="72" t="s">
        <v>17902</v>
      </c>
      <c r="B2193" s="73" t="s">
        <v>23276</v>
      </c>
      <c r="C2193" s="74" t="s">
        <v>15747</v>
      </c>
      <c r="D2193" s="75">
        <v>0</v>
      </c>
      <c r="E2193" s="70">
        <v>169.35</v>
      </c>
      <c r="F2193" s="76">
        <f>ROUND(D2193*E2193,2)</f>
        <v>0</v>
      </c>
      <c r="G2193" s="77"/>
      <c r="H2193" s="70">
        <f t="shared" si="1273"/>
        <v>159.29</v>
      </c>
      <c r="I2193" s="70">
        <f t="shared" si="1273"/>
        <v>10.06</v>
      </c>
      <c r="J2193" s="70">
        <f>H2193+I2193</f>
        <v>169.35</v>
      </c>
      <c r="K2193" s="70">
        <v>0</v>
      </c>
      <c r="L2193" s="76">
        <f>SUM(J2193:K2193)</f>
        <v>169.35</v>
      </c>
      <c r="N2193" s="70">
        <v>159.29</v>
      </c>
      <c r="O2193" s="70">
        <v>10.06</v>
      </c>
      <c r="P2193" s="70">
        <f>SUM(N2193:O2193)</f>
        <v>169.35</v>
      </c>
      <c r="Q2193" s="64"/>
      <c r="R2193" s="70">
        <f t="shared" si="1274"/>
        <v>159.29</v>
      </c>
      <c r="S2193" s="70">
        <f t="shared" si="1274"/>
        <v>10.06</v>
      </c>
      <c r="T2193" s="70">
        <f>R2193+S2193</f>
        <v>169.35</v>
      </c>
      <c r="U2193" s="70">
        <f>ROUND(Z2193*$H$2,2)/100</f>
        <v>0</v>
      </c>
      <c r="V2193" s="78">
        <f>SUM(T2193:U2193)</f>
        <v>169.35</v>
      </c>
      <c r="X2193" s="70">
        <v>159.29</v>
      </c>
      <c r="Y2193" s="70">
        <v>10.06</v>
      </c>
      <c r="Z2193" s="70">
        <v>169.35</v>
      </c>
      <c r="AA2193" s="79"/>
      <c r="AB2193" s="80">
        <f t="shared" si="1272"/>
        <v>0</v>
      </c>
    </row>
    <row r="2194" spans="1:28" ht="22.5" x14ac:dyDescent="0.25">
      <c r="A2194" s="72" t="s">
        <v>17903</v>
      </c>
      <c r="B2194" s="73" t="s">
        <v>23277</v>
      </c>
      <c r="C2194" s="74" t="s">
        <v>15747</v>
      </c>
      <c r="D2194" s="75">
        <v>0</v>
      </c>
      <c r="E2194" s="70">
        <v>157.85</v>
      </c>
      <c r="F2194" s="76">
        <f>ROUND(D2194*E2194,2)</f>
        <v>0</v>
      </c>
      <c r="G2194" s="77"/>
      <c r="H2194" s="70">
        <f t="shared" si="1273"/>
        <v>147.79</v>
      </c>
      <c r="I2194" s="70">
        <f t="shared" si="1273"/>
        <v>10.06</v>
      </c>
      <c r="J2194" s="70">
        <f>H2194+I2194</f>
        <v>157.85</v>
      </c>
      <c r="K2194" s="70">
        <v>0</v>
      </c>
      <c r="L2194" s="76">
        <f>SUM(J2194:K2194)</f>
        <v>157.85</v>
      </c>
      <c r="N2194" s="70">
        <v>147.79</v>
      </c>
      <c r="O2194" s="70">
        <v>10.06</v>
      </c>
      <c r="P2194" s="70">
        <f>SUM(N2194:O2194)</f>
        <v>157.85</v>
      </c>
      <c r="Q2194" s="64"/>
      <c r="R2194" s="70">
        <f t="shared" si="1274"/>
        <v>147.79</v>
      </c>
      <c r="S2194" s="70">
        <f t="shared" si="1274"/>
        <v>10.06</v>
      </c>
      <c r="T2194" s="70">
        <f>R2194+S2194</f>
        <v>157.85</v>
      </c>
      <c r="U2194" s="70">
        <f>ROUND(Z2194*$H$2,2)/100</f>
        <v>0</v>
      </c>
      <c r="V2194" s="78">
        <f>SUM(T2194:U2194)</f>
        <v>157.85</v>
      </c>
      <c r="X2194" s="70">
        <v>147.79</v>
      </c>
      <c r="Y2194" s="70">
        <v>10.06</v>
      </c>
      <c r="Z2194" s="70">
        <v>157.85</v>
      </c>
      <c r="AA2194" s="79"/>
      <c r="AB2194" s="80">
        <f t="shared" si="1272"/>
        <v>0</v>
      </c>
    </row>
    <row r="2195" spans="1:28" x14ac:dyDescent="0.25">
      <c r="A2195" s="72" t="s">
        <v>17904</v>
      </c>
      <c r="B2195" s="73" t="s">
        <v>23278</v>
      </c>
      <c r="C2195" s="74" t="s">
        <v>15747</v>
      </c>
      <c r="D2195" s="75">
        <v>0</v>
      </c>
      <c r="E2195" s="70">
        <v>194.64000000000001</v>
      </c>
      <c r="F2195" s="76">
        <f>ROUND(D2195*E2195,2)</f>
        <v>0</v>
      </c>
      <c r="G2195" s="77"/>
      <c r="H2195" s="70">
        <f t="shared" si="1273"/>
        <v>184.58</v>
      </c>
      <c r="I2195" s="70">
        <f t="shared" si="1273"/>
        <v>10.06</v>
      </c>
      <c r="J2195" s="70">
        <f>H2195+I2195</f>
        <v>194.64000000000001</v>
      </c>
      <c r="K2195" s="70">
        <v>0</v>
      </c>
      <c r="L2195" s="76">
        <f>SUM(J2195:K2195)</f>
        <v>194.64000000000001</v>
      </c>
      <c r="N2195" s="70">
        <v>184.58</v>
      </c>
      <c r="O2195" s="70">
        <v>10.06</v>
      </c>
      <c r="P2195" s="70">
        <f>SUM(N2195:O2195)</f>
        <v>194.64000000000001</v>
      </c>
      <c r="Q2195" s="64"/>
      <c r="R2195" s="70">
        <f t="shared" si="1274"/>
        <v>184.58</v>
      </c>
      <c r="S2195" s="70">
        <f t="shared" si="1274"/>
        <v>10.06</v>
      </c>
      <c r="T2195" s="70">
        <f>R2195+S2195</f>
        <v>194.64000000000001</v>
      </c>
      <c r="U2195" s="70">
        <f>ROUND(Z2195*$H$2,2)/100</f>
        <v>0</v>
      </c>
      <c r="V2195" s="78">
        <f>SUM(T2195:U2195)</f>
        <v>194.64000000000001</v>
      </c>
      <c r="X2195" s="70">
        <v>184.58</v>
      </c>
      <c r="Y2195" s="70">
        <v>10.06</v>
      </c>
      <c r="Z2195" s="70">
        <v>194.64</v>
      </c>
      <c r="AA2195" s="79"/>
      <c r="AB2195" s="80">
        <f t="shared" si="1272"/>
        <v>0</v>
      </c>
    </row>
    <row r="2196" spans="1:28" ht="22.5" x14ac:dyDescent="0.25">
      <c r="A2196" s="66" t="s">
        <v>17905</v>
      </c>
      <c r="B2196" s="67" t="s">
        <v>23279</v>
      </c>
      <c r="C2196" s="68"/>
      <c r="D2196" s="69"/>
      <c r="E2196" s="70"/>
      <c r="F2196" s="71"/>
      <c r="H2196" s="70"/>
      <c r="I2196" s="70"/>
      <c r="J2196" s="70"/>
      <c r="K2196" s="70"/>
      <c r="L2196" s="76"/>
      <c r="N2196" s="70"/>
      <c r="O2196" s="70"/>
      <c r="P2196" s="70"/>
      <c r="Q2196" s="64"/>
      <c r="R2196" s="70"/>
      <c r="S2196" s="70"/>
      <c r="T2196" s="70"/>
      <c r="U2196" s="70"/>
      <c r="V2196" s="78"/>
      <c r="X2196" s="70"/>
      <c r="Y2196" s="70"/>
      <c r="Z2196" s="70"/>
      <c r="AA2196" s="79"/>
      <c r="AB2196" s="80">
        <f t="shared" si="1272"/>
        <v>0</v>
      </c>
    </row>
    <row r="2197" spans="1:28" ht="22.5" x14ac:dyDescent="0.25">
      <c r="A2197" s="72" t="s">
        <v>17906</v>
      </c>
      <c r="B2197" s="73" t="s">
        <v>23280</v>
      </c>
      <c r="C2197" s="74" t="s">
        <v>15747</v>
      </c>
      <c r="D2197" s="75">
        <v>0</v>
      </c>
      <c r="E2197" s="70">
        <v>7.0299999999999994</v>
      </c>
      <c r="F2197" s="76">
        <f t="shared" ref="F2197:F2203" si="1275">ROUND(D2197*E2197,2)</f>
        <v>0</v>
      </c>
      <c r="G2197" s="77"/>
      <c r="H2197" s="70">
        <f t="shared" ref="H2197:I2203" si="1276">ROUND(N2197+(N2197*$H$2/100),2)</f>
        <v>5.68</v>
      </c>
      <c r="I2197" s="70">
        <f t="shared" si="1276"/>
        <v>1.35</v>
      </c>
      <c r="J2197" s="70">
        <f t="shared" ref="J2197:J2203" si="1277">H2197+I2197</f>
        <v>7.0299999999999994</v>
      </c>
      <c r="K2197" s="70">
        <v>0</v>
      </c>
      <c r="L2197" s="76">
        <f t="shared" ref="L2197:L2203" si="1278">SUM(J2197:K2197)</f>
        <v>7.0299999999999994</v>
      </c>
      <c r="N2197" s="70">
        <v>5.68</v>
      </c>
      <c r="O2197" s="70">
        <v>1.35</v>
      </c>
      <c r="P2197" s="70">
        <f t="shared" ref="P2197:P2203" si="1279">SUM(N2197:O2197)</f>
        <v>7.0299999999999994</v>
      </c>
      <c r="Q2197" s="64"/>
      <c r="R2197" s="70">
        <f t="shared" ref="R2197:S2203" si="1280">X2197</f>
        <v>5.68</v>
      </c>
      <c r="S2197" s="70">
        <f t="shared" si="1280"/>
        <v>1.34</v>
      </c>
      <c r="T2197" s="70">
        <f t="shared" ref="T2197:T2203" si="1281">R2197+S2197</f>
        <v>7.02</v>
      </c>
      <c r="U2197" s="70">
        <f t="shared" ref="U2197:U2203" si="1282">ROUND(Z2197*$H$2,2)/100</f>
        <v>0</v>
      </c>
      <c r="V2197" s="78">
        <f t="shared" ref="V2197:V2203" si="1283">SUM(T2197:U2197)</f>
        <v>7.02</v>
      </c>
      <c r="X2197" s="70">
        <v>5.68</v>
      </c>
      <c r="Y2197" s="70">
        <v>1.34</v>
      </c>
      <c r="Z2197" s="70">
        <v>7.02</v>
      </c>
      <c r="AA2197" s="79"/>
      <c r="AB2197" s="80">
        <f t="shared" si="1272"/>
        <v>9.9999999999997868E-3</v>
      </c>
    </row>
    <row r="2198" spans="1:28" ht="22.5" x14ac:dyDescent="0.25">
      <c r="A2198" s="72" t="s">
        <v>17907</v>
      </c>
      <c r="B2198" s="73" t="s">
        <v>23281</v>
      </c>
      <c r="C2198" s="74" t="s">
        <v>15747</v>
      </c>
      <c r="D2198" s="75">
        <v>0</v>
      </c>
      <c r="E2198" s="70">
        <v>7.9499999999999993</v>
      </c>
      <c r="F2198" s="76">
        <f t="shared" si="1275"/>
        <v>0</v>
      </c>
      <c r="G2198" s="77"/>
      <c r="H2198" s="70">
        <f t="shared" si="1276"/>
        <v>6.6</v>
      </c>
      <c r="I2198" s="70">
        <f t="shared" si="1276"/>
        <v>1.35</v>
      </c>
      <c r="J2198" s="70">
        <f t="shared" si="1277"/>
        <v>7.9499999999999993</v>
      </c>
      <c r="K2198" s="70">
        <v>0</v>
      </c>
      <c r="L2198" s="76">
        <f t="shared" si="1278"/>
        <v>7.9499999999999993</v>
      </c>
      <c r="N2198" s="70">
        <v>6.6</v>
      </c>
      <c r="O2198" s="70">
        <v>1.35</v>
      </c>
      <c r="P2198" s="70">
        <f t="shared" si="1279"/>
        <v>7.9499999999999993</v>
      </c>
      <c r="Q2198" s="64"/>
      <c r="R2198" s="70">
        <f t="shared" si="1280"/>
        <v>6.6</v>
      </c>
      <c r="S2198" s="70">
        <f t="shared" si="1280"/>
        <v>1.34</v>
      </c>
      <c r="T2198" s="70">
        <f t="shared" si="1281"/>
        <v>7.9399999999999995</v>
      </c>
      <c r="U2198" s="70">
        <f t="shared" si="1282"/>
        <v>0</v>
      </c>
      <c r="V2198" s="78">
        <f t="shared" si="1283"/>
        <v>7.9399999999999995</v>
      </c>
      <c r="X2198" s="70">
        <v>6.6</v>
      </c>
      <c r="Y2198" s="70">
        <v>1.34</v>
      </c>
      <c r="Z2198" s="70">
        <v>7.94</v>
      </c>
      <c r="AA2198" s="79"/>
      <c r="AB2198" s="80">
        <f t="shared" si="1272"/>
        <v>9.9999999999988987E-3</v>
      </c>
    </row>
    <row r="2199" spans="1:28" ht="22.5" x14ac:dyDescent="0.25">
      <c r="A2199" s="72" t="s">
        <v>17908</v>
      </c>
      <c r="B2199" s="73" t="s">
        <v>23282</v>
      </c>
      <c r="C2199" s="74" t="s">
        <v>15747</v>
      </c>
      <c r="D2199" s="75">
        <v>0</v>
      </c>
      <c r="E2199" s="70">
        <v>10.27</v>
      </c>
      <c r="F2199" s="76">
        <f t="shared" si="1275"/>
        <v>0</v>
      </c>
      <c r="G2199" s="77"/>
      <c r="H2199" s="70">
        <f t="shared" si="1276"/>
        <v>8.92</v>
      </c>
      <c r="I2199" s="70">
        <f t="shared" si="1276"/>
        <v>1.35</v>
      </c>
      <c r="J2199" s="70">
        <f t="shared" si="1277"/>
        <v>10.27</v>
      </c>
      <c r="K2199" s="70">
        <v>0</v>
      </c>
      <c r="L2199" s="76">
        <f t="shared" si="1278"/>
        <v>10.27</v>
      </c>
      <c r="N2199" s="70">
        <v>8.92</v>
      </c>
      <c r="O2199" s="70">
        <v>1.35</v>
      </c>
      <c r="P2199" s="70">
        <f t="shared" si="1279"/>
        <v>10.27</v>
      </c>
      <c r="Q2199" s="64"/>
      <c r="R2199" s="70">
        <f t="shared" si="1280"/>
        <v>8.92</v>
      </c>
      <c r="S2199" s="70">
        <f t="shared" si="1280"/>
        <v>1.34</v>
      </c>
      <c r="T2199" s="70">
        <f t="shared" si="1281"/>
        <v>10.26</v>
      </c>
      <c r="U2199" s="70">
        <f t="shared" si="1282"/>
        <v>0</v>
      </c>
      <c r="V2199" s="78">
        <f t="shared" si="1283"/>
        <v>10.26</v>
      </c>
      <c r="X2199" s="70">
        <v>8.92</v>
      </c>
      <c r="Y2199" s="70">
        <v>1.34</v>
      </c>
      <c r="Z2199" s="70">
        <v>10.26</v>
      </c>
      <c r="AA2199" s="79"/>
      <c r="AB2199" s="80">
        <f t="shared" si="1272"/>
        <v>9.9999999999997868E-3</v>
      </c>
    </row>
    <row r="2200" spans="1:28" ht="22.5" x14ac:dyDescent="0.25">
      <c r="A2200" s="72" t="s">
        <v>17909</v>
      </c>
      <c r="B2200" s="73" t="s">
        <v>23283</v>
      </c>
      <c r="C2200" s="74" t="s">
        <v>15747</v>
      </c>
      <c r="D2200" s="75">
        <v>0</v>
      </c>
      <c r="E2200" s="70">
        <v>13.98</v>
      </c>
      <c r="F2200" s="76">
        <f t="shared" si="1275"/>
        <v>0</v>
      </c>
      <c r="G2200" s="77"/>
      <c r="H2200" s="70">
        <f t="shared" si="1276"/>
        <v>12.63</v>
      </c>
      <c r="I2200" s="70">
        <f t="shared" si="1276"/>
        <v>1.35</v>
      </c>
      <c r="J2200" s="70">
        <f t="shared" si="1277"/>
        <v>13.98</v>
      </c>
      <c r="K2200" s="70">
        <v>0</v>
      </c>
      <c r="L2200" s="76">
        <f t="shared" si="1278"/>
        <v>13.98</v>
      </c>
      <c r="N2200" s="70">
        <v>12.63</v>
      </c>
      <c r="O2200" s="70">
        <v>1.35</v>
      </c>
      <c r="P2200" s="70">
        <f t="shared" si="1279"/>
        <v>13.98</v>
      </c>
      <c r="Q2200" s="64"/>
      <c r="R2200" s="70">
        <f t="shared" si="1280"/>
        <v>12.63</v>
      </c>
      <c r="S2200" s="70">
        <f t="shared" si="1280"/>
        <v>1.34</v>
      </c>
      <c r="T2200" s="70">
        <f t="shared" si="1281"/>
        <v>13.97</v>
      </c>
      <c r="U2200" s="70">
        <f t="shared" si="1282"/>
        <v>0</v>
      </c>
      <c r="V2200" s="78">
        <f t="shared" si="1283"/>
        <v>13.97</v>
      </c>
      <c r="X2200" s="70">
        <v>12.63</v>
      </c>
      <c r="Y2200" s="70">
        <v>1.34</v>
      </c>
      <c r="Z2200" s="70">
        <v>13.97</v>
      </c>
      <c r="AA2200" s="79"/>
      <c r="AB2200" s="80">
        <f t="shared" si="1272"/>
        <v>9.9999999999997868E-3</v>
      </c>
    </row>
    <row r="2201" spans="1:28" ht="22.5" x14ac:dyDescent="0.25">
      <c r="A2201" s="72" t="s">
        <v>17910</v>
      </c>
      <c r="B2201" s="73" t="s">
        <v>23284</v>
      </c>
      <c r="C2201" s="74" t="s">
        <v>15747</v>
      </c>
      <c r="D2201" s="75">
        <v>0</v>
      </c>
      <c r="E2201" s="70">
        <v>19.96</v>
      </c>
      <c r="F2201" s="76">
        <f t="shared" si="1275"/>
        <v>0</v>
      </c>
      <c r="G2201" s="77"/>
      <c r="H2201" s="70">
        <f t="shared" si="1276"/>
        <v>18.61</v>
      </c>
      <c r="I2201" s="70">
        <f t="shared" si="1276"/>
        <v>1.35</v>
      </c>
      <c r="J2201" s="70">
        <f t="shared" si="1277"/>
        <v>19.96</v>
      </c>
      <c r="K2201" s="70">
        <v>0</v>
      </c>
      <c r="L2201" s="76">
        <f t="shared" si="1278"/>
        <v>19.96</v>
      </c>
      <c r="N2201" s="70">
        <v>18.61</v>
      </c>
      <c r="O2201" s="70">
        <v>1.35</v>
      </c>
      <c r="P2201" s="70">
        <f t="shared" si="1279"/>
        <v>19.96</v>
      </c>
      <c r="Q2201" s="64"/>
      <c r="R2201" s="70">
        <f t="shared" si="1280"/>
        <v>18.61</v>
      </c>
      <c r="S2201" s="70">
        <f t="shared" si="1280"/>
        <v>1.34</v>
      </c>
      <c r="T2201" s="70">
        <f t="shared" si="1281"/>
        <v>19.95</v>
      </c>
      <c r="U2201" s="70">
        <f t="shared" si="1282"/>
        <v>0</v>
      </c>
      <c r="V2201" s="78">
        <f t="shared" si="1283"/>
        <v>19.95</v>
      </c>
      <c r="X2201" s="70">
        <v>18.61</v>
      </c>
      <c r="Y2201" s="70">
        <v>1.34</v>
      </c>
      <c r="Z2201" s="70">
        <v>19.95</v>
      </c>
      <c r="AA2201" s="79"/>
      <c r="AB2201" s="80">
        <f t="shared" si="1272"/>
        <v>1.0000000000001563E-2</v>
      </c>
    </row>
    <row r="2202" spans="1:28" ht="22.5" x14ac:dyDescent="0.25">
      <c r="A2202" s="72" t="s">
        <v>17911</v>
      </c>
      <c r="B2202" s="73" t="s">
        <v>23285</v>
      </c>
      <c r="C2202" s="74" t="s">
        <v>15747</v>
      </c>
      <c r="D2202" s="75">
        <v>0</v>
      </c>
      <c r="E2202" s="70">
        <v>30.73</v>
      </c>
      <c r="F2202" s="76">
        <f t="shared" si="1275"/>
        <v>0</v>
      </c>
      <c r="G2202" s="77"/>
      <c r="H2202" s="70">
        <f t="shared" si="1276"/>
        <v>29.38</v>
      </c>
      <c r="I2202" s="70">
        <f t="shared" si="1276"/>
        <v>1.35</v>
      </c>
      <c r="J2202" s="70">
        <f t="shared" si="1277"/>
        <v>30.73</v>
      </c>
      <c r="K2202" s="70">
        <v>0</v>
      </c>
      <c r="L2202" s="76">
        <f t="shared" si="1278"/>
        <v>30.73</v>
      </c>
      <c r="N2202" s="70">
        <v>29.38</v>
      </c>
      <c r="O2202" s="70">
        <v>1.35</v>
      </c>
      <c r="P2202" s="70">
        <f t="shared" si="1279"/>
        <v>30.73</v>
      </c>
      <c r="Q2202" s="64"/>
      <c r="R2202" s="70">
        <f t="shared" si="1280"/>
        <v>29.38</v>
      </c>
      <c r="S2202" s="70">
        <f t="shared" si="1280"/>
        <v>1.34</v>
      </c>
      <c r="T2202" s="70">
        <f t="shared" si="1281"/>
        <v>30.72</v>
      </c>
      <c r="U2202" s="70">
        <f t="shared" si="1282"/>
        <v>0</v>
      </c>
      <c r="V2202" s="78">
        <f t="shared" si="1283"/>
        <v>30.72</v>
      </c>
      <c r="X2202" s="70">
        <v>29.38</v>
      </c>
      <c r="Y2202" s="70">
        <v>1.34</v>
      </c>
      <c r="Z2202" s="70">
        <v>30.72</v>
      </c>
      <c r="AA2202" s="79"/>
      <c r="AB2202" s="80">
        <f t="shared" si="1272"/>
        <v>1.0000000000001563E-2</v>
      </c>
    </row>
    <row r="2203" spans="1:28" x14ac:dyDescent="0.25">
      <c r="A2203" s="72" t="s">
        <v>17912</v>
      </c>
      <c r="B2203" s="73" t="s">
        <v>23286</v>
      </c>
      <c r="C2203" s="74" t="s">
        <v>15747</v>
      </c>
      <c r="D2203" s="75">
        <v>0</v>
      </c>
      <c r="E2203" s="70">
        <v>44.300000000000004</v>
      </c>
      <c r="F2203" s="76">
        <f t="shared" si="1275"/>
        <v>0</v>
      </c>
      <c r="G2203" s="77"/>
      <c r="H2203" s="70">
        <f t="shared" si="1276"/>
        <v>42.95</v>
      </c>
      <c r="I2203" s="70">
        <f t="shared" si="1276"/>
        <v>1.35</v>
      </c>
      <c r="J2203" s="70">
        <f t="shared" si="1277"/>
        <v>44.300000000000004</v>
      </c>
      <c r="K2203" s="70">
        <v>0</v>
      </c>
      <c r="L2203" s="76">
        <f t="shared" si="1278"/>
        <v>44.300000000000004</v>
      </c>
      <c r="N2203" s="70">
        <v>42.95</v>
      </c>
      <c r="O2203" s="70">
        <v>1.35</v>
      </c>
      <c r="P2203" s="70">
        <f t="shared" si="1279"/>
        <v>44.300000000000004</v>
      </c>
      <c r="Q2203" s="64"/>
      <c r="R2203" s="70">
        <f t="shared" si="1280"/>
        <v>42.95</v>
      </c>
      <c r="S2203" s="70">
        <f t="shared" si="1280"/>
        <v>1.34</v>
      </c>
      <c r="T2203" s="70">
        <f t="shared" si="1281"/>
        <v>44.290000000000006</v>
      </c>
      <c r="U2203" s="70">
        <f t="shared" si="1282"/>
        <v>0</v>
      </c>
      <c r="V2203" s="78">
        <f t="shared" si="1283"/>
        <v>44.290000000000006</v>
      </c>
      <c r="X2203" s="70">
        <v>42.95</v>
      </c>
      <c r="Y2203" s="70">
        <v>1.34</v>
      </c>
      <c r="Z2203" s="70">
        <v>44.29</v>
      </c>
      <c r="AA2203" s="79"/>
      <c r="AB2203" s="80">
        <f t="shared" si="1272"/>
        <v>1.0000000000005116E-2</v>
      </c>
    </row>
    <row r="2204" spans="1:28" x14ac:dyDescent="0.25">
      <c r="A2204" s="66" t="s">
        <v>17913</v>
      </c>
      <c r="B2204" s="67" t="s">
        <v>23287</v>
      </c>
      <c r="C2204" s="68"/>
      <c r="D2204" s="69"/>
      <c r="E2204" s="70"/>
      <c r="F2204" s="71"/>
      <c r="H2204" s="70"/>
      <c r="I2204" s="70"/>
      <c r="J2204" s="70"/>
      <c r="K2204" s="70"/>
      <c r="L2204" s="76"/>
      <c r="N2204" s="70"/>
      <c r="O2204" s="70"/>
      <c r="P2204" s="70"/>
      <c r="Q2204" s="64"/>
      <c r="R2204" s="70"/>
      <c r="S2204" s="70"/>
      <c r="T2204" s="70"/>
      <c r="U2204" s="70"/>
      <c r="V2204" s="78"/>
      <c r="X2204" s="70"/>
      <c r="Y2204" s="70"/>
      <c r="Z2204" s="70"/>
      <c r="AA2204" s="79"/>
      <c r="AB2204" s="80">
        <f t="shared" si="1272"/>
        <v>0</v>
      </c>
    </row>
    <row r="2205" spans="1:28" s="34" customFormat="1" x14ac:dyDescent="0.25">
      <c r="A2205" s="72" t="s">
        <v>17914</v>
      </c>
      <c r="B2205" s="73" t="s">
        <v>23288</v>
      </c>
      <c r="C2205" s="74" t="s">
        <v>15747</v>
      </c>
      <c r="D2205" s="75">
        <v>0</v>
      </c>
      <c r="E2205" s="70">
        <v>17.52</v>
      </c>
      <c r="F2205" s="76">
        <f t="shared" ref="F2205:F2213" si="1284">ROUND(D2205*E2205,2)</f>
        <v>0</v>
      </c>
      <c r="G2205" s="77"/>
      <c r="H2205" s="70">
        <f t="shared" ref="H2205:I2213" si="1285">ROUND(N2205+(N2205*$H$2/100),2)</f>
        <v>5.72</v>
      </c>
      <c r="I2205" s="70">
        <f t="shared" si="1285"/>
        <v>11.8</v>
      </c>
      <c r="J2205" s="70">
        <f t="shared" ref="J2205:J2213" si="1286">H2205+I2205</f>
        <v>17.52</v>
      </c>
      <c r="K2205" s="70">
        <v>0</v>
      </c>
      <c r="L2205" s="76">
        <f t="shared" ref="L2205:L2213" si="1287">SUM(J2205:K2205)</f>
        <v>17.52</v>
      </c>
      <c r="N2205" s="70">
        <v>5.72</v>
      </c>
      <c r="O2205" s="70">
        <v>11.799999999999999</v>
      </c>
      <c r="P2205" s="70">
        <f t="shared" ref="P2205:P2213" si="1288">SUM(N2205:O2205)</f>
        <v>17.52</v>
      </c>
      <c r="Q2205" s="64"/>
      <c r="R2205" s="70">
        <f t="shared" ref="R2205:S2213" si="1289">X2205</f>
        <v>5.72</v>
      </c>
      <c r="S2205" s="70">
        <f t="shared" si="1289"/>
        <v>11.81</v>
      </c>
      <c r="T2205" s="70">
        <f t="shared" ref="T2205:T2213" si="1290">R2205+S2205</f>
        <v>17.53</v>
      </c>
      <c r="U2205" s="70">
        <f t="shared" ref="U2205:U2213" si="1291">ROUND(Z2205*$H$2,2)/100</f>
        <v>0</v>
      </c>
      <c r="V2205" s="78">
        <f t="shared" ref="V2205:V2213" si="1292">SUM(T2205:U2205)</f>
        <v>17.53</v>
      </c>
      <c r="X2205" s="70">
        <v>5.72</v>
      </c>
      <c r="Y2205" s="70">
        <v>11.81</v>
      </c>
      <c r="Z2205" s="70">
        <v>17.53</v>
      </c>
      <c r="AA2205" s="79"/>
      <c r="AB2205" s="80">
        <f t="shared" si="1272"/>
        <v>-1.0000000000001563E-2</v>
      </c>
    </row>
    <row r="2206" spans="1:28" x14ac:dyDescent="0.25">
      <c r="A2206" s="72" t="s">
        <v>17915</v>
      </c>
      <c r="B2206" s="73" t="s">
        <v>23289</v>
      </c>
      <c r="C2206" s="74" t="s">
        <v>15747</v>
      </c>
      <c r="D2206" s="75">
        <v>0</v>
      </c>
      <c r="E2206" s="70">
        <v>20.350000000000001</v>
      </c>
      <c r="F2206" s="76">
        <f t="shared" si="1284"/>
        <v>0</v>
      </c>
      <c r="G2206" s="77"/>
      <c r="H2206" s="70">
        <f t="shared" si="1285"/>
        <v>8.5500000000000007</v>
      </c>
      <c r="I2206" s="70">
        <f t="shared" si="1285"/>
        <v>11.8</v>
      </c>
      <c r="J2206" s="70">
        <f t="shared" si="1286"/>
        <v>20.350000000000001</v>
      </c>
      <c r="K2206" s="70">
        <v>0</v>
      </c>
      <c r="L2206" s="76">
        <f t="shared" si="1287"/>
        <v>20.350000000000001</v>
      </c>
      <c r="N2206" s="70">
        <v>8.5500000000000007</v>
      </c>
      <c r="O2206" s="70">
        <v>11.799999999999999</v>
      </c>
      <c r="P2206" s="70">
        <f t="shared" si="1288"/>
        <v>20.350000000000001</v>
      </c>
      <c r="Q2206" s="64"/>
      <c r="R2206" s="70">
        <f t="shared" si="1289"/>
        <v>8.5500000000000007</v>
      </c>
      <c r="S2206" s="70">
        <f t="shared" si="1289"/>
        <v>11.81</v>
      </c>
      <c r="T2206" s="70">
        <f t="shared" si="1290"/>
        <v>20.36</v>
      </c>
      <c r="U2206" s="70">
        <f t="shared" si="1291"/>
        <v>0</v>
      </c>
      <c r="V2206" s="78">
        <f t="shared" si="1292"/>
        <v>20.36</v>
      </c>
      <c r="X2206" s="70">
        <v>8.5500000000000007</v>
      </c>
      <c r="Y2206" s="70">
        <v>11.81</v>
      </c>
      <c r="Z2206" s="70">
        <v>20.36</v>
      </c>
      <c r="AA2206" s="79"/>
      <c r="AB2206" s="80">
        <f t="shared" si="1272"/>
        <v>-9.9999999999980105E-3</v>
      </c>
    </row>
    <row r="2207" spans="1:28" x14ac:dyDescent="0.25">
      <c r="A2207" s="72" t="s">
        <v>17916</v>
      </c>
      <c r="B2207" s="73" t="s">
        <v>23290</v>
      </c>
      <c r="C2207" s="74" t="s">
        <v>15747</v>
      </c>
      <c r="D2207" s="75">
        <v>0</v>
      </c>
      <c r="E2207" s="70">
        <v>31.75</v>
      </c>
      <c r="F2207" s="76">
        <f t="shared" si="1284"/>
        <v>0</v>
      </c>
      <c r="G2207" s="77"/>
      <c r="H2207" s="70">
        <f t="shared" si="1285"/>
        <v>19.95</v>
      </c>
      <c r="I2207" s="70">
        <f t="shared" si="1285"/>
        <v>11.8</v>
      </c>
      <c r="J2207" s="70">
        <f t="shared" si="1286"/>
        <v>31.75</v>
      </c>
      <c r="K2207" s="70">
        <v>0</v>
      </c>
      <c r="L2207" s="76">
        <f t="shared" si="1287"/>
        <v>31.75</v>
      </c>
      <c r="N2207" s="70">
        <v>19.95</v>
      </c>
      <c r="O2207" s="70">
        <v>11.799999999999999</v>
      </c>
      <c r="P2207" s="70">
        <f t="shared" si="1288"/>
        <v>31.75</v>
      </c>
      <c r="Q2207" s="64"/>
      <c r="R2207" s="70">
        <f t="shared" si="1289"/>
        <v>19.95</v>
      </c>
      <c r="S2207" s="70">
        <f t="shared" si="1289"/>
        <v>11.81</v>
      </c>
      <c r="T2207" s="70">
        <f t="shared" si="1290"/>
        <v>31.759999999999998</v>
      </c>
      <c r="U2207" s="70">
        <f t="shared" si="1291"/>
        <v>0</v>
      </c>
      <c r="V2207" s="78">
        <f t="shared" si="1292"/>
        <v>31.759999999999998</v>
      </c>
      <c r="X2207" s="70">
        <v>19.95</v>
      </c>
      <c r="Y2207" s="70">
        <v>11.81</v>
      </c>
      <c r="Z2207" s="70">
        <v>31.76</v>
      </c>
      <c r="AA2207" s="79"/>
      <c r="AB2207" s="80">
        <f t="shared" si="1272"/>
        <v>-1.0000000000001563E-2</v>
      </c>
    </row>
    <row r="2208" spans="1:28" x14ac:dyDescent="0.25">
      <c r="A2208" s="72" t="s">
        <v>17917</v>
      </c>
      <c r="B2208" s="73" t="s">
        <v>23291</v>
      </c>
      <c r="C2208" s="74" t="s">
        <v>15692</v>
      </c>
      <c r="D2208" s="75">
        <v>0</v>
      </c>
      <c r="E2208" s="70">
        <v>10.76</v>
      </c>
      <c r="F2208" s="76">
        <f t="shared" si="1284"/>
        <v>0</v>
      </c>
      <c r="G2208" s="77"/>
      <c r="H2208" s="70">
        <f t="shared" si="1285"/>
        <v>8.48</v>
      </c>
      <c r="I2208" s="70">
        <f t="shared" si="1285"/>
        <v>2.2799999999999998</v>
      </c>
      <c r="J2208" s="70">
        <f t="shared" si="1286"/>
        <v>10.76</v>
      </c>
      <c r="K2208" s="70">
        <v>0</v>
      </c>
      <c r="L2208" s="76">
        <f t="shared" si="1287"/>
        <v>10.76</v>
      </c>
      <c r="N2208" s="70">
        <v>8.48</v>
      </c>
      <c r="O2208" s="70">
        <v>2.2799999999999998</v>
      </c>
      <c r="P2208" s="70">
        <f t="shared" si="1288"/>
        <v>10.76</v>
      </c>
      <c r="Q2208" s="64"/>
      <c r="R2208" s="70">
        <f t="shared" si="1289"/>
        <v>8.48</v>
      </c>
      <c r="S2208" s="70">
        <f t="shared" si="1289"/>
        <v>2.2799999999999998</v>
      </c>
      <c r="T2208" s="70">
        <f t="shared" si="1290"/>
        <v>10.76</v>
      </c>
      <c r="U2208" s="70">
        <f t="shared" si="1291"/>
        <v>0</v>
      </c>
      <c r="V2208" s="78">
        <f t="shared" si="1292"/>
        <v>10.76</v>
      </c>
      <c r="X2208" s="70">
        <v>8.48</v>
      </c>
      <c r="Y2208" s="70">
        <v>2.2799999999999998</v>
      </c>
      <c r="Z2208" s="70">
        <v>10.76</v>
      </c>
      <c r="AA2208" s="79"/>
      <c r="AB2208" s="80">
        <f t="shared" si="1272"/>
        <v>0</v>
      </c>
    </row>
    <row r="2209" spans="1:28" x14ac:dyDescent="0.25">
      <c r="A2209" s="72" t="s">
        <v>17918</v>
      </c>
      <c r="B2209" s="73" t="s">
        <v>23292</v>
      </c>
      <c r="C2209" s="74" t="s">
        <v>15692</v>
      </c>
      <c r="D2209" s="75">
        <v>0</v>
      </c>
      <c r="E2209" s="70">
        <v>16.09</v>
      </c>
      <c r="F2209" s="76">
        <f t="shared" si="1284"/>
        <v>0</v>
      </c>
      <c r="G2209" s="77"/>
      <c r="H2209" s="70">
        <f t="shared" si="1285"/>
        <v>13.81</v>
      </c>
      <c r="I2209" s="70">
        <f t="shared" si="1285"/>
        <v>2.2799999999999998</v>
      </c>
      <c r="J2209" s="70">
        <f t="shared" si="1286"/>
        <v>16.09</v>
      </c>
      <c r="K2209" s="70">
        <v>0</v>
      </c>
      <c r="L2209" s="76">
        <f t="shared" si="1287"/>
        <v>16.09</v>
      </c>
      <c r="N2209" s="70">
        <v>13.81</v>
      </c>
      <c r="O2209" s="70">
        <v>2.2799999999999998</v>
      </c>
      <c r="P2209" s="70">
        <f t="shared" si="1288"/>
        <v>16.09</v>
      </c>
      <c r="Q2209" s="64"/>
      <c r="R2209" s="70">
        <f t="shared" si="1289"/>
        <v>13.81</v>
      </c>
      <c r="S2209" s="70">
        <f t="shared" si="1289"/>
        <v>2.2799999999999998</v>
      </c>
      <c r="T2209" s="70">
        <f t="shared" si="1290"/>
        <v>16.09</v>
      </c>
      <c r="U2209" s="70">
        <f t="shared" si="1291"/>
        <v>0</v>
      </c>
      <c r="V2209" s="78">
        <f t="shared" si="1292"/>
        <v>16.09</v>
      </c>
      <c r="X2209" s="70">
        <v>13.81</v>
      </c>
      <c r="Y2209" s="70">
        <v>2.2799999999999998</v>
      </c>
      <c r="Z2209" s="70">
        <v>16.09</v>
      </c>
      <c r="AA2209" s="79"/>
      <c r="AB2209" s="80">
        <f t="shared" si="1272"/>
        <v>0</v>
      </c>
    </row>
    <row r="2210" spans="1:28" x14ac:dyDescent="0.25">
      <c r="A2210" s="72" t="s">
        <v>17919</v>
      </c>
      <c r="B2210" s="73" t="s">
        <v>23293</v>
      </c>
      <c r="C2210" s="74" t="s">
        <v>15692</v>
      </c>
      <c r="D2210" s="75">
        <v>0</v>
      </c>
      <c r="E2210" s="70">
        <v>41.24</v>
      </c>
      <c r="F2210" s="76">
        <f t="shared" si="1284"/>
        <v>0</v>
      </c>
      <c r="G2210" s="77"/>
      <c r="H2210" s="70">
        <f t="shared" si="1285"/>
        <v>38.96</v>
      </c>
      <c r="I2210" s="70">
        <f t="shared" si="1285"/>
        <v>2.2799999999999998</v>
      </c>
      <c r="J2210" s="70">
        <f t="shared" si="1286"/>
        <v>41.24</v>
      </c>
      <c r="K2210" s="70">
        <v>0</v>
      </c>
      <c r="L2210" s="76">
        <f t="shared" si="1287"/>
        <v>41.24</v>
      </c>
      <c r="N2210" s="70">
        <v>38.96</v>
      </c>
      <c r="O2210" s="70">
        <v>2.2799999999999998</v>
      </c>
      <c r="P2210" s="70">
        <f t="shared" si="1288"/>
        <v>41.24</v>
      </c>
      <c r="Q2210" s="64"/>
      <c r="R2210" s="70">
        <f t="shared" si="1289"/>
        <v>38.96</v>
      </c>
      <c r="S2210" s="70">
        <f t="shared" si="1289"/>
        <v>2.2799999999999998</v>
      </c>
      <c r="T2210" s="70">
        <f t="shared" si="1290"/>
        <v>41.24</v>
      </c>
      <c r="U2210" s="70">
        <f t="shared" si="1291"/>
        <v>0</v>
      </c>
      <c r="V2210" s="78">
        <f t="shared" si="1292"/>
        <v>41.24</v>
      </c>
      <c r="X2210" s="70">
        <v>38.96</v>
      </c>
      <c r="Y2210" s="70">
        <v>2.2799999999999998</v>
      </c>
      <c r="Z2210" s="70">
        <v>41.24</v>
      </c>
      <c r="AA2210" s="79"/>
      <c r="AB2210" s="80">
        <f t="shared" si="1272"/>
        <v>0</v>
      </c>
    </row>
    <row r="2211" spans="1:28" x14ac:dyDescent="0.25">
      <c r="A2211" s="72" t="s">
        <v>17920</v>
      </c>
      <c r="B2211" s="73" t="s">
        <v>23294</v>
      </c>
      <c r="C2211" s="74" t="s">
        <v>15692</v>
      </c>
      <c r="D2211" s="75">
        <v>0</v>
      </c>
      <c r="E2211" s="70">
        <v>12.42</v>
      </c>
      <c r="F2211" s="76">
        <f t="shared" si="1284"/>
        <v>0</v>
      </c>
      <c r="G2211" s="77"/>
      <c r="H2211" s="70">
        <f t="shared" si="1285"/>
        <v>10.14</v>
      </c>
      <c r="I2211" s="70">
        <f t="shared" si="1285"/>
        <v>2.2799999999999998</v>
      </c>
      <c r="J2211" s="70">
        <f t="shared" si="1286"/>
        <v>12.42</v>
      </c>
      <c r="K2211" s="70">
        <v>0</v>
      </c>
      <c r="L2211" s="76">
        <f t="shared" si="1287"/>
        <v>12.42</v>
      </c>
      <c r="N2211" s="70">
        <v>10.14</v>
      </c>
      <c r="O2211" s="70">
        <v>2.2799999999999998</v>
      </c>
      <c r="P2211" s="70">
        <f t="shared" si="1288"/>
        <v>12.42</v>
      </c>
      <c r="Q2211" s="64"/>
      <c r="R2211" s="70">
        <f t="shared" si="1289"/>
        <v>10.14</v>
      </c>
      <c r="S2211" s="70">
        <f t="shared" si="1289"/>
        <v>2.2799999999999998</v>
      </c>
      <c r="T2211" s="70">
        <f t="shared" si="1290"/>
        <v>12.42</v>
      </c>
      <c r="U2211" s="70">
        <f t="shared" si="1291"/>
        <v>0</v>
      </c>
      <c r="V2211" s="78">
        <f t="shared" si="1292"/>
        <v>12.42</v>
      </c>
      <c r="X2211" s="70">
        <v>10.14</v>
      </c>
      <c r="Y2211" s="70">
        <v>2.2799999999999998</v>
      </c>
      <c r="Z2211" s="70">
        <v>12.42</v>
      </c>
      <c r="AA2211" s="79"/>
      <c r="AB2211" s="80">
        <f t="shared" si="1272"/>
        <v>0</v>
      </c>
    </row>
    <row r="2212" spans="1:28" x14ac:dyDescent="0.25">
      <c r="A2212" s="72" t="s">
        <v>17921</v>
      </c>
      <c r="B2212" s="73" t="s">
        <v>23295</v>
      </c>
      <c r="C2212" s="74" t="s">
        <v>15692</v>
      </c>
      <c r="D2212" s="75">
        <v>0</v>
      </c>
      <c r="E2212" s="70">
        <v>17.77</v>
      </c>
      <c r="F2212" s="76">
        <f t="shared" si="1284"/>
        <v>0</v>
      </c>
      <c r="G2212" s="77"/>
      <c r="H2212" s="70">
        <f t="shared" si="1285"/>
        <v>15.49</v>
      </c>
      <c r="I2212" s="70">
        <f t="shared" si="1285"/>
        <v>2.2799999999999998</v>
      </c>
      <c r="J2212" s="70">
        <f t="shared" si="1286"/>
        <v>17.77</v>
      </c>
      <c r="K2212" s="70">
        <v>0</v>
      </c>
      <c r="L2212" s="76">
        <f t="shared" si="1287"/>
        <v>17.77</v>
      </c>
      <c r="N2212" s="70">
        <v>15.49</v>
      </c>
      <c r="O2212" s="70">
        <v>2.2799999999999998</v>
      </c>
      <c r="P2212" s="70">
        <f t="shared" si="1288"/>
        <v>17.77</v>
      </c>
      <c r="Q2212" s="64"/>
      <c r="R2212" s="70">
        <f t="shared" si="1289"/>
        <v>15.49</v>
      </c>
      <c r="S2212" s="70">
        <f t="shared" si="1289"/>
        <v>2.2799999999999998</v>
      </c>
      <c r="T2212" s="70">
        <f t="shared" si="1290"/>
        <v>17.77</v>
      </c>
      <c r="U2212" s="70">
        <f t="shared" si="1291"/>
        <v>0</v>
      </c>
      <c r="V2212" s="78">
        <f t="shared" si="1292"/>
        <v>17.77</v>
      </c>
      <c r="X2212" s="70">
        <v>15.49</v>
      </c>
      <c r="Y2212" s="70">
        <v>2.2799999999999998</v>
      </c>
      <c r="Z2212" s="70">
        <v>17.77</v>
      </c>
      <c r="AA2212" s="79"/>
      <c r="AB2212" s="80">
        <f t="shared" si="1272"/>
        <v>0</v>
      </c>
    </row>
    <row r="2213" spans="1:28" x14ac:dyDescent="0.25">
      <c r="A2213" s="72" t="s">
        <v>17922</v>
      </c>
      <c r="B2213" s="73" t="s">
        <v>23296</v>
      </c>
      <c r="C2213" s="74" t="s">
        <v>15692</v>
      </c>
      <c r="D2213" s="75">
        <v>0</v>
      </c>
      <c r="E2213" s="70">
        <v>49.480000000000004</v>
      </c>
      <c r="F2213" s="76">
        <f t="shared" si="1284"/>
        <v>0</v>
      </c>
      <c r="G2213" s="77"/>
      <c r="H2213" s="70">
        <f t="shared" si="1285"/>
        <v>47.2</v>
      </c>
      <c r="I2213" s="70">
        <f t="shared" si="1285"/>
        <v>2.2799999999999998</v>
      </c>
      <c r="J2213" s="70">
        <f t="shared" si="1286"/>
        <v>49.480000000000004</v>
      </c>
      <c r="K2213" s="70">
        <v>0</v>
      </c>
      <c r="L2213" s="76">
        <f t="shared" si="1287"/>
        <v>49.480000000000004</v>
      </c>
      <c r="N2213" s="70">
        <v>47.2</v>
      </c>
      <c r="O2213" s="70">
        <v>2.2799999999999998</v>
      </c>
      <c r="P2213" s="70">
        <f t="shared" si="1288"/>
        <v>49.480000000000004</v>
      </c>
      <c r="Q2213" s="64"/>
      <c r="R2213" s="70">
        <f t="shared" si="1289"/>
        <v>47.2</v>
      </c>
      <c r="S2213" s="70">
        <f t="shared" si="1289"/>
        <v>2.2799999999999998</v>
      </c>
      <c r="T2213" s="70">
        <f t="shared" si="1290"/>
        <v>49.480000000000004</v>
      </c>
      <c r="U2213" s="70">
        <f t="shared" si="1291"/>
        <v>0</v>
      </c>
      <c r="V2213" s="78">
        <f t="shared" si="1292"/>
        <v>49.480000000000004</v>
      </c>
      <c r="X2213" s="70">
        <v>47.2</v>
      </c>
      <c r="Y2213" s="70">
        <v>2.2799999999999998</v>
      </c>
      <c r="Z2213" s="70">
        <v>49.48</v>
      </c>
      <c r="AA2213" s="79"/>
      <c r="AB2213" s="80">
        <f t="shared" si="1272"/>
        <v>0</v>
      </c>
    </row>
    <row r="2214" spans="1:28" x14ac:dyDescent="0.25">
      <c r="A2214" s="66" t="s">
        <v>17923</v>
      </c>
      <c r="B2214" s="67" t="s">
        <v>23297</v>
      </c>
      <c r="C2214" s="68"/>
      <c r="D2214" s="69"/>
      <c r="E2214" s="70"/>
      <c r="F2214" s="71"/>
      <c r="H2214" s="70"/>
      <c r="I2214" s="70"/>
      <c r="J2214" s="70"/>
      <c r="K2214" s="70"/>
      <c r="L2214" s="76"/>
      <c r="N2214" s="70"/>
      <c r="O2214" s="70"/>
      <c r="P2214" s="70"/>
      <c r="Q2214" s="64"/>
      <c r="R2214" s="70"/>
      <c r="S2214" s="70"/>
      <c r="T2214" s="70"/>
      <c r="U2214" s="70"/>
      <c r="V2214" s="78"/>
      <c r="X2214" s="70"/>
      <c r="Y2214" s="70"/>
      <c r="Z2214" s="70"/>
      <c r="AA2214" s="79"/>
      <c r="AB2214" s="80">
        <f t="shared" si="1272"/>
        <v>0</v>
      </c>
    </row>
    <row r="2215" spans="1:28" ht="22.5" x14ac:dyDescent="0.25">
      <c r="A2215" s="72" t="s">
        <v>17924</v>
      </c>
      <c r="B2215" s="73" t="s">
        <v>23298</v>
      </c>
      <c r="C2215" s="74" t="s">
        <v>15747</v>
      </c>
      <c r="D2215" s="75">
        <v>0</v>
      </c>
      <c r="E2215" s="70">
        <v>49.330000000000005</v>
      </c>
      <c r="F2215" s="76">
        <f t="shared" ref="F2215:F2228" si="1293">ROUND(D2215*E2215,2)</f>
        <v>0</v>
      </c>
      <c r="G2215" s="77"/>
      <c r="H2215" s="70">
        <f t="shared" ref="H2215:I2228" si="1294">ROUND(N2215+(N2215*$H$2/100),2)</f>
        <v>39.270000000000003</v>
      </c>
      <c r="I2215" s="70">
        <f t="shared" si="1294"/>
        <v>10.06</v>
      </c>
      <c r="J2215" s="70">
        <f t="shared" ref="J2215:J2228" si="1295">H2215+I2215</f>
        <v>49.330000000000005</v>
      </c>
      <c r="K2215" s="70">
        <v>0</v>
      </c>
      <c r="L2215" s="76">
        <f t="shared" ref="L2215:L2228" si="1296">SUM(J2215:K2215)</f>
        <v>49.330000000000005</v>
      </c>
      <c r="N2215" s="70">
        <v>39.270000000000003</v>
      </c>
      <c r="O2215" s="70">
        <v>10.06</v>
      </c>
      <c r="P2215" s="70">
        <f t="shared" ref="P2215:P2228" si="1297">SUM(N2215:O2215)</f>
        <v>49.330000000000005</v>
      </c>
      <c r="Q2215" s="64"/>
      <c r="R2215" s="70">
        <f t="shared" ref="R2215:S2228" si="1298">X2215</f>
        <v>39.270000000000003</v>
      </c>
      <c r="S2215" s="70">
        <f t="shared" si="1298"/>
        <v>10.06</v>
      </c>
      <c r="T2215" s="70">
        <f t="shared" ref="T2215:T2228" si="1299">R2215+S2215</f>
        <v>49.330000000000005</v>
      </c>
      <c r="U2215" s="70">
        <f t="shared" ref="U2215:U2228" si="1300">ROUND(Z2215*$H$2,2)/100</f>
        <v>0</v>
      </c>
      <c r="V2215" s="78">
        <f t="shared" ref="V2215:V2228" si="1301">SUM(T2215:U2215)</f>
        <v>49.330000000000005</v>
      </c>
      <c r="X2215" s="70">
        <v>39.270000000000003</v>
      </c>
      <c r="Y2215" s="70">
        <v>10.06</v>
      </c>
      <c r="Z2215" s="70">
        <v>49.33</v>
      </c>
      <c r="AA2215" s="79"/>
      <c r="AB2215" s="80">
        <f t="shared" si="1272"/>
        <v>0</v>
      </c>
    </row>
    <row r="2216" spans="1:28" ht="22.5" x14ac:dyDescent="0.25">
      <c r="A2216" s="72" t="s">
        <v>17925</v>
      </c>
      <c r="B2216" s="73" t="s">
        <v>23299</v>
      </c>
      <c r="C2216" s="74" t="s">
        <v>15692</v>
      </c>
      <c r="D2216" s="75">
        <v>0</v>
      </c>
      <c r="E2216" s="70">
        <v>54.92</v>
      </c>
      <c r="F2216" s="76">
        <f t="shared" si="1293"/>
        <v>0</v>
      </c>
      <c r="G2216" s="77"/>
      <c r="H2216" s="70">
        <f t="shared" si="1294"/>
        <v>38.14</v>
      </c>
      <c r="I2216" s="70">
        <f t="shared" si="1294"/>
        <v>16.78</v>
      </c>
      <c r="J2216" s="70">
        <f t="shared" si="1295"/>
        <v>54.92</v>
      </c>
      <c r="K2216" s="70">
        <v>0</v>
      </c>
      <c r="L2216" s="76">
        <f t="shared" si="1296"/>
        <v>54.92</v>
      </c>
      <c r="N2216" s="70">
        <v>38.14</v>
      </c>
      <c r="O2216" s="70">
        <v>16.78</v>
      </c>
      <c r="P2216" s="70">
        <f t="shared" si="1297"/>
        <v>54.92</v>
      </c>
      <c r="Q2216" s="64"/>
      <c r="R2216" s="70">
        <f t="shared" si="1298"/>
        <v>38.14</v>
      </c>
      <c r="S2216" s="70">
        <f t="shared" si="1298"/>
        <v>16.79</v>
      </c>
      <c r="T2216" s="70">
        <f t="shared" si="1299"/>
        <v>54.93</v>
      </c>
      <c r="U2216" s="70">
        <f t="shared" si="1300"/>
        <v>0</v>
      </c>
      <c r="V2216" s="78">
        <f t="shared" si="1301"/>
        <v>54.93</v>
      </c>
      <c r="X2216" s="70">
        <v>38.14</v>
      </c>
      <c r="Y2216" s="70">
        <v>16.79</v>
      </c>
      <c r="Z2216" s="70">
        <v>54.93</v>
      </c>
      <c r="AA2216" s="79"/>
      <c r="AB2216" s="80">
        <f t="shared" si="1272"/>
        <v>-9.9999999999980105E-3</v>
      </c>
    </row>
    <row r="2217" spans="1:28" ht="33.75" x14ac:dyDescent="0.25">
      <c r="A2217" s="72" t="s">
        <v>17926</v>
      </c>
      <c r="B2217" s="73" t="s">
        <v>23300</v>
      </c>
      <c r="C2217" s="74" t="s">
        <v>15692</v>
      </c>
      <c r="D2217" s="75">
        <v>0</v>
      </c>
      <c r="E2217" s="70">
        <v>64.240000000000009</v>
      </c>
      <c r="F2217" s="76">
        <f t="shared" si="1293"/>
        <v>0</v>
      </c>
      <c r="G2217" s="77"/>
      <c r="H2217" s="70">
        <f t="shared" si="1294"/>
        <v>47.46</v>
      </c>
      <c r="I2217" s="70">
        <f t="shared" si="1294"/>
        <v>16.78</v>
      </c>
      <c r="J2217" s="70">
        <f t="shared" si="1295"/>
        <v>64.240000000000009</v>
      </c>
      <c r="K2217" s="70">
        <v>0</v>
      </c>
      <c r="L2217" s="76">
        <f t="shared" si="1296"/>
        <v>64.240000000000009</v>
      </c>
      <c r="N2217" s="70">
        <v>47.46</v>
      </c>
      <c r="O2217" s="70">
        <v>16.78</v>
      </c>
      <c r="P2217" s="70">
        <f t="shared" si="1297"/>
        <v>64.240000000000009</v>
      </c>
      <c r="Q2217" s="64"/>
      <c r="R2217" s="70">
        <f t="shared" si="1298"/>
        <v>47.46</v>
      </c>
      <c r="S2217" s="70">
        <f t="shared" si="1298"/>
        <v>16.79</v>
      </c>
      <c r="T2217" s="70">
        <f t="shared" si="1299"/>
        <v>64.25</v>
      </c>
      <c r="U2217" s="70">
        <f t="shared" si="1300"/>
        <v>0</v>
      </c>
      <c r="V2217" s="78">
        <f t="shared" si="1301"/>
        <v>64.25</v>
      </c>
      <c r="X2217" s="70">
        <v>47.46</v>
      </c>
      <c r="Y2217" s="70">
        <v>16.79</v>
      </c>
      <c r="Z2217" s="70">
        <v>64.25</v>
      </c>
      <c r="AA2217" s="79"/>
      <c r="AB2217" s="80">
        <f t="shared" si="1272"/>
        <v>-9.9999999999909051E-3</v>
      </c>
    </row>
    <row r="2218" spans="1:28" ht="22.5" x14ac:dyDescent="0.25">
      <c r="A2218" s="72" t="s">
        <v>17927</v>
      </c>
      <c r="B2218" s="73" t="s">
        <v>23301</v>
      </c>
      <c r="C2218" s="74" t="s">
        <v>15692</v>
      </c>
      <c r="D2218" s="75">
        <v>0</v>
      </c>
      <c r="E2218" s="70">
        <v>16.96</v>
      </c>
      <c r="F2218" s="76">
        <f t="shared" si="1293"/>
        <v>0</v>
      </c>
      <c r="G2218" s="77"/>
      <c r="H2218" s="70">
        <f t="shared" si="1294"/>
        <v>10.57</v>
      </c>
      <c r="I2218" s="70">
        <f t="shared" si="1294"/>
        <v>6.39</v>
      </c>
      <c r="J2218" s="70">
        <f t="shared" si="1295"/>
        <v>16.96</v>
      </c>
      <c r="K2218" s="70">
        <v>0</v>
      </c>
      <c r="L2218" s="76">
        <f t="shared" si="1296"/>
        <v>16.96</v>
      </c>
      <c r="N2218" s="70">
        <v>10.57</v>
      </c>
      <c r="O2218" s="70">
        <v>6.39</v>
      </c>
      <c r="P2218" s="70">
        <f t="shared" si="1297"/>
        <v>16.96</v>
      </c>
      <c r="Q2218" s="64"/>
      <c r="R2218" s="70">
        <f t="shared" si="1298"/>
        <v>10.57</v>
      </c>
      <c r="S2218" s="70">
        <f t="shared" si="1298"/>
        <v>6.39</v>
      </c>
      <c r="T2218" s="70">
        <f t="shared" si="1299"/>
        <v>16.96</v>
      </c>
      <c r="U2218" s="70">
        <f t="shared" si="1300"/>
        <v>0</v>
      </c>
      <c r="V2218" s="78">
        <f t="shared" si="1301"/>
        <v>16.96</v>
      </c>
      <c r="X2218" s="70">
        <v>10.57</v>
      </c>
      <c r="Y2218" s="70">
        <v>6.39</v>
      </c>
      <c r="Z2218" s="70">
        <v>16.96</v>
      </c>
      <c r="AA2218" s="79"/>
      <c r="AB2218" s="80">
        <f t="shared" si="1272"/>
        <v>0</v>
      </c>
    </row>
    <row r="2219" spans="1:28" ht="33.75" x14ac:dyDescent="0.25">
      <c r="A2219" s="72" t="s">
        <v>17928</v>
      </c>
      <c r="B2219" s="73" t="s">
        <v>23302</v>
      </c>
      <c r="C2219" s="74" t="s">
        <v>15692</v>
      </c>
      <c r="D2219" s="75">
        <v>0</v>
      </c>
      <c r="E2219" s="70">
        <v>38.93</v>
      </c>
      <c r="F2219" s="76">
        <f t="shared" si="1293"/>
        <v>0</v>
      </c>
      <c r="G2219" s="77"/>
      <c r="H2219" s="70">
        <f t="shared" si="1294"/>
        <v>22.15</v>
      </c>
      <c r="I2219" s="70">
        <f t="shared" si="1294"/>
        <v>16.78</v>
      </c>
      <c r="J2219" s="70">
        <f t="shared" si="1295"/>
        <v>38.93</v>
      </c>
      <c r="K2219" s="70">
        <v>0</v>
      </c>
      <c r="L2219" s="76">
        <f t="shared" si="1296"/>
        <v>38.93</v>
      </c>
      <c r="N2219" s="70">
        <v>22.15</v>
      </c>
      <c r="O2219" s="70">
        <v>16.78</v>
      </c>
      <c r="P2219" s="70">
        <f t="shared" si="1297"/>
        <v>38.93</v>
      </c>
      <c r="Q2219" s="64"/>
      <c r="R2219" s="70">
        <f t="shared" si="1298"/>
        <v>22.15</v>
      </c>
      <c r="S2219" s="70">
        <f t="shared" si="1298"/>
        <v>16.79</v>
      </c>
      <c r="T2219" s="70">
        <f t="shared" si="1299"/>
        <v>38.94</v>
      </c>
      <c r="U2219" s="70">
        <f t="shared" si="1300"/>
        <v>0</v>
      </c>
      <c r="V2219" s="78">
        <f t="shared" si="1301"/>
        <v>38.94</v>
      </c>
      <c r="X2219" s="70">
        <v>22.15</v>
      </c>
      <c r="Y2219" s="70">
        <v>16.79</v>
      </c>
      <c r="Z2219" s="70">
        <v>38.94</v>
      </c>
      <c r="AA2219" s="79"/>
      <c r="AB2219" s="80">
        <f t="shared" si="1272"/>
        <v>-9.9999999999980105E-3</v>
      </c>
    </row>
    <row r="2220" spans="1:28" ht="22.5" x14ac:dyDescent="0.25">
      <c r="A2220" s="72" t="s">
        <v>17929</v>
      </c>
      <c r="B2220" s="73" t="s">
        <v>23303</v>
      </c>
      <c r="C2220" s="74" t="s">
        <v>15692</v>
      </c>
      <c r="D2220" s="75">
        <v>0</v>
      </c>
      <c r="E2220" s="70">
        <v>15.18</v>
      </c>
      <c r="F2220" s="76">
        <f t="shared" si="1293"/>
        <v>0</v>
      </c>
      <c r="G2220" s="77"/>
      <c r="H2220" s="70">
        <f t="shared" si="1294"/>
        <v>8.7899999999999991</v>
      </c>
      <c r="I2220" s="70">
        <f t="shared" si="1294"/>
        <v>6.39</v>
      </c>
      <c r="J2220" s="70">
        <f t="shared" si="1295"/>
        <v>15.18</v>
      </c>
      <c r="K2220" s="70">
        <v>0</v>
      </c>
      <c r="L2220" s="76">
        <f t="shared" si="1296"/>
        <v>15.18</v>
      </c>
      <c r="N2220" s="70">
        <v>8.7899999999999991</v>
      </c>
      <c r="O2220" s="70">
        <v>6.39</v>
      </c>
      <c r="P2220" s="70">
        <f t="shared" si="1297"/>
        <v>15.18</v>
      </c>
      <c r="Q2220" s="64"/>
      <c r="R2220" s="70">
        <f t="shared" si="1298"/>
        <v>8.7899999999999991</v>
      </c>
      <c r="S2220" s="70">
        <f t="shared" si="1298"/>
        <v>6.39</v>
      </c>
      <c r="T2220" s="70">
        <f t="shared" si="1299"/>
        <v>15.18</v>
      </c>
      <c r="U2220" s="70">
        <f t="shared" si="1300"/>
        <v>0</v>
      </c>
      <c r="V2220" s="78">
        <f t="shared" si="1301"/>
        <v>15.18</v>
      </c>
      <c r="X2220" s="70">
        <v>8.7899999999999991</v>
      </c>
      <c r="Y2220" s="70">
        <v>6.39</v>
      </c>
      <c r="Z2220" s="70">
        <v>15.18</v>
      </c>
      <c r="AA2220" s="79"/>
      <c r="AB2220" s="80">
        <f t="shared" si="1272"/>
        <v>0</v>
      </c>
    </row>
    <row r="2221" spans="1:28" x14ac:dyDescent="0.25">
      <c r="A2221" s="72" t="s">
        <v>17930</v>
      </c>
      <c r="B2221" s="73" t="s">
        <v>23304</v>
      </c>
      <c r="C2221" s="74" t="s">
        <v>15692</v>
      </c>
      <c r="D2221" s="75">
        <v>0</v>
      </c>
      <c r="E2221" s="70">
        <v>10.16</v>
      </c>
      <c r="F2221" s="76">
        <f t="shared" si="1293"/>
        <v>0</v>
      </c>
      <c r="G2221" s="77"/>
      <c r="H2221" s="70">
        <f t="shared" si="1294"/>
        <v>5.14</v>
      </c>
      <c r="I2221" s="70">
        <f t="shared" si="1294"/>
        <v>5.0199999999999996</v>
      </c>
      <c r="J2221" s="70">
        <f t="shared" si="1295"/>
        <v>10.16</v>
      </c>
      <c r="K2221" s="70">
        <v>0</v>
      </c>
      <c r="L2221" s="76">
        <f t="shared" si="1296"/>
        <v>10.16</v>
      </c>
      <c r="N2221" s="70">
        <v>5.14</v>
      </c>
      <c r="O2221" s="70">
        <v>5.0200000000000005</v>
      </c>
      <c r="P2221" s="70">
        <f t="shared" si="1297"/>
        <v>10.16</v>
      </c>
      <c r="Q2221" s="64"/>
      <c r="R2221" s="70">
        <f t="shared" si="1298"/>
        <v>5.14</v>
      </c>
      <c r="S2221" s="70">
        <f t="shared" si="1298"/>
        <v>5.03</v>
      </c>
      <c r="T2221" s="70">
        <f t="shared" si="1299"/>
        <v>10.17</v>
      </c>
      <c r="U2221" s="70">
        <f t="shared" si="1300"/>
        <v>0</v>
      </c>
      <c r="V2221" s="78">
        <f t="shared" si="1301"/>
        <v>10.17</v>
      </c>
      <c r="X2221" s="70">
        <v>5.14</v>
      </c>
      <c r="Y2221" s="70">
        <v>5.03</v>
      </c>
      <c r="Z2221" s="70">
        <v>10.17</v>
      </c>
      <c r="AA2221" s="79"/>
      <c r="AB2221" s="80">
        <f t="shared" si="1272"/>
        <v>-9.9999999999997868E-3</v>
      </c>
    </row>
    <row r="2222" spans="1:28" ht="22.5" x14ac:dyDescent="0.25">
      <c r="A2222" s="72" t="s">
        <v>17931</v>
      </c>
      <c r="B2222" s="73" t="s">
        <v>23305</v>
      </c>
      <c r="C2222" s="74" t="s">
        <v>15747</v>
      </c>
      <c r="D2222" s="75">
        <v>0</v>
      </c>
      <c r="E2222" s="70">
        <v>42.7</v>
      </c>
      <c r="F2222" s="76">
        <f t="shared" si="1293"/>
        <v>0</v>
      </c>
      <c r="G2222" s="77"/>
      <c r="H2222" s="70">
        <f t="shared" si="1294"/>
        <v>32.64</v>
      </c>
      <c r="I2222" s="70">
        <f t="shared" si="1294"/>
        <v>10.06</v>
      </c>
      <c r="J2222" s="70">
        <f t="shared" si="1295"/>
        <v>42.7</v>
      </c>
      <c r="K2222" s="70">
        <v>0</v>
      </c>
      <c r="L2222" s="76">
        <f t="shared" si="1296"/>
        <v>42.7</v>
      </c>
      <c r="N2222" s="70">
        <v>32.64</v>
      </c>
      <c r="O2222" s="70">
        <v>10.06</v>
      </c>
      <c r="P2222" s="70">
        <f t="shared" si="1297"/>
        <v>42.7</v>
      </c>
      <c r="Q2222" s="64"/>
      <c r="R2222" s="70">
        <f t="shared" si="1298"/>
        <v>32.64</v>
      </c>
      <c r="S2222" s="70">
        <f t="shared" si="1298"/>
        <v>10.06</v>
      </c>
      <c r="T2222" s="70">
        <f t="shared" si="1299"/>
        <v>42.7</v>
      </c>
      <c r="U2222" s="70">
        <f t="shared" si="1300"/>
        <v>0</v>
      </c>
      <c r="V2222" s="78">
        <f t="shared" si="1301"/>
        <v>42.7</v>
      </c>
      <c r="X2222" s="70">
        <v>32.64</v>
      </c>
      <c r="Y2222" s="70">
        <v>10.06</v>
      </c>
      <c r="Z2222" s="70">
        <v>42.7</v>
      </c>
      <c r="AA2222" s="79"/>
      <c r="AB2222" s="80">
        <f t="shared" si="1272"/>
        <v>0</v>
      </c>
    </row>
    <row r="2223" spans="1:28" ht="22.5" x14ac:dyDescent="0.25">
      <c r="A2223" s="72" t="s">
        <v>17932</v>
      </c>
      <c r="B2223" s="73" t="s">
        <v>23306</v>
      </c>
      <c r="C2223" s="74" t="s">
        <v>15692</v>
      </c>
      <c r="D2223" s="75">
        <v>0</v>
      </c>
      <c r="E2223" s="70">
        <v>44.72</v>
      </c>
      <c r="F2223" s="76">
        <f t="shared" si="1293"/>
        <v>0</v>
      </c>
      <c r="G2223" s="77"/>
      <c r="H2223" s="70">
        <f t="shared" si="1294"/>
        <v>27.94</v>
      </c>
      <c r="I2223" s="70">
        <f t="shared" si="1294"/>
        <v>16.78</v>
      </c>
      <c r="J2223" s="70">
        <f t="shared" si="1295"/>
        <v>44.72</v>
      </c>
      <c r="K2223" s="70">
        <v>0</v>
      </c>
      <c r="L2223" s="76">
        <f t="shared" si="1296"/>
        <v>44.72</v>
      </c>
      <c r="N2223" s="70">
        <v>27.94</v>
      </c>
      <c r="O2223" s="70">
        <v>16.78</v>
      </c>
      <c r="P2223" s="70">
        <f t="shared" si="1297"/>
        <v>44.72</v>
      </c>
      <c r="Q2223" s="64"/>
      <c r="R2223" s="70">
        <f t="shared" si="1298"/>
        <v>27.94</v>
      </c>
      <c r="S2223" s="70">
        <f t="shared" si="1298"/>
        <v>16.79</v>
      </c>
      <c r="T2223" s="70">
        <f t="shared" si="1299"/>
        <v>44.730000000000004</v>
      </c>
      <c r="U2223" s="70">
        <f t="shared" si="1300"/>
        <v>0</v>
      </c>
      <c r="V2223" s="78">
        <f t="shared" si="1301"/>
        <v>44.730000000000004</v>
      </c>
      <c r="X2223" s="70">
        <v>27.94</v>
      </c>
      <c r="Y2223" s="70">
        <v>16.79</v>
      </c>
      <c r="Z2223" s="70">
        <v>44.73</v>
      </c>
      <c r="AA2223" s="79"/>
      <c r="AB2223" s="80">
        <f t="shared" si="1272"/>
        <v>-9.9999999999980105E-3</v>
      </c>
    </row>
    <row r="2224" spans="1:28" ht="22.5" x14ac:dyDescent="0.25">
      <c r="A2224" s="72" t="s">
        <v>17933</v>
      </c>
      <c r="B2224" s="73" t="s">
        <v>23307</v>
      </c>
      <c r="C2224" s="74" t="s">
        <v>15692</v>
      </c>
      <c r="D2224" s="75">
        <v>0</v>
      </c>
      <c r="E2224" s="70">
        <v>8.4500000000000011</v>
      </c>
      <c r="F2224" s="76">
        <f t="shared" si="1293"/>
        <v>0</v>
      </c>
      <c r="G2224" s="77"/>
      <c r="H2224" s="70">
        <f t="shared" si="1294"/>
        <v>3.43</v>
      </c>
      <c r="I2224" s="70">
        <f t="shared" si="1294"/>
        <v>5.0199999999999996</v>
      </c>
      <c r="J2224" s="70">
        <f t="shared" si="1295"/>
        <v>8.4499999999999993</v>
      </c>
      <c r="K2224" s="70">
        <v>0</v>
      </c>
      <c r="L2224" s="76">
        <f t="shared" si="1296"/>
        <v>8.4499999999999993</v>
      </c>
      <c r="N2224" s="70">
        <v>3.43</v>
      </c>
      <c r="O2224" s="70">
        <v>5.0200000000000005</v>
      </c>
      <c r="P2224" s="70">
        <f t="shared" si="1297"/>
        <v>8.4500000000000011</v>
      </c>
      <c r="Q2224" s="64"/>
      <c r="R2224" s="70">
        <f t="shared" si="1298"/>
        <v>3.43</v>
      </c>
      <c r="S2224" s="70">
        <f t="shared" si="1298"/>
        <v>5.03</v>
      </c>
      <c r="T2224" s="70">
        <f t="shared" si="1299"/>
        <v>8.4600000000000009</v>
      </c>
      <c r="U2224" s="70">
        <f t="shared" si="1300"/>
        <v>0</v>
      </c>
      <c r="V2224" s="78">
        <f t="shared" si="1301"/>
        <v>8.4600000000000009</v>
      </c>
      <c r="X2224" s="70">
        <v>3.43</v>
      </c>
      <c r="Y2224" s="70">
        <v>5.03</v>
      </c>
      <c r="Z2224" s="70">
        <v>8.4600000000000009</v>
      </c>
      <c r="AA2224" s="79"/>
      <c r="AB2224" s="80">
        <f t="shared" si="1272"/>
        <v>-9.9999999999997868E-3</v>
      </c>
    </row>
    <row r="2225" spans="1:28" ht="22.5" x14ac:dyDescent="0.25">
      <c r="A2225" s="72" t="s">
        <v>17934</v>
      </c>
      <c r="B2225" s="73" t="s">
        <v>23308</v>
      </c>
      <c r="C2225" s="74" t="s">
        <v>15692</v>
      </c>
      <c r="D2225" s="75">
        <v>0</v>
      </c>
      <c r="E2225" s="70">
        <v>44.769999999999996</v>
      </c>
      <c r="F2225" s="76">
        <f t="shared" si="1293"/>
        <v>0</v>
      </c>
      <c r="G2225" s="77"/>
      <c r="H2225" s="70">
        <f t="shared" si="1294"/>
        <v>27.99</v>
      </c>
      <c r="I2225" s="70">
        <f t="shared" si="1294"/>
        <v>16.78</v>
      </c>
      <c r="J2225" s="70">
        <f t="shared" si="1295"/>
        <v>44.769999999999996</v>
      </c>
      <c r="K2225" s="70">
        <v>0</v>
      </c>
      <c r="L2225" s="76">
        <f t="shared" si="1296"/>
        <v>44.769999999999996</v>
      </c>
      <c r="N2225" s="70">
        <v>27.99</v>
      </c>
      <c r="O2225" s="70">
        <v>16.78</v>
      </c>
      <c r="P2225" s="70">
        <f t="shared" si="1297"/>
        <v>44.769999999999996</v>
      </c>
      <c r="Q2225" s="64"/>
      <c r="R2225" s="70">
        <f t="shared" si="1298"/>
        <v>27.99</v>
      </c>
      <c r="S2225" s="70">
        <f t="shared" si="1298"/>
        <v>16.79</v>
      </c>
      <c r="T2225" s="70">
        <f t="shared" si="1299"/>
        <v>44.78</v>
      </c>
      <c r="U2225" s="70">
        <f t="shared" si="1300"/>
        <v>0</v>
      </c>
      <c r="V2225" s="78">
        <f t="shared" si="1301"/>
        <v>44.78</v>
      </c>
      <c r="X2225" s="70">
        <v>27.99</v>
      </c>
      <c r="Y2225" s="70">
        <v>16.79</v>
      </c>
      <c r="Z2225" s="70">
        <v>44.78</v>
      </c>
      <c r="AA2225" s="79"/>
      <c r="AB2225" s="80">
        <f t="shared" si="1272"/>
        <v>-1.0000000000005116E-2</v>
      </c>
    </row>
    <row r="2226" spans="1:28" ht="33.75" x14ac:dyDescent="0.25">
      <c r="A2226" s="72" t="s">
        <v>17935</v>
      </c>
      <c r="B2226" s="73" t="s">
        <v>23309</v>
      </c>
      <c r="C2226" s="74" t="s">
        <v>15692</v>
      </c>
      <c r="D2226" s="75">
        <v>0</v>
      </c>
      <c r="E2226" s="70">
        <v>55.25</v>
      </c>
      <c r="F2226" s="76">
        <f t="shared" si="1293"/>
        <v>0</v>
      </c>
      <c r="G2226" s="77"/>
      <c r="H2226" s="70">
        <f t="shared" si="1294"/>
        <v>38.47</v>
      </c>
      <c r="I2226" s="70">
        <f t="shared" si="1294"/>
        <v>16.78</v>
      </c>
      <c r="J2226" s="70">
        <f t="shared" si="1295"/>
        <v>55.25</v>
      </c>
      <c r="K2226" s="70">
        <v>0</v>
      </c>
      <c r="L2226" s="76">
        <f t="shared" si="1296"/>
        <v>55.25</v>
      </c>
      <c r="N2226" s="70">
        <v>38.47</v>
      </c>
      <c r="O2226" s="70">
        <v>16.78</v>
      </c>
      <c r="P2226" s="70">
        <f t="shared" si="1297"/>
        <v>55.25</v>
      </c>
      <c r="Q2226" s="64"/>
      <c r="R2226" s="70">
        <f t="shared" si="1298"/>
        <v>38.47</v>
      </c>
      <c r="S2226" s="70">
        <f t="shared" si="1298"/>
        <v>16.79</v>
      </c>
      <c r="T2226" s="70">
        <f t="shared" si="1299"/>
        <v>55.26</v>
      </c>
      <c r="U2226" s="70">
        <f t="shared" si="1300"/>
        <v>0</v>
      </c>
      <c r="V2226" s="78">
        <f t="shared" si="1301"/>
        <v>55.26</v>
      </c>
      <c r="X2226" s="70">
        <v>38.47</v>
      </c>
      <c r="Y2226" s="70">
        <v>16.79</v>
      </c>
      <c r="Z2226" s="70">
        <v>55.26</v>
      </c>
      <c r="AA2226" s="79"/>
      <c r="AB2226" s="80">
        <f t="shared" si="1272"/>
        <v>-9.9999999999980105E-3</v>
      </c>
    </row>
    <row r="2227" spans="1:28" ht="22.5" x14ac:dyDescent="0.25">
      <c r="A2227" s="72" t="s">
        <v>17936</v>
      </c>
      <c r="B2227" s="73" t="s">
        <v>23310</v>
      </c>
      <c r="C2227" s="74" t="s">
        <v>15692</v>
      </c>
      <c r="D2227" s="75">
        <v>0</v>
      </c>
      <c r="E2227" s="70">
        <v>424.78000000000003</v>
      </c>
      <c r="F2227" s="76">
        <f t="shared" si="1293"/>
        <v>0</v>
      </c>
      <c r="G2227" s="77"/>
      <c r="H2227" s="70">
        <f t="shared" si="1294"/>
        <v>402.18</v>
      </c>
      <c r="I2227" s="70">
        <f t="shared" si="1294"/>
        <v>22.6</v>
      </c>
      <c r="J2227" s="70">
        <f t="shared" si="1295"/>
        <v>424.78000000000003</v>
      </c>
      <c r="K2227" s="70">
        <v>0</v>
      </c>
      <c r="L2227" s="76">
        <f t="shared" si="1296"/>
        <v>424.78000000000003</v>
      </c>
      <c r="N2227" s="70">
        <v>402.18</v>
      </c>
      <c r="O2227" s="70">
        <v>22.6</v>
      </c>
      <c r="P2227" s="70">
        <f t="shared" si="1297"/>
        <v>424.78000000000003</v>
      </c>
      <c r="Q2227" s="64"/>
      <c r="R2227" s="70">
        <f t="shared" si="1298"/>
        <v>402.18</v>
      </c>
      <c r="S2227" s="70">
        <f t="shared" si="1298"/>
        <v>22.6</v>
      </c>
      <c r="T2227" s="70">
        <f t="shared" si="1299"/>
        <v>424.78000000000003</v>
      </c>
      <c r="U2227" s="70">
        <f t="shared" si="1300"/>
        <v>0</v>
      </c>
      <c r="V2227" s="78">
        <f t="shared" si="1301"/>
        <v>424.78000000000003</v>
      </c>
      <c r="X2227" s="70">
        <v>402.18</v>
      </c>
      <c r="Y2227" s="70">
        <v>22.6</v>
      </c>
      <c r="Z2227" s="70">
        <v>424.78</v>
      </c>
      <c r="AA2227" s="79"/>
      <c r="AB2227" s="80">
        <f t="shared" si="1272"/>
        <v>0</v>
      </c>
    </row>
    <row r="2228" spans="1:28" x14ac:dyDescent="0.25">
      <c r="A2228" s="72" t="s">
        <v>17937</v>
      </c>
      <c r="B2228" s="73" t="s">
        <v>23311</v>
      </c>
      <c r="C2228" s="74" t="s">
        <v>15692</v>
      </c>
      <c r="D2228" s="75">
        <v>0</v>
      </c>
      <c r="E2228" s="70">
        <v>36.81</v>
      </c>
      <c r="F2228" s="76">
        <f t="shared" si="1293"/>
        <v>0</v>
      </c>
      <c r="G2228" s="77"/>
      <c r="H2228" s="70">
        <f t="shared" si="1294"/>
        <v>20.03</v>
      </c>
      <c r="I2228" s="70">
        <f t="shared" si="1294"/>
        <v>16.78</v>
      </c>
      <c r="J2228" s="70">
        <f t="shared" si="1295"/>
        <v>36.81</v>
      </c>
      <c r="K2228" s="70">
        <v>0</v>
      </c>
      <c r="L2228" s="76">
        <f t="shared" si="1296"/>
        <v>36.81</v>
      </c>
      <c r="N2228" s="70">
        <v>20.03</v>
      </c>
      <c r="O2228" s="70">
        <v>16.78</v>
      </c>
      <c r="P2228" s="70">
        <f t="shared" si="1297"/>
        <v>36.81</v>
      </c>
      <c r="Q2228" s="64"/>
      <c r="R2228" s="70">
        <f t="shared" si="1298"/>
        <v>20.03</v>
      </c>
      <c r="S2228" s="70">
        <f t="shared" si="1298"/>
        <v>16.79</v>
      </c>
      <c r="T2228" s="70">
        <f t="shared" si="1299"/>
        <v>36.82</v>
      </c>
      <c r="U2228" s="70">
        <f t="shared" si="1300"/>
        <v>0</v>
      </c>
      <c r="V2228" s="78">
        <f t="shared" si="1301"/>
        <v>36.82</v>
      </c>
      <c r="X2228" s="70">
        <v>20.03</v>
      </c>
      <c r="Y2228" s="70">
        <v>16.79</v>
      </c>
      <c r="Z2228" s="70">
        <v>36.82</v>
      </c>
      <c r="AA2228" s="79"/>
      <c r="AB2228" s="80">
        <f t="shared" si="1272"/>
        <v>-9.9999999999980105E-3</v>
      </c>
    </row>
    <row r="2229" spans="1:28" ht="22.5" x14ac:dyDescent="0.25">
      <c r="A2229" s="66" t="s">
        <v>17938</v>
      </c>
      <c r="B2229" s="67" t="s">
        <v>23312</v>
      </c>
      <c r="C2229" s="68"/>
      <c r="D2229" s="69"/>
      <c r="E2229" s="70"/>
      <c r="F2229" s="71"/>
      <c r="H2229" s="70"/>
      <c r="I2229" s="70"/>
      <c r="J2229" s="70"/>
      <c r="K2229" s="70"/>
      <c r="L2229" s="76"/>
      <c r="N2229" s="70"/>
      <c r="O2229" s="70"/>
      <c r="P2229" s="70"/>
      <c r="Q2229" s="64"/>
      <c r="R2229" s="70"/>
      <c r="S2229" s="70"/>
      <c r="T2229" s="70"/>
      <c r="U2229" s="70"/>
      <c r="V2229" s="78"/>
      <c r="X2229" s="70"/>
      <c r="Y2229" s="70"/>
      <c r="Z2229" s="70"/>
      <c r="AA2229" s="79"/>
      <c r="AB2229" s="80">
        <f t="shared" si="1272"/>
        <v>0</v>
      </c>
    </row>
    <row r="2230" spans="1:28" ht="22.5" x14ac:dyDescent="0.25">
      <c r="A2230" s="72" t="s">
        <v>17939</v>
      </c>
      <c r="B2230" s="73" t="s">
        <v>23313</v>
      </c>
      <c r="C2230" s="74" t="s">
        <v>15747</v>
      </c>
      <c r="D2230" s="75">
        <v>0</v>
      </c>
      <c r="E2230" s="70">
        <v>11.68</v>
      </c>
      <c r="F2230" s="76">
        <f>ROUND(D2230*E2230,2)</f>
        <v>0</v>
      </c>
      <c r="G2230" s="77"/>
      <c r="H2230" s="70">
        <f t="shared" ref="H2230:I2234" si="1302">ROUND(N2230+(N2230*$H$2/100),2)</f>
        <v>1.62</v>
      </c>
      <c r="I2230" s="70">
        <f t="shared" si="1302"/>
        <v>10.06</v>
      </c>
      <c r="J2230" s="70">
        <f>H2230+I2230</f>
        <v>11.68</v>
      </c>
      <c r="K2230" s="70">
        <v>0</v>
      </c>
      <c r="L2230" s="76">
        <f>SUM(J2230:K2230)</f>
        <v>11.68</v>
      </c>
      <c r="N2230" s="70">
        <v>1.62</v>
      </c>
      <c r="O2230" s="70">
        <v>10.06</v>
      </c>
      <c r="P2230" s="70">
        <f>SUM(N2230:O2230)</f>
        <v>11.68</v>
      </c>
      <c r="Q2230" s="64"/>
      <c r="R2230" s="70">
        <f t="shared" ref="R2230:S2234" si="1303">X2230</f>
        <v>1.62</v>
      </c>
      <c r="S2230" s="70">
        <f t="shared" si="1303"/>
        <v>10.06</v>
      </c>
      <c r="T2230" s="70">
        <f>R2230+S2230</f>
        <v>11.68</v>
      </c>
      <c r="U2230" s="70">
        <f>ROUND(Z2230*$H$2,2)/100</f>
        <v>0</v>
      </c>
      <c r="V2230" s="78">
        <f>SUM(T2230:U2230)</f>
        <v>11.68</v>
      </c>
      <c r="X2230" s="70">
        <v>1.62</v>
      </c>
      <c r="Y2230" s="70">
        <v>10.06</v>
      </c>
      <c r="Z2230" s="70">
        <v>11.68</v>
      </c>
      <c r="AA2230" s="79"/>
      <c r="AB2230" s="80">
        <f t="shared" si="1272"/>
        <v>0</v>
      </c>
    </row>
    <row r="2231" spans="1:28" ht="22.5" x14ac:dyDescent="0.25">
      <c r="A2231" s="72" t="s">
        <v>17940</v>
      </c>
      <c r="B2231" s="73" t="s">
        <v>23314</v>
      </c>
      <c r="C2231" s="74" t="s">
        <v>15747</v>
      </c>
      <c r="D2231" s="75">
        <v>0</v>
      </c>
      <c r="E2231" s="70">
        <v>11.59</v>
      </c>
      <c r="F2231" s="76">
        <f>ROUND(D2231*E2231,2)</f>
        <v>0</v>
      </c>
      <c r="G2231" s="77"/>
      <c r="H2231" s="70">
        <f t="shared" si="1302"/>
        <v>1.53</v>
      </c>
      <c r="I2231" s="70">
        <f t="shared" si="1302"/>
        <v>10.06</v>
      </c>
      <c r="J2231" s="70">
        <f>H2231+I2231</f>
        <v>11.59</v>
      </c>
      <c r="K2231" s="70">
        <v>0</v>
      </c>
      <c r="L2231" s="76">
        <f>SUM(J2231:K2231)</f>
        <v>11.59</v>
      </c>
      <c r="N2231" s="70">
        <v>1.53</v>
      </c>
      <c r="O2231" s="70">
        <v>10.06</v>
      </c>
      <c r="P2231" s="70">
        <f>SUM(N2231:O2231)</f>
        <v>11.59</v>
      </c>
      <c r="Q2231" s="64"/>
      <c r="R2231" s="70">
        <f t="shared" si="1303"/>
        <v>1.53</v>
      </c>
      <c r="S2231" s="70">
        <f t="shared" si="1303"/>
        <v>10.06</v>
      </c>
      <c r="T2231" s="70">
        <f>R2231+S2231</f>
        <v>11.59</v>
      </c>
      <c r="U2231" s="70">
        <f>ROUND(Z2231*$H$2,2)/100</f>
        <v>0</v>
      </c>
      <c r="V2231" s="78">
        <f>SUM(T2231:U2231)</f>
        <v>11.59</v>
      </c>
      <c r="X2231" s="70">
        <v>1.53</v>
      </c>
      <c r="Y2231" s="70">
        <v>10.06</v>
      </c>
      <c r="Z2231" s="70">
        <v>11.59</v>
      </c>
      <c r="AA2231" s="79"/>
      <c r="AB2231" s="80">
        <f t="shared" si="1272"/>
        <v>0</v>
      </c>
    </row>
    <row r="2232" spans="1:28" ht="22.5" x14ac:dyDescent="0.25">
      <c r="A2232" s="72" t="s">
        <v>17941</v>
      </c>
      <c r="B2232" s="73" t="s">
        <v>23315</v>
      </c>
      <c r="C2232" s="74" t="s">
        <v>15747</v>
      </c>
      <c r="D2232" s="75">
        <v>0</v>
      </c>
      <c r="E2232" s="70">
        <v>12.55</v>
      </c>
      <c r="F2232" s="76">
        <f>ROUND(D2232*E2232,2)</f>
        <v>0</v>
      </c>
      <c r="G2232" s="77"/>
      <c r="H2232" s="70">
        <f t="shared" si="1302"/>
        <v>2.4900000000000002</v>
      </c>
      <c r="I2232" s="70">
        <f t="shared" si="1302"/>
        <v>10.06</v>
      </c>
      <c r="J2232" s="70">
        <f>H2232+I2232</f>
        <v>12.55</v>
      </c>
      <c r="K2232" s="70">
        <v>0</v>
      </c>
      <c r="L2232" s="76">
        <f>SUM(J2232:K2232)</f>
        <v>12.55</v>
      </c>
      <c r="N2232" s="70">
        <v>2.4900000000000002</v>
      </c>
      <c r="O2232" s="70">
        <v>10.06</v>
      </c>
      <c r="P2232" s="70">
        <f>SUM(N2232:O2232)</f>
        <v>12.55</v>
      </c>
      <c r="Q2232" s="64"/>
      <c r="R2232" s="70">
        <f t="shared" si="1303"/>
        <v>2.4900000000000002</v>
      </c>
      <c r="S2232" s="70">
        <f t="shared" si="1303"/>
        <v>10.06</v>
      </c>
      <c r="T2232" s="70">
        <f>R2232+S2232</f>
        <v>12.55</v>
      </c>
      <c r="U2232" s="70">
        <f>ROUND(Z2232*$H$2,2)/100</f>
        <v>0</v>
      </c>
      <c r="V2232" s="78">
        <f>SUM(T2232:U2232)</f>
        <v>12.55</v>
      </c>
      <c r="X2232" s="70">
        <v>2.4900000000000002</v>
      </c>
      <c r="Y2232" s="70">
        <v>10.06</v>
      </c>
      <c r="Z2232" s="70">
        <v>12.55</v>
      </c>
      <c r="AA2232" s="79"/>
      <c r="AB2232" s="80">
        <f t="shared" si="1272"/>
        <v>0</v>
      </c>
    </row>
    <row r="2233" spans="1:28" ht="22.5" x14ac:dyDescent="0.25">
      <c r="A2233" s="72" t="s">
        <v>17942</v>
      </c>
      <c r="B2233" s="73" t="s">
        <v>23316</v>
      </c>
      <c r="C2233" s="74" t="s">
        <v>15747</v>
      </c>
      <c r="D2233" s="75">
        <v>0</v>
      </c>
      <c r="E2233" s="70">
        <v>11.92</v>
      </c>
      <c r="F2233" s="76">
        <f>ROUND(D2233*E2233,2)</f>
        <v>0</v>
      </c>
      <c r="G2233" s="77"/>
      <c r="H2233" s="70">
        <f t="shared" si="1302"/>
        <v>1.86</v>
      </c>
      <c r="I2233" s="70">
        <f t="shared" si="1302"/>
        <v>10.06</v>
      </c>
      <c r="J2233" s="70">
        <f>H2233+I2233</f>
        <v>11.92</v>
      </c>
      <c r="K2233" s="70">
        <v>0</v>
      </c>
      <c r="L2233" s="76">
        <f>SUM(J2233:K2233)</f>
        <v>11.92</v>
      </c>
      <c r="N2233" s="70">
        <v>1.86</v>
      </c>
      <c r="O2233" s="70">
        <v>10.06</v>
      </c>
      <c r="P2233" s="70">
        <f>SUM(N2233:O2233)</f>
        <v>11.92</v>
      </c>
      <c r="Q2233" s="64"/>
      <c r="R2233" s="70">
        <f t="shared" si="1303"/>
        <v>1.86</v>
      </c>
      <c r="S2233" s="70">
        <f t="shared" si="1303"/>
        <v>10.06</v>
      </c>
      <c r="T2233" s="70">
        <f>R2233+S2233</f>
        <v>11.92</v>
      </c>
      <c r="U2233" s="70">
        <f>ROUND(Z2233*$H$2,2)/100</f>
        <v>0</v>
      </c>
      <c r="V2233" s="78">
        <f>SUM(T2233:U2233)</f>
        <v>11.92</v>
      </c>
      <c r="X2233" s="70">
        <v>1.86</v>
      </c>
      <c r="Y2233" s="70">
        <v>10.06</v>
      </c>
      <c r="Z2233" s="70">
        <v>11.92</v>
      </c>
      <c r="AA2233" s="79"/>
      <c r="AB2233" s="80">
        <f t="shared" si="1272"/>
        <v>0</v>
      </c>
    </row>
    <row r="2234" spans="1:28" x14ac:dyDescent="0.25">
      <c r="A2234" s="72" t="s">
        <v>17943</v>
      </c>
      <c r="B2234" s="73" t="s">
        <v>23317</v>
      </c>
      <c r="C2234" s="74" t="s">
        <v>15747</v>
      </c>
      <c r="D2234" s="75">
        <v>0</v>
      </c>
      <c r="E2234" s="70">
        <v>13.16</v>
      </c>
      <c r="F2234" s="76">
        <f>ROUND(D2234*E2234,2)</f>
        <v>0</v>
      </c>
      <c r="G2234" s="77"/>
      <c r="H2234" s="70">
        <f t="shared" si="1302"/>
        <v>3.1</v>
      </c>
      <c r="I2234" s="70">
        <f t="shared" si="1302"/>
        <v>10.06</v>
      </c>
      <c r="J2234" s="70">
        <f>H2234+I2234</f>
        <v>13.16</v>
      </c>
      <c r="K2234" s="70">
        <v>0</v>
      </c>
      <c r="L2234" s="76">
        <f>SUM(J2234:K2234)</f>
        <v>13.16</v>
      </c>
      <c r="N2234" s="70">
        <v>3.1</v>
      </c>
      <c r="O2234" s="70">
        <v>10.06</v>
      </c>
      <c r="P2234" s="70">
        <f>SUM(N2234:O2234)</f>
        <v>13.16</v>
      </c>
      <c r="Q2234" s="64"/>
      <c r="R2234" s="70">
        <f t="shared" si="1303"/>
        <v>3.1</v>
      </c>
      <c r="S2234" s="70">
        <f t="shared" si="1303"/>
        <v>10.06</v>
      </c>
      <c r="T2234" s="70">
        <f>R2234+S2234</f>
        <v>13.16</v>
      </c>
      <c r="U2234" s="70">
        <f>ROUND(Z2234*$H$2,2)/100</f>
        <v>0</v>
      </c>
      <c r="V2234" s="78">
        <f>SUM(T2234:U2234)</f>
        <v>13.16</v>
      </c>
      <c r="X2234" s="70">
        <v>3.1</v>
      </c>
      <c r="Y2234" s="70">
        <v>10.06</v>
      </c>
      <c r="Z2234" s="70">
        <v>13.16</v>
      </c>
      <c r="AA2234" s="79"/>
      <c r="AB2234" s="80">
        <f t="shared" si="1272"/>
        <v>0</v>
      </c>
    </row>
    <row r="2235" spans="1:28" x14ac:dyDescent="0.25">
      <c r="A2235" s="66" t="s">
        <v>17944</v>
      </c>
      <c r="B2235" s="67" t="s">
        <v>23318</v>
      </c>
      <c r="C2235" s="74"/>
      <c r="D2235" s="115"/>
      <c r="E2235" s="115"/>
      <c r="F2235" s="115"/>
      <c r="H2235" s="71"/>
      <c r="I2235" s="71"/>
      <c r="J2235" s="71"/>
      <c r="K2235" s="71"/>
      <c r="L2235" s="71"/>
      <c r="M2235" s="39"/>
      <c r="N2235" s="71"/>
      <c r="O2235" s="71"/>
      <c r="P2235" s="71"/>
      <c r="Q2235" s="39"/>
      <c r="R2235" s="115"/>
      <c r="S2235" s="115"/>
      <c r="T2235" s="115"/>
      <c r="U2235" s="115"/>
      <c r="V2235" s="115"/>
      <c r="W2235" s="39"/>
      <c r="X2235" s="115"/>
      <c r="Y2235" s="115"/>
      <c r="Z2235" s="115"/>
      <c r="AA2235" s="39"/>
      <c r="AB2235" s="80">
        <f t="shared" si="1272"/>
        <v>0</v>
      </c>
    </row>
    <row r="2236" spans="1:28" s="34" customFormat="1" x14ac:dyDescent="0.25">
      <c r="A2236" s="71" t="s">
        <v>17945</v>
      </c>
      <c r="B2236" s="71" t="s">
        <v>23319</v>
      </c>
      <c r="C2236" s="74" t="s">
        <v>15747</v>
      </c>
      <c r="D2236" s="75">
        <v>0</v>
      </c>
      <c r="E2236" s="70">
        <v>8.39</v>
      </c>
      <c r="F2236" s="76">
        <f>ROUND(D2236*E2236,2)</f>
        <v>0</v>
      </c>
      <c r="H2236" s="71"/>
      <c r="I2236" s="71"/>
      <c r="J2236" s="71"/>
      <c r="K2236" s="71"/>
      <c r="L2236" s="71"/>
      <c r="N2236" s="70">
        <v>0</v>
      </c>
      <c r="O2236" s="70">
        <v>8.39</v>
      </c>
      <c r="P2236" s="70">
        <f>SUM(N2236:O2236)</f>
        <v>8.39</v>
      </c>
      <c r="R2236" s="70">
        <f t="shared" ref="R2236:S2239" si="1304">X2236</f>
        <v>0</v>
      </c>
      <c r="S2236" s="70">
        <f t="shared" si="1304"/>
        <v>8.39</v>
      </c>
      <c r="T2236" s="70">
        <f>R2236+S2236</f>
        <v>8.39</v>
      </c>
      <c r="U2236" s="70">
        <f>ROUND(Z2236*$H$2,2)/100</f>
        <v>0</v>
      </c>
      <c r="V2236" s="78">
        <f>SUM(T2236:U2236)</f>
        <v>8.39</v>
      </c>
      <c r="X2236" s="86">
        <v>0</v>
      </c>
      <c r="Y2236" s="71">
        <v>8.39</v>
      </c>
      <c r="Z2236" s="71">
        <v>8.39</v>
      </c>
      <c r="AB2236" s="80">
        <f t="shared" si="1272"/>
        <v>0</v>
      </c>
    </row>
    <row r="2237" spans="1:28" s="34" customFormat="1" x14ac:dyDescent="0.25">
      <c r="A2237" s="71" t="s">
        <v>17946</v>
      </c>
      <c r="B2237" s="71" t="s">
        <v>23320</v>
      </c>
      <c r="C2237" s="74" t="s">
        <v>15747</v>
      </c>
      <c r="D2237" s="75">
        <v>0</v>
      </c>
      <c r="E2237" s="70">
        <v>13.41</v>
      </c>
      <c r="F2237" s="76">
        <f>ROUND(D2237*E2237,2)</f>
        <v>0</v>
      </c>
      <c r="H2237" s="71"/>
      <c r="I2237" s="71"/>
      <c r="J2237" s="71"/>
      <c r="K2237" s="71"/>
      <c r="L2237" s="71"/>
      <c r="N2237" s="70">
        <v>0</v>
      </c>
      <c r="O2237" s="70">
        <v>13.41</v>
      </c>
      <c r="P2237" s="70">
        <f>SUM(N2237:O2237)</f>
        <v>13.41</v>
      </c>
      <c r="R2237" s="70">
        <f t="shared" si="1304"/>
        <v>0</v>
      </c>
      <c r="S2237" s="70">
        <f t="shared" si="1304"/>
        <v>13.42</v>
      </c>
      <c r="T2237" s="70">
        <f>R2237+S2237</f>
        <v>13.42</v>
      </c>
      <c r="U2237" s="70">
        <f>ROUND(Z2237*$H$2,2)/100</f>
        <v>0</v>
      </c>
      <c r="V2237" s="78">
        <f>SUM(T2237:U2237)</f>
        <v>13.42</v>
      </c>
      <c r="X2237" s="86">
        <v>0</v>
      </c>
      <c r="Y2237" s="71">
        <v>13.42</v>
      </c>
      <c r="Z2237" s="71">
        <v>13.42</v>
      </c>
      <c r="AB2237" s="80">
        <f t="shared" si="1272"/>
        <v>-9.9999999999997868E-3</v>
      </c>
    </row>
    <row r="2238" spans="1:28" s="34" customFormat="1" x14ac:dyDescent="0.25">
      <c r="A2238" s="71" t="s">
        <v>17947</v>
      </c>
      <c r="B2238" s="71" t="s">
        <v>23321</v>
      </c>
      <c r="C2238" s="74" t="s">
        <v>15692</v>
      </c>
      <c r="D2238" s="75">
        <v>0</v>
      </c>
      <c r="E2238" s="70">
        <v>10.06</v>
      </c>
      <c r="F2238" s="76">
        <f>ROUND(D2238*E2238,2)</f>
        <v>0</v>
      </c>
      <c r="H2238" s="71"/>
      <c r="I2238" s="71"/>
      <c r="J2238" s="71"/>
      <c r="K2238" s="71"/>
      <c r="L2238" s="71"/>
      <c r="N2238" s="70">
        <v>0</v>
      </c>
      <c r="O2238" s="70">
        <v>10.06</v>
      </c>
      <c r="P2238" s="70">
        <f>SUM(N2238:O2238)</f>
        <v>10.06</v>
      </c>
      <c r="R2238" s="70">
        <f t="shared" si="1304"/>
        <v>0</v>
      </c>
      <c r="S2238" s="70">
        <f t="shared" si="1304"/>
        <v>10.06</v>
      </c>
      <c r="T2238" s="70">
        <f>R2238+S2238</f>
        <v>10.06</v>
      </c>
      <c r="U2238" s="70">
        <f>ROUND(Z2238*$H$2,2)/100</f>
        <v>0</v>
      </c>
      <c r="V2238" s="78">
        <f>SUM(T2238:U2238)</f>
        <v>10.06</v>
      </c>
      <c r="X2238" s="86">
        <v>0</v>
      </c>
      <c r="Y2238" s="71">
        <v>10.06</v>
      </c>
      <c r="Z2238" s="71">
        <v>10.06</v>
      </c>
      <c r="AB2238" s="80">
        <f t="shared" si="1272"/>
        <v>0</v>
      </c>
    </row>
    <row r="2239" spans="1:28" s="34" customFormat="1" x14ac:dyDescent="0.25">
      <c r="A2239" s="71" t="s">
        <v>17948</v>
      </c>
      <c r="B2239" s="71" t="s">
        <v>23322</v>
      </c>
      <c r="C2239" s="74" t="s">
        <v>15747</v>
      </c>
      <c r="D2239" s="75">
        <v>0</v>
      </c>
      <c r="E2239" s="70">
        <v>33.549999999999997</v>
      </c>
      <c r="F2239" s="76">
        <f>ROUND(D2239*E2239,2)</f>
        <v>0</v>
      </c>
      <c r="H2239" s="71"/>
      <c r="I2239" s="71"/>
      <c r="J2239" s="71"/>
      <c r="K2239" s="71"/>
      <c r="L2239" s="71"/>
      <c r="N2239" s="70">
        <v>0</v>
      </c>
      <c r="O2239" s="70">
        <v>33.549999999999997</v>
      </c>
      <c r="P2239" s="70">
        <f>SUM(N2239:O2239)</f>
        <v>33.549999999999997</v>
      </c>
      <c r="R2239" s="70">
        <f t="shared" si="1304"/>
        <v>0</v>
      </c>
      <c r="S2239" s="70">
        <f t="shared" si="1304"/>
        <v>33.549999999999997</v>
      </c>
      <c r="T2239" s="70">
        <f>R2239+S2239</f>
        <v>33.549999999999997</v>
      </c>
      <c r="U2239" s="70">
        <f>ROUND(Z2239*$H$2,2)/100</f>
        <v>0</v>
      </c>
      <c r="V2239" s="78">
        <f>SUM(T2239:U2239)</f>
        <v>33.549999999999997</v>
      </c>
      <c r="X2239" s="86">
        <v>0</v>
      </c>
      <c r="Y2239" s="71">
        <v>33.549999999999997</v>
      </c>
      <c r="Z2239" s="71">
        <v>33.549999999999997</v>
      </c>
      <c r="AB2239" s="80">
        <f t="shared" si="1272"/>
        <v>0</v>
      </c>
    </row>
    <row r="2240" spans="1:28" ht="22.5" x14ac:dyDescent="0.25">
      <c r="A2240" s="66" t="s">
        <v>17949</v>
      </c>
      <c r="B2240" s="67" t="s">
        <v>23323</v>
      </c>
      <c r="C2240" s="68"/>
      <c r="D2240" s="69"/>
      <c r="E2240" s="70"/>
      <c r="F2240" s="71"/>
      <c r="H2240" s="70"/>
      <c r="I2240" s="70"/>
      <c r="J2240" s="70"/>
      <c r="K2240" s="70"/>
      <c r="L2240" s="76"/>
      <c r="N2240" s="70"/>
      <c r="O2240" s="70"/>
      <c r="P2240" s="70"/>
      <c r="Q2240" s="64"/>
      <c r="R2240" s="70"/>
      <c r="S2240" s="70"/>
      <c r="T2240" s="70"/>
      <c r="U2240" s="70"/>
      <c r="V2240" s="78"/>
      <c r="X2240" s="70"/>
      <c r="Y2240" s="70"/>
      <c r="Z2240" s="70"/>
      <c r="AA2240" s="79"/>
      <c r="AB2240" s="80">
        <f t="shared" si="1272"/>
        <v>0</v>
      </c>
    </row>
    <row r="2241" spans="1:28" ht="22.5" x14ac:dyDescent="0.25">
      <c r="A2241" s="72" t="s">
        <v>17950</v>
      </c>
      <c r="B2241" s="73" t="s">
        <v>23324</v>
      </c>
      <c r="C2241" s="74" t="s">
        <v>15747</v>
      </c>
      <c r="D2241" s="75">
        <v>0</v>
      </c>
      <c r="E2241" s="70">
        <v>40.090000000000003</v>
      </c>
      <c r="F2241" s="76">
        <f t="shared" ref="F2241:F2255" si="1305">ROUND(D2241*E2241,2)</f>
        <v>0</v>
      </c>
      <c r="G2241" s="77"/>
      <c r="H2241" s="70">
        <f t="shared" ref="H2241:I2255" si="1306">ROUND(N2241+(N2241*$H$2/100),2)</f>
        <v>23.31</v>
      </c>
      <c r="I2241" s="70">
        <f t="shared" si="1306"/>
        <v>16.78</v>
      </c>
      <c r="J2241" s="70">
        <f t="shared" ref="J2241:J2255" si="1307">H2241+I2241</f>
        <v>40.090000000000003</v>
      </c>
      <c r="K2241" s="70">
        <v>0</v>
      </c>
      <c r="L2241" s="76">
        <f t="shared" ref="L2241:L2255" si="1308">SUM(J2241:K2241)</f>
        <v>40.090000000000003</v>
      </c>
      <c r="N2241" s="70">
        <v>23.31</v>
      </c>
      <c r="O2241" s="70">
        <v>16.78</v>
      </c>
      <c r="P2241" s="70">
        <f t="shared" ref="P2241:P2255" si="1309">SUM(N2241:O2241)</f>
        <v>40.090000000000003</v>
      </c>
      <c r="Q2241" s="64"/>
      <c r="R2241" s="70">
        <f t="shared" ref="R2241:S2255" si="1310">X2241</f>
        <v>23.31</v>
      </c>
      <c r="S2241" s="70">
        <f t="shared" si="1310"/>
        <v>16.79</v>
      </c>
      <c r="T2241" s="70">
        <f t="shared" ref="T2241:T2255" si="1311">R2241+S2241</f>
        <v>40.099999999999994</v>
      </c>
      <c r="U2241" s="70">
        <f t="shared" ref="U2241:U2255" si="1312">ROUND(Z2241*$H$2,2)/100</f>
        <v>0</v>
      </c>
      <c r="V2241" s="78">
        <f t="shared" ref="V2241:V2255" si="1313">SUM(T2241:U2241)</f>
        <v>40.099999999999994</v>
      </c>
      <c r="X2241" s="70">
        <v>23.31</v>
      </c>
      <c r="Y2241" s="70">
        <v>16.79</v>
      </c>
      <c r="Z2241" s="70">
        <v>40.1</v>
      </c>
      <c r="AA2241" s="79"/>
      <c r="AB2241" s="80">
        <f t="shared" si="1272"/>
        <v>-9.9999999999980105E-3</v>
      </c>
    </row>
    <row r="2242" spans="1:28" ht="22.5" x14ac:dyDescent="0.25">
      <c r="A2242" s="72" t="s">
        <v>17951</v>
      </c>
      <c r="B2242" s="73" t="s">
        <v>23325</v>
      </c>
      <c r="C2242" s="74" t="s">
        <v>15747</v>
      </c>
      <c r="D2242" s="75">
        <v>0</v>
      </c>
      <c r="E2242" s="70">
        <v>47.980000000000004</v>
      </c>
      <c r="F2242" s="76">
        <f t="shared" si="1305"/>
        <v>0</v>
      </c>
      <c r="G2242" s="77"/>
      <c r="H2242" s="70">
        <f t="shared" si="1306"/>
        <v>31.2</v>
      </c>
      <c r="I2242" s="70">
        <f t="shared" si="1306"/>
        <v>16.78</v>
      </c>
      <c r="J2242" s="70">
        <f t="shared" si="1307"/>
        <v>47.980000000000004</v>
      </c>
      <c r="K2242" s="70">
        <v>0</v>
      </c>
      <c r="L2242" s="76">
        <f t="shared" si="1308"/>
        <v>47.980000000000004</v>
      </c>
      <c r="N2242" s="70">
        <v>31.2</v>
      </c>
      <c r="O2242" s="70">
        <v>16.78</v>
      </c>
      <c r="P2242" s="70">
        <f t="shared" si="1309"/>
        <v>47.980000000000004</v>
      </c>
      <c r="Q2242" s="64"/>
      <c r="R2242" s="70">
        <f t="shared" si="1310"/>
        <v>31.2</v>
      </c>
      <c r="S2242" s="70">
        <f t="shared" si="1310"/>
        <v>16.79</v>
      </c>
      <c r="T2242" s="70">
        <f t="shared" si="1311"/>
        <v>47.989999999999995</v>
      </c>
      <c r="U2242" s="70">
        <f t="shared" si="1312"/>
        <v>0</v>
      </c>
      <c r="V2242" s="78">
        <f t="shared" si="1313"/>
        <v>47.989999999999995</v>
      </c>
      <c r="X2242" s="70">
        <v>31.2</v>
      </c>
      <c r="Y2242" s="70">
        <v>16.79</v>
      </c>
      <c r="Z2242" s="70">
        <v>47.99</v>
      </c>
      <c r="AA2242" s="79"/>
      <c r="AB2242" s="80">
        <f t="shared" si="1272"/>
        <v>-9.9999999999980105E-3</v>
      </c>
    </row>
    <row r="2243" spans="1:28" ht="22.5" x14ac:dyDescent="0.25">
      <c r="A2243" s="72" t="s">
        <v>17952</v>
      </c>
      <c r="B2243" s="73" t="s">
        <v>23326</v>
      </c>
      <c r="C2243" s="74" t="s">
        <v>15747</v>
      </c>
      <c r="D2243" s="75">
        <v>0</v>
      </c>
      <c r="E2243" s="70">
        <v>55.65</v>
      </c>
      <c r="F2243" s="76">
        <f t="shared" si="1305"/>
        <v>0</v>
      </c>
      <c r="G2243" s="77"/>
      <c r="H2243" s="70">
        <f t="shared" si="1306"/>
        <v>38.869999999999997</v>
      </c>
      <c r="I2243" s="70">
        <f t="shared" si="1306"/>
        <v>16.78</v>
      </c>
      <c r="J2243" s="70">
        <f t="shared" si="1307"/>
        <v>55.65</v>
      </c>
      <c r="K2243" s="70">
        <v>0</v>
      </c>
      <c r="L2243" s="76">
        <f t="shared" si="1308"/>
        <v>55.65</v>
      </c>
      <c r="N2243" s="70">
        <v>38.869999999999997</v>
      </c>
      <c r="O2243" s="70">
        <v>16.78</v>
      </c>
      <c r="P2243" s="70">
        <f t="shared" si="1309"/>
        <v>55.65</v>
      </c>
      <c r="Q2243" s="64"/>
      <c r="R2243" s="70">
        <f t="shared" si="1310"/>
        <v>38.869999999999997</v>
      </c>
      <c r="S2243" s="70">
        <f t="shared" si="1310"/>
        <v>16.79</v>
      </c>
      <c r="T2243" s="70">
        <f t="shared" si="1311"/>
        <v>55.66</v>
      </c>
      <c r="U2243" s="70">
        <f t="shared" si="1312"/>
        <v>0</v>
      </c>
      <c r="V2243" s="78">
        <f t="shared" si="1313"/>
        <v>55.66</v>
      </c>
      <c r="X2243" s="70">
        <v>38.869999999999997</v>
      </c>
      <c r="Y2243" s="70">
        <v>16.79</v>
      </c>
      <c r="Z2243" s="70">
        <v>55.66</v>
      </c>
      <c r="AA2243" s="79"/>
      <c r="AB2243" s="80">
        <f t="shared" si="1272"/>
        <v>-9.9999999999980105E-3</v>
      </c>
    </row>
    <row r="2244" spans="1:28" ht="22.5" x14ac:dyDescent="0.25">
      <c r="A2244" s="72" t="s">
        <v>17953</v>
      </c>
      <c r="B2244" s="73" t="s">
        <v>23327</v>
      </c>
      <c r="C2244" s="74" t="s">
        <v>15747</v>
      </c>
      <c r="D2244" s="75">
        <v>0</v>
      </c>
      <c r="E2244" s="70">
        <v>62.81</v>
      </c>
      <c r="F2244" s="76">
        <f t="shared" si="1305"/>
        <v>0</v>
      </c>
      <c r="G2244" s="77"/>
      <c r="H2244" s="70">
        <f t="shared" si="1306"/>
        <v>46.03</v>
      </c>
      <c r="I2244" s="70">
        <f t="shared" si="1306"/>
        <v>16.78</v>
      </c>
      <c r="J2244" s="70">
        <f t="shared" si="1307"/>
        <v>62.81</v>
      </c>
      <c r="K2244" s="70">
        <v>0</v>
      </c>
      <c r="L2244" s="76">
        <f t="shared" si="1308"/>
        <v>62.81</v>
      </c>
      <c r="N2244" s="70">
        <v>46.03</v>
      </c>
      <c r="O2244" s="70">
        <v>16.78</v>
      </c>
      <c r="P2244" s="70">
        <f t="shared" si="1309"/>
        <v>62.81</v>
      </c>
      <c r="Q2244" s="64"/>
      <c r="R2244" s="70">
        <f t="shared" si="1310"/>
        <v>46.03</v>
      </c>
      <c r="S2244" s="70">
        <f t="shared" si="1310"/>
        <v>16.79</v>
      </c>
      <c r="T2244" s="70">
        <f t="shared" si="1311"/>
        <v>62.82</v>
      </c>
      <c r="U2244" s="70">
        <f t="shared" si="1312"/>
        <v>0</v>
      </c>
      <c r="V2244" s="78">
        <f t="shared" si="1313"/>
        <v>62.82</v>
      </c>
      <c r="X2244" s="70">
        <v>46.03</v>
      </c>
      <c r="Y2244" s="70">
        <v>16.79</v>
      </c>
      <c r="Z2244" s="70">
        <v>62.82</v>
      </c>
      <c r="AA2244" s="79"/>
      <c r="AB2244" s="80">
        <f t="shared" si="1272"/>
        <v>-9.9999999999980105E-3</v>
      </c>
    </row>
    <row r="2245" spans="1:28" ht="22.5" x14ac:dyDescent="0.25">
      <c r="A2245" s="72" t="s">
        <v>17954</v>
      </c>
      <c r="B2245" s="73" t="s">
        <v>23328</v>
      </c>
      <c r="C2245" s="74" t="s">
        <v>15747</v>
      </c>
      <c r="D2245" s="75">
        <v>0</v>
      </c>
      <c r="E2245" s="70">
        <v>70.48</v>
      </c>
      <c r="F2245" s="76">
        <f t="shared" si="1305"/>
        <v>0</v>
      </c>
      <c r="G2245" s="77"/>
      <c r="H2245" s="70">
        <f t="shared" si="1306"/>
        <v>53.7</v>
      </c>
      <c r="I2245" s="70">
        <f t="shared" si="1306"/>
        <v>16.78</v>
      </c>
      <c r="J2245" s="70">
        <f t="shared" si="1307"/>
        <v>70.48</v>
      </c>
      <c r="K2245" s="70">
        <v>0</v>
      </c>
      <c r="L2245" s="76">
        <f t="shared" si="1308"/>
        <v>70.48</v>
      </c>
      <c r="N2245" s="70">
        <v>53.7</v>
      </c>
      <c r="O2245" s="70">
        <v>16.78</v>
      </c>
      <c r="P2245" s="70">
        <f t="shared" si="1309"/>
        <v>70.48</v>
      </c>
      <c r="Q2245" s="64"/>
      <c r="R2245" s="70">
        <f t="shared" si="1310"/>
        <v>53.7</v>
      </c>
      <c r="S2245" s="70">
        <f t="shared" si="1310"/>
        <v>16.79</v>
      </c>
      <c r="T2245" s="70">
        <f t="shared" si="1311"/>
        <v>70.490000000000009</v>
      </c>
      <c r="U2245" s="70">
        <f t="shared" si="1312"/>
        <v>0</v>
      </c>
      <c r="V2245" s="78">
        <f t="shared" si="1313"/>
        <v>70.490000000000009</v>
      </c>
      <c r="X2245" s="70">
        <v>53.7</v>
      </c>
      <c r="Y2245" s="70">
        <v>16.79</v>
      </c>
      <c r="Z2245" s="70">
        <v>70.489999999999995</v>
      </c>
      <c r="AA2245" s="79"/>
      <c r="AB2245" s="80">
        <f t="shared" si="1272"/>
        <v>-9.9999999999909051E-3</v>
      </c>
    </row>
    <row r="2246" spans="1:28" ht="22.5" x14ac:dyDescent="0.25">
      <c r="A2246" s="72" t="s">
        <v>17955</v>
      </c>
      <c r="B2246" s="73" t="s">
        <v>23329</v>
      </c>
      <c r="C2246" s="74" t="s">
        <v>15747</v>
      </c>
      <c r="D2246" s="75">
        <v>0</v>
      </c>
      <c r="E2246" s="70">
        <v>71.83</v>
      </c>
      <c r="F2246" s="76">
        <f t="shared" si="1305"/>
        <v>0</v>
      </c>
      <c r="G2246" s="77"/>
      <c r="H2246" s="70">
        <f t="shared" si="1306"/>
        <v>46.68</v>
      </c>
      <c r="I2246" s="70">
        <f t="shared" si="1306"/>
        <v>25.15</v>
      </c>
      <c r="J2246" s="70">
        <f t="shared" si="1307"/>
        <v>71.83</v>
      </c>
      <c r="K2246" s="70">
        <v>0</v>
      </c>
      <c r="L2246" s="76">
        <f t="shared" si="1308"/>
        <v>71.83</v>
      </c>
      <c r="N2246" s="70">
        <v>46.68</v>
      </c>
      <c r="O2246" s="70">
        <v>25.15</v>
      </c>
      <c r="P2246" s="70">
        <f t="shared" si="1309"/>
        <v>71.83</v>
      </c>
      <c r="Q2246" s="64"/>
      <c r="R2246" s="70">
        <f t="shared" si="1310"/>
        <v>46.68</v>
      </c>
      <c r="S2246" s="70">
        <f t="shared" si="1310"/>
        <v>25.16</v>
      </c>
      <c r="T2246" s="70">
        <f t="shared" si="1311"/>
        <v>71.84</v>
      </c>
      <c r="U2246" s="70">
        <f t="shared" si="1312"/>
        <v>0</v>
      </c>
      <c r="V2246" s="78">
        <f t="shared" si="1313"/>
        <v>71.84</v>
      </c>
      <c r="X2246" s="70">
        <v>46.68</v>
      </c>
      <c r="Y2246" s="70">
        <v>25.16</v>
      </c>
      <c r="Z2246" s="70">
        <v>71.84</v>
      </c>
      <c r="AA2246" s="79"/>
      <c r="AB2246" s="80">
        <f t="shared" si="1272"/>
        <v>-1.0000000000005116E-2</v>
      </c>
    </row>
    <row r="2247" spans="1:28" ht="22.5" x14ac:dyDescent="0.25">
      <c r="A2247" s="72" t="s">
        <v>17956</v>
      </c>
      <c r="B2247" s="73" t="s">
        <v>23330</v>
      </c>
      <c r="C2247" s="74" t="s">
        <v>15747</v>
      </c>
      <c r="D2247" s="75">
        <v>0</v>
      </c>
      <c r="E2247" s="70">
        <v>79.59</v>
      </c>
      <c r="F2247" s="76">
        <f t="shared" si="1305"/>
        <v>0</v>
      </c>
      <c r="G2247" s="77"/>
      <c r="H2247" s="70">
        <f t="shared" si="1306"/>
        <v>54.44</v>
      </c>
      <c r="I2247" s="70">
        <f t="shared" si="1306"/>
        <v>25.15</v>
      </c>
      <c r="J2247" s="70">
        <f t="shared" si="1307"/>
        <v>79.59</v>
      </c>
      <c r="K2247" s="70">
        <v>0</v>
      </c>
      <c r="L2247" s="76">
        <f t="shared" si="1308"/>
        <v>79.59</v>
      </c>
      <c r="N2247" s="70">
        <v>54.44</v>
      </c>
      <c r="O2247" s="70">
        <v>25.15</v>
      </c>
      <c r="P2247" s="70">
        <f t="shared" si="1309"/>
        <v>79.59</v>
      </c>
      <c r="Q2247" s="64"/>
      <c r="R2247" s="70">
        <f t="shared" si="1310"/>
        <v>54.44</v>
      </c>
      <c r="S2247" s="70">
        <f t="shared" si="1310"/>
        <v>25.16</v>
      </c>
      <c r="T2247" s="70">
        <f t="shared" si="1311"/>
        <v>79.599999999999994</v>
      </c>
      <c r="U2247" s="70">
        <f t="shared" si="1312"/>
        <v>0</v>
      </c>
      <c r="V2247" s="78">
        <f t="shared" si="1313"/>
        <v>79.599999999999994</v>
      </c>
      <c r="X2247" s="70">
        <v>54.44</v>
      </c>
      <c r="Y2247" s="70">
        <v>25.16</v>
      </c>
      <c r="Z2247" s="70">
        <v>79.599999999999994</v>
      </c>
      <c r="AA2247" s="79"/>
      <c r="AB2247" s="80">
        <f t="shared" si="1272"/>
        <v>-9.9999999999909051E-3</v>
      </c>
    </row>
    <row r="2248" spans="1:28" ht="22.5" x14ac:dyDescent="0.25">
      <c r="A2248" s="72" t="s">
        <v>17957</v>
      </c>
      <c r="B2248" s="73" t="s">
        <v>23331</v>
      </c>
      <c r="C2248" s="74" t="s">
        <v>15747</v>
      </c>
      <c r="D2248" s="75">
        <v>0</v>
      </c>
      <c r="E2248" s="70">
        <v>87.07</v>
      </c>
      <c r="F2248" s="76">
        <f t="shared" si="1305"/>
        <v>0</v>
      </c>
      <c r="G2248" s="77"/>
      <c r="H2248" s="70">
        <f t="shared" si="1306"/>
        <v>61.92</v>
      </c>
      <c r="I2248" s="70">
        <f t="shared" si="1306"/>
        <v>25.15</v>
      </c>
      <c r="J2248" s="70">
        <f t="shared" si="1307"/>
        <v>87.07</v>
      </c>
      <c r="K2248" s="70">
        <v>0</v>
      </c>
      <c r="L2248" s="76">
        <f t="shared" si="1308"/>
        <v>87.07</v>
      </c>
      <c r="N2248" s="70">
        <v>61.92</v>
      </c>
      <c r="O2248" s="70">
        <v>25.15</v>
      </c>
      <c r="P2248" s="70">
        <f t="shared" si="1309"/>
        <v>87.07</v>
      </c>
      <c r="Q2248" s="64"/>
      <c r="R2248" s="70">
        <f t="shared" si="1310"/>
        <v>61.92</v>
      </c>
      <c r="S2248" s="70">
        <f t="shared" si="1310"/>
        <v>25.16</v>
      </c>
      <c r="T2248" s="70">
        <f t="shared" si="1311"/>
        <v>87.08</v>
      </c>
      <c r="U2248" s="70">
        <f t="shared" si="1312"/>
        <v>0</v>
      </c>
      <c r="V2248" s="78">
        <f t="shared" si="1313"/>
        <v>87.08</v>
      </c>
      <c r="X2248" s="70">
        <v>61.92</v>
      </c>
      <c r="Y2248" s="70">
        <v>25.16</v>
      </c>
      <c r="Z2248" s="70">
        <v>87.08</v>
      </c>
      <c r="AA2248" s="79"/>
      <c r="AB2248" s="80">
        <f t="shared" si="1272"/>
        <v>-1.0000000000005116E-2</v>
      </c>
    </row>
    <row r="2249" spans="1:28" ht="22.5" x14ac:dyDescent="0.25">
      <c r="A2249" s="72" t="s">
        <v>17958</v>
      </c>
      <c r="B2249" s="73" t="s">
        <v>23332</v>
      </c>
      <c r="C2249" s="74" t="s">
        <v>15747</v>
      </c>
      <c r="D2249" s="75">
        <v>0</v>
      </c>
      <c r="E2249" s="70">
        <v>92.27000000000001</v>
      </c>
      <c r="F2249" s="76">
        <f t="shared" si="1305"/>
        <v>0</v>
      </c>
      <c r="G2249" s="77"/>
      <c r="H2249" s="70">
        <f t="shared" si="1306"/>
        <v>67.12</v>
      </c>
      <c r="I2249" s="70">
        <f t="shared" si="1306"/>
        <v>25.15</v>
      </c>
      <c r="J2249" s="70">
        <f t="shared" si="1307"/>
        <v>92.27000000000001</v>
      </c>
      <c r="K2249" s="70">
        <v>0</v>
      </c>
      <c r="L2249" s="76">
        <f t="shared" si="1308"/>
        <v>92.27000000000001</v>
      </c>
      <c r="N2249" s="70">
        <v>67.12</v>
      </c>
      <c r="O2249" s="70">
        <v>25.15</v>
      </c>
      <c r="P2249" s="70">
        <f t="shared" si="1309"/>
        <v>92.27000000000001</v>
      </c>
      <c r="Q2249" s="64"/>
      <c r="R2249" s="70">
        <f t="shared" si="1310"/>
        <v>67.12</v>
      </c>
      <c r="S2249" s="70">
        <f t="shared" si="1310"/>
        <v>25.16</v>
      </c>
      <c r="T2249" s="70">
        <f t="shared" si="1311"/>
        <v>92.28</v>
      </c>
      <c r="U2249" s="70">
        <f t="shared" si="1312"/>
        <v>0</v>
      </c>
      <c r="V2249" s="78">
        <f t="shared" si="1313"/>
        <v>92.28</v>
      </c>
      <c r="X2249" s="70">
        <v>67.12</v>
      </c>
      <c r="Y2249" s="70">
        <v>25.16</v>
      </c>
      <c r="Z2249" s="70">
        <v>92.28</v>
      </c>
      <c r="AA2249" s="79"/>
      <c r="AB2249" s="80">
        <f t="shared" si="1272"/>
        <v>-9.9999999999909051E-3</v>
      </c>
    </row>
    <row r="2250" spans="1:28" ht="22.5" x14ac:dyDescent="0.25">
      <c r="A2250" s="72" t="s">
        <v>17959</v>
      </c>
      <c r="B2250" s="73" t="s">
        <v>23333</v>
      </c>
      <c r="C2250" s="74" t="s">
        <v>15747</v>
      </c>
      <c r="D2250" s="75">
        <v>0</v>
      </c>
      <c r="E2250" s="70">
        <v>111.25999999999999</v>
      </c>
      <c r="F2250" s="76">
        <f t="shared" si="1305"/>
        <v>0</v>
      </c>
      <c r="G2250" s="77"/>
      <c r="H2250" s="70">
        <f t="shared" si="1306"/>
        <v>77.709999999999994</v>
      </c>
      <c r="I2250" s="70">
        <f t="shared" si="1306"/>
        <v>33.549999999999997</v>
      </c>
      <c r="J2250" s="70">
        <f t="shared" si="1307"/>
        <v>111.25999999999999</v>
      </c>
      <c r="K2250" s="70">
        <v>0</v>
      </c>
      <c r="L2250" s="76">
        <f t="shared" si="1308"/>
        <v>111.25999999999999</v>
      </c>
      <c r="N2250" s="70">
        <v>77.709999999999994</v>
      </c>
      <c r="O2250" s="70">
        <v>33.549999999999997</v>
      </c>
      <c r="P2250" s="70">
        <f t="shared" si="1309"/>
        <v>111.25999999999999</v>
      </c>
      <c r="Q2250" s="64"/>
      <c r="R2250" s="70">
        <f t="shared" si="1310"/>
        <v>77.709999999999994</v>
      </c>
      <c r="S2250" s="70">
        <f t="shared" si="1310"/>
        <v>33.549999999999997</v>
      </c>
      <c r="T2250" s="70">
        <f t="shared" si="1311"/>
        <v>111.25999999999999</v>
      </c>
      <c r="U2250" s="70">
        <f t="shared" si="1312"/>
        <v>0</v>
      </c>
      <c r="V2250" s="78">
        <f t="shared" si="1313"/>
        <v>111.25999999999999</v>
      </c>
      <c r="X2250" s="70">
        <v>77.709999999999994</v>
      </c>
      <c r="Y2250" s="70">
        <v>33.549999999999997</v>
      </c>
      <c r="Z2250" s="70">
        <v>111.26</v>
      </c>
      <c r="AA2250" s="79"/>
      <c r="AB2250" s="80">
        <f t="shared" ref="AB2250:AB2313" si="1314">P2250-Z2250</f>
        <v>0</v>
      </c>
    </row>
    <row r="2251" spans="1:28" ht="22.5" x14ac:dyDescent="0.25">
      <c r="A2251" s="72" t="s">
        <v>17960</v>
      </c>
      <c r="B2251" s="73" t="s">
        <v>23334</v>
      </c>
      <c r="C2251" s="74" t="s">
        <v>15747</v>
      </c>
      <c r="D2251" s="75">
        <v>0</v>
      </c>
      <c r="E2251" s="70">
        <v>144.75</v>
      </c>
      <c r="F2251" s="76">
        <f t="shared" si="1305"/>
        <v>0</v>
      </c>
      <c r="G2251" s="77"/>
      <c r="H2251" s="70">
        <f t="shared" si="1306"/>
        <v>111.2</v>
      </c>
      <c r="I2251" s="70">
        <f t="shared" si="1306"/>
        <v>33.549999999999997</v>
      </c>
      <c r="J2251" s="70">
        <f t="shared" si="1307"/>
        <v>144.75</v>
      </c>
      <c r="K2251" s="70">
        <v>0</v>
      </c>
      <c r="L2251" s="76">
        <f t="shared" si="1308"/>
        <v>144.75</v>
      </c>
      <c r="N2251" s="70">
        <v>111.2</v>
      </c>
      <c r="O2251" s="70">
        <v>33.549999999999997</v>
      </c>
      <c r="P2251" s="70">
        <f t="shared" si="1309"/>
        <v>144.75</v>
      </c>
      <c r="Q2251" s="64"/>
      <c r="R2251" s="70">
        <f t="shared" si="1310"/>
        <v>111.2</v>
      </c>
      <c r="S2251" s="70">
        <f t="shared" si="1310"/>
        <v>33.549999999999997</v>
      </c>
      <c r="T2251" s="70">
        <f t="shared" si="1311"/>
        <v>144.75</v>
      </c>
      <c r="U2251" s="70">
        <f t="shared" si="1312"/>
        <v>0</v>
      </c>
      <c r="V2251" s="78">
        <f t="shared" si="1313"/>
        <v>144.75</v>
      </c>
      <c r="X2251" s="70">
        <v>111.2</v>
      </c>
      <c r="Y2251" s="70">
        <v>33.549999999999997</v>
      </c>
      <c r="Z2251" s="70">
        <v>144.75</v>
      </c>
      <c r="AA2251" s="79"/>
      <c r="AB2251" s="80">
        <f t="shared" si="1314"/>
        <v>0</v>
      </c>
    </row>
    <row r="2252" spans="1:28" ht="22.5" x14ac:dyDescent="0.25">
      <c r="A2252" s="72" t="s">
        <v>17961</v>
      </c>
      <c r="B2252" s="73" t="s">
        <v>23335</v>
      </c>
      <c r="C2252" s="74" t="s">
        <v>15747</v>
      </c>
      <c r="D2252" s="75">
        <v>0</v>
      </c>
      <c r="E2252" s="70">
        <v>49.32</v>
      </c>
      <c r="F2252" s="76">
        <f t="shared" si="1305"/>
        <v>0</v>
      </c>
      <c r="G2252" s="77"/>
      <c r="H2252" s="70">
        <f t="shared" si="1306"/>
        <v>32.54</v>
      </c>
      <c r="I2252" s="70">
        <f t="shared" si="1306"/>
        <v>16.78</v>
      </c>
      <c r="J2252" s="70">
        <f t="shared" si="1307"/>
        <v>49.32</v>
      </c>
      <c r="K2252" s="70">
        <v>0</v>
      </c>
      <c r="L2252" s="76">
        <f t="shared" si="1308"/>
        <v>49.32</v>
      </c>
      <c r="N2252" s="70">
        <v>32.54</v>
      </c>
      <c r="O2252" s="70">
        <v>16.78</v>
      </c>
      <c r="P2252" s="70">
        <f t="shared" si="1309"/>
        <v>49.32</v>
      </c>
      <c r="Q2252" s="64"/>
      <c r="R2252" s="70">
        <f t="shared" si="1310"/>
        <v>32.54</v>
      </c>
      <c r="S2252" s="70">
        <f t="shared" si="1310"/>
        <v>16.79</v>
      </c>
      <c r="T2252" s="70">
        <f t="shared" si="1311"/>
        <v>49.33</v>
      </c>
      <c r="U2252" s="70">
        <f t="shared" si="1312"/>
        <v>0</v>
      </c>
      <c r="V2252" s="78">
        <f t="shared" si="1313"/>
        <v>49.33</v>
      </c>
      <c r="X2252" s="70">
        <v>32.54</v>
      </c>
      <c r="Y2252" s="70">
        <v>16.79</v>
      </c>
      <c r="Z2252" s="70">
        <v>49.33</v>
      </c>
      <c r="AA2252" s="79"/>
      <c r="AB2252" s="80">
        <f t="shared" si="1314"/>
        <v>-9.9999999999980105E-3</v>
      </c>
    </row>
    <row r="2253" spans="1:28" s="34" customFormat="1" ht="22.5" x14ac:dyDescent="0.25">
      <c r="A2253" s="72" t="s">
        <v>17962</v>
      </c>
      <c r="B2253" s="73" t="s">
        <v>23336</v>
      </c>
      <c r="C2253" s="74" t="s">
        <v>15747</v>
      </c>
      <c r="D2253" s="75">
        <v>0</v>
      </c>
      <c r="E2253" s="70">
        <v>55.26</v>
      </c>
      <c r="F2253" s="76">
        <f t="shared" si="1305"/>
        <v>0</v>
      </c>
      <c r="G2253" s="77"/>
      <c r="H2253" s="70">
        <f t="shared" si="1306"/>
        <v>38.479999999999997</v>
      </c>
      <c r="I2253" s="70">
        <f t="shared" si="1306"/>
        <v>16.78</v>
      </c>
      <c r="J2253" s="70">
        <f t="shared" si="1307"/>
        <v>55.26</v>
      </c>
      <c r="K2253" s="70">
        <v>0</v>
      </c>
      <c r="L2253" s="76">
        <f t="shared" si="1308"/>
        <v>55.26</v>
      </c>
      <c r="N2253" s="70">
        <v>38.479999999999997</v>
      </c>
      <c r="O2253" s="70">
        <v>16.78</v>
      </c>
      <c r="P2253" s="70">
        <f t="shared" si="1309"/>
        <v>55.26</v>
      </c>
      <c r="Q2253" s="64"/>
      <c r="R2253" s="70">
        <f t="shared" si="1310"/>
        <v>38.479999999999997</v>
      </c>
      <c r="S2253" s="70">
        <f t="shared" si="1310"/>
        <v>16.79</v>
      </c>
      <c r="T2253" s="70">
        <f t="shared" si="1311"/>
        <v>55.269999999999996</v>
      </c>
      <c r="U2253" s="70">
        <f t="shared" si="1312"/>
        <v>0</v>
      </c>
      <c r="V2253" s="78">
        <f t="shared" si="1313"/>
        <v>55.269999999999996</v>
      </c>
      <c r="X2253" s="70">
        <v>38.479999999999997</v>
      </c>
      <c r="Y2253" s="70">
        <v>16.79</v>
      </c>
      <c r="Z2253" s="70">
        <v>55.27</v>
      </c>
      <c r="AA2253" s="79"/>
      <c r="AB2253" s="80">
        <f t="shared" si="1314"/>
        <v>-1.0000000000005116E-2</v>
      </c>
    </row>
    <row r="2254" spans="1:28" ht="22.5" x14ac:dyDescent="0.25">
      <c r="A2254" s="72" t="s">
        <v>17963</v>
      </c>
      <c r="B2254" s="73" t="s">
        <v>23337</v>
      </c>
      <c r="C2254" s="74" t="s">
        <v>15747</v>
      </c>
      <c r="D2254" s="75">
        <v>0</v>
      </c>
      <c r="E2254" s="70">
        <v>63.620000000000005</v>
      </c>
      <c r="F2254" s="76">
        <f t="shared" si="1305"/>
        <v>0</v>
      </c>
      <c r="G2254" s="77"/>
      <c r="H2254" s="70">
        <f t="shared" si="1306"/>
        <v>46.84</v>
      </c>
      <c r="I2254" s="70">
        <f t="shared" si="1306"/>
        <v>16.78</v>
      </c>
      <c r="J2254" s="70">
        <f t="shared" si="1307"/>
        <v>63.620000000000005</v>
      </c>
      <c r="K2254" s="70">
        <v>0</v>
      </c>
      <c r="L2254" s="76">
        <f t="shared" si="1308"/>
        <v>63.620000000000005</v>
      </c>
      <c r="N2254" s="70">
        <v>46.84</v>
      </c>
      <c r="O2254" s="70">
        <v>16.78</v>
      </c>
      <c r="P2254" s="70">
        <f t="shared" si="1309"/>
        <v>63.620000000000005</v>
      </c>
      <c r="Q2254" s="64"/>
      <c r="R2254" s="70">
        <f t="shared" si="1310"/>
        <v>46.84</v>
      </c>
      <c r="S2254" s="70">
        <f t="shared" si="1310"/>
        <v>16.79</v>
      </c>
      <c r="T2254" s="70">
        <f t="shared" si="1311"/>
        <v>63.63</v>
      </c>
      <c r="U2254" s="70">
        <f t="shared" si="1312"/>
        <v>0</v>
      </c>
      <c r="V2254" s="78">
        <f t="shared" si="1313"/>
        <v>63.63</v>
      </c>
      <c r="X2254" s="70">
        <v>46.84</v>
      </c>
      <c r="Y2254" s="70">
        <v>16.79</v>
      </c>
      <c r="Z2254" s="70">
        <v>63.63</v>
      </c>
      <c r="AA2254" s="79"/>
      <c r="AB2254" s="80">
        <f t="shared" si="1314"/>
        <v>-9.9999999999980105E-3</v>
      </c>
    </row>
    <row r="2255" spans="1:28" x14ac:dyDescent="0.25">
      <c r="A2255" s="72" t="s">
        <v>17964</v>
      </c>
      <c r="B2255" s="73" t="s">
        <v>23338</v>
      </c>
      <c r="C2255" s="74" t="s">
        <v>15747</v>
      </c>
      <c r="D2255" s="75">
        <v>0</v>
      </c>
      <c r="E2255" s="70">
        <v>73.430000000000007</v>
      </c>
      <c r="F2255" s="76">
        <f t="shared" si="1305"/>
        <v>0</v>
      </c>
      <c r="G2255" s="77"/>
      <c r="H2255" s="70">
        <f t="shared" si="1306"/>
        <v>56.65</v>
      </c>
      <c r="I2255" s="70">
        <f t="shared" si="1306"/>
        <v>16.78</v>
      </c>
      <c r="J2255" s="70">
        <f t="shared" si="1307"/>
        <v>73.430000000000007</v>
      </c>
      <c r="K2255" s="70">
        <v>0</v>
      </c>
      <c r="L2255" s="76">
        <f t="shared" si="1308"/>
        <v>73.430000000000007</v>
      </c>
      <c r="N2255" s="70">
        <v>56.65</v>
      </c>
      <c r="O2255" s="70">
        <v>16.78</v>
      </c>
      <c r="P2255" s="70">
        <f t="shared" si="1309"/>
        <v>73.430000000000007</v>
      </c>
      <c r="Q2255" s="64"/>
      <c r="R2255" s="70">
        <f t="shared" si="1310"/>
        <v>56.65</v>
      </c>
      <c r="S2255" s="70">
        <f t="shared" si="1310"/>
        <v>16.79</v>
      </c>
      <c r="T2255" s="70">
        <f t="shared" si="1311"/>
        <v>73.44</v>
      </c>
      <c r="U2255" s="70">
        <f t="shared" si="1312"/>
        <v>0</v>
      </c>
      <c r="V2255" s="78">
        <f t="shared" si="1313"/>
        <v>73.44</v>
      </c>
      <c r="X2255" s="70">
        <v>56.65</v>
      </c>
      <c r="Y2255" s="70">
        <v>16.79</v>
      </c>
      <c r="Z2255" s="70">
        <v>73.44</v>
      </c>
      <c r="AA2255" s="79"/>
      <c r="AB2255" s="80">
        <f t="shared" si="1314"/>
        <v>-9.9999999999909051E-3</v>
      </c>
    </row>
    <row r="2256" spans="1:28" ht="22.5" x14ac:dyDescent="0.25">
      <c r="A2256" s="66" t="s">
        <v>17965</v>
      </c>
      <c r="B2256" s="67" t="s">
        <v>23339</v>
      </c>
      <c r="C2256" s="68"/>
      <c r="D2256" s="69"/>
      <c r="E2256" s="70"/>
      <c r="F2256" s="71"/>
      <c r="H2256" s="70"/>
      <c r="I2256" s="70"/>
      <c r="J2256" s="70"/>
      <c r="K2256" s="70"/>
      <c r="L2256" s="76"/>
      <c r="N2256" s="70"/>
      <c r="O2256" s="70"/>
      <c r="P2256" s="70"/>
      <c r="Q2256" s="64"/>
      <c r="R2256" s="70"/>
      <c r="S2256" s="70"/>
      <c r="T2256" s="70"/>
      <c r="U2256" s="70"/>
      <c r="V2256" s="78"/>
      <c r="X2256" s="70"/>
      <c r="Y2256" s="70"/>
      <c r="Z2256" s="70"/>
      <c r="AA2256" s="79"/>
      <c r="AB2256" s="80">
        <f t="shared" si="1314"/>
        <v>0</v>
      </c>
    </row>
    <row r="2257" spans="1:28" ht="22.5" x14ac:dyDescent="0.25">
      <c r="A2257" s="72" t="s">
        <v>17966</v>
      </c>
      <c r="B2257" s="73" t="s">
        <v>23340</v>
      </c>
      <c r="C2257" s="74" t="s">
        <v>15747</v>
      </c>
      <c r="D2257" s="75">
        <v>0</v>
      </c>
      <c r="E2257" s="70">
        <v>80.19</v>
      </c>
      <c r="F2257" s="76">
        <f t="shared" ref="F2257:F2268" si="1315">ROUND(D2257*E2257,2)</f>
        <v>0</v>
      </c>
      <c r="G2257" s="77"/>
      <c r="H2257" s="70">
        <f t="shared" ref="H2257:I2268" si="1316">ROUND(N2257+(N2257*$H$2/100),2)</f>
        <v>55.04</v>
      </c>
      <c r="I2257" s="70">
        <f t="shared" si="1316"/>
        <v>25.15</v>
      </c>
      <c r="J2257" s="70">
        <f t="shared" ref="J2257:J2268" si="1317">H2257+I2257</f>
        <v>80.19</v>
      </c>
      <c r="K2257" s="70">
        <v>0</v>
      </c>
      <c r="L2257" s="76">
        <f t="shared" ref="L2257:L2268" si="1318">SUM(J2257:K2257)</f>
        <v>80.19</v>
      </c>
      <c r="N2257" s="70">
        <v>55.04</v>
      </c>
      <c r="O2257" s="70">
        <v>25.15</v>
      </c>
      <c r="P2257" s="70">
        <f t="shared" ref="P2257:P2268" si="1319">SUM(N2257:O2257)</f>
        <v>80.19</v>
      </c>
      <c r="Q2257" s="64"/>
      <c r="R2257" s="70">
        <f t="shared" ref="R2257:S2268" si="1320">X2257</f>
        <v>55.04</v>
      </c>
      <c r="S2257" s="70">
        <f t="shared" si="1320"/>
        <v>25.16</v>
      </c>
      <c r="T2257" s="70">
        <f t="shared" ref="T2257:T2268" si="1321">R2257+S2257</f>
        <v>80.2</v>
      </c>
      <c r="U2257" s="70">
        <f t="shared" ref="U2257:U2268" si="1322">ROUND(Z2257*$H$2,2)/100</f>
        <v>0</v>
      </c>
      <c r="V2257" s="78">
        <f t="shared" ref="V2257:V2268" si="1323">SUM(T2257:U2257)</f>
        <v>80.2</v>
      </c>
      <c r="X2257" s="70">
        <v>55.04</v>
      </c>
      <c r="Y2257" s="70">
        <v>25.16</v>
      </c>
      <c r="Z2257" s="70">
        <v>80.2</v>
      </c>
      <c r="AA2257" s="79"/>
      <c r="AB2257" s="80">
        <f t="shared" si="1314"/>
        <v>-1.0000000000005116E-2</v>
      </c>
    </row>
    <row r="2258" spans="1:28" ht="22.5" x14ac:dyDescent="0.25">
      <c r="A2258" s="72" t="s">
        <v>17967</v>
      </c>
      <c r="B2258" s="73" t="s">
        <v>23341</v>
      </c>
      <c r="C2258" s="74" t="s">
        <v>15747</v>
      </c>
      <c r="D2258" s="75">
        <v>0</v>
      </c>
      <c r="E2258" s="70">
        <v>86.710000000000008</v>
      </c>
      <c r="F2258" s="76">
        <f t="shared" si="1315"/>
        <v>0</v>
      </c>
      <c r="G2258" s="77"/>
      <c r="H2258" s="70">
        <f t="shared" si="1316"/>
        <v>61.56</v>
      </c>
      <c r="I2258" s="70">
        <f t="shared" si="1316"/>
        <v>25.15</v>
      </c>
      <c r="J2258" s="70">
        <f t="shared" si="1317"/>
        <v>86.710000000000008</v>
      </c>
      <c r="K2258" s="70">
        <v>0</v>
      </c>
      <c r="L2258" s="76">
        <f t="shared" si="1318"/>
        <v>86.710000000000008</v>
      </c>
      <c r="N2258" s="70">
        <v>61.56</v>
      </c>
      <c r="O2258" s="70">
        <v>25.15</v>
      </c>
      <c r="P2258" s="70">
        <f t="shared" si="1319"/>
        <v>86.710000000000008</v>
      </c>
      <c r="Q2258" s="64"/>
      <c r="R2258" s="70">
        <f t="shared" si="1320"/>
        <v>61.56</v>
      </c>
      <c r="S2258" s="70">
        <f t="shared" si="1320"/>
        <v>25.16</v>
      </c>
      <c r="T2258" s="70">
        <f t="shared" si="1321"/>
        <v>86.72</v>
      </c>
      <c r="U2258" s="70">
        <f t="shared" si="1322"/>
        <v>0</v>
      </c>
      <c r="V2258" s="78">
        <f t="shared" si="1323"/>
        <v>86.72</v>
      </c>
      <c r="X2258" s="70">
        <v>61.56</v>
      </c>
      <c r="Y2258" s="70">
        <v>25.16</v>
      </c>
      <c r="Z2258" s="70">
        <v>86.72</v>
      </c>
      <c r="AA2258" s="79"/>
      <c r="AB2258" s="80">
        <f t="shared" si="1314"/>
        <v>-9.9999999999909051E-3</v>
      </c>
    </row>
    <row r="2259" spans="1:28" ht="22.5" x14ac:dyDescent="0.25">
      <c r="A2259" s="72" t="s">
        <v>17968</v>
      </c>
      <c r="B2259" s="73" t="s">
        <v>23342</v>
      </c>
      <c r="C2259" s="74" t="s">
        <v>15747</v>
      </c>
      <c r="D2259" s="75">
        <v>0</v>
      </c>
      <c r="E2259" s="70">
        <v>95.359999999999985</v>
      </c>
      <c r="F2259" s="76">
        <f t="shared" si="1315"/>
        <v>0</v>
      </c>
      <c r="G2259" s="77"/>
      <c r="H2259" s="70">
        <f t="shared" si="1316"/>
        <v>70.209999999999994</v>
      </c>
      <c r="I2259" s="70">
        <f t="shared" si="1316"/>
        <v>25.15</v>
      </c>
      <c r="J2259" s="70">
        <f t="shared" si="1317"/>
        <v>95.359999999999985</v>
      </c>
      <c r="K2259" s="70">
        <v>0</v>
      </c>
      <c r="L2259" s="76">
        <f t="shared" si="1318"/>
        <v>95.359999999999985</v>
      </c>
      <c r="N2259" s="70">
        <v>70.209999999999994</v>
      </c>
      <c r="O2259" s="70">
        <v>25.15</v>
      </c>
      <c r="P2259" s="70">
        <f t="shared" si="1319"/>
        <v>95.359999999999985</v>
      </c>
      <c r="Q2259" s="64"/>
      <c r="R2259" s="70">
        <f t="shared" si="1320"/>
        <v>70.209999999999994</v>
      </c>
      <c r="S2259" s="70">
        <f t="shared" si="1320"/>
        <v>25.16</v>
      </c>
      <c r="T2259" s="70">
        <f t="shared" si="1321"/>
        <v>95.36999999999999</v>
      </c>
      <c r="U2259" s="70">
        <f t="shared" si="1322"/>
        <v>0</v>
      </c>
      <c r="V2259" s="78">
        <f t="shared" si="1323"/>
        <v>95.36999999999999</v>
      </c>
      <c r="X2259" s="70">
        <v>70.209999999999994</v>
      </c>
      <c r="Y2259" s="70">
        <v>25.16</v>
      </c>
      <c r="Z2259" s="70">
        <v>95.37</v>
      </c>
      <c r="AA2259" s="79"/>
      <c r="AB2259" s="80">
        <f t="shared" si="1314"/>
        <v>-1.0000000000019327E-2</v>
      </c>
    </row>
    <row r="2260" spans="1:28" ht="22.5" x14ac:dyDescent="0.25">
      <c r="A2260" s="72" t="s">
        <v>17969</v>
      </c>
      <c r="B2260" s="73" t="s">
        <v>23343</v>
      </c>
      <c r="C2260" s="74" t="s">
        <v>15747</v>
      </c>
      <c r="D2260" s="75">
        <v>0</v>
      </c>
      <c r="E2260" s="70">
        <v>110.22</v>
      </c>
      <c r="F2260" s="76">
        <f t="shared" si="1315"/>
        <v>0</v>
      </c>
      <c r="G2260" s="77"/>
      <c r="H2260" s="70">
        <f t="shared" si="1316"/>
        <v>76.67</v>
      </c>
      <c r="I2260" s="70">
        <f t="shared" si="1316"/>
        <v>33.549999999999997</v>
      </c>
      <c r="J2260" s="70">
        <f t="shared" si="1317"/>
        <v>110.22</v>
      </c>
      <c r="K2260" s="70">
        <v>0</v>
      </c>
      <c r="L2260" s="76">
        <f t="shared" si="1318"/>
        <v>110.22</v>
      </c>
      <c r="N2260" s="70">
        <v>76.67</v>
      </c>
      <c r="O2260" s="70">
        <v>33.549999999999997</v>
      </c>
      <c r="P2260" s="70">
        <f t="shared" si="1319"/>
        <v>110.22</v>
      </c>
      <c r="Q2260" s="64"/>
      <c r="R2260" s="70">
        <f t="shared" si="1320"/>
        <v>76.67</v>
      </c>
      <c r="S2260" s="70">
        <f t="shared" si="1320"/>
        <v>33.549999999999997</v>
      </c>
      <c r="T2260" s="70">
        <f t="shared" si="1321"/>
        <v>110.22</v>
      </c>
      <c r="U2260" s="70">
        <f t="shared" si="1322"/>
        <v>0</v>
      </c>
      <c r="V2260" s="78">
        <f t="shared" si="1323"/>
        <v>110.22</v>
      </c>
      <c r="X2260" s="70">
        <v>76.67</v>
      </c>
      <c r="Y2260" s="70">
        <v>33.549999999999997</v>
      </c>
      <c r="Z2260" s="70">
        <v>110.22</v>
      </c>
      <c r="AA2260" s="79"/>
      <c r="AB2260" s="80">
        <f t="shared" si="1314"/>
        <v>0</v>
      </c>
    </row>
    <row r="2261" spans="1:28" ht="22.5" x14ac:dyDescent="0.25">
      <c r="A2261" s="72" t="s">
        <v>17970</v>
      </c>
      <c r="B2261" s="73" t="s">
        <v>23344</v>
      </c>
      <c r="C2261" s="74" t="s">
        <v>15747</v>
      </c>
      <c r="D2261" s="75">
        <v>0</v>
      </c>
      <c r="E2261" s="70">
        <v>148.5</v>
      </c>
      <c r="F2261" s="76">
        <f t="shared" si="1315"/>
        <v>0</v>
      </c>
      <c r="G2261" s="77"/>
      <c r="H2261" s="70">
        <f t="shared" si="1316"/>
        <v>114.95</v>
      </c>
      <c r="I2261" s="70">
        <f t="shared" si="1316"/>
        <v>33.549999999999997</v>
      </c>
      <c r="J2261" s="70">
        <f t="shared" si="1317"/>
        <v>148.5</v>
      </c>
      <c r="K2261" s="70">
        <v>0</v>
      </c>
      <c r="L2261" s="76">
        <f t="shared" si="1318"/>
        <v>148.5</v>
      </c>
      <c r="N2261" s="70">
        <v>114.95</v>
      </c>
      <c r="O2261" s="70">
        <v>33.549999999999997</v>
      </c>
      <c r="P2261" s="70">
        <f t="shared" si="1319"/>
        <v>148.5</v>
      </c>
      <c r="Q2261" s="64"/>
      <c r="R2261" s="70">
        <f t="shared" si="1320"/>
        <v>114.95</v>
      </c>
      <c r="S2261" s="70">
        <f t="shared" si="1320"/>
        <v>33.549999999999997</v>
      </c>
      <c r="T2261" s="70">
        <f t="shared" si="1321"/>
        <v>148.5</v>
      </c>
      <c r="U2261" s="70">
        <f t="shared" si="1322"/>
        <v>0</v>
      </c>
      <c r="V2261" s="78">
        <f t="shared" si="1323"/>
        <v>148.5</v>
      </c>
      <c r="X2261" s="70">
        <v>114.95</v>
      </c>
      <c r="Y2261" s="70">
        <v>33.549999999999997</v>
      </c>
      <c r="Z2261" s="70">
        <v>148.5</v>
      </c>
      <c r="AA2261" s="79"/>
      <c r="AB2261" s="80">
        <f t="shared" si="1314"/>
        <v>0</v>
      </c>
    </row>
    <row r="2262" spans="1:28" ht="22.5" x14ac:dyDescent="0.25">
      <c r="A2262" s="72" t="s">
        <v>17971</v>
      </c>
      <c r="B2262" s="73" t="s">
        <v>23345</v>
      </c>
      <c r="C2262" s="74" t="s">
        <v>15747</v>
      </c>
      <c r="D2262" s="75">
        <v>0</v>
      </c>
      <c r="E2262" s="70">
        <v>13.7</v>
      </c>
      <c r="F2262" s="76">
        <f t="shared" si="1315"/>
        <v>0</v>
      </c>
      <c r="G2262" s="77"/>
      <c r="H2262" s="70">
        <f t="shared" si="1316"/>
        <v>12.03</v>
      </c>
      <c r="I2262" s="70">
        <f t="shared" si="1316"/>
        <v>1.67</v>
      </c>
      <c r="J2262" s="70">
        <f t="shared" si="1317"/>
        <v>13.7</v>
      </c>
      <c r="K2262" s="70">
        <v>0</v>
      </c>
      <c r="L2262" s="76">
        <f t="shared" si="1318"/>
        <v>13.7</v>
      </c>
      <c r="N2262" s="70">
        <v>12.03</v>
      </c>
      <c r="O2262" s="70">
        <v>1.67</v>
      </c>
      <c r="P2262" s="70">
        <f t="shared" si="1319"/>
        <v>13.7</v>
      </c>
      <c r="Q2262" s="64"/>
      <c r="R2262" s="70">
        <f t="shared" si="1320"/>
        <v>12.03</v>
      </c>
      <c r="S2262" s="70">
        <f t="shared" si="1320"/>
        <v>1.67</v>
      </c>
      <c r="T2262" s="70">
        <f t="shared" si="1321"/>
        <v>13.7</v>
      </c>
      <c r="U2262" s="70">
        <f t="shared" si="1322"/>
        <v>0</v>
      </c>
      <c r="V2262" s="78">
        <f t="shared" si="1323"/>
        <v>13.7</v>
      </c>
      <c r="X2262" s="70">
        <v>12.03</v>
      </c>
      <c r="Y2262" s="70">
        <v>1.67</v>
      </c>
      <c r="Z2262" s="70">
        <v>13.7</v>
      </c>
      <c r="AA2262" s="79"/>
      <c r="AB2262" s="80">
        <f t="shared" si="1314"/>
        <v>0</v>
      </c>
    </row>
    <row r="2263" spans="1:28" ht="22.5" x14ac:dyDescent="0.25">
      <c r="A2263" s="72" t="s">
        <v>17972</v>
      </c>
      <c r="B2263" s="73" t="s">
        <v>23346</v>
      </c>
      <c r="C2263" s="74" t="s">
        <v>15747</v>
      </c>
      <c r="D2263" s="75">
        <v>0</v>
      </c>
      <c r="E2263" s="70">
        <v>21.340000000000003</v>
      </c>
      <c r="F2263" s="76">
        <f t="shared" si="1315"/>
        <v>0</v>
      </c>
      <c r="G2263" s="77"/>
      <c r="H2263" s="70">
        <f t="shared" si="1316"/>
        <v>19.670000000000002</v>
      </c>
      <c r="I2263" s="70">
        <f t="shared" si="1316"/>
        <v>1.67</v>
      </c>
      <c r="J2263" s="70">
        <f t="shared" si="1317"/>
        <v>21.340000000000003</v>
      </c>
      <c r="K2263" s="70">
        <v>0</v>
      </c>
      <c r="L2263" s="76">
        <f t="shared" si="1318"/>
        <v>21.340000000000003</v>
      </c>
      <c r="N2263" s="70">
        <v>19.670000000000002</v>
      </c>
      <c r="O2263" s="70">
        <v>1.67</v>
      </c>
      <c r="P2263" s="70">
        <f t="shared" si="1319"/>
        <v>21.340000000000003</v>
      </c>
      <c r="Q2263" s="64"/>
      <c r="R2263" s="70">
        <f t="shared" si="1320"/>
        <v>19.670000000000002</v>
      </c>
      <c r="S2263" s="70">
        <f t="shared" si="1320"/>
        <v>1.67</v>
      </c>
      <c r="T2263" s="70">
        <f t="shared" si="1321"/>
        <v>21.340000000000003</v>
      </c>
      <c r="U2263" s="70">
        <f t="shared" si="1322"/>
        <v>0</v>
      </c>
      <c r="V2263" s="78">
        <f t="shared" si="1323"/>
        <v>21.340000000000003</v>
      </c>
      <c r="X2263" s="70">
        <v>19.670000000000002</v>
      </c>
      <c r="Y2263" s="70">
        <v>1.67</v>
      </c>
      <c r="Z2263" s="70">
        <v>21.34</v>
      </c>
      <c r="AA2263" s="79"/>
      <c r="AB2263" s="80">
        <f t="shared" si="1314"/>
        <v>0</v>
      </c>
    </row>
    <row r="2264" spans="1:28" ht="22.5" x14ac:dyDescent="0.25">
      <c r="A2264" s="72" t="s">
        <v>17973</v>
      </c>
      <c r="B2264" s="73" t="s">
        <v>23347</v>
      </c>
      <c r="C2264" s="74" t="s">
        <v>15747</v>
      </c>
      <c r="D2264" s="75">
        <v>0</v>
      </c>
      <c r="E2264" s="70">
        <v>30.229999999999997</v>
      </c>
      <c r="F2264" s="76">
        <f t="shared" si="1315"/>
        <v>0</v>
      </c>
      <c r="G2264" s="77"/>
      <c r="H2264" s="70">
        <f t="shared" si="1316"/>
        <v>28.56</v>
      </c>
      <c r="I2264" s="70">
        <f t="shared" si="1316"/>
        <v>1.67</v>
      </c>
      <c r="J2264" s="70">
        <f t="shared" si="1317"/>
        <v>30.229999999999997</v>
      </c>
      <c r="K2264" s="70">
        <v>0</v>
      </c>
      <c r="L2264" s="76">
        <f t="shared" si="1318"/>
        <v>30.229999999999997</v>
      </c>
      <c r="N2264" s="70">
        <v>28.56</v>
      </c>
      <c r="O2264" s="70">
        <v>1.67</v>
      </c>
      <c r="P2264" s="70">
        <f t="shared" si="1319"/>
        <v>30.229999999999997</v>
      </c>
      <c r="Q2264" s="64"/>
      <c r="R2264" s="70">
        <f t="shared" si="1320"/>
        <v>28.56</v>
      </c>
      <c r="S2264" s="70">
        <f t="shared" si="1320"/>
        <v>1.67</v>
      </c>
      <c r="T2264" s="70">
        <f t="shared" si="1321"/>
        <v>30.229999999999997</v>
      </c>
      <c r="U2264" s="70">
        <f t="shared" si="1322"/>
        <v>0</v>
      </c>
      <c r="V2264" s="78">
        <f t="shared" si="1323"/>
        <v>30.229999999999997</v>
      </c>
      <c r="X2264" s="70">
        <v>28.56</v>
      </c>
      <c r="Y2264" s="70">
        <v>1.67</v>
      </c>
      <c r="Z2264" s="70">
        <v>30.23</v>
      </c>
      <c r="AA2264" s="79"/>
      <c r="AB2264" s="80">
        <f t="shared" si="1314"/>
        <v>0</v>
      </c>
    </row>
    <row r="2265" spans="1:28" ht="22.5" x14ac:dyDescent="0.25">
      <c r="A2265" s="72" t="s">
        <v>17974</v>
      </c>
      <c r="B2265" s="73" t="s">
        <v>23348</v>
      </c>
      <c r="C2265" s="74" t="s">
        <v>15747</v>
      </c>
      <c r="D2265" s="75">
        <v>0</v>
      </c>
      <c r="E2265" s="70">
        <v>38.340000000000003</v>
      </c>
      <c r="F2265" s="76">
        <f t="shared" si="1315"/>
        <v>0</v>
      </c>
      <c r="G2265" s="77"/>
      <c r="H2265" s="70">
        <f t="shared" si="1316"/>
        <v>36.67</v>
      </c>
      <c r="I2265" s="70">
        <f t="shared" si="1316"/>
        <v>1.67</v>
      </c>
      <c r="J2265" s="70">
        <f t="shared" si="1317"/>
        <v>38.340000000000003</v>
      </c>
      <c r="K2265" s="70">
        <v>0</v>
      </c>
      <c r="L2265" s="76">
        <f t="shared" si="1318"/>
        <v>38.340000000000003</v>
      </c>
      <c r="N2265" s="70">
        <v>36.67</v>
      </c>
      <c r="O2265" s="70">
        <v>1.67</v>
      </c>
      <c r="P2265" s="70">
        <f t="shared" si="1319"/>
        <v>38.340000000000003</v>
      </c>
      <c r="Q2265" s="64"/>
      <c r="R2265" s="70">
        <f t="shared" si="1320"/>
        <v>36.67</v>
      </c>
      <c r="S2265" s="70">
        <f t="shared" si="1320"/>
        <v>1.67</v>
      </c>
      <c r="T2265" s="70">
        <f t="shared" si="1321"/>
        <v>38.340000000000003</v>
      </c>
      <c r="U2265" s="70">
        <f t="shared" si="1322"/>
        <v>0</v>
      </c>
      <c r="V2265" s="78">
        <f t="shared" si="1323"/>
        <v>38.340000000000003</v>
      </c>
      <c r="X2265" s="70">
        <v>36.67</v>
      </c>
      <c r="Y2265" s="70">
        <v>1.67</v>
      </c>
      <c r="Z2265" s="70">
        <v>38.340000000000003</v>
      </c>
      <c r="AA2265" s="79"/>
      <c r="AB2265" s="80">
        <f t="shared" si="1314"/>
        <v>0</v>
      </c>
    </row>
    <row r="2266" spans="1:28" ht="22.5" x14ac:dyDescent="0.25">
      <c r="A2266" s="72" t="s">
        <v>17975</v>
      </c>
      <c r="B2266" s="73" t="s">
        <v>23349</v>
      </c>
      <c r="C2266" s="74" t="s">
        <v>15747</v>
      </c>
      <c r="D2266" s="75">
        <v>0</v>
      </c>
      <c r="E2266" s="70">
        <v>50.85</v>
      </c>
      <c r="F2266" s="76">
        <f t="shared" si="1315"/>
        <v>0</v>
      </c>
      <c r="G2266" s="77"/>
      <c r="H2266" s="70">
        <f t="shared" si="1316"/>
        <v>49.18</v>
      </c>
      <c r="I2266" s="70">
        <f t="shared" si="1316"/>
        <v>1.67</v>
      </c>
      <c r="J2266" s="70">
        <f t="shared" si="1317"/>
        <v>50.85</v>
      </c>
      <c r="K2266" s="70">
        <v>0</v>
      </c>
      <c r="L2266" s="76">
        <f t="shared" si="1318"/>
        <v>50.85</v>
      </c>
      <c r="N2266" s="70">
        <v>49.18</v>
      </c>
      <c r="O2266" s="70">
        <v>1.67</v>
      </c>
      <c r="P2266" s="70">
        <f t="shared" si="1319"/>
        <v>50.85</v>
      </c>
      <c r="Q2266" s="64"/>
      <c r="R2266" s="70">
        <f t="shared" si="1320"/>
        <v>49.18</v>
      </c>
      <c r="S2266" s="70">
        <f t="shared" si="1320"/>
        <v>1.67</v>
      </c>
      <c r="T2266" s="70">
        <f t="shared" si="1321"/>
        <v>50.85</v>
      </c>
      <c r="U2266" s="70">
        <f t="shared" si="1322"/>
        <v>0</v>
      </c>
      <c r="V2266" s="78">
        <f t="shared" si="1323"/>
        <v>50.85</v>
      </c>
      <c r="X2266" s="70">
        <v>49.18</v>
      </c>
      <c r="Y2266" s="70">
        <v>1.67</v>
      </c>
      <c r="Z2266" s="70">
        <v>50.85</v>
      </c>
      <c r="AA2266" s="79"/>
      <c r="AB2266" s="80">
        <f t="shared" si="1314"/>
        <v>0</v>
      </c>
    </row>
    <row r="2267" spans="1:28" ht="22.5" x14ac:dyDescent="0.25">
      <c r="A2267" s="72" t="s">
        <v>17976</v>
      </c>
      <c r="B2267" s="73" t="s">
        <v>23350</v>
      </c>
      <c r="C2267" s="74" t="s">
        <v>15747</v>
      </c>
      <c r="D2267" s="75">
        <v>0</v>
      </c>
      <c r="E2267" s="70">
        <v>56.17</v>
      </c>
      <c r="F2267" s="76">
        <f t="shared" si="1315"/>
        <v>0</v>
      </c>
      <c r="G2267" s="77"/>
      <c r="H2267" s="70">
        <f t="shared" si="1316"/>
        <v>54.5</v>
      </c>
      <c r="I2267" s="70">
        <f t="shared" si="1316"/>
        <v>1.67</v>
      </c>
      <c r="J2267" s="70">
        <f t="shared" si="1317"/>
        <v>56.17</v>
      </c>
      <c r="K2267" s="70">
        <v>0</v>
      </c>
      <c r="L2267" s="76">
        <f t="shared" si="1318"/>
        <v>56.17</v>
      </c>
      <c r="N2267" s="70">
        <v>54.5</v>
      </c>
      <c r="O2267" s="70">
        <v>1.67</v>
      </c>
      <c r="P2267" s="70">
        <f t="shared" si="1319"/>
        <v>56.17</v>
      </c>
      <c r="Q2267" s="64"/>
      <c r="R2267" s="70">
        <f t="shared" si="1320"/>
        <v>54.5</v>
      </c>
      <c r="S2267" s="70">
        <f t="shared" si="1320"/>
        <v>1.67</v>
      </c>
      <c r="T2267" s="70">
        <f t="shared" si="1321"/>
        <v>56.17</v>
      </c>
      <c r="U2267" s="70">
        <f t="shared" si="1322"/>
        <v>0</v>
      </c>
      <c r="V2267" s="78">
        <f t="shared" si="1323"/>
        <v>56.17</v>
      </c>
      <c r="X2267" s="70">
        <v>54.5</v>
      </c>
      <c r="Y2267" s="70">
        <v>1.67</v>
      </c>
      <c r="Z2267" s="70">
        <v>56.17</v>
      </c>
      <c r="AA2267" s="79"/>
      <c r="AB2267" s="80">
        <f t="shared" si="1314"/>
        <v>0</v>
      </c>
    </row>
    <row r="2268" spans="1:28" x14ac:dyDescent="0.25">
      <c r="A2268" s="72" t="s">
        <v>17977</v>
      </c>
      <c r="B2268" s="73" t="s">
        <v>23351</v>
      </c>
      <c r="C2268" s="74" t="s">
        <v>15747</v>
      </c>
      <c r="D2268" s="75">
        <v>0</v>
      </c>
      <c r="E2268" s="70">
        <v>65.149999999999991</v>
      </c>
      <c r="F2268" s="76">
        <f t="shared" si="1315"/>
        <v>0</v>
      </c>
      <c r="G2268" s="77"/>
      <c r="H2268" s="70">
        <f t="shared" si="1316"/>
        <v>63.48</v>
      </c>
      <c r="I2268" s="70">
        <f t="shared" si="1316"/>
        <v>1.67</v>
      </c>
      <c r="J2268" s="70">
        <f t="shared" si="1317"/>
        <v>65.149999999999991</v>
      </c>
      <c r="K2268" s="70">
        <v>0</v>
      </c>
      <c r="L2268" s="76">
        <f t="shared" si="1318"/>
        <v>65.149999999999991</v>
      </c>
      <c r="N2268" s="70">
        <v>63.48</v>
      </c>
      <c r="O2268" s="70">
        <v>1.67</v>
      </c>
      <c r="P2268" s="70">
        <f t="shared" si="1319"/>
        <v>65.149999999999991</v>
      </c>
      <c r="Q2268" s="64"/>
      <c r="R2268" s="70">
        <f t="shared" si="1320"/>
        <v>63.48</v>
      </c>
      <c r="S2268" s="70">
        <f t="shared" si="1320"/>
        <v>1.67</v>
      </c>
      <c r="T2268" s="70">
        <f t="shared" si="1321"/>
        <v>65.149999999999991</v>
      </c>
      <c r="U2268" s="70">
        <f t="shared" si="1322"/>
        <v>0</v>
      </c>
      <c r="V2268" s="78">
        <f t="shared" si="1323"/>
        <v>65.149999999999991</v>
      </c>
      <c r="X2268" s="70">
        <v>63.48</v>
      </c>
      <c r="Y2268" s="70">
        <v>1.67</v>
      </c>
      <c r="Z2268" s="70">
        <v>65.150000000000006</v>
      </c>
      <c r="AA2268" s="79"/>
      <c r="AB2268" s="80">
        <f t="shared" si="1314"/>
        <v>0</v>
      </c>
    </row>
    <row r="2269" spans="1:28" x14ac:dyDescent="0.25">
      <c r="A2269" s="66" t="s">
        <v>17978</v>
      </c>
      <c r="B2269" s="67" t="s">
        <v>23352</v>
      </c>
      <c r="C2269" s="68"/>
      <c r="D2269" s="69"/>
      <c r="E2269" s="70"/>
      <c r="F2269" s="71"/>
      <c r="H2269" s="70"/>
      <c r="I2269" s="70"/>
      <c r="J2269" s="70"/>
      <c r="K2269" s="70"/>
      <c r="L2269" s="76"/>
      <c r="N2269" s="70"/>
      <c r="O2269" s="70"/>
      <c r="P2269" s="70"/>
      <c r="Q2269" s="64"/>
      <c r="R2269" s="70"/>
      <c r="S2269" s="70"/>
      <c r="T2269" s="70"/>
      <c r="U2269" s="70"/>
      <c r="V2269" s="78"/>
      <c r="X2269" s="70"/>
      <c r="Y2269" s="70"/>
      <c r="Z2269" s="70"/>
      <c r="AA2269" s="79"/>
      <c r="AB2269" s="80">
        <f t="shared" si="1314"/>
        <v>0</v>
      </c>
    </row>
    <row r="2270" spans="1:28" x14ac:dyDescent="0.25">
      <c r="A2270" s="72" t="s">
        <v>17979</v>
      </c>
      <c r="B2270" s="73" t="s">
        <v>23353</v>
      </c>
      <c r="C2270" s="74" t="s">
        <v>15692</v>
      </c>
      <c r="D2270" s="75">
        <v>0</v>
      </c>
      <c r="E2270" s="70">
        <v>11.66</v>
      </c>
      <c r="F2270" s="76">
        <f t="shared" ref="F2270:F2288" si="1324">ROUND(D2270*E2270,2)</f>
        <v>0</v>
      </c>
      <c r="G2270" s="77"/>
      <c r="H2270" s="70">
        <f t="shared" ref="H2270:I2288" si="1325">ROUND(N2270+(N2270*$H$2/100),2)</f>
        <v>3.27</v>
      </c>
      <c r="I2270" s="70">
        <f t="shared" si="1325"/>
        <v>8.39</v>
      </c>
      <c r="J2270" s="70">
        <f t="shared" ref="J2270:J2288" si="1326">H2270+I2270</f>
        <v>11.66</v>
      </c>
      <c r="K2270" s="70">
        <v>0</v>
      </c>
      <c r="L2270" s="76">
        <f t="shared" ref="L2270:L2288" si="1327">SUM(J2270:K2270)</f>
        <v>11.66</v>
      </c>
      <c r="N2270" s="70">
        <v>3.27</v>
      </c>
      <c r="O2270" s="70">
        <v>8.39</v>
      </c>
      <c r="P2270" s="70">
        <f t="shared" ref="P2270:P2288" si="1328">SUM(N2270:O2270)</f>
        <v>11.66</v>
      </c>
      <c r="Q2270" s="64"/>
      <c r="R2270" s="70">
        <f t="shared" ref="R2270:S2288" si="1329">X2270</f>
        <v>3.27</v>
      </c>
      <c r="S2270" s="70">
        <f t="shared" si="1329"/>
        <v>8.39</v>
      </c>
      <c r="T2270" s="70">
        <f t="shared" ref="T2270:T2288" si="1330">R2270+S2270</f>
        <v>11.66</v>
      </c>
      <c r="U2270" s="70">
        <f t="shared" ref="U2270:U2288" si="1331">ROUND(Z2270*$H$2,2)/100</f>
        <v>0</v>
      </c>
      <c r="V2270" s="78">
        <f t="shared" ref="V2270:V2288" si="1332">SUM(T2270:U2270)</f>
        <v>11.66</v>
      </c>
      <c r="X2270" s="70">
        <v>3.27</v>
      </c>
      <c r="Y2270" s="70">
        <v>8.39</v>
      </c>
      <c r="Z2270" s="70">
        <v>11.66</v>
      </c>
      <c r="AA2270" s="79"/>
      <c r="AB2270" s="80">
        <f t="shared" si="1314"/>
        <v>0</v>
      </c>
    </row>
    <row r="2271" spans="1:28" x14ac:dyDescent="0.25">
      <c r="A2271" s="72" t="s">
        <v>17980</v>
      </c>
      <c r="B2271" s="73" t="s">
        <v>23354</v>
      </c>
      <c r="C2271" s="74" t="s">
        <v>15692</v>
      </c>
      <c r="D2271" s="75">
        <v>0</v>
      </c>
      <c r="E2271" s="70">
        <v>12.39</v>
      </c>
      <c r="F2271" s="76">
        <f t="shared" si="1324"/>
        <v>0</v>
      </c>
      <c r="G2271" s="77"/>
      <c r="H2271" s="70">
        <f t="shared" si="1325"/>
        <v>4</v>
      </c>
      <c r="I2271" s="70">
        <f t="shared" si="1325"/>
        <v>8.39</v>
      </c>
      <c r="J2271" s="70">
        <f t="shared" si="1326"/>
        <v>12.39</v>
      </c>
      <c r="K2271" s="70">
        <v>0</v>
      </c>
      <c r="L2271" s="76">
        <f t="shared" si="1327"/>
        <v>12.39</v>
      </c>
      <c r="N2271" s="70">
        <v>4</v>
      </c>
      <c r="O2271" s="70">
        <v>8.39</v>
      </c>
      <c r="P2271" s="70">
        <f t="shared" si="1328"/>
        <v>12.39</v>
      </c>
      <c r="Q2271" s="64"/>
      <c r="R2271" s="70">
        <f t="shared" si="1329"/>
        <v>4</v>
      </c>
      <c r="S2271" s="70">
        <f t="shared" si="1329"/>
        <v>8.39</v>
      </c>
      <c r="T2271" s="70">
        <f t="shared" si="1330"/>
        <v>12.39</v>
      </c>
      <c r="U2271" s="70">
        <f t="shared" si="1331"/>
        <v>0</v>
      </c>
      <c r="V2271" s="78">
        <f t="shared" si="1332"/>
        <v>12.39</v>
      </c>
      <c r="X2271" s="70">
        <v>4</v>
      </c>
      <c r="Y2271" s="70">
        <v>8.39</v>
      </c>
      <c r="Z2271" s="70">
        <v>12.39</v>
      </c>
      <c r="AA2271" s="79"/>
      <c r="AB2271" s="80">
        <f t="shared" si="1314"/>
        <v>0</v>
      </c>
    </row>
    <row r="2272" spans="1:28" x14ac:dyDescent="0.25">
      <c r="A2272" s="72" t="s">
        <v>17981</v>
      </c>
      <c r="B2272" s="73" t="s">
        <v>23355</v>
      </c>
      <c r="C2272" s="74" t="s">
        <v>15692</v>
      </c>
      <c r="D2272" s="75">
        <v>0</v>
      </c>
      <c r="E2272" s="70">
        <v>13.46</v>
      </c>
      <c r="F2272" s="76">
        <f t="shared" si="1324"/>
        <v>0</v>
      </c>
      <c r="G2272" s="77"/>
      <c r="H2272" s="70">
        <f t="shared" si="1325"/>
        <v>5.07</v>
      </c>
      <c r="I2272" s="70">
        <f t="shared" si="1325"/>
        <v>8.39</v>
      </c>
      <c r="J2272" s="70">
        <f t="shared" si="1326"/>
        <v>13.46</v>
      </c>
      <c r="K2272" s="70">
        <v>0</v>
      </c>
      <c r="L2272" s="76">
        <f t="shared" si="1327"/>
        <v>13.46</v>
      </c>
      <c r="N2272" s="70">
        <v>5.07</v>
      </c>
      <c r="O2272" s="70">
        <v>8.39</v>
      </c>
      <c r="P2272" s="70">
        <f t="shared" si="1328"/>
        <v>13.46</v>
      </c>
      <c r="Q2272" s="64"/>
      <c r="R2272" s="70">
        <f t="shared" si="1329"/>
        <v>5.07</v>
      </c>
      <c r="S2272" s="70">
        <f t="shared" si="1329"/>
        <v>8.39</v>
      </c>
      <c r="T2272" s="70">
        <f t="shared" si="1330"/>
        <v>13.46</v>
      </c>
      <c r="U2272" s="70">
        <f t="shared" si="1331"/>
        <v>0</v>
      </c>
      <c r="V2272" s="78">
        <f t="shared" si="1332"/>
        <v>13.46</v>
      </c>
      <c r="X2272" s="70">
        <v>5.07</v>
      </c>
      <c r="Y2272" s="70">
        <v>8.39</v>
      </c>
      <c r="Z2272" s="70">
        <v>13.46</v>
      </c>
      <c r="AA2272" s="79"/>
      <c r="AB2272" s="80">
        <f t="shared" si="1314"/>
        <v>0</v>
      </c>
    </row>
    <row r="2273" spans="1:28" x14ac:dyDescent="0.25">
      <c r="A2273" s="72" t="s">
        <v>17982</v>
      </c>
      <c r="B2273" s="73" t="s">
        <v>23356</v>
      </c>
      <c r="C2273" s="74" t="s">
        <v>15692</v>
      </c>
      <c r="D2273" s="75">
        <v>0</v>
      </c>
      <c r="E2273" s="70">
        <v>14.63</v>
      </c>
      <c r="F2273" s="76">
        <f t="shared" si="1324"/>
        <v>0</v>
      </c>
      <c r="G2273" s="77"/>
      <c r="H2273" s="70">
        <f t="shared" si="1325"/>
        <v>6.24</v>
      </c>
      <c r="I2273" s="70">
        <f t="shared" si="1325"/>
        <v>8.39</v>
      </c>
      <c r="J2273" s="70">
        <f t="shared" si="1326"/>
        <v>14.63</v>
      </c>
      <c r="K2273" s="70">
        <v>0</v>
      </c>
      <c r="L2273" s="76">
        <f t="shared" si="1327"/>
        <v>14.63</v>
      </c>
      <c r="N2273" s="70">
        <v>6.24</v>
      </c>
      <c r="O2273" s="70">
        <v>8.39</v>
      </c>
      <c r="P2273" s="70">
        <f t="shared" si="1328"/>
        <v>14.63</v>
      </c>
      <c r="Q2273" s="64"/>
      <c r="R2273" s="70">
        <f t="shared" si="1329"/>
        <v>6.24</v>
      </c>
      <c r="S2273" s="70">
        <f t="shared" si="1329"/>
        <v>8.39</v>
      </c>
      <c r="T2273" s="70">
        <f t="shared" si="1330"/>
        <v>14.63</v>
      </c>
      <c r="U2273" s="70">
        <f t="shared" si="1331"/>
        <v>0</v>
      </c>
      <c r="V2273" s="78">
        <f t="shared" si="1332"/>
        <v>14.63</v>
      </c>
      <c r="X2273" s="70">
        <v>6.24</v>
      </c>
      <c r="Y2273" s="70">
        <v>8.39</v>
      </c>
      <c r="Z2273" s="70">
        <v>14.63</v>
      </c>
      <c r="AA2273" s="79"/>
      <c r="AB2273" s="80">
        <f t="shared" si="1314"/>
        <v>0</v>
      </c>
    </row>
    <row r="2274" spans="1:28" x14ac:dyDescent="0.25">
      <c r="A2274" s="72" t="s">
        <v>17983</v>
      </c>
      <c r="B2274" s="73" t="s">
        <v>23357</v>
      </c>
      <c r="C2274" s="74" t="s">
        <v>15692</v>
      </c>
      <c r="D2274" s="75">
        <v>0</v>
      </c>
      <c r="E2274" s="70">
        <v>15.48</v>
      </c>
      <c r="F2274" s="76">
        <f t="shared" si="1324"/>
        <v>0</v>
      </c>
      <c r="G2274" s="77"/>
      <c r="H2274" s="70">
        <f t="shared" si="1325"/>
        <v>7.09</v>
      </c>
      <c r="I2274" s="70">
        <f t="shared" si="1325"/>
        <v>8.39</v>
      </c>
      <c r="J2274" s="70">
        <f t="shared" si="1326"/>
        <v>15.48</v>
      </c>
      <c r="K2274" s="70">
        <v>0</v>
      </c>
      <c r="L2274" s="76">
        <f t="shared" si="1327"/>
        <v>15.48</v>
      </c>
      <c r="N2274" s="70">
        <v>7.09</v>
      </c>
      <c r="O2274" s="70">
        <v>8.39</v>
      </c>
      <c r="P2274" s="70">
        <f t="shared" si="1328"/>
        <v>15.48</v>
      </c>
      <c r="Q2274" s="64"/>
      <c r="R2274" s="70">
        <f t="shared" si="1329"/>
        <v>7.09</v>
      </c>
      <c r="S2274" s="70">
        <f t="shared" si="1329"/>
        <v>8.39</v>
      </c>
      <c r="T2274" s="70">
        <f t="shared" si="1330"/>
        <v>15.48</v>
      </c>
      <c r="U2274" s="70">
        <f t="shared" si="1331"/>
        <v>0</v>
      </c>
      <c r="V2274" s="78">
        <f t="shared" si="1332"/>
        <v>15.48</v>
      </c>
      <c r="X2274" s="70">
        <v>7.09</v>
      </c>
      <c r="Y2274" s="70">
        <v>8.39</v>
      </c>
      <c r="Z2274" s="70">
        <v>15.48</v>
      </c>
      <c r="AA2274" s="79"/>
      <c r="AB2274" s="80">
        <f t="shared" si="1314"/>
        <v>0</v>
      </c>
    </row>
    <row r="2275" spans="1:28" x14ac:dyDescent="0.25">
      <c r="A2275" s="72" t="s">
        <v>17984</v>
      </c>
      <c r="B2275" s="73" t="s">
        <v>23358</v>
      </c>
      <c r="C2275" s="74" t="s">
        <v>15692</v>
      </c>
      <c r="D2275" s="75">
        <v>0</v>
      </c>
      <c r="E2275" s="70">
        <v>16.170000000000002</v>
      </c>
      <c r="F2275" s="76">
        <f t="shared" si="1324"/>
        <v>0</v>
      </c>
      <c r="G2275" s="77"/>
      <c r="H2275" s="70">
        <f t="shared" si="1325"/>
        <v>7.78</v>
      </c>
      <c r="I2275" s="70">
        <f t="shared" si="1325"/>
        <v>8.39</v>
      </c>
      <c r="J2275" s="70">
        <f t="shared" si="1326"/>
        <v>16.170000000000002</v>
      </c>
      <c r="K2275" s="70">
        <v>0</v>
      </c>
      <c r="L2275" s="76">
        <f t="shared" si="1327"/>
        <v>16.170000000000002</v>
      </c>
      <c r="N2275" s="70">
        <v>7.78</v>
      </c>
      <c r="O2275" s="70">
        <v>8.39</v>
      </c>
      <c r="P2275" s="70">
        <f t="shared" si="1328"/>
        <v>16.170000000000002</v>
      </c>
      <c r="Q2275" s="64"/>
      <c r="R2275" s="70">
        <f t="shared" si="1329"/>
        <v>7.78</v>
      </c>
      <c r="S2275" s="70">
        <f t="shared" si="1329"/>
        <v>8.39</v>
      </c>
      <c r="T2275" s="70">
        <f t="shared" si="1330"/>
        <v>16.170000000000002</v>
      </c>
      <c r="U2275" s="70">
        <f t="shared" si="1331"/>
        <v>0</v>
      </c>
      <c r="V2275" s="78">
        <f t="shared" si="1332"/>
        <v>16.170000000000002</v>
      </c>
      <c r="X2275" s="70">
        <v>7.78</v>
      </c>
      <c r="Y2275" s="70">
        <v>8.39</v>
      </c>
      <c r="Z2275" s="70">
        <v>16.170000000000002</v>
      </c>
      <c r="AA2275" s="79"/>
      <c r="AB2275" s="80">
        <f t="shared" si="1314"/>
        <v>0</v>
      </c>
    </row>
    <row r="2276" spans="1:28" x14ac:dyDescent="0.25">
      <c r="A2276" s="72" t="s">
        <v>17985</v>
      </c>
      <c r="B2276" s="73" t="s">
        <v>23359</v>
      </c>
      <c r="C2276" s="74" t="s">
        <v>15692</v>
      </c>
      <c r="D2276" s="75">
        <v>0</v>
      </c>
      <c r="E2276" s="70">
        <v>13.64</v>
      </c>
      <c r="F2276" s="76">
        <f t="shared" si="1324"/>
        <v>0</v>
      </c>
      <c r="G2276" s="77"/>
      <c r="H2276" s="70">
        <f t="shared" si="1325"/>
        <v>5.25</v>
      </c>
      <c r="I2276" s="70">
        <f t="shared" si="1325"/>
        <v>8.39</v>
      </c>
      <c r="J2276" s="70">
        <f t="shared" si="1326"/>
        <v>13.64</v>
      </c>
      <c r="K2276" s="70">
        <v>0</v>
      </c>
      <c r="L2276" s="76">
        <f t="shared" si="1327"/>
        <v>13.64</v>
      </c>
      <c r="N2276" s="70">
        <v>5.25</v>
      </c>
      <c r="O2276" s="70">
        <v>8.39</v>
      </c>
      <c r="P2276" s="70">
        <f t="shared" si="1328"/>
        <v>13.64</v>
      </c>
      <c r="Q2276" s="64"/>
      <c r="R2276" s="70">
        <f t="shared" si="1329"/>
        <v>5.25</v>
      </c>
      <c r="S2276" s="70">
        <f t="shared" si="1329"/>
        <v>8.39</v>
      </c>
      <c r="T2276" s="70">
        <f t="shared" si="1330"/>
        <v>13.64</v>
      </c>
      <c r="U2276" s="70">
        <f t="shared" si="1331"/>
        <v>0</v>
      </c>
      <c r="V2276" s="78">
        <f t="shared" si="1332"/>
        <v>13.64</v>
      </c>
      <c r="X2276" s="70">
        <v>5.25</v>
      </c>
      <c r="Y2276" s="70">
        <v>8.39</v>
      </c>
      <c r="Z2276" s="70">
        <v>13.64</v>
      </c>
      <c r="AA2276" s="79"/>
      <c r="AB2276" s="80">
        <f t="shared" si="1314"/>
        <v>0</v>
      </c>
    </row>
    <row r="2277" spans="1:28" x14ac:dyDescent="0.25">
      <c r="A2277" s="72" t="s">
        <v>17986</v>
      </c>
      <c r="B2277" s="73" t="s">
        <v>23360</v>
      </c>
      <c r="C2277" s="74" t="s">
        <v>15692</v>
      </c>
      <c r="D2277" s="75">
        <v>0</v>
      </c>
      <c r="E2277" s="70">
        <v>14.39</v>
      </c>
      <c r="F2277" s="76">
        <f t="shared" si="1324"/>
        <v>0</v>
      </c>
      <c r="G2277" s="77"/>
      <c r="H2277" s="70">
        <f t="shared" si="1325"/>
        <v>6</v>
      </c>
      <c r="I2277" s="70">
        <f t="shared" si="1325"/>
        <v>8.39</v>
      </c>
      <c r="J2277" s="70">
        <f t="shared" si="1326"/>
        <v>14.39</v>
      </c>
      <c r="K2277" s="70">
        <v>0</v>
      </c>
      <c r="L2277" s="76">
        <f t="shared" si="1327"/>
        <v>14.39</v>
      </c>
      <c r="N2277" s="70">
        <v>6</v>
      </c>
      <c r="O2277" s="70">
        <v>8.39</v>
      </c>
      <c r="P2277" s="70">
        <f t="shared" si="1328"/>
        <v>14.39</v>
      </c>
      <c r="Q2277" s="64"/>
      <c r="R2277" s="70">
        <f t="shared" si="1329"/>
        <v>6</v>
      </c>
      <c r="S2277" s="70">
        <f t="shared" si="1329"/>
        <v>8.39</v>
      </c>
      <c r="T2277" s="70">
        <f t="shared" si="1330"/>
        <v>14.39</v>
      </c>
      <c r="U2277" s="70">
        <f t="shared" si="1331"/>
        <v>0</v>
      </c>
      <c r="V2277" s="78">
        <f t="shared" si="1332"/>
        <v>14.39</v>
      </c>
      <c r="X2277" s="70">
        <v>6</v>
      </c>
      <c r="Y2277" s="70">
        <v>8.39</v>
      </c>
      <c r="Z2277" s="70">
        <v>14.39</v>
      </c>
      <c r="AA2277" s="79"/>
      <c r="AB2277" s="80">
        <f t="shared" si="1314"/>
        <v>0</v>
      </c>
    </row>
    <row r="2278" spans="1:28" x14ac:dyDescent="0.25">
      <c r="A2278" s="72" t="s">
        <v>17987</v>
      </c>
      <c r="B2278" s="73" t="s">
        <v>23361</v>
      </c>
      <c r="C2278" s="74" t="s">
        <v>15692</v>
      </c>
      <c r="D2278" s="75">
        <v>0</v>
      </c>
      <c r="E2278" s="70">
        <v>15.4</v>
      </c>
      <c r="F2278" s="76">
        <f t="shared" si="1324"/>
        <v>0</v>
      </c>
      <c r="G2278" s="77"/>
      <c r="H2278" s="70">
        <f t="shared" si="1325"/>
        <v>7.01</v>
      </c>
      <c r="I2278" s="70">
        <f t="shared" si="1325"/>
        <v>8.39</v>
      </c>
      <c r="J2278" s="70">
        <f t="shared" si="1326"/>
        <v>15.4</v>
      </c>
      <c r="K2278" s="70">
        <v>0</v>
      </c>
      <c r="L2278" s="76">
        <f t="shared" si="1327"/>
        <v>15.4</v>
      </c>
      <c r="N2278" s="70">
        <v>7.01</v>
      </c>
      <c r="O2278" s="70">
        <v>8.39</v>
      </c>
      <c r="P2278" s="70">
        <f t="shared" si="1328"/>
        <v>15.4</v>
      </c>
      <c r="Q2278" s="64"/>
      <c r="R2278" s="70">
        <f t="shared" si="1329"/>
        <v>7.01</v>
      </c>
      <c r="S2278" s="70">
        <f t="shared" si="1329"/>
        <v>8.39</v>
      </c>
      <c r="T2278" s="70">
        <f t="shared" si="1330"/>
        <v>15.4</v>
      </c>
      <c r="U2278" s="70">
        <f t="shared" si="1331"/>
        <v>0</v>
      </c>
      <c r="V2278" s="78">
        <f t="shared" si="1332"/>
        <v>15.4</v>
      </c>
      <c r="X2278" s="70">
        <v>7.01</v>
      </c>
      <c r="Y2278" s="70">
        <v>8.39</v>
      </c>
      <c r="Z2278" s="70">
        <v>15.4</v>
      </c>
      <c r="AA2278" s="79"/>
      <c r="AB2278" s="80">
        <f t="shared" si="1314"/>
        <v>0</v>
      </c>
    </row>
    <row r="2279" spans="1:28" x14ac:dyDescent="0.25">
      <c r="A2279" s="72" t="s">
        <v>17988</v>
      </c>
      <c r="B2279" s="73" t="s">
        <v>23362</v>
      </c>
      <c r="C2279" s="74" t="s">
        <v>15692</v>
      </c>
      <c r="D2279" s="75">
        <v>0</v>
      </c>
      <c r="E2279" s="70">
        <v>16.93</v>
      </c>
      <c r="F2279" s="76">
        <f t="shared" si="1324"/>
        <v>0</v>
      </c>
      <c r="G2279" s="77"/>
      <c r="H2279" s="70">
        <f t="shared" si="1325"/>
        <v>8.5399999999999991</v>
      </c>
      <c r="I2279" s="70">
        <f t="shared" si="1325"/>
        <v>8.39</v>
      </c>
      <c r="J2279" s="70">
        <f t="shared" si="1326"/>
        <v>16.93</v>
      </c>
      <c r="K2279" s="70">
        <v>0</v>
      </c>
      <c r="L2279" s="76">
        <f t="shared" si="1327"/>
        <v>16.93</v>
      </c>
      <c r="N2279" s="70">
        <v>8.5399999999999991</v>
      </c>
      <c r="O2279" s="70">
        <v>8.39</v>
      </c>
      <c r="P2279" s="70">
        <f t="shared" si="1328"/>
        <v>16.93</v>
      </c>
      <c r="Q2279" s="64"/>
      <c r="R2279" s="70">
        <f t="shared" si="1329"/>
        <v>8.5399999999999991</v>
      </c>
      <c r="S2279" s="70">
        <f t="shared" si="1329"/>
        <v>8.39</v>
      </c>
      <c r="T2279" s="70">
        <f t="shared" si="1330"/>
        <v>16.93</v>
      </c>
      <c r="U2279" s="70">
        <f t="shared" si="1331"/>
        <v>0</v>
      </c>
      <c r="V2279" s="78">
        <f t="shared" si="1332"/>
        <v>16.93</v>
      </c>
      <c r="X2279" s="70">
        <v>8.5399999999999991</v>
      </c>
      <c r="Y2279" s="70">
        <v>8.39</v>
      </c>
      <c r="Z2279" s="70">
        <v>16.93</v>
      </c>
      <c r="AA2279" s="79"/>
      <c r="AB2279" s="80">
        <f t="shared" si="1314"/>
        <v>0</v>
      </c>
    </row>
    <row r="2280" spans="1:28" x14ac:dyDescent="0.25">
      <c r="A2280" s="72" t="s">
        <v>17989</v>
      </c>
      <c r="B2280" s="73" t="s">
        <v>23363</v>
      </c>
      <c r="C2280" s="74" t="s">
        <v>15692</v>
      </c>
      <c r="D2280" s="75">
        <v>0</v>
      </c>
      <c r="E2280" s="70">
        <v>17.259999999999998</v>
      </c>
      <c r="F2280" s="76">
        <f t="shared" si="1324"/>
        <v>0</v>
      </c>
      <c r="G2280" s="77"/>
      <c r="H2280" s="70">
        <f t="shared" si="1325"/>
        <v>8.8699999999999992</v>
      </c>
      <c r="I2280" s="70">
        <f t="shared" si="1325"/>
        <v>8.39</v>
      </c>
      <c r="J2280" s="70">
        <f t="shared" si="1326"/>
        <v>17.259999999999998</v>
      </c>
      <c r="K2280" s="70">
        <v>0</v>
      </c>
      <c r="L2280" s="76">
        <f t="shared" si="1327"/>
        <v>17.259999999999998</v>
      </c>
      <c r="N2280" s="70">
        <v>8.8699999999999992</v>
      </c>
      <c r="O2280" s="70">
        <v>8.39</v>
      </c>
      <c r="P2280" s="70">
        <f t="shared" si="1328"/>
        <v>17.259999999999998</v>
      </c>
      <c r="Q2280" s="64"/>
      <c r="R2280" s="70">
        <f t="shared" si="1329"/>
        <v>8.8699999999999992</v>
      </c>
      <c r="S2280" s="70">
        <f t="shared" si="1329"/>
        <v>8.39</v>
      </c>
      <c r="T2280" s="70">
        <f t="shared" si="1330"/>
        <v>17.259999999999998</v>
      </c>
      <c r="U2280" s="70">
        <f t="shared" si="1331"/>
        <v>0</v>
      </c>
      <c r="V2280" s="78">
        <f t="shared" si="1332"/>
        <v>17.259999999999998</v>
      </c>
      <c r="X2280" s="70">
        <v>8.8699999999999992</v>
      </c>
      <c r="Y2280" s="70">
        <v>8.39</v>
      </c>
      <c r="Z2280" s="70">
        <v>17.260000000000002</v>
      </c>
      <c r="AA2280" s="79"/>
      <c r="AB2280" s="80">
        <f t="shared" si="1314"/>
        <v>0</v>
      </c>
    </row>
    <row r="2281" spans="1:28" x14ac:dyDescent="0.25">
      <c r="A2281" s="72" t="s">
        <v>17990</v>
      </c>
      <c r="B2281" s="73" t="s">
        <v>23364</v>
      </c>
      <c r="C2281" s="74" t="s">
        <v>15692</v>
      </c>
      <c r="D2281" s="75">
        <v>0</v>
      </c>
      <c r="E2281" s="70">
        <v>19.34</v>
      </c>
      <c r="F2281" s="76">
        <f t="shared" si="1324"/>
        <v>0</v>
      </c>
      <c r="G2281" s="77"/>
      <c r="H2281" s="70">
        <f t="shared" si="1325"/>
        <v>10.95</v>
      </c>
      <c r="I2281" s="70">
        <f t="shared" si="1325"/>
        <v>8.39</v>
      </c>
      <c r="J2281" s="70">
        <f t="shared" si="1326"/>
        <v>19.34</v>
      </c>
      <c r="K2281" s="70">
        <v>0</v>
      </c>
      <c r="L2281" s="76">
        <f t="shared" si="1327"/>
        <v>19.34</v>
      </c>
      <c r="N2281" s="70">
        <v>10.95</v>
      </c>
      <c r="O2281" s="70">
        <v>8.39</v>
      </c>
      <c r="P2281" s="70">
        <f t="shared" si="1328"/>
        <v>19.34</v>
      </c>
      <c r="Q2281" s="64"/>
      <c r="R2281" s="70">
        <f t="shared" si="1329"/>
        <v>10.95</v>
      </c>
      <c r="S2281" s="70">
        <f t="shared" si="1329"/>
        <v>8.39</v>
      </c>
      <c r="T2281" s="70">
        <f t="shared" si="1330"/>
        <v>19.34</v>
      </c>
      <c r="U2281" s="70">
        <f t="shared" si="1331"/>
        <v>0</v>
      </c>
      <c r="V2281" s="78">
        <f t="shared" si="1332"/>
        <v>19.34</v>
      </c>
      <c r="X2281" s="70">
        <v>10.95</v>
      </c>
      <c r="Y2281" s="70">
        <v>8.39</v>
      </c>
      <c r="Z2281" s="70">
        <v>19.34</v>
      </c>
      <c r="AA2281" s="79"/>
      <c r="AB2281" s="80">
        <f t="shared" si="1314"/>
        <v>0</v>
      </c>
    </row>
    <row r="2282" spans="1:28" s="34" customFormat="1" x14ac:dyDescent="0.25">
      <c r="A2282" s="72" t="s">
        <v>17991</v>
      </c>
      <c r="B2282" s="73" t="s">
        <v>23365</v>
      </c>
      <c r="C2282" s="74" t="s">
        <v>15692</v>
      </c>
      <c r="D2282" s="75">
        <v>0</v>
      </c>
      <c r="E2282" s="70">
        <v>15.72</v>
      </c>
      <c r="F2282" s="76">
        <f t="shared" si="1324"/>
        <v>0</v>
      </c>
      <c r="G2282" s="77"/>
      <c r="H2282" s="70">
        <f t="shared" si="1325"/>
        <v>7.33</v>
      </c>
      <c r="I2282" s="70">
        <f t="shared" si="1325"/>
        <v>8.39</v>
      </c>
      <c r="J2282" s="70">
        <f t="shared" si="1326"/>
        <v>15.72</v>
      </c>
      <c r="K2282" s="70">
        <v>0</v>
      </c>
      <c r="L2282" s="76">
        <f t="shared" si="1327"/>
        <v>15.72</v>
      </c>
      <c r="N2282" s="70">
        <v>7.33</v>
      </c>
      <c r="O2282" s="70">
        <v>8.39</v>
      </c>
      <c r="P2282" s="70">
        <f t="shared" si="1328"/>
        <v>15.72</v>
      </c>
      <c r="Q2282" s="64"/>
      <c r="R2282" s="70">
        <f t="shared" si="1329"/>
        <v>7.33</v>
      </c>
      <c r="S2282" s="70">
        <f t="shared" si="1329"/>
        <v>8.39</v>
      </c>
      <c r="T2282" s="70">
        <f t="shared" si="1330"/>
        <v>15.72</v>
      </c>
      <c r="U2282" s="70">
        <f t="shared" si="1331"/>
        <v>0</v>
      </c>
      <c r="V2282" s="78">
        <f t="shared" si="1332"/>
        <v>15.72</v>
      </c>
      <c r="X2282" s="70">
        <v>7.33</v>
      </c>
      <c r="Y2282" s="70">
        <v>8.39</v>
      </c>
      <c r="Z2282" s="70">
        <v>15.72</v>
      </c>
      <c r="AA2282" s="79"/>
      <c r="AB2282" s="80">
        <f t="shared" si="1314"/>
        <v>0</v>
      </c>
    </row>
    <row r="2283" spans="1:28" s="34" customFormat="1" x14ac:dyDescent="0.25">
      <c r="A2283" s="72" t="s">
        <v>17992</v>
      </c>
      <c r="B2283" s="73" t="s">
        <v>23366</v>
      </c>
      <c r="C2283" s="74" t="s">
        <v>15692</v>
      </c>
      <c r="D2283" s="75">
        <v>0</v>
      </c>
      <c r="E2283" s="70">
        <v>18.020000000000003</v>
      </c>
      <c r="F2283" s="76">
        <f t="shared" si="1324"/>
        <v>0</v>
      </c>
      <c r="G2283" s="77"/>
      <c r="H2283" s="70">
        <f t="shared" si="1325"/>
        <v>9.6300000000000008</v>
      </c>
      <c r="I2283" s="70">
        <f t="shared" si="1325"/>
        <v>8.39</v>
      </c>
      <c r="J2283" s="70">
        <f t="shared" si="1326"/>
        <v>18.020000000000003</v>
      </c>
      <c r="K2283" s="70">
        <v>0</v>
      </c>
      <c r="L2283" s="76">
        <f t="shared" si="1327"/>
        <v>18.020000000000003</v>
      </c>
      <c r="N2283" s="70">
        <v>9.6300000000000008</v>
      </c>
      <c r="O2283" s="70">
        <v>8.39</v>
      </c>
      <c r="P2283" s="70">
        <f t="shared" si="1328"/>
        <v>18.020000000000003</v>
      </c>
      <c r="Q2283" s="64"/>
      <c r="R2283" s="70">
        <f t="shared" si="1329"/>
        <v>9.6300000000000008</v>
      </c>
      <c r="S2283" s="70">
        <f t="shared" si="1329"/>
        <v>8.39</v>
      </c>
      <c r="T2283" s="70">
        <f t="shared" si="1330"/>
        <v>18.020000000000003</v>
      </c>
      <c r="U2283" s="70">
        <f t="shared" si="1331"/>
        <v>0</v>
      </c>
      <c r="V2283" s="78">
        <f t="shared" si="1332"/>
        <v>18.020000000000003</v>
      </c>
      <c r="X2283" s="70">
        <v>9.6300000000000008</v>
      </c>
      <c r="Y2283" s="70">
        <v>8.39</v>
      </c>
      <c r="Z2283" s="70">
        <v>18.02</v>
      </c>
      <c r="AA2283" s="79"/>
      <c r="AB2283" s="80">
        <f t="shared" si="1314"/>
        <v>0</v>
      </c>
    </row>
    <row r="2284" spans="1:28" s="34" customFormat="1" x14ac:dyDescent="0.25">
      <c r="A2284" s="72" t="s">
        <v>17993</v>
      </c>
      <c r="B2284" s="73" t="s">
        <v>23367</v>
      </c>
      <c r="C2284" s="74" t="s">
        <v>15692</v>
      </c>
      <c r="D2284" s="75">
        <v>0</v>
      </c>
      <c r="E2284" s="70">
        <v>20.22</v>
      </c>
      <c r="F2284" s="76">
        <f t="shared" si="1324"/>
        <v>0</v>
      </c>
      <c r="G2284" s="77"/>
      <c r="H2284" s="70">
        <f t="shared" si="1325"/>
        <v>11.83</v>
      </c>
      <c r="I2284" s="70">
        <f t="shared" si="1325"/>
        <v>8.39</v>
      </c>
      <c r="J2284" s="70">
        <f t="shared" si="1326"/>
        <v>20.22</v>
      </c>
      <c r="K2284" s="70">
        <v>0</v>
      </c>
      <c r="L2284" s="76">
        <f t="shared" si="1327"/>
        <v>20.22</v>
      </c>
      <c r="N2284" s="70">
        <v>11.83</v>
      </c>
      <c r="O2284" s="70">
        <v>8.39</v>
      </c>
      <c r="P2284" s="70">
        <f t="shared" si="1328"/>
        <v>20.22</v>
      </c>
      <c r="Q2284" s="64"/>
      <c r="R2284" s="70">
        <f t="shared" si="1329"/>
        <v>11.83</v>
      </c>
      <c r="S2284" s="70">
        <f t="shared" si="1329"/>
        <v>8.39</v>
      </c>
      <c r="T2284" s="70">
        <f t="shared" si="1330"/>
        <v>20.22</v>
      </c>
      <c r="U2284" s="70">
        <f t="shared" si="1331"/>
        <v>0</v>
      </c>
      <c r="V2284" s="78">
        <f t="shared" si="1332"/>
        <v>20.22</v>
      </c>
      <c r="X2284" s="70">
        <v>11.83</v>
      </c>
      <c r="Y2284" s="70">
        <v>8.39</v>
      </c>
      <c r="Z2284" s="70">
        <v>20.22</v>
      </c>
      <c r="AA2284" s="79"/>
      <c r="AB2284" s="80">
        <f t="shared" si="1314"/>
        <v>0</v>
      </c>
    </row>
    <row r="2285" spans="1:28" s="34" customFormat="1" x14ac:dyDescent="0.25">
      <c r="A2285" s="72" t="s">
        <v>17994</v>
      </c>
      <c r="B2285" s="73" t="s">
        <v>23368</v>
      </c>
      <c r="C2285" s="74" t="s">
        <v>15692</v>
      </c>
      <c r="D2285" s="75">
        <v>0</v>
      </c>
      <c r="E2285" s="70">
        <v>22.58</v>
      </c>
      <c r="F2285" s="76">
        <f t="shared" si="1324"/>
        <v>0</v>
      </c>
      <c r="G2285" s="77"/>
      <c r="H2285" s="70">
        <f t="shared" si="1325"/>
        <v>14.19</v>
      </c>
      <c r="I2285" s="70">
        <f t="shared" si="1325"/>
        <v>8.39</v>
      </c>
      <c r="J2285" s="70">
        <f t="shared" si="1326"/>
        <v>22.58</v>
      </c>
      <c r="K2285" s="70">
        <v>0</v>
      </c>
      <c r="L2285" s="76">
        <f t="shared" si="1327"/>
        <v>22.58</v>
      </c>
      <c r="N2285" s="70">
        <v>14.19</v>
      </c>
      <c r="O2285" s="70">
        <v>8.39</v>
      </c>
      <c r="P2285" s="70">
        <f t="shared" si="1328"/>
        <v>22.58</v>
      </c>
      <c r="Q2285" s="64"/>
      <c r="R2285" s="70">
        <f t="shared" si="1329"/>
        <v>14.19</v>
      </c>
      <c r="S2285" s="70">
        <f t="shared" si="1329"/>
        <v>8.39</v>
      </c>
      <c r="T2285" s="70">
        <f t="shared" si="1330"/>
        <v>22.58</v>
      </c>
      <c r="U2285" s="70">
        <f t="shared" si="1331"/>
        <v>0</v>
      </c>
      <c r="V2285" s="78">
        <f t="shared" si="1332"/>
        <v>22.58</v>
      </c>
      <c r="X2285" s="70">
        <v>14.19</v>
      </c>
      <c r="Y2285" s="70">
        <v>8.39</v>
      </c>
      <c r="Z2285" s="70">
        <v>22.58</v>
      </c>
      <c r="AA2285" s="79"/>
      <c r="AB2285" s="80">
        <f t="shared" si="1314"/>
        <v>0</v>
      </c>
    </row>
    <row r="2286" spans="1:28" x14ac:dyDescent="0.25">
      <c r="A2286" s="72" t="s">
        <v>17995</v>
      </c>
      <c r="B2286" s="73" t="s">
        <v>23369</v>
      </c>
      <c r="C2286" s="74" t="s">
        <v>15692</v>
      </c>
      <c r="D2286" s="75">
        <v>0</v>
      </c>
      <c r="E2286" s="70">
        <v>31.340000000000003</v>
      </c>
      <c r="F2286" s="76">
        <f t="shared" si="1324"/>
        <v>0</v>
      </c>
      <c r="G2286" s="77"/>
      <c r="H2286" s="70">
        <f t="shared" si="1325"/>
        <v>19.600000000000001</v>
      </c>
      <c r="I2286" s="70">
        <f t="shared" si="1325"/>
        <v>11.74</v>
      </c>
      <c r="J2286" s="70">
        <f t="shared" si="1326"/>
        <v>31.340000000000003</v>
      </c>
      <c r="K2286" s="70">
        <v>0</v>
      </c>
      <c r="L2286" s="76">
        <f t="shared" si="1327"/>
        <v>31.340000000000003</v>
      </c>
      <c r="N2286" s="70">
        <v>19.600000000000001</v>
      </c>
      <c r="O2286" s="70">
        <v>11.74</v>
      </c>
      <c r="P2286" s="70">
        <f t="shared" si="1328"/>
        <v>31.340000000000003</v>
      </c>
      <c r="Q2286" s="64"/>
      <c r="R2286" s="70">
        <f t="shared" si="1329"/>
        <v>19.600000000000001</v>
      </c>
      <c r="S2286" s="70">
        <f t="shared" si="1329"/>
        <v>11.74</v>
      </c>
      <c r="T2286" s="70">
        <f t="shared" si="1330"/>
        <v>31.340000000000003</v>
      </c>
      <c r="U2286" s="70">
        <f t="shared" si="1331"/>
        <v>0</v>
      </c>
      <c r="V2286" s="78">
        <f t="shared" si="1332"/>
        <v>31.340000000000003</v>
      </c>
      <c r="X2286" s="70">
        <v>19.600000000000001</v>
      </c>
      <c r="Y2286" s="70">
        <v>11.74</v>
      </c>
      <c r="Z2286" s="70">
        <v>31.34</v>
      </c>
      <c r="AA2286" s="79"/>
      <c r="AB2286" s="80">
        <f t="shared" si="1314"/>
        <v>0</v>
      </c>
    </row>
    <row r="2287" spans="1:28" x14ac:dyDescent="0.25">
      <c r="A2287" s="72" t="s">
        <v>17996</v>
      </c>
      <c r="B2287" s="73" t="s">
        <v>23370</v>
      </c>
      <c r="C2287" s="74" t="s">
        <v>15692</v>
      </c>
      <c r="D2287" s="75">
        <v>0</v>
      </c>
      <c r="E2287" s="70">
        <v>36.74</v>
      </c>
      <c r="F2287" s="76">
        <f t="shared" si="1324"/>
        <v>0</v>
      </c>
      <c r="G2287" s="77"/>
      <c r="H2287" s="70">
        <f t="shared" si="1325"/>
        <v>25</v>
      </c>
      <c r="I2287" s="70">
        <f t="shared" si="1325"/>
        <v>11.74</v>
      </c>
      <c r="J2287" s="70">
        <f t="shared" si="1326"/>
        <v>36.74</v>
      </c>
      <c r="K2287" s="70">
        <v>0</v>
      </c>
      <c r="L2287" s="76">
        <f t="shared" si="1327"/>
        <v>36.74</v>
      </c>
      <c r="N2287" s="70">
        <v>25</v>
      </c>
      <c r="O2287" s="70">
        <v>11.74</v>
      </c>
      <c r="P2287" s="70">
        <f t="shared" si="1328"/>
        <v>36.74</v>
      </c>
      <c r="Q2287" s="64"/>
      <c r="R2287" s="70">
        <f t="shared" si="1329"/>
        <v>25</v>
      </c>
      <c r="S2287" s="70">
        <f t="shared" si="1329"/>
        <v>11.74</v>
      </c>
      <c r="T2287" s="70">
        <f t="shared" si="1330"/>
        <v>36.74</v>
      </c>
      <c r="U2287" s="70">
        <f t="shared" si="1331"/>
        <v>0</v>
      </c>
      <c r="V2287" s="78">
        <f t="shared" si="1332"/>
        <v>36.74</v>
      </c>
      <c r="X2287" s="70">
        <v>25</v>
      </c>
      <c r="Y2287" s="70">
        <v>11.74</v>
      </c>
      <c r="Z2287" s="70">
        <v>36.74</v>
      </c>
      <c r="AA2287" s="79"/>
      <c r="AB2287" s="80">
        <f t="shared" si="1314"/>
        <v>0</v>
      </c>
    </row>
    <row r="2288" spans="1:28" x14ac:dyDescent="0.25">
      <c r="A2288" s="72" t="s">
        <v>17997</v>
      </c>
      <c r="B2288" s="73" t="s">
        <v>17999</v>
      </c>
      <c r="C2288" s="74" t="s">
        <v>15692</v>
      </c>
      <c r="D2288" s="75">
        <v>0</v>
      </c>
      <c r="E2288" s="70">
        <v>41.75</v>
      </c>
      <c r="F2288" s="76">
        <f t="shared" si="1324"/>
        <v>0</v>
      </c>
      <c r="G2288" s="77"/>
      <c r="H2288" s="70">
        <f t="shared" si="1325"/>
        <v>30.01</v>
      </c>
      <c r="I2288" s="70">
        <f t="shared" si="1325"/>
        <v>11.74</v>
      </c>
      <c r="J2288" s="70">
        <f t="shared" si="1326"/>
        <v>41.75</v>
      </c>
      <c r="K2288" s="70">
        <v>0</v>
      </c>
      <c r="L2288" s="76">
        <f t="shared" si="1327"/>
        <v>41.75</v>
      </c>
      <c r="N2288" s="70">
        <v>30.01</v>
      </c>
      <c r="O2288" s="70">
        <v>11.74</v>
      </c>
      <c r="P2288" s="70">
        <f t="shared" si="1328"/>
        <v>41.75</v>
      </c>
      <c r="Q2288" s="64"/>
      <c r="R2288" s="70">
        <f t="shared" si="1329"/>
        <v>30.01</v>
      </c>
      <c r="S2288" s="70">
        <f t="shared" si="1329"/>
        <v>11.74</v>
      </c>
      <c r="T2288" s="70">
        <f t="shared" si="1330"/>
        <v>41.75</v>
      </c>
      <c r="U2288" s="70">
        <f t="shared" si="1331"/>
        <v>0</v>
      </c>
      <c r="V2288" s="78">
        <f t="shared" si="1332"/>
        <v>41.75</v>
      </c>
      <c r="X2288" s="70">
        <v>30.01</v>
      </c>
      <c r="Y2288" s="70">
        <v>11.74</v>
      </c>
      <c r="Z2288" s="70">
        <v>41.75</v>
      </c>
      <c r="AA2288" s="79"/>
      <c r="AB2288" s="80">
        <f t="shared" si="1314"/>
        <v>0</v>
      </c>
    </row>
    <row r="2289" spans="1:28" s="34" customFormat="1" ht="22.5" x14ac:dyDescent="0.25">
      <c r="A2289" s="105" t="s">
        <v>17998</v>
      </c>
      <c r="B2289" s="67" t="s">
        <v>23371</v>
      </c>
      <c r="C2289" s="68"/>
      <c r="D2289" s="69"/>
      <c r="E2289" s="70"/>
      <c r="F2289" s="71"/>
      <c r="G2289" s="39"/>
      <c r="H2289" s="70"/>
      <c r="I2289" s="70"/>
      <c r="J2289" s="70"/>
      <c r="K2289" s="70"/>
      <c r="L2289" s="76"/>
      <c r="N2289" s="70"/>
      <c r="O2289" s="70"/>
      <c r="P2289" s="70"/>
      <c r="Q2289" s="64"/>
      <c r="R2289" s="70"/>
      <c r="S2289" s="70"/>
      <c r="T2289" s="70"/>
      <c r="U2289" s="70"/>
      <c r="V2289" s="78"/>
      <c r="X2289" s="70"/>
      <c r="Y2289" s="70"/>
      <c r="Z2289" s="70"/>
      <c r="AA2289" s="79"/>
      <c r="AB2289" s="80">
        <f t="shared" si="1314"/>
        <v>0</v>
      </c>
    </row>
    <row r="2290" spans="1:28" ht="22.5" x14ac:dyDescent="0.25">
      <c r="A2290" s="105" t="s">
        <v>18000</v>
      </c>
      <c r="B2290" s="67" t="s">
        <v>23372</v>
      </c>
      <c r="C2290" s="68"/>
      <c r="D2290" s="69"/>
      <c r="E2290" s="70"/>
      <c r="F2290" s="71"/>
      <c r="H2290" s="70"/>
      <c r="I2290" s="70"/>
      <c r="J2290" s="70"/>
      <c r="K2290" s="70"/>
      <c r="L2290" s="76"/>
      <c r="N2290" s="70"/>
      <c r="O2290" s="70"/>
      <c r="P2290" s="70"/>
      <c r="Q2290" s="64"/>
      <c r="R2290" s="70"/>
      <c r="S2290" s="70"/>
      <c r="T2290" s="70"/>
      <c r="U2290" s="70"/>
      <c r="V2290" s="78"/>
      <c r="X2290" s="70"/>
      <c r="Y2290" s="70"/>
      <c r="Z2290" s="70"/>
      <c r="AA2290" s="79"/>
      <c r="AB2290" s="80">
        <f t="shared" si="1314"/>
        <v>0</v>
      </c>
    </row>
    <row r="2291" spans="1:28" ht="22.5" x14ac:dyDescent="0.25">
      <c r="A2291" s="70" t="s">
        <v>18001</v>
      </c>
      <c r="B2291" s="73" t="s">
        <v>23373</v>
      </c>
      <c r="C2291" s="116" t="s">
        <v>15747</v>
      </c>
      <c r="D2291" s="75">
        <v>0</v>
      </c>
      <c r="E2291" s="70">
        <v>2</v>
      </c>
      <c r="F2291" s="76">
        <f>ROUND(D2291*E2291,2)</f>
        <v>0</v>
      </c>
      <c r="G2291" s="34"/>
      <c r="H2291" s="70">
        <f t="shared" ref="H2291:I2295" si="1333">ROUND(N2291+(N2291*$H$2/100),2)</f>
        <v>0.65</v>
      </c>
      <c r="I2291" s="70">
        <f t="shared" si="1333"/>
        <v>1.35</v>
      </c>
      <c r="J2291" s="70">
        <f>H2291+I2291</f>
        <v>2</v>
      </c>
      <c r="K2291" s="70">
        <v>0</v>
      </c>
      <c r="L2291" s="76">
        <f>SUM(J2291:K2291)</f>
        <v>2</v>
      </c>
      <c r="N2291" s="70">
        <v>0.65</v>
      </c>
      <c r="O2291" s="70">
        <v>1.35</v>
      </c>
      <c r="P2291" s="70">
        <f>SUM(N2291:O2291)</f>
        <v>2</v>
      </c>
      <c r="Q2291" s="64"/>
      <c r="R2291" s="70">
        <f t="shared" ref="R2291:S2295" si="1334">X2291</f>
        <v>0.65</v>
      </c>
      <c r="S2291" s="70">
        <f t="shared" si="1334"/>
        <v>1.34</v>
      </c>
      <c r="T2291" s="70">
        <f>R2291+S2291</f>
        <v>1.9900000000000002</v>
      </c>
      <c r="U2291" s="70">
        <f>ROUND(Z2291*$H$2,2)/100</f>
        <v>0</v>
      </c>
      <c r="V2291" s="78">
        <f>SUM(T2291:U2291)</f>
        <v>1.9900000000000002</v>
      </c>
      <c r="X2291" s="70">
        <v>0.65</v>
      </c>
      <c r="Y2291" s="70">
        <v>1.34</v>
      </c>
      <c r="Z2291" s="70">
        <v>1.99</v>
      </c>
      <c r="AA2291" s="79"/>
      <c r="AB2291" s="80">
        <f t="shared" si="1314"/>
        <v>1.0000000000000009E-2</v>
      </c>
    </row>
    <row r="2292" spans="1:28" ht="22.5" x14ac:dyDescent="0.25">
      <c r="A2292" s="72" t="s">
        <v>18002</v>
      </c>
      <c r="B2292" s="73" t="s">
        <v>23374</v>
      </c>
      <c r="C2292" s="116" t="s">
        <v>15747</v>
      </c>
      <c r="D2292" s="75">
        <v>0</v>
      </c>
      <c r="E2292" s="70">
        <v>2.42</v>
      </c>
      <c r="F2292" s="76">
        <f>ROUND(D2292*E2292,2)</f>
        <v>0</v>
      </c>
      <c r="G2292" s="34"/>
      <c r="H2292" s="70">
        <f t="shared" si="1333"/>
        <v>1.07</v>
      </c>
      <c r="I2292" s="70">
        <f t="shared" si="1333"/>
        <v>1.35</v>
      </c>
      <c r="J2292" s="70">
        <f>H2292+I2292</f>
        <v>2.42</v>
      </c>
      <c r="K2292" s="70">
        <v>0</v>
      </c>
      <c r="L2292" s="76">
        <f>SUM(J2292:K2292)</f>
        <v>2.42</v>
      </c>
      <c r="N2292" s="70">
        <v>1.07</v>
      </c>
      <c r="O2292" s="70">
        <v>1.35</v>
      </c>
      <c r="P2292" s="70">
        <f>SUM(N2292:O2292)</f>
        <v>2.42</v>
      </c>
      <c r="Q2292" s="64"/>
      <c r="R2292" s="70">
        <f t="shared" si="1334"/>
        <v>1.07</v>
      </c>
      <c r="S2292" s="70">
        <f t="shared" si="1334"/>
        <v>1.34</v>
      </c>
      <c r="T2292" s="70">
        <f>R2292+S2292</f>
        <v>2.41</v>
      </c>
      <c r="U2292" s="70">
        <f>ROUND(Z2292*$H$2,2)/100</f>
        <v>0</v>
      </c>
      <c r="V2292" s="78">
        <f>SUM(T2292:U2292)</f>
        <v>2.41</v>
      </c>
      <c r="X2292" s="70">
        <v>1.07</v>
      </c>
      <c r="Y2292" s="70">
        <v>1.34</v>
      </c>
      <c r="Z2292" s="70">
        <v>2.41</v>
      </c>
      <c r="AA2292" s="79"/>
      <c r="AB2292" s="80">
        <f t="shared" si="1314"/>
        <v>9.9999999999997868E-3</v>
      </c>
    </row>
    <row r="2293" spans="1:28" ht="22.5" x14ac:dyDescent="0.25">
      <c r="A2293" s="72" t="s">
        <v>18003</v>
      </c>
      <c r="B2293" s="73" t="s">
        <v>23375</v>
      </c>
      <c r="C2293" s="116" t="s">
        <v>15747</v>
      </c>
      <c r="D2293" s="75">
        <v>0</v>
      </c>
      <c r="E2293" s="70">
        <v>3.71</v>
      </c>
      <c r="F2293" s="76">
        <f>ROUND(D2293*E2293,2)</f>
        <v>0</v>
      </c>
      <c r="G2293" s="34"/>
      <c r="H2293" s="70">
        <f t="shared" si="1333"/>
        <v>1.71</v>
      </c>
      <c r="I2293" s="70">
        <f t="shared" si="1333"/>
        <v>2</v>
      </c>
      <c r="J2293" s="70">
        <f>H2293+I2293</f>
        <v>3.71</v>
      </c>
      <c r="K2293" s="70">
        <v>0</v>
      </c>
      <c r="L2293" s="76">
        <f>SUM(J2293:K2293)</f>
        <v>3.71</v>
      </c>
      <c r="N2293" s="70">
        <v>1.71</v>
      </c>
      <c r="O2293" s="70">
        <v>2</v>
      </c>
      <c r="P2293" s="70">
        <f>SUM(N2293:O2293)</f>
        <v>3.71</v>
      </c>
      <c r="Q2293" s="64"/>
      <c r="R2293" s="70">
        <f t="shared" si="1334"/>
        <v>1.71</v>
      </c>
      <c r="S2293" s="70">
        <f t="shared" si="1334"/>
        <v>2.0099999999999998</v>
      </c>
      <c r="T2293" s="70">
        <f>R2293+S2293</f>
        <v>3.7199999999999998</v>
      </c>
      <c r="U2293" s="70">
        <f>ROUND(Z2293*$H$2,2)/100</f>
        <v>0</v>
      </c>
      <c r="V2293" s="78">
        <f>SUM(T2293:U2293)</f>
        <v>3.7199999999999998</v>
      </c>
      <c r="X2293" s="70">
        <v>1.71</v>
      </c>
      <c r="Y2293" s="70">
        <v>2.0099999999999998</v>
      </c>
      <c r="Z2293" s="70">
        <v>3.72</v>
      </c>
      <c r="AA2293" s="79"/>
      <c r="AB2293" s="80">
        <f t="shared" si="1314"/>
        <v>-1.0000000000000231E-2</v>
      </c>
    </row>
    <row r="2294" spans="1:28" ht="22.5" x14ac:dyDescent="0.25">
      <c r="A2294" s="72" t="s">
        <v>18004</v>
      </c>
      <c r="B2294" s="73" t="s">
        <v>23376</v>
      </c>
      <c r="C2294" s="116" t="s">
        <v>15747</v>
      </c>
      <c r="D2294" s="75">
        <v>0</v>
      </c>
      <c r="E2294" s="70">
        <v>5.17</v>
      </c>
      <c r="F2294" s="76">
        <f>ROUND(D2294*E2294,2)</f>
        <v>0</v>
      </c>
      <c r="G2294" s="34"/>
      <c r="H2294" s="70">
        <f t="shared" si="1333"/>
        <v>2.83</v>
      </c>
      <c r="I2294" s="70">
        <f t="shared" si="1333"/>
        <v>2.34</v>
      </c>
      <c r="J2294" s="70">
        <f>H2294+I2294</f>
        <v>5.17</v>
      </c>
      <c r="K2294" s="70">
        <v>0</v>
      </c>
      <c r="L2294" s="76">
        <f>SUM(J2294:K2294)</f>
        <v>5.17</v>
      </c>
      <c r="N2294" s="70">
        <v>2.83</v>
      </c>
      <c r="O2294" s="70">
        <v>2.34</v>
      </c>
      <c r="P2294" s="70">
        <f>SUM(N2294:O2294)</f>
        <v>5.17</v>
      </c>
      <c r="Q2294" s="64"/>
      <c r="R2294" s="70">
        <f t="shared" si="1334"/>
        <v>2.83</v>
      </c>
      <c r="S2294" s="70">
        <f t="shared" si="1334"/>
        <v>2.34</v>
      </c>
      <c r="T2294" s="70">
        <f>R2294+S2294</f>
        <v>5.17</v>
      </c>
      <c r="U2294" s="70">
        <f>ROUND(Z2294*$H$2,2)/100</f>
        <v>0</v>
      </c>
      <c r="V2294" s="78">
        <f>SUM(T2294:U2294)</f>
        <v>5.17</v>
      </c>
      <c r="X2294" s="70">
        <v>2.83</v>
      </c>
      <c r="Y2294" s="70">
        <v>2.34</v>
      </c>
      <c r="Z2294" s="70">
        <v>5.17</v>
      </c>
      <c r="AA2294" s="79"/>
      <c r="AB2294" s="80">
        <f t="shared" si="1314"/>
        <v>0</v>
      </c>
    </row>
    <row r="2295" spans="1:28" x14ac:dyDescent="0.25">
      <c r="A2295" s="72" t="s">
        <v>18005</v>
      </c>
      <c r="B2295" s="73" t="s">
        <v>23377</v>
      </c>
      <c r="C2295" s="116" t="s">
        <v>15747</v>
      </c>
      <c r="D2295" s="75">
        <v>0</v>
      </c>
      <c r="E2295" s="70">
        <v>7.17</v>
      </c>
      <c r="F2295" s="76">
        <f>ROUND(D2295*E2295,2)</f>
        <v>0</v>
      </c>
      <c r="G2295" s="34"/>
      <c r="H2295" s="70">
        <f t="shared" si="1333"/>
        <v>4.49</v>
      </c>
      <c r="I2295" s="70">
        <f t="shared" si="1333"/>
        <v>2.68</v>
      </c>
      <c r="J2295" s="70">
        <f>H2295+I2295</f>
        <v>7.17</v>
      </c>
      <c r="K2295" s="70">
        <v>0</v>
      </c>
      <c r="L2295" s="76">
        <f>SUM(J2295:K2295)</f>
        <v>7.17</v>
      </c>
      <c r="N2295" s="70">
        <v>4.49</v>
      </c>
      <c r="O2295" s="70">
        <v>2.68</v>
      </c>
      <c r="P2295" s="70">
        <f>SUM(N2295:O2295)</f>
        <v>7.17</v>
      </c>
      <c r="Q2295" s="64"/>
      <c r="R2295" s="70">
        <f t="shared" si="1334"/>
        <v>4.49</v>
      </c>
      <c r="S2295" s="70">
        <f t="shared" si="1334"/>
        <v>2.68</v>
      </c>
      <c r="T2295" s="70">
        <f>R2295+S2295</f>
        <v>7.17</v>
      </c>
      <c r="U2295" s="70">
        <f>ROUND(Z2295*$H$2,2)/100</f>
        <v>0</v>
      </c>
      <c r="V2295" s="78">
        <f>SUM(T2295:U2295)</f>
        <v>7.17</v>
      </c>
      <c r="X2295" s="70">
        <v>4.49</v>
      </c>
      <c r="Y2295" s="70">
        <v>2.68</v>
      </c>
      <c r="Z2295" s="70">
        <v>7.17</v>
      </c>
      <c r="AA2295" s="79"/>
      <c r="AB2295" s="80">
        <f t="shared" si="1314"/>
        <v>0</v>
      </c>
    </row>
    <row r="2296" spans="1:28" ht="22.5" x14ac:dyDescent="0.25">
      <c r="A2296" s="66" t="s">
        <v>18006</v>
      </c>
      <c r="B2296" s="67" t="s">
        <v>23378</v>
      </c>
      <c r="C2296" s="68"/>
      <c r="D2296" s="69"/>
      <c r="E2296" s="70"/>
      <c r="F2296" s="71"/>
      <c r="H2296" s="70"/>
      <c r="I2296" s="70"/>
      <c r="J2296" s="70"/>
      <c r="K2296" s="70"/>
      <c r="L2296" s="76"/>
      <c r="N2296" s="70"/>
      <c r="O2296" s="70"/>
      <c r="P2296" s="70"/>
      <c r="Q2296" s="64"/>
      <c r="R2296" s="70"/>
      <c r="S2296" s="70"/>
      <c r="T2296" s="70"/>
      <c r="U2296" s="70"/>
      <c r="V2296" s="78"/>
      <c r="X2296" s="70"/>
      <c r="Y2296" s="70"/>
      <c r="Z2296" s="70"/>
      <c r="AA2296" s="79"/>
      <c r="AB2296" s="80">
        <f t="shared" si="1314"/>
        <v>0</v>
      </c>
    </row>
    <row r="2297" spans="1:28" ht="22.5" x14ac:dyDescent="0.25">
      <c r="A2297" s="72" t="s">
        <v>18007</v>
      </c>
      <c r="B2297" s="73" t="s">
        <v>23379</v>
      </c>
      <c r="C2297" s="74" t="s">
        <v>15747</v>
      </c>
      <c r="D2297" s="75">
        <v>0</v>
      </c>
      <c r="E2297" s="70">
        <v>2.4000000000000004</v>
      </c>
      <c r="F2297" s="76">
        <f>ROUND(D2297*E2297,2)</f>
        <v>0</v>
      </c>
      <c r="G2297" s="77"/>
      <c r="H2297" s="70">
        <f t="shared" ref="H2297:I2301" si="1335">ROUND(N2297+(N2297*$H$2/100),2)</f>
        <v>1.05</v>
      </c>
      <c r="I2297" s="70">
        <f t="shared" si="1335"/>
        <v>1.35</v>
      </c>
      <c r="J2297" s="70">
        <f>H2297+I2297</f>
        <v>2.4000000000000004</v>
      </c>
      <c r="K2297" s="70">
        <v>0</v>
      </c>
      <c r="L2297" s="76">
        <f>SUM(J2297:K2297)</f>
        <v>2.4000000000000004</v>
      </c>
      <c r="N2297" s="70">
        <v>1.05</v>
      </c>
      <c r="O2297" s="70">
        <v>1.35</v>
      </c>
      <c r="P2297" s="70">
        <f>SUM(N2297:O2297)</f>
        <v>2.4000000000000004</v>
      </c>
      <c r="Q2297" s="64"/>
      <c r="R2297" s="70">
        <f t="shared" ref="R2297:S2301" si="1336">X2297</f>
        <v>1.05</v>
      </c>
      <c r="S2297" s="70">
        <f t="shared" si="1336"/>
        <v>1.34</v>
      </c>
      <c r="T2297" s="70">
        <f>R2297+S2297</f>
        <v>2.39</v>
      </c>
      <c r="U2297" s="70">
        <f>ROUND(Z2297*$H$2,2)/100</f>
        <v>0</v>
      </c>
      <c r="V2297" s="78">
        <f>SUM(T2297:U2297)</f>
        <v>2.39</v>
      </c>
      <c r="X2297" s="70">
        <v>1.05</v>
      </c>
      <c r="Y2297" s="70">
        <v>1.34</v>
      </c>
      <c r="Z2297" s="70">
        <v>2.39</v>
      </c>
      <c r="AA2297" s="79"/>
      <c r="AB2297" s="80">
        <f t="shared" si="1314"/>
        <v>1.0000000000000231E-2</v>
      </c>
    </row>
    <row r="2298" spans="1:28" ht="22.5" x14ac:dyDescent="0.25">
      <c r="A2298" s="72" t="s">
        <v>18008</v>
      </c>
      <c r="B2298" s="73" t="s">
        <v>23380</v>
      </c>
      <c r="C2298" s="74" t="s">
        <v>15747</v>
      </c>
      <c r="D2298" s="75">
        <v>0</v>
      </c>
      <c r="E2298" s="70">
        <v>3.12</v>
      </c>
      <c r="F2298" s="76">
        <f>ROUND(D2298*E2298,2)</f>
        <v>0</v>
      </c>
      <c r="G2298" s="77"/>
      <c r="H2298" s="70">
        <f t="shared" si="1335"/>
        <v>1.45</v>
      </c>
      <c r="I2298" s="70">
        <f t="shared" si="1335"/>
        <v>1.67</v>
      </c>
      <c r="J2298" s="70">
        <f>H2298+I2298</f>
        <v>3.12</v>
      </c>
      <c r="K2298" s="70">
        <v>0</v>
      </c>
      <c r="L2298" s="76">
        <f>SUM(J2298:K2298)</f>
        <v>3.12</v>
      </c>
      <c r="N2298" s="70">
        <v>1.45</v>
      </c>
      <c r="O2298" s="70">
        <v>1.67</v>
      </c>
      <c r="P2298" s="70">
        <f>SUM(N2298:O2298)</f>
        <v>3.12</v>
      </c>
      <c r="Q2298" s="64"/>
      <c r="R2298" s="70">
        <f t="shared" si="1336"/>
        <v>1.45</v>
      </c>
      <c r="S2298" s="70">
        <f t="shared" si="1336"/>
        <v>1.67</v>
      </c>
      <c r="T2298" s="70">
        <f>R2298+S2298</f>
        <v>3.12</v>
      </c>
      <c r="U2298" s="70">
        <f>ROUND(Z2298*$H$2,2)/100</f>
        <v>0</v>
      </c>
      <c r="V2298" s="78">
        <f>SUM(T2298:U2298)</f>
        <v>3.12</v>
      </c>
      <c r="X2298" s="70">
        <v>1.45</v>
      </c>
      <c r="Y2298" s="70">
        <v>1.67</v>
      </c>
      <c r="Z2298" s="70">
        <v>3.12</v>
      </c>
      <c r="AA2298" s="79"/>
      <c r="AB2298" s="80">
        <f t="shared" si="1314"/>
        <v>0</v>
      </c>
    </row>
    <row r="2299" spans="1:28" ht="22.5" x14ac:dyDescent="0.25">
      <c r="A2299" s="72" t="s">
        <v>18009</v>
      </c>
      <c r="B2299" s="73" t="s">
        <v>23381</v>
      </c>
      <c r="C2299" s="74" t="s">
        <v>15747</v>
      </c>
      <c r="D2299" s="75">
        <v>0</v>
      </c>
      <c r="E2299" s="70">
        <v>4.24</v>
      </c>
      <c r="F2299" s="76">
        <f>ROUND(D2299*E2299,2)</f>
        <v>0</v>
      </c>
      <c r="G2299" s="29"/>
      <c r="H2299" s="70">
        <f t="shared" si="1335"/>
        <v>2.2400000000000002</v>
      </c>
      <c r="I2299" s="70">
        <f t="shared" si="1335"/>
        <v>2</v>
      </c>
      <c r="J2299" s="70">
        <f>H2299+I2299</f>
        <v>4.24</v>
      </c>
      <c r="K2299" s="70">
        <v>0</v>
      </c>
      <c r="L2299" s="76">
        <f>SUM(J2299:K2299)</f>
        <v>4.24</v>
      </c>
      <c r="N2299" s="70">
        <v>2.2400000000000002</v>
      </c>
      <c r="O2299" s="70">
        <v>2</v>
      </c>
      <c r="P2299" s="70">
        <f>SUM(N2299:O2299)</f>
        <v>4.24</v>
      </c>
      <c r="Q2299" s="64"/>
      <c r="R2299" s="70">
        <f t="shared" si="1336"/>
        <v>2.2400000000000002</v>
      </c>
      <c r="S2299" s="70">
        <f t="shared" si="1336"/>
        <v>2.0099999999999998</v>
      </c>
      <c r="T2299" s="70">
        <f>R2299+S2299</f>
        <v>4.25</v>
      </c>
      <c r="U2299" s="70">
        <f>ROUND(Z2299*$H$2,2)/100</f>
        <v>0</v>
      </c>
      <c r="V2299" s="78">
        <f>SUM(T2299:U2299)</f>
        <v>4.25</v>
      </c>
      <c r="X2299" s="70">
        <v>2.2400000000000002</v>
      </c>
      <c r="Y2299" s="70">
        <v>2.0099999999999998</v>
      </c>
      <c r="Z2299" s="70">
        <v>4.25</v>
      </c>
      <c r="AA2299" s="79"/>
      <c r="AB2299" s="80">
        <f t="shared" si="1314"/>
        <v>-9.9999999999997868E-3</v>
      </c>
    </row>
    <row r="2300" spans="1:28" ht="22.5" x14ac:dyDescent="0.25">
      <c r="A2300" s="72" t="s">
        <v>18010</v>
      </c>
      <c r="B2300" s="73" t="s">
        <v>23382</v>
      </c>
      <c r="C2300" s="74" t="s">
        <v>15747</v>
      </c>
      <c r="D2300" s="75">
        <v>0</v>
      </c>
      <c r="E2300" s="70">
        <v>5.48</v>
      </c>
      <c r="F2300" s="76">
        <f>ROUND(D2300*E2300,2)</f>
        <v>0</v>
      </c>
      <c r="G2300" s="29"/>
      <c r="H2300" s="70">
        <f t="shared" si="1335"/>
        <v>3.14</v>
      </c>
      <c r="I2300" s="70">
        <f t="shared" si="1335"/>
        <v>2.34</v>
      </c>
      <c r="J2300" s="70">
        <f>H2300+I2300</f>
        <v>5.48</v>
      </c>
      <c r="K2300" s="70">
        <v>0</v>
      </c>
      <c r="L2300" s="76">
        <f>SUM(J2300:K2300)</f>
        <v>5.48</v>
      </c>
      <c r="N2300" s="70">
        <v>3.14</v>
      </c>
      <c r="O2300" s="70">
        <v>2.34</v>
      </c>
      <c r="P2300" s="70">
        <f>SUM(N2300:O2300)</f>
        <v>5.48</v>
      </c>
      <c r="Q2300" s="64"/>
      <c r="R2300" s="70">
        <f t="shared" si="1336"/>
        <v>3.14</v>
      </c>
      <c r="S2300" s="70">
        <f t="shared" si="1336"/>
        <v>2.34</v>
      </c>
      <c r="T2300" s="70">
        <f>R2300+S2300</f>
        <v>5.48</v>
      </c>
      <c r="U2300" s="70">
        <f>ROUND(Z2300*$H$2,2)/100</f>
        <v>0</v>
      </c>
      <c r="V2300" s="78">
        <f>SUM(T2300:U2300)</f>
        <v>5.48</v>
      </c>
      <c r="X2300" s="70">
        <v>3.14</v>
      </c>
      <c r="Y2300" s="70">
        <v>2.34</v>
      </c>
      <c r="Z2300" s="70">
        <v>5.48</v>
      </c>
      <c r="AA2300" s="79"/>
      <c r="AB2300" s="80">
        <f t="shared" si="1314"/>
        <v>0</v>
      </c>
    </row>
    <row r="2301" spans="1:28" x14ac:dyDescent="0.25">
      <c r="A2301" s="72" t="s">
        <v>18011</v>
      </c>
      <c r="B2301" s="73" t="s">
        <v>23383</v>
      </c>
      <c r="C2301" s="74" t="s">
        <v>15747</v>
      </c>
      <c r="D2301" s="75">
        <v>0</v>
      </c>
      <c r="E2301" s="70">
        <v>7.41</v>
      </c>
      <c r="F2301" s="76">
        <f>ROUND(D2301*E2301,2)</f>
        <v>0</v>
      </c>
      <c r="G2301" s="29"/>
      <c r="H2301" s="70">
        <f t="shared" si="1335"/>
        <v>4.7300000000000004</v>
      </c>
      <c r="I2301" s="70">
        <f t="shared" si="1335"/>
        <v>2.68</v>
      </c>
      <c r="J2301" s="70">
        <f>H2301+I2301</f>
        <v>7.41</v>
      </c>
      <c r="K2301" s="70">
        <v>0</v>
      </c>
      <c r="L2301" s="76">
        <f>SUM(J2301:K2301)</f>
        <v>7.41</v>
      </c>
      <c r="N2301" s="70">
        <v>4.7300000000000004</v>
      </c>
      <c r="O2301" s="70">
        <v>2.68</v>
      </c>
      <c r="P2301" s="70">
        <f>SUM(N2301:O2301)</f>
        <v>7.41</v>
      </c>
      <c r="Q2301" s="64"/>
      <c r="R2301" s="70">
        <f t="shared" si="1336"/>
        <v>4.7300000000000004</v>
      </c>
      <c r="S2301" s="70">
        <f t="shared" si="1336"/>
        <v>2.68</v>
      </c>
      <c r="T2301" s="70">
        <f>R2301+S2301</f>
        <v>7.41</v>
      </c>
      <c r="U2301" s="70">
        <f>ROUND(Z2301*$H$2,2)/100</f>
        <v>0</v>
      </c>
      <c r="V2301" s="78">
        <f>SUM(T2301:U2301)</f>
        <v>7.41</v>
      </c>
      <c r="X2301" s="70">
        <v>4.7300000000000004</v>
      </c>
      <c r="Y2301" s="70">
        <v>2.68</v>
      </c>
      <c r="Z2301" s="70">
        <v>7.41</v>
      </c>
      <c r="AA2301" s="79"/>
      <c r="AB2301" s="80">
        <f t="shared" si="1314"/>
        <v>0</v>
      </c>
    </row>
    <row r="2302" spans="1:28" x14ac:dyDescent="0.25">
      <c r="A2302" s="66" t="s">
        <v>18012</v>
      </c>
      <c r="B2302" s="67" t="s">
        <v>23384</v>
      </c>
      <c r="C2302" s="68"/>
      <c r="D2302" s="69"/>
      <c r="E2302" s="70"/>
      <c r="F2302" s="71"/>
      <c r="H2302" s="70"/>
      <c r="I2302" s="70"/>
      <c r="J2302" s="70"/>
      <c r="K2302" s="70"/>
      <c r="L2302" s="76"/>
      <c r="N2302" s="70"/>
      <c r="O2302" s="70"/>
      <c r="P2302" s="70"/>
      <c r="Q2302" s="64"/>
      <c r="R2302" s="70"/>
      <c r="S2302" s="70"/>
      <c r="T2302" s="70"/>
      <c r="U2302" s="70"/>
      <c r="V2302" s="78"/>
      <c r="X2302" s="70"/>
      <c r="Y2302" s="70"/>
      <c r="Z2302" s="70"/>
      <c r="AA2302" s="79"/>
      <c r="AB2302" s="80">
        <f t="shared" si="1314"/>
        <v>0</v>
      </c>
    </row>
    <row r="2303" spans="1:28" s="83" customFormat="1" x14ac:dyDescent="0.25">
      <c r="A2303" s="72" t="s">
        <v>18013</v>
      </c>
      <c r="B2303" s="73" t="s">
        <v>23385</v>
      </c>
      <c r="C2303" s="74" t="s">
        <v>15747</v>
      </c>
      <c r="D2303" s="75">
        <v>0</v>
      </c>
      <c r="E2303" s="70">
        <v>8.49</v>
      </c>
      <c r="F2303" s="76">
        <f t="shared" ref="F2303:F2309" si="1337">ROUND(D2303*E2303,2)</f>
        <v>0</v>
      </c>
      <c r="G2303" s="77"/>
      <c r="H2303" s="70">
        <f t="shared" ref="H2303:I2309" si="1338">ROUND(N2303+(N2303*$H$2/100),2)</f>
        <v>6.82</v>
      </c>
      <c r="I2303" s="70">
        <f t="shared" si="1338"/>
        <v>1.67</v>
      </c>
      <c r="J2303" s="70">
        <f t="shared" ref="J2303:J2309" si="1339">H2303+I2303</f>
        <v>8.49</v>
      </c>
      <c r="K2303" s="70">
        <v>0</v>
      </c>
      <c r="L2303" s="76">
        <f t="shared" ref="L2303:L2309" si="1340">SUM(J2303:K2303)</f>
        <v>8.49</v>
      </c>
      <c r="M2303" s="34"/>
      <c r="N2303" s="70">
        <v>6.82</v>
      </c>
      <c r="O2303" s="70">
        <v>1.67</v>
      </c>
      <c r="P2303" s="70">
        <f t="shared" ref="P2303:P2309" si="1341">SUM(N2303:O2303)</f>
        <v>8.49</v>
      </c>
      <c r="Q2303" s="64"/>
      <c r="R2303" s="70">
        <f t="shared" ref="R2303:S2309" si="1342">X2303</f>
        <v>6.82</v>
      </c>
      <c r="S2303" s="70">
        <f t="shared" si="1342"/>
        <v>1.67</v>
      </c>
      <c r="T2303" s="70">
        <f t="shared" ref="T2303:T2309" si="1343">R2303+S2303</f>
        <v>8.49</v>
      </c>
      <c r="U2303" s="70">
        <f t="shared" ref="U2303:U2309" si="1344">ROUND(Z2303*$H$2,2)/100</f>
        <v>0</v>
      </c>
      <c r="V2303" s="78">
        <f t="shared" ref="V2303:V2309" si="1345">SUM(T2303:U2303)</f>
        <v>8.49</v>
      </c>
      <c r="W2303" s="34"/>
      <c r="X2303" s="70">
        <v>6.82</v>
      </c>
      <c r="Y2303" s="70">
        <v>1.67</v>
      </c>
      <c r="Z2303" s="70">
        <v>8.49</v>
      </c>
      <c r="AA2303" s="79"/>
      <c r="AB2303" s="80">
        <f t="shared" si="1314"/>
        <v>0</v>
      </c>
    </row>
    <row r="2304" spans="1:28" s="83" customFormat="1" x14ac:dyDescent="0.25">
      <c r="A2304" s="72" t="s">
        <v>18014</v>
      </c>
      <c r="B2304" s="73" t="s">
        <v>23386</v>
      </c>
      <c r="C2304" s="74" t="s">
        <v>15747</v>
      </c>
      <c r="D2304" s="75">
        <v>0</v>
      </c>
      <c r="E2304" s="70">
        <v>12.709999999999999</v>
      </c>
      <c r="F2304" s="76">
        <f t="shared" si="1337"/>
        <v>0</v>
      </c>
      <c r="G2304" s="77"/>
      <c r="H2304" s="70">
        <f t="shared" si="1338"/>
        <v>9.36</v>
      </c>
      <c r="I2304" s="70">
        <f t="shared" si="1338"/>
        <v>3.35</v>
      </c>
      <c r="J2304" s="70">
        <f t="shared" si="1339"/>
        <v>12.709999999999999</v>
      </c>
      <c r="K2304" s="70">
        <v>0</v>
      </c>
      <c r="L2304" s="76">
        <f t="shared" si="1340"/>
        <v>12.709999999999999</v>
      </c>
      <c r="M2304" s="34"/>
      <c r="N2304" s="70">
        <v>9.36</v>
      </c>
      <c r="O2304" s="70">
        <v>3.3499999999999996</v>
      </c>
      <c r="P2304" s="70">
        <f t="shared" si="1341"/>
        <v>12.709999999999999</v>
      </c>
      <c r="Q2304" s="64"/>
      <c r="R2304" s="70">
        <f t="shared" si="1342"/>
        <v>9.36</v>
      </c>
      <c r="S2304" s="70">
        <f t="shared" si="1342"/>
        <v>3.36</v>
      </c>
      <c r="T2304" s="70">
        <f t="shared" si="1343"/>
        <v>12.719999999999999</v>
      </c>
      <c r="U2304" s="70">
        <f t="shared" si="1344"/>
        <v>0</v>
      </c>
      <c r="V2304" s="78">
        <f t="shared" si="1345"/>
        <v>12.719999999999999</v>
      </c>
      <c r="W2304" s="34"/>
      <c r="X2304" s="70">
        <v>9.36</v>
      </c>
      <c r="Y2304" s="70">
        <v>3.36</v>
      </c>
      <c r="Z2304" s="70">
        <v>12.72</v>
      </c>
      <c r="AA2304" s="79"/>
      <c r="AB2304" s="80">
        <f t="shared" si="1314"/>
        <v>-1.0000000000001563E-2</v>
      </c>
    </row>
    <row r="2305" spans="1:28" x14ac:dyDescent="0.25">
      <c r="A2305" s="72" t="s">
        <v>18015</v>
      </c>
      <c r="B2305" s="73" t="s">
        <v>23387</v>
      </c>
      <c r="C2305" s="74" t="s">
        <v>15747</v>
      </c>
      <c r="D2305" s="75">
        <v>0</v>
      </c>
      <c r="E2305" s="70">
        <v>17.86</v>
      </c>
      <c r="F2305" s="76">
        <f t="shared" si="1337"/>
        <v>0</v>
      </c>
      <c r="G2305" s="77"/>
      <c r="H2305" s="70">
        <f t="shared" si="1338"/>
        <v>12.84</v>
      </c>
      <c r="I2305" s="70">
        <f t="shared" si="1338"/>
        <v>5.0199999999999996</v>
      </c>
      <c r="J2305" s="70">
        <f t="shared" si="1339"/>
        <v>17.86</v>
      </c>
      <c r="K2305" s="70">
        <v>0</v>
      </c>
      <c r="L2305" s="76">
        <f t="shared" si="1340"/>
        <v>17.86</v>
      </c>
      <c r="N2305" s="70">
        <v>12.84</v>
      </c>
      <c r="O2305" s="70">
        <v>5.0200000000000005</v>
      </c>
      <c r="P2305" s="70">
        <f t="shared" si="1341"/>
        <v>17.86</v>
      </c>
      <c r="Q2305" s="64"/>
      <c r="R2305" s="70">
        <f t="shared" si="1342"/>
        <v>12.84</v>
      </c>
      <c r="S2305" s="70">
        <f t="shared" si="1342"/>
        <v>5.03</v>
      </c>
      <c r="T2305" s="70">
        <f t="shared" si="1343"/>
        <v>17.87</v>
      </c>
      <c r="U2305" s="70">
        <f t="shared" si="1344"/>
        <v>0</v>
      </c>
      <c r="V2305" s="78">
        <f t="shared" si="1345"/>
        <v>17.87</v>
      </c>
      <c r="X2305" s="70">
        <v>12.84</v>
      </c>
      <c r="Y2305" s="70">
        <v>5.03</v>
      </c>
      <c r="Z2305" s="70">
        <v>17.87</v>
      </c>
      <c r="AA2305" s="79"/>
      <c r="AB2305" s="80">
        <f t="shared" si="1314"/>
        <v>-1.0000000000001563E-2</v>
      </c>
    </row>
    <row r="2306" spans="1:28" s="83" customFormat="1" x14ac:dyDescent="0.25">
      <c r="A2306" s="72" t="s">
        <v>18016</v>
      </c>
      <c r="B2306" s="73" t="s">
        <v>23388</v>
      </c>
      <c r="C2306" s="74" t="s">
        <v>15747</v>
      </c>
      <c r="D2306" s="75">
        <v>0</v>
      </c>
      <c r="E2306" s="70">
        <v>27.88</v>
      </c>
      <c r="F2306" s="76">
        <f t="shared" si="1337"/>
        <v>0</v>
      </c>
      <c r="G2306" s="77"/>
      <c r="H2306" s="70">
        <f t="shared" si="1338"/>
        <v>21.15</v>
      </c>
      <c r="I2306" s="70">
        <f t="shared" si="1338"/>
        <v>6.73</v>
      </c>
      <c r="J2306" s="70">
        <f t="shared" si="1339"/>
        <v>27.88</v>
      </c>
      <c r="K2306" s="70">
        <v>0</v>
      </c>
      <c r="L2306" s="76">
        <f t="shared" si="1340"/>
        <v>27.88</v>
      </c>
      <c r="M2306" s="34"/>
      <c r="N2306" s="70">
        <v>21.15</v>
      </c>
      <c r="O2306" s="70">
        <v>6.7299999999999995</v>
      </c>
      <c r="P2306" s="70">
        <f t="shared" si="1341"/>
        <v>27.88</v>
      </c>
      <c r="Q2306" s="64"/>
      <c r="R2306" s="70">
        <f t="shared" si="1342"/>
        <v>21.15</v>
      </c>
      <c r="S2306" s="70">
        <f t="shared" si="1342"/>
        <v>6.71</v>
      </c>
      <c r="T2306" s="70">
        <f t="shared" si="1343"/>
        <v>27.86</v>
      </c>
      <c r="U2306" s="70">
        <f t="shared" si="1344"/>
        <v>0</v>
      </c>
      <c r="V2306" s="78">
        <f t="shared" si="1345"/>
        <v>27.86</v>
      </c>
      <c r="W2306" s="34"/>
      <c r="X2306" s="70">
        <v>21.15</v>
      </c>
      <c r="Y2306" s="70">
        <v>6.71</v>
      </c>
      <c r="Z2306" s="70">
        <v>27.86</v>
      </c>
      <c r="AA2306" s="79"/>
      <c r="AB2306" s="80">
        <f t="shared" si="1314"/>
        <v>1.9999999999999574E-2</v>
      </c>
    </row>
    <row r="2307" spans="1:28" x14ac:dyDescent="0.25">
      <c r="A2307" s="72" t="s">
        <v>18017</v>
      </c>
      <c r="B2307" s="73" t="s">
        <v>23389</v>
      </c>
      <c r="C2307" s="74" t="s">
        <v>15747</v>
      </c>
      <c r="D2307" s="75">
        <v>0</v>
      </c>
      <c r="E2307" s="70">
        <v>34.85</v>
      </c>
      <c r="F2307" s="76">
        <f t="shared" si="1337"/>
        <v>0</v>
      </c>
      <c r="G2307" s="77"/>
      <c r="H2307" s="70">
        <f t="shared" si="1338"/>
        <v>26.46</v>
      </c>
      <c r="I2307" s="70">
        <f t="shared" si="1338"/>
        <v>8.39</v>
      </c>
      <c r="J2307" s="70">
        <f t="shared" si="1339"/>
        <v>34.85</v>
      </c>
      <c r="K2307" s="70">
        <v>0</v>
      </c>
      <c r="L2307" s="76">
        <f t="shared" si="1340"/>
        <v>34.85</v>
      </c>
      <c r="N2307" s="70">
        <v>26.46</v>
      </c>
      <c r="O2307" s="70">
        <v>8.39</v>
      </c>
      <c r="P2307" s="70">
        <f t="shared" si="1341"/>
        <v>34.85</v>
      </c>
      <c r="Q2307" s="64"/>
      <c r="R2307" s="70">
        <f t="shared" si="1342"/>
        <v>26.46</v>
      </c>
      <c r="S2307" s="70">
        <f t="shared" si="1342"/>
        <v>8.39</v>
      </c>
      <c r="T2307" s="70">
        <f t="shared" si="1343"/>
        <v>34.85</v>
      </c>
      <c r="U2307" s="70">
        <f t="shared" si="1344"/>
        <v>0</v>
      </c>
      <c r="V2307" s="78">
        <f t="shared" si="1345"/>
        <v>34.85</v>
      </c>
      <c r="X2307" s="70">
        <v>26.46</v>
      </c>
      <c r="Y2307" s="70">
        <v>8.39</v>
      </c>
      <c r="Z2307" s="70">
        <v>34.85</v>
      </c>
      <c r="AA2307" s="79"/>
      <c r="AB2307" s="80">
        <f t="shared" si="1314"/>
        <v>0</v>
      </c>
    </row>
    <row r="2308" spans="1:28" x14ac:dyDescent="0.25">
      <c r="A2308" s="72" t="s">
        <v>18018</v>
      </c>
      <c r="B2308" s="73" t="s">
        <v>23390</v>
      </c>
      <c r="C2308" s="74" t="s">
        <v>15747</v>
      </c>
      <c r="D2308" s="75">
        <v>0</v>
      </c>
      <c r="E2308" s="70">
        <v>50.550000000000004</v>
      </c>
      <c r="F2308" s="76">
        <f t="shared" si="1337"/>
        <v>0</v>
      </c>
      <c r="G2308" s="77"/>
      <c r="H2308" s="70">
        <f t="shared" si="1338"/>
        <v>40.49</v>
      </c>
      <c r="I2308" s="70">
        <f t="shared" si="1338"/>
        <v>10.06</v>
      </c>
      <c r="J2308" s="70">
        <f t="shared" si="1339"/>
        <v>50.550000000000004</v>
      </c>
      <c r="K2308" s="70">
        <v>0</v>
      </c>
      <c r="L2308" s="76">
        <f t="shared" si="1340"/>
        <v>50.550000000000004</v>
      </c>
      <c r="N2308" s="70">
        <v>40.49</v>
      </c>
      <c r="O2308" s="70">
        <v>10.06</v>
      </c>
      <c r="P2308" s="70">
        <f t="shared" si="1341"/>
        <v>50.550000000000004</v>
      </c>
      <c r="Q2308" s="64"/>
      <c r="R2308" s="70">
        <f t="shared" si="1342"/>
        <v>40.49</v>
      </c>
      <c r="S2308" s="70">
        <f t="shared" si="1342"/>
        <v>10.06</v>
      </c>
      <c r="T2308" s="70">
        <f t="shared" si="1343"/>
        <v>50.550000000000004</v>
      </c>
      <c r="U2308" s="70">
        <f t="shared" si="1344"/>
        <v>0</v>
      </c>
      <c r="V2308" s="78">
        <f t="shared" si="1345"/>
        <v>50.550000000000004</v>
      </c>
      <c r="X2308" s="70">
        <v>40.49</v>
      </c>
      <c r="Y2308" s="70">
        <v>10.06</v>
      </c>
      <c r="Z2308" s="70">
        <v>50.55</v>
      </c>
      <c r="AA2308" s="79"/>
      <c r="AB2308" s="80">
        <f t="shared" si="1314"/>
        <v>0</v>
      </c>
    </row>
    <row r="2309" spans="1:28" ht="22.5" x14ac:dyDescent="0.25">
      <c r="A2309" s="72" t="s">
        <v>18019</v>
      </c>
      <c r="B2309" s="73" t="s">
        <v>23391</v>
      </c>
      <c r="C2309" s="74" t="s">
        <v>15747</v>
      </c>
      <c r="D2309" s="75">
        <v>0</v>
      </c>
      <c r="E2309" s="70">
        <v>104.47</v>
      </c>
      <c r="F2309" s="76">
        <f t="shared" si="1337"/>
        <v>0</v>
      </c>
      <c r="G2309" s="77"/>
      <c r="H2309" s="70">
        <f t="shared" si="1338"/>
        <v>89.37</v>
      </c>
      <c r="I2309" s="70">
        <f t="shared" si="1338"/>
        <v>15.1</v>
      </c>
      <c r="J2309" s="70">
        <f t="shared" si="1339"/>
        <v>104.47</v>
      </c>
      <c r="K2309" s="70">
        <v>0</v>
      </c>
      <c r="L2309" s="76">
        <f t="shared" si="1340"/>
        <v>104.47</v>
      </c>
      <c r="N2309" s="70">
        <v>89.37</v>
      </c>
      <c r="O2309" s="70">
        <v>15.1</v>
      </c>
      <c r="P2309" s="70">
        <f t="shared" si="1341"/>
        <v>104.47</v>
      </c>
      <c r="Q2309" s="64"/>
      <c r="R2309" s="70">
        <f t="shared" si="1342"/>
        <v>89.37</v>
      </c>
      <c r="S2309" s="70">
        <f t="shared" si="1342"/>
        <v>15.1</v>
      </c>
      <c r="T2309" s="70">
        <f t="shared" si="1343"/>
        <v>104.47</v>
      </c>
      <c r="U2309" s="70">
        <f t="shared" si="1344"/>
        <v>0</v>
      </c>
      <c r="V2309" s="78">
        <f t="shared" si="1345"/>
        <v>104.47</v>
      </c>
      <c r="X2309" s="70">
        <v>89.37</v>
      </c>
      <c r="Y2309" s="70">
        <v>15.1</v>
      </c>
      <c r="Z2309" s="70">
        <v>104.47</v>
      </c>
      <c r="AA2309" s="79"/>
      <c r="AB2309" s="80">
        <f t="shared" si="1314"/>
        <v>0</v>
      </c>
    </row>
    <row r="2310" spans="1:28" ht="22.5" x14ac:dyDescent="0.25">
      <c r="A2310" s="66" t="s">
        <v>18020</v>
      </c>
      <c r="B2310" s="67" t="s">
        <v>23392</v>
      </c>
      <c r="C2310" s="68"/>
      <c r="D2310" s="69"/>
      <c r="E2310" s="70"/>
      <c r="F2310" s="71"/>
      <c r="H2310" s="70"/>
      <c r="I2310" s="70"/>
      <c r="J2310" s="70"/>
      <c r="K2310" s="70"/>
      <c r="L2310" s="76"/>
      <c r="N2310" s="70"/>
      <c r="O2310" s="70"/>
      <c r="P2310" s="70"/>
      <c r="Q2310" s="64"/>
      <c r="R2310" s="70"/>
      <c r="S2310" s="70"/>
      <c r="T2310" s="70"/>
      <c r="U2310" s="70"/>
      <c r="V2310" s="78"/>
      <c r="X2310" s="70"/>
      <c r="Y2310" s="70"/>
      <c r="Z2310" s="70"/>
      <c r="AA2310" s="79"/>
      <c r="AB2310" s="80">
        <f t="shared" si="1314"/>
        <v>0</v>
      </c>
    </row>
    <row r="2311" spans="1:28" ht="22.5" x14ac:dyDescent="0.25">
      <c r="A2311" s="72" t="s">
        <v>18021</v>
      </c>
      <c r="B2311" s="73" t="s">
        <v>23393</v>
      </c>
      <c r="C2311" s="74" t="s">
        <v>15747</v>
      </c>
      <c r="D2311" s="75">
        <v>0</v>
      </c>
      <c r="E2311" s="70">
        <v>145.78</v>
      </c>
      <c r="F2311" s="76">
        <f>ROUND(D2311*E2311,2)</f>
        <v>0</v>
      </c>
      <c r="G2311" s="77"/>
      <c r="H2311" s="70">
        <f>ROUND(N2311+(N2311*$H$2/100),2)</f>
        <v>115.35</v>
      </c>
      <c r="I2311" s="70">
        <f>ROUND(O2311+(O2311*$H$2/100),2)</f>
        <v>30.43</v>
      </c>
      <c r="J2311" s="70">
        <f>H2311+I2311</f>
        <v>145.78</v>
      </c>
      <c r="K2311" s="70">
        <v>0</v>
      </c>
      <c r="L2311" s="76">
        <f>SUM(J2311:K2311)</f>
        <v>145.78</v>
      </c>
      <c r="N2311" s="70">
        <v>115.35</v>
      </c>
      <c r="O2311" s="70">
        <v>30.43</v>
      </c>
      <c r="P2311" s="70">
        <f>SUM(N2311:O2311)</f>
        <v>145.78</v>
      </c>
      <c r="Q2311" s="64"/>
      <c r="R2311" s="70">
        <f>X2311</f>
        <v>115.35</v>
      </c>
      <c r="S2311" s="70">
        <f>Y2311</f>
        <v>30.44</v>
      </c>
      <c r="T2311" s="70">
        <f>R2311+S2311</f>
        <v>145.79</v>
      </c>
      <c r="U2311" s="70">
        <f>ROUND(Z2311*$H$2,2)/100</f>
        <v>0</v>
      </c>
      <c r="V2311" s="78">
        <f>SUM(T2311:U2311)</f>
        <v>145.79</v>
      </c>
      <c r="X2311" s="70">
        <v>115.35</v>
      </c>
      <c r="Y2311" s="70">
        <v>30.44</v>
      </c>
      <c r="Z2311" s="70">
        <v>145.79</v>
      </c>
      <c r="AA2311" s="79"/>
      <c r="AB2311" s="80">
        <f t="shared" si="1314"/>
        <v>-9.9999999999909051E-3</v>
      </c>
    </row>
    <row r="2312" spans="1:28" ht="22.5" x14ac:dyDescent="0.25">
      <c r="A2312" s="66" t="s">
        <v>18022</v>
      </c>
      <c r="B2312" s="67" t="s">
        <v>23394</v>
      </c>
      <c r="C2312" s="68"/>
      <c r="D2312" s="69"/>
      <c r="E2312" s="70"/>
      <c r="F2312" s="71"/>
      <c r="H2312" s="70"/>
      <c r="I2312" s="70"/>
      <c r="J2312" s="70"/>
      <c r="K2312" s="70"/>
      <c r="L2312" s="76"/>
      <c r="N2312" s="70"/>
      <c r="O2312" s="70"/>
      <c r="P2312" s="70"/>
      <c r="Q2312" s="64"/>
      <c r="R2312" s="70"/>
      <c r="S2312" s="70"/>
      <c r="T2312" s="70"/>
      <c r="U2312" s="70"/>
      <c r="V2312" s="78"/>
      <c r="X2312" s="70"/>
      <c r="Y2312" s="70"/>
      <c r="Z2312" s="70"/>
      <c r="AA2312" s="79"/>
      <c r="AB2312" s="80">
        <f t="shared" si="1314"/>
        <v>0</v>
      </c>
    </row>
    <row r="2313" spans="1:28" ht="22.5" x14ac:dyDescent="0.25">
      <c r="A2313" s="72" t="s">
        <v>18023</v>
      </c>
      <c r="B2313" s="73" t="s">
        <v>23395</v>
      </c>
      <c r="C2313" s="74" t="s">
        <v>15747</v>
      </c>
      <c r="D2313" s="75">
        <v>0</v>
      </c>
      <c r="E2313" s="70">
        <v>46.3</v>
      </c>
      <c r="F2313" s="76">
        <f>ROUND(D2313*E2313,2)</f>
        <v>0</v>
      </c>
      <c r="G2313" s="77"/>
      <c r="H2313" s="70">
        <f t="shared" ref="H2313:I2316" si="1346">ROUND(N2313+(N2313*$H$2/100),2)</f>
        <v>28.05</v>
      </c>
      <c r="I2313" s="70">
        <f t="shared" si="1346"/>
        <v>18.25</v>
      </c>
      <c r="J2313" s="70">
        <f>H2313+I2313</f>
        <v>46.3</v>
      </c>
      <c r="K2313" s="70">
        <v>0</v>
      </c>
      <c r="L2313" s="76">
        <f>SUM(J2313:K2313)</f>
        <v>46.3</v>
      </c>
      <c r="N2313" s="70">
        <v>28.05</v>
      </c>
      <c r="O2313" s="70">
        <v>18.25</v>
      </c>
      <c r="P2313" s="70">
        <f>SUM(N2313:O2313)</f>
        <v>46.3</v>
      </c>
      <c r="Q2313" s="64"/>
      <c r="R2313" s="70">
        <f t="shared" ref="R2313:S2316" si="1347">X2313</f>
        <v>28.05</v>
      </c>
      <c r="S2313" s="70">
        <f t="shared" si="1347"/>
        <v>18.25</v>
      </c>
      <c r="T2313" s="70">
        <f>R2313+S2313</f>
        <v>46.3</v>
      </c>
      <c r="U2313" s="70">
        <f>ROUND(Z2313*$H$2,2)/100</f>
        <v>0</v>
      </c>
      <c r="V2313" s="78">
        <f>SUM(T2313:U2313)</f>
        <v>46.3</v>
      </c>
      <c r="X2313" s="70">
        <v>28.05</v>
      </c>
      <c r="Y2313" s="70">
        <v>18.25</v>
      </c>
      <c r="Z2313" s="70">
        <v>46.3</v>
      </c>
      <c r="AA2313" s="79"/>
      <c r="AB2313" s="80">
        <f t="shared" si="1314"/>
        <v>0</v>
      </c>
    </row>
    <row r="2314" spans="1:28" ht="22.5" x14ac:dyDescent="0.25">
      <c r="A2314" s="72" t="s">
        <v>18024</v>
      </c>
      <c r="B2314" s="73" t="s">
        <v>23396</v>
      </c>
      <c r="C2314" s="74" t="s">
        <v>15747</v>
      </c>
      <c r="D2314" s="75">
        <v>0</v>
      </c>
      <c r="E2314" s="70">
        <v>59.09</v>
      </c>
      <c r="F2314" s="76">
        <f>ROUND(D2314*E2314,2)</f>
        <v>0</v>
      </c>
      <c r="G2314" s="77"/>
      <c r="H2314" s="70">
        <f t="shared" si="1346"/>
        <v>37.11</v>
      </c>
      <c r="I2314" s="70">
        <f t="shared" si="1346"/>
        <v>21.98</v>
      </c>
      <c r="J2314" s="70">
        <f>H2314+I2314</f>
        <v>59.09</v>
      </c>
      <c r="K2314" s="70">
        <v>0</v>
      </c>
      <c r="L2314" s="76">
        <f>SUM(J2314:K2314)</f>
        <v>59.09</v>
      </c>
      <c r="N2314" s="70">
        <v>37.11</v>
      </c>
      <c r="O2314" s="70">
        <v>21.98</v>
      </c>
      <c r="P2314" s="70">
        <f>SUM(N2314:O2314)</f>
        <v>59.09</v>
      </c>
      <c r="Q2314" s="64"/>
      <c r="R2314" s="70">
        <f t="shared" si="1347"/>
        <v>37.11</v>
      </c>
      <c r="S2314" s="70">
        <f t="shared" si="1347"/>
        <v>21.98</v>
      </c>
      <c r="T2314" s="70">
        <f>R2314+S2314</f>
        <v>59.09</v>
      </c>
      <c r="U2314" s="70">
        <f>ROUND(Z2314*$H$2,2)/100</f>
        <v>0</v>
      </c>
      <c r="V2314" s="78">
        <f>SUM(T2314:U2314)</f>
        <v>59.09</v>
      </c>
      <c r="X2314" s="70">
        <v>37.11</v>
      </c>
      <c r="Y2314" s="70">
        <v>21.98</v>
      </c>
      <c r="Z2314" s="70">
        <v>59.09</v>
      </c>
      <c r="AA2314" s="79"/>
      <c r="AB2314" s="80">
        <f t="shared" ref="AB2314:AB2377" si="1348">P2314-Z2314</f>
        <v>0</v>
      </c>
    </row>
    <row r="2315" spans="1:28" ht="22.5" x14ac:dyDescent="0.25">
      <c r="A2315" s="72" t="s">
        <v>18025</v>
      </c>
      <c r="B2315" s="73" t="s">
        <v>23397</v>
      </c>
      <c r="C2315" s="74" t="s">
        <v>15747</v>
      </c>
      <c r="D2315" s="75">
        <v>0</v>
      </c>
      <c r="E2315" s="70">
        <v>74.88</v>
      </c>
      <c r="F2315" s="76">
        <f>ROUND(D2315*E2315,2)</f>
        <v>0</v>
      </c>
      <c r="G2315" s="29"/>
      <c r="H2315" s="70">
        <f t="shared" si="1346"/>
        <v>44.45</v>
      </c>
      <c r="I2315" s="70">
        <f t="shared" si="1346"/>
        <v>30.43</v>
      </c>
      <c r="J2315" s="70">
        <f>H2315+I2315</f>
        <v>74.88</v>
      </c>
      <c r="K2315" s="70">
        <v>0</v>
      </c>
      <c r="L2315" s="76">
        <f>SUM(J2315:K2315)</f>
        <v>74.88</v>
      </c>
      <c r="N2315" s="70">
        <v>44.45</v>
      </c>
      <c r="O2315" s="70">
        <v>30.43</v>
      </c>
      <c r="P2315" s="70">
        <f>SUM(N2315:O2315)</f>
        <v>74.88</v>
      </c>
      <c r="Q2315" s="64"/>
      <c r="R2315" s="70">
        <f t="shared" si="1347"/>
        <v>44.45</v>
      </c>
      <c r="S2315" s="70">
        <f t="shared" si="1347"/>
        <v>30.44</v>
      </c>
      <c r="T2315" s="70">
        <f>R2315+S2315</f>
        <v>74.89</v>
      </c>
      <c r="U2315" s="70">
        <f>ROUND(Z2315*$H$2,2)/100</f>
        <v>0</v>
      </c>
      <c r="V2315" s="78">
        <f>SUM(T2315:U2315)</f>
        <v>74.89</v>
      </c>
      <c r="X2315" s="70">
        <v>44.45</v>
      </c>
      <c r="Y2315" s="70">
        <v>30.44</v>
      </c>
      <c r="Z2315" s="70">
        <v>74.89</v>
      </c>
      <c r="AA2315" s="79"/>
      <c r="AB2315" s="80">
        <f t="shared" si="1348"/>
        <v>-1.0000000000005116E-2</v>
      </c>
    </row>
    <row r="2316" spans="1:28" x14ac:dyDescent="0.25">
      <c r="A2316" s="72" t="s">
        <v>18026</v>
      </c>
      <c r="B2316" s="73" t="s">
        <v>23398</v>
      </c>
      <c r="C2316" s="74" t="s">
        <v>15747</v>
      </c>
      <c r="D2316" s="75">
        <v>0</v>
      </c>
      <c r="E2316" s="70">
        <v>113.44</v>
      </c>
      <c r="F2316" s="76">
        <f>ROUND(D2316*E2316,2)</f>
        <v>0</v>
      </c>
      <c r="G2316" s="29"/>
      <c r="H2316" s="70">
        <f t="shared" si="1346"/>
        <v>76.94</v>
      </c>
      <c r="I2316" s="70">
        <f t="shared" si="1346"/>
        <v>36.5</v>
      </c>
      <c r="J2316" s="70">
        <f>H2316+I2316</f>
        <v>113.44</v>
      </c>
      <c r="K2316" s="70">
        <v>0</v>
      </c>
      <c r="L2316" s="76">
        <f>SUM(J2316:K2316)</f>
        <v>113.44</v>
      </c>
      <c r="N2316" s="70">
        <v>76.94</v>
      </c>
      <c r="O2316" s="70">
        <v>36.5</v>
      </c>
      <c r="P2316" s="70">
        <f>SUM(N2316:O2316)</f>
        <v>113.44</v>
      </c>
      <c r="Q2316" s="64"/>
      <c r="R2316" s="70">
        <f t="shared" si="1347"/>
        <v>76.94</v>
      </c>
      <c r="S2316" s="70">
        <f t="shared" si="1347"/>
        <v>36.51</v>
      </c>
      <c r="T2316" s="70">
        <f>R2316+S2316</f>
        <v>113.44999999999999</v>
      </c>
      <c r="U2316" s="70">
        <f>ROUND(Z2316*$H$2,2)/100</f>
        <v>0</v>
      </c>
      <c r="V2316" s="78">
        <f>SUM(T2316:U2316)</f>
        <v>113.44999999999999</v>
      </c>
      <c r="X2316" s="70">
        <v>76.94</v>
      </c>
      <c r="Y2316" s="70">
        <v>36.51</v>
      </c>
      <c r="Z2316" s="70">
        <v>113.45</v>
      </c>
      <c r="AA2316" s="79"/>
      <c r="AB2316" s="80">
        <f t="shared" si="1348"/>
        <v>-1.0000000000005116E-2</v>
      </c>
    </row>
    <row r="2317" spans="1:28" x14ac:dyDescent="0.25">
      <c r="A2317" s="66" t="s">
        <v>18027</v>
      </c>
      <c r="B2317" s="67" t="s">
        <v>23399</v>
      </c>
      <c r="C2317" s="68"/>
      <c r="D2317" s="69"/>
      <c r="E2317" s="70"/>
      <c r="F2317" s="71"/>
      <c r="H2317" s="70"/>
      <c r="I2317" s="70"/>
      <c r="J2317" s="70"/>
      <c r="K2317" s="70"/>
      <c r="L2317" s="76"/>
      <c r="N2317" s="70"/>
      <c r="O2317" s="70"/>
      <c r="P2317" s="70"/>
      <c r="Q2317" s="64"/>
      <c r="R2317" s="70"/>
      <c r="S2317" s="70"/>
      <c r="T2317" s="70"/>
      <c r="U2317" s="70"/>
      <c r="V2317" s="78"/>
      <c r="X2317" s="70"/>
      <c r="Y2317" s="70"/>
      <c r="Z2317" s="70"/>
      <c r="AA2317" s="79"/>
      <c r="AB2317" s="80">
        <f t="shared" si="1348"/>
        <v>0</v>
      </c>
    </row>
    <row r="2318" spans="1:28" x14ac:dyDescent="0.25">
      <c r="A2318" s="72" t="s">
        <v>18028</v>
      </c>
      <c r="B2318" s="73" t="s">
        <v>23400</v>
      </c>
      <c r="C2318" s="74" t="s">
        <v>15692</v>
      </c>
      <c r="D2318" s="75">
        <v>0</v>
      </c>
      <c r="E2318" s="70">
        <v>8.0299999999999994</v>
      </c>
      <c r="F2318" s="76">
        <f t="shared" ref="F2318:F2325" si="1349">ROUND(D2318*E2318,2)</f>
        <v>0</v>
      </c>
      <c r="G2318" s="77"/>
      <c r="H2318" s="70">
        <f t="shared" ref="H2318:I2325" si="1350">ROUND(N2318+(N2318*$H$2/100),2)</f>
        <v>4.68</v>
      </c>
      <c r="I2318" s="70">
        <f t="shared" si="1350"/>
        <v>3.35</v>
      </c>
      <c r="J2318" s="70">
        <f t="shared" ref="J2318:J2325" si="1351">H2318+I2318</f>
        <v>8.0299999999999994</v>
      </c>
      <c r="K2318" s="70">
        <v>0</v>
      </c>
      <c r="L2318" s="76">
        <f t="shared" ref="L2318:L2325" si="1352">SUM(J2318:K2318)</f>
        <v>8.0299999999999994</v>
      </c>
      <c r="N2318" s="70">
        <v>4.68</v>
      </c>
      <c r="O2318" s="70">
        <v>3.3499999999999996</v>
      </c>
      <c r="P2318" s="70">
        <f t="shared" ref="P2318:P2325" si="1353">SUM(N2318:O2318)</f>
        <v>8.0299999999999994</v>
      </c>
      <c r="Q2318" s="64"/>
      <c r="R2318" s="70">
        <f t="shared" ref="R2318:S2325" si="1354">X2318</f>
        <v>4.68</v>
      </c>
      <c r="S2318" s="70">
        <f t="shared" si="1354"/>
        <v>3.36</v>
      </c>
      <c r="T2318" s="70">
        <f t="shared" ref="T2318:T2325" si="1355">R2318+S2318</f>
        <v>8.0399999999999991</v>
      </c>
      <c r="U2318" s="70">
        <f t="shared" ref="U2318:U2325" si="1356">ROUND(Z2318*$H$2,2)/100</f>
        <v>0</v>
      </c>
      <c r="V2318" s="78">
        <f t="shared" ref="V2318:V2325" si="1357">SUM(T2318:U2318)</f>
        <v>8.0399999999999991</v>
      </c>
      <c r="X2318" s="70">
        <v>4.68</v>
      </c>
      <c r="Y2318" s="70">
        <v>3.36</v>
      </c>
      <c r="Z2318" s="70">
        <v>8.0399999999999991</v>
      </c>
      <c r="AA2318" s="79"/>
      <c r="AB2318" s="80">
        <f t="shared" si="1348"/>
        <v>-9.9999999999997868E-3</v>
      </c>
    </row>
    <row r="2319" spans="1:28" x14ac:dyDescent="0.25">
      <c r="A2319" s="72" t="s">
        <v>18029</v>
      </c>
      <c r="B2319" s="73" t="s">
        <v>23401</v>
      </c>
      <c r="C2319" s="74" t="s">
        <v>15692</v>
      </c>
      <c r="D2319" s="75">
        <v>0</v>
      </c>
      <c r="E2319" s="70">
        <v>6.7299999999999995</v>
      </c>
      <c r="F2319" s="76">
        <f t="shared" si="1349"/>
        <v>0</v>
      </c>
      <c r="G2319" s="77"/>
      <c r="H2319" s="70">
        <f t="shared" si="1350"/>
        <v>3.38</v>
      </c>
      <c r="I2319" s="70">
        <f t="shared" si="1350"/>
        <v>3.35</v>
      </c>
      <c r="J2319" s="70">
        <f t="shared" si="1351"/>
        <v>6.73</v>
      </c>
      <c r="K2319" s="70">
        <v>0</v>
      </c>
      <c r="L2319" s="76">
        <f t="shared" si="1352"/>
        <v>6.73</v>
      </c>
      <c r="N2319" s="70">
        <v>3.38</v>
      </c>
      <c r="O2319" s="70">
        <v>3.3499999999999996</v>
      </c>
      <c r="P2319" s="70">
        <f t="shared" si="1353"/>
        <v>6.7299999999999995</v>
      </c>
      <c r="Q2319" s="64"/>
      <c r="R2319" s="70">
        <f t="shared" si="1354"/>
        <v>3.38</v>
      </c>
      <c r="S2319" s="70">
        <f t="shared" si="1354"/>
        <v>3.36</v>
      </c>
      <c r="T2319" s="70">
        <f t="shared" si="1355"/>
        <v>6.74</v>
      </c>
      <c r="U2319" s="70">
        <f t="shared" si="1356"/>
        <v>0</v>
      </c>
      <c r="V2319" s="78">
        <f t="shared" si="1357"/>
        <v>6.74</v>
      </c>
      <c r="X2319" s="70">
        <v>3.38</v>
      </c>
      <c r="Y2319" s="70">
        <v>3.36</v>
      </c>
      <c r="Z2319" s="70">
        <v>6.74</v>
      </c>
      <c r="AA2319" s="79"/>
      <c r="AB2319" s="80">
        <f t="shared" si="1348"/>
        <v>-1.0000000000000675E-2</v>
      </c>
    </row>
    <row r="2320" spans="1:28" x14ac:dyDescent="0.25">
      <c r="A2320" s="72" t="s">
        <v>18030</v>
      </c>
      <c r="B2320" s="73" t="s">
        <v>23402</v>
      </c>
      <c r="C2320" s="74" t="s">
        <v>15692</v>
      </c>
      <c r="D2320" s="75">
        <v>0</v>
      </c>
      <c r="E2320" s="70">
        <v>9.5399999999999991</v>
      </c>
      <c r="F2320" s="76">
        <f t="shared" si="1349"/>
        <v>0</v>
      </c>
      <c r="G2320" s="77"/>
      <c r="H2320" s="70">
        <f t="shared" si="1350"/>
        <v>6.19</v>
      </c>
      <c r="I2320" s="70">
        <f t="shared" si="1350"/>
        <v>3.35</v>
      </c>
      <c r="J2320" s="70">
        <f t="shared" si="1351"/>
        <v>9.5400000000000009</v>
      </c>
      <c r="K2320" s="70">
        <v>0</v>
      </c>
      <c r="L2320" s="76">
        <f t="shared" si="1352"/>
        <v>9.5400000000000009</v>
      </c>
      <c r="N2320" s="70">
        <v>6.19</v>
      </c>
      <c r="O2320" s="70">
        <v>3.3499999999999996</v>
      </c>
      <c r="P2320" s="70">
        <f t="shared" si="1353"/>
        <v>9.5399999999999991</v>
      </c>
      <c r="Q2320" s="64"/>
      <c r="R2320" s="70">
        <f t="shared" si="1354"/>
        <v>6.19</v>
      </c>
      <c r="S2320" s="70">
        <f t="shared" si="1354"/>
        <v>3.36</v>
      </c>
      <c r="T2320" s="70">
        <f t="shared" si="1355"/>
        <v>9.5500000000000007</v>
      </c>
      <c r="U2320" s="70">
        <f t="shared" si="1356"/>
        <v>0</v>
      </c>
      <c r="V2320" s="78">
        <f t="shared" si="1357"/>
        <v>9.5500000000000007</v>
      </c>
      <c r="X2320" s="70">
        <v>6.19</v>
      </c>
      <c r="Y2320" s="70">
        <v>3.36</v>
      </c>
      <c r="Z2320" s="70">
        <v>9.5500000000000007</v>
      </c>
      <c r="AA2320" s="79"/>
      <c r="AB2320" s="80">
        <f t="shared" si="1348"/>
        <v>-1.0000000000001563E-2</v>
      </c>
    </row>
    <row r="2321" spans="1:28" x14ac:dyDescent="0.25">
      <c r="A2321" s="72" t="s">
        <v>18031</v>
      </c>
      <c r="B2321" s="73" t="s">
        <v>23403</v>
      </c>
      <c r="C2321" s="74" t="s">
        <v>15692</v>
      </c>
      <c r="D2321" s="75">
        <v>0</v>
      </c>
      <c r="E2321" s="70">
        <v>10.78</v>
      </c>
      <c r="F2321" s="76">
        <f t="shared" si="1349"/>
        <v>0</v>
      </c>
      <c r="G2321" s="77"/>
      <c r="H2321" s="70">
        <f t="shared" si="1350"/>
        <v>7.43</v>
      </c>
      <c r="I2321" s="70">
        <f t="shared" si="1350"/>
        <v>3.35</v>
      </c>
      <c r="J2321" s="70">
        <f t="shared" si="1351"/>
        <v>10.78</v>
      </c>
      <c r="K2321" s="70">
        <v>0</v>
      </c>
      <c r="L2321" s="76">
        <f t="shared" si="1352"/>
        <v>10.78</v>
      </c>
      <c r="N2321" s="70">
        <v>7.43</v>
      </c>
      <c r="O2321" s="70">
        <v>3.3499999999999996</v>
      </c>
      <c r="P2321" s="70">
        <f t="shared" si="1353"/>
        <v>10.78</v>
      </c>
      <c r="Q2321" s="64"/>
      <c r="R2321" s="70">
        <f t="shared" si="1354"/>
        <v>7.43</v>
      </c>
      <c r="S2321" s="70">
        <f t="shared" si="1354"/>
        <v>3.36</v>
      </c>
      <c r="T2321" s="70">
        <f t="shared" si="1355"/>
        <v>10.79</v>
      </c>
      <c r="U2321" s="70">
        <f t="shared" si="1356"/>
        <v>0</v>
      </c>
      <c r="V2321" s="78">
        <f t="shared" si="1357"/>
        <v>10.79</v>
      </c>
      <c r="X2321" s="70">
        <v>7.43</v>
      </c>
      <c r="Y2321" s="70">
        <v>3.36</v>
      </c>
      <c r="Z2321" s="70">
        <v>10.79</v>
      </c>
      <c r="AA2321" s="79"/>
      <c r="AB2321" s="80">
        <f t="shared" si="1348"/>
        <v>-9.9999999999997868E-3</v>
      </c>
    </row>
    <row r="2322" spans="1:28" x14ac:dyDescent="0.25">
      <c r="A2322" s="72" t="s">
        <v>18032</v>
      </c>
      <c r="B2322" s="73" t="s">
        <v>23404</v>
      </c>
      <c r="C2322" s="74" t="s">
        <v>15692</v>
      </c>
      <c r="D2322" s="75">
        <v>0</v>
      </c>
      <c r="E2322" s="70">
        <v>11.87</v>
      </c>
      <c r="F2322" s="76">
        <f t="shared" si="1349"/>
        <v>0</v>
      </c>
      <c r="G2322" s="77"/>
      <c r="H2322" s="70">
        <f t="shared" si="1350"/>
        <v>8.52</v>
      </c>
      <c r="I2322" s="70">
        <f t="shared" si="1350"/>
        <v>3.35</v>
      </c>
      <c r="J2322" s="70">
        <f t="shared" si="1351"/>
        <v>11.87</v>
      </c>
      <c r="K2322" s="70">
        <v>0</v>
      </c>
      <c r="L2322" s="76">
        <f t="shared" si="1352"/>
        <v>11.87</v>
      </c>
      <c r="N2322" s="70">
        <v>8.52</v>
      </c>
      <c r="O2322" s="70">
        <v>3.3499999999999996</v>
      </c>
      <c r="P2322" s="70">
        <f t="shared" si="1353"/>
        <v>11.87</v>
      </c>
      <c r="Q2322" s="64"/>
      <c r="R2322" s="70">
        <f t="shared" si="1354"/>
        <v>8.52</v>
      </c>
      <c r="S2322" s="70">
        <f t="shared" si="1354"/>
        <v>3.36</v>
      </c>
      <c r="T2322" s="70">
        <f t="shared" si="1355"/>
        <v>11.879999999999999</v>
      </c>
      <c r="U2322" s="70">
        <f t="shared" si="1356"/>
        <v>0</v>
      </c>
      <c r="V2322" s="78">
        <f t="shared" si="1357"/>
        <v>11.879999999999999</v>
      </c>
      <c r="X2322" s="70">
        <v>8.52</v>
      </c>
      <c r="Y2322" s="70">
        <v>3.36</v>
      </c>
      <c r="Z2322" s="70">
        <v>11.88</v>
      </c>
      <c r="AA2322" s="79"/>
      <c r="AB2322" s="80">
        <f t="shared" si="1348"/>
        <v>-1.0000000000001563E-2</v>
      </c>
    </row>
    <row r="2323" spans="1:28" s="83" customFormat="1" x14ac:dyDescent="0.25">
      <c r="A2323" s="72" t="s">
        <v>18033</v>
      </c>
      <c r="B2323" s="73" t="s">
        <v>23405</v>
      </c>
      <c r="C2323" s="74" t="s">
        <v>15692</v>
      </c>
      <c r="D2323" s="75">
        <v>0</v>
      </c>
      <c r="E2323" s="70">
        <v>12.75</v>
      </c>
      <c r="F2323" s="76">
        <f t="shared" si="1349"/>
        <v>0</v>
      </c>
      <c r="G2323" s="77"/>
      <c r="H2323" s="70">
        <f t="shared" si="1350"/>
        <v>9.4</v>
      </c>
      <c r="I2323" s="70">
        <f t="shared" si="1350"/>
        <v>3.35</v>
      </c>
      <c r="J2323" s="70">
        <f t="shared" si="1351"/>
        <v>12.75</v>
      </c>
      <c r="K2323" s="70">
        <v>0</v>
      </c>
      <c r="L2323" s="76">
        <f t="shared" si="1352"/>
        <v>12.75</v>
      </c>
      <c r="M2323" s="34"/>
      <c r="N2323" s="70">
        <v>9.4</v>
      </c>
      <c r="O2323" s="70">
        <v>3.3499999999999996</v>
      </c>
      <c r="P2323" s="70">
        <f t="shared" si="1353"/>
        <v>12.75</v>
      </c>
      <c r="Q2323" s="64"/>
      <c r="R2323" s="70">
        <f t="shared" si="1354"/>
        <v>9.4</v>
      </c>
      <c r="S2323" s="70">
        <f t="shared" si="1354"/>
        <v>3.36</v>
      </c>
      <c r="T2323" s="70">
        <f t="shared" si="1355"/>
        <v>12.76</v>
      </c>
      <c r="U2323" s="70">
        <f t="shared" si="1356"/>
        <v>0</v>
      </c>
      <c r="V2323" s="78">
        <f t="shared" si="1357"/>
        <v>12.76</v>
      </c>
      <c r="W2323" s="34"/>
      <c r="X2323" s="70">
        <v>9.4</v>
      </c>
      <c r="Y2323" s="70">
        <v>3.36</v>
      </c>
      <c r="Z2323" s="70">
        <v>12.76</v>
      </c>
      <c r="AA2323" s="79"/>
      <c r="AB2323" s="80">
        <f t="shared" si="1348"/>
        <v>-9.9999999999997868E-3</v>
      </c>
    </row>
    <row r="2324" spans="1:28" x14ac:dyDescent="0.25">
      <c r="A2324" s="72" t="s">
        <v>18034</v>
      </c>
      <c r="B2324" s="73" t="s">
        <v>23406</v>
      </c>
      <c r="C2324" s="74" t="s">
        <v>15692</v>
      </c>
      <c r="D2324" s="75">
        <v>0</v>
      </c>
      <c r="E2324" s="70">
        <v>15.67</v>
      </c>
      <c r="F2324" s="76">
        <f t="shared" si="1349"/>
        <v>0</v>
      </c>
      <c r="G2324" s="77"/>
      <c r="H2324" s="70">
        <f t="shared" si="1350"/>
        <v>12.32</v>
      </c>
      <c r="I2324" s="70">
        <f t="shared" si="1350"/>
        <v>3.35</v>
      </c>
      <c r="J2324" s="70">
        <f t="shared" si="1351"/>
        <v>15.67</v>
      </c>
      <c r="K2324" s="70">
        <v>0</v>
      </c>
      <c r="L2324" s="76">
        <f t="shared" si="1352"/>
        <v>15.67</v>
      </c>
      <c r="N2324" s="70">
        <v>12.32</v>
      </c>
      <c r="O2324" s="70">
        <v>3.3499999999999996</v>
      </c>
      <c r="P2324" s="70">
        <f t="shared" si="1353"/>
        <v>15.67</v>
      </c>
      <c r="Q2324" s="64"/>
      <c r="R2324" s="70">
        <f t="shared" si="1354"/>
        <v>12.32</v>
      </c>
      <c r="S2324" s="70">
        <f t="shared" si="1354"/>
        <v>3.36</v>
      </c>
      <c r="T2324" s="70">
        <f t="shared" si="1355"/>
        <v>15.68</v>
      </c>
      <c r="U2324" s="70">
        <f t="shared" si="1356"/>
        <v>0</v>
      </c>
      <c r="V2324" s="78">
        <f t="shared" si="1357"/>
        <v>15.68</v>
      </c>
      <c r="X2324" s="70">
        <v>12.32</v>
      </c>
      <c r="Y2324" s="70">
        <v>3.36</v>
      </c>
      <c r="Z2324" s="70">
        <v>15.68</v>
      </c>
      <c r="AA2324" s="79"/>
      <c r="AB2324" s="80">
        <f t="shared" si="1348"/>
        <v>-9.9999999999997868E-3</v>
      </c>
    </row>
    <row r="2325" spans="1:28" x14ac:dyDescent="0.25">
      <c r="A2325" s="72" t="s">
        <v>18035</v>
      </c>
      <c r="B2325" s="73" t="s">
        <v>23407</v>
      </c>
      <c r="C2325" s="74" t="s">
        <v>15692</v>
      </c>
      <c r="D2325" s="75">
        <v>0</v>
      </c>
      <c r="E2325" s="70">
        <v>17.170000000000002</v>
      </c>
      <c r="F2325" s="76">
        <f t="shared" si="1349"/>
        <v>0</v>
      </c>
      <c r="G2325" s="77"/>
      <c r="H2325" s="70">
        <f t="shared" si="1350"/>
        <v>13.82</v>
      </c>
      <c r="I2325" s="70">
        <f t="shared" si="1350"/>
        <v>3.35</v>
      </c>
      <c r="J2325" s="70">
        <f t="shared" si="1351"/>
        <v>17.170000000000002</v>
      </c>
      <c r="K2325" s="70">
        <v>0</v>
      </c>
      <c r="L2325" s="76">
        <f t="shared" si="1352"/>
        <v>17.170000000000002</v>
      </c>
      <c r="N2325" s="70">
        <v>13.82</v>
      </c>
      <c r="O2325" s="70">
        <v>3.3499999999999996</v>
      </c>
      <c r="P2325" s="70">
        <f t="shared" si="1353"/>
        <v>17.170000000000002</v>
      </c>
      <c r="Q2325" s="64"/>
      <c r="R2325" s="70">
        <f t="shared" si="1354"/>
        <v>13.82</v>
      </c>
      <c r="S2325" s="70">
        <f t="shared" si="1354"/>
        <v>3.36</v>
      </c>
      <c r="T2325" s="70">
        <f t="shared" si="1355"/>
        <v>17.18</v>
      </c>
      <c r="U2325" s="70">
        <f t="shared" si="1356"/>
        <v>0</v>
      </c>
      <c r="V2325" s="78">
        <f t="shared" si="1357"/>
        <v>17.18</v>
      </c>
      <c r="X2325" s="70">
        <v>13.82</v>
      </c>
      <c r="Y2325" s="70">
        <v>3.36</v>
      </c>
      <c r="Z2325" s="70">
        <v>17.18</v>
      </c>
      <c r="AA2325" s="79"/>
      <c r="AB2325" s="80">
        <f t="shared" si="1348"/>
        <v>-9.9999999999980105E-3</v>
      </c>
    </row>
    <row r="2326" spans="1:28" x14ac:dyDescent="0.25">
      <c r="A2326" s="66" t="s">
        <v>18036</v>
      </c>
      <c r="B2326" s="67" t="s">
        <v>23408</v>
      </c>
      <c r="C2326" s="68"/>
      <c r="D2326" s="69"/>
      <c r="E2326" s="70"/>
      <c r="F2326" s="71"/>
      <c r="H2326" s="70"/>
      <c r="I2326" s="70"/>
      <c r="J2326" s="70"/>
      <c r="K2326" s="70"/>
      <c r="L2326" s="76"/>
      <c r="N2326" s="70"/>
      <c r="O2326" s="70"/>
      <c r="P2326" s="70"/>
      <c r="Q2326" s="64"/>
      <c r="R2326" s="70"/>
      <c r="S2326" s="70"/>
      <c r="T2326" s="70"/>
      <c r="U2326" s="70"/>
      <c r="V2326" s="78"/>
      <c r="X2326" s="70"/>
      <c r="Y2326" s="70"/>
      <c r="Z2326" s="70"/>
      <c r="AA2326" s="79"/>
      <c r="AB2326" s="80">
        <f t="shared" si="1348"/>
        <v>0</v>
      </c>
    </row>
    <row r="2327" spans="1:28" x14ac:dyDescent="0.25">
      <c r="A2327" s="72" t="s">
        <v>18037</v>
      </c>
      <c r="B2327" s="73" t="s">
        <v>23409</v>
      </c>
      <c r="C2327" s="74" t="s">
        <v>15692</v>
      </c>
      <c r="D2327" s="75">
        <v>0</v>
      </c>
      <c r="E2327" s="70">
        <v>3.3200000000000003</v>
      </c>
      <c r="F2327" s="76">
        <f t="shared" ref="F2327:F2338" si="1358">ROUND(D2327*E2327,2)</f>
        <v>0</v>
      </c>
      <c r="G2327" s="77"/>
      <c r="H2327" s="70">
        <f t="shared" ref="H2327:I2338" si="1359">ROUND(N2327+(N2327*$H$2/100),2)</f>
        <v>0.64</v>
      </c>
      <c r="I2327" s="70">
        <f t="shared" si="1359"/>
        <v>2.68</v>
      </c>
      <c r="J2327" s="70">
        <f t="shared" ref="J2327:J2338" si="1360">H2327+I2327</f>
        <v>3.3200000000000003</v>
      </c>
      <c r="K2327" s="70">
        <v>0</v>
      </c>
      <c r="L2327" s="76">
        <f t="shared" ref="L2327:L2338" si="1361">SUM(J2327:K2327)</f>
        <v>3.3200000000000003</v>
      </c>
      <c r="N2327" s="70">
        <v>0.64</v>
      </c>
      <c r="O2327" s="70">
        <v>2.68</v>
      </c>
      <c r="P2327" s="70">
        <f t="shared" ref="P2327:P2338" si="1362">SUM(N2327:O2327)</f>
        <v>3.3200000000000003</v>
      </c>
      <c r="Q2327" s="64"/>
      <c r="R2327" s="70">
        <f t="shared" ref="R2327:S2338" si="1363">X2327</f>
        <v>0.64</v>
      </c>
      <c r="S2327" s="70">
        <f t="shared" si="1363"/>
        <v>2.68</v>
      </c>
      <c r="T2327" s="70">
        <f t="shared" ref="T2327:T2338" si="1364">R2327+S2327</f>
        <v>3.3200000000000003</v>
      </c>
      <c r="U2327" s="70">
        <f t="shared" ref="U2327:U2338" si="1365">ROUND(Z2327*$H$2,2)/100</f>
        <v>0</v>
      </c>
      <c r="V2327" s="78">
        <f t="shared" ref="V2327:V2338" si="1366">SUM(T2327:U2327)</f>
        <v>3.3200000000000003</v>
      </c>
      <c r="X2327" s="70">
        <v>0.64</v>
      </c>
      <c r="Y2327" s="70">
        <v>2.68</v>
      </c>
      <c r="Z2327" s="70">
        <v>3.32</v>
      </c>
      <c r="AA2327" s="79"/>
      <c r="AB2327" s="80">
        <f t="shared" si="1348"/>
        <v>0</v>
      </c>
    </row>
    <row r="2328" spans="1:28" x14ac:dyDescent="0.25">
      <c r="A2328" s="72" t="s">
        <v>18038</v>
      </c>
      <c r="B2328" s="73" t="s">
        <v>23410</v>
      </c>
      <c r="C2328" s="74" t="s">
        <v>15692</v>
      </c>
      <c r="D2328" s="75">
        <v>0</v>
      </c>
      <c r="E2328" s="70">
        <v>8.91</v>
      </c>
      <c r="F2328" s="76">
        <f t="shared" si="1358"/>
        <v>0</v>
      </c>
      <c r="G2328" s="77"/>
      <c r="H2328" s="70">
        <f t="shared" si="1359"/>
        <v>3.89</v>
      </c>
      <c r="I2328" s="70">
        <f t="shared" si="1359"/>
        <v>5.0199999999999996</v>
      </c>
      <c r="J2328" s="70">
        <f t="shared" si="1360"/>
        <v>8.91</v>
      </c>
      <c r="K2328" s="70">
        <v>0</v>
      </c>
      <c r="L2328" s="76">
        <f t="shared" si="1361"/>
        <v>8.91</v>
      </c>
      <c r="N2328" s="70">
        <v>3.89</v>
      </c>
      <c r="O2328" s="70">
        <v>5.0200000000000005</v>
      </c>
      <c r="P2328" s="70">
        <f t="shared" si="1362"/>
        <v>8.91</v>
      </c>
      <c r="Q2328" s="64"/>
      <c r="R2328" s="70">
        <f t="shared" si="1363"/>
        <v>3.89</v>
      </c>
      <c r="S2328" s="70">
        <f t="shared" si="1363"/>
        <v>5.03</v>
      </c>
      <c r="T2328" s="70">
        <f t="shared" si="1364"/>
        <v>8.92</v>
      </c>
      <c r="U2328" s="70">
        <f t="shared" si="1365"/>
        <v>0</v>
      </c>
      <c r="V2328" s="78">
        <f t="shared" si="1366"/>
        <v>8.92</v>
      </c>
      <c r="X2328" s="70">
        <v>3.89</v>
      </c>
      <c r="Y2328" s="70">
        <v>5.03</v>
      </c>
      <c r="Z2328" s="70">
        <v>8.92</v>
      </c>
      <c r="AA2328" s="79"/>
      <c r="AB2328" s="80">
        <f t="shared" si="1348"/>
        <v>-9.9999999999997868E-3</v>
      </c>
    </row>
    <row r="2329" spans="1:28" x14ac:dyDescent="0.25">
      <c r="A2329" s="72" t="s">
        <v>18039</v>
      </c>
      <c r="B2329" s="73" t="s">
        <v>23411</v>
      </c>
      <c r="C2329" s="74" t="s">
        <v>15692</v>
      </c>
      <c r="D2329" s="75">
        <v>0</v>
      </c>
      <c r="E2329" s="70">
        <v>10.27</v>
      </c>
      <c r="F2329" s="76">
        <f t="shared" si="1358"/>
        <v>0</v>
      </c>
      <c r="G2329" s="77"/>
      <c r="H2329" s="70">
        <f t="shared" si="1359"/>
        <v>5.25</v>
      </c>
      <c r="I2329" s="70">
        <f t="shared" si="1359"/>
        <v>5.0199999999999996</v>
      </c>
      <c r="J2329" s="70">
        <f t="shared" si="1360"/>
        <v>10.27</v>
      </c>
      <c r="K2329" s="70">
        <v>0</v>
      </c>
      <c r="L2329" s="76">
        <f t="shared" si="1361"/>
        <v>10.27</v>
      </c>
      <c r="N2329" s="70">
        <v>5.25</v>
      </c>
      <c r="O2329" s="70">
        <v>5.0200000000000005</v>
      </c>
      <c r="P2329" s="70">
        <f t="shared" si="1362"/>
        <v>10.27</v>
      </c>
      <c r="Q2329" s="64"/>
      <c r="R2329" s="70">
        <f t="shared" si="1363"/>
        <v>5.25</v>
      </c>
      <c r="S2329" s="70">
        <f t="shared" si="1363"/>
        <v>5.03</v>
      </c>
      <c r="T2329" s="70">
        <f t="shared" si="1364"/>
        <v>10.280000000000001</v>
      </c>
      <c r="U2329" s="70">
        <f t="shared" si="1365"/>
        <v>0</v>
      </c>
      <c r="V2329" s="78">
        <f t="shared" si="1366"/>
        <v>10.280000000000001</v>
      </c>
      <c r="X2329" s="70">
        <v>5.25</v>
      </c>
      <c r="Y2329" s="70">
        <v>5.03</v>
      </c>
      <c r="Z2329" s="70">
        <v>10.28</v>
      </c>
      <c r="AA2329" s="79"/>
      <c r="AB2329" s="80">
        <f t="shared" si="1348"/>
        <v>-9.9999999999997868E-3</v>
      </c>
    </row>
    <row r="2330" spans="1:28" x14ac:dyDescent="0.25">
      <c r="A2330" s="72" t="s">
        <v>18040</v>
      </c>
      <c r="B2330" s="73" t="s">
        <v>23412</v>
      </c>
      <c r="C2330" s="74" t="s">
        <v>15692</v>
      </c>
      <c r="D2330" s="75">
        <v>0</v>
      </c>
      <c r="E2330" s="70">
        <v>10.350000000000001</v>
      </c>
      <c r="F2330" s="76">
        <f t="shared" si="1358"/>
        <v>0</v>
      </c>
      <c r="G2330" s="77"/>
      <c r="H2330" s="70">
        <f t="shared" si="1359"/>
        <v>5.33</v>
      </c>
      <c r="I2330" s="70">
        <f t="shared" si="1359"/>
        <v>5.0199999999999996</v>
      </c>
      <c r="J2330" s="70">
        <f t="shared" si="1360"/>
        <v>10.35</v>
      </c>
      <c r="K2330" s="70">
        <v>0</v>
      </c>
      <c r="L2330" s="76">
        <f t="shared" si="1361"/>
        <v>10.35</v>
      </c>
      <c r="N2330" s="70">
        <v>5.33</v>
      </c>
      <c r="O2330" s="70">
        <v>5.0200000000000005</v>
      </c>
      <c r="P2330" s="70">
        <f t="shared" si="1362"/>
        <v>10.350000000000001</v>
      </c>
      <c r="Q2330" s="64"/>
      <c r="R2330" s="70">
        <f t="shared" si="1363"/>
        <v>5.33</v>
      </c>
      <c r="S2330" s="70">
        <f t="shared" si="1363"/>
        <v>5.03</v>
      </c>
      <c r="T2330" s="70">
        <f t="shared" si="1364"/>
        <v>10.36</v>
      </c>
      <c r="U2330" s="70">
        <f t="shared" si="1365"/>
        <v>0</v>
      </c>
      <c r="V2330" s="78">
        <f t="shared" si="1366"/>
        <v>10.36</v>
      </c>
      <c r="X2330" s="70">
        <v>5.33</v>
      </c>
      <c r="Y2330" s="70">
        <v>5.03</v>
      </c>
      <c r="Z2330" s="70">
        <v>10.36</v>
      </c>
      <c r="AA2330" s="79"/>
      <c r="AB2330" s="80">
        <f t="shared" si="1348"/>
        <v>-9.9999999999980105E-3</v>
      </c>
    </row>
    <row r="2331" spans="1:28" x14ac:dyDescent="0.25">
      <c r="A2331" s="72" t="s">
        <v>18041</v>
      </c>
      <c r="B2331" s="73" t="s">
        <v>23413</v>
      </c>
      <c r="C2331" s="74" t="s">
        <v>15692</v>
      </c>
      <c r="D2331" s="75">
        <v>0</v>
      </c>
      <c r="E2331" s="70">
        <v>11.09</v>
      </c>
      <c r="F2331" s="76">
        <f t="shared" si="1358"/>
        <v>0</v>
      </c>
      <c r="G2331" s="77"/>
      <c r="H2331" s="70">
        <f t="shared" si="1359"/>
        <v>6.07</v>
      </c>
      <c r="I2331" s="70">
        <f t="shared" si="1359"/>
        <v>5.0199999999999996</v>
      </c>
      <c r="J2331" s="70">
        <f t="shared" si="1360"/>
        <v>11.09</v>
      </c>
      <c r="K2331" s="70">
        <v>0</v>
      </c>
      <c r="L2331" s="76">
        <f t="shared" si="1361"/>
        <v>11.09</v>
      </c>
      <c r="N2331" s="70">
        <v>6.07</v>
      </c>
      <c r="O2331" s="70">
        <v>5.0200000000000005</v>
      </c>
      <c r="P2331" s="70">
        <f t="shared" si="1362"/>
        <v>11.09</v>
      </c>
      <c r="Q2331" s="64"/>
      <c r="R2331" s="70">
        <f t="shared" si="1363"/>
        <v>6.07</v>
      </c>
      <c r="S2331" s="70">
        <f t="shared" si="1363"/>
        <v>5.03</v>
      </c>
      <c r="T2331" s="70">
        <f t="shared" si="1364"/>
        <v>11.100000000000001</v>
      </c>
      <c r="U2331" s="70">
        <f t="shared" si="1365"/>
        <v>0</v>
      </c>
      <c r="V2331" s="78">
        <f t="shared" si="1366"/>
        <v>11.100000000000001</v>
      </c>
      <c r="X2331" s="70">
        <v>6.07</v>
      </c>
      <c r="Y2331" s="70">
        <v>5.03</v>
      </c>
      <c r="Z2331" s="70">
        <v>11.1</v>
      </c>
      <c r="AA2331" s="79"/>
      <c r="AB2331" s="80">
        <f t="shared" si="1348"/>
        <v>-9.9999999999997868E-3</v>
      </c>
    </row>
    <row r="2332" spans="1:28" x14ac:dyDescent="0.25">
      <c r="A2332" s="72" t="s">
        <v>18042</v>
      </c>
      <c r="B2332" s="73" t="s">
        <v>23414</v>
      </c>
      <c r="C2332" s="74" t="s">
        <v>15692</v>
      </c>
      <c r="D2332" s="75">
        <v>0</v>
      </c>
      <c r="E2332" s="70">
        <v>13.71</v>
      </c>
      <c r="F2332" s="76">
        <f t="shared" si="1358"/>
        <v>0</v>
      </c>
      <c r="G2332" s="77"/>
      <c r="H2332" s="70">
        <f t="shared" si="1359"/>
        <v>8.69</v>
      </c>
      <c r="I2332" s="70">
        <f t="shared" si="1359"/>
        <v>5.0199999999999996</v>
      </c>
      <c r="J2332" s="70">
        <f t="shared" si="1360"/>
        <v>13.709999999999999</v>
      </c>
      <c r="K2332" s="70">
        <v>0</v>
      </c>
      <c r="L2332" s="76">
        <f t="shared" si="1361"/>
        <v>13.709999999999999</v>
      </c>
      <c r="N2332" s="70">
        <v>8.69</v>
      </c>
      <c r="O2332" s="70">
        <v>5.0200000000000005</v>
      </c>
      <c r="P2332" s="70">
        <f t="shared" si="1362"/>
        <v>13.71</v>
      </c>
      <c r="Q2332" s="64"/>
      <c r="R2332" s="70">
        <f t="shared" si="1363"/>
        <v>8.69</v>
      </c>
      <c r="S2332" s="70">
        <f t="shared" si="1363"/>
        <v>5.03</v>
      </c>
      <c r="T2332" s="70">
        <f t="shared" si="1364"/>
        <v>13.719999999999999</v>
      </c>
      <c r="U2332" s="70">
        <f t="shared" si="1365"/>
        <v>0</v>
      </c>
      <c r="V2332" s="78">
        <f t="shared" si="1366"/>
        <v>13.719999999999999</v>
      </c>
      <c r="X2332" s="70">
        <v>8.69</v>
      </c>
      <c r="Y2332" s="70">
        <v>5.03</v>
      </c>
      <c r="Z2332" s="70">
        <v>13.72</v>
      </c>
      <c r="AA2332" s="79"/>
      <c r="AB2332" s="80">
        <f t="shared" si="1348"/>
        <v>-9.9999999999997868E-3</v>
      </c>
    </row>
    <row r="2333" spans="1:28" x14ac:dyDescent="0.25">
      <c r="A2333" s="72" t="s">
        <v>18043</v>
      </c>
      <c r="B2333" s="73" t="s">
        <v>23415</v>
      </c>
      <c r="C2333" s="74" t="s">
        <v>15692</v>
      </c>
      <c r="D2333" s="75">
        <v>0</v>
      </c>
      <c r="E2333" s="70">
        <v>13.260000000000002</v>
      </c>
      <c r="F2333" s="76">
        <f t="shared" si="1358"/>
        <v>0</v>
      </c>
      <c r="G2333" s="77"/>
      <c r="H2333" s="70">
        <f t="shared" si="1359"/>
        <v>8.24</v>
      </c>
      <c r="I2333" s="70">
        <f t="shared" si="1359"/>
        <v>5.0199999999999996</v>
      </c>
      <c r="J2333" s="70">
        <f t="shared" si="1360"/>
        <v>13.26</v>
      </c>
      <c r="K2333" s="70">
        <v>0</v>
      </c>
      <c r="L2333" s="76">
        <f t="shared" si="1361"/>
        <v>13.26</v>
      </c>
      <c r="N2333" s="70">
        <v>8.24</v>
      </c>
      <c r="O2333" s="70">
        <v>5.0200000000000005</v>
      </c>
      <c r="P2333" s="70">
        <f t="shared" si="1362"/>
        <v>13.260000000000002</v>
      </c>
      <c r="Q2333" s="64"/>
      <c r="R2333" s="70">
        <f t="shared" si="1363"/>
        <v>8.24</v>
      </c>
      <c r="S2333" s="70">
        <f t="shared" si="1363"/>
        <v>5.03</v>
      </c>
      <c r="T2333" s="70">
        <f t="shared" si="1364"/>
        <v>13.27</v>
      </c>
      <c r="U2333" s="70">
        <f t="shared" si="1365"/>
        <v>0</v>
      </c>
      <c r="V2333" s="78">
        <f t="shared" si="1366"/>
        <v>13.27</v>
      </c>
      <c r="X2333" s="70">
        <v>8.24</v>
      </c>
      <c r="Y2333" s="70">
        <v>5.03</v>
      </c>
      <c r="Z2333" s="70">
        <v>13.27</v>
      </c>
      <c r="AA2333" s="79"/>
      <c r="AB2333" s="80">
        <f t="shared" si="1348"/>
        <v>-9.9999999999980105E-3</v>
      </c>
    </row>
    <row r="2334" spans="1:28" x14ac:dyDescent="0.25">
      <c r="A2334" s="72" t="s">
        <v>18044</v>
      </c>
      <c r="B2334" s="73" t="s">
        <v>23416</v>
      </c>
      <c r="C2334" s="74" t="s">
        <v>15692</v>
      </c>
      <c r="D2334" s="75">
        <v>0</v>
      </c>
      <c r="E2334" s="70">
        <v>17.95</v>
      </c>
      <c r="F2334" s="76">
        <f t="shared" si="1358"/>
        <v>0</v>
      </c>
      <c r="G2334" s="77"/>
      <c r="H2334" s="70">
        <f t="shared" si="1359"/>
        <v>12.93</v>
      </c>
      <c r="I2334" s="70">
        <f t="shared" si="1359"/>
        <v>5.0199999999999996</v>
      </c>
      <c r="J2334" s="70">
        <f t="shared" si="1360"/>
        <v>17.95</v>
      </c>
      <c r="K2334" s="70">
        <v>0</v>
      </c>
      <c r="L2334" s="76">
        <f t="shared" si="1361"/>
        <v>17.95</v>
      </c>
      <c r="N2334" s="70">
        <v>12.93</v>
      </c>
      <c r="O2334" s="70">
        <v>5.0200000000000005</v>
      </c>
      <c r="P2334" s="70">
        <f t="shared" si="1362"/>
        <v>17.95</v>
      </c>
      <c r="Q2334" s="64"/>
      <c r="R2334" s="70">
        <f t="shared" si="1363"/>
        <v>12.93</v>
      </c>
      <c r="S2334" s="70">
        <f t="shared" si="1363"/>
        <v>5.03</v>
      </c>
      <c r="T2334" s="70">
        <f t="shared" si="1364"/>
        <v>17.96</v>
      </c>
      <c r="U2334" s="70">
        <f t="shared" si="1365"/>
        <v>0</v>
      </c>
      <c r="V2334" s="78">
        <f t="shared" si="1366"/>
        <v>17.96</v>
      </c>
      <c r="X2334" s="70">
        <v>12.93</v>
      </c>
      <c r="Y2334" s="70">
        <v>5.03</v>
      </c>
      <c r="Z2334" s="70">
        <v>17.96</v>
      </c>
      <c r="AA2334" s="79"/>
      <c r="AB2334" s="80">
        <f t="shared" si="1348"/>
        <v>-1.0000000000001563E-2</v>
      </c>
    </row>
    <row r="2335" spans="1:28" x14ac:dyDescent="0.25">
      <c r="A2335" s="72" t="s">
        <v>18045</v>
      </c>
      <c r="B2335" s="73" t="s">
        <v>23417</v>
      </c>
      <c r="C2335" s="74" t="s">
        <v>15692</v>
      </c>
      <c r="D2335" s="75">
        <v>0</v>
      </c>
      <c r="E2335" s="70">
        <v>24.62</v>
      </c>
      <c r="F2335" s="76">
        <f t="shared" si="1358"/>
        <v>0</v>
      </c>
      <c r="G2335" s="29"/>
      <c r="H2335" s="70">
        <f t="shared" si="1359"/>
        <v>17.89</v>
      </c>
      <c r="I2335" s="70">
        <f t="shared" si="1359"/>
        <v>6.73</v>
      </c>
      <c r="J2335" s="70">
        <f t="shared" si="1360"/>
        <v>24.62</v>
      </c>
      <c r="K2335" s="70">
        <v>0</v>
      </c>
      <c r="L2335" s="76">
        <f t="shared" si="1361"/>
        <v>24.62</v>
      </c>
      <c r="N2335" s="70">
        <v>17.89</v>
      </c>
      <c r="O2335" s="70">
        <v>6.7299999999999995</v>
      </c>
      <c r="P2335" s="70">
        <f t="shared" si="1362"/>
        <v>24.62</v>
      </c>
      <c r="Q2335" s="64"/>
      <c r="R2335" s="70">
        <f t="shared" si="1363"/>
        <v>17.89</v>
      </c>
      <c r="S2335" s="70">
        <f t="shared" si="1363"/>
        <v>6.71</v>
      </c>
      <c r="T2335" s="70">
        <f t="shared" si="1364"/>
        <v>24.6</v>
      </c>
      <c r="U2335" s="70">
        <f t="shared" si="1365"/>
        <v>0</v>
      </c>
      <c r="V2335" s="78">
        <f t="shared" si="1366"/>
        <v>24.6</v>
      </c>
      <c r="X2335" s="70">
        <v>17.89</v>
      </c>
      <c r="Y2335" s="70">
        <v>6.71</v>
      </c>
      <c r="Z2335" s="70">
        <v>24.6</v>
      </c>
      <c r="AA2335" s="79"/>
      <c r="AB2335" s="80">
        <f t="shared" si="1348"/>
        <v>1.9999999999999574E-2</v>
      </c>
    </row>
    <row r="2336" spans="1:28" x14ac:dyDescent="0.25">
      <c r="A2336" s="72" t="s">
        <v>18046</v>
      </c>
      <c r="B2336" s="73" t="s">
        <v>23418</v>
      </c>
      <c r="C2336" s="74" t="s">
        <v>15692</v>
      </c>
      <c r="D2336" s="75">
        <v>0</v>
      </c>
      <c r="E2336" s="70">
        <v>25.23</v>
      </c>
      <c r="F2336" s="76">
        <f t="shared" si="1358"/>
        <v>0</v>
      </c>
      <c r="G2336" s="77"/>
      <c r="H2336" s="70">
        <f t="shared" si="1359"/>
        <v>18.5</v>
      </c>
      <c r="I2336" s="70">
        <f t="shared" si="1359"/>
        <v>6.73</v>
      </c>
      <c r="J2336" s="70">
        <f t="shared" si="1360"/>
        <v>25.23</v>
      </c>
      <c r="K2336" s="70">
        <v>0</v>
      </c>
      <c r="L2336" s="76">
        <f t="shared" si="1361"/>
        <v>25.23</v>
      </c>
      <c r="N2336" s="70">
        <v>18.5</v>
      </c>
      <c r="O2336" s="70">
        <v>6.7299999999999995</v>
      </c>
      <c r="P2336" s="70">
        <f t="shared" si="1362"/>
        <v>25.23</v>
      </c>
      <c r="Q2336" s="64"/>
      <c r="R2336" s="70">
        <f t="shared" si="1363"/>
        <v>18.5</v>
      </c>
      <c r="S2336" s="70">
        <f t="shared" si="1363"/>
        <v>6.71</v>
      </c>
      <c r="T2336" s="70">
        <f t="shared" si="1364"/>
        <v>25.21</v>
      </c>
      <c r="U2336" s="70">
        <f t="shared" si="1365"/>
        <v>0</v>
      </c>
      <c r="V2336" s="78">
        <f t="shared" si="1366"/>
        <v>25.21</v>
      </c>
      <c r="X2336" s="70">
        <v>18.5</v>
      </c>
      <c r="Y2336" s="70">
        <v>6.71</v>
      </c>
      <c r="Z2336" s="70">
        <v>25.21</v>
      </c>
      <c r="AA2336" s="79"/>
      <c r="AB2336" s="80">
        <f t="shared" si="1348"/>
        <v>1.9999999999999574E-2</v>
      </c>
    </row>
    <row r="2337" spans="1:28" s="34" customFormat="1" x14ac:dyDescent="0.25">
      <c r="A2337" s="72" t="s">
        <v>18047</v>
      </c>
      <c r="B2337" s="73" t="s">
        <v>23419</v>
      </c>
      <c r="C2337" s="74" t="s">
        <v>15692</v>
      </c>
      <c r="D2337" s="75">
        <v>0</v>
      </c>
      <c r="E2337" s="70">
        <v>29.78</v>
      </c>
      <c r="F2337" s="76">
        <f t="shared" si="1358"/>
        <v>0</v>
      </c>
      <c r="G2337" s="77"/>
      <c r="H2337" s="70">
        <f t="shared" si="1359"/>
        <v>23.05</v>
      </c>
      <c r="I2337" s="70">
        <f t="shared" si="1359"/>
        <v>6.73</v>
      </c>
      <c r="J2337" s="70">
        <f t="shared" si="1360"/>
        <v>29.78</v>
      </c>
      <c r="K2337" s="70">
        <v>0</v>
      </c>
      <c r="L2337" s="76">
        <f t="shared" si="1361"/>
        <v>29.78</v>
      </c>
      <c r="N2337" s="70">
        <v>23.05</v>
      </c>
      <c r="O2337" s="70">
        <v>6.7299999999999995</v>
      </c>
      <c r="P2337" s="70">
        <f t="shared" si="1362"/>
        <v>29.78</v>
      </c>
      <c r="Q2337" s="64"/>
      <c r="R2337" s="70">
        <f t="shared" si="1363"/>
        <v>23.05</v>
      </c>
      <c r="S2337" s="70">
        <f t="shared" si="1363"/>
        <v>6.71</v>
      </c>
      <c r="T2337" s="70">
        <f t="shared" si="1364"/>
        <v>29.76</v>
      </c>
      <c r="U2337" s="70">
        <f t="shared" si="1365"/>
        <v>0</v>
      </c>
      <c r="V2337" s="78">
        <f t="shared" si="1366"/>
        <v>29.76</v>
      </c>
      <c r="X2337" s="70">
        <v>23.05</v>
      </c>
      <c r="Y2337" s="70">
        <v>6.71</v>
      </c>
      <c r="Z2337" s="70">
        <v>29.76</v>
      </c>
      <c r="AA2337" s="79"/>
      <c r="AB2337" s="80">
        <f t="shared" si="1348"/>
        <v>1.9999999999999574E-2</v>
      </c>
    </row>
    <row r="2338" spans="1:28" s="34" customFormat="1" x14ac:dyDescent="0.25">
      <c r="A2338" s="72" t="s">
        <v>18048</v>
      </c>
      <c r="B2338" s="73" t="s">
        <v>23420</v>
      </c>
      <c r="C2338" s="74" t="s">
        <v>15692</v>
      </c>
      <c r="D2338" s="75">
        <v>0</v>
      </c>
      <c r="E2338" s="70">
        <v>32.869999999999997</v>
      </c>
      <c r="F2338" s="76">
        <f t="shared" si="1358"/>
        <v>0</v>
      </c>
      <c r="G2338" s="77"/>
      <c r="H2338" s="70">
        <f t="shared" si="1359"/>
        <v>26.14</v>
      </c>
      <c r="I2338" s="70">
        <f t="shared" si="1359"/>
        <v>6.73</v>
      </c>
      <c r="J2338" s="70">
        <f t="shared" si="1360"/>
        <v>32.870000000000005</v>
      </c>
      <c r="K2338" s="70">
        <v>0</v>
      </c>
      <c r="L2338" s="76">
        <f t="shared" si="1361"/>
        <v>32.870000000000005</v>
      </c>
      <c r="N2338" s="70">
        <v>26.14</v>
      </c>
      <c r="O2338" s="70">
        <v>6.7299999999999995</v>
      </c>
      <c r="P2338" s="70">
        <f t="shared" si="1362"/>
        <v>32.869999999999997</v>
      </c>
      <c r="Q2338" s="64"/>
      <c r="R2338" s="70">
        <f t="shared" si="1363"/>
        <v>26.14</v>
      </c>
      <c r="S2338" s="70">
        <f t="shared" si="1363"/>
        <v>6.71</v>
      </c>
      <c r="T2338" s="70">
        <f t="shared" si="1364"/>
        <v>32.85</v>
      </c>
      <c r="U2338" s="70">
        <f t="shared" si="1365"/>
        <v>0</v>
      </c>
      <c r="V2338" s="78">
        <f t="shared" si="1366"/>
        <v>32.85</v>
      </c>
      <c r="X2338" s="70">
        <v>26.14</v>
      </c>
      <c r="Y2338" s="70">
        <v>6.71</v>
      </c>
      <c r="Z2338" s="70">
        <v>32.85</v>
      </c>
      <c r="AA2338" s="79"/>
      <c r="AB2338" s="80">
        <f t="shared" si="1348"/>
        <v>1.9999999999996021E-2</v>
      </c>
    </row>
    <row r="2339" spans="1:28" s="34" customFormat="1" ht="22.5" x14ac:dyDescent="0.25">
      <c r="A2339" s="66" t="s">
        <v>18049</v>
      </c>
      <c r="B2339" s="67" t="s">
        <v>23421</v>
      </c>
      <c r="C2339" s="68"/>
      <c r="D2339" s="69"/>
      <c r="E2339" s="70"/>
      <c r="F2339" s="71"/>
      <c r="G2339" s="39"/>
      <c r="H2339" s="70"/>
      <c r="I2339" s="70"/>
      <c r="J2339" s="70"/>
      <c r="K2339" s="70"/>
      <c r="L2339" s="76"/>
      <c r="N2339" s="70"/>
      <c r="O2339" s="70"/>
      <c r="P2339" s="70"/>
      <c r="Q2339" s="64"/>
      <c r="R2339" s="70"/>
      <c r="S2339" s="70"/>
      <c r="T2339" s="70"/>
      <c r="U2339" s="70"/>
      <c r="V2339" s="78"/>
      <c r="X2339" s="70"/>
      <c r="Y2339" s="70"/>
      <c r="Z2339" s="70"/>
      <c r="AA2339" s="79"/>
      <c r="AB2339" s="80">
        <f t="shared" si="1348"/>
        <v>0</v>
      </c>
    </row>
    <row r="2340" spans="1:28" ht="22.5" x14ac:dyDescent="0.25">
      <c r="A2340" s="72" t="s">
        <v>18050</v>
      </c>
      <c r="B2340" s="73" t="s">
        <v>23422</v>
      </c>
      <c r="C2340" s="74" t="s">
        <v>15747</v>
      </c>
      <c r="D2340" s="75">
        <v>0</v>
      </c>
      <c r="E2340" s="70">
        <v>7.86</v>
      </c>
      <c r="F2340" s="76">
        <f t="shared" ref="F2340:F2355" si="1367">ROUND(D2340*E2340,2)</f>
        <v>0</v>
      </c>
      <c r="G2340" s="77"/>
      <c r="H2340" s="70">
        <f t="shared" ref="H2340:I2355" si="1368">ROUND(N2340+(N2340*$H$2/100),2)</f>
        <v>2.84</v>
      </c>
      <c r="I2340" s="70">
        <f t="shared" si="1368"/>
        <v>5.0199999999999996</v>
      </c>
      <c r="J2340" s="70">
        <f t="shared" ref="J2340:J2355" si="1369">H2340+I2340</f>
        <v>7.8599999999999994</v>
      </c>
      <c r="K2340" s="70">
        <v>0</v>
      </c>
      <c r="L2340" s="76">
        <f t="shared" ref="L2340:L2355" si="1370">SUM(J2340:K2340)</f>
        <v>7.8599999999999994</v>
      </c>
      <c r="N2340" s="70">
        <v>2.84</v>
      </c>
      <c r="O2340" s="70">
        <v>5.0200000000000005</v>
      </c>
      <c r="P2340" s="70">
        <f t="shared" ref="P2340:P2355" si="1371">SUM(N2340:O2340)</f>
        <v>7.86</v>
      </c>
      <c r="Q2340" s="64"/>
      <c r="R2340" s="70">
        <f t="shared" ref="R2340:S2355" si="1372">X2340</f>
        <v>2.84</v>
      </c>
      <c r="S2340" s="70">
        <f t="shared" si="1372"/>
        <v>5.03</v>
      </c>
      <c r="T2340" s="70">
        <f t="shared" ref="T2340:T2355" si="1373">R2340+S2340</f>
        <v>7.87</v>
      </c>
      <c r="U2340" s="70">
        <f t="shared" ref="U2340:U2355" si="1374">ROUND(Z2340*$H$2,2)/100</f>
        <v>0</v>
      </c>
      <c r="V2340" s="78">
        <f t="shared" ref="V2340:V2355" si="1375">SUM(T2340:U2340)</f>
        <v>7.87</v>
      </c>
      <c r="X2340" s="70">
        <v>2.84</v>
      </c>
      <c r="Y2340" s="70">
        <v>5.03</v>
      </c>
      <c r="Z2340" s="70">
        <v>7.87</v>
      </c>
      <c r="AA2340" s="79"/>
      <c r="AB2340" s="80">
        <f t="shared" si="1348"/>
        <v>-9.9999999999997868E-3</v>
      </c>
    </row>
    <row r="2341" spans="1:28" ht="22.5" x14ac:dyDescent="0.25">
      <c r="A2341" s="72" t="s">
        <v>18051</v>
      </c>
      <c r="B2341" s="73" t="s">
        <v>23423</v>
      </c>
      <c r="C2341" s="74" t="s">
        <v>15747</v>
      </c>
      <c r="D2341" s="75">
        <v>0</v>
      </c>
      <c r="E2341" s="70">
        <v>10.16</v>
      </c>
      <c r="F2341" s="76">
        <f t="shared" si="1367"/>
        <v>0</v>
      </c>
      <c r="G2341" s="77"/>
      <c r="H2341" s="70">
        <f t="shared" si="1368"/>
        <v>5.14</v>
      </c>
      <c r="I2341" s="70">
        <f t="shared" si="1368"/>
        <v>5.0199999999999996</v>
      </c>
      <c r="J2341" s="70">
        <f t="shared" si="1369"/>
        <v>10.16</v>
      </c>
      <c r="K2341" s="70">
        <v>0</v>
      </c>
      <c r="L2341" s="76">
        <f t="shared" si="1370"/>
        <v>10.16</v>
      </c>
      <c r="N2341" s="70">
        <v>5.14</v>
      </c>
      <c r="O2341" s="70">
        <v>5.0200000000000005</v>
      </c>
      <c r="P2341" s="70">
        <f t="shared" si="1371"/>
        <v>10.16</v>
      </c>
      <c r="Q2341" s="64"/>
      <c r="R2341" s="70">
        <f t="shared" si="1372"/>
        <v>5.14</v>
      </c>
      <c r="S2341" s="70">
        <f t="shared" si="1372"/>
        <v>5.03</v>
      </c>
      <c r="T2341" s="70">
        <f t="shared" si="1373"/>
        <v>10.17</v>
      </c>
      <c r="U2341" s="70">
        <f t="shared" si="1374"/>
        <v>0</v>
      </c>
      <c r="V2341" s="78">
        <f t="shared" si="1375"/>
        <v>10.17</v>
      </c>
      <c r="X2341" s="70">
        <v>5.14</v>
      </c>
      <c r="Y2341" s="70">
        <v>5.03</v>
      </c>
      <c r="Z2341" s="70">
        <v>10.17</v>
      </c>
      <c r="AA2341" s="79"/>
      <c r="AB2341" s="80">
        <f t="shared" si="1348"/>
        <v>-9.9999999999997868E-3</v>
      </c>
    </row>
    <row r="2342" spans="1:28" ht="22.5" x14ac:dyDescent="0.25">
      <c r="A2342" s="72" t="s">
        <v>18052</v>
      </c>
      <c r="B2342" s="73" t="s">
        <v>23424</v>
      </c>
      <c r="C2342" s="74" t="s">
        <v>15747</v>
      </c>
      <c r="D2342" s="75">
        <v>0</v>
      </c>
      <c r="E2342" s="70">
        <v>17.559999999999999</v>
      </c>
      <c r="F2342" s="76">
        <f t="shared" si="1367"/>
        <v>0</v>
      </c>
      <c r="G2342" s="77"/>
      <c r="H2342" s="70">
        <f t="shared" si="1368"/>
        <v>12.54</v>
      </c>
      <c r="I2342" s="70">
        <f t="shared" si="1368"/>
        <v>5.0199999999999996</v>
      </c>
      <c r="J2342" s="70">
        <f t="shared" si="1369"/>
        <v>17.559999999999999</v>
      </c>
      <c r="K2342" s="70">
        <v>0</v>
      </c>
      <c r="L2342" s="76">
        <f t="shared" si="1370"/>
        <v>17.559999999999999</v>
      </c>
      <c r="N2342" s="70">
        <v>12.54</v>
      </c>
      <c r="O2342" s="70">
        <v>5.0200000000000005</v>
      </c>
      <c r="P2342" s="70">
        <f t="shared" si="1371"/>
        <v>17.559999999999999</v>
      </c>
      <c r="Q2342" s="64"/>
      <c r="R2342" s="70">
        <f t="shared" si="1372"/>
        <v>12.54</v>
      </c>
      <c r="S2342" s="70">
        <f t="shared" si="1372"/>
        <v>5.03</v>
      </c>
      <c r="T2342" s="70">
        <f t="shared" si="1373"/>
        <v>17.57</v>
      </c>
      <c r="U2342" s="70">
        <f t="shared" si="1374"/>
        <v>0</v>
      </c>
      <c r="V2342" s="78">
        <f t="shared" si="1375"/>
        <v>17.57</v>
      </c>
      <c r="X2342" s="70">
        <v>12.54</v>
      </c>
      <c r="Y2342" s="70">
        <v>5.03</v>
      </c>
      <c r="Z2342" s="70">
        <v>17.57</v>
      </c>
      <c r="AA2342" s="79"/>
      <c r="AB2342" s="80">
        <f t="shared" si="1348"/>
        <v>-1.0000000000001563E-2</v>
      </c>
    </row>
    <row r="2343" spans="1:28" x14ac:dyDescent="0.25">
      <c r="A2343" s="72" t="s">
        <v>18053</v>
      </c>
      <c r="B2343" s="73" t="s">
        <v>23425</v>
      </c>
      <c r="C2343" s="74" t="s">
        <v>15747</v>
      </c>
      <c r="D2343" s="75">
        <v>0</v>
      </c>
      <c r="E2343" s="70">
        <v>3.0300000000000002</v>
      </c>
      <c r="F2343" s="76">
        <f t="shared" si="1367"/>
        <v>0</v>
      </c>
      <c r="G2343" s="77"/>
      <c r="H2343" s="70">
        <f t="shared" si="1368"/>
        <v>0.35</v>
      </c>
      <c r="I2343" s="70">
        <f t="shared" si="1368"/>
        <v>2.68</v>
      </c>
      <c r="J2343" s="70">
        <f t="shared" si="1369"/>
        <v>3.0300000000000002</v>
      </c>
      <c r="K2343" s="70">
        <v>0</v>
      </c>
      <c r="L2343" s="76">
        <f t="shared" si="1370"/>
        <v>3.0300000000000002</v>
      </c>
      <c r="N2343" s="70">
        <v>0.35</v>
      </c>
      <c r="O2343" s="70">
        <v>2.68</v>
      </c>
      <c r="P2343" s="70">
        <f t="shared" si="1371"/>
        <v>3.0300000000000002</v>
      </c>
      <c r="Q2343" s="64"/>
      <c r="R2343" s="70">
        <f t="shared" si="1372"/>
        <v>0.35</v>
      </c>
      <c r="S2343" s="70">
        <f t="shared" si="1372"/>
        <v>2.68</v>
      </c>
      <c r="T2343" s="70">
        <f t="shared" si="1373"/>
        <v>3.0300000000000002</v>
      </c>
      <c r="U2343" s="70">
        <f t="shared" si="1374"/>
        <v>0</v>
      </c>
      <c r="V2343" s="78">
        <f t="shared" si="1375"/>
        <v>3.0300000000000002</v>
      </c>
      <c r="X2343" s="70">
        <v>0.35</v>
      </c>
      <c r="Y2343" s="70">
        <v>2.68</v>
      </c>
      <c r="Z2343" s="70">
        <v>3.03</v>
      </c>
      <c r="AA2343" s="79"/>
      <c r="AB2343" s="80">
        <f t="shared" si="1348"/>
        <v>0</v>
      </c>
    </row>
    <row r="2344" spans="1:28" ht="22.5" x14ac:dyDescent="0.25">
      <c r="A2344" s="72" t="s">
        <v>18054</v>
      </c>
      <c r="B2344" s="73" t="s">
        <v>23426</v>
      </c>
      <c r="C2344" s="74" t="s">
        <v>15747</v>
      </c>
      <c r="D2344" s="75">
        <v>0</v>
      </c>
      <c r="E2344" s="70">
        <v>11.41</v>
      </c>
      <c r="F2344" s="76">
        <f t="shared" si="1367"/>
        <v>0</v>
      </c>
      <c r="G2344" s="77"/>
      <c r="H2344" s="70">
        <f t="shared" si="1368"/>
        <v>1.35</v>
      </c>
      <c r="I2344" s="70">
        <f t="shared" si="1368"/>
        <v>10.06</v>
      </c>
      <c r="J2344" s="70">
        <f t="shared" si="1369"/>
        <v>11.41</v>
      </c>
      <c r="K2344" s="70">
        <v>0</v>
      </c>
      <c r="L2344" s="76">
        <f t="shared" si="1370"/>
        <v>11.41</v>
      </c>
      <c r="N2344" s="70">
        <v>1.35</v>
      </c>
      <c r="O2344" s="70">
        <v>10.06</v>
      </c>
      <c r="P2344" s="70">
        <f t="shared" si="1371"/>
        <v>11.41</v>
      </c>
      <c r="Q2344" s="64"/>
      <c r="R2344" s="70">
        <f t="shared" si="1372"/>
        <v>1.35</v>
      </c>
      <c r="S2344" s="70">
        <f t="shared" si="1372"/>
        <v>10.06</v>
      </c>
      <c r="T2344" s="70">
        <f t="shared" si="1373"/>
        <v>11.41</v>
      </c>
      <c r="U2344" s="70">
        <f t="shared" si="1374"/>
        <v>0</v>
      </c>
      <c r="V2344" s="78">
        <f t="shared" si="1375"/>
        <v>11.41</v>
      </c>
      <c r="X2344" s="70">
        <v>1.35</v>
      </c>
      <c r="Y2344" s="70">
        <v>10.06</v>
      </c>
      <c r="Z2344" s="70">
        <v>11.41</v>
      </c>
      <c r="AA2344" s="79"/>
      <c r="AB2344" s="80">
        <f t="shared" si="1348"/>
        <v>0</v>
      </c>
    </row>
    <row r="2345" spans="1:28" ht="22.5" x14ac:dyDescent="0.25">
      <c r="A2345" s="72" t="s">
        <v>18055</v>
      </c>
      <c r="B2345" s="73" t="s">
        <v>23427</v>
      </c>
      <c r="C2345" s="74" t="s">
        <v>15747</v>
      </c>
      <c r="D2345" s="75">
        <v>0</v>
      </c>
      <c r="E2345" s="70">
        <v>6.8999999999999995</v>
      </c>
      <c r="F2345" s="76">
        <f t="shared" si="1367"/>
        <v>0</v>
      </c>
      <c r="G2345" s="77"/>
      <c r="H2345" s="70">
        <f t="shared" si="1368"/>
        <v>2.87</v>
      </c>
      <c r="I2345" s="70">
        <f t="shared" si="1368"/>
        <v>4.03</v>
      </c>
      <c r="J2345" s="70">
        <f t="shared" si="1369"/>
        <v>6.9</v>
      </c>
      <c r="K2345" s="70">
        <v>0</v>
      </c>
      <c r="L2345" s="76">
        <f t="shared" si="1370"/>
        <v>6.9</v>
      </c>
      <c r="N2345" s="70">
        <v>2.87</v>
      </c>
      <c r="O2345" s="70">
        <v>4.0299999999999994</v>
      </c>
      <c r="P2345" s="70">
        <f t="shared" si="1371"/>
        <v>6.8999999999999995</v>
      </c>
      <c r="Q2345" s="64"/>
      <c r="R2345" s="70">
        <f t="shared" si="1372"/>
        <v>2.87</v>
      </c>
      <c r="S2345" s="70">
        <f t="shared" si="1372"/>
        <v>4.0199999999999996</v>
      </c>
      <c r="T2345" s="70">
        <f t="shared" si="1373"/>
        <v>6.89</v>
      </c>
      <c r="U2345" s="70">
        <f t="shared" si="1374"/>
        <v>0</v>
      </c>
      <c r="V2345" s="78">
        <f t="shared" si="1375"/>
        <v>6.89</v>
      </c>
      <c r="X2345" s="70">
        <v>2.87</v>
      </c>
      <c r="Y2345" s="70">
        <v>4.0199999999999996</v>
      </c>
      <c r="Z2345" s="70">
        <v>6.89</v>
      </c>
      <c r="AA2345" s="79"/>
      <c r="AB2345" s="80">
        <f t="shared" si="1348"/>
        <v>9.9999999999997868E-3</v>
      </c>
    </row>
    <row r="2346" spans="1:28" ht="22.5" x14ac:dyDescent="0.25">
      <c r="A2346" s="72" t="s">
        <v>18056</v>
      </c>
      <c r="B2346" s="73" t="s">
        <v>23428</v>
      </c>
      <c r="C2346" s="74" t="s">
        <v>15747</v>
      </c>
      <c r="D2346" s="75">
        <v>0</v>
      </c>
      <c r="E2346" s="70">
        <v>5.2399999999999993</v>
      </c>
      <c r="F2346" s="76">
        <f t="shared" si="1367"/>
        <v>0</v>
      </c>
      <c r="G2346" s="77"/>
      <c r="H2346" s="70">
        <f t="shared" si="1368"/>
        <v>1.89</v>
      </c>
      <c r="I2346" s="70">
        <f t="shared" si="1368"/>
        <v>3.35</v>
      </c>
      <c r="J2346" s="70">
        <f t="shared" si="1369"/>
        <v>5.24</v>
      </c>
      <c r="K2346" s="70">
        <v>0</v>
      </c>
      <c r="L2346" s="76">
        <f t="shared" si="1370"/>
        <v>5.24</v>
      </c>
      <c r="N2346" s="70">
        <v>1.89</v>
      </c>
      <c r="O2346" s="70">
        <v>3.3499999999999996</v>
      </c>
      <c r="P2346" s="70">
        <f t="shared" si="1371"/>
        <v>5.2399999999999993</v>
      </c>
      <c r="Q2346" s="64"/>
      <c r="R2346" s="70">
        <f t="shared" si="1372"/>
        <v>1.89</v>
      </c>
      <c r="S2346" s="70">
        <f t="shared" si="1372"/>
        <v>3.36</v>
      </c>
      <c r="T2346" s="70">
        <f t="shared" si="1373"/>
        <v>5.25</v>
      </c>
      <c r="U2346" s="70">
        <f t="shared" si="1374"/>
        <v>0</v>
      </c>
      <c r="V2346" s="78">
        <f t="shared" si="1375"/>
        <v>5.25</v>
      </c>
      <c r="X2346" s="70">
        <v>1.89</v>
      </c>
      <c r="Y2346" s="70">
        <v>3.36</v>
      </c>
      <c r="Z2346" s="70">
        <v>5.25</v>
      </c>
      <c r="AA2346" s="79"/>
      <c r="AB2346" s="80">
        <f t="shared" si="1348"/>
        <v>-1.0000000000000675E-2</v>
      </c>
    </row>
    <row r="2347" spans="1:28" ht="22.5" x14ac:dyDescent="0.25">
      <c r="A2347" s="72" t="s">
        <v>18057</v>
      </c>
      <c r="B2347" s="73" t="s">
        <v>23429</v>
      </c>
      <c r="C2347" s="74" t="s">
        <v>15747</v>
      </c>
      <c r="D2347" s="75">
        <v>0</v>
      </c>
      <c r="E2347" s="70">
        <v>10.49</v>
      </c>
      <c r="F2347" s="76">
        <f t="shared" si="1367"/>
        <v>0</v>
      </c>
      <c r="G2347" s="77"/>
      <c r="H2347" s="70">
        <f t="shared" si="1368"/>
        <v>6.15</v>
      </c>
      <c r="I2347" s="70">
        <f t="shared" si="1368"/>
        <v>4.34</v>
      </c>
      <c r="J2347" s="70">
        <f t="shared" si="1369"/>
        <v>10.49</v>
      </c>
      <c r="K2347" s="70">
        <v>0</v>
      </c>
      <c r="L2347" s="76">
        <f t="shared" si="1370"/>
        <v>10.49</v>
      </c>
      <c r="N2347" s="70">
        <v>6.15</v>
      </c>
      <c r="O2347" s="70">
        <v>4.34</v>
      </c>
      <c r="P2347" s="70">
        <f t="shared" si="1371"/>
        <v>10.49</v>
      </c>
      <c r="Q2347" s="64"/>
      <c r="R2347" s="70">
        <f t="shared" si="1372"/>
        <v>6.15</v>
      </c>
      <c r="S2347" s="70">
        <f t="shared" si="1372"/>
        <v>4.3499999999999996</v>
      </c>
      <c r="T2347" s="70">
        <f t="shared" si="1373"/>
        <v>10.5</v>
      </c>
      <c r="U2347" s="70">
        <f t="shared" si="1374"/>
        <v>0</v>
      </c>
      <c r="V2347" s="78">
        <f t="shared" si="1375"/>
        <v>10.5</v>
      </c>
      <c r="X2347" s="70">
        <v>6.15</v>
      </c>
      <c r="Y2347" s="70">
        <v>4.3499999999999996</v>
      </c>
      <c r="Z2347" s="70">
        <v>10.5</v>
      </c>
      <c r="AA2347" s="79"/>
      <c r="AB2347" s="80">
        <f t="shared" si="1348"/>
        <v>-9.9999999999997868E-3</v>
      </c>
    </row>
    <row r="2348" spans="1:28" ht="22.5" x14ac:dyDescent="0.25">
      <c r="A2348" s="72" t="s">
        <v>18058</v>
      </c>
      <c r="B2348" s="73" t="s">
        <v>23430</v>
      </c>
      <c r="C2348" s="74" t="s">
        <v>15747</v>
      </c>
      <c r="D2348" s="75">
        <v>0</v>
      </c>
      <c r="E2348" s="70">
        <v>18.399999999999999</v>
      </c>
      <c r="F2348" s="76">
        <f t="shared" si="1367"/>
        <v>0</v>
      </c>
      <c r="G2348" s="77"/>
      <c r="H2348" s="70">
        <f t="shared" si="1368"/>
        <v>13.04</v>
      </c>
      <c r="I2348" s="70">
        <f t="shared" si="1368"/>
        <v>5.36</v>
      </c>
      <c r="J2348" s="70">
        <f t="shared" si="1369"/>
        <v>18.399999999999999</v>
      </c>
      <c r="K2348" s="70">
        <v>0</v>
      </c>
      <c r="L2348" s="76">
        <f t="shared" si="1370"/>
        <v>18.399999999999999</v>
      </c>
      <c r="N2348" s="70">
        <v>13.04</v>
      </c>
      <c r="O2348" s="70">
        <v>5.36</v>
      </c>
      <c r="P2348" s="70">
        <f t="shared" si="1371"/>
        <v>18.399999999999999</v>
      </c>
      <c r="Q2348" s="64"/>
      <c r="R2348" s="70">
        <f t="shared" si="1372"/>
        <v>13.04</v>
      </c>
      <c r="S2348" s="70">
        <f t="shared" si="1372"/>
        <v>5.36</v>
      </c>
      <c r="T2348" s="70">
        <f t="shared" si="1373"/>
        <v>18.399999999999999</v>
      </c>
      <c r="U2348" s="70">
        <f t="shared" si="1374"/>
        <v>0</v>
      </c>
      <c r="V2348" s="78">
        <f t="shared" si="1375"/>
        <v>18.399999999999999</v>
      </c>
      <c r="X2348" s="70">
        <v>13.04</v>
      </c>
      <c r="Y2348" s="70">
        <v>5.36</v>
      </c>
      <c r="Z2348" s="70">
        <v>18.399999999999999</v>
      </c>
      <c r="AA2348" s="79"/>
      <c r="AB2348" s="80">
        <f t="shared" si="1348"/>
        <v>0</v>
      </c>
    </row>
    <row r="2349" spans="1:28" ht="22.5" x14ac:dyDescent="0.25">
      <c r="A2349" s="72" t="s">
        <v>18059</v>
      </c>
      <c r="B2349" s="73" t="s">
        <v>23431</v>
      </c>
      <c r="C2349" s="74" t="s">
        <v>15747</v>
      </c>
      <c r="D2349" s="75">
        <v>0</v>
      </c>
      <c r="E2349" s="70">
        <v>32.24</v>
      </c>
      <c r="F2349" s="76">
        <f t="shared" si="1367"/>
        <v>0</v>
      </c>
      <c r="G2349" s="77"/>
      <c r="H2349" s="70">
        <f t="shared" si="1368"/>
        <v>25.2</v>
      </c>
      <c r="I2349" s="70">
        <f t="shared" si="1368"/>
        <v>7.04</v>
      </c>
      <c r="J2349" s="70">
        <f t="shared" si="1369"/>
        <v>32.24</v>
      </c>
      <c r="K2349" s="70">
        <v>0</v>
      </c>
      <c r="L2349" s="76">
        <f t="shared" si="1370"/>
        <v>32.24</v>
      </c>
      <c r="N2349" s="70">
        <v>25.2</v>
      </c>
      <c r="O2349" s="70">
        <v>7.04</v>
      </c>
      <c r="P2349" s="70">
        <f t="shared" si="1371"/>
        <v>32.24</v>
      </c>
      <c r="Q2349" s="64"/>
      <c r="R2349" s="70">
        <f t="shared" si="1372"/>
        <v>25.2</v>
      </c>
      <c r="S2349" s="70">
        <f t="shared" si="1372"/>
        <v>7.04</v>
      </c>
      <c r="T2349" s="70">
        <f t="shared" si="1373"/>
        <v>32.24</v>
      </c>
      <c r="U2349" s="70">
        <f t="shared" si="1374"/>
        <v>0</v>
      </c>
      <c r="V2349" s="78">
        <f t="shared" si="1375"/>
        <v>32.24</v>
      </c>
      <c r="X2349" s="70">
        <v>25.2</v>
      </c>
      <c r="Y2349" s="70">
        <v>7.04</v>
      </c>
      <c r="Z2349" s="70">
        <v>32.24</v>
      </c>
      <c r="AA2349" s="79"/>
      <c r="AB2349" s="80">
        <f t="shared" si="1348"/>
        <v>0</v>
      </c>
    </row>
    <row r="2350" spans="1:28" ht="22.5" x14ac:dyDescent="0.25">
      <c r="A2350" s="72" t="s">
        <v>18060</v>
      </c>
      <c r="B2350" s="73" t="s">
        <v>23432</v>
      </c>
      <c r="C2350" s="74" t="s">
        <v>15747</v>
      </c>
      <c r="D2350" s="75">
        <v>0</v>
      </c>
      <c r="E2350" s="70">
        <v>8.8099999999999987</v>
      </c>
      <c r="F2350" s="76">
        <f t="shared" si="1367"/>
        <v>0</v>
      </c>
      <c r="G2350" s="77"/>
      <c r="H2350" s="70">
        <f t="shared" si="1368"/>
        <v>4.78</v>
      </c>
      <c r="I2350" s="70">
        <f t="shared" si="1368"/>
        <v>4.03</v>
      </c>
      <c r="J2350" s="70">
        <f t="shared" si="1369"/>
        <v>8.81</v>
      </c>
      <c r="K2350" s="70">
        <v>0</v>
      </c>
      <c r="L2350" s="76">
        <f t="shared" si="1370"/>
        <v>8.81</v>
      </c>
      <c r="N2350" s="70">
        <v>4.78</v>
      </c>
      <c r="O2350" s="70">
        <v>4.0299999999999994</v>
      </c>
      <c r="P2350" s="70">
        <f t="shared" si="1371"/>
        <v>8.8099999999999987</v>
      </c>
      <c r="Q2350" s="64"/>
      <c r="R2350" s="70">
        <f t="shared" si="1372"/>
        <v>4.78</v>
      </c>
      <c r="S2350" s="70">
        <f t="shared" si="1372"/>
        <v>4.0199999999999996</v>
      </c>
      <c r="T2350" s="70">
        <f t="shared" si="1373"/>
        <v>8.8000000000000007</v>
      </c>
      <c r="U2350" s="70">
        <f t="shared" si="1374"/>
        <v>0</v>
      </c>
      <c r="V2350" s="78">
        <f t="shared" si="1375"/>
        <v>8.8000000000000007</v>
      </c>
      <c r="X2350" s="70">
        <v>4.78</v>
      </c>
      <c r="Y2350" s="70">
        <v>4.0199999999999996</v>
      </c>
      <c r="Z2350" s="70">
        <v>8.8000000000000007</v>
      </c>
      <c r="AA2350" s="79"/>
      <c r="AB2350" s="80">
        <f t="shared" si="1348"/>
        <v>9.9999999999980105E-3</v>
      </c>
    </row>
    <row r="2351" spans="1:28" ht="22.5" x14ac:dyDescent="0.25">
      <c r="A2351" s="72" t="s">
        <v>18061</v>
      </c>
      <c r="B2351" s="73" t="s">
        <v>23433</v>
      </c>
      <c r="C2351" s="74" t="s">
        <v>15747</v>
      </c>
      <c r="D2351" s="75">
        <v>0</v>
      </c>
      <c r="E2351" s="70">
        <v>12.629999999999999</v>
      </c>
      <c r="F2351" s="76">
        <f t="shared" si="1367"/>
        <v>0</v>
      </c>
      <c r="G2351" s="77"/>
      <c r="H2351" s="70">
        <f t="shared" si="1368"/>
        <v>8.2899999999999991</v>
      </c>
      <c r="I2351" s="70">
        <f t="shared" si="1368"/>
        <v>4.34</v>
      </c>
      <c r="J2351" s="70">
        <f t="shared" si="1369"/>
        <v>12.629999999999999</v>
      </c>
      <c r="K2351" s="70">
        <v>0</v>
      </c>
      <c r="L2351" s="76">
        <f t="shared" si="1370"/>
        <v>12.629999999999999</v>
      </c>
      <c r="N2351" s="70">
        <v>8.2899999999999991</v>
      </c>
      <c r="O2351" s="70">
        <v>4.34</v>
      </c>
      <c r="P2351" s="70">
        <f t="shared" si="1371"/>
        <v>12.629999999999999</v>
      </c>
      <c r="Q2351" s="64"/>
      <c r="R2351" s="70">
        <f t="shared" si="1372"/>
        <v>8.2899999999999991</v>
      </c>
      <c r="S2351" s="70">
        <f t="shared" si="1372"/>
        <v>4.3499999999999996</v>
      </c>
      <c r="T2351" s="70">
        <f t="shared" si="1373"/>
        <v>12.639999999999999</v>
      </c>
      <c r="U2351" s="70">
        <f t="shared" si="1374"/>
        <v>0</v>
      </c>
      <c r="V2351" s="78">
        <f t="shared" si="1375"/>
        <v>12.639999999999999</v>
      </c>
      <c r="X2351" s="70">
        <v>8.2899999999999991</v>
      </c>
      <c r="Y2351" s="70">
        <v>4.3499999999999996</v>
      </c>
      <c r="Z2351" s="70">
        <v>12.64</v>
      </c>
      <c r="AA2351" s="79"/>
      <c r="AB2351" s="80">
        <f t="shared" si="1348"/>
        <v>-1.0000000000001563E-2</v>
      </c>
    </row>
    <row r="2352" spans="1:28" ht="22.5" x14ac:dyDescent="0.25">
      <c r="A2352" s="72" t="s">
        <v>18062</v>
      </c>
      <c r="B2352" s="73" t="s">
        <v>23434</v>
      </c>
      <c r="C2352" s="74" t="s">
        <v>15747</v>
      </c>
      <c r="D2352" s="75">
        <v>0</v>
      </c>
      <c r="E2352" s="70">
        <v>18.809999999999999</v>
      </c>
      <c r="F2352" s="76">
        <f t="shared" si="1367"/>
        <v>0</v>
      </c>
      <c r="G2352" s="77"/>
      <c r="H2352" s="70">
        <f t="shared" si="1368"/>
        <v>13.45</v>
      </c>
      <c r="I2352" s="70">
        <f t="shared" si="1368"/>
        <v>5.36</v>
      </c>
      <c r="J2352" s="70">
        <f t="shared" si="1369"/>
        <v>18.809999999999999</v>
      </c>
      <c r="K2352" s="70">
        <v>0</v>
      </c>
      <c r="L2352" s="76">
        <f t="shared" si="1370"/>
        <v>18.809999999999999</v>
      </c>
      <c r="N2352" s="70">
        <v>13.45</v>
      </c>
      <c r="O2352" s="70">
        <v>5.36</v>
      </c>
      <c r="P2352" s="70">
        <f t="shared" si="1371"/>
        <v>18.809999999999999</v>
      </c>
      <c r="Q2352" s="64"/>
      <c r="R2352" s="70">
        <f t="shared" si="1372"/>
        <v>13.45</v>
      </c>
      <c r="S2352" s="70">
        <f t="shared" si="1372"/>
        <v>5.36</v>
      </c>
      <c r="T2352" s="70">
        <f t="shared" si="1373"/>
        <v>18.809999999999999</v>
      </c>
      <c r="U2352" s="70">
        <f t="shared" si="1374"/>
        <v>0</v>
      </c>
      <c r="V2352" s="78">
        <f t="shared" si="1375"/>
        <v>18.809999999999999</v>
      </c>
      <c r="X2352" s="70">
        <v>13.45</v>
      </c>
      <c r="Y2352" s="70">
        <v>5.36</v>
      </c>
      <c r="Z2352" s="70">
        <v>18.809999999999999</v>
      </c>
      <c r="AA2352" s="79"/>
      <c r="AB2352" s="80">
        <f t="shared" si="1348"/>
        <v>0</v>
      </c>
    </row>
    <row r="2353" spans="1:28" ht="22.5" x14ac:dyDescent="0.25">
      <c r="A2353" s="72" t="s">
        <v>18063</v>
      </c>
      <c r="B2353" s="73" t="s">
        <v>23435</v>
      </c>
      <c r="C2353" s="74" t="s">
        <v>15747</v>
      </c>
      <c r="D2353" s="75">
        <v>0</v>
      </c>
      <c r="E2353" s="70">
        <v>9.19</v>
      </c>
      <c r="F2353" s="76">
        <f t="shared" si="1367"/>
        <v>0</v>
      </c>
      <c r="G2353" s="77"/>
      <c r="H2353" s="70">
        <f t="shared" si="1368"/>
        <v>5.16</v>
      </c>
      <c r="I2353" s="70">
        <f t="shared" si="1368"/>
        <v>4.03</v>
      </c>
      <c r="J2353" s="70">
        <f t="shared" si="1369"/>
        <v>9.1900000000000013</v>
      </c>
      <c r="K2353" s="70">
        <v>0</v>
      </c>
      <c r="L2353" s="76">
        <f t="shared" si="1370"/>
        <v>9.1900000000000013</v>
      </c>
      <c r="N2353" s="70">
        <v>5.16</v>
      </c>
      <c r="O2353" s="70">
        <v>4.0299999999999994</v>
      </c>
      <c r="P2353" s="70">
        <f t="shared" si="1371"/>
        <v>9.19</v>
      </c>
      <c r="Q2353" s="64"/>
      <c r="R2353" s="70">
        <f t="shared" si="1372"/>
        <v>5.16</v>
      </c>
      <c r="S2353" s="70">
        <f t="shared" si="1372"/>
        <v>4.0199999999999996</v>
      </c>
      <c r="T2353" s="70">
        <f t="shared" si="1373"/>
        <v>9.18</v>
      </c>
      <c r="U2353" s="70">
        <f t="shared" si="1374"/>
        <v>0</v>
      </c>
      <c r="V2353" s="78">
        <f t="shared" si="1375"/>
        <v>9.18</v>
      </c>
      <c r="X2353" s="70">
        <v>5.16</v>
      </c>
      <c r="Y2353" s="70">
        <v>4.0199999999999996</v>
      </c>
      <c r="Z2353" s="70">
        <v>9.18</v>
      </c>
      <c r="AA2353" s="79"/>
      <c r="AB2353" s="80">
        <f t="shared" si="1348"/>
        <v>9.9999999999997868E-3</v>
      </c>
    </row>
    <row r="2354" spans="1:28" ht="22.5" x14ac:dyDescent="0.25">
      <c r="A2354" s="72" t="s">
        <v>18064</v>
      </c>
      <c r="B2354" s="73" t="s">
        <v>23436</v>
      </c>
      <c r="C2354" s="74" t="s">
        <v>15747</v>
      </c>
      <c r="D2354" s="75">
        <v>0</v>
      </c>
      <c r="E2354" s="70">
        <v>12.52</v>
      </c>
      <c r="F2354" s="76">
        <f t="shared" si="1367"/>
        <v>0</v>
      </c>
      <c r="G2354" s="77"/>
      <c r="H2354" s="70">
        <f t="shared" si="1368"/>
        <v>8.18</v>
      </c>
      <c r="I2354" s="70">
        <f t="shared" si="1368"/>
        <v>4.34</v>
      </c>
      <c r="J2354" s="70">
        <f t="shared" si="1369"/>
        <v>12.52</v>
      </c>
      <c r="K2354" s="70">
        <v>0</v>
      </c>
      <c r="L2354" s="76">
        <f t="shared" si="1370"/>
        <v>12.52</v>
      </c>
      <c r="N2354" s="70">
        <v>8.18</v>
      </c>
      <c r="O2354" s="70">
        <v>4.34</v>
      </c>
      <c r="P2354" s="70">
        <f t="shared" si="1371"/>
        <v>12.52</v>
      </c>
      <c r="Q2354" s="64"/>
      <c r="R2354" s="70">
        <f t="shared" si="1372"/>
        <v>8.18</v>
      </c>
      <c r="S2354" s="70">
        <f t="shared" si="1372"/>
        <v>4.3499999999999996</v>
      </c>
      <c r="T2354" s="70">
        <f t="shared" si="1373"/>
        <v>12.53</v>
      </c>
      <c r="U2354" s="70">
        <f t="shared" si="1374"/>
        <v>0</v>
      </c>
      <c r="V2354" s="78">
        <f t="shared" si="1375"/>
        <v>12.53</v>
      </c>
      <c r="X2354" s="70">
        <v>8.18</v>
      </c>
      <c r="Y2354" s="70">
        <v>4.3499999999999996</v>
      </c>
      <c r="Z2354" s="70">
        <v>12.53</v>
      </c>
      <c r="AA2354" s="79"/>
      <c r="AB2354" s="80">
        <f t="shared" si="1348"/>
        <v>-9.9999999999997868E-3</v>
      </c>
    </row>
    <row r="2355" spans="1:28" s="83" customFormat="1" ht="22.5" x14ac:dyDescent="0.25">
      <c r="A2355" s="72" t="s">
        <v>18065</v>
      </c>
      <c r="B2355" s="73" t="s">
        <v>23437</v>
      </c>
      <c r="C2355" s="74" t="s">
        <v>15747</v>
      </c>
      <c r="D2355" s="75">
        <v>0</v>
      </c>
      <c r="E2355" s="70">
        <v>21.2</v>
      </c>
      <c r="F2355" s="76">
        <f t="shared" si="1367"/>
        <v>0</v>
      </c>
      <c r="G2355" s="77"/>
      <c r="H2355" s="70">
        <f t="shared" si="1368"/>
        <v>15.84</v>
      </c>
      <c r="I2355" s="70">
        <f t="shared" si="1368"/>
        <v>5.36</v>
      </c>
      <c r="J2355" s="70">
        <f t="shared" si="1369"/>
        <v>21.2</v>
      </c>
      <c r="K2355" s="70">
        <v>0</v>
      </c>
      <c r="L2355" s="76">
        <f t="shared" si="1370"/>
        <v>21.2</v>
      </c>
      <c r="M2355" s="34"/>
      <c r="N2355" s="70">
        <v>15.84</v>
      </c>
      <c r="O2355" s="70">
        <v>5.36</v>
      </c>
      <c r="P2355" s="70">
        <f t="shared" si="1371"/>
        <v>21.2</v>
      </c>
      <c r="Q2355" s="64"/>
      <c r="R2355" s="70">
        <f t="shared" si="1372"/>
        <v>15.84</v>
      </c>
      <c r="S2355" s="70">
        <f t="shared" si="1372"/>
        <v>5.36</v>
      </c>
      <c r="T2355" s="70">
        <f t="shared" si="1373"/>
        <v>21.2</v>
      </c>
      <c r="U2355" s="70">
        <f t="shared" si="1374"/>
        <v>0</v>
      </c>
      <c r="V2355" s="78">
        <f t="shared" si="1375"/>
        <v>21.2</v>
      </c>
      <c r="W2355" s="34"/>
      <c r="X2355" s="70">
        <v>15.84</v>
      </c>
      <c r="Y2355" s="70">
        <v>5.36</v>
      </c>
      <c r="Z2355" s="70">
        <v>21.2</v>
      </c>
      <c r="AA2355" s="79"/>
      <c r="AB2355" s="80">
        <f t="shared" si="1348"/>
        <v>0</v>
      </c>
    </row>
    <row r="2356" spans="1:28" s="83" customFormat="1" ht="22.5" x14ac:dyDescent="0.25">
      <c r="A2356" s="66" t="s">
        <v>18066</v>
      </c>
      <c r="B2356" s="67" t="s">
        <v>23438</v>
      </c>
      <c r="C2356" s="68"/>
      <c r="D2356" s="69"/>
      <c r="E2356" s="70"/>
      <c r="F2356" s="71"/>
      <c r="G2356" s="39"/>
      <c r="H2356" s="70"/>
      <c r="I2356" s="70"/>
      <c r="J2356" s="70"/>
      <c r="K2356" s="70"/>
      <c r="L2356" s="76"/>
      <c r="M2356" s="34"/>
      <c r="N2356" s="70"/>
      <c r="O2356" s="70"/>
      <c r="P2356" s="70"/>
      <c r="Q2356" s="64"/>
      <c r="R2356" s="70"/>
      <c r="S2356" s="70"/>
      <c r="T2356" s="70"/>
      <c r="U2356" s="70"/>
      <c r="V2356" s="78"/>
      <c r="W2356" s="34"/>
      <c r="X2356" s="70"/>
      <c r="Y2356" s="70"/>
      <c r="Z2356" s="70"/>
      <c r="AA2356" s="79"/>
      <c r="AB2356" s="80">
        <f t="shared" si="1348"/>
        <v>0</v>
      </c>
    </row>
    <row r="2357" spans="1:28" ht="22.5" x14ac:dyDescent="0.25">
      <c r="A2357" s="72" t="s">
        <v>18067</v>
      </c>
      <c r="B2357" s="73" t="s">
        <v>23439</v>
      </c>
      <c r="C2357" s="74" t="s">
        <v>15747</v>
      </c>
      <c r="D2357" s="75">
        <v>0</v>
      </c>
      <c r="E2357" s="70">
        <v>5.99</v>
      </c>
      <c r="F2357" s="76">
        <f>ROUND(D2357*E2357,2)</f>
        <v>0</v>
      </c>
      <c r="G2357" s="29"/>
      <c r="H2357" s="70">
        <f t="shared" ref="H2357:I2359" si="1376">ROUND(N2357+(N2357*$H$2/100),2)</f>
        <v>2.64</v>
      </c>
      <c r="I2357" s="70">
        <f t="shared" si="1376"/>
        <v>3.35</v>
      </c>
      <c r="J2357" s="70">
        <f>H2357+I2357</f>
        <v>5.99</v>
      </c>
      <c r="K2357" s="70">
        <v>0</v>
      </c>
      <c r="L2357" s="76">
        <f>SUM(J2357:K2357)</f>
        <v>5.99</v>
      </c>
      <c r="N2357" s="70">
        <v>2.64</v>
      </c>
      <c r="O2357" s="70">
        <v>3.3499999999999996</v>
      </c>
      <c r="P2357" s="70">
        <f>SUM(N2357:O2357)</f>
        <v>5.99</v>
      </c>
      <c r="Q2357" s="64"/>
      <c r="R2357" s="70">
        <f t="shared" ref="R2357:S2359" si="1377">X2357</f>
        <v>2.64</v>
      </c>
      <c r="S2357" s="70">
        <f t="shared" si="1377"/>
        <v>3.36</v>
      </c>
      <c r="T2357" s="70">
        <f>R2357+S2357</f>
        <v>6</v>
      </c>
      <c r="U2357" s="70">
        <f>ROUND(Z2357*$H$2,2)/100</f>
        <v>0</v>
      </c>
      <c r="V2357" s="78">
        <f>SUM(T2357:U2357)</f>
        <v>6</v>
      </c>
      <c r="X2357" s="70">
        <v>2.64</v>
      </c>
      <c r="Y2357" s="70">
        <v>3.36</v>
      </c>
      <c r="Z2357" s="70">
        <v>6</v>
      </c>
      <c r="AA2357" s="79"/>
      <c r="AB2357" s="80">
        <f t="shared" si="1348"/>
        <v>-9.9999999999997868E-3</v>
      </c>
    </row>
    <row r="2358" spans="1:28" s="83" customFormat="1" ht="22.5" x14ac:dyDescent="0.25">
      <c r="A2358" s="72" t="s">
        <v>18068</v>
      </c>
      <c r="B2358" s="73" t="s">
        <v>23440</v>
      </c>
      <c r="C2358" s="74" t="s">
        <v>15747</v>
      </c>
      <c r="D2358" s="75">
        <v>0</v>
      </c>
      <c r="E2358" s="70">
        <v>6.68</v>
      </c>
      <c r="F2358" s="76">
        <f>ROUND(D2358*E2358,2)</f>
        <v>0</v>
      </c>
      <c r="G2358" s="29"/>
      <c r="H2358" s="70">
        <f t="shared" si="1376"/>
        <v>3.33</v>
      </c>
      <c r="I2358" s="70">
        <f t="shared" si="1376"/>
        <v>3.35</v>
      </c>
      <c r="J2358" s="70">
        <f>H2358+I2358</f>
        <v>6.68</v>
      </c>
      <c r="K2358" s="70">
        <v>0</v>
      </c>
      <c r="L2358" s="76">
        <f>SUM(J2358:K2358)</f>
        <v>6.68</v>
      </c>
      <c r="M2358" s="34"/>
      <c r="N2358" s="70">
        <v>3.33</v>
      </c>
      <c r="O2358" s="70">
        <v>3.3499999999999996</v>
      </c>
      <c r="P2358" s="70">
        <f>SUM(N2358:O2358)</f>
        <v>6.68</v>
      </c>
      <c r="Q2358" s="64"/>
      <c r="R2358" s="70">
        <f t="shared" si="1377"/>
        <v>3.33</v>
      </c>
      <c r="S2358" s="70">
        <f t="shared" si="1377"/>
        <v>3.36</v>
      </c>
      <c r="T2358" s="70">
        <f>R2358+S2358</f>
        <v>6.6899999999999995</v>
      </c>
      <c r="U2358" s="70">
        <f>ROUND(Z2358*$H$2,2)/100</f>
        <v>0</v>
      </c>
      <c r="V2358" s="78">
        <f>SUM(T2358:U2358)</f>
        <v>6.6899999999999995</v>
      </c>
      <c r="W2358" s="34"/>
      <c r="X2358" s="70">
        <v>3.33</v>
      </c>
      <c r="Y2358" s="70">
        <v>3.36</v>
      </c>
      <c r="Z2358" s="70">
        <v>6.69</v>
      </c>
      <c r="AA2358" s="79"/>
      <c r="AB2358" s="80">
        <f t="shared" si="1348"/>
        <v>-1.0000000000000675E-2</v>
      </c>
    </row>
    <row r="2359" spans="1:28" x14ac:dyDescent="0.25">
      <c r="A2359" s="72" t="s">
        <v>18069</v>
      </c>
      <c r="B2359" s="73" t="s">
        <v>23441</v>
      </c>
      <c r="C2359" s="74" t="s">
        <v>15747</v>
      </c>
      <c r="D2359" s="75">
        <v>0</v>
      </c>
      <c r="E2359" s="70">
        <v>6.74</v>
      </c>
      <c r="F2359" s="76">
        <f>ROUND(D2359*E2359,2)</f>
        <v>0</v>
      </c>
      <c r="G2359" s="29"/>
      <c r="H2359" s="70">
        <f t="shared" si="1376"/>
        <v>3.39</v>
      </c>
      <c r="I2359" s="70">
        <f t="shared" si="1376"/>
        <v>3.35</v>
      </c>
      <c r="J2359" s="70">
        <f>H2359+I2359</f>
        <v>6.74</v>
      </c>
      <c r="K2359" s="70">
        <v>0</v>
      </c>
      <c r="L2359" s="76">
        <f>SUM(J2359:K2359)</f>
        <v>6.74</v>
      </c>
      <c r="N2359" s="75">
        <v>3.39</v>
      </c>
      <c r="O2359" s="75">
        <v>3.3499999999999996</v>
      </c>
      <c r="P2359" s="70">
        <f>SUM(N2359:O2359)</f>
        <v>6.74</v>
      </c>
      <c r="Q2359" s="64"/>
      <c r="R2359" s="70">
        <f t="shared" si="1377"/>
        <v>3.39</v>
      </c>
      <c r="S2359" s="70">
        <f t="shared" si="1377"/>
        <v>3.36</v>
      </c>
      <c r="T2359" s="70">
        <f>R2359+S2359</f>
        <v>6.75</v>
      </c>
      <c r="U2359" s="70">
        <f>ROUND(Z2359*$H$2,2)/100</f>
        <v>0</v>
      </c>
      <c r="V2359" s="78">
        <f>SUM(T2359:U2359)</f>
        <v>6.75</v>
      </c>
      <c r="X2359" s="75">
        <v>3.39</v>
      </c>
      <c r="Y2359" s="75">
        <v>3.36</v>
      </c>
      <c r="Z2359" s="70">
        <v>6.75</v>
      </c>
      <c r="AA2359" s="79"/>
      <c r="AB2359" s="80">
        <f t="shared" si="1348"/>
        <v>-9.9999999999997868E-3</v>
      </c>
    </row>
    <row r="2360" spans="1:28" s="83" customFormat="1" x14ac:dyDescent="0.25">
      <c r="A2360" s="66" t="s">
        <v>18070</v>
      </c>
      <c r="B2360" s="67" t="s">
        <v>23442</v>
      </c>
      <c r="C2360" s="68"/>
      <c r="D2360" s="69"/>
      <c r="E2360" s="70"/>
      <c r="F2360" s="71"/>
      <c r="G2360" s="39"/>
      <c r="H2360" s="70"/>
      <c r="I2360" s="70"/>
      <c r="J2360" s="70"/>
      <c r="K2360" s="70"/>
      <c r="L2360" s="76"/>
      <c r="M2360" s="34"/>
      <c r="N2360" s="70"/>
      <c r="O2360" s="70"/>
      <c r="P2360" s="70"/>
      <c r="Q2360" s="64"/>
      <c r="R2360" s="70"/>
      <c r="S2360" s="70"/>
      <c r="T2360" s="70"/>
      <c r="U2360" s="70"/>
      <c r="V2360" s="78"/>
      <c r="W2360" s="34"/>
      <c r="X2360" s="70"/>
      <c r="Y2360" s="70"/>
      <c r="Z2360" s="70"/>
      <c r="AA2360" s="79"/>
      <c r="AB2360" s="80">
        <f t="shared" si="1348"/>
        <v>0</v>
      </c>
    </row>
    <row r="2361" spans="1:28" x14ac:dyDescent="0.25">
      <c r="A2361" s="72" t="s">
        <v>18071</v>
      </c>
      <c r="B2361" s="73" t="s">
        <v>23443</v>
      </c>
      <c r="C2361" s="74" t="s">
        <v>15747</v>
      </c>
      <c r="D2361" s="75">
        <v>0</v>
      </c>
      <c r="E2361" s="70">
        <v>10.36</v>
      </c>
      <c r="F2361" s="76">
        <f>ROUND(D2361*E2361,2)</f>
        <v>0</v>
      </c>
      <c r="G2361" s="77"/>
      <c r="H2361" s="70">
        <f>ROUND(N2361+(N2361*$H$2/100),2)</f>
        <v>5.54</v>
      </c>
      <c r="I2361" s="70">
        <f>ROUND(O2361+(O2361*$H$2/100),2)</f>
        <v>4.82</v>
      </c>
      <c r="J2361" s="70">
        <f>H2361+I2361</f>
        <v>10.36</v>
      </c>
      <c r="K2361" s="70">
        <v>0</v>
      </c>
      <c r="L2361" s="76">
        <f>SUM(J2361:K2361)</f>
        <v>10.36</v>
      </c>
      <c r="N2361" s="70">
        <v>5.54</v>
      </c>
      <c r="O2361" s="70">
        <v>4.82</v>
      </c>
      <c r="P2361" s="70">
        <f>SUM(N2361:O2361)</f>
        <v>10.36</v>
      </c>
      <c r="Q2361" s="64"/>
      <c r="R2361" s="70">
        <f>X2361</f>
        <v>5.54</v>
      </c>
      <c r="S2361" s="70">
        <f>Y2361</f>
        <v>4.82</v>
      </c>
      <c r="T2361" s="70">
        <f>R2361+S2361</f>
        <v>10.36</v>
      </c>
      <c r="U2361" s="70">
        <f>ROUND(Z2361*$H$2,2)/100</f>
        <v>0</v>
      </c>
      <c r="V2361" s="78">
        <f>SUM(T2361:U2361)</f>
        <v>10.36</v>
      </c>
      <c r="X2361" s="70">
        <v>5.54</v>
      </c>
      <c r="Y2361" s="70">
        <v>4.82</v>
      </c>
      <c r="Z2361" s="70">
        <v>10.36</v>
      </c>
      <c r="AA2361" s="79"/>
      <c r="AB2361" s="80">
        <f t="shared" si="1348"/>
        <v>0</v>
      </c>
    </row>
    <row r="2362" spans="1:28" x14ac:dyDescent="0.25">
      <c r="A2362" s="72" t="s">
        <v>18072</v>
      </c>
      <c r="B2362" s="73" t="s">
        <v>23444</v>
      </c>
      <c r="C2362" s="74" t="s">
        <v>15747</v>
      </c>
      <c r="D2362" s="75">
        <v>0</v>
      </c>
      <c r="E2362" s="70">
        <v>7.01</v>
      </c>
      <c r="F2362" s="76">
        <f>ROUND(D2362*E2362,2)</f>
        <v>0</v>
      </c>
      <c r="G2362" s="77"/>
      <c r="H2362" s="70">
        <f>ROUND(N2362+(N2362*$H$2/100),2)</f>
        <v>2.19</v>
      </c>
      <c r="I2362" s="70">
        <f>ROUND(O2362+(O2362*$H$2/100),2)</f>
        <v>4.82</v>
      </c>
      <c r="J2362" s="70">
        <f>H2362+I2362</f>
        <v>7.01</v>
      </c>
      <c r="K2362" s="70">
        <v>0</v>
      </c>
      <c r="L2362" s="76">
        <f>SUM(J2362:K2362)</f>
        <v>7.01</v>
      </c>
      <c r="N2362" s="70">
        <v>2.19</v>
      </c>
      <c r="O2362" s="70">
        <v>4.82</v>
      </c>
      <c r="P2362" s="70">
        <f>SUM(N2362:O2362)</f>
        <v>7.01</v>
      </c>
      <c r="Q2362" s="64"/>
      <c r="R2362" s="70">
        <f>X2362</f>
        <v>2.19</v>
      </c>
      <c r="S2362" s="70">
        <f>Y2362</f>
        <v>4.82</v>
      </c>
      <c r="T2362" s="70">
        <f>R2362+S2362</f>
        <v>7.01</v>
      </c>
      <c r="U2362" s="70">
        <f>ROUND(Z2362*$H$2,2)/100</f>
        <v>0</v>
      </c>
      <c r="V2362" s="78">
        <f>SUM(T2362:U2362)</f>
        <v>7.01</v>
      </c>
      <c r="X2362" s="70">
        <v>2.19</v>
      </c>
      <c r="Y2362" s="70">
        <v>4.82</v>
      </c>
      <c r="Z2362" s="70">
        <v>7.01</v>
      </c>
      <c r="AA2362" s="79"/>
      <c r="AB2362" s="80">
        <f t="shared" si="1348"/>
        <v>0</v>
      </c>
    </row>
    <row r="2363" spans="1:28" x14ac:dyDescent="0.25">
      <c r="A2363" s="66" t="s">
        <v>18073</v>
      </c>
      <c r="B2363" s="67" t="s">
        <v>23445</v>
      </c>
      <c r="C2363" s="68"/>
      <c r="D2363" s="69"/>
      <c r="E2363" s="70"/>
      <c r="F2363" s="71"/>
      <c r="H2363" s="70"/>
      <c r="I2363" s="70"/>
      <c r="J2363" s="70"/>
      <c r="K2363" s="70"/>
      <c r="L2363" s="76"/>
      <c r="N2363" s="70"/>
      <c r="O2363" s="70"/>
      <c r="P2363" s="70"/>
      <c r="Q2363" s="64"/>
      <c r="R2363" s="70"/>
      <c r="S2363" s="70"/>
      <c r="T2363" s="70"/>
      <c r="U2363" s="70"/>
      <c r="V2363" s="78"/>
      <c r="X2363" s="70"/>
      <c r="Y2363" s="70"/>
      <c r="Z2363" s="70"/>
      <c r="AA2363" s="79"/>
      <c r="AB2363" s="80">
        <f t="shared" si="1348"/>
        <v>0</v>
      </c>
    </row>
    <row r="2364" spans="1:28" x14ac:dyDescent="0.25">
      <c r="A2364" s="72" t="s">
        <v>18074</v>
      </c>
      <c r="B2364" s="73" t="s">
        <v>23446</v>
      </c>
      <c r="C2364" s="74" t="s">
        <v>15747</v>
      </c>
      <c r="D2364" s="75">
        <v>0</v>
      </c>
      <c r="E2364" s="70">
        <v>7.48</v>
      </c>
      <c r="F2364" s="76">
        <f>ROUND(D2364*E2364,2)</f>
        <v>0</v>
      </c>
      <c r="G2364" s="77"/>
      <c r="H2364" s="70">
        <f>ROUND(N2364+(N2364*$H$2/100),2)</f>
        <v>2.66</v>
      </c>
      <c r="I2364" s="70">
        <f>ROUND(O2364+(O2364*$H$2/100),2)</f>
        <v>4.82</v>
      </c>
      <c r="J2364" s="70">
        <f>H2364+I2364</f>
        <v>7.48</v>
      </c>
      <c r="K2364" s="70">
        <v>0</v>
      </c>
      <c r="L2364" s="76">
        <f>SUM(J2364:K2364)</f>
        <v>7.48</v>
      </c>
      <c r="N2364" s="70">
        <v>2.66</v>
      </c>
      <c r="O2364" s="70">
        <v>4.82</v>
      </c>
      <c r="P2364" s="70">
        <f>SUM(N2364:O2364)</f>
        <v>7.48</v>
      </c>
      <c r="Q2364" s="64"/>
      <c r="R2364" s="70">
        <f>X2364</f>
        <v>2.66</v>
      </c>
      <c r="S2364" s="70">
        <f>Y2364</f>
        <v>4.82</v>
      </c>
      <c r="T2364" s="70">
        <f>R2364+S2364</f>
        <v>7.48</v>
      </c>
      <c r="U2364" s="70">
        <f>ROUND(Z2364*$H$2,2)/100</f>
        <v>0</v>
      </c>
      <c r="V2364" s="78">
        <f>SUM(T2364:U2364)</f>
        <v>7.48</v>
      </c>
      <c r="X2364" s="70">
        <v>2.66</v>
      </c>
      <c r="Y2364" s="70">
        <v>4.82</v>
      </c>
      <c r="Z2364" s="70">
        <v>7.48</v>
      </c>
      <c r="AA2364" s="79"/>
      <c r="AB2364" s="80">
        <f t="shared" si="1348"/>
        <v>0</v>
      </c>
    </row>
    <row r="2365" spans="1:28" x14ac:dyDescent="0.25">
      <c r="A2365" s="72" t="s">
        <v>18075</v>
      </c>
      <c r="B2365" s="73" t="s">
        <v>23447</v>
      </c>
      <c r="C2365" s="74" t="s">
        <v>15747</v>
      </c>
      <c r="D2365" s="75">
        <v>0</v>
      </c>
      <c r="E2365" s="70">
        <v>10.15</v>
      </c>
      <c r="F2365" s="76">
        <f>ROUND(D2365*E2365,2)</f>
        <v>0</v>
      </c>
      <c r="G2365" s="77"/>
      <c r="H2365" s="70">
        <f>ROUND(N2365+(N2365*$H$2/100),2)</f>
        <v>5.33</v>
      </c>
      <c r="I2365" s="70">
        <f>ROUND(O2365+(O2365*$H$2/100),2)</f>
        <v>4.82</v>
      </c>
      <c r="J2365" s="70">
        <f>H2365+I2365</f>
        <v>10.15</v>
      </c>
      <c r="K2365" s="70">
        <v>0</v>
      </c>
      <c r="L2365" s="76">
        <f>SUM(J2365:K2365)</f>
        <v>10.15</v>
      </c>
      <c r="N2365" s="70">
        <v>5.33</v>
      </c>
      <c r="O2365" s="70">
        <v>4.82</v>
      </c>
      <c r="P2365" s="70">
        <f>SUM(N2365:O2365)</f>
        <v>10.15</v>
      </c>
      <c r="Q2365" s="64"/>
      <c r="R2365" s="70">
        <f>X2365</f>
        <v>5.33</v>
      </c>
      <c r="S2365" s="70">
        <f>Y2365</f>
        <v>4.82</v>
      </c>
      <c r="T2365" s="70">
        <f>R2365+S2365</f>
        <v>10.15</v>
      </c>
      <c r="U2365" s="70">
        <f>ROUND(Z2365*$H$2,2)/100</f>
        <v>0</v>
      </c>
      <c r="V2365" s="78">
        <f>SUM(T2365:U2365)</f>
        <v>10.15</v>
      </c>
      <c r="X2365" s="70">
        <v>5.33</v>
      </c>
      <c r="Y2365" s="70">
        <v>4.82</v>
      </c>
      <c r="Z2365" s="70">
        <v>10.15</v>
      </c>
      <c r="AA2365" s="79"/>
      <c r="AB2365" s="80">
        <f t="shared" si="1348"/>
        <v>0</v>
      </c>
    </row>
    <row r="2366" spans="1:28" s="34" customFormat="1" x14ac:dyDescent="0.25">
      <c r="A2366" s="66" t="s">
        <v>18076</v>
      </c>
      <c r="B2366" s="67" t="s">
        <v>23448</v>
      </c>
      <c r="C2366" s="68"/>
      <c r="D2366" s="69"/>
      <c r="E2366" s="70"/>
      <c r="F2366" s="71"/>
      <c r="G2366" s="39"/>
      <c r="H2366" s="70"/>
      <c r="I2366" s="70"/>
      <c r="J2366" s="70"/>
      <c r="K2366" s="70"/>
      <c r="L2366" s="76"/>
      <c r="N2366" s="70"/>
      <c r="O2366" s="70"/>
      <c r="P2366" s="70"/>
      <c r="Q2366" s="64"/>
      <c r="R2366" s="70"/>
      <c r="S2366" s="70"/>
      <c r="T2366" s="70"/>
      <c r="U2366" s="70"/>
      <c r="V2366" s="78"/>
      <c r="X2366" s="70"/>
      <c r="Y2366" s="70"/>
      <c r="Z2366" s="70"/>
      <c r="AA2366" s="79"/>
      <c r="AB2366" s="80">
        <f t="shared" si="1348"/>
        <v>0</v>
      </c>
    </row>
    <row r="2367" spans="1:28" s="34" customFormat="1" x14ac:dyDescent="0.25">
      <c r="A2367" s="72" t="s">
        <v>18077</v>
      </c>
      <c r="B2367" s="73" t="s">
        <v>23449</v>
      </c>
      <c r="C2367" s="74" t="s">
        <v>15747</v>
      </c>
      <c r="D2367" s="75">
        <v>0</v>
      </c>
      <c r="E2367" s="70">
        <v>4.9800000000000004</v>
      </c>
      <c r="F2367" s="76">
        <f t="shared" ref="F2367:F2373" si="1378">ROUND(D2367*E2367,2)</f>
        <v>0</v>
      </c>
      <c r="G2367" s="77"/>
      <c r="H2367" s="70">
        <f t="shared" ref="H2367:I2373" si="1379">ROUND(N2367+(N2367*$H$2/100),2)</f>
        <v>1.29</v>
      </c>
      <c r="I2367" s="70">
        <f t="shared" si="1379"/>
        <v>3.69</v>
      </c>
      <c r="J2367" s="70">
        <f t="shared" ref="J2367:J2373" si="1380">H2367+I2367</f>
        <v>4.9800000000000004</v>
      </c>
      <c r="K2367" s="70">
        <v>0</v>
      </c>
      <c r="L2367" s="76">
        <f t="shared" ref="L2367:L2373" si="1381">SUM(J2367:K2367)</f>
        <v>4.9800000000000004</v>
      </c>
      <c r="N2367" s="70">
        <v>1.29</v>
      </c>
      <c r="O2367" s="70">
        <v>3.6900000000000004</v>
      </c>
      <c r="P2367" s="70">
        <f t="shared" ref="P2367:P2373" si="1382">SUM(N2367:O2367)</f>
        <v>4.9800000000000004</v>
      </c>
      <c r="Q2367" s="64"/>
      <c r="R2367" s="70">
        <f t="shared" ref="R2367:S2373" si="1383">X2367</f>
        <v>1.29</v>
      </c>
      <c r="S2367" s="70">
        <f t="shared" si="1383"/>
        <v>3.69</v>
      </c>
      <c r="T2367" s="70">
        <f t="shared" ref="T2367:T2373" si="1384">R2367+S2367</f>
        <v>4.9800000000000004</v>
      </c>
      <c r="U2367" s="70">
        <f t="shared" ref="U2367:U2373" si="1385">ROUND(Z2367*$H$2,2)/100</f>
        <v>0</v>
      </c>
      <c r="V2367" s="78">
        <f t="shared" ref="V2367:V2373" si="1386">SUM(T2367:U2367)</f>
        <v>4.9800000000000004</v>
      </c>
      <c r="X2367" s="70">
        <v>1.29</v>
      </c>
      <c r="Y2367" s="70">
        <v>3.69</v>
      </c>
      <c r="Z2367" s="70">
        <v>4.9800000000000004</v>
      </c>
      <c r="AA2367" s="79"/>
      <c r="AB2367" s="80">
        <f t="shared" si="1348"/>
        <v>0</v>
      </c>
    </row>
    <row r="2368" spans="1:28" s="34" customFormat="1" x14ac:dyDescent="0.25">
      <c r="A2368" s="72" t="s">
        <v>18078</v>
      </c>
      <c r="B2368" s="73" t="s">
        <v>23450</v>
      </c>
      <c r="C2368" s="74" t="s">
        <v>15747</v>
      </c>
      <c r="D2368" s="75">
        <v>0</v>
      </c>
      <c r="E2368" s="70">
        <v>11.440000000000001</v>
      </c>
      <c r="F2368" s="76">
        <f t="shared" si="1378"/>
        <v>0</v>
      </c>
      <c r="G2368" s="29"/>
      <c r="H2368" s="70">
        <f t="shared" si="1379"/>
        <v>7.75</v>
      </c>
      <c r="I2368" s="70">
        <f t="shared" si="1379"/>
        <v>3.69</v>
      </c>
      <c r="J2368" s="70">
        <f t="shared" si="1380"/>
        <v>11.44</v>
      </c>
      <c r="K2368" s="70">
        <v>0</v>
      </c>
      <c r="L2368" s="76">
        <f t="shared" si="1381"/>
        <v>11.44</v>
      </c>
      <c r="N2368" s="70">
        <v>7.75</v>
      </c>
      <c r="O2368" s="70">
        <v>3.6900000000000004</v>
      </c>
      <c r="P2368" s="70">
        <f t="shared" si="1382"/>
        <v>11.440000000000001</v>
      </c>
      <c r="Q2368" s="64"/>
      <c r="R2368" s="70">
        <f t="shared" si="1383"/>
        <v>7.75</v>
      </c>
      <c r="S2368" s="70">
        <f t="shared" si="1383"/>
        <v>3.69</v>
      </c>
      <c r="T2368" s="70">
        <f t="shared" si="1384"/>
        <v>11.44</v>
      </c>
      <c r="U2368" s="70">
        <f t="shared" si="1385"/>
        <v>0</v>
      </c>
      <c r="V2368" s="78">
        <f t="shared" si="1386"/>
        <v>11.44</v>
      </c>
      <c r="X2368" s="70">
        <v>7.75</v>
      </c>
      <c r="Y2368" s="70">
        <v>3.69</v>
      </c>
      <c r="Z2368" s="70">
        <v>11.44</v>
      </c>
      <c r="AA2368" s="79"/>
      <c r="AB2368" s="80">
        <f t="shared" si="1348"/>
        <v>0</v>
      </c>
    </row>
    <row r="2369" spans="1:28" s="34" customFormat="1" x14ac:dyDescent="0.25">
      <c r="A2369" s="72" t="s">
        <v>18079</v>
      </c>
      <c r="B2369" s="73" t="s">
        <v>23451</v>
      </c>
      <c r="C2369" s="74" t="s">
        <v>15747</v>
      </c>
      <c r="D2369" s="75">
        <v>0</v>
      </c>
      <c r="E2369" s="70">
        <v>5.72</v>
      </c>
      <c r="F2369" s="76">
        <f t="shared" si="1378"/>
        <v>0</v>
      </c>
      <c r="G2369" s="29"/>
      <c r="H2369" s="70">
        <f t="shared" si="1379"/>
        <v>2.88</v>
      </c>
      <c r="I2369" s="70">
        <f t="shared" si="1379"/>
        <v>2.84</v>
      </c>
      <c r="J2369" s="70">
        <f t="shared" si="1380"/>
        <v>5.72</v>
      </c>
      <c r="K2369" s="70">
        <v>0</v>
      </c>
      <c r="L2369" s="76">
        <f t="shared" si="1381"/>
        <v>5.72</v>
      </c>
      <c r="N2369" s="70">
        <v>2.88</v>
      </c>
      <c r="O2369" s="70">
        <v>2.84</v>
      </c>
      <c r="P2369" s="70">
        <f t="shared" si="1382"/>
        <v>5.72</v>
      </c>
      <c r="Q2369" s="64"/>
      <c r="R2369" s="70">
        <f t="shared" si="1383"/>
        <v>2.88</v>
      </c>
      <c r="S2369" s="70">
        <f t="shared" si="1383"/>
        <v>2.85</v>
      </c>
      <c r="T2369" s="70">
        <f t="shared" si="1384"/>
        <v>5.73</v>
      </c>
      <c r="U2369" s="70">
        <f t="shared" si="1385"/>
        <v>0</v>
      </c>
      <c r="V2369" s="78">
        <f t="shared" si="1386"/>
        <v>5.73</v>
      </c>
      <c r="X2369" s="70">
        <v>2.88</v>
      </c>
      <c r="Y2369" s="70">
        <v>2.85</v>
      </c>
      <c r="Z2369" s="70">
        <v>5.73</v>
      </c>
      <c r="AA2369" s="79"/>
      <c r="AB2369" s="80">
        <f t="shared" si="1348"/>
        <v>-1.0000000000000675E-2</v>
      </c>
    </row>
    <row r="2370" spans="1:28" s="34" customFormat="1" x14ac:dyDescent="0.25">
      <c r="A2370" s="72" t="s">
        <v>18080</v>
      </c>
      <c r="B2370" s="73" t="s">
        <v>23452</v>
      </c>
      <c r="C2370" s="74" t="s">
        <v>15747</v>
      </c>
      <c r="D2370" s="75">
        <v>0</v>
      </c>
      <c r="E2370" s="70">
        <v>5.49</v>
      </c>
      <c r="F2370" s="76">
        <f t="shared" si="1378"/>
        <v>0</v>
      </c>
      <c r="G2370" s="77"/>
      <c r="H2370" s="70">
        <f t="shared" si="1379"/>
        <v>1.8</v>
      </c>
      <c r="I2370" s="70">
        <f t="shared" si="1379"/>
        <v>3.69</v>
      </c>
      <c r="J2370" s="70">
        <f t="shared" si="1380"/>
        <v>5.49</v>
      </c>
      <c r="K2370" s="70">
        <v>0</v>
      </c>
      <c r="L2370" s="76">
        <f t="shared" si="1381"/>
        <v>5.49</v>
      </c>
      <c r="N2370" s="70">
        <v>1.8</v>
      </c>
      <c r="O2370" s="70">
        <v>3.6900000000000004</v>
      </c>
      <c r="P2370" s="70">
        <f t="shared" si="1382"/>
        <v>5.49</v>
      </c>
      <c r="Q2370" s="64"/>
      <c r="R2370" s="70">
        <f t="shared" si="1383"/>
        <v>1.8</v>
      </c>
      <c r="S2370" s="70">
        <f t="shared" si="1383"/>
        <v>3.69</v>
      </c>
      <c r="T2370" s="70">
        <f t="shared" si="1384"/>
        <v>5.49</v>
      </c>
      <c r="U2370" s="70">
        <f t="shared" si="1385"/>
        <v>0</v>
      </c>
      <c r="V2370" s="78">
        <f t="shared" si="1386"/>
        <v>5.49</v>
      </c>
      <c r="X2370" s="70">
        <v>1.8</v>
      </c>
      <c r="Y2370" s="70">
        <v>3.69</v>
      </c>
      <c r="Z2370" s="70">
        <v>5.49</v>
      </c>
      <c r="AA2370" s="79"/>
      <c r="AB2370" s="80">
        <f t="shared" si="1348"/>
        <v>0</v>
      </c>
    </row>
    <row r="2371" spans="1:28" s="34" customFormat="1" x14ac:dyDescent="0.25">
      <c r="A2371" s="72" t="s">
        <v>18081</v>
      </c>
      <c r="B2371" s="73" t="s">
        <v>23453</v>
      </c>
      <c r="C2371" s="74" t="s">
        <v>15747</v>
      </c>
      <c r="D2371" s="75">
        <v>0</v>
      </c>
      <c r="E2371" s="70">
        <v>4.59</v>
      </c>
      <c r="F2371" s="76">
        <f t="shared" si="1378"/>
        <v>0</v>
      </c>
      <c r="G2371" s="29"/>
      <c r="H2371" s="70">
        <f t="shared" si="1379"/>
        <v>1.75</v>
      </c>
      <c r="I2371" s="70">
        <f t="shared" si="1379"/>
        <v>2.84</v>
      </c>
      <c r="J2371" s="70">
        <f t="shared" si="1380"/>
        <v>4.59</v>
      </c>
      <c r="K2371" s="70">
        <v>0</v>
      </c>
      <c r="L2371" s="76">
        <f t="shared" si="1381"/>
        <v>4.59</v>
      </c>
      <c r="N2371" s="70">
        <v>1.75</v>
      </c>
      <c r="O2371" s="70">
        <v>2.84</v>
      </c>
      <c r="P2371" s="70">
        <f t="shared" si="1382"/>
        <v>4.59</v>
      </c>
      <c r="Q2371" s="64"/>
      <c r="R2371" s="70">
        <f t="shared" si="1383"/>
        <v>1.75</v>
      </c>
      <c r="S2371" s="70">
        <f t="shared" si="1383"/>
        <v>2.85</v>
      </c>
      <c r="T2371" s="70">
        <f t="shared" si="1384"/>
        <v>4.5999999999999996</v>
      </c>
      <c r="U2371" s="70">
        <f t="shared" si="1385"/>
        <v>0</v>
      </c>
      <c r="V2371" s="78">
        <f t="shared" si="1386"/>
        <v>4.5999999999999996</v>
      </c>
      <c r="X2371" s="70">
        <v>1.75</v>
      </c>
      <c r="Y2371" s="70">
        <v>2.85</v>
      </c>
      <c r="Z2371" s="70">
        <v>4.5999999999999996</v>
      </c>
      <c r="AA2371" s="79"/>
      <c r="AB2371" s="80">
        <f t="shared" si="1348"/>
        <v>-9.9999999999997868E-3</v>
      </c>
    </row>
    <row r="2372" spans="1:28" s="34" customFormat="1" x14ac:dyDescent="0.25">
      <c r="A2372" s="72" t="s">
        <v>18082</v>
      </c>
      <c r="B2372" s="73" t="s">
        <v>23454</v>
      </c>
      <c r="C2372" s="74" t="s">
        <v>15747</v>
      </c>
      <c r="D2372" s="75">
        <v>0</v>
      </c>
      <c r="E2372" s="70">
        <v>15.5</v>
      </c>
      <c r="F2372" s="76">
        <f t="shared" si="1378"/>
        <v>0</v>
      </c>
      <c r="G2372" s="39"/>
      <c r="H2372" s="70">
        <f t="shared" si="1379"/>
        <v>11.81</v>
      </c>
      <c r="I2372" s="70">
        <f t="shared" si="1379"/>
        <v>3.69</v>
      </c>
      <c r="J2372" s="70">
        <f t="shared" si="1380"/>
        <v>15.5</v>
      </c>
      <c r="K2372" s="70">
        <v>0</v>
      </c>
      <c r="L2372" s="76">
        <f t="shared" si="1381"/>
        <v>15.5</v>
      </c>
      <c r="N2372" s="70">
        <v>11.81</v>
      </c>
      <c r="O2372" s="70">
        <v>3.6900000000000004</v>
      </c>
      <c r="P2372" s="70">
        <f t="shared" si="1382"/>
        <v>15.5</v>
      </c>
      <c r="Q2372" s="64"/>
      <c r="R2372" s="70">
        <f t="shared" si="1383"/>
        <v>11.81</v>
      </c>
      <c r="S2372" s="70">
        <f t="shared" si="1383"/>
        <v>3.69</v>
      </c>
      <c r="T2372" s="70">
        <f t="shared" si="1384"/>
        <v>15.5</v>
      </c>
      <c r="U2372" s="70">
        <f t="shared" si="1385"/>
        <v>0</v>
      </c>
      <c r="V2372" s="78">
        <f t="shared" si="1386"/>
        <v>15.5</v>
      </c>
      <c r="X2372" s="70">
        <v>11.81</v>
      </c>
      <c r="Y2372" s="70">
        <v>3.69</v>
      </c>
      <c r="Z2372" s="70">
        <v>15.5</v>
      </c>
      <c r="AB2372" s="80">
        <f t="shared" si="1348"/>
        <v>0</v>
      </c>
    </row>
    <row r="2373" spans="1:28" s="34" customFormat="1" x14ac:dyDescent="0.25">
      <c r="A2373" s="72" t="s">
        <v>18083</v>
      </c>
      <c r="B2373" s="73" t="s">
        <v>23455</v>
      </c>
      <c r="C2373" s="74" t="s">
        <v>15747</v>
      </c>
      <c r="D2373" s="75">
        <v>0</v>
      </c>
      <c r="E2373" s="70">
        <v>5.6800000000000006</v>
      </c>
      <c r="F2373" s="76">
        <f t="shared" si="1378"/>
        <v>0</v>
      </c>
      <c r="H2373" s="70">
        <f t="shared" si="1379"/>
        <v>1.99</v>
      </c>
      <c r="I2373" s="70">
        <f t="shared" si="1379"/>
        <v>3.69</v>
      </c>
      <c r="J2373" s="70">
        <f t="shared" si="1380"/>
        <v>5.68</v>
      </c>
      <c r="K2373" s="70">
        <v>0</v>
      </c>
      <c r="L2373" s="76">
        <f t="shared" si="1381"/>
        <v>5.68</v>
      </c>
      <c r="N2373" s="70">
        <v>1.99</v>
      </c>
      <c r="O2373" s="70">
        <v>3.6900000000000004</v>
      </c>
      <c r="P2373" s="70">
        <f t="shared" si="1382"/>
        <v>5.6800000000000006</v>
      </c>
      <c r="Q2373" s="64"/>
      <c r="R2373" s="70">
        <f t="shared" si="1383"/>
        <v>1.99</v>
      </c>
      <c r="S2373" s="70">
        <f t="shared" si="1383"/>
        <v>3.69</v>
      </c>
      <c r="T2373" s="70">
        <f t="shared" si="1384"/>
        <v>5.68</v>
      </c>
      <c r="U2373" s="70">
        <f t="shared" si="1385"/>
        <v>0</v>
      </c>
      <c r="V2373" s="78">
        <f t="shared" si="1386"/>
        <v>5.68</v>
      </c>
      <c r="X2373" s="70">
        <v>1.99</v>
      </c>
      <c r="Y2373" s="70">
        <v>3.69</v>
      </c>
      <c r="Z2373" s="70">
        <v>5.68</v>
      </c>
      <c r="AB2373" s="80">
        <f t="shared" si="1348"/>
        <v>0</v>
      </c>
    </row>
    <row r="2374" spans="1:28" s="34" customFormat="1" x14ac:dyDescent="0.25">
      <c r="A2374" s="66" t="s">
        <v>18084</v>
      </c>
      <c r="B2374" s="67" t="s">
        <v>23456</v>
      </c>
      <c r="C2374" s="68"/>
      <c r="D2374" s="69"/>
      <c r="E2374" s="70"/>
      <c r="F2374" s="71"/>
      <c r="G2374" s="39"/>
      <c r="H2374" s="70"/>
      <c r="I2374" s="70"/>
      <c r="J2374" s="70"/>
      <c r="K2374" s="70"/>
      <c r="L2374" s="76"/>
      <c r="N2374" s="70"/>
      <c r="O2374" s="70"/>
      <c r="P2374" s="70"/>
      <c r="Q2374" s="64"/>
      <c r="R2374" s="70"/>
      <c r="S2374" s="70"/>
      <c r="T2374" s="70"/>
      <c r="U2374" s="70"/>
      <c r="V2374" s="78"/>
      <c r="X2374" s="70"/>
      <c r="Y2374" s="70"/>
      <c r="Z2374" s="70"/>
      <c r="AA2374" s="79"/>
      <c r="AB2374" s="80">
        <f t="shared" si="1348"/>
        <v>0</v>
      </c>
    </row>
    <row r="2375" spans="1:28" s="34" customFormat="1" ht="22.5" x14ac:dyDescent="0.25">
      <c r="A2375" s="72" t="s">
        <v>18085</v>
      </c>
      <c r="B2375" s="73" t="s">
        <v>23457</v>
      </c>
      <c r="C2375" s="74" t="s">
        <v>15692</v>
      </c>
      <c r="D2375" s="75">
        <v>0</v>
      </c>
      <c r="E2375" s="70">
        <v>11.16</v>
      </c>
      <c r="F2375" s="76">
        <f>ROUND(D2375*E2375,2)</f>
        <v>0</v>
      </c>
      <c r="G2375" s="77"/>
      <c r="H2375" s="70">
        <f t="shared" ref="H2375:I2377" si="1387">ROUND(N2375+(N2375*$H$2/100),2)</f>
        <v>5.57</v>
      </c>
      <c r="I2375" s="70">
        <f t="shared" si="1387"/>
        <v>5.59</v>
      </c>
      <c r="J2375" s="70">
        <f>H2375+I2375</f>
        <v>11.16</v>
      </c>
      <c r="K2375" s="70">
        <v>0</v>
      </c>
      <c r="L2375" s="76">
        <f>SUM(J2375:K2375)</f>
        <v>11.16</v>
      </c>
      <c r="N2375" s="70">
        <v>5.57</v>
      </c>
      <c r="O2375" s="70">
        <v>5.59</v>
      </c>
      <c r="P2375" s="70">
        <f>SUM(N2375:O2375)</f>
        <v>11.16</v>
      </c>
      <c r="Q2375" s="64"/>
      <c r="R2375" s="70">
        <f t="shared" ref="R2375:S2377" si="1388">X2375</f>
        <v>5.57</v>
      </c>
      <c r="S2375" s="70">
        <f t="shared" si="1388"/>
        <v>5.6</v>
      </c>
      <c r="T2375" s="70">
        <f>R2375+S2375</f>
        <v>11.17</v>
      </c>
      <c r="U2375" s="70">
        <f>ROUND(Z2375*$H$2,2)/100</f>
        <v>0</v>
      </c>
      <c r="V2375" s="78">
        <f>SUM(T2375:U2375)</f>
        <v>11.17</v>
      </c>
      <c r="X2375" s="70">
        <v>5.57</v>
      </c>
      <c r="Y2375" s="70">
        <v>5.6</v>
      </c>
      <c r="Z2375" s="70">
        <v>11.17</v>
      </c>
      <c r="AA2375" s="79"/>
      <c r="AB2375" s="80">
        <f t="shared" si="1348"/>
        <v>-9.9999999999997868E-3</v>
      </c>
    </row>
    <row r="2376" spans="1:28" s="34" customFormat="1" ht="22.5" x14ac:dyDescent="0.25">
      <c r="A2376" s="72" t="s">
        <v>18086</v>
      </c>
      <c r="B2376" s="73" t="s">
        <v>23458</v>
      </c>
      <c r="C2376" s="74" t="s">
        <v>15747</v>
      </c>
      <c r="D2376" s="75">
        <v>0</v>
      </c>
      <c r="E2376" s="70">
        <v>4.82</v>
      </c>
      <c r="F2376" s="76">
        <f>ROUND(D2376*E2376,2)</f>
        <v>0</v>
      </c>
      <c r="G2376" s="77"/>
      <c r="H2376" s="70">
        <f t="shared" si="1387"/>
        <v>0</v>
      </c>
      <c r="I2376" s="70">
        <f t="shared" si="1387"/>
        <v>4.82</v>
      </c>
      <c r="J2376" s="70">
        <f>H2376+I2376</f>
        <v>4.82</v>
      </c>
      <c r="K2376" s="70">
        <v>0</v>
      </c>
      <c r="L2376" s="76">
        <f>SUM(J2376:K2376)</f>
        <v>4.82</v>
      </c>
      <c r="N2376" s="70">
        <v>0</v>
      </c>
      <c r="O2376" s="70">
        <v>4.82</v>
      </c>
      <c r="P2376" s="70">
        <f>SUM(N2376:O2376)</f>
        <v>4.82</v>
      </c>
      <c r="Q2376" s="64"/>
      <c r="R2376" s="70">
        <f t="shared" si="1388"/>
        <v>0</v>
      </c>
      <c r="S2376" s="70">
        <f t="shared" si="1388"/>
        <v>4.82</v>
      </c>
      <c r="T2376" s="70">
        <f>R2376+S2376</f>
        <v>4.82</v>
      </c>
      <c r="U2376" s="70">
        <f>ROUND(Z2376*$H$2,2)/100</f>
        <v>0</v>
      </c>
      <c r="V2376" s="78">
        <f>SUM(T2376:U2376)</f>
        <v>4.82</v>
      </c>
      <c r="X2376" s="70">
        <v>0</v>
      </c>
      <c r="Y2376" s="70">
        <v>4.82</v>
      </c>
      <c r="Z2376" s="70">
        <v>4.82</v>
      </c>
      <c r="AA2376" s="79"/>
      <c r="AB2376" s="80">
        <f t="shared" si="1348"/>
        <v>0</v>
      </c>
    </row>
    <row r="2377" spans="1:28" s="34" customFormat="1" ht="22.5" x14ac:dyDescent="0.25">
      <c r="A2377" s="72" t="s">
        <v>18087</v>
      </c>
      <c r="B2377" s="73" t="s">
        <v>23459</v>
      </c>
      <c r="C2377" s="74" t="s">
        <v>15747</v>
      </c>
      <c r="D2377" s="75">
        <v>0</v>
      </c>
      <c r="E2377" s="70">
        <v>9.6199999999999992</v>
      </c>
      <c r="F2377" s="76">
        <f>ROUND(D2377*E2377,2)</f>
        <v>0</v>
      </c>
      <c r="G2377" s="77"/>
      <c r="H2377" s="70">
        <f t="shared" si="1387"/>
        <v>0</v>
      </c>
      <c r="I2377" s="70">
        <f t="shared" si="1387"/>
        <v>9.6199999999999992</v>
      </c>
      <c r="J2377" s="70">
        <f>H2377+I2377</f>
        <v>9.6199999999999992</v>
      </c>
      <c r="K2377" s="70">
        <v>0</v>
      </c>
      <c r="L2377" s="76">
        <f>SUM(J2377:K2377)</f>
        <v>9.6199999999999992</v>
      </c>
      <c r="N2377" s="70">
        <v>0</v>
      </c>
      <c r="O2377" s="70">
        <v>9.6199999999999992</v>
      </c>
      <c r="P2377" s="70">
        <f>SUM(N2377:O2377)</f>
        <v>9.6199999999999992</v>
      </c>
      <c r="Q2377" s="64"/>
      <c r="R2377" s="70">
        <f t="shared" si="1388"/>
        <v>0</v>
      </c>
      <c r="S2377" s="70">
        <f t="shared" si="1388"/>
        <v>9.61</v>
      </c>
      <c r="T2377" s="70">
        <f>R2377+S2377</f>
        <v>9.61</v>
      </c>
      <c r="U2377" s="70">
        <f>ROUND(Z2377*$H$2,2)/100</f>
        <v>0</v>
      </c>
      <c r="V2377" s="78">
        <f>SUM(T2377:U2377)</f>
        <v>9.61</v>
      </c>
      <c r="X2377" s="70">
        <v>0</v>
      </c>
      <c r="Y2377" s="70">
        <v>9.61</v>
      </c>
      <c r="Z2377" s="70">
        <v>9.61</v>
      </c>
      <c r="AA2377" s="79"/>
      <c r="AB2377" s="80">
        <f t="shared" si="1348"/>
        <v>9.9999999999997868E-3</v>
      </c>
    </row>
    <row r="2378" spans="1:28" s="34" customFormat="1" ht="22.5" x14ac:dyDescent="0.25">
      <c r="A2378" s="66" t="s">
        <v>18088</v>
      </c>
      <c r="B2378" s="67" t="s">
        <v>23460</v>
      </c>
      <c r="C2378" s="74"/>
      <c r="D2378" s="75"/>
      <c r="E2378" s="70"/>
      <c r="F2378" s="76"/>
      <c r="G2378" s="77"/>
      <c r="H2378" s="70"/>
      <c r="I2378" s="70"/>
      <c r="J2378" s="70"/>
      <c r="K2378" s="70"/>
      <c r="L2378" s="76"/>
      <c r="N2378" s="70"/>
      <c r="O2378" s="70"/>
      <c r="P2378" s="70"/>
      <c r="Q2378" s="64"/>
      <c r="R2378" s="70"/>
      <c r="S2378" s="70"/>
      <c r="T2378" s="70"/>
      <c r="U2378" s="70"/>
      <c r="V2378" s="78"/>
      <c r="X2378" s="70"/>
      <c r="Y2378" s="70"/>
      <c r="Z2378" s="70"/>
      <c r="AA2378" s="79"/>
      <c r="AB2378" s="80">
        <f t="shared" ref="AB2378:AB2441" si="1389">P2378-Z2378</f>
        <v>0</v>
      </c>
    </row>
    <row r="2379" spans="1:28" s="34" customFormat="1" ht="22.5" x14ac:dyDescent="0.25">
      <c r="A2379" s="72" t="s">
        <v>18089</v>
      </c>
      <c r="B2379" s="73" t="s">
        <v>23461</v>
      </c>
      <c r="C2379" s="74" t="s">
        <v>15747</v>
      </c>
      <c r="D2379" s="75">
        <v>0</v>
      </c>
      <c r="E2379" s="70">
        <v>1.58</v>
      </c>
      <c r="F2379" s="76">
        <f t="shared" ref="F2379:F2400" si="1390">ROUND(D2379*E2379,2)</f>
        <v>0</v>
      </c>
      <c r="G2379" s="29"/>
      <c r="H2379" s="70">
        <f t="shared" ref="H2379:I2400" si="1391">ROUND(N2379+(N2379*$H$2/100),2)</f>
        <v>0.91</v>
      </c>
      <c r="I2379" s="70">
        <f t="shared" si="1391"/>
        <v>0.67</v>
      </c>
      <c r="J2379" s="70">
        <f t="shared" ref="J2379:J2400" si="1392">H2379+I2379</f>
        <v>1.58</v>
      </c>
      <c r="K2379" s="70">
        <v>0</v>
      </c>
      <c r="L2379" s="76">
        <f t="shared" ref="L2379:L2400" si="1393">SUM(J2379:K2379)</f>
        <v>1.58</v>
      </c>
      <c r="N2379" s="70">
        <v>0.91</v>
      </c>
      <c r="O2379" s="70">
        <v>0.67</v>
      </c>
      <c r="P2379" s="70">
        <f t="shared" ref="P2379:P2400" si="1394">SUM(N2379:O2379)</f>
        <v>1.58</v>
      </c>
      <c r="Q2379" s="64"/>
      <c r="R2379" s="70">
        <f t="shared" ref="R2379:S2400" si="1395">X2379</f>
        <v>0.91</v>
      </c>
      <c r="S2379" s="70">
        <f t="shared" si="1395"/>
        <v>0.68</v>
      </c>
      <c r="T2379" s="70">
        <f t="shared" ref="T2379:T2400" si="1396">R2379+S2379</f>
        <v>1.59</v>
      </c>
      <c r="U2379" s="70">
        <f t="shared" ref="U2379:U2400" si="1397">ROUND(Z2379*$H$2,2)/100</f>
        <v>0</v>
      </c>
      <c r="V2379" s="78">
        <f t="shared" ref="V2379:V2400" si="1398">SUM(T2379:U2379)</f>
        <v>1.59</v>
      </c>
      <c r="X2379" s="70">
        <v>0.91</v>
      </c>
      <c r="Y2379" s="70">
        <v>0.68</v>
      </c>
      <c r="Z2379" s="70">
        <v>1.59</v>
      </c>
      <c r="AA2379" s="79"/>
      <c r="AB2379" s="80">
        <f t="shared" si="1389"/>
        <v>-1.0000000000000009E-2</v>
      </c>
    </row>
    <row r="2380" spans="1:28" s="34" customFormat="1" ht="22.5" x14ac:dyDescent="0.25">
      <c r="A2380" s="72" t="s">
        <v>18090</v>
      </c>
      <c r="B2380" s="73" t="s">
        <v>23462</v>
      </c>
      <c r="C2380" s="74" t="s">
        <v>15747</v>
      </c>
      <c r="D2380" s="75">
        <v>0</v>
      </c>
      <c r="E2380" s="70">
        <v>2.02</v>
      </c>
      <c r="F2380" s="76">
        <f t="shared" si="1390"/>
        <v>0</v>
      </c>
      <c r="G2380" s="29"/>
      <c r="H2380" s="70">
        <f t="shared" si="1391"/>
        <v>1.35</v>
      </c>
      <c r="I2380" s="70">
        <f t="shared" si="1391"/>
        <v>0.67</v>
      </c>
      <c r="J2380" s="70">
        <f t="shared" si="1392"/>
        <v>2.02</v>
      </c>
      <c r="K2380" s="70">
        <v>0</v>
      </c>
      <c r="L2380" s="76">
        <f t="shared" si="1393"/>
        <v>2.02</v>
      </c>
      <c r="N2380" s="70">
        <v>1.35</v>
      </c>
      <c r="O2380" s="70">
        <v>0.67</v>
      </c>
      <c r="P2380" s="70">
        <f t="shared" si="1394"/>
        <v>2.02</v>
      </c>
      <c r="Q2380" s="64"/>
      <c r="R2380" s="70">
        <f t="shared" si="1395"/>
        <v>1.35</v>
      </c>
      <c r="S2380" s="70">
        <f t="shared" si="1395"/>
        <v>0.68</v>
      </c>
      <c r="T2380" s="70">
        <f t="shared" si="1396"/>
        <v>2.0300000000000002</v>
      </c>
      <c r="U2380" s="70">
        <f t="shared" si="1397"/>
        <v>0</v>
      </c>
      <c r="V2380" s="78">
        <f t="shared" si="1398"/>
        <v>2.0300000000000002</v>
      </c>
      <c r="X2380" s="70">
        <v>1.35</v>
      </c>
      <c r="Y2380" s="70">
        <v>0.68</v>
      </c>
      <c r="Z2380" s="70">
        <v>2.0299999999999998</v>
      </c>
      <c r="AA2380" s="79"/>
      <c r="AB2380" s="80">
        <f t="shared" si="1389"/>
        <v>-9.9999999999997868E-3</v>
      </c>
    </row>
    <row r="2381" spans="1:28" s="34" customFormat="1" ht="22.5" x14ac:dyDescent="0.25">
      <c r="A2381" s="72" t="s">
        <v>18091</v>
      </c>
      <c r="B2381" s="73" t="s">
        <v>23463</v>
      </c>
      <c r="C2381" s="74" t="s">
        <v>15747</v>
      </c>
      <c r="D2381" s="75">
        <v>0</v>
      </c>
      <c r="E2381" s="70">
        <v>2.9299999999999997</v>
      </c>
      <c r="F2381" s="76">
        <f t="shared" si="1390"/>
        <v>0</v>
      </c>
      <c r="G2381" s="29"/>
      <c r="H2381" s="70">
        <f t="shared" si="1391"/>
        <v>2.2599999999999998</v>
      </c>
      <c r="I2381" s="70">
        <f t="shared" si="1391"/>
        <v>0.67</v>
      </c>
      <c r="J2381" s="70">
        <f t="shared" si="1392"/>
        <v>2.9299999999999997</v>
      </c>
      <c r="K2381" s="70">
        <v>0</v>
      </c>
      <c r="L2381" s="76">
        <f t="shared" si="1393"/>
        <v>2.9299999999999997</v>
      </c>
      <c r="N2381" s="70">
        <v>2.2599999999999998</v>
      </c>
      <c r="O2381" s="70">
        <v>0.67</v>
      </c>
      <c r="P2381" s="70">
        <f t="shared" si="1394"/>
        <v>2.9299999999999997</v>
      </c>
      <c r="Q2381" s="64"/>
      <c r="R2381" s="70">
        <f t="shared" si="1395"/>
        <v>2.2599999999999998</v>
      </c>
      <c r="S2381" s="70">
        <f t="shared" si="1395"/>
        <v>0.68</v>
      </c>
      <c r="T2381" s="70">
        <f t="shared" si="1396"/>
        <v>2.94</v>
      </c>
      <c r="U2381" s="70">
        <f t="shared" si="1397"/>
        <v>0</v>
      </c>
      <c r="V2381" s="78">
        <f t="shared" si="1398"/>
        <v>2.94</v>
      </c>
      <c r="X2381" s="70">
        <v>2.2599999999999998</v>
      </c>
      <c r="Y2381" s="70">
        <v>0.68</v>
      </c>
      <c r="Z2381" s="70">
        <v>2.94</v>
      </c>
      <c r="AA2381" s="79"/>
      <c r="AB2381" s="80">
        <f t="shared" si="1389"/>
        <v>-1.0000000000000231E-2</v>
      </c>
    </row>
    <row r="2382" spans="1:28" s="90" customFormat="1" ht="22.5" x14ac:dyDescent="0.25">
      <c r="A2382" s="72" t="s">
        <v>18092</v>
      </c>
      <c r="B2382" s="73" t="s">
        <v>23464</v>
      </c>
      <c r="C2382" s="74" t="s">
        <v>15747</v>
      </c>
      <c r="D2382" s="75">
        <v>0</v>
      </c>
      <c r="E2382" s="70">
        <v>3.75</v>
      </c>
      <c r="F2382" s="76">
        <f t="shared" si="1390"/>
        <v>0</v>
      </c>
      <c r="G2382" s="29"/>
      <c r="H2382" s="70">
        <f t="shared" si="1391"/>
        <v>3.08</v>
      </c>
      <c r="I2382" s="70">
        <f t="shared" si="1391"/>
        <v>0.67</v>
      </c>
      <c r="J2382" s="70">
        <f t="shared" si="1392"/>
        <v>3.75</v>
      </c>
      <c r="K2382" s="70">
        <v>0</v>
      </c>
      <c r="L2382" s="76">
        <f t="shared" si="1393"/>
        <v>3.75</v>
      </c>
      <c r="M2382" s="34"/>
      <c r="N2382" s="70">
        <v>3.08</v>
      </c>
      <c r="O2382" s="70">
        <v>0.67</v>
      </c>
      <c r="P2382" s="70">
        <f t="shared" si="1394"/>
        <v>3.75</v>
      </c>
      <c r="Q2382" s="64"/>
      <c r="R2382" s="70">
        <f t="shared" si="1395"/>
        <v>3.08</v>
      </c>
      <c r="S2382" s="70">
        <f t="shared" si="1395"/>
        <v>0.68</v>
      </c>
      <c r="T2382" s="70">
        <f t="shared" si="1396"/>
        <v>3.7600000000000002</v>
      </c>
      <c r="U2382" s="70">
        <f t="shared" si="1397"/>
        <v>0</v>
      </c>
      <c r="V2382" s="78">
        <f t="shared" si="1398"/>
        <v>3.7600000000000002</v>
      </c>
      <c r="W2382" s="34"/>
      <c r="X2382" s="70">
        <v>3.08</v>
      </c>
      <c r="Y2382" s="70">
        <v>0.68</v>
      </c>
      <c r="Z2382" s="70">
        <v>3.76</v>
      </c>
      <c r="AA2382" s="79"/>
      <c r="AB2382" s="80">
        <f t="shared" si="1389"/>
        <v>-9.9999999999997868E-3</v>
      </c>
    </row>
    <row r="2383" spans="1:28" s="90" customFormat="1" ht="22.5" x14ac:dyDescent="0.25">
      <c r="A2383" s="72" t="s">
        <v>18093</v>
      </c>
      <c r="B2383" s="73" t="s">
        <v>23465</v>
      </c>
      <c r="C2383" s="74" t="s">
        <v>15747</v>
      </c>
      <c r="D2383" s="75">
        <v>0</v>
      </c>
      <c r="E2383" s="70">
        <v>7.43</v>
      </c>
      <c r="F2383" s="76">
        <f t="shared" si="1390"/>
        <v>0</v>
      </c>
      <c r="G2383" s="29"/>
      <c r="H2383" s="70">
        <f t="shared" si="1391"/>
        <v>4.75</v>
      </c>
      <c r="I2383" s="70">
        <f t="shared" si="1391"/>
        <v>2.68</v>
      </c>
      <c r="J2383" s="70">
        <f t="shared" si="1392"/>
        <v>7.43</v>
      </c>
      <c r="K2383" s="70">
        <v>0</v>
      </c>
      <c r="L2383" s="76">
        <f t="shared" si="1393"/>
        <v>7.43</v>
      </c>
      <c r="M2383" s="34"/>
      <c r="N2383" s="70">
        <v>4.75</v>
      </c>
      <c r="O2383" s="70">
        <v>2.68</v>
      </c>
      <c r="P2383" s="70">
        <f t="shared" si="1394"/>
        <v>7.43</v>
      </c>
      <c r="Q2383" s="64"/>
      <c r="R2383" s="70">
        <f t="shared" si="1395"/>
        <v>4.75</v>
      </c>
      <c r="S2383" s="70">
        <f t="shared" si="1395"/>
        <v>2.68</v>
      </c>
      <c r="T2383" s="70">
        <f t="shared" si="1396"/>
        <v>7.43</v>
      </c>
      <c r="U2383" s="70">
        <f t="shared" si="1397"/>
        <v>0</v>
      </c>
      <c r="V2383" s="78">
        <f t="shared" si="1398"/>
        <v>7.43</v>
      </c>
      <c r="W2383" s="34"/>
      <c r="X2383" s="70">
        <v>4.75</v>
      </c>
      <c r="Y2383" s="70">
        <v>2.68</v>
      </c>
      <c r="Z2383" s="70">
        <v>7.43</v>
      </c>
      <c r="AA2383" s="79"/>
      <c r="AB2383" s="80">
        <f t="shared" si="1389"/>
        <v>0</v>
      </c>
    </row>
    <row r="2384" spans="1:28" s="34" customFormat="1" ht="22.5" x14ac:dyDescent="0.25">
      <c r="A2384" s="72" t="s">
        <v>18094</v>
      </c>
      <c r="B2384" s="73" t="s">
        <v>23466</v>
      </c>
      <c r="C2384" s="74" t="s">
        <v>15747</v>
      </c>
      <c r="D2384" s="75">
        <v>0</v>
      </c>
      <c r="E2384" s="70">
        <v>10.14</v>
      </c>
      <c r="F2384" s="76">
        <f t="shared" si="1390"/>
        <v>0</v>
      </c>
      <c r="G2384" s="29"/>
      <c r="H2384" s="70">
        <f t="shared" si="1391"/>
        <v>7.12</v>
      </c>
      <c r="I2384" s="70">
        <f t="shared" si="1391"/>
        <v>3.02</v>
      </c>
      <c r="J2384" s="70">
        <f t="shared" si="1392"/>
        <v>10.14</v>
      </c>
      <c r="K2384" s="70">
        <v>0</v>
      </c>
      <c r="L2384" s="76">
        <f t="shared" si="1393"/>
        <v>10.14</v>
      </c>
      <c r="N2384" s="70">
        <v>7.12</v>
      </c>
      <c r="O2384" s="70">
        <v>3.02</v>
      </c>
      <c r="P2384" s="70">
        <f t="shared" si="1394"/>
        <v>10.14</v>
      </c>
      <c r="Q2384" s="64"/>
      <c r="R2384" s="70">
        <f t="shared" si="1395"/>
        <v>7.12</v>
      </c>
      <c r="S2384" s="70">
        <f t="shared" si="1395"/>
        <v>3.02</v>
      </c>
      <c r="T2384" s="70">
        <f t="shared" si="1396"/>
        <v>10.14</v>
      </c>
      <c r="U2384" s="70">
        <f t="shared" si="1397"/>
        <v>0</v>
      </c>
      <c r="V2384" s="78">
        <f t="shared" si="1398"/>
        <v>10.14</v>
      </c>
      <c r="X2384" s="70">
        <v>7.12</v>
      </c>
      <c r="Y2384" s="70">
        <v>3.02</v>
      </c>
      <c r="Z2384" s="70">
        <v>10.14</v>
      </c>
      <c r="AA2384" s="79"/>
      <c r="AB2384" s="80">
        <f t="shared" si="1389"/>
        <v>0</v>
      </c>
    </row>
    <row r="2385" spans="1:28" s="34" customFormat="1" ht="22.5" x14ac:dyDescent="0.25">
      <c r="A2385" s="72" t="s">
        <v>18095</v>
      </c>
      <c r="B2385" s="73" t="s">
        <v>23467</v>
      </c>
      <c r="C2385" s="74" t="s">
        <v>15747</v>
      </c>
      <c r="D2385" s="75">
        <v>0</v>
      </c>
      <c r="E2385" s="70">
        <v>14.45</v>
      </c>
      <c r="F2385" s="76">
        <f t="shared" si="1390"/>
        <v>0</v>
      </c>
      <c r="G2385" s="29"/>
      <c r="H2385" s="70">
        <f t="shared" si="1391"/>
        <v>11.1</v>
      </c>
      <c r="I2385" s="70">
        <f t="shared" si="1391"/>
        <v>3.35</v>
      </c>
      <c r="J2385" s="70">
        <f t="shared" si="1392"/>
        <v>14.45</v>
      </c>
      <c r="K2385" s="70">
        <v>0</v>
      </c>
      <c r="L2385" s="76">
        <f t="shared" si="1393"/>
        <v>14.45</v>
      </c>
      <c r="N2385" s="70">
        <v>11.1</v>
      </c>
      <c r="O2385" s="70">
        <v>3.3499999999999996</v>
      </c>
      <c r="P2385" s="70">
        <f t="shared" si="1394"/>
        <v>14.45</v>
      </c>
      <c r="Q2385" s="64"/>
      <c r="R2385" s="70">
        <f t="shared" si="1395"/>
        <v>11.1</v>
      </c>
      <c r="S2385" s="70">
        <f t="shared" si="1395"/>
        <v>3.36</v>
      </c>
      <c r="T2385" s="70">
        <f t="shared" si="1396"/>
        <v>14.459999999999999</v>
      </c>
      <c r="U2385" s="70">
        <f t="shared" si="1397"/>
        <v>0</v>
      </c>
      <c r="V2385" s="78">
        <f t="shared" si="1398"/>
        <v>14.459999999999999</v>
      </c>
      <c r="X2385" s="70">
        <v>11.1</v>
      </c>
      <c r="Y2385" s="70">
        <v>3.36</v>
      </c>
      <c r="Z2385" s="70">
        <v>14.46</v>
      </c>
      <c r="AA2385" s="79"/>
      <c r="AB2385" s="80">
        <f t="shared" si="1389"/>
        <v>-1.0000000000001563E-2</v>
      </c>
    </row>
    <row r="2386" spans="1:28" s="90" customFormat="1" ht="22.5" x14ac:dyDescent="0.25">
      <c r="A2386" s="72" t="s">
        <v>18096</v>
      </c>
      <c r="B2386" s="73" t="s">
        <v>23468</v>
      </c>
      <c r="C2386" s="74" t="s">
        <v>15747</v>
      </c>
      <c r="D2386" s="75">
        <v>0</v>
      </c>
      <c r="E2386" s="70">
        <v>19.88</v>
      </c>
      <c r="F2386" s="76">
        <f t="shared" si="1390"/>
        <v>0</v>
      </c>
      <c r="G2386" s="29"/>
      <c r="H2386" s="70">
        <f t="shared" si="1391"/>
        <v>14.86</v>
      </c>
      <c r="I2386" s="70">
        <f t="shared" si="1391"/>
        <v>5.0199999999999996</v>
      </c>
      <c r="J2386" s="70">
        <f t="shared" si="1392"/>
        <v>19.88</v>
      </c>
      <c r="K2386" s="70">
        <v>0</v>
      </c>
      <c r="L2386" s="76">
        <f t="shared" si="1393"/>
        <v>19.88</v>
      </c>
      <c r="M2386" s="34"/>
      <c r="N2386" s="70">
        <v>14.86</v>
      </c>
      <c r="O2386" s="70">
        <v>5.0200000000000005</v>
      </c>
      <c r="P2386" s="70">
        <f t="shared" si="1394"/>
        <v>19.88</v>
      </c>
      <c r="Q2386" s="64"/>
      <c r="R2386" s="70">
        <f t="shared" si="1395"/>
        <v>14.86</v>
      </c>
      <c r="S2386" s="70">
        <f t="shared" si="1395"/>
        <v>5.03</v>
      </c>
      <c r="T2386" s="70">
        <f t="shared" si="1396"/>
        <v>19.89</v>
      </c>
      <c r="U2386" s="70">
        <f t="shared" si="1397"/>
        <v>0</v>
      </c>
      <c r="V2386" s="78">
        <f t="shared" si="1398"/>
        <v>19.89</v>
      </c>
      <c r="W2386" s="34"/>
      <c r="X2386" s="70">
        <v>14.86</v>
      </c>
      <c r="Y2386" s="70">
        <v>5.03</v>
      </c>
      <c r="Z2386" s="70">
        <v>19.89</v>
      </c>
      <c r="AA2386" s="79"/>
      <c r="AB2386" s="80">
        <f t="shared" si="1389"/>
        <v>-1.0000000000001563E-2</v>
      </c>
    </row>
    <row r="2387" spans="1:28" s="90" customFormat="1" ht="22.5" x14ac:dyDescent="0.25">
      <c r="A2387" s="72" t="s">
        <v>18097</v>
      </c>
      <c r="B2387" s="73" t="s">
        <v>23469</v>
      </c>
      <c r="C2387" s="74" t="s">
        <v>15747</v>
      </c>
      <c r="D2387" s="75">
        <v>0</v>
      </c>
      <c r="E2387" s="70">
        <v>28.37</v>
      </c>
      <c r="F2387" s="76">
        <f t="shared" si="1390"/>
        <v>0</v>
      </c>
      <c r="G2387" s="29"/>
      <c r="H2387" s="70">
        <f t="shared" si="1391"/>
        <v>21.64</v>
      </c>
      <c r="I2387" s="70">
        <f t="shared" si="1391"/>
        <v>6.73</v>
      </c>
      <c r="J2387" s="70">
        <f t="shared" si="1392"/>
        <v>28.37</v>
      </c>
      <c r="K2387" s="70">
        <v>0</v>
      </c>
      <c r="L2387" s="76">
        <f t="shared" si="1393"/>
        <v>28.37</v>
      </c>
      <c r="M2387" s="34"/>
      <c r="N2387" s="70">
        <v>21.64</v>
      </c>
      <c r="O2387" s="70">
        <v>6.7299999999999995</v>
      </c>
      <c r="P2387" s="70">
        <f t="shared" si="1394"/>
        <v>28.37</v>
      </c>
      <c r="Q2387" s="64"/>
      <c r="R2387" s="70">
        <f t="shared" si="1395"/>
        <v>21.64</v>
      </c>
      <c r="S2387" s="70">
        <f t="shared" si="1395"/>
        <v>6.71</v>
      </c>
      <c r="T2387" s="70">
        <f t="shared" si="1396"/>
        <v>28.35</v>
      </c>
      <c r="U2387" s="70">
        <f t="shared" si="1397"/>
        <v>0</v>
      </c>
      <c r="V2387" s="78">
        <f t="shared" si="1398"/>
        <v>28.35</v>
      </c>
      <c r="W2387" s="34"/>
      <c r="X2387" s="70">
        <v>21.64</v>
      </c>
      <c r="Y2387" s="70">
        <v>6.71</v>
      </c>
      <c r="Z2387" s="70">
        <v>28.35</v>
      </c>
      <c r="AA2387" s="79"/>
      <c r="AB2387" s="80">
        <f t="shared" si="1389"/>
        <v>1.9999999999999574E-2</v>
      </c>
    </row>
    <row r="2388" spans="1:28" s="34" customFormat="1" ht="22.5" x14ac:dyDescent="0.25">
      <c r="A2388" s="72" t="s">
        <v>18098</v>
      </c>
      <c r="B2388" s="73" t="s">
        <v>23470</v>
      </c>
      <c r="C2388" s="74" t="s">
        <v>15747</v>
      </c>
      <c r="D2388" s="75">
        <v>0</v>
      </c>
      <c r="E2388" s="70">
        <v>38.5</v>
      </c>
      <c r="F2388" s="76">
        <f t="shared" si="1390"/>
        <v>0</v>
      </c>
      <c r="G2388" s="29"/>
      <c r="H2388" s="70">
        <f t="shared" si="1391"/>
        <v>30.11</v>
      </c>
      <c r="I2388" s="70">
        <f t="shared" si="1391"/>
        <v>8.39</v>
      </c>
      <c r="J2388" s="70">
        <f t="shared" si="1392"/>
        <v>38.5</v>
      </c>
      <c r="K2388" s="70">
        <v>0</v>
      </c>
      <c r="L2388" s="76">
        <f t="shared" si="1393"/>
        <v>38.5</v>
      </c>
      <c r="N2388" s="70">
        <v>30.11</v>
      </c>
      <c r="O2388" s="70">
        <v>8.39</v>
      </c>
      <c r="P2388" s="70">
        <f t="shared" si="1394"/>
        <v>38.5</v>
      </c>
      <c r="Q2388" s="64"/>
      <c r="R2388" s="70">
        <f t="shared" si="1395"/>
        <v>30.11</v>
      </c>
      <c r="S2388" s="70">
        <f t="shared" si="1395"/>
        <v>8.39</v>
      </c>
      <c r="T2388" s="70">
        <f t="shared" si="1396"/>
        <v>38.5</v>
      </c>
      <c r="U2388" s="70">
        <f t="shared" si="1397"/>
        <v>0</v>
      </c>
      <c r="V2388" s="78">
        <f t="shared" si="1398"/>
        <v>38.5</v>
      </c>
      <c r="X2388" s="70">
        <v>30.11</v>
      </c>
      <c r="Y2388" s="70">
        <v>8.39</v>
      </c>
      <c r="Z2388" s="70">
        <v>38.5</v>
      </c>
      <c r="AA2388" s="79"/>
      <c r="AB2388" s="80">
        <f t="shared" si="1389"/>
        <v>0</v>
      </c>
    </row>
    <row r="2389" spans="1:28" s="34" customFormat="1" ht="22.5" x14ac:dyDescent="0.25">
      <c r="A2389" s="72" t="s">
        <v>18099</v>
      </c>
      <c r="B2389" s="73" t="s">
        <v>23471</v>
      </c>
      <c r="C2389" s="74" t="s">
        <v>15747</v>
      </c>
      <c r="D2389" s="75">
        <v>0</v>
      </c>
      <c r="E2389" s="70">
        <v>49.28</v>
      </c>
      <c r="F2389" s="76">
        <f t="shared" si="1390"/>
        <v>0</v>
      </c>
      <c r="G2389" s="29"/>
      <c r="H2389" s="70">
        <f t="shared" si="1391"/>
        <v>39.22</v>
      </c>
      <c r="I2389" s="70">
        <f t="shared" si="1391"/>
        <v>10.06</v>
      </c>
      <c r="J2389" s="70">
        <f t="shared" si="1392"/>
        <v>49.28</v>
      </c>
      <c r="K2389" s="70">
        <v>0</v>
      </c>
      <c r="L2389" s="76">
        <f t="shared" si="1393"/>
        <v>49.28</v>
      </c>
      <c r="N2389" s="70">
        <v>39.22</v>
      </c>
      <c r="O2389" s="70">
        <v>10.06</v>
      </c>
      <c r="P2389" s="70">
        <f t="shared" si="1394"/>
        <v>49.28</v>
      </c>
      <c r="Q2389" s="64"/>
      <c r="R2389" s="70">
        <f t="shared" si="1395"/>
        <v>39.22</v>
      </c>
      <c r="S2389" s="70">
        <f t="shared" si="1395"/>
        <v>10.06</v>
      </c>
      <c r="T2389" s="70">
        <f t="shared" si="1396"/>
        <v>49.28</v>
      </c>
      <c r="U2389" s="70">
        <f t="shared" si="1397"/>
        <v>0</v>
      </c>
      <c r="V2389" s="78">
        <f t="shared" si="1398"/>
        <v>49.28</v>
      </c>
      <c r="X2389" s="70">
        <v>39.22</v>
      </c>
      <c r="Y2389" s="70">
        <v>10.06</v>
      </c>
      <c r="Z2389" s="70">
        <v>49.28</v>
      </c>
      <c r="AA2389" s="79"/>
      <c r="AB2389" s="80">
        <f t="shared" si="1389"/>
        <v>0</v>
      </c>
    </row>
    <row r="2390" spans="1:28" s="34" customFormat="1" ht="22.5" x14ac:dyDescent="0.25">
      <c r="A2390" s="72" t="s">
        <v>18100</v>
      </c>
      <c r="B2390" s="73" t="s">
        <v>23472</v>
      </c>
      <c r="C2390" s="74" t="s">
        <v>15747</v>
      </c>
      <c r="D2390" s="75">
        <v>0</v>
      </c>
      <c r="E2390" s="70">
        <v>62.96</v>
      </c>
      <c r="F2390" s="76">
        <f t="shared" si="1390"/>
        <v>0</v>
      </c>
      <c r="G2390" s="29"/>
      <c r="H2390" s="70">
        <f t="shared" si="1391"/>
        <v>51.22</v>
      </c>
      <c r="I2390" s="70">
        <f t="shared" si="1391"/>
        <v>11.74</v>
      </c>
      <c r="J2390" s="70">
        <f t="shared" si="1392"/>
        <v>62.96</v>
      </c>
      <c r="K2390" s="70">
        <v>0</v>
      </c>
      <c r="L2390" s="76">
        <f t="shared" si="1393"/>
        <v>62.96</v>
      </c>
      <c r="N2390" s="70">
        <v>51.22</v>
      </c>
      <c r="O2390" s="70">
        <v>11.74</v>
      </c>
      <c r="P2390" s="70">
        <f t="shared" si="1394"/>
        <v>62.96</v>
      </c>
      <c r="Q2390" s="64"/>
      <c r="R2390" s="70">
        <f t="shared" si="1395"/>
        <v>51.22</v>
      </c>
      <c r="S2390" s="70">
        <f t="shared" si="1395"/>
        <v>11.74</v>
      </c>
      <c r="T2390" s="70">
        <f t="shared" si="1396"/>
        <v>62.96</v>
      </c>
      <c r="U2390" s="70">
        <f t="shared" si="1397"/>
        <v>0</v>
      </c>
      <c r="V2390" s="78">
        <f t="shared" si="1398"/>
        <v>62.96</v>
      </c>
      <c r="X2390" s="70">
        <v>51.22</v>
      </c>
      <c r="Y2390" s="70">
        <v>11.74</v>
      </c>
      <c r="Z2390" s="70">
        <v>62.96</v>
      </c>
      <c r="AA2390" s="79"/>
      <c r="AB2390" s="80">
        <f t="shared" si="1389"/>
        <v>0</v>
      </c>
    </row>
    <row r="2391" spans="1:28" s="34" customFormat="1" ht="22.5" x14ac:dyDescent="0.25">
      <c r="A2391" s="72" t="s">
        <v>18101</v>
      </c>
      <c r="B2391" s="73" t="s">
        <v>23473</v>
      </c>
      <c r="C2391" s="74" t="s">
        <v>15747</v>
      </c>
      <c r="D2391" s="75">
        <v>0</v>
      </c>
      <c r="E2391" s="70">
        <v>76.16</v>
      </c>
      <c r="F2391" s="76">
        <f t="shared" si="1390"/>
        <v>0</v>
      </c>
      <c r="G2391" s="29"/>
      <c r="H2391" s="70">
        <f t="shared" si="1391"/>
        <v>64.42</v>
      </c>
      <c r="I2391" s="70">
        <f t="shared" si="1391"/>
        <v>11.74</v>
      </c>
      <c r="J2391" s="70">
        <f t="shared" si="1392"/>
        <v>76.16</v>
      </c>
      <c r="K2391" s="70">
        <v>0</v>
      </c>
      <c r="L2391" s="76">
        <f t="shared" si="1393"/>
        <v>76.16</v>
      </c>
      <c r="N2391" s="70">
        <v>64.42</v>
      </c>
      <c r="O2391" s="70">
        <v>11.74</v>
      </c>
      <c r="P2391" s="70">
        <f t="shared" si="1394"/>
        <v>76.16</v>
      </c>
      <c r="Q2391" s="64"/>
      <c r="R2391" s="70">
        <f t="shared" si="1395"/>
        <v>64.42</v>
      </c>
      <c r="S2391" s="70">
        <f t="shared" si="1395"/>
        <v>11.74</v>
      </c>
      <c r="T2391" s="70">
        <f t="shared" si="1396"/>
        <v>76.16</v>
      </c>
      <c r="U2391" s="70">
        <f t="shared" si="1397"/>
        <v>0</v>
      </c>
      <c r="V2391" s="78">
        <f t="shared" si="1398"/>
        <v>76.16</v>
      </c>
      <c r="X2391" s="70">
        <v>64.42</v>
      </c>
      <c r="Y2391" s="70">
        <v>11.74</v>
      </c>
      <c r="Z2391" s="70">
        <v>76.16</v>
      </c>
      <c r="AA2391" s="79"/>
      <c r="AB2391" s="80">
        <f t="shared" si="1389"/>
        <v>0</v>
      </c>
    </row>
    <row r="2392" spans="1:28" s="34" customFormat="1" ht="22.5" x14ac:dyDescent="0.25">
      <c r="A2392" s="72" t="s">
        <v>18102</v>
      </c>
      <c r="B2392" s="73" t="s">
        <v>23474</v>
      </c>
      <c r="C2392" s="74" t="s">
        <v>15747</v>
      </c>
      <c r="D2392" s="75">
        <v>0</v>
      </c>
      <c r="E2392" s="70">
        <v>91.42</v>
      </c>
      <c r="F2392" s="76">
        <f t="shared" si="1390"/>
        <v>0</v>
      </c>
      <c r="G2392" s="29"/>
      <c r="H2392" s="70">
        <f t="shared" si="1391"/>
        <v>78.010000000000005</v>
      </c>
      <c r="I2392" s="70">
        <f t="shared" si="1391"/>
        <v>13.41</v>
      </c>
      <c r="J2392" s="70">
        <f t="shared" si="1392"/>
        <v>91.42</v>
      </c>
      <c r="K2392" s="70">
        <v>0</v>
      </c>
      <c r="L2392" s="76">
        <f t="shared" si="1393"/>
        <v>91.42</v>
      </c>
      <c r="N2392" s="70">
        <v>78.010000000000005</v>
      </c>
      <c r="O2392" s="70">
        <v>13.41</v>
      </c>
      <c r="P2392" s="70">
        <f t="shared" si="1394"/>
        <v>91.42</v>
      </c>
      <c r="Q2392" s="64"/>
      <c r="R2392" s="70">
        <f t="shared" si="1395"/>
        <v>78.010000000000005</v>
      </c>
      <c r="S2392" s="70">
        <f t="shared" si="1395"/>
        <v>13.42</v>
      </c>
      <c r="T2392" s="70">
        <f t="shared" si="1396"/>
        <v>91.43</v>
      </c>
      <c r="U2392" s="70">
        <f t="shared" si="1397"/>
        <v>0</v>
      </c>
      <c r="V2392" s="78">
        <f t="shared" si="1398"/>
        <v>91.43</v>
      </c>
      <c r="X2392" s="70">
        <v>78.010000000000005</v>
      </c>
      <c r="Y2392" s="70">
        <v>13.42</v>
      </c>
      <c r="Z2392" s="70">
        <v>91.43</v>
      </c>
      <c r="AA2392" s="79"/>
      <c r="AB2392" s="80">
        <f t="shared" si="1389"/>
        <v>-1.0000000000005116E-2</v>
      </c>
    </row>
    <row r="2393" spans="1:28" s="34" customFormat="1" ht="22.5" x14ac:dyDescent="0.25">
      <c r="A2393" s="72" t="s">
        <v>18103</v>
      </c>
      <c r="B2393" s="73" t="s">
        <v>23475</v>
      </c>
      <c r="C2393" s="74" t="s">
        <v>15747</v>
      </c>
      <c r="D2393" s="75">
        <v>0</v>
      </c>
      <c r="E2393" s="70">
        <v>118.00999999999999</v>
      </c>
      <c r="F2393" s="76">
        <f t="shared" si="1390"/>
        <v>0</v>
      </c>
      <c r="G2393" s="29"/>
      <c r="H2393" s="70">
        <f t="shared" si="1391"/>
        <v>102.91</v>
      </c>
      <c r="I2393" s="70">
        <f t="shared" si="1391"/>
        <v>15.1</v>
      </c>
      <c r="J2393" s="70">
        <f t="shared" si="1392"/>
        <v>118.00999999999999</v>
      </c>
      <c r="K2393" s="70">
        <v>0</v>
      </c>
      <c r="L2393" s="76">
        <f t="shared" si="1393"/>
        <v>118.00999999999999</v>
      </c>
      <c r="N2393" s="70">
        <v>102.91</v>
      </c>
      <c r="O2393" s="70">
        <v>15.1</v>
      </c>
      <c r="P2393" s="70">
        <f t="shared" si="1394"/>
        <v>118.00999999999999</v>
      </c>
      <c r="Q2393" s="64"/>
      <c r="R2393" s="70">
        <f t="shared" si="1395"/>
        <v>102.91</v>
      </c>
      <c r="S2393" s="70">
        <f t="shared" si="1395"/>
        <v>15.1</v>
      </c>
      <c r="T2393" s="70">
        <f t="shared" si="1396"/>
        <v>118.00999999999999</v>
      </c>
      <c r="U2393" s="70">
        <f t="shared" si="1397"/>
        <v>0</v>
      </c>
      <c r="V2393" s="78">
        <f t="shared" si="1398"/>
        <v>118.00999999999999</v>
      </c>
      <c r="X2393" s="70">
        <v>102.91</v>
      </c>
      <c r="Y2393" s="70">
        <v>15.1</v>
      </c>
      <c r="Z2393" s="70">
        <v>118.01</v>
      </c>
      <c r="AA2393" s="79"/>
      <c r="AB2393" s="80">
        <f t="shared" si="1389"/>
        <v>0</v>
      </c>
    </row>
    <row r="2394" spans="1:28" s="34" customFormat="1" ht="22.5" x14ac:dyDescent="0.25">
      <c r="A2394" s="72" t="s">
        <v>18104</v>
      </c>
      <c r="B2394" s="73" t="s">
        <v>23476</v>
      </c>
      <c r="C2394" s="74" t="s">
        <v>15747</v>
      </c>
      <c r="D2394" s="75">
        <v>0</v>
      </c>
      <c r="E2394" s="70">
        <v>4.32</v>
      </c>
      <c r="F2394" s="76">
        <f t="shared" si="1390"/>
        <v>0</v>
      </c>
      <c r="G2394" s="29"/>
      <c r="H2394" s="70">
        <f t="shared" si="1391"/>
        <v>2.97</v>
      </c>
      <c r="I2394" s="70">
        <f t="shared" si="1391"/>
        <v>1.35</v>
      </c>
      <c r="J2394" s="70">
        <f t="shared" si="1392"/>
        <v>4.32</v>
      </c>
      <c r="K2394" s="70">
        <v>0</v>
      </c>
      <c r="L2394" s="76">
        <f t="shared" si="1393"/>
        <v>4.32</v>
      </c>
      <c r="N2394" s="70">
        <v>2.97</v>
      </c>
      <c r="O2394" s="70">
        <v>1.35</v>
      </c>
      <c r="P2394" s="70">
        <f t="shared" si="1394"/>
        <v>4.32</v>
      </c>
      <c r="Q2394" s="64"/>
      <c r="R2394" s="70">
        <f t="shared" si="1395"/>
        <v>2.97</v>
      </c>
      <c r="S2394" s="70">
        <f t="shared" si="1395"/>
        <v>1.34</v>
      </c>
      <c r="T2394" s="70">
        <f t="shared" si="1396"/>
        <v>4.3100000000000005</v>
      </c>
      <c r="U2394" s="70">
        <f t="shared" si="1397"/>
        <v>0</v>
      </c>
      <c r="V2394" s="78">
        <f t="shared" si="1398"/>
        <v>4.3100000000000005</v>
      </c>
      <c r="X2394" s="70">
        <v>2.97</v>
      </c>
      <c r="Y2394" s="70">
        <v>1.34</v>
      </c>
      <c r="Z2394" s="70">
        <v>4.3099999999999996</v>
      </c>
      <c r="AA2394" s="79"/>
      <c r="AB2394" s="80">
        <f t="shared" si="1389"/>
        <v>1.0000000000000675E-2</v>
      </c>
    </row>
    <row r="2395" spans="1:28" s="34" customFormat="1" ht="22.5" x14ac:dyDescent="0.25">
      <c r="A2395" s="72" t="s">
        <v>18105</v>
      </c>
      <c r="B2395" s="73" t="s">
        <v>23477</v>
      </c>
      <c r="C2395" s="74" t="s">
        <v>15747</v>
      </c>
      <c r="D2395" s="75">
        <v>0</v>
      </c>
      <c r="E2395" s="70">
        <v>3.39</v>
      </c>
      <c r="F2395" s="76">
        <f t="shared" si="1390"/>
        <v>0</v>
      </c>
      <c r="G2395" s="29"/>
      <c r="H2395" s="70">
        <f t="shared" si="1391"/>
        <v>2.72</v>
      </c>
      <c r="I2395" s="70">
        <f t="shared" si="1391"/>
        <v>0.67</v>
      </c>
      <c r="J2395" s="70">
        <f t="shared" si="1392"/>
        <v>3.39</v>
      </c>
      <c r="K2395" s="70">
        <v>0</v>
      </c>
      <c r="L2395" s="76">
        <f t="shared" si="1393"/>
        <v>3.39</v>
      </c>
      <c r="N2395" s="70">
        <v>2.72</v>
      </c>
      <c r="O2395" s="70">
        <v>0.67</v>
      </c>
      <c r="P2395" s="70">
        <f t="shared" si="1394"/>
        <v>3.39</v>
      </c>
      <c r="Q2395" s="64"/>
      <c r="R2395" s="70">
        <f t="shared" si="1395"/>
        <v>2.72</v>
      </c>
      <c r="S2395" s="70">
        <f t="shared" si="1395"/>
        <v>0.68</v>
      </c>
      <c r="T2395" s="70">
        <f t="shared" si="1396"/>
        <v>3.4000000000000004</v>
      </c>
      <c r="U2395" s="70">
        <f t="shared" si="1397"/>
        <v>0</v>
      </c>
      <c r="V2395" s="78">
        <f t="shared" si="1398"/>
        <v>3.4000000000000004</v>
      </c>
      <c r="X2395" s="70">
        <v>2.72</v>
      </c>
      <c r="Y2395" s="70">
        <v>0.68</v>
      </c>
      <c r="Z2395" s="70">
        <v>3.4</v>
      </c>
      <c r="AA2395" s="79"/>
      <c r="AB2395" s="80">
        <f t="shared" si="1389"/>
        <v>-9.9999999999997868E-3</v>
      </c>
    </row>
    <row r="2396" spans="1:28" s="34" customFormat="1" ht="22.5" x14ac:dyDescent="0.25">
      <c r="A2396" s="72" t="s">
        <v>18106</v>
      </c>
      <c r="B2396" s="73" t="s">
        <v>23478</v>
      </c>
      <c r="C2396" s="74" t="s">
        <v>15747</v>
      </c>
      <c r="D2396" s="75">
        <v>0</v>
      </c>
      <c r="E2396" s="70">
        <v>5.7299999999999995</v>
      </c>
      <c r="F2396" s="76">
        <f t="shared" si="1390"/>
        <v>0</v>
      </c>
      <c r="G2396" s="29"/>
      <c r="H2396" s="70">
        <f t="shared" si="1391"/>
        <v>4.0599999999999996</v>
      </c>
      <c r="I2396" s="70">
        <f t="shared" si="1391"/>
        <v>1.67</v>
      </c>
      <c r="J2396" s="70">
        <f t="shared" si="1392"/>
        <v>5.7299999999999995</v>
      </c>
      <c r="K2396" s="70">
        <v>0</v>
      </c>
      <c r="L2396" s="76">
        <f t="shared" si="1393"/>
        <v>5.7299999999999995</v>
      </c>
      <c r="N2396" s="70">
        <v>4.0599999999999996</v>
      </c>
      <c r="O2396" s="70">
        <v>1.67</v>
      </c>
      <c r="P2396" s="70">
        <f t="shared" si="1394"/>
        <v>5.7299999999999995</v>
      </c>
      <c r="Q2396" s="64"/>
      <c r="R2396" s="70">
        <f t="shared" si="1395"/>
        <v>4.0599999999999996</v>
      </c>
      <c r="S2396" s="70">
        <f t="shared" si="1395"/>
        <v>1.67</v>
      </c>
      <c r="T2396" s="70">
        <f t="shared" si="1396"/>
        <v>5.7299999999999995</v>
      </c>
      <c r="U2396" s="70">
        <f t="shared" si="1397"/>
        <v>0</v>
      </c>
      <c r="V2396" s="78">
        <f t="shared" si="1398"/>
        <v>5.7299999999999995</v>
      </c>
      <c r="X2396" s="70">
        <v>4.0599999999999996</v>
      </c>
      <c r="Y2396" s="70">
        <v>1.67</v>
      </c>
      <c r="Z2396" s="70">
        <v>5.73</v>
      </c>
      <c r="AA2396" s="79"/>
      <c r="AB2396" s="80">
        <f t="shared" si="1389"/>
        <v>0</v>
      </c>
    </row>
    <row r="2397" spans="1:28" s="34" customFormat="1" ht="22.5" x14ac:dyDescent="0.25">
      <c r="A2397" s="72" t="s">
        <v>18107</v>
      </c>
      <c r="B2397" s="73" t="s">
        <v>23479</v>
      </c>
      <c r="C2397" s="74" t="s">
        <v>15747</v>
      </c>
      <c r="D2397" s="75">
        <v>0</v>
      </c>
      <c r="E2397" s="70">
        <v>17.68</v>
      </c>
      <c r="F2397" s="76">
        <f t="shared" si="1390"/>
        <v>0</v>
      </c>
      <c r="G2397" s="29"/>
      <c r="H2397" s="70">
        <f t="shared" si="1391"/>
        <v>14.33</v>
      </c>
      <c r="I2397" s="70">
        <f t="shared" si="1391"/>
        <v>3.35</v>
      </c>
      <c r="J2397" s="70">
        <f t="shared" si="1392"/>
        <v>17.68</v>
      </c>
      <c r="K2397" s="70">
        <v>0</v>
      </c>
      <c r="L2397" s="76">
        <f t="shared" si="1393"/>
        <v>17.68</v>
      </c>
      <c r="N2397" s="70">
        <v>14.33</v>
      </c>
      <c r="O2397" s="70">
        <v>3.3499999999999996</v>
      </c>
      <c r="P2397" s="70">
        <f t="shared" si="1394"/>
        <v>17.68</v>
      </c>
      <c r="Q2397" s="64"/>
      <c r="R2397" s="70">
        <f t="shared" si="1395"/>
        <v>14.33</v>
      </c>
      <c r="S2397" s="70">
        <f t="shared" si="1395"/>
        <v>3.36</v>
      </c>
      <c r="T2397" s="70">
        <f t="shared" si="1396"/>
        <v>17.690000000000001</v>
      </c>
      <c r="U2397" s="70">
        <f t="shared" si="1397"/>
        <v>0</v>
      </c>
      <c r="V2397" s="78">
        <f t="shared" si="1398"/>
        <v>17.690000000000001</v>
      </c>
      <c r="X2397" s="70">
        <v>14.33</v>
      </c>
      <c r="Y2397" s="70">
        <v>3.36</v>
      </c>
      <c r="Z2397" s="70">
        <v>17.690000000000001</v>
      </c>
      <c r="AA2397" s="79"/>
      <c r="AB2397" s="80">
        <f t="shared" si="1389"/>
        <v>-1.0000000000001563E-2</v>
      </c>
    </row>
    <row r="2398" spans="1:28" s="34" customFormat="1" ht="22.5" x14ac:dyDescent="0.25">
      <c r="A2398" s="72" t="s">
        <v>18108</v>
      </c>
      <c r="B2398" s="73" t="s">
        <v>23480</v>
      </c>
      <c r="C2398" s="74" t="s">
        <v>15747</v>
      </c>
      <c r="D2398" s="75">
        <v>0</v>
      </c>
      <c r="E2398" s="70">
        <v>46.86</v>
      </c>
      <c r="F2398" s="76">
        <f t="shared" si="1390"/>
        <v>0</v>
      </c>
      <c r="G2398" s="29"/>
      <c r="H2398" s="70">
        <f t="shared" si="1391"/>
        <v>36.799999999999997</v>
      </c>
      <c r="I2398" s="70">
        <f t="shared" si="1391"/>
        <v>10.06</v>
      </c>
      <c r="J2398" s="70">
        <f t="shared" si="1392"/>
        <v>46.86</v>
      </c>
      <c r="K2398" s="70">
        <v>0</v>
      </c>
      <c r="L2398" s="76">
        <f t="shared" si="1393"/>
        <v>46.86</v>
      </c>
      <c r="N2398" s="70">
        <v>36.799999999999997</v>
      </c>
      <c r="O2398" s="70">
        <v>10.06</v>
      </c>
      <c r="P2398" s="70">
        <f t="shared" si="1394"/>
        <v>46.86</v>
      </c>
      <c r="Q2398" s="64"/>
      <c r="R2398" s="70">
        <f t="shared" si="1395"/>
        <v>36.799999999999997</v>
      </c>
      <c r="S2398" s="70">
        <f t="shared" si="1395"/>
        <v>10.06</v>
      </c>
      <c r="T2398" s="70">
        <f t="shared" si="1396"/>
        <v>46.86</v>
      </c>
      <c r="U2398" s="70">
        <f t="shared" si="1397"/>
        <v>0</v>
      </c>
      <c r="V2398" s="78">
        <f t="shared" si="1398"/>
        <v>46.86</v>
      </c>
      <c r="X2398" s="70">
        <v>36.799999999999997</v>
      </c>
      <c r="Y2398" s="70">
        <v>10.06</v>
      </c>
      <c r="Z2398" s="70">
        <v>46.86</v>
      </c>
      <c r="AA2398" s="79"/>
      <c r="AB2398" s="80">
        <f t="shared" si="1389"/>
        <v>0</v>
      </c>
    </row>
    <row r="2399" spans="1:28" ht="22.5" x14ac:dyDescent="0.25">
      <c r="A2399" s="72" t="s">
        <v>18109</v>
      </c>
      <c r="B2399" s="73" t="s">
        <v>23481</v>
      </c>
      <c r="C2399" s="74" t="s">
        <v>15747</v>
      </c>
      <c r="D2399" s="75">
        <v>0</v>
      </c>
      <c r="E2399" s="70">
        <v>63.7</v>
      </c>
      <c r="F2399" s="76">
        <f t="shared" si="1390"/>
        <v>0</v>
      </c>
      <c r="G2399" s="29"/>
      <c r="H2399" s="70">
        <f t="shared" si="1391"/>
        <v>50.29</v>
      </c>
      <c r="I2399" s="70">
        <f t="shared" si="1391"/>
        <v>13.41</v>
      </c>
      <c r="J2399" s="70">
        <f t="shared" si="1392"/>
        <v>63.7</v>
      </c>
      <c r="K2399" s="70">
        <v>0</v>
      </c>
      <c r="L2399" s="76">
        <f t="shared" si="1393"/>
        <v>63.7</v>
      </c>
      <c r="N2399" s="70">
        <v>50.29</v>
      </c>
      <c r="O2399" s="70">
        <v>13.41</v>
      </c>
      <c r="P2399" s="70">
        <f t="shared" si="1394"/>
        <v>63.7</v>
      </c>
      <c r="Q2399" s="64"/>
      <c r="R2399" s="70">
        <f t="shared" si="1395"/>
        <v>50.29</v>
      </c>
      <c r="S2399" s="70">
        <f t="shared" si="1395"/>
        <v>13.42</v>
      </c>
      <c r="T2399" s="70">
        <f t="shared" si="1396"/>
        <v>63.71</v>
      </c>
      <c r="U2399" s="70">
        <f t="shared" si="1397"/>
        <v>0</v>
      </c>
      <c r="V2399" s="78">
        <f t="shared" si="1398"/>
        <v>63.71</v>
      </c>
      <c r="X2399" s="70">
        <v>50.29</v>
      </c>
      <c r="Y2399" s="70">
        <v>13.42</v>
      </c>
      <c r="Z2399" s="70">
        <v>63.71</v>
      </c>
      <c r="AA2399" s="79"/>
      <c r="AB2399" s="80">
        <f t="shared" si="1389"/>
        <v>-9.9999999999980105E-3</v>
      </c>
    </row>
    <row r="2400" spans="1:28" x14ac:dyDescent="0.25">
      <c r="A2400" s="72" t="s">
        <v>18110</v>
      </c>
      <c r="B2400" s="73" t="s">
        <v>23482</v>
      </c>
      <c r="C2400" s="74" t="s">
        <v>15747</v>
      </c>
      <c r="D2400" s="75">
        <v>0</v>
      </c>
      <c r="E2400" s="70">
        <v>24.12</v>
      </c>
      <c r="F2400" s="76">
        <f t="shared" si="1390"/>
        <v>0</v>
      </c>
      <c r="G2400" s="29"/>
      <c r="H2400" s="70">
        <f t="shared" si="1391"/>
        <v>19.78</v>
      </c>
      <c r="I2400" s="70">
        <f t="shared" si="1391"/>
        <v>4.34</v>
      </c>
      <c r="J2400" s="70">
        <f t="shared" si="1392"/>
        <v>24.12</v>
      </c>
      <c r="K2400" s="70">
        <v>0</v>
      </c>
      <c r="L2400" s="76">
        <f t="shared" si="1393"/>
        <v>24.12</v>
      </c>
      <c r="N2400" s="70">
        <v>19.78</v>
      </c>
      <c r="O2400" s="70">
        <v>4.34</v>
      </c>
      <c r="P2400" s="70">
        <f t="shared" si="1394"/>
        <v>24.12</v>
      </c>
      <c r="Q2400" s="64"/>
      <c r="R2400" s="70">
        <f t="shared" si="1395"/>
        <v>19.78</v>
      </c>
      <c r="S2400" s="70">
        <f t="shared" si="1395"/>
        <v>4.3499999999999996</v>
      </c>
      <c r="T2400" s="70">
        <f t="shared" si="1396"/>
        <v>24.130000000000003</v>
      </c>
      <c r="U2400" s="70">
        <f t="shared" si="1397"/>
        <v>0</v>
      </c>
      <c r="V2400" s="78">
        <f t="shared" si="1398"/>
        <v>24.130000000000003</v>
      </c>
      <c r="X2400" s="70">
        <v>19.78</v>
      </c>
      <c r="Y2400" s="70">
        <v>4.3499999999999996</v>
      </c>
      <c r="Z2400" s="70">
        <v>24.13</v>
      </c>
      <c r="AA2400" s="79"/>
      <c r="AB2400" s="80">
        <f t="shared" si="1389"/>
        <v>-9.9999999999980105E-3</v>
      </c>
    </row>
    <row r="2401" spans="1:28" ht="22.5" x14ac:dyDescent="0.25">
      <c r="A2401" s="66" t="s">
        <v>18111</v>
      </c>
      <c r="B2401" s="67" t="s">
        <v>23483</v>
      </c>
      <c r="C2401" s="74"/>
      <c r="D2401" s="75"/>
      <c r="E2401" s="70"/>
      <c r="F2401" s="76"/>
      <c r="G2401" s="29"/>
      <c r="H2401" s="70"/>
      <c r="I2401" s="70"/>
      <c r="J2401" s="70"/>
      <c r="K2401" s="70"/>
      <c r="L2401" s="76"/>
      <c r="N2401" s="70"/>
      <c r="O2401" s="70"/>
      <c r="P2401" s="70"/>
      <c r="Q2401" s="64"/>
      <c r="R2401" s="70"/>
      <c r="S2401" s="70"/>
      <c r="T2401" s="70"/>
      <c r="U2401" s="70"/>
      <c r="V2401" s="78"/>
      <c r="X2401" s="70"/>
      <c r="Y2401" s="70"/>
      <c r="Z2401" s="70"/>
      <c r="AA2401" s="79"/>
      <c r="AB2401" s="80">
        <f t="shared" si="1389"/>
        <v>0</v>
      </c>
    </row>
    <row r="2402" spans="1:28" ht="22.5" x14ac:dyDescent="0.25">
      <c r="A2402" s="72" t="s">
        <v>18112</v>
      </c>
      <c r="B2402" s="73" t="s">
        <v>23484</v>
      </c>
      <c r="C2402" s="74" t="s">
        <v>15747</v>
      </c>
      <c r="D2402" s="75">
        <v>0</v>
      </c>
      <c r="E2402" s="70">
        <v>6.7399999999999993</v>
      </c>
      <c r="F2402" s="76">
        <f t="shared" ref="F2402:F2407" si="1399">ROUND(D2402*E2402,2)</f>
        <v>0</v>
      </c>
      <c r="G2402" s="29"/>
      <c r="H2402" s="70">
        <f t="shared" ref="H2402:I2407" si="1400">ROUND(N2402+(N2402*$H$2/100),2)</f>
        <v>2.71</v>
      </c>
      <c r="I2402" s="70">
        <f t="shared" si="1400"/>
        <v>4.03</v>
      </c>
      <c r="J2402" s="70">
        <f t="shared" ref="J2402:J2407" si="1401">H2402+I2402</f>
        <v>6.74</v>
      </c>
      <c r="K2402" s="70">
        <v>0</v>
      </c>
      <c r="L2402" s="76">
        <f t="shared" ref="L2402:L2407" si="1402">SUM(J2402:K2402)</f>
        <v>6.74</v>
      </c>
      <c r="N2402" s="70">
        <v>2.71</v>
      </c>
      <c r="O2402" s="70">
        <v>4.0299999999999994</v>
      </c>
      <c r="P2402" s="70">
        <f t="shared" ref="P2402:P2407" si="1403">SUM(N2402:O2402)</f>
        <v>6.7399999999999993</v>
      </c>
      <c r="Q2402" s="64"/>
      <c r="R2402" s="70">
        <f t="shared" ref="R2402:S2407" si="1404">X2402</f>
        <v>2.71</v>
      </c>
      <c r="S2402" s="70">
        <f t="shared" si="1404"/>
        <v>4.0199999999999996</v>
      </c>
      <c r="T2402" s="70">
        <f t="shared" ref="T2402:T2407" si="1405">R2402+S2402</f>
        <v>6.7299999999999995</v>
      </c>
      <c r="U2402" s="70">
        <f t="shared" ref="U2402:U2407" si="1406">ROUND(Z2402*$H$2,2)/100</f>
        <v>0</v>
      </c>
      <c r="V2402" s="78">
        <f t="shared" ref="V2402:V2407" si="1407">SUM(T2402:U2402)</f>
        <v>6.7299999999999995</v>
      </c>
      <c r="X2402" s="70">
        <v>2.71</v>
      </c>
      <c r="Y2402" s="70">
        <v>4.0199999999999996</v>
      </c>
      <c r="Z2402" s="70">
        <v>6.73</v>
      </c>
      <c r="AA2402" s="79"/>
      <c r="AB2402" s="80">
        <f t="shared" si="1389"/>
        <v>9.9999999999988987E-3</v>
      </c>
    </row>
    <row r="2403" spans="1:28" ht="22.5" x14ac:dyDescent="0.25">
      <c r="A2403" s="72" t="s">
        <v>18113</v>
      </c>
      <c r="B2403" s="73" t="s">
        <v>23485</v>
      </c>
      <c r="C2403" s="74" t="s">
        <v>15747</v>
      </c>
      <c r="D2403" s="75">
        <v>0</v>
      </c>
      <c r="E2403" s="70">
        <v>9.2600000000000016</v>
      </c>
      <c r="F2403" s="76">
        <f t="shared" si="1399"/>
        <v>0</v>
      </c>
      <c r="G2403" s="29"/>
      <c r="H2403" s="70">
        <f t="shared" si="1400"/>
        <v>4.24</v>
      </c>
      <c r="I2403" s="70">
        <f t="shared" si="1400"/>
        <v>5.0199999999999996</v>
      </c>
      <c r="J2403" s="70">
        <f t="shared" si="1401"/>
        <v>9.26</v>
      </c>
      <c r="K2403" s="70">
        <v>0</v>
      </c>
      <c r="L2403" s="76">
        <f t="shared" si="1402"/>
        <v>9.26</v>
      </c>
      <c r="N2403" s="70">
        <v>4.24</v>
      </c>
      <c r="O2403" s="70">
        <v>5.0200000000000005</v>
      </c>
      <c r="P2403" s="70">
        <f t="shared" si="1403"/>
        <v>9.2600000000000016</v>
      </c>
      <c r="Q2403" s="64"/>
      <c r="R2403" s="70">
        <f t="shared" si="1404"/>
        <v>4.24</v>
      </c>
      <c r="S2403" s="70">
        <f t="shared" si="1404"/>
        <v>5.03</v>
      </c>
      <c r="T2403" s="70">
        <f t="shared" si="1405"/>
        <v>9.27</v>
      </c>
      <c r="U2403" s="70">
        <f t="shared" si="1406"/>
        <v>0</v>
      </c>
      <c r="V2403" s="78">
        <f t="shared" si="1407"/>
        <v>9.27</v>
      </c>
      <c r="X2403" s="70">
        <v>4.24</v>
      </c>
      <c r="Y2403" s="70">
        <v>5.03</v>
      </c>
      <c r="Z2403" s="70">
        <v>9.27</v>
      </c>
      <c r="AA2403" s="79"/>
      <c r="AB2403" s="80">
        <f t="shared" si="1389"/>
        <v>-9.9999999999980105E-3</v>
      </c>
    </row>
    <row r="2404" spans="1:28" ht="22.5" x14ac:dyDescent="0.25">
      <c r="A2404" s="72" t="s">
        <v>18114</v>
      </c>
      <c r="B2404" s="73" t="s">
        <v>23486</v>
      </c>
      <c r="C2404" s="74" t="s">
        <v>15747</v>
      </c>
      <c r="D2404" s="75">
        <v>0</v>
      </c>
      <c r="E2404" s="70">
        <v>13.1</v>
      </c>
      <c r="F2404" s="76">
        <f t="shared" si="1399"/>
        <v>0</v>
      </c>
      <c r="G2404" s="29"/>
      <c r="H2404" s="70">
        <f t="shared" si="1400"/>
        <v>7.05</v>
      </c>
      <c r="I2404" s="70">
        <f t="shared" si="1400"/>
        <v>6.05</v>
      </c>
      <c r="J2404" s="70">
        <f t="shared" si="1401"/>
        <v>13.1</v>
      </c>
      <c r="K2404" s="70">
        <v>0</v>
      </c>
      <c r="L2404" s="76">
        <f t="shared" si="1402"/>
        <v>13.1</v>
      </c>
      <c r="N2404" s="70">
        <v>7.05</v>
      </c>
      <c r="O2404" s="70">
        <v>6.05</v>
      </c>
      <c r="P2404" s="70">
        <f t="shared" si="1403"/>
        <v>13.1</v>
      </c>
      <c r="Q2404" s="64"/>
      <c r="R2404" s="70">
        <f t="shared" si="1404"/>
        <v>7.05</v>
      </c>
      <c r="S2404" s="70">
        <f t="shared" si="1404"/>
        <v>6.05</v>
      </c>
      <c r="T2404" s="70">
        <f t="shared" si="1405"/>
        <v>13.1</v>
      </c>
      <c r="U2404" s="70">
        <f t="shared" si="1406"/>
        <v>0</v>
      </c>
      <c r="V2404" s="78">
        <f t="shared" si="1407"/>
        <v>13.1</v>
      </c>
      <c r="X2404" s="70">
        <v>7.05</v>
      </c>
      <c r="Y2404" s="70">
        <v>6.05</v>
      </c>
      <c r="Z2404" s="70">
        <v>13.1</v>
      </c>
      <c r="AA2404" s="79"/>
      <c r="AB2404" s="80">
        <f t="shared" si="1389"/>
        <v>0</v>
      </c>
    </row>
    <row r="2405" spans="1:28" ht="22.5" x14ac:dyDescent="0.25">
      <c r="A2405" s="72" t="s">
        <v>18115</v>
      </c>
      <c r="B2405" s="73" t="s">
        <v>23487</v>
      </c>
      <c r="C2405" s="74" t="s">
        <v>15747</v>
      </c>
      <c r="D2405" s="75">
        <v>0</v>
      </c>
      <c r="E2405" s="70">
        <v>17.18</v>
      </c>
      <c r="F2405" s="76">
        <f t="shared" si="1399"/>
        <v>0</v>
      </c>
      <c r="G2405" s="29"/>
      <c r="H2405" s="70">
        <f t="shared" si="1400"/>
        <v>10.14</v>
      </c>
      <c r="I2405" s="70">
        <f t="shared" si="1400"/>
        <v>7.04</v>
      </c>
      <c r="J2405" s="70">
        <f t="shared" si="1401"/>
        <v>17.18</v>
      </c>
      <c r="K2405" s="70">
        <v>0</v>
      </c>
      <c r="L2405" s="76">
        <f t="shared" si="1402"/>
        <v>17.18</v>
      </c>
      <c r="N2405" s="70">
        <v>10.14</v>
      </c>
      <c r="O2405" s="70">
        <v>7.04</v>
      </c>
      <c r="P2405" s="70">
        <f t="shared" si="1403"/>
        <v>17.18</v>
      </c>
      <c r="Q2405" s="64"/>
      <c r="R2405" s="70">
        <f t="shared" si="1404"/>
        <v>10.14</v>
      </c>
      <c r="S2405" s="70">
        <f t="shared" si="1404"/>
        <v>7.04</v>
      </c>
      <c r="T2405" s="70">
        <f t="shared" si="1405"/>
        <v>17.18</v>
      </c>
      <c r="U2405" s="70">
        <f t="shared" si="1406"/>
        <v>0</v>
      </c>
      <c r="V2405" s="78">
        <f t="shared" si="1407"/>
        <v>17.18</v>
      </c>
      <c r="X2405" s="70">
        <v>10.14</v>
      </c>
      <c r="Y2405" s="70">
        <v>7.04</v>
      </c>
      <c r="Z2405" s="70">
        <v>17.18</v>
      </c>
      <c r="AA2405" s="79"/>
      <c r="AB2405" s="80">
        <f t="shared" si="1389"/>
        <v>0</v>
      </c>
    </row>
    <row r="2406" spans="1:28" ht="22.5" x14ac:dyDescent="0.25">
      <c r="A2406" s="72" t="s">
        <v>18116</v>
      </c>
      <c r="B2406" s="73" t="s">
        <v>23488</v>
      </c>
      <c r="C2406" s="74" t="s">
        <v>15747</v>
      </c>
      <c r="D2406" s="75">
        <v>0</v>
      </c>
      <c r="E2406" s="70">
        <v>12.77</v>
      </c>
      <c r="F2406" s="76">
        <f t="shared" si="1399"/>
        <v>0</v>
      </c>
      <c r="G2406" s="29"/>
      <c r="H2406" s="70">
        <f t="shared" si="1400"/>
        <v>8.74</v>
      </c>
      <c r="I2406" s="70">
        <f t="shared" si="1400"/>
        <v>4.03</v>
      </c>
      <c r="J2406" s="70">
        <f t="shared" si="1401"/>
        <v>12.77</v>
      </c>
      <c r="K2406" s="70">
        <v>0</v>
      </c>
      <c r="L2406" s="76">
        <f t="shared" si="1402"/>
        <v>12.77</v>
      </c>
      <c r="N2406" s="70">
        <v>8.74</v>
      </c>
      <c r="O2406" s="70">
        <v>4.0299999999999994</v>
      </c>
      <c r="P2406" s="70">
        <f t="shared" si="1403"/>
        <v>12.77</v>
      </c>
      <c r="Q2406" s="64"/>
      <c r="R2406" s="70">
        <f t="shared" si="1404"/>
        <v>8.74</v>
      </c>
      <c r="S2406" s="70">
        <f t="shared" si="1404"/>
        <v>4.0199999999999996</v>
      </c>
      <c r="T2406" s="70">
        <f t="shared" si="1405"/>
        <v>12.76</v>
      </c>
      <c r="U2406" s="70">
        <f t="shared" si="1406"/>
        <v>0</v>
      </c>
      <c r="V2406" s="78">
        <f t="shared" si="1407"/>
        <v>12.76</v>
      </c>
      <c r="X2406" s="70">
        <v>8.74</v>
      </c>
      <c r="Y2406" s="70">
        <v>4.0199999999999996</v>
      </c>
      <c r="Z2406" s="70">
        <v>12.76</v>
      </c>
      <c r="AA2406" s="79"/>
      <c r="AB2406" s="80">
        <f t="shared" si="1389"/>
        <v>9.9999999999997868E-3</v>
      </c>
    </row>
    <row r="2407" spans="1:28" ht="22.5" x14ac:dyDescent="0.25">
      <c r="A2407" s="72" t="s">
        <v>18117</v>
      </c>
      <c r="B2407" s="73" t="s">
        <v>23489</v>
      </c>
      <c r="C2407" s="74" t="s">
        <v>15747</v>
      </c>
      <c r="D2407" s="75">
        <v>0</v>
      </c>
      <c r="E2407" s="70">
        <v>22.450000000000003</v>
      </c>
      <c r="F2407" s="76">
        <f t="shared" si="1399"/>
        <v>0</v>
      </c>
      <c r="G2407" s="29"/>
      <c r="H2407" s="70">
        <f t="shared" si="1400"/>
        <v>13.05</v>
      </c>
      <c r="I2407" s="70">
        <f t="shared" si="1400"/>
        <v>9.4</v>
      </c>
      <c r="J2407" s="70">
        <f t="shared" si="1401"/>
        <v>22.450000000000003</v>
      </c>
      <c r="K2407" s="70">
        <v>0</v>
      </c>
      <c r="L2407" s="76">
        <f t="shared" si="1402"/>
        <v>22.450000000000003</v>
      </c>
      <c r="N2407" s="70">
        <v>13.05</v>
      </c>
      <c r="O2407" s="70">
        <v>9.4</v>
      </c>
      <c r="P2407" s="70">
        <f t="shared" si="1403"/>
        <v>22.450000000000003</v>
      </c>
      <c r="Q2407" s="64"/>
      <c r="R2407" s="70">
        <f t="shared" si="1404"/>
        <v>13.05</v>
      </c>
      <c r="S2407" s="70">
        <f t="shared" si="1404"/>
        <v>9.4</v>
      </c>
      <c r="T2407" s="70">
        <f t="shared" si="1405"/>
        <v>22.450000000000003</v>
      </c>
      <c r="U2407" s="70">
        <f t="shared" si="1406"/>
        <v>0</v>
      </c>
      <c r="V2407" s="78">
        <f t="shared" si="1407"/>
        <v>22.450000000000003</v>
      </c>
      <c r="X2407" s="70">
        <v>13.05</v>
      </c>
      <c r="Y2407" s="70">
        <v>9.4</v>
      </c>
      <c r="Z2407" s="70">
        <v>22.45</v>
      </c>
      <c r="AA2407" s="79"/>
      <c r="AB2407" s="80">
        <f t="shared" si="1389"/>
        <v>0</v>
      </c>
    </row>
    <row r="2408" spans="1:28" ht="22.5" x14ac:dyDescent="0.25">
      <c r="A2408" s="66" t="s">
        <v>18118</v>
      </c>
      <c r="B2408" s="67" t="s">
        <v>23490</v>
      </c>
      <c r="C2408" s="68"/>
      <c r="D2408" s="69"/>
      <c r="E2408" s="70"/>
      <c r="F2408" s="71"/>
      <c r="H2408" s="70"/>
      <c r="I2408" s="70"/>
      <c r="J2408" s="70"/>
      <c r="K2408" s="70"/>
      <c r="L2408" s="76"/>
      <c r="N2408" s="70"/>
      <c r="O2408" s="70"/>
      <c r="P2408" s="70"/>
      <c r="Q2408" s="64"/>
      <c r="R2408" s="70"/>
      <c r="S2408" s="70"/>
      <c r="T2408" s="70"/>
      <c r="U2408" s="70"/>
      <c r="V2408" s="78"/>
      <c r="X2408" s="70"/>
      <c r="Y2408" s="70"/>
      <c r="Z2408" s="70"/>
      <c r="AA2408" s="79"/>
      <c r="AB2408" s="80">
        <f t="shared" si="1389"/>
        <v>0</v>
      </c>
    </row>
    <row r="2409" spans="1:28" ht="22.5" x14ac:dyDescent="0.25">
      <c r="A2409" s="72" t="s">
        <v>18119</v>
      </c>
      <c r="B2409" s="73" t="s">
        <v>23491</v>
      </c>
      <c r="C2409" s="74" t="s">
        <v>15747</v>
      </c>
      <c r="D2409" s="75">
        <v>0</v>
      </c>
      <c r="E2409" s="70">
        <v>29.05</v>
      </c>
      <c r="F2409" s="76">
        <f>ROUND(D2409*E2409,2)</f>
        <v>0</v>
      </c>
      <c r="G2409" s="77"/>
      <c r="H2409" s="70">
        <f>ROUND(N2409+(N2409*$H$2/100),2)</f>
        <v>28.04</v>
      </c>
      <c r="I2409" s="70">
        <f>ROUND(O2409+(O2409*$H$2/100),2)</f>
        <v>1.01</v>
      </c>
      <c r="J2409" s="70">
        <f>H2409+I2409</f>
        <v>29.05</v>
      </c>
      <c r="K2409" s="70">
        <v>0</v>
      </c>
      <c r="L2409" s="76">
        <f>SUM(J2409:K2409)</f>
        <v>29.05</v>
      </c>
      <c r="N2409" s="70">
        <v>28.04</v>
      </c>
      <c r="O2409" s="70">
        <v>1.01</v>
      </c>
      <c r="P2409" s="70">
        <f>SUM(N2409:O2409)</f>
        <v>29.05</v>
      </c>
      <c r="Q2409" s="64"/>
      <c r="R2409" s="70">
        <f>X2409</f>
        <v>28.04</v>
      </c>
      <c r="S2409" s="70">
        <f>Y2409</f>
        <v>1.01</v>
      </c>
      <c r="T2409" s="70">
        <f>R2409+S2409</f>
        <v>29.05</v>
      </c>
      <c r="U2409" s="70">
        <f>ROUND(Z2409*$H$2,2)/100</f>
        <v>0</v>
      </c>
      <c r="V2409" s="78">
        <f>SUM(T2409:U2409)</f>
        <v>29.05</v>
      </c>
      <c r="X2409" s="70">
        <v>28.04</v>
      </c>
      <c r="Y2409" s="70">
        <v>1.01</v>
      </c>
      <c r="Z2409" s="70">
        <v>29.05</v>
      </c>
      <c r="AA2409" s="79"/>
      <c r="AB2409" s="80">
        <f t="shared" si="1389"/>
        <v>0</v>
      </c>
    </row>
    <row r="2410" spans="1:28" ht="22.5" x14ac:dyDescent="0.25">
      <c r="A2410" s="72" t="s">
        <v>18120</v>
      </c>
      <c r="B2410" s="73" t="s">
        <v>23492</v>
      </c>
      <c r="C2410" s="74" t="s">
        <v>15747</v>
      </c>
      <c r="D2410" s="75">
        <v>0</v>
      </c>
      <c r="E2410" s="70">
        <v>32.69</v>
      </c>
      <c r="F2410" s="76">
        <f>ROUND(D2410*E2410,2)</f>
        <v>0</v>
      </c>
      <c r="G2410" s="77"/>
      <c r="H2410" s="70">
        <f>ROUND(N2410+(N2410*$H$2/100),2)</f>
        <v>31.68</v>
      </c>
      <c r="I2410" s="70">
        <f>ROUND(O2410+(O2410*$H$2/100),2)</f>
        <v>1.01</v>
      </c>
      <c r="J2410" s="70">
        <f>H2410+I2410</f>
        <v>32.69</v>
      </c>
      <c r="K2410" s="70">
        <v>0</v>
      </c>
      <c r="L2410" s="76">
        <f>SUM(J2410:K2410)</f>
        <v>32.69</v>
      </c>
      <c r="N2410" s="70">
        <v>31.68</v>
      </c>
      <c r="O2410" s="70">
        <v>1.01</v>
      </c>
      <c r="P2410" s="70">
        <f>SUM(N2410:O2410)</f>
        <v>32.69</v>
      </c>
      <c r="Q2410" s="64"/>
      <c r="R2410" s="70">
        <f>X2410</f>
        <v>31.68</v>
      </c>
      <c r="S2410" s="70">
        <f>Y2410</f>
        <v>1.01</v>
      </c>
      <c r="T2410" s="70">
        <f>R2410+S2410</f>
        <v>32.69</v>
      </c>
      <c r="U2410" s="70">
        <f>ROUND(Z2410*$H$2,2)/100</f>
        <v>0</v>
      </c>
      <c r="V2410" s="78">
        <f>SUM(T2410:U2410)</f>
        <v>32.69</v>
      </c>
      <c r="X2410" s="70">
        <v>31.68</v>
      </c>
      <c r="Y2410" s="70">
        <v>1.01</v>
      </c>
      <c r="Z2410" s="70">
        <v>32.69</v>
      </c>
      <c r="AA2410" s="79"/>
      <c r="AB2410" s="80">
        <f t="shared" si="1389"/>
        <v>0</v>
      </c>
    </row>
    <row r="2411" spans="1:28" ht="22.5" x14ac:dyDescent="0.25">
      <c r="A2411" s="66" t="s">
        <v>18121</v>
      </c>
      <c r="B2411" s="67" t="s">
        <v>23493</v>
      </c>
      <c r="C2411" s="68"/>
      <c r="D2411" s="69"/>
      <c r="E2411" s="70"/>
      <c r="F2411" s="71"/>
      <c r="H2411" s="70"/>
      <c r="I2411" s="70"/>
      <c r="J2411" s="70"/>
      <c r="K2411" s="70"/>
      <c r="L2411" s="76"/>
      <c r="N2411" s="70"/>
      <c r="O2411" s="70"/>
      <c r="P2411" s="70"/>
      <c r="Q2411" s="64"/>
      <c r="R2411" s="70"/>
      <c r="S2411" s="70"/>
      <c r="T2411" s="70"/>
      <c r="U2411" s="70"/>
      <c r="V2411" s="78"/>
      <c r="X2411" s="70"/>
      <c r="Y2411" s="70"/>
      <c r="Z2411" s="70"/>
      <c r="AA2411" s="79"/>
      <c r="AB2411" s="80">
        <f t="shared" si="1389"/>
        <v>0</v>
      </c>
    </row>
    <row r="2412" spans="1:28" ht="22.5" x14ac:dyDescent="0.25">
      <c r="A2412" s="72" t="s">
        <v>18122</v>
      </c>
      <c r="B2412" s="73" t="s">
        <v>23494</v>
      </c>
      <c r="C2412" s="74" t="s">
        <v>15747</v>
      </c>
      <c r="D2412" s="75">
        <v>0</v>
      </c>
      <c r="E2412" s="70">
        <v>2.68</v>
      </c>
      <c r="F2412" s="76">
        <f t="shared" ref="F2412:F2426" si="1408">ROUND(D2412*E2412,2)</f>
        <v>0</v>
      </c>
      <c r="G2412" s="77"/>
      <c r="H2412" s="70">
        <f t="shared" ref="H2412:I2426" si="1409">ROUND(N2412+(N2412*$H$2/100),2)</f>
        <v>1.33</v>
      </c>
      <c r="I2412" s="70">
        <f t="shared" si="1409"/>
        <v>1.35</v>
      </c>
      <c r="J2412" s="70">
        <f t="shared" ref="J2412:J2426" si="1410">H2412+I2412</f>
        <v>2.68</v>
      </c>
      <c r="K2412" s="70">
        <v>0</v>
      </c>
      <c r="L2412" s="76">
        <f t="shared" ref="L2412:L2426" si="1411">SUM(J2412:K2412)</f>
        <v>2.68</v>
      </c>
      <c r="N2412" s="70">
        <v>1.33</v>
      </c>
      <c r="O2412" s="70">
        <v>1.35</v>
      </c>
      <c r="P2412" s="70">
        <f t="shared" ref="P2412:P2426" si="1412">SUM(N2412:O2412)</f>
        <v>2.68</v>
      </c>
      <c r="Q2412" s="64"/>
      <c r="R2412" s="70">
        <f t="shared" ref="R2412:S2426" si="1413">X2412</f>
        <v>1.33</v>
      </c>
      <c r="S2412" s="70">
        <f t="shared" si="1413"/>
        <v>1.34</v>
      </c>
      <c r="T2412" s="70">
        <f t="shared" ref="T2412:T2426" si="1414">R2412+S2412</f>
        <v>2.67</v>
      </c>
      <c r="U2412" s="70">
        <f t="shared" ref="U2412:U2426" si="1415">ROUND(Z2412*$H$2,2)/100</f>
        <v>0</v>
      </c>
      <c r="V2412" s="78">
        <f t="shared" ref="V2412:V2426" si="1416">SUM(T2412:U2412)</f>
        <v>2.67</v>
      </c>
      <c r="X2412" s="70">
        <v>1.33</v>
      </c>
      <c r="Y2412" s="70">
        <v>1.34</v>
      </c>
      <c r="Z2412" s="70">
        <v>2.67</v>
      </c>
      <c r="AA2412" s="79"/>
      <c r="AB2412" s="80">
        <f t="shared" si="1389"/>
        <v>1.0000000000000231E-2</v>
      </c>
    </row>
    <row r="2413" spans="1:28" ht="22.5" x14ac:dyDescent="0.25">
      <c r="A2413" s="72" t="s">
        <v>18123</v>
      </c>
      <c r="B2413" s="73" t="s">
        <v>23495</v>
      </c>
      <c r="C2413" s="74" t="s">
        <v>15747</v>
      </c>
      <c r="D2413" s="75">
        <v>0</v>
      </c>
      <c r="E2413" s="70">
        <v>3.5999999999999996</v>
      </c>
      <c r="F2413" s="76">
        <f t="shared" si="1408"/>
        <v>0</v>
      </c>
      <c r="G2413" s="77"/>
      <c r="H2413" s="70">
        <f t="shared" si="1409"/>
        <v>1.93</v>
      </c>
      <c r="I2413" s="70">
        <f t="shared" si="1409"/>
        <v>1.67</v>
      </c>
      <c r="J2413" s="70">
        <f t="shared" si="1410"/>
        <v>3.5999999999999996</v>
      </c>
      <c r="K2413" s="70">
        <v>0</v>
      </c>
      <c r="L2413" s="76">
        <f t="shared" si="1411"/>
        <v>3.5999999999999996</v>
      </c>
      <c r="N2413" s="70">
        <v>1.93</v>
      </c>
      <c r="O2413" s="70">
        <v>1.67</v>
      </c>
      <c r="P2413" s="70">
        <f t="shared" si="1412"/>
        <v>3.5999999999999996</v>
      </c>
      <c r="Q2413" s="64"/>
      <c r="R2413" s="70">
        <f t="shared" si="1413"/>
        <v>1.93</v>
      </c>
      <c r="S2413" s="70">
        <f t="shared" si="1413"/>
        <v>1.67</v>
      </c>
      <c r="T2413" s="70">
        <f t="shared" si="1414"/>
        <v>3.5999999999999996</v>
      </c>
      <c r="U2413" s="70">
        <f t="shared" si="1415"/>
        <v>0</v>
      </c>
      <c r="V2413" s="78">
        <f t="shared" si="1416"/>
        <v>3.5999999999999996</v>
      </c>
      <c r="X2413" s="70">
        <v>1.93</v>
      </c>
      <c r="Y2413" s="70">
        <v>1.67</v>
      </c>
      <c r="Z2413" s="70">
        <v>3.6</v>
      </c>
      <c r="AA2413" s="79"/>
      <c r="AB2413" s="80">
        <f t="shared" si="1389"/>
        <v>0</v>
      </c>
    </row>
    <row r="2414" spans="1:28" ht="22.5" x14ac:dyDescent="0.25">
      <c r="A2414" s="72" t="s">
        <v>18124</v>
      </c>
      <c r="B2414" s="73" t="s">
        <v>23496</v>
      </c>
      <c r="C2414" s="74" t="s">
        <v>15747</v>
      </c>
      <c r="D2414" s="75">
        <v>0</v>
      </c>
      <c r="E2414" s="70">
        <v>4.66</v>
      </c>
      <c r="F2414" s="76">
        <f t="shared" si="1408"/>
        <v>0</v>
      </c>
      <c r="G2414" s="77"/>
      <c r="H2414" s="70">
        <f t="shared" si="1409"/>
        <v>2.66</v>
      </c>
      <c r="I2414" s="70">
        <f t="shared" si="1409"/>
        <v>2</v>
      </c>
      <c r="J2414" s="70">
        <f t="shared" si="1410"/>
        <v>4.66</v>
      </c>
      <c r="K2414" s="70">
        <v>0</v>
      </c>
      <c r="L2414" s="76">
        <f t="shared" si="1411"/>
        <v>4.66</v>
      </c>
      <c r="N2414" s="70">
        <v>2.66</v>
      </c>
      <c r="O2414" s="70">
        <v>2</v>
      </c>
      <c r="P2414" s="70">
        <f t="shared" si="1412"/>
        <v>4.66</v>
      </c>
      <c r="Q2414" s="64"/>
      <c r="R2414" s="70">
        <f t="shared" si="1413"/>
        <v>2.66</v>
      </c>
      <c r="S2414" s="70">
        <f t="shared" si="1413"/>
        <v>2.0099999999999998</v>
      </c>
      <c r="T2414" s="70">
        <f t="shared" si="1414"/>
        <v>4.67</v>
      </c>
      <c r="U2414" s="70">
        <f t="shared" si="1415"/>
        <v>0</v>
      </c>
      <c r="V2414" s="78">
        <f t="shared" si="1416"/>
        <v>4.67</v>
      </c>
      <c r="X2414" s="70">
        <v>2.66</v>
      </c>
      <c r="Y2414" s="70">
        <v>2.0099999999999998</v>
      </c>
      <c r="Z2414" s="70">
        <v>4.67</v>
      </c>
      <c r="AA2414" s="79"/>
      <c r="AB2414" s="80">
        <f t="shared" si="1389"/>
        <v>-9.9999999999997868E-3</v>
      </c>
    </row>
    <row r="2415" spans="1:28" ht="22.5" x14ac:dyDescent="0.25">
      <c r="A2415" s="72" t="s">
        <v>18125</v>
      </c>
      <c r="B2415" s="73" t="s">
        <v>23497</v>
      </c>
      <c r="C2415" s="74" t="s">
        <v>15747</v>
      </c>
      <c r="D2415" s="75">
        <v>0</v>
      </c>
      <c r="E2415" s="70">
        <v>5.97</v>
      </c>
      <c r="F2415" s="76">
        <f t="shared" si="1408"/>
        <v>0</v>
      </c>
      <c r="G2415" s="77"/>
      <c r="H2415" s="70">
        <f t="shared" si="1409"/>
        <v>3.63</v>
      </c>
      <c r="I2415" s="70">
        <f t="shared" si="1409"/>
        <v>2.34</v>
      </c>
      <c r="J2415" s="70">
        <f t="shared" si="1410"/>
        <v>5.97</v>
      </c>
      <c r="K2415" s="70">
        <v>0</v>
      </c>
      <c r="L2415" s="76">
        <f t="shared" si="1411"/>
        <v>5.97</v>
      </c>
      <c r="N2415" s="70">
        <v>3.63</v>
      </c>
      <c r="O2415" s="70">
        <v>2.34</v>
      </c>
      <c r="P2415" s="70">
        <f t="shared" si="1412"/>
        <v>5.97</v>
      </c>
      <c r="Q2415" s="64"/>
      <c r="R2415" s="70">
        <f t="shared" si="1413"/>
        <v>3.63</v>
      </c>
      <c r="S2415" s="70">
        <f t="shared" si="1413"/>
        <v>2.34</v>
      </c>
      <c r="T2415" s="70">
        <f t="shared" si="1414"/>
        <v>5.97</v>
      </c>
      <c r="U2415" s="70">
        <f t="shared" si="1415"/>
        <v>0</v>
      </c>
      <c r="V2415" s="78">
        <f t="shared" si="1416"/>
        <v>5.97</v>
      </c>
      <c r="X2415" s="70">
        <v>3.63</v>
      </c>
      <c r="Y2415" s="70">
        <v>2.34</v>
      </c>
      <c r="Z2415" s="70">
        <v>5.97</v>
      </c>
      <c r="AA2415" s="79"/>
      <c r="AB2415" s="80">
        <f t="shared" si="1389"/>
        <v>0</v>
      </c>
    </row>
    <row r="2416" spans="1:28" ht="22.5" x14ac:dyDescent="0.25">
      <c r="A2416" s="72" t="s">
        <v>18126</v>
      </c>
      <c r="B2416" s="73" t="s">
        <v>23498</v>
      </c>
      <c r="C2416" s="74" t="s">
        <v>15747</v>
      </c>
      <c r="D2416" s="75">
        <v>0</v>
      </c>
      <c r="E2416" s="70">
        <v>8.370000000000001</v>
      </c>
      <c r="F2416" s="76">
        <f t="shared" si="1408"/>
        <v>0</v>
      </c>
      <c r="G2416" s="77"/>
      <c r="H2416" s="70">
        <f t="shared" si="1409"/>
        <v>5.69</v>
      </c>
      <c r="I2416" s="70">
        <f t="shared" si="1409"/>
        <v>2.68</v>
      </c>
      <c r="J2416" s="70">
        <f t="shared" si="1410"/>
        <v>8.370000000000001</v>
      </c>
      <c r="K2416" s="70">
        <v>0</v>
      </c>
      <c r="L2416" s="76">
        <f t="shared" si="1411"/>
        <v>8.370000000000001</v>
      </c>
      <c r="N2416" s="70">
        <v>5.69</v>
      </c>
      <c r="O2416" s="70">
        <v>2.68</v>
      </c>
      <c r="P2416" s="70">
        <f t="shared" si="1412"/>
        <v>8.370000000000001</v>
      </c>
      <c r="Q2416" s="64"/>
      <c r="R2416" s="70">
        <f t="shared" si="1413"/>
        <v>5.69</v>
      </c>
      <c r="S2416" s="70">
        <f t="shared" si="1413"/>
        <v>2.68</v>
      </c>
      <c r="T2416" s="70">
        <f t="shared" si="1414"/>
        <v>8.370000000000001</v>
      </c>
      <c r="U2416" s="70">
        <f t="shared" si="1415"/>
        <v>0</v>
      </c>
      <c r="V2416" s="78">
        <f t="shared" si="1416"/>
        <v>8.370000000000001</v>
      </c>
      <c r="X2416" s="70">
        <v>5.69</v>
      </c>
      <c r="Y2416" s="70">
        <v>2.68</v>
      </c>
      <c r="Z2416" s="70">
        <v>8.3699999999999992</v>
      </c>
      <c r="AA2416" s="79"/>
      <c r="AB2416" s="80">
        <f t="shared" si="1389"/>
        <v>0</v>
      </c>
    </row>
    <row r="2417" spans="1:28" ht="22.5" x14ac:dyDescent="0.25">
      <c r="A2417" s="72" t="s">
        <v>18127</v>
      </c>
      <c r="B2417" s="73" t="s">
        <v>23499</v>
      </c>
      <c r="C2417" s="74" t="s">
        <v>15747</v>
      </c>
      <c r="D2417" s="75">
        <v>0</v>
      </c>
      <c r="E2417" s="70">
        <v>11.309999999999999</v>
      </c>
      <c r="F2417" s="76">
        <f t="shared" si="1408"/>
        <v>0</v>
      </c>
      <c r="G2417" s="77"/>
      <c r="H2417" s="70">
        <f t="shared" si="1409"/>
        <v>8.2899999999999991</v>
      </c>
      <c r="I2417" s="70">
        <f t="shared" si="1409"/>
        <v>3.02</v>
      </c>
      <c r="J2417" s="70">
        <f t="shared" si="1410"/>
        <v>11.309999999999999</v>
      </c>
      <c r="K2417" s="70">
        <v>0</v>
      </c>
      <c r="L2417" s="76">
        <f t="shared" si="1411"/>
        <v>11.309999999999999</v>
      </c>
      <c r="N2417" s="70">
        <v>8.2899999999999991</v>
      </c>
      <c r="O2417" s="70">
        <v>3.02</v>
      </c>
      <c r="P2417" s="70">
        <f t="shared" si="1412"/>
        <v>11.309999999999999</v>
      </c>
      <c r="Q2417" s="64"/>
      <c r="R2417" s="70">
        <f t="shared" si="1413"/>
        <v>8.2899999999999991</v>
      </c>
      <c r="S2417" s="70">
        <f t="shared" si="1413"/>
        <v>3.02</v>
      </c>
      <c r="T2417" s="70">
        <f t="shared" si="1414"/>
        <v>11.309999999999999</v>
      </c>
      <c r="U2417" s="70">
        <f t="shared" si="1415"/>
        <v>0</v>
      </c>
      <c r="V2417" s="78">
        <f t="shared" si="1416"/>
        <v>11.309999999999999</v>
      </c>
      <c r="X2417" s="70">
        <v>8.2899999999999991</v>
      </c>
      <c r="Y2417" s="70">
        <v>3.02</v>
      </c>
      <c r="Z2417" s="70">
        <v>11.31</v>
      </c>
      <c r="AA2417" s="79"/>
      <c r="AB2417" s="80">
        <f t="shared" si="1389"/>
        <v>0</v>
      </c>
    </row>
    <row r="2418" spans="1:28" ht="22.5" x14ac:dyDescent="0.25">
      <c r="A2418" s="72" t="s">
        <v>18128</v>
      </c>
      <c r="B2418" s="73" t="s">
        <v>23500</v>
      </c>
      <c r="C2418" s="74" t="s">
        <v>15747</v>
      </c>
      <c r="D2418" s="75">
        <v>0</v>
      </c>
      <c r="E2418" s="70">
        <v>16.310000000000002</v>
      </c>
      <c r="F2418" s="76">
        <f t="shared" si="1408"/>
        <v>0</v>
      </c>
      <c r="G2418" s="77"/>
      <c r="H2418" s="70">
        <f t="shared" si="1409"/>
        <v>12.96</v>
      </c>
      <c r="I2418" s="70">
        <f t="shared" si="1409"/>
        <v>3.35</v>
      </c>
      <c r="J2418" s="70">
        <f t="shared" si="1410"/>
        <v>16.310000000000002</v>
      </c>
      <c r="K2418" s="70">
        <v>0</v>
      </c>
      <c r="L2418" s="76">
        <f t="shared" si="1411"/>
        <v>16.310000000000002</v>
      </c>
      <c r="N2418" s="70">
        <v>12.96</v>
      </c>
      <c r="O2418" s="70">
        <v>3.3499999999999996</v>
      </c>
      <c r="P2418" s="70">
        <f t="shared" si="1412"/>
        <v>16.310000000000002</v>
      </c>
      <c r="Q2418" s="64"/>
      <c r="R2418" s="70">
        <f t="shared" si="1413"/>
        <v>12.96</v>
      </c>
      <c r="S2418" s="70">
        <f t="shared" si="1413"/>
        <v>3.36</v>
      </c>
      <c r="T2418" s="70">
        <f t="shared" si="1414"/>
        <v>16.32</v>
      </c>
      <c r="U2418" s="70">
        <f t="shared" si="1415"/>
        <v>0</v>
      </c>
      <c r="V2418" s="78">
        <f t="shared" si="1416"/>
        <v>16.32</v>
      </c>
      <c r="X2418" s="70">
        <v>12.96</v>
      </c>
      <c r="Y2418" s="70">
        <v>3.36</v>
      </c>
      <c r="Z2418" s="70">
        <v>16.32</v>
      </c>
      <c r="AA2418" s="79"/>
      <c r="AB2418" s="80">
        <f t="shared" si="1389"/>
        <v>-9.9999999999980105E-3</v>
      </c>
    </row>
    <row r="2419" spans="1:28" ht="22.5" x14ac:dyDescent="0.25">
      <c r="A2419" s="72" t="s">
        <v>18129</v>
      </c>
      <c r="B2419" s="73" t="s">
        <v>23501</v>
      </c>
      <c r="C2419" s="74" t="s">
        <v>15747</v>
      </c>
      <c r="D2419" s="75">
        <v>0</v>
      </c>
      <c r="E2419" s="70">
        <v>22.82</v>
      </c>
      <c r="F2419" s="76">
        <f t="shared" si="1408"/>
        <v>0</v>
      </c>
      <c r="G2419" s="77"/>
      <c r="H2419" s="70">
        <f t="shared" si="1409"/>
        <v>17.8</v>
      </c>
      <c r="I2419" s="70">
        <f t="shared" si="1409"/>
        <v>5.0199999999999996</v>
      </c>
      <c r="J2419" s="70">
        <f t="shared" si="1410"/>
        <v>22.82</v>
      </c>
      <c r="K2419" s="70">
        <v>0</v>
      </c>
      <c r="L2419" s="76">
        <f t="shared" si="1411"/>
        <v>22.82</v>
      </c>
      <c r="N2419" s="70">
        <v>17.8</v>
      </c>
      <c r="O2419" s="70">
        <v>5.0200000000000005</v>
      </c>
      <c r="P2419" s="70">
        <f t="shared" si="1412"/>
        <v>22.82</v>
      </c>
      <c r="Q2419" s="64"/>
      <c r="R2419" s="70">
        <f t="shared" si="1413"/>
        <v>17.8</v>
      </c>
      <c r="S2419" s="70">
        <f t="shared" si="1413"/>
        <v>5.03</v>
      </c>
      <c r="T2419" s="70">
        <f t="shared" si="1414"/>
        <v>22.830000000000002</v>
      </c>
      <c r="U2419" s="70">
        <f t="shared" si="1415"/>
        <v>0</v>
      </c>
      <c r="V2419" s="78">
        <f t="shared" si="1416"/>
        <v>22.830000000000002</v>
      </c>
      <c r="X2419" s="70">
        <v>17.8</v>
      </c>
      <c r="Y2419" s="70">
        <v>5.03</v>
      </c>
      <c r="Z2419" s="70">
        <v>22.83</v>
      </c>
      <c r="AA2419" s="79"/>
      <c r="AB2419" s="80">
        <f t="shared" si="1389"/>
        <v>-9.9999999999980105E-3</v>
      </c>
    </row>
    <row r="2420" spans="1:28" ht="22.5" x14ac:dyDescent="0.25">
      <c r="A2420" s="72" t="s">
        <v>18130</v>
      </c>
      <c r="B2420" s="73" t="s">
        <v>23502</v>
      </c>
      <c r="C2420" s="74" t="s">
        <v>15747</v>
      </c>
      <c r="D2420" s="75">
        <v>0</v>
      </c>
      <c r="E2420" s="70">
        <v>31.580000000000002</v>
      </c>
      <c r="F2420" s="76">
        <f t="shared" si="1408"/>
        <v>0</v>
      </c>
      <c r="G2420" s="77"/>
      <c r="H2420" s="70">
        <f t="shared" si="1409"/>
        <v>24.85</v>
      </c>
      <c r="I2420" s="70">
        <f t="shared" si="1409"/>
        <v>6.73</v>
      </c>
      <c r="J2420" s="70">
        <f t="shared" si="1410"/>
        <v>31.580000000000002</v>
      </c>
      <c r="K2420" s="70">
        <v>0</v>
      </c>
      <c r="L2420" s="76">
        <f t="shared" si="1411"/>
        <v>31.580000000000002</v>
      </c>
      <c r="N2420" s="70">
        <v>24.85</v>
      </c>
      <c r="O2420" s="70">
        <v>6.7299999999999995</v>
      </c>
      <c r="P2420" s="70">
        <f t="shared" si="1412"/>
        <v>31.580000000000002</v>
      </c>
      <c r="Q2420" s="64"/>
      <c r="R2420" s="70">
        <f t="shared" si="1413"/>
        <v>24.85</v>
      </c>
      <c r="S2420" s="70">
        <f t="shared" si="1413"/>
        <v>6.71</v>
      </c>
      <c r="T2420" s="70">
        <f t="shared" si="1414"/>
        <v>31.560000000000002</v>
      </c>
      <c r="U2420" s="70">
        <f t="shared" si="1415"/>
        <v>0</v>
      </c>
      <c r="V2420" s="78">
        <f t="shared" si="1416"/>
        <v>31.560000000000002</v>
      </c>
      <c r="X2420" s="70">
        <v>24.85</v>
      </c>
      <c r="Y2420" s="70">
        <v>6.71</v>
      </c>
      <c r="Z2420" s="70">
        <v>31.56</v>
      </c>
      <c r="AA2420" s="79"/>
      <c r="AB2420" s="80">
        <f t="shared" si="1389"/>
        <v>2.0000000000003126E-2</v>
      </c>
    </row>
    <row r="2421" spans="1:28" ht="22.5" x14ac:dyDescent="0.25">
      <c r="A2421" s="72" t="s">
        <v>18131</v>
      </c>
      <c r="B2421" s="73" t="s">
        <v>23503</v>
      </c>
      <c r="C2421" s="74" t="s">
        <v>15747</v>
      </c>
      <c r="D2421" s="75">
        <v>0</v>
      </c>
      <c r="E2421" s="70">
        <v>44.59</v>
      </c>
      <c r="F2421" s="76">
        <f t="shared" si="1408"/>
        <v>0</v>
      </c>
      <c r="G2421" s="77"/>
      <c r="H2421" s="70">
        <f t="shared" si="1409"/>
        <v>36.200000000000003</v>
      </c>
      <c r="I2421" s="70">
        <f t="shared" si="1409"/>
        <v>8.39</v>
      </c>
      <c r="J2421" s="70">
        <f t="shared" si="1410"/>
        <v>44.59</v>
      </c>
      <c r="K2421" s="70">
        <v>0</v>
      </c>
      <c r="L2421" s="76">
        <f t="shared" si="1411"/>
        <v>44.59</v>
      </c>
      <c r="N2421" s="70">
        <v>36.200000000000003</v>
      </c>
      <c r="O2421" s="70">
        <v>8.39</v>
      </c>
      <c r="P2421" s="70">
        <f t="shared" si="1412"/>
        <v>44.59</v>
      </c>
      <c r="Q2421" s="64"/>
      <c r="R2421" s="70">
        <f t="shared" si="1413"/>
        <v>36.200000000000003</v>
      </c>
      <c r="S2421" s="70">
        <f t="shared" si="1413"/>
        <v>8.39</v>
      </c>
      <c r="T2421" s="70">
        <f t="shared" si="1414"/>
        <v>44.59</v>
      </c>
      <c r="U2421" s="70">
        <f t="shared" si="1415"/>
        <v>0</v>
      </c>
      <c r="V2421" s="78">
        <f t="shared" si="1416"/>
        <v>44.59</v>
      </c>
      <c r="X2421" s="70">
        <v>36.200000000000003</v>
      </c>
      <c r="Y2421" s="70">
        <v>8.39</v>
      </c>
      <c r="Z2421" s="70">
        <v>44.59</v>
      </c>
      <c r="AA2421" s="79"/>
      <c r="AB2421" s="80">
        <f t="shared" si="1389"/>
        <v>0</v>
      </c>
    </row>
    <row r="2422" spans="1:28" ht="22.5" x14ac:dyDescent="0.25">
      <c r="A2422" s="72" t="s">
        <v>18132</v>
      </c>
      <c r="B2422" s="73" t="s">
        <v>23504</v>
      </c>
      <c r="C2422" s="74" t="s">
        <v>15747</v>
      </c>
      <c r="D2422" s="75">
        <v>0</v>
      </c>
      <c r="E2422" s="70">
        <v>55.1</v>
      </c>
      <c r="F2422" s="76">
        <f t="shared" si="1408"/>
        <v>0</v>
      </c>
      <c r="G2422" s="77"/>
      <c r="H2422" s="70">
        <f t="shared" si="1409"/>
        <v>45.04</v>
      </c>
      <c r="I2422" s="70">
        <f t="shared" si="1409"/>
        <v>10.06</v>
      </c>
      <c r="J2422" s="70">
        <f t="shared" si="1410"/>
        <v>55.1</v>
      </c>
      <c r="K2422" s="70">
        <v>0</v>
      </c>
      <c r="L2422" s="76">
        <f t="shared" si="1411"/>
        <v>55.1</v>
      </c>
      <c r="N2422" s="70">
        <v>45.04</v>
      </c>
      <c r="O2422" s="70">
        <v>10.06</v>
      </c>
      <c r="P2422" s="70">
        <f t="shared" si="1412"/>
        <v>55.1</v>
      </c>
      <c r="Q2422" s="64"/>
      <c r="R2422" s="70">
        <f t="shared" si="1413"/>
        <v>45.04</v>
      </c>
      <c r="S2422" s="70">
        <f t="shared" si="1413"/>
        <v>10.06</v>
      </c>
      <c r="T2422" s="70">
        <f t="shared" si="1414"/>
        <v>55.1</v>
      </c>
      <c r="U2422" s="70">
        <f t="shared" si="1415"/>
        <v>0</v>
      </c>
      <c r="V2422" s="78">
        <f t="shared" si="1416"/>
        <v>55.1</v>
      </c>
      <c r="X2422" s="70">
        <v>45.04</v>
      </c>
      <c r="Y2422" s="70">
        <v>10.06</v>
      </c>
      <c r="Z2422" s="70">
        <v>55.1</v>
      </c>
      <c r="AA2422" s="79"/>
      <c r="AB2422" s="80">
        <f t="shared" si="1389"/>
        <v>0</v>
      </c>
    </row>
    <row r="2423" spans="1:28" ht="22.5" x14ac:dyDescent="0.25">
      <c r="A2423" s="72" t="s">
        <v>18133</v>
      </c>
      <c r="B2423" s="73" t="s">
        <v>23505</v>
      </c>
      <c r="C2423" s="74" t="s">
        <v>15747</v>
      </c>
      <c r="D2423" s="75">
        <v>0</v>
      </c>
      <c r="E2423" s="70">
        <v>69.5</v>
      </c>
      <c r="F2423" s="76">
        <f t="shared" si="1408"/>
        <v>0</v>
      </c>
      <c r="G2423" s="77"/>
      <c r="H2423" s="70">
        <f t="shared" si="1409"/>
        <v>57.76</v>
      </c>
      <c r="I2423" s="70">
        <f t="shared" si="1409"/>
        <v>11.74</v>
      </c>
      <c r="J2423" s="70">
        <f t="shared" si="1410"/>
        <v>69.5</v>
      </c>
      <c r="K2423" s="70">
        <v>0</v>
      </c>
      <c r="L2423" s="76">
        <f t="shared" si="1411"/>
        <v>69.5</v>
      </c>
      <c r="N2423" s="70">
        <v>57.76</v>
      </c>
      <c r="O2423" s="70">
        <v>11.74</v>
      </c>
      <c r="P2423" s="70">
        <f t="shared" si="1412"/>
        <v>69.5</v>
      </c>
      <c r="Q2423" s="64"/>
      <c r="R2423" s="70">
        <f t="shared" si="1413"/>
        <v>57.76</v>
      </c>
      <c r="S2423" s="70">
        <f t="shared" si="1413"/>
        <v>11.74</v>
      </c>
      <c r="T2423" s="70">
        <f t="shared" si="1414"/>
        <v>69.5</v>
      </c>
      <c r="U2423" s="70">
        <f t="shared" si="1415"/>
        <v>0</v>
      </c>
      <c r="V2423" s="78">
        <f t="shared" si="1416"/>
        <v>69.5</v>
      </c>
      <c r="X2423" s="70">
        <v>57.76</v>
      </c>
      <c r="Y2423" s="70">
        <v>11.74</v>
      </c>
      <c r="Z2423" s="70">
        <v>69.5</v>
      </c>
      <c r="AA2423" s="79"/>
      <c r="AB2423" s="80">
        <f t="shared" si="1389"/>
        <v>0</v>
      </c>
    </row>
    <row r="2424" spans="1:28" ht="22.5" x14ac:dyDescent="0.25">
      <c r="A2424" s="72" t="s">
        <v>18134</v>
      </c>
      <c r="B2424" s="73" t="s">
        <v>23506</v>
      </c>
      <c r="C2424" s="74" t="s">
        <v>15747</v>
      </c>
      <c r="D2424" s="75">
        <v>0</v>
      </c>
      <c r="E2424" s="70">
        <v>83.649999999999991</v>
      </c>
      <c r="F2424" s="76">
        <f t="shared" si="1408"/>
        <v>0</v>
      </c>
      <c r="G2424" s="77"/>
      <c r="H2424" s="70">
        <f t="shared" si="1409"/>
        <v>70.239999999999995</v>
      </c>
      <c r="I2424" s="70">
        <f t="shared" si="1409"/>
        <v>13.41</v>
      </c>
      <c r="J2424" s="70">
        <f t="shared" si="1410"/>
        <v>83.649999999999991</v>
      </c>
      <c r="K2424" s="70">
        <v>0</v>
      </c>
      <c r="L2424" s="76">
        <f t="shared" si="1411"/>
        <v>83.649999999999991</v>
      </c>
      <c r="N2424" s="70">
        <v>70.239999999999995</v>
      </c>
      <c r="O2424" s="70">
        <v>13.41</v>
      </c>
      <c r="P2424" s="70">
        <f t="shared" si="1412"/>
        <v>83.649999999999991</v>
      </c>
      <c r="Q2424" s="64"/>
      <c r="R2424" s="70">
        <f t="shared" si="1413"/>
        <v>70.239999999999995</v>
      </c>
      <c r="S2424" s="70">
        <f t="shared" si="1413"/>
        <v>13.42</v>
      </c>
      <c r="T2424" s="70">
        <f t="shared" si="1414"/>
        <v>83.66</v>
      </c>
      <c r="U2424" s="70">
        <f t="shared" si="1415"/>
        <v>0</v>
      </c>
      <c r="V2424" s="78">
        <f t="shared" si="1416"/>
        <v>83.66</v>
      </c>
      <c r="X2424" s="70">
        <v>70.239999999999995</v>
      </c>
      <c r="Y2424" s="70">
        <v>13.42</v>
      </c>
      <c r="Z2424" s="70">
        <v>83.66</v>
      </c>
      <c r="AA2424" s="79"/>
      <c r="AB2424" s="80">
        <f t="shared" si="1389"/>
        <v>-1.0000000000005116E-2</v>
      </c>
    </row>
    <row r="2425" spans="1:28" s="34" customFormat="1" ht="22.5" x14ac:dyDescent="0.25">
      <c r="A2425" s="72" t="s">
        <v>18135</v>
      </c>
      <c r="B2425" s="73" t="s">
        <v>23507</v>
      </c>
      <c r="C2425" s="74" t="s">
        <v>15747</v>
      </c>
      <c r="D2425" s="75">
        <v>0</v>
      </c>
      <c r="E2425" s="70">
        <v>106.58999999999999</v>
      </c>
      <c r="F2425" s="76">
        <f t="shared" si="1408"/>
        <v>0</v>
      </c>
      <c r="G2425" s="77"/>
      <c r="H2425" s="70">
        <f t="shared" si="1409"/>
        <v>91.49</v>
      </c>
      <c r="I2425" s="70">
        <f t="shared" si="1409"/>
        <v>15.1</v>
      </c>
      <c r="J2425" s="70">
        <f t="shared" si="1410"/>
        <v>106.58999999999999</v>
      </c>
      <c r="K2425" s="70">
        <v>0</v>
      </c>
      <c r="L2425" s="76">
        <f t="shared" si="1411"/>
        <v>106.58999999999999</v>
      </c>
      <c r="N2425" s="70">
        <v>91.49</v>
      </c>
      <c r="O2425" s="70">
        <v>15.1</v>
      </c>
      <c r="P2425" s="70">
        <f t="shared" si="1412"/>
        <v>106.58999999999999</v>
      </c>
      <c r="Q2425" s="64"/>
      <c r="R2425" s="70">
        <f t="shared" si="1413"/>
        <v>91.49</v>
      </c>
      <c r="S2425" s="70">
        <f t="shared" si="1413"/>
        <v>15.1</v>
      </c>
      <c r="T2425" s="70">
        <f t="shared" si="1414"/>
        <v>106.58999999999999</v>
      </c>
      <c r="U2425" s="70">
        <f t="shared" si="1415"/>
        <v>0</v>
      </c>
      <c r="V2425" s="78">
        <f t="shared" si="1416"/>
        <v>106.58999999999999</v>
      </c>
      <c r="X2425" s="70">
        <v>91.49</v>
      </c>
      <c r="Y2425" s="70">
        <v>15.1</v>
      </c>
      <c r="Z2425" s="70">
        <v>106.59</v>
      </c>
      <c r="AA2425" s="79"/>
      <c r="AB2425" s="80">
        <f t="shared" si="1389"/>
        <v>0</v>
      </c>
    </row>
    <row r="2426" spans="1:28" s="34" customFormat="1" x14ac:dyDescent="0.25">
      <c r="A2426" s="72" t="s">
        <v>18136</v>
      </c>
      <c r="B2426" s="73" t="s">
        <v>23508</v>
      </c>
      <c r="C2426" s="74" t="s">
        <v>15747</v>
      </c>
      <c r="D2426" s="75">
        <v>0</v>
      </c>
      <c r="E2426" s="70">
        <v>139.57</v>
      </c>
      <c r="F2426" s="76">
        <f t="shared" si="1408"/>
        <v>0</v>
      </c>
      <c r="G2426" s="77"/>
      <c r="H2426" s="70">
        <f t="shared" si="1409"/>
        <v>122.79</v>
      </c>
      <c r="I2426" s="70">
        <f t="shared" si="1409"/>
        <v>16.78</v>
      </c>
      <c r="J2426" s="70">
        <f t="shared" si="1410"/>
        <v>139.57</v>
      </c>
      <c r="K2426" s="70">
        <v>0</v>
      </c>
      <c r="L2426" s="76">
        <f t="shared" si="1411"/>
        <v>139.57</v>
      </c>
      <c r="N2426" s="70">
        <v>122.79</v>
      </c>
      <c r="O2426" s="70">
        <v>16.78</v>
      </c>
      <c r="P2426" s="70">
        <f t="shared" si="1412"/>
        <v>139.57</v>
      </c>
      <c r="Q2426" s="64"/>
      <c r="R2426" s="70">
        <f t="shared" si="1413"/>
        <v>122.79</v>
      </c>
      <c r="S2426" s="70">
        <f t="shared" si="1413"/>
        <v>16.79</v>
      </c>
      <c r="T2426" s="70">
        <f t="shared" si="1414"/>
        <v>139.58000000000001</v>
      </c>
      <c r="U2426" s="70">
        <f t="shared" si="1415"/>
        <v>0</v>
      </c>
      <c r="V2426" s="78">
        <f t="shared" si="1416"/>
        <v>139.58000000000001</v>
      </c>
      <c r="X2426" s="70">
        <v>122.79</v>
      </c>
      <c r="Y2426" s="70">
        <v>16.79</v>
      </c>
      <c r="Z2426" s="70">
        <v>139.58000000000001</v>
      </c>
      <c r="AA2426" s="79"/>
      <c r="AB2426" s="80">
        <f t="shared" si="1389"/>
        <v>-1.0000000000019327E-2</v>
      </c>
    </row>
    <row r="2427" spans="1:28" s="34" customFormat="1" ht="22.5" x14ac:dyDescent="0.25">
      <c r="A2427" s="66" t="s">
        <v>18137</v>
      </c>
      <c r="B2427" s="67" t="s">
        <v>23509</v>
      </c>
      <c r="C2427" s="68"/>
      <c r="D2427" s="69"/>
      <c r="E2427" s="70"/>
      <c r="F2427" s="71"/>
      <c r="G2427" s="39"/>
      <c r="H2427" s="70"/>
      <c r="I2427" s="70"/>
      <c r="J2427" s="70"/>
      <c r="K2427" s="70"/>
      <c r="L2427" s="76"/>
      <c r="N2427" s="70"/>
      <c r="O2427" s="70"/>
      <c r="P2427" s="70"/>
      <c r="Q2427" s="64"/>
      <c r="R2427" s="70"/>
      <c r="S2427" s="70"/>
      <c r="T2427" s="70"/>
      <c r="U2427" s="70"/>
      <c r="V2427" s="78"/>
      <c r="X2427" s="70"/>
      <c r="Y2427" s="70"/>
      <c r="Z2427" s="70"/>
      <c r="AA2427" s="79"/>
      <c r="AB2427" s="80">
        <f t="shared" si="1389"/>
        <v>0</v>
      </c>
    </row>
    <row r="2428" spans="1:28" s="34" customFormat="1" ht="22.5" x14ac:dyDescent="0.25">
      <c r="A2428" s="72" t="s">
        <v>18138</v>
      </c>
      <c r="B2428" s="73" t="s">
        <v>23510</v>
      </c>
      <c r="C2428" s="74" t="s">
        <v>15747</v>
      </c>
      <c r="D2428" s="75">
        <v>0</v>
      </c>
      <c r="E2428" s="70">
        <v>4.75</v>
      </c>
      <c r="F2428" s="76">
        <f>ROUND(D2428*E2428,2)</f>
        <v>0</v>
      </c>
      <c r="G2428" s="77"/>
      <c r="H2428" s="70">
        <f t="shared" ref="H2428:I2432" si="1417">ROUND(N2428+(N2428*$H$2/100),2)</f>
        <v>3.08</v>
      </c>
      <c r="I2428" s="70">
        <f t="shared" si="1417"/>
        <v>1.67</v>
      </c>
      <c r="J2428" s="70">
        <f>H2428+I2428</f>
        <v>4.75</v>
      </c>
      <c r="K2428" s="70">
        <v>0</v>
      </c>
      <c r="L2428" s="76">
        <f>SUM(J2428:K2428)</f>
        <v>4.75</v>
      </c>
      <c r="N2428" s="70">
        <v>3.08</v>
      </c>
      <c r="O2428" s="70">
        <v>1.67</v>
      </c>
      <c r="P2428" s="70">
        <f>SUM(N2428:O2428)</f>
        <v>4.75</v>
      </c>
      <c r="Q2428" s="64"/>
      <c r="R2428" s="70">
        <f t="shared" ref="R2428:S2432" si="1418">X2428</f>
        <v>3.08</v>
      </c>
      <c r="S2428" s="70">
        <f t="shared" si="1418"/>
        <v>1.67</v>
      </c>
      <c r="T2428" s="70">
        <f>R2428+S2428</f>
        <v>4.75</v>
      </c>
      <c r="U2428" s="70">
        <f>ROUND(Z2428*$H$2,2)/100</f>
        <v>0</v>
      </c>
      <c r="V2428" s="78">
        <f>SUM(T2428:U2428)</f>
        <v>4.75</v>
      </c>
      <c r="X2428" s="70">
        <v>3.08</v>
      </c>
      <c r="Y2428" s="70">
        <v>1.67</v>
      </c>
      <c r="Z2428" s="70">
        <v>4.75</v>
      </c>
      <c r="AA2428" s="79"/>
      <c r="AB2428" s="80">
        <f t="shared" si="1389"/>
        <v>0</v>
      </c>
    </row>
    <row r="2429" spans="1:28" s="34" customFormat="1" ht="22.5" x14ac:dyDescent="0.25">
      <c r="A2429" s="72" t="s">
        <v>18139</v>
      </c>
      <c r="B2429" s="73" t="s">
        <v>23511</v>
      </c>
      <c r="C2429" s="74" t="s">
        <v>15747</v>
      </c>
      <c r="D2429" s="75">
        <v>0</v>
      </c>
      <c r="E2429" s="70">
        <v>8.2100000000000009</v>
      </c>
      <c r="F2429" s="76">
        <f>ROUND(D2429*E2429,2)</f>
        <v>0</v>
      </c>
      <c r="G2429" s="77"/>
      <c r="H2429" s="70">
        <f t="shared" si="1417"/>
        <v>4.8600000000000003</v>
      </c>
      <c r="I2429" s="70">
        <f t="shared" si="1417"/>
        <v>3.35</v>
      </c>
      <c r="J2429" s="70">
        <f>H2429+I2429</f>
        <v>8.2100000000000009</v>
      </c>
      <c r="K2429" s="70">
        <v>0</v>
      </c>
      <c r="L2429" s="76">
        <f>SUM(J2429:K2429)</f>
        <v>8.2100000000000009</v>
      </c>
      <c r="N2429" s="70">
        <v>4.8600000000000003</v>
      </c>
      <c r="O2429" s="70">
        <v>3.3499999999999996</v>
      </c>
      <c r="P2429" s="70">
        <f>SUM(N2429:O2429)</f>
        <v>8.2100000000000009</v>
      </c>
      <c r="Q2429" s="64"/>
      <c r="R2429" s="70">
        <f t="shared" si="1418"/>
        <v>4.8600000000000003</v>
      </c>
      <c r="S2429" s="70">
        <f t="shared" si="1418"/>
        <v>3.36</v>
      </c>
      <c r="T2429" s="70">
        <f>R2429+S2429</f>
        <v>8.2200000000000006</v>
      </c>
      <c r="U2429" s="70">
        <f>ROUND(Z2429*$H$2,2)/100</f>
        <v>0</v>
      </c>
      <c r="V2429" s="78">
        <f>SUM(T2429:U2429)</f>
        <v>8.2200000000000006</v>
      </c>
      <c r="X2429" s="70">
        <v>4.8600000000000003</v>
      </c>
      <c r="Y2429" s="70">
        <v>3.36</v>
      </c>
      <c r="Z2429" s="70">
        <v>8.2200000000000006</v>
      </c>
      <c r="AA2429" s="79"/>
      <c r="AB2429" s="80">
        <f t="shared" si="1389"/>
        <v>-9.9999999999997868E-3</v>
      </c>
    </row>
    <row r="2430" spans="1:28" ht="22.5" x14ac:dyDescent="0.25">
      <c r="A2430" s="72" t="s">
        <v>18140</v>
      </c>
      <c r="B2430" s="73" t="s">
        <v>23512</v>
      </c>
      <c r="C2430" s="74" t="s">
        <v>15747</v>
      </c>
      <c r="D2430" s="75">
        <v>0</v>
      </c>
      <c r="E2430" s="70">
        <v>9.2899999999999991</v>
      </c>
      <c r="F2430" s="76">
        <f>ROUND(D2430*E2430,2)</f>
        <v>0</v>
      </c>
      <c r="G2430" s="77"/>
      <c r="H2430" s="70">
        <f t="shared" si="1417"/>
        <v>5.94</v>
      </c>
      <c r="I2430" s="70">
        <f t="shared" si="1417"/>
        <v>3.35</v>
      </c>
      <c r="J2430" s="70">
        <f>H2430+I2430</f>
        <v>9.2900000000000009</v>
      </c>
      <c r="K2430" s="70">
        <v>0</v>
      </c>
      <c r="L2430" s="76">
        <f>SUM(J2430:K2430)</f>
        <v>9.2900000000000009</v>
      </c>
      <c r="N2430" s="70">
        <v>5.94</v>
      </c>
      <c r="O2430" s="70">
        <v>3.3499999999999996</v>
      </c>
      <c r="P2430" s="70">
        <f>SUM(N2430:O2430)</f>
        <v>9.2899999999999991</v>
      </c>
      <c r="Q2430" s="64"/>
      <c r="R2430" s="70">
        <f t="shared" si="1418"/>
        <v>5.94</v>
      </c>
      <c r="S2430" s="70">
        <f t="shared" si="1418"/>
        <v>3.36</v>
      </c>
      <c r="T2430" s="70">
        <f>R2430+S2430</f>
        <v>9.3000000000000007</v>
      </c>
      <c r="U2430" s="70">
        <f>ROUND(Z2430*$H$2,2)/100</f>
        <v>0</v>
      </c>
      <c r="V2430" s="78">
        <f>SUM(T2430:U2430)</f>
        <v>9.3000000000000007</v>
      </c>
      <c r="X2430" s="70">
        <v>5.94</v>
      </c>
      <c r="Y2430" s="70">
        <v>3.36</v>
      </c>
      <c r="Z2430" s="70">
        <v>9.3000000000000007</v>
      </c>
      <c r="AA2430" s="79"/>
      <c r="AB2430" s="80">
        <f t="shared" si="1389"/>
        <v>-1.0000000000001563E-2</v>
      </c>
    </row>
    <row r="2431" spans="1:28" ht="22.5" x14ac:dyDescent="0.25">
      <c r="A2431" s="72" t="s">
        <v>18141</v>
      </c>
      <c r="B2431" s="73" t="s">
        <v>23513</v>
      </c>
      <c r="C2431" s="74" t="s">
        <v>15747</v>
      </c>
      <c r="D2431" s="75">
        <v>0</v>
      </c>
      <c r="E2431" s="70">
        <v>12.36</v>
      </c>
      <c r="F2431" s="76">
        <f>ROUND(D2431*E2431,2)</f>
        <v>0</v>
      </c>
      <c r="G2431" s="77"/>
      <c r="H2431" s="70">
        <f t="shared" si="1417"/>
        <v>9.01</v>
      </c>
      <c r="I2431" s="70">
        <f t="shared" si="1417"/>
        <v>3.35</v>
      </c>
      <c r="J2431" s="70">
        <f>H2431+I2431</f>
        <v>12.36</v>
      </c>
      <c r="K2431" s="70">
        <v>0</v>
      </c>
      <c r="L2431" s="76">
        <f>SUM(J2431:K2431)</f>
        <v>12.36</v>
      </c>
      <c r="N2431" s="70">
        <v>9.01</v>
      </c>
      <c r="O2431" s="70">
        <v>3.3499999999999996</v>
      </c>
      <c r="P2431" s="70">
        <f>SUM(N2431:O2431)</f>
        <v>12.36</v>
      </c>
      <c r="Q2431" s="64"/>
      <c r="R2431" s="70">
        <f t="shared" si="1418"/>
        <v>9.01</v>
      </c>
      <c r="S2431" s="70">
        <f t="shared" si="1418"/>
        <v>3.36</v>
      </c>
      <c r="T2431" s="70">
        <f>R2431+S2431</f>
        <v>12.37</v>
      </c>
      <c r="U2431" s="70">
        <f>ROUND(Z2431*$H$2,2)/100</f>
        <v>0</v>
      </c>
      <c r="V2431" s="78">
        <f>SUM(T2431:U2431)</f>
        <v>12.37</v>
      </c>
      <c r="X2431" s="70">
        <v>9.01</v>
      </c>
      <c r="Y2431" s="70">
        <v>3.36</v>
      </c>
      <c r="Z2431" s="70">
        <v>12.37</v>
      </c>
      <c r="AA2431" s="79"/>
      <c r="AB2431" s="80">
        <f t="shared" si="1389"/>
        <v>-9.9999999999997868E-3</v>
      </c>
    </row>
    <row r="2432" spans="1:28" ht="22.5" x14ac:dyDescent="0.25">
      <c r="A2432" s="72" t="s">
        <v>18142</v>
      </c>
      <c r="B2432" s="73" t="s">
        <v>23514</v>
      </c>
      <c r="C2432" s="74" t="s">
        <v>15747</v>
      </c>
      <c r="D2432" s="75">
        <v>0</v>
      </c>
      <c r="E2432" s="70">
        <v>15.49</v>
      </c>
      <c r="F2432" s="76">
        <f>ROUND(D2432*E2432,2)</f>
        <v>0</v>
      </c>
      <c r="G2432" s="77"/>
      <c r="H2432" s="70">
        <f t="shared" si="1417"/>
        <v>12.14</v>
      </c>
      <c r="I2432" s="70">
        <f t="shared" si="1417"/>
        <v>3.35</v>
      </c>
      <c r="J2432" s="70">
        <f>H2432+I2432</f>
        <v>15.49</v>
      </c>
      <c r="K2432" s="70">
        <v>0</v>
      </c>
      <c r="L2432" s="76">
        <f>SUM(J2432:K2432)</f>
        <v>15.49</v>
      </c>
      <c r="N2432" s="70">
        <v>12.14</v>
      </c>
      <c r="O2432" s="70">
        <v>3.3499999999999996</v>
      </c>
      <c r="P2432" s="70">
        <f>SUM(N2432:O2432)</f>
        <v>15.49</v>
      </c>
      <c r="Q2432" s="64"/>
      <c r="R2432" s="70">
        <f t="shared" si="1418"/>
        <v>12.14</v>
      </c>
      <c r="S2432" s="70">
        <f t="shared" si="1418"/>
        <v>3.36</v>
      </c>
      <c r="T2432" s="70">
        <f>R2432+S2432</f>
        <v>15.5</v>
      </c>
      <c r="U2432" s="70">
        <f>ROUND(Z2432*$H$2,2)/100</f>
        <v>0</v>
      </c>
      <c r="V2432" s="78">
        <f>SUM(T2432:U2432)</f>
        <v>15.5</v>
      </c>
      <c r="X2432" s="70">
        <v>12.14</v>
      </c>
      <c r="Y2432" s="70">
        <v>3.36</v>
      </c>
      <c r="Z2432" s="70">
        <v>15.5</v>
      </c>
      <c r="AA2432" s="79"/>
      <c r="AB2432" s="80">
        <f t="shared" si="1389"/>
        <v>-9.9999999999997868E-3</v>
      </c>
    </row>
    <row r="2433" spans="1:28" ht="22.5" x14ac:dyDescent="0.25">
      <c r="A2433" s="66" t="s">
        <v>18143</v>
      </c>
      <c r="B2433" s="67" t="s">
        <v>23515</v>
      </c>
      <c r="C2433" s="74"/>
      <c r="D2433" s="75"/>
      <c r="E2433" s="70"/>
      <c r="F2433" s="76"/>
      <c r="G2433" s="77"/>
      <c r="H2433" s="70"/>
      <c r="I2433" s="70"/>
      <c r="J2433" s="70"/>
      <c r="K2433" s="70"/>
      <c r="L2433" s="76"/>
      <c r="N2433" s="70"/>
      <c r="O2433" s="70"/>
      <c r="P2433" s="70"/>
      <c r="Q2433" s="64"/>
      <c r="R2433" s="70"/>
      <c r="S2433" s="70"/>
      <c r="T2433" s="70"/>
      <c r="U2433" s="70"/>
      <c r="V2433" s="78"/>
      <c r="X2433" s="70"/>
      <c r="Y2433" s="70"/>
      <c r="Z2433" s="70"/>
      <c r="AA2433" s="79"/>
      <c r="AB2433" s="80">
        <f t="shared" si="1389"/>
        <v>0</v>
      </c>
    </row>
    <row r="2434" spans="1:28" ht="22.5" x14ac:dyDescent="0.25">
      <c r="A2434" s="72" t="s">
        <v>18144</v>
      </c>
      <c r="B2434" s="73" t="s">
        <v>23516</v>
      </c>
      <c r="C2434" s="74" t="s">
        <v>15747</v>
      </c>
      <c r="D2434" s="75">
        <v>0</v>
      </c>
      <c r="E2434" s="70">
        <v>2.1800000000000002</v>
      </c>
      <c r="F2434" s="76">
        <f>ROUND(D2434*E2434,2)</f>
        <v>0</v>
      </c>
      <c r="G2434" s="29"/>
      <c r="H2434" s="70">
        <f t="shared" ref="H2434:I2438" si="1419">ROUND(N2434+(N2434*$H$2/100),2)</f>
        <v>0.83</v>
      </c>
      <c r="I2434" s="70">
        <f t="shared" si="1419"/>
        <v>1.35</v>
      </c>
      <c r="J2434" s="70">
        <f>H2434+I2434</f>
        <v>2.1800000000000002</v>
      </c>
      <c r="K2434" s="70">
        <v>0</v>
      </c>
      <c r="L2434" s="76">
        <f>SUM(J2434:K2434)</f>
        <v>2.1800000000000002</v>
      </c>
      <c r="N2434" s="70">
        <v>0.83</v>
      </c>
      <c r="O2434" s="70">
        <v>1.35</v>
      </c>
      <c r="P2434" s="70">
        <f>SUM(N2434:O2434)</f>
        <v>2.1800000000000002</v>
      </c>
      <c r="Q2434" s="64"/>
      <c r="R2434" s="70">
        <f t="shared" ref="R2434:S2438" si="1420">X2434</f>
        <v>0.83</v>
      </c>
      <c r="S2434" s="70">
        <f t="shared" si="1420"/>
        <v>1.34</v>
      </c>
      <c r="T2434" s="70">
        <f>R2434+S2434</f>
        <v>2.17</v>
      </c>
      <c r="U2434" s="70">
        <f>ROUND(Z2434*$H$2,2)/100</f>
        <v>0</v>
      </c>
      <c r="V2434" s="78">
        <f>SUM(T2434:U2434)</f>
        <v>2.17</v>
      </c>
      <c r="X2434" s="70">
        <v>0.83</v>
      </c>
      <c r="Y2434" s="70">
        <v>1.34</v>
      </c>
      <c r="Z2434" s="70">
        <v>2.17</v>
      </c>
      <c r="AA2434" s="79"/>
      <c r="AB2434" s="80">
        <f t="shared" si="1389"/>
        <v>1.0000000000000231E-2</v>
      </c>
    </row>
    <row r="2435" spans="1:28" ht="22.5" x14ac:dyDescent="0.25">
      <c r="A2435" s="72" t="s">
        <v>18145</v>
      </c>
      <c r="B2435" s="73" t="s">
        <v>23517</v>
      </c>
      <c r="C2435" s="74" t="s">
        <v>15747</v>
      </c>
      <c r="D2435" s="75">
        <v>0</v>
      </c>
      <c r="E2435" s="70">
        <v>2.9299999999999997</v>
      </c>
      <c r="F2435" s="76">
        <f>ROUND(D2435*E2435,2)</f>
        <v>0</v>
      </c>
      <c r="G2435" s="29"/>
      <c r="H2435" s="70">
        <f t="shared" si="1419"/>
        <v>1.26</v>
      </c>
      <c r="I2435" s="70">
        <f t="shared" si="1419"/>
        <v>1.67</v>
      </c>
      <c r="J2435" s="70">
        <f>H2435+I2435</f>
        <v>2.9299999999999997</v>
      </c>
      <c r="K2435" s="70">
        <v>0</v>
      </c>
      <c r="L2435" s="76">
        <f>SUM(J2435:K2435)</f>
        <v>2.9299999999999997</v>
      </c>
      <c r="N2435" s="70">
        <v>1.26</v>
      </c>
      <c r="O2435" s="70">
        <v>1.67</v>
      </c>
      <c r="P2435" s="70">
        <f>SUM(N2435:O2435)</f>
        <v>2.9299999999999997</v>
      </c>
      <c r="Q2435" s="64"/>
      <c r="R2435" s="70">
        <f t="shared" si="1420"/>
        <v>1.26</v>
      </c>
      <c r="S2435" s="70">
        <f t="shared" si="1420"/>
        <v>1.67</v>
      </c>
      <c r="T2435" s="70">
        <f>R2435+S2435</f>
        <v>2.9299999999999997</v>
      </c>
      <c r="U2435" s="70">
        <f>ROUND(Z2435*$H$2,2)/100</f>
        <v>0</v>
      </c>
      <c r="V2435" s="78">
        <f>SUM(T2435:U2435)</f>
        <v>2.9299999999999997</v>
      </c>
      <c r="X2435" s="70">
        <v>1.26</v>
      </c>
      <c r="Y2435" s="70">
        <v>1.67</v>
      </c>
      <c r="Z2435" s="70">
        <v>2.93</v>
      </c>
      <c r="AA2435" s="79"/>
      <c r="AB2435" s="80">
        <f t="shared" si="1389"/>
        <v>0</v>
      </c>
    </row>
    <row r="2436" spans="1:28" ht="22.5" x14ac:dyDescent="0.25">
      <c r="A2436" s="72" t="s">
        <v>18146</v>
      </c>
      <c r="B2436" s="73" t="s">
        <v>23518</v>
      </c>
      <c r="C2436" s="74" t="s">
        <v>15747</v>
      </c>
      <c r="D2436" s="75">
        <v>0</v>
      </c>
      <c r="E2436" s="70">
        <v>4.05</v>
      </c>
      <c r="F2436" s="76">
        <f>ROUND(D2436*E2436,2)</f>
        <v>0</v>
      </c>
      <c r="G2436" s="29"/>
      <c r="H2436" s="70">
        <f t="shared" si="1419"/>
        <v>2.0499999999999998</v>
      </c>
      <c r="I2436" s="70">
        <f t="shared" si="1419"/>
        <v>2</v>
      </c>
      <c r="J2436" s="70">
        <f>H2436+I2436</f>
        <v>4.05</v>
      </c>
      <c r="K2436" s="70">
        <v>0</v>
      </c>
      <c r="L2436" s="76">
        <f>SUM(J2436:K2436)</f>
        <v>4.05</v>
      </c>
      <c r="N2436" s="70">
        <v>2.0499999999999998</v>
      </c>
      <c r="O2436" s="70">
        <v>2</v>
      </c>
      <c r="P2436" s="70">
        <f>SUM(N2436:O2436)</f>
        <v>4.05</v>
      </c>
      <c r="Q2436" s="64"/>
      <c r="R2436" s="70">
        <f t="shared" si="1420"/>
        <v>2.0499999999999998</v>
      </c>
      <c r="S2436" s="70">
        <f t="shared" si="1420"/>
        <v>2.0099999999999998</v>
      </c>
      <c r="T2436" s="70">
        <f>R2436+S2436</f>
        <v>4.0599999999999996</v>
      </c>
      <c r="U2436" s="70">
        <f>ROUND(Z2436*$H$2,2)/100</f>
        <v>0</v>
      </c>
      <c r="V2436" s="78">
        <f>SUM(T2436:U2436)</f>
        <v>4.0599999999999996</v>
      </c>
      <c r="X2436" s="70">
        <v>2.0499999999999998</v>
      </c>
      <c r="Y2436" s="70">
        <v>2.0099999999999998</v>
      </c>
      <c r="Z2436" s="70">
        <v>4.0599999999999996</v>
      </c>
      <c r="AA2436" s="79"/>
      <c r="AB2436" s="80">
        <f t="shared" si="1389"/>
        <v>-9.9999999999997868E-3</v>
      </c>
    </row>
    <row r="2437" spans="1:28" ht="22.5" x14ac:dyDescent="0.25">
      <c r="A2437" s="72" t="s">
        <v>18147</v>
      </c>
      <c r="B2437" s="73" t="s">
        <v>23519</v>
      </c>
      <c r="C2437" s="74" t="s">
        <v>15747</v>
      </c>
      <c r="D2437" s="75">
        <v>0</v>
      </c>
      <c r="E2437" s="70">
        <v>5.42</v>
      </c>
      <c r="F2437" s="76">
        <f>ROUND(D2437*E2437,2)</f>
        <v>0</v>
      </c>
      <c r="G2437" s="29"/>
      <c r="H2437" s="70">
        <f t="shared" si="1419"/>
        <v>3.08</v>
      </c>
      <c r="I2437" s="70">
        <f t="shared" si="1419"/>
        <v>2.34</v>
      </c>
      <c r="J2437" s="70">
        <f>H2437+I2437</f>
        <v>5.42</v>
      </c>
      <c r="K2437" s="70">
        <v>0</v>
      </c>
      <c r="L2437" s="76">
        <f>SUM(J2437:K2437)</f>
        <v>5.42</v>
      </c>
      <c r="N2437" s="70">
        <v>3.08</v>
      </c>
      <c r="O2437" s="70">
        <v>2.34</v>
      </c>
      <c r="P2437" s="70">
        <f>SUM(N2437:O2437)</f>
        <v>5.42</v>
      </c>
      <c r="Q2437" s="64"/>
      <c r="R2437" s="70">
        <f t="shared" si="1420"/>
        <v>3.08</v>
      </c>
      <c r="S2437" s="70">
        <f t="shared" si="1420"/>
        <v>2.34</v>
      </c>
      <c r="T2437" s="70">
        <f>R2437+S2437</f>
        <v>5.42</v>
      </c>
      <c r="U2437" s="70">
        <f>ROUND(Z2437*$H$2,2)/100</f>
        <v>0</v>
      </c>
      <c r="V2437" s="78">
        <f>SUM(T2437:U2437)</f>
        <v>5.42</v>
      </c>
      <c r="X2437" s="70">
        <v>3.08</v>
      </c>
      <c r="Y2437" s="70">
        <v>2.34</v>
      </c>
      <c r="Z2437" s="70">
        <v>5.42</v>
      </c>
      <c r="AA2437" s="79"/>
      <c r="AB2437" s="80">
        <f t="shared" si="1389"/>
        <v>0</v>
      </c>
    </row>
    <row r="2438" spans="1:28" x14ac:dyDescent="0.25">
      <c r="A2438" s="72" t="s">
        <v>18148</v>
      </c>
      <c r="B2438" s="73" t="s">
        <v>23520</v>
      </c>
      <c r="C2438" s="74" t="s">
        <v>15747</v>
      </c>
      <c r="D2438" s="75">
        <v>0</v>
      </c>
      <c r="E2438" s="70">
        <v>7.7900000000000009</v>
      </c>
      <c r="F2438" s="76">
        <f>ROUND(D2438*E2438,2)</f>
        <v>0</v>
      </c>
      <c r="G2438" s="29"/>
      <c r="H2438" s="70">
        <f t="shared" si="1419"/>
        <v>5.1100000000000003</v>
      </c>
      <c r="I2438" s="70">
        <f t="shared" si="1419"/>
        <v>2.68</v>
      </c>
      <c r="J2438" s="70">
        <f>H2438+I2438</f>
        <v>7.7900000000000009</v>
      </c>
      <c r="K2438" s="70">
        <v>0</v>
      </c>
      <c r="L2438" s="76">
        <f>SUM(J2438:K2438)</f>
        <v>7.7900000000000009</v>
      </c>
      <c r="N2438" s="70">
        <v>5.1100000000000003</v>
      </c>
      <c r="O2438" s="70">
        <v>2.68</v>
      </c>
      <c r="P2438" s="70">
        <f>SUM(N2438:O2438)</f>
        <v>7.7900000000000009</v>
      </c>
      <c r="Q2438" s="64"/>
      <c r="R2438" s="70">
        <f t="shared" si="1420"/>
        <v>5.1100000000000003</v>
      </c>
      <c r="S2438" s="70">
        <f t="shared" si="1420"/>
        <v>2.68</v>
      </c>
      <c r="T2438" s="70">
        <f>R2438+S2438</f>
        <v>7.7900000000000009</v>
      </c>
      <c r="U2438" s="70">
        <f>ROUND(Z2438*$H$2,2)/100</f>
        <v>0</v>
      </c>
      <c r="V2438" s="78">
        <f>SUM(T2438:U2438)</f>
        <v>7.7900000000000009</v>
      </c>
      <c r="X2438" s="70">
        <v>5.1100000000000003</v>
      </c>
      <c r="Y2438" s="70">
        <v>2.68</v>
      </c>
      <c r="Z2438" s="70">
        <v>7.79</v>
      </c>
      <c r="AA2438" s="79"/>
      <c r="AB2438" s="80">
        <f t="shared" si="1389"/>
        <v>0</v>
      </c>
    </row>
    <row r="2439" spans="1:28" ht="22.5" x14ac:dyDescent="0.25">
      <c r="A2439" s="66" t="s">
        <v>18149</v>
      </c>
      <c r="B2439" s="67" t="s">
        <v>23521</v>
      </c>
      <c r="C2439" s="68"/>
      <c r="D2439" s="69"/>
      <c r="E2439" s="70"/>
      <c r="F2439" s="71"/>
      <c r="H2439" s="70"/>
      <c r="I2439" s="70"/>
      <c r="J2439" s="70"/>
      <c r="K2439" s="70"/>
      <c r="L2439" s="76"/>
      <c r="N2439" s="70"/>
      <c r="O2439" s="70"/>
      <c r="P2439" s="70"/>
      <c r="Q2439" s="64"/>
      <c r="R2439" s="70"/>
      <c r="S2439" s="70"/>
      <c r="T2439" s="70"/>
      <c r="U2439" s="70"/>
      <c r="V2439" s="78"/>
      <c r="X2439" s="70"/>
      <c r="Y2439" s="70"/>
      <c r="Z2439" s="70"/>
      <c r="AA2439" s="79"/>
      <c r="AB2439" s="80">
        <f t="shared" si="1389"/>
        <v>0</v>
      </c>
    </row>
    <row r="2440" spans="1:28" ht="22.5" x14ac:dyDescent="0.25">
      <c r="A2440" s="72" t="s">
        <v>18150</v>
      </c>
      <c r="B2440" s="73" t="s">
        <v>18152</v>
      </c>
      <c r="C2440" s="74" t="s">
        <v>15747</v>
      </c>
      <c r="D2440" s="75">
        <v>0</v>
      </c>
      <c r="E2440" s="70">
        <v>10.67</v>
      </c>
      <c r="F2440" s="76">
        <f>ROUND(D2440*E2440,2)</f>
        <v>0</v>
      </c>
      <c r="G2440" s="77"/>
      <c r="H2440" s="70">
        <f>ROUND(N2440+(N2440*$H$2/100),2)</f>
        <v>2.2799999999999998</v>
      </c>
      <c r="I2440" s="70">
        <f>ROUND(O2440+(O2440*$H$2/100),2)</f>
        <v>8.39</v>
      </c>
      <c r="J2440" s="70">
        <f>H2440+I2440</f>
        <v>10.67</v>
      </c>
      <c r="K2440" s="70">
        <v>0</v>
      </c>
      <c r="L2440" s="76">
        <f>SUM(J2440:K2440)</f>
        <v>10.67</v>
      </c>
      <c r="N2440" s="70">
        <v>2.2799999999999998</v>
      </c>
      <c r="O2440" s="70">
        <v>8.39</v>
      </c>
      <c r="P2440" s="70">
        <f>SUM(N2440:O2440)</f>
        <v>10.67</v>
      </c>
      <c r="Q2440" s="64"/>
      <c r="R2440" s="70">
        <f>X2440</f>
        <v>2.2799999999999998</v>
      </c>
      <c r="S2440" s="70">
        <f>Y2440</f>
        <v>8.39</v>
      </c>
      <c r="T2440" s="70">
        <f>R2440+S2440</f>
        <v>10.67</v>
      </c>
      <c r="U2440" s="70">
        <f>ROUND(Z2440*$H$2,2)/100</f>
        <v>0</v>
      </c>
      <c r="V2440" s="78">
        <f>SUM(T2440:U2440)</f>
        <v>10.67</v>
      </c>
      <c r="X2440" s="70">
        <v>2.2799999999999998</v>
      </c>
      <c r="Y2440" s="70">
        <v>8.39</v>
      </c>
      <c r="Z2440" s="70">
        <v>10.67</v>
      </c>
      <c r="AA2440" s="79"/>
      <c r="AB2440" s="80">
        <f t="shared" si="1389"/>
        <v>0</v>
      </c>
    </row>
    <row r="2441" spans="1:28" s="34" customFormat="1" x14ac:dyDescent="0.25">
      <c r="A2441" s="66" t="s">
        <v>18151</v>
      </c>
      <c r="B2441" s="67" t="s">
        <v>23522</v>
      </c>
      <c r="C2441" s="68"/>
      <c r="D2441" s="69"/>
      <c r="E2441" s="70"/>
      <c r="F2441" s="71"/>
      <c r="G2441" s="39"/>
      <c r="H2441" s="70"/>
      <c r="I2441" s="70"/>
      <c r="J2441" s="70"/>
      <c r="K2441" s="70"/>
      <c r="L2441" s="76"/>
      <c r="N2441" s="70"/>
      <c r="O2441" s="70"/>
      <c r="P2441" s="70"/>
      <c r="Q2441" s="64"/>
      <c r="R2441" s="70"/>
      <c r="S2441" s="70"/>
      <c r="T2441" s="70"/>
      <c r="U2441" s="70"/>
      <c r="V2441" s="78"/>
      <c r="X2441" s="70"/>
      <c r="Y2441" s="70"/>
      <c r="Z2441" s="70"/>
      <c r="AA2441" s="79"/>
      <c r="AB2441" s="80">
        <f t="shared" si="1389"/>
        <v>0</v>
      </c>
    </row>
    <row r="2442" spans="1:28" x14ac:dyDescent="0.25">
      <c r="A2442" s="66" t="s">
        <v>18153</v>
      </c>
      <c r="B2442" s="67" t="s">
        <v>23523</v>
      </c>
      <c r="C2442" s="68"/>
      <c r="D2442" s="69"/>
      <c r="E2442" s="70"/>
      <c r="F2442" s="71"/>
      <c r="H2442" s="70"/>
      <c r="I2442" s="70"/>
      <c r="J2442" s="70"/>
      <c r="K2442" s="70"/>
      <c r="L2442" s="76"/>
      <c r="N2442" s="70"/>
      <c r="O2442" s="70"/>
      <c r="P2442" s="70"/>
      <c r="Q2442" s="64"/>
      <c r="R2442" s="70"/>
      <c r="S2442" s="70"/>
      <c r="T2442" s="70"/>
      <c r="U2442" s="70"/>
      <c r="V2442" s="78"/>
      <c r="X2442" s="70"/>
      <c r="Y2442" s="70"/>
      <c r="Z2442" s="70"/>
      <c r="AA2442" s="79"/>
      <c r="AB2442" s="80">
        <f t="shared" ref="AB2442:AB2505" si="1421">P2442-Z2442</f>
        <v>0</v>
      </c>
    </row>
    <row r="2443" spans="1:28" x14ac:dyDescent="0.25">
      <c r="A2443" s="72" t="s">
        <v>18154</v>
      </c>
      <c r="B2443" s="73" t="s">
        <v>23524</v>
      </c>
      <c r="C2443" s="74" t="s">
        <v>15692</v>
      </c>
      <c r="D2443" s="75">
        <v>0</v>
      </c>
      <c r="E2443" s="70">
        <v>10.88</v>
      </c>
      <c r="F2443" s="76">
        <f>ROUND(D2443*E2443,2)</f>
        <v>0</v>
      </c>
      <c r="G2443" s="77"/>
      <c r="H2443" s="70">
        <f t="shared" ref="H2443:I2446" si="1422">ROUND(N2443+(N2443*$H$2/100),2)</f>
        <v>2.4900000000000002</v>
      </c>
      <c r="I2443" s="70">
        <f t="shared" si="1422"/>
        <v>8.39</v>
      </c>
      <c r="J2443" s="70">
        <f>H2443+I2443</f>
        <v>10.88</v>
      </c>
      <c r="K2443" s="70">
        <v>0</v>
      </c>
      <c r="L2443" s="76">
        <f>SUM(J2443:K2443)</f>
        <v>10.88</v>
      </c>
      <c r="N2443" s="70">
        <v>2.4900000000000002</v>
      </c>
      <c r="O2443" s="70">
        <v>8.39</v>
      </c>
      <c r="P2443" s="70">
        <f>SUM(N2443:O2443)</f>
        <v>10.88</v>
      </c>
      <c r="Q2443" s="64"/>
      <c r="R2443" s="70">
        <f t="shared" ref="R2443:S2446" si="1423">X2443</f>
        <v>2.4900000000000002</v>
      </c>
      <c r="S2443" s="70">
        <f t="shared" si="1423"/>
        <v>8.39</v>
      </c>
      <c r="T2443" s="70">
        <f>R2443+S2443</f>
        <v>10.88</v>
      </c>
      <c r="U2443" s="70">
        <f>ROUND(Z2443*$H$2,2)/100</f>
        <v>0</v>
      </c>
      <c r="V2443" s="78">
        <f>SUM(T2443:U2443)</f>
        <v>10.88</v>
      </c>
      <c r="X2443" s="70">
        <v>2.4900000000000002</v>
      </c>
      <c r="Y2443" s="70">
        <v>8.39</v>
      </c>
      <c r="Z2443" s="70">
        <v>10.88</v>
      </c>
      <c r="AA2443" s="79"/>
      <c r="AB2443" s="80">
        <f t="shared" si="1421"/>
        <v>0</v>
      </c>
    </row>
    <row r="2444" spans="1:28" x14ac:dyDescent="0.25">
      <c r="A2444" s="72" t="s">
        <v>18155</v>
      </c>
      <c r="B2444" s="73" t="s">
        <v>23525</v>
      </c>
      <c r="C2444" s="74" t="s">
        <v>15692</v>
      </c>
      <c r="D2444" s="75">
        <v>0</v>
      </c>
      <c r="E2444" s="70">
        <v>13.02</v>
      </c>
      <c r="F2444" s="76">
        <f>ROUND(D2444*E2444,2)</f>
        <v>0</v>
      </c>
      <c r="G2444" s="77"/>
      <c r="H2444" s="70">
        <f t="shared" si="1422"/>
        <v>4.63</v>
      </c>
      <c r="I2444" s="70">
        <f t="shared" si="1422"/>
        <v>8.39</v>
      </c>
      <c r="J2444" s="70">
        <f>H2444+I2444</f>
        <v>13.02</v>
      </c>
      <c r="K2444" s="70">
        <v>0</v>
      </c>
      <c r="L2444" s="76">
        <f>SUM(J2444:K2444)</f>
        <v>13.02</v>
      </c>
      <c r="N2444" s="70">
        <v>4.63</v>
      </c>
      <c r="O2444" s="70">
        <v>8.39</v>
      </c>
      <c r="P2444" s="70">
        <f>SUM(N2444:O2444)</f>
        <v>13.02</v>
      </c>
      <c r="Q2444" s="64"/>
      <c r="R2444" s="70">
        <f t="shared" si="1423"/>
        <v>4.63</v>
      </c>
      <c r="S2444" s="70">
        <f t="shared" si="1423"/>
        <v>8.39</v>
      </c>
      <c r="T2444" s="70">
        <f>R2444+S2444</f>
        <v>13.02</v>
      </c>
      <c r="U2444" s="70">
        <f>ROUND(Z2444*$H$2,2)/100</f>
        <v>0</v>
      </c>
      <c r="V2444" s="78">
        <f>SUM(T2444:U2444)</f>
        <v>13.02</v>
      </c>
      <c r="X2444" s="70">
        <v>4.63</v>
      </c>
      <c r="Y2444" s="70">
        <v>8.39</v>
      </c>
      <c r="Z2444" s="70">
        <v>13.02</v>
      </c>
      <c r="AA2444" s="79"/>
      <c r="AB2444" s="80">
        <f t="shared" si="1421"/>
        <v>0</v>
      </c>
    </row>
    <row r="2445" spans="1:28" x14ac:dyDescent="0.25">
      <c r="A2445" s="72" t="s">
        <v>18156</v>
      </c>
      <c r="B2445" s="73" t="s">
        <v>23526</v>
      </c>
      <c r="C2445" s="74" t="s">
        <v>15692</v>
      </c>
      <c r="D2445" s="75">
        <v>0</v>
      </c>
      <c r="E2445" s="70">
        <v>14.540000000000001</v>
      </c>
      <c r="F2445" s="76">
        <f>ROUND(D2445*E2445,2)</f>
        <v>0</v>
      </c>
      <c r="G2445" s="77"/>
      <c r="H2445" s="70">
        <f t="shared" si="1422"/>
        <v>4.4800000000000004</v>
      </c>
      <c r="I2445" s="70">
        <f t="shared" si="1422"/>
        <v>10.06</v>
      </c>
      <c r="J2445" s="70">
        <f>H2445+I2445</f>
        <v>14.540000000000001</v>
      </c>
      <c r="K2445" s="70">
        <v>0</v>
      </c>
      <c r="L2445" s="76">
        <f>SUM(J2445:K2445)</f>
        <v>14.540000000000001</v>
      </c>
      <c r="N2445" s="70">
        <v>4.4800000000000004</v>
      </c>
      <c r="O2445" s="70">
        <v>10.06</v>
      </c>
      <c r="P2445" s="70">
        <f>SUM(N2445:O2445)</f>
        <v>14.540000000000001</v>
      </c>
      <c r="Q2445" s="64"/>
      <c r="R2445" s="70">
        <f t="shared" si="1423"/>
        <v>4.4800000000000004</v>
      </c>
      <c r="S2445" s="70">
        <f t="shared" si="1423"/>
        <v>10.06</v>
      </c>
      <c r="T2445" s="70">
        <f>R2445+S2445</f>
        <v>14.540000000000001</v>
      </c>
      <c r="U2445" s="70">
        <f>ROUND(Z2445*$H$2,2)/100</f>
        <v>0</v>
      </c>
      <c r="V2445" s="78">
        <f>SUM(T2445:U2445)</f>
        <v>14.540000000000001</v>
      </c>
      <c r="X2445" s="70">
        <v>4.4800000000000004</v>
      </c>
      <c r="Y2445" s="70">
        <v>10.06</v>
      </c>
      <c r="Z2445" s="70">
        <v>14.54</v>
      </c>
      <c r="AA2445" s="79"/>
      <c r="AB2445" s="80">
        <f t="shared" si="1421"/>
        <v>0</v>
      </c>
    </row>
    <row r="2446" spans="1:28" x14ac:dyDescent="0.25">
      <c r="A2446" s="72" t="s">
        <v>18157</v>
      </c>
      <c r="B2446" s="73" t="s">
        <v>23527</v>
      </c>
      <c r="C2446" s="74" t="s">
        <v>15692</v>
      </c>
      <c r="D2446" s="75">
        <v>0</v>
      </c>
      <c r="E2446" s="70">
        <v>11.17</v>
      </c>
      <c r="F2446" s="76">
        <f>ROUND(D2446*E2446,2)</f>
        <v>0</v>
      </c>
      <c r="G2446" s="77"/>
      <c r="H2446" s="70">
        <f t="shared" si="1422"/>
        <v>2.78</v>
      </c>
      <c r="I2446" s="70">
        <f t="shared" si="1422"/>
        <v>8.39</v>
      </c>
      <c r="J2446" s="70">
        <f>H2446+I2446</f>
        <v>11.17</v>
      </c>
      <c r="K2446" s="70">
        <v>0</v>
      </c>
      <c r="L2446" s="76">
        <f>SUM(J2446:K2446)</f>
        <v>11.17</v>
      </c>
      <c r="N2446" s="70">
        <v>2.78</v>
      </c>
      <c r="O2446" s="70">
        <v>8.39</v>
      </c>
      <c r="P2446" s="70">
        <f>SUM(N2446:O2446)</f>
        <v>11.17</v>
      </c>
      <c r="Q2446" s="64"/>
      <c r="R2446" s="70">
        <f t="shared" si="1423"/>
        <v>2.78</v>
      </c>
      <c r="S2446" s="70">
        <f t="shared" si="1423"/>
        <v>8.39</v>
      </c>
      <c r="T2446" s="70">
        <f>R2446+S2446</f>
        <v>11.17</v>
      </c>
      <c r="U2446" s="70">
        <f>ROUND(Z2446*$H$2,2)/100</f>
        <v>0</v>
      </c>
      <c r="V2446" s="78">
        <f>SUM(T2446:U2446)</f>
        <v>11.17</v>
      </c>
      <c r="X2446" s="70">
        <v>2.78</v>
      </c>
      <c r="Y2446" s="70">
        <v>8.39</v>
      </c>
      <c r="Z2446" s="70">
        <v>11.17</v>
      </c>
      <c r="AA2446" s="79"/>
      <c r="AB2446" s="80">
        <f t="shared" si="1421"/>
        <v>0</v>
      </c>
    </row>
    <row r="2447" spans="1:28" x14ac:dyDescent="0.25">
      <c r="A2447" s="66" t="s">
        <v>18158</v>
      </c>
      <c r="B2447" s="67" t="s">
        <v>23528</v>
      </c>
      <c r="C2447" s="68"/>
      <c r="D2447" s="69"/>
      <c r="E2447" s="70"/>
      <c r="F2447" s="71"/>
      <c r="H2447" s="70"/>
      <c r="I2447" s="70"/>
      <c r="J2447" s="70"/>
      <c r="K2447" s="70"/>
      <c r="L2447" s="76"/>
      <c r="N2447" s="70"/>
      <c r="O2447" s="70"/>
      <c r="P2447" s="70"/>
      <c r="Q2447" s="64"/>
      <c r="R2447" s="70"/>
      <c r="S2447" s="70"/>
      <c r="T2447" s="70"/>
      <c r="U2447" s="70"/>
      <c r="V2447" s="78"/>
      <c r="X2447" s="70"/>
      <c r="Y2447" s="70"/>
      <c r="Z2447" s="70"/>
      <c r="AA2447" s="79"/>
      <c r="AB2447" s="80">
        <f t="shared" si="1421"/>
        <v>0</v>
      </c>
    </row>
    <row r="2448" spans="1:28" ht="22.5" x14ac:dyDescent="0.25">
      <c r="A2448" s="72" t="s">
        <v>18159</v>
      </c>
      <c r="B2448" s="73" t="s">
        <v>23529</v>
      </c>
      <c r="C2448" s="74" t="s">
        <v>15692</v>
      </c>
      <c r="D2448" s="75">
        <v>0</v>
      </c>
      <c r="E2448" s="70">
        <v>46.76</v>
      </c>
      <c r="F2448" s="76">
        <f t="shared" ref="F2448:F2461" si="1424">ROUND(D2448*E2448,2)</f>
        <v>0</v>
      </c>
      <c r="G2448" s="77"/>
      <c r="H2448" s="70">
        <f t="shared" ref="H2448:I2461" si="1425">ROUND(N2448+(N2448*$H$2/100),2)</f>
        <v>19.940000000000001</v>
      </c>
      <c r="I2448" s="70">
        <f t="shared" si="1425"/>
        <v>26.82</v>
      </c>
      <c r="J2448" s="70">
        <f t="shared" ref="J2448:J2461" si="1426">H2448+I2448</f>
        <v>46.760000000000005</v>
      </c>
      <c r="K2448" s="70">
        <v>0</v>
      </c>
      <c r="L2448" s="76">
        <f t="shared" ref="L2448:L2461" si="1427">SUM(J2448:K2448)</f>
        <v>46.760000000000005</v>
      </c>
      <c r="N2448" s="70">
        <v>19.940000000000001</v>
      </c>
      <c r="O2448" s="70">
        <v>26.82</v>
      </c>
      <c r="P2448" s="70">
        <f t="shared" ref="P2448:P2461" si="1428">SUM(N2448:O2448)</f>
        <v>46.760000000000005</v>
      </c>
      <c r="Q2448" s="64"/>
      <c r="R2448" s="70">
        <f t="shared" ref="R2448:S2461" si="1429">X2448</f>
        <v>19.940000000000001</v>
      </c>
      <c r="S2448" s="70">
        <f t="shared" si="1429"/>
        <v>26.84</v>
      </c>
      <c r="T2448" s="70">
        <f t="shared" ref="T2448:T2461" si="1430">R2448+S2448</f>
        <v>46.78</v>
      </c>
      <c r="U2448" s="70">
        <f t="shared" ref="U2448:U2461" si="1431">ROUND(Z2448*$H$2,2)/100</f>
        <v>0</v>
      </c>
      <c r="V2448" s="78">
        <f t="shared" ref="V2448:V2461" si="1432">SUM(T2448:U2448)</f>
        <v>46.78</v>
      </c>
      <c r="X2448" s="70">
        <v>19.940000000000001</v>
      </c>
      <c r="Y2448" s="70">
        <v>26.84</v>
      </c>
      <c r="Z2448" s="70">
        <v>46.78</v>
      </c>
      <c r="AA2448" s="79"/>
      <c r="AB2448" s="80">
        <f t="shared" si="1421"/>
        <v>-1.9999999999996021E-2</v>
      </c>
    </row>
    <row r="2449" spans="1:28" ht="22.5" x14ac:dyDescent="0.25">
      <c r="A2449" s="72" t="s">
        <v>18160</v>
      </c>
      <c r="B2449" s="73" t="s">
        <v>23530</v>
      </c>
      <c r="C2449" s="74" t="s">
        <v>15692</v>
      </c>
      <c r="D2449" s="75">
        <v>0</v>
      </c>
      <c r="E2449" s="70">
        <v>18.759999999999998</v>
      </c>
      <c r="F2449" s="76">
        <f t="shared" si="1424"/>
        <v>0</v>
      </c>
      <c r="G2449" s="77"/>
      <c r="H2449" s="70">
        <f t="shared" si="1425"/>
        <v>8.6999999999999993</v>
      </c>
      <c r="I2449" s="70">
        <f t="shared" si="1425"/>
        <v>10.06</v>
      </c>
      <c r="J2449" s="70">
        <f t="shared" si="1426"/>
        <v>18.759999999999998</v>
      </c>
      <c r="K2449" s="70">
        <v>0</v>
      </c>
      <c r="L2449" s="76">
        <f t="shared" si="1427"/>
        <v>18.759999999999998</v>
      </c>
      <c r="N2449" s="70">
        <v>8.6999999999999993</v>
      </c>
      <c r="O2449" s="70">
        <v>10.06</v>
      </c>
      <c r="P2449" s="70">
        <f t="shared" si="1428"/>
        <v>18.759999999999998</v>
      </c>
      <c r="Q2449" s="64"/>
      <c r="R2449" s="70">
        <f t="shared" si="1429"/>
        <v>8.6999999999999993</v>
      </c>
      <c r="S2449" s="70">
        <f t="shared" si="1429"/>
        <v>10.06</v>
      </c>
      <c r="T2449" s="70">
        <f t="shared" si="1430"/>
        <v>18.759999999999998</v>
      </c>
      <c r="U2449" s="70">
        <f t="shared" si="1431"/>
        <v>0</v>
      </c>
      <c r="V2449" s="78">
        <f t="shared" si="1432"/>
        <v>18.759999999999998</v>
      </c>
      <c r="X2449" s="70">
        <v>8.6999999999999993</v>
      </c>
      <c r="Y2449" s="70">
        <v>10.06</v>
      </c>
      <c r="Z2449" s="70">
        <v>18.760000000000002</v>
      </c>
      <c r="AA2449" s="79"/>
      <c r="AB2449" s="80">
        <f t="shared" si="1421"/>
        <v>0</v>
      </c>
    </row>
    <row r="2450" spans="1:28" ht="22.5" x14ac:dyDescent="0.25">
      <c r="A2450" s="72" t="s">
        <v>18161</v>
      </c>
      <c r="B2450" s="73" t="s">
        <v>23531</v>
      </c>
      <c r="C2450" s="74" t="s">
        <v>15692</v>
      </c>
      <c r="D2450" s="75">
        <v>0</v>
      </c>
      <c r="E2450" s="70">
        <v>23.17</v>
      </c>
      <c r="F2450" s="76">
        <f t="shared" si="1424"/>
        <v>0</v>
      </c>
      <c r="G2450" s="77"/>
      <c r="H2450" s="70">
        <f t="shared" si="1425"/>
        <v>13.11</v>
      </c>
      <c r="I2450" s="70">
        <f t="shared" si="1425"/>
        <v>10.06</v>
      </c>
      <c r="J2450" s="70">
        <f t="shared" si="1426"/>
        <v>23.17</v>
      </c>
      <c r="K2450" s="70">
        <v>0</v>
      </c>
      <c r="L2450" s="76">
        <f t="shared" si="1427"/>
        <v>23.17</v>
      </c>
      <c r="N2450" s="70">
        <v>13.11</v>
      </c>
      <c r="O2450" s="70">
        <v>10.06</v>
      </c>
      <c r="P2450" s="70">
        <f t="shared" si="1428"/>
        <v>23.17</v>
      </c>
      <c r="Q2450" s="64"/>
      <c r="R2450" s="70">
        <f t="shared" si="1429"/>
        <v>13.11</v>
      </c>
      <c r="S2450" s="70">
        <f t="shared" si="1429"/>
        <v>10.06</v>
      </c>
      <c r="T2450" s="70">
        <f t="shared" si="1430"/>
        <v>23.17</v>
      </c>
      <c r="U2450" s="70">
        <f t="shared" si="1431"/>
        <v>0</v>
      </c>
      <c r="V2450" s="78">
        <f t="shared" si="1432"/>
        <v>23.17</v>
      </c>
      <c r="X2450" s="70">
        <v>13.11</v>
      </c>
      <c r="Y2450" s="70">
        <v>10.06</v>
      </c>
      <c r="Z2450" s="70">
        <v>23.17</v>
      </c>
      <c r="AA2450" s="79"/>
      <c r="AB2450" s="80">
        <f t="shared" si="1421"/>
        <v>0</v>
      </c>
    </row>
    <row r="2451" spans="1:28" ht="22.5" x14ac:dyDescent="0.25">
      <c r="A2451" s="72" t="s">
        <v>18162</v>
      </c>
      <c r="B2451" s="73" t="s">
        <v>23532</v>
      </c>
      <c r="C2451" s="74" t="s">
        <v>15692</v>
      </c>
      <c r="D2451" s="75">
        <v>0</v>
      </c>
      <c r="E2451" s="70">
        <v>28.939999999999998</v>
      </c>
      <c r="F2451" s="76">
        <f t="shared" si="1424"/>
        <v>0</v>
      </c>
      <c r="G2451" s="77"/>
      <c r="H2451" s="70">
        <f t="shared" si="1425"/>
        <v>18.88</v>
      </c>
      <c r="I2451" s="70">
        <f t="shared" si="1425"/>
        <v>10.06</v>
      </c>
      <c r="J2451" s="70">
        <f t="shared" si="1426"/>
        <v>28.939999999999998</v>
      </c>
      <c r="K2451" s="70">
        <v>0</v>
      </c>
      <c r="L2451" s="76">
        <f t="shared" si="1427"/>
        <v>28.939999999999998</v>
      </c>
      <c r="N2451" s="70">
        <v>18.88</v>
      </c>
      <c r="O2451" s="70">
        <v>10.06</v>
      </c>
      <c r="P2451" s="70">
        <f t="shared" si="1428"/>
        <v>28.939999999999998</v>
      </c>
      <c r="Q2451" s="64"/>
      <c r="R2451" s="70">
        <f t="shared" si="1429"/>
        <v>18.88</v>
      </c>
      <c r="S2451" s="70">
        <f t="shared" si="1429"/>
        <v>10.06</v>
      </c>
      <c r="T2451" s="70">
        <f t="shared" si="1430"/>
        <v>28.939999999999998</v>
      </c>
      <c r="U2451" s="70">
        <f t="shared" si="1431"/>
        <v>0</v>
      </c>
      <c r="V2451" s="78">
        <f t="shared" si="1432"/>
        <v>28.939999999999998</v>
      </c>
      <c r="X2451" s="70">
        <v>18.88</v>
      </c>
      <c r="Y2451" s="70">
        <v>10.06</v>
      </c>
      <c r="Z2451" s="70">
        <v>28.94</v>
      </c>
      <c r="AA2451" s="79"/>
      <c r="AB2451" s="80">
        <f t="shared" si="1421"/>
        <v>0</v>
      </c>
    </row>
    <row r="2452" spans="1:28" ht="22.5" x14ac:dyDescent="0.25">
      <c r="A2452" s="72" t="s">
        <v>18163</v>
      </c>
      <c r="B2452" s="73" t="s">
        <v>23533</v>
      </c>
      <c r="C2452" s="74" t="s">
        <v>15692</v>
      </c>
      <c r="D2452" s="75">
        <v>0</v>
      </c>
      <c r="E2452" s="70">
        <v>54.209999999999994</v>
      </c>
      <c r="F2452" s="76">
        <f t="shared" si="1424"/>
        <v>0</v>
      </c>
      <c r="G2452" s="77"/>
      <c r="H2452" s="70">
        <f t="shared" si="1425"/>
        <v>40.799999999999997</v>
      </c>
      <c r="I2452" s="70">
        <f t="shared" si="1425"/>
        <v>13.41</v>
      </c>
      <c r="J2452" s="70">
        <f t="shared" si="1426"/>
        <v>54.209999999999994</v>
      </c>
      <c r="K2452" s="70">
        <v>0</v>
      </c>
      <c r="L2452" s="76">
        <f t="shared" si="1427"/>
        <v>54.209999999999994</v>
      </c>
      <c r="N2452" s="70">
        <v>40.799999999999997</v>
      </c>
      <c r="O2452" s="70">
        <v>13.41</v>
      </c>
      <c r="P2452" s="70">
        <f t="shared" si="1428"/>
        <v>54.209999999999994</v>
      </c>
      <c r="Q2452" s="64"/>
      <c r="R2452" s="70">
        <f t="shared" si="1429"/>
        <v>40.799999999999997</v>
      </c>
      <c r="S2452" s="70">
        <f t="shared" si="1429"/>
        <v>13.42</v>
      </c>
      <c r="T2452" s="70">
        <f t="shared" si="1430"/>
        <v>54.22</v>
      </c>
      <c r="U2452" s="70">
        <f t="shared" si="1431"/>
        <v>0</v>
      </c>
      <c r="V2452" s="78">
        <f t="shared" si="1432"/>
        <v>54.22</v>
      </c>
      <c r="X2452" s="70">
        <v>40.799999999999997</v>
      </c>
      <c r="Y2452" s="70">
        <v>13.42</v>
      </c>
      <c r="Z2452" s="70">
        <v>54.22</v>
      </c>
      <c r="AA2452" s="79"/>
      <c r="AB2452" s="80">
        <f t="shared" si="1421"/>
        <v>-1.0000000000005116E-2</v>
      </c>
    </row>
    <row r="2453" spans="1:28" ht="22.5" x14ac:dyDescent="0.25">
      <c r="A2453" s="72" t="s">
        <v>18164</v>
      </c>
      <c r="B2453" s="73" t="s">
        <v>23534</v>
      </c>
      <c r="C2453" s="74" t="s">
        <v>15692</v>
      </c>
      <c r="D2453" s="75">
        <v>0</v>
      </c>
      <c r="E2453" s="70">
        <v>120.61999999999999</v>
      </c>
      <c r="F2453" s="76">
        <f t="shared" si="1424"/>
        <v>0</v>
      </c>
      <c r="G2453" s="77"/>
      <c r="H2453" s="70">
        <f t="shared" si="1425"/>
        <v>107.21</v>
      </c>
      <c r="I2453" s="70">
        <f t="shared" si="1425"/>
        <v>13.41</v>
      </c>
      <c r="J2453" s="70">
        <f t="shared" si="1426"/>
        <v>120.61999999999999</v>
      </c>
      <c r="K2453" s="70">
        <v>0</v>
      </c>
      <c r="L2453" s="76">
        <f t="shared" si="1427"/>
        <v>120.61999999999999</v>
      </c>
      <c r="N2453" s="70">
        <v>107.21</v>
      </c>
      <c r="O2453" s="70">
        <v>13.41</v>
      </c>
      <c r="P2453" s="70">
        <f t="shared" si="1428"/>
        <v>120.61999999999999</v>
      </c>
      <c r="Q2453" s="64"/>
      <c r="R2453" s="70">
        <f t="shared" si="1429"/>
        <v>107.21</v>
      </c>
      <c r="S2453" s="70">
        <f t="shared" si="1429"/>
        <v>13.42</v>
      </c>
      <c r="T2453" s="70">
        <f t="shared" si="1430"/>
        <v>120.63</v>
      </c>
      <c r="U2453" s="70">
        <f t="shared" si="1431"/>
        <v>0</v>
      </c>
      <c r="V2453" s="78">
        <f t="shared" si="1432"/>
        <v>120.63</v>
      </c>
      <c r="X2453" s="70">
        <v>107.21</v>
      </c>
      <c r="Y2453" s="70">
        <v>13.42</v>
      </c>
      <c r="Z2453" s="70">
        <v>120.63</v>
      </c>
      <c r="AA2453" s="79"/>
      <c r="AB2453" s="80">
        <f t="shared" si="1421"/>
        <v>-1.0000000000005116E-2</v>
      </c>
    </row>
    <row r="2454" spans="1:28" ht="22.5" x14ac:dyDescent="0.25">
      <c r="A2454" s="72" t="s">
        <v>18165</v>
      </c>
      <c r="B2454" s="73" t="s">
        <v>23535</v>
      </c>
      <c r="C2454" s="74" t="s">
        <v>15692</v>
      </c>
      <c r="D2454" s="75">
        <v>0</v>
      </c>
      <c r="E2454" s="70">
        <v>151.27000000000001</v>
      </c>
      <c r="F2454" s="76">
        <f t="shared" si="1424"/>
        <v>0</v>
      </c>
      <c r="G2454" s="77"/>
      <c r="H2454" s="70">
        <f t="shared" si="1425"/>
        <v>134.49</v>
      </c>
      <c r="I2454" s="70">
        <f t="shared" si="1425"/>
        <v>16.78</v>
      </c>
      <c r="J2454" s="70">
        <f t="shared" si="1426"/>
        <v>151.27000000000001</v>
      </c>
      <c r="K2454" s="70">
        <v>0</v>
      </c>
      <c r="L2454" s="76">
        <f t="shared" si="1427"/>
        <v>151.27000000000001</v>
      </c>
      <c r="N2454" s="70">
        <v>134.49</v>
      </c>
      <c r="O2454" s="70">
        <v>16.78</v>
      </c>
      <c r="P2454" s="70">
        <f t="shared" si="1428"/>
        <v>151.27000000000001</v>
      </c>
      <c r="Q2454" s="64"/>
      <c r="R2454" s="70">
        <f t="shared" si="1429"/>
        <v>134.49</v>
      </c>
      <c r="S2454" s="70">
        <f t="shared" si="1429"/>
        <v>16.79</v>
      </c>
      <c r="T2454" s="70">
        <f t="shared" si="1430"/>
        <v>151.28</v>
      </c>
      <c r="U2454" s="70">
        <f t="shared" si="1431"/>
        <v>0</v>
      </c>
      <c r="V2454" s="78">
        <f t="shared" si="1432"/>
        <v>151.28</v>
      </c>
      <c r="X2454" s="70">
        <v>134.49</v>
      </c>
      <c r="Y2454" s="70">
        <v>16.79</v>
      </c>
      <c r="Z2454" s="70">
        <v>151.28</v>
      </c>
      <c r="AA2454" s="79"/>
      <c r="AB2454" s="80">
        <f t="shared" si="1421"/>
        <v>-9.9999999999909051E-3</v>
      </c>
    </row>
    <row r="2455" spans="1:28" ht="22.5" x14ac:dyDescent="0.25">
      <c r="A2455" s="72" t="s">
        <v>18166</v>
      </c>
      <c r="B2455" s="73" t="s">
        <v>23536</v>
      </c>
      <c r="C2455" s="74" t="s">
        <v>15692</v>
      </c>
      <c r="D2455" s="75">
        <v>0</v>
      </c>
      <c r="E2455" s="70">
        <v>175.8</v>
      </c>
      <c r="F2455" s="76">
        <f t="shared" si="1424"/>
        <v>0</v>
      </c>
      <c r="G2455" s="77"/>
      <c r="H2455" s="70">
        <f t="shared" si="1425"/>
        <v>165.74</v>
      </c>
      <c r="I2455" s="70">
        <f t="shared" si="1425"/>
        <v>10.06</v>
      </c>
      <c r="J2455" s="70">
        <f t="shared" si="1426"/>
        <v>175.8</v>
      </c>
      <c r="K2455" s="70">
        <v>0</v>
      </c>
      <c r="L2455" s="76">
        <f t="shared" si="1427"/>
        <v>175.8</v>
      </c>
      <c r="N2455" s="70">
        <v>165.74</v>
      </c>
      <c r="O2455" s="70">
        <v>10.06</v>
      </c>
      <c r="P2455" s="70">
        <f t="shared" si="1428"/>
        <v>175.8</v>
      </c>
      <c r="Q2455" s="64"/>
      <c r="R2455" s="70">
        <f t="shared" si="1429"/>
        <v>165.74</v>
      </c>
      <c r="S2455" s="70">
        <f t="shared" si="1429"/>
        <v>10.06</v>
      </c>
      <c r="T2455" s="70">
        <f t="shared" si="1430"/>
        <v>175.8</v>
      </c>
      <c r="U2455" s="70">
        <f t="shared" si="1431"/>
        <v>0</v>
      </c>
      <c r="V2455" s="78">
        <f t="shared" si="1432"/>
        <v>175.8</v>
      </c>
      <c r="X2455" s="70">
        <v>165.74</v>
      </c>
      <c r="Y2455" s="70">
        <v>10.06</v>
      </c>
      <c r="Z2455" s="70">
        <v>175.8</v>
      </c>
      <c r="AA2455" s="79"/>
      <c r="AB2455" s="80">
        <f t="shared" si="1421"/>
        <v>0</v>
      </c>
    </row>
    <row r="2456" spans="1:28" s="83" customFormat="1" ht="22.5" x14ac:dyDescent="0.25">
      <c r="A2456" s="72" t="s">
        <v>18167</v>
      </c>
      <c r="B2456" s="73" t="s">
        <v>23537</v>
      </c>
      <c r="C2456" s="74" t="s">
        <v>15692</v>
      </c>
      <c r="D2456" s="75">
        <v>0</v>
      </c>
      <c r="E2456" s="70">
        <v>221.91</v>
      </c>
      <c r="F2456" s="76">
        <f t="shared" si="1424"/>
        <v>0</v>
      </c>
      <c r="G2456" s="77"/>
      <c r="H2456" s="70">
        <f t="shared" si="1425"/>
        <v>211.85</v>
      </c>
      <c r="I2456" s="70">
        <f t="shared" si="1425"/>
        <v>10.06</v>
      </c>
      <c r="J2456" s="70">
        <f t="shared" si="1426"/>
        <v>221.91</v>
      </c>
      <c r="K2456" s="70">
        <v>0</v>
      </c>
      <c r="L2456" s="76">
        <f t="shared" si="1427"/>
        <v>221.91</v>
      </c>
      <c r="M2456" s="34"/>
      <c r="N2456" s="70">
        <v>211.85</v>
      </c>
      <c r="O2456" s="70">
        <v>10.06</v>
      </c>
      <c r="P2456" s="70">
        <f t="shared" si="1428"/>
        <v>221.91</v>
      </c>
      <c r="Q2456" s="64"/>
      <c r="R2456" s="70">
        <f t="shared" si="1429"/>
        <v>211.85</v>
      </c>
      <c r="S2456" s="70">
        <f t="shared" si="1429"/>
        <v>10.06</v>
      </c>
      <c r="T2456" s="70">
        <f t="shared" si="1430"/>
        <v>221.91</v>
      </c>
      <c r="U2456" s="70">
        <f t="shared" si="1431"/>
        <v>0</v>
      </c>
      <c r="V2456" s="78">
        <f t="shared" si="1432"/>
        <v>221.91</v>
      </c>
      <c r="W2456" s="34"/>
      <c r="X2456" s="70">
        <v>211.85</v>
      </c>
      <c r="Y2456" s="70">
        <v>10.06</v>
      </c>
      <c r="Z2456" s="70">
        <v>221.91</v>
      </c>
      <c r="AA2456" s="79"/>
      <c r="AB2456" s="80">
        <f t="shared" si="1421"/>
        <v>0</v>
      </c>
    </row>
    <row r="2457" spans="1:28" ht="22.5" x14ac:dyDescent="0.25">
      <c r="A2457" s="72" t="s">
        <v>18168</v>
      </c>
      <c r="B2457" s="73" t="s">
        <v>23538</v>
      </c>
      <c r="C2457" s="74" t="s">
        <v>15692</v>
      </c>
      <c r="D2457" s="75">
        <v>0</v>
      </c>
      <c r="E2457" s="70">
        <v>247.56</v>
      </c>
      <c r="F2457" s="76">
        <f t="shared" si="1424"/>
        <v>0</v>
      </c>
      <c r="G2457" s="77"/>
      <c r="H2457" s="70">
        <f t="shared" si="1425"/>
        <v>237.5</v>
      </c>
      <c r="I2457" s="70">
        <f t="shared" si="1425"/>
        <v>10.06</v>
      </c>
      <c r="J2457" s="70">
        <f t="shared" si="1426"/>
        <v>247.56</v>
      </c>
      <c r="K2457" s="70">
        <v>0</v>
      </c>
      <c r="L2457" s="76">
        <f t="shared" si="1427"/>
        <v>247.56</v>
      </c>
      <c r="N2457" s="70">
        <v>237.5</v>
      </c>
      <c r="O2457" s="70">
        <v>10.06</v>
      </c>
      <c r="P2457" s="70">
        <f t="shared" si="1428"/>
        <v>247.56</v>
      </c>
      <c r="Q2457" s="64"/>
      <c r="R2457" s="70">
        <f t="shared" si="1429"/>
        <v>237.5</v>
      </c>
      <c r="S2457" s="70">
        <f t="shared" si="1429"/>
        <v>10.06</v>
      </c>
      <c r="T2457" s="70">
        <f t="shared" si="1430"/>
        <v>247.56</v>
      </c>
      <c r="U2457" s="70">
        <f t="shared" si="1431"/>
        <v>0</v>
      </c>
      <c r="V2457" s="78">
        <f t="shared" si="1432"/>
        <v>247.56</v>
      </c>
      <c r="X2457" s="70">
        <v>237.5</v>
      </c>
      <c r="Y2457" s="70">
        <v>10.06</v>
      </c>
      <c r="Z2457" s="70">
        <v>247.56</v>
      </c>
      <c r="AA2457" s="79"/>
      <c r="AB2457" s="80">
        <f t="shared" si="1421"/>
        <v>0</v>
      </c>
    </row>
    <row r="2458" spans="1:28" ht="22.5" x14ac:dyDescent="0.25">
      <c r="A2458" s="72" t="s">
        <v>18169</v>
      </c>
      <c r="B2458" s="73" t="s">
        <v>23539</v>
      </c>
      <c r="C2458" s="74" t="s">
        <v>15692</v>
      </c>
      <c r="D2458" s="75">
        <v>0</v>
      </c>
      <c r="E2458" s="70">
        <v>667.67</v>
      </c>
      <c r="F2458" s="76">
        <f t="shared" si="1424"/>
        <v>0</v>
      </c>
      <c r="G2458" s="77"/>
      <c r="H2458" s="70">
        <f t="shared" si="1425"/>
        <v>654.26</v>
      </c>
      <c r="I2458" s="70">
        <f t="shared" si="1425"/>
        <v>13.41</v>
      </c>
      <c r="J2458" s="70">
        <f t="shared" si="1426"/>
        <v>667.67</v>
      </c>
      <c r="K2458" s="70">
        <v>0</v>
      </c>
      <c r="L2458" s="76">
        <f t="shared" si="1427"/>
        <v>667.67</v>
      </c>
      <c r="N2458" s="70">
        <v>654.26</v>
      </c>
      <c r="O2458" s="70">
        <v>13.41</v>
      </c>
      <c r="P2458" s="70">
        <f t="shared" si="1428"/>
        <v>667.67</v>
      </c>
      <c r="Q2458" s="64"/>
      <c r="R2458" s="70">
        <f t="shared" si="1429"/>
        <v>654.26</v>
      </c>
      <c r="S2458" s="70">
        <f t="shared" si="1429"/>
        <v>13.42</v>
      </c>
      <c r="T2458" s="70">
        <f t="shared" si="1430"/>
        <v>667.68</v>
      </c>
      <c r="U2458" s="70">
        <f t="shared" si="1431"/>
        <v>0</v>
      </c>
      <c r="V2458" s="78">
        <f t="shared" si="1432"/>
        <v>667.68</v>
      </c>
      <c r="X2458" s="70">
        <v>654.26</v>
      </c>
      <c r="Y2458" s="70">
        <v>13.42</v>
      </c>
      <c r="Z2458" s="70">
        <v>667.68</v>
      </c>
      <c r="AA2458" s="79"/>
      <c r="AB2458" s="80">
        <f t="shared" si="1421"/>
        <v>-9.9999999999909051E-3</v>
      </c>
    </row>
    <row r="2459" spans="1:28" ht="22.5" x14ac:dyDescent="0.25">
      <c r="A2459" s="72" t="s">
        <v>18170</v>
      </c>
      <c r="B2459" s="73" t="s">
        <v>23540</v>
      </c>
      <c r="C2459" s="74" t="s">
        <v>15692</v>
      </c>
      <c r="D2459" s="75">
        <v>0</v>
      </c>
      <c r="E2459" s="70">
        <v>28.490000000000002</v>
      </c>
      <c r="F2459" s="76">
        <f t="shared" si="1424"/>
        <v>0</v>
      </c>
      <c r="G2459" s="34"/>
      <c r="H2459" s="70">
        <f t="shared" si="1425"/>
        <v>18.43</v>
      </c>
      <c r="I2459" s="70">
        <f t="shared" si="1425"/>
        <v>10.06</v>
      </c>
      <c r="J2459" s="70">
        <f t="shared" si="1426"/>
        <v>28.490000000000002</v>
      </c>
      <c r="K2459" s="70">
        <v>0</v>
      </c>
      <c r="L2459" s="76">
        <f t="shared" si="1427"/>
        <v>28.490000000000002</v>
      </c>
      <c r="N2459" s="70">
        <v>18.43</v>
      </c>
      <c r="O2459" s="70">
        <v>10.06</v>
      </c>
      <c r="P2459" s="70">
        <f t="shared" si="1428"/>
        <v>28.490000000000002</v>
      </c>
      <c r="Q2459" s="64"/>
      <c r="R2459" s="70">
        <f t="shared" si="1429"/>
        <v>18.43</v>
      </c>
      <c r="S2459" s="70">
        <f t="shared" si="1429"/>
        <v>10.06</v>
      </c>
      <c r="T2459" s="70">
        <f t="shared" si="1430"/>
        <v>28.490000000000002</v>
      </c>
      <c r="U2459" s="70">
        <f t="shared" si="1431"/>
        <v>0</v>
      </c>
      <c r="V2459" s="78">
        <f t="shared" si="1432"/>
        <v>28.490000000000002</v>
      </c>
      <c r="X2459" s="70">
        <v>18.43</v>
      </c>
      <c r="Y2459" s="70">
        <v>10.06</v>
      </c>
      <c r="Z2459" s="70">
        <v>28.49</v>
      </c>
      <c r="AB2459" s="80">
        <f t="shared" si="1421"/>
        <v>0</v>
      </c>
    </row>
    <row r="2460" spans="1:28" ht="22.5" x14ac:dyDescent="0.25">
      <c r="A2460" s="72" t="s">
        <v>18171</v>
      </c>
      <c r="B2460" s="73" t="s">
        <v>23541</v>
      </c>
      <c r="C2460" s="74" t="s">
        <v>15692</v>
      </c>
      <c r="D2460" s="75">
        <v>0</v>
      </c>
      <c r="E2460" s="70">
        <v>67.47</v>
      </c>
      <c r="F2460" s="76">
        <f t="shared" si="1424"/>
        <v>0</v>
      </c>
      <c r="G2460" s="34"/>
      <c r="H2460" s="70">
        <f t="shared" si="1425"/>
        <v>57.41</v>
      </c>
      <c r="I2460" s="70">
        <f t="shared" si="1425"/>
        <v>10.06</v>
      </c>
      <c r="J2460" s="70">
        <f t="shared" si="1426"/>
        <v>67.47</v>
      </c>
      <c r="K2460" s="70">
        <v>0</v>
      </c>
      <c r="L2460" s="76">
        <f t="shared" si="1427"/>
        <v>67.47</v>
      </c>
      <c r="N2460" s="70">
        <v>57.41</v>
      </c>
      <c r="O2460" s="70">
        <v>10.06</v>
      </c>
      <c r="P2460" s="70">
        <f t="shared" si="1428"/>
        <v>67.47</v>
      </c>
      <c r="Q2460" s="64"/>
      <c r="R2460" s="70">
        <f t="shared" si="1429"/>
        <v>57.41</v>
      </c>
      <c r="S2460" s="70">
        <f t="shared" si="1429"/>
        <v>10.06</v>
      </c>
      <c r="T2460" s="70">
        <f t="shared" si="1430"/>
        <v>67.47</v>
      </c>
      <c r="U2460" s="70">
        <f t="shared" si="1431"/>
        <v>0</v>
      </c>
      <c r="V2460" s="78">
        <f t="shared" si="1432"/>
        <v>67.47</v>
      </c>
      <c r="X2460" s="70">
        <v>57.41</v>
      </c>
      <c r="Y2460" s="70">
        <v>10.06</v>
      </c>
      <c r="Z2460" s="70">
        <v>67.47</v>
      </c>
      <c r="AB2460" s="80">
        <f t="shared" si="1421"/>
        <v>0</v>
      </c>
    </row>
    <row r="2461" spans="1:28" x14ac:dyDescent="0.25">
      <c r="A2461" s="72" t="s">
        <v>18172</v>
      </c>
      <c r="B2461" s="73" t="s">
        <v>23542</v>
      </c>
      <c r="C2461" s="74" t="s">
        <v>15692</v>
      </c>
      <c r="D2461" s="75">
        <v>0</v>
      </c>
      <c r="E2461" s="70">
        <v>181.64</v>
      </c>
      <c r="F2461" s="76">
        <f t="shared" si="1424"/>
        <v>0</v>
      </c>
      <c r="G2461" s="34"/>
      <c r="H2461" s="70">
        <f t="shared" si="1425"/>
        <v>168.23</v>
      </c>
      <c r="I2461" s="70">
        <f t="shared" si="1425"/>
        <v>13.41</v>
      </c>
      <c r="J2461" s="70">
        <f t="shared" si="1426"/>
        <v>181.64</v>
      </c>
      <c r="K2461" s="70">
        <v>0</v>
      </c>
      <c r="L2461" s="76">
        <f t="shared" si="1427"/>
        <v>181.64</v>
      </c>
      <c r="N2461" s="70">
        <v>168.23</v>
      </c>
      <c r="O2461" s="70">
        <v>13.41</v>
      </c>
      <c r="P2461" s="70">
        <f t="shared" si="1428"/>
        <v>181.64</v>
      </c>
      <c r="Q2461" s="64"/>
      <c r="R2461" s="70">
        <f t="shared" si="1429"/>
        <v>168.23</v>
      </c>
      <c r="S2461" s="70">
        <f t="shared" si="1429"/>
        <v>13.42</v>
      </c>
      <c r="T2461" s="70">
        <f t="shared" si="1430"/>
        <v>181.64999999999998</v>
      </c>
      <c r="U2461" s="70">
        <f t="shared" si="1431"/>
        <v>0</v>
      </c>
      <c r="V2461" s="78">
        <f t="shared" si="1432"/>
        <v>181.64999999999998</v>
      </c>
      <c r="X2461" s="70">
        <v>168.23</v>
      </c>
      <c r="Y2461" s="70">
        <v>13.42</v>
      </c>
      <c r="Z2461" s="70">
        <v>181.65</v>
      </c>
      <c r="AB2461" s="80">
        <f t="shared" si="1421"/>
        <v>-1.0000000000019327E-2</v>
      </c>
    </row>
    <row r="2462" spans="1:28" x14ac:dyDescent="0.25">
      <c r="A2462" s="66" t="s">
        <v>18173</v>
      </c>
      <c r="B2462" s="67" t="s">
        <v>23543</v>
      </c>
      <c r="C2462" s="68"/>
      <c r="D2462" s="69"/>
      <c r="E2462" s="70"/>
      <c r="F2462" s="71"/>
      <c r="H2462" s="70"/>
      <c r="I2462" s="70"/>
      <c r="J2462" s="70"/>
      <c r="K2462" s="70"/>
      <c r="L2462" s="76"/>
      <c r="N2462" s="70"/>
      <c r="O2462" s="70"/>
      <c r="P2462" s="70"/>
      <c r="Q2462" s="64"/>
      <c r="R2462" s="70"/>
      <c r="S2462" s="70"/>
      <c r="T2462" s="70"/>
      <c r="U2462" s="70"/>
      <c r="V2462" s="78"/>
      <c r="X2462" s="70"/>
      <c r="Y2462" s="70"/>
      <c r="Z2462" s="70"/>
      <c r="AA2462" s="79"/>
      <c r="AB2462" s="80">
        <f t="shared" si="1421"/>
        <v>0</v>
      </c>
    </row>
    <row r="2463" spans="1:28" x14ac:dyDescent="0.25">
      <c r="A2463" s="72" t="s">
        <v>18174</v>
      </c>
      <c r="B2463" s="73" t="s">
        <v>23544</v>
      </c>
      <c r="C2463" s="74" t="s">
        <v>15849</v>
      </c>
      <c r="D2463" s="75">
        <v>0</v>
      </c>
      <c r="E2463" s="70">
        <v>22.19</v>
      </c>
      <c r="F2463" s="76">
        <f t="shared" ref="F2463:F2475" si="1433">ROUND(D2463*E2463,2)</f>
        <v>0</v>
      </c>
      <c r="G2463" s="77"/>
      <c r="H2463" s="70">
        <f t="shared" ref="H2463:I2475" si="1434">ROUND(N2463+(N2463*$H$2/100),2)</f>
        <v>12.13</v>
      </c>
      <c r="I2463" s="70">
        <f t="shared" si="1434"/>
        <v>10.06</v>
      </c>
      <c r="J2463" s="70">
        <f t="shared" ref="J2463:J2475" si="1435">H2463+I2463</f>
        <v>22.19</v>
      </c>
      <c r="K2463" s="70">
        <v>0</v>
      </c>
      <c r="L2463" s="76">
        <f t="shared" ref="L2463:L2475" si="1436">SUM(J2463:K2463)</f>
        <v>22.19</v>
      </c>
      <c r="N2463" s="70">
        <v>12.13</v>
      </c>
      <c r="O2463" s="70">
        <v>10.06</v>
      </c>
      <c r="P2463" s="70">
        <f t="shared" ref="P2463:P2475" si="1437">SUM(N2463:O2463)</f>
        <v>22.19</v>
      </c>
      <c r="Q2463" s="64"/>
      <c r="R2463" s="70">
        <f t="shared" ref="R2463:S2475" si="1438">X2463</f>
        <v>12.13</v>
      </c>
      <c r="S2463" s="70">
        <f t="shared" si="1438"/>
        <v>10.06</v>
      </c>
      <c r="T2463" s="70">
        <f t="shared" ref="T2463:T2475" si="1439">R2463+S2463</f>
        <v>22.19</v>
      </c>
      <c r="U2463" s="70">
        <f t="shared" ref="U2463:U2475" si="1440">ROUND(Z2463*$H$2,2)/100</f>
        <v>0</v>
      </c>
      <c r="V2463" s="78">
        <f t="shared" ref="V2463:V2475" si="1441">SUM(T2463:U2463)</f>
        <v>22.19</v>
      </c>
      <c r="X2463" s="70">
        <v>12.13</v>
      </c>
      <c r="Y2463" s="70">
        <v>10.06</v>
      </c>
      <c r="Z2463" s="70">
        <v>22.19</v>
      </c>
      <c r="AA2463" s="79"/>
      <c r="AB2463" s="80">
        <f t="shared" si="1421"/>
        <v>0</v>
      </c>
    </row>
    <row r="2464" spans="1:28" x14ac:dyDescent="0.25">
      <c r="A2464" s="72" t="s">
        <v>18175</v>
      </c>
      <c r="B2464" s="73" t="s">
        <v>23545</v>
      </c>
      <c r="C2464" s="74" t="s">
        <v>15692</v>
      </c>
      <c r="D2464" s="75">
        <v>0</v>
      </c>
      <c r="E2464" s="70">
        <v>24.98</v>
      </c>
      <c r="F2464" s="76">
        <f t="shared" si="1433"/>
        <v>0</v>
      </c>
      <c r="G2464" s="77"/>
      <c r="H2464" s="70">
        <f t="shared" si="1434"/>
        <v>14.92</v>
      </c>
      <c r="I2464" s="70">
        <f t="shared" si="1434"/>
        <v>10.06</v>
      </c>
      <c r="J2464" s="70">
        <f t="shared" si="1435"/>
        <v>24.98</v>
      </c>
      <c r="K2464" s="70">
        <v>0</v>
      </c>
      <c r="L2464" s="76">
        <f t="shared" si="1436"/>
        <v>24.98</v>
      </c>
      <c r="N2464" s="70">
        <v>14.92</v>
      </c>
      <c r="O2464" s="70">
        <v>10.06</v>
      </c>
      <c r="P2464" s="70">
        <f t="shared" si="1437"/>
        <v>24.98</v>
      </c>
      <c r="Q2464" s="64"/>
      <c r="R2464" s="70">
        <f t="shared" si="1438"/>
        <v>14.92</v>
      </c>
      <c r="S2464" s="70">
        <f t="shared" si="1438"/>
        <v>10.06</v>
      </c>
      <c r="T2464" s="70">
        <f t="shared" si="1439"/>
        <v>24.98</v>
      </c>
      <c r="U2464" s="70">
        <f t="shared" si="1440"/>
        <v>0</v>
      </c>
      <c r="V2464" s="78">
        <f t="shared" si="1441"/>
        <v>24.98</v>
      </c>
      <c r="X2464" s="70">
        <v>14.92</v>
      </c>
      <c r="Y2464" s="70">
        <v>10.06</v>
      </c>
      <c r="Z2464" s="70">
        <v>24.98</v>
      </c>
      <c r="AA2464" s="79"/>
      <c r="AB2464" s="80">
        <f t="shared" si="1421"/>
        <v>0</v>
      </c>
    </row>
    <row r="2465" spans="1:28" ht="22.5" x14ac:dyDescent="0.25">
      <c r="A2465" s="72" t="s">
        <v>18176</v>
      </c>
      <c r="B2465" s="73" t="s">
        <v>23546</v>
      </c>
      <c r="C2465" s="74" t="s">
        <v>15692</v>
      </c>
      <c r="D2465" s="75">
        <v>0</v>
      </c>
      <c r="E2465" s="70">
        <v>52.03</v>
      </c>
      <c r="F2465" s="76">
        <f t="shared" si="1433"/>
        <v>0</v>
      </c>
      <c r="G2465" s="29"/>
      <c r="H2465" s="70">
        <f t="shared" si="1434"/>
        <v>41.97</v>
      </c>
      <c r="I2465" s="70">
        <f t="shared" si="1434"/>
        <v>10.06</v>
      </c>
      <c r="J2465" s="70">
        <f t="shared" si="1435"/>
        <v>52.03</v>
      </c>
      <c r="K2465" s="70">
        <v>0</v>
      </c>
      <c r="L2465" s="76">
        <f t="shared" si="1436"/>
        <v>52.03</v>
      </c>
      <c r="N2465" s="70">
        <v>41.97</v>
      </c>
      <c r="O2465" s="70">
        <v>10.06</v>
      </c>
      <c r="P2465" s="70">
        <f t="shared" si="1437"/>
        <v>52.03</v>
      </c>
      <c r="Q2465" s="64"/>
      <c r="R2465" s="70">
        <f t="shared" si="1438"/>
        <v>41.97</v>
      </c>
      <c r="S2465" s="70">
        <f t="shared" si="1438"/>
        <v>10.06</v>
      </c>
      <c r="T2465" s="70">
        <f t="shared" si="1439"/>
        <v>52.03</v>
      </c>
      <c r="U2465" s="70">
        <f t="shared" si="1440"/>
        <v>0</v>
      </c>
      <c r="V2465" s="78">
        <f t="shared" si="1441"/>
        <v>52.03</v>
      </c>
      <c r="X2465" s="70">
        <v>41.97</v>
      </c>
      <c r="Y2465" s="70">
        <v>10.06</v>
      </c>
      <c r="Z2465" s="70">
        <v>52.03</v>
      </c>
      <c r="AA2465" s="79"/>
      <c r="AB2465" s="80">
        <f t="shared" si="1421"/>
        <v>0</v>
      </c>
    </row>
    <row r="2466" spans="1:28" x14ac:dyDescent="0.25">
      <c r="A2466" s="72" t="s">
        <v>18177</v>
      </c>
      <c r="B2466" s="73" t="s">
        <v>23547</v>
      </c>
      <c r="C2466" s="74" t="s">
        <v>15849</v>
      </c>
      <c r="D2466" s="75">
        <v>0</v>
      </c>
      <c r="E2466" s="70">
        <v>184.62</v>
      </c>
      <c r="F2466" s="76">
        <f t="shared" si="1433"/>
        <v>0</v>
      </c>
      <c r="G2466" s="77"/>
      <c r="H2466" s="70">
        <f t="shared" si="1434"/>
        <v>174.56</v>
      </c>
      <c r="I2466" s="70">
        <f t="shared" si="1434"/>
        <v>10.06</v>
      </c>
      <c r="J2466" s="70">
        <f t="shared" si="1435"/>
        <v>184.62</v>
      </c>
      <c r="K2466" s="70">
        <v>0</v>
      </c>
      <c r="L2466" s="76">
        <f t="shared" si="1436"/>
        <v>184.62</v>
      </c>
      <c r="N2466" s="70">
        <v>174.56</v>
      </c>
      <c r="O2466" s="70">
        <v>10.06</v>
      </c>
      <c r="P2466" s="70">
        <f t="shared" si="1437"/>
        <v>184.62</v>
      </c>
      <c r="Q2466" s="64"/>
      <c r="R2466" s="70">
        <f t="shared" si="1438"/>
        <v>174.56</v>
      </c>
      <c r="S2466" s="70">
        <f t="shared" si="1438"/>
        <v>10.06</v>
      </c>
      <c r="T2466" s="70">
        <f t="shared" si="1439"/>
        <v>184.62</v>
      </c>
      <c r="U2466" s="70">
        <f t="shared" si="1440"/>
        <v>0</v>
      </c>
      <c r="V2466" s="78">
        <f t="shared" si="1441"/>
        <v>184.62</v>
      </c>
      <c r="X2466" s="70">
        <v>174.56</v>
      </c>
      <c r="Y2466" s="70">
        <v>10.06</v>
      </c>
      <c r="Z2466" s="70">
        <v>184.62</v>
      </c>
      <c r="AA2466" s="79"/>
      <c r="AB2466" s="80">
        <f t="shared" si="1421"/>
        <v>0</v>
      </c>
    </row>
    <row r="2467" spans="1:28" ht="22.5" x14ac:dyDescent="0.25">
      <c r="A2467" s="72" t="s">
        <v>18178</v>
      </c>
      <c r="B2467" s="73" t="s">
        <v>23548</v>
      </c>
      <c r="C2467" s="74" t="s">
        <v>15849</v>
      </c>
      <c r="D2467" s="75">
        <v>0</v>
      </c>
      <c r="E2467" s="70">
        <v>177.64000000000001</v>
      </c>
      <c r="F2467" s="76">
        <f t="shared" si="1433"/>
        <v>0</v>
      </c>
      <c r="G2467" s="29"/>
      <c r="H2467" s="70">
        <f t="shared" si="1434"/>
        <v>167.58</v>
      </c>
      <c r="I2467" s="70">
        <f t="shared" si="1434"/>
        <v>10.06</v>
      </c>
      <c r="J2467" s="70">
        <f t="shared" si="1435"/>
        <v>177.64000000000001</v>
      </c>
      <c r="K2467" s="70">
        <v>0</v>
      </c>
      <c r="L2467" s="76">
        <f t="shared" si="1436"/>
        <v>177.64000000000001</v>
      </c>
      <c r="N2467" s="70">
        <v>167.58</v>
      </c>
      <c r="O2467" s="70">
        <v>10.06</v>
      </c>
      <c r="P2467" s="70">
        <f t="shared" si="1437"/>
        <v>177.64000000000001</v>
      </c>
      <c r="Q2467" s="64"/>
      <c r="R2467" s="70">
        <f t="shared" si="1438"/>
        <v>167.58</v>
      </c>
      <c r="S2467" s="70">
        <f t="shared" si="1438"/>
        <v>10.06</v>
      </c>
      <c r="T2467" s="70">
        <f t="shared" si="1439"/>
        <v>177.64000000000001</v>
      </c>
      <c r="U2467" s="70">
        <f t="shared" si="1440"/>
        <v>0</v>
      </c>
      <c r="V2467" s="78">
        <f t="shared" si="1441"/>
        <v>177.64000000000001</v>
      </c>
      <c r="X2467" s="70">
        <v>167.58</v>
      </c>
      <c r="Y2467" s="70">
        <v>10.06</v>
      </c>
      <c r="Z2467" s="70">
        <v>177.64</v>
      </c>
      <c r="AA2467" s="79"/>
      <c r="AB2467" s="80">
        <f t="shared" si="1421"/>
        <v>0</v>
      </c>
    </row>
    <row r="2468" spans="1:28" x14ac:dyDescent="0.25">
      <c r="A2468" s="72" t="s">
        <v>18179</v>
      </c>
      <c r="B2468" s="73" t="s">
        <v>23549</v>
      </c>
      <c r="C2468" s="74" t="s">
        <v>15849</v>
      </c>
      <c r="D2468" s="75">
        <v>0</v>
      </c>
      <c r="E2468" s="70">
        <v>22.91</v>
      </c>
      <c r="F2468" s="76">
        <f t="shared" si="1433"/>
        <v>0</v>
      </c>
      <c r="G2468" s="77"/>
      <c r="H2468" s="70">
        <f t="shared" si="1434"/>
        <v>12.85</v>
      </c>
      <c r="I2468" s="70">
        <f t="shared" si="1434"/>
        <v>10.06</v>
      </c>
      <c r="J2468" s="70">
        <f t="shared" si="1435"/>
        <v>22.91</v>
      </c>
      <c r="K2468" s="70">
        <v>0</v>
      </c>
      <c r="L2468" s="76">
        <f t="shared" si="1436"/>
        <v>22.91</v>
      </c>
      <c r="N2468" s="70">
        <v>12.85</v>
      </c>
      <c r="O2468" s="70">
        <v>10.06</v>
      </c>
      <c r="P2468" s="70">
        <f t="shared" si="1437"/>
        <v>22.91</v>
      </c>
      <c r="Q2468" s="64"/>
      <c r="R2468" s="70">
        <f t="shared" si="1438"/>
        <v>12.85</v>
      </c>
      <c r="S2468" s="70">
        <f t="shared" si="1438"/>
        <v>10.06</v>
      </c>
      <c r="T2468" s="70">
        <f t="shared" si="1439"/>
        <v>22.91</v>
      </c>
      <c r="U2468" s="70">
        <f t="shared" si="1440"/>
        <v>0</v>
      </c>
      <c r="V2468" s="78">
        <f t="shared" si="1441"/>
        <v>22.91</v>
      </c>
      <c r="X2468" s="70">
        <v>12.85</v>
      </c>
      <c r="Y2468" s="70">
        <v>10.06</v>
      </c>
      <c r="Z2468" s="70">
        <v>22.91</v>
      </c>
      <c r="AA2468" s="79"/>
      <c r="AB2468" s="80">
        <f t="shared" si="1421"/>
        <v>0</v>
      </c>
    </row>
    <row r="2469" spans="1:28" ht="22.5" x14ac:dyDescent="0.25">
      <c r="A2469" s="72" t="s">
        <v>18180</v>
      </c>
      <c r="B2469" s="73" t="s">
        <v>23550</v>
      </c>
      <c r="C2469" s="74" t="s">
        <v>15849</v>
      </c>
      <c r="D2469" s="75">
        <v>0</v>
      </c>
      <c r="E2469" s="70">
        <v>212.01</v>
      </c>
      <c r="F2469" s="76">
        <f t="shared" si="1433"/>
        <v>0</v>
      </c>
      <c r="G2469" s="77"/>
      <c r="H2469" s="70">
        <f t="shared" si="1434"/>
        <v>201.95</v>
      </c>
      <c r="I2469" s="70">
        <f t="shared" si="1434"/>
        <v>10.06</v>
      </c>
      <c r="J2469" s="70">
        <f t="shared" si="1435"/>
        <v>212.01</v>
      </c>
      <c r="K2469" s="70">
        <v>0</v>
      </c>
      <c r="L2469" s="76">
        <f t="shared" si="1436"/>
        <v>212.01</v>
      </c>
      <c r="N2469" s="70">
        <v>201.95</v>
      </c>
      <c r="O2469" s="70">
        <v>10.06</v>
      </c>
      <c r="P2469" s="70">
        <f t="shared" si="1437"/>
        <v>212.01</v>
      </c>
      <c r="Q2469" s="64"/>
      <c r="R2469" s="70">
        <f t="shared" si="1438"/>
        <v>201.95</v>
      </c>
      <c r="S2469" s="70">
        <f t="shared" si="1438"/>
        <v>10.06</v>
      </c>
      <c r="T2469" s="70">
        <f t="shared" si="1439"/>
        <v>212.01</v>
      </c>
      <c r="U2469" s="70">
        <f t="shared" si="1440"/>
        <v>0</v>
      </c>
      <c r="V2469" s="78">
        <f t="shared" si="1441"/>
        <v>212.01</v>
      </c>
      <c r="X2469" s="70">
        <v>201.95</v>
      </c>
      <c r="Y2469" s="70">
        <v>10.06</v>
      </c>
      <c r="Z2469" s="70">
        <v>212.01</v>
      </c>
      <c r="AA2469" s="79"/>
      <c r="AB2469" s="80">
        <f t="shared" si="1421"/>
        <v>0</v>
      </c>
    </row>
    <row r="2470" spans="1:28" x14ac:dyDescent="0.25">
      <c r="A2470" s="72" t="s">
        <v>18181</v>
      </c>
      <c r="B2470" s="73" t="s">
        <v>23551</v>
      </c>
      <c r="C2470" s="74" t="s">
        <v>15692</v>
      </c>
      <c r="D2470" s="75">
        <v>0</v>
      </c>
      <c r="E2470" s="70">
        <v>16.86</v>
      </c>
      <c r="F2470" s="76">
        <f t="shared" si="1433"/>
        <v>0</v>
      </c>
      <c r="G2470" s="77"/>
      <c r="H2470" s="70">
        <f t="shared" si="1434"/>
        <v>6.8</v>
      </c>
      <c r="I2470" s="70">
        <f t="shared" si="1434"/>
        <v>10.06</v>
      </c>
      <c r="J2470" s="70">
        <f t="shared" si="1435"/>
        <v>16.86</v>
      </c>
      <c r="K2470" s="70">
        <v>0</v>
      </c>
      <c r="L2470" s="76">
        <f t="shared" si="1436"/>
        <v>16.86</v>
      </c>
      <c r="N2470" s="70">
        <v>6.8</v>
      </c>
      <c r="O2470" s="70">
        <v>10.06</v>
      </c>
      <c r="P2470" s="70">
        <f t="shared" si="1437"/>
        <v>16.86</v>
      </c>
      <c r="Q2470" s="64"/>
      <c r="R2470" s="70">
        <f t="shared" si="1438"/>
        <v>6.8</v>
      </c>
      <c r="S2470" s="70">
        <f t="shared" si="1438"/>
        <v>10.06</v>
      </c>
      <c r="T2470" s="70">
        <f t="shared" si="1439"/>
        <v>16.86</v>
      </c>
      <c r="U2470" s="70">
        <f t="shared" si="1440"/>
        <v>0</v>
      </c>
      <c r="V2470" s="78">
        <f t="shared" si="1441"/>
        <v>16.86</v>
      </c>
      <c r="X2470" s="70">
        <v>6.8</v>
      </c>
      <c r="Y2470" s="70">
        <v>10.06</v>
      </c>
      <c r="Z2470" s="70">
        <v>16.86</v>
      </c>
      <c r="AA2470" s="79"/>
      <c r="AB2470" s="80">
        <f t="shared" si="1421"/>
        <v>0</v>
      </c>
    </row>
    <row r="2471" spans="1:28" x14ac:dyDescent="0.25">
      <c r="A2471" s="72" t="s">
        <v>18182</v>
      </c>
      <c r="B2471" s="73" t="s">
        <v>23552</v>
      </c>
      <c r="C2471" s="74" t="s">
        <v>15849</v>
      </c>
      <c r="D2471" s="75">
        <v>0</v>
      </c>
      <c r="E2471" s="70">
        <v>19.270000000000003</v>
      </c>
      <c r="F2471" s="76">
        <f t="shared" si="1433"/>
        <v>0</v>
      </c>
      <c r="G2471" s="77"/>
      <c r="H2471" s="70">
        <f t="shared" si="1434"/>
        <v>9.2100000000000009</v>
      </c>
      <c r="I2471" s="70">
        <f t="shared" si="1434"/>
        <v>10.06</v>
      </c>
      <c r="J2471" s="70">
        <f t="shared" si="1435"/>
        <v>19.270000000000003</v>
      </c>
      <c r="K2471" s="70">
        <v>0</v>
      </c>
      <c r="L2471" s="76">
        <f t="shared" si="1436"/>
        <v>19.270000000000003</v>
      </c>
      <c r="N2471" s="70">
        <v>9.2100000000000009</v>
      </c>
      <c r="O2471" s="70">
        <v>10.06</v>
      </c>
      <c r="P2471" s="70">
        <f t="shared" si="1437"/>
        <v>19.270000000000003</v>
      </c>
      <c r="Q2471" s="64"/>
      <c r="R2471" s="70">
        <f t="shared" si="1438"/>
        <v>9.2100000000000009</v>
      </c>
      <c r="S2471" s="70">
        <f t="shared" si="1438"/>
        <v>10.06</v>
      </c>
      <c r="T2471" s="70">
        <f t="shared" si="1439"/>
        <v>19.270000000000003</v>
      </c>
      <c r="U2471" s="70">
        <f t="shared" si="1440"/>
        <v>0</v>
      </c>
      <c r="V2471" s="78">
        <f t="shared" si="1441"/>
        <v>19.270000000000003</v>
      </c>
      <c r="X2471" s="70">
        <v>9.2100000000000009</v>
      </c>
      <c r="Y2471" s="70">
        <v>10.06</v>
      </c>
      <c r="Z2471" s="70">
        <v>19.27</v>
      </c>
      <c r="AA2471" s="79"/>
      <c r="AB2471" s="80">
        <f t="shared" si="1421"/>
        <v>0</v>
      </c>
    </row>
    <row r="2472" spans="1:28" x14ac:dyDescent="0.25">
      <c r="A2472" s="72" t="s">
        <v>18183</v>
      </c>
      <c r="B2472" s="73" t="s">
        <v>23553</v>
      </c>
      <c r="C2472" s="74" t="s">
        <v>15849</v>
      </c>
      <c r="D2472" s="75">
        <v>0</v>
      </c>
      <c r="E2472" s="70">
        <v>23.33</v>
      </c>
      <c r="F2472" s="76">
        <f t="shared" si="1433"/>
        <v>0</v>
      </c>
      <c r="G2472" s="77"/>
      <c r="H2472" s="70">
        <f t="shared" si="1434"/>
        <v>13.27</v>
      </c>
      <c r="I2472" s="70">
        <f t="shared" si="1434"/>
        <v>10.06</v>
      </c>
      <c r="J2472" s="70">
        <f t="shared" si="1435"/>
        <v>23.33</v>
      </c>
      <c r="K2472" s="70">
        <v>0</v>
      </c>
      <c r="L2472" s="76">
        <f t="shared" si="1436"/>
        <v>23.33</v>
      </c>
      <c r="N2472" s="70">
        <v>13.27</v>
      </c>
      <c r="O2472" s="70">
        <v>10.06</v>
      </c>
      <c r="P2472" s="70">
        <f t="shared" si="1437"/>
        <v>23.33</v>
      </c>
      <c r="Q2472" s="64"/>
      <c r="R2472" s="70">
        <f t="shared" si="1438"/>
        <v>13.27</v>
      </c>
      <c r="S2472" s="70">
        <f t="shared" si="1438"/>
        <v>10.06</v>
      </c>
      <c r="T2472" s="70">
        <f t="shared" si="1439"/>
        <v>23.33</v>
      </c>
      <c r="U2472" s="70">
        <f t="shared" si="1440"/>
        <v>0</v>
      </c>
      <c r="V2472" s="78">
        <f t="shared" si="1441"/>
        <v>23.33</v>
      </c>
      <c r="X2472" s="70">
        <v>13.27</v>
      </c>
      <c r="Y2472" s="70">
        <v>10.06</v>
      </c>
      <c r="Z2472" s="70">
        <v>23.33</v>
      </c>
      <c r="AA2472" s="79"/>
      <c r="AB2472" s="80">
        <f t="shared" si="1421"/>
        <v>0</v>
      </c>
    </row>
    <row r="2473" spans="1:28" ht="22.5" x14ac:dyDescent="0.25">
      <c r="A2473" s="72" t="s">
        <v>18184</v>
      </c>
      <c r="B2473" s="73" t="s">
        <v>23554</v>
      </c>
      <c r="C2473" s="74" t="s">
        <v>15849</v>
      </c>
      <c r="D2473" s="75">
        <v>0</v>
      </c>
      <c r="E2473" s="70">
        <v>28.299999999999997</v>
      </c>
      <c r="F2473" s="76">
        <f t="shared" si="1433"/>
        <v>0</v>
      </c>
      <c r="G2473" s="77"/>
      <c r="H2473" s="70">
        <f t="shared" si="1434"/>
        <v>18.239999999999998</v>
      </c>
      <c r="I2473" s="70">
        <f t="shared" si="1434"/>
        <v>10.06</v>
      </c>
      <c r="J2473" s="70">
        <f t="shared" si="1435"/>
        <v>28.299999999999997</v>
      </c>
      <c r="K2473" s="70">
        <v>0</v>
      </c>
      <c r="L2473" s="76">
        <f t="shared" si="1436"/>
        <v>28.299999999999997</v>
      </c>
      <c r="N2473" s="70">
        <v>18.239999999999998</v>
      </c>
      <c r="O2473" s="70">
        <v>10.06</v>
      </c>
      <c r="P2473" s="70">
        <f t="shared" si="1437"/>
        <v>28.299999999999997</v>
      </c>
      <c r="Q2473" s="64"/>
      <c r="R2473" s="70">
        <f t="shared" si="1438"/>
        <v>18.239999999999998</v>
      </c>
      <c r="S2473" s="70">
        <f t="shared" si="1438"/>
        <v>10.06</v>
      </c>
      <c r="T2473" s="70">
        <f t="shared" si="1439"/>
        <v>28.299999999999997</v>
      </c>
      <c r="U2473" s="70">
        <f t="shared" si="1440"/>
        <v>0</v>
      </c>
      <c r="V2473" s="78">
        <f t="shared" si="1441"/>
        <v>28.299999999999997</v>
      </c>
      <c r="X2473" s="70">
        <v>18.239999999999998</v>
      </c>
      <c r="Y2473" s="70">
        <v>10.06</v>
      </c>
      <c r="Z2473" s="70">
        <v>28.3</v>
      </c>
      <c r="AA2473" s="79"/>
      <c r="AB2473" s="80">
        <f t="shared" si="1421"/>
        <v>0</v>
      </c>
    </row>
    <row r="2474" spans="1:28" ht="22.5" x14ac:dyDescent="0.25">
      <c r="A2474" s="72" t="s">
        <v>18185</v>
      </c>
      <c r="B2474" s="73" t="s">
        <v>23555</v>
      </c>
      <c r="C2474" s="74" t="s">
        <v>15849</v>
      </c>
      <c r="D2474" s="75">
        <v>0</v>
      </c>
      <c r="E2474" s="70">
        <v>25.14</v>
      </c>
      <c r="F2474" s="76">
        <f t="shared" si="1433"/>
        <v>0</v>
      </c>
      <c r="G2474" s="77"/>
      <c r="H2474" s="70">
        <f t="shared" si="1434"/>
        <v>15.08</v>
      </c>
      <c r="I2474" s="70">
        <f t="shared" si="1434"/>
        <v>10.06</v>
      </c>
      <c r="J2474" s="70">
        <f t="shared" si="1435"/>
        <v>25.14</v>
      </c>
      <c r="K2474" s="70">
        <v>0</v>
      </c>
      <c r="L2474" s="76">
        <f t="shared" si="1436"/>
        <v>25.14</v>
      </c>
      <c r="N2474" s="70">
        <v>15.08</v>
      </c>
      <c r="O2474" s="70">
        <v>10.06</v>
      </c>
      <c r="P2474" s="70">
        <f t="shared" si="1437"/>
        <v>25.14</v>
      </c>
      <c r="Q2474" s="64"/>
      <c r="R2474" s="70">
        <f t="shared" si="1438"/>
        <v>15.08</v>
      </c>
      <c r="S2474" s="70">
        <f t="shared" si="1438"/>
        <v>10.06</v>
      </c>
      <c r="T2474" s="70">
        <f t="shared" si="1439"/>
        <v>25.14</v>
      </c>
      <c r="U2474" s="70">
        <f t="shared" si="1440"/>
        <v>0</v>
      </c>
      <c r="V2474" s="78">
        <f t="shared" si="1441"/>
        <v>25.14</v>
      </c>
      <c r="X2474" s="70">
        <v>15.08</v>
      </c>
      <c r="Y2474" s="70">
        <v>10.06</v>
      </c>
      <c r="Z2474" s="70">
        <v>25.14</v>
      </c>
      <c r="AA2474" s="79"/>
      <c r="AB2474" s="80">
        <f t="shared" si="1421"/>
        <v>0</v>
      </c>
    </row>
    <row r="2475" spans="1:28" x14ac:dyDescent="0.25">
      <c r="A2475" s="72" t="s">
        <v>18186</v>
      </c>
      <c r="B2475" s="73" t="s">
        <v>23556</v>
      </c>
      <c r="C2475" s="74" t="s">
        <v>15849</v>
      </c>
      <c r="D2475" s="75">
        <v>0</v>
      </c>
      <c r="E2475" s="70">
        <v>29.520000000000003</v>
      </c>
      <c r="F2475" s="76">
        <f t="shared" si="1433"/>
        <v>0</v>
      </c>
      <c r="G2475" s="77"/>
      <c r="H2475" s="70">
        <f t="shared" si="1434"/>
        <v>19.46</v>
      </c>
      <c r="I2475" s="70">
        <f t="shared" si="1434"/>
        <v>10.06</v>
      </c>
      <c r="J2475" s="70">
        <f t="shared" si="1435"/>
        <v>29.520000000000003</v>
      </c>
      <c r="K2475" s="70">
        <v>0</v>
      </c>
      <c r="L2475" s="76">
        <f t="shared" si="1436"/>
        <v>29.520000000000003</v>
      </c>
      <c r="N2475" s="70">
        <v>19.46</v>
      </c>
      <c r="O2475" s="70">
        <v>10.06</v>
      </c>
      <c r="P2475" s="70">
        <f t="shared" si="1437"/>
        <v>29.520000000000003</v>
      </c>
      <c r="Q2475" s="64"/>
      <c r="R2475" s="70">
        <f t="shared" si="1438"/>
        <v>19.46</v>
      </c>
      <c r="S2475" s="70">
        <f t="shared" si="1438"/>
        <v>10.06</v>
      </c>
      <c r="T2475" s="70">
        <f t="shared" si="1439"/>
        <v>29.520000000000003</v>
      </c>
      <c r="U2475" s="70">
        <f t="shared" si="1440"/>
        <v>0</v>
      </c>
      <c r="V2475" s="78">
        <f t="shared" si="1441"/>
        <v>29.520000000000003</v>
      </c>
      <c r="X2475" s="70">
        <v>19.46</v>
      </c>
      <c r="Y2475" s="70">
        <v>10.06</v>
      </c>
      <c r="Z2475" s="70">
        <v>29.52</v>
      </c>
      <c r="AA2475" s="79"/>
      <c r="AB2475" s="80">
        <f t="shared" si="1421"/>
        <v>0</v>
      </c>
    </row>
    <row r="2476" spans="1:28" x14ac:dyDescent="0.25">
      <c r="A2476" s="66" t="s">
        <v>18187</v>
      </c>
      <c r="B2476" s="67" t="s">
        <v>23557</v>
      </c>
      <c r="C2476" s="68"/>
      <c r="D2476" s="69"/>
      <c r="E2476" s="70"/>
      <c r="F2476" s="71"/>
      <c r="H2476" s="70"/>
      <c r="I2476" s="70"/>
      <c r="J2476" s="70"/>
      <c r="K2476" s="70"/>
      <c r="L2476" s="76"/>
      <c r="N2476" s="70"/>
      <c r="O2476" s="70"/>
      <c r="P2476" s="70"/>
      <c r="Q2476" s="64"/>
      <c r="R2476" s="70"/>
      <c r="S2476" s="70"/>
      <c r="T2476" s="70"/>
      <c r="U2476" s="70"/>
      <c r="V2476" s="78"/>
      <c r="X2476" s="70"/>
      <c r="Y2476" s="70"/>
      <c r="Z2476" s="70"/>
      <c r="AA2476" s="79"/>
      <c r="AB2476" s="80">
        <f t="shared" si="1421"/>
        <v>0</v>
      </c>
    </row>
    <row r="2477" spans="1:28" x14ac:dyDescent="0.25">
      <c r="A2477" s="72" t="s">
        <v>18188</v>
      </c>
      <c r="B2477" s="73" t="s">
        <v>23558</v>
      </c>
      <c r="C2477" s="74" t="s">
        <v>15849</v>
      </c>
      <c r="D2477" s="75">
        <v>0</v>
      </c>
      <c r="E2477" s="70">
        <v>18.11</v>
      </c>
      <c r="F2477" s="76">
        <f t="shared" ref="F2477:F2490" si="1442">ROUND(D2477*E2477,2)</f>
        <v>0</v>
      </c>
      <c r="G2477" s="77"/>
      <c r="H2477" s="70">
        <f t="shared" ref="H2477:I2490" si="1443">ROUND(N2477+(N2477*$H$2/100),2)</f>
        <v>6.7</v>
      </c>
      <c r="I2477" s="70">
        <f t="shared" si="1443"/>
        <v>11.41</v>
      </c>
      <c r="J2477" s="70">
        <f t="shared" ref="J2477:J2490" si="1444">H2477+I2477</f>
        <v>18.11</v>
      </c>
      <c r="K2477" s="70">
        <v>0</v>
      </c>
      <c r="L2477" s="76">
        <f t="shared" ref="L2477:L2490" si="1445">SUM(J2477:K2477)</f>
        <v>18.11</v>
      </c>
      <c r="N2477" s="70">
        <v>6.7</v>
      </c>
      <c r="O2477" s="70">
        <v>11.41</v>
      </c>
      <c r="P2477" s="70">
        <f t="shared" ref="P2477:P2490" si="1446">SUM(N2477:O2477)</f>
        <v>18.11</v>
      </c>
      <c r="Q2477" s="64"/>
      <c r="R2477" s="70">
        <f t="shared" ref="R2477:S2490" si="1447">X2477</f>
        <v>6.7</v>
      </c>
      <c r="S2477" s="70">
        <f t="shared" si="1447"/>
        <v>11.41</v>
      </c>
      <c r="T2477" s="70">
        <f t="shared" ref="T2477:T2490" si="1448">R2477+S2477</f>
        <v>18.11</v>
      </c>
      <c r="U2477" s="70">
        <f t="shared" ref="U2477:U2490" si="1449">ROUND(Z2477*$H$2,2)/100</f>
        <v>0</v>
      </c>
      <c r="V2477" s="78">
        <f t="shared" ref="V2477:V2490" si="1450">SUM(T2477:U2477)</f>
        <v>18.11</v>
      </c>
      <c r="X2477" s="70">
        <v>6.7</v>
      </c>
      <c r="Y2477" s="70">
        <v>11.41</v>
      </c>
      <c r="Z2477" s="70">
        <v>18.11</v>
      </c>
      <c r="AA2477" s="79"/>
      <c r="AB2477" s="80">
        <f t="shared" si="1421"/>
        <v>0</v>
      </c>
    </row>
    <row r="2478" spans="1:28" x14ac:dyDescent="0.25">
      <c r="A2478" s="72" t="s">
        <v>18189</v>
      </c>
      <c r="B2478" s="73" t="s">
        <v>23559</v>
      </c>
      <c r="C2478" s="74" t="s">
        <v>15849</v>
      </c>
      <c r="D2478" s="75">
        <v>0</v>
      </c>
      <c r="E2478" s="70">
        <v>25.12</v>
      </c>
      <c r="F2478" s="76">
        <f t="shared" si="1442"/>
        <v>0</v>
      </c>
      <c r="G2478" s="77"/>
      <c r="H2478" s="70">
        <f t="shared" si="1443"/>
        <v>13.38</v>
      </c>
      <c r="I2478" s="70">
        <f t="shared" si="1443"/>
        <v>11.74</v>
      </c>
      <c r="J2478" s="70">
        <f t="shared" si="1444"/>
        <v>25.12</v>
      </c>
      <c r="K2478" s="70">
        <v>0</v>
      </c>
      <c r="L2478" s="76">
        <f t="shared" si="1445"/>
        <v>25.12</v>
      </c>
      <c r="N2478" s="70">
        <v>13.38</v>
      </c>
      <c r="O2478" s="70">
        <v>11.74</v>
      </c>
      <c r="P2478" s="70">
        <f t="shared" si="1446"/>
        <v>25.12</v>
      </c>
      <c r="Q2478" s="64"/>
      <c r="R2478" s="70">
        <f t="shared" si="1447"/>
        <v>13.38</v>
      </c>
      <c r="S2478" s="70">
        <f t="shared" si="1447"/>
        <v>11.74</v>
      </c>
      <c r="T2478" s="70">
        <f t="shared" si="1448"/>
        <v>25.12</v>
      </c>
      <c r="U2478" s="70">
        <f t="shared" si="1449"/>
        <v>0</v>
      </c>
      <c r="V2478" s="78">
        <f t="shared" si="1450"/>
        <v>25.12</v>
      </c>
      <c r="X2478" s="70">
        <v>13.38</v>
      </c>
      <c r="Y2478" s="70">
        <v>11.74</v>
      </c>
      <c r="Z2478" s="70">
        <v>25.12</v>
      </c>
      <c r="AA2478" s="79"/>
      <c r="AB2478" s="80">
        <f t="shared" si="1421"/>
        <v>0</v>
      </c>
    </row>
    <row r="2479" spans="1:28" x14ac:dyDescent="0.25">
      <c r="A2479" s="72" t="s">
        <v>18190</v>
      </c>
      <c r="B2479" s="73" t="s">
        <v>23560</v>
      </c>
      <c r="C2479" s="74" t="s">
        <v>15849</v>
      </c>
      <c r="D2479" s="75">
        <v>0</v>
      </c>
      <c r="E2479" s="70">
        <v>34.28</v>
      </c>
      <c r="F2479" s="76">
        <f t="shared" si="1442"/>
        <v>0</v>
      </c>
      <c r="G2479" s="77"/>
      <c r="H2479" s="70">
        <f t="shared" si="1443"/>
        <v>17.5</v>
      </c>
      <c r="I2479" s="70">
        <f t="shared" si="1443"/>
        <v>16.78</v>
      </c>
      <c r="J2479" s="70">
        <f t="shared" si="1444"/>
        <v>34.28</v>
      </c>
      <c r="K2479" s="70">
        <v>0</v>
      </c>
      <c r="L2479" s="76">
        <f t="shared" si="1445"/>
        <v>34.28</v>
      </c>
      <c r="N2479" s="70">
        <v>17.5</v>
      </c>
      <c r="O2479" s="70">
        <v>16.78</v>
      </c>
      <c r="P2479" s="70">
        <f t="shared" si="1446"/>
        <v>34.28</v>
      </c>
      <c r="Q2479" s="64"/>
      <c r="R2479" s="70">
        <f t="shared" si="1447"/>
        <v>17.5</v>
      </c>
      <c r="S2479" s="70">
        <f t="shared" si="1447"/>
        <v>16.79</v>
      </c>
      <c r="T2479" s="70">
        <f t="shared" si="1448"/>
        <v>34.29</v>
      </c>
      <c r="U2479" s="70">
        <f t="shared" si="1449"/>
        <v>0</v>
      </c>
      <c r="V2479" s="78">
        <f t="shared" si="1450"/>
        <v>34.29</v>
      </c>
      <c r="X2479" s="70">
        <v>17.5</v>
      </c>
      <c r="Y2479" s="70">
        <v>16.79</v>
      </c>
      <c r="Z2479" s="70">
        <v>34.29</v>
      </c>
      <c r="AA2479" s="79"/>
      <c r="AB2479" s="80">
        <f t="shared" si="1421"/>
        <v>-9.9999999999980105E-3</v>
      </c>
    </row>
    <row r="2480" spans="1:28" x14ac:dyDescent="0.25">
      <c r="A2480" s="72" t="s">
        <v>18191</v>
      </c>
      <c r="B2480" s="73" t="s">
        <v>23561</v>
      </c>
      <c r="C2480" s="74" t="s">
        <v>15849</v>
      </c>
      <c r="D2480" s="75">
        <v>0</v>
      </c>
      <c r="E2480" s="70">
        <v>18.64</v>
      </c>
      <c r="F2480" s="76">
        <f t="shared" si="1442"/>
        <v>0</v>
      </c>
      <c r="G2480" s="77"/>
      <c r="H2480" s="70">
        <f t="shared" si="1443"/>
        <v>9.57</v>
      </c>
      <c r="I2480" s="70">
        <f t="shared" si="1443"/>
        <v>9.07</v>
      </c>
      <c r="J2480" s="70">
        <f t="shared" si="1444"/>
        <v>18.64</v>
      </c>
      <c r="K2480" s="70">
        <v>0</v>
      </c>
      <c r="L2480" s="76">
        <f t="shared" si="1445"/>
        <v>18.64</v>
      </c>
      <c r="N2480" s="70">
        <v>9.57</v>
      </c>
      <c r="O2480" s="70">
        <v>9.07</v>
      </c>
      <c r="P2480" s="70">
        <f t="shared" si="1446"/>
        <v>18.64</v>
      </c>
      <c r="Q2480" s="64"/>
      <c r="R2480" s="70">
        <f t="shared" si="1447"/>
        <v>9.57</v>
      </c>
      <c r="S2480" s="70">
        <f t="shared" si="1447"/>
        <v>9.06</v>
      </c>
      <c r="T2480" s="70">
        <f t="shared" si="1448"/>
        <v>18.630000000000003</v>
      </c>
      <c r="U2480" s="70">
        <f t="shared" si="1449"/>
        <v>0</v>
      </c>
      <c r="V2480" s="78">
        <f t="shared" si="1450"/>
        <v>18.630000000000003</v>
      </c>
      <c r="X2480" s="70">
        <v>9.57</v>
      </c>
      <c r="Y2480" s="70">
        <v>9.06</v>
      </c>
      <c r="Z2480" s="70">
        <v>18.63</v>
      </c>
      <c r="AA2480" s="79"/>
      <c r="AB2480" s="80">
        <f t="shared" si="1421"/>
        <v>1.0000000000001563E-2</v>
      </c>
    </row>
    <row r="2481" spans="1:28" x14ac:dyDescent="0.25">
      <c r="A2481" s="72" t="s">
        <v>18192</v>
      </c>
      <c r="B2481" s="73" t="s">
        <v>23562</v>
      </c>
      <c r="C2481" s="74" t="s">
        <v>15849</v>
      </c>
      <c r="D2481" s="75">
        <v>0</v>
      </c>
      <c r="E2481" s="70">
        <v>24.91</v>
      </c>
      <c r="F2481" s="76">
        <f t="shared" si="1442"/>
        <v>0</v>
      </c>
      <c r="G2481" s="77"/>
      <c r="H2481" s="70">
        <f t="shared" si="1443"/>
        <v>9.81</v>
      </c>
      <c r="I2481" s="70">
        <f t="shared" si="1443"/>
        <v>15.1</v>
      </c>
      <c r="J2481" s="70">
        <f t="shared" si="1444"/>
        <v>24.91</v>
      </c>
      <c r="K2481" s="70">
        <v>0</v>
      </c>
      <c r="L2481" s="76">
        <f t="shared" si="1445"/>
        <v>24.91</v>
      </c>
      <c r="N2481" s="70">
        <v>9.81</v>
      </c>
      <c r="O2481" s="70">
        <v>15.1</v>
      </c>
      <c r="P2481" s="70">
        <f t="shared" si="1446"/>
        <v>24.91</v>
      </c>
      <c r="Q2481" s="64"/>
      <c r="R2481" s="70">
        <f t="shared" si="1447"/>
        <v>9.81</v>
      </c>
      <c r="S2481" s="70">
        <f t="shared" si="1447"/>
        <v>15.1</v>
      </c>
      <c r="T2481" s="70">
        <f t="shared" si="1448"/>
        <v>24.91</v>
      </c>
      <c r="U2481" s="70">
        <f t="shared" si="1449"/>
        <v>0</v>
      </c>
      <c r="V2481" s="78">
        <f t="shared" si="1450"/>
        <v>24.91</v>
      </c>
      <c r="X2481" s="70">
        <v>9.81</v>
      </c>
      <c r="Y2481" s="70">
        <v>15.1</v>
      </c>
      <c r="Z2481" s="70">
        <v>24.91</v>
      </c>
      <c r="AA2481" s="79"/>
      <c r="AB2481" s="80">
        <f t="shared" si="1421"/>
        <v>0</v>
      </c>
    </row>
    <row r="2482" spans="1:28" x14ac:dyDescent="0.25">
      <c r="A2482" s="72" t="s">
        <v>18193</v>
      </c>
      <c r="B2482" s="73" t="s">
        <v>23563</v>
      </c>
      <c r="C2482" s="74" t="s">
        <v>15849</v>
      </c>
      <c r="D2482" s="75">
        <v>0</v>
      </c>
      <c r="E2482" s="70">
        <v>22.17</v>
      </c>
      <c r="F2482" s="76">
        <f t="shared" si="1442"/>
        <v>0</v>
      </c>
      <c r="G2482" s="77"/>
      <c r="H2482" s="70">
        <f t="shared" si="1443"/>
        <v>9.43</v>
      </c>
      <c r="I2482" s="70">
        <f t="shared" si="1443"/>
        <v>12.74</v>
      </c>
      <c r="J2482" s="70">
        <f t="shared" si="1444"/>
        <v>22.17</v>
      </c>
      <c r="K2482" s="70">
        <v>0</v>
      </c>
      <c r="L2482" s="76">
        <f t="shared" si="1445"/>
        <v>22.17</v>
      </c>
      <c r="N2482" s="70">
        <v>9.43</v>
      </c>
      <c r="O2482" s="70">
        <v>12.74</v>
      </c>
      <c r="P2482" s="70">
        <f t="shared" si="1446"/>
        <v>22.17</v>
      </c>
      <c r="Q2482" s="64"/>
      <c r="R2482" s="70">
        <f t="shared" si="1447"/>
        <v>9.43</v>
      </c>
      <c r="S2482" s="70">
        <f t="shared" si="1447"/>
        <v>12.74</v>
      </c>
      <c r="T2482" s="70">
        <f t="shared" si="1448"/>
        <v>22.17</v>
      </c>
      <c r="U2482" s="70">
        <f t="shared" si="1449"/>
        <v>0</v>
      </c>
      <c r="V2482" s="78">
        <f t="shared" si="1450"/>
        <v>22.17</v>
      </c>
      <c r="X2482" s="70">
        <v>9.43</v>
      </c>
      <c r="Y2482" s="70">
        <v>12.74</v>
      </c>
      <c r="Z2482" s="70">
        <v>22.17</v>
      </c>
      <c r="AA2482" s="79"/>
      <c r="AB2482" s="80">
        <f t="shared" si="1421"/>
        <v>0</v>
      </c>
    </row>
    <row r="2483" spans="1:28" x14ac:dyDescent="0.25">
      <c r="A2483" s="72" t="s">
        <v>18194</v>
      </c>
      <c r="B2483" s="73" t="s">
        <v>23564</v>
      </c>
      <c r="C2483" s="74" t="s">
        <v>15849</v>
      </c>
      <c r="D2483" s="75">
        <v>0</v>
      </c>
      <c r="E2483" s="70">
        <v>26.369999999999997</v>
      </c>
      <c r="F2483" s="76">
        <f t="shared" si="1442"/>
        <v>0</v>
      </c>
      <c r="G2483" s="77"/>
      <c r="H2483" s="70">
        <f t="shared" si="1443"/>
        <v>11.27</v>
      </c>
      <c r="I2483" s="70">
        <f t="shared" si="1443"/>
        <v>15.1</v>
      </c>
      <c r="J2483" s="70">
        <f t="shared" si="1444"/>
        <v>26.369999999999997</v>
      </c>
      <c r="K2483" s="70">
        <v>0</v>
      </c>
      <c r="L2483" s="76">
        <f t="shared" si="1445"/>
        <v>26.369999999999997</v>
      </c>
      <c r="N2483" s="70">
        <v>11.27</v>
      </c>
      <c r="O2483" s="70">
        <v>15.1</v>
      </c>
      <c r="P2483" s="70">
        <f t="shared" si="1446"/>
        <v>26.369999999999997</v>
      </c>
      <c r="Q2483" s="64"/>
      <c r="R2483" s="70">
        <f t="shared" si="1447"/>
        <v>11.27</v>
      </c>
      <c r="S2483" s="70">
        <f t="shared" si="1447"/>
        <v>15.1</v>
      </c>
      <c r="T2483" s="70">
        <f t="shared" si="1448"/>
        <v>26.369999999999997</v>
      </c>
      <c r="U2483" s="70">
        <f t="shared" si="1449"/>
        <v>0</v>
      </c>
      <c r="V2483" s="78">
        <f t="shared" si="1450"/>
        <v>26.369999999999997</v>
      </c>
      <c r="X2483" s="70">
        <v>11.27</v>
      </c>
      <c r="Y2483" s="70">
        <v>15.1</v>
      </c>
      <c r="Z2483" s="70">
        <v>26.37</v>
      </c>
      <c r="AA2483" s="79"/>
      <c r="AB2483" s="80">
        <f t="shared" si="1421"/>
        <v>0</v>
      </c>
    </row>
    <row r="2484" spans="1:28" x14ac:dyDescent="0.25">
      <c r="A2484" s="72" t="s">
        <v>18195</v>
      </c>
      <c r="B2484" s="73" t="s">
        <v>23565</v>
      </c>
      <c r="C2484" s="74" t="s">
        <v>15849</v>
      </c>
      <c r="D2484" s="75">
        <v>0</v>
      </c>
      <c r="E2484" s="70">
        <v>34.900000000000006</v>
      </c>
      <c r="F2484" s="76">
        <f t="shared" si="1442"/>
        <v>0</v>
      </c>
      <c r="G2484" s="77"/>
      <c r="H2484" s="70">
        <f t="shared" si="1443"/>
        <v>18.12</v>
      </c>
      <c r="I2484" s="70">
        <f t="shared" si="1443"/>
        <v>16.78</v>
      </c>
      <c r="J2484" s="70">
        <f t="shared" si="1444"/>
        <v>34.900000000000006</v>
      </c>
      <c r="K2484" s="70">
        <v>0</v>
      </c>
      <c r="L2484" s="76">
        <f t="shared" si="1445"/>
        <v>34.900000000000006</v>
      </c>
      <c r="N2484" s="70">
        <v>18.12</v>
      </c>
      <c r="O2484" s="70">
        <v>16.78</v>
      </c>
      <c r="P2484" s="70">
        <f t="shared" si="1446"/>
        <v>34.900000000000006</v>
      </c>
      <c r="Q2484" s="64"/>
      <c r="R2484" s="70">
        <f t="shared" si="1447"/>
        <v>18.12</v>
      </c>
      <c r="S2484" s="70">
        <f t="shared" si="1447"/>
        <v>16.79</v>
      </c>
      <c r="T2484" s="70">
        <f t="shared" si="1448"/>
        <v>34.909999999999997</v>
      </c>
      <c r="U2484" s="70">
        <f t="shared" si="1449"/>
        <v>0</v>
      </c>
      <c r="V2484" s="78">
        <f t="shared" si="1450"/>
        <v>34.909999999999997</v>
      </c>
      <c r="X2484" s="70">
        <v>18.12</v>
      </c>
      <c r="Y2484" s="70">
        <v>16.79</v>
      </c>
      <c r="Z2484" s="70">
        <v>34.909999999999997</v>
      </c>
      <c r="AA2484" s="79"/>
      <c r="AB2484" s="80">
        <f t="shared" si="1421"/>
        <v>-9.9999999999909051E-3</v>
      </c>
    </row>
    <row r="2485" spans="1:28" x14ac:dyDescent="0.25">
      <c r="A2485" s="72" t="s">
        <v>18196</v>
      </c>
      <c r="B2485" s="73" t="s">
        <v>23566</v>
      </c>
      <c r="C2485" s="74" t="s">
        <v>15849</v>
      </c>
      <c r="D2485" s="75">
        <v>0</v>
      </c>
      <c r="E2485" s="70">
        <v>38.04</v>
      </c>
      <c r="F2485" s="76">
        <f t="shared" si="1442"/>
        <v>0</v>
      </c>
      <c r="G2485" s="77"/>
      <c r="H2485" s="70">
        <f t="shared" si="1443"/>
        <v>26.3</v>
      </c>
      <c r="I2485" s="70">
        <f t="shared" si="1443"/>
        <v>11.74</v>
      </c>
      <c r="J2485" s="70">
        <f t="shared" si="1444"/>
        <v>38.04</v>
      </c>
      <c r="K2485" s="70">
        <v>0</v>
      </c>
      <c r="L2485" s="76">
        <f t="shared" si="1445"/>
        <v>38.04</v>
      </c>
      <c r="N2485" s="70">
        <v>26.3</v>
      </c>
      <c r="O2485" s="70">
        <v>11.74</v>
      </c>
      <c r="P2485" s="70">
        <f t="shared" si="1446"/>
        <v>38.04</v>
      </c>
      <c r="Q2485" s="64"/>
      <c r="R2485" s="70">
        <f t="shared" si="1447"/>
        <v>26.3</v>
      </c>
      <c r="S2485" s="70">
        <f t="shared" si="1447"/>
        <v>11.74</v>
      </c>
      <c r="T2485" s="70">
        <f t="shared" si="1448"/>
        <v>38.04</v>
      </c>
      <c r="U2485" s="70">
        <f t="shared" si="1449"/>
        <v>0</v>
      </c>
      <c r="V2485" s="78">
        <f t="shared" si="1450"/>
        <v>38.04</v>
      </c>
      <c r="X2485" s="70">
        <v>26.3</v>
      </c>
      <c r="Y2485" s="70">
        <v>11.74</v>
      </c>
      <c r="Z2485" s="70">
        <v>38.04</v>
      </c>
      <c r="AA2485" s="79"/>
      <c r="AB2485" s="80">
        <f t="shared" si="1421"/>
        <v>0</v>
      </c>
    </row>
    <row r="2486" spans="1:28" x14ac:dyDescent="0.25">
      <c r="A2486" s="72" t="s">
        <v>18197</v>
      </c>
      <c r="B2486" s="73" t="s">
        <v>23567</v>
      </c>
      <c r="C2486" s="74" t="s">
        <v>15849</v>
      </c>
      <c r="D2486" s="75">
        <v>0</v>
      </c>
      <c r="E2486" s="70">
        <v>36.04</v>
      </c>
      <c r="F2486" s="76">
        <f t="shared" si="1442"/>
        <v>0</v>
      </c>
      <c r="G2486" s="77"/>
      <c r="H2486" s="70">
        <f t="shared" si="1443"/>
        <v>24.3</v>
      </c>
      <c r="I2486" s="70">
        <f t="shared" si="1443"/>
        <v>11.74</v>
      </c>
      <c r="J2486" s="70">
        <f t="shared" si="1444"/>
        <v>36.04</v>
      </c>
      <c r="K2486" s="70">
        <v>0</v>
      </c>
      <c r="L2486" s="76">
        <f t="shared" si="1445"/>
        <v>36.04</v>
      </c>
      <c r="N2486" s="70">
        <v>24.3</v>
      </c>
      <c r="O2486" s="70">
        <v>11.74</v>
      </c>
      <c r="P2486" s="70">
        <f t="shared" si="1446"/>
        <v>36.04</v>
      </c>
      <c r="Q2486" s="64"/>
      <c r="R2486" s="70">
        <f t="shared" si="1447"/>
        <v>24.3</v>
      </c>
      <c r="S2486" s="70">
        <f t="shared" si="1447"/>
        <v>11.74</v>
      </c>
      <c r="T2486" s="70">
        <f t="shared" si="1448"/>
        <v>36.04</v>
      </c>
      <c r="U2486" s="70">
        <f t="shared" si="1449"/>
        <v>0</v>
      </c>
      <c r="V2486" s="78">
        <f t="shared" si="1450"/>
        <v>36.04</v>
      </c>
      <c r="X2486" s="70">
        <v>24.3</v>
      </c>
      <c r="Y2486" s="70">
        <v>11.74</v>
      </c>
      <c r="Z2486" s="70">
        <v>36.04</v>
      </c>
      <c r="AA2486" s="79"/>
      <c r="AB2486" s="80">
        <f t="shared" si="1421"/>
        <v>0</v>
      </c>
    </row>
    <row r="2487" spans="1:28" ht="22.5" x14ac:dyDescent="0.25">
      <c r="A2487" s="72" t="s">
        <v>18198</v>
      </c>
      <c r="B2487" s="73" t="s">
        <v>23568</v>
      </c>
      <c r="C2487" s="74" t="s">
        <v>15849</v>
      </c>
      <c r="D2487" s="75">
        <v>0</v>
      </c>
      <c r="E2487" s="70">
        <v>16.21</v>
      </c>
      <c r="F2487" s="76">
        <f t="shared" si="1442"/>
        <v>0</v>
      </c>
      <c r="G2487" s="77"/>
      <c r="H2487" s="70">
        <f t="shared" si="1443"/>
        <v>7.82</v>
      </c>
      <c r="I2487" s="70">
        <f t="shared" si="1443"/>
        <v>8.39</v>
      </c>
      <c r="J2487" s="70">
        <f t="shared" si="1444"/>
        <v>16.21</v>
      </c>
      <c r="K2487" s="70">
        <v>0</v>
      </c>
      <c r="L2487" s="76">
        <f t="shared" si="1445"/>
        <v>16.21</v>
      </c>
      <c r="N2487" s="70">
        <v>7.82</v>
      </c>
      <c r="O2487" s="70">
        <v>8.39</v>
      </c>
      <c r="P2487" s="70">
        <f t="shared" si="1446"/>
        <v>16.21</v>
      </c>
      <c r="Q2487" s="64"/>
      <c r="R2487" s="70">
        <f t="shared" si="1447"/>
        <v>7.82</v>
      </c>
      <c r="S2487" s="70">
        <f t="shared" si="1447"/>
        <v>8.39</v>
      </c>
      <c r="T2487" s="70">
        <f t="shared" si="1448"/>
        <v>16.21</v>
      </c>
      <c r="U2487" s="70">
        <f t="shared" si="1449"/>
        <v>0</v>
      </c>
      <c r="V2487" s="78">
        <f t="shared" si="1450"/>
        <v>16.21</v>
      </c>
      <c r="X2487" s="70">
        <v>7.82</v>
      </c>
      <c r="Y2487" s="70">
        <v>8.39</v>
      </c>
      <c r="Z2487" s="70">
        <v>16.21</v>
      </c>
      <c r="AA2487" s="79"/>
      <c r="AB2487" s="80">
        <f t="shared" si="1421"/>
        <v>0</v>
      </c>
    </row>
    <row r="2488" spans="1:28" ht="22.5" x14ac:dyDescent="0.25">
      <c r="A2488" s="72" t="s">
        <v>18199</v>
      </c>
      <c r="B2488" s="73" t="s">
        <v>23569</v>
      </c>
      <c r="C2488" s="74" t="s">
        <v>15849</v>
      </c>
      <c r="D2488" s="75">
        <v>0</v>
      </c>
      <c r="E2488" s="70">
        <v>69.73</v>
      </c>
      <c r="F2488" s="76">
        <f t="shared" si="1442"/>
        <v>0</v>
      </c>
      <c r="G2488" s="77"/>
      <c r="H2488" s="70">
        <f t="shared" si="1443"/>
        <v>56.99</v>
      </c>
      <c r="I2488" s="70">
        <f t="shared" si="1443"/>
        <v>12.74</v>
      </c>
      <c r="J2488" s="70">
        <f t="shared" si="1444"/>
        <v>69.73</v>
      </c>
      <c r="K2488" s="70">
        <v>0</v>
      </c>
      <c r="L2488" s="76">
        <f t="shared" si="1445"/>
        <v>69.73</v>
      </c>
      <c r="N2488" s="70">
        <v>56.99</v>
      </c>
      <c r="O2488" s="70">
        <v>12.74</v>
      </c>
      <c r="P2488" s="70">
        <f t="shared" si="1446"/>
        <v>69.73</v>
      </c>
      <c r="Q2488" s="64"/>
      <c r="R2488" s="70">
        <f t="shared" si="1447"/>
        <v>56.99</v>
      </c>
      <c r="S2488" s="70">
        <f t="shared" si="1447"/>
        <v>12.74</v>
      </c>
      <c r="T2488" s="70">
        <f t="shared" si="1448"/>
        <v>69.73</v>
      </c>
      <c r="U2488" s="70">
        <f t="shared" si="1449"/>
        <v>0</v>
      </c>
      <c r="V2488" s="78">
        <f t="shared" si="1450"/>
        <v>69.73</v>
      </c>
      <c r="X2488" s="70">
        <v>56.99</v>
      </c>
      <c r="Y2488" s="70">
        <v>12.74</v>
      </c>
      <c r="Z2488" s="70">
        <v>69.73</v>
      </c>
      <c r="AA2488" s="79"/>
      <c r="AB2488" s="80">
        <f t="shared" si="1421"/>
        <v>0</v>
      </c>
    </row>
    <row r="2489" spans="1:28" ht="22.5" x14ac:dyDescent="0.25">
      <c r="A2489" s="72" t="s">
        <v>18200</v>
      </c>
      <c r="B2489" s="73" t="s">
        <v>23570</v>
      </c>
      <c r="C2489" s="74" t="s">
        <v>15692</v>
      </c>
      <c r="D2489" s="75">
        <v>0</v>
      </c>
      <c r="E2489" s="70">
        <v>39.94</v>
      </c>
      <c r="F2489" s="76">
        <f t="shared" si="1442"/>
        <v>0</v>
      </c>
      <c r="G2489" s="77"/>
      <c r="H2489" s="70">
        <f t="shared" si="1443"/>
        <v>29.88</v>
      </c>
      <c r="I2489" s="70">
        <f t="shared" si="1443"/>
        <v>10.06</v>
      </c>
      <c r="J2489" s="70">
        <f t="shared" si="1444"/>
        <v>39.94</v>
      </c>
      <c r="K2489" s="70">
        <v>0</v>
      </c>
      <c r="L2489" s="76">
        <f t="shared" si="1445"/>
        <v>39.94</v>
      </c>
      <c r="N2489" s="70">
        <v>29.88</v>
      </c>
      <c r="O2489" s="70">
        <v>10.06</v>
      </c>
      <c r="P2489" s="70">
        <f t="shared" si="1446"/>
        <v>39.94</v>
      </c>
      <c r="Q2489" s="64"/>
      <c r="R2489" s="70">
        <f t="shared" si="1447"/>
        <v>29.88</v>
      </c>
      <c r="S2489" s="70">
        <f t="shared" si="1447"/>
        <v>10.06</v>
      </c>
      <c r="T2489" s="70">
        <f t="shared" si="1448"/>
        <v>39.94</v>
      </c>
      <c r="U2489" s="70">
        <f t="shared" si="1449"/>
        <v>0</v>
      </c>
      <c r="V2489" s="78">
        <f t="shared" si="1450"/>
        <v>39.94</v>
      </c>
      <c r="X2489" s="70">
        <v>29.88</v>
      </c>
      <c r="Y2489" s="70">
        <v>10.06</v>
      </c>
      <c r="Z2489" s="70">
        <v>39.94</v>
      </c>
      <c r="AA2489" s="79"/>
      <c r="AB2489" s="80">
        <f t="shared" si="1421"/>
        <v>0</v>
      </c>
    </row>
    <row r="2490" spans="1:28" x14ac:dyDescent="0.25">
      <c r="A2490" s="72" t="s">
        <v>18201</v>
      </c>
      <c r="B2490" s="73" t="s">
        <v>23571</v>
      </c>
      <c r="C2490" s="74" t="s">
        <v>15692</v>
      </c>
      <c r="D2490" s="75">
        <v>0</v>
      </c>
      <c r="E2490" s="70">
        <v>81.13</v>
      </c>
      <c r="F2490" s="76">
        <f t="shared" si="1442"/>
        <v>0</v>
      </c>
      <c r="G2490" s="77"/>
      <c r="H2490" s="70">
        <f t="shared" si="1443"/>
        <v>64.349999999999994</v>
      </c>
      <c r="I2490" s="70">
        <f t="shared" si="1443"/>
        <v>16.78</v>
      </c>
      <c r="J2490" s="70">
        <f t="shared" si="1444"/>
        <v>81.13</v>
      </c>
      <c r="K2490" s="70">
        <v>0</v>
      </c>
      <c r="L2490" s="76">
        <f t="shared" si="1445"/>
        <v>81.13</v>
      </c>
      <c r="N2490" s="70">
        <v>64.349999999999994</v>
      </c>
      <c r="O2490" s="70">
        <v>16.78</v>
      </c>
      <c r="P2490" s="70">
        <f t="shared" si="1446"/>
        <v>81.13</v>
      </c>
      <c r="Q2490" s="64"/>
      <c r="R2490" s="70">
        <f t="shared" si="1447"/>
        <v>64.349999999999994</v>
      </c>
      <c r="S2490" s="70">
        <f t="shared" si="1447"/>
        <v>16.79</v>
      </c>
      <c r="T2490" s="70">
        <f t="shared" si="1448"/>
        <v>81.139999999999986</v>
      </c>
      <c r="U2490" s="70">
        <f t="shared" si="1449"/>
        <v>0</v>
      </c>
      <c r="V2490" s="78">
        <f t="shared" si="1450"/>
        <v>81.139999999999986</v>
      </c>
      <c r="X2490" s="70">
        <v>64.349999999999994</v>
      </c>
      <c r="Y2490" s="70">
        <v>16.79</v>
      </c>
      <c r="Z2490" s="70">
        <v>81.14</v>
      </c>
      <c r="AA2490" s="79"/>
      <c r="AB2490" s="80">
        <f t="shared" si="1421"/>
        <v>-1.0000000000005116E-2</v>
      </c>
    </row>
    <row r="2491" spans="1:28" x14ac:dyDescent="0.25">
      <c r="A2491" s="66" t="s">
        <v>18202</v>
      </c>
      <c r="B2491" s="67" t="s">
        <v>23572</v>
      </c>
      <c r="C2491" s="68"/>
      <c r="D2491" s="69"/>
      <c r="E2491" s="70"/>
      <c r="F2491" s="71"/>
      <c r="H2491" s="70"/>
      <c r="I2491" s="70"/>
      <c r="J2491" s="70"/>
      <c r="K2491" s="70"/>
      <c r="L2491" s="76"/>
      <c r="N2491" s="70"/>
      <c r="O2491" s="70"/>
      <c r="P2491" s="70"/>
      <c r="Q2491" s="64"/>
      <c r="R2491" s="70"/>
      <c r="S2491" s="70"/>
      <c r="T2491" s="70"/>
      <c r="U2491" s="70"/>
      <c r="V2491" s="78"/>
      <c r="X2491" s="70"/>
      <c r="Y2491" s="70"/>
      <c r="Z2491" s="70"/>
      <c r="AA2491" s="79"/>
      <c r="AB2491" s="80">
        <f t="shared" si="1421"/>
        <v>0</v>
      </c>
    </row>
    <row r="2492" spans="1:28" x14ac:dyDescent="0.25">
      <c r="A2492" s="72" t="s">
        <v>18203</v>
      </c>
      <c r="B2492" s="73" t="s">
        <v>23573</v>
      </c>
      <c r="C2492" s="74" t="s">
        <v>15849</v>
      </c>
      <c r="D2492" s="75">
        <v>0</v>
      </c>
      <c r="E2492" s="70">
        <v>26.9</v>
      </c>
      <c r="F2492" s="76">
        <f t="shared" ref="F2492:F2500" si="1451">ROUND(D2492*E2492,2)</f>
        <v>0</v>
      </c>
      <c r="G2492" s="77"/>
      <c r="H2492" s="70">
        <f t="shared" ref="H2492:I2500" si="1452">ROUND(N2492+(N2492*$H$2/100),2)</f>
        <v>10.119999999999999</v>
      </c>
      <c r="I2492" s="70">
        <f t="shared" si="1452"/>
        <v>16.78</v>
      </c>
      <c r="J2492" s="70">
        <f t="shared" ref="J2492:J2500" si="1453">H2492+I2492</f>
        <v>26.9</v>
      </c>
      <c r="K2492" s="70">
        <v>0</v>
      </c>
      <c r="L2492" s="76">
        <f t="shared" ref="L2492:L2500" si="1454">SUM(J2492:K2492)</f>
        <v>26.9</v>
      </c>
      <c r="N2492" s="70">
        <v>10.119999999999999</v>
      </c>
      <c r="O2492" s="70">
        <v>16.78</v>
      </c>
      <c r="P2492" s="70">
        <f t="shared" ref="P2492:P2500" si="1455">SUM(N2492:O2492)</f>
        <v>26.9</v>
      </c>
      <c r="Q2492" s="64"/>
      <c r="R2492" s="70">
        <f t="shared" ref="R2492:S2500" si="1456">X2492</f>
        <v>10.119999999999999</v>
      </c>
      <c r="S2492" s="70">
        <f t="shared" si="1456"/>
        <v>16.79</v>
      </c>
      <c r="T2492" s="70">
        <f t="shared" ref="T2492:T2500" si="1457">R2492+S2492</f>
        <v>26.909999999999997</v>
      </c>
      <c r="U2492" s="70">
        <f t="shared" ref="U2492:U2500" si="1458">ROUND(Z2492*$H$2,2)/100</f>
        <v>0</v>
      </c>
      <c r="V2492" s="78">
        <f t="shared" ref="V2492:V2500" si="1459">SUM(T2492:U2492)</f>
        <v>26.909999999999997</v>
      </c>
      <c r="X2492" s="70">
        <v>10.119999999999999</v>
      </c>
      <c r="Y2492" s="70">
        <v>16.79</v>
      </c>
      <c r="Z2492" s="70">
        <v>26.91</v>
      </c>
      <c r="AA2492" s="79"/>
      <c r="AB2492" s="80">
        <f t="shared" si="1421"/>
        <v>-1.0000000000001563E-2</v>
      </c>
    </row>
    <row r="2493" spans="1:28" x14ac:dyDescent="0.25">
      <c r="A2493" s="72" t="s">
        <v>18204</v>
      </c>
      <c r="B2493" s="73" t="s">
        <v>23574</v>
      </c>
      <c r="C2493" s="74" t="s">
        <v>15849</v>
      </c>
      <c r="D2493" s="75">
        <v>0</v>
      </c>
      <c r="E2493" s="70">
        <v>31.26</v>
      </c>
      <c r="F2493" s="76">
        <f t="shared" si="1451"/>
        <v>0</v>
      </c>
      <c r="G2493" s="77"/>
      <c r="H2493" s="70">
        <f t="shared" si="1452"/>
        <v>14.48</v>
      </c>
      <c r="I2493" s="70">
        <f t="shared" si="1452"/>
        <v>16.78</v>
      </c>
      <c r="J2493" s="70">
        <f t="shared" si="1453"/>
        <v>31.26</v>
      </c>
      <c r="K2493" s="70">
        <v>0</v>
      </c>
      <c r="L2493" s="76">
        <f t="shared" si="1454"/>
        <v>31.26</v>
      </c>
      <c r="N2493" s="70">
        <v>14.48</v>
      </c>
      <c r="O2493" s="70">
        <v>16.78</v>
      </c>
      <c r="P2493" s="70">
        <f t="shared" si="1455"/>
        <v>31.26</v>
      </c>
      <c r="Q2493" s="64"/>
      <c r="R2493" s="70">
        <f t="shared" si="1456"/>
        <v>14.48</v>
      </c>
      <c r="S2493" s="70">
        <f t="shared" si="1456"/>
        <v>16.79</v>
      </c>
      <c r="T2493" s="70">
        <f t="shared" si="1457"/>
        <v>31.27</v>
      </c>
      <c r="U2493" s="70">
        <f t="shared" si="1458"/>
        <v>0</v>
      </c>
      <c r="V2493" s="78">
        <f t="shared" si="1459"/>
        <v>31.27</v>
      </c>
      <c r="X2493" s="70">
        <v>14.48</v>
      </c>
      <c r="Y2493" s="70">
        <v>16.79</v>
      </c>
      <c r="Z2493" s="70">
        <v>31.27</v>
      </c>
      <c r="AA2493" s="79"/>
      <c r="AB2493" s="80">
        <f t="shared" si="1421"/>
        <v>-9.9999999999980105E-3</v>
      </c>
    </row>
    <row r="2494" spans="1:28" x14ac:dyDescent="0.25">
      <c r="A2494" s="72" t="s">
        <v>18205</v>
      </c>
      <c r="B2494" s="73" t="s">
        <v>23575</v>
      </c>
      <c r="C2494" s="74" t="s">
        <v>15849</v>
      </c>
      <c r="D2494" s="75">
        <v>0</v>
      </c>
      <c r="E2494" s="70">
        <v>38.78</v>
      </c>
      <c r="F2494" s="76">
        <f t="shared" si="1451"/>
        <v>0</v>
      </c>
      <c r="G2494" s="77"/>
      <c r="H2494" s="70">
        <f t="shared" si="1452"/>
        <v>22</v>
      </c>
      <c r="I2494" s="70">
        <f t="shared" si="1452"/>
        <v>16.78</v>
      </c>
      <c r="J2494" s="70">
        <f t="shared" si="1453"/>
        <v>38.78</v>
      </c>
      <c r="K2494" s="70">
        <v>0</v>
      </c>
      <c r="L2494" s="76">
        <f t="shared" si="1454"/>
        <v>38.78</v>
      </c>
      <c r="N2494" s="70">
        <v>22</v>
      </c>
      <c r="O2494" s="70">
        <v>16.78</v>
      </c>
      <c r="P2494" s="70">
        <f t="shared" si="1455"/>
        <v>38.78</v>
      </c>
      <c r="Q2494" s="64"/>
      <c r="R2494" s="70">
        <f t="shared" si="1456"/>
        <v>22</v>
      </c>
      <c r="S2494" s="70">
        <f t="shared" si="1456"/>
        <v>16.79</v>
      </c>
      <c r="T2494" s="70">
        <f t="shared" si="1457"/>
        <v>38.79</v>
      </c>
      <c r="U2494" s="70">
        <f t="shared" si="1458"/>
        <v>0</v>
      </c>
      <c r="V2494" s="78">
        <f t="shared" si="1459"/>
        <v>38.79</v>
      </c>
      <c r="X2494" s="70">
        <v>22</v>
      </c>
      <c r="Y2494" s="70">
        <v>16.79</v>
      </c>
      <c r="Z2494" s="70">
        <v>38.79</v>
      </c>
      <c r="AA2494" s="79"/>
      <c r="AB2494" s="80">
        <f t="shared" si="1421"/>
        <v>-9.9999999999980105E-3</v>
      </c>
    </row>
    <row r="2495" spans="1:28" x14ac:dyDescent="0.25">
      <c r="A2495" s="72" t="s">
        <v>18206</v>
      </c>
      <c r="B2495" s="73" t="s">
        <v>23576</v>
      </c>
      <c r="C2495" s="74" t="s">
        <v>15849</v>
      </c>
      <c r="D2495" s="75">
        <v>0</v>
      </c>
      <c r="E2495" s="70">
        <v>52.06</v>
      </c>
      <c r="F2495" s="76">
        <f t="shared" si="1451"/>
        <v>0</v>
      </c>
      <c r="G2495" s="77"/>
      <c r="H2495" s="70">
        <f t="shared" si="1452"/>
        <v>35.28</v>
      </c>
      <c r="I2495" s="70">
        <f t="shared" si="1452"/>
        <v>16.78</v>
      </c>
      <c r="J2495" s="70">
        <f t="shared" si="1453"/>
        <v>52.06</v>
      </c>
      <c r="K2495" s="70">
        <v>0</v>
      </c>
      <c r="L2495" s="76">
        <f t="shared" si="1454"/>
        <v>52.06</v>
      </c>
      <c r="N2495" s="70">
        <v>35.28</v>
      </c>
      <c r="O2495" s="70">
        <v>16.78</v>
      </c>
      <c r="P2495" s="70">
        <f t="shared" si="1455"/>
        <v>52.06</v>
      </c>
      <c r="Q2495" s="64"/>
      <c r="R2495" s="70">
        <f t="shared" si="1456"/>
        <v>35.28</v>
      </c>
      <c r="S2495" s="70">
        <f t="shared" si="1456"/>
        <v>16.79</v>
      </c>
      <c r="T2495" s="70">
        <f t="shared" si="1457"/>
        <v>52.07</v>
      </c>
      <c r="U2495" s="70">
        <f t="shared" si="1458"/>
        <v>0</v>
      </c>
      <c r="V2495" s="78">
        <f t="shared" si="1459"/>
        <v>52.07</v>
      </c>
      <c r="X2495" s="70">
        <v>35.28</v>
      </c>
      <c r="Y2495" s="70">
        <v>16.79</v>
      </c>
      <c r="Z2495" s="70">
        <v>52.07</v>
      </c>
      <c r="AA2495" s="79"/>
      <c r="AB2495" s="80">
        <f t="shared" si="1421"/>
        <v>-9.9999999999980105E-3</v>
      </c>
    </row>
    <row r="2496" spans="1:28" x14ac:dyDescent="0.25">
      <c r="A2496" s="72" t="s">
        <v>18207</v>
      </c>
      <c r="B2496" s="73" t="s">
        <v>23577</v>
      </c>
      <c r="C2496" s="74" t="s">
        <v>15849</v>
      </c>
      <c r="D2496" s="75">
        <v>0</v>
      </c>
      <c r="E2496" s="70">
        <v>74.89</v>
      </c>
      <c r="F2496" s="76">
        <f t="shared" si="1451"/>
        <v>0</v>
      </c>
      <c r="G2496" s="77"/>
      <c r="H2496" s="70">
        <f t="shared" si="1452"/>
        <v>58.11</v>
      </c>
      <c r="I2496" s="70">
        <f t="shared" si="1452"/>
        <v>16.78</v>
      </c>
      <c r="J2496" s="70">
        <f t="shared" si="1453"/>
        <v>74.89</v>
      </c>
      <c r="K2496" s="70">
        <v>0</v>
      </c>
      <c r="L2496" s="76">
        <f t="shared" si="1454"/>
        <v>74.89</v>
      </c>
      <c r="N2496" s="70">
        <v>58.11</v>
      </c>
      <c r="O2496" s="70">
        <v>16.78</v>
      </c>
      <c r="P2496" s="70">
        <f t="shared" si="1455"/>
        <v>74.89</v>
      </c>
      <c r="Q2496" s="64"/>
      <c r="R2496" s="70">
        <f t="shared" si="1456"/>
        <v>58.11</v>
      </c>
      <c r="S2496" s="70">
        <f t="shared" si="1456"/>
        <v>16.79</v>
      </c>
      <c r="T2496" s="70">
        <f t="shared" si="1457"/>
        <v>74.900000000000006</v>
      </c>
      <c r="U2496" s="70">
        <f t="shared" si="1458"/>
        <v>0</v>
      </c>
      <c r="V2496" s="78">
        <f t="shared" si="1459"/>
        <v>74.900000000000006</v>
      </c>
      <c r="X2496" s="70">
        <v>58.11</v>
      </c>
      <c r="Y2496" s="70">
        <v>16.79</v>
      </c>
      <c r="Z2496" s="70">
        <v>74.900000000000006</v>
      </c>
      <c r="AA2496" s="79"/>
      <c r="AB2496" s="80">
        <f t="shared" si="1421"/>
        <v>-1.0000000000005116E-2</v>
      </c>
    </row>
    <row r="2497" spans="1:28" s="83" customFormat="1" x14ac:dyDescent="0.25">
      <c r="A2497" s="72" t="s">
        <v>18208</v>
      </c>
      <c r="B2497" s="73" t="s">
        <v>23578</v>
      </c>
      <c r="C2497" s="74" t="s">
        <v>15849</v>
      </c>
      <c r="D2497" s="75">
        <v>0</v>
      </c>
      <c r="E2497" s="70">
        <v>153.80000000000001</v>
      </c>
      <c r="F2497" s="76">
        <f t="shared" si="1451"/>
        <v>0</v>
      </c>
      <c r="G2497" s="77"/>
      <c r="H2497" s="70">
        <f t="shared" si="1452"/>
        <v>137.02000000000001</v>
      </c>
      <c r="I2497" s="70">
        <f t="shared" si="1452"/>
        <v>16.78</v>
      </c>
      <c r="J2497" s="70">
        <f t="shared" si="1453"/>
        <v>153.80000000000001</v>
      </c>
      <c r="K2497" s="70">
        <v>0</v>
      </c>
      <c r="L2497" s="76">
        <f t="shared" si="1454"/>
        <v>153.80000000000001</v>
      </c>
      <c r="M2497" s="34"/>
      <c r="N2497" s="70">
        <v>137.02000000000001</v>
      </c>
      <c r="O2497" s="70">
        <v>16.78</v>
      </c>
      <c r="P2497" s="70">
        <f t="shared" si="1455"/>
        <v>153.80000000000001</v>
      </c>
      <c r="Q2497" s="64"/>
      <c r="R2497" s="70">
        <f t="shared" si="1456"/>
        <v>137.02000000000001</v>
      </c>
      <c r="S2497" s="70">
        <f t="shared" si="1456"/>
        <v>16.79</v>
      </c>
      <c r="T2497" s="70">
        <f t="shared" si="1457"/>
        <v>153.81</v>
      </c>
      <c r="U2497" s="70">
        <f t="shared" si="1458"/>
        <v>0</v>
      </c>
      <c r="V2497" s="78">
        <f t="shared" si="1459"/>
        <v>153.81</v>
      </c>
      <c r="W2497" s="34"/>
      <c r="X2497" s="70">
        <v>137.02000000000001</v>
      </c>
      <c r="Y2497" s="70">
        <v>16.79</v>
      </c>
      <c r="Z2497" s="70">
        <v>153.81</v>
      </c>
      <c r="AA2497" s="79"/>
      <c r="AB2497" s="80">
        <f t="shared" si="1421"/>
        <v>-9.9999999999909051E-3</v>
      </c>
    </row>
    <row r="2498" spans="1:28" s="34" customFormat="1" x14ac:dyDescent="0.25">
      <c r="A2498" s="72" t="s">
        <v>18209</v>
      </c>
      <c r="B2498" s="73" t="s">
        <v>23579</v>
      </c>
      <c r="C2498" s="74" t="s">
        <v>15849</v>
      </c>
      <c r="D2498" s="75">
        <v>0</v>
      </c>
      <c r="E2498" s="70">
        <v>141.76</v>
      </c>
      <c r="F2498" s="76">
        <f t="shared" si="1451"/>
        <v>0</v>
      </c>
      <c r="G2498" s="77"/>
      <c r="H2498" s="70">
        <f t="shared" si="1452"/>
        <v>124.98</v>
      </c>
      <c r="I2498" s="70">
        <f t="shared" si="1452"/>
        <v>16.78</v>
      </c>
      <c r="J2498" s="70">
        <f t="shared" si="1453"/>
        <v>141.76</v>
      </c>
      <c r="K2498" s="70">
        <v>0</v>
      </c>
      <c r="L2498" s="76">
        <f t="shared" si="1454"/>
        <v>141.76</v>
      </c>
      <c r="N2498" s="70">
        <v>124.98</v>
      </c>
      <c r="O2498" s="70">
        <v>16.78</v>
      </c>
      <c r="P2498" s="70">
        <f t="shared" si="1455"/>
        <v>141.76</v>
      </c>
      <c r="Q2498" s="64"/>
      <c r="R2498" s="70">
        <f t="shared" si="1456"/>
        <v>124.98</v>
      </c>
      <c r="S2498" s="70">
        <f t="shared" si="1456"/>
        <v>16.79</v>
      </c>
      <c r="T2498" s="70">
        <f t="shared" si="1457"/>
        <v>141.77000000000001</v>
      </c>
      <c r="U2498" s="70">
        <f t="shared" si="1458"/>
        <v>0</v>
      </c>
      <c r="V2498" s="78">
        <f t="shared" si="1459"/>
        <v>141.77000000000001</v>
      </c>
      <c r="X2498" s="70">
        <v>124.98</v>
      </c>
      <c r="Y2498" s="70">
        <v>16.79</v>
      </c>
      <c r="Z2498" s="70">
        <v>141.77000000000001</v>
      </c>
      <c r="AA2498" s="79"/>
      <c r="AB2498" s="80">
        <f t="shared" si="1421"/>
        <v>-1.0000000000019327E-2</v>
      </c>
    </row>
    <row r="2499" spans="1:28" s="34" customFormat="1" x14ac:dyDescent="0.25">
      <c r="A2499" s="72" t="s">
        <v>18210</v>
      </c>
      <c r="B2499" s="73" t="s">
        <v>23580</v>
      </c>
      <c r="C2499" s="74" t="s">
        <v>15849</v>
      </c>
      <c r="D2499" s="75">
        <v>0</v>
      </c>
      <c r="E2499" s="70">
        <v>224.06</v>
      </c>
      <c r="F2499" s="76">
        <f t="shared" si="1451"/>
        <v>0</v>
      </c>
      <c r="G2499" s="77"/>
      <c r="H2499" s="70">
        <f t="shared" si="1452"/>
        <v>207.28</v>
      </c>
      <c r="I2499" s="70">
        <f t="shared" si="1452"/>
        <v>16.78</v>
      </c>
      <c r="J2499" s="70">
        <f t="shared" si="1453"/>
        <v>224.06</v>
      </c>
      <c r="K2499" s="70">
        <v>0</v>
      </c>
      <c r="L2499" s="76">
        <f t="shared" si="1454"/>
        <v>224.06</v>
      </c>
      <c r="N2499" s="70">
        <v>207.28</v>
      </c>
      <c r="O2499" s="70">
        <v>16.78</v>
      </c>
      <c r="P2499" s="70">
        <f t="shared" si="1455"/>
        <v>224.06</v>
      </c>
      <c r="Q2499" s="64"/>
      <c r="R2499" s="70">
        <f t="shared" si="1456"/>
        <v>207.28</v>
      </c>
      <c r="S2499" s="70">
        <f t="shared" si="1456"/>
        <v>16.79</v>
      </c>
      <c r="T2499" s="70">
        <f t="shared" si="1457"/>
        <v>224.07</v>
      </c>
      <c r="U2499" s="70">
        <f t="shared" si="1458"/>
        <v>0</v>
      </c>
      <c r="V2499" s="78">
        <f t="shared" si="1459"/>
        <v>224.07</v>
      </c>
      <c r="X2499" s="70">
        <v>207.28</v>
      </c>
      <c r="Y2499" s="70">
        <v>16.79</v>
      </c>
      <c r="Z2499" s="70">
        <v>224.07</v>
      </c>
      <c r="AA2499" s="79"/>
      <c r="AB2499" s="80">
        <f t="shared" si="1421"/>
        <v>-9.9999999999909051E-3</v>
      </c>
    </row>
    <row r="2500" spans="1:28" s="34" customFormat="1" x14ac:dyDescent="0.25">
      <c r="A2500" s="72" t="s">
        <v>18211</v>
      </c>
      <c r="B2500" s="73" t="s">
        <v>23581</v>
      </c>
      <c r="C2500" s="74" t="s">
        <v>15849</v>
      </c>
      <c r="D2500" s="75">
        <v>0</v>
      </c>
      <c r="E2500" s="70">
        <v>28.17</v>
      </c>
      <c r="F2500" s="76">
        <f t="shared" si="1451"/>
        <v>0</v>
      </c>
      <c r="G2500" s="77"/>
      <c r="H2500" s="70">
        <f t="shared" si="1452"/>
        <v>11.39</v>
      </c>
      <c r="I2500" s="70">
        <f t="shared" si="1452"/>
        <v>16.78</v>
      </c>
      <c r="J2500" s="70">
        <f t="shared" si="1453"/>
        <v>28.17</v>
      </c>
      <c r="K2500" s="70">
        <v>0</v>
      </c>
      <c r="L2500" s="76">
        <f t="shared" si="1454"/>
        <v>28.17</v>
      </c>
      <c r="N2500" s="70">
        <v>11.39</v>
      </c>
      <c r="O2500" s="70">
        <v>16.78</v>
      </c>
      <c r="P2500" s="70">
        <f t="shared" si="1455"/>
        <v>28.17</v>
      </c>
      <c r="Q2500" s="64"/>
      <c r="R2500" s="70">
        <f t="shared" si="1456"/>
        <v>11.39</v>
      </c>
      <c r="S2500" s="70">
        <f t="shared" si="1456"/>
        <v>16.79</v>
      </c>
      <c r="T2500" s="70">
        <f t="shared" si="1457"/>
        <v>28.18</v>
      </c>
      <c r="U2500" s="70">
        <f t="shared" si="1458"/>
        <v>0</v>
      </c>
      <c r="V2500" s="78">
        <f t="shared" si="1459"/>
        <v>28.18</v>
      </c>
      <c r="X2500" s="70">
        <v>11.39</v>
      </c>
      <c r="Y2500" s="70">
        <v>16.79</v>
      </c>
      <c r="Z2500" s="70">
        <v>28.18</v>
      </c>
      <c r="AA2500" s="79"/>
      <c r="AB2500" s="80">
        <f t="shared" si="1421"/>
        <v>-9.9999999999980105E-3</v>
      </c>
    </row>
    <row r="2501" spans="1:28" s="34" customFormat="1" x14ac:dyDescent="0.25">
      <c r="A2501" s="66" t="s">
        <v>18212</v>
      </c>
      <c r="B2501" s="67" t="s">
        <v>23582</v>
      </c>
      <c r="C2501" s="68"/>
      <c r="D2501" s="69"/>
      <c r="E2501" s="70"/>
      <c r="F2501" s="71"/>
      <c r="G2501" s="39"/>
      <c r="H2501" s="70"/>
      <c r="I2501" s="70"/>
      <c r="J2501" s="70"/>
      <c r="K2501" s="70"/>
      <c r="L2501" s="76"/>
      <c r="N2501" s="70"/>
      <c r="O2501" s="70"/>
      <c r="P2501" s="70"/>
      <c r="Q2501" s="64"/>
      <c r="R2501" s="70"/>
      <c r="S2501" s="70"/>
      <c r="T2501" s="70"/>
      <c r="U2501" s="70"/>
      <c r="V2501" s="78"/>
      <c r="X2501" s="70"/>
      <c r="Y2501" s="70"/>
      <c r="Z2501" s="70"/>
      <c r="AA2501" s="79"/>
      <c r="AB2501" s="80">
        <f t="shared" si="1421"/>
        <v>0</v>
      </c>
    </row>
    <row r="2502" spans="1:28" s="34" customFormat="1" x14ac:dyDescent="0.25">
      <c r="A2502" s="72" t="s">
        <v>18213</v>
      </c>
      <c r="B2502" s="73" t="s">
        <v>23583</v>
      </c>
      <c r="C2502" s="74" t="s">
        <v>15692</v>
      </c>
      <c r="D2502" s="75">
        <v>0</v>
      </c>
      <c r="E2502" s="70">
        <v>10.47</v>
      </c>
      <c r="F2502" s="76">
        <f>ROUND(D2502*E2502,2)</f>
        <v>0</v>
      </c>
      <c r="G2502" s="77"/>
      <c r="H2502" s="70">
        <f t="shared" ref="H2502:I2504" si="1460">ROUND(N2502+(N2502*$H$2/100),2)</f>
        <v>2.08</v>
      </c>
      <c r="I2502" s="70">
        <f t="shared" si="1460"/>
        <v>8.39</v>
      </c>
      <c r="J2502" s="70">
        <f>H2502+I2502</f>
        <v>10.47</v>
      </c>
      <c r="K2502" s="70">
        <v>0</v>
      </c>
      <c r="L2502" s="76">
        <f>SUM(J2502:K2502)</f>
        <v>10.47</v>
      </c>
      <c r="N2502" s="70">
        <v>2.08</v>
      </c>
      <c r="O2502" s="70">
        <v>8.39</v>
      </c>
      <c r="P2502" s="70">
        <f>SUM(N2502:O2502)</f>
        <v>10.47</v>
      </c>
      <c r="Q2502" s="64"/>
      <c r="R2502" s="70">
        <f t="shared" ref="R2502:S2504" si="1461">X2502</f>
        <v>2.08</v>
      </c>
      <c r="S2502" s="70">
        <f t="shared" si="1461"/>
        <v>8.39</v>
      </c>
      <c r="T2502" s="70">
        <f>R2502+S2502</f>
        <v>10.47</v>
      </c>
      <c r="U2502" s="70">
        <f>ROUND(Z2502*$H$2,2)/100</f>
        <v>0</v>
      </c>
      <c r="V2502" s="78">
        <f>SUM(T2502:U2502)</f>
        <v>10.47</v>
      </c>
      <c r="X2502" s="70">
        <v>2.08</v>
      </c>
      <c r="Y2502" s="70">
        <v>8.39</v>
      </c>
      <c r="Z2502" s="70">
        <v>10.47</v>
      </c>
      <c r="AA2502" s="79"/>
      <c r="AB2502" s="80">
        <f t="shared" si="1421"/>
        <v>0</v>
      </c>
    </row>
    <row r="2503" spans="1:28" s="34" customFormat="1" x14ac:dyDescent="0.25">
      <c r="A2503" s="72" t="s">
        <v>18214</v>
      </c>
      <c r="B2503" s="73" t="s">
        <v>23584</v>
      </c>
      <c r="C2503" s="74" t="s">
        <v>15692</v>
      </c>
      <c r="D2503" s="75">
        <v>0</v>
      </c>
      <c r="E2503" s="70">
        <v>12.530000000000001</v>
      </c>
      <c r="F2503" s="76">
        <f>ROUND(D2503*E2503,2)</f>
        <v>0</v>
      </c>
      <c r="G2503" s="77"/>
      <c r="H2503" s="70">
        <f t="shared" si="1460"/>
        <v>4.1399999999999997</v>
      </c>
      <c r="I2503" s="70">
        <f t="shared" si="1460"/>
        <v>8.39</v>
      </c>
      <c r="J2503" s="70">
        <f>H2503+I2503</f>
        <v>12.530000000000001</v>
      </c>
      <c r="K2503" s="70">
        <v>0</v>
      </c>
      <c r="L2503" s="76">
        <f>SUM(J2503:K2503)</f>
        <v>12.530000000000001</v>
      </c>
      <c r="N2503" s="70">
        <v>4.1399999999999997</v>
      </c>
      <c r="O2503" s="70">
        <v>8.39</v>
      </c>
      <c r="P2503" s="70">
        <f>SUM(N2503:O2503)</f>
        <v>12.530000000000001</v>
      </c>
      <c r="Q2503" s="64"/>
      <c r="R2503" s="70">
        <f t="shared" si="1461"/>
        <v>4.1399999999999997</v>
      </c>
      <c r="S2503" s="70">
        <f t="shared" si="1461"/>
        <v>8.39</v>
      </c>
      <c r="T2503" s="70">
        <f>R2503+S2503</f>
        <v>12.530000000000001</v>
      </c>
      <c r="U2503" s="70">
        <f>ROUND(Z2503*$H$2,2)/100</f>
        <v>0</v>
      </c>
      <c r="V2503" s="78">
        <f>SUM(T2503:U2503)</f>
        <v>12.530000000000001</v>
      </c>
      <c r="X2503" s="70">
        <v>4.1399999999999997</v>
      </c>
      <c r="Y2503" s="70">
        <v>8.39</v>
      </c>
      <c r="Z2503" s="70">
        <v>12.53</v>
      </c>
      <c r="AA2503" s="79"/>
      <c r="AB2503" s="80">
        <f t="shared" si="1421"/>
        <v>0</v>
      </c>
    </row>
    <row r="2504" spans="1:28" s="34" customFormat="1" x14ac:dyDescent="0.25">
      <c r="A2504" s="72" t="s">
        <v>18215</v>
      </c>
      <c r="B2504" s="73" t="s">
        <v>23585</v>
      </c>
      <c r="C2504" s="74" t="s">
        <v>15692</v>
      </c>
      <c r="D2504" s="75">
        <v>0</v>
      </c>
      <c r="E2504" s="70">
        <v>13.190000000000001</v>
      </c>
      <c r="F2504" s="76">
        <f>ROUND(D2504*E2504,2)</f>
        <v>0</v>
      </c>
      <c r="G2504" s="77"/>
      <c r="H2504" s="70">
        <f t="shared" si="1460"/>
        <v>4.8</v>
      </c>
      <c r="I2504" s="70">
        <f t="shared" si="1460"/>
        <v>8.39</v>
      </c>
      <c r="J2504" s="70">
        <f>H2504+I2504</f>
        <v>13.190000000000001</v>
      </c>
      <c r="K2504" s="70">
        <v>0</v>
      </c>
      <c r="L2504" s="76">
        <f>SUM(J2504:K2504)</f>
        <v>13.190000000000001</v>
      </c>
      <c r="N2504" s="70">
        <v>4.8</v>
      </c>
      <c r="O2504" s="70">
        <v>8.39</v>
      </c>
      <c r="P2504" s="70">
        <f>SUM(N2504:O2504)</f>
        <v>13.190000000000001</v>
      </c>
      <c r="Q2504" s="64"/>
      <c r="R2504" s="70">
        <f t="shared" si="1461"/>
        <v>4.8</v>
      </c>
      <c r="S2504" s="70">
        <f t="shared" si="1461"/>
        <v>8.39</v>
      </c>
      <c r="T2504" s="70">
        <f>R2504+S2504</f>
        <v>13.190000000000001</v>
      </c>
      <c r="U2504" s="70">
        <f>ROUND(Z2504*$H$2,2)/100</f>
        <v>0</v>
      </c>
      <c r="V2504" s="78">
        <f>SUM(T2504:U2504)</f>
        <v>13.190000000000001</v>
      </c>
      <c r="X2504" s="70">
        <v>4.8</v>
      </c>
      <c r="Y2504" s="70">
        <v>8.39</v>
      </c>
      <c r="Z2504" s="70">
        <v>13.19</v>
      </c>
      <c r="AA2504" s="79"/>
      <c r="AB2504" s="80">
        <f t="shared" si="1421"/>
        <v>0</v>
      </c>
    </row>
    <row r="2505" spans="1:28" s="34" customFormat="1" x14ac:dyDescent="0.25">
      <c r="A2505" s="66" t="s">
        <v>18216</v>
      </c>
      <c r="B2505" s="67" t="s">
        <v>23586</v>
      </c>
      <c r="C2505" s="68"/>
      <c r="D2505" s="69"/>
      <c r="E2505" s="70"/>
      <c r="F2505" s="71"/>
      <c r="G2505" s="39"/>
      <c r="H2505" s="70"/>
      <c r="I2505" s="70"/>
      <c r="J2505" s="70"/>
      <c r="K2505" s="70"/>
      <c r="L2505" s="76"/>
      <c r="N2505" s="70"/>
      <c r="O2505" s="70"/>
      <c r="P2505" s="70"/>
      <c r="Q2505" s="64"/>
      <c r="R2505" s="70"/>
      <c r="S2505" s="70"/>
      <c r="T2505" s="70"/>
      <c r="U2505" s="70"/>
      <c r="V2505" s="78"/>
      <c r="X2505" s="70"/>
      <c r="Y2505" s="70"/>
      <c r="Z2505" s="70"/>
      <c r="AA2505" s="79"/>
      <c r="AB2505" s="80">
        <f t="shared" si="1421"/>
        <v>0</v>
      </c>
    </row>
    <row r="2506" spans="1:28" s="34" customFormat="1" x14ac:dyDescent="0.25">
      <c r="A2506" s="72" t="s">
        <v>18217</v>
      </c>
      <c r="B2506" s="73" t="s">
        <v>23587</v>
      </c>
      <c r="C2506" s="109" t="s">
        <v>15692</v>
      </c>
      <c r="D2506" s="75">
        <v>0</v>
      </c>
      <c r="E2506" s="70">
        <v>166.7</v>
      </c>
      <c r="F2506" s="76">
        <f t="shared" ref="F2506:F2520" si="1462">ROUND(D2506*E2506,2)</f>
        <v>0</v>
      </c>
      <c r="H2506" s="70">
        <f t="shared" ref="H2506:I2520" si="1463">ROUND(N2506+(N2506*$H$2/100),2)</f>
        <v>149.91999999999999</v>
      </c>
      <c r="I2506" s="70">
        <f t="shared" si="1463"/>
        <v>16.78</v>
      </c>
      <c r="J2506" s="70">
        <f t="shared" ref="J2506:J2520" si="1464">H2506+I2506</f>
        <v>166.7</v>
      </c>
      <c r="K2506" s="70">
        <v>0</v>
      </c>
      <c r="L2506" s="76">
        <f t="shared" ref="L2506:L2520" si="1465">SUM(J2506:K2506)</f>
        <v>166.7</v>
      </c>
      <c r="N2506" s="70">
        <v>149.91999999999999</v>
      </c>
      <c r="O2506" s="70">
        <v>16.78</v>
      </c>
      <c r="P2506" s="70">
        <f t="shared" ref="P2506:P2520" si="1466">SUM(N2506:O2506)</f>
        <v>166.7</v>
      </c>
      <c r="Q2506" s="64"/>
      <c r="R2506" s="70">
        <f t="shared" ref="R2506:S2520" si="1467">X2506</f>
        <v>149.91999999999999</v>
      </c>
      <c r="S2506" s="70">
        <f t="shared" si="1467"/>
        <v>16.79</v>
      </c>
      <c r="T2506" s="70">
        <f t="shared" ref="T2506:T2520" si="1468">R2506+S2506</f>
        <v>166.70999999999998</v>
      </c>
      <c r="U2506" s="70">
        <f t="shared" ref="U2506:U2520" si="1469">ROUND(Z2506*$H$2,2)/100</f>
        <v>0</v>
      </c>
      <c r="V2506" s="78">
        <f t="shared" ref="V2506:V2520" si="1470">SUM(T2506:U2506)</f>
        <v>166.70999999999998</v>
      </c>
      <c r="X2506" s="70">
        <v>149.91999999999999</v>
      </c>
      <c r="Y2506" s="70">
        <v>16.79</v>
      </c>
      <c r="Z2506" s="70">
        <v>166.71</v>
      </c>
      <c r="AA2506" s="79"/>
      <c r="AB2506" s="80">
        <f t="shared" ref="AB2506:AB2569" si="1471">P2506-Z2506</f>
        <v>-1.0000000000019327E-2</v>
      </c>
    </row>
    <row r="2507" spans="1:28" s="34" customFormat="1" x14ac:dyDescent="0.25">
      <c r="A2507" s="72" t="s">
        <v>18218</v>
      </c>
      <c r="B2507" s="73" t="s">
        <v>23588</v>
      </c>
      <c r="C2507" s="74" t="s">
        <v>15692</v>
      </c>
      <c r="D2507" s="75">
        <v>0</v>
      </c>
      <c r="E2507" s="70">
        <v>180.9</v>
      </c>
      <c r="F2507" s="76">
        <f t="shared" si="1462"/>
        <v>0</v>
      </c>
      <c r="G2507" s="77"/>
      <c r="H2507" s="70">
        <f t="shared" si="1463"/>
        <v>164.12</v>
      </c>
      <c r="I2507" s="70">
        <f t="shared" si="1463"/>
        <v>16.78</v>
      </c>
      <c r="J2507" s="70">
        <f t="shared" si="1464"/>
        <v>180.9</v>
      </c>
      <c r="K2507" s="70">
        <v>0</v>
      </c>
      <c r="L2507" s="76">
        <f t="shared" si="1465"/>
        <v>180.9</v>
      </c>
      <c r="N2507" s="70">
        <v>164.12</v>
      </c>
      <c r="O2507" s="70">
        <v>16.78</v>
      </c>
      <c r="P2507" s="70">
        <f t="shared" si="1466"/>
        <v>180.9</v>
      </c>
      <c r="Q2507" s="64"/>
      <c r="R2507" s="70">
        <f t="shared" si="1467"/>
        <v>164.12</v>
      </c>
      <c r="S2507" s="70">
        <f t="shared" si="1467"/>
        <v>16.79</v>
      </c>
      <c r="T2507" s="70">
        <f t="shared" si="1468"/>
        <v>180.91</v>
      </c>
      <c r="U2507" s="70">
        <f t="shared" si="1469"/>
        <v>0</v>
      </c>
      <c r="V2507" s="78">
        <f t="shared" si="1470"/>
        <v>180.91</v>
      </c>
      <c r="X2507" s="70">
        <v>164.12</v>
      </c>
      <c r="Y2507" s="70">
        <v>16.79</v>
      </c>
      <c r="Z2507" s="70">
        <v>180.91</v>
      </c>
      <c r="AA2507" s="79"/>
      <c r="AB2507" s="80">
        <f t="shared" si="1471"/>
        <v>-9.9999999999909051E-3</v>
      </c>
    </row>
    <row r="2508" spans="1:28" x14ac:dyDescent="0.25">
      <c r="A2508" s="72" t="s">
        <v>18219</v>
      </c>
      <c r="B2508" s="73" t="s">
        <v>23589</v>
      </c>
      <c r="C2508" s="74" t="s">
        <v>15692</v>
      </c>
      <c r="D2508" s="75">
        <v>0</v>
      </c>
      <c r="E2508" s="70">
        <v>212.4</v>
      </c>
      <c r="F2508" s="76">
        <f t="shared" si="1462"/>
        <v>0</v>
      </c>
      <c r="G2508" s="77"/>
      <c r="H2508" s="70">
        <f t="shared" si="1463"/>
        <v>195.62</v>
      </c>
      <c r="I2508" s="70">
        <f t="shared" si="1463"/>
        <v>16.78</v>
      </c>
      <c r="J2508" s="70">
        <f t="shared" si="1464"/>
        <v>212.4</v>
      </c>
      <c r="K2508" s="70">
        <v>0</v>
      </c>
      <c r="L2508" s="76">
        <f t="shared" si="1465"/>
        <v>212.4</v>
      </c>
      <c r="N2508" s="70">
        <v>195.62</v>
      </c>
      <c r="O2508" s="70">
        <v>16.78</v>
      </c>
      <c r="P2508" s="70">
        <f t="shared" si="1466"/>
        <v>212.4</v>
      </c>
      <c r="Q2508" s="64"/>
      <c r="R2508" s="70">
        <f t="shared" si="1467"/>
        <v>195.62</v>
      </c>
      <c r="S2508" s="70">
        <f t="shared" si="1467"/>
        <v>16.79</v>
      </c>
      <c r="T2508" s="70">
        <f t="shared" si="1468"/>
        <v>212.41</v>
      </c>
      <c r="U2508" s="70">
        <f t="shared" si="1469"/>
        <v>0</v>
      </c>
      <c r="V2508" s="78">
        <f t="shared" si="1470"/>
        <v>212.41</v>
      </c>
      <c r="X2508" s="70">
        <v>195.62</v>
      </c>
      <c r="Y2508" s="70">
        <v>16.79</v>
      </c>
      <c r="Z2508" s="70">
        <v>212.41</v>
      </c>
      <c r="AA2508" s="79"/>
      <c r="AB2508" s="80">
        <f t="shared" si="1471"/>
        <v>-9.9999999999909051E-3</v>
      </c>
    </row>
    <row r="2509" spans="1:28" x14ac:dyDescent="0.25">
      <c r="A2509" s="72" t="s">
        <v>18220</v>
      </c>
      <c r="B2509" s="73" t="s">
        <v>23590</v>
      </c>
      <c r="C2509" s="74" t="s">
        <v>15692</v>
      </c>
      <c r="D2509" s="75">
        <v>0</v>
      </c>
      <c r="E2509" s="70">
        <v>203.89000000000001</v>
      </c>
      <c r="F2509" s="76">
        <f t="shared" si="1462"/>
        <v>0</v>
      </c>
      <c r="G2509" s="77"/>
      <c r="H2509" s="70">
        <f t="shared" si="1463"/>
        <v>187.11</v>
      </c>
      <c r="I2509" s="70">
        <f t="shared" si="1463"/>
        <v>16.78</v>
      </c>
      <c r="J2509" s="70">
        <f t="shared" si="1464"/>
        <v>203.89000000000001</v>
      </c>
      <c r="K2509" s="70">
        <v>0</v>
      </c>
      <c r="L2509" s="76">
        <f t="shared" si="1465"/>
        <v>203.89000000000001</v>
      </c>
      <c r="N2509" s="70">
        <v>187.11</v>
      </c>
      <c r="O2509" s="70">
        <v>16.78</v>
      </c>
      <c r="P2509" s="70">
        <f t="shared" si="1466"/>
        <v>203.89000000000001</v>
      </c>
      <c r="Q2509" s="64"/>
      <c r="R2509" s="70">
        <f t="shared" si="1467"/>
        <v>187.11</v>
      </c>
      <c r="S2509" s="70">
        <f t="shared" si="1467"/>
        <v>16.79</v>
      </c>
      <c r="T2509" s="70">
        <f t="shared" si="1468"/>
        <v>203.9</v>
      </c>
      <c r="U2509" s="70">
        <f t="shared" si="1469"/>
        <v>0</v>
      </c>
      <c r="V2509" s="78">
        <f t="shared" si="1470"/>
        <v>203.9</v>
      </c>
      <c r="X2509" s="70">
        <v>187.11</v>
      </c>
      <c r="Y2509" s="70">
        <v>16.79</v>
      </c>
      <c r="Z2509" s="70">
        <v>203.9</v>
      </c>
      <c r="AA2509" s="79"/>
      <c r="AB2509" s="80">
        <f t="shared" si="1471"/>
        <v>-9.9999999999909051E-3</v>
      </c>
    </row>
    <row r="2510" spans="1:28" x14ac:dyDescent="0.25">
      <c r="A2510" s="72" t="s">
        <v>18221</v>
      </c>
      <c r="B2510" s="73" t="s">
        <v>23591</v>
      </c>
      <c r="C2510" s="74" t="s">
        <v>15692</v>
      </c>
      <c r="D2510" s="75">
        <v>0</v>
      </c>
      <c r="E2510" s="70">
        <v>274.36</v>
      </c>
      <c r="F2510" s="76">
        <f t="shared" si="1462"/>
        <v>0</v>
      </c>
      <c r="G2510" s="77"/>
      <c r="H2510" s="70">
        <f t="shared" si="1463"/>
        <v>257.58</v>
      </c>
      <c r="I2510" s="70">
        <f t="shared" si="1463"/>
        <v>16.78</v>
      </c>
      <c r="J2510" s="70">
        <f t="shared" si="1464"/>
        <v>274.36</v>
      </c>
      <c r="K2510" s="70">
        <v>0</v>
      </c>
      <c r="L2510" s="76">
        <f t="shared" si="1465"/>
        <v>274.36</v>
      </c>
      <c r="N2510" s="70">
        <v>257.58</v>
      </c>
      <c r="O2510" s="70">
        <v>16.78</v>
      </c>
      <c r="P2510" s="70">
        <f t="shared" si="1466"/>
        <v>274.36</v>
      </c>
      <c r="Q2510" s="64"/>
      <c r="R2510" s="70">
        <f t="shared" si="1467"/>
        <v>257.58</v>
      </c>
      <c r="S2510" s="70">
        <f t="shared" si="1467"/>
        <v>16.79</v>
      </c>
      <c r="T2510" s="70">
        <f t="shared" si="1468"/>
        <v>274.37</v>
      </c>
      <c r="U2510" s="70">
        <f t="shared" si="1469"/>
        <v>0</v>
      </c>
      <c r="V2510" s="78">
        <f t="shared" si="1470"/>
        <v>274.37</v>
      </c>
      <c r="X2510" s="70">
        <v>257.58</v>
      </c>
      <c r="Y2510" s="70">
        <v>16.79</v>
      </c>
      <c r="Z2510" s="70">
        <v>274.37</v>
      </c>
      <c r="AA2510" s="79"/>
      <c r="AB2510" s="80">
        <f t="shared" si="1471"/>
        <v>-9.9999999999909051E-3</v>
      </c>
    </row>
    <row r="2511" spans="1:28" x14ac:dyDescent="0.25">
      <c r="A2511" s="72" t="s">
        <v>18222</v>
      </c>
      <c r="B2511" s="73" t="s">
        <v>23592</v>
      </c>
      <c r="C2511" s="74" t="s">
        <v>15692</v>
      </c>
      <c r="D2511" s="75">
        <v>0</v>
      </c>
      <c r="E2511" s="70">
        <v>379.48</v>
      </c>
      <c r="F2511" s="76">
        <f t="shared" si="1462"/>
        <v>0</v>
      </c>
      <c r="G2511" s="77"/>
      <c r="H2511" s="70">
        <f t="shared" si="1463"/>
        <v>362.7</v>
      </c>
      <c r="I2511" s="70">
        <f t="shared" si="1463"/>
        <v>16.78</v>
      </c>
      <c r="J2511" s="70">
        <f t="shared" si="1464"/>
        <v>379.48</v>
      </c>
      <c r="K2511" s="70">
        <v>0</v>
      </c>
      <c r="L2511" s="76">
        <f t="shared" si="1465"/>
        <v>379.48</v>
      </c>
      <c r="N2511" s="70">
        <v>362.7</v>
      </c>
      <c r="O2511" s="70">
        <v>16.78</v>
      </c>
      <c r="P2511" s="70">
        <f t="shared" si="1466"/>
        <v>379.48</v>
      </c>
      <c r="Q2511" s="64"/>
      <c r="R2511" s="70">
        <f t="shared" si="1467"/>
        <v>362.7</v>
      </c>
      <c r="S2511" s="70">
        <f t="shared" si="1467"/>
        <v>16.79</v>
      </c>
      <c r="T2511" s="70">
        <f t="shared" si="1468"/>
        <v>379.49</v>
      </c>
      <c r="U2511" s="70">
        <f t="shared" si="1469"/>
        <v>0</v>
      </c>
      <c r="V2511" s="78">
        <f t="shared" si="1470"/>
        <v>379.49</v>
      </c>
      <c r="X2511" s="70">
        <v>362.7</v>
      </c>
      <c r="Y2511" s="70">
        <v>16.79</v>
      </c>
      <c r="Z2511" s="70">
        <v>379.49</v>
      </c>
      <c r="AA2511" s="79"/>
      <c r="AB2511" s="80">
        <f t="shared" si="1471"/>
        <v>-9.9999999999909051E-3</v>
      </c>
    </row>
    <row r="2512" spans="1:28" x14ac:dyDescent="0.25">
      <c r="A2512" s="72" t="s">
        <v>18223</v>
      </c>
      <c r="B2512" s="73" t="s">
        <v>23593</v>
      </c>
      <c r="C2512" s="74" t="s">
        <v>15692</v>
      </c>
      <c r="D2512" s="75">
        <v>0</v>
      </c>
      <c r="E2512" s="70">
        <v>496.97</v>
      </c>
      <c r="F2512" s="76">
        <f t="shared" si="1462"/>
        <v>0</v>
      </c>
      <c r="G2512" s="29"/>
      <c r="H2512" s="70">
        <f t="shared" si="1463"/>
        <v>480.19</v>
      </c>
      <c r="I2512" s="70">
        <f t="shared" si="1463"/>
        <v>16.78</v>
      </c>
      <c r="J2512" s="70">
        <f t="shared" si="1464"/>
        <v>496.97</v>
      </c>
      <c r="K2512" s="70">
        <v>0</v>
      </c>
      <c r="L2512" s="76">
        <f t="shared" si="1465"/>
        <v>496.97</v>
      </c>
      <c r="N2512" s="70">
        <v>480.19</v>
      </c>
      <c r="O2512" s="70">
        <v>16.78</v>
      </c>
      <c r="P2512" s="70">
        <f t="shared" si="1466"/>
        <v>496.97</v>
      </c>
      <c r="Q2512" s="64"/>
      <c r="R2512" s="70">
        <f t="shared" si="1467"/>
        <v>480.19</v>
      </c>
      <c r="S2512" s="70">
        <f t="shared" si="1467"/>
        <v>16.79</v>
      </c>
      <c r="T2512" s="70">
        <f t="shared" si="1468"/>
        <v>496.98</v>
      </c>
      <c r="U2512" s="70">
        <f t="shared" si="1469"/>
        <v>0</v>
      </c>
      <c r="V2512" s="78">
        <f t="shared" si="1470"/>
        <v>496.98</v>
      </c>
      <c r="X2512" s="70">
        <v>480.19</v>
      </c>
      <c r="Y2512" s="70">
        <v>16.79</v>
      </c>
      <c r="Z2512" s="70">
        <v>496.98</v>
      </c>
      <c r="AA2512" s="79"/>
      <c r="AB2512" s="80">
        <f t="shared" si="1471"/>
        <v>-9.9999999999909051E-3</v>
      </c>
    </row>
    <row r="2513" spans="1:28" x14ac:dyDescent="0.25">
      <c r="A2513" s="72" t="s">
        <v>18224</v>
      </c>
      <c r="B2513" s="73" t="s">
        <v>23594</v>
      </c>
      <c r="C2513" s="74" t="s">
        <v>15692</v>
      </c>
      <c r="D2513" s="75">
        <v>0</v>
      </c>
      <c r="E2513" s="70">
        <v>626.23</v>
      </c>
      <c r="F2513" s="76">
        <f t="shared" si="1462"/>
        <v>0</v>
      </c>
      <c r="G2513" s="77"/>
      <c r="H2513" s="70">
        <f t="shared" si="1463"/>
        <v>609.45000000000005</v>
      </c>
      <c r="I2513" s="70">
        <f t="shared" si="1463"/>
        <v>16.78</v>
      </c>
      <c r="J2513" s="70">
        <f t="shared" si="1464"/>
        <v>626.23</v>
      </c>
      <c r="K2513" s="70">
        <v>0</v>
      </c>
      <c r="L2513" s="76">
        <f t="shared" si="1465"/>
        <v>626.23</v>
      </c>
      <c r="N2513" s="70">
        <v>609.45000000000005</v>
      </c>
      <c r="O2513" s="70">
        <v>16.78</v>
      </c>
      <c r="P2513" s="70">
        <f t="shared" si="1466"/>
        <v>626.23</v>
      </c>
      <c r="Q2513" s="64"/>
      <c r="R2513" s="70">
        <f t="shared" si="1467"/>
        <v>609.45000000000005</v>
      </c>
      <c r="S2513" s="70">
        <f t="shared" si="1467"/>
        <v>16.79</v>
      </c>
      <c r="T2513" s="70">
        <f t="shared" si="1468"/>
        <v>626.24</v>
      </c>
      <c r="U2513" s="70">
        <f t="shared" si="1469"/>
        <v>0</v>
      </c>
      <c r="V2513" s="78">
        <f t="shared" si="1470"/>
        <v>626.24</v>
      </c>
      <c r="X2513" s="70">
        <v>609.45000000000005</v>
      </c>
      <c r="Y2513" s="70">
        <v>16.79</v>
      </c>
      <c r="Z2513" s="70">
        <v>626.24</v>
      </c>
      <c r="AA2513" s="79"/>
      <c r="AB2513" s="80">
        <f t="shared" si="1471"/>
        <v>-9.9999999999909051E-3</v>
      </c>
    </row>
    <row r="2514" spans="1:28" x14ac:dyDescent="0.25">
      <c r="A2514" s="72" t="s">
        <v>18225</v>
      </c>
      <c r="B2514" s="73" t="s">
        <v>23595</v>
      </c>
      <c r="C2514" s="74" t="s">
        <v>15692</v>
      </c>
      <c r="D2514" s="75">
        <v>0</v>
      </c>
      <c r="E2514" s="70">
        <v>804.28</v>
      </c>
      <c r="F2514" s="76">
        <f t="shared" si="1462"/>
        <v>0</v>
      </c>
      <c r="G2514" s="77"/>
      <c r="H2514" s="70">
        <f t="shared" si="1463"/>
        <v>787.5</v>
      </c>
      <c r="I2514" s="70">
        <f t="shared" si="1463"/>
        <v>16.78</v>
      </c>
      <c r="J2514" s="70">
        <f t="shared" si="1464"/>
        <v>804.28</v>
      </c>
      <c r="K2514" s="70">
        <v>0</v>
      </c>
      <c r="L2514" s="76">
        <f t="shared" si="1465"/>
        <v>804.28</v>
      </c>
      <c r="N2514" s="70">
        <v>787.5</v>
      </c>
      <c r="O2514" s="70">
        <v>16.78</v>
      </c>
      <c r="P2514" s="70">
        <f t="shared" si="1466"/>
        <v>804.28</v>
      </c>
      <c r="Q2514" s="64"/>
      <c r="R2514" s="70">
        <f t="shared" si="1467"/>
        <v>787.5</v>
      </c>
      <c r="S2514" s="70">
        <f t="shared" si="1467"/>
        <v>16.79</v>
      </c>
      <c r="T2514" s="70">
        <f t="shared" si="1468"/>
        <v>804.29</v>
      </c>
      <c r="U2514" s="70">
        <f t="shared" si="1469"/>
        <v>0</v>
      </c>
      <c r="V2514" s="78">
        <f t="shared" si="1470"/>
        <v>804.29</v>
      </c>
      <c r="X2514" s="70">
        <v>787.5</v>
      </c>
      <c r="Y2514" s="70">
        <v>16.79</v>
      </c>
      <c r="Z2514" s="70">
        <v>804.29</v>
      </c>
      <c r="AA2514" s="79"/>
      <c r="AB2514" s="80">
        <f t="shared" si="1471"/>
        <v>-9.9999999999909051E-3</v>
      </c>
    </row>
    <row r="2515" spans="1:28" x14ac:dyDescent="0.25">
      <c r="A2515" s="72" t="s">
        <v>18226</v>
      </c>
      <c r="B2515" s="73" t="s">
        <v>23596</v>
      </c>
      <c r="C2515" s="74" t="s">
        <v>15692</v>
      </c>
      <c r="D2515" s="75">
        <v>0</v>
      </c>
      <c r="E2515" s="70">
        <v>1678.41</v>
      </c>
      <c r="F2515" s="76">
        <f t="shared" si="1462"/>
        <v>0</v>
      </c>
      <c r="G2515" s="29"/>
      <c r="H2515" s="70">
        <f t="shared" si="1463"/>
        <v>1661.63</v>
      </c>
      <c r="I2515" s="70">
        <f t="shared" si="1463"/>
        <v>16.78</v>
      </c>
      <c r="J2515" s="70">
        <f t="shared" si="1464"/>
        <v>1678.41</v>
      </c>
      <c r="K2515" s="70">
        <v>0</v>
      </c>
      <c r="L2515" s="76">
        <f t="shared" si="1465"/>
        <v>1678.41</v>
      </c>
      <c r="N2515" s="70">
        <v>1661.63</v>
      </c>
      <c r="O2515" s="70">
        <v>16.78</v>
      </c>
      <c r="P2515" s="70">
        <f t="shared" si="1466"/>
        <v>1678.41</v>
      </c>
      <c r="Q2515" s="64"/>
      <c r="R2515" s="70">
        <f t="shared" si="1467"/>
        <v>1661.63</v>
      </c>
      <c r="S2515" s="70">
        <f t="shared" si="1467"/>
        <v>16.79</v>
      </c>
      <c r="T2515" s="70">
        <f t="shared" si="1468"/>
        <v>1678.42</v>
      </c>
      <c r="U2515" s="70">
        <f t="shared" si="1469"/>
        <v>0</v>
      </c>
      <c r="V2515" s="78">
        <f t="shared" si="1470"/>
        <v>1678.42</v>
      </c>
      <c r="X2515" s="70">
        <v>1661.63</v>
      </c>
      <c r="Y2515" s="70">
        <v>16.79</v>
      </c>
      <c r="Z2515" s="70">
        <v>1678.42</v>
      </c>
      <c r="AA2515" s="79"/>
      <c r="AB2515" s="80">
        <f t="shared" si="1471"/>
        <v>-9.9999999999909051E-3</v>
      </c>
    </row>
    <row r="2516" spans="1:28" x14ac:dyDescent="0.25">
      <c r="A2516" s="72" t="s">
        <v>18227</v>
      </c>
      <c r="B2516" s="73" t="s">
        <v>23597</v>
      </c>
      <c r="C2516" s="74" t="s">
        <v>15692</v>
      </c>
      <c r="D2516" s="75">
        <v>0</v>
      </c>
      <c r="E2516" s="70">
        <v>2018.21</v>
      </c>
      <c r="F2516" s="76">
        <f t="shared" si="1462"/>
        <v>0</v>
      </c>
      <c r="G2516" s="77"/>
      <c r="H2516" s="70">
        <f t="shared" si="1463"/>
        <v>2001.43</v>
      </c>
      <c r="I2516" s="70">
        <f t="shared" si="1463"/>
        <v>16.78</v>
      </c>
      <c r="J2516" s="70">
        <f t="shared" si="1464"/>
        <v>2018.21</v>
      </c>
      <c r="K2516" s="70">
        <v>0</v>
      </c>
      <c r="L2516" s="76">
        <f t="shared" si="1465"/>
        <v>2018.21</v>
      </c>
      <c r="N2516" s="70">
        <v>2001.43</v>
      </c>
      <c r="O2516" s="70">
        <v>16.78</v>
      </c>
      <c r="P2516" s="70">
        <f t="shared" si="1466"/>
        <v>2018.21</v>
      </c>
      <c r="Q2516" s="64"/>
      <c r="R2516" s="70">
        <f t="shared" si="1467"/>
        <v>2001.43</v>
      </c>
      <c r="S2516" s="70">
        <f t="shared" si="1467"/>
        <v>16.79</v>
      </c>
      <c r="T2516" s="70">
        <f t="shared" si="1468"/>
        <v>2018.22</v>
      </c>
      <c r="U2516" s="70">
        <f t="shared" si="1469"/>
        <v>0</v>
      </c>
      <c r="V2516" s="78">
        <f t="shared" si="1470"/>
        <v>2018.22</v>
      </c>
      <c r="X2516" s="70">
        <v>2001.43</v>
      </c>
      <c r="Y2516" s="70">
        <v>16.79</v>
      </c>
      <c r="Z2516" s="70">
        <v>2018.22</v>
      </c>
      <c r="AA2516" s="79"/>
      <c r="AB2516" s="80">
        <f t="shared" si="1471"/>
        <v>-9.9999999999909051E-3</v>
      </c>
    </row>
    <row r="2517" spans="1:28" x14ac:dyDescent="0.25">
      <c r="A2517" s="72" t="s">
        <v>18228</v>
      </c>
      <c r="B2517" s="73" t="s">
        <v>23598</v>
      </c>
      <c r="C2517" s="74" t="s">
        <v>15692</v>
      </c>
      <c r="D2517" s="75">
        <v>0</v>
      </c>
      <c r="E2517" s="70">
        <v>3542.8</v>
      </c>
      <c r="F2517" s="76">
        <f t="shared" si="1462"/>
        <v>0</v>
      </c>
      <c r="G2517" s="77"/>
      <c r="H2517" s="70">
        <f t="shared" si="1463"/>
        <v>3526.02</v>
      </c>
      <c r="I2517" s="70">
        <f t="shared" si="1463"/>
        <v>16.78</v>
      </c>
      <c r="J2517" s="70">
        <f t="shared" si="1464"/>
        <v>3542.8</v>
      </c>
      <c r="K2517" s="70">
        <v>0</v>
      </c>
      <c r="L2517" s="76">
        <f t="shared" si="1465"/>
        <v>3542.8</v>
      </c>
      <c r="N2517" s="70">
        <v>3526.02</v>
      </c>
      <c r="O2517" s="70">
        <v>16.78</v>
      </c>
      <c r="P2517" s="70">
        <f t="shared" si="1466"/>
        <v>3542.8</v>
      </c>
      <c r="Q2517" s="64"/>
      <c r="R2517" s="70">
        <f t="shared" si="1467"/>
        <v>3526.02</v>
      </c>
      <c r="S2517" s="70">
        <f t="shared" si="1467"/>
        <v>16.79</v>
      </c>
      <c r="T2517" s="70">
        <f t="shared" si="1468"/>
        <v>3542.81</v>
      </c>
      <c r="U2517" s="70">
        <f t="shared" si="1469"/>
        <v>0</v>
      </c>
      <c r="V2517" s="78">
        <f t="shared" si="1470"/>
        <v>3542.81</v>
      </c>
      <c r="X2517" s="70">
        <v>3526.02</v>
      </c>
      <c r="Y2517" s="70">
        <v>16.79</v>
      </c>
      <c r="Z2517" s="70">
        <v>3542.81</v>
      </c>
      <c r="AA2517" s="79"/>
      <c r="AB2517" s="80">
        <f t="shared" si="1471"/>
        <v>-9.9999999997635314E-3</v>
      </c>
    </row>
    <row r="2518" spans="1:28" x14ac:dyDescent="0.25">
      <c r="A2518" s="72" t="s">
        <v>18229</v>
      </c>
      <c r="B2518" s="73" t="s">
        <v>23599</v>
      </c>
      <c r="C2518" s="74" t="s">
        <v>15692</v>
      </c>
      <c r="D2518" s="75">
        <v>0</v>
      </c>
      <c r="E2518" s="70">
        <v>81.430000000000007</v>
      </c>
      <c r="F2518" s="76">
        <f t="shared" si="1462"/>
        <v>0</v>
      </c>
      <c r="G2518" s="77"/>
      <c r="H2518" s="70">
        <f t="shared" si="1463"/>
        <v>64.650000000000006</v>
      </c>
      <c r="I2518" s="70">
        <f t="shared" si="1463"/>
        <v>16.78</v>
      </c>
      <c r="J2518" s="70">
        <f t="shared" si="1464"/>
        <v>81.430000000000007</v>
      </c>
      <c r="K2518" s="70">
        <v>0</v>
      </c>
      <c r="L2518" s="76">
        <f t="shared" si="1465"/>
        <v>81.430000000000007</v>
      </c>
      <c r="N2518" s="70">
        <v>64.650000000000006</v>
      </c>
      <c r="O2518" s="70">
        <v>16.78</v>
      </c>
      <c r="P2518" s="70">
        <f t="shared" si="1466"/>
        <v>81.430000000000007</v>
      </c>
      <c r="Q2518" s="64"/>
      <c r="R2518" s="70">
        <f t="shared" si="1467"/>
        <v>64.650000000000006</v>
      </c>
      <c r="S2518" s="70">
        <f t="shared" si="1467"/>
        <v>16.79</v>
      </c>
      <c r="T2518" s="70">
        <f t="shared" si="1468"/>
        <v>81.44</v>
      </c>
      <c r="U2518" s="70">
        <f t="shared" si="1469"/>
        <v>0</v>
      </c>
      <c r="V2518" s="78">
        <f t="shared" si="1470"/>
        <v>81.44</v>
      </c>
      <c r="X2518" s="70">
        <v>64.650000000000006</v>
      </c>
      <c r="Y2518" s="70">
        <v>16.79</v>
      </c>
      <c r="Z2518" s="70">
        <v>81.44</v>
      </c>
      <c r="AA2518" s="79"/>
      <c r="AB2518" s="80">
        <f t="shared" si="1471"/>
        <v>-9.9999999999909051E-3</v>
      </c>
    </row>
    <row r="2519" spans="1:28" x14ac:dyDescent="0.25">
      <c r="A2519" s="72" t="s">
        <v>18230</v>
      </c>
      <c r="B2519" s="73" t="s">
        <v>23600</v>
      </c>
      <c r="C2519" s="74" t="s">
        <v>15692</v>
      </c>
      <c r="D2519" s="75">
        <v>0</v>
      </c>
      <c r="E2519" s="70">
        <v>99.29</v>
      </c>
      <c r="F2519" s="76">
        <f t="shared" si="1462"/>
        <v>0</v>
      </c>
      <c r="G2519" s="77"/>
      <c r="H2519" s="70">
        <f t="shared" si="1463"/>
        <v>82.51</v>
      </c>
      <c r="I2519" s="70">
        <f t="shared" si="1463"/>
        <v>16.78</v>
      </c>
      <c r="J2519" s="70">
        <f t="shared" si="1464"/>
        <v>99.29</v>
      </c>
      <c r="K2519" s="70">
        <v>0</v>
      </c>
      <c r="L2519" s="76">
        <f t="shared" si="1465"/>
        <v>99.29</v>
      </c>
      <c r="N2519" s="70">
        <v>82.51</v>
      </c>
      <c r="O2519" s="70">
        <v>16.78</v>
      </c>
      <c r="P2519" s="70">
        <f t="shared" si="1466"/>
        <v>99.29</v>
      </c>
      <c r="Q2519" s="64"/>
      <c r="R2519" s="70">
        <f t="shared" si="1467"/>
        <v>82.51</v>
      </c>
      <c r="S2519" s="70">
        <f t="shared" si="1467"/>
        <v>16.79</v>
      </c>
      <c r="T2519" s="70">
        <f t="shared" si="1468"/>
        <v>99.300000000000011</v>
      </c>
      <c r="U2519" s="70">
        <f t="shared" si="1469"/>
        <v>0</v>
      </c>
      <c r="V2519" s="78">
        <f t="shared" si="1470"/>
        <v>99.300000000000011</v>
      </c>
      <c r="X2519" s="70">
        <v>82.51</v>
      </c>
      <c r="Y2519" s="70">
        <v>16.79</v>
      </c>
      <c r="Z2519" s="70">
        <v>99.3</v>
      </c>
      <c r="AA2519" s="79"/>
      <c r="AB2519" s="80">
        <f t="shared" si="1471"/>
        <v>-9.9999999999909051E-3</v>
      </c>
    </row>
    <row r="2520" spans="1:28" x14ac:dyDescent="0.25">
      <c r="A2520" s="72" t="s">
        <v>18231</v>
      </c>
      <c r="B2520" s="73" t="s">
        <v>23601</v>
      </c>
      <c r="C2520" s="74" t="s">
        <v>15692</v>
      </c>
      <c r="D2520" s="75">
        <v>0</v>
      </c>
      <c r="E2520" s="70">
        <v>129.42000000000002</v>
      </c>
      <c r="F2520" s="76">
        <f t="shared" si="1462"/>
        <v>0</v>
      </c>
      <c r="G2520" s="77"/>
      <c r="H2520" s="70">
        <f t="shared" si="1463"/>
        <v>112.64</v>
      </c>
      <c r="I2520" s="70">
        <f t="shared" si="1463"/>
        <v>16.78</v>
      </c>
      <c r="J2520" s="70">
        <f t="shared" si="1464"/>
        <v>129.42000000000002</v>
      </c>
      <c r="K2520" s="70">
        <v>0</v>
      </c>
      <c r="L2520" s="76">
        <f t="shared" si="1465"/>
        <v>129.42000000000002</v>
      </c>
      <c r="N2520" s="70">
        <v>112.64</v>
      </c>
      <c r="O2520" s="70">
        <v>16.78</v>
      </c>
      <c r="P2520" s="70">
        <f t="shared" si="1466"/>
        <v>129.42000000000002</v>
      </c>
      <c r="Q2520" s="64"/>
      <c r="R2520" s="70">
        <f t="shared" si="1467"/>
        <v>112.64</v>
      </c>
      <c r="S2520" s="70">
        <f t="shared" si="1467"/>
        <v>16.79</v>
      </c>
      <c r="T2520" s="70">
        <f t="shared" si="1468"/>
        <v>129.43</v>
      </c>
      <c r="U2520" s="70">
        <f t="shared" si="1469"/>
        <v>0</v>
      </c>
      <c r="V2520" s="78">
        <f t="shared" si="1470"/>
        <v>129.43</v>
      </c>
      <c r="X2520" s="70">
        <v>112.64</v>
      </c>
      <c r="Y2520" s="70">
        <v>16.79</v>
      </c>
      <c r="Z2520" s="70">
        <v>129.43</v>
      </c>
      <c r="AA2520" s="79"/>
      <c r="AB2520" s="80">
        <f t="shared" si="1471"/>
        <v>-9.9999999999909051E-3</v>
      </c>
    </row>
    <row r="2521" spans="1:28" s="83" customFormat="1" x14ac:dyDescent="0.25">
      <c r="A2521" s="66" t="s">
        <v>18232</v>
      </c>
      <c r="B2521" s="67" t="s">
        <v>23602</v>
      </c>
      <c r="C2521" s="68"/>
      <c r="D2521" s="69"/>
      <c r="E2521" s="70"/>
      <c r="F2521" s="71"/>
      <c r="G2521" s="39"/>
      <c r="H2521" s="70"/>
      <c r="I2521" s="70"/>
      <c r="J2521" s="70"/>
      <c r="K2521" s="70"/>
      <c r="L2521" s="76"/>
      <c r="M2521" s="34"/>
      <c r="N2521" s="70"/>
      <c r="O2521" s="70"/>
      <c r="P2521" s="70"/>
      <c r="Q2521" s="64"/>
      <c r="R2521" s="70"/>
      <c r="S2521" s="70"/>
      <c r="T2521" s="70"/>
      <c r="U2521" s="70"/>
      <c r="V2521" s="78"/>
      <c r="W2521" s="34"/>
      <c r="X2521" s="70"/>
      <c r="Y2521" s="70"/>
      <c r="Z2521" s="70"/>
      <c r="AA2521" s="79"/>
      <c r="AB2521" s="80">
        <f t="shared" si="1471"/>
        <v>0</v>
      </c>
    </row>
    <row r="2522" spans="1:28" s="34" customFormat="1" ht="22.5" x14ac:dyDescent="0.25">
      <c r="A2522" s="72" t="s">
        <v>18233</v>
      </c>
      <c r="B2522" s="73" t="s">
        <v>23603</v>
      </c>
      <c r="C2522" s="74" t="s">
        <v>15692</v>
      </c>
      <c r="D2522" s="75">
        <v>0</v>
      </c>
      <c r="E2522" s="70">
        <v>67.14</v>
      </c>
      <c r="F2522" s="76">
        <f t="shared" ref="F2522:F2532" si="1472">ROUND(D2522*E2522,2)</f>
        <v>0</v>
      </c>
      <c r="G2522" s="77"/>
      <c r="H2522" s="70">
        <f t="shared" ref="H2522:I2532" si="1473">ROUND(N2522+(N2522*$H$2/100),2)</f>
        <v>52.04</v>
      </c>
      <c r="I2522" s="70">
        <f t="shared" si="1473"/>
        <v>15.1</v>
      </c>
      <c r="J2522" s="70">
        <f t="shared" ref="J2522:J2532" si="1474">H2522+I2522</f>
        <v>67.14</v>
      </c>
      <c r="K2522" s="70">
        <v>0</v>
      </c>
      <c r="L2522" s="76">
        <f t="shared" ref="L2522:L2532" si="1475">SUM(J2522:K2522)</f>
        <v>67.14</v>
      </c>
      <c r="N2522" s="70">
        <v>52.04</v>
      </c>
      <c r="O2522" s="70">
        <v>15.1</v>
      </c>
      <c r="P2522" s="70">
        <f t="shared" ref="P2522:P2532" si="1476">SUM(N2522:O2522)</f>
        <v>67.14</v>
      </c>
      <c r="Q2522" s="64"/>
      <c r="R2522" s="70">
        <f t="shared" ref="R2522:S2532" si="1477">X2522</f>
        <v>52.04</v>
      </c>
      <c r="S2522" s="70">
        <f t="shared" si="1477"/>
        <v>15.1</v>
      </c>
      <c r="T2522" s="70">
        <f t="shared" ref="T2522:T2532" si="1478">R2522+S2522</f>
        <v>67.14</v>
      </c>
      <c r="U2522" s="70">
        <f t="shared" ref="U2522:U2532" si="1479">ROUND(Z2522*$H$2,2)/100</f>
        <v>0</v>
      </c>
      <c r="V2522" s="78">
        <f t="shared" ref="V2522:V2532" si="1480">SUM(T2522:U2522)</f>
        <v>67.14</v>
      </c>
      <c r="X2522" s="70">
        <v>52.04</v>
      </c>
      <c r="Y2522" s="70">
        <v>15.1</v>
      </c>
      <c r="Z2522" s="70">
        <v>67.14</v>
      </c>
      <c r="AA2522" s="79"/>
      <c r="AB2522" s="80">
        <f t="shared" si="1471"/>
        <v>0</v>
      </c>
    </row>
    <row r="2523" spans="1:28" s="34" customFormat="1" ht="22.5" x14ac:dyDescent="0.25">
      <c r="A2523" s="72" t="s">
        <v>18234</v>
      </c>
      <c r="B2523" s="73" t="s">
        <v>23604</v>
      </c>
      <c r="C2523" s="74" t="s">
        <v>15692</v>
      </c>
      <c r="D2523" s="75">
        <v>0</v>
      </c>
      <c r="E2523" s="70">
        <v>205.09</v>
      </c>
      <c r="F2523" s="76">
        <f t="shared" si="1472"/>
        <v>0</v>
      </c>
      <c r="G2523" s="77"/>
      <c r="H2523" s="70">
        <f t="shared" si="1473"/>
        <v>188.31</v>
      </c>
      <c r="I2523" s="70">
        <f t="shared" si="1473"/>
        <v>16.78</v>
      </c>
      <c r="J2523" s="70">
        <f t="shared" si="1474"/>
        <v>205.09</v>
      </c>
      <c r="K2523" s="70">
        <v>0</v>
      </c>
      <c r="L2523" s="76">
        <f t="shared" si="1475"/>
        <v>205.09</v>
      </c>
      <c r="N2523" s="70">
        <v>188.31</v>
      </c>
      <c r="O2523" s="70">
        <v>16.78</v>
      </c>
      <c r="P2523" s="70">
        <f t="shared" si="1476"/>
        <v>205.09</v>
      </c>
      <c r="Q2523" s="64"/>
      <c r="R2523" s="70">
        <f t="shared" si="1477"/>
        <v>188.31</v>
      </c>
      <c r="S2523" s="70">
        <f t="shared" si="1477"/>
        <v>16.79</v>
      </c>
      <c r="T2523" s="70">
        <f t="shared" si="1478"/>
        <v>205.1</v>
      </c>
      <c r="U2523" s="70">
        <f t="shared" si="1479"/>
        <v>0</v>
      </c>
      <c r="V2523" s="78">
        <f t="shared" si="1480"/>
        <v>205.1</v>
      </c>
      <c r="X2523" s="70">
        <v>188.31</v>
      </c>
      <c r="Y2523" s="70">
        <v>16.79</v>
      </c>
      <c r="Z2523" s="70">
        <v>205.1</v>
      </c>
      <c r="AA2523" s="79"/>
      <c r="AB2523" s="80">
        <f t="shared" si="1471"/>
        <v>-9.9999999999909051E-3</v>
      </c>
    </row>
    <row r="2524" spans="1:28" s="34" customFormat="1" ht="22.5" x14ac:dyDescent="0.25">
      <c r="A2524" s="72" t="s">
        <v>18235</v>
      </c>
      <c r="B2524" s="73" t="s">
        <v>23605</v>
      </c>
      <c r="C2524" s="74" t="s">
        <v>15692</v>
      </c>
      <c r="D2524" s="75">
        <v>0</v>
      </c>
      <c r="E2524" s="70">
        <v>289.82000000000005</v>
      </c>
      <c r="F2524" s="76">
        <f t="shared" si="1472"/>
        <v>0</v>
      </c>
      <c r="G2524" s="77"/>
      <c r="H2524" s="70">
        <f t="shared" si="1473"/>
        <v>273.04000000000002</v>
      </c>
      <c r="I2524" s="70">
        <f t="shared" si="1473"/>
        <v>16.78</v>
      </c>
      <c r="J2524" s="70">
        <f t="shared" si="1474"/>
        <v>289.82000000000005</v>
      </c>
      <c r="K2524" s="70">
        <v>0</v>
      </c>
      <c r="L2524" s="76">
        <f t="shared" si="1475"/>
        <v>289.82000000000005</v>
      </c>
      <c r="N2524" s="70">
        <v>273.04000000000002</v>
      </c>
      <c r="O2524" s="70">
        <v>16.78</v>
      </c>
      <c r="P2524" s="70">
        <f t="shared" si="1476"/>
        <v>289.82000000000005</v>
      </c>
      <c r="Q2524" s="64"/>
      <c r="R2524" s="70">
        <f t="shared" si="1477"/>
        <v>273.04000000000002</v>
      </c>
      <c r="S2524" s="70">
        <f t="shared" si="1477"/>
        <v>16.79</v>
      </c>
      <c r="T2524" s="70">
        <f t="shared" si="1478"/>
        <v>289.83000000000004</v>
      </c>
      <c r="U2524" s="70">
        <f t="shared" si="1479"/>
        <v>0</v>
      </c>
      <c r="V2524" s="78">
        <f t="shared" si="1480"/>
        <v>289.83000000000004</v>
      </c>
      <c r="X2524" s="70">
        <v>273.04000000000002</v>
      </c>
      <c r="Y2524" s="70">
        <v>16.79</v>
      </c>
      <c r="Z2524" s="70">
        <v>289.83</v>
      </c>
      <c r="AA2524" s="79"/>
      <c r="AB2524" s="80">
        <f t="shared" si="1471"/>
        <v>-9.9999999999340616E-3</v>
      </c>
    </row>
    <row r="2525" spans="1:28" s="34" customFormat="1" x14ac:dyDescent="0.25">
      <c r="A2525" s="72" t="s">
        <v>18236</v>
      </c>
      <c r="B2525" s="73" t="s">
        <v>23606</v>
      </c>
      <c r="C2525" s="74" t="s">
        <v>15692</v>
      </c>
      <c r="D2525" s="75">
        <v>0</v>
      </c>
      <c r="E2525" s="70">
        <v>209.7</v>
      </c>
      <c r="F2525" s="76">
        <f t="shared" si="1472"/>
        <v>0</v>
      </c>
      <c r="G2525" s="77"/>
      <c r="H2525" s="70">
        <f t="shared" si="1473"/>
        <v>192.92</v>
      </c>
      <c r="I2525" s="70">
        <f t="shared" si="1473"/>
        <v>16.78</v>
      </c>
      <c r="J2525" s="70">
        <f t="shared" si="1474"/>
        <v>209.7</v>
      </c>
      <c r="K2525" s="70">
        <v>0</v>
      </c>
      <c r="L2525" s="76">
        <f t="shared" si="1475"/>
        <v>209.7</v>
      </c>
      <c r="N2525" s="70">
        <v>192.92</v>
      </c>
      <c r="O2525" s="70">
        <v>16.78</v>
      </c>
      <c r="P2525" s="70">
        <f t="shared" si="1476"/>
        <v>209.7</v>
      </c>
      <c r="Q2525" s="64"/>
      <c r="R2525" s="70">
        <f t="shared" si="1477"/>
        <v>192.92</v>
      </c>
      <c r="S2525" s="70">
        <f t="shared" si="1477"/>
        <v>16.79</v>
      </c>
      <c r="T2525" s="70">
        <f t="shared" si="1478"/>
        <v>209.70999999999998</v>
      </c>
      <c r="U2525" s="70">
        <f t="shared" si="1479"/>
        <v>0</v>
      </c>
      <c r="V2525" s="78">
        <f t="shared" si="1480"/>
        <v>209.70999999999998</v>
      </c>
      <c r="X2525" s="70">
        <v>192.92</v>
      </c>
      <c r="Y2525" s="70">
        <v>16.79</v>
      </c>
      <c r="Z2525" s="70">
        <v>209.71</v>
      </c>
      <c r="AA2525" s="79"/>
      <c r="AB2525" s="80">
        <f t="shared" si="1471"/>
        <v>-1.0000000000019327E-2</v>
      </c>
    </row>
    <row r="2526" spans="1:28" s="34" customFormat="1" ht="22.5" x14ac:dyDescent="0.25">
      <c r="A2526" s="72" t="s">
        <v>18237</v>
      </c>
      <c r="B2526" s="73" t="s">
        <v>23607</v>
      </c>
      <c r="C2526" s="74" t="s">
        <v>15692</v>
      </c>
      <c r="D2526" s="75">
        <v>0</v>
      </c>
      <c r="E2526" s="70">
        <v>104.33</v>
      </c>
      <c r="F2526" s="76">
        <f t="shared" si="1472"/>
        <v>0</v>
      </c>
      <c r="G2526" s="77"/>
      <c r="H2526" s="70">
        <f t="shared" si="1473"/>
        <v>70.78</v>
      </c>
      <c r="I2526" s="70">
        <f t="shared" si="1473"/>
        <v>33.549999999999997</v>
      </c>
      <c r="J2526" s="70">
        <f t="shared" si="1474"/>
        <v>104.33</v>
      </c>
      <c r="K2526" s="70">
        <v>0</v>
      </c>
      <c r="L2526" s="76">
        <f t="shared" si="1475"/>
        <v>104.33</v>
      </c>
      <c r="N2526" s="70">
        <v>70.78</v>
      </c>
      <c r="O2526" s="70">
        <v>33.549999999999997</v>
      </c>
      <c r="P2526" s="70">
        <f t="shared" si="1476"/>
        <v>104.33</v>
      </c>
      <c r="Q2526" s="64"/>
      <c r="R2526" s="70">
        <f t="shared" si="1477"/>
        <v>70.78</v>
      </c>
      <c r="S2526" s="70">
        <f t="shared" si="1477"/>
        <v>33.549999999999997</v>
      </c>
      <c r="T2526" s="70">
        <f t="shared" si="1478"/>
        <v>104.33</v>
      </c>
      <c r="U2526" s="70">
        <f t="shared" si="1479"/>
        <v>0</v>
      </c>
      <c r="V2526" s="78">
        <f t="shared" si="1480"/>
        <v>104.33</v>
      </c>
      <c r="X2526" s="70">
        <v>70.78</v>
      </c>
      <c r="Y2526" s="70">
        <v>33.549999999999997</v>
      </c>
      <c r="Z2526" s="70">
        <v>104.33</v>
      </c>
      <c r="AA2526" s="79"/>
      <c r="AB2526" s="80">
        <f t="shared" si="1471"/>
        <v>0</v>
      </c>
    </row>
    <row r="2527" spans="1:28" s="34" customFormat="1" x14ac:dyDescent="0.25">
      <c r="A2527" s="72" t="s">
        <v>18238</v>
      </c>
      <c r="B2527" s="73" t="s">
        <v>23608</v>
      </c>
      <c r="C2527" s="74" t="s">
        <v>15692</v>
      </c>
      <c r="D2527" s="75">
        <v>0</v>
      </c>
      <c r="E2527" s="70">
        <v>1750.37</v>
      </c>
      <c r="F2527" s="76">
        <f t="shared" si="1472"/>
        <v>0</v>
      </c>
      <c r="G2527" s="77"/>
      <c r="H2527" s="70">
        <f t="shared" si="1473"/>
        <v>1716.82</v>
      </c>
      <c r="I2527" s="70">
        <f t="shared" si="1473"/>
        <v>33.549999999999997</v>
      </c>
      <c r="J2527" s="70">
        <f t="shared" si="1474"/>
        <v>1750.37</v>
      </c>
      <c r="K2527" s="70">
        <v>0</v>
      </c>
      <c r="L2527" s="76">
        <f t="shared" si="1475"/>
        <v>1750.37</v>
      </c>
      <c r="N2527" s="70">
        <v>1716.82</v>
      </c>
      <c r="O2527" s="70">
        <v>33.549999999999997</v>
      </c>
      <c r="P2527" s="70">
        <f t="shared" si="1476"/>
        <v>1750.37</v>
      </c>
      <c r="Q2527" s="64"/>
      <c r="R2527" s="70">
        <f t="shared" si="1477"/>
        <v>1716.82</v>
      </c>
      <c r="S2527" s="70">
        <f t="shared" si="1477"/>
        <v>33.549999999999997</v>
      </c>
      <c r="T2527" s="70">
        <f t="shared" si="1478"/>
        <v>1750.37</v>
      </c>
      <c r="U2527" s="70">
        <f t="shared" si="1479"/>
        <v>0</v>
      </c>
      <c r="V2527" s="78">
        <f t="shared" si="1480"/>
        <v>1750.37</v>
      </c>
      <c r="X2527" s="70">
        <v>1716.82</v>
      </c>
      <c r="Y2527" s="70">
        <v>33.549999999999997</v>
      </c>
      <c r="Z2527" s="70">
        <v>1750.37</v>
      </c>
      <c r="AA2527" s="79"/>
      <c r="AB2527" s="80">
        <f t="shared" si="1471"/>
        <v>0</v>
      </c>
    </row>
    <row r="2528" spans="1:28" s="34" customFormat="1" ht="22.5" x14ac:dyDescent="0.25">
      <c r="A2528" s="72" t="s">
        <v>18239</v>
      </c>
      <c r="B2528" s="73" t="s">
        <v>23609</v>
      </c>
      <c r="C2528" s="74" t="s">
        <v>15692</v>
      </c>
      <c r="D2528" s="75">
        <v>0</v>
      </c>
      <c r="E2528" s="70">
        <v>100.71</v>
      </c>
      <c r="F2528" s="76">
        <f t="shared" si="1472"/>
        <v>0</v>
      </c>
      <c r="G2528" s="77"/>
      <c r="H2528" s="70">
        <f t="shared" si="1473"/>
        <v>67.16</v>
      </c>
      <c r="I2528" s="70">
        <f t="shared" si="1473"/>
        <v>33.549999999999997</v>
      </c>
      <c r="J2528" s="70">
        <f t="shared" si="1474"/>
        <v>100.71</v>
      </c>
      <c r="K2528" s="70">
        <v>0</v>
      </c>
      <c r="L2528" s="76">
        <f t="shared" si="1475"/>
        <v>100.71</v>
      </c>
      <c r="N2528" s="70">
        <v>67.16</v>
      </c>
      <c r="O2528" s="70">
        <v>33.549999999999997</v>
      </c>
      <c r="P2528" s="70">
        <f t="shared" si="1476"/>
        <v>100.71</v>
      </c>
      <c r="Q2528" s="64"/>
      <c r="R2528" s="70">
        <f t="shared" si="1477"/>
        <v>67.16</v>
      </c>
      <c r="S2528" s="70">
        <f t="shared" si="1477"/>
        <v>33.549999999999997</v>
      </c>
      <c r="T2528" s="70">
        <f t="shared" si="1478"/>
        <v>100.71</v>
      </c>
      <c r="U2528" s="70">
        <f t="shared" si="1479"/>
        <v>0</v>
      </c>
      <c r="V2528" s="78">
        <f t="shared" si="1480"/>
        <v>100.71</v>
      </c>
      <c r="X2528" s="70">
        <v>67.16</v>
      </c>
      <c r="Y2528" s="70">
        <v>33.549999999999997</v>
      </c>
      <c r="Z2528" s="70">
        <v>100.71</v>
      </c>
      <c r="AA2528" s="79"/>
      <c r="AB2528" s="80">
        <f t="shared" si="1471"/>
        <v>0</v>
      </c>
    </row>
    <row r="2529" spans="1:28" s="34" customFormat="1" ht="22.5" x14ac:dyDescent="0.25">
      <c r="A2529" s="72" t="s">
        <v>18240</v>
      </c>
      <c r="B2529" s="73" t="s">
        <v>23610</v>
      </c>
      <c r="C2529" s="74" t="s">
        <v>15692</v>
      </c>
      <c r="D2529" s="75">
        <v>0</v>
      </c>
      <c r="E2529" s="70">
        <v>166.14</v>
      </c>
      <c r="F2529" s="76">
        <f t="shared" si="1472"/>
        <v>0</v>
      </c>
      <c r="G2529" s="29"/>
      <c r="H2529" s="70">
        <f t="shared" si="1473"/>
        <v>132.59</v>
      </c>
      <c r="I2529" s="70">
        <f t="shared" si="1473"/>
        <v>33.549999999999997</v>
      </c>
      <c r="J2529" s="70">
        <f t="shared" si="1474"/>
        <v>166.14</v>
      </c>
      <c r="K2529" s="70">
        <v>0</v>
      </c>
      <c r="L2529" s="76">
        <f t="shared" si="1475"/>
        <v>166.14</v>
      </c>
      <c r="N2529" s="70">
        <v>132.59</v>
      </c>
      <c r="O2529" s="70">
        <v>33.549999999999997</v>
      </c>
      <c r="P2529" s="70">
        <f t="shared" si="1476"/>
        <v>166.14</v>
      </c>
      <c r="Q2529" s="64"/>
      <c r="R2529" s="70">
        <f t="shared" si="1477"/>
        <v>132.59</v>
      </c>
      <c r="S2529" s="70">
        <f t="shared" si="1477"/>
        <v>33.549999999999997</v>
      </c>
      <c r="T2529" s="70">
        <f t="shared" si="1478"/>
        <v>166.14</v>
      </c>
      <c r="U2529" s="70">
        <f t="shared" si="1479"/>
        <v>0</v>
      </c>
      <c r="V2529" s="78">
        <f t="shared" si="1480"/>
        <v>166.14</v>
      </c>
      <c r="X2529" s="70">
        <v>132.59</v>
      </c>
      <c r="Y2529" s="70">
        <v>33.549999999999997</v>
      </c>
      <c r="Z2529" s="70">
        <v>166.14</v>
      </c>
      <c r="AA2529" s="79"/>
      <c r="AB2529" s="80">
        <f t="shared" si="1471"/>
        <v>0</v>
      </c>
    </row>
    <row r="2530" spans="1:28" s="34" customFormat="1" x14ac:dyDescent="0.25">
      <c r="A2530" s="72" t="s">
        <v>18241</v>
      </c>
      <c r="B2530" s="73" t="s">
        <v>23611</v>
      </c>
      <c r="C2530" s="74" t="s">
        <v>15692</v>
      </c>
      <c r="D2530" s="75">
        <v>0</v>
      </c>
      <c r="E2530" s="70">
        <v>2046.16</v>
      </c>
      <c r="F2530" s="76">
        <f t="shared" si="1472"/>
        <v>0</v>
      </c>
      <c r="G2530" s="77"/>
      <c r="H2530" s="70">
        <f t="shared" si="1473"/>
        <v>2029.38</v>
      </c>
      <c r="I2530" s="70">
        <f t="shared" si="1473"/>
        <v>16.78</v>
      </c>
      <c r="J2530" s="70">
        <f t="shared" si="1474"/>
        <v>2046.16</v>
      </c>
      <c r="K2530" s="70">
        <v>0</v>
      </c>
      <c r="L2530" s="76">
        <f t="shared" si="1475"/>
        <v>2046.16</v>
      </c>
      <c r="N2530" s="70">
        <v>2029.38</v>
      </c>
      <c r="O2530" s="70">
        <v>16.78</v>
      </c>
      <c r="P2530" s="70">
        <f t="shared" si="1476"/>
        <v>2046.16</v>
      </c>
      <c r="Q2530" s="64"/>
      <c r="R2530" s="70">
        <f t="shared" si="1477"/>
        <v>2029.38</v>
      </c>
      <c r="S2530" s="70">
        <f t="shared" si="1477"/>
        <v>16.79</v>
      </c>
      <c r="T2530" s="70">
        <f t="shared" si="1478"/>
        <v>2046.17</v>
      </c>
      <c r="U2530" s="70">
        <f t="shared" si="1479"/>
        <v>0</v>
      </c>
      <c r="V2530" s="78">
        <f t="shared" si="1480"/>
        <v>2046.17</v>
      </c>
      <c r="X2530" s="70">
        <v>2029.38</v>
      </c>
      <c r="Y2530" s="70">
        <v>16.79</v>
      </c>
      <c r="Z2530" s="70">
        <v>2046.17</v>
      </c>
      <c r="AA2530" s="79"/>
      <c r="AB2530" s="80">
        <f t="shared" si="1471"/>
        <v>-9.9999999999909051E-3</v>
      </c>
    </row>
    <row r="2531" spans="1:28" s="34" customFormat="1" x14ac:dyDescent="0.25">
      <c r="A2531" s="72" t="s">
        <v>18242</v>
      </c>
      <c r="B2531" s="73" t="s">
        <v>23612</v>
      </c>
      <c r="C2531" s="74" t="s">
        <v>15692</v>
      </c>
      <c r="D2531" s="75">
        <v>0</v>
      </c>
      <c r="E2531" s="70">
        <v>101.72</v>
      </c>
      <c r="F2531" s="76">
        <f t="shared" si="1472"/>
        <v>0</v>
      </c>
      <c r="G2531" s="39"/>
      <c r="H2531" s="70">
        <f t="shared" si="1473"/>
        <v>68.17</v>
      </c>
      <c r="I2531" s="70">
        <f t="shared" si="1473"/>
        <v>33.549999999999997</v>
      </c>
      <c r="J2531" s="70">
        <f t="shared" si="1474"/>
        <v>101.72</v>
      </c>
      <c r="K2531" s="70">
        <v>0</v>
      </c>
      <c r="L2531" s="76">
        <f t="shared" si="1475"/>
        <v>101.72</v>
      </c>
      <c r="N2531" s="70">
        <v>68.17</v>
      </c>
      <c r="O2531" s="70">
        <v>33.549999999999997</v>
      </c>
      <c r="P2531" s="70">
        <f t="shared" si="1476"/>
        <v>101.72</v>
      </c>
      <c r="Q2531" s="64"/>
      <c r="R2531" s="70">
        <f t="shared" si="1477"/>
        <v>68.17</v>
      </c>
      <c r="S2531" s="70">
        <f t="shared" si="1477"/>
        <v>33.549999999999997</v>
      </c>
      <c r="T2531" s="70">
        <f t="shared" si="1478"/>
        <v>101.72</v>
      </c>
      <c r="U2531" s="70">
        <f t="shared" si="1479"/>
        <v>0</v>
      </c>
      <c r="V2531" s="78">
        <f t="shared" si="1480"/>
        <v>101.72</v>
      </c>
      <c r="X2531" s="70">
        <v>68.17</v>
      </c>
      <c r="Y2531" s="70">
        <v>33.549999999999997</v>
      </c>
      <c r="Z2531" s="70">
        <v>101.72</v>
      </c>
      <c r="AB2531" s="80">
        <f t="shared" si="1471"/>
        <v>0</v>
      </c>
    </row>
    <row r="2532" spans="1:28" s="34" customFormat="1" x14ac:dyDescent="0.25">
      <c r="A2532" s="72" t="s">
        <v>18243</v>
      </c>
      <c r="B2532" s="73" t="s">
        <v>23613</v>
      </c>
      <c r="C2532" s="74" t="s">
        <v>15692</v>
      </c>
      <c r="D2532" s="75">
        <v>0</v>
      </c>
      <c r="E2532" s="70">
        <v>150.17000000000002</v>
      </c>
      <c r="F2532" s="76">
        <f t="shared" si="1472"/>
        <v>0</v>
      </c>
      <c r="H2532" s="70">
        <f t="shared" si="1473"/>
        <v>130.03</v>
      </c>
      <c r="I2532" s="70">
        <f t="shared" si="1473"/>
        <v>20.14</v>
      </c>
      <c r="J2532" s="70">
        <f t="shared" si="1474"/>
        <v>150.17000000000002</v>
      </c>
      <c r="K2532" s="70">
        <v>0</v>
      </c>
      <c r="L2532" s="76">
        <f t="shared" si="1475"/>
        <v>150.17000000000002</v>
      </c>
      <c r="N2532" s="70">
        <v>130.03</v>
      </c>
      <c r="O2532" s="70">
        <v>20.14</v>
      </c>
      <c r="P2532" s="70">
        <f t="shared" si="1476"/>
        <v>150.17000000000002</v>
      </c>
      <c r="Q2532" s="64"/>
      <c r="R2532" s="70">
        <f t="shared" si="1477"/>
        <v>130.03</v>
      </c>
      <c r="S2532" s="70">
        <f t="shared" si="1477"/>
        <v>20.13</v>
      </c>
      <c r="T2532" s="70">
        <f t="shared" si="1478"/>
        <v>150.16</v>
      </c>
      <c r="U2532" s="70">
        <f t="shared" si="1479"/>
        <v>0</v>
      </c>
      <c r="V2532" s="78">
        <f t="shared" si="1480"/>
        <v>150.16</v>
      </c>
      <c r="X2532" s="70">
        <v>130.03</v>
      </c>
      <c r="Y2532" s="70">
        <v>20.13</v>
      </c>
      <c r="Z2532" s="70">
        <v>150.16</v>
      </c>
      <c r="AB2532" s="80">
        <f t="shared" si="1471"/>
        <v>1.0000000000019327E-2</v>
      </c>
    </row>
    <row r="2533" spans="1:28" s="34" customFormat="1" ht="22.5" x14ac:dyDescent="0.25">
      <c r="A2533" s="66" t="s">
        <v>18244</v>
      </c>
      <c r="B2533" s="67" t="s">
        <v>23614</v>
      </c>
      <c r="C2533" s="68"/>
      <c r="D2533" s="69"/>
      <c r="E2533" s="70"/>
      <c r="F2533" s="71"/>
      <c r="G2533" s="39"/>
      <c r="H2533" s="70"/>
      <c r="I2533" s="70"/>
      <c r="J2533" s="70"/>
      <c r="K2533" s="70"/>
      <c r="L2533" s="76"/>
      <c r="N2533" s="70"/>
      <c r="O2533" s="70"/>
      <c r="P2533" s="70"/>
      <c r="Q2533" s="64"/>
      <c r="R2533" s="70"/>
      <c r="S2533" s="70"/>
      <c r="T2533" s="70"/>
      <c r="U2533" s="70"/>
      <c r="V2533" s="78"/>
      <c r="X2533" s="70"/>
      <c r="Y2533" s="70"/>
      <c r="Z2533" s="70"/>
      <c r="AA2533" s="79"/>
      <c r="AB2533" s="80">
        <f t="shared" si="1471"/>
        <v>0</v>
      </c>
    </row>
    <row r="2534" spans="1:28" ht="22.5" x14ac:dyDescent="0.25">
      <c r="A2534" s="72" t="s">
        <v>18245</v>
      </c>
      <c r="B2534" s="73" t="s">
        <v>23615</v>
      </c>
      <c r="C2534" s="74" t="s">
        <v>15692</v>
      </c>
      <c r="D2534" s="75">
        <v>0</v>
      </c>
      <c r="E2534" s="70">
        <v>403.47</v>
      </c>
      <c r="F2534" s="76">
        <f>ROUND(D2534*E2534,2)</f>
        <v>0</v>
      </c>
      <c r="G2534" s="77"/>
      <c r="H2534" s="70">
        <f t="shared" ref="H2534:I2537" si="1481">ROUND(N2534+(N2534*$H$2/100),2)</f>
        <v>390.06</v>
      </c>
      <c r="I2534" s="70">
        <f t="shared" si="1481"/>
        <v>13.41</v>
      </c>
      <c r="J2534" s="70">
        <f>H2534+I2534</f>
        <v>403.47</v>
      </c>
      <c r="K2534" s="70">
        <v>0</v>
      </c>
      <c r="L2534" s="76">
        <f>SUM(J2534:K2534)</f>
        <v>403.47</v>
      </c>
      <c r="N2534" s="70">
        <v>390.06</v>
      </c>
      <c r="O2534" s="70">
        <v>13.41</v>
      </c>
      <c r="P2534" s="70">
        <f>SUM(N2534:O2534)</f>
        <v>403.47</v>
      </c>
      <c r="Q2534" s="64"/>
      <c r="R2534" s="70">
        <f t="shared" ref="R2534:S2537" si="1482">X2534</f>
        <v>390.06</v>
      </c>
      <c r="S2534" s="70">
        <f t="shared" si="1482"/>
        <v>13.42</v>
      </c>
      <c r="T2534" s="70">
        <f>R2534+S2534</f>
        <v>403.48</v>
      </c>
      <c r="U2534" s="70">
        <f>ROUND(Z2534*$H$2,2)/100</f>
        <v>0</v>
      </c>
      <c r="V2534" s="78">
        <f>SUM(T2534:U2534)</f>
        <v>403.48</v>
      </c>
      <c r="X2534" s="70">
        <v>390.06</v>
      </c>
      <c r="Y2534" s="70">
        <v>13.42</v>
      </c>
      <c r="Z2534" s="70">
        <v>403.48</v>
      </c>
      <c r="AA2534" s="79"/>
      <c r="AB2534" s="80">
        <f t="shared" si="1471"/>
        <v>-9.9999999999909051E-3</v>
      </c>
    </row>
    <row r="2535" spans="1:28" ht="22.5" x14ac:dyDescent="0.25">
      <c r="A2535" s="72" t="s">
        <v>18246</v>
      </c>
      <c r="B2535" s="73" t="s">
        <v>23616</v>
      </c>
      <c r="C2535" s="74" t="s">
        <v>15692</v>
      </c>
      <c r="D2535" s="75">
        <v>0</v>
      </c>
      <c r="E2535" s="70">
        <v>199.69</v>
      </c>
      <c r="F2535" s="76">
        <f>ROUND(D2535*E2535,2)</f>
        <v>0</v>
      </c>
      <c r="G2535" s="77"/>
      <c r="H2535" s="70">
        <f t="shared" si="1481"/>
        <v>186.28</v>
      </c>
      <c r="I2535" s="70">
        <f t="shared" si="1481"/>
        <v>13.41</v>
      </c>
      <c r="J2535" s="70">
        <f>H2535+I2535</f>
        <v>199.69</v>
      </c>
      <c r="K2535" s="70">
        <v>0</v>
      </c>
      <c r="L2535" s="76">
        <f>SUM(J2535:K2535)</f>
        <v>199.69</v>
      </c>
      <c r="N2535" s="70">
        <v>186.28</v>
      </c>
      <c r="O2535" s="70">
        <v>13.41</v>
      </c>
      <c r="P2535" s="70">
        <f>SUM(N2535:O2535)</f>
        <v>199.69</v>
      </c>
      <c r="Q2535" s="64"/>
      <c r="R2535" s="70">
        <f t="shared" si="1482"/>
        <v>186.28</v>
      </c>
      <c r="S2535" s="70">
        <f t="shared" si="1482"/>
        <v>13.42</v>
      </c>
      <c r="T2535" s="70">
        <f>R2535+S2535</f>
        <v>199.7</v>
      </c>
      <c r="U2535" s="70">
        <f>ROUND(Z2535*$H$2,2)/100</f>
        <v>0</v>
      </c>
      <c r="V2535" s="78">
        <f>SUM(T2535:U2535)</f>
        <v>199.7</v>
      </c>
      <c r="X2535" s="70">
        <v>186.28</v>
      </c>
      <c r="Y2535" s="70">
        <v>13.42</v>
      </c>
      <c r="Z2535" s="70">
        <v>199.7</v>
      </c>
      <c r="AA2535" s="79"/>
      <c r="AB2535" s="80">
        <f t="shared" si="1471"/>
        <v>-9.9999999999909051E-3</v>
      </c>
    </row>
    <row r="2536" spans="1:28" ht="22.5" x14ac:dyDescent="0.25">
      <c r="A2536" s="72" t="s">
        <v>18247</v>
      </c>
      <c r="B2536" s="73" t="s">
        <v>23617</v>
      </c>
      <c r="C2536" s="74" t="s">
        <v>15692</v>
      </c>
      <c r="D2536" s="75">
        <v>0</v>
      </c>
      <c r="E2536" s="70">
        <v>114.47999999999999</v>
      </c>
      <c r="F2536" s="76">
        <f>ROUND(D2536*E2536,2)</f>
        <v>0</v>
      </c>
      <c r="G2536" s="77"/>
      <c r="H2536" s="70">
        <f t="shared" si="1481"/>
        <v>101.07</v>
      </c>
      <c r="I2536" s="70">
        <f t="shared" si="1481"/>
        <v>13.41</v>
      </c>
      <c r="J2536" s="70">
        <f>H2536+I2536</f>
        <v>114.47999999999999</v>
      </c>
      <c r="K2536" s="70">
        <v>0</v>
      </c>
      <c r="L2536" s="76">
        <f>SUM(J2536:K2536)</f>
        <v>114.47999999999999</v>
      </c>
      <c r="N2536" s="70">
        <v>101.07</v>
      </c>
      <c r="O2536" s="70">
        <v>13.41</v>
      </c>
      <c r="P2536" s="70">
        <f>SUM(N2536:O2536)</f>
        <v>114.47999999999999</v>
      </c>
      <c r="Q2536" s="64"/>
      <c r="R2536" s="70">
        <f t="shared" si="1482"/>
        <v>101.07</v>
      </c>
      <c r="S2536" s="70">
        <f t="shared" si="1482"/>
        <v>13.42</v>
      </c>
      <c r="T2536" s="70">
        <f>R2536+S2536</f>
        <v>114.49</v>
      </c>
      <c r="U2536" s="70">
        <f>ROUND(Z2536*$H$2,2)/100</f>
        <v>0</v>
      </c>
      <c r="V2536" s="78">
        <f>SUM(T2536:U2536)</f>
        <v>114.49</v>
      </c>
      <c r="X2536" s="70">
        <v>101.07</v>
      </c>
      <c r="Y2536" s="70">
        <v>13.42</v>
      </c>
      <c r="Z2536" s="70">
        <v>114.49</v>
      </c>
      <c r="AA2536" s="79"/>
      <c r="AB2536" s="80">
        <f t="shared" si="1471"/>
        <v>-1.0000000000005116E-2</v>
      </c>
    </row>
    <row r="2537" spans="1:28" x14ac:dyDescent="0.25">
      <c r="A2537" s="72" t="s">
        <v>18248</v>
      </c>
      <c r="B2537" s="73" t="s">
        <v>23618</v>
      </c>
      <c r="C2537" s="74" t="s">
        <v>15692</v>
      </c>
      <c r="D2537" s="75">
        <v>0</v>
      </c>
      <c r="E2537" s="70">
        <v>302.21000000000004</v>
      </c>
      <c r="F2537" s="76">
        <f>ROUND(D2537*E2537,2)</f>
        <v>0</v>
      </c>
      <c r="G2537" s="77"/>
      <c r="H2537" s="70">
        <f t="shared" si="1481"/>
        <v>288.8</v>
      </c>
      <c r="I2537" s="70">
        <f t="shared" si="1481"/>
        <v>13.41</v>
      </c>
      <c r="J2537" s="70">
        <f>H2537+I2537</f>
        <v>302.21000000000004</v>
      </c>
      <c r="K2537" s="70">
        <v>0</v>
      </c>
      <c r="L2537" s="76">
        <f>SUM(J2537:K2537)</f>
        <v>302.21000000000004</v>
      </c>
      <c r="N2537" s="70">
        <v>288.8</v>
      </c>
      <c r="O2537" s="70">
        <v>13.41</v>
      </c>
      <c r="P2537" s="70">
        <f>SUM(N2537:O2537)</f>
        <v>302.21000000000004</v>
      </c>
      <c r="Q2537" s="64"/>
      <c r="R2537" s="70">
        <f t="shared" si="1482"/>
        <v>288.8</v>
      </c>
      <c r="S2537" s="70">
        <f t="shared" si="1482"/>
        <v>13.42</v>
      </c>
      <c r="T2537" s="70">
        <f>R2537+S2537</f>
        <v>302.22000000000003</v>
      </c>
      <c r="U2537" s="70">
        <f>ROUND(Z2537*$H$2,2)/100</f>
        <v>0</v>
      </c>
      <c r="V2537" s="78">
        <f>SUM(T2537:U2537)</f>
        <v>302.22000000000003</v>
      </c>
      <c r="X2537" s="70">
        <v>288.8</v>
      </c>
      <c r="Y2537" s="70">
        <v>13.42</v>
      </c>
      <c r="Z2537" s="70">
        <v>302.22000000000003</v>
      </c>
      <c r="AA2537" s="79"/>
      <c r="AB2537" s="80">
        <f t="shared" si="1471"/>
        <v>-9.9999999999909051E-3</v>
      </c>
    </row>
    <row r="2538" spans="1:28" x14ac:dyDescent="0.25">
      <c r="A2538" s="66" t="s">
        <v>18249</v>
      </c>
      <c r="B2538" s="67" t="s">
        <v>23619</v>
      </c>
      <c r="C2538" s="68"/>
      <c r="D2538" s="69"/>
      <c r="E2538" s="70"/>
      <c r="F2538" s="71"/>
      <c r="H2538" s="70"/>
      <c r="I2538" s="70"/>
      <c r="J2538" s="70"/>
      <c r="K2538" s="70"/>
      <c r="L2538" s="76"/>
      <c r="N2538" s="70"/>
      <c r="O2538" s="70"/>
      <c r="P2538" s="70"/>
      <c r="Q2538" s="64"/>
      <c r="R2538" s="70"/>
      <c r="S2538" s="70"/>
      <c r="T2538" s="70"/>
      <c r="U2538" s="70"/>
      <c r="V2538" s="78"/>
      <c r="X2538" s="70"/>
      <c r="Y2538" s="70"/>
      <c r="Z2538" s="70"/>
      <c r="AA2538" s="79"/>
      <c r="AB2538" s="80">
        <f t="shared" si="1471"/>
        <v>0</v>
      </c>
    </row>
    <row r="2539" spans="1:28" s="34" customFormat="1" ht="33.75" x14ac:dyDescent="0.25">
      <c r="A2539" s="72" t="s">
        <v>18250</v>
      </c>
      <c r="B2539" s="73" t="s">
        <v>23620</v>
      </c>
      <c r="C2539" s="74" t="s">
        <v>15692</v>
      </c>
      <c r="D2539" s="75">
        <v>0</v>
      </c>
      <c r="E2539" s="70">
        <v>110.53999999999999</v>
      </c>
      <c r="F2539" s="76">
        <f>ROUND(D2539*E2539,2)</f>
        <v>0</v>
      </c>
      <c r="G2539" s="77"/>
      <c r="H2539" s="70">
        <f>ROUND(N2539+(N2539*$H$2/100),2)</f>
        <v>97.13</v>
      </c>
      <c r="I2539" s="70">
        <f>ROUND(O2539+(O2539*$H$2/100),2)</f>
        <v>13.41</v>
      </c>
      <c r="J2539" s="70">
        <f>H2539+I2539</f>
        <v>110.53999999999999</v>
      </c>
      <c r="K2539" s="70">
        <v>0</v>
      </c>
      <c r="L2539" s="76">
        <f>SUM(J2539:K2539)</f>
        <v>110.53999999999999</v>
      </c>
      <c r="N2539" s="70">
        <v>97.13</v>
      </c>
      <c r="O2539" s="70">
        <v>13.41</v>
      </c>
      <c r="P2539" s="70">
        <f>SUM(N2539:O2539)</f>
        <v>110.53999999999999</v>
      </c>
      <c r="Q2539" s="64"/>
      <c r="R2539" s="70">
        <f>X2539</f>
        <v>97.13</v>
      </c>
      <c r="S2539" s="70">
        <f>Y2539</f>
        <v>13.42</v>
      </c>
      <c r="T2539" s="70">
        <f>R2539+S2539</f>
        <v>110.55</v>
      </c>
      <c r="U2539" s="70">
        <f>ROUND(Z2539*$H$2,2)/100</f>
        <v>0</v>
      </c>
      <c r="V2539" s="78">
        <f>SUM(T2539:U2539)</f>
        <v>110.55</v>
      </c>
      <c r="X2539" s="70">
        <v>97.13</v>
      </c>
      <c r="Y2539" s="70">
        <v>13.42</v>
      </c>
      <c r="Z2539" s="70">
        <v>110.55</v>
      </c>
      <c r="AA2539" s="79"/>
      <c r="AB2539" s="80">
        <f t="shared" si="1471"/>
        <v>-1.0000000000005116E-2</v>
      </c>
    </row>
    <row r="2540" spans="1:28" s="34" customFormat="1" x14ac:dyDescent="0.25">
      <c r="A2540" s="72" t="s">
        <v>18251</v>
      </c>
      <c r="B2540" s="73" t="s">
        <v>23621</v>
      </c>
      <c r="C2540" s="74" t="s">
        <v>15692</v>
      </c>
      <c r="D2540" s="75">
        <v>0</v>
      </c>
      <c r="E2540" s="70">
        <v>273.52</v>
      </c>
      <c r="F2540" s="76">
        <f>ROUND(D2540*E2540,2)</f>
        <v>0</v>
      </c>
      <c r="G2540" s="77"/>
      <c r="H2540" s="70">
        <f>ROUND(N2540+(N2540*$H$2/100),2)</f>
        <v>265.13</v>
      </c>
      <c r="I2540" s="70">
        <f>ROUND(O2540+(O2540*$H$2/100),2)</f>
        <v>8.39</v>
      </c>
      <c r="J2540" s="70">
        <f>H2540+I2540</f>
        <v>273.52</v>
      </c>
      <c r="K2540" s="70">
        <v>0</v>
      </c>
      <c r="L2540" s="76">
        <f>SUM(J2540:K2540)</f>
        <v>273.52</v>
      </c>
      <c r="N2540" s="70">
        <v>265.13</v>
      </c>
      <c r="O2540" s="70">
        <v>8.39</v>
      </c>
      <c r="P2540" s="70">
        <f>SUM(N2540:O2540)</f>
        <v>273.52</v>
      </c>
      <c r="Q2540" s="64"/>
      <c r="R2540" s="70">
        <f>X2540</f>
        <v>265.13</v>
      </c>
      <c r="S2540" s="70">
        <f>Y2540</f>
        <v>8.39</v>
      </c>
      <c r="T2540" s="70">
        <f>R2540+S2540</f>
        <v>273.52</v>
      </c>
      <c r="U2540" s="70">
        <f>ROUND(Z2540*$H$2,2)/100</f>
        <v>0</v>
      </c>
      <c r="V2540" s="78">
        <f>SUM(T2540:U2540)</f>
        <v>273.52</v>
      </c>
      <c r="X2540" s="70">
        <v>265.13</v>
      </c>
      <c r="Y2540" s="70">
        <v>8.39</v>
      </c>
      <c r="Z2540" s="70">
        <v>273.52</v>
      </c>
      <c r="AA2540" s="79"/>
      <c r="AB2540" s="80">
        <f t="shared" si="1471"/>
        <v>0</v>
      </c>
    </row>
    <row r="2541" spans="1:28" s="34" customFormat="1" x14ac:dyDescent="0.25">
      <c r="A2541" s="66" t="s">
        <v>18252</v>
      </c>
      <c r="B2541" s="67" t="s">
        <v>23622</v>
      </c>
      <c r="C2541" s="68"/>
      <c r="D2541" s="69"/>
      <c r="E2541" s="70"/>
      <c r="F2541" s="71"/>
      <c r="G2541" s="39"/>
      <c r="H2541" s="70"/>
      <c r="I2541" s="70"/>
      <c r="J2541" s="70"/>
      <c r="K2541" s="70"/>
      <c r="L2541" s="76"/>
      <c r="N2541" s="70"/>
      <c r="O2541" s="70"/>
      <c r="P2541" s="70"/>
      <c r="Q2541" s="64"/>
      <c r="R2541" s="70"/>
      <c r="S2541" s="70"/>
      <c r="T2541" s="70"/>
      <c r="U2541" s="70"/>
      <c r="V2541" s="78"/>
      <c r="X2541" s="70"/>
      <c r="Y2541" s="70"/>
      <c r="Z2541" s="70"/>
      <c r="AA2541" s="79"/>
      <c r="AB2541" s="80">
        <f t="shared" si="1471"/>
        <v>0</v>
      </c>
    </row>
    <row r="2542" spans="1:28" s="34" customFormat="1" ht="22.5" x14ac:dyDescent="0.25">
      <c r="A2542" s="72" t="s">
        <v>18253</v>
      </c>
      <c r="B2542" s="73" t="s">
        <v>23623</v>
      </c>
      <c r="C2542" s="74" t="s">
        <v>15692</v>
      </c>
      <c r="D2542" s="75">
        <v>0</v>
      </c>
      <c r="E2542" s="70">
        <v>89.02</v>
      </c>
      <c r="F2542" s="76">
        <f>ROUND(D2542*E2542,2)</f>
        <v>0</v>
      </c>
      <c r="G2542" s="77"/>
      <c r="H2542" s="70">
        <f>ROUND(N2542+(N2542*$H$2/100),2)</f>
        <v>75.61</v>
      </c>
      <c r="I2542" s="70">
        <f>ROUND(O2542+(O2542*$H$2/100),2)</f>
        <v>13.41</v>
      </c>
      <c r="J2542" s="70">
        <f>H2542+I2542</f>
        <v>89.02</v>
      </c>
      <c r="K2542" s="70">
        <v>0</v>
      </c>
      <c r="L2542" s="76">
        <f>SUM(J2542:K2542)</f>
        <v>89.02</v>
      </c>
      <c r="N2542" s="70">
        <v>75.61</v>
      </c>
      <c r="O2542" s="70">
        <v>13.41</v>
      </c>
      <c r="P2542" s="70">
        <f>SUM(N2542:O2542)</f>
        <v>89.02</v>
      </c>
      <c r="Q2542" s="64"/>
      <c r="R2542" s="70">
        <f>X2542</f>
        <v>75.61</v>
      </c>
      <c r="S2542" s="70">
        <f>Y2542</f>
        <v>13.42</v>
      </c>
      <c r="T2542" s="70">
        <f>R2542+S2542</f>
        <v>89.03</v>
      </c>
      <c r="U2542" s="70">
        <f>ROUND(Z2542*$H$2,2)/100</f>
        <v>0</v>
      </c>
      <c r="V2542" s="78">
        <f>SUM(T2542:U2542)</f>
        <v>89.03</v>
      </c>
      <c r="X2542" s="70">
        <v>75.61</v>
      </c>
      <c r="Y2542" s="70">
        <v>13.42</v>
      </c>
      <c r="Z2542" s="70">
        <v>89.03</v>
      </c>
      <c r="AA2542" s="79"/>
      <c r="AB2542" s="80">
        <f t="shared" si="1471"/>
        <v>-1.0000000000005116E-2</v>
      </c>
    </row>
    <row r="2543" spans="1:28" x14ac:dyDescent="0.25">
      <c r="A2543" s="72" t="s">
        <v>18254</v>
      </c>
      <c r="B2543" s="73" t="s">
        <v>23624</v>
      </c>
      <c r="C2543" s="74" t="s">
        <v>15692</v>
      </c>
      <c r="D2543" s="75">
        <v>0</v>
      </c>
      <c r="E2543" s="70">
        <v>129.9</v>
      </c>
      <c r="F2543" s="76">
        <f>ROUND(D2543*E2543,2)</f>
        <v>0</v>
      </c>
      <c r="G2543" s="77"/>
      <c r="H2543" s="70">
        <f>ROUND(N2543+(N2543*$H$2/100),2)</f>
        <v>113.12</v>
      </c>
      <c r="I2543" s="70">
        <f>ROUND(O2543+(O2543*$H$2/100),2)</f>
        <v>16.78</v>
      </c>
      <c r="J2543" s="70">
        <f>H2543+I2543</f>
        <v>129.9</v>
      </c>
      <c r="K2543" s="70">
        <v>0</v>
      </c>
      <c r="L2543" s="76">
        <f>SUM(J2543:K2543)</f>
        <v>129.9</v>
      </c>
      <c r="N2543" s="70">
        <v>113.12</v>
      </c>
      <c r="O2543" s="70">
        <v>16.78</v>
      </c>
      <c r="P2543" s="70">
        <f>SUM(N2543:O2543)</f>
        <v>129.9</v>
      </c>
      <c r="Q2543" s="64"/>
      <c r="R2543" s="70">
        <f>X2543</f>
        <v>113.12</v>
      </c>
      <c r="S2543" s="70">
        <f>Y2543</f>
        <v>16.79</v>
      </c>
      <c r="T2543" s="70">
        <f>R2543+S2543</f>
        <v>129.91</v>
      </c>
      <c r="U2543" s="70">
        <f>ROUND(Z2543*$H$2,2)/100</f>
        <v>0</v>
      </c>
      <c r="V2543" s="78">
        <f>SUM(T2543:U2543)</f>
        <v>129.91</v>
      </c>
      <c r="X2543" s="70">
        <v>113.12</v>
      </c>
      <c r="Y2543" s="70">
        <v>16.79</v>
      </c>
      <c r="Z2543" s="70">
        <v>129.91</v>
      </c>
      <c r="AA2543" s="79"/>
      <c r="AB2543" s="80">
        <f t="shared" si="1471"/>
        <v>-9.9999999999909051E-3</v>
      </c>
    </row>
    <row r="2544" spans="1:28" x14ac:dyDescent="0.25">
      <c r="A2544" s="66" t="s">
        <v>18255</v>
      </c>
      <c r="B2544" s="67" t="s">
        <v>23625</v>
      </c>
      <c r="C2544" s="68"/>
      <c r="D2544" s="69"/>
      <c r="E2544" s="70"/>
      <c r="F2544" s="71"/>
      <c r="H2544" s="70"/>
      <c r="I2544" s="70"/>
      <c r="J2544" s="70"/>
      <c r="K2544" s="70"/>
      <c r="L2544" s="76"/>
      <c r="N2544" s="70"/>
      <c r="O2544" s="70"/>
      <c r="P2544" s="70"/>
      <c r="Q2544" s="64"/>
      <c r="R2544" s="70"/>
      <c r="S2544" s="70"/>
      <c r="T2544" s="70"/>
      <c r="U2544" s="70"/>
      <c r="V2544" s="78"/>
      <c r="X2544" s="70"/>
      <c r="Y2544" s="70"/>
      <c r="Z2544" s="70"/>
      <c r="AA2544" s="79"/>
      <c r="AB2544" s="80">
        <f t="shared" si="1471"/>
        <v>0</v>
      </c>
    </row>
    <row r="2545" spans="1:28" x14ac:dyDescent="0.25">
      <c r="A2545" s="72" t="s">
        <v>18256</v>
      </c>
      <c r="B2545" s="73" t="s">
        <v>23626</v>
      </c>
      <c r="C2545" s="74" t="s">
        <v>15692</v>
      </c>
      <c r="D2545" s="75">
        <v>0</v>
      </c>
      <c r="E2545" s="70">
        <v>95.53</v>
      </c>
      <c r="F2545" s="76">
        <f t="shared" ref="F2545:F2557" si="1483">ROUND(D2545*E2545,2)</f>
        <v>0</v>
      </c>
      <c r="G2545" s="77"/>
      <c r="H2545" s="70">
        <f t="shared" ref="H2545:I2557" si="1484">ROUND(N2545+(N2545*$H$2/100),2)</f>
        <v>68.709999999999994</v>
      </c>
      <c r="I2545" s="70">
        <f t="shared" si="1484"/>
        <v>26.82</v>
      </c>
      <c r="J2545" s="70">
        <f t="shared" ref="J2545:J2557" si="1485">H2545+I2545</f>
        <v>95.53</v>
      </c>
      <c r="K2545" s="70">
        <v>0</v>
      </c>
      <c r="L2545" s="76">
        <f t="shared" ref="L2545:L2557" si="1486">SUM(J2545:K2545)</f>
        <v>95.53</v>
      </c>
      <c r="N2545" s="70">
        <v>68.709999999999994</v>
      </c>
      <c r="O2545" s="70">
        <v>26.82</v>
      </c>
      <c r="P2545" s="70">
        <f t="shared" ref="P2545:P2557" si="1487">SUM(N2545:O2545)</f>
        <v>95.53</v>
      </c>
      <c r="Q2545" s="64"/>
      <c r="R2545" s="70">
        <f t="shared" ref="R2545:S2557" si="1488">X2545</f>
        <v>68.709999999999994</v>
      </c>
      <c r="S2545" s="70">
        <f t="shared" si="1488"/>
        <v>26.84</v>
      </c>
      <c r="T2545" s="70">
        <f t="shared" ref="T2545:T2557" si="1489">R2545+S2545</f>
        <v>95.55</v>
      </c>
      <c r="U2545" s="70">
        <f t="shared" ref="U2545:U2557" si="1490">ROUND(Z2545*$H$2,2)/100</f>
        <v>0</v>
      </c>
      <c r="V2545" s="78">
        <f t="shared" ref="V2545:V2557" si="1491">SUM(T2545:U2545)</f>
        <v>95.55</v>
      </c>
      <c r="X2545" s="70">
        <v>68.709999999999994</v>
      </c>
      <c r="Y2545" s="70">
        <v>26.84</v>
      </c>
      <c r="Z2545" s="70">
        <v>95.55</v>
      </c>
      <c r="AA2545" s="79"/>
      <c r="AB2545" s="80">
        <f t="shared" si="1471"/>
        <v>-1.9999999999996021E-2</v>
      </c>
    </row>
    <row r="2546" spans="1:28" x14ac:dyDescent="0.25">
      <c r="A2546" s="72" t="s">
        <v>18257</v>
      </c>
      <c r="B2546" s="73" t="s">
        <v>23627</v>
      </c>
      <c r="C2546" s="74" t="s">
        <v>15692</v>
      </c>
      <c r="D2546" s="75">
        <v>0</v>
      </c>
      <c r="E2546" s="70">
        <v>66.849999999999994</v>
      </c>
      <c r="F2546" s="76">
        <f t="shared" si="1483"/>
        <v>0</v>
      </c>
      <c r="G2546" s="77"/>
      <c r="H2546" s="70">
        <f t="shared" si="1484"/>
        <v>40.03</v>
      </c>
      <c r="I2546" s="70">
        <f t="shared" si="1484"/>
        <v>26.82</v>
      </c>
      <c r="J2546" s="70">
        <f t="shared" si="1485"/>
        <v>66.849999999999994</v>
      </c>
      <c r="K2546" s="70">
        <v>0</v>
      </c>
      <c r="L2546" s="76">
        <f t="shared" si="1486"/>
        <v>66.849999999999994</v>
      </c>
      <c r="N2546" s="70">
        <v>40.03</v>
      </c>
      <c r="O2546" s="70">
        <v>26.82</v>
      </c>
      <c r="P2546" s="70">
        <f t="shared" si="1487"/>
        <v>66.849999999999994</v>
      </c>
      <c r="Q2546" s="64"/>
      <c r="R2546" s="70">
        <f t="shared" si="1488"/>
        <v>40.03</v>
      </c>
      <c r="S2546" s="70">
        <f t="shared" si="1488"/>
        <v>26.84</v>
      </c>
      <c r="T2546" s="70">
        <f t="shared" si="1489"/>
        <v>66.87</v>
      </c>
      <c r="U2546" s="70">
        <f t="shared" si="1490"/>
        <v>0</v>
      </c>
      <c r="V2546" s="78">
        <f t="shared" si="1491"/>
        <v>66.87</v>
      </c>
      <c r="X2546" s="70">
        <v>40.03</v>
      </c>
      <c r="Y2546" s="70">
        <v>26.84</v>
      </c>
      <c r="Z2546" s="70">
        <v>66.87</v>
      </c>
      <c r="AA2546" s="79"/>
      <c r="AB2546" s="80">
        <f t="shared" si="1471"/>
        <v>-2.0000000000010232E-2</v>
      </c>
    </row>
    <row r="2547" spans="1:28" x14ac:dyDescent="0.25">
      <c r="A2547" s="72" t="s">
        <v>18258</v>
      </c>
      <c r="B2547" s="73" t="s">
        <v>23628</v>
      </c>
      <c r="C2547" s="74" t="s">
        <v>15692</v>
      </c>
      <c r="D2547" s="75">
        <v>0</v>
      </c>
      <c r="E2547" s="70">
        <v>33.36</v>
      </c>
      <c r="F2547" s="76">
        <f t="shared" si="1483"/>
        <v>0</v>
      </c>
      <c r="G2547" s="77"/>
      <c r="H2547" s="70">
        <f t="shared" si="1484"/>
        <v>23.3</v>
      </c>
      <c r="I2547" s="70">
        <f t="shared" si="1484"/>
        <v>10.06</v>
      </c>
      <c r="J2547" s="70">
        <f t="shared" si="1485"/>
        <v>33.36</v>
      </c>
      <c r="K2547" s="70">
        <v>0</v>
      </c>
      <c r="L2547" s="76">
        <f t="shared" si="1486"/>
        <v>33.36</v>
      </c>
      <c r="N2547" s="70">
        <v>23.3</v>
      </c>
      <c r="O2547" s="70">
        <v>10.06</v>
      </c>
      <c r="P2547" s="70">
        <f t="shared" si="1487"/>
        <v>33.36</v>
      </c>
      <c r="Q2547" s="64"/>
      <c r="R2547" s="70">
        <f t="shared" si="1488"/>
        <v>23.3</v>
      </c>
      <c r="S2547" s="70">
        <f t="shared" si="1488"/>
        <v>10.06</v>
      </c>
      <c r="T2547" s="70">
        <f t="shared" si="1489"/>
        <v>33.36</v>
      </c>
      <c r="U2547" s="70">
        <f t="shared" si="1490"/>
        <v>0</v>
      </c>
      <c r="V2547" s="78">
        <f t="shared" si="1491"/>
        <v>33.36</v>
      </c>
      <c r="X2547" s="70">
        <v>23.3</v>
      </c>
      <c r="Y2547" s="70">
        <v>10.06</v>
      </c>
      <c r="Z2547" s="70">
        <v>33.36</v>
      </c>
      <c r="AA2547" s="79"/>
      <c r="AB2547" s="80">
        <f t="shared" si="1471"/>
        <v>0</v>
      </c>
    </row>
    <row r="2548" spans="1:28" x14ac:dyDescent="0.25">
      <c r="A2548" s="72" t="s">
        <v>18259</v>
      </c>
      <c r="B2548" s="73" t="s">
        <v>23629</v>
      </c>
      <c r="C2548" s="74" t="s">
        <v>15692</v>
      </c>
      <c r="D2548" s="75">
        <v>0</v>
      </c>
      <c r="E2548" s="70">
        <v>122.41</v>
      </c>
      <c r="F2548" s="76">
        <f t="shared" si="1483"/>
        <v>0</v>
      </c>
      <c r="G2548" s="77"/>
      <c r="H2548" s="70">
        <f t="shared" si="1484"/>
        <v>112.35</v>
      </c>
      <c r="I2548" s="70">
        <f t="shared" si="1484"/>
        <v>10.06</v>
      </c>
      <c r="J2548" s="70">
        <f t="shared" si="1485"/>
        <v>122.41</v>
      </c>
      <c r="K2548" s="70">
        <v>0</v>
      </c>
      <c r="L2548" s="76">
        <f t="shared" si="1486"/>
        <v>122.41</v>
      </c>
      <c r="N2548" s="70">
        <v>112.35</v>
      </c>
      <c r="O2548" s="70">
        <v>10.06</v>
      </c>
      <c r="P2548" s="70">
        <f t="shared" si="1487"/>
        <v>122.41</v>
      </c>
      <c r="Q2548" s="64"/>
      <c r="R2548" s="70">
        <f t="shared" si="1488"/>
        <v>112.35</v>
      </c>
      <c r="S2548" s="70">
        <f t="shared" si="1488"/>
        <v>10.06</v>
      </c>
      <c r="T2548" s="70">
        <f t="shared" si="1489"/>
        <v>122.41</v>
      </c>
      <c r="U2548" s="70">
        <f t="shared" si="1490"/>
        <v>0</v>
      </c>
      <c r="V2548" s="78">
        <f t="shared" si="1491"/>
        <v>122.41</v>
      </c>
      <c r="X2548" s="70">
        <v>112.35</v>
      </c>
      <c r="Y2548" s="70">
        <v>10.06</v>
      </c>
      <c r="Z2548" s="70">
        <v>122.41</v>
      </c>
      <c r="AA2548" s="79"/>
      <c r="AB2548" s="80">
        <f t="shared" si="1471"/>
        <v>0</v>
      </c>
    </row>
    <row r="2549" spans="1:28" x14ac:dyDescent="0.25">
      <c r="A2549" s="72" t="s">
        <v>18260</v>
      </c>
      <c r="B2549" s="73" t="s">
        <v>23630</v>
      </c>
      <c r="C2549" s="74" t="s">
        <v>15692</v>
      </c>
      <c r="D2549" s="75">
        <v>0</v>
      </c>
      <c r="E2549" s="70">
        <v>280.27</v>
      </c>
      <c r="F2549" s="76">
        <f t="shared" si="1483"/>
        <v>0</v>
      </c>
      <c r="G2549" s="77"/>
      <c r="H2549" s="70">
        <f t="shared" si="1484"/>
        <v>270.20999999999998</v>
      </c>
      <c r="I2549" s="70">
        <f t="shared" si="1484"/>
        <v>10.06</v>
      </c>
      <c r="J2549" s="70">
        <f t="shared" si="1485"/>
        <v>280.27</v>
      </c>
      <c r="K2549" s="70">
        <v>0</v>
      </c>
      <c r="L2549" s="76">
        <f t="shared" si="1486"/>
        <v>280.27</v>
      </c>
      <c r="N2549" s="70">
        <v>270.20999999999998</v>
      </c>
      <c r="O2549" s="70">
        <v>10.06</v>
      </c>
      <c r="P2549" s="70">
        <f t="shared" si="1487"/>
        <v>280.27</v>
      </c>
      <c r="Q2549" s="64"/>
      <c r="R2549" s="70">
        <f t="shared" si="1488"/>
        <v>270.20999999999998</v>
      </c>
      <c r="S2549" s="70">
        <f t="shared" si="1488"/>
        <v>10.06</v>
      </c>
      <c r="T2549" s="70">
        <f t="shared" si="1489"/>
        <v>280.27</v>
      </c>
      <c r="U2549" s="70">
        <f t="shared" si="1490"/>
        <v>0</v>
      </c>
      <c r="V2549" s="78">
        <f t="shared" si="1491"/>
        <v>280.27</v>
      </c>
      <c r="X2549" s="70">
        <v>270.20999999999998</v>
      </c>
      <c r="Y2549" s="70">
        <v>10.06</v>
      </c>
      <c r="Z2549" s="70">
        <v>280.27</v>
      </c>
      <c r="AA2549" s="79"/>
      <c r="AB2549" s="80">
        <f t="shared" si="1471"/>
        <v>0</v>
      </c>
    </row>
    <row r="2550" spans="1:28" x14ac:dyDescent="0.25">
      <c r="A2550" s="72" t="s">
        <v>18261</v>
      </c>
      <c r="B2550" s="73" t="s">
        <v>23631</v>
      </c>
      <c r="C2550" s="74" t="s">
        <v>15692</v>
      </c>
      <c r="D2550" s="75">
        <v>0</v>
      </c>
      <c r="E2550" s="70">
        <v>3.6900000000000004</v>
      </c>
      <c r="F2550" s="76">
        <f t="shared" si="1483"/>
        <v>0</v>
      </c>
      <c r="G2550" s="77"/>
      <c r="H2550" s="70">
        <f t="shared" si="1484"/>
        <v>2.6</v>
      </c>
      <c r="I2550" s="70">
        <f t="shared" si="1484"/>
        <v>1.0900000000000001</v>
      </c>
      <c r="J2550" s="70">
        <f t="shared" si="1485"/>
        <v>3.6900000000000004</v>
      </c>
      <c r="K2550" s="70">
        <v>0</v>
      </c>
      <c r="L2550" s="76">
        <f t="shared" si="1486"/>
        <v>3.6900000000000004</v>
      </c>
      <c r="N2550" s="70">
        <v>2.6</v>
      </c>
      <c r="O2550" s="70">
        <v>1.0900000000000001</v>
      </c>
      <c r="P2550" s="70">
        <f t="shared" si="1487"/>
        <v>3.6900000000000004</v>
      </c>
      <c r="Q2550" s="64"/>
      <c r="R2550" s="70">
        <f t="shared" si="1488"/>
        <v>2.6</v>
      </c>
      <c r="S2550" s="70">
        <f t="shared" si="1488"/>
        <v>1.0900000000000001</v>
      </c>
      <c r="T2550" s="70">
        <f t="shared" si="1489"/>
        <v>3.6900000000000004</v>
      </c>
      <c r="U2550" s="70">
        <f t="shared" si="1490"/>
        <v>0</v>
      </c>
      <c r="V2550" s="78">
        <f t="shared" si="1491"/>
        <v>3.6900000000000004</v>
      </c>
      <c r="X2550" s="70">
        <v>2.6</v>
      </c>
      <c r="Y2550" s="70">
        <v>1.0900000000000001</v>
      </c>
      <c r="Z2550" s="70">
        <v>3.69</v>
      </c>
      <c r="AA2550" s="79"/>
      <c r="AB2550" s="80">
        <f t="shared" si="1471"/>
        <v>0</v>
      </c>
    </row>
    <row r="2551" spans="1:28" x14ac:dyDescent="0.25">
      <c r="A2551" s="72" t="s">
        <v>18262</v>
      </c>
      <c r="B2551" s="73" t="s">
        <v>23632</v>
      </c>
      <c r="C2551" s="74" t="s">
        <v>15692</v>
      </c>
      <c r="D2551" s="75">
        <v>0</v>
      </c>
      <c r="E2551" s="70">
        <v>8.25</v>
      </c>
      <c r="F2551" s="76">
        <f t="shared" si="1483"/>
        <v>0</v>
      </c>
      <c r="G2551" s="77"/>
      <c r="H2551" s="70">
        <f t="shared" si="1484"/>
        <v>7.16</v>
      </c>
      <c r="I2551" s="70">
        <f t="shared" si="1484"/>
        <v>1.0900000000000001</v>
      </c>
      <c r="J2551" s="70">
        <f t="shared" si="1485"/>
        <v>8.25</v>
      </c>
      <c r="K2551" s="70">
        <v>0</v>
      </c>
      <c r="L2551" s="76">
        <f t="shared" si="1486"/>
        <v>8.25</v>
      </c>
      <c r="N2551" s="70">
        <v>7.16</v>
      </c>
      <c r="O2551" s="70">
        <v>1.0900000000000001</v>
      </c>
      <c r="P2551" s="70">
        <f t="shared" si="1487"/>
        <v>8.25</v>
      </c>
      <c r="Q2551" s="64"/>
      <c r="R2551" s="70">
        <f t="shared" si="1488"/>
        <v>7.16</v>
      </c>
      <c r="S2551" s="70">
        <f t="shared" si="1488"/>
        <v>1.0900000000000001</v>
      </c>
      <c r="T2551" s="70">
        <f t="shared" si="1489"/>
        <v>8.25</v>
      </c>
      <c r="U2551" s="70">
        <f t="shared" si="1490"/>
        <v>0</v>
      </c>
      <c r="V2551" s="78">
        <f t="shared" si="1491"/>
        <v>8.25</v>
      </c>
      <c r="X2551" s="70">
        <v>7.16</v>
      </c>
      <c r="Y2551" s="70">
        <v>1.0900000000000001</v>
      </c>
      <c r="Z2551" s="70">
        <v>8.25</v>
      </c>
      <c r="AA2551" s="79"/>
      <c r="AB2551" s="80">
        <f t="shared" si="1471"/>
        <v>0</v>
      </c>
    </row>
    <row r="2552" spans="1:28" x14ac:dyDescent="0.25">
      <c r="A2552" s="72" t="s">
        <v>18263</v>
      </c>
      <c r="B2552" s="73" t="s">
        <v>23633</v>
      </c>
      <c r="C2552" s="74" t="s">
        <v>15692</v>
      </c>
      <c r="D2552" s="75">
        <v>0</v>
      </c>
      <c r="E2552" s="70">
        <v>48.379999999999995</v>
      </c>
      <c r="F2552" s="76">
        <f t="shared" si="1483"/>
        <v>0</v>
      </c>
      <c r="G2552" s="77"/>
      <c r="H2552" s="70">
        <f t="shared" si="1484"/>
        <v>34.97</v>
      </c>
      <c r="I2552" s="70">
        <f t="shared" si="1484"/>
        <v>13.41</v>
      </c>
      <c r="J2552" s="70">
        <f t="shared" si="1485"/>
        <v>48.379999999999995</v>
      </c>
      <c r="K2552" s="70">
        <v>0</v>
      </c>
      <c r="L2552" s="76">
        <f t="shared" si="1486"/>
        <v>48.379999999999995</v>
      </c>
      <c r="N2552" s="70">
        <v>34.97</v>
      </c>
      <c r="O2552" s="70">
        <v>13.41</v>
      </c>
      <c r="P2552" s="70">
        <f t="shared" si="1487"/>
        <v>48.379999999999995</v>
      </c>
      <c r="Q2552" s="64"/>
      <c r="R2552" s="70">
        <f t="shared" si="1488"/>
        <v>34.97</v>
      </c>
      <c r="S2552" s="70">
        <f t="shared" si="1488"/>
        <v>13.42</v>
      </c>
      <c r="T2552" s="70">
        <f t="shared" si="1489"/>
        <v>48.39</v>
      </c>
      <c r="U2552" s="70">
        <f t="shared" si="1490"/>
        <v>0</v>
      </c>
      <c r="V2552" s="78">
        <f t="shared" si="1491"/>
        <v>48.39</v>
      </c>
      <c r="X2552" s="70">
        <v>34.97</v>
      </c>
      <c r="Y2552" s="70">
        <v>13.42</v>
      </c>
      <c r="Z2552" s="70">
        <v>48.39</v>
      </c>
      <c r="AA2552" s="79"/>
      <c r="AB2552" s="80">
        <f t="shared" si="1471"/>
        <v>-1.0000000000005116E-2</v>
      </c>
    </row>
    <row r="2553" spans="1:28" x14ac:dyDescent="0.25">
      <c r="A2553" s="72" t="s">
        <v>18264</v>
      </c>
      <c r="B2553" s="73" t="s">
        <v>23634</v>
      </c>
      <c r="C2553" s="74" t="s">
        <v>15692</v>
      </c>
      <c r="D2553" s="75">
        <v>0</v>
      </c>
      <c r="E2553" s="70">
        <v>12.01</v>
      </c>
      <c r="F2553" s="76">
        <f t="shared" si="1483"/>
        <v>0</v>
      </c>
      <c r="G2553" s="77"/>
      <c r="H2553" s="70">
        <f t="shared" si="1484"/>
        <v>5.28</v>
      </c>
      <c r="I2553" s="70">
        <f t="shared" si="1484"/>
        <v>6.73</v>
      </c>
      <c r="J2553" s="70">
        <f t="shared" si="1485"/>
        <v>12.010000000000002</v>
      </c>
      <c r="K2553" s="70">
        <v>0</v>
      </c>
      <c r="L2553" s="76">
        <f t="shared" si="1486"/>
        <v>12.010000000000002</v>
      </c>
      <c r="N2553" s="70">
        <v>5.28</v>
      </c>
      <c r="O2553" s="70">
        <v>6.7299999999999995</v>
      </c>
      <c r="P2553" s="70">
        <f t="shared" si="1487"/>
        <v>12.01</v>
      </c>
      <c r="Q2553" s="64"/>
      <c r="R2553" s="70">
        <f t="shared" si="1488"/>
        <v>5.28</v>
      </c>
      <c r="S2553" s="70">
        <f t="shared" si="1488"/>
        <v>6.71</v>
      </c>
      <c r="T2553" s="70">
        <f t="shared" si="1489"/>
        <v>11.99</v>
      </c>
      <c r="U2553" s="70">
        <f t="shared" si="1490"/>
        <v>0</v>
      </c>
      <c r="V2553" s="78">
        <f t="shared" si="1491"/>
        <v>11.99</v>
      </c>
      <c r="X2553" s="70">
        <v>5.28</v>
      </c>
      <c r="Y2553" s="70">
        <v>6.71</v>
      </c>
      <c r="Z2553" s="70">
        <v>11.99</v>
      </c>
      <c r="AA2553" s="79"/>
      <c r="AB2553" s="80">
        <f t="shared" si="1471"/>
        <v>1.9999999999999574E-2</v>
      </c>
    </row>
    <row r="2554" spans="1:28" ht="22.5" x14ac:dyDescent="0.25">
      <c r="A2554" s="72" t="s">
        <v>18265</v>
      </c>
      <c r="B2554" s="73" t="s">
        <v>23635</v>
      </c>
      <c r="C2554" s="74" t="s">
        <v>15692</v>
      </c>
      <c r="D2554" s="75">
        <v>0</v>
      </c>
      <c r="E2554" s="70">
        <v>13.489999999999998</v>
      </c>
      <c r="F2554" s="76">
        <f t="shared" si="1483"/>
        <v>0</v>
      </c>
      <c r="G2554" s="77"/>
      <c r="H2554" s="70">
        <f t="shared" si="1484"/>
        <v>6.76</v>
      </c>
      <c r="I2554" s="70">
        <f t="shared" si="1484"/>
        <v>6.73</v>
      </c>
      <c r="J2554" s="70">
        <f t="shared" si="1485"/>
        <v>13.49</v>
      </c>
      <c r="K2554" s="70">
        <v>0</v>
      </c>
      <c r="L2554" s="76">
        <f t="shared" si="1486"/>
        <v>13.49</v>
      </c>
      <c r="N2554" s="70">
        <v>6.76</v>
      </c>
      <c r="O2554" s="70">
        <v>6.7299999999999995</v>
      </c>
      <c r="P2554" s="70">
        <f t="shared" si="1487"/>
        <v>13.489999999999998</v>
      </c>
      <c r="Q2554" s="64"/>
      <c r="R2554" s="70">
        <f t="shared" si="1488"/>
        <v>6.76</v>
      </c>
      <c r="S2554" s="70">
        <f t="shared" si="1488"/>
        <v>6.71</v>
      </c>
      <c r="T2554" s="70">
        <f t="shared" si="1489"/>
        <v>13.469999999999999</v>
      </c>
      <c r="U2554" s="70">
        <f t="shared" si="1490"/>
        <v>0</v>
      </c>
      <c r="V2554" s="78">
        <f t="shared" si="1491"/>
        <v>13.469999999999999</v>
      </c>
      <c r="X2554" s="70">
        <v>6.76</v>
      </c>
      <c r="Y2554" s="70">
        <v>6.71</v>
      </c>
      <c r="Z2554" s="70">
        <v>13.47</v>
      </c>
      <c r="AA2554" s="79"/>
      <c r="AB2554" s="80">
        <f t="shared" si="1471"/>
        <v>1.9999999999997797E-2</v>
      </c>
    </row>
    <row r="2555" spans="1:28" ht="22.5" x14ac:dyDescent="0.25">
      <c r="A2555" s="72" t="s">
        <v>18266</v>
      </c>
      <c r="B2555" s="73" t="s">
        <v>23636</v>
      </c>
      <c r="C2555" s="74" t="s">
        <v>15692</v>
      </c>
      <c r="D2555" s="75">
        <v>0</v>
      </c>
      <c r="E2555" s="70">
        <v>343.74</v>
      </c>
      <c r="F2555" s="76">
        <f t="shared" si="1483"/>
        <v>0</v>
      </c>
      <c r="G2555" s="77"/>
      <c r="H2555" s="70">
        <f t="shared" si="1484"/>
        <v>310.19</v>
      </c>
      <c r="I2555" s="70">
        <f t="shared" si="1484"/>
        <v>33.549999999999997</v>
      </c>
      <c r="J2555" s="70">
        <f t="shared" si="1485"/>
        <v>343.74</v>
      </c>
      <c r="K2555" s="70">
        <v>0</v>
      </c>
      <c r="L2555" s="76">
        <f t="shared" si="1486"/>
        <v>343.74</v>
      </c>
      <c r="N2555" s="70">
        <v>310.19</v>
      </c>
      <c r="O2555" s="70">
        <v>33.549999999999997</v>
      </c>
      <c r="P2555" s="70">
        <f t="shared" si="1487"/>
        <v>343.74</v>
      </c>
      <c r="Q2555" s="64"/>
      <c r="R2555" s="70">
        <f t="shared" si="1488"/>
        <v>310.19</v>
      </c>
      <c r="S2555" s="70">
        <f t="shared" si="1488"/>
        <v>33.549999999999997</v>
      </c>
      <c r="T2555" s="70">
        <f t="shared" si="1489"/>
        <v>343.74</v>
      </c>
      <c r="U2555" s="70">
        <f t="shared" si="1490"/>
        <v>0</v>
      </c>
      <c r="V2555" s="78">
        <f t="shared" si="1491"/>
        <v>343.74</v>
      </c>
      <c r="X2555" s="70">
        <v>310.19</v>
      </c>
      <c r="Y2555" s="70">
        <v>33.549999999999997</v>
      </c>
      <c r="Z2555" s="70">
        <v>343.74</v>
      </c>
      <c r="AA2555" s="79"/>
      <c r="AB2555" s="80">
        <f t="shared" si="1471"/>
        <v>0</v>
      </c>
    </row>
    <row r="2556" spans="1:28" ht="22.5" x14ac:dyDescent="0.25">
      <c r="A2556" s="72" t="s">
        <v>18267</v>
      </c>
      <c r="B2556" s="73" t="s">
        <v>23637</v>
      </c>
      <c r="C2556" s="74" t="s">
        <v>15692</v>
      </c>
      <c r="D2556" s="75">
        <v>0</v>
      </c>
      <c r="E2556" s="70">
        <v>32.17</v>
      </c>
      <c r="F2556" s="76">
        <f t="shared" si="1483"/>
        <v>0</v>
      </c>
      <c r="G2556" s="77"/>
      <c r="H2556" s="70">
        <f t="shared" si="1484"/>
        <v>16.93</v>
      </c>
      <c r="I2556" s="70">
        <f t="shared" si="1484"/>
        <v>15.24</v>
      </c>
      <c r="J2556" s="70">
        <f t="shared" si="1485"/>
        <v>32.17</v>
      </c>
      <c r="K2556" s="70">
        <v>0</v>
      </c>
      <c r="L2556" s="76">
        <f t="shared" si="1486"/>
        <v>32.17</v>
      </c>
      <c r="N2556" s="70">
        <v>16.93</v>
      </c>
      <c r="O2556" s="70">
        <v>15.239999999999998</v>
      </c>
      <c r="P2556" s="70">
        <f t="shared" si="1487"/>
        <v>32.17</v>
      </c>
      <c r="Q2556" s="64"/>
      <c r="R2556" s="70">
        <f t="shared" si="1488"/>
        <v>16.93</v>
      </c>
      <c r="S2556" s="70">
        <f t="shared" si="1488"/>
        <v>15.24</v>
      </c>
      <c r="T2556" s="70">
        <f t="shared" si="1489"/>
        <v>32.17</v>
      </c>
      <c r="U2556" s="70">
        <f t="shared" si="1490"/>
        <v>0</v>
      </c>
      <c r="V2556" s="78">
        <f t="shared" si="1491"/>
        <v>32.17</v>
      </c>
      <c r="X2556" s="70">
        <v>16.93</v>
      </c>
      <c r="Y2556" s="70">
        <v>15.24</v>
      </c>
      <c r="Z2556" s="70">
        <v>32.17</v>
      </c>
      <c r="AA2556" s="79"/>
      <c r="AB2556" s="80">
        <f t="shared" si="1471"/>
        <v>0</v>
      </c>
    </row>
    <row r="2557" spans="1:28" x14ac:dyDescent="0.25">
      <c r="A2557" s="72" t="s">
        <v>18268</v>
      </c>
      <c r="B2557" s="73" t="s">
        <v>18270</v>
      </c>
      <c r="C2557" s="74" t="s">
        <v>15692</v>
      </c>
      <c r="D2557" s="75">
        <v>0</v>
      </c>
      <c r="E2557" s="70">
        <v>29.99</v>
      </c>
      <c r="F2557" s="76">
        <f t="shared" si="1483"/>
        <v>0</v>
      </c>
      <c r="G2557" s="77"/>
      <c r="H2557" s="70">
        <f t="shared" si="1484"/>
        <v>14.75</v>
      </c>
      <c r="I2557" s="70">
        <f t="shared" si="1484"/>
        <v>15.24</v>
      </c>
      <c r="J2557" s="70">
        <f t="shared" si="1485"/>
        <v>29.990000000000002</v>
      </c>
      <c r="K2557" s="70">
        <v>0</v>
      </c>
      <c r="L2557" s="76">
        <f t="shared" si="1486"/>
        <v>29.990000000000002</v>
      </c>
      <c r="N2557" s="70">
        <v>14.75</v>
      </c>
      <c r="O2557" s="70">
        <v>15.239999999999998</v>
      </c>
      <c r="P2557" s="70">
        <f t="shared" si="1487"/>
        <v>29.99</v>
      </c>
      <c r="Q2557" s="64"/>
      <c r="R2557" s="70">
        <f t="shared" si="1488"/>
        <v>14.75</v>
      </c>
      <c r="S2557" s="70">
        <f t="shared" si="1488"/>
        <v>15.24</v>
      </c>
      <c r="T2557" s="70">
        <f t="shared" si="1489"/>
        <v>29.990000000000002</v>
      </c>
      <c r="U2557" s="70">
        <f t="shared" si="1490"/>
        <v>0</v>
      </c>
      <c r="V2557" s="78">
        <f t="shared" si="1491"/>
        <v>29.990000000000002</v>
      </c>
      <c r="X2557" s="70">
        <v>14.75</v>
      </c>
      <c r="Y2557" s="70">
        <v>15.24</v>
      </c>
      <c r="Z2557" s="70">
        <v>29.99</v>
      </c>
      <c r="AA2557" s="79"/>
      <c r="AB2557" s="80">
        <f t="shared" si="1471"/>
        <v>0</v>
      </c>
    </row>
    <row r="2558" spans="1:28" x14ac:dyDescent="0.25">
      <c r="A2558" s="66" t="s">
        <v>18269</v>
      </c>
      <c r="B2558" s="67" t="s">
        <v>23638</v>
      </c>
      <c r="C2558" s="68"/>
      <c r="D2558" s="69"/>
      <c r="E2558" s="70"/>
      <c r="F2558" s="71"/>
      <c r="H2558" s="70"/>
      <c r="I2558" s="70"/>
      <c r="J2558" s="70"/>
      <c r="K2558" s="70"/>
      <c r="L2558" s="76"/>
      <c r="N2558" s="70"/>
      <c r="O2558" s="70"/>
      <c r="P2558" s="70"/>
      <c r="Q2558" s="64"/>
      <c r="R2558" s="70"/>
      <c r="S2558" s="70"/>
      <c r="T2558" s="70"/>
      <c r="U2558" s="70"/>
      <c r="V2558" s="78"/>
      <c r="X2558" s="70"/>
      <c r="Y2558" s="70"/>
      <c r="Z2558" s="70"/>
      <c r="AA2558" s="79"/>
      <c r="AB2558" s="80">
        <f t="shared" si="1471"/>
        <v>0</v>
      </c>
    </row>
    <row r="2559" spans="1:28" ht="22.5" x14ac:dyDescent="0.25">
      <c r="A2559" s="66" t="s">
        <v>18271</v>
      </c>
      <c r="B2559" s="67" t="s">
        <v>23639</v>
      </c>
      <c r="C2559" s="68"/>
      <c r="D2559" s="69"/>
      <c r="E2559" s="70"/>
      <c r="F2559" s="71"/>
      <c r="H2559" s="70"/>
      <c r="I2559" s="70"/>
      <c r="J2559" s="70"/>
      <c r="K2559" s="70"/>
      <c r="L2559" s="76"/>
      <c r="N2559" s="70"/>
      <c r="O2559" s="70"/>
      <c r="P2559" s="70"/>
      <c r="Q2559" s="64"/>
      <c r="R2559" s="70"/>
      <c r="S2559" s="70"/>
      <c r="T2559" s="70"/>
      <c r="U2559" s="70"/>
      <c r="V2559" s="78"/>
      <c r="X2559" s="70"/>
      <c r="Y2559" s="70"/>
      <c r="Z2559" s="70"/>
      <c r="AA2559" s="79"/>
      <c r="AB2559" s="80">
        <f t="shared" si="1471"/>
        <v>0</v>
      </c>
    </row>
    <row r="2560" spans="1:28" ht="22.5" x14ac:dyDescent="0.25">
      <c r="A2560" s="72" t="s">
        <v>18272</v>
      </c>
      <c r="B2560" s="73" t="s">
        <v>23640</v>
      </c>
      <c r="C2560" s="74" t="s">
        <v>15692</v>
      </c>
      <c r="D2560" s="75">
        <v>0</v>
      </c>
      <c r="E2560" s="70">
        <v>21.35</v>
      </c>
      <c r="F2560" s="76">
        <f>ROUND(D2560*E2560,2)</f>
        <v>0</v>
      </c>
      <c r="H2560" s="70">
        <f t="shared" ref="H2560:I2563" si="1492">ROUND(N2560+(N2560*$H$2/100),2)</f>
        <v>18.61</v>
      </c>
      <c r="I2560" s="70">
        <f t="shared" si="1492"/>
        <v>2.74</v>
      </c>
      <c r="J2560" s="70">
        <f>H2560+I2560</f>
        <v>21.35</v>
      </c>
      <c r="K2560" s="70">
        <v>0</v>
      </c>
      <c r="L2560" s="76">
        <f>SUM(J2560:K2560)</f>
        <v>21.35</v>
      </c>
      <c r="N2560" s="70">
        <v>18.61</v>
      </c>
      <c r="O2560" s="70">
        <v>2.74</v>
      </c>
      <c r="P2560" s="70">
        <f>SUM(N2560:O2560)</f>
        <v>21.35</v>
      </c>
      <c r="Q2560" s="64"/>
      <c r="R2560" s="70">
        <f t="shared" ref="R2560:S2563" si="1493">X2560</f>
        <v>18.61</v>
      </c>
      <c r="S2560" s="70">
        <f t="shared" si="1493"/>
        <v>2.73</v>
      </c>
      <c r="T2560" s="70">
        <f>R2560+S2560</f>
        <v>21.34</v>
      </c>
      <c r="U2560" s="70">
        <f>ROUND(Z2560*$H$2,2)/100</f>
        <v>0</v>
      </c>
      <c r="V2560" s="78">
        <f>SUM(T2560:U2560)</f>
        <v>21.34</v>
      </c>
      <c r="X2560" s="70">
        <v>18.61</v>
      </c>
      <c r="Y2560" s="70">
        <v>2.73</v>
      </c>
      <c r="Z2560" s="70">
        <v>21.34</v>
      </c>
      <c r="AA2560" s="79"/>
      <c r="AB2560" s="80">
        <f t="shared" si="1471"/>
        <v>1.0000000000001563E-2</v>
      </c>
    </row>
    <row r="2561" spans="1:28" ht="22.5" x14ac:dyDescent="0.25">
      <c r="A2561" s="72" t="s">
        <v>18273</v>
      </c>
      <c r="B2561" s="73" t="s">
        <v>23641</v>
      </c>
      <c r="C2561" s="74" t="s">
        <v>15692</v>
      </c>
      <c r="D2561" s="75">
        <v>0</v>
      </c>
      <c r="E2561" s="70">
        <v>35.86</v>
      </c>
      <c r="F2561" s="76">
        <f>ROUND(D2561*E2561,2)</f>
        <v>0</v>
      </c>
      <c r="H2561" s="70">
        <f t="shared" si="1492"/>
        <v>33.119999999999997</v>
      </c>
      <c r="I2561" s="70">
        <f t="shared" si="1492"/>
        <v>2.74</v>
      </c>
      <c r="J2561" s="70">
        <f>H2561+I2561</f>
        <v>35.86</v>
      </c>
      <c r="K2561" s="70">
        <v>0</v>
      </c>
      <c r="L2561" s="76">
        <f>SUM(J2561:K2561)</f>
        <v>35.86</v>
      </c>
      <c r="N2561" s="70">
        <v>33.119999999999997</v>
      </c>
      <c r="O2561" s="70">
        <v>2.74</v>
      </c>
      <c r="P2561" s="70">
        <f>SUM(N2561:O2561)</f>
        <v>35.86</v>
      </c>
      <c r="Q2561" s="64"/>
      <c r="R2561" s="70">
        <f t="shared" si="1493"/>
        <v>33.119999999999997</v>
      </c>
      <c r="S2561" s="70">
        <f t="shared" si="1493"/>
        <v>2.73</v>
      </c>
      <c r="T2561" s="70">
        <f>R2561+S2561</f>
        <v>35.849999999999994</v>
      </c>
      <c r="U2561" s="70">
        <f>ROUND(Z2561*$H$2,2)/100</f>
        <v>0</v>
      </c>
      <c r="V2561" s="78">
        <f>SUM(T2561:U2561)</f>
        <v>35.849999999999994</v>
      </c>
      <c r="X2561" s="70">
        <v>33.119999999999997</v>
      </c>
      <c r="Y2561" s="70">
        <v>2.73</v>
      </c>
      <c r="Z2561" s="70">
        <v>35.85</v>
      </c>
      <c r="AA2561" s="79"/>
      <c r="AB2561" s="80">
        <f t="shared" si="1471"/>
        <v>9.9999999999980105E-3</v>
      </c>
    </row>
    <row r="2562" spans="1:28" x14ac:dyDescent="0.25">
      <c r="A2562" s="84" t="s">
        <v>18274</v>
      </c>
      <c r="B2562" s="73" t="s">
        <v>23642</v>
      </c>
      <c r="C2562" s="74" t="s">
        <v>15692</v>
      </c>
      <c r="D2562" s="75">
        <v>0</v>
      </c>
      <c r="E2562" s="70">
        <v>77.83</v>
      </c>
      <c r="F2562" s="76">
        <f>ROUND(D2562*E2562,2)</f>
        <v>0</v>
      </c>
      <c r="H2562" s="70">
        <f t="shared" si="1492"/>
        <v>75.09</v>
      </c>
      <c r="I2562" s="70">
        <f t="shared" si="1492"/>
        <v>2.74</v>
      </c>
      <c r="J2562" s="70">
        <f>H2562+I2562</f>
        <v>77.83</v>
      </c>
      <c r="K2562" s="70">
        <v>0</v>
      </c>
      <c r="L2562" s="76">
        <f>SUM(J2562:K2562)</f>
        <v>77.83</v>
      </c>
      <c r="N2562" s="70">
        <v>75.09</v>
      </c>
      <c r="O2562" s="70">
        <v>2.74</v>
      </c>
      <c r="P2562" s="70">
        <f>SUM(N2562:O2562)</f>
        <v>77.83</v>
      </c>
      <c r="Q2562" s="64"/>
      <c r="R2562" s="70">
        <f t="shared" si="1493"/>
        <v>75.09</v>
      </c>
      <c r="S2562" s="70">
        <f t="shared" si="1493"/>
        <v>2.73</v>
      </c>
      <c r="T2562" s="70">
        <f>R2562+S2562</f>
        <v>77.820000000000007</v>
      </c>
      <c r="U2562" s="70">
        <f>ROUND(Z2562*$H$2,2)/100</f>
        <v>0</v>
      </c>
      <c r="V2562" s="78">
        <f>SUM(T2562:U2562)</f>
        <v>77.820000000000007</v>
      </c>
      <c r="X2562" s="70">
        <v>75.09</v>
      </c>
      <c r="Y2562" s="70">
        <v>2.73</v>
      </c>
      <c r="Z2562" s="70">
        <v>77.819999999999993</v>
      </c>
      <c r="AA2562" s="79"/>
      <c r="AB2562" s="80">
        <f t="shared" si="1471"/>
        <v>1.0000000000005116E-2</v>
      </c>
    </row>
    <row r="2563" spans="1:28" x14ac:dyDescent="0.25">
      <c r="A2563" s="72" t="s">
        <v>18275</v>
      </c>
      <c r="B2563" s="73" t="s">
        <v>23643</v>
      </c>
      <c r="C2563" s="74" t="s">
        <v>15692</v>
      </c>
      <c r="D2563" s="75">
        <v>0</v>
      </c>
      <c r="E2563" s="70">
        <v>36.07</v>
      </c>
      <c r="F2563" s="76">
        <f>ROUND(D2563*E2563,2)</f>
        <v>0</v>
      </c>
      <c r="H2563" s="70">
        <f t="shared" si="1492"/>
        <v>33.33</v>
      </c>
      <c r="I2563" s="70">
        <f t="shared" si="1492"/>
        <v>2.74</v>
      </c>
      <c r="J2563" s="70">
        <f>H2563+I2563</f>
        <v>36.07</v>
      </c>
      <c r="K2563" s="70">
        <v>0</v>
      </c>
      <c r="L2563" s="76">
        <f>SUM(J2563:K2563)</f>
        <v>36.07</v>
      </c>
      <c r="N2563" s="70">
        <v>33.33</v>
      </c>
      <c r="O2563" s="70">
        <v>2.74</v>
      </c>
      <c r="P2563" s="70">
        <f>SUM(N2563:O2563)</f>
        <v>36.07</v>
      </c>
      <c r="Q2563" s="64"/>
      <c r="R2563" s="70">
        <f t="shared" si="1493"/>
        <v>33.33</v>
      </c>
      <c r="S2563" s="70">
        <f t="shared" si="1493"/>
        <v>2.73</v>
      </c>
      <c r="T2563" s="70">
        <f>R2563+S2563</f>
        <v>36.059999999999995</v>
      </c>
      <c r="U2563" s="70">
        <f>ROUND(Z2563*$H$2,2)/100</f>
        <v>0</v>
      </c>
      <c r="V2563" s="78">
        <f>SUM(T2563:U2563)</f>
        <v>36.059999999999995</v>
      </c>
      <c r="X2563" s="70">
        <v>33.33</v>
      </c>
      <c r="Y2563" s="70">
        <v>2.73</v>
      </c>
      <c r="Z2563" s="70">
        <v>36.06</v>
      </c>
      <c r="AA2563" s="79"/>
      <c r="AB2563" s="80">
        <f t="shared" si="1471"/>
        <v>9.9999999999980105E-3</v>
      </c>
    </row>
    <row r="2564" spans="1:28" ht="22.5" x14ac:dyDescent="0.25">
      <c r="A2564" s="66" t="s">
        <v>18276</v>
      </c>
      <c r="B2564" s="67" t="s">
        <v>23644</v>
      </c>
      <c r="C2564" s="68"/>
      <c r="D2564" s="69"/>
      <c r="E2564" s="70"/>
      <c r="F2564" s="71"/>
      <c r="H2564" s="70"/>
      <c r="I2564" s="70"/>
      <c r="J2564" s="70"/>
      <c r="K2564" s="70"/>
      <c r="L2564" s="76"/>
      <c r="N2564" s="70"/>
      <c r="O2564" s="70"/>
      <c r="P2564" s="70"/>
      <c r="Q2564" s="64"/>
      <c r="R2564" s="70"/>
      <c r="S2564" s="70"/>
      <c r="T2564" s="70"/>
      <c r="U2564" s="70"/>
      <c r="V2564" s="78"/>
      <c r="X2564" s="70"/>
      <c r="Y2564" s="70"/>
      <c r="Z2564" s="70"/>
      <c r="AA2564" s="79"/>
      <c r="AB2564" s="80">
        <f t="shared" si="1471"/>
        <v>0</v>
      </c>
    </row>
    <row r="2565" spans="1:28" ht="22.5" x14ac:dyDescent="0.25">
      <c r="A2565" s="72" t="s">
        <v>18277</v>
      </c>
      <c r="B2565" s="73" t="s">
        <v>23645</v>
      </c>
      <c r="C2565" s="74" t="s">
        <v>15692</v>
      </c>
      <c r="D2565" s="75">
        <v>0</v>
      </c>
      <c r="E2565" s="70">
        <v>6.27</v>
      </c>
      <c r="F2565" s="76">
        <f>ROUND(D2565*E2565,2)</f>
        <v>0</v>
      </c>
      <c r="G2565" s="77"/>
      <c r="H2565" s="70">
        <f>ROUND(N2565+(N2565*$H$2/100),2)</f>
        <v>3.61</v>
      </c>
      <c r="I2565" s="70">
        <f>ROUND(O2565+(O2565*$H$2/100),2)</f>
        <v>2.66</v>
      </c>
      <c r="J2565" s="70">
        <f>H2565+I2565</f>
        <v>6.27</v>
      </c>
      <c r="K2565" s="70">
        <v>0</v>
      </c>
      <c r="L2565" s="76">
        <f>SUM(J2565:K2565)</f>
        <v>6.27</v>
      </c>
      <c r="N2565" s="70">
        <v>3.61</v>
      </c>
      <c r="O2565" s="70">
        <v>2.66</v>
      </c>
      <c r="P2565" s="70">
        <f>SUM(N2565:O2565)</f>
        <v>6.27</v>
      </c>
      <c r="Q2565" s="64"/>
      <c r="R2565" s="70">
        <f>X2565</f>
        <v>3.61</v>
      </c>
      <c r="S2565" s="70">
        <f>Y2565</f>
        <v>2.67</v>
      </c>
      <c r="T2565" s="70">
        <f>R2565+S2565</f>
        <v>6.2799999999999994</v>
      </c>
      <c r="U2565" s="70">
        <f>ROUND(Z2565*$H$2,2)/100</f>
        <v>0</v>
      </c>
      <c r="V2565" s="78">
        <f>SUM(T2565:U2565)</f>
        <v>6.2799999999999994</v>
      </c>
      <c r="X2565" s="70">
        <v>3.61</v>
      </c>
      <c r="Y2565" s="70">
        <v>2.67</v>
      </c>
      <c r="Z2565" s="70">
        <v>6.28</v>
      </c>
      <c r="AA2565" s="79"/>
      <c r="AB2565" s="80">
        <f t="shared" si="1471"/>
        <v>-1.0000000000000675E-2</v>
      </c>
    </row>
    <row r="2566" spans="1:28" x14ac:dyDescent="0.25">
      <c r="A2566" s="72" t="s">
        <v>18278</v>
      </c>
      <c r="B2566" s="73" t="s">
        <v>23646</v>
      </c>
      <c r="C2566" s="74" t="s">
        <v>15747</v>
      </c>
      <c r="D2566" s="75">
        <v>0</v>
      </c>
      <c r="E2566" s="70">
        <v>97</v>
      </c>
      <c r="F2566" s="76">
        <f>ROUND(D2566*E2566,2)</f>
        <v>0</v>
      </c>
      <c r="G2566" s="77"/>
      <c r="H2566" s="70">
        <f>ROUND(N2566+(N2566*$H$2/100),2)</f>
        <v>83.59</v>
      </c>
      <c r="I2566" s="70">
        <f>ROUND(O2566+(O2566*$H$2/100),2)</f>
        <v>13.41</v>
      </c>
      <c r="J2566" s="70">
        <f>H2566+I2566</f>
        <v>97</v>
      </c>
      <c r="K2566" s="70">
        <v>0</v>
      </c>
      <c r="L2566" s="76">
        <f>SUM(J2566:K2566)</f>
        <v>97</v>
      </c>
      <c r="N2566" s="70">
        <v>83.59</v>
      </c>
      <c r="O2566" s="70">
        <v>13.41</v>
      </c>
      <c r="P2566" s="70">
        <f>SUM(N2566:O2566)</f>
        <v>97</v>
      </c>
      <c r="Q2566" s="64"/>
      <c r="R2566" s="70">
        <f>X2566</f>
        <v>83.59</v>
      </c>
      <c r="S2566" s="70">
        <f>Y2566</f>
        <v>13.42</v>
      </c>
      <c r="T2566" s="70">
        <f>R2566+S2566</f>
        <v>97.01</v>
      </c>
      <c r="U2566" s="70">
        <f>ROUND(Z2566*$H$2,2)/100</f>
        <v>0</v>
      </c>
      <c r="V2566" s="78">
        <f>SUM(T2566:U2566)</f>
        <v>97.01</v>
      </c>
      <c r="X2566" s="70">
        <v>83.59</v>
      </c>
      <c r="Y2566" s="70">
        <v>13.42</v>
      </c>
      <c r="Z2566" s="70">
        <v>97.01</v>
      </c>
      <c r="AA2566" s="79"/>
      <c r="AB2566" s="80">
        <f t="shared" si="1471"/>
        <v>-1.0000000000005116E-2</v>
      </c>
    </row>
    <row r="2567" spans="1:28" x14ac:dyDescent="0.25">
      <c r="A2567" s="66" t="s">
        <v>18279</v>
      </c>
      <c r="B2567" s="67" t="s">
        <v>23647</v>
      </c>
      <c r="C2567" s="68"/>
      <c r="D2567" s="69"/>
      <c r="E2567" s="70"/>
      <c r="F2567" s="71"/>
      <c r="H2567" s="70"/>
      <c r="I2567" s="70"/>
      <c r="J2567" s="70"/>
      <c r="K2567" s="70"/>
      <c r="L2567" s="76"/>
      <c r="N2567" s="70"/>
      <c r="O2567" s="70"/>
      <c r="P2567" s="70"/>
      <c r="Q2567" s="64"/>
      <c r="R2567" s="70"/>
      <c r="S2567" s="70"/>
      <c r="T2567" s="70"/>
      <c r="U2567" s="70"/>
      <c r="V2567" s="78"/>
      <c r="X2567" s="70"/>
      <c r="Y2567" s="70"/>
      <c r="Z2567" s="70"/>
      <c r="AA2567" s="79"/>
      <c r="AB2567" s="80">
        <f t="shared" si="1471"/>
        <v>0</v>
      </c>
    </row>
    <row r="2568" spans="1:28" x14ac:dyDescent="0.25">
      <c r="A2568" s="72" t="s">
        <v>18280</v>
      </c>
      <c r="B2568" s="73" t="s">
        <v>23648</v>
      </c>
      <c r="C2568" s="74" t="s">
        <v>15692</v>
      </c>
      <c r="D2568" s="75">
        <v>0</v>
      </c>
      <c r="E2568" s="70">
        <v>98.259999999999991</v>
      </c>
      <c r="F2568" s="76">
        <f>ROUND(D2568*E2568,2)</f>
        <v>0</v>
      </c>
      <c r="G2568" s="77"/>
      <c r="H2568" s="70">
        <f t="shared" ref="H2568:I2570" si="1494">ROUND(N2568+(N2568*$H$2/100),2)</f>
        <v>95.52</v>
      </c>
      <c r="I2568" s="70">
        <f t="shared" si="1494"/>
        <v>2.74</v>
      </c>
      <c r="J2568" s="70">
        <f>H2568+I2568</f>
        <v>98.259999999999991</v>
      </c>
      <c r="K2568" s="70">
        <v>0</v>
      </c>
      <c r="L2568" s="76">
        <f>SUM(J2568:K2568)</f>
        <v>98.259999999999991</v>
      </c>
      <c r="N2568" s="70">
        <v>95.52</v>
      </c>
      <c r="O2568" s="70">
        <v>2.74</v>
      </c>
      <c r="P2568" s="70">
        <f>SUM(N2568:O2568)</f>
        <v>98.259999999999991</v>
      </c>
      <c r="Q2568" s="64"/>
      <c r="R2568" s="70">
        <f t="shared" ref="R2568:S2570" si="1495">X2568</f>
        <v>95.52</v>
      </c>
      <c r="S2568" s="70">
        <f t="shared" si="1495"/>
        <v>2.73</v>
      </c>
      <c r="T2568" s="70">
        <f>R2568+S2568</f>
        <v>98.25</v>
      </c>
      <c r="U2568" s="70">
        <f>ROUND(Z2568*$H$2,2)/100</f>
        <v>0</v>
      </c>
      <c r="V2568" s="78">
        <f>SUM(T2568:U2568)</f>
        <v>98.25</v>
      </c>
      <c r="X2568" s="70">
        <v>95.52</v>
      </c>
      <c r="Y2568" s="70">
        <v>2.73</v>
      </c>
      <c r="Z2568" s="70">
        <v>98.25</v>
      </c>
      <c r="AA2568" s="79"/>
      <c r="AB2568" s="80">
        <f t="shared" si="1471"/>
        <v>9.9999999999909051E-3</v>
      </c>
    </row>
    <row r="2569" spans="1:28" ht="22.5" x14ac:dyDescent="0.25">
      <c r="A2569" s="72" t="s">
        <v>18281</v>
      </c>
      <c r="B2569" s="73" t="s">
        <v>23649</v>
      </c>
      <c r="C2569" s="74" t="s">
        <v>15692</v>
      </c>
      <c r="D2569" s="75">
        <v>0</v>
      </c>
      <c r="E2569" s="70">
        <v>105.14</v>
      </c>
      <c r="F2569" s="76">
        <f>ROUND(D2569*E2569,2)</f>
        <v>0</v>
      </c>
      <c r="G2569" s="77"/>
      <c r="H2569" s="70">
        <f t="shared" si="1494"/>
        <v>102.4</v>
      </c>
      <c r="I2569" s="70">
        <f t="shared" si="1494"/>
        <v>2.74</v>
      </c>
      <c r="J2569" s="70">
        <f>H2569+I2569</f>
        <v>105.14</v>
      </c>
      <c r="K2569" s="70">
        <v>0</v>
      </c>
      <c r="L2569" s="76">
        <f>SUM(J2569:K2569)</f>
        <v>105.14</v>
      </c>
      <c r="N2569" s="70">
        <v>102.4</v>
      </c>
      <c r="O2569" s="70">
        <v>2.74</v>
      </c>
      <c r="P2569" s="70">
        <f>SUM(N2569:O2569)</f>
        <v>105.14</v>
      </c>
      <c r="Q2569" s="64"/>
      <c r="R2569" s="70">
        <f t="shared" si="1495"/>
        <v>102.4</v>
      </c>
      <c r="S2569" s="70">
        <f t="shared" si="1495"/>
        <v>2.73</v>
      </c>
      <c r="T2569" s="70">
        <f>R2569+S2569</f>
        <v>105.13000000000001</v>
      </c>
      <c r="U2569" s="70">
        <f>ROUND(Z2569*$H$2,2)/100</f>
        <v>0</v>
      </c>
      <c r="V2569" s="78">
        <f>SUM(T2569:U2569)</f>
        <v>105.13000000000001</v>
      </c>
      <c r="X2569" s="70">
        <v>102.4</v>
      </c>
      <c r="Y2569" s="70">
        <v>2.73</v>
      </c>
      <c r="Z2569" s="70">
        <v>105.13</v>
      </c>
      <c r="AA2569" s="79"/>
      <c r="AB2569" s="80">
        <f t="shared" si="1471"/>
        <v>1.0000000000005116E-2</v>
      </c>
    </row>
    <row r="2570" spans="1:28" x14ac:dyDescent="0.25">
      <c r="A2570" s="72" t="s">
        <v>18282</v>
      </c>
      <c r="B2570" s="73" t="s">
        <v>23650</v>
      </c>
      <c r="C2570" s="74" t="s">
        <v>15692</v>
      </c>
      <c r="D2570" s="75">
        <v>0</v>
      </c>
      <c r="E2570" s="70">
        <v>61.27</v>
      </c>
      <c r="F2570" s="76">
        <f>ROUND(D2570*E2570,2)</f>
        <v>0</v>
      </c>
      <c r="G2570" s="77"/>
      <c r="H2570" s="70">
        <f t="shared" si="1494"/>
        <v>58.53</v>
      </c>
      <c r="I2570" s="70">
        <f t="shared" si="1494"/>
        <v>2.74</v>
      </c>
      <c r="J2570" s="70">
        <f>H2570+I2570</f>
        <v>61.27</v>
      </c>
      <c r="K2570" s="70">
        <v>0</v>
      </c>
      <c r="L2570" s="76">
        <f>SUM(J2570:K2570)</f>
        <v>61.27</v>
      </c>
      <c r="N2570" s="70">
        <v>58.53</v>
      </c>
      <c r="O2570" s="70">
        <v>2.74</v>
      </c>
      <c r="P2570" s="70">
        <f>SUM(N2570:O2570)</f>
        <v>61.27</v>
      </c>
      <c r="Q2570" s="64"/>
      <c r="R2570" s="70">
        <f t="shared" si="1495"/>
        <v>58.53</v>
      </c>
      <c r="S2570" s="70">
        <f t="shared" si="1495"/>
        <v>2.73</v>
      </c>
      <c r="T2570" s="70">
        <f>R2570+S2570</f>
        <v>61.26</v>
      </c>
      <c r="U2570" s="70">
        <f>ROUND(Z2570*$H$2,2)/100</f>
        <v>0</v>
      </c>
      <c r="V2570" s="78">
        <f>SUM(T2570:U2570)</f>
        <v>61.26</v>
      </c>
      <c r="X2570" s="70">
        <v>58.53</v>
      </c>
      <c r="Y2570" s="70">
        <v>2.73</v>
      </c>
      <c r="Z2570" s="70">
        <v>61.26</v>
      </c>
      <c r="AA2570" s="79"/>
      <c r="AB2570" s="80">
        <f t="shared" ref="AB2570:AB2633" si="1496">P2570-Z2570</f>
        <v>1.0000000000005116E-2</v>
      </c>
    </row>
    <row r="2571" spans="1:28" s="83" customFormat="1" x14ac:dyDescent="0.25">
      <c r="A2571" s="66" t="s">
        <v>18283</v>
      </c>
      <c r="B2571" s="67" t="s">
        <v>23651</v>
      </c>
      <c r="C2571" s="68"/>
      <c r="D2571" s="69"/>
      <c r="E2571" s="70"/>
      <c r="F2571" s="71"/>
      <c r="G2571" s="39"/>
      <c r="H2571" s="70"/>
      <c r="I2571" s="70"/>
      <c r="J2571" s="70"/>
      <c r="K2571" s="70"/>
      <c r="L2571" s="76"/>
      <c r="M2571" s="34"/>
      <c r="N2571" s="70"/>
      <c r="O2571" s="70"/>
      <c r="P2571" s="70"/>
      <c r="Q2571" s="64"/>
      <c r="R2571" s="70"/>
      <c r="S2571" s="70"/>
      <c r="T2571" s="70"/>
      <c r="U2571" s="70"/>
      <c r="V2571" s="78"/>
      <c r="W2571" s="34"/>
      <c r="X2571" s="70"/>
      <c r="Y2571" s="70"/>
      <c r="Z2571" s="70"/>
      <c r="AA2571" s="79"/>
      <c r="AB2571" s="80">
        <f t="shared" si="1496"/>
        <v>0</v>
      </c>
    </row>
    <row r="2572" spans="1:28" x14ac:dyDescent="0.25">
      <c r="A2572" s="72" t="s">
        <v>18284</v>
      </c>
      <c r="B2572" s="73" t="s">
        <v>23652</v>
      </c>
      <c r="C2572" s="74" t="s">
        <v>15692</v>
      </c>
      <c r="D2572" s="75">
        <v>0</v>
      </c>
      <c r="E2572" s="70">
        <v>22.759999999999998</v>
      </c>
      <c r="F2572" s="76">
        <f>ROUND(D2572*E2572,2)</f>
        <v>0</v>
      </c>
      <c r="G2572" s="77"/>
      <c r="H2572" s="70">
        <f t="shared" ref="H2572:I2574" si="1497">ROUND(N2572+(N2572*$H$2/100),2)</f>
        <v>20.02</v>
      </c>
      <c r="I2572" s="70">
        <f t="shared" si="1497"/>
        <v>2.74</v>
      </c>
      <c r="J2572" s="70">
        <f>H2572+I2572</f>
        <v>22.759999999999998</v>
      </c>
      <c r="K2572" s="70">
        <v>0</v>
      </c>
      <c r="L2572" s="76">
        <f>SUM(J2572:K2572)</f>
        <v>22.759999999999998</v>
      </c>
      <c r="N2572" s="70">
        <v>20.02</v>
      </c>
      <c r="O2572" s="70">
        <v>2.74</v>
      </c>
      <c r="P2572" s="70">
        <f>SUM(N2572:O2572)</f>
        <v>22.759999999999998</v>
      </c>
      <c r="Q2572" s="64"/>
      <c r="R2572" s="70">
        <f t="shared" ref="R2572:S2574" si="1498">X2572</f>
        <v>20.02</v>
      </c>
      <c r="S2572" s="70">
        <f t="shared" si="1498"/>
        <v>2.73</v>
      </c>
      <c r="T2572" s="70">
        <f>R2572+S2572</f>
        <v>22.75</v>
      </c>
      <c r="U2572" s="70">
        <f>ROUND(Z2572*$H$2,2)/100</f>
        <v>0</v>
      </c>
      <c r="V2572" s="78">
        <f>SUM(T2572:U2572)</f>
        <v>22.75</v>
      </c>
      <c r="X2572" s="70">
        <v>20.02</v>
      </c>
      <c r="Y2572" s="70">
        <v>2.73</v>
      </c>
      <c r="Z2572" s="70">
        <v>22.75</v>
      </c>
      <c r="AA2572" s="79"/>
      <c r="AB2572" s="80">
        <f t="shared" si="1496"/>
        <v>9.9999999999980105E-3</v>
      </c>
    </row>
    <row r="2573" spans="1:28" ht="22.5" x14ac:dyDescent="0.25">
      <c r="A2573" s="72" t="s">
        <v>18285</v>
      </c>
      <c r="B2573" s="73" t="s">
        <v>23653</v>
      </c>
      <c r="C2573" s="74" t="s">
        <v>15692</v>
      </c>
      <c r="D2573" s="75">
        <v>0</v>
      </c>
      <c r="E2573" s="70">
        <v>9.86</v>
      </c>
      <c r="F2573" s="76">
        <f>ROUND(D2573*E2573,2)</f>
        <v>0</v>
      </c>
      <c r="G2573" s="77"/>
      <c r="H2573" s="70">
        <f t="shared" si="1497"/>
        <v>7.12</v>
      </c>
      <c r="I2573" s="70">
        <f t="shared" si="1497"/>
        <v>2.74</v>
      </c>
      <c r="J2573" s="70">
        <f>H2573+I2573</f>
        <v>9.86</v>
      </c>
      <c r="K2573" s="70">
        <v>0</v>
      </c>
      <c r="L2573" s="76">
        <f>SUM(J2573:K2573)</f>
        <v>9.86</v>
      </c>
      <c r="N2573" s="70">
        <v>7.12</v>
      </c>
      <c r="O2573" s="70">
        <v>2.74</v>
      </c>
      <c r="P2573" s="70">
        <f>SUM(N2573:O2573)</f>
        <v>9.86</v>
      </c>
      <c r="Q2573" s="64"/>
      <c r="R2573" s="70">
        <f t="shared" si="1498"/>
        <v>7.12</v>
      </c>
      <c r="S2573" s="70">
        <f t="shared" si="1498"/>
        <v>2.73</v>
      </c>
      <c r="T2573" s="70">
        <f>R2573+S2573</f>
        <v>9.85</v>
      </c>
      <c r="U2573" s="70">
        <f>ROUND(Z2573*$H$2,2)/100</f>
        <v>0</v>
      </c>
      <c r="V2573" s="78">
        <f>SUM(T2573:U2573)</f>
        <v>9.85</v>
      </c>
      <c r="X2573" s="70">
        <v>7.12</v>
      </c>
      <c r="Y2573" s="70">
        <v>2.73</v>
      </c>
      <c r="Z2573" s="70">
        <v>9.85</v>
      </c>
      <c r="AA2573" s="79"/>
      <c r="AB2573" s="80">
        <f t="shared" si="1496"/>
        <v>9.9999999999997868E-3</v>
      </c>
    </row>
    <row r="2574" spans="1:28" x14ac:dyDescent="0.25">
      <c r="A2574" s="72" t="s">
        <v>18286</v>
      </c>
      <c r="B2574" s="73" t="s">
        <v>23654</v>
      </c>
      <c r="C2574" s="74" t="s">
        <v>15692</v>
      </c>
      <c r="D2574" s="75">
        <v>0</v>
      </c>
      <c r="E2574" s="70">
        <v>11.52</v>
      </c>
      <c r="F2574" s="76">
        <f>ROUND(D2574*E2574,2)</f>
        <v>0</v>
      </c>
      <c r="G2574" s="77"/>
      <c r="H2574" s="70">
        <f t="shared" si="1497"/>
        <v>8.7799999999999994</v>
      </c>
      <c r="I2574" s="70">
        <f t="shared" si="1497"/>
        <v>2.74</v>
      </c>
      <c r="J2574" s="70">
        <f>H2574+I2574</f>
        <v>11.52</v>
      </c>
      <c r="K2574" s="70">
        <v>0</v>
      </c>
      <c r="L2574" s="76">
        <f>SUM(J2574:K2574)</f>
        <v>11.52</v>
      </c>
      <c r="N2574" s="70">
        <v>8.7799999999999994</v>
      </c>
      <c r="O2574" s="70">
        <v>2.74</v>
      </c>
      <c r="P2574" s="70">
        <f>SUM(N2574:O2574)</f>
        <v>11.52</v>
      </c>
      <c r="Q2574" s="64"/>
      <c r="R2574" s="70">
        <f t="shared" si="1498"/>
        <v>8.7799999999999994</v>
      </c>
      <c r="S2574" s="70">
        <f t="shared" si="1498"/>
        <v>2.73</v>
      </c>
      <c r="T2574" s="70">
        <f>R2574+S2574</f>
        <v>11.51</v>
      </c>
      <c r="U2574" s="70">
        <f>ROUND(Z2574*$H$2,2)/100</f>
        <v>0</v>
      </c>
      <c r="V2574" s="78">
        <f>SUM(T2574:U2574)</f>
        <v>11.51</v>
      </c>
      <c r="X2574" s="70">
        <v>8.7799999999999994</v>
      </c>
      <c r="Y2574" s="70">
        <v>2.73</v>
      </c>
      <c r="Z2574" s="70">
        <v>11.51</v>
      </c>
      <c r="AA2574" s="79"/>
      <c r="AB2574" s="80">
        <f t="shared" si="1496"/>
        <v>9.9999999999997868E-3</v>
      </c>
    </row>
    <row r="2575" spans="1:28" ht="22.5" x14ac:dyDescent="0.25">
      <c r="A2575" s="66" t="s">
        <v>18287</v>
      </c>
      <c r="B2575" s="67" t="s">
        <v>23655</v>
      </c>
      <c r="C2575" s="68"/>
      <c r="D2575" s="69"/>
      <c r="E2575" s="70"/>
      <c r="F2575" s="71"/>
      <c r="H2575" s="70"/>
      <c r="I2575" s="70"/>
      <c r="J2575" s="70"/>
      <c r="K2575" s="70"/>
      <c r="L2575" s="76"/>
      <c r="N2575" s="70"/>
      <c r="O2575" s="70"/>
      <c r="P2575" s="70"/>
      <c r="Q2575" s="64"/>
      <c r="R2575" s="70"/>
      <c r="S2575" s="70"/>
      <c r="T2575" s="70"/>
      <c r="U2575" s="70"/>
      <c r="V2575" s="78"/>
      <c r="X2575" s="70"/>
      <c r="Y2575" s="70"/>
      <c r="Z2575" s="70"/>
      <c r="AA2575" s="79"/>
      <c r="AB2575" s="80">
        <f t="shared" si="1496"/>
        <v>0</v>
      </c>
    </row>
    <row r="2576" spans="1:28" x14ac:dyDescent="0.25">
      <c r="A2576" s="72" t="s">
        <v>18288</v>
      </c>
      <c r="B2576" s="73" t="s">
        <v>23656</v>
      </c>
      <c r="C2576" s="74" t="s">
        <v>15692</v>
      </c>
      <c r="D2576" s="75">
        <v>0</v>
      </c>
      <c r="E2576" s="70">
        <v>17.73</v>
      </c>
      <c r="F2576" s="76">
        <f t="shared" ref="F2576:F2593" si="1499">ROUND(D2576*E2576,2)</f>
        <v>0</v>
      </c>
      <c r="G2576" s="77"/>
      <c r="H2576" s="70">
        <f t="shared" ref="H2576:I2593" si="1500">ROUND(N2576+(N2576*$H$2/100),2)</f>
        <v>14.99</v>
      </c>
      <c r="I2576" s="70">
        <f t="shared" si="1500"/>
        <v>2.74</v>
      </c>
      <c r="J2576" s="70">
        <f t="shared" ref="J2576:J2593" si="1501">H2576+I2576</f>
        <v>17.73</v>
      </c>
      <c r="K2576" s="70">
        <v>0</v>
      </c>
      <c r="L2576" s="76">
        <f t="shared" ref="L2576:L2593" si="1502">SUM(J2576:K2576)</f>
        <v>17.73</v>
      </c>
      <c r="N2576" s="70">
        <v>14.99</v>
      </c>
      <c r="O2576" s="70">
        <v>2.74</v>
      </c>
      <c r="P2576" s="70">
        <f t="shared" ref="P2576:P2593" si="1503">SUM(N2576:O2576)</f>
        <v>17.73</v>
      </c>
      <c r="Q2576" s="64"/>
      <c r="R2576" s="70">
        <f t="shared" ref="R2576:S2593" si="1504">X2576</f>
        <v>14.99</v>
      </c>
      <c r="S2576" s="70">
        <f t="shared" si="1504"/>
        <v>2.73</v>
      </c>
      <c r="T2576" s="70">
        <f t="shared" ref="T2576:T2593" si="1505">R2576+S2576</f>
        <v>17.72</v>
      </c>
      <c r="U2576" s="70">
        <f t="shared" ref="U2576:U2593" si="1506">ROUND(Z2576*$H$2,2)/100</f>
        <v>0</v>
      </c>
      <c r="V2576" s="78">
        <f t="shared" ref="V2576:V2593" si="1507">SUM(T2576:U2576)</f>
        <v>17.72</v>
      </c>
      <c r="X2576" s="70">
        <v>14.99</v>
      </c>
      <c r="Y2576" s="70">
        <v>2.73</v>
      </c>
      <c r="Z2576" s="70">
        <v>17.72</v>
      </c>
      <c r="AA2576" s="79"/>
      <c r="AB2576" s="80">
        <f t="shared" si="1496"/>
        <v>1.0000000000001563E-2</v>
      </c>
    </row>
    <row r="2577" spans="1:28" x14ac:dyDescent="0.25">
      <c r="A2577" s="72" t="s">
        <v>18289</v>
      </c>
      <c r="B2577" s="73" t="s">
        <v>23657</v>
      </c>
      <c r="C2577" s="74" t="s">
        <v>15692</v>
      </c>
      <c r="D2577" s="75">
        <v>0</v>
      </c>
      <c r="E2577" s="70">
        <v>9.51</v>
      </c>
      <c r="F2577" s="76">
        <f t="shared" si="1499"/>
        <v>0</v>
      </c>
      <c r="G2577" s="77"/>
      <c r="H2577" s="70">
        <f t="shared" si="1500"/>
        <v>6.77</v>
      </c>
      <c r="I2577" s="70">
        <f t="shared" si="1500"/>
        <v>2.74</v>
      </c>
      <c r="J2577" s="70">
        <f t="shared" si="1501"/>
        <v>9.51</v>
      </c>
      <c r="K2577" s="70">
        <v>0</v>
      </c>
      <c r="L2577" s="76">
        <f t="shared" si="1502"/>
        <v>9.51</v>
      </c>
      <c r="N2577" s="70">
        <v>6.77</v>
      </c>
      <c r="O2577" s="70">
        <v>2.74</v>
      </c>
      <c r="P2577" s="70">
        <f t="shared" si="1503"/>
        <v>9.51</v>
      </c>
      <c r="Q2577" s="64"/>
      <c r="R2577" s="70">
        <f t="shared" si="1504"/>
        <v>6.77</v>
      </c>
      <c r="S2577" s="70">
        <f t="shared" si="1504"/>
        <v>2.73</v>
      </c>
      <c r="T2577" s="70">
        <f t="shared" si="1505"/>
        <v>9.5</v>
      </c>
      <c r="U2577" s="70">
        <f t="shared" si="1506"/>
        <v>0</v>
      </c>
      <c r="V2577" s="78">
        <f t="shared" si="1507"/>
        <v>9.5</v>
      </c>
      <c r="X2577" s="70">
        <v>6.77</v>
      </c>
      <c r="Y2577" s="70">
        <v>2.73</v>
      </c>
      <c r="Z2577" s="70">
        <v>9.5</v>
      </c>
      <c r="AA2577" s="79"/>
      <c r="AB2577" s="80">
        <f t="shared" si="1496"/>
        <v>9.9999999999997868E-3</v>
      </c>
    </row>
    <row r="2578" spans="1:28" x14ac:dyDescent="0.25">
      <c r="A2578" s="72" t="s">
        <v>18290</v>
      </c>
      <c r="B2578" s="73" t="s">
        <v>23658</v>
      </c>
      <c r="C2578" s="74" t="s">
        <v>15692</v>
      </c>
      <c r="D2578" s="75">
        <v>0</v>
      </c>
      <c r="E2578" s="70">
        <v>10.58</v>
      </c>
      <c r="F2578" s="76">
        <f t="shared" si="1499"/>
        <v>0</v>
      </c>
      <c r="G2578" s="77"/>
      <c r="H2578" s="70">
        <f t="shared" si="1500"/>
        <v>7.84</v>
      </c>
      <c r="I2578" s="70">
        <f t="shared" si="1500"/>
        <v>2.74</v>
      </c>
      <c r="J2578" s="70">
        <f t="shared" si="1501"/>
        <v>10.58</v>
      </c>
      <c r="K2578" s="70">
        <v>0</v>
      </c>
      <c r="L2578" s="76">
        <f t="shared" si="1502"/>
        <v>10.58</v>
      </c>
      <c r="N2578" s="70">
        <v>7.84</v>
      </c>
      <c r="O2578" s="70">
        <v>2.74</v>
      </c>
      <c r="P2578" s="70">
        <f t="shared" si="1503"/>
        <v>10.58</v>
      </c>
      <c r="Q2578" s="64"/>
      <c r="R2578" s="70">
        <f t="shared" si="1504"/>
        <v>7.84</v>
      </c>
      <c r="S2578" s="70">
        <f t="shared" si="1504"/>
        <v>2.73</v>
      </c>
      <c r="T2578" s="70">
        <f t="shared" si="1505"/>
        <v>10.57</v>
      </c>
      <c r="U2578" s="70">
        <f t="shared" si="1506"/>
        <v>0</v>
      </c>
      <c r="V2578" s="78">
        <f t="shared" si="1507"/>
        <v>10.57</v>
      </c>
      <c r="X2578" s="70">
        <v>7.84</v>
      </c>
      <c r="Y2578" s="70">
        <v>2.73</v>
      </c>
      <c r="Z2578" s="70">
        <v>10.57</v>
      </c>
      <c r="AA2578" s="79"/>
      <c r="AB2578" s="80">
        <f t="shared" si="1496"/>
        <v>9.9999999999997868E-3</v>
      </c>
    </row>
    <row r="2579" spans="1:28" x14ac:dyDescent="0.25">
      <c r="A2579" s="72" t="s">
        <v>18291</v>
      </c>
      <c r="B2579" s="73" t="s">
        <v>23659</v>
      </c>
      <c r="C2579" s="74" t="s">
        <v>15692</v>
      </c>
      <c r="D2579" s="75">
        <v>0</v>
      </c>
      <c r="E2579" s="70">
        <v>11.22</v>
      </c>
      <c r="F2579" s="76">
        <f t="shared" si="1499"/>
        <v>0</v>
      </c>
      <c r="G2579" s="77"/>
      <c r="H2579" s="70">
        <f t="shared" si="1500"/>
        <v>8.48</v>
      </c>
      <c r="I2579" s="70">
        <f t="shared" si="1500"/>
        <v>2.74</v>
      </c>
      <c r="J2579" s="70">
        <f t="shared" si="1501"/>
        <v>11.22</v>
      </c>
      <c r="K2579" s="70">
        <v>0</v>
      </c>
      <c r="L2579" s="76">
        <f t="shared" si="1502"/>
        <v>11.22</v>
      </c>
      <c r="N2579" s="70">
        <v>8.48</v>
      </c>
      <c r="O2579" s="70">
        <v>2.74</v>
      </c>
      <c r="P2579" s="70">
        <f t="shared" si="1503"/>
        <v>11.22</v>
      </c>
      <c r="Q2579" s="64"/>
      <c r="R2579" s="70">
        <f t="shared" si="1504"/>
        <v>8.48</v>
      </c>
      <c r="S2579" s="70">
        <f t="shared" si="1504"/>
        <v>2.73</v>
      </c>
      <c r="T2579" s="70">
        <f t="shared" si="1505"/>
        <v>11.21</v>
      </c>
      <c r="U2579" s="70">
        <f t="shared" si="1506"/>
        <v>0</v>
      </c>
      <c r="V2579" s="78">
        <f t="shared" si="1507"/>
        <v>11.21</v>
      </c>
      <c r="X2579" s="70">
        <v>8.48</v>
      </c>
      <c r="Y2579" s="70">
        <v>2.73</v>
      </c>
      <c r="Z2579" s="70">
        <v>11.21</v>
      </c>
      <c r="AA2579" s="79"/>
      <c r="AB2579" s="80">
        <f t="shared" si="1496"/>
        <v>9.9999999999997868E-3</v>
      </c>
    </row>
    <row r="2580" spans="1:28" ht="22.5" x14ac:dyDescent="0.25">
      <c r="A2580" s="72" t="s">
        <v>18292</v>
      </c>
      <c r="B2580" s="73" t="s">
        <v>23660</v>
      </c>
      <c r="C2580" s="74" t="s">
        <v>15692</v>
      </c>
      <c r="D2580" s="75">
        <v>0</v>
      </c>
      <c r="E2580" s="70">
        <v>10.030000000000001</v>
      </c>
      <c r="F2580" s="76">
        <f t="shared" si="1499"/>
        <v>0</v>
      </c>
      <c r="G2580" s="77"/>
      <c r="H2580" s="70">
        <f t="shared" si="1500"/>
        <v>7.29</v>
      </c>
      <c r="I2580" s="70">
        <f t="shared" si="1500"/>
        <v>2.74</v>
      </c>
      <c r="J2580" s="70">
        <f t="shared" si="1501"/>
        <v>10.030000000000001</v>
      </c>
      <c r="K2580" s="70">
        <v>0</v>
      </c>
      <c r="L2580" s="76">
        <f t="shared" si="1502"/>
        <v>10.030000000000001</v>
      </c>
      <c r="N2580" s="70">
        <v>7.29</v>
      </c>
      <c r="O2580" s="70">
        <v>2.74</v>
      </c>
      <c r="P2580" s="70">
        <f t="shared" si="1503"/>
        <v>10.030000000000001</v>
      </c>
      <c r="Q2580" s="64"/>
      <c r="R2580" s="70">
        <f t="shared" si="1504"/>
        <v>7.29</v>
      </c>
      <c r="S2580" s="70">
        <f t="shared" si="1504"/>
        <v>2.73</v>
      </c>
      <c r="T2580" s="70">
        <f t="shared" si="1505"/>
        <v>10.02</v>
      </c>
      <c r="U2580" s="70">
        <f t="shared" si="1506"/>
        <v>0</v>
      </c>
      <c r="V2580" s="78">
        <f t="shared" si="1507"/>
        <v>10.02</v>
      </c>
      <c r="X2580" s="70">
        <v>7.29</v>
      </c>
      <c r="Y2580" s="70">
        <v>2.73</v>
      </c>
      <c r="Z2580" s="70">
        <v>10.02</v>
      </c>
      <c r="AA2580" s="79"/>
      <c r="AB2580" s="80">
        <f t="shared" si="1496"/>
        <v>1.0000000000001563E-2</v>
      </c>
    </row>
    <row r="2581" spans="1:28" ht="22.5" x14ac:dyDescent="0.25">
      <c r="A2581" s="72" t="s">
        <v>18293</v>
      </c>
      <c r="B2581" s="73" t="s">
        <v>23661</v>
      </c>
      <c r="C2581" s="74" t="s">
        <v>15692</v>
      </c>
      <c r="D2581" s="75">
        <v>0</v>
      </c>
      <c r="E2581" s="70">
        <v>12.39</v>
      </c>
      <c r="F2581" s="76">
        <f t="shared" si="1499"/>
        <v>0</v>
      </c>
      <c r="G2581" s="77"/>
      <c r="H2581" s="70">
        <f t="shared" si="1500"/>
        <v>9.65</v>
      </c>
      <c r="I2581" s="70">
        <f t="shared" si="1500"/>
        <v>2.74</v>
      </c>
      <c r="J2581" s="70">
        <f t="shared" si="1501"/>
        <v>12.39</v>
      </c>
      <c r="K2581" s="70">
        <v>0</v>
      </c>
      <c r="L2581" s="76">
        <f t="shared" si="1502"/>
        <v>12.39</v>
      </c>
      <c r="N2581" s="70">
        <v>9.65</v>
      </c>
      <c r="O2581" s="70">
        <v>2.74</v>
      </c>
      <c r="P2581" s="70">
        <f t="shared" si="1503"/>
        <v>12.39</v>
      </c>
      <c r="Q2581" s="64"/>
      <c r="R2581" s="70">
        <f t="shared" si="1504"/>
        <v>9.65</v>
      </c>
      <c r="S2581" s="70">
        <f t="shared" si="1504"/>
        <v>2.73</v>
      </c>
      <c r="T2581" s="70">
        <f t="shared" si="1505"/>
        <v>12.38</v>
      </c>
      <c r="U2581" s="70">
        <f t="shared" si="1506"/>
        <v>0</v>
      </c>
      <c r="V2581" s="78">
        <f t="shared" si="1507"/>
        <v>12.38</v>
      </c>
      <c r="X2581" s="70">
        <v>9.65</v>
      </c>
      <c r="Y2581" s="70">
        <v>2.73</v>
      </c>
      <c r="Z2581" s="70">
        <v>12.38</v>
      </c>
      <c r="AA2581" s="79"/>
      <c r="AB2581" s="80">
        <f t="shared" si="1496"/>
        <v>9.9999999999997868E-3</v>
      </c>
    </row>
    <row r="2582" spans="1:28" ht="22.5" x14ac:dyDescent="0.25">
      <c r="A2582" s="72" t="s">
        <v>18294</v>
      </c>
      <c r="B2582" s="73" t="s">
        <v>23662</v>
      </c>
      <c r="C2582" s="74" t="s">
        <v>15692</v>
      </c>
      <c r="D2582" s="75">
        <v>0</v>
      </c>
      <c r="E2582" s="70">
        <v>25.910000000000004</v>
      </c>
      <c r="F2582" s="76">
        <f t="shared" si="1499"/>
        <v>0</v>
      </c>
      <c r="G2582" s="77"/>
      <c r="H2582" s="70">
        <f t="shared" si="1500"/>
        <v>23.17</v>
      </c>
      <c r="I2582" s="70">
        <f t="shared" si="1500"/>
        <v>2.74</v>
      </c>
      <c r="J2582" s="70">
        <f t="shared" si="1501"/>
        <v>25.910000000000004</v>
      </c>
      <c r="K2582" s="70">
        <v>0</v>
      </c>
      <c r="L2582" s="76">
        <f t="shared" si="1502"/>
        <v>25.910000000000004</v>
      </c>
      <c r="N2582" s="70">
        <v>23.17</v>
      </c>
      <c r="O2582" s="70">
        <v>2.74</v>
      </c>
      <c r="P2582" s="70">
        <f t="shared" si="1503"/>
        <v>25.910000000000004</v>
      </c>
      <c r="Q2582" s="64"/>
      <c r="R2582" s="70">
        <f t="shared" si="1504"/>
        <v>23.17</v>
      </c>
      <c r="S2582" s="70">
        <f t="shared" si="1504"/>
        <v>2.73</v>
      </c>
      <c r="T2582" s="70">
        <f t="shared" si="1505"/>
        <v>25.900000000000002</v>
      </c>
      <c r="U2582" s="70">
        <f t="shared" si="1506"/>
        <v>0</v>
      </c>
      <c r="V2582" s="78">
        <f t="shared" si="1507"/>
        <v>25.900000000000002</v>
      </c>
      <c r="X2582" s="70">
        <v>23.17</v>
      </c>
      <c r="Y2582" s="70">
        <v>2.73</v>
      </c>
      <c r="Z2582" s="70">
        <v>25.9</v>
      </c>
      <c r="AA2582" s="79"/>
      <c r="AB2582" s="80">
        <f t="shared" si="1496"/>
        <v>1.0000000000005116E-2</v>
      </c>
    </row>
    <row r="2583" spans="1:28" ht="22.5" x14ac:dyDescent="0.25">
      <c r="A2583" s="72" t="s">
        <v>18295</v>
      </c>
      <c r="B2583" s="73" t="s">
        <v>23663</v>
      </c>
      <c r="C2583" s="74" t="s">
        <v>15692</v>
      </c>
      <c r="D2583" s="75">
        <v>0</v>
      </c>
      <c r="E2583" s="70">
        <v>9.84</v>
      </c>
      <c r="F2583" s="76">
        <f t="shared" si="1499"/>
        <v>0</v>
      </c>
      <c r="G2583" s="77"/>
      <c r="H2583" s="70">
        <f t="shared" si="1500"/>
        <v>7.1</v>
      </c>
      <c r="I2583" s="70">
        <f t="shared" si="1500"/>
        <v>2.74</v>
      </c>
      <c r="J2583" s="70">
        <f t="shared" si="1501"/>
        <v>9.84</v>
      </c>
      <c r="K2583" s="70">
        <v>0</v>
      </c>
      <c r="L2583" s="76">
        <f t="shared" si="1502"/>
        <v>9.84</v>
      </c>
      <c r="N2583" s="70">
        <v>7.1</v>
      </c>
      <c r="O2583" s="70">
        <v>2.74</v>
      </c>
      <c r="P2583" s="70">
        <f t="shared" si="1503"/>
        <v>9.84</v>
      </c>
      <c r="Q2583" s="64"/>
      <c r="R2583" s="70">
        <f t="shared" si="1504"/>
        <v>7.1</v>
      </c>
      <c r="S2583" s="70">
        <f t="shared" si="1504"/>
        <v>2.73</v>
      </c>
      <c r="T2583" s="70">
        <f t="shared" si="1505"/>
        <v>9.83</v>
      </c>
      <c r="U2583" s="70">
        <f t="shared" si="1506"/>
        <v>0</v>
      </c>
      <c r="V2583" s="78">
        <f t="shared" si="1507"/>
        <v>9.83</v>
      </c>
      <c r="X2583" s="70">
        <v>7.1</v>
      </c>
      <c r="Y2583" s="70">
        <v>2.73</v>
      </c>
      <c r="Z2583" s="70">
        <v>9.83</v>
      </c>
      <c r="AA2583" s="79"/>
      <c r="AB2583" s="80">
        <f t="shared" si="1496"/>
        <v>9.9999999999997868E-3</v>
      </c>
    </row>
    <row r="2584" spans="1:28" ht="22.5" x14ac:dyDescent="0.25">
      <c r="A2584" s="72" t="s">
        <v>18296</v>
      </c>
      <c r="B2584" s="73" t="s">
        <v>23664</v>
      </c>
      <c r="C2584" s="74" t="s">
        <v>15692</v>
      </c>
      <c r="D2584" s="75">
        <v>0</v>
      </c>
      <c r="E2584" s="70">
        <v>10</v>
      </c>
      <c r="F2584" s="76">
        <f t="shared" si="1499"/>
        <v>0</v>
      </c>
      <c r="G2584" s="77"/>
      <c r="H2584" s="70">
        <f t="shared" si="1500"/>
        <v>7.26</v>
      </c>
      <c r="I2584" s="70">
        <f t="shared" si="1500"/>
        <v>2.74</v>
      </c>
      <c r="J2584" s="70">
        <f t="shared" si="1501"/>
        <v>10</v>
      </c>
      <c r="K2584" s="70">
        <v>0</v>
      </c>
      <c r="L2584" s="76">
        <f t="shared" si="1502"/>
        <v>10</v>
      </c>
      <c r="N2584" s="70">
        <v>7.26</v>
      </c>
      <c r="O2584" s="70">
        <v>2.74</v>
      </c>
      <c r="P2584" s="70">
        <f t="shared" si="1503"/>
        <v>10</v>
      </c>
      <c r="Q2584" s="64"/>
      <c r="R2584" s="70">
        <f t="shared" si="1504"/>
        <v>7.26</v>
      </c>
      <c r="S2584" s="70">
        <f t="shared" si="1504"/>
        <v>2.73</v>
      </c>
      <c r="T2584" s="70">
        <f t="shared" si="1505"/>
        <v>9.99</v>
      </c>
      <c r="U2584" s="70">
        <f t="shared" si="1506"/>
        <v>0</v>
      </c>
      <c r="V2584" s="78">
        <f t="shared" si="1507"/>
        <v>9.99</v>
      </c>
      <c r="X2584" s="70">
        <v>7.26</v>
      </c>
      <c r="Y2584" s="70">
        <v>2.73</v>
      </c>
      <c r="Z2584" s="70">
        <v>9.99</v>
      </c>
      <c r="AA2584" s="79"/>
      <c r="AB2584" s="80">
        <f t="shared" si="1496"/>
        <v>9.9999999999997868E-3</v>
      </c>
    </row>
    <row r="2585" spans="1:28" ht="22.5" x14ac:dyDescent="0.25">
      <c r="A2585" s="72" t="s">
        <v>18297</v>
      </c>
      <c r="B2585" s="73" t="s">
        <v>23665</v>
      </c>
      <c r="C2585" s="74" t="s">
        <v>15692</v>
      </c>
      <c r="D2585" s="75">
        <v>0</v>
      </c>
      <c r="E2585" s="70">
        <v>12.72</v>
      </c>
      <c r="F2585" s="76">
        <f t="shared" si="1499"/>
        <v>0</v>
      </c>
      <c r="G2585" s="77"/>
      <c r="H2585" s="70">
        <f t="shared" si="1500"/>
        <v>9.98</v>
      </c>
      <c r="I2585" s="70">
        <f t="shared" si="1500"/>
        <v>2.74</v>
      </c>
      <c r="J2585" s="70">
        <f t="shared" si="1501"/>
        <v>12.72</v>
      </c>
      <c r="K2585" s="70">
        <v>0</v>
      </c>
      <c r="L2585" s="76">
        <f t="shared" si="1502"/>
        <v>12.72</v>
      </c>
      <c r="N2585" s="70">
        <v>9.98</v>
      </c>
      <c r="O2585" s="70">
        <v>2.74</v>
      </c>
      <c r="P2585" s="70">
        <f t="shared" si="1503"/>
        <v>12.72</v>
      </c>
      <c r="Q2585" s="64"/>
      <c r="R2585" s="70">
        <f t="shared" si="1504"/>
        <v>9.98</v>
      </c>
      <c r="S2585" s="70">
        <f t="shared" si="1504"/>
        <v>2.73</v>
      </c>
      <c r="T2585" s="70">
        <f t="shared" si="1505"/>
        <v>12.71</v>
      </c>
      <c r="U2585" s="70">
        <f t="shared" si="1506"/>
        <v>0</v>
      </c>
      <c r="V2585" s="78">
        <f t="shared" si="1507"/>
        <v>12.71</v>
      </c>
      <c r="X2585" s="70">
        <v>9.98</v>
      </c>
      <c r="Y2585" s="70">
        <v>2.73</v>
      </c>
      <c r="Z2585" s="70">
        <v>12.71</v>
      </c>
      <c r="AA2585" s="79"/>
      <c r="AB2585" s="80">
        <f t="shared" si="1496"/>
        <v>9.9999999999997868E-3</v>
      </c>
    </row>
    <row r="2586" spans="1:28" ht="22.5" x14ac:dyDescent="0.25">
      <c r="A2586" s="72" t="s">
        <v>18298</v>
      </c>
      <c r="B2586" s="73" t="s">
        <v>23666</v>
      </c>
      <c r="C2586" s="74" t="s">
        <v>15692</v>
      </c>
      <c r="D2586" s="75">
        <v>0</v>
      </c>
      <c r="E2586" s="70">
        <v>12.99</v>
      </c>
      <c r="F2586" s="76">
        <f t="shared" si="1499"/>
        <v>0</v>
      </c>
      <c r="G2586" s="77"/>
      <c r="H2586" s="70">
        <f t="shared" si="1500"/>
        <v>10.25</v>
      </c>
      <c r="I2586" s="70">
        <f t="shared" si="1500"/>
        <v>2.74</v>
      </c>
      <c r="J2586" s="70">
        <f t="shared" si="1501"/>
        <v>12.99</v>
      </c>
      <c r="K2586" s="70">
        <v>0</v>
      </c>
      <c r="L2586" s="76">
        <f t="shared" si="1502"/>
        <v>12.99</v>
      </c>
      <c r="N2586" s="70">
        <v>10.25</v>
      </c>
      <c r="O2586" s="70">
        <v>2.74</v>
      </c>
      <c r="P2586" s="70">
        <f t="shared" si="1503"/>
        <v>12.99</v>
      </c>
      <c r="Q2586" s="64"/>
      <c r="R2586" s="70">
        <f t="shared" si="1504"/>
        <v>10.25</v>
      </c>
      <c r="S2586" s="70">
        <f t="shared" si="1504"/>
        <v>2.73</v>
      </c>
      <c r="T2586" s="70">
        <f t="shared" si="1505"/>
        <v>12.98</v>
      </c>
      <c r="U2586" s="70">
        <f t="shared" si="1506"/>
        <v>0</v>
      </c>
      <c r="V2586" s="78">
        <f t="shared" si="1507"/>
        <v>12.98</v>
      </c>
      <c r="X2586" s="70">
        <v>10.25</v>
      </c>
      <c r="Y2586" s="70">
        <v>2.73</v>
      </c>
      <c r="Z2586" s="70">
        <v>12.98</v>
      </c>
      <c r="AA2586" s="79"/>
      <c r="AB2586" s="80">
        <f t="shared" si="1496"/>
        <v>9.9999999999997868E-3</v>
      </c>
    </row>
    <row r="2587" spans="1:28" ht="22.5" x14ac:dyDescent="0.25">
      <c r="A2587" s="72" t="s">
        <v>18299</v>
      </c>
      <c r="B2587" s="73" t="s">
        <v>23667</v>
      </c>
      <c r="C2587" s="74" t="s">
        <v>15692</v>
      </c>
      <c r="D2587" s="75">
        <v>0</v>
      </c>
      <c r="E2587" s="70">
        <v>16.130000000000003</v>
      </c>
      <c r="F2587" s="76">
        <f t="shared" si="1499"/>
        <v>0</v>
      </c>
      <c r="G2587" s="77"/>
      <c r="H2587" s="70">
        <f t="shared" si="1500"/>
        <v>13.39</v>
      </c>
      <c r="I2587" s="70">
        <f t="shared" si="1500"/>
        <v>2.74</v>
      </c>
      <c r="J2587" s="70">
        <f t="shared" si="1501"/>
        <v>16.130000000000003</v>
      </c>
      <c r="K2587" s="70">
        <v>0</v>
      </c>
      <c r="L2587" s="76">
        <f t="shared" si="1502"/>
        <v>16.130000000000003</v>
      </c>
      <c r="N2587" s="70">
        <v>13.39</v>
      </c>
      <c r="O2587" s="70">
        <v>2.74</v>
      </c>
      <c r="P2587" s="70">
        <f t="shared" si="1503"/>
        <v>16.130000000000003</v>
      </c>
      <c r="Q2587" s="64"/>
      <c r="R2587" s="70">
        <f t="shared" si="1504"/>
        <v>13.39</v>
      </c>
      <c r="S2587" s="70">
        <f t="shared" si="1504"/>
        <v>2.73</v>
      </c>
      <c r="T2587" s="70">
        <f t="shared" si="1505"/>
        <v>16.12</v>
      </c>
      <c r="U2587" s="70">
        <f t="shared" si="1506"/>
        <v>0</v>
      </c>
      <c r="V2587" s="78">
        <f t="shared" si="1507"/>
        <v>16.12</v>
      </c>
      <c r="X2587" s="70">
        <v>13.39</v>
      </c>
      <c r="Y2587" s="70">
        <v>2.73</v>
      </c>
      <c r="Z2587" s="70">
        <v>16.12</v>
      </c>
      <c r="AA2587" s="79"/>
      <c r="AB2587" s="80">
        <f t="shared" si="1496"/>
        <v>1.0000000000001563E-2</v>
      </c>
    </row>
    <row r="2588" spans="1:28" s="34" customFormat="1" x14ac:dyDescent="0.25">
      <c r="A2588" s="72" t="s">
        <v>18300</v>
      </c>
      <c r="B2588" s="73" t="s">
        <v>23668</v>
      </c>
      <c r="C2588" s="74" t="s">
        <v>15692</v>
      </c>
      <c r="D2588" s="75">
        <v>0</v>
      </c>
      <c r="E2588" s="70">
        <v>13.92</v>
      </c>
      <c r="F2588" s="76">
        <f t="shared" si="1499"/>
        <v>0</v>
      </c>
      <c r="G2588" s="77"/>
      <c r="H2588" s="70">
        <f t="shared" si="1500"/>
        <v>11.18</v>
      </c>
      <c r="I2588" s="70">
        <f t="shared" si="1500"/>
        <v>2.74</v>
      </c>
      <c r="J2588" s="70">
        <f t="shared" si="1501"/>
        <v>13.92</v>
      </c>
      <c r="K2588" s="70">
        <v>0</v>
      </c>
      <c r="L2588" s="76">
        <f t="shared" si="1502"/>
        <v>13.92</v>
      </c>
      <c r="N2588" s="70">
        <v>11.18</v>
      </c>
      <c r="O2588" s="70">
        <v>2.74</v>
      </c>
      <c r="P2588" s="70">
        <f t="shared" si="1503"/>
        <v>13.92</v>
      </c>
      <c r="Q2588" s="64"/>
      <c r="R2588" s="70">
        <f t="shared" si="1504"/>
        <v>11.18</v>
      </c>
      <c r="S2588" s="70">
        <f t="shared" si="1504"/>
        <v>2.73</v>
      </c>
      <c r="T2588" s="70">
        <f t="shared" si="1505"/>
        <v>13.91</v>
      </c>
      <c r="U2588" s="70">
        <f t="shared" si="1506"/>
        <v>0</v>
      </c>
      <c r="V2588" s="78">
        <f t="shared" si="1507"/>
        <v>13.91</v>
      </c>
      <c r="X2588" s="70">
        <v>11.18</v>
      </c>
      <c r="Y2588" s="70">
        <v>2.73</v>
      </c>
      <c r="Z2588" s="70">
        <v>13.91</v>
      </c>
      <c r="AA2588" s="79"/>
      <c r="AB2588" s="80">
        <f t="shared" si="1496"/>
        <v>9.9999999999997868E-3</v>
      </c>
    </row>
    <row r="2589" spans="1:28" s="34" customFormat="1" x14ac:dyDescent="0.25">
      <c r="A2589" s="72" t="s">
        <v>18301</v>
      </c>
      <c r="B2589" s="73" t="s">
        <v>23669</v>
      </c>
      <c r="C2589" s="74" t="s">
        <v>15692</v>
      </c>
      <c r="D2589" s="75">
        <v>0</v>
      </c>
      <c r="E2589" s="70">
        <v>16.32</v>
      </c>
      <c r="F2589" s="76">
        <f t="shared" si="1499"/>
        <v>0</v>
      </c>
      <c r="G2589" s="77"/>
      <c r="H2589" s="70">
        <f t="shared" si="1500"/>
        <v>13.58</v>
      </c>
      <c r="I2589" s="70">
        <f t="shared" si="1500"/>
        <v>2.74</v>
      </c>
      <c r="J2589" s="70">
        <f t="shared" si="1501"/>
        <v>16.32</v>
      </c>
      <c r="K2589" s="70">
        <v>0</v>
      </c>
      <c r="L2589" s="76">
        <f t="shared" si="1502"/>
        <v>16.32</v>
      </c>
      <c r="N2589" s="70">
        <v>13.58</v>
      </c>
      <c r="O2589" s="70">
        <v>2.74</v>
      </c>
      <c r="P2589" s="70">
        <f t="shared" si="1503"/>
        <v>16.32</v>
      </c>
      <c r="Q2589" s="64"/>
      <c r="R2589" s="70">
        <f t="shared" si="1504"/>
        <v>13.58</v>
      </c>
      <c r="S2589" s="70">
        <f t="shared" si="1504"/>
        <v>2.73</v>
      </c>
      <c r="T2589" s="70">
        <f t="shared" si="1505"/>
        <v>16.309999999999999</v>
      </c>
      <c r="U2589" s="70">
        <f t="shared" si="1506"/>
        <v>0</v>
      </c>
      <c r="V2589" s="78">
        <f t="shared" si="1507"/>
        <v>16.309999999999999</v>
      </c>
      <c r="X2589" s="70">
        <v>13.58</v>
      </c>
      <c r="Y2589" s="70">
        <v>2.73</v>
      </c>
      <c r="Z2589" s="70">
        <v>16.309999999999999</v>
      </c>
      <c r="AA2589" s="79"/>
      <c r="AB2589" s="80">
        <f t="shared" si="1496"/>
        <v>1.0000000000001563E-2</v>
      </c>
    </row>
    <row r="2590" spans="1:28" x14ac:dyDescent="0.25">
      <c r="A2590" s="72" t="s">
        <v>18302</v>
      </c>
      <c r="B2590" s="73" t="s">
        <v>23670</v>
      </c>
      <c r="C2590" s="74" t="s">
        <v>15692</v>
      </c>
      <c r="D2590" s="75">
        <v>0</v>
      </c>
      <c r="E2590" s="70">
        <v>13.51</v>
      </c>
      <c r="F2590" s="76">
        <f t="shared" si="1499"/>
        <v>0</v>
      </c>
      <c r="G2590" s="77"/>
      <c r="H2590" s="70">
        <f t="shared" si="1500"/>
        <v>10.77</v>
      </c>
      <c r="I2590" s="70">
        <f t="shared" si="1500"/>
        <v>2.74</v>
      </c>
      <c r="J2590" s="70">
        <f t="shared" si="1501"/>
        <v>13.51</v>
      </c>
      <c r="K2590" s="70">
        <v>0</v>
      </c>
      <c r="L2590" s="76">
        <f t="shared" si="1502"/>
        <v>13.51</v>
      </c>
      <c r="N2590" s="70">
        <v>10.77</v>
      </c>
      <c r="O2590" s="70">
        <v>2.74</v>
      </c>
      <c r="P2590" s="70">
        <f t="shared" si="1503"/>
        <v>13.51</v>
      </c>
      <c r="Q2590" s="64"/>
      <c r="R2590" s="70">
        <f t="shared" si="1504"/>
        <v>10.77</v>
      </c>
      <c r="S2590" s="70">
        <f t="shared" si="1504"/>
        <v>2.73</v>
      </c>
      <c r="T2590" s="70">
        <f t="shared" si="1505"/>
        <v>13.5</v>
      </c>
      <c r="U2590" s="70">
        <f t="shared" si="1506"/>
        <v>0</v>
      </c>
      <c r="V2590" s="78">
        <f t="shared" si="1507"/>
        <v>13.5</v>
      </c>
      <c r="X2590" s="70">
        <v>10.77</v>
      </c>
      <c r="Y2590" s="70">
        <v>2.73</v>
      </c>
      <c r="Z2590" s="70">
        <v>13.5</v>
      </c>
      <c r="AA2590" s="79"/>
      <c r="AB2590" s="80">
        <f t="shared" si="1496"/>
        <v>9.9999999999997868E-3</v>
      </c>
    </row>
    <row r="2591" spans="1:28" ht="22.5" x14ac:dyDescent="0.25">
      <c r="A2591" s="72" t="s">
        <v>18303</v>
      </c>
      <c r="B2591" s="73" t="s">
        <v>23671</v>
      </c>
      <c r="C2591" s="74" t="s">
        <v>15692</v>
      </c>
      <c r="D2591" s="75">
        <v>0</v>
      </c>
      <c r="E2591" s="70">
        <v>13.22</v>
      </c>
      <c r="F2591" s="76">
        <f t="shared" si="1499"/>
        <v>0</v>
      </c>
      <c r="G2591" s="77"/>
      <c r="H2591" s="70">
        <f t="shared" si="1500"/>
        <v>10.48</v>
      </c>
      <c r="I2591" s="70">
        <f t="shared" si="1500"/>
        <v>2.74</v>
      </c>
      <c r="J2591" s="70">
        <f t="shared" si="1501"/>
        <v>13.22</v>
      </c>
      <c r="K2591" s="70">
        <v>0</v>
      </c>
      <c r="L2591" s="76">
        <f t="shared" si="1502"/>
        <v>13.22</v>
      </c>
      <c r="N2591" s="70">
        <v>10.48</v>
      </c>
      <c r="O2591" s="70">
        <v>2.74</v>
      </c>
      <c r="P2591" s="70">
        <f t="shared" si="1503"/>
        <v>13.22</v>
      </c>
      <c r="Q2591" s="64"/>
      <c r="R2591" s="70">
        <f t="shared" si="1504"/>
        <v>10.48</v>
      </c>
      <c r="S2591" s="70">
        <f t="shared" si="1504"/>
        <v>2.73</v>
      </c>
      <c r="T2591" s="70">
        <f t="shared" si="1505"/>
        <v>13.21</v>
      </c>
      <c r="U2591" s="70">
        <f t="shared" si="1506"/>
        <v>0</v>
      </c>
      <c r="V2591" s="78">
        <f t="shared" si="1507"/>
        <v>13.21</v>
      </c>
      <c r="X2591" s="70">
        <v>10.48</v>
      </c>
      <c r="Y2591" s="70">
        <v>2.73</v>
      </c>
      <c r="Z2591" s="70">
        <v>13.21</v>
      </c>
      <c r="AA2591" s="79"/>
      <c r="AB2591" s="80">
        <f t="shared" si="1496"/>
        <v>9.9999999999997868E-3</v>
      </c>
    </row>
    <row r="2592" spans="1:28" x14ac:dyDescent="0.25">
      <c r="A2592" s="72" t="s">
        <v>18304</v>
      </c>
      <c r="B2592" s="73" t="s">
        <v>23672</v>
      </c>
      <c r="C2592" s="74" t="s">
        <v>15692</v>
      </c>
      <c r="D2592" s="75">
        <v>0</v>
      </c>
      <c r="E2592" s="70">
        <v>32.49</v>
      </c>
      <c r="F2592" s="76">
        <f t="shared" si="1499"/>
        <v>0</v>
      </c>
      <c r="G2592" s="77"/>
      <c r="H2592" s="70">
        <f t="shared" si="1500"/>
        <v>29.75</v>
      </c>
      <c r="I2592" s="70">
        <f t="shared" si="1500"/>
        <v>2.74</v>
      </c>
      <c r="J2592" s="70">
        <f t="shared" si="1501"/>
        <v>32.49</v>
      </c>
      <c r="K2592" s="70">
        <v>0</v>
      </c>
      <c r="L2592" s="76">
        <f t="shared" si="1502"/>
        <v>32.49</v>
      </c>
      <c r="N2592" s="70">
        <v>29.75</v>
      </c>
      <c r="O2592" s="70">
        <v>2.74</v>
      </c>
      <c r="P2592" s="70">
        <f t="shared" si="1503"/>
        <v>32.49</v>
      </c>
      <c r="Q2592" s="64"/>
      <c r="R2592" s="70">
        <f t="shared" si="1504"/>
        <v>29.75</v>
      </c>
      <c r="S2592" s="70">
        <f t="shared" si="1504"/>
        <v>2.73</v>
      </c>
      <c r="T2592" s="70">
        <f t="shared" si="1505"/>
        <v>32.479999999999997</v>
      </c>
      <c r="U2592" s="70">
        <f t="shared" si="1506"/>
        <v>0</v>
      </c>
      <c r="V2592" s="78">
        <f t="shared" si="1507"/>
        <v>32.479999999999997</v>
      </c>
      <c r="X2592" s="70">
        <v>29.75</v>
      </c>
      <c r="Y2592" s="70">
        <v>2.73</v>
      </c>
      <c r="Z2592" s="70">
        <v>32.479999999999997</v>
      </c>
      <c r="AA2592" s="79"/>
      <c r="AB2592" s="80">
        <f t="shared" si="1496"/>
        <v>1.0000000000005116E-2</v>
      </c>
    </row>
    <row r="2593" spans="1:28" ht="22.5" x14ac:dyDescent="0.25">
      <c r="A2593" s="72" t="s">
        <v>18305</v>
      </c>
      <c r="B2593" s="73" t="s">
        <v>23673</v>
      </c>
      <c r="C2593" s="74" t="s">
        <v>15692</v>
      </c>
      <c r="D2593" s="75">
        <v>0</v>
      </c>
      <c r="E2593" s="70">
        <v>13.88</v>
      </c>
      <c r="F2593" s="76">
        <f t="shared" si="1499"/>
        <v>0</v>
      </c>
      <c r="G2593" s="29"/>
      <c r="H2593" s="70">
        <f t="shared" si="1500"/>
        <v>11.14</v>
      </c>
      <c r="I2593" s="70">
        <f t="shared" si="1500"/>
        <v>2.74</v>
      </c>
      <c r="J2593" s="70">
        <f t="shared" si="1501"/>
        <v>13.88</v>
      </c>
      <c r="K2593" s="70">
        <v>0</v>
      </c>
      <c r="L2593" s="76">
        <f t="shared" si="1502"/>
        <v>13.88</v>
      </c>
      <c r="N2593" s="70">
        <v>11.14</v>
      </c>
      <c r="O2593" s="70">
        <v>2.74</v>
      </c>
      <c r="P2593" s="70">
        <f t="shared" si="1503"/>
        <v>13.88</v>
      </c>
      <c r="Q2593" s="64"/>
      <c r="R2593" s="70">
        <f t="shared" si="1504"/>
        <v>11.14</v>
      </c>
      <c r="S2593" s="70">
        <f t="shared" si="1504"/>
        <v>2.73</v>
      </c>
      <c r="T2593" s="70">
        <f t="shared" si="1505"/>
        <v>13.870000000000001</v>
      </c>
      <c r="U2593" s="70">
        <f t="shared" si="1506"/>
        <v>0</v>
      </c>
      <c r="V2593" s="78">
        <f t="shared" si="1507"/>
        <v>13.870000000000001</v>
      </c>
      <c r="X2593" s="70">
        <v>11.14</v>
      </c>
      <c r="Y2593" s="70">
        <v>2.73</v>
      </c>
      <c r="Z2593" s="70">
        <v>13.87</v>
      </c>
      <c r="AA2593" s="79"/>
      <c r="AB2593" s="80">
        <f t="shared" si="1496"/>
        <v>1.0000000000001563E-2</v>
      </c>
    </row>
    <row r="2594" spans="1:28" ht="22.5" x14ac:dyDescent="0.25">
      <c r="A2594" s="66" t="s">
        <v>18306</v>
      </c>
      <c r="B2594" s="67" t="s">
        <v>23674</v>
      </c>
      <c r="C2594" s="68"/>
      <c r="D2594" s="69"/>
      <c r="E2594" s="70"/>
      <c r="F2594" s="71"/>
      <c r="H2594" s="70"/>
      <c r="I2594" s="70"/>
      <c r="J2594" s="70"/>
      <c r="K2594" s="70"/>
      <c r="L2594" s="76"/>
      <c r="N2594" s="70"/>
      <c r="O2594" s="70"/>
      <c r="P2594" s="70"/>
      <c r="Q2594" s="64"/>
      <c r="R2594" s="70"/>
      <c r="S2594" s="70"/>
      <c r="T2594" s="70"/>
      <c r="U2594" s="70"/>
      <c r="V2594" s="78"/>
      <c r="X2594" s="70"/>
      <c r="Y2594" s="70"/>
      <c r="Z2594" s="70"/>
      <c r="AA2594" s="79"/>
      <c r="AB2594" s="80">
        <f t="shared" si="1496"/>
        <v>0</v>
      </c>
    </row>
    <row r="2595" spans="1:28" ht="22.5" x14ac:dyDescent="0.25">
      <c r="A2595" s="72" t="s">
        <v>18307</v>
      </c>
      <c r="B2595" s="73" t="s">
        <v>23675</v>
      </c>
      <c r="C2595" s="74" t="s">
        <v>15692</v>
      </c>
      <c r="D2595" s="75">
        <v>0</v>
      </c>
      <c r="E2595" s="70">
        <v>24.55</v>
      </c>
      <c r="F2595" s="76">
        <f t="shared" ref="F2595:F2603" si="1508">ROUND(D2595*E2595,2)</f>
        <v>0</v>
      </c>
      <c r="G2595" s="77"/>
      <c r="H2595" s="70">
        <f t="shared" ref="H2595:I2603" si="1509">ROUND(N2595+(N2595*$H$2/100),2)</f>
        <v>17.82</v>
      </c>
      <c r="I2595" s="70">
        <f t="shared" si="1509"/>
        <v>6.73</v>
      </c>
      <c r="J2595" s="70">
        <f t="shared" ref="J2595:J2603" si="1510">H2595+I2595</f>
        <v>24.55</v>
      </c>
      <c r="K2595" s="70">
        <v>0</v>
      </c>
      <c r="L2595" s="76">
        <f t="shared" ref="L2595:L2603" si="1511">SUM(J2595:K2595)</f>
        <v>24.55</v>
      </c>
      <c r="N2595" s="70">
        <v>17.82</v>
      </c>
      <c r="O2595" s="70">
        <v>6.7299999999999995</v>
      </c>
      <c r="P2595" s="70">
        <f t="shared" ref="P2595:P2603" si="1512">SUM(N2595:O2595)</f>
        <v>24.55</v>
      </c>
      <c r="Q2595" s="64"/>
      <c r="R2595" s="70">
        <f t="shared" ref="R2595:S2603" si="1513">X2595</f>
        <v>17.82</v>
      </c>
      <c r="S2595" s="70">
        <f t="shared" si="1513"/>
        <v>6.71</v>
      </c>
      <c r="T2595" s="70">
        <f t="shared" ref="T2595:T2603" si="1514">R2595+S2595</f>
        <v>24.53</v>
      </c>
      <c r="U2595" s="70">
        <f t="shared" ref="U2595:U2603" si="1515">ROUND(Z2595*$H$2,2)/100</f>
        <v>0</v>
      </c>
      <c r="V2595" s="78">
        <f t="shared" ref="V2595:V2603" si="1516">SUM(T2595:U2595)</f>
        <v>24.53</v>
      </c>
      <c r="X2595" s="70">
        <v>17.82</v>
      </c>
      <c r="Y2595" s="70">
        <v>6.71</v>
      </c>
      <c r="Z2595" s="70">
        <v>24.53</v>
      </c>
      <c r="AA2595" s="79"/>
      <c r="AB2595" s="80">
        <f t="shared" si="1496"/>
        <v>1.9999999999999574E-2</v>
      </c>
    </row>
    <row r="2596" spans="1:28" ht="22.5" x14ac:dyDescent="0.25">
      <c r="A2596" s="72" t="s">
        <v>18308</v>
      </c>
      <c r="B2596" s="73" t="s">
        <v>23676</v>
      </c>
      <c r="C2596" s="74" t="s">
        <v>15692</v>
      </c>
      <c r="D2596" s="75">
        <v>0</v>
      </c>
      <c r="E2596" s="70">
        <v>77.05</v>
      </c>
      <c r="F2596" s="76">
        <f t="shared" si="1508"/>
        <v>0</v>
      </c>
      <c r="G2596" s="77"/>
      <c r="H2596" s="70">
        <f t="shared" si="1509"/>
        <v>70.319999999999993</v>
      </c>
      <c r="I2596" s="70">
        <f t="shared" si="1509"/>
        <v>6.73</v>
      </c>
      <c r="J2596" s="70">
        <f t="shared" si="1510"/>
        <v>77.05</v>
      </c>
      <c r="K2596" s="70">
        <v>0</v>
      </c>
      <c r="L2596" s="76">
        <f t="shared" si="1511"/>
        <v>77.05</v>
      </c>
      <c r="N2596" s="70">
        <v>70.319999999999993</v>
      </c>
      <c r="O2596" s="70">
        <v>6.7299999999999995</v>
      </c>
      <c r="P2596" s="70">
        <f t="shared" si="1512"/>
        <v>77.05</v>
      </c>
      <c r="Q2596" s="64"/>
      <c r="R2596" s="70">
        <f t="shared" si="1513"/>
        <v>70.319999999999993</v>
      </c>
      <c r="S2596" s="70">
        <f t="shared" si="1513"/>
        <v>6.71</v>
      </c>
      <c r="T2596" s="70">
        <f t="shared" si="1514"/>
        <v>77.029999999999987</v>
      </c>
      <c r="U2596" s="70">
        <f t="shared" si="1515"/>
        <v>0</v>
      </c>
      <c r="V2596" s="78">
        <f t="shared" si="1516"/>
        <v>77.029999999999987</v>
      </c>
      <c r="X2596" s="70">
        <v>70.319999999999993</v>
      </c>
      <c r="Y2596" s="70">
        <v>6.71</v>
      </c>
      <c r="Z2596" s="70">
        <v>77.03</v>
      </c>
      <c r="AA2596" s="79"/>
      <c r="AB2596" s="80">
        <f t="shared" si="1496"/>
        <v>1.9999999999996021E-2</v>
      </c>
    </row>
    <row r="2597" spans="1:28" ht="22.5" x14ac:dyDescent="0.25">
      <c r="A2597" s="72" t="s">
        <v>18309</v>
      </c>
      <c r="B2597" s="73" t="s">
        <v>23677</v>
      </c>
      <c r="C2597" s="74" t="s">
        <v>15692</v>
      </c>
      <c r="D2597" s="75">
        <v>0</v>
      </c>
      <c r="E2597" s="70">
        <v>99.39</v>
      </c>
      <c r="F2597" s="76">
        <f t="shared" si="1508"/>
        <v>0</v>
      </c>
      <c r="G2597" s="77"/>
      <c r="H2597" s="70">
        <f t="shared" si="1509"/>
        <v>92.66</v>
      </c>
      <c r="I2597" s="70">
        <f t="shared" si="1509"/>
        <v>6.73</v>
      </c>
      <c r="J2597" s="70">
        <f t="shared" si="1510"/>
        <v>99.39</v>
      </c>
      <c r="K2597" s="70">
        <v>0</v>
      </c>
      <c r="L2597" s="76">
        <f t="shared" si="1511"/>
        <v>99.39</v>
      </c>
      <c r="N2597" s="70">
        <v>92.66</v>
      </c>
      <c r="O2597" s="70">
        <v>6.7299999999999995</v>
      </c>
      <c r="P2597" s="70">
        <f t="shared" si="1512"/>
        <v>99.39</v>
      </c>
      <c r="Q2597" s="64"/>
      <c r="R2597" s="70">
        <f t="shared" si="1513"/>
        <v>92.66</v>
      </c>
      <c r="S2597" s="70">
        <f t="shared" si="1513"/>
        <v>6.71</v>
      </c>
      <c r="T2597" s="70">
        <f t="shared" si="1514"/>
        <v>99.36999999999999</v>
      </c>
      <c r="U2597" s="70">
        <f t="shared" si="1515"/>
        <v>0</v>
      </c>
      <c r="V2597" s="78">
        <f t="shared" si="1516"/>
        <v>99.36999999999999</v>
      </c>
      <c r="X2597" s="70">
        <v>92.66</v>
      </c>
      <c r="Y2597" s="70">
        <v>6.71</v>
      </c>
      <c r="Z2597" s="70">
        <v>99.37</v>
      </c>
      <c r="AA2597" s="79"/>
      <c r="AB2597" s="80">
        <f t="shared" si="1496"/>
        <v>1.9999999999996021E-2</v>
      </c>
    </row>
    <row r="2598" spans="1:28" ht="22.5" x14ac:dyDescent="0.25">
      <c r="A2598" s="72" t="s">
        <v>18310</v>
      </c>
      <c r="B2598" s="73" t="s">
        <v>23678</v>
      </c>
      <c r="C2598" s="74" t="s">
        <v>15692</v>
      </c>
      <c r="D2598" s="75">
        <v>0</v>
      </c>
      <c r="E2598" s="70">
        <v>134.94999999999999</v>
      </c>
      <c r="F2598" s="76">
        <f t="shared" si="1508"/>
        <v>0</v>
      </c>
      <c r="G2598" s="77"/>
      <c r="H2598" s="70">
        <f t="shared" si="1509"/>
        <v>128.22</v>
      </c>
      <c r="I2598" s="70">
        <f t="shared" si="1509"/>
        <v>6.73</v>
      </c>
      <c r="J2598" s="70">
        <f t="shared" si="1510"/>
        <v>134.94999999999999</v>
      </c>
      <c r="K2598" s="70">
        <v>0</v>
      </c>
      <c r="L2598" s="76">
        <f t="shared" si="1511"/>
        <v>134.94999999999999</v>
      </c>
      <c r="N2598" s="70">
        <v>128.22</v>
      </c>
      <c r="O2598" s="70">
        <v>6.7299999999999995</v>
      </c>
      <c r="P2598" s="70">
        <f t="shared" si="1512"/>
        <v>134.94999999999999</v>
      </c>
      <c r="Q2598" s="64"/>
      <c r="R2598" s="70">
        <f t="shared" si="1513"/>
        <v>128.22</v>
      </c>
      <c r="S2598" s="70">
        <f t="shared" si="1513"/>
        <v>6.71</v>
      </c>
      <c r="T2598" s="70">
        <f t="shared" si="1514"/>
        <v>134.93</v>
      </c>
      <c r="U2598" s="70">
        <f t="shared" si="1515"/>
        <v>0</v>
      </c>
      <c r="V2598" s="78">
        <f t="shared" si="1516"/>
        <v>134.93</v>
      </c>
      <c r="X2598" s="70">
        <v>128.22</v>
      </c>
      <c r="Y2598" s="70">
        <v>6.71</v>
      </c>
      <c r="Z2598" s="70">
        <v>134.93</v>
      </c>
      <c r="AA2598" s="79"/>
      <c r="AB2598" s="80">
        <f t="shared" si="1496"/>
        <v>1.999999999998181E-2</v>
      </c>
    </row>
    <row r="2599" spans="1:28" ht="22.5" x14ac:dyDescent="0.25">
      <c r="A2599" s="72" t="s">
        <v>18311</v>
      </c>
      <c r="B2599" s="73" t="s">
        <v>23679</v>
      </c>
      <c r="C2599" s="74" t="s">
        <v>15692</v>
      </c>
      <c r="D2599" s="75">
        <v>0</v>
      </c>
      <c r="E2599" s="70">
        <v>334.19</v>
      </c>
      <c r="F2599" s="76">
        <f t="shared" si="1508"/>
        <v>0</v>
      </c>
      <c r="G2599" s="77"/>
      <c r="H2599" s="70">
        <f t="shared" si="1509"/>
        <v>327.45999999999998</v>
      </c>
      <c r="I2599" s="70">
        <f t="shared" si="1509"/>
        <v>6.73</v>
      </c>
      <c r="J2599" s="70">
        <f t="shared" si="1510"/>
        <v>334.19</v>
      </c>
      <c r="K2599" s="70">
        <v>0</v>
      </c>
      <c r="L2599" s="76">
        <f t="shared" si="1511"/>
        <v>334.19</v>
      </c>
      <c r="N2599" s="70">
        <v>327.45999999999998</v>
      </c>
      <c r="O2599" s="70">
        <v>6.7299999999999995</v>
      </c>
      <c r="P2599" s="70">
        <f t="shared" si="1512"/>
        <v>334.19</v>
      </c>
      <c r="Q2599" s="64"/>
      <c r="R2599" s="70">
        <f t="shared" si="1513"/>
        <v>327.45999999999998</v>
      </c>
      <c r="S2599" s="70">
        <f t="shared" si="1513"/>
        <v>6.71</v>
      </c>
      <c r="T2599" s="70">
        <f t="shared" si="1514"/>
        <v>334.16999999999996</v>
      </c>
      <c r="U2599" s="70">
        <f t="shared" si="1515"/>
        <v>0</v>
      </c>
      <c r="V2599" s="78">
        <f t="shared" si="1516"/>
        <v>334.16999999999996</v>
      </c>
      <c r="X2599" s="70">
        <v>327.45999999999998</v>
      </c>
      <c r="Y2599" s="70">
        <v>6.71</v>
      </c>
      <c r="Z2599" s="70">
        <v>334.17</v>
      </c>
      <c r="AA2599" s="79"/>
      <c r="AB2599" s="80">
        <f t="shared" si="1496"/>
        <v>1.999999999998181E-2</v>
      </c>
    </row>
    <row r="2600" spans="1:28" ht="22.5" x14ac:dyDescent="0.25">
      <c r="A2600" s="72" t="s">
        <v>18312</v>
      </c>
      <c r="B2600" s="73" t="s">
        <v>23680</v>
      </c>
      <c r="C2600" s="74" t="s">
        <v>15692</v>
      </c>
      <c r="D2600" s="75">
        <v>0</v>
      </c>
      <c r="E2600" s="70">
        <v>73.89</v>
      </c>
      <c r="F2600" s="76">
        <f t="shared" si="1508"/>
        <v>0</v>
      </c>
      <c r="G2600" s="77"/>
      <c r="H2600" s="70">
        <f t="shared" si="1509"/>
        <v>67.16</v>
      </c>
      <c r="I2600" s="70">
        <f t="shared" si="1509"/>
        <v>6.73</v>
      </c>
      <c r="J2600" s="70">
        <f t="shared" si="1510"/>
        <v>73.89</v>
      </c>
      <c r="K2600" s="70">
        <v>0</v>
      </c>
      <c r="L2600" s="76">
        <f t="shared" si="1511"/>
        <v>73.89</v>
      </c>
      <c r="N2600" s="70">
        <v>67.16</v>
      </c>
      <c r="O2600" s="70">
        <v>6.7299999999999995</v>
      </c>
      <c r="P2600" s="70">
        <f t="shared" si="1512"/>
        <v>73.89</v>
      </c>
      <c r="Q2600" s="64"/>
      <c r="R2600" s="70">
        <f t="shared" si="1513"/>
        <v>67.16</v>
      </c>
      <c r="S2600" s="70">
        <f t="shared" si="1513"/>
        <v>6.71</v>
      </c>
      <c r="T2600" s="70">
        <f t="shared" si="1514"/>
        <v>73.86999999999999</v>
      </c>
      <c r="U2600" s="70">
        <f t="shared" si="1515"/>
        <v>0</v>
      </c>
      <c r="V2600" s="78">
        <f t="shared" si="1516"/>
        <v>73.86999999999999</v>
      </c>
      <c r="X2600" s="70">
        <v>67.16</v>
      </c>
      <c r="Y2600" s="70">
        <v>6.71</v>
      </c>
      <c r="Z2600" s="70">
        <v>73.87</v>
      </c>
      <c r="AA2600" s="79"/>
      <c r="AB2600" s="80">
        <f t="shared" si="1496"/>
        <v>1.9999999999996021E-2</v>
      </c>
    </row>
    <row r="2601" spans="1:28" ht="22.5" x14ac:dyDescent="0.25">
      <c r="A2601" s="72" t="s">
        <v>18313</v>
      </c>
      <c r="B2601" s="73" t="s">
        <v>23681</v>
      </c>
      <c r="C2601" s="74" t="s">
        <v>15692</v>
      </c>
      <c r="D2601" s="75">
        <v>0</v>
      </c>
      <c r="E2601" s="70">
        <v>101.3</v>
      </c>
      <c r="F2601" s="76">
        <f t="shared" si="1508"/>
        <v>0</v>
      </c>
      <c r="G2601" s="77"/>
      <c r="H2601" s="70">
        <f t="shared" si="1509"/>
        <v>94.57</v>
      </c>
      <c r="I2601" s="70">
        <f t="shared" si="1509"/>
        <v>6.73</v>
      </c>
      <c r="J2601" s="70">
        <f t="shared" si="1510"/>
        <v>101.3</v>
      </c>
      <c r="K2601" s="70">
        <v>0</v>
      </c>
      <c r="L2601" s="76">
        <f t="shared" si="1511"/>
        <v>101.3</v>
      </c>
      <c r="N2601" s="70">
        <v>94.57</v>
      </c>
      <c r="O2601" s="70">
        <v>6.7299999999999995</v>
      </c>
      <c r="P2601" s="70">
        <f t="shared" si="1512"/>
        <v>101.3</v>
      </c>
      <c r="Q2601" s="64"/>
      <c r="R2601" s="70">
        <f t="shared" si="1513"/>
        <v>94.57</v>
      </c>
      <c r="S2601" s="70">
        <f t="shared" si="1513"/>
        <v>6.71</v>
      </c>
      <c r="T2601" s="70">
        <f t="shared" si="1514"/>
        <v>101.27999999999999</v>
      </c>
      <c r="U2601" s="70">
        <f t="shared" si="1515"/>
        <v>0</v>
      </c>
      <c r="V2601" s="78">
        <f t="shared" si="1516"/>
        <v>101.27999999999999</v>
      </c>
      <c r="X2601" s="70">
        <v>94.57</v>
      </c>
      <c r="Y2601" s="70">
        <v>6.71</v>
      </c>
      <c r="Z2601" s="70">
        <v>101.28</v>
      </c>
      <c r="AA2601" s="79"/>
      <c r="AB2601" s="80">
        <f t="shared" si="1496"/>
        <v>1.9999999999996021E-2</v>
      </c>
    </row>
    <row r="2602" spans="1:28" ht="22.5" x14ac:dyDescent="0.25">
      <c r="A2602" s="72" t="s">
        <v>18314</v>
      </c>
      <c r="B2602" s="73" t="s">
        <v>23682</v>
      </c>
      <c r="C2602" s="74" t="s">
        <v>15692</v>
      </c>
      <c r="D2602" s="75">
        <v>0</v>
      </c>
      <c r="E2602" s="70">
        <v>96.14</v>
      </c>
      <c r="F2602" s="76">
        <f t="shared" si="1508"/>
        <v>0</v>
      </c>
      <c r="G2602" s="77"/>
      <c r="H2602" s="70">
        <f t="shared" si="1509"/>
        <v>89.41</v>
      </c>
      <c r="I2602" s="70">
        <f t="shared" si="1509"/>
        <v>6.73</v>
      </c>
      <c r="J2602" s="70">
        <f t="shared" si="1510"/>
        <v>96.14</v>
      </c>
      <c r="K2602" s="70">
        <v>0</v>
      </c>
      <c r="L2602" s="76">
        <f t="shared" si="1511"/>
        <v>96.14</v>
      </c>
      <c r="N2602" s="70">
        <v>89.41</v>
      </c>
      <c r="O2602" s="70">
        <v>6.7299999999999995</v>
      </c>
      <c r="P2602" s="70">
        <f t="shared" si="1512"/>
        <v>96.14</v>
      </c>
      <c r="Q2602" s="64"/>
      <c r="R2602" s="70">
        <f t="shared" si="1513"/>
        <v>89.41</v>
      </c>
      <c r="S2602" s="70">
        <f t="shared" si="1513"/>
        <v>6.71</v>
      </c>
      <c r="T2602" s="70">
        <f t="shared" si="1514"/>
        <v>96.11999999999999</v>
      </c>
      <c r="U2602" s="70">
        <f t="shared" si="1515"/>
        <v>0</v>
      </c>
      <c r="V2602" s="78">
        <f t="shared" si="1516"/>
        <v>96.11999999999999</v>
      </c>
      <c r="X2602" s="70">
        <v>89.41</v>
      </c>
      <c r="Y2602" s="70">
        <v>6.71</v>
      </c>
      <c r="Z2602" s="70">
        <v>96.12</v>
      </c>
      <c r="AA2602" s="79"/>
      <c r="AB2602" s="80">
        <f t="shared" si="1496"/>
        <v>1.9999999999996021E-2</v>
      </c>
    </row>
    <row r="2603" spans="1:28" s="34" customFormat="1" x14ac:dyDescent="0.25">
      <c r="A2603" s="72" t="s">
        <v>18315</v>
      </c>
      <c r="B2603" s="73" t="s">
        <v>23683</v>
      </c>
      <c r="C2603" s="74" t="s">
        <v>15692</v>
      </c>
      <c r="D2603" s="75">
        <v>0</v>
      </c>
      <c r="E2603" s="70">
        <v>106.12</v>
      </c>
      <c r="F2603" s="76">
        <f t="shared" si="1508"/>
        <v>0</v>
      </c>
      <c r="G2603" s="77"/>
      <c r="H2603" s="70">
        <f t="shared" si="1509"/>
        <v>99.39</v>
      </c>
      <c r="I2603" s="70">
        <f t="shared" si="1509"/>
        <v>6.73</v>
      </c>
      <c r="J2603" s="70">
        <f t="shared" si="1510"/>
        <v>106.12</v>
      </c>
      <c r="K2603" s="70">
        <v>0</v>
      </c>
      <c r="L2603" s="76">
        <f t="shared" si="1511"/>
        <v>106.12</v>
      </c>
      <c r="N2603" s="70">
        <v>99.39</v>
      </c>
      <c r="O2603" s="70">
        <v>6.7299999999999995</v>
      </c>
      <c r="P2603" s="70">
        <f t="shared" si="1512"/>
        <v>106.12</v>
      </c>
      <c r="Q2603" s="64"/>
      <c r="R2603" s="70">
        <f t="shared" si="1513"/>
        <v>99.39</v>
      </c>
      <c r="S2603" s="70">
        <f t="shared" si="1513"/>
        <v>6.71</v>
      </c>
      <c r="T2603" s="70">
        <f t="shared" si="1514"/>
        <v>106.1</v>
      </c>
      <c r="U2603" s="70">
        <f t="shared" si="1515"/>
        <v>0</v>
      </c>
      <c r="V2603" s="78">
        <f t="shared" si="1516"/>
        <v>106.1</v>
      </c>
      <c r="X2603" s="70">
        <v>99.39</v>
      </c>
      <c r="Y2603" s="70">
        <v>6.71</v>
      </c>
      <c r="Z2603" s="70">
        <v>106.1</v>
      </c>
      <c r="AA2603" s="79"/>
      <c r="AB2603" s="80">
        <f t="shared" si="1496"/>
        <v>2.0000000000010232E-2</v>
      </c>
    </row>
    <row r="2604" spans="1:28" s="34" customFormat="1" ht="33.75" x14ac:dyDescent="0.25">
      <c r="A2604" s="66" t="s">
        <v>18316</v>
      </c>
      <c r="B2604" s="67" t="s">
        <v>23684</v>
      </c>
      <c r="C2604" s="68"/>
      <c r="D2604" s="69"/>
      <c r="E2604" s="70"/>
      <c r="F2604" s="71"/>
      <c r="G2604" s="39"/>
      <c r="H2604" s="70"/>
      <c r="I2604" s="70"/>
      <c r="J2604" s="70"/>
      <c r="K2604" s="70"/>
      <c r="L2604" s="76"/>
      <c r="N2604" s="70"/>
      <c r="O2604" s="70"/>
      <c r="P2604" s="70"/>
      <c r="Q2604" s="64"/>
      <c r="R2604" s="70"/>
      <c r="S2604" s="70"/>
      <c r="T2604" s="70"/>
      <c r="U2604" s="70"/>
      <c r="V2604" s="78"/>
      <c r="X2604" s="70"/>
      <c r="Y2604" s="70"/>
      <c r="Z2604" s="70"/>
      <c r="AA2604" s="79"/>
      <c r="AB2604" s="80">
        <f t="shared" si="1496"/>
        <v>0</v>
      </c>
    </row>
    <row r="2605" spans="1:28" s="34" customFormat="1" ht="33.75" x14ac:dyDescent="0.25">
      <c r="A2605" s="72" t="s">
        <v>18317</v>
      </c>
      <c r="B2605" s="73" t="s">
        <v>23685</v>
      </c>
      <c r="C2605" s="74" t="s">
        <v>15692</v>
      </c>
      <c r="D2605" s="75">
        <v>0</v>
      </c>
      <c r="E2605" s="70">
        <v>17.91</v>
      </c>
      <c r="F2605" s="76">
        <f t="shared" ref="F2605:F2611" si="1517">ROUND(D2605*E2605,2)</f>
        <v>0</v>
      </c>
      <c r="G2605" s="77"/>
      <c r="H2605" s="70">
        <f t="shared" ref="H2605:I2611" si="1518">ROUND(N2605+(N2605*$H$2/100),2)</f>
        <v>11.18</v>
      </c>
      <c r="I2605" s="70">
        <f t="shared" si="1518"/>
        <v>6.73</v>
      </c>
      <c r="J2605" s="70">
        <f t="shared" ref="J2605:J2611" si="1519">H2605+I2605</f>
        <v>17.91</v>
      </c>
      <c r="K2605" s="70">
        <v>0</v>
      </c>
      <c r="L2605" s="76">
        <f t="shared" ref="L2605:L2611" si="1520">SUM(J2605:K2605)</f>
        <v>17.91</v>
      </c>
      <c r="N2605" s="70">
        <v>11.18</v>
      </c>
      <c r="O2605" s="70">
        <v>6.7299999999999995</v>
      </c>
      <c r="P2605" s="70">
        <f t="shared" ref="P2605:P2611" si="1521">SUM(N2605:O2605)</f>
        <v>17.91</v>
      </c>
      <c r="Q2605" s="64"/>
      <c r="R2605" s="70">
        <f t="shared" ref="R2605:S2611" si="1522">X2605</f>
        <v>11.18</v>
      </c>
      <c r="S2605" s="70">
        <f t="shared" si="1522"/>
        <v>6.71</v>
      </c>
      <c r="T2605" s="70">
        <f t="shared" ref="T2605:T2611" si="1523">R2605+S2605</f>
        <v>17.89</v>
      </c>
      <c r="U2605" s="70">
        <f t="shared" ref="U2605:U2611" si="1524">ROUND(Z2605*$H$2,2)/100</f>
        <v>0</v>
      </c>
      <c r="V2605" s="78">
        <f t="shared" ref="V2605:V2611" si="1525">SUM(T2605:U2605)</f>
        <v>17.89</v>
      </c>
      <c r="X2605" s="70">
        <v>11.18</v>
      </c>
      <c r="Y2605" s="70">
        <v>6.71</v>
      </c>
      <c r="Z2605" s="70">
        <v>17.89</v>
      </c>
      <c r="AA2605" s="79"/>
      <c r="AB2605" s="80">
        <f t="shared" si="1496"/>
        <v>1.9999999999999574E-2</v>
      </c>
    </row>
    <row r="2606" spans="1:28" s="34" customFormat="1" ht="33.75" x14ac:dyDescent="0.25">
      <c r="A2606" s="72" t="s">
        <v>18318</v>
      </c>
      <c r="B2606" s="73" t="s">
        <v>23686</v>
      </c>
      <c r="C2606" s="74" t="s">
        <v>15692</v>
      </c>
      <c r="D2606" s="75">
        <v>0</v>
      </c>
      <c r="E2606" s="70">
        <v>38.58</v>
      </c>
      <c r="F2606" s="76">
        <f t="shared" si="1517"/>
        <v>0</v>
      </c>
      <c r="G2606" s="77"/>
      <c r="H2606" s="70">
        <f t="shared" si="1518"/>
        <v>25.17</v>
      </c>
      <c r="I2606" s="70">
        <f t="shared" si="1518"/>
        <v>13.41</v>
      </c>
      <c r="J2606" s="70">
        <f t="shared" si="1519"/>
        <v>38.58</v>
      </c>
      <c r="K2606" s="70">
        <v>0</v>
      </c>
      <c r="L2606" s="76">
        <f t="shared" si="1520"/>
        <v>38.58</v>
      </c>
      <c r="N2606" s="70">
        <v>25.17</v>
      </c>
      <c r="O2606" s="70">
        <v>13.41</v>
      </c>
      <c r="P2606" s="70">
        <f t="shared" si="1521"/>
        <v>38.58</v>
      </c>
      <c r="Q2606" s="64"/>
      <c r="R2606" s="70">
        <f t="shared" si="1522"/>
        <v>25.17</v>
      </c>
      <c r="S2606" s="70">
        <f t="shared" si="1522"/>
        <v>13.42</v>
      </c>
      <c r="T2606" s="70">
        <f t="shared" si="1523"/>
        <v>38.590000000000003</v>
      </c>
      <c r="U2606" s="70">
        <f t="shared" si="1524"/>
        <v>0</v>
      </c>
      <c r="V2606" s="78">
        <f t="shared" si="1525"/>
        <v>38.590000000000003</v>
      </c>
      <c r="X2606" s="70">
        <v>25.17</v>
      </c>
      <c r="Y2606" s="70">
        <v>13.42</v>
      </c>
      <c r="Z2606" s="70">
        <v>38.590000000000003</v>
      </c>
      <c r="AA2606" s="79"/>
      <c r="AB2606" s="80">
        <f t="shared" si="1496"/>
        <v>-1.0000000000005116E-2</v>
      </c>
    </row>
    <row r="2607" spans="1:28" ht="33.75" x14ac:dyDescent="0.25">
      <c r="A2607" s="72" t="s">
        <v>18319</v>
      </c>
      <c r="B2607" s="73" t="s">
        <v>23687</v>
      </c>
      <c r="C2607" s="74" t="s">
        <v>15692</v>
      </c>
      <c r="D2607" s="75">
        <v>0</v>
      </c>
      <c r="E2607" s="70">
        <v>61.08</v>
      </c>
      <c r="F2607" s="76">
        <f t="shared" si="1517"/>
        <v>0</v>
      </c>
      <c r="G2607" s="77"/>
      <c r="H2607" s="70">
        <f t="shared" si="1518"/>
        <v>54.35</v>
      </c>
      <c r="I2607" s="70">
        <f t="shared" si="1518"/>
        <v>6.73</v>
      </c>
      <c r="J2607" s="70">
        <f t="shared" si="1519"/>
        <v>61.08</v>
      </c>
      <c r="K2607" s="70">
        <v>0</v>
      </c>
      <c r="L2607" s="76">
        <f t="shared" si="1520"/>
        <v>61.08</v>
      </c>
      <c r="N2607" s="70">
        <v>54.35</v>
      </c>
      <c r="O2607" s="70">
        <v>6.7299999999999995</v>
      </c>
      <c r="P2607" s="70">
        <f t="shared" si="1521"/>
        <v>61.08</v>
      </c>
      <c r="Q2607" s="64"/>
      <c r="R2607" s="70">
        <f t="shared" si="1522"/>
        <v>54.35</v>
      </c>
      <c r="S2607" s="70">
        <f t="shared" si="1522"/>
        <v>6.71</v>
      </c>
      <c r="T2607" s="70">
        <f t="shared" si="1523"/>
        <v>61.06</v>
      </c>
      <c r="U2607" s="70">
        <f t="shared" si="1524"/>
        <v>0</v>
      </c>
      <c r="V2607" s="78">
        <f t="shared" si="1525"/>
        <v>61.06</v>
      </c>
      <c r="X2607" s="70">
        <v>54.35</v>
      </c>
      <c r="Y2607" s="70">
        <v>6.71</v>
      </c>
      <c r="Z2607" s="70">
        <v>61.06</v>
      </c>
      <c r="AA2607" s="79"/>
      <c r="AB2607" s="80">
        <f t="shared" si="1496"/>
        <v>1.9999999999996021E-2</v>
      </c>
    </row>
    <row r="2608" spans="1:28" ht="33.75" x14ac:dyDescent="0.25">
      <c r="A2608" s="72" t="s">
        <v>18320</v>
      </c>
      <c r="B2608" s="73" t="s">
        <v>23688</v>
      </c>
      <c r="C2608" s="74" t="s">
        <v>15692</v>
      </c>
      <c r="D2608" s="75">
        <v>0</v>
      </c>
      <c r="E2608" s="70">
        <v>37.799999999999997</v>
      </c>
      <c r="F2608" s="76">
        <f t="shared" si="1517"/>
        <v>0</v>
      </c>
      <c r="G2608" s="77"/>
      <c r="H2608" s="70">
        <f t="shared" si="1518"/>
        <v>24.39</v>
      </c>
      <c r="I2608" s="70">
        <f t="shared" si="1518"/>
        <v>13.41</v>
      </c>
      <c r="J2608" s="70">
        <f t="shared" si="1519"/>
        <v>37.799999999999997</v>
      </c>
      <c r="K2608" s="70">
        <v>0</v>
      </c>
      <c r="L2608" s="76">
        <f t="shared" si="1520"/>
        <v>37.799999999999997</v>
      </c>
      <c r="N2608" s="70">
        <v>24.39</v>
      </c>
      <c r="O2608" s="70">
        <v>13.41</v>
      </c>
      <c r="P2608" s="70">
        <f t="shared" si="1521"/>
        <v>37.799999999999997</v>
      </c>
      <c r="Q2608" s="64"/>
      <c r="R2608" s="70">
        <f t="shared" si="1522"/>
        <v>24.39</v>
      </c>
      <c r="S2608" s="70">
        <f t="shared" si="1522"/>
        <v>13.42</v>
      </c>
      <c r="T2608" s="70">
        <f t="shared" si="1523"/>
        <v>37.81</v>
      </c>
      <c r="U2608" s="70">
        <f t="shared" si="1524"/>
        <v>0</v>
      </c>
      <c r="V2608" s="78">
        <f t="shared" si="1525"/>
        <v>37.81</v>
      </c>
      <c r="X2608" s="70">
        <v>24.39</v>
      </c>
      <c r="Y2608" s="70">
        <v>13.42</v>
      </c>
      <c r="Z2608" s="70">
        <v>37.81</v>
      </c>
      <c r="AA2608" s="79"/>
      <c r="AB2608" s="80">
        <f t="shared" si="1496"/>
        <v>-1.0000000000005116E-2</v>
      </c>
    </row>
    <row r="2609" spans="1:28" ht="33.75" x14ac:dyDescent="0.25">
      <c r="A2609" s="72" t="s">
        <v>18321</v>
      </c>
      <c r="B2609" s="73" t="s">
        <v>23689</v>
      </c>
      <c r="C2609" s="74" t="s">
        <v>15692</v>
      </c>
      <c r="D2609" s="75">
        <v>0</v>
      </c>
      <c r="E2609" s="70">
        <v>89.63</v>
      </c>
      <c r="F2609" s="76">
        <f t="shared" si="1517"/>
        <v>0</v>
      </c>
      <c r="G2609" s="77"/>
      <c r="H2609" s="70">
        <f t="shared" si="1518"/>
        <v>76.22</v>
      </c>
      <c r="I2609" s="70">
        <f t="shared" si="1518"/>
        <v>13.41</v>
      </c>
      <c r="J2609" s="70">
        <f t="shared" si="1519"/>
        <v>89.63</v>
      </c>
      <c r="K2609" s="70">
        <v>0</v>
      </c>
      <c r="L2609" s="76">
        <f t="shared" si="1520"/>
        <v>89.63</v>
      </c>
      <c r="N2609" s="70">
        <v>76.22</v>
      </c>
      <c r="O2609" s="70">
        <v>13.41</v>
      </c>
      <c r="P2609" s="70">
        <f t="shared" si="1521"/>
        <v>89.63</v>
      </c>
      <c r="Q2609" s="64"/>
      <c r="R2609" s="70">
        <f t="shared" si="1522"/>
        <v>76.22</v>
      </c>
      <c r="S2609" s="70">
        <f t="shared" si="1522"/>
        <v>13.42</v>
      </c>
      <c r="T2609" s="70">
        <f t="shared" si="1523"/>
        <v>89.64</v>
      </c>
      <c r="U2609" s="70">
        <f t="shared" si="1524"/>
        <v>0</v>
      </c>
      <c r="V2609" s="78">
        <f t="shared" si="1525"/>
        <v>89.64</v>
      </c>
      <c r="X2609" s="70">
        <v>76.22</v>
      </c>
      <c r="Y2609" s="70">
        <v>13.42</v>
      </c>
      <c r="Z2609" s="70">
        <v>89.64</v>
      </c>
      <c r="AA2609" s="79"/>
      <c r="AB2609" s="80">
        <f t="shared" si="1496"/>
        <v>-1.0000000000005116E-2</v>
      </c>
    </row>
    <row r="2610" spans="1:28" ht="33.75" x14ac:dyDescent="0.25">
      <c r="A2610" s="72" t="s">
        <v>18322</v>
      </c>
      <c r="B2610" s="73" t="s">
        <v>23690</v>
      </c>
      <c r="C2610" s="74" t="s">
        <v>15692</v>
      </c>
      <c r="D2610" s="75">
        <v>0</v>
      </c>
      <c r="E2610" s="70">
        <v>26.51</v>
      </c>
      <c r="F2610" s="76">
        <f t="shared" si="1517"/>
        <v>0</v>
      </c>
      <c r="G2610" s="29"/>
      <c r="H2610" s="70">
        <f t="shared" si="1518"/>
        <v>19.78</v>
      </c>
      <c r="I2610" s="70">
        <f t="shared" si="1518"/>
        <v>6.73</v>
      </c>
      <c r="J2610" s="70">
        <f t="shared" si="1519"/>
        <v>26.51</v>
      </c>
      <c r="K2610" s="70">
        <v>0</v>
      </c>
      <c r="L2610" s="76">
        <f t="shared" si="1520"/>
        <v>26.51</v>
      </c>
      <c r="N2610" s="70">
        <v>19.78</v>
      </c>
      <c r="O2610" s="70">
        <v>6.7299999999999995</v>
      </c>
      <c r="P2610" s="70">
        <f t="shared" si="1521"/>
        <v>26.51</v>
      </c>
      <c r="Q2610" s="64"/>
      <c r="R2610" s="70">
        <f t="shared" si="1522"/>
        <v>19.78</v>
      </c>
      <c r="S2610" s="70">
        <f t="shared" si="1522"/>
        <v>6.71</v>
      </c>
      <c r="T2610" s="70">
        <f t="shared" si="1523"/>
        <v>26.490000000000002</v>
      </c>
      <c r="U2610" s="70">
        <f t="shared" si="1524"/>
        <v>0</v>
      </c>
      <c r="V2610" s="78">
        <f t="shared" si="1525"/>
        <v>26.490000000000002</v>
      </c>
      <c r="X2610" s="70">
        <v>19.78</v>
      </c>
      <c r="Y2610" s="70">
        <v>6.71</v>
      </c>
      <c r="Z2610" s="70">
        <v>26.49</v>
      </c>
      <c r="AA2610" s="79"/>
      <c r="AB2610" s="80">
        <f t="shared" si="1496"/>
        <v>2.0000000000003126E-2</v>
      </c>
    </row>
    <row r="2611" spans="1:28" x14ac:dyDescent="0.25">
      <c r="A2611" s="72" t="s">
        <v>18323</v>
      </c>
      <c r="B2611" s="73" t="s">
        <v>23691</v>
      </c>
      <c r="C2611" s="74" t="s">
        <v>15692</v>
      </c>
      <c r="D2611" s="75">
        <v>0</v>
      </c>
      <c r="E2611" s="70">
        <v>38.07</v>
      </c>
      <c r="F2611" s="76">
        <f t="shared" si="1517"/>
        <v>0</v>
      </c>
      <c r="G2611" s="29"/>
      <c r="H2611" s="70">
        <f t="shared" si="1518"/>
        <v>24.66</v>
      </c>
      <c r="I2611" s="70">
        <f t="shared" si="1518"/>
        <v>13.41</v>
      </c>
      <c r="J2611" s="70">
        <f t="shared" si="1519"/>
        <v>38.07</v>
      </c>
      <c r="K2611" s="70">
        <v>0</v>
      </c>
      <c r="L2611" s="76">
        <f t="shared" si="1520"/>
        <v>38.07</v>
      </c>
      <c r="N2611" s="70">
        <v>24.66</v>
      </c>
      <c r="O2611" s="70">
        <v>13.41</v>
      </c>
      <c r="P2611" s="70">
        <f t="shared" si="1521"/>
        <v>38.07</v>
      </c>
      <c r="Q2611" s="64"/>
      <c r="R2611" s="70">
        <f t="shared" si="1522"/>
        <v>24.66</v>
      </c>
      <c r="S2611" s="70">
        <f t="shared" si="1522"/>
        <v>13.42</v>
      </c>
      <c r="T2611" s="70">
        <f t="shared" si="1523"/>
        <v>38.08</v>
      </c>
      <c r="U2611" s="70">
        <f t="shared" si="1524"/>
        <v>0</v>
      </c>
      <c r="V2611" s="78">
        <f t="shared" si="1525"/>
        <v>38.08</v>
      </c>
      <c r="X2611" s="70">
        <v>24.66</v>
      </c>
      <c r="Y2611" s="70">
        <v>13.42</v>
      </c>
      <c r="Z2611" s="70">
        <v>38.08</v>
      </c>
      <c r="AA2611" s="79"/>
      <c r="AB2611" s="80">
        <f t="shared" si="1496"/>
        <v>-9.9999999999980105E-3</v>
      </c>
    </row>
    <row r="2612" spans="1:28" ht="22.5" x14ac:dyDescent="0.25">
      <c r="A2612" s="66" t="s">
        <v>18324</v>
      </c>
      <c r="B2612" s="67" t="s">
        <v>23692</v>
      </c>
      <c r="C2612" s="68"/>
      <c r="D2612" s="69"/>
      <c r="E2612" s="70"/>
      <c r="F2612" s="71"/>
      <c r="H2612" s="70"/>
      <c r="I2612" s="70"/>
      <c r="J2612" s="70"/>
      <c r="K2612" s="70"/>
      <c r="L2612" s="76"/>
      <c r="N2612" s="70"/>
      <c r="O2612" s="70"/>
      <c r="P2612" s="70"/>
      <c r="Q2612" s="64"/>
      <c r="R2612" s="70"/>
      <c r="S2612" s="70"/>
      <c r="T2612" s="70"/>
      <c r="U2612" s="70"/>
      <c r="V2612" s="78"/>
      <c r="X2612" s="70"/>
      <c r="Y2612" s="70"/>
      <c r="Z2612" s="70"/>
      <c r="AA2612" s="79"/>
      <c r="AB2612" s="80">
        <f t="shared" si="1496"/>
        <v>0</v>
      </c>
    </row>
    <row r="2613" spans="1:28" ht="22.5" x14ac:dyDescent="0.25">
      <c r="A2613" s="72" t="s">
        <v>18325</v>
      </c>
      <c r="B2613" s="73" t="s">
        <v>23693</v>
      </c>
      <c r="C2613" s="74" t="s">
        <v>15692</v>
      </c>
      <c r="D2613" s="75">
        <v>0</v>
      </c>
      <c r="E2613" s="70">
        <v>82.11</v>
      </c>
      <c r="F2613" s="76">
        <f t="shared" ref="F2613:F2623" si="1526">ROUND(D2613*E2613,2)</f>
        <v>0</v>
      </c>
      <c r="G2613" s="77"/>
      <c r="H2613" s="70">
        <f t="shared" ref="H2613:I2623" si="1527">ROUND(N2613+(N2613*$H$2/100),2)</f>
        <v>34.92</v>
      </c>
      <c r="I2613" s="70">
        <f t="shared" si="1527"/>
        <v>47.19</v>
      </c>
      <c r="J2613" s="70">
        <f t="shared" ref="J2613:J2623" si="1528">H2613+I2613</f>
        <v>82.11</v>
      </c>
      <c r="K2613" s="70">
        <v>0</v>
      </c>
      <c r="L2613" s="76">
        <f t="shared" ref="L2613:L2623" si="1529">SUM(J2613:K2613)</f>
        <v>82.11</v>
      </c>
      <c r="N2613" s="70">
        <v>34.92</v>
      </c>
      <c r="O2613" s="70">
        <v>47.19</v>
      </c>
      <c r="P2613" s="70">
        <f t="shared" ref="P2613:P2623" si="1530">SUM(N2613:O2613)</f>
        <v>82.11</v>
      </c>
      <c r="Q2613" s="64"/>
      <c r="R2613" s="70">
        <f t="shared" ref="R2613:S2623" si="1531">X2613</f>
        <v>34.92</v>
      </c>
      <c r="S2613" s="70">
        <f t="shared" si="1531"/>
        <v>47.2</v>
      </c>
      <c r="T2613" s="70">
        <f t="shared" ref="T2613:T2623" si="1532">R2613+S2613</f>
        <v>82.12</v>
      </c>
      <c r="U2613" s="70">
        <f t="shared" ref="U2613:U2623" si="1533">ROUND(Z2613*$H$2,2)/100</f>
        <v>0</v>
      </c>
      <c r="V2613" s="78">
        <f t="shared" ref="V2613:V2623" si="1534">SUM(T2613:U2613)</f>
        <v>82.12</v>
      </c>
      <c r="X2613" s="70">
        <v>34.92</v>
      </c>
      <c r="Y2613" s="70">
        <v>47.2</v>
      </c>
      <c r="Z2613" s="70">
        <v>82.12</v>
      </c>
      <c r="AA2613" s="79"/>
      <c r="AB2613" s="80">
        <f t="shared" si="1496"/>
        <v>-1.0000000000005116E-2</v>
      </c>
    </row>
    <row r="2614" spans="1:28" ht="22.5" x14ac:dyDescent="0.25">
      <c r="A2614" s="72" t="s">
        <v>18326</v>
      </c>
      <c r="B2614" s="73" t="s">
        <v>23694</v>
      </c>
      <c r="C2614" s="74" t="s">
        <v>15692</v>
      </c>
      <c r="D2614" s="75">
        <v>0</v>
      </c>
      <c r="E2614" s="70">
        <v>514.46</v>
      </c>
      <c r="F2614" s="76">
        <f t="shared" si="1526"/>
        <v>0</v>
      </c>
      <c r="G2614" s="77"/>
      <c r="H2614" s="70">
        <f t="shared" si="1527"/>
        <v>467.27</v>
      </c>
      <c r="I2614" s="70">
        <f t="shared" si="1527"/>
        <v>47.19</v>
      </c>
      <c r="J2614" s="70">
        <f t="shared" si="1528"/>
        <v>514.46</v>
      </c>
      <c r="K2614" s="70">
        <v>0</v>
      </c>
      <c r="L2614" s="76">
        <f t="shared" si="1529"/>
        <v>514.46</v>
      </c>
      <c r="N2614" s="70">
        <v>467.27</v>
      </c>
      <c r="O2614" s="70">
        <v>47.19</v>
      </c>
      <c r="P2614" s="70">
        <f t="shared" si="1530"/>
        <v>514.46</v>
      </c>
      <c r="Q2614" s="64"/>
      <c r="R2614" s="70">
        <f t="shared" si="1531"/>
        <v>467.27</v>
      </c>
      <c r="S2614" s="70">
        <f t="shared" si="1531"/>
        <v>47.2</v>
      </c>
      <c r="T2614" s="70">
        <f t="shared" si="1532"/>
        <v>514.47</v>
      </c>
      <c r="U2614" s="70">
        <f t="shared" si="1533"/>
        <v>0</v>
      </c>
      <c r="V2614" s="78">
        <f t="shared" si="1534"/>
        <v>514.47</v>
      </c>
      <c r="X2614" s="70">
        <v>467.27</v>
      </c>
      <c r="Y2614" s="70">
        <v>47.2</v>
      </c>
      <c r="Z2614" s="70">
        <v>514.47</v>
      </c>
      <c r="AA2614" s="79"/>
      <c r="AB2614" s="80">
        <f t="shared" si="1496"/>
        <v>-9.9999999999909051E-3</v>
      </c>
    </row>
    <row r="2615" spans="1:28" ht="22.5" x14ac:dyDescent="0.25">
      <c r="A2615" s="72" t="s">
        <v>18327</v>
      </c>
      <c r="B2615" s="73" t="s">
        <v>23695</v>
      </c>
      <c r="C2615" s="74" t="s">
        <v>15692</v>
      </c>
      <c r="D2615" s="75">
        <v>0</v>
      </c>
      <c r="E2615" s="70">
        <v>219.73</v>
      </c>
      <c r="F2615" s="76">
        <f t="shared" si="1526"/>
        <v>0</v>
      </c>
      <c r="G2615" s="77"/>
      <c r="H2615" s="70">
        <f t="shared" si="1527"/>
        <v>172.54</v>
      </c>
      <c r="I2615" s="70">
        <f t="shared" si="1527"/>
        <v>47.19</v>
      </c>
      <c r="J2615" s="70">
        <f t="shared" si="1528"/>
        <v>219.73</v>
      </c>
      <c r="K2615" s="70">
        <v>0</v>
      </c>
      <c r="L2615" s="76">
        <f t="shared" si="1529"/>
        <v>219.73</v>
      </c>
      <c r="N2615" s="70">
        <v>172.54</v>
      </c>
      <c r="O2615" s="70">
        <v>47.19</v>
      </c>
      <c r="P2615" s="70">
        <f t="shared" si="1530"/>
        <v>219.73</v>
      </c>
      <c r="Q2615" s="64"/>
      <c r="R2615" s="70">
        <f t="shared" si="1531"/>
        <v>172.54</v>
      </c>
      <c r="S2615" s="70">
        <f t="shared" si="1531"/>
        <v>47.2</v>
      </c>
      <c r="T2615" s="70">
        <f t="shared" si="1532"/>
        <v>219.74</v>
      </c>
      <c r="U2615" s="70">
        <f t="shared" si="1533"/>
        <v>0</v>
      </c>
      <c r="V2615" s="78">
        <f t="shared" si="1534"/>
        <v>219.74</v>
      </c>
      <c r="X2615" s="70">
        <v>172.54</v>
      </c>
      <c r="Y2615" s="70">
        <v>47.2</v>
      </c>
      <c r="Z2615" s="70">
        <v>219.74</v>
      </c>
      <c r="AA2615" s="79"/>
      <c r="AB2615" s="80">
        <f t="shared" si="1496"/>
        <v>-1.0000000000019327E-2</v>
      </c>
    </row>
    <row r="2616" spans="1:28" ht="22.5" x14ac:dyDescent="0.25">
      <c r="A2616" s="72" t="s">
        <v>18328</v>
      </c>
      <c r="B2616" s="73" t="s">
        <v>23696</v>
      </c>
      <c r="C2616" s="74" t="s">
        <v>15692</v>
      </c>
      <c r="D2616" s="75">
        <v>0</v>
      </c>
      <c r="E2616" s="70">
        <v>1407.21</v>
      </c>
      <c r="F2616" s="76">
        <f t="shared" si="1526"/>
        <v>0</v>
      </c>
      <c r="G2616" s="77"/>
      <c r="H2616" s="70">
        <f t="shared" si="1527"/>
        <v>1202.3</v>
      </c>
      <c r="I2616" s="70">
        <f t="shared" si="1527"/>
        <v>204.91</v>
      </c>
      <c r="J2616" s="70">
        <f t="shared" si="1528"/>
        <v>1407.21</v>
      </c>
      <c r="K2616" s="70">
        <v>0</v>
      </c>
      <c r="L2616" s="76">
        <f t="shared" si="1529"/>
        <v>1407.21</v>
      </c>
      <c r="N2616" s="70">
        <v>1202.3</v>
      </c>
      <c r="O2616" s="70">
        <v>204.91000000000003</v>
      </c>
      <c r="P2616" s="70">
        <f t="shared" si="1530"/>
        <v>1407.21</v>
      </c>
      <c r="Q2616" s="64"/>
      <c r="R2616" s="70">
        <f t="shared" si="1531"/>
        <v>1202.3</v>
      </c>
      <c r="S2616" s="70">
        <f t="shared" si="1531"/>
        <v>204.89</v>
      </c>
      <c r="T2616" s="70">
        <f t="shared" si="1532"/>
        <v>1407.19</v>
      </c>
      <c r="U2616" s="70">
        <f t="shared" si="1533"/>
        <v>0</v>
      </c>
      <c r="V2616" s="78">
        <f t="shared" si="1534"/>
        <v>1407.19</v>
      </c>
      <c r="X2616" s="70">
        <v>1202.3</v>
      </c>
      <c r="Y2616" s="70">
        <v>204.89</v>
      </c>
      <c r="Z2616" s="70">
        <v>1407.19</v>
      </c>
      <c r="AA2616" s="79"/>
      <c r="AB2616" s="80">
        <f t="shared" si="1496"/>
        <v>1.999999999998181E-2</v>
      </c>
    </row>
    <row r="2617" spans="1:28" ht="22.5" x14ac:dyDescent="0.25">
      <c r="A2617" s="72" t="s">
        <v>18329</v>
      </c>
      <c r="B2617" s="73" t="s">
        <v>23697</v>
      </c>
      <c r="C2617" s="74" t="s">
        <v>15692</v>
      </c>
      <c r="D2617" s="75">
        <v>0</v>
      </c>
      <c r="E2617" s="70">
        <v>1502.6799999999998</v>
      </c>
      <c r="F2617" s="76">
        <f t="shared" si="1526"/>
        <v>0</v>
      </c>
      <c r="G2617" s="77"/>
      <c r="H2617" s="70">
        <f t="shared" si="1527"/>
        <v>1426.86</v>
      </c>
      <c r="I2617" s="70">
        <f t="shared" si="1527"/>
        <v>75.819999999999993</v>
      </c>
      <c r="J2617" s="70">
        <f t="shared" si="1528"/>
        <v>1502.6799999999998</v>
      </c>
      <c r="K2617" s="70">
        <v>0</v>
      </c>
      <c r="L2617" s="76">
        <f t="shared" si="1529"/>
        <v>1502.6799999999998</v>
      </c>
      <c r="N2617" s="70">
        <v>1426.86</v>
      </c>
      <c r="O2617" s="70">
        <v>75.819999999999993</v>
      </c>
      <c r="P2617" s="70">
        <f t="shared" si="1530"/>
        <v>1502.6799999999998</v>
      </c>
      <c r="Q2617" s="64"/>
      <c r="R2617" s="70">
        <f t="shared" si="1531"/>
        <v>1426.86</v>
      </c>
      <c r="S2617" s="70">
        <f t="shared" si="1531"/>
        <v>75.819999999999993</v>
      </c>
      <c r="T2617" s="70">
        <f t="shared" si="1532"/>
        <v>1502.6799999999998</v>
      </c>
      <c r="U2617" s="70">
        <f t="shared" si="1533"/>
        <v>0</v>
      </c>
      <c r="V2617" s="78">
        <f t="shared" si="1534"/>
        <v>1502.6799999999998</v>
      </c>
      <c r="X2617" s="70">
        <v>1426.86</v>
      </c>
      <c r="Y2617" s="70">
        <v>75.819999999999993</v>
      </c>
      <c r="Z2617" s="70">
        <v>1502.68</v>
      </c>
      <c r="AA2617" s="79"/>
      <c r="AB2617" s="80">
        <f t="shared" si="1496"/>
        <v>0</v>
      </c>
    </row>
    <row r="2618" spans="1:28" s="34" customFormat="1" ht="22.5" x14ac:dyDescent="0.25">
      <c r="A2618" s="72" t="s">
        <v>18330</v>
      </c>
      <c r="B2618" s="73" t="s">
        <v>23698</v>
      </c>
      <c r="C2618" s="74" t="s">
        <v>15692</v>
      </c>
      <c r="D2618" s="75">
        <v>0</v>
      </c>
      <c r="E2618" s="70">
        <v>1214.03</v>
      </c>
      <c r="F2618" s="76">
        <f t="shared" si="1526"/>
        <v>0</v>
      </c>
      <c r="G2618" s="77"/>
      <c r="H2618" s="70">
        <f t="shared" si="1527"/>
        <v>1138.21</v>
      </c>
      <c r="I2618" s="70">
        <f t="shared" si="1527"/>
        <v>75.819999999999993</v>
      </c>
      <c r="J2618" s="70">
        <f t="shared" si="1528"/>
        <v>1214.03</v>
      </c>
      <c r="K2618" s="70">
        <v>0</v>
      </c>
      <c r="L2618" s="76">
        <f t="shared" si="1529"/>
        <v>1214.03</v>
      </c>
      <c r="N2618" s="70">
        <v>1138.21</v>
      </c>
      <c r="O2618" s="70">
        <v>75.819999999999993</v>
      </c>
      <c r="P2618" s="70">
        <f t="shared" si="1530"/>
        <v>1214.03</v>
      </c>
      <c r="Q2618" s="64"/>
      <c r="R2618" s="70">
        <f t="shared" si="1531"/>
        <v>1138.21</v>
      </c>
      <c r="S2618" s="70">
        <f t="shared" si="1531"/>
        <v>75.819999999999993</v>
      </c>
      <c r="T2618" s="70">
        <f t="shared" si="1532"/>
        <v>1214.03</v>
      </c>
      <c r="U2618" s="70">
        <f t="shared" si="1533"/>
        <v>0</v>
      </c>
      <c r="V2618" s="78">
        <f t="shared" si="1534"/>
        <v>1214.03</v>
      </c>
      <c r="X2618" s="70">
        <v>1138.21</v>
      </c>
      <c r="Y2618" s="70">
        <v>75.819999999999993</v>
      </c>
      <c r="Z2618" s="70">
        <v>1214.03</v>
      </c>
      <c r="AA2618" s="79"/>
      <c r="AB2618" s="80">
        <f t="shared" si="1496"/>
        <v>0</v>
      </c>
    </row>
    <row r="2619" spans="1:28" s="34" customFormat="1" ht="22.5" x14ac:dyDescent="0.25">
      <c r="A2619" s="72" t="s">
        <v>18331</v>
      </c>
      <c r="B2619" s="73" t="s">
        <v>23699</v>
      </c>
      <c r="C2619" s="74" t="s">
        <v>15692</v>
      </c>
      <c r="D2619" s="75">
        <v>0</v>
      </c>
      <c r="E2619" s="70">
        <v>404.18</v>
      </c>
      <c r="F2619" s="76">
        <f t="shared" si="1526"/>
        <v>0</v>
      </c>
      <c r="G2619" s="77"/>
      <c r="H2619" s="70">
        <f t="shared" si="1527"/>
        <v>355.3</v>
      </c>
      <c r="I2619" s="70">
        <f t="shared" si="1527"/>
        <v>48.88</v>
      </c>
      <c r="J2619" s="70">
        <f t="shared" si="1528"/>
        <v>404.18</v>
      </c>
      <c r="K2619" s="70">
        <v>0</v>
      </c>
      <c r="L2619" s="76">
        <f t="shared" si="1529"/>
        <v>404.18</v>
      </c>
      <c r="N2619" s="70">
        <v>355.3</v>
      </c>
      <c r="O2619" s="70">
        <v>48.879999999999995</v>
      </c>
      <c r="P2619" s="70">
        <f t="shared" si="1530"/>
        <v>404.18</v>
      </c>
      <c r="Q2619" s="64"/>
      <c r="R2619" s="70">
        <f t="shared" si="1531"/>
        <v>355.3</v>
      </c>
      <c r="S2619" s="70">
        <f t="shared" si="1531"/>
        <v>48.88</v>
      </c>
      <c r="T2619" s="70">
        <f t="shared" si="1532"/>
        <v>404.18</v>
      </c>
      <c r="U2619" s="70">
        <f t="shared" si="1533"/>
        <v>0</v>
      </c>
      <c r="V2619" s="78">
        <f t="shared" si="1534"/>
        <v>404.18</v>
      </c>
      <c r="X2619" s="70">
        <v>355.3</v>
      </c>
      <c r="Y2619" s="70">
        <v>48.88</v>
      </c>
      <c r="Z2619" s="70">
        <v>404.18</v>
      </c>
      <c r="AA2619" s="79"/>
      <c r="AB2619" s="80">
        <f t="shared" si="1496"/>
        <v>0</v>
      </c>
    </row>
    <row r="2620" spans="1:28" ht="22.5" x14ac:dyDescent="0.25">
      <c r="A2620" s="72" t="s">
        <v>18332</v>
      </c>
      <c r="B2620" s="73" t="s">
        <v>23700</v>
      </c>
      <c r="C2620" s="74" t="s">
        <v>15692</v>
      </c>
      <c r="D2620" s="75">
        <v>0</v>
      </c>
      <c r="E2620" s="70">
        <v>480.90999999999997</v>
      </c>
      <c r="F2620" s="76">
        <f t="shared" si="1526"/>
        <v>0</v>
      </c>
      <c r="G2620" s="77"/>
      <c r="H2620" s="70">
        <f t="shared" si="1527"/>
        <v>432.03</v>
      </c>
      <c r="I2620" s="70">
        <f t="shared" si="1527"/>
        <v>48.88</v>
      </c>
      <c r="J2620" s="70">
        <f t="shared" si="1528"/>
        <v>480.90999999999997</v>
      </c>
      <c r="K2620" s="70">
        <v>0</v>
      </c>
      <c r="L2620" s="76">
        <f t="shared" si="1529"/>
        <v>480.90999999999997</v>
      </c>
      <c r="N2620" s="70">
        <v>432.03</v>
      </c>
      <c r="O2620" s="70">
        <v>48.879999999999995</v>
      </c>
      <c r="P2620" s="70">
        <f t="shared" si="1530"/>
        <v>480.90999999999997</v>
      </c>
      <c r="Q2620" s="64"/>
      <c r="R2620" s="70">
        <f t="shared" si="1531"/>
        <v>432.03</v>
      </c>
      <c r="S2620" s="70">
        <f t="shared" si="1531"/>
        <v>48.88</v>
      </c>
      <c r="T2620" s="70">
        <f t="shared" si="1532"/>
        <v>480.90999999999997</v>
      </c>
      <c r="U2620" s="70">
        <f t="shared" si="1533"/>
        <v>0</v>
      </c>
      <c r="V2620" s="78">
        <f t="shared" si="1534"/>
        <v>480.90999999999997</v>
      </c>
      <c r="X2620" s="70">
        <v>432.03</v>
      </c>
      <c r="Y2620" s="70">
        <v>48.88</v>
      </c>
      <c r="Z2620" s="70">
        <v>480.91</v>
      </c>
      <c r="AA2620" s="79"/>
      <c r="AB2620" s="80">
        <f t="shared" si="1496"/>
        <v>0</v>
      </c>
    </row>
    <row r="2621" spans="1:28" ht="22.5" x14ac:dyDescent="0.25">
      <c r="A2621" s="72" t="s">
        <v>18333</v>
      </c>
      <c r="B2621" s="73" t="s">
        <v>23701</v>
      </c>
      <c r="C2621" s="74" t="s">
        <v>15692</v>
      </c>
      <c r="D2621" s="75">
        <v>0</v>
      </c>
      <c r="E2621" s="70">
        <v>924.87</v>
      </c>
      <c r="F2621" s="76">
        <f t="shared" si="1526"/>
        <v>0</v>
      </c>
      <c r="G2621" s="77"/>
      <c r="H2621" s="70">
        <f t="shared" si="1527"/>
        <v>849.05</v>
      </c>
      <c r="I2621" s="70">
        <f t="shared" si="1527"/>
        <v>75.819999999999993</v>
      </c>
      <c r="J2621" s="70">
        <f t="shared" si="1528"/>
        <v>924.86999999999989</v>
      </c>
      <c r="K2621" s="70">
        <v>0</v>
      </c>
      <c r="L2621" s="76">
        <f t="shared" si="1529"/>
        <v>924.86999999999989</v>
      </c>
      <c r="N2621" s="70">
        <v>849.05</v>
      </c>
      <c r="O2621" s="70">
        <v>75.819999999999993</v>
      </c>
      <c r="P2621" s="70">
        <f t="shared" si="1530"/>
        <v>924.86999999999989</v>
      </c>
      <c r="Q2621" s="64"/>
      <c r="R2621" s="70">
        <f t="shared" si="1531"/>
        <v>849.05</v>
      </c>
      <c r="S2621" s="70">
        <f t="shared" si="1531"/>
        <v>75.819999999999993</v>
      </c>
      <c r="T2621" s="70">
        <f t="shared" si="1532"/>
        <v>924.86999999999989</v>
      </c>
      <c r="U2621" s="70">
        <f t="shared" si="1533"/>
        <v>0</v>
      </c>
      <c r="V2621" s="78">
        <f t="shared" si="1534"/>
        <v>924.86999999999989</v>
      </c>
      <c r="X2621" s="70">
        <v>849.05</v>
      </c>
      <c r="Y2621" s="70">
        <v>75.819999999999993</v>
      </c>
      <c r="Z2621" s="70">
        <v>924.87</v>
      </c>
      <c r="AA2621" s="79"/>
      <c r="AB2621" s="80">
        <f t="shared" si="1496"/>
        <v>0</v>
      </c>
    </row>
    <row r="2622" spans="1:28" ht="22.5" x14ac:dyDescent="0.25">
      <c r="A2622" s="72" t="s">
        <v>18334</v>
      </c>
      <c r="B2622" s="73" t="s">
        <v>23702</v>
      </c>
      <c r="C2622" s="74" t="s">
        <v>15692</v>
      </c>
      <c r="D2622" s="75">
        <v>0</v>
      </c>
      <c r="E2622" s="70">
        <v>1254.32</v>
      </c>
      <c r="F2622" s="76">
        <f t="shared" si="1526"/>
        <v>0</v>
      </c>
      <c r="G2622" s="29"/>
      <c r="H2622" s="70">
        <f t="shared" si="1527"/>
        <v>914.46</v>
      </c>
      <c r="I2622" s="70">
        <f t="shared" si="1527"/>
        <v>339.86</v>
      </c>
      <c r="J2622" s="70">
        <f t="shared" si="1528"/>
        <v>1254.3200000000002</v>
      </c>
      <c r="K2622" s="70">
        <v>0</v>
      </c>
      <c r="L2622" s="76">
        <f t="shared" si="1529"/>
        <v>1254.3200000000002</v>
      </c>
      <c r="N2622" s="70">
        <v>914.46</v>
      </c>
      <c r="O2622" s="70">
        <v>339.86</v>
      </c>
      <c r="P2622" s="70">
        <f t="shared" si="1530"/>
        <v>1254.3200000000002</v>
      </c>
      <c r="Q2622" s="64"/>
      <c r="R2622" s="70">
        <f t="shared" si="1531"/>
        <v>914.46</v>
      </c>
      <c r="S2622" s="70">
        <f t="shared" si="1531"/>
        <v>339.88</v>
      </c>
      <c r="T2622" s="70">
        <f t="shared" si="1532"/>
        <v>1254.3400000000001</v>
      </c>
      <c r="U2622" s="70">
        <f t="shared" si="1533"/>
        <v>0</v>
      </c>
      <c r="V2622" s="78">
        <f t="shared" si="1534"/>
        <v>1254.3400000000001</v>
      </c>
      <c r="X2622" s="70">
        <v>914.46</v>
      </c>
      <c r="Y2622" s="70">
        <v>339.88</v>
      </c>
      <c r="Z2622" s="70">
        <v>1254.3399999999999</v>
      </c>
      <c r="AA2622" s="79"/>
      <c r="AB2622" s="80">
        <f t="shared" si="1496"/>
        <v>-1.9999999999754436E-2</v>
      </c>
    </row>
    <row r="2623" spans="1:28" x14ac:dyDescent="0.25">
      <c r="A2623" s="72" t="s">
        <v>18335</v>
      </c>
      <c r="B2623" s="73" t="s">
        <v>23703</v>
      </c>
      <c r="C2623" s="74" t="s">
        <v>15692</v>
      </c>
      <c r="D2623" s="75">
        <v>0</v>
      </c>
      <c r="E2623" s="70">
        <v>662.53</v>
      </c>
      <c r="F2623" s="76">
        <f t="shared" si="1526"/>
        <v>0</v>
      </c>
      <c r="G2623" s="29"/>
      <c r="H2623" s="70">
        <f t="shared" si="1527"/>
        <v>586.71</v>
      </c>
      <c r="I2623" s="70">
        <f t="shared" si="1527"/>
        <v>75.819999999999993</v>
      </c>
      <c r="J2623" s="70">
        <f t="shared" si="1528"/>
        <v>662.53</v>
      </c>
      <c r="K2623" s="70">
        <v>0</v>
      </c>
      <c r="L2623" s="76">
        <f t="shared" si="1529"/>
        <v>662.53</v>
      </c>
      <c r="N2623" s="70">
        <v>586.71</v>
      </c>
      <c r="O2623" s="70">
        <v>75.819999999999993</v>
      </c>
      <c r="P2623" s="70">
        <f t="shared" si="1530"/>
        <v>662.53</v>
      </c>
      <c r="Q2623" s="64"/>
      <c r="R2623" s="70">
        <f t="shared" si="1531"/>
        <v>586.71</v>
      </c>
      <c r="S2623" s="70">
        <f t="shared" si="1531"/>
        <v>75.819999999999993</v>
      </c>
      <c r="T2623" s="70">
        <f t="shared" si="1532"/>
        <v>662.53</v>
      </c>
      <c r="U2623" s="70">
        <f t="shared" si="1533"/>
        <v>0</v>
      </c>
      <c r="V2623" s="78">
        <f t="shared" si="1534"/>
        <v>662.53</v>
      </c>
      <c r="X2623" s="70">
        <v>586.71</v>
      </c>
      <c r="Y2623" s="70">
        <v>75.819999999999993</v>
      </c>
      <c r="Z2623" s="70">
        <v>662.53</v>
      </c>
      <c r="AA2623" s="79"/>
      <c r="AB2623" s="80">
        <f t="shared" si="1496"/>
        <v>0</v>
      </c>
    </row>
    <row r="2624" spans="1:28" ht="22.5" x14ac:dyDescent="0.25">
      <c r="A2624" s="66" t="s">
        <v>18336</v>
      </c>
      <c r="B2624" s="67" t="s">
        <v>23704</v>
      </c>
      <c r="C2624" s="68"/>
      <c r="D2624" s="69"/>
      <c r="E2624" s="70"/>
      <c r="F2624" s="71"/>
      <c r="H2624" s="70"/>
      <c r="I2624" s="70"/>
      <c r="J2624" s="70"/>
      <c r="K2624" s="70"/>
      <c r="L2624" s="76"/>
      <c r="N2624" s="70"/>
      <c r="O2624" s="70"/>
      <c r="P2624" s="70"/>
      <c r="Q2624" s="64"/>
      <c r="R2624" s="70"/>
      <c r="S2624" s="70"/>
      <c r="T2624" s="70"/>
      <c r="U2624" s="70"/>
      <c r="V2624" s="78"/>
      <c r="X2624" s="70"/>
      <c r="Y2624" s="70"/>
      <c r="Z2624" s="70"/>
      <c r="AA2624" s="79"/>
      <c r="AB2624" s="80">
        <f t="shared" si="1496"/>
        <v>0</v>
      </c>
    </row>
    <row r="2625" spans="1:28" s="34" customFormat="1" ht="22.5" x14ac:dyDescent="0.25">
      <c r="A2625" s="72" t="s">
        <v>18337</v>
      </c>
      <c r="B2625" s="73" t="s">
        <v>23705</v>
      </c>
      <c r="C2625" s="74" t="s">
        <v>15692</v>
      </c>
      <c r="D2625" s="75">
        <v>0</v>
      </c>
      <c r="E2625" s="70">
        <v>482.45</v>
      </c>
      <c r="F2625" s="76">
        <f t="shared" ref="F2625:F2635" si="1535">ROUND(D2625*E2625,2)</f>
        <v>0</v>
      </c>
      <c r="G2625" s="77"/>
      <c r="H2625" s="70">
        <f t="shared" ref="H2625:I2635" si="1536">ROUND(N2625+(N2625*$H$2/100),2)</f>
        <v>458.84</v>
      </c>
      <c r="I2625" s="70">
        <f t="shared" si="1536"/>
        <v>23.61</v>
      </c>
      <c r="J2625" s="70">
        <f t="shared" ref="J2625:J2635" si="1537">H2625+I2625</f>
        <v>482.45</v>
      </c>
      <c r="K2625" s="70">
        <v>0</v>
      </c>
      <c r="L2625" s="76">
        <f t="shared" ref="L2625:L2635" si="1538">SUM(J2625:K2625)</f>
        <v>482.45</v>
      </c>
      <c r="N2625" s="70">
        <v>458.84000000000003</v>
      </c>
      <c r="O2625" s="70">
        <v>23.61</v>
      </c>
      <c r="P2625" s="70">
        <f t="shared" ref="P2625:P2635" si="1539">SUM(N2625:O2625)</f>
        <v>482.45000000000005</v>
      </c>
      <c r="Q2625" s="64"/>
      <c r="R2625" s="70">
        <f t="shared" ref="R2625:S2635" si="1540">X2625</f>
        <v>458.84</v>
      </c>
      <c r="S2625" s="70">
        <f t="shared" si="1540"/>
        <v>23.61</v>
      </c>
      <c r="T2625" s="70">
        <f t="shared" ref="T2625:T2635" si="1541">R2625+S2625</f>
        <v>482.45</v>
      </c>
      <c r="U2625" s="70">
        <f t="shared" ref="U2625:U2635" si="1542">ROUND(Z2625*$H$2,2)/100</f>
        <v>0</v>
      </c>
      <c r="V2625" s="78">
        <f t="shared" ref="V2625:V2635" si="1543">SUM(T2625:U2625)</f>
        <v>482.45</v>
      </c>
      <c r="X2625" s="70">
        <v>458.84</v>
      </c>
      <c r="Y2625" s="70">
        <v>23.61</v>
      </c>
      <c r="Z2625" s="70">
        <v>482.45</v>
      </c>
      <c r="AA2625" s="79"/>
      <c r="AB2625" s="80">
        <f t="shared" si="1496"/>
        <v>0</v>
      </c>
    </row>
    <row r="2626" spans="1:28" s="34" customFormat="1" ht="22.5" x14ac:dyDescent="0.25">
      <c r="A2626" s="72" t="s">
        <v>18338</v>
      </c>
      <c r="B2626" s="73" t="s">
        <v>23706</v>
      </c>
      <c r="C2626" s="74" t="s">
        <v>15692</v>
      </c>
      <c r="D2626" s="75">
        <v>0</v>
      </c>
      <c r="E2626" s="70">
        <v>77.900000000000006</v>
      </c>
      <c r="F2626" s="76">
        <f t="shared" si="1535"/>
        <v>0</v>
      </c>
      <c r="G2626" s="77"/>
      <c r="H2626" s="70">
        <f t="shared" si="1536"/>
        <v>67.84</v>
      </c>
      <c r="I2626" s="70">
        <f t="shared" si="1536"/>
        <v>10.06</v>
      </c>
      <c r="J2626" s="70">
        <f t="shared" si="1537"/>
        <v>77.900000000000006</v>
      </c>
      <c r="K2626" s="70">
        <v>0</v>
      </c>
      <c r="L2626" s="76">
        <f t="shared" si="1538"/>
        <v>77.900000000000006</v>
      </c>
      <c r="N2626" s="70">
        <v>67.84</v>
      </c>
      <c r="O2626" s="70">
        <v>10.06</v>
      </c>
      <c r="P2626" s="70">
        <f t="shared" si="1539"/>
        <v>77.900000000000006</v>
      </c>
      <c r="Q2626" s="64"/>
      <c r="R2626" s="70">
        <f t="shared" si="1540"/>
        <v>67.84</v>
      </c>
      <c r="S2626" s="70">
        <f t="shared" si="1540"/>
        <v>10.06</v>
      </c>
      <c r="T2626" s="70">
        <f t="shared" si="1541"/>
        <v>77.900000000000006</v>
      </c>
      <c r="U2626" s="70">
        <f t="shared" si="1542"/>
        <v>0</v>
      </c>
      <c r="V2626" s="78">
        <f t="shared" si="1543"/>
        <v>77.900000000000006</v>
      </c>
      <c r="X2626" s="70">
        <v>67.84</v>
      </c>
      <c r="Y2626" s="70">
        <v>10.06</v>
      </c>
      <c r="Z2626" s="70">
        <v>77.900000000000006</v>
      </c>
      <c r="AA2626" s="79"/>
      <c r="AB2626" s="80">
        <f t="shared" si="1496"/>
        <v>0</v>
      </c>
    </row>
    <row r="2627" spans="1:28" s="34" customFormat="1" ht="22.5" x14ac:dyDescent="0.25">
      <c r="A2627" s="72" t="s">
        <v>18339</v>
      </c>
      <c r="B2627" s="73" t="s">
        <v>23707</v>
      </c>
      <c r="C2627" s="74" t="s">
        <v>15692</v>
      </c>
      <c r="D2627" s="75">
        <v>0</v>
      </c>
      <c r="E2627" s="70">
        <v>364.53999999999996</v>
      </c>
      <c r="F2627" s="76">
        <f t="shared" si="1535"/>
        <v>0</v>
      </c>
      <c r="G2627" s="77"/>
      <c r="H2627" s="70">
        <f t="shared" si="1536"/>
        <v>340.93</v>
      </c>
      <c r="I2627" s="70">
        <f t="shared" si="1536"/>
        <v>23.61</v>
      </c>
      <c r="J2627" s="70">
        <f t="shared" si="1537"/>
        <v>364.54</v>
      </c>
      <c r="K2627" s="70">
        <v>0</v>
      </c>
      <c r="L2627" s="76">
        <f t="shared" si="1538"/>
        <v>364.54</v>
      </c>
      <c r="N2627" s="70">
        <v>340.92999999999995</v>
      </c>
      <c r="O2627" s="70">
        <v>23.61</v>
      </c>
      <c r="P2627" s="70">
        <f t="shared" si="1539"/>
        <v>364.53999999999996</v>
      </c>
      <c r="Q2627" s="64"/>
      <c r="R2627" s="70">
        <f t="shared" si="1540"/>
        <v>340.93</v>
      </c>
      <c r="S2627" s="70">
        <f t="shared" si="1540"/>
        <v>23.61</v>
      </c>
      <c r="T2627" s="70">
        <f t="shared" si="1541"/>
        <v>364.54</v>
      </c>
      <c r="U2627" s="70">
        <f t="shared" si="1542"/>
        <v>0</v>
      </c>
      <c r="V2627" s="78">
        <f t="shared" si="1543"/>
        <v>364.54</v>
      </c>
      <c r="X2627" s="70">
        <v>340.93</v>
      </c>
      <c r="Y2627" s="70">
        <v>23.61</v>
      </c>
      <c r="Z2627" s="70">
        <v>364.54</v>
      </c>
      <c r="AA2627" s="79"/>
      <c r="AB2627" s="80">
        <f t="shared" si="1496"/>
        <v>0</v>
      </c>
    </row>
    <row r="2628" spans="1:28" ht="22.5" x14ac:dyDescent="0.25">
      <c r="A2628" s="72" t="s">
        <v>18340</v>
      </c>
      <c r="B2628" s="73" t="s">
        <v>23708</v>
      </c>
      <c r="C2628" s="74" t="s">
        <v>15692</v>
      </c>
      <c r="D2628" s="75">
        <v>0</v>
      </c>
      <c r="E2628" s="70">
        <v>307.08000000000004</v>
      </c>
      <c r="F2628" s="76">
        <f t="shared" si="1535"/>
        <v>0</v>
      </c>
      <c r="G2628" s="77"/>
      <c r="H2628" s="70">
        <f t="shared" si="1536"/>
        <v>283.47000000000003</v>
      </c>
      <c r="I2628" s="70">
        <f t="shared" si="1536"/>
        <v>23.61</v>
      </c>
      <c r="J2628" s="70">
        <f t="shared" si="1537"/>
        <v>307.08000000000004</v>
      </c>
      <c r="K2628" s="70">
        <v>0</v>
      </c>
      <c r="L2628" s="76">
        <f t="shared" si="1538"/>
        <v>307.08000000000004</v>
      </c>
      <c r="N2628" s="70">
        <v>283.47000000000003</v>
      </c>
      <c r="O2628" s="70">
        <v>23.61</v>
      </c>
      <c r="P2628" s="70">
        <f t="shared" si="1539"/>
        <v>307.08000000000004</v>
      </c>
      <c r="Q2628" s="64"/>
      <c r="R2628" s="70">
        <f t="shared" si="1540"/>
        <v>283.47000000000003</v>
      </c>
      <c r="S2628" s="70">
        <f t="shared" si="1540"/>
        <v>23.61</v>
      </c>
      <c r="T2628" s="70">
        <f t="shared" si="1541"/>
        <v>307.08000000000004</v>
      </c>
      <c r="U2628" s="70">
        <f t="shared" si="1542"/>
        <v>0</v>
      </c>
      <c r="V2628" s="78">
        <f t="shared" si="1543"/>
        <v>307.08000000000004</v>
      </c>
      <c r="X2628" s="70">
        <v>283.47000000000003</v>
      </c>
      <c r="Y2628" s="70">
        <v>23.61</v>
      </c>
      <c r="Z2628" s="70">
        <v>307.08</v>
      </c>
      <c r="AA2628" s="79"/>
      <c r="AB2628" s="80">
        <f t="shared" si="1496"/>
        <v>0</v>
      </c>
    </row>
    <row r="2629" spans="1:28" s="34" customFormat="1" ht="22.5" x14ac:dyDescent="0.25">
      <c r="A2629" s="72" t="s">
        <v>19836</v>
      </c>
      <c r="B2629" s="73" t="s">
        <v>23709</v>
      </c>
      <c r="C2629" s="74" t="s">
        <v>15692</v>
      </c>
      <c r="D2629" s="75">
        <v>0</v>
      </c>
      <c r="E2629" s="70">
        <v>65.73</v>
      </c>
      <c r="F2629" s="76">
        <f t="shared" si="1535"/>
        <v>0</v>
      </c>
      <c r="G2629" s="29"/>
      <c r="H2629" s="70">
        <f t="shared" si="1536"/>
        <v>55.67</v>
      </c>
      <c r="I2629" s="70">
        <f t="shared" si="1536"/>
        <v>10.06</v>
      </c>
      <c r="J2629" s="70">
        <f t="shared" si="1537"/>
        <v>65.73</v>
      </c>
      <c r="K2629" s="70">
        <v>0</v>
      </c>
      <c r="L2629" s="76">
        <f t="shared" si="1538"/>
        <v>65.73</v>
      </c>
      <c r="N2629" s="70">
        <v>55.67</v>
      </c>
      <c r="O2629" s="70">
        <v>10.06</v>
      </c>
      <c r="P2629" s="70">
        <f t="shared" si="1539"/>
        <v>65.73</v>
      </c>
      <c r="Q2629" s="64"/>
      <c r="R2629" s="70">
        <f t="shared" si="1540"/>
        <v>55.67</v>
      </c>
      <c r="S2629" s="70">
        <f t="shared" si="1540"/>
        <v>10.06</v>
      </c>
      <c r="T2629" s="70">
        <f t="shared" si="1541"/>
        <v>65.73</v>
      </c>
      <c r="U2629" s="70">
        <f t="shared" si="1542"/>
        <v>0</v>
      </c>
      <c r="V2629" s="78">
        <f t="shared" si="1543"/>
        <v>65.73</v>
      </c>
      <c r="X2629" s="70">
        <v>55.67</v>
      </c>
      <c r="Y2629" s="70">
        <v>10.06</v>
      </c>
      <c r="Z2629" s="70">
        <v>65.73</v>
      </c>
      <c r="AA2629" s="79"/>
      <c r="AB2629" s="108">
        <f t="shared" si="1496"/>
        <v>0</v>
      </c>
    </row>
    <row r="2630" spans="1:28" s="34" customFormat="1" ht="22.5" x14ac:dyDescent="0.25">
      <c r="A2630" s="72" t="s">
        <v>19837</v>
      </c>
      <c r="B2630" s="73" t="s">
        <v>23710</v>
      </c>
      <c r="C2630" s="74" t="s">
        <v>15692</v>
      </c>
      <c r="D2630" s="75">
        <v>0</v>
      </c>
      <c r="E2630" s="70">
        <v>93.55</v>
      </c>
      <c r="F2630" s="76">
        <f t="shared" si="1535"/>
        <v>0</v>
      </c>
      <c r="G2630" s="29"/>
      <c r="H2630" s="70">
        <f t="shared" si="1536"/>
        <v>83.49</v>
      </c>
      <c r="I2630" s="70">
        <f t="shared" si="1536"/>
        <v>10.06</v>
      </c>
      <c r="J2630" s="70">
        <f t="shared" si="1537"/>
        <v>93.55</v>
      </c>
      <c r="K2630" s="70">
        <v>0</v>
      </c>
      <c r="L2630" s="76">
        <f t="shared" si="1538"/>
        <v>93.55</v>
      </c>
      <c r="N2630" s="70">
        <v>83.49</v>
      </c>
      <c r="O2630" s="70">
        <v>10.06</v>
      </c>
      <c r="P2630" s="70">
        <f t="shared" si="1539"/>
        <v>93.55</v>
      </c>
      <c r="Q2630" s="64"/>
      <c r="R2630" s="70">
        <f t="shared" si="1540"/>
        <v>83.49</v>
      </c>
      <c r="S2630" s="70">
        <f t="shared" si="1540"/>
        <v>10.06</v>
      </c>
      <c r="T2630" s="70">
        <f t="shared" si="1541"/>
        <v>93.55</v>
      </c>
      <c r="U2630" s="70">
        <f t="shared" si="1542"/>
        <v>0</v>
      </c>
      <c r="V2630" s="78">
        <f t="shared" si="1543"/>
        <v>93.55</v>
      </c>
      <c r="X2630" s="70">
        <v>83.49</v>
      </c>
      <c r="Y2630" s="70">
        <v>10.06</v>
      </c>
      <c r="Z2630" s="70">
        <v>93.55</v>
      </c>
      <c r="AA2630" s="79"/>
      <c r="AB2630" s="108">
        <f t="shared" si="1496"/>
        <v>0</v>
      </c>
    </row>
    <row r="2631" spans="1:28" s="34" customFormat="1" ht="22.5" x14ac:dyDescent="0.25">
      <c r="A2631" s="72" t="s">
        <v>19838</v>
      </c>
      <c r="B2631" s="73" t="s">
        <v>23711</v>
      </c>
      <c r="C2631" s="74" t="s">
        <v>15692</v>
      </c>
      <c r="D2631" s="75">
        <v>0</v>
      </c>
      <c r="E2631" s="70">
        <v>5422.99</v>
      </c>
      <c r="F2631" s="76">
        <f t="shared" si="1535"/>
        <v>0</v>
      </c>
      <c r="G2631" s="29"/>
      <c r="H2631" s="70">
        <f t="shared" si="1536"/>
        <v>5309.85</v>
      </c>
      <c r="I2631" s="70">
        <f t="shared" si="1536"/>
        <v>113.14</v>
      </c>
      <c r="J2631" s="70">
        <f t="shared" si="1537"/>
        <v>5422.9900000000007</v>
      </c>
      <c r="K2631" s="70">
        <v>0</v>
      </c>
      <c r="L2631" s="76">
        <f t="shared" si="1538"/>
        <v>5422.9900000000007</v>
      </c>
      <c r="N2631" s="70">
        <v>5309.8499999999995</v>
      </c>
      <c r="O2631" s="70">
        <v>113.14</v>
      </c>
      <c r="P2631" s="70">
        <f t="shared" si="1539"/>
        <v>5422.99</v>
      </c>
      <c r="Q2631" s="64"/>
      <c r="R2631" s="70">
        <f t="shared" si="1540"/>
        <v>5309.85</v>
      </c>
      <c r="S2631" s="70">
        <f t="shared" si="1540"/>
        <v>113.15</v>
      </c>
      <c r="T2631" s="70">
        <f t="shared" si="1541"/>
        <v>5423</v>
      </c>
      <c r="U2631" s="70">
        <f t="shared" si="1542"/>
        <v>0</v>
      </c>
      <c r="V2631" s="78">
        <f t="shared" si="1543"/>
        <v>5423</v>
      </c>
      <c r="X2631" s="70">
        <v>5309.85</v>
      </c>
      <c r="Y2631" s="70">
        <v>113.15</v>
      </c>
      <c r="Z2631" s="70">
        <v>5423</v>
      </c>
      <c r="AA2631" s="79"/>
      <c r="AB2631" s="108">
        <f t="shared" si="1496"/>
        <v>-1.0000000000218279E-2</v>
      </c>
    </row>
    <row r="2632" spans="1:28" ht="22.5" x14ac:dyDescent="0.25">
      <c r="A2632" s="84" t="s">
        <v>18341</v>
      </c>
      <c r="B2632" s="73" t="s">
        <v>23712</v>
      </c>
      <c r="C2632" s="74" t="s">
        <v>15692</v>
      </c>
      <c r="D2632" s="75">
        <v>0</v>
      </c>
      <c r="E2632" s="70">
        <v>1157.02</v>
      </c>
      <c r="F2632" s="76">
        <f t="shared" si="1535"/>
        <v>0</v>
      </c>
      <c r="G2632" s="29"/>
      <c r="H2632" s="70">
        <f t="shared" si="1536"/>
        <v>1133.4100000000001</v>
      </c>
      <c r="I2632" s="70">
        <f t="shared" si="1536"/>
        <v>23.61</v>
      </c>
      <c r="J2632" s="70">
        <f t="shared" si="1537"/>
        <v>1157.02</v>
      </c>
      <c r="K2632" s="70">
        <v>0</v>
      </c>
      <c r="L2632" s="76">
        <f t="shared" si="1538"/>
        <v>1157.02</v>
      </c>
      <c r="N2632" s="70">
        <v>1133.4100000000001</v>
      </c>
      <c r="O2632" s="70">
        <v>23.61</v>
      </c>
      <c r="P2632" s="70">
        <f t="shared" si="1539"/>
        <v>1157.02</v>
      </c>
      <c r="Q2632" s="64"/>
      <c r="R2632" s="70">
        <f t="shared" si="1540"/>
        <v>1133.4100000000001</v>
      </c>
      <c r="S2632" s="70">
        <f t="shared" si="1540"/>
        <v>23.61</v>
      </c>
      <c r="T2632" s="70">
        <f t="shared" si="1541"/>
        <v>1157.02</v>
      </c>
      <c r="U2632" s="70">
        <f t="shared" si="1542"/>
        <v>0</v>
      </c>
      <c r="V2632" s="78">
        <f t="shared" si="1543"/>
        <v>1157.02</v>
      </c>
      <c r="X2632" s="70">
        <v>1133.4100000000001</v>
      </c>
      <c r="Y2632" s="70">
        <v>23.61</v>
      </c>
      <c r="Z2632" s="70">
        <v>1157.02</v>
      </c>
      <c r="AA2632" s="79"/>
      <c r="AB2632" s="80">
        <f t="shared" si="1496"/>
        <v>0</v>
      </c>
    </row>
    <row r="2633" spans="1:28" x14ac:dyDescent="0.25">
      <c r="A2633" s="84" t="s">
        <v>18342</v>
      </c>
      <c r="B2633" s="73" t="s">
        <v>23713</v>
      </c>
      <c r="C2633" s="74" t="s">
        <v>15692</v>
      </c>
      <c r="D2633" s="75">
        <v>0</v>
      </c>
      <c r="E2633" s="70">
        <v>789.17000000000007</v>
      </c>
      <c r="F2633" s="76">
        <f t="shared" si="1535"/>
        <v>0</v>
      </c>
      <c r="G2633" s="29"/>
      <c r="H2633" s="70">
        <f t="shared" si="1536"/>
        <v>765.56</v>
      </c>
      <c r="I2633" s="70">
        <f t="shared" si="1536"/>
        <v>23.61</v>
      </c>
      <c r="J2633" s="70">
        <f t="shared" si="1537"/>
        <v>789.17</v>
      </c>
      <c r="K2633" s="70">
        <v>0</v>
      </c>
      <c r="L2633" s="76">
        <f t="shared" si="1538"/>
        <v>789.17</v>
      </c>
      <c r="N2633" s="70">
        <v>765.56000000000006</v>
      </c>
      <c r="O2633" s="70">
        <v>23.61</v>
      </c>
      <c r="P2633" s="70">
        <f t="shared" si="1539"/>
        <v>789.17000000000007</v>
      </c>
      <c r="Q2633" s="64"/>
      <c r="R2633" s="70">
        <f t="shared" si="1540"/>
        <v>765.56</v>
      </c>
      <c r="S2633" s="70">
        <f t="shared" si="1540"/>
        <v>23.61</v>
      </c>
      <c r="T2633" s="70">
        <f t="shared" si="1541"/>
        <v>789.17</v>
      </c>
      <c r="U2633" s="70">
        <f t="shared" si="1542"/>
        <v>0</v>
      </c>
      <c r="V2633" s="78">
        <f t="shared" si="1543"/>
        <v>789.17</v>
      </c>
      <c r="X2633" s="70">
        <v>765.56</v>
      </c>
      <c r="Y2633" s="70">
        <v>23.61</v>
      </c>
      <c r="Z2633" s="70">
        <v>789.17</v>
      </c>
      <c r="AA2633" s="79"/>
      <c r="AB2633" s="80">
        <f t="shared" si="1496"/>
        <v>0</v>
      </c>
    </row>
    <row r="2634" spans="1:28" s="34" customFormat="1" ht="22.5" x14ac:dyDescent="0.25">
      <c r="A2634" s="84" t="s">
        <v>19839</v>
      </c>
      <c r="B2634" s="73" t="s">
        <v>23714</v>
      </c>
      <c r="C2634" s="74" t="s">
        <v>15692</v>
      </c>
      <c r="D2634" s="75">
        <v>0</v>
      </c>
      <c r="E2634" s="70">
        <v>1345.06</v>
      </c>
      <c r="F2634" s="76">
        <f t="shared" si="1535"/>
        <v>0</v>
      </c>
      <c r="G2634" s="29"/>
      <c r="H2634" s="70">
        <f t="shared" si="1536"/>
        <v>1321.45</v>
      </c>
      <c r="I2634" s="70">
        <f t="shared" si="1536"/>
        <v>23.61</v>
      </c>
      <c r="J2634" s="70">
        <f t="shared" si="1537"/>
        <v>1345.06</v>
      </c>
      <c r="K2634" s="70">
        <v>0</v>
      </c>
      <c r="L2634" s="76">
        <f t="shared" si="1538"/>
        <v>1345.06</v>
      </c>
      <c r="N2634" s="70">
        <v>1321.45</v>
      </c>
      <c r="O2634" s="70">
        <v>23.61</v>
      </c>
      <c r="P2634" s="70">
        <f t="shared" si="1539"/>
        <v>1345.06</v>
      </c>
      <c r="Q2634" s="64"/>
      <c r="R2634" s="70">
        <f t="shared" si="1540"/>
        <v>1321.45</v>
      </c>
      <c r="S2634" s="70">
        <f t="shared" si="1540"/>
        <v>23.61</v>
      </c>
      <c r="T2634" s="70">
        <f t="shared" si="1541"/>
        <v>1345.06</v>
      </c>
      <c r="U2634" s="70">
        <f t="shared" si="1542"/>
        <v>0</v>
      </c>
      <c r="V2634" s="78">
        <f t="shared" si="1543"/>
        <v>1345.06</v>
      </c>
      <c r="X2634" s="70">
        <v>1321.45</v>
      </c>
      <c r="Y2634" s="70">
        <v>23.61</v>
      </c>
      <c r="Z2634" s="70">
        <v>1345.06</v>
      </c>
      <c r="AA2634" s="79"/>
      <c r="AB2634" s="108">
        <f t="shared" ref="AB2634:AB2697" si="1544">P2634-Z2634</f>
        <v>0</v>
      </c>
    </row>
    <row r="2635" spans="1:28" x14ac:dyDescent="0.25">
      <c r="A2635" s="84" t="s">
        <v>18343</v>
      </c>
      <c r="B2635" s="73" t="s">
        <v>23715</v>
      </c>
      <c r="C2635" s="74" t="s">
        <v>15692</v>
      </c>
      <c r="D2635" s="75">
        <v>0</v>
      </c>
      <c r="E2635" s="70">
        <v>882.87</v>
      </c>
      <c r="F2635" s="76">
        <f t="shared" si="1535"/>
        <v>0</v>
      </c>
      <c r="G2635" s="29"/>
      <c r="H2635" s="70">
        <f t="shared" si="1536"/>
        <v>859.26</v>
      </c>
      <c r="I2635" s="70">
        <f t="shared" si="1536"/>
        <v>23.61</v>
      </c>
      <c r="J2635" s="70">
        <f t="shared" si="1537"/>
        <v>882.87</v>
      </c>
      <c r="K2635" s="70">
        <v>0</v>
      </c>
      <c r="L2635" s="76">
        <f t="shared" si="1538"/>
        <v>882.87</v>
      </c>
      <c r="N2635" s="70">
        <v>859.26</v>
      </c>
      <c r="O2635" s="70">
        <v>23.61</v>
      </c>
      <c r="P2635" s="70">
        <f t="shared" si="1539"/>
        <v>882.87</v>
      </c>
      <c r="Q2635" s="64"/>
      <c r="R2635" s="70">
        <f t="shared" si="1540"/>
        <v>859.26</v>
      </c>
      <c r="S2635" s="70">
        <f t="shared" si="1540"/>
        <v>23.61</v>
      </c>
      <c r="T2635" s="70">
        <f t="shared" si="1541"/>
        <v>882.87</v>
      </c>
      <c r="U2635" s="70">
        <f t="shared" si="1542"/>
        <v>0</v>
      </c>
      <c r="V2635" s="78">
        <f t="shared" si="1543"/>
        <v>882.87</v>
      </c>
      <c r="X2635" s="70">
        <v>859.26</v>
      </c>
      <c r="Y2635" s="70">
        <v>23.61</v>
      </c>
      <c r="Z2635" s="70">
        <v>882.87</v>
      </c>
      <c r="AA2635" s="79"/>
      <c r="AB2635" s="80">
        <f t="shared" si="1544"/>
        <v>0</v>
      </c>
    </row>
    <row r="2636" spans="1:28" ht="33.75" x14ac:dyDescent="0.25">
      <c r="A2636" s="66" t="s">
        <v>18344</v>
      </c>
      <c r="B2636" s="67" t="s">
        <v>23716</v>
      </c>
      <c r="C2636" s="68"/>
      <c r="D2636" s="69"/>
      <c r="E2636" s="70"/>
      <c r="F2636" s="71"/>
      <c r="H2636" s="70"/>
      <c r="I2636" s="70"/>
      <c r="J2636" s="70"/>
      <c r="K2636" s="70"/>
      <c r="L2636" s="76"/>
      <c r="N2636" s="70"/>
      <c r="O2636" s="70"/>
      <c r="P2636" s="70"/>
      <c r="Q2636" s="64"/>
      <c r="R2636" s="70"/>
      <c r="S2636" s="70"/>
      <c r="T2636" s="70"/>
      <c r="U2636" s="70"/>
      <c r="V2636" s="78"/>
      <c r="X2636" s="70"/>
      <c r="Y2636" s="70"/>
      <c r="Z2636" s="70"/>
      <c r="AA2636" s="79"/>
      <c r="AB2636" s="80">
        <f t="shared" si="1544"/>
        <v>0</v>
      </c>
    </row>
    <row r="2637" spans="1:28" ht="22.5" x14ac:dyDescent="0.25">
      <c r="A2637" s="72" t="s">
        <v>18345</v>
      </c>
      <c r="B2637" s="73" t="s">
        <v>23717</v>
      </c>
      <c r="C2637" s="74" t="s">
        <v>15692</v>
      </c>
      <c r="D2637" s="75">
        <v>0</v>
      </c>
      <c r="E2637" s="70">
        <v>847.86</v>
      </c>
      <c r="F2637" s="76">
        <f t="shared" ref="F2637:F2642" si="1545">ROUND(D2637*E2637,2)</f>
        <v>0</v>
      </c>
      <c r="G2637" s="77"/>
      <c r="H2637" s="70">
        <f t="shared" ref="H2637:I2642" si="1546">ROUND(N2637+(N2637*$H$2/100),2)</f>
        <v>831.08</v>
      </c>
      <c r="I2637" s="70">
        <f t="shared" si="1546"/>
        <v>16.78</v>
      </c>
      <c r="J2637" s="70">
        <f t="shared" ref="J2637:J2642" si="1547">H2637+I2637</f>
        <v>847.86</v>
      </c>
      <c r="K2637" s="70">
        <v>0</v>
      </c>
      <c r="L2637" s="76">
        <f t="shared" ref="L2637:L2642" si="1548">SUM(J2637:K2637)</f>
        <v>847.86</v>
      </c>
      <c r="N2637" s="70">
        <v>831.08</v>
      </c>
      <c r="O2637" s="70">
        <v>16.78</v>
      </c>
      <c r="P2637" s="70">
        <f t="shared" ref="P2637:P2642" si="1549">SUM(N2637:O2637)</f>
        <v>847.86</v>
      </c>
      <c r="Q2637" s="64"/>
      <c r="R2637" s="70">
        <f t="shared" ref="R2637:S2642" si="1550">X2637</f>
        <v>831.08</v>
      </c>
      <c r="S2637" s="70">
        <f t="shared" si="1550"/>
        <v>16.79</v>
      </c>
      <c r="T2637" s="70">
        <f t="shared" ref="T2637:T2642" si="1551">R2637+S2637</f>
        <v>847.87</v>
      </c>
      <c r="U2637" s="70">
        <f t="shared" ref="U2637:U2642" si="1552">ROUND(Z2637*$H$2,2)/100</f>
        <v>0</v>
      </c>
      <c r="V2637" s="78">
        <f t="shared" ref="V2637:V2642" si="1553">SUM(T2637:U2637)</f>
        <v>847.87</v>
      </c>
      <c r="X2637" s="70">
        <v>831.08</v>
      </c>
      <c r="Y2637" s="70">
        <v>16.79</v>
      </c>
      <c r="Z2637" s="70">
        <v>847.87</v>
      </c>
      <c r="AA2637" s="79"/>
      <c r="AB2637" s="80">
        <f t="shared" si="1544"/>
        <v>-9.9999999999909051E-3</v>
      </c>
    </row>
    <row r="2638" spans="1:28" ht="22.5" x14ac:dyDescent="0.25">
      <c r="A2638" s="72" t="s">
        <v>18346</v>
      </c>
      <c r="B2638" s="73" t="s">
        <v>23718</v>
      </c>
      <c r="C2638" s="74" t="s">
        <v>15692</v>
      </c>
      <c r="D2638" s="75">
        <v>0</v>
      </c>
      <c r="E2638" s="70">
        <v>842.37</v>
      </c>
      <c r="F2638" s="76">
        <f t="shared" si="1545"/>
        <v>0</v>
      </c>
      <c r="G2638" s="77"/>
      <c r="H2638" s="70">
        <f t="shared" si="1546"/>
        <v>825.59</v>
      </c>
      <c r="I2638" s="70">
        <f t="shared" si="1546"/>
        <v>16.78</v>
      </c>
      <c r="J2638" s="70">
        <f t="shared" si="1547"/>
        <v>842.37</v>
      </c>
      <c r="K2638" s="70">
        <v>0</v>
      </c>
      <c r="L2638" s="76">
        <f t="shared" si="1548"/>
        <v>842.37</v>
      </c>
      <c r="N2638" s="70">
        <v>825.59</v>
      </c>
      <c r="O2638" s="70">
        <v>16.78</v>
      </c>
      <c r="P2638" s="70">
        <f t="shared" si="1549"/>
        <v>842.37</v>
      </c>
      <c r="Q2638" s="64"/>
      <c r="R2638" s="70">
        <f t="shared" si="1550"/>
        <v>825.59</v>
      </c>
      <c r="S2638" s="70">
        <f t="shared" si="1550"/>
        <v>16.79</v>
      </c>
      <c r="T2638" s="70">
        <f t="shared" si="1551"/>
        <v>842.38</v>
      </c>
      <c r="U2638" s="70">
        <f t="shared" si="1552"/>
        <v>0</v>
      </c>
      <c r="V2638" s="78">
        <f t="shared" si="1553"/>
        <v>842.38</v>
      </c>
      <c r="X2638" s="70">
        <v>825.59</v>
      </c>
      <c r="Y2638" s="70">
        <v>16.79</v>
      </c>
      <c r="Z2638" s="70">
        <v>842.38</v>
      </c>
      <c r="AA2638" s="79"/>
      <c r="AB2638" s="80">
        <f t="shared" si="1544"/>
        <v>-9.9999999999909051E-3</v>
      </c>
    </row>
    <row r="2639" spans="1:28" ht="22.5" x14ac:dyDescent="0.25">
      <c r="A2639" s="72" t="s">
        <v>18347</v>
      </c>
      <c r="B2639" s="73" t="s">
        <v>23719</v>
      </c>
      <c r="C2639" s="74" t="s">
        <v>15692</v>
      </c>
      <c r="D2639" s="75">
        <v>0</v>
      </c>
      <c r="E2639" s="70">
        <v>555.58000000000004</v>
      </c>
      <c r="F2639" s="76">
        <f t="shared" si="1545"/>
        <v>0</v>
      </c>
      <c r="G2639" s="77"/>
      <c r="H2639" s="70">
        <f t="shared" si="1546"/>
        <v>538.79999999999995</v>
      </c>
      <c r="I2639" s="70">
        <f t="shared" si="1546"/>
        <v>16.78</v>
      </c>
      <c r="J2639" s="70">
        <f t="shared" si="1547"/>
        <v>555.57999999999993</v>
      </c>
      <c r="K2639" s="70">
        <v>0</v>
      </c>
      <c r="L2639" s="76">
        <f t="shared" si="1548"/>
        <v>555.57999999999993</v>
      </c>
      <c r="N2639" s="70">
        <v>538.80000000000007</v>
      </c>
      <c r="O2639" s="70">
        <v>16.78</v>
      </c>
      <c r="P2639" s="70">
        <f t="shared" si="1549"/>
        <v>555.58000000000004</v>
      </c>
      <c r="Q2639" s="64"/>
      <c r="R2639" s="70">
        <f t="shared" si="1550"/>
        <v>538.79999999999995</v>
      </c>
      <c r="S2639" s="70">
        <f t="shared" si="1550"/>
        <v>16.79</v>
      </c>
      <c r="T2639" s="70">
        <f t="shared" si="1551"/>
        <v>555.58999999999992</v>
      </c>
      <c r="U2639" s="70">
        <f t="shared" si="1552"/>
        <v>0</v>
      </c>
      <c r="V2639" s="78">
        <f t="shared" si="1553"/>
        <v>555.58999999999992</v>
      </c>
      <c r="X2639" s="70">
        <v>538.79999999999995</v>
      </c>
      <c r="Y2639" s="70">
        <v>16.79</v>
      </c>
      <c r="Z2639" s="70">
        <v>555.59</v>
      </c>
      <c r="AA2639" s="79"/>
      <c r="AB2639" s="80">
        <f t="shared" si="1544"/>
        <v>-9.9999999999909051E-3</v>
      </c>
    </row>
    <row r="2640" spans="1:28" ht="22.5" x14ac:dyDescent="0.25">
      <c r="A2640" s="72" t="s">
        <v>18348</v>
      </c>
      <c r="B2640" s="73" t="s">
        <v>23720</v>
      </c>
      <c r="C2640" s="74" t="s">
        <v>15692</v>
      </c>
      <c r="D2640" s="75">
        <v>0</v>
      </c>
      <c r="E2640" s="70">
        <v>285.91000000000003</v>
      </c>
      <c r="F2640" s="76">
        <f t="shared" si="1545"/>
        <v>0</v>
      </c>
      <c r="G2640" s="77"/>
      <c r="H2640" s="70">
        <f t="shared" si="1546"/>
        <v>269.13</v>
      </c>
      <c r="I2640" s="70">
        <f t="shared" si="1546"/>
        <v>16.78</v>
      </c>
      <c r="J2640" s="70">
        <f t="shared" si="1547"/>
        <v>285.90999999999997</v>
      </c>
      <c r="K2640" s="70">
        <v>0</v>
      </c>
      <c r="L2640" s="76">
        <f t="shared" si="1548"/>
        <v>285.90999999999997</v>
      </c>
      <c r="N2640" s="70">
        <v>269.13</v>
      </c>
      <c r="O2640" s="70">
        <v>16.78</v>
      </c>
      <c r="P2640" s="70">
        <f t="shared" si="1549"/>
        <v>285.90999999999997</v>
      </c>
      <c r="Q2640" s="64"/>
      <c r="R2640" s="70">
        <f t="shared" si="1550"/>
        <v>269.13</v>
      </c>
      <c r="S2640" s="70">
        <f t="shared" si="1550"/>
        <v>16.79</v>
      </c>
      <c r="T2640" s="70">
        <f t="shared" si="1551"/>
        <v>285.92</v>
      </c>
      <c r="U2640" s="70">
        <f t="shared" si="1552"/>
        <v>0</v>
      </c>
      <c r="V2640" s="78">
        <f t="shared" si="1553"/>
        <v>285.92</v>
      </c>
      <c r="X2640" s="70">
        <v>269.13</v>
      </c>
      <c r="Y2640" s="70">
        <v>16.79</v>
      </c>
      <c r="Z2640" s="70">
        <v>285.92</v>
      </c>
      <c r="AA2640" s="79"/>
      <c r="AB2640" s="80">
        <f t="shared" si="1544"/>
        <v>-1.0000000000047748E-2</v>
      </c>
    </row>
    <row r="2641" spans="1:28" ht="22.5" x14ac:dyDescent="0.25">
      <c r="A2641" s="72" t="s">
        <v>18349</v>
      </c>
      <c r="B2641" s="73" t="s">
        <v>23721</v>
      </c>
      <c r="C2641" s="74" t="s">
        <v>15692</v>
      </c>
      <c r="D2641" s="75">
        <v>0</v>
      </c>
      <c r="E2641" s="70">
        <v>326.85999999999996</v>
      </c>
      <c r="F2641" s="76">
        <f t="shared" si="1545"/>
        <v>0</v>
      </c>
      <c r="G2641" s="77"/>
      <c r="H2641" s="70">
        <f t="shared" si="1546"/>
        <v>310.08</v>
      </c>
      <c r="I2641" s="70">
        <f t="shared" si="1546"/>
        <v>16.78</v>
      </c>
      <c r="J2641" s="70">
        <f t="shared" si="1547"/>
        <v>326.86</v>
      </c>
      <c r="K2641" s="70">
        <v>0</v>
      </c>
      <c r="L2641" s="76">
        <f t="shared" si="1548"/>
        <v>326.86</v>
      </c>
      <c r="N2641" s="70">
        <v>310.08</v>
      </c>
      <c r="O2641" s="70">
        <v>16.78</v>
      </c>
      <c r="P2641" s="70">
        <f t="shared" si="1549"/>
        <v>326.86</v>
      </c>
      <c r="Q2641" s="64"/>
      <c r="R2641" s="70">
        <f t="shared" si="1550"/>
        <v>310.08</v>
      </c>
      <c r="S2641" s="70">
        <f t="shared" si="1550"/>
        <v>16.79</v>
      </c>
      <c r="T2641" s="70">
        <f t="shared" si="1551"/>
        <v>326.87</v>
      </c>
      <c r="U2641" s="70">
        <f t="shared" si="1552"/>
        <v>0</v>
      </c>
      <c r="V2641" s="78">
        <f t="shared" si="1553"/>
        <v>326.87</v>
      </c>
      <c r="X2641" s="70">
        <v>310.08</v>
      </c>
      <c r="Y2641" s="70">
        <v>16.79</v>
      </c>
      <c r="Z2641" s="70">
        <v>326.87</v>
      </c>
      <c r="AA2641" s="79"/>
      <c r="AB2641" s="80">
        <f t="shared" si="1544"/>
        <v>-9.9999999999909051E-3</v>
      </c>
    </row>
    <row r="2642" spans="1:28" s="34" customFormat="1" x14ac:dyDescent="0.25">
      <c r="A2642" s="72" t="s">
        <v>19840</v>
      </c>
      <c r="B2642" s="73" t="s">
        <v>23722</v>
      </c>
      <c r="C2642" s="74" t="s">
        <v>15692</v>
      </c>
      <c r="D2642" s="75">
        <v>0</v>
      </c>
      <c r="E2642" s="70">
        <v>908.12</v>
      </c>
      <c r="F2642" s="76">
        <f t="shared" si="1545"/>
        <v>0</v>
      </c>
      <c r="G2642" s="29"/>
      <c r="H2642" s="70">
        <f t="shared" si="1546"/>
        <v>891.34</v>
      </c>
      <c r="I2642" s="70">
        <f t="shared" si="1546"/>
        <v>16.78</v>
      </c>
      <c r="J2642" s="70">
        <f t="shared" si="1547"/>
        <v>908.12</v>
      </c>
      <c r="K2642" s="70">
        <v>0</v>
      </c>
      <c r="L2642" s="76">
        <f t="shared" si="1548"/>
        <v>908.12</v>
      </c>
      <c r="N2642" s="70">
        <v>891.34</v>
      </c>
      <c r="O2642" s="70">
        <v>16.78</v>
      </c>
      <c r="P2642" s="70">
        <f t="shared" si="1549"/>
        <v>908.12</v>
      </c>
      <c r="Q2642" s="64"/>
      <c r="R2642" s="70">
        <f t="shared" si="1550"/>
        <v>891.34</v>
      </c>
      <c r="S2642" s="70">
        <f t="shared" si="1550"/>
        <v>16.79</v>
      </c>
      <c r="T2642" s="70">
        <f t="shared" si="1551"/>
        <v>908.13</v>
      </c>
      <c r="U2642" s="70">
        <f t="shared" si="1552"/>
        <v>0</v>
      </c>
      <c r="V2642" s="78">
        <f t="shared" si="1553"/>
        <v>908.13</v>
      </c>
      <c r="X2642" s="70">
        <v>891.34</v>
      </c>
      <c r="Y2642" s="70">
        <v>16.79</v>
      </c>
      <c r="Z2642" s="70">
        <v>908.13</v>
      </c>
      <c r="AA2642" s="79"/>
      <c r="AB2642" s="108">
        <f t="shared" si="1544"/>
        <v>-9.9999999999909051E-3</v>
      </c>
    </row>
    <row r="2643" spans="1:28" ht="22.5" x14ac:dyDescent="0.25">
      <c r="A2643" s="66" t="s">
        <v>18350</v>
      </c>
      <c r="B2643" s="67" t="s">
        <v>23723</v>
      </c>
      <c r="C2643" s="68"/>
      <c r="D2643" s="69"/>
      <c r="E2643" s="70"/>
      <c r="F2643" s="71"/>
      <c r="H2643" s="70"/>
      <c r="I2643" s="70"/>
      <c r="J2643" s="70"/>
      <c r="K2643" s="70"/>
      <c r="L2643" s="76"/>
      <c r="N2643" s="70"/>
      <c r="O2643" s="70"/>
      <c r="P2643" s="70"/>
      <c r="Q2643" s="64"/>
      <c r="R2643" s="70"/>
      <c r="S2643" s="70"/>
      <c r="T2643" s="70"/>
      <c r="U2643" s="70"/>
      <c r="V2643" s="78"/>
      <c r="X2643" s="70"/>
      <c r="Y2643" s="70"/>
      <c r="Z2643" s="70"/>
      <c r="AA2643" s="79"/>
      <c r="AB2643" s="80">
        <f t="shared" si="1544"/>
        <v>0</v>
      </c>
    </row>
    <row r="2644" spans="1:28" ht="22.5" x14ac:dyDescent="0.25">
      <c r="A2644" s="72" t="s">
        <v>18351</v>
      </c>
      <c r="B2644" s="73" t="s">
        <v>23724</v>
      </c>
      <c r="C2644" s="74" t="s">
        <v>15692</v>
      </c>
      <c r="D2644" s="75">
        <v>0</v>
      </c>
      <c r="E2644" s="70">
        <v>195.73999999999998</v>
      </c>
      <c r="F2644" s="76">
        <f>ROUND(D2644*E2644,2)</f>
        <v>0</v>
      </c>
      <c r="G2644" s="77"/>
      <c r="H2644" s="70">
        <f t="shared" ref="H2644:I2646" si="1554">ROUND(N2644+(N2644*$H$2/100),2)</f>
        <v>182.33</v>
      </c>
      <c r="I2644" s="70">
        <f t="shared" si="1554"/>
        <v>13.41</v>
      </c>
      <c r="J2644" s="70">
        <f>H2644+I2644</f>
        <v>195.74</v>
      </c>
      <c r="K2644" s="70">
        <v>0</v>
      </c>
      <c r="L2644" s="76">
        <f>SUM(J2644:K2644)</f>
        <v>195.74</v>
      </c>
      <c r="N2644" s="70">
        <v>182.32999999999998</v>
      </c>
      <c r="O2644" s="70">
        <v>13.41</v>
      </c>
      <c r="P2644" s="70">
        <f>SUM(N2644:O2644)</f>
        <v>195.73999999999998</v>
      </c>
      <c r="Q2644" s="64"/>
      <c r="R2644" s="70">
        <f t="shared" ref="R2644:S2648" si="1555">X2644</f>
        <v>182.33</v>
      </c>
      <c r="S2644" s="70">
        <f t="shared" si="1555"/>
        <v>13.42</v>
      </c>
      <c r="T2644" s="70">
        <f>R2644+S2644</f>
        <v>195.75</v>
      </c>
      <c r="U2644" s="70">
        <f>ROUND(Z2644*$H$2,2)/100</f>
        <v>0</v>
      </c>
      <c r="V2644" s="78">
        <f>SUM(T2644:U2644)</f>
        <v>195.75</v>
      </c>
      <c r="X2644" s="70">
        <v>182.33</v>
      </c>
      <c r="Y2644" s="70">
        <v>13.42</v>
      </c>
      <c r="Z2644" s="70">
        <v>195.75</v>
      </c>
      <c r="AA2644" s="79"/>
      <c r="AB2644" s="80">
        <f t="shared" si="1544"/>
        <v>-1.0000000000019327E-2</v>
      </c>
    </row>
    <row r="2645" spans="1:28" ht="22.5" x14ac:dyDescent="0.25">
      <c r="A2645" s="72" t="s">
        <v>18352</v>
      </c>
      <c r="B2645" s="73" t="s">
        <v>23725</v>
      </c>
      <c r="C2645" s="74" t="s">
        <v>15692</v>
      </c>
      <c r="D2645" s="75">
        <v>0</v>
      </c>
      <c r="E2645" s="70">
        <v>136.59</v>
      </c>
      <c r="F2645" s="76">
        <f>ROUND(D2645*E2645,2)</f>
        <v>0</v>
      </c>
      <c r="G2645" s="77"/>
      <c r="H2645" s="70">
        <f t="shared" si="1554"/>
        <v>123.18</v>
      </c>
      <c r="I2645" s="70">
        <f t="shared" si="1554"/>
        <v>13.41</v>
      </c>
      <c r="J2645" s="70">
        <f>H2645+I2645</f>
        <v>136.59</v>
      </c>
      <c r="K2645" s="70">
        <v>0</v>
      </c>
      <c r="L2645" s="76">
        <f>SUM(J2645:K2645)</f>
        <v>136.59</v>
      </c>
      <c r="N2645" s="70">
        <v>123.18</v>
      </c>
      <c r="O2645" s="70">
        <v>13.41</v>
      </c>
      <c r="P2645" s="70">
        <f>SUM(N2645:O2645)</f>
        <v>136.59</v>
      </c>
      <c r="Q2645" s="64"/>
      <c r="R2645" s="70">
        <f t="shared" si="1555"/>
        <v>123.18</v>
      </c>
      <c r="S2645" s="70">
        <f t="shared" si="1555"/>
        <v>13.42</v>
      </c>
      <c r="T2645" s="70">
        <f>R2645+S2645</f>
        <v>136.6</v>
      </c>
      <c r="U2645" s="70">
        <f>ROUND(Z2645*$H$2,2)/100</f>
        <v>0</v>
      </c>
      <c r="V2645" s="78">
        <f>SUM(T2645:U2645)</f>
        <v>136.6</v>
      </c>
      <c r="X2645" s="70">
        <v>123.18</v>
      </c>
      <c r="Y2645" s="70">
        <v>13.42</v>
      </c>
      <c r="Z2645" s="70">
        <v>136.6</v>
      </c>
      <c r="AA2645" s="79"/>
      <c r="AB2645" s="80">
        <f t="shared" si="1544"/>
        <v>-9.9999999999909051E-3</v>
      </c>
    </row>
    <row r="2646" spans="1:28" ht="22.5" x14ac:dyDescent="0.25">
      <c r="A2646" s="72" t="s">
        <v>18353</v>
      </c>
      <c r="B2646" s="73" t="s">
        <v>23726</v>
      </c>
      <c r="C2646" s="74" t="s">
        <v>15692</v>
      </c>
      <c r="D2646" s="75">
        <v>0</v>
      </c>
      <c r="E2646" s="70">
        <v>141.32</v>
      </c>
      <c r="F2646" s="76">
        <f>ROUND(D2646*E2646,2)</f>
        <v>0</v>
      </c>
      <c r="G2646" s="77"/>
      <c r="H2646" s="70">
        <f t="shared" si="1554"/>
        <v>127.91</v>
      </c>
      <c r="I2646" s="70">
        <f t="shared" si="1554"/>
        <v>13.41</v>
      </c>
      <c r="J2646" s="70">
        <f>H2646+I2646</f>
        <v>141.32</v>
      </c>
      <c r="K2646" s="70">
        <v>0</v>
      </c>
      <c r="L2646" s="76">
        <f>SUM(J2646:K2646)</f>
        <v>141.32</v>
      </c>
      <c r="N2646" s="70">
        <v>127.91000000000001</v>
      </c>
      <c r="O2646" s="70">
        <v>13.41</v>
      </c>
      <c r="P2646" s="70">
        <f>SUM(N2646:O2646)</f>
        <v>141.32000000000002</v>
      </c>
      <c r="Q2646" s="64"/>
      <c r="R2646" s="70">
        <f t="shared" si="1555"/>
        <v>127.91</v>
      </c>
      <c r="S2646" s="70">
        <f t="shared" si="1555"/>
        <v>13.42</v>
      </c>
      <c r="T2646" s="70">
        <f>R2646+S2646</f>
        <v>141.32999999999998</v>
      </c>
      <c r="U2646" s="70">
        <f>ROUND(Z2646*$H$2,2)/100</f>
        <v>0</v>
      </c>
      <c r="V2646" s="78">
        <f>SUM(T2646:U2646)</f>
        <v>141.32999999999998</v>
      </c>
      <c r="X2646" s="70">
        <v>127.91</v>
      </c>
      <c r="Y2646" s="70">
        <v>13.42</v>
      </c>
      <c r="Z2646" s="70">
        <v>141.33000000000001</v>
      </c>
      <c r="AA2646" s="79"/>
      <c r="AB2646" s="80">
        <f t="shared" si="1544"/>
        <v>-9.9999999999909051E-3</v>
      </c>
    </row>
    <row r="2647" spans="1:28" s="34" customFormat="1" x14ac:dyDescent="0.25">
      <c r="A2647" s="71" t="s">
        <v>18354</v>
      </c>
      <c r="B2647" s="71" t="s">
        <v>23727</v>
      </c>
      <c r="C2647" s="74" t="s">
        <v>15692</v>
      </c>
      <c r="D2647" s="75">
        <v>0</v>
      </c>
      <c r="E2647" s="70">
        <v>163.66</v>
      </c>
      <c r="F2647" s="76">
        <f>ROUND(D2647*E2647,2)</f>
        <v>0</v>
      </c>
      <c r="H2647" s="71"/>
      <c r="I2647" s="71"/>
      <c r="J2647" s="71"/>
      <c r="K2647" s="71"/>
      <c r="L2647" s="71"/>
      <c r="N2647" s="71">
        <v>150.25</v>
      </c>
      <c r="O2647" s="71">
        <v>13.41</v>
      </c>
      <c r="P2647" s="70">
        <f>SUM(N2647:O2647)</f>
        <v>163.66</v>
      </c>
      <c r="R2647" s="70">
        <f t="shared" si="1555"/>
        <v>150.25</v>
      </c>
      <c r="S2647" s="70">
        <f t="shared" si="1555"/>
        <v>13.42</v>
      </c>
      <c r="T2647" s="70">
        <f>R2647+S2647</f>
        <v>163.66999999999999</v>
      </c>
      <c r="U2647" s="70">
        <f>ROUND(Z2647*$H$2,2)/100</f>
        <v>0</v>
      </c>
      <c r="V2647" s="78">
        <f>SUM(T2647:U2647)</f>
        <v>163.66999999999999</v>
      </c>
      <c r="X2647" s="71">
        <v>150.25</v>
      </c>
      <c r="Y2647" s="71">
        <v>13.42</v>
      </c>
      <c r="Z2647" s="71">
        <v>163.66999999999999</v>
      </c>
      <c r="AB2647" s="80">
        <f t="shared" si="1544"/>
        <v>-9.9999999999909051E-3</v>
      </c>
    </row>
    <row r="2648" spans="1:28" x14ac:dyDescent="0.25">
      <c r="A2648" s="72" t="s">
        <v>18355</v>
      </c>
      <c r="B2648" s="73" t="s">
        <v>23728</v>
      </c>
      <c r="C2648" s="74" t="s">
        <v>15692</v>
      </c>
      <c r="D2648" s="75">
        <v>0</v>
      </c>
      <c r="E2648" s="70">
        <v>80.81</v>
      </c>
      <c r="F2648" s="76">
        <f>ROUND(D2648*E2648,2)</f>
        <v>0</v>
      </c>
      <c r="G2648" s="29"/>
      <c r="H2648" s="70">
        <f>ROUND(N2648+(N2648*$H$2/100),2)</f>
        <v>67.400000000000006</v>
      </c>
      <c r="I2648" s="70">
        <f>ROUND(O2648+(O2648*$H$2/100),2)</f>
        <v>13.41</v>
      </c>
      <c r="J2648" s="70">
        <f>H2648+I2648</f>
        <v>80.81</v>
      </c>
      <c r="K2648" s="70">
        <v>0</v>
      </c>
      <c r="L2648" s="76">
        <f>SUM(J2648:K2648)</f>
        <v>80.81</v>
      </c>
      <c r="N2648" s="75">
        <v>67.400000000000006</v>
      </c>
      <c r="O2648" s="75">
        <v>13.41</v>
      </c>
      <c r="P2648" s="70">
        <f>SUM(N2648:O2648)</f>
        <v>80.81</v>
      </c>
      <c r="Q2648" s="64"/>
      <c r="R2648" s="70">
        <f t="shared" si="1555"/>
        <v>67.400000000000006</v>
      </c>
      <c r="S2648" s="70">
        <f t="shared" si="1555"/>
        <v>13.42</v>
      </c>
      <c r="T2648" s="70">
        <f>R2648+S2648</f>
        <v>80.820000000000007</v>
      </c>
      <c r="U2648" s="70">
        <f>ROUND(Z2648*$H$2,2)/100</f>
        <v>0</v>
      </c>
      <c r="V2648" s="78">
        <f>SUM(T2648:U2648)</f>
        <v>80.820000000000007</v>
      </c>
      <c r="X2648" s="75">
        <v>67.400000000000006</v>
      </c>
      <c r="Y2648" s="75">
        <v>13.42</v>
      </c>
      <c r="Z2648" s="70">
        <v>80.819999999999993</v>
      </c>
      <c r="AA2648" s="79"/>
      <c r="AB2648" s="80">
        <f t="shared" si="1544"/>
        <v>-9.9999999999909051E-3</v>
      </c>
    </row>
    <row r="2649" spans="1:28" ht="33.75" x14ac:dyDescent="0.25">
      <c r="A2649" s="66" t="s">
        <v>18356</v>
      </c>
      <c r="B2649" s="67" t="s">
        <v>23729</v>
      </c>
      <c r="C2649" s="68"/>
      <c r="D2649" s="69"/>
      <c r="E2649" s="70"/>
      <c r="F2649" s="71"/>
      <c r="H2649" s="70"/>
      <c r="I2649" s="70"/>
      <c r="J2649" s="70"/>
      <c r="K2649" s="70"/>
      <c r="L2649" s="76"/>
      <c r="N2649" s="70"/>
      <c r="O2649" s="70"/>
      <c r="P2649" s="70"/>
      <c r="Q2649" s="64"/>
      <c r="R2649" s="70"/>
      <c r="S2649" s="70"/>
      <c r="T2649" s="70"/>
      <c r="U2649" s="70"/>
      <c r="V2649" s="78"/>
      <c r="X2649" s="70"/>
      <c r="Y2649" s="70"/>
      <c r="Z2649" s="70"/>
      <c r="AA2649" s="79"/>
      <c r="AB2649" s="80">
        <f t="shared" si="1544"/>
        <v>0</v>
      </c>
    </row>
    <row r="2650" spans="1:28" ht="22.5" x14ac:dyDescent="0.25">
      <c r="A2650" s="72" t="s">
        <v>18357</v>
      </c>
      <c r="B2650" s="73" t="s">
        <v>23730</v>
      </c>
      <c r="C2650" s="74" t="s">
        <v>15692</v>
      </c>
      <c r="D2650" s="75">
        <v>0</v>
      </c>
      <c r="E2650" s="70">
        <v>133.35</v>
      </c>
      <c r="F2650" s="76">
        <f t="shared" ref="F2650:F2672" si="1556">ROUND(D2650*E2650,2)</f>
        <v>0</v>
      </c>
      <c r="G2650" s="77"/>
      <c r="H2650" s="70">
        <f t="shared" ref="H2650:I2672" si="1557">ROUND(N2650+(N2650*$H$2/100),2)</f>
        <v>119.94</v>
      </c>
      <c r="I2650" s="70">
        <f t="shared" si="1557"/>
        <v>13.41</v>
      </c>
      <c r="J2650" s="70">
        <f t="shared" ref="J2650:J2672" si="1558">H2650+I2650</f>
        <v>133.35</v>
      </c>
      <c r="K2650" s="70">
        <v>0</v>
      </c>
      <c r="L2650" s="76">
        <f t="shared" ref="L2650:L2672" si="1559">SUM(J2650:K2650)</f>
        <v>133.35</v>
      </c>
      <c r="N2650" s="70">
        <v>119.94</v>
      </c>
      <c r="O2650" s="70">
        <v>13.41</v>
      </c>
      <c r="P2650" s="70">
        <f t="shared" ref="P2650:P2672" si="1560">SUM(N2650:O2650)</f>
        <v>133.35</v>
      </c>
      <c r="Q2650" s="64"/>
      <c r="R2650" s="70">
        <f t="shared" ref="R2650:S2672" si="1561">X2650</f>
        <v>119.94</v>
      </c>
      <c r="S2650" s="70">
        <f t="shared" si="1561"/>
        <v>13.42</v>
      </c>
      <c r="T2650" s="70">
        <f t="shared" ref="T2650:T2672" si="1562">R2650+S2650</f>
        <v>133.35999999999999</v>
      </c>
      <c r="U2650" s="70">
        <f t="shared" ref="U2650:U2672" si="1563">ROUND(Z2650*$H$2,2)/100</f>
        <v>0</v>
      </c>
      <c r="V2650" s="78">
        <f t="shared" ref="V2650:V2672" si="1564">SUM(T2650:U2650)</f>
        <v>133.35999999999999</v>
      </c>
      <c r="X2650" s="70">
        <v>119.94</v>
      </c>
      <c r="Y2650" s="70">
        <v>13.42</v>
      </c>
      <c r="Z2650" s="70">
        <v>133.36000000000001</v>
      </c>
      <c r="AA2650" s="79"/>
      <c r="AB2650" s="80">
        <f t="shared" si="1544"/>
        <v>-1.0000000000019327E-2</v>
      </c>
    </row>
    <row r="2651" spans="1:28" ht="33.75" x14ac:dyDescent="0.25">
      <c r="A2651" s="72" t="s">
        <v>18358</v>
      </c>
      <c r="B2651" s="73" t="s">
        <v>23731</v>
      </c>
      <c r="C2651" s="74" t="s">
        <v>15692</v>
      </c>
      <c r="D2651" s="75">
        <v>0</v>
      </c>
      <c r="E2651" s="70">
        <v>70.02</v>
      </c>
      <c r="F2651" s="76">
        <f t="shared" si="1556"/>
        <v>0</v>
      </c>
      <c r="G2651" s="77"/>
      <c r="H2651" s="70">
        <f t="shared" si="1557"/>
        <v>56.61</v>
      </c>
      <c r="I2651" s="70">
        <f t="shared" si="1557"/>
        <v>13.41</v>
      </c>
      <c r="J2651" s="70">
        <f t="shared" si="1558"/>
        <v>70.02</v>
      </c>
      <c r="K2651" s="70">
        <v>0</v>
      </c>
      <c r="L2651" s="76">
        <f t="shared" si="1559"/>
        <v>70.02</v>
      </c>
      <c r="N2651" s="70">
        <v>56.61</v>
      </c>
      <c r="O2651" s="70">
        <v>13.41</v>
      </c>
      <c r="P2651" s="70">
        <f t="shared" si="1560"/>
        <v>70.02</v>
      </c>
      <c r="Q2651" s="64"/>
      <c r="R2651" s="70">
        <f t="shared" si="1561"/>
        <v>56.61</v>
      </c>
      <c r="S2651" s="70">
        <f t="shared" si="1561"/>
        <v>13.42</v>
      </c>
      <c r="T2651" s="70">
        <f t="shared" si="1562"/>
        <v>70.03</v>
      </c>
      <c r="U2651" s="70">
        <f t="shared" si="1563"/>
        <v>0</v>
      </c>
      <c r="V2651" s="78">
        <f t="shared" si="1564"/>
        <v>70.03</v>
      </c>
      <c r="X2651" s="70">
        <v>56.61</v>
      </c>
      <c r="Y2651" s="70">
        <v>13.42</v>
      </c>
      <c r="Z2651" s="70">
        <v>70.03</v>
      </c>
      <c r="AA2651" s="79"/>
      <c r="AB2651" s="80">
        <f t="shared" si="1544"/>
        <v>-1.0000000000005116E-2</v>
      </c>
    </row>
    <row r="2652" spans="1:28" ht="22.5" x14ac:dyDescent="0.25">
      <c r="A2652" s="72" t="s">
        <v>18359</v>
      </c>
      <c r="B2652" s="73" t="s">
        <v>23732</v>
      </c>
      <c r="C2652" s="74" t="s">
        <v>15692</v>
      </c>
      <c r="D2652" s="75">
        <v>0</v>
      </c>
      <c r="E2652" s="70">
        <v>136.37</v>
      </c>
      <c r="F2652" s="76">
        <f t="shared" si="1556"/>
        <v>0</v>
      </c>
      <c r="G2652" s="77"/>
      <c r="H2652" s="70">
        <f t="shared" si="1557"/>
        <v>122.96</v>
      </c>
      <c r="I2652" s="70">
        <f t="shared" si="1557"/>
        <v>13.41</v>
      </c>
      <c r="J2652" s="70">
        <f t="shared" si="1558"/>
        <v>136.37</v>
      </c>
      <c r="K2652" s="70">
        <v>0</v>
      </c>
      <c r="L2652" s="76">
        <f t="shared" si="1559"/>
        <v>136.37</v>
      </c>
      <c r="N2652" s="70">
        <v>122.96</v>
      </c>
      <c r="O2652" s="70">
        <v>13.41</v>
      </c>
      <c r="P2652" s="70">
        <f t="shared" si="1560"/>
        <v>136.37</v>
      </c>
      <c r="Q2652" s="64"/>
      <c r="R2652" s="70">
        <f t="shared" si="1561"/>
        <v>122.96</v>
      </c>
      <c r="S2652" s="70">
        <f t="shared" si="1561"/>
        <v>13.42</v>
      </c>
      <c r="T2652" s="70">
        <f t="shared" si="1562"/>
        <v>136.38</v>
      </c>
      <c r="U2652" s="70">
        <f t="shared" si="1563"/>
        <v>0</v>
      </c>
      <c r="V2652" s="78">
        <f t="shared" si="1564"/>
        <v>136.38</v>
      </c>
      <c r="X2652" s="70">
        <v>122.96</v>
      </c>
      <c r="Y2652" s="70">
        <v>13.42</v>
      </c>
      <c r="Z2652" s="70">
        <v>136.38</v>
      </c>
      <c r="AA2652" s="79"/>
      <c r="AB2652" s="80">
        <f t="shared" si="1544"/>
        <v>-9.9999999999909051E-3</v>
      </c>
    </row>
    <row r="2653" spans="1:28" ht="33.75" x14ac:dyDescent="0.25">
      <c r="A2653" s="72" t="s">
        <v>18360</v>
      </c>
      <c r="B2653" s="73" t="s">
        <v>23733</v>
      </c>
      <c r="C2653" s="74" t="s">
        <v>15692</v>
      </c>
      <c r="D2653" s="75">
        <v>0</v>
      </c>
      <c r="E2653" s="70">
        <v>143.47999999999999</v>
      </c>
      <c r="F2653" s="76">
        <f t="shared" si="1556"/>
        <v>0</v>
      </c>
      <c r="G2653" s="77"/>
      <c r="H2653" s="70">
        <f t="shared" si="1557"/>
        <v>133.41999999999999</v>
      </c>
      <c r="I2653" s="70">
        <f t="shared" si="1557"/>
        <v>10.06</v>
      </c>
      <c r="J2653" s="70">
        <f t="shared" si="1558"/>
        <v>143.47999999999999</v>
      </c>
      <c r="K2653" s="70">
        <v>0</v>
      </c>
      <c r="L2653" s="76">
        <f t="shared" si="1559"/>
        <v>143.47999999999999</v>
      </c>
      <c r="N2653" s="70">
        <v>133.41999999999999</v>
      </c>
      <c r="O2653" s="70">
        <v>10.06</v>
      </c>
      <c r="P2653" s="70">
        <f t="shared" si="1560"/>
        <v>143.47999999999999</v>
      </c>
      <c r="Q2653" s="64"/>
      <c r="R2653" s="70">
        <f t="shared" si="1561"/>
        <v>133.41999999999999</v>
      </c>
      <c r="S2653" s="70">
        <f t="shared" si="1561"/>
        <v>10.06</v>
      </c>
      <c r="T2653" s="70">
        <f t="shared" si="1562"/>
        <v>143.47999999999999</v>
      </c>
      <c r="U2653" s="70">
        <f t="shared" si="1563"/>
        <v>0</v>
      </c>
      <c r="V2653" s="78">
        <f t="shared" si="1564"/>
        <v>143.47999999999999</v>
      </c>
      <c r="X2653" s="70">
        <v>133.41999999999999</v>
      </c>
      <c r="Y2653" s="70">
        <v>10.06</v>
      </c>
      <c r="Z2653" s="70">
        <v>143.47999999999999</v>
      </c>
      <c r="AA2653" s="79"/>
      <c r="AB2653" s="80">
        <f t="shared" si="1544"/>
        <v>0</v>
      </c>
    </row>
    <row r="2654" spans="1:28" ht="33.75" x14ac:dyDescent="0.25">
      <c r="A2654" s="72" t="s">
        <v>18361</v>
      </c>
      <c r="B2654" s="73" t="s">
        <v>23734</v>
      </c>
      <c r="C2654" s="74" t="s">
        <v>15692</v>
      </c>
      <c r="D2654" s="75">
        <v>0</v>
      </c>
      <c r="E2654" s="70">
        <v>75.16</v>
      </c>
      <c r="F2654" s="76">
        <f t="shared" si="1556"/>
        <v>0</v>
      </c>
      <c r="G2654" s="77"/>
      <c r="H2654" s="70">
        <f t="shared" si="1557"/>
        <v>58.38</v>
      </c>
      <c r="I2654" s="70">
        <f t="shared" si="1557"/>
        <v>16.78</v>
      </c>
      <c r="J2654" s="70">
        <f t="shared" si="1558"/>
        <v>75.16</v>
      </c>
      <c r="K2654" s="70">
        <v>0</v>
      </c>
      <c r="L2654" s="76">
        <f t="shared" si="1559"/>
        <v>75.16</v>
      </c>
      <c r="N2654" s="70">
        <v>58.379999999999995</v>
      </c>
      <c r="O2654" s="70">
        <v>16.78</v>
      </c>
      <c r="P2654" s="70">
        <f t="shared" si="1560"/>
        <v>75.16</v>
      </c>
      <c r="Q2654" s="64"/>
      <c r="R2654" s="70">
        <f t="shared" si="1561"/>
        <v>58.38</v>
      </c>
      <c r="S2654" s="70">
        <f t="shared" si="1561"/>
        <v>16.79</v>
      </c>
      <c r="T2654" s="70">
        <f t="shared" si="1562"/>
        <v>75.17</v>
      </c>
      <c r="U2654" s="70">
        <f t="shared" si="1563"/>
        <v>0</v>
      </c>
      <c r="V2654" s="78">
        <f t="shared" si="1564"/>
        <v>75.17</v>
      </c>
      <c r="X2654" s="70">
        <v>58.38</v>
      </c>
      <c r="Y2654" s="70">
        <v>16.79</v>
      </c>
      <c r="Z2654" s="70">
        <v>75.17</v>
      </c>
      <c r="AA2654" s="79"/>
      <c r="AB2654" s="80">
        <f t="shared" si="1544"/>
        <v>-1.0000000000005116E-2</v>
      </c>
    </row>
    <row r="2655" spans="1:28" ht="33.75" x14ac:dyDescent="0.25">
      <c r="A2655" s="72" t="s">
        <v>18362</v>
      </c>
      <c r="B2655" s="73" t="s">
        <v>23735</v>
      </c>
      <c r="C2655" s="74" t="s">
        <v>15692</v>
      </c>
      <c r="D2655" s="75">
        <v>0</v>
      </c>
      <c r="E2655" s="70">
        <v>114.55999999999999</v>
      </c>
      <c r="F2655" s="76">
        <f t="shared" si="1556"/>
        <v>0</v>
      </c>
      <c r="G2655" s="77"/>
      <c r="H2655" s="70">
        <f t="shared" si="1557"/>
        <v>101.15</v>
      </c>
      <c r="I2655" s="70">
        <f t="shared" si="1557"/>
        <v>13.41</v>
      </c>
      <c r="J2655" s="70">
        <f t="shared" si="1558"/>
        <v>114.56</v>
      </c>
      <c r="K2655" s="70">
        <v>0</v>
      </c>
      <c r="L2655" s="76">
        <f t="shared" si="1559"/>
        <v>114.56</v>
      </c>
      <c r="N2655" s="70">
        <v>101.14999999999999</v>
      </c>
      <c r="O2655" s="70">
        <v>13.41</v>
      </c>
      <c r="P2655" s="70">
        <f t="shared" si="1560"/>
        <v>114.55999999999999</v>
      </c>
      <c r="Q2655" s="64"/>
      <c r="R2655" s="70">
        <f t="shared" si="1561"/>
        <v>101.15</v>
      </c>
      <c r="S2655" s="70">
        <f t="shared" si="1561"/>
        <v>13.42</v>
      </c>
      <c r="T2655" s="70">
        <f t="shared" si="1562"/>
        <v>114.57000000000001</v>
      </c>
      <c r="U2655" s="70">
        <f t="shared" si="1563"/>
        <v>0</v>
      </c>
      <c r="V2655" s="78">
        <f t="shared" si="1564"/>
        <v>114.57000000000001</v>
      </c>
      <c r="X2655" s="70">
        <v>101.15</v>
      </c>
      <c r="Y2655" s="70">
        <v>13.42</v>
      </c>
      <c r="Z2655" s="70">
        <v>114.57</v>
      </c>
      <c r="AA2655" s="79"/>
      <c r="AB2655" s="80">
        <f t="shared" si="1544"/>
        <v>-1.0000000000005116E-2</v>
      </c>
    </row>
    <row r="2656" spans="1:28" ht="33.75" x14ac:dyDescent="0.25">
      <c r="A2656" s="72" t="s">
        <v>18363</v>
      </c>
      <c r="B2656" s="73" t="s">
        <v>23736</v>
      </c>
      <c r="C2656" s="74" t="s">
        <v>15692</v>
      </c>
      <c r="D2656" s="75">
        <v>0</v>
      </c>
      <c r="E2656" s="70">
        <v>116.64999999999999</v>
      </c>
      <c r="F2656" s="76">
        <f t="shared" si="1556"/>
        <v>0</v>
      </c>
      <c r="G2656" s="77"/>
      <c r="H2656" s="70">
        <f t="shared" si="1557"/>
        <v>103.24</v>
      </c>
      <c r="I2656" s="70">
        <f t="shared" si="1557"/>
        <v>13.41</v>
      </c>
      <c r="J2656" s="70">
        <f t="shared" si="1558"/>
        <v>116.64999999999999</v>
      </c>
      <c r="K2656" s="70">
        <v>0</v>
      </c>
      <c r="L2656" s="76">
        <f t="shared" si="1559"/>
        <v>116.64999999999999</v>
      </c>
      <c r="N2656" s="70">
        <v>103.24</v>
      </c>
      <c r="O2656" s="70">
        <v>13.41</v>
      </c>
      <c r="P2656" s="70">
        <f t="shared" si="1560"/>
        <v>116.64999999999999</v>
      </c>
      <c r="Q2656" s="64"/>
      <c r="R2656" s="70">
        <f t="shared" si="1561"/>
        <v>103.24</v>
      </c>
      <c r="S2656" s="70">
        <f t="shared" si="1561"/>
        <v>13.42</v>
      </c>
      <c r="T2656" s="70">
        <f t="shared" si="1562"/>
        <v>116.66</v>
      </c>
      <c r="U2656" s="70">
        <f t="shared" si="1563"/>
        <v>0</v>
      </c>
      <c r="V2656" s="78">
        <f t="shared" si="1564"/>
        <v>116.66</v>
      </c>
      <c r="X2656" s="70">
        <v>103.24</v>
      </c>
      <c r="Y2656" s="70">
        <v>13.42</v>
      </c>
      <c r="Z2656" s="70">
        <v>116.66</v>
      </c>
      <c r="AA2656" s="79"/>
      <c r="AB2656" s="80">
        <f t="shared" si="1544"/>
        <v>-1.0000000000005116E-2</v>
      </c>
    </row>
    <row r="2657" spans="1:28" ht="33.75" x14ac:dyDescent="0.25">
      <c r="A2657" s="72" t="s">
        <v>18364</v>
      </c>
      <c r="B2657" s="73" t="s">
        <v>23737</v>
      </c>
      <c r="C2657" s="74" t="s">
        <v>15692</v>
      </c>
      <c r="D2657" s="75">
        <v>0</v>
      </c>
      <c r="E2657" s="70">
        <v>150.79999999999998</v>
      </c>
      <c r="F2657" s="76">
        <f t="shared" si="1556"/>
        <v>0</v>
      </c>
      <c r="G2657" s="77"/>
      <c r="H2657" s="70">
        <f t="shared" si="1557"/>
        <v>137.38999999999999</v>
      </c>
      <c r="I2657" s="70">
        <f t="shared" si="1557"/>
        <v>13.41</v>
      </c>
      <c r="J2657" s="70">
        <f t="shared" si="1558"/>
        <v>150.79999999999998</v>
      </c>
      <c r="K2657" s="70">
        <v>0</v>
      </c>
      <c r="L2657" s="76">
        <f t="shared" si="1559"/>
        <v>150.79999999999998</v>
      </c>
      <c r="N2657" s="70">
        <v>137.38999999999999</v>
      </c>
      <c r="O2657" s="70">
        <v>13.41</v>
      </c>
      <c r="P2657" s="70">
        <f t="shared" si="1560"/>
        <v>150.79999999999998</v>
      </c>
      <c r="Q2657" s="64"/>
      <c r="R2657" s="70">
        <f t="shared" si="1561"/>
        <v>137.38999999999999</v>
      </c>
      <c r="S2657" s="70">
        <f t="shared" si="1561"/>
        <v>13.42</v>
      </c>
      <c r="T2657" s="70">
        <f t="shared" si="1562"/>
        <v>150.80999999999997</v>
      </c>
      <c r="U2657" s="70">
        <f t="shared" si="1563"/>
        <v>0</v>
      </c>
      <c r="V2657" s="78">
        <f t="shared" si="1564"/>
        <v>150.80999999999997</v>
      </c>
      <c r="X2657" s="70">
        <v>137.38999999999999</v>
      </c>
      <c r="Y2657" s="70">
        <v>13.42</v>
      </c>
      <c r="Z2657" s="70">
        <v>150.81</v>
      </c>
      <c r="AA2657" s="79"/>
      <c r="AB2657" s="80">
        <f t="shared" si="1544"/>
        <v>-1.0000000000019327E-2</v>
      </c>
    </row>
    <row r="2658" spans="1:28" ht="33.75" x14ac:dyDescent="0.25">
      <c r="A2658" s="72" t="s">
        <v>18365</v>
      </c>
      <c r="B2658" s="73" t="s">
        <v>23738</v>
      </c>
      <c r="C2658" s="74" t="s">
        <v>15692</v>
      </c>
      <c r="D2658" s="75">
        <v>0</v>
      </c>
      <c r="E2658" s="70">
        <v>113.12</v>
      </c>
      <c r="F2658" s="76">
        <f t="shared" si="1556"/>
        <v>0</v>
      </c>
      <c r="G2658" s="77"/>
      <c r="H2658" s="70">
        <f t="shared" si="1557"/>
        <v>103.06</v>
      </c>
      <c r="I2658" s="70">
        <f t="shared" si="1557"/>
        <v>10.06</v>
      </c>
      <c r="J2658" s="70">
        <f t="shared" si="1558"/>
        <v>113.12</v>
      </c>
      <c r="K2658" s="70">
        <v>0</v>
      </c>
      <c r="L2658" s="76">
        <f t="shared" si="1559"/>
        <v>113.12</v>
      </c>
      <c r="N2658" s="70">
        <v>103.06</v>
      </c>
      <c r="O2658" s="70">
        <v>10.06</v>
      </c>
      <c r="P2658" s="70">
        <f t="shared" si="1560"/>
        <v>113.12</v>
      </c>
      <c r="Q2658" s="64"/>
      <c r="R2658" s="70">
        <f t="shared" si="1561"/>
        <v>103.06</v>
      </c>
      <c r="S2658" s="70">
        <f t="shared" si="1561"/>
        <v>10.06</v>
      </c>
      <c r="T2658" s="70">
        <f t="shared" si="1562"/>
        <v>113.12</v>
      </c>
      <c r="U2658" s="70">
        <f t="shared" si="1563"/>
        <v>0</v>
      </c>
      <c r="V2658" s="78">
        <f t="shared" si="1564"/>
        <v>113.12</v>
      </c>
      <c r="X2658" s="70">
        <v>103.06</v>
      </c>
      <c r="Y2658" s="70">
        <v>10.06</v>
      </c>
      <c r="Z2658" s="70">
        <v>113.12</v>
      </c>
      <c r="AA2658" s="79"/>
      <c r="AB2658" s="80">
        <f t="shared" si="1544"/>
        <v>0</v>
      </c>
    </row>
    <row r="2659" spans="1:28" ht="33.75" x14ac:dyDescent="0.25">
      <c r="A2659" s="72" t="s">
        <v>18366</v>
      </c>
      <c r="B2659" s="73" t="s">
        <v>23739</v>
      </c>
      <c r="C2659" s="74" t="s">
        <v>15692</v>
      </c>
      <c r="D2659" s="75">
        <v>0</v>
      </c>
      <c r="E2659" s="70">
        <v>53.99</v>
      </c>
      <c r="F2659" s="76">
        <f t="shared" si="1556"/>
        <v>0</v>
      </c>
      <c r="G2659" s="77"/>
      <c r="H2659" s="70">
        <f t="shared" si="1557"/>
        <v>43.93</v>
      </c>
      <c r="I2659" s="70">
        <f t="shared" si="1557"/>
        <v>10.06</v>
      </c>
      <c r="J2659" s="70">
        <f t="shared" si="1558"/>
        <v>53.99</v>
      </c>
      <c r="K2659" s="70">
        <v>0</v>
      </c>
      <c r="L2659" s="76">
        <f t="shared" si="1559"/>
        <v>53.99</v>
      </c>
      <c r="N2659" s="70">
        <v>43.93</v>
      </c>
      <c r="O2659" s="70">
        <v>10.06</v>
      </c>
      <c r="P2659" s="70">
        <f t="shared" si="1560"/>
        <v>53.99</v>
      </c>
      <c r="Q2659" s="64"/>
      <c r="R2659" s="70">
        <f t="shared" si="1561"/>
        <v>43.93</v>
      </c>
      <c r="S2659" s="70">
        <f t="shared" si="1561"/>
        <v>10.06</v>
      </c>
      <c r="T2659" s="70">
        <f t="shared" si="1562"/>
        <v>53.99</v>
      </c>
      <c r="U2659" s="70">
        <f t="shared" si="1563"/>
        <v>0</v>
      </c>
      <c r="V2659" s="78">
        <f t="shared" si="1564"/>
        <v>53.99</v>
      </c>
      <c r="X2659" s="70">
        <v>43.93</v>
      </c>
      <c r="Y2659" s="70">
        <v>10.06</v>
      </c>
      <c r="Z2659" s="70">
        <v>53.99</v>
      </c>
      <c r="AA2659" s="79"/>
      <c r="AB2659" s="80">
        <f t="shared" si="1544"/>
        <v>0</v>
      </c>
    </row>
    <row r="2660" spans="1:28" ht="33.75" x14ac:dyDescent="0.25">
      <c r="A2660" s="72" t="s">
        <v>18367</v>
      </c>
      <c r="B2660" s="73" t="s">
        <v>23740</v>
      </c>
      <c r="C2660" s="74" t="s">
        <v>15692</v>
      </c>
      <c r="D2660" s="75">
        <v>0</v>
      </c>
      <c r="E2660" s="70">
        <v>125.86</v>
      </c>
      <c r="F2660" s="76">
        <f t="shared" si="1556"/>
        <v>0</v>
      </c>
      <c r="G2660" s="77"/>
      <c r="H2660" s="70">
        <f t="shared" si="1557"/>
        <v>112.45</v>
      </c>
      <c r="I2660" s="70">
        <f t="shared" si="1557"/>
        <v>13.41</v>
      </c>
      <c r="J2660" s="70">
        <f t="shared" si="1558"/>
        <v>125.86</v>
      </c>
      <c r="K2660" s="70">
        <v>0</v>
      </c>
      <c r="L2660" s="76">
        <f t="shared" si="1559"/>
        <v>125.86</v>
      </c>
      <c r="N2660" s="70">
        <v>112.45</v>
      </c>
      <c r="O2660" s="70">
        <v>13.41</v>
      </c>
      <c r="P2660" s="70">
        <f t="shared" si="1560"/>
        <v>125.86</v>
      </c>
      <c r="Q2660" s="64"/>
      <c r="R2660" s="70">
        <f t="shared" si="1561"/>
        <v>112.45</v>
      </c>
      <c r="S2660" s="70">
        <f t="shared" si="1561"/>
        <v>13.42</v>
      </c>
      <c r="T2660" s="70">
        <f t="shared" si="1562"/>
        <v>125.87</v>
      </c>
      <c r="U2660" s="70">
        <f t="shared" si="1563"/>
        <v>0</v>
      </c>
      <c r="V2660" s="78">
        <f t="shared" si="1564"/>
        <v>125.87</v>
      </c>
      <c r="X2660" s="70">
        <v>112.45</v>
      </c>
      <c r="Y2660" s="70">
        <v>13.42</v>
      </c>
      <c r="Z2660" s="70">
        <v>125.87</v>
      </c>
      <c r="AA2660" s="79"/>
      <c r="AB2660" s="80">
        <f t="shared" si="1544"/>
        <v>-1.0000000000005116E-2</v>
      </c>
    </row>
    <row r="2661" spans="1:28" ht="33.75" x14ac:dyDescent="0.25">
      <c r="A2661" s="72" t="s">
        <v>18368</v>
      </c>
      <c r="B2661" s="73" t="s">
        <v>23741</v>
      </c>
      <c r="C2661" s="74" t="s">
        <v>15692</v>
      </c>
      <c r="D2661" s="75">
        <v>0</v>
      </c>
      <c r="E2661" s="70">
        <v>73.06</v>
      </c>
      <c r="F2661" s="76">
        <f t="shared" si="1556"/>
        <v>0</v>
      </c>
      <c r="G2661" s="77"/>
      <c r="H2661" s="70">
        <f t="shared" si="1557"/>
        <v>56.28</v>
      </c>
      <c r="I2661" s="70">
        <f t="shared" si="1557"/>
        <v>16.78</v>
      </c>
      <c r="J2661" s="70">
        <f t="shared" si="1558"/>
        <v>73.06</v>
      </c>
      <c r="K2661" s="70">
        <v>0</v>
      </c>
      <c r="L2661" s="76">
        <f t="shared" si="1559"/>
        <v>73.06</v>
      </c>
      <c r="N2661" s="70">
        <v>56.28</v>
      </c>
      <c r="O2661" s="70">
        <v>16.78</v>
      </c>
      <c r="P2661" s="70">
        <f t="shared" si="1560"/>
        <v>73.06</v>
      </c>
      <c r="Q2661" s="64"/>
      <c r="R2661" s="70">
        <f t="shared" si="1561"/>
        <v>56.28</v>
      </c>
      <c r="S2661" s="70">
        <f t="shared" si="1561"/>
        <v>16.79</v>
      </c>
      <c r="T2661" s="70">
        <f t="shared" si="1562"/>
        <v>73.069999999999993</v>
      </c>
      <c r="U2661" s="70">
        <f t="shared" si="1563"/>
        <v>0</v>
      </c>
      <c r="V2661" s="78">
        <f t="shared" si="1564"/>
        <v>73.069999999999993</v>
      </c>
      <c r="X2661" s="70">
        <v>56.28</v>
      </c>
      <c r="Y2661" s="70">
        <v>16.79</v>
      </c>
      <c r="Z2661" s="70">
        <v>73.069999999999993</v>
      </c>
      <c r="AA2661" s="79"/>
      <c r="AB2661" s="80">
        <f t="shared" si="1544"/>
        <v>-9.9999999999909051E-3</v>
      </c>
    </row>
    <row r="2662" spans="1:28" ht="33.75" x14ac:dyDescent="0.25">
      <c r="A2662" s="72" t="s">
        <v>18369</v>
      </c>
      <c r="B2662" s="73" t="s">
        <v>23742</v>
      </c>
      <c r="C2662" s="74" t="s">
        <v>15692</v>
      </c>
      <c r="D2662" s="75">
        <v>0</v>
      </c>
      <c r="E2662" s="70">
        <v>102.42999999999999</v>
      </c>
      <c r="F2662" s="76">
        <f t="shared" si="1556"/>
        <v>0</v>
      </c>
      <c r="G2662" s="77"/>
      <c r="H2662" s="70">
        <f t="shared" si="1557"/>
        <v>85.65</v>
      </c>
      <c r="I2662" s="70">
        <f t="shared" si="1557"/>
        <v>16.78</v>
      </c>
      <c r="J2662" s="70">
        <f t="shared" si="1558"/>
        <v>102.43</v>
      </c>
      <c r="K2662" s="70">
        <v>0</v>
      </c>
      <c r="L2662" s="76">
        <f t="shared" si="1559"/>
        <v>102.43</v>
      </c>
      <c r="N2662" s="70">
        <v>85.649999999999991</v>
      </c>
      <c r="O2662" s="70">
        <v>16.78</v>
      </c>
      <c r="P2662" s="70">
        <f t="shared" si="1560"/>
        <v>102.42999999999999</v>
      </c>
      <c r="Q2662" s="64"/>
      <c r="R2662" s="70">
        <f t="shared" si="1561"/>
        <v>85.65</v>
      </c>
      <c r="S2662" s="70">
        <f t="shared" si="1561"/>
        <v>16.79</v>
      </c>
      <c r="T2662" s="70">
        <f t="shared" si="1562"/>
        <v>102.44</v>
      </c>
      <c r="U2662" s="70">
        <f t="shared" si="1563"/>
        <v>0</v>
      </c>
      <c r="V2662" s="78">
        <f t="shared" si="1564"/>
        <v>102.44</v>
      </c>
      <c r="X2662" s="70">
        <v>85.65</v>
      </c>
      <c r="Y2662" s="70">
        <v>16.79</v>
      </c>
      <c r="Z2662" s="70">
        <v>102.44</v>
      </c>
      <c r="AA2662" s="79"/>
      <c r="AB2662" s="80">
        <f t="shared" si="1544"/>
        <v>-1.0000000000005116E-2</v>
      </c>
    </row>
    <row r="2663" spans="1:28" ht="33.75" x14ac:dyDescent="0.25">
      <c r="A2663" s="72" t="s">
        <v>18370</v>
      </c>
      <c r="B2663" s="73" t="s">
        <v>23743</v>
      </c>
      <c r="C2663" s="74" t="s">
        <v>15692</v>
      </c>
      <c r="D2663" s="75">
        <v>0</v>
      </c>
      <c r="E2663" s="70">
        <v>125.07</v>
      </c>
      <c r="F2663" s="76">
        <f t="shared" si="1556"/>
        <v>0</v>
      </c>
      <c r="G2663" s="77"/>
      <c r="H2663" s="70">
        <f t="shared" si="1557"/>
        <v>108.29</v>
      </c>
      <c r="I2663" s="70">
        <f t="shared" si="1557"/>
        <v>16.78</v>
      </c>
      <c r="J2663" s="70">
        <f t="shared" si="1558"/>
        <v>125.07000000000001</v>
      </c>
      <c r="K2663" s="70">
        <v>0</v>
      </c>
      <c r="L2663" s="76">
        <f t="shared" si="1559"/>
        <v>125.07000000000001</v>
      </c>
      <c r="N2663" s="70">
        <v>108.28999999999999</v>
      </c>
      <c r="O2663" s="70">
        <v>16.78</v>
      </c>
      <c r="P2663" s="70">
        <f t="shared" si="1560"/>
        <v>125.07</v>
      </c>
      <c r="Q2663" s="64"/>
      <c r="R2663" s="70">
        <f t="shared" si="1561"/>
        <v>108.29</v>
      </c>
      <c r="S2663" s="70">
        <f t="shared" si="1561"/>
        <v>16.79</v>
      </c>
      <c r="T2663" s="70">
        <f t="shared" si="1562"/>
        <v>125.08000000000001</v>
      </c>
      <c r="U2663" s="70">
        <f t="shared" si="1563"/>
        <v>0</v>
      </c>
      <c r="V2663" s="78">
        <f t="shared" si="1564"/>
        <v>125.08000000000001</v>
      </c>
      <c r="X2663" s="70">
        <v>108.29</v>
      </c>
      <c r="Y2663" s="70">
        <v>16.79</v>
      </c>
      <c r="Z2663" s="70">
        <v>125.08</v>
      </c>
      <c r="AA2663" s="79"/>
      <c r="AB2663" s="80">
        <f t="shared" si="1544"/>
        <v>-1.0000000000005116E-2</v>
      </c>
    </row>
    <row r="2664" spans="1:28" ht="22.5" x14ac:dyDescent="0.25">
      <c r="A2664" s="72" t="s">
        <v>18371</v>
      </c>
      <c r="B2664" s="73" t="s">
        <v>23744</v>
      </c>
      <c r="C2664" s="74" t="s">
        <v>15692</v>
      </c>
      <c r="D2664" s="75">
        <v>0</v>
      </c>
      <c r="E2664" s="70">
        <v>97.49</v>
      </c>
      <c r="F2664" s="76">
        <f t="shared" si="1556"/>
        <v>0</v>
      </c>
      <c r="G2664" s="77"/>
      <c r="H2664" s="70">
        <f t="shared" si="1557"/>
        <v>80.709999999999994</v>
      </c>
      <c r="I2664" s="70">
        <f t="shared" si="1557"/>
        <v>16.78</v>
      </c>
      <c r="J2664" s="70">
        <f t="shared" si="1558"/>
        <v>97.49</v>
      </c>
      <c r="K2664" s="70">
        <v>0</v>
      </c>
      <c r="L2664" s="76">
        <f t="shared" si="1559"/>
        <v>97.49</v>
      </c>
      <c r="N2664" s="70">
        <v>80.709999999999994</v>
      </c>
      <c r="O2664" s="70">
        <v>16.78</v>
      </c>
      <c r="P2664" s="70">
        <f t="shared" si="1560"/>
        <v>97.49</v>
      </c>
      <c r="Q2664" s="64"/>
      <c r="R2664" s="70">
        <f t="shared" si="1561"/>
        <v>80.709999999999994</v>
      </c>
      <c r="S2664" s="70">
        <f t="shared" si="1561"/>
        <v>16.79</v>
      </c>
      <c r="T2664" s="70">
        <f t="shared" si="1562"/>
        <v>97.5</v>
      </c>
      <c r="U2664" s="70">
        <f t="shared" si="1563"/>
        <v>0</v>
      </c>
      <c r="V2664" s="78">
        <f t="shared" si="1564"/>
        <v>97.5</v>
      </c>
      <c r="X2664" s="70">
        <v>80.709999999999994</v>
      </c>
      <c r="Y2664" s="70">
        <v>16.79</v>
      </c>
      <c r="Z2664" s="70">
        <v>97.5</v>
      </c>
      <c r="AA2664" s="79"/>
      <c r="AB2664" s="80">
        <f t="shared" si="1544"/>
        <v>-1.0000000000005116E-2</v>
      </c>
    </row>
    <row r="2665" spans="1:28" ht="33.75" x14ac:dyDescent="0.25">
      <c r="A2665" s="72" t="s">
        <v>18372</v>
      </c>
      <c r="B2665" s="73" t="s">
        <v>23745</v>
      </c>
      <c r="C2665" s="74" t="s">
        <v>15692</v>
      </c>
      <c r="D2665" s="75">
        <v>0</v>
      </c>
      <c r="E2665" s="70">
        <v>93.01</v>
      </c>
      <c r="F2665" s="76">
        <f t="shared" si="1556"/>
        <v>0</v>
      </c>
      <c r="G2665" s="77"/>
      <c r="H2665" s="70">
        <f t="shared" si="1557"/>
        <v>76.23</v>
      </c>
      <c r="I2665" s="70">
        <f t="shared" si="1557"/>
        <v>16.78</v>
      </c>
      <c r="J2665" s="70">
        <f t="shared" si="1558"/>
        <v>93.01</v>
      </c>
      <c r="K2665" s="70">
        <v>0</v>
      </c>
      <c r="L2665" s="76">
        <f t="shared" si="1559"/>
        <v>93.01</v>
      </c>
      <c r="N2665" s="70">
        <v>76.23</v>
      </c>
      <c r="O2665" s="70">
        <v>16.78</v>
      </c>
      <c r="P2665" s="70">
        <f t="shared" si="1560"/>
        <v>93.01</v>
      </c>
      <c r="Q2665" s="64"/>
      <c r="R2665" s="70">
        <f t="shared" si="1561"/>
        <v>76.23</v>
      </c>
      <c r="S2665" s="70">
        <f t="shared" si="1561"/>
        <v>16.79</v>
      </c>
      <c r="T2665" s="70">
        <f t="shared" si="1562"/>
        <v>93.02000000000001</v>
      </c>
      <c r="U2665" s="70">
        <f t="shared" si="1563"/>
        <v>0</v>
      </c>
      <c r="V2665" s="78">
        <f t="shared" si="1564"/>
        <v>93.02000000000001</v>
      </c>
      <c r="X2665" s="70">
        <v>76.23</v>
      </c>
      <c r="Y2665" s="70">
        <v>16.79</v>
      </c>
      <c r="Z2665" s="70">
        <v>93.02</v>
      </c>
      <c r="AA2665" s="79"/>
      <c r="AB2665" s="80">
        <f t="shared" si="1544"/>
        <v>-9.9999999999909051E-3</v>
      </c>
    </row>
    <row r="2666" spans="1:28" ht="33.75" x14ac:dyDescent="0.25">
      <c r="A2666" s="72" t="s">
        <v>18373</v>
      </c>
      <c r="B2666" s="73" t="s">
        <v>23746</v>
      </c>
      <c r="C2666" s="74" t="s">
        <v>15692</v>
      </c>
      <c r="D2666" s="75">
        <v>0</v>
      </c>
      <c r="E2666" s="70">
        <v>212.9</v>
      </c>
      <c r="F2666" s="76">
        <f t="shared" si="1556"/>
        <v>0</v>
      </c>
      <c r="H2666" s="70">
        <f t="shared" si="1557"/>
        <v>196.12</v>
      </c>
      <c r="I2666" s="70">
        <f t="shared" si="1557"/>
        <v>16.78</v>
      </c>
      <c r="J2666" s="70">
        <f t="shared" si="1558"/>
        <v>212.9</v>
      </c>
      <c r="K2666" s="70">
        <v>0</v>
      </c>
      <c r="L2666" s="76">
        <f t="shared" si="1559"/>
        <v>212.9</v>
      </c>
      <c r="N2666" s="70">
        <v>196.12</v>
      </c>
      <c r="O2666" s="70">
        <v>16.78</v>
      </c>
      <c r="P2666" s="70">
        <f t="shared" si="1560"/>
        <v>212.9</v>
      </c>
      <c r="Q2666" s="64"/>
      <c r="R2666" s="70">
        <f t="shared" si="1561"/>
        <v>196.12</v>
      </c>
      <c r="S2666" s="70">
        <f t="shared" si="1561"/>
        <v>16.79</v>
      </c>
      <c r="T2666" s="70">
        <f t="shared" si="1562"/>
        <v>212.91</v>
      </c>
      <c r="U2666" s="70">
        <f t="shared" si="1563"/>
        <v>0</v>
      </c>
      <c r="V2666" s="78">
        <f t="shared" si="1564"/>
        <v>212.91</v>
      </c>
      <c r="X2666" s="70">
        <v>196.12</v>
      </c>
      <c r="Y2666" s="70">
        <v>16.79</v>
      </c>
      <c r="Z2666" s="70">
        <v>212.91</v>
      </c>
      <c r="AB2666" s="80">
        <f t="shared" si="1544"/>
        <v>-9.9999999999909051E-3</v>
      </c>
    </row>
    <row r="2667" spans="1:28" ht="22.5" x14ac:dyDescent="0.25">
      <c r="A2667" s="72" t="s">
        <v>18374</v>
      </c>
      <c r="B2667" s="73" t="s">
        <v>23747</v>
      </c>
      <c r="C2667" s="74" t="s">
        <v>15692</v>
      </c>
      <c r="D2667" s="75">
        <v>0</v>
      </c>
      <c r="E2667" s="70">
        <v>53.16</v>
      </c>
      <c r="F2667" s="76">
        <f t="shared" si="1556"/>
        <v>0</v>
      </c>
      <c r="H2667" s="70">
        <f t="shared" si="1557"/>
        <v>39.75</v>
      </c>
      <c r="I2667" s="70">
        <f t="shared" si="1557"/>
        <v>13.41</v>
      </c>
      <c r="J2667" s="70">
        <f t="shared" si="1558"/>
        <v>53.16</v>
      </c>
      <c r="K2667" s="70">
        <v>0</v>
      </c>
      <c r="L2667" s="76">
        <f t="shared" si="1559"/>
        <v>53.16</v>
      </c>
      <c r="N2667" s="70">
        <v>39.75</v>
      </c>
      <c r="O2667" s="70">
        <v>13.41</v>
      </c>
      <c r="P2667" s="70">
        <f t="shared" si="1560"/>
        <v>53.16</v>
      </c>
      <c r="Q2667" s="64"/>
      <c r="R2667" s="70">
        <f t="shared" si="1561"/>
        <v>39.75</v>
      </c>
      <c r="S2667" s="70">
        <f t="shared" si="1561"/>
        <v>13.42</v>
      </c>
      <c r="T2667" s="70">
        <f t="shared" si="1562"/>
        <v>53.17</v>
      </c>
      <c r="U2667" s="70">
        <f t="shared" si="1563"/>
        <v>0</v>
      </c>
      <c r="V2667" s="78">
        <f t="shared" si="1564"/>
        <v>53.17</v>
      </c>
      <c r="X2667" s="70">
        <v>39.75</v>
      </c>
      <c r="Y2667" s="70">
        <v>13.42</v>
      </c>
      <c r="Z2667" s="70">
        <v>53.17</v>
      </c>
      <c r="AB2667" s="80">
        <f t="shared" si="1544"/>
        <v>-1.0000000000005116E-2</v>
      </c>
    </row>
    <row r="2668" spans="1:28" s="34" customFormat="1" ht="33.75" x14ac:dyDescent="0.25">
      <c r="A2668" s="72" t="s">
        <v>18375</v>
      </c>
      <c r="B2668" s="73" t="s">
        <v>23748</v>
      </c>
      <c r="C2668" s="74" t="s">
        <v>15692</v>
      </c>
      <c r="D2668" s="75">
        <v>0</v>
      </c>
      <c r="E2668" s="70">
        <v>128.74</v>
      </c>
      <c r="F2668" s="76">
        <f t="shared" si="1556"/>
        <v>0</v>
      </c>
      <c r="G2668" s="39"/>
      <c r="H2668" s="70">
        <f t="shared" si="1557"/>
        <v>115.33</v>
      </c>
      <c r="I2668" s="70">
        <f t="shared" si="1557"/>
        <v>13.41</v>
      </c>
      <c r="J2668" s="70">
        <f t="shared" si="1558"/>
        <v>128.74</v>
      </c>
      <c r="K2668" s="70">
        <v>0</v>
      </c>
      <c r="L2668" s="76">
        <f t="shared" si="1559"/>
        <v>128.74</v>
      </c>
      <c r="N2668" s="70">
        <v>115.33</v>
      </c>
      <c r="O2668" s="70">
        <v>13.41</v>
      </c>
      <c r="P2668" s="70">
        <f t="shared" si="1560"/>
        <v>128.74</v>
      </c>
      <c r="Q2668" s="64"/>
      <c r="R2668" s="70">
        <f t="shared" si="1561"/>
        <v>115.33</v>
      </c>
      <c r="S2668" s="70">
        <f t="shared" si="1561"/>
        <v>13.42</v>
      </c>
      <c r="T2668" s="70">
        <f t="shared" si="1562"/>
        <v>128.75</v>
      </c>
      <c r="U2668" s="70">
        <f t="shared" si="1563"/>
        <v>0</v>
      </c>
      <c r="V2668" s="78">
        <f t="shared" si="1564"/>
        <v>128.75</v>
      </c>
      <c r="X2668" s="70">
        <v>115.33</v>
      </c>
      <c r="Y2668" s="70">
        <v>13.42</v>
      </c>
      <c r="Z2668" s="70">
        <v>128.75</v>
      </c>
      <c r="AB2668" s="80">
        <f t="shared" si="1544"/>
        <v>-9.9999999999909051E-3</v>
      </c>
    </row>
    <row r="2669" spans="1:28" ht="33.75" x14ac:dyDescent="0.25">
      <c r="A2669" s="72" t="s">
        <v>18376</v>
      </c>
      <c r="B2669" s="73" t="s">
        <v>23749</v>
      </c>
      <c r="C2669" s="74" t="s">
        <v>15692</v>
      </c>
      <c r="D2669" s="75">
        <v>0</v>
      </c>
      <c r="E2669" s="70">
        <v>294.41000000000003</v>
      </c>
      <c r="F2669" s="76">
        <f t="shared" si="1556"/>
        <v>0</v>
      </c>
      <c r="H2669" s="70">
        <f t="shared" si="1557"/>
        <v>281</v>
      </c>
      <c r="I2669" s="70">
        <f t="shared" si="1557"/>
        <v>13.41</v>
      </c>
      <c r="J2669" s="70">
        <f t="shared" si="1558"/>
        <v>294.41000000000003</v>
      </c>
      <c r="K2669" s="70">
        <v>0</v>
      </c>
      <c r="L2669" s="76">
        <f t="shared" si="1559"/>
        <v>294.41000000000003</v>
      </c>
      <c r="N2669" s="70">
        <v>281</v>
      </c>
      <c r="O2669" s="70">
        <v>13.41</v>
      </c>
      <c r="P2669" s="70">
        <f t="shared" si="1560"/>
        <v>294.41000000000003</v>
      </c>
      <c r="Q2669" s="64"/>
      <c r="R2669" s="70">
        <f t="shared" si="1561"/>
        <v>281</v>
      </c>
      <c r="S2669" s="70">
        <f t="shared" si="1561"/>
        <v>13.42</v>
      </c>
      <c r="T2669" s="70">
        <f t="shared" si="1562"/>
        <v>294.42</v>
      </c>
      <c r="U2669" s="70">
        <f t="shared" si="1563"/>
        <v>0</v>
      </c>
      <c r="V2669" s="78">
        <f t="shared" si="1564"/>
        <v>294.42</v>
      </c>
      <c r="X2669" s="70">
        <v>281</v>
      </c>
      <c r="Y2669" s="70">
        <v>13.42</v>
      </c>
      <c r="Z2669" s="70">
        <v>294.42</v>
      </c>
      <c r="AB2669" s="80">
        <f t="shared" si="1544"/>
        <v>-9.9999999999909051E-3</v>
      </c>
    </row>
    <row r="2670" spans="1:28" ht="33.75" x14ac:dyDescent="0.25">
      <c r="A2670" s="72" t="s">
        <v>18377</v>
      </c>
      <c r="B2670" s="73" t="s">
        <v>23750</v>
      </c>
      <c r="C2670" s="74" t="s">
        <v>15692</v>
      </c>
      <c r="D2670" s="75">
        <v>0</v>
      </c>
      <c r="E2670" s="70">
        <v>167.42</v>
      </c>
      <c r="F2670" s="76">
        <f t="shared" si="1556"/>
        <v>0</v>
      </c>
      <c r="H2670" s="70">
        <f t="shared" si="1557"/>
        <v>154.01</v>
      </c>
      <c r="I2670" s="70">
        <f t="shared" si="1557"/>
        <v>13.41</v>
      </c>
      <c r="J2670" s="70">
        <f t="shared" si="1558"/>
        <v>167.42</v>
      </c>
      <c r="K2670" s="70">
        <v>0</v>
      </c>
      <c r="L2670" s="76">
        <f t="shared" si="1559"/>
        <v>167.42</v>
      </c>
      <c r="N2670" s="70">
        <v>154.01</v>
      </c>
      <c r="O2670" s="70">
        <v>13.41</v>
      </c>
      <c r="P2670" s="70">
        <f t="shared" si="1560"/>
        <v>167.42</v>
      </c>
      <c r="Q2670" s="64"/>
      <c r="R2670" s="70">
        <f t="shared" si="1561"/>
        <v>154.01</v>
      </c>
      <c r="S2670" s="70">
        <f t="shared" si="1561"/>
        <v>13.42</v>
      </c>
      <c r="T2670" s="70">
        <f t="shared" si="1562"/>
        <v>167.42999999999998</v>
      </c>
      <c r="U2670" s="70">
        <f t="shared" si="1563"/>
        <v>0</v>
      </c>
      <c r="V2670" s="78">
        <f t="shared" si="1564"/>
        <v>167.42999999999998</v>
      </c>
      <c r="X2670" s="70">
        <v>154.01</v>
      </c>
      <c r="Y2670" s="70">
        <v>13.42</v>
      </c>
      <c r="Z2670" s="70">
        <v>167.43</v>
      </c>
      <c r="AB2670" s="80">
        <f t="shared" si="1544"/>
        <v>-1.0000000000019327E-2</v>
      </c>
    </row>
    <row r="2671" spans="1:28" ht="33.75" x14ac:dyDescent="0.25">
      <c r="A2671" s="72" t="s">
        <v>18378</v>
      </c>
      <c r="B2671" s="73" t="s">
        <v>23751</v>
      </c>
      <c r="C2671" s="74" t="s">
        <v>15692</v>
      </c>
      <c r="D2671" s="75">
        <v>0</v>
      </c>
      <c r="E2671" s="70">
        <v>177.17</v>
      </c>
      <c r="F2671" s="76">
        <f t="shared" si="1556"/>
        <v>0</v>
      </c>
      <c r="H2671" s="70">
        <f t="shared" si="1557"/>
        <v>163.76</v>
      </c>
      <c r="I2671" s="70">
        <f t="shared" si="1557"/>
        <v>13.41</v>
      </c>
      <c r="J2671" s="70">
        <f t="shared" si="1558"/>
        <v>177.17</v>
      </c>
      <c r="K2671" s="70">
        <v>0</v>
      </c>
      <c r="L2671" s="76">
        <f t="shared" si="1559"/>
        <v>177.17</v>
      </c>
      <c r="N2671" s="70">
        <v>163.76</v>
      </c>
      <c r="O2671" s="70">
        <v>13.41</v>
      </c>
      <c r="P2671" s="70">
        <f t="shared" si="1560"/>
        <v>177.17</v>
      </c>
      <c r="Q2671" s="64"/>
      <c r="R2671" s="70">
        <f t="shared" si="1561"/>
        <v>163.76</v>
      </c>
      <c r="S2671" s="70">
        <f t="shared" si="1561"/>
        <v>13.42</v>
      </c>
      <c r="T2671" s="70">
        <f t="shared" si="1562"/>
        <v>177.17999999999998</v>
      </c>
      <c r="U2671" s="70">
        <f t="shared" si="1563"/>
        <v>0</v>
      </c>
      <c r="V2671" s="78">
        <f t="shared" si="1564"/>
        <v>177.17999999999998</v>
      </c>
      <c r="X2671" s="70">
        <v>163.76</v>
      </c>
      <c r="Y2671" s="70">
        <v>13.42</v>
      </c>
      <c r="Z2671" s="70">
        <v>177.18</v>
      </c>
      <c r="AB2671" s="80">
        <f t="shared" si="1544"/>
        <v>-1.0000000000019327E-2</v>
      </c>
    </row>
    <row r="2672" spans="1:28" x14ac:dyDescent="0.25">
      <c r="A2672" s="72" t="s">
        <v>18379</v>
      </c>
      <c r="B2672" s="73" t="s">
        <v>23752</v>
      </c>
      <c r="C2672" s="74" t="s">
        <v>15692</v>
      </c>
      <c r="D2672" s="75">
        <v>0</v>
      </c>
      <c r="E2672" s="70">
        <v>131.82</v>
      </c>
      <c r="F2672" s="76">
        <f t="shared" si="1556"/>
        <v>0</v>
      </c>
      <c r="G2672" s="34"/>
      <c r="H2672" s="70">
        <f t="shared" si="1557"/>
        <v>118.41</v>
      </c>
      <c r="I2672" s="70">
        <f t="shared" si="1557"/>
        <v>13.41</v>
      </c>
      <c r="J2672" s="70">
        <f t="shared" si="1558"/>
        <v>131.82</v>
      </c>
      <c r="K2672" s="70">
        <v>0</v>
      </c>
      <c r="L2672" s="76">
        <f t="shared" si="1559"/>
        <v>131.82</v>
      </c>
      <c r="N2672" s="70">
        <v>118.41</v>
      </c>
      <c r="O2672" s="70">
        <v>13.41</v>
      </c>
      <c r="P2672" s="70">
        <f t="shared" si="1560"/>
        <v>131.82</v>
      </c>
      <c r="Q2672" s="64"/>
      <c r="R2672" s="70">
        <f t="shared" si="1561"/>
        <v>118.41</v>
      </c>
      <c r="S2672" s="70">
        <f t="shared" si="1561"/>
        <v>13.42</v>
      </c>
      <c r="T2672" s="70">
        <f t="shared" si="1562"/>
        <v>131.82999999999998</v>
      </c>
      <c r="U2672" s="70">
        <f t="shared" si="1563"/>
        <v>0</v>
      </c>
      <c r="V2672" s="78">
        <f t="shared" si="1564"/>
        <v>131.82999999999998</v>
      </c>
      <c r="X2672" s="70">
        <v>118.41</v>
      </c>
      <c r="Y2672" s="70">
        <v>13.42</v>
      </c>
      <c r="Z2672" s="70">
        <v>131.83000000000001</v>
      </c>
      <c r="AB2672" s="80">
        <f t="shared" si="1544"/>
        <v>-1.0000000000019327E-2</v>
      </c>
    </row>
    <row r="2673" spans="1:28" ht="22.5" x14ac:dyDescent="0.25">
      <c r="A2673" s="66" t="s">
        <v>18380</v>
      </c>
      <c r="B2673" s="67" t="s">
        <v>23753</v>
      </c>
      <c r="C2673" s="68"/>
      <c r="D2673" s="69"/>
      <c r="E2673" s="70"/>
      <c r="F2673" s="71"/>
      <c r="H2673" s="70"/>
      <c r="I2673" s="70"/>
      <c r="J2673" s="70"/>
      <c r="K2673" s="70"/>
      <c r="L2673" s="76"/>
      <c r="N2673" s="70"/>
      <c r="O2673" s="70"/>
      <c r="P2673" s="70"/>
      <c r="Q2673" s="64"/>
      <c r="R2673" s="70"/>
      <c r="S2673" s="70"/>
      <c r="T2673" s="70"/>
      <c r="U2673" s="70"/>
      <c r="V2673" s="78"/>
      <c r="X2673" s="70"/>
      <c r="Y2673" s="70"/>
      <c r="Z2673" s="70"/>
      <c r="AA2673" s="79"/>
      <c r="AB2673" s="80">
        <f t="shared" si="1544"/>
        <v>0</v>
      </c>
    </row>
    <row r="2674" spans="1:28" x14ac:dyDescent="0.25">
      <c r="A2674" s="72" t="s">
        <v>18381</v>
      </c>
      <c r="B2674" s="73" t="s">
        <v>23754</v>
      </c>
      <c r="C2674" s="74" t="s">
        <v>15692</v>
      </c>
      <c r="D2674" s="75">
        <v>0</v>
      </c>
      <c r="E2674" s="70">
        <v>38.629999999999995</v>
      </c>
      <c r="F2674" s="76">
        <f>ROUND(D2674*E2674,2)</f>
        <v>0</v>
      </c>
      <c r="G2674" s="77"/>
      <c r="H2674" s="70">
        <f>ROUND(N2674+(N2674*$H$2/100),2)</f>
        <v>28.57</v>
      </c>
      <c r="I2674" s="70">
        <f>ROUND(O2674+(O2674*$H$2/100),2)</f>
        <v>10.06</v>
      </c>
      <c r="J2674" s="70">
        <f>H2674+I2674</f>
        <v>38.630000000000003</v>
      </c>
      <c r="K2674" s="70">
        <v>0</v>
      </c>
      <c r="L2674" s="76">
        <f>SUM(J2674:K2674)</f>
        <v>38.630000000000003</v>
      </c>
      <c r="N2674" s="70">
        <v>28.57</v>
      </c>
      <c r="O2674" s="70">
        <v>10.06</v>
      </c>
      <c r="P2674" s="70">
        <f>SUM(N2674:O2674)</f>
        <v>38.630000000000003</v>
      </c>
      <c r="Q2674" s="64"/>
      <c r="R2674" s="70">
        <f>X2674</f>
        <v>28.57</v>
      </c>
      <c r="S2674" s="70">
        <f>Y2674</f>
        <v>10.06</v>
      </c>
      <c r="T2674" s="70">
        <f>R2674+S2674</f>
        <v>38.630000000000003</v>
      </c>
      <c r="U2674" s="70">
        <f>ROUND(Z2674*$H$2,2)/100</f>
        <v>0</v>
      </c>
      <c r="V2674" s="78">
        <f>SUM(T2674:U2674)</f>
        <v>38.630000000000003</v>
      </c>
      <c r="X2674" s="70">
        <v>28.57</v>
      </c>
      <c r="Y2674" s="70">
        <v>10.06</v>
      </c>
      <c r="Z2674" s="70">
        <v>38.630000000000003</v>
      </c>
      <c r="AA2674" s="79"/>
      <c r="AB2674" s="80">
        <f t="shared" si="1544"/>
        <v>0</v>
      </c>
    </row>
    <row r="2675" spans="1:28" s="34" customFormat="1" ht="22.5" x14ac:dyDescent="0.25">
      <c r="A2675" s="66" t="s">
        <v>18382</v>
      </c>
      <c r="B2675" s="67" t="s">
        <v>23755</v>
      </c>
      <c r="C2675" s="68"/>
      <c r="D2675" s="69"/>
      <c r="E2675" s="70"/>
      <c r="F2675" s="71"/>
      <c r="G2675" s="39"/>
      <c r="H2675" s="70"/>
      <c r="I2675" s="70"/>
      <c r="J2675" s="70"/>
      <c r="K2675" s="70"/>
      <c r="L2675" s="76"/>
      <c r="N2675" s="70"/>
      <c r="O2675" s="70"/>
      <c r="P2675" s="70"/>
      <c r="Q2675" s="64"/>
      <c r="R2675" s="70"/>
      <c r="S2675" s="70"/>
      <c r="T2675" s="70"/>
      <c r="U2675" s="70"/>
      <c r="V2675" s="78"/>
      <c r="X2675" s="70"/>
      <c r="Y2675" s="70"/>
      <c r="Z2675" s="70"/>
      <c r="AA2675" s="79"/>
      <c r="AB2675" s="80">
        <f t="shared" si="1544"/>
        <v>0</v>
      </c>
    </row>
    <row r="2676" spans="1:28" ht="22.5" x14ac:dyDescent="0.25">
      <c r="A2676" s="72" t="s">
        <v>18383</v>
      </c>
      <c r="B2676" s="73" t="s">
        <v>23756</v>
      </c>
      <c r="C2676" s="74" t="s">
        <v>15692</v>
      </c>
      <c r="D2676" s="75">
        <v>0</v>
      </c>
      <c r="E2676" s="70">
        <v>13.7</v>
      </c>
      <c r="F2676" s="76">
        <f>ROUND(D2676*E2676,2)</f>
        <v>0</v>
      </c>
      <c r="G2676" s="77"/>
      <c r="H2676" s="70">
        <f>ROUND(N2676+(N2676*$H$2/100),2)</f>
        <v>0.28999999999999998</v>
      </c>
      <c r="I2676" s="70">
        <f>ROUND(O2676+(O2676*$H$2/100),2)</f>
        <v>13.41</v>
      </c>
      <c r="J2676" s="70">
        <f>H2676+I2676</f>
        <v>13.7</v>
      </c>
      <c r="K2676" s="70">
        <v>0</v>
      </c>
      <c r="L2676" s="76">
        <f>SUM(J2676:K2676)</f>
        <v>13.7</v>
      </c>
      <c r="N2676" s="70">
        <v>0.28999999999999998</v>
      </c>
      <c r="O2676" s="70">
        <v>13.41</v>
      </c>
      <c r="P2676" s="70">
        <f>SUM(N2676:O2676)</f>
        <v>13.7</v>
      </c>
      <c r="Q2676" s="64"/>
      <c r="R2676" s="70">
        <f t="shared" ref="R2676:S2679" si="1565">X2676</f>
        <v>0.28999999999999998</v>
      </c>
      <c r="S2676" s="70">
        <f t="shared" si="1565"/>
        <v>13.42</v>
      </c>
      <c r="T2676" s="70">
        <f>R2676+S2676</f>
        <v>13.709999999999999</v>
      </c>
      <c r="U2676" s="70">
        <f>ROUND(Z2676*$H$2,2)/100</f>
        <v>0</v>
      </c>
      <c r="V2676" s="78">
        <f>SUM(T2676:U2676)</f>
        <v>13.709999999999999</v>
      </c>
      <c r="X2676" s="70">
        <v>0.28999999999999998</v>
      </c>
      <c r="Y2676" s="70">
        <v>13.42</v>
      </c>
      <c r="Z2676" s="70">
        <v>13.71</v>
      </c>
      <c r="AA2676" s="79"/>
      <c r="AB2676" s="80">
        <f t="shared" si="1544"/>
        <v>-1.0000000000001563E-2</v>
      </c>
    </row>
    <row r="2677" spans="1:28" x14ac:dyDescent="0.25">
      <c r="A2677" s="72" t="s">
        <v>18384</v>
      </c>
      <c r="B2677" s="73" t="s">
        <v>23757</v>
      </c>
      <c r="C2677" s="74" t="s">
        <v>15692</v>
      </c>
      <c r="D2677" s="75">
        <v>0</v>
      </c>
      <c r="E2677" s="70">
        <v>7.69</v>
      </c>
      <c r="F2677" s="76">
        <f>ROUND(D2677*E2677,2)</f>
        <v>0</v>
      </c>
      <c r="G2677" s="77"/>
      <c r="H2677" s="70">
        <f>ROUND(N2677+(N2677*$H$2/100),2)</f>
        <v>4.95</v>
      </c>
      <c r="I2677" s="70">
        <f>ROUND(O2677+(O2677*$H$2/100),2)</f>
        <v>2.74</v>
      </c>
      <c r="J2677" s="70">
        <f>H2677+I2677</f>
        <v>7.69</v>
      </c>
      <c r="K2677" s="70">
        <v>0</v>
      </c>
      <c r="L2677" s="76">
        <f>SUM(J2677:K2677)</f>
        <v>7.69</v>
      </c>
      <c r="N2677" s="70">
        <v>4.95</v>
      </c>
      <c r="O2677" s="70">
        <v>2.74</v>
      </c>
      <c r="P2677" s="70">
        <f>SUM(N2677:O2677)</f>
        <v>7.69</v>
      </c>
      <c r="Q2677" s="64"/>
      <c r="R2677" s="70">
        <f t="shared" si="1565"/>
        <v>4.95</v>
      </c>
      <c r="S2677" s="70">
        <f t="shared" si="1565"/>
        <v>2.73</v>
      </c>
      <c r="T2677" s="70">
        <f>R2677+S2677</f>
        <v>7.68</v>
      </c>
      <c r="U2677" s="70">
        <f>ROUND(Z2677*$H$2,2)/100</f>
        <v>0</v>
      </c>
      <c r="V2677" s="78">
        <f>SUM(T2677:U2677)</f>
        <v>7.68</v>
      </c>
      <c r="X2677" s="70">
        <v>4.95</v>
      </c>
      <c r="Y2677" s="70">
        <v>2.73</v>
      </c>
      <c r="Z2677" s="70">
        <v>7.68</v>
      </c>
      <c r="AA2677" s="79"/>
      <c r="AB2677" s="80">
        <f t="shared" si="1544"/>
        <v>1.0000000000000675E-2</v>
      </c>
    </row>
    <row r="2678" spans="1:28" s="34" customFormat="1" x14ac:dyDescent="0.25">
      <c r="A2678" s="71" t="s">
        <v>18385</v>
      </c>
      <c r="B2678" s="91" t="s">
        <v>23758</v>
      </c>
      <c r="C2678" s="92" t="s">
        <v>15692</v>
      </c>
      <c r="D2678" s="75">
        <v>0</v>
      </c>
      <c r="E2678" s="70">
        <v>13.41</v>
      </c>
      <c r="F2678" s="76">
        <f>ROUND(D2678*E2678,2)</f>
        <v>0</v>
      </c>
      <c r="H2678" s="71"/>
      <c r="I2678" s="71"/>
      <c r="J2678" s="71"/>
      <c r="K2678" s="71"/>
      <c r="L2678" s="71"/>
      <c r="N2678" s="71" t="s">
        <v>19841</v>
      </c>
      <c r="O2678" s="71">
        <v>13.41</v>
      </c>
      <c r="P2678" s="70">
        <f>SUM(N2678:O2678)</f>
        <v>13.41</v>
      </c>
      <c r="R2678" s="70">
        <f t="shared" si="1565"/>
        <v>0</v>
      </c>
      <c r="S2678" s="70">
        <f t="shared" si="1565"/>
        <v>13.42</v>
      </c>
      <c r="T2678" s="70">
        <f>R2678+S2678</f>
        <v>13.42</v>
      </c>
      <c r="U2678" s="70">
        <f>ROUND(Z2678*$H$2,2)/100</f>
        <v>0</v>
      </c>
      <c r="V2678" s="78">
        <f>SUM(T2678:U2678)</f>
        <v>13.42</v>
      </c>
      <c r="X2678" s="113">
        <v>0</v>
      </c>
      <c r="Y2678" s="113">
        <v>13.42</v>
      </c>
      <c r="Z2678" s="113">
        <v>13.42</v>
      </c>
      <c r="AB2678" s="80">
        <f t="shared" si="1544"/>
        <v>-9.9999999999997868E-3</v>
      </c>
    </row>
    <row r="2679" spans="1:28" s="34" customFormat="1" x14ac:dyDescent="0.25">
      <c r="A2679" s="71" t="s">
        <v>18386</v>
      </c>
      <c r="B2679" s="91" t="s">
        <v>23759</v>
      </c>
      <c r="C2679" s="92" t="s">
        <v>15692</v>
      </c>
      <c r="D2679" s="75">
        <v>0</v>
      </c>
      <c r="E2679" s="70">
        <v>2.74</v>
      </c>
      <c r="F2679" s="76">
        <f>ROUND(D2679*E2679,2)</f>
        <v>0</v>
      </c>
      <c r="H2679" s="71"/>
      <c r="I2679" s="71"/>
      <c r="J2679" s="71"/>
      <c r="K2679" s="71"/>
      <c r="L2679" s="71"/>
      <c r="N2679" s="71" t="s">
        <v>19841</v>
      </c>
      <c r="O2679" s="71">
        <v>2.74</v>
      </c>
      <c r="P2679" s="70">
        <f>SUM(N2679:O2679)</f>
        <v>2.74</v>
      </c>
      <c r="R2679" s="70">
        <f t="shared" si="1565"/>
        <v>0</v>
      </c>
      <c r="S2679" s="70">
        <f t="shared" si="1565"/>
        <v>2.73</v>
      </c>
      <c r="T2679" s="70">
        <f>R2679+S2679</f>
        <v>2.73</v>
      </c>
      <c r="U2679" s="70">
        <f>ROUND(Z2679*$H$2,2)/100</f>
        <v>0</v>
      </c>
      <c r="V2679" s="78">
        <f>SUM(T2679:U2679)</f>
        <v>2.73</v>
      </c>
      <c r="X2679" s="113">
        <v>0</v>
      </c>
      <c r="Y2679" s="113">
        <v>2.73</v>
      </c>
      <c r="Z2679" s="113">
        <v>2.73</v>
      </c>
      <c r="AB2679" s="80">
        <f t="shared" si="1544"/>
        <v>1.0000000000000231E-2</v>
      </c>
    </row>
    <row r="2680" spans="1:28" s="34" customFormat="1" ht="22.5" x14ac:dyDescent="0.25">
      <c r="A2680" s="66" t="s">
        <v>18387</v>
      </c>
      <c r="B2680" s="67" t="s">
        <v>23760</v>
      </c>
      <c r="C2680" s="68"/>
      <c r="D2680" s="75"/>
      <c r="E2680" s="70"/>
      <c r="F2680" s="76"/>
      <c r="G2680" s="77"/>
      <c r="H2680" s="70"/>
      <c r="I2680" s="70"/>
      <c r="J2680" s="70"/>
      <c r="K2680" s="70"/>
      <c r="L2680" s="76"/>
      <c r="N2680" s="70"/>
      <c r="O2680" s="70"/>
      <c r="P2680" s="70"/>
      <c r="Q2680" s="64"/>
      <c r="R2680" s="70"/>
      <c r="S2680" s="70"/>
      <c r="T2680" s="70"/>
      <c r="U2680" s="70"/>
      <c r="V2680" s="78"/>
      <c r="X2680" s="70"/>
      <c r="Y2680" s="70"/>
      <c r="Z2680" s="70"/>
      <c r="AA2680" s="79"/>
      <c r="AB2680" s="80">
        <f t="shared" si="1544"/>
        <v>0</v>
      </c>
    </row>
    <row r="2681" spans="1:28" s="34" customFormat="1" x14ac:dyDescent="0.25">
      <c r="A2681" s="72" t="s">
        <v>18388</v>
      </c>
      <c r="B2681" s="73" t="s">
        <v>23761</v>
      </c>
      <c r="C2681" s="74" t="s">
        <v>15692</v>
      </c>
      <c r="D2681" s="75">
        <v>0</v>
      </c>
      <c r="E2681" s="70">
        <v>345.36999999999995</v>
      </c>
      <c r="F2681" s="76">
        <f>ROUND(D2681*E2681,2)</f>
        <v>0</v>
      </c>
      <c r="G2681" s="77"/>
      <c r="H2681" s="70">
        <f>ROUND(N2681+(N2681*$H$2/100),2)</f>
        <v>327.97</v>
      </c>
      <c r="I2681" s="70">
        <f>ROUND(O2681+(O2681*$H$2/100),2)</f>
        <v>17.399999999999999</v>
      </c>
      <c r="J2681" s="70">
        <f>H2681+I2681</f>
        <v>345.37</v>
      </c>
      <c r="K2681" s="70">
        <v>0</v>
      </c>
      <c r="L2681" s="76">
        <f>SUM(J2681:K2681)</f>
        <v>345.37</v>
      </c>
      <c r="N2681" s="70">
        <v>327.96999999999997</v>
      </c>
      <c r="O2681" s="70">
        <v>17.399999999999999</v>
      </c>
      <c r="P2681" s="70">
        <f>SUM(N2681:O2681)</f>
        <v>345.36999999999995</v>
      </c>
      <c r="Q2681" s="64"/>
      <c r="R2681" s="70">
        <f>X2681</f>
        <v>327.97</v>
      </c>
      <c r="S2681" s="70">
        <f>Y2681</f>
        <v>17.399999999999999</v>
      </c>
      <c r="T2681" s="70">
        <f>R2681+S2681</f>
        <v>345.37</v>
      </c>
      <c r="U2681" s="70">
        <f>ROUND(Z2681*$H$2,2)/100</f>
        <v>0</v>
      </c>
      <c r="V2681" s="78">
        <f>SUM(T2681:U2681)</f>
        <v>345.37</v>
      </c>
      <c r="X2681" s="70">
        <v>327.97</v>
      </c>
      <c r="Y2681" s="70">
        <v>17.399999999999999</v>
      </c>
      <c r="Z2681" s="70">
        <v>345.37</v>
      </c>
      <c r="AA2681" s="79"/>
      <c r="AB2681" s="80">
        <f t="shared" si="1544"/>
        <v>0</v>
      </c>
    </row>
    <row r="2682" spans="1:28" s="34" customFormat="1" ht="33.75" x14ac:dyDescent="0.25">
      <c r="A2682" s="66" t="s">
        <v>18389</v>
      </c>
      <c r="B2682" s="67" t="s">
        <v>23762</v>
      </c>
      <c r="C2682" s="68"/>
      <c r="D2682" s="75"/>
      <c r="E2682" s="70"/>
      <c r="F2682" s="76"/>
      <c r="G2682" s="77"/>
      <c r="H2682" s="70"/>
      <c r="I2682" s="70"/>
      <c r="J2682" s="70"/>
      <c r="K2682" s="70"/>
      <c r="L2682" s="76"/>
      <c r="N2682" s="70"/>
      <c r="O2682" s="70"/>
      <c r="P2682" s="70"/>
      <c r="Q2682" s="64"/>
      <c r="R2682" s="70"/>
      <c r="S2682" s="70"/>
      <c r="T2682" s="70"/>
      <c r="U2682" s="70"/>
      <c r="V2682" s="78"/>
      <c r="X2682" s="70"/>
      <c r="Y2682" s="70"/>
      <c r="Z2682" s="70"/>
      <c r="AA2682" s="79"/>
      <c r="AB2682" s="80">
        <f t="shared" si="1544"/>
        <v>0</v>
      </c>
    </row>
    <row r="2683" spans="1:28" s="34" customFormat="1" ht="33.75" x14ac:dyDescent="0.25">
      <c r="A2683" s="72" t="s">
        <v>18390</v>
      </c>
      <c r="B2683" s="73" t="s">
        <v>23763</v>
      </c>
      <c r="C2683" s="74" t="s">
        <v>15692</v>
      </c>
      <c r="D2683" s="75">
        <v>0</v>
      </c>
      <c r="E2683" s="70">
        <v>259.14</v>
      </c>
      <c r="F2683" s="76">
        <f t="shared" ref="F2683:F2698" si="1566">ROUND(D2683*E2683,2)</f>
        <v>0</v>
      </c>
      <c r="G2683" s="77"/>
      <c r="H2683" s="70">
        <f t="shared" ref="H2683:I2698" si="1567">ROUND(N2683+(N2683*$H$2/100),2)</f>
        <v>245.73</v>
      </c>
      <c r="I2683" s="70">
        <f t="shared" si="1567"/>
        <v>13.41</v>
      </c>
      <c r="J2683" s="70">
        <f t="shared" ref="J2683:J2698" si="1568">H2683+I2683</f>
        <v>259.14</v>
      </c>
      <c r="K2683" s="70">
        <v>0</v>
      </c>
      <c r="L2683" s="76">
        <f t="shared" ref="L2683:L2698" si="1569">SUM(J2683:K2683)</f>
        <v>259.14</v>
      </c>
      <c r="N2683" s="70">
        <v>245.73</v>
      </c>
      <c r="O2683" s="70">
        <v>13.41</v>
      </c>
      <c r="P2683" s="70">
        <f t="shared" ref="P2683:P2698" si="1570">SUM(N2683:O2683)</f>
        <v>259.14</v>
      </c>
      <c r="Q2683" s="64"/>
      <c r="R2683" s="70">
        <f t="shared" ref="R2683:S2698" si="1571">X2683</f>
        <v>245.73</v>
      </c>
      <c r="S2683" s="70">
        <f t="shared" si="1571"/>
        <v>13.42</v>
      </c>
      <c r="T2683" s="70">
        <f t="shared" ref="T2683:T2698" si="1572">R2683+S2683</f>
        <v>259.14999999999998</v>
      </c>
      <c r="U2683" s="70">
        <f t="shared" ref="U2683:U2698" si="1573">ROUND(Z2683*$H$2,2)/100</f>
        <v>0</v>
      </c>
      <c r="V2683" s="78">
        <f t="shared" ref="V2683:V2698" si="1574">SUM(T2683:U2683)</f>
        <v>259.14999999999998</v>
      </c>
      <c r="X2683" s="70">
        <v>245.73</v>
      </c>
      <c r="Y2683" s="70">
        <v>13.42</v>
      </c>
      <c r="Z2683" s="70">
        <v>259.14999999999998</v>
      </c>
      <c r="AA2683" s="79"/>
      <c r="AB2683" s="80">
        <f t="shared" si="1544"/>
        <v>-9.9999999999909051E-3</v>
      </c>
    </row>
    <row r="2684" spans="1:28" s="34" customFormat="1" ht="33.75" x14ac:dyDescent="0.25">
      <c r="A2684" s="84" t="s">
        <v>18391</v>
      </c>
      <c r="B2684" s="73" t="s">
        <v>23764</v>
      </c>
      <c r="C2684" s="74" t="s">
        <v>15692</v>
      </c>
      <c r="D2684" s="75">
        <v>0</v>
      </c>
      <c r="E2684" s="70">
        <v>277.23</v>
      </c>
      <c r="F2684" s="76">
        <f t="shared" si="1566"/>
        <v>0</v>
      </c>
      <c r="G2684" s="29"/>
      <c r="H2684" s="70">
        <f t="shared" si="1567"/>
        <v>267.17</v>
      </c>
      <c r="I2684" s="70">
        <f t="shared" si="1567"/>
        <v>10.06</v>
      </c>
      <c r="J2684" s="70">
        <f t="shared" si="1568"/>
        <v>277.23</v>
      </c>
      <c r="K2684" s="70">
        <v>0</v>
      </c>
      <c r="L2684" s="76">
        <f t="shared" si="1569"/>
        <v>277.23</v>
      </c>
      <c r="N2684" s="70">
        <v>267.17</v>
      </c>
      <c r="O2684" s="70">
        <v>10.06</v>
      </c>
      <c r="P2684" s="70">
        <f t="shared" si="1570"/>
        <v>277.23</v>
      </c>
      <c r="Q2684" s="64"/>
      <c r="R2684" s="70">
        <f t="shared" si="1571"/>
        <v>267.17</v>
      </c>
      <c r="S2684" s="70">
        <f t="shared" si="1571"/>
        <v>10.06</v>
      </c>
      <c r="T2684" s="70">
        <f t="shared" si="1572"/>
        <v>277.23</v>
      </c>
      <c r="U2684" s="70">
        <f t="shared" si="1573"/>
        <v>0</v>
      </c>
      <c r="V2684" s="78">
        <f t="shared" si="1574"/>
        <v>277.23</v>
      </c>
      <c r="X2684" s="70">
        <v>267.17</v>
      </c>
      <c r="Y2684" s="70">
        <v>10.06</v>
      </c>
      <c r="Z2684" s="70">
        <v>277.23</v>
      </c>
      <c r="AA2684" s="79"/>
      <c r="AB2684" s="80">
        <f t="shared" si="1544"/>
        <v>0</v>
      </c>
    </row>
    <row r="2685" spans="1:28" ht="33.75" x14ac:dyDescent="0.25">
      <c r="A2685" s="72" t="s">
        <v>18392</v>
      </c>
      <c r="B2685" s="73" t="s">
        <v>23765</v>
      </c>
      <c r="C2685" s="74" t="s">
        <v>15692</v>
      </c>
      <c r="D2685" s="75">
        <v>0</v>
      </c>
      <c r="E2685" s="70">
        <v>274.5</v>
      </c>
      <c r="F2685" s="76">
        <f t="shared" si="1566"/>
        <v>0</v>
      </c>
      <c r="H2685" s="70">
        <f t="shared" si="1567"/>
        <v>261.08999999999997</v>
      </c>
      <c r="I2685" s="70">
        <f t="shared" si="1567"/>
        <v>13.41</v>
      </c>
      <c r="J2685" s="70">
        <f t="shared" si="1568"/>
        <v>274.5</v>
      </c>
      <c r="K2685" s="70">
        <v>0</v>
      </c>
      <c r="L2685" s="76">
        <f t="shared" si="1569"/>
        <v>274.5</v>
      </c>
      <c r="N2685" s="70">
        <v>261.08999999999997</v>
      </c>
      <c r="O2685" s="70">
        <v>13.41</v>
      </c>
      <c r="P2685" s="70">
        <f t="shared" si="1570"/>
        <v>274.5</v>
      </c>
      <c r="Q2685" s="64"/>
      <c r="R2685" s="70">
        <f t="shared" si="1571"/>
        <v>261.08999999999997</v>
      </c>
      <c r="S2685" s="70">
        <f t="shared" si="1571"/>
        <v>13.42</v>
      </c>
      <c r="T2685" s="70">
        <f t="shared" si="1572"/>
        <v>274.51</v>
      </c>
      <c r="U2685" s="70">
        <f t="shared" si="1573"/>
        <v>0</v>
      </c>
      <c r="V2685" s="78">
        <f t="shared" si="1574"/>
        <v>274.51</v>
      </c>
      <c r="X2685" s="70">
        <v>261.08999999999997</v>
      </c>
      <c r="Y2685" s="70">
        <v>13.42</v>
      </c>
      <c r="Z2685" s="70">
        <v>274.51</v>
      </c>
      <c r="AA2685" s="79"/>
      <c r="AB2685" s="80">
        <f t="shared" si="1544"/>
        <v>-9.9999999999909051E-3</v>
      </c>
    </row>
    <row r="2686" spans="1:28" s="34" customFormat="1" ht="33.75" x14ac:dyDescent="0.25">
      <c r="A2686" s="84" t="s">
        <v>18393</v>
      </c>
      <c r="B2686" s="85" t="s">
        <v>23766</v>
      </c>
      <c r="C2686" s="74" t="s">
        <v>15692</v>
      </c>
      <c r="D2686" s="75">
        <v>0</v>
      </c>
      <c r="E2686" s="70">
        <v>346.49</v>
      </c>
      <c r="F2686" s="76">
        <f t="shared" si="1566"/>
        <v>0</v>
      </c>
      <c r="H2686" s="70">
        <f t="shared" si="1567"/>
        <v>333.08</v>
      </c>
      <c r="I2686" s="70">
        <f t="shared" si="1567"/>
        <v>13.41</v>
      </c>
      <c r="J2686" s="70">
        <f t="shared" si="1568"/>
        <v>346.49</v>
      </c>
      <c r="K2686" s="70">
        <v>0</v>
      </c>
      <c r="L2686" s="76">
        <f t="shared" si="1569"/>
        <v>346.49</v>
      </c>
      <c r="N2686" s="70">
        <v>333.08</v>
      </c>
      <c r="O2686" s="70">
        <v>13.41</v>
      </c>
      <c r="P2686" s="70">
        <f t="shared" si="1570"/>
        <v>346.49</v>
      </c>
      <c r="Q2686" s="64"/>
      <c r="R2686" s="70">
        <f t="shared" si="1571"/>
        <v>333.08</v>
      </c>
      <c r="S2686" s="70">
        <f t="shared" si="1571"/>
        <v>13.42</v>
      </c>
      <c r="T2686" s="70">
        <f t="shared" si="1572"/>
        <v>346.5</v>
      </c>
      <c r="U2686" s="70">
        <f t="shared" si="1573"/>
        <v>0</v>
      </c>
      <c r="V2686" s="78">
        <f t="shared" si="1574"/>
        <v>346.5</v>
      </c>
      <c r="X2686" s="70">
        <v>333.08</v>
      </c>
      <c r="Y2686" s="70">
        <v>13.42</v>
      </c>
      <c r="Z2686" s="70">
        <v>346.5</v>
      </c>
      <c r="AA2686" s="79"/>
      <c r="AB2686" s="80">
        <f t="shared" si="1544"/>
        <v>-9.9999999999909051E-3</v>
      </c>
    </row>
    <row r="2687" spans="1:28" s="34" customFormat="1" ht="33.75" x14ac:dyDescent="0.25">
      <c r="A2687" s="84" t="s">
        <v>18394</v>
      </c>
      <c r="B2687" s="85" t="s">
        <v>23767</v>
      </c>
      <c r="C2687" s="74" t="s">
        <v>15692</v>
      </c>
      <c r="D2687" s="75">
        <v>0</v>
      </c>
      <c r="E2687" s="70">
        <v>345.33000000000004</v>
      </c>
      <c r="F2687" s="76">
        <f t="shared" si="1566"/>
        <v>0</v>
      </c>
      <c r="H2687" s="70">
        <f t="shared" si="1567"/>
        <v>331.92</v>
      </c>
      <c r="I2687" s="70">
        <f t="shared" si="1567"/>
        <v>13.41</v>
      </c>
      <c r="J2687" s="70">
        <f t="shared" si="1568"/>
        <v>345.33000000000004</v>
      </c>
      <c r="K2687" s="70">
        <v>0</v>
      </c>
      <c r="L2687" s="76">
        <f t="shared" si="1569"/>
        <v>345.33000000000004</v>
      </c>
      <c r="N2687" s="70">
        <v>331.92</v>
      </c>
      <c r="O2687" s="70">
        <v>13.41</v>
      </c>
      <c r="P2687" s="70">
        <f t="shared" si="1570"/>
        <v>345.33000000000004</v>
      </c>
      <c r="Q2687" s="64"/>
      <c r="R2687" s="70">
        <f t="shared" si="1571"/>
        <v>331.92</v>
      </c>
      <c r="S2687" s="70">
        <f t="shared" si="1571"/>
        <v>13.42</v>
      </c>
      <c r="T2687" s="70">
        <f t="shared" si="1572"/>
        <v>345.34000000000003</v>
      </c>
      <c r="U2687" s="70">
        <f t="shared" si="1573"/>
        <v>0</v>
      </c>
      <c r="V2687" s="78">
        <f t="shared" si="1574"/>
        <v>345.34000000000003</v>
      </c>
      <c r="X2687" s="70">
        <v>331.92</v>
      </c>
      <c r="Y2687" s="70">
        <v>13.42</v>
      </c>
      <c r="Z2687" s="70">
        <v>345.34</v>
      </c>
      <c r="AA2687" s="79"/>
      <c r="AB2687" s="80">
        <f t="shared" si="1544"/>
        <v>-9.9999999999340616E-3</v>
      </c>
    </row>
    <row r="2688" spans="1:28" s="34" customFormat="1" ht="33.75" x14ac:dyDescent="0.25">
      <c r="A2688" s="72" t="s">
        <v>18395</v>
      </c>
      <c r="B2688" s="73" t="s">
        <v>23768</v>
      </c>
      <c r="C2688" s="74" t="s">
        <v>15692</v>
      </c>
      <c r="D2688" s="75">
        <v>0</v>
      </c>
      <c r="E2688" s="70">
        <v>333.62</v>
      </c>
      <c r="F2688" s="76">
        <f t="shared" si="1566"/>
        <v>0</v>
      </c>
      <c r="H2688" s="70">
        <f t="shared" si="1567"/>
        <v>320.20999999999998</v>
      </c>
      <c r="I2688" s="70">
        <f t="shared" si="1567"/>
        <v>13.41</v>
      </c>
      <c r="J2688" s="70">
        <f t="shared" si="1568"/>
        <v>333.62</v>
      </c>
      <c r="K2688" s="70">
        <v>0</v>
      </c>
      <c r="L2688" s="76">
        <f t="shared" si="1569"/>
        <v>333.62</v>
      </c>
      <c r="N2688" s="70">
        <v>320.20999999999998</v>
      </c>
      <c r="O2688" s="70">
        <v>13.41</v>
      </c>
      <c r="P2688" s="70">
        <f t="shared" si="1570"/>
        <v>333.62</v>
      </c>
      <c r="Q2688" s="64"/>
      <c r="R2688" s="70">
        <f t="shared" si="1571"/>
        <v>320.20999999999998</v>
      </c>
      <c r="S2688" s="70">
        <f t="shared" si="1571"/>
        <v>13.42</v>
      </c>
      <c r="T2688" s="70">
        <f t="shared" si="1572"/>
        <v>333.63</v>
      </c>
      <c r="U2688" s="70">
        <f t="shared" si="1573"/>
        <v>0</v>
      </c>
      <c r="V2688" s="78">
        <f t="shared" si="1574"/>
        <v>333.63</v>
      </c>
      <c r="X2688" s="70">
        <v>320.20999999999998</v>
      </c>
      <c r="Y2688" s="70">
        <v>13.42</v>
      </c>
      <c r="Z2688" s="70">
        <v>333.63</v>
      </c>
      <c r="AA2688" s="79"/>
      <c r="AB2688" s="80">
        <f t="shared" si="1544"/>
        <v>-9.9999999999909051E-3</v>
      </c>
    </row>
    <row r="2689" spans="1:28" ht="33.75" x14ac:dyDescent="0.25">
      <c r="A2689" s="72" t="s">
        <v>18396</v>
      </c>
      <c r="B2689" s="73" t="s">
        <v>23769</v>
      </c>
      <c r="C2689" s="74" t="s">
        <v>15692</v>
      </c>
      <c r="D2689" s="75">
        <v>0</v>
      </c>
      <c r="E2689" s="70">
        <v>327.92</v>
      </c>
      <c r="F2689" s="76">
        <f t="shared" si="1566"/>
        <v>0</v>
      </c>
      <c r="G2689" s="77"/>
      <c r="H2689" s="70">
        <f t="shared" si="1567"/>
        <v>314.51</v>
      </c>
      <c r="I2689" s="70">
        <f t="shared" si="1567"/>
        <v>13.41</v>
      </c>
      <c r="J2689" s="70">
        <f t="shared" si="1568"/>
        <v>327.92</v>
      </c>
      <c r="K2689" s="70">
        <v>0</v>
      </c>
      <c r="L2689" s="76">
        <f t="shared" si="1569"/>
        <v>327.92</v>
      </c>
      <c r="N2689" s="70">
        <v>314.51</v>
      </c>
      <c r="O2689" s="70">
        <v>13.41</v>
      </c>
      <c r="P2689" s="70">
        <f t="shared" si="1570"/>
        <v>327.92</v>
      </c>
      <c r="Q2689" s="64"/>
      <c r="R2689" s="70">
        <f t="shared" si="1571"/>
        <v>314.51</v>
      </c>
      <c r="S2689" s="70">
        <f t="shared" si="1571"/>
        <v>13.42</v>
      </c>
      <c r="T2689" s="70">
        <f t="shared" si="1572"/>
        <v>327.93</v>
      </c>
      <c r="U2689" s="70">
        <f t="shared" si="1573"/>
        <v>0</v>
      </c>
      <c r="V2689" s="78">
        <f t="shared" si="1574"/>
        <v>327.93</v>
      </c>
      <c r="X2689" s="70">
        <v>314.51</v>
      </c>
      <c r="Y2689" s="70">
        <v>13.42</v>
      </c>
      <c r="Z2689" s="70">
        <v>327.93</v>
      </c>
      <c r="AA2689" s="79"/>
      <c r="AB2689" s="80">
        <f t="shared" si="1544"/>
        <v>-9.9999999999909051E-3</v>
      </c>
    </row>
    <row r="2690" spans="1:28" ht="33.75" x14ac:dyDescent="0.25">
      <c r="A2690" s="84" t="s">
        <v>18397</v>
      </c>
      <c r="B2690" s="73" t="s">
        <v>23770</v>
      </c>
      <c r="C2690" s="74" t="s">
        <v>15692</v>
      </c>
      <c r="D2690" s="75">
        <v>0</v>
      </c>
      <c r="E2690" s="70">
        <v>311.26000000000005</v>
      </c>
      <c r="F2690" s="76">
        <f t="shared" si="1566"/>
        <v>0</v>
      </c>
      <c r="G2690" s="77"/>
      <c r="H2690" s="70">
        <f t="shared" si="1567"/>
        <v>297.85000000000002</v>
      </c>
      <c r="I2690" s="70">
        <f t="shared" si="1567"/>
        <v>13.41</v>
      </c>
      <c r="J2690" s="70">
        <f t="shared" si="1568"/>
        <v>311.26000000000005</v>
      </c>
      <c r="K2690" s="70">
        <v>0</v>
      </c>
      <c r="L2690" s="76">
        <f t="shared" si="1569"/>
        <v>311.26000000000005</v>
      </c>
      <c r="N2690" s="70">
        <v>297.85000000000002</v>
      </c>
      <c r="O2690" s="70">
        <v>13.41</v>
      </c>
      <c r="P2690" s="70">
        <f t="shared" si="1570"/>
        <v>311.26000000000005</v>
      </c>
      <c r="Q2690" s="64"/>
      <c r="R2690" s="70">
        <f t="shared" si="1571"/>
        <v>297.85000000000002</v>
      </c>
      <c r="S2690" s="70">
        <f t="shared" si="1571"/>
        <v>13.42</v>
      </c>
      <c r="T2690" s="70">
        <f t="shared" si="1572"/>
        <v>311.27000000000004</v>
      </c>
      <c r="U2690" s="70">
        <f t="shared" si="1573"/>
        <v>0</v>
      </c>
      <c r="V2690" s="78">
        <f t="shared" si="1574"/>
        <v>311.27000000000004</v>
      </c>
      <c r="X2690" s="70">
        <v>297.85000000000002</v>
      </c>
      <c r="Y2690" s="70">
        <v>13.42</v>
      </c>
      <c r="Z2690" s="70">
        <v>311.27</v>
      </c>
      <c r="AA2690" s="79"/>
      <c r="AB2690" s="80">
        <f t="shared" si="1544"/>
        <v>-9.9999999999340616E-3</v>
      </c>
    </row>
    <row r="2691" spans="1:28" ht="33.75" x14ac:dyDescent="0.25">
      <c r="A2691" s="72" t="s">
        <v>18398</v>
      </c>
      <c r="B2691" s="73" t="s">
        <v>23771</v>
      </c>
      <c r="C2691" s="74" t="s">
        <v>15692</v>
      </c>
      <c r="D2691" s="75">
        <v>0</v>
      </c>
      <c r="E2691" s="70">
        <v>197.71</v>
      </c>
      <c r="F2691" s="76">
        <f t="shared" si="1566"/>
        <v>0</v>
      </c>
      <c r="G2691" s="29"/>
      <c r="H2691" s="70">
        <f t="shared" si="1567"/>
        <v>187.65</v>
      </c>
      <c r="I2691" s="70">
        <f t="shared" si="1567"/>
        <v>10.06</v>
      </c>
      <c r="J2691" s="70">
        <f t="shared" si="1568"/>
        <v>197.71</v>
      </c>
      <c r="K2691" s="70">
        <v>0</v>
      </c>
      <c r="L2691" s="76">
        <f t="shared" si="1569"/>
        <v>197.71</v>
      </c>
      <c r="N2691" s="70">
        <v>187.65</v>
      </c>
      <c r="O2691" s="70">
        <v>10.06</v>
      </c>
      <c r="P2691" s="70">
        <f t="shared" si="1570"/>
        <v>197.71</v>
      </c>
      <c r="Q2691" s="64"/>
      <c r="R2691" s="70">
        <f t="shared" si="1571"/>
        <v>187.65</v>
      </c>
      <c r="S2691" s="70">
        <f t="shared" si="1571"/>
        <v>10.06</v>
      </c>
      <c r="T2691" s="70">
        <f t="shared" si="1572"/>
        <v>197.71</v>
      </c>
      <c r="U2691" s="70">
        <f t="shared" si="1573"/>
        <v>0</v>
      </c>
      <c r="V2691" s="78">
        <f t="shared" si="1574"/>
        <v>197.71</v>
      </c>
      <c r="X2691" s="70">
        <v>187.65</v>
      </c>
      <c r="Y2691" s="70">
        <v>10.06</v>
      </c>
      <c r="Z2691" s="70">
        <v>197.71</v>
      </c>
      <c r="AA2691" s="79"/>
      <c r="AB2691" s="80">
        <f t="shared" si="1544"/>
        <v>0</v>
      </c>
    </row>
    <row r="2692" spans="1:28" ht="22.5" x14ac:dyDescent="0.25">
      <c r="A2692" s="84" t="s">
        <v>18399</v>
      </c>
      <c r="B2692" s="85" t="s">
        <v>23772</v>
      </c>
      <c r="C2692" s="74" t="s">
        <v>15692</v>
      </c>
      <c r="D2692" s="75">
        <v>0</v>
      </c>
      <c r="E2692" s="70">
        <v>302.52000000000004</v>
      </c>
      <c r="F2692" s="76">
        <f t="shared" si="1566"/>
        <v>0</v>
      </c>
      <c r="G2692" s="29"/>
      <c r="H2692" s="70">
        <f t="shared" si="1567"/>
        <v>289.11</v>
      </c>
      <c r="I2692" s="70">
        <f t="shared" si="1567"/>
        <v>13.41</v>
      </c>
      <c r="J2692" s="70">
        <f t="shared" si="1568"/>
        <v>302.52000000000004</v>
      </c>
      <c r="K2692" s="70">
        <v>0</v>
      </c>
      <c r="L2692" s="76">
        <f t="shared" si="1569"/>
        <v>302.52000000000004</v>
      </c>
      <c r="N2692" s="70">
        <v>289.11</v>
      </c>
      <c r="O2692" s="70">
        <v>13.41</v>
      </c>
      <c r="P2692" s="70">
        <f t="shared" si="1570"/>
        <v>302.52000000000004</v>
      </c>
      <c r="Q2692" s="64"/>
      <c r="R2692" s="70">
        <f t="shared" si="1571"/>
        <v>289.11</v>
      </c>
      <c r="S2692" s="70">
        <f t="shared" si="1571"/>
        <v>13.42</v>
      </c>
      <c r="T2692" s="70">
        <f t="shared" si="1572"/>
        <v>302.53000000000003</v>
      </c>
      <c r="U2692" s="70">
        <f t="shared" si="1573"/>
        <v>0</v>
      </c>
      <c r="V2692" s="78">
        <f t="shared" si="1574"/>
        <v>302.53000000000003</v>
      </c>
      <c r="X2692" s="70">
        <v>289.11</v>
      </c>
      <c r="Y2692" s="70">
        <v>13.42</v>
      </c>
      <c r="Z2692" s="70">
        <v>302.52999999999997</v>
      </c>
      <c r="AA2692" s="79"/>
      <c r="AB2692" s="80">
        <f t="shared" si="1544"/>
        <v>-9.9999999999340616E-3</v>
      </c>
    </row>
    <row r="2693" spans="1:28" ht="22.5" x14ac:dyDescent="0.25">
      <c r="A2693" s="72" t="s">
        <v>18400</v>
      </c>
      <c r="B2693" s="73" t="s">
        <v>23773</v>
      </c>
      <c r="C2693" s="74" t="s">
        <v>15692</v>
      </c>
      <c r="D2693" s="75">
        <v>0</v>
      </c>
      <c r="E2693" s="70">
        <v>173.79999999999998</v>
      </c>
      <c r="F2693" s="76">
        <f t="shared" si="1566"/>
        <v>0</v>
      </c>
      <c r="G2693" s="29"/>
      <c r="H2693" s="70">
        <f t="shared" si="1567"/>
        <v>160.38999999999999</v>
      </c>
      <c r="I2693" s="70">
        <f t="shared" si="1567"/>
        <v>13.41</v>
      </c>
      <c r="J2693" s="70">
        <f t="shared" si="1568"/>
        <v>173.79999999999998</v>
      </c>
      <c r="K2693" s="70">
        <v>0</v>
      </c>
      <c r="L2693" s="76">
        <f t="shared" si="1569"/>
        <v>173.79999999999998</v>
      </c>
      <c r="N2693" s="70">
        <v>160.38999999999999</v>
      </c>
      <c r="O2693" s="70">
        <v>13.41</v>
      </c>
      <c r="P2693" s="70">
        <f t="shared" si="1570"/>
        <v>173.79999999999998</v>
      </c>
      <c r="Q2693" s="64"/>
      <c r="R2693" s="70">
        <f t="shared" si="1571"/>
        <v>160.38999999999999</v>
      </c>
      <c r="S2693" s="70">
        <f t="shared" si="1571"/>
        <v>13.42</v>
      </c>
      <c r="T2693" s="70">
        <f t="shared" si="1572"/>
        <v>173.80999999999997</v>
      </c>
      <c r="U2693" s="70">
        <f t="shared" si="1573"/>
        <v>0</v>
      </c>
      <c r="V2693" s="78">
        <f t="shared" si="1574"/>
        <v>173.80999999999997</v>
      </c>
      <c r="X2693" s="70">
        <v>160.38999999999999</v>
      </c>
      <c r="Y2693" s="70">
        <v>13.42</v>
      </c>
      <c r="Z2693" s="70">
        <v>173.81</v>
      </c>
      <c r="AA2693" s="79"/>
      <c r="AB2693" s="80">
        <f t="shared" si="1544"/>
        <v>-1.0000000000019327E-2</v>
      </c>
    </row>
    <row r="2694" spans="1:28" s="83" customFormat="1" ht="33.75" x14ac:dyDescent="0.25">
      <c r="A2694" s="72" t="s">
        <v>18401</v>
      </c>
      <c r="B2694" s="85" t="s">
        <v>23774</v>
      </c>
      <c r="C2694" s="74" t="s">
        <v>15692</v>
      </c>
      <c r="D2694" s="75">
        <v>0</v>
      </c>
      <c r="E2694" s="70">
        <v>151.88</v>
      </c>
      <c r="F2694" s="76">
        <f t="shared" si="1566"/>
        <v>0</v>
      </c>
      <c r="G2694" s="29"/>
      <c r="H2694" s="70">
        <f t="shared" si="1567"/>
        <v>138.47</v>
      </c>
      <c r="I2694" s="70">
        <f t="shared" si="1567"/>
        <v>13.41</v>
      </c>
      <c r="J2694" s="70">
        <f t="shared" si="1568"/>
        <v>151.88</v>
      </c>
      <c r="K2694" s="70">
        <v>0</v>
      </c>
      <c r="L2694" s="76">
        <f t="shared" si="1569"/>
        <v>151.88</v>
      </c>
      <c r="M2694" s="34"/>
      <c r="N2694" s="70">
        <v>138.47</v>
      </c>
      <c r="O2694" s="70">
        <v>13.41</v>
      </c>
      <c r="P2694" s="70">
        <f t="shared" si="1570"/>
        <v>151.88</v>
      </c>
      <c r="Q2694" s="64"/>
      <c r="R2694" s="70">
        <f t="shared" si="1571"/>
        <v>138.47</v>
      </c>
      <c r="S2694" s="70">
        <f t="shared" si="1571"/>
        <v>13.42</v>
      </c>
      <c r="T2694" s="70">
        <f t="shared" si="1572"/>
        <v>151.88999999999999</v>
      </c>
      <c r="U2694" s="70">
        <f t="shared" si="1573"/>
        <v>0</v>
      </c>
      <c r="V2694" s="78">
        <f t="shared" si="1574"/>
        <v>151.88999999999999</v>
      </c>
      <c r="W2694" s="34"/>
      <c r="X2694" s="70">
        <v>138.47</v>
      </c>
      <c r="Y2694" s="70">
        <v>13.42</v>
      </c>
      <c r="Z2694" s="70">
        <v>151.88999999999999</v>
      </c>
      <c r="AA2694" s="79"/>
      <c r="AB2694" s="80">
        <f t="shared" si="1544"/>
        <v>-9.9999999999909051E-3</v>
      </c>
    </row>
    <row r="2695" spans="1:28" ht="33.75" x14ac:dyDescent="0.25">
      <c r="A2695" s="72" t="s">
        <v>18402</v>
      </c>
      <c r="B2695" s="85" t="s">
        <v>23775</v>
      </c>
      <c r="C2695" s="74" t="s">
        <v>15692</v>
      </c>
      <c r="D2695" s="75">
        <v>0</v>
      </c>
      <c r="E2695" s="70">
        <v>308.95</v>
      </c>
      <c r="F2695" s="76">
        <f t="shared" si="1566"/>
        <v>0</v>
      </c>
      <c r="G2695" s="29"/>
      <c r="H2695" s="70">
        <f t="shared" si="1567"/>
        <v>298.89</v>
      </c>
      <c r="I2695" s="70">
        <f t="shared" si="1567"/>
        <v>10.06</v>
      </c>
      <c r="J2695" s="70">
        <f t="shared" si="1568"/>
        <v>308.95</v>
      </c>
      <c r="K2695" s="70">
        <v>0</v>
      </c>
      <c r="L2695" s="76">
        <f t="shared" si="1569"/>
        <v>308.95</v>
      </c>
      <c r="N2695" s="70">
        <v>298.89</v>
      </c>
      <c r="O2695" s="70">
        <v>10.06</v>
      </c>
      <c r="P2695" s="70">
        <f t="shared" si="1570"/>
        <v>308.95</v>
      </c>
      <c r="Q2695" s="64"/>
      <c r="R2695" s="70">
        <f t="shared" si="1571"/>
        <v>298.89</v>
      </c>
      <c r="S2695" s="70">
        <f t="shared" si="1571"/>
        <v>10.06</v>
      </c>
      <c r="T2695" s="70">
        <f t="shared" si="1572"/>
        <v>308.95</v>
      </c>
      <c r="U2695" s="70">
        <f t="shared" si="1573"/>
        <v>0</v>
      </c>
      <c r="V2695" s="78">
        <f t="shared" si="1574"/>
        <v>308.95</v>
      </c>
      <c r="X2695" s="70">
        <v>298.89</v>
      </c>
      <c r="Y2695" s="70">
        <v>10.06</v>
      </c>
      <c r="Z2695" s="70">
        <v>308.95</v>
      </c>
      <c r="AA2695" s="79"/>
      <c r="AB2695" s="80">
        <f t="shared" si="1544"/>
        <v>0</v>
      </c>
    </row>
    <row r="2696" spans="1:28" s="83" customFormat="1" ht="33.75" x14ac:dyDescent="0.25">
      <c r="A2696" s="72" t="s">
        <v>18403</v>
      </c>
      <c r="B2696" s="73" t="s">
        <v>23776</v>
      </c>
      <c r="C2696" s="74" t="s">
        <v>15692</v>
      </c>
      <c r="D2696" s="75">
        <v>0</v>
      </c>
      <c r="E2696" s="70">
        <v>173.66</v>
      </c>
      <c r="F2696" s="76">
        <f t="shared" si="1566"/>
        <v>0</v>
      </c>
      <c r="G2696" s="29"/>
      <c r="H2696" s="70">
        <f t="shared" si="1567"/>
        <v>163.6</v>
      </c>
      <c r="I2696" s="70">
        <f t="shared" si="1567"/>
        <v>10.06</v>
      </c>
      <c r="J2696" s="70">
        <f t="shared" si="1568"/>
        <v>173.66</v>
      </c>
      <c r="K2696" s="70">
        <v>0</v>
      </c>
      <c r="L2696" s="76">
        <f t="shared" si="1569"/>
        <v>173.66</v>
      </c>
      <c r="M2696" s="34"/>
      <c r="N2696" s="70">
        <v>163.6</v>
      </c>
      <c r="O2696" s="70">
        <v>10.06</v>
      </c>
      <c r="P2696" s="70">
        <f t="shared" si="1570"/>
        <v>173.66</v>
      </c>
      <c r="Q2696" s="64"/>
      <c r="R2696" s="70">
        <f t="shared" si="1571"/>
        <v>163.6</v>
      </c>
      <c r="S2696" s="70">
        <f t="shared" si="1571"/>
        <v>10.06</v>
      </c>
      <c r="T2696" s="70">
        <f t="shared" si="1572"/>
        <v>173.66</v>
      </c>
      <c r="U2696" s="70">
        <f t="shared" si="1573"/>
        <v>0</v>
      </c>
      <c r="V2696" s="78">
        <f t="shared" si="1574"/>
        <v>173.66</v>
      </c>
      <c r="W2696" s="34"/>
      <c r="X2696" s="70">
        <v>163.6</v>
      </c>
      <c r="Y2696" s="70">
        <v>10.06</v>
      </c>
      <c r="Z2696" s="70">
        <v>173.66</v>
      </c>
      <c r="AA2696" s="79"/>
      <c r="AB2696" s="80">
        <f t="shared" si="1544"/>
        <v>0</v>
      </c>
    </row>
    <row r="2697" spans="1:28" s="83" customFormat="1" ht="22.5" x14ac:dyDescent="0.25">
      <c r="A2697" s="84" t="s">
        <v>18404</v>
      </c>
      <c r="B2697" s="85" t="s">
        <v>23777</v>
      </c>
      <c r="C2697" s="74" t="s">
        <v>15692</v>
      </c>
      <c r="D2697" s="75">
        <v>0</v>
      </c>
      <c r="E2697" s="70">
        <v>219.73</v>
      </c>
      <c r="F2697" s="76">
        <f t="shared" si="1566"/>
        <v>0</v>
      </c>
      <c r="G2697" s="29"/>
      <c r="H2697" s="70">
        <f t="shared" si="1567"/>
        <v>209.67</v>
      </c>
      <c r="I2697" s="70">
        <f t="shared" si="1567"/>
        <v>10.06</v>
      </c>
      <c r="J2697" s="70">
        <f t="shared" si="1568"/>
        <v>219.73</v>
      </c>
      <c r="K2697" s="70">
        <v>0</v>
      </c>
      <c r="L2697" s="76">
        <f t="shared" si="1569"/>
        <v>219.73</v>
      </c>
      <c r="M2697" s="34"/>
      <c r="N2697" s="70">
        <v>209.67</v>
      </c>
      <c r="O2697" s="70">
        <v>10.06</v>
      </c>
      <c r="P2697" s="70">
        <f t="shared" si="1570"/>
        <v>219.73</v>
      </c>
      <c r="Q2697" s="64"/>
      <c r="R2697" s="70">
        <f t="shared" si="1571"/>
        <v>209.67</v>
      </c>
      <c r="S2697" s="70">
        <f t="shared" si="1571"/>
        <v>10.06</v>
      </c>
      <c r="T2697" s="70">
        <f t="shared" si="1572"/>
        <v>219.73</v>
      </c>
      <c r="U2697" s="70">
        <f t="shared" si="1573"/>
        <v>0</v>
      </c>
      <c r="V2697" s="78">
        <f t="shared" si="1574"/>
        <v>219.73</v>
      </c>
      <c r="W2697" s="34"/>
      <c r="X2697" s="70">
        <v>209.67</v>
      </c>
      <c r="Y2697" s="70">
        <v>10.06</v>
      </c>
      <c r="Z2697" s="70">
        <v>219.73</v>
      </c>
      <c r="AA2697" s="79"/>
      <c r="AB2697" s="80">
        <f t="shared" si="1544"/>
        <v>0</v>
      </c>
    </row>
    <row r="2698" spans="1:28" s="83" customFormat="1" x14ac:dyDescent="0.25">
      <c r="A2698" s="84" t="s">
        <v>19842</v>
      </c>
      <c r="B2698" s="85" t="s">
        <v>18406</v>
      </c>
      <c r="C2698" s="74" t="s">
        <v>15692</v>
      </c>
      <c r="D2698" s="75">
        <v>0</v>
      </c>
      <c r="E2698" s="70">
        <v>59.48</v>
      </c>
      <c r="F2698" s="76">
        <f t="shared" si="1566"/>
        <v>0</v>
      </c>
      <c r="G2698" s="29"/>
      <c r="H2698" s="70">
        <f t="shared" si="1567"/>
        <v>49.42</v>
      </c>
      <c r="I2698" s="70">
        <f t="shared" si="1567"/>
        <v>10.06</v>
      </c>
      <c r="J2698" s="70">
        <f t="shared" si="1568"/>
        <v>59.480000000000004</v>
      </c>
      <c r="K2698" s="70">
        <v>0</v>
      </c>
      <c r="L2698" s="76">
        <f t="shared" si="1569"/>
        <v>59.480000000000004</v>
      </c>
      <c r="M2698" s="34"/>
      <c r="N2698" s="70">
        <v>49.419999999999995</v>
      </c>
      <c r="O2698" s="70">
        <v>10.06</v>
      </c>
      <c r="P2698" s="70">
        <f t="shared" si="1570"/>
        <v>59.48</v>
      </c>
      <c r="Q2698" s="64"/>
      <c r="R2698" s="70">
        <f t="shared" si="1571"/>
        <v>49.42</v>
      </c>
      <c r="S2698" s="70">
        <f t="shared" si="1571"/>
        <v>10.06</v>
      </c>
      <c r="T2698" s="70">
        <f t="shared" si="1572"/>
        <v>59.480000000000004</v>
      </c>
      <c r="U2698" s="70">
        <f t="shared" si="1573"/>
        <v>0</v>
      </c>
      <c r="V2698" s="78">
        <f t="shared" si="1574"/>
        <v>59.480000000000004</v>
      </c>
      <c r="W2698" s="34"/>
      <c r="X2698" s="70">
        <v>49.42</v>
      </c>
      <c r="Y2698" s="70">
        <v>10.06</v>
      </c>
      <c r="Z2698" s="70">
        <v>59.48</v>
      </c>
      <c r="AA2698" s="79"/>
      <c r="AB2698" s="80">
        <f t="shared" ref="AB2698:AB2761" si="1575">P2698-Z2698</f>
        <v>0</v>
      </c>
    </row>
    <row r="2699" spans="1:28" x14ac:dyDescent="0.25">
      <c r="A2699" s="66" t="s">
        <v>18405</v>
      </c>
      <c r="B2699" s="67" t="s">
        <v>23778</v>
      </c>
      <c r="C2699" s="68"/>
      <c r="D2699" s="69"/>
      <c r="E2699" s="70"/>
      <c r="F2699" s="71"/>
      <c r="H2699" s="70"/>
      <c r="I2699" s="70"/>
      <c r="J2699" s="70"/>
      <c r="K2699" s="70"/>
      <c r="L2699" s="76"/>
      <c r="N2699" s="70"/>
      <c r="O2699" s="70"/>
      <c r="P2699" s="70"/>
      <c r="Q2699" s="64"/>
      <c r="R2699" s="70"/>
      <c r="S2699" s="70"/>
      <c r="T2699" s="70"/>
      <c r="U2699" s="70"/>
      <c r="V2699" s="78"/>
      <c r="X2699" s="70"/>
      <c r="Y2699" s="70"/>
      <c r="Z2699" s="70"/>
      <c r="AA2699" s="79"/>
      <c r="AB2699" s="80">
        <f t="shared" si="1575"/>
        <v>0</v>
      </c>
    </row>
    <row r="2700" spans="1:28" ht="22.5" x14ac:dyDescent="0.25">
      <c r="A2700" s="66" t="s">
        <v>18407</v>
      </c>
      <c r="B2700" s="67" t="s">
        <v>23779</v>
      </c>
      <c r="C2700" s="68"/>
      <c r="D2700" s="69"/>
      <c r="E2700" s="70"/>
      <c r="F2700" s="71"/>
      <c r="H2700" s="70"/>
      <c r="I2700" s="70"/>
      <c r="J2700" s="70"/>
      <c r="K2700" s="70"/>
      <c r="L2700" s="76"/>
      <c r="N2700" s="70"/>
      <c r="O2700" s="70"/>
      <c r="P2700" s="70"/>
      <c r="Q2700" s="64"/>
      <c r="R2700" s="70"/>
      <c r="S2700" s="70"/>
      <c r="T2700" s="70"/>
      <c r="U2700" s="70"/>
      <c r="V2700" s="78"/>
      <c r="X2700" s="70"/>
      <c r="Y2700" s="70"/>
      <c r="Z2700" s="70"/>
      <c r="AA2700" s="79"/>
      <c r="AB2700" s="80">
        <f t="shared" si="1575"/>
        <v>0</v>
      </c>
    </row>
    <row r="2701" spans="1:28" ht="22.5" x14ac:dyDescent="0.25">
      <c r="A2701" s="72" t="s">
        <v>18408</v>
      </c>
      <c r="B2701" s="73" t="s">
        <v>23780</v>
      </c>
      <c r="C2701" s="74" t="s">
        <v>15692</v>
      </c>
      <c r="D2701" s="75">
        <v>0</v>
      </c>
      <c r="E2701" s="70">
        <v>60.54</v>
      </c>
      <c r="F2701" s="76">
        <f t="shared" ref="F2701:F2708" si="1576">ROUND(D2701*E2701,2)</f>
        <v>0</v>
      </c>
      <c r="G2701" s="77"/>
      <c r="H2701" s="70">
        <f t="shared" ref="H2701:I2708" si="1577">ROUND(N2701+(N2701*$H$2/100),2)</f>
        <v>52.15</v>
      </c>
      <c r="I2701" s="70">
        <f t="shared" si="1577"/>
        <v>8.39</v>
      </c>
      <c r="J2701" s="70">
        <f t="shared" ref="J2701:J2708" si="1578">H2701+I2701</f>
        <v>60.54</v>
      </c>
      <c r="K2701" s="70">
        <v>0</v>
      </c>
      <c r="L2701" s="76">
        <f t="shared" ref="L2701:L2708" si="1579">SUM(J2701:K2701)</f>
        <v>60.54</v>
      </c>
      <c r="N2701" s="70">
        <v>52.15</v>
      </c>
      <c r="O2701" s="70">
        <v>8.39</v>
      </c>
      <c r="P2701" s="70">
        <f t="shared" ref="P2701:P2708" si="1580">SUM(N2701:O2701)</f>
        <v>60.54</v>
      </c>
      <c r="Q2701" s="64"/>
      <c r="R2701" s="70">
        <f t="shared" ref="R2701:S2708" si="1581">X2701</f>
        <v>52.15</v>
      </c>
      <c r="S2701" s="70">
        <f t="shared" si="1581"/>
        <v>8.39</v>
      </c>
      <c r="T2701" s="70">
        <f t="shared" ref="T2701:T2708" si="1582">R2701+S2701</f>
        <v>60.54</v>
      </c>
      <c r="U2701" s="70">
        <f t="shared" ref="U2701:U2708" si="1583">ROUND(Z2701*$H$2,2)/100</f>
        <v>0</v>
      </c>
      <c r="V2701" s="78">
        <f t="shared" ref="V2701:V2708" si="1584">SUM(T2701:U2701)</f>
        <v>60.54</v>
      </c>
      <c r="X2701" s="70">
        <v>52.15</v>
      </c>
      <c r="Y2701" s="70">
        <v>8.39</v>
      </c>
      <c r="Z2701" s="70">
        <v>60.54</v>
      </c>
      <c r="AA2701" s="79"/>
      <c r="AB2701" s="80">
        <f t="shared" si="1575"/>
        <v>0</v>
      </c>
    </row>
    <row r="2702" spans="1:28" x14ac:dyDescent="0.25">
      <c r="A2702" s="72" t="s">
        <v>18409</v>
      </c>
      <c r="B2702" s="73" t="s">
        <v>23781</v>
      </c>
      <c r="C2702" s="74" t="s">
        <v>15692</v>
      </c>
      <c r="D2702" s="75">
        <v>0</v>
      </c>
      <c r="E2702" s="70">
        <v>78.22</v>
      </c>
      <c r="F2702" s="76">
        <f t="shared" si="1576"/>
        <v>0</v>
      </c>
      <c r="G2702" s="77"/>
      <c r="H2702" s="70">
        <f t="shared" si="1577"/>
        <v>69.83</v>
      </c>
      <c r="I2702" s="70">
        <f t="shared" si="1577"/>
        <v>8.39</v>
      </c>
      <c r="J2702" s="70">
        <f t="shared" si="1578"/>
        <v>78.22</v>
      </c>
      <c r="K2702" s="70">
        <v>0</v>
      </c>
      <c r="L2702" s="76">
        <f t="shared" si="1579"/>
        <v>78.22</v>
      </c>
      <c r="N2702" s="70">
        <v>69.83</v>
      </c>
      <c r="O2702" s="70">
        <v>8.39</v>
      </c>
      <c r="P2702" s="70">
        <f t="shared" si="1580"/>
        <v>78.22</v>
      </c>
      <c r="Q2702" s="64"/>
      <c r="R2702" s="70">
        <f t="shared" si="1581"/>
        <v>69.83</v>
      </c>
      <c r="S2702" s="70">
        <f t="shared" si="1581"/>
        <v>8.39</v>
      </c>
      <c r="T2702" s="70">
        <f t="shared" si="1582"/>
        <v>78.22</v>
      </c>
      <c r="U2702" s="70">
        <f t="shared" si="1583"/>
        <v>0</v>
      </c>
      <c r="V2702" s="78">
        <f t="shared" si="1584"/>
        <v>78.22</v>
      </c>
      <c r="X2702" s="70">
        <v>69.83</v>
      </c>
      <c r="Y2702" s="70">
        <v>8.39</v>
      </c>
      <c r="Z2702" s="70">
        <v>78.22</v>
      </c>
      <c r="AA2702" s="79"/>
      <c r="AB2702" s="80">
        <f t="shared" si="1575"/>
        <v>0</v>
      </c>
    </row>
    <row r="2703" spans="1:28" x14ac:dyDescent="0.25">
      <c r="A2703" s="72" t="s">
        <v>18410</v>
      </c>
      <c r="B2703" s="73" t="s">
        <v>23782</v>
      </c>
      <c r="C2703" s="74" t="s">
        <v>15692</v>
      </c>
      <c r="D2703" s="75">
        <v>0</v>
      </c>
      <c r="E2703" s="70">
        <v>50.77</v>
      </c>
      <c r="F2703" s="76">
        <f t="shared" si="1576"/>
        <v>0</v>
      </c>
      <c r="G2703" s="77"/>
      <c r="H2703" s="70">
        <f t="shared" si="1577"/>
        <v>42.38</v>
      </c>
      <c r="I2703" s="70">
        <f t="shared" si="1577"/>
        <v>8.39</v>
      </c>
      <c r="J2703" s="70">
        <f t="shared" si="1578"/>
        <v>50.77</v>
      </c>
      <c r="K2703" s="70">
        <v>0</v>
      </c>
      <c r="L2703" s="76">
        <f t="shared" si="1579"/>
        <v>50.77</v>
      </c>
      <c r="N2703" s="70">
        <v>42.38</v>
      </c>
      <c r="O2703" s="70">
        <v>8.39</v>
      </c>
      <c r="P2703" s="70">
        <f t="shared" si="1580"/>
        <v>50.77</v>
      </c>
      <c r="Q2703" s="64"/>
      <c r="R2703" s="70">
        <f t="shared" si="1581"/>
        <v>42.38</v>
      </c>
      <c r="S2703" s="70">
        <f t="shared" si="1581"/>
        <v>8.39</v>
      </c>
      <c r="T2703" s="70">
        <f t="shared" si="1582"/>
        <v>50.77</v>
      </c>
      <c r="U2703" s="70">
        <f t="shared" si="1583"/>
        <v>0</v>
      </c>
      <c r="V2703" s="78">
        <f t="shared" si="1584"/>
        <v>50.77</v>
      </c>
      <c r="X2703" s="70">
        <v>42.38</v>
      </c>
      <c r="Y2703" s="70">
        <v>8.39</v>
      </c>
      <c r="Z2703" s="70">
        <v>50.77</v>
      </c>
      <c r="AA2703" s="79"/>
      <c r="AB2703" s="80">
        <f t="shared" si="1575"/>
        <v>0</v>
      </c>
    </row>
    <row r="2704" spans="1:28" x14ac:dyDescent="0.25">
      <c r="A2704" s="72" t="s">
        <v>18411</v>
      </c>
      <c r="B2704" s="73" t="s">
        <v>23783</v>
      </c>
      <c r="C2704" s="74" t="s">
        <v>15692</v>
      </c>
      <c r="D2704" s="75">
        <v>0</v>
      </c>
      <c r="E2704" s="70">
        <v>38.11</v>
      </c>
      <c r="F2704" s="76">
        <f t="shared" si="1576"/>
        <v>0</v>
      </c>
      <c r="G2704" s="77"/>
      <c r="H2704" s="70">
        <f t="shared" si="1577"/>
        <v>29.72</v>
      </c>
      <c r="I2704" s="70">
        <f t="shared" si="1577"/>
        <v>8.39</v>
      </c>
      <c r="J2704" s="70">
        <f t="shared" si="1578"/>
        <v>38.11</v>
      </c>
      <c r="K2704" s="70">
        <v>0</v>
      </c>
      <c r="L2704" s="76">
        <f t="shared" si="1579"/>
        <v>38.11</v>
      </c>
      <c r="N2704" s="70">
        <v>29.72</v>
      </c>
      <c r="O2704" s="70">
        <v>8.39</v>
      </c>
      <c r="P2704" s="70">
        <f t="shared" si="1580"/>
        <v>38.11</v>
      </c>
      <c r="Q2704" s="64"/>
      <c r="R2704" s="70">
        <f t="shared" si="1581"/>
        <v>29.72</v>
      </c>
      <c r="S2704" s="70">
        <f t="shared" si="1581"/>
        <v>8.39</v>
      </c>
      <c r="T2704" s="70">
        <f t="shared" si="1582"/>
        <v>38.11</v>
      </c>
      <c r="U2704" s="70">
        <f t="shared" si="1583"/>
        <v>0</v>
      </c>
      <c r="V2704" s="78">
        <f t="shared" si="1584"/>
        <v>38.11</v>
      </c>
      <c r="X2704" s="70">
        <v>29.72</v>
      </c>
      <c r="Y2704" s="70">
        <v>8.39</v>
      </c>
      <c r="Z2704" s="70">
        <v>38.11</v>
      </c>
      <c r="AA2704" s="79"/>
      <c r="AB2704" s="80">
        <f t="shared" si="1575"/>
        <v>0</v>
      </c>
    </row>
    <row r="2705" spans="1:28" ht="22.5" x14ac:dyDescent="0.25">
      <c r="A2705" s="72" t="s">
        <v>18412</v>
      </c>
      <c r="B2705" s="73" t="s">
        <v>23784</v>
      </c>
      <c r="C2705" s="74" t="s">
        <v>15692</v>
      </c>
      <c r="D2705" s="75">
        <v>0</v>
      </c>
      <c r="E2705" s="70">
        <v>12.45</v>
      </c>
      <c r="F2705" s="76">
        <f t="shared" si="1576"/>
        <v>0</v>
      </c>
      <c r="G2705" s="29"/>
      <c r="H2705" s="70">
        <f t="shared" si="1577"/>
        <v>4.0599999999999996</v>
      </c>
      <c r="I2705" s="70">
        <f t="shared" si="1577"/>
        <v>8.39</v>
      </c>
      <c r="J2705" s="70">
        <f t="shared" si="1578"/>
        <v>12.45</v>
      </c>
      <c r="K2705" s="70">
        <v>0</v>
      </c>
      <c r="L2705" s="76">
        <f t="shared" si="1579"/>
        <v>12.45</v>
      </c>
      <c r="N2705" s="70">
        <v>4.0599999999999996</v>
      </c>
      <c r="O2705" s="70">
        <v>8.39</v>
      </c>
      <c r="P2705" s="70">
        <f t="shared" si="1580"/>
        <v>12.45</v>
      </c>
      <c r="Q2705" s="64"/>
      <c r="R2705" s="70">
        <f t="shared" si="1581"/>
        <v>4.0599999999999996</v>
      </c>
      <c r="S2705" s="70">
        <f t="shared" si="1581"/>
        <v>8.39</v>
      </c>
      <c r="T2705" s="70">
        <f t="shared" si="1582"/>
        <v>12.45</v>
      </c>
      <c r="U2705" s="70">
        <f t="shared" si="1583"/>
        <v>0</v>
      </c>
      <c r="V2705" s="78">
        <f t="shared" si="1584"/>
        <v>12.45</v>
      </c>
      <c r="X2705" s="70">
        <v>4.0599999999999996</v>
      </c>
      <c r="Y2705" s="70">
        <v>8.39</v>
      </c>
      <c r="Z2705" s="70">
        <v>12.45</v>
      </c>
      <c r="AA2705" s="79"/>
      <c r="AB2705" s="80">
        <f t="shared" si="1575"/>
        <v>0</v>
      </c>
    </row>
    <row r="2706" spans="1:28" ht="22.5" x14ac:dyDescent="0.25">
      <c r="A2706" s="72" t="s">
        <v>18413</v>
      </c>
      <c r="B2706" s="73" t="s">
        <v>23785</v>
      </c>
      <c r="C2706" s="74" t="s">
        <v>15692</v>
      </c>
      <c r="D2706" s="75">
        <v>0</v>
      </c>
      <c r="E2706" s="70">
        <v>14.18</v>
      </c>
      <c r="F2706" s="76">
        <f t="shared" si="1576"/>
        <v>0</v>
      </c>
      <c r="G2706" s="77"/>
      <c r="H2706" s="70">
        <f t="shared" si="1577"/>
        <v>5.79</v>
      </c>
      <c r="I2706" s="70">
        <f t="shared" si="1577"/>
        <v>8.39</v>
      </c>
      <c r="J2706" s="70">
        <f t="shared" si="1578"/>
        <v>14.18</v>
      </c>
      <c r="K2706" s="70">
        <v>0</v>
      </c>
      <c r="L2706" s="76">
        <f t="shared" si="1579"/>
        <v>14.18</v>
      </c>
      <c r="N2706" s="70">
        <v>5.79</v>
      </c>
      <c r="O2706" s="70">
        <v>8.39</v>
      </c>
      <c r="P2706" s="70">
        <f t="shared" si="1580"/>
        <v>14.18</v>
      </c>
      <c r="Q2706" s="64"/>
      <c r="R2706" s="70">
        <f t="shared" si="1581"/>
        <v>5.79</v>
      </c>
      <c r="S2706" s="70">
        <f t="shared" si="1581"/>
        <v>8.39</v>
      </c>
      <c r="T2706" s="70">
        <f t="shared" si="1582"/>
        <v>14.18</v>
      </c>
      <c r="U2706" s="70">
        <f t="shared" si="1583"/>
        <v>0</v>
      </c>
      <c r="V2706" s="78">
        <f t="shared" si="1584"/>
        <v>14.18</v>
      </c>
      <c r="X2706" s="70">
        <v>5.79</v>
      </c>
      <c r="Y2706" s="70">
        <v>8.39</v>
      </c>
      <c r="Z2706" s="70">
        <v>14.18</v>
      </c>
      <c r="AA2706" s="79"/>
      <c r="AB2706" s="80">
        <f t="shared" si="1575"/>
        <v>0</v>
      </c>
    </row>
    <row r="2707" spans="1:28" ht="22.5" x14ac:dyDescent="0.25">
      <c r="A2707" s="72" t="s">
        <v>18414</v>
      </c>
      <c r="B2707" s="73" t="s">
        <v>23786</v>
      </c>
      <c r="C2707" s="74" t="s">
        <v>15692</v>
      </c>
      <c r="D2707" s="75">
        <v>0</v>
      </c>
      <c r="E2707" s="70">
        <v>15.540000000000001</v>
      </c>
      <c r="F2707" s="76">
        <f t="shared" si="1576"/>
        <v>0</v>
      </c>
      <c r="G2707" s="29"/>
      <c r="H2707" s="70">
        <f t="shared" si="1577"/>
        <v>7.15</v>
      </c>
      <c r="I2707" s="70">
        <f t="shared" si="1577"/>
        <v>8.39</v>
      </c>
      <c r="J2707" s="70">
        <f t="shared" si="1578"/>
        <v>15.540000000000001</v>
      </c>
      <c r="K2707" s="70">
        <v>0</v>
      </c>
      <c r="L2707" s="76">
        <f t="shared" si="1579"/>
        <v>15.540000000000001</v>
      </c>
      <c r="N2707" s="70">
        <v>7.15</v>
      </c>
      <c r="O2707" s="70">
        <v>8.39</v>
      </c>
      <c r="P2707" s="70">
        <f t="shared" si="1580"/>
        <v>15.540000000000001</v>
      </c>
      <c r="Q2707" s="64"/>
      <c r="R2707" s="70">
        <f t="shared" si="1581"/>
        <v>7.15</v>
      </c>
      <c r="S2707" s="70">
        <f t="shared" si="1581"/>
        <v>8.39</v>
      </c>
      <c r="T2707" s="70">
        <f t="shared" si="1582"/>
        <v>15.540000000000001</v>
      </c>
      <c r="U2707" s="70">
        <f t="shared" si="1583"/>
        <v>0</v>
      </c>
      <c r="V2707" s="78">
        <f t="shared" si="1584"/>
        <v>15.540000000000001</v>
      </c>
      <c r="X2707" s="70">
        <v>7.15</v>
      </c>
      <c r="Y2707" s="70">
        <v>8.39</v>
      </c>
      <c r="Z2707" s="70">
        <v>15.54</v>
      </c>
      <c r="AA2707" s="79"/>
      <c r="AB2707" s="80">
        <f t="shared" si="1575"/>
        <v>0</v>
      </c>
    </row>
    <row r="2708" spans="1:28" x14ac:dyDescent="0.25">
      <c r="A2708" s="72" t="s">
        <v>18415</v>
      </c>
      <c r="B2708" s="73" t="s">
        <v>23787</v>
      </c>
      <c r="C2708" s="74" t="s">
        <v>15692</v>
      </c>
      <c r="D2708" s="75">
        <v>0</v>
      </c>
      <c r="E2708" s="70">
        <v>17.37</v>
      </c>
      <c r="F2708" s="76">
        <f t="shared" si="1576"/>
        <v>0</v>
      </c>
      <c r="G2708" s="29"/>
      <c r="H2708" s="70">
        <f t="shared" si="1577"/>
        <v>8.98</v>
      </c>
      <c r="I2708" s="70">
        <f t="shared" si="1577"/>
        <v>8.39</v>
      </c>
      <c r="J2708" s="70">
        <f t="shared" si="1578"/>
        <v>17.37</v>
      </c>
      <c r="K2708" s="70">
        <v>0</v>
      </c>
      <c r="L2708" s="76">
        <f t="shared" si="1579"/>
        <v>17.37</v>
      </c>
      <c r="N2708" s="70">
        <v>8.98</v>
      </c>
      <c r="O2708" s="70">
        <v>8.39</v>
      </c>
      <c r="P2708" s="70">
        <f t="shared" si="1580"/>
        <v>17.37</v>
      </c>
      <c r="Q2708" s="64"/>
      <c r="R2708" s="70">
        <f t="shared" si="1581"/>
        <v>8.98</v>
      </c>
      <c r="S2708" s="70">
        <f t="shared" si="1581"/>
        <v>8.39</v>
      </c>
      <c r="T2708" s="70">
        <f t="shared" si="1582"/>
        <v>17.37</v>
      </c>
      <c r="U2708" s="70">
        <f t="shared" si="1583"/>
        <v>0</v>
      </c>
      <c r="V2708" s="78">
        <f t="shared" si="1584"/>
        <v>17.37</v>
      </c>
      <c r="X2708" s="70">
        <v>8.98</v>
      </c>
      <c r="Y2708" s="70">
        <v>8.39</v>
      </c>
      <c r="Z2708" s="70">
        <v>17.37</v>
      </c>
      <c r="AA2708" s="79"/>
      <c r="AB2708" s="80">
        <f t="shared" si="1575"/>
        <v>0</v>
      </c>
    </row>
    <row r="2709" spans="1:28" ht="22.5" x14ac:dyDescent="0.25">
      <c r="A2709" s="66" t="s">
        <v>18416</v>
      </c>
      <c r="B2709" s="67" t="s">
        <v>23788</v>
      </c>
      <c r="C2709" s="68"/>
      <c r="D2709" s="69"/>
      <c r="E2709" s="70"/>
      <c r="F2709" s="71"/>
      <c r="H2709" s="70"/>
      <c r="I2709" s="70"/>
      <c r="J2709" s="70"/>
      <c r="K2709" s="70"/>
      <c r="L2709" s="76"/>
      <c r="N2709" s="70"/>
      <c r="O2709" s="70"/>
      <c r="P2709" s="70"/>
      <c r="Q2709" s="64"/>
      <c r="R2709" s="70"/>
      <c r="S2709" s="70"/>
      <c r="T2709" s="70"/>
      <c r="U2709" s="70"/>
      <c r="V2709" s="78"/>
      <c r="X2709" s="70"/>
      <c r="Y2709" s="70"/>
      <c r="Z2709" s="70"/>
      <c r="AA2709" s="79"/>
      <c r="AB2709" s="80">
        <f t="shared" si="1575"/>
        <v>0</v>
      </c>
    </row>
    <row r="2710" spans="1:28" ht="22.5" x14ac:dyDescent="0.25">
      <c r="A2710" s="72" t="s">
        <v>18417</v>
      </c>
      <c r="B2710" s="73" t="s">
        <v>23789</v>
      </c>
      <c r="C2710" s="74" t="s">
        <v>15692</v>
      </c>
      <c r="D2710" s="75">
        <v>0</v>
      </c>
      <c r="E2710" s="70">
        <v>12.06</v>
      </c>
      <c r="F2710" s="76">
        <f t="shared" ref="F2710:F2715" si="1585">ROUND(D2710*E2710,2)</f>
        <v>0</v>
      </c>
      <c r="G2710" s="77"/>
      <c r="H2710" s="70">
        <f t="shared" ref="H2710:I2715" si="1586">ROUND(N2710+(N2710*$H$2/100),2)</f>
        <v>3.67</v>
      </c>
      <c r="I2710" s="70">
        <f t="shared" si="1586"/>
        <v>8.39</v>
      </c>
      <c r="J2710" s="70">
        <f t="shared" ref="J2710:J2715" si="1587">H2710+I2710</f>
        <v>12.06</v>
      </c>
      <c r="K2710" s="70">
        <v>0</v>
      </c>
      <c r="L2710" s="76">
        <f t="shared" ref="L2710:L2715" si="1588">SUM(J2710:K2710)</f>
        <v>12.06</v>
      </c>
      <c r="N2710" s="70">
        <v>3.67</v>
      </c>
      <c r="O2710" s="70">
        <v>8.39</v>
      </c>
      <c r="P2710" s="70">
        <f t="shared" ref="P2710:P2715" si="1589">SUM(N2710:O2710)</f>
        <v>12.06</v>
      </c>
      <c r="Q2710" s="64"/>
      <c r="R2710" s="70">
        <f t="shared" ref="R2710:S2715" si="1590">X2710</f>
        <v>3.67</v>
      </c>
      <c r="S2710" s="70">
        <f t="shared" si="1590"/>
        <v>8.39</v>
      </c>
      <c r="T2710" s="70">
        <f t="shared" ref="T2710:T2715" si="1591">R2710+S2710</f>
        <v>12.06</v>
      </c>
      <c r="U2710" s="70">
        <f t="shared" ref="U2710:U2715" si="1592">ROUND(Z2710*$H$2,2)/100</f>
        <v>0</v>
      </c>
      <c r="V2710" s="78">
        <f t="shared" ref="V2710:V2715" si="1593">SUM(T2710:U2710)</f>
        <v>12.06</v>
      </c>
      <c r="X2710" s="70">
        <v>3.67</v>
      </c>
      <c r="Y2710" s="70">
        <v>8.39</v>
      </c>
      <c r="Z2710" s="70">
        <v>12.06</v>
      </c>
      <c r="AA2710" s="79"/>
      <c r="AB2710" s="80">
        <f t="shared" si="1575"/>
        <v>0</v>
      </c>
    </row>
    <row r="2711" spans="1:28" ht="22.5" x14ac:dyDescent="0.25">
      <c r="A2711" s="72" t="s">
        <v>18418</v>
      </c>
      <c r="B2711" s="73" t="s">
        <v>23790</v>
      </c>
      <c r="C2711" s="74" t="s">
        <v>15692</v>
      </c>
      <c r="D2711" s="75">
        <v>0</v>
      </c>
      <c r="E2711" s="70">
        <v>18.3</v>
      </c>
      <c r="F2711" s="76">
        <f t="shared" si="1585"/>
        <v>0</v>
      </c>
      <c r="G2711" s="77"/>
      <c r="H2711" s="70">
        <f t="shared" si="1586"/>
        <v>9.91</v>
      </c>
      <c r="I2711" s="70">
        <f t="shared" si="1586"/>
        <v>8.39</v>
      </c>
      <c r="J2711" s="70">
        <f t="shared" si="1587"/>
        <v>18.3</v>
      </c>
      <c r="K2711" s="70">
        <v>0</v>
      </c>
      <c r="L2711" s="76">
        <f t="shared" si="1588"/>
        <v>18.3</v>
      </c>
      <c r="N2711" s="70">
        <v>9.91</v>
      </c>
      <c r="O2711" s="70">
        <v>8.39</v>
      </c>
      <c r="P2711" s="70">
        <f t="shared" si="1589"/>
        <v>18.3</v>
      </c>
      <c r="Q2711" s="64"/>
      <c r="R2711" s="70">
        <f t="shared" si="1590"/>
        <v>9.91</v>
      </c>
      <c r="S2711" s="70">
        <f t="shared" si="1590"/>
        <v>8.39</v>
      </c>
      <c r="T2711" s="70">
        <f t="shared" si="1591"/>
        <v>18.3</v>
      </c>
      <c r="U2711" s="70">
        <f t="shared" si="1592"/>
        <v>0</v>
      </c>
      <c r="V2711" s="78">
        <f t="shared" si="1593"/>
        <v>18.3</v>
      </c>
      <c r="X2711" s="70">
        <v>9.91</v>
      </c>
      <c r="Y2711" s="70">
        <v>8.39</v>
      </c>
      <c r="Z2711" s="70">
        <v>18.3</v>
      </c>
      <c r="AA2711" s="79"/>
      <c r="AB2711" s="80">
        <f t="shared" si="1575"/>
        <v>0</v>
      </c>
    </row>
    <row r="2712" spans="1:28" ht="22.5" x14ac:dyDescent="0.25">
      <c r="A2712" s="72" t="s">
        <v>18419</v>
      </c>
      <c r="B2712" s="73" t="s">
        <v>23791</v>
      </c>
      <c r="C2712" s="74" t="s">
        <v>15692</v>
      </c>
      <c r="D2712" s="75">
        <v>0</v>
      </c>
      <c r="E2712" s="70">
        <v>11.92</v>
      </c>
      <c r="F2712" s="76">
        <f t="shared" si="1585"/>
        <v>0</v>
      </c>
      <c r="G2712" s="77"/>
      <c r="H2712" s="70">
        <f t="shared" si="1586"/>
        <v>3.53</v>
      </c>
      <c r="I2712" s="70">
        <f t="shared" si="1586"/>
        <v>8.39</v>
      </c>
      <c r="J2712" s="70">
        <f t="shared" si="1587"/>
        <v>11.92</v>
      </c>
      <c r="K2712" s="70">
        <v>0</v>
      </c>
      <c r="L2712" s="76">
        <f t="shared" si="1588"/>
        <v>11.92</v>
      </c>
      <c r="N2712" s="70">
        <v>3.53</v>
      </c>
      <c r="O2712" s="70">
        <v>8.39</v>
      </c>
      <c r="P2712" s="70">
        <f t="shared" si="1589"/>
        <v>11.92</v>
      </c>
      <c r="Q2712" s="64"/>
      <c r="R2712" s="70">
        <f t="shared" si="1590"/>
        <v>3.53</v>
      </c>
      <c r="S2712" s="70">
        <f t="shared" si="1590"/>
        <v>8.39</v>
      </c>
      <c r="T2712" s="70">
        <f t="shared" si="1591"/>
        <v>11.92</v>
      </c>
      <c r="U2712" s="70">
        <f t="shared" si="1592"/>
        <v>0</v>
      </c>
      <c r="V2712" s="78">
        <f t="shared" si="1593"/>
        <v>11.92</v>
      </c>
      <c r="X2712" s="70">
        <v>3.53</v>
      </c>
      <c r="Y2712" s="70">
        <v>8.39</v>
      </c>
      <c r="Z2712" s="70">
        <v>11.92</v>
      </c>
      <c r="AA2712" s="79"/>
      <c r="AB2712" s="80">
        <f t="shared" si="1575"/>
        <v>0</v>
      </c>
    </row>
    <row r="2713" spans="1:28" ht="22.5" x14ac:dyDescent="0.25">
      <c r="A2713" s="72" t="s">
        <v>18420</v>
      </c>
      <c r="B2713" s="73" t="s">
        <v>23792</v>
      </c>
      <c r="C2713" s="74" t="s">
        <v>15692</v>
      </c>
      <c r="D2713" s="75">
        <v>0</v>
      </c>
      <c r="E2713" s="70">
        <v>13.16</v>
      </c>
      <c r="F2713" s="76">
        <f t="shared" si="1585"/>
        <v>0</v>
      </c>
      <c r="G2713" s="77"/>
      <c r="H2713" s="70">
        <f t="shared" si="1586"/>
        <v>4.7699999999999996</v>
      </c>
      <c r="I2713" s="70">
        <f t="shared" si="1586"/>
        <v>8.39</v>
      </c>
      <c r="J2713" s="70">
        <f t="shared" si="1587"/>
        <v>13.16</v>
      </c>
      <c r="K2713" s="70">
        <v>0</v>
      </c>
      <c r="L2713" s="76">
        <f t="shared" si="1588"/>
        <v>13.16</v>
      </c>
      <c r="N2713" s="70">
        <v>4.7699999999999996</v>
      </c>
      <c r="O2713" s="70">
        <v>8.39</v>
      </c>
      <c r="P2713" s="70">
        <f t="shared" si="1589"/>
        <v>13.16</v>
      </c>
      <c r="Q2713" s="64"/>
      <c r="R2713" s="70">
        <f t="shared" si="1590"/>
        <v>4.7699999999999996</v>
      </c>
      <c r="S2713" s="70">
        <f t="shared" si="1590"/>
        <v>8.39</v>
      </c>
      <c r="T2713" s="70">
        <f t="shared" si="1591"/>
        <v>13.16</v>
      </c>
      <c r="U2713" s="70">
        <f t="shared" si="1592"/>
        <v>0</v>
      </c>
      <c r="V2713" s="78">
        <f t="shared" si="1593"/>
        <v>13.16</v>
      </c>
      <c r="X2713" s="70">
        <v>4.7699999999999996</v>
      </c>
      <c r="Y2713" s="70">
        <v>8.39</v>
      </c>
      <c r="Z2713" s="70">
        <v>13.16</v>
      </c>
      <c r="AA2713" s="79"/>
      <c r="AB2713" s="80">
        <f t="shared" si="1575"/>
        <v>0</v>
      </c>
    </row>
    <row r="2714" spans="1:28" ht="22.5" x14ac:dyDescent="0.25">
      <c r="A2714" s="72" t="s">
        <v>18421</v>
      </c>
      <c r="B2714" s="73" t="s">
        <v>23793</v>
      </c>
      <c r="C2714" s="74" t="s">
        <v>15692</v>
      </c>
      <c r="D2714" s="75">
        <v>0</v>
      </c>
      <c r="E2714" s="70">
        <v>17.490000000000002</v>
      </c>
      <c r="F2714" s="76">
        <f t="shared" si="1585"/>
        <v>0</v>
      </c>
      <c r="G2714" s="77"/>
      <c r="H2714" s="70">
        <f t="shared" si="1586"/>
        <v>9.1</v>
      </c>
      <c r="I2714" s="70">
        <f t="shared" si="1586"/>
        <v>8.39</v>
      </c>
      <c r="J2714" s="70">
        <f t="shared" si="1587"/>
        <v>17.490000000000002</v>
      </c>
      <c r="K2714" s="70">
        <v>0</v>
      </c>
      <c r="L2714" s="76">
        <f t="shared" si="1588"/>
        <v>17.490000000000002</v>
      </c>
      <c r="N2714" s="70">
        <v>9.1</v>
      </c>
      <c r="O2714" s="70">
        <v>8.39</v>
      </c>
      <c r="P2714" s="70">
        <f t="shared" si="1589"/>
        <v>17.490000000000002</v>
      </c>
      <c r="Q2714" s="64"/>
      <c r="R2714" s="70">
        <f t="shared" si="1590"/>
        <v>9.1</v>
      </c>
      <c r="S2714" s="70">
        <f t="shared" si="1590"/>
        <v>8.39</v>
      </c>
      <c r="T2714" s="70">
        <f t="shared" si="1591"/>
        <v>17.490000000000002</v>
      </c>
      <c r="U2714" s="70">
        <f t="shared" si="1592"/>
        <v>0</v>
      </c>
      <c r="V2714" s="78">
        <f t="shared" si="1593"/>
        <v>17.490000000000002</v>
      </c>
      <c r="X2714" s="70">
        <v>9.1</v>
      </c>
      <c r="Y2714" s="70">
        <v>8.39</v>
      </c>
      <c r="Z2714" s="70">
        <v>17.489999999999998</v>
      </c>
      <c r="AA2714" s="79"/>
      <c r="AB2714" s="80">
        <f t="shared" si="1575"/>
        <v>0</v>
      </c>
    </row>
    <row r="2715" spans="1:28" s="34" customFormat="1" x14ac:dyDescent="0.25">
      <c r="A2715" s="72" t="s">
        <v>18422</v>
      </c>
      <c r="B2715" s="73" t="s">
        <v>23794</v>
      </c>
      <c r="C2715" s="74" t="s">
        <v>15692</v>
      </c>
      <c r="D2715" s="75">
        <v>0</v>
      </c>
      <c r="E2715" s="70">
        <v>19.47</v>
      </c>
      <c r="F2715" s="76">
        <f t="shared" si="1585"/>
        <v>0</v>
      </c>
      <c r="G2715" s="77"/>
      <c r="H2715" s="70">
        <f t="shared" si="1586"/>
        <v>11.08</v>
      </c>
      <c r="I2715" s="70">
        <f t="shared" si="1586"/>
        <v>8.39</v>
      </c>
      <c r="J2715" s="70">
        <f t="shared" si="1587"/>
        <v>19.47</v>
      </c>
      <c r="K2715" s="70">
        <v>0</v>
      </c>
      <c r="L2715" s="76">
        <f t="shared" si="1588"/>
        <v>19.47</v>
      </c>
      <c r="N2715" s="70">
        <v>11.08</v>
      </c>
      <c r="O2715" s="70">
        <v>8.39</v>
      </c>
      <c r="P2715" s="70">
        <f t="shared" si="1589"/>
        <v>19.47</v>
      </c>
      <c r="Q2715" s="64"/>
      <c r="R2715" s="70">
        <f t="shared" si="1590"/>
        <v>11.08</v>
      </c>
      <c r="S2715" s="70">
        <f t="shared" si="1590"/>
        <v>8.39</v>
      </c>
      <c r="T2715" s="70">
        <f t="shared" si="1591"/>
        <v>19.47</v>
      </c>
      <c r="U2715" s="70">
        <f t="shared" si="1592"/>
        <v>0</v>
      </c>
      <c r="V2715" s="78">
        <f t="shared" si="1593"/>
        <v>19.47</v>
      </c>
      <c r="X2715" s="70">
        <v>11.08</v>
      </c>
      <c r="Y2715" s="70">
        <v>8.39</v>
      </c>
      <c r="Z2715" s="70">
        <v>19.47</v>
      </c>
      <c r="AA2715" s="79"/>
      <c r="AB2715" s="80">
        <f t="shared" si="1575"/>
        <v>0</v>
      </c>
    </row>
    <row r="2716" spans="1:28" ht="22.5" x14ac:dyDescent="0.25">
      <c r="A2716" s="66" t="s">
        <v>18423</v>
      </c>
      <c r="B2716" s="67" t="s">
        <v>23795</v>
      </c>
      <c r="C2716" s="68"/>
      <c r="D2716" s="69"/>
      <c r="E2716" s="70"/>
      <c r="F2716" s="71"/>
      <c r="H2716" s="70"/>
      <c r="I2716" s="70"/>
      <c r="J2716" s="70"/>
      <c r="K2716" s="70"/>
      <c r="L2716" s="76"/>
      <c r="N2716" s="70"/>
      <c r="O2716" s="70"/>
      <c r="P2716" s="70"/>
      <c r="Q2716" s="64"/>
      <c r="R2716" s="70"/>
      <c r="S2716" s="70"/>
      <c r="T2716" s="70"/>
      <c r="U2716" s="70"/>
      <c r="V2716" s="78"/>
      <c r="X2716" s="70"/>
      <c r="Y2716" s="70"/>
      <c r="Z2716" s="70"/>
      <c r="AA2716" s="79"/>
      <c r="AB2716" s="80">
        <f t="shared" si="1575"/>
        <v>0</v>
      </c>
    </row>
    <row r="2717" spans="1:28" ht="22.5" x14ac:dyDescent="0.25">
      <c r="A2717" s="72" t="s">
        <v>18424</v>
      </c>
      <c r="B2717" s="73" t="s">
        <v>23796</v>
      </c>
      <c r="C2717" s="74" t="s">
        <v>15692</v>
      </c>
      <c r="D2717" s="75">
        <v>0</v>
      </c>
      <c r="E2717" s="70">
        <v>15.850000000000001</v>
      </c>
      <c r="F2717" s="76">
        <f>ROUND(D2717*E2717,2)</f>
        <v>0</v>
      </c>
      <c r="G2717" s="77"/>
      <c r="H2717" s="70">
        <f t="shared" ref="H2717:I2720" si="1594">ROUND(N2717+(N2717*$H$2/100),2)</f>
        <v>7.46</v>
      </c>
      <c r="I2717" s="70">
        <f t="shared" si="1594"/>
        <v>8.39</v>
      </c>
      <c r="J2717" s="70">
        <f>H2717+I2717</f>
        <v>15.850000000000001</v>
      </c>
      <c r="K2717" s="70">
        <v>0</v>
      </c>
      <c r="L2717" s="76">
        <f>SUM(J2717:K2717)</f>
        <v>15.850000000000001</v>
      </c>
      <c r="N2717" s="70">
        <v>7.46</v>
      </c>
      <c r="O2717" s="70">
        <v>8.39</v>
      </c>
      <c r="P2717" s="70">
        <f>SUM(N2717:O2717)</f>
        <v>15.850000000000001</v>
      </c>
      <c r="Q2717" s="64"/>
      <c r="R2717" s="70">
        <f t="shared" ref="R2717:S2720" si="1595">X2717</f>
        <v>7.46</v>
      </c>
      <c r="S2717" s="70">
        <f t="shared" si="1595"/>
        <v>8.39</v>
      </c>
      <c r="T2717" s="70">
        <f>R2717+S2717</f>
        <v>15.850000000000001</v>
      </c>
      <c r="U2717" s="70">
        <f>ROUND(Z2717*$H$2,2)/100</f>
        <v>0</v>
      </c>
      <c r="V2717" s="78">
        <f>SUM(T2717:U2717)</f>
        <v>15.850000000000001</v>
      </c>
      <c r="X2717" s="70">
        <v>7.46</v>
      </c>
      <c r="Y2717" s="70">
        <v>8.39</v>
      </c>
      <c r="Z2717" s="70">
        <v>15.85</v>
      </c>
      <c r="AA2717" s="79"/>
      <c r="AB2717" s="80">
        <f t="shared" si="1575"/>
        <v>0</v>
      </c>
    </row>
    <row r="2718" spans="1:28" ht="22.5" x14ac:dyDescent="0.25">
      <c r="A2718" s="72" t="s">
        <v>18425</v>
      </c>
      <c r="B2718" s="73" t="s">
        <v>23797</v>
      </c>
      <c r="C2718" s="74" t="s">
        <v>15692</v>
      </c>
      <c r="D2718" s="75">
        <v>0</v>
      </c>
      <c r="E2718" s="70">
        <v>18.78</v>
      </c>
      <c r="F2718" s="76">
        <f>ROUND(D2718*E2718,2)</f>
        <v>0</v>
      </c>
      <c r="G2718" s="77"/>
      <c r="H2718" s="70">
        <f t="shared" si="1594"/>
        <v>10.39</v>
      </c>
      <c r="I2718" s="70">
        <f t="shared" si="1594"/>
        <v>8.39</v>
      </c>
      <c r="J2718" s="70">
        <f>H2718+I2718</f>
        <v>18.78</v>
      </c>
      <c r="K2718" s="70">
        <v>0</v>
      </c>
      <c r="L2718" s="76">
        <f>SUM(J2718:K2718)</f>
        <v>18.78</v>
      </c>
      <c r="N2718" s="70">
        <v>10.39</v>
      </c>
      <c r="O2718" s="70">
        <v>8.39</v>
      </c>
      <c r="P2718" s="70">
        <f>SUM(N2718:O2718)</f>
        <v>18.78</v>
      </c>
      <c r="Q2718" s="64"/>
      <c r="R2718" s="70">
        <f t="shared" si="1595"/>
        <v>10.39</v>
      </c>
      <c r="S2718" s="70">
        <f t="shared" si="1595"/>
        <v>8.39</v>
      </c>
      <c r="T2718" s="70">
        <f>R2718+S2718</f>
        <v>18.78</v>
      </c>
      <c r="U2718" s="70">
        <f>ROUND(Z2718*$H$2,2)/100</f>
        <v>0</v>
      </c>
      <c r="V2718" s="78">
        <f>SUM(T2718:U2718)</f>
        <v>18.78</v>
      </c>
      <c r="X2718" s="70">
        <v>10.39</v>
      </c>
      <c r="Y2718" s="70">
        <v>8.39</v>
      </c>
      <c r="Z2718" s="70">
        <v>18.78</v>
      </c>
      <c r="AA2718" s="79"/>
      <c r="AB2718" s="80">
        <f t="shared" si="1575"/>
        <v>0</v>
      </c>
    </row>
    <row r="2719" spans="1:28" ht="22.5" x14ac:dyDescent="0.25">
      <c r="A2719" s="72" t="s">
        <v>18426</v>
      </c>
      <c r="B2719" s="73" t="s">
        <v>23798</v>
      </c>
      <c r="C2719" s="74" t="s">
        <v>15692</v>
      </c>
      <c r="D2719" s="75">
        <v>0</v>
      </c>
      <c r="E2719" s="70">
        <v>17.47</v>
      </c>
      <c r="F2719" s="76">
        <f>ROUND(D2719*E2719,2)</f>
        <v>0</v>
      </c>
      <c r="G2719" s="77"/>
      <c r="H2719" s="70">
        <f t="shared" si="1594"/>
        <v>9.08</v>
      </c>
      <c r="I2719" s="70">
        <f t="shared" si="1594"/>
        <v>8.39</v>
      </c>
      <c r="J2719" s="70">
        <f>H2719+I2719</f>
        <v>17.47</v>
      </c>
      <c r="K2719" s="70">
        <v>0</v>
      </c>
      <c r="L2719" s="76">
        <f>SUM(J2719:K2719)</f>
        <v>17.47</v>
      </c>
      <c r="N2719" s="70">
        <v>9.08</v>
      </c>
      <c r="O2719" s="70">
        <v>8.39</v>
      </c>
      <c r="P2719" s="70">
        <f>SUM(N2719:O2719)</f>
        <v>17.47</v>
      </c>
      <c r="Q2719" s="64"/>
      <c r="R2719" s="70">
        <f t="shared" si="1595"/>
        <v>9.08</v>
      </c>
      <c r="S2719" s="70">
        <f t="shared" si="1595"/>
        <v>8.39</v>
      </c>
      <c r="T2719" s="70">
        <f>R2719+S2719</f>
        <v>17.47</v>
      </c>
      <c r="U2719" s="70">
        <f>ROUND(Z2719*$H$2,2)/100</f>
        <v>0</v>
      </c>
      <c r="V2719" s="78">
        <f>SUM(T2719:U2719)</f>
        <v>17.47</v>
      </c>
      <c r="X2719" s="70">
        <v>9.08</v>
      </c>
      <c r="Y2719" s="70">
        <v>8.39</v>
      </c>
      <c r="Z2719" s="70">
        <v>17.47</v>
      </c>
      <c r="AA2719" s="79"/>
      <c r="AB2719" s="80">
        <f t="shared" si="1575"/>
        <v>0</v>
      </c>
    </row>
    <row r="2720" spans="1:28" x14ac:dyDescent="0.25">
      <c r="A2720" s="72" t="s">
        <v>18427</v>
      </c>
      <c r="B2720" s="73" t="s">
        <v>23799</v>
      </c>
      <c r="C2720" s="74" t="s">
        <v>15692</v>
      </c>
      <c r="D2720" s="75">
        <v>0</v>
      </c>
      <c r="E2720" s="70">
        <v>20.490000000000002</v>
      </c>
      <c r="F2720" s="76">
        <f>ROUND(D2720*E2720,2)</f>
        <v>0</v>
      </c>
      <c r="G2720" s="77"/>
      <c r="H2720" s="70">
        <f t="shared" si="1594"/>
        <v>12.1</v>
      </c>
      <c r="I2720" s="70">
        <f t="shared" si="1594"/>
        <v>8.39</v>
      </c>
      <c r="J2720" s="70">
        <f>H2720+I2720</f>
        <v>20.490000000000002</v>
      </c>
      <c r="K2720" s="70">
        <v>0</v>
      </c>
      <c r="L2720" s="76">
        <f>SUM(J2720:K2720)</f>
        <v>20.490000000000002</v>
      </c>
      <c r="N2720" s="70">
        <v>12.1</v>
      </c>
      <c r="O2720" s="70">
        <v>8.39</v>
      </c>
      <c r="P2720" s="70">
        <f>SUM(N2720:O2720)</f>
        <v>20.490000000000002</v>
      </c>
      <c r="Q2720" s="64"/>
      <c r="R2720" s="70">
        <f t="shared" si="1595"/>
        <v>12.1</v>
      </c>
      <c r="S2720" s="70">
        <f t="shared" si="1595"/>
        <v>8.39</v>
      </c>
      <c r="T2720" s="70">
        <f>R2720+S2720</f>
        <v>20.490000000000002</v>
      </c>
      <c r="U2720" s="70">
        <f>ROUND(Z2720*$H$2,2)/100</f>
        <v>0</v>
      </c>
      <c r="V2720" s="78">
        <f>SUM(T2720:U2720)</f>
        <v>20.490000000000002</v>
      </c>
      <c r="X2720" s="70">
        <v>12.1</v>
      </c>
      <c r="Y2720" s="70">
        <v>8.39</v>
      </c>
      <c r="Z2720" s="70">
        <v>20.49</v>
      </c>
      <c r="AA2720" s="79"/>
      <c r="AB2720" s="80">
        <f t="shared" si="1575"/>
        <v>0</v>
      </c>
    </row>
    <row r="2721" spans="1:28" ht="22.5" x14ac:dyDescent="0.25">
      <c r="A2721" s="66" t="s">
        <v>18428</v>
      </c>
      <c r="B2721" s="67" t="s">
        <v>23800</v>
      </c>
      <c r="C2721" s="68"/>
      <c r="D2721" s="69"/>
      <c r="E2721" s="70"/>
      <c r="F2721" s="71"/>
      <c r="H2721" s="70"/>
      <c r="I2721" s="70"/>
      <c r="J2721" s="70"/>
      <c r="K2721" s="70"/>
      <c r="L2721" s="76"/>
      <c r="N2721" s="70"/>
      <c r="O2721" s="70"/>
      <c r="P2721" s="70"/>
      <c r="Q2721" s="64"/>
      <c r="R2721" s="70"/>
      <c r="S2721" s="70"/>
      <c r="T2721" s="70"/>
      <c r="U2721" s="70"/>
      <c r="V2721" s="78"/>
      <c r="X2721" s="70"/>
      <c r="Y2721" s="70"/>
      <c r="Z2721" s="70"/>
      <c r="AA2721" s="79"/>
      <c r="AB2721" s="80">
        <f t="shared" si="1575"/>
        <v>0</v>
      </c>
    </row>
    <row r="2722" spans="1:28" x14ac:dyDescent="0.25">
      <c r="A2722" s="72" t="s">
        <v>18429</v>
      </c>
      <c r="B2722" s="73" t="s">
        <v>23801</v>
      </c>
      <c r="C2722" s="74" t="s">
        <v>15692</v>
      </c>
      <c r="D2722" s="75">
        <v>0</v>
      </c>
      <c r="E2722" s="70">
        <v>16.55</v>
      </c>
      <c r="F2722" s="76">
        <f t="shared" ref="F2722:F2728" si="1596">ROUND(D2722*E2722,2)</f>
        <v>0</v>
      </c>
      <c r="G2722" s="77"/>
      <c r="H2722" s="70">
        <f t="shared" ref="H2722:I2728" si="1597">ROUND(N2722+(N2722*$H$2/100),2)</f>
        <v>8.16</v>
      </c>
      <c r="I2722" s="70">
        <f t="shared" si="1597"/>
        <v>8.39</v>
      </c>
      <c r="J2722" s="70">
        <f t="shared" ref="J2722:J2728" si="1598">H2722+I2722</f>
        <v>16.55</v>
      </c>
      <c r="K2722" s="70">
        <v>0</v>
      </c>
      <c r="L2722" s="76">
        <f t="shared" ref="L2722:L2728" si="1599">SUM(J2722:K2722)</f>
        <v>16.55</v>
      </c>
      <c r="N2722" s="70">
        <v>8.16</v>
      </c>
      <c r="O2722" s="70">
        <v>8.39</v>
      </c>
      <c r="P2722" s="70">
        <f t="shared" ref="P2722:P2728" si="1600">SUM(N2722:O2722)</f>
        <v>16.55</v>
      </c>
      <c r="Q2722" s="64"/>
      <c r="R2722" s="70">
        <f t="shared" ref="R2722:S2728" si="1601">X2722</f>
        <v>8.16</v>
      </c>
      <c r="S2722" s="70">
        <f t="shared" si="1601"/>
        <v>8.39</v>
      </c>
      <c r="T2722" s="70">
        <f t="shared" ref="T2722:T2728" si="1602">R2722+S2722</f>
        <v>16.55</v>
      </c>
      <c r="U2722" s="70">
        <f t="shared" ref="U2722:U2728" si="1603">ROUND(Z2722*$H$2,2)/100</f>
        <v>0</v>
      </c>
      <c r="V2722" s="78">
        <f t="shared" ref="V2722:V2728" si="1604">SUM(T2722:U2722)</f>
        <v>16.55</v>
      </c>
      <c r="X2722" s="70">
        <v>8.16</v>
      </c>
      <c r="Y2722" s="70">
        <v>8.39</v>
      </c>
      <c r="Z2722" s="70">
        <v>16.55</v>
      </c>
      <c r="AA2722" s="79"/>
      <c r="AB2722" s="80">
        <f t="shared" si="1575"/>
        <v>0</v>
      </c>
    </row>
    <row r="2723" spans="1:28" x14ac:dyDescent="0.25">
      <c r="A2723" s="72" t="s">
        <v>18430</v>
      </c>
      <c r="B2723" s="73" t="s">
        <v>23802</v>
      </c>
      <c r="C2723" s="74" t="s">
        <v>15692</v>
      </c>
      <c r="D2723" s="75">
        <v>0</v>
      </c>
      <c r="E2723" s="70">
        <v>14.45</v>
      </c>
      <c r="F2723" s="76">
        <f t="shared" si="1596"/>
        <v>0</v>
      </c>
      <c r="G2723" s="77"/>
      <c r="H2723" s="70">
        <f t="shared" si="1597"/>
        <v>6.06</v>
      </c>
      <c r="I2723" s="70">
        <f t="shared" si="1597"/>
        <v>8.39</v>
      </c>
      <c r="J2723" s="70">
        <f t="shared" si="1598"/>
        <v>14.45</v>
      </c>
      <c r="K2723" s="70">
        <v>0</v>
      </c>
      <c r="L2723" s="76">
        <f t="shared" si="1599"/>
        <v>14.45</v>
      </c>
      <c r="N2723" s="70">
        <v>6.06</v>
      </c>
      <c r="O2723" s="70">
        <v>8.39</v>
      </c>
      <c r="P2723" s="70">
        <f t="shared" si="1600"/>
        <v>14.45</v>
      </c>
      <c r="Q2723" s="64"/>
      <c r="R2723" s="70">
        <f t="shared" si="1601"/>
        <v>6.06</v>
      </c>
      <c r="S2723" s="70">
        <f t="shared" si="1601"/>
        <v>8.39</v>
      </c>
      <c r="T2723" s="70">
        <f t="shared" si="1602"/>
        <v>14.45</v>
      </c>
      <c r="U2723" s="70">
        <f t="shared" si="1603"/>
        <v>0</v>
      </c>
      <c r="V2723" s="78">
        <f t="shared" si="1604"/>
        <v>14.45</v>
      </c>
      <c r="X2723" s="70">
        <v>6.06</v>
      </c>
      <c r="Y2723" s="70">
        <v>8.39</v>
      </c>
      <c r="Z2723" s="70">
        <v>14.45</v>
      </c>
      <c r="AA2723" s="79"/>
      <c r="AB2723" s="80">
        <f t="shared" si="1575"/>
        <v>0</v>
      </c>
    </row>
    <row r="2724" spans="1:28" x14ac:dyDescent="0.25">
      <c r="A2724" s="72" t="s">
        <v>18431</v>
      </c>
      <c r="B2724" s="73" t="s">
        <v>23803</v>
      </c>
      <c r="C2724" s="74" t="s">
        <v>15692</v>
      </c>
      <c r="D2724" s="75">
        <v>0</v>
      </c>
      <c r="E2724" s="70">
        <v>55.95</v>
      </c>
      <c r="F2724" s="76">
        <f t="shared" si="1596"/>
        <v>0</v>
      </c>
      <c r="G2724" s="77"/>
      <c r="H2724" s="70">
        <f t="shared" si="1597"/>
        <v>47.56</v>
      </c>
      <c r="I2724" s="70">
        <f t="shared" si="1597"/>
        <v>8.39</v>
      </c>
      <c r="J2724" s="70">
        <f t="shared" si="1598"/>
        <v>55.95</v>
      </c>
      <c r="K2724" s="70">
        <v>0</v>
      </c>
      <c r="L2724" s="76">
        <f t="shared" si="1599"/>
        <v>55.95</v>
      </c>
      <c r="N2724" s="70">
        <v>47.56</v>
      </c>
      <c r="O2724" s="70">
        <v>8.39</v>
      </c>
      <c r="P2724" s="70">
        <f t="shared" si="1600"/>
        <v>55.95</v>
      </c>
      <c r="Q2724" s="64"/>
      <c r="R2724" s="70">
        <f t="shared" si="1601"/>
        <v>47.56</v>
      </c>
      <c r="S2724" s="70">
        <f t="shared" si="1601"/>
        <v>8.39</v>
      </c>
      <c r="T2724" s="70">
        <f t="shared" si="1602"/>
        <v>55.95</v>
      </c>
      <c r="U2724" s="70">
        <f t="shared" si="1603"/>
        <v>0</v>
      </c>
      <c r="V2724" s="78">
        <f t="shared" si="1604"/>
        <v>55.95</v>
      </c>
      <c r="X2724" s="70">
        <v>47.56</v>
      </c>
      <c r="Y2724" s="70">
        <v>8.39</v>
      </c>
      <c r="Z2724" s="70">
        <v>55.95</v>
      </c>
      <c r="AA2724" s="79"/>
      <c r="AB2724" s="80">
        <f t="shared" si="1575"/>
        <v>0</v>
      </c>
    </row>
    <row r="2725" spans="1:28" x14ac:dyDescent="0.25">
      <c r="A2725" s="72" t="s">
        <v>18432</v>
      </c>
      <c r="B2725" s="73" t="s">
        <v>23804</v>
      </c>
      <c r="C2725" s="74" t="s">
        <v>15692</v>
      </c>
      <c r="D2725" s="75">
        <v>0</v>
      </c>
      <c r="E2725" s="70">
        <v>123.62</v>
      </c>
      <c r="F2725" s="76">
        <f t="shared" si="1596"/>
        <v>0</v>
      </c>
      <c r="G2725" s="77"/>
      <c r="H2725" s="70">
        <f t="shared" si="1597"/>
        <v>113.56</v>
      </c>
      <c r="I2725" s="70">
        <f t="shared" si="1597"/>
        <v>10.06</v>
      </c>
      <c r="J2725" s="70">
        <f t="shared" si="1598"/>
        <v>123.62</v>
      </c>
      <c r="K2725" s="70">
        <v>0</v>
      </c>
      <c r="L2725" s="76">
        <f t="shared" si="1599"/>
        <v>123.62</v>
      </c>
      <c r="N2725" s="70">
        <v>113.56</v>
      </c>
      <c r="O2725" s="70">
        <v>10.06</v>
      </c>
      <c r="P2725" s="70">
        <f t="shared" si="1600"/>
        <v>123.62</v>
      </c>
      <c r="Q2725" s="64"/>
      <c r="R2725" s="70">
        <f t="shared" si="1601"/>
        <v>113.56</v>
      </c>
      <c r="S2725" s="70">
        <f t="shared" si="1601"/>
        <v>10.06</v>
      </c>
      <c r="T2725" s="70">
        <f t="shared" si="1602"/>
        <v>123.62</v>
      </c>
      <c r="U2725" s="70">
        <f t="shared" si="1603"/>
        <v>0</v>
      </c>
      <c r="V2725" s="78">
        <f t="shared" si="1604"/>
        <v>123.62</v>
      </c>
      <c r="X2725" s="70">
        <v>113.56</v>
      </c>
      <c r="Y2725" s="70">
        <v>10.06</v>
      </c>
      <c r="Z2725" s="70">
        <v>123.62</v>
      </c>
      <c r="AA2725" s="79"/>
      <c r="AB2725" s="80">
        <f t="shared" si="1575"/>
        <v>0</v>
      </c>
    </row>
    <row r="2726" spans="1:28" x14ac:dyDescent="0.25">
      <c r="A2726" s="72" t="s">
        <v>18433</v>
      </c>
      <c r="B2726" s="73" t="s">
        <v>23805</v>
      </c>
      <c r="C2726" s="74" t="s">
        <v>15747</v>
      </c>
      <c r="D2726" s="75">
        <v>0</v>
      </c>
      <c r="E2726" s="70">
        <v>59.17</v>
      </c>
      <c r="F2726" s="76">
        <f t="shared" si="1596"/>
        <v>0</v>
      </c>
      <c r="G2726" s="77"/>
      <c r="H2726" s="70">
        <f t="shared" si="1597"/>
        <v>49.11</v>
      </c>
      <c r="I2726" s="70">
        <f t="shared" si="1597"/>
        <v>10.06</v>
      </c>
      <c r="J2726" s="70">
        <f t="shared" si="1598"/>
        <v>59.17</v>
      </c>
      <c r="K2726" s="70">
        <v>0</v>
      </c>
      <c r="L2726" s="76">
        <f t="shared" si="1599"/>
        <v>59.17</v>
      </c>
      <c r="N2726" s="70">
        <v>49.11</v>
      </c>
      <c r="O2726" s="70">
        <v>10.06</v>
      </c>
      <c r="P2726" s="70">
        <f t="shared" si="1600"/>
        <v>59.17</v>
      </c>
      <c r="Q2726" s="64"/>
      <c r="R2726" s="70">
        <f t="shared" si="1601"/>
        <v>49.11</v>
      </c>
      <c r="S2726" s="70">
        <f t="shared" si="1601"/>
        <v>10.06</v>
      </c>
      <c r="T2726" s="70">
        <f t="shared" si="1602"/>
        <v>59.17</v>
      </c>
      <c r="U2726" s="70">
        <f t="shared" si="1603"/>
        <v>0</v>
      </c>
      <c r="V2726" s="78">
        <f t="shared" si="1604"/>
        <v>59.17</v>
      </c>
      <c r="X2726" s="70">
        <v>49.11</v>
      </c>
      <c r="Y2726" s="70">
        <v>10.06</v>
      </c>
      <c r="Z2726" s="70">
        <v>59.17</v>
      </c>
      <c r="AA2726" s="79"/>
      <c r="AB2726" s="80">
        <f t="shared" si="1575"/>
        <v>0</v>
      </c>
    </row>
    <row r="2727" spans="1:28" ht="22.5" x14ac:dyDescent="0.25">
      <c r="A2727" s="72" t="s">
        <v>18434</v>
      </c>
      <c r="B2727" s="73" t="s">
        <v>23806</v>
      </c>
      <c r="C2727" s="74" t="s">
        <v>15692</v>
      </c>
      <c r="D2727" s="75">
        <v>0</v>
      </c>
      <c r="E2727" s="70">
        <v>25.330000000000002</v>
      </c>
      <c r="F2727" s="76">
        <f t="shared" si="1596"/>
        <v>0</v>
      </c>
      <c r="G2727" s="77"/>
      <c r="H2727" s="70">
        <f t="shared" si="1597"/>
        <v>16.940000000000001</v>
      </c>
      <c r="I2727" s="70">
        <f t="shared" si="1597"/>
        <v>8.39</v>
      </c>
      <c r="J2727" s="70">
        <f t="shared" si="1598"/>
        <v>25.330000000000002</v>
      </c>
      <c r="K2727" s="70">
        <v>0</v>
      </c>
      <c r="L2727" s="76">
        <f t="shared" si="1599"/>
        <v>25.330000000000002</v>
      </c>
      <c r="N2727" s="70">
        <v>16.940000000000001</v>
      </c>
      <c r="O2727" s="70">
        <v>8.39</v>
      </c>
      <c r="P2727" s="70">
        <f t="shared" si="1600"/>
        <v>25.330000000000002</v>
      </c>
      <c r="Q2727" s="64"/>
      <c r="R2727" s="70">
        <f t="shared" si="1601"/>
        <v>16.940000000000001</v>
      </c>
      <c r="S2727" s="70">
        <f t="shared" si="1601"/>
        <v>8.39</v>
      </c>
      <c r="T2727" s="70">
        <f t="shared" si="1602"/>
        <v>25.330000000000002</v>
      </c>
      <c r="U2727" s="70">
        <f t="shared" si="1603"/>
        <v>0</v>
      </c>
      <c r="V2727" s="78">
        <f t="shared" si="1604"/>
        <v>25.330000000000002</v>
      </c>
      <c r="X2727" s="70">
        <v>16.940000000000001</v>
      </c>
      <c r="Y2727" s="70">
        <v>8.39</v>
      </c>
      <c r="Z2727" s="70">
        <v>25.33</v>
      </c>
      <c r="AA2727" s="79"/>
      <c r="AB2727" s="80">
        <f t="shared" si="1575"/>
        <v>0</v>
      </c>
    </row>
    <row r="2728" spans="1:28" x14ac:dyDescent="0.25">
      <c r="A2728" s="72" t="s">
        <v>18435</v>
      </c>
      <c r="B2728" s="73" t="s">
        <v>23807</v>
      </c>
      <c r="C2728" s="74" t="s">
        <v>15692</v>
      </c>
      <c r="D2728" s="75">
        <v>0</v>
      </c>
      <c r="E2728" s="70">
        <v>28.16</v>
      </c>
      <c r="F2728" s="76">
        <f t="shared" si="1596"/>
        <v>0</v>
      </c>
      <c r="G2728" s="77"/>
      <c r="H2728" s="70">
        <f t="shared" si="1597"/>
        <v>19.77</v>
      </c>
      <c r="I2728" s="70">
        <f t="shared" si="1597"/>
        <v>8.39</v>
      </c>
      <c r="J2728" s="70">
        <f t="shared" si="1598"/>
        <v>28.16</v>
      </c>
      <c r="K2728" s="70">
        <v>0</v>
      </c>
      <c r="L2728" s="76">
        <f t="shared" si="1599"/>
        <v>28.16</v>
      </c>
      <c r="N2728" s="70">
        <v>19.77</v>
      </c>
      <c r="O2728" s="70">
        <v>8.39</v>
      </c>
      <c r="P2728" s="70">
        <f t="shared" si="1600"/>
        <v>28.16</v>
      </c>
      <c r="Q2728" s="64"/>
      <c r="R2728" s="70">
        <f t="shared" si="1601"/>
        <v>19.77</v>
      </c>
      <c r="S2728" s="70">
        <f t="shared" si="1601"/>
        <v>8.39</v>
      </c>
      <c r="T2728" s="70">
        <f t="shared" si="1602"/>
        <v>28.16</v>
      </c>
      <c r="U2728" s="70">
        <f t="shared" si="1603"/>
        <v>0</v>
      </c>
      <c r="V2728" s="78">
        <f t="shared" si="1604"/>
        <v>28.16</v>
      </c>
      <c r="X2728" s="70">
        <v>19.77</v>
      </c>
      <c r="Y2728" s="70">
        <v>8.39</v>
      </c>
      <c r="Z2728" s="70">
        <v>28.16</v>
      </c>
      <c r="AA2728" s="79"/>
      <c r="AB2728" s="80">
        <f t="shared" si="1575"/>
        <v>0</v>
      </c>
    </row>
    <row r="2729" spans="1:28" ht="22.5" x14ac:dyDescent="0.25">
      <c r="A2729" s="66" t="s">
        <v>18436</v>
      </c>
      <c r="B2729" s="67" t="s">
        <v>23808</v>
      </c>
      <c r="C2729" s="68"/>
      <c r="D2729" s="69"/>
      <c r="E2729" s="70"/>
      <c r="F2729" s="71"/>
      <c r="H2729" s="70"/>
      <c r="I2729" s="70"/>
      <c r="J2729" s="70"/>
      <c r="K2729" s="70"/>
      <c r="L2729" s="76"/>
      <c r="N2729" s="70"/>
      <c r="O2729" s="70"/>
      <c r="P2729" s="70"/>
      <c r="Q2729" s="64"/>
      <c r="R2729" s="70"/>
      <c r="S2729" s="70"/>
      <c r="T2729" s="70"/>
      <c r="U2729" s="70"/>
      <c r="V2729" s="78"/>
      <c r="X2729" s="70"/>
      <c r="Y2729" s="70"/>
      <c r="Z2729" s="70"/>
      <c r="AA2729" s="79"/>
      <c r="AB2729" s="80">
        <f t="shared" si="1575"/>
        <v>0</v>
      </c>
    </row>
    <row r="2730" spans="1:28" ht="22.5" x14ac:dyDescent="0.25">
      <c r="A2730" s="72" t="s">
        <v>18437</v>
      </c>
      <c r="B2730" s="73" t="s">
        <v>23809</v>
      </c>
      <c r="C2730" s="74" t="s">
        <v>15692</v>
      </c>
      <c r="D2730" s="75">
        <v>0</v>
      </c>
      <c r="E2730" s="70">
        <v>34.92</v>
      </c>
      <c r="F2730" s="76">
        <f t="shared" ref="F2730:F2773" si="1605">ROUND(D2730*E2730,2)</f>
        <v>0</v>
      </c>
      <c r="G2730" s="77"/>
      <c r="H2730" s="70">
        <f t="shared" ref="H2730:I2773" si="1606">ROUND(N2730+(N2730*$H$2/100),2)</f>
        <v>26.53</v>
      </c>
      <c r="I2730" s="70">
        <f t="shared" si="1606"/>
        <v>8.39</v>
      </c>
      <c r="J2730" s="70">
        <f t="shared" ref="J2730:J2773" si="1607">H2730+I2730</f>
        <v>34.92</v>
      </c>
      <c r="K2730" s="70">
        <v>0</v>
      </c>
      <c r="L2730" s="76">
        <f t="shared" ref="L2730:L2773" si="1608">SUM(J2730:K2730)</f>
        <v>34.92</v>
      </c>
      <c r="N2730" s="70">
        <v>26.53</v>
      </c>
      <c r="O2730" s="70">
        <v>8.39</v>
      </c>
      <c r="P2730" s="70">
        <f t="shared" ref="P2730:P2773" si="1609">SUM(N2730:O2730)</f>
        <v>34.92</v>
      </c>
      <c r="Q2730" s="64"/>
      <c r="R2730" s="70">
        <f t="shared" ref="R2730:S2773" si="1610">X2730</f>
        <v>26.53</v>
      </c>
      <c r="S2730" s="70">
        <f t="shared" si="1610"/>
        <v>8.39</v>
      </c>
      <c r="T2730" s="70">
        <f t="shared" ref="T2730:T2773" si="1611">R2730+S2730</f>
        <v>34.92</v>
      </c>
      <c r="U2730" s="70">
        <f t="shared" ref="U2730:U2773" si="1612">ROUND(Z2730*$H$2,2)/100</f>
        <v>0</v>
      </c>
      <c r="V2730" s="78">
        <f t="shared" ref="V2730:V2773" si="1613">SUM(T2730:U2730)</f>
        <v>34.92</v>
      </c>
      <c r="X2730" s="70">
        <v>26.53</v>
      </c>
      <c r="Y2730" s="70">
        <v>8.39</v>
      </c>
      <c r="Z2730" s="70">
        <v>34.92</v>
      </c>
      <c r="AA2730" s="79"/>
      <c r="AB2730" s="80">
        <f t="shared" si="1575"/>
        <v>0</v>
      </c>
    </row>
    <row r="2731" spans="1:28" x14ac:dyDescent="0.25">
      <c r="A2731" s="72" t="s">
        <v>18438</v>
      </c>
      <c r="B2731" s="73" t="s">
        <v>23810</v>
      </c>
      <c r="C2731" s="74" t="s">
        <v>15692</v>
      </c>
      <c r="D2731" s="75">
        <v>0</v>
      </c>
      <c r="E2731" s="70">
        <v>18.100000000000001</v>
      </c>
      <c r="F2731" s="76">
        <f t="shared" si="1605"/>
        <v>0</v>
      </c>
      <c r="G2731" s="77"/>
      <c r="H2731" s="70">
        <f t="shared" si="1606"/>
        <v>9.7100000000000009</v>
      </c>
      <c r="I2731" s="70">
        <f t="shared" si="1606"/>
        <v>8.39</v>
      </c>
      <c r="J2731" s="70">
        <f t="shared" si="1607"/>
        <v>18.100000000000001</v>
      </c>
      <c r="K2731" s="70">
        <v>0</v>
      </c>
      <c r="L2731" s="76">
        <f t="shared" si="1608"/>
        <v>18.100000000000001</v>
      </c>
      <c r="N2731" s="70">
        <v>9.7100000000000009</v>
      </c>
      <c r="O2731" s="70">
        <v>8.39</v>
      </c>
      <c r="P2731" s="70">
        <f t="shared" si="1609"/>
        <v>18.100000000000001</v>
      </c>
      <c r="Q2731" s="64"/>
      <c r="R2731" s="70">
        <f t="shared" si="1610"/>
        <v>9.7100000000000009</v>
      </c>
      <c r="S2731" s="70">
        <f t="shared" si="1610"/>
        <v>8.39</v>
      </c>
      <c r="T2731" s="70">
        <f t="shared" si="1611"/>
        <v>18.100000000000001</v>
      </c>
      <c r="U2731" s="70">
        <f t="shared" si="1612"/>
        <v>0</v>
      </c>
      <c r="V2731" s="78">
        <f t="shared" si="1613"/>
        <v>18.100000000000001</v>
      </c>
      <c r="X2731" s="70">
        <v>9.7100000000000009</v>
      </c>
      <c r="Y2731" s="70">
        <v>8.39</v>
      </c>
      <c r="Z2731" s="70">
        <v>18.100000000000001</v>
      </c>
      <c r="AA2731" s="79"/>
      <c r="AB2731" s="80">
        <f t="shared" si="1575"/>
        <v>0</v>
      </c>
    </row>
    <row r="2732" spans="1:28" x14ac:dyDescent="0.25">
      <c r="A2732" s="72" t="s">
        <v>18439</v>
      </c>
      <c r="B2732" s="73" t="s">
        <v>23811</v>
      </c>
      <c r="C2732" s="74" t="s">
        <v>15692</v>
      </c>
      <c r="D2732" s="75">
        <v>0</v>
      </c>
      <c r="E2732" s="70">
        <v>68.180000000000007</v>
      </c>
      <c r="F2732" s="76">
        <f t="shared" si="1605"/>
        <v>0</v>
      </c>
      <c r="G2732" s="77"/>
      <c r="H2732" s="70">
        <f t="shared" si="1606"/>
        <v>59.79</v>
      </c>
      <c r="I2732" s="70">
        <f t="shared" si="1606"/>
        <v>8.39</v>
      </c>
      <c r="J2732" s="70">
        <f t="shared" si="1607"/>
        <v>68.180000000000007</v>
      </c>
      <c r="K2732" s="70">
        <v>0</v>
      </c>
      <c r="L2732" s="76">
        <f t="shared" si="1608"/>
        <v>68.180000000000007</v>
      </c>
      <c r="N2732" s="70">
        <v>59.79</v>
      </c>
      <c r="O2732" s="70">
        <v>8.39</v>
      </c>
      <c r="P2732" s="70">
        <f t="shared" si="1609"/>
        <v>68.180000000000007</v>
      </c>
      <c r="Q2732" s="64"/>
      <c r="R2732" s="70">
        <f t="shared" si="1610"/>
        <v>59.79</v>
      </c>
      <c r="S2732" s="70">
        <f t="shared" si="1610"/>
        <v>8.39</v>
      </c>
      <c r="T2732" s="70">
        <f t="shared" si="1611"/>
        <v>68.180000000000007</v>
      </c>
      <c r="U2732" s="70">
        <f t="shared" si="1612"/>
        <v>0</v>
      </c>
      <c r="V2732" s="78">
        <f t="shared" si="1613"/>
        <v>68.180000000000007</v>
      </c>
      <c r="X2732" s="70">
        <v>59.79</v>
      </c>
      <c r="Y2732" s="70">
        <v>8.39</v>
      </c>
      <c r="Z2732" s="70">
        <v>68.180000000000007</v>
      </c>
      <c r="AA2732" s="79"/>
      <c r="AB2732" s="80">
        <f t="shared" si="1575"/>
        <v>0</v>
      </c>
    </row>
    <row r="2733" spans="1:28" x14ac:dyDescent="0.25">
      <c r="A2733" s="72" t="s">
        <v>18440</v>
      </c>
      <c r="B2733" s="73" t="s">
        <v>23812</v>
      </c>
      <c r="C2733" s="74" t="s">
        <v>15692</v>
      </c>
      <c r="D2733" s="75">
        <v>0</v>
      </c>
      <c r="E2733" s="70">
        <v>52.5</v>
      </c>
      <c r="F2733" s="76">
        <f t="shared" si="1605"/>
        <v>0</v>
      </c>
      <c r="G2733" s="77"/>
      <c r="H2733" s="70">
        <f t="shared" si="1606"/>
        <v>44.11</v>
      </c>
      <c r="I2733" s="70">
        <f t="shared" si="1606"/>
        <v>8.39</v>
      </c>
      <c r="J2733" s="70">
        <f t="shared" si="1607"/>
        <v>52.5</v>
      </c>
      <c r="K2733" s="70">
        <v>0</v>
      </c>
      <c r="L2733" s="76">
        <f t="shared" si="1608"/>
        <v>52.5</v>
      </c>
      <c r="N2733" s="70">
        <v>44.11</v>
      </c>
      <c r="O2733" s="70">
        <v>8.39</v>
      </c>
      <c r="P2733" s="70">
        <f t="shared" si="1609"/>
        <v>52.5</v>
      </c>
      <c r="Q2733" s="64"/>
      <c r="R2733" s="70">
        <f t="shared" si="1610"/>
        <v>44.11</v>
      </c>
      <c r="S2733" s="70">
        <f t="shared" si="1610"/>
        <v>8.39</v>
      </c>
      <c r="T2733" s="70">
        <f t="shared" si="1611"/>
        <v>52.5</v>
      </c>
      <c r="U2733" s="70">
        <f t="shared" si="1612"/>
        <v>0</v>
      </c>
      <c r="V2733" s="78">
        <f t="shared" si="1613"/>
        <v>52.5</v>
      </c>
      <c r="X2733" s="70">
        <v>44.11</v>
      </c>
      <c r="Y2733" s="70">
        <v>8.39</v>
      </c>
      <c r="Z2733" s="70">
        <v>52.5</v>
      </c>
      <c r="AA2733" s="79"/>
      <c r="AB2733" s="80">
        <f t="shared" si="1575"/>
        <v>0</v>
      </c>
    </row>
    <row r="2734" spans="1:28" x14ac:dyDescent="0.25">
      <c r="A2734" s="72" t="s">
        <v>18441</v>
      </c>
      <c r="B2734" s="73" t="s">
        <v>23813</v>
      </c>
      <c r="C2734" s="74" t="s">
        <v>15692</v>
      </c>
      <c r="D2734" s="75">
        <v>0</v>
      </c>
      <c r="E2734" s="70">
        <v>98.64</v>
      </c>
      <c r="F2734" s="76">
        <f t="shared" si="1605"/>
        <v>0</v>
      </c>
      <c r="G2734" s="77"/>
      <c r="H2734" s="70">
        <f t="shared" si="1606"/>
        <v>90.25</v>
      </c>
      <c r="I2734" s="70">
        <f t="shared" si="1606"/>
        <v>8.39</v>
      </c>
      <c r="J2734" s="70">
        <f t="shared" si="1607"/>
        <v>98.64</v>
      </c>
      <c r="K2734" s="70">
        <v>0</v>
      </c>
      <c r="L2734" s="76">
        <f t="shared" si="1608"/>
        <v>98.64</v>
      </c>
      <c r="N2734" s="70">
        <v>90.25</v>
      </c>
      <c r="O2734" s="70">
        <v>8.39</v>
      </c>
      <c r="P2734" s="70">
        <f t="shared" si="1609"/>
        <v>98.64</v>
      </c>
      <c r="Q2734" s="64"/>
      <c r="R2734" s="70">
        <f t="shared" si="1610"/>
        <v>90.25</v>
      </c>
      <c r="S2734" s="70">
        <f t="shared" si="1610"/>
        <v>8.39</v>
      </c>
      <c r="T2734" s="70">
        <f t="shared" si="1611"/>
        <v>98.64</v>
      </c>
      <c r="U2734" s="70">
        <f t="shared" si="1612"/>
        <v>0</v>
      </c>
      <c r="V2734" s="78">
        <f t="shared" si="1613"/>
        <v>98.64</v>
      </c>
      <c r="X2734" s="70">
        <v>90.25</v>
      </c>
      <c r="Y2734" s="70">
        <v>8.39</v>
      </c>
      <c r="Z2734" s="70">
        <v>98.64</v>
      </c>
      <c r="AA2734" s="79"/>
      <c r="AB2734" s="80">
        <f t="shared" si="1575"/>
        <v>0</v>
      </c>
    </row>
    <row r="2735" spans="1:28" x14ac:dyDescent="0.25">
      <c r="A2735" s="72" t="s">
        <v>18442</v>
      </c>
      <c r="B2735" s="73" t="s">
        <v>23814</v>
      </c>
      <c r="C2735" s="74" t="s">
        <v>15692</v>
      </c>
      <c r="D2735" s="75">
        <v>0</v>
      </c>
      <c r="E2735" s="70">
        <v>46.9</v>
      </c>
      <c r="F2735" s="76">
        <f t="shared" si="1605"/>
        <v>0</v>
      </c>
      <c r="G2735" s="77"/>
      <c r="H2735" s="70">
        <f t="shared" si="1606"/>
        <v>13.35</v>
      </c>
      <c r="I2735" s="70">
        <f t="shared" si="1606"/>
        <v>33.549999999999997</v>
      </c>
      <c r="J2735" s="70">
        <f t="shared" si="1607"/>
        <v>46.9</v>
      </c>
      <c r="K2735" s="70">
        <v>0</v>
      </c>
      <c r="L2735" s="76">
        <f t="shared" si="1608"/>
        <v>46.9</v>
      </c>
      <c r="N2735" s="70">
        <v>13.35</v>
      </c>
      <c r="O2735" s="70">
        <v>33.549999999999997</v>
      </c>
      <c r="P2735" s="70">
        <f t="shared" si="1609"/>
        <v>46.9</v>
      </c>
      <c r="Q2735" s="64"/>
      <c r="R2735" s="70">
        <f t="shared" si="1610"/>
        <v>13.35</v>
      </c>
      <c r="S2735" s="70">
        <f t="shared" si="1610"/>
        <v>33.549999999999997</v>
      </c>
      <c r="T2735" s="70">
        <f t="shared" si="1611"/>
        <v>46.9</v>
      </c>
      <c r="U2735" s="70">
        <f t="shared" si="1612"/>
        <v>0</v>
      </c>
      <c r="V2735" s="78">
        <f t="shared" si="1613"/>
        <v>46.9</v>
      </c>
      <c r="X2735" s="70">
        <v>13.35</v>
      </c>
      <c r="Y2735" s="70">
        <v>33.549999999999997</v>
      </c>
      <c r="Z2735" s="70">
        <v>46.9</v>
      </c>
      <c r="AA2735" s="79"/>
      <c r="AB2735" s="80">
        <f t="shared" si="1575"/>
        <v>0</v>
      </c>
    </row>
    <row r="2736" spans="1:28" ht="22.5" x14ac:dyDescent="0.25">
      <c r="A2736" s="72" t="s">
        <v>18443</v>
      </c>
      <c r="B2736" s="73" t="s">
        <v>23815</v>
      </c>
      <c r="C2736" s="74" t="s">
        <v>15692</v>
      </c>
      <c r="D2736" s="75">
        <v>0</v>
      </c>
      <c r="E2736" s="70">
        <v>16</v>
      </c>
      <c r="F2736" s="76">
        <f t="shared" si="1605"/>
        <v>0</v>
      </c>
      <c r="G2736" s="77"/>
      <c r="H2736" s="70">
        <f t="shared" si="1606"/>
        <v>12.65</v>
      </c>
      <c r="I2736" s="70">
        <f t="shared" si="1606"/>
        <v>3.35</v>
      </c>
      <c r="J2736" s="70">
        <f t="shared" si="1607"/>
        <v>16</v>
      </c>
      <c r="K2736" s="70">
        <v>0</v>
      </c>
      <c r="L2736" s="76">
        <f t="shared" si="1608"/>
        <v>16</v>
      </c>
      <c r="N2736" s="70">
        <v>12.65</v>
      </c>
      <c r="O2736" s="70">
        <v>3.3499999999999996</v>
      </c>
      <c r="P2736" s="70">
        <f t="shared" si="1609"/>
        <v>16</v>
      </c>
      <c r="Q2736" s="64"/>
      <c r="R2736" s="70">
        <f t="shared" si="1610"/>
        <v>12.65</v>
      </c>
      <c r="S2736" s="70">
        <f t="shared" si="1610"/>
        <v>3.36</v>
      </c>
      <c r="T2736" s="70">
        <f t="shared" si="1611"/>
        <v>16.010000000000002</v>
      </c>
      <c r="U2736" s="70">
        <f t="shared" si="1612"/>
        <v>0</v>
      </c>
      <c r="V2736" s="78">
        <f t="shared" si="1613"/>
        <v>16.010000000000002</v>
      </c>
      <c r="X2736" s="70">
        <v>12.65</v>
      </c>
      <c r="Y2736" s="70">
        <v>3.36</v>
      </c>
      <c r="Z2736" s="70">
        <v>16.010000000000002</v>
      </c>
      <c r="AA2736" s="79"/>
      <c r="AB2736" s="80">
        <f t="shared" si="1575"/>
        <v>-1.0000000000001563E-2</v>
      </c>
    </row>
    <row r="2737" spans="1:28" x14ac:dyDescent="0.25">
      <c r="A2737" s="72" t="s">
        <v>18444</v>
      </c>
      <c r="B2737" s="73" t="s">
        <v>23816</v>
      </c>
      <c r="C2737" s="74" t="s">
        <v>15692</v>
      </c>
      <c r="D2737" s="75">
        <v>0</v>
      </c>
      <c r="E2737" s="70">
        <v>19.310000000000002</v>
      </c>
      <c r="F2737" s="76">
        <f t="shared" si="1605"/>
        <v>0</v>
      </c>
      <c r="G2737" s="77"/>
      <c r="H2737" s="70">
        <f t="shared" si="1606"/>
        <v>15.96</v>
      </c>
      <c r="I2737" s="70">
        <f t="shared" si="1606"/>
        <v>3.35</v>
      </c>
      <c r="J2737" s="70">
        <f t="shared" si="1607"/>
        <v>19.310000000000002</v>
      </c>
      <c r="K2737" s="70">
        <v>0</v>
      </c>
      <c r="L2737" s="76">
        <f t="shared" si="1608"/>
        <v>19.310000000000002</v>
      </c>
      <c r="N2737" s="70">
        <v>15.96</v>
      </c>
      <c r="O2737" s="70">
        <v>3.3499999999999996</v>
      </c>
      <c r="P2737" s="70">
        <f t="shared" si="1609"/>
        <v>19.310000000000002</v>
      </c>
      <c r="Q2737" s="64"/>
      <c r="R2737" s="70">
        <f t="shared" si="1610"/>
        <v>15.96</v>
      </c>
      <c r="S2737" s="70">
        <f t="shared" si="1610"/>
        <v>3.36</v>
      </c>
      <c r="T2737" s="70">
        <f t="shared" si="1611"/>
        <v>19.32</v>
      </c>
      <c r="U2737" s="70">
        <f t="shared" si="1612"/>
        <v>0</v>
      </c>
      <c r="V2737" s="78">
        <f t="shared" si="1613"/>
        <v>19.32</v>
      </c>
      <c r="X2737" s="70">
        <v>15.96</v>
      </c>
      <c r="Y2737" s="70">
        <v>3.36</v>
      </c>
      <c r="Z2737" s="70">
        <v>19.32</v>
      </c>
      <c r="AA2737" s="79"/>
      <c r="AB2737" s="80">
        <f t="shared" si="1575"/>
        <v>-9.9999999999980105E-3</v>
      </c>
    </row>
    <row r="2738" spans="1:28" x14ac:dyDescent="0.25">
      <c r="A2738" s="72" t="s">
        <v>18445</v>
      </c>
      <c r="B2738" s="73" t="s">
        <v>23817</v>
      </c>
      <c r="C2738" s="74" t="s">
        <v>15692</v>
      </c>
      <c r="D2738" s="75">
        <v>0</v>
      </c>
      <c r="E2738" s="70">
        <v>9.629999999999999</v>
      </c>
      <c r="F2738" s="76">
        <f t="shared" si="1605"/>
        <v>0</v>
      </c>
      <c r="G2738" s="77"/>
      <c r="H2738" s="70">
        <f t="shared" si="1606"/>
        <v>6.28</v>
      </c>
      <c r="I2738" s="70">
        <f t="shared" si="1606"/>
        <v>3.35</v>
      </c>
      <c r="J2738" s="70">
        <f t="shared" si="1607"/>
        <v>9.6300000000000008</v>
      </c>
      <c r="K2738" s="70">
        <v>0</v>
      </c>
      <c r="L2738" s="76">
        <f t="shared" si="1608"/>
        <v>9.6300000000000008</v>
      </c>
      <c r="N2738" s="70">
        <v>6.28</v>
      </c>
      <c r="O2738" s="70">
        <v>3.3499999999999996</v>
      </c>
      <c r="P2738" s="70">
        <f t="shared" si="1609"/>
        <v>9.629999999999999</v>
      </c>
      <c r="Q2738" s="64"/>
      <c r="R2738" s="70">
        <f t="shared" si="1610"/>
        <v>6.28</v>
      </c>
      <c r="S2738" s="70">
        <f t="shared" si="1610"/>
        <v>3.36</v>
      </c>
      <c r="T2738" s="70">
        <f t="shared" si="1611"/>
        <v>9.64</v>
      </c>
      <c r="U2738" s="70">
        <f t="shared" si="1612"/>
        <v>0</v>
      </c>
      <c r="V2738" s="78">
        <f t="shared" si="1613"/>
        <v>9.64</v>
      </c>
      <c r="X2738" s="70">
        <v>6.28</v>
      </c>
      <c r="Y2738" s="70">
        <v>3.36</v>
      </c>
      <c r="Z2738" s="70">
        <v>9.64</v>
      </c>
      <c r="AA2738" s="79"/>
      <c r="AB2738" s="80">
        <f t="shared" si="1575"/>
        <v>-1.0000000000001563E-2</v>
      </c>
    </row>
    <row r="2739" spans="1:28" x14ac:dyDescent="0.25">
      <c r="A2739" s="72" t="s">
        <v>18446</v>
      </c>
      <c r="B2739" s="73" t="s">
        <v>23818</v>
      </c>
      <c r="C2739" s="74" t="s">
        <v>15692</v>
      </c>
      <c r="D2739" s="75">
        <v>0</v>
      </c>
      <c r="E2739" s="70">
        <v>6.8599999999999994</v>
      </c>
      <c r="F2739" s="76">
        <f t="shared" si="1605"/>
        <v>0</v>
      </c>
      <c r="G2739" s="77"/>
      <c r="H2739" s="70">
        <f t="shared" si="1606"/>
        <v>3.51</v>
      </c>
      <c r="I2739" s="70">
        <f t="shared" si="1606"/>
        <v>3.35</v>
      </c>
      <c r="J2739" s="70">
        <f t="shared" si="1607"/>
        <v>6.8599999999999994</v>
      </c>
      <c r="K2739" s="70">
        <v>0</v>
      </c>
      <c r="L2739" s="76">
        <f t="shared" si="1608"/>
        <v>6.8599999999999994</v>
      </c>
      <c r="N2739" s="70">
        <v>3.51</v>
      </c>
      <c r="O2739" s="70">
        <v>3.3499999999999996</v>
      </c>
      <c r="P2739" s="70">
        <f t="shared" si="1609"/>
        <v>6.8599999999999994</v>
      </c>
      <c r="Q2739" s="64"/>
      <c r="R2739" s="70">
        <f t="shared" si="1610"/>
        <v>3.51</v>
      </c>
      <c r="S2739" s="70">
        <f t="shared" si="1610"/>
        <v>3.36</v>
      </c>
      <c r="T2739" s="70">
        <f t="shared" si="1611"/>
        <v>6.8699999999999992</v>
      </c>
      <c r="U2739" s="70">
        <f t="shared" si="1612"/>
        <v>0</v>
      </c>
      <c r="V2739" s="78">
        <f t="shared" si="1613"/>
        <v>6.8699999999999992</v>
      </c>
      <c r="X2739" s="70">
        <v>3.51</v>
      </c>
      <c r="Y2739" s="70">
        <v>3.36</v>
      </c>
      <c r="Z2739" s="70">
        <v>6.87</v>
      </c>
      <c r="AA2739" s="79"/>
      <c r="AB2739" s="80">
        <f t="shared" si="1575"/>
        <v>-1.0000000000000675E-2</v>
      </c>
    </row>
    <row r="2740" spans="1:28" x14ac:dyDescent="0.25">
      <c r="A2740" s="72" t="s">
        <v>18447</v>
      </c>
      <c r="B2740" s="73" t="s">
        <v>23819</v>
      </c>
      <c r="C2740" s="74" t="s">
        <v>15747</v>
      </c>
      <c r="D2740" s="75">
        <v>0</v>
      </c>
      <c r="E2740" s="70">
        <v>21.73</v>
      </c>
      <c r="F2740" s="76">
        <f t="shared" si="1605"/>
        <v>0</v>
      </c>
      <c r="G2740" s="77"/>
      <c r="H2740" s="70">
        <f t="shared" si="1606"/>
        <v>8.32</v>
      </c>
      <c r="I2740" s="70">
        <f t="shared" si="1606"/>
        <v>13.41</v>
      </c>
      <c r="J2740" s="70">
        <f t="shared" si="1607"/>
        <v>21.73</v>
      </c>
      <c r="K2740" s="70">
        <v>0</v>
      </c>
      <c r="L2740" s="76">
        <f t="shared" si="1608"/>
        <v>21.73</v>
      </c>
      <c r="N2740" s="70">
        <v>8.32</v>
      </c>
      <c r="O2740" s="70">
        <v>13.41</v>
      </c>
      <c r="P2740" s="70">
        <f t="shared" si="1609"/>
        <v>21.73</v>
      </c>
      <c r="Q2740" s="64"/>
      <c r="R2740" s="70">
        <f t="shared" si="1610"/>
        <v>8.32</v>
      </c>
      <c r="S2740" s="70">
        <f t="shared" si="1610"/>
        <v>13.42</v>
      </c>
      <c r="T2740" s="70">
        <f t="shared" si="1611"/>
        <v>21.740000000000002</v>
      </c>
      <c r="U2740" s="70">
        <f t="shared" si="1612"/>
        <v>0</v>
      </c>
      <c r="V2740" s="78">
        <f t="shared" si="1613"/>
        <v>21.740000000000002</v>
      </c>
      <c r="X2740" s="70">
        <v>8.32</v>
      </c>
      <c r="Y2740" s="70">
        <v>13.42</v>
      </c>
      <c r="Z2740" s="70">
        <v>21.74</v>
      </c>
      <c r="AA2740" s="79"/>
      <c r="AB2740" s="80">
        <f t="shared" si="1575"/>
        <v>-9.9999999999980105E-3</v>
      </c>
    </row>
    <row r="2741" spans="1:28" x14ac:dyDescent="0.25">
      <c r="A2741" s="72" t="s">
        <v>18448</v>
      </c>
      <c r="B2741" s="73" t="s">
        <v>23820</v>
      </c>
      <c r="C2741" s="74" t="s">
        <v>15692</v>
      </c>
      <c r="D2741" s="75">
        <v>0</v>
      </c>
      <c r="E2741" s="70">
        <v>22.96</v>
      </c>
      <c r="F2741" s="76">
        <f t="shared" si="1605"/>
        <v>0</v>
      </c>
      <c r="G2741" s="77"/>
      <c r="H2741" s="70">
        <f t="shared" si="1606"/>
        <v>14.57</v>
      </c>
      <c r="I2741" s="70">
        <f t="shared" si="1606"/>
        <v>8.39</v>
      </c>
      <c r="J2741" s="70">
        <f t="shared" si="1607"/>
        <v>22.96</v>
      </c>
      <c r="K2741" s="70">
        <v>0</v>
      </c>
      <c r="L2741" s="76">
        <f t="shared" si="1608"/>
        <v>22.96</v>
      </c>
      <c r="N2741" s="70">
        <v>14.57</v>
      </c>
      <c r="O2741" s="70">
        <v>8.39</v>
      </c>
      <c r="P2741" s="70">
        <f t="shared" si="1609"/>
        <v>22.96</v>
      </c>
      <c r="Q2741" s="64"/>
      <c r="R2741" s="70">
        <f t="shared" si="1610"/>
        <v>14.57</v>
      </c>
      <c r="S2741" s="70">
        <f t="shared" si="1610"/>
        <v>8.39</v>
      </c>
      <c r="T2741" s="70">
        <f t="shared" si="1611"/>
        <v>22.96</v>
      </c>
      <c r="U2741" s="70">
        <f t="shared" si="1612"/>
        <v>0</v>
      </c>
      <c r="V2741" s="78">
        <f t="shared" si="1613"/>
        <v>22.96</v>
      </c>
      <c r="X2741" s="70">
        <v>14.57</v>
      </c>
      <c r="Y2741" s="70">
        <v>8.39</v>
      </c>
      <c r="Z2741" s="70">
        <v>22.96</v>
      </c>
      <c r="AA2741" s="79"/>
      <c r="AB2741" s="80">
        <f t="shared" si="1575"/>
        <v>0</v>
      </c>
    </row>
    <row r="2742" spans="1:28" x14ac:dyDescent="0.25">
      <c r="A2742" s="72" t="s">
        <v>18449</v>
      </c>
      <c r="B2742" s="73" t="s">
        <v>23821</v>
      </c>
      <c r="C2742" s="74" t="s">
        <v>15692</v>
      </c>
      <c r="D2742" s="75">
        <v>0</v>
      </c>
      <c r="E2742" s="70">
        <v>135.71</v>
      </c>
      <c r="F2742" s="76">
        <f t="shared" si="1605"/>
        <v>0</v>
      </c>
      <c r="G2742" s="77"/>
      <c r="H2742" s="70">
        <f t="shared" si="1606"/>
        <v>118.93</v>
      </c>
      <c r="I2742" s="70">
        <f t="shared" si="1606"/>
        <v>16.78</v>
      </c>
      <c r="J2742" s="70">
        <f t="shared" si="1607"/>
        <v>135.71</v>
      </c>
      <c r="K2742" s="70">
        <v>0</v>
      </c>
      <c r="L2742" s="76">
        <f t="shared" si="1608"/>
        <v>135.71</v>
      </c>
      <c r="N2742" s="70">
        <v>118.93</v>
      </c>
      <c r="O2742" s="70">
        <v>16.78</v>
      </c>
      <c r="P2742" s="70">
        <f t="shared" si="1609"/>
        <v>135.71</v>
      </c>
      <c r="Q2742" s="64"/>
      <c r="R2742" s="70">
        <f t="shared" si="1610"/>
        <v>118.93</v>
      </c>
      <c r="S2742" s="70">
        <f t="shared" si="1610"/>
        <v>16.79</v>
      </c>
      <c r="T2742" s="70">
        <f t="shared" si="1611"/>
        <v>135.72</v>
      </c>
      <c r="U2742" s="70">
        <f t="shared" si="1612"/>
        <v>0</v>
      </c>
      <c r="V2742" s="78">
        <f t="shared" si="1613"/>
        <v>135.72</v>
      </c>
      <c r="X2742" s="70">
        <v>118.93</v>
      </c>
      <c r="Y2742" s="70">
        <v>16.79</v>
      </c>
      <c r="Z2742" s="70">
        <v>135.72</v>
      </c>
      <c r="AA2742" s="79"/>
      <c r="AB2742" s="80">
        <f t="shared" si="1575"/>
        <v>-9.9999999999909051E-3</v>
      </c>
    </row>
    <row r="2743" spans="1:28" x14ac:dyDescent="0.25">
      <c r="A2743" s="72" t="s">
        <v>18450</v>
      </c>
      <c r="B2743" s="73" t="s">
        <v>23822</v>
      </c>
      <c r="C2743" s="74" t="s">
        <v>15692</v>
      </c>
      <c r="D2743" s="75">
        <v>0</v>
      </c>
      <c r="E2743" s="70">
        <v>86.19</v>
      </c>
      <c r="F2743" s="76">
        <f t="shared" si="1605"/>
        <v>0</v>
      </c>
      <c r="G2743" s="77"/>
      <c r="H2743" s="70">
        <f t="shared" si="1606"/>
        <v>69.41</v>
      </c>
      <c r="I2743" s="70">
        <f t="shared" si="1606"/>
        <v>16.78</v>
      </c>
      <c r="J2743" s="70">
        <f t="shared" si="1607"/>
        <v>86.19</v>
      </c>
      <c r="K2743" s="70">
        <v>0</v>
      </c>
      <c r="L2743" s="76">
        <f t="shared" si="1608"/>
        <v>86.19</v>
      </c>
      <c r="N2743" s="70">
        <v>69.41</v>
      </c>
      <c r="O2743" s="70">
        <v>16.78</v>
      </c>
      <c r="P2743" s="70">
        <f t="shared" si="1609"/>
        <v>86.19</v>
      </c>
      <c r="Q2743" s="64"/>
      <c r="R2743" s="70">
        <f t="shared" si="1610"/>
        <v>69.41</v>
      </c>
      <c r="S2743" s="70">
        <f t="shared" si="1610"/>
        <v>16.79</v>
      </c>
      <c r="T2743" s="70">
        <f t="shared" si="1611"/>
        <v>86.199999999999989</v>
      </c>
      <c r="U2743" s="70">
        <f t="shared" si="1612"/>
        <v>0</v>
      </c>
      <c r="V2743" s="78">
        <f t="shared" si="1613"/>
        <v>86.199999999999989</v>
      </c>
      <c r="X2743" s="70">
        <v>69.41</v>
      </c>
      <c r="Y2743" s="70">
        <v>16.79</v>
      </c>
      <c r="Z2743" s="70">
        <v>86.2</v>
      </c>
      <c r="AA2743" s="79"/>
      <c r="AB2743" s="80">
        <f t="shared" si="1575"/>
        <v>-1.0000000000005116E-2</v>
      </c>
    </row>
    <row r="2744" spans="1:28" x14ac:dyDescent="0.25">
      <c r="A2744" s="72" t="s">
        <v>18451</v>
      </c>
      <c r="B2744" s="73" t="s">
        <v>23823</v>
      </c>
      <c r="C2744" s="74" t="s">
        <v>15692</v>
      </c>
      <c r="D2744" s="75">
        <v>0</v>
      </c>
      <c r="E2744" s="70">
        <v>110.68</v>
      </c>
      <c r="F2744" s="76">
        <f t="shared" si="1605"/>
        <v>0</v>
      </c>
      <c r="G2744" s="77"/>
      <c r="H2744" s="70">
        <f t="shared" si="1606"/>
        <v>93.9</v>
      </c>
      <c r="I2744" s="70">
        <f t="shared" si="1606"/>
        <v>16.78</v>
      </c>
      <c r="J2744" s="70">
        <f t="shared" si="1607"/>
        <v>110.68</v>
      </c>
      <c r="K2744" s="70">
        <v>0</v>
      </c>
      <c r="L2744" s="76">
        <f t="shared" si="1608"/>
        <v>110.68</v>
      </c>
      <c r="N2744" s="70">
        <v>93.9</v>
      </c>
      <c r="O2744" s="70">
        <v>16.78</v>
      </c>
      <c r="P2744" s="70">
        <f t="shared" si="1609"/>
        <v>110.68</v>
      </c>
      <c r="Q2744" s="64"/>
      <c r="R2744" s="70">
        <f t="shared" si="1610"/>
        <v>93.9</v>
      </c>
      <c r="S2744" s="70">
        <f t="shared" si="1610"/>
        <v>16.79</v>
      </c>
      <c r="T2744" s="70">
        <f t="shared" si="1611"/>
        <v>110.69</v>
      </c>
      <c r="U2744" s="70">
        <f t="shared" si="1612"/>
        <v>0</v>
      </c>
      <c r="V2744" s="78">
        <f t="shared" si="1613"/>
        <v>110.69</v>
      </c>
      <c r="X2744" s="70">
        <v>93.9</v>
      </c>
      <c r="Y2744" s="70">
        <v>16.79</v>
      </c>
      <c r="Z2744" s="70">
        <v>110.69</v>
      </c>
      <c r="AA2744" s="79"/>
      <c r="AB2744" s="80">
        <f t="shared" si="1575"/>
        <v>-9.9999999999909051E-3</v>
      </c>
    </row>
    <row r="2745" spans="1:28" x14ac:dyDescent="0.25">
      <c r="A2745" s="72" t="s">
        <v>18452</v>
      </c>
      <c r="B2745" s="73" t="s">
        <v>23824</v>
      </c>
      <c r="C2745" s="74" t="s">
        <v>15692</v>
      </c>
      <c r="D2745" s="75">
        <v>0</v>
      </c>
      <c r="E2745" s="70">
        <v>39.700000000000003</v>
      </c>
      <c r="F2745" s="76">
        <f t="shared" si="1605"/>
        <v>0</v>
      </c>
      <c r="G2745" s="77"/>
      <c r="H2745" s="70">
        <f t="shared" si="1606"/>
        <v>31.31</v>
      </c>
      <c r="I2745" s="70">
        <f t="shared" si="1606"/>
        <v>8.39</v>
      </c>
      <c r="J2745" s="70">
        <f t="shared" si="1607"/>
        <v>39.700000000000003</v>
      </c>
      <c r="K2745" s="70">
        <v>0</v>
      </c>
      <c r="L2745" s="76">
        <f t="shared" si="1608"/>
        <v>39.700000000000003</v>
      </c>
      <c r="N2745" s="70">
        <v>31.310000000000002</v>
      </c>
      <c r="O2745" s="70">
        <v>8.39</v>
      </c>
      <c r="P2745" s="70">
        <f t="shared" si="1609"/>
        <v>39.700000000000003</v>
      </c>
      <c r="Q2745" s="64"/>
      <c r="R2745" s="70">
        <f t="shared" si="1610"/>
        <v>31.31</v>
      </c>
      <c r="S2745" s="70">
        <f t="shared" si="1610"/>
        <v>8.39</v>
      </c>
      <c r="T2745" s="70">
        <f t="shared" si="1611"/>
        <v>39.700000000000003</v>
      </c>
      <c r="U2745" s="70">
        <f t="shared" si="1612"/>
        <v>0</v>
      </c>
      <c r="V2745" s="78">
        <f t="shared" si="1613"/>
        <v>39.700000000000003</v>
      </c>
      <c r="X2745" s="70">
        <v>31.31</v>
      </c>
      <c r="Y2745" s="70">
        <v>8.39</v>
      </c>
      <c r="Z2745" s="70">
        <v>39.700000000000003</v>
      </c>
      <c r="AA2745" s="79"/>
      <c r="AB2745" s="80">
        <f t="shared" si="1575"/>
        <v>0</v>
      </c>
    </row>
    <row r="2746" spans="1:28" ht="22.5" x14ac:dyDescent="0.25">
      <c r="A2746" s="72" t="s">
        <v>18453</v>
      </c>
      <c r="B2746" s="73" t="s">
        <v>23825</v>
      </c>
      <c r="C2746" s="74" t="s">
        <v>15692</v>
      </c>
      <c r="D2746" s="75">
        <v>0</v>
      </c>
      <c r="E2746" s="70">
        <v>9.0499999999999989</v>
      </c>
      <c r="F2746" s="76">
        <f t="shared" si="1605"/>
        <v>0</v>
      </c>
      <c r="G2746" s="77"/>
      <c r="H2746" s="70">
        <f t="shared" si="1606"/>
        <v>2.3199999999999998</v>
      </c>
      <c r="I2746" s="70">
        <f t="shared" si="1606"/>
        <v>6.73</v>
      </c>
      <c r="J2746" s="70">
        <f t="shared" si="1607"/>
        <v>9.0500000000000007</v>
      </c>
      <c r="K2746" s="70">
        <v>0</v>
      </c>
      <c r="L2746" s="76">
        <f t="shared" si="1608"/>
        <v>9.0500000000000007</v>
      </c>
      <c r="N2746" s="70">
        <v>2.3199999999999998</v>
      </c>
      <c r="O2746" s="70">
        <v>6.7299999999999995</v>
      </c>
      <c r="P2746" s="70">
        <f t="shared" si="1609"/>
        <v>9.0499999999999989</v>
      </c>
      <c r="Q2746" s="64"/>
      <c r="R2746" s="70">
        <f t="shared" si="1610"/>
        <v>2.3199999999999998</v>
      </c>
      <c r="S2746" s="70">
        <f t="shared" si="1610"/>
        <v>6.71</v>
      </c>
      <c r="T2746" s="70">
        <f t="shared" si="1611"/>
        <v>9.0299999999999994</v>
      </c>
      <c r="U2746" s="70">
        <f t="shared" si="1612"/>
        <v>0</v>
      </c>
      <c r="V2746" s="78">
        <f t="shared" si="1613"/>
        <v>9.0299999999999994</v>
      </c>
      <c r="X2746" s="70">
        <v>2.3199999999999998</v>
      </c>
      <c r="Y2746" s="70">
        <v>6.71</v>
      </c>
      <c r="Z2746" s="70">
        <v>9.0299999999999994</v>
      </c>
      <c r="AA2746" s="79"/>
      <c r="AB2746" s="80">
        <f t="shared" si="1575"/>
        <v>1.9999999999999574E-2</v>
      </c>
    </row>
    <row r="2747" spans="1:28" ht="22.5" x14ac:dyDescent="0.25">
      <c r="A2747" s="72" t="s">
        <v>18454</v>
      </c>
      <c r="B2747" s="73" t="s">
        <v>23826</v>
      </c>
      <c r="C2747" s="74" t="s">
        <v>15692</v>
      </c>
      <c r="D2747" s="75">
        <v>0</v>
      </c>
      <c r="E2747" s="70">
        <v>15.21</v>
      </c>
      <c r="F2747" s="76">
        <f t="shared" si="1605"/>
        <v>0</v>
      </c>
      <c r="G2747" s="77"/>
      <c r="H2747" s="70">
        <f t="shared" si="1606"/>
        <v>6.82</v>
      </c>
      <c r="I2747" s="70">
        <f t="shared" si="1606"/>
        <v>8.39</v>
      </c>
      <c r="J2747" s="70">
        <f t="shared" si="1607"/>
        <v>15.21</v>
      </c>
      <c r="K2747" s="70">
        <v>0</v>
      </c>
      <c r="L2747" s="76">
        <f t="shared" si="1608"/>
        <v>15.21</v>
      </c>
      <c r="N2747" s="70">
        <v>6.82</v>
      </c>
      <c r="O2747" s="70">
        <v>8.39</v>
      </c>
      <c r="P2747" s="70">
        <f t="shared" si="1609"/>
        <v>15.21</v>
      </c>
      <c r="Q2747" s="64"/>
      <c r="R2747" s="70">
        <f t="shared" si="1610"/>
        <v>6.82</v>
      </c>
      <c r="S2747" s="70">
        <f t="shared" si="1610"/>
        <v>8.39</v>
      </c>
      <c r="T2747" s="70">
        <f t="shared" si="1611"/>
        <v>15.21</v>
      </c>
      <c r="U2747" s="70">
        <f t="shared" si="1612"/>
        <v>0</v>
      </c>
      <c r="V2747" s="78">
        <f t="shared" si="1613"/>
        <v>15.21</v>
      </c>
      <c r="X2747" s="70">
        <v>6.82</v>
      </c>
      <c r="Y2747" s="70">
        <v>8.39</v>
      </c>
      <c r="Z2747" s="70">
        <v>15.21</v>
      </c>
      <c r="AA2747" s="79"/>
      <c r="AB2747" s="80">
        <f t="shared" si="1575"/>
        <v>0</v>
      </c>
    </row>
    <row r="2748" spans="1:28" ht="22.5" x14ac:dyDescent="0.25">
      <c r="A2748" s="72" t="s">
        <v>18455</v>
      </c>
      <c r="B2748" s="73" t="s">
        <v>23827</v>
      </c>
      <c r="C2748" s="74" t="s">
        <v>15747</v>
      </c>
      <c r="D2748" s="75">
        <v>0</v>
      </c>
      <c r="E2748" s="70">
        <v>29.32</v>
      </c>
      <c r="F2748" s="76">
        <f t="shared" si="1605"/>
        <v>0</v>
      </c>
      <c r="G2748" s="77"/>
      <c r="H2748" s="70">
        <f t="shared" si="1606"/>
        <v>12.54</v>
      </c>
      <c r="I2748" s="70">
        <f t="shared" si="1606"/>
        <v>16.78</v>
      </c>
      <c r="J2748" s="70">
        <f t="shared" si="1607"/>
        <v>29.32</v>
      </c>
      <c r="K2748" s="70">
        <v>0</v>
      </c>
      <c r="L2748" s="76">
        <f t="shared" si="1608"/>
        <v>29.32</v>
      </c>
      <c r="N2748" s="70">
        <v>12.54</v>
      </c>
      <c r="O2748" s="70">
        <v>16.78</v>
      </c>
      <c r="P2748" s="70">
        <f t="shared" si="1609"/>
        <v>29.32</v>
      </c>
      <c r="Q2748" s="64"/>
      <c r="R2748" s="70">
        <f t="shared" si="1610"/>
        <v>12.54</v>
      </c>
      <c r="S2748" s="70">
        <f t="shared" si="1610"/>
        <v>16.79</v>
      </c>
      <c r="T2748" s="70">
        <f t="shared" si="1611"/>
        <v>29.33</v>
      </c>
      <c r="U2748" s="70">
        <f t="shared" si="1612"/>
        <v>0</v>
      </c>
      <c r="V2748" s="78">
        <f t="shared" si="1613"/>
        <v>29.33</v>
      </c>
      <c r="X2748" s="70">
        <v>12.54</v>
      </c>
      <c r="Y2748" s="70">
        <v>16.79</v>
      </c>
      <c r="Z2748" s="70">
        <v>29.33</v>
      </c>
      <c r="AA2748" s="79"/>
      <c r="AB2748" s="80">
        <f t="shared" si="1575"/>
        <v>-9.9999999999980105E-3</v>
      </c>
    </row>
    <row r="2749" spans="1:28" ht="22.5" x14ac:dyDescent="0.25">
      <c r="A2749" s="72" t="s">
        <v>18456</v>
      </c>
      <c r="B2749" s="73" t="s">
        <v>23828</v>
      </c>
      <c r="C2749" s="74" t="s">
        <v>15692</v>
      </c>
      <c r="D2749" s="75">
        <v>0</v>
      </c>
      <c r="E2749" s="70">
        <v>15.930000000000001</v>
      </c>
      <c r="F2749" s="76">
        <f t="shared" si="1605"/>
        <v>0</v>
      </c>
      <c r="G2749" s="77"/>
      <c r="H2749" s="70">
        <f t="shared" si="1606"/>
        <v>7.54</v>
      </c>
      <c r="I2749" s="70">
        <f t="shared" si="1606"/>
        <v>8.39</v>
      </c>
      <c r="J2749" s="70">
        <f t="shared" si="1607"/>
        <v>15.93</v>
      </c>
      <c r="K2749" s="70">
        <v>0</v>
      </c>
      <c r="L2749" s="76">
        <f t="shared" si="1608"/>
        <v>15.93</v>
      </c>
      <c r="N2749" s="70">
        <v>7.5400000000000009</v>
      </c>
      <c r="O2749" s="70">
        <v>8.39</v>
      </c>
      <c r="P2749" s="70">
        <f t="shared" si="1609"/>
        <v>15.930000000000001</v>
      </c>
      <c r="Q2749" s="64"/>
      <c r="R2749" s="70">
        <f t="shared" si="1610"/>
        <v>7.54</v>
      </c>
      <c r="S2749" s="70">
        <f t="shared" si="1610"/>
        <v>8.39</v>
      </c>
      <c r="T2749" s="70">
        <f t="shared" si="1611"/>
        <v>15.93</v>
      </c>
      <c r="U2749" s="70">
        <f t="shared" si="1612"/>
        <v>0</v>
      </c>
      <c r="V2749" s="78">
        <f t="shared" si="1613"/>
        <v>15.93</v>
      </c>
      <c r="X2749" s="70">
        <v>7.54</v>
      </c>
      <c r="Y2749" s="70">
        <v>8.39</v>
      </c>
      <c r="Z2749" s="70">
        <v>15.93</v>
      </c>
      <c r="AA2749" s="79"/>
      <c r="AB2749" s="80">
        <f t="shared" si="1575"/>
        <v>0</v>
      </c>
    </row>
    <row r="2750" spans="1:28" ht="22.5" x14ac:dyDescent="0.25">
      <c r="A2750" s="72" t="s">
        <v>18457</v>
      </c>
      <c r="B2750" s="73" t="s">
        <v>23829</v>
      </c>
      <c r="C2750" s="74" t="s">
        <v>15692</v>
      </c>
      <c r="D2750" s="75">
        <v>0</v>
      </c>
      <c r="E2750" s="70">
        <v>32.64</v>
      </c>
      <c r="F2750" s="76">
        <f t="shared" si="1605"/>
        <v>0</v>
      </c>
      <c r="G2750" s="77"/>
      <c r="H2750" s="70">
        <f t="shared" si="1606"/>
        <v>25.91</v>
      </c>
      <c r="I2750" s="70">
        <f t="shared" si="1606"/>
        <v>6.73</v>
      </c>
      <c r="J2750" s="70">
        <f t="shared" si="1607"/>
        <v>32.64</v>
      </c>
      <c r="K2750" s="70">
        <v>0</v>
      </c>
      <c r="L2750" s="76">
        <f t="shared" si="1608"/>
        <v>32.64</v>
      </c>
      <c r="N2750" s="70">
        <v>25.91</v>
      </c>
      <c r="O2750" s="70">
        <v>6.7299999999999995</v>
      </c>
      <c r="P2750" s="70">
        <f t="shared" si="1609"/>
        <v>32.64</v>
      </c>
      <c r="Q2750" s="64"/>
      <c r="R2750" s="70">
        <f t="shared" si="1610"/>
        <v>25.91</v>
      </c>
      <c r="S2750" s="70">
        <f t="shared" si="1610"/>
        <v>6.71</v>
      </c>
      <c r="T2750" s="70">
        <f t="shared" si="1611"/>
        <v>32.619999999999997</v>
      </c>
      <c r="U2750" s="70">
        <f t="shared" si="1612"/>
        <v>0</v>
      </c>
      <c r="V2750" s="78">
        <f t="shared" si="1613"/>
        <v>32.619999999999997</v>
      </c>
      <c r="X2750" s="70">
        <v>25.91</v>
      </c>
      <c r="Y2750" s="70">
        <v>6.71</v>
      </c>
      <c r="Z2750" s="70">
        <v>32.619999999999997</v>
      </c>
      <c r="AA2750" s="79"/>
      <c r="AB2750" s="80">
        <f t="shared" si="1575"/>
        <v>2.0000000000003126E-2</v>
      </c>
    </row>
    <row r="2751" spans="1:28" x14ac:dyDescent="0.25">
      <c r="A2751" s="72" t="s">
        <v>18458</v>
      </c>
      <c r="B2751" s="73" t="s">
        <v>23830</v>
      </c>
      <c r="C2751" s="74" t="s">
        <v>15692</v>
      </c>
      <c r="D2751" s="75">
        <v>0</v>
      </c>
      <c r="E2751" s="70">
        <v>12.05</v>
      </c>
      <c r="F2751" s="76">
        <f t="shared" si="1605"/>
        <v>0</v>
      </c>
      <c r="G2751" s="77"/>
      <c r="H2751" s="70">
        <f t="shared" si="1606"/>
        <v>3.66</v>
      </c>
      <c r="I2751" s="70">
        <f t="shared" si="1606"/>
        <v>8.39</v>
      </c>
      <c r="J2751" s="70">
        <f t="shared" si="1607"/>
        <v>12.05</v>
      </c>
      <c r="K2751" s="70">
        <v>0</v>
      </c>
      <c r="L2751" s="76">
        <f t="shared" si="1608"/>
        <v>12.05</v>
      </c>
      <c r="N2751" s="70">
        <v>3.66</v>
      </c>
      <c r="O2751" s="70">
        <v>8.39</v>
      </c>
      <c r="P2751" s="70">
        <f t="shared" si="1609"/>
        <v>12.05</v>
      </c>
      <c r="Q2751" s="64"/>
      <c r="R2751" s="70">
        <f t="shared" si="1610"/>
        <v>3.66</v>
      </c>
      <c r="S2751" s="70">
        <f t="shared" si="1610"/>
        <v>8.39</v>
      </c>
      <c r="T2751" s="70">
        <f t="shared" si="1611"/>
        <v>12.05</v>
      </c>
      <c r="U2751" s="70">
        <f t="shared" si="1612"/>
        <v>0</v>
      </c>
      <c r="V2751" s="78">
        <f t="shared" si="1613"/>
        <v>12.05</v>
      </c>
      <c r="X2751" s="70">
        <v>3.66</v>
      </c>
      <c r="Y2751" s="70">
        <v>8.39</v>
      </c>
      <c r="Z2751" s="70">
        <v>12.05</v>
      </c>
      <c r="AA2751" s="79"/>
      <c r="AB2751" s="80">
        <f t="shared" si="1575"/>
        <v>0</v>
      </c>
    </row>
    <row r="2752" spans="1:28" ht="22.5" x14ac:dyDescent="0.25">
      <c r="A2752" s="72" t="s">
        <v>18459</v>
      </c>
      <c r="B2752" s="73" t="s">
        <v>23831</v>
      </c>
      <c r="C2752" s="74" t="s">
        <v>15692</v>
      </c>
      <c r="D2752" s="75">
        <v>0</v>
      </c>
      <c r="E2752" s="70">
        <v>29.740000000000002</v>
      </c>
      <c r="F2752" s="76">
        <f t="shared" si="1605"/>
        <v>0</v>
      </c>
      <c r="G2752" s="77"/>
      <c r="H2752" s="70">
        <f t="shared" si="1606"/>
        <v>28.07</v>
      </c>
      <c r="I2752" s="70">
        <f t="shared" si="1606"/>
        <v>1.67</v>
      </c>
      <c r="J2752" s="70">
        <f t="shared" si="1607"/>
        <v>29.740000000000002</v>
      </c>
      <c r="K2752" s="70">
        <v>0</v>
      </c>
      <c r="L2752" s="76">
        <f t="shared" si="1608"/>
        <v>29.740000000000002</v>
      </c>
      <c r="N2752" s="70">
        <v>28.07</v>
      </c>
      <c r="O2752" s="70">
        <v>1.67</v>
      </c>
      <c r="P2752" s="70">
        <f t="shared" si="1609"/>
        <v>29.740000000000002</v>
      </c>
      <c r="Q2752" s="64"/>
      <c r="R2752" s="70">
        <f t="shared" si="1610"/>
        <v>28.07</v>
      </c>
      <c r="S2752" s="70">
        <f t="shared" si="1610"/>
        <v>1.67</v>
      </c>
      <c r="T2752" s="70">
        <f t="shared" si="1611"/>
        <v>29.740000000000002</v>
      </c>
      <c r="U2752" s="70">
        <f t="shared" si="1612"/>
        <v>0</v>
      </c>
      <c r="V2752" s="78">
        <f t="shared" si="1613"/>
        <v>29.740000000000002</v>
      </c>
      <c r="X2752" s="70">
        <v>28.07</v>
      </c>
      <c r="Y2752" s="70">
        <v>1.67</v>
      </c>
      <c r="Z2752" s="70">
        <v>29.74</v>
      </c>
      <c r="AA2752" s="79"/>
      <c r="AB2752" s="80">
        <f t="shared" si="1575"/>
        <v>0</v>
      </c>
    </row>
    <row r="2753" spans="1:28" ht="22.5" x14ac:dyDescent="0.25">
      <c r="A2753" s="72" t="s">
        <v>18460</v>
      </c>
      <c r="B2753" s="73" t="s">
        <v>23832</v>
      </c>
      <c r="C2753" s="74" t="s">
        <v>15692</v>
      </c>
      <c r="D2753" s="75">
        <v>0</v>
      </c>
      <c r="E2753" s="70">
        <v>23.16</v>
      </c>
      <c r="F2753" s="76">
        <f t="shared" si="1605"/>
        <v>0</v>
      </c>
      <c r="G2753" s="77"/>
      <c r="H2753" s="70">
        <f t="shared" si="1606"/>
        <v>14.77</v>
      </c>
      <c r="I2753" s="70">
        <f t="shared" si="1606"/>
        <v>8.39</v>
      </c>
      <c r="J2753" s="70">
        <f t="shared" si="1607"/>
        <v>23.16</v>
      </c>
      <c r="K2753" s="70">
        <v>0</v>
      </c>
      <c r="L2753" s="76">
        <f t="shared" si="1608"/>
        <v>23.16</v>
      </c>
      <c r="N2753" s="70">
        <v>14.77</v>
      </c>
      <c r="O2753" s="70">
        <v>8.39</v>
      </c>
      <c r="P2753" s="70">
        <f t="shared" si="1609"/>
        <v>23.16</v>
      </c>
      <c r="Q2753" s="64"/>
      <c r="R2753" s="70">
        <f t="shared" si="1610"/>
        <v>14.77</v>
      </c>
      <c r="S2753" s="70">
        <f t="shared" si="1610"/>
        <v>8.39</v>
      </c>
      <c r="T2753" s="70">
        <f t="shared" si="1611"/>
        <v>23.16</v>
      </c>
      <c r="U2753" s="70">
        <f t="shared" si="1612"/>
        <v>0</v>
      </c>
      <c r="V2753" s="78">
        <f t="shared" si="1613"/>
        <v>23.16</v>
      </c>
      <c r="X2753" s="70">
        <v>14.77</v>
      </c>
      <c r="Y2753" s="70">
        <v>8.39</v>
      </c>
      <c r="Z2753" s="70">
        <v>23.16</v>
      </c>
      <c r="AA2753" s="79"/>
      <c r="AB2753" s="80">
        <f t="shared" si="1575"/>
        <v>0</v>
      </c>
    </row>
    <row r="2754" spans="1:28" ht="22.5" x14ac:dyDescent="0.25">
      <c r="A2754" s="72" t="s">
        <v>18461</v>
      </c>
      <c r="B2754" s="73" t="s">
        <v>23833</v>
      </c>
      <c r="C2754" s="74" t="s">
        <v>15692</v>
      </c>
      <c r="D2754" s="75">
        <v>0</v>
      </c>
      <c r="E2754" s="70">
        <v>32.1</v>
      </c>
      <c r="F2754" s="76">
        <f t="shared" si="1605"/>
        <v>0</v>
      </c>
      <c r="G2754" s="77"/>
      <c r="H2754" s="70">
        <f t="shared" si="1606"/>
        <v>23.71</v>
      </c>
      <c r="I2754" s="70">
        <f t="shared" si="1606"/>
        <v>8.39</v>
      </c>
      <c r="J2754" s="70">
        <f t="shared" si="1607"/>
        <v>32.1</v>
      </c>
      <c r="K2754" s="70">
        <v>0</v>
      </c>
      <c r="L2754" s="76">
        <f t="shared" si="1608"/>
        <v>32.1</v>
      </c>
      <c r="N2754" s="70">
        <v>23.71</v>
      </c>
      <c r="O2754" s="70">
        <v>8.39</v>
      </c>
      <c r="P2754" s="70">
        <f t="shared" si="1609"/>
        <v>32.1</v>
      </c>
      <c r="Q2754" s="64"/>
      <c r="R2754" s="70">
        <f t="shared" si="1610"/>
        <v>23.71</v>
      </c>
      <c r="S2754" s="70">
        <f t="shared" si="1610"/>
        <v>8.39</v>
      </c>
      <c r="T2754" s="70">
        <f t="shared" si="1611"/>
        <v>32.1</v>
      </c>
      <c r="U2754" s="70">
        <f t="shared" si="1612"/>
        <v>0</v>
      </c>
      <c r="V2754" s="78">
        <f t="shared" si="1613"/>
        <v>32.1</v>
      </c>
      <c r="X2754" s="70">
        <v>23.71</v>
      </c>
      <c r="Y2754" s="70">
        <v>8.39</v>
      </c>
      <c r="Z2754" s="70">
        <v>32.1</v>
      </c>
      <c r="AA2754" s="79"/>
      <c r="AB2754" s="80">
        <f t="shared" si="1575"/>
        <v>0</v>
      </c>
    </row>
    <row r="2755" spans="1:28" s="83" customFormat="1" ht="22.5" x14ac:dyDescent="0.25">
      <c r="A2755" s="72" t="s">
        <v>18462</v>
      </c>
      <c r="B2755" s="73" t="s">
        <v>23834</v>
      </c>
      <c r="C2755" s="74" t="s">
        <v>15692</v>
      </c>
      <c r="D2755" s="75">
        <v>0</v>
      </c>
      <c r="E2755" s="70">
        <v>40.9</v>
      </c>
      <c r="F2755" s="76">
        <f t="shared" si="1605"/>
        <v>0</v>
      </c>
      <c r="G2755" s="77"/>
      <c r="H2755" s="70">
        <f t="shared" si="1606"/>
        <v>32.51</v>
      </c>
      <c r="I2755" s="70">
        <f t="shared" si="1606"/>
        <v>8.39</v>
      </c>
      <c r="J2755" s="70">
        <f t="shared" si="1607"/>
        <v>40.9</v>
      </c>
      <c r="K2755" s="70">
        <v>0</v>
      </c>
      <c r="L2755" s="76">
        <f t="shared" si="1608"/>
        <v>40.9</v>
      </c>
      <c r="M2755" s="34"/>
      <c r="N2755" s="70">
        <v>32.51</v>
      </c>
      <c r="O2755" s="70">
        <v>8.39</v>
      </c>
      <c r="P2755" s="70">
        <f t="shared" si="1609"/>
        <v>40.9</v>
      </c>
      <c r="Q2755" s="64"/>
      <c r="R2755" s="70">
        <f t="shared" si="1610"/>
        <v>32.51</v>
      </c>
      <c r="S2755" s="70">
        <f t="shared" si="1610"/>
        <v>8.39</v>
      </c>
      <c r="T2755" s="70">
        <f t="shared" si="1611"/>
        <v>40.9</v>
      </c>
      <c r="U2755" s="70">
        <f t="shared" si="1612"/>
        <v>0</v>
      </c>
      <c r="V2755" s="78">
        <f t="shared" si="1613"/>
        <v>40.9</v>
      </c>
      <c r="W2755" s="34"/>
      <c r="X2755" s="70">
        <v>32.51</v>
      </c>
      <c r="Y2755" s="70">
        <v>8.39</v>
      </c>
      <c r="Z2755" s="70">
        <v>40.9</v>
      </c>
      <c r="AA2755" s="79"/>
      <c r="AB2755" s="80">
        <f t="shared" si="1575"/>
        <v>0</v>
      </c>
    </row>
    <row r="2756" spans="1:28" ht="22.5" x14ac:dyDescent="0.25">
      <c r="A2756" s="72" t="s">
        <v>18463</v>
      </c>
      <c r="B2756" s="73" t="s">
        <v>23835</v>
      </c>
      <c r="C2756" s="74" t="s">
        <v>15747</v>
      </c>
      <c r="D2756" s="75">
        <v>0</v>
      </c>
      <c r="E2756" s="70">
        <v>107.07000000000001</v>
      </c>
      <c r="F2756" s="76">
        <f t="shared" si="1605"/>
        <v>0</v>
      </c>
      <c r="G2756" s="77"/>
      <c r="H2756" s="70">
        <f t="shared" si="1606"/>
        <v>90.29</v>
      </c>
      <c r="I2756" s="70">
        <f t="shared" si="1606"/>
        <v>16.78</v>
      </c>
      <c r="J2756" s="70">
        <f t="shared" si="1607"/>
        <v>107.07000000000001</v>
      </c>
      <c r="K2756" s="70">
        <v>0</v>
      </c>
      <c r="L2756" s="76">
        <f t="shared" si="1608"/>
        <v>107.07000000000001</v>
      </c>
      <c r="N2756" s="70">
        <v>90.29</v>
      </c>
      <c r="O2756" s="70">
        <v>16.78</v>
      </c>
      <c r="P2756" s="70">
        <f t="shared" si="1609"/>
        <v>107.07000000000001</v>
      </c>
      <c r="Q2756" s="64"/>
      <c r="R2756" s="70">
        <f t="shared" si="1610"/>
        <v>90.29</v>
      </c>
      <c r="S2756" s="70">
        <f t="shared" si="1610"/>
        <v>16.79</v>
      </c>
      <c r="T2756" s="70">
        <f t="shared" si="1611"/>
        <v>107.08000000000001</v>
      </c>
      <c r="U2756" s="70">
        <f t="shared" si="1612"/>
        <v>0</v>
      </c>
      <c r="V2756" s="78">
        <f t="shared" si="1613"/>
        <v>107.08000000000001</v>
      </c>
      <c r="X2756" s="70">
        <v>90.29</v>
      </c>
      <c r="Y2756" s="70">
        <v>16.79</v>
      </c>
      <c r="Z2756" s="70">
        <v>107.08</v>
      </c>
      <c r="AA2756" s="79"/>
      <c r="AB2756" s="80">
        <f t="shared" si="1575"/>
        <v>-9.9999999999909051E-3</v>
      </c>
    </row>
    <row r="2757" spans="1:28" ht="22.5" x14ac:dyDescent="0.25">
      <c r="A2757" s="72" t="s">
        <v>18464</v>
      </c>
      <c r="B2757" s="73" t="s">
        <v>23836</v>
      </c>
      <c r="C2757" s="74" t="s">
        <v>15692</v>
      </c>
      <c r="D2757" s="75">
        <v>0</v>
      </c>
      <c r="E2757" s="70">
        <v>413.16</v>
      </c>
      <c r="F2757" s="76">
        <f t="shared" si="1605"/>
        <v>0</v>
      </c>
      <c r="G2757" s="77"/>
      <c r="H2757" s="70">
        <f t="shared" si="1606"/>
        <v>379.61</v>
      </c>
      <c r="I2757" s="70">
        <f t="shared" si="1606"/>
        <v>33.549999999999997</v>
      </c>
      <c r="J2757" s="70">
        <f t="shared" si="1607"/>
        <v>413.16</v>
      </c>
      <c r="K2757" s="70">
        <v>0</v>
      </c>
      <c r="L2757" s="76">
        <f t="shared" si="1608"/>
        <v>413.16</v>
      </c>
      <c r="N2757" s="70">
        <v>379.61</v>
      </c>
      <c r="O2757" s="70">
        <v>33.549999999999997</v>
      </c>
      <c r="P2757" s="70">
        <f t="shared" si="1609"/>
        <v>413.16</v>
      </c>
      <c r="Q2757" s="64"/>
      <c r="R2757" s="70">
        <f t="shared" si="1610"/>
        <v>379.61</v>
      </c>
      <c r="S2757" s="70">
        <f t="shared" si="1610"/>
        <v>33.549999999999997</v>
      </c>
      <c r="T2757" s="70">
        <f t="shared" si="1611"/>
        <v>413.16</v>
      </c>
      <c r="U2757" s="70">
        <f t="shared" si="1612"/>
        <v>0</v>
      </c>
      <c r="V2757" s="78">
        <f t="shared" si="1613"/>
        <v>413.16</v>
      </c>
      <c r="X2757" s="70">
        <v>379.61</v>
      </c>
      <c r="Y2757" s="70">
        <v>33.549999999999997</v>
      </c>
      <c r="Z2757" s="70">
        <v>413.16</v>
      </c>
      <c r="AA2757" s="79"/>
      <c r="AB2757" s="80">
        <f t="shared" si="1575"/>
        <v>0</v>
      </c>
    </row>
    <row r="2758" spans="1:28" x14ac:dyDescent="0.25">
      <c r="A2758" s="72" t="s">
        <v>18465</v>
      </c>
      <c r="B2758" s="73" t="s">
        <v>23837</v>
      </c>
      <c r="C2758" s="74" t="s">
        <v>15692</v>
      </c>
      <c r="D2758" s="75">
        <v>0</v>
      </c>
      <c r="E2758" s="70">
        <v>272.82</v>
      </c>
      <c r="F2758" s="76">
        <f t="shared" si="1605"/>
        <v>0</v>
      </c>
      <c r="G2758" s="77"/>
      <c r="H2758" s="70">
        <f t="shared" si="1606"/>
        <v>239.27</v>
      </c>
      <c r="I2758" s="70">
        <f t="shared" si="1606"/>
        <v>33.549999999999997</v>
      </c>
      <c r="J2758" s="70">
        <f t="shared" si="1607"/>
        <v>272.82</v>
      </c>
      <c r="K2758" s="70">
        <v>0</v>
      </c>
      <c r="L2758" s="76">
        <f t="shared" si="1608"/>
        <v>272.82</v>
      </c>
      <c r="N2758" s="70">
        <v>239.27</v>
      </c>
      <c r="O2758" s="70">
        <v>33.549999999999997</v>
      </c>
      <c r="P2758" s="70">
        <f t="shared" si="1609"/>
        <v>272.82</v>
      </c>
      <c r="Q2758" s="64"/>
      <c r="R2758" s="70">
        <f t="shared" si="1610"/>
        <v>239.27</v>
      </c>
      <c r="S2758" s="70">
        <f t="shared" si="1610"/>
        <v>33.549999999999997</v>
      </c>
      <c r="T2758" s="70">
        <f t="shared" si="1611"/>
        <v>272.82</v>
      </c>
      <c r="U2758" s="70">
        <f t="shared" si="1612"/>
        <v>0</v>
      </c>
      <c r="V2758" s="78">
        <f t="shared" si="1613"/>
        <v>272.82</v>
      </c>
      <c r="X2758" s="70">
        <v>239.27</v>
      </c>
      <c r="Y2758" s="70">
        <v>33.549999999999997</v>
      </c>
      <c r="Z2758" s="70">
        <v>272.82</v>
      </c>
      <c r="AA2758" s="79"/>
      <c r="AB2758" s="80">
        <f t="shared" si="1575"/>
        <v>0</v>
      </c>
    </row>
    <row r="2759" spans="1:28" ht="22.5" x14ac:dyDescent="0.25">
      <c r="A2759" s="72" t="s">
        <v>18466</v>
      </c>
      <c r="B2759" s="73" t="s">
        <v>23838</v>
      </c>
      <c r="C2759" s="74" t="s">
        <v>15692</v>
      </c>
      <c r="D2759" s="75">
        <v>0</v>
      </c>
      <c r="E2759" s="70">
        <v>2.41</v>
      </c>
      <c r="F2759" s="76">
        <f t="shared" si="1605"/>
        <v>0</v>
      </c>
      <c r="G2759" s="77"/>
      <c r="H2759" s="70">
        <f t="shared" si="1606"/>
        <v>1.04</v>
      </c>
      <c r="I2759" s="70">
        <f t="shared" si="1606"/>
        <v>1.37</v>
      </c>
      <c r="J2759" s="70">
        <f t="shared" si="1607"/>
        <v>2.41</v>
      </c>
      <c r="K2759" s="70">
        <v>0</v>
      </c>
      <c r="L2759" s="76">
        <f t="shared" si="1608"/>
        <v>2.41</v>
      </c>
      <c r="N2759" s="70">
        <v>1.04</v>
      </c>
      <c r="O2759" s="70">
        <v>1.37</v>
      </c>
      <c r="P2759" s="70">
        <f t="shared" si="1609"/>
        <v>2.41</v>
      </c>
      <c r="Q2759" s="64"/>
      <c r="R2759" s="70">
        <f t="shared" si="1610"/>
        <v>1.04</v>
      </c>
      <c r="S2759" s="70">
        <f t="shared" si="1610"/>
        <v>1.37</v>
      </c>
      <c r="T2759" s="70">
        <f t="shared" si="1611"/>
        <v>2.41</v>
      </c>
      <c r="U2759" s="70">
        <f t="shared" si="1612"/>
        <v>0</v>
      </c>
      <c r="V2759" s="78">
        <f t="shared" si="1613"/>
        <v>2.41</v>
      </c>
      <c r="X2759" s="70">
        <v>1.04</v>
      </c>
      <c r="Y2759" s="70">
        <v>1.37</v>
      </c>
      <c r="Z2759" s="70">
        <v>2.41</v>
      </c>
      <c r="AA2759" s="79"/>
      <c r="AB2759" s="80">
        <f t="shared" si="1575"/>
        <v>0</v>
      </c>
    </row>
    <row r="2760" spans="1:28" ht="22.5" x14ac:dyDescent="0.25">
      <c r="A2760" s="72" t="s">
        <v>18467</v>
      </c>
      <c r="B2760" s="73" t="s">
        <v>23839</v>
      </c>
      <c r="C2760" s="74" t="s">
        <v>15692</v>
      </c>
      <c r="D2760" s="75">
        <v>0</v>
      </c>
      <c r="E2760" s="70">
        <v>11.83</v>
      </c>
      <c r="F2760" s="76">
        <f t="shared" si="1605"/>
        <v>0</v>
      </c>
      <c r="G2760" s="77"/>
      <c r="H2760" s="70">
        <f t="shared" si="1606"/>
        <v>3.44</v>
      </c>
      <c r="I2760" s="70">
        <f t="shared" si="1606"/>
        <v>8.39</v>
      </c>
      <c r="J2760" s="70">
        <f t="shared" si="1607"/>
        <v>11.83</v>
      </c>
      <c r="K2760" s="70">
        <v>0</v>
      </c>
      <c r="L2760" s="76">
        <f t="shared" si="1608"/>
        <v>11.83</v>
      </c>
      <c r="N2760" s="70">
        <v>3.44</v>
      </c>
      <c r="O2760" s="70">
        <v>8.39</v>
      </c>
      <c r="P2760" s="70">
        <f t="shared" si="1609"/>
        <v>11.83</v>
      </c>
      <c r="Q2760" s="64"/>
      <c r="R2760" s="70">
        <f t="shared" si="1610"/>
        <v>3.44</v>
      </c>
      <c r="S2760" s="70">
        <f t="shared" si="1610"/>
        <v>8.39</v>
      </c>
      <c r="T2760" s="70">
        <f t="shared" si="1611"/>
        <v>11.83</v>
      </c>
      <c r="U2760" s="70">
        <f t="shared" si="1612"/>
        <v>0</v>
      </c>
      <c r="V2760" s="78">
        <f t="shared" si="1613"/>
        <v>11.83</v>
      </c>
      <c r="X2760" s="70">
        <v>3.44</v>
      </c>
      <c r="Y2760" s="70">
        <v>8.39</v>
      </c>
      <c r="Z2760" s="70">
        <v>11.83</v>
      </c>
      <c r="AA2760" s="79"/>
      <c r="AB2760" s="80">
        <f t="shared" si="1575"/>
        <v>0</v>
      </c>
    </row>
    <row r="2761" spans="1:28" ht="22.5" x14ac:dyDescent="0.25">
      <c r="A2761" s="72" t="s">
        <v>18468</v>
      </c>
      <c r="B2761" s="73" t="s">
        <v>23840</v>
      </c>
      <c r="C2761" s="74" t="s">
        <v>15747</v>
      </c>
      <c r="D2761" s="75">
        <v>0</v>
      </c>
      <c r="E2761" s="70">
        <v>21.44</v>
      </c>
      <c r="F2761" s="76">
        <f t="shared" si="1605"/>
        <v>0</v>
      </c>
      <c r="G2761" s="77"/>
      <c r="H2761" s="70">
        <f t="shared" si="1606"/>
        <v>4.66</v>
      </c>
      <c r="I2761" s="70">
        <f t="shared" si="1606"/>
        <v>16.78</v>
      </c>
      <c r="J2761" s="70">
        <f t="shared" si="1607"/>
        <v>21.44</v>
      </c>
      <c r="K2761" s="70">
        <v>0</v>
      </c>
      <c r="L2761" s="76">
        <f t="shared" si="1608"/>
        <v>21.44</v>
      </c>
      <c r="N2761" s="70">
        <v>4.66</v>
      </c>
      <c r="O2761" s="70">
        <v>16.78</v>
      </c>
      <c r="P2761" s="70">
        <f t="shared" si="1609"/>
        <v>21.44</v>
      </c>
      <c r="Q2761" s="64"/>
      <c r="R2761" s="70">
        <f t="shared" si="1610"/>
        <v>4.66</v>
      </c>
      <c r="S2761" s="70">
        <f t="shared" si="1610"/>
        <v>16.79</v>
      </c>
      <c r="T2761" s="70">
        <f t="shared" si="1611"/>
        <v>21.45</v>
      </c>
      <c r="U2761" s="70">
        <f t="shared" si="1612"/>
        <v>0</v>
      </c>
      <c r="V2761" s="78">
        <f t="shared" si="1613"/>
        <v>21.45</v>
      </c>
      <c r="X2761" s="70">
        <v>4.66</v>
      </c>
      <c r="Y2761" s="70">
        <v>16.79</v>
      </c>
      <c r="Z2761" s="70">
        <v>21.45</v>
      </c>
      <c r="AA2761" s="79"/>
      <c r="AB2761" s="80">
        <f t="shared" si="1575"/>
        <v>-9.9999999999980105E-3</v>
      </c>
    </row>
    <row r="2762" spans="1:28" ht="22.5" x14ac:dyDescent="0.25">
      <c r="A2762" s="72" t="s">
        <v>18469</v>
      </c>
      <c r="B2762" s="73" t="s">
        <v>23841</v>
      </c>
      <c r="C2762" s="74" t="s">
        <v>15692</v>
      </c>
      <c r="D2762" s="75">
        <v>0</v>
      </c>
      <c r="E2762" s="70">
        <v>12.709999999999999</v>
      </c>
      <c r="F2762" s="76">
        <f t="shared" si="1605"/>
        <v>0</v>
      </c>
      <c r="G2762" s="77"/>
      <c r="H2762" s="70">
        <f t="shared" si="1606"/>
        <v>9.36</v>
      </c>
      <c r="I2762" s="70">
        <f t="shared" si="1606"/>
        <v>3.35</v>
      </c>
      <c r="J2762" s="70">
        <f t="shared" si="1607"/>
        <v>12.709999999999999</v>
      </c>
      <c r="K2762" s="70">
        <v>0</v>
      </c>
      <c r="L2762" s="76">
        <f t="shared" si="1608"/>
        <v>12.709999999999999</v>
      </c>
      <c r="N2762" s="70">
        <v>9.36</v>
      </c>
      <c r="O2762" s="70">
        <v>3.3499999999999996</v>
      </c>
      <c r="P2762" s="70">
        <f t="shared" si="1609"/>
        <v>12.709999999999999</v>
      </c>
      <c r="Q2762" s="64"/>
      <c r="R2762" s="70">
        <f t="shared" si="1610"/>
        <v>9.36</v>
      </c>
      <c r="S2762" s="70">
        <f t="shared" si="1610"/>
        <v>3.36</v>
      </c>
      <c r="T2762" s="70">
        <f t="shared" si="1611"/>
        <v>12.719999999999999</v>
      </c>
      <c r="U2762" s="70">
        <f t="shared" si="1612"/>
        <v>0</v>
      </c>
      <c r="V2762" s="78">
        <f t="shared" si="1613"/>
        <v>12.719999999999999</v>
      </c>
      <c r="X2762" s="70">
        <v>9.36</v>
      </c>
      <c r="Y2762" s="70">
        <v>3.36</v>
      </c>
      <c r="Z2762" s="70">
        <v>12.72</v>
      </c>
      <c r="AA2762" s="79"/>
      <c r="AB2762" s="80">
        <f t="shared" ref="AB2762:AB2825" si="1614">P2762-Z2762</f>
        <v>-1.0000000000001563E-2</v>
      </c>
    </row>
    <row r="2763" spans="1:28" ht="22.5" x14ac:dyDescent="0.25">
      <c r="A2763" s="72" t="s">
        <v>18470</v>
      </c>
      <c r="B2763" s="73" t="s">
        <v>23842</v>
      </c>
      <c r="C2763" s="74" t="s">
        <v>15692</v>
      </c>
      <c r="D2763" s="75">
        <v>0</v>
      </c>
      <c r="E2763" s="70">
        <v>11.870000000000001</v>
      </c>
      <c r="F2763" s="76">
        <f t="shared" si="1605"/>
        <v>0</v>
      </c>
      <c r="G2763" s="77"/>
      <c r="H2763" s="70">
        <f t="shared" si="1606"/>
        <v>3.48</v>
      </c>
      <c r="I2763" s="70">
        <f t="shared" si="1606"/>
        <v>8.39</v>
      </c>
      <c r="J2763" s="70">
        <f t="shared" si="1607"/>
        <v>11.870000000000001</v>
      </c>
      <c r="K2763" s="70">
        <v>0</v>
      </c>
      <c r="L2763" s="76">
        <f t="shared" si="1608"/>
        <v>11.870000000000001</v>
      </c>
      <c r="N2763" s="70">
        <v>3.48</v>
      </c>
      <c r="O2763" s="70">
        <v>8.39</v>
      </c>
      <c r="P2763" s="70">
        <f t="shared" si="1609"/>
        <v>11.870000000000001</v>
      </c>
      <c r="Q2763" s="64"/>
      <c r="R2763" s="70">
        <f t="shared" si="1610"/>
        <v>3.48</v>
      </c>
      <c r="S2763" s="70">
        <f t="shared" si="1610"/>
        <v>8.39</v>
      </c>
      <c r="T2763" s="70">
        <f t="shared" si="1611"/>
        <v>11.870000000000001</v>
      </c>
      <c r="U2763" s="70">
        <f t="shared" si="1612"/>
        <v>0</v>
      </c>
      <c r="V2763" s="78">
        <f t="shared" si="1613"/>
        <v>11.870000000000001</v>
      </c>
      <c r="X2763" s="70">
        <v>3.48</v>
      </c>
      <c r="Y2763" s="70">
        <v>8.39</v>
      </c>
      <c r="Z2763" s="70">
        <v>11.87</v>
      </c>
      <c r="AA2763" s="79"/>
      <c r="AB2763" s="80">
        <f t="shared" si="1614"/>
        <v>0</v>
      </c>
    </row>
    <row r="2764" spans="1:28" ht="22.5" x14ac:dyDescent="0.25">
      <c r="A2764" s="72" t="s">
        <v>18471</v>
      </c>
      <c r="B2764" s="73" t="s">
        <v>23843</v>
      </c>
      <c r="C2764" s="74" t="s">
        <v>15692</v>
      </c>
      <c r="D2764" s="75">
        <v>0</v>
      </c>
      <c r="E2764" s="70">
        <v>11.21</v>
      </c>
      <c r="F2764" s="76">
        <f t="shared" si="1605"/>
        <v>0</v>
      </c>
      <c r="G2764" s="77"/>
      <c r="H2764" s="70">
        <f t="shared" si="1606"/>
        <v>2.82</v>
      </c>
      <c r="I2764" s="70">
        <f t="shared" si="1606"/>
        <v>8.39</v>
      </c>
      <c r="J2764" s="70">
        <f t="shared" si="1607"/>
        <v>11.21</v>
      </c>
      <c r="K2764" s="70">
        <v>0</v>
      </c>
      <c r="L2764" s="76">
        <f t="shared" si="1608"/>
        <v>11.21</v>
      </c>
      <c r="N2764" s="70">
        <v>2.82</v>
      </c>
      <c r="O2764" s="70">
        <v>8.39</v>
      </c>
      <c r="P2764" s="70">
        <f t="shared" si="1609"/>
        <v>11.21</v>
      </c>
      <c r="Q2764" s="64"/>
      <c r="R2764" s="70">
        <f t="shared" si="1610"/>
        <v>2.82</v>
      </c>
      <c r="S2764" s="70">
        <f t="shared" si="1610"/>
        <v>8.39</v>
      </c>
      <c r="T2764" s="70">
        <f t="shared" si="1611"/>
        <v>11.21</v>
      </c>
      <c r="U2764" s="70">
        <f t="shared" si="1612"/>
        <v>0</v>
      </c>
      <c r="V2764" s="78">
        <f t="shared" si="1613"/>
        <v>11.21</v>
      </c>
      <c r="X2764" s="70">
        <v>2.82</v>
      </c>
      <c r="Y2764" s="70">
        <v>8.39</v>
      </c>
      <c r="Z2764" s="70">
        <v>11.21</v>
      </c>
      <c r="AA2764" s="79"/>
      <c r="AB2764" s="80">
        <f t="shared" si="1614"/>
        <v>0</v>
      </c>
    </row>
    <row r="2765" spans="1:28" ht="22.5" x14ac:dyDescent="0.25">
      <c r="A2765" s="72" t="s">
        <v>18472</v>
      </c>
      <c r="B2765" s="73" t="s">
        <v>23844</v>
      </c>
      <c r="C2765" s="74" t="s">
        <v>15747</v>
      </c>
      <c r="D2765" s="75">
        <v>0</v>
      </c>
      <c r="E2765" s="70">
        <v>51.63</v>
      </c>
      <c r="F2765" s="76">
        <f t="shared" si="1605"/>
        <v>0</v>
      </c>
      <c r="G2765" s="29"/>
      <c r="H2765" s="70">
        <f t="shared" si="1606"/>
        <v>43.24</v>
      </c>
      <c r="I2765" s="70">
        <f t="shared" si="1606"/>
        <v>8.39</v>
      </c>
      <c r="J2765" s="70">
        <f t="shared" si="1607"/>
        <v>51.63</v>
      </c>
      <c r="K2765" s="70">
        <v>0</v>
      </c>
      <c r="L2765" s="76">
        <f t="shared" si="1608"/>
        <v>51.63</v>
      </c>
      <c r="N2765" s="70">
        <v>43.24</v>
      </c>
      <c r="O2765" s="70">
        <v>8.39</v>
      </c>
      <c r="P2765" s="70">
        <f t="shared" si="1609"/>
        <v>51.63</v>
      </c>
      <c r="Q2765" s="64"/>
      <c r="R2765" s="70">
        <f t="shared" si="1610"/>
        <v>43.24</v>
      </c>
      <c r="S2765" s="70">
        <f t="shared" si="1610"/>
        <v>8.39</v>
      </c>
      <c r="T2765" s="70">
        <f t="shared" si="1611"/>
        <v>51.63</v>
      </c>
      <c r="U2765" s="70">
        <f t="shared" si="1612"/>
        <v>0</v>
      </c>
      <c r="V2765" s="78">
        <f t="shared" si="1613"/>
        <v>51.63</v>
      </c>
      <c r="X2765" s="70">
        <v>43.24</v>
      </c>
      <c r="Y2765" s="70">
        <v>8.39</v>
      </c>
      <c r="Z2765" s="70">
        <v>51.63</v>
      </c>
      <c r="AA2765" s="79"/>
      <c r="AB2765" s="80">
        <f t="shared" si="1614"/>
        <v>0</v>
      </c>
    </row>
    <row r="2766" spans="1:28" ht="22.5" x14ac:dyDescent="0.25">
      <c r="A2766" s="72" t="s">
        <v>18473</v>
      </c>
      <c r="B2766" s="73" t="s">
        <v>23845</v>
      </c>
      <c r="C2766" s="74" t="s">
        <v>15692</v>
      </c>
      <c r="D2766" s="75">
        <v>0</v>
      </c>
      <c r="E2766" s="70">
        <v>42</v>
      </c>
      <c r="F2766" s="76">
        <f t="shared" si="1605"/>
        <v>0</v>
      </c>
      <c r="G2766" s="77"/>
      <c r="H2766" s="70">
        <f t="shared" si="1606"/>
        <v>33.61</v>
      </c>
      <c r="I2766" s="70">
        <f t="shared" si="1606"/>
        <v>8.39</v>
      </c>
      <c r="J2766" s="70">
        <f t="shared" si="1607"/>
        <v>42</v>
      </c>
      <c r="K2766" s="70">
        <v>0</v>
      </c>
      <c r="L2766" s="76">
        <f t="shared" si="1608"/>
        <v>42</v>
      </c>
      <c r="N2766" s="70">
        <v>33.61</v>
      </c>
      <c r="O2766" s="70">
        <v>8.39</v>
      </c>
      <c r="P2766" s="70">
        <f t="shared" si="1609"/>
        <v>42</v>
      </c>
      <c r="Q2766" s="64"/>
      <c r="R2766" s="70">
        <f t="shared" si="1610"/>
        <v>33.61</v>
      </c>
      <c r="S2766" s="70">
        <f t="shared" si="1610"/>
        <v>8.39</v>
      </c>
      <c r="T2766" s="70">
        <f t="shared" si="1611"/>
        <v>42</v>
      </c>
      <c r="U2766" s="70">
        <f t="shared" si="1612"/>
        <v>0</v>
      </c>
      <c r="V2766" s="78">
        <f t="shared" si="1613"/>
        <v>42</v>
      </c>
      <c r="X2766" s="70">
        <v>33.61</v>
      </c>
      <c r="Y2766" s="70">
        <v>8.39</v>
      </c>
      <c r="Z2766" s="70">
        <v>42</v>
      </c>
      <c r="AA2766" s="79"/>
      <c r="AB2766" s="80">
        <f t="shared" si="1614"/>
        <v>0</v>
      </c>
    </row>
    <row r="2767" spans="1:28" x14ac:dyDescent="0.25">
      <c r="A2767" s="72" t="s">
        <v>18474</v>
      </c>
      <c r="B2767" s="73" t="s">
        <v>23846</v>
      </c>
      <c r="C2767" s="74" t="s">
        <v>15692</v>
      </c>
      <c r="D2767" s="75">
        <v>0</v>
      </c>
      <c r="E2767" s="70">
        <v>47.35</v>
      </c>
      <c r="F2767" s="76">
        <f t="shared" si="1605"/>
        <v>0</v>
      </c>
      <c r="G2767" s="77"/>
      <c r="H2767" s="70">
        <f t="shared" si="1606"/>
        <v>38.96</v>
      </c>
      <c r="I2767" s="70">
        <f t="shared" si="1606"/>
        <v>8.39</v>
      </c>
      <c r="J2767" s="70">
        <f t="shared" si="1607"/>
        <v>47.35</v>
      </c>
      <c r="K2767" s="70">
        <v>0</v>
      </c>
      <c r="L2767" s="76">
        <f t="shared" si="1608"/>
        <v>47.35</v>
      </c>
      <c r="N2767" s="70">
        <v>38.959999999999994</v>
      </c>
      <c r="O2767" s="70">
        <v>8.39</v>
      </c>
      <c r="P2767" s="70">
        <f t="shared" si="1609"/>
        <v>47.349999999999994</v>
      </c>
      <c r="Q2767" s="64"/>
      <c r="R2767" s="70">
        <f t="shared" si="1610"/>
        <v>38.96</v>
      </c>
      <c r="S2767" s="70">
        <f t="shared" si="1610"/>
        <v>8.39</v>
      </c>
      <c r="T2767" s="70">
        <f t="shared" si="1611"/>
        <v>47.35</v>
      </c>
      <c r="U2767" s="70">
        <f t="shared" si="1612"/>
        <v>0</v>
      </c>
      <c r="V2767" s="78">
        <f t="shared" si="1613"/>
        <v>47.35</v>
      </c>
      <c r="X2767" s="70">
        <v>38.96</v>
      </c>
      <c r="Y2767" s="70">
        <v>8.39</v>
      </c>
      <c r="Z2767" s="70">
        <v>47.35</v>
      </c>
      <c r="AA2767" s="79"/>
      <c r="AB2767" s="80">
        <f t="shared" si="1614"/>
        <v>0</v>
      </c>
    </row>
    <row r="2768" spans="1:28" x14ac:dyDescent="0.25">
      <c r="A2768" s="72" t="s">
        <v>18475</v>
      </c>
      <c r="B2768" s="73" t="s">
        <v>23847</v>
      </c>
      <c r="C2768" s="74" t="s">
        <v>15692</v>
      </c>
      <c r="D2768" s="75">
        <v>0</v>
      </c>
      <c r="E2768" s="70">
        <v>12.22</v>
      </c>
      <c r="F2768" s="76">
        <f t="shared" si="1605"/>
        <v>0</v>
      </c>
      <c r="G2768" s="77"/>
      <c r="H2768" s="70">
        <f t="shared" si="1606"/>
        <v>3.83</v>
      </c>
      <c r="I2768" s="70">
        <f t="shared" si="1606"/>
        <v>8.39</v>
      </c>
      <c r="J2768" s="70">
        <f t="shared" si="1607"/>
        <v>12.22</v>
      </c>
      <c r="K2768" s="70">
        <v>0</v>
      </c>
      <c r="L2768" s="76">
        <f t="shared" si="1608"/>
        <v>12.22</v>
      </c>
      <c r="N2768" s="70">
        <v>3.83</v>
      </c>
      <c r="O2768" s="70">
        <v>8.39</v>
      </c>
      <c r="P2768" s="70">
        <f t="shared" si="1609"/>
        <v>12.22</v>
      </c>
      <c r="Q2768" s="64"/>
      <c r="R2768" s="70">
        <f t="shared" si="1610"/>
        <v>3.83</v>
      </c>
      <c r="S2768" s="70">
        <f t="shared" si="1610"/>
        <v>8.39</v>
      </c>
      <c r="T2768" s="70">
        <f t="shared" si="1611"/>
        <v>12.22</v>
      </c>
      <c r="U2768" s="70">
        <f t="shared" si="1612"/>
        <v>0</v>
      </c>
      <c r="V2768" s="78">
        <f t="shared" si="1613"/>
        <v>12.22</v>
      </c>
      <c r="X2768" s="70">
        <v>3.83</v>
      </c>
      <c r="Y2768" s="70">
        <v>8.39</v>
      </c>
      <c r="Z2768" s="70">
        <v>12.22</v>
      </c>
      <c r="AA2768" s="79"/>
      <c r="AB2768" s="80">
        <f t="shared" si="1614"/>
        <v>0</v>
      </c>
    </row>
    <row r="2769" spans="1:28" x14ac:dyDescent="0.25">
      <c r="A2769" s="72" t="s">
        <v>18476</v>
      </c>
      <c r="B2769" s="73" t="s">
        <v>23848</v>
      </c>
      <c r="C2769" s="74" t="s">
        <v>15692</v>
      </c>
      <c r="D2769" s="75">
        <v>0</v>
      </c>
      <c r="E2769" s="70">
        <v>14.06</v>
      </c>
      <c r="F2769" s="76">
        <f t="shared" si="1605"/>
        <v>0</v>
      </c>
      <c r="G2769" s="77"/>
      <c r="H2769" s="70">
        <f t="shared" si="1606"/>
        <v>5.67</v>
      </c>
      <c r="I2769" s="70">
        <f t="shared" si="1606"/>
        <v>8.39</v>
      </c>
      <c r="J2769" s="70">
        <f t="shared" si="1607"/>
        <v>14.06</v>
      </c>
      <c r="K2769" s="70">
        <v>0</v>
      </c>
      <c r="L2769" s="76">
        <f t="shared" si="1608"/>
        <v>14.06</v>
      </c>
      <c r="N2769" s="70">
        <v>5.6700000000000008</v>
      </c>
      <c r="O2769" s="70">
        <v>8.39</v>
      </c>
      <c r="P2769" s="70">
        <f t="shared" si="1609"/>
        <v>14.060000000000002</v>
      </c>
      <c r="Q2769" s="64"/>
      <c r="R2769" s="70">
        <f t="shared" si="1610"/>
        <v>5.67</v>
      </c>
      <c r="S2769" s="70">
        <f t="shared" si="1610"/>
        <v>8.39</v>
      </c>
      <c r="T2769" s="70">
        <f t="shared" si="1611"/>
        <v>14.06</v>
      </c>
      <c r="U2769" s="70">
        <f t="shared" si="1612"/>
        <v>0</v>
      </c>
      <c r="V2769" s="78">
        <f t="shared" si="1613"/>
        <v>14.06</v>
      </c>
      <c r="X2769" s="70">
        <v>5.67</v>
      </c>
      <c r="Y2769" s="70">
        <v>8.39</v>
      </c>
      <c r="Z2769" s="70">
        <v>14.06</v>
      </c>
      <c r="AA2769" s="79"/>
      <c r="AB2769" s="80">
        <f t="shared" si="1614"/>
        <v>0</v>
      </c>
    </row>
    <row r="2770" spans="1:28" x14ac:dyDescent="0.25">
      <c r="A2770" s="72" t="s">
        <v>18477</v>
      </c>
      <c r="B2770" s="73" t="s">
        <v>23849</v>
      </c>
      <c r="C2770" s="74" t="s">
        <v>15692</v>
      </c>
      <c r="D2770" s="75">
        <v>0</v>
      </c>
      <c r="E2770" s="70">
        <v>16.029999999999998</v>
      </c>
      <c r="F2770" s="76">
        <f t="shared" si="1605"/>
        <v>0</v>
      </c>
      <c r="G2770" s="77"/>
      <c r="H2770" s="70">
        <f t="shared" si="1606"/>
        <v>7.64</v>
      </c>
      <c r="I2770" s="70">
        <f t="shared" si="1606"/>
        <v>8.39</v>
      </c>
      <c r="J2770" s="70">
        <f t="shared" si="1607"/>
        <v>16.03</v>
      </c>
      <c r="K2770" s="70">
        <v>0</v>
      </c>
      <c r="L2770" s="76">
        <f t="shared" si="1608"/>
        <v>16.03</v>
      </c>
      <c r="N2770" s="70">
        <v>7.6400000000000006</v>
      </c>
      <c r="O2770" s="70">
        <v>8.39</v>
      </c>
      <c r="P2770" s="70">
        <f t="shared" si="1609"/>
        <v>16.03</v>
      </c>
      <c r="Q2770" s="64"/>
      <c r="R2770" s="70">
        <f t="shared" si="1610"/>
        <v>7.64</v>
      </c>
      <c r="S2770" s="70">
        <f t="shared" si="1610"/>
        <v>8.39</v>
      </c>
      <c r="T2770" s="70">
        <f t="shared" si="1611"/>
        <v>16.03</v>
      </c>
      <c r="U2770" s="70">
        <f t="shared" si="1612"/>
        <v>0</v>
      </c>
      <c r="V2770" s="78">
        <f t="shared" si="1613"/>
        <v>16.03</v>
      </c>
      <c r="X2770" s="70">
        <v>7.64</v>
      </c>
      <c r="Y2770" s="70">
        <v>8.39</v>
      </c>
      <c r="Z2770" s="70">
        <v>16.03</v>
      </c>
      <c r="AA2770" s="79"/>
      <c r="AB2770" s="80">
        <f t="shared" si="1614"/>
        <v>0</v>
      </c>
    </row>
    <row r="2771" spans="1:28" ht="22.5" x14ac:dyDescent="0.25">
      <c r="A2771" s="72" t="s">
        <v>18478</v>
      </c>
      <c r="B2771" s="73" t="s">
        <v>23850</v>
      </c>
      <c r="C2771" s="74" t="s">
        <v>15692</v>
      </c>
      <c r="D2771" s="75">
        <v>0</v>
      </c>
      <c r="E2771" s="70">
        <v>23.44</v>
      </c>
      <c r="F2771" s="76">
        <f t="shared" si="1605"/>
        <v>0</v>
      </c>
      <c r="G2771" s="77"/>
      <c r="H2771" s="70">
        <f t="shared" si="1606"/>
        <v>15.05</v>
      </c>
      <c r="I2771" s="70">
        <f t="shared" si="1606"/>
        <v>8.39</v>
      </c>
      <c r="J2771" s="70">
        <f t="shared" si="1607"/>
        <v>23.44</v>
      </c>
      <c r="K2771" s="70">
        <v>0</v>
      </c>
      <c r="L2771" s="76">
        <f t="shared" si="1608"/>
        <v>23.44</v>
      </c>
      <c r="N2771" s="70">
        <v>15.05</v>
      </c>
      <c r="O2771" s="70">
        <v>8.39</v>
      </c>
      <c r="P2771" s="70">
        <f t="shared" si="1609"/>
        <v>23.44</v>
      </c>
      <c r="Q2771" s="64"/>
      <c r="R2771" s="70">
        <f t="shared" si="1610"/>
        <v>15.05</v>
      </c>
      <c r="S2771" s="70">
        <f t="shared" si="1610"/>
        <v>8.39</v>
      </c>
      <c r="T2771" s="70">
        <f t="shared" si="1611"/>
        <v>23.44</v>
      </c>
      <c r="U2771" s="70">
        <f t="shared" si="1612"/>
        <v>0</v>
      </c>
      <c r="V2771" s="78">
        <f t="shared" si="1613"/>
        <v>23.44</v>
      </c>
      <c r="X2771" s="70">
        <v>15.05</v>
      </c>
      <c r="Y2771" s="70">
        <v>8.39</v>
      </c>
      <c r="Z2771" s="70">
        <v>23.44</v>
      </c>
      <c r="AA2771" s="79"/>
      <c r="AB2771" s="80">
        <f t="shared" si="1614"/>
        <v>0</v>
      </c>
    </row>
    <row r="2772" spans="1:28" ht="22.5" x14ac:dyDescent="0.25">
      <c r="A2772" s="72" t="s">
        <v>18479</v>
      </c>
      <c r="B2772" s="73" t="s">
        <v>23851</v>
      </c>
      <c r="C2772" s="74" t="s">
        <v>15692</v>
      </c>
      <c r="D2772" s="75">
        <v>0</v>
      </c>
      <c r="E2772" s="70">
        <v>62.14</v>
      </c>
      <c r="F2772" s="76">
        <f t="shared" si="1605"/>
        <v>0</v>
      </c>
      <c r="G2772" s="77"/>
      <c r="H2772" s="70">
        <f t="shared" si="1606"/>
        <v>53.75</v>
      </c>
      <c r="I2772" s="70">
        <f t="shared" si="1606"/>
        <v>8.39</v>
      </c>
      <c r="J2772" s="70">
        <f t="shared" si="1607"/>
        <v>62.14</v>
      </c>
      <c r="K2772" s="70">
        <v>0</v>
      </c>
      <c r="L2772" s="76">
        <f t="shared" si="1608"/>
        <v>62.14</v>
      </c>
      <c r="N2772" s="70">
        <v>53.75</v>
      </c>
      <c r="O2772" s="70">
        <v>8.39</v>
      </c>
      <c r="P2772" s="70">
        <f t="shared" si="1609"/>
        <v>62.14</v>
      </c>
      <c r="Q2772" s="64"/>
      <c r="R2772" s="70">
        <f t="shared" si="1610"/>
        <v>53.75</v>
      </c>
      <c r="S2772" s="70">
        <f t="shared" si="1610"/>
        <v>8.39</v>
      </c>
      <c r="T2772" s="70">
        <f t="shared" si="1611"/>
        <v>62.14</v>
      </c>
      <c r="U2772" s="70">
        <f t="shared" si="1612"/>
        <v>0</v>
      </c>
      <c r="V2772" s="78">
        <f t="shared" si="1613"/>
        <v>62.14</v>
      </c>
      <c r="X2772" s="70">
        <v>53.75</v>
      </c>
      <c r="Y2772" s="70">
        <v>8.39</v>
      </c>
      <c r="Z2772" s="70">
        <v>62.14</v>
      </c>
      <c r="AA2772" s="79"/>
      <c r="AB2772" s="80">
        <f t="shared" si="1614"/>
        <v>0</v>
      </c>
    </row>
    <row r="2773" spans="1:28" x14ac:dyDescent="0.25">
      <c r="A2773" s="72" t="s">
        <v>18480</v>
      </c>
      <c r="B2773" s="73" t="s">
        <v>23852</v>
      </c>
      <c r="C2773" s="74" t="s">
        <v>15719</v>
      </c>
      <c r="D2773" s="75">
        <v>0</v>
      </c>
      <c r="E2773" s="70">
        <v>128.04</v>
      </c>
      <c r="F2773" s="76">
        <f t="shared" si="1605"/>
        <v>0</v>
      </c>
      <c r="G2773" s="77"/>
      <c r="H2773" s="70">
        <f t="shared" si="1606"/>
        <v>124.63</v>
      </c>
      <c r="I2773" s="70">
        <f t="shared" si="1606"/>
        <v>3.41</v>
      </c>
      <c r="J2773" s="70">
        <f t="shared" si="1607"/>
        <v>128.04</v>
      </c>
      <c r="K2773" s="70">
        <v>0</v>
      </c>
      <c r="L2773" s="76">
        <f t="shared" si="1608"/>
        <v>128.04</v>
      </c>
      <c r="N2773" s="70">
        <v>124.63</v>
      </c>
      <c r="O2773" s="70">
        <v>3.41</v>
      </c>
      <c r="P2773" s="70">
        <f t="shared" si="1609"/>
        <v>128.04</v>
      </c>
      <c r="Q2773" s="64"/>
      <c r="R2773" s="70">
        <f t="shared" si="1610"/>
        <v>124.63</v>
      </c>
      <c r="S2773" s="70">
        <f t="shared" si="1610"/>
        <v>3.41</v>
      </c>
      <c r="T2773" s="70">
        <f t="shared" si="1611"/>
        <v>128.04</v>
      </c>
      <c r="U2773" s="70">
        <f t="shared" si="1612"/>
        <v>0</v>
      </c>
      <c r="V2773" s="78">
        <f t="shared" si="1613"/>
        <v>128.04</v>
      </c>
      <c r="X2773" s="70">
        <v>124.63</v>
      </c>
      <c r="Y2773" s="70">
        <v>3.41</v>
      </c>
      <c r="Z2773" s="70">
        <v>128.04</v>
      </c>
      <c r="AA2773" s="79"/>
      <c r="AB2773" s="80">
        <f t="shared" si="1614"/>
        <v>0</v>
      </c>
    </row>
    <row r="2774" spans="1:28" ht="22.5" x14ac:dyDescent="0.25">
      <c r="A2774" s="66" t="s">
        <v>18481</v>
      </c>
      <c r="B2774" s="67" t="s">
        <v>23853</v>
      </c>
      <c r="C2774" s="68"/>
      <c r="D2774" s="69"/>
      <c r="E2774" s="70"/>
      <c r="F2774" s="71"/>
      <c r="H2774" s="70"/>
      <c r="I2774" s="70"/>
      <c r="J2774" s="70"/>
      <c r="K2774" s="70"/>
      <c r="L2774" s="76"/>
      <c r="N2774" s="70"/>
      <c r="O2774" s="70"/>
      <c r="P2774" s="70"/>
      <c r="Q2774" s="64"/>
      <c r="R2774" s="70"/>
      <c r="S2774" s="70"/>
      <c r="T2774" s="70"/>
      <c r="U2774" s="70"/>
      <c r="V2774" s="78"/>
      <c r="X2774" s="70"/>
      <c r="Y2774" s="70"/>
      <c r="Z2774" s="70"/>
      <c r="AA2774" s="79"/>
      <c r="AB2774" s="80">
        <f t="shared" si="1614"/>
        <v>0</v>
      </c>
    </row>
    <row r="2775" spans="1:28" ht="22.5" x14ac:dyDescent="0.25">
      <c r="A2775" s="72" t="s">
        <v>18482</v>
      </c>
      <c r="B2775" s="73" t="s">
        <v>23854</v>
      </c>
      <c r="C2775" s="74" t="s">
        <v>15692</v>
      </c>
      <c r="D2775" s="75">
        <v>0</v>
      </c>
      <c r="E2775" s="70">
        <v>22.53</v>
      </c>
      <c r="F2775" s="76">
        <f t="shared" ref="F2775:F2794" si="1615">ROUND(D2775*E2775,2)</f>
        <v>0</v>
      </c>
      <c r="H2775" s="70">
        <f t="shared" ref="H2775:I2794" si="1616">ROUND(N2775+(N2775*$H$2/100),2)</f>
        <v>5.75</v>
      </c>
      <c r="I2775" s="70">
        <f t="shared" si="1616"/>
        <v>16.78</v>
      </c>
      <c r="J2775" s="70">
        <f t="shared" ref="J2775:J2794" si="1617">H2775+I2775</f>
        <v>22.53</v>
      </c>
      <c r="K2775" s="70">
        <v>0</v>
      </c>
      <c r="L2775" s="76">
        <f t="shared" ref="L2775:L2794" si="1618">SUM(J2775:K2775)</f>
        <v>22.53</v>
      </c>
      <c r="N2775" s="70">
        <v>5.75</v>
      </c>
      <c r="O2775" s="70">
        <v>16.78</v>
      </c>
      <c r="P2775" s="70">
        <f t="shared" ref="P2775:P2794" si="1619">SUM(N2775:O2775)</f>
        <v>22.53</v>
      </c>
      <c r="Q2775" s="64"/>
      <c r="R2775" s="70">
        <f t="shared" ref="R2775:S2794" si="1620">X2775</f>
        <v>5.75</v>
      </c>
      <c r="S2775" s="70">
        <f t="shared" si="1620"/>
        <v>16.79</v>
      </c>
      <c r="T2775" s="70">
        <f t="shared" ref="T2775:T2794" si="1621">R2775+S2775</f>
        <v>22.54</v>
      </c>
      <c r="U2775" s="70">
        <f t="shared" ref="U2775:U2794" si="1622">ROUND(Z2775*$H$2,2)/100</f>
        <v>0</v>
      </c>
      <c r="V2775" s="78">
        <f t="shared" ref="V2775:V2794" si="1623">SUM(T2775:U2775)</f>
        <v>22.54</v>
      </c>
      <c r="X2775" s="70">
        <v>5.75</v>
      </c>
      <c r="Y2775" s="70">
        <v>16.79</v>
      </c>
      <c r="Z2775" s="70">
        <v>22.54</v>
      </c>
      <c r="AB2775" s="80">
        <f t="shared" si="1614"/>
        <v>-9.9999999999980105E-3</v>
      </c>
    </row>
    <row r="2776" spans="1:28" ht="22.5" x14ac:dyDescent="0.25">
      <c r="A2776" s="72" t="s">
        <v>18483</v>
      </c>
      <c r="B2776" s="73" t="s">
        <v>23855</v>
      </c>
      <c r="C2776" s="74" t="s">
        <v>15692</v>
      </c>
      <c r="D2776" s="75">
        <v>0</v>
      </c>
      <c r="E2776" s="70">
        <v>27.68</v>
      </c>
      <c r="F2776" s="76">
        <f t="shared" si="1615"/>
        <v>0</v>
      </c>
      <c r="H2776" s="70">
        <f t="shared" si="1616"/>
        <v>10.9</v>
      </c>
      <c r="I2776" s="70">
        <f t="shared" si="1616"/>
        <v>16.78</v>
      </c>
      <c r="J2776" s="70">
        <f t="shared" si="1617"/>
        <v>27.68</v>
      </c>
      <c r="K2776" s="70">
        <v>0</v>
      </c>
      <c r="L2776" s="76">
        <f t="shared" si="1618"/>
        <v>27.68</v>
      </c>
      <c r="N2776" s="70">
        <v>10.9</v>
      </c>
      <c r="O2776" s="70">
        <v>16.78</v>
      </c>
      <c r="P2776" s="70">
        <f t="shared" si="1619"/>
        <v>27.68</v>
      </c>
      <c r="Q2776" s="64"/>
      <c r="R2776" s="70">
        <f t="shared" si="1620"/>
        <v>10.9</v>
      </c>
      <c r="S2776" s="70">
        <f t="shared" si="1620"/>
        <v>16.79</v>
      </c>
      <c r="T2776" s="70">
        <f t="shared" si="1621"/>
        <v>27.689999999999998</v>
      </c>
      <c r="U2776" s="70">
        <f t="shared" si="1622"/>
        <v>0</v>
      </c>
      <c r="V2776" s="78">
        <f t="shared" si="1623"/>
        <v>27.689999999999998</v>
      </c>
      <c r="X2776" s="70">
        <v>10.9</v>
      </c>
      <c r="Y2776" s="70">
        <v>16.79</v>
      </c>
      <c r="Z2776" s="70">
        <v>27.69</v>
      </c>
      <c r="AB2776" s="80">
        <f t="shared" si="1614"/>
        <v>-1.0000000000001563E-2</v>
      </c>
    </row>
    <row r="2777" spans="1:28" ht="22.5" x14ac:dyDescent="0.25">
      <c r="A2777" s="72" t="s">
        <v>18484</v>
      </c>
      <c r="B2777" s="73" t="s">
        <v>23856</v>
      </c>
      <c r="C2777" s="74" t="s">
        <v>15692</v>
      </c>
      <c r="D2777" s="75">
        <v>0</v>
      </c>
      <c r="E2777" s="70">
        <v>27.61</v>
      </c>
      <c r="F2777" s="76">
        <f t="shared" si="1615"/>
        <v>0</v>
      </c>
      <c r="H2777" s="70">
        <f t="shared" si="1616"/>
        <v>10.83</v>
      </c>
      <c r="I2777" s="70">
        <f t="shared" si="1616"/>
        <v>16.78</v>
      </c>
      <c r="J2777" s="70">
        <f t="shared" si="1617"/>
        <v>27.61</v>
      </c>
      <c r="K2777" s="70">
        <v>0</v>
      </c>
      <c r="L2777" s="76">
        <f t="shared" si="1618"/>
        <v>27.61</v>
      </c>
      <c r="N2777" s="70">
        <v>10.83</v>
      </c>
      <c r="O2777" s="70">
        <v>16.78</v>
      </c>
      <c r="P2777" s="70">
        <f t="shared" si="1619"/>
        <v>27.61</v>
      </c>
      <c r="Q2777" s="64"/>
      <c r="R2777" s="70">
        <f t="shared" si="1620"/>
        <v>10.83</v>
      </c>
      <c r="S2777" s="70">
        <f t="shared" si="1620"/>
        <v>16.79</v>
      </c>
      <c r="T2777" s="70">
        <f t="shared" si="1621"/>
        <v>27.619999999999997</v>
      </c>
      <c r="U2777" s="70">
        <f t="shared" si="1622"/>
        <v>0</v>
      </c>
      <c r="V2777" s="78">
        <f t="shared" si="1623"/>
        <v>27.619999999999997</v>
      </c>
      <c r="X2777" s="70">
        <v>10.83</v>
      </c>
      <c r="Y2777" s="70">
        <v>16.79</v>
      </c>
      <c r="Z2777" s="70">
        <v>27.62</v>
      </c>
      <c r="AB2777" s="80">
        <f t="shared" si="1614"/>
        <v>-1.0000000000001563E-2</v>
      </c>
    </row>
    <row r="2778" spans="1:28" ht="22.5" x14ac:dyDescent="0.25">
      <c r="A2778" s="72" t="s">
        <v>18485</v>
      </c>
      <c r="B2778" s="73" t="s">
        <v>23857</v>
      </c>
      <c r="C2778" s="74" t="s">
        <v>15692</v>
      </c>
      <c r="D2778" s="75">
        <v>0</v>
      </c>
      <c r="E2778" s="70">
        <v>35.619999999999997</v>
      </c>
      <c r="F2778" s="76">
        <f t="shared" si="1615"/>
        <v>0</v>
      </c>
      <c r="H2778" s="70">
        <f t="shared" si="1616"/>
        <v>18.84</v>
      </c>
      <c r="I2778" s="70">
        <f t="shared" si="1616"/>
        <v>16.78</v>
      </c>
      <c r="J2778" s="70">
        <f t="shared" si="1617"/>
        <v>35.620000000000005</v>
      </c>
      <c r="K2778" s="70">
        <v>0</v>
      </c>
      <c r="L2778" s="76">
        <f t="shared" si="1618"/>
        <v>35.620000000000005</v>
      </c>
      <c r="N2778" s="70">
        <v>18.84</v>
      </c>
      <c r="O2778" s="70">
        <v>16.78</v>
      </c>
      <c r="P2778" s="70">
        <f t="shared" si="1619"/>
        <v>35.620000000000005</v>
      </c>
      <c r="Q2778" s="64"/>
      <c r="R2778" s="70">
        <f t="shared" si="1620"/>
        <v>18.84</v>
      </c>
      <c r="S2778" s="70">
        <f t="shared" si="1620"/>
        <v>16.79</v>
      </c>
      <c r="T2778" s="70">
        <f t="shared" si="1621"/>
        <v>35.629999999999995</v>
      </c>
      <c r="U2778" s="70">
        <f t="shared" si="1622"/>
        <v>0</v>
      </c>
      <c r="V2778" s="78">
        <f t="shared" si="1623"/>
        <v>35.629999999999995</v>
      </c>
      <c r="X2778" s="70">
        <v>18.84</v>
      </c>
      <c r="Y2778" s="70">
        <v>16.79</v>
      </c>
      <c r="Z2778" s="70">
        <v>35.630000000000003</v>
      </c>
      <c r="AB2778" s="80">
        <f t="shared" si="1614"/>
        <v>-9.9999999999980105E-3</v>
      </c>
    </row>
    <row r="2779" spans="1:28" ht="22.5" x14ac:dyDescent="0.25">
      <c r="A2779" s="72" t="s">
        <v>18486</v>
      </c>
      <c r="B2779" s="73" t="s">
        <v>23858</v>
      </c>
      <c r="C2779" s="74" t="s">
        <v>15692</v>
      </c>
      <c r="D2779" s="75">
        <v>0</v>
      </c>
      <c r="E2779" s="70">
        <v>22.580000000000002</v>
      </c>
      <c r="F2779" s="76">
        <f t="shared" si="1615"/>
        <v>0</v>
      </c>
      <c r="H2779" s="70">
        <f t="shared" si="1616"/>
        <v>5.8</v>
      </c>
      <c r="I2779" s="70">
        <f t="shared" si="1616"/>
        <v>16.78</v>
      </c>
      <c r="J2779" s="70">
        <f t="shared" si="1617"/>
        <v>22.580000000000002</v>
      </c>
      <c r="K2779" s="70">
        <v>0</v>
      </c>
      <c r="L2779" s="76">
        <f t="shared" si="1618"/>
        <v>22.580000000000002</v>
      </c>
      <c r="N2779" s="70">
        <v>5.8000000000000007</v>
      </c>
      <c r="O2779" s="70">
        <v>16.78</v>
      </c>
      <c r="P2779" s="70">
        <f t="shared" si="1619"/>
        <v>22.580000000000002</v>
      </c>
      <c r="Q2779" s="64"/>
      <c r="R2779" s="70">
        <f t="shared" si="1620"/>
        <v>5.8</v>
      </c>
      <c r="S2779" s="70">
        <f t="shared" si="1620"/>
        <v>16.79</v>
      </c>
      <c r="T2779" s="70">
        <f t="shared" si="1621"/>
        <v>22.59</v>
      </c>
      <c r="U2779" s="70">
        <f t="shared" si="1622"/>
        <v>0</v>
      </c>
      <c r="V2779" s="78">
        <f t="shared" si="1623"/>
        <v>22.59</v>
      </c>
      <c r="X2779" s="70">
        <v>5.8</v>
      </c>
      <c r="Y2779" s="70">
        <v>16.79</v>
      </c>
      <c r="Z2779" s="70">
        <v>22.59</v>
      </c>
      <c r="AB2779" s="80">
        <f t="shared" si="1614"/>
        <v>-9.9999999999980105E-3</v>
      </c>
    </row>
    <row r="2780" spans="1:28" ht="22.5" x14ac:dyDescent="0.25">
      <c r="A2780" s="72" t="s">
        <v>18487</v>
      </c>
      <c r="B2780" s="73" t="s">
        <v>23859</v>
      </c>
      <c r="C2780" s="74" t="s">
        <v>15692</v>
      </c>
      <c r="D2780" s="75">
        <v>0</v>
      </c>
      <c r="E2780" s="70">
        <v>27.78</v>
      </c>
      <c r="F2780" s="76">
        <f t="shared" si="1615"/>
        <v>0</v>
      </c>
      <c r="H2780" s="70">
        <f t="shared" si="1616"/>
        <v>11</v>
      </c>
      <c r="I2780" s="70">
        <f t="shared" si="1616"/>
        <v>16.78</v>
      </c>
      <c r="J2780" s="70">
        <f t="shared" si="1617"/>
        <v>27.78</v>
      </c>
      <c r="K2780" s="70">
        <v>0</v>
      </c>
      <c r="L2780" s="76">
        <f t="shared" si="1618"/>
        <v>27.78</v>
      </c>
      <c r="N2780" s="70">
        <v>11</v>
      </c>
      <c r="O2780" s="70">
        <v>16.78</v>
      </c>
      <c r="P2780" s="70">
        <f t="shared" si="1619"/>
        <v>27.78</v>
      </c>
      <c r="Q2780" s="64"/>
      <c r="R2780" s="70">
        <f t="shared" si="1620"/>
        <v>11</v>
      </c>
      <c r="S2780" s="70">
        <f t="shared" si="1620"/>
        <v>16.79</v>
      </c>
      <c r="T2780" s="70">
        <f t="shared" si="1621"/>
        <v>27.79</v>
      </c>
      <c r="U2780" s="70">
        <f t="shared" si="1622"/>
        <v>0</v>
      </c>
      <c r="V2780" s="78">
        <f t="shared" si="1623"/>
        <v>27.79</v>
      </c>
      <c r="X2780" s="70">
        <v>11</v>
      </c>
      <c r="Y2780" s="70">
        <v>16.79</v>
      </c>
      <c r="Z2780" s="70">
        <v>27.79</v>
      </c>
      <c r="AB2780" s="80">
        <f t="shared" si="1614"/>
        <v>-9.9999999999980105E-3</v>
      </c>
    </row>
    <row r="2781" spans="1:28" ht="22.5" x14ac:dyDescent="0.25">
      <c r="A2781" s="72" t="s">
        <v>18488</v>
      </c>
      <c r="B2781" s="73" t="s">
        <v>23860</v>
      </c>
      <c r="C2781" s="74" t="s">
        <v>15692</v>
      </c>
      <c r="D2781" s="75">
        <v>0</v>
      </c>
      <c r="E2781" s="70">
        <v>22.45</v>
      </c>
      <c r="F2781" s="76">
        <f t="shared" si="1615"/>
        <v>0</v>
      </c>
      <c r="H2781" s="70">
        <f t="shared" si="1616"/>
        <v>5.67</v>
      </c>
      <c r="I2781" s="70">
        <f t="shared" si="1616"/>
        <v>16.78</v>
      </c>
      <c r="J2781" s="70">
        <f t="shared" si="1617"/>
        <v>22.450000000000003</v>
      </c>
      <c r="K2781" s="70">
        <v>0</v>
      </c>
      <c r="L2781" s="76">
        <f t="shared" si="1618"/>
        <v>22.450000000000003</v>
      </c>
      <c r="N2781" s="70">
        <v>5.67</v>
      </c>
      <c r="O2781" s="70">
        <v>16.78</v>
      </c>
      <c r="P2781" s="70">
        <f t="shared" si="1619"/>
        <v>22.450000000000003</v>
      </c>
      <c r="Q2781" s="64"/>
      <c r="R2781" s="70">
        <f t="shared" si="1620"/>
        <v>5.67</v>
      </c>
      <c r="S2781" s="70">
        <f t="shared" si="1620"/>
        <v>16.79</v>
      </c>
      <c r="T2781" s="70">
        <f t="shared" si="1621"/>
        <v>22.46</v>
      </c>
      <c r="U2781" s="70">
        <f t="shared" si="1622"/>
        <v>0</v>
      </c>
      <c r="V2781" s="78">
        <f t="shared" si="1623"/>
        <v>22.46</v>
      </c>
      <c r="X2781" s="70">
        <v>5.67</v>
      </c>
      <c r="Y2781" s="70">
        <v>16.79</v>
      </c>
      <c r="Z2781" s="70">
        <v>22.46</v>
      </c>
      <c r="AB2781" s="80">
        <f t="shared" si="1614"/>
        <v>-9.9999999999980105E-3</v>
      </c>
    </row>
    <row r="2782" spans="1:28" ht="22.5" x14ac:dyDescent="0.25">
      <c r="A2782" s="72" t="s">
        <v>18489</v>
      </c>
      <c r="B2782" s="73" t="s">
        <v>23861</v>
      </c>
      <c r="C2782" s="74" t="s">
        <v>15692</v>
      </c>
      <c r="D2782" s="75">
        <v>0</v>
      </c>
      <c r="E2782" s="70">
        <v>36.529999999999994</v>
      </c>
      <c r="F2782" s="76">
        <f t="shared" si="1615"/>
        <v>0</v>
      </c>
      <c r="H2782" s="70">
        <f t="shared" si="1616"/>
        <v>19.75</v>
      </c>
      <c r="I2782" s="70">
        <f t="shared" si="1616"/>
        <v>16.78</v>
      </c>
      <c r="J2782" s="70">
        <f t="shared" si="1617"/>
        <v>36.53</v>
      </c>
      <c r="K2782" s="70">
        <v>0</v>
      </c>
      <c r="L2782" s="76">
        <f t="shared" si="1618"/>
        <v>36.53</v>
      </c>
      <c r="N2782" s="70">
        <v>19.75</v>
      </c>
      <c r="O2782" s="70">
        <v>16.78</v>
      </c>
      <c r="P2782" s="70">
        <f t="shared" si="1619"/>
        <v>36.53</v>
      </c>
      <c r="Q2782" s="64"/>
      <c r="R2782" s="70">
        <f t="shared" si="1620"/>
        <v>19.75</v>
      </c>
      <c r="S2782" s="70">
        <f t="shared" si="1620"/>
        <v>16.79</v>
      </c>
      <c r="T2782" s="70">
        <f t="shared" si="1621"/>
        <v>36.54</v>
      </c>
      <c r="U2782" s="70">
        <f t="shared" si="1622"/>
        <v>0</v>
      </c>
      <c r="V2782" s="78">
        <f t="shared" si="1623"/>
        <v>36.54</v>
      </c>
      <c r="X2782" s="70">
        <v>19.75</v>
      </c>
      <c r="Y2782" s="70">
        <v>16.79</v>
      </c>
      <c r="Z2782" s="70">
        <v>36.54</v>
      </c>
      <c r="AB2782" s="80">
        <f t="shared" si="1614"/>
        <v>-9.9999999999980105E-3</v>
      </c>
    </row>
    <row r="2783" spans="1:28" ht="22.5" x14ac:dyDescent="0.25">
      <c r="A2783" s="72" t="s">
        <v>18490</v>
      </c>
      <c r="B2783" s="73" t="s">
        <v>23862</v>
      </c>
      <c r="C2783" s="74" t="s">
        <v>15692</v>
      </c>
      <c r="D2783" s="75">
        <v>0</v>
      </c>
      <c r="E2783" s="70">
        <v>28</v>
      </c>
      <c r="F2783" s="76">
        <f t="shared" si="1615"/>
        <v>0</v>
      </c>
      <c r="H2783" s="70">
        <f t="shared" si="1616"/>
        <v>11.22</v>
      </c>
      <c r="I2783" s="70">
        <f t="shared" si="1616"/>
        <v>16.78</v>
      </c>
      <c r="J2783" s="70">
        <f t="shared" si="1617"/>
        <v>28</v>
      </c>
      <c r="K2783" s="70">
        <v>0</v>
      </c>
      <c r="L2783" s="76">
        <f t="shared" si="1618"/>
        <v>28</v>
      </c>
      <c r="N2783" s="70">
        <v>11.22</v>
      </c>
      <c r="O2783" s="70">
        <v>16.78</v>
      </c>
      <c r="P2783" s="70">
        <f t="shared" si="1619"/>
        <v>28</v>
      </c>
      <c r="Q2783" s="64"/>
      <c r="R2783" s="70">
        <f t="shared" si="1620"/>
        <v>11.22</v>
      </c>
      <c r="S2783" s="70">
        <f t="shared" si="1620"/>
        <v>16.79</v>
      </c>
      <c r="T2783" s="70">
        <f t="shared" si="1621"/>
        <v>28.009999999999998</v>
      </c>
      <c r="U2783" s="70">
        <f t="shared" si="1622"/>
        <v>0</v>
      </c>
      <c r="V2783" s="78">
        <f t="shared" si="1623"/>
        <v>28.009999999999998</v>
      </c>
      <c r="X2783" s="70">
        <v>11.22</v>
      </c>
      <c r="Y2783" s="70">
        <v>16.79</v>
      </c>
      <c r="Z2783" s="70">
        <v>28.01</v>
      </c>
      <c r="AB2783" s="80">
        <f t="shared" si="1614"/>
        <v>-1.0000000000001563E-2</v>
      </c>
    </row>
    <row r="2784" spans="1:28" ht="22.5" x14ac:dyDescent="0.25">
      <c r="A2784" s="72" t="s">
        <v>18491</v>
      </c>
      <c r="B2784" s="73" t="s">
        <v>23863</v>
      </c>
      <c r="C2784" s="74" t="s">
        <v>15692</v>
      </c>
      <c r="D2784" s="75">
        <v>0</v>
      </c>
      <c r="E2784" s="70">
        <v>35.909999999999997</v>
      </c>
      <c r="F2784" s="76">
        <f t="shared" si="1615"/>
        <v>0</v>
      </c>
      <c r="H2784" s="70">
        <f t="shared" si="1616"/>
        <v>19.13</v>
      </c>
      <c r="I2784" s="70">
        <f t="shared" si="1616"/>
        <v>16.78</v>
      </c>
      <c r="J2784" s="70">
        <f t="shared" si="1617"/>
        <v>35.909999999999997</v>
      </c>
      <c r="K2784" s="70">
        <v>0</v>
      </c>
      <c r="L2784" s="76">
        <f t="shared" si="1618"/>
        <v>35.909999999999997</v>
      </c>
      <c r="N2784" s="70">
        <v>19.13</v>
      </c>
      <c r="O2784" s="70">
        <v>16.78</v>
      </c>
      <c r="P2784" s="70">
        <f t="shared" si="1619"/>
        <v>35.909999999999997</v>
      </c>
      <c r="Q2784" s="64"/>
      <c r="R2784" s="70">
        <f t="shared" si="1620"/>
        <v>19.13</v>
      </c>
      <c r="S2784" s="70">
        <f t="shared" si="1620"/>
        <v>16.79</v>
      </c>
      <c r="T2784" s="70">
        <f t="shared" si="1621"/>
        <v>35.92</v>
      </c>
      <c r="U2784" s="70">
        <f t="shared" si="1622"/>
        <v>0</v>
      </c>
      <c r="V2784" s="78">
        <f t="shared" si="1623"/>
        <v>35.92</v>
      </c>
      <c r="X2784" s="70">
        <v>19.13</v>
      </c>
      <c r="Y2784" s="70">
        <v>16.79</v>
      </c>
      <c r="Z2784" s="70">
        <v>35.92</v>
      </c>
      <c r="AB2784" s="80">
        <f t="shared" si="1614"/>
        <v>-1.0000000000005116E-2</v>
      </c>
    </row>
    <row r="2785" spans="1:28" ht="22.5" x14ac:dyDescent="0.25">
      <c r="A2785" s="72" t="s">
        <v>18492</v>
      </c>
      <c r="B2785" s="73" t="s">
        <v>23864</v>
      </c>
      <c r="C2785" s="74" t="s">
        <v>15692</v>
      </c>
      <c r="D2785" s="75">
        <v>0</v>
      </c>
      <c r="E2785" s="70">
        <v>28.25</v>
      </c>
      <c r="F2785" s="76">
        <f t="shared" si="1615"/>
        <v>0</v>
      </c>
      <c r="H2785" s="70">
        <f t="shared" si="1616"/>
        <v>11.47</v>
      </c>
      <c r="I2785" s="70">
        <f t="shared" si="1616"/>
        <v>16.78</v>
      </c>
      <c r="J2785" s="70">
        <f t="shared" si="1617"/>
        <v>28.25</v>
      </c>
      <c r="K2785" s="70">
        <v>0</v>
      </c>
      <c r="L2785" s="76">
        <f t="shared" si="1618"/>
        <v>28.25</v>
      </c>
      <c r="N2785" s="70">
        <v>11.47</v>
      </c>
      <c r="O2785" s="70">
        <v>16.78</v>
      </c>
      <c r="P2785" s="70">
        <f t="shared" si="1619"/>
        <v>28.25</v>
      </c>
      <c r="Q2785" s="64"/>
      <c r="R2785" s="70">
        <f t="shared" si="1620"/>
        <v>11.47</v>
      </c>
      <c r="S2785" s="70">
        <f t="shared" si="1620"/>
        <v>16.79</v>
      </c>
      <c r="T2785" s="70">
        <f t="shared" si="1621"/>
        <v>28.259999999999998</v>
      </c>
      <c r="U2785" s="70">
        <f t="shared" si="1622"/>
        <v>0</v>
      </c>
      <c r="V2785" s="78">
        <f t="shared" si="1623"/>
        <v>28.259999999999998</v>
      </c>
      <c r="X2785" s="70">
        <v>11.47</v>
      </c>
      <c r="Y2785" s="70">
        <v>16.79</v>
      </c>
      <c r="Z2785" s="70">
        <v>28.26</v>
      </c>
      <c r="AB2785" s="80">
        <f t="shared" si="1614"/>
        <v>-1.0000000000001563E-2</v>
      </c>
    </row>
    <row r="2786" spans="1:28" ht="22.5" x14ac:dyDescent="0.25">
      <c r="A2786" s="72" t="s">
        <v>18493</v>
      </c>
      <c r="B2786" s="73" t="s">
        <v>23865</v>
      </c>
      <c r="C2786" s="74" t="s">
        <v>15692</v>
      </c>
      <c r="D2786" s="75">
        <v>0</v>
      </c>
      <c r="E2786" s="70">
        <v>27.47</v>
      </c>
      <c r="F2786" s="76">
        <f t="shared" si="1615"/>
        <v>0</v>
      </c>
      <c r="H2786" s="70">
        <f t="shared" si="1616"/>
        <v>10.69</v>
      </c>
      <c r="I2786" s="70">
        <f t="shared" si="1616"/>
        <v>16.78</v>
      </c>
      <c r="J2786" s="70">
        <f t="shared" si="1617"/>
        <v>27.47</v>
      </c>
      <c r="K2786" s="70">
        <v>0</v>
      </c>
      <c r="L2786" s="76">
        <f t="shared" si="1618"/>
        <v>27.47</v>
      </c>
      <c r="N2786" s="70">
        <v>10.69</v>
      </c>
      <c r="O2786" s="70">
        <v>16.78</v>
      </c>
      <c r="P2786" s="70">
        <f t="shared" si="1619"/>
        <v>27.47</v>
      </c>
      <c r="Q2786" s="64"/>
      <c r="R2786" s="70">
        <f t="shared" si="1620"/>
        <v>10.69</v>
      </c>
      <c r="S2786" s="70">
        <f t="shared" si="1620"/>
        <v>16.79</v>
      </c>
      <c r="T2786" s="70">
        <f t="shared" si="1621"/>
        <v>27.479999999999997</v>
      </c>
      <c r="U2786" s="70">
        <f t="shared" si="1622"/>
        <v>0</v>
      </c>
      <c r="V2786" s="78">
        <f t="shared" si="1623"/>
        <v>27.479999999999997</v>
      </c>
      <c r="X2786" s="70">
        <v>10.69</v>
      </c>
      <c r="Y2786" s="70">
        <v>16.79</v>
      </c>
      <c r="Z2786" s="70">
        <v>27.48</v>
      </c>
      <c r="AB2786" s="80">
        <f t="shared" si="1614"/>
        <v>-1.0000000000001563E-2</v>
      </c>
    </row>
    <row r="2787" spans="1:28" ht="33.75" x14ac:dyDescent="0.25">
      <c r="A2787" s="72" t="s">
        <v>18494</v>
      </c>
      <c r="B2787" s="73" t="s">
        <v>23866</v>
      </c>
      <c r="C2787" s="74" t="s">
        <v>15692</v>
      </c>
      <c r="D2787" s="75">
        <v>0</v>
      </c>
      <c r="E2787" s="70">
        <v>27.74</v>
      </c>
      <c r="F2787" s="76">
        <f t="shared" si="1615"/>
        <v>0</v>
      </c>
      <c r="H2787" s="70">
        <f t="shared" si="1616"/>
        <v>10.96</v>
      </c>
      <c r="I2787" s="70">
        <f t="shared" si="1616"/>
        <v>16.78</v>
      </c>
      <c r="J2787" s="70">
        <f t="shared" si="1617"/>
        <v>27.740000000000002</v>
      </c>
      <c r="K2787" s="70">
        <v>0</v>
      </c>
      <c r="L2787" s="76">
        <f t="shared" si="1618"/>
        <v>27.740000000000002</v>
      </c>
      <c r="N2787" s="70">
        <v>10.96</v>
      </c>
      <c r="O2787" s="70">
        <v>16.78</v>
      </c>
      <c r="P2787" s="70">
        <f t="shared" si="1619"/>
        <v>27.740000000000002</v>
      </c>
      <c r="Q2787" s="64"/>
      <c r="R2787" s="70">
        <f t="shared" si="1620"/>
        <v>10.96</v>
      </c>
      <c r="S2787" s="70">
        <f t="shared" si="1620"/>
        <v>16.79</v>
      </c>
      <c r="T2787" s="70">
        <f t="shared" si="1621"/>
        <v>27.75</v>
      </c>
      <c r="U2787" s="70">
        <f t="shared" si="1622"/>
        <v>0</v>
      </c>
      <c r="V2787" s="78">
        <f t="shared" si="1623"/>
        <v>27.75</v>
      </c>
      <c r="X2787" s="70">
        <v>10.96</v>
      </c>
      <c r="Y2787" s="70">
        <v>16.79</v>
      </c>
      <c r="Z2787" s="70">
        <v>27.75</v>
      </c>
      <c r="AB2787" s="80">
        <f t="shared" si="1614"/>
        <v>-9.9999999999980105E-3</v>
      </c>
    </row>
    <row r="2788" spans="1:28" ht="33.75" x14ac:dyDescent="0.25">
      <c r="A2788" s="72" t="s">
        <v>18495</v>
      </c>
      <c r="B2788" s="73" t="s">
        <v>23867</v>
      </c>
      <c r="C2788" s="74" t="s">
        <v>15692</v>
      </c>
      <c r="D2788" s="75">
        <v>0</v>
      </c>
      <c r="E2788" s="70">
        <v>22.62</v>
      </c>
      <c r="F2788" s="76">
        <f t="shared" si="1615"/>
        <v>0</v>
      </c>
      <c r="H2788" s="70">
        <f t="shared" si="1616"/>
        <v>5.84</v>
      </c>
      <c r="I2788" s="70">
        <f t="shared" si="1616"/>
        <v>16.78</v>
      </c>
      <c r="J2788" s="70">
        <f t="shared" si="1617"/>
        <v>22.62</v>
      </c>
      <c r="K2788" s="70">
        <v>0</v>
      </c>
      <c r="L2788" s="76">
        <f t="shared" si="1618"/>
        <v>22.62</v>
      </c>
      <c r="N2788" s="70">
        <v>5.84</v>
      </c>
      <c r="O2788" s="70">
        <v>16.78</v>
      </c>
      <c r="P2788" s="70">
        <f t="shared" si="1619"/>
        <v>22.62</v>
      </c>
      <c r="Q2788" s="64"/>
      <c r="R2788" s="70">
        <f t="shared" si="1620"/>
        <v>5.84</v>
      </c>
      <c r="S2788" s="70">
        <f t="shared" si="1620"/>
        <v>16.79</v>
      </c>
      <c r="T2788" s="70">
        <f t="shared" si="1621"/>
        <v>22.63</v>
      </c>
      <c r="U2788" s="70">
        <f t="shared" si="1622"/>
        <v>0</v>
      </c>
      <c r="V2788" s="78">
        <f t="shared" si="1623"/>
        <v>22.63</v>
      </c>
      <c r="X2788" s="70">
        <v>5.84</v>
      </c>
      <c r="Y2788" s="70">
        <v>16.79</v>
      </c>
      <c r="Z2788" s="70">
        <v>22.63</v>
      </c>
      <c r="AB2788" s="80">
        <f t="shared" si="1614"/>
        <v>-9.9999999999980105E-3</v>
      </c>
    </row>
    <row r="2789" spans="1:28" s="34" customFormat="1" ht="33.75" x14ac:dyDescent="0.25">
      <c r="A2789" s="72" t="s">
        <v>18496</v>
      </c>
      <c r="B2789" s="73" t="s">
        <v>23868</v>
      </c>
      <c r="C2789" s="74" t="s">
        <v>15692</v>
      </c>
      <c r="D2789" s="75">
        <v>0</v>
      </c>
      <c r="E2789" s="70">
        <v>28.24</v>
      </c>
      <c r="F2789" s="76">
        <f t="shared" si="1615"/>
        <v>0</v>
      </c>
      <c r="G2789" s="39"/>
      <c r="H2789" s="70">
        <f t="shared" si="1616"/>
        <v>11.46</v>
      </c>
      <c r="I2789" s="70">
        <f t="shared" si="1616"/>
        <v>16.78</v>
      </c>
      <c r="J2789" s="70">
        <f t="shared" si="1617"/>
        <v>28.240000000000002</v>
      </c>
      <c r="K2789" s="70">
        <v>0</v>
      </c>
      <c r="L2789" s="76">
        <f t="shared" si="1618"/>
        <v>28.240000000000002</v>
      </c>
      <c r="N2789" s="70">
        <v>11.46</v>
      </c>
      <c r="O2789" s="70">
        <v>16.78</v>
      </c>
      <c r="P2789" s="70">
        <f t="shared" si="1619"/>
        <v>28.240000000000002</v>
      </c>
      <c r="Q2789" s="64"/>
      <c r="R2789" s="70">
        <f t="shared" si="1620"/>
        <v>11.46</v>
      </c>
      <c r="S2789" s="70">
        <f t="shared" si="1620"/>
        <v>16.79</v>
      </c>
      <c r="T2789" s="70">
        <f t="shared" si="1621"/>
        <v>28.25</v>
      </c>
      <c r="U2789" s="70">
        <f t="shared" si="1622"/>
        <v>0</v>
      </c>
      <c r="V2789" s="78">
        <f t="shared" si="1623"/>
        <v>28.25</v>
      </c>
      <c r="X2789" s="70">
        <v>11.46</v>
      </c>
      <c r="Y2789" s="70">
        <v>16.79</v>
      </c>
      <c r="Z2789" s="70">
        <v>28.25</v>
      </c>
      <c r="AB2789" s="80">
        <f t="shared" si="1614"/>
        <v>-9.9999999999980105E-3</v>
      </c>
    </row>
    <row r="2790" spans="1:28" ht="33.75" x14ac:dyDescent="0.25">
      <c r="A2790" s="72" t="s">
        <v>18497</v>
      </c>
      <c r="B2790" s="73" t="s">
        <v>23869</v>
      </c>
      <c r="C2790" s="74" t="s">
        <v>15692</v>
      </c>
      <c r="D2790" s="75">
        <v>0</v>
      </c>
      <c r="E2790" s="70">
        <v>27.919999999999998</v>
      </c>
      <c r="F2790" s="76">
        <f t="shared" si="1615"/>
        <v>0</v>
      </c>
      <c r="H2790" s="70">
        <f t="shared" si="1616"/>
        <v>11.14</v>
      </c>
      <c r="I2790" s="70">
        <f t="shared" si="1616"/>
        <v>16.78</v>
      </c>
      <c r="J2790" s="70">
        <f t="shared" si="1617"/>
        <v>27.92</v>
      </c>
      <c r="K2790" s="70">
        <v>0</v>
      </c>
      <c r="L2790" s="76">
        <f t="shared" si="1618"/>
        <v>27.92</v>
      </c>
      <c r="N2790" s="70">
        <v>11.14</v>
      </c>
      <c r="O2790" s="70">
        <v>16.78</v>
      </c>
      <c r="P2790" s="70">
        <f t="shared" si="1619"/>
        <v>27.92</v>
      </c>
      <c r="Q2790" s="64"/>
      <c r="R2790" s="70">
        <f t="shared" si="1620"/>
        <v>11.14</v>
      </c>
      <c r="S2790" s="70">
        <f t="shared" si="1620"/>
        <v>16.79</v>
      </c>
      <c r="T2790" s="70">
        <f t="shared" si="1621"/>
        <v>27.93</v>
      </c>
      <c r="U2790" s="70">
        <f t="shared" si="1622"/>
        <v>0</v>
      </c>
      <c r="V2790" s="78">
        <f t="shared" si="1623"/>
        <v>27.93</v>
      </c>
      <c r="X2790" s="70">
        <v>11.14</v>
      </c>
      <c r="Y2790" s="70">
        <v>16.79</v>
      </c>
      <c r="Z2790" s="70">
        <v>27.93</v>
      </c>
      <c r="AB2790" s="80">
        <f t="shared" si="1614"/>
        <v>-9.9999999999980105E-3</v>
      </c>
    </row>
    <row r="2791" spans="1:28" ht="22.5" x14ac:dyDescent="0.25">
      <c r="A2791" s="72" t="s">
        <v>18498</v>
      </c>
      <c r="B2791" s="73" t="s">
        <v>23870</v>
      </c>
      <c r="C2791" s="74" t="s">
        <v>15692</v>
      </c>
      <c r="D2791" s="75">
        <v>0</v>
      </c>
      <c r="E2791" s="70">
        <v>27.919999999999998</v>
      </c>
      <c r="F2791" s="76">
        <f t="shared" si="1615"/>
        <v>0</v>
      </c>
      <c r="H2791" s="70">
        <f t="shared" si="1616"/>
        <v>11.14</v>
      </c>
      <c r="I2791" s="70">
        <f t="shared" si="1616"/>
        <v>16.78</v>
      </c>
      <c r="J2791" s="70">
        <f t="shared" si="1617"/>
        <v>27.92</v>
      </c>
      <c r="K2791" s="70">
        <v>0</v>
      </c>
      <c r="L2791" s="76">
        <f t="shared" si="1618"/>
        <v>27.92</v>
      </c>
      <c r="N2791" s="70">
        <v>11.14</v>
      </c>
      <c r="O2791" s="70">
        <v>16.78</v>
      </c>
      <c r="P2791" s="70">
        <f t="shared" si="1619"/>
        <v>27.92</v>
      </c>
      <c r="Q2791" s="64"/>
      <c r="R2791" s="70">
        <f t="shared" si="1620"/>
        <v>11.14</v>
      </c>
      <c r="S2791" s="70">
        <f t="shared" si="1620"/>
        <v>16.79</v>
      </c>
      <c r="T2791" s="70">
        <f t="shared" si="1621"/>
        <v>27.93</v>
      </c>
      <c r="U2791" s="70">
        <f t="shared" si="1622"/>
        <v>0</v>
      </c>
      <c r="V2791" s="78">
        <f t="shared" si="1623"/>
        <v>27.93</v>
      </c>
      <c r="X2791" s="70">
        <v>11.14</v>
      </c>
      <c r="Y2791" s="70">
        <v>16.79</v>
      </c>
      <c r="Z2791" s="70">
        <v>27.93</v>
      </c>
      <c r="AB2791" s="80">
        <f t="shared" si="1614"/>
        <v>-9.9999999999980105E-3</v>
      </c>
    </row>
    <row r="2792" spans="1:28" s="34" customFormat="1" ht="22.5" x14ac:dyDescent="0.25">
      <c r="A2792" s="72" t="s">
        <v>18499</v>
      </c>
      <c r="B2792" s="73" t="s">
        <v>23871</v>
      </c>
      <c r="C2792" s="74" t="s">
        <v>15692</v>
      </c>
      <c r="D2792" s="75">
        <v>0</v>
      </c>
      <c r="E2792" s="70">
        <v>22.52</v>
      </c>
      <c r="F2792" s="76">
        <f t="shared" si="1615"/>
        <v>0</v>
      </c>
      <c r="G2792" s="39"/>
      <c r="H2792" s="70">
        <f t="shared" si="1616"/>
        <v>5.74</v>
      </c>
      <c r="I2792" s="70">
        <f t="shared" si="1616"/>
        <v>16.78</v>
      </c>
      <c r="J2792" s="70">
        <f t="shared" si="1617"/>
        <v>22.520000000000003</v>
      </c>
      <c r="K2792" s="70">
        <v>0</v>
      </c>
      <c r="L2792" s="76">
        <f t="shared" si="1618"/>
        <v>22.520000000000003</v>
      </c>
      <c r="N2792" s="70">
        <v>5.74</v>
      </c>
      <c r="O2792" s="70">
        <v>16.78</v>
      </c>
      <c r="P2792" s="70">
        <f t="shared" si="1619"/>
        <v>22.520000000000003</v>
      </c>
      <c r="Q2792" s="64"/>
      <c r="R2792" s="70">
        <f t="shared" si="1620"/>
        <v>5.74</v>
      </c>
      <c r="S2792" s="70">
        <f t="shared" si="1620"/>
        <v>16.79</v>
      </c>
      <c r="T2792" s="70">
        <f t="shared" si="1621"/>
        <v>22.53</v>
      </c>
      <c r="U2792" s="70">
        <f t="shared" si="1622"/>
        <v>0</v>
      </c>
      <c r="V2792" s="78">
        <f t="shared" si="1623"/>
        <v>22.53</v>
      </c>
      <c r="X2792" s="70">
        <v>5.74</v>
      </c>
      <c r="Y2792" s="70">
        <v>16.79</v>
      </c>
      <c r="Z2792" s="70">
        <v>22.53</v>
      </c>
      <c r="AB2792" s="80">
        <f t="shared" si="1614"/>
        <v>-9.9999999999980105E-3</v>
      </c>
    </row>
    <row r="2793" spans="1:28" ht="22.5" x14ac:dyDescent="0.25">
      <c r="A2793" s="72" t="s">
        <v>18500</v>
      </c>
      <c r="B2793" s="73" t="s">
        <v>23872</v>
      </c>
      <c r="C2793" s="74" t="s">
        <v>15692</v>
      </c>
      <c r="D2793" s="75">
        <v>0</v>
      </c>
      <c r="E2793" s="70">
        <v>22.61</v>
      </c>
      <c r="F2793" s="76">
        <f t="shared" si="1615"/>
        <v>0</v>
      </c>
      <c r="H2793" s="70">
        <f t="shared" si="1616"/>
        <v>5.83</v>
      </c>
      <c r="I2793" s="70">
        <f t="shared" si="1616"/>
        <v>16.78</v>
      </c>
      <c r="J2793" s="70">
        <f t="shared" si="1617"/>
        <v>22.61</v>
      </c>
      <c r="K2793" s="70">
        <v>0</v>
      </c>
      <c r="L2793" s="76">
        <f t="shared" si="1618"/>
        <v>22.61</v>
      </c>
      <c r="N2793" s="70">
        <v>5.83</v>
      </c>
      <c r="O2793" s="70">
        <v>16.78</v>
      </c>
      <c r="P2793" s="70">
        <f t="shared" si="1619"/>
        <v>22.61</v>
      </c>
      <c r="Q2793" s="64"/>
      <c r="R2793" s="70">
        <f t="shared" si="1620"/>
        <v>5.83</v>
      </c>
      <c r="S2793" s="70">
        <f t="shared" si="1620"/>
        <v>16.79</v>
      </c>
      <c r="T2793" s="70">
        <f t="shared" si="1621"/>
        <v>22.619999999999997</v>
      </c>
      <c r="U2793" s="70">
        <f t="shared" si="1622"/>
        <v>0</v>
      </c>
      <c r="V2793" s="78">
        <f t="shared" si="1623"/>
        <v>22.619999999999997</v>
      </c>
      <c r="X2793" s="70">
        <v>5.83</v>
      </c>
      <c r="Y2793" s="70">
        <v>16.79</v>
      </c>
      <c r="Z2793" s="70">
        <v>22.62</v>
      </c>
      <c r="AB2793" s="80">
        <f t="shared" si="1614"/>
        <v>-1.0000000000001563E-2</v>
      </c>
    </row>
    <row r="2794" spans="1:28" x14ac:dyDescent="0.25">
      <c r="A2794" s="72" t="s">
        <v>18501</v>
      </c>
      <c r="B2794" s="73" t="s">
        <v>18503</v>
      </c>
      <c r="C2794" s="74" t="s">
        <v>15692</v>
      </c>
      <c r="D2794" s="75">
        <v>0</v>
      </c>
      <c r="E2794" s="70">
        <v>27.689999999999998</v>
      </c>
      <c r="F2794" s="76">
        <f t="shared" si="1615"/>
        <v>0</v>
      </c>
      <c r="H2794" s="70">
        <f t="shared" si="1616"/>
        <v>10.91</v>
      </c>
      <c r="I2794" s="70">
        <f t="shared" si="1616"/>
        <v>16.78</v>
      </c>
      <c r="J2794" s="70">
        <f t="shared" si="1617"/>
        <v>27.69</v>
      </c>
      <c r="K2794" s="70">
        <v>0</v>
      </c>
      <c r="L2794" s="76">
        <f t="shared" si="1618"/>
        <v>27.69</v>
      </c>
      <c r="N2794" s="70">
        <v>10.91</v>
      </c>
      <c r="O2794" s="70">
        <v>16.78</v>
      </c>
      <c r="P2794" s="70">
        <f t="shared" si="1619"/>
        <v>27.69</v>
      </c>
      <c r="Q2794" s="64"/>
      <c r="R2794" s="70">
        <f t="shared" si="1620"/>
        <v>10.91</v>
      </c>
      <c r="S2794" s="70">
        <f t="shared" si="1620"/>
        <v>16.79</v>
      </c>
      <c r="T2794" s="70">
        <f t="shared" si="1621"/>
        <v>27.7</v>
      </c>
      <c r="U2794" s="70">
        <f t="shared" si="1622"/>
        <v>0</v>
      </c>
      <c r="V2794" s="78">
        <f t="shared" si="1623"/>
        <v>27.7</v>
      </c>
      <c r="X2794" s="70">
        <v>10.91</v>
      </c>
      <c r="Y2794" s="70">
        <v>16.79</v>
      </c>
      <c r="Z2794" s="70">
        <v>27.7</v>
      </c>
      <c r="AB2794" s="80">
        <f t="shared" si="1614"/>
        <v>-9.9999999999980105E-3</v>
      </c>
    </row>
    <row r="2795" spans="1:28" x14ac:dyDescent="0.25">
      <c r="A2795" s="66" t="s">
        <v>18502</v>
      </c>
      <c r="B2795" s="67" t="s">
        <v>23873</v>
      </c>
      <c r="C2795" s="68"/>
      <c r="D2795" s="69"/>
      <c r="E2795" s="70"/>
      <c r="F2795" s="71"/>
      <c r="H2795" s="70"/>
      <c r="I2795" s="70"/>
      <c r="J2795" s="70"/>
      <c r="K2795" s="70"/>
      <c r="L2795" s="76"/>
      <c r="N2795" s="70"/>
      <c r="O2795" s="70"/>
      <c r="P2795" s="70"/>
      <c r="Q2795" s="64"/>
      <c r="R2795" s="70"/>
      <c r="S2795" s="70"/>
      <c r="T2795" s="70"/>
      <c r="U2795" s="70"/>
      <c r="V2795" s="78"/>
      <c r="X2795" s="70"/>
      <c r="Y2795" s="70"/>
      <c r="Z2795" s="70"/>
      <c r="AA2795" s="79"/>
      <c r="AB2795" s="80">
        <f t="shared" si="1614"/>
        <v>0</v>
      </c>
    </row>
    <row r="2796" spans="1:28" ht="33.75" x14ac:dyDescent="0.25">
      <c r="A2796" s="66" t="s">
        <v>18504</v>
      </c>
      <c r="B2796" s="67" t="s">
        <v>23874</v>
      </c>
      <c r="C2796" s="68"/>
      <c r="D2796" s="69"/>
      <c r="E2796" s="70"/>
      <c r="F2796" s="71"/>
      <c r="H2796" s="70"/>
      <c r="I2796" s="70"/>
      <c r="J2796" s="70"/>
      <c r="K2796" s="70"/>
      <c r="L2796" s="76"/>
      <c r="N2796" s="70"/>
      <c r="O2796" s="70"/>
      <c r="P2796" s="70"/>
      <c r="Q2796" s="64"/>
      <c r="R2796" s="70"/>
      <c r="S2796" s="70"/>
      <c r="T2796" s="70"/>
      <c r="U2796" s="70"/>
      <c r="V2796" s="78"/>
      <c r="X2796" s="70"/>
      <c r="Y2796" s="70"/>
      <c r="Z2796" s="70"/>
      <c r="AA2796" s="79"/>
      <c r="AB2796" s="80">
        <f t="shared" si="1614"/>
        <v>0</v>
      </c>
    </row>
    <row r="2797" spans="1:28" s="34" customFormat="1" ht="33.75" x14ac:dyDescent="0.25">
      <c r="A2797" s="72" t="s">
        <v>19843</v>
      </c>
      <c r="B2797" s="73" t="s">
        <v>23875</v>
      </c>
      <c r="C2797" s="74" t="s">
        <v>15692</v>
      </c>
      <c r="D2797" s="75">
        <v>0</v>
      </c>
      <c r="E2797" s="70">
        <v>945.69999999999993</v>
      </c>
      <c r="F2797" s="76">
        <f>ROUND(D2797*E2797,2)</f>
        <v>0</v>
      </c>
      <c r="G2797" s="29"/>
      <c r="H2797" s="70">
        <f>ROUND(N2797+(N2797*$H$2/100),2)</f>
        <v>898.51</v>
      </c>
      <c r="I2797" s="70">
        <f>ROUND(O2797+(O2797*$H$2/100),2)</f>
        <v>47.19</v>
      </c>
      <c r="J2797" s="70">
        <f>H2797+I2797</f>
        <v>945.7</v>
      </c>
      <c r="K2797" s="70">
        <v>0</v>
      </c>
      <c r="L2797" s="76">
        <f>SUM(J2797:K2797)</f>
        <v>945.7</v>
      </c>
      <c r="N2797" s="70">
        <v>898.51</v>
      </c>
      <c r="O2797" s="70">
        <v>47.19</v>
      </c>
      <c r="P2797" s="70">
        <f>SUM(N2797:O2797)</f>
        <v>945.7</v>
      </c>
      <c r="Q2797" s="64"/>
      <c r="R2797" s="70">
        <f>X2797</f>
        <v>898.51</v>
      </c>
      <c r="S2797" s="70">
        <f>Y2797</f>
        <v>47.2</v>
      </c>
      <c r="T2797" s="70">
        <f>R2797+S2797</f>
        <v>945.71</v>
      </c>
      <c r="U2797" s="70">
        <f>ROUND(Z2797*$H$2,2)/100</f>
        <v>0</v>
      </c>
      <c r="V2797" s="78">
        <f>SUM(T2797:U2797)</f>
        <v>945.71</v>
      </c>
      <c r="X2797" s="70">
        <v>898.51</v>
      </c>
      <c r="Y2797" s="70">
        <v>47.2</v>
      </c>
      <c r="Z2797" s="70">
        <v>945.71</v>
      </c>
      <c r="AA2797" s="79"/>
      <c r="AB2797" s="108">
        <f t="shared" si="1614"/>
        <v>-9.9999999999909051E-3</v>
      </c>
    </row>
    <row r="2798" spans="1:28" s="34" customFormat="1" x14ac:dyDescent="0.25">
      <c r="A2798" s="72" t="s">
        <v>19844</v>
      </c>
      <c r="B2798" s="73" t="s">
        <v>23876</v>
      </c>
      <c r="C2798" s="74" t="s">
        <v>15692</v>
      </c>
      <c r="D2798" s="75">
        <v>0</v>
      </c>
      <c r="E2798" s="70">
        <v>1007.48</v>
      </c>
      <c r="F2798" s="76">
        <f>ROUND(D2798*E2798,2)</f>
        <v>0</v>
      </c>
      <c r="G2798" s="29"/>
      <c r="H2798" s="70">
        <f>ROUND(N2798+(N2798*$H$2/100),2)</f>
        <v>960.29</v>
      </c>
      <c r="I2798" s="70">
        <f>ROUND(O2798+(O2798*$H$2/100),2)</f>
        <v>47.19</v>
      </c>
      <c r="J2798" s="70">
        <f>H2798+I2798</f>
        <v>1007.48</v>
      </c>
      <c r="K2798" s="70">
        <v>0</v>
      </c>
      <c r="L2798" s="76">
        <f>SUM(J2798:K2798)</f>
        <v>1007.48</v>
      </c>
      <c r="N2798" s="70">
        <v>960.29000000000008</v>
      </c>
      <c r="O2798" s="70">
        <v>47.19</v>
      </c>
      <c r="P2798" s="70">
        <f>SUM(N2798:O2798)</f>
        <v>1007.48</v>
      </c>
      <c r="Q2798" s="64"/>
      <c r="R2798" s="70">
        <f>X2798</f>
        <v>960.29</v>
      </c>
      <c r="S2798" s="70">
        <f>Y2798</f>
        <v>47.2</v>
      </c>
      <c r="T2798" s="70">
        <f>R2798+S2798</f>
        <v>1007.49</v>
      </c>
      <c r="U2798" s="70">
        <f>ROUND(Z2798*$H$2,2)/100</f>
        <v>0</v>
      </c>
      <c r="V2798" s="78">
        <f>SUM(T2798:U2798)</f>
        <v>1007.49</v>
      </c>
      <c r="X2798" s="70">
        <v>960.29</v>
      </c>
      <c r="Y2798" s="70">
        <v>47.2</v>
      </c>
      <c r="Z2798" s="70">
        <v>1007.49</v>
      </c>
      <c r="AA2798" s="79"/>
      <c r="AB2798" s="108">
        <f t="shared" si="1614"/>
        <v>-9.9999999999909051E-3</v>
      </c>
    </row>
    <row r="2799" spans="1:28" s="34" customFormat="1" x14ac:dyDescent="0.25">
      <c r="A2799" s="66" t="s">
        <v>18505</v>
      </c>
      <c r="B2799" s="67" t="s">
        <v>23877</v>
      </c>
      <c r="C2799" s="68"/>
      <c r="D2799" s="69"/>
      <c r="E2799" s="70"/>
      <c r="F2799" s="71"/>
      <c r="G2799" s="39"/>
      <c r="H2799" s="70"/>
      <c r="I2799" s="70"/>
      <c r="J2799" s="70"/>
      <c r="K2799" s="70"/>
      <c r="L2799" s="76"/>
      <c r="N2799" s="70"/>
      <c r="O2799" s="70"/>
      <c r="P2799" s="70"/>
      <c r="Q2799" s="64"/>
      <c r="R2799" s="70"/>
      <c r="S2799" s="70"/>
      <c r="T2799" s="70"/>
      <c r="U2799" s="70"/>
      <c r="V2799" s="78"/>
      <c r="X2799" s="70"/>
      <c r="Y2799" s="70"/>
      <c r="Z2799" s="70"/>
      <c r="AA2799" s="79"/>
      <c r="AB2799" s="80">
        <f t="shared" si="1614"/>
        <v>0</v>
      </c>
    </row>
    <row r="2800" spans="1:28" ht="22.5" x14ac:dyDescent="0.25">
      <c r="A2800" s="72" t="s">
        <v>18506</v>
      </c>
      <c r="B2800" s="73" t="s">
        <v>23878</v>
      </c>
      <c r="C2800" s="74" t="s">
        <v>15692</v>
      </c>
      <c r="D2800" s="75">
        <v>0</v>
      </c>
      <c r="E2800" s="70">
        <v>23.55</v>
      </c>
      <c r="F2800" s="76">
        <f t="shared" ref="F2800:F2808" si="1624">ROUND(D2800*E2800,2)</f>
        <v>0</v>
      </c>
      <c r="G2800" s="77"/>
      <c r="H2800" s="70">
        <f t="shared" ref="H2800:I2808" si="1625">ROUND(N2800+(N2800*$H$2/100),2)</f>
        <v>6.77</v>
      </c>
      <c r="I2800" s="70">
        <f t="shared" si="1625"/>
        <v>16.78</v>
      </c>
      <c r="J2800" s="70">
        <f t="shared" ref="J2800:J2808" si="1626">H2800+I2800</f>
        <v>23.55</v>
      </c>
      <c r="K2800" s="70">
        <v>0</v>
      </c>
      <c r="L2800" s="76">
        <f t="shared" ref="L2800:L2808" si="1627">SUM(J2800:K2800)</f>
        <v>23.55</v>
      </c>
      <c r="N2800" s="70">
        <v>6.77</v>
      </c>
      <c r="O2800" s="70">
        <v>16.78</v>
      </c>
      <c r="P2800" s="70">
        <f t="shared" ref="P2800:P2808" si="1628">SUM(N2800:O2800)</f>
        <v>23.55</v>
      </c>
      <c r="Q2800" s="64"/>
      <c r="R2800" s="70">
        <f t="shared" ref="R2800:S2808" si="1629">X2800</f>
        <v>6.77</v>
      </c>
      <c r="S2800" s="70">
        <f t="shared" si="1629"/>
        <v>16.79</v>
      </c>
      <c r="T2800" s="70">
        <f t="shared" ref="T2800:T2808" si="1630">R2800+S2800</f>
        <v>23.56</v>
      </c>
      <c r="U2800" s="70">
        <f t="shared" ref="U2800:U2808" si="1631">ROUND(Z2800*$H$2,2)/100</f>
        <v>0</v>
      </c>
      <c r="V2800" s="78">
        <f t="shared" ref="V2800:V2808" si="1632">SUM(T2800:U2800)</f>
        <v>23.56</v>
      </c>
      <c r="X2800" s="70">
        <v>6.77</v>
      </c>
      <c r="Y2800" s="70">
        <v>16.79</v>
      </c>
      <c r="Z2800" s="70">
        <v>23.56</v>
      </c>
      <c r="AA2800" s="79"/>
      <c r="AB2800" s="80">
        <f t="shared" si="1614"/>
        <v>-9.9999999999980105E-3</v>
      </c>
    </row>
    <row r="2801" spans="1:28" x14ac:dyDescent="0.25">
      <c r="A2801" s="72" t="s">
        <v>18507</v>
      </c>
      <c r="B2801" s="73" t="s">
        <v>23879</v>
      </c>
      <c r="C2801" s="74" t="s">
        <v>15692</v>
      </c>
      <c r="D2801" s="75">
        <v>0</v>
      </c>
      <c r="E2801" s="70">
        <v>508.65000000000003</v>
      </c>
      <c r="F2801" s="76">
        <f t="shared" si="1624"/>
        <v>0</v>
      </c>
      <c r="G2801" s="77"/>
      <c r="H2801" s="70">
        <f t="shared" si="1625"/>
        <v>476.77</v>
      </c>
      <c r="I2801" s="70">
        <f t="shared" si="1625"/>
        <v>31.88</v>
      </c>
      <c r="J2801" s="70">
        <f t="shared" si="1626"/>
        <v>508.65</v>
      </c>
      <c r="K2801" s="70">
        <v>0</v>
      </c>
      <c r="L2801" s="76">
        <f t="shared" si="1627"/>
        <v>508.65</v>
      </c>
      <c r="N2801" s="70">
        <v>476.77000000000004</v>
      </c>
      <c r="O2801" s="70">
        <v>31.880000000000003</v>
      </c>
      <c r="P2801" s="70">
        <f t="shared" si="1628"/>
        <v>508.65000000000003</v>
      </c>
      <c r="Q2801" s="64"/>
      <c r="R2801" s="70">
        <f t="shared" si="1629"/>
        <v>476.77</v>
      </c>
      <c r="S2801" s="70">
        <f t="shared" si="1629"/>
        <v>31.88</v>
      </c>
      <c r="T2801" s="70">
        <f t="shared" si="1630"/>
        <v>508.65</v>
      </c>
      <c r="U2801" s="70">
        <f t="shared" si="1631"/>
        <v>0</v>
      </c>
      <c r="V2801" s="78">
        <f t="shared" si="1632"/>
        <v>508.65</v>
      </c>
      <c r="X2801" s="70">
        <v>476.77</v>
      </c>
      <c r="Y2801" s="70">
        <v>31.88</v>
      </c>
      <c r="Z2801" s="70">
        <v>508.65</v>
      </c>
      <c r="AA2801" s="79"/>
      <c r="AB2801" s="80">
        <f t="shared" si="1614"/>
        <v>0</v>
      </c>
    </row>
    <row r="2802" spans="1:28" ht="22.5" x14ac:dyDescent="0.25">
      <c r="A2802" s="72" t="s">
        <v>18508</v>
      </c>
      <c r="B2802" s="73" t="s">
        <v>23880</v>
      </c>
      <c r="C2802" s="74" t="s">
        <v>15692</v>
      </c>
      <c r="D2802" s="75">
        <v>0</v>
      </c>
      <c r="E2802" s="70">
        <v>376.93</v>
      </c>
      <c r="F2802" s="76">
        <f t="shared" si="1624"/>
        <v>0</v>
      </c>
      <c r="G2802" s="77"/>
      <c r="H2802" s="70">
        <f t="shared" si="1625"/>
        <v>350.19</v>
      </c>
      <c r="I2802" s="70">
        <f t="shared" si="1625"/>
        <v>26.74</v>
      </c>
      <c r="J2802" s="70">
        <f t="shared" si="1626"/>
        <v>376.93</v>
      </c>
      <c r="K2802" s="70">
        <v>0</v>
      </c>
      <c r="L2802" s="76">
        <f t="shared" si="1627"/>
        <v>376.93</v>
      </c>
      <c r="N2802" s="70">
        <v>350.19</v>
      </c>
      <c r="O2802" s="70">
        <v>26.74</v>
      </c>
      <c r="P2802" s="70">
        <f t="shared" si="1628"/>
        <v>376.93</v>
      </c>
      <c r="Q2802" s="64"/>
      <c r="R2802" s="70">
        <f t="shared" si="1629"/>
        <v>350.19</v>
      </c>
      <c r="S2802" s="70">
        <f t="shared" si="1629"/>
        <v>26.75</v>
      </c>
      <c r="T2802" s="70">
        <f t="shared" si="1630"/>
        <v>376.94</v>
      </c>
      <c r="U2802" s="70">
        <f t="shared" si="1631"/>
        <v>0</v>
      </c>
      <c r="V2802" s="78">
        <f t="shared" si="1632"/>
        <v>376.94</v>
      </c>
      <c r="X2802" s="70">
        <v>350.19</v>
      </c>
      <c r="Y2802" s="70">
        <v>26.75</v>
      </c>
      <c r="Z2802" s="70">
        <v>376.94</v>
      </c>
      <c r="AA2802" s="79"/>
      <c r="AB2802" s="80">
        <f t="shared" si="1614"/>
        <v>-9.9999999999909051E-3</v>
      </c>
    </row>
    <row r="2803" spans="1:28" ht="22.5" x14ac:dyDescent="0.25">
      <c r="A2803" s="72" t="s">
        <v>18509</v>
      </c>
      <c r="B2803" s="73" t="s">
        <v>23881</v>
      </c>
      <c r="C2803" s="74" t="s">
        <v>15692</v>
      </c>
      <c r="D2803" s="75">
        <v>0</v>
      </c>
      <c r="E2803" s="70">
        <v>145.76000000000002</v>
      </c>
      <c r="F2803" s="76">
        <f t="shared" si="1624"/>
        <v>0</v>
      </c>
      <c r="G2803" s="29"/>
      <c r="H2803" s="70">
        <f t="shared" si="1625"/>
        <v>128.97999999999999</v>
      </c>
      <c r="I2803" s="70">
        <f t="shared" si="1625"/>
        <v>16.78</v>
      </c>
      <c r="J2803" s="70">
        <f t="shared" si="1626"/>
        <v>145.76</v>
      </c>
      <c r="K2803" s="70">
        <v>0</v>
      </c>
      <c r="L2803" s="76">
        <f t="shared" si="1627"/>
        <v>145.76</v>
      </c>
      <c r="N2803" s="75">
        <v>128.98000000000002</v>
      </c>
      <c r="O2803" s="75">
        <v>16.78</v>
      </c>
      <c r="P2803" s="70">
        <f t="shared" si="1628"/>
        <v>145.76000000000002</v>
      </c>
      <c r="Q2803" s="64"/>
      <c r="R2803" s="70">
        <f t="shared" si="1629"/>
        <v>128.97999999999999</v>
      </c>
      <c r="S2803" s="70">
        <f t="shared" si="1629"/>
        <v>16.79</v>
      </c>
      <c r="T2803" s="70">
        <f t="shared" si="1630"/>
        <v>145.76999999999998</v>
      </c>
      <c r="U2803" s="70">
        <f t="shared" si="1631"/>
        <v>0</v>
      </c>
      <c r="V2803" s="78">
        <f t="shared" si="1632"/>
        <v>145.76999999999998</v>
      </c>
      <c r="X2803" s="75">
        <v>128.97999999999999</v>
      </c>
      <c r="Y2803" s="75">
        <v>16.79</v>
      </c>
      <c r="Z2803" s="70">
        <v>145.77000000000001</v>
      </c>
      <c r="AA2803" s="79"/>
      <c r="AB2803" s="80">
        <f t="shared" si="1614"/>
        <v>-9.9999999999909051E-3</v>
      </c>
    </row>
    <row r="2804" spans="1:28" x14ac:dyDescent="0.25">
      <c r="A2804" s="72" t="s">
        <v>18510</v>
      </c>
      <c r="B2804" s="73" t="s">
        <v>23882</v>
      </c>
      <c r="C2804" s="74" t="s">
        <v>15692</v>
      </c>
      <c r="D2804" s="75">
        <v>0</v>
      </c>
      <c r="E2804" s="70">
        <v>30.47</v>
      </c>
      <c r="F2804" s="76">
        <f t="shared" si="1624"/>
        <v>0</v>
      </c>
      <c r="G2804" s="77"/>
      <c r="H2804" s="70">
        <f t="shared" si="1625"/>
        <v>10.27</v>
      </c>
      <c r="I2804" s="70">
        <f t="shared" si="1625"/>
        <v>20.2</v>
      </c>
      <c r="J2804" s="70">
        <f t="shared" si="1626"/>
        <v>30.47</v>
      </c>
      <c r="K2804" s="70">
        <v>0</v>
      </c>
      <c r="L2804" s="76">
        <f t="shared" si="1627"/>
        <v>30.47</v>
      </c>
      <c r="N2804" s="70">
        <v>10.27</v>
      </c>
      <c r="O2804" s="70">
        <v>20.2</v>
      </c>
      <c r="P2804" s="70">
        <f t="shared" si="1628"/>
        <v>30.47</v>
      </c>
      <c r="Q2804" s="64"/>
      <c r="R2804" s="70">
        <f t="shared" si="1629"/>
        <v>10.27</v>
      </c>
      <c r="S2804" s="70">
        <f t="shared" si="1629"/>
        <v>20.2</v>
      </c>
      <c r="T2804" s="70">
        <f t="shared" si="1630"/>
        <v>30.47</v>
      </c>
      <c r="U2804" s="70">
        <f t="shared" si="1631"/>
        <v>0</v>
      </c>
      <c r="V2804" s="78">
        <f t="shared" si="1632"/>
        <v>30.47</v>
      </c>
      <c r="X2804" s="70">
        <v>10.27</v>
      </c>
      <c r="Y2804" s="70">
        <v>20.2</v>
      </c>
      <c r="Z2804" s="70">
        <v>30.47</v>
      </c>
      <c r="AA2804" s="79"/>
      <c r="AB2804" s="80">
        <f t="shared" si="1614"/>
        <v>0</v>
      </c>
    </row>
    <row r="2805" spans="1:28" ht="22.5" x14ac:dyDescent="0.25">
      <c r="A2805" s="72" t="s">
        <v>18511</v>
      </c>
      <c r="B2805" s="73" t="s">
        <v>23883</v>
      </c>
      <c r="C2805" s="74" t="s">
        <v>15692</v>
      </c>
      <c r="D2805" s="75">
        <v>0</v>
      </c>
      <c r="E2805" s="70">
        <v>87.14</v>
      </c>
      <c r="F2805" s="76">
        <f t="shared" si="1624"/>
        <v>0</v>
      </c>
      <c r="G2805" s="77"/>
      <c r="H2805" s="70">
        <f t="shared" si="1625"/>
        <v>60.4</v>
      </c>
      <c r="I2805" s="70">
        <f t="shared" si="1625"/>
        <v>26.74</v>
      </c>
      <c r="J2805" s="70">
        <f t="shared" si="1626"/>
        <v>87.14</v>
      </c>
      <c r="K2805" s="70">
        <v>0</v>
      </c>
      <c r="L2805" s="76">
        <f t="shared" si="1627"/>
        <v>87.14</v>
      </c>
      <c r="N2805" s="70">
        <v>60.4</v>
      </c>
      <c r="O2805" s="70">
        <v>26.74</v>
      </c>
      <c r="P2805" s="70">
        <f t="shared" si="1628"/>
        <v>87.14</v>
      </c>
      <c r="Q2805" s="64"/>
      <c r="R2805" s="70">
        <f t="shared" si="1629"/>
        <v>60.4</v>
      </c>
      <c r="S2805" s="70">
        <f t="shared" si="1629"/>
        <v>26.75</v>
      </c>
      <c r="T2805" s="70">
        <f t="shared" si="1630"/>
        <v>87.15</v>
      </c>
      <c r="U2805" s="70">
        <f t="shared" si="1631"/>
        <v>0</v>
      </c>
      <c r="V2805" s="78">
        <f t="shared" si="1632"/>
        <v>87.15</v>
      </c>
      <c r="X2805" s="70">
        <v>60.4</v>
      </c>
      <c r="Y2805" s="70">
        <v>26.75</v>
      </c>
      <c r="Z2805" s="70">
        <v>87.15</v>
      </c>
      <c r="AA2805" s="79"/>
      <c r="AB2805" s="80">
        <f t="shared" si="1614"/>
        <v>-1.0000000000005116E-2</v>
      </c>
    </row>
    <row r="2806" spans="1:28" x14ac:dyDescent="0.25">
      <c r="A2806" s="72" t="s">
        <v>18512</v>
      </c>
      <c r="B2806" s="73" t="s">
        <v>23884</v>
      </c>
      <c r="C2806" s="74" t="s">
        <v>15692</v>
      </c>
      <c r="D2806" s="75">
        <v>0</v>
      </c>
      <c r="E2806" s="70">
        <v>2358.8000000000002</v>
      </c>
      <c r="F2806" s="76">
        <f t="shared" si="1624"/>
        <v>0</v>
      </c>
      <c r="G2806" s="29"/>
      <c r="H2806" s="70">
        <f t="shared" si="1625"/>
        <v>2291.71</v>
      </c>
      <c r="I2806" s="70">
        <f t="shared" si="1625"/>
        <v>67.09</v>
      </c>
      <c r="J2806" s="70">
        <f t="shared" si="1626"/>
        <v>2358.8000000000002</v>
      </c>
      <c r="K2806" s="70">
        <v>0</v>
      </c>
      <c r="L2806" s="76">
        <f t="shared" si="1627"/>
        <v>2358.8000000000002</v>
      </c>
      <c r="N2806" s="70">
        <v>2291.71</v>
      </c>
      <c r="O2806" s="70">
        <v>67.09</v>
      </c>
      <c r="P2806" s="70">
        <f t="shared" si="1628"/>
        <v>2358.8000000000002</v>
      </c>
      <c r="Q2806" s="64"/>
      <c r="R2806" s="70">
        <f t="shared" si="1629"/>
        <v>2291.71</v>
      </c>
      <c r="S2806" s="70">
        <f t="shared" si="1629"/>
        <v>67.099999999999994</v>
      </c>
      <c r="T2806" s="70">
        <f t="shared" si="1630"/>
        <v>2358.81</v>
      </c>
      <c r="U2806" s="70">
        <f t="shared" si="1631"/>
        <v>0</v>
      </c>
      <c r="V2806" s="78">
        <f t="shared" si="1632"/>
        <v>2358.81</v>
      </c>
      <c r="X2806" s="70">
        <v>2291.71</v>
      </c>
      <c r="Y2806" s="70">
        <v>67.099999999999994</v>
      </c>
      <c r="Z2806" s="70">
        <v>2358.81</v>
      </c>
      <c r="AA2806" s="79"/>
      <c r="AB2806" s="80">
        <f t="shared" si="1614"/>
        <v>-9.9999999997635314E-3</v>
      </c>
    </row>
    <row r="2807" spans="1:28" x14ac:dyDescent="0.25">
      <c r="A2807" s="72" t="s">
        <v>18513</v>
      </c>
      <c r="B2807" s="73" t="s">
        <v>23885</v>
      </c>
      <c r="C2807" s="74" t="s">
        <v>15692</v>
      </c>
      <c r="D2807" s="75">
        <v>0</v>
      </c>
      <c r="E2807" s="70">
        <v>375.25</v>
      </c>
      <c r="F2807" s="76">
        <f t="shared" si="1624"/>
        <v>0</v>
      </c>
      <c r="G2807" s="29"/>
      <c r="H2807" s="70">
        <f t="shared" si="1625"/>
        <v>348.51</v>
      </c>
      <c r="I2807" s="70">
        <f t="shared" si="1625"/>
        <v>26.74</v>
      </c>
      <c r="J2807" s="70">
        <f t="shared" si="1626"/>
        <v>375.25</v>
      </c>
      <c r="K2807" s="70">
        <v>0</v>
      </c>
      <c r="L2807" s="76">
        <f t="shared" si="1627"/>
        <v>375.25</v>
      </c>
      <c r="N2807" s="70">
        <v>348.51</v>
      </c>
      <c r="O2807" s="70">
        <v>26.74</v>
      </c>
      <c r="P2807" s="70">
        <f t="shared" si="1628"/>
        <v>375.25</v>
      </c>
      <c r="Q2807" s="64"/>
      <c r="R2807" s="70">
        <f t="shared" si="1629"/>
        <v>348.51</v>
      </c>
      <c r="S2807" s="70">
        <f t="shared" si="1629"/>
        <v>26.75</v>
      </c>
      <c r="T2807" s="70">
        <f t="shared" si="1630"/>
        <v>375.26</v>
      </c>
      <c r="U2807" s="70">
        <f t="shared" si="1631"/>
        <v>0</v>
      </c>
      <c r="V2807" s="78">
        <f t="shared" si="1632"/>
        <v>375.26</v>
      </c>
      <c r="X2807" s="70">
        <v>348.51</v>
      </c>
      <c r="Y2807" s="70">
        <v>26.75</v>
      </c>
      <c r="Z2807" s="70">
        <v>375.26</v>
      </c>
      <c r="AA2807" s="79"/>
      <c r="AB2807" s="80">
        <f t="shared" si="1614"/>
        <v>-9.9999999999909051E-3</v>
      </c>
    </row>
    <row r="2808" spans="1:28" x14ac:dyDescent="0.25">
      <c r="A2808" s="72" t="s">
        <v>18514</v>
      </c>
      <c r="B2808" s="73" t="s">
        <v>23886</v>
      </c>
      <c r="C2808" s="74" t="s">
        <v>15692</v>
      </c>
      <c r="D2808" s="75">
        <v>0</v>
      </c>
      <c r="E2808" s="70">
        <v>135.95999999999998</v>
      </c>
      <c r="F2808" s="76">
        <f t="shared" si="1624"/>
        <v>0</v>
      </c>
      <c r="G2808" s="29"/>
      <c r="H2808" s="70">
        <f t="shared" si="1625"/>
        <v>109.22</v>
      </c>
      <c r="I2808" s="70">
        <f t="shared" si="1625"/>
        <v>26.74</v>
      </c>
      <c r="J2808" s="70">
        <f t="shared" si="1626"/>
        <v>135.96</v>
      </c>
      <c r="K2808" s="70">
        <v>0</v>
      </c>
      <c r="L2808" s="76">
        <f t="shared" si="1627"/>
        <v>135.96</v>
      </c>
      <c r="N2808" s="70">
        <v>109.22</v>
      </c>
      <c r="O2808" s="70">
        <v>26.74</v>
      </c>
      <c r="P2808" s="70">
        <f t="shared" si="1628"/>
        <v>135.96</v>
      </c>
      <c r="Q2808" s="64"/>
      <c r="R2808" s="70">
        <f t="shared" si="1629"/>
        <v>109.22</v>
      </c>
      <c r="S2808" s="70">
        <f t="shared" si="1629"/>
        <v>26.75</v>
      </c>
      <c r="T2808" s="70">
        <f t="shared" si="1630"/>
        <v>135.97</v>
      </c>
      <c r="U2808" s="70">
        <f t="shared" si="1631"/>
        <v>0</v>
      </c>
      <c r="V2808" s="78">
        <f t="shared" si="1632"/>
        <v>135.97</v>
      </c>
      <c r="X2808" s="70">
        <v>109.22</v>
      </c>
      <c r="Y2808" s="70">
        <v>26.75</v>
      </c>
      <c r="Z2808" s="70">
        <v>135.97</v>
      </c>
      <c r="AA2808" s="79"/>
      <c r="AB2808" s="80">
        <f t="shared" si="1614"/>
        <v>-9.9999999999909051E-3</v>
      </c>
    </row>
    <row r="2809" spans="1:28" x14ac:dyDescent="0.25">
      <c r="A2809" s="66" t="s">
        <v>18515</v>
      </c>
      <c r="B2809" s="67" t="s">
        <v>23887</v>
      </c>
      <c r="C2809" s="68"/>
      <c r="D2809" s="69"/>
      <c r="E2809" s="70"/>
      <c r="F2809" s="71"/>
      <c r="H2809" s="70"/>
      <c r="I2809" s="70"/>
      <c r="J2809" s="70"/>
      <c r="K2809" s="70"/>
      <c r="L2809" s="76"/>
      <c r="N2809" s="70"/>
      <c r="O2809" s="70"/>
      <c r="P2809" s="70"/>
      <c r="Q2809" s="64"/>
      <c r="R2809" s="70"/>
      <c r="S2809" s="70"/>
      <c r="T2809" s="70"/>
      <c r="U2809" s="70"/>
      <c r="V2809" s="78"/>
      <c r="X2809" s="70"/>
      <c r="Y2809" s="70"/>
      <c r="Z2809" s="70"/>
      <c r="AA2809" s="79"/>
      <c r="AB2809" s="80">
        <f t="shared" si="1614"/>
        <v>0</v>
      </c>
    </row>
    <row r="2810" spans="1:28" x14ac:dyDescent="0.25">
      <c r="A2810" s="72" t="s">
        <v>18516</v>
      </c>
      <c r="B2810" s="73" t="s">
        <v>23888</v>
      </c>
      <c r="C2810" s="74" t="s">
        <v>15692</v>
      </c>
      <c r="D2810" s="75">
        <v>0</v>
      </c>
      <c r="E2810" s="70">
        <v>9424.5300000000007</v>
      </c>
      <c r="F2810" s="76">
        <f t="shared" ref="F2810:F2818" si="1633">ROUND(D2810*E2810,2)</f>
        <v>0</v>
      </c>
      <c r="G2810" s="77"/>
      <c r="H2810" s="70">
        <f>ROUND(N2810+(N2810*$H$2/100),2)</f>
        <v>9290.35</v>
      </c>
      <c r="I2810" s="70">
        <f>ROUND(O2810+(O2810*$H$2/100),2)</f>
        <v>134.18</v>
      </c>
      <c r="J2810" s="70">
        <f>H2810+I2810</f>
        <v>9424.5300000000007</v>
      </c>
      <c r="K2810" s="70">
        <v>0</v>
      </c>
      <c r="L2810" s="76">
        <f>SUM(J2810:K2810)</f>
        <v>9424.5300000000007</v>
      </c>
      <c r="N2810" s="70">
        <v>9290.35</v>
      </c>
      <c r="O2810" s="70">
        <v>134.18</v>
      </c>
      <c r="P2810" s="70">
        <f t="shared" ref="P2810:P2818" si="1634">SUM(N2810:O2810)</f>
        <v>9424.5300000000007</v>
      </c>
      <c r="Q2810" s="64"/>
      <c r="R2810" s="70">
        <f t="shared" ref="R2810:S2818" si="1635">X2810</f>
        <v>9290.35</v>
      </c>
      <c r="S2810" s="70">
        <f t="shared" si="1635"/>
        <v>134.19999999999999</v>
      </c>
      <c r="T2810" s="70">
        <f t="shared" ref="T2810:T2818" si="1636">R2810+S2810</f>
        <v>9424.5500000000011</v>
      </c>
      <c r="U2810" s="70">
        <f t="shared" ref="U2810:U2818" si="1637">ROUND(Z2810*$H$2,2)/100</f>
        <v>0</v>
      </c>
      <c r="V2810" s="78">
        <f t="shared" ref="V2810:V2818" si="1638">SUM(T2810:U2810)</f>
        <v>9424.5500000000011</v>
      </c>
      <c r="X2810" s="70">
        <v>9290.35</v>
      </c>
      <c r="Y2810" s="70">
        <v>134.19999999999999</v>
      </c>
      <c r="Z2810" s="70">
        <v>9424.5499999999993</v>
      </c>
      <c r="AA2810" s="79"/>
      <c r="AB2810" s="80">
        <f t="shared" si="1614"/>
        <v>-1.9999999998617568E-2</v>
      </c>
    </row>
    <row r="2811" spans="1:28" ht="22.5" x14ac:dyDescent="0.25">
      <c r="A2811" s="72" t="s">
        <v>18517</v>
      </c>
      <c r="B2811" s="73" t="s">
        <v>23889</v>
      </c>
      <c r="C2811" s="74" t="s">
        <v>15692</v>
      </c>
      <c r="D2811" s="75">
        <v>0</v>
      </c>
      <c r="E2811" s="70">
        <v>10367.67</v>
      </c>
      <c r="F2811" s="76">
        <f t="shared" si="1633"/>
        <v>0</v>
      </c>
      <c r="G2811" s="77"/>
      <c r="H2811" s="70">
        <f>ROUND(N2811+(N2811*$H$2/100),2)</f>
        <v>10216.700000000001</v>
      </c>
      <c r="I2811" s="70">
        <f>ROUND(O2811+(O2811*$H$2/100),2)</f>
        <v>150.97</v>
      </c>
      <c r="J2811" s="70">
        <f>H2811+I2811</f>
        <v>10367.67</v>
      </c>
      <c r="K2811" s="70">
        <v>0</v>
      </c>
      <c r="L2811" s="76">
        <f>SUM(J2811:K2811)</f>
        <v>10367.67</v>
      </c>
      <c r="N2811" s="70">
        <v>10216.700000000001</v>
      </c>
      <c r="O2811" s="70">
        <v>150.97</v>
      </c>
      <c r="P2811" s="70">
        <f t="shared" si="1634"/>
        <v>10367.67</v>
      </c>
      <c r="Q2811" s="64"/>
      <c r="R2811" s="70">
        <f t="shared" si="1635"/>
        <v>10216.700000000001</v>
      </c>
      <c r="S2811" s="70">
        <f t="shared" si="1635"/>
        <v>150.99</v>
      </c>
      <c r="T2811" s="70">
        <f t="shared" si="1636"/>
        <v>10367.69</v>
      </c>
      <c r="U2811" s="70">
        <f t="shared" si="1637"/>
        <v>0</v>
      </c>
      <c r="V2811" s="78">
        <f t="shared" si="1638"/>
        <v>10367.69</v>
      </c>
      <c r="X2811" s="70">
        <v>10216.700000000001</v>
      </c>
      <c r="Y2811" s="70">
        <v>150.99</v>
      </c>
      <c r="Z2811" s="70">
        <v>10367.69</v>
      </c>
      <c r="AA2811" s="79"/>
      <c r="AB2811" s="80">
        <f t="shared" si="1614"/>
        <v>-2.0000000000436557E-2</v>
      </c>
    </row>
    <row r="2812" spans="1:28" s="34" customFormat="1" ht="22.5" x14ac:dyDescent="0.25">
      <c r="A2812" s="91" t="s">
        <v>18518</v>
      </c>
      <c r="B2812" s="91" t="s">
        <v>23890</v>
      </c>
      <c r="C2812" s="92" t="s">
        <v>15692</v>
      </c>
      <c r="D2812" s="75">
        <v>0</v>
      </c>
      <c r="E2812" s="70">
        <v>527.31999999999994</v>
      </c>
      <c r="F2812" s="76">
        <f t="shared" si="1633"/>
        <v>0</v>
      </c>
      <c r="H2812" s="71"/>
      <c r="I2812" s="71"/>
      <c r="J2812" s="71"/>
      <c r="K2812" s="71"/>
      <c r="L2812" s="71"/>
      <c r="N2812" s="70">
        <v>359.59</v>
      </c>
      <c r="O2812" s="70">
        <v>167.73000000000002</v>
      </c>
      <c r="P2812" s="70">
        <f t="shared" si="1634"/>
        <v>527.31999999999994</v>
      </c>
      <c r="R2812" s="70">
        <f t="shared" si="1635"/>
        <v>359.59</v>
      </c>
      <c r="S2812" s="70">
        <f t="shared" si="1635"/>
        <v>167.75</v>
      </c>
      <c r="T2812" s="70">
        <f t="shared" si="1636"/>
        <v>527.33999999999992</v>
      </c>
      <c r="U2812" s="70">
        <f t="shared" si="1637"/>
        <v>0</v>
      </c>
      <c r="V2812" s="78">
        <f t="shared" si="1638"/>
        <v>527.33999999999992</v>
      </c>
      <c r="X2812" s="113">
        <v>359.59</v>
      </c>
      <c r="Y2812" s="113">
        <v>167.75</v>
      </c>
      <c r="Z2812" s="113">
        <v>527.34</v>
      </c>
      <c r="AB2812" s="80">
        <f t="shared" si="1614"/>
        <v>-2.0000000000095497E-2</v>
      </c>
    </row>
    <row r="2813" spans="1:28" ht="22.5" x14ac:dyDescent="0.25">
      <c r="A2813" s="72" t="s">
        <v>18519</v>
      </c>
      <c r="B2813" s="73" t="s">
        <v>23891</v>
      </c>
      <c r="C2813" s="74" t="s">
        <v>15849</v>
      </c>
      <c r="D2813" s="75">
        <v>0</v>
      </c>
      <c r="E2813" s="70">
        <v>13681.29</v>
      </c>
      <c r="F2813" s="76">
        <f t="shared" si="1633"/>
        <v>0</v>
      </c>
      <c r="G2813" s="77"/>
      <c r="H2813" s="70">
        <f t="shared" ref="H2813:I2818" si="1639">ROUND(N2813+(N2813*$H$2/100),2)</f>
        <v>10124.1</v>
      </c>
      <c r="I2813" s="70">
        <f t="shared" si="1639"/>
        <v>3557.19</v>
      </c>
      <c r="J2813" s="70">
        <f t="shared" ref="J2813:J2818" si="1640">H2813+I2813</f>
        <v>13681.29</v>
      </c>
      <c r="K2813" s="70">
        <v>0</v>
      </c>
      <c r="L2813" s="76">
        <f t="shared" ref="L2813:L2818" si="1641">SUM(J2813:K2813)</f>
        <v>13681.29</v>
      </c>
      <c r="N2813" s="70">
        <v>10124.1</v>
      </c>
      <c r="O2813" s="70">
        <v>3557.1899999999996</v>
      </c>
      <c r="P2813" s="70">
        <f t="shared" si="1634"/>
        <v>13681.29</v>
      </c>
      <c r="Q2813" s="64"/>
      <c r="R2813" s="70">
        <f t="shared" si="1635"/>
        <v>10124.1</v>
      </c>
      <c r="S2813" s="70">
        <f t="shared" si="1635"/>
        <v>3557.6</v>
      </c>
      <c r="T2813" s="70">
        <f t="shared" si="1636"/>
        <v>13681.7</v>
      </c>
      <c r="U2813" s="70">
        <f t="shared" si="1637"/>
        <v>0</v>
      </c>
      <c r="V2813" s="78">
        <f t="shared" si="1638"/>
        <v>13681.7</v>
      </c>
      <c r="X2813" s="70">
        <v>10124.1</v>
      </c>
      <c r="Y2813" s="70">
        <v>3557.6</v>
      </c>
      <c r="Z2813" s="70">
        <v>13681.7</v>
      </c>
      <c r="AA2813" s="79"/>
      <c r="AB2813" s="80">
        <f t="shared" si="1614"/>
        <v>-0.40999999999985448</v>
      </c>
    </row>
    <row r="2814" spans="1:28" ht="22.5" x14ac:dyDescent="0.25">
      <c r="A2814" s="72" t="s">
        <v>18520</v>
      </c>
      <c r="B2814" s="73" t="s">
        <v>23892</v>
      </c>
      <c r="C2814" s="74" t="s">
        <v>15849</v>
      </c>
      <c r="D2814" s="75">
        <v>0</v>
      </c>
      <c r="E2814" s="70">
        <v>19402.64</v>
      </c>
      <c r="F2814" s="76">
        <f t="shared" si="1633"/>
        <v>0</v>
      </c>
      <c r="G2814" s="77"/>
      <c r="H2814" s="70">
        <f t="shared" si="1639"/>
        <v>15400.8</v>
      </c>
      <c r="I2814" s="70">
        <f t="shared" si="1639"/>
        <v>4001.84</v>
      </c>
      <c r="J2814" s="70">
        <f t="shared" si="1640"/>
        <v>19402.64</v>
      </c>
      <c r="K2814" s="70">
        <v>0</v>
      </c>
      <c r="L2814" s="76">
        <f t="shared" si="1641"/>
        <v>19402.64</v>
      </c>
      <c r="N2814" s="70">
        <v>15400.8</v>
      </c>
      <c r="O2814" s="70">
        <v>4001.84</v>
      </c>
      <c r="P2814" s="70">
        <f t="shared" si="1634"/>
        <v>19402.64</v>
      </c>
      <c r="Q2814" s="64"/>
      <c r="R2814" s="70">
        <f t="shared" si="1635"/>
        <v>15400.8</v>
      </c>
      <c r="S2814" s="70">
        <f t="shared" si="1635"/>
        <v>4002.3</v>
      </c>
      <c r="T2814" s="70">
        <f t="shared" si="1636"/>
        <v>19403.099999999999</v>
      </c>
      <c r="U2814" s="70">
        <f t="shared" si="1637"/>
        <v>0</v>
      </c>
      <c r="V2814" s="78">
        <f t="shared" si="1638"/>
        <v>19403.099999999999</v>
      </c>
      <c r="X2814" s="70">
        <v>15400.8</v>
      </c>
      <c r="Y2814" s="70">
        <v>4002.3</v>
      </c>
      <c r="Z2814" s="70">
        <v>19403.099999999999</v>
      </c>
      <c r="AA2814" s="79"/>
      <c r="AB2814" s="80">
        <f t="shared" si="1614"/>
        <v>-0.45999999999912689</v>
      </c>
    </row>
    <row r="2815" spans="1:28" s="83" customFormat="1" ht="22.5" x14ac:dyDescent="0.25">
      <c r="A2815" s="72" t="s">
        <v>18521</v>
      </c>
      <c r="B2815" s="73" t="s">
        <v>23893</v>
      </c>
      <c r="C2815" s="74" t="s">
        <v>15849</v>
      </c>
      <c r="D2815" s="75">
        <v>0</v>
      </c>
      <c r="E2815" s="70">
        <v>26368.55</v>
      </c>
      <c r="F2815" s="76">
        <f t="shared" si="1633"/>
        <v>0</v>
      </c>
      <c r="G2815" s="77"/>
      <c r="H2815" s="70">
        <f t="shared" si="1639"/>
        <v>21662.78</v>
      </c>
      <c r="I2815" s="70">
        <f t="shared" si="1639"/>
        <v>4705.7700000000004</v>
      </c>
      <c r="J2815" s="70">
        <f t="shared" si="1640"/>
        <v>26368.55</v>
      </c>
      <c r="K2815" s="70">
        <v>0</v>
      </c>
      <c r="L2815" s="76">
        <f t="shared" si="1641"/>
        <v>26368.55</v>
      </c>
      <c r="M2815" s="34"/>
      <c r="N2815" s="70">
        <v>21662.78</v>
      </c>
      <c r="O2815" s="70">
        <v>4705.7700000000004</v>
      </c>
      <c r="P2815" s="70">
        <f t="shared" si="1634"/>
        <v>26368.55</v>
      </c>
      <c r="Q2815" s="64"/>
      <c r="R2815" s="70">
        <f t="shared" si="1635"/>
        <v>21662.78</v>
      </c>
      <c r="S2815" s="70">
        <f t="shared" si="1635"/>
        <v>4706.32</v>
      </c>
      <c r="T2815" s="70">
        <f t="shared" si="1636"/>
        <v>26369.1</v>
      </c>
      <c r="U2815" s="70">
        <f t="shared" si="1637"/>
        <v>0</v>
      </c>
      <c r="V2815" s="78">
        <f t="shared" si="1638"/>
        <v>26369.1</v>
      </c>
      <c r="W2815" s="34"/>
      <c r="X2815" s="70">
        <v>21662.78</v>
      </c>
      <c r="Y2815" s="70">
        <v>4706.32</v>
      </c>
      <c r="Z2815" s="70">
        <v>26369.1</v>
      </c>
      <c r="AA2815" s="79"/>
      <c r="AB2815" s="80">
        <f t="shared" si="1614"/>
        <v>-0.5499999999992724</v>
      </c>
    </row>
    <row r="2816" spans="1:28" s="83" customFormat="1" ht="22.5" x14ac:dyDescent="0.25">
      <c r="A2816" s="72" t="s">
        <v>18522</v>
      </c>
      <c r="B2816" s="73" t="s">
        <v>23894</v>
      </c>
      <c r="C2816" s="74" t="s">
        <v>15692</v>
      </c>
      <c r="D2816" s="75">
        <v>0</v>
      </c>
      <c r="E2816" s="70">
        <v>833.22</v>
      </c>
      <c r="F2816" s="76">
        <f t="shared" si="1633"/>
        <v>0</v>
      </c>
      <c r="G2816" s="34"/>
      <c r="H2816" s="70">
        <f t="shared" si="1639"/>
        <v>798.44</v>
      </c>
      <c r="I2816" s="70">
        <f t="shared" si="1639"/>
        <v>34.78</v>
      </c>
      <c r="J2816" s="70">
        <f t="shared" si="1640"/>
        <v>833.22</v>
      </c>
      <c r="K2816" s="70">
        <v>0</v>
      </c>
      <c r="L2816" s="76">
        <f t="shared" si="1641"/>
        <v>833.22</v>
      </c>
      <c r="M2816" s="34"/>
      <c r="N2816" s="70">
        <v>798.44</v>
      </c>
      <c r="O2816" s="70">
        <v>34.78</v>
      </c>
      <c r="P2816" s="70">
        <f t="shared" si="1634"/>
        <v>833.22</v>
      </c>
      <c r="Q2816" s="64"/>
      <c r="R2816" s="70">
        <f t="shared" si="1635"/>
        <v>798.44</v>
      </c>
      <c r="S2816" s="70">
        <f t="shared" si="1635"/>
        <v>34.799999999999997</v>
      </c>
      <c r="T2816" s="70">
        <f t="shared" si="1636"/>
        <v>833.24</v>
      </c>
      <c r="U2816" s="70">
        <f t="shared" si="1637"/>
        <v>0</v>
      </c>
      <c r="V2816" s="78">
        <f t="shared" si="1638"/>
        <v>833.24</v>
      </c>
      <c r="W2816" s="34"/>
      <c r="X2816" s="70">
        <v>798.44</v>
      </c>
      <c r="Y2816" s="70">
        <v>34.799999999999997</v>
      </c>
      <c r="Z2816" s="70">
        <v>833.24</v>
      </c>
      <c r="AA2816" s="34"/>
      <c r="AB2816" s="80">
        <f t="shared" si="1614"/>
        <v>-1.999999999998181E-2</v>
      </c>
    </row>
    <row r="2817" spans="1:28" s="83" customFormat="1" ht="22.5" x14ac:dyDescent="0.25">
      <c r="A2817" s="72" t="s">
        <v>18523</v>
      </c>
      <c r="B2817" s="73" t="s">
        <v>23895</v>
      </c>
      <c r="C2817" s="74" t="s">
        <v>15692</v>
      </c>
      <c r="D2817" s="75">
        <v>0</v>
      </c>
      <c r="E2817" s="70">
        <v>1019.66</v>
      </c>
      <c r="F2817" s="76">
        <f t="shared" si="1633"/>
        <v>0</v>
      </c>
      <c r="G2817" s="34"/>
      <c r="H2817" s="70">
        <f t="shared" si="1639"/>
        <v>976.16</v>
      </c>
      <c r="I2817" s="70">
        <f t="shared" si="1639"/>
        <v>43.5</v>
      </c>
      <c r="J2817" s="70">
        <f t="shared" si="1640"/>
        <v>1019.66</v>
      </c>
      <c r="K2817" s="70">
        <v>0</v>
      </c>
      <c r="L2817" s="76">
        <f t="shared" si="1641"/>
        <v>1019.66</v>
      </c>
      <c r="M2817" s="34"/>
      <c r="N2817" s="70">
        <v>976.16</v>
      </c>
      <c r="O2817" s="70">
        <v>43.5</v>
      </c>
      <c r="P2817" s="70">
        <f t="shared" si="1634"/>
        <v>1019.66</v>
      </c>
      <c r="Q2817" s="64"/>
      <c r="R2817" s="70">
        <f t="shared" si="1635"/>
        <v>976.16</v>
      </c>
      <c r="S2817" s="70">
        <f t="shared" si="1635"/>
        <v>43.51</v>
      </c>
      <c r="T2817" s="70">
        <f t="shared" si="1636"/>
        <v>1019.67</v>
      </c>
      <c r="U2817" s="70">
        <f t="shared" si="1637"/>
        <v>0</v>
      </c>
      <c r="V2817" s="78">
        <f t="shared" si="1638"/>
        <v>1019.67</v>
      </c>
      <c r="W2817" s="34"/>
      <c r="X2817" s="70">
        <v>976.16</v>
      </c>
      <c r="Y2817" s="70">
        <v>43.51</v>
      </c>
      <c r="Z2817" s="70">
        <v>1019.67</v>
      </c>
      <c r="AA2817" s="34"/>
      <c r="AB2817" s="80">
        <f t="shared" si="1614"/>
        <v>-9.9999999999909051E-3</v>
      </c>
    </row>
    <row r="2818" spans="1:28" s="83" customFormat="1" x14ac:dyDescent="0.25">
      <c r="A2818" s="72" t="s">
        <v>18524</v>
      </c>
      <c r="B2818" s="73" t="s">
        <v>23896</v>
      </c>
      <c r="C2818" s="74" t="s">
        <v>15692</v>
      </c>
      <c r="D2818" s="75">
        <v>0</v>
      </c>
      <c r="E2818" s="70">
        <v>1996.64</v>
      </c>
      <c r="F2818" s="76">
        <f t="shared" si="1633"/>
        <v>0</v>
      </c>
      <c r="G2818" s="34"/>
      <c r="H2818" s="70">
        <f t="shared" si="1639"/>
        <v>1949.45</v>
      </c>
      <c r="I2818" s="70">
        <f t="shared" si="1639"/>
        <v>47.19</v>
      </c>
      <c r="J2818" s="70">
        <f t="shared" si="1640"/>
        <v>1996.64</v>
      </c>
      <c r="K2818" s="70">
        <v>0</v>
      </c>
      <c r="L2818" s="76">
        <f t="shared" si="1641"/>
        <v>1996.64</v>
      </c>
      <c r="M2818" s="34"/>
      <c r="N2818" s="70">
        <v>1949.45</v>
      </c>
      <c r="O2818" s="70">
        <v>47.19</v>
      </c>
      <c r="P2818" s="70">
        <f t="shared" si="1634"/>
        <v>1996.64</v>
      </c>
      <c r="Q2818" s="64"/>
      <c r="R2818" s="70">
        <f t="shared" si="1635"/>
        <v>1949.45</v>
      </c>
      <c r="S2818" s="70">
        <f t="shared" si="1635"/>
        <v>47.2</v>
      </c>
      <c r="T2818" s="70">
        <f t="shared" si="1636"/>
        <v>1996.65</v>
      </c>
      <c r="U2818" s="70">
        <f t="shared" si="1637"/>
        <v>0</v>
      </c>
      <c r="V2818" s="78">
        <f t="shared" si="1638"/>
        <v>1996.65</v>
      </c>
      <c r="W2818" s="34"/>
      <c r="X2818" s="70">
        <v>1949.45</v>
      </c>
      <c r="Y2818" s="70">
        <v>47.2</v>
      </c>
      <c r="Z2818" s="70">
        <v>1996.65</v>
      </c>
      <c r="AA2818" s="34"/>
      <c r="AB2818" s="80">
        <f t="shared" si="1614"/>
        <v>-9.9999999999909051E-3</v>
      </c>
    </row>
    <row r="2819" spans="1:28" s="83" customFormat="1" x14ac:dyDescent="0.25">
      <c r="A2819" s="66" t="s">
        <v>18525</v>
      </c>
      <c r="B2819" s="67" t="s">
        <v>23897</v>
      </c>
      <c r="C2819" s="68"/>
      <c r="D2819" s="69"/>
      <c r="E2819" s="70"/>
      <c r="F2819" s="71"/>
      <c r="G2819" s="34"/>
      <c r="H2819" s="70"/>
      <c r="I2819" s="70"/>
      <c r="J2819" s="70"/>
      <c r="K2819" s="70"/>
      <c r="L2819" s="76"/>
      <c r="M2819" s="34"/>
      <c r="N2819" s="70"/>
      <c r="O2819" s="70"/>
      <c r="P2819" s="70"/>
      <c r="Q2819" s="64"/>
      <c r="R2819" s="70"/>
      <c r="S2819" s="70"/>
      <c r="T2819" s="70"/>
      <c r="U2819" s="70"/>
      <c r="V2819" s="78"/>
      <c r="W2819" s="34"/>
      <c r="X2819" s="70"/>
      <c r="Y2819" s="70"/>
      <c r="Z2819" s="70"/>
      <c r="AA2819" s="79"/>
      <c r="AB2819" s="80">
        <f t="shared" si="1614"/>
        <v>0</v>
      </c>
    </row>
    <row r="2820" spans="1:28" s="83" customFormat="1" x14ac:dyDescent="0.25">
      <c r="A2820" s="72" t="s">
        <v>18526</v>
      </c>
      <c r="B2820" s="73" t="s">
        <v>23898</v>
      </c>
      <c r="C2820" s="74" t="s">
        <v>15692</v>
      </c>
      <c r="D2820" s="75">
        <v>0</v>
      </c>
      <c r="E2820" s="70">
        <v>181.53000000000003</v>
      </c>
      <c r="F2820" s="76">
        <f>ROUND(D2820*E2820,2)</f>
        <v>0</v>
      </c>
      <c r="G2820" s="77"/>
      <c r="H2820" s="70">
        <f>ROUND(N2820+(N2820*$H$2/100),2)</f>
        <v>154.79</v>
      </c>
      <c r="I2820" s="70">
        <f>ROUND(O2820+(O2820*$H$2/100),2)</f>
        <v>26.74</v>
      </c>
      <c r="J2820" s="70">
        <f>H2820+I2820</f>
        <v>181.53</v>
      </c>
      <c r="K2820" s="70">
        <v>0</v>
      </c>
      <c r="L2820" s="76">
        <f>SUM(J2820:K2820)</f>
        <v>181.53</v>
      </c>
      <c r="M2820" s="34"/>
      <c r="N2820" s="70">
        <v>154.79000000000002</v>
      </c>
      <c r="O2820" s="70">
        <v>26.74</v>
      </c>
      <c r="P2820" s="70">
        <f>SUM(N2820:O2820)</f>
        <v>181.53000000000003</v>
      </c>
      <c r="Q2820" s="64"/>
      <c r="R2820" s="70">
        <f>X2820</f>
        <v>154.79</v>
      </c>
      <c r="S2820" s="70">
        <f>Y2820</f>
        <v>26.75</v>
      </c>
      <c r="T2820" s="70">
        <f>R2820+S2820</f>
        <v>181.54</v>
      </c>
      <c r="U2820" s="70">
        <f>ROUND(Z2820*$H$2,2)/100</f>
        <v>0</v>
      </c>
      <c r="V2820" s="78">
        <f>SUM(T2820:U2820)</f>
        <v>181.54</v>
      </c>
      <c r="W2820" s="34"/>
      <c r="X2820" s="70">
        <v>154.79</v>
      </c>
      <c r="Y2820" s="70">
        <v>26.75</v>
      </c>
      <c r="Z2820" s="70">
        <v>181.54</v>
      </c>
      <c r="AA2820" s="79"/>
      <c r="AB2820" s="80">
        <f t="shared" si="1614"/>
        <v>-9.9999999999624833E-3</v>
      </c>
    </row>
    <row r="2821" spans="1:28" s="83" customFormat="1" x14ac:dyDescent="0.25">
      <c r="A2821" s="66" t="s">
        <v>18527</v>
      </c>
      <c r="B2821" s="67" t="s">
        <v>23899</v>
      </c>
      <c r="C2821" s="68"/>
      <c r="D2821" s="69"/>
      <c r="E2821" s="70"/>
      <c r="F2821" s="71"/>
      <c r="G2821" s="39"/>
      <c r="H2821" s="70"/>
      <c r="I2821" s="70"/>
      <c r="J2821" s="70"/>
      <c r="K2821" s="70"/>
      <c r="L2821" s="76"/>
      <c r="M2821" s="34"/>
      <c r="N2821" s="70"/>
      <c r="O2821" s="70"/>
      <c r="P2821" s="70"/>
      <c r="Q2821" s="64"/>
      <c r="R2821" s="70"/>
      <c r="S2821" s="70"/>
      <c r="T2821" s="70"/>
      <c r="U2821" s="70"/>
      <c r="V2821" s="78"/>
      <c r="W2821" s="34"/>
      <c r="X2821" s="70"/>
      <c r="Y2821" s="70"/>
      <c r="Z2821" s="70"/>
      <c r="AA2821" s="79"/>
      <c r="AB2821" s="80">
        <f t="shared" si="1614"/>
        <v>0</v>
      </c>
    </row>
    <row r="2822" spans="1:28" s="83" customFormat="1" x14ac:dyDescent="0.25">
      <c r="A2822" s="72" t="s">
        <v>18528</v>
      </c>
      <c r="B2822" s="73" t="s">
        <v>23900</v>
      </c>
      <c r="C2822" s="74" t="s">
        <v>15692</v>
      </c>
      <c r="D2822" s="75">
        <v>0</v>
      </c>
      <c r="E2822" s="70">
        <v>308.25</v>
      </c>
      <c r="F2822" s="76">
        <f>ROUND(D2822*E2822,2)</f>
        <v>0</v>
      </c>
      <c r="G2822" s="77"/>
      <c r="H2822" s="70">
        <f>ROUND(N2822+(N2822*$H$2/100),2)</f>
        <v>274.7</v>
      </c>
      <c r="I2822" s="70">
        <f>ROUND(O2822+(O2822*$H$2/100),2)</f>
        <v>33.549999999999997</v>
      </c>
      <c r="J2822" s="70">
        <f>H2822+I2822</f>
        <v>308.25</v>
      </c>
      <c r="K2822" s="70">
        <v>0</v>
      </c>
      <c r="L2822" s="76">
        <f>SUM(J2822:K2822)</f>
        <v>308.25</v>
      </c>
      <c r="M2822" s="34"/>
      <c r="N2822" s="70">
        <v>274.7</v>
      </c>
      <c r="O2822" s="70">
        <v>33.549999999999997</v>
      </c>
      <c r="P2822" s="70">
        <f>SUM(N2822:O2822)</f>
        <v>308.25</v>
      </c>
      <c r="Q2822" s="64"/>
      <c r="R2822" s="70">
        <f>X2822</f>
        <v>274.7</v>
      </c>
      <c r="S2822" s="70">
        <f>Y2822</f>
        <v>33.549999999999997</v>
      </c>
      <c r="T2822" s="70">
        <f>R2822+S2822</f>
        <v>308.25</v>
      </c>
      <c r="U2822" s="70">
        <f>ROUND(Z2822*$H$2,2)/100</f>
        <v>0</v>
      </c>
      <c r="V2822" s="78">
        <f>SUM(T2822:U2822)</f>
        <v>308.25</v>
      </c>
      <c r="W2822" s="34"/>
      <c r="X2822" s="70">
        <v>274.7</v>
      </c>
      <c r="Y2822" s="70">
        <v>33.549999999999997</v>
      </c>
      <c r="Z2822" s="70">
        <v>308.25</v>
      </c>
      <c r="AA2822" s="79"/>
      <c r="AB2822" s="80">
        <f t="shared" si="1614"/>
        <v>0</v>
      </c>
    </row>
    <row r="2823" spans="1:28" s="83" customFormat="1" x14ac:dyDescent="0.25">
      <c r="A2823" s="66" t="s">
        <v>18529</v>
      </c>
      <c r="B2823" s="67" t="s">
        <v>23901</v>
      </c>
      <c r="C2823" s="68"/>
      <c r="D2823" s="69"/>
      <c r="E2823" s="70"/>
      <c r="F2823" s="71"/>
      <c r="G2823" s="39"/>
      <c r="H2823" s="70"/>
      <c r="I2823" s="70"/>
      <c r="J2823" s="70"/>
      <c r="K2823" s="70"/>
      <c r="L2823" s="76"/>
      <c r="M2823" s="34"/>
      <c r="N2823" s="70"/>
      <c r="O2823" s="70"/>
      <c r="P2823" s="70"/>
      <c r="Q2823" s="64"/>
      <c r="R2823" s="70"/>
      <c r="S2823" s="70"/>
      <c r="T2823" s="70"/>
      <c r="U2823" s="70"/>
      <c r="V2823" s="78"/>
      <c r="W2823" s="34"/>
      <c r="X2823" s="70"/>
      <c r="Y2823" s="70"/>
      <c r="Z2823" s="70"/>
      <c r="AA2823" s="79"/>
      <c r="AB2823" s="80">
        <f t="shared" si="1614"/>
        <v>0</v>
      </c>
    </row>
    <row r="2824" spans="1:28" s="83" customFormat="1" x14ac:dyDescent="0.25">
      <c r="A2824" s="72" t="s">
        <v>18530</v>
      </c>
      <c r="B2824" s="73" t="s">
        <v>23902</v>
      </c>
      <c r="C2824" s="74" t="s">
        <v>15692</v>
      </c>
      <c r="D2824" s="75">
        <v>0</v>
      </c>
      <c r="E2824" s="70">
        <v>44.120000000000005</v>
      </c>
      <c r="F2824" s="76">
        <f>ROUND(D2824*E2824,2)</f>
        <v>0</v>
      </c>
      <c r="G2824" s="77"/>
      <c r="H2824" s="70">
        <f>ROUND(N2824+(N2824*$H$2/100),2)</f>
        <v>27.34</v>
      </c>
      <c r="I2824" s="70">
        <f>ROUND(O2824+(O2824*$H$2/100),2)</f>
        <v>16.78</v>
      </c>
      <c r="J2824" s="70">
        <f>H2824+I2824</f>
        <v>44.120000000000005</v>
      </c>
      <c r="K2824" s="70">
        <v>0</v>
      </c>
      <c r="L2824" s="76">
        <f>SUM(J2824:K2824)</f>
        <v>44.120000000000005</v>
      </c>
      <c r="M2824" s="34"/>
      <c r="N2824" s="70">
        <v>27.34</v>
      </c>
      <c r="O2824" s="70">
        <v>16.78</v>
      </c>
      <c r="P2824" s="70">
        <f>SUM(N2824:O2824)</f>
        <v>44.120000000000005</v>
      </c>
      <c r="Q2824" s="64"/>
      <c r="R2824" s="70">
        <f>X2824</f>
        <v>27.34</v>
      </c>
      <c r="S2824" s="70">
        <f>Y2824</f>
        <v>16.79</v>
      </c>
      <c r="T2824" s="70">
        <f>R2824+S2824</f>
        <v>44.129999999999995</v>
      </c>
      <c r="U2824" s="70">
        <f>ROUND(Z2824*$H$2,2)/100</f>
        <v>0</v>
      </c>
      <c r="V2824" s="78">
        <f>SUM(T2824:U2824)</f>
        <v>44.129999999999995</v>
      </c>
      <c r="W2824" s="34"/>
      <c r="X2824" s="70">
        <v>27.34</v>
      </c>
      <c r="Y2824" s="70">
        <v>16.79</v>
      </c>
      <c r="Z2824" s="70">
        <v>44.13</v>
      </c>
      <c r="AA2824" s="79"/>
      <c r="AB2824" s="80">
        <f t="shared" si="1614"/>
        <v>-9.9999999999980105E-3</v>
      </c>
    </row>
    <row r="2825" spans="1:28" ht="22.5" x14ac:dyDescent="0.25">
      <c r="A2825" s="66" t="s">
        <v>18531</v>
      </c>
      <c r="B2825" s="67" t="s">
        <v>23903</v>
      </c>
      <c r="C2825" s="68"/>
      <c r="D2825" s="69"/>
      <c r="E2825" s="70"/>
      <c r="F2825" s="71"/>
      <c r="H2825" s="70"/>
      <c r="I2825" s="70"/>
      <c r="J2825" s="70"/>
      <c r="K2825" s="70"/>
      <c r="L2825" s="76"/>
      <c r="N2825" s="70"/>
      <c r="O2825" s="70"/>
      <c r="P2825" s="70"/>
      <c r="Q2825" s="64"/>
      <c r="R2825" s="70"/>
      <c r="S2825" s="70"/>
      <c r="T2825" s="70"/>
      <c r="U2825" s="70"/>
      <c r="V2825" s="78"/>
      <c r="X2825" s="70"/>
      <c r="Y2825" s="70"/>
      <c r="Z2825" s="70"/>
      <c r="AA2825" s="79"/>
      <c r="AB2825" s="80">
        <f t="shared" si="1614"/>
        <v>0</v>
      </c>
    </row>
    <row r="2826" spans="1:28" s="34" customFormat="1" ht="22.5" x14ac:dyDescent="0.25">
      <c r="A2826" s="72" t="s">
        <v>18532</v>
      </c>
      <c r="B2826" s="73" t="s">
        <v>23904</v>
      </c>
      <c r="C2826" s="74" t="s">
        <v>15849</v>
      </c>
      <c r="D2826" s="75">
        <v>0</v>
      </c>
      <c r="E2826" s="70">
        <v>5712.16</v>
      </c>
      <c r="F2826" s="76">
        <f t="shared" ref="F2826:F2835" si="1642">ROUND(D2826*E2826,2)</f>
        <v>0</v>
      </c>
      <c r="G2826" s="29"/>
      <c r="H2826" s="70">
        <f t="shared" ref="H2826:I2835" si="1643">ROUND(N2826+(N2826*$H$2/100),2)</f>
        <v>5447.7</v>
      </c>
      <c r="I2826" s="70">
        <f t="shared" si="1643"/>
        <v>264.45999999999998</v>
      </c>
      <c r="J2826" s="70">
        <f t="shared" ref="J2826:J2835" si="1644">H2826+I2826</f>
        <v>5712.16</v>
      </c>
      <c r="K2826" s="70">
        <v>0</v>
      </c>
      <c r="L2826" s="76">
        <f t="shared" ref="L2826:L2835" si="1645">SUM(J2826:K2826)</f>
        <v>5712.16</v>
      </c>
      <c r="N2826" s="70">
        <v>5447.7</v>
      </c>
      <c r="O2826" s="70">
        <v>264.46000000000004</v>
      </c>
      <c r="P2826" s="70">
        <f t="shared" ref="P2826:P2835" si="1646">SUM(N2826:O2826)</f>
        <v>5712.16</v>
      </c>
      <c r="Q2826" s="64"/>
      <c r="R2826" s="70">
        <f t="shared" ref="R2826:S2835" si="1647">X2826</f>
        <v>5447.7</v>
      </c>
      <c r="S2826" s="70">
        <f t="shared" si="1647"/>
        <v>264.47000000000003</v>
      </c>
      <c r="T2826" s="70">
        <f t="shared" ref="T2826:T2835" si="1648">R2826+S2826</f>
        <v>5712.17</v>
      </c>
      <c r="U2826" s="70">
        <f t="shared" ref="U2826:U2835" si="1649">ROUND(Z2826*$H$2,2)/100</f>
        <v>0</v>
      </c>
      <c r="V2826" s="78">
        <f t="shared" ref="V2826:V2835" si="1650">SUM(T2826:U2826)</f>
        <v>5712.17</v>
      </c>
      <c r="X2826" s="70">
        <v>5447.7</v>
      </c>
      <c r="Y2826" s="70">
        <v>264.47000000000003</v>
      </c>
      <c r="Z2826" s="70">
        <v>5712.17</v>
      </c>
      <c r="AA2826" s="79"/>
      <c r="AB2826" s="80">
        <f t="shared" ref="AB2826:AB2889" si="1651">P2826-Z2826</f>
        <v>-1.0000000000218279E-2</v>
      </c>
    </row>
    <row r="2827" spans="1:28" s="34" customFormat="1" ht="22.5" x14ac:dyDescent="0.25">
      <c r="A2827" s="72" t="s">
        <v>18533</v>
      </c>
      <c r="B2827" s="73" t="s">
        <v>23905</v>
      </c>
      <c r="C2827" s="74" t="s">
        <v>15849</v>
      </c>
      <c r="D2827" s="75">
        <v>0</v>
      </c>
      <c r="E2827" s="70">
        <v>7004.3399999999992</v>
      </c>
      <c r="F2827" s="76">
        <f t="shared" si="1642"/>
        <v>0</v>
      </c>
      <c r="G2827" s="29"/>
      <c r="H2827" s="70">
        <f t="shared" si="1643"/>
        <v>6731.33</v>
      </c>
      <c r="I2827" s="70">
        <f t="shared" si="1643"/>
        <v>273.01</v>
      </c>
      <c r="J2827" s="70">
        <f t="shared" si="1644"/>
        <v>7004.34</v>
      </c>
      <c r="K2827" s="70">
        <v>0</v>
      </c>
      <c r="L2827" s="76">
        <f t="shared" si="1645"/>
        <v>7004.34</v>
      </c>
      <c r="N2827" s="70">
        <v>6731.329999999999</v>
      </c>
      <c r="O2827" s="70">
        <v>273.01</v>
      </c>
      <c r="P2827" s="70">
        <f t="shared" si="1646"/>
        <v>7004.3399999999992</v>
      </c>
      <c r="Q2827" s="64"/>
      <c r="R2827" s="70">
        <f t="shared" si="1647"/>
        <v>6731.33</v>
      </c>
      <c r="S2827" s="70">
        <f t="shared" si="1647"/>
        <v>273.02999999999997</v>
      </c>
      <c r="T2827" s="70">
        <f t="shared" si="1648"/>
        <v>7004.36</v>
      </c>
      <c r="U2827" s="70">
        <f t="shared" si="1649"/>
        <v>0</v>
      </c>
      <c r="V2827" s="78">
        <f t="shared" si="1650"/>
        <v>7004.36</v>
      </c>
      <c r="X2827" s="70">
        <v>6731.33</v>
      </c>
      <c r="Y2827" s="70">
        <v>273.02999999999997</v>
      </c>
      <c r="Z2827" s="70">
        <v>7004.36</v>
      </c>
      <c r="AA2827" s="79"/>
      <c r="AB2827" s="80">
        <f t="shared" si="1651"/>
        <v>-2.0000000000436557E-2</v>
      </c>
    </row>
    <row r="2828" spans="1:28" s="34" customFormat="1" ht="22.5" x14ac:dyDescent="0.25">
      <c r="A2828" s="72" t="s">
        <v>18534</v>
      </c>
      <c r="B2828" s="73" t="s">
        <v>23906</v>
      </c>
      <c r="C2828" s="74" t="s">
        <v>15849</v>
      </c>
      <c r="D2828" s="75">
        <v>0</v>
      </c>
      <c r="E2828" s="70">
        <v>9789.2400000000016</v>
      </c>
      <c r="F2828" s="76">
        <f t="shared" si="1642"/>
        <v>0</v>
      </c>
      <c r="G2828" s="29"/>
      <c r="H2828" s="70">
        <f t="shared" si="1643"/>
        <v>9516.23</v>
      </c>
      <c r="I2828" s="70">
        <f t="shared" si="1643"/>
        <v>273.01</v>
      </c>
      <c r="J2828" s="70">
        <f t="shared" si="1644"/>
        <v>9789.24</v>
      </c>
      <c r="K2828" s="70">
        <v>0</v>
      </c>
      <c r="L2828" s="76">
        <f t="shared" si="1645"/>
        <v>9789.24</v>
      </c>
      <c r="N2828" s="70">
        <v>9516.2300000000014</v>
      </c>
      <c r="O2828" s="70">
        <v>273.01</v>
      </c>
      <c r="P2828" s="70">
        <f t="shared" si="1646"/>
        <v>9789.2400000000016</v>
      </c>
      <c r="Q2828" s="64"/>
      <c r="R2828" s="70">
        <f t="shared" si="1647"/>
        <v>9516.23</v>
      </c>
      <c r="S2828" s="70">
        <f t="shared" si="1647"/>
        <v>273.02999999999997</v>
      </c>
      <c r="T2828" s="70">
        <f t="shared" si="1648"/>
        <v>9789.26</v>
      </c>
      <c r="U2828" s="70">
        <f t="shared" si="1649"/>
        <v>0</v>
      </c>
      <c r="V2828" s="78">
        <f t="shared" si="1650"/>
        <v>9789.26</v>
      </c>
      <c r="X2828" s="70">
        <v>9516.23</v>
      </c>
      <c r="Y2828" s="70">
        <v>273.02999999999997</v>
      </c>
      <c r="Z2828" s="70">
        <v>9789.26</v>
      </c>
      <c r="AA2828" s="79"/>
      <c r="AB2828" s="80">
        <f t="shared" si="1651"/>
        <v>-1.9999999998617568E-2</v>
      </c>
    </row>
    <row r="2829" spans="1:28" s="34" customFormat="1" ht="22.5" x14ac:dyDescent="0.25">
      <c r="A2829" s="72" t="s">
        <v>18535</v>
      </c>
      <c r="B2829" s="73" t="s">
        <v>23907</v>
      </c>
      <c r="C2829" s="74" t="s">
        <v>15849</v>
      </c>
      <c r="D2829" s="75">
        <v>0</v>
      </c>
      <c r="E2829" s="70">
        <v>2799.04</v>
      </c>
      <c r="F2829" s="76">
        <f t="shared" si="1642"/>
        <v>0</v>
      </c>
      <c r="G2829" s="29"/>
      <c r="H2829" s="70">
        <f t="shared" si="1643"/>
        <v>2534.58</v>
      </c>
      <c r="I2829" s="70">
        <f t="shared" si="1643"/>
        <v>264.45999999999998</v>
      </c>
      <c r="J2829" s="70">
        <f t="shared" si="1644"/>
        <v>2799.04</v>
      </c>
      <c r="K2829" s="70">
        <v>0</v>
      </c>
      <c r="L2829" s="76">
        <f t="shared" si="1645"/>
        <v>2799.04</v>
      </c>
      <c r="N2829" s="70">
        <v>2534.58</v>
      </c>
      <c r="O2829" s="70">
        <v>264.46000000000004</v>
      </c>
      <c r="P2829" s="70">
        <f t="shared" si="1646"/>
        <v>2799.04</v>
      </c>
      <c r="Q2829" s="64"/>
      <c r="R2829" s="70">
        <f t="shared" si="1647"/>
        <v>2534.58</v>
      </c>
      <c r="S2829" s="70">
        <f t="shared" si="1647"/>
        <v>264.47000000000003</v>
      </c>
      <c r="T2829" s="70">
        <f t="shared" si="1648"/>
        <v>2799.05</v>
      </c>
      <c r="U2829" s="70">
        <f t="shared" si="1649"/>
        <v>0</v>
      </c>
      <c r="V2829" s="78">
        <f t="shared" si="1650"/>
        <v>2799.05</v>
      </c>
      <c r="X2829" s="70">
        <v>2534.58</v>
      </c>
      <c r="Y2829" s="70">
        <v>264.47000000000003</v>
      </c>
      <c r="Z2829" s="70">
        <v>2799.05</v>
      </c>
      <c r="AA2829" s="79"/>
      <c r="AB2829" s="80">
        <f t="shared" si="1651"/>
        <v>-1.0000000000218279E-2</v>
      </c>
    </row>
    <row r="2830" spans="1:28" s="34" customFormat="1" ht="22.5" x14ac:dyDescent="0.25">
      <c r="A2830" s="72" t="s">
        <v>18536</v>
      </c>
      <c r="B2830" s="73" t="s">
        <v>23908</v>
      </c>
      <c r="C2830" s="74" t="s">
        <v>15849</v>
      </c>
      <c r="D2830" s="75">
        <v>0</v>
      </c>
      <c r="E2830" s="70">
        <v>3165.67</v>
      </c>
      <c r="F2830" s="76">
        <f t="shared" si="1642"/>
        <v>0</v>
      </c>
      <c r="G2830" s="29"/>
      <c r="H2830" s="70">
        <f t="shared" si="1643"/>
        <v>2901.21</v>
      </c>
      <c r="I2830" s="70">
        <f t="shared" si="1643"/>
        <v>264.45999999999998</v>
      </c>
      <c r="J2830" s="70">
        <f t="shared" si="1644"/>
        <v>3165.67</v>
      </c>
      <c r="K2830" s="70">
        <v>0</v>
      </c>
      <c r="L2830" s="76">
        <f t="shared" si="1645"/>
        <v>3165.67</v>
      </c>
      <c r="N2830" s="70">
        <v>2901.21</v>
      </c>
      <c r="O2830" s="70">
        <v>264.46000000000004</v>
      </c>
      <c r="P2830" s="70">
        <f t="shared" si="1646"/>
        <v>3165.67</v>
      </c>
      <c r="Q2830" s="64"/>
      <c r="R2830" s="70">
        <f t="shared" si="1647"/>
        <v>2901.21</v>
      </c>
      <c r="S2830" s="70">
        <f t="shared" si="1647"/>
        <v>264.47000000000003</v>
      </c>
      <c r="T2830" s="70">
        <f t="shared" si="1648"/>
        <v>3165.6800000000003</v>
      </c>
      <c r="U2830" s="70">
        <f t="shared" si="1649"/>
        <v>0</v>
      </c>
      <c r="V2830" s="78">
        <f t="shared" si="1650"/>
        <v>3165.6800000000003</v>
      </c>
      <c r="X2830" s="70">
        <v>2901.21</v>
      </c>
      <c r="Y2830" s="70">
        <v>264.47000000000003</v>
      </c>
      <c r="Z2830" s="70">
        <v>3165.68</v>
      </c>
      <c r="AA2830" s="79"/>
      <c r="AB2830" s="80">
        <f t="shared" si="1651"/>
        <v>-9.9999999997635314E-3</v>
      </c>
    </row>
    <row r="2831" spans="1:28" s="34" customFormat="1" ht="22.5" x14ac:dyDescent="0.25">
      <c r="A2831" s="72" t="s">
        <v>18537</v>
      </c>
      <c r="B2831" s="73" t="s">
        <v>23909</v>
      </c>
      <c r="C2831" s="74" t="s">
        <v>15849</v>
      </c>
      <c r="D2831" s="75">
        <v>0</v>
      </c>
      <c r="E2831" s="70">
        <v>4811.1699999999992</v>
      </c>
      <c r="F2831" s="76">
        <f t="shared" si="1642"/>
        <v>0</v>
      </c>
      <c r="G2831" s="29"/>
      <c r="H2831" s="70">
        <f t="shared" si="1643"/>
        <v>4538.16</v>
      </c>
      <c r="I2831" s="70">
        <f t="shared" si="1643"/>
        <v>273.01</v>
      </c>
      <c r="J2831" s="70">
        <f t="shared" si="1644"/>
        <v>4811.17</v>
      </c>
      <c r="K2831" s="70">
        <v>0</v>
      </c>
      <c r="L2831" s="76">
        <f t="shared" si="1645"/>
        <v>4811.17</v>
      </c>
      <c r="N2831" s="70">
        <v>4538.1599999999989</v>
      </c>
      <c r="O2831" s="70">
        <v>273.01</v>
      </c>
      <c r="P2831" s="70">
        <f t="shared" si="1646"/>
        <v>4811.1699999999992</v>
      </c>
      <c r="Q2831" s="64"/>
      <c r="R2831" s="70">
        <f t="shared" si="1647"/>
        <v>4538.16</v>
      </c>
      <c r="S2831" s="70">
        <f t="shared" si="1647"/>
        <v>273.02999999999997</v>
      </c>
      <c r="T2831" s="70">
        <f t="shared" si="1648"/>
        <v>4811.1899999999996</v>
      </c>
      <c r="U2831" s="70">
        <f t="shared" si="1649"/>
        <v>0</v>
      </c>
      <c r="V2831" s="78">
        <f t="shared" si="1650"/>
        <v>4811.1899999999996</v>
      </c>
      <c r="X2831" s="70">
        <v>4538.16</v>
      </c>
      <c r="Y2831" s="70">
        <v>273.02999999999997</v>
      </c>
      <c r="Z2831" s="70">
        <v>4811.1899999999996</v>
      </c>
      <c r="AA2831" s="79"/>
      <c r="AB2831" s="80">
        <f t="shared" si="1651"/>
        <v>-2.0000000000436557E-2</v>
      </c>
    </row>
    <row r="2832" spans="1:28" s="34" customFormat="1" ht="22.5" x14ac:dyDescent="0.25">
      <c r="A2832" s="72" t="s">
        <v>18538</v>
      </c>
      <c r="B2832" s="73" t="s">
        <v>23910</v>
      </c>
      <c r="C2832" s="74" t="s">
        <v>15849</v>
      </c>
      <c r="D2832" s="75">
        <v>0</v>
      </c>
      <c r="E2832" s="70">
        <v>5207.57</v>
      </c>
      <c r="F2832" s="76">
        <f t="shared" si="1642"/>
        <v>0</v>
      </c>
      <c r="G2832" s="29"/>
      <c r="H2832" s="70">
        <f t="shared" si="1643"/>
        <v>4934.5600000000004</v>
      </c>
      <c r="I2832" s="70">
        <f t="shared" si="1643"/>
        <v>273.01</v>
      </c>
      <c r="J2832" s="70">
        <f t="shared" si="1644"/>
        <v>5207.5700000000006</v>
      </c>
      <c r="K2832" s="70">
        <v>0</v>
      </c>
      <c r="L2832" s="76">
        <f t="shared" si="1645"/>
        <v>5207.5700000000006</v>
      </c>
      <c r="N2832" s="70">
        <v>4934.5599999999995</v>
      </c>
      <c r="O2832" s="70">
        <v>273.01</v>
      </c>
      <c r="P2832" s="70">
        <f t="shared" si="1646"/>
        <v>5207.57</v>
      </c>
      <c r="Q2832" s="64"/>
      <c r="R2832" s="70">
        <f t="shared" si="1647"/>
        <v>4934.5600000000004</v>
      </c>
      <c r="S2832" s="70">
        <f t="shared" si="1647"/>
        <v>273.02999999999997</v>
      </c>
      <c r="T2832" s="70">
        <f t="shared" si="1648"/>
        <v>5207.59</v>
      </c>
      <c r="U2832" s="70">
        <f t="shared" si="1649"/>
        <v>0</v>
      </c>
      <c r="V2832" s="78">
        <f t="shared" si="1650"/>
        <v>5207.59</v>
      </c>
      <c r="X2832" s="70">
        <v>4934.5600000000004</v>
      </c>
      <c r="Y2832" s="70">
        <v>273.02999999999997</v>
      </c>
      <c r="Z2832" s="70">
        <v>5207.59</v>
      </c>
      <c r="AA2832" s="79"/>
      <c r="AB2832" s="80">
        <f t="shared" si="1651"/>
        <v>-2.0000000000436557E-2</v>
      </c>
    </row>
    <row r="2833" spans="1:28" s="34" customFormat="1" ht="22.5" x14ac:dyDescent="0.25">
      <c r="A2833" s="72" t="s">
        <v>18539</v>
      </c>
      <c r="B2833" s="73" t="s">
        <v>23911</v>
      </c>
      <c r="C2833" s="74" t="s">
        <v>15849</v>
      </c>
      <c r="D2833" s="75">
        <v>0</v>
      </c>
      <c r="E2833" s="70">
        <v>4445.41</v>
      </c>
      <c r="F2833" s="76">
        <f t="shared" si="1642"/>
        <v>0</v>
      </c>
      <c r="G2833" s="29"/>
      <c r="H2833" s="70">
        <f t="shared" si="1643"/>
        <v>4180.95</v>
      </c>
      <c r="I2833" s="70">
        <f t="shared" si="1643"/>
        <v>264.45999999999998</v>
      </c>
      <c r="J2833" s="70">
        <f t="shared" si="1644"/>
        <v>4445.41</v>
      </c>
      <c r="K2833" s="70">
        <v>0</v>
      </c>
      <c r="L2833" s="76">
        <f t="shared" si="1645"/>
        <v>4445.41</v>
      </c>
      <c r="N2833" s="70">
        <v>4180.95</v>
      </c>
      <c r="O2833" s="70">
        <v>264.46000000000004</v>
      </c>
      <c r="P2833" s="70">
        <f t="shared" si="1646"/>
        <v>4445.41</v>
      </c>
      <c r="Q2833" s="64"/>
      <c r="R2833" s="70">
        <f t="shared" si="1647"/>
        <v>4180.95</v>
      </c>
      <c r="S2833" s="70">
        <f t="shared" si="1647"/>
        <v>264.47000000000003</v>
      </c>
      <c r="T2833" s="70">
        <f t="shared" si="1648"/>
        <v>4445.42</v>
      </c>
      <c r="U2833" s="70">
        <f t="shared" si="1649"/>
        <v>0</v>
      </c>
      <c r="V2833" s="78">
        <f t="shared" si="1650"/>
        <v>4445.42</v>
      </c>
      <c r="X2833" s="70">
        <v>4180.95</v>
      </c>
      <c r="Y2833" s="70">
        <v>264.47000000000003</v>
      </c>
      <c r="Z2833" s="70">
        <v>4445.42</v>
      </c>
      <c r="AA2833" s="79"/>
      <c r="AB2833" s="80">
        <f t="shared" si="1651"/>
        <v>-1.0000000000218279E-2</v>
      </c>
    </row>
    <row r="2834" spans="1:28" s="34" customFormat="1" ht="22.5" x14ac:dyDescent="0.25">
      <c r="A2834" s="72" t="s">
        <v>18540</v>
      </c>
      <c r="B2834" s="73" t="s">
        <v>23912</v>
      </c>
      <c r="C2834" s="74" t="s">
        <v>15849</v>
      </c>
      <c r="D2834" s="75">
        <v>0</v>
      </c>
      <c r="E2834" s="70">
        <v>5148.1099999999997</v>
      </c>
      <c r="F2834" s="76">
        <f t="shared" si="1642"/>
        <v>0</v>
      </c>
      <c r="G2834" s="29"/>
      <c r="H2834" s="70">
        <f t="shared" si="1643"/>
        <v>4875.1000000000004</v>
      </c>
      <c r="I2834" s="70">
        <f t="shared" si="1643"/>
        <v>273.01</v>
      </c>
      <c r="J2834" s="70">
        <f t="shared" si="1644"/>
        <v>5148.1100000000006</v>
      </c>
      <c r="K2834" s="70">
        <v>0</v>
      </c>
      <c r="L2834" s="76">
        <f t="shared" si="1645"/>
        <v>5148.1100000000006</v>
      </c>
      <c r="N2834" s="70">
        <v>4875.0999999999995</v>
      </c>
      <c r="O2834" s="70">
        <v>273.01</v>
      </c>
      <c r="P2834" s="70">
        <f t="shared" si="1646"/>
        <v>5148.1099999999997</v>
      </c>
      <c r="Q2834" s="64"/>
      <c r="R2834" s="70">
        <f t="shared" si="1647"/>
        <v>4875.1000000000004</v>
      </c>
      <c r="S2834" s="70">
        <f t="shared" si="1647"/>
        <v>273.02999999999997</v>
      </c>
      <c r="T2834" s="70">
        <f t="shared" si="1648"/>
        <v>5148.13</v>
      </c>
      <c r="U2834" s="70">
        <f t="shared" si="1649"/>
        <v>0</v>
      </c>
      <c r="V2834" s="78">
        <f t="shared" si="1650"/>
        <v>5148.13</v>
      </c>
      <c r="X2834" s="70">
        <v>4875.1000000000004</v>
      </c>
      <c r="Y2834" s="70">
        <v>273.02999999999997</v>
      </c>
      <c r="Z2834" s="70">
        <v>5148.13</v>
      </c>
      <c r="AA2834" s="79"/>
      <c r="AB2834" s="80">
        <f t="shared" si="1651"/>
        <v>-2.0000000000436557E-2</v>
      </c>
    </row>
    <row r="2835" spans="1:28" s="34" customFormat="1" x14ac:dyDescent="0.25">
      <c r="A2835" s="72" t="s">
        <v>18541</v>
      </c>
      <c r="B2835" s="73" t="s">
        <v>23913</v>
      </c>
      <c r="C2835" s="74" t="s">
        <v>15849</v>
      </c>
      <c r="D2835" s="75">
        <v>0</v>
      </c>
      <c r="E2835" s="70">
        <v>7781.08</v>
      </c>
      <c r="F2835" s="76">
        <f t="shared" si="1642"/>
        <v>0</v>
      </c>
      <c r="G2835" s="29"/>
      <c r="H2835" s="70">
        <f t="shared" si="1643"/>
        <v>7508.07</v>
      </c>
      <c r="I2835" s="70">
        <f t="shared" si="1643"/>
        <v>273.01</v>
      </c>
      <c r="J2835" s="70">
        <f t="shared" si="1644"/>
        <v>7781.08</v>
      </c>
      <c r="K2835" s="70">
        <v>0</v>
      </c>
      <c r="L2835" s="76">
        <f t="shared" si="1645"/>
        <v>7781.08</v>
      </c>
      <c r="N2835" s="70">
        <v>7508.07</v>
      </c>
      <c r="O2835" s="70">
        <v>273.01</v>
      </c>
      <c r="P2835" s="70">
        <f t="shared" si="1646"/>
        <v>7781.08</v>
      </c>
      <c r="Q2835" s="64"/>
      <c r="R2835" s="70">
        <f t="shared" si="1647"/>
        <v>7508.07</v>
      </c>
      <c r="S2835" s="70">
        <f t="shared" si="1647"/>
        <v>273.02999999999997</v>
      </c>
      <c r="T2835" s="70">
        <f t="shared" si="1648"/>
        <v>7781.0999999999995</v>
      </c>
      <c r="U2835" s="70">
        <f t="shared" si="1649"/>
        <v>0</v>
      </c>
      <c r="V2835" s="78">
        <f t="shared" si="1650"/>
        <v>7781.0999999999995</v>
      </c>
      <c r="X2835" s="70">
        <v>7508.07</v>
      </c>
      <c r="Y2835" s="70">
        <v>273.02999999999997</v>
      </c>
      <c r="Z2835" s="70">
        <v>7781.1</v>
      </c>
      <c r="AA2835" s="79"/>
      <c r="AB2835" s="80">
        <f t="shared" si="1651"/>
        <v>-2.0000000000436557E-2</v>
      </c>
    </row>
    <row r="2836" spans="1:28" s="34" customFormat="1" ht="22.5" x14ac:dyDescent="0.25">
      <c r="A2836" s="66" t="s">
        <v>18542</v>
      </c>
      <c r="B2836" s="67" t="s">
        <v>23914</v>
      </c>
      <c r="C2836" s="74"/>
      <c r="D2836" s="75"/>
      <c r="E2836" s="70"/>
      <c r="F2836" s="76"/>
      <c r="G2836" s="77"/>
      <c r="H2836" s="70"/>
      <c r="I2836" s="70"/>
      <c r="J2836" s="70"/>
      <c r="K2836" s="70"/>
      <c r="L2836" s="76"/>
      <c r="N2836" s="70"/>
      <c r="O2836" s="70"/>
      <c r="P2836" s="70"/>
      <c r="Q2836" s="64"/>
      <c r="R2836" s="70"/>
      <c r="S2836" s="70"/>
      <c r="T2836" s="70"/>
      <c r="U2836" s="70"/>
      <c r="V2836" s="78"/>
      <c r="X2836" s="70"/>
      <c r="Y2836" s="70"/>
      <c r="Z2836" s="70"/>
      <c r="AA2836" s="79"/>
      <c r="AB2836" s="80">
        <f t="shared" si="1651"/>
        <v>0</v>
      </c>
    </row>
    <row r="2837" spans="1:28" s="34" customFormat="1" ht="22.5" x14ac:dyDescent="0.25">
      <c r="A2837" s="72" t="s">
        <v>18543</v>
      </c>
      <c r="B2837" s="73" t="s">
        <v>23915</v>
      </c>
      <c r="C2837" s="74" t="s">
        <v>15692</v>
      </c>
      <c r="D2837" s="75">
        <v>0</v>
      </c>
      <c r="E2837" s="70">
        <v>29152.190000000002</v>
      </c>
      <c r="F2837" s="76">
        <f t="shared" ref="F2837:F2851" si="1652">ROUND(D2837*E2837,2)</f>
        <v>0</v>
      </c>
      <c r="G2837" s="29"/>
      <c r="H2837" s="70">
        <f t="shared" ref="H2837:I2851" si="1653">ROUND(N2837+(N2837*$H$2/100),2)</f>
        <v>28534.04</v>
      </c>
      <c r="I2837" s="70">
        <f t="shared" si="1653"/>
        <v>618.15</v>
      </c>
      <c r="J2837" s="70">
        <f t="shared" ref="J2837:J2851" si="1654">H2837+I2837</f>
        <v>29152.190000000002</v>
      </c>
      <c r="K2837" s="70">
        <v>0</v>
      </c>
      <c r="L2837" s="76">
        <f t="shared" ref="L2837:L2851" si="1655">SUM(J2837:K2837)</f>
        <v>29152.190000000002</v>
      </c>
      <c r="N2837" s="70">
        <v>28534.04</v>
      </c>
      <c r="O2837" s="70">
        <v>618.15000000000009</v>
      </c>
      <c r="P2837" s="70">
        <f t="shared" ref="P2837:P2851" si="1656">SUM(N2837:O2837)</f>
        <v>29152.190000000002</v>
      </c>
      <c r="Q2837" s="64"/>
      <c r="R2837" s="70">
        <f t="shared" ref="R2837:S2851" si="1657">X2837</f>
        <v>28534.04</v>
      </c>
      <c r="S2837" s="70">
        <f t="shared" si="1657"/>
        <v>618.16</v>
      </c>
      <c r="T2837" s="70">
        <f t="shared" ref="T2837:T2851" si="1658">R2837+S2837</f>
        <v>29152.2</v>
      </c>
      <c r="U2837" s="70">
        <f t="shared" ref="U2837:U2851" si="1659">ROUND(Z2837*$H$2,2)/100</f>
        <v>0</v>
      </c>
      <c r="V2837" s="78">
        <f t="shared" ref="V2837:V2851" si="1660">SUM(T2837:U2837)</f>
        <v>29152.2</v>
      </c>
      <c r="X2837" s="70">
        <v>28534.04</v>
      </c>
      <c r="Y2837" s="70">
        <v>618.16</v>
      </c>
      <c r="Z2837" s="70">
        <v>29152.2</v>
      </c>
      <c r="AA2837" s="79"/>
      <c r="AB2837" s="80">
        <f t="shared" si="1651"/>
        <v>-9.9999999983992893E-3</v>
      </c>
    </row>
    <row r="2838" spans="1:28" s="34" customFormat="1" ht="22.5" x14ac:dyDescent="0.25">
      <c r="A2838" s="72" t="s">
        <v>18544</v>
      </c>
      <c r="B2838" s="73" t="s">
        <v>23916</v>
      </c>
      <c r="C2838" s="74" t="s">
        <v>15692</v>
      </c>
      <c r="D2838" s="75">
        <v>0</v>
      </c>
      <c r="E2838" s="70">
        <v>33602.22</v>
      </c>
      <c r="F2838" s="76">
        <f t="shared" si="1652"/>
        <v>0</v>
      </c>
      <c r="G2838" s="29"/>
      <c r="H2838" s="70">
        <f t="shared" si="1653"/>
        <v>32984.07</v>
      </c>
      <c r="I2838" s="70">
        <f t="shared" si="1653"/>
        <v>618.15</v>
      </c>
      <c r="J2838" s="70">
        <f t="shared" si="1654"/>
        <v>33602.22</v>
      </c>
      <c r="K2838" s="70">
        <v>0</v>
      </c>
      <c r="L2838" s="76">
        <f t="shared" si="1655"/>
        <v>33602.22</v>
      </c>
      <c r="N2838" s="70">
        <v>32984.07</v>
      </c>
      <c r="O2838" s="70">
        <v>618.15000000000009</v>
      </c>
      <c r="P2838" s="70">
        <f t="shared" si="1656"/>
        <v>33602.22</v>
      </c>
      <c r="Q2838" s="64"/>
      <c r="R2838" s="70">
        <f t="shared" si="1657"/>
        <v>32984.07</v>
      </c>
      <c r="S2838" s="70">
        <f t="shared" si="1657"/>
        <v>618.16</v>
      </c>
      <c r="T2838" s="70">
        <f t="shared" si="1658"/>
        <v>33602.230000000003</v>
      </c>
      <c r="U2838" s="70">
        <f t="shared" si="1659"/>
        <v>0</v>
      </c>
      <c r="V2838" s="78">
        <f t="shared" si="1660"/>
        <v>33602.230000000003</v>
      </c>
      <c r="X2838" s="70">
        <v>32984.07</v>
      </c>
      <c r="Y2838" s="70">
        <v>618.16</v>
      </c>
      <c r="Z2838" s="70">
        <v>33602.230000000003</v>
      </c>
      <c r="AA2838" s="79"/>
      <c r="AB2838" s="80">
        <f t="shared" si="1651"/>
        <v>-1.0000000002037268E-2</v>
      </c>
    </row>
    <row r="2839" spans="1:28" s="34" customFormat="1" ht="22.5" x14ac:dyDescent="0.25">
      <c r="A2839" s="72" t="s">
        <v>18545</v>
      </c>
      <c r="B2839" s="73" t="s">
        <v>23917</v>
      </c>
      <c r="C2839" s="74" t="s">
        <v>15692</v>
      </c>
      <c r="D2839" s="75">
        <v>0</v>
      </c>
      <c r="E2839" s="70">
        <v>38728.82</v>
      </c>
      <c r="F2839" s="76">
        <f t="shared" si="1652"/>
        <v>0</v>
      </c>
      <c r="G2839" s="29"/>
      <c r="H2839" s="70">
        <f t="shared" si="1653"/>
        <v>38110.67</v>
      </c>
      <c r="I2839" s="70">
        <f t="shared" si="1653"/>
        <v>618.15</v>
      </c>
      <c r="J2839" s="70">
        <f t="shared" si="1654"/>
        <v>38728.82</v>
      </c>
      <c r="K2839" s="70">
        <v>0</v>
      </c>
      <c r="L2839" s="76">
        <f t="shared" si="1655"/>
        <v>38728.82</v>
      </c>
      <c r="N2839" s="70">
        <v>38110.67</v>
      </c>
      <c r="O2839" s="70">
        <v>618.15000000000009</v>
      </c>
      <c r="P2839" s="70">
        <f t="shared" si="1656"/>
        <v>38728.82</v>
      </c>
      <c r="Q2839" s="64"/>
      <c r="R2839" s="70">
        <f t="shared" si="1657"/>
        <v>38110.67</v>
      </c>
      <c r="S2839" s="70">
        <f t="shared" si="1657"/>
        <v>618.16</v>
      </c>
      <c r="T2839" s="70">
        <f t="shared" si="1658"/>
        <v>38728.83</v>
      </c>
      <c r="U2839" s="70">
        <f t="shared" si="1659"/>
        <v>0</v>
      </c>
      <c r="V2839" s="78">
        <f t="shared" si="1660"/>
        <v>38728.83</v>
      </c>
      <c r="X2839" s="70">
        <v>38110.67</v>
      </c>
      <c r="Y2839" s="70">
        <v>618.16</v>
      </c>
      <c r="Z2839" s="70">
        <v>38728.83</v>
      </c>
      <c r="AA2839" s="79"/>
      <c r="AB2839" s="80">
        <f t="shared" si="1651"/>
        <v>-1.0000000002037268E-2</v>
      </c>
    </row>
    <row r="2840" spans="1:28" s="34" customFormat="1" ht="22.5" x14ac:dyDescent="0.25">
      <c r="A2840" s="72" t="s">
        <v>18546</v>
      </c>
      <c r="B2840" s="73" t="s">
        <v>23918</v>
      </c>
      <c r="C2840" s="74" t="s">
        <v>15692</v>
      </c>
      <c r="D2840" s="75">
        <v>0</v>
      </c>
      <c r="E2840" s="70">
        <v>43088.18</v>
      </c>
      <c r="F2840" s="76">
        <f t="shared" si="1652"/>
        <v>0</v>
      </c>
      <c r="G2840" s="29"/>
      <c r="H2840" s="70">
        <f t="shared" si="1653"/>
        <v>42470.03</v>
      </c>
      <c r="I2840" s="70">
        <f t="shared" si="1653"/>
        <v>618.15</v>
      </c>
      <c r="J2840" s="70">
        <f t="shared" si="1654"/>
        <v>43088.18</v>
      </c>
      <c r="K2840" s="70">
        <v>0</v>
      </c>
      <c r="L2840" s="76">
        <f t="shared" si="1655"/>
        <v>43088.18</v>
      </c>
      <c r="N2840" s="70">
        <v>42470.03</v>
      </c>
      <c r="O2840" s="70">
        <v>618.15000000000009</v>
      </c>
      <c r="P2840" s="70">
        <f t="shared" si="1656"/>
        <v>43088.18</v>
      </c>
      <c r="Q2840" s="64"/>
      <c r="R2840" s="70">
        <f t="shared" si="1657"/>
        <v>42470.03</v>
      </c>
      <c r="S2840" s="70">
        <f t="shared" si="1657"/>
        <v>618.16</v>
      </c>
      <c r="T2840" s="70">
        <f t="shared" si="1658"/>
        <v>43088.19</v>
      </c>
      <c r="U2840" s="70">
        <f t="shared" si="1659"/>
        <v>0</v>
      </c>
      <c r="V2840" s="78">
        <f t="shared" si="1660"/>
        <v>43088.19</v>
      </c>
      <c r="X2840" s="70">
        <v>42470.03</v>
      </c>
      <c r="Y2840" s="70">
        <v>618.16</v>
      </c>
      <c r="Z2840" s="70">
        <v>43088.19</v>
      </c>
      <c r="AA2840" s="79"/>
      <c r="AB2840" s="80">
        <f t="shared" si="1651"/>
        <v>-1.0000000002037268E-2</v>
      </c>
    </row>
    <row r="2841" spans="1:28" ht="22.5" x14ac:dyDescent="0.25">
      <c r="A2841" s="72" t="s">
        <v>18547</v>
      </c>
      <c r="B2841" s="73" t="s">
        <v>23919</v>
      </c>
      <c r="C2841" s="74" t="s">
        <v>15692</v>
      </c>
      <c r="D2841" s="75">
        <v>0</v>
      </c>
      <c r="E2841" s="70">
        <v>3284.44</v>
      </c>
      <c r="F2841" s="76">
        <f t="shared" si="1652"/>
        <v>0</v>
      </c>
      <c r="G2841" s="29"/>
      <c r="H2841" s="70">
        <f t="shared" si="1653"/>
        <v>2743.56</v>
      </c>
      <c r="I2841" s="70">
        <f t="shared" si="1653"/>
        <v>540.88</v>
      </c>
      <c r="J2841" s="70">
        <f t="shared" si="1654"/>
        <v>3284.44</v>
      </c>
      <c r="K2841" s="70">
        <v>0</v>
      </c>
      <c r="L2841" s="76">
        <f t="shared" si="1655"/>
        <v>3284.44</v>
      </c>
      <c r="N2841" s="70">
        <v>2743.56</v>
      </c>
      <c r="O2841" s="70">
        <v>540.88</v>
      </c>
      <c r="P2841" s="70">
        <f t="shared" si="1656"/>
        <v>3284.44</v>
      </c>
      <c r="Q2841" s="64"/>
      <c r="R2841" s="70">
        <f t="shared" si="1657"/>
        <v>2743.56</v>
      </c>
      <c r="S2841" s="70">
        <f t="shared" si="1657"/>
        <v>540.89</v>
      </c>
      <c r="T2841" s="70">
        <f t="shared" si="1658"/>
        <v>3284.45</v>
      </c>
      <c r="U2841" s="70">
        <f t="shared" si="1659"/>
        <v>0</v>
      </c>
      <c r="V2841" s="78">
        <f t="shared" si="1660"/>
        <v>3284.45</v>
      </c>
      <c r="X2841" s="70">
        <v>2743.56</v>
      </c>
      <c r="Y2841" s="70">
        <v>540.89</v>
      </c>
      <c r="Z2841" s="70">
        <v>3284.45</v>
      </c>
      <c r="AA2841" s="79"/>
      <c r="AB2841" s="80">
        <f t="shared" si="1651"/>
        <v>-9.9999999997635314E-3</v>
      </c>
    </row>
    <row r="2842" spans="1:28" s="83" customFormat="1" ht="22.5" x14ac:dyDescent="0.25">
      <c r="A2842" s="72" t="s">
        <v>18548</v>
      </c>
      <c r="B2842" s="73" t="s">
        <v>23920</v>
      </c>
      <c r="C2842" s="74" t="s">
        <v>15692</v>
      </c>
      <c r="D2842" s="75">
        <v>0</v>
      </c>
      <c r="E2842" s="70">
        <v>4087.82</v>
      </c>
      <c r="F2842" s="76">
        <f t="shared" si="1652"/>
        <v>0</v>
      </c>
      <c r="G2842" s="29"/>
      <c r="H2842" s="70">
        <f t="shared" si="1653"/>
        <v>3546.94</v>
      </c>
      <c r="I2842" s="70">
        <f t="shared" si="1653"/>
        <v>540.88</v>
      </c>
      <c r="J2842" s="70">
        <f t="shared" si="1654"/>
        <v>4087.82</v>
      </c>
      <c r="K2842" s="70">
        <v>0</v>
      </c>
      <c r="L2842" s="76">
        <f t="shared" si="1655"/>
        <v>4087.82</v>
      </c>
      <c r="M2842" s="34"/>
      <c r="N2842" s="70">
        <v>3546.94</v>
      </c>
      <c r="O2842" s="70">
        <v>540.88</v>
      </c>
      <c r="P2842" s="70">
        <f t="shared" si="1656"/>
        <v>4087.82</v>
      </c>
      <c r="Q2842" s="64"/>
      <c r="R2842" s="70">
        <f t="shared" si="1657"/>
        <v>3546.94</v>
      </c>
      <c r="S2842" s="70">
        <f t="shared" si="1657"/>
        <v>540.89</v>
      </c>
      <c r="T2842" s="70">
        <f t="shared" si="1658"/>
        <v>4087.83</v>
      </c>
      <c r="U2842" s="70">
        <f t="shared" si="1659"/>
        <v>0</v>
      </c>
      <c r="V2842" s="78">
        <f t="shared" si="1660"/>
        <v>4087.83</v>
      </c>
      <c r="W2842" s="34"/>
      <c r="X2842" s="70">
        <v>3546.94</v>
      </c>
      <c r="Y2842" s="70">
        <v>540.89</v>
      </c>
      <c r="Z2842" s="70">
        <v>4087.83</v>
      </c>
      <c r="AA2842" s="79"/>
      <c r="AB2842" s="80">
        <f t="shared" si="1651"/>
        <v>-9.9999999997635314E-3</v>
      </c>
    </row>
    <row r="2843" spans="1:28" s="34" customFormat="1" ht="22.5" x14ac:dyDescent="0.25">
      <c r="A2843" s="72" t="s">
        <v>18549</v>
      </c>
      <c r="B2843" s="73" t="s">
        <v>23921</v>
      </c>
      <c r="C2843" s="74" t="s">
        <v>15692</v>
      </c>
      <c r="D2843" s="75">
        <v>0</v>
      </c>
      <c r="E2843" s="70">
        <v>5310.11</v>
      </c>
      <c r="F2843" s="76">
        <f t="shared" si="1652"/>
        <v>0</v>
      </c>
      <c r="G2843" s="29"/>
      <c r="H2843" s="70">
        <f t="shared" si="1653"/>
        <v>4769.2299999999996</v>
      </c>
      <c r="I2843" s="70">
        <f t="shared" si="1653"/>
        <v>540.88</v>
      </c>
      <c r="J2843" s="70">
        <f t="shared" si="1654"/>
        <v>5310.11</v>
      </c>
      <c r="K2843" s="70">
        <v>0</v>
      </c>
      <c r="L2843" s="76">
        <f t="shared" si="1655"/>
        <v>5310.11</v>
      </c>
      <c r="N2843" s="70">
        <v>4769.2299999999996</v>
      </c>
      <c r="O2843" s="70">
        <v>540.88</v>
      </c>
      <c r="P2843" s="70">
        <f t="shared" si="1656"/>
        <v>5310.11</v>
      </c>
      <c r="Q2843" s="64"/>
      <c r="R2843" s="70">
        <f t="shared" si="1657"/>
        <v>4769.2299999999996</v>
      </c>
      <c r="S2843" s="70">
        <f t="shared" si="1657"/>
        <v>540.89</v>
      </c>
      <c r="T2843" s="70">
        <f t="shared" si="1658"/>
        <v>5310.12</v>
      </c>
      <c r="U2843" s="70">
        <f t="shared" si="1659"/>
        <v>0</v>
      </c>
      <c r="V2843" s="78">
        <f t="shared" si="1660"/>
        <v>5310.12</v>
      </c>
      <c r="X2843" s="70">
        <v>4769.2299999999996</v>
      </c>
      <c r="Y2843" s="70">
        <v>540.89</v>
      </c>
      <c r="Z2843" s="70">
        <v>5310.12</v>
      </c>
      <c r="AA2843" s="79"/>
      <c r="AB2843" s="80">
        <f t="shared" si="1651"/>
        <v>-1.0000000000218279E-2</v>
      </c>
    </row>
    <row r="2844" spans="1:28" s="34" customFormat="1" ht="22.5" x14ac:dyDescent="0.25">
      <c r="A2844" s="72" t="s">
        <v>18550</v>
      </c>
      <c r="B2844" s="73" t="s">
        <v>23922</v>
      </c>
      <c r="C2844" s="74" t="s">
        <v>15692</v>
      </c>
      <c r="D2844" s="75">
        <v>0</v>
      </c>
      <c r="E2844" s="70">
        <v>3595.08</v>
      </c>
      <c r="F2844" s="76">
        <f t="shared" si="1652"/>
        <v>0</v>
      </c>
      <c r="G2844" s="29"/>
      <c r="H2844" s="70">
        <f t="shared" si="1653"/>
        <v>3054.2</v>
      </c>
      <c r="I2844" s="70">
        <f t="shared" si="1653"/>
        <v>540.88</v>
      </c>
      <c r="J2844" s="70">
        <f t="shared" si="1654"/>
        <v>3595.08</v>
      </c>
      <c r="K2844" s="70">
        <v>0</v>
      </c>
      <c r="L2844" s="76">
        <f t="shared" si="1655"/>
        <v>3595.08</v>
      </c>
      <c r="N2844" s="70">
        <v>3054.2</v>
      </c>
      <c r="O2844" s="70">
        <v>540.88</v>
      </c>
      <c r="P2844" s="70">
        <f t="shared" si="1656"/>
        <v>3595.08</v>
      </c>
      <c r="Q2844" s="64"/>
      <c r="R2844" s="70">
        <f t="shared" si="1657"/>
        <v>3054.2</v>
      </c>
      <c r="S2844" s="70">
        <f t="shared" si="1657"/>
        <v>540.89</v>
      </c>
      <c r="T2844" s="70">
        <f t="shared" si="1658"/>
        <v>3595.0899999999997</v>
      </c>
      <c r="U2844" s="70">
        <f t="shared" si="1659"/>
        <v>0</v>
      </c>
      <c r="V2844" s="78">
        <f t="shared" si="1660"/>
        <v>3595.0899999999997</v>
      </c>
      <c r="X2844" s="70">
        <v>3054.2</v>
      </c>
      <c r="Y2844" s="70">
        <v>540.89</v>
      </c>
      <c r="Z2844" s="70">
        <v>3595.09</v>
      </c>
      <c r="AA2844" s="79"/>
      <c r="AB2844" s="80">
        <f t="shared" si="1651"/>
        <v>-1.0000000000218279E-2</v>
      </c>
    </row>
    <row r="2845" spans="1:28" s="34" customFormat="1" ht="22.5" x14ac:dyDescent="0.25">
      <c r="A2845" s="72" t="s">
        <v>18551</v>
      </c>
      <c r="B2845" s="73" t="s">
        <v>23923</v>
      </c>
      <c r="C2845" s="74" t="s">
        <v>15692</v>
      </c>
      <c r="D2845" s="75">
        <v>0</v>
      </c>
      <c r="E2845" s="70">
        <v>4057.69</v>
      </c>
      <c r="F2845" s="76">
        <f t="shared" si="1652"/>
        <v>0</v>
      </c>
      <c r="G2845" s="29"/>
      <c r="H2845" s="70">
        <f t="shared" si="1653"/>
        <v>3516.81</v>
      </c>
      <c r="I2845" s="70">
        <f t="shared" si="1653"/>
        <v>540.88</v>
      </c>
      <c r="J2845" s="70">
        <f t="shared" si="1654"/>
        <v>4057.69</v>
      </c>
      <c r="K2845" s="70">
        <v>0</v>
      </c>
      <c r="L2845" s="76">
        <f t="shared" si="1655"/>
        <v>4057.69</v>
      </c>
      <c r="N2845" s="70">
        <v>3516.81</v>
      </c>
      <c r="O2845" s="70">
        <v>540.88</v>
      </c>
      <c r="P2845" s="70">
        <f t="shared" si="1656"/>
        <v>4057.69</v>
      </c>
      <c r="Q2845" s="64"/>
      <c r="R2845" s="70">
        <f t="shared" si="1657"/>
        <v>3516.81</v>
      </c>
      <c r="S2845" s="70">
        <f t="shared" si="1657"/>
        <v>540.89</v>
      </c>
      <c r="T2845" s="70">
        <f t="shared" si="1658"/>
        <v>4057.7</v>
      </c>
      <c r="U2845" s="70">
        <f t="shared" si="1659"/>
        <v>0</v>
      </c>
      <c r="V2845" s="78">
        <f t="shared" si="1660"/>
        <v>4057.7</v>
      </c>
      <c r="X2845" s="70">
        <v>3516.81</v>
      </c>
      <c r="Y2845" s="70">
        <v>540.89</v>
      </c>
      <c r="Z2845" s="70">
        <v>4057.7</v>
      </c>
      <c r="AA2845" s="79"/>
      <c r="AB2845" s="80">
        <f t="shared" si="1651"/>
        <v>-9.9999999997635314E-3</v>
      </c>
    </row>
    <row r="2846" spans="1:28" s="34" customFormat="1" ht="22.5" x14ac:dyDescent="0.25">
      <c r="A2846" s="72" t="s">
        <v>18552</v>
      </c>
      <c r="B2846" s="73" t="s">
        <v>23924</v>
      </c>
      <c r="C2846" s="74" t="s">
        <v>15692</v>
      </c>
      <c r="D2846" s="75">
        <v>0</v>
      </c>
      <c r="E2846" s="70">
        <v>4716.21</v>
      </c>
      <c r="F2846" s="76">
        <f t="shared" si="1652"/>
        <v>0</v>
      </c>
      <c r="G2846" s="29"/>
      <c r="H2846" s="70">
        <f t="shared" si="1653"/>
        <v>4175.33</v>
      </c>
      <c r="I2846" s="70">
        <f t="shared" si="1653"/>
        <v>540.88</v>
      </c>
      <c r="J2846" s="70">
        <f t="shared" si="1654"/>
        <v>4716.21</v>
      </c>
      <c r="K2846" s="70">
        <v>0</v>
      </c>
      <c r="L2846" s="76">
        <f t="shared" si="1655"/>
        <v>4716.21</v>
      </c>
      <c r="N2846" s="70">
        <v>4175.33</v>
      </c>
      <c r="O2846" s="70">
        <v>540.88</v>
      </c>
      <c r="P2846" s="70">
        <f t="shared" si="1656"/>
        <v>4716.21</v>
      </c>
      <c r="Q2846" s="64"/>
      <c r="R2846" s="70">
        <f t="shared" si="1657"/>
        <v>4175.33</v>
      </c>
      <c r="S2846" s="70">
        <f t="shared" si="1657"/>
        <v>540.89</v>
      </c>
      <c r="T2846" s="70">
        <f t="shared" si="1658"/>
        <v>4716.22</v>
      </c>
      <c r="U2846" s="70">
        <f t="shared" si="1659"/>
        <v>0</v>
      </c>
      <c r="V2846" s="78">
        <f t="shared" si="1660"/>
        <v>4716.22</v>
      </c>
      <c r="X2846" s="70">
        <v>4175.33</v>
      </c>
      <c r="Y2846" s="70">
        <v>540.89</v>
      </c>
      <c r="Z2846" s="70">
        <v>4716.22</v>
      </c>
      <c r="AA2846" s="79"/>
      <c r="AB2846" s="80">
        <f t="shared" si="1651"/>
        <v>-1.0000000000218279E-2</v>
      </c>
    </row>
    <row r="2847" spans="1:28" s="34" customFormat="1" ht="22.5" x14ac:dyDescent="0.25">
      <c r="A2847" s="72" t="s">
        <v>18553</v>
      </c>
      <c r="B2847" s="73" t="s">
        <v>23925</v>
      </c>
      <c r="C2847" s="74" t="s">
        <v>15692</v>
      </c>
      <c r="D2847" s="75">
        <v>0</v>
      </c>
      <c r="E2847" s="70">
        <v>5376.84</v>
      </c>
      <c r="F2847" s="76">
        <f t="shared" si="1652"/>
        <v>0</v>
      </c>
      <c r="G2847" s="29"/>
      <c r="H2847" s="70">
        <f t="shared" si="1653"/>
        <v>4835.96</v>
      </c>
      <c r="I2847" s="70">
        <f t="shared" si="1653"/>
        <v>540.88</v>
      </c>
      <c r="J2847" s="70">
        <f t="shared" si="1654"/>
        <v>5376.84</v>
      </c>
      <c r="K2847" s="70">
        <v>0</v>
      </c>
      <c r="L2847" s="76">
        <f t="shared" si="1655"/>
        <v>5376.84</v>
      </c>
      <c r="N2847" s="70">
        <v>4835.96</v>
      </c>
      <c r="O2847" s="70">
        <v>540.88</v>
      </c>
      <c r="P2847" s="70">
        <f t="shared" si="1656"/>
        <v>5376.84</v>
      </c>
      <c r="Q2847" s="64"/>
      <c r="R2847" s="70">
        <f t="shared" si="1657"/>
        <v>4835.96</v>
      </c>
      <c r="S2847" s="70">
        <f t="shared" si="1657"/>
        <v>540.89</v>
      </c>
      <c r="T2847" s="70">
        <f t="shared" si="1658"/>
        <v>5376.85</v>
      </c>
      <c r="U2847" s="70">
        <f t="shared" si="1659"/>
        <v>0</v>
      </c>
      <c r="V2847" s="78">
        <f t="shared" si="1660"/>
        <v>5376.85</v>
      </c>
      <c r="X2847" s="70">
        <v>4835.96</v>
      </c>
      <c r="Y2847" s="70">
        <v>540.89</v>
      </c>
      <c r="Z2847" s="70">
        <v>5376.85</v>
      </c>
      <c r="AA2847" s="79"/>
      <c r="AB2847" s="80">
        <f t="shared" si="1651"/>
        <v>-1.0000000000218279E-2</v>
      </c>
    </row>
    <row r="2848" spans="1:28" s="34" customFormat="1" ht="22.5" x14ac:dyDescent="0.25">
      <c r="A2848" s="72" t="s">
        <v>18554</v>
      </c>
      <c r="B2848" s="73" t="s">
        <v>23926</v>
      </c>
      <c r="C2848" s="74" t="s">
        <v>15692</v>
      </c>
      <c r="D2848" s="75">
        <v>0</v>
      </c>
      <c r="E2848" s="70">
        <v>3359.6400000000003</v>
      </c>
      <c r="F2848" s="76">
        <f t="shared" si="1652"/>
        <v>0</v>
      </c>
      <c r="G2848" s="29"/>
      <c r="H2848" s="70">
        <f t="shared" si="1653"/>
        <v>2818.76</v>
      </c>
      <c r="I2848" s="70">
        <f t="shared" si="1653"/>
        <v>540.88</v>
      </c>
      <c r="J2848" s="70">
        <f t="shared" si="1654"/>
        <v>3359.6400000000003</v>
      </c>
      <c r="K2848" s="70">
        <v>0</v>
      </c>
      <c r="L2848" s="76">
        <f t="shared" si="1655"/>
        <v>3359.6400000000003</v>
      </c>
      <c r="N2848" s="70">
        <v>2818.76</v>
      </c>
      <c r="O2848" s="70">
        <v>540.88</v>
      </c>
      <c r="P2848" s="70">
        <f t="shared" si="1656"/>
        <v>3359.6400000000003</v>
      </c>
      <c r="Q2848" s="64"/>
      <c r="R2848" s="70">
        <f t="shared" si="1657"/>
        <v>2818.76</v>
      </c>
      <c r="S2848" s="70">
        <f t="shared" si="1657"/>
        <v>540.89</v>
      </c>
      <c r="T2848" s="70">
        <f t="shared" si="1658"/>
        <v>3359.65</v>
      </c>
      <c r="U2848" s="70">
        <f t="shared" si="1659"/>
        <v>0</v>
      </c>
      <c r="V2848" s="78">
        <f t="shared" si="1660"/>
        <v>3359.65</v>
      </c>
      <c r="X2848" s="70">
        <v>2818.76</v>
      </c>
      <c r="Y2848" s="70">
        <v>540.89</v>
      </c>
      <c r="Z2848" s="70">
        <v>3359.65</v>
      </c>
      <c r="AA2848" s="79"/>
      <c r="AB2848" s="80">
        <f t="shared" si="1651"/>
        <v>-9.9999999997635314E-3</v>
      </c>
    </row>
    <row r="2849" spans="1:28" s="83" customFormat="1" ht="22.5" x14ac:dyDescent="0.25">
      <c r="A2849" s="72" t="s">
        <v>18555</v>
      </c>
      <c r="B2849" s="73" t="s">
        <v>23927</v>
      </c>
      <c r="C2849" s="74" t="s">
        <v>15692</v>
      </c>
      <c r="D2849" s="75">
        <v>0</v>
      </c>
      <c r="E2849" s="70">
        <v>3743.35</v>
      </c>
      <c r="F2849" s="76">
        <f t="shared" si="1652"/>
        <v>0</v>
      </c>
      <c r="G2849" s="29"/>
      <c r="H2849" s="70">
        <f t="shared" si="1653"/>
        <v>3202.47</v>
      </c>
      <c r="I2849" s="70">
        <f t="shared" si="1653"/>
        <v>540.88</v>
      </c>
      <c r="J2849" s="70">
        <f t="shared" si="1654"/>
        <v>3743.35</v>
      </c>
      <c r="K2849" s="70">
        <v>0</v>
      </c>
      <c r="L2849" s="76">
        <f t="shared" si="1655"/>
        <v>3743.35</v>
      </c>
      <c r="M2849" s="34"/>
      <c r="N2849" s="70">
        <v>3202.47</v>
      </c>
      <c r="O2849" s="70">
        <v>540.88</v>
      </c>
      <c r="P2849" s="70">
        <f t="shared" si="1656"/>
        <v>3743.35</v>
      </c>
      <c r="Q2849" s="64"/>
      <c r="R2849" s="70">
        <f t="shared" si="1657"/>
        <v>3202.47</v>
      </c>
      <c r="S2849" s="70">
        <f t="shared" si="1657"/>
        <v>540.89</v>
      </c>
      <c r="T2849" s="70">
        <f t="shared" si="1658"/>
        <v>3743.3599999999997</v>
      </c>
      <c r="U2849" s="70">
        <f t="shared" si="1659"/>
        <v>0</v>
      </c>
      <c r="V2849" s="78">
        <f t="shared" si="1660"/>
        <v>3743.3599999999997</v>
      </c>
      <c r="W2849" s="34"/>
      <c r="X2849" s="70">
        <v>3202.47</v>
      </c>
      <c r="Y2849" s="70">
        <v>540.89</v>
      </c>
      <c r="Z2849" s="70">
        <v>3743.36</v>
      </c>
      <c r="AA2849" s="79"/>
      <c r="AB2849" s="80">
        <f t="shared" si="1651"/>
        <v>-1.0000000000218279E-2</v>
      </c>
    </row>
    <row r="2850" spans="1:28" s="83" customFormat="1" ht="22.5" x14ac:dyDescent="0.25">
      <c r="A2850" s="72" t="s">
        <v>18556</v>
      </c>
      <c r="B2850" s="73" t="s">
        <v>23928</v>
      </c>
      <c r="C2850" s="74" t="s">
        <v>15692</v>
      </c>
      <c r="D2850" s="75">
        <v>0</v>
      </c>
      <c r="E2850" s="70">
        <v>4016.81</v>
      </c>
      <c r="F2850" s="76">
        <f t="shared" si="1652"/>
        <v>0</v>
      </c>
      <c r="G2850" s="29"/>
      <c r="H2850" s="70">
        <f t="shared" si="1653"/>
        <v>3475.93</v>
      </c>
      <c r="I2850" s="70">
        <f t="shared" si="1653"/>
        <v>540.88</v>
      </c>
      <c r="J2850" s="70">
        <f t="shared" si="1654"/>
        <v>4016.81</v>
      </c>
      <c r="K2850" s="70">
        <v>0</v>
      </c>
      <c r="L2850" s="76">
        <f t="shared" si="1655"/>
        <v>4016.81</v>
      </c>
      <c r="M2850" s="34"/>
      <c r="N2850" s="70">
        <v>3475.93</v>
      </c>
      <c r="O2850" s="70">
        <v>540.88</v>
      </c>
      <c r="P2850" s="70">
        <f t="shared" si="1656"/>
        <v>4016.81</v>
      </c>
      <c r="Q2850" s="64"/>
      <c r="R2850" s="70">
        <f t="shared" si="1657"/>
        <v>3475.93</v>
      </c>
      <c r="S2850" s="70">
        <f t="shared" si="1657"/>
        <v>540.89</v>
      </c>
      <c r="T2850" s="70">
        <f t="shared" si="1658"/>
        <v>4016.8199999999997</v>
      </c>
      <c r="U2850" s="70">
        <f t="shared" si="1659"/>
        <v>0</v>
      </c>
      <c r="V2850" s="78">
        <f t="shared" si="1660"/>
        <v>4016.8199999999997</v>
      </c>
      <c r="W2850" s="34"/>
      <c r="X2850" s="70">
        <v>3475.93</v>
      </c>
      <c r="Y2850" s="70">
        <v>540.89</v>
      </c>
      <c r="Z2850" s="70">
        <v>4016.82</v>
      </c>
      <c r="AA2850" s="79"/>
      <c r="AB2850" s="80">
        <f t="shared" si="1651"/>
        <v>-1.0000000000218279E-2</v>
      </c>
    </row>
    <row r="2851" spans="1:28" s="83" customFormat="1" x14ac:dyDescent="0.25">
      <c r="A2851" s="72" t="s">
        <v>18557</v>
      </c>
      <c r="B2851" s="73" t="s">
        <v>23929</v>
      </c>
      <c r="C2851" s="74" t="s">
        <v>15692</v>
      </c>
      <c r="D2851" s="75">
        <v>0</v>
      </c>
      <c r="E2851" s="70">
        <v>4130.83</v>
      </c>
      <c r="F2851" s="76">
        <f t="shared" si="1652"/>
        <v>0</v>
      </c>
      <c r="G2851" s="29"/>
      <c r="H2851" s="70">
        <f t="shared" si="1653"/>
        <v>3589.95</v>
      </c>
      <c r="I2851" s="70">
        <f t="shared" si="1653"/>
        <v>540.88</v>
      </c>
      <c r="J2851" s="70">
        <f t="shared" si="1654"/>
        <v>4130.83</v>
      </c>
      <c r="K2851" s="70">
        <v>0</v>
      </c>
      <c r="L2851" s="76">
        <f t="shared" si="1655"/>
        <v>4130.83</v>
      </c>
      <c r="M2851" s="34"/>
      <c r="N2851" s="70">
        <v>3589.95</v>
      </c>
      <c r="O2851" s="70">
        <v>540.88</v>
      </c>
      <c r="P2851" s="70">
        <f t="shared" si="1656"/>
        <v>4130.83</v>
      </c>
      <c r="Q2851" s="64"/>
      <c r="R2851" s="70">
        <f t="shared" si="1657"/>
        <v>3589.95</v>
      </c>
      <c r="S2851" s="70">
        <f t="shared" si="1657"/>
        <v>540.89</v>
      </c>
      <c r="T2851" s="70">
        <f t="shared" si="1658"/>
        <v>4130.84</v>
      </c>
      <c r="U2851" s="70">
        <f t="shared" si="1659"/>
        <v>0</v>
      </c>
      <c r="V2851" s="78">
        <f t="shared" si="1660"/>
        <v>4130.84</v>
      </c>
      <c r="W2851" s="34"/>
      <c r="X2851" s="70">
        <v>3589.95</v>
      </c>
      <c r="Y2851" s="70">
        <v>540.89</v>
      </c>
      <c r="Z2851" s="70">
        <v>4130.84</v>
      </c>
      <c r="AA2851" s="79"/>
      <c r="AB2851" s="80">
        <f t="shared" si="1651"/>
        <v>-1.0000000000218279E-2</v>
      </c>
    </row>
    <row r="2852" spans="1:28" s="83" customFormat="1" ht="22.5" x14ac:dyDescent="0.25">
      <c r="A2852" s="66" t="s">
        <v>18558</v>
      </c>
      <c r="B2852" s="67" t="s">
        <v>23930</v>
      </c>
      <c r="C2852" s="68"/>
      <c r="D2852" s="69"/>
      <c r="E2852" s="70"/>
      <c r="F2852" s="71"/>
      <c r="G2852" s="39"/>
      <c r="H2852" s="70"/>
      <c r="I2852" s="70"/>
      <c r="J2852" s="70"/>
      <c r="K2852" s="70"/>
      <c r="L2852" s="76"/>
      <c r="M2852" s="34"/>
      <c r="N2852" s="70"/>
      <c r="O2852" s="70"/>
      <c r="P2852" s="70"/>
      <c r="Q2852" s="64"/>
      <c r="R2852" s="70"/>
      <c r="S2852" s="70"/>
      <c r="T2852" s="70"/>
      <c r="U2852" s="70"/>
      <c r="V2852" s="78"/>
      <c r="W2852" s="34"/>
      <c r="X2852" s="70"/>
      <c r="Y2852" s="70"/>
      <c r="Z2852" s="70"/>
      <c r="AA2852" s="79"/>
      <c r="AB2852" s="80">
        <f t="shared" si="1651"/>
        <v>0</v>
      </c>
    </row>
    <row r="2853" spans="1:28" s="34" customFormat="1" ht="22.5" x14ac:dyDescent="0.25">
      <c r="A2853" s="72" t="s">
        <v>18559</v>
      </c>
      <c r="B2853" s="73" t="s">
        <v>23931</v>
      </c>
      <c r="C2853" s="74" t="s">
        <v>15692</v>
      </c>
      <c r="D2853" s="75">
        <v>0</v>
      </c>
      <c r="E2853" s="70">
        <v>6054.58</v>
      </c>
      <c r="F2853" s="76">
        <f t="shared" ref="F2853:F2875" si="1661">ROUND(D2853*E2853,2)</f>
        <v>0</v>
      </c>
      <c r="G2853" s="29"/>
      <c r="H2853" s="70">
        <f t="shared" ref="H2853:I2875" si="1662">ROUND(N2853+(N2853*$H$2/100),2)</f>
        <v>5865.8</v>
      </c>
      <c r="I2853" s="70">
        <f t="shared" si="1662"/>
        <v>188.78</v>
      </c>
      <c r="J2853" s="70">
        <f t="shared" ref="J2853:J2875" si="1663">H2853+I2853</f>
        <v>6054.58</v>
      </c>
      <c r="K2853" s="70">
        <v>0</v>
      </c>
      <c r="L2853" s="76">
        <f t="shared" ref="L2853:L2875" si="1664">SUM(J2853:K2853)</f>
        <v>6054.58</v>
      </c>
      <c r="N2853" s="70">
        <v>5865.7999999999993</v>
      </c>
      <c r="O2853" s="70">
        <v>188.78</v>
      </c>
      <c r="P2853" s="70">
        <f t="shared" ref="P2853:P2875" si="1665">SUM(N2853:O2853)</f>
        <v>6054.579999999999</v>
      </c>
      <c r="Q2853" s="64"/>
      <c r="R2853" s="70">
        <f t="shared" ref="R2853:S2875" si="1666">X2853</f>
        <v>5865.8</v>
      </c>
      <c r="S2853" s="70">
        <f t="shared" si="1666"/>
        <v>188.8</v>
      </c>
      <c r="T2853" s="70">
        <f t="shared" ref="T2853:T2875" si="1667">R2853+S2853</f>
        <v>6054.6</v>
      </c>
      <c r="U2853" s="70">
        <f t="shared" ref="U2853:U2875" si="1668">ROUND(Z2853*$H$2,2)/100</f>
        <v>0</v>
      </c>
      <c r="V2853" s="78">
        <f t="shared" ref="V2853:V2875" si="1669">SUM(T2853:U2853)</f>
        <v>6054.6</v>
      </c>
      <c r="X2853" s="70">
        <v>5865.8</v>
      </c>
      <c r="Y2853" s="70">
        <v>188.8</v>
      </c>
      <c r="Z2853" s="70">
        <v>6054.6</v>
      </c>
      <c r="AA2853" s="79"/>
      <c r="AB2853" s="80">
        <f t="shared" si="1651"/>
        <v>-2.0000000001346052E-2</v>
      </c>
    </row>
    <row r="2854" spans="1:28" s="34" customFormat="1" ht="22.5" x14ac:dyDescent="0.25">
      <c r="A2854" s="72" t="s">
        <v>18560</v>
      </c>
      <c r="B2854" s="73" t="s">
        <v>23932</v>
      </c>
      <c r="C2854" s="74" t="s">
        <v>15692</v>
      </c>
      <c r="D2854" s="75">
        <v>0</v>
      </c>
      <c r="E2854" s="70">
        <v>10305.9</v>
      </c>
      <c r="F2854" s="76">
        <f t="shared" si="1661"/>
        <v>0</v>
      </c>
      <c r="G2854" s="29"/>
      <c r="H2854" s="70">
        <f t="shared" si="1662"/>
        <v>10117.120000000001</v>
      </c>
      <c r="I2854" s="70">
        <f t="shared" si="1662"/>
        <v>188.78</v>
      </c>
      <c r="J2854" s="70">
        <f t="shared" si="1663"/>
        <v>10305.900000000001</v>
      </c>
      <c r="K2854" s="70">
        <v>0</v>
      </c>
      <c r="L2854" s="76">
        <f t="shared" si="1664"/>
        <v>10305.900000000001</v>
      </c>
      <c r="N2854" s="70">
        <v>10117.120000000001</v>
      </c>
      <c r="O2854" s="70">
        <v>188.78</v>
      </c>
      <c r="P2854" s="70">
        <f t="shared" si="1665"/>
        <v>10305.900000000001</v>
      </c>
      <c r="Q2854" s="64"/>
      <c r="R2854" s="70">
        <f t="shared" si="1666"/>
        <v>10117.120000000001</v>
      </c>
      <c r="S2854" s="70">
        <f t="shared" si="1666"/>
        <v>188.8</v>
      </c>
      <c r="T2854" s="70">
        <f t="shared" si="1667"/>
        <v>10305.92</v>
      </c>
      <c r="U2854" s="70">
        <f t="shared" si="1668"/>
        <v>0</v>
      </c>
      <c r="V2854" s="78">
        <f t="shared" si="1669"/>
        <v>10305.92</v>
      </c>
      <c r="X2854" s="70">
        <v>10117.120000000001</v>
      </c>
      <c r="Y2854" s="70">
        <v>188.8</v>
      </c>
      <c r="Z2854" s="70">
        <v>10305.92</v>
      </c>
      <c r="AA2854" s="79"/>
      <c r="AB2854" s="80">
        <f t="shared" si="1651"/>
        <v>-1.9999999998617568E-2</v>
      </c>
    </row>
    <row r="2855" spans="1:28" ht="22.5" x14ac:dyDescent="0.25">
      <c r="A2855" s="72" t="s">
        <v>18561</v>
      </c>
      <c r="B2855" s="73" t="s">
        <v>23933</v>
      </c>
      <c r="C2855" s="74" t="s">
        <v>15692</v>
      </c>
      <c r="D2855" s="75">
        <v>0</v>
      </c>
      <c r="E2855" s="70">
        <v>3074.07</v>
      </c>
      <c r="F2855" s="76">
        <f t="shared" si="1661"/>
        <v>0</v>
      </c>
      <c r="G2855" s="29"/>
      <c r="H2855" s="70">
        <f t="shared" si="1662"/>
        <v>2885.29</v>
      </c>
      <c r="I2855" s="70">
        <f t="shared" si="1662"/>
        <v>188.78</v>
      </c>
      <c r="J2855" s="70">
        <f t="shared" si="1663"/>
        <v>3074.07</v>
      </c>
      <c r="K2855" s="70">
        <v>0</v>
      </c>
      <c r="L2855" s="76">
        <f t="shared" si="1664"/>
        <v>3074.07</v>
      </c>
      <c r="N2855" s="70">
        <v>2885.29</v>
      </c>
      <c r="O2855" s="70">
        <v>188.78</v>
      </c>
      <c r="P2855" s="70">
        <f t="shared" si="1665"/>
        <v>3074.07</v>
      </c>
      <c r="Q2855" s="64"/>
      <c r="R2855" s="70">
        <f t="shared" si="1666"/>
        <v>2885.29</v>
      </c>
      <c r="S2855" s="70">
        <f t="shared" si="1666"/>
        <v>188.8</v>
      </c>
      <c r="T2855" s="70">
        <f t="shared" si="1667"/>
        <v>3074.09</v>
      </c>
      <c r="U2855" s="70">
        <f t="shared" si="1668"/>
        <v>0</v>
      </c>
      <c r="V2855" s="78">
        <f t="shared" si="1669"/>
        <v>3074.09</v>
      </c>
      <c r="X2855" s="70">
        <v>2885.29</v>
      </c>
      <c r="Y2855" s="70">
        <v>188.8</v>
      </c>
      <c r="Z2855" s="70">
        <v>3074.09</v>
      </c>
      <c r="AA2855" s="79"/>
      <c r="AB2855" s="80">
        <f t="shared" si="1651"/>
        <v>-1.999999999998181E-2</v>
      </c>
    </row>
    <row r="2856" spans="1:28" ht="22.5" x14ac:dyDescent="0.25">
      <c r="A2856" s="72" t="s">
        <v>18562</v>
      </c>
      <c r="B2856" s="73" t="s">
        <v>23934</v>
      </c>
      <c r="C2856" s="74" t="s">
        <v>15692</v>
      </c>
      <c r="D2856" s="75">
        <v>0</v>
      </c>
      <c r="E2856" s="70">
        <v>1656.9</v>
      </c>
      <c r="F2856" s="76">
        <f t="shared" si="1661"/>
        <v>0</v>
      </c>
      <c r="G2856" s="29"/>
      <c r="H2856" s="70">
        <f t="shared" si="1662"/>
        <v>1468.12</v>
      </c>
      <c r="I2856" s="70">
        <f t="shared" si="1662"/>
        <v>188.78</v>
      </c>
      <c r="J2856" s="70">
        <f t="shared" si="1663"/>
        <v>1656.8999999999999</v>
      </c>
      <c r="K2856" s="70">
        <v>0</v>
      </c>
      <c r="L2856" s="76">
        <f t="shared" si="1664"/>
        <v>1656.8999999999999</v>
      </c>
      <c r="N2856" s="70">
        <v>1468.1200000000001</v>
      </c>
      <c r="O2856" s="70">
        <v>188.78</v>
      </c>
      <c r="P2856" s="70">
        <f t="shared" si="1665"/>
        <v>1656.9</v>
      </c>
      <c r="Q2856" s="64"/>
      <c r="R2856" s="70">
        <f t="shared" si="1666"/>
        <v>1468.12</v>
      </c>
      <c r="S2856" s="70">
        <f t="shared" si="1666"/>
        <v>188.8</v>
      </c>
      <c r="T2856" s="70">
        <f t="shared" si="1667"/>
        <v>1656.9199999999998</v>
      </c>
      <c r="U2856" s="70">
        <f t="shared" si="1668"/>
        <v>0</v>
      </c>
      <c r="V2856" s="78">
        <f t="shared" si="1669"/>
        <v>1656.9199999999998</v>
      </c>
      <c r="X2856" s="70">
        <v>1468.12</v>
      </c>
      <c r="Y2856" s="70">
        <v>188.8</v>
      </c>
      <c r="Z2856" s="70">
        <v>1656.92</v>
      </c>
      <c r="AA2856" s="79"/>
      <c r="AB2856" s="80">
        <f t="shared" si="1651"/>
        <v>-1.999999999998181E-2</v>
      </c>
    </row>
    <row r="2857" spans="1:28" ht="22.5" x14ac:dyDescent="0.25">
      <c r="A2857" s="72" t="s">
        <v>18563</v>
      </c>
      <c r="B2857" s="73" t="s">
        <v>23935</v>
      </c>
      <c r="C2857" s="74" t="s">
        <v>15692</v>
      </c>
      <c r="D2857" s="75">
        <v>0</v>
      </c>
      <c r="E2857" s="70">
        <v>29637.02</v>
      </c>
      <c r="F2857" s="76">
        <f t="shared" si="1661"/>
        <v>0</v>
      </c>
      <c r="G2857" s="29"/>
      <c r="H2857" s="70">
        <f t="shared" si="1662"/>
        <v>29448.240000000002</v>
      </c>
      <c r="I2857" s="70">
        <f t="shared" si="1662"/>
        <v>188.78</v>
      </c>
      <c r="J2857" s="70">
        <f t="shared" si="1663"/>
        <v>29637.02</v>
      </c>
      <c r="K2857" s="70">
        <v>0</v>
      </c>
      <c r="L2857" s="76">
        <f t="shared" si="1664"/>
        <v>29637.02</v>
      </c>
      <c r="N2857" s="70">
        <v>29448.239999999998</v>
      </c>
      <c r="O2857" s="70">
        <v>188.78</v>
      </c>
      <c r="P2857" s="70">
        <f t="shared" si="1665"/>
        <v>29637.019999999997</v>
      </c>
      <c r="Q2857" s="64"/>
      <c r="R2857" s="70">
        <f t="shared" si="1666"/>
        <v>29448.240000000002</v>
      </c>
      <c r="S2857" s="70">
        <f t="shared" si="1666"/>
        <v>188.8</v>
      </c>
      <c r="T2857" s="70">
        <f t="shared" si="1667"/>
        <v>29637.040000000001</v>
      </c>
      <c r="U2857" s="70">
        <f t="shared" si="1668"/>
        <v>0</v>
      </c>
      <c r="V2857" s="78">
        <f t="shared" si="1669"/>
        <v>29637.040000000001</v>
      </c>
      <c r="X2857" s="70">
        <v>29448.240000000002</v>
      </c>
      <c r="Y2857" s="70">
        <v>188.8</v>
      </c>
      <c r="Z2857" s="70">
        <v>29637.040000000001</v>
      </c>
      <c r="AA2857" s="79"/>
      <c r="AB2857" s="80">
        <f t="shared" si="1651"/>
        <v>-2.0000000004074536E-2</v>
      </c>
    </row>
    <row r="2858" spans="1:28" ht="22.5" x14ac:dyDescent="0.25">
      <c r="A2858" s="72" t="s">
        <v>18564</v>
      </c>
      <c r="B2858" s="73" t="s">
        <v>23936</v>
      </c>
      <c r="C2858" s="74" t="s">
        <v>15692</v>
      </c>
      <c r="D2858" s="75">
        <v>0</v>
      </c>
      <c r="E2858" s="70">
        <v>2094.44</v>
      </c>
      <c r="F2858" s="76">
        <f t="shared" si="1661"/>
        <v>0</v>
      </c>
      <c r="G2858" s="29"/>
      <c r="H2858" s="70">
        <f t="shared" si="1662"/>
        <v>1905.66</v>
      </c>
      <c r="I2858" s="70">
        <f t="shared" si="1662"/>
        <v>188.78</v>
      </c>
      <c r="J2858" s="70">
        <f t="shared" si="1663"/>
        <v>2094.44</v>
      </c>
      <c r="K2858" s="70">
        <v>0</v>
      </c>
      <c r="L2858" s="76">
        <f t="shared" si="1664"/>
        <v>2094.44</v>
      </c>
      <c r="N2858" s="70">
        <v>1905.66</v>
      </c>
      <c r="O2858" s="70">
        <v>188.78</v>
      </c>
      <c r="P2858" s="70">
        <f t="shared" si="1665"/>
        <v>2094.44</v>
      </c>
      <c r="Q2858" s="64"/>
      <c r="R2858" s="70">
        <f t="shared" si="1666"/>
        <v>1905.66</v>
      </c>
      <c r="S2858" s="70">
        <f t="shared" si="1666"/>
        <v>188.8</v>
      </c>
      <c r="T2858" s="70">
        <f t="shared" si="1667"/>
        <v>2094.46</v>
      </c>
      <c r="U2858" s="70">
        <f t="shared" si="1668"/>
        <v>0</v>
      </c>
      <c r="V2858" s="78">
        <f t="shared" si="1669"/>
        <v>2094.46</v>
      </c>
      <c r="X2858" s="70">
        <v>1905.66</v>
      </c>
      <c r="Y2858" s="70">
        <v>188.8</v>
      </c>
      <c r="Z2858" s="70">
        <v>2094.46</v>
      </c>
      <c r="AA2858" s="79"/>
      <c r="AB2858" s="80">
        <f t="shared" si="1651"/>
        <v>-1.999999999998181E-2</v>
      </c>
    </row>
    <row r="2859" spans="1:28" ht="22.5" x14ac:dyDescent="0.25">
      <c r="A2859" s="72" t="s">
        <v>18565</v>
      </c>
      <c r="B2859" s="73" t="s">
        <v>23937</v>
      </c>
      <c r="C2859" s="74" t="s">
        <v>15692</v>
      </c>
      <c r="D2859" s="75">
        <v>0</v>
      </c>
      <c r="E2859" s="70">
        <v>6536.6500000000005</v>
      </c>
      <c r="F2859" s="76">
        <f t="shared" si="1661"/>
        <v>0</v>
      </c>
      <c r="G2859" s="29"/>
      <c r="H2859" s="70">
        <f t="shared" si="1662"/>
        <v>6347.87</v>
      </c>
      <c r="I2859" s="70">
        <f t="shared" si="1662"/>
        <v>188.78</v>
      </c>
      <c r="J2859" s="70">
        <f t="shared" si="1663"/>
        <v>6536.65</v>
      </c>
      <c r="K2859" s="70">
        <v>0</v>
      </c>
      <c r="L2859" s="76">
        <f t="shared" si="1664"/>
        <v>6536.65</v>
      </c>
      <c r="N2859" s="70">
        <v>6347.87</v>
      </c>
      <c r="O2859" s="70">
        <v>188.78</v>
      </c>
      <c r="P2859" s="70">
        <f t="shared" si="1665"/>
        <v>6536.65</v>
      </c>
      <c r="Q2859" s="64"/>
      <c r="R2859" s="70">
        <f t="shared" si="1666"/>
        <v>6347.87</v>
      </c>
      <c r="S2859" s="70">
        <f t="shared" si="1666"/>
        <v>188.8</v>
      </c>
      <c r="T2859" s="70">
        <f t="shared" si="1667"/>
        <v>6536.67</v>
      </c>
      <c r="U2859" s="70">
        <f t="shared" si="1668"/>
        <v>0</v>
      </c>
      <c r="V2859" s="78">
        <f t="shared" si="1669"/>
        <v>6536.67</v>
      </c>
      <c r="X2859" s="70">
        <v>6347.87</v>
      </c>
      <c r="Y2859" s="70">
        <v>188.8</v>
      </c>
      <c r="Z2859" s="70">
        <v>6536.67</v>
      </c>
      <c r="AA2859" s="79"/>
      <c r="AB2859" s="80">
        <f t="shared" si="1651"/>
        <v>-2.0000000000436557E-2</v>
      </c>
    </row>
    <row r="2860" spans="1:28" ht="22.5" x14ac:dyDescent="0.25">
      <c r="A2860" s="72" t="s">
        <v>18566</v>
      </c>
      <c r="B2860" s="73" t="s">
        <v>23938</v>
      </c>
      <c r="C2860" s="74" t="s">
        <v>15692</v>
      </c>
      <c r="D2860" s="75">
        <v>0</v>
      </c>
      <c r="E2860" s="70">
        <v>3269</v>
      </c>
      <c r="F2860" s="76">
        <f t="shared" si="1661"/>
        <v>0</v>
      </c>
      <c r="G2860" s="29"/>
      <c r="H2860" s="70">
        <f t="shared" si="1662"/>
        <v>3080.22</v>
      </c>
      <c r="I2860" s="70">
        <f t="shared" si="1662"/>
        <v>188.78</v>
      </c>
      <c r="J2860" s="70">
        <f t="shared" si="1663"/>
        <v>3269</v>
      </c>
      <c r="K2860" s="70">
        <v>0</v>
      </c>
      <c r="L2860" s="76">
        <f t="shared" si="1664"/>
        <v>3269</v>
      </c>
      <c r="N2860" s="70">
        <v>3080.2200000000003</v>
      </c>
      <c r="O2860" s="70">
        <v>188.78</v>
      </c>
      <c r="P2860" s="70">
        <f t="shared" si="1665"/>
        <v>3269.0000000000005</v>
      </c>
      <c r="Q2860" s="64"/>
      <c r="R2860" s="70">
        <f t="shared" si="1666"/>
        <v>3080.22</v>
      </c>
      <c r="S2860" s="70">
        <f t="shared" si="1666"/>
        <v>188.8</v>
      </c>
      <c r="T2860" s="70">
        <f t="shared" si="1667"/>
        <v>3269.02</v>
      </c>
      <c r="U2860" s="70">
        <f t="shared" si="1668"/>
        <v>0</v>
      </c>
      <c r="V2860" s="78">
        <f t="shared" si="1669"/>
        <v>3269.02</v>
      </c>
      <c r="X2860" s="70">
        <v>3080.22</v>
      </c>
      <c r="Y2860" s="70">
        <v>188.8</v>
      </c>
      <c r="Z2860" s="70">
        <v>3269.02</v>
      </c>
      <c r="AA2860" s="79"/>
      <c r="AB2860" s="80">
        <f t="shared" si="1651"/>
        <v>-1.9999999999527063E-2</v>
      </c>
    </row>
    <row r="2861" spans="1:28" s="83" customFormat="1" ht="22.5" x14ac:dyDescent="0.25">
      <c r="A2861" s="72" t="s">
        <v>18567</v>
      </c>
      <c r="B2861" s="73" t="s">
        <v>23939</v>
      </c>
      <c r="C2861" s="74" t="s">
        <v>15692</v>
      </c>
      <c r="D2861" s="75">
        <v>0</v>
      </c>
      <c r="E2861" s="70">
        <v>12028.34</v>
      </c>
      <c r="F2861" s="76">
        <f t="shared" si="1661"/>
        <v>0</v>
      </c>
      <c r="G2861" s="29"/>
      <c r="H2861" s="70">
        <f t="shared" si="1662"/>
        <v>11839.56</v>
      </c>
      <c r="I2861" s="70">
        <f t="shared" si="1662"/>
        <v>188.78</v>
      </c>
      <c r="J2861" s="70">
        <f t="shared" si="1663"/>
        <v>12028.34</v>
      </c>
      <c r="K2861" s="70">
        <v>0</v>
      </c>
      <c r="L2861" s="76">
        <f t="shared" si="1664"/>
        <v>12028.34</v>
      </c>
      <c r="M2861" s="34"/>
      <c r="N2861" s="70">
        <v>11839.56</v>
      </c>
      <c r="O2861" s="70">
        <v>188.78</v>
      </c>
      <c r="P2861" s="70">
        <f t="shared" si="1665"/>
        <v>12028.34</v>
      </c>
      <c r="Q2861" s="64"/>
      <c r="R2861" s="70">
        <f t="shared" si="1666"/>
        <v>11839.56</v>
      </c>
      <c r="S2861" s="70">
        <f t="shared" si="1666"/>
        <v>188.8</v>
      </c>
      <c r="T2861" s="70">
        <f t="shared" si="1667"/>
        <v>12028.359999999999</v>
      </c>
      <c r="U2861" s="70">
        <f t="shared" si="1668"/>
        <v>0</v>
      </c>
      <c r="V2861" s="78">
        <f t="shared" si="1669"/>
        <v>12028.359999999999</v>
      </c>
      <c r="W2861" s="34"/>
      <c r="X2861" s="70">
        <v>11839.56</v>
      </c>
      <c r="Y2861" s="70">
        <v>188.8</v>
      </c>
      <c r="Z2861" s="70">
        <v>12028.36</v>
      </c>
      <c r="AA2861" s="79"/>
      <c r="AB2861" s="80">
        <f t="shared" si="1651"/>
        <v>-2.0000000000436557E-2</v>
      </c>
    </row>
    <row r="2862" spans="1:28" s="83" customFormat="1" ht="22.5" x14ac:dyDescent="0.25">
      <c r="A2862" s="72" t="s">
        <v>18568</v>
      </c>
      <c r="B2862" s="73" t="s">
        <v>23940</v>
      </c>
      <c r="C2862" s="74" t="s">
        <v>15692</v>
      </c>
      <c r="D2862" s="75">
        <v>0</v>
      </c>
      <c r="E2862" s="70">
        <v>2463.35</v>
      </c>
      <c r="F2862" s="76">
        <f t="shared" si="1661"/>
        <v>0</v>
      </c>
      <c r="G2862" s="29"/>
      <c r="H2862" s="70">
        <f t="shared" si="1662"/>
        <v>2274.5700000000002</v>
      </c>
      <c r="I2862" s="70">
        <f t="shared" si="1662"/>
        <v>188.78</v>
      </c>
      <c r="J2862" s="70">
        <f t="shared" si="1663"/>
        <v>2463.3500000000004</v>
      </c>
      <c r="K2862" s="70">
        <v>0</v>
      </c>
      <c r="L2862" s="76">
        <f t="shared" si="1664"/>
        <v>2463.3500000000004</v>
      </c>
      <c r="M2862" s="34"/>
      <c r="N2862" s="70">
        <v>2274.5700000000002</v>
      </c>
      <c r="O2862" s="70">
        <v>188.78</v>
      </c>
      <c r="P2862" s="70">
        <f t="shared" si="1665"/>
        <v>2463.3500000000004</v>
      </c>
      <c r="Q2862" s="64"/>
      <c r="R2862" s="70">
        <f t="shared" si="1666"/>
        <v>2274.5700000000002</v>
      </c>
      <c r="S2862" s="70">
        <f t="shared" si="1666"/>
        <v>188.8</v>
      </c>
      <c r="T2862" s="70">
        <f t="shared" si="1667"/>
        <v>2463.3700000000003</v>
      </c>
      <c r="U2862" s="70">
        <f t="shared" si="1668"/>
        <v>0</v>
      </c>
      <c r="V2862" s="78">
        <f t="shared" si="1669"/>
        <v>2463.3700000000003</v>
      </c>
      <c r="W2862" s="34"/>
      <c r="X2862" s="70">
        <v>2274.5700000000002</v>
      </c>
      <c r="Y2862" s="70">
        <v>188.8</v>
      </c>
      <c r="Z2862" s="70">
        <v>2463.37</v>
      </c>
      <c r="AA2862" s="79"/>
      <c r="AB2862" s="80">
        <f t="shared" si="1651"/>
        <v>-1.9999999999527063E-2</v>
      </c>
    </row>
    <row r="2863" spans="1:28" s="83" customFormat="1" ht="22.5" x14ac:dyDescent="0.25">
      <c r="A2863" s="72" t="s">
        <v>18569</v>
      </c>
      <c r="B2863" s="73" t="s">
        <v>23941</v>
      </c>
      <c r="C2863" s="74" t="s">
        <v>15692</v>
      </c>
      <c r="D2863" s="75">
        <v>0</v>
      </c>
      <c r="E2863" s="70">
        <v>3301.4399999999996</v>
      </c>
      <c r="F2863" s="76">
        <f t="shared" si="1661"/>
        <v>0</v>
      </c>
      <c r="G2863" s="29"/>
      <c r="H2863" s="70">
        <f t="shared" si="1662"/>
        <v>3112.66</v>
      </c>
      <c r="I2863" s="70">
        <f t="shared" si="1662"/>
        <v>188.78</v>
      </c>
      <c r="J2863" s="70">
        <f t="shared" si="1663"/>
        <v>3301.44</v>
      </c>
      <c r="K2863" s="70">
        <v>0</v>
      </c>
      <c r="L2863" s="76">
        <f t="shared" si="1664"/>
        <v>3301.44</v>
      </c>
      <c r="M2863" s="34"/>
      <c r="N2863" s="70">
        <v>3112.66</v>
      </c>
      <c r="O2863" s="70">
        <v>188.78</v>
      </c>
      <c r="P2863" s="70">
        <f t="shared" si="1665"/>
        <v>3301.44</v>
      </c>
      <c r="Q2863" s="64"/>
      <c r="R2863" s="70">
        <f t="shared" si="1666"/>
        <v>3112.66</v>
      </c>
      <c r="S2863" s="70">
        <f t="shared" si="1666"/>
        <v>188.8</v>
      </c>
      <c r="T2863" s="70">
        <f t="shared" si="1667"/>
        <v>3301.46</v>
      </c>
      <c r="U2863" s="70">
        <f t="shared" si="1668"/>
        <v>0</v>
      </c>
      <c r="V2863" s="78">
        <f t="shared" si="1669"/>
        <v>3301.46</v>
      </c>
      <c r="W2863" s="34"/>
      <c r="X2863" s="70">
        <v>3112.66</v>
      </c>
      <c r="Y2863" s="70">
        <v>188.8</v>
      </c>
      <c r="Z2863" s="70">
        <v>3301.46</v>
      </c>
      <c r="AA2863" s="79"/>
      <c r="AB2863" s="80">
        <f t="shared" si="1651"/>
        <v>-1.999999999998181E-2</v>
      </c>
    </row>
    <row r="2864" spans="1:28" ht="22.5" x14ac:dyDescent="0.25">
      <c r="A2864" s="72" t="s">
        <v>18570</v>
      </c>
      <c r="B2864" s="73" t="s">
        <v>23942</v>
      </c>
      <c r="C2864" s="74" t="s">
        <v>15692</v>
      </c>
      <c r="D2864" s="75">
        <v>0</v>
      </c>
      <c r="E2864" s="70">
        <v>3804.16</v>
      </c>
      <c r="F2864" s="76">
        <f t="shared" si="1661"/>
        <v>0</v>
      </c>
      <c r="G2864" s="29"/>
      <c r="H2864" s="70">
        <f t="shared" si="1662"/>
        <v>3615.38</v>
      </c>
      <c r="I2864" s="70">
        <f t="shared" si="1662"/>
        <v>188.78</v>
      </c>
      <c r="J2864" s="70">
        <f t="shared" si="1663"/>
        <v>3804.1600000000003</v>
      </c>
      <c r="K2864" s="70">
        <v>0</v>
      </c>
      <c r="L2864" s="76">
        <f t="shared" si="1664"/>
        <v>3804.1600000000003</v>
      </c>
      <c r="N2864" s="70">
        <v>3615.38</v>
      </c>
      <c r="O2864" s="70">
        <v>188.78</v>
      </c>
      <c r="P2864" s="70">
        <f t="shared" si="1665"/>
        <v>3804.1600000000003</v>
      </c>
      <c r="Q2864" s="64"/>
      <c r="R2864" s="70">
        <f t="shared" si="1666"/>
        <v>3615.38</v>
      </c>
      <c r="S2864" s="70">
        <f t="shared" si="1666"/>
        <v>188.8</v>
      </c>
      <c r="T2864" s="70">
        <f t="shared" si="1667"/>
        <v>3804.1800000000003</v>
      </c>
      <c r="U2864" s="70">
        <f t="shared" si="1668"/>
        <v>0</v>
      </c>
      <c r="V2864" s="78">
        <f t="shared" si="1669"/>
        <v>3804.1800000000003</v>
      </c>
      <c r="X2864" s="70">
        <v>3615.38</v>
      </c>
      <c r="Y2864" s="70">
        <v>188.8</v>
      </c>
      <c r="Z2864" s="70">
        <v>3804.18</v>
      </c>
      <c r="AA2864" s="79"/>
      <c r="AB2864" s="80">
        <f t="shared" si="1651"/>
        <v>-1.9999999999527063E-2</v>
      </c>
    </row>
    <row r="2865" spans="1:28" ht="22.5" x14ac:dyDescent="0.25">
      <c r="A2865" s="72" t="s">
        <v>18571</v>
      </c>
      <c r="B2865" s="73" t="s">
        <v>23943</v>
      </c>
      <c r="C2865" s="74" t="s">
        <v>15692</v>
      </c>
      <c r="D2865" s="75">
        <v>0</v>
      </c>
      <c r="E2865" s="70">
        <v>4956.8500000000004</v>
      </c>
      <c r="F2865" s="76">
        <f t="shared" si="1661"/>
        <v>0</v>
      </c>
      <c r="G2865" s="77"/>
      <c r="H2865" s="70">
        <f t="shared" si="1662"/>
        <v>4768.07</v>
      </c>
      <c r="I2865" s="70">
        <f t="shared" si="1662"/>
        <v>188.78</v>
      </c>
      <c r="J2865" s="70">
        <f t="shared" si="1663"/>
        <v>4956.8499999999995</v>
      </c>
      <c r="K2865" s="70">
        <v>0</v>
      </c>
      <c r="L2865" s="76">
        <f t="shared" si="1664"/>
        <v>4956.8499999999995</v>
      </c>
      <c r="N2865" s="70">
        <v>4768.07</v>
      </c>
      <c r="O2865" s="70">
        <v>188.78</v>
      </c>
      <c r="P2865" s="70">
        <f t="shared" si="1665"/>
        <v>4956.8499999999995</v>
      </c>
      <c r="Q2865" s="64"/>
      <c r="R2865" s="70">
        <f t="shared" si="1666"/>
        <v>4768.07</v>
      </c>
      <c r="S2865" s="70">
        <f t="shared" si="1666"/>
        <v>188.8</v>
      </c>
      <c r="T2865" s="70">
        <f t="shared" si="1667"/>
        <v>4956.87</v>
      </c>
      <c r="U2865" s="70">
        <f t="shared" si="1668"/>
        <v>0</v>
      </c>
      <c r="V2865" s="78">
        <f t="shared" si="1669"/>
        <v>4956.87</v>
      </c>
      <c r="X2865" s="70">
        <v>4768.07</v>
      </c>
      <c r="Y2865" s="70">
        <v>188.8</v>
      </c>
      <c r="Z2865" s="70">
        <v>4956.87</v>
      </c>
      <c r="AA2865" s="79"/>
      <c r="AB2865" s="80">
        <f t="shared" si="1651"/>
        <v>-2.0000000000436557E-2</v>
      </c>
    </row>
    <row r="2866" spans="1:28" ht="22.5" x14ac:dyDescent="0.25">
      <c r="A2866" s="72" t="s">
        <v>18572</v>
      </c>
      <c r="B2866" s="73" t="s">
        <v>23944</v>
      </c>
      <c r="C2866" s="74" t="s">
        <v>15692</v>
      </c>
      <c r="D2866" s="75">
        <v>0</v>
      </c>
      <c r="E2866" s="70">
        <v>3906.3199999999997</v>
      </c>
      <c r="F2866" s="76">
        <f t="shared" si="1661"/>
        <v>0</v>
      </c>
      <c r="G2866" s="77"/>
      <c r="H2866" s="70">
        <f t="shared" si="1662"/>
        <v>3717.54</v>
      </c>
      <c r="I2866" s="70">
        <f t="shared" si="1662"/>
        <v>188.78</v>
      </c>
      <c r="J2866" s="70">
        <f t="shared" si="1663"/>
        <v>3906.32</v>
      </c>
      <c r="K2866" s="70">
        <v>0</v>
      </c>
      <c r="L2866" s="76">
        <f t="shared" si="1664"/>
        <v>3906.32</v>
      </c>
      <c r="N2866" s="70">
        <v>3717.54</v>
      </c>
      <c r="O2866" s="70">
        <v>188.78</v>
      </c>
      <c r="P2866" s="70">
        <f t="shared" si="1665"/>
        <v>3906.32</v>
      </c>
      <c r="Q2866" s="64"/>
      <c r="R2866" s="70">
        <f t="shared" si="1666"/>
        <v>3717.54</v>
      </c>
      <c r="S2866" s="70">
        <f t="shared" si="1666"/>
        <v>188.8</v>
      </c>
      <c r="T2866" s="70">
        <f t="shared" si="1667"/>
        <v>3906.34</v>
      </c>
      <c r="U2866" s="70">
        <f t="shared" si="1668"/>
        <v>0</v>
      </c>
      <c r="V2866" s="78">
        <f t="shared" si="1669"/>
        <v>3906.34</v>
      </c>
      <c r="X2866" s="70">
        <v>3717.54</v>
      </c>
      <c r="Y2866" s="70">
        <v>188.8</v>
      </c>
      <c r="Z2866" s="70">
        <v>3906.34</v>
      </c>
      <c r="AA2866" s="79"/>
      <c r="AB2866" s="80">
        <f t="shared" si="1651"/>
        <v>-1.999999999998181E-2</v>
      </c>
    </row>
    <row r="2867" spans="1:28" ht="22.5" x14ac:dyDescent="0.25">
      <c r="A2867" s="72" t="s">
        <v>18573</v>
      </c>
      <c r="B2867" s="73" t="s">
        <v>23945</v>
      </c>
      <c r="C2867" s="74" t="s">
        <v>15692</v>
      </c>
      <c r="D2867" s="75">
        <v>0</v>
      </c>
      <c r="E2867" s="70">
        <v>1167.18</v>
      </c>
      <c r="F2867" s="76">
        <f t="shared" si="1661"/>
        <v>0</v>
      </c>
      <c r="G2867" s="77"/>
      <c r="H2867" s="70">
        <f t="shared" si="1662"/>
        <v>978.4</v>
      </c>
      <c r="I2867" s="70">
        <f t="shared" si="1662"/>
        <v>188.78</v>
      </c>
      <c r="J2867" s="70">
        <f t="shared" si="1663"/>
        <v>1167.18</v>
      </c>
      <c r="K2867" s="70">
        <v>0</v>
      </c>
      <c r="L2867" s="76">
        <f t="shared" si="1664"/>
        <v>1167.18</v>
      </c>
      <c r="N2867" s="70">
        <v>978.40000000000009</v>
      </c>
      <c r="O2867" s="70">
        <v>188.78</v>
      </c>
      <c r="P2867" s="70">
        <f t="shared" si="1665"/>
        <v>1167.18</v>
      </c>
      <c r="Q2867" s="64"/>
      <c r="R2867" s="70">
        <f t="shared" si="1666"/>
        <v>978.4</v>
      </c>
      <c r="S2867" s="70">
        <f t="shared" si="1666"/>
        <v>188.8</v>
      </c>
      <c r="T2867" s="70">
        <f t="shared" si="1667"/>
        <v>1167.2</v>
      </c>
      <c r="U2867" s="70">
        <f t="shared" si="1668"/>
        <v>0</v>
      </c>
      <c r="V2867" s="78">
        <f t="shared" si="1669"/>
        <v>1167.2</v>
      </c>
      <c r="X2867" s="70">
        <v>978.4</v>
      </c>
      <c r="Y2867" s="70">
        <v>188.8</v>
      </c>
      <c r="Z2867" s="70">
        <v>1167.2</v>
      </c>
      <c r="AA2867" s="79"/>
      <c r="AB2867" s="80">
        <f t="shared" si="1651"/>
        <v>-1.999999999998181E-2</v>
      </c>
    </row>
    <row r="2868" spans="1:28" ht="22.5" x14ac:dyDescent="0.25">
      <c r="A2868" s="72" t="s">
        <v>18574</v>
      </c>
      <c r="B2868" s="73" t="s">
        <v>23946</v>
      </c>
      <c r="C2868" s="74" t="s">
        <v>15692</v>
      </c>
      <c r="D2868" s="75">
        <v>0</v>
      </c>
      <c r="E2868" s="70">
        <v>906.1</v>
      </c>
      <c r="F2868" s="76">
        <f t="shared" si="1661"/>
        <v>0</v>
      </c>
      <c r="G2868" s="77"/>
      <c r="H2868" s="70">
        <f t="shared" si="1662"/>
        <v>717.32</v>
      </c>
      <c r="I2868" s="70">
        <f t="shared" si="1662"/>
        <v>188.78</v>
      </c>
      <c r="J2868" s="70">
        <f t="shared" si="1663"/>
        <v>906.1</v>
      </c>
      <c r="K2868" s="70">
        <v>0</v>
      </c>
      <c r="L2868" s="76">
        <f t="shared" si="1664"/>
        <v>906.1</v>
      </c>
      <c r="N2868" s="70">
        <v>717.32</v>
      </c>
      <c r="O2868" s="70">
        <v>188.78</v>
      </c>
      <c r="P2868" s="70">
        <f t="shared" si="1665"/>
        <v>906.1</v>
      </c>
      <c r="Q2868" s="64"/>
      <c r="R2868" s="70">
        <f t="shared" si="1666"/>
        <v>717.32</v>
      </c>
      <c r="S2868" s="70">
        <f t="shared" si="1666"/>
        <v>188.8</v>
      </c>
      <c r="T2868" s="70">
        <f t="shared" si="1667"/>
        <v>906.12000000000012</v>
      </c>
      <c r="U2868" s="70">
        <f t="shared" si="1668"/>
        <v>0</v>
      </c>
      <c r="V2868" s="78">
        <f t="shared" si="1669"/>
        <v>906.12000000000012</v>
      </c>
      <c r="X2868" s="70">
        <v>717.32</v>
      </c>
      <c r="Y2868" s="70">
        <v>188.8</v>
      </c>
      <c r="Z2868" s="70">
        <v>906.12</v>
      </c>
      <c r="AA2868" s="79"/>
      <c r="AB2868" s="80">
        <f t="shared" si="1651"/>
        <v>-1.999999999998181E-2</v>
      </c>
    </row>
    <row r="2869" spans="1:28" ht="22.5" x14ac:dyDescent="0.25">
      <c r="A2869" s="72" t="s">
        <v>18575</v>
      </c>
      <c r="B2869" s="73" t="s">
        <v>23947</v>
      </c>
      <c r="C2869" s="74" t="s">
        <v>15692</v>
      </c>
      <c r="D2869" s="75">
        <v>0</v>
      </c>
      <c r="E2869" s="70">
        <v>10478.07</v>
      </c>
      <c r="F2869" s="76">
        <f t="shared" si="1661"/>
        <v>0</v>
      </c>
      <c r="G2869" s="29"/>
      <c r="H2869" s="70">
        <f t="shared" si="1662"/>
        <v>10289.290000000001</v>
      </c>
      <c r="I2869" s="70">
        <f t="shared" si="1662"/>
        <v>188.78</v>
      </c>
      <c r="J2869" s="70">
        <f t="shared" si="1663"/>
        <v>10478.070000000002</v>
      </c>
      <c r="K2869" s="70">
        <v>0</v>
      </c>
      <c r="L2869" s="76">
        <f t="shared" si="1664"/>
        <v>10478.070000000002</v>
      </c>
      <c r="N2869" s="70">
        <v>10289.290000000001</v>
      </c>
      <c r="O2869" s="70">
        <v>188.78</v>
      </c>
      <c r="P2869" s="70">
        <f t="shared" si="1665"/>
        <v>10478.070000000002</v>
      </c>
      <c r="Q2869" s="64"/>
      <c r="R2869" s="70">
        <f t="shared" si="1666"/>
        <v>10289.290000000001</v>
      </c>
      <c r="S2869" s="70">
        <f t="shared" si="1666"/>
        <v>188.8</v>
      </c>
      <c r="T2869" s="70">
        <f t="shared" si="1667"/>
        <v>10478.09</v>
      </c>
      <c r="U2869" s="70">
        <f t="shared" si="1668"/>
        <v>0</v>
      </c>
      <c r="V2869" s="78">
        <f t="shared" si="1669"/>
        <v>10478.09</v>
      </c>
      <c r="X2869" s="70">
        <v>10289.290000000001</v>
      </c>
      <c r="Y2869" s="70">
        <v>188.8</v>
      </c>
      <c r="Z2869" s="70">
        <v>10478.09</v>
      </c>
      <c r="AA2869" s="79"/>
      <c r="AB2869" s="80">
        <f t="shared" si="1651"/>
        <v>-1.9999999998617568E-2</v>
      </c>
    </row>
    <row r="2870" spans="1:28" ht="22.5" x14ac:dyDescent="0.25">
      <c r="A2870" s="72" t="s">
        <v>18576</v>
      </c>
      <c r="B2870" s="73" t="s">
        <v>23948</v>
      </c>
      <c r="C2870" s="74" t="s">
        <v>15692</v>
      </c>
      <c r="D2870" s="75">
        <v>0</v>
      </c>
      <c r="E2870" s="70">
        <v>7527.9000000000005</v>
      </c>
      <c r="F2870" s="76">
        <f t="shared" si="1661"/>
        <v>0</v>
      </c>
      <c r="G2870" s="29"/>
      <c r="H2870" s="70">
        <f t="shared" si="1662"/>
        <v>7339.12</v>
      </c>
      <c r="I2870" s="70">
        <f t="shared" si="1662"/>
        <v>188.78</v>
      </c>
      <c r="J2870" s="70">
        <f t="shared" si="1663"/>
        <v>7527.9</v>
      </c>
      <c r="K2870" s="70">
        <v>0</v>
      </c>
      <c r="L2870" s="76">
        <f t="shared" si="1664"/>
        <v>7527.9</v>
      </c>
      <c r="N2870" s="70">
        <v>7339.12</v>
      </c>
      <c r="O2870" s="70">
        <v>188.78</v>
      </c>
      <c r="P2870" s="70">
        <f t="shared" si="1665"/>
        <v>7527.9</v>
      </c>
      <c r="Q2870" s="64"/>
      <c r="R2870" s="70">
        <f t="shared" si="1666"/>
        <v>7339.12</v>
      </c>
      <c r="S2870" s="70">
        <f t="shared" si="1666"/>
        <v>188.8</v>
      </c>
      <c r="T2870" s="70">
        <f t="shared" si="1667"/>
        <v>7527.92</v>
      </c>
      <c r="U2870" s="70">
        <f t="shared" si="1668"/>
        <v>0</v>
      </c>
      <c r="V2870" s="78">
        <f t="shared" si="1669"/>
        <v>7527.92</v>
      </c>
      <c r="X2870" s="70">
        <v>7339.12</v>
      </c>
      <c r="Y2870" s="70">
        <v>188.8</v>
      </c>
      <c r="Z2870" s="70">
        <v>7527.92</v>
      </c>
      <c r="AA2870" s="79"/>
      <c r="AB2870" s="80">
        <f t="shared" si="1651"/>
        <v>-2.0000000000436557E-2</v>
      </c>
    </row>
    <row r="2871" spans="1:28" s="34" customFormat="1" ht="22.5" x14ac:dyDescent="0.25">
      <c r="A2871" s="72" t="s">
        <v>18577</v>
      </c>
      <c r="B2871" s="73" t="s">
        <v>23949</v>
      </c>
      <c r="C2871" s="74" t="s">
        <v>15692</v>
      </c>
      <c r="D2871" s="75">
        <v>0</v>
      </c>
      <c r="E2871" s="70">
        <v>1118.94</v>
      </c>
      <c r="F2871" s="76">
        <f t="shared" si="1661"/>
        <v>0</v>
      </c>
      <c r="G2871" s="29"/>
      <c r="H2871" s="70">
        <f t="shared" si="1662"/>
        <v>930.16</v>
      </c>
      <c r="I2871" s="70">
        <f t="shared" si="1662"/>
        <v>188.78</v>
      </c>
      <c r="J2871" s="70">
        <f t="shared" si="1663"/>
        <v>1118.94</v>
      </c>
      <c r="K2871" s="70">
        <v>0</v>
      </c>
      <c r="L2871" s="76">
        <f t="shared" si="1664"/>
        <v>1118.94</v>
      </c>
      <c r="N2871" s="70">
        <v>930.16000000000008</v>
      </c>
      <c r="O2871" s="70">
        <v>188.78</v>
      </c>
      <c r="P2871" s="70">
        <f t="shared" si="1665"/>
        <v>1118.94</v>
      </c>
      <c r="Q2871" s="64"/>
      <c r="R2871" s="70">
        <f t="shared" si="1666"/>
        <v>930.16</v>
      </c>
      <c r="S2871" s="70">
        <f t="shared" si="1666"/>
        <v>188.8</v>
      </c>
      <c r="T2871" s="70">
        <f t="shared" si="1667"/>
        <v>1118.96</v>
      </c>
      <c r="U2871" s="70">
        <f t="shared" si="1668"/>
        <v>0</v>
      </c>
      <c r="V2871" s="78">
        <f t="shared" si="1669"/>
        <v>1118.96</v>
      </c>
      <c r="X2871" s="70">
        <v>930.16</v>
      </c>
      <c r="Y2871" s="70">
        <v>188.8</v>
      </c>
      <c r="Z2871" s="70">
        <v>1118.96</v>
      </c>
      <c r="AA2871" s="79"/>
      <c r="AB2871" s="80">
        <f t="shared" si="1651"/>
        <v>-1.999999999998181E-2</v>
      </c>
    </row>
    <row r="2872" spans="1:28" ht="22.5" x14ac:dyDescent="0.25">
      <c r="A2872" s="72" t="s">
        <v>18578</v>
      </c>
      <c r="B2872" s="73" t="s">
        <v>23950</v>
      </c>
      <c r="C2872" s="74" t="s">
        <v>15692</v>
      </c>
      <c r="D2872" s="75">
        <v>0</v>
      </c>
      <c r="E2872" s="70">
        <v>17841.870000000003</v>
      </c>
      <c r="F2872" s="76">
        <f t="shared" si="1661"/>
        <v>0</v>
      </c>
      <c r="G2872" s="29"/>
      <c r="H2872" s="70">
        <f t="shared" si="1662"/>
        <v>17653.09</v>
      </c>
      <c r="I2872" s="70">
        <f t="shared" si="1662"/>
        <v>188.78</v>
      </c>
      <c r="J2872" s="70">
        <f t="shared" si="1663"/>
        <v>17841.87</v>
      </c>
      <c r="K2872" s="70">
        <v>0</v>
      </c>
      <c r="L2872" s="76">
        <f t="shared" si="1664"/>
        <v>17841.87</v>
      </c>
      <c r="N2872" s="70">
        <v>17653.09</v>
      </c>
      <c r="O2872" s="70">
        <v>188.78</v>
      </c>
      <c r="P2872" s="70">
        <f t="shared" si="1665"/>
        <v>17841.87</v>
      </c>
      <c r="Q2872" s="64"/>
      <c r="R2872" s="70">
        <f t="shared" si="1666"/>
        <v>17653.09</v>
      </c>
      <c r="S2872" s="70">
        <f t="shared" si="1666"/>
        <v>188.8</v>
      </c>
      <c r="T2872" s="70">
        <f t="shared" si="1667"/>
        <v>17841.89</v>
      </c>
      <c r="U2872" s="70">
        <f t="shared" si="1668"/>
        <v>0</v>
      </c>
      <c r="V2872" s="78">
        <f t="shared" si="1669"/>
        <v>17841.89</v>
      </c>
      <c r="X2872" s="70">
        <v>17653.09</v>
      </c>
      <c r="Y2872" s="70">
        <v>188.8</v>
      </c>
      <c r="Z2872" s="70">
        <v>17841.89</v>
      </c>
      <c r="AA2872" s="79"/>
      <c r="AB2872" s="80">
        <f t="shared" si="1651"/>
        <v>-2.0000000000436557E-2</v>
      </c>
    </row>
    <row r="2873" spans="1:28" ht="22.5" x14ac:dyDescent="0.25">
      <c r="A2873" s="72" t="s">
        <v>18579</v>
      </c>
      <c r="B2873" s="73" t="s">
        <v>23951</v>
      </c>
      <c r="C2873" s="74" t="s">
        <v>15692</v>
      </c>
      <c r="D2873" s="75">
        <v>0</v>
      </c>
      <c r="E2873" s="70">
        <v>18792.64</v>
      </c>
      <c r="F2873" s="76">
        <f t="shared" si="1661"/>
        <v>0</v>
      </c>
      <c r="G2873" s="29"/>
      <c r="H2873" s="70">
        <f t="shared" si="1662"/>
        <v>18603.86</v>
      </c>
      <c r="I2873" s="70">
        <f t="shared" si="1662"/>
        <v>188.78</v>
      </c>
      <c r="J2873" s="70">
        <f t="shared" si="1663"/>
        <v>18792.64</v>
      </c>
      <c r="K2873" s="70">
        <v>0</v>
      </c>
      <c r="L2873" s="76">
        <f t="shared" si="1664"/>
        <v>18792.64</v>
      </c>
      <c r="N2873" s="70">
        <v>18603.859999999997</v>
      </c>
      <c r="O2873" s="70">
        <v>188.78</v>
      </c>
      <c r="P2873" s="70">
        <f t="shared" si="1665"/>
        <v>18792.639999999996</v>
      </c>
      <c r="Q2873" s="64"/>
      <c r="R2873" s="70">
        <f t="shared" si="1666"/>
        <v>18603.86</v>
      </c>
      <c r="S2873" s="70">
        <f t="shared" si="1666"/>
        <v>188.8</v>
      </c>
      <c r="T2873" s="70">
        <f t="shared" si="1667"/>
        <v>18792.66</v>
      </c>
      <c r="U2873" s="70">
        <f t="shared" si="1668"/>
        <v>0</v>
      </c>
      <c r="V2873" s="78">
        <f t="shared" si="1669"/>
        <v>18792.66</v>
      </c>
      <c r="X2873" s="70">
        <v>18603.86</v>
      </c>
      <c r="Y2873" s="70">
        <v>188.8</v>
      </c>
      <c r="Z2873" s="70">
        <v>18792.66</v>
      </c>
      <c r="AA2873" s="79"/>
      <c r="AB2873" s="80">
        <f t="shared" si="1651"/>
        <v>-2.0000000004074536E-2</v>
      </c>
    </row>
    <row r="2874" spans="1:28" ht="22.5" x14ac:dyDescent="0.25">
      <c r="A2874" s="72" t="s">
        <v>18580</v>
      </c>
      <c r="B2874" s="73" t="s">
        <v>23952</v>
      </c>
      <c r="C2874" s="74" t="s">
        <v>15692</v>
      </c>
      <c r="D2874" s="75">
        <v>0</v>
      </c>
      <c r="E2874" s="70">
        <v>1418.14</v>
      </c>
      <c r="F2874" s="76">
        <f t="shared" si="1661"/>
        <v>0</v>
      </c>
      <c r="G2874" s="29"/>
      <c r="H2874" s="70">
        <f t="shared" si="1662"/>
        <v>1229.3599999999999</v>
      </c>
      <c r="I2874" s="70">
        <f t="shared" si="1662"/>
        <v>188.78</v>
      </c>
      <c r="J2874" s="70">
        <f t="shared" si="1663"/>
        <v>1418.1399999999999</v>
      </c>
      <c r="K2874" s="70">
        <v>0</v>
      </c>
      <c r="L2874" s="76">
        <f t="shared" si="1664"/>
        <v>1418.1399999999999</v>
      </c>
      <c r="N2874" s="70">
        <v>1229.3600000000001</v>
      </c>
      <c r="O2874" s="70">
        <v>188.78</v>
      </c>
      <c r="P2874" s="70">
        <f t="shared" si="1665"/>
        <v>1418.14</v>
      </c>
      <c r="Q2874" s="64"/>
      <c r="R2874" s="70">
        <f t="shared" si="1666"/>
        <v>1229.3599999999999</v>
      </c>
      <c r="S2874" s="70">
        <f t="shared" si="1666"/>
        <v>188.8</v>
      </c>
      <c r="T2874" s="70">
        <f t="shared" si="1667"/>
        <v>1418.1599999999999</v>
      </c>
      <c r="U2874" s="70">
        <f t="shared" si="1668"/>
        <v>0</v>
      </c>
      <c r="V2874" s="78">
        <f t="shared" si="1669"/>
        <v>1418.1599999999999</v>
      </c>
      <c r="X2874" s="70">
        <v>1229.3599999999999</v>
      </c>
      <c r="Y2874" s="70">
        <v>188.8</v>
      </c>
      <c r="Z2874" s="70">
        <v>1418.16</v>
      </c>
      <c r="AA2874" s="79"/>
      <c r="AB2874" s="80">
        <f t="shared" si="1651"/>
        <v>-1.999999999998181E-2</v>
      </c>
    </row>
    <row r="2875" spans="1:28" x14ac:dyDescent="0.25">
      <c r="A2875" s="72" t="s">
        <v>18581</v>
      </c>
      <c r="B2875" s="73" t="s">
        <v>23953</v>
      </c>
      <c r="C2875" s="74" t="s">
        <v>15692</v>
      </c>
      <c r="D2875" s="75">
        <v>0</v>
      </c>
      <c r="E2875" s="70">
        <v>2107.27</v>
      </c>
      <c r="F2875" s="76">
        <f t="shared" si="1661"/>
        <v>0</v>
      </c>
      <c r="G2875" s="29"/>
      <c r="H2875" s="70">
        <f t="shared" si="1662"/>
        <v>1918.49</v>
      </c>
      <c r="I2875" s="70">
        <f t="shared" si="1662"/>
        <v>188.78</v>
      </c>
      <c r="J2875" s="70">
        <f t="shared" si="1663"/>
        <v>2107.27</v>
      </c>
      <c r="K2875" s="70">
        <v>0</v>
      </c>
      <c r="L2875" s="76">
        <f t="shared" si="1664"/>
        <v>2107.27</v>
      </c>
      <c r="N2875" s="70">
        <v>1918.49</v>
      </c>
      <c r="O2875" s="70">
        <v>188.78</v>
      </c>
      <c r="P2875" s="70">
        <f t="shared" si="1665"/>
        <v>2107.27</v>
      </c>
      <c r="Q2875" s="64"/>
      <c r="R2875" s="70">
        <f t="shared" si="1666"/>
        <v>1918.49</v>
      </c>
      <c r="S2875" s="70">
        <f t="shared" si="1666"/>
        <v>188.8</v>
      </c>
      <c r="T2875" s="70">
        <f t="shared" si="1667"/>
        <v>2107.29</v>
      </c>
      <c r="U2875" s="70">
        <f t="shared" si="1668"/>
        <v>0</v>
      </c>
      <c r="V2875" s="78">
        <f t="shared" si="1669"/>
        <v>2107.29</v>
      </c>
      <c r="X2875" s="70">
        <v>1918.49</v>
      </c>
      <c r="Y2875" s="70">
        <v>188.8</v>
      </c>
      <c r="Z2875" s="70">
        <v>2107.29</v>
      </c>
      <c r="AA2875" s="79"/>
      <c r="AB2875" s="80">
        <f t="shared" si="1651"/>
        <v>-1.999999999998181E-2</v>
      </c>
    </row>
    <row r="2876" spans="1:28" ht="22.5" x14ac:dyDescent="0.25">
      <c r="A2876" s="66" t="s">
        <v>18582</v>
      </c>
      <c r="B2876" s="67" t="s">
        <v>23954</v>
      </c>
      <c r="C2876" s="68"/>
      <c r="D2876" s="69"/>
      <c r="E2876" s="70"/>
      <c r="F2876" s="71"/>
      <c r="H2876" s="70"/>
      <c r="I2876" s="70"/>
      <c r="J2876" s="70"/>
      <c r="K2876" s="70"/>
      <c r="L2876" s="76"/>
      <c r="N2876" s="70"/>
      <c r="O2876" s="70"/>
      <c r="P2876" s="70"/>
      <c r="Q2876" s="64"/>
      <c r="R2876" s="70"/>
      <c r="S2876" s="70"/>
      <c r="T2876" s="70"/>
      <c r="U2876" s="70"/>
      <c r="V2876" s="78"/>
      <c r="X2876" s="70"/>
      <c r="Y2876" s="70"/>
      <c r="Z2876" s="70"/>
      <c r="AA2876" s="79"/>
      <c r="AB2876" s="80">
        <f t="shared" si="1651"/>
        <v>0</v>
      </c>
    </row>
    <row r="2877" spans="1:28" ht="22.5" x14ac:dyDescent="0.25">
      <c r="A2877" s="72" t="s">
        <v>18583</v>
      </c>
      <c r="B2877" s="73" t="s">
        <v>23955</v>
      </c>
      <c r="C2877" s="74" t="s">
        <v>15692</v>
      </c>
      <c r="D2877" s="75">
        <v>0</v>
      </c>
      <c r="E2877" s="70">
        <v>5732.3200000000006</v>
      </c>
      <c r="F2877" s="76">
        <f t="shared" ref="F2877:F2892" si="1670">ROUND(D2877*E2877,2)</f>
        <v>0</v>
      </c>
      <c r="G2877" s="77"/>
      <c r="H2877" s="70">
        <f t="shared" ref="H2877:I2892" si="1671">ROUND(N2877+(N2877*$H$2/100),2)</f>
        <v>5329.77</v>
      </c>
      <c r="I2877" s="70">
        <f t="shared" si="1671"/>
        <v>402.55</v>
      </c>
      <c r="J2877" s="70">
        <f t="shared" ref="J2877:J2892" si="1672">H2877+I2877</f>
        <v>5732.3200000000006</v>
      </c>
      <c r="K2877" s="70">
        <v>0</v>
      </c>
      <c r="L2877" s="76">
        <f t="shared" ref="L2877:L2892" si="1673">SUM(J2877:K2877)</f>
        <v>5732.3200000000006</v>
      </c>
      <c r="N2877" s="70">
        <v>5329.77</v>
      </c>
      <c r="O2877" s="70">
        <v>402.55</v>
      </c>
      <c r="P2877" s="70">
        <f t="shared" ref="P2877:P2892" si="1674">SUM(N2877:O2877)</f>
        <v>5732.3200000000006</v>
      </c>
      <c r="Q2877" s="64"/>
      <c r="R2877" s="70">
        <f t="shared" ref="R2877:S2892" si="1675">X2877</f>
        <v>5329.77</v>
      </c>
      <c r="S2877" s="70">
        <f t="shared" si="1675"/>
        <v>402.6</v>
      </c>
      <c r="T2877" s="70">
        <f t="shared" ref="T2877:T2892" si="1676">R2877+S2877</f>
        <v>5732.3700000000008</v>
      </c>
      <c r="U2877" s="70">
        <f t="shared" ref="U2877:U2892" si="1677">ROUND(Z2877*$H$2,2)/100</f>
        <v>0</v>
      </c>
      <c r="V2877" s="78">
        <f t="shared" ref="V2877:V2892" si="1678">SUM(T2877:U2877)</f>
        <v>5732.3700000000008</v>
      </c>
      <c r="X2877" s="70">
        <v>5329.77</v>
      </c>
      <c r="Y2877" s="70">
        <v>402.6</v>
      </c>
      <c r="Z2877" s="70">
        <v>5732.37</v>
      </c>
      <c r="AA2877" s="79"/>
      <c r="AB2877" s="80">
        <f t="shared" si="1651"/>
        <v>-4.9999999999272404E-2</v>
      </c>
    </row>
    <row r="2878" spans="1:28" s="34" customFormat="1" ht="22.5" x14ac:dyDescent="0.25">
      <c r="A2878" s="72" t="s">
        <v>18584</v>
      </c>
      <c r="B2878" s="73" t="s">
        <v>23956</v>
      </c>
      <c r="C2878" s="74" t="s">
        <v>15692</v>
      </c>
      <c r="D2878" s="75">
        <v>0</v>
      </c>
      <c r="E2878" s="70">
        <v>6289.9000000000005</v>
      </c>
      <c r="F2878" s="76">
        <f t="shared" si="1670"/>
        <v>0</v>
      </c>
      <c r="G2878" s="77"/>
      <c r="H2878" s="70">
        <f t="shared" si="1671"/>
        <v>5887.35</v>
      </c>
      <c r="I2878" s="70">
        <f t="shared" si="1671"/>
        <v>402.55</v>
      </c>
      <c r="J2878" s="70">
        <f t="shared" si="1672"/>
        <v>6289.9000000000005</v>
      </c>
      <c r="K2878" s="70">
        <v>0</v>
      </c>
      <c r="L2878" s="76">
        <f t="shared" si="1673"/>
        <v>6289.9000000000005</v>
      </c>
      <c r="N2878" s="70">
        <v>5887.35</v>
      </c>
      <c r="O2878" s="70">
        <v>402.55</v>
      </c>
      <c r="P2878" s="70">
        <f t="shared" si="1674"/>
        <v>6289.9000000000005</v>
      </c>
      <c r="Q2878" s="64"/>
      <c r="R2878" s="70">
        <f t="shared" si="1675"/>
        <v>5887.35</v>
      </c>
      <c r="S2878" s="70">
        <f t="shared" si="1675"/>
        <v>402.6</v>
      </c>
      <c r="T2878" s="70">
        <f t="shared" si="1676"/>
        <v>6289.9500000000007</v>
      </c>
      <c r="U2878" s="70">
        <f t="shared" si="1677"/>
        <v>0</v>
      </c>
      <c r="V2878" s="78">
        <f t="shared" si="1678"/>
        <v>6289.9500000000007</v>
      </c>
      <c r="X2878" s="70">
        <v>5887.35</v>
      </c>
      <c r="Y2878" s="70">
        <v>402.6</v>
      </c>
      <c r="Z2878" s="70">
        <v>6289.95</v>
      </c>
      <c r="AA2878" s="79"/>
      <c r="AB2878" s="80">
        <f t="shared" si="1651"/>
        <v>-4.9999999999272404E-2</v>
      </c>
    </row>
    <row r="2879" spans="1:28" s="34" customFormat="1" ht="22.5" x14ac:dyDescent="0.25">
      <c r="A2879" s="72" t="s">
        <v>18585</v>
      </c>
      <c r="B2879" s="73" t="s">
        <v>23957</v>
      </c>
      <c r="C2879" s="74" t="s">
        <v>15692</v>
      </c>
      <c r="D2879" s="75">
        <v>0</v>
      </c>
      <c r="E2879" s="70">
        <v>13868.25</v>
      </c>
      <c r="F2879" s="76">
        <f t="shared" si="1670"/>
        <v>0</v>
      </c>
      <c r="G2879" s="77"/>
      <c r="H2879" s="70">
        <f t="shared" si="1671"/>
        <v>13465.7</v>
      </c>
      <c r="I2879" s="70">
        <f t="shared" si="1671"/>
        <v>402.55</v>
      </c>
      <c r="J2879" s="70">
        <f t="shared" si="1672"/>
        <v>13868.25</v>
      </c>
      <c r="K2879" s="70">
        <v>0</v>
      </c>
      <c r="L2879" s="76">
        <f t="shared" si="1673"/>
        <v>13868.25</v>
      </c>
      <c r="N2879" s="70">
        <v>13465.7</v>
      </c>
      <c r="O2879" s="70">
        <v>402.55</v>
      </c>
      <c r="P2879" s="70">
        <f t="shared" si="1674"/>
        <v>13868.25</v>
      </c>
      <c r="Q2879" s="64"/>
      <c r="R2879" s="70">
        <f t="shared" si="1675"/>
        <v>13465.7</v>
      </c>
      <c r="S2879" s="70">
        <f t="shared" si="1675"/>
        <v>402.6</v>
      </c>
      <c r="T2879" s="70">
        <f t="shared" si="1676"/>
        <v>13868.300000000001</v>
      </c>
      <c r="U2879" s="70">
        <f t="shared" si="1677"/>
        <v>0</v>
      </c>
      <c r="V2879" s="78">
        <f t="shared" si="1678"/>
        <v>13868.300000000001</v>
      </c>
      <c r="X2879" s="70">
        <v>13465.7</v>
      </c>
      <c r="Y2879" s="70">
        <v>402.6</v>
      </c>
      <c r="Z2879" s="70">
        <v>13868.3</v>
      </c>
      <c r="AA2879" s="79"/>
      <c r="AB2879" s="80">
        <f t="shared" si="1651"/>
        <v>-4.9999999999272404E-2</v>
      </c>
    </row>
    <row r="2880" spans="1:28" s="34" customFormat="1" ht="22.5" x14ac:dyDescent="0.25">
      <c r="A2880" s="72" t="s">
        <v>18586</v>
      </c>
      <c r="B2880" s="73" t="s">
        <v>23958</v>
      </c>
      <c r="C2880" s="74" t="s">
        <v>15692</v>
      </c>
      <c r="D2880" s="75">
        <v>0</v>
      </c>
      <c r="E2880" s="70">
        <v>6039.8</v>
      </c>
      <c r="F2880" s="76">
        <f t="shared" si="1670"/>
        <v>0</v>
      </c>
      <c r="G2880" s="77"/>
      <c r="H2880" s="70">
        <f t="shared" si="1671"/>
        <v>5637.25</v>
      </c>
      <c r="I2880" s="70">
        <f t="shared" si="1671"/>
        <v>402.55</v>
      </c>
      <c r="J2880" s="70">
        <f t="shared" si="1672"/>
        <v>6039.8</v>
      </c>
      <c r="K2880" s="70">
        <v>0</v>
      </c>
      <c r="L2880" s="76">
        <f t="shared" si="1673"/>
        <v>6039.8</v>
      </c>
      <c r="N2880" s="70">
        <v>5637.25</v>
      </c>
      <c r="O2880" s="70">
        <v>402.55</v>
      </c>
      <c r="P2880" s="70">
        <f t="shared" si="1674"/>
        <v>6039.8</v>
      </c>
      <c r="Q2880" s="64"/>
      <c r="R2880" s="70">
        <f t="shared" si="1675"/>
        <v>5637.25</v>
      </c>
      <c r="S2880" s="70">
        <f t="shared" si="1675"/>
        <v>402.6</v>
      </c>
      <c r="T2880" s="70">
        <f t="shared" si="1676"/>
        <v>6039.85</v>
      </c>
      <c r="U2880" s="70">
        <f t="shared" si="1677"/>
        <v>0</v>
      </c>
      <c r="V2880" s="78">
        <f t="shared" si="1678"/>
        <v>6039.85</v>
      </c>
      <c r="X2880" s="70">
        <v>5637.25</v>
      </c>
      <c r="Y2880" s="70">
        <v>402.6</v>
      </c>
      <c r="Z2880" s="70">
        <v>6039.85</v>
      </c>
      <c r="AA2880" s="79"/>
      <c r="AB2880" s="80">
        <f t="shared" si="1651"/>
        <v>-5.0000000000181899E-2</v>
      </c>
    </row>
    <row r="2881" spans="1:28" s="34" customFormat="1" ht="22.5" x14ac:dyDescent="0.25">
      <c r="A2881" s="72" t="s">
        <v>18587</v>
      </c>
      <c r="B2881" s="73" t="s">
        <v>23959</v>
      </c>
      <c r="C2881" s="74" t="s">
        <v>15692</v>
      </c>
      <c r="D2881" s="75">
        <v>0</v>
      </c>
      <c r="E2881" s="70">
        <v>7059.8600000000006</v>
      </c>
      <c r="F2881" s="76">
        <f t="shared" si="1670"/>
        <v>0</v>
      </c>
      <c r="G2881" s="77"/>
      <c r="H2881" s="70">
        <f t="shared" si="1671"/>
        <v>6657.31</v>
      </c>
      <c r="I2881" s="70">
        <f t="shared" si="1671"/>
        <v>402.55</v>
      </c>
      <c r="J2881" s="70">
        <f t="shared" si="1672"/>
        <v>7059.8600000000006</v>
      </c>
      <c r="K2881" s="70">
        <v>0</v>
      </c>
      <c r="L2881" s="76">
        <f t="shared" si="1673"/>
        <v>7059.8600000000006</v>
      </c>
      <c r="N2881" s="70">
        <v>6657.31</v>
      </c>
      <c r="O2881" s="70">
        <v>402.55</v>
      </c>
      <c r="P2881" s="70">
        <f t="shared" si="1674"/>
        <v>7059.8600000000006</v>
      </c>
      <c r="Q2881" s="64"/>
      <c r="R2881" s="70">
        <f t="shared" si="1675"/>
        <v>6657.31</v>
      </c>
      <c r="S2881" s="70">
        <f t="shared" si="1675"/>
        <v>402.6</v>
      </c>
      <c r="T2881" s="70">
        <f t="shared" si="1676"/>
        <v>7059.9100000000008</v>
      </c>
      <c r="U2881" s="70">
        <f t="shared" si="1677"/>
        <v>0</v>
      </c>
      <c r="V2881" s="78">
        <f t="shared" si="1678"/>
        <v>7059.9100000000008</v>
      </c>
      <c r="X2881" s="70">
        <v>6657.31</v>
      </c>
      <c r="Y2881" s="70">
        <v>402.6</v>
      </c>
      <c r="Z2881" s="70">
        <v>7059.91</v>
      </c>
      <c r="AA2881" s="79"/>
      <c r="AB2881" s="80">
        <f t="shared" si="1651"/>
        <v>-4.9999999999272404E-2</v>
      </c>
    </row>
    <row r="2882" spans="1:28" s="34" customFormat="1" ht="33.75" x14ac:dyDescent="0.25">
      <c r="A2882" s="72" t="s">
        <v>18588</v>
      </c>
      <c r="B2882" s="73" t="s">
        <v>23960</v>
      </c>
      <c r="C2882" s="74" t="s">
        <v>15692</v>
      </c>
      <c r="D2882" s="75">
        <v>0</v>
      </c>
      <c r="E2882" s="70">
        <v>12165.039999999999</v>
      </c>
      <c r="F2882" s="76">
        <f t="shared" si="1670"/>
        <v>0</v>
      </c>
      <c r="G2882" s="77"/>
      <c r="H2882" s="70">
        <f t="shared" si="1671"/>
        <v>11762.49</v>
      </c>
      <c r="I2882" s="70">
        <f t="shared" si="1671"/>
        <v>402.55</v>
      </c>
      <c r="J2882" s="70">
        <f t="shared" si="1672"/>
        <v>12165.039999999999</v>
      </c>
      <c r="K2882" s="70">
        <v>0</v>
      </c>
      <c r="L2882" s="76">
        <f t="shared" si="1673"/>
        <v>12165.039999999999</v>
      </c>
      <c r="N2882" s="70">
        <v>11762.49</v>
      </c>
      <c r="O2882" s="70">
        <v>402.55</v>
      </c>
      <c r="P2882" s="70">
        <f t="shared" si="1674"/>
        <v>12165.039999999999</v>
      </c>
      <c r="Q2882" s="64"/>
      <c r="R2882" s="70">
        <f t="shared" si="1675"/>
        <v>11762.49</v>
      </c>
      <c r="S2882" s="70">
        <f t="shared" si="1675"/>
        <v>402.6</v>
      </c>
      <c r="T2882" s="70">
        <f t="shared" si="1676"/>
        <v>12165.09</v>
      </c>
      <c r="U2882" s="70">
        <f t="shared" si="1677"/>
        <v>0</v>
      </c>
      <c r="V2882" s="78">
        <f t="shared" si="1678"/>
        <v>12165.09</v>
      </c>
      <c r="X2882" s="70">
        <v>11762.49</v>
      </c>
      <c r="Y2882" s="70">
        <v>402.6</v>
      </c>
      <c r="Z2882" s="70">
        <v>12165.09</v>
      </c>
      <c r="AA2882" s="79"/>
      <c r="AB2882" s="80">
        <f t="shared" si="1651"/>
        <v>-5.0000000001091394E-2</v>
      </c>
    </row>
    <row r="2883" spans="1:28" s="34" customFormat="1" ht="33.75" x14ac:dyDescent="0.25">
      <c r="A2883" s="72" t="s">
        <v>18589</v>
      </c>
      <c r="B2883" s="73" t="s">
        <v>23961</v>
      </c>
      <c r="C2883" s="74" t="s">
        <v>15692</v>
      </c>
      <c r="D2883" s="75">
        <v>0</v>
      </c>
      <c r="E2883" s="70">
        <v>4211.84</v>
      </c>
      <c r="F2883" s="76">
        <f t="shared" si="1670"/>
        <v>0</v>
      </c>
      <c r="G2883" s="77"/>
      <c r="H2883" s="70">
        <f t="shared" si="1671"/>
        <v>3943.47</v>
      </c>
      <c r="I2883" s="70">
        <f t="shared" si="1671"/>
        <v>268.37</v>
      </c>
      <c r="J2883" s="70">
        <f t="shared" si="1672"/>
        <v>4211.84</v>
      </c>
      <c r="K2883" s="70">
        <v>0</v>
      </c>
      <c r="L2883" s="76">
        <f t="shared" si="1673"/>
        <v>4211.84</v>
      </c>
      <c r="N2883" s="70">
        <v>3943.47</v>
      </c>
      <c r="O2883" s="70">
        <v>268.37</v>
      </c>
      <c r="P2883" s="70">
        <f t="shared" si="1674"/>
        <v>4211.84</v>
      </c>
      <c r="Q2883" s="64"/>
      <c r="R2883" s="70">
        <f t="shared" si="1675"/>
        <v>3943.47</v>
      </c>
      <c r="S2883" s="70">
        <f t="shared" si="1675"/>
        <v>268.39999999999998</v>
      </c>
      <c r="T2883" s="70">
        <f t="shared" si="1676"/>
        <v>4211.87</v>
      </c>
      <c r="U2883" s="70">
        <f t="shared" si="1677"/>
        <v>0</v>
      </c>
      <c r="V2883" s="78">
        <f t="shared" si="1678"/>
        <v>4211.87</v>
      </c>
      <c r="X2883" s="70">
        <v>3943.47</v>
      </c>
      <c r="Y2883" s="70">
        <v>268.39999999999998</v>
      </c>
      <c r="Z2883" s="70">
        <v>4211.87</v>
      </c>
      <c r="AA2883" s="79"/>
      <c r="AB2883" s="80">
        <f t="shared" si="1651"/>
        <v>-2.9999999999745341E-2</v>
      </c>
    </row>
    <row r="2884" spans="1:28" s="34" customFormat="1" ht="22.5" x14ac:dyDescent="0.25">
      <c r="A2884" s="72" t="s">
        <v>18590</v>
      </c>
      <c r="B2884" s="73" t="s">
        <v>23962</v>
      </c>
      <c r="C2884" s="74" t="s">
        <v>15692</v>
      </c>
      <c r="D2884" s="75">
        <v>0</v>
      </c>
      <c r="E2884" s="70">
        <v>5626.13</v>
      </c>
      <c r="F2884" s="76">
        <f t="shared" si="1670"/>
        <v>0</v>
      </c>
      <c r="G2884" s="77"/>
      <c r="H2884" s="70">
        <f t="shared" si="1671"/>
        <v>5357.76</v>
      </c>
      <c r="I2884" s="70">
        <f t="shared" si="1671"/>
        <v>268.37</v>
      </c>
      <c r="J2884" s="70">
        <f t="shared" si="1672"/>
        <v>5626.13</v>
      </c>
      <c r="K2884" s="70">
        <v>0</v>
      </c>
      <c r="L2884" s="76">
        <f t="shared" si="1673"/>
        <v>5626.13</v>
      </c>
      <c r="N2884" s="70">
        <v>5357.76</v>
      </c>
      <c r="O2884" s="70">
        <v>268.37</v>
      </c>
      <c r="P2884" s="70">
        <f t="shared" si="1674"/>
        <v>5626.13</v>
      </c>
      <c r="Q2884" s="64"/>
      <c r="R2884" s="70">
        <f t="shared" si="1675"/>
        <v>5357.76</v>
      </c>
      <c r="S2884" s="70">
        <f t="shared" si="1675"/>
        <v>268.39999999999998</v>
      </c>
      <c r="T2884" s="70">
        <f t="shared" si="1676"/>
        <v>5626.16</v>
      </c>
      <c r="U2884" s="70">
        <f t="shared" si="1677"/>
        <v>0</v>
      </c>
      <c r="V2884" s="78">
        <f t="shared" si="1678"/>
        <v>5626.16</v>
      </c>
      <c r="X2884" s="70">
        <v>5357.76</v>
      </c>
      <c r="Y2884" s="70">
        <v>268.39999999999998</v>
      </c>
      <c r="Z2884" s="70">
        <v>5626.16</v>
      </c>
      <c r="AA2884" s="79"/>
      <c r="AB2884" s="80">
        <f t="shared" si="1651"/>
        <v>-2.9999999999745341E-2</v>
      </c>
    </row>
    <row r="2885" spans="1:28" ht="22.5" x14ac:dyDescent="0.25">
      <c r="A2885" s="72" t="s">
        <v>18591</v>
      </c>
      <c r="B2885" s="73" t="s">
        <v>23963</v>
      </c>
      <c r="C2885" s="74" t="s">
        <v>15692</v>
      </c>
      <c r="D2885" s="75">
        <v>0</v>
      </c>
      <c r="E2885" s="70">
        <v>1846.48</v>
      </c>
      <c r="F2885" s="76">
        <f t="shared" si="1670"/>
        <v>0</v>
      </c>
      <c r="G2885" s="77"/>
      <c r="H2885" s="70">
        <f t="shared" si="1671"/>
        <v>1578.11</v>
      </c>
      <c r="I2885" s="70">
        <f t="shared" si="1671"/>
        <v>268.37</v>
      </c>
      <c r="J2885" s="70">
        <f t="shared" si="1672"/>
        <v>1846.48</v>
      </c>
      <c r="K2885" s="70">
        <v>0</v>
      </c>
      <c r="L2885" s="76">
        <f t="shared" si="1673"/>
        <v>1846.48</v>
      </c>
      <c r="N2885" s="70">
        <v>1578.11</v>
      </c>
      <c r="O2885" s="70">
        <v>268.37</v>
      </c>
      <c r="P2885" s="70">
        <f t="shared" si="1674"/>
        <v>1846.48</v>
      </c>
      <c r="Q2885" s="64"/>
      <c r="R2885" s="70">
        <f t="shared" si="1675"/>
        <v>1578.11</v>
      </c>
      <c r="S2885" s="70">
        <f t="shared" si="1675"/>
        <v>268.39999999999998</v>
      </c>
      <c r="T2885" s="70">
        <f t="shared" si="1676"/>
        <v>1846.5099999999998</v>
      </c>
      <c r="U2885" s="70">
        <f t="shared" si="1677"/>
        <v>0</v>
      </c>
      <c r="V2885" s="78">
        <f t="shared" si="1678"/>
        <v>1846.5099999999998</v>
      </c>
      <c r="X2885" s="70">
        <v>1578.11</v>
      </c>
      <c r="Y2885" s="70">
        <v>268.39999999999998</v>
      </c>
      <c r="Z2885" s="70">
        <v>1846.51</v>
      </c>
      <c r="AA2885" s="79"/>
      <c r="AB2885" s="80">
        <f t="shared" si="1651"/>
        <v>-2.9999999999972715E-2</v>
      </c>
    </row>
    <row r="2886" spans="1:28" ht="22.5" x14ac:dyDescent="0.25">
      <c r="A2886" s="72" t="s">
        <v>18592</v>
      </c>
      <c r="B2886" s="73" t="s">
        <v>23964</v>
      </c>
      <c r="C2886" s="74" t="s">
        <v>15692</v>
      </c>
      <c r="D2886" s="75">
        <v>0</v>
      </c>
      <c r="E2886" s="70">
        <v>2113.27</v>
      </c>
      <c r="F2886" s="76">
        <f t="shared" si="1670"/>
        <v>0</v>
      </c>
      <c r="G2886" s="77"/>
      <c r="H2886" s="70">
        <f t="shared" si="1671"/>
        <v>1844.9</v>
      </c>
      <c r="I2886" s="70">
        <f t="shared" si="1671"/>
        <v>268.37</v>
      </c>
      <c r="J2886" s="70">
        <f t="shared" si="1672"/>
        <v>2113.27</v>
      </c>
      <c r="K2886" s="70">
        <v>0</v>
      </c>
      <c r="L2886" s="76">
        <f t="shared" si="1673"/>
        <v>2113.27</v>
      </c>
      <c r="N2886" s="70">
        <v>1844.9</v>
      </c>
      <c r="O2886" s="70">
        <v>268.37</v>
      </c>
      <c r="P2886" s="70">
        <f t="shared" si="1674"/>
        <v>2113.27</v>
      </c>
      <c r="Q2886" s="64"/>
      <c r="R2886" s="70">
        <f t="shared" si="1675"/>
        <v>1844.9</v>
      </c>
      <c r="S2886" s="70">
        <f t="shared" si="1675"/>
        <v>268.39999999999998</v>
      </c>
      <c r="T2886" s="70">
        <f t="shared" si="1676"/>
        <v>2113.3000000000002</v>
      </c>
      <c r="U2886" s="70">
        <f t="shared" si="1677"/>
        <v>0</v>
      </c>
      <c r="V2886" s="78">
        <f t="shared" si="1678"/>
        <v>2113.3000000000002</v>
      </c>
      <c r="X2886" s="70">
        <v>1844.9</v>
      </c>
      <c r="Y2886" s="70">
        <v>268.39999999999998</v>
      </c>
      <c r="Z2886" s="70">
        <v>2113.3000000000002</v>
      </c>
      <c r="AA2886" s="79"/>
      <c r="AB2886" s="80">
        <f t="shared" si="1651"/>
        <v>-3.0000000000200089E-2</v>
      </c>
    </row>
    <row r="2887" spans="1:28" ht="22.5" x14ac:dyDescent="0.25">
      <c r="A2887" s="72" t="s">
        <v>18593</v>
      </c>
      <c r="B2887" s="73" t="s">
        <v>23965</v>
      </c>
      <c r="C2887" s="74" t="s">
        <v>15692</v>
      </c>
      <c r="D2887" s="75">
        <v>0</v>
      </c>
      <c r="E2887" s="70">
        <v>4478.38</v>
      </c>
      <c r="F2887" s="76">
        <f t="shared" si="1670"/>
        <v>0</v>
      </c>
      <c r="G2887" s="77"/>
      <c r="H2887" s="70">
        <f t="shared" si="1671"/>
        <v>4210.01</v>
      </c>
      <c r="I2887" s="70">
        <f t="shared" si="1671"/>
        <v>268.37</v>
      </c>
      <c r="J2887" s="70">
        <f t="shared" si="1672"/>
        <v>4478.38</v>
      </c>
      <c r="K2887" s="70">
        <v>0</v>
      </c>
      <c r="L2887" s="76">
        <f t="shared" si="1673"/>
        <v>4478.38</v>
      </c>
      <c r="N2887" s="70">
        <v>4210.01</v>
      </c>
      <c r="O2887" s="70">
        <v>268.37</v>
      </c>
      <c r="P2887" s="70">
        <f t="shared" si="1674"/>
        <v>4478.38</v>
      </c>
      <c r="Q2887" s="64"/>
      <c r="R2887" s="70">
        <f t="shared" si="1675"/>
        <v>4210.01</v>
      </c>
      <c r="S2887" s="70">
        <f t="shared" si="1675"/>
        <v>268.39999999999998</v>
      </c>
      <c r="T2887" s="70">
        <f t="shared" si="1676"/>
        <v>4478.41</v>
      </c>
      <c r="U2887" s="70">
        <f t="shared" si="1677"/>
        <v>0</v>
      </c>
      <c r="V2887" s="78">
        <f t="shared" si="1678"/>
        <v>4478.41</v>
      </c>
      <c r="X2887" s="70">
        <v>4210.01</v>
      </c>
      <c r="Y2887" s="70">
        <v>268.39999999999998</v>
      </c>
      <c r="Z2887" s="70">
        <v>4478.41</v>
      </c>
      <c r="AA2887" s="79"/>
      <c r="AB2887" s="80">
        <f t="shared" si="1651"/>
        <v>-2.9999999999745341E-2</v>
      </c>
    </row>
    <row r="2888" spans="1:28" ht="22.5" x14ac:dyDescent="0.25">
      <c r="A2888" s="72" t="s">
        <v>18594</v>
      </c>
      <c r="B2888" s="73" t="s">
        <v>23966</v>
      </c>
      <c r="C2888" s="74" t="s">
        <v>15692</v>
      </c>
      <c r="D2888" s="75">
        <v>0</v>
      </c>
      <c r="E2888" s="70">
        <v>2946.73</v>
      </c>
      <c r="F2888" s="76">
        <f t="shared" si="1670"/>
        <v>0</v>
      </c>
      <c r="G2888" s="77"/>
      <c r="H2888" s="70">
        <f t="shared" si="1671"/>
        <v>2678.36</v>
      </c>
      <c r="I2888" s="70">
        <f t="shared" si="1671"/>
        <v>268.37</v>
      </c>
      <c r="J2888" s="70">
        <f t="shared" si="1672"/>
        <v>2946.73</v>
      </c>
      <c r="K2888" s="70">
        <v>0</v>
      </c>
      <c r="L2888" s="76">
        <f t="shared" si="1673"/>
        <v>2946.73</v>
      </c>
      <c r="N2888" s="70">
        <v>2678.36</v>
      </c>
      <c r="O2888" s="70">
        <v>268.37</v>
      </c>
      <c r="P2888" s="70">
        <f t="shared" si="1674"/>
        <v>2946.73</v>
      </c>
      <c r="Q2888" s="64"/>
      <c r="R2888" s="70">
        <f t="shared" si="1675"/>
        <v>2678.36</v>
      </c>
      <c r="S2888" s="70">
        <f t="shared" si="1675"/>
        <v>268.39999999999998</v>
      </c>
      <c r="T2888" s="70">
        <f t="shared" si="1676"/>
        <v>2946.76</v>
      </c>
      <c r="U2888" s="70">
        <f t="shared" si="1677"/>
        <v>0</v>
      </c>
      <c r="V2888" s="78">
        <f t="shared" si="1678"/>
        <v>2946.76</v>
      </c>
      <c r="X2888" s="70">
        <v>2678.36</v>
      </c>
      <c r="Y2888" s="70">
        <v>268.39999999999998</v>
      </c>
      <c r="Z2888" s="70">
        <v>2946.76</v>
      </c>
      <c r="AA2888" s="79"/>
      <c r="AB2888" s="80">
        <f t="shared" si="1651"/>
        <v>-3.0000000000200089E-2</v>
      </c>
    </row>
    <row r="2889" spans="1:28" ht="22.5" x14ac:dyDescent="0.25">
      <c r="A2889" s="72" t="s">
        <v>18595</v>
      </c>
      <c r="B2889" s="73" t="s">
        <v>23967</v>
      </c>
      <c r="C2889" s="74" t="s">
        <v>15692</v>
      </c>
      <c r="D2889" s="75">
        <v>0</v>
      </c>
      <c r="E2889" s="70">
        <v>10309.890000000001</v>
      </c>
      <c r="F2889" s="76">
        <f t="shared" si="1670"/>
        <v>0</v>
      </c>
      <c r="G2889" s="77"/>
      <c r="H2889" s="70">
        <f t="shared" si="1671"/>
        <v>10041.52</v>
      </c>
      <c r="I2889" s="70">
        <f t="shared" si="1671"/>
        <v>268.37</v>
      </c>
      <c r="J2889" s="70">
        <f t="shared" si="1672"/>
        <v>10309.890000000001</v>
      </c>
      <c r="K2889" s="70">
        <v>0</v>
      </c>
      <c r="L2889" s="76">
        <f t="shared" si="1673"/>
        <v>10309.890000000001</v>
      </c>
      <c r="N2889" s="70">
        <v>10041.52</v>
      </c>
      <c r="O2889" s="70">
        <v>268.37</v>
      </c>
      <c r="P2889" s="70">
        <f t="shared" si="1674"/>
        <v>10309.890000000001</v>
      </c>
      <c r="Q2889" s="64"/>
      <c r="R2889" s="70">
        <f t="shared" si="1675"/>
        <v>10041.52</v>
      </c>
      <c r="S2889" s="70">
        <f t="shared" si="1675"/>
        <v>268.39999999999998</v>
      </c>
      <c r="T2889" s="70">
        <f t="shared" si="1676"/>
        <v>10309.92</v>
      </c>
      <c r="U2889" s="70">
        <f t="shared" si="1677"/>
        <v>0</v>
      </c>
      <c r="V2889" s="78">
        <f t="shared" si="1678"/>
        <v>10309.92</v>
      </c>
      <c r="X2889" s="70">
        <v>10041.52</v>
      </c>
      <c r="Y2889" s="70">
        <v>268.39999999999998</v>
      </c>
      <c r="Z2889" s="70">
        <v>10309.92</v>
      </c>
      <c r="AA2889" s="79"/>
      <c r="AB2889" s="80">
        <f t="shared" si="1651"/>
        <v>-2.9999999998835847E-2</v>
      </c>
    </row>
    <row r="2890" spans="1:28" ht="33.75" x14ac:dyDescent="0.25">
      <c r="A2890" s="72" t="s">
        <v>18596</v>
      </c>
      <c r="B2890" s="73" t="s">
        <v>23968</v>
      </c>
      <c r="C2890" s="74" t="s">
        <v>15692</v>
      </c>
      <c r="D2890" s="75">
        <v>0</v>
      </c>
      <c r="E2890" s="70">
        <v>18137.09</v>
      </c>
      <c r="F2890" s="76">
        <f t="shared" si="1670"/>
        <v>0</v>
      </c>
      <c r="G2890" s="77"/>
      <c r="H2890" s="70">
        <f t="shared" si="1671"/>
        <v>17868.72</v>
      </c>
      <c r="I2890" s="70">
        <f t="shared" si="1671"/>
        <v>268.37</v>
      </c>
      <c r="J2890" s="70">
        <f t="shared" si="1672"/>
        <v>18137.09</v>
      </c>
      <c r="K2890" s="70">
        <v>0</v>
      </c>
      <c r="L2890" s="76">
        <f t="shared" si="1673"/>
        <v>18137.09</v>
      </c>
      <c r="N2890" s="70">
        <v>17868.72</v>
      </c>
      <c r="O2890" s="70">
        <v>268.37</v>
      </c>
      <c r="P2890" s="70">
        <f t="shared" si="1674"/>
        <v>18137.09</v>
      </c>
      <c r="Q2890" s="64"/>
      <c r="R2890" s="70">
        <f t="shared" si="1675"/>
        <v>17868.72</v>
      </c>
      <c r="S2890" s="70">
        <f t="shared" si="1675"/>
        <v>268.39999999999998</v>
      </c>
      <c r="T2890" s="70">
        <f t="shared" si="1676"/>
        <v>18137.120000000003</v>
      </c>
      <c r="U2890" s="70">
        <f t="shared" si="1677"/>
        <v>0</v>
      </c>
      <c r="V2890" s="78">
        <f t="shared" si="1678"/>
        <v>18137.120000000003</v>
      </c>
      <c r="X2890" s="70">
        <v>17868.72</v>
      </c>
      <c r="Y2890" s="70">
        <v>268.39999999999998</v>
      </c>
      <c r="Z2890" s="70">
        <v>18137.12</v>
      </c>
      <c r="AA2890" s="79"/>
      <c r="AB2890" s="80">
        <f t="shared" ref="AB2890:AB2953" si="1679">P2890-Z2890</f>
        <v>-2.9999999998835847E-2</v>
      </c>
    </row>
    <row r="2891" spans="1:28" ht="22.5" x14ac:dyDescent="0.25">
      <c r="A2891" s="72" t="s">
        <v>18597</v>
      </c>
      <c r="B2891" s="73" t="s">
        <v>23969</v>
      </c>
      <c r="C2891" s="74" t="s">
        <v>15692</v>
      </c>
      <c r="D2891" s="75">
        <v>0</v>
      </c>
      <c r="E2891" s="70">
        <v>4738.92</v>
      </c>
      <c r="F2891" s="76">
        <f t="shared" si="1670"/>
        <v>0</v>
      </c>
      <c r="G2891" s="77"/>
      <c r="H2891" s="70">
        <f t="shared" si="1671"/>
        <v>4470.55</v>
      </c>
      <c r="I2891" s="70">
        <f t="shared" si="1671"/>
        <v>268.37</v>
      </c>
      <c r="J2891" s="70">
        <f t="shared" si="1672"/>
        <v>4738.92</v>
      </c>
      <c r="K2891" s="70">
        <v>0</v>
      </c>
      <c r="L2891" s="76">
        <f t="shared" si="1673"/>
        <v>4738.92</v>
      </c>
      <c r="N2891" s="70">
        <v>4470.55</v>
      </c>
      <c r="O2891" s="70">
        <v>268.37</v>
      </c>
      <c r="P2891" s="70">
        <f t="shared" si="1674"/>
        <v>4738.92</v>
      </c>
      <c r="Q2891" s="64"/>
      <c r="R2891" s="70">
        <f t="shared" si="1675"/>
        <v>4470.55</v>
      </c>
      <c r="S2891" s="70">
        <f t="shared" si="1675"/>
        <v>268.39999999999998</v>
      </c>
      <c r="T2891" s="70">
        <f t="shared" si="1676"/>
        <v>4738.95</v>
      </c>
      <c r="U2891" s="70">
        <f t="shared" si="1677"/>
        <v>0</v>
      </c>
      <c r="V2891" s="78">
        <f t="shared" si="1678"/>
        <v>4738.95</v>
      </c>
      <c r="X2891" s="70">
        <v>4470.55</v>
      </c>
      <c r="Y2891" s="70">
        <v>268.39999999999998</v>
      </c>
      <c r="Z2891" s="70">
        <v>4738.95</v>
      </c>
      <c r="AA2891" s="79"/>
      <c r="AB2891" s="80">
        <f t="shared" si="1679"/>
        <v>-2.9999999999745341E-2</v>
      </c>
    </row>
    <row r="2892" spans="1:28" s="34" customFormat="1" x14ac:dyDescent="0.25">
      <c r="A2892" s="72" t="s">
        <v>18598</v>
      </c>
      <c r="B2892" s="73" t="s">
        <v>23970</v>
      </c>
      <c r="C2892" s="74" t="s">
        <v>15692</v>
      </c>
      <c r="D2892" s="75">
        <v>0</v>
      </c>
      <c r="E2892" s="70">
        <v>18364.87</v>
      </c>
      <c r="F2892" s="76">
        <f t="shared" si="1670"/>
        <v>0</v>
      </c>
      <c r="G2892" s="77"/>
      <c r="H2892" s="70">
        <f t="shared" si="1671"/>
        <v>18096.5</v>
      </c>
      <c r="I2892" s="70">
        <f t="shared" si="1671"/>
        <v>268.37</v>
      </c>
      <c r="J2892" s="70">
        <f t="shared" si="1672"/>
        <v>18364.87</v>
      </c>
      <c r="K2892" s="70">
        <v>0</v>
      </c>
      <c r="L2892" s="76">
        <f t="shared" si="1673"/>
        <v>18364.87</v>
      </c>
      <c r="N2892" s="70">
        <v>18096.5</v>
      </c>
      <c r="O2892" s="70">
        <v>268.37</v>
      </c>
      <c r="P2892" s="70">
        <f t="shared" si="1674"/>
        <v>18364.87</v>
      </c>
      <c r="Q2892" s="64"/>
      <c r="R2892" s="70">
        <f t="shared" si="1675"/>
        <v>18096.5</v>
      </c>
      <c r="S2892" s="70">
        <f t="shared" si="1675"/>
        <v>268.39999999999998</v>
      </c>
      <c r="T2892" s="70">
        <f t="shared" si="1676"/>
        <v>18364.900000000001</v>
      </c>
      <c r="U2892" s="70">
        <f t="shared" si="1677"/>
        <v>0</v>
      </c>
      <c r="V2892" s="78">
        <f t="shared" si="1678"/>
        <v>18364.900000000001</v>
      </c>
      <c r="X2892" s="70">
        <v>18096.5</v>
      </c>
      <c r="Y2892" s="70">
        <v>268.39999999999998</v>
      </c>
      <c r="Z2892" s="70">
        <v>18364.900000000001</v>
      </c>
      <c r="AA2892" s="79"/>
      <c r="AB2892" s="80">
        <f t="shared" si="1679"/>
        <v>-3.0000000002473826E-2</v>
      </c>
    </row>
    <row r="2893" spans="1:28" s="34" customFormat="1" ht="22.5" x14ac:dyDescent="0.25">
      <c r="A2893" s="66" t="s">
        <v>18599</v>
      </c>
      <c r="B2893" s="67" t="s">
        <v>23971</v>
      </c>
      <c r="C2893" s="74"/>
      <c r="D2893" s="75"/>
      <c r="E2893" s="70"/>
      <c r="F2893" s="76"/>
      <c r="G2893" s="77"/>
      <c r="H2893" s="70"/>
      <c r="I2893" s="70"/>
      <c r="J2893" s="70"/>
      <c r="K2893" s="70"/>
      <c r="L2893" s="76"/>
      <c r="N2893" s="70"/>
      <c r="O2893" s="70"/>
      <c r="P2893" s="70"/>
      <c r="Q2893" s="64"/>
      <c r="R2893" s="70"/>
      <c r="S2893" s="70"/>
      <c r="T2893" s="70"/>
      <c r="U2893" s="70"/>
      <c r="V2893" s="78"/>
      <c r="X2893" s="70"/>
      <c r="Y2893" s="70"/>
      <c r="Z2893" s="70"/>
      <c r="AA2893" s="79"/>
      <c r="AB2893" s="80">
        <f t="shared" si="1679"/>
        <v>0</v>
      </c>
    </row>
    <row r="2894" spans="1:28" s="34" customFormat="1" x14ac:dyDescent="0.25">
      <c r="A2894" s="72" t="s">
        <v>18600</v>
      </c>
      <c r="B2894" s="73" t="s">
        <v>23972</v>
      </c>
      <c r="C2894" s="74" t="s">
        <v>15692</v>
      </c>
      <c r="D2894" s="75">
        <v>0</v>
      </c>
      <c r="E2894" s="70">
        <v>2579.27</v>
      </c>
      <c r="F2894" s="76">
        <f>ROUND(D2894*E2894,2)</f>
        <v>0</v>
      </c>
      <c r="G2894" s="29"/>
      <c r="H2894" s="70">
        <f>ROUND(N2894+(N2894*$H$2/100),2)</f>
        <v>2484.88</v>
      </c>
      <c r="I2894" s="70">
        <f>ROUND(O2894+(O2894*$H$2/100),2)</f>
        <v>94.39</v>
      </c>
      <c r="J2894" s="70">
        <f>H2894+I2894</f>
        <v>2579.27</v>
      </c>
      <c r="K2894" s="70">
        <v>0</v>
      </c>
      <c r="L2894" s="76">
        <f>SUM(J2894:K2894)</f>
        <v>2579.27</v>
      </c>
      <c r="N2894" s="70">
        <v>2484.88</v>
      </c>
      <c r="O2894" s="70">
        <v>94.39</v>
      </c>
      <c r="P2894" s="70">
        <f>SUM(N2894:O2894)</f>
        <v>2579.27</v>
      </c>
      <c r="Q2894" s="64"/>
      <c r="R2894" s="70">
        <f>X2894</f>
        <v>2484.88</v>
      </c>
      <c r="S2894" s="70">
        <f>Y2894</f>
        <v>94.4</v>
      </c>
      <c r="T2894" s="70">
        <f>R2894+S2894</f>
        <v>2579.2800000000002</v>
      </c>
      <c r="U2894" s="70">
        <f>ROUND(Z2894*$H$2,2)/100</f>
        <v>0</v>
      </c>
      <c r="V2894" s="78">
        <f>SUM(T2894:U2894)</f>
        <v>2579.2800000000002</v>
      </c>
      <c r="X2894" s="70">
        <v>2484.88</v>
      </c>
      <c r="Y2894" s="70">
        <v>94.4</v>
      </c>
      <c r="Z2894" s="70">
        <v>2579.2800000000002</v>
      </c>
      <c r="AA2894" s="79"/>
      <c r="AB2894" s="80">
        <f t="shared" si="1679"/>
        <v>-1.0000000000218279E-2</v>
      </c>
    </row>
    <row r="2895" spans="1:28" s="34" customFormat="1" ht="22.5" x14ac:dyDescent="0.25">
      <c r="A2895" s="66" t="s">
        <v>18601</v>
      </c>
      <c r="B2895" s="67" t="s">
        <v>23973</v>
      </c>
      <c r="C2895" s="68"/>
      <c r="D2895" s="69"/>
      <c r="E2895" s="70"/>
      <c r="F2895" s="71"/>
      <c r="G2895" s="39"/>
      <c r="H2895" s="70"/>
      <c r="I2895" s="70"/>
      <c r="J2895" s="70"/>
      <c r="K2895" s="70"/>
      <c r="L2895" s="76"/>
      <c r="N2895" s="70"/>
      <c r="O2895" s="70"/>
      <c r="P2895" s="70"/>
      <c r="Q2895" s="64"/>
      <c r="R2895" s="70"/>
      <c r="S2895" s="70"/>
      <c r="T2895" s="70"/>
      <c r="U2895" s="70"/>
      <c r="V2895" s="78"/>
      <c r="X2895" s="70"/>
      <c r="Y2895" s="70"/>
      <c r="Z2895" s="70"/>
      <c r="AA2895" s="79"/>
      <c r="AB2895" s="80">
        <f t="shared" si="1679"/>
        <v>0</v>
      </c>
    </row>
    <row r="2896" spans="1:28" s="34" customFormat="1" ht="22.5" x14ac:dyDescent="0.25">
      <c r="A2896" s="72" t="s">
        <v>18602</v>
      </c>
      <c r="B2896" s="73" t="s">
        <v>23974</v>
      </c>
      <c r="C2896" s="74" t="s">
        <v>15692</v>
      </c>
      <c r="D2896" s="75">
        <v>0</v>
      </c>
      <c r="E2896" s="70">
        <v>27.97</v>
      </c>
      <c r="F2896" s="76">
        <f>ROUND(D2896*E2896,2)</f>
        <v>0</v>
      </c>
      <c r="G2896" s="77"/>
      <c r="H2896" s="70">
        <f t="shared" ref="H2896:I2899" si="1680">ROUND(N2896+(N2896*$H$2/100),2)</f>
        <v>18.899999999999999</v>
      </c>
      <c r="I2896" s="70">
        <f t="shared" si="1680"/>
        <v>9.07</v>
      </c>
      <c r="J2896" s="70">
        <f>H2896+I2896</f>
        <v>27.97</v>
      </c>
      <c r="K2896" s="70">
        <v>0</v>
      </c>
      <c r="L2896" s="76">
        <f>SUM(J2896:K2896)</f>
        <v>27.97</v>
      </c>
      <c r="N2896" s="70">
        <v>18.899999999999999</v>
      </c>
      <c r="O2896" s="70">
        <v>9.07</v>
      </c>
      <c r="P2896" s="70">
        <f>SUM(N2896:O2896)</f>
        <v>27.97</v>
      </c>
      <c r="Q2896" s="64"/>
      <c r="R2896" s="70">
        <f t="shared" ref="R2896:S2899" si="1681">X2896</f>
        <v>18.899999999999999</v>
      </c>
      <c r="S2896" s="70">
        <f t="shared" si="1681"/>
        <v>9.07</v>
      </c>
      <c r="T2896" s="70">
        <f>R2896+S2896</f>
        <v>27.97</v>
      </c>
      <c r="U2896" s="70">
        <f>ROUND(Z2896*$H$2,2)/100</f>
        <v>0</v>
      </c>
      <c r="V2896" s="78">
        <f>SUM(T2896:U2896)</f>
        <v>27.97</v>
      </c>
      <c r="X2896" s="70">
        <v>18.899999999999999</v>
      </c>
      <c r="Y2896" s="70">
        <v>9.07</v>
      </c>
      <c r="Z2896" s="70">
        <v>27.97</v>
      </c>
      <c r="AA2896" s="79"/>
      <c r="AB2896" s="80">
        <f t="shared" si="1679"/>
        <v>0</v>
      </c>
    </row>
    <row r="2897" spans="1:28" s="34" customFormat="1" x14ac:dyDescent="0.25">
      <c r="A2897" s="72" t="s">
        <v>18603</v>
      </c>
      <c r="B2897" s="73" t="s">
        <v>23975</v>
      </c>
      <c r="C2897" s="74" t="s">
        <v>15692</v>
      </c>
      <c r="D2897" s="75">
        <v>0</v>
      </c>
      <c r="E2897" s="70">
        <v>704.4799999999999</v>
      </c>
      <c r="F2897" s="76">
        <f>ROUND(D2897*E2897,2)</f>
        <v>0</v>
      </c>
      <c r="G2897" s="29"/>
      <c r="H2897" s="70">
        <f t="shared" si="1680"/>
        <v>670.93</v>
      </c>
      <c r="I2897" s="70">
        <f t="shared" si="1680"/>
        <v>33.549999999999997</v>
      </c>
      <c r="J2897" s="70">
        <f>H2897+I2897</f>
        <v>704.4799999999999</v>
      </c>
      <c r="K2897" s="70">
        <v>0</v>
      </c>
      <c r="L2897" s="76">
        <f>SUM(J2897:K2897)</f>
        <v>704.4799999999999</v>
      </c>
      <c r="N2897" s="70">
        <v>670.93</v>
      </c>
      <c r="O2897" s="70">
        <v>33.549999999999997</v>
      </c>
      <c r="P2897" s="70">
        <f>SUM(N2897:O2897)</f>
        <v>704.4799999999999</v>
      </c>
      <c r="Q2897" s="64"/>
      <c r="R2897" s="70">
        <f t="shared" si="1681"/>
        <v>670.93</v>
      </c>
      <c r="S2897" s="70">
        <f t="shared" si="1681"/>
        <v>33.549999999999997</v>
      </c>
      <c r="T2897" s="70">
        <f>R2897+S2897</f>
        <v>704.4799999999999</v>
      </c>
      <c r="U2897" s="70">
        <f>ROUND(Z2897*$H$2,2)/100</f>
        <v>0</v>
      </c>
      <c r="V2897" s="78">
        <f>SUM(T2897:U2897)</f>
        <v>704.4799999999999</v>
      </c>
      <c r="X2897" s="70">
        <v>670.93</v>
      </c>
      <c r="Y2897" s="70">
        <v>33.549999999999997</v>
      </c>
      <c r="Z2897" s="70">
        <v>704.48</v>
      </c>
      <c r="AA2897" s="79"/>
      <c r="AB2897" s="80">
        <f t="shared" si="1679"/>
        <v>0</v>
      </c>
    </row>
    <row r="2898" spans="1:28" x14ac:dyDescent="0.25">
      <c r="A2898" s="72" t="s">
        <v>18604</v>
      </c>
      <c r="B2898" s="73" t="s">
        <v>23976</v>
      </c>
      <c r="C2898" s="74" t="s">
        <v>15692</v>
      </c>
      <c r="D2898" s="75">
        <v>0</v>
      </c>
      <c r="E2898" s="70">
        <v>170.88</v>
      </c>
      <c r="F2898" s="76">
        <f>ROUND(D2898*E2898,2)</f>
        <v>0</v>
      </c>
      <c r="G2898" s="29"/>
      <c r="H2898" s="70">
        <f t="shared" si="1680"/>
        <v>154.1</v>
      </c>
      <c r="I2898" s="70">
        <f t="shared" si="1680"/>
        <v>16.78</v>
      </c>
      <c r="J2898" s="70">
        <f>H2898+I2898</f>
        <v>170.88</v>
      </c>
      <c r="K2898" s="70">
        <v>0</v>
      </c>
      <c r="L2898" s="76">
        <f>SUM(J2898:K2898)</f>
        <v>170.88</v>
      </c>
      <c r="N2898" s="75">
        <v>154.1</v>
      </c>
      <c r="O2898" s="75">
        <v>16.78</v>
      </c>
      <c r="P2898" s="70">
        <f>SUM(N2898:O2898)</f>
        <v>170.88</v>
      </c>
      <c r="Q2898" s="64"/>
      <c r="R2898" s="70">
        <f t="shared" si="1681"/>
        <v>154.1</v>
      </c>
      <c r="S2898" s="70">
        <f t="shared" si="1681"/>
        <v>16.79</v>
      </c>
      <c r="T2898" s="70">
        <f>R2898+S2898</f>
        <v>170.89</v>
      </c>
      <c r="U2898" s="70">
        <f>ROUND(Z2898*$H$2,2)/100</f>
        <v>0</v>
      </c>
      <c r="V2898" s="78">
        <f>SUM(T2898:U2898)</f>
        <v>170.89</v>
      </c>
      <c r="X2898" s="75">
        <v>154.1</v>
      </c>
      <c r="Y2898" s="75">
        <v>16.79</v>
      </c>
      <c r="Z2898" s="70">
        <v>170.89</v>
      </c>
      <c r="AA2898" s="79"/>
      <c r="AB2898" s="80">
        <f t="shared" si="1679"/>
        <v>-9.9999999999909051E-3</v>
      </c>
    </row>
    <row r="2899" spans="1:28" x14ac:dyDescent="0.25">
      <c r="A2899" s="72" t="s">
        <v>18605</v>
      </c>
      <c r="B2899" s="73" t="s">
        <v>18607</v>
      </c>
      <c r="C2899" s="74" t="s">
        <v>15692</v>
      </c>
      <c r="D2899" s="75">
        <v>0</v>
      </c>
      <c r="E2899" s="70">
        <v>505.12</v>
      </c>
      <c r="F2899" s="76">
        <f>ROUND(D2899*E2899,2)</f>
        <v>0</v>
      </c>
      <c r="G2899" s="29"/>
      <c r="H2899" s="70">
        <f t="shared" si="1680"/>
        <v>488.34</v>
      </c>
      <c r="I2899" s="70">
        <f t="shared" si="1680"/>
        <v>16.78</v>
      </c>
      <c r="J2899" s="70">
        <f>H2899+I2899</f>
        <v>505.12</v>
      </c>
      <c r="K2899" s="70">
        <v>0</v>
      </c>
      <c r="L2899" s="76">
        <f>SUM(J2899:K2899)</f>
        <v>505.12</v>
      </c>
      <c r="N2899" s="75">
        <v>488.34</v>
      </c>
      <c r="O2899" s="75">
        <v>16.78</v>
      </c>
      <c r="P2899" s="70">
        <f>SUM(N2899:O2899)</f>
        <v>505.12</v>
      </c>
      <c r="Q2899" s="64"/>
      <c r="R2899" s="70">
        <f t="shared" si="1681"/>
        <v>488.34</v>
      </c>
      <c r="S2899" s="70">
        <f t="shared" si="1681"/>
        <v>16.79</v>
      </c>
      <c r="T2899" s="70">
        <f>R2899+S2899</f>
        <v>505.13</v>
      </c>
      <c r="U2899" s="70">
        <f>ROUND(Z2899*$H$2,2)/100</f>
        <v>0</v>
      </c>
      <c r="V2899" s="78">
        <f>SUM(T2899:U2899)</f>
        <v>505.13</v>
      </c>
      <c r="X2899" s="75">
        <v>488.34</v>
      </c>
      <c r="Y2899" s="75">
        <v>16.79</v>
      </c>
      <c r="Z2899" s="70">
        <v>505.13</v>
      </c>
      <c r="AA2899" s="79"/>
      <c r="AB2899" s="80">
        <f t="shared" si="1679"/>
        <v>-9.9999999999909051E-3</v>
      </c>
    </row>
    <row r="2900" spans="1:28" x14ac:dyDescent="0.25">
      <c r="A2900" s="66" t="s">
        <v>18606</v>
      </c>
      <c r="B2900" s="67" t="s">
        <v>23977</v>
      </c>
      <c r="C2900" s="68"/>
      <c r="D2900" s="69"/>
      <c r="E2900" s="70"/>
      <c r="F2900" s="71"/>
      <c r="H2900" s="70"/>
      <c r="I2900" s="70"/>
      <c r="J2900" s="70"/>
      <c r="K2900" s="70"/>
      <c r="L2900" s="76"/>
      <c r="N2900" s="70"/>
      <c r="O2900" s="70"/>
      <c r="P2900" s="70"/>
      <c r="Q2900" s="64"/>
      <c r="R2900" s="70"/>
      <c r="S2900" s="70"/>
      <c r="T2900" s="70"/>
      <c r="U2900" s="70"/>
      <c r="V2900" s="78"/>
      <c r="X2900" s="70"/>
      <c r="Y2900" s="70"/>
      <c r="Z2900" s="70"/>
      <c r="AA2900" s="79"/>
      <c r="AB2900" s="80">
        <f t="shared" si="1679"/>
        <v>0</v>
      </c>
    </row>
    <row r="2901" spans="1:28" x14ac:dyDescent="0.25">
      <c r="A2901" s="66" t="s">
        <v>18608</v>
      </c>
      <c r="B2901" s="67" t="s">
        <v>23978</v>
      </c>
      <c r="C2901" s="68"/>
      <c r="D2901" s="69"/>
      <c r="E2901" s="70"/>
      <c r="F2901" s="71"/>
      <c r="H2901" s="70"/>
      <c r="I2901" s="70"/>
      <c r="J2901" s="70"/>
      <c r="K2901" s="70"/>
      <c r="L2901" s="76"/>
      <c r="N2901" s="70"/>
      <c r="O2901" s="70"/>
      <c r="P2901" s="70"/>
      <c r="Q2901" s="64"/>
      <c r="R2901" s="70"/>
      <c r="S2901" s="70"/>
      <c r="T2901" s="70"/>
      <c r="U2901" s="70"/>
      <c r="V2901" s="78"/>
      <c r="X2901" s="70"/>
      <c r="Y2901" s="70"/>
      <c r="Z2901" s="70"/>
      <c r="AA2901" s="79"/>
      <c r="AB2901" s="80">
        <f t="shared" si="1679"/>
        <v>0</v>
      </c>
    </row>
    <row r="2902" spans="1:28" x14ac:dyDescent="0.25">
      <c r="A2902" s="72" t="s">
        <v>18609</v>
      </c>
      <c r="B2902" s="73" t="s">
        <v>23979</v>
      </c>
      <c r="C2902" s="74" t="s">
        <v>15692</v>
      </c>
      <c r="D2902" s="75">
        <v>0</v>
      </c>
      <c r="E2902" s="70">
        <v>390.41</v>
      </c>
      <c r="F2902" s="76">
        <f t="shared" ref="F2902:F2919" si="1682">ROUND(D2902*E2902,2)</f>
        <v>0</v>
      </c>
      <c r="G2902" s="77"/>
      <c r="H2902" s="70">
        <f t="shared" ref="H2902:I2919" si="1683">ROUND(N2902+(N2902*$H$2/100),2)</f>
        <v>350.04</v>
      </c>
      <c r="I2902" s="70">
        <f t="shared" si="1683"/>
        <v>40.369999999999997</v>
      </c>
      <c r="J2902" s="70">
        <f t="shared" ref="J2902:J2919" si="1684">H2902+I2902</f>
        <v>390.41</v>
      </c>
      <c r="K2902" s="70">
        <v>0</v>
      </c>
      <c r="L2902" s="76">
        <f t="shared" ref="L2902:L2919" si="1685">SUM(J2902:K2902)</f>
        <v>390.41</v>
      </c>
      <c r="N2902" s="70">
        <v>350.04</v>
      </c>
      <c r="O2902" s="70">
        <v>40.370000000000005</v>
      </c>
      <c r="P2902" s="70">
        <f t="shared" ref="P2902:P2919" si="1686">SUM(N2902:O2902)</f>
        <v>390.41</v>
      </c>
      <c r="Q2902" s="64"/>
      <c r="R2902" s="70">
        <f t="shared" ref="R2902:S2919" si="1687">X2902</f>
        <v>350.04</v>
      </c>
      <c r="S2902" s="70">
        <f t="shared" si="1687"/>
        <v>40.380000000000003</v>
      </c>
      <c r="T2902" s="70">
        <f t="shared" ref="T2902:T2919" si="1688">R2902+S2902</f>
        <v>390.42</v>
      </c>
      <c r="U2902" s="70">
        <f t="shared" ref="U2902:U2919" si="1689">ROUND(Z2902*$H$2,2)/100</f>
        <v>0</v>
      </c>
      <c r="V2902" s="78">
        <f t="shared" ref="V2902:V2919" si="1690">SUM(T2902:U2902)</f>
        <v>390.42</v>
      </c>
      <c r="X2902" s="70">
        <v>350.04</v>
      </c>
      <c r="Y2902" s="70">
        <v>40.380000000000003</v>
      </c>
      <c r="Z2902" s="70">
        <v>390.42</v>
      </c>
      <c r="AA2902" s="79"/>
      <c r="AB2902" s="80">
        <f t="shared" si="1679"/>
        <v>-9.9999999999909051E-3</v>
      </c>
    </row>
    <row r="2903" spans="1:28" ht="22.5" x14ac:dyDescent="0.25">
      <c r="A2903" s="72" t="s">
        <v>18610</v>
      </c>
      <c r="B2903" s="73" t="s">
        <v>23980</v>
      </c>
      <c r="C2903" s="74" t="s">
        <v>15692</v>
      </c>
      <c r="D2903" s="75">
        <v>0</v>
      </c>
      <c r="E2903" s="70">
        <v>192.77000000000004</v>
      </c>
      <c r="F2903" s="76">
        <f t="shared" si="1682"/>
        <v>0</v>
      </c>
      <c r="G2903" s="77"/>
      <c r="H2903" s="70">
        <f t="shared" si="1683"/>
        <v>152.4</v>
      </c>
      <c r="I2903" s="70">
        <f t="shared" si="1683"/>
        <v>40.369999999999997</v>
      </c>
      <c r="J2903" s="70">
        <f t="shared" si="1684"/>
        <v>192.77</v>
      </c>
      <c r="K2903" s="70">
        <v>0</v>
      </c>
      <c r="L2903" s="76">
        <f t="shared" si="1685"/>
        <v>192.77</v>
      </c>
      <c r="N2903" s="70">
        <v>152.40000000000003</v>
      </c>
      <c r="O2903" s="70">
        <v>40.370000000000005</v>
      </c>
      <c r="P2903" s="70">
        <f t="shared" si="1686"/>
        <v>192.77000000000004</v>
      </c>
      <c r="Q2903" s="64"/>
      <c r="R2903" s="70">
        <f t="shared" si="1687"/>
        <v>152.4</v>
      </c>
      <c r="S2903" s="70">
        <f t="shared" si="1687"/>
        <v>40.380000000000003</v>
      </c>
      <c r="T2903" s="70">
        <f t="shared" si="1688"/>
        <v>192.78</v>
      </c>
      <c r="U2903" s="70">
        <f t="shared" si="1689"/>
        <v>0</v>
      </c>
      <c r="V2903" s="78">
        <f t="shared" si="1690"/>
        <v>192.78</v>
      </c>
      <c r="X2903" s="70">
        <v>152.4</v>
      </c>
      <c r="Y2903" s="70">
        <v>40.380000000000003</v>
      </c>
      <c r="Z2903" s="70">
        <v>192.78</v>
      </c>
      <c r="AA2903" s="79"/>
      <c r="AB2903" s="80">
        <f t="shared" si="1679"/>
        <v>-9.9999999999624833E-3</v>
      </c>
    </row>
    <row r="2904" spans="1:28" x14ac:dyDescent="0.25">
      <c r="A2904" s="72" t="s">
        <v>18611</v>
      </c>
      <c r="B2904" s="73" t="s">
        <v>23981</v>
      </c>
      <c r="C2904" s="74" t="s">
        <v>15692</v>
      </c>
      <c r="D2904" s="75">
        <v>0</v>
      </c>
      <c r="E2904" s="70">
        <v>353.6</v>
      </c>
      <c r="F2904" s="76">
        <f t="shared" si="1682"/>
        <v>0</v>
      </c>
      <c r="G2904" s="77"/>
      <c r="H2904" s="70">
        <f t="shared" si="1683"/>
        <v>313.23</v>
      </c>
      <c r="I2904" s="70">
        <f t="shared" si="1683"/>
        <v>40.369999999999997</v>
      </c>
      <c r="J2904" s="70">
        <f t="shared" si="1684"/>
        <v>353.6</v>
      </c>
      <c r="K2904" s="70">
        <v>0</v>
      </c>
      <c r="L2904" s="76">
        <f t="shared" si="1685"/>
        <v>353.6</v>
      </c>
      <c r="N2904" s="70">
        <v>313.23</v>
      </c>
      <c r="O2904" s="70">
        <v>40.370000000000005</v>
      </c>
      <c r="P2904" s="70">
        <f t="shared" si="1686"/>
        <v>353.6</v>
      </c>
      <c r="Q2904" s="64"/>
      <c r="R2904" s="70">
        <f t="shared" si="1687"/>
        <v>313.23</v>
      </c>
      <c r="S2904" s="70">
        <f t="shared" si="1687"/>
        <v>40.380000000000003</v>
      </c>
      <c r="T2904" s="70">
        <f t="shared" si="1688"/>
        <v>353.61</v>
      </c>
      <c r="U2904" s="70">
        <f t="shared" si="1689"/>
        <v>0</v>
      </c>
      <c r="V2904" s="78">
        <f t="shared" si="1690"/>
        <v>353.61</v>
      </c>
      <c r="X2904" s="70">
        <v>313.23</v>
      </c>
      <c r="Y2904" s="70">
        <v>40.380000000000003</v>
      </c>
      <c r="Z2904" s="70">
        <v>353.61</v>
      </c>
      <c r="AA2904" s="79"/>
      <c r="AB2904" s="80">
        <f t="shared" si="1679"/>
        <v>-9.9999999999909051E-3</v>
      </c>
    </row>
    <row r="2905" spans="1:28" x14ac:dyDescent="0.25">
      <c r="A2905" s="72" t="s">
        <v>18612</v>
      </c>
      <c r="B2905" s="73" t="s">
        <v>23982</v>
      </c>
      <c r="C2905" s="74" t="s">
        <v>15692</v>
      </c>
      <c r="D2905" s="75">
        <v>0</v>
      </c>
      <c r="E2905" s="70">
        <v>107.6</v>
      </c>
      <c r="F2905" s="76">
        <f t="shared" si="1682"/>
        <v>0</v>
      </c>
      <c r="G2905" s="77"/>
      <c r="H2905" s="70">
        <f t="shared" si="1683"/>
        <v>60.41</v>
      </c>
      <c r="I2905" s="70">
        <f t="shared" si="1683"/>
        <v>47.19</v>
      </c>
      <c r="J2905" s="70">
        <f t="shared" si="1684"/>
        <v>107.6</v>
      </c>
      <c r="K2905" s="70">
        <v>0</v>
      </c>
      <c r="L2905" s="76">
        <f t="shared" si="1685"/>
        <v>107.6</v>
      </c>
      <c r="N2905" s="70">
        <v>60.410000000000004</v>
      </c>
      <c r="O2905" s="70">
        <v>47.19</v>
      </c>
      <c r="P2905" s="70">
        <f t="shared" si="1686"/>
        <v>107.6</v>
      </c>
      <c r="Q2905" s="64"/>
      <c r="R2905" s="70">
        <f t="shared" si="1687"/>
        <v>60.41</v>
      </c>
      <c r="S2905" s="70">
        <f t="shared" si="1687"/>
        <v>47.2</v>
      </c>
      <c r="T2905" s="70">
        <f t="shared" si="1688"/>
        <v>107.61</v>
      </c>
      <c r="U2905" s="70">
        <f t="shared" si="1689"/>
        <v>0</v>
      </c>
      <c r="V2905" s="78">
        <f t="shared" si="1690"/>
        <v>107.61</v>
      </c>
      <c r="X2905" s="70">
        <v>60.41</v>
      </c>
      <c r="Y2905" s="70">
        <v>47.2</v>
      </c>
      <c r="Z2905" s="70">
        <v>107.61</v>
      </c>
      <c r="AA2905" s="79"/>
      <c r="AB2905" s="80">
        <f t="shared" si="1679"/>
        <v>-1.0000000000005116E-2</v>
      </c>
    </row>
    <row r="2906" spans="1:28" ht="22.5" x14ac:dyDescent="0.25">
      <c r="A2906" s="72" t="s">
        <v>18613</v>
      </c>
      <c r="B2906" s="73" t="s">
        <v>23983</v>
      </c>
      <c r="C2906" s="74" t="s">
        <v>15692</v>
      </c>
      <c r="D2906" s="75">
        <v>0</v>
      </c>
      <c r="E2906" s="70">
        <v>229.26</v>
      </c>
      <c r="F2906" s="76">
        <f t="shared" si="1682"/>
        <v>0</v>
      </c>
      <c r="G2906" s="77"/>
      <c r="H2906" s="70">
        <f t="shared" si="1683"/>
        <v>182.07</v>
      </c>
      <c r="I2906" s="70">
        <f t="shared" si="1683"/>
        <v>47.19</v>
      </c>
      <c r="J2906" s="70">
        <f t="shared" si="1684"/>
        <v>229.26</v>
      </c>
      <c r="K2906" s="70">
        <v>0</v>
      </c>
      <c r="L2906" s="76">
        <f t="shared" si="1685"/>
        <v>229.26</v>
      </c>
      <c r="N2906" s="70">
        <v>182.07</v>
      </c>
      <c r="O2906" s="70">
        <v>47.19</v>
      </c>
      <c r="P2906" s="70">
        <f t="shared" si="1686"/>
        <v>229.26</v>
      </c>
      <c r="Q2906" s="64"/>
      <c r="R2906" s="70">
        <f t="shared" si="1687"/>
        <v>182.07</v>
      </c>
      <c r="S2906" s="70">
        <f t="shared" si="1687"/>
        <v>47.2</v>
      </c>
      <c r="T2906" s="70">
        <f t="shared" si="1688"/>
        <v>229.26999999999998</v>
      </c>
      <c r="U2906" s="70">
        <f t="shared" si="1689"/>
        <v>0</v>
      </c>
      <c r="V2906" s="78">
        <f t="shared" si="1690"/>
        <v>229.26999999999998</v>
      </c>
      <c r="X2906" s="70">
        <v>182.07</v>
      </c>
      <c r="Y2906" s="70">
        <v>47.2</v>
      </c>
      <c r="Z2906" s="70">
        <v>229.27</v>
      </c>
      <c r="AA2906" s="79"/>
      <c r="AB2906" s="80">
        <f t="shared" si="1679"/>
        <v>-1.0000000000019327E-2</v>
      </c>
    </row>
    <row r="2907" spans="1:28" x14ac:dyDescent="0.25">
      <c r="A2907" s="72" t="s">
        <v>18614</v>
      </c>
      <c r="B2907" s="73" t="s">
        <v>23984</v>
      </c>
      <c r="C2907" s="74" t="s">
        <v>15692</v>
      </c>
      <c r="D2907" s="75">
        <v>0</v>
      </c>
      <c r="E2907" s="70">
        <v>462.96</v>
      </c>
      <c r="F2907" s="76">
        <f t="shared" si="1682"/>
        <v>0</v>
      </c>
      <c r="G2907" s="77"/>
      <c r="H2907" s="70">
        <f t="shared" si="1683"/>
        <v>415.77</v>
      </c>
      <c r="I2907" s="70">
        <f t="shared" si="1683"/>
        <v>47.19</v>
      </c>
      <c r="J2907" s="70">
        <f t="shared" si="1684"/>
        <v>462.96</v>
      </c>
      <c r="K2907" s="70">
        <v>0</v>
      </c>
      <c r="L2907" s="76">
        <f t="shared" si="1685"/>
        <v>462.96</v>
      </c>
      <c r="N2907" s="70">
        <v>415.77</v>
      </c>
      <c r="O2907" s="70">
        <v>47.19</v>
      </c>
      <c r="P2907" s="70">
        <f t="shared" si="1686"/>
        <v>462.96</v>
      </c>
      <c r="Q2907" s="64"/>
      <c r="R2907" s="70">
        <f t="shared" si="1687"/>
        <v>415.77</v>
      </c>
      <c r="S2907" s="70">
        <f t="shared" si="1687"/>
        <v>47.2</v>
      </c>
      <c r="T2907" s="70">
        <f t="shared" si="1688"/>
        <v>462.96999999999997</v>
      </c>
      <c r="U2907" s="70">
        <f t="shared" si="1689"/>
        <v>0</v>
      </c>
      <c r="V2907" s="78">
        <f t="shared" si="1690"/>
        <v>462.96999999999997</v>
      </c>
      <c r="X2907" s="70">
        <v>415.77</v>
      </c>
      <c r="Y2907" s="70">
        <v>47.2</v>
      </c>
      <c r="Z2907" s="70">
        <v>462.97</v>
      </c>
      <c r="AA2907" s="79"/>
      <c r="AB2907" s="80">
        <f t="shared" si="1679"/>
        <v>-1.0000000000047748E-2</v>
      </c>
    </row>
    <row r="2908" spans="1:28" x14ac:dyDescent="0.25">
      <c r="A2908" s="72" t="s">
        <v>18615</v>
      </c>
      <c r="B2908" s="73" t="s">
        <v>23985</v>
      </c>
      <c r="C2908" s="74" t="s">
        <v>15692</v>
      </c>
      <c r="D2908" s="75">
        <v>0</v>
      </c>
      <c r="E2908" s="70">
        <v>41.870000000000005</v>
      </c>
      <c r="F2908" s="76">
        <f t="shared" si="1682"/>
        <v>0</v>
      </c>
      <c r="G2908" s="77"/>
      <c r="H2908" s="70">
        <f t="shared" si="1683"/>
        <v>25.09</v>
      </c>
      <c r="I2908" s="70">
        <f t="shared" si="1683"/>
        <v>16.78</v>
      </c>
      <c r="J2908" s="70">
        <f t="shared" si="1684"/>
        <v>41.870000000000005</v>
      </c>
      <c r="K2908" s="70">
        <v>0</v>
      </c>
      <c r="L2908" s="76">
        <f t="shared" si="1685"/>
        <v>41.870000000000005</v>
      </c>
      <c r="N2908" s="70">
        <v>25.09</v>
      </c>
      <c r="O2908" s="70">
        <v>16.78</v>
      </c>
      <c r="P2908" s="70">
        <f t="shared" si="1686"/>
        <v>41.870000000000005</v>
      </c>
      <c r="Q2908" s="64"/>
      <c r="R2908" s="70">
        <f t="shared" si="1687"/>
        <v>25.09</v>
      </c>
      <c r="S2908" s="70">
        <f t="shared" si="1687"/>
        <v>16.79</v>
      </c>
      <c r="T2908" s="70">
        <f t="shared" si="1688"/>
        <v>41.879999999999995</v>
      </c>
      <c r="U2908" s="70">
        <f t="shared" si="1689"/>
        <v>0</v>
      </c>
      <c r="V2908" s="78">
        <f t="shared" si="1690"/>
        <v>41.879999999999995</v>
      </c>
      <c r="X2908" s="70">
        <v>25.09</v>
      </c>
      <c r="Y2908" s="70">
        <v>16.79</v>
      </c>
      <c r="Z2908" s="70">
        <v>41.88</v>
      </c>
      <c r="AA2908" s="79"/>
      <c r="AB2908" s="80">
        <f t="shared" si="1679"/>
        <v>-9.9999999999980105E-3</v>
      </c>
    </row>
    <row r="2909" spans="1:28" x14ac:dyDescent="0.25">
      <c r="A2909" s="72" t="s">
        <v>18616</v>
      </c>
      <c r="B2909" s="73" t="s">
        <v>23986</v>
      </c>
      <c r="C2909" s="74" t="s">
        <v>15692</v>
      </c>
      <c r="D2909" s="75">
        <v>0</v>
      </c>
      <c r="E2909" s="70">
        <v>424.52</v>
      </c>
      <c r="F2909" s="76">
        <f t="shared" si="1682"/>
        <v>0</v>
      </c>
      <c r="G2909" s="77"/>
      <c r="H2909" s="70">
        <f t="shared" si="1683"/>
        <v>377.33</v>
      </c>
      <c r="I2909" s="70">
        <f t="shared" si="1683"/>
        <v>47.19</v>
      </c>
      <c r="J2909" s="70">
        <f t="shared" si="1684"/>
        <v>424.52</v>
      </c>
      <c r="K2909" s="70">
        <v>0</v>
      </c>
      <c r="L2909" s="76">
        <f t="shared" si="1685"/>
        <v>424.52</v>
      </c>
      <c r="N2909" s="70">
        <v>377.33</v>
      </c>
      <c r="O2909" s="70">
        <v>47.19</v>
      </c>
      <c r="P2909" s="70">
        <f t="shared" si="1686"/>
        <v>424.52</v>
      </c>
      <c r="Q2909" s="64"/>
      <c r="R2909" s="70">
        <f t="shared" si="1687"/>
        <v>377.33</v>
      </c>
      <c r="S2909" s="70">
        <f t="shared" si="1687"/>
        <v>47.2</v>
      </c>
      <c r="T2909" s="70">
        <f t="shared" si="1688"/>
        <v>424.53</v>
      </c>
      <c r="U2909" s="70">
        <f t="shared" si="1689"/>
        <v>0</v>
      </c>
      <c r="V2909" s="78">
        <f t="shared" si="1690"/>
        <v>424.53</v>
      </c>
      <c r="X2909" s="70">
        <v>377.33</v>
      </c>
      <c r="Y2909" s="70">
        <v>47.2</v>
      </c>
      <c r="Z2909" s="70">
        <v>424.53</v>
      </c>
      <c r="AA2909" s="79"/>
      <c r="AB2909" s="80">
        <f t="shared" si="1679"/>
        <v>-9.9999999999909051E-3</v>
      </c>
    </row>
    <row r="2910" spans="1:28" x14ac:dyDescent="0.25">
      <c r="A2910" s="72" t="s">
        <v>18617</v>
      </c>
      <c r="B2910" s="73" t="s">
        <v>23987</v>
      </c>
      <c r="C2910" s="74" t="s">
        <v>15692</v>
      </c>
      <c r="D2910" s="75">
        <v>0</v>
      </c>
      <c r="E2910" s="70">
        <v>365.49</v>
      </c>
      <c r="F2910" s="76">
        <f t="shared" si="1682"/>
        <v>0</v>
      </c>
      <c r="G2910" s="77"/>
      <c r="H2910" s="70">
        <f t="shared" si="1683"/>
        <v>318.3</v>
      </c>
      <c r="I2910" s="70">
        <f t="shared" si="1683"/>
        <v>47.19</v>
      </c>
      <c r="J2910" s="70">
        <f t="shared" si="1684"/>
        <v>365.49</v>
      </c>
      <c r="K2910" s="70">
        <v>0</v>
      </c>
      <c r="L2910" s="76">
        <f t="shared" si="1685"/>
        <v>365.49</v>
      </c>
      <c r="N2910" s="70">
        <v>318.3</v>
      </c>
      <c r="O2910" s="70">
        <v>47.19</v>
      </c>
      <c r="P2910" s="70">
        <f t="shared" si="1686"/>
        <v>365.49</v>
      </c>
      <c r="Q2910" s="64"/>
      <c r="R2910" s="70">
        <f t="shared" si="1687"/>
        <v>318.3</v>
      </c>
      <c r="S2910" s="70">
        <f t="shared" si="1687"/>
        <v>47.2</v>
      </c>
      <c r="T2910" s="70">
        <f t="shared" si="1688"/>
        <v>365.5</v>
      </c>
      <c r="U2910" s="70">
        <f t="shared" si="1689"/>
        <v>0</v>
      </c>
      <c r="V2910" s="78">
        <f t="shared" si="1690"/>
        <v>365.5</v>
      </c>
      <c r="X2910" s="70">
        <v>318.3</v>
      </c>
      <c r="Y2910" s="70">
        <v>47.2</v>
      </c>
      <c r="Z2910" s="70">
        <v>365.5</v>
      </c>
      <c r="AA2910" s="79"/>
      <c r="AB2910" s="80">
        <f t="shared" si="1679"/>
        <v>-9.9999999999909051E-3</v>
      </c>
    </row>
    <row r="2911" spans="1:28" x14ac:dyDescent="0.25">
      <c r="A2911" s="72" t="s">
        <v>18618</v>
      </c>
      <c r="B2911" s="73" t="s">
        <v>23988</v>
      </c>
      <c r="C2911" s="74" t="s">
        <v>15692</v>
      </c>
      <c r="D2911" s="75">
        <v>0</v>
      </c>
      <c r="E2911" s="70">
        <v>86.5</v>
      </c>
      <c r="F2911" s="76">
        <f t="shared" si="1682"/>
        <v>0</v>
      </c>
      <c r="G2911" s="77"/>
      <c r="H2911" s="70">
        <f t="shared" si="1683"/>
        <v>69.72</v>
      </c>
      <c r="I2911" s="70">
        <f t="shared" si="1683"/>
        <v>16.78</v>
      </c>
      <c r="J2911" s="70">
        <f t="shared" si="1684"/>
        <v>86.5</v>
      </c>
      <c r="K2911" s="70">
        <v>0</v>
      </c>
      <c r="L2911" s="76">
        <f t="shared" si="1685"/>
        <v>86.5</v>
      </c>
      <c r="N2911" s="70">
        <v>69.72</v>
      </c>
      <c r="O2911" s="70">
        <v>16.78</v>
      </c>
      <c r="P2911" s="70">
        <f t="shared" si="1686"/>
        <v>86.5</v>
      </c>
      <c r="Q2911" s="64"/>
      <c r="R2911" s="70">
        <f t="shared" si="1687"/>
        <v>69.72</v>
      </c>
      <c r="S2911" s="70">
        <f t="shared" si="1687"/>
        <v>16.79</v>
      </c>
      <c r="T2911" s="70">
        <f t="shared" si="1688"/>
        <v>86.509999999999991</v>
      </c>
      <c r="U2911" s="70">
        <f t="shared" si="1689"/>
        <v>0</v>
      </c>
      <c r="V2911" s="78">
        <f t="shared" si="1690"/>
        <v>86.509999999999991</v>
      </c>
      <c r="X2911" s="70">
        <v>69.72</v>
      </c>
      <c r="Y2911" s="70">
        <v>16.79</v>
      </c>
      <c r="Z2911" s="70">
        <v>86.51</v>
      </c>
      <c r="AA2911" s="79"/>
      <c r="AB2911" s="80">
        <f t="shared" si="1679"/>
        <v>-1.0000000000005116E-2</v>
      </c>
    </row>
    <row r="2912" spans="1:28" x14ac:dyDescent="0.25">
      <c r="A2912" s="72" t="s">
        <v>18619</v>
      </c>
      <c r="B2912" s="73" t="s">
        <v>23989</v>
      </c>
      <c r="C2912" s="74" t="s">
        <v>15692</v>
      </c>
      <c r="D2912" s="75">
        <v>0</v>
      </c>
      <c r="E2912" s="70">
        <v>525.30999999999995</v>
      </c>
      <c r="F2912" s="76">
        <f t="shared" si="1682"/>
        <v>0</v>
      </c>
      <c r="G2912" s="77"/>
      <c r="H2912" s="70">
        <f t="shared" si="1683"/>
        <v>424.67</v>
      </c>
      <c r="I2912" s="70">
        <f t="shared" si="1683"/>
        <v>100.64</v>
      </c>
      <c r="J2912" s="70">
        <f t="shared" si="1684"/>
        <v>525.31000000000006</v>
      </c>
      <c r="K2912" s="70">
        <v>0</v>
      </c>
      <c r="L2912" s="76">
        <f t="shared" si="1685"/>
        <v>525.31000000000006</v>
      </c>
      <c r="N2912" s="70">
        <v>424.67</v>
      </c>
      <c r="O2912" s="70">
        <v>100.64</v>
      </c>
      <c r="P2912" s="70">
        <f t="shared" si="1686"/>
        <v>525.31000000000006</v>
      </c>
      <c r="Q2912" s="64"/>
      <c r="R2912" s="70">
        <f t="shared" si="1687"/>
        <v>424.67</v>
      </c>
      <c r="S2912" s="70">
        <f t="shared" si="1687"/>
        <v>100.65</v>
      </c>
      <c r="T2912" s="70">
        <f t="shared" si="1688"/>
        <v>525.32000000000005</v>
      </c>
      <c r="U2912" s="70">
        <f t="shared" si="1689"/>
        <v>0</v>
      </c>
      <c r="V2912" s="78">
        <f t="shared" si="1690"/>
        <v>525.32000000000005</v>
      </c>
      <c r="X2912" s="70">
        <v>424.67</v>
      </c>
      <c r="Y2912" s="70">
        <v>100.65</v>
      </c>
      <c r="Z2912" s="70">
        <v>525.32000000000005</v>
      </c>
      <c r="AA2912" s="79"/>
      <c r="AB2912" s="80">
        <f t="shared" si="1679"/>
        <v>-9.9999999999909051E-3</v>
      </c>
    </row>
    <row r="2913" spans="1:28" x14ac:dyDescent="0.25">
      <c r="A2913" s="72" t="s">
        <v>18620</v>
      </c>
      <c r="B2913" s="73" t="s">
        <v>23990</v>
      </c>
      <c r="C2913" s="74" t="s">
        <v>15692</v>
      </c>
      <c r="D2913" s="75">
        <v>0</v>
      </c>
      <c r="E2913" s="70">
        <v>465.93</v>
      </c>
      <c r="F2913" s="76">
        <f t="shared" si="1682"/>
        <v>0</v>
      </c>
      <c r="G2913" s="29"/>
      <c r="H2913" s="70">
        <f t="shared" si="1683"/>
        <v>365.29</v>
      </c>
      <c r="I2913" s="70">
        <f t="shared" si="1683"/>
        <v>100.64</v>
      </c>
      <c r="J2913" s="70">
        <f t="shared" si="1684"/>
        <v>465.93</v>
      </c>
      <c r="K2913" s="70">
        <v>0</v>
      </c>
      <c r="L2913" s="76">
        <f t="shared" si="1685"/>
        <v>465.93</v>
      </c>
      <c r="N2913" s="75">
        <v>365.29</v>
      </c>
      <c r="O2913" s="75">
        <v>100.64</v>
      </c>
      <c r="P2913" s="70">
        <f t="shared" si="1686"/>
        <v>465.93</v>
      </c>
      <c r="Q2913" s="64"/>
      <c r="R2913" s="70">
        <f t="shared" si="1687"/>
        <v>365.29</v>
      </c>
      <c r="S2913" s="70">
        <f t="shared" si="1687"/>
        <v>100.65</v>
      </c>
      <c r="T2913" s="70">
        <f t="shared" si="1688"/>
        <v>465.94000000000005</v>
      </c>
      <c r="U2913" s="70">
        <f t="shared" si="1689"/>
        <v>0</v>
      </c>
      <c r="V2913" s="78">
        <f t="shared" si="1690"/>
        <v>465.94000000000005</v>
      </c>
      <c r="X2913" s="75">
        <v>365.29</v>
      </c>
      <c r="Y2913" s="75">
        <v>100.65</v>
      </c>
      <c r="Z2913" s="70">
        <v>465.94</v>
      </c>
      <c r="AA2913" s="79"/>
      <c r="AB2913" s="80">
        <f t="shared" si="1679"/>
        <v>-9.9999999999909051E-3</v>
      </c>
    </row>
    <row r="2914" spans="1:28" x14ac:dyDescent="0.25">
      <c r="A2914" s="72" t="s">
        <v>18621</v>
      </c>
      <c r="B2914" s="73" t="s">
        <v>23991</v>
      </c>
      <c r="C2914" s="74" t="s">
        <v>15692</v>
      </c>
      <c r="D2914" s="75">
        <v>0</v>
      </c>
      <c r="E2914" s="70">
        <v>177.69</v>
      </c>
      <c r="F2914" s="76">
        <f t="shared" si="1682"/>
        <v>0</v>
      </c>
      <c r="G2914" s="77"/>
      <c r="H2914" s="70">
        <f t="shared" si="1683"/>
        <v>144.13999999999999</v>
      </c>
      <c r="I2914" s="70">
        <f t="shared" si="1683"/>
        <v>33.549999999999997</v>
      </c>
      <c r="J2914" s="70">
        <f t="shared" si="1684"/>
        <v>177.69</v>
      </c>
      <c r="K2914" s="70">
        <v>0</v>
      </c>
      <c r="L2914" s="76">
        <f t="shared" si="1685"/>
        <v>177.69</v>
      </c>
      <c r="N2914" s="70">
        <v>144.13999999999999</v>
      </c>
      <c r="O2914" s="70">
        <v>33.549999999999997</v>
      </c>
      <c r="P2914" s="70">
        <f t="shared" si="1686"/>
        <v>177.69</v>
      </c>
      <c r="Q2914" s="64"/>
      <c r="R2914" s="70">
        <f t="shared" si="1687"/>
        <v>144.13999999999999</v>
      </c>
      <c r="S2914" s="70">
        <f t="shared" si="1687"/>
        <v>33.549999999999997</v>
      </c>
      <c r="T2914" s="70">
        <f t="shared" si="1688"/>
        <v>177.69</v>
      </c>
      <c r="U2914" s="70">
        <f t="shared" si="1689"/>
        <v>0</v>
      </c>
      <c r="V2914" s="78">
        <f t="shared" si="1690"/>
        <v>177.69</v>
      </c>
      <c r="X2914" s="70">
        <v>144.13999999999999</v>
      </c>
      <c r="Y2914" s="70">
        <v>33.549999999999997</v>
      </c>
      <c r="Z2914" s="70">
        <v>177.69</v>
      </c>
      <c r="AA2914" s="79"/>
      <c r="AB2914" s="80">
        <f t="shared" si="1679"/>
        <v>0</v>
      </c>
    </row>
    <row r="2915" spans="1:28" ht="22.5" x14ac:dyDescent="0.25">
      <c r="A2915" s="72" t="s">
        <v>18622</v>
      </c>
      <c r="B2915" s="73" t="s">
        <v>23992</v>
      </c>
      <c r="C2915" s="74" t="s">
        <v>15692</v>
      </c>
      <c r="D2915" s="75">
        <v>0</v>
      </c>
      <c r="E2915" s="70">
        <v>148.28</v>
      </c>
      <c r="F2915" s="76">
        <f t="shared" si="1682"/>
        <v>0</v>
      </c>
      <c r="G2915" s="77"/>
      <c r="H2915" s="70">
        <f t="shared" si="1683"/>
        <v>131.5</v>
      </c>
      <c r="I2915" s="70">
        <f t="shared" si="1683"/>
        <v>16.78</v>
      </c>
      <c r="J2915" s="70">
        <f t="shared" si="1684"/>
        <v>148.28</v>
      </c>
      <c r="K2915" s="70">
        <v>0</v>
      </c>
      <c r="L2915" s="76">
        <f t="shared" si="1685"/>
        <v>148.28</v>
      </c>
      <c r="N2915" s="70">
        <v>131.5</v>
      </c>
      <c r="O2915" s="70">
        <v>16.78</v>
      </c>
      <c r="P2915" s="70">
        <f t="shared" si="1686"/>
        <v>148.28</v>
      </c>
      <c r="Q2915" s="64"/>
      <c r="R2915" s="70">
        <f t="shared" si="1687"/>
        <v>131.5</v>
      </c>
      <c r="S2915" s="70">
        <f t="shared" si="1687"/>
        <v>16.79</v>
      </c>
      <c r="T2915" s="70">
        <f t="shared" si="1688"/>
        <v>148.29</v>
      </c>
      <c r="U2915" s="70">
        <f t="shared" si="1689"/>
        <v>0</v>
      </c>
      <c r="V2915" s="78">
        <f t="shared" si="1690"/>
        <v>148.29</v>
      </c>
      <c r="X2915" s="70">
        <v>131.5</v>
      </c>
      <c r="Y2915" s="70">
        <v>16.79</v>
      </c>
      <c r="Z2915" s="70">
        <v>148.29</v>
      </c>
      <c r="AA2915" s="79"/>
      <c r="AB2915" s="80">
        <f t="shared" si="1679"/>
        <v>-9.9999999999909051E-3</v>
      </c>
    </row>
    <row r="2916" spans="1:28" x14ac:dyDescent="0.25">
      <c r="A2916" s="72" t="s">
        <v>18623</v>
      </c>
      <c r="B2916" s="73" t="s">
        <v>23993</v>
      </c>
      <c r="C2916" s="74" t="s">
        <v>15692</v>
      </c>
      <c r="D2916" s="75">
        <v>0</v>
      </c>
      <c r="E2916" s="70">
        <v>52.87</v>
      </c>
      <c r="F2916" s="76">
        <f t="shared" si="1682"/>
        <v>0</v>
      </c>
      <c r="G2916" s="77"/>
      <c r="H2916" s="70">
        <f t="shared" si="1683"/>
        <v>41.8</v>
      </c>
      <c r="I2916" s="70">
        <f t="shared" si="1683"/>
        <v>11.07</v>
      </c>
      <c r="J2916" s="70">
        <f t="shared" si="1684"/>
        <v>52.87</v>
      </c>
      <c r="K2916" s="70">
        <v>0</v>
      </c>
      <c r="L2916" s="76">
        <f t="shared" si="1685"/>
        <v>52.87</v>
      </c>
      <c r="N2916" s="70">
        <v>41.8</v>
      </c>
      <c r="O2916" s="70">
        <v>11.07</v>
      </c>
      <c r="P2916" s="70">
        <f t="shared" si="1686"/>
        <v>52.87</v>
      </c>
      <c r="Q2916" s="64"/>
      <c r="R2916" s="70">
        <f t="shared" si="1687"/>
        <v>41.8</v>
      </c>
      <c r="S2916" s="70">
        <f t="shared" si="1687"/>
        <v>11.07</v>
      </c>
      <c r="T2916" s="70">
        <f t="shared" si="1688"/>
        <v>52.87</v>
      </c>
      <c r="U2916" s="70">
        <f t="shared" si="1689"/>
        <v>0</v>
      </c>
      <c r="V2916" s="78">
        <f t="shared" si="1690"/>
        <v>52.87</v>
      </c>
      <c r="X2916" s="70">
        <v>41.8</v>
      </c>
      <c r="Y2916" s="70">
        <v>11.07</v>
      </c>
      <c r="Z2916" s="70">
        <v>52.87</v>
      </c>
      <c r="AA2916" s="79"/>
      <c r="AB2916" s="80">
        <f t="shared" si="1679"/>
        <v>0</v>
      </c>
    </row>
    <row r="2917" spans="1:28" ht="22.5" x14ac:dyDescent="0.25">
      <c r="A2917" s="72" t="s">
        <v>18624</v>
      </c>
      <c r="B2917" s="73" t="s">
        <v>23994</v>
      </c>
      <c r="C2917" s="74" t="s">
        <v>15692</v>
      </c>
      <c r="D2917" s="75">
        <v>0</v>
      </c>
      <c r="E2917" s="70">
        <v>435.31</v>
      </c>
      <c r="F2917" s="76">
        <f t="shared" si="1682"/>
        <v>0</v>
      </c>
      <c r="G2917" s="77"/>
      <c r="H2917" s="70">
        <f t="shared" si="1683"/>
        <v>334.67</v>
      </c>
      <c r="I2917" s="70">
        <f t="shared" si="1683"/>
        <v>100.64</v>
      </c>
      <c r="J2917" s="70">
        <f t="shared" si="1684"/>
        <v>435.31</v>
      </c>
      <c r="K2917" s="70">
        <v>0</v>
      </c>
      <c r="L2917" s="76">
        <f t="shared" si="1685"/>
        <v>435.31</v>
      </c>
      <c r="N2917" s="70">
        <v>334.67</v>
      </c>
      <c r="O2917" s="70">
        <v>100.64</v>
      </c>
      <c r="P2917" s="70">
        <f t="shared" si="1686"/>
        <v>435.31</v>
      </c>
      <c r="Q2917" s="64"/>
      <c r="R2917" s="70">
        <f t="shared" si="1687"/>
        <v>334.67</v>
      </c>
      <c r="S2917" s="70">
        <f t="shared" si="1687"/>
        <v>100.65</v>
      </c>
      <c r="T2917" s="70">
        <f t="shared" si="1688"/>
        <v>435.32000000000005</v>
      </c>
      <c r="U2917" s="70">
        <f t="shared" si="1689"/>
        <v>0</v>
      </c>
      <c r="V2917" s="78">
        <f t="shared" si="1690"/>
        <v>435.32000000000005</v>
      </c>
      <c r="X2917" s="70">
        <v>334.67</v>
      </c>
      <c r="Y2917" s="70">
        <v>100.65</v>
      </c>
      <c r="Z2917" s="70">
        <v>435.32</v>
      </c>
      <c r="AA2917" s="79"/>
      <c r="AB2917" s="80">
        <f t="shared" si="1679"/>
        <v>-9.9999999999909051E-3</v>
      </c>
    </row>
    <row r="2918" spans="1:28" x14ac:dyDescent="0.25">
      <c r="A2918" s="72" t="s">
        <v>18625</v>
      </c>
      <c r="B2918" s="73" t="s">
        <v>23995</v>
      </c>
      <c r="C2918" s="74" t="s">
        <v>15849</v>
      </c>
      <c r="D2918" s="75">
        <v>0</v>
      </c>
      <c r="E2918" s="70">
        <v>478.8</v>
      </c>
      <c r="F2918" s="76">
        <f t="shared" si="1682"/>
        <v>0</v>
      </c>
      <c r="G2918" s="77"/>
      <c r="H2918" s="70">
        <f t="shared" si="1683"/>
        <v>438.43</v>
      </c>
      <c r="I2918" s="70">
        <f t="shared" si="1683"/>
        <v>40.369999999999997</v>
      </c>
      <c r="J2918" s="70">
        <f t="shared" si="1684"/>
        <v>478.8</v>
      </c>
      <c r="K2918" s="70">
        <v>0</v>
      </c>
      <c r="L2918" s="76">
        <f t="shared" si="1685"/>
        <v>478.8</v>
      </c>
      <c r="N2918" s="70">
        <v>438.43</v>
      </c>
      <c r="O2918" s="70">
        <v>40.370000000000005</v>
      </c>
      <c r="P2918" s="70">
        <f t="shared" si="1686"/>
        <v>478.8</v>
      </c>
      <c r="Q2918" s="64"/>
      <c r="R2918" s="70">
        <f t="shared" si="1687"/>
        <v>438.43</v>
      </c>
      <c r="S2918" s="70">
        <f t="shared" si="1687"/>
        <v>40.380000000000003</v>
      </c>
      <c r="T2918" s="70">
        <f t="shared" si="1688"/>
        <v>478.81</v>
      </c>
      <c r="U2918" s="70">
        <f t="shared" si="1689"/>
        <v>0</v>
      </c>
      <c r="V2918" s="78">
        <f t="shared" si="1690"/>
        <v>478.81</v>
      </c>
      <c r="X2918" s="70">
        <v>438.43</v>
      </c>
      <c r="Y2918" s="70">
        <v>40.380000000000003</v>
      </c>
      <c r="Z2918" s="70">
        <v>478.81</v>
      </c>
      <c r="AA2918" s="79"/>
      <c r="AB2918" s="80">
        <f t="shared" si="1679"/>
        <v>-9.9999999999909051E-3</v>
      </c>
    </row>
    <row r="2919" spans="1:28" x14ac:dyDescent="0.25">
      <c r="A2919" s="72" t="s">
        <v>18626</v>
      </c>
      <c r="B2919" s="73" t="s">
        <v>23996</v>
      </c>
      <c r="C2919" s="74" t="s">
        <v>15692</v>
      </c>
      <c r="D2919" s="75">
        <v>0</v>
      </c>
      <c r="E2919" s="70">
        <v>93.48</v>
      </c>
      <c r="F2919" s="76">
        <f t="shared" si="1682"/>
        <v>0</v>
      </c>
      <c r="G2919" s="77"/>
      <c r="H2919" s="70">
        <f t="shared" si="1683"/>
        <v>76.7</v>
      </c>
      <c r="I2919" s="70">
        <f t="shared" si="1683"/>
        <v>16.78</v>
      </c>
      <c r="J2919" s="70">
        <f t="shared" si="1684"/>
        <v>93.48</v>
      </c>
      <c r="K2919" s="70">
        <v>0</v>
      </c>
      <c r="L2919" s="76">
        <f t="shared" si="1685"/>
        <v>93.48</v>
      </c>
      <c r="N2919" s="70">
        <v>76.7</v>
      </c>
      <c r="O2919" s="70">
        <v>16.78</v>
      </c>
      <c r="P2919" s="70">
        <f t="shared" si="1686"/>
        <v>93.48</v>
      </c>
      <c r="Q2919" s="64"/>
      <c r="R2919" s="70">
        <f t="shared" si="1687"/>
        <v>76.7</v>
      </c>
      <c r="S2919" s="70">
        <f t="shared" si="1687"/>
        <v>16.79</v>
      </c>
      <c r="T2919" s="70">
        <f t="shared" si="1688"/>
        <v>93.490000000000009</v>
      </c>
      <c r="U2919" s="70">
        <f t="shared" si="1689"/>
        <v>0</v>
      </c>
      <c r="V2919" s="78">
        <f t="shared" si="1690"/>
        <v>93.490000000000009</v>
      </c>
      <c r="X2919" s="70">
        <v>76.7</v>
      </c>
      <c r="Y2919" s="70">
        <v>16.79</v>
      </c>
      <c r="Z2919" s="70">
        <v>93.49</v>
      </c>
      <c r="AA2919" s="79"/>
      <c r="AB2919" s="80">
        <f t="shared" si="1679"/>
        <v>-9.9999999999909051E-3</v>
      </c>
    </row>
    <row r="2920" spans="1:28" ht="22.5" x14ac:dyDescent="0.25">
      <c r="A2920" s="66" t="s">
        <v>18627</v>
      </c>
      <c r="B2920" s="67" t="s">
        <v>23997</v>
      </c>
      <c r="C2920" s="68"/>
      <c r="D2920" s="69"/>
      <c r="E2920" s="70"/>
      <c r="F2920" s="71"/>
      <c r="H2920" s="70"/>
      <c r="I2920" s="70"/>
      <c r="J2920" s="70"/>
      <c r="K2920" s="70"/>
      <c r="L2920" s="76"/>
      <c r="N2920" s="70"/>
      <c r="O2920" s="70"/>
      <c r="P2920" s="70"/>
      <c r="Q2920" s="64"/>
      <c r="R2920" s="70"/>
      <c r="S2920" s="70"/>
      <c r="T2920" s="70"/>
      <c r="U2920" s="70"/>
      <c r="V2920" s="78"/>
      <c r="X2920" s="70"/>
      <c r="Y2920" s="70"/>
      <c r="Z2920" s="70"/>
      <c r="AA2920" s="79"/>
      <c r="AB2920" s="80">
        <f t="shared" si="1679"/>
        <v>0</v>
      </c>
    </row>
    <row r="2921" spans="1:28" x14ac:dyDescent="0.25">
      <c r="A2921" s="84" t="s">
        <v>19845</v>
      </c>
      <c r="B2921" s="85" t="s">
        <v>23998</v>
      </c>
      <c r="C2921" s="117" t="s">
        <v>15719</v>
      </c>
      <c r="D2921" s="87">
        <v>0</v>
      </c>
      <c r="E2921" s="88">
        <v>392.5</v>
      </c>
      <c r="F2921" s="76">
        <f>ROUND(D2921*E2921,2)</f>
        <v>0</v>
      </c>
      <c r="H2921" s="88"/>
      <c r="I2921" s="88"/>
      <c r="J2921" s="88"/>
      <c r="K2921" s="88"/>
      <c r="L2921" s="76"/>
      <c r="N2921" s="88">
        <v>337.07000000000005</v>
      </c>
      <c r="O2921" s="88">
        <v>55.429999999999993</v>
      </c>
      <c r="P2921" s="88">
        <f>SUM(N2921:O2921)</f>
        <v>392.50000000000006</v>
      </c>
      <c r="Q2921" s="89"/>
      <c r="R2921" s="88"/>
      <c r="S2921" s="88"/>
      <c r="T2921" s="88"/>
      <c r="U2921" s="88"/>
      <c r="V2921" s="78"/>
      <c r="X2921" s="88">
        <v>337.07</v>
      </c>
      <c r="Y2921" s="88">
        <v>55.45</v>
      </c>
      <c r="Z2921" s="88">
        <v>392.52</v>
      </c>
      <c r="AA2921" s="79"/>
      <c r="AB2921" s="80">
        <f t="shared" si="1679"/>
        <v>-1.9999999999924967E-2</v>
      </c>
    </row>
    <row r="2922" spans="1:28" ht="22.5" x14ac:dyDescent="0.25">
      <c r="A2922" s="72" t="s">
        <v>18628</v>
      </c>
      <c r="B2922" s="73" t="s">
        <v>23999</v>
      </c>
      <c r="C2922" s="74" t="s">
        <v>15719</v>
      </c>
      <c r="D2922" s="75">
        <v>0</v>
      </c>
      <c r="E2922" s="70">
        <v>1119.8899999999999</v>
      </c>
      <c r="F2922" s="76">
        <f>ROUND(D2922*E2922,2)</f>
        <v>0</v>
      </c>
      <c r="G2922" s="77"/>
      <c r="H2922" s="70">
        <f t="shared" ref="H2922:I2924" si="1691">ROUND(N2922+(N2922*$H$2/100),2)</f>
        <v>1059.3800000000001</v>
      </c>
      <c r="I2922" s="70">
        <f t="shared" si="1691"/>
        <v>60.51</v>
      </c>
      <c r="J2922" s="70">
        <f>H2922+I2922</f>
        <v>1119.8900000000001</v>
      </c>
      <c r="K2922" s="70">
        <v>0</v>
      </c>
      <c r="L2922" s="76">
        <f>SUM(J2922:K2922)</f>
        <v>1119.8900000000001</v>
      </c>
      <c r="N2922" s="70">
        <v>1059.3799999999999</v>
      </c>
      <c r="O2922" s="70">
        <v>60.510000000000005</v>
      </c>
      <c r="P2922" s="70">
        <f>SUM(N2922:O2922)</f>
        <v>1119.8899999999999</v>
      </c>
      <c r="Q2922" s="64"/>
      <c r="R2922" s="70">
        <f t="shared" ref="R2922:S2924" si="1692">X2922</f>
        <v>1059.3800000000001</v>
      </c>
      <c r="S2922" s="70">
        <f t="shared" si="1692"/>
        <v>60.5</v>
      </c>
      <c r="T2922" s="70">
        <f>R2922+S2922</f>
        <v>1119.8800000000001</v>
      </c>
      <c r="U2922" s="70">
        <f>ROUND(Z2922*$H$2,2)/100</f>
        <v>0</v>
      </c>
      <c r="V2922" s="78">
        <f>SUM(T2922:U2922)</f>
        <v>1119.8800000000001</v>
      </c>
      <c r="X2922" s="70">
        <v>1059.3800000000001</v>
      </c>
      <c r="Y2922" s="70">
        <v>60.5</v>
      </c>
      <c r="Z2922" s="70">
        <v>1119.8800000000001</v>
      </c>
      <c r="AA2922" s="79"/>
      <c r="AB2922" s="80">
        <f t="shared" si="1679"/>
        <v>9.9999999997635314E-3</v>
      </c>
    </row>
    <row r="2923" spans="1:28" ht="22.5" x14ac:dyDescent="0.25">
      <c r="A2923" s="72" t="s">
        <v>18629</v>
      </c>
      <c r="B2923" s="73" t="s">
        <v>24000</v>
      </c>
      <c r="C2923" s="74" t="s">
        <v>15719</v>
      </c>
      <c r="D2923" s="75">
        <v>0</v>
      </c>
      <c r="E2923" s="70">
        <v>959.99</v>
      </c>
      <c r="F2923" s="76">
        <f>ROUND(D2923*E2923,2)</f>
        <v>0</v>
      </c>
      <c r="G2923" s="77"/>
      <c r="H2923" s="70">
        <f t="shared" si="1691"/>
        <v>837.41</v>
      </c>
      <c r="I2923" s="70">
        <f t="shared" si="1691"/>
        <v>122.58</v>
      </c>
      <c r="J2923" s="70">
        <f>H2923+I2923</f>
        <v>959.99</v>
      </c>
      <c r="K2923" s="70">
        <v>0</v>
      </c>
      <c r="L2923" s="76">
        <f>SUM(J2923:K2923)</f>
        <v>959.99</v>
      </c>
      <c r="N2923" s="70">
        <v>837.41</v>
      </c>
      <c r="O2923" s="70">
        <v>122.58000000000001</v>
      </c>
      <c r="P2923" s="70">
        <f>SUM(N2923:O2923)</f>
        <v>959.99</v>
      </c>
      <c r="Q2923" s="64"/>
      <c r="R2923" s="70">
        <f t="shared" si="1692"/>
        <v>837.41</v>
      </c>
      <c r="S2923" s="70">
        <f t="shared" si="1692"/>
        <v>122.57</v>
      </c>
      <c r="T2923" s="70">
        <f>R2923+S2923</f>
        <v>959.98</v>
      </c>
      <c r="U2923" s="70">
        <f>ROUND(Z2923*$H$2,2)/100</f>
        <v>0</v>
      </c>
      <c r="V2923" s="78">
        <f>SUM(T2923:U2923)</f>
        <v>959.98</v>
      </c>
      <c r="X2923" s="70">
        <v>837.41</v>
      </c>
      <c r="Y2923" s="70">
        <v>122.57</v>
      </c>
      <c r="Z2923" s="70">
        <v>959.98</v>
      </c>
      <c r="AA2923" s="79"/>
      <c r="AB2923" s="80">
        <f t="shared" si="1679"/>
        <v>9.9999999999909051E-3</v>
      </c>
    </row>
    <row r="2924" spans="1:28" x14ac:dyDescent="0.25">
      <c r="A2924" s="72" t="s">
        <v>18630</v>
      </c>
      <c r="B2924" s="73" t="s">
        <v>24001</v>
      </c>
      <c r="C2924" s="74" t="s">
        <v>15719</v>
      </c>
      <c r="D2924" s="75">
        <v>0</v>
      </c>
      <c r="E2924" s="70">
        <v>1747.06</v>
      </c>
      <c r="F2924" s="76">
        <f>ROUND(D2924*E2924,2)</f>
        <v>0</v>
      </c>
      <c r="G2924" s="77"/>
      <c r="H2924" s="70">
        <f t="shared" si="1691"/>
        <v>1747.06</v>
      </c>
      <c r="I2924" s="70">
        <f t="shared" si="1691"/>
        <v>0</v>
      </c>
      <c r="J2924" s="70">
        <f>H2924+I2924</f>
        <v>1747.06</v>
      </c>
      <c r="K2924" s="70">
        <v>0</v>
      </c>
      <c r="L2924" s="76">
        <f>SUM(J2924:K2924)</f>
        <v>1747.06</v>
      </c>
      <c r="N2924" s="70">
        <v>1747.06</v>
      </c>
      <c r="O2924" s="70">
        <v>0</v>
      </c>
      <c r="P2924" s="70">
        <f>SUM(N2924:O2924)</f>
        <v>1747.06</v>
      </c>
      <c r="Q2924" s="64"/>
      <c r="R2924" s="70">
        <f t="shared" si="1692"/>
        <v>1747.06</v>
      </c>
      <c r="S2924" s="70">
        <f t="shared" si="1692"/>
        <v>0</v>
      </c>
      <c r="T2924" s="70">
        <f>R2924+S2924</f>
        <v>1747.06</v>
      </c>
      <c r="U2924" s="70">
        <f>ROUND(Z2924*$H$2,2)/100</f>
        <v>0</v>
      </c>
      <c r="V2924" s="78">
        <f>SUM(T2924:U2924)</f>
        <v>1747.06</v>
      </c>
      <c r="X2924" s="70">
        <v>1747.06</v>
      </c>
      <c r="Y2924" s="70">
        <v>0</v>
      </c>
      <c r="Z2924" s="70">
        <v>1747.06</v>
      </c>
      <c r="AA2924" s="79"/>
      <c r="AB2924" s="80">
        <f t="shared" si="1679"/>
        <v>0</v>
      </c>
    </row>
    <row r="2925" spans="1:28" ht="22.5" x14ac:dyDescent="0.25">
      <c r="A2925" s="66" t="s">
        <v>18631</v>
      </c>
      <c r="B2925" s="67" t="s">
        <v>24002</v>
      </c>
      <c r="C2925" s="68"/>
      <c r="D2925" s="69"/>
      <c r="E2925" s="70"/>
      <c r="F2925" s="71"/>
      <c r="H2925" s="70"/>
      <c r="I2925" s="70"/>
      <c r="J2925" s="70"/>
      <c r="K2925" s="70"/>
      <c r="L2925" s="76"/>
      <c r="N2925" s="70"/>
      <c r="O2925" s="70"/>
      <c r="P2925" s="70"/>
      <c r="Q2925" s="64"/>
      <c r="R2925" s="70"/>
      <c r="S2925" s="70"/>
      <c r="T2925" s="70"/>
      <c r="U2925" s="70"/>
      <c r="V2925" s="78"/>
      <c r="X2925" s="70"/>
      <c r="Y2925" s="70"/>
      <c r="Z2925" s="70"/>
      <c r="AA2925" s="79"/>
      <c r="AB2925" s="80">
        <f t="shared" si="1679"/>
        <v>0</v>
      </c>
    </row>
    <row r="2926" spans="1:28" x14ac:dyDescent="0.25">
      <c r="A2926" s="72" t="s">
        <v>18632</v>
      </c>
      <c r="B2926" s="73" t="s">
        <v>24003</v>
      </c>
      <c r="C2926" s="74" t="s">
        <v>15692</v>
      </c>
      <c r="D2926" s="75">
        <v>0</v>
      </c>
      <c r="E2926" s="70">
        <v>185.48000000000002</v>
      </c>
      <c r="F2926" s="76">
        <f t="shared" ref="F2926:F2963" si="1693">ROUND(D2926*E2926,2)</f>
        <v>0</v>
      </c>
      <c r="G2926" s="77"/>
      <c r="H2926" s="70">
        <f t="shared" ref="H2926:I2963" si="1694">ROUND(N2926+(N2926*$H$2/100),2)</f>
        <v>181.33</v>
      </c>
      <c r="I2926" s="70">
        <f t="shared" si="1694"/>
        <v>4.1500000000000004</v>
      </c>
      <c r="J2926" s="70">
        <f t="shared" ref="J2926:J2963" si="1695">H2926+I2926</f>
        <v>185.48000000000002</v>
      </c>
      <c r="K2926" s="70">
        <v>0</v>
      </c>
      <c r="L2926" s="76">
        <f t="shared" ref="L2926:L2963" si="1696">SUM(J2926:K2926)</f>
        <v>185.48000000000002</v>
      </c>
      <c r="N2926" s="70">
        <v>181.33</v>
      </c>
      <c r="O2926" s="70">
        <v>4.1500000000000004</v>
      </c>
      <c r="P2926" s="70">
        <f t="shared" ref="P2926:P2963" si="1697">SUM(N2926:O2926)</f>
        <v>185.48000000000002</v>
      </c>
      <c r="Q2926" s="64"/>
      <c r="R2926" s="70">
        <f t="shared" ref="R2926:S2963" si="1698">X2926</f>
        <v>181.33</v>
      </c>
      <c r="S2926" s="70">
        <f t="shared" si="1698"/>
        <v>4.1500000000000004</v>
      </c>
      <c r="T2926" s="70">
        <f t="shared" ref="T2926:T2963" si="1699">R2926+S2926</f>
        <v>185.48000000000002</v>
      </c>
      <c r="U2926" s="70">
        <f t="shared" ref="U2926:U2963" si="1700">ROUND(Z2926*$H$2,2)/100</f>
        <v>0</v>
      </c>
      <c r="V2926" s="78">
        <f t="shared" ref="V2926:V2963" si="1701">SUM(T2926:U2926)</f>
        <v>185.48000000000002</v>
      </c>
      <c r="X2926" s="70">
        <v>181.33</v>
      </c>
      <c r="Y2926" s="70">
        <v>4.1500000000000004</v>
      </c>
      <c r="Z2926" s="70">
        <v>185.48</v>
      </c>
      <c r="AA2926" s="79"/>
      <c r="AB2926" s="80">
        <f t="shared" si="1679"/>
        <v>0</v>
      </c>
    </row>
    <row r="2927" spans="1:28" ht="22.5" x14ac:dyDescent="0.25">
      <c r="A2927" s="72" t="s">
        <v>18633</v>
      </c>
      <c r="B2927" s="73" t="s">
        <v>24004</v>
      </c>
      <c r="C2927" s="74" t="s">
        <v>15692</v>
      </c>
      <c r="D2927" s="75">
        <v>0</v>
      </c>
      <c r="E2927" s="70">
        <v>32.51</v>
      </c>
      <c r="F2927" s="76">
        <f t="shared" si="1693"/>
        <v>0</v>
      </c>
      <c r="G2927" s="77"/>
      <c r="H2927" s="70">
        <f t="shared" si="1694"/>
        <v>22.53</v>
      </c>
      <c r="I2927" s="70">
        <f t="shared" si="1694"/>
        <v>9.98</v>
      </c>
      <c r="J2927" s="70">
        <f t="shared" si="1695"/>
        <v>32.510000000000005</v>
      </c>
      <c r="K2927" s="70">
        <v>0</v>
      </c>
      <c r="L2927" s="76">
        <f t="shared" si="1696"/>
        <v>32.510000000000005</v>
      </c>
      <c r="N2927" s="70">
        <v>22.53</v>
      </c>
      <c r="O2927" s="70">
        <v>9.98</v>
      </c>
      <c r="P2927" s="70">
        <f t="shared" si="1697"/>
        <v>32.510000000000005</v>
      </c>
      <c r="Q2927" s="64"/>
      <c r="R2927" s="70">
        <f t="shared" si="1698"/>
        <v>22.53</v>
      </c>
      <c r="S2927" s="70">
        <f t="shared" si="1698"/>
        <v>9.98</v>
      </c>
      <c r="T2927" s="70">
        <f t="shared" si="1699"/>
        <v>32.510000000000005</v>
      </c>
      <c r="U2927" s="70">
        <f t="shared" si="1700"/>
        <v>0</v>
      </c>
      <c r="V2927" s="78">
        <f t="shared" si="1701"/>
        <v>32.510000000000005</v>
      </c>
      <c r="X2927" s="70">
        <v>22.53</v>
      </c>
      <c r="Y2927" s="70">
        <v>9.98</v>
      </c>
      <c r="Z2927" s="70">
        <v>32.51</v>
      </c>
      <c r="AA2927" s="79"/>
      <c r="AB2927" s="80">
        <f t="shared" si="1679"/>
        <v>0</v>
      </c>
    </row>
    <row r="2928" spans="1:28" x14ac:dyDescent="0.25">
      <c r="A2928" s="72" t="s">
        <v>18634</v>
      </c>
      <c r="B2928" s="73" t="s">
        <v>24005</v>
      </c>
      <c r="C2928" s="74" t="s">
        <v>15692</v>
      </c>
      <c r="D2928" s="75">
        <v>0</v>
      </c>
      <c r="E2928" s="70">
        <v>46.42</v>
      </c>
      <c r="F2928" s="76">
        <f t="shared" si="1693"/>
        <v>0</v>
      </c>
      <c r="G2928" s="77"/>
      <c r="H2928" s="70">
        <f t="shared" si="1694"/>
        <v>42.27</v>
      </c>
      <c r="I2928" s="70">
        <f t="shared" si="1694"/>
        <v>4.1500000000000004</v>
      </c>
      <c r="J2928" s="70">
        <f t="shared" si="1695"/>
        <v>46.42</v>
      </c>
      <c r="K2928" s="70">
        <v>0</v>
      </c>
      <c r="L2928" s="76">
        <f t="shared" si="1696"/>
        <v>46.42</v>
      </c>
      <c r="N2928" s="70">
        <v>42.27</v>
      </c>
      <c r="O2928" s="70">
        <v>4.1500000000000004</v>
      </c>
      <c r="P2928" s="70">
        <f t="shared" si="1697"/>
        <v>46.42</v>
      </c>
      <c r="Q2928" s="64"/>
      <c r="R2928" s="70">
        <f t="shared" si="1698"/>
        <v>42.27</v>
      </c>
      <c r="S2928" s="70">
        <f t="shared" si="1698"/>
        <v>4.1500000000000004</v>
      </c>
      <c r="T2928" s="70">
        <f t="shared" si="1699"/>
        <v>46.42</v>
      </c>
      <c r="U2928" s="70">
        <f t="shared" si="1700"/>
        <v>0</v>
      </c>
      <c r="V2928" s="78">
        <f t="shared" si="1701"/>
        <v>46.42</v>
      </c>
      <c r="X2928" s="70">
        <v>42.27</v>
      </c>
      <c r="Y2928" s="70">
        <v>4.1500000000000004</v>
      </c>
      <c r="Z2928" s="70">
        <v>46.42</v>
      </c>
      <c r="AA2928" s="79"/>
      <c r="AB2928" s="80">
        <f t="shared" si="1679"/>
        <v>0</v>
      </c>
    </row>
    <row r="2929" spans="1:28" ht="22.5" x14ac:dyDescent="0.25">
      <c r="A2929" s="72" t="s">
        <v>18635</v>
      </c>
      <c r="B2929" s="73" t="s">
        <v>24006</v>
      </c>
      <c r="C2929" s="74" t="s">
        <v>15692</v>
      </c>
      <c r="D2929" s="75">
        <v>0</v>
      </c>
      <c r="E2929" s="70">
        <v>39.729999999999997</v>
      </c>
      <c r="F2929" s="76">
        <f t="shared" si="1693"/>
        <v>0</v>
      </c>
      <c r="G2929" s="77"/>
      <c r="H2929" s="70">
        <f t="shared" si="1694"/>
        <v>29.75</v>
      </c>
      <c r="I2929" s="70">
        <f t="shared" si="1694"/>
        <v>9.98</v>
      </c>
      <c r="J2929" s="70">
        <f t="shared" si="1695"/>
        <v>39.730000000000004</v>
      </c>
      <c r="K2929" s="70">
        <v>0</v>
      </c>
      <c r="L2929" s="76">
        <f t="shared" si="1696"/>
        <v>39.730000000000004</v>
      </c>
      <c r="N2929" s="70">
        <v>29.75</v>
      </c>
      <c r="O2929" s="70">
        <v>9.98</v>
      </c>
      <c r="P2929" s="70">
        <f t="shared" si="1697"/>
        <v>39.730000000000004</v>
      </c>
      <c r="Q2929" s="64"/>
      <c r="R2929" s="70">
        <f t="shared" si="1698"/>
        <v>29.75</v>
      </c>
      <c r="S2929" s="70">
        <f t="shared" si="1698"/>
        <v>9.98</v>
      </c>
      <c r="T2929" s="70">
        <f t="shared" si="1699"/>
        <v>39.730000000000004</v>
      </c>
      <c r="U2929" s="70">
        <f t="shared" si="1700"/>
        <v>0</v>
      </c>
      <c r="V2929" s="78">
        <f t="shared" si="1701"/>
        <v>39.730000000000004</v>
      </c>
      <c r="X2929" s="70">
        <v>29.75</v>
      </c>
      <c r="Y2929" s="70">
        <v>9.98</v>
      </c>
      <c r="Z2929" s="70">
        <v>39.729999999999997</v>
      </c>
      <c r="AA2929" s="79"/>
      <c r="AB2929" s="80">
        <f t="shared" si="1679"/>
        <v>0</v>
      </c>
    </row>
    <row r="2930" spans="1:28" x14ac:dyDescent="0.25">
      <c r="A2930" s="72" t="s">
        <v>18636</v>
      </c>
      <c r="B2930" s="73" t="s">
        <v>24007</v>
      </c>
      <c r="C2930" s="74" t="s">
        <v>15692</v>
      </c>
      <c r="D2930" s="75">
        <v>0</v>
      </c>
      <c r="E2930" s="70">
        <v>54.809999999999995</v>
      </c>
      <c r="F2930" s="76">
        <f t="shared" si="1693"/>
        <v>0</v>
      </c>
      <c r="G2930" s="77"/>
      <c r="H2930" s="70">
        <f t="shared" si="1694"/>
        <v>50.66</v>
      </c>
      <c r="I2930" s="70">
        <f t="shared" si="1694"/>
        <v>4.1500000000000004</v>
      </c>
      <c r="J2930" s="70">
        <f t="shared" si="1695"/>
        <v>54.809999999999995</v>
      </c>
      <c r="K2930" s="70">
        <v>0</v>
      </c>
      <c r="L2930" s="76">
        <f t="shared" si="1696"/>
        <v>54.809999999999995</v>
      </c>
      <c r="N2930" s="70">
        <v>50.66</v>
      </c>
      <c r="O2930" s="70">
        <v>4.1500000000000004</v>
      </c>
      <c r="P2930" s="70">
        <f t="shared" si="1697"/>
        <v>54.809999999999995</v>
      </c>
      <c r="Q2930" s="64"/>
      <c r="R2930" s="70">
        <f t="shared" si="1698"/>
        <v>50.66</v>
      </c>
      <c r="S2930" s="70">
        <f t="shared" si="1698"/>
        <v>4.1500000000000004</v>
      </c>
      <c r="T2930" s="70">
        <f t="shared" si="1699"/>
        <v>54.809999999999995</v>
      </c>
      <c r="U2930" s="70">
        <f t="shared" si="1700"/>
        <v>0</v>
      </c>
      <c r="V2930" s="78">
        <f t="shared" si="1701"/>
        <v>54.809999999999995</v>
      </c>
      <c r="X2930" s="70">
        <v>50.66</v>
      </c>
      <c r="Y2930" s="70">
        <v>4.1500000000000004</v>
      </c>
      <c r="Z2930" s="70">
        <v>54.81</v>
      </c>
      <c r="AA2930" s="79"/>
      <c r="AB2930" s="80">
        <f t="shared" si="1679"/>
        <v>0</v>
      </c>
    </row>
    <row r="2931" spans="1:28" x14ac:dyDescent="0.25">
      <c r="A2931" s="72" t="s">
        <v>18637</v>
      </c>
      <c r="B2931" s="73" t="s">
        <v>24008</v>
      </c>
      <c r="C2931" s="74" t="s">
        <v>15692</v>
      </c>
      <c r="D2931" s="75">
        <v>0</v>
      </c>
      <c r="E2931" s="70">
        <v>39.97</v>
      </c>
      <c r="F2931" s="76">
        <f t="shared" si="1693"/>
        <v>0</v>
      </c>
      <c r="G2931" s="77"/>
      <c r="H2931" s="70">
        <f t="shared" si="1694"/>
        <v>29.99</v>
      </c>
      <c r="I2931" s="70">
        <f t="shared" si="1694"/>
        <v>9.98</v>
      </c>
      <c r="J2931" s="70">
        <f t="shared" si="1695"/>
        <v>39.97</v>
      </c>
      <c r="K2931" s="70">
        <v>0</v>
      </c>
      <c r="L2931" s="76">
        <f t="shared" si="1696"/>
        <v>39.97</v>
      </c>
      <c r="N2931" s="70">
        <v>29.990000000000002</v>
      </c>
      <c r="O2931" s="70">
        <v>9.98</v>
      </c>
      <c r="P2931" s="70">
        <f t="shared" si="1697"/>
        <v>39.97</v>
      </c>
      <c r="Q2931" s="64"/>
      <c r="R2931" s="70">
        <f t="shared" si="1698"/>
        <v>29.99</v>
      </c>
      <c r="S2931" s="70">
        <f t="shared" si="1698"/>
        <v>9.98</v>
      </c>
      <c r="T2931" s="70">
        <f t="shared" si="1699"/>
        <v>39.97</v>
      </c>
      <c r="U2931" s="70">
        <f t="shared" si="1700"/>
        <v>0</v>
      </c>
      <c r="V2931" s="78">
        <f t="shared" si="1701"/>
        <v>39.97</v>
      </c>
      <c r="X2931" s="70">
        <v>29.99</v>
      </c>
      <c r="Y2931" s="70">
        <v>9.98</v>
      </c>
      <c r="Z2931" s="70">
        <v>39.97</v>
      </c>
      <c r="AA2931" s="79"/>
      <c r="AB2931" s="80">
        <f t="shared" si="1679"/>
        <v>0</v>
      </c>
    </row>
    <row r="2932" spans="1:28" x14ac:dyDescent="0.25">
      <c r="A2932" s="72" t="s">
        <v>18638</v>
      </c>
      <c r="B2932" s="73" t="s">
        <v>24009</v>
      </c>
      <c r="C2932" s="74" t="s">
        <v>15692</v>
      </c>
      <c r="D2932" s="75">
        <v>0</v>
      </c>
      <c r="E2932" s="70">
        <v>41.22</v>
      </c>
      <c r="F2932" s="76">
        <f t="shared" si="1693"/>
        <v>0</v>
      </c>
      <c r="G2932" s="77"/>
      <c r="H2932" s="70">
        <f t="shared" si="1694"/>
        <v>37.07</v>
      </c>
      <c r="I2932" s="70">
        <f t="shared" si="1694"/>
        <v>4.1500000000000004</v>
      </c>
      <c r="J2932" s="70">
        <f t="shared" si="1695"/>
        <v>41.22</v>
      </c>
      <c r="K2932" s="70">
        <v>0</v>
      </c>
      <c r="L2932" s="76">
        <f t="shared" si="1696"/>
        <v>41.22</v>
      </c>
      <c r="N2932" s="70">
        <v>37.07</v>
      </c>
      <c r="O2932" s="70">
        <v>4.1500000000000004</v>
      </c>
      <c r="P2932" s="70">
        <f t="shared" si="1697"/>
        <v>41.22</v>
      </c>
      <c r="Q2932" s="64"/>
      <c r="R2932" s="70">
        <f t="shared" si="1698"/>
        <v>37.07</v>
      </c>
      <c r="S2932" s="70">
        <f t="shared" si="1698"/>
        <v>4.1500000000000004</v>
      </c>
      <c r="T2932" s="70">
        <f t="shared" si="1699"/>
        <v>41.22</v>
      </c>
      <c r="U2932" s="70">
        <f t="shared" si="1700"/>
        <v>0</v>
      </c>
      <c r="V2932" s="78">
        <f t="shared" si="1701"/>
        <v>41.22</v>
      </c>
      <c r="X2932" s="70">
        <v>37.07</v>
      </c>
      <c r="Y2932" s="70">
        <v>4.1500000000000004</v>
      </c>
      <c r="Z2932" s="70">
        <v>41.22</v>
      </c>
      <c r="AA2932" s="79"/>
      <c r="AB2932" s="80">
        <f t="shared" si="1679"/>
        <v>0</v>
      </c>
    </row>
    <row r="2933" spans="1:28" x14ac:dyDescent="0.25">
      <c r="A2933" s="72" t="s">
        <v>18639</v>
      </c>
      <c r="B2933" s="73" t="s">
        <v>24010</v>
      </c>
      <c r="C2933" s="74" t="s">
        <v>15692</v>
      </c>
      <c r="D2933" s="75">
        <v>0</v>
      </c>
      <c r="E2933" s="70">
        <v>28.47</v>
      </c>
      <c r="F2933" s="76">
        <f t="shared" si="1693"/>
        <v>0</v>
      </c>
      <c r="G2933" s="77"/>
      <c r="H2933" s="70">
        <f t="shared" si="1694"/>
        <v>24.32</v>
      </c>
      <c r="I2933" s="70">
        <f t="shared" si="1694"/>
        <v>4.1500000000000004</v>
      </c>
      <c r="J2933" s="70">
        <f t="shared" si="1695"/>
        <v>28.47</v>
      </c>
      <c r="K2933" s="70">
        <v>0</v>
      </c>
      <c r="L2933" s="76">
        <f t="shared" si="1696"/>
        <v>28.47</v>
      </c>
      <c r="N2933" s="70">
        <v>24.32</v>
      </c>
      <c r="O2933" s="70">
        <v>4.1500000000000004</v>
      </c>
      <c r="P2933" s="70">
        <f t="shared" si="1697"/>
        <v>28.47</v>
      </c>
      <c r="Q2933" s="64"/>
      <c r="R2933" s="70">
        <f t="shared" si="1698"/>
        <v>24.32</v>
      </c>
      <c r="S2933" s="70">
        <f t="shared" si="1698"/>
        <v>4.1500000000000004</v>
      </c>
      <c r="T2933" s="70">
        <f t="shared" si="1699"/>
        <v>28.47</v>
      </c>
      <c r="U2933" s="70">
        <f t="shared" si="1700"/>
        <v>0</v>
      </c>
      <c r="V2933" s="78">
        <f t="shared" si="1701"/>
        <v>28.47</v>
      </c>
      <c r="X2933" s="70">
        <v>24.32</v>
      </c>
      <c r="Y2933" s="70">
        <v>4.1500000000000004</v>
      </c>
      <c r="Z2933" s="70">
        <v>28.47</v>
      </c>
      <c r="AA2933" s="79"/>
      <c r="AB2933" s="80">
        <f t="shared" si="1679"/>
        <v>0</v>
      </c>
    </row>
    <row r="2934" spans="1:28" x14ac:dyDescent="0.25">
      <c r="A2934" s="72" t="s">
        <v>18640</v>
      </c>
      <c r="B2934" s="73" t="s">
        <v>24011</v>
      </c>
      <c r="C2934" s="74" t="s">
        <v>15692</v>
      </c>
      <c r="D2934" s="75">
        <v>0</v>
      </c>
      <c r="E2934" s="70">
        <v>41.74</v>
      </c>
      <c r="F2934" s="76">
        <f t="shared" si="1693"/>
        <v>0</v>
      </c>
      <c r="G2934" s="77"/>
      <c r="H2934" s="70">
        <f t="shared" si="1694"/>
        <v>37.590000000000003</v>
      </c>
      <c r="I2934" s="70">
        <f t="shared" si="1694"/>
        <v>4.1500000000000004</v>
      </c>
      <c r="J2934" s="70">
        <f t="shared" si="1695"/>
        <v>41.74</v>
      </c>
      <c r="K2934" s="70">
        <v>0</v>
      </c>
      <c r="L2934" s="76">
        <f t="shared" si="1696"/>
        <v>41.74</v>
      </c>
      <c r="N2934" s="70">
        <v>37.590000000000003</v>
      </c>
      <c r="O2934" s="70">
        <v>4.1500000000000004</v>
      </c>
      <c r="P2934" s="70">
        <f t="shared" si="1697"/>
        <v>41.74</v>
      </c>
      <c r="Q2934" s="64"/>
      <c r="R2934" s="70">
        <f t="shared" si="1698"/>
        <v>37.590000000000003</v>
      </c>
      <c r="S2934" s="70">
        <f t="shared" si="1698"/>
        <v>4.1500000000000004</v>
      </c>
      <c r="T2934" s="70">
        <f t="shared" si="1699"/>
        <v>41.74</v>
      </c>
      <c r="U2934" s="70">
        <f t="shared" si="1700"/>
        <v>0</v>
      </c>
      <c r="V2934" s="78">
        <f t="shared" si="1701"/>
        <v>41.74</v>
      </c>
      <c r="X2934" s="70">
        <v>37.590000000000003</v>
      </c>
      <c r="Y2934" s="70">
        <v>4.1500000000000004</v>
      </c>
      <c r="Z2934" s="70">
        <v>41.74</v>
      </c>
      <c r="AA2934" s="79"/>
      <c r="AB2934" s="80">
        <f t="shared" si="1679"/>
        <v>0</v>
      </c>
    </row>
    <row r="2935" spans="1:28" x14ac:dyDescent="0.25">
      <c r="A2935" s="72" t="s">
        <v>18641</v>
      </c>
      <c r="B2935" s="73" t="s">
        <v>24012</v>
      </c>
      <c r="C2935" s="74" t="s">
        <v>15692</v>
      </c>
      <c r="D2935" s="75">
        <v>0</v>
      </c>
      <c r="E2935" s="70">
        <v>62.790000000000006</v>
      </c>
      <c r="F2935" s="76">
        <f t="shared" si="1693"/>
        <v>0</v>
      </c>
      <c r="G2935" s="77"/>
      <c r="H2935" s="70">
        <f t="shared" si="1694"/>
        <v>46.01</v>
      </c>
      <c r="I2935" s="70">
        <f t="shared" si="1694"/>
        <v>16.78</v>
      </c>
      <c r="J2935" s="70">
        <f t="shared" si="1695"/>
        <v>62.79</v>
      </c>
      <c r="K2935" s="70">
        <v>0</v>
      </c>
      <c r="L2935" s="76">
        <f t="shared" si="1696"/>
        <v>62.79</v>
      </c>
      <c r="N2935" s="70">
        <v>46.010000000000005</v>
      </c>
      <c r="O2935" s="70">
        <v>16.78</v>
      </c>
      <c r="P2935" s="70">
        <f t="shared" si="1697"/>
        <v>62.790000000000006</v>
      </c>
      <c r="Q2935" s="64"/>
      <c r="R2935" s="70">
        <f t="shared" si="1698"/>
        <v>46.01</v>
      </c>
      <c r="S2935" s="70">
        <f t="shared" si="1698"/>
        <v>16.79</v>
      </c>
      <c r="T2935" s="70">
        <f t="shared" si="1699"/>
        <v>62.8</v>
      </c>
      <c r="U2935" s="70">
        <f t="shared" si="1700"/>
        <v>0</v>
      </c>
      <c r="V2935" s="78">
        <f t="shared" si="1701"/>
        <v>62.8</v>
      </c>
      <c r="X2935" s="70">
        <v>46.01</v>
      </c>
      <c r="Y2935" s="70">
        <v>16.79</v>
      </c>
      <c r="Z2935" s="70">
        <v>62.8</v>
      </c>
      <c r="AA2935" s="79"/>
      <c r="AB2935" s="80">
        <f t="shared" si="1679"/>
        <v>-9.9999999999909051E-3</v>
      </c>
    </row>
    <row r="2936" spans="1:28" x14ac:dyDescent="0.25">
      <c r="A2936" s="72" t="s">
        <v>18642</v>
      </c>
      <c r="B2936" s="73" t="s">
        <v>24013</v>
      </c>
      <c r="C2936" s="74" t="s">
        <v>15692</v>
      </c>
      <c r="D2936" s="75">
        <v>0</v>
      </c>
      <c r="E2936" s="70">
        <v>102.5</v>
      </c>
      <c r="F2936" s="76">
        <f t="shared" si="1693"/>
        <v>0</v>
      </c>
      <c r="G2936" s="77"/>
      <c r="H2936" s="70">
        <f t="shared" si="1694"/>
        <v>72.25</v>
      </c>
      <c r="I2936" s="70">
        <f t="shared" si="1694"/>
        <v>30.25</v>
      </c>
      <c r="J2936" s="70">
        <f t="shared" si="1695"/>
        <v>102.5</v>
      </c>
      <c r="K2936" s="70">
        <v>0</v>
      </c>
      <c r="L2936" s="76">
        <f t="shared" si="1696"/>
        <v>102.5</v>
      </c>
      <c r="N2936" s="70">
        <v>72.25</v>
      </c>
      <c r="O2936" s="70">
        <v>30.25</v>
      </c>
      <c r="P2936" s="70">
        <f t="shared" si="1697"/>
        <v>102.5</v>
      </c>
      <c r="Q2936" s="64"/>
      <c r="R2936" s="70">
        <f t="shared" si="1698"/>
        <v>72.25</v>
      </c>
      <c r="S2936" s="70">
        <f t="shared" si="1698"/>
        <v>30.25</v>
      </c>
      <c r="T2936" s="70">
        <f t="shared" si="1699"/>
        <v>102.5</v>
      </c>
      <c r="U2936" s="70">
        <f t="shared" si="1700"/>
        <v>0</v>
      </c>
      <c r="V2936" s="78">
        <f t="shared" si="1701"/>
        <v>102.5</v>
      </c>
      <c r="X2936" s="70">
        <v>72.25</v>
      </c>
      <c r="Y2936" s="70">
        <v>30.25</v>
      </c>
      <c r="Z2936" s="70">
        <v>102.5</v>
      </c>
      <c r="AA2936" s="79"/>
      <c r="AB2936" s="80">
        <f t="shared" si="1679"/>
        <v>0</v>
      </c>
    </row>
    <row r="2937" spans="1:28" ht="33.75" x14ac:dyDescent="0.25">
      <c r="A2937" s="72" t="s">
        <v>18643</v>
      </c>
      <c r="B2937" s="73" t="s">
        <v>24014</v>
      </c>
      <c r="C2937" s="74" t="s">
        <v>15692</v>
      </c>
      <c r="D2937" s="75">
        <v>0</v>
      </c>
      <c r="E2937" s="70">
        <v>220.98000000000002</v>
      </c>
      <c r="F2937" s="76">
        <f t="shared" si="1693"/>
        <v>0</v>
      </c>
      <c r="G2937" s="77"/>
      <c r="H2937" s="70">
        <f t="shared" si="1694"/>
        <v>208.18</v>
      </c>
      <c r="I2937" s="70">
        <f t="shared" si="1694"/>
        <v>12.8</v>
      </c>
      <c r="J2937" s="70">
        <f t="shared" si="1695"/>
        <v>220.98000000000002</v>
      </c>
      <c r="K2937" s="70">
        <v>0</v>
      </c>
      <c r="L2937" s="76">
        <f t="shared" si="1696"/>
        <v>220.98000000000002</v>
      </c>
      <c r="N2937" s="70">
        <v>208.18</v>
      </c>
      <c r="O2937" s="70">
        <v>12.799999999999999</v>
      </c>
      <c r="P2937" s="70">
        <f t="shared" si="1697"/>
        <v>220.98000000000002</v>
      </c>
      <c r="Q2937" s="64"/>
      <c r="R2937" s="70">
        <f t="shared" si="1698"/>
        <v>208.18</v>
      </c>
      <c r="S2937" s="70">
        <f t="shared" si="1698"/>
        <v>12.8</v>
      </c>
      <c r="T2937" s="70">
        <f t="shared" si="1699"/>
        <v>220.98000000000002</v>
      </c>
      <c r="U2937" s="70">
        <f t="shared" si="1700"/>
        <v>0</v>
      </c>
      <c r="V2937" s="78">
        <f t="shared" si="1701"/>
        <v>220.98000000000002</v>
      </c>
      <c r="X2937" s="70">
        <v>208.18</v>
      </c>
      <c r="Y2937" s="70">
        <v>12.8</v>
      </c>
      <c r="Z2937" s="70">
        <v>220.98</v>
      </c>
      <c r="AA2937" s="79"/>
      <c r="AB2937" s="80">
        <f t="shared" si="1679"/>
        <v>0</v>
      </c>
    </row>
    <row r="2938" spans="1:28" x14ac:dyDescent="0.25">
      <c r="A2938" s="72" t="s">
        <v>18644</v>
      </c>
      <c r="B2938" s="73" t="s">
        <v>24015</v>
      </c>
      <c r="C2938" s="74" t="s">
        <v>15692</v>
      </c>
      <c r="D2938" s="75">
        <v>0</v>
      </c>
      <c r="E2938" s="70">
        <v>628.67999999999995</v>
      </c>
      <c r="F2938" s="76">
        <f t="shared" si="1693"/>
        <v>0</v>
      </c>
      <c r="G2938" s="77"/>
      <c r="H2938" s="70">
        <f t="shared" si="1694"/>
        <v>615.88</v>
      </c>
      <c r="I2938" s="70">
        <f t="shared" si="1694"/>
        <v>12.8</v>
      </c>
      <c r="J2938" s="70">
        <f t="shared" si="1695"/>
        <v>628.67999999999995</v>
      </c>
      <c r="K2938" s="70">
        <v>0</v>
      </c>
      <c r="L2938" s="76">
        <f t="shared" si="1696"/>
        <v>628.67999999999995</v>
      </c>
      <c r="N2938" s="70">
        <v>615.88</v>
      </c>
      <c r="O2938" s="70">
        <v>12.799999999999999</v>
      </c>
      <c r="P2938" s="70">
        <f t="shared" si="1697"/>
        <v>628.67999999999995</v>
      </c>
      <c r="Q2938" s="64"/>
      <c r="R2938" s="70">
        <f t="shared" si="1698"/>
        <v>615.88</v>
      </c>
      <c r="S2938" s="70">
        <f t="shared" si="1698"/>
        <v>12.8</v>
      </c>
      <c r="T2938" s="70">
        <f t="shared" si="1699"/>
        <v>628.67999999999995</v>
      </c>
      <c r="U2938" s="70">
        <f t="shared" si="1700"/>
        <v>0</v>
      </c>
      <c r="V2938" s="78">
        <f t="shared" si="1701"/>
        <v>628.67999999999995</v>
      </c>
      <c r="X2938" s="70">
        <v>615.88</v>
      </c>
      <c r="Y2938" s="70">
        <v>12.8</v>
      </c>
      <c r="Z2938" s="70">
        <v>628.67999999999995</v>
      </c>
      <c r="AA2938" s="79"/>
      <c r="AB2938" s="80">
        <f t="shared" si="1679"/>
        <v>0</v>
      </c>
    </row>
    <row r="2939" spans="1:28" s="34" customFormat="1" ht="22.5" x14ac:dyDescent="0.25">
      <c r="A2939" s="72" t="s">
        <v>18645</v>
      </c>
      <c r="B2939" s="73" t="s">
        <v>24016</v>
      </c>
      <c r="C2939" s="74" t="s">
        <v>15692</v>
      </c>
      <c r="D2939" s="75">
        <v>0</v>
      </c>
      <c r="E2939" s="70">
        <v>340.71</v>
      </c>
      <c r="F2939" s="76">
        <f t="shared" si="1693"/>
        <v>0</v>
      </c>
      <c r="G2939" s="77"/>
      <c r="H2939" s="70">
        <f t="shared" si="1694"/>
        <v>323.93</v>
      </c>
      <c r="I2939" s="70">
        <f t="shared" si="1694"/>
        <v>16.78</v>
      </c>
      <c r="J2939" s="70">
        <f t="shared" si="1695"/>
        <v>340.71000000000004</v>
      </c>
      <c r="K2939" s="70">
        <v>0</v>
      </c>
      <c r="L2939" s="76">
        <f t="shared" si="1696"/>
        <v>340.71000000000004</v>
      </c>
      <c r="N2939" s="70">
        <v>323.93</v>
      </c>
      <c r="O2939" s="70">
        <v>16.78</v>
      </c>
      <c r="P2939" s="70">
        <f t="shared" si="1697"/>
        <v>340.71000000000004</v>
      </c>
      <c r="Q2939" s="64"/>
      <c r="R2939" s="70">
        <f t="shared" si="1698"/>
        <v>323.93</v>
      </c>
      <c r="S2939" s="70">
        <f t="shared" si="1698"/>
        <v>16.79</v>
      </c>
      <c r="T2939" s="70">
        <f t="shared" si="1699"/>
        <v>340.72</v>
      </c>
      <c r="U2939" s="70">
        <f t="shared" si="1700"/>
        <v>0</v>
      </c>
      <c r="V2939" s="78">
        <f t="shared" si="1701"/>
        <v>340.72</v>
      </c>
      <c r="X2939" s="70">
        <v>323.93</v>
      </c>
      <c r="Y2939" s="70">
        <v>16.79</v>
      </c>
      <c r="Z2939" s="70">
        <v>340.72</v>
      </c>
      <c r="AA2939" s="79"/>
      <c r="AB2939" s="80">
        <f t="shared" si="1679"/>
        <v>-9.9999999999909051E-3</v>
      </c>
    </row>
    <row r="2940" spans="1:28" ht="22.5" x14ac:dyDescent="0.25">
      <c r="A2940" s="72" t="s">
        <v>18646</v>
      </c>
      <c r="B2940" s="73" t="s">
        <v>24017</v>
      </c>
      <c r="C2940" s="74" t="s">
        <v>15692</v>
      </c>
      <c r="D2940" s="75">
        <v>0</v>
      </c>
      <c r="E2940" s="70">
        <v>34.709999999999994</v>
      </c>
      <c r="F2940" s="76">
        <f t="shared" si="1693"/>
        <v>0</v>
      </c>
      <c r="G2940" s="77"/>
      <c r="H2940" s="70">
        <f t="shared" si="1694"/>
        <v>22.91</v>
      </c>
      <c r="I2940" s="70">
        <f t="shared" si="1694"/>
        <v>11.8</v>
      </c>
      <c r="J2940" s="70">
        <f t="shared" si="1695"/>
        <v>34.71</v>
      </c>
      <c r="K2940" s="70">
        <v>0</v>
      </c>
      <c r="L2940" s="76">
        <f t="shared" si="1696"/>
        <v>34.71</v>
      </c>
      <c r="N2940" s="70">
        <v>22.91</v>
      </c>
      <c r="O2940" s="70">
        <v>11.799999999999999</v>
      </c>
      <c r="P2940" s="70">
        <f t="shared" si="1697"/>
        <v>34.71</v>
      </c>
      <c r="Q2940" s="64"/>
      <c r="R2940" s="70">
        <f t="shared" si="1698"/>
        <v>22.91</v>
      </c>
      <c r="S2940" s="70">
        <f t="shared" si="1698"/>
        <v>11.81</v>
      </c>
      <c r="T2940" s="70">
        <f t="shared" si="1699"/>
        <v>34.72</v>
      </c>
      <c r="U2940" s="70">
        <f t="shared" si="1700"/>
        <v>0</v>
      </c>
      <c r="V2940" s="78">
        <f t="shared" si="1701"/>
        <v>34.72</v>
      </c>
      <c r="X2940" s="70">
        <v>22.91</v>
      </c>
      <c r="Y2940" s="70">
        <v>11.81</v>
      </c>
      <c r="Z2940" s="70">
        <v>34.72</v>
      </c>
      <c r="AA2940" s="79"/>
      <c r="AB2940" s="80">
        <f t="shared" si="1679"/>
        <v>-9.9999999999980105E-3</v>
      </c>
    </row>
    <row r="2941" spans="1:28" ht="22.5" x14ac:dyDescent="0.25">
      <c r="A2941" s="72" t="s">
        <v>18647</v>
      </c>
      <c r="B2941" s="73" t="s">
        <v>24018</v>
      </c>
      <c r="C2941" s="74" t="s">
        <v>15692</v>
      </c>
      <c r="D2941" s="75">
        <v>0</v>
      </c>
      <c r="E2941" s="70">
        <v>35.249999999999993</v>
      </c>
      <c r="F2941" s="76">
        <f t="shared" si="1693"/>
        <v>0</v>
      </c>
      <c r="G2941" s="77"/>
      <c r="H2941" s="70">
        <f t="shared" si="1694"/>
        <v>23.45</v>
      </c>
      <c r="I2941" s="70">
        <f t="shared" si="1694"/>
        <v>11.8</v>
      </c>
      <c r="J2941" s="70">
        <f t="shared" si="1695"/>
        <v>35.25</v>
      </c>
      <c r="K2941" s="70">
        <v>0</v>
      </c>
      <c r="L2941" s="76">
        <f t="shared" si="1696"/>
        <v>35.25</v>
      </c>
      <c r="N2941" s="70">
        <v>23.45</v>
      </c>
      <c r="O2941" s="70">
        <v>11.799999999999999</v>
      </c>
      <c r="P2941" s="70">
        <f t="shared" si="1697"/>
        <v>35.25</v>
      </c>
      <c r="Q2941" s="64"/>
      <c r="R2941" s="70">
        <f t="shared" si="1698"/>
        <v>23.45</v>
      </c>
      <c r="S2941" s="70">
        <f t="shared" si="1698"/>
        <v>11.81</v>
      </c>
      <c r="T2941" s="70">
        <f t="shared" si="1699"/>
        <v>35.26</v>
      </c>
      <c r="U2941" s="70">
        <f t="shared" si="1700"/>
        <v>0</v>
      </c>
      <c r="V2941" s="78">
        <f t="shared" si="1701"/>
        <v>35.26</v>
      </c>
      <c r="X2941" s="70">
        <v>23.45</v>
      </c>
      <c r="Y2941" s="70">
        <v>11.81</v>
      </c>
      <c r="Z2941" s="70">
        <v>35.26</v>
      </c>
      <c r="AA2941" s="79"/>
      <c r="AB2941" s="80">
        <f t="shared" si="1679"/>
        <v>-9.9999999999980105E-3</v>
      </c>
    </row>
    <row r="2942" spans="1:28" ht="22.5" x14ac:dyDescent="0.25">
      <c r="A2942" s="72" t="s">
        <v>18648</v>
      </c>
      <c r="B2942" s="73" t="s">
        <v>24019</v>
      </c>
      <c r="C2942" s="74" t="s">
        <v>15692</v>
      </c>
      <c r="D2942" s="75">
        <v>0</v>
      </c>
      <c r="E2942" s="70">
        <v>38.889999999999993</v>
      </c>
      <c r="F2942" s="76">
        <f t="shared" si="1693"/>
        <v>0</v>
      </c>
      <c r="G2942" s="77"/>
      <c r="H2942" s="70">
        <f t="shared" si="1694"/>
        <v>27.09</v>
      </c>
      <c r="I2942" s="70">
        <f t="shared" si="1694"/>
        <v>11.8</v>
      </c>
      <c r="J2942" s="70">
        <f t="shared" si="1695"/>
        <v>38.89</v>
      </c>
      <c r="K2942" s="70">
        <v>0</v>
      </c>
      <c r="L2942" s="76">
        <f t="shared" si="1696"/>
        <v>38.89</v>
      </c>
      <c r="N2942" s="70">
        <v>27.09</v>
      </c>
      <c r="O2942" s="70">
        <v>11.799999999999999</v>
      </c>
      <c r="P2942" s="70">
        <f t="shared" si="1697"/>
        <v>38.89</v>
      </c>
      <c r="Q2942" s="64"/>
      <c r="R2942" s="70">
        <f t="shared" si="1698"/>
        <v>27.09</v>
      </c>
      <c r="S2942" s="70">
        <f t="shared" si="1698"/>
        <v>11.81</v>
      </c>
      <c r="T2942" s="70">
        <f t="shared" si="1699"/>
        <v>38.9</v>
      </c>
      <c r="U2942" s="70">
        <f t="shared" si="1700"/>
        <v>0</v>
      </c>
      <c r="V2942" s="78">
        <f t="shared" si="1701"/>
        <v>38.9</v>
      </c>
      <c r="X2942" s="70">
        <v>27.09</v>
      </c>
      <c r="Y2942" s="70">
        <v>11.81</v>
      </c>
      <c r="Z2942" s="70">
        <v>38.9</v>
      </c>
      <c r="AA2942" s="79"/>
      <c r="AB2942" s="80">
        <f t="shared" si="1679"/>
        <v>-9.9999999999980105E-3</v>
      </c>
    </row>
    <row r="2943" spans="1:28" ht="22.5" x14ac:dyDescent="0.25">
      <c r="A2943" s="72" t="s">
        <v>18649</v>
      </c>
      <c r="B2943" s="73" t="s">
        <v>24020</v>
      </c>
      <c r="C2943" s="74" t="s">
        <v>15692</v>
      </c>
      <c r="D2943" s="75">
        <v>0</v>
      </c>
      <c r="E2943" s="70">
        <v>28.74</v>
      </c>
      <c r="F2943" s="76">
        <f t="shared" si="1693"/>
        <v>0</v>
      </c>
      <c r="G2943" s="77"/>
      <c r="H2943" s="70">
        <f t="shared" si="1694"/>
        <v>16.940000000000001</v>
      </c>
      <c r="I2943" s="70">
        <f t="shared" si="1694"/>
        <v>11.8</v>
      </c>
      <c r="J2943" s="70">
        <f t="shared" si="1695"/>
        <v>28.740000000000002</v>
      </c>
      <c r="K2943" s="70">
        <v>0</v>
      </c>
      <c r="L2943" s="76">
        <f t="shared" si="1696"/>
        <v>28.740000000000002</v>
      </c>
      <c r="N2943" s="70">
        <v>16.940000000000001</v>
      </c>
      <c r="O2943" s="70">
        <v>11.799999999999999</v>
      </c>
      <c r="P2943" s="70">
        <f t="shared" si="1697"/>
        <v>28.740000000000002</v>
      </c>
      <c r="Q2943" s="64"/>
      <c r="R2943" s="70">
        <f t="shared" si="1698"/>
        <v>16.940000000000001</v>
      </c>
      <c r="S2943" s="70">
        <f t="shared" si="1698"/>
        <v>11.81</v>
      </c>
      <c r="T2943" s="70">
        <f t="shared" si="1699"/>
        <v>28.75</v>
      </c>
      <c r="U2943" s="70">
        <f t="shared" si="1700"/>
        <v>0</v>
      </c>
      <c r="V2943" s="78">
        <f t="shared" si="1701"/>
        <v>28.75</v>
      </c>
      <c r="X2943" s="70">
        <v>16.940000000000001</v>
      </c>
      <c r="Y2943" s="70">
        <v>11.81</v>
      </c>
      <c r="Z2943" s="70">
        <v>28.75</v>
      </c>
      <c r="AA2943" s="79"/>
      <c r="AB2943" s="80">
        <f t="shared" si="1679"/>
        <v>-9.9999999999980105E-3</v>
      </c>
    </row>
    <row r="2944" spans="1:28" ht="22.5" x14ac:dyDescent="0.25">
      <c r="A2944" s="72" t="s">
        <v>18650</v>
      </c>
      <c r="B2944" s="73" t="s">
        <v>24021</v>
      </c>
      <c r="C2944" s="74" t="s">
        <v>15692</v>
      </c>
      <c r="D2944" s="75">
        <v>0</v>
      </c>
      <c r="E2944" s="70">
        <v>31.849999999999998</v>
      </c>
      <c r="F2944" s="76">
        <f t="shared" si="1693"/>
        <v>0</v>
      </c>
      <c r="G2944" s="77"/>
      <c r="H2944" s="70">
        <f t="shared" si="1694"/>
        <v>20.05</v>
      </c>
      <c r="I2944" s="70">
        <f t="shared" si="1694"/>
        <v>11.8</v>
      </c>
      <c r="J2944" s="70">
        <f t="shared" si="1695"/>
        <v>31.85</v>
      </c>
      <c r="K2944" s="70">
        <v>0</v>
      </c>
      <c r="L2944" s="76">
        <f t="shared" si="1696"/>
        <v>31.85</v>
      </c>
      <c r="N2944" s="70">
        <v>20.05</v>
      </c>
      <c r="O2944" s="70">
        <v>11.799999999999999</v>
      </c>
      <c r="P2944" s="70">
        <f t="shared" si="1697"/>
        <v>31.85</v>
      </c>
      <c r="Q2944" s="64"/>
      <c r="R2944" s="70">
        <f t="shared" si="1698"/>
        <v>20.05</v>
      </c>
      <c r="S2944" s="70">
        <f t="shared" si="1698"/>
        <v>11.81</v>
      </c>
      <c r="T2944" s="70">
        <f t="shared" si="1699"/>
        <v>31.86</v>
      </c>
      <c r="U2944" s="70">
        <f t="shared" si="1700"/>
        <v>0</v>
      </c>
      <c r="V2944" s="78">
        <f t="shared" si="1701"/>
        <v>31.86</v>
      </c>
      <c r="X2944" s="70">
        <v>20.05</v>
      </c>
      <c r="Y2944" s="70">
        <v>11.81</v>
      </c>
      <c r="Z2944" s="70">
        <v>31.86</v>
      </c>
      <c r="AA2944" s="79"/>
      <c r="AB2944" s="80">
        <f t="shared" si="1679"/>
        <v>-9.9999999999980105E-3</v>
      </c>
    </row>
    <row r="2945" spans="1:28" ht="22.5" x14ac:dyDescent="0.25">
      <c r="A2945" s="72" t="s">
        <v>18651</v>
      </c>
      <c r="B2945" s="73" t="s">
        <v>24022</v>
      </c>
      <c r="C2945" s="74" t="s">
        <v>15692</v>
      </c>
      <c r="D2945" s="75">
        <v>0</v>
      </c>
      <c r="E2945" s="70">
        <v>35.089999999999996</v>
      </c>
      <c r="F2945" s="76">
        <f t="shared" si="1693"/>
        <v>0</v>
      </c>
      <c r="G2945" s="77"/>
      <c r="H2945" s="70">
        <f t="shared" si="1694"/>
        <v>23.29</v>
      </c>
      <c r="I2945" s="70">
        <f t="shared" si="1694"/>
        <v>11.8</v>
      </c>
      <c r="J2945" s="70">
        <f t="shared" si="1695"/>
        <v>35.090000000000003</v>
      </c>
      <c r="K2945" s="70">
        <v>0</v>
      </c>
      <c r="L2945" s="76">
        <f t="shared" si="1696"/>
        <v>35.090000000000003</v>
      </c>
      <c r="N2945" s="70">
        <v>23.29</v>
      </c>
      <c r="O2945" s="70">
        <v>11.799999999999999</v>
      </c>
      <c r="P2945" s="70">
        <f t="shared" si="1697"/>
        <v>35.089999999999996</v>
      </c>
      <c r="Q2945" s="64"/>
      <c r="R2945" s="70">
        <f t="shared" si="1698"/>
        <v>23.29</v>
      </c>
      <c r="S2945" s="70">
        <f t="shared" si="1698"/>
        <v>11.81</v>
      </c>
      <c r="T2945" s="70">
        <f t="shared" si="1699"/>
        <v>35.1</v>
      </c>
      <c r="U2945" s="70">
        <f t="shared" si="1700"/>
        <v>0</v>
      </c>
      <c r="V2945" s="78">
        <f t="shared" si="1701"/>
        <v>35.1</v>
      </c>
      <c r="X2945" s="70">
        <v>23.29</v>
      </c>
      <c r="Y2945" s="70">
        <v>11.81</v>
      </c>
      <c r="Z2945" s="70">
        <v>35.1</v>
      </c>
      <c r="AA2945" s="79"/>
      <c r="AB2945" s="80">
        <f t="shared" si="1679"/>
        <v>-1.0000000000005116E-2</v>
      </c>
    </row>
    <row r="2946" spans="1:28" ht="22.5" x14ac:dyDescent="0.25">
      <c r="A2946" s="72" t="s">
        <v>18652</v>
      </c>
      <c r="B2946" s="73" t="s">
        <v>24023</v>
      </c>
      <c r="C2946" s="74" t="s">
        <v>15692</v>
      </c>
      <c r="D2946" s="75">
        <v>0</v>
      </c>
      <c r="E2946" s="70">
        <v>52.19</v>
      </c>
      <c r="F2946" s="76">
        <f t="shared" si="1693"/>
        <v>0</v>
      </c>
      <c r="G2946" s="77"/>
      <c r="H2946" s="70">
        <f t="shared" si="1694"/>
        <v>40.39</v>
      </c>
      <c r="I2946" s="70">
        <f t="shared" si="1694"/>
        <v>11.8</v>
      </c>
      <c r="J2946" s="70">
        <f t="shared" si="1695"/>
        <v>52.19</v>
      </c>
      <c r="K2946" s="70">
        <v>0</v>
      </c>
      <c r="L2946" s="76">
        <f t="shared" si="1696"/>
        <v>52.19</v>
      </c>
      <c r="N2946" s="70">
        <v>40.39</v>
      </c>
      <c r="O2946" s="70">
        <v>11.799999999999999</v>
      </c>
      <c r="P2946" s="70">
        <f t="shared" si="1697"/>
        <v>52.19</v>
      </c>
      <c r="Q2946" s="64"/>
      <c r="R2946" s="70">
        <f t="shared" si="1698"/>
        <v>40.39</v>
      </c>
      <c r="S2946" s="70">
        <f t="shared" si="1698"/>
        <v>11.81</v>
      </c>
      <c r="T2946" s="70">
        <f t="shared" si="1699"/>
        <v>52.2</v>
      </c>
      <c r="U2946" s="70">
        <f t="shared" si="1700"/>
        <v>0</v>
      </c>
      <c r="V2946" s="78">
        <f t="shared" si="1701"/>
        <v>52.2</v>
      </c>
      <c r="X2946" s="70">
        <v>40.39</v>
      </c>
      <c r="Y2946" s="70">
        <v>11.81</v>
      </c>
      <c r="Z2946" s="70">
        <v>52.2</v>
      </c>
      <c r="AA2946" s="79"/>
      <c r="AB2946" s="80">
        <f t="shared" si="1679"/>
        <v>-1.0000000000005116E-2</v>
      </c>
    </row>
    <row r="2947" spans="1:28" ht="22.5" x14ac:dyDescent="0.25">
      <c r="A2947" s="72" t="s">
        <v>18653</v>
      </c>
      <c r="B2947" s="73" t="s">
        <v>24024</v>
      </c>
      <c r="C2947" s="74" t="s">
        <v>15692</v>
      </c>
      <c r="D2947" s="75">
        <v>0</v>
      </c>
      <c r="E2947" s="70">
        <v>73.069999999999993</v>
      </c>
      <c r="F2947" s="76">
        <f t="shared" si="1693"/>
        <v>0</v>
      </c>
      <c r="G2947" s="77"/>
      <c r="H2947" s="70">
        <f t="shared" si="1694"/>
        <v>61.27</v>
      </c>
      <c r="I2947" s="70">
        <f t="shared" si="1694"/>
        <v>11.8</v>
      </c>
      <c r="J2947" s="70">
        <f t="shared" si="1695"/>
        <v>73.070000000000007</v>
      </c>
      <c r="K2947" s="70">
        <v>0</v>
      </c>
      <c r="L2947" s="76">
        <f t="shared" si="1696"/>
        <v>73.070000000000007</v>
      </c>
      <c r="N2947" s="70">
        <v>61.269999999999996</v>
      </c>
      <c r="O2947" s="70">
        <v>11.799999999999999</v>
      </c>
      <c r="P2947" s="70">
        <f t="shared" si="1697"/>
        <v>73.069999999999993</v>
      </c>
      <c r="Q2947" s="64"/>
      <c r="R2947" s="70">
        <f t="shared" si="1698"/>
        <v>61.27</v>
      </c>
      <c r="S2947" s="70">
        <f t="shared" si="1698"/>
        <v>11.81</v>
      </c>
      <c r="T2947" s="70">
        <f t="shared" si="1699"/>
        <v>73.08</v>
      </c>
      <c r="U2947" s="70">
        <f t="shared" si="1700"/>
        <v>0</v>
      </c>
      <c r="V2947" s="78">
        <f t="shared" si="1701"/>
        <v>73.08</v>
      </c>
      <c r="X2947" s="70">
        <v>61.27</v>
      </c>
      <c r="Y2947" s="70">
        <v>11.81</v>
      </c>
      <c r="Z2947" s="70">
        <v>73.08</v>
      </c>
      <c r="AA2947" s="79"/>
      <c r="AB2947" s="80">
        <f t="shared" si="1679"/>
        <v>-1.0000000000005116E-2</v>
      </c>
    </row>
    <row r="2948" spans="1:28" ht="22.5" x14ac:dyDescent="0.25">
      <c r="A2948" s="72" t="s">
        <v>18654</v>
      </c>
      <c r="B2948" s="73" t="s">
        <v>24025</v>
      </c>
      <c r="C2948" s="74" t="s">
        <v>15692</v>
      </c>
      <c r="D2948" s="75">
        <v>0</v>
      </c>
      <c r="E2948" s="70">
        <v>169.64000000000001</v>
      </c>
      <c r="F2948" s="76">
        <f t="shared" si="1693"/>
        <v>0</v>
      </c>
      <c r="G2948" s="77"/>
      <c r="H2948" s="70">
        <f t="shared" si="1694"/>
        <v>156.84</v>
      </c>
      <c r="I2948" s="70">
        <f t="shared" si="1694"/>
        <v>12.8</v>
      </c>
      <c r="J2948" s="70">
        <f t="shared" si="1695"/>
        <v>169.64000000000001</v>
      </c>
      <c r="K2948" s="70">
        <v>0</v>
      </c>
      <c r="L2948" s="76">
        <f t="shared" si="1696"/>
        <v>169.64000000000001</v>
      </c>
      <c r="N2948" s="70">
        <v>156.84</v>
      </c>
      <c r="O2948" s="70">
        <v>12.799999999999999</v>
      </c>
      <c r="P2948" s="70">
        <f t="shared" si="1697"/>
        <v>169.64000000000001</v>
      </c>
      <c r="Q2948" s="64"/>
      <c r="R2948" s="70">
        <f t="shared" si="1698"/>
        <v>156.84</v>
      </c>
      <c r="S2948" s="70">
        <f t="shared" si="1698"/>
        <v>12.8</v>
      </c>
      <c r="T2948" s="70">
        <f t="shared" si="1699"/>
        <v>169.64000000000001</v>
      </c>
      <c r="U2948" s="70">
        <f t="shared" si="1700"/>
        <v>0</v>
      </c>
      <c r="V2948" s="78">
        <f t="shared" si="1701"/>
        <v>169.64000000000001</v>
      </c>
      <c r="X2948" s="70">
        <v>156.84</v>
      </c>
      <c r="Y2948" s="70">
        <v>12.8</v>
      </c>
      <c r="Z2948" s="70">
        <v>169.64</v>
      </c>
      <c r="AA2948" s="79"/>
      <c r="AB2948" s="80">
        <f t="shared" si="1679"/>
        <v>0</v>
      </c>
    </row>
    <row r="2949" spans="1:28" x14ac:dyDescent="0.25">
      <c r="A2949" s="72" t="s">
        <v>18655</v>
      </c>
      <c r="B2949" s="73" t="s">
        <v>24026</v>
      </c>
      <c r="C2949" s="74" t="s">
        <v>15692</v>
      </c>
      <c r="D2949" s="75">
        <v>0</v>
      </c>
      <c r="E2949" s="70">
        <v>498.39</v>
      </c>
      <c r="F2949" s="76">
        <f t="shared" si="1693"/>
        <v>0</v>
      </c>
      <c r="G2949" s="77"/>
      <c r="H2949" s="70">
        <f t="shared" si="1694"/>
        <v>451.43</v>
      </c>
      <c r="I2949" s="70">
        <f t="shared" si="1694"/>
        <v>46.96</v>
      </c>
      <c r="J2949" s="70">
        <f t="shared" si="1695"/>
        <v>498.39</v>
      </c>
      <c r="K2949" s="70">
        <v>0</v>
      </c>
      <c r="L2949" s="76">
        <f t="shared" si="1696"/>
        <v>498.39</v>
      </c>
      <c r="N2949" s="70">
        <v>451.43</v>
      </c>
      <c r="O2949" s="70">
        <v>46.96</v>
      </c>
      <c r="P2949" s="70">
        <f t="shared" si="1697"/>
        <v>498.39</v>
      </c>
      <c r="Q2949" s="64"/>
      <c r="R2949" s="70">
        <f t="shared" si="1698"/>
        <v>451.43</v>
      </c>
      <c r="S2949" s="70">
        <f t="shared" si="1698"/>
        <v>46.97</v>
      </c>
      <c r="T2949" s="70">
        <f t="shared" si="1699"/>
        <v>498.4</v>
      </c>
      <c r="U2949" s="70">
        <f t="shared" si="1700"/>
        <v>0</v>
      </c>
      <c r="V2949" s="78">
        <f t="shared" si="1701"/>
        <v>498.4</v>
      </c>
      <c r="X2949" s="70">
        <v>451.43</v>
      </c>
      <c r="Y2949" s="70">
        <v>46.97</v>
      </c>
      <c r="Z2949" s="70">
        <v>498.4</v>
      </c>
      <c r="AA2949" s="79"/>
      <c r="AB2949" s="80">
        <f t="shared" si="1679"/>
        <v>-9.9999999999909051E-3</v>
      </c>
    </row>
    <row r="2950" spans="1:28" s="34" customFormat="1" ht="22.5" x14ac:dyDescent="0.25">
      <c r="A2950" s="72" t="s">
        <v>18656</v>
      </c>
      <c r="B2950" s="73" t="s">
        <v>24027</v>
      </c>
      <c r="C2950" s="74" t="s">
        <v>15692</v>
      </c>
      <c r="D2950" s="75">
        <v>0</v>
      </c>
      <c r="E2950" s="70">
        <v>315.45</v>
      </c>
      <c r="F2950" s="76">
        <f t="shared" si="1693"/>
        <v>0</v>
      </c>
      <c r="G2950" s="77"/>
      <c r="H2950" s="70">
        <f t="shared" si="1694"/>
        <v>288.55</v>
      </c>
      <c r="I2950" s="70">
        <f t="shared" si="1694"/>
        <v>26.9</v>
      </c>
      <c r="J2950" s="70">
        <f t="shared" si="1695"/>
        <v>315.45</v>
      </c>
      <c r="K2950" s="70">
        <v>0</v>
      </c>
      <c r="L2950" s="76">
        <f t="shared" si="1696"/>
        <v>315.45</v>
      </c>
      <c r="N2950" s="70">
        <v>288.55</v>
      </c>
      <c r="O2950" s="70">
        <v>26.9</v>
      </c>
      <c r="P2950" s="70">
        <f t="shared" si="1697"/>
        <v>315.45</v>
      </c>
      <c r="Q2950" s="64"/>
      <c r="R2950" s="70">
        <f t="shared" si="1698"/>
        <v>288.55</v>
      </c>
      <c r="S2950" s="70">
        <f t="shared" si="1698"/>
        <v>26.9</v>
      </c>
      <c r="T2950" s="70">
        <f t="shared" si="1699"/>
        <v>315.45</v>
      </c>
      <c r="U2950" s="70">
        <f t="shared" si="1700"/>
        <v>0</v>
      </c>
      <c r="V2950" s="78">
        <f t="shared" si="1701"/>
        <v>315.45</v>
      </c>
      <c r="X2950" s="70">
        <v>288.55</v>
      </c>
      <c r="Y2950" s="70">
        <v>26.9</v>
      </c>
      <c r="Z2950" s="70">
        <v>315.45</v>
      </c>
      <c r="AA2950" s="79"/>
      <c r="AB2950" s="80">
        <f t="shared" si="1679"/>
        <v>0</v>
      </c>
    </row>
    <row r="2951" spans="1:28" ht="22.5" x14ac:dyDescent="0.25">
      <c r="A2951" s="72" t="s">
        <v>18657</v>
      </c>
      <c r="B2951" s="73" t="s">
        <v>24028</v>
      </c>
      <c r="C2951" s="74" t="s">
        <v>15692</v>
      </c>
      <c r="D2951" s="75">
        <v>0</v>
      </c>
      <c r="E2951" s="70">
        <v>134.34</v>
      </c>
      <c r="F2951" s="76">
        <f t="shared" si="1693"/>
        <v>0</v>
      </c>
      <c r="G2951" s="77"/>
      <c r="H2951" s="70">
        <f t="shared" si="1694"/>
        <v>121.54</v>
      </c>
      <c r="I2951" s="70">
        <f t="shared" si="1694"/>
        <v>12.8</v>
      </c>
      <c r="J2951" s="70">
        <f t="shared" si="1695"/>
        <v>134.34</v>
      </c>
      <c r="K2951" s="70">
        <v>0</v>
      </c>
      <c r="L2951" s="76">
        <f t="shared" si="1696"/>
        <v>134.34</v>
      </c>
      <c r="N2951" s="70">
        <v>121.53999999999999</v>
      </c>
      <c r="O2951" s="70">
        <v>12.799999999999999</v>
      </c>
      <c r="P2951" s="70">
        <f t="shared" si="1697"/>
        <v>134.34</v>
      </c>
      <c r="Q2951" s="64"/>
      <c r="R2951" s="70">
        <f t="shared" si="1698"/>
        <v>121.54</v>
      </c>
      <c r="S2951" s="70">
        <f t="shared" si="1698"/>
        <v>12.8</v>
      </c>
      <c r="T2951" s="70">
        <f t="shared" si="1699"/>
        <v>134.34</v>
      </c>
      <c r="U2951" s="70">
        <f t="shared" si="1700"/>
        <v>0</v>
      </c>
      <c r="V2951" s="78">
        <f t="shared" si="1701"/>
        <v>134.34</v>
      </c>
      <c r="X2951" s="70">
        <v>121.54</v>
      </c>
      <c r="Y2951" s="70">
        <v>12.8</v>
      </c>
      <c r="Z2951" s="70">
        <v>134.34</v>
      </c>
      <c r="AA2951" s="79"/>
      <c r="AB2951" s="80">
        <f t="shared" si="1679"/>
        <v>0</v>
      </c>
    </row>
    <row r="2952" spans="1:28" s="83" customFormat="1" ht="22.5" x14ac:dyDescent="0.25">
      <c r="A2952" s="72" t="s">
        <v>18658</v>
      </c>
      <c r="B2952" s="73" t="s">
        <v>24029</v>
      </c>
      <c r="C2952" s="74" t="s">
        <v>15692</v>
      </c>
      <c r="D2952" s="75">
        <v>0</v>
      </c>
      <c r="E2952" s="70">
        <v>52.039999999999992</v>
      </c>
      <c r="F2952" s="76">
        <f t="shared" si="1693"/>
        <v>0</v>
      </c>
      <c r="G2952" s="77"/>
      <c r="H2952" s="70">
        <f t="shared" si="1694"/>
        <v>40.24</v>
      </c>
      <c r="I2952" s="70">
        <f t="shared" si="1694"/>
        <v>11.8</v>
      </c>
      <c r="J2952" s="70">
        <f t="shared" si="1695"/>
        <v>52.040000000000006</v>
      </c>
      <c r="K2952" s="70">
        <v>0</v>
      </c>
      <c r="L2952" s="76">
        <f t="shared" si="1696"/>
        <v>52.040000000000006</v>
      </c>
      <c r="M2952" s="34"/>
      <c r="N2952" s="70">
        <v>40.239999999999995</v>
      </c>
      <c r="O2952" s="70">
        <v>11.799999999999999</v>
      </c>
      <c r="P2952" s="70">
        <f t="shared" si="1697"/>
        <v>52.039999999999992</v>
      </c>
      <c r="Q2952" s="64"/>
      <c r="R2952" s="70">
        <f t="shared" si="1698"/>
        <v>40.24</v>
      </c>
      <c r="S2952" s="70">
        <f t="shared" si="1698"/>
        <v>11.81</v>
      </c>
      <c r="T2952" s="70">
        <f t="shared" si="1699"/>
        <v>52.050000000000004</v>
      </c>
      <c r="U2952" s="70">
        <f t="shared" si="1700"/>
        <v>0</v>
      </c>
      <c r="V2952" s="78">
        <f t="shared" si="1701"/>
        <v>52.050000000000004</v>
      </c>
      <c r="W2952" s="34"/>
      <c r="X2952" s="70">
        <v>40.24</v>
      </c>
      <c r="Y2952" s="70">
        <v>11.81</v>
      </c>
      <c r="Z2952" s="70">
        <v>52.05</v>
      </c>
      <c r="AA2952" s="79"/>
      <c r="AB2952" s="80">
        <f t="shared" si="1679"/>
        <v>-1.0000000000005116E-2</v>
      </c>
    </row>
    <row r="2953" spans="1:28" ht="22.5" x14ac:dyDescent="0.25">
      <c r="A2953" s="72" t="s">
        <v>18659</v>
      </c>
      <c r="B2953" s="73" t="s">
        <v>24030</v>
      </c>
      <c r="C2953" s="74" t="s">
        <v>15692</v>
      </c>
      <c r="D2953" s="75">
        <v>0</v>
      </c>
      <c r="E2953" s="70">
        <v>308.14000000000004</v>
      </c>
      <c r="F2953" s="76">
        <f t="shared" si="1693"/>
        <v>0</v>
      </c>
      <c r="G2953" s="77"/>
      <c r="H2953" s="70">
        <f t="shared" si="1694"/>
        <v>296.33999999999997</v>
      </c>
      <c r="I2953" s="70">
        <f t="shared" si="1694"/>
        <v>11.8</v>
      </c>
      <c r="J2953" s="70">
        <f t="shared" si="1695"/>
        <v>308.14</v>
      </c>
      <c r="K2953" s="70">
        <v>0</v>
      </c>
      <c r="L2953" s="76">
        <f t="shared" si="1696"/>
        <v>308.14</v>
      </c>
      <c r="N2953" s="70">
        <v>296.34000000000003</v>
      </c>
      <c r="O2953" s="70">
        <v>11.799999999999999</v>
      </c>
      <c r="P2953" s="70">
        <f t="shared" si="1697"/>
        <v>308.14000000000004</v>
      </c>
      <c r="Q2953" s="64"/>
      <c r="R2953" s="70">
        <f t="shared" si="1698"/>
        <v>296.33999999999997</v>
      </c>
      <c r="S2953" s="70">
        <f t="shared" si="1698"/>
        <v>11.81</v>
      </c>
      <c r="T2953" s="70">
        <f t="shared" si="1699"/>
        <v>308.14999999999998</v>
      </c>
      <c r="U2953" s="70">
        <f t="shared" si="1700"/>
        <v>0</v>
      </c>
      <c r="V2953" s="78">
        <f t="shared" si="1701"/>
        <v>308.14999999999998</v>
      </c>
      <c r="X2953" s="70">
        <v>296.33999999999997</v>
      </c>
      <c r="Y2953" s="70">
        <v>11.81</v>
      </c>
      <c r="Z2953" s="70">
        <v>308.14999999999998</v>
      </c>
      <c r="AA2953" s="79"/>
      <c r="AB2953" s="80">
        <f t="shared" si="1679"/>
        <v>-9.9999999999340616E-3</v>
      </c>
    </row>
    <row r="2954" spans="1:28" x14ac:dyDescent="0.25">
      <c r="A2954" s="72" t="s">
        <v>18660</v>
      </c>
      <c r="B2954" s="73" t="s">
        <v>24031</v>
      </c>
      <c r="C2954" s="74" t="s">
        <v>15849</v>
      </c>
      <c r="D2954" s="75">
        <v>0</v>
      </c>
      <c r="E2954" s="70">
        <v>592.79</v>
      </c>
      <c r="F2954" s="76">
        <f t="shared" si="1693"/>
        <v>0</v>
      </c>
      <c r="G2954" s="77"/>
      <c r="H2954" s="70">
        <f t="shared" si="1694"/>
        <v>545.75</v>
      </c>
      <c r="I2954" s="70">
        <f t="shared" si="1694"/>
        <v>47.04</v>
      </c>
      <c r="J2954" s="70">
        <f t="shared" si="1695"/>
        <v>592.79</v>
      </c>
      <c r="K2954" s="70">
        <v>0</v>
      </c>
      <c r="L2954" s="76">
        <f t="shared" si="1696"/>
        <v>592.79</v>
      </c>
      <c r="N2954" s="70">
        <v>545.75</v>
      </c>
      <c r="O2954" s="70">
        <v>47.039999999999992</v>
      </c>
      <c r="P2954" s="70">
        <f t="shared" si="1697"/>
        <v>592.79</v>
      </c>
      <c r="Q2954" s="64"/>
      <c r="R2954" s="70">
        <f t="shared" si="1698"/>
        <v>545.75</v>
      </c>
      <c r="S2954" s="70">
        <f t="shared" si="1698"/>
        <v>47.04</v>
      </c>
      <c r="T2954" s="70">
        <f t="shared" si="1699"/>
        <v>592.79</v>
      </c>
      <c r="U2954" s="70">
        <f t="shared" si="1700"/>
        <v>0</v>
      </c>
      <c r="V2954" s="78">
        <f t="shared" si="1701"/>
        <v>592.79</v>
      </c>
      <c r="X2954" s="70">
        <v>545.75</v>
      </c>
      <c r="Y2954" s="70">
        <v>47.04</v>
      </c>
      <c r="Z2954" s="70">
        <v>592.79</v>
      </c>
      <c r="AA2954" s="79"/>
      <c r="AB2954" s="80">
        <f t="shared" ref="AB2954:AB3017" si="1702">P2954-Z2954</f>
        <v>0</v>
      </c>
    </row>
    <row r="2955" spans="1:28" x14ac:dyDescent="0.25">
      <c r="A2955" s="72" t="s">
        <v>18661</v>
      </c>
      <c r="B2955" s="73" t="s">
        <v>24032</v>
      </c>
      <c r="C2955" s="74" t="s">
        <v>15692</v>
      </c>
      <c r="D2955" s="75">
        <v>0</v>
      </c>
      <c r="E2955" s="70">
        <v>14.26</v>
      </c>
      <c r="F2955" s="76">
        <f t="shared" si="1693"/>
        <v>0</v>
      </c>
      <c r="G2955" s="77"/>
      <c r="H2955" s="70">
        <f t="shared" si="1694"/>
        <v>2.46</v>
      </c>
      <c r="I2955" s="70">
        <f t="shared" si="1694"/>
        <v>11.8</v>
      </c>
      <c r="J2955" s="70">
        <f t="shared" si="1695"/>
        <v>14.260000000000002</v>
      </c>
      <c r="K2955" s="70">
        <v>0</v>
      </c>
      <c r="L2955" s="76">
        <f t="shared" si="1696"/>
        <v>14.260000000000002</v>
      </c>
      <c r="N2955" s="70">
        <v>2.46</v>
      </c>
      <c r="O2955" s="70">
        <v>11.799999999999999</v>
      </c>
      <c r="P2955" s="70">
        <f t="shared" si="1697"/>
        <v>14.259999999999998</v>
      </c>
      <c r="Q2955" s="64"/>
      <c r="R2955" s="70">
        <f t="shared" si="1698"/>
        <v>2.46</v>
      </c>
      <c r="S2955" s="70">
        <f t="shared" si="1698"/>
        <v>11.81</v>
      </c>
      <c r="T2955" s="70">
        <f t="shared" si="1699"/>
        <v>14.27</v>
      </c>
      <c r="U2955" s="70">
        <f t="shared" si="1700"/>
        <v>0</v>
      </c>
      <c r="V2955" s="78">
        <f t="shared" si="1701"/>
        <v>14.27</v>
      </c>
      <c r="X2955" s="70">
        <v>2.46</v>
      </c>
      <c r="Y2955" s="70">
        <v>11.81</v>
      </c>
      <c r="Z2955" s="70">
        <v>14.27</v>
      </c>
      <c r="AA2955" s="79"/>
      <c r="AB2955" s="80">
        <f t="shared" si="1702"/>
        <v>-1.0000000000001563E-2</v>
      </c>
    </row>
    <row r="2956" spans="1:28" ht="33.75" x14ac:dyDescent="0.25">
      <c r="A2956" s="72" t="s">
        <v>18662</v>
      </c>
      <c r="B2956" s="73" t="s">
        <v>24033</v>
      </c>
      <c r="C2956" s="74" t="s">
        <v>15692</v>
      </c>
      <c r="D2956" s="75">
        <v>0</v>
      </c>
      <c r="E2956" s="70">
        <v>14.44</v>
      </c>
      <c r="F2956" s="76">
        <f t="shared" si="1693"/>
        <v>0</v>
      </c>
      <c r="G2956" s="77"/>
      <c r="H2956" s="70">
        <f t="shared" si="1694"/>
        <v>2.64</v>
      </c>
      <c r="I2956" s="70">
        <f t="shared" si="1694"/>
        <v>11.8</v>
      </c>
      <c r="J2956" s="70">
        <f t="shared" si="1695"/>
        <v>14.440000000000001</v>
      </c>
      <c r="K2956" s="70">
        <v>0</v>
      </c>
      <c r="L2956" s="76">
        <f t="shared" si="1696"/>
        <v>14.440000000000001</v>
      </c>
      <c r="N2956" s="70">
        <v>2.6399999999999997</v>
      </c>
      <c r="O2956" s="70">
        <v>11.799999999999999</v>
      </c>
      <c r="P2956" s="70">
        <f t="shared" si="1697"/>
        <v>14.439999999999998</v>
      </c>
      <c r="Q2956" s="64"/>
      <c r="R2956" s="70">
        <f t="shared" si="1698"/>
        <v>2.64</v>
      </c>
      <c r="S2956" s="70">
        <f t="shared" si="1698"/>
        <v>11.81</v>
      </c>
      <c r="T2956" s="70">
        <f t="shared" si="1699"/>
        <v>14.450000000000001</v>
      </c>
      <c r="U2956" s="70">
        <f t="shared" si="1700"/>
        <v>0</v>
      </c>
      <c r="V2956" s="78">
        <f t="shared" si="1701"/>
        <v>14.450000000000001</v>
      </c>
      <c r="X2956" s="70">
        <v>2.64</v>
      </c>
      <c r="Y2956" s="70">
        <v>11.81</v>
      </c>
      <c r="Z2956" s="70">
        <v>14.45</v>
      </c>
      <c r="AA2956" s="79"/>
      <c r="AB2956" s="80">
        <f t="shared" si="1702"/>
        <v>-1.0000000000001563E-2</v>
      </c>
    </row>
    <row r="2957" spans="1:28" ht="22.5" x14ac:dyDescent="0.25">
      <c r="A2957" s="72" t="s">
        <v>18663</v>
      </c>
      <c r="B2957" s="73" t="s">
        <v>24034</v>
      </c>
      <c r="C2957" s="74" t="s">
        <v>15692</v>
      </c>
      <c r="D2957" s="75">
        <v>0</v>
      </c>
      <c r="E2957" s="70">
        <v>452.97</v>
      </c>
      <c r="F2957" s="76">
        <f t="shared" si="1693"/>
        <v>0</v>
      </c>
      <c r="G2957" s="77"/>
      <c r="H2957" s="70">
        <f t="shared" si="1694"/>
        <v>440.17</v>
      </c>
      <c r="I2957" s="70">
        <f t="shared" si="1694"/>
        <v>12.8</v>
      </c>
      <c r="J2957" s="70">
        <f t="shared" si="1695"/>
        <v>452.97</v>
      </c>
      <c r="K2957" s="70">
        <v>0</v>
      </c>
      <c r="L2957" s="76">
        <f t="shared" si="1696"/>
        <v>452.97</v>
      </c>
      <c r="N2957" s="70">
        <v>440.17</v>
      </c>
      <c r="O2957" s="70">
        <v>12.799999999999999</v>
      </c>
      <c r="P2957" s="70">
        <f t="shared" si="1697"/>
        <v>452.97</v>
      </c>
      <c r="Q2957" s="64"/>
      <c r="R2957" s="70">
        <f t="shared" si="1698"/>
        <v>440.17</v>
      </c>
      <c r="S2957" s="70">
        <f t="shared" si="1698"/>
        <v>12.8</v>
      </c>
      <c r="T2957" s="70">
        <f t="shared" si="1699"/>
        <v>452.97</v>
      </c>
      <c r="U2957" s="70">
        <f t="shared" si="1700"/>
        <v>0</v>
      </c>
      <c r="V2957" s="78">
        <f t="shared" si="1701"/>
        <v>452.97</v>
      </c>
      <c r="X2957" s="70">
        <v>440.17</v>
      </c>
      <c r="Y2957" s="70">
        <v>12.8</v>
      </c>
      <c r="Z2957" s="70">
        <v>452.97</v>
      </c>
      <c r="AA2957" s="79"/>
      <c r="AB2957" s="80">
        <f t="shared" si="1702"/>
        <v>0</v>
      </c>
    </row>
    <row r="2958" spans="1:28" x14ac:dyDescent="0.25">
      <c r="A2958" s="72" t="s">
        <v>18664</v>
      </c>
      <c r="B2958" s="73" t="s">
        <v>24035</v>
      </c>
      <c r="C2958" s="74" t="s">
        <v>15692</v>
      </c>
      <c r="D2958" s="75">
        <v>0</v>
      </c>
      <c r="E2958" s="70">
        <v>1112.3100000000002</v>
      </c>
      <c r="F2958" s="76">
        <f t="shared" si="1693"/>
        <v>0</v>
      </c>
      <c r="G2958" s="77"/>
      <c r="H2958" s="70">
        <f t="shared" si="1694"/>
        <v>1065.3499999999999</v>
      </c>
      <c r="I2958" s="70">
        <f t="shared" si="1694"/>
        <v>46.96</v>
      </c>
      <c r="J2958" s="70">
        <f t="shared" si="1695"/>
        <v>1112.31</v>
      </c>
      <c r="K2958" s="70">
        <v>0</v>
      </c>
      <c r="L2958" s="76">
        <f t="shared" si="1696"/>
        <v>1112.31</v>
      </c>
      <c r="N2958" s="70">
        <v>1065.3500000000001</v>
      </c>
      <c r="O2958" s="70">
        <v>46.96</v>
      </c>
      <c r="P2958" s="70">
        <f t="shared" si="1697"/>
        <v>1112.3100000000002</v>
      </c>
      <c r="Q2958" s="64"/>
      <c r="R2958" s="70">
        <f t="shared" si="1698"/>
        <v>1065.3499999999999</v>
      </c>
      <c r="S2958" s="70">
        <f t="shared" si="1698"/>
        <v>46.97</v>
      </c>
      <c r="T2958" s="70">
        <f t="shared" si="1699"/>
        <v>1112.32</v>
      </c>
      <c r="U2958" s="70">
        <f t="shared" si="1700"/>
        <v>0</v>
      </c>
      <c r="V2958" s="78">
        <f t="shared" si="1701"/>
        <v>1112.32</v>
      </c>
      <c r="X2958" s="70">
        <v>1065.3499999999999</v>
      </c>
      <c r="Y2958" s="70">
        <v>46.97</v>
      </c>
      <c r="Z2958" s="70">
        <v>1112.32</v>
      </c>
      <c r="AA2958" s="79"/>
      <c r="AB2958" s="80">
        <f t="shared" si="1702"/>
        <v>-9.9999999997635314E-3</v>
      </c>
    </row>
    <row r="2959" spans="1:28" x14ac:dyDescent="0.25">
      <c r="A2959" s="72" t="s">
        <v>18665</v>
      </c>
      <c r="B2959" s="73" t="s">
        <v>24036</v>
      </c>
      <c r="C2959" s="74" t="s">
        <v>15692</v>
      </c>
      <c r="D2959" s="75">
        <v>0</v>
      </c>
      <c r="E2959" s="70">
        <v>782.88</v>
      </c>
      <c r="F2959" s="76">
        <f t="shared" si="1693"/>
        <v>0</v>
      </c>
      <c r="G2959" s="77"/>
      <c r="H2959" s="70">
        <f t="shared" si="1694"/>
        <v>778.73</v>
      </c>
      <c r="I2959" s="70">
        <f t="shared" si="1694"/>
        <v>4.1500000000000004</v>
      </c>
      <c r="J2959" s="70">
        <f t="shared" si="1695"/>
        <v>782.88</v>
      </c>
      <c r="K2959" s="70">
        <v>0</v>
      </c>
      <c r="L2959" s="76">
        <f t="shared" si="1696"/>
        <v>782.88</v>
      </c>
      <c r="N2959" s="70">
        <v>778.73</v>
      </c>
      <c r="O2959" s="70">
        <v>4.1500000000000004</v>
      </c>
      <c r="P2959" s="70">
        <f t="shared" si="1697"/>
        <v>782.88</v>
      </c>
      <c r="Q2959" s="64"/>
      <c r="R2959" s="70">
        <f t="shared" si="1698"/>
        <v>778.73</v>
      </c>
      <c r="S2959" s="70">
        <f t="shared" si="1698"/>
        <v>4.1500000000000004</v>
      </c>
      <c r="T2959" s="70">
        <f t="shared" si="1699"/>
        <v>782.88</v>
      </c>
      <c r="U2959" s="70">
        <f t="shared" si="1700"/>
        <v>0</v>
      </c>
      <c r="V2959" s="78">
        <f t="shared" si="1701"/>
        <v>782.88</v>
      </c>
      <c r="X2959" s="70">
        <v>778.73</v>
      </c>
      <c r="Y2959" s="70">
        <v>4.1500000000000004</v>
      </c>
      <c r="Z2959" s="70">
        <v>782.88</v>
      </c>
      <c r="AA2959" s="79"/>
      <c r="AB2959" s="80">
        <f t="shared" si="1702"/>
        <v>0</v>
      </c>
    </row>
    <row r="2960" spans="1:28" x14ac:dyDescent="0.25">
      <c r="A2960" s="72" t="s">
        <v>18666</v>
      </c>
      <c r="B2960" s="73" t="s">
        <v>24037</v>
      </c>
      <c r="C2960" s="74" t="s">
        <v>15692</v>
      </c>
      <c r="D2960" s="75">
        <v>0</v>
      </c>
      <c r="E2960" s="70">
        <v>289.47999999999996</v>
      </c>
      <c r="F2960" s="76">
        <f t="shared" si="1693"/>
        <v>0</v>
      </c>
      <c r="G2960" s="77"/>
      <c r="H2960" s="70">
        <f t="shared" si="1694"/>
        <v>272.7</v>
      </c>
      <c r="I2960" s="70">
        <f t="shared" si="1694"/>
        <v>16.78</v>
      </c>
      <c r="J2960" s="70">
        <f t="shared" si="1695"/>
        <v>289.48</v>
      </c>
      <c r="K2960" s="70">
        <v>0</v>
      </c>
      <c r="L2960" s="76">
        <f t="shared" si="1696"/>
        <v>289.48</v>
      </c>
      <c r="N2960" s="70">
        <v>272.7</v>
      </c>
      <c r="O2960" s="70">
        <v>16.78</v>
      </c>
      <c r="P2960" s="70">
        <f t="shared" si="1697"/>
        <v>289.48</v>
      </c>
      <c r="Q2960" s="64"/>
      <c r="R2960" s="70">
        <f t="shared" si="1698"/>
        <v>272.7</v>
      </c>
      <c r="S2960" s="70">
        <f t="shared" si="1698"/>
        <v>16.79</v>
      </c>
      <c r="T2960" s="70">
        <f t="shared" si="1699"/>
        <v>289.49</v>
      </c>
      <c r="U2960" s="70">
        <f t="shared" si="1700"/>
        <v>0</v>
      </c>
      <c r="V2960" s="78">
        <f t="shared" si="1701"/>
        <v>289.49</v>
      </c>
      <c r="X2960" s="70">
        <v>272.7</v>
      </c>
      <c r="Y2960" s="70">
        <v>16.79</v>
      </c>
      <c r="Z2960" s="70">
        <v>289.49</v>
      </c>
      <c r="AA2960" s="79"/>
      <c r="AB2960" s="80">
        <f t="shared" si="1702"/>
        <v>-9.9999999999909051E-3</v>
      </c>
    </row>
    <row r="2961" spans="1:28" ht="22.5" x14ac:dyDescent="0.25">
      <c r="A2961" s="72" t="s">
        <v>18667</v>
      </c>
      <c r="B2961" s="73" t="s">
        <v>24038</v>
      </c>
      <c r="C2961" s="74" t="s">
        <v>15692</v>
      </c>
      <c r="D2961" s="75">
        <v>0</v>
      </c>
      <c r="E2961" s="70">
        <v>54.97</v>
      </c>
      <c r="F2961" s="76">
        <f t="shared" si="1693"/>
        <v>0</v>
      </c>
      <c r="G2961" s="77"/>
      <c r="H2961" s="70">
        <f t="shared" si="1694"/>
        <v>35.07</v>
      </c>
      <c r="I2961" s="70">
        <f t="shared" si="1694"/>
        <v>19.899999999999999</v>
      </c>
      <c r="J2961" s="70">
        <f t="shared" si="1695"/>
        <v>54.97</v>
      </c>
      <c r="K2961" s="70">
        <v>0</v>
      </c>
      <c r="L2961" s="76">
        <f t="shared" si="1696"/>
        <v>54.97</v>
      </c>
      <c r="N2961" s="70">
        <v>35.07</v>
      </c>
      <c r="O2961" s="70">
        <v>19.899999999999999</v>
      </c>
      <c r="P2961" s="70">
        <f t="shared" si="1697"/>
        <v>54.97</v>
      </c>
      <c r="Q2961" s="64"/>
      <c r="R2961" s="70">
        <f t="shared" si="1698"/>
        <v>35.07</v>
      </c>
      <c r="S2961" s="70">
        <f t="shared" si="1698"/>
        <v>19.899999999999999</v>
      </c>
      <c r="T2961" s="70">
        <f t="shared" si="1699"/>
        <v>54.97</v>
      </c>
      <c r="U2961" s="70">
        <f t="shared" si="1700"/>
        <v>0</v>
      </c>
      <c r="V2961" s="78">
        <f t="shared" si="1701"/>
        <v>54.97</v>
      </c>
      <c r="X2961" s="70">
        <v>35.07</v>
      </c>
      <c r="Y2961" s="70">
        <v>19.899999999999999</v>
      </c>
      <c r="Z2961" s="70">
        <v>54.97</v>
      </c>
      <c r="AA2961" s="79"/>
      <c r="AB2961" s="80">
        <f t="shared" si="1702"/>
        <v>0</v>
      </c>
    </row>
    <row r="2962" spans="1:28" ht="22.5" x14ac:dyDescent="0.25">
      <c r="A2962" s="72" t="s">
        <v>18668</v>
      </c>
      <c r="B2962" s="73" t="s">
        <v>24039</v>
      </c>
      <c r="C2962" s="74" t="s">
        <v>15692</v>
      </c>
      <c r="D2962" s="75">
        <v>0</v>
      </c>
      <c r="E2962" s="70">
        <v>320.39000000000004</v>
      </c>
      <c r="F2962" s="76">
        <f t="shared" si="1693"/>
        <v>0</v>
      </c>
      <c r="G2962" s="29"/>
      <c r="H2962" s="70">
        <f t="shared" si="1694"/>
        <v>303.61</v>
      </c>
      <c r="I2962" s="70">
        <f t="shared" si="1694"/>
        <v>16.78</v>
      </c>
      <c r="J2962" s="70">
        <f t="shared" si="1695"/>
        <v>320.39</v>
      </c>
      <c r="K2962" s="70">
        <v>0</v>
      </c>
      <c r="L2962" s="76">
        <f t="shared" si="1696"/>
        <v>320.39</v>
      </c>
      <c r="N2962" s="70">
        <v>303.61</v>
      </c>
      <c r="O2962" s="70">
        <v>16.78</v>
      </c>
      <c r="P2962" s="70">
        <f t="shared" si="1697"/>
        <v>320.39</v>
      </c>
      <c r="Q2962" s="64"/>
      <c r="R2962" s="70">
        <f t="shared" si="1698"/>
        <v>303.61</v>
      </c>
      <c r="S2962" s="70">
        <f t="shared" si="1698"/>
        <v>16.79</v>
      </c>
      <c r="T2962" s="70">
        <f t="shared" si="1699"/>
        <v>320.40000000000003</v>
      </c>
      <c r="U2962" s="70">
        <f t="shared" si="1700"/>
        <v>0</v>
      </c>
      <c r="V2962" s="78">
        <f t="shared" si="1701"/>
        <v>320.40000000000003</v>
      </c>
      <c r="X2962" s="70">
        <v>303.61</v>
      </c>
      <c r="Y2962" s="70">
        <v>16.79</v>
      </c>
      <c r="Z2962" s="70">
        <v>320.39999999999998</v>
      </c>
      <c r="AA2962" s="79"/>
      <c r="AB2962" s="80">
        <f t="shared" si="1702"/>
        <v>-9.9999999999909051E-3</v>
      </c>
    </row>
    <row r="2963" spans="1:28" x14ac:dyDescent="0.25">
      <c r="A2963" s="72" t="s">
        <v>18669</v>
      </c>
      <c r="B2963" s="73" t="s">
        <v>24040</v>
      </c>
      <c r="C2963" s="74" t="s">
        <v>15692</v>
      </c>
      <c r="D2963" s="75">
        <v>0</v>
      </c>
      <c r="E2963" s="70">
        <v>355.07</v>
      </c>
      <c r="F2963" s="76">
        <f t="shared" si="1693"/>
        <v>0</v>
      </c>
      <c r="G2963" s="29"/>
      <c r="H2963" s="70">
        <f t="shared" si="1694"/>
        <v>338.29</v>
      </c>
      <c r="I2963" s="70">
        <f t="shared" si="1694"/>
        <v>16.78</v>
      </c>
      <c r="J2963" s="70">
        <f t="shared" si="1695"/>
        <v>355.07000000000005</v>
      </c>
      <c r="K2963" s="70">
        <v>0</v>
      </c>
      <c r="L2963" s="76">
        <f t="shared" si="1696"/>
        <v>355.07000000000005</v>
      </c>
      <c r="N2963" s="70">
        <v>338.29</v>
      </c>
      <c r="O2963" s="70">
        <v>16.78</v>
      </c>
      <c r="P2963" s="70">
        <f t="shared" si="1697"/>
        <v>355.07000000000005</v>
      </c>
      <c r="Q2963" s="64"/>
      <c r="R2963" s="70">
        <f t="shared" si="1698"/>
        <v>338.29</v>
      </c>
      <c r="S2963" s="70">
        <f t="shared" si="1698"/>
        <v>16.79</v>
      </c>
      <c r="T2963" s="70">
        <f t="shared" si="1699"/>
        <v>355.08000000000004</v>
      </c>
      <c r="U2963" s="70">
        <f t="shared" si="1700"/>
        <v>0</v>
      </c>
      <c r="V2963" s="78">
        <f t="shared" si="1701"/>
        <v>355.08000000000004</v>
      </c>
      <c r="X2963" s="70">
        <v>338.29</v>
      </c>
      <c r="Y2963" s="70">
        <v>16.79</v>
      </c>
      <c r="Z2963" s="70">
        <v>355.08</v>
      </c>
      <c r="AA2963" s="79"/>
      <c r="AB2963" s="80">
        <f t="shared" si="1702"/>
        <v>-9.9999999999340616E-3</v>
      </c>
    </row>
    <row r="2964" spans="1:28" x14ac:dyDescent="0.25">
      <c r="A2964" s="66" t="s">
        <v>18670</v>
      </c>
      <c r="B2964" s="67" t="s">
        <v>24041</v>
      </c>
      <c r="C2964" s="68"/>
      <c r="D2964" s="69"/>
      <c r="E2964" s="70"/>
      <c r="F2964" s="71"/>
      <c r="H2964" s="70"/>
      <c r="I2964" s="70"/>
      <c r="J2964" s="70"/>
      <c r="K2964" s="70"/>
      <c r="L2964" s="76"/>
      <c r="N2964" s="70"/>
      <c r="O2964" s="70"/>
      <c r="P2964" s="70"/>
      <c r="Q2964" s="64"/>
      <c r="R2964" s="70"/>
      <c r="S2964" s="70"/>
      <c r="T2964" s="70"/>
      <c r="U2964" s="70"/>
      <c r="V2964" s="78"/>
      <c r="X2964" s="70"/>
      <c r="Y2964" s="70"/>
      <c r="Z2964" s="70"/>
      <c r="AA2964" s="79"/>
      <c r="AB2964" s="80">
        <f t="shared" si="1702"/>
        <v>0</v>
      </c>
    </row>
    <row r="2965" spans="1:28" x14ac:dyDescent="0.25">
      <c r="A2965" s="72" t="s">
        <v>18671</v>
      </c>
      <c r="B2965" s="73" t="s">
        <v>24042</v>
      </c>
      <c r="C2965" s="74" t="s">
        <v>15719</v>
      </c>
      <c r="D2965" s="75">
        <v>0</v>
      </c>
      <c r="E2965" s="70">
        <v>364.32</v>
      </c>
      <c r="F2965" s="76">
        <f>ROUND(D2965*E2965,2)</f>
        <v>0</v>
      </c>
      <c r="G2965" s="77"/>
      <c r="H2965" s="70">
        <f t="shared" ref="H2965:I2967" si="1703">ROUND(N2965+(N2965*$H$2/100),2)</f>
        <v>344.66</v>
      </c>
      <c r="I2965" s="70">
        <f t="shared" si="1703"/>
        <v>19.66</v>
      </c>
      <c r="J2965" s="70">
        <f>H2965+I2965</f>
        <v>364.32000000000005</v>
      </c>
      <c r="K2965" s="70">
        <v>0</v>
      </c>
      <c r="L2965" s="76">
        <f>SUM(J2965:K2965)</f>
        <v>364.32000000000005</v>
      </c>
      <c r="N2965" s="70">
        <v>344.66</v>
      </c>
      <c r="O2965" s="70">
        <v>19.66</v>
      </c>
      <c r="P2965" s="70">
        <f>SUM(N2965:O2965)</f>
        <v>364.32000000000005</v>
      </c>
      <c r="Q2965" s="64"/>
      <c r="R2965" s="70">
        <f t="shared" ref="R2965:S2967" si="1704">X2965</f>
        <v>344.66</v>
      </c>
      <c r="S2965" s="70">
        <f t="shared" si="1704"/>
        <v>19.66</v>
      </c>
      <c r="T2965" s="70">
        <f>R2965+S2965</f>
        <v>364.32000000000005</v>
      </c>
      <c r="U2965" s="70">
        <f>ROUND(Z2965*$H$2,2)/100</f>
        <v>0</v>
      </c>
      <c r="V2965" s="78">
        <f>SUM(T2965:U2965)</f>
        <v>364.32000000000005</v>
      </c>
      <c r="X2965" s="70">
        <v>344.66</v>
      </c>
      <c r="Y2965" s="70">
        <v>19.66</v>
      </c>
      <c r="Z2965" s="70">
        <v>364.32</v>
      </c>
      <c r="AA2965" s="79"/>
      <c r="AB2965" s="80">
        <f t="shared" si="1702"/>
        <v>0</v>
      </c>
    </row>
    <row r="2966" spans="1:28" x14ac:dyDescent="0.25">
      <c r="A2966" s="72" t="s">
        <v>18672</v>
      </c>
      <c r="B2966" s="73" t="s">
        <v>24043</v>
      </c>
      <c r="C2966" s="74" t="s">
        <v>15719</v>
      </c>
      <c r="D2966" s="75">
        <v>0</v>
      </c>
      <c r="E2966" s="70">
        <v>211.61</v>
      </c>
      <c r="F2966" s="76">
        <f>ROUND(D2966*E2966,2)</f>
        <v>0</v>
      </c>
      <c r="G2966" s="77"/>
      <c r="H2966" s="70">
        <f t="shared" si="1703"/>
        <v>151.1</v>
      </c>
      <c r="I2966" s="70">
        <f t="shared" si="1703"/>
        <v>60.51</v>
      </c>
      <c r="J2966" s="70">
        <f>H2966+I2966</f>
        <v>211.60999999999999</v>
      </c>
      <c r="K2966" s="70">
        <v>0</v>
      </c>
      <c r="L2966" s="76">
        <f>SUM(J2966:K2966)</f>
        <v>211.60999999999999</v>
      </c>
      <c r="N2966" s="70">
        <v>151.10000000000002</v>
      </c>
      <c r="O2966" s="70">
        <v>60.510000000000005</v>
      </c>
      <c r="P2966" s="70">
        <f>SUM(N2966:O2966)</f>
        <v>211.61</v>
      </c>
      <c r="Q2966" s="64"/>
      <c r="R2966" s="70">
        <f t="shared" si="1704"/>
        <v>151.1</v>
      </c>
      <c r="S2966" s="70">
        <f t="shared" si="1704"/>
        <v>60.5</v>
      </c>
      <c r="T2966" s="70">
        <f>R2966+S2966</f>
        <v>211.6</v>
      </c>
      <c r="U2966" s="70">
        <f>ROUND(Z2966*$H$2,2)/100</f>
        <v>0</v>
      </c>
      <c r="V2966" s="78">
        <f>SUM(T2966:U2966)</f>
        <v>211.6</v>
      </c>
      <c r="X2966" s="70">
        <v>151.1</v>
      </c>
      <c r="Y2966" s="70">
        <v>60.5</v>
      </c>
      <c r="Z2966" s="70">
        <v>211.6</v>
      </c>
      <c r="AA2966" s="79"/>
      <c r="AB2966" s="80">
        <f t="shared" si="1702"/>
        <v>1.0000000000019327E-2</v>
      </c>
    </row>
    <row r="2967" spans="1:28" x14ac:dyDescent="0.25">
      <c r="A2967" s="72" t="s">
        <v>18673</v>
      </c>
      <c r="B2967" s="73" t="s">
        <v>24044</v>
      </c>
      <c r="C2967" s="74" t="s">
        <v>15719</v>
      </c>
      <c r="D2967" s="75">
        <v>0</v>
      </c>
      <c r="E2967" s="70">
        <v>618.97</v>
      </c>
      <c r="F2967" s="76">
        <f>ROUND(D2967*E2967,2)</f>
        <v>0</v>
      </c>
      <c r="G2967" s="77"/>
      <c r="H2967" s="70">
        <f t="shared" si="1703"/>
        <v>599.30999999999995</v>
      </c>
      <c r="I2967" s="70">
        <f t="shared" si="1703"/>
        <v>19.66</v>
      </c>
      <c r="J2967" s="70">
        <f>H2967+I2967</f>
        <v>618.96999999999991</v>
      </c>
      <c r="K2967" s="70">
        <v>0</v>
      </c>
      <c r="L2967" s="76">
        <f>SUM(J2967:K2967)</f>
        <v>618.96999999999991</v>
      </c>
      <c r="N2967" s="70">
        <v>599.31000000000006</v>
      </c>
      <c r="O2967" s="70">
        <v>19.66</v>
      </c>
      <c r="P2967" s="70">
        <f>SUM(N2967:O2967)</f>
        <v>618.97</v>
      </c>
      <c r="Q2967" s="64"/>
      <c r="R2967" s="70">
        <f t="shared" si="1704"/>
        <v>599.30999999999995</v>
      </c>
      <c r="S2967" s="70">
        <f t="shared" si="1704"/>
        <v>19.66</v>
      </c>
      <c r="T2967" s="70">
        <f>R2967+S2967</f>
        <v>618.96999999999991</v>
      </c>
      <c r="U2967" s="70">
        <f>ROUND(Z2967*$H$2,2)/100</f>
        <v>0</v>
      </c>
      <c r="V2967" s="78">
        <f>SUM(T2967:U2967)</f>
        <v>618.96999999999991</v>
      </c>
      <c r="X2967" s="70">
        <v>599.30999999999995</v>
      </c>
      <c r="Y2967" s="70">
        <v>19.66</v>
      </c>
      <c r="Z2967" s="70">
        <v>618.97</v>
      </c>
      <c r="AA2967" s="79"/>
      <c r="AB2967" s="80">
        <f t="shared" si="1702"/>
        <v>0</v>
      </c>
    </row>
    <row r="2968" spans="1:28" x14ac:dyDescent="0.25">
      <c r="A2968" s="66" t="s">
        <v>18674</v>
      </c>
      <c r="B2968" s="67" t="s">
        <v>24045</v>
      </c>
      <c r="C2968" s="68"/>
      <c r="D2968" s="69"/>
      <c r="E2968" s="70"/>
      <c r="F2968" s="71"/>
      <c r="H2968" s="70"/>
      <c r="I2968" s="70"/>
      <c r="J2968" s="70"/>
      <c r="K2968" s="70"/>
      <c r="L2968" s="76"/>
      <c r="N2968" s="70"/>
      <c r="O2968" s="70"/>
      <c r="P2968" s="70"/>
      <c r="Q2968" s="64"/>
      <c r="R2968" s="70"/>
      <c r="S2968" s="70"/>
      <c r="T2968" s="70"/>
      <c r="U2968" s="70"/>
      <c r="V2968" s="78"/>
      <c r="X2968" s="70"/>
      <c r="Y2968" s="70"/>
      <c r="Z2968" s="70"/>
      <c r="AB2968" s="80">
        <f t="shared" si="1702"/>
        <v>0</v>
      </c>
    </row>
    <row r="2969" spans="1:28" x14ac:dyDescent="0.25">
      <c r="A2969" s="72" t="s">
        <v>18675</v>
      </c>
      <c r="B2969" s="73" t="s">
        <v>24046</v>
      </c>
      <c r="C2969" s="74" t="s">
        <v>15747</v>
      </c>
      <c r="D2969" s="75">
        <v>0</v>
      </c>
      <c r="E2969" s="70">
        <v>879.49</v>
      </c>
      <c r="F2969" s="76">
        <f t="shared" ref="F2969:F2988" si="1705">ROUND(D2969*E2969,2)</f>
        <v>0</v>
      </c>
      <c r="H2969" s="70">
        <f t="shared" ref="H2969:I2988" si="1706">ROUND(N2969+(N2969*$H$2/100),2)</f>
        <v>832.3</v>
      </c>
      <c r="I2969" s="70">
        <f t="shared" si="1706"/>
        <v>47.19</v>
      </c>
      <c r="J2969" s="70">
        <f t="shared" ref="J2969:J2988" si="1707">H2969+I2969</f>
        <v>879.49</v>
      </c>
      <c r="K2969" s="70">
        <v>0</v>
      </c>
      <c r="L2969" s="76">
        <f t="shared" ref="L2969:L2988" si="1708">SUM(J2969:K2969)</f>
        <v>879.49</v>
      </c>
      <c r="N2969" s="70">
        <v>832.3</v>
      </c>
      <c r="O2969" s="70">
        <v>47.19</v>
      </c>
      <c r="P2969" s="70">
        <f t="shared" ref="P2969:P2988" si="1709">SUM(N2969:O2969)</f>
        <v>879.49</v>
      </c>
      <c r="Q2969" s="64"/>
      <c r="R2969" s="70">
        <f t="shared" ref="R2969:S2988" si="1710">X2969</f>
        <v>832.3</v>
      </c>
      <c r="S2969" s="70">
        <f t="shared" si="1710"/>
        <v>47.2</v>
      </c>
      <c r="T2969" s="70">
        <f t="shared" ref="T2969:T2988" si="1711">R2969+S2969</f>
        <v>879.5</v>
      </c>
      <c r="U2969" s="70">
        <f t="shared" ref="U2969:U2988" si="1712">ROUND(Z2969*$H$2,2)/100</f>
        <v>0</v>
      </c>
      <c r="V2969" s="78">
        <f t="shared" ref="V2969:V2988" si="1713">SUM(T2969:U2969)</f>
        <v>879.5</v>
      </c>
      <c r="X2969" s="70">
        <v>832.3</v>
      </c>
      <c r="Y2969" s="70">
        <v>47.2</v>
      </c>
      <c r="Z2969" s="70">
        <v>879.5</v>
      </c>
      <c r="AB2969" s="80">
        <f t="shared" si="1702"/>
        <v>-9.9999999999909051E-3</v>
      </c>
    </row>
    <row r="2970" spans="1:28" x14ac:dyDescent="0.25">
      <c r="A2970" s="72" t="s">
        <v>18676</v>
      </c>
      <c r="B2970" s="73" t="s">
        <v>24047</v>
      </c>
      <c r="C2970" s="74" t="s">
        <v>15747</v>
      </c>
      <c r="D2970" s="75">
        <v>0</v>
      </c>
      <c r="E2970" s="70">
        <v>591.61</v>
      </c>
      <c r="F2970" s="76">
        <f t="shared" si="1705"/>
        <v>0</v>
      </c>
      <c r="H2970" s="70">
        <f t="shared" si="1706"/>
        <v>544.41999999999996</v>
      </c>
      <c r="I2970" s="70">
        <f t="shared" si="1706"/>
        <v>47.19</v>
      </c>
      <c r="J2970" s="70">
        <f t="shared" si="1707"/>
        <v>591.6099999999999</v>
      </c>
      <c r="K2970" s="70">
        <v>0</v>
      </c>
      <c r="L2970" s="76">
        <f t="shared" si="1708"/>
        <v>591.6099999999999</v>
      </c>
      <c r="N2970" s="70">
        <v>544.42000000000007</v>
      </c>
      <c r="O2970" s="70">
        <v>47.19</v>
      </c>
      <c r="P2970" s="70">
        <f t="shared" si="1709"/>
        <v>591.61000000000013</v>
      </c>
      <c r="Q2970" s="64"/>
      <c r="R2970" s="70">
        <f t="shared" si="1710"/>
        <v>544.41999999999996</v>
      </c>
      <c r="S2970" s="70">
        <f t="shared" si="1710"/>
        <v>47.2</v>
      </c>
      <c r="T2970" s="70">
        <f t="shared" si="1711"/>
        <v>591.62</v>
      </c>
      <c r="U2970" s="70">
        <f t="shared" si="1712"/>
        <v>0</v>
      </c>
      <c r="V2970" s="78">
        <f t="shared" si="1713"/>
        <v>591.62</v>
      </c>
      <c r="X2970" s="70">
        <v>544.41999999999996</v>
      </c>
      <c r="Y2970" s="70">
        <v>47.2</v>
      </c>
      <c r="Z2970" s="70">
        <v>591.62</v>
      </c>
      <c r="AB2970" s="80">
        <f t="shared" si="1702"/>
        <v>-9.9999999998772182E-3</v>
      </c>
    </row>
    <row r="2971" spans="1:28" x14ac:dyDescent="0.25">
      <c r="A2971" s="72" t="s">
        <v>18677</v>
      </c>
      <c r="B2971" s="73" t="s">
        <v>24048</v>
      </c>
      <c r="C2971" s="74" t="s">
        <v>15692</v>
      </c>
      <c r="D2971" s="75">
        <v>0</v>
      </c>
      <c r="E2971" s="70">
        <v>770.86</v>
      </c>
      <c r="F2971" s="76">
        <f t="shared" si="1705"/>
        <v>0</v>
      </c>
      <c r="H2971" s="70">
        <f t="shared" si="1706"/>
        <v>670.22</v>
      </c>
      <c r="I2971" s="70">
        <f t="shared" si="1706"/>
        <v>100.64</v>
      </c>
      <c r="J2971" s="70">
        <f t="shared" si="1707"/>
        <v>770.86</v>
      </c>
      <c r="K2971" s="70">
        <v>0</v>
      </c>
      <c r="L2971" s="76">
        <f t="shared" si="1708"/>
        <v>770.86</v>
      </c>
      <c r="N2971" s="70">
        <v>670.22</v>
      </c>
      <c r="O2971" s="70">
        <v>100.64</v>
      </c>
      <c r="P2971" s="70">
        <f t="shared" si="1709"/>
        <v>770.86</v>
      </c>
      <c r="Q2971" s="64"/>
      <c r="R2971" s="70">
        <f t="shared" si="1710"/>
        <v>670.22</v>
      </c>
      <c r="S2971" s="70">
        <f t="shared" si="1710"/>
        <v>100.65</v>
      </c>
      <c r="T2971" s="70">
        <f t="shared" si="1711"/>
        <v>770.87</v>
      </c>
      <c r="U2971" s="70">
        <f t="shared" si="1712"/>
        <v>0</v>
      </c>
      <c r="V2971" s="78">
        <f t="shared" si="1713"/>
        <v>770.87</v>
      </c>
      <c r="X2971" s="70">
        <v>670.22</v>
      </c>
      <c r="Y2971" s="70">
        <v>100.65</v>
      </c>
      <c r="Z2971" s="70">
        <v>770.87</v>
      </c>
      <c r="AB2971" s="80">
        <f t="shared" si="1702"/>
        <v>-9.9999999999909051E-3</v>
      </c>
    </row>
    <row r="2972" spans="1:28" x14ac:dyDescent="0.25">
      <c r="A2972" s="72" t="s">
        <v>18678</v>
      </c>
      <c r="B2972" s="73" t="s">
        <v>24049</v>
      </c>
      <c r="C2972" s="74" t="s">
        <v>15692</v>
      </c>
      <c r="D2972" s="75">
        <v>0</v>
      </c>
      <c r="E2972" s="70">
        <v>149.5</v>
      </c>
      <c r="F2972" s="76">
        <f t="shared" si="1705"/>
        <v>0</v>
      </c>
      <c r="G2972" s="34"/>
      <c r="H2972" s="70">
        <f t="shared" si="1706"/>
        <v>132.72</v>
      </c>
      <c r="I2972" s="70">
        <f t="shared" si="1706"/>
        <v>16.78</v>
      </c>
      <c r="J2972" s="70">
        <f t="shared" si="1707"/>
        <v>149.5</v>
      </c>
      <c r="K2972" s="70">
        <v>0</v>
      </c>
      <c r="L2972" s="76">
        <f t="shared" si="1708"/>
        <v>149.5</v>
      </c>
      <c r="N2972" s="70">
        <v>132.72</v>
      </c>
      <c r="O2972" s="70">
        <v>16.78</v>
      </c>
      <c r="P2972" s="70">
        <f t="shared" si="1709"/>
        <v>149.5</v>
      </c>
      <c r="Q2972" s="64"/>
      <c r="R2972" s="70">
        <f t="shared" si="1710"/>
        <v>132.72</v>
      </c>
      <c r="S2972" s="70">
        <f t="shared" si="1710"/>
        <v>16.79</v>
      </c>
      <c r="T2972" s="70">
        <f t="shared" si="1711"/>
        <v>149.51</v>
      </c>
      <c r="U2972" s="70">
        <f t="shared" si="1712"/>
        <v>0</v>
      </c>
      <c r="V2972" s="78">
        <f t="shared" si="1713"/>
        <v>149.51</v>
      </c>
      <c r="X2972" s="70">
        <v>132.72</v>
      </c>
      <c r="Y2972" s="70">
        <v>16.79</v>
      </c>
      <c r="Z2972" s="70">
        <v>149.51</v>
      </c>
      <c r="AB2972" s="80">
        <f t="shared" si="1702"/>
        <v>-9.9999999999909051E-3</v>
      </c>
    </row>
    <row r="2973" spans="1:28" x14ac:dyDescent="0.25">
      <c r="A2973" s="72" t="s">
        <v>18679</v>
      </c>
      <c r="B2973" s="73" t="s">
        <v>24050</v>
      </c>
      <c r="C2973" s="74" t="s">
        <v>15692</v>
      </c>
      <c r="D2973" s="75">
        <v>0</v>
      </c>
      <c r="E2973" s="70">
        <v>164.82999999999998</v>
      </c>
      <c r="F2973" s="76">
        <f t="shared" si="1705"/>
        <v>0</v>
      </c>
      <c r="H2973" s="70">
        <f t="shared" si="1706"/>
        <v>148.05000000000001</v>
      </c>
      <c r="I2973" s="70">
        <f t="shared" si="1706"/>
        <v>16.78</v>
      </c>
      <c r="J2973" s="70">
        <f t="shared" si="1707"/>
        <v>164.83</v>
      </c>
      <c r="K2973" s="70">
        <v>0</v>
      </c>
      <c r="L2973" s="76">
        <f t="shared" si="1708"/>
        <v>164.83</v>
      </c>
      <c r="N2973" s="70">
        <v>148.05000000000001</v>
      </c>
      <c r="O2973" s="70">
        <v>16.78</v>
      </c>
      <c r="P2973" s="70">
        <f t="shared" si="1709"/>
        <v>164.83</v>
      </c>
      <c r="Q2973" s="64"/>
      <c r="R2973" s="70">
        <f t="shared" si="1710"/>
        <v>148.05000000000001</v>
      </c>
      <c r="S2973" s="70">
        <f t="shared" si="1710"/>
        <v>16.79</v>
      </c>
      <c r="T2973" s="70">
        <f t="shared" si="1711"/>
        <v>164.84</v>
      </c>
      <c r="U2973" s="70">
        <f t="shared" si="1712"/>
        <v>0</v>
      </c>
      <c r="V2973" s="78">
        <f t="shared" si="1713"/>
        <v>164.84</v>
      </c>
      <c r="X2973" s="70">
        <v>148.05000000000001</v>
      </c>
      <c r="Y2973" s="70">
        <v>16.79</v>
      </c>
      <c r="Z2973" s="70">
        <v>164.84</v>
      </c>
      <c r="AB2973" s="80">
        <f t="shared" si="1702"/>
        <v>-9.9999999999909051E-3</v>
      </c>
    </row>
    <row r="2974" spans="1:28" x14ac:dyDescent="0.25">
      <c r="A2974" s="72" t="s">
        <v>18680</v>
      </c>
      <c r="B2974" s="73" t="s">
        <v>24051</v>
      </c>
      <c r="C2974" s="74" t="s">
        <v>15692</v>
      </c>
      <c r="D2974" s="75">
        <v>0</v>
      </c>
      <c r="E2974" s="70">
        <v>176.58999999999997</v>
      </c>
      <c r="F2974" s="76">
        <f t="shared" si="1705"/>
        <v>0</v>
      </c>
      <c r="H2974" s="70">
        <f t="shared" si="1706"/>
        <v>159.81</v>
      </c>
      <c r="I2974" s="70">
        <f t="shared" si="1706"/>
        <v>16.78</v>
      </c>
      <c r="J2974" s="70">
        <f t="shared" si="1707"/>
        <v>176.59</v>
      </c>
      <c r="K2974" s="70">
        <v>0</v>
      </c>
      <c r="L2974" s="76">
        <f t="shared" si="1708"/>
        <v>176.59</v>
      </c>
      <c r="N2974" s="70">
        <v>159.81</v>
      </c>
      <c r="O2974" s="70">
        <v>16.78</v>
      </c>
      <c r="P2974" s="70">
        <f t="shared" si="1709"/>
        <v>176.59</v>
      </c>
      <c r="Q2974" s="64"/>
      <c r="R2974" s="70">
        <f t="shared" si="1710"/>
        <v>159.81</v>
      </c>
      <c r="S2974" s="70">
        <f t="shared" si="1710"/>
        <v>16.79</v>
      </c>
      <c r="T2974" s="70">
        <f t="shared" si="1711"/>
        <v>176.6</v>
      </c>
      <c r="U2974" s="70">
        <f t="shared" si="1712"/>
        <v>0</v>
      </c>
      <c r="V2974" s="78">
        <f t="shared" si="1713"/>
        <v>176.6</v>
      </c>
      <c r="X2974" s="70">
        <v>159.81</v>
      </c>
      <c r="Y2974" s="70">
        <v>16.79</v>
      </c>
      <c r="Z2974" s="70">
        <v>176.6</v>
      </c>
      <c r="AB2974" s="80">
        <f t="shared" si="1702"/>
        <v>-9.9999999999909051E-3</v>
      </c>
    </row>
    <row r="2975" spans="1:28" x14ac:dyDescent="0.25">
      <c r="A2975" s="72" t="s">
        <v>18681</v>
      </c>
      <c r="B2975" s="73" t="s">
        <v>24052</v>
      </c>
      <c r="C2975" s="74" t="s">
        <v>15692</v>
      </c>
      <c r="D2975" s="75">
        <v>0</v>
      </c>
      <c r="E2975" s="70">
        <v>211.22000000000003</v>
      </c>
      <c r="F2975" s="76">
        <f t="shared" si="1705"/>
        <v>0</v>
      </c>
      <c r="H2975" s="70">
        <f t="shared" si="1706"/>
        <v>194.44</v>
      </c>
      <c r="I2975" s="70">
        <f t="shared" si="1706"/>
        <v>16.78</v>
      </c>
      <c r="J2975" s="70">
        <f t="shared" si="1707"/>
        <v>211.22</v>
      </c>
      <c r="K2975" s="70">
        <v>0</v>
      </c>
      <c r="L2975" s="76">
        <f t="shared" si="1708"/>
        <v>211.22</v>
      </c>
      <c r="N2975" s="70">
        <v>194.44</v>
      </c>
      <c r="O2975" s="70">
        <v>16.78</v>
      </c>
      <c r="P2975" s="70">
        <f t="shared" si="1709"/>
        <v>211.22</v>
      </c>
      <c r="Q2975" s="64"/>
      <c r="R2975" s="70">
        <f t="shared" si="1710"/>
        <v>194.44</v>
      </c>
      <c r="S2975" s="70">
        <f t="shared" si="1710"/>
        <v>16.79</v>
      </c>
      <c r="T2975" s="70">
        <f t="shared" si="1711"/>
        <v>211.23</v>
      </c>
      <c r="U2975" s="70">
        <f t="shared" si="1712"/>
        <v>0</v>
      </c>
      <c r="V2975" s="78">
        <f t="shared" si="1713"/>
        <v>211.23</v>
      </c>
      <c r="X2975" s="70">
        <v>194.44</v>
      </c>
      <c r="Y2975" s="70">
        <v>16.79</v>
      </c>
      <c r="Z2975" s="70">
        <v>211.23</v>
      </c>
      <c r="AB2975" s="80">
        <f t="shared" si="1702"/>
        <v>-9.9999999999909051E-3</v>
      </c>
    </row>
    <row r="2976" spans="1:28" x14ac:dyDescent="0.25">
      <c r="A2976" s="72" t="s">
        <v>18682</v>
      </c>
      <c r="B2976" s="73" t="s">
        <v>24053</v>
      </c>
      <c r="C2976" s="74" t="s">
        <v>15692</v>
      </c>
      <c r="D2976" s="75">
        <v>0</v>
      </c>
      <c r="E2976" s="70">
        <v>584.78</v>
      </c>
      <c r="F2976" s="76">
        <f t="shared" si="1705"/>
        <v>0</v>
      </c>
      <c r="G2976" s="34"/>
      <c r="H2976" s="70">
        <f t="shared" si="1706"/>
        <v>568</v>
      </c>
      <c r="I2976" s="70">
        <f t="shared" si="1706"/>
        <v>16.78</v>
      </c>
      <c r="J2976" s="70">
        <f t="shared" si="1707"/>
        <v>584.78</v>
      </c>
      <c r="K2976" s="70">
        <v>0</v>
      </c>
      <c r="L2976" s="76">
        <f t="shared" si="1708"/>
        <v>584.78</v>
      </c>
      <c r="N2976" s="70">
        <v>568</v>
      </c>
      <c r="O2976" s="70">
        <v>16.78</v>
      </c>
      <c r="P2976" s="70">
        <f t="shared" si="1709"/>
        <v>584.78</v>
      </c>
      <c r="Q2976" s="64"/>
      <c r="R2976" s="70">
        <f t="shared" si="1710"/>
        <v>568</v>
      </c>
      <c r="S2976" s="70">
        <f t="shared" si="1710"/>
        <v>16.79</v>
      </c>
      <c r="T2976" s="70">
        <f t="shared" si="1711"/>
        <v>584.79</v>
      </c>
      <c r="U2976" s="70">
        <f t="shared" si="1712"/>
        <v>0</v>
      </c>
      <c r="V2976" s="78">
        <f t="shared" si="1713"/>
        <v>584.79</v>
      </c>
      <c r="X2976" s="70">
        <v>568</v>
      </c>
      <c r="Y2976" s="70">
        <v>16.79</v>
      </c>
      <c r="Z2976" s="70">
        <v>584.79</v>
      </c>
      <c r="AB2976" s="80">
        <f t="shared" si="1702"/>
        <v>-9.9999999999909051E-3</v>
      </c>
    </row>
    <row r="2977" spans="1:28" x14ac:dyDescent="0.25">
      <c r="A2977" s="72" t="s">
        <v>18683</v>
      </c>
      <c r="B2977" s="73" t="s">
        <v>24054</v>
      </c>
      <c r="C2977" s="74" t="s">
        <v>15692</v>
      </c>
      <c r="D2977" s="75">
        <v>0</v>
      </c>
      <c r="E2977" s="70">
        <v>309.82</v>
      </c>
      <c r="F2977" s="76">
        <f t="shared" si="1705"/>
        <v>0</v>
      </c>
      <c r="H2977" s="70">
        <f t="shared" si="1706"/>
        <v>293.04000000000002</v>
      </c>
      <c r="I2977" s="70">
        <f t="shared" si="1706"/>
        <v>16.78</v>
      </c>
      <c r="J2977" s="70">
        <f t="shared" si="1707"/>
        <v>309.82000000000005</v>
      </c>
      <c r="K2977" s="70">
        <v>0</v>
      </c>
      <c r="L2977" s="76">
        <f t="shared" si="1708"/>
        <v>309.82000000000005</v>
      </c>
      <c r="N2977" s="70">
        <v>293.04000000000002</v>
      </c>
      <c r="O2977" s="70">
        <v>16.78</v>
      </c>
      <c r="P2977" s="70">
        <f t="shared" si="1709"/>
        <v>309.82000000000005</v>
      </c>
      <c r="Q2977" s="64"/>
      <c r="R2977" s="70">
        <f t="shared" si="1710"/>
        <v>293.04000000000002</v>
      </c>
      <c r="S2977" s="70">
        <f t="shared" si="1710"/>
        <v>16.79</v>
      </c>
      <c r="T2977" s="70">
        <f t="shared" si="1711"/>
        <v>309.83000000000004</v>
      </c>
      <c r="U2977" s="70">
        <f t="shared" si="1712"/>
        <v>0</v>
      </c>
      <c r="V2977" s="78">
        <f t="shared" si="1713"/>
        <v>309.83000000000004</v>
      </c>
      <c r="X2977" s="70">
        <v>293.04000000000002</v>
      </c>
      <c r="Y2977" s="70">
        <v>16.79</v>
      </c>
      <c r="Z2977" s="70">
        <v>309.83</v>
      </c>
      <c r="AB2977" s="80">
        <f t="shared" si="1702"/>
        <v>-9.9999999999340616E-3</v>
      </c>
    </row>
    <row r="2978" spans="1:28" x14ac:dyDescent="0.25">
      <c r="A2978" s="72" t="s">
        <v>18684</v>
      </c>
      <c r="B2978" s="73" t="s">
        <v>24055</v>
      </c>
      <c r="C2978" s="74" t="s">
        <v>15692</v>
      </c>
      <c r="D2978" s="75">
        <v>0</v>
      </c>
      <c r="E2978" s="70">
        <v>402.78</v>
      </c>
      <c r="F2978" s="76">
        <f t="shared" si="1705"/>
        <v>0</v>
      </c>
      <c r="H2978" s="70">
        <f t="shared" si="1706"/>
        <v>386</v>
      </c>
      <c r="I2978" s="70">
        <f t="shared" si="1706"/>
        <v>16.78</v>
      </c>
      <c r="J2978" s="70">
        <f t="shared" si="1707"/>
        <v>402.78</v>
      </c>
      <c r="K2978" s="70">
        <v>0</v>
      </c>
      <c r="L2978" s="76">
        <f t="shared" si="1708"/>
        <v>402.78</v>
      </c>
      <c r="N2978" s="70">
        <v>386</v>
      </c>
      <c r="O2978" s="70">
        <v>16.78</v>
      </c>
      <c r="P2978" s="70">
        <f t="shared" si="1709"/>
        <v>402.78</v>
      </c>
      <c r="Q2978" s="64"/>
      <c r="R2978" s="70">
        <f t="shared" si="1710"/>
        <v>386</v>
      </c>
      <c r="S2978" s="70">
        <f t="shared" si="1710"/>
        <v>16.79</v>
      </c>
      <c r="T2978" s="70">
        <f t="shared" si="1711"/>
        <v>402.79</v>
      </c>
      <c r="U2978" s="70">
        <f t="shared" si="1712"/>
        <v>0</v>
      </c>
      <c r="V2978" s="78">
        <f t="shared" si="1713"/>
        <v>402.79</v>
      </c>
      <c r="X2978" s="70">
        <v>386</v>
      </c>
      <c r="Y2978" s="70">
        <v>16.79</v>
      </c>
      <c r="Z2978" s="70">
        <v>402.79</v>
      </c>
      <c r="AB2978" s="80">
        <f t="shared" si="1702"/>
        <v>-1.0000000000047748E-2</v>
      </c>
    </row>
    <row r="2979" spans="1:28" x14ac:dyDescent="0.25">
      <c r="A2979" s="72" t="s">
        <v>18685</v>
      </c>
      <c r="B2979" s="73" t="s">
        <v>24056</v>
      </c>
      <c r="C2979" s="74" t="s">
        <v>15692</v>
      </c>
      <c r="D2979" s="75">
        <v>0</v>
      </c>
      <c r="E2979" s="70">
        <v>482.90999999999997</v>
      </c>
      <c r="F2979" s="76">
        <f t="shared" si="1705"/>
        <v>0</v>
      </c>
      <c r="H2979" s="70">
        <f t="shared" si="1706"/>
        <v>466.13</v>
      </c>
      <c r="I2979" s="70">
        <f t="shared" si="1706"/>
        <v>16.78</v>
      </c>
      <c r="J2979" s="70">
        <f t="shared" si="1707"/>
        <v>482.90999999999997</v>
      </c>
      <c r="K2979" s="70">
        <v>0</v>
      </c>
      <c r="L2979" s="76">
        <f t="shared" si="1708"/>
        <v>482.90999999999997</v>
      </c>
      <c r="N2979" s="70">
        <v>466.13</v>
      </c>
      <c r="O2979" s="70">
        <v>16.78</v>
      </c>
      <c r="P2979" s="70">
        <f t="shared" si="1709"/>
        <v>482.90999999999997</v>
      </c>
      <c r="Q2979" s="64"/>
      <c r="R2979" s="70">
        <f t="shared" si="1710"/>
        <v>466.13</v>
      </c>
      <c r="S2979" s="70">
        <f t="shared" si="1710"/>
        <v>16.79</v>
      </c>
      <c r="T2979" s="70">
        <f t="shared" si="1711"/>
        <v>482.92</v>
      </c>
      <c r="U2979" s="70">
        <f t="shared" si="1712"/>
        <v>0</v>
      </c>
      <c r="V2979" s="78">
        <f t="shared" si="1713"/>
        <v>482.92</v>
      </c>
      <c r="X2979" s="70">
        <v>466.13</v>
      </c>
      <c r="Y2979" s="70">
        <v>16.79</v>
      </c>
      <c r="Z2979" s="70">
        <v>482.92</v>
      </c>
      <c r="AB2979" s="80">
        <f t="shared" si="1702"/>
        <v>-1.0000000000047748E-2</v>
      </c>
    </row>
    <row r="2980" spans="1:28" x14ac:dyDescent="0.25">
      <c r="A2980" s="72" t="s">
        <v>18686</v>
      </c>
      <c r="B2980" s="73" t="s">
        <v>24057</v>
      </c>
      <c r="C2980" s="74" t="s">
        <v>15692</v>
      </c>
      <c r="D2980" s="75">
        <v>0</v>
      </c>
      <c r="E2980" s="70">
        <v>612.49</v>
      </c>
      <c r="F2980" s="76">
        <f t="shared" si="1705"/>
        <v>0</v>
      </c>
      <c r="H2980" s="70">
        <f t="shared" si="1706"/>
        <v>595.71</v>
      </c>
      <c r="I2980" s="70">
        <f t="shared" si="1706"/>
        <v>16.78</v>
      </c>
      <c r="J2980" s="70">
        <f t="shared" si="1707"/>
        <v>612.49</v>
      </c>
      <c r="K2980" s="70">
        <v>0</v>
      </c>
      <c r="L2980" s="76">
        <f t="shared" si="1708"/>
        <v>612.49</v>
      </c>
      <c r="N2980" s="70">
        <v>595.71</v>
      </c>
      <c r="O2980" s="70">
        <v>16.78</v>
      </c>
      <c r="P2980" s="70">
        <f t="shared" si="1709"/>
        <v>612.49</v>
      </c>
      <c r="Q2980" s="64"/>
      <c r="R2980" s="70">
        <f t="shared" si="1710"/>
        <v>595.71</v>
      </c>
      <c r="S2980" s="70">
        <f t="shared" si="1710"/>
        <v>16.79</v>
      </c>
      <c r="T2980" s="70">
        <f t="shared" si="1711"/>
        <v>612.5</v>
      </c>
      <c r="U2980" s="70">
        <f t="shared" si="1712"/>
        <v>0</v>
      </c>
      <c r="V2980" s="78">
        <f t="shared" si="1713"/>
        <v>612.5</v>
      </c>
      <c r="X2980" s="70">
        <v>595.71</v>
      </c>
      <c r="Y2980" s="70">
        <v>16.79</v>
      </c>
      <c r="Z2980" s="70">
        <v>612.5</v>
      </c>
      <c r="AB2980" s="80">
        <f t="shared" si="1702"/>
        <v>-9.9999999999909051E-3</v>
      </c>
    </row>
    <row r="2981" spans="1:28" x14ac:dyDescent="0.25">
      <c r="A2981" s="72" t="s">
        <v>18687</v>
      </c>
      <c r="B2981" s="73" t="s">
        <v>24058</v>
      </c>
      <c r="C2981" s="74" t="s">
        <v>15692</v>
      </c>
      <c r="D2981" s="75">
        <v>0</v>
      </c>
      <c r="E2981" s="70">
        <v>774.83</v>
      </c>
      <c r="F2981" s="76">
        <f t="shared" si="1705"/>
        <v>0</v>
      </c>
      <c r="H2981" s="70">
        <f t="shared" si="1706"/>
        <v>758.05</v>
      </c>
      <c r="I2981" s="70">
        <f t="shared" si="1706"/>
        <v>16.78</v>
      </c>
      <c r="J2981" s="70">
        <f t="shared" si="1707"/>
        <v>774.82999999999993</v>
      </c>
      <c r="K2981" s="70">
        <v>0</v>
      </c>
      <c r="L2981" s="76">
        <f t="shared" si="1708"/>
        <v>774.82999999999993</v>
      </c>
      <c r="N2981" s="70">
        <v>758.05000000000007</v>
      </c>
      <c r="O2981" s="70">
        <v>16.78</v>
      </c>
      <c r="P2981" s="70">
        <f t="shared" si="1709"/>
        <v>774.83</v>
      </c>
      <c r="Q2981" s="64"/>
      <c r="R2981" s="70">
        <f t="shared" si="1710"/>
        <v>758.05</v>
      </c>
      <c r="S2981" s="70">
        <f t="shared" si="1710"/>
        <v>16.79</v>
      </c>
      <c r="T2981" s="70">
        <f t="shared" si="1711"/>
        <v>774.83999999999992</v>
      </c>
      <c r="U2981" s="70">
        <f t="shared" si="1712"/>
        <v>0</v>
      </c>
      <c r="V2981" s="78">
        <f t="shared" si="1713"/>
        <v>774.83999999999992</v>
      </c>
      <c r="X2981" s="70">
        <v>758.05</v>
      </c>
      <c r="Y2981" s="70">
        <v>16.79</v>
      </c>
      <c r="Z2981" s="70">
        <v>774.84</v>
      </c>
      <c r="AB2981" s="80">
        <f t="shared" si="1702"/>
        <v>-9.9999999999909051E-3</v>
      </c>
    </row>
    <row r="2982" spans="1:28" x14ac:dyDescent="0.25">
      <c r="A2982" s="72" t="s">
        <v>18688</v>
      </c>
      <c r="B2982" s="73" t="s">
        <v>24059</v>
      </c>
      <c r="C2982" s="74" t="s">
        <v>15692</v>
      </c>
      <c r="D2982" s="75">
        <v>0</v>
      </c>
      <c r="E2982" s="70">
        <v>728.24</v>
      </c>
      <c r="F2982" s="76">
        <f t="shared" si="1705"/>
        <v>0</v>
      </c>
      <c r="H2982" s="70">
        <f t="shared" si="1706"/>
        <v>711.46</v>
      </c>
      <c r="I2982" s="70">
        <f t="shared" si="1706"/>
        <v>16.78</v>
      </c>
      <c r="J2982" s="70">
        <f t="shared" si="1707"/>
        <v>728.24</v>
      </c>
      <c r="K2982" s="70">
        <v>0</v>
      </c>
      <c r="L2982" s="76">
        <f t="shared" si="1708"/>
        <v>728.24</v>
      </c>
      <c r="N2982" s="70">
        <v>711.46</v>
      </c>
      <c r="O2982" s="70">
        <v>16.78</v>
      </c>
      <c r="P2982" s="70">
        <f t="shared" si="1709"/>
        <v>728.24</v>
      </c>
      <c r="Q2982" s="64"/>
      <c r="R2982" s="70">
        <f t="shared" si="1710"/>
        <v>711.46</v>
      </c>
      <c r="S2982" s="70">
        <f t="shared" si="1710"/>
        <v>16.79</v>
      </c>
      <c r="T2982" s="70">
        <f t="shared" si="1711"/>
        <v>728.25</v>
      </c>
      <c r="U2982" s="70">
        <f t="shared" si="1712"/>
        <v>0</v>
      </c>
      <c r="V2982" s="78">
        <f t="shared" si="1713"/>
        <v>728.25</v>
      </c>
      <c r="X2982" s="70">
        <v>711.46</v>
      </c>
      <c r="Y2982" s="70">
        <v>16.79</v>
      </c>
      <c r="Z2982" s="70">
        <v>728.25</v>
      </c>
      <c r="AB2982" s="80">
        <f t="shared" si="1702"/>
        <v>-9.9999999999909051E-3</v>
      </c>
    </row>
    <row r="2983" spans="1:28" x14ac:dyDescent="0.25">
      <c r="A2983" s="72" t="s">
        <v>18689</v>
      </c>
      <c r="B2983" s="73" t="s">
        <v>24060</v>
      </c>
      <c r="C2983" s="74" t="s">
        <v>15692</v>
      </c>
      <c r="D2983" s="75">
        <v>0</v>
      </c>
      <c r="E2983" s="70">
        <v>1116.18</v>
      </c>
      <c r="F2983" s="76">
        <f t="shared" si="1705"/>
        <v>0</v>
      </c>
      <c r="H2983" s="70">
        <f t="shared" si="1706"/>
        <v>1099.4000000000001</v>
      </c>
      <c r="I2983" s="70">
        <f t="shared" si="1706"/>
        <v>16.78</v>
      </c>
      <c r="J2983" s="70">
        <f t="shared" si="1707"/>
        <v>1116.18</v>
      </c>
      <c r="K2983" s="70">
        <v>0</v>
      </c>
      <c r="L2983" s="76">
        <f t="shared" si="1708"/>
        <v>1116.18</v>
      </c>
      <c r="N2983" s="70">
        <v>1099.3999999999999</v>
      </c>
      <c r="O2983" s="70">
        <v>16.78</v>
      </c>
      <c r="P2983" s="70">
        <f t="shared" si="1709"/>
        <v>1116.1799999999998</v>
      </c>
      <c r="Q2983" s="64"/>
      <c r="R2983" s="70">
        <f t="shared" si="1710"/>
        <v>1099.4000000000001</v>
      </c>
      <c r="S2983" s="70">
        <f t="shared" si="1710"/>
        <v>16.79</v>
      </c>
      <c r="T2983" s="70">
        <f t="shared" si="1711"/>
        <v>1116.19</v>
      </c>
      <c r="U2983" s="70">
        <f t="shared" si="1712"/>
        <v>0</v>
      </c>
      <c r="V2983" s="78">
        <f t="shared" si="1713"/>
        <v>1116.19</v>
      </c>
      <c r="X2983" s="70">
        <v>1099.4000000000001</v>
      </c>
      <c r="Y2983" s="70">
        <v>16.79</v>
      </c>
      <c r="Z2983" s="70">
        <v>1116.19</v>
      </c>
      <c r="AB2983" s="80">
        <f t="shared" si="1702"/>
        <v>-1.0000000000218279E-2</v>
      </c>
    </row>
    <row r="2984" spans="1:28" x14ac:dyDescent="0.25">
      <c r="A2984" s="72" t="s">
        <v>18690</v>
      </c>
      <c r="B2984" s="73" t="s">
        <v>24061</v>
      </c>
      <c r="C2984" s="74" t="s">
        <v>15692</v>
      </c>
      <c r="D2984" s="75">
        <v>0</v>
      </c>
      <c r="E2984" s="70">
        <v>2802.8</v>
      </c>
      <c r="F2984" s="76">
        <f t="shared" si="1705"/>
        <v>0</v>
      </c>
      <c r="G2984" s="34"/>
      <c r="H2984" s="70">
        <f t="shared" si="1706"/>
        <v>2786.02</v>
      </c>
      <c r="I2984" s="70">
        <f t="shared" si="1706"/>
        <v>16.78</v>
      </c>
      <c r="J2984" s="70">
        <f t="shared" si="1707"/>
        <v>2802.8</v>
      </c>
      <c r="K2984" s="70">
        <v>0</v>
      </c>
      <c r="L2984" s="76">
        <f t="shared" si="1708"/>
        <v>2802.8</v>
      </c>
      <c r="N2984" s="70">
        <v>2786.0200000000004</v>
      </c>
      <c r="O2984" s="70">
        <v>16.78</v>
      </c>
      <c r="P2984" s="70">
        <f t="shared" si="1709"/>
        <v>2802.8000000000006</v>
      </c>
      <c r="Q2984" s="64"/>
      <c r="R2984" s="70">
        <f t="shared" si="1710"/>
        <v>2786.02</v>
      </c>
      <c r="S2984" s="70">
        <f t="shared" si="1710"/>
        <v>16.79</v>
      </c>
      <c r="T2984" s="70">
        <f t="shared" si="1711"/>
        <v>2802.81</v>
      </c>
      <c r="U2984" s="70">
        <f t="shared" si="1712"/>
        <v>0</v>
      </c>
      <c r="V2984" s="78">
        <f t="shared" si="1713"/>
        <v>2802.81</v>
      </c>
      <c r="X2984" s="70">
        <v>2786.02</v>
      </c>
      <c r="Y2984" s="70">
        <v>16.79</v>
      </c>
      <c r="Z2984" s="70">
        <v>2802.81</v>
      </c>
      <c r="AB2984" s="80">
        <f t="shared" si="1702"/>
        <v>-9.999999999308784E-3</v>
      </c>
    </row>
    <row r="2985" spans="1:28" x14ac:dyDescent="0.25">
      <c r="A2985" s="72" t="s">
        <v>18691</v>
      </c>
      <c r="B2985" s="73" t="s">
        <v>24062</v>
      </c>
      <c r="C2985" s="74" t="s">
        <v>15692</v>
      </c>
      <c r="D2985" s="75">
        <v>0</v>
      </c>
      <c r="E2985" s="70">
        <v>1300.19</v>
      </c>
      <c r="F2985" s="76">
        <f t="shared" si="1705"/>
        <v>0</v>
      </c>
      <c r="G2985" s="34"/>
      <c r="H2985" s="70">
        <f t="shared" si="1706"/>
        <v>1283.4100000000001</v>
      </c>
      <c r="I2985" s="70">
        <f t="shared" si="1706"/>
        <v>16.78</v>
      </c>
      <c r="J2985" s="70">
        <f t="shared" si="1707"/>
        <v>1300.19</v>
      </c>
      <c r="K2985" s="70">
        <v>0</v>
      </c>
      <c r="L2985" s="76">
        <f t="shared" si="1708"/>
        <v>1300.19</v>
      </c>
      <c r="N2985" s="75">
        <v>1283.4099999999999</v>
      </c>
      <c r="O2985" s="75">
        <v>16.78</v>
      </c>
      <c r="P2985" s="70">
        <f t="shared" si="1709"/>
        <v>1300.1899999999998</v>
      </c>
      <c r="Q2985" s="64"/>
      <c r="R2985" s="70">
        <f t="shared" si="1710"/>
        <v>1283.4100000000001</v>
      </c>
      <c r="S2985" s="70">
        <f t="shared" si="1710"/>
        <v>16.79</v>
      </c>
      <c r="T2985" s="70">
        <f t="shared" si="1711"/>
        <v>1300.2</v>
      </c>
      <c r="U2985" s="70">
        <f t="shared" si="1712"/>
        <v>0</v>
      </c>
      <c r="V2985" s="78">
        <f t="shared" si="1713"/>
        <v>1300.2</v>
      </c>
      <c r="X2985" s="75">
        <v>1283.4100000000001</v>
      </c>
      <c r="Y2985" s="75">
        <v>16.79</v>
      </c>
      <c r="Z2985" s="70">
        <v>1300.2</v>
      </c>
      <c r="AB2985" s="80">
        <f t="shared" si="1702"/>
        <v>-1.0000000000218279E-2</v>
      </c>
    </row>
    <row r="2986" spans="1:28" x14ac:dyDescent="0.25">
      <c r="A2986" s="72" t="s">
        <v>18692</v>
      </c>
      <c r="B2986" s="73" t="s">
        <v>24063</v>
      </c>
      <c r="C2986" s="74" t="s">
        <v>15692</v>
      </c>
      <c r="D2986" s="75">
        <v>0</v>
      </c>
      <c r="E2986" s="70">
        <v>412.33</v>
      </c>
      <c r="F2986" s="76">
        <f t="shared" si="1705"/>
        <v>0</v>
      </c>
      <c r="G2986" s="34"/>
      <c r="H2986" s="70">
        <f t="shared" si="1706"/>
        <v>395.55</v>
      </c>
      <c r="I2986" s="70">
        <f t="shared" si="1706"/>
        <v>16.78</v>
      </c>
      <c r="J2986" s="70">
        <f t="shared" si="1707"/>
        <v>412.33000000000004</v>
      </c>
      <c r="K2986" s="70">
        <v>0</v>
      </c>
      <c r="L2986" s="76">
        <f t="shared" si="1708"/>
        <v>412.33000000000004</v>
      </c>
      <c r="N2986" s="70">
        <v>395.54999999999995</v>
      </c>
      <c r="O2986" s="70">
        <v>16.78</v>
      </c>
      <c r="P2986" s="70">
        <f t="shared" si="1709"/>
        <v>412.32999999999993</v>
      </c>
      <c r="Q2986" s="64"/>
      <c r="R2986" s="70">
        <f t="shared" si="1710"/>
        <v>395.55</v>
      </c>
      <c r="S2986" s="70">
        <f t="shared" si="1710"/>
        <v>16.79</v>
      </c>
      <c r="T2986" s="70">
        <f t="shared" si="1711"/>
        <v>412.34000000000003</v>
      </c>
      <c r="U2986" s="70">
        <f t="shared" si="1712"/>
        <v>0</v>
      </c>
      <c r="V2986" s="78">
        <f t="shared" si="1713"/>
        <v>412.34000000000003</v>
      </c>
      <c r="X2986" s="70">
        <v>395.55</v>
      </c>
      <c r="Y2986" s="70">
        <v>16.79</v>
      </c>
      <c r="Z2986" s="70">
        <v>412.34</v>
      </c>
      <c r="AB2986" s="80">
        <f t="shared" si="1702"/>
        <v>-1.0000000000047748E-2</v>
      </c>
    </row>
    <row r="2987" spans="1:28" x14ac:dyDescent="0.25">
      <c r="A2987" s="72" t="s">
        <v>18693</v>
      </c>
      <c r="B2987" s="73" t="s">
        <v>24064</v>
      </c>
      <c r="C2987" s="74" t="s">
        <v>15692</v>
      </c>
      <c r="D2987" s="75">
        <v>0</v>
      </c>
      <c r="E2987" s="70">
        <v>432.92</v>
      </c>
      <c r="F2987" s="76">
        <f t="shared" si="1705"/>
        <v>0</v>
      </c>
      <c r="G2987" s="34"/>
      <c r="H2987" s="70">
        <f t="shared" si="1706"/>
        <v>416.14</v>
      </c>
      <c r="I2987" s="70">
        <f t="shared" si="1706"/>
        <v>16.78</v>
      </c>
      <c r="J2987" s="70">
        <f t="shared" si="1707"/>
        <v>432.91999999999996</v>
      </c>
      <c r="K2987" s="70">
        <v>0</v>
      </c>
      <c r="L2987" s="76">
        <f t="shared" si="1708"/>
        <v>432.91999999999996</v>
      </c>
      <c r="M2987" s="43"/>
      <c r="N2987" s="70">
        <v>416.14</v>
      </c>
      <c r="O2987" s="70">
        <v>16.78</v>
      </c>
      <c r="P2987" s="70">
        <f t="shared" si="1709"/>
        <v>432.91999999999996</v>
      </c>
      <c r="Q2987" s="64"/>
      <c r="R2987" s="70">
        <f t="shared" si="1710"/>
        <v>416.14</v>
      </c>
      <c r="S2987" s="70">
        <f t="shared" si="1710"/>
        <v>16.79</v>
      </c>
      <c r="T2987" s="70">
        <f t="shared" si="1711"/>
        <v>432.93</v>
      </c>
      <c r="U2987" s="70">
        <f t="shared" si="1712"/>
        <v>0</v>
      </c>
      <c r="V2987" s="78">
        <f t="shared" si="1713"/>
        <v>432.93</v>
      </c>
      <c r="W2987" s="43"/>
      <c r="X2987" s="70">
        <v>416.14</v>
      </c>
      <c r="Y2987" s="70">
        <v>16.79</v>
      </c>
      <c r="Z2987" s="70">
        <v>432.93</v>
      </c>
      <c r="AB2987" s="80">
        <f t="shared" si="1702"/>
        <v>-1.0000000000047748E-2</v>
      </c>
    </row>
    <row r="2988" spans="1:28" s="83" customFormat="1" x14ac:dyDescent="0.25">
      <c r="A2988" s="72" t="s">
        <v>18694</v>
      </c>
      <c r="B2988" s="73" t="s">
        <v>24065</v>
      </c>
      <c r="C2988" s="74" t="s">
        <v>15692</v>
      </c>
      <c r="D2988" s="75">
        <v>0</v>
      </c>
      <c r="E2988" s="70">
        <v>737.55</v>
      </c>
      <c r="F2988" s="76">
        <f t="shared" si="1705"/>
        <v>0</v>
      </c>
      <c r="G2988" s="34"/>
      <c r="H2988" s="70">
        <f t="shared" si="1706"/>
        <v>720.77</v>
      </c>
      <c r="I2988" s="70">
        <f t="shared" si="1706"/>
        <v>16.78</v>
      </c>
      <c r="J2988" s="70">
        <f t="shared" si="1707"/>
        <v>737.55</v>
      </c>
      <c r="K2988" s="70">
        <v>0</v>
      </c>
      <c r="L2988" s="76">
        <f t="shared" si="1708"/>
        <v>737.55</v>
      </c>
      <c r="M2988" s="34"/>
      <c r="N2988" s="70">
        <v>720.77</v>
      </c>
      <c r="O2988" s="70">
        <v>16.78</v>
      </c>
      <c r="P2988" s="70">
        <f t="shared" si="1709"/>
        <v>737.55</v>
      </c>
      <c r="Q2988" s="64"/>
      <c r="R2988" s="70">
        <f t="shared" si="1710"/>
        <v>720.77</v>
      </c>
      <c r="S2988" s="70">
        <f t="shared" si="1710"/>
        <v>16.79</v>
      </c>
      <c r="T2988" s="70">
        <f t="shared" si="1711"/>
        <v>737.56</v>
      </c>
      <c r="U2988" s="70">
        <f t="shared" si="1712"/>
        <v>0</v>
      </c>
      <c r="V2988" s="78">
        <f t="shared" si="1713"/>
        <v>737.56</v>
      </c>
      <c r="W2988" s="34"/>
      <c r="X2988" s="70">
        <v>720.77</v>
      </c>
      <c r="Y2988" s="70">
        <v>16.79</v>
      </c>
      <c r="Z2988" s="70">
        <v>737.56</v>
      </c>
      <c r="AA2988" s="34"/>
      <c r="AB2988" s="80">
        <f t="shared" si="1702"/>
        <v>-9.9999999999909051E-3</v>
      </c>
    </row>
    <row r="2989" spans="1:28" x14ac:dyDescent="0.25">
      <c r="A2989" s="66" t="s">
        <v>18695</v>
      </c>
      <c r="B2989" s="67" t="s">
        <v>24066</v>
      </c>
      <c r="C2989" s="68"/>
      <c r="D2989" s="69"/>
      <c r="E2989" s="70"/>
      <c r="F2989" s="71"/>
      <c r="H2989" s="70"/>
      <c r="I2989" s="70"/>
      <c r="J2989" s="70"/>
      <c r="K2989" s="70"/>
      <c r="L2989" s="76"/>
      <c r="N2989" s="70"/>
      <c r="O2989" s="70"/>
      <c r="P2989" s="70"/>
      <c r="Q2989" s="64"/>
      <c r="R2989" s="70"/>
      <c r="S2989" s="70"/>
      <c r="T2989" s="70"/>
      <c r="U2989" s="70"/>
      <c r="V2989" s="78"/>
      <c r="X2989" s="70"/>
      <c r="Y2989" s="70"/>
      <c r="Z2989" s="70"/>
      <c r="AA2989" s="79"/>
      <c r="AB2989" s="80">
        <f t="shared" si="1702"/>
        <v>0</v>
      </c>
    </row>
    <row r="2990" spans="1:28" x14ac:dyDescent="0.25">
      <c r="A2990" s="72" t="s">
        <v>18696</v>
      </c>
      <c r="B2990" s="73" t="s">
        <v>24067</v>
      </c>
      <c r="C2990" s="74" t="s">
        <v>15692</v>
      </c>
      <c r="D2990" s="75">
        <v>0</v>
      </c>
      <c r="E2990" s="70">
        <v>22.16</v>
      </c>
      <c r="F2990" s="76">
        <f t="shared" ref="F2990:F3014" si="1714">ROUND(D2990*E2990,2)</f>
        <v>0</v>
      </c>
      <c r="G2990" s="77"/>
      <c r="H2990" s="70">
        <f t="shared" ref="H2990:I3014" si="1715">ROUND(N2990+(N2990*$H$2/100),2)</f>
        <v>8.75</v>
      </c>
      <c r="I2990" s="70">
        <f t="shared" si="1715"/>
        <v>13.41</v>
      </c>
      <c r="J2990" s="70">
        <f t="shared" ref="J2990:J3014" si="1716">H2990+I2990</f>
        <v>22.16</v>
      </c>
      <c r="K2990" s="70">
        <v>0</v>
      </c>
      <c r="L2990" s="76">
        <f t="shared" ref="L2990:L3014" si="1717">SUM(J2990:K2990)</f>
        <v>22.16</v>
      </c>
      <c r="N2990" s="70">
        <v>8.75</v>
      </c>
      <c r="O2990" s="70">
        <v>13.41</v>
      </c>
      <c r="P2990" s="70">
        <f t="shared" ref="P2990:P3014" si="1718">SUM(N2990:O2990)</f>
        <v>22.16</v>
      </c>
      <c r="Q2990" s="64"/>
      <c r="R2990" s="70">
        <f t="shared" ref="R2990:S3014" si="1719">X2990</f>
        <v>8.75</v>
      </c>
      <c r="S2990" s="70">
        <f t="shared" si="1719"/>
        <v>13.42</v>
      </c>
      <c r="T2990" s="70">
        <f t="shared" ref="T2990:T3014" si="1720">R2990+S2990</f>
        <v>22.17</v>
      </c>
      <c r="U2990" s="70">
        <f t="shared" ref="U2990:U3014" si="1721">ROUND(Z2990*$H$2,2)/100</f>
        <v>0</v>
      </c>
      <c r="V2990" s="78">
        <f t="shared" ref="V2990:V3014" si="1722">SUM(T2990:U2990)</f>
        <v>22.17</v>
      </c>
      <c r="X2990" s="70">
        <v>8.75</v>
      </c>
      <c r="Y2990" s="70">
        <v>13.42</v>
      </c>
      <c r="Z2990" s="70">
        <v>22.17</v>
      </c>
      <c r="AA2990" s="79"/>
      <c r="AB2990" s="80">
        <f t="shared" si="1702"/>
        <v>-1.0000000000001563E-2</v>
      </c>
    </row>
    <row r="2991" spans="1:28" x14ac:dyDescent="0.25">
      <c r="A2991" s="72" t="s">
        <v>18697</v>
      </c>
      <c r="B2991" s="73" t="s">
        <v>24068</v>
      </c>
      <c r="C2991" s="74" t="s">
        <v>15692</v>
      </c>
      <c r="D2991" s="75">
        <v>0</v>
      </c>
      <c r="E2991" s="70">
        <v>16.830000000000002</v>
      </c>
      <c r="F2991" s="76">
        <f t="shared" si="1714"/>
        <v>0</v>
      </c>
      <c r="G2991" s="77"/>
      <c r="H2991" s="70">
        <f t="shared" si="1715"/>
        <v>0.05</v>
      </c>
      <c r="I2991" s="70">
        <f t="shared" si="1715"/>
        <v>16.78</v>
      </c>
      <c r="J2991" s="70">
        <f t="shared" si="1716"/>
        <v>16.830000000000002</v>
      </c>
      <c r="K2991" s="70">
        <v>0</v>
      </c>
      <c r="L2991" s="76">
        <f t="shared" si="1717"/>
        <v>16.830000000000002</v>
      </c>
      <c r="N2991" s="70">
        <v>0.05</v>
      </c>
      <c r="O2991" s="70">
        <v>16.78</v>
      </c>
      <c r="P2991" s="70">
        <f t="shared" si="1718"/>
        <v>16.830000000000002</v>
      </c>
      <c r="Q2991" s="64"/>
      <c r="R2991" s="70">
        <f t="shared" si="1719"/>
        <v>0.05</v>
      </c>
      <c r="S2991" s="70">
        <f t="shared" si="1719"/>
        <v>16.79</v>
      </c>
      <c r="T2991" s="70">
        <f t="shared" si="1720"/>
        <v>16.84</v>
      </c>
      <c r="U2991" s="70">
        <f t="shared" si="1721"/>
        <v>0</v>
      </c>
      <c r="V2991" s="78">
        <f t="shared" si="1722"/>
        <v>16.84</v>
      </c>
      <c r="X2991" s="70">
        <v>0.05</v>
      </c>
      <c r="Y2991" s="70">
        <v>16.79</v>
      </c>
      <c r="Z2991" s="70">
        <v>16.84</v>
      </c>
      <c r="AA2991" s="79"/>
      <c r="AB2991" s="80">
        <f t="shared" si="1702"/>
        <v>-9.9999999999980105E-3</v>
      </c>
    </row>
    <row r="2992" spans="1:28" x14ac:dyDescent="0.25">
      <c r="A2992" s="72" t="s">
        <v>18698</v>
      </c>
      <c r="B2992" s="73" t="s">
        <v>24069</v>
      </c>
      <c r="C2992" s="74" t="s">
        <v>15692</v>
      </c>
      <c r="D2992" s="75">
        <v>0</v>
      </c>
      <c r="E2992" s="70">
        <v>16.830000000000002</v>
      </c>
      <c r="F2992" s="76">
        <f t="shared" si="1714"/>
        <v>0</v>
      </c>
      <c r="G2992" s="77"/>
      <c r="H2992" s="70">
        <f t="shared" si="1715"/>
        <v>0.05</v>
      </c>
      <c r="I2992" s="70">
        <f t="shared" si="1715"/>
        <v>16.78</v>
      </c>
      <c r="J2992" s="70">
        <f t="shared" si="1716"/>
        <v>16.830000000000002</v>
      </c>
      <c r="K2992" s="70">
        <v>0</v>
      </c>
      <c r="L2992" s="76">
        <f t="shared" si="1717"/>
        <v>16.830000000000002</v>
      </c>
      <c r="N2992" s="70">
        <v>0.05</v>
      </c>
      <c r="O2992" s="70">
        <v>16.78</v>
      </c>
      <c r="P2992" s="70">
        <f t="shared" si="1718"/>
        <v>16.830000000000002</v>
      </c>
      <c r="Q2992" s="64"/>
      <c r="R2992" s="70">
        <f t="shared" si="1719"/>
        <v>0.05</v>
      </c>
      <c r="S2992" s="70">
        <f t="shared" si="1719"/>
        <v>16.79</v>
      </c>
      <c r="T2992" s="70">
        <f t="shared" si="1720"/>
        <v>16.84</v>
      </c>
      <c r="U2992" s="70">
        <f t="shared" si="1721"/>
        <v>0</v>
      </c>
      <c r="V2992" s="78">
        <f t="shared" si="1722"/>
        <v>16.84</v>
      </c>
      <c r="X2992" s="70">
        <v>0.05</v>
      </c>
      <c r="Y2992" s="70">
        <v>16.79</v>
      </c>
      <c r="Z2992" s="70">
        <v>16.84</v>
      </c>
      <c r="AA2992" s="79"/>
      <c r="AB2992" s="80">
        <f t="shared" si="1702"/>
        <v>-9.9999999999980105E-3</v>
      </c>
    </row>
    <row r="2993" spans="1:28" x14ac:dyDescent="0.25">
      <c r="A2993" s="72" t="s">
        <v>18699</v>
      </c>
      <c r="B2993" s="73" t="s">
        <v>24070</v>
      </c>
      <c r="C2993" s="74" t="s">
        <v>15692</v>
      </c>
      <c r="D2993" s="75">
        <v>0</v>
      </c>
      <c r="E2993" s="70">
        <v>47.849999999999994</v>
      </c>
      <c r="F2993" s="76">
        <f t="shared" si="1714"/>
        <v>0</v>
      </c>
      <c r="G2993" s="77"/>
      <c r="H2993" s="70">
        <f t="shared" si="1715"/>
        <v>0.66</v>
      </c>
      <c r="I2993" s="70">
        <f t="shared" si="1715"/>
        <v>47.19</v>
      </c>
      <c r="J2993" s="70">
        <f t="shared" si="1716"/>
        <v>47.849999999999994</v>
      </c>
      <c r="K2993" s="70">
        <v>0</v>
      </c>
      <c r="L2993" s="76">
        <f t="shared" si="1717"/>
        <v>47.849999999999994</v>
      </c>
      <c r="N2993" s="70">
        <v>0.66</v>
      </c>
      <c r="O2993" s="70">
        <v>47.19</v>
      </c>
      <c r="P2993" s="70">
        <f t="shared" si="1718"/>
        <v>47.849999999999994</v>
      </c>
      <c r="Q2993" s="64"/>
      <c r="R2993" s="70">
        <f t="shared" si="1719"/>
        <v>0.66</v>
      </c>
      <c r="S2993" s="70">
        <f t="shared" si="1719"/>
        <v>47.2</v>
      </c>
      <c r="T2993" s="70">
        <f t="shared" si="1720"/>
        <v>47.86</v>
      </c>
      <c r="U2993" s="70">
        <f t="shared" si="1721"/>
        <v>0</v>
      </c>
      <c r="V2993" s="78">
        <f t="shared" si="1722"/>
        <v>47.86</v>
      </c>
      <c r="X2993" s="70">
        <v>0.66</v>
      </c>
      <c r="Y2993" s="70">
        <v>47.2</v>
      </c>
      <c r="Z2993" s="70">
        <v>47.86</v>
      </c>
      <c r="AA2993" s="79"/>
      <c r="AB2993" s="80">
        <f t="shared" si="1702"/>
        <v>-1.0000000000005116E-2</v>
      </c>
    </row>
    <row r="2994" spans="1:28" x14ac:dyDescent="0.25">
      <c r="A2994" s="72" t="s">
        <v>18700</v>
      </c>
      <c r="B2994" s="73" t="s">
        <v>24071</v>
      </c>
      <c r="C2994" s="74" t="s">
        <v>15692</v>
      </c>
      <c r="D2994" s="75">
        <v>0</v>
      </c>
      <c r="E2994" s="70">
        <v>83.88</v>
      </c>
      <c r="F2994" s="76">
        <f t="shared" si="1714"/>
        <v>0</v>
      </c>
      <c r="G2994" s="77"/>
      <c r="H2994" s="70">
        <f t="shared" si="1715"/>
        <v>0</v>
      </c>
      <c r="I2994" s="70">
        <f t="shared" si="1715"/>
        <v>83.88</v>
      </c>
      <c r="J2994" s="70">
        <f t="shared" si="1716"/>
        <v>83.88</v>
      </c>
      <c r="K2994" s="70">
        <v>0</v>
      </c>
      <c r="L2994" s="76">
        <f t="shared" si="1717"/>
        <v>83.88</v>
      </c>
      <c r="N2994" s="70">
        <v>0</v>
      </c>
      <c r="O2994" s="70">
        <v>83.88</v>
      </c>
      <c r="P2994" s="70">
        <f t="shared" si="1718"/>
        <v>83.88</v>
      </c>
      <c r="Q2994" s="64"/>
      <c r="R2994" s="70">
        <f t="shared" si="1719"/>
        <v>0</v>
      </c>
      <c r="S2994" s="70">
        <f t="shared" si="1719"/>
        <v>83.89</v>
      </c>
      <c r="T2994" s="70">
        <f t="shared" si="1720"/>
        <v>83.89</v>
      </c>
      <c r="U2994" s="70">
        <f t="shared" si="1721"/>
        <v>0</v>
      </c>
      <c r="V2994" s="78">
        <f t="shared" si="1722"/>
        <v>83.89</v>
      </c>
      <c r="X2994" s="70">
        <v>0</v>
      </c>
      <c r="Y2994" s="70">
        <v>83.89</v>
      </c>
      <c r="Z2994" s="70">
        <v>83.89</v>
      </c>
      <c r="AA2994" s="79"/>
      <c r="AB2994" s="80">
        <f t="shared" si="1702"/>
        <v>-1.0000000000005116E-2</v>
      </c>
    </row>
    <row r="2995" spans="1:28" x14ac:dyDescent="0.25">
      <c r="A2995" s="72" t="s">
        <v>18701</v>
      </c>
      <c r="B2995" s="73" t="s">
        <v>24072</v>
      </c>
      <c r="C2995" s="74" t="s">
        <v>15692</v>
      </c>
      <c r="D2995" s="75">
        <v>0</v>
      </c>
      <c r="E2995" s="70">
        <v>30.01</v>
      </c>
      <c r="F2995" s="76">
        <f t="shared" si="1714"/>
        <v>0</v>
      </c>
      <c r="G2995" s="77"/>
      <c r="H2995" s="70">
        <f t="shared" si="1715"/>
        <v>25.92</v>
      </c>
      <c r="I2995" s="70">
        <f t="shared" si="1715"/>
        <v>4.09</v>
      </c>
      <c r="J2995" s="70">
        <f t="shared" si="1716"/>
        <v>30.01</v>
      </c>
      <c r="K2995" s="70">
        <v>0</v>
      </c>
      <c r="L2995" s="76">
        <f t="shared" si="1717"/>
        <v>30.01</v>
      </c>
      <c r="N2995" s="70">
        <v>25.92</v>
      </c>
      <c r="O2995" s="70">
        <v>4.09</v>
      </c>
      <c r="P2995" s="70">
        <f t="shared" si="1718"/>
        <v>30.01</v>
      </c>
      <c r="Q2995" s="64"/>
      <c r="R2995" s="70">
        <f t="shared" si="1719"/>
        <v>25.92</v>
      </c>
      <c r="S2995" s="70">
        <f t="shared" si="1719"/>
        <v>4.09</v>
      </c>
      <c r="T2995" s="70">
        <f t="shared" si="1720"/>
        <v>30.01</v>
      </c>
      <c r="U2995" s="70">
        <f t="shared" si="1721"/>
        <v>0</v>
      </c>
      <c r="V2995" s="78">
        <f t="shared" si="1722"/>
        <v>30.01</v>
      </c>
      <c r="X2995" s="70">
        <v>25.92</v>
      </c>
      <c r="Y2995" s="70">
        <v>4.09</v>
      </c>
      <c r="Z2995" s="70">
        <v>30.01</v>
      </c>
      <c r="AA2995" s="79"/>
      <c r="AB2995" s="80">
        <f t="shared" si="1702"/>
        <v>0</v>
      </c>
    </row>
    <row r="2996" spans="1:28" x14ac:dyDescent="0.25">
      <c r="A2996" s="72" t="s">
        <v>18702</v>
      </c>
      <c r="B2996" s="73" t="s">
        <v>24073</v>
      </c>
      <c r="C2996" s="74" t="s">
        <v>15692</v>
      </c>
      <c r="D2996" s="75">
        <v>0</v>
      </c>
      <c r="E2996" s="70">
        <v>8.7799999999999994</v>
      </c>
      <c r="F2996" s="76">
        <f t="shared" si="1714"/>
        <v>0</v>
      </c>
      <c r="G2996" s="77"/>
      <c r="H2996" s="70">
        <f t="shared" si="1715"/>
        <v>4.6900000000000004</v>
      </c>
      <c r="I2996" s="70">
        <f t="shared" si="1715"/>
        <v>4.09</v>
      </c>
      <c r="J2996" s="70">
        <f t="shared" si="1716"/>
        <v>8.7800000000000011</v>
      </c>
      <c r="K2996" s="70">
        <v>0</v>
      </c>
      <c r="L2996" s="76">
        <f t="shared" si="1717"/>
        <v>8.7800000000000011</v>
      </c>
      <c r="N2996" s="70">
        <v>4.6899999999999995</v>
      </c>
      <c r="O2996" s="70">
        <v>4.09</v>
      </c>
      <c r="P2996" s="70">
        <f t="shared" si="1718"/>
        <v>8.7799999999999994</v>
      </c>
      <c r="Q2996" s="64"/>
      <c r="R2996" s="70">
        <f t="shared" si="1719"/>
        <v>4.6900000000000004</v>
      </c>
      <c r="S2996" s="70">
        <f t="shared" si="1719"/>
        <v>4.09</v>
      </c>
      <c r="T2996" s="70">
        <f t="shared" si="1720"/>
        <v>8.7800000000000011</v>
      </c>
      <c r="U2996" s="70">
        <f t="shared" si="1721"/>
        <v>0</v>
      </c>
      <c r="V2996" s="78">
        <f t="shared" si="1722"/>
        <v>8.7800000000000011</v>
      </c>
      <c r="X2996" s="70">
        <v>4.6900000000000004</v>
      </c>
      <c r="Y2996" s="70">
        <v>4.09</v>
      </c>
      <c r="Z2996" s="70">
        <v>8.7799999999999994</v>
      </c>
      <c r="AA2996" s="79"/>
      <c r="AB2996" s="80">
        <f t="shared" si="1702"/>
        <v>0</v>
      </c>
    </row>
    <row r="2997" spans="1:28" ht="22.5" x14ac:dyDescent="0.25">
      <c r="A2997" s="72" t="s">
        <v>18703</v>
      </c>
      <c r="B2997" s="73" t="s">
        <v>24074</v>
      </c>
      <c r="C2997" s="74" t="s">
        <v>15692</v>
      </c>
      <c r="D2997" s="75">
        <v>0</v>
      </c>
      <c r="E2997" s="70">
        <v>87.61999999999999</v>
      </c>
      <c r="F2997" s="76">
        <f t="shared" si="1714"/>
        <v>0</v>
      </c>
      <c r="G2997" s="77"/>
      <c r="H2997" s="70">
        <f t="shared" si="1715"/>
        <v>85.3</v>
      </c>
      <c r="I2997" s="70">
        <f t="shared" si="1715"/>
        <v>2.3199999999999998</v>
      </c>
      <c r="J2997" s="70">
        <f t="shared" si="1716"/>
        <v>87.61999999999999</v>
      </c>
      <c r="K2997" s="70">
        <v>0</v>
      </c>
      <c r="L2997" s="76">
        <f t="shared" si="1717"/>
        <v>87.61999999999999</v>
      </c>
      <c r="N2997" s="70">
        <v>85.3</v>
      </c>
      <c r="O2997" s="70">
        <v>2.3199999999999998</v>
      </c>
      <c r="P2997" s="70">
        <f t="shared" si="1718"/>
        <v>87.61999999999999</v>
      </c>
      <c r="Q2997" s="64"/>
      <c r="R2997" s="70">
        <f t="shared" si="1719"/>
        <v>85.3</v>
      </c>
      <c r="S2997" s="70">
        <f t="shared" si="1719"/>
        <v>2.3199999999999998</v>
      </c>
      <c r="T2997" s="70">
        <f t="shared" si="1720"/>
        <v>87.61999999999999</v>
      </c>
      <c r="U2997" s="70">
        <f t="shared" si="1721"/>
        <v>0</v>
      </c>
      <c r="V2997" s="78">
        <f t="shared" si="1722"/>
        <v>87.61999999999999</v>
      </c>
      <c r="X2997" s="70">
        <v>85.3</v>
      </c>
      <c r="Y2997" s="70">
        <v>2.3199999999999998</v>
      </c>
      <c r="Z2997" s="70">
        <v>87.62</v>
      </c>
      <c r="AA2997" s="79"/>
      <c r="AB2997" s="80">
        <f t="shared" si="1702"/>
        <v>0</v>
      </c>
    </row>
    <row r="2998" spans="1:28" x14ac:dyDescent="0.25">
      <c r="A2998" s="72" t="s">
        <v>18704</v>
      </c>
      <c r="B2998" s="73" t="s">
        <v>24075</v>
      </c>
      <c r="C2998" s="74" t="s">
        <v>15692</v>
      </c>
      <c r="D2998" s="75">
        <v>0</v>
      </c>
      <c r="E2998" s="70">
        <v>26.98</v>
      </c>
      <c r="F2998" s="76">
        <f t="shared" si="1714"/>
        <v>0</v>
      </c>
      <c r="G2998" s="29"/>
      <c r="H2998" s="70">
        <f t="shared" si="1715"/>
        <v>25.61</v>
      </c>
      <c r="I2998" s="70">
        <f t="shared" si="1715"/>
        <v>1.37</v>
      </c>
      <c r="J2998" s="70">
        <f t="shared" si="1716"/>
        <v>26.98</v>
      </c>
      <c r="K2998" s="70">
        <v>0</v>
      </c>
      <c r="L2998" s="76">
        <f t="shared" si="1717"/>
        <v>26.98</v>
      </c>
      <c r="N2998" s="70">
        <v>25.61</v>
      </c>
      <c r="O2998" s="70">
        <v>1.37</v>
      </c>
      <c r="P2998" s="70">
        <f t="shared" si="1718"/>
        <v>26.98</v>
      </c>
      <c r="Q2998" s="64"/>
      <c r="R2998" s="70">
        <f t="shared" si="1719"/>
        <v>25.61</v>
      </c>
      <c r="S2998" s="70">
        <f t="shared" si="1719"/>
        <v>1.37</v>
      </c>
      <c r="T2998" s="70">
        <f t="shared" si="1720"/>
        <v>26.98</v>
      </c>
      <c r="U2998" s="70">
        <f t="shared" si="1721"/>
        <v>0</v>
      </c>
      <c r="V2998" s="78">
        <f t="shared" si="1722"/>
        <v>26.98</v>
      </c>
      <c r="X2998" s="70">
        <v>25.61</v>
      </c>
      <c r="Y2998" s="70">
        <v>1.37</v>
      </c>
      <c r="Z2998" s="70">
        <v>26.98</v>
      </c>
      <c r="AA2998" s="79"/>
      <c r="AB2998" s="80">
        <f t="shared" si="1702"/>
        <v>0</v>
      </c>
    </row>
    <row r="2999" spans="1:28" x14ac:dyDescent="0.25">
      <c r="A2999" s="72" t="s">
        <v>18705</v>
      </c>
      <c r="B2999" s="73" t="s">
        <v>24076</v>
      </c>
      <c r="C2999" s="74" t="s">
        <v>15692</v>
      </c>
      <c r="D2999" s="75">
        <v>0</v>
      </c>
      <c r="E2999" s="70">
        <v>54.110000000000007</v>
      </c>
      <c r="F2999" s="76">
        <f t="shared" si="1714"/>
        <v>0</v>
      </c>
      <c r="G2999" s="77"/>
      <c r="H2999" s="70">
        <f t="shared" si="1715"/>
        <v>50.02</v>
      </c>
      <c r="I2999" s="70">
        <f t="shared" si="1715"/>
        <v>4.09</v>
      </c>
      <c r="J2999" s="70">
        <f t="shared" si="1716"/>
        <v>54.11</v>
      </c>
      <c r="K2999" s="70">
        <v>0</v>
      </c>
      <c r="L2999" s="76">
        <f t="shared" si="1717"/>
        <v>54.11</v>
      </c>
      <c r="N2999" s="70">
        <v>50.02</v>
      </c>
      <c r="O2999" s="70">
        <v>4.09</v>
      </c>
      <c r="P2999" s="70">
        <f t="shared" si="1718"/>
        <v>54.11</v>
      </c>
      <c r="Q2999" s="64"/>
      <c r="R2999" s="70">
        <f t="shared" si="1719"/>
        <v>50.02</v>
      </c>
      <c r="S2999" s="70">
        <f t="shared" si="1719"/>
        <v>4.09</v>
      </c>
      <c r="T2999" s="70">
        <f t="shared" si="1720"/>
        <v>54.11</v>
      </c>
      <c r="U2999" s="70">
        <f t="shared" si="1721"/>
        <v>0</v>
      </c>
      <c r="V2999" s="78">
        <f t="shared" si="1722"/>
        <v>54.11</v>
      </c>
      <c r="X2999" s="70">
        <v>50.02</v>
      </c>
      <c r="Y2999" s="70">
        <v>4.09</v>
      </c>
      <c r="Z2999" s="70">
        <v>54.11</v>
      </c>
      <c r="AA2999" s="79"/>
      <c r="AB2999" s="80">
        <f t="shared" si="1702"/>
        <v>0</v>
      </c>
    </row>
    <row r="3000" spans="1:28" x14ac:dyDescent="0.25">
      <c r="A3000" s="72" t="s">
        <v>18706</v>
      </c>
      <c r="B3000" s="73" t="s">
        <v>24077</v>
      </c>
      <c r="C3000" s="74" t="s">
        <v>15692</v>
      </c>
      <c r="D3000" s="75">
        <v>0</v>
      </c>
      <c r="E3000" s="70">
        <v>37.049999999999997</v>
      </c>
      <c r="F3000" s="76">
        <f t="shared" si="1714"/>
        <v>0</v>
      </c>
      <c r="G3000" s="77"/>
      <c r="H3000" s="70">
        <f t="shared" si="1715"/>
        <v>34.729999999999997</v>
      </c>
      <c r="I3000" s="70">
        <f t="shared" si="1715"/>
        <v>2.3199999999999998</v>
      </c>
      <c r="J3000" s="70">
        <f t="shared" si="1716"/>
        <v>37.049999999999997</v>
      </c>
      <c r="K3000" s="70">
        <v>0</v>
      </c>
      <c r="L3000" s="76">
        <f t="shared" si="1717"/>
        <v>37.049999999999997</v>
      </c>
      <c r="N3000" s="70">
        <v>34.729999999999997</v>
      </c>
      <c r="O3000" s="70">
        <v>2.3199999999999998</v>
      </c>
      <c r="P3000" s="70">
        <f t="shared" si="1718"/>
        <v>37.049999999999997</v>
      </c>
      <c r="Q3000" s="64"/>
      <c r="R3000" s="70">
        <f t="shared" si="1719"/>
        <v>34.729999999999997</v>
      </c>
      <c r="S3000" s="70">
        <f t="shared" si="1719"/>
        <v>2.3199999999999998</v>
      </c>
      <c r="T3000" s="70">
        <f t="shared" si="1720"/>
        <v>37.049999999999997</v>
      </c>
      <c r="U3000" s="70">
        <f t="shared" si="1721"/>
        <v>0</v>
      </c>
      <c r="V3000" s="78">
        <f t="shared" si="1722"/>
        <v>37.049999999999997</v>
      </c>
      <c r="X3000" s="70">
        <v>34.729999999999997</v>
      </c>
      <c r="Y3000" s="70">
        <v>2.3199999999999998</v>
      </c>
      <c r="Z3000" s="70">
        <v>37.049999999999997</v>
      </c>
      <c r="AA3000" s="79"/>
      <c r="AB3000" s="80">
        <f t="shared" si="1702"/>
        <v>0</v>
      </c>
    </row>
    <row r="3001" spans="1:28" x14ac:dyDescent="0.25">
      <c r="A3001" s="72" t="s">
        <v>18707</v>
      </c>
      <c r="B3001" s="73" t="s">
        <v>24078</v>
      </c>
      <c r="C3001" s="74" t="s">
        <v>15692</v>
      </c>
      <c r="D3001" s="75">
        <v>0</v>
      </c>
      <c r="E3001" s="70">
        <v>41.32</v>
      </c>
      <c r="F3001" s="76">
        <f t="shared" si="1714"/>
        <v>0</v>
      </c>
      <c r="G3001" s="77"/>
      <c r="H3001" s="70">
        <f t="shared" si="1715"/>
        <v>39</v>
      </c>
      <c r="I3001" s="70">
        <f t="shared" si="1715"/>
        <v>2.3199999999999998</v>
      </c>
      <c r="J3001" s="70">
        <f t="shared" si="1716"/>
        <v>41.32</v>
      </c>
      <c r="K3001" s="70">
        <v>0</v>
      </c>
      <c r="L3001" s="76">
        <f t="shared" si="1717"/>
        <v>41.32</v>
      </c>
      <c r="N3001" s="70">
        <v>39</v>
      </c>
      <c r="O3001" s="70">
        <v>2.3199999999999998</v>
      </c>
      <c r="P3001" s="70">
        <f t="shared" si="1718"/>
        <v>41.32</v>
      </c>
      <c r="Q3001" s="64"/>
      <c r="R3001" s="70">
        <f t="shared" si="1719"/>
        <v>39</v>
      </c>
      <c r="S3001" s="70">
        <f t="shared" si="1719"/>
        <v>2.3199999999999998</v>
      </c>
      <c r="T3001" s="70">
        <f t="shared" si="1720"/>
        <v>41.32</v>
      </c>
      <c r="U3001" s="70">
        <f t="shared" si="1721"/>
        <v>0</v>
      </c>
      <c r="V3001" s="78">
        <f t="shared" si="1722"/>
        <v>41.32</v>
      </c>
      <c r="X3001" s="70">
        <v>39</v>
      </c>
      <c r="Y3001" s="70">
        <v>2.3199999999999998</v>
      </c>
      <c r="Z3001" s="70">
        <v>41.32</v>
      </c>
      <c r="AA3001" s="79"/>
      <c r="AB3001" s="80">
        <f t="shared" si="1702"/>
        <v>0</v>
      </c>
    </row>
    <row r="3002" spans="1:28" x14ac:dyDescent="0.25">
      <c r="A3002" s="72" t="s">
        <v>18708</v>
      </c>
      <c r="B3002" s="73" t="s">
        <v>24079</v>
      </c>
      <c r="C3002" s="74" t="s">
        <v>15692</v>
      </c>
      <c r="D3002" s="75">
        <v>0</v>
      </c>
      <c r="E3002" s="70">
        <v>75.56</v>
      </c>
      <c r="F3002" s="76">
        <f t="shared" si="1714"/>
        <v>0</v>
      </c>
      <c r="G3002" s="77"/>
      <c r="H3002" s="70">
        <f t="shared" si="1715"/>
        <v>45.37</v>
      </c>
      <c r="I3002" s="70">
        <f t="shared" si="1715"/>
        <v>30.19</v>
      </c>
      <c r="J3002" s="70">
        <f t="shared" si="1716"/>
        <v>75.56</v>
      </c>
      <c r="K3002" s="70">
        <v>0</v>
      </c>
      <c r="L3002" s="76">
        <f t="shared" si="1717"/>
        <v>75.56</v>
      </c>
      <c r="N3002" s="70">
        <v>45.37</v>
      </c>
      <c r="O3002" s="70">
        <v>30.189999999999998</v>
      </c>
      <c r="P3002" s="70">
        <f t="shared" si="1718"/>
        <v>75.56</v>
      </c>
      <c r="Q3002" s="64"/>
      <c r="R3002" s="70">
        <f t="shared" si="1719"/>
        <v>45.37</v>
      </c>
      <c r="S3002" s="70">
        <f t="shared" si="1719"/>
        <v>30.19</v>
      </c>
      <c r="T3002" s="70">
        <f t="shared" si="1720"/>
        <v>75.56</v>
      </c>
      <c r="U3002" s="70">
        <f t="shared" si="1721"/>
        <v>0</v>
      </c>
      <c r="V3002" s="78">
        <f t="shared" si="1722"/>
        <v>75.56</v>
      </c>
      <c r="X3002" s="70">
        <v>45.37</v>
      </c>
      <c r="Y3002" s="70">
        <v>30.19</v>
      </c>
      <c r="Z3002" s="70">
        <v>75.56</v>
      </c>
      <c r="AA3002" s="79"/>
      <c r="AB3002" s="80">
        <f t="shared" si="1702"/>
        <v>0</v>
      </c>
    </row>
    <row r="3003" spans="1:28" x14ac:dyDescent="0.25">
      <c r="A3003" s="72" t="s">
        <v>18709</v>
      </c>
      <c r="B3003" s="73" t="s">
        <v>24080</v>
      </c>
      <c r="C3003" s="74" t="s">
        <v>15692</v>
      </c>
      <c r="D3003" s="75">
        <v>0</v>
      </c>
      <c r="E3003" s="70">
        <v>125.45</v>
      </c>
      <c r="F3003" s="76">
        <f t="shared" si="1714"/>
        <v>0</v>
      </c>
      <c r="G3003" s="77"/>
      <c r="H3003" s="70">
        <f t="shared" si="1715"/>
        <v>108.67</v>
      </c>
      <c r="I3003" s="70">
        <f t="shared" si="1715"/>
        <v>16.78</v>
      </c>
      <c r="J3003" s="70">
        <f t="shared" si="1716"/>
        <v>125.45</v>
      </c>
      <c r="K3003" s="70">
        <v>0</v>
      </c>
      <c r="L3003" s="76">
        <f t="shared" si="1717"/>
        <v>125.45</v>
      </c>
      <c r="N3003" s="70">
        <v>108.67</v>
      </c>
      <c r="O3003" s="70">
        <v>16.78</v>
      </c>
      <c r="P3003" s="70">
        <f t="shared" si="1718"/>
        <v>125.45</v>
      </c>
      <c r="Q3003" s="64"/>
      <c r="R3003" s="70">
        <f t="shared" si="1719"/>
        <v>108.67</v>
      </c>
      <c r="S3003" s="70">
        <f t="shared" si="1719"/>
        <v>16.79</v>
      </c>
      <c r="T3003" s="70">
        <f t="shared" si="1720"/>
        <v>125.46000000000001</v>
      </c>
      <c r="U3003" s="70">
        <f t="shared" si="1721"/>
        <v>0</v>
      </c>
      <c r="V3003" s="78">
        <f t="shared" si="1722"/>
        <v>125.46000000000001</v>
      </c>
      <c r="X3003" s="70">
        <v>108.67</v>
      </c>
      <c r="Y3003" s="70">
        <v>16.79</v>
      </c>
      <c r="Z3003" s="70">
        <v>125.46</v>
      </c>
      <c r="AA3003" s="79"/>
      <c r="AB3003" s="80">
        <f t="shared" si="1702"/>
        <v>-9.9999999999909051E-3</v>
      </c>
    </row>
    <row r="3004" spans="1:28" x14ac:dyDescent="0.25">
      <c r="A3004" s="72" t="s">
        <v>18710</v>
      </c>
      <c r="B3004" s="73" t="s">
        <v>24081</v>
      </c>
      <c r="C3004" s="74" t="s">
        <v>15692</v>
      </c>
      <c r="D3004" s="75">
        <v>0</v>
      </c>
      <c r="E3004" s="70">
        <v>143.79</v>
      </c>
      <c r="F3004" s="76">
        <f t="shared" si="1714"/>
        <v>0</v>
      </c>
      <c r="G3004" s="77"/>
      <c r="H3004" s="70">
        <f t="shared" si="1715"/>
        <v>127.01</v>
      </c>
      <c r="I3004" s="70">
        <f t="shared" si="1715"/>
        <v>16.78</v>
      </c>
      <c r="J3004" s="70">
        <f t="shared" si="1716"/>
        <v>143.79000000000002</v>
      </c>
      <c r="K3004" s="70">
        <v>0</v>
      </c>
      <c r="L3004" s="76">
        <f t="shared" si="1717"/>
        <v>143.79000000000002</v>
      </c>
      <c r="N3004" s="70">
        <v>127.01</v>
      </c>
      <c r="O3004" s="70">
        <v>16.78</v>
      </c>
      <c r="P3004" s="70">
        <f t="shared" si="1718"/>
        <v>143.79000000000002</v>
      </c>
      <c r="Q3004" s="64"/>
      <c r="R3004" s="70">
        <f t="shared" si="1719"/>
        <v>127.01</v>
      </c>
      <c r="S3004" s="70">
        <f t="shared" si="1719"/>
        <v>16.79</v>
      </c>
      <c r="T3004" s="70">
        <f t="shared" si="1720"/>
        <v>143.80000000000001</v>
      </c>
      <c r="U3004" s="70">
        <f t="shared" si="1721"/>
        <v>0</v>
      </c>
      <c r="V3004" s="78">
        <f t="shared" si="1722"/>
        <v>143.80000000000001</v>
      </c>
      <c r="X3004" s="70">
        <v>127.01</v>
      </c>
      <c r="Y3004" s="70">
        <v>16.79</v>
      </c>
      <c r="Z3004" s="70">
        <v>143.80000000000001</v>
      </c>
      <c r="AA3004" s="79"/>
      <c r="AB3004" s="80">
        <f t="shared" si="1702"/>
        <v>-9.9999999999909051E-3</v>
      </c>
    </row>
    <row r="3005" spans="1:28" x14ac:dyDescent="0.25">
      <c r="A3005" s="72" t="s">
        <v>18711</v>
      </c>
      <c r="B3005" s="73" t="s">
        <v>24082</v>
      </c>
      <c r="C3005" s="74" t="s">
        <v>15692</v>
      </c>
      <c r="D3005" s="75">
        <v>0</v>
      </c>
      <c r="E3005" s="70">
        <v>37.49</v>
      </c>
      <c r="F3005" s="76">
        <f t="shared" si="1714"/>
        <v>0</v>
      </c>
      <c r="G3005" s="77"/>
      <c r="H3005" s="70">
        <f t="shared" si="1715"/>
        <v>33.4</v>
      </c>
      <c r="I3005" s="70">
        <f t="shared" si="1715"/>
        <v>4.09</v>
      </c>
      <c r="J3005" s="70">
        <f t="shared" si="1716"/>
        <v>37.489999999999995</v>
      </c>
      <c r="K3005" s="70">
        <v>0</v>
      </c>
      <c r="L3005" s="76">
        <f t="shared" si="1717"/>
        <v>37.489999999999995</v>
      </c>
      <c r="N3005" s="70">
        <v>33.4</v>
      </c>
      <c r="O3005" s="70">
        <v>4.09</v>
      </c>
      <c r="P3005" s="70">
        <f t="shared" si="1718"/>
        <v>37.489999999999995</v>
      </c>
      <c r="Q3005" s="64"/>
      <c r="R3005" s="70">
        <f t="shared" si="1719"/>
        <v>33.4</v>
      </c>
      <c r="S3005" s="70">
        <f t="shared" si="1719"/>
        <v>4.09</v>
      </c>
      <c r="T3005" s="70">
        <f t="shared" si="1720"/>
        <v>37.489999999999995</v>
      </c>
      <c r="U3005" s="70">
        <f t="shared" si="1721"/>
        <v>0</v>
      </c>
      <c r="V3005" s="78">
        <f t="shared" si="1722"/>
        <v>37.489999999999995</v>
      </c>
      <c r="X3005" s="70">
        <v>33.4</v>
      </c>
      <c r="Y3005" s="70">
        <v>4.09</v>
      </c>
      <c r="Z3005" s="70">
        <v>37.49</v>
      </c>
      <c r="AA3005" s="79"/>
      <c r="AB3005" s="80">
        <f t="shared" si="1702"/>
        <v>0</v>
      </c>
    </row>
    <row r="3006" spans="1:28" x14ac:dyDescent="0.25">
      <c r="A3006" s="72" t="s">
        <v>18712</v>
      </c>
      <c r="B3006" s="73" t="s">
        <v>24083</v>
      </c>
      <c r="C3006" s="74" t="s">
        <v>15692</v>
      </c>
      <c r="D3006" s="75">
        <v>0</v>
      </c>
      <c r="E3006" s="70">
        <v>28.26</v>
      </c>
      <c r="F3006" s="76">
        <f t="shared" si="1714"/>
        <v>0</v>
      </c>
      <c r="G3006" s="77"/>
      <c r="H3006" s="70">
        <f t="shared" si="1715"/>
        <v>14.85</v>
      </c>
      <c r="I3006" s="70">
        <f t="shared" si="1715"/>
        <v>13.41</v>
      </c>
      <c r="J3006" s="70">
        <f t="shared" si="1716"/>
        <v>28.259999999999998</v>
      </c>
      <c r="K3006" s="70">
        <v>0</v>
      </c>
      <c r="L3006" s="76">
        <f t="shared" si="1717"/>
        <v>28.259999999999998</v>
      </c>
      <c r="N3006" s="70">
        <v>14.85</v>
      </c>
      <c r="O3006" s="70">
        <v>13.41</v>
      </c>
      <c r="P3006" s="70">
        <f t="shared" si="1718"/>
        <v>28.259999999999998</v>
      </c>
      <c r="Q3006" s="64"/>
      <c r="R3006" s="70">
        <f t="shared" si="1719"/>
        <v>14.85</v>
      </c>
      <c r="S3006" s="70">
        <f t="shared" si="1719"/>
        <v>13.42</v>
      </c>
      <c r="T3006" s="70">
        <f t="shared" si="1720"/>
        <v>28.27</v>
      </c>
      <c r="U3006" s="70">
        <f t="shared" si="1721"/>
        <v>0</v>
      </c>
      <c r="V3006" s="78">
        <f t="shared" si="1722"/>
        <v>28.27</v>
      </c>
      <c r="X3006" s="70">
        <v>14.85</v>
      </c>
      <c r="Y3006" s="70">
        <v>13.42</v>
      </c>
      <c r="Z3006" s="70">
        <v>28.27</v>
      </c>
      <c r="AA3006" s="79"/>
      <c r="AB3006" s="80">
        <f t="shared" si="1702"/>
        <v>-1.0000000000001563E-2</v>
      </c>
    </row>
    <row r="3007" spans="1:28" x14ac:dyDescent="0.25">
      <c r="A3007" s="72" t="s">
        <v>18713</v>
      </c>
      <c r="B3007" s="73" t="s">
        <v>24084</v>
      </c>
      <c r="C3007" s="74" t="s">
        <v>15692</v>
      </c>
      <c r="D3007" s="75">
        <v>0</v>
      </c>
      <c r="E3007" s="70">
        <v>32.050000000000004</v>
      </c>
      <c r="F3007" s="76">
        <f t="shared" si="1714"/>
        <v>0</v>
      </c>
      <c r="G3007" s="77"/>
      <c r="H3007" s="70">
        <f t="shared" si="1715"/>
        <v>18.64</v>
      </c>
      <c r="I3007" s="70">
        <f t="shared" si="1715"/>
        <v>13.41</v>
      </c>
      <c r="J3007" s="70">
        <f t="shared" si="1716"/>
        <v>32.049999999999997</v>
      </c>
      <c r="K3007" s="70">
        <v>0</v>
      </c>
      <c r="L3007" s="76">
        <f t="shared" si="1717"/>
        <v>32.049999999999997</v>
      </c>
      <c r="N3007" s="70">
        <v>18.64</v>
      </c>
      <c r="O3007" s="70">
        <v>13.41</v>
      </c>
      <c r="P3007" s="70">
        <f t="shared" si="1718"/>
        <v>32.049999999999997</v>
      </c>
      <c r="Q3007" s="64"/>
      <c r="R3007" s="70">
        <f t="shared" si="1719"/>
        <v>18.64</v>
      </c>
      <c r="S3007" s="70">
        <f t="shared" si="1719"/>
        <v>13.42</v>
      </c>
      <c r="T3007" s="70">
        <f t="shared" si="1720"/>
        <v>32.06</v>
      </c>
      <c r="U3007" s="70">
        <f t="shared" si="1721"/>
        <v>0</v>
      </c>
      <c r="V3007" s="78">
        <f t="shared" si="1722"/>
        <v>32.06</v>
      </c>
      <c r="X3007" s="70">
        <v>18.64</v>
      </c>
      <c r="Y3007" s="70">
        <v>13.42</v>
      </c>
      <c r="Z3007" s="70">
        <v>32.06</v>
      </c>
      <c r="AA3007" s="79"/>
      <c r="AB3007" s="80">
        <f t="shared" si="1702"/>
        <v>-1.0000000000005116E-2</v>
      </c>
    </row>
    <row r="3008" spans="1:28" x14ac:dyDescent="0.25">
      <c r="A3008" s="72" t="s">
        <v>18714</v>
      </c>
      <c r="B3008" s="73" t="s">
        <v>24085</v>
      </c>
      <c r="C3008" s="74" t="s">
        <v>15692</v>
      </c>
      <c r="D3008" s="75">
        <v>0</v>
      </c>
      <c r="E3008" s="70">
        <v>29.7</v>
      </c>
      <c r="F3008" s="76">
        <f t="shared" si="1714"/>
        <v>0</v>
      </c>
      <c r="G3008" s="77"/>
      <c r="H3008" s="70">
        <f t="shared" si="1715"/>
        <v>27.66</v>
      </c>
      <c r="I3008" s="70">
        <f t="shared" si="1715"/>
        <v>2.04</v>
      </c>
      <c r="J3008" s="70">
        <f t="shared" si="1716"/>
        <v>29.7</v>
      </c>
      <c r="K3008" s="70">
        <v>0</v>
      </c>
      <c r="L3008" s="76">
        <f t="shared" si="1717"/>
        <v>29.7</v>
      </c>
      <c r="N3008" s="70">
        <v>27.66</v>
      </c>
      <c r="O3008" s="70">
        <v>2.04</v>
      </c>
      <c r="P3008" s="70">
        <f t="shared" si="1718"/>
        <v>29.7</v>
      </c>
      <c r="Q3008" s="64"/>
      <c r="R3008" s="70">
        <f t="shared" si="1719"/>
        <v>27.66</v>
      </c>
      <c r="S3008" s="70">
        <f t="shared" si="1719"/>
        <v>2.0499999999999998</v>
      </c>
      <c r="T3008" s="70">
        <f t="shared" si="1720"/>
        <v>29.71</v>
      </c>
      <c r="U3008" s="70">
        <f t="shared" si="1721"/>
        <v>0</v>
      </c>
      <c r="V3008" s="78">
        <f t="shared" si="1722"/>
        <v>29.71</v>
      </c>
      <c r="X3008" s="70">
        <v>27.66</v>
      </c>
      <c r="Y3008" s="70">
        <v>2.0499999999999998</v>
      </c>
      <c r="Z3008" s="70">
        <v>29.71</v>
      </c>
      <c r="AA3008" s="79"/>
      <c r="AB3008" s="80">
        <f t="shared" si="1702"/>
        <v>-1.0000000000001563E-2</v>
      </c>
    </row>
    <row r="3009" spans="1:28" x14ac:dyDescent="0.25">
      <c r="A3009" s="72" t="s">
        <v>18715</v>
      </c>
      <c r="B3009" s="73" t="s">
        <v>24086</v>
      </c>
      <c r="C3009" s="74" t="s">
        <v>15692</v>
      </c>
      <c r="D3009" s="75">
        <v>0</v>
      </c>
      <c r="E3009" s="70">
        <v>9.98</v>
      </c>
      <c r="F3009" s="76">
        <f t="shared" si="1714"/>
        <v>0</v>
      </c>
      <c r="G3009" s="77"/>
      <c r="H3009" s="70">
        <f t="shared" si="1715"/>
        <v>4.2699999999999996</v>
      </c>
      <c r="I3009" s="70">
        <f t="shared" si="1715"/>
        <v>5.71</v>
      </c>
      <c r="J3009" s="70">
        <f t="shared" si="1716"/>
        <v>9.98</v>
      </c>
      <c r="K3009" s="70">
        <v>0</v>
      </c>
      <c r="L3009" s="76">
        <f t="shared" si="1717"/>
        <v>9.98</v>
      </c>
      <c r="N3009" s="70">
        <v>4.2699999999999996</v>
      </c>
      <c r="O3009" s="70">
        <v>5.71</v>
      </c>
      <c r="P3009" s="70">
        <f t="shared" si="1718"/>
        <v>9.98</v>
      </c>
      <c r="Q3009" s="64"/>
      <c r="R3009" s="70">
        <f t="shared" si="1719"/>
        <v>4.2699999999999996</v>
      </c>
      <c r="S3009" s="70">
        <f t="shared" si="1719"/>
        <v>5.71</v>
      </c>
      <c r="T3009" s="70">
        <f t="shared" si="1720"/>
        <v>9.98</v>
      </c>
      <c r="U3009" s="70">
        <f t="shared" si="1721"/>
        <v>0</v>
      </c>
      <c r="V3009" s="78">
        <f t="shared" si="1722"/>
        <v>9.98</v>
      </c>
      <c r="X3009" s="70">
        <v>4.2699999999999996</v>
      </c>
      <c r="Y3009" s="70">
        <v>5.71</v>
      </c>
      <c r="Z3009" s="70">
        <v>9.98</v>
      </c>
      <c r="AA3009" s="79"/>
      <c r="AB3009" s="80">
        <f t="shared" si="1702"/>
        <v>0</v>
      </c>
    </row>
    <row r="3010" spans="1:28" x14ac:dyDescent="0.25">
      <c r="A3010" s="72" t="s">
        <v>18716</v>
      </c>
      <c r="B3010" s="73" t="s">
        <v>24087</v>
      </c>
      <c r="C3010" s="74" t="s">
        <v>15692</v>
      </c>
      <c r="D3010" s="75">
        <v>0</v>
      </c>
      <c r="E3010" s="70">
        <v>308.39999999999998</v>
      </c>
      <c r="F3010" s="76">
        <f t="shared" si="1714"/>
        <v>0</v>
      </c>
      <c r="G3010" s="77"/>
      <c r="H3010" s="70">
        <f t="shared" si="1715"/>
        <v>284.79000000000002</v>
      </c>
      <c r="I3010" s="70">
        <f t="shared" si="1715"/>
        <v>23.61</v>
      </c>
      <c r="J3010" s="70">
        <f t="shared" si="1716"/>
        <v>308.40000000000003</v>
      </c>
      <c r="K3010" s="70">
        <v>0</v>
      </c>
      <c r="L3010" s="76">
        <f t="shared" si="1717"/>
        <v>308.40000000000003</v>
      </c>
      <c r="N3010" s="70">
        <v>284.78999999999996</v>
      </c>
      <c r="O3010" s="70">
        <v>23.61</v>
      </c>
      <c r="P3010" s="70">
        <f t="shared" si="1718"/>
        <v>308.39999999999998</v>
      </c>
      <c r="Q3010" s="64"/>
      <c r="R3010" s="70">
        <f t="shared" si="1719"/>
        <v>284.79000000000002</v>
      </c>
      <c r="S3010" s="70">
        <f t="shared" si="1719"/>
        <v>23.61</v>
      </c>
      <c r="T3010" s="70">
        <f t="shared" si="1720"/>
        <v>308.40000000000003</v>
      </c>
      <c r="U3010" s="70">
        <f t="shared" si="1721"/>
        <v>0</v>
      </c>
      <c r="V3010" s="78">
        <f t="shared" si="1722"/>
        <v>308.40000000000003</v>
      </c>
      <c r="X3010" s="70">
        <v>284.79000000000002</v>
      </c>
      <c r="Y3010" s="70">
        <v>23.61</v>
      </c>
      <c r="Z3010" s="70">
        <v>308.39999999999998</v>
      </c>
      <c r="AA3010" s="79"/>
      <c r="AB3010" s="80">
        <f t="shared" si="1702"/>
        <v>0</v>
      </c>
    </row>
    <row r="3011" spans="1:28" x14ac:dyDescent="0.25">
      <c r="A3011" s="72" t="s">
        <v>18717</v>
      </c>
      <c r="B3011" s="73" t="s">
        <v>24088</v>
      </c>
      <c r="C3011" s="74" t="s">
        <v>15692</v>
      </c>
      <c r="D3011" s="75">
        <v>0</v>
      </c>
      <c r="E3011" s="70">
        <v>4.6500000000000004</v>
      </c>
      <c r="F3011" s="76">
        <f t="shared" si="1714"/>
        <v>0</v>
      </c>
      <c r="G3011" s="77"/>
      <c r="H3011" s="70">
        <f t="shared" si="1715"/>
        <v>3.28</v>
      </c>
      <c r="I3011" s="70">
        <f t="shared" si="1715"/>
        <v>1.37</v>
      </c>
      <c r="J3011" s="70">
        <f t="shared" si="1716"/>
        <v>4.6500000000000004</v>
      </c>
      <c r="K3011" s="70">
        <v>0</v>
      </c>
      <c r="L3011" s="76">
        <f t="shared" si="1717"/>
        <v>4.6500000000000004</v>
      </c>
      <c r="N3011" s="70">
        <v>3.28</v>
      </c>
      <c r="O3011" s="70">
        <v>1.37</v>
      </c>
      <c r="P3011" s="70">
        <f t="shared" si="1718"/>
        <v>4.6500000000000004</v>
      </c>
      <c r="Q3011" s="64"/>
      <c r="R3011" s="70">
        <f t="shared" si="1719"/>
        <v>3.28</v>
      </c>
      <c r="S3011" s="70">
        <f t="shared" si="1719"/>
        <v>1.37</v>
      </c>
      <c r="T3011" s="70">
        <f t="shared" si="1720"/>
        <v>4.6500000000000004</v>
      </c>
      <c r="U3011" s="70">
        <f t="shared" si="1721"/>
        <v>0</v>
      </c>
      <c r="V3011" s="78">
        <f t="shared" si="1722"/>
        <v>4.6500000000000004</v>
      </c>
      <c r="X3011" s="70">
        <v>3.28</v>
      </c>
      <c r="Y3011" s="70">
        <v>1.37</v>
      </c>
      <c r="Z3011" s="70">
        <v>4.6500000000000004</v>
      </c>
      <c r="AA3011" s="79"/>
      <c r="AB3011" s="80">
        <f t="shared" si="1702"/>
        <v>0</v>
      </c>
    </row>
    <row r="3012" spans="1:28" x14ac:dyDescent="0.25">
      <c r="A3012" s="72" t="s">
        <v>18718</v>
      </c>
      <c r="B3012" s="73" t="s">
        <v>24089</v>
      </c>
      <c r="C3012" s="74" t="s">
        <v>15692</v>
      </c>
      <c r="D3012" s="75">
        <v>0</v>
      </c>
      <c r="E3012" s="70">
        <v>39.729999999999997</v>
      </c>
      <c r="F3012" s="76">
        <f t="shared" si="1714"/>
        <v>0</v>
      </c>
      <c r="G3012" s="77"/>
      <c r="H3012" s="70">
        <f t="shared" si="1715"/>
        <v>38.36</v>
      </c>
      <c r="I3012" s="70">
        <f t="shared" si="1715"/>
        <v>1.37</v>
      </c>
      <c r="J3012" s="70">
        <f t="shared" si="1716"/>
        <v>39.729999999999997</v>
      </c>
      <c r="K3012" s="70">
        <v>0</v>
      </c>
      <c r="L3012" s="76">
        <f t="shared" si="1717"/>
        <v>39.729999999999997</v>
      </c>
      <c r="N3012" s="70">
        <v>38.36</v>
      </c>
      <c r="O3012" s="70">
        <v>1.37</v>
      </c>
      <c r="P3012" s="70">
        <f t="shared" si="1718"/>
        <v>39.729999999999997</v>
      </c>
      <c r="Q3012" s="64"/>
      <c r="R3012" s="70">
        <f t="shared" si="1719"/>
        <v>38.36</v>
      </c>
      <c r="S3012" s="70">
        <f t="shared" si="1719"/>
        <v>1.37</v>
      </c>
      <c r="T3012" s="70">
        <f t="shared" si="1720"/>
        <v>39.729999999999997</v>
      </c>
      <c r="U3012" s="70">
        <f t="shared" si="1721"/>
        <v>0</v>
      </c>
      <c r="V3012" s="78">
        <f t="shared" si="1722"/>
        <v>39.729999999999997</v>
      </c>
      <c r="X3012" s="70">
        <v>38.36</v>
      </c>
      <c r="Y3012" s="70">
        <v>1.37</v>
      </c>
      <c r="Z3012" s="70">
        <v>39.729999999999997</v>
      </c>
      <c r="AA3012" s="79"/>
      <c r="AB3012" s="80">
        <f t="shared" si="1702"/>
        <v>0</v>
      </c>
    </row>
    <row r="3013" spans="1:28" x14ac:dyDescent="0.25">
      <c r="A3013" s="72" t="s">
        <v>18719</v>
      </c>
      <c r="B3013" s="73" t="s">
        <v>24090</v>
      </c>
      <c r="C3013" s="74" t="s">
        <v>15692</v>
      </c>
      <c r="D3013" s="75">
        <v>0</v>
      </c>
      <c r="E3013" s="70">
        <v>76.55</v>
      </c>
      <c r="F3013" s="76">
        <f t="shared" si="1714"/>
        <v>0</v>
      </c>
      <c r="G3013" s="77"/>
      <c r="H3013" s="70">
        <f t="shared" si="1715"/>
        <v>69.819999999999993</v>
      </c>
      <c r="I3013" s="70">
        <f t="shared" si="1715"/>
        <v>6.73</v>
      </c>
      <c r="J3013" s="70">
        <f t="shared" si="1716"/>
        <v>76.55</v>
      </c>
      <c r="K3013" s="70">
        <v>0</v>
      </c>
      <c r="L3013" s="76">
        <f t="shared" si="1717"/>
        <v>76.55</v>
      </c>
      <c r="N3013" s="70">
        <v>69.819999999999993</v>
      </c>
      <c r="O3013" s="70">
        <v>6.7299999999999995</v>
      </c>
      <c r="P3013" s="70">
        <f t="shared" si="1718"/>
        <v>76.55</v>
      </c>
      <c r="Q3013" s="64"/>
      <c r="R3013" s="70">
        <f t="shared" si="1719"/>
        <v>69.819999999999993</v>
      </c>
      <c r="S3013" s="70">
        <f t="shared" si="1719"/>
        <v>6.71</v>
      </c>
      <c r="T3013" s="70">
        <f t="shared" si="1720"/>
        <v>76.529999999999987</v>
      </c>
      <c r="U3013" s="70">
        <f t="shared" si="1721"/>
        <v>0</v>
      </c>
      <c r="V3013" s="78">
        <f t="shared" si="1722"/>
        <v>76.529999999999987</v>
      </c>
      <c r="X3013" s="70">
        <v>69.819999999999993</v>
      </c>
      <c r="Y3013" s="70">
        <v>6.71</v>
      </c>
      <c r="Z3013" s="70">
        <v>76.53</v>
      </c>
      <c r="AA3013" s="79"/>
      <c r="AB3013" s="80">
        <f t="shared" si="1702"/>
        <v>1.9999999999996021E-2</v>
      </c>
    </row>
    <row r="3014" spans="1:28" x14ac:dyDescent="0.25">
      <c r="A3014" s="72" t="s">
        <v>18720</v>
      </c>
      <c r="B3014" s="73" t="s">
        <v>18722</v>
      </c>
      <c r="C3014" s="74" t="s">
        <v>15692</v>
      </c>
      <c r="D3014" s="75">
        <v>0</v>
      </c>
      <c r="E3014" s="70">
        <v>36.36</v>
      </c>
      <c r="F3014" s="76">
        <f t="shared" si="1714"/>
        <v>0</v>
      </c>
      <c r="G3014" s="77"/>
      <c r="H3014" s="70">
        <f t="shared" si="1715"/>
        <v>29.63</v>
      </c>
      <c r="I3014" s="70">
        <f t="shared" si="1715"/>
        <v>6.73</v>
      </c>
      <c r="J3014" s="70">
        <f t="shared" si="1716"/>
        <v>36.36</v>
      </c>
      <c r="K3014" s="70">
        <v>0</v>
      </c>
      <c r="L3014" s="76">
        <f t="shared" si="1717"/>
        <v>36.36</v>
      </c>
      <c r="N3014" s="70">
        <v>29.63</v>
      </c>
      <c r="O3014" s="70">
        <v>6.7299999999999995</v>
      </c>
      <c r="P3014" s="70">
        <f t="shared" si="1718"/>
        <v>36.36</v>
      </c>
      <c r="Q3014" s="64"/>
      <c r="R3014" s="70">
        <f t="shared" si="1719"/>
        <v>29.63</v>
      </c>
      <c r="S3014" s="70">
        <f t="shared" si="1719"/>
        <v>6.71</v>
      </c>
      <c r="T3014" s="70">
        <f t="shared" si="1720"/>
        <v>36.339999999999996</v>
      </c>
      <c r="U3014" s="70">
        <f t="shared" si="1721"/>
        <v>0</v>
      </c>
      <c r="V3014" s="78">
        <f t="shared" si="1722"/>
        <v>36.339999999999996</v>
      </c>
      <c r="X3014" s="70">
        <v>29.63</v>
      </c>
      <c r="Y3014" s="70">
        <v>6.71</v>
      </c>
      <c r="Z3014" s="70">
        <v>36.340000000000003</v>
      </c>
      <c r="AA3014" s="79"/>
      <c r="AB3014" s="80">
        <f t="shared" si="1702"/>
        <v>1.9999999999996021E-2</v>
      </c>
    </row>
    <row r="3015" spans="1:28" x14ac:dyDescent="0.25">
      <c r="A3015" s="66" t="s">
        <v>18721</v>
      </c>
      <c r="B3015" s="67" t="s">
        <v>24091</v>
      </c>
      <c r="C3015" s="68"/>
      <c r="D3015" s="69"/>
      <c r="E3015" s="70"/>
      <c r="F3015" s="71"/>
      <c r="H3015" s="70"/>
      <c r="I3015" s="70"/>
      <c r="J3015" s="70"/>
      <c r="K3015" s="70"/>
      <c r="L3015" s="76"/>
      <c r="N3015" s="70"/>
      <c r="O3015" s="70"/>
      <c r="P3015" s="70"/>
      <c r="Q3015" s="64"/>
      <c r="R3015" s="70"/>
      <c r="S3015" s="70"/>
      <c r="T3015" s="70"/>
      <c r="U3015" s="70"/>
      <c r="V3015" s="78"/>
      <c r="X3015" s="70"/>
      <c r="Y3015" s="70"/>
      <c r="Z3015" s="70"/>
      <c r="AA3015" s="79"/>
      <c r="AB3015" s="80">
        <f t="shared" si="1702"/>
        <v>0</v>
      </c>
    </row>
    <row r="3016" spans="1:28" ht="22.5" x14ac:dyDescent="0.25">
      <c r="A3016" s="66" t="s">
        <v>18723</v>
      </c>
      <c r="B3016" s="67" t="s">
        <v>24092</v>
      </c>
      <c r="C3016" s="68"/>
      <c r="D3016" s="69"/>
      <c r="E3016" s="70"/>
      <c r="F3016" s="71"/>
      <c r="H3016" s="70"/>
      <c r="I3016" s="70"/>
      <c r="J3016" s="70"/>
      <c r="K3016" s="70"/>
      <c r="L3016" s="76"/>
      <c r="N3016" s="70"/>
      <c r="O3016" s="70"/>
      <c r="P3016" s="70"/>
      <c r="Q3016" s="64"/>
      <c r="R3016" s="70"/>
      <c r="S3016" s="70"/>
      <c r="T3016" s="70"/>
      <c r="U3016" s="70"/>
      <c r="V3016" s="78"/>
      <c r="X3016" s="70"/>
      <c r="Y3016" s="70"/>
      <c r="Z3016" s="70"/>
      <c r="AA3016" s="79"/>
      <c r="AB3016" s="80">
        <f t="shared" si="1702"/>
        <v>0</v>
      </c>
    </row>
    <row r="3017" spans="1:28" ht="22.5" x14ac:dyDescent="0.25">
      <c r="A3017" s="72" t="s">
        <v>18724</v>
      </c>
      <c r="B3017" s="73" t="s">
        <v>24093</v>
      </c>
      <c r="C3017" s="74" t="s">
        <v>15692</v>
      </c>
      <c r="D3017" s="75">
        <v>0</v>
      </c>
      <c r="E3017" s="70">
        <v>963.20999999999992</v>
      </c>
      <c r="F3017" s="76">
        <f t="shared" ref="F3017:F3022" si="1723">ROUND(D3017*E3017,2)</f>
        <v>0</v>
      </c>
      <c r="G3017" s="77"/>
      <c r="H3017" s="70">
        <f t="shared" ref="H3017:I3022" si="1724">ROUND(N3017+(N3017*$H$2/100),2)</f>
        <v>554.80999999999995</v>
      </c>
      <c r="I3017" s="70">
        <f t="shared" si="1724"/>
        <v>408.4</v>
      </c>
      <c r="J3017" s="70">
        <f t="shared" ref="J3017:J3022" si="1725">H3017+I3017</f>
        <v>963.20999999999992</v>
      </c>
      <c r="K3017" s="70">
        <v>0</v>
      </c>
      <c r="L3017" s="76">
        <f t="shared" ref="L3017:L3022" si="1726">SUM(J3017:K3017)</f>
        <v>963.20999999999992</v>
      </c>
      <c r="N3017" s="70">
        <v>554.81000000000006</v>
      </c>
      <c r="O3017" s="70">
        <v>408.4</v>
      </c>
      <c r="P3017" s="70">
        <f t="shared" ref="P3017:P3022" si="1727">SUM(N3017:O3017)</f>
        <v>963.21</v>
      </c>
      <c r="Q3017" s="64"/>
      <c r="R3017" s="70">
        <f t="shared" ref="R3017:S3022" si="1728">X3017</f>
        <v>554.80999999999995</v>
      </c>
      <c r="S3017" s="70">
        <f t="shared" si="1728"/>
        <v>408.39</v>
      </c>
      <c r="T3017" s="70">
        <f t="shared" ref="T3017:T3022" si="1729">R3017+S3017</f>
        <v>963.19999999999993</v>
      </c>
      <c r="U3017" s="70">
        <f t="shared" ref="U3017:U3022" si="1730">ROUND(Z3017*$H$2,2)/100</f>
        <v>0</v>
      </c>
      <c r="V3017" s="78">
        <f t="shared" ref="V3017:V3022" si="1731">SUM(T3017:U3017)</f>
        <v>963.19999999999993</v>
      </c>
      <c r="X3017" s="70">
        <v>554.80999999999995</v>
      </c>
      <c r="Y3017" s="70">
        <v>408.39</v>
      </c>
      <c r="Z3017" s="70">
        <v>963.2</v>
      </c>
      <c r="AA3017" s="79"/>
      <c r="AB3017" s="80">
        <f t="shared" si="1702"/>
        <v>9.9999999999909051E-3</v>
      </c>
    </row>
    <row r="3018" spans="1:28" ht="22.5" x14ac:dyDescent="0.25">
      <c r="A3018" s="72" t="s">
        <v>18725</v>
      </c>
      <c r="B3018" s="73" t="s">
        <v>24094</v>
      </c>
      <c r="C3018" s="74" t="s">
        <v>15692</v>
      </c>
      <c r="D3018" s="75">
        <v>0</v>
      </c>
      <c r="E3018" s="70">
        <v>991.26</v>
      </c>
      <c r="F3018" s="76">
        <f t="shared" si="1723"/>
        <v>0</v>
      </c>
      <c r="G3018" s="77"/>
      <c r="H3018" s="70">
        <f t="shared" si="1724"/>
        <v>582.86</v>
      </c>
      <c r="I3018" s="70">
        <f t="shared" si="1724"/>
        <v>408.4</v>
      </c>
      <c r="J3018" s="70">
        <f t="shared" si="1725"/>
        <v>991.26</v>
      </c>
      <c r="K3018" s="70">
        <v>0</v>
      </c>
      <c r="L3018" s="76">
        <f t="shared" si="1726"/>
        <v>991.26</v>
      </c>
      <c r="N3018" s="70">
        <v>582.86000000000013</v>
      </c>
      <c r="O3018" s="70">
        <v>408.4</v>
      </c>
      <c r="P3018" s="70">
        <f t="shared" si="1727"/>
        <v>991.2600000000001</v>
      </c>
      <c r="Q3018" s="64"/>
      <c r="R3018" s="70">
        <f t="shared" si="1728"/>
        <v>582.86</v>
      </c>
      <c r="S3018" s="70">
        <f t="shared" si="1728"/>
        <v>408.39</v>
      </c>
      <c r="T3018" s="70">
        <f t="shared" si="1729"/>
        <v>991.25</v>
      </c>
      <c r="U3018" s="70">
        <f t="shared" si="1730"/>
        <v>0</v>
      </c>
      <c r="V3018" s="78">
        <f t="shared" si="1731"/>
        <v>991.25</v>
      </c>
      <c r="X3018" s="70">
        <v>582.86</v>
      </c>
      <c r="Y3018" s="70">
        <v>408.39</v>
      </c>
      <c r="Z3018" s="70">
        <v>991.25</v>
      </c>
      <c r="AA3018" s="79"/>
      <c r="AB3018" s="80">
        <f t="shared" ref="AB3018:AB3081" si="1732">P3018-Z3018</f>
        <v>1.0000000000104592E-2</v>
      </c>
    </row>
    <row r="3019" spans="1:28" s="83" customFormat="1" ht="22.5" x14ac:dyDescent="0.25">
      <c r="A3019" s="72" t="s">
        <v>18726</v>
      </c>
      <c r="B3019" s="73" t="s">
        <v>24095</v>
      </c>
      <c r="C3019" s="74" t="s">
        <v>15692</v>
      </c>
      <c r="D3019" s="75">
        <v>0</v>
      </c>
      <c r="E3019" s="70">
        <v>2394.96</v>
      </c>
      <c r="F3019" s="76">
        <f t="shared" si="1723"/>
        <v>0</v>
      </c>
      <c r="G3019" s="77"/>
      <c r="H3019" s="70">
        <f t="shared" si="1724"/>
        <v>1678.97</v>
      </c>
      <c r="I3019" s="70">
        <f t="shared" si="1724"/>
        <v>715.99</v>
      </c>
      <c r="J3019" s="70">
        <f t="shared" si="1725"/>
        <v>2394.96</v>
      </c>
      <c r="K3019" s="70">
        <v>0</v>
      </c>
      <c r="L3019" s="76">
        <f t="shared" si="1726"/>
        <v>2394.96</v>
      </c>
      <c r="M3019" s="34"/>
      <c r="N3019" s="70">
        <v>1678.9699999999998</v>
      </c>
      <c r="O3019" s="70">
        <v>715.99</v>
      </c>
      <c r="P3019" s="70">
        <f t="shared" si="1727"/>
        <v>2394.96</v>
      </c>
      <c r="Q3019" s="64"/>
      <c r="R3019" s="70">
        <f t="shared" si="1728"/>
        <v>1678.97</v>
      </c>
      <c r="S3019" s="70">
        <f t="shared" si="1728"/>
        <v>715.99</v>
      </c>
      <c r="T3019" s="70">
        <f t="shared" si="1729"/>
        <v>2394.96</v>
      </c>
      <c r="U3019" s="70">
        <f t="shared" si="1730"/>
        <v>0</v>
      </c>
      <c r="V3019" s="78">
        <f t="shared" si="1731"/>
        <v>2394.96</v>
      </c>
      <c r="W3019" s="34"/>
      <c r="X3019" s="70">
        <v>1678.97</v>
      </c>
      <c r="Y3019" s="70">
        <v>715.99</v>
      </c>
      <c r="Z3019" s="70">
        <v>2394.96</v>
      </c>
      <c r="AA3019" s="79"/>
      <c r="AB3019" s="80">
        <f t="shared" si="1732"/>
        <v>0</v>
      </c>
    </row>
    <row r="3020" spans="1:28" ht="22.5" x14ac:dyDescent="0.25">
      <c r="A3020" s="72" t="s">
        <v>18727</v>
      </c>
      <c r="B3020" s="73" t="s">
        <v>24096</v>
      </c>
      <c r="C3020" s="74" t="s">
        <v>15692</v>
      </c>
      <c r="D3020" s="75">
        <v>0</v>
      </c>
      <c r="E3020" s="70">
        <v>2477.0299999999997</v>
      </c>
      <c r="F3020" s="76">
        <f t="shared" si="1723"/>
        <v>0</v>
      </c>
      <c r="G3020" s="29"/>
      <c r="H3020" s="70">
        <f t="shared" si="1724"/>
        <v>1761.04</v>
      </c>
      <c r="I3020" s="70">
        <f t="shared" si="1724"/>
        <v>715.99</v>
      </c>
      <c r="J3020" s="70">
        <f t="shared" si="1725"/>
        <v>2477.0299999999997</v>
      </c>
      <c r="K3020" s="70">
        <v>0</v>
      </c>
      <c r="L3020" s="76">
        <f t="shared" si="1726"/>
        <v>2477.0299999999997</v>
      </c>
      <c r="N3020" s="70">
        <v>1761.0400000000002</v>
      </c>
      <c r="O3020" s="70">
        <v>715.99</v>
      </c>
      <c r="P3020" s="70">
        <f t="shared" si="1727"/>
        <v>2477.0300000000002</v>
      </c>
      <c r="Q3020" s="64"/>
      <c r="R3020" s="70">
        <f t="shared" si="1728"/>
        <v>1761.04</v>
      </c>
      <c r="S3020" s="70">
        <f t="shared" si="1728"/>
        <v>715.99</v>
      </c>
      <c r="T3020" s="70">
        <f t="shared" si="1729"/>
        <v>2477.0299999999997</v>
      </c>
      <c r="U3020" s="70">
        <f t="shared" si="1730"/>
        <v>0</v>
      </c>
      <c r="V3020" s="78">
        <f t="shared" si="1731"/>
        <v>2477.0299999999997</v>
      </c>
      <c r="X3020" s="70">
        <v>1761.04</v>
      </c>
      <c r="Y3020" s="70">
        <v>715.99</v>
      </c>
      <c r="Z3020" s="70">
        <v>2477.0300000000002</v>
      </c>
      <c r="AA3020" s="79"/>
      <c r="AB3020" s="80">
        <f t="shared" si="1732"/>
        <v>0</v>
      </c>
    </row>
    <row r="3021" spans="1:28" ht="22.5" x14ac:dyDescent="0.25">
      <c r="A3021" s="72" t="s">
        <v>18728</v>
      </c>
      <c r="B3021" s="73" t="s">
        <v>24097</v>
      </c>
      <c r="C3021" s="74" t="s">
        <v>15692</v>
      </c>
      <c r="D3021" s="75">
        <v>0</v>
      </c>
      <c r="E3021" s="70">
        <v>2673.23</v>
      </c>
      <c r="F3021" s="76">
        <f t="shared" si="1723"/>
        <v>0</v>
      </c>
      <c r="G3021" s="77"/>
      <c r="H3021" s="70">
        <f t="shared" si="1724"/>
        <v>1957.24</v>
      </c>
      <c r="I3021" s="70">
        <f t="shared" si="1724"/>
        <v>715.99</v>
      </c>
      <c r="J3021" s="70">
        <f t="shared" si="1725"/>
        <v>2673.23</v>
      </c>
      <c r="K3021" s="70">
        <v>0</v>
      </c>
      <c r="L3021" s="76">
        <f t="shared" si="1726"/>
        <v>2673.23</v>
      </c>
      <c r="N3021" s="70">
        <v>1957.2399999999998</v>
      </c>
      <c r="O3021" s="70">
        <v>715.99</v>
      </c>
      <c r="P3021" s="70">
        <f t="shared" si="1727"/>
        <v>2673.2299999999996</v>
      </c>
      <c r="Q3021" s="64"/>
      <c r="R3021" s="70">
        <f t="shared" si="1728"/>
        <v>1957.24</v>
      </c>
      <c r="S3021" s="70">
        <f t="shared" si="1728"/>
        <v>715.99</v>
      </c>
      <c r="T3021" s="70">
        <f t="shared" si="1729"/>
        <v>2673.23</v>
      </c>
      <c r="U3021" s="70">
        <f t="shared" si="1730"/>
        <v>0</v>
      </c>
      <c r="V3021" s="78">
        <f t="shared" si="1731"/>
        <v>2673.23</v>
      </c>
      <c r="X3021" s="70">
        <v>1957.24</v>
      </c>
      <c r="Y3021" s="70">
        <v>715.99</v>
      </c>
      <c r="Z3021" s="70">
        <v>2673.23</v>
      </c>
      <c r="AA3021" s="79"/>
      <c r="AB3021" s="80">
        <f t="shared" si="1732"/>
        <v>0</v>
      </c>
    </row>
    <row r="3022" spans="1:28" x14ac:dyDescent="0.25">
      <c r="A3022" s="72" t="s">
        <v>18729</v>
      </c>
      <c r="B3022" s="73" t="s">
        <v>24098</v>
      </c>
      <c r="C3022" s="74" t="s">
        <v>15692</v>
      </c>
      <c r="D3022" s="75">
        <v>0</v>
      </c>
      <c r="E3022" s="70">
        <v>2853.27</v>
      </c>
      <c r="F3022" s="76">
        <f t="shared" si="1723"/>
        <v>0</v>
      </c>
      <c r="G3022" s="29"/>
      <c r="H3022" s="70">
        <f t="shared" si="1724"/>
        <v>2137.2800000000002</v>
      </c>
      <c r="I3022" s="70">
        <f t="shared" si="1724"/>
        <v>715.99</v>
      </c>
      <c r="J3022" s="70">
        <f t="shared" si="1725"/>
        <v>2853.2700000000004</v>
      </c>
      <c r="K3022" s="70">
        <v>0</v>
      </c>
      <c r="L3022" s="76">
        <f t="shared" si="1726"/>
        <v>2853.2700000000004</v>
      </c>
      <c r="N3022" s="70">
        <v>2137.2799999999997</v>
      </c>
      <c r="O3022" s="70">
        <v>715.99</v>
      </c>
      <c r="P3022" s="70">
        <f t="shared" si="1727"/>
        <v>2853.2699999999995</v>
      </c>
      <c r="Q3022" s="64"/>
      <c r="R3022" s="70">
        <f t="shared" si="1728"/>
        <v>2137.2800000000002</v>
      </c>
      <c r="S3022" s="70">
        <f t="shared" si="1728"/>
        <v>715.99</v>
      </c>
      <c r="T3022" s="70">
        <f t="shared" si="1729"/>
        <v>2853.2700000000004</v>
      </c>
      <c r="U3022" s="70">
        <f t="shared" si="1730"/>
        <v>0</v>
      </c>
      <c r="V3022" s="78">
        <f t="shared" si="1731"/>
        <v>2853.2700000000004</v>
      </c>
      <c r="X3022" s="70">
        <v>2137.2800000000002</v>
      </c>
      <c r="Y3022" s="70">
        <v>715.99</v>
      </c>
      <c r="Z3022" s="70">
        <v>2853.27</v>
      </c>
      <c r="AA3022" s="79"/>
      <c r="AB3022" s="80">
        <f t="shared" si="1732"/>
        <v>0</v>
      </c>
    </row>
    <row r="3023" spans="1:28" ht="22.5" x14ac:dyDescent="0.25">
      <c r="A3023" s="66" t="s">
        <v>18730</v>
      </c>
      <c r="B3023" s="67" t="s">
        <v>24099</v>
      </c>
      <c r="C3023" s="68"/>
      <c r="D3023" s="69"/>
      <c r="E3023" s="70"/>
      <c r="F3023" s="71"/>
      <c r="H3023" s="70"/>
      <c r="I3023" s="70"/>
      <c r="J3023" s="70"/>
      <c r="K3023" s="70"/>
      <c r="L3023" s="76"/>
      <c r="N3023" s="70"/>
      <c r="O3023" s="70"/>
      <c r="P3023" s="70"/>
      <c r="Q3023" s="64"/>
      <c r="R3023" s="70"/>
      <c r="S3023" s="70"/>
      <c r="T3023" s="70"/>
      <c r="U3023" s="70"/>
      <c r="V3023" s="78"/>
      <c r="X3023" s="70"/>
      <c r="Y3023" s="70"/>
      <c r="Z3023" s="70"/>
      <c r="AA3023" s="79"/>
      <c r="AB3023" s="80">
        <f t="shared" si="1732"/>
        <v>0</v>
      </c>
    </row>
    <row r="3024" spans="1:28" s="34" customFormat="1" x14ac:dyDescent="0.25">
      <c r="A3024" s="72" t="s">
        <v>18731</v>
      </c>
      <c r="B3024" s="73" t="s">
        <v>24100</v>
      </c>
      <c r="C3024" s="74" t="s">
        <v>15692</v>
      </c>
      <c r="D3024" s="75">
        <v>0</v>
      </c>
      <c r="E3024" s="70">
        <v>1800.5600000000004</v>
      </c>
      <c r="F3024" s="76">
        <f>ROUND(D3024*E3024,2)</f>
        <v>0</v>
      </c>
      <c r="G3024" s="77"/>
      <c r="H3024" s="70">
        <f t="shared" ref="H3024:I3028" si="1733">ROUND(N3024+(N3024*$H$2/100),2)</f>
        <v>1282.79</v>
      </c>
      <c r="I3024" s="70">
        <f t="shared" si="1733"/>
        <v>517.77</v>
      </c>
      <c r="J3024" s="70">
        <f>H3024+I3024</f>
        <v>1800.56</v>
      </c>
      <c r="K3024" s="70">
        <v>0</v>
      </c>
      <c r="L3024" s="76">
        <f>SUM(J3024:K3024)</f>
        <v>1800.56</v>
      </c>
      <c r="N3024" s="70">
        <v>1282.7900000000002</v>
      </c>
      <c r="O3024" s="70">
        <v>517.77</v>
      </c>
      <c r="P3024" s="70">
        <f>SUM(N3024:O3024)</f>
        <v>1800.5600000000002</v>
      </c>
      <c r="Q3024" s="64"/>
      <c r="R3024" s="70">
        <f t="shared" ref="R3024:S3028" si="1734">X3024</f>
        <v>1282.79</v>
      </c>
      <c r="S3024" s="70">
        <f t="shared" si="1734"/>
        <v>517.74</v>
      </c>
      <c r="T3024" s="70">
        <f>R3024+S3024</f>
        <v>1800.53</v>
      </c>
      <c r="U3024" s="70">
        <f>ROUND(Z3024*$H$2,2)/100</f>
        <v>0</v>
      </c>
      <c r="V3024" s="78">
        <f>SUM(T3024:U3024)</f>
        <v>1800.53</v>
      </c>
      <c r="X3024" s="70">
        <v>1282.79</v>
      </c>
      <c r="Y3024" s="70">
        <v>517.74</v>
      </c>
      <c r="Z3024" s="70">
        <v>1800.53</v>
      </c>
      <c r="AA3024" s="79"/>
      <c r="AB3024" s="80">
        <f t="shared" si="1732"/>
        <v>3.0000000000200089E-2</v>
      </c>
    </row>
    <row r="3025" spans="1:28" x14ac:dyDescent="0.25">
      <c r="A3025" s="72" t="s">
        <v>18732</v>
      </c>
      <c r="B3025" s="73" t="s">
        <v>24101</v>
      </c>
      <c r="C3025" s="74" t="s">
        <v>15692</v>
      </c>
      <c r="D3025" s="75">
        <v>0</v>
      </c>
      <c r="E3025" s="70">
        <v>4311.7299999999996</v>
      </c>
      <c r="F3025" s="76">
        <f>ROUND(D3025*E3025,2)</f>
        <v>0</v>
      </c>
      <c r="G3025" s="77"/>
      <c r="H3025" s="70">
        <f t="shared" si="1733"/>
        <v>3198.14</v>
      </c>
      <c r="I3025" s="70">
        <f t="shared" si="1733"/>
        <v>1113.5899999999999</v>
      </c>
      <c r="J3025" s="70">
        <f>H3025+I3025</f>
        <v>4311.7299999999996</v>
      </c>
      <c r="K3025" s="70">
        <v>0</v>
      </c>
      <c r="L3025" s="76">
        <f>SUM(J3025:K3025)</f>
        <v>4311.7299999999996</v>
      </c>
      <c r="N3025" s="70">
        <v>3198.1400000000003</v>
      </c>
      <c r="O3025" s="70">
        <v>1113.5899999999999</v>
      </c>
      <c r="P3025" s="70">
        <f>SUM(N3025:O3025)</f>
        <v>4311.7300000000005</v>
      </c>
      <c r="Q3025" s="64"/>
      <c r="R3025" s="70">
        <f t="shared" si="1734"/>
        <v>3198.14</v>
      </c>
      <c r="S3025" s="70">
        <f t="shared" si="1734"/>
        <v>1113.52</v>
      </c>
      <c r="T3025" s="70">
        <f>R3025+S3025</f>
        <v>4311.66</v>
      </c>
      <c r="U3025" s="70">
        <f>ROUND(Z3025*$H$2,2)/100</f>
        <v>0</v>
      </c>
      <c r="V3025" s="78">
        <f>SUM(T3025:U3025)</f>
        <v>4311.66</v>
      </c>
      <c r="X3025" s="70">
        <v>3198.14</v>
      </c>
      <c r="Y3025" s="70">
        <v>1113.52</v>
      </c>
      <c r="Z3025" s="70">
        <v>4311.66</v>
      </c>
      <c r="AA3025" s="79"/>
      <c r="AB3025" s="80">
        <f t="shared" si="1732"/>
        <v>7.0000000000618456E-2</v>
      </c>
    </row>
    <row r="3026" spans="1:28" x14ac:dyDescent="0.25">
      <c r="A3026" s="72" t="s">
        <v>18733</v>
      </c>
      <c r="B3026" s="73" t="s">
        <v>24102</v>
      </c>
      <c r="C3026" s="74" t="s">
        <v>15692</v>
      </c>
      <c r="D3026" s="75">
        <v>0</v>
      </c>
      <c r="E3026" s="70">
        <v>6910.9100000000008</v>
      </c>
      <c r="F3026" s="76">
        <f>ROUND(D3026*E3026,2)</f>
        <v>0</v>
      </c>
      <c r="G3026" s="77"/>
      <c r="H3026" s="70">
        <f t="shared" si="1733"/>
        <v>5442.84</v>
      </c>
      <c r="I3026" s="70">
        <f t="shared" si="1733"/>
        <v>1468.07</v>
      </c>
      <c r="J3026" s="70">
        <f>H3026+I3026</f>
        <v>6910.91</v>
      </c>
      <c r="K3026" s="70">
        <v>0</v>
      </c>
      <c r="L3026" s="76">
        <f>SUM(J3026:K3026)</f>
        <v>6910.91</v>
      </c>
      <c r="N3026" s="70">
        <v>5442.84</v>
      </c>
      <c r="O3026" s="70">
        <v>1468.07</v>
      </c>
      <c r="P3026" s="70">
        <f>SUM(N3026:O3026)</f>
        <v>6910.91</v>
      </c>
      <c r="Q3026" s="64"/>
      <c r="R3026" s="70">
        <f t="shared" si="1734"/>
        <v>5442.84</v>
      </c>
      <c r="S3026" s="70">
        <f t="shared" si="1734"/>
        <v>1467.99</v>
      </c>
      <c r="T3026" s="70">
        <f>R3026+S3026</f>
        <v>6910.83</v>
      </c>
      <c r="U3026" s="70">
        <f>ROUND(Z3026*$H$2,2)/100</f>
        <v>0</v>
      </c>
      <c r="V3026" s="78">
        <f>SUM(T3026:U3026)</f>
        <v>6910.83</v>
      </c>
      <c r="X3026" s="70">
        <v>5442.84</v>
      </c>
      <c r="Y3026" s="70">
        <v>1467.99</v>
      </c>
      <c r="Z3026" s="70">
        <v>6910.83</v>
      </c>
      <c r="AA3026" s="79"/>
      <c r="AB3026" s="80">
        <f t="shared" si="1732"/>
        <v>7.999999999992724E-2</v>
      </c>
    </row>
    <row r="3027" spans="1:28" x14ac:dyDescent="0.25">
      <c r="A3027" s="72" t="s">
        <v>18734</v>
      </c>
      <c r="B3027" s="73" t="s">
        <v>24103</v>
      </c>
      <c r="C3027" s="74" t="s">
        <v>15692</v>
      </c>
      <c r="D3027" s="75">
        <v>0</v>
      </c>
      <c r="E3027" s="70">
        <v>9456.2799999999988</v>
      </c>
      <c r="F3027" s="76">
        <f>ROUND(D3027*E3027,2)</f>
        <v>0</v>
      </c>
      <c r="G3027" s="77"/>
      <c r="H3027" s="70">
        <f t="shared" si="1733"/>
        <v>7676.18</v>
      </c>
      <c r="I3027" s="70">
        <f t="shared" si="1733"/>
        <v>1780.1</v>
      </c>
      <c r="J3027" s="70">
        <f>H3027+I3027</f>
        <v>9456.2800000000007</v>
      </c>
      <c r="K3027" s="70">
        <v>0</v>
      </c>
      <c r="L3027" s="76">
        <f>SUM(J3027:K3027)</f>
        <v>9456.2800000000007</v>
      </c>
      <c r="N3027" s="70">
        <v>7676.18</v>
      </c>
      <c r="O3027" s="70">
        <v>1780.1</v>
      </c>
      <c r="P3027" s="70">
        <f>SUM(N3027:O3027)</f>
        <v>9456.2800000000007</v>
      </c>
      <c r="Q3027" s="64"/>
      <c r="R3027" s="70">
        <f t="shared" si="1734"/>
        <v>7676.18</v>
      </c>
      <c r="S3027" s="70">
        <f t="shared" si="1734"/>
        <v>1780.02</v>
      </c>
      <c r="T3027" s="70">
        <f>R3027+S3027</f>
        <v>9456.2000000000007</v>
      </c>
      <c r="U3027" s="70">
        <f>ROUND(Z3027*$H$2,2)/100</f>
        <v>0</v>
      </c>
      <c r="V3027" s="78">
        <f>SUM(T3027:U3027)</f>
        <v>9456.2000000000007</v>
      </c>
      <c r="X3027" s="70">
        <v>7676.18</v>
      </c>
      <c r="Y3027" s="70">
        <v>1780.02</v>
      </c>
      <c r="Z3027" s="70">
        <v>9456.2000000000007</v>
      </c>
      <c r="AA3027" s="79"/>
      <c r="AB3027" s="80">
        <f t="shared" si="1732"/>
        <v>7.999999999992724E-2</v>
      </c>
    </row>
    <row r="3028" spans="1:28" x14ac:dyDescent="0.25">
      <c r="A3028" s="72" t="s">
        <v>18735</v>
      </c>
      <c r="B3028" s="73" t="s">
        <v>24104</v>
      </c>
      <c r="C3028" s="74" t="s">
        <v>15692</v>
      </c>
      <c r="D3028" s="75">
        <v>0</v>
      </c>
      <c r="E3028" s="70">
        <v>747.88000000000011</v>
      </c>
      <c r="F3028" s="76">
        <f>ROUND(D3028*E3028,2)</f>
        <v>0</v>
      </c>
      <c r="G3028" s="77"/>
      <c r="H3028" s="70">
        <f t="shared" si="1733"/>
        <v>394.74</v>
      </c>
      <c r="I3028" s="70">
        <f t="shared" si="1733"/>
        <v>353.14</v>
      </c>
      <c r="J3028" s="70">
        <f>H3028+I3028</f>
        <v>747.88</v>
      </c>
      <c r="K3028" s="70">
        <v>0</v>
      </c>
      <c r="L3028" s="76">
        <f>SUM(J3028:K3028)</f>
        <v>747.88</v>
      </c>
      <c r="N3028" s="70">
        <v>394.74</v>
      </c>
      <c r="O3028" s="70">
        <v>353.14</v>
      </c>
      <c r="P3028" s="70">
        <f>SUM(N3028:O3028)</f>
        <v>747.88</v>
      </c>
      <c r="Q3028" s="64"/>
      <c r="R3028" s="70">
        <f t="shared" si="1734"/>
        <v>394.74</v>
      </c>
      <c r="S3028" s="70">
        <f t="shared" si="1734"/>
        <v>353.15</v>
      </c>
      <c r="T3028" s="70">
        <f>R3028+S3028</f>
        <v>747.89</v>
      </c>
      <c r="U3028" s="70">
        <f>ROUND(Z3028*$H$2,2)/100</f>
        <v>0</v>
      </c>
      <c r="V3028" s="78">
        <f>SUM(T3028:U3028)</f>
        <v>747.89</v>
      </c>
      <c r="X3028" s="70">
        <v>394.74</v>
      </c>
      <c r="Y3028" s="70">
        <v>353.15</v>
      </c>
      <c r="Z3028" s="70">
        <v>747.89</v>
      </c>
      <c r="AA3028" s="79"/>
      <c r="AB3028" s="80">
        <f t="shared" si="1732"/>
        <v>-9.9999999999909051E-3</v>
      </c>
    </row>
    <row r="3029" spans="1:28" x14ac:dyDescent="0.25">
      <c r="A3029" s="66" t="s">
        <v>18736</v>
      </c>
      <c r="B3029" s="67" t="s">
        <v>24105</v>
      </c>
      <c r="C3029" s="68"/>
      <c r="D3029" s="69"/>
      <c r="E3029" s="70"/>
      <c r="F3029" s="71"/>
      <c r="H3029" s="70"/>
      <c r="I3029" s="70"/>
      <c r="J3029" s="70"/>
      <c r="K3029" s="70"/>
      <c r="L3029" s="76"/>
      <c r="N3029" s="70"/>
      <c r="O3029" s="70"/>
      <c r="P3029" s="70"/>
      <c r="Q3029" s="64"/>
      <c r="R3029" s="70"/>
      <c r="S3029" s="70"/>
      <c r="T3029" s="70"/>
      <c r="U3029" s="70"/>
      <c r="V3029" s="78"/>
      <c r="X3029" s="70"/>
      <c r="Y3029" s="70"/>
      <c r="Z3029" s="70"/>
      <c r="AA3029" s="79"/>
      <c r="AB3029" s="80">
        <f t="shared" si="1732"/>
        <v>0</v>
      </c>
    </row>
    <row r="3030" spans="1:28" x14ac:dyDescent="0.25">
      <c r="A3030" s="72" t="s">
        <v>18737</v>
      </c>
      <c r="B3030" s="73" t="s">
        <v>24106</v>
      </c>
      <c r="C3030" s="74" t="s">
        <v>15692</v>
      </c>
      <c r="D3030" s="75">
        <v>0</v>
      </c>
      <c r="E3030" s="70">
        <v>2250.7200000000003</v>
      </c>
      <c r="F3030" s="76">
        <f>ROUND(D3030*E3030,2)</f>
        <v>0</v>
      </c>
      <c r="G3030" s="77"/>
      <c r="H3030" s="70">
        <f t="shared" ref="H3030:I3034" si="1735">ROUND(N3030+(N3030*$H$2/100),2)</f>
        <v>2225.5700000000002</v>
      </c>
      <c r="I3030" s="70">
        <f t="shared" si="1735"/>
        <v>25.15</v>
      </c>
      <c r="J3030" s="70">
        <f>H3030+I3030</f>
        <v>2250.7200000000003</v>
      </c>
      <c r="K3030" s="70">
        <v>0</v>
      </c>
      <c r="L3030" s="76">
        <f>SUM(J3030:K3030)</f>
        <v>2250.7200000000003</v>
      </c>
      <c r="N3030" s="70">
        <v>2225.5700000000002</v>
      </c>
      <c r="O3030" s="70">
        <v>25.15</v>
      </c>
      <c r="P3030" s="70">
        <f>SUM(N3030:O3030)</f>
        <v>2250.7200000000003</v>
      </c>
      <c r="Q3030" s="64"/>
      <c r="R3030" s="70">
        <f t="shared" ref="R3030:S3034" si="1736">X3030</f>
        <v>2225.5700000000002</v>
      </c>
      <c r="S3030" s="70">
        <f t="shared" si="1736"/>
        <v>25.16</v>
      </c>
      <c r="T3030" s="70">
        <f>R3030+S3030</f>
        <v>2250.73</v>
      </c>
      <c r="U3030" s="70">
        <f>ROUND(Z3030*$H$2,2)/100</f>
        <v>0</v>
      </c>
      <c r="V3030" s="78">
        <f>SUM(T3030:U3030)</f>
        <v>2250.73</v>
      </c>
      <c r="X3030" s="70">
        <v>2225.5700000000002</v>
      </c>
      <c r="Y3030" s="70">
        <v>25.16</v>
      </c>
      <c r="Z3030" s="70">
        <v>2250.73</v>
      </c>
      <c r="AA3030" s="79"/>
      <c r="AB3030" s="80">
        <f t="shared" si="1732"/>
        <v>-9.9999999997635314E-3</v>
      </c>
    </row>
    <row r="3031" spans="1:28" x14ac:dyDescent="0.25">
      <c r="A3031" s="72" t="s">
        <v>18738</v>
      </c>
      <c r="B3031" s="73" t="s">
        <v>24107</v>
      </c>
      <c r="C3031" s="74" t="s">
        <v>15692</v>
      </c>
      <c r="D3031" s="75">
        <v>0</v>
      </c>
      <c r="E3031" s="70">
        <v>3235.06</v>
      </c>
      <c r="F3031" s="76">
        <f>ROUND(D3031*E3031,2)</f>
        <v>0</v>
      </c>
      <c r="G3031" s="77"/>
      <c r="H3031" s="70">
        <f t="shared" si="1735"/>
        <v>3209.91</v>
      </c>
      <c r="I3031" s="70">
        <f t="shared" si="1735"/>
        <v>25.15</v>
      </c>
      <c r="J3031" s="70">
        <f>H3031+I3031</f>
        <v>3235.06</v>
      </c>
      <c r="K3031" s="70">
        <v>0</v>
      </c>
      <c r="L3031" s="76">
        <f>SUM(J3031:K3031)</f>
        <v>3235.06</v>
      </c>
      <c r="N3031" s="70">
        <v>3209.91</v>
      </c>
      <c r="O3031" s="70">
        <v>25.15</v>
      </c>
      <c r="P3031" s="70">
        <f>SUM(N3031:O3031)</f>
        <v>3235.06</v>
      </c>
      <c r="Q3031" s="64"/>
      <c r="R3031" s="70">
        <f t="shared" si="1736"/>
        <v>3209.91</v>
      </c>
      <c r="S3031" s="70">
        <f t="shared" si="1736"/>
        <v>25.16</v>
      </c>
      <c r="T3031" s="70">
        <f>R3031+S3031</f>
        <v>3235.0699999999997</v>
      </c>
      <c r="U3031" s="70">
        <f>ROUND(Z3031*$H$2,2)/100</f>
        <v>0</v>
      </c>
      <c r="V3031" s="78">
        <f>SUM(T3031:U3031)</f>
        <v>3235.0699999999997</v>
      </c>
      <c r="X3031" s="70">
        <v>3209.91</v>
      </c>
      <c r="Y3031" s="70">
        <v>25.16</v>
      </c>
      <c r="Z3031" s="70">
        <v>3235.07</v>
      </c>
      <c r="AA3031" s="79"/>
      <c r="AB3031" s="80">
        <f t="shared" si="1732"/>
        <v>-1.0000000000218279E-2</v>
      </c>
    </row>
    <row r="3032" spans="1:28" x14ac:dyDescent="0.25">
      <c r="A3032" s="72" t="s">
        <v>18739</v>
      </c>
      <c r="B3032" s="73" t="s">
        <v>24108</v>
      </c>
      <c r="C3032" s="74" t="s">
        <v>15692</v>
      </c>
      <c r="D3032" s="75">
        <v>0</v>
      </c>
      <c r="E3032" s="70">
        <v>476.37</v>
      </c>
      <c r="F3032" s="76">
        <f>ROUND(D3032*E3032,2)</f>
        <v>0</v>
      </c>
      <c r="G3032" s="77"/>
      <c r="H3032" s="70">
        <f t="shared" si="1735"/>
        <v>436.1</v>
      </c>
      <c r="I3032" s="70">
        <f t="shared" si="1735"/>
        <v>40.270000000000003</v>
      </c>
      <c r="J3032" s="70">
        <f>H3032+I3032</f>
        <v>476.37</v>
      </c>
      <c r="K3032" s="70">
        <v>0</v>
      </c>
      <c r="L3032" s="76">
        <f>SUM(J3032:K3032)</f>
        <v>476.37</v>
      </c>
      <c r="N3032" s="70">
        <v>436.1</v>
      </c>
      <c r="O3032" s="70">
        <v>40.269999999999996</v>
      </c>
      <c r="P3032" s="70">
        <f>SUM(N3032:O3032)</f>
        <v>476.37</v>
      </c>
      <c r="Q3032" s="64"/>
      <c r="R3032" s="70">
        <f t="shared" si="1736"/>
        <v>436.1</v>
      </c>
      <c r="S3032" s="70">
        <f t="shared" si="1736"/>
        <v>40.26</v>
      </c>
      <c r="T3032" s="70">
        <f>R3032+S3032</f>
        <v>476.36</v>
      </c>
      <c r="U3032" s="70">
        <f>ROUND(Z3032*$H$2,2)/100</f>
        <v>0</v>
      </c>
      <c r="V3032" s="78">
        <f>SUM(T3032:U3032)</f>
        <v>476.36</v>
      </c>
      <c r="X3032" s="70">
        <v>436.1</v>
      </c>
      <c r="Y3032" s="70">
        <v>40.26</v>
      </c>
      <c r="Z3032" s="70">
        <v>476.36</v>
      </c>
      <c r="AA3032" s="79"/>
      <c r="AB3032" s="80">
        <f t="shared" si="1732"/>
        <v>9.9999999999909051E-3</v>
      </c>
    </row>
    <row r="3033" spans="1:28" x14ac:dyDescent="0.25">
      <c r="A3033" s="72" t="s">
        <v>18740</v>
      </c>
      <c r="B3033" s="73" t="s">
        <v>24109</v>
      </c>
      <c r="C3033" s="74" t="s">
        <v>15692</v>
      </c>
      <c r="D3033" s="75">
        <v>0</v>
      </c>
      <c r="E3033" s="70">
        <v>754.5</v>
      </c>
      <c r="F3033" s="76">
        <f>ROUND(D3033*E3033,2)</f>
        <v>0</v>
      </c>
      <c r="G3033" s="77"/>
      <c r="H3033" s="70">
        <f t="shared" si="1735"/>
        <v>714.23</v>
      </c>
      <c r="I3033" s="70">
        <f t="shared" si="1735"/>
        <v>40.270000000000003</v>
      </c>
      <c r="J3033" s="70">
        <f>H3033+I3033</f>
        <v>754.5</v>
      </c>
      <c r="K3033" s="70">
        <v>0</v>
      </c>
      <c r="L3033" s="76">
        <f>SUM(J3033:K3033)</f>
        <v>754.5</v>
      </c>
      <c r="N3033" s="70">
        <v>714.23</v>
      </c>
      <c r="O3033" s="70">
        <v>40.269999999999996</v>
      </c>
      <c r="P3033" s="70">
        <f>SUM(N3033:O3033)</f>
        <v>754.5</v>
      </c>
      <c r="Q3033" s="64"/>
      <c r="R3033" s="70">
        <f t="shared" si="1736"/>
        <v>714.23</v>
      </c>
      <c r="S3033" s="70">
        <f t="shared" si="1736"/>
        <v>40.26</v>
      </c>
      <c r="T3033" s="70">
        <f>R3033+S3033</f>
        <v>754.49</v>
      </c>
      <c r="U3033" s="70">
        <f>ROUND(Z3033*$H$2,2)/100</f>
        <v>0</v>
      </c>
      <c r="V3033" s="78">
        <f>SUM(T3033:U3033)</f>
        <v>754.49</v>
      </c>
      <c r="X3033" s="70">
        <v>714.23</v>
      </c>
      <c r="Y3033" s="70">
        <v>40.26</v>
      </c>
      <c r="Z3033" s="70">
        <v>754.49</v>
      </c>
      <c r="AA3033" s="79"/>
      <c r="AB3033" s="80">
        <f t="shared" si="1732"/>
        <v>9.9999999999909051E-3</v>
      </c>
    </row>
    <row r="3034" spans="1:28" x14ac:dyDescent="0.25">
      <c r="A3034" s="72" t="s">
        <v>18741</v>
      </c>
      <c r="B3034" s="73" t="s">
        <v>24110</v>
      </c>
      <c r="C3034" s="74" t="s">
        <v>15692</v>
      </c>
      <c r="D3034" s="75">
        <v>0</v>
      </c>
      <c r="E3034" s="70">
        <v>1432.92</v>
      </c>
      <c r="F3034" s="76">
        <f>ROUND(D3034*E3034,2)</f>
        <v>0</v>
      </c>
      <c r="G3034" s="77"/>
      <c r="H3034" s="70">
        <f t="shared" si="1735"/>
        <v>1407.77</v>
      </c>
      <c r="I3034" s="70">
        <f t="shared" si="1735"/>
        <v>25.15</v>
      </c>
      <c r="J3034" s="70">
        <f>H3034+I3034</f>
        <v>1432.92</v>
      </c>
      <c r="K3034" s="70">
        <v>0</v>
      </c>
      <c r="L3034" s="76">
        <f>SUM(J3034:K3034)</f>
        <v>1432.92</v>
      </c>
      <c r="N3034" s="70">
        <v>1407.77</v>
      </c>
      <c r="O3034" s="70">
        <v>25.15</v>
      </c>
      <c r="P3034" s="70">
        <f>SUM(N3034:O3034)</f>
        <v>1432.92</v>
      </c>
      <c r="Q3034" s="64"/>
      <c r="R3034" s="70">
        <f t="shared" si="1736"/>
        <v>1407.77</v>
      </c>
      <c r="S3034" s="70">
        <f t="shared" si="1736"/>
        <v>25.16</v>
      </c>
      <c r="T3034" s="70">
        <f>R3034+S3034</f>
        <v>1432.93</v>
      </c>
      <c r="U3034" s="70">
        <f>ROUND(Z3034*$H$2,2)/100</f>
        <v>0</v>
      </c>
      <c r="V3034" s="78">
        <f>SUM(T3034:U3034)</f>
        <v>1432.93</v>
      </c>
      <c r="X3034" s="70">
        <v>1407.77</v>
      </c>
      <c r="Y3034" s="70">
        <v>25.16</v>
      </c>
      <c r="Z3034" s="70">
        <v>1432.93</v>
      </c>
      <c r="AA3034" s="79"/>
      <c r="AB3034" s="80">
        <f t="shared" si="1732"/>
        <v>-9.9999999999909051E-3</v>
      </c>
    </row>
    <row r="3035" spans="1:28" x14ac:dyDescent="0.25">
      <c r="A3035" s="66" t="s">
        <v>18742</v>
      </c>
      <c r="B3035" s="67" t="s">
        <v>24111</v>
      </c>
      <c r="C3035" s="68"/>
      <c r="D3035" s="69"/>
      <c r="E3035" s="70"/>
      <c r="F3035" s="71"/>
      <c r="H3035" s="70"/>
      <c r="I3035" s="70"/>
      <c r="J3035" s="70"/>
      <c r="K3035" s="70"/>
      <c r="L3035" s="76"/>
      <c r="N3035" s="70"/>
      <c r="O3035" s="70"/>
      <c r="P3035" s="70"/>
      <c r="Q3035" s="64"/>
      <c r="R3035" s="70"/>
      <c r="S3035" s="70"/>
      <c r="T3035" s="70"/>
      <c r="U3035" s="70"/>
      <c r="V3035" s="78"/>
      <c r="X3035" s="70"/>
      <c r="Y3035" s="70"/>
      <c r="Z3035" s="70"/>
      <c r="AA3035" s="79"/>
      <c r="AB3035" s="80">
        <f t="shared" si="1732"/>
        <v>0</v>
      </c>
    </row>
    <row r="3036" spans="1:28" x14ac:dyDescent="0.25">
      <c r="A3036" s="72" t="s">
        <v>18743</v>
      </c>
      <c r="B3036" s="73" t="s">
        <v>18745</v>
      </c>
      <c r="C3036" s="74" t="s">
        <v>15692</v>
      </c>
      <c r="D3036" s="75">
        <v>0</v>
      </c>
      <c r="E3036" s="70">
        <v>735.2</v>
      </c>
      <c r="F3036" s="76">
        <f>ROUND(D3036*E3036,2)</f>
        <v>0</v>
      </c>
      <c r="G3036" s="77"/>
      <c r="H3036" s="70">
        <f>ROUND(N3036+(N3036*$H$2/100),2)</f>
        <v>735.2</v>
      </c>
      <c r="I3036" s="70">
        <f>ROUND(O3036+(O3036*$H$2/100),2)</f>
        <v>0</v>
      </c>
      <c r="J3036" s="70">
        <f>H3036+I3036</f>
        <v>735.2</v>
      </c>
      <c r="K3036" s="70">
        <v>0</v>
      </c>
      <c r="L3036" s="76">
        <f>SUM(J3036:K3036)</f>
        <v>735.2</v>
      </c>
      <c r="N3036" s="70">
        <v>735.2</v>
      </c>
      <c r="O3036" s="70">
        <v>0</v>
      </c>
      <c r="P3036" s="70">
        <f>SUM(N3036:O3036)</f>
        <v>735.2</v>
      </c>
      <c r="Q3036" s="64"/>
      <c r="R3036" s="70">
        <f>X3036</f>
        <v>735.2</v>
      </c>
      <c r="S3036" s="70">
        <f>Y3036</f>
        <v>0</v>
      </c>
      <c r="T3036" s="70">
        <f>R3036+S3036</f>
        <v>735.2</v>
      </c>
      <c r="U3036" s="70">
        <f>ROUND(Z3036*$H$2,2)/100</f>
        <v>0</v>
      </c>
      <c r="V3036" s="78">
        <f>SUM(T3036:U3036)</f>
        <v>735.2</v>
      </c>
      <c r="X3036" s="70">
        <v>735.2</v>
      </c>
      <c r="Y3036" s="70">
        <v>0</v>
      </c>
      <c r="Z3036" s="70">
        <v>735.2</v>
      </c>
      <c r="AA3036" s="79"/>
      <c r="AB3036" s="80">
        <f t="shared" si="1732"/>
        <v>0</v>
      </c>
    </row>
    <row r="3037" spans="1:28" ht="22.5" x14ac:dyDescent="0.25">
      <c r="A3037" s="66" t="s">
        <v>18744</v>
      </c>
      <c r="B3037" s="67" t="s">
        <v>24112</v>
      </c>
      <c r="C3037" s="68"/>
      <c r="D3037" s="69"/>
      <c r="E3037" s="70"/>
      <c r="F3037" s="71"/>
      <c r="H3037" s="70"/>
      <c r="I3037" s="70"/>
      <c r="J3037" s="70"/>
      <c r="K3037" s="70"/>
      <c r="L3037" s="76"/>
      <c r="N3037" s="70"/>
      <c r="O3037" s="70"/>
      <c r="P3037" s="70"/>
      <c r="Q3037" s="64"/>
      <c r="R3037" s="70"/>
      <c r="S3037" s="70"/>
      <c r="T3037" s="70"/>
      <c r="U3037" s="70"/>
      <c r="V3037" s="78"/>
      <c r="X3037" s="70"/>
      <c r="Y3037" s="70"/>
      <c r="Z3037" s="70"/>
      <c r="AA3037" s="79"/>
      <c r="AB3037" s="80">
        <f t="shared" si="1732"/>
        <v>0</v>
      </c>
    </row>
    <row r="3038" spans="1:28" ht="22.5" x14ac:dyDescent="0.25">
      <c r="A3038" s="66" t="s">
        <v>18746</v>
      </c>
      <c r="B3038" s="67" t="s">
        <v>24113</v>
      </c>
      <c r="C3038" s="68"/>
      <c r="D3038" s="69"/>
      <c r="E3038" s="70"/>
      <c r="F3038" s="71"/>
      <c r="H3038" s="70"/>
      <c r="I3038" s="70"/>
      <c r="J3038" s="70"/>
      <c r="K3038" s="70"/>
      <c r="L3038" s="76"/>
      <c r="N3038" s="70"/>
      <c r="O3038" s="70"/>
      <c r="P3038" s="70"/>
      <c r="Q3038" s="64"/>
      <c r="R3038" s="70"/>
      <c r="S3038" s="70"/>
      <c r="T3038" s="70"/>
      <c r="U3038" s="70"/>
      <c r="V3038" s="78"/>
      <c r="X3038" s="70"/>
      <c r="Y3038" s="70"/>
      <c r="Z3038" s="70"/>
      <c r="AA3038" s="79"/>
      <c r="AB3038" s="80">
        <f t="shared" si="1732"/>
        <v>0</v>
      </c>
    </row>
    <row r="3039" spans="1:28" ht="22.5" x14ac:dyDescent="0.25">
      <c r="A3039" s="72" t="s">
        <v>18747</v>
      </c>
      <c r="B3039" s="73" t="s">
        <v>24114</v>
      </c>
      <c r="C3039" s="74" t="s">
        <v>15747</v>
      </c>
      <c r="D3039" s="75">
        <v>0</v>
      </c>
      <c r="E3039" s="70">
        <v>20.22</v>
      </c>
      <c r="F3039" s="76">
        <f t="shared" ref="F3039:F3047" si="1737">ROUND(D3039*E3039,2)</f>
        <v>0</v>
      </c>
      <c r="G3039" s="77"/>
      <c r="H3039" s="70">
        <f t="shared" ref="H3039:I3047" si="1738">ROUND(N3039+(N3039*$H$2/100),2)</f>
        <v>3.44</v>
      </c>
      <c r="I3039" s="70">
        <f t="shared" si="1738"/>
        <v>16.78</v>
      </c>
      <c r="J3039" s="70">
        <f t="shared" ref="J3039:J3047" si="1739">H3039+I3039</f>
        <v>20.220000000000002</v>
      </c>
      <c r="K3039" s="70">
        <v>0</v>
      </c>
      <c r="L3039" s="76">
        <f t="shared" ref="L3039:L3047" si="1740">SUM(J3039:K3039)</f>
        <v>20.220000000000002</v>
      </c>
      <c r="N3039" s="70">
        <v>3.44</v>
      </c>
      <c r="O3039" s="70">
        <v>16.78</v>
      </c>
      <c r="P3039" s="70">
        <f t="shared" ref="P3039:P3047" si="1741">SUM(N3039:O3039)</f>
        <v>20.220000000000002</v>
      </c>
      <c r="Q3039" s="64"/>
      <c r="R3039" s="70">
        <f t="shared" ref="R3039:S3047" si="1742">X3039</f>
        <v>3.44</v>
      </c>
      <c r="S3039" s="70">
        <f t="shared" si="1742"/>
        <v>16.79</v>
      </c>
      <c r="T3039" s="70">
        <f t="shared" ref="T3039:T3047" si="1743">R3039+S3039</f>
        <v>20.23</v>
      </c>
      <c r="U3039" s="70">
        <f t="shared" ref="U3039:U3047" si="1744">ROUND(Z3039*$H$2,2)/100</f>
        <v>0</v>
      </c>
      <c r="V3039" s="78">
        <f t="shared" ref="V3039:V3047" si="1745">SUM(T3039:U3039)</f>
        <v>20.23</v>
      </c>
      <c r="X3039" s="70">
        <v>3.44</v>
      </c>
      <c r="Y3039" s="70">
        <v>16.79</v>
      </c>
      <c r="Z3039" s="70">
        <v>20.23</v>
      </c>
      <c r="AA3039" s="79"/>
      <c r="AB3039" s="80">
        <f t="shared" si="1732"/>
        <v>-9.9999999999980105E-3</v>
      </c>
    </row>
    <row r="3040" spans="1:28" ht="22.5" x14ac:dyDescent="0.25">
      <c r="A3040" s="72" t="s">
        <v>18748</v>
      </c>
      <c r="B3040" s="73" t="s">
        <v>24115</v>
      </c>
      <c r="C3040" s="74" t="s">
        <v>15747</v>
      </c>
      <c r="D3040" s="75">
        <v>0</v>
      </c>
      <c r="E3040" s="70">
        <v>20.93</v>
      </c>
      <c r="F3040" s="76">
        <f t="shared" si="1737"/>
        <v>0</v>
      </c>
      <c r="G3040" s="77"/>
      <c r="H3040" s="70">
        <f t="shared" si="1738"/>
        <v>4.1500000000000004</v>
      </c>
      <c r="I3040" s="70">
        <f t="shared" si="1738"/>
        <v>16.78</v>
      </c>
      <c r="J3040" s="70">
        <f t="shared" si="1739"/>
        <v>20.93</v>
      </c>
      <c r="K3040" s="70">
        <v>0</v>
      </c>
      <c r="L3040" s="76">
        <f t="shared" si="1740"/>
        <v>20.93</v>
      </c>
      <c r="N3040" s="70">
        <v>4.1500000000000004</v>
      </c>
      <c r="O3040" s="70">
        <v>16.78</v>
      </c>
      <c r="P3040" s="70">
        <f t="shared" si="1741"/>
        <v>20.93</v>
      </c>
      <c r="Q3040" s="64"/>
      <c r="R3040" s="70">
        <f t="shared" si="1742"/>
        <v>4.1500000000000004</v>
      </c>
      <c r="S3040" s="70">
        <f t="shared" si="1742"/>
        <v>16.79</v>
      </c>
      <c r="T3040" s="70">
        <f t="shared" si="1743"/>
        <v>20.939999999999998</v>
      </c>
      <c r="U3040" s="70">
        <f t="shared" si="1744"/>
        <v>0</v>
      </c>
      <c r="V3040" s="78">
        <f t="shared" si="1745"/>
        <v>20.939999999999998</v>
      </c>
      <c r="X3040" s="70">
        <v>4.1500000000000004</v>
      </c>
      <c r="Y3040" s="70">
        <v>16.79</v>
      </c>
      <c r="Z3040" s="70">
        <v>20.94</v>
      </c>
      <c r="AA3040" s="79"/>
      <c r="AB3040" s="80">
        <f t="shared" si="1732"/>
        <v>-1.0000000000001563E-2</v>
      </c>
    </row>
    <row r="3041" spans="1:28" ht="22.5" x14ac:dyDescent="0.25">
      <c r="A3041" s="72" t="s">
        <v>18749</v>
      </c>
      <c r="B3041" s="73" t="s">
        <v>24116</v>
      </c>
      <c r="C3041" s="74" t="s">
        <v>15747</v>
      </c>
      <c r="D3041" s="75">
        <v>0</v>
      </c>
      <c r="E3041" s="70">
        <v>26.709999999999997</v>
      </c>
      <c r="F3041" s="76">
        <f t="shared" si="1737"/>
        <v>0</v>
      </c>
      <c r="G3041" s="77"/>
      <c r="H3041" s="70">
        <f t="shared" si="1738"/>
        <v>9.93</v>
      </c>
      <c r="I3041" s="70">
        <f t="shared" si="1738"/>
        <v>16.78</v>
      </c>
      <c r="J3041" s="70">
        <f t="shared" si="1739"/>
        <v>26.71</v>
      </c>
      <c r="K3041" s="70">
        <v>0</v>
      </c>
      <c r="L3041" s="76">
        <f t="shared" si="1740"/>
        <v>26.71</v>
      </c>
      <c r="N3041" s="70">
        <v>9.9300000000000015</v>
      </c>
      <c r="O3041" s="70">
        <v>16.78</v>
      </c>
      <c r="P3041" s="70">
        <f t="shared" si="1741"/>
        <v>26.71</v>
      </c>
      <c r="Q3041" s="64"/>
      <c r="R3041" s="70">
        <f t="shared" si="1742"/>
        <v>9.93</v>
      </c>
      <c r="S3041" s="70">
        <f t="shared" si="1742"/>
        <v>16.79</v>
      </c>
      <c r="T3041" s="70">
        <f t="shared" si="1743"/>
        <v>26.72</v>
      </c>
      <c r="U3041" s="70">
        <f t="shared" si="1744"/>
        <v>0</v>
      </c>
      <c r="V3041" s="78">
        <f t="shared" si="1745"/>
        <v>26.72</v>
      </c>
      <c r="X3041" s="70">
        <v>9.93</v>
      </c>
      <c r="Y3041" s="70">
        <v>16.79</v>
      </c>
      <c r="Z3041" s="70">
        <v>26.72</v>
      </c>
      <c r="AA3041" s="79"/>
      <c r="AB3041" s="80">
        <f t="shared" si="1732"/>
        <v>-9.9999999999980105E-3</v>
      </c>
    </row>
    <row r="3042" spans="1:28" ht="22.5" x14ac:dyDescent="0.25">
      <c r="A3042" s="72" t="s">
        <v>18750</v>
      </c>
      <c r="B3042" s="73" t="s">
        <v>24117</v>
      </c>
      <c r="C3042" s="74" t="s">
        <v>15747</v>
      </c>
      <c r="D3042" s="75">
        <v>0</v>
      </c>
      <c r="E3042" s="70">
        <v>30.1</v>
      </c>
      <c r="F3042" s="76">
        <f t="shared" si="1737"/>
        <v>0</v>
      </c>
      <c r="G3042" s="77"/>
      <c r="H3042" s="70">
        <f t="shared" si="1738"/>
        <v>13.32</v>
      </c>
      <c r="I3042" s="70">
        <f t="shared" si="1738"/>
        <v>16.78</v>
      </c>
      <c r="J3042" s="70">
        <f t="shared" si="1739"/>
        <v>30.1</v>
      </c>
      <c r="K3042" s="70">
        <v>0</v>
      </c>
      <c r="L3042" s="76">
        <f t="shared" si="1740"/>
        <v>30.1</v>
      </c>
      <c r="N3042" s="70">
        <v>13.319999999999999</v>
      </c>
      <c r="O3042" s="70">
        <v>16.78</v>
      </c>
      <c r="P3042" s="70">
        <f t="shared" si="1741"/>
        <v>30.1</v>
      </c>
      <c r="Q3042" s="64"/>
      <c r="R3042" s="70">
        <f t="shared" si="1742"/>
        <v>13.32</v>
      </c>
      <c r="S3042" s="70">
        <f t="shared" si="1742"/>
        <v>16.79</v>
      </c>
      <c r="T3042" s="70">
        <f t="shared" si="1743"/>
        <v>30.11</v>
      </c>
      <c r="U3042" s="70">
        <f t="shared" si="1744"/>
        <v>0</v>
      </c>
      <c r="V3042" s="78">
        <f t="shared" si="1745"/>
        <v>30.11</v>
      </c>
      <c r="X3042" s="70">
        <v>13.32</v>
      </c>
      <c r="Y3042" s="70">
        <v>16.79</v>
      </c>
      <c r="Z3042" s="70">
        <v>30.11</v>
      </c>
      <c r="AA3042" s="79"/>
      <c r="AB3042" s="80">
        <f t="shared" si="1732"/>
        <v>-9.9999999999980105E-3</v>
      </c>
    </row>
    <row r="3043" spans="1:28" ht="22.5" x14ac:dyDescent="0.25">
      <c r="A3043" s="72" t="s">
        <v>18751</v>
      </c>
      <c r="B3043" s="73" t="s">
        <v>24118</v>
      </c>
      <c r="C3043" s="74" t="s">
        <v>15747</v>
      </c>
      <c r="D3043" s="75">
        <v>0</v>
      </c>
      <c r="E3043" s="70">
        <v>34.239999999999995</v>
      </c>
      <c r="F3043" s="76">
        <f t="shared" si="1737"/>
        <v>0</v>
      </c>
      <c r="G3043" s="77"/>
      <c r="H3043" s="70">
        <f t="shared" si="1738"/>
        <v>14.1</v>
      </c>
      <c r="I3043" s="70">
        <f t="shared" si="1738"/>
        <v>20.14</v>
      </c>
      <c r="J3043" s="70">
        <f t="shared" si="1739"/>
        <v>34.24</v>
      </c>
      <c r="K3043" s="70">
        <v>0</v>
      </c>
      <c r="L3043" s="76">
        <f t="shared" si="1740"/>
        <v>34.24</v>
      </c>
      <c r="N3043" s="70">
        <v>14.1</v>
      </c>
      <c r="O3043" s="70">
        <v>20.14</v>
      </c>
      <c r="P3043" s="70">
        <f t="shared" si="1741"/>
        <v>34.24</v>
      </c>
      <c r="Q3043" s="64"/>
      <c r="R3043" s="70">
        <f t="shared" si="1742"/>
        <v>14.1</v>
      </c>
      <c r="S3043" s="70">
        <f t="shared" si="1742"/>
        <v>20.13</v>
      </c>
      <c r="T3043" s="70">
        <f t="shared" si="1743"/>
        <v>34.229999999999997</v>
      </c>
      <c r="U3043" s="70">
        <f t="shared" si="1744"/>
        <v>0</v>
      </c>
      <c r="V3043" s="78">
        <f t="shared" si="1745"/>
        <v>34.229999999999997</v>
      </c>
      <c r="X3043" s="70">
        <v>14.1</v>
      </c>
      <c r="Y3043" s="70">
        <v>20.13</v>
      </c>
      <c r="Z3043" s="70">
        <v>34.229999999999997</v>
      </c>
      <c r="AA3043" s="79"/>
      <c r="AB3043" s="80">
        <f t="shared" si="1732"/>
        <v>1.0000000000005116E-2</v>
      </c>
    </row>
    <row r="3044" spans="1:28" ht="22.5" x14ac:dyDescent="0.25">
      <c r="A3044" s="72" t="s">
        <v>18752</v>
      </c>
      <c r="B3044" s="73" t="s">
        <v>24119</v>
      </c>
      <c r="C3044" s="74" t="s">
        <v>15747</v>
      </c>
      <c r="D3044" s="75">
        <v>0</v>
      </c>
      <c r="E3044" s="70">
        <v>48.440000000000005</v>
      </c>
      <c r="F3044" s="76">
        <f t="shared" si="1737"/>
        <v>0</v>
      </c>
      <c r="G3044" s="77"/>
      <c r="H3044" s="70">
        <f t="shared" si="1738"/>
        <v>24.95</v>
      </c>
      <c r="I3044" s="70">
        <f t="shared" si="1738"/>
        <v>23.49</v>
      </c>
      <c r="J3044" s="70">
        <f t="shared" si="1739"/>
        <v>48.44</v>
      </c>
      <c r="K3044" s="70">
        <v>0</v>
      </c>
      <c r="L3044" s="76">
        <f t="shared" si="1740"/>
        <v>48.44</v>
      </c>
      <c r="N3044" s="70">
        <v>24.950000000000003</v>
      </c>
      <c r="O3044" s="70">
        <v>23.490000000000002</v>
      </c>
      <c r="P3044" s="70">
        <f t="shared" si="1741"/>
        <v>48.440000000000005</v>
      </c>
      <c r="Q3044" s="64"/>
      <c r="R3044" s="70">
        <f t="shared" si="1742"/>
        <v>24.95</v>
      </c>
      <c r="S3044" s="70">
        <f t="shared" si="1742"/>
        <v>23.49</v>
      </c>
      <c r="T3044" s="70">
        <f t="shared" si="1743"/>
        <v>48.44</v>
      </c>
      <c r="U3044" s="70">
        <f t="shared" si="1744"/>
        <v>0</v>
      </c>
      <c r="V3044" s="78">
        <f t="shared" si="1745"/>
        <v>48.44</v>
      </c>
      <c r="X3044" s="70">
        <v>24.95</v>
      </c>
      <c r="Y3044" s="70">
        <v>23.49</v>
      </c>
      <c r="Z3044" s="70">
        <v>48.44</v>
      </c>
      <c r="AA3044" s="79"/>
      <c r="AB3044" s="80">
        <f t="shared" si="1732"/>
        <v>0</v>
      </c>
    </row>
    <row r="3045" spans="1:28" ht="22.5" x14ac:dyDescent="0.25">
      <c r="A3045" s="72" t="s">
        <v>18753</v>
      </c>
      <c r="B3045" s="73" t="s">
        <v>24120</v>
      </c>
      <c r="C3045" s="74" t="s">
        <v>15747</v>
      </c>
      <c r="D3045" s="75">
        <v>0</v>
      </c>
      <c r="E3045" s="70">
        <v>65.319999999999993</v>
      </c>
      <c r="F3045" s="76">
        <f t="shared" si="1737"/>
        <v>0</v>
      </c>
      <c r="G3045" s="77"/>
      <c r="H3045" s="70">
        <f t="shared" si="1738"/>
        <v>35.130000000000003</v>
      </c>
      <c r="I3045" s="70">
        <f t="shared" si="1738"/>
        <v>30.19</v>
      </c>
      <c r="J3045" s="70">
        <f t="shared" si="1739"/>
        <v>65.320000000000007</v>
      </c>
      <c r="K3045" s="70">
        <v>0</v>
      </c>
      <c r="L3045" s="76">
        <f t="shared" si="1740"/>
        <v>65.320000000000007</v>
      </c>
      <c r="N3045" s="70">
        <v>35.130000000000003</v>
      </c>
      <c r="O3045" s="70">
        <v>30.189999999999998</v>
      </c>
      <c r="P3045" s="70">
        <f t="shared" si="1741"/>
        <v>65.319999999999993</v>
      </c>
      <c r="Q3045" s="64"/>
      <c r="R3045" s="70">
        <f t="shared" si="1742"/>
        <v>35.130000000000003</v>
      </c>
      <c r="S3045" s="70">
        <f t="shared" si="1742"/>
        <v>30.19</v>
      </c>
      <c r="T3045" s="70">
        <f t="shared" si="1743"/>
        <v>65.320000000000007</v>
      </c>
      <c r="U3045" s="70">
        <f t="shared" si="1744"/>
        <v>0</v>
      </c>
      <c r="V3045" s="78">
        <f t="shared" si="1745"/>
        <v>65.320000000000007</v>
      </c>
      <c r="X3045" s="70">
        <v>35.130000000000003</v>
      </c>
      <c r="Y3045" s="70">
        <v>30.19</v>
      </c>
      <c r="Z3045" s="70">
        <v>65.319999999999993</v>
      </c>
      <c r="AA3045" s="79"/>
      <c r="AB3045" s="80">
        <f t="shared" si="1732"/>
        <v>0</v>
      </c>
    </row>
    <row r="3046" spans="1:28" ht="22.5" x14ac:dyDescent="0.25">
      <c r="A3046" s="72" t="s">
        <v>18754</v>
      </c>
      <c r="B3046" s="73" t="s">
        <v>24121</v>
      </c>
      <c r="C3046" s="74" t="s">
        <v>15747</v>
      </c>
      <c r="D3046" s="75">
        <v>0</v>
      </c>
      <c r="E3046" s="70">
        <v>76.399999999999991</v>
      </c>
      <c r="F3046" s="76">
        <f t="shared" si="1737"/>
        <v>0</v>
      </c>
      <c r="G3046" s="77"/>
      <c r="H3046" s="70">
        <f t="shared" si="1738"/>
        <v>42.85</v>
      </c>
      <c r="I3046" s="70">
        <f t="shared" si="1738"/>
        <v>33.549999999999997</v>
      </c>
      <c r="J3046" s="70">
        <f t="shared" si="1739"/>
        <v>76.400000000000006</v>
      </c>
      <c r="K3046" s="70">
        <v>0</v>
      </c>
      <c r="L3046" s="76">
        <f t="shared" si="1740"/>
        <v>76.400000000000006</v>
      </c>
      <c r="N3046" s="70">
        <v>42.849999999999994</v>
      </c>
      <c r="O3046" s="70">
        <v>33.549999999999997</v>
      </c>
      <c r="P3046" s="70">
        <f t="shared" si="1741"/>
        <v>76.399999999999991</v>
      </c>
      <c r="Q3046" s="64"/>
      <c r="R3046" s="70">
        <f t="shared" si="1742"/>
        <v>42.85</v>
      </c>
      <c r="S3046" s="70">
        <f t="shared" si="1742"/>
        <v>33.549999999999997</v>
      </c>
      <c r="T3046" s="70">
        <f t="shared" si="1743"/>
        <v>76.400000000000006</v>
      </c>
      <c r="U3046" s="70">
        <f t="shared" si="1744"/>
        <v>0</v>
      </c>
      <c r="V3046" s="78">
        <f t="shared" si="1745"/>
        <v>76.400000000000006</v>
      </c>
      <c r="X3046" s="70">
        <v>42.85</v>
      </c>
      <c r="Y3046" s="70">
        <v>33.549999999999997</v>
      </c>
      <c r="Z3046" s="70">
        <v>76.400000000000006</v>
      </c>
      <c r="AA3046" s="79"/>
      <c r="AB3046" s="80">
        <f t="shared" si="1732"/>
        <v>0</v>
      </c>
    </row>
    <row r="3047" spans="1:28" x14ac:dyDescent="0.25">
      <c r="A3047" s="72" t="s">
        <v>18755</v>
      </c>
      <c r="B3047" s="73" t="s">
        <v>24122</v>
      </c>
      <c r="C3047" s="74" t="s">
        <v>15747</v>
      </c>
      <c r="D3047" s="75">
        <v>0</v>
      </c>
      <c r="E3047" s="70">
        <v>117.61999999999999</v>
      </c>
      <c r="F3047" s="76">
        <f t="shared" si="1737"/>
        <v>0</v>
      </c>
      <c r="G3047" s="77"/>
      <c r="H3047" s="70">
        <f t="shared" si="1738"/>
        <v>80.72</v>
      </c>
      <c r="I3047" s="70">
        <f t="shared" si="1738"/>
        <v>36.9</v>
      </c>
      <c r="J3047" s="70">
        <f t="shared" si="1739"/>
        <v>117.62</v>
      </c>
      <c r="K3047" s="70">
        <v>0</v>
      </c>
      <c r="L3047" s="76">
        <f t="shared" si="1740"/>
        <v>117.62</v>
      </c>
      <c r="N3047" s="70">
        <v>80.72</v>
      </c>
      <c r="O3047" s="70">
        <v>36.900000000000006</v>
      </c>
      <c r="P3047" s="70">
        <f t="shared" si="1741"/>
        <v>117.62</v>
      </c>
      <c r="Q3047" s="64"/>
      <c r="R3047" s="70">
        <f t="shared" si="1742"/>
        <v>80.72</v>
      </c>
      <c r="S3047" s="70">
        <f t="shared" si="1742"/>
        <v>36.909999999999997</v>
      </c>
      <c r="T3047" s="70">
        <f t="shared" si="1743"/>
        <v>117.63</v>
      </c>
      <c r="U3047" s="70">
        <f t="shared" si="1744"/>
        <v>0</v>
      </c>
      <c r="V3047" s="78">
        <f t="shared" si="1745"/>
        <v>117.63</v>
      </c>
      <c r="X3047" s="70">
        <v>80.72</v>
      </c>
      <c r="Y3047" s="70">
        <v>36.909999999999997</v>
      </c>
      <c r="Z3047" s="70">
        <v>117.63</v>
      </c>
      <c r="AA3047" s="79"/>
      <c r="AB3047" s="80">
        <f t="shared" si="1732"/>
        <v>-9.9999999999909051E-3</v>
      </c>
    </row>
    <row r="3048" spans="1:28" ht="22.5" x14ac:dyDescent="0.25">
      <c r="A3048" s="66" t="s">
        <v>18756</v>
      </c>
      <c r="B3048" s="67" t="s">
        <v>24123</v>
      </c>
      <c r="C3048" s="68"/>
      <c r="D3048" s="69"/>
      <c r="E3048" s="70"/>
      <c r="F3048" s="71"/>
      <c r="H3048" s="70"/>
      <c r="I3048" s="70"/>
      <c r="J3048" s="70"/>
      <c r="K3048" s="70"/>
      <c r="L3048" s="76"/>
      <c r="N3048" s="70"/>
      <c r="O3048" s="70"/>
      <c r="P3048" s="70"/>
      <c r="Q3048" s="64"/>
      <c r="R3048" s="70"/>
      <c r="S3048" s="70"/>
      <c r="T3048" s="70"/>
      <c r="U3048" s="70"/>
      <c r="V3048" s="78"/>
      <c r="X3048" s="70"/>
      <c r="Y3048" s="70"/>
      <c r="Z3048" s="70"/>
      <c r="AA3048" s="79"/>
      <c r="AB3048" s="80">
        <f t="shared" si="1732"/>
        <v>0</v>
      </c>
    </row>
    <row r="3049" spans="1:28" ht="22.5" x14ac:dyDescent="0.25">
      <c r="A3049" s="72" t="s">
        <v>18757</v>
      </c>
      <c r="B3049" s="73" t="s">
        <v>24124</v>
      </c>
      <c r="C3049" s="74" t="s">
        <v>15747</v>
      </c>
      <c r="D3049" s="75">
        <v>0</v>
      </c>
      <c r="E3049" s="70">
        <v>23.69</v>
      </c>
      <c r="F3049" s="76">
        <f>ROUND(D3049*E3049,2)</f>
        <v>0</v>
      </c>
      <c r="G3049" s="77"/>
      <c r="H3049" s="70">
        <f t="shared" ref="H3049:I3052" si="1746">ROUND(N3049+(N3049*$H$2/100),2)</f>
        <v>6.91</v>
      </c>
      <c r="I3049" s="70">
        <f t="shared" si="1746"/>
        <v>16.78</v>
      </c>
      <c r="J3049" s="70">
        <f>H3049+I3049</f>
        <v>23.69</v>
      </c>
      <c r="K3049" s="70">
        <v>0</v>
      </c>
      <c r="L3049" s="76">
        <f>SUM(J3049:K3049)</f>
        <v>23.69</v>
      </c>
      <c r="N3049" s="70">
        <v>6.910000000000001</v>
      </c>
      <c r="O3049" s="70">
        <v>16.78</v>
      </c>
      <c r="P3049" s="70">
        <f>SUM(N3049:O3049)</f>
        <v>23.69</v>
      </c>
      <c r="Q3049" s="64"/>
      <c r="R3049" s="70">
        <f t="shared" ref="R3049:S3052" si="1747">X3049</f>
        <v>6.91</v>
      </c>
      <c r="S3049" s="70">
        <f t="shared" si="1747"/>
        <v>16.79</v>
      </c>
      <c r="T3049" s="70">
        <f>R3049+S3049</f>
        <v>23.7</v>
      </c>
      <c r="U3049" s="70">
        <f>ROUND(Z3049*$H$2,2)/100</f>
        <v>0</v>
      </c>
      <c r="V3049" s="78">
        <f>SUM(T3049:U3049)</f>
        <v>23.7</v>
      </c>
      <c r="X3049" s="70">
        <v>6.91</v>
      </c>
      <c r="Y3049" s="70">
        <v>16.79</v>
      </c>
      <c r="Z3049" s="70">
        <v>23.7</v>
      </c>
      <c r="AA3049" s="79"/>
      <c r="AB3049" s="80">
        <f t="shared" si="1732"/>
        <v>-9.9999999999980105E-3</v>
      </c>
    </row>
    <row r="3050" spans="1:28" ht="22.5" x14ac:dyDescent="0.25">
      <c r="A3050" s="72" t="s">
        <v>18758</v>
      </c>
      <c r="B3050" s="73" t="s">
        <v>24125</v>
      </c>
      <c r="C3050" s="74" t="s">
        <v>15747</v>
      </c>
      <c r="D3050" s="75">
        <v>0</v>
      </c>
      <c r="E3050" s="70">
        <v>30.05</v>
      </c>
      <c r="F3050" s="76">
        <f>ROUND(D3050*E3050,2)</f>
        <v>0</v>
      </c>
      <c r="G3050" s="77"/>
      <c r="H3050" s="70">
        <f t="shared" si="1746"/>
        <v>9.91</v>
      </c>
      <c r="I3050" s="70">
        <f t="shared" si="1746"/>
        <v>20.14</v>
      </c>
      <c r="J3050" s="70">
        <f>H3050+I3050</f>
        <v>30.05</v>
      </c>
      <c r="K3050" s="70">
        <v>0</v>
      </c>
      <c r="L3050" s="76">
        <f>SUM(J3050:K3050)</f>
        <v>30.05</v>
      </c>
      <c r="N3050" s="70">
        <v>9.9100000000000019</v>
      </c>
      <c r="O3050" s="70">
        <v>20.14</v>
      </c>
      <c r="P3050" s="70">
        <f>SUM(N3050:O3050)</f>
        <v>30.050000000000004</v>
      </c>
      <c r="Q3050" s="64"/>
      <c r="R3050" s="70">
        <f t="shared" si="1747"/>
        <v>9.91</v>
      </c>
      <c r="S3050" s="70">
        <f t="shared" si="1747"/>
        <v>20.13</v>
      </c>
      <c r="T3050" s="70">
        <f>R3050+S3050</f>
        <v>30.04</v>
      </c>
      <c r="U3050" s="70">
        <f>ROUND(Z3050*$H$2,2)/100</f>
        <v>0</v>
      </c>
      <c r="V3050" s="78">
        <f>SUM(T3050:U3050)</f>
        <v>30.04</v>
      </c>
      <c r="X3050" s="70">
        <v>9.91</v>
      </c>
      <c r="Y3050" s="70">
        <v>20.13</v>
      </c>
      <c r="Z3050" s="70">
        <v>30.04</v>
      </c>
      <c r="AA3050" s="79"/>
      <c r="AB3050" s="80">
        <f t="shared" si="1732"/>
        <v>1.0000000000005116E-2</v>
      </c>
    </row>
    <row r="3051" spans="1:28" ht="22.5" x14ac:dyDescent="0.25">
      <c r="A3051" s="72" t="s">
        <v>18759</v>
      </c>
      <c r="B3051" s="73" t="s">
        <v>24126</v>
      </c>
      <c r="C3051" s="74" t="s">
        <v>15747</v>
      </c>
      <c r="D3051" s="75">
        <v>0</v>
      </c>
      <c r="E3051" s="70">
        <v>46.69</v>
      </c>
      <c r="F3051" s="76">
        <f>ROUND(D3051*E3051,2)</f>
        <v>0</v>
      </c>
      <c r="G3051" s="77"/>
      <c r="H3051" s="70">
        <f t="shared" si="1746"/>
        <v>16.5</v>
      </c>
      <c r="I3051" s="70">
        <f t="shared" si="1746"/>
        <v>30.19</v>
      </c>
      <c r="J3051" s="70">
        <f>H3051+I3051</f>
        <v>46.69</v>
      </c>
      <c r="K3051" s="70">
        <v>0</v>
      </c>
      <c r="L3051" s="76">
        <f>SUM(J3051:K3051)</f>
        <v>46.69</v>
      </c>
      <c r="N3051" s="70">
        <v>16.5</v>
      </c>
      <c r="O3051" s="70">
        <v>30.189999999999998</v>
      </c>
      <c r="P3051" s="70">
        <f>SUM(N3051:O3051)</f>
        <v>46.69</v>
      </c>
      <c r="Q3051" s="64"/>
      <c r="R3051" s="70">
        <f t="shared" si="1747"/>
        <v>16.5</v>
      </c>
      <c r="S3051" s="70">
        <f t="shared" si="1747"/>
        <v>30.19</v>
      </c>
      <c r="T3051" s="70">
        <f>R3051+S3051</f>
        <v>46.69</v>
      </c>
      <c r="U3051" s="70">
        <f>ROUND(Z3051*$H$2,2)/100</f>
        <v>0</v>
      </c>
      <c r="V3051" s="78">
        <f>SUM(T3051:U3051)</f>
        <v>46.69</v>
      </c>
      <c r="X3051" s="70">
        <v>16.5</v>
      </c>
      <c r="Y3051" s="70">
        <v>30.19</v>
      </c>
      <c r="Z3051" s="70">
        <v>46.69</v>
      </c>
      <c r="AA3051" s="79"/>
      <c r="AB3051" s="80">
        <f t="shared" si="1732"/>
        <v>0</v>
      </c>
    </row>
    <row r="3052" spans="1:28" ht="22.5" x14ac:dyDescent="0.25">
      <c r="A3052" s="72" t="s">
        <v>18760</v>
      </c>
      <c r="B3052" s="73" t="s">
        <v>24127</v>
      </c>
      <c r="C3052" s="74" t="s">
        <v>15747</v>
      </c>
      <c r="D3052" s="75">
        <v>0</v>
      </c>
      <c r="E3052" s="70">
        <v>51.59</v>
      </c>
      <c r="F3052" s="76">
        <f>ROUND(D3052*E3052,2)</f>
        <v>0</v>
      </c>
      <c r="G3052" s="77"/>
      <c r="H3052" s="70">
        <f t="shared" si="1746"/>
        <v>14.69</v>
      </c>
      <c r="I3052" s="70">
        <f t="shared" si="1746"/>
        <v>36.9</v>
      </c>
      <c r="J3052" s="70">
        <f>H3052+I3052</f>
        <v>51.589999999999996</v>
      </c>
      <c r="K3052" s="70">
        <v>0</v>
      </c>
      <c r="L3052" s="76">
        <f>SUM(J3052:K3052)</f>
        <v>51.589999999999996</v>
      </c>
      <c r="N3052" s="70">
        <v>14.690000000000001</v>
      </c>
      <c r="O3052" s="70">
        <v>36.900000000000006</v>
      </c>
      <c r="P3052" s="70">
        <f>SUM(N3052:O3052)</f>
        <v>51.59</v>
      </c>
      <c r="Q3052" s="64"/>
      <c r="R3052" s="70">
        <f t="shared" si="1747"/>
        <v>14.69</v>
      </c>
      <c r="S3052" s="70">
        <f t="shared" si="1747"/>
        <v>36.909999999999997</v>
      </c>
      <c r="T3052" s="70">
        <f>R3052+S3052</f>
        <v>51.599999999999994</v>
      </c>
      <c r="U3052" s="70">
        <f>ROUND(Z3052*$H$2,2)/100</f>
        <v>0</v>
      </c>
      <c r="V3052" s="78">
        <f>SUM(T3052:U3052)</f>
        <v>51.599999999999994</v>
      </c>
      <c r="X3052" s="70">
        <v>14.69</v>
      </c>
      <c r="Y3052" s="70">
        <v>36.909999999999997</v>
      </c>
      <c r="Z3052" s="70">
        <v>51.6</v>
      </c>
      <c r="AA3052" s="79"/>
      <c r="AB3052" s="80">
        <f t="shared" si="1732"/>
        <v>-9.9999999999980105E-3</v>
      </c>
    </row>
    <row r="3053" spans="1:28" ht="33.75" x14ac:dyDescent="0.25">
      <c r="A3053" s="66" t="s">
        <v>18761</v>
      </c>
      <c r="B3053" s="67" t="s">
        <v>24128</v>
      </c>
      <c r="C3053" s="68"/>
      <c r="D3053" s="69"/>
      <c r="E3053" s="70"/>
      <c r="F3053" s="71"/>
      <c r="H3053" s="70"/>
      <c r="I3053" s="70"/>
      <c r="J3053" s="70"/>
      <c r="K3053" s="70"/>
      <c r="L3053" s="76"/>
      <c r="N3053" s="70"/>
      <c r="O3053" s="70"/>
      <c r="P3053" s="70"/>
      <c r="Q3053" s="64"/>
      <c r="R3053" s="70"/>
      <c r="S3053" s="70"/>
      <c r="T3053" s="70"/>
      <c r="U3053" s="70"/>
      <c r="V3053" s="78"/>
      <c r="X3053" s="70"/>
      <c r="Y3053" s="70"/>
      <c r="Z3053" s="70"/>
      <c r="AA3053" s="79"/>
      <c r="AB3053" s="80">
        <f t="shared" si="1732"/>
        <v>0</v>
      </c>
    </row>
    <row r="3054" spans="1:28" ht="22.5" x14ac:dyDescent="0.25">
      <c r="A3054" s="72" t="s">
        <v>18762</v>
      </c>
      <c r="B3054" s="73" t="s">
        <v>24129</v>
      </c>
      <c r="C3054" s="109" t="s">
        <v>15747</v>
      </c>
      <c r="D3054" s="75">
        <v>0</v>
      </c>
      <c r="E3054" s="70">
        <v>35.6</v>
      </c>
      <c r="F3054" s="76">
        <f>ROUND(D3054*E3054,2)</f>
        <v>0</v>
      </c>
      <c r="G3054" s="34"/>
      <c r="H3054" s="70">
        <f t="shared" ref="H3054:I3058" si="1748">ROUND(N3054+(N3054*$H$2/100),2)</f>
        <v>15.46</v>
      </c>
      <c r="I3054" s="70">
        <f t="shared" si="1748"/>
        <v>20.14</v>
      </c>
      <c r="J3054" s="70">
        <f>H3054+I3054</f>
        <v>35.6</v>
      </c>
      <c r="K3054" s="70">
        <v>0</v>
      </c>
      <c r="L3054" s="76">
        <f>SUM(J3054:K3054)</f>
        <v>35.6</v>
      </c>
      <c r="N3054" s="70">
        <v>15.46</v>
      </c>
      <c r="O3054" s="70">
        <v>20.14</v>
      </c>
      <c r="P3054" s="70">
        <f>SUM(N3054:O3054)</f>
        <v>35.6</v>
      </c>
      <c r="Q3054" s="64"/>
      <c r="R3054" s="70">
        <f t="shared" ref="R3054:S3058" si="1749">X3054</f>
        <v>15.46</v>
      </c>
      <c r="S3054" s="70">
        <f t="shared" si="1749"/>
        <v>20.13</v>
      </c>
      <c r="T3054" s="70">
        <f>R3054+S3054</f>
        <v>35.590000000000003</v>
      </c>
      <c r="U3054" s="70">
        <f>ROUND(Z3054*$H$2,2)/100</f>
        <v>0</v>
      </c>
      <c r="V3054" s="78">
        <f>SUM(T3054:U3054)</f>
        <v>35.590000000000003</v>
      </c>
      <c r="X3054" s="70">
        <v>15.46</v>
      </c>
      <c r="Y3054" s="70">
        <v>20.13</v>
      </c>
      <c r="Z3054" s="70">
        <v>35.590000000000003</v>
      </c>
      <c r="AA3054" s="79"/>
      <c r="AB3054" s="80">
        <f t="shared" si="1732"/>
        <v>9.9999999999980105E-3</v>
      </c>
    </row>
    <row r="3055" spans="1:28" ht="22.5" x14ac:dyDescent="0.25">
      <c r="A3055" s="72" t="s">
        <v>18763</v>
      </c>
      <c r="B3055" s="73" t="s">
        <v>24130</v>
      </c>
      <c r="C3055" s="74" t="s">
        <v>15747</v>
      </c>
      <c r="D3055" s="75">
        <v>0</v>
      </c>
      <c r="E3055" s="70">
        <v>51.179999999999993</v>
      </c>
      <c r="F3055" s="76">
        <f>ROUND(D3055*E3055,2)</f>
        <v>0</v>
      </c>
      <c r="G3055" s="77"/>
      <c r="H3055" s="70">
        <f t="shared" si="1748"/>
        <v>20.99</v>
      </c>
      <c r="I3055" s="70">
        <f t="shared" si="1748"/>
        <v>30.19</v>
      </c>
      <c r="J3055" s="70">
        <f>H3055+I3055</f>
        <v>51.18</v>
      </c>
      <c r="K3055" s="70">
        <v>0</v>
      </c>
      <c r="L3055" s="76">
        <f>SUM(J3055:K3055)</f>
        <v>51.18</v>
      </c>
      <c r="N3055" s="70">
        <v>20.99</v>
      </c>
      <c r="O3055" s="70">
        <v>30.189999999999998</v>
      </c>
      <c r="P3055" s="70">
        <f>SUM(N3055:O3055)</f>
        <v>51.179999999999993</v>
      </c>
      <c r="Q3055" s="64"/>
      <c r="R3055" s="70">
        <f t="shared" si="1749"/>
        <v>20.99</v>
      </c>
      <c r="S3055" s="70">
        <f t="shared" si="1749"/>
        <v>30.19</v>
      </c>
      <c r="T3055" s="70">
        <f>R3055+S3055</f>
        <v>51.18</v>
      </c>
      <c r="U3055" s="70">
        <f>ROUND(Z3055*$H$2,2)/100</f>
        <v>0</v>
      </c>
      <c r="V3055" s="78">
        <f>SUM(T3055:U3055)</f>
        <v>51.18</v>
      </c>
      <c r="X3055" s="70">
        <v>20.99</v>
      </c>
      <c r="Y3055" s="70">
        <v>30.19</v>
      </c>
      <c r="Z3055" s="70">
        <v>51.18</v>
      </c>
      <c r="AA3055" s="79"/>
      <c r="AB3055" s="80">
        <f t="shared" si="1732"/>
        <v>0</v>
      </c>
    </row>
    <row r="3056" spans="1:28" ht="22.5" x14ac:dyDescent="0.25">
      <c r="A3056" s="72" t="s">
        <v>18764</v>
      </c>
      <c r="B3056" s="73" t="s">
        <v>24131</v>
      </c>
      <c r="C3056" s="74" t="s">
        <v>15747</v>
      </c>
      <c r="D3056" s="75">
        <v>0</v>
      </c>
      <c r="E3056" s="70">
        <v>67.540000000000006</v>
      </c>
      <c r="F3056" s="76">
        <f>ROUND(D3056*E3056,2)</f>
        <v>0</v>
      </c>
      <c r="G3056" s="77"/>
      <c r="H3056" s="70">
        <f t="shared" si="1748"/>
        <v>30.64</v>
      </c>
      <c r="I3056" s="70">
        <f t="shared" si="1748"/>
        <v>36.9</v>
      </c>
      <c r="J3056" s="70">
        <f>H3056+I3056</f>
        <v>67.539999999999992</v>
      </c>
      <c r="K3056" s="70">
        <v>0</v>
      </c>
      <c r="L3056" s="76">
        <f>SUM(J3056:K3056)</f>
        <v>67.539999999999992</v>
      </c>
      <c r="N3056" s="70">
        <v>30.640000000000004</v>
      </c>
      <c r="O3056" s="70">
        <v>36.900000000000006</v>
      </c>
      <c r="P3056" s="70">
        <f>SUM(N3056:O3056)</f>
        <v>67.540000000000006</v>
      </c>
      <c r="Q3056" s="64"/>
      <c r="R3056" s="70">
        <f t="shared" si="1749"/>
        <v>30.64</v>
      </c>
      <c r="S3056" s="70">
        <f t="shared" si="1749"/>
        <v>36.909999999999997</v>
      </c>
      <c r="T3056" s="70">
        <f>R3056+S3056</f>
        <v>67.55</v>
      </c>
      <c r="U3056" s="70">
        <f>ROUND(Z3056*$H$2,2)/100</f>
        <v>0</v>
      </c>
      <c r="V3056" s="78">
        <f>SUM(T3056:U3056)</f>
        <v>67.55</v>
      </c>
      <c r="X3056" s="70">
        <v>30.64</v>
      </c>
      <c r="Y3056" s="70">
        <v>36.909999999999997</v>
      </c>
      <c r="Z3056" s="70">
        <v>67.55</v>
      </c>
      <c r="AA3056" s="79"/>
      <c r="AB3056" s="80">
        <f t="shared" si="1732"/>
        <v>-9.9999999999909051E-3</v>
      </c>
    </row>
    <row r="3057" spans="1:28" ht="22.5" x14ac:dyDescent="0.25">
      <c r="A3057" s="72" t="s">
        <v>18765</v>
      </c>
      <c r="B3057" s="73" t="s">
        <v>24132</v>
      </c>
      <c r="C3057" s="74" t="s">
        <v>15747</v>
      </c>
      <c r="D3057" s="75">
        <v>0</v>
      </c>
      <c r="E3057" s="70">
        <v>102.69</v>
      </c>
      <c r="F3057" s="76">
        <f>ROUND(D3057*E3057,2)</f>
        <v>0</v>
      </c>
      <c r="G3057" s="77"/>
      <c r="H3057" s="70">
        <f t="shared" si="1748"/>
        <v>65.790000000000006</v>
      </c>
      <c r="I3057" s="70">
        <f t="shared" si="1748"/>
        <v>36.9</v>
      </c>
      <c r="J3057" s="70">
        <f>H3057+I3057</f>
        <v>102.69</v>
      </c>
      <c r="K3057" s="70">
        <v>0</v>
      </c>
      <c r="L3057" s="76">
        <f>SUM(J3057:K3057)</f>
        <v>102.69</v>
      </c>
      <c r="N3057" s="70">
        <v>65.789999999999992</v>
      </c>
      <c r="O3057" s="70">
        <v>36.900000000000006</v>
      </c>
      <c r="P3057" s="70">
        <f>SUM(N3057:O3057)</f>
        <v>102.69</v>
      </c>
      <c r="Q3057" s="64"/>
      <c r="R3057" s="70">
        <f t="shared" si="1749"/>
        <v>65.790000000000006</v>
      </c>
      <c r="S3057" s="70">
        <f t="shared" si="1749"/>
        <v>36.909999999999997</v>
      </c>
      <c r="T3057" s="70">
        <f>R3057+S3057</f>
        <v>102.7</v>
      </c>
      <c r="U3057" s="70">
        <f>ROUND(Z3057*$H$2,2)/100</f>
        <v>0</v>
      </c>
      <c r="V3057" s="78">
        <f>SUM(T3057:U3057)</f>
        <v>102.7</v>
      </c>
      <c r="X3057" s="70">
        <v>65.790000000000006</v>
      </c>
      <c r="Y3057" s="70">
        <v>36.909999999999997</v>
      </c>
      <c r="Z3057" s="70">
        <v>102.7</v>
      </c>
      <c r="AA3057" s="79"/>
      <c r="AB3057" s="80">
        <f t="shared" si="1732"/>
        <v>-1.0000000000005116E-2</v>
      </c>
    </row>
    <row r="3058" spans="1:28" ht="22.5" x14ac:dyDescent="0.25">
      <c r="A3058" s="72" t="s">
        <v>18766</v>
      </c>
      <c r="B3058" s="73" t="s">
        <v>24133</v>
      </c>
      <c r="C3058" s="74" t="s">
        <v>15747</v>
      </c>
      <c r="D3058" s="75">
        <v>0</v>
      </c>
      <c r="E3058" s="70">
        <v>29.450000000000003</v>
      </c>
      <c r="F3058" s="76">
        <f>ROUND(D3058*E3058,2)</f>
        <v>0</v>
      </c>
      <c r="G3058" s="77"/>
      <c r="H3058" s="70">
        <f t="shared" si="1748"/>
        <v>12.67</v>
      </c>
      <c r="I3058" s="70">
        <f t="shared" si="1748"/>
        <v>16.78</v>
      </c>
      <c r="J3058" s="70">
        <f>H3058+I3058</f>
        <v>29.450000000000003</v>
      </c>
      <c r="K3058" s="70">
        <v>0</v>
      </c>
      <c r="L3058" s="76">
        <f>SUM(J3058:K3058)</f>
        <v>29.450000000000003</v>
      </c>
      <c r="N3058" s="70">
        <v>12.67</v>
      </c>
      <c r="O3058" s="70">
        <v>16.78</v>
      </c>
      <c r="P3058" s="70">
        <f>SUM(N3058:O3058)</f>
        <v>29.450000000000003</v>
      </c>
      <c r="Q3058" s="64"/>
      <c r="R3058" s="70">
        <f t="shared" si="1749"/>
        <v>12.67</v>
      </c>
      <c r="S3058" s="70">
        <f t="shared" si="1749"/>
        <v>16.79</v>
      </c>
      <c r="T3058" s="70">
        <f>R3058+S3058</f>
        <v>29.46</v>
      </c>
      <c r="U3058" s="70">
        <f>ROUND(Z3058*$H$2,2)/100</f>
        <v>0</v>
      </c>
      <c r="V3058" s="78">
        <f>SUM(T3058:U3058)</f>
        <v>29.46</v>
      </c>
      <c r="X3058" s="70">
        <v>12.67</v>
      </c>
      <c r="Y3058" s="70">
        <v>16.79</v>
      </c>
      <c r="Z3058" s="70">
        <v>29.46</v>
      </c>
      <c r="AA3058" s="79"/>
      <c r="AB3058" s="80">
        <f t="shared" si="1732"/>
        <v>-9.9999999999980105E-3</v>
      </c>
    </row>
    <row r="3059" spans="1:28" ht="22.5" x14ac:dyDescent="0.25">
      <c r="A3059" s="66" t="s">
        <v>18767</v>
      </c>
      <c r="B3059" s="67" t="s">
        <v>24134</v>
      </c>
      <c r="C3059" s="68"/>
      <c r="D3059" s="69"/>
      <c r="E3059" s="70"/>
      <c r="F3059" s="71"/>
      <c r="H3059" s="70"/>
      <c r="I3059" s="70"/>
      <c r="J3059" s="70"/>
      <c r="K3059" s="70"/>
      <c r="L3059" s="76"/>
      <c r="N3059" s="70"/>
      <c r="O3059" s="70"/>
      <c r="P3059" s="70"/>
      <c r="Q3059" s="64"/>
      <c r="R3059" s="70"/>
      <c r="S3059" s="70"/>
      <c r="T3059" s="70"/>
      <c r="U3059" s="70"/>
      <c r="V3059" s="78"/>
      <c r="X3059" s="70"/>
      <c r="Y3059" s="70"/>
      <c r="Z3059" s="70"/>
      <c r="AA3059" s="79"/>
      <c r="AB3059" s="80">
        <f t="shared" si="1732"/>
        <v>0</v>
      </c>
    </row>
    <row r="3060" spans="1:28" ht="22.5" x14ac:dyDescent="0.25">
      <c r="A3060" s="72" t="s">
        <v>18768</v>
      </c>
      <c r="B3060" s="73" t="s">
        <v>24135</v>
      </c>
      <c r="C3060" s="74" t="s">
        <v>15747</v>
      </c>
      <c r="D3060" s="75">
        <v>0</v>
      </c>
      <c r="E3060" s="70">
        <v>24.81</v>
      </c>
      <c r="F3060" s="76">
        <f t="shared" ref="F3060:F3067" si="1750">ROUND(D3060*E3060,2)</f>
        <v>0</v>
      </c>
      <c r="G3060" s="77"/>
      <c r="H3060" s="70">
        <f t="shared" ref="H3060:I3067" si="1751">ROUND(N3060+(N3060*$H$2/100),2)</f>
        <v>13.01</v>
      </c>
      <c r="I3060" s="70">
        <f t="shared" si="1751"/>
        <v>11.8</v>
      </c>
      <c r="J3060" s="70">
        <f t="shared" ref="J3060:J3067" si="1752">H3060+I3060</f>
        <v>24.810000000000002</v>
      </c>
      <c r="K3060" s="70">
        <v>0</v>
      </c>
      <c r="L3060" s="76">
        <f t="shared" ref="L3060:L3067" si="1753">SUM(J3060:K3060)</f>
        <v>24.810000000000002</v>
      </c>
      <c r="N3060" s="70">
        <v>13.01</v>
      </c>
      <c r="O3060" s="70">
        <v>11.799999999999999</v>
      </c>
      <c r="P3060" s="70">
        <f t="shared" ref="P3060:P3067" si="1754">SUM(N3060:O3060)</f>
        <v>24.81</v>
      </c>
      <c r="Q3060" s="64"/>
      <c r="R3060" s="70">
        <f t="shared" ref="R3060:S3067" si="1755">X3060</f>
        <v>13.01</v>
      </c>
      <c r="S3060" s="70">
        <f t="shared" si="1755"/>
        <v>11.81</v>
      </c>
      <c r="T3060" s="70">
        <f t="shared" ref="T3060:T3067" si="1756">R3060+S3060</f>
        <v>24.82</v>
      </c>
      <c r="U3060" s="70">
        <f t="shared" ref="U3060:U3067" si="1757">ROUND(Z3060*$H$2,2)/100</f>
        <v>0</v>
      </c>
      <c r="V3060" s="78">
        <f t="shared" ref="V3060:V3067" si="1758">SUM(T3060:U3060)</f>
        <v>24.82</v>
      </c>
      <c r="X3060" s="70">
        <v>13.01</v>
      </c>
      <c r="Y3060" s="70">
        <v>11.81</v>
      </c>
      <c r="Z3060" s="70">
        <v>24.82</v>
      </c>
      <c r="AA3060" s="79"/>
      <c r="AB3060" s="80">
        <f t="shared" si="1732"/>
        <v>-1.0000000000001563E-2</v>
      </c>
    </row>
    <row r="3061" spans="1:28" ht="22.5" x14ac:dyDescent="0.25">
      <c r="A3061" s="72" t="s">
        <v>18769</v>
      </c>
      <c r="B3061" s="73" t="s">
        <v>24136</v>
      </c>
      <c r="C3061" s="74" t="s">
        <v>15747</v>
      </c>
      <c r="D3061" s="75">
        <v>0</v>
      </c>
      <c r="E3061" s="70">
        <v>36.65</v>
      </c>
      <c r="F3061" s="76">
        <f t="shared" si="1750"/>
        <v>0</v>
      </c>
      <c r="G3061" s="77"/>
      <c r="H3061" s="70">
        <f t="shared" si="1751"/>
        <v>24.85</v>
      </c>
      <c r="I3061" s="70">
        <f t="shared" si="1751"/>
        <v>11.8</v>
      </c>
      <c r="J3061" s="70">
        <f t="shared" si="1752"/>
        <v>36.650000000000006</v>
      </c>
      <c r="K3061" s="70">
        <v>0</v>
      </c>
      <c r="L3061" s="76">
        <f t="shared" si="1753"/>
        <v>36.650000000000006</v>
      </c>
      <c r="N3061" s="70">
        <v>24.85</v>
      </c>
      <c r="O3061" s="70">
        <v>11.799999999999999</v>
      </c>
      <c r="P3061" s="70">
        <f t="shared" si="1754"/>
        <v>36.65</v>
      </c>
      <c r="Q3061" s="64"/>
      <c r="R3061" s="70">
        <f t="shared" si="1755"/>
        <v>24.85</v>
      </c>
      <c r="S3061" s="70">
        <f t="shared" si="1755"/>
        <v>11.81</v>
      </c>
      <c r="T3061" s="70">
        <f t="shared" si="1756"/>
        <v>36.660000000000004</v>
      </c>
      <c r="U3061" s="70">
        <f t="shared" si="1757"/>
        <v>0</v>
      </c>
      <c r="V3061" s="78">
        <f t="shared" si="1758"/>
        <v>36.660000000000004</v>
      </c>
      <c r="X3061" s="70">
        <v>24.85</v>
      </c>
      <c r="Y3061" s="70">
        <v>11.81</v>
      </c>
      <c r="Z3061" s="70">
        <v>36.659999999999997</v>
      </c>
      <c r="AA3061" s="79"/>
      <c r="AB3061" s="80">
        <f t="shared" si="1732"/>
        <v>-9.9999999999980105E-3</v>
      </c>
    </row>
    <row r="3062" spans="1:28" s="34" customFormat="1" ht="22.5" x14ac:dyDescent="0.25">
      <c r="A3062" s="72" t="s">
        <v>18770</v>
      </c>
      <c r="B3062" s="73" t="s">
        <v>24137</v>
      </c>
      <c r="C3062" s="74" t="s">
        <v>15747</v>
      </c>
      <c r="D3062" s="75">
        <v>0</v>
      </c>
      <c r="E3062" s="70">
        <v>55.62</v>
      </c>
      <c r="F3062" s="76">
        <f t="shared" si="1750"/>
        <v>0</v>
      </c>
      <c r="G3062" s="77"/>
      <c r="H3062" s="70">
        <f t="shared" si="1751"/>
        <v>43.82</v>
      </c>
      <c r="I3062" s="70">
        <f t="shared" si="1751"/>
        <v>11.8</v>
      </c>
      <c r="J3062" s="70">
        <f t="shared" si="1752"/>
        <v>55.620000000000005</v>
      </c>
      <c r="K3062" s="70">
        <v>0</v>
      </c>
      <c r="L3062" s="76">
        <f t="shared" si="1753"/>
        <v>55.620000000000005</v>
      </c>
      <c r="N3062" s="70">
        <v>43.82</v>
      </c>
      <c r="O3062" s="70">
        <v>11.799999999999999</v>
      </c>
      <c r="P3062" s="70">
        <f t="shared" si="1754"/>
        <v>55.62</v>
      </c>
      <c r="Q3062" s="64"/>
      <c r="R3062" s="70">
        <f t="shared" si="1755"/>
        <v>43.82</v>
      </c>
      <c r="S3062" s="70">
        <f t="shared" si="1755"/>
        <v>11.81</v>
      </c>
      <c r="T3062" s="70">
        <f t="shared" si="1756"/>
        <v>55.63</v>
      </c>
      <c r="U3062" s="70">
        <f t="shared" si="1757"/>
        <v>0</v>
      </c>
      <c r="V3062" s="78">
        <f t="shared" si="1758"/>
        <v>55.63</v>
      </c>
      <c r="X3062" s="70">
        <v>43.82</v>
      </c>
      <c r="Y3062" s="70">
        <v>11.81</v>
      </c>
      <c r="Z3062" s="70">
        <v>55.63</v>
      </c>
      <c r="AA3062" s="79"/>
      <c r="AB3062" s="80">
        <f t="shared" si="1732"/>
        <v>-1.0000000000005116E-2</v>
      </c>
    </row>
    <row r="3063" spans="1:28" ht="22.5" x14ac:dyDescent="0.25">
      <c r="A3063" s="72" t="s">
        <v>18771</v>
      </c>
      <c r="B3063" s="73" t="s">
        <v>24138</v>
      </c>
      <c r="C3063" s="74" t="s">
        <v>15747</v>
      </c>
      <c r="D3063" s="75">
        <v>0</v>
      </c>
      <c r="E3063" s="70">
        <v>61.16</v>
      </c>
      <c r="F3063" s="76">
        <f t="shared" si="1750"/>
        <v>0</v>
      </c>
      <c r="G3063" s="77"/>
      <c r="H3063" s="70">
        <f t="shared" si="1751"/>
        <v>49.36</v>
      </c>
      <c r="I3063" s="70">
        <f t="shared" si="1751"/>
        <v>11.8</v>
      </c>
      <c r="J3063" s="70">
        <f t="shared" si="1752"/>
        <v>61.16</v>
      </c>
      <c r="K3063" s="70">
        <v>0</v>
      </c>
      <c r="L3063" s="76">
        <f t="shared" si="1753"/>
        <v>61.16</v>
      </c>
      <c r="N3063" s="70">
        <v>49.36</v>
      </c>
      <c r="O3063" s="70">
        <v>11.799999999999999</v>
      </c>
      <c r="P3063" s="70">
        <f t="shared" si="1754"/>
        <v>61.16</v>
      </c>
      <c r="Q3063" s="64"/>
      <c r="R3063" s="70">
        <f t="shared" si="1755"/>
        <v>49.36</v>
      </c>
      <c r="S3063" s="70">
        <f t="shared" si="1755"/>
        <v>11.81</v>
      </c>
      <c r="T3063" s="70">
        <f t="shared" si="1756"/>
        <v>61.17</v>
      </c>
      <c r="U3063" s="70">
        <f t="shared" si="1757"/>
        <v>0</v>
      </c>
      <c r="V3063" s="78">
        <f t="shared" si="1758"/>
        <v>61.17</v>
      </c>
      <c r="X3063" s="70">
        <v>49.36</v>
      </c>
      <c r="Y3063" s="70">
        <v>11.81</v>
      </c>
      <c r="Z3063" s="70">
        <v>61.17</v>
      </c>
      <c r="AA3063" s="79"/>
      <c r="AB3063" s="80">
        <f t="shared" si="1732"/>
        <v>-1.0000000000005116E-2</v>
      </c>
    </row>
    <row r="3064" spans="1:28" ht="22.5" x14ac:dyDescent="0.25">
      <c r="A3064" s="72" t="s">
        <v>18772</v>
      </c>
      <c r="B3064" s="73" t="s">
        <v>24139</v>
      </c>
      <c r="C3064" s="74" t="s">
        <v>15747</v>
      </c>
      <c r="D3064" s="75">
        <v>0</v>
      </c>
      <c r="E3064" s="70">
        <v>132.11000000000001</v>
      </c>
      <c r="F3064" s="76">
        <f t="shared" si="1750"/>
        <v>0</v>
      </c>
      <c r="G3064" s="77"/>
      <c r="H3064" s="70">
        <f t="shared" si="1751"/>
        <v>120.31</v>
      </c>
      <c r="I3064" s="70">
        <f t="shared" si="1751"/>
        <v>11.8</v>
      </c>
      <c r="J3064" s="70">
        <f t="shared" si="1752"/>
        <v>132.11000000000001</v>
      </c>
      <c r="K3064" s="70">
        <v>0</v>
      </c>
      <c r="L3064" s="76">
        <f t="shared" si="1753"/>
        <v>132.11000000000001</v>
      </c>
      <c r="N3064" s="70">
        <v>120.31</v>
      </c>
      <c r="O3064" s="70">
        <v>11.799999999999999</v>
      </c>
      <c r="P3064" s="70">
        <f t="shared" si="1754"/>
        <v>132.11000000000001</v>
      </c>
      <c r="Q3064" s="64"/>
      <c r="R3064" s="70">
        <f t="shared" si="1755"/>
        <v>120.31</v>
      </c>
      <c r="S3064" s="70">
        <f t="shared" si="1755"/>
        <v>11.81</v>
      </c>
      <c r="T3064" s="70">
        <f t="shared" si="1756"/>
        <v>132.12</v>
      </c>
      <c r="U3064" s="70">
        <f t="shared" si="1757"/>
        <v>0</v>
      </c>
      <c r="V3064" s="78">
        <f t="shared" si="1758"/>
        <v>132.12</v>
      </c>
      <c r="X3064" s="70">
        <v>120.31</v>
      </c>
      <c r="Y3064" s="70">
        <v>11.81</v>
      </c>
      <c r="Z3064" s="70">
        <v>132.12</v>
      </c>
      <c r="AA3064" s="79"/>
      <c r="AB3064" s="80">
        <f t="shared" si="1732"/>
        <v>-9.9999999999909051E-3</v>
      </c>
    </row>
    <row r="3065" spans="1:28" s="34" customFormat="1" ht="22.5" x14ac:dyDescent="0.25">
      <c r="A3065" s="72" t="s">
        <v>18773</v>
      </c>
      <c r="B3065" s="73" t="s">
        <v>24140</v>
      </c>
      <c r="C3065" s="74" t="s">
        <v>15747</v>
      </c>
      <c r="D3065" s="75">
        <v>0</v>
      </c>
      <c r="E3065" s="70">
        <v>210.93</v>
      </c>
      <c r="F3065" s="76">
        <f t="shared" si="1750"/>
        <v>0</v>
      </c>
      <c r="G3065" s="77"/>
      <c r="H3065" s="70">
        <f t="shared" si="1751"/>
        <v>187.32</v>
      </c>
      <c r="I3065" s="70">
        <f t="shared" si="1751"/>
        <v>23.61</v>
      </c>
      <c r="J3065" s="70">
        <f t="shared" si="1752"/>
        <v>210.93</v>
      </c>
      <c r="K3065" s="70">
        <v>0</v>
      </c>
      <c r="L3065" s="76">
        <f t="shared" si="1753"/>
        <v>210.93</v>
      </c>
      <c r="N3065" s="70">
        <v>187.32</v>
      </c>
      <c r="O3065" s="70">
        <v>23.61</v>
      </c>
      <c r="P3065" s="70">
        <f t="shared" si="1754"/>
        <v>210.93</v>
      </c>
      <c r="Q3065" s="64"/>
      <c r="R3065" s="70">
        <f t="shared" si="1755"/>
        <v>187.32</v>
      </c>
      <c r="S3065" s="70">
        <f t="shared" si="1755"/>
        <v>23.61</v>
      </c>
      <c r="T3065" s="70">
        <f t="shared" si="1756"/>
        <v>210.93</v>
      </c>
      <c r="U3065" s="70">
        <f t="shared" si="1757"/>
        <v>0</v>
      </c>
      <c r="V3065" s="78">
        <f t="shared" si="1758"/>
        <v>210.93</v>
      </c>
      <c r="X3065" s="70">
        <v>187.32</v>
      </c>
      <c r="Y3065" s="70">
        <v>23.61</v>
      </c>
      <c r="Z3065" s="70">
        <v>210.93</v>
      </c>
      <c r="AA3065" s="79"/>
      <c r="AB3065" s="80">
        <f t="shared" si="1732"/>
        <v>0</v>
      </c>
    </row>
    <row r="3066" spans="1:28" ht="22.5" x14ac:dyDescent="0.25">
      <c r="A3066" s="72" t="s">
        <v>18774</v>
      </c>
      <c r="B3066" s="73" t="s">
        <v>24141</v>
      </c>
      <c r="C3066" s="74" t="s">
        <v>15747</v>
      </c>
      <c r="D3066" s="75">
        <v>0</v>
      </c>
      <c r="E3066" s="70">
        <v>287.36</v>
      </c>
      <c r="F3066" s="76">
        <f t="shared" si="1750"/>
        <v>0</v>
      </c>
      <c r="G3066" s="77"/>
      <c r="H3066" s="70">
        <f t="shared" si="1751"/>
        <v>263.75</v>
      </c>
      <c r="I3066" s="70">
        <f t="shared" si="1751"/>
        <v>23.61</v>
      </c>
      <c r="J3066" s="70">
        <f t="shared" si="1752"/>
        <v>287.36</v>
      </c>
      <c r="K3066" s="70">
        <v>0</v>
      </c>
      <c r="L3066" s="76">
        <f t="shared" si="1753"/>
        <v>287.36</v>
      </c>
      <c r="N3066" s="70">
        <v>263.75</v>
      </c>
      <c r="O3066" s="70">
        <v>23.61</v>
      </c>
      <c r="P3066" s="70">
        <f t="shared" si="1754"/>
        <v>287.36</v>
      </c>
      <c r="Q3066" s="64"/>
      <c r="R3066" s="70">
        <f t="shared" si="1755"/>
        <v>263.75</v>
      </c>
      <c r="S3066" s="70">
        <f t="shared" si="1755"/>
        <v>23.61</v>
      </c>
      <c r="T3066" s="70">
        <f t="shared" si="1756"/>
        <v>287.36</v>
      </c>
      <c r="U3066" s="70">
        <f t="shared" si="1757"/>
        <v>0</v>
      </c>
      <c r="V3066" s="78">
        <f t="shared" si="1758"/>
        <v>287.36</v>
      </c>
      <c r="X3066" s="70">
        <v>263.75</v>
      </c>
      <c r="Y3066" s="70">
        <v>23.61</v>
      </c>
      <c r="Z3066" s="70">
        <v>287.36</v>
      </c>
      <c r="AA3066" s="79"/>
      <c r="AB3066" s="80">
        <f t="shared" si="1732"/>
        <v>0</v>
      </c>
    </row>
    <row r="3067" spans="1:28" x14ac:dyDescent="0.25">
      <c r="A3067" s="72" t="s">
        <v>18775</v>
      </c>
      <c r="B3067" s="73" t="s">
        <v>24142</v>
      </c>
      <c r="C3067" s="74" t="s">
        <v>15747</v>
      </c>
      <c r="D3067" s="75">
        <v>0</v>
      </c>
      <c r="E3067" s="70">
        <v>422.61</v>
      </c>
      <c r="F3067" s="76">
        <f t="shared" si="1750"/>
        <v>0</v>
      </c>
      <c r="G3067" s="77"/>
      <c r="H3067" s="70">
        <f t="shared" si="1751"/>
        <v>399</v>
      </c>
      <c r="I3067" s="70">
        <f t="shared" si="1751"/>
        <v>23.61</v>
      </c>
      <c r="J3067" s="70">
        <f t="shared" si="1752"/>
        <v>422.61</v>
      </c>
      <c r="K3067" s="70">
        <v>0</v>
      </c>
      <c r="L3067" s="76">
        <f t="shared" si="1753"/>
        <v>422.61</v>
      </c>
      <c r="N3067" s="70">
        <v>399</v>
      </c>
      <c r="O3067" s="70">
        <v>23.61</v>
      </c>
      <c r="P3067" s="70">
        <f t="shared" si="1754"/>
        <v>422.61</v>
      </c>
      <c r="Q3067" s="64"/>
      <c r="R3067" s="70">
        <f t="shared" si="1755"/>
        <v>399</v>
      </c>
      <c r="S3067" s="70">
        <f t="shared" si="1755"/>
        <v>23.61</v>
      </c>
      <c r="T3067" s="70">
        <f t="shared" si="1756"/>
        <v>422.61</v>
      </c>
      <c r="U3067" s="70">
        <f t="shared" si="1757"/>
        <v>0</v>
      </c>
      <c r="V3067" s="78">
        <f t="shared" si="1758"/>
        <v>422.61</v>
      </c>
      <c r="X3067" s="70">
        <v>399</v>
      </c>
      <c r="Y3067" s="70">
        <v>23.61</v>
      </c>
      <c r="Z3067" s="70">
        <v>422.61</v>
      </c>
      <c r="AA3067" s="79"/>
      <c r="AB3067" s="80">
        <f t="shared" si="1732"/>
        <v>0</v>
      </c>
    </row>
    <row r="3068" spans="1:28" ht="22.5" x14ac:dyDescent="0.25">
      <c r="A3068" s="66" t="s">
        <v>18776</v>
      </c>
      <c r="B3068" s="67" t="s">
        <v>24143</v>
      </c>
      <c r="C3068" s="68"/>
      <c r="D3068" s="69"/>
      <c r="E3068" s="70"/>
      <c r="F3068" s="71"/>
      <c r="H3068" s="70"/>
      <c r="I3068" s="70"/>
      <c r="J3068" s="70"/>
      <c r="K3068" s="70"/>
      <c r="L3068" s="76"/>
      <c r="N3068" s="70"/>
      <c r="O3068" s="70"/>
      <c r="P3068" s="70"/>
      <c r="Q3068" s="64"/>
      <c r="R3068" s="70"/>
      <c r="S3068" s="70"/>
      <c r="T3068" s="70"/>
      <c r="U3068" s="70"/>
      <c r="V3068" s="78"/>
      <c r="X3068" s="70"/>
      <c r="Y3068" s="70"/>
      <c r="Z3068" s="70"/>
      <c r="AA3068" s="79"/>
      <c r="AB3068" s="80">
        <f t="shared" si="1732"/>
        <v>0</v>
      </c>
    </row>
    <row r="3069" spans="1:28" ht="22.5" x14ac:dyDescent="0.25">
      <c r="A3069" s="72" t="s">
        <v>18777</v>
      </c>
      <c r="B3069" s="73" t="s">
        <v>24144</v>
      </c>
      <c r="C3069" s="74" t="s">
        <v>15747</v>
      </c>
      <c r="D3069" s="75">
        <v>0</v>
      </c>
      <c r="E3069" s="70">
        <v>26.7</v>
      </c>
      <c r="F3069" s="76">
        <f t="shared" ref="F3069:F3074" si="1759">ROUND(D3069*E3069,2)</f>
        <v>0</v>
      </c>
      <c r="G3069" s="77"/>
      <c r="H3069" s="70">
        <f t="shared" ref="H3069:I3074" si="1760">ROUND(N3069+(N3069*$H$2/100),2)</f>
        <v>14.9</v>
      </c>
      <c r="I3069" s="70">
        <f t="shared" si="1760"/>
        <v>11.8</v>
      </c>
      <c r="J3069" s="70">
        <f t="shared" ref="J3069:J3074" si="1761">H3069+I3069</f>
        <v>26.700000000000003</v>
      </c>
      <c r="K3069" s="70">
        <v>0</v>
      </c>
      <c r="L3069" s="76">
        <f t="shared" ref="L3069:L3074" si="1762">SUM(J3069:K3069)</f>
        <v>26.700000000000003</v>
      </c>
      <c r="N3069" s="70">
        <v>14.9</v>
      </c>
      <c r="O3069" s="70">
        <v>11.799999999999999</v>
      </c>
      <c r="P3069" s="70">
        <f t="shared" ref="P3069:P3074" si="1763">SUM(N3069:O3069)</f>
        <v>26.7</v>
      </c>
      <c r="Q3069" s="64"/>
      <c r="R3069" s="70">
        <f t="shared" ref="R3069:S3074" si="1764">X3069</f>
        <v>14.9</v>
      </c>
      <c r="S3069" s="70">
        <f t="shared" si="1764"/>
        <v>11.81</v>
      </c>
      <c r="T3069" s="70">
        <f t="shared" ref="T3069:T3074" si="1765">R3069+S3069</f>
        <v>26.71</v>
      </c>
      <c r="U3069" s="70">
        <f t="shared" ref="U3069:U3074" si="1766">ROUND(Z3069*$H$2,2)/100</f>
        <v>0</v>
      </c>
      <c r="V3069" s="78">
        <f t="shared" ref="V3069:V3074" si="1767">SUM(T3069:U3069)</f>
        <v>26.71</v>
      </c>
      <c r="X3069" s="70">
        <v>14.9</v>
      </c>
      <c r="Y3069" s="70">
        <v>11.81</v>
      </c>
      <c r="Z3069" s="70">
        <v>26.71</v>
      </c>
      <c r="AA3069" s="79"/>
      <c r="AB3069" s="80">
        <f t="shared" si="1732"/>
        <v>-1.0000000000001563E-2</v>
      </c>
    </row>
    <row r="3070" spans="1:28" ht="22.5" x14ac:dyDescent="0.25">
      <c r="A3070" s="72" t="s">
        <v>18778</v>
      </c>
      <c r="B3070" s="73" t="s">
        <v>24145</v>
      </c>
      <c r="C3070" s="74" t="s">
        <v>15747</v>
      </c>
      <c r="D3070" s="75">
        <v>0</v>
      </c>
      <c r="E3070" s="70">
        <v>43.75</v>
      </c>
      <c r="F3070" s="76">
        <f t="shared" si="1759"/>
        <v>0</v>
      </c>
      <c r="G3070" s="77"/>
      <c r="H3070" s="70">
        <f t="shared" si="1760"/>
        <v>31.95</v>
      </c>
      <c r="I3070" s="70">
        <f t="shared" si="1760"/>
        <v>11.8</v>
      </c>
      <c r="J3070" s="70">
        <f t="shared" si="1761"/>
        <v>43.75</v>
      </c>
      <c r="K3070" s="70">
        <v>0</v>
      </c>
      <c r="L3070" s="76">
        <f t="shared" si="1762"/>
        <v>43.75</v>
      </c>
      <c r="N3070" s="70">
        <v>31.95</v>
      </c>
      <c r="O3070" s="70">
        <v>11.799999999999999</v>
      </c>
      <c r="P3070" s="70">
        <f t="shared" si="1763"/>
        <v>43.75</v>
      </c>
      <c r="Q3070" s="64"/>
      <c r="R3070" s="70">
        <f t="shared" si="1764"/>
        <v>31.95</v>
      </c>
      <c r="S3070" s="70">
        <f t="shared" si="1764"/>
        <v>11.81</v>
      </c>
      <c r="T3070" s="70">
        <f t="shared" si="1765"/>
        <v>43.76</v>
      </c>
      <c r="U3070" s="70">
        <f t="shared" si="1766"/>
        <v>0</v>
      </c>
      <c r="V3070" s="78">
        <f t="shared" si="1767"/>
        <v>43.76</v>
      </c>
      <c r="X3070" s="70">
        <v>31.95</v>
      </c>
      <c r="Y3070" s="70">
        <v>11.81</v>
      </c>
      <c r="Z3070" s="70">
        <v>43.76</v>
      </c>
      <c r="AA3070" s="79"/>
      <c r="AB3070" s="80">
        <f t="shared" si="1732"/>
        <v>-9.9999999999980105E-3</v>
      </c>
    </row>
    <row r="3071" spans="1:28" ht="22.5" x14ac:dyDescent="0.25">
      <c r="A3071" s="72" t="s">
        <v>18779</v>
      </c>
      <c r="B3071" s="73" t="s">
        <v>24146</v>
      </c>
      <c r="C3071" s="74" t="s">
        <v>15747</v>
      </c>
      <c r="D3071" s="75">
        <v>0</v>
      </c>
      <c r="E3071" s="70">
        <v>74.789999999999992</v>
      </c>
      <c r="F3071" s="76">
        <f t="shared" si="1759"/>
        <v>0</v>
      </c>
      <c r="G3071" s="77"/>
      <c r="H3071" s="70">
        <f t="shared" si="1760"/>
        <v>51.18</v>
      </c>
      <c r="I3071" s="70">
        <f t="shared" si="1760"/>
        <v>23.61</v>
      </c>
      <c r="J3071" s="70">
        <f t="shared" si="1761"/>
        <v>74.789999999999992</v>
      </c>
      <c r="K3071" s="70">
        <v>0</v>
      </c>
      <c r="L3071" s="76">
        <f t="shared" si="1762"/>
        <v>74.789999999999992</v>
      </c>
      <c r="N3071" s="70">
        <v>51.18</v>
      </c>
      <c r="O3071" s="70">
        <v>23.61</v>
      </c>
      <c r="P3071" s="70">
        <f t="shared" si="1763"/>
        <v>74.789999999999992</v>
      </c>
      <c r="Q3071" s="64"/>
      <c r="R3071" s="70">
        <f t="shared" si="1764"/>
        <v>51.18</v>
      </c>
      <c r="S3071" s="70">
        <f t="shared" si="1764"/>
        <v>23.61</v>
      </c>
      <c r="T3071" s="70">
        <f t="shared" si="1765"/>
        <v>74.789999999999992</v>
      </c>
      <c r="U3071" s="70">
        <f t="shared" si="1766"/>
        <v>0</v>
      </c>
      <c r="V3071" s="78">
        <f t="shared" si="1767"/>
        <v>74.789999999999992</v>
      </c>
      <c r="X3071" s="70">
        <v>51.18</v>
      </c>
      <c r="Y3071" s="70">
        <v>23.61</v>
      </c>
      <c r="Z3071" s="70">
        <v>74.790000000000006</v>
      </c>
      <c r="AA3071" s="79"/>
      <c r="AB3071" s="80">
        <f t="shared" si="1732"/>
        <v>0</v>
      </c>
    </row>
    <row r="3072" spans="1:28" ht="22.5" x14ac:dyDescent="0.25">
      <c r="A3072" s="72" t="s">
        <v>18780</v>
      </c>
      <c r="B3072" s="73" t="s">
        <v>24147</v>
      </c>
      <c r="C3072" s="74" t="s">
        <v>15747</v>
      </c>
      <c r="D3072" s="75">
        <v>0</v>
      </c>
      <c r="E3072" s="70">
        <v>106.9</v>
      </c>
      <c r="F3072" s="76">
        <f t="shared" si="1759"/>
        <v>0</v>
      </c>
      <c r="G3072" s="77"/>
      <c r="H3072" s="70">
        <f t="shared" si="1760"/>
        <v>83.29</v>
      </c>
      <c r="I3072" s="70">
        <f t="shared" si="1760"/>
        <v>23.61</v>
      </c>
      <c r="J3072" s="70">
        <f t="shared" si="1761"/>
        <v>106.9</v>
      </c>
      <c r="K3072" s="70">
        <v>0</v>
      </c>
      <c r="L3072" s="76">
        <f t="shared" si="1762"/>
        <v>106.9</v>
      </c>
      <c r="N3072" s="70">
        <v>83.29</v>
      </c>
      <c r="O3072" s="70">
        <v>23.61</v>
      </c>
      <c r="P3072" s="70">
        <f t="shared" si="1763"/>
        <v>106.9</v>
      </c>
      <c r="Q3072" s="64"/>
      <c r="R3072" s="70">
        <f t="shared" si="1764"/>
        <v>83.29</v>
      </c>
      <c r="S3072" s="70">
        <f t="shared" si="1764"/>
        <v>23.61</v>
      </c>
      <c r="T3072" s="70">
        <f t="shared" si="1765"/>
        <v>106.9</v>
      </c>
      <c r="U3072" s="70">
        <f t="shared" si="1766"/>
        <v>0</v>
      </c>
      <c r="V3072" s="78">
        <f t="shared" si="1767"/>
        <v>106.9</v>
      </c>
      <c r="X3072" s="70">
        <v>83.29</v>
      </c>
      <c r="Y3072" s="70">
        <v>23.61</v>
      </c>
      <c r="Z3072" s="70">
        <v>106.9</v>
      </c>
      <c r="AA3072" s="79"/>
      <c r="AB3072" s="80">
        <f t="shared" si="1732"/>
        <v>0</v>
      </c>
    </row>
    <row r="3073" spans="1:28" ht="22.5" x14ac:dyDescent="0.25">
      <c r="A3073" s="72" t="s">
        <v>18781</v>
      </c>
      <c r="B3073" s="73" t="s">
        <v>24148</v>
      </c>
      <c r="C3073" s="74" t="s">
        <v>15747</v>
      </c>
      <c r="D3073" s="75">
        <v>0</v>
      </c>
      <c r="E3073" s="70">
        <v>160.85000000000002</v>
      </c>
      <c r="F3073" s="76">
        <f t="shared" si="1759"/>
        <v>0</v>
      </c>
      <c r="G3073" s="77"/>
      <c r="H3073" s="70">
        <f t="shared" si="1760"/>
        <v>137.24</v>
      </c>
      <c r="I3073" s="70">
        <f t="shared" si="1760"/>
        <v>23.61</v>
      </c>
      <c r="J3073" s="70">
        <f t="shared" si="1761"/>
        <v>160.85000000000002</v>
      </c>
      <c r="K3073" s="70">
        <v>0</v>
      </c>
      <c r="L3073" s="76">
        <f t="shared" si="1762"/>
        <v>160.85000000000002</v>
      </c>
      <c r="N3073" s="70">
        <v>137.24</v>
      </c>
      <c r="O3073" s="70">
        <v>23.61</v>
      </c>
      <c r="P3073" s="70">
        <f t="shared" si="1763"/>
        <v>160.85000000000002</v>
      </c>
      <c r="Q3073" s="64"/>
      <c r="R3073" s="70">
        <f t="shared" si="1764"/>
        <v>137.24</v>
      </c>
      <c r="S3073" s="70">
        <f t="shared" si="1764"/>
        <v>23.61</v>
      </c>
      <c r="T3073" s="70">
        <f t="shared" si="1765"/>
        <v>160.85000000000002</v>
      </c>
      <c r="U3073" s="70">
        <f t="shared" si="1766"/>
        <v>0</v>
      </c>
      <c r="V3073" s="78">
        <f t="shared" si="1767"/>
        <v>160.85000000000002</v>
      </c>
      <c r="X3073" s="70">
        <v>137.24</v>
      </c>
      <c r="Y3073" s="70">
        <v>23.61</v>
      </c>
      <c r="Z3073" s="70">
        <v>160.85</v>
      </c>
      <c r="AA3073" s="79"/>
      <c r="AB3073" s="80">
        <f t="shared" si="1732"/>
        <v>0</v>
      </c>
    </row>
    <row r="3074" spans="1:28" x14ac:dyDescent="0.25">
      <c r="A3074" s="72" t="s">
        <v>18782</v>
      </c>
      <c r="B3074" s="73" t="s">
        <v>24149</v>
      </c>
      <c r="C3074" s="74" t="s">
        <v>15747</v>
      </c>
      <c r="D3074" s="75">
        <v>0</v>
      </c>
      <c r="E3074" s="70">
        <v>264.08999999999997</v>
      </c>
      <c r="F3074" s="76">
        <f t="shared" si="1759"/>
        <v>0</v>
      </c>
      <c r="G3074" s="77"/>
      <c r="H3074" s="70">
        <f t="shared" si="1760"/>
        <v>240.48</v>
      </c>
      <c r="I3074" s="70">
        <f t="shared" si="1760"/>
        <v>23.61</v>
      </c>
      <c r="J3074" s="70">
        <f t="shared" si="1761"/>
        <v>264.08999999999997</v>
      </c>
      <c r="K3074" s="70">
        <v>0</v>
      </c>
      <c r="L3074" s="76">
        <f t="shared" si="1762"/>
        <v>264.08999999999997</v>
      </c>
      <c r="N3074" s="70">
        <v>240.48</v>
      </c>
      <c r="O3074" s="70">
        <v>23.61</v>
      </c>
      <c r="P3074" s="70">
        <f t="shared" si="1763"/>
        <v>264.08999999999997</v>
      </c>
      <c r="Q3074" s="64"/>
      <c r="R3074" s="70">
        <f t="shared" si="1764"/>
        <v>240.48</v>
      </c>
      <c r="S3074" s="70">
        <f t="shared" si="1764"/>
        <v>23.61</v>
      </c>
      <c r="T3074" s="70">
        <f t="shared" si="1765"/>
        <v>264.08999999999997</v>
      </c>
      <c r="U3074" s="70">
        <f t="shared" si="1766"/>
        <v>0</v>
      </c>
      <c r="V3074" s="78">
        <f t="shared" si="1767"/>
        <v>264.08999999999997</v>
      </c>
      <c r="X3074" s="70">
        <v>240.48</v>
      </c>
      <c r="Y3074" s="70">
        <v>23.61</v>
      </c>
      <c r="Z3074" s="70">
        <v>264.08999999999997</v>
      </c>
      <c r="AA3074" s="79"/>
      <c r="AB3074" s="80">
        <f t="shared" si="1732"/>
        <v>0</v>
      </c>
    </row>
    <row r="3075" spans="1:28" x14ac:dyDescent="0.25">
      <c r="A3075" s="66" t="s">
        <v>18783</v>
      </c>
      <c r="B3075" s="67" t="s">
        <v>24150</v>
      </c>
      <c r="C3075" s="68"/>
      <c r="D3075" s="69"/>
      <c r="E3075" s="70"/>
      <c r="F3075" s="71"/>
      <c r="H3075" s="70"/>
      <c r="I3075" s="70"/>
      <c r="J3075" s="70"/>
      <c r="K3075" s="70"/>
      <c r="L3075" s="76"/>
      <c r="N3075" s="70"/>
      <c r="O3075" s="70"/>
      <c r="P3075" s="70"/>
      <c r="Q3075" s="64"/>
      <c r="R3075" s="70"/>
      <c r="S3075" s="70"/>
      <c r="T3075" s="70"/>
      <c r="U3075" s="70"/>
      <c r="V3075" s="78"/>
      <c r="X3075" s="70"/>
      <c r="Y3075" s="70"/>
      <c r="Z3075" s="70"/>
      <c r="AA3075" s="79"/>
      <c r="AB3075" s="80">
        <f t="shared" si="1732"/>
        <v>0</v>
      </c>
    </row>
    <row r="3076" spans="1:28" x14ac:dyDescent="0.25">
      <c r="A3076" s="72" t="s">
        <v>18784</v>
      </c>
      <c r="B3076" s="73" t="s">
        <v>24151</v>
      </c>
      <c r="C3076" s="74" t="s">
        <v>15747</v>
      </c>
      <c r="D3076" s="75">
        <v>0</v>
      </c>
      <c r="E3076" s="70">
        <v>53.559999999999995</v>
      </c>
      <c r="F3076" s="76">
        <f t="shared" ref="F3076:F3085" si="1768">ROUND(D3076*E3076,2)</f>
        <v>0</v>
      </c>
      <c r="G3076" s="77"/>
      <c r="H3076" s="70">
        <f t="shared" ref="H3076:I3085" si="1769">ROUND(N3076+(N3076*$H$2/100),2)</f>
        <v>20.010000000000002</v>
      </c>
      <c r="I3076" s="70">
        <f t="shared" si="1769"/>
        <v>33.549999999999997</v>
      </c>
      <c r="J3076" s="70">
        <f t="shared" ref="J3076:J3085" si="1770">H3076+I3076</f>
        <v>53.56</v>
      </c>
      <c r="K3076" s="70">
        <v>0</v>
      </c>
      <c r="L3076" s="76">
        <f t="shared" ref="L3076:L3085" si="1771">SUM(J3076:K3076)</f>
        <v>53.56</v>
      </c>
      <c r="N3076" s="70">
        <v>20.010000000000002</v>
      </c>
      <c r="O3076" s="70">
        <v>33.549999999999997</v>
      </c>
      <c r="P3076" s="70">
        <f t="shared" ref="P3076:P3085" si="1772">SUM(N3076:O3076)</f>
        <v>53.56</v>
      </c>
      <c r="Q3076" s="64"/>
      <c r="R3076" s="70">
        <f t="shared" ref="R3076:S3085" si="1773">X3076</f>
        <v>20.010000000000002</v>
      </c>
      <c r="S3076" s="70">
        <f t="shared" si="1773"/>
        <v>33.549999999999997</v>
      </c>
      <c r="T3076" s="70">
        <f t="shared" ref="T3076:T3085" si="1774">R3076+S3076</f>
        <v>53.56</v>
      </c>
      <c r="U3076" s="70">
        <f t="shared" ref="U3076:U3085" si="1775">ROUND(Z3076*$H$2,2)/100</f>
        <v>0</v>
      </c>
      <c r="V3076" s="78">
        <f t="shared" ref="V3076:V3085" si="1776">SUM(T3076:U3076)</f>
        <v>53.56</v>
      </c>
      <c r="X3076" s="70">
        <v>20.010000000000002</v>
      </c>
      <c r="Y3076" s="70">
        <v>33.549999999999997</v>
      </c>
      <c r="Z3076" s="70">
        <v>53.56</v>
      </c>
      <c r="AA3076" s="79"/>
      <c r="AB3076" s="80">
        <f t="shared" si="1732"/>
        <v>0</v>
      </c>
    </row>
    <row r="3077" spans="1:28" x14ac:dyDescent="0.25">
      <c r="A3077" s="72" t="s">
        <v>18785</v>
      </c>
      <c r="B3077" s="73" t="s">
        <v>24152</v>
      </c>
      <c r="C3077" s="74" t="s">
        <v>15747</v>
      </c>
      <c r="D3077" s="75">
        <v>0</v>
      </c>
      <c r="E3077" s="70">
        <v>63.45000000000001</v>
      </c>
      <c r="F3077" s="76">
        <f t="shared" si="1768"/>
        <v>0</v>
      </c>
      <c r="G3077" s="77"/>
      <c r="H3077" s="70">
        <f t="shared" si="1769"/>
        <v>26.55</v>
      </c>
      <c r="I3077" s="70">
        <f t="shared" si="1769"/>
        <v>36.9</v>
      </c>
      <c r="J3077" s="70">
        <f t="shared" si="1770"/>
        <v>63.45</v>
      </c>
      <c r="K3077" s="70">
        <v>0</v>
      </c>
      <c r="L3077" s="76">
        <f t="shared" si="1771"/>
        <v>63.45</v>
      </c>
      <c r="N3077" s="70">
        <v>26.55</v>
      </c>
      <c r="O3077" s="70">
        <v>36.900000000000006</v>
      </c>
      <c r="P3077" s="70">
        <f t="shared" si="1772"/>
        <v>63.45</v>
      </c>
      <c r="Q3077" s="64"/>
      <c r="R3077" s="70">
        <f t="shared" si="1773"/>
        <v>26.55</v>
      </c>
      <c r="S3077" s="70">
        <f t="shared" si="1773"/>
        <v>36.909999999999997</v>
      </c>
      <c r="T3077" s="70">
        <f t="shared" si="1774"/>
        <v>63.459999999999994</v>
      </c>
      <c r="U3077" s="70">
        <f t="shared" si="1775"/>
        <v>0</v>
      </c>
      <c r="V3077" s="78">
        <f t="shared" si="1776"/>
        <v>63.459999999999994</v>
      </c>
      <c r="X3077" s="70">
        <v>26.55</v>
      </c>
      <c r="Y3077" s="70">
        <v>36.909999999999997</v>
      </c>
      <c r="Z3077" s="70">
        <v>63.46</v>
      </c>
      <c r="AA3077" s="79"/>
      <c r="AB3077" s="80">
        <f t="shared" si="1732"/>
        <v>-9.9999999999980105E-3</v>
      </c>
    </row>
    <row r="3078" spans="1:28" x14ac:dyDescent="0.25">
      <c r="A3078" s="72" t="s">
        <v>18786</v>
      </c>
      <c r="B3078" s="73" t="s">
        <v>24153</v>
      </c>
      <c r="C3078" s="74" t="s">
        <v>15747</v>
      </c>
      <c r="D3078" s="75">
        <v>0</v>
      </c>
      <c r="E3078" s="70">
        <v>80.089999999999989</v>
      </c>
      <c r="F3078" s="76">
        <f t="shared" si="1768"/>
        <v>0</v>
      </c>
      <c r="G3078" s="77"/>
      <c r="H3078" s="70">
        <f t="shared" si="1769"/>
        <v>36.49</v>
      </c>
      <c r="I3078" s="70">
        <f t="shared" si="1769"/>
        <v>43.6</v>
      </c>
      <c r="J3078" s="70">
        <f t="shared" si="1770"/>
        <v>80.09</v>
      </c>
      <c r="K3078" s="70">
        <v>0</v>
      </c>
      <c r="L3078" s="76">
        <f t="shared" si="1771"/>
        <v>80.09</v>
      </c>
      <c r="N3078" s="70">
        <v>36.49</v>
      </c>
      <c r="O3078" s="70">
        <v>43.599999999999994</v>
      </c>
      <c r="P3078" s="70">
        <f t="shared" si="1772"/>
        <v>80.09</v>
      </c>
      <c r="Q3078" s="64"/>
      <c r="R3078" s="70">
        <f t="shared" si="1773"/>
        <v>36.49</v>
      </c>
      <c r="S3078" s="70">
        <f t="shared" si="1773"/>
        <v>43.61</v>
      </c>
      <c r="T3078" s="70">
        <f t="shared" si="1774"/>
        <v>80.099999999999994</v>
      </c>
      <c r="U3078" s="70">
        <f t="shared" si="1775"/>
        <v>0</v>
      </c>
      <c r="V3078" s="78">
        <f t="shared" si="1776"/>
        <v>80.099999999999994</v>
      </c>
      <c r="X3078" s="70">
        <v>36.49</v>
      </c>
      <c r="Y3078" s="70">
        <v>43.61</v>
      </c>
      <c r="Z3078" s="70">
        <v>80.099999999999994</v>
      </c>
      <c r="AA3078" s="79"/>
      <c r="AB3078" s="80">
        <f t="shared" si="1732"/>
        <v>-9.9999999999909051E-3</v>
      </c>
    </row>
    <row r="3079" spans="1:28" x14ac:dyDescent="0.25">
      <c r="A3079" s="72" t="s">
        <v>18787</v>
      </c>
      <c r="B3079" s="73" t="s">
        <v>24154</v>
      </c>
      <c r="C3079" s="74" t="s">
        <v>15747</v>
      </c>
      <c r="D3079" s="75">
        <v>0</v>
      </c>
      <c r="E3079" s="70">
        <v>94.08</v>
      </c>
      <c r="F3079" s="76">
        <f t="shared" si="1768"/>
        <v>0</v>
      </c>
      <c r="G3079" s="77"/>
      <c r="H3079" s="70">
        <f t="shared" si="1769"/>
        <v>47.12</v>
      </c>
      <c r="I3079" s="70">
        <f t="shared" si="1769"/>
        <v>46.96</v>
      </c>
      <c r="J3079" s="70">
        <f t="shared" si="1770"/>
        <v>94.08</v>
      </c>
      <c r="K3079" s="70">
        <v>0</v>
      </c>
      <c r="L3079" s="76">
        <f t="shared" si="1771"/>
        <v>94.08</v>
      </c>
      <c r="N3079" s="70">
        <v>47.120000000000005</v>
      </c>
      <c r="O3079" s="70">
        <v>46.96</v>
      </c>
      <c r="P3079" s="70">
        <f t="shared" si="1772"/>
        <v>94.080000000000013</v>
      </c>
      <c r="Q3079" s="64"/>
      <c r="R3079" s="70">
        <f t="shared" si="1773"/>
        <v>47.12</v>
      </c>
      <c r="S3079" s="70">
        <f t="shared" si="1773"/>
        <v>46.97</v>
      </c>
      <c r="T3079" s="70">
        <f t="shared" si="1774"/>
        <v>94.09</v>
      </c>
      <c r="U3079" s="70">
        <f t="shared" si="1775"/>
        <v>0</v>
      </c>
      <c r="V3079" s="78">
        <f t="shared" si="1776"/>
        <v>94.09</v>
      </c>
      <c r="X3079" s="70">
        <v>47.12</v>
      </c>
      <c r="Y3079" s="70">
        <v>46.97</v>
      </c>
      <c r="Z3079" s="70">
        <v>94.09</v>
      </c>
      <c r="AA3079" s="79"/>
      <c r="AB3079" s="80">
        <f t="shared" si="1732"/>
        <v>-9.9999999999909051E-3</v>
      </c>
    </row>
    <row r="3080" spans="1:28" x14ac:dyDescent="0.25">
      <c r="A3080" s="72" t="s">
        <v>18788</v>
      </c>
      <c r="B3080" s="73" t="s">
        <v>24155</v>
      </c>
      <c r="C3080" s="74" t="s">
        <v>15747</v>
      </c>
      <c r="D3080" s="75">
        <v>0</v>
      </c>
      <c r="E3080" s="70">
        <v>104.57000000000001</v>
      </c>
      <c r="F3080" s="76">
        <f t="shared" si="1768"/>
        <v>0</v>
      </c>
      <c r="G3080" s="77"/>
      <c r="H3080" s="70">
        <f t="shared" si="1769"/>
        <v>50.89</v>
      </c>
      <c r="I3080" s="70">
        <f t="shared" si="1769"/>
        <v>53.68</v>
      </c>
      <c r="J3080" s="70">
        <f t="shared" si="1770"/>
        <v>104.57</v>
      </c>
      <c r="K3080" s="70">
        <v>0</v>
      </c>
      <c r="L3080" s="76">
        <f t="shared" si="1771"/>
        <v>104.57</v>
      </c>
      <c r="N3080" s="70">
        <v>50.89</v>
      </c>
      <c r="O3080" s="70">
        <v>53.680000000000007</v>
      </c>
      <c r="P3080" s="70">
        <f t="shared" si="1772"/>
        <v>104.57000000000001</v>
      </c>
      <c r="Q3080" s="64"/>
      <c r="R3080" s="70">
        <f t="shared" si="1773"/>
        <v>50.89</v>
      </c>
      <c r="S3080" s="70">
        <f t="shared" si="1773"/>
        <v>53.68</v>
      </c>
      <c r="T3080" s="70">
        <f t="shared" si="1774"/>
        <v>104.57</v>
      </c>
      <c r="U3080" s="70">
        <f t="shared" si="1775"/>
        <v>0</v>
      </c>
      <c r="V3080" s="78">
        <f t="shared" si="1776"/>
        <v>104.57</v>
      </c>
      <c r="X3080" s="70">
        <v>50.89</v>
      </c>
      <c r="Y3080" s="70">
        <v>53.68</v>
      </c>
      <c r="Z3080" s="70">
        <v>104.57</v>
      </c>
      <c r="AA3080" s="79"/>
      <c r="AB3080" s="80">
        <f t="shared" si="1732"/>
        <v>0</v>
      </c>
    </row>
    <row r="3081" spans="1:28" x14ac:dyDescent="0.25">
      <c r="A3081" s="72" t="s">
        <v>18789</v>
      </c>
      <c r="B3081" s="73" t="s">
        <v>24156</v>
      </c>
      <c r="C3081" s="74" t="s">
        <v>15747</v>
      </c>
      <c r="D3081" s="75">
        <v>0</v>
      </c>
      <c r="E3081" s="70">
        <v>130.72</v>
      </c>
      <c r="F3081" s="76">
        <f t="shared" si="1768"/>
        <v>0</v>
      </c>
      <c r="G3081" s="77"/>
      <c r="H3081" s="70">
        <f t="shared" si="1769"/>
        <v>70.349999999999994</v>
      </c>
      <c r="I3081" s="70">
        <f t="shared" si="1769"/>
        <v>60.37</v>
      </c>
      <c r="J3081" s="70">
        <f t="shared" si="1770"/>
        <v>130.72</v>
      </c>
      <c r="K3081" s="70">
        <v>0</v>
      </c>
      <c r="L3081" s="76">
        <f t="shared" si="1771"/>
        <v>130.72</v>
      </c>
      <c r="N3081" s="70">
        <v>70.349999999999994</v>
      </c>
      <c r="O3081" s="70">
        <v>60.370000000000005</v>
      </c>
      <c r="P3081" s="70">
        <f t="shared" si="1772"/>
        <v>130.72</v>
      </c>
      <c r="Q3081" s="64"/>
      <c r="R3081" s="70">
        <f t="shared" si="1773"/>
        <v>70.349999999999994</v>
      </c>
      <c r="S3081" s="70">
        <f t="shared" si="1773"/>
        <v>60.39</v>
      </c>
      <c r="T3081" s="70">
        <f t="shared" si="1774"/>
        <v>130.74</v>
      </c>
      <c r="U3081" s="70">
        <f t="shared" si="1775"/>
        <v>0</v>
      </c>
      <c r="V3081" s="78">
        <f t="shared" si="1776"/>
        <v>130.74</v>
      </c>
      <c r="X3081" s="70">
        <v>70.349999999999994</v>
      </c>
      <c r="Y3081" s="70">
        <v>60.39</v>
      </c>
      <c r="Z3081" s="70">
        <v>130.74</v>
      </c>
      <c r="AA3081" s="79"/>
      <c r="AB3081" s="80">
        <f t="shared" si="1732"/>
        <v>-2.0000000000010232E-2</v>
      </c>
    </row>
    <row r="3082" spans="1:28" x14ac:dyDescent="0.25">
      <c r="A3082" s="72" t="s">
        <v>18790</v>
      </c>
      <c r="B3082" s="73" t="s">
        <v>24157</v>
      </c>
      <c r="C3082" s="74" t="s">
        <v>15747</v>
      </c>
      <c r="D3082" s="75">
        <v>0</v>
      </c>
      <c r="E3082" s="70">
        <v>158.09</v>
      </c>
      <c r="F3082" s="76">
        <f t="shared" si="1768"/>
        <v>0</v>
      </c>
      <c r="G3082" s="77"/>
      <c r="H3082" s="70">
        <f t="shared" si="1769"/>
        <v>91</v>
      </c>
      <c r="I3082" s="70">
        <f t="shared" si="1769"/>
        <v>67.09</v>
      </c>
      <c r="J3082" s="70">
        <f t="shared" si="1770"/>
        <v>158.09</v>
      </c>
      <c r="K3082" s="70">
        <v>0</v>
      </c>
      <c r="L3082" s="76">
        <f t="shared" si="1771"/>
        <v>158.09</v>
      </c>
      <c r="N3082" s="70">
        <v>91</v>
      </c>
      <c r="O3082" s="70">
        <v>67.09</v>
      </c>
      <c r="P3082" s="70">
        <f t="shared" si="1772"/>
        <v>158.09</v>
      </c>
      <c r="Q3082" s="64"/>
      <c r="R3082" s="70">
        <f t="shared" si="1773"/>
        <v>91</v>
      </c>
      <c r="S3082" s="70">
        <f t="shared" si="1773"/>
        <v>67.099999999999994</v>
      </c>
      <c r="T3082" s="70">
        <f t="shared" si="1774"/>
        <v>158.1</v>
      </c>
      <c r="U3082" s="70">
        <f t="shared" si="1775"/>
        <v>0</v>
      </c>
      <c r="V3082" s="78">
        <f t="shared" si="1776"/>
        <v>158.1</v>
      </c>
      <c r="X3082" s="70">
        <v>91</v>
      </c>
      <c r="Y3082" s="70">
        <v>67.099999999999994</v>
      </c>
      <c r="Z3082" s="70">
        <v>158.1</v>
      </c>
      <c r="AA3082" s="79"/>
      <c r="AB3082" s="80">
        <f t="shared" ref="AB3082:AB3145" si="1777">P3082-Z3082</f>
        <v>-9.9999999999909051E-3</v>
      </c>
    </row>
    <row r="3083" spans="1:28" x14ac:dyDescent="0.25">
      <c r="A3083" s="72" t="s">
        <v>18791</v>
      </c>
      <c r="B3083" s="73" t="s">
        <v>24158</v>
      </c>
      <c r="C3083" s="74" t="s">
        <v>15747</v>
      </c>
      <c r="D3083" s="75">
        <v>0</v>
      </c>
      <c r="E3083" s="70">
        <v>179.73</v>
      </c>
      <c r="F3083" s="76">
        <f t="shared" si="1768"/>
        <v>0</v>
      </c>
      <c r="G3083" s="77"/>
      <c r="H3083" s="70">
        <f t="shared" si="1769"/>
        <v>104.25</v>
      </c>
      <c r="I3083" s="70">
        <f t="shared" si="1769"/>
        <v>75.48</v>
      </c>
      <c r="J3083" s="70">
        <f t="shared" si="1770"/>
        <v>179.73000000000002</v>
      </c>
      <c r="K3083" s="70">
        <v>0</v>
      </c>
      <c r="L3083" s="76">
        <f t="shared" si="1771"/>
        <v>179.73000000000002</v>
      </c>
      <c r="N3083" s="70">
        <v>104.25</v>
      </c>
      <c r="O3083" s="70">
        <v>75.47999999999999</v>
      </c>
      <c r="P3083" s="70">
        <f t="shared" si="1772"/>
        <v>179.73</v>
      </c>
      <c r="Q3083" s="64"/>
      <c r="R3083" s="70">
        <f t="shared" si="1773"/>
        <v>104.25</v>
      </c>
      <c r="S3083" s="70">
        <f t="shared" si="1773"/>
        <v>75.489999999999995</v>
      </c>
      <c r="T3083" s="70">
        <f t="shared" si="1774"/>
        <v>179.74</v>
      </c>
      <c r="U3083" s="70">
        <f t="shared" si="1775"/>
        <v>0</v>
      </c>
      <c r="V3083" s="78">
        <f t="shared" si="1776"/>
        <v>179.74</v>
      </c>
      <c r="X3083" s="70">
        <v>104.25</v>
      </c>
      <c r="Y3083" s="70">
        <v>75.489999999999995</v>
      </c>
      <c r="Z3083" s="70">
        <v>179.74</v>
      </c>
      <c r="AA3083" s="79"/>
      <c r="AB3083" s="80">
        <f t="shared" si="1777"/>
        <v>-1.0000000000019327E-2</v>
      </c>
    </row>
    <row r="3084" spans="1:28" x14ac:dyDescent="0.25">
      <c r="A3084" s="72" t="s">
        <v>18792</v>
      </c>
      <c r="B3084" s="73" t="s">
        <v>24159</v>
      </c>
      <c r="C3084" s="74" t="s">
        <v>15747</v>
      </c>
      <c r="D3084" s="75">
        <v>0</v>
      </c>
      <c r="E3084" s="70">
        <v>235.42</v>
      </c>
      <c r="F3084" s="76">
        <f t="shared" si="1768"/>
        <v>0</v>
      </c>
      <c r="G3084" s="77"/>
      <c r="H3084" s="70">
        <f t="shared" si="1769"/>
        <v>151.54</v>
      </c>
      <c r="I3084" s="70">
        <f t="shared" si="1769"/>
        <v>83.88</v>
      </c>
      <c r="J3084" s="70">
        <f t="shared" si="1770"/>
        <v>235.42</v>
      </c>
      <c r="K3084" s="70">
        <v>0</v>
      </c>
      <c r="L3084" s="76">
        <f t="shared" si="1771"/>
        <v>235.42</v>
      </c>
      <c r="N3084" s="70">
        <v>151.54</v>
      </c>
      <c r="O3084" s="70">
        <v>83.88</v>
      </c>
      <c r="P3084" s="70">
        <f t="shared" si="1772"/>
        <v>235.42</v>
      </c>
      <c r="Q3084" s="64"/>
      <c r="R3084" s="70">
        <f t="shared" si="1773"/>
        <v>151.54</v>
      </c>
      <c r="S3084" s="70">
        <f t="shared" si="1773"/>
        <v>83.89</v>
      </c>
      <c r="T3084" s="70">
        <f t="shared" si="1774"/>
        <v>235.43</v>
      </c>
      <c r="U3084" s="70">
        <f t="shared" si="1775"/>
        <v>0</v>
      </c>
      <c r="V3084" s="78">
        <f t="shared" si="1776"/>
        <v>235.43</v>
      </c>
      <c r="X3084" s="70">
        <v>151.54</v>
      </c>
      <c r="Y3084" s="70">
        <v>83.89</v>
      </c>
      <c r="Z3084" s="70">
        <v>235.43</v>
      </c>
      <c r="AA3084" s="79"/>
      <c r="AB3084" s="80">
        <f t="shared" si="1777"/>
        <v>-1.0000000000019327E-2</v>
      </c>
    </row>
    <row r="3085" spans="1:28" x14ac:dyDescent="0.25">
      <c r="A3085" s="72" t="s">
        <v>18793</v>
      </c>
      <c r="B3085" s="73" t="s">
        <v>24160</v>
      </c>
      <c r="C3085" s="74" t="s">
        <v>15747</v>
      </c>
      <c r="D3085" s="75">
        <v>0</v>
      </c>
      <c r="E3085" s="70">
        <v>318.95999999999998</v>
      </c>
      <c r="F3085" s="76">
        <f t="shared" si="1768"/>
        <v>0</v>
      </c>
      <c r="G3085" s="77"/>
      <c r="H3085" s="70">
        <f t="shared" si="1769"/>
        <v>226.71</v>
      </c>
      <c r="I3085" s="70">
        <f t="shared" si="1769"/>
        <v>92.25</v>
      </c>
      <c r="J3085" s="70">
        <f t="shared" si="1770"/>
        <v>318.96000000000004</v>
      </c>
      <c r="K3085" s="70">
        <v>0</v>
      </c>
      <c r="L3085" s="76">
        <f t="shared" si="1771"/>
        <v>318.96000000000004</v>
      </c>
      <c r="N3085" s="70">
        <v>226.71</v>
      </c>
      <c r="O3085" s="70">
        <v>92.25</v>
      </c>
      <c r="P3085" s="70">
        <f t="shared" si="1772"/>
        <v>318.96000000000004</v>
      </c>
      <c r="Q3085" s="64"/>
      <c r="R3085" s="70">
        <f t="shared" si="1773"/>
        <v>226.71</v>
      </c>
      <c r="S3085" s="70">
        <f t="shared" si="1773"/>
        <v>92.26</v>
      </c>
      <c r="T3085" s="70">
        <f t="shared" si="1774"/>
        <v>318.97000000000003</v>
      </c>
      <c r="U3085" s="70">
        <f t="shared" si="1775"/>
        <v>0</v>
      </c>
      <c r="V3085" s="78">
        <f t="shared" si="1776"/>
        <v>318.97000000000003</v>
      </c>
      <c r="X3085" s="70">
        <v>226.71</v>
      </c>
      <c r="Y3085" s="70">
        <v>92.26</v>
      </c>
      <c r="Z3085" s="70">
        <v>318.97000000000003</v>
      </c>
      <c r="AA3085" s="79"/>
      <c r="AB3085" s="80">
        <f t="shared" si="1777"/>
        <v>-9.9999999999909051E-3</v>
      </c>
    </row>
    <row r="3086" spans="1:28" ht="22.5" x14ac:dyDescent="0.25">
      <c r="A3086" s="66" t="s">
        <v>18794</v>
      </c>
      <c r="B3086" s="67" t="s">
        <v>24161</v>
      </c>
      <c r="C3086" s="68"/>
      <c r="D3086" s="69"/>
      <c r="E3086" s="70"/>
      <c r="F3086" s="71"/>
      <c r="H3086" s="70"/>
      <c r="I3086" s="70"/>
      <c r="J3086" s="70"/>
      <c r="K3086" s="70"/>
      <c r="L3086" s="76"/>
      <c r="N3086" s="70"/>
      <c r="O3086" s="70"/>
      <c r="P3086" s="70"/>
      <c r="Q3086" s="64"/>
      <c r="R3086" s="70"/>
      <c r="S3086" s="70"/>
      <c r="T3086" s="70"/>
      <c r="U3086" s="70"/>
      <c r="V3086" s="78"/>
      <c r="X3086" s="70"/>
      <c r="Y3086" s="70"/>
      <c r="Z3086" s="70"/>
      <c r="AA3086" s="79"/>
      <c r="AB3086" s="80">
        <f t="shared" si="1777"/>
        <v>0</v>
      </c>
    </row>
    <row r="3087" spans="1:28" ht="22.5" x14ac:dyDescent="0.25">
      <c r="A3087" s="72" t="s">
        <v>18795</v>
      </c>
      <c r="B3087" s="73" t="s">
        <v>24162</v>
      </c>
      <c r="C3087" s="109" t="s">
        <v>15747</v>
      </c>
      <c r="D3087" s="75">
        <v>0</v>
      </c>
      <c r="E3087" s="70">
        <v>69.16</v>
      </c>
      <c r="F3087" s="76">
        <f t="shared" ref="F3087:F3096" si="1778">ROUND(D3087*E3087,2)</f>
        <v>0</v>
      </c>
      <c r="G3087" s="34"/>
      <c r="H3087" s="70">
        <f t="shared" ref="H3087:I3096" si="1779">ROUND(N3087+(N3087*$H$2/100),2)</f>
        <v>35.61</v>
      </c>
      <c r="I3087" s="70">
        <f t="shared" si="1779"/>
        <v>33.549999999999997</v>
      </c>
      <c r="J3087" s="70">
        <f t="shared" ref="J3087:J3096" si="1780">H3087+I3087</f>
        <v>69.16</v>
      </c>
      <c r="K3087" s="70">
        <v>0</v>
      </c>
      <c r="L3087" s="76">
        <f t="shared" ref="L3087:L3096" si="1781">SUM(J3087:K3087)</f>
        <v>69.16</v>
      </c>
      <c r="N3087" s="70">
        <v>35.61</v>
      </c>
      <c r="O3087" s="70">
        <v>33.549999999999997</v>
      </c>
      <c r="P3087" s="70">
        <f t="shared" ref="P3087:P3096" si="1782">SUM(N3087:O3087)</f>
        <v>69.16</v>
      </c>
      <c r="Q3087" s="64"/>
      <c r="R3087" s="70">
        <f t="shared" ref="R3087:S3096" si="1783">X3087</f>
        <v>35.61</v>
      </c>
      <c r="S3087" s="70">
        <f t="shared" si="1783"/>
        <v>33.549999999999997</v>
      </c>
      <c r="T3087" s="70">
        <f t="shared" ref="T3087:T3096" si="1784">R3087+S3087</f>
        <v>69.16</v>
      </c>
      <c r="U3087" s="70">
        <f t="shared" ref="U3087:U3096" si="1785">ROUND(Z3087*$H$2,2)/100</f>
        <v>0</v>
      </c>
      <c r="V3087" s="78">
        <f t="shared" ref="V3087:V3096" si="1786">SUM(T3087:U3087)</f>
        <v>69.16</v>
      </c>
      <c r="X3087" s="70">
        <v>35.61</v>
      </c>
      <c r="Y3087" s="70">
        <v>33.549999999999997</v>
      </c>
      <c r="Z3087" s="70">
        <v>69.16</v>
      </c>
      <c r="AA3087" s="79"/>
      <c r="AB3087" s="80">
        <f t="shared" si="1777"/>
        <v>0</v>
      </c>
    </row>
    <row r="3088" spans="1:28" ht="22.5" x14ac:dyDescent="0.25">
      <c r="A3088" s="72" t="s">
        <v>18796</v>
      </c>
      <c r="B3088" s="73" t="s">
        <v>24163</v>
      </c>
      <c r="C3088" s="74" t="s">
        <v>15747</v>
      </c>
      <c r="D3088" s="75">
        <v>0</v>
      </c>
      <c r="E3088" s="70">
        <v>82.490000000000009</v>
      </c>
      <c r="F3088" s="76">
        <f t="shared" si="1778"/>
        <v>0</v>
      </c>
      <c r="G3088" s="77"/>
      <c r="H3088" s="70">
        <f t="shared" si="1779"/>
        <v>45.59</v>
      </c>
      <c r="I3088" s="70">
        <f t="shared" si="1779"/>
        <v>36.9</v>
      </c>
      <c r="J3088" s="70">
        <f t="shared" si="1780"/>
        <v>82.490000000000009</v>
      </c>
      <c r="K3088" s="70">
        <v>0</v>
      </c>
      <c r="L3088" s="76">
        <f t="shared" si="1781"/>
        <v>82.490000000000009</v>
      </c>
      <c r="N3088" s="70">
        <v>45.59</v>
      </c>
      <c r="O3088" s="70">
        <v>36.900000000000006</v>
      </c>
      <c r="P3088" s="70">
        <f t="shared" si="1782"/>
        <v>82.490000000000009</v>
      </c>
      <c r="Q3088" s="64"/>
      <c r="R3088" s="70">
        <f t="shared" si="1783"/>
        <v>45.59</v>
      </c>
      <c r="S3088" s="70">
        <f t="shared" si="1783"/>
        <v>36.909999999999997</v>
      </c>
      <c r="T3088" s="70">
        <f t="shared" si="1784"/>
        <v>82.5</v>
      </c>
      <c r="U3088" s="70">
        <f t="shared" si="1785"/>
        <v>0</v>
      </c>
      <c r="V3088" s="78">
        <f t="shared" si="1786"/>
        <v>82.5</v>
      </c>
      <c r="X3088" s="70">
        <v>45.59</v>
      </c>
      <c r="Y3088" s="70">
        <v>36.909999999999997</v>
      </c>
      <c r="Z3088" s="70">
        <v>82.5</v>
      </c>
      <c r="AA3088" s="79"/>
      <c r="AB3088" s="80">
        <f t="shared" si="1777"/>
        <v>-9.9999999999909051E-3</v>
      </c>
    </row>
    <row r="3089" spans="1:28" ht="22.5" x14ac:dyDescent="0.25">
      <c r="A3089" s="72" t="s">
        <v>18797</v>
      </c>
      <c r="B3089" s="73" t="s">
        <v>24164</v>
      </c>
      <c r="C3089" s="74" t="s">
        <v>15747</v>
      </c>
      <c r="D3089" s="75">
        <v>0</v>
      </c>
      <c r="E3089" s="70">
        <v>94.86</v>
      </c>
      <c r="F3089" s="76">
        <f t="shared" si="1778"/>
        <v>0</v>
      </c>
      <c r="G3089" s="77"/>
      <c r="H3089" s="70">
        <f t="shared" si="1779"/>
        <v>51.26</v>
      </c>
      <c r="I3089" s="70">
        <f t="shared" si="1779"/>
        <v>43.6</v>
      </c>
      <c r="J3089" s="70">
        <f t="shared" si="1780"/>
        <v>94.86</v>
      </c>
      <c r="K3089" s="70">
        <v>0</v>
      </c>
      <c r="L3089" s="76">
        <f t="shared" si="1781"/>
        <v>94.86</v>
      </c>
      <c r="N3089" s="70">
        <v>51.26</v>
      </c>
      <c r="O3089" s="70">
        <v>43.599999999999994</v>
      </c>
      <c r="P3089" s="70">
        <f t="shared" si="1782"/>
        <v>94.859999999999985</v>
      </c>
      <c r="Q3089" s="64"/>
      <c r="R3089" s="70">
        <f t="shared" si="1783"/>
        <v>51.26</v>
      </c>
      <c r="S3089" s="70">
        <f t="shared" si="1783"/>
        <v>43.61</v>
      </c>
      <c r="T3089" s="70">
        <f t="shared" si="1784"/>
        <v>94.87</v>
      </c>
      <c r="U3089" s="70">
        <f t="shared" si="1785"/>
        <v>0</v>
      </c>
      <c r="V3089" s="78">
        <f t="shared" si="1786"/>
        <v>94.87</v>
      </c>
      <c r="X3089" s="70">
        <v>51.26</v>
      </c>
      <c r="Y3089" s="70">
        <v>43.61</v>
      </c>
      <c r="Z3089" s="70">
        <v>94.87</v>
      </c>
      <c r="AA3089" s="79"/>
      <c r="AB3089" s="80">
        <f t="shared" si="1777"/>
        <v>-1.0000000000019327E-2</v>
      </c>
    </row>
    <row r="3090" spans="1:28" ht="22.5" x14ac:dyDescent="0.25">
      <c r="A3090" s="72" t="s">
        <v>18798</v>
      </c>
      <c r="B3090" s="73" t="s">
        <v>24165</v>
      </c>
      <c r="C3090" s="74" t="s">
        <v>15747</v>
      </c>
      <c r="D3090" s="75">
        <v>0</v>
      </c>
      <c r="E3090" s="70">
        <v>110.78</v>
      </c>
      <c r="F3090" s="76">
        <f t="shared" si="1778"/>
        <v>0</v>
      </c>
      <c r="G3090" s="77"/>
      <c r="H3090" s="70">
        <f t="shared" si="1779"/>
        <v>63.82</v>
      </c>
      <c r="I3090" s="70">
        <f t="shared" si="1779"/>
        <v>46.96</v>
      </c>
      <c r="J3090" s="70">
        <f t="shared" si="1780"/>
        <v>110.78</v>
      </c>
      <c r="K3090" s="70">
        <v>0</v>
      </c>
      <c r="L3090" s="76">
        <f t="shared" si="1781"/>
        <v>110.78</v>
      </c>
      <c r="N3090" s="70">
        <v>63.82</v>
      </c>
      <c r="O3090" s="70">
        <v>46.96</v>
      </c>
      <c r="P3090" s="70">
        <f t="shared" si="1782"/>
        <v>110.78</v>
      </c>
      <c r="Q3090" s="64"/>
      <c r="R3090" s="70">
        <f t="shared" si="1783"/>
        <v>63.82</v>
      </c>
      <c r="S3090" s="70">
        <f t="shared" si="1783"/>
        <v>46.97</v>
      </c>
      <c r="T3090" s="70">
        <f t="shared" si="1784"/>
        <v>110.78999999999999</v>
      </c>
      <c r="U3090" s="70">
        <f t="shared" si="1785"/>
        <v>0</v>
      </c>
      <c r="V3090" s="78">
        <f t="shared" si="1786"/>
        <v>110.78999999999999</v>
      </c>
      <c r="X3090" s="70">
        <v>63.82</v>
      </c>
      <c r="Y3090" s="70">
        <v>46.97</v>
      </c>
      <c r="Z3090" s="70">
        <v>110.79</v>
      </c>
      <c r="AA3090" s="79"/>
      <c r="AB3090" s="80">
        <f t="shared" si="1777"/>
        <v>-1.0000000000005116E-2</v>
      </c>
    </row>
    <row r="3091" spans="1:28" ht="22.5" x14ac:dyDescent="0.25">
      <c r="A3091" s="72" t="s">
        <v>18799</v>
      </c>
      <c r="B3091" s="73" t="s">
        <v>24166</v>
      </c>
      <c r="C3091" s="74" t="s">
        <v>15747</v>
      </c>
      <c r="D3091" s="75">
        <v>0</v>
      </c>
      <c r="E3091" s="70">
        <v>130.29</v>
      </c>
      <c r="F3091" s="76">
        <f t="shared" si="1778"/>
        <v>0</v>
      </c>
      <c r="G3091" s="77"/>
      <c r="H3091" s="70">
        <f t="shared" si="1779"/>
        <v>76.61</v>
      </c>
      <c r="I3091" s="70">
        <f t="shared" si="1779"/>
        <v>53.68</v>
      </c>
      <c r="J3091" s="70">
        <f t="shared" si="1780"/>
        <v>130.29</v>
      </c>
      <c r="K3091" s="70">
        <v>0</v>
      </c>
      <c r="L3091" s="76">
        <f t="shared" si="1781"/>
        <v>130.29</v>
      </c>
      <c r="N3091" s="70">
        <v>76.61</v>
      </c>
      <c r="O3091" s="70">
        <v>53.680000000000007</v>
      </c>
      <c r="P3091" s="70">
        <f t="shared" si="1782"/>
        <v>130.29000000000002</v>
      </c>
      <c r="Q3091" s="64"/>
      <c r="R3091" s="70">
        <f t="shared" si="1783"/>
        <v>76.61</v>
      </c>
      <c r="S3091" s="70">
        <f t="shared" si="1783"/>
        <v>53.68</v>
      </c>
      <c r="T3091" s="70">
        <f t="shared" si="1784"/>
        <v>130.29</v>
      </c>
      <c r="U3091" s="70">
        <f t="shared" si="1785"/>
        <v>0</v>
      </c>
      <c r="V3091" s="78">
        <f t="shared" si="1786"/>
        <v>130.29</v>
      </c>
      <c r="X3091" s="70">
        <v>76.61</v>
      </c>
      <c r="Y3091" s="70">
        <v>53.68</v>
      </c>
      <c r="Z3091" s="70">
        <v>130.29</v>
      </c>
      <c r="AA3091" s="79"/>
      <c r="AB3091" s="80">
        <f t="shared" si="1777"/>
        <v>0</v>
      </c>
    </row>
    <row r="3092" spans="1:28" ht="22.5" x14ac:dyDescent="0.25">
      <c r="A3092" s="72" t="s">
        <v>18800</v>
      </c>
      <c r="B3092" s="73" t="s">
        <v>24167</v>
      </c>
      <c r="C3092" s="74" t="s">
        <v>15747</v>
      </c>
      <c r="D3092" s="75">
        <v>0</v>
      </c>
      <c r="E3092" s="70">
        <v>146.80000000000001</v>
      </c>
      <c r="F3092" s="76">
        <f t="shared" si="1778"/>
        <v>0</v>
      </c>
      <c r="G3092" s="77"/>
      <c r="H3092" s="70">
        <f t="shared" si="1779"/>
        <v>86.43</v>
      </c>
      <c r="I3092" s="70">
        <f t="shared" si="1779"/>
        <v>60.37</v>
      </c>
      <c r="J3092" s="70">
        <f t="shared" si="1780"/>
        <v>146.80000000000001</v>
      </c>
      <c r="K3092" s="70">
        <v>0</v>
      </c>
      <c r="L3092" s="76">
        <f t="shared" si="1781"/>
        <v>146.80000000000001</v>
      </c>
      <c r="N3092" s="70">
        <v>86.429999999999993</v>
      </c>
      <c r="O3092" s="70">
        <v>60.370000000000005</v>
      </c>
      <c r="P3092" s="70">
        <f t="shared" si="1782"/>
        <v>146.80000000000001</v>
      </c>
      <c r="Q3092" s="64"/>
      <c r="R3092" s="70">
        <f t="shared" si="1783"/>
        <v>86.43</v>
      </c>
      <c r="S3092" s="70">
        <f t="shared" si="1783"/>
        <v>60.39</v>
      </c>
      <c r="T3092" s="70">
        <f t="shared" si="1784"/>
        <v>146.82</v>
      </c>
      <c r="U3092" s="70">
        <f t="shared" si="1785"/>
        <v>0</v>
      </c>
      <c r="V3092" s="78">
        <f t="shared" si="1786"/>
        <v>146.82</v>
      </c>
      <c r="X3092" s="70">
        <v>86.43</v>
      </c>
      <c r="Y3092" s="70">
        <v>60.39</v>
      </c>
      <c r="Z3092" s="70">
        <v>146.82</v>
      </c>
      <c r="AA3092" s="79"/>
      <c r="AB3092" s="80">
        <f t="shared" si="1777"/>
        <v>-1.999999999998181E-2</v>
      </c>
    </row>
    <row r="3093" spans="1:28" s="34" customFormat="1" ht="22.5" x14ac:dyDescent="0.25">
      <c r="A3093" s="72" t="s">
        <v>18801</v>
      </c>
      <c r="B3093" s="73" t="s">
        <v>24168</v>
      </c>
      <c r="C3093" s="74" t="s">
        <v>15747</v>
      </c>
      <c r="D3093" s="75">
        <v>0</v>
      </c>
      <c r="E3093" s="70">
        <v>206.58</v>
      </c>
      <c r="F3093" s="76">
        <f t="shared" si="1778"/>
        <v>0</v>
      </c>
      <c r="G3093" s="77"/>
      <c r="H3093" s="70">
        <f t="shared" si="1779"/>
        <v>139.49</v>
      </c>
      <c r="I3093" s="70">
        <f t="shared" si="1779"/>
        <v>67.09</v>
      </c>
      <c r="J3093" s="70">
        <f t="shared" si="1780"/>
        <v>206.58</v>
      </c>
      <c r="K3093" s="70">
        <v>0</v>
      </c>
      <c r="L3093" s="76">
        <f t="shared" si="1781"/>
        <v>206.58</v>
      </c>
      <c r="N3093" s="70">
        <v>139.49</v>
      </c>
      <c r="O3093" s="70">
        <v>67.09</v>
      </c>
      <c r="P3093" s="70">
        <f t="shared" si="1782"/>
        <v>206.58</v>
      </c>
      <c r="Q3093" s="64"/>
      <c r="R3093" s="70">
        <f t="shared" si="1783"/>
        <v>139.49</v>
      </c>
      <c r="S3093" s="70">
        <f t="shared" si="1783"/>
        <v>67.099999999999994</v>
      </c>
      <c r="T3093" s="70">
        <f t="shared" si="1784"/>
        <v>206.59</v>
      </c>
      <c r="U3093" s="70">
        <f t="shared" si="1785"/>
        <v>0</v>
      </c>
      <c r="V3093" s="78">
        <f t="shared" si="1786"/>
        <v>206.59</v>
      </c>
      <c r="X3093" s="70">
        <v>139.49</v>
      </c>
      <c r="Y3093" s="70">
        <v>67.099999999999994</v>
      </c>
      <c r="Z3093" s="70">
        <v>206.59</v>
      </c>
      <c r="AA3093" s="79"/>
      <c r="AB3093" s="80">
        <f t="shared" si="1777"/>
        <v>-9.9999999999909051E-3</v>
      </c>
    </row>
    <row r="3094" spans="1:28" s="34" customFormat="1" ht="22.5" x14ac:dyDescent="0.25">
      <c r="A3094" s="72" t="s">
        <v>18802</v>
      </c>
      <c r="B3094" s="73" t="s">
        <v>24169</v>
      </c>
      <c r="C3094" s="74" t="s">
        <v>15747</v>
      </c>
      <c r="D3094" s="75">
        <v>0</v>
      </c>
      <c r="E3094" s="70">
        <v>247.17999999999998</v>
      </c>
      <c r="F3094" s="76">
        <f t="shared" si="1778"/>
        <v>0</v>
      </c>
      <c r="G3094" s="77"/>
      <c r="H3094" s="70">
        <f t="shared" si="1779"/>
        <v>171.7</v>
      </c>
      <c r="I3094" s="70">
        <f t="shared" si="1779"/>
        <v>75.48</v>
      </c>
      <c r="J3094" s="70">
        <f t="shared" si="1780"/>
        <v>247.18</v>
      </c>
      <c r="K3094" s="70">
        <v>0</v>
      </c>
      <c r="L3094" s="76">
        <f t="shared" si="1781"/>
        <v>247.18</v>
      </c>
      <c r="N3094" s="70">
        <v>171.7</v>
      </c>
      <c r="O3094" s="70">
        <v>75.47999999999999</v>
      </c>
      <c r="P3094" s="70">
        <f t="shared" si="1782"/>
        <v>247.17999999999998</v>
      </c>
      <c r="Q3094" s="64"/>
      <c r="R3094" s="70">
        <f t="shared" si="1783"/>
        <v>171.7</v>
      </c>
      <c r="S3094" s="70">
        <f t="shared" si="1783"/>
        <v>75.489999999999995</v>
      </c>
      <c r="T3094" s="70">
        <f t="shared" si="1784"/>
        <v>247.19</v>
      </c>
      <c r="U3094" s="70">
        <f t="shared" si="1785"/>
        <v>0</v>
      </c>
      <c r="V3094" s="78">
        <f t="shared" si="1786"/>
        <v>247.19</v>
      </c>
      <c r="X3094" s="70">
        <v>171.7</v>
      </c>
      <c r="Y3094" s="70">
        <v>75.489999999999995</v>
      </c>
      <c r="Z3094" s="70">
        <v>247.19</v>
      </c>
      <c r="AA3094" s="79"/>
      <c r="AB3094" s="80">
        <f t="shared" si="1777"/>
        <v>-1.0000000000019327E-2</v>
      </c>
    </row>
    <row r="3095" spans="1:28" s="34" customFormat="1" ht="22.5" x14ac:dyDescent="0.25">
      <c r="A3095" s="72" t="s">
        <v>18803</v>
      </c>
      <c r="B3095" s="73" t="s">
        <v>24170</v>
      </c>
      <c r="C3095" s="74" t="s">
        <v>15747</v>
      </c>
      <c r="D3095" s="75">
        <v>0</v>
      </c>
      <c r="E3095" s="70">
        <v>328.44</v>
      </c>
      <c r="F3095" s="76">
        <f t="shared" si="1778"/>
        <v>0</v>
      </c>
      <c r="G3095" s="77"/>
      <c r="H3095" s="70">
        <f t="shared" si="1779"/>
        <v>244.56</v>
      </c>
      <c r="I3095" s="70">
        <f t="shared" si="1779"/>
        <v>83.88</v>
      </c>
      <c r="J3095" s="70">
        <f t="shared" si="1780"/>
        <v>328.44</v>
      </c>
      <c r="K3095" s="70">
        <v>0</v>
      </c>
      <c r="L3095" s="76">
        <f t="shared" si="1781"/>
        <v>328.44</v>
      </c>
      <c r="N3095" s="70">
        <v>244.56</v>
      </c>
      <c r="O3095" s="70">
        <v>83.88</v>
      </c>
      <c r="P3095" s="70">
        <f t="shared" si="1782"/>
        <v>328.44</v>
      </c>
      <c r="Q3095" s="64"/>
      <c r="R3095" s="70">
        <f t="shared" si="1783"/>
        <v>244.56</v>
      </c>
      <c r="S3095" s="70">
        <f t="shared" si="1783"/>
        <v>83.89</v>
      </c>
      <c r="T3095" s="70">
        <f t="shared" si="1784"/>
        <v>328.45</v>
      </c>
      <c r="U3095" s="70">
        <f t="shared" si="1785"/>
        <v>0</v>
      </c>
      <c r="V3095" s="78">
        <f t="shared" si="1786"/>
        <v>328.45</v>
      </c>
      <c r="X3095" s="70">
        <v>244.56</v>
      </c>
      <c r="Y3095" s="70">
        <v>83.89</v>
      </c>
      <c r="Z3095" s="70">
        <v>328.45</v>
      </c>
      <c r="AA3095" s="79"/>
      <c r="AB3095" s="80">
        <f t="shared" si="1777"/>
        <v>-9.9999999999909051E-3</v>
      </c>
    </row>
    <row r="3096" spans="1:28" s="34" customFormat="1" ht="22.5" x14ac:dyDescent="0.25">
      <c r="A3096" s="72" t="s">
        <v>18804</v>
      </c>
      <c r="B3096" s="73" t="s">
        <v>24171</v>
      </c>
      <c r="C3096" s="74" t="s">
        <v>15747</v>
      </c>
      <c r="D3096" s="75">
        <v>0</v>
      </c>
      <c r="E3096" s="70">
        <v>498.36</v>
      </c>
      <c r="F3096" s="76">
        <f t="shared" si="1778"/>
        <v>0</v>
      </c>
      <c r="G3096" s="77"/>
      <c r="H3096" s="70">
        <f t="shared" si="1779"/>
        <v>406.11</v>
      </c>
      <c r="I3096" s="70">
        <f t="shared" si="1779"/>
        <v>92.25</v>
      </c>
      <c r="J3096" s="70">
        <f t="shared" si="1780"/>
        <v>498.36</v>
      </c>
      <c r="K3096" s="70">
        <v>0</v>
      </c>
      <c r="L3096" s="76">
        <f t="shared" si="1781"/>
        <v>498.36</v>
      </c>
      <c r="N3096" s="70">
        <v>406.11</v>
      </c>
      <c r="O3096" s="70">
        <v>92.25</v>
      </c>
      <c r="P3096" s="70">
        <f t="shared" si="1782"/>
        <v>498.36</v>
      </c>
      <c r="Q3096" s="64"/>
      <c r="R3096" s="70">
        <f t="shared" si="1783"/>
        <v>406.11</v>
      </c>
      <c r="S3096" s="70">
        <f t="shared" si="1783"/>
        <v>92.26</v>
      </c>
      <c r="T3096" s="70">
        <f t="shared" si="1784"/>
        <v>498.37</v>
      </c>
      <c r="U3096" s="70">
        <f t="shared" si="1785"/>
        <v>0</v>
      </c>
      <c r="V3096" s="78">
        <f t="shared" si="1786"/>
        <v>498.37</v>
      </c>
      <c r="X3096" s="70">
        <v>406.11</v>
      </c>
      <c r="Y3096" s="70">
        <v>92.26</v>
      </c>
      <c r="Z3096" s="70">
        <v>498.37</v>
      </c>
      <c r="AA3096" s="79"/>
      <c r="AB3096" s="80">
        <f t="shared" si="1777"/>
        <v>-9.9999999999909051E-3</v>
      </c>
    </row>
    <row r="3097" spans="1:28" s="34" customFormat="1" ht="22.5" x14ac:dyDescent="0.25">
      <c r="A3097" s="66" t="s">
        <v>18805</v>
      </c>
      <c r="B3097" s="67" t="s">
        <v>24172</v>
      </c>
      <c r="C3097" s="68"/>
      <c r="D3097" s="69"/>
      <c r="E3097" s="70"/>
      <c r="F3097" s="71"/>
      <c r="G3097" s="39"/>
      <c r="H3097" s="70"/>
      <c r="I3097" s="70"/>
      <c r="J3097" s="70"/>
      <c r="K3097" s="70"/>
      <c r="L3097" s="76"/>
      <c r="N3097" s="70"/>
      <c r="O3097" s="70"/>
      <c r="P3097" s="70"/>
      <c r="Q3097" s="64"/>
      <c r="R3097" s="70"/>
      <c r="S3097" s="70"/>
      <c r="T3097" s="70"/>
      <c r="U3097" s="70"/>
      <c r="V3097" s="78"/>
      <c r="X3097" s="70"/>
      <c r="Y3097" s="70"/>
      <c r="Z3097" s="70"/>
      <c r="AA3097" s="79"/>
      <c r="AB3097" s="80">
        <f t="shared" si="1777"/>
        <v>0</v>
      </c>
    </row>
    <row r="3098" spans="1:28" s="34" customFormat="1" ht="22.5" x14ac:dyDescent="0.25">
      <c r="A3098" s="72" t="s">
        <v>18806</v>
      </c>
      <c r="B3098" s="73" t="s">
        <v>24173</v>
      </c>
      <c r="C3098" s="74" t="s">
        <v>15692</v>
      </c>
      <c r="D3098" s="75">
        <v>0</v>
      </c>
      <c r="E3098" s="70">
        <v>61.12</v>
      </c>
      <c r="F3098" s="76">
        <f t="shared" ref="F3098:F3128" si="1787">ROUND(D3098*E3098,2)</f>
        <v>0</v>
      </c>
      <c r="G3098" s="77"/>
      <c r="H3098" s="70">
        <f t="shared" ref="H3098:I3128" si="1788">ROUND(N3098+(N3098*$H$2/100),2)</f>
        <v>51.06</v>
      </c>
      <c r="I3098" s="70">
        <f t="shared" si="1788"/>
        <v>10.06</v>
      </c>
      <c r="J3098" s="70">
        <f t="shared" ref="J3098:J3128" si="1789">H3098+I3098</f>
        <v>61.120000000000005</v>
      </c>
      <c r="K3098" s="70">
        <v>0</v>
      </c>
      <c r="L3098" s="76">
        <f t="shared" ref="L3098:L3128" si="1790">SUM(J3098:K3098)</f>
        <v>61.120000000000005</v>
      </c>
      <c r="N3098" s="70">
        <v>51.059999999999995</v>
      </c>
      <c r="O3098" s="70">
        <v>10.06</v>
      </c>
      <c r="P3098" s="70">
        <f t="shared" ref="P3098:P3128" si="1791">SUM(N3098:O3098)</f>
        <v>61.12</v>
      </c>
      <c r="Q3098" s="64"/>
      <c r="R3098" s="70">
        <f t="shared" ref="R3098:S3128" si="1792">X3098</f>
        <v>51.06</v>
      </c>
      <c r="S3098" s="70">
        <f t="shared" si="1792"/>
        <v>10.06</v>
      </c>
      <c r="T3098" s="70">
        <f t="shared" ref="T3098:T3128" si="1793">R3098+S3098</f>
        <v>61.120000000000005</v>
      </c>
      <c r="U3098" s="70">
        <f t="shared" ref="U3098:U3128" si="1794">ROUND(Z3098*$H$2,2)/100</f>
        <v>0</v>
      </c>
      <c r="V3098" s="78">
        <f t="shared" ref="V3098:V3128" si="1795">SUM(T3098:U3098)</f>
        <v>61.120000000000005</v>
      </c>
      <c r="X3098" s="70">
        <v>51.06</v>
      </c>
      <c r="Y3098" s="70">
        <v>10.06</v>
      </c>
      <c r="Z3098" s="70">
        <v>61.12</v>
      </c>
      <c r="AA3098" s="79"/>
      <c r="AB3098" s="80">
        <f t="shared" si="1777"/>
        <v>0</v>
      </c>
    </row>
    <row r="3099" spans="1:28" s="34" customFormat="1" ht="22.5" x14ac:dyDescent="0.25">
      <c r="A3099" s="72" t="s">
        <v>18807</v>
      </c>
      <c r="B3099" s="73" t="s">
        <v>24174</v>
      </c>
      <c r="C3099" s="74" t="s">
        <v>15692</v>
      </c>
      <c r="D3099" s="75">
        <v>0</v>
      </c>
      <c r="E3099" s="70">
        <v>76.53</v>
      </c>
      <c r="F3099" s="76">
        <f t="shared" si="1787"/>
        <v>0</v>
      </c>
      <c r="G3099" s="77"/>
      <c r="H3099" s="70">
        <f t="shared" si="1788"/>
        <v>66.47</v>
      </c>
      <c r="I3099" s="70">
        <f t="shared" si="1788"/>
        <v>10.06</v>
      </c>
      <c r="J3099" s="70">
        <f t="shared" si="1789"/>
        <v>76.53</v>
      </c>
      <c r="K3099" s="70">
        <v>0</v>
      </c>
      <c r="L3099" s="76">
        <f t="shared" si="1790"/>
        <v>76.53</v>
      </c>
      <c r="N3099" s="70">
        <v>66.47</v>
      </c>
      <c r="O3099" s="70">
        <v>10.06</v>
      </c>
      <c r="P3099" s="70">
        <f t="shared" si="1791"/>
        <v>76.53</v>
      </c>
      <c r="Q3099" s="64"/>
      <c r="R3099" s="70">
        <f t="shared" si="1792"/>
        <v>66.47</v>
      </c>
      <c r="S3099" s="70">
        <f t="shared" si="1792"/>
        <v>10.06</v>
      </c>
      <c r="T3099" s="70">
        <f t="shared" si="1793"/>
        <v>76.53</v>
      </c>
      <c r="U3099" s="70">
        <f t="shared" si="1794"/>
        <v>0</v>
      </c>
      <c r="V3099" s="78">
        <f t="shared" si="1795"/>
        <v>76.53</v>
      </c>
      <c r="X3099" s="70">
        <v>66.47</v>
      </c>
      <c r="Y3099" s="70">
        <v>10.06</v>
      </c>
      <c r="Z3099" s="70">
        <v>76.53</v>
      </c>
      <c r="AA3099" s="79"/>
      <c r="AB3099" s="80">
        <f t="shared" si="1777"/>
        <v>0</v>
      </c>
    </row>
    <row r="3100" spans="1:28" s="34" customFormat="1" ht="22.5" x14ac:dyDescent="0.25">
      <c r="A3100" s="72" t="s">
        <v>18808</v>
      </c>
      <c r="B3100" s="73" t="s">
        <v>24175</v>
      </c>
      <c r="C3100" s="74" t="s">
        <v>15692</v>
      </c>
      <c r="D3100" s="75">
        <v>0</v>
      </c>
      <c r="E3100" s="70">
        <v>95.29</v>
      </c>
      <c r="F3100" s="76">
        <f t="shared" si="1787"/>
        <v>0</v>
      </c>
      <c r="G3100" s="77"/>
      <c r="H3100" s="70">
        <f t="shared" si="1788"/>
        <v>81.88</v>
      </c>
      <c r="I3100" s="70">
        <f t="shared" si="1788"/>
        <v>13.41</v>
      </c>
      <c r="J3100" s="70">
        <f t="shared" si="1789"/>
        <v>95.289999999999992</v>
      </c>
      <c r="K3100" s="70">
        <v>0</v>
      </c>
      <c r="L3100" s="76">
        <f t="shared" si="1790"/>
        <v>95.289999999999992</v>
      </c>
      <c r="N3100" s="70">
        <v>81.88000000000001</v>
      </c>
      <c r="O3100" s="70">
        <v>13.41</v>
      </c>
      <c r="P3100" s="70">
        <f t="shared" si="1791"/>
        <v>95.29</v>
      </c>
      <c r="Q3100" s="64"/>
      <c r="R3100" s="70">
        <f t="shared" si="1792"/>
        <v>81.88</v>
      </c>
      <c r="S3100" s="70">
        <f t="shared" si="1792"/>
        <v>13.42</v>
      </c>
      <c r="T3100" s="70">
        <f t="shared" si="1793"/>
        <v>95.3</v>
      </c>
      <c r="U3100" s="70">
        <f t="shared" si="1794"/>
        <v>0</v>
      </c>
      <c r="V3100" s="78">
        <f t="shared" si="1795"/>
        <v>95.3</v>
      </c>
      <c r="X3100" s="70">
        <v>81.88</v>
      </c>
      <c r="Y3100" s="70">
        <v>13.42</v>
      </c>
      <c r="Z3100" s="70">
        <v>95.3</v>
      </c>
      <c r="AA3100" s="79"/>
      <c r="AB3100" s="80">
        <f t="shared" si="1777"/>
        <v>-9.9999999999909051E-3</v>
      </c>
    </row>
    <row r="3101" spans="1:28" s="34" customFormat="1" ht="22.5" x14ac:dyDescent="0.25">
      <c r="A3101" s="72" t="s">
        <v>18809</v>
      </c>
      <c r="B3101" s="73" t="s">
        <v>24176</v>
      </c>
      <c r="C3101" s="74" t="s">
        <v>15692</v>
      </c>
      <c r="D3101" s="75">
        <v>0</v>
      </c>
      <c r="E3101" s="70">
        <v>149.17999999999998</v>
      </c>
      <c r="F3101" s="76">
        <f t="shared" si="1787"/>
        <v>0</v>
      </c>
      <c r="G3101" s="77"/>
      <c r="H3101" s="70">
        <f t="shared" si="1788"/>
        <v>135.77000000000001</v>
      </c>
      <c r="I3101" s="70">
        <f t="shared" si="1788"/>
        <v>13.41</v>
      </c>
      <c r="J3101" s="70">
        <f t="shared" si="1789"/>
        <v>149.18</v>
      </c>
      <c r="K3101" s="70">
        <v>0</v>
      </c>
      <c r="L3101" s="76">
        <f t="shared" si="1790"/>
        <v>149.18</v>
      </c>
      <c r="N3101" s="70">
        <v>135.76999999999998</v>
      </c>
      <c r="O3101" s="70">
        <v>13.41</v>
      </c>
      <c r="P3101" s="70">
        <f t="shared" si="1791"/>
        <v>149.17999999999998</v>
      </c>
      <c r="Q3101" s="64"/>
      <c r="R3101" s="70">
        <f t="shared" si="1792"/>
        <v>135.77000000000001</v>
      </c>
      <c r="S3101" s="70">
        <f t="shared" si="1792"/>
        <v>13.42</v>
      </c>
      <c r="T3101" s="70">
        <f t="shared" si="1793"/>
        <v>149.19</v>
      </c>
      <c r="U3101" s="70">
        <f t="shared" si="1794"/>
        <v>0</v>
      </c>
      <c r="V3101" s="78">
        <f t="shared" si="1795"/>
        <v>149.19</v>
      </c>
      <c r="X3101" s="70">
        <v>135.77000000000001</v>
      </c>
      <c r="Y3101" s="70">
        <v>13.42</v>
      </c>
      <c r="Z3101" s="70">
        <v>149.19</v>
      </c>
      <c r="AA3101" s="79"/>
      <c r="AB3101" s="80">
        <f t="shared" si="1777"/>
        <v>-1.0000000000019327E-2</v>
      </c>
    </row>
    <row r="3102" spans="1:28" s="34" customFormat="1" ht="22.5" x14ac:dyDescent="0.25">
      <c r="A3102" s="72" t="s">
        <v>18810</v>
      </c>
      <c r="B3102" s="73" t="s">
        <v>24177</v>
      </c>
      <c r="C3102" s="74" t="s">
        <v>15692</v>
      </c>
      <c r="D3102" s="75">
        <v>0</v>
      </c>
      <c r="E3102" s="70">
        <v>82.02000000000001</v>
      </c>
      <c r="F3102" s="76">
        <f t="shared" si="1787"/>
        <v>0</v>
      </c>
      <c r="G3102" s="77"/>
      <c r="H3102" s="70">
        <f t="shared" si="1788"/>
        <v>71.959999999999994</v>
      </c>
      <c r="I3102" s="70">
        <f t="shared" si="1788"/>
        <v>10.06</v>
      </c>
      <c r="J3102" s="70">
        <f t="shared" si="1789"/>
        <v>82.02</v>
      </c>
      <c r="K3102" s="70">
        <v>0</v>
      </c>
      <c r="L3102" s="76">
        <f t="shared" si="1790"/>
        <v>82.02</v>
      </c>
      <c r="N3102" s="70">
        <v>71.960000000000008</v>
      </c>
      <c r="O3102" s="70">
        <v>10.06</v>
      </c>
      <c r="P3102" s="70">
        <f t="shared" si="1791"/>
        <v>82.02000000000001</v>
      </c>
      <c r="Q3102" s="64"/>
      <c r="R3102" s="70">
        <f t="shared" si="1792"/>
        <v>71.959999999999994</v>
      </c>
      <c r="S3102" s="70">
        <f t="shared" si="1792"/>
        <v>10.06</v>
      </c>
      <c r="T3102" s="70">
        <f t="shared" si="1793"/>
        <v>82.02</v>
      </c>
      <c r="U3102" s="70">
        <f t="shared" si="1794"/>
        <v>0</v>
      </c>
      <c r="V3102" s="78">
        <f t="shared" si="1795"/>
        <v>82.02</v>
      </c>
      <c r="X3102" s="70">
        <v>71.959999999999994</v>
      </c>
      <c r="Y3102" s="70">
        <v>10.06</v>
      </c>
      <c r="Z3102" s="70">
        <v>82.02</v>
      </c>
      <c r="AA3102" s="79"/>
      <c r="AB3102" s="80">
        <f t="shared" si="1777"/>
        <v>0</v>
      </c>
    </row>
    <row r="3103" spans="1:28" ht="22.5" x14ac:dyDescent="0.25">
      <c r="A3103" s="72" t="s">
        <v>18811</v>
      </c>
      <c r="B3103" s="73" t="s">
        <v>24178</v>
      </c>
      <c r="C3103" s="74" t="s">
        <v>15692</v>
      </c>
      <c r="D3103" s="75">
        <v>0</v>
      </c>
      <c r="E3103" s="70">
        <v>103.47000000000001</v>
      </c>
      <c r="F3103" s="76">
        <f t="shared" si="1787"/>
        <v>0</v>
      </c>
      <c r="G3103" s="77"/>
      <c r="H3103" s="70">
        <f t="shared" si="1788"/>
        <v>93.41</v>
      </c>
      <c r="I3103" s="70">
        <f t="shared" si="1788"/>
        <v>10.06</v>
      </c>
      <c r="J3103" s="70">
        <f t="shared" si="1789"/>
        <v>103.47</v>
      </c>
      <c r="K3103" s="70">
        <v>0</v>
      </c>
      <c r="L3103" s="76">
        <f t="shared" si="1790"/>
        <v>103.47</v>
      </c>
      <c r="N3103" s="70">
        <v>93.410000000000011</v>
      </c>
      <c r="O3103" s="70">
        <v>10.06</v>
      </c>
      <c r="P3103" s="70">
        <f t="shared" si="1791"/>
        <v>103.47000000000001</v>
      </c>
      <c r="Q3103" s="64"/>
      <c r="R3103" s="70">
        <f t="shared" si="1792"/>
        <v>93.41</v>
      </c>
      <c r="S3103" s="70">
        <f t="shared" si="1792"/>
        <v>10.06</v>
      </c>
      <c r="T3103" s="70">
        <f t="shared" si="1793"/>
        <v>103.47</v>
      </c>
      <c r="U3103" s="70">
        <f t="shared" si="1794"/>
        <v>0</v>
      </c>
      <c r="V3103" s="78">
        <f t="shared" si="1795"/>
        <v>103.47</v>
      </c>
      <c r="X3103" s="70">
        <v>93.41</v>
      </c>
      <c r="Y3103" s="70">
        <v>10.06</v>
      </c>
      <c r="Z3103" s="70">
        <v>103.47</v>
      </c>
      <c r="AA3103" s="79"/>
      <c r="AB3103" s="80">
        <f t="shared" si="1777"/>
        <v>0</v>
      </c>
    </row>
    <row r="3104" spans="1:28" ht="22.5" x14ac:dyDescent="0.25">
      <c r="A3104" s="72" t="s">
        <v>18812</v>
      </c>
      <c r="B3104" s="73" t="s">
        <v>24179</v>
      </c>
      <c r="C3104" s="74" t="s">
        <v>15692</v>
      </c>
      <c r="D3104" s="75">
        <v>0</v>
      </c>
      <c r="E3104" s="70">
        <v>129.38999999999999</v>
      </c>
      <c r="F3104" s="76">
        <f t="shared" si="1787"/>
        <v>0</v>
      </c>
      <c r="G3104" s="77"/>
      <c r="H3104" s="70">
        <f t="shared" si="1788"/>
        <v>115.98</v>
      </c>
      <c r="I3104" s="70">
        <f t="shared" si="1788"/>
        <v>13.41</v>
      </c>
      <c r="J3104" s="70">
        <f t="shared" si="1789"/>
        <v>129.39000000000001</v>
      </c>
      <c r="K3104" s="70">
        <v>0</v>
      </c>
      <c r="L3104" s="76">
        <f t="shared" si="1790"/>
        <v>129.39000000000001</v>
      </c>
      <c r="N3104" s="70">
        <v>115.98</v>
      </c>
      <c r="O3104" s="70">
        <v>13.41</v>
      </c>
      <c r="P3104" s="70">
        <f t="shared" si="1791"/>
        <v>129.39000000000001</v>
      </c>
      <c r="Q3104" s="64"/>
      <c r="R3104" s="70">
        <f t="shared" si="1792"/>
        <v>115.98</v>
      </c>
      <c r="S3104" s="70">
        <f t="shared" si="1792"/>
        <v>13.42</v>
      </c>
      <c r="T3104" s="70">
        <f t="shared" si="1793"/>
        <v>129.4</v>
      </c>
      <c r="U3104" s="70">
        <f t="shared" si="1794"/>
        <v>0</v>
      </c>
      <c r="V3104" s="78">
        <f t="shared" si="1795"/>
        <v>129.4</v>
      </c>
      <c r="X3104" s="70">
        <v>115.98</v>
      </c>
      <c r="Y3104" s="70">
        <v>13.42</v>
      </c>
      <c r="Z3104" s="70">
        <v>129.4</v>
      </c>
      <c r="AA3104" s="79"/>
      <c r="AB3104" s="80">
        <f t="shared" si="1777"/>
        <v>-9.9999999999909051E-3</v>
      </c>
    </row>
    <row r="3105" spans="1:28" ht="22.5" x14ac:dyDescent="0.25">
      <c r="A3105" s="72" t="s">
        <v>18813</v>
      </c>
      <c r="B3105" s="73" t="s">
        <v>24180</v>
      </c>
      <c r="C3105" s="74" t="s">
        <v>15692</v>
      </c>
      <c r="D3105" s="75">
        <v>0</v>
      </c>
      <c r="E3105" s="70">
        <v>211.32999999999998</v>
      </c>
      <c r="F3105" s="76">
        <f t="shared" si="1787"/>
        <v>0</v>
      </c>
      <c r="G3105" s="77"/>
      <c r="H3105" s="70">
        <f t="shared" si="1788"/>
        <v>197.92</v>
      </c>
      <c r="I3105" s="70">
        <f t="shared" si="1788"/>
        <v>13.41</v>
      </c>
      <c r="J3105" s="70">
        <f t="shared" si="1789"/>
        <v>211.32999999999998</v>
      </c>
      <c r="K3105" s="70">
        <v>0</v>
      </c>
      <c r="L3105" s="76">
        <f t="shared" si="1790"/>
        <v>211.32999999999998</v>
      </c>
      <c r="N3105" s="70">
        <v>197.92</v>
      </c>
      <c r="O3105" s="70">
        <v>13.41</v>
      </c>
      <c r="P3105" s="70">
        <f t="shared" si="1791"/>
        <v>211.32999999999998</v>
      </c>
      <c r="Q3105" s="64"/>
      <c r="R3105" s="70">
        <f t="shared" si="1792"/>
        <v>197.92</v>
      </c>
      <c r="S3105" s="70">
        <f t="shared" si="1792"/>
        <v>13.42</v>
      </c>
      <c r="T3105" s="70">
        <f t="shared" si="1793"/>
        <v>211.33999999999997</v>
      </c>
      <c r="U3105" s="70">
        <f t="shared" si="1794"/>
        <v>0</v>
      </c>
      <c r="V3105" s="78">
        <f t="shared" si="1795"/>
        <v>211.33999999999997</v>
      </c>
      <c r="X3105" s="70">
        <v>197.92</v>
      </c>
      <c r="Y3105" s="70">
        <v>13.42</v>
      </c>
      <c r="Z3105" s="70">
        <v>211.34</v>
      </c>
      <c r="AA3105" s="79"/>
      <c r="AB3105" s="80">
        <f t="shared" si="1777"/>
        <v>-1.0000000000019327E-2</v>
      </c>
    </row>
    <row r="3106" spans="1:28" ht="22.5" x14ac:dyDescent="0.25">
      <c r="A3106" s="72" t="s">
        <v>18814</v>
      </c>
      <c r="B3106" s="73" t="s">
        <v>24181</v>
      </c>
      <c r="C3106" s="74" t="s">
        <v>15692</v>
      </c>
      <c r="D3106" s="75">
        <v>0</v>
      </c>
      <c r="E3106" s="70">
        <v>54.04</v>
      </c>
      <c r="F3106" s="76">
        <f t="shared" si="1787"/>
        <v>0</v>
      </c>
      <c r="G3106" s="77"/>
      <c r="H3106" s="70">
        <f t="shared" si="1788"/>
        <v>43.98</v>
      </c>
      <c r="I3106" s="70">
        <f t="shared" si="1788"/>
        <v>10.06</v>
      </c>
      <c r="J3106" s="70">
        <f t="shared" si="1789"/>
        <v>54.04</v>
      </c>
      <c r="K3106" s="70">
        <v>0</v>
      </c>
      <c r="L3106" s="76">
        <f t="shared" si="1790"/>
        <v>54.04</v>
      </c>
      <c r="N3106" s="70">
        <v>43.98</v>
      </c>
      <c r="O3106" s="70">
        <v>10.06</v>
      </c>
      <c r="P3106" s="70">
        <f t="shared" si="1791"/>
        <v>54.04</v>
      </c>
      <c r="Q3106" s="64"/>
      <c r="R3106" s="70">
        <f t="shared" si="1792"/>
        <v>43.98</v>
      </c>
      <c r="S3106" s="70">
        <f t="shared" si="1792"/>
        <v>10.06</v>
      </c>
      <c r="T3106" s="70">
        <f t="shared" si="1793"/>
        <v>54.04</v>
      </c>
      <c r="U3106" s="70">
        <f t="shared" si="1794"/>
        <v>0</v>
      </c>
      <c r="V3106" s="78">
        <f t="shared" si="1795"/>
        <v>54.04</v>
      </c>
      <c r="X3106" s="70">
        <v>43.98</v>
      </c>
      <c r="Y3106" s="70">
        <v>10.06</v>
      </c>
      <c r="Z3106" s="70">
        <v>54.04</v>
      </c>
      <c r="AA3106" s="79"/>
      <c r="AB3106" s="80">
        <f t="shared" si="1777"/>
        <v>0</v>
      </c>
    </row>
    <row r="3107" spans="1:28" ht="22.5" x14ac:dyDescent="0.25">
      <c r="A3107" s="72" t="s">
        <v>18815</v>
      </c>
      <c r="B3107" s="73" t="s">
        <v>24182</v>
      </c>
      <c r="C3107" s="74" t="s">
        <v>15692</v>
      </c>
      <c r="D3107" s="75">
        <v>0</v>
      </c>
      <c r="E3107" s="70">
        <v>64.350000000000009</v>
      </c>
      <c r="F3107" s="76">
        <f t="shared" si="1787"/>
        <v>0</v>
      </c>
      <c r="G3107" s="77"/>
      <c r="H3107" s="70">
        <f t="shared" si="1788"/>
        <v>54.29</v>
      </c>
      <c r="I3107" s="70">
        <f t="shared" si="1788"/>
        <v>10.06</v>
      </c>
      <c r="J3107" s="70">
        <f t="shared" si="1789"/>
        <v>64.349999999999994</v>
      </c>
      <c r="K3107" s="70">
        <v>0</v>
      </c>
      <c r="L3107" s="76">
        <f t="shared" si="1790"/>
        <v>64.349999999999994</v>
      </c>
      <c r="N3107" s="70">
        <v>54.29</v>
      </c>
      <c r="O3107" s="70">
        <v>10.06</v>
      </c>
      <c r="P3107" s="70">
        <f t="shared" si="1791"/>
        <v>64.349999999999994</v>
      </c>
      <c r="Q3107" s="64"/>
      <c r="R3107" s="70">
        <f t="shared" si="1792"/>
        <v>54.29</v>
      </c>
      <c r="S3107" s="70">
        <f t="shared" si="1792"/>
        <v>10.06</v>
      </c>
      <c r="T3107" s="70">
        <f t="shared" si="1793"/>
        <v>64.349999999999994</v>
      </c>
      <c r="U3107" s="70">
        <f t="shared" si="1794"/>
        <v>0</v>
      </c>
      <c r="V3107" s="78">
        <f t="shared" si="1795"/>
        <v>64.349999999999994</v>
      </c>
      <c r="X3107" s="70">
        <v>54.29</v>
      </c>
      <c r="Y3107" s="70">
        <v>10.06</v>
      </c>
      <c r="Z3107" s="70">
        <v>64.349999999999994</v>
      </c>
      <c r="AA3107" s="79"/>
      <c r="AB3107" s="80">
        <f t="shared" si="1777"/>
        <v>0</v>
      </c>
    </row>
    <row r="3108" spans="1:28" s="83" customFormat="1" ht="22.5" x14ac:dyDescent="0.25">
      <c r="A3108" s="72" t="s">
        <v>18816</v>
      </c>
      <c r="B3108" s="73" t="s">
        <v>24183</v>
      </c>
      <c r="C3108" s="74" t="s">
        <v>15692</v>
      </c>
      <c r="D3108" s="75">
        <v>0</v>
      </c>
      <c r="E3108" s="70">
        <v>70.760000000000005</v>
      </c>
      <c r="F3108" s="76">
        <f t="shared" si="1787"/>
        <v>0</v>
      </c>
      <c r="G3108" s="77"/>
      <c r="H3108" s="70">
        <f t="shared" si="1788"/>
        <v>57.35</v>
      </c>
      <c r="I3108" s="70">
        <f t="shared" si="1788"/>
        <v>13.41</v>
      </c>
      <c r="J3108" s="70">
        <f t="shared" si="1789"/>
        <v>70.760000000000005</v>
      </c>
      <c r="K3108" s="70">
        <v>0</v>
      </c>
      <c r="L3108" s="76">
        <f t="shared" si="1790"/>
        <v>70.760000000000005</v>
      </c>
      <c r="M3108" s="34"/>
      <c r="N3108" s="70">
        <v>57.35</v>
      </c>
      <c r="O3108" s="70">
        <v>13.41</v>
      </c>
      <c r="P3108" s="70">
        <f t="shared" si="1791"/>
        <v>70.760000000000005</v>
      </c>
      <c r="Q3108" s="64"/>
      <c r="R3108" s="70">
        <f t="shared" si="1792"/>
        <v>57.35</v>
      </c>
      <c r="S3108" s="70">
        <f t="shared" si="1792"/>
        <v>13.42</v>
      </c>
      <c r="T3108" s="70">
        <f t="shared" si="1793"/>
        <v>70.77</v>
      </c>
      <c r="U3108" s="70">
        <f t="shared" si="1794"/>
        <v>0</v>
      </c>
      <c r="V3108" s="78">
        <f t="shared" si="1795"/>
        <v>70.77</v>
      </c>
      <c r="W3108" s="34"/>
      <c r="X3108" s="70">
        <v>57.35</v>
      </c>
      <c r="Y3108" s="70">
        <v>13.42</v>
      </c>
      <c r="Z3108" s="70">
        <v>70.77</v>
      </c>
      <c r="AA3108" s="79"/>
      <c r="AB3108" s="80">
        <f t="shared" si="1777"/>
        <v>-9.9999999999909051E-3</v>
      </c>
    </row>
    <row r="3109" spans="1:28" ht="22.5" x14ac:dyDescent="0.25">
      <c r="A3109" s="72" t="s">
        <v>18817</v>
      </c>
      <c r="B3109" s="73" t="s">
        <v>24184</v>
      </c>
      <c r="C3109" s="74" t="s">
        <v>15692</v>
      </c>
      <c r="D3109" s="75">
        <v>0</v>
      </c>
      <c r="E3109" s="70">
        <v>100.58</v>
      </c>
      <c r="F3109" s="76">
        <f t="shared" si="1787"/>
        <v>0</v>
      </c>
      <c r="G3109" s="77"/>
      <c r="H3109" s="70">
        <f t="shared" si="1788"/>
        <v>87.17</v>
      </c>
      <c r="I3109" s="70">
        <f t="shared" si="1788"/>
        <v>13.41</v>
      </c>
      <c r="J3109" s="70">
        <f t="shared" si="1789"/>
        <v>100.58</v>
      </c>
      <c r="K3109" s="70">
        <v>0</v>
      </c>
      <c r="L3109" s="76">
        <f t="shared" si="1790"/>
        <v>100.58</v>
      </c>
      <c r="N3109" s="70">
        <v>87.17</v>
      </c>
      <c r="O3109" s="70">
        <v>13.41</v>
      </c>
      <c r="P3109" s="70">
        <f t="shared" si="1791"/>
        <v>100.58</v>
      </c>
      <c r="Q3109" s="64"/>
      <c r="R3109" s="70">
        <f t="shared" si="1792"/>
        <v>87.17</v>
      </c>
      <c r="S3109" s="70">
        <f t="shared" si="1792"/>
        <v>13.42</v>
      </c>
      <c r="T3109" s="70">
        <f t="shared" si="1793"/>
        <v>100.59</v>
      </c>
      <c r="U3109" s="70">
        <f t="shared" si="1794"/>
        <v>0</v>
      </c>
      <c r="V3109" s="78">
        <f t="shared" si="1795"/>
        <v>100.59</v>
      </c>
      <c r="X3109" s="70">
        <v>87.17</v>
      </c>
      <c r="Y3109" s="70">
        <v>13.42</v>
      </c>
      <c r="Z3109" s="70">
        <v>100.59</v>
      </c>
      <c r="AA3109" s="79"/>
      <c r="AB3109" s="80">
        <f t="shared" si="1777"/>
        <v>-1.0000000000005116E-2</v>
      </c>
    </row>
    <row r="3110" spans="1:28" ht="22.5" x14ac:dyDescent="0.25">
      <c r="A3110" s="72" t="s">
        <v>18818</v>
      </c>
      <c r="B3110" s="73" t="s">
        <v>24185</v>
      </c>
      <c r="C3110" s="74" t="s">
        <v>15692</v>
      </c>
      <c r="D3110" s="75">
        <v>0</v>
      </c>
      <c r="E3110" s="70">
        <v>42.660000000000004</v>
      </c>
      <c r="F3110" s="76">
        <f t="shared" si="1787"/>
        <v>0</v>
      </c>
      <c r="G3110" s="77"/>
      <c r="H3110" s="70">
        <f t="shared" si="1788"/>
        <v>32.6</v>
      </c>
      <c r="I3110" s="70">
        <f t="shared" si="1788"/>
        <v>10.06</v>
      </c>
      <c r="J3110" s="70">
        <f t="shared" si="1789"/>
        <v>42.660000000000004</v>
      </c>
      <c r="K3110" s="70">
        <v>0</v>
      </c>
      <c r="L3110" s="76">
        <f t="shared" si="1790"/>
        <v>42.660000000000004</v>
      </c>
      <c r="N3110" s="70">
        <v>32.6</v>
      </c>
      <c r="O3110" s="70">
        <v>10.06</v>
      </c>
      <c r="P3110" s="70">
        <f t="shared" si="1791"/>
        <v>42.660000000000004</v>
      </c>
      <c r="Q3110" s="64"/>
      <c r="R3110" s="70">
        <f t="shared" si="1792"/>
        <v>32.6</v>
      </c>
      <c r="S3110" s="70">
        <f t="shared" si="1792"/>
        <v>10.06</v>
      </c>
      <c r="T3110" s="70">
        <f t="shared" si="1793"/>
        <v>42.660000000000004</v>
      </c>
      <c r="U3110" s="70">
        <f t="shared" si="1794"/>
        <v>0</v>
      </c>
      <c r="V3110" s="78">
        <f t="shared" si="1795"/>
        <v>42.660000000000004</v>
      </c>
      <c r="X3110" s="70">
        <v>32.6</v>
      </c>
      <c r="Y3110" s="70">
        <v>10.06</v>
      </c>
      <c r="Z3110" s="70">
        <v>42.66</v>
      </c>
      <c r="AA3110" s="79"/>
      <c r="AB3110" s="80">
        <f t="shared" si="1777"/>
        <v>0</v>
      </c>
    </row>
    <row r="3111" spans="1:28" s="83" customFormat="1" ht="22.5" x14ac:dyDescent="0.25">
      <c r="A3111" s="72" t="s">
        <v>18819</v>
      </c>
      <c r="B3111" s="73" t="s">
        <v>24186</v>
      </c>
      <c r="C3111" s="74" t="s">
        <v>15692</v>
      </c>
      <c r="D3111" s="75">
        <v>0</v>
      </c>
      <c r="E3111" s="70">
        <v>53.38</v>
      </c>
      <c r="F3111" s="76">
        <f t="shared" si="1787"/>
        <v>0</v>
      </c>
      <c r="G3111" s="77"/>
      <c r="H3111" s="70">
        <f t="shared" si="1788"/>
        <v>39.97</v>
      </c>
      <c r="I3111" s="70">
        <f t="shared" si="1788"/>
        <v>13.41</v>
      </c>
      <c r="J3111" s="70">
        <f t="shared" si="1789"/>
        <v>53.379999999999995</v>
      </c>
      <c r="K3111" s="70">
        <v>0</v>
      </c>
      <c r="L3111" s="76">
        <f t="shared" si="1790"/>
        <v>53.379999999999995</v>
      </c>
      <c r="M3111" s="34"/>
      <c r="N3111" s="70">
        <v>39.97</v>
      </c>
      <c r="O3111" s="70">
        <v>13.41</v>
      </c>
      <c r="P3111" s="70">
        <f t="shared" si="1791"/>
        <v>53.379999999999995</v>
      </c>
      <c r="Q3111" s="64"/>
      <c r="R3111" s="70">
        <f t="shared" si="1792"/>
        <v>39.97</v>
      </c>
      <c r="S3111" s="70">
        <f t="shared" si="1792"/>
        <v>13.42</v>
      </c>
      <c r="T3111" s="70">
        <f t="shared" si="1793"/>
        <v>53.39</v>
      </c>
      <c r="U3111" s="70">
        <f t="shared" si="1794"/>
        <v>0</v>
      </c>
      <c r="V3111" s="78">
        <f t="shared" si="1795"/>
        <v>53.39</v>
      </c>
      <c r="W3111" s="34"/>
      <c r="X3111" s="70">
        <v>39.97</v>
      </c>
      <c r="Y3111" s="70">
        <v>13.42</v>
      </c>
      <c r="Z3111" s="70">
        <v>53.39</v>
      </c>
      <c r="AA3111" s="79"/>
      <c r="AB3111" s="80">
        <f t="shared" si="1777"/>
        <v>-1.0000000000005116E-2</v>
      </c>
    </row>
    <row r="3112" spans="1:28" ht="22.5" x14ac:dyDescent="0.25">
      <c r="A3112" s="72" t="s">
        <v>18820</v>
      </c>
      <c r="B3112" s="73" t="s">
        <v>24187</v>
      </c>
      <c r="C3112" s="74" t="s">
        <v>15692</v>
      </c>
      <c r="D3112" s="75">
        <v>0</v>
      </c>
      <c r="E3112" s="70">
        <v>92.13000000000001</v>
      </c>
      <c r="F3112" s="76">
        <f t="shared" si="1787"/>
        <v>0</v>
      </c>
      <c r="G3112" s="77"/>
      <c r="H3112" s="70">
        <f t="shared" si="1788"/>
        <v>82.07</v>
      </c>
      <c r="I3112" s="70">
        <f t="shared" si="1788"/>
        <v>10.06</v>
      </c>
      <c r="J3112" s="70">
        <f t="shared" si="1789"/>
        <v>92.13</v>
      </c>
      <c r="K3112" s="70">
        <v>0</v>
      </c>
      <c r="L3112" s="76">
        <f t="shared" si="1790"/>
        <v>92.13</v>
      </c>
      <c r="N3112" s="70">
        <v>82.070000000000007</v>
      </c>
      <c r="O3112" s="70">
        <v>10.06</v>
      </c>
      <c r="P3112" s="70">
        <f t="shared" si="1791"/>
        <v>92.13000000000001</v>
      </c>
      <c r="Q3112" s="64"/>
      <c r="R3112" s="70">
        <f t="shared" si="1792"/>
        <v>82.07</v>
      </c>
      <c r="S3112" s="70">
        <f t="shared" si="1792"/>
        <v>10.06</v>
      </c>
      <c r="T3112" s="70">
        <f t="shared" si="1793"/>
        <v>92.13</v>
      </c>
      <c r="U3112" s="70">
        <f t="shared" si="1794"/>
        <v>0</v>
      </c>
      <c r="V3112" s="78">
        <f t="shared" si="1795"/>
        <v>92.13</v>
      </c>
      <c r="X3112" s="70">
        <v>82.07</v>
      </c>
      <c r="Y3112" s="70">
        <v>10.06</v>
      </c>
      <c r="Z3112" s="70">
        <v>92.13</v>
      </c>
      <c r="AA3112" s="79"/>
      <c r="AB3112" s="80">
        <f t="shared" si="1777"/>
        <v>0</v>
      </c>
    </row>
    <row r="3113" spans="1:28" ht="22.5" x14ac:dyDescent="0.25">
      <c r="A3113" s="72" t="s">
        <v>18821</v>
      </c>
      <c r="B3113" s="73" t="s">
        <v>24188</v>
      </c>
      <c r="C3113" s="74" t="s">
        <v>15692</v>
      </c>
      <c r="D3113" s="75">
        <v>0</v>
      </c>
      <c r="E3113" s="70">
        <v>112.81</v>
      </c>
      <c r="F3113" s="76">
        <f t="shared" si="1787"/>
        <v>0</v>
      </c>
      <c r="G3113" s="77"/>
      <c r="H3113" s="70">
        <f t="shared" si="1788"/>
        <v>99.4</v>
      </c>
      <c r="I3113" s="70">
        <f t="shared" si="1788"/>
        <v>13.41</v>
      </c>
      <c r="J3113" s="70">
        <f t="shared" si="1789"/>
        <v>112.81</v>
      </c>
      <c r="K3113" s="70">
        <v>0</v>
      </c>
      <c r="L3113" s="76">
        <f t="shared" si="1790"/>
        <v>112.81</v>
      </c>
      <c r="N3113" s="70">
        <v>99.4</v>
      </c>
      <c r="O3113" s="70">
        <v>13.41</v>
      </c>
      <c r="P3113" s="70">
        <f t="shared" si="1791"/>
        <v>112.81</v>
      </c>
      <c r="Q3113" s="64"/>
      <c r="R3113" s="70">
        <f t="shared" si="1792"/>
        <v>99.4</v>
      </c>
      <c r="S3113" s="70">
        <f t="shared" si="1792"/>
        <v>13.42</v>
      </c>
      <c r="T3113" s="70">
        <f t="shared" si="1793"/>
        <v>112.82000000000001</v>
      </c>
      <c r="U3113" s="70">
        <f t="shared" si="1794"/>
        <v>0</v>
      </c>
      <c r="V3113" s="78">
        <f t="shared" si="1795"/>
        <v>112.82000000000001</v>
      </c>
      <c r="X3113" s="70">
        <v>99.4</v>
      </c>
      <c r="Y3113" s="70">
        <v>13.42</v>
      </c>
      <c r="Z3113" s="70">
        <v>112.82</v>
      </c>
      <c r="AA3113" s="79"/>
      <c r="AB3113" s="80">
        <f t="shared" si="1777"/>
        <v>-9.9999999999909051E-3</v>
      </c>
    </row>
    <row r="3114" spans="1:28" ht="22.5" x14ac:dyDescent="0.25">
      <c r="A3114" s="72" t="s">
        <v>18822</v>
      </c>
      <c r="B3114" s="73" t="s">
        <v>24189</v>
      </c>
      <c r="C3114" s="74" t="s">
        <v>15692</v>
      </c>
      <c r="D3114" s="75">
        <v>0</v>
      </c>
      <c r="E3114" s="70">
        <v>135.16999999999999</v>
      </c>
      <c r="F3114" s="76">
        <f t="shared" si="1787"/>
        <v>0</v>
      </c>
      <c r="G3114" s="77"/>
      <c r="H3114" s="70">
        <f t="shared" si="1788"/>
        <v>121.76</v>
      </c>
      <c r="I3114" s="70">
        <f t="shared" si="1788"/>
        <v>13.41</v>
      </c>
      <c r="J3114" s="70">
        <f t="shared" si="1789"/>
        <v>135.17000000000002</v>
      </c>
      <c r="K3114" s="70">
        <v>0</v>
      </c>
      <c r="L3114" s="76">
        <f t="shared" si="1790"/>
        <v>135.17000000000002</v>
      </c>
      <c r="N3114" s="70">
        <v>121.76</v>
      </c>
      <c r="O3114" s="70">
        <v>13.41</v>
      </c>
      <c r="P3114" s="70">
        <f t="shared" si="1791"/>
        <v>135.17000000000002</v>
      </c>
      <c r="Q3114" s="64"/>
      <c r="R3114" s="70">
        <f t="shared" si="1792"/>
        <v>121.76</v>
      </c>
      <c r="S3114" s="70">
        <f t="shared" si="1792"/>
        <v>13.42</v>
      </c>
      <c r="T3114" s="70">
        <f t="shared" si="1793"/>
        <v>135.18</v>
      </c>
      <c r="U3114" s="70">
        <f t="shared" si="1794"/>
        <v>0</v>
      </c>
      <c r="V3114" s="78">
        <f t="shared" si="1795"/>
        <v>135.18</v>
      </c>
      <c r="X3114" s="70">
        <v>121.76</v>
      </c>
      <c r="Y3114" s="70">
        <v>13.42</v>
      </c>
      <c r="Z3114" s="70">
        <v>135.18</v>
      </c>
      <c r="AA3114" s="79"/>
      <c r="AB3114" s="80">
        <f t="shared" si="1777"/>
        <v>-9.9999999999909051E-3</v>
      </c>
    </row>
    <row r="3115" spans="1:28" ht="22.5" x14ac:dyDescent="0.25">
      <c r="A3115" s="72" t="s">
        <v>18823</v>
      </c>
      <c r="B3115" s="73" t="s">
        <v>24190</v>
      </c>
      <c r="C3115" s="74" t="s">
        <v>15692</v>
      </c>
      <c r="D3115" s="75">
        <v>0</v>
      </c>
      <c r="E3115" s="70">
        <v>132.85999999999999</v>
      </c>
      <c r="F3115" s="76">
        <f t="shared" si="1787"/>
        <v>0</v>
      </c>
      <c r="G3115" s="77"/>
      <c r="H3115" s="70">
        <f t="shared" si="1788"/>
        <v>119.45</v>
      </c>
      <c r="I3115" s="70">
        <f t="shared" si="1788"/>
        <v>13.41</v>
      </c>
      <c r="J3115" s="70">
        <f t="shared" si="1789"/>
        <v>132.86000000000001</v>
      </c>
      <c r="K3115" s="70">
        <v>0</v>
      </c>
      <c r="L3115" s="76">
        <f t="shared" si="1790"/>
        <v>132.86000000000001</v>
      </c>
      <c r="N3115" s="70">
        <v>119.45</v>
      </c>
      <c r="O3115" s="70">
        <v>13.41</v>
      </c>
      <c r="P3115" s="70">
        <f t="shared" si="1791"/>
        <v>132.86000000000001</v>
      </c>
      <c r="Q3115" s="64"/>
      <c r="R3115" s="70">
        <f t="shared" si="1792"/>
        <v>119.45</v>
      </c>
      <c r="S3115" s="70">
        <f t="shared" si="1792"/>
        <v>13.42</v>
      </c>
      <c r="T3115" s="70">
        <f t="shared" si="1793"/>
        <v>132.87</v>
      </c>
      <c r="U3115" s="70">
        <f t="shared" si="1794"/>
        <v>0</v>
      </c>
      <c r="V3115" s="78">
        <f t="shared" si="1795"/>
        <v>132.87</v>
      </c>
      <c r="X3115" s="70">
        <v>119.45</v>
      </c>
      <c r="Y3115" s="70">
        <v>13.42</v>
      </c>
      <c r="Z3115" s="70">
        <v>132.87</v>
      </c>
      <c r="AA3115" s="79"/>
      <c r="AB3115" s="80">
        <f t="shared" si="1777"/>
        <v>-9.9999999999909051E-3</v>
      </c>
    </row>
    <row r="3116" spans="1:28" ht="22.5" x14ac:dyDescent="0.25">
      <c r="A3116" s="72" t="s">
        <v>18824</v>
      </c>
      <c r="B3116" s="73" t="s">
        <v>24191</v>
      </c>
      <c r="C3116" s="74" t="s">
        <v>15692</v>
      </c>
      <c r="D3116" s="75">
        <v>0</v>
      </c>
      <c r="E3116" s="70">
        <v>144.04</v>
      </c>
      <c r="F3116" s="76">
        <f t="shared" si="1787"/>
        <v>0</v>
      </c>
      <c r="G3116" s="77"/>
      <c r="H3116" s="70">
        <f t="shared" si="1788"/>
        <v>130.63</v>
      </c>
      <c r="I3116" s="70">
        <f t="shared" si="1788"/>
        <v>13.41</v>
      </c>
      <c r="J3116" s="70">
        <f t="shared" si="1789"/>
        <v>144.04</v>
      </c>
      <c r="K3116" s="70">
        <v>0</v>
      </c>
      <c r="L3116" s="76">
        <f t="shared" si="1790"/>
        <v>144.04</v>
      </c>
      <c r="N3116" s="70">
        <v>130.63</v>
      </c>
      <c r="O3116" s="70">
        <v>13.41</v>
      </c>
      <c r="P3116" s="70">
        <f t="shared" si="1791"/>
        <v>144.04</v>
      </c>
      <c r="Q3116" s="64"/>
      <c r="R3116" s="70">
        <f t="shared" si="1792"/>
        <v>130.63</v>
      </c>
      <c r="S3116" s="70">
        <f t="shared" si="1792"/>
        <v>13.42</v>
      </c>
      <c r="T3116" s="70">
        <f t="shared" si="1793"/>
        <v>144.04999999999998</v>
      </c>
      <c r="U3116" s="70">
        <f t="shared" si="1794"/>
        <v>0</v>
      </c>
      <c r="V3116" s="78">
        <f t="shared" si="1795"/>
        <v>144.04999999999998</v>
      </c>
      <c r="X3116" s="70">
        <v>130.63</v>
      </c>
      <c r="Y3116" s="70">
        <v>13.42</v>
      </c>
      <c r="Z3116" s="70">
        <v>144.05000000000001</v>
      </c>
      <c r="AA3116" s="79"/>
      <c r="AB3116" s="80">
        <f t="shared" si="1777"/>
        <v>-1.0000000000019327E-2</v>
      </c>
    </row>
    <row r="3117" spans="1:28" s="34" customFormat="1" ht="22.5" x14ac:dyDescent="0.25">
      <c r="A3117" s="72" t="s">
        <v>18825</v>
      </c>
      <c r="B3117" s="73" t="s">
        <v>24192</v>
      </c>
      <c r="C3117" s="74" t="s">
        <v>15692</v>
      </c>
      <c r="D3117" s="75">
        <v>0</v>
      </c>
      <c r="E3117" s="70">
        <v>170.48999999999998</v>
      </c>
      <c r="F3117" s="76">
        <f t="shared" si="1787"/>
        <v>0</v>
      </c>
      <c r="G3117" s="77"/>
      <c r="H3117" s="70">
        <f t="shared" si="1788"/>
        <v>157.08000000000001</v>
      </c>
      <c r="I3117" s="70">
        <f t="shared" si="1788"/>
        <v>13.41</v>
      </c>
      <c r="J3117" s="70">
        <f t="shared" si="1789"/>
        <v>170.49</v>
      </c>
      <c r="K3117" s="70">
        <v>0</v>
      </c>
      <c r="L3117" s="76">
        <f t="shared" si="1790"/>
        <v>170.49</v>
      </c>
      <c r="N3117" s="70">
        <v>157.07999999999998</v>
      </c>
      <c r="O3117" s="70">
        <v>13.41</v>
      </c>
      <c r="P3117" s="70">
        <f t="shared" si="1791"/>
        <v>170.48999999999998</v>
      </c>
      <c r="Q3117" s="64"/>
      <c r="R3117" s="70">
        <f t="shared" si="1792"/>
        <v>157.08000000000001</v>
      </c>
      <c r="S3117" s="70">
        <f t="shared" si="1792"/>
        <v>13.42</v>
      </c>
      <c r="T3117" s="70">
        <f t="shared" si="1793"/>
        <v>170.5</v>
      </c>
      <c r="U3117" s="70">
        <f t="shared" si="1794"/>
        <v>0</v>
      </c>
      <c r="V3117" s="78">
        <f t="shared" si="1795"/>
        <v>170.5</v>
      </c>
      <c r="X3117" s="70">
        <v>157.08000000000001</v>
      </c>
      <c r="Y3117" s="70">
        <v>13.42</v>
      </c>
      <c r="Z3117" s="70">
        <v>170.5</v>
      </c>
      <c r="AA3117" s="79"/>
      <c r="AB3117" s="80">
        <f t="shared" si="1777"/>
        <v>-1.0000000000019327E-2</v>
      </c>
    </row>
    <row r="3118" spans="1:28" s="34" customFormat="1" ht="22.5" x14ac:dyDescent="0.25">
      <c r="A3118" s="72" t="s">
        <v>18826</v>
      </c>
      <c r="B3118" s="73" t="s">
        <v>24193</v>
      </c>
      <c r="C3118" s="74" t="s">
        <v>15692</v>
      </c>
      <c r="D3118" s="75">
        <v>0</v>
      </c>
      <c r="E3118" s="70">
        <v>202.19</v>
      </c>
      <c r="F3118" s="76">
        <f t="shared" si="1787"/>
        <v>0</v>
      </c>
      <c r="G3118" s="77"/>
      <c r="H3118" s="70">
        <f t="shared" si="1788"/>
        <v>185.41</v>
      </c>
      <c r="I3118" s="70">
        <f t="shared" si="1788"/>
        <v>16.78</v>
      </c>
      <c r="J3118" s="70">
        <f t="shared" si="1789"/>
        <v>202.19</v>
      </c>
      <c r="K3118" s="70">
        <v>0</v>
      </c>
      <c r="L3118" s="76">
        <f t="shared" si="1790"/>
        <v>202.19</v>
      </c>
      <c r="N3118" s="70">
        <v>185.41</v>
      </c>
      <c r="O3118" s="70">
        <v>16.78</v>
      </c>
      <c r="P3118" s="70">
        <f t="shared" si="1791"/>
        <v>202.19</v>
      </c>
      <c r="Q3118" s="64"/>
      <c r="R3118" s="70">
        <f t="shared" si="1792"/>
        <v>185.41</v>
      </c>
      <c r="S3118" s="70">
        <f t="shared" si="1792"/>
        <v>16.79</v>
      </c>
      <c r="T3118" s="70">
        <f t="shared" si="1793"/>
        <v>202.2</v>
      </c>
      <c r="U3118" s="70">
        <f t="shared" si="1794"/>
        <v>0</v>
      </c>
      <c r="V3118" s="78">
        <f t="shared" si="1795"/>
        <v>202.2</v>
      </c>
      <c r="X3118" s="70">
        <v>185.41</v>
      </c>
      <c r="Y3118" s="70">
        <v>16.79</v>
      </c>
      <c r="Z3118" s="70">
        <v>202.2</v>
      </c>
      <c r="AA3118" s="79"/>
      <c r="AB3118" s="80">
        <f t="shared" si="1777"/>
        <v>-9.9999999999909051E-3</v>
      </c>
    </row>
    <row r="3119" spans="1:28" s="34" customFormat="1" ht="22.5" x14ac:dyDescent="0.25">
      <c r="A3119" s="72" t="s">
        <v>18827</v>
      </c>
      <c r="B3119" s="73" t="s">
        <v>24194</v>
      </c>
      <c r="C3119" s="74" t="s">
        <v>15692</v>
      </c>
      <c r="D3119" s="75">
        <v>0</v>
      </c>
      <c r="E3119" s="70">
        <v>212.64999999999998</v>
      </c>
      <c r="F3119" s="76">
        <f t="shared" si="1787"/>
        <v>0</v>
      </c>
      <c r="G3119" s="77"/>
      <c r="H3119" s="70">
        <f t="shared" si="1788"/>
        <v>199.24</v>
      </c>
      <c r="I3119" s="70">
        <f t="shared" si="1788"/>
        <v>13.41</v>
      </c>
      <c r="J3119" s="70">
        <f t="shared" si="1789"/>
        <v>212.65</v>
      </c>
      <c r="K3119" s="70">
        <v>0</v>
      </c>
      <c r="L3119" s="76">
        <f t="shared" si="1790"/>
        <v>212.65</v>
      </c>
      <c r="N3119" s="70">
        <v>199.23999999999998</v>
      </c>
      <c r="O3119" s="70">
        <v>13.41</v>
      </c>
      <c r="P3119" s="70">
        <f t="shared" si="1791"/>
        <v>212.64999999999998</v>
      </c>
      <c r="Q3119" s="64"/>
      <c r="R3119" s="70">
        <f t="shared" si="1792"/>
        <v>199.24</v>
      </c>
      <c r="S3119" s="70">
        <f t="shared" si="1792"/>
        <v>13.42</v>
      </c>
      <c r="T3119" s="70">
        <f t="shared" si="1793"/>
        <v>212.66</v>
      </c>
      <c r="U3119" s="70">
        <f t="shared" si="1794"/>
        <v>0</v>
      </c>
      <c r="V3119" s="78">
        <f t="shared" si="1795"/>
        <v>212.66</v>
      </c>
      <c r="X3119" s="70">
        <v>199.24</v>
      </c>
      <c r="Y3119" s="70">
        <v>13.42</v>
      </c>
      <c r="Z3119" s="70">
        <v>212.66</v>
      </c>
      <c r="AA3119" s="79"/>
      <c r="AB3119" s="80">
        <f t="shared" si="1777"/>
        <v>-1.0000000000019327E-2</v>
      </c>
    </row>
    <row r="3120" spans="1:28" s="34" customFormat="1" ht="22.5" x14ac:dyDescent="0.25">
      <c r="A3120" s="72" t="s">
        <v>18828</v>
      </c>
      <c r="B3120" s="73" t="s">
        <v>24195</v>
      </c>
      <c r="C3120" s="74" t="s">
        <v>15692</v>
      </c>
      <c r="D3120" s="75">
        <v>0</v>
      </c>
      <c r="E3120" s="70">
        <v>79.300000000000011</v>
      </c>
      <c r="F3120" s="76">
        <f t="shared" si="1787"/>
        <v>0</v>
      </c>
      <c r="G3120" s="77"/>
      <c r="H3120" s="70">
        <f t="shared" si="1788"/>
        <v>69.239999999999995</v>
      </c>
      <c r="I3120" s="70">
        <f t="shared" si="1788"/>
        <v>10.06</v>
      </c>
      <c r="J3120" s="70">
        <f t="shared" si="1789"/>
        <v>79.3</v>
      </c>
      <c r="K3120" s="70">
        <v>0</v>
      </c>
      <c r="L3120" s="76">
        <f t="shared" si="1790"/>
        <v>79.3</v>
      </c>
      <c r="N3120" s="70">
        <v>69.240000000000009</v>
      </c>
      <c r="O3120" s="70">
        <v>10.06</v>
      </c>
      <c r="P3120" s="70">
        <f t="shared" si="1791"/>
        <v>79.300000000000011</v>
      </c>
      <c r="Q3120" s="64"/>
      <c r="R3120" s="70">
        <f t="shared" si="1792"/>
        <v>69.239999999999995</v>
      </c>
      <c r="S3120" s="70">
        <f t="shared" si="1792"/>
        <v>10.06</v>
      </c>
      <c r="T3120" s="70">
        <f t="shared" si="1793"/>
        <v>79.3</v>
      </c>
      <c r="U3120" s="70">
        <f t="shared" si="1794"/>
        <v>0</v>
      </c>
      <c r="V3120" s="78">
        <f t="shared" si="1795"/>
        <v>79.3</v>
      </c>
      <c r="X3120" s="70">
        <v>69.239999999999995</v>
      </c>
      <c r="Y3120" s="70">
        <v>10.06</v>
      </c>
      <c r="Z3120" s="70">
        <v>79.3</v>
      </c>
      <c r="AA3120" s="79"/>
      <c r="AB3120" s="80">
        <f t="shared" si="1777"/>
        <v>0</v>
      </c>
    </row>
    <row r="3121" spans="1:28" s="34" customFormat="1" ht="22.5" x14ac:dyDescent="0.25">
      <c r="A3121" s="72" t="s">
        <v>18829</v>
      </c>
      <c r="B3121" s="73" t="s">
        <v>24196</v>
      </c>
      <c r="C3121" s="74" t="s">
        <v>15692</v>
      </c>
      <c r="D3121" s="75">
        <v>0</v>
      </c>
      <c r="E3121" s="70">
        <v>91.460000000000008</v>
      </c>
      <c r="F3121" s="76">
        <f t="shared" si="1787"/>
        <v>0</v>
      </c>
      <c r="G3121" s="77"/>
      <c r="H3121" s="70">
        <f t="shared" si="1788"/>
        <v>78.05</v>
      </c>
      <c r="I3121" s="70">
        <f t="shared" si="1788"/>
        <v>13.41</v>
      </c>
      <c r="J3121" s="70">
        <f t="shared" si="1789"/>
        <v>91.46</v>
      </c>
      <c r="K3121" s="70">
        <v>0</v>
      </c>
      <c r="L3121" s="76">
        <f t="shared" si="1790"/>
        <v>91.46</v>
      </c>
      <c r="N3121" s="70">
        <v>78.050000000000011</v>
      </c>
      <c r="O3121" s="70">
        <v>13.41</v>
      </c>
      <c r="P3121" s="70">
        <f t="shared" si="1791"/>
        <v>91.460000000000008</v>
      </c>
      <c r="Q3121" s="64"/>
      <c r="R3121" s="70">
        <f t="shared" si="1792"/>
        <v>78.05</v>
      </c>
      <c r="S3121" s="70">
        <f t="shared" si="1792"/>
        <v>13.42</v>
      </c>
      <c r="T3121" s="70">
        <f t="shared" si="1793"/>
        <v>91.47</v>
      </c>
      <c r="U3121" s="70">
        <f t="shared" si="1794"/>
        <v>0</v>
      </c>
      <c r="V3121" s="78">
        <f t="shared" si="1795"/>
        <v>91.47</v>
      </c>
      <c r="X3121" s="70">
        <v>78.05</v>
      </c>
      <c r="Y3121" s="70">
        <v>13.42</v>
      </c>
      <c r="Z3121" s="70">
        <v>91.47</v>
      </c>
      <c r="AA3121" s="79"/>
      <c r="AB3121" s="80">
        <f t="shared" si="1777"/>
        <v>-9.9999999999909051E-3</v>
      </c>
    </row>
    <row r="3122" spans="1:28" s="34" customFormat="1" ht="22.5" x14ac:dyDescent="0.25">
      <c r="A3122" s="72" t="s">
        <v>18830</v>
      </c>
      <c r="B3122" s="73" t="s">
        <v>24197</v>
      </c>
      <c r="C3122" s="74" t="s">
        <v>15692</v>
      </c>
      <c r="D3122" s="75">
        <v>0</v>
      </c>
      <c r="E3122" s="70">
        <v>109.81</v>
      </c>
      <c r="F3122" s="76">
        <f t="shared" si="1787"/>
        <v>0</v>
      </c>
      <c r="G3122" s="77"/>
      <c r="H3122" s="70">
        <f t="shared" si="1788"/>
        <v>96.4</v>
      </c>
      <c r="I3122" s="70">
        <f t="shared" si="1788"/>
        <v>13.41</v>
      </c>
      <c r="J3122" s="70">
        <f t="shared" si="1789"/>
        <v>109.81</v>
      </c>
      <c r="K3122" s="70">
        <v>0</v>
      </c>
      <c r="L3122" s="76">
        <f t="shared" si="1790"/>
        <v>109.81</v>
      </c>
      <c r="N3122" s="70">
        <v>96.4</v>
      </c>
      <c r="O3122" s="70">
        <v>13.41</v>
      </c>
      <c r="P3122" s="70">
        <f t="shared" si="1791"/>
        <v>109.81</v>
      </c>
      <c r="Q3122" s="64"/>
      <c r="R3122" s="70">
        <f t="shared" si="1792"/>
        <v>96.4</v>
      </c>
      <c r="S3122" s="70">
        <f t="shared" si="1792"/>
        <v>13.42</v>
      </c>
      <c r="T3122" s="70">
        <f t="shared" si="1793"/>
        <v>109.82000000000001</v>
      </c>
      <c r="U3122" s="70">
        <f t="shared" si="1794"/>
        <v>0</v>
      </c>
      <c r="V3122" s="78">
        <f t="shared" si="1795"/>
        <v>109.82000000000001</v>
      </c>
      <c r="X3122" s="70">
        <v>96.4</v>
      </c>
      <c r="Y3122" s="70">
        <v>13.42</v>
      </c>
      <c r="Z3122" s="70">
        <v>109.82</v>
      </c>
      <c r="AA3122" s="79"/>
      <c r="AB3122" s="80">
        <f t="shared" si="1777"/>
        <v>-9.9999999999909051E-3</v>
      </c>
    </row>
    <row r="3123" spans="1:28" s="34" customFormat="1" ht="22.5" x14ac:dyDescent="0.25">
      <c r="A3123" s="72" t="s">
        <v>18831</v>
      </c>
      <c r="B3123" s="73" t="s">
        <v>24198</v>
      </c>
      <c r="C3123" s="74" t="s">
        <v>15692</v>
      </c>
      <c r="D3123" s="75">
        <v>0</v>
      </c>
      <c r="E3123" s="70">
        <v>102.81</v>
      </c>
      <c r="F3123" s="76">
        <f t="shared" si="1787"/>
        <v>0</v>
      </c>
      <c r="G3123" s="77"/>
      <c r="H3123" s="70">
        <f t="shared" si="1788"/>
        <v>89.4</v>
      </c>
      <c r="I3123" s="70">
        <f t="shared" si="1788"/>
        <v>13.41</v>
      </c>
      <c r="J3123" s="70">
        <f t="shared" si="1789"/>
        <v>102.81</v>
      </c>
      <c r="K3123" s="70">
        <v>0</v>
      </c>
      <c r="L3123" s="76">
        <f t="shared" si="1790"/>
        <v>102.81</v>
      </c>
      <c r="N3123" s="70">
        <v>89.4</v>
      </c>
      <c r="O3123" s="70">
        <v>13.41</v>
      </c>
      <c r="P3123" s="70">
        <f t="shared" si="1791"/>
        <v>102.81</v>
      </c>
      <c r="Q3123" s="64"/>
      <c r="R3123" s="70">
        <f t="shared" si="1792"/>
        <v>89.4</v>
      </c>
      <c r="S3123" s="70">
        <f t="shared" si="1792"/>
        <v>13.42</v>
      </c>
      <c r="T3123" s="70">
        <f t="shared" si="1793"/>
        <v>102.82000000000001</v>
      </c>
      <c r="U3123" s="70">
        <f t="shared" si="1794"/>
        <v>0</v>
      </c>
      <c r="V3123" s="78">
        <f t="shared" si="1795"/>
        <v>102.82000000000001</v>
      </c>
      <c r="X3123" s="70">
        <v>89.4</v>
      </c>
      <c r="Y3123" s="70">
        <v>13.42</v>
      </c>
      <c r="Z3123" s="70">
        <v>102.82</v>
      </c>
      <c r="AA3123" s="79"/>
      <c r="AB3123" s="80">
        <f t="shared" si="1777"/>
        <v>-9.9999999999909051E-3</v>
      </c>
    </row>
    <row r="3124" spans="1:28" ht="22.5" x14ac:dyDescent="0.25">
      <c r="A3124" s="72" t="s">
        <v>18832</v>
      </c>
      <c r="B3124" s="73" t="s">
        <v>24199</v>
      </c>
      <c r="C3124" s="74" t="s">
        <v>15692</v>
      </c>
      <c r="D3124" s="75">
        <v>0</v>
      </c>
      <c r="E3124" s="70">
        <v>110.08</v>
      </c>
      <c r="F3124" s="76">
        <f t="shared" si="1787"/>
        <v>0</v>
      </c>
      <c r="G3124" s="77"/>
      <c r="H3124" s="70">
        <f t="shared" si="1788"/>
        <v>96.67</v>
      </c>
      <c r="I3124" s="70">
        <f t="shared" si="1788"/>
        <v>13.41</v>
      </c>
      <c r="J3124" s="70">
        <f t="shared" si="1789"/>
        <v>110.08</v>
      </c>
      <c r="K3124" s="70">
        <v>0</v>
      </c>
      <c r="L3124" s="76">
        <f t="shared" si="1790"/>
        <v>110.08</v>
      </c>
      <c r="N3124" s="70">
        <v>96.67</v>
      </c>
      <c r="O3124" s="70">
        <v>13.41</v>
      </c>
      <c r="P3124" s="70">
        <f t="shared" si="1791"/>
        <v>110.08</v>
      </c>
      <c r="Q3124" s="64"/>
      <c r="R3124" s="70">
        <f t="shared" si="1792"/>
        <v>96.67</v>
      </c>
      <c r="S3124" s="70">
        <f t="shared" si="1792"/>
        <v>13.42</v>
      </c>
      <c r="T3124" s="70">
        <f t="shared" si="1793"/>
        <v>110.09</v>
      </c>
      <c r="U3124" s="70">
        <f t="shared" si="1794"/>
        <v>0</v>
      </c>
      <c r="V3124" s="78">
        <f t="shared" si="1795"/>
        <v>110.09</v>
      </c>
      <c r="X3124" s="70">
        <v>96.67</v>
      </c>
      <c r="Y3124" s="70">
        <v>13.42</v>
      </c>
      <c r="Z3124" s="70">
        <v>110.09</v>
      </c>
      <c r="AA3124" s="79"/>
      <c r="AB3124" s="80">
        <f t="shared" si="1777"/>
        <v>-1.0000000000005116E-2</v>
      </c>
    </row>
    <row r="3125" spans="1:28" ht="22.5" x14ac:dyDescent="0.25">
      <c r="A3125" s="72" t="s">
        <v>18833</v>
      </c>
      <c r="B3125" s="73" t="s">
        <v>24200</v>
      </c>
      <c r="C3125" s="74" t="s">
        <v>15692</v>
      </c>
      <c r="D3125" s="75">
        <v>0</v>
      </c>
      <c r="E3125" s="70">
        <v>145.79999999999998</v>
      </c>
      <c r="F3125" s="76">
        <f t="shared" si="1787"/>
        <v>0</v>
      </c>
      <c r="G3125" s="77"/>
      <c r="H3125" s="70">
        <f t="shared" si="1788"/>
        <v>132.38999999999999</v>
      </c>
      <c r="I3125" s="70">
        <f t="shared" si="1788"/>
        <v>13.41</v>
      </c>
      <c r="J3125" s="70">
        <f t="shared" si="1789"/>
        <v>145.79999999999998</v>
      </c>
      <c r="K3125" s="70">
        <v>0</v>
      </c>
      <c r="L3125" s="76">
        <f t="shared" si="1790"/>
        <v>145.79999999999998</v>
      </c>
      <c r="N3125" s="70">
        <v>132.38999999999999</v>
      </c>
      <c r="O3125" s="70">
        <v>13.41</v>
      </c>
      <c r="P3125" s="70">
        <f t="shared" si="1791"/>
        <v>145.79999999999998</v>
      </c>
      <c r="Q3125" s="64"/>
      <c r="R3125" s="70">
        <f t="shared" si="1792"/>
        <v>132.38999999999999</v>
      </c>
      <c r="S3125" s="70">
        <f t="shared" si="1792"/>
        <v>13.42</v>
      </c>
      <c r="T3125" s="70">
        <f t="shared" si="1793"/>
        <v>145.80999999999997</v>
      </c>
      <c r="U3125" s="70">
        <f t="shared" si="1794"/>
        <v>0</v>
      </c>
      <c r="V3125" s="78">
        <f t="shared" si="1795"/>
        <v>145.80999999999997</v>
      </c>
      <c r="X3125" s="70">
        <v>132.38999999999999</v>
      </c>
      <c r="Y3125" s="70">
        <v>13.42</v>
      </c>
      <c r="Z3125" s="70">
        <v>145.81</v>
      </c>
      <c r="AA3125" s="79"/>
      <c r="AB3125" s="80">
        <f t="shared" si="1777"/>
        <v>-1.0000000000019327E-2</v>
      </c>
    </row>
    <row r="3126" spans="1:28" ht="22.5" x14ac:dyDescent="0.25">
      <c r="A3126" s="72" t="s">
        <v>18834</v>
      </c>
      <c r="B3126" s="73" t="s">
        <v>24201</v>
      </c>
      <c r="C3126" s="74" t="s">
        <v>15692</v>
      </c>
      <c r="D3126" s="75">
        <v>0</v>
      </c>
      <c r="E3126" s="70">
        <v>44.83</v>
      </c>
      <c r="F3126" s="76">
        <f t="shared" si="1787"/>
        <v>0</v>
      </c>
      <c r="G3126" s="77"/>
      <c r="H3126" s="70">
        <f t="shared" si="1788"/>
        <v>31.42</v>
      </c>
      <c r="I3126" s="70">
        <f t="shared" si="1788"/>
        <v>13.41</v>
      </c>
      <c r="J3126" s="70">
        <f t="shared" si="1789"/>
        <v>44.83</v>
      </c>
      <c r="K3126" s="70">
        <v>0</v>
      </c>
      <c r="L3126" s="76">
        <f t="shared" si="1790"/>
        <v>44.83</v>
      </c>
      <c r="N3126" s="70">
        <v>31.42</v>
      </c>
      <c r="O3126" s="70">
        <v>13.41</v>
      </c>
      <c r="P3126" s="70">
        <f t="shared" si="1791"/>
        <v>44.83</v>
      </c>
      <c r="Q3126" s="64"/>
      <c r="R3126" s="70">
        <f t="shared" si="1792"/>
        <v>31.42</v>
      </c>
      <c r="S3126" s="70">
        <f t="shared" si="1792"/>
        <v>13.42</v>
      </c>
      <c r="T3126" s="70">
        <f t="shared" si="1793"/>
        <v>44.84</v>
      </c>
      <c r="U3126" s="70">
        <f t="shared" si="1794"/>
        <v>0</v>
      </c>
      <c r="V3126" s="78">
        <f t="shared" si="1795"/>
        <v>44.84</v>
      </c>
      <c r="X3126" s="70">
        <v>31.42</v>
      </c>
      <c r="Y3126" s="70">
        <v>13.42</v>
      </c>
      <c r="Z3126" s="70">
        <v>44.84</v>
      </c>
      <c r="AA3126" s="79"/>
      <c r="AB3126" s="80">
        <f t="shared" si="1777"/>
        <v>-1.0000000000005116E-2</v>
      </c>
    </row>
    <row r="3127" spans="1:28" s="34" customFormat="1" ht="22.5" x14ac:dyDescent="0.25">
      <c r="A3127" s="72" t="s">
        <v>18835</v>
      </c>
      <c r="B3127" s="73" t="s">
        <v>24202</v>
      </c>
      <c r="C3127" s="74" t="s">
        <v>15692</v>
      </c>
      <c r="D3127" s="75">
        <v>0</v>
      </c>
      <c r="E3127" s="70">
        <v>48.71</v>
      </c>
      <c r="F3127" s="76">
        <f t="shared" si="1787"/>
        <v>0</v>
      </c>
      <c r="G3127" s="77"/>
      <c r="H3127" s="70">
        <f t="shared" si="1788"/>
        <v>35.299999999999997</v>
      </c>
      <c r="I3127" s="70">
        <f t="shared" si="1788"/>
        <v>13.41</v>
      </c>
      <c r="J3127" s="70">
        <f t="shared" si="1789"/>
        <v>48.709999999999994</v>
      </c>
      <c r="K3127" s="70">
        <v>0</v>
      </c>
      <c r="L3127" s="76">
        <f t="shared" si="1790"/>
        <v>48.709999999999994</v>
      </c>
      <c r="N3127" s="70">
        <v>35.299999999999997</v>
      </c>
      <c r="O3127" s="70">
        <v>13.41</v>
      </c>
      <c r="P3127" s="70">
        <f t="shared" si="1791"/>
        <v>48.709999999999994</v>
      </c>
      <c r="Q3127" s="64"/>
      <c r="R3127" s="70">
        <f t="shared" si="1792"/>
        <v>35.299999999999997</v>
      </c>
      <c r="S3127" s="70">
        <f t="shared" si="1792"/>
        <v>13.42</v>
      </c>
      <c r="T3127" s="70">
        <f t="shared" si="1793"/>
        <v>48.72</v>
      </c>
      <c r="U3127" s="70">
        <f t="shared" si="1794"/>
        <v>0</v>
      </c>
      <c r="V3127" s="78">
        <f t="shared" si="1795"/>
        <v>48.72</v>
      </c>
      <c r="X3127" s="70">
        <v>35.299999999999997</v>
      </c>
      <c r="Y3127" s="70">
        <v>13.42</v>
      </c>
      <c r="Z3127" s="70">
        <v>48.72</v>
      </c>
      <c r="AA3127" s="79"/>
      <c r="AB3127" s="80">
        <f t="shared" si="1777"/>
        <v>-1.0000000000005116E-2</v>
      </c>
    </row>
    <row r="3128" spans="1:28" s="34" customFormat="1" x14ac:dyDescent="0.25">
      <c r="A3128" s="72" t="s">
        <v>18836</v>
      </c>
      <c r="B3128" s="73" t="s">
        <v>24203</v>
      </c>
      <c r="C3128" s="74" t="s">
        <v>15692</v>
      </c>
      <c r="D3128" s="75">
        <v>0</v>
      </c>
      <c r="E3128" s="70">
        <v>104.01</v>
      </c>
      <c r="F3128" s="76">
        <f t="shared" si="1787"/>
        <v>0</v>
      </c>
      <c r="G3128" s="77"/>
      <c r="H3128" s="70">
        <f t="shared" si="1788"/>
        <v>87.23</v>
      </c>
      <c r="I3128" s="70">
        <f t="shared" si="1788"/>
        <v>16.78</v>
      </c>
      <c r="J3128" s="70">
        <f t="shared" si="1789"/>
        <v>104.01</v>
      </c>
      <c r="K3128" s="70">
        <v>0</v>
      </c>
      <c r="L3128" s="76">
        <f t="shared" si="1790"/>
        <v>104.01</v>
      </c>
      <c r="N3128" s="70">
        <v>87.23</v>
      </c>
      <c r="O3128" s="70">
        <v>16.78</v>
      </c>
      <c r="P3128" s="70">
        <f t="shared" si="1791"/>
        <v>104.01</v>
      </c>
      <c r="Q3128" s="64"/>
      <c r="R3128" s="70">
        <f t="shared" si="1792"/>
        <v>87.23</v>
      </c>
      <c r="S3128" s="70">
        <f t="shared" si="1792"/>
        <v>16.79</v>
      </c>
      <c r="T3128" s="70">
        <f t="shared" si="1793"/>
        <v>104.02000000000001</v>
      </c>
      <c r="U3128" s="70">
        <f t="shared" si="1794"/>
        <v>0</v>
      </c>
      <c r="V3128" s="78">
        <f t="shared" si="1795"/>
        <v>104.02000000000001</v>
      </c>
      <c r="X3128" s="70">
        <v>87.23</v>
      </c>
      <c r="Y3128" s="70">
        <v>16.79</v>
      </c>
      <c r="Z3128" s="70">
        <v>104.02</v>
      </c>
      <c r="AA3128" s="79"/>
      <c r="AB3128" s="80">
        <f t="shared" si="1777"/>
        <v>-9.9999999999909051E-3</v>
      </c>
    </row>
    <row r="3129" spans="1:28" s="34" customFormat="1" x14ac:dyDescent="0.25">
      <c r="A3129" s="66" t="s">
        <v>18837</v>
      </c>
      <c r="B3129" s="67" t="s">
        <v>24204</v>
      </c>
      <c r="C3129" s="68"/>
      <c r="D3129" s="69"/>
      <c r="E3129" s="70"/>
      <c r="F3129" s="71"/>
      <c r="G3129" s="39"/>
      <c r="H3129" s="70"/>
      <c r="I3129" s="70"/>
      <c r="J3129" s="70"/>
      <c r="K3129" s="70"/>
      <c r="L3129" s="76"/>
      <c r="N3129" s="70"/>
      <c r="O3129" s="70"/>
      <c r="P3129" s="70"/>
      <c r="Q3129" s="64"/>
      <c r="R3129" s="70"/>
      <c r="S3129" s="70"/>
      <c r="T3129" s="70"/>
      <c r="U3129" s="70"/>
      <c r="V3129" s="78"/>
      <c r="X3129" s="70"/>
      <c r="Y3129" s="70"/>
      <c r="Z3129" s="70"/>
      <c r="AA3129" s="79"/>
      <c r="AB3129" s="80">
        <f t="shared" si="1777"/>
        <v>0</v>
      </c>
    </row>
    <row r="3130" spans="1:28" x14ac:dyDescent="0.25">
      <c r="A3130" s="72" t="s">
        <v>18838</v>
      </c>
      <c r="B3130" s="73" t="s">
        <v>24205</v>
      </c>
      <c r="C3130" s="74" t="s">
        <v>15747</v>
      </c>
      <c r="D3130" s="75">
        <v>0</v>
      </c>
      <c r="E3130" s="70">
        <v>50.34</v>
      </c>
      <c r="F3130" s="76">
        <f t="shared" ref="F3130:F3144" si="1796">ROUND(D3130*E3130,2)</f>
        <v>0</v>
      </c>
      <c r="G3130" s="77"/>
      <c r="H3130" s="70">
        <f t="shared" ref="H3130:I3144" si="1797">ROUND(N3130+(N3130*$H$2/100),2)</f>
        <v>39.270000000000003</v>
      </c>
      <c r="I3130" s="70">
        <f t="shared" si="1797"/>
        <v>11.07</v>
      </c>
      <c r="J3130" s="70">
        <f t="shared" ref="J3130:J3144" si="1798">H3130+I3130</f>
        <v>50.34</v>
      </c>
      <c r="K3130" s="70">
        <v>0</v>
      </c>
      <c r="L3130" s="76">
        <f t="shared" ref="L3130:L3144" si="1799">SUM(J3130:K3130)</f>
        <v>50.34</v>
      </c>
      <c r="N3130" s="70">
        <v>39.270000000000003</v>
      </c>
      <c r="O3130" s="70">
        <v>11.07</v>
      </c>
      <c r="P3130" s="70">
        <f t="shared" ref="P3130:P3144" si="1800">SUM(N3130:O3130)</f>
        <v>50.34</v>
      </c>
      <c r="Q3130" s="64"/>
      <c r="R3130" s="70">
        <f t="shared" ref="R3130:S3144" si="1801">X3130</f>
        <v>39.270000000000003</v>
      </c>
      <c r="S3130" s="70">
        <f t="shared" si="1801"/>
        <v>11.07</v>
      </c>
      <c r="T3130" s="70">
        <f t="shared" ref="T3130:T3144" si="1802">R3130+S3130</f>
        <v>50.34</v>
      </c>
      <c r="U3130" s="70">
        <f t="shared" ref="U3130:U3144" si="1803">ROUND(Z3130*$H$2,2)/100</f>
        <v>0</v>
      </c>
      <c r="V3130" s="78">
        <f t="shared" ref="V3130:V3144" si="1804">SUM(T3130:U3130)</f>
        <v>50.34</v>
      </c>
      <c r="X3130" s="70">
        <v>39.270000000000003</v>
      </c>
      <c r="Y3130" s="70">
        <v>11.07</v>
      </c>
      <c r="Z3130" s="70">
        <v>50.34</v>
      </c>
      <c r="AA3130" s="79"/>
      <c r="AB3130" s="80">
        <f t="shared" si="1777"/>
        <v>0</v>
      </c>
    </row>
    <row r="3131" spans="1:28" x14ac:dyDescent="0.25">
      <c r="A3131" s="72" t="s">
        <v>18839</v>
      </c>
      <c r="B3131" s="73" t="s">
        <v>24206</v>
      </c>
      <c r="C3131" s="74" t="s">
        <v>15747</v>
      </c>
      <c r="D3131" s="75">
        <v>0</v>
      </c>
      <c r="E3131" s="70">
        <v>68.540000000000006</v>
      </c>
      <c r="F3131" s="76">
        <f t="shared" si="1796"/>
        <v>0</v>
      </c>
      <c r="G3131" s="77"/>
      <c r="H3131" s="70">
        <f t="shared" si="1797"/>
        <v>56.46</v>
      </c>
      <c r="I3131" s="70">
        <f t="shared" si="1797"/>
        <v>12.08</v>
      </c>
      <c r="J3131" s="70">
        <f t="shared" si="1798"/>
        <v>68.540000000000006</v>
      </c>
      <c r="K3131" s="70">
        <v>0</v>
      </c>
      <c r="L3131" s="76">
        <f t="shared" si="1799"/>
        <v>68.540000000000006</v>
      </c>
      <c r="N3131" s="70">
        <v>56.46</v>
      </c>
      <c r="O3131" s="70">
        <v>12.08</v>
      </c>
      <c r="P3131" s="70">
        <f t="shared" si="1800"/>
        <v>68.540000000000006</v>
      </c>
      <c r="Q3131" s="64"/>
      <c r="R3131" s="70">
        <f t="shared" si="1801"/>
        <v>56.46</v>
      </c>
      <c r="S3131" s="70">
        <f t="shared" si="1801"/>
        <v>12.08</v>
      </c>
      <c r="T3131" s="70">
        <f t="shared" si="1802"/>
        <v>68.540000000000006</v>
      </c>
      <c r="U3131" s="70">
        <f t="shared" si="1803"/>
        <v>0</v>
      </c>
      <c r="V3131" s="78">
        <f t="shared" si="1804"/>
        <v>68.540000000000006</v>
      </c>
      <c r="X3131" s="70">
        <v>56.46</v>
      </c>
      <c r="Y3131" s="70">
        <v>12.08</v>
      </c>
      <c r="Z3131" s="70">
        <v>68.540000000000006</v>
      </c>
      <c r="AA3131" s="79"/>
      <c r="AB3131" s="80">
        <f t="shared" si="1777"/>
        <v>0</v>
      </c>
    </row>
    <row r="3132" spans="1:28" x14ac:dyDescent="0.25">
      <c r="A3132" s="72" t="s">
        <v>18840</v>
      </c>
      <c r="B3132" s="73" t="s">
        <v>24207</v>
      </c>
      <c r="C3132" s="74" t="s">
        <v>15747</v>
      </c>
      <c r="D3132" s="75">
        <v>0</v>
      </c>
      <c r="E3132" s="70">
        <v>87.039999999999992</v>
      </c>
      <c r="F3132" s="76">
        <f t="shared" si="1796"/>
        <v>0</v>
      </c>
      <c r="G3132" s="77"/>
      <c r="H3132" s="70">
        <f t="shared" si="1797"/>
        <v>71.94</v>
      </c>
      <c r="I3132" s="70">
        <f t="shared" si="1797"/>
        <v>15.1</v>
      </c>
      <c r="J3132" s="70">
        <f t="shared" si="1798"/>
        <v>87.039999999999992</v>
      </c>
      <c r="K3132" s="70">
        <v>0</v>
      </c>
      <c r="L3132" s="76">
        <f t="shared" si="1799"/>
        <v>87.039999999999992</v>
      </c>
      <c r="N3132" s="70">
        <v>71.94</v>
      </c>
      <c r="O3132" s="70">
        <v>15.1</v>
      </c>
      <c r="P3132" s="70">
        <f t="shared" si="1800"/>
        <v>87.039999999999992</v>
      </c>
      <c r="Q3132" s="64"/>
      <c r="R3132" s="70">
        <f t="shared" si="1801"/>
        <v>71.94</v>
      </c>
      <c r="S3132" s="70">
        <f t="shared" si="1801"/>
        <v>15.1</v>
      </c>
      <c r="T3132" s="70">
        <f t="shared" si="1802"/>
        <v>87.039999999999992</v>
      </c>
      <c r="U3132" s="70">
        <f t="shared" si="1803"/>
        <v>0</v>
      </c>
      <c r="V3132" s="78">
        <f t="shared" si="1804"/>
        <v>87.039999999999992</v>
      </c>
      <c r="X3132" s="70">
        <v>71.94</v>
      </c>
      <c r="Y3132" s="70">
        <v>15.1</v>
      </c>
      <c r="Z3132" s="70">
        <v>87.04</v>
      </c>
      <c r="AA3132" s="79"/>
      <c r="AB3132" s="80">
        <f t="shared" si="1777"/>
        <v>0</v>
      </c>
    </row>
    <row r="3133" spans="1:28" x14ac:dyDescent="0.25">
      <c r="A3133" s="72" t="s">
        <v>18841</v>
      </c>
      <c r="B3133" s="73" t="s">
        <v>24208</v>
      </c>
      <c r="C3133" s="74" t="s">
        <v>15747</v>
      </c>
      <c r="D3133" s="75">
        <v>0</v>
      </c>
      <c r="E3133" s="70">
        <v>140.17999999999998</v>
      </c>
      <c r="F3133" s="76">
        <f t="shared" si="1796"/>
        <v>0</v>
      </c>
      <c r="G3133" s="77"/>
      <c r="H3133" s="70">
        <f t="shared" si="1797"/>
        <v>123.06</v>
      </c>
      <c r="I3133" s="70">
        <f t="shared" si="1797"/>
        <v>17.12</v>
      </c>
      <c r="J3133" s="70">
        <f t="shared" si="1798"/>
        <v>140.18</v>
      </c>
      <c r="K3133" s="70">
        <v>0</v>
      </c>
      <c r="L3133" s="76">
        <f t="shared" si="1799"/>
        <v>140.18</v>
      </c>
      <c r="N3133" s="70">
        <v>123.06</v>
      </c>
      <c r="O3133" s="70">
        <v>17.119999999999997</v>
      </c>
      <c r="P3133" s="70">
        <f t="shared" si="1800"/>
        <v>140.18</v>
      </c>
      <c r="Q3133" s="64"/>
      <c r="R3133" s="70">
        <f t="shared" si="1801"/>
        <v>123.06</v>
      </c>
      <c r="S3133" s="70">
        <f t="shared" si="1801"/>
        <v>17.11</v>
      </c>
      <c r="T3133" s="70">
        <f t="shared" si="1802"/>
        <v>140.17000000000002</v>
      </c>
      <c r="U3133" s="70">
        <f t="shared" si="1803"/>
        <v>0</v>
      </c>
      <c r="V3133" s="78">
        <f t="shared" si="1804"/>
        <v>140.17000000000002</v>
      </c>
      <c r="X3133" s="70">
        <v>123.06</v>
      </c>
      <c r="Y3133" s="70">
        <v>17.11</v>
      </c>
      <c r="Z3133" s="70">
        <v>140.16999999999999</v>
      </c>
      <c r="AA3133" s="79"/>
      <c r="AB3133" s="80">
        <f t="shared" si="1777"/>
        <v>1.0000000000019327E-2</v>
      </c>
    </row>
    <row r="3134" spans="1:28" x14ac:dyDescent="0.25">
      <c r="A3134" s="72" t="s">
        <v>18842</v>
      </c>
      <c r="B3134" s="73" t="s">
        <v>24209</v>
      </c>
      <c r="C3134" s="74" t="s">
        <v>15747</v>
      </c>
      <c r="D3134" s="75">
        <v>0</v>
      </c>
      <c r="E3134" s="70">
        <v>158.12</v>
      </c>
      <c r="F3134" s="76">
        <f t="shared" si="1796"/>
        <v>0</v>
      </c>
      <c r="G3134" s="77"/>
      <c r="H3134" s="70">
        <f t="shared" si="1797"/>
        <v>141</v>
      </c>
      <c r="I3134" s="70">
        <f t="shared" si="1797"/>
        <v>17.12</v>
      </c>
      <c r="J3134" s="70">
        <f t="shared" si="1798"/>
        <v>158.12</v>
      </c>
      <c r="K3134" s="70">
        <v>0</v>
      </c>
      <c r="L3134" s="76">
        <f t="shared" si="1799"/>
        <v>158.12</v>
      </c>
      <c r="N3134" s="70">
        <v>141</v>
      </c>
      <c r="O3134" s="70">
        <v>17.119999999999997</v>
      </c>
      <c r="P3134" s="70">
        <f t="shared" si="1800"/>
        <v>158.12</v>
      </c>
      <c r="Q3134" s="64"/>
      <c r="R3134" s="70">
        <f t="shared" si="1801"/>
        <v>141</v>
      </c>
      <c r="S3134" s="70">
        <f t="shared" si="1801"/>
        <v>17.11</v>
      </c>
      <c r="T3134" s="70">
        <f t="shared" si="1802"/>
        <v>158.11000000000001</v>
      </c>
      <c r="U3134" s="70">
        <f t="shared" si="1803"/>
        <v>0</v>
      </c>
      <c r="V3134" s="78">
        <f t="shared" si="1804"/>
        <v>158.11000000000001</v>
      </c>
      <c r="X3134" s="70">
        <v>141</v>
      </c>
      <c r="Y3134" s="70">
        <v>17.11</v>
      </c>
      <c r="Z3134" s="70">
        <v>158.11000000000001</v>
      </c>
      <c r="AA3134" s="79"/>
      <c r="AB3134" s="80">
        <f t="shared" si="1777"/>
        <v>9.9999999999909051E-3</v>
      </c>
    </row>
    <row r="3135" spans="1:28" x14ac:dyDescent="0.25">
      <c r="A3135" s="72" t="s">
        <v>18843</v>
      </c>
      <c r="B3135" s="73" t="s">
        <v>24210</v>
      </c>
      <c r="C3135" s="74" t="s">
        <v>15747</v>
      </c>
      <c r="D3135" s="75">
        <v>0</v>
      </c>
      <c r="E3135" s="70">
        <v>188.99</v>
      </c>
      <c r="F3135" s="76">
        <f t="shared" si="1796"/>
        <v>0</v>
      </c>
      <c r="G3135" s="77"/>
      <c r="H3135" s="70">
        <f t="shared" si="1797"/>
        <v>165.84</v>
      </c>
      <c r="I3135" s="70">
        <f t="shared" si="1797"/>
        <v>23.15</v>
      </c>
      <c r="J3135" s="70">
        <f t="shared" si="1798"/>
        <v>188.99</v>
      </c>
      <c r="K3135" s="70">
        <v>0</v>
      </c>
      <c r="L3135" s="76">
        <f t="shared" si="1799"/>
        <v>188.99</v>
      </c>
      <c r="N3135" s="70">
        <v>165.84</v>
      </c>
      <c r="O3135" s="70">
        <v>23.15</v>
      </c>
      <c r="P3135" s="70">
        <f t="shared" si="1800"/>
        <v>188.99</v>
      </c>
      <c r="Q3135" s="64"/>
      <c r="R3135" s="70">
        <f t="shared" si="1801"/>
        <v>165.84</v>
      </c>
      <c r="S3135" s="70">
        <f t="shared" si="1801"/>
        <v>23.15</v>
      </c>
      <c r="T3135" s="70">
        <f t="shared" si="1802"/>
        <v>188.99</v>
      </c>
      <c r="U3135" s="70">
        <f t="shared" si="1803"/>
        <v>0</v>
      </c>
      <c r="V3135" s="78">
        <f t="shared" si="1804"/>
        <v>188.99</v>
      </c>
      <c r="X3135" s="70">
        <v>165.84</v>
      </c>
      <c r="Y3135" s="70">
        <v>23.15</v>
      </c>
      <c r="Z3135" s="70">
        <v>188.99</v>
      </c>
      <c r="AA3135" s="79"/>
      <c r="AB3135" s="80">
        <f t="shared" si="1777"/>
        <v>0</v>
      </c>
    </row>
    <row r="3136" spans="1:28" x14ac:dyDescent="0.25">
      <c r="A3136" s="72" t="s">
        <v>18844</v>
      </c>
      <c r="B3136" s="73" t="s">
        <v>24211</v>
      </c>
      <c r="C3136" s="74" t="s">
        <v>15747</v>
      </c>
      <c r="D3136" s="75">
        <v>0</v>
      </c>
      <c r="E3136" s="70">
        <v>273.85000000000002</v>
      </c>
      <c r="F3136" s="76">
        <f t="shared" si="1796"/>
        <v>0</v>
      </c>
      <c r="G3136" s="77"/>
      <c r="H3136" s="70">
        <f t="shared" si="1797"/>
        <v>246.69</v>
      </c>
      <c r="I3136" s="70">
        <f t="shared" si="1797"/>
        <v>27.16</v>
      </c>
      <c r="J3136" s="70">
        <f t="shared" si="1798"/>
        <v>273.85000000000002</v>
      </c>
      <c r="K3136" s="70">
        <v>0</v>
      </c>
      <c r="L3136" s="76">
        <f t="shared" si="1799"/>
        <v>273.85000000000002</v>
      </c>
      <c r="N3136" s="70">
        <v>246.68999999999997</v>
      </c>
      <c r="O3136" s="70">
        <v>27.16</v>
      </c>
      <c r="P3136" s="70">
        <f t="shared" si="1800"/>
        <v>273.84999999999997</v>
      </c>
      <c r="Q3136" s="64"/>
      <c r="R3136" s="70">
        <f t="shared" si="1801"/>
        <v>246.69</v>
      </c>
      <c r="S3136" s="70">
        <f t="shared" si="1801"/>
        <v>27.16</v>
      </c>
      <c r="T3136" s="70">
        <f t="shared" si="1802"/>
        <v>273.85000000000002</v>
      </c>
      <c r="U3136" s="70">
        <f t="shared" si="1803"/>
        <v>0</v>
      </c>
      <c r="V3136" s="78">
        <f t="shared" si="1804"/>
        <v>273.85000000000002</v>
      </c>
      <c r="X3136" s="70">
        <v>246.69</v>
      </c>
      <c r="Y3136" s="70">
        <v>27.16</v>
      </c>
      <c r="Z3136" s="70">
        <v>273.85000000000002</v>
      </c>
      <c r="AA3136" s="79"/>
      <c r="AB3136" s="80">
        <f t="shared" si="1777"/>
        <v>0</v>
      </c>
    </row>
    <row r="3137" spans="1:28" x14ac:dyDescent="0.25">
      <c r="A3137" s="72" t="s">
        <v>18845</v>
      </c>
      <c r="B3137" s="73" t="s">
        <v>24212</v>
      </c>
      <c r="C3137" s="74" t="s">
        <v>15747</v>
      </c>
      <c r="D3137" s="75">
        <v>0</v>
      </c>
      <c r="E3137" s="70">
        <v>341.90999999999997</v>
      </c>
      <c r="F3137" s="76">
        <f t="shared" si="1796"/>
        <v>0</v>
      </c>
      <c r="G3137" s="77"/>
      <c r="H3137" s="70">
        <f t="shared" si="1797"/>
        <v>312.70999999999998</v>
      </c>
      <c r="I3137" s="70">
        <f t="shared" si="1797"/>
        <v>29.2</v>
      </c>
      <c r="J3137" s="70">
        <f t="shared" si="1798"/>
        <v>341.90999999999997</v>
      </c>
      <c r="K3137" s="70">
        <v>0</v>
      </c>
      <c r="L3137" s="76">
        <f t="shared" si="1799"/>
        <v>341.90999999999997</v>
      </c>
      <c r="N3137" s="70">
        <v>312.70999999999998</v>
      </c>
      <c r="O3137" s="70">
        <v>29.200000000000003</v>
      </c>
      <c r="P3137" s="70">
        <f t="shared" si="1800"/>
        <v>341.90999999999997</v>
      </c>
      <c r="Q3137" s="64"/>
      <c r="R3137" s="70">
        <f t="shared" si="1801"/>
        <v>312.70999999999998</v>
      </c>
      <c r="S3137" s="70">
        <f t="shared" si="1801"/>
        <v>29.2</v>
      </c>
      <c r="T3137" s="70">
        <f t="shared" si="1802"/>
        <v>341.90999999999997</v>
      </c>
      <c r="U3137" s="70">
        <f t="shared" si="1803"/>
        <v>0</v>
      </c>
      <c r="V3137" s="78">
        <f t="shared" si="1804"/>
        <v>341.90999999999997</v>
      </c>
      <c r="X3137" s="70">
        <v>312.70999999999998</v>
      </c>
      <c r="Y3137" s="70">
        <v>29.2</v>
      </c>
      <c r="Z3137" s="70">
        <v>341.91</v>
      </c>
      <c r="AA3137" s="79"/>
      <c r="AB3137" s="80">
        <f t="shared" si="1777"/>
        <v>0</v>
      </c>
    </row>
    <row r="3138" spans="1:28" s="34" customFormat="1" x14ac:dyDescent="0.25">
      <c r="A3138" s="72" t="s">
        <v>18846</v>
      </c>
      <c r="B3138" s="73" t="s">
        <v>24213</v>
      </c>
      <c r="C3138" s="74" t="s">
        <v>15747</v>
      </c>
      <c r="D3138" s="75">
        <v>0</v>
      </c>
      <c r="E3138" s="70">
        <v>460.03</v>
      </c>
      <c r="F3138" s="76">
        <f t="shared" si="1796"/>
        <v>0</v>
      </c>
      <c r="G3138" s="77"/>
      <c r="H3138" s="70">
        <f t="shared" si="1797"/>
        <v>426.82</v>
      </c>
      <c r="I3138" s="70">
        <f t="shared" si="1797"/>
        <v>33.21</v>
      </c>
      <c r="J3138" s="70">
        <f t="shared" si="1798"/>
        <v>460.03</v>
      </c>
      <c r="K3138" s="70">
        <v>0</v>
      </c>
      <c r="L3138" s="76">
        <f t="shared" si="1799"/>
        <v>460.03</v>
      </c>
      <c r="N3138" s="70">
        <v>426.82</v>
      </c>
      <c r="O3138" s="70">
        <v>33.209999999999994</v>
      </c>
      <c r="P3138" s="70">
        <f t="shared" si="1800"/>
        <v>460.03</v>
      </c>
      <c r="Q3138" s="64"/>
      <c r="R3138" s="70">
        <f t="shared" si="1801"/>
        <v>426.82</v>
      </c>
      <c r="S3138" s="70">
        <f t="shared" si="1801"/>
        <v>33.21</v>
      </c>
      <c r="T3138" s="70">
        <f t="shared" si="1802"/>
        <v>460.03</v>
      </c>
      <c r="U3138" s="70">
        <f t="shared" si="1803"/>
        <v>0</v>
      </c>
      <c r="V3138" s="78">
        <f t="shared" si="1804"/>
        <v>460.03</v>
      </c>
      <c r="X3138" s="70">
        <v>426.82</v>
      </c>
      <c r="Y3138" s="70">
        <v>33.21</v>
      </c>
      <c r="Z3138" s="70">
        <v>460.03</v>
      </c>
      <c r="AA3138" s="79"/>
      <c r="AB3138" s="80">
        <f t="shared" si="1777"/>
        <v>0</v>
      </c>
    </row>
    <row r="3139" spans="1:28" x14ac:dyDescent="0.25">
      <c r="A3139" s="72" t="s">
        <v>18847</v>
      </c>
      <c r="B3139" s="73" t="s">
        <v>24214</v>
      </c>
      <c r="C3139" s="74" t="s">
        <v>15747</v>
      </c>
      <c r="D3139" s="75">
        <v>0</v>
      </c>
      <c r="E3139" s="70">
        <v>51.11</v>
      </c>
      <c r="F3139" s="76">
        <f t="shared" si="1796"/>
        <v>0</v>
      </c>
      <c r="G3139" s="77"/>
      <c r="H3139" s="70">
        <f t="shared" si="1797"/>
        <v>39.03</v>
      </c>
      <c r="I3139" s="70">
        <f t="shared" si="1797"/>
        <v>12.08</v>
      </c>
      <c r="J3139" s="70">
        <f t="shared" si="1798"/>
        <v>51.11</v>
      </c>
      <c r="K3139" s="70">
        <v>0</v>
      </c>
      <c r="L3139" s="76">
        <f t="shared" si="1799"/>
        <v>51.11</v>
      </c>
      <c r="N3139" s="70">
        <v>39.03</v>
      </c>
      <c r="O3139" s="70">
        <v>12.08</v>
      </c>
      <c r="P3139" s="70">
        <f t="shared" si="1800"/>
        <v>51.11</v>
      </c>
      <c r="Q3139" s="64"/>
      <c r="R3139" s="70">
        <f t="shared" si="1801"/>
        <v>39.03</v>
      </c>
      <c r="S3139" s="70">
        <f t="shared" si="1801"/>
        <v>12.08</v>
      </c>
      <c r="T3139" s="70">
        <f t="shared" si="1802"/>
        <v>51.11</v>
      </c>
      <c r="U3139" s="70">
        <f t="shared" si="1803"/>
        <v>0</v>
      </c>
      <c r="V3139" s="78">
        <f t="shared" si="1804"/>
        <v>51.11</v>
      </c>
      <c r="X3139" s="70">
        <v>39.03</v>
      </c>
      <c r="Y3139" s="70">
        <v>12.08</v>
      </c>
      <c r="Z3139" s="70">
        <v>51.11</v>
      </c>
      <c r="AA3139" s="79"/>
      <c r="AB3139" s="80">
        <f t="shared" si="1777"/>
        <v>0</v>
      </c>
    </row>
    <row r="3140" spans="1:28" x14ac:dyDescent="0.25">
      <c r="A3140" s="72" t="s">
        <v>18848</v>
      </c>
      <c r="B3140" s="73" t="s">
        <v>24215</v>
      </c>
      <c r="C3140" s="74" t="s">
        <v>15747</v>
      </c>
      <c r="D3140" s="75">
        <v>0</v>
      </c>
      <c r="E3140" s="70">
        <v>62.96</v>
      </c>
      <c r="F3140" s="76">
        <f t="shared" si="1796"/>
        <v>0</v>
      </c>
      <c r="G3140" s="77"/>
      <c r="H3140" s="70">
        <f t="shared" si="1797"/>
        <v>47.86</v>
      </c>
      <c r="I3140" s="70">
        <f t="shared" si="1797"/>
        <v>15.1</v>
      </c>
      <c r="J3140" s="70">
        <f t="shared" si="1798"/>
        <v>62.96</v>
      </c>
      <c r="K3140" s="70">
        <v>0</v>
      </c>
      <c r="L3140" s="76">
        <f t="shared" si="1799"/>
        <v>62.96</v>
      </c>
      <c r="N3140" s="70">
        <v>47.86</v>
      </c>
      <c r="O3140" s="70">
        <v>15.1</v>
      </c>
      <c r="P3140" s="70">
        <f t="shared" si="1800"/>
        <v>62.96</v>
      </c>
      <c r="Q3140" s="64"/>
      <c r="R3140" s="70">
        <f t="shared" si="1801"/>
        <v>47.86</v>
      </c>
      <c r="S3140" s="70">
        <f t="shared" si="1801"/>
        <v>15.1</v>
      </c>
      <c r="T3140" s="70">
        <f t="shared" si="1802"/>
        <v>62.96</v>
      </c>
      <c r="U3140" s="70">
        <f t="shared" si="1803"/>
        <v>0</v>
      </c>
      <c r="V3140" s="78">
        <f t="shared" si="1804"/>
        <v>62.96</v>
      </c>
      <c r="X3140" s="70">
        <v>47.86</v>
      </c>
      <c r="Y3140" s="70">
        <v>15.1</v>
      </c>
      <c r="Z3140" s="70">
        <v>62.96</v>
      </c>
      <c r="AA3140" s="79"/>
      <c r="AB3140" s="80">
        <f t="shared" si="1777"/>
        <v>0</v>
      </c>
    </row>
    <row r="3141" spans="1:28" x14ac:dyDescent="0.25">
      <c r="A3141" s="72" t="s">
        <v>18849</v>
      </c>
      <c r="B3141" s="73" t="s">
        <v>24216</v>
      </c>
      <c r="C3141" s="74" t="s">
        <v>15747</v>
      </c>
      <c r="D3141" s="75">
        <v>0</v>
      </c>
      <c r="E3141" s="70">
        <v>103.59000000000002</v>
      </c>
      <c r="F3141" s="76">
        <f t="shared" si="1796"/>
        <v>0</v>
      </c>
      <c r="G3141" s="77"/>
      <c r="H3141" s="70">
        <f t="shared" si="1797"/>
        <v>86.47</v>
      </c>
      <c r="I3141" s="70">
        <f t="shared" si="1797"/>
        <v>17.12</v>
      </c>
      <c r="J3141" s="70">
        <f t="shared" si="1798"/>
        <v>103.59</v>
      </c>
      <c r="K3141" s="70">
        <v>0</v>
      </c>
      <c r="L3141" s="76">
        <f t="shared" si="1799"/>
        <v>103.59</v>
      </c>
      <c r="N3141" s="70">
        <v>86.470000000000013</v>
      </c>
      <c r="O3141" s="70">
        <v>17.119999999999997</v>
      </c>
      <c r="P3141" s="70">
        <f t="shared" si="1800"/>
        <v>103.59</v>
      </c>
      <c r="Q3141" s="64"/>
      <c r="R3141" s="70">
        <f t="shared" si="1801"/>
        <v>86.47</v>
      </c>
      <c r="S3141" s="70">
        <f t="shared" si="1801"/>
        <v>17.11</v>
      </c>
      <c r="T3141" s="70">
        <f t="shared" si="1802"/>
        <v>103.58</v>
      </c>
      <c r="U3141" s="70">
        <f t="shared" si="1803"/>
        <v>0</v>
      </c>
      <c r="V3141" s="78">
        <f t="shared" si="1804"/>
        <v>103.58</v>
      </c>
      <c r="X3141" s="70">
        <v>86.47</v>
      </c>
      <c r="Y3141" s="70">
        <v>17.11</v>
      </c>
      <c r="Z3141" s="70">
        <v>103.58</v>
      </c>
      <c r="AA3141" s="79"/>
      <c r="AB3141" s="80">
        <f t="shared" si="1777"/>
        <v>1.0000000000005116E-2</v>
      </c>
    </row>
    <row r="3142" spans="1:28" x14ac:dyDescent="0.25">
      <c r="A3142" s="72" t="s">
        <v>18850</v>
      </c>
      <c r="B3142" s="73" t="s">
        <v>24217</v>
      </c>
      <c r="C3142" s="74" t="s">
        <v>15747</v>
      </c>
      <c r="D3142" s="75">
        <v>0</v>
      </c>
      <c r="E3142" s="70">
        <v>102.97999999999999</v>
      </c>
      <c r="F3142" s="76">
        <f t="shared" si="1796"/>
        <v>0</v>
      </c>
      <c r="G3142" s="77"/>
      <c r="H3142" s="70">
        <f t="shared" si="1797"/>
        <v>85.86</v>
      </c>
      <c r="I3142" s="70">
        <f t="shared" si="1797"/>
        <v>17.12</v>
      </c>
      <c r="J3142" s="70">
        <f t="shared" si="1798"/>
        <v>102.98</v>
      </c>
      <c r="K3142" s="70">
        <v>0</v>
      </c>
      <c r="L3142" s="76">
        <f t="shared" si="1799"/>
        <v>102.98</v>
      </c>
      <c r="N3142" s="70">
        <v>85.86</v>
      </c>
      <c r="O3142" s="70">
        <v>17.119999999999997</v>
      </c>
      <c r="P3142" s="70">
        <f t="shared" si="1800"/>
        <v>102.97999999999999</v>
      </c>
      <c r="Q3142" s="64"/>
      <c r="R3142" s="70">
        <f t="shared" si="1801"/>
        <v>85.86</v>
      </c>
      <c r="S3142" s="70">
        <f t="shared" si="1801"/>
        <v>17.11</v>
      </c>
      <c r="T3142" s="70">
        <f t="shared" si="1802"/>
        <v>102.97</v>
      </c>
      <c r="U3142" s="70">
        <f t="shared" si="1803"/>
        <v>0</v>
      </c>
      <c r="V3142" s="78">
        <f t="shared" si="1804"/>
        <v>102.97</v>
      </c>
      <c r="X3142" s="70">
        <v>85.86</v>
      </c>
      <c r="Y3142" s="70">
        <v>17.11</v>
      </c>
      <c r="Z3142" s="70">
        <v>102.97</v>
      </c>
      <c r="AA3142" s="79"/>
      <c r="AB3142" s="80">
        <f t="shared" si="1777"/>
        <v>9.9999999999909051E-3</v>
      </c>
    </row>
    <row r="3143" spans="1:28" x14ac:dyDescent="0.25">
      <c r="A3143" s="72" t="s">
        <v>18851</v>
      </c>
      <c r="B3143" s="73" t="s">
        <v>24218</v>
      </c>
      <c r="C3143" s="74" t="s">
        <v>15747</v>
      </c>
      <c r="D3143" s="75">
        <v>0</v>
      </c>
      <c r="E3143" s="70">
        <v>165.17000000000002</v>
      </c>
      <c r="F3143" s="76">
        <f t="shared" si="1796"/>
        <v>0</v>
      </c>
      <c r="G3143" s="77"/>
      <c r="H3143" s="70">
        <f t="shared" si="1797"/>
        <v>142.02000000000001</v>
      </c>
      <c r="I3143" s="70">
        <f t="shared" si="1797"/>
        <v>23.15</v>
      </c>
      <c r="J3143" s="70">
        <f t="shared" si="1798"/>
        <v>165.17000000000002</v>
      </c>
      <c r="K3143" s="70">
        <v>0</v>
      </c>
      <c r="L3143" s="76">
        <f t="shared" si="1799"/>
        <v>165.17000000000002</v>
      </c>
      <c r="N3143" s="70">
        <v>142.02000000000001</v>
      </c>
      <c r="O3143" s="70">
        <v>23.15</v>
      </c>
      <c r="P3143" s="70">
        <f t="shared" si="1800"/>
        <v>165.17000000000002</v>
      </c>
      <c r="Q3143" s="64"/>
      <c r="R3143" s="70">
        <f t="shared" si="1801"/>
        <v>142.02000000000001</v>
      </c>
      <c r="S3143" s="70">
        <f t="shared" si="1801"/>
        <v>23.15</v>
      </c>
      <c r="T3143" s="70">
        <f t="shared" si="1802"/>
        <v>165.17000000000002</v>
      </c>
      <c r="U3143" s="70">
        <f t="shared" si="1803"/>
        <v>0</v>
      </c>
      <c r="V3143" s="78">
        <f t="shared" si="1804"/>
        <v>165.17000000000002</v>
      </c>
      <c r="X3143" s="70">
        <v>142.02000000000001</v>
      </c>
      <c r="Y3143" s="70">
        <v>23.15</v>
      </c>
      <c r="Z3143" s="70">
        <v>165.17</v>
      </c>
      <c r="AA3143" s="79"/>
      <c r="AB3143" s="80">
        <f t="shared" si="1777"/>
        <v>0</v>
      </c>
    </row>
    <row r="3144" spans="1:28" x14ac:dyDescent="0.25">
      <c r="A3144" s="72" t="s">
        <v>18852</v>
      </c>
      <c r="B3144" s="73" t="s">
        <v>24219</v>
      </c>
      <c r="C3144" s="74" t="s">
        <v>15747</v>
      </c>
      <c r="D3144" s="75">
        <v>0</v>
      </c>
      <c r="E3144" s="70">
        <v>200.14</v>
      </c>
      <c r="F3144" s="76">
        <f t="shared" si="1796"/>
        <v>0</v>
      </c>
      <c r="G3144" s="77"/>
      <c r="H3144" s="70">
        <f t="shared" si="1797"/>
        <v>172.98</v>
      </c>
      <c r="I3144" s="70">
        <f t="shared" si="1797"/>
        <v>27.16</v>
      </c>
      <c r="J3144" s="70">
        <f t="shared" si="1798"/>
        <v>200.14</v>
      </c>
      <c r="K3144" s="70">
        <v>0</v>
      </c>
      <c r="L3144" s="76">
        <f t="shared" si="1799"/>
        <v>200.14</v>
      </c>
      <c r="N3144" s="70">
        <v>172.98</v>
      </c>
      <c r="O3144" s="70">
        <v>27.16</v>
      </c>
      <c r="P3144" s="70">
        <f t="shared" si="1800"/>
        <v>200.14</v>
      </c>
      <c r="Q3144" s="64"/>
      <c r="R3144" s="70">
        <f t="shared" si="1801"/>
        <v>172.98</v>
      </c>
      <c r="S3144" s="70">
        <f t="shared" si="1801"/>
        <v>27.16</v>
      </c>
      <c r="T3144" s="70">
        <f t="shared" si="1802"/>
        <v>200.14</v>
      </c>
      <c r="U3144" s="70">
        <f t="shared" si="1803"/>
        <v>0</v>
      </c>
      <c r="V3144" s="78">
        <f t="shared" si="1804"/>
        <v>200.14</v>
      </c>
      <c r="X3144" s="70">
        <v>172.98</v>
      </c>
      <c r="Y3144" s="70">
        <v>27.16</v>
      </c>
      <c r="Z3144" s="70">
        <v>200.14</v>
      </c>
      <c r="AA3144" s="79"/>
      <c r="AB3144" s="80">
        <f t="shared" si="1777"/>
        <v>0</v>
      </c>
    </row>
    <row r="3145" spans="1:28" s="34" customFormat="1" x14ac:dyDescent="0.25">
      <c r="A3145" s="66" t="s">
        <v>18853</v>
      </c>
      <c r="B3145" s="67" t="s">
        <v>24220</v>
      </c>
      <c r="C3145" s="68"/>
      <c r="D3145" s="69"/>
      <c r="E3145" s="70"/>
      <c r="F3145" s="71"/>
      <c r="G3145" s="39"/>
      <c r="H3145" s="70"/>
      <c r="I3145" s="70"/>
      <c r="J3145" s="70"/>
      <c r="K3145" s="70"/>
      <c r="L3145" s="76"/>
      <c r="N3145" s="70"/>
      <c r="O3145" s="70"/>
      <c r="P3145" s="70"/>
      <c r="Q3145" s="64"/>
      <c r="R3145" s="70"/>
      <c r="S3145" s="70"/>
      <c r="T3145" s="70"/>
      <c r="U3145" s="70"/>
      <c r="V3145" s="78"/>
      <c r="X3145" s="70"/>
      <c r="Y3145" s="70"/>
      <c r="Z3145" s="70"/>
      <c r="AA3145" s="79"/>
      <c r="AB3145" s="80">
        <f t="shared" si="1777"/>
        <v>0</v>
      </c>
    </row>
    <row r="3146" spans="1:28" x14ac:dyDescent="0.25">
      <c r="A3146" s="72" t="s">
        <v>18854</v>
      </c>
      <c r="B3146" s="73" t="s">
        <v>24221</v>
      </c>
      <c r="C3146" s="74" t="s">
        <v>15747</v>
      </c>
      <c r="D3146" s="75">
        <v>0</v>
      </c>
      <c r="E3146" s="70">
        <v>58.05</v>
      </c>
      <c r="F3146" s="76">
        <f t="shared" ref="F3146:F3173" si="1805">ROUND(D3146*E3146,2)</f>
        <v>0</v>
      </c>
      <c r="G3146" s="77"/>
      <c r="H3146" s="70">
        <f t="shared" ref="H3146:I3173" si="1806">ROUND(N3146+(N3146*$H$2/100),2)</f>
        <v>35.85</v>
      </c>
      <c r="I3146" s="70">
        <f t="shared" si="1806"/>
        <v>22.2</v>
      </c>
      <c r="J3146" s="70">
        <f t="shared" ref="J3146:J3173" si="1807">H3146+I3146</f>
        <v>58.05</v>
      </c>
      <c r="K3146" s="70">
        <v>0</v>
      </c>
      <c r="L3146" s="76">
        <f t="shared" ref="L3146:L3173" si="1808">SUM(J3146:K3146)</f>
        <v>58.05</v>
      </c>
      <c r="N3146" s="70">
        <v>35.849999999999994</v>
      </c>
      <c r="O3146" s="70">
        <v>22.2</v>
      </c>
      <c r="P3146" s="70">
        <f t="shared" ref="P3146:P3173" si="1809">SUM(N3146:O3146)</f>
        <v>58.05</v>
      </c>
      <c r="Q3146" s="64"/>
      <c r="R3146" s="70">
        <f t="shared" ref="R3146:S3173" si="1810">X3146</f>
        <v>35.85</v>
      </c>
      <c r="S3146" s="70">
        <f t="shared" si="1810"/>
        <v>22.19</v>
      </c>
      <c r="T3146" s="70">
        <f t="shared" ref="T3146:T3173" si="1811">R3146+S3146</f>
        <v>58.040000000000006</v>
      </c>
      <c r="U3146" s="70">
        <f t="shared" ref="U3146:U3173" si="1812">ROUND(Z3146*$H$2,2)/100</f>
        <v>0</v>
      </c>
      <c r="V3146" s="78">
        <f t="shared" ref="V3146:V3173" si="1813">SUM(T3146:U3146)</f>
        <v>58.040000000000006</v>
      </c>
      <c r="X3146" s="70">
        <v>35.85</v>
      </c>
      <c r="Y3146" s="70">
        <v>22.19</v>
      </c>
      <c r="Z3146" s="70">
        <v>58.04</v>
      </c>
      <c r="AA3146" s="79"/>
      <c r="AB3146" s="80">
        <f t="shared" ref="AB3146:AB3209" si="1814">P3146-Z3146</f>
        <v>9.9999999999980105E-3</v>
      </c>
    </row>
    <row r="3147" spans="1:28" x14ac:dyDescent="0.25">
      <c r="A3147" s="72" t="s">
        <v>18855</v>
      </c>
      <c r="B3147" s="73" t="s">
        <v>24222</v>
      </c>
      <c r="C3147" s="74" t="s">
        <v>15747</v>
      </c>
      <c r="D3147" s="75">
        <v>0</v>
      </c>
      <c r="E3147" s="70">
        <v>71.78</v>
      </c>
      <c r="F3147" s="76">
        <f t="shared" si="1805"/>
        <v>0</v>
      </c>
      <c r="G3147" s="77"/>
      <c r="H3147" s="70">
        <f t="shared" si="1806"/>
        <v>46.03</v>
      </c>
      <c r="I3147" s="70">
        <f t="shared" si="1806"/>
        <v>25.75</v>
      </c>
      <c r="J3147" s="70">
        <f t="shared" si="1807"/>
        <v>71.78</v>
      </c>
      <c r="K3147" s="70">
        <v>0</v>
      </c>
      <c r="L3147" s="76">
        <f t="shared" si="1808"/>
        <v>71.78</v>
      </c>
      <c r="N3147" s="70">
        <v>46.03</v>
      </c>
      <c r="O3147" s="70">
        <v>25.75</v>
      </c>
      <c r="P3147" s="70">
        <f t="shared" si="1809"/>
        <v>71.78</v>
      </c>
      <c r="Q3147" s="64"/>
      <c r="R3147" s="70">
        <f t="shared" si="1810"/>
        <v>46.03</v>
      </c>
      <c r="S3147" s="70">
        <f t="shared" si="1810"/>
        <v>25.75</v>
      </c>
      <c r="T3147" s="70">
        <f t="shared" si="1811"/>
        <v>71.78</v>
      </c>
      <c r="U3147" s="70">
        <f t="shared" si="1812"/>
        <v>0</v>
      </c>
      <c r="V3147" s="78">
        <f t="shared" si="1813"/>
        <v>71.78</v>
      </c>
      <c r="X3147" s="70">
        <v>46.03</v>
      </c>
      <c r="Y3147" s="70">
        <v>25.75</v>
      </c>
      <c r="Z3147" s="70">
        <v>71.78</v>
      </c>
      <c r="AA3147" s="79"/>
      <c r="AB3147" s="80">
        <f t="shared" si="1814"/>
        <v>0</v>
      </c>
    </row>
    <row r="3148" spans="1:28" x14ac:dyDescent="0.25">
      <c r="A3148" s="72" t="s">
        <v>18856</v>
      </c>
      <c r="B3148" s="73" t="s">
        <v>24223</v>
      </c>
      <c r="C3148" s="74" t="s">
        <v>15747</v>
      </c>
      <c r="D3148" s="75">
        <v>0</v>
      </c>
      <c r="E3148" s="70">
        <v>61.8</v>
      </c>
      <c r="F3148" s="76">
        <f t="shared" si="1805"/>
        <v>0</v>
      </c>
      <c r="G3148" s="77"/>
      <c r="H3148" s="70">
        <f t="shared" si="1806"/>
        <v>39.6</v>
      </c>
      <c r="I3148" s="70">
        <f t="shared" si="1806"/>
        <v>22.2</v>
      </c>
      <c r="J3148" s="70">
        <f t="shared" si="1807"/>
        <v>61.8</v>
      </c>
      <c r="K3148" s="70">
        <v>0</v>
      </c>
      <c r="L3148" s="76">
        <f t="shared" si="1808"/>
        <v>61.8</v>
      </c>
      <c r="N3148" s="70">
        <v>39.599999999999994</v>
      </c>
      <c r="O3148" s="70">
        <v>22.2</v>
      </c>
      <c r="P3148" s="70">
        <f t="shared" si="1809"/>
        <v>61.8</v>
      </c>
      <c r="Q3148" s="64"/>
      <c r="R3148" s="70">
        <f t="shared" si="1810"/>
        <v>39.6</v>
      </c>
      <c r="S3148" s="70">
        <f t="shared" si="1810"/>
        <v>22.19</v>
      </c>
      <c r="T3148" s="70">
        <f t="shared" si="1811"/>
        <v>61.790000000000006</v>
      </c>
      <c r="U3148" s="70">
        <f t="shared" si="1812"/>
        <v>0</v>
      </c>
      <c r="V3148" s="78">
        <f t="shared" si="1813"/>
        <v>61.790000000000006</v>
      </c>
      <c r="X3148" s="70">
        <v>39.6</v>
      </c>
      <c r="Y3148" s="70">
        <v>22.19</v>
      </c>
      <c r="Z3148" s="70">
        <v>61.79</v>
      </c>
      <c r="AA3148" s="79"/>
      <c r="AB3148" s="80">
        <f t="shared" si="1814"/>
        <v>9.9999999999980105E-3</v>
      </c>
    </row>
    <row r="3149" spans="1:28" x14ac:dyDescent="0.25">
      <c r="A3149" s="72" t="s">
        <v>18857</v>
      </c>
      <c r="B3149" s="73" t="s">
        <v>24224</v>
      </c>
      <c r="C3149" s="74" t="s">
        <v>15747</v>
      </c>
      <c r="D3149" s="75">
        <v>0</v>
      </c>
      <c r="E3149" s="70">
        <v>75.239999999999995</v>
      </c>
      <c r="F3149" s="76">
        <f t="shared" si="1805"/>
        <v>0</v>
      </c>
      <c r="G3149" s="77"/>
      <c r="H3149" s="70">
        <f t="shared" si="1806"/>
        <v>49.49</v>
      </c>
      <c r="I3149" s="70">
        <f t="shared" si="1806"/>
        <v>25.75</v>
      </c>
      <c r="J3149" s="70">
        <f t="shared" si="1807"/>
        <v>75.240000000000009</v>
      </c>
      <c r="K3149" s="70">
        <v>0</v>
      </c>
      <c r="L3149" s="76">
        <f t="shared" si="1808"/>
        <v>75.240000000000009</v>
      </c>
      <c r="N3149" s="70">
        <v>49.49</v>
      </c>
      <c r="O3149" s="70">
        <v>25.75</v>
      </c>
      <c r="P3149" s="70">
        <f t="shared" si="1809"/>
        <v>75.240000000000009</v>
      </c>
      <c r="Q3149" s="64"/>
      <c r="R3149" s="70">
        <f t="shared" si="1810"/>
        <v>49.49</v>
      </c>
      <c r="S3149" s="70">
        <f t="shared" si="1810"/>
        <v>25.75</v>
      </c>
      <c r="T3149" s="70">
        <f t="shared" si="1811"/>
        <v>75.240000000000009</v>
      </c>
      <c r="U3149" s="70">
        <f t="shared" si="1812"/>
        <v>0</v>
      </c>
      <c r="V3149" s="78">
        <f t="shared" si="1813"/>
        <v>75.240000000000009</v>
      </c>
      <c r="X3149" s="70">
        <v>49.49</v>
      </c>
      <c r="Y3149" s="70">
        <v>25.75</v>
      </c>
      <c r="Z3149" s="70">
        <v>75.239999999999995</v>
      </c>
      <c r="AA3149" s="79"/>
      <c r="AB3149" s="80">
        <f t="shared" si="1814"/>
        <v>0</v>
      </c>
    </row>
    <row r="3150" spans="1:28" x14ac:dyDescent="0.25">
      <c r="A3150" s="72" t="s">
        <v>18858</v>
      </c>
      <c r="B3150" s="73" t="s">
        <v>24225</v>
      </c>
      <c r="C3150" s="74" t="s">
        <v>15747</v>
      </c>
      <c r="D3150" s="75">
        <v>0</v>
      </c>
      <c r="E3150" s="70">
        <v>102.28999999999999</v>
      </c>
      <c r="F3150" s="76">
        <f t="shared" si="1805"/>
        <v>0</v>
      </c>
      <c r="G3150" s="77"/>
      <c r="H3150" s="70">
        <f t="shared" si="1806"/>
        <v>70.489999999999995</v>
      </c>
      <c r="I3150" s="70">
        <f t="shared" si="1806"/>
        <v>31.8</v>
      </c>
      <c r="J3150" s="70">
        <f t="shared" si="1807"/>
        <v>102.28999999999999</v>
      </c>
      <c r="K3150" s="70">
        <v>0</v>
      </c>
      <c r="L3150" s="76">
        <f t="shared" si="1808"/>
        <v>102.28999999999999</v>
      </c>
      <c r="N3150" s="70">
        <v>70.489999999999995</v>
      </c>
      <c r="O3150" s="70">
        <v>31.8</v>
      </c>
      <c r="P3150" s="70">
        <f t="shared" si="1809"/>
        <v>102.28999999999999</v>
      </c>
      <c r="Q3150" s="64"/>
      <c r="R3150" s="70">
        <f t="shared" si="1810"/>
        <v>70.489999999999995</v>
      </c>
      <c r="S3150" s="70">
        <f t="shared" si="1810"/>
        <v>31.8</v>
      </c>
      <c r="T3150" s="70">
        <f t="shared" si="1811"/>
        <v>102.28999999999999</v>
      </c>
      <c r="U3150" s="70">
        <f t="shared" si="1812"/>
        <v>0</v>
      </c>
      <c r="V3150" s="78">
        <f t="shared" si="1813"/>
        <v>102.28999999999999</v>
      </c>
      <c r="X3150" s="70">
        <v>70.489999999999995</v>
      </c>
      <c r="Y3150" s="70">
        <v>31.8</v>
      </c>
      <c r="Z3150" s="70">
        <v>102.29</v>
      </c>
      <c r="AA3150" s="79"/>
      <c r="AB3150" s="80">
        <f t="shared" si="1814"/>
        <v>0</v>
      </c>
    </row>
    <row r="3151" spans="1:28" x14ac:dyDescent="0.25">
      <c r="A3151" s="72" t="s">
        <v>18859</v>
      </c>
      <c r="B3151" s="73" t="s">
        <v>24226</v>
      </c>
      <c r="C3151" s="74" t="s">
        <v>15747</v>
      </c>
      <c r="D3151" s="75">
        <v>0</v>
      </c>
      <c r="E3151" s="70">
        <v>141.91000000000003</v>
      </c>
      <c r="F3151" s="76">
        <f t="shared" si="1805"/>
        <v>0</v>
      </c>
      <c r="G3151" s="77"/>
      <c r="H3151" s="70">
        <f t="shared" si="1806"/>
        <v>105.73</v>
      </c>
      <c r="I3151" s="70">
        <f t="shared" si="1806"/>
        <v>36.18</v>
      </c>
      <c r="J3151" s="70">
        <f t="shared" si="1807"/>
        <v>141.91</v>
      </c>
      <c r="K3151" s="70">
        <v>0</v>
      </c>
      <c r="L3151" s="76">
        <f t="shared" si="1808"/>
        <v>141.91</v>
      </c>
      <c r="N3151" s="70">
        <v>105.73</v>
      </c>
      <c r="O3151" s="70">
        <v>36.180000000000007</v>
      </c>
      <c r="P3151" s="70">
        <f t="shared" si="1809"/>
        <v>141.91000000000003</v>
      </c>
      <c r="Q3151" s="64"/>
      <c r="R3151" s="70">
        <f t="shared" si="1810"/>
        <v>105.73</v>
      </c>
      <c r="S3151" s="70">
        <f t="shared" si="1810"/>
        <v>36.19</v>
      </c>
      <c r="T3151" s="70">
        <f t="shared" si="1811"/>
        <v>141.92000000000002</v>
      </c>
      <c r="U3151" s="70">
        <f t="shared" si="1812"/>
        <v>0</v>
      </c>
      <c r="V3151" s="78">
        <f t="shared" si="1813"/>
        <v>141.92000000000002</v>
      </c>
      <c r="X3151" s="70">
        <v>105.73</v>
      </c>
      <c r="Y3151" s="70">
        <v>36.19</v>
      </c>
      <c r="Z3151" s="70">
        <v>141.91999999999999</v>
      </c>
      <c r="AA3151" s="79"/>
      <c r="AB3151" s="80">
        <f t="shared" si="1814"/>
        <v>-9.9999999999624833E-3</v>
      </c>
    </row>
    <row r="3152" spans="1:28" x14ac:dyDescent="0.25">
      <c r="A3152" s="72" t="s">
        <v>18860</v>
      </c>
      <c r="B3152" s="73" t="s">
        <v>24227</v>
      </c>
      <c r="C3152" s="74" t="s">
        <v>15747</v>
      </c>
      <c r="D3152" s="75">
        <v>0</v>
      </c>
      <c r="E3152" s="70">
        <v>230.5</v>
      </c>
      <c r="F3152" s="76">
        <f t="shared" si="1805"/>
        <v>0</v>
      </c>
      <c r="G3152" s="77"/>
      <c r="H3152" s="70">
        <f t="shared" si="1806"/>
        <v>183.86</v>
      </c>
      <c r="I3152" s="70">
        <f t="shared" si="1806"/>
        <v>46.64</v>
      </c>
      <c r="J3152" s="70">
        <f t="shared" si="1807"/>
        <v>230.5</v>
      </c>
      <c r="K3152" s="70">
        <v>0</v>
      </c>
      <c r="L3152" s="76">
        <f t="shared" si="1808"/>
        <v>230.5</v>
      </c>
      <c r="N3152" s="70">
        <v>183.86</v>
      </c>
      <c r="O3152" s="70">
        <v>46.64</v>
      </c>
      <c r="P3152" s="70">
        <f t="shared" si="1809"/>
        <v>230.5</v>
      </c>
      <c r="Q3152" s="64"/>
      <c r="R3152" s="70">
        <f t="shared" si="1810"/>
        <v>183.86</v>
      </c>
      <c r="S3152" s="70">
        <f t="shared" si="1810"/>
        <v>46.63</v>
      </c>
      <c r="T3152" s="70">
        <f t="shared" si="1811"/>
        <v>230.49</v>
      </c>
      <c r="U3152" s="70">
        <f t="shared" si="1812"/>
        <v>0</v>
      </c>
      <c r="V3152" s="78">
        <f t="shared" si="1813"/>
        <v>230.49</v>
      </c>
      <c r="X3152" s="70">
        <v>183.86</v>
      </c>
      <c r="Y3152" s="70">
        <v>46.63</v>
      </c>
      <c r="Z3152" s="70">
        <v>230.49</v>
      </c>
      <c r="AA3152" s="79"/>
      <c r="AB3152" s="80">
        <f t="shared" si="1814"/>
        <v>9.9999999999909051E-3</v>
      </c>
    </row>
    <row r="3153" spans="1:28" x14ac:dyDescent="0.25">
      <c r="A3153" s="72" t="s">
        <v>18861</v>
      </c>
      <c r="B3153" s="73" t="s">
        <v>24228</v>
      </c>
      <c r="C3153" s="74" t="s">
        <v>15747</v>
      </c>
      <c r="D3153" s="75">
        <v>0</v>
      </c>
      <c r="E3153" s="70">
        <v>331.02</v>
      </c>
      <c r="F3153" s="76">
        <f t="shared" si="1805"/>
        <v>0</v>
      </c>
      <c r="G3153" s="77"/>
      <c r="H3153" s="70">
        <f t="shared" si="1806"/>
        <v>272.27999999999997</v>
      </c>
      <c r="I3153" s="70">
        <f t="shared" si="1806"/>
        <v>58.74</v>
      </c>
      <c r="J3153" s="70">
        <f t="shared" si="1807"/>
        <v>331.02</v>
      </c>
      <c r="K3153" s="70">
        <v>0</v>
      </c>
      <c r="L3153" s="76">
        <f t="shared" si="1808"/>
        <v>331.02</v>
      </c>
      <c r="N3153" s="70">
        <v>272.27999999999997</v>
      </c>
      <c r="O3153" s="70">
        <v>58.739999999999995</v>
      </c>
      <c r="P3153" s="70">
        <f t="shared" si="1809"/>
        <v>331.02</v>
      </c>
      <c r="Q3153" s="64"/>
      <c r="R3153" s="70">
        <f t="shared" si="1810"/>
        <v>272.27999999999997</v>
      </c>
      <c r="S3153" s="70">
        <f t="shared" si="1810"/>
        <v>58.73</v>
      </c>
      <c r="T3153" s="70">
        <f t="shared" si="1811"/>
        <v>331.01</v>
      </c>
      <c r="U3153" s="70">
        <f t="shared" si="1812"/>
        <v>0</v>
      </c>
      <c r="V3153" s="78">
        <f t="shared" si="1813"/>
        <v>331.01</v>
      </c>
      <c r="X3153" s="70">
        <v>272.27999999999997</v>
      </c>
      <c r="Y3153" s="70">
        <v>58.73</v>
      </c>
      <c r="Z3153" s="70">
        <v>331.01</v>
      </c>
      <c r="AA3153" s="79"/>
      <c r="AB3153" s="80">
        <f t="shared" si="1814"/>
        <v>9.9999999999909051E-3</v>
      </c>
    </row>
    <row r="3154" spans="1:28" x14ac:dyDescent="0.25">
      <c r="A3154" s="72" t="s">
        <v>18862</v>
      </c>
      <c r="B3154" s="73" t="s">
        <v>24229</v>
      </c>
      <c r="C3154" s="74" t="s">
        <v>15747</v>
      </c>
      <c r="D3154" s="75">
        <v>0</v>
      </c>
      <c r="E3154" s="70">
        <v>485.15000000000003</v>
      </c>
      <c r="F3154" s="76">
        <f t="shared" si="1805"/>
        <v>0</v>
      </c>
      <c r="G3154" s="77"/>
      <c r="H3154" s="70">
        <f t="shared" si="1806"/>
        <v>397.35</v>
      </c>
      <c r="I3154" s="70">
        <f t="shared" si="1806"/>
        <v>87.8</v>
      </c>
      <c r="J3154" s="70">
        <f t="shared" si="1807"/>
        <v>485.15000000000003</v>
      </c>
      <c r="K3154" s="70">
        <v>0</v>
      </c>
      <c r="L3154" s="76">
        <f t="shared" si="1808"/>
        <v>485.15000000000003</v>
      </c>
      <c r="N3154" s="70">
        <v>397.35</v>
      </c>
      <c r="O3154" s="70">
        <v>87.8</v>
      </c>
      <c r="P3154" s="70">
        <f t="shared" si="1809"/>
        <v>485.15000000000003</v>
      </c>
      <c r="Q3154" s="64"/>
      <c r="R3154" s="70">
        <f t="shared" si="1810"/>
        <v>397.35</v>
      </c>
      <c r="S3154" s="70">
        <f t="shared" si="1810"/>
        <v>87.8</v>
      </c>
      <c r="T3154" s="70">
        <f t="shared" si="1811"/>
        <v>485.15000000000003</v>
      </c>
      <c r="U3154" s="70">
        <f t="shared" si="1812"/>
        <v>0</v>
      </c>
      <c r="V3154" s="78">
        <f t="shared" si="1813"/>
        <v>485.15000000000003</v>
      </c>
      <c r="X3154" s="70">
        <v>397.35</v>
      </c>
      <c r="Y3154" s="70">
        <v>87.8</v>
      </c>
      <c r="Z3154" s="70">
        <v>485.15</v>
      </c>
      <c r="AA3154" s="79"/>
      <c r="AB3154" s="80">
        <f t="shared" si="1814"/>
        <v>0</v>
      </c>
    </row>
    <row r="3155" spans="1:28" x14ac:dyDescent="0.25">
      <c r="A3155" s="72" t="s">
        <v>18863</v>
      </c>
      <c r="B3155" s="73" t="s">
        <v>24230</v>
      </c>
      <c r="C3155" s="74" t="s">
        <v>15747</v>
      </c>
      <c r="D3155" s="75">
        <v>0</v>
      </c>
      <c r="E3155" s="70">
        <v>138.06</v>
      </c>
      <c r="F3155" s="76">
        <f t="shared" si="1805"/>
        <v>0</v>
      </c>
      <c r="G3155" s="77"/>
      <c r="H3155" s="70">
        <f t="shared" si="1806"/>
        <v>101.88</v>
      </c>
      <c r="I3155" s="70">
        <f t="shared" si="1806"/>
        <v>36.18</v>
      </c>
      <c r="J3155" s="70">
        <f t="shared" si="1807"/>
        <v>138.06</v>
      </c>
      <c r="K3155" s="70">
        <v>0</v>
      </c>
      <c r="L3155" s="76">
        <f t="shared" si="1808"/>
        <v>138.06</v>
      </c>
      <c r="N3155" s="70">
        <v>101.88000000000001</v>
      </c>
      <c r="O3155" s="70">
        <v>36.180000000000007</v>
      </c>
      <c r="P3155" s="70">
        <f t="shared" si="1809"/>
        <v>138.06</v>
      </c>
      <c r="Q3155" s="64"/>
      <c r="R3155" s="70">
        <f t="shared" si="1810"/>
        <v>101.88</v>
      </c>
      <c r="S3155" s="70">
        <f t="shared" si="1810"/>
        <v>36.19</v>
      </c>
      <c r="T3155" s="70">
        <f t="shared" si="1811"/>
        <v>138.07</v>
      </c>
      <c r="U3155" s="70">
        <f t="shared" si="1812"/>
        <v>0</v>
      </c>
      <c r="V3155" s="78">
        <f t="shared" si="1813"/>
        <v>138.07</v>
      </c>
      <c r="X3155" s="70">
        <v>101.88</v>
      </c>
      <c r="Y3155" s="70">
        <v>36.19</v>
      </c>
      <c r="Z3155" s="70">
        <v>138.07</v>
      </c>
      <c r="AA3155" s="79"/>
      <c r="AB3155" s="80">
        <f t="shared" si="1814"/>
        <v>-9.9999999999909051E-3</v>
      </c>
    </row>
    <row r="3156" spans="1:28" x14ac:dyDescent="0.25">
      <c r="A3156" s="72" t="s">
        <v>18864</v>
      </c>
      <c r="B3156" s="73" t="s">
        <v>24231</v>
      </c>
      <c r="C3156" s="74" t="s">
        <v>15747</v>
      </c>
      <c r="D3156" s="75">
        <v>0</v>
      </c>
      <c r="E3156" s="70">
        <v>243.26999999999998</v>
      </c>
      <c r="F3156" s="76">
        <f t="shared" si="1805"/>
        <v>0</v>
      </c>
      <c r="G3156" s="77"/>
      <c r="H3156" s="70">
        <f t="shared" si="1806"/>
        <v>196.63</v>
      </c>
      <c r="I3156" s="70">
        <f t="shared" si="1806"/>
        <v>46.64</v>
      </c>
      <c r="J3156" s="70">
        <f t="shared" si="1807"/>
        <v>243.26999999999998</v>
      </c>
      <c r="K3156" s="70">
        <v>0</v>
      </c>
      <c r="L3156" s="76">
        <f t="shared" si="1808"/>
        <v>243.26999999999998</v>
      </c>
      <c r="N3156" s="70">
        <v>196.63</v>
      </c>
      <c r="O3156" s="70">
        <v>46.64</v>
      </c>
      <c r="P3156" s="70">
        <f t="shared" si="1809"/>
        <v>243.26999999999998</v>
      </c>
      <c r="Q3156" s="64"/>
      <c r="R3156" s="70">
        <f t="shared" si="1810"/>
        <v>196.63</v>
      </c>
      <c r="S3156" s="70">
        <f t="shared" si="1810"/>
        <v>46.63</v>
      </c>
      <c r="T3156" s="70">
        <f t="shared" si="1811"/>
        <v>243.26</v>
      </c>
      <c r="U3156" s="70">
        <f t="shared" si="1812"/>
        <v>0</v>
      </c>
      <c r="V3156" s="78">
        <f t="shared" si="1813"/>
        <v>243.26</v>
      </c>
      <c r="X3156" s="70">
        <v>196.63</v>
      </c>
      <c r="Y3156" s="70">
        <v>46.63</v>
      </c>
      <c r="Z3156" s="70">
        <v>243.26</v>
      </c>
      <c r="AA3156" s="79"/>
      <c r="AB3156" s="80">
        <f t="shared" si="1814"/>
        <v>9.9999999999909051E-3</v>
      </c>
    </row>
    <row r="3157" spans="1:28" x14ac:dyDescent="0.25">
      <c r="A3157" s="72" t="s">
        <v>18865</v>
      </c>
      <c r="B3157" s="73" t="s">
        <v>24232</v>
      </c>
      <c r="C3157" s="74" t="s">
        <v>15747</v>
      </c>
      <c r="D3157" s="75">
        <v>0</v>
      </c>
      <c r="E3157" s="70">
        <v>344.34</v>
      </c>
      <c r="F3157" s="76">
        <f t="shared" si="1805"/>
        <v>0</v>
      </c>
      <c r="G3157" s="77"/>
      <c r="H3157" s="70">
        <f t="shared" si="1806"/>
        <v>285.60000000000002</v>
      </c>
      <c r="I3157" s="70">
        <f t="shared" si="1806"/>
        <v>58.74</v>
      </c>
      <c r="J3157" s="70">
        <f t="shared" si="1807"/>
        <v>344.34000000000003</v>
      </c>
      <c r="K3157" s="70">
        <v>0</v>
      </c>
      <c r="L3157" s="76">
        <f t="shared" si="1808"/>
        <v>344.34000000000003</v>
      </c>
      <c r="N3157" s="70">
        <v>285.59999999999997</v>
      </c>
      <c r="O3157" s="70">
        <v>58.739999999999995</v>
      </c>
      <c r="P3157" s="70">
        <f t="shared" si="1809"/>
        <v>344.34</v>
      </c>
      <c r="Q3157" s="64"/>
      <c r="R3157" s="70">
        <f t="shared" si="1810"/>
        <v>285.60000000000002</v>
      </c>
      <c r="S3157" s="70">
        <f t="shared" si="1810"/>
        <v>58.73</v>
      </c>
      <c r="T3157" s="70">
        <f t="shared" si="1811"/>
        <v>344.33000000000004</v>
      </c>
      <c r="U3157" s="70">
        <f t="shared" si="1812"/>
        <v>0</v>
      </c>
      <c r="V3157" s="78">
        <f t="shared" si="1813"/>
        <v>344.33000000000004</v>
      </c>
      <c r="X3157" s="70">
        <v>285.60000000000002</v>
      </c>
      <c r="Y3157" s="70">
        <v>58.73</v>
      </c>
      <c r="Z3157" s="70">
        <v>344.33</v>
      </c>
      <c r="AA3157" s="79"/>
      <c r="AB3157" s="80">
        <f t="shared" si="1814"/>
        <v>9.9999999999909051E-3</v>
      </c>
    </row>
    <row r="3158" spans="1:28" s="83" customFormat="1" x14ac:dyDescent="0.25">
      <c r="A3158" s="72" t="s">
        <v>18866</v>
      </c>
      <c r="B3158" s="73" t="s">
        <v>24233</v>
      </c>
      <c r="C3158" s="74" t="s">
        <v>15747</v>
      </c>
      <c r="D3158" s="75">
        <v>0</v>
      </c>
      <c r="E3158" s="70">
        <v>184.60000000000002</v>
      </c>
      <c r="F3158" s="76">
        <f t="shared" si="1805"/>
        <v>0</v>
      </c>
      <c r="G3158" s="77"/>
      <c r="H3158" s="70">
        <f t="shared" si="1806"/>
        <v>148.41999999999999</v>
      </c>
      <c r="I3158" s="70">
        <f t="shared" si="1806"/>
        <v>36.18</v>
      </c>
      <c r="J3158" s="70">
        <f t="shared" si="1807"/>
        <v>184.6</v>
      </c>
      <c r="K3158" s="70">
        <v>0</v>
      </c>
      <c r="L3158" s="76">
        <f t="shared" si="1808"/>
        <v>184.6</v>
      </c>
      <c r="M3158" s="34"/>
      <c r="N3158" s="70">
        <v>148.42000000000002</v>
      </c>
      <c r="O3158" s="70">
        <v>36.180000000000007</v>
      </c>
      <c r="P3158" s="70">
        <f t="shared" si="1809"/>
        <v>184.60000000000002</v>
      </c>
      <c r="Q3158" s="64"/>
      <c r="R3158" s="70">
        <f t="shared" si="1810"/>
        <v>148.41999999999999</v>
      </c>
      <c r="S3158" s="70">
        <f t="shared" si="1810"/>
        <v>36.19</v>
      </c>
      <c r="T3158" s="70">
        <f t="shared" si="1811"/>
        <v>184.60999999999999</v>
      </c>
      <c r="U3158" s="70">
        <f t="shared" si="1812"/>
        <v>0</v>
      </c>
      <c r="V3158" s="78">
        <f t="shared" si="1813"/>
        <v>184.60999999999999</v>
      </c>
      <c r="W3158" s="34"/>
      <c r="X3158" s="70">
        <v>148.41999999999999</v>
      </c>
      <c r="Y3158" s="70">
        <v>36.19</v>
      </c>
      <c r="Z3158" s="70">
        <v>184.61</v>
      </c>
      <c r="AA3158" s="79"/>
      <c r="AB3158" s="80">
        <f t="shared" si="1814"/>
        <v>-9.9999999999909051E-3</v>
      </c>
    </row>
    <row r="3159" spans="1:28" x14ac:dyDescent="0.25">
      <c r="A3159" s="72" t="s">
        <v>18867</v>
      </c>
      <c r="B3159" s="73" t="s">
        <v>24234</v>
      </c>
      <c r="C3159" s="74" t="s">
        <v>15747</v>
      </c>
      <c r="D3159" s="75">
        <v>0</v>
      </c>
      <c r="E3159" s="70">
        <v>308.18</v>
      </c>
      <c r="F3159" s="76">
        <f t="shared" si="1805"/>
        <v>0</v>
      </c>
      <c r="G3159" s="77"/>
      <c r="H3159" s="70">
        <f t="shared" si="1806"/>
        <v>261.54000000000002</v>
      </c>
      <c r="I3159" s="70">
        <f t="shared" si="1806"/>
        <v>46.64</v>
      </c>
      <c r="J3159" s="70">
        <f t="shared" si="1807"/>
        <v>308.18</v>
      </c>
      <c r="K3159" s="70">
        <v>0</v>
      </c>
      <c r="L3159" s="76">
        <f t="shared" si="1808"/>
        <v>308.18</v>
      </c>
      <c r="N3159" s="70">
        <v>261.54000000000002</v>
      </c>
      <c r="O3159" s="70">
        <v>46.64</v>
      </c>
      <c r="P3159" s="70">
        <f t="shared" si="1809"/>
        <v>308.18</v>
      </c>
      <c r="Q3159" s="64"/>
      <c r="R3159" s="70">
        <f t="shared" si="1810"/>
        <v>261.54000000000002</v>
      </c>
      <c r="S3159" s="70">
        <f t="shared" si="1810"/>
        <v>46.63</v>
      </c>
      <c r="T3159" s="70">
        <f t="shared" si="1811"/>
        <v>308.17</v>
      </c>
      <c r="U3159" s="70">
        <f t="shared" si="1812"/>
        <v>0</v>
      </c>
      <c r="V3159" s="78">
        <f t="shared" si="1813"/>
        <v>308.17</v>
      </c>
      <c r="X3159" s="70">
        <v>261.54000000000002</v>
      </c>
      <c r="Y3159" s="70">
        <v>46.63</v>
      </c>
      <c r="Z3159" s="70">
        <v>308.17</v>
      </c>
      <c r="AA3159" s="79"/>
      <c r="AB3159" s="80">
        <f t="shared" si="1814"/>
        <v>9.9999999999909051E-3</v>
      </c>
    </row>
    <row r="3160" spans="1:28" x14ac:dyDescent="0.25">
      <c r="A3160" s="72" t="s">
        <v>18868</v>
      </c>
      <c r="B3160" s="73" t="s">
        <v>24235</v>
      </c>
      <c r="C3160" s="74" t="s">
        <v>15747</v>
      </c>
      <c r="D3160" s="75">
        <v>0</v>
      </c>
      <c r="E3160" s="70">
        <v>440.41999999999996</v>
      </c>
      <c r="F3160" s="76">
        <f t="shared" si="1805"/>
        <v>0</v>
      </c>
      <c r="G3160" s="77"/>
      <c r="H3160" s="70">
        <f t="shared" si="1806"/>
        <v>381.68</v>
      </c>
      <c r="I3160" s="70">
        <f t="shared" si="1806"/>
        <v>58.74</v>
      </c>
      <c r="J3160" s="70">
        <f t="shared" si="1807"/>
        <v>440.42</v>
      </c>
      <c r="K3160" s="70">
        <v>0</v>
      </c>
      <c r="L3160" s="76">
        <f t="shared" si="1808"/>
        <v>440.42</v>
      </c>
      <c r="N3160" s="70">
        <v>381.67999999999995</v>
      </c>
      <c r="O3160" s="70">
        <v>58.739999999999995</v>
      </c>
      <c r="P3160" s="70">
        <f t="shared" si="1809"/>
        <v>440.41999999999996</v>
      </c>
      <c r="Q3160" s="64"/>
      <c r="R3160" s="70">
        <f t="shared" si="1810"/>
        <v>381.68</v>
      </c>
      <c r="S3160" s="70">
        <f t="shared" si="1810"/>
        <v>58.73</v>
      </c>
      <c r="T3160" s="70">
        <f t="shared" si="1811"/>
        <v>440.41</v>
      </c>
      <c r="U3160" s="70">
        <f t="shared" si="1812"/>
        <v>0</v>
      </c>
      <c r="V3160" s="78">
        <f t="shared" si="1813"/>
        <v>440.41</v>
      </c>
      <c r="X3160" s="70">
        <v>381.68</v>
      </c>
      <c r="Y3160" s="70">
        <v>58.73</v>
      </c>
      <c r="Z3160" s="70">
        <v>440.41</v>
      </c>
      <c r="AA3160" s="79"/>
      <c r="AB3160" s="80">
        <f t="shared" si="1814"/>
        <v>9.9999999999340616E-3</v>
      </c>
    </row>
    <row r="3161" spans="1:28" x14ac:dyDescent="0.25">
      <c r="A3161" s="72" t="s">
        <v>18869</v>
      </c>
      <c r="B3161" s="73" t="s">
        <v>24236</v>
      </c>
      <c r="C3161" s="74" t="s">
        <v>15747</v>
      </c>
      <c r="D3161" s="75">
        <v>0</v>
      </c>
      <c r="E3161" s="70">
        <v>44.12</v>
      </c>
      <c r="F3161" s="76">
        <f t="shared" si="1805"/>
        <v>0</v>
      </c>
      <c r="G3161" s="77"/>
      <c r="H3161" s="70">
        <f t="shared" si="1806"/>
        <v>22.64</v>
      </c>
      <c r="I3161" s="70">
        <f t="shared" si="1806"/>
        <v>21.48</v>
      </c>
      <c r="J3161" s="70">
        <f t="shared" si="1807"/>
        <v>44.120000000000005</v>
      </c>
      <c r="K3161" s="70">
        <v>0</v>
      </c>
      <c r="L3161" s="76">
        <f t="shared" si="1808"/>
        <v>44.120000000000005</v>
      </c>
      <c r="N3161" s="70">
        <v>22.64</v>
      </c>
      <c r="O3161" s="70">
        <v>21.48</v>
      </c>
      <c r="P3161" s="70">
        <f t="shared" si="1809"/>
        <v>44.120000000000005</v>
      </c>
      <c r="Q3161" s="64"/>
      <c r="R3161" s="70">
        <f t="shared" si="1810"/>
        <v>22.64</v>
      </c>
      <c r="S3161" s="70">
        <f t="shared" si="1810"/>
        <v>21.49</v>
      </c>
      <c r="T3161" s="70">
        <f t="shared" si="1811"/>
        <v>44.129999999999995</v>
      </c>
      <c r="U3161" s="70">
        <f t="shared" si="1812"/>
        <v>0</v>
      </c>
      <c r="V3161" s="78">
        <f t="shared" si="1813"/>
        <v>44.129999999999995</v>
      </c>
      <c r="X3161" s="70">
        <v>22.64</v>
      </c>
      <c r="Y3161" s="70">
        <v>21.49</v>
      </c>
      <c r="Z3161" s="70">
        <v>44.13</v>
      </c>
      <c r="AA3161" s="79"/>
      <c r="AB3161" s="80">
        <f t="shared" si="1814"/>
        <v>-9.9999999999980105E-3</v>
      </c>
    </row>
    <row r="3162" spans="1:28" x14ac:dyDescent="0.25">
      <c r="A3162" s="72" t="s">
        <v>18870</v>
      </c>
      <c r="B3162" s="73" t="s">
        <v>24237</v>
      </c>
      <c r="C3162" s="74" t="s">
        <v>15747</v>
      </c>
      <c r="D3162" s="75">
        <v>0</v>
      </c>
      <c r="E3162" s="70">
        <v>54.93</v>
      </c>
      <c r="F3162" s="76">
        <f t="shared" si="1805"/>
        <v>0</v>
      </c>
      <c r="G3162" s="77"/>
      <c r="H3162" s="70">
        <f t="shared" si="1806"/>
        <v>27.53</v>
      </c>
      <c r="I3162" s="70">
        <f t="shared" si="1806"/>
        <v>27.4</v>
      </c>
      <c r="J3162" s="70">
        <f t="shared" si="1807"/>
        <v>54.93</v>
      </c>
      <c r="K3162" s="70">
        <v>0</v>
      </c>
      <c r="L3162" s="76">
        <f t="shared" si="1808"/>
        <v>54.93</v>
      </c>
      <c r="N3162" s="70">
        <v>27.53</v>
      </c>
      <c r="O3162" s="70">
        <v>27.4</v>
      </c>
      <c r="P3162" s="70">
        <f t="shared" si="1809"/>
        <v>54.93</v>
      </c>
      <c r="Q3162" s="64"/>
      <c r="R3162" s="70">
        <f t="shared" si="1810"/>
        <v>27.53</v>
      </c>
      <c r="S3162" s="70">
        <f t="shared" si="1810"/>
        <v>27.39</v>
      </c>
      <c r="T3162" s="70">
        <f t="shared" si="1811"/>
        <v>54.92</v>
      </c>
      <c r="U3162" s="70">
        <f t="shared" si="1812"/>
        <v>0</v>
      </c>
      <c r="V3162" s="78">
        <f t="shared" si="1813"/>
        <v>54.92</v>
      </c>
      <c r="X3162" s="70">
        <v>27.53</v>
      </c>
      <c r="Y3162" s="70">
        <v>27.39</v>
      </c>
      <c r="Z3162" s="70">
        <v>54.92</v>
      </c>
      <c r="AA3162" s="79"/>
      <c r="AB3162" s="80">
        <f t="shared" si="1814"/>
        <v>9.9999999999980105E-3</v>
      </c>
    </row>
    <row r="3163" spans="1:28" x14ac:dyDescent="0.25">
      <c r="A3163" s="72" t="s">
        <v>18871</v>
      </c>
      <c r="B3163" s="73" t="s">
        <v>24238</v>
      </c>
      <c r="C3163" s="74" t="s">
        <v>15747</v>
      </c>
      <c r="D3163" s="75">
        <v>0</v>
      </c>
      <c r="E3163" s="70">
        <v>94.97999999999999</v>
      </c>
      <c r="F3163" s="76">
        <f t="shared" si="1805"/>
        <v>0</v>
      </c>
      <c r="G3163" s="77"/>
      <c r="H3163" s="70">
        <f t="shared" si="1806"/>
        <v>48.68</v>
      </c>
      <c r="I3163" s="70">
        <f t="shared" si="1806"/>
        <v>46.3</v>
      </c>
      <c r="J3163" s="70">
        <f t="shared" si="1807"/>
        <v>94.97999999999999</v>
      </c>
      <c r="K3163" s="70">
        <v>0</v>
      </c>
      <c r="L3163" s="76">
        <f t="shared" si="1808"/>
        <v>94.97999999999999</v>
      </c>
      <c r="N3163" s="70">
        <v>48.68</v>
      </c>
      <c r="O3163" s="70">
        <v>46.3</v>
      </c>
      <c r="P3163" s="70">
        <f t="shared" si="1809"/>
        <v>94.97999999999999</v>
      </c>
      <c r="Q3163" s="64"/>
      <c r="R3163" s="70">
        <f t="shared" si="1810"/>
        <v>48.68</v>
      </c>
      <c r="S3163" s="70">
        <f t="shared" si="1810"/>
        <v>46.3</v>
      </c>
      <c r="T3163" s="70">
        <f t="shared" si="1811"/>
        <v>94.97999999999999</v>
      </c>
      <c r="U3163" s="70">
        <f t="shared" si="1812"/>
        <v>0</v>
      </c>
      <c r="V3163" s="78">
        <f t="shared" si="1813"/>
        <v>94.97999999999999</v>
      </c>
      <c r="X3163" s="70">
        <v>48.68</v>
      </c>
      <c r="Y3163" s="70">
        <v>46.3</v>
      </c>
      <c r="Z3163" s="70">
        <v>94.98</v>
      </c>
      <c r="AA3163" s="79"/>
      <c r="AB3163" s="80">
        <f t="shared" si="1814"/>
        <v>0</v>
      </c>
    </row>
    <row r="3164" spans="1:28" x14ac:dyDescent="0.25">
      <c r="A3164" s="72" t="s">
        <v>18872</v>
      </c>
      <c r="B3164" s="73" t="s">
        <v>24239</v>
      </c>
      <c r="C3164" s="74" t="s">
        <v>15747</v>
      </c>
      <c r="D3164" s="75">
        <v>0</v>
      </c>
      <c r="E3164" s="70">
        <v>773.72</v>
      </c>
      <c r="F3164" s="76">
        <f t="shared" si="1805"/>
        <v>0</v>
      </c>
      <c r="G3164" s="77"/>
      <c r="H3164" s="70">
        <f t="shared" si="1806"/>
        <v>642.02</v>
      </c>
      <c r="I3164" s="70">
        <f t="shared" si="1806"/>
        <v>131.69999999999999</v>
      </c>
      <c r="J3164" s="70">
        <f t="shared" si="1807"/>
        <v>773.72</v>
      </c>
      <c r="K3164" s="70">
        <v>0</v>
      </c>
      <c r="L3164" s="76">
        <f t="shared" si="1808"/>
        <v>773.72</v>
      </c>
      <c r="N3164" s="70">
        <v>642.02</v>
      </c>
      <c r="O3164" s="70">
        <v>131.69999999999999</v>
      </c>
      <c r="P3164" s="70">
        <f t="shared" si="1809"/>
        <v>773.72</v>
      </c>
      <c r="Q3164" s="64"/>
      <c r="R3164" s="70">
        <f t="shared" si="1810"/>
        <v>642.02</v>
      </c>
      <c r="S3164" s="70">
        <f t="shared" si="1810"/>
        <v>131.69999999999999</v>
      </c>
      <c r="T3164" s="70">
        <f t="shared" si="1811"/>
        <v>773.72</v>
      </c>
      <c r="U3164" s="70">
        <f t="shared" si="1812"/>
        <v>0</v>
      </c>
      <c r="V3164" s="78">
        <f t="shared" si="1813"/>
        <v>773.72</v>
      </c>
      <c r="X3164" s="70">
        <v>642.02</v>
      </c>
      <c r="Y3164" s="70">
        <v>131.69999999999999</v>
      </c>
      <c r="Z3164" s="70">
        <v>773.72</v>
      </c>
      <c r="AA3164" s="79"/>
      <c r="AB3164" s="80">
        <f t="shared" si="1814"/>
        <v>0</v>
      </c>
    </row>
    <row r="3165" spans="1:28" x14ac:dyDescent="0.25">
      <c r="A3165" s="72" t="s">
        <v>18873</v>
      </c>
      <c r="B3165" s="73" t="s">
        <v>24240</v>
      </c>
      <c r="C3165" s="74" t="s">
        <v>15747</v>
      </c>
      <c r="D3165" s="75">
        <v>0</v>
      </c>
      <c r="E3165" s="70">
        <v>91.92</v>
      </c>
      <c r="F3165" s="76">
        <f t="shared" si="1805"/>
        <v>0</v>
      </c>
      <c r="G3165" s="77"/>
      <c r="H3165" s="70">
        <f t="shared" si="1806"/>
        <v>66.17</v>
      </c>
      <c r="I3165" s="70">
        <f t="shared" si="1806"/>
        <v>25.75</v>
      </c>
      <c r="J3165" s="70">
        <f t="shared" si="1807"/>
        <v>91.92</v>
      </c>
      <c r="K3165" s="70">
        <v>0</v>
      </c>
      <c r="L3165" s="76">
        <f t="shared" si="1808"/>
        <v>91.92</v>
      </c>
      <c r="N3165" s="70">
        <v>66.17</v>
      </c>
      <c r="O3165" s="70">
        <v>25.75</v>
      </c>
      <c r="P3165" s="70">
        <f t="shared" si="1809"/>
        <v>91.92</v>
      </c>
      <c r="Q3165" s="64"/>
      <c r="R3165" s="70">
        <f t="shared" si="1810"/>
        <v>66.17</v>
      </c>
      <c r="S3165" s="70">
        <f t="shared" si="1810"/>
        <v>25.75</v>
      </c>
      <c r="T3165" s="70">
        <f t="shared" si="1811"/>
        <v>91.92</v>
      </c>
      <c r="U3165" s="70">
        <f t="shared" si="1812"/>
        <v>0</v>
      </c>
      <c r="V3165" s="78">
        <f t="shared" si="1813"/>
        <v>91.92</v>
      </c>
      <c r="X3165" s="70">
        <v>66.17</v>
      </c>
      <c r="Y3165" s="70">
        <v>25.75</v>
      </c>
      <c r="Z3165" s="70">
        <v>91.92</v>
      </c>
      <c r="AA3165" s="79"/>
      <c r="AB3165" s="80">
        <f t="shared" si="1814"/>
        <v>0</v>
      </c>
    </row>
    <row r="3166" spans="1:28" x14ac:dyDescent="0.25">
      <c r="A3166" s="72" t="s">
        <v>18874</v>
      </c>
      <c r="B3166" s="73" t="s">
        <v>24241</v>
      </c>
      <c r="C3166" s="74" t="s">
        <v>15747</v>
      </c>
      <c r="D3166" s="75">
        <v>0</v>
      </c>
      <c r="E3166" s="70">
        <v>85.94</v>
      </c>
      <c r="F3166" s="76">
        <f t="shared" si="1805"/>
        <v>0</v>
      </c>
      <c r="G3166" s="77"/>
      <c r="H3166" s="70">
        <f t="shared" si="1806"/>
        <v>60.19</v>
      </c>
      <c r="I3166" s="70">
        <f t="shared" si="1806"/>
        <v>25.75</v>
      </c>
      <c r="J3166" s="70">
        <f t="shared" si="1807"/>
        <v>85.94</v>
      </c>
      <c r="K3166" s="70">
        <v>0</v>
      </c>
      <c r="L3166" s="76">
        <f t="shared" si="1808"/>
        <v>85.94</v>
      </c>
      <c r="N3166" s="70">
        <v>60.19</v>
      </c>
      <c r="O3166" s="70">
        <v>25.75</v>
      </c>
      <c r="P3166" s="70">
        <f t="shared" si="1809"/>
        <v>85.94</v>
      </c>
      <c r="Q3166" s="64"/>
      <c r="R3166" s="70">
        <f t="shared" si="1810"/>
        <v>60.19</v>
      </c>
      <c r="S3166" s="70">
        <f t="shared" si="1810"/>
        <v>25.75</v>
      </c>
      <c r="T3166" s="70">
        <f t="shared" si="1811"/>
        <v>85.94</v>
      </c>
      <c r="U3166" s="70">
        <f t="shared" si="1812"/>
        <v>0</v>
      </c>
      <c r="V3166" s="78">
        <f t="shared" si="1813"/>
        <v>85.94</v>
      </c>
      <c r="X3166" s="70">
        <v>60.19</v>
      </c>
      <c r="Y3166" s="70">
        <v>25.75</v>
      </c>
      <c r="Z3166" s="70">
        <v>85.94</v>
      </c>
      <c r="AA3166" s="79"/>
      <c r="AB3166" s="80">
        <f t="shared" si="1814"/>
        <v>0</v>
      </c>
    </row>
    <row r="3167" spans="1:28" s="83" customFormat="1" x14ac:dyDescent="0.25">
      <c r="A3167" s="72" t="s">
        <v>18875</v>
      </c>
      <c r="B3167" s="73" t="s">
        <v>24242</v>
      </c>
      <c r="C3167" s="74" t="s">
        <v>15747</v>
      </c>
      <c r="D3167" s="75">
        <v>0</v>
      </c>
      <c r="E3167" s="70">
        <v>115.66</v>
      </c>
      <c r="F3167" s="76">
        <f t="shared" si="1805"/>
        <v>0</v>
      </c>
      <c r="G3167" s="77"/>
      <c r="H3167" s="70">
        <f t="shared" si="1806"/>
        <v>89.91</v>
      </c>
      <c r="I3167" s="70">
        <f t="shared" si="1806"/>
        <v>25.75</v>
      </c>
      <c r="J3167" s="70">
        <f t="shared" si="1807"/>
        <v>115.66</v>
      </c>
      <c r="K3167" s="70">
        <v>0</v>
      </c>
      <c r="L3167" s="76">
        <f t="shared" si="1808"/>
        <v>115.66</v>
      </c>
      <c r="M3167" s="34"/>
      <c r="N3167" s="70">
        <v>89.91</v>
      </c>
      <c r="O3167" s="70">
        <v>25.75</v>
      </c>
      <c r="P3167" s="70">
        <f t="shared" si="1809"/>
        <v>115.66</v>
      </c>
      <c r="Q3167" s="64"/>
      <c r="R3167" s="70">
        <f t="shared" si="1810"/>
        <v>89.91</v>
      </c>
      <c r="S3167" s="70">
        <f t="shared" si="1810"/>
        <v>25.75</v>
      </c>
      <c r="T3167" s="70">
        <f t="shared" si="1811"/>
        <v>115.66</v>
      </c>
      <c r="U3167" s="70">
        <f t="shared" si="1812"/>
        <v>0</v>
      </c>
      <c r="V3167" s="78">
        <f t="shared" si="1813"/>
        <v>115.66</v>
      </c>
      <c r="W3167" s="34"/>
      <c r="X3167" s="70">
        <v>89.91</v>
      </c>
      <c r="Y3167" s="70">
        <v>25.75</v>
      </c>
      <c r="Z3167" s="70">
        <v>115.66</v>
      </c>
      <c r="AA3167" s="79"/>
      <c r="AB3167" s="80">
        <f t="shared" si="1814"/>
        <v>0</v>
      </c>
    </row>
    <row r="3168" spans="1:28" s="83" customFormat="1" x14ac:dyDescent="0.25">
      <c r="A3168" s="72" t="s">
        <v>18876</v>
      </c>
      <c r="B3168" s="73" t="s">
        <v>24243</v>
      </c>
      <c r="C3168" s="74" t="s">
        <v>15747</v>
      </c>
      <c r="D3168" s="75">
        <v>0</v>
      </c>
      <c r="E3168" s="70">
        <v>188.60999999999999</v>
      </c>
      <c r="F3168" s="76">
        <f t="shared" si="1805"/>
        <v>0</v>
      </c>
      <c r="G3168" s="77"/>
      <c r="H3168" s="70">
        <f t="shared" si="1806"/>
        <v>148.02000000000001</v>
      </c>
      <c r="I3168" s="70">
        <f t="shared" si="1806"/>
        <v>40.590000000000003</v>
      </c>
      <c r="J3168" s="70">
        <f t="shared" si="1807"/>
        <v>188.61</v>
      </c>
      <c r="K3168" s="70">
        <v>0</v>
      </c>
      <c r="L3168" s="76">
        <f t="shared" si="1808"/>
        <v>188.61</v>
      </c>
      <c r="M3168" s="34"/>
      <c r="N3168" s="70">
        <v>148.01999999999998</v>
      </c>
      <c r="O3168" s="70">
        <v>40.590000000000003</v>
      </c>
      <c r="P3168" s="70">
        <f t="shared" si="1809"/>
        <v>188.60999999999999</v>
      </c>
      <c r="Q3168" s="64"/>
      <c r="R3168" s="70">
        <f t="shared" si="1810"/>
        <v>148.02000000000001</v>
      </c>
      <c r="S3168" s="70">
        <f t="shared" si="1810"/>
        <v>40.58</v>
      </c>
      <c r="T3168" s="70">
        <f t="shared" si="1811"/>
        <v>188.60000000000002</v>
      </c>
      <c r="U3168" s="70">
        <f t="shared" si="1812"/>
        <v>0</v>
      </c>
      <c r="V3168" s="78">
        <f t="shared" si="1813"/>
        <v>188.60000000000002</v>
      </c>
      <c r="W3168" s="34"/>
      <c r="X3168" s="70">
        <v>148.02000000000001</v>
      </c>
      <c r="Y3168" s="70">
        <v>40.58</v>
      </c>
      <c r="Z3168" s="70">
        <v>188.6</v>
      </c>
      <c r="AA3168" s="79"/>
      <c r="AB3168" s="80">
        <f t="shared" si="1814"/>
        <v>9.9999999999909051E-3</v>
      </c>
    </row>
    <row r="3169" spans="1:28" x14ac:dyDescent="0.25">
      <c r="A3169" s="72" t="s">
        <v>18877</v>
      </c>
      <c r="B3169" s="73" t="s">
        <v>24244</v>
      </c>
      <c r="C3169" s="74" t="s">
        <v>15747</v>
      </c>
      <c r="D3169" s="75">
        <v>0</v>
      </c>
      <c r="E3169" s="70">
        <v>111.63999999999999</v>
      </c>
      <c r="F3169" s="76">
        <f t="shared" si="1805"/>
        <v>0</v>
      </c>
      <c r="G3169" s="77"/>
      <c r="H3169" s="70">
        <f t="shared" si="1806"/>
        <v>79.84</v>
      </c>
      <c r="I3169" s="70">
        <f t="shared" si="1806"/>
        <v>31.8</v>
      </c>
      <c r="J3169" s="70">
        <f t="shared" si="1807"/>
        <v>111.64</v>
      </c>
      <c r="K3169" s="70">
        <v>0</v>
      </c>
      <c r="L3169" s="76">
        <f t="shared" si="1808"/>
        <v>111.64</v>
      </c>
      <c r="N3169" s="70">
        <v>79.839999999999989</v>
      </c>
      <c r="O3169" s="70">
        <v>31.8</v>
      </c>
      <c r="P3169" s="70">
        <f t="shared" si="1809"/>
        <v>111.63999999999999</v>
      </c>
      <c r="Q3169" s="64"/>
      <c r="R3169" s="70">
        <f t="shared" si="1810"/>
        <v>79.84</v>
      </c>
      <c r="S3169" s="70">
        <f t="shared" si="1810"/>
        <v>31.8</v>
      </c>
      <c r="T3169" s="70">
        <f t="shared" si="1811"/>
        <v>111.64</v>
      </c>
      <c r="U3169" s="70">
        <f t="shared" si="1812"/>
        <v>0</v>
      </c>
      <c r="V3169" s="78">
        <f t="shared" si="1813"/>
        <v>111.64</v>
      </c>
      <c r="X3169" s="70">
        <v>79.84</v>
      </c>
      <c r="Y3169" s="70">
        <v>31.8</v>
      </c>
      <c r="Z3169" s="70">
        <v>111.64</v>
      </c>
      <c r="AA3169" s="79"/>
      <c r="AB3169" s="80">
        <f t="shared" si="1814"/>
        <v>0</v>
      </c>
    </row>
    <row r="3170" spans="1:28" s="83" customFormat="1" x14ac:dyDescent="0.25">
      <c r="A3170" s="72" t="s">
        <v>18878</v>
      </c>
      <c r="B3170" s="73" t="s">
        <v>24245</v>
      </c>
      <c r="C3170" s="74" t="s">
        <v>15747</v>
      </c>
      <c r="D3170" s="75">
        <v>0</v>
      </c>
      <c r="E3170" s="70">
        <v>301.08999999999997</v>
      </c>
      <c r="F3170" s="76">
        <f t="shared" si="1805"/>
        <v>0</v>
      </c>
      <c r="G3170" s="77"/>
      <c r="H3170" s="70">
        <f t="shared" si="1806"/>
        <v>248.42</v>
      </c>
      <c r="I3170" s="70">
        <f t="shared" si="1806"/>
        <v>52.67</v>
      </c>
      <c r="J3170" s="70">
        <f t="shared" si="1807"/>
        <v>301.08999999999997</v>
      </c>
      <c r="K3170" s="70">
        <v>0</v>
      </c>
      <c r="L3170" s="76">
        <f t="shared" si="1808"/>
        <v>301.08999999999997</v>
      </c>
      <c r="M3170" s="34"/>
      <c r="N3170" s="70">
        <v>248.42</v>
      </c>
      <c r="O3170" s="70">
        <v>52.67</v>
      </c>
      <c r="P3170" s="70">
        <f t="shared" si="1809"/>
        <v>301.08999999999997</v>
      </c>
      <c r="Q3170" s="64"/>
      <c r="R3170" s="70">
        <f t="shared" si="1810"/>
        <v>248.42</v>
      </c>
      <c r="S3170" s="70">
        <f t="shared" si="1810"/>
        <v>52.68</v>
      </c>
      <c r="T3170" s="70">
        <f t="shared" si="1811"/>
        <v>301.09999999999997</v>
      </c>
      <c r="U3170" s="70">
        <f t="shared" si="1812"/>
        <v>0</v>
      </c>
      <c r="V3170" s="78">
        <f t="shared" si="1813"/>
        <v>301.09999999999997</v>
      </c>
      <c r="W3170" s="34"/>
      <c r="X3170" s="70">
        <v>248.42</v>
      </c>
      <c r="Y3170" s="70">
        <v>52.68</v>
      </c>
      <c r="Z3170" s="70">
        <v>301.10000000000002</v>
      </c>
      <c r="AA3170" s="79"/>
      <c r="AB3170" s="80">
        <f t="shared" si="1814"/>
        <v>-1.0000000000047748E-2</v>
      </c>
    </row>
    <row r="3171" spans="1:28" s="83" customFormat="1" x14ac:dyDescent="0.25">
      <c r="A3171" s="72" t="s">
        <v>18879</v>
      </c>
      <c r="B3171" s="73" t="s">
        <v>24246</v>
      </c>
      <c r="C3171" s="74" t="s">
        <v>15747</v>
      </c>
      <c r="D3171" s="75">
        <v>0</v>
      </c>
      <c r="E3171" s="70">
        <v>79.650000000000006</v>
      </c>
      <c r="F3171" s="76">
        <f t="shared" si="1805"/>
        <v>0</v>
      </c>
      <c r="G3171" s="77"/>
      <c r="H3171" s="70">
        <f t="shared" si="1806"/>
        <v>57.45</v>
      </c>
      <c r="I3171" s="70">
        <f t="shared" si="1806"/>
        <v>22.2</v>
      </c>
      <c r="J3171" s="70">
        <f t="shared" si="1807"/>
        <v>79.650000000000006</v>
      </c>
      <c r="K3171" s="70">
        <v>0</v>
      </c>
      <c r="L3171" s="76">
        <f t="shared" si="1808"/>
        <v>79.650000000000006</v>
      </c>
      <c r="M3171" s="34"/>
      <c r="N3171" s="70">
        <v>57.449999999999996</v>
      </c>
      <c r="O3171" s="70">
        <v>22.2</v>
      </c>
      <c r="P3171" s="70">
        <f t="shared" si="1809"/>
        <v>79.649999999999991</v>
      </c>
      <c r="Q3171" s="64"/>
      <c r="R3171" s="70">
        <f t="shared" si="1810"/>
        <v>57.45</v>
      </c>
      <c r="S3171" s="70">
        <f t="shared" si="1810"/>
        <v>22.19</v>
      </c>
      <c r="T3171" s="70">
        <f t="shared" si="1811"/>
        <v>79.64</v>
      </c>
      <c r="U3171" s="70">
        <f t="shared" si="1812"/>
        <v>0</v>
      </c>
      <c r="V3171" s="78">
        <f t="shared" si="1813"/>
        <v>79.64</v>
      </c>
      <c r="W3171" s="34"/>
      <c r="X3171" s="70">
        <v>57.45</v>
      </c>
      <c r="Y3171" s="70">
        <v>22.19</v>
      </c>
      <c r="Z3171" s="70">
        <v>79.64</v>
      </c>
      <c r="AA3171" s="79"/>
      <c r="AB3171" s="80">
        <f t="shared" si="1814"/>
        <v>9.9999999999909051E-3</v>
      </c>
    </row>
    <row r="3172" spans="1:28" x14ac:dyDescent="0.25">
      <c r="A3172" s="72" t="s">
        <v>18880</v>
      </c>
      <c r="B3172" s="73" t="s">
        <v>24247</v>
      </c>
      <c r="C3172" s="74" t="s">
        <v>15747</v>
      </c>
      <c r="D3172" s="75">
        <v>0</v>
      </c>
      <c r="E3172" s="70">
        <v>78.819999999999993</v>
      </c>
      <c r="F3172" s="76">
        <f t="shared" si="1805"/>
        <v>0</v>
      </c>
      <c r="G3172" s="77"/>
      <c r="H3172" s="70">
        <f t="shared" si="1806"/>
        <v>56.62</v>
      </c>
      <c r="I3172" s="70">
        <f t="shared" si="1806"/>
        <v>22.2</v>
      </c>
      <c r="J3172" s="70">
        <f t="shared" si="1807"/>
        <v>78.819999999999993</v>
      </c>
      <c r="K3172" s="70">
        <v>0</v>
      </c>
      <c r="L3172" s="76">
        <f t="shared" si="1808"/>
        <v>78.819999999999993</v>
      </c>
      <c r="N3172" s="70">
        <v>56.62</v>
      </c>
      <c r="O3172" s="70">
        <v>22.2</v>
      </c>
      <c r="P3172" s="70">
        <f t="shared" si="1809"/>
        <v>78.819999999999993</v>
      </c>
      <c r="Q3172" s="64"/>
      <c r="R3172" s="70">
        <f t="shared" si="1810"/>
        <v>56.62</v>
      </c>
      <c r="S3172" s="70">
        <f t="shared" si="1810"/>
        <v>22.19</v>
      </c>
      <c r="T3172" s="70">
        <f t="shared" si="1811"/>
        <v>78.81</v>
      </c>
      <c r="U3172" s="70">
        <f t="shared" si="1812"/>
        <v>0</v>
      </c>
      <c r="V3172" s="78">
        <f t="shared" si="1813"/>
        <v>78.81</v>
      </c>
      <c r="X3172" s="70">
        <v>56.62</v>
      </c>
      <c r="Y3172" s="70">
        <v>22.19</v>
      </c>
      <c r="Z3172" s="70">
        <v>78.81</v>
      </c>
      <c r="AA3172" s="79"/>
      <c r="AB3172" s="80">
        <f t="shared" si="1814"/>
        <v>9.9999999999909051E-3</v>
      </c>
    </row>
    <row r="3173" spans="1:28" s="83" customFormat="1" ht="22.5" x14ac:dyDescent="0.25">
      <c r="A3173" s="72" t="s">
        <v>18881</v>
      </c>
      <c r="B3173" s="73" t="s">
        <v>24248</v>
      </c>
      <c r="C3173" s="74" t="s">
        <v>15747</v>
      </c>
      <c r="D3173" s="75">
        <v>0</v>
      </c>
      <c r="E3173" s="70">
        <v>21.75</v>
      </c>
      <c r="F3173" s="76">
        <f t="shared" si="1805"/>
        <v>0</v>
      </c>
      <c r="G3173" s="77"/>
      <c r="H3173" s="70">
        <f t="shared" si="1806"/>
        <v>13.91</v>
      </c>
      <c r="I3173" s="70">
        <f t="shared" si="1806"/>
        <v>7.84</v>
      </c>
      <c r="J3173" s="70">
        <f t="shared" si="1807"/>
        <v>21.75</v>
      </c>
      <c r="K3173" s="70">
        <v>0</v>
      </c>
      <c r="L3173" s="76">
        <f t="shared" si="1808"/>
        <v>21.75</v>
      </c>
      <c r="M3173" s="34"/>
      <c r="N3173" s="70">
        <v>13.91</v>
      </c>
      <c r="O3173" s="70">
        <v>7.84</v>
      </c>
      <c r="P3173" s="70">
        <f t="shared" si="1809"/>
        <v>21.75</v>
      </c>
      <c r="Q3173" s="64"/>
      <c r="R3173" s="70">
        <f t="shared" si="1810"/>
        <v>13.91</v>
      </c>
      <c r="S3173" s="70">
        <f t="shared" si="1810"/>
        <v>7.83</v>
      </c>
      <c r="T3173" s="70">
        <f t="shared" si="1811"/>
        <v>21.740000000000002</v>
      </c>
      <c r="U3173" s="70">
        <f t="shared" si="1812"/>
        <v>0</v>
      </c>
      <c r="V3173" s="78">
        <f t="shared" si="1813"/>
        <v>21.740000000000002</v>
      </c>
      <c r="W3173" s="34"/>
      <c r="X3173" s="70">
        <v>13.91</v>
      </c>
      <c r="Y3173" s="70">
        <v>7.83</v>
      </c>
      <c r="Z3173" s="70">
        <v>21.74</v>
      </c>
      <c r="AA3173" s="79"/>
      <c r="AB3173" s="80">
        <f t="shared" si="1814"/>
        <v>1.0000000000001563E-2</v>
      </c>
    </row>
    <row r="3174" spans="1:28" ht="22.5" x14ac:dyDescent="0.25">
      <c r="A3174" s="66" t="s">
        <v>18882</v>
      </c>
      <c r="B3174" s="67" t="s">
        <v>24249</v>
      </c>
      <c r="C3174" s="68"/>
      <c r="D3174" s="69"/>
      <c r="E3174" s="70"/>
      <c r="F3174" s="71"/>
      <c r="H3174" s="70"/>
      <c r="I3174" s="70"/>
      <c r="J3174" s="70"/>
      <c r="K3174" s="70"/>
      <c r="L3174" s="76"/>
      <c r="N3174" s="70"/>
      <c r="O3174" s="70"/>
      <c r="P3174" s="70"/>
      <c r="Q3174" s="64"/>
      <c r="R3174" s="70"/>
      <c r="S3174" s="70"/>
      <c r="T3174" s="70"/>
      <c r="U3174" s="70"/>
      <c r="V3174" s="78"/>
      <c r="X3174" s="70"/>
      <c r="Y3174" s="70"/>
      <c r="Z3174" s="70"/>
      <c r="AA3174" s="79"/>
      <c r="AB3174" s="80">
        <f t="shared" si="1814"/>
        <v>0</v>
      </c>
    </row>
    <row r="3175" spans="1:28" ht="22.5" x14ac:dyDescent="0.25">
      <c r="A3175" s="72" t="s">
        <v>18883</v>
      </c>
      <c r="B3175" s="73" t="s">
        <v>24250</v>
      </c>
      <c r="C3175" s="109" t="s">
        <v>15747</v>
      </c>
      <c r="D3175" s="75">
        <v>0</v>
      </c>
      <c r="E3175" s="70">
        <v>9.870000000000001</v>
      </c>
      <c r="F3175" s="76">
        <f t="shared" ref="F3175:F3187" si="1815">ROUND(D3175*E3175,2)</f>
        <v>0</v>
      </c>
      <c r="G3175" s="34"/>
      <c r="H3175" s="70">
        <f t="shared" ref="H3175:I3187" si="1816">ROUND(N3175+(N3175*$H$2/100),2)</f>
        <v>8.74</v>
      </c>
      <c r="I3175" s="70">
        <f t="shared" si="1816"/>
        <v>1.1299999999999999</v>
      </c>
      <c r="J3175" s="70">
        <f t="shared" ref="J3175:J3187" si="1817">H3175+I3175</f>
        <v>9.870000000000001</v>
      </c>
      <c r="K3175" s="70">
        <v>0</v>
      </c>
      <c r="L3175" s="76">
        <f t="shared" ref="L3175:L3187" si="1818">SUM(J3175:K3175)</f>
        <v>9.870000000000001</v>
      </c>
      <c r="N3175" s="70">
        <v>8.74</v>
      </c>
      <c r="O3175" s="70">
        <v>1.1300000000000001</v>
      </c>
      <c r="P3175" s="70">
        <f t="shared" ref="P3175:P3187" si="1819">SUM(N3175:O3175)</f>
        <v>9.870000000000001</v>
      </c>
      <c r="Q3175" s="64"/>
      <c r="R3175" s="70">
        <f t="shared" ref="R3175:S3187" si="1820">X3175</f>
        <v>8.74</v>
      </c>
      <c r="S3175" s="70">
        <f t="shared" si="1820"/>
        <v>1.1299999999999999</v>
      </c>
      <c r="T3175" s="70">
        <f t="shared" ref="T3175:T3187" si="1821">R3175+S3175</f>
        <v>9.870000000000001</v>
      </c>
      <c r="U3175" s="70">
        <f t="shared" ref="U3175:U3187" si="1822">ROUND(Z3175*$H$2,2)/100</f>
        <v>0</v>
      </c>
      <c r="V3175" s="78">
        <f t="shared" ref="V3175:V3187" si="1823">SUM(T3175:U3175)</f>
        <v>9.870000000000001</v>
      </c>
      <c r="X3175" s="70">
        <v>8.74</v>
      </c>
      <c r="Y3175" s="70">
        <v>1.1299999999999999</v>
      </c>
      <c r="Z3175" s="70">
        <v>9.8699999999999992</v>
      </c>
      <c r="AA3175" s="79"/>
      <c r="AB3175" s="80">
        <f t="shared" si="1814"/>
        <v>0</v>
      </c>
    </row>
    <row r="3176" spans="1:28" ht="22.5" x14ac:dyDescent="0.25">
      <c r="A3176" s="72" t="s">
        <v>18884</v>
      </c>
      <c r="B3176" s="73" t="s">
        <v>24251</v>
      </c>
      <c r="C3176" s="74" t="s">
        <v>15747</v>
      </c>
      <c r="D3176" s="75">
        <v>0</v>
      </c>
      <c r="E3176" s="70">
        <v>12.23</v>
      </c>
      <c r="F3176" s="76">
        <f t="shared" si="1815"/>
        <v>0</v>
      </c>
      <c r="G3176" s="77"/>
      <c r="H3176" s="70">
        <f t="shared" si="1816"/>
        <v>11.1</v>
      </c>
      <c r="I3176" s="70">
        <f t="shared" si="1816"/>
        <v>1.1299999999999999</v>
      </c>
      <c r="J3176" s="70">
        <f t="shared" si="1817"/>
        <v>12.23</v>
      </c>
      <c r="K3176" s="70">
        <v>0</v>
      </c>
      <c r="L3176" s="76">
        <f t="shared" si="1818"/>
        <v>12.23</v>
      </c>
      <c r="N3176" s="70">
        <v>11.1</v>
      </c>
      <c r="O3176" s="70">
        <v>1.1300000000000001</v>
      </c>
      <c r="P3176" s="70">
        <f t="shared" si="1819"/>
        <v>12.23</v>
      </c>
      <c r="Q3176" s="64"/>
      <c r="R3176" s="70">
        <f t="shared" si="1820"/>
        <v>11.1</v>
      </c>
      <c r="S3176" s="70">
        <f t="shared" si="1820"/>
        <v>1.1299999999999999</v>
      </c>
      <c r="T3176" s="70">
        <f t="shared" si="1821"/>
        <v>12.23</v>
      </c>
      <c r="U3176" s="70">
        <f t="shared" si="1822"/>
        <v>0</v>
      </c>
      <c r="V3176" s="78">
        <f t="shared" si="1823"/>
        <v>12.23</v>
      </c>
      <c r="X3176" s="70">
        <v>11.1</v>
      </c>
      <c r="Y3176" s="70">
        <v>1.1299999999999999</v>
      </c>
      <c r="Z3176" s="70">
        <v>12.23</v>
      </c>
      <c r="AA3176" s="79"/>
      <c r="AB3176" s="80">
        <f t="shared" si="1814"/>
        <v>0</v>
      </c>
    </row>
    <row r="3177" spans="1:28" ht="22.5" x14ac:dyDescent="0.25">
      <c r="A3177" s="72" t="s">
        <v>18885</v>
      </c>
      <c r="B3177" s="73" t="s">
        <v>24252</v>
      </c>
      <c r="C3177" s="74" t="s">
        <v>15747</v>
      </c>
      <c r="D3177" s="75">
        <v>0</v>
      </c>
      <c r="E3177" s="70">
        <v>14.96</v>
      </c>
      <c r="F3177" s="76">
        <f t="shared" si="1815"/>
        <v>0</v>
      </c>
      <c r="G3177" s="77"/>
      <c r="H3177" s="70">
        <f t="shared" si="1816"/>
        <v>13.83</v>
      </c>
      <c r="I3177" s="70">
        <f t="shared" si="1816"/>
        <v>1.1299999999999999</v>
      </c>
      <c r="J3177" s="70">
        <f t="shared" si="1817"/>
        <v>14.96</v>
      </c>
      <c r="K3177" s="70">
        <v>0</v>
      </c>
      <c r="L3177" s="76">
        <f t="shared" si="1818"/>
        <v>14.96</v>
      </c>
      <c r="N3177" s="70">
        <v>13.83</v>
      </c>
      <c r="O3177" s="70">
        <v>1.1300000000000001</v>
      </c>
      <c r="P3177" s="70">
        <f t="shared" si="1819"/>
        <v>14.96</v>
      </c>
      <c r="Q3177" s="64"/>
      <c r="R3177" s="70">
        <f t="shared" si="1820"/>
        <v>13.83</v>
      </c>
      <c r="S3177" s="70">
        <f t="shared" si="1820"/>
        <v>1.1299999999999999</v>
      </c>
      <c r="T3177" s="70">
        <f t="shared" si="1821"/>
        <v>14.96</v>
      </c>
      <c r="U3177" s="70">
        <f t="shared" si="1822"/>
        <v>0</v>
      </c>
      <c r="V3177" s="78">
        <f t="shared" si="1823"/>
        <v>14.96</v>
      </c>
      <c r="X3177" s="70">
        <v>13.83</v>
      </c>
      <c r="Y3177" s="70">
        <v>1.1299999999999999</v>
      </c>
      <c r="Z3177" s="70">
        <v>14.96</v>
      </c>
      <c r="AA3177" s="79"/>
      <c r="AB3177" s="80">
        <f t="shared" si="1814"/>
        <v>0</v>
      </c>
    </row>
    <row r="3178" spans="1:28" s="83" customFormat="1" ht="22.5" x14ac:dyDescent="0.25">
      <c r="A3178" s="72" t="s">
        <v>18886</v>
      </c>
      <c r="B3178" s="73" t="s">
        <v>24253</v>
      </c>
      <c r="C3178" s="74" t="s">
        <v>15747</v>
      </c>
      <c r="D3178" s="75">
        <v>0</v>
      </c>
      <c r="E3178" s="70">
        <v>35.25</v>
      </c>
      <c r="F3178" s="76">
        <f t="shared" si="1815"/>
        <v>0</v>
      </c>
      <c r="G3178" s="29"/>
      <c r="H3178" s="70">
        <f t="shared" si="1816"/>
        <v>34.119999999999997</v>
      </c>
      <c r="I3178" s="70">
        <f t="shared" si="1816"/>
        <v>1.1299999999999999</v>
      </c>
      <c r="J3178" s="70">
        <f t="shared" si="1817"/>
        <v>35.25</v>
      </c>
      <c r="K3178" s="70">
        <v>0</v>
      </c>
      <c r="L3178" s="76">
        <f t="shared" si="1818"/>
        <v>35.25</v>
      </c>
      <c r="M3178" s="34"/>
      <c r="N3178" s="70">
        <v>34.119999999999997</v>
      </c>
      <c r="O3178" s="70">
        <v>1.1300000000000001</v>
      </c>
      <c r="P3178" s="70">
        <f t="shared" si="1819"/>
        <v>35.25</v>
      </c>
      <c r="Q3178" s="64"/>
      <c r="R3178" s="70">
        <f t="shared" si="1820"/>
        <v>34.119999999999997</v>
      </c>
      <c r="S3178" s="70">
        <f t="shared" si="1820"/>
        <v>1.1299999999999999</v>
      </c>
      <c r="T3178" s="70">
        <f t="shared" si="1821"/>
        <v>35.25</v>
      </c>
      <c r="U3178" s="70">
        <f t="shared" si="1822"/>
        <v>0</v>
      </c>
      <c r="V3178" s="78">
        <f t="shared" si="1823"/>
        <v>35.25</v>
      </c>
      <c r="W3178" s="34"/>
      <c r="X3178" s="70">
        <v>34.119999999999997</v>
      </c>
      <c r="Y3178" s="70">
        <v>1.1299999999999999</v>
      </c>
      <c r="Z3178" s="70">
        <v>35.25</v>
      </c>
      <c r="AA3178" s="79"/>
      <c r="AB3178" s="80">
        <f t="shared" si="1814"/>
        <v>0</v>
      </c>
    </row>
    <row r="3179" spans="1:28" s="83" customFormat="1" ht="22.5" x14ac:dyDescent="0.25">
      <c r="A3179" s="72" t="s">
        <v>18887</v>
      </c>
      <c r="B3179" s="73" t="s">
        <v>24254</v>
      </c>
      <c r="C3179" s="74" t="s">
        <v>15747</v>
      </c>
      <c r="D3179" s="75">
        <v>0</v>
      </c>
      <c r="E3179" s="70">
        <v>55.120000000000005</v>
      </c>
      <c r="F3179" s="76">
        <f t="shared" si="1815"/>
        <v>0</v>
      </c>
      <c r="G3179" s="77"/>
      <c r="H3179" s="70">
        <f t="shared" si="1816"/>
        <v>53.99</v>
      </c>
      <c r="I3179" s="70">
        <f t="shared" si="1816"/>
        <v>1.1299999999999999</v>
      </c>
      <c r="J3179" s="70">
        <f t="shared" si="1817"/>
        <v>55.120000000000005</v>
      </c>
      <c r="K3179" s="70">
        <v>0</v>
      </c>
      <c r="L3179" s="76">
        <f t="shared" si="1818"/>
        <v>55.120000000000005</v>
      </c>
      <c r="M3179" s="34"/>
      <c r="N3179" s="70">
        <v>53.99</v>
      </c>
      <c r="O3179" s="70">
        <v>1.1300000000000001</v>
      </c>
      <c r="P3179" s="70">
        <f t="shared" si="1819"/>
        <v>55.120000000000005</v>
      </c>
      <c r="Q3179" s="64"/>
      <c r="R3179" s="70">
        <f t="shared" si="1820"/>
        <v>53.99</v>
      </c>
      <c r="S3179" s="70">
        <f t="shared" si="1820"/>
        <v>1.1299999999999999</v>
      </c>
      <c r="T3179" s="70">
        <f t="shared" si="1821"/>
        <v>55.120000000000005</v>
      </c>
      <c r="U3179" s="70">
        <f t="shared" si="1822"/>
        <v>0</v>
      </c>
      <c r="V3179" s="78">
        <f t="shared" si="1823"/>
        <v>55.120000000000005</v>
      </c>
      <c r="W3179" s="34"/>
      <c r="X3179" s="70">
        <v>53.99</v>
      </c>
      <c r="Y3179" s="70">
        <v>1.1299999999999999</v>
      </c>
      <c r="Z3179" s="70">
        <v>55.12</v>
      </c>
      <c r="AA3179" s="79"/>
      <c r="AB3179" s="80">
        <f t="shared" si="1814"/>
        <v>0</v>
      </c>
    </row>
    <row r="3180" spans="1:28" s="34" customFormat="1" x14ac:dyDescent="0.25">
      <c r="A3180" s="71" t="s">
        <v>18888</v>
      </c>
      <c r="B3180" s="71" t="s">
        <v>24255</v>
      </c>
      <c r="C3180" s="71" t="s">
        <v>15747</v>
      </c>
      <c r="D3180" s="75">
        <v>0</v>
      </c>
      <c r="E3180" s="70">
        <v>76.94</v>
      </c>
      <c r="F3180" s="76">
        <f t="shared" si="1815"/>
        <v>0</v>
      </c>
      <c r="G3180" s="29"/>
      <c r="H3180" s="70">
        <f t="shared" si="1816"/>
        <v>75.27</v>
      </c>
      <c r="I3180" s="70">
        <f t="shared" si="1816"/>
        <v>1.67</v>
      </c>
      <c r="J3180" s="70">
        <f t="shared" si="1817"/>
        <v>76.94</v>
      </c>
      <c r="K3180" s="70">
        <v>55.120000000000005</v>
      </c>
      <c r="L3180" s="76">
        <f t="shared" si="1818"/>
        <v>132.06</v>
      </c>
      <c r="N3180" s="70">
        <v>75.27</v>
      </c>
      <c r="O3180" s="70">
        <v>1.67</v>
      </c>
      <c r="P3180" s="70">
        <f t="shared" si="1819"/>
        <v>76.94</v>
      </c>
      <c r="R3180" s="70">
        <f t="shared" si="1820"/>
        <v>75.27</v>
      </c>
      <c r="S3180" s="70">
        <f t="shared" si="1820"/>
        <v>1.67</v>
      </c>
      <c r="T3180" s="70">
        <f t="shared" si="1821"/>
        <v>76.94</v>
      </c>
      <c r="U3180" s="70">
        <f t="shared" si="1822"/>
        <v>0</v>
      </c>
      <c r="V3180" s="78">
        <f t="shared" si="1823"/>
        <v>76.94</v>
      </c>
      <c r="X3180" s="71">
        <v>75.27</v>
      </c>
      <c r="Y3180" s="71">
        <v>1.67</v>
      </c>
      <c r="Z3180" s="71">
        <v>76.94</v>
      </c>
      <c r="AB3180" s="80">
        <f t="shared" si="1814"/>
        <v>0</v>
      </c>
    </row>
    <row r="3181" spans="1:28" s="34" customFormat="1" x14ac:dyDescent="0.25">
      <c r="A3181" s="71" t="s">
        <v>18889</v>
      </c>
      <c r="B3181" s="71" t="s">
        <v>24256</v>
      </c>
      <c r="C3181" s="71" t="s">
        <v>15747</v>
      </c>
      <c r="D3181" s="75">
        <v>0</v>
      </c>
      <c r="E3181" s="70">
        <v>106.63</v>
      </c>
      <c r="F3181" s="76">
        <f t="shared" si="1815"/>
        <v>0</v>
      </c>
      <c r="G3181" s="29"/>
      <c r="H3181" s="70">
        <f t="shared" si="1816"/>
        <v>104.96</v>
      </c>
      <c r="I3181" s="70">
        <f t="shared" si="1816"/>
        <v>1.67</v>
      </c>
      <c r="J3181" s="70">
        <f t="shared" si="1817"/>
        <v>106.63</v>
      </c>
      <c r="K3181" s="70">
        <v>0</v>
      </c>
      <c r="L3181" s="76">
        <f t="shared" si="1818"/>
        <v>106.63</v>
      </c>
      <c r="N3181" s="70">
        <v>104.96</v>
      </c>
      <c r="O3181" s="70">
        <v>1.67</v>
      </c>
      <c r="P3181" s="70">
        <f t="shared" si="1819"/>
        <v>106.63</v>
      </c>
      <c r="R3181" s="70">
        <f t="shared" si="1820"/>
        <v>104.96</v>
      </c>
      <c r="S3181" s="70">
        <f t="shared" si="1820"/>
        <v>1.67</v>
      </c>
      <c r="T3181" s="70">
        <f t="shared" si="1821"/>
        <v>106.63</v>
      </c>
      <c r="U3181" s="70">
        <f t="shared" si="1822"/>
        <v>0</v>
      </c>
      <c r="V3181" s="78">
        <f t="shared" si="1823"/>
        <v>106.63</v>
      </c>
      <c r="X3181" s="71">
        <v>104.96</v>
      </c>
      <c r="Y3181" s="71">
        <v>1.67</v>
      </c>
      <c r="Z3181" s="71">
        <v>106.63</v>
      </c>
      <c r="AB3181" s="80">
        <f t="shared" si="1814"/>
        <v>0</v>
      </c>
    </row>
    <row r="3182" spans="1:28" s="34" customFormat="1" x14ac:dyDescent="0.25">
      <c r="A3182" s="71" t="s">
        <v>18890</v>
      </c>
      <c r="B3182" s="71" t="s">
        <v>24257</v>
      </c>
      <c r="C3182" s="71" t="s">
        <v>15747</v>
      </c>
      <c r="D3182" s="75">
        <v>0</v>
      </c>
      <c r="E3182" s="70">
        <v>157.23999999999998</v>
      </c>
      <c r="F3182" s="76">
        <f t="shared" si="1815"/>
        <v>0</v>
      </c>
      <c r="G3182" s="29"/>
      <c r="H3182" s="70">
        <f t="shared" si="1816"/>
        <v>155.57</v>
      </c>
      <c r="I3182" s="70">
        <f t="shared" si="1816"/>
        <v>1.67</v>
      </c>
      <c r="J3182" s="70">
        <f t="shared" si="1817"/>
        <v>157.23999999999998</v>
      </c>
      <c r="K3182" s="70">
        <v>0.5</v>
      </c>
      <c r="L3182" s="76">
        <f t="shared" si="1818"/>
        <v>157.73999999999998</v>
      </c>
      <c r="N3182" s="70">
        <v>155.57</v>
      </c>
      <c r="O3182" s="70">
        <v>1.67</v>
      </c>
      <c r="P3182" s="70">
        <f t="shared" si="1819"/>
        <v>157.23999999999998</v>
      </c>
      <c r="R3182" s="70">
        <f t="shared" si="1820"/>
        <v>155.57</v>
      </c>
      <c r="S3182" s="70">
        <f t="shared" si="1820"/>
        <v>1.67</v>
      </c>
      <c r="T3182" s="70">
        <f t="shared" si="1821"/>
        <v>157.23999999999998</v>
      </c>
      <c r="U3182" s="70">
        <f t="shared" si="1822"/>
        <v>0</v>
      </c>
      <c r="V3182" s="78">
        <f t="shared" si="1823"/>
        <v>157.23999999999998</v>
      </c>
      <c r="X3182" s="71">
        <v>155.57</v>
      </c>
      <c r="Y3182" s="71">
        <v>1.67</v>
      </c>
      <c r="Z3182" s="71">
        <v>157.24</v>
      </c>
      <c r="AB3182" s="80">
        <f t="shared" si="1814"/>
        <v>0</v>
      </c>
    </row>
    <row r="3183" spans="1:28" s="34" customFormat="1" x14ac:dyDescent="0.25">
      <c r="A3183" s="71" t="s">
        <v>18891</v>
      </c>
      <c r="B3183" s="71" t="s">
        <v>24258</v>
      </c>
      <c r="C3183" s="71" t="s">
        <v>15747</v>
      </c>
      <c r="D3183" s="75">
        <v>0</v>
      </c>
      <c r="E3183" s="70">
        <v>256.76</v>
      </c>
      <c r="F3183" s="76">
        <f t="shared" si="1815"/>
        <v>0</v>
      </c>
      <c r="G3183" s="29"/>
      <c r="H3183" s="70">
        <f t="shared" si="1816"/>
        <v>255.09</v>
      </c>
      <c r="I3183" s="70">
        <f t="shared" si="1816"/>
        <v>1.67</v>
      </c>
      <c r="J3183" s="70">
        <f t="shared" si="1817"/>
        <v>256.76</v>
      </c>
      <c r="K3183" s="70">
        <v>0.34</v>
      </c>
      <c r="L3183" s="76">
        <f t="shared" si="1818"/>
        <v>257.09999999999997</v>
      </c>
      <c r="N3183" s="70">
        <v>255.09</v>
      </c>
      <c r="O3183" s="70">
        <v>1.67</v>
      </c>
      <c r="P3183" s="70">
        <f t="shared" si="1819"/>
        <v>256.76</v>
      </c>
      <c r="R3183" s="70">
        <f t="shared" si="1820"/>
        <v>255.09</v>
      </c>
      <c r="S3183" s="70">
        <f t="shared" si="1820"/>
        <v>1.67</v>
      </c>
      <c r="T3183" s="70">
        <f t="shared" si="1821"/>
        <v>256.76</v>
      </c>
      <c r="U3183" s="70">
        <f t="shared" si="1822"/>
        <v>0</v>
      </c>
      <c r="V3183" s="78">
        <f t="shared" si="1823"/>
        <v>256.76</v>
      </c>
      <c r="X3183" s="71">
        <v>255.09</v>
      </c>
      <c r="Y3183" s="71">
        <v>1.67</v>
      </c>
      <c r="Z3183" s="71">
        <v>256.76</v>
      </c>
      <c r="AB3183" s="80">
        <f t="shared" si="1814"/>
        <v>0</v>
      </c>
    </row>
    <row r="3184" spans="1:28" s="34" customFormat="1" x14ac:dyDescent="0.25">
      <c r="A3184" s="71" t="s">
        <v>18892</v>
      </c>
      <c r="B3184" s="71" t="s">
        <v>24259</v>
      </c>
      <c r="C3184" s="71" t="s">
        <v>15747</v>
      </c>
      <c r="D3184" s="75">
        <v>0</v>
      </c>
      <c r="E3184" s="70">
        <v>354.38</v>
      </c>
      <c r="F3184" s="76">
        <f t="shared" si="1815"/>
        <v>0</v>
      </c>
      <c r="G3184" s="29"/>
      <c r="H3184" s="70">
        <f t="shared" si="1816"/>
        <v>352.71</v>
      </c>
      <c r="I3184" s="70">
        <f t="shared" si="1816"/>
        <v>1.67</v>
      </c>
      <c r="J3184" s="70">
        <f t="shared" si="1817"/>
        <v>354.38</v>
      </c>
      <c r="K3184" s="70">
        <v>0.84000000000000008</v>
      </c>
      <c r="L3184" s="76">
        <f t="shared" si="1818"/>
        <v>355.21999999999997</v>
      </c>
      <c r="N3184" s="70">
        <v>352.71</v>
      </c>
      <c r="O3184" s="70">
        <v>1.67</v>
      </c>
      <c r="P3184" s="70">
        <f t="shared" si="1819"/>
        <v>354.38</v>
      </c>
      <c r="R3184" s="70">
        <f t="shared" si="1820"/>
        <v>352.71</v>
      </c>
      <c r="S3184" s="70">
        <f t="shared" si="1820"/>
        <v>1.67</v>
      </c>
      <c r="T3184" s="70">
        <f t="shared" si="1821"/>
        <v>354.38</v>
      </c>
      <c r="U3184" s="70">
        <f t="shared" si="1822"/>
        <v>0</v>
      </c>
      <c r="V3184" s="78">
        <f t="shared" si="1823"/>
        <v>354.38</v>
      </c>
      <c r="X3184" s="71">
        <v>352.71</v>
      </c>
      <c r="Y3184" s="71">
        <v>1.67</v>
      </c>
      <c r="Z3184" s="71">
        <v>354.38</v>
      </c>
      <c r="AB3184" s="80">
        <f t="shared" si="1814"/>
        <v>0</v>
      </c>
    </row>
    <row r="3185" spans="1:28" s="34" customFormat="1" x14ac:dyDescent="0.25">
      <c r="A3185" s="71" t="s">
        <v>18893</v>
      </c>
      <c r="B3185" s="71" t="s">
        <v>24260</v>
      </c>
      <c r="C3185" s="71" t="s">
        <v>15747</v>
      </c>
      <c r="D3185" s="75">
        <v>0</v>
      </c>
      <c r="E3185" s="70">
        <v>560.95999999999992</v>
      </c>
      <c r="F3185" s="76">
        <f t="shared" si="1815"/>
        <v>0</v>
      </c>
      <c r="G3185" s="29"/>
      <c r="H3185" s="70">
        <f t="shared" si="1816"/>
        <v>559.29</v>
      </c>
      <c r="I3185" s="70">
        <f t="shared" si="1816"/>
        <v>1.67</v>
      </c>
      <c r="J3185" s="70">
        <f t="shared" si="1817"/>
        <v>560.95999999999992</v>
      </c>
      <c r="K3185" s="70">
        <v>0.83</v>
      </c>
      <c r="L3185" s="76">
        <f t="shared" si="1818"/>
        <v>561.79</v>
      </c>
      <c r="N3185" s="70">
        <v>559.29</v>
      </c>
      <c r="O3185" s="70">
        <v>1.67</v>
      </c>
      <c r="P3185" s="70">
        <f t="shared" si="1819"/>
        <v>560.95999999999992</v>
      </c>
      <c r="R3185" s="70">
        <f t="shared" si="1820"/>
        <v>559.29</v>
      </c>
      <c r="S3185" s="70">
        <f t="shared" si="1820"/>
        <v>1.67</v>
      </c>
      <c r="T3185" s="70">
        <f t="shared" si="1821"/>
        <v>560.95999999999992</v>
      </c>
      <c r="U3185" s="70">
        <f t="shared" si="1822"/>
        <v>0</v>
      </c>
      <c r="V3185" s="78">
        <f t="shared" si="1823"/>
        <v>560.95999999999992</v>
      </c>
      <c r="X3185" s="71">
        <v>559.29</v>
      </c>
      <c r="Y3185" s="71">
        <v>1.67</v>
      </c>
      <c r="Z3185" s="71">
        <v>560.96</v>
      </c>
      <c r="AB3185" s="80">
        <f t="shared" si="1814"/>
        <v>0</v>
      </c>
    </row>
    <row r="3186" spans="1:28" s="34" customFormat="1" x14ac:dyDescent="0.25">
      <c r="A3186" s="71" t="s">
        <v>18894</v>
      </c>
      <c r="B3186" s="71" t="s">
        <v>24261</v>
      </c>
      <c r="C3186" s="71" t="s">
        <v>15747</v>
      </c>
      <c r="D3186" s="75">
        <v>0</v>
      </c>
      <c r="E3186" s="70">
        <v>856.52</v>
      </c>
      <c r="F3186" s="76">
        <f t="shared" si="1815"/>
        <v>0</v>
      </c>
      <c r="G3186" s="29"/>
      <c r="H3186" s="70">
        <f t="shared" si="1816"/>
        <v>854.85</v>
      </c>
      <c r="I3186" s="70">
        <f t="shared" si="1816"/>
        <v>1.67</v>
      </c>
      <c r="J3186" s="70">
        <f t="shared" si="1817"/>
        <v>856.52</v>
      </c>
      <c r="K3186" s="70">
        <v>1.67</v>
      </c>
      <c r="L3186" s="76">
        <f t="shared" si="1818"/>
        <v>858.18999999999994</v>
      </c>
      <c r="N3186" s="70">
        <v>854.85</v>
      </c>
      <c r="O3186" s="70">
        <v>1.67</v>
      </c>
      <c r="P3186" s="70">
        <f t="shared" si="1819"/>
        <v>856.52</v>
      </c>
      <c r="R3186" s="70">
        <f t="shared" si="1820"/>
        <v>854.85</v>
      </c>
      <c r="S3186" s="70">
        <f t="shared" si="1820"/>
        <v>1.67</v>
      </c>
      <c r="T3186" s="70">
        <f t="shared" si="1821"/>
        <v>856.52</v>
      </c>
      <c r="U3186" s="70">
        <f t="shared" si="1822"/>
        <v>0</v>
      </c>
      <c r="V3186" s="78">
        <f t="shared" si="1823"/>
        <v>856.52</v>
      </c>
      <c r="X3186" s="71">
        <v>854.85</v>
      </c>
      <c r="Y3186" s="71">
        <v>1.67</v>
      </c>
      <c r="Z3186" s="71">
        <v>856.52</v>
      </c>
      <c r="AB3186" s="80">
        <f t="shared" si="1814"/>
        <v>0</v>
      </c>
    </row>
    <row r="3187" spans="1:28" s="34" customFormat="1" x14ac:dyDescent="0.25">
      <c r="A3187" s="71" t="s">
        <v>18895</v>
      </c>
      <c r="B3187" s="71" t="s">
        <v>24262</v>
      </c>
      <c r="C3187" s="71" t="s">
        <v>15747</v>
      </c>
      <c r="D3187" s="75">
        <v>0</v>
      </c>
      <c r="E3187" s="70">
        <v>1116.27</v>
      </c>
      <c r="F3187" s="76">
        <f t="shared" si="1815"/>
        <v>0</v>
      </c>
      <c r="G3187" s="29"/>
      <c r="H3187" s="70">
        <f t="shared" si="1816"/>
        <v>1114.5999999999999</v>
      </c>
      <c r="I3187" s="70">
        <f t="shared" si="1816"/>
        <v>1.67</v>
      </c>
      <c r="J3187" s="70">
        <f t="shared" si="1817"/>
        <v>1116.27</v>
      </c>
      <c r="K3187" s="70">
        <v>75.27</v>
      </c>
      <c r="L3187" s="76">
        <f t="shared" si="1818"/>
        <v>1191.54</v>
      </c>
      <c r="N3187" s="70">
        <v>1114.5999999999999</v>
      </c>
      <c r="O3187" s="70">
        <v>1.67</v>
      </c>
      <c r="P3187" s="70">
        <f t="shared" si="1819"/>
        <v>1116.27</v>
      </c>
      <c r="R3187" s="70">
        <f t="shared" si="1820"/>
        <v>1114.5999999999999</v>
      </c>
      <c r="S3187" s="70">
        <f t="shared" si="1820"/>
        <v>1.67</v>
      </c>
      <c r="T3187" s="70">
        <f t="shared" si="1821"/>
        <v>1116.27</v>
      </c>
      <c r="U3187" s="70">
        <f t="shared" si="1822"/>
        <v>0</v>
      </c>
      <c r="V3187" s="78">
        <f t="shared" si="1823"/>
        <v>1116.27</v>
      </c>
      <c r="X3187" s="71">
        <v>1114.5999999999999</v>
      </c>
      <c r="Y3187" s="71">
        <v>1.67</v>
      </c>
      <c r="Z3187" s="71">
        <v>1116.27</v>
      </c>
      <c r="AB3187" s="80">
        <f t="shared" si="1814"/>
        <v>0</v>
      </c>
    </row>
    <row r="3188" spans="1:28" ht="22.5" x14ac:dyDescent="0.25">
      <c r="A3188" s="66" t="s">
        <v>18896</v>
      </c>
      <c r="B3188" s="67" t="s">
        <v>24263</v>
      </c>
      <c r="C3188" s="68"/>
      <c r="D3188" s="69"/>
      <c r="E3188" s="70"/>
      <c r="F3188" s="71"/>
      <c r="H3188" s="70"/>
      <c r="I3188" s="70"/>
      <c r="J3188" s="70"/>
      <c r="K3188" s="70"/>
      <c r="L3188" s="76"/>
      <c r="N3188" s="70"/>
      <c r="O3188" s="70"/>
      <c r="P3188" s="70"/>
      <c r="Q3188" s="64"/>
      <c r="R3188" s="70"/>
      <c r="S3188" s="70"/>
      <c r="T3188" s="70"/>
      <c r="U3188" s="70"/>
      <c r="V3188" s="78"/>
      <c r="X3188" s="70"/>
      <c r="Y3188" s="70"/>
      <c r="Z3188" s="70"/>
      <c r="AA3188" s="79"/>
      <c r="AB3188" s="80">
        <f t="shared" si="1814"/>
        <v>0</v>
      </c>
    </row>
    <row r="3189" spans="1:28" ht="22.5" x14ac:dyDescent="0.25">
      <c r="A3189" s="72" t="s">
        <v>18897</v>
      </c>
      <c r="B3189" s="73" t="s">
        <v>24264</v>
      </c>
      <c r="C3189" s="74" t="s">
        <v>15747</v>
      </c>
      <c r="D3189" s="75">
        <v>0</v>
      </c>
      <c r="E3189" s="70">
        <v>366.83000000000004</v>
      </c>
      <c r="F3189" s="76">
        <f t="shared" ref="F3189:F3200" si="1824">ROUND(D3189*E3189,2)</f>
        <v>0</v>
      </c>
      <c r="G3189" s="77"/>
      <c r="H3189" s="70">
        <f t="shared" ref="H3189:I3200" si="1825">ROUND(N3189+(N3189*$H$2/100),2)</f>
        <v>343.22</v>
      </c>
      <c r="I3189" s="70">
        <f t="shared" si="1825"/>
        <v>23.61</v>
      </c>
      <c r="J3189" s="70">
        <f t="shared" ref="J3189:J3200" si="1826">H3189+I3189</f>
        <v>366.83000000000004</v>
      </c>
      <c r="K3189" s="70">
        <v>0</v>
      </c>
      <c r="L3189" s="76">
        <f t="shared" ref="L3189:L3200" si="1827">SUM(J3189:K3189)</f>
        <v>366.83000000000004</v>
      </c>
      <c r="N3189" s="70">
        <v>343.22</v>
      </c>
      <c r="O3189" s="70">
        <v>23.61</v>
      </c>
      <c r="P3189" s="70">
        <f t="shared" ref="P3189:P3200" si="1828">SUM(N3189:O3189)</f>
        <v>366.83000000000004</v>
      </c>
      <c r="Q3189" s="64"/>
      <c r="R3189" s="70">
        <f t="shared" ref="R3189:S3200" si="1829">X3189</f>
        <v>343.22</v>
      </c>
      <c r="S3189" s="70">
        <f t="shared" si="1829"/>
        <v>23.61</v>
      </c>
      <c r="T3189" s="70">
        <f t="shared" ref="T3189:T3200" si="1830">R3189+S3189</f>
        <v>366.83000000000004</v>
      </c>
      <c r="U3189" s="70">
        <f t="shared" ref="U3189:U3200" si="1831">ROUND(Z3189*$H$2,2)/100</f>
        <v>0</v>
      </c>
      <c r="V3189" s="78">
        <f t="shared" ref="V3189:V3200" si="1832">SUM(T3189:U3189)</f>
        <v>366.83000000000004</v>
      </c>
      <c r="X3189" s="70">
        <v>343.22</v>
      </c>
      <c r="Y3189" s="70">
        <v>23.61</v>
      </c>
      <c r="Z3189" s="70">
        <v>366.83</v>
      </c>
      <c r="AA3189" s="79"/>
      <c r="AB3189" s="80">
        <f t="shared" si="1814"/>
        <v>0</v>
      </c>
    </row>
    <row r="3190" spans="1:28" ht="22.5" x14ac:dyDescent="0.25">
      <c r="A3190" s="72" t="s">
        <v>18898</v>
      </c>
      <c r="B3190" s="73" t="s">
        <v>24265</v>
      </c>
      <c r="C3190" s="74" t="s">
        <v>15747</v>
      </c>
      <c r="D3190" s="75">
        <v>0</v>
      </c>
      <c r="E3190" s="70">
        <v>430.23</v>
      </c>
      <c r="F3190" s="76">
        <f t="shared" si="1824"/>
        <v>0</v>
      </c>
      <c r="G3190" s="77"/>
      <c r="H3190" s="70">
        <f t="shared" si="1825"/>
        <v>406.62</v>
      </c>
      <c r="I3190" s="70">
        <f t="shared" si="1825"/>
        <v>23.61</v>
      </c>
      <c r="J3190" s="70">
        <f t="shared" si="1826"/>
        <v>430.23</v>
      </c>
      <c r="K3190" s="70">
        <v>0</v>
      </c>
      <c r="L3190" s="76">
        <f t="shared" si="1827"/>
        <v>430.23</v>
      </c>
      <c r="N3190" s="70">
        <v>406.62</v>
      </c>
      <c r="O3190" s="70">
        <v>23.61</v>
      </c>
      <c r="P3190" s="70">
        <f t="shared" si="1828"/>
        <v>430.23</v>
      </c>
      <c r="Q3190" s="64"/>
      <c r="R3190" s="70">
        <f t="shared" si="1829"/>
        <v>406.62</v>
      </c>
      <c r="S3190" s="70">
        <f t="shared" si="1829"/>
        <v>23.61</v>
      </c>
      <c r="T3190" s="70">
        <f t="shared" si="1830"/>
        <v>430.23</v>
      </c>
      <c r="U3190" s="70">
        <f t="shared" si="1831"/>
        <v>0</v>
      </c>
      <c r="V3190" s="78">
        <f t="shared" si="1832"/>
        <v>430.23</v>
      </c>
      <c r="X3190" s="70">
        <v>406.62</v>
      </c>
      <c r="Y3190" s="70">
        <v>23.61</v>
      </c>
      <c r="Z3190" s="70">
        <v>430.23</v>
      </c>
      <c r="AA3190" s="79"/>
      <c r="AB3190" s="80">
        <f t="shared" si="1814"/>
        <v>0</v>
      </c>
    </row>
    <row r="3191" spans="1:28" ht="22.5" x14ac:dyDescent="0.25">
      <c r="A3191" s="72" t="s">
        <v>18899</v>
      </c>
      <c r="B3191" s="73" t="s">
        <v>24266</v>
      </c>
      <c r="C3191" s="74" t="s">
        <v>15747</v>
      </c>
      <c r="D3191" s="75">
        <v>0</v>
      </c>
      <c r="E3191" s="70">
        <v>542.38</v>
      </c>
      <c r="F3191" s="76">
        <f t="shared" si="1824"/>
        <v>0</v>
      </c>
      <c r="G3191" s="77"/>
      <c r="H3191" s="70">
        <f t="shared" si="1825"/>
        <v>518.77</v>
      </c>
      <c r="I3191" s="70">
        <f t="shared" si="1825"/>
        <v>23.61</v>
      </c>
      <c r="J3191" s="70">
        <f t="shared" si="1826"/>
        <v>542.38</v>
      </c>
      <c r="K3191" s="70">
        <v>0</v>
      </c>
      <c r="L3191" s="76">
        <f t="shared" si="1827"/>
        <v>542.38</v>
      </c>
      <c r="N3191" s="70">
        <v>518.77</v>
      </c>
      <c r="O3191" s="70">
        <v>23.61</v>
      </c>
      <c r="P3191" s="70">
        <f t="shared" si="1828"/>
        <v>542.38</v>
      </c>
      <c r="Q3191" s="64"/>
      <c r="R3191" s="70">
        <f t="shared" si="1829"/>
        <v>518.77</v>
      </c>
      <c r="S3191" s="70">
        <f t="shared" si="1829"/>
        <v>23.61</v>
      </c>
      <c r="T3191" s="70">
        <f t="shared" si="1830"/>
        <v>542.38</v>
      </c>
      <c r="U3191" s="70">
        <f t="shared" si="1831"/>
        <v>0</v>
      </c>
      <c r="V3191" s="78">
        <f t="shared" si="1832"/>
        <v>542.38</v>
      </c>
      <c r="X3191" s="70">
        <v>518.77</v>
      </c>
      <c r="Y3191" s="70">
        <v>23.61</v>
      </c>
      <c r="Z3191" s="70">
        <v>542.38</v>
      </c>
      <c r="AA3191" s="79"/>
      <c r="AB3191" s="80">
        <f t="shared" si="1814"/>
        <v>0</v>
      </c>
    </row>
    <row r="3192" spans="1:28" ht="22.5" x14ac:dyDescent="0.25">
      <c r="A3192" s="72" t="s">
        <v>18900</v>
      </c>
      <c r="B3192" s="73" t="s">
        <v>24267</v>
      </c>
      <c r="C3192" s="74" t="s">
        <v>15747</v>
      </c>
      <c r="D3192" s="75">
        <v>0</v>
      </c>
      <c r="E3192" s="70">
        <v>795.49</v>
      </c>
      <c r="F3192" s="76">
        <f t="shared" si="1824"/>
        <v>0</v>
      </c>
      <c r="G3192" s="77"/>
      <c r="H3192" s="70">
        <f t="shared" si="1825"/>
        <v>771.88</v>
      </c>
      <c r="I3192" s="70">
        <f t="shared" si="1825"/>
        <v>23.61</v>
      </c>
      <c r="J3192" s="70">
        <f t="shared" si="1826"/>
        <v>795.49</v>
      </c>
      <c r="K3192" s="70">
        <v>0</v>
      </c>
      <c r="L3192" s="76">
        <f t="shared" si="1827"/>
        <v>795.49</v>
      </c>
      <c r="N3192" s="70">
        <v>771.88</v>
      </c>
      <c r="O3192" s="70">
        <v>23.61</v>
      </c>
      <c r="P3192" s="70">
        <f t="shared" si="1828"/>
        <v>795.49</v>
      </c>
      <c r="Q3192" s="64"/>
      <c r="R3192" s="70">
        <f t="shared" si="1829"/>
        <v>771.88</v>
      </c>
      <c r="S3192" s="70">
        <f t="shared" si="1829"/>
        <v>23.61</v>
      </c>
      <c r="T3192" s="70">
        <f t="shared" si="1830"/>
        <v>795.49</v>
      </c>
      <c r="U3192" s="70">
        <f t="shared" si="1831"/>
        <v>0</v>
      </c>
      <c r="V3192" s="78">
        <f t="shared" si="1832"/>
        <v>795.49</v>
      </c>
      <c r="X3192" s="70">
        <v>771.88</v>
      </c>
      <c r="Y3192" s="70">
        <v>23.61</v>
      </c>
      <c r="Z3192" s="70">
        <v>795.49</v>
      </c>
      <c r="AA3192" s="79"/>
      <c r="AB3192" s="80">
        <f t="shared" si="1814"/>
        <v>0</v>
      </c>
    </row>
    <row r="3193" spans="1:28" ht="22.5" x14ac:dyDescent="0.25">
      <c r="A3193" s="72" t="s">
        <v>18901</v>
      </c>
      <c r="B3193" s="73" t="s">
        <v>24268</v>
      </c>
      <c r="C3193" s="74" t="s">
        <v>15747</v>
      </c>
      <c r="D3193" s="75">
        <v>0</v>
      </c>
      <c r="E3193" s="70">
        <v>604.82000000000005</v>
      </c>
      <c r="F3193" s="76">
        <f t="shared" si="1824"/>
        <v>0</v>
      </c>
      <c r="G3193" s="77"/>
      <c r="H3193" s="70">
        <f t="shared" si="1825"/>
        <v>581.21</v>
      </c>
      <c r="I3193" s="70">
        <f t="shared" si="1825"/>
        <v>23.61</v>
      </c>
      <c r="J3193" s="70">
        <f t="shared" si="1826"/>
        <v>604.82000000000005</v>
      </c>
      <c r="K3193" s="70">
        <v>0</v>
      </c>
      <c r="L3193" s="76">
        <f t="shared" si="1827"/>
        <v>604.82000000000005</v>
      </c>
      <c r="N3193" s="70">
        <v>581.21</v>
      </c>
      <c r="O3193" s="70">
        <v>23.61</v>
      </c>
      <c r="P3193" s="70">
        <f t="shared" si="1828"/>
        <v>604.82000000000005</v>
      </c>
      <c r="Q3193" s="64"/>
      <c r="R3193" s="70">
        <f t="shared" si="1829"/>
        <v>581.21</v>
      </c>
      <c r="S3193" s="70">
        <f t="shared" si="1829"/>
        <v>23.61</v>
      </c>
      <c r="T3193" s="70">
        <f t="shared" si="1830"/>
        <v>604.82000000000005</v>
      </c>
      <c r="U3193" s="70">
        <f t="shared" si="1831"/>
        <v>0</v>
      </c>
      <c r="V3193" s="78">
        <f t="shared" si="1832"/>
        <v>604.82000000000005</v>
      </c>
      <c r="X3193" s="70">
        <v>581.21</v>
      </c>
      <c r="Y3193" s="70">
        <v>23.61</v>
      </c>
      <c r="Z3193" s="70">
        <v>604.82000000000005</v>
      </c>
      <c r="AA3193" s="79"/>
      <c r="AB3193" s="80">
        <f t="shared" si="1814"/>
        <v>0</v>
      </c>
    </row>
    <row r="3194" spans="1:28" ht="22.5" x14ac:dyDescent="0.25">
      <c r="A3194" s="72" t="s">
        <v>18902</v>
      </c>
      <c r="B3194" s="73" t="s">
        <v>24269</v>
      </c>
      <c r="C3194" s="74" t="s">
        <v>15747</v>
      </c>
      <c r="D3194" s="75">
        <v>0</v>
      </c>
      <c r="E3194" s="70">
        <v>334.72</v>
      </c>
      <c r="F3194" s="76">
        <f t="shared" si="1824"/>
        <v>0</v>
      </c>
      <c r="G3194" s="77"/>
      <c r="H3194" s="70">
        <f t="shared" si="1825"/>
        <v>311.11</v>
      </c>
      <c r="I3194" s="70">
        <f t="shared" si="1825"/>
        <v>23.61</v>
      </c>
      <c r="J3194" s="70">
        <f t="shared" si="1826"/>
        <v>334.72</v>
      </c>
      <c r="K3194" s="70">
        <v>0</v>
      </c>
      <c r="L3194" s="76">
        <f t="shared" si="1827"/>
        <v>334.72</v>
      </c>
      <c r="N3194" s="70">
        <v>311.11</v>
      </c>
      <c r="O3194" s="70">
        <v>23.61</v>
      </c>
      <c r="P3194" s="70">
        <f t="shared" si="1828"/>
        <v>334.72</v>
      </c>
      <c r="Q3194" s="64"/>
      <c r="R3194" s="70">
        <f t="shared" si="1829"/>
        <v>311.11</v>
      </c>
      <c r="S3194" s="70">
        <f t="shared" si="1829"/>
        <v>23.61</v>
      </c>
      <c r="T3194" s="70">
        <f t="shared" si="1830"/>
        <v>334.72</v>
      </c>
      <c r="U3194" s="70">
        <f t="shared" si="1831"/>
        <v>0</v>
      </c>
      <c r="V3194" s="78">
        <f t="shared" si="1832"/>
        <v>334.72</v>
      </c>
      <c r="X3194" s="70">
        <v>311.11</v>
      </c>
      <c r="Y3194" s="70">
        <v>23.61</v>
      </c>
      <c r="Z3194" s="70">
        <v>334.72</v>
      </c>
      <c r="AA3194" s="79"/>
      <c r="AB3194" s="80">
        <f t="shared" si="1814"/>
        <v>0</v>
      </c>
    </row>
    <row r="3195" spans="1:28" ht="22.5" x14ac:dyDescent="0.25">
      <c r="A3195" s="72" t="s">
        <v>18903</v>
      </c>
      <c r="B3195" s="73" t="s">
        <v>24270</v>
      </c>
      <c r="C3195" s="74" t="s">
        <v>15747</v>
      </c>
      <c r="D3195" s="75">
        <v>0</v>
      </c>
      <c r="E3195" s="70">
        <v>324.05</v>
      </c>
      <c r="F3195" s="76">
        <f t="shared" si="1824"/>
        <v>0</v>
      </c>
      <c r="G3195" s="77"/>
      <c r="H3195" s="70">
        <f t="shared" si="1825"/>
        <v>300.44</v>
      </c>
      <c r="I3195" s="70">
        <f t="shared" si="1825"/>
        <v>23.61</v>
      </c>
      <c r="J3195" s="70">
        <f t="shared" si="1826"/>
        <v>324.05</v>
      </c>
      <c r="K3195" s="70">
        <v>0</v>
      </c>
      <c r="L3195" s="76">
        <f t="shared" si="1827"/>
        <v>324.05</v>
      </c>
      <c r="N3195" s="70">
        <v>300.44</v>
      </c>
      <c r="O3195" s="70">
        <v>23.61</v>
      </c>
      <c r="P3195" s="70">
        <f t="shared" si="1828"/>
        <v>324.05</v>
      </c>
      <c r="Q3195" s="64"/>
      <c r="R3195" s="70">
        <f t="shared" si="1829"/>
        <v>300.44</v>
      </c>
      <c r="S3195" s="70">
        <f t="shared" si="1829"/>
        <v>23.61</v>
      </c>
      <c r="T3195" s="70">
        <f t="shared" si="1830"/>
        <v>324.05</v>
      </c>
      <c r="U3195" s="70">
        <f t="shared" si="1831"/>
        <v>0</v>
      </c>
      <c r="V3195" s="78">
        <f t="shared" si="1832"/>
        <v>324.05</v>
      </c>
      <c r="X3195" s="70">
        <v>300.44</v>
      </c>
      <c r="Y3195" s="70">
        <v>23.61</v>
      </c>
      <c r="Z3195" s="70">
        <v>324.05</v>
      </c>
      <c r="AA3195" s="79"/>
      <c r="AB3195" s="80">
        <f t="shared" si="1814"/>
        <v>0</v>
      </c>
    </row>
    <row r="3196" spans="1:28" ht="22.5" x14ac:dyDescent="0.25">
      <c r="A3196" s="72" t="s">
        <v>18904</v>
      </c>
      <c r="B3196" s="73" t="s">
        <v>24271</v>
      </c>
      <c r="C3196" s="74" t="s">
        <v>15747</v>
      </c>
      <c r="D3196" s="75">
        <v>0</v>
      </c>
      <c r="E3196" s="70">
        <v>351.62</v>
      </c>
      <c r="F3196" s="76">
        <f t="shared" si="1824"/>
        <v>0</v>
      </c>
      <c r="G3196" s="77"/>
      <c r="H3196" s="70">
        <f t="shared" si="1825"/>
        <v>328.01</v>
      </c>
      <c r="I3196" s="70">
        <f t="shared" si="1825"/>
        <v>23.61</v>
      </c>
      <c r="J3196" s="70">
        <f t="shared" si="1826"/>
        <v>351.62</v>
      </c>
      <c r="K3196" s="70">
        <v>0</v>
      </c>
      <c r="L3196" s="76">
        <f t="shared" si="1827"/>
        <v>351.62</v>
      </c>
      <c r="N3196" s="70">
        <v>328.01</v>
      </c>
      <c r="O3196" s="70">
        <v>23.61</v>
      </c>
      <c r="P3196" s="70">
        <f t="shared" si="1828"/>
        <v>351.62</v>
      </c>
      <c r="Q3196" s="64"/>
      <c r="R3196" s="70">
        <f t="shared" si="1829"/>
        <v>328.01</v>
      </c>
      <c r="S3196" s="70">
        <f t="shared" si="1829"/>
        <v>23.61</v>
      </c>
      <c r="T3196" s="70">
        <f t="shared" si="1830"/>
        <v>351.62</v>
      </c>
      <c r="U3196" s="70">
        <f t="shared" si="1831"/>
        <v>0</v>
      </c>
      <c r="V3196" s="78">
        <f t="shared" si="1832"/>
        <v>351.62</v>
      </c>
      <c r="X3196" s="70">
        <v>328.01</v>
      </c>
      <c r="Y3196" s="70">
        <v>23.61</v>
      </c>
      <c r="Z3196" s="70">
        <v>351.62</v>
      </c>
      <c r="AA3196" s="79"/>
      <c r="AB3196" s="80">
        <f t="shared" si="1814"/>
        <v>0</v>
      </c>
    </row>
    <row r="3197" spans="1:28" ht="22.5" x14ac:dyDescent="0.25">
      <c r="A3197" s="72" t="s">
        <v>18905</v>
      </c>
      <c r="B3197" s="73" t="s">
        <v>24272</v>
      </c>
      <c r="C3197" s="74" t="s">
        <v>15747</v>
      </c>
      <c r="D3197" s="75">
        <v>0</v>
      </c>
      <c r="E3197" s="70">
        <v>426.81</v>
      </c>
      <c r="F3197" s="76">
        <f t="shared" si="1824"/>
        <v>0</v>
      </c>
      <c r="G3197" s="77"/>
      <c r="H3197" s="70">
        <f t="shared" si="1825"/>
        <v>403.2</v>
      </c>
      <c r="I3197" s="70">
        <f t="shared" si="1825"/>
        <v>23.61</v>
      </c>
      <c r="J3197" s="70">
        <f t="shared" si="1826"/>
        <v>426.81</v>
      </c>
      <c r="K3197" s="70">
        <v>0</v>
      </c>
      <c r="L3197" s="76">
        <f t="shared" si="1827"/>
        <v>426.81</v>
      </c>
      <c r="N3197" s="70">
        <v>403.2</v>
      </c>
      <c r="O3197" s="70">
        <v>23.61</v>
      </c>
      <c r="P3197" s="70">
        <f t="shared" si="1828"/>
        <v>426.81</v>
      </c>
      <c r="Q3197" s="64"/>
      <c r="R3197" s="70">
        <f t="shared" si="1829"/>
        <v>403.2</v>
      </c>
      <c r="S3197" s="70">
        <f t="shared" si="1829"/>
        <v>23.61</v>
      </c>
      <c r="T3197" s="70">
        <f t="shared" si="1830"/>
        <v>426.81</v>
      </c>
      <c r="U3197" s="70">
        <f t="shared" si="1831"/>
        <v>0</v>
      </c>
      <c r="V3197" s="78">
        <f t="shared" si="1832"/>
        <v>426.81</v>
      </c>
      <c r="X3197" s="70">
        <v>403.2</v>
      </c>
      <c r="Y3197" s="70">
        <v>23.61</v>
      </c>
      <c r="Z3197" s="70">
        <v>426.81</v>
      </c>
      <c r="AA3197" s="79"/>
      <c r="AB3197" s="80">
        <f t="shared" si="1814"/>
        <v>0</v>
      </c>
    </row>
    <row r="3198" spans="1:28" ht="22.5" x14ac:dyDescent="0.25">
      <c r="A3198" s="72" t="s">
        <v>18906</v>
      </c>
      <c r="B3198" s="73" t="s">
        <v>24273</v>
      </c>
      <c r="C3198" s="74" t="s">
        <v>15747</v>
      </c>
      <c r="D3198" s="75">
        <v>0</v>
      </c>
      <c r="E3198" s="70">
        <v>574.56000000000006</v>
      </c>
      <c r="F3198" s="76">
        <f t="shared" si="1824"/>
        <v>0</v>
      </c>
      <c r="G3198" s="77"/>
      <c r="H3198" s="70">
        <f t="shared" si="1825"/>
        <v>550.95000000000005</v>
      </c>
      <c r="I3198" s="70">
        <f t="shared" si="1825"/>
        <v>23.61</v>
      </c>
      <c r="J3198" s="70">
        <f t="shared" si="1826"/>
        <v>574.56000000000006</v>
      </c>
      <c r="K3198" s="70">
        <v>0</v>
      </c>
      <c r="L3198" s="76">
        <f t="shared" si="1827"/>
        <v>574.56000000000006</v>
      </c>
      <c r="N3198" s="70">
        <v>550.95000000000005</v>
      </c>
      <c r="O3198" s="70">
        <v>23.61</v>
      </c>
      <c r="P3198" s="70">
        <f t="shared" si="1828"/>
        <v>574.56000000000006</v>
      </c>
      <c r="Q3198" s="64"/>
      <c r="R3198" s="70">
        <f t="shared" si="1829"/>
        <v>550.95000000000005</v>
      </c>
      <c r="S3198" s="70">
        <f t="shared" si="1829"/>
        <v>23.61</v>
      </c>
      <c r="T3198" s="70">
        <f t="shared" si="1830"/>
        <v>574.56000000000006</v>
      </c>
      <c r="U3198" s="70">
        <f t="shared" si="1831"/>
        <v>0</v>
      </c>
      <c r="V3198" s="78">
        <f t="shared" si="1832"/>
        <v>574.56000000000006</v>
      </c>
      <c r="X3198" s="70">
        <v>550.95000000000005</v>
      </c>
      <c r="Y3198" s="70">
        <v>23.61</v>
      </c>
      <c r="Z3198" s="70">
        <v>574.55999999999995</v>
      </c>
      <c r="AA3198" s="79"/>
      <c r="AB3198" s="80">
        <f t="shared" si="1814"/>
        <v>0</v>
      </c>
    </row>
    <row r="3199" spans="1:28" ht="22.5" x14ac:dyDescent="0.25">
      <c r="A3199" s="72" t="s">
        <v>18907</v>
      </c>
      <c r="B3199" s="73" t="s">
        <v>24274</v>
      </c>
      <c r="C3199" s="74" t="s">
        <v>15747</v>
      </c>
      <c r="D3199" s="75">
        <v>0</v>
      </c>
      <c r="E3199" s="70">
        <v>686.57</v>
      </c>
      <c r="F3199" s="76">
        <f t="shared" si="1824"/>
        <v>0</v>
      </c>
      <c r="G3199" s="77"/>
      <c r="H3199" s="70">
        <f t="shared" si="1825"/>
        <v>662.96</v>
      </c>
      <c r="I3199" s="70">
        <f t="shared" si="1825"/>
        <v>23.61</v>
      </c>
      <c r="J3199" s="70">
        <f t="shared" si="1826"/>
        <v>686.57</v>
      </c>
      <c r="K3199" s="70">
        <v>0</v>
      </c>
      <c r="L3199" s="76">
        <f t="shared" si="1827"/>
        <v>686.57</v>
      </c>
      <c r="N3199" s="70">
        <v>662.96</v>
      </c>
      <c r="O3199" s="70">
        <v>23.61</v>
      </c>
      <c r="P3199" s="70">
        <f t="shared" si="1828"/>
        <v>686.57</v>
      </c>
      <c r="Q3199" s="64"/>
      <c r="R3199" s="70">
        <f t="shared" si="1829"/>
        <v>662.96</v>
      </c>
      <c r="S3199" s="70">
        <f t="shared" si="1829"/>
        <v>23.61</v>
      </c>
      <c r="T3199" s="70">
        <f t="shared" si="1830"/>
        <v>686.57</v>
      </c>
      <c r="U3199" s="70">
        <f t="shared" si="1831"/>
        <v>0</v>
      </c>
      <c r="V3199" s="78">
        <f t="shared" si="1832"/>
        <v>686.57</v>
      </c>
      <c r="X3199" s="70">
        <v>662.96</v>
      </c>
      <c r="Y3199" s="70">
        <v>23.61</v>
      </c>
      <c r="Z3199" s="70">
        <v>686.57</v>
      </c>
      <c r="AA3199" s="79"/>
      <c r="AB3199" s="80">
        <f t="shared" si="1814"/>
        <v>0</v>
      </c>
    </row>
    <row r="3200" spans="1:28" x14ac:dyDescent="0.25">
      <c r="A3200" s="72" t="s">
        <v>18908</v>
      </c>
      <c r="B3200" s="73" t="s">
        <v>24275</v>
      </c>
      <c r="C3200" s="74" t="s">
        <v>15747</v>
      </c>
      <c r="D3200" s="75">
        <v>0</v>
      </c>
      <c r="E3200" s="70">
        <v>909.12</v>
      </c>
      <c r="F3200" s="76">
        <f t="shared" si="1824"/>
        <v>0</v>
      </c>
      <c r="G3200" s="77"/>
      <c r="H3200" s="70">
        <f t="shared" si="1825"/>
        <v>885.51</v>
      </c>
      <c r="I3200" s="70">
        <f t="shared" si="1825"/>
        <v>23.61</v>
      </c>
      <c r="J3200" s="70">
        <f t="shared" si="1826"/>
        <v>909.12</v>
      </c>
      <c r="K3200" s="70">
        <v>0</v>
      </c>
      <c r="L3200" s="76">
        <f t="shared" si="1827"/>
        <v>909.12</v>
      </c>
      <c r="N3200" s="70">
        <v>885.51</v>
      </c>
      <c r="O3200" s="70">
        <v>23.61</v>
      </c>
      <c r="P3200" s="70">
        <f t="shared" si="1828"/>
        <v>909.12</v>
      </c>
      <c r="Q3200" s="64"/>
      <c r="R3200" s="70">
        <f t="shared" si="1829"/>
        <v>885.51</v>
      </c>
      <c r="S3200" s="70">
        <f t="shared" si="1829"/>
        <v>23.61</v>
      </c>
      <c r="T3200" s="70">
        <f t="shared" si="1830"/>
        <v>909.12</v>
      </c>
      <c r="U3200" s="70">
        <f t="shared" si="1831"/>
        <v>0</v>
      </c>
      <c r="V3200" s="78">
        <f t="shared" si="1832"/>
        <v>909.12</v>
      </c>
      <c r="X3200" s="70">
        <v>885.51</v>
      </c>
      <c r="Y3200" s="70">
        <v>23.61</v>
      </c>
      <c r="Z3200" s="70">
        <v>909.12</v>
      </c>
      <c r="AA3200" s="79"/>
      <c r="AB3200" s="80">
        <f t="shared" si="1814"/>
        <v>0</v>
      </c>
    </row>
    <row r="3201" spans="1:28" ht="22.5" x14ac:dyDescent="0.25">
      <c r="A3201" s="66" t="s">
        <v>18909</v>
      </c>
      <c r="B3201" s="67" t="s">
        <v>24276</v>
      </c>
      <c r="C3201" s="74"/>
      <c r="D3201" s="75"/>
      <c r="E3201" s="70"/>
      <c r="F3201" s="76"/>
      <c r="G3201" s="77"/>
      <c r="H3201" s="70"/>
      <c r="I3201" s="70"/>
      <c r="J3201" s="70"/>
      <c r="K3201" s="70"/>
      <c r="L3201" s="76"/>
      <c r="N3201" s="70"/>
      <c r="O3201" s="70"/>
      <c r="P3201" s="70"/>
      <c r="Q3201" s="64"/>
      <c r="R3201" s="70"/>
      <c r="S3201" s="70"/>
      <c r="T3201" s="70"/>
      <c r="U3201" s="70"/>
      <c r="V3201" s="78"/>
      <c r="X3201" s="70"/>
      <c r="Y3201" s="70"/>
      <c r="Z3201" s="70"/>
      <c r="AA3201" s="79"/>
      <c r="AB3201" s="80">
        <f t="shared" si="1814"/>
        <v>0</v>
      </c>
    </row>
    <row r="3202" spans="1:28" ht="22.5" x14ac:dyDescent="0.25">
      <c r="A3202" s="72" t="s">
        <v>18910</v>
      </c>
      <c r="B3202" s="73" t="s">
        <v>24277</v>
      </c>
      <c r="C3202" s="74" t="s">
        <v>15747</v>
      </c>
      <c r="D3202" s="75">
        <v>0</v>
      </c>
      <c r="E3202" s="70">
        <v>119.28999999999999</v>
      </c>
      <c r="F3202" s="76">
        <f>ROUND(D3202*E3202,2)</f>
        <v>0</v>
      </c>
      <c r="G3202" s="29"/>
      <c r="H3202" s="70">
        <f t="shared" ref="H3202:I3204" si="1833">ROUND(N3202+(N3202*$H$2/100),2)</f>
        <v>105.13</v>
      </c>
      <c r="I3202" s="70">
        <f t="shared" si="1833"/>
        <v>14.16</v>
      </c>
      <c r="J3202" s="70">
        <f>H3202+I3202</f>
        <v>119.28999999999999</v>
      </c>
      <c r="K3202" s="70">
        <v>0</v>
      </c>
      <c r="L3202" s="76">
        <f>SUM(J3202:K3202)</f>
        <v>119.28999999999999</v>
      </c>
      <c r="N3202" s="70">
        <v>105.13</v>
      </c>
      <c r="O3202" s="70">
        <v>14.16</v>
      </c>
      <c r="P3202" s="70">
        <f>SUM(N3202:O3202)</f>
        <v>119.28999999999999</v>
      </c>
      <c r="Q3202" s="64"/>
      <c r="R3202" s="70">
        <f t="shared" ref="R3202:S3204" si="1834">X3202</f>
        <v>105.13</v>
      </c>
      <c r="S3202" s="70">
        <f t="shared" si="1834"/>
        <v>14.16</v>
      </c>
      <c r="T3202" s="70">
        <f>R3202+S3202</f>
        <v>119.28999999999999</v>
      </c>
      <c r="U3202" s="70">
        <f>ROUND(Z3202*$H$2,2)/100</f>
        <v>0</v>
      </c>
      <c r="V3202" s="78">
        <f>SUM(T3202:U3202)</f>
        <v>119.28999999999999</v>
      </c>
      <c r="X3202" s="70">
        <v>105.13</v>
      </c>
      <c r="Y3202" s="70">
        <v>14.16</v>
      </c>
      <c r="Z3202" s="70">
        <v>119.29</v>
      </c>
      <c r="AA3202" s="79"/>
      <c r="AB3202" s="80">
        <f t="shared" si="1814"/>
        <v>0</v>
      </c>
    </row>
    <row r="3203" spans="1:28" ht="22.5" x14ac:dyDescent="0.25">
      <c r="A3203" s="72" t="s">
        <v>18911</v>
      </c>
      <c r="B3203" s="73" t="s">
        <v>24278</v>
      </c>
      <c r="C3203" s="74" t="s">
        <v>15747</v>
      </c>
      <c r="D3203" s="75">
        <v>0</v>
      </c>
      <c r="E3203" s="70">
        <v>175.13</v>
      </c>
      <c r="F3203" s="76">
        <f>ROUND(D3203*E3203,2)</f>
        <v>0</v>
      </c>
      <c r="G3203" s="29"/>
      <c r="H3203" s="70">
        <f t="shared" si="1833"/>
        <v>156.26</v>
      </c>
      <c r="I3203" s="70">
        <f t="shared" si="1833"/>
        <v>18.87</v>
      </c>
      <c r="J3203" s="70">
        <f>H3203+I3203</f>
        <v>175.13</v>
      </c>
      <c r="K3203" s="70">
        <v>0</v>
      </c>
      <c r="L3203" s="76">
        <f>SUM(J3203:K3203)</f>
        <v>175.13</v>
      </c>
      <c r="N3203" s="70">
        <v>156.26</v>
      </c>
      <c r="O3203" s="70">
        <v>18.869999999999997</v>
      </c>
      <c r="P3203" s="70">
        <f>SUM(N3203:O3203)</f>
        <v>175.13</v>
      </c>
      <c r="Q3203" s="64"/>
      <c r="R3203" s="70">
        <f t="shared" si="1834"/>
        <v>156.26</v>
      </c>
      <c r="S3203" s="70">
        <f t="shared" si="1834"/>
        <v>18.88</v>
      </c>
      <c r="T3203" s="70">
        <f>R3203+S3203</f>
        <v>175.14</v>
      </c>
      <c r="U3203" s="70">
        <f>ROUND(Z3203*$H$2,2)/100</f>
        <v>0</v>
      </c>
      <c r="V3203" s="78">
        <f>SUM(T3203:U3203)</f>
        <v>175.14</v>
      </c>
      <c r="X3203" s="70">
        <v>156.26</v>
      </c>
      <c r="Y3203" s="70">
        <v>18.88</v>
      </c>
      <c r="Z3203" s="70">
        <v>175.14</v>
      </c>
      <c r="AA3203" s="79"/>
      <c r="AB3203" s="80">
        <f t="shared" si="1814"/>
        <v>-9.9999999999909051E-3</v>
      </c>
    </row>
    <row r="3204" spans="1:28" ht="22.5" x14ac:dyDescent="0.25">
      <c r="A3204" s="72" t="s">
        <v>18912</v>
      </c>
      <c r="B3204" s="73" t="s">
        <v>24279</v>
      </c>
      <c r="C3204" s="74" t="s">
        <v>15747</v>
      </c>
      <c r="D3204" s="75">
        <v>0</v>
      </c>
      <c r="E3204" s="70">
        <v>201.97</v>
      </c>
      <c r="F3204" s="76">
        <f>ROUND(D3204*E3204,2)</f>
        <v>0</v>
      </c>
      <c r="G3204" s="29"/>
      <c r="H3204" s="70">
        <f t="shared" si="1833"/>
        <v>183.1</v>
      </c>
      <c r="I3204" s="70">
        <f t="shared" si="1833"/>
        <v>18.87</v>
      </c>
      <c r="J3204" s="70">
        <f>H3204+I3204</f>
        <v>201.97</v>
      </c>
      <c r="K3204" s="70">
        <v>0</v>
      </c>
      <c r="L3204" s="76">
        <f>SUM(J3204:K3204)</f>
        <v>201.97</v>
      </c>
      <c r="N3204" s="70">
        <v>183.1</v>
      </c>
      <c r="O3204" s="70">
        <v>18.869999999999997</v>
      </c>
      <c r="P3204" s="70">
        <f>SUM(N3204:O3204)</f>
        <v>201.97</v>
      </c>
      <c r="Q3204" s="64"/>
      <c r="R3204" s="70">
        <f t="shared" si="1834"/>
        <v>183.1</v>
      </c>
      <c r="S3204" s="70">
        <f t="shared" si="1834"/>
        <v>18.88</v>
      </c>
      <c r="T3204" s="70">
        <f>R3204+S3204</f>
        <v>201.98</v>
      </c>
      <c r="U3204" s="70">
        <f>ROUND(Z3204*$H$2,2)/100</f>
        <v>0</v>
      </c>
      <c r="V3204" s="78">
        <f>SUM(T3204:U3204)</f>
        <v>201.98</v>
      </c>
      <c r="X3204" s="70">
        <v>183.1</v>
      </c>
      <c r="Y3204" s="70">
        <v>18.88</v>
      </c>
      <c r="Z3204" s="70">
        <v>201.98</v>
      </c>
      <c r="AA3204" s="79"/>
      <c r="AB3204" s="80">
        <f t="shared" si="1814"/>
        <v>-9.9999999999909051E-3</v>
      </c>
    </row>
    <row r="3205" spans="1:28" ht="22.5" x14ac:dyDescent="0.25">
      <c r="A3205" s="66" t="s">
        <v>18913</v>
      </c>
      <c r="B3205" s="67" t="s">
        <v>24280</v>
      </c>
      <c r="C3205" s="68"/>
      <c r="D3205" s="69"/>
      <c r="E3205" s="70"/>
      <c r="F3205" s="71"/>
      <c r="H3205" s="70"/>
      <c r="I3205" s="70"/>
      <c r="J3205" s="70"/>
      <c r="K3205" s="70"/>
      <c r="L3205" s="76"/>
      <c r="N3205" s="70"/>
      <c r="O3205" s="70"/>
      <c r="P3205" s="70"/>
      <c r="Q3205" s="64"/>
      <c r="R3205" s="70"/>
      <c r="S3205" s="70"/>
      <c r="T3205" s="70"/>
      <c r="U3205" s="70"/>
      <c r="V3205" s="78"/>
      <c r="X3205" s="70"/>
      <c r="Y3205" s="70"/>
      <c r="Z3205" s="70"/>
      <c r="AA3205" s="79"/>
      <c r="AB3205" s="80">
        <f t="shared" si="1814"/>
        <v>0</v>
      </c>
    </row>
    <row r="3206" spans="1:28" ht="22.5" x14ac:dyDescent="0.25">
      <c r="A3206" s="72" t="s">
        <v>18914</v>
      </c>
      <c r="B3206" s="73" t="s">
        <v>24281</v>
      </c>
      <c r="C3206" s="74" t="s">
        <v>15747</v>
      </c>
      <c r="D3206" s="75">
        <v>0</v>
      </c>
      <c r="E3206" s="70">
        <v>473.23999999999995</v>
      </c>
      <c r="F3206" s="76">
        <f t="shared" ref="F3206:F3227" si="1835">ROUND(D3206*E3206,2)</f>
        <v>0</v>
      </c>
      <c r="G3206" s="77"/>
      <c r="H3206" s="70">
        <f t="shared" ref="H3206:I3227" si="1836">ROUND(N3206+(N3206*$H$2/100),2)</f>
        <v>446.28</v>
      </c>
      <c r="I3206" s="70">
        <f t="shared" si="1836"/>
        <v>26.96</v>
      </c>
      <c r="J3206" s="70">
        <f t="shared" ref="J3206:J3227" si="1837">H3206+I3206</f>
        <v>473.23999999999995</v>
      </c>
      <c r="K3206" s="70">
        <v>0</v>
      </c>
      <c r="L3206" s="76">
        <f t="shared" ref="L3206:L3227" si="1838">SUM(J3206:K3206)</f>
        <v>473.23999999999995</v>
      </c>
      <c r="N3206" s="70">
        <v>446.28</v>
      </c>
      <c r="O3206" s="70">
        <v>26.96</v>
      </c>
      <c r="P3206" s="70">
        <f t="shared" ref="P3206:P3227" si="1839">SUM(N3206:O3206)</f>
        <v>473.23999999999995</v>
      </c>
      <c r="Q3206" s="64"/>
      <c r="R3206" s="70">
        <f t="shared" ref="R3206:S3227" si="1840">X3206</f>
        <v>446.28</v>
      </c>
      <c r="S3206" s="70">
        <f t="shared" si="1840"/>
        <v>26.96</v>
      </c>
      <c r="T3206" s="70">
        <f t="shared" ref="T3206:T3227" si="1841">R3206+S3206</f>
        <v>473.23999999999995</v>
      </c>
      <c r="U3206" s="70">
        <f t="shared" ref="U3206:U3227" si="1842">ROUND(Z3206*$H$2,2)/100</f>
        <v>0</v>
      </c>
      <c r="V3206" s="78">
        <f t="shared" ref="V3206:V3227" si="1843">SUM(T3206:U3206)</f>
        <v>473.23999999999995</v>
      </c>
      <c r="X3206" s="70">
        <v>446.28</v>
      </c>
      <c r="Y3206" s="70">
        <v>26.96</v>
      </c>
      <c r="Z3206" s="70">
        <v>473.24</v>
      </c>
      <c r="AA3206" s="79"/>
      <c r="AB3206" s="80">
        <f t="shared" si="1814"/>
        <v>0</v>
      </c>
    </row>
    <row r="3207" spans="1:28" ht="22.5" x14ac:dyDescent="0.25">
      <c r="A3207" s="72" t="s">
        <v>18915</v>
      </c>
      <c r="B3207" s="73" t="s">
        <v>24282</v>
      </c>
      <c r="C3207" s="74" t="s">
        <v>15747</v>
      </c>
      <c r="D3207" s="75">
        <v>0</v>
      </c>
      <c r="E3207" s="70">
        <v>522.91</v>
      </c>
      <c r="F3207" s="76">
        <f t="shared" si="1835"/>
        <v>0</v>
      </c>
      <c r="G3207" s="77"/>
      <c r="H3207" s="70">
        <f t="shared" si="1836"/>
        <v>495.95</v>
      </c>
      <c r="I3207" s="70">
        <f t="shared" si="1836"/>
        <v>26.96</v>
      </c>
      <c r="J3207" s="70">
        <f t="shared" si="1837"/>
        <v>522.91</v>
      </c>
      <c r="K3207" s="70">
        <v>0</v>
      </c>
      <c r="L3207" s="76">
        <f t="shared" si="1838"/>
        <v>522.91</v>
      </c>
      <c r="N3207" s="70">
        <v>495.95</v>
      </c>
      <c r="O3207" s="70">
        <v>26.96</v>
      </c>
      <c r="P3207" s="70">
        <f t="shared" si="1839"/>
        <v>522.91</v>
      </c>
      <c r="Q3207" s="64"/>
      <c r="R3207" s="70">
        <f t="shared" si="1840"/>
        <v>495.95</v>
      </c>
      <c r="S3207" s="70">
        <f t="shared" si="1840"/>
        <v>26.96</v>
      </c>
      <c r="T3207" s="70">
        <f t="shared" si="1841"/>
        <v>522.91</v>
      </c>
      <c r="U3207" s="70">
        <f t="shared" si="1842"/>
        <v>0</v>
      </c>
      <c r="V3207" s="78">
        <f t="shared" si="1843"/>
        <v>522.91</v>
      </c>
      <c r="X3207" s="70">
        <v>495.95</v>
      </c>
      <c r="Y3207" s="70">
        <v>26.96</v>
      </c>
      <c r="Z3207" s="70">
        <v>522.91</v>
      </c>
      <c r="AA3207" s="79"/>
      <c r="AB3207" s="80">
        <f t="shared" si="1814"/>
        <v>0</v>
      </c>
    </row>
    <row r="3208" spans="1:28" s="83" customFormat="1" ht="22.5" x14ac:dyDescent="0.25">
      <c r="A3208" s="72" t="s">
        <v>18916</v>
      </c>
      <c r="B3208" s="73" t="s">
        <v>24283</v>
      </c>
      <c r="C3208" s="74" t="s">
        <v>15747</v>
      </c>
      <c r="D3208" s="75">
        <v>0</v>
      </c>
      <c r="E3208" s="70">
        <v>725.62</v>
      </c>
      <c r="F3208" s="76">
        <f t="shared" si="1835"/>
        <v>0</v>
      </c>
      <c r="G3208" s="77"/>
      <c r="H3208" s="70">
        <f t="shared" si="1836"/>
        <v>698.66</v>
      </c>
      <c r="I3208" s="70">
        <f t="shared" si="1836"/>
        <v>26.96</v>
      </c>
      <c r="J3208" s="70">
        <f t="shared" si="1837"/>
        <v>725.62</v>
      </c>
      <c r="K3208" s="70">
        <v>0</v>
      </c>
      <c r="L3208" s="76">
        <f t="shared" si="1838"/>
        <v>725.62</v>
      </c>
      <c r="M3208" s="34"/>
      <c r="N3208" s="70">
        <v>698.66</v>
      </c>
      <c r="O3208" s="70">
        <v>26.96</v>
      </c>
      <c r="P3208" s="70">
        <f t="shared" si="1839"/>
        <v>725.62</v>
      </c>
      <c r="Q3208" s="64"/>
      <c r="R3208" s="70">
        <f t="shared" si="1840"/>
        <v>698.66</v>
      </c>
      <c r="S3208" s="70">
        <f t="shared" si="1840"/>
        <v>26.96</v>
      </c>
      <c r="T3208" s="70">
        <f t="shared" si="1841"/>
        <v>725.62</v>
      </c>
      <c r="U3208" s="70">
        <f t="shared" si="1842"/>
        <v>0</v>
      </c>
      <c r="V3208" s="78">
        <f t="shared" si="1843"/>
        <v>725.62</v>
      </c>
      <c r="W3208" s="34"/>
      <c r="X3208" s="70">
        <v>698.66</v>
      </c>
      <c r="Y3208" s="70">
        <v>26.96</v>
      </c>
      <c r="Z3208" s="70">
        <v>725.62</v>
      </c>
      <c r="AA3208" s="79"/>
      <c r="AB3208" s="80">
        <f t="shared" si="1814"/>
        <v>0</v>
      </c>
    </row>
    <row r="3209" spans="1:28" ht="22.5" x14ac:dyDescent="0.25">
      <c r="A3209" s="72" t="s">
        <v>18917</v>
      </c>
      <c r="B3209" s="73" t="s">
        <v>24284</v>
      </c>
      <c r="C3209" s="74" t="s">
        <v>15747</v>
      </c>
      <c r="D3209" s="75">
        <v>0</v>
      </c>
      <c r="E3209" s="70">
        <v>894.46</v>
      </c>
      <c r="F3209" s="76">
        <f t="shared" si="1835"/>
        <v>0</v>
      </c>
      <c r="G3209" s="77"/>
      <c r="H3209" s="70">
        <f t="shared" si="1836"/>
        <v>867.5</v>
      </c>
      <c r="I3209" s="70">
        <f t="shared" si="1836"/>
        <v>26.96</v>
      </c>
      <c r="J3209" s="70">
        <f t="shared" si="1837"/>
        <v>894.46</v>
      </c>
      <c r="K3209" s="70">
        <v>0</v>
      </c>
      <c r="L3209" s="76">
        <f t="shared" si="1838"/>
        <v>894.46</v>
      </c>
      <c r="N3209" s="70">
        <v>867.5</v>
      </c>
      <c r="O3209" s="70">
        <v>26.96</v>
      </c>
      <c r="P3209" s="70">
        <f t="shared" si="1839"/>
        <v>894.46</v>
      </c>
      <c r="Q3209" s="64"/>
      <c r="R3209" s="70">
        <f t="shared" si="1840"/>
        <v>867.5</v>
      </c>
      <c r="S3209" s="70">
        <f t="shared" si="1840"/>
        <v>26.96</v>
      </c>
      <c r="T3209" s="70">
        <f t="shared" si="1841"/>
        <v>894.46</v>
      </c>
      <c r="U3209" s="70">
        <f t="shared" si="1842"/>
        <v>0</v>
      </c>
      <c r="V3209" s="78">
        <f t="shared" si="1843"/>
        <v>894.46</v>
      </c>
      <c r="X3209" s="70">
        <v>867.5</v>
      </c>
      <c r="Y3209" s="70">
        <v>26.96</v>
      </c>
      <c r="Z3209" s="70">
        <v>894.46</v>
      </c>
      <c r="AA3209" s="79"/>
      <c r="AB3209" s="80">
        <f t="shared" si="1814"/>
        <v>0</v>
      </c>
    </row>
    <row r="3210" spans="1:28" ht="22.5" x14ac:dyDescent="0.25">
      <c r="A3210" s="72" t="s">
        <v>18918</v>
      </c>
      <c r="B3210" s="73" t="s">
        <v>24285</v>
      </c>
      <c r="C3210" s="74" t="s">
        <v>15747</v>
      </c>
      <c r="D3210" s="75">
        <v>0</v>
      </c>
      <c r="E3210" s="70">
        <v>1063.98</v>
      </c>
      <c r="F3210" s="76">
        <f t="shared" si="1835"/>
        <v>0</v>
      </c>
      <c r="G3210" s="77"/>
      <c r="H3210" s="70">
        <f t="shared" si="1836"/>
        <v>1035.02</v>
      </c>
      <c r="I3210" s="70">
        <f t="shared" si="1836"/>
        <v>28.96</v>
      </c>
      <c r="J3210" s="70">
        <f t="shared" si="1837"/>
        <v>1063.98</v>
      </c>
      <c r="K3210" s="70">
        <v>0</v>
      </c>
      <c r="L3210" s="76">
        <f t="shared" si="1838"/>
        <v>1063.98</v>
      </c>
      <c r="N3210" s="70">
        <v>1035.02</v>
      </c>
      <c r="O3210" s="70">
        <v>28.96</v>
      </c>
      <c r="P3210" s="70">
        <f t="shared" si="1839"/>
        <v>1063.98</v>
      </c>
      <c r="Q3210" s="64"/>
      <c r="R3210" s="70">
        <f t="shared" si="1840"/>
        <v>1035.02</v>
      </c>
      <c r="S3210" s="70">
        <f t="shared" si="1840"/>
        <v>28.96</v>
      </c>
      <c r="T3210" s="70">
        <f t="shared" si="1841"/>
        <v>1063.98</v>
      </c>
      <c r="U3210" s="70">
        <f t="shared" si="1842"/>
        <v>0</v>
      </c>
      <c r="V3210" s="78">
        <f t="shared" si="1843"/>
        <v>1063.98</v>
      </c>
      <c r="X3210" s="70">
        <v>1035.02</v>
      </c>
      <c r="Y3210" s="70">
        <v>28.96</v>
      </c>
      <c r="Z3210" s="70">
        <v>1063.98</v>
      </c>
      <c r="AA3210" s="79"/>
      <c r="AB3210" s="80">
        <f t="shared" ref="AB3210:AB3273" si="1844">P3210-Z3210</f>
        <v>0</v>
      </c>
    </row>
    <row r="3211" spans="1:28" s="34" customFormat="1" x14ac:dyDescent="0.25">
      <c r="A3211" s="72" t="s">
        <v>18919</v>
      </c>
      <c r="B3211" s="73" t="s">
        <v>24286</v>
      </c>
      <c r="C3211" s="74" t="s">
        <v>15747</v>
      </c>
      <c r="D3211" s="75">
        <v>0</v>
      </c>
      <c r="E3211" s="70">
        <v>1258.76</v>
      </c>
      <c r="F3211" s="76">
        <f t="shared" si="1835"/>
        <v>0</v>
      </c>
      <c r="G3211" s="77"/>
      <c r="H3211" s="70">
        <f t="shared" si="1836"/>
        <v>1229.8</v>
      </c>
      <c r="I3211" s="70">
        <f t="shared" si="1836"/>
        <v>28.96</v>
      </c>
      <c r="J3211" s="70">
        <f t="shared" si="1837"/>
        <v>1258.76</v>
      </c>
      <c r="K3211" s="70">
        <v>0</v>
      </c>
      <c r="L3211" s="76">
        <f t="shared" si="1838"/>
        <v>1258.76</v>
      </c>
      <c r="N3211" s="70">
        <v>1229.8</v>
      </c>
      <c r="O3211" s="70">
        <v>28.96</v>
      </c>
      <c r="P3211" s="70">
        <f t="shared" si="1839"/>
        <v>1258.76</v>
      </c>
      <c r="Q3211" s="64"/>
      <c r="R3211" s="70">
        <f t="shared" si="1840"/>
        <v>1229.8</v>
      </c>
      <c r="S3211" s="70">
        <f t="shared" si="1840"/>
        <v>28.96</v>
      </c>
      <c r="T3211" s="70">
        <f t="shared" si="1841"/>
        <v>1258.76</v>
      </c>
      <c r="U3211" s="70">
        <f t="shared" si="1842"/>
        <v>0</v>
      </c>
      <c r="V3211" s="78">
        <f t="shared" si="1843"/>
        <v>1258.76</v>
      </c>
      <c r="X3211" s="70">
        <v>1229.8</v>
      </c>
      <c r="Y3211" s="70">
        <v>28.96</v>
      </c>
      <c r="Z3211" s="70">
        <v>1258.76</v>
      </c>
      <c r="AA3211" s="79"/>
      <c r="AB3211" s="80">
        <f t="shared" si="1844"/>
        <v>0</v>
      </c>
    </row>
    <row r="3212" spans="1:28" s="34" customFormat="1" x14ac:dyDescent="0.25">
      <c r="A3212" s="72" t="s">
        <v>18920</v>
      </c>
      <c r="B3212" s="73" t="s">
        <v>24287</v>
      </c>
      <c r="C3212" s="74" t="s">
        <v>15692</v>
      </c>
      <c r="D3212" s="75">
        <v>0</v>
      </c>
      <c r="E3212" s="70">
        <v>94.830000000000013</v>
      </c>
      <c r="F3212" s="76">
        <f t="shared" si="1835"/>
        <v>0</v>
      </c>
      <c r="G3212" s="29"/>
      <c r="H3212" s="70">
        <f t="shared" si="1836"/>
        <v>80.069999999999993</v>
      </c>
      <c r="I3212" s="70">
        <f t="shared" si="1836"/>
        <v>14.76</v>
      </c>
      <c r="J3212" s="70">
        <f t="shared" si="1837"/>
        <v>94.83</v>
      </c>
      <c r="K3212" s="70">
        <v>0</v>
      </c>
      <c r="L3212" s="76">
        <f t="shared" si="1838"/>
        <v>94.83</v>
      </c>
      <c r="N3212" s="70">
        <v>80.070000000000007</v>
      </c>
      <c r="O3212" s="70">
        <v>14.76</v>
      </c>
      <c r="P3212" s="70">
        <f t="shared" si="1839"/>
        <v>94.830000000000013</v>
      </c>
      <c r="Q3212" s="64"/>
      <c r="R3212" s="70">
        <f t="shared" si="1840"/>
        <v>80.069999999999993</v>
      </c>
      <c r="S3212" s="70">
        <f t="shared" si="1840"/>
        <v>14.76</v>
      </c>
      <c r="T3212" s="70">
        <f t="shared" si="1841"/>
        <v>94.83</v>
      </c>
      <c r="U3212" s="70">
        <f t="shared" si="1842"/>
        <v>0</v>
      </c>
      <c r="V3212" s="78">
        <f t="shared" si="1843"/>
        <v>94.83</v>
      </c>
      <c r="X3212" s="70">
        <v>80.069999999999993</v>
      </c>
      <c r="Y3212" s="70">
        <v>14.76</v>
      </c>
      <c r="Z3212" s="70">
        <v>94.83</v>
      </c>
      <c r="AA3212" s="79"/>
      <c r="AB3212" s="80">
        <f t="shared" si="1844"/>
        <v>0</v>
      </c>
    </row>
    <row r="3213" spans="1:28" x14ac:dyDescent="0.25">
      <c r="A3213" s="72" t="s">
        <v>18921</v>
      </c>
      <c r="B3213" s="73" t="s">
        <v>24288</v>
      </c>
      <c r="C3213" s="74" t="s">
        <v>15692</v>
      </c>
      <c r="D3213" s="75">
        <v>0</v>
      </c>
      <c r="E3213" s="70">
        <v>109.41000000000001</v>
      </c>
      <c r="F3213" s="76">
        <f t="shared" si="1835"/>
        <v>0</v>
      </c>
      <c r="G3213" s="77"/>
      <c r="H3213" s="70">
        <f t="shared" si="1836"/>
        <v>94.65</v>
      </c>
      <c r="I3213" s="70">
        <f t="shared" si="1836"/>
        <v>14.76</v>
      </c>
      <c r="J3213" s="70">
        <f t="shared" si="1837"/>
        <v>109.41000000000001</v>
      </c>
      <c r="K3213" s="70">
        <v>0</v>
      </c>
      <c r="L3213" s="76">
        <f t="shared" si="1838"/>
        <v>109.41000000000001</v>
      </c>
      <c r="N3213" s="70">
        <v>94.65</v>
      </c>
      <c r="O3213" s="70">
        <v>14.76</v>
      </c>
      <c r="P3213" s="70">
        <f t="shared" si="1839"/>
        <v>109.41000000000001</v>
      </c>
      <c r="Q3213" s="64"/>
      <c r="R3213" s="70">
        <f t="shared" si="1840"/>
        <v>94.65</v>
      </c>
      <c r="S3213" s="70">
        <f t="shared" si="1840"/>
        <v>14.76</v>
      </c>
      <c r="T3213" s="70">
        <f t="shared" si="1841"/>
        <v>109.41000000000001</v>
      </c>
      <c r="U3213" s="70">
        <f t="shared" si="1842"/>
        <v>0</v>
      </c>
      <c r="V3213" s="78">
        <f t="shared" si="1843"/>
        <v>109.41000000000001</v>
      </c>
      <c r="X3213" s="70">
        <v>94.65</v>
      </c>
      <c r="Y3213" s="70">
        <v>14.76</v>
      </c>
      <c r="Z3213" s="70">
        <v>109.41</v>
      </c>
      <c r="AA3213" s="79"/>
      <c r="AB3213" s="80">
        <f t="shared" si="1844"/>
        <v>0</v>
      </c>
    </row>
    <row r="3214" spans="1:28" x14ac:dyDescent="0.25">
      <c r="A3214" s="72" t="s">
        <v>18922</v>
      </c>
      <c r="B3214" s="73" t="s">
        <v>24289</v>
      </c>
      <c r="C3214" s="74" t="s">
        <v>15692</v>
      </c>
      <c r="D3214" s="75">
        <v>0</v>
      </c>
      <c r="E3214" s="70">
        <v>149.67999999999998</v>
      </c>
      <c r="F3214" s="76">
        <f t="shared" si="1835"/>
        <v>0</v>
      </c>
      <c r="G3214" s="77"/>
      <c r="H3214" s="70">
        <f t="shared" si="1836"/>
        <v>133.59</v>
      </c>
      <c r="I3214" s="70">
        <f t="shared" si="1836"/>
        <v>16.09</v>
      </c>
      <c r="J3214" s="70">
        <f t="shared" si="1837"/>
        <v>149.68</v>
      </c>
      <c r="K3214" s="70">
        <v>0</v>
      </c>
      <c r="L3214" s="76">
        <f t="shared" si="1838"/>
        <v>149.68</v>
      </c>
      <c r="N3214" s="70">
        <v>133.59</v>
      </c>
      <c r="O3214" s="70">
        <v>16.09</v>
      </c>
      <c r="P3214" s="70">
        <f t="shared" si="1839"/>
        <v>149.68</v>
      </c>
      <c r="Q3214" s="64"/>
      <c r="R3214" s="70">
        <f t="shared" si="1840"/>
        <v>133.59</v>
      </c>
      <c r="S3214" s="70">
        <f t="shared" si="1840"/>
        <v>16.100000000000001</v>
      </c>
      <c r="T3214" s="70">
        <f t="shared" si="1841"/>
        <v>149.69</v>
      </c>
      <c r="U3214" s="70">
        <f t="shared" si="1842"/>
        <v>0</v>
      </c>
      <c r="V3214" s="78">
        <f t="shared" si="1843"/>
        <v>149.69</v>
      </c>
      <c r="X3214" s="70">
        <v>133.59</v>
      </c>
      <c r="Y3214" s="70">
        <v>16.100000000000001</v>
      </c>
      <c r="Z3214" s="70">
        <v>149.69</v>
      </c>
      <c r="AA3214" s="79"/>
      <c r="AB3214" s="80">
        <f t="shared" si="1844"/>
        <v>-9.9999999999909051E-3</v>
      </c>
    </row>
    <row r="3215" spans="1:28" x14ac:dyDescent="0.25">
      <c r="A3215" s="72" t="s">
        <v>18923</v>
      </c>
      <c r="B3215" s="73" t="s">
        <v>24290</v>
      </c>
      <c r="C3215" s="74" t="s">
        <v>15692</v>
      </c>
      <c r="D3215" s="75">
        <v>0</v>
      </c>
      <c r="E3215" s="70">
        <v>204.63</v>
      </c>
      <c r="F3215" s="76">
        <f t="shared" si="1835"/>
        <v>0</v>
      </c>
      <c r="G3215" s="77"/>
      <c r="H3215" s="70">
        <f t="shared" si="1836"/>
        <v>187.17</v>
      </c>
      <c r="I3215" s="70">
        <f t="shared" si="1836"/>
        <v>17.46</v>
      </c>
      <c r="J3215" s="70">
        <f t="shared" si="1837"/>
        <v>204.63</v>
      </c>
      <c r="K3215" s="70">
        <v>0</v>
      </c>
      <c r="L3215" s="76">
        <f t="shared" si="1838"/>
        <v>204.63</v>
      </c>
      <c r="N3215" s="70">
        <v>187.17</v>
      </c>
      <c r="O3215" s="70">
        <v>17.46</v>
      </c>
      <c r="P3215" s="70">
        <f t="shared" si="1839"/>
        <v>204.63</v>
      </c>
      <c r="Q3215" s="64"/>
      <c r="R3215" s="70">
        <f t="shared" si="1840"/>
        <v>187.17</v>
      </c>
      <c r="S3215" s="70">
        <f t="shared" si="1840"/>
        <v>17.45</v>
      </c>
      <c r="T3215" s="70">
        <f t="shared" si="1841"/>
        <v>204.61999999999998</v>
      </c>
      <c r="U3215" s="70">
        <f t="shared" si="1842"/>
        <v>0</v>
      </c>
      <c r="V3215" s="78">
        <f t="shared" si="1843"/>
        <v>204.61999999999998</v>
      </c>
      <c r="X3215" s="70">
        <v>187.17</v>
      </c>
      <c r="Y3215" s="70">
        <v>17.45</v>
      </c>
      <c r="Z3215" s="70">
        <v>204.62</v>
      </c>
      <c r="AA3215" s="79"/>
      <c r="AB3215" s="80">
        <f t="shared" si="1844"/>
        <v>9.9999999999909051E-3</v>
      </c>
    </row>
    <row r="3216" spans="1:28" s="83" customFormat="1" x14ac:dyDescent="0.25">
      <c r="A3216" s="72" t="s">
        <v>18924</v>
      </c>
      <c r="B3216" s="73" t="s">
        <v>24291</v>
      </c>
      <c r="C3216" s="74" t="s">
        <v>15692</v>
      </c>
      <c r="D3216" s="75">
        <v>0</v>
      </c>
      <c r="E3216" s="70">
        <v>241.97</v>
      </c>
      <c r="F3216" s="76">
        <f t="shared" si="1835"/>
        <v>0</v>
      </c>
      <c r="G3216" s="77"/>
      <c r="H3216" s="70">
        <f t="shared" si="1836"/>
        <v>223.18</v>
      </c>
      <c r="I3216" s="70">
        <f t="shared" si="1836"/>
        <v>18.79</v>
      </c>
      <c r="J3216" s="70">
        <f t="shared" si="1837"/>
        <v>241.97</v>
      </c>
      <c r="K3216" s="70">
        <v>0</v>
      </c>
      <c r="L3216" s="76">
        <f t="shared" si="1838"/>
        <v>241.97</v>
      </c>
      <c r="M3216" s="34"/>
      <c r="N3216" s="70">
        <v>223.18</v>
      </c>
      <c r="O3216" s="70">
        <v>18.79</v>
      </c>
      <c r="P3216" s="70">
        <f t="shared" si="1839"/>
        <v>241.97</v>
      </c>
      <c r="Q3216" s="64"/>
      <c r="R3216" s="70">
        <f t="shared" si="1840"/>
        <v>223.18</v>
      </c>
      <c r="S3216" s="70">
        <f t="shared" si="1840"/>
        <v>18.79</v>
      </c>
      <c r="T3216" s="70">
        <f t="shared" si="1841"/>
        <v>241.97</v>
      </c>
      <c r="U3216" s="70">
        <f t="shared" si="1842"/>
        <v>0</v>
      </c>
      <c r="V3216" s="78">
        <f t="shared" si="1843"/>
        <v>241.97</v>
      </c>
      <c r="W3216" s="34"/>
      <c r="X3216" s="70">
        <v>223.18</v>
      </c>
      <c r="Y3216" s="70">
        <v>18.79</v>
      </c>
      <c r="Z3216" s="70">
        <v>241.97</v>
      </c>
      <c r="AA3216" s="79"/>
      <c r="AB3216" s="80">
        <f t="shared" si="1844"/>
        <v>0</v>
      </c>
    </row>
    <row r="3217" spans="1:28" x14ac:dyDescent="0.25">
      <c r="A3217" s="72" t="s">
        <v>18925</v>
      </c>
      <c r="B3217" s="73" t="s">
        <v>24292</v>
      </c>
      <c r="C3217" s="74" t="s">
        <v>15692</v>
      </c>
      <c r="D3217" s="75">
        <v>0</v>
      </c>
      <c r="E3217" s="70">
        <v>307.58999999999997</v>
      </c>
      <c r="F3217" s="76">
        <f t="shared" si="1835"/>
        <v>0</v>
      </c>
      <c r="G3217" s="77"/>
      <c r="H3217" s="70">
        <f t="shared" si="1836"/>
        <v>287.45</v>
      </c>
      <c r="I3217" s="70">
        <f t="shared" si="1836"/>
        <v>20.14</v>
      </c>
      <c r="J3217" s="70">
        <f t="shared" si="1837"/>
        <v>307.58999999999997</v>
      </c>
      <c r="K3217" s="70">
        <v>0</v>
      </c>
      <c r="L3217" s="76">
        <f t="shared" si="1838"/>
        <v>307.58999999999997</v>
      </c>
      <c r="N3217" s="70">
        <v>287.45</v>
      </c>
      <c r="O3217" s="70">
        <v>20.14</v>
      </c>
      <c r="P3217" s="70">
        <f t="shared" si="1839"/>
        <v>307.58999999999997</v>
      </c>
      <c r="Q3217" s="64"/>
      <c r="R3217" s="70">
        <f t="shared" si="1840"/>
        <v>287.45</v>
      </c>
      <c r="S3217" s="70">
        <f t="shared" si="1840"/>
        <v>20.13</v>
      </c>
      <c r="T3217" s="70">
        <f t="shared" si="1841"/>
        <v>307.58</v>
      </c>
      <c r="U3217" s="70">
        <f t="shared" si="1842"/>
        <v>0</v>
      </c>
      <c r="V3217" s="78">
        <f t="shared" si="1843"/>
        <v>307.58</v>
      </c>
      <c r="X3217" s="70">
        <v>287.45</v>
      </c>
      <c r="Y3217" s="70">
        <v>20.13</v>
      </c>
      <c r="Z3217" s="70">
        <v>307.58</v>
      </c>
      <c r="AA3217" s="79"/>
      <c r="AB3217" s="80">
        <f t="shared" si="1844"/>
        <v>9.9999999999909051E-3</v>
      </c>
    </row>
    <row r="3218" spans="1:28" s="34" customFormat="1" ht="22.5" x14ac:dyDescent="0.25">
      <c r="A3218" s="72" t="s">
        <v>18926</v>
      </c>
      <c r="B3218" s="73" t="s">
        <v>24293</v>
      </c>
      <c r="C3218" s="74" t="s">
        <v>15692</v>
      </c>
      <c r="D3218" s="75">
        <v>0</v>
      </c>
      <c r="E3218" s="70">
        <v>387.25</v>
      </c>
      <c r="F3218" s="76">
        <f t="shared" si="1835"/>
        <v>0</v>
      </c>
      <c r="G3218" s="77"/>
      <c r="H3218" s="70">
        <f t="shared" si="1836"/>
        <v>365.79</v>
      </c>
      <c r="I3218" s="70">
        <f t="shared" si="1836"/>
        <v>21.46</v>
      </c>
      <c r="J3218" s="70">
        <f t="shared" si="1837"/>
        <v>387.25</v>
      </c>
      <c r="K3218" s="70">
        <v>0</v>
      </c>
      <c r="L3218" s="76">
        <f t="shared" si="1838"/>
        <v>387.25</v>
      </c>
      <c r="N3218" s="70">
        <v>365.79</v>
      </c>
      <c r="O3218" s="70">
        <v>21.46</v>
      </c>
      <c r="P3218" s="70">
        <f t="shared" si="1839"/>
        <v>387.25</v>
      </c>
      <c r="Q3218" s="64"/>
      <c r="R3218" s="70">
        <f t="shared" si="1840"/>
        <v>365.79</v>
      </c>
      <c r="S3218" s="70">
        <f t="shared" si="1840"/>
        <v>21.47</v>
      </c>
      <c r="T3218" s="70">
        <f t="shared" si="1841"/>
        <v>387.26</v>
      </c>
      <c r="U3218" s="70">
        <f t="shared" si="1842"/>
        <v>0</v>
      </c>
      <c r="V3218" s="78">
        <f t="shared" si="1843"/>
        <v>387.26</v>
      </c>
      <c r="X3218" s="70">
        <v>365.79</v>
      </c>
      <c r="Y3218" s="70">
        <v>21.47</v>
      </c>
      <c r="Z3218" s="70">
        <v>387.26</v>
      </c>
      <c r="AA3218" s="79"/>
      <c r="AB3218" s="80">
        <f t="shared" si="1844"/>
        <v>-9.9999999999909051E-3</v>
      </c>
    </row>
    <row r="3219" spans="1:28" ht="22.5" x14ac:dyDescent="0.25">
      <c r="A3219" s="72" t="s">
        <v>18927</v>
      </c>
      <c r="B3219" s="73" t="s">
        <v>24294</v>
      </c>
      <c r="C3219" s="74" t="s">
        <v>15692</v>
      </c>
      <c r="D3219" s="75">
        <v>0</v>
      </c>
      <c r="E3219" s="70">
        <v>227.02</v>
      </c>
      <c r="F3219" s="76">
        <f t="shared" si="1835"/>
        <v>0</v>
      </c>
      <c r="G3219" s="29"/>
      <c r="H3219" s="70">
        <f t="shared" si="1836"/>
        <v>208.23</v>
      </c>
      <c r="I3219" s="70">
        <f t="shared" si="1836"/>
        <v>18.79</v>
      </c>
      <c r="J3219" s="70">
        <f t="shared" si="1837"/>
        <v>227.01999999999998</v>
      </c>
      <c r="K3219" s="70">
        <v>0</v>
      </c>
      <c r="L3219" s="76">
        <f t="shared" si="1838"/>
        <v>227.01999999999998</v>
      </c>
      <c r="N3219" s="70">
        <v>208.23000000000002</v>
      </c>
      <c r="O3219" s="70">
        <v>18.79</v>
      </c>
      <c r="P3219" s="70">
        <f t="shared" si="1839"/>
        <v>227.02</v>
      </c>
      <c r="Q3219" s="64"/>
      <c r="R3219" s="70">
        <f t="shared" si="1840"/>
        <v>208.23</v>
      </c>
      <c r="S3219" s="70">
        <f t="shared" si="1840"/>
        <v>18.79</v>
      </c>
      <c r="T3219" s="70">
        <f t="shared" si="1841"/>
        <v>227.01999999999998</v>
      </c>
      <c r="U3219" s="70">
        <f t="shared" si="1842"/>
        <v>0</v>
      </c>
      <c r="V3219" s="78">
        <f t="shared" si="1843"/>
        <v>227.01999999999998</v>
      </c>
      <c r="X3219" s="70">
        <v>208.23</v>
      </c>
      <c r="Y3219" s="70">
        <v>18.79</v>
      </c>
      <c r="Z3219" s="70">
        <v>227.02</v>
      </c>
      <c r="AA3219" s="79"/>
      <c r="AB3219" s="80">
        <f t="shared" si="1844"/>
        <v>0</v>
      </c>
    </row>
    <row r="3220" spans="1:28" ht="22.5" x14ac:dyDescent="0.25">
      <c r="A3220" s="72" t="s">
        <v>18928</v>
      </c>
      <c r="B3220" s="73" t="s">
        <v>24295</v>
      </c>
      <c r="C3220" s="74" t="s">
        <v>15692</v>
      </c>
      <c r="D3220" s="75">
        <v>0</v>
      </c>
      <c r="E3220" s="70">
        <v>242.79</v>
      </c>
      <c r="F3220" s="76">
        <f t="shared" si="1835"/>
        <v>0</v>
      </c>
      <c r="G3220" s="77"/>
      <c r="H3220" s="70">
        <f t="shared" si="1836"/>
        <v>228.03</v>
      </c>
      <c r="I3220" s="70">
        <f t="shared" si="1836"/>
        <v>14.76</v>
      </c>
      <c r="J3220" s="70">
        <f t="shared" si="1837"/>
        <v>242.79</v>
      </c>
      <c r="K3220" s="70">
        <v>0</v>
      </c>
      <c r="L3220" s="76">
        <f t="shared" si="1838"/>
        <v>242.79</v>
      </c>
      <c r="N3220" s="70">
        <v>228.03</v>
      </c>
      <c r="O3220" s="70">
        <v>14.76</v>
      </c>
      <c r="P3220" s="70">
        <f t="shared" si="1839"/>
        <v>242.79</v>
      </c>
      <c r="Q3220" s="64"/>
      <c r="R3220" s="70">
        <f t="shared" si="1840"/>
        <v>228.03</v>
      </c>
      <c r="S3220" s="70">
        <f t="shared" si="1840"/>
        <v>14.76</v>
      </c>
      <c r="T3220" s="70">
        <f t="shared" si="1841"/>
        <v>242.79</v>
      </c>
      <c r="U3220" s="70">
        <f t="shared" si="1842"/>
        <v>0</v>
      </c>
      <c r="V3220" s="78">
        <f t="shared" si="1843"/>
        <v>242.79</v>
      </c>
      <c r="X3220" s="70">
        <v>228.03</v>
      </c>
      <c r="Y3220" s="70">
        <v>14.76</v>
      </c>
      <c r="Z3220" s="70">
        <v>242.79</v>
      </c>
      <c r="AA3220" s="79"/>
      <c r="AB3220" s="80">
        <f t="shared" si="1844"/>
        <v>0</v>
      </c>
    </row>
    <row r="3221" spans="1:28" ht="22.5" x14ac:dyDescent="0.25">
      <c r="A3221" s="72" t="s">
        <v>18929</v>
      </c>
      <c r="B3221" s="73" t="s">
        <v>24296</v>
      </c>
      <c r="C3221" s="74" t="s">
        <v>15692</v>
      </c>
      <c r="D3221" s="75">
        <v>0</v>
      </c>
      <c r="E3221" s="70">
        <v>277.90999999999997</v>
      </c>
      <c r="F3221" s="76">
        <f t="shared" si="1835"/>
        <v>0</v>
      </c>
      <c r="G3221" s="77"/>
      <c r="H3221" s="70">
        <f t="shared" si="1836"/>
        <v>259.12</v>
      </c>
      <c r="I3221" s="70">
        <f t="shared" si="1836"/>
        <v>18.79</v>
      </c>
      <c r="J3221" s="70">
        <f t="shared" si="1837"/>
        <v>277.91000000000003</v>
      </c>
      <c r="K3221" s="70">
        <v>0</v>
      </c>
      <c r="L3221" s="76">
        <f t="shared" si="1838"/>
        <v>277.91000000000003</v>
      </c>
      <c r="N3221" s="70">
        <v>259.12</v>
      </c>
      <c r="O3221" s="70">
        <v>18.79</v>
      </c>
      <c r="P3221" s="70">
        <f t="shared" si="1839"/>
        <v>277.91000000000003</v>
      </c>
      <c r="Q3221" s="64"/>
      <c r="R3221" s="70">
        <f t="shared" si="1840"/>
        <v>259.12</v>
      </c>
      <c r="S3221" s="70">
        <f t="shared" si="1840"/>
        <v>18.79</v>
      </c>
      <c r="T3221" s="70">
        <f t="shared" si="1841"/>
        <v>277.91000000000003</v>
      </c>
      <c r="U3221" s="70">
        <f t="shared" si="1842"/>
        <v>0</v>
      </c>
      <c r="V3221" s="78">
        <f t="shared" si="1843"/>
        <v>277.91000000000003</v>
      </c>
      <c r="X3221" s="70">
        <v>259.12</v>
      </c>
      <c r="Y3221" s="70">
        <v>18.79</v>
      </c>
      <c r="Z3221" s="70">
        <v>277.91000000000003</v>
      </c>
      <c r="AA3221" s="79"/>
      <c r="AB3221" s="80">
        <f t="shared" si="1844"/>
        <v>0</v>
      </c>
    </row>
    <row r="3222" spans="1:28" ht="22.5" x14ac:dyDescent="0.25">
      <c r="A3222" s="72" t="s">
        <v>18930</v>
      </c>
      <c r="B3222" s="73" t="s">
        <v>24297</v>
      </c>
      <c r="C3222" s="74" t="s">
        <v>15692</v>
      </c>
      <c r="D3222" s="75">
        <v>0</v>
      </c>
      <c r="E3222" s="70">
        <v>456.51000000000005</v>
      </c>
      <c r="F3222" s="76">
        <f t="shared" si="1835"/>
        <v>0</v>
      </c>
      <c r="G3222" s="77"/>
      <c r="H3222" s="70">
        <f t="shared" si="1836"/>
        <v>435.05</v>
      </c>
      <c r="I3222" s="70">
        <f t="shared" si="1836"/>
        <v>21.46</v>
      </c>
      <c r="J3222" s="70">
        <f t="shared" si="1837"/>
        <v>456.51</v>
      </c>
      <c r="K3222" s="70">
        <v>0</v>
      </c>
      <c r="L3222" s="76">
        <f t="shared" si="1838"/>
        <v>456.51</v>
      </c>
      <c r="N3222" s="70">
        <v>435.05</v>
      </c>
      <c r="O3222" s="70">
        <v>21.46</v>
      </c>
      <c r="P3222" s="70">
        <f t="shared" si="1839"/>
        <v>456.51</v>
      </c>
      <c r="Q3222" s="64"/>
      <c r="R3222" s="70">
        <f t="shared" si="1840"/>
        <v>435.05</v>
      </c>
      <c r="S3222" s="70">
        <f t="shared" si="1840"/>
        <v>21.47</v>
      </c>
      <c r="T3222" s="70">
        <f t="shared" si="1841"/>
        <v>456.52</v>
      </c>
      <c r="U3222" s="70">
        <f t="shared" si="1842"/>
        <v>0</v>
      </c>
      <c r="V3222" s="78">
        <f t="shared" si="1843"/>
        <v>456.52</v>
      </c>
      <c r="X3222" s="70">
        <v>435.05</v>
      </c>
      <c r="Y3222" s="70">
        <v>21.47</v>
      </c>
      <c r="Z3222" s="70">
        <v>456.52</v>
      </c>
      <c r="AA3222" s="79"/>
      <c r="AB3222" s="80">
        <f t="shared" si="1844"/>
        <v>-9.9999999999909051E-3</v>
      </c>
    </row>
    <row r="3223" spans="1:28" ht="22.5" x14ac:dyDescent="0.25">
      <c r="A3223" s="72" t="s">
        <v>18931</v>
      </c>
      <c r="B3223" s="73" t="s">
        <v>24298</v>
      </c>
      <c r="C3223" s="74" t="s">
        <v>15692</v>
      </c>
      <c r="D3223" s="75">
        <v>0</v>
      </c>
      <c r="E3223" s="70">
        <v>350.79</v>
      </c>
      <c r="F3223" s="76">
        <f t="shared" si="1835"/>
        <v>0</v>
      </c>
      <c r="G3223" s="77"/>
      <c r="H3223" s="70">
        <f t="shared" si="1836"/>
        <v>334.7</v>
      </c>
      <c r="I3223" s="70">
        <f t="shared" si="1836"/>
        <v>16.09</v>
      </c>
      <c r="J3223" s="70">
        <f t="shared" si="1837"/>
        <v>350.78999999999996</v>
      </c>
      <c r="K3223" s="70">
        <v>0</v>
      </c>
      <c r="L3223" s="76">
        <f t="shared" si="1838"/>
        <v>350.78999999999996</v>
      </c>
      <c r="N3223" s="70">
        <v>334.70000000000005</v>
      </c>
      <c r="O3223" s="70">
        <v>16.09</v>
      </c>
      <c r="P3223" s="70">
        <f t="shared" si="1839"/>
        <v>350.79</v>
      </c>
      <c r="Q3223" s="64"/>
      <c r="R3223" s="70">
        <f t="shared" si="1840"/>
        <v>334.7</v>
      </c>
      <c r="S3223" s="70">
        <f t="shared" si="1840"/>
        <v>16.100000000000001</v>
      </c>
      <c r="T3223" s="70">
        <f t="shared" si="1841"/>
        <v>350.8</v>
      </c>
      <c r="U3223" s="70">
        <f t="shared" si="1842"/>
        <v>0</v>
      </c>
      <c r="V3223" s="78">
        <f t="shared" si="1843"/>
        <v>350.8</v>
      </c>
      <c r="X3223" s="70">
        <v>334.7</v>
      </c>
      <c r="Y3223" s="70">
        <v>16.100000000000001</v>
      </c>
      <c r="Z3223" s="70">
        <v>350.8</v>
      </c>
      <c r="AA3223" s="79"/>
      <c r="AB3223" s="80">
        <f t="shared" si="1844"/>
        <v>-9.9999999999909051E-3</v>
      </c>
    </row>
    <row r="3224" spans="1:28" ht="22.5" x14ac:dyDescent="0.25">
      <c r="A3224" s="72" t="s">
        <v>18932</v>
      </c>
      <c r="B3224" s="73" t="s">
        <v>24299</v>
      </c>
      <c r="C3224" s="74" t="s">
        <v>15692</v>
      </c>
      <c r="D3224" s="75">
        <v>0</v>
      </c>
      <c r="E3224" s="70">
        <v>441.73000000000008</v>
      </c>
      <c r="F3224" s="76">
        <f t="shared" si="1835"/>
        <v>0</v>
      </c>
      <c r="G3224" s="77"/>
      <c r="H3224" s="70">
        <f t="shared" si="1836"/>
        <v>422.94</v>
      </c>
      <c r="I3224" s="70">
        <f t="shared" si="1836"/>
        <v>18.79</v>
      </c>
      <c r="J3224" s="70">
        <f t="shared" si="1837"/>
        <v>441.73</v>
      </c>
      <c r="K3224" s="70">
        <v>0</v>
      </c>
      <c r="L3224" s="76">
        <f t="shared" si="1838"/>
        <v>441.73</v>
      </c>
      <c r="N3224" s="70">
        <v>422.94000000000005</v>
      </c>
      <c r="O3224" s="70">
        <v>18.79</v>
      </c>
      <c r="P3224" s="70">
        <f t="shared" si="1839"/>
        <v>441.73000000000008</v>
      </c>
      <c r="Q3224" s="64"/>
      <c r="R3224" s="70">
        <f t="shared" si="1840"/>
        <v>422.94</v>
      </c>
      <c r="S3224" s="70">
        <f t="shared" si="1840"/>
        <v>18.79</v>
      </c>
      <c r="T3224" s="70">
        <f t="shared" si="1841"/>
        <v>441.73</v>
      </c>
      <c r="U3224" s="70">
        <f t="shared" si="1842"/>
        <v>0</v>
      </c>
      <c r="V3224" s="78">
        <f t="shared" si="1843"/>
        <v>441.73</v>
      </c>
      <c r="X3224" s="70">
        <v>422.94</v>
      </c>
      <c r="Y3224" s="70">
        <v>18.79</v>
      </c>
      <c r="Z3224" s="70">
        <v>441.73</v>
      </c>
      <c r="AA3224" s="79"/>
      <c r="AB3224" s="80">
        <f t="shared" si="1844"/>
        <v>0</v>
      </c>
    </row>
    <row r="3225" spans="1:28" s="83" customFormat="1" x14ac:dyDescent="0.25">
      <c r="A3225" s="72" t="s">
        <v>18933</v>
      </c>
      <c r="B3225" s="73" t="s">
        <v>24300</v>
      </c>
      <c r="C3225" s="74" t="s">
        <v>15692</v>
      </c>
      <c r="D3225" s="75">
        <v>0</v>
      </c>
      <c r="E3225" s="70">
        <v>675.32</v>
      </c>
      <c r="F3225" s="76">
        <f t="shared" si="1835"/>
        <v>0</v>
      </c>
      <c r="G3225" s="77"/>
      <c r="H3225" s="70">
        <f t="shared" si="1836"/>
        <v>653.86</v>
      </c>
      <c r="I3225" s="70">
        <f t="shared" si="1836"/>
        <v>21.46</v>
      </c>
      <c r="J3225" s="70">
        <f t="shared" si="1837"/>
        <v>675.32</v>
      </c>
      <c r="K3225" s="70">
        <v>0</v>
      </c>
      <c r="L3225" s="76">
        <f t="shared" si="1838"/>
        <v>675.32</v>
      </c>
      <c r="M3225" s="34"/>
      <c r="N3225" s="70">
        <v>653.86000000000013</v>
      </c>
      <c r="O3225" s="70">
        <v>21.46</v>
      </c>
      <c r="P3225" s="70">
        <f t="shared" si="1839"/>
        <v>675.32000000000016</v>
      </c>
      <c r="Q3225" s="64"/>
      <c r="R3225" s="70">
        <f t="shared" si="1840"/>
        <v>653.86</v>
      </c>
      <c r="S3225" s="70">
        <f t="shared" si="1840"/>
        <v>21.47</v>
      </c>
      <c r="T3225" s="70">
        <f t="shared" si="1841"/>
        <v>675.33</v>
      </c>
      <c r="U3225" s="70">
        <f t="shared" si="1842"/>
        <v>0</v>
      </c>
      <c r="V3225" s="78">
        <f t="shared" si="1843"/>
        <v>675.33</v>
      </c>
      <c r="W3225" s="34"/>
      <c r="X3225" s="70">
        <v>653.86</v>
      </c>
      <c r="Y3225" s="70">
        <v>21.47</v>
      </c>
      <c r="Z3225" s="70">
        <v>675.33</v>
      </c>
      <c r="AA3225" s="79"/>
      <c r="AB3225" s="80">
        <f t="shared" si="1844"/>
        <v>-9.9999999998772182E-3</v>
      </c>
    </row>
    <row r="3226" spans="1:28" x14ac:dyDescent="0.25">
      <c r="A3226" s="72" t="s">
        <v>18934</v>
      </c>
      <c r="B3226" s="73" t="s">
        <v>24301</v>
      </c>
      <c r="C3226" s="74" t="s">
        <v>15692</v>
      </c>
      <c r="D3226" s="75">
        <v>0</v>
      </c>
      <c r="E3226" s="70">
        <v>102.73</v>
      </c>
      <c r="F3226" s="76">
        <f t="shared" si="1835"/>
        <v>0</v>
      </c>
      <c r="G3226" s="77"/>
      <c r="H3226" s="70">
        <f t="shared" si="1836"/>
        <v>87.97</v>
      </c>
      <c r="I3226" s="70">
        <f t="shared" si="1836"/>
        <v>14.76</v>
      </c>
      <c r="J3226" s="70">
        <f t="shared" si="1837"/>
        <v>102.73</v>
      </c>
      <c r="K3226" s="70">
        <v>0</v>
      </c>
      <c r="L3226" s="76">
        <f t="shared" si="1838"/>
        <v>102.73</v>
      </c>
      <c r="N3226" s="70">
        <v>87.97</v>
      </c>
      <c r="O3226" s="70">
        <v>14.76</v>
      </c>
      <c r="P3226" s="70">
        <f t="shared" si="1839"/>
        <v>102.73</v>
      </c>
      <c r="Q3226" s="64"/>
      <c r="R3226" s="70">
        <f t="shared" si="1840"/>
        <v>87.97</v>
      </c>
      <c r="S3226" s="70">
        <f t="shared" si="1840"/>
        <v>14.76</v>
      </c>
      <c r="T3226" s="70">
        <f t="shared" si="1841"/>
        <v>102.73</v>
      </c>
      <c r="U3226" s="70">
        <f t="shared" si="1842"/>
        <v>0</v>
      </c>
      <c r="V3226" s="78">
        <f t="shared" si="1843"/>
        <v>102.73</v>
      </c>
      <c r="X3226" s="70">
        <v>87.97</v>
      </c>
      <c r="Y3226" s="70">
        <v>14.76</v>
      </c>
      <c r="Z3226" s="70">
        <v>102.73</v>
      </c>
      <c r="AA3226" s="79"/>
      <c r="AB3226" s="80">
        <f t="shared" si="1844"/>
        <v>0</v>
      </c>
    </row>
    <row r="3227" spans="1:28" ht="22.5" x14ac:dyDescent="0.25">
      <c r="A3227" s="72" t="s">
        <v>18935</v>
      </c>
      <c r="B3227" s="73" t="s">
        <v>24302</v>
      </c>
      <c r="C3227" s="74" t="s">
        <v>15692</v>
      </c>
      <c r="D3227" s="75">
        <v>0</v>
      </c>
      <c r="E3227" s="70">
        <v>130.32</v>
      </c>
      <c r="F3227" s="76">
        <f t="shared" si="1835"/>
        <v>0</v>
      </c>
      <c r="G3227" s="77"/>
      <c r="H3227" s="70">
        <f t="shared" si="1836"/>
        <v>114.23</v>
      </c>
      <c r="I3227" s="70">
        <f t="shared" si="1836"/>
        <v>16.09</v>
      </c>
      <c r="J3227" s="70">
        <f t="shared" si="1837"/>
        <v>130.32</v>
      </c>
      <c r="K3227" s="70">
        <v>0</v>
      </c>
      <c r="L3227" s="76">
        <f t="shared" si="1838"/>
        <v>130.32</v>
      </c>
      <c r="N3227" s="70">
        <v>114.23</v>
      </c>
      <c r="O3227" s="70">
        <v>16.09</v>
      </c>
      <c r="P3227" s="70">
        <f t="shared" si="1839"/>
        <v>130.32</v>
      </c>
      <c r="Q3227" s="64"/>
      <c r="R3227" s="70">
        <f t="shared" si="1840"/>
        <v>114.23</v>
      </c>
      <c r="S3227" s="70">
        <f t="shared" si="1840"/>
        <v>16.100000000000001</v>
      </c>
      <c r="T3227" s="70">
        <f t="shared" si="1841"/>
        <v>130.33000000000001</v>
      </c>
      <c r="U3227" s="70">
        <f t="shared" si="1842"/>
        <v>0</v>
      </c>
      <c r="V3227" s="78">
        <f t="shared" si="1843"/>
        <v>130.33000000000001</v>
      </c>
      <c r="X3227" s="70">
        <v>114.23</v>
      </c>
      <c r="Y3227" s="70">
        <v>16.100000000000001</v>
      </c>
      <c r="Z3227" s="70">
        <v>130.33000000000001</v>
      </c>
      <c r="AA3227" s="79"/>
      <c r="AB3227" s="80">
        <f t="shared" si="1844"/>
        <v>-1.0000000000019327E-2</v>
      </c>
    </row>
    <row r="3228" spans="1:28" ht="22.5" x14ac:dyDescent="0.25">
      <c r="A3228" s="66" t="s">
        <v>18936</v>
      </c>
      <c r="B3228" s="67" t="s">
        <v>24303</v>
      </c>
      <c r="C3228" s="68"/>
      <c r="D3228" s="69"/>
      <c r="E3228" s="70"/>
      <c r="F3228" s="71"/>
      <c r="H3228" s="70"/>
      <c r="I3228" s="70"/>
      <c r="J3228" s="70"/>
      <c r="K3228" s="70"/>
      <c r="L3228" s="76"/>
      <c r="N3228" s="70"/>
      <c r="O3228" s="70"/>
      <c r="P3228" s="70"/>
      <c r="Q3228" s="64"/>
      <c r="R3228" s="70"/>
      <c r="S3228" s="70"/>
      <c r="T3228" s="70"/>
      <c r="U3228" s="70"/>
      <c r="V3228" s="78"/>
      <c r="X3228" s="70"/>
      <c r="Y3228" s="70"/>
      <c r="Z3228" s="70"/>
      <c r="AA3228" s="79"/>
      <c r="AB3228" s="80">
        <f t="shared" si="1844"/>
        <v>0</v>
      </c>
    </row>
    <row r="3229" spans="1:28" ht="22.5" x14ac:dyDescent="0.25">
      <c r="A3229" s="72" t="s">
        <v>18937</v>
      </c>
      <c r="B3229" s="73" t="s">
        <v>24304</v>
      </c>
      <c r="C3229" s="74" t="s">
        <v>15692</v>
      </c>
      <c r="D3229" s="75">
        <v>0</v>
      </c>
      <c r="E3229" s="70">
        <v>293.02</v>
      </c>
      <c r="F3229" s="76">
        <f t="shared" ref="F3229:F3237" si="1845">ROUND(D3229*E3229,2)</f>
        <v>0</v>
      </c>
      <c r="G3229" s="77"/>
      <c r="H3229" s="70">
        <f t="shared" ref="H3229:I3237" si="1846">ROUND(N3229+(N3229*$H$2/100),2)</f>
        <v>274.23</v>
      </c>
      <c r="I3229" s="70">
        <f t="shared" si="1846"/>
        <v>18.79</v>
      </c>
      <c r="J3229" s="70">
        <f t="shared" ref="J3229:J3237" si="1847">H3229+I3229</f>
        <v>293.02000000000004</v>
      </c>
      <c r="K3229" s="70">
        <v>0</v>
      </c>
      <c r="L3229" s="76">
        <f t="shared" ref="L3229:L3237" si="1848">SUM(J3229:K3229)</f>
        <v>293.02000000000004</v>
      </c>
      <c r="N3229" s="70">
        <v>274.23</v>
      </c>
      <c r="O3229" s="70">
        <v>18.79</v>
      </c>
      <c r="P3229" s="70">
        <f t="shared" ref="P3229:P3237" si="1849">SUM(N3229:O3229)</f>
        <v>293.02000000000004</v>
      </c>
      <c r="Q3229" s="64"/>
      <c r="R3229" s="70">
        <f t="shared" ref="R3229:S3237" si="1850">X3229</f>
        <v>274.23</v>
      </c>
      <c r="S3229" s="70">
        <f t="shared" si="1850"/>
        <v>18.79</v>
      </c>
      <c r="T3229" s="70">
        <f t="shared" ref="T3229:T3237" si="1851">R3229+S3229</f>
        <v>293.02000000000004</v>
      </c>
      <c r="U3229" s="70">
        <f t="shared" ref="U3229:U3237" si="1852">ROUND(Z3229*$H$2,2)/100</f>
        <v>0</v>
      </c>
      <c r="V3229" s="78">
        <f t="shared" ref="V3229:V3237" si="1853">SUM(T3229:U3229)</f>
        <v>293.02000000000004</v>
      </c>
      <c r="X3229" s="70">
        <v>274.23</v>
      </c>
      <c r="Y3229" s="70">
        <v>18.79</v>
      </c>
      <c r="Z3229" s="70">
        <v>293.02</v>
      </c>
      <c r="AA3229" s="79"/>
      <c r="AB3229" s="80">
        <f t="shared" si="1844"/>
        <v>0</v>
      </c>
    </row>
    <row r="3230" spans="1:28" s="34" customFormat="1" ht="22.5" x14ac:dyDescent="0.25">
      <c r="A3230" s="72" t="s">
        <v>18938</v>
      </c>
      <c r="B3230" s="73" t="s">
        <v>24305</v>
      </c>
      <c r="C3230" s="74" t="s">
        <v>15692</v>
      </c>
      <c r="D3230" s="75">
        <v>0</v>
      </c>
      <c r="E3230" s="70">
        <v>409.37</v>
      </c>
      <c r="F3230" s="76">
        <f t="shared" si="1845"/>
        <v>0</v>
      </c>
      <c r="G3230" s="77"/>
      <c r="H3230" s="70">
        <f t="shared" si="1846"/>
        <v>387.91</v>
      </c>
      <c r="I3230" s="70">
        <f t="shared" si="1846"/>
        <v>21.46</v>
      </c>
      <c r="J3230" s="70">
        <f t="shared" si="1847"/>
        <v>409.37</v>
      </c>
      <c r="K3230" s="70">
        <v>0</v>
      </c>
      <c r="L3230" s="76">
        <f t="shared" si="1848"/>
        <v>409.37</v>
      </c>
      <c r="N3230" s="70">
        <v>387.90999999999997</v>
      </c>
      <c r="O3230" s="70">
        <v>21.46</v>
      </c>
      <c r="P3230" s="70">
        <f t="shared" si="1849"/>
        <v>409.36999999999995</v>
      </c>
      <c r="Q3230" s="64"/>
      <c r="R3230" s="70">
        <f t="shared" si="1850"/>
        <v>387.91</v>
      </c>
      <c r="S3230" s="70">
        <f t="shared" si="1850"/>
        <v>21.47</v>
      </c>
      <c r="T3230" s="70">
        <f t="shared" si="1851"/>
        <v>409.38</v>
      </c>
      <c r="U3230" s="70">
        <f t="shared" si="1852"/>
        <v>0</v>
      </c>
      <c r="V3230" s="78">
        <f t="shared" si="1853"/>
        <v>409.38</v>
      </c>
      <c r="X3230" s="70">
        <v>387.91</v>
      </c>
      <c r="Y3230" s="70">
        <v>21.47</v>
      </c>
      <c r="Z3230" s="70">
        <v>409.38</v>
      </c>
      <c r="AA3230" s="79"/>
      <c r="AB3230" s="80">
        <f t="shared" si="1844"/>
        <v>-1.0000000000047748E-2</v>
      </c>
    </row>
    <row r="3231" spans="1:28" s="34" customFormat="1" ht="22.5" x14ac:dyDescent="0.25">
      <c r="A3231" s="72" t="s">
        <v>18939</v>
      </c>
      <c r="B3231" s="73" t="s">
        <v>24306</v>
      </c>
      <c r="C3231" s="74" t="s">
        <v>15692</v>
      </c>
      <c r="D3231" s="75">
        <v>0</v>
      </c>
      <c r="E3231" s="70">
        <v>529.71</v>
      </c>
      <c r="F3231" s="76">
        <f t="shared" si="1845"/>
        <v>0</v>
      </c>
      <c r="G3231" s="77"/>
      <c r="H3231" s="70">
        <f t="shared" si="1846"/>
        <v>505.57</v>
      </c>
      <c r="I3231" s="70">
        <f t="shared" si="1846"/>
        <v>24.14</v>
      </c>
      <c r="J3231" s="70">
        <f t="shared" si="1847"/>
        <v>529.71</v>
      </c>
      <c r="K3231" s="70">
        <v>0</v>
      </c>
      <c r="L3231" s="76">
        <f t="shared" si="1848"/>
        <v>529.71</v>
      </c>
      <c r="N3231" s="70">
        <v>505.57000000000005</v>
      </c>
      <c r="O3231" s="70">
        <v>24.14</v>
      </c>
      <c r="P3231" s="70">
        <f t="shared" si="1849"/>
        <v>529.71</v>
      </c>
      <c r="Q3231" s="64"/>
      <c r="R3231" s="70">
        <f t="shared" si="1850"/>
        <v>505.57</v>
      </c>
      <c r="S3231" s="70">
        <f t="shared" si="1850"/>
        <v>24.15</v>
      </c>
      <c r="T3231" s="70">
        <f t="shared" si="1851"/>
        <v>529.72</v>
      </c>
      <c r="U3231" s="70">
        <f t="shared" si="1852"/>
        <v>0</v>
      </c>
      <c r="V3231" s="78">
        <f t="shared" si="1853"/>
        <v>529.72</v>
      </c>
      <c r="X3231" s="70">
        <v>505.57</v>
      </c>
      <c r="Y3231" s="70">
        <v>24.15</v>
      </c>
      <c r="Z3231" s="70">
        <v>529.72</v>
      </c>
      <c r="AA3231" s="79"/>
      <c r="AB3231" s="80">
        <f t="shared" si="1844"/>
        <v>-9.9999999999909051E-3</v>
      </c>
    </row>
    <row r="3232" spans="1:28" ht="22.5" x14ac:dyDescent="0.25">
      <c r="A3232" s="72" t="s">
        <v>18940</v>
      </c>
      <c r="B3232" s="73" t="s">
        <v>24307</v>
      </c>
      <c r="C3232" s="74" t="s">
        <v>15692</v>
      </c>
      <c r="D3232" s="75">
        <v>0</v>
      </c>
      <c r="E3232" s="70">
        <v>912.66000000000008</v>
      </c>
      <c r="F3232" s="76">
        <f t="shared" si="1845"/>
        <v>0</v>
      </c>
      <c r="G3232" s="77"/>
      <c r="H3232" s="70">
        <f t="shared" si="1846"/>
        <v>885.84</v>
      </c>
      <c r="I3232" s="70">
        <f t="shared" si="1846"/>
        <v>26.82</v>
      </c>
      <c r="J3232" s="70">
        <f t="shared" si="1847"/>
        <v>912.66000000000008</v>
      </c>
      <c r="K3232" s="70">
        <v>0</v>
      </c>
      <c r="L3232" s="76">
        <f t="shared" si="1848"/>
        <v>912.66000000000008</v>
      </c>
      <c r="N3232" s="70">
        <v>885.84</v>
      </c>
      <c r="O3232" s="70">
        <v>26.82</v>
      </c>
      <c r="P3232" s="70">
        <f t="shared" si="1849"/>
        <v>912.66000000000008</v>
      </c>
      <c r="Q3232" s="64"/>
      <c r="R3232" s="70">
        <f t="shared" si="1850"/>
        <v>885.84</v>
      </c>
      <c r="S3232" s="70">
        <f t="shared" si="1850"/>
        <v>26.84</v>
      </c>
      <c r="T3232" s="70">
        <f t="shared" si="1851"/>
        <v>912.68000000000006</v>
      </c>
      <c r="U3232" s="70">
        <f t="shared" si="1852"/>
        <v>0</v>
      </c>
      <c r="V3232" s="78">
        <f t="shared" si="1853"/>
        <v>912.68000000000006</v>
      </c>
      <c r="X3232" s="70">
        <v>885.84</v>
      </c>
      <c r="Y3232" s="70">
        <v>26.84</v>
      </c>
      <c r="Z3232" s="70">
        <v>912.68</v>
      </c>
      <c r="AA3232" s="79"/>
      <c r="AB3232" s="80">
        <f t="shared" si="1844"/>
        <v>-1.9999999999868123E-2</v>
      </c>
    </row>
    <row r="3233" spans="1:28" ht="22.5" x14ac:dyDescent="0.25">
      <c r="A3233" s="72" t="s">
        <v>18941</v>
      </c>
      <c r="B3233" s="73" t="s">
        <v>24308</v>
      </c>
      <c r="C3233" s="74" t="s">
        <v>15692</v>
      </c>
      <c r="D3233" s="75">
        <v>0</v>
      </c>
      <c r="E3233" s="70">
        <v>212.54000000000002</v>
      </c>
      <c r="F3233" s="76">
        <f t="shared" si="1845"/>
        <v>0</v>
      </c>
      <c r="G3233" s="29"/>
      <c r="H3233" s="70">
        <f t="shared" si="1846"/>
        <v>193.75</v>
      </c>
      <c r="I3233" s="70">
        <f t="shared" si="1846"/>
        <v>18.79</v>
      </c>
      <c r="J3233" s="70">
        <f t="shared" si="1847"/>
        <v>212.54</v>
      </c>
      <c r="K3233" s="70">
        <v>0</v>
      </c>
      <c r="L3233" s="76">
        <f t="shared" si="1848"/>
        <v>212.54</v>
      </c>
      <c r="N3233" s="70">
        <v>193.75000000000003</v>
      </c>
      <c r="O3233" s="70">
        <v>18.79</v>
      </c>
      <c r="P3233" s="70">
        <f t="shared" si="1849"/>
        <v>212.54000000000002</v>
      </c>
      <c r="Q3233" s="64"/>
      <c r="R3233" s="70">
        <f t="shared" si="1850"/>
        <v>193.75</v>
      </c>
      <c r="S3233" s="70">
        <f t="shared" si="1850"/>
        <v>18.79</v>
      </c>
      <c r="T3233" s="70">
        <f t="shared" si="1851"/>
        <v>212.54</v>
      </c>
      <c r="U3233" s="70">
        <f t="shared" si="1852"/>
        <v>0</v>
      </c>
      <c r="V3233" s="78">
        <f t="shared" si="1853"/>
        <v>212.54</v>
      </c>
      <c r="X3233" s="70">
        <v>193.75</v>
      </c>
      <c r="Y3233" s="70">
        <v>18.79</v>
      </c>
      <c r="Z3233" s="70">
        <v>212.54</v>
      </c>
      <c r="AA3233" s="79"/>
      <c r="AB3233" s="80">
        <f t="shared" si="1844"/>
        <v>0</v>
      </c>
    </row>
    <row r="3234" spans="1:28" s="83" customFormat="1" ht="22.5" x14ac:dyDescent="0.25">
      <c r="A3234" s="72" t="s">
        <v>18942</v>
      </c>
      <c r="B3234" s="73" t="s">
        <v>24309</v>
      </c>
      <c r="C3234" s="74" t="s">
        <v>15692</v>
      </c>
      <c r="D3234" s="75">
        <v>0</v>
      </c>
      <c r="E3234" s="70">
        <v>254.87</v>
      </c>
      <c r="F3234" s="76">
        <f t="shared" si="1845"/>
        <v>0</v>
      </c>
      <c r="G3234" s="77"/>
      <c r="H3234" s="70">
        <f t="shared" si="1846"/>
        <v>236.08</v>
      </c>
      <c r="I3234" s="70">
        <f t="shared" si="1846"/>
        <v>18.79</v>
      </c>
      <c r="J3234" s="70">
        <f t="shared" si="1847"/>
        <v>254.87</v>
      </c>
      <c r="K3234" s="70">
        <v>0</v>
      </c>
      <c r="L3234" s="76">
        <f t="shared" si="1848"/>
        <v>254.87</v>
      </c>
      <c r="M3234" s="34"/>
      <c r="N3234" s="70">
        <v>236.08</v>
      </c>
      <c r="O3234" s="70">
        <v>18.79</v>
      </c>
      <c r="P3234" s="70">
        <f t="shared" si="1849"/>
        <v>254.87</v>
      </c>
      <c r="Q3234" s="64"/>
      <c r="R3234" s="70">
        <f t="shared" si="1850"/>
        <v>236.08</v>
      </c>
      <c r="S3234" s="70">
        <f t="shared" si="1850"/>
        <v>18.79</v>
      </c>
      <c r="T3234" s="70">
        <f t="shared" si="1851"/>
        <v>254.87</v>
      </c>
      <c r="U3234" s="70">
        <f t="shared" si="1852"/>
        <v>0</v>
      </c>
      <c r="V3234" s="78">
        <f t="shared" si="1853"/>
        <v>254.87</v>
      </c>
      <c r="W3234" s="34"/>
      <c r="X3234" s="70">
        <v>236.08</v>
      </c>
      <c r="Y3234" s="70">
        <v>18.79</v>
      </c>
      <c r="Z3234" s="70">
        <v>254.87</v>
      </c>
      <c r="AA3234" s="79"/>
      <c r="AB3234" s="80">
        <f t="shared" si="1844"/>
        <v>0</v>
      </c>
    </row>
    <row r="3235" spans="1:28" s="34" customFormat="1" ht="22.5" x14ac:dyDescent="0.25">
      <c r="A3235" s="72" t="s">
        <v>18943</v>
      </c>
      <c r="B3235" s="73" t="s">
        <v>24310</v>
      </c>
      <c r="C3235" s="74" t="s">
        <v>15692</v>
      </c>
      <c r="D3235" s="75">
        <v>0</v>
      </c>
      <c r="E3235" s="70">
        <v>412.91</v>
      </c>
      <c r="F3235" s="76">
        <f t="shared" si="1845"/>
        <v>0</v>
      </c>
      <c r="G3235" s="77"/>
      <c r="H3235" s="70">
        <f t="shared" si="1846"/>
        <v>391.45</v>
      </c>
      <c r="I3235" s="70">
        <f t="shared" si="1846"/>
        <v>21.46</v>
      </c>
      <c r="J3235" s="70">
        <f t="shared" si="1847"/>
        <v>412.90999999999997</v>
      </c>
      <c r="K3235" s="70">
        <v>0</v>
      </c>
      <c r="L3235" s="76">
        <f t="shared" si="1848"/>
        <v>412.90999999999997</v>
      </c>
      <c r="N3235" s="70">
        <v>391.45</v>
      </c>
      <c r="O3235" s="70">
        <v>21.46</v>
      </c>
      <c r="P3235" s="70">
        <f t="shared" si="1849"/>
        <v>412.90999999999997</v>
      </c>
      <c r="Q3235" s="64"/>
      <c r="R3235" s="70">
        <f t="shared" si="1850"/>
        <v>391.45</v>
      </c>
      <c r="S3235" s="70">
        <f t="shared" si="1850"/>
        <v>21.47</v>
      </c>
      <c r="T3235" s="70">
        <f t="shared" si="1851"/>
        <v>412.91999999999996</v>
      </c>
      <c r="U3235" s="70">
        <f t="shared" si="1852"/>
        <v>0</v>
      </c>
      <c r="V3235" s="78">
        <f t="shared" si="1853"/>
        <v>412.91999999999996</v>
      </c>
      <c r="X3235" s="70">
        <v>391.45</v>
      </c>
      <c r="Y3235" s="70">
        <v>21.47</v>
      </c>
      <c r="Z3235" s="70">
        <v>412.92</v>
      </c>
      <c r="AA3235" s="79"/>
      <c r="AB3235" s="80">
        <f t="shared" si="1844"/>
        <v>-1.0000000000047748E-2</v>
      </c>
    </row>
    <row r="3236" spans="1:28" s="34" customFormat="1" ht="22.5" x14ac:dyDescent="0.25">
      <c r="A3236" s="72" t="s">
        <v>18944</v>
      </c>
      <c r="B3236" s="73" t="s">
        <v>24311</v>
      </c>
      <c r="C3236" s="74" t="s">
        <v>15692</v>
      </c>
      <c r="D3236" s="75">
        <v>0</v>
      </c>
      <c r="E3236" s="70">
        <v>564.04999999999995</v>
      </c>
      <c r="F3236" s="76">
        <f t="shared" si="1845"/>
        <v>0</v>
      </c>
      <c r="G3236" s="77"/>
      <c r="H3236" s="70">
        <f t="shared" si="1846"/>
        <v>539.91</v>
      </c>
      <c r="I3236" s="70">
        <f t="shared" si="1846"/>
        <v>24.14</v>
      </c>
      <c r="J3236" s="70">
        <f t="shared" si="1847"/>
        <v>564.04999999999995</v>
      </c>
      <c r="K3236" s="70">
        <v>0</v>
      </c>
      <c r="L3236" s="76">
        <f t="shared" si="1848"/>
        <v>564.04999999999995</v>
      </c>
      <c r="N3236" s="70">
        <v>539.91</v>
      </c>
      <c r="O3236" s="70">
        <v>24.14</v>
      </c>
      <c r="P3236" s="70">
        <f t="shared" si="1849"/>
        <v>564.04999999999995</v>
      </c>
      <c r="Q3236" s="64"/>
      <c r="R3236" s="70">
        <f t="shared" si="1850"/>
        <v>539.91</v>
      </c>
      <c r="S3236" s="70">
        <f t="shared" si="1850"/>
        <v>24.15</v>
      </c>
      <c r="T3236" s="70">
        <f t="shared" si="1851"/>
        <v>564.05999999999995</v>
      </c>
      <c r="U3236" s="70">
        <f t="shared" si="1852"/>
        <v>0</v>
      </c>
      <c r="V3236" s="78">
        <f t="shared" si="1853"/>
        <v>564.05999999999995</v>
      </c>
      <c r="X3236" s="70">
        <v>539.91</v>
      </c>
      <c r="Y3236" s="70">
        <v>24.15</v>
      </c>
      <c r="Z3236" s="70">
        <v>564.05999999999995</v>
      </c>
      <c r="AA3236" s="79"/>
      <c r="AB3236" s="80">
        <f t="shared" si="1844"/>
        <v>-9.9999999999909051E-3</v>
      </c>
    </row>
    <row r="3237" spans="1:28" s="34" customFormat="1" x14ac:dyDescent="0.25">
      <c r="A3237" s="72" t="s">
        <v>18945</v>
      </c>
      <c r="B3237" s="73" t="s">
        <v>24312</v>
      </c>
      <c r="C3237" s="74" t="s">
        <v>15692</v>
      </c>
      <c r="D3237" s="75">
        <v>0</v>
      </c>
      <c r="E3237" s="70">
        <v>804.42000000000007</v>
      </c>
      <c r="F3237" s="76">
        <f t="shared" si="1845"/>
        <v>0</v>
      </c>
      <c r="G3237" s="77"/>
      <c r="H3237" s="70">
        <f t="shared" si="1846"/>
        <v>777.6</v>
      </c>
      <c r="I3237" s="70">
        <f t="shared" si="1846"/>
        <v>26.82</v>
      </c>
      <c r="J3237" s="70">
        <f t="shared" si="1847"/>
        <v>804.42000000000007</v>
      </c>
      <c r="K3237" s="70">
        <v>0</v>
      </c>
      <c r="L3237" s="76">
        <f t="shared" si="1848"/>
        <v>804.42000000000007</v>
      </c>
      <c r="N3237" s="70">
        <v>777.6</v>
      </c>
      <c r="O3237" s="70">
        <v>26.82</v>
      </c>
      <c r="P3237" s="70">
        <f t="shared" si="1849"/>
        <v>804.42000000000007</v>
      </c>
      <c r="Q3237" s="64"/>
      <c r="R3237" s="70">
        <f t="shared" si="1850"/>
        <v>777.6</v>
      </c>
      <c r="S3237" s="70">
        <f t="shared" si="1850"/>
        <v>26.84</v>
      </c>
      <c r="T3237" s="70">
        <f t="shared" si="1851"/>
        <v>804.44</v>
      </c>
      <c r="U3237" s="70">
        <f t="shared" si="1852"/>
        <v>0</v>
      </c>
      <c r="V3237" s="78">
        <f t="shared" si="1853"/>
        <v>804.44</v>
      </c>
      <c r="X3237" s="70">
        <v>777.6</v>
      </c>
      <c r="Y3237" s="70">
        <v>26.84</v>
      </c>
      <c r="Z3237" s="70">
        <v>804.44</v>
      </c>
      <c r="AA3237" s="79"/>
      <c r="AB3237" s="80">
        <f t="shared" si="1844"/>
        <v>-1.999999999998181E-2</v>
      </c>
    </row>
    <row r="3238" spans="1:28" s="34" customFormat="1" ht="22.5" x14ac:dyDescent="0.25">
      <c r="A3238" s="66" t="s">
        <v>18946</v>
      </c>
      <c r="B3238" s="67" t="s">
        <v>24313</v>
      </c>
      <c r="C3238" s="68"/>
      <c r="D3238" s="69"/>
      <c r="E3238" s="70"/>
      <c r="F3238" s="71"/>
      <c r="G3238" s="39"/>
      <c r="H3238" s="70"/>
      <c r="I3238" s="70"/>
      <c r="J3238" s="70"/>
      <c r="K3238" s="70"/>
      <c r="L3238" s="76"/>
      <c r="N3238" s="70"/>
      <c r="O3238" s="70"/>
      <c r="P3238" s="70"/>
      <c r="Q3238" s="64"/>
      <c r="R3238" s="70"/>
      <c r="S3238" s="70"/>
      <c r="T3238" s="70"/>
      <c r="U3238" s="70"/>
      <c r="V3238" s="78"/>
      <c r="X3238" s="70"/>
      <c r="Y3238" s="70"/>
      <c r="Z3238" s="70"/>
      <c r="AA3238" s="79"/>
      <c r="AB3238" s="80">
        <f t="shared" si="1844"/>
        <v>0</v>
      </c>
    </row>
    <row r="3239" spans="1:28" s="34" customFormat="1" ht="22.5" x14ac:dyDescent="0.25">
      <c r="A3239" s="72" t="s">
        <v>18947</v>
      </c>
      <c r="B3239" s="73" t="s">
        <v>24314</v>
      </c>
      <c r="C3239" s="74" t="s">
        <v>15747</v>
      </c>
      <c r="D3239" s="75">
        <v>0</v>
      </c>
      <c r="E3239" s="70">
        <v>47.419999999999995</v>
      </c>
      <c r="F3239" s="76">
        <f>ROUND(D3239*E3239,2)</f>
        <v>0</v>
      </c>
      <c r="G3239" s="77"/>
      <c r="H3239" s="70">
        <f>ROUND(N3239+(N3239*$H$2/100),2)</f>
        <v>1.1200000000000001</v>
      </c>
      <c r="I3239" s="70">
        <f>ROUND(O3239+(O3239*$H$2/100),2)</f>
        <v>46.3</v>
      </c>
      <c r="J3239" s="70">
        <f>H3239+I3239</f>
        <v>47.419999999999995</v>
      </c>
      <c r="K3239" s="70">
        <v>0</v>
      </c>
      <c r="L3239" s="76">
        <f>SUM(J3239:K3239)</f>
        <v>47.419999999999995</v>
      </c>
      <c r="N3239" s="70">
        <v>1.1199999999999999</v>
      </c>
      <c r="O3239" s="70">
        <v>46.3</v>
      </c>
      <c r="P3239" s="70">
        <f>SUM(N3239:O3239)</f>
        <v>47.419999999999995</v>
      </c>
      <c r="Q3239" s="64"/>
      <c r="R3239" s="70">
        <f>X3239</f>
        <v>1.1200000000000001</v>
      </c>
      <c r="S3239" s="70">
        <f>Y3239</f>
        <v>46.3</v>
      </c>
      <c r="T3239" s="70">
        <f>R3239+S3239</f>
        <v>47.419999999999995</v>
      </c>
      <c r="U3239" s="70">
        <f>ROUND(Z3239*$H$2,2)/100</f>
        <v>0</v>
      </c>
      <c r="V3239" s="78">
        <f>SUM(T3239:U3239)</f>
        <v>47.419999999999995</v>
      </c>
      <c r="X3239" s="70">
        <v>1.1200000000000001</v>
      </c>
      <c r="Y3239" s="70">
        <v>46.3</v>
      </c>
      <c r="Z3239" s="70">
        <v>47.42</v>
      </c>
      <c r="AA3239" s="79"/>
      <c r="AB3239" s="80">
        <f t="shared" si="1844"/>
        <v>0</v>
      </c>
    </row>
    <row r="3240" spans="1:28" s="34" customFormat="1" x14ac:dyDescent="0.25">
      <c r="A3240" s="72" t="s">
        <v>18948</v>
      </c>
      <c r="B3240" s="73" t="s">
        <v>24315</v>
      </c>
      <c r="C3240" s="74" t="s">
        <v>15747</v>
      </c>
      <c r="D3240" s="75">
        <v>0</v>
      </c>
      <c r="E3240" s="70">
        <v>75.240000000000009</v>
      </c>
      <c r="F3240" s="76">
        <f>ROUND(D3240*E3240,2)</f>
        <v>0</v>
      </c>
      <c r="G3240" s="77"/>
      <c r="H3240" s="70">
        <f>ROUND(N3240+(N3240*$H$2/100),2)</f>
        <v>48.3</v>
      </c>
      <c r="I3240" s="70">
        <f>ROUND(O3240+(O3240*$H$2/100),2)</f>
        <v>26.94</v>
      </c>
      <c r="J3240" s="70">
        <f>H3240+I3240</f>
        <v>75.239999999999995</v>
      </c>
      <c r="K3240" s="70">
        <v>0</v>
      </c>
      <c r="L3240" s="76">
        <f>SUM(J3240:K3240)</f>
        <v>75.239999999999995</v>
      </c>
      <c r="N3240" s="70">
        <v>48.300000000000004</v>
      </c>
      <c r="O3240" s="70">
        <v>26.939999999999998</v>
      </c>
      <c r="P3240" s="70">
        <f>SUM(N3240:O3240)</f>
        <v>75.240000000000009</v>
      </c>
      <c r="Q3240" s="64"/>
      <c r="R3240" s="70">
        <f>X3240</f>
        <v>48.3</v>
      </c>
      <c r="S3240" s="70">
        <f>Y3240</f>
        <v>26.93</v>
      </c>
      <c r="T3240" s="70">
        <f>R3240+S3240</f>
        <v>75.22999999999999</v>
      </c>
      <c r="U3240" s="70">
        <f>ROUND(Z3240*$H$2,2)/100</f>
        <v>0</v>
      </c>
      <c r="V3240" s="78">
        <f>SUM(T3240:U3240)</f>
        <v>75.22999999999999</v>
      </c>
      <c r="X3240" s="70">
        <v>48.3</v>
      </c>
      <c r="Y3240" s="70">
        <v>26.93</v>
      </c>
      <c r="Z3240" s="70">
        <v>75.23</v>
      </c>
      <c r="AA3240" s="79"/>
      <c r="AB3240" s="80">
        <f t="shared" si="1844"/>
        <v>1.0000000000005116E-2</v>
      </c>
    </row>
    <row r="3241" spans="1:28" ht="22.5" x14ac:dyDescent="0.25">
      <c r="A3241" s="66" t="s">
        <v>18949</v>
      </c>
      <c r="B3241" s="67" t="s">
        <v>24316</v>
      </c>
      <c r="C3241" s="68"/>
      <c r="D3241" s="69"/>
      <c r="E3241" s="70"/>
      <c r="F3241" s="71"/>
      <c r="H3241" s="70"/>
      <c r="I3241" s="70"/>
      <c r="J3241" s="70"/>
      <c r="K3241" s="70"/>
      <c r="L3241" s="76"/>
      <c r="N3241" s="70"/>
      <c r="O3241" s="70"/>
      <c r="P3241" s="70"/>
      <c r="Q3241" s="64"/>
      <c r="R3241" s="70"/>
      <c r="S3241" s="70"/>
      <c r="T3241" s="70"/>
      <c r="U3241" s="70"/>
      <c r="V3241" s="78"/>
      <c r="X3241" s="70"/>
      <c r="Y3241" s="70"/>
      <c r="Z3241" s="70"/>
      <c r="AA3241" s="79"/>
      <c r="AB3241" s="80">
        <f t="shared" si="1844"/>
        <v>0</v>
      </c>
    </row>
    <row r="3242" spans="1:28" ht="22.5" x14ac:dyDescent="0.25">
      <c r="A3242" s="72" t="s">
        <v>18950</v>
      </c>
      <c r="B3242" s="73" t="s">
        <v>24317</v>
      </c>
      <c r="C3242" s="109" t="s">
        <v>15747</v>
      </c>
      <c r="D3242" s="75">
        <v>0</v>
      </c>
      <c r="E3242" s="70">
        <v>82.28</v>
      </c>
      <c r="F3242" s="76">
        <f t="shared" ref="F3242:F3254" si="1854">ROUND(D3242*E3242,2)</f>
        <v>0</v>
      </c>
      <c r="G3242" s="34"/>
      <c r="H3242" s="70">
        <f t="shared" ref="H3242:I3254" si="1855">ROUND(N3242+(N3242*$H$2/100),2)</f>
        <v>35.32</v>
      </c>
      <c r="I3242" s="70">
        <f t="shared" si="1855"/>
        <v>46.96</v>
      </c>
      <c r="J3242" s="70">
        <f t="shared" ref="J3242:J3254" si="1856">H3242+I3242</f>
        <v>82.28</v>
      </c>
      <c r="K3242" s="70">
        <v>0</v>
      </c>
      <c r="L3242" s="76">
        <f t="shared" ref="L3242:L3254" si="1857">SUM(J3242:K3242)</f>
        <v>82.28</v>
      </c>
      <c r="N3242" s="70">
        <v>35.32</v>
      </c>
      <c r="O3242" s="70">
        <v>46.96</v>
      </c>
      <c r="P3242" s="70">
        <f t="shared" ref="P3242:P3254" si="1858">SUM(N3242:O3242)</f>
        <v>82.28</v>
      </c>
      <c r="Q3242" s="64"/>
      <c r="R3242" s="70">
        <f t="shared" ref="R3242:S3254" si="1859">X3242</f>
        <v>35.32</v>
      </c>
      <c r="S3242" s="70">
        <f t="shared" si="1859"/>
        <v>46.97</v>
      </c>
      <c r="T3242" s="70">
        <f t="shared" ref="T3242:T3254" si="1860">R3242+S3242</f>
        <v>82.289999999999992</v>
      </c>
      <c r="U3242" s="70">
        <f t="shared" ref="U3242:U3254" si="1861">ROUND(Z3242*$H$2,2)/100</f>
        <v>0</v>
      </c>
      <c r="V3242" s="78">
        <f t="shared" ref="V3242:V3254" si="1862">SUM(T3242:U3242)</f>
        <v>82.289999999999992</v>
      </c>
      <c r="X3242" s="70">
        <v>35.32</v>
      </c>
      <c r="Y3242" s="70">
        <v>46.97</v>
      </c>
      <c r="Z3242" s="70">
        <v>82.29</v>
      </c>
      <c r="AA3242" s="79"/>
      <c r="AB3242" s="80">
        <f t="shared" si="1844"/>
        <v>-1.0000000000005116E-2</v>
      </c>
    </row>
    <row r="3243" spans="1:28" ht="22.5" x14ac:dyDescent="0.25">
      <c r="A3243" s="72" t="s">
        <v>18951</v>
      </c>
      <c r="B3243" s="73" t="s">
        <v>24318</v>
      </c>
      <c r="C3243" s="74" t="s">
        <v>15747</v>
      </c>
      <c r="D3243" s="75">
        <v>0</v>
      </c>
      <c r="E3243" s="70">
        <v>96.17</v>
      </c>
      <c r="F3243" s="76">
        <f t="shared" si="1854"/>
        <v>0</v>
      </c>
      <c r="G3243" s="29"/>
      <c r="H3243" s="70">
        <f t="shared" si="1855"/>
        <v>42.49</v>
      </c>
      <c r="I3243" s="70">
        <f t="shared" si="1855"/>
        <v>53.68</v>
      </c>
      <c r="J3243" s="70">
        <f t="shared" si="1856"/>
        <v>96.17</v>
      </c>
      <c r="K3243" s="70">
        <v>0</v>
      </c>
      <c r="L3243" s="76">
        <f t="shared" si="1857"/>
        <v>96.17</v>
      </c>
      <c r="N3243" s="70">
        <v>42.49</v>
      </c>
      <c r="O3243" s="70">
        <v>53.680000000000007</v>
      </c>
      <c r="P3243" s="70">
        <f t="shared" si="1858"/>
        <v>96.170000000000016</v>
      </c>
      <c r="Q3243" s="64"/>
      <c r="R3243" s="70">
        <f t="shared" si="1859"/>
        <v>42.49</v>
      </c>
      <c r="S3243" s="70">
        <f t="shared" si="1859"/>
        <v>53.68</v>
      </c>
      <c r="T3243" s="70">
        <f t="shared" si="1860"/>
        <v>96.17</v>
      </c>
      <c r="U3243" s="70">
        <f t="shared" si="1861"/>
        <v>0</v>
      </c>
      <c r="V3243" s="78">
        <f t="shared" si="1862"/>
        <v>96.17</v>
      </c>
      <c r="X3243" s="70">
        <v>42.49</v>
      </c>
      <c r="Y3243" s="70">
        <v>53.68</v>
      </c>
      <c r="Z3243" s="70">
        <v>96.17</v>
      </c>
      <c r="AA3243" s="79"/>
      <c r="AB3243" s="80">
        <f t="shared" si="1844"/>
        <v>0</v>
      </c>
    </row>
    <row r="3244" spans="1:28" s="34" customFormat="1" ht="22.5" x14ac:dyDescent="0.25">
      <c r="A3244" s="72" t="s">
        <v>18952</v>
      </c>
      <c r="B3244" s="73" t="s">
        <v>24319</v>
      </c>
      <c r="C3244" s="74" t="s">
        <v>15747</v>
      </c>
      <c r="D3244" s="75">
        <v>0</v>
      </c>
      <c r="E3244" s="70">
        <v>100.21000000000001</v>
      </c>
      <c r="F3244" s="76">
        <f t="shared" si="1854"/>
        <v>0</v>
      </c>
      <c r="G3244" s="29"/>
      <c r="H3244" s="70">
        <f t="shared" si="1855"/>
        <v>46.53</v>
      </c>
      <c r="I3244" s="70">
        <f t="shared" si="1855"/>
        <v>53.68</v>
      </c>
      <c r="J3244" s="70">
        <f t="shared" si="1856"/>
        <v>100.21000000000001</v>
      </c>
      <c r="K3244" s="70">
        <v>0</v>
      </c>
      <c r="L3244" s="76">
        <f t="shared" si="1857"/>
        <v>100.21000000000001</v>
      </c>
      <c r="N3244" s="70">
        <v>46.53</v>
      </c>
      <c r="O3244" s="70">
        <v>53.680000000000007</v>
      </c>
      <c r="P3244" s="70">
        <f t="shared" si="1858"/>
        <v>100.21000000000001</v>
      </c>
      <c r="Q3244" s="64"/>
      <c r="R3244" s="70">
        <f t="shared" si="1859"/>
        <v>46.53</v>
      </c>
      <c r="S3244" s="70">
        <f t="shared" si="1859"/>
        <v>53.68</v>
      </c>
      <c r="T3244" s="70">
        <f t="shared" si="1860"/>
        <v>100.21000000000001</v>
      </c>
      <c r="U3244" s="70">
        <f t="shared" si="1861"/>
        <v>0</v>
      </c>
      <c r="V3244" s="78">
        <f t="shared" si="1862"/>
        <v>100.21000000000001</v>
      </c>
      <c r="X3244" s="70">
        <v>46.53</v>
      </c>
      <c r="Y3244" s="70">
        <v>53.68</v>
      </c>
      <c r="Z3244" s="70">
        <v>100.21</v>
      </c>
      <c r="AA3244" s="79"/>
      <c r="AB3244" s="80">
        <f t="shared" si="1844"/>
        <v>0</v>
      </c>
    </row>
    <row r="3245" spans="1:28" s="34" customFormat="1" ht="22.5" x14ac:dyDescent="0.25">
      <c r="A3245" s="72" t="s">
        <v>18953</v>
      </c>
      <c r="B3245" s="73" t="s">
        <v>24320</v>
      </c>
      <c r="C3245" s="74" t="s">
        <v>15747</v>
      </c>
      <c r="D3245" s="75">
        <v>0</v>
      </c>
      <c r="E3245" s="70">
        <v>118.8</v>
      </c>
      <c r="F3245" s="76">
        <f t="shared" si="1854"/>
        <v>0</v>
      </c>
      <c r="G3245" s="29"/>
      <c r="H3245" s="70">
        <f t="shared" si="1855"/>
        <v>58.43</v>
      </c>
      <c r="I3245" s="70">
        <f t="shared" si="1855"/>
        <v>60.37</v>
      </c>
      <c r="J3245" s="70">
        <f t="shared" si="1856"/>
        <v>118.8</v>
      </c>
      <c r="K3245" s="70">
        <v>0</v>
      </c>
      <c r="L3245" s="76">
        <f t="shared" si="1857"/>
        <v>118.8</v>
      </c>
      <c r="N3245" s="70">
        <v>58.43</v>
      </c>
      <c r="O3245" s="70">
        <v>60.370000000000005</v>
      </c>
      <c r="P3245" s="70">
        <f t="shared" si="1858"/>
        <v>118.80000000000001</v>
      </c>
      <c r="Q3245" s="64"/>
      <c r="R3245" s="70">
        <f t="shared" si="1859"/>
        <v>58.43</v>
      </c>
      <c r="S3245" s="70">
        <f t="shared" si="1859"/>
        <v>60.39</v>
      </c>
      <c r="T3245" s="70">
        <f t="shared" si="1860"/>
        <v>118.82</v>
      </c>
      <c r="U3245" s="70">
        <f t="shared" si="1861"/>
        <v>0</v>
      </c>
      <c r="V3245" s="78">
        <f t="shared" si="1862"/>
        <v>118.82</v>
      </c>
      <c r="X3245" s="70">
        <v>58.43</v>
      </c>
      <c r="Y3245" s="70">
        <v>60.39</v>
      </c>
      <c r="Z3245" s="70">
        <v>118.82</v>
      </c>
      <c r="AA3245" s="79"/>
      <c r="AB3245" s="80">
        <f t="shared" si="1844"/>
        <v>-1.999999999998181E-2</v>
      </c>
    </row>
    <row r="3246" spans="1:28" s="34" customFormat="1" ht="22.5" x14ac:dyDescent="0.25">
      <c r="A3246" s="72" t="s">
        <v>18954</v>
      </c>
      <c r="B3246" s="73" t="s">
        <v>24321</v>
      </c>
      <c r="C3246" s="74" t="s">
        <v>15747</v>
      </c>
      <c r="D3246" s="75">
        <v>0</v>
      </c>
      <c r="E3246" s="70">
        <v>167.19000000000003</v>
      </c>
      <c r="F3246" s="76">
        <f t="shared" si="1854"/>
        <v>0</v>
      </c>
      <c r="G3246" s="29"/>
      <c r="H3246" s="70">
        <f t="shared" si="1855"/>
        <v>100.1</v>
      </c>
      <c r="I3246" s="70">
        <f t="shared" si="1855"/>
        <v>67.09</v>
      </c>
      <c r="J3246" s="70">
        <f t="shared" si="1856"/>
        <v>167.19</v>
      </c>
      <c r="K3246" s="70">
        <v>0</v>
      </c>
      <c r="L3246" s="76">
        <f t="shared" si="1857"/>
        <v>167.19</v>
      </c>
      <c r="N3246" s="70">
        <v>100.10000000000001</v>
      </c>
      <c r="O3246" s="70">
        <v>67.09</v>
      </c>
      <c r="P3246" s="70">
        <f t="shared" si="1858"/>
        <v>167.19</v>
      </c>
      <c r="Q3246" s="64"/>
      <c r="R3246" s="70">
        <f t="shared" si="1859"/>
        <v>100.1</v>
      </c>
      <c r="S3246" s="70">
        <f t="shared" si="1859"/>
        <v>67.099999999999994</v>
      </c>
      <c r="T3246" s="70">
        <f t="shared" si="1860"/>
        <v>167.2</v>
      </c>
      <c r="U3246" s="70">
        <f t="shared" si="1861"/>
        <v>0</v>
      </c>
      <c r="V3246" s="78">
        <f t="shared" si="1862"/>
        <v>167.2</v>
      </c>
      <c r="X3246" s="70">
        <v>100.1</v>
      </c>
      <c r="Y3246" s="70">
        <v>67.099999999999994</v>
      </c>
      <c r="Z3246" s="70">
        <v>167.2</v>
      </c>
      <c r="AA3246" s="79"/>
      <c r="AB3246" s="80">
        <f t="shared" si="1844"/>
        <v>-9.9999999999909051E-3</v>
      </c>
    </row>
    <row r="3247" spans="1:28" s="34" customFormat="1" ht="22.5" x14ac:dyDescent="0.25">
      <c r="A3247" s="72" t="s">
        <v>18955</v>
      </c>
      <c r="B3247" s="73" t="s">
        <v>24322</v>
      </c>
      <c r="C3247" s="74" t="s">
        <v>15747</v>
      </c>
      <c r="D3247" s="75">
        <v>0</v>
      </c>
      <c r="E3247" s="70">
        <v>189.57999999999998</v>
      </c>
      <c r="F3247" s="76">
        <f t="shared" si="1854"/>
        <v>0</v>
      </c>
      <c r="G3247" s="29"/>
      <c r="H3247" s="70">
        <f t="shared" si="1855"/>
        <v>114.1</v>
      </c>
      <c r="I3247" s="70">
        <f t="shared" si="1855"/>
        <v>75.48</v>
      </c>
      <c r="J3247" s="70">
        <f t="shared" si="1856"/>
        <v>189.57999999999998</v>
      </c>
      <c r="K3247" s="70">
        <v>0</v>
      </c>
      <c r="L3247" s="76">
        <f t="shared" si="1857"/>
        <v>189.57999999999998</v>
      </c>
      <c r="N3247" s="70">
        <v>114.1</v>
      </c>
      <c r="O3247" s="70">
        <v>75.47999999999999</v>
      </c>
      <c r="P3247" s="70">
        <f t="shared" si="1858"/>
        <v>189.57999999999998</v>
      </c>
      <c r="Q3247" s="64"/>
      <c r="R3247" s="70">
        <f t="shared" si="1859"/>
        <v>114.1</v>
      </c>
      <c r="S3247" s="70">
        <f t="shared" si="1859"/>
        <v>75.489999999999995</v>
      </c>
      <c r="T3247" s="70">
        <f t="shared" si="1860"/>
        <v>189.58999999999997</v>
      </c>
      <c r="U3247" s="70">
        <f t="shared" si="1861"/>
        <v>0</v>
      </c>
      <c r="V3247" s="78">
        <f t="shared" si="1862"/>
        <v>189.58999999999997</v>
      </c>
      <c r="X3247" s="70">
        <v>114.1</v>
      </c>
      <c r="Y3247" s="70">
        <v>75.489999999999995</v>
      </c>
      <c r="Z3247" s="70">
        <v>189.59</v>
      </c>
      <c r="AA3247" s="79"/>
      <c r="AB3247" s="80">
        <f t="shared" si="1844"/>
        <v>-1.0000000000019327E-2</v>
      </c>
    </row>
    <row r="3248" spans="1:28" ht="22.5" x14ac:dyDescent="0.25">
      <c r="A3248" s="72" t="s">
        <v>18956</v>
      </c>
      <c r="B3248" s="73" t="s">
        <v>24323</v>
      </c>
      <c r="C3248" s="74" t="s">
        <v>15747</v>
      </c>
      <c r="D3248" s="75">
        <v>0</v>
      </c>
      <c r="E3248" s="70">
        <v>251.35</v>
      </c>
      <c r="F3248" s="76">
        <f t="shared" si="1854"/>
        <v>0</v>
      </c>
      <c r="G3248" s="29"/>
      <c r="H3248" s="70">
        <f t="shared" si="1855"/>
        <v>170.85</v>
      </c>
      <c r="I3248" s="70">
        <f t="shared" si="1855"/>
        <v>80.5</v>
      </c>
      <c r="J3248" s="70">
        <f t="shared" si="1856"/>
        <v>251.35</v>
      </c>
      <c r="K3248" s="70">
        <v>0</v>
      </c>
      <c r="L3248" s="76">
        <f t="shared" si="1857"/>
        <v>251.35</v>
      </c>
      <c r="N3248" s="70">
        <v>170.85</v>
      </c>
      <c r="O3248" s="70">
        <v>80.5</v>
      </c>
      <c r="P3248" s="70">
        <f t="shared" si="1858"/>
        <v>251.35</v>
      </c>
      <c r="Q3248" s="64"/>
      <c r="R3248" s="70">
        <f t="shared" si="1859"/>
        <v>170.85</v>
      </c>
      <c r="S3248" s="70">
        <f t="shared" si="1859"/>
        <v>80.52</v>
      </c>
      <c r="T3248" s="70">
        <f t="shared" si="1860"/>
        <v>251.37</v>
      </c>
      <c r="U3248" s="70">
        <f t="shared" si="1861"/>
        <v>0</v>
      </c>
      <c r="V3248" s="78">
        <f t="shared" si="1862"/>
        <v>251.37</v>
      </c>
      <c r="X3248" s="70">
        <v>170.85</v>
      </c>
      <c r="Y3248" s="70">
        <v>80.52</v>
      </c>
      <c r="Z3248" s="70">
        <v>251.37</v>
      </c>
      <c r="AA3248" s="79"/>
      <c r="AB3248" s="80">
        <f t="shared" si="1844"/>
        <v>-2.0000000000010232E-2</v>
      </c>
    </row>
    <row r="3249" spans="1:28" ht="22.5" x14ac:dyDescent="0.25">
      <c r="A3249" s="72" t="s">
        <v>18957</v>
      </c>
      <c r="B3249" s="73" t="s">
        <v>24324</v>
      </c>
      <c r="C3249" s="74" t="s">
        <v>15747</v>
      </c>
      <c r="D3249" s="75">
        <v>0</v>
      </c>
      <c r="E3249" s="70">
        <v>242.19</v>
      </c>
      <c r="F3249" s="76">
        <f t="shared" si="1854"/>
        <v>0</v>
      </c>
      <c r="G3249" s="77"/>
      <c r="H3249" s="70">
        <f t="shared" si="1855"/>
        <v>158.31</v>
      </c>
      <c r="I3249" s="70">
        <f t="shared" si="1855"/>
        <v>83.88</v>
      </c>
      <c r="J3249" s="70">
        <f t="shared" si="1856"/>
        <v>242.19</v>
      </c>
      <c r="K3249" s="70">
        <v>0</v>
      </c>
      <c r="L3249" s="76">
        <f t="shared" si="1857"/>
        <v>242.19</v>
      </c>
      <c r="N3249" s="70">
        <v>158.31</v>
      </c>
      <c r="O3249" s="70">
        <v>83.88</v>
      </c>
      <c r="P3249" s="70">
        <f t="shared" si="1858"/>
        <v>242.19</v>
      </c>
      <c r="Q3249" s="64"/>
      <c r="R3249" s="70">
        <f t="shared" si="1859"/>
        <v>158.31</v>
      </c>
      <c r="S3249" s="70">
        <f t="shared" si="1859"/>
        <v>83.89</v>
      </c>
      <c r="T3249" s="70">
        <f t="shared" si="1860"/>
        <v>242.2</v>
      </c>
      <c r="U3249" s="70">
        <f t="shared" si="1861"/>
        <v>0</v>
      </c>
      <c r="V3249" s="78">
        <f t="shared" si="1862"/>
        <v>242.2</v>
      </c>
      <c r="X3249" s="70">
        <v>158.31</v>
      </c>
      <c r="Y3249" s="70">
        <v>83.89</v>
      </c>
      <c r="Z3249" s="70">
        <v>242.2</v>
      </c>
      <c r="AA3249" s="79"/>
      <c r="AB3249" s="80">
        <f t="shared" si="1844"/>
        <v>-9.9999999999909051E-3</v>
      </c>
    </row>
    <row r="3250" spans="1:28" ht="22.5" x14ac:dyDescent="0.25">
      <c r="A3250" s="72" t="s">
        <v>18958</v>
      </c>
      <c r="B3250" s="73" t="s">
        <v>24325</v>
      </c>
      <c r="C3250" s="74" t="s">
        <v>15747</v>
      </c>
      <c r="D3250" s="75">
        <v>0</v>
      </c>
      <c r="E3250" s="70">
        <v>305.67</v>
      </c>
      <c r="F3250" s="76">
        <f t="shared" si="1854"/>
        <v>0</v>
      </c>
      <c r="G3250" s="77"/>
      <c r="H3250" s="70">
        <f t="shared" si="1855"/>
        <v>216.78</v>
      </c>
      <c r="I3250" s="70">
        <f t="shared" si="1855"/>
        <v>88.89</v>
      </c>
      <c r="J3250" s="70">
        <f t="shared" si="1856"/>
        <v>305.67</v>
      </c>
      <c r="K3250" s="70">
        <v>0</v>
      </c>
      <c r="L3250" s="76">
        <f t="shared" si="1857"/>
        <v>305.67</v>
      </c>
      <c r="N3250" s="70">
        <v>216.78</v>
      </c>
      <c r="O3250" s="70">
        <v>88.89</v>
      </c>
      <c r="P3250" s="70">
        <f t="shared" si="1858"/>
        <v>305.67</v>
      </c>
      <c r="Q3250" s="64"/>
      <c r="R3250" s="70">
        <f t="shared" si="1859"/>
        <v>216.78</v>
      </c>
      <c r="S3250" s="70">
        <f t="shared" si="1859"/>
        <v>88.91</v>
      </c>
      <c r="T3250" s="70">
        <f t="shared" si="1860"/>
        <v>305.69</v>
      </c>
      <c r="U3250" s="70">
        <f t="shared" si="1861"/>
        <v>0</v>
      </c>
      <c r="V3250" s="78">
        <f t="shared" si="1862"/>
        <v>305.69</v>
      </c>
      <c r="X3250" s="70">
        <v>216.78</v>
      </c>
      <c r="Y3250" s="70">
        <v>88.91</v>
      </c>
      <c r="Z3250" s="70">
        <v>305.69</v>
      </c>
      <c r="AA3250" s="79"/>
      <c r="AB3250" s="80">
        <f t="shared" si="1844"/>
        <v>-1.999999999998181E-2</v>
      </c>
    </row>
    <row r="3251" spans="1:28" ht="22.5" x14ac:dyDescent="0.25">
      <c r="A3251" s="72" t="s">
        <v>18959</v>
      </c>
      <c r="B3251" s="73" t="s">
        <v>24326</v>
      </c>
      <c r="C3251" s="74" t="s">
        <v>15747</v>
      </c>
      <c r="D3251" s="75">
        <v>0</v>
      </c>
      <c r="E3251" s="70">
        <v>384.43</v>
      </c>
      <c r="F3251" s="76">
        <f t="shared" si="1854"/>
        <v>0</v>
      </c>
      <c r="G3251" s="77"/>
      <c r="H3251" s="70">
        <f t="shared" si="1855"/>
        <v>292.18</v>
      </c>
      <c r="I3251" s="70">
        <f t="shared" si="1855"/>
        <v>92.25</v>
      </c>
      <c r="J3251" s="70">
        <f t="shared" si="1856"/>
        <v>384.43</v>
      </c>
      <c r="K3251" s="70">
        <v>0</v>
      </c>
      <c r="L3251" s="76">
        <f t="shared" si="1857"/>
        <v>384.43</v>
      </c>
      <c r="N3251" s="70">
        <v>292.18</v>
      </c>
      <c r="O3251" s="70">
        <v>92.25</v>
      </c>
      <c r="P3251" s="70">
        <f t="shared" si="1858"/>
        <v>384.43</v>
      </c>
      <c r="Q3251" s="64"/>
      <c r="R3251" s="70">
        <f t="shared" si="1859"/>
        <v>292.18</v>
      </c>
      <c r="S3251" s="70">
        <f t="shared" si="1859"/>
        <v>92.26</v>
      </c>
      <c r="T3251" s="70">
        <f t="shared" si="1860"/>
        <v>384.44</v>
      </c>
      <c r="U3251" s="70">
        <f t="shared" si="1861"/>
        <v>0</v>
      </c>
      <c r="V3251" s="78">
        <f t="shared" si="1862"/>
        <v>384.44</v>
      </c>
      <c r="X3251" s="70">
        <v>292.18</v>
      </c>
      <c r="Y3251" s="70">
        <v>92.26</v>
      </c>
      <c r="Z3251" s="70">
        <v>384.44</v>
      </c>
      <c r="AA3251" s="79"/>
      <c r="AB3251" s="80">
        <f t="shared" si="1844"/>
        <v>-9.9999999999909051E-3</v>
      </c>
    </row>
    <row r="3252" spans="1:28" ht="22.5" x14ac:dyDescent="0.25">
      <c r="A3252" s="72" t="s">
        <v>18960</v>
      </c>
      <c r="B3252" s="73" t="s">
        <v>24327</v>
      </c>
      <c r="C3252" s="74" t="s">
        <v>15747</v>
      </c>
      <c r="D3252" s="75">
        <v>0</v>
      </c>
      <c r="E3252" s="70">
        <v>552.74</v>
      </c>
      <c r="F3252" s="76">
        <f t="shared" si="1854"/>
        <v>0</v>
      </c>
      <c r="G3252" s="77"/>
      <c r="H3252" s="70">
        <f t="shared" si="1855"/>
        <v>452.1</v>
      </c>
      <c r="I3252" s="70">
        <f t="shared" si="1855"/>
        <v>100.64</v>
      </c>
      <c r="J3252" s="70">
        <f t="shared" si="1856"/>
        <v>552.74</v>
      </c>
      <c r="K3252" s="70">
        <v>0</v>
      </c>
      <c r="L3252" s="76">
        <f t="shared" si="1857"/>
        <v>552.74</v>
      </c>
      <c r="N3252" s="70">
        <v>452.09999999999997</v>
      </c>
      <c r="O3252" s="70">
        <v>100.64</v>
      </c>
      <c r="P3252" s="70">
        <f t="shared" si="1858"/>
        <v>552.74</v>
      </c>
      <c r="Q3252" s="64"/>
      <c r="R3252" s="70">
        <f t="shared" si="1859"/>
        <v>452.1</v>
      </c>
      <c r="S3252" s="70">
        <f t="shared" si="1859"/>
        <v>100.65</v>
      </c>
      <c r="T3252" s="70">
        <f t="shared" si="1860"/>
        <v>552.75</v>
      </c>
      <c r="U3252" s="70">
        <f t="shared" si="1861"/>
        <v>0</v>
      </c>
      <c r="V3252" s="78">
        <f t="shared" si="1862"/>
        <v>552.75</v>
      </c>
      <c r="X3252" s="70">
        <v>452.1</v>
      </c>
      <c r="Y3252" s="70">
        <v>100.65</v>
      </c>
      <c r="Z3252" s="70">
        <v>552.75</v>
      </c>
      <c r="AA3252" s="79"/>
      <c r="AB3252" s="80">
        <f t="shared" si="1844"/>
        <v>-9.9999999999909051E-3</v>
      </c>
    </row>
    <row r="3253" spans="1:28" ht="22.5" x14ac:dyDescent="0.25">
      <c r="A3253" s="72" t="s">
        <v>18961</v>
      </c>
      <c r="B3253" s="73" t="s">
        <v>24328</v>
      </c>
      <c r="C3253" s="74" t="s">
        <v>15747</v>
      </c>
      <c r="D3253" s="75">
        <v>0</v>
      </c>
      <c r="E3253" s="70">
        <v>576.15</v>
      </c>
      <c r="F3253" s="76">
        <f t="shared" si="1854"/>
        <v>0</v>
      </c>
      <c r="G3253" s="29"/>
      <c r="H3253" s="70">
        <f t="shared" si="1855"/>
        <v>465.45</v>
      </c>
      <c r="I3253" s="70">
        <f t="shared" si="1855"/>
        <v>110.7</v>
      </c>
      <c r="J3253" s="70">
        <f t="shared" si="1856"/>
        <v>576.15</v>
      </c>
      <c r="K3253" s="70">
        <v>0</v>
      </c>
      <c r="L3253" s="76">
        <f t="shared" si="1857"/>
        <v>576.15</v>
      </c>
      <c r="N3253" s="70">
        <v>465.45</v>
      </c>
      <c r="O3253" s="70">
        <v>110.69999999999999</v>
      </c>
      <c r="P3253" s="70">
        <f t="shared" si="1858"/>
        <v>576.15</v>
      </c>
      <c r="Q3253" s="64"/>
      <c r="R3253" s="70">
        <f t="shared" si="1859"/>
        <v>465.45</v>
      </c>
      <c r="S3253" s="70">
        <f t="shared" si="1859"/>
        <v>110.71</v>
      </c>
      <c r="T3253" s="70">
        <f t="shared" si="1860"/>
        <v>576.16</v>
      </c>
      <c r="U3253" s="70">
        <f t="shared" si="1861"/>
        <v>0</v>
      </c>
      <c r="V3253" s="78">
        <f t="shared" si="1862"/>
        <v>576.16</v>
      </c>
      <c r="X3253" s="70">
        <v>465.45</v>
      </c>
      <c r="Y3253" s="70">
        <v>110.71</v>
      </c>
      <c r="Z3253" s="70">
        <v>576.16</v>
      </c>
      <c r="AA3253" s="79"/>
      <c r="AB3253" s="80">
        <f t="shared" si="1844"/>
        <v>-9.9999999999909051E-3</v>
      </c>
    </row>
    <row r="3254" spans="1:28" x14ac:dyDescent="0.25">
      <c r="A3254" s="72" t="s">
        <v>18962</v>
      </c>
      <c r="B3254" s="73" t="s">
        <v>24329</v>
      </c>
      <c r="C3254" s="74" t="s">
        <v>15747</v>
      </c>
      <c r="D3254" s="75">
        <v>0</v>
      </c>
      <c r="E3254" s="70">
        <v>744.43999999999994</v>
      </c>
      <c r="F3254" s="76">
        <f t="shared" si="1854"/>
        <v>0</v>
      </c>
      <c r="G3254" s="29"/>
      <c r="H3254" s="70">
        <f t="shared" si="1855"/>
        <v>627.02</v>
      </c>
      <c r="I3254" s="70">
        <f t="shared" si="1855"/>
        <v>117.42</v>
      </c>
      <c r="J3254" s="70">
        <f t="shared" si="1856"/>
        <v>744.43999999999994</v>
      </c>
      <c r="K3254" s="70">
        <v>0</v>
      </c>
      <c r="L3254" s="76">
        <f t="shared" si="1857"/>
        <v>744.43999999999994</v>
      </c>
      <c r="N3254" s="70">
        <v>627.02</v>
      </c>
      <c r="O3254" s="70">
        <v>117.41999999999999</v>
      </c>
      <c r="P3254" s="70">
        <f t="shared" si="1858"/>
        <v>744.43999999999994</v>
      </c>
      <c r="Q3254" s="64"/>
      <c r="R3254" s="70">
        <f t="shared" si="1859"/>
        <v>627.02</v>
      </c>
      <c r="S3254" s="70">
        <f t="shared" si="1859"/>
        <v>117.44</v>
      </c>
      <c r="T3254" s="70">
        <f t="shared" si="1860"/>
        <v>744.46</v>
      </c>
      <c r="U3254" s="70">
        <f t="shared" si="1861"/>
        <v>0</v>
      </c>
      <c r="V3254" s="78">
        <f t="shared" si="1862"/>
        <v>744.46</v>
      </c>
      <c r="X3254" s="70">
        <v>627.02</v>
      </c>
      <c r="Y3254" s="70">
        <v>117.44</v>
      </c>
      <c r="Z3254" s="70">
        <v>744.46</v>
      </c>
      <c r="AA3254" s="79"/>
      <c r="AB3254" s="80">
        <f t="shared" si="1844"/>
        <v>-2.0000000000095497E-2</v>
      </c>
    </row>
    <row r="3255" spans="1:28" x14ac:dyDescent="0.25">
      <c r="A3255" s="66" t="s">
        <v>18963</v>
      </c>
      <c r="B3255" s="67" t="s">
        <v>24330</v>
      </c>
      <c r="C3255" s="68"/>
      <c r="D3255" s="69"/>
      <c r="E3255" s="70"/>
      <c r="F3255" s="71"/>
      <c r="H3255" s="70"/>
      <c r="I3255" s="70"/>
      <c r="J3255" s="70"/>
      <c r="K3255" s="70"/>
      <c r="L3255" s="76"/>
      <c r="N3255" s="70"/>
      <c r="O3255" s="70"/>
      <c r="P3255" s="70"/>
      <c r="Q3255" s="64"/>
      <c r="R3255" s="70"/>
      <c r="S3255" s="70"/>
      <c r="T3255" s="70"/>
      <c r="U3255" s="70"/>
      <c r="V3255" s="78"/>
      <c r="X3255" s="70"/>
      <c r="Y3255" s="70"/>
      <c r="Z3255" s="70"/>
      <c r="AA3255" s="79"/>
      <c r="AB3255" s="80">
        <f t="shared" si="1844"/>
        <v>0</v>
      </c>
    </row>
    <row r="3256" spans="1:28" x14ac:dyDescent="0.25">
      <c r="A3256" s="72" t="s">
        <v>18964</v>
      </c>
      <c r="B3256" s="73" t="s">
        <v>24331</v>
      </c>
      <c r="C3256" s="74" t="s">
        <v>15747</v>
      </c>
      <c r="D3256" s="75">
        <v>0</v>
      </c>
      <c r="E3256" s="70">
        <v>102.91</v>
      </c>
      <c r="F3256" s="76">
        <f t="shared" ref="F3256:F3263" si="1863">ROUND(D3256*E3256,2)</f>
        <v>0</v>
      </c>
      <c r="G3256" s="77"/>
      <c r="H3256" s="70">
        <f t="shared" ref="H3256:I3263" si="1864">ROUND(N3256+(N3256*$H$2/100),2)</f>
        <v>92</v>
      </c>
      <c r="I3256" s="70">
        <f t="shared" si="1864"/>
        <v>10.91</v>
      </c>
      <c r="J3256" s="70">
        <f t="shared" ref="J3256:J3263" si="1865">H3256+I3256</f>
        <v>102.91</v>
      </c>
      <c r="K3256" s="70">
        <v>0</v>
      </c>
      <c r="L3256" s="76">
        <f t="shared" ref="L3256:L3263" si="1866">SUM(J3256:K3256)</f>
        <v>102.91</v>
      </c>
      <c r="N3256" s="70">
        <v>92</v>
      </c>
      <c r="O3256" s="70">
        <v>10.91</v>
      </c>
      <c r="P3256" s="70">
        <f t="shared" ref="P3256:P3263" si="1867">SUM(N3256:O3256)</f>
        <v>102.91</v>
      </c>
      <c r="Q3256" s="64"/>
      <c r="R3256" s="70">
        <f t="shared" ref="R3256:S3263" si="1868">X3256</f>
        <v>92</v>
      </c>
      <c r="S3256" s="70">
        <f t="shared" si="1868"/>
        <v>10.92</v>
      </c>
      <c r="T3256" s="70">
        <f t="shared" ref="T3256:T3263" si="1869">R3256+S3256</f>
        <v>102.92</v>
      </c>
      <c r="U3256" s="70">
        <f t="shared" ref="U3256:U3263" si="1870">ROUND(Z3256*$H$2,2)/100</f>
        <v>0</v>
      </c>
      <c r="V3256" s="78">
        <f t="shared" ref="V3256:V3263" si="1871">SUM(T3256:U3256)</f>
        <v>102.92</v>
      </c>
      <c r="X3256" s="70">
        <v>92</v>
      </c>
      <c r="Y3256" s="70">
        <v>10.92</v>
      </c>
      <c r="Z3256" s="70">
        <v>102.92</v>
      </c>
      <c r="AA3256" s="79"/>
      <c r="AB3256" s="80">
        <f t="shared" si="1844"/>
        <v>-1.0000000000005116E-2</v>
      </c>
    </row>
    <row r="3257" spans="1:28" x14ac:dyDescent="0.25">
      <c r="A3257" s="72" t="s">
        <v>18965</v>
      </c>
      <c r="B3257" s="73" t="s">
        <v>24332</v>
      </c>
      <c r="C3257" s="74" t="s">
        <v>15747</v>
      </c>
      <c r="D3257" s="75">
        <v>0</v>
      </c>
      <c r="E3257" s="70">
        <v>130.62</v>
      </c>
      <c r="F3257" s="76">
        <f t="shared" si="1863"/>
        <v>0</v>
      </c>
      <c r="G3257" s="77"/>
      <c r="H3257" s="70">
        <f t="shared" si="1864"/>
        <v>114.23</v>
      </c>
      <c r="I3257" s="70">
        <f t="shared" si="1864"/>
        <v>16.39</v>
      </c>
      <c r="J3257" s="70">
        <f t="shared" si="1865"/>
        <v>130.62</v>
      </c>
      <c r="K3257" s="70">
        <v>0</v>
      </c>
      <c r="L3257" s="76">
        <f t="shared" si="1866"/>
        <v>130.62</v>
      </c>
      <c r="N3257" s="70">
        <v>114.23</v>
      </c>
      <c r="O3257" s="70">
        <v>16.39</v>
      </c>
      <c r="P3257" s="70">
        <f t="shared" si="1867"/>
        <v>130.62</v>
      </c>
      <c r="Q3257" s="64"/>
      <c r="R3257" s="70">
        <f t="shared" si="1868"/>
        <v>114.23</v>
      </c>
      <c r="S3257" s="70">
        <f t="shared" si="1868"/>
        <v>16.38</v>
      </c>
      <c r="T3257" s="70">
        <f t="shared" si="1869"/>
        <v>130.61000000000001</v>
      </c>
      <c r="U3257" s="70">
        <f t="shared" si="1870"/>
        <v>0</v>
      </c>
      <c r="V3257" s="78">
        <f t="shared" si="1871"/>
        <v>130.61000000000001</v>
      </c>
      <c r="X3257" s="70">
        <v>114.23</v>
      </c>
      <c r="Y3257" s="70">
        <v>16.38</v>
      </c>
      <c r="Z3257" s="70">
        <v>130.61000000000001</v>
      </c>
      <c r="AA3257" s="79"/>
      <c r="AB3257" s="80">
        <f t="shared" si="1844"/>
        <v>9.9999999999909051E-3</v>
      </c>
    </row>
    <row r="3258" spans="1:28" x14ac:dyDescent="0.25">
      <c r="A3258" s="72" t="s">
        <v>18966</v>
      </c>
      <c r="B3258" s="73" t="s">
        <v>24333</v>
      </c>
      <c r="C3258" s="74" t="s">
        <v>15747</v>
      </c>
      <c r="D3258" s="75">
        <v>0</v>
      </c>
      <c r="E3258" s="70">
        <v>170.01</v>
      </c>
      <c r="F3258" s="76">
        <f t="shared" si="1863"/>
        <v>0</v>
      </c>
      <c r="G3258" s="77"/>
      <c r="H3258" s="70">
        <f t="shared" si="1864"/>
        <v>150.91</v>
      </c>
      <c r="I3258" s="70">
        <f t="shared" si="1864"/>
        <v>19.100000000000001</v>
      </c>
      <c r="J3258" s="70">
        <f t="shared" si="1865"/>
        <v>170.01</v>
      </c>
      <c r="K3258" s="70">
        <v>0</v>
      </c>
      <c r="L3258" s="76">
        <f t="shared" si="1866"/>
        <v>170.01</v>
      </c>
      <c r="N3258" s="70">
        <v>150.91</v>
      </c>
      <c r="O3258" s="70">
        <v>19.100000000000001</v>
      </c>
      <c r="P3258" s="70">
        <f t="shared" si="1867"/>
        <v>170.01</v>
      </c>
      <c r="Q3258" s="64"/>
      <c r="R3258" s="70">
        <f t="shared" si="1868"/>
        <v>150.91</v>
      </c>
      <c r="S3258" s="70">
        <f t="shared" si="1868"/>
        <v>19.11</v>
      </c>
      <c r="T3258" s="70">
        <f t="shared" si="1869"/>
        <v>170.01999999999998</v>
      </c>
      <c r="U3258" s="70">
        <f t="shared" si="1870"/>
        <v>0</v>
      </c>
      <c r="V3258" s="78">
        <f t="shared" si="1871"/>
        <v>170.01999999999998</v>
      </c>
      <c r="X3258" s="70">
        <v>150.91</v>
      </c>
      <c r="Y3258" s="70">
        <v>19.11</v>
      </c>
      <c r="Z3258" s="70">
        <v>170.02</v>
      </c>
      <c r="AA3258" s="79"/>
      <c r="AB3258" s="80">
        <f t="shared" si="1844"/>
        <v>-1.0000000000019327E-2</v>
      </c>
    </row>
    <row r="3259" spans="1:28" x14ac:dyDescent="0.25">
      <c r="A3259" s="72" t="s">
        <v>18967</v>
      </c>
      <c r="B3259" s="73" t="s">
        <v>24334</v>
      </c>
      <c r="C3259" s="74" t="s">
        <v>15747</v>
      </c>
      <c r="D3259" s="75">
        <v>0</v>
      </c>
      <c r="E3259" s="70">
        <v>226.10999999999999</v>
      </c>
      <c r="F3259" s="76">
        <f t="shared" si="1863"/>
        <v>0</v>
      </c>
      <c r="G3259" s="77"/>
      <c r="H3259" s="70">
        <f t="shared" si="1864"/>
        <v>204.27</v>
      </c>
      <c r="I3259" s="70">
        <f t="shared" si="1864"/>
        <v>21.84</v>
      </c>
      <c r="J3259" s="70">
        <f t="shared" si="1865"/>
        <v>226.11</v>
      </c>
      <c r="K3259" s="70">
        <v>0</v>
      </c>
      <c r="L3259" s="76">
        <f t="shared" si="1866"/>
        <v>226.11</v>
      </c>
      <c r="N3259" s="70">
        <v>204.26999999999998</v>
      </c>
      <c r="O3259" s="70">
        <v>21.84</v>
      </c>
      <c r="P3259" s="70">
        <f t="shared" si="1867"/>
        <v>226.10999999999999</v>
      </c>
      <c r="Q3259" s="64"/>
      <c r="R3259" s="70">
        <f t="shared" si="1868"/>
        <v>204.27</v>
      </c>
      <c r="S3259" s="70">
        <f t="shared" si="1868"/>
        <v>21.84</v>
      </c>
      <c r="T3259" s="70">
        <f t="shared" si="1869"/>
        <v>226.11</v>
      </c>
      <c r="U3259" s="70">
        <f t="shared" si="1870"/>
        <v>0</v>
      </c>
      <c r="V3259" s="78">
        <f t="shared" si="1871"/>
        <v>226.11</v>
      </c>
      <c r="X3259" s="70">
        <v>204.27</v>
      </c>
      <c r="Y3259" s="70">
        <v>21.84</v>
      </c>
      <c r="Z3259" s="70">
        <v>226.11</v>
      </c>
      <c r="AA3259" s="79"/>
      <c r="AB3259" s="80">
        <f t="shared" si="1844"/>
        <v>0</v>
      </c>
    </row>
    <row r="3260" spans="1:28" x14ac:dyDescent="0.25">
      <c r="A3260" s="72" t="s">
        <v>18968</v>
      </c>
      <c r="B3260" s="73" t="s">
        <v>24335</v>
      </c>
      <c r="C3260" s="74" t="s">
        <v>15747</v>
      </c>
      <c r="D3260" s="75">
        <v>0</v>
      </c>
      <c r="E3260" s="70">
        <v>283.71999999999997</v>
      </c>
      <c r="F3260" s="76">
        <f t="shared" si="1863"/>
        <v>0</v>
      </c>
      <c r="G3260" s="77"/>
      <c r="H3260" s="70">
        <f t="shared" si="1864"/>
        <v>256.42</v>
      </c>
      <c r="I3260" s="70">
        <f t="shared" si="1864"/>
        <v>27.3</v>
      </c>
      <c r="J3260" s="70">
        <f t="shared" si="1865"/>
        <v>283.72000000000003</v>
      </c>
      <c r="K3260" s="70">
        <v>0</v>
      </c>
      <c r="L3260" s="76">
        <f t="shared" si="1866"/>
        <v>283.72000000000003</v>
      </c>
      <c r="N3260" s="70">
        <v>256.42</v>
      </c>
      <c r="O3260" s="70">
        <v>27.299999999999997</v>
      </c>
      <c r="P3260" s="70">
        <f t="shared" si="1867"/>
        <v>283.72000000000003</v>
      </c>
      <c r="Q3260" s="64"/>
      <c r="R3260" s="70">
        <f t="shared" si="1868"/>
        <v>256.42</v>
      </c>
      <c r="S3260" s="70">
        <f t="shared" si="1868"/>
        <v>27.3</v>
      </c>
      <c r="T3260" s="70">
        <f t="shared" si="1869"/>
        <v>283.72000000000003</v>
      </c>
      <c r="U3260" s="70">
        <f t="shared" si="1870"/>
        <v>0</v>
      </c>
      <c r="V3260" s="78">
        <f t="shared" si="1871"/>
        <v>283.72000000000003</v>
      </c>
      <c r="X3260" s="70">
        <v>256.42</v>
      </c>
      <c r="Y3260" s="70">
        <v>27.3</v>
      </c>
      <c r="Z3260" s="70">
        <v>283.72000000000003</v>
      </c>
      <c r="AA3260" s="79"/>
      <c r="AB3260" s="80">
        <f t="shared" si="1844"/>
        <v>0</v>
      </c>
    </row>
    <row r="3261" spans="1:28" x14ac:dyDescent="0.25">
      <c r="A3261" s="72" t="s">
        <v>18969</v>
      </c>
      <c r="B3261" s="73" t="s">
        <v>24336</v>
      </c>
      <c r="C3261" s="74" t="s">
        <v>15747</v>
      </c>
      <c r="D3261" s="75">
        <v>0</v>
      </c>
      <c r="E3261" s="70">
        <v>358.08</v>
      </c>
      <c r="F3261" s="76">
        <f t="shared" si="1863"/>
        <v>0</v>
      </c>
      <c r="G3261" s="77"/>
      <c r="H3261" s="70">
        <f t="shared" si="1864"/>
        <v>325.33</v>
      </c>
      <c r="I3261" s="70">
        <f t="shared" si="1864"/>
        <v>32.75</v>
      </c>
      <c r="J3261" s="70">
        <f t="shared" si="1865"/>
        <v>358.08</v>
      </c>
      <c r="K3261" s="70">
        <v>0</v>
      </c>
      <c r="L3261" s="76">
        <f t="shared" si="1866"/>
        <v>358.08</v>
      </c>
      <c r="N3261" s="70">
        <v>325.33</v>
      </c>
      <c r="O3261" s="70">
        <v>32.75</v>
      </c>
      <c r="P3261" s="70">
        <f t="shared" si="1867"/>
        <v>358.08</v>
      </c>
      <c r="Q3261" s="64"/>
      <c r="R3261" s="70">
        <f t="shared" si="1868"/>
        <v>325.33</v>
      </c>
      <c r="S3261" s="70">
        <f t="shared" si="1868"/>
        <v>32.76</v>
      </c>
      <c r="T3261" s="70">
        <f t="shared" si="1869"/>
        <v>358.09</v>
      </c>
      <c r="U3261" s="70">
        <f t="shared" si="1870"/>
        <v>0</v>
      </c>
      <c r="V3261" s="78">
        <f t="shared" si="1871"/>
        <v>358.09</v>
      </c>
      <c r="X3261" s="70">
        <v>325.33</v>
      </c>
      <c r="Y3261" s="70">
        <v>32.76</v>
      </c>
      <c r="Z3261" s="70">
        <v>358.09</v>
      </c>
      <c r="AA3261" s="79"/>
      <c r="AB3261" s="80">
        <f t="shared" si="1844"/>
        <v>-9.9999999999909051E-3</v>
      </c>
    </row>
    <row r="3262" spans="1:28" x14ac:dyDescent="0.25">
      <c r="A3262" s="72" t="s">
        <v>18970</v>
      </c>
      <c r="B3262" s="73" t="s">
        <v>24337</v>
      </c>
      <c r="C3262" s="74" t="s">
        <v>15747</v>
      </c>
      <c r="D3262" s="75">
        <v>0</v>
      </c>
      <c r="E3262" s="70">
        <v>414.46</v>
      </c>
      <c r="F3262" s="76">
        <f t="shared" si="1863"/>
        <v>0</v>
      </c>
      <c r="G3262" s="77"/>
      <c r="H3262" s="70">
        <f t="shared" si="1864"/>
        <v>373.51</v>
      </c>
      <c r="I3262" s="70">
        <f t="shared" si="1864"/>
        <v>40.950000000000003</v>
      </c>
      <c r="J3262" s="70">
        <f t="shared" si="1865"/>
        <v>414.46</v>
      </c>
      <c r="K3262" s="70">
        <v>0</v>
      </c>
      <c r="L3262" s="76">
        <f t="shared" si="1866"/>
        <v>414.46</v>
      </c>
      <c r="N3262" s="70">
        <v>373.51</v>
      </c>
      <c r="O3262" s="70">
        <v>40.950000000000003</v>
      </c>
      <c r="P3262" s="70">
        <f t="shared" si="1867"/>
        <v>414.46</v>
      </c>
      <c r="Q3262" s="64"/>
      <c r="R3262" s="70">
        <f t="shared" si="1868"/>
        <v>373.51</v>
      </c>
      <c r="S3262" s="70">
        <f t="shared" si="1868"/>
        <v>40.950000000000003</v>
      </c>
      <c r="T3262" s="70">
        <f t="shared" si="1869"/>
        <v>414.46</v>
      </c>
      <c r="U3262" s="70">
        <f t="shared" si="1870"/>
        <v>0</v>
      </c>
      <c r="V3262" s="78">
        <f t="shared" si="1871"/>
        <v>414.46</v>
      </c>
      <c r="X3262" s="70">
        <v>373.51</v>
      </c>
      <c r="Y3262" s="70">
        <v>40.950000000000003</v>
      </c>
      <c r="Z3262" s="70">
        <v>414.46</v>
      </c>
      <c r="AA3262" s="79"/>
      <c r="AB3262" s="80">
        <f t="shared" si="1844"/>
        <v>0</v>
      </c>
    </row>
    <row r="3263" spans="1:28" x14ac:dyDescent="0.25">
      <c r="A3263" s="72" t="s">
        <v>18971</v>
      </c>
      <c r="B3263" s="73" t="s">
        <v>24338</v>
      </c>
      <c r="C3263" s="74" t="s">
        <v>15747</v>
      </c>
      <c r="D3263" s="75">
        <v>0</v>
      </c>
      <c r="E3263" s="70">
        <v>622.74</v>
      </c>
      <c r="F3263" s="76">
        <f t="shared" si="1863"/>
        <v>0</v>
      </c>
      <c r="G3263" s="77"/>
      <c r="H3263" s="70">
        <f t="shared" si="1864"/>
        <v>540.85</v>
      </c>
      <c r="I3263" s="70">
        <f t="shared" si="1864"/>
        <v>81.89</v>
      </c>
      <c r="J3263" s="70">
        <f t="shared" si="1865"/>
        <v>622.74</v>
      </c>
      <c r="K3263" s="70">
        <v>0</v>
      </c>
      <c r="L3263" s="76">
        <f t="shared" si="1866"/>
        <v>622.74</v>
      </c>
      <c r="N3263" s="70">
        <v>540.85</v>
      </c>
      <c r="O3263" s="70">
        <v>81.89</v>
      </c>
      <c r="P3263" s="70">
        <f t="shared" si="1867"/>
        <v>622.74</v>
      </c>
      <c r="Q3263" s="64"/>
      <c r="R3263" s="70">
        <f t="shared" si="1868"/>
        <v>540.85</v>
      </c>
      <c r="S3263" s="70">
        <f t="shared" si="1868"/>
        <v>81.900000000000006</v>
      </c>
      <c r="T3263" s="70">
        <f t="shared" si="1869"/>
        <v>622.75</v>
      </c>
      <c r="U3263" s="70">
        <f t="shared" si="1870"/>
        <v>0</v>
      </c>
      <c r="V3263" s="78">
        <f t="shared" si="1871"/>
        <v>622.75</v>
      </c>
      <c r="X3263" s="70">
        <v>540.85</v>
      </c>
      <c r="Y3263" s="70">
        <v>81.900000000000006</v>
      </c>
      <c r="Z3263" s="70">
        <v>622.75</v>
      </c>
      <c r="AA3263" s="79"/>
      <c r="AB3263" s="80">
        <f t="shared" si="1844"/>
        <v>-9.9999999999909051E-3</v>
      </c>
    </row>
    <row r="3264" spans="1:28" ht="22.5" x14ac:dyDescent="0.25">
      <c r="A3264" s="66" t="s">
        <v>18972</v>
      </c>
      <c r="B3264" s="67" t="s">
        <v>24339</v>
      </c>
      <c r="C3264" s="68"/>
      <c r="D3264" s="69"/>
      <c r="E3264" s="70"/>
      <c r="F3264" s="71"/>
      <c r="H3264" s="70"/>
      <c r="I3264" s="70"/>
      <c r="J3264" s="70"/>
      <c r="K3264" s="70"/>
      <c r="L3264" s="76"/>
      <c r="N3264" s="70"/>
      <c r="O3264" s="70"/>
      <c r="P3264" s="70"/>
      <c r="Q3264" s="64"/>
      <c r="R3264" s="70"/>
      <c r="S3264" s="70"/>
      <c r="T3264" s="70"/>
      <c r="U3264" s="70"/>
      <c r="V3264" s="78"/>
      <c r="X3264" s="70"/>
      <c r="Y3264" s="70"/>
      <c r="Z3264" s="70"/>
      <c r="AA3264" s="79"/>
      <c r="AB3264" s="80">
        <f t="shared" si="1844"/>
        <v>0</v>
      </c>
    </row>
    <row r="3265" spans="1:28" ht="22.5" x14ac:dyDescent="0.25">
      <c r="A3265" s="72" t="s">
        <v>18973</v>
      </c>
      <c r="B3265" s="73" t="s">
        <v>24340</v>
      </c>
      <c r="C3265" s="74" t="s">
        <v>15747</v>
      </c>
      <c r="D3265" s="75">
        <v>0</v>
      </c>
      <c r="E3265" s="70">
        <v>103.56</v>
      </c>
      <c r="F3265" s="76">
        <f t="shared" ref="F3265:F3325" si="1872">ROUND(D3265*E3265,2)</f>
        <v>0</v>
      </c>
      <c r="G3265" s="77"/>
      <c r="H3265" s="70">
        <f t="shared" ref="H3265:I3296" si="1873">ROUND(N3265+(N3265*$H$2/100),2)</f>
        <v>86.78</v>
      </c>
      <c r="I3265" s="70">
        <f t="shared" si="1873"/>
        <v>16.78</v>
      </c>
      <c r="J3265" s="70">
        <f t="shared" ref="J3265:J3325" si="1874">H3265+I3265</f>
        <v>103.56</v>
      </c>
      <c r="K3265" s="70">
        <v>0</v>
      </c>
      <c r="L3265" s="76">
        <f t="shared" ref="L3265:L3325" si="1875">SUM(J3265:K3265)</f>
        <v>103.56</v>
      </c>
      <c r="N3265" s="70">
        <v>86.78</v>
      </c>
      <c r="O3265" s="70">
        <v>16.78</v>
      </c>
      <c r="P3265" s="70">
        <f t="shared" ref="P3265:P3325" si="1876">SUM(N3265:O3265)</f>
        <v>103.56</v>
      </c>
      <c r="Q3265" s="64"/>
      <c r="R3265" s="70">
        <f t="shared" ref="R3265:S3296" si="1877">X3265</f>
        <v>86.78</v>
      </c>
      <c r="S3265" s="70">
        <f t="shared" si="1877"/>
        <v>16.79</v>
      </c>
      <c r="T3265" s="70">
        <f t="shared" ref="T3265:T3325" si="1878">R3265+S3265</f>
        <v>103.57</v>
      </c>
      <c r="U3265" s="70">
        <f t="shared" ref="U3265:U3325" si="1879">ROUND(Z3265*$H$2,2)/100</f>
        <v>0</v>
      </c>
      <c r="V3265" s="78">
        <f t="shared" ref="V3265:V3325" si="1880">SUM(T3265:U3265)</f>
        <v>103.57</v>
      </c>
      <c r="X3265" s="70">
        <v>86.78</v>
      </c>
      <c r="Y3265" s="70">
        <v>16.79</v>
      </c>
      <c r="Z3265" s="70">
        <v>103.57</v>
      </c>
      <c r="AA3265" s="79"/>
      <c r="AB3265" s="80">
        <f t="shared" si="1844"/>
        <v>-9.9999999999909051E-3</v>
      </c>
    </row>
    <row r="3266" spans="1:28" ht="22.5" x14ac:dyDescent="0.25">
      <c r="A3266" s="72" t="s">
        <v>18974</v>
      </c>
      <c r="B3266" s="73" t="s">
        <v>24341</v>
      </c>
      <c r="C3266" s="74" t="s">
        <v>15747</v>
      </c>
      <c r="D3266" s="75">
        <v>0</v>
      </c>
      <c r="E3266" s="70">
        <v>127.76</v>
      </c>
      <c r="F3266" s="76">
        <f t="shared" si="1872"/>
        <v>0</v>
      </c>
      <c r="G3266" s="77"/>
      <c r="H3266" s="70">
        <f t="shared" si="1873"/>
        <v>110.98</v>
      </c>
      <c r="I3266" s="70">
        <f t="shared" si="1873"/>
        <v>16.78</v>
      </c>
      <c r="J3266" s="70">
        <f t="shared" si="1874"/>
        <v>127.76</v>
      </c>
      <c r="K3266" s="70">
        <v>0</v>
      </c>
      <c r="L3266" s="76">
        <f t="shared" si="1875"/>
        <v>127.76</v>
      </c>
      <c r="N3266" s="70">
        <v>110.98</v>
      </c>
      <c r="O3266" s="70">
        <v>16.78</v>
      </c>
      <c r="P3266" s="70">
        <f t="shared" si="1876"/>
        <v>127.76</v>
      </c>
      <c r="Q3266" s="64"/>
      <c r="R3266" s="70">
        <f t="shared" si="1877"/>
        <v>110.98</v>
      </c>
      <c r="S3266" s="70">
        <f t="shared" si="1877"/>
        <v>16.79</v>
      </c>
      <c r="T3266" s="70">
        <f t="shared" si="1878"/>
        <v>127.77000000000001</v>
      </c>
      <c r="U3266" s="70">
        <f t="shared" si="1879"/>
        <v>0</v>
      </c>
      <c r="V3266" s="78">
        <f t="shared" si="1880"/>
        <v>127.77000000000001</v>
      </c>
      <c r="X3266" s="70">
        <v>110.98</v>
      </c>
      <c r="Y3266" s="70">
        <v>16.79</v>
      </c>
      <c r="Z3266" s="70">
        <v>127.77</v>
      </c>
      <c r="AA3266" s="79"/>
      <c r="AB3266" s="80">
        <f t="shared" si="1844"/>
        <v>-9.9999999999909051E-3</v>
      </c>
    </row>
    <row r="3267" spans="1:28" ht="22.5" x14ac:dyDescent="0.25">
      <c r="A3267" s="72" t="s">
        <v>18975</v>
      </c>
      <c r="B3267" s="73" t="s">
        <v>24342</v>
      </c>
      <c r="C3267" s="74" t="s">
        <v>15747</v>
      </c>
      <c r="D3267" s="75">
        <v>0</v>
      </c>
      <c r="E3267" s="70">
        <v>150.09</v>
      </c>
      <c r="F3267" s="76">
        <f t="shared" si="1872"/>
        <v>0</v>
      </c>
      <c r="G3267" s="77"/>
      <c r="H3267" s="70">
        <f t="shared" si="1873"/>
        <v>126.48</v>
      </c>
      <c r="I3267" s="70">
        <f t="shared" si="1873"/>
        <v>23.61</v>
      </c>
      <c r="J3267" s="70">
        <f t="shared" si="1874"/>
        <v>150.09</v>
      </c>
      <c r="K3267" s="70">
        <v>0</v>
      </c>
      <c r="L3267" s="76">
        <f t="shared" si="1875"/>
        <v>150.09</v>
      </c>
      <c r="N3267" s="70">
        <v>126.48</v>
      </c>
      <c r="O3267" s="70">
        <v>23.61</v>
      </c>
      <c r="P3267" s="70">
        <f t="shared" si="1876"/>
        <v>150.09</v>
      </c>
      <c r="Q3267" s="64"/>
      <c r="R3267" s="70">
        <f t="shared" si="1877"/>
        <v>126.48</v>
      </c>
      <c r="S3267" s="70">
        <f t="shared" si="1877"/>
        <v>23.61</v>
      </c>
      <c r="T3267" s="70">
        <f t="shared" si="1878"/>
        <v>150.09</v>
      </c>
      <c r="U3267" s="70">
        <f t="shared" si="1879"/>
        <v>0</v>
      </c>
      <c r="V3267" s="78">
        <f t="shared" si="1880"/>
        <v>150.09</v>
      </c>
      <c r="X3267" s="70">
        <v>126.48</v>
      </c>
      <c r="Y3267" s="70">
        <v>23.61</v>
      </c>
      <c r="Z3267" s="70">
        <v>150.09</v>
      </c>
      <c r="AA3267" s="79"/>
      <c r="AB3267" s="80">
        <f t="shared" si="1844"/>
        <v>0</v>
      </c>
    </row>
    <row r="3268" spans="1:28" ht="22.5" x14ac:dyDescent="0.25">
      <c r="A3268" s="72" t="s">
        <v>18976</v>
      </c>
      <c r="B3268" s="73" t="s">
        <v>24343</v>
      </c>
      <c r="C3268" s="74" t="s">
        <v>15747</v>
      </c>
      <c r="D3268" s="75">
        <v>0</v>
      </c>
      <c r="E3268" s="70">
        <v>222.57</v>
      </c>
      <c r="F3268" s="76">
        <f t="shared" si="1872"/>
        <v>0</v>
      </c>
      <c r="G3268" s="77"/>
      <c r="H3268" s="70">
        <f t="shared" si="1873"/>
        <v>198.96</v>
      </c>
      <c r="I3268" s="70">
        <f t="shared" si="1873"/>
        <v>23.61</v>
      </c>
      <c r="J3268" s="70">
        <f t="shared" si="1874"/>
        <v>222.57</v>
      </c>
      <c r="K3268" s="70">
        <v>0</v>
      </c>
      <c r="L3268" s="76">
        <f t="shared" si="1875"/>
        <v>222.57</v>
      </c>
      <c r="N3268" s="70">
        <v>198.96</v>
      </c>
      <c r="O3268" s="70">
        <v>23.61</v>
      </c>
      <c r="P3268" s="70">
        <f t="shared" si="1876"/>
        <v>222.57</v>
      </c>
      <c r="Q3268" s="64"/>
      <c r="R3268" s="70">
        <f t="shared" si="1877"/>
        <v>198.96</v>
      </c>
      <c r="S3268" s="70">
        <f t="shared" si="1877"/>
        <v>23.61</v>
      </c>
      <c r="T3268" s="70">
        <f t="shared" si="1878"/>
        <v>222.57</v>
      </c>
      <c r="U3268" s="70">
        <f t="shared" si="1879"/>
        <v>0</v>
      </c>
      <c r="V3268" s="78">
        <f t="shared" si="1880"/>
        <v>222.57</v>
      </c>
      <c r="X3268" s="70">
        <v>198.96</v>
      </c>
      <c r="Y3268" s="70">
        <v>23.61</v>
      </c>
      <c r="Z3268" s="70">
        <v>222.57</v>
      </c>
      <c r="AA3268" s="79"/>
      <c r="AB3268" s="80">
        <f t="shared" si="1844"/>
        <v>0</v>
      </c>
    </row>
    <row r="3269" spans="1:28" ht="22.5" x14ac:dyDescent="0.25">
      <c r="A3269" s="72" t="s">
        <v>18977</v>
      </c>
      <c r="B3269" s="73" t="s">
        <v>24344</v>
      </c>
      <c r="C3269" s="74" t="s">
        <v>15747</v>
      </c>
      <c r="D3269" s="75">
        <v>0</v>
      </c>
      <c r="E3269" s="70">
        <v>398.51</v>
      </c>
      <c r="F3269" s="76">
        <f t="shared" si="1872"/>
        <v>0</v>
      </c>
      <c r="G3269" s="77"/>
      <c r="H3269" s="70">
        <f t="shared" si="1873"/>
        <v>374.9</v>
      </c>
      <c r="I3269" s="70">
        <f t="shared" si="1873"/>
        <v>23.61</v>
      </c>
      <c r="J3269" s="70">
        <f t="shared" si="1874"/>
        <v>398.51</v>
      </c>
      <c r="K3269" s="70">
        <v>0</v>
      </c>
      <c r="L3269" s="76">
        <f t="shared" si="1875"/>
        <v>398.51</v>
      </c>
      <c r="N3269" s="70">
        <v>374.9</v>
      </c>
      <c r="O3269" s="70">
        <v>23.61</v>
      </c>
      <c r="P3269" s="70">
        <f t="shared" si="1876"/>
        <v>398.51</v>
      </c>
      <c r="Q3269" s="64"/>
      <c r="R3269" s="70">
        <f t="shared" si="1877"/>
        <v>374.9</v>
      </c>
      <c r="S3269" s="70">
        <f t="shared" si="1877"/>
        <v>23.61</v>
      </c>
      <c r="T3269" s="70">
        <f t="shared" si="1878"/>
        <v>398.51</v>
      </c>
      <c r="U3269" s="70">
        <f t="shared" si="1879"/>
        <v>0</v>
      </c>
      <c r="V3269" s="78">
        <f t="shared" si="1880"/>
        <v>398.51</v>
      </c>
      <c r="X3269" s="70">
        <v>374.9</v>
      </c>
      <c r="Y3269" s="70">
        <v>23.61</v>
      </c>
      <c r="Z3269" s="70">
        <v>398.51</v>
      </c>
      <c r="AA3269" s="79"/>
      <c r="AB3269" s="80">
        <f t="shared" si="1844"/>
        <v>0</v>
      </c>
    </row>
    <row r="3270" spans="1:28" ht="22.5" x14ac:dyDescent="0.25">
      <c r="A3270" s="72" t="s">
        <v>18978</v>
      </c>
      <c r="B3270" s="73" t="s">
        <v>24345</v>
      </c>
      <c r="C3270" s="74" t="s">
        <v>15692</v>
      </c>
      <c r="D3270" s="75">
        <v>0</v>
      </c>
      <c r="E3270" s="70">
        <v>48.150000000000006</v>
      </c>
      <c r="F3270" s="76">
        <f t="shared" si="1872"/>
        <v>0</v>
      </c>
      <c r="G3270" s="77"/>
      <c r="H3270" s="70">
        <f t="shared" si="1873"/>
        <v>34.74</v>
      </c>
      <c r="I3270" s="70">
        <f t="shared" si="1873"/>
        <v>13.41</v>
      </c>
      <c r="J3270" s="70">
        <f t="shared" si="1874"/>
        <v>48.150000000000006</v>
      </c>
      <c r="K3270" s="70">
        <v>0</v>
      </c>
      <c r="L3270" s="76">
        <f t="shared" si="1875"/>
        <v>48.150000000000006</v>
      </c>
      <c r="N3270" s="70">
        <v>34.74</v>
      </c>
      <c r="O3270" s="70">
        <v>13.41</v>
      </c>
      <c r="P3270" s="70">
        <f t="shared" si="1876"/>
        <v>48.150000000000006</v>
      </c>
      <c r="Q3270" s="64"/>
      <c r="R3270" s="70">
        <f t="shared" si="1877"/>
        <v>34.74</v>
      </c>
      <c r="S3270" s="70">
        <f t="shared" si="1877"/>
        <v>13.42</v>
      </c>
      <c r="T3270" s="70">
        <f t="shared" si="1878"/>
        <v>48.160000000000004</v>
      </c>
      <c r="U3270" s="70">
        <f t="shared" si="1879"/>
        <v>0</v>
      </c>
      <c r="V3270" s="78">
        <f t="shared" si="1880"/>
        <v>48.160000000000004</v>
      </c>
      <c r="X3270" s="70">
        <v>34.74</v>
      </c>
      <c r="Y3270" s="70">
        <v>13.42</v>
      </c>
      <c r="Z3270" s="70">
        <v>48.16</v>
      </c>
      <c r="AA3270" s="79"/>
      <c r="AB3270" s="80">
        <f t="shared" si="1844"/>
        <v>-9.9999999999909051E-3</v>
      </c>
    </row>
    <row r="3271" spans="1:28" ht="22.5" x14ac:dyDescent="0.25">
      <c r="A3271" s="72" t="s">
        <v>18979</v>
      </c>
      <c r="B3271" s="73" t="s">
        <v>24346</v>
      </c>
      <c r="C3271" s="74" t="s">
        <v>15692</v>
      </c>
      <c r="D3271" s="75">
        <v>0</v>
      </c>
      <c r="E3271" s="70">
        <v>52.67</v>
      </c>
      <c r="F3271" s="76">
        <f t="shared" si="1872"/>
        <v>0</v>
      </c>
      <c r="G3271" s="77"/>
      <c r="H3271" s="70">
        <f t="shared" si="1873"/>
        <v>39.26</v>
      </c>
      <c r="I3271" s="70">
        <f t="shared" si="1873"/>
        <v>13.41</v>
      </c>
      <c r="J3271" s="70">
        <f t="shared" si="1874"/>
        <v>52.67</v>
      </c>
      <c r="K3271" s="70">
        <v>0</v>
      </c>
      <c r="L3271" s="76">
        <f t="shared" si="1875"/>
        <v>52.67</v>
      </c>
      <c r="N3271" s="70">
        <v>39.26</v>
      </c>
      <c r="O3271" s="70">
        <v>13.41</v>
      </c>
      <c r="P3271" s="70">
        <f t="shared" si="1876"/>
        <v>52.67</v>
      </c>
      <c r="Q3271" s="64"/>
      <c r="R3271" s="70">
        <f t="shared" si="1877"/>
        <v>39.26</v>
      </c>
      <c r="S3271" s="70">
        <f t="shared" si="1877"/>
        <v>13.42</v>
      </c>
      <c r="T3271" s="70">
        <f t="shared" si="1878"/>
        <v>52.68</v>
      </c>
      <c r="U3271" s="70">
        <f t="shared" si="1879"/>
        <v>0</v>
      </c>
      <c r="V3271" s="78">
        <f t="shared" si="1880"/>
        <v>52.68</v>
      </c>
      <c r="X3271" s="70">
        <v>39.26</v>
      </c>
      <c r="Y3271" s="70">
        <v>13.42</v>
      </c>
      <c r="Z3271" s="70">
        <v>52.68</v>
      </c>
      <c r="AA3271" s="79"/>
      <c r="AB3271" s="80">
        <f t="shared" si="1844"/>
        <v>-9.9999999999980105E-3</v>
      </c>
    </row>
    <row r="3272" spans="1:28" ht="22.5" x14ac:dyDescent="0.25">
      <c r="A3272" s="72" t="s">
        <v>18980</v>
      </c>
      <c r="B3272" s="73" t="s">
        <v>24347</v>
      </c>
      <c r="C3272" s="74" t="s">
        <v>15692</v>
      </c>
      <c r="D3272" s="75">
        <v>0</v>
      </c>
      <c r="E3272" s="70">
        <v>57.38</v>
      </c>
      <c r="F3272" s="76">
        <f t="shared" si="1872"/>
        <v>0</v>
      </c>
      <c r="G3272" s="77"/>
      <c r="H3272" s="70">
        <f t="shared" si="1873"/>
        <v>40.6</v>
      </c>
      <c r="I3272" s="70">
        <f t="shared" si="1873"/>
        <v>16.78</v>
      </c>
      <c r="J3272" s="70">
        <f t="shared" si="1874"/>
        <v>57.38</v>
      </c>
      <c r="K3272" s="70">
        <v>0</v>
      </c>
      <c r="L3272" s="76">
        <f t="shared" si="1875"/>
        <v>57.38</v>
      </c>
      <c r="N3272" s="70">
        <v>40.6</v>
      </c>
      <c r="O3272" s="70">
        <v>16.78</v>
      </c>
      <c r="P3272" s="70">
        <f t="shared" si="1876"/>
        <v>57.38</v>
      </c>
      <c r="Q3272" s="64"/>
      <c r="R3272" s="70">
        <f t="shared" si="1877"/>
        <v>40.6</v>
      </c>
      <c r="S3272" s="70">
        <f t="shared" si="1877"/>
        <v>16.79</v>
      </c>
      <c r="T3272" s="70">
        <f t="shared" si="1878"/>
        <v>57.39</v>
      </c>
      <c r="U3272" s="70">
        <f t="shared" si="1879"/>
        <v>0</v>
      </c>
      <c r="V3272" s="78">
        <f t="shared" si="1880"/>
        <v>57.39</v>
      </c>
      <c r="X3272" s="70">
        <v>40.6</v>
      </c>
      <c r="Y3272" s="70">
        <v>16.79</v>
      </c>
      <c r="Z3272" s="70">
        <v>57.39</v>
      </c>
      <c r="AA3272" s="79"/>
      <c r="AB3272" s="80">
        <f t="shared" si="1844"/>
        <v>-9.9999999999980105E-3</v>
      </c>
    </row>
    <row r="3273" spans="1:28" ht="22.5" x14ac:dyDescent="0.25">
      <c r="A3273" s="72" t="s">
        <v>18981</v>
      </c>
      <c r="B3273" s="73" t="s">
        <v>24348</v>
      </c>
      <c r="C3273" s="74" t="s">
        <v>15692</v>
      </c>
      <c r="D3273" s="75">
        <v>0</v>
      </c>
      <c r="E3273" s="70">
        <v>94.55</v>
      </c>
      <c r="F3273" s="76">
        <f t="shared" si="1872"/>
        <v>0</v>
      </c>
      <c r="G3273" s="77"/>
      <c r="H3273" s="70">
        <f t="shared" si="1873"/>
        <v>77.77</v>
      </c>
      <c r="I3273" s="70">
        <f t="shared" si="1873"/>
        <v>16.78</v>
      </c>
      <c r="J3273" s="70">
        <f t="shared" si="1874"/>
        <v>94.55</v>
      </c>
      <c r="K3273" s="70">
        <v>0</v>
      </c>
      <c r="L3273" s="76">
        <f t="shared" si="1875"/>
        <v>94.55</v>
      </c>
      <c r="N3273" s="70">
        <v>77.77</v>
      </c>
      <c r="O3273" s="70">
        <v>16.78</v>
      </c>
      <c r="P3273" s="70">
        <f t="shared" si="1876"/>
        <v>94.55</v>
      </c>
      <c r="Q3273" s="64"/>
      <c r="R3273" s="70">
        <f t="shared" si="1877"/>
        <v>77.77</v>
      </c>
      <c r="S3273" s="70">
        <f t="shared" si="1877"/>
        <v>16.79</v>
      </c>
      <c r="T3273" s="70">
        <f t="shared" si="1878"/>
        <v>94.56</v>
      </c>
      <c r="U3273" s="70">
        <f t="shared" si="1879"/>
        <v>0</v>
      </c>
      <c r="V3273" s="78">
        <f t="shared" si="1880"/>
        <v>94.56</v>
      </c>
      <c r="X3273" s="70">
        <v>77.77</v>
      </c>
      <c r="Y3273" s="70">
        <v>16.79</v>
      </c>
      <c r="Z3273" s="70">
        <v>94.56</v>
      </c>
      <c r="AA3273" s="79"/>
      <c r="AB3273" s="80">
        <f t="shared" si="1844"/>
        <v>-1.0000000000005116E-2</v>
      </c>
    </row>
    <row r="3274" spans="1:28" ht="22.5" x14ac:dyDescent="0.25">
      <c r="A3274" s="72" t="s">
        <v>18982</v>
      </c>
      <c r="B3274" s="73" t="s">
        <v>24349</v>
      </c>
      <c r="C3274" s="74" t="s">
        <v>15692</v>
      </c>
      <c r="D3274" s="75">
        <v>0</v>
      </c>
      <c r="E3274" s="70">
        <v>135.24</v>
      </c>
      <c r="F3274" s="76">
        <f t="shared" si="1872"/>
        <v>0</v>
      </c>
      <c r="G3274" s="77"/>
      <c r="H3274" s="70">
        <f t="shared" si="1873"/>
        <v>118.46</v>
      </c>
      <c r="I3274" s="70">
        <f t="shared" si="1873"/>
        <v>16.78</v>
      </c>
      <c r="J3274" s="70">
        <f t="shared" si="1874"/>
        <v>135.24</v>
      </c>
      <c r="K3274" s="70">
        <v>0</v>
      </c>
      <c r="L3274" s="76">
        <f t="shared" si="1875"/>
        <v>135.24</v>
      </c>
      <c r="N3274" s="70">
        <v>118.46</v>
      </c>
      <c r="O3274" s="70">
        <v>16.78</v>
      </c>
      <c r="P3274" s="70">
        <f t="shared" si="1876"/>
        <v>135.24</v>
      </c>
      <c r="Q3274" s="64"/>
      <c r="R3274" s="70">
        <f t="shared" si="1877"/>
        <v>118.46</v>
      </c>
      <c r="S3274" s="70">
        <f t="shared" si="1877"/>
        <v>16.79</v>
      </c>
      <c r="T3274" s="70">
        <f t="shared" si="1878"/>
        <v>135.25</v>
      </c>
      <c r="U3274" s="70">
        <f t="shared" si="1879"/>
        <v>0</v>
      </c>
      <c r="V3274" s="78">
        <f t="shared" si="1880"/>
        <v>135.25</v>
      </c>
      <c r="X3274" s="70">
        <v>118.46</v>
      </c>
      <c r="Y3274" s="70">
        <v>16.79</v>
      </c>
      <c r="Z3274" s="70">
        <v>135.25</v>
      </c>
      <c r="AA3274" s="79"/>
      <c r="AB3274" s="80">
        <f t="shared" ref="AB3274:AB3337" si="1881">P3274-Z3274</f>
        <v>-9.9999999999909051E-3</v>
      </c>
    </row>
    <row r="3275" spans="1:28" ht="22.5" x14ac:dyDescent="0.25">
      <c r="A3275" s="72" t="s">
        <v>18983</v>
      </c>
      <c r="B3275" s="73" t="s">
        <v>24350</v>
      </c>
      <c r="C3275" s="74" t="s">
        <v>15849</v>
      </c>
      <c r="D3275" s="75">
        <v>0</v>
      </c>
      <c r="E3275" s="70">
        <v>841.9</v>
      </c>
      <c r="F3275" s="76">
        <f t="shared" si="1872"/>
        <v>0</v>
      </c>
      <c r="G3275" s="77"/>
      <c r="H3275" s="70">
        <f t="shared" si="1873"/>
        <v>828.49</v>
      </c>
      <c r="I3275" s="70">
        <f t="shared" si="1873"/>
        <v>13.41</v>
      </c>
      <c r="J3275" s="70">
        <f t="shared" si="1874"/>
        <v>841.9</v>
      </c>
      <c r="K3275" s="70">
        <v>0</v>
      </c>
      <c r="L3275" s="76">
        <f t="shared" si="1875"/>
        <v>841.9</v>
      </c>
      <c r="N3275" s="70">
        <v>828.49</v>
      </c>
      <c r="O3275" s="70">
        <v>13.41</v>
      </c>
      <c r="P3275" s="70">
        <f t="shared" si="1876"/>
        <v>841.9</v>
      </c>
      <c r="Q3275" s="64"/>
      <c r="R3275" s="70">
        <f t="shared" si="1877"/>
        <v>828.49</v>
      </c>
      <c r="S3275" s="70">
        <f t="shared" si="1877"/>
        <v>13.42</v>
      </c>
      <c r="T3275" s="70">
        <f t="shared" si="1878"/>
        <v>841.91</v>
      </c>
      <c r="U3275" s="70">
        <f t="shared" si="1879"/>
        <v>0</v>
      </c>
      <c r="V3275" s="78">
        <f t="shared" si="1880"/>
        <v>841.91</v>
      </c>
      <c r="X3275" s="70">
        <v>828.49</v>
      </c>
      <c r="Y3275" s="70">
        <v>13.42</v>
      </c>
      <c r="Z3275" s="70">
        <v>841.91</v>
      </c>
      <c r="AA3275" s="79"/>
      <c r="AB3275" s="80">
        <f t="shared" si="1881"/>
        <v>-9.9999999999909051E-3</v>
      </c>
    </row>
    <row r="3276" spans="1:28" ht="22.5" x14ac:dyDescent="0.25">
      <c r="A3276" s="72" t="s">
        <v>18984</v>
      </c>
      <c r="B3276" s="73" t="s">
        <v>24351</v>
      </c>
      <c r="C3276" s="74" t="s">
        <v>15849</v>
      </c>
      <c r="D3276" s="75">
        <v>0</v>
      </c>
      <c r="E3276" s="70">
        <v>843.70999999999992</v>
      </c>
      <c r="F3276" s="76">
        <f t="shared" si="1872"/>
        <v>0</v>
      </c>
      <c r="G3276" s="77"/>
      <c r="H3276" s="70">
        <f t="shared" si="1873"/>
        <v>830.3</v>
      </c>
      <c r="I3276" s="70">
        <f t="shared" si="1873"/>
        <v>13.41</v>
      </c>
      <c r="J3276" s="70">
        <f t="shared" si="1874"/>
        <v>843.70999999999992</v>
      </c>
      <c r="K3276" s="70">
        <v>0</v>
      </c>
      <c r="L3276" s="76">
        <f t="shared" si="1875"/>
        <v>843.70999999999992</v>
      </c>
      <c r="N3276" s="70">
        <v>830.3</v>
      </c>
      <c r="O3276" s="70">
        <v>13.41</v>
      </c>
      <c r="P3276" s="70">
        <f t="shared" si="1876"/>
        <v>843.70999999999992</v>
      </c>
      <c r="Q3276" s="64"/>
      <c r="R3276" s="70">
        <f t="shared" si="1877"/>
        <v>830.3</v>
      </c>
      <c r="S3276" s="70">
        <f t="shared" si="1877"/>
        <v>13.42</v>
      </c>
      <c r="T3276" s="70">
        <f t="shared" si="1878"/>
        <v>843.71999999999991</v>
      </c>
      <c r="U3276" s="70">
        <f t="shared" si="1879"/>
        <v>0</v>
      </c>
      <c r="V3276" s="78">
        <f t="shared" si="1880"/>
        <v>843.71999999999991</v>
      </c>
      <c r="X3276" s="70">
        <v>830.3</v>
      </c>
      <c r="Y3276" s="70">
        <v>13.42</v>
      </c>
      <c r="Z3276" s="70">
        <v>843.72</v>
      </c>
      <c r="AA3276" s="79"/>
      <c r="AB3276" s="80">
        <f t="shared" si="1881"/>
        <v>-1.0000000000104592E-2</v>
      </c>
    </row>
    <row r="3277" spans="1:28" ht="22.5" x14ac:dyDescent="0.25">
      <c r="A3277" s="72" t="s">
        <v>18985</v>
      </c>
      <c r="B3277" s="73" t="s">
        <v>24352</v>
      </c>
      <c r="C3277" s="74" t="s">
        <v>15849</v>
      </c>
      <c r="D3277" s="75">
        <v>0</v>
      </c>
      <c r="E3277" s="70">
        <v>841.05</v>
      </c>
      <c r="F3277" s="76">
        <f t="shared" si="1872"/>
        <v>0</v>
      </c>
      <c r="G3277" s="77"/>
      <c r="H3277" s="70">
        <f t="shared" si="1873"/>
        <v>824.27</v>
      </c>
      <c r="I3277" s="70">
        <f t="shared" si="1873"/>
        <v>16.78</v>
      </c>
      <c r="J3277" s="70">
        <f t="shared" si="1874"/>
        <v>841.05</v>
      </c>
      <c r="K3277" s="70">
        <v>0</v>
      </c>
      <c r="L3277" s="76">
        <f t="shared" si="1875"/>
        <v>841.05</v>
      </c>
      <c r="N3277" s="70">
        <v>824.27</v>
      </c>
      <c r="O3277" s="70">
        <v>16.78</v>
      </c>
      <c r="P3277" s="70">
        <f t="shared" si="1876"/>
        <v>841.05</v>
      </c>
      <c r="Q3277" s="64"/>
      <c r="R3277" s="70">
        <f t="shared" si="1877"/>
        <v>824.27</v>
      </c>
      <c r="S3277" s="70">
        <f t="shared" si="1877"/>
        <v>16.79</v>
      </c>
      <c r="T3277" s="70">
        <f t="shared" si="1878"/>
        <v>841.06</v>
      </c>
      <c r="U3277" s="70">
        <f t="shared" si="1879"/>
        <v>0</v>
      </c>
      <c r="V3277" s="78">
        <f t="shared" si="1880"/>
        <v>841.06</v>
      </c>
      <c r="X3277" s="70">
        <v>824.27</v>
      </c>
      <c r="Y3277" s="70">
        <v>16.79</v>
      </c>
      <c r="Z3277" s="70">
        <v>841.06</v>
      </c>
      <c r="AA3277" s="79"/>
      <c r="AB3277" s="80">
        <f t="shared" si="1881"/>
        <v>-9.9999999999909051E-3</v>
      </c>
    </row>
    <row r="3278" spans="1:28" ht="22.5" x14ac:dyDescent="0.25">
      <c r="A3278" s="72" t="s">
        <v>18986</v>
      </c>
      <c r="B3278" s="73" t="s">
        <v>24353</v>
      </c>
      <c r="C3278" s="74" t="s">
        <v>15849</v>
      </c>
      <c r="D3278" s="75">
        <v>0</v>
      </c>
      <c r="E3278" s="70">
        <v>1185.52</v>
      </c>
      <c r="F3278" s="76">
        <f t="shared" si="1872"/>
        <v>0</v>
      </c>
      <c r="G3278" s="29"/>
      <c r="H3278" s="70">
        <f t="shared" si="1873"/>
        <v>1168.74</v>
      </c>
      <c r="I3278" s="70">
        <f t="shared" si="1873"/>
        <v>16.78</v>
      </c>
      <c r="J3278" s="70">
        <f t="shared" si="1874"/>
        <v>1185.52</v>
      </c>
      <c r="K3278" s="70">
        <v>0</v>
      </c>
      <c r="L3278" s="76">
        <f t="shared" si="1875"/>
        <v>1185.52</v>
      </c>
      <c r="N3278" s="70">
        <v>1168.74</v>
      </c>
      <c r="O3278" s="70">
        <v>16.78</v>
      </c>
      <c r="P3278" s="70">
        <f t="shared" si="1876"/>
        <v>1185.52</v>
      </c>
      <c r="Q3278" s="64"/>
      <c r="R3278" s="70">
        <f t="shared" si="1877"/>
        <v>1168.74</v>
      </c>
      <c r="S3278" s="70">
        <f t="shared" si="1877"/>
        <v>16.79</v>
      </c>
      <c r="T3278" s="70">
        <f t="shared" si="1878"/>
        <v>1185.53</v>
      </c>
      <c r="U3278" s="70">
        <f t="shared" si="1879"/>
        <v>0</v>
      </c>
      <c r="V3278" s="78">
        <f t="shared" si="1880"/>
        <v>1185.53</v>
      </c>
      <c r="X3278" s="70">
        <v>1168.74</v>
      </c>
      <c r="Y3278" s="70">
        <v>16.79</v>
      </c>
      <c r="Z3278" s="70">
        <v>1185.53</v>
      </c>
      <c r="AA3278" s="79"/>
      <c r="AB3278" s="80">
        <f t="shared" si="1881"/>
        <v>-9.9999999999909051E-3</v>
      </c>
    </row>
    <row r="3279" spans="1:28" ht="22.5" x14ac:dyDescent="0.25">
      <c r="A3279" s="72" t="s">
        <v>18987</v>
      </c>
      <c r="B3279" s="73" t="s">
        <v>24354</v>
      </c>
      <c r="C3279" s="74" t="s">
        <v>15849</v>
      </c>
      <c r="D3279" s="75">
        <v>0</v>
      </c>
      <c r="E3279" s="70">
        <v>1307.53</v>
      </c>
      <c r="F3279" s="76">
        <f t="shared" si="1872"/>
        <v>0</v>
      </c>
      <c r="G3279" s="77"/>
      <c r="H3279" s="70">
        <f t="shared" si="1873"/>
        <v>1290.75</v>
      </c>
      <c r="I3279" s="70">
        <f t="shared" si="1873"/>
        <v>16.78</v>
      </c>
      <c r="J3279" s="70">
        <f t="shared" si="1874"/>
        <v>1307.53</v>
      </c>
      <c r="K3279" s="70">
        <v>0</v>
      </c>
      <c r="L3279" s="76">
        <f t="shared" si="1875"/>
        <v>1307.53</v>
      </c>
      <c r="N3279" s="70">
        <v>1290.75</v>
      </c>
      <c r="O3279" s="70">
        <v>16.78</v>
      </c>
      <c r="P3279" s="70">
        <f t="shared" si="1876"/>
        <v>1307.53</v>
      </c>
      <c r="Q3279" s="64"/>
      <c r="R3279" s="70">
        <f t="shared" si="1877"/>
        <v>1290.75</v>
      </c>
      <c r="S3279" s="70">
        <f t="shared" si="1877"/>
        <v>16.79</v>
      </c>
      <c r="T3279" s="70">
        <f t="shared" si="1878"/>
        <v>1307.54</v>
      </c>
      <c r="U3279" s="70">
        <f t="shared" si="1879"/>
        <v>0</v>
      </c>
      <c r="V3279" s="78">
        <f t="shared" si="1880"/>
        <v>1307.54</v>
      </c>
      <c r="X3279" s="70">
        <v>1290.75</v>
      </c>
      <c r="Y3279" s="70">
        <v>16.79</v>
      </c>
      <c r="Z3279" s="70">
        <v>1307.54</v>
      </c>
      <c r="AA3279" s="79"/>
      <c r="AB3279" s="80">
        <f t="shared" si="1881"/>
        <v>-9.9999999999909051E-3</v>
      </c>
    </row>
    <row r="3280" spans="1:28" ht="22.5" x14ac:dyDescent="0.25">
      <c r="A3280" s="72" t="s">
        <v>18988</v>
      </c>
      <c r="B3280" s="73" t="s">
        <v>24355</v>
      </c>
      <c r="C3280" s="74" t="s">
        <v>15849</v>
      </c>
      <c r="D3280" s="75">
        <v>0</v>
      </c>
      <c r="E3280" s="70">
        <v>1826.87</v>
      </c>
      <c r="F3280" s="76">
        <f t="shared" si="1872"/>
        <v>0</v>
      </c>
      <c r="G3280" s="77"/>
      <c r="H3280" s="70">
        <f t="shared" si="1873"/>
        <v>1810.09</v>
      </c>
      <c r="I3280" s="70">
        <f t="shared" si="1873"/>
        <v>16.78</v>
      </c>
      <c r="J3280" s="70">
        <f t="shared" si="1874"/>
        <v>1826.87</v>
      </c>
      <c r="K3280" s="70">
        <v>0</v>
      </c>
      <c r="L3280" s="76">
        <f t="shared" si="1875"/>
        <v>1826.87</v>
      </c>
      <c r="N3280" s="70">
        <v>1810.09</v>
      </c>
      <c r="O3280" s="70">
        <v>16.78</v>
      </c>
      <c r="P3280" s="70">
        <f t="shared" si="1876"/>
        <v>1826.87</v>
      </c>
      <c r="Q3280" s="64"/>
      <c r="R3280" s="70">
        <f t="shared" si="1877"/>
        <v>1810.09</v>
      </c>
      <c r="S3280" s="70">
        <f t="shared" si="1877"/>
        <v>16.79</v>
      </c>
      <c r="T3280" s="70">
        <f t="shared" si="1878"/>
        <v>1826.8799999999999</v>
      </c>
      <c r="U3280" s="70">
        <f t="shared" si="1879"/>
        <v>0</v>
      </c>
      <c r="V3280" s="78">
        <f t="shared" si="1880"/>
        <v>1826.8799999999999</v>
      </c>
      <c r="X3280" s="70">
        <v>1810.09</v>
      </c>
      <c r="Y3280" s="70">
        <v>16.79</v>
      </c>
      <c r="Z3280" s="70">
        <v>1826.88</v>
      </c>
      <c r="AA3280" s="79"/>
      <c r="AB3280" s="80">
        <f t="shared" si="1881"/>
        <v>-1.0000000000218279E-2</v>
      </c>
    </row>
    <row r="3281" spans="1:28" ht="22.5" x14ac:dyDescent="0.25">
      <c r="A3281" s="72" t="s">
        <v>18989</v>
      </c>
      <c r="B3281" s="73" t="s">
        <v>24356</v>
      </c>
      <c r="C3281" s="74" t="s">
        <v>15747</v>
      </c>
      <c r="D3281" s="75">
        <v>0</v>
      </c>
      <c r="E3281" s="70">
        <v>272.37</v>
      </c>
      <c r="F3281" s="76">
        <f t="shared" si="1872"/>
        <v>0</v>
      </c>
      <c r="G3281" s="29"/>
      <c r="H3281" s="70">
        <f t="shared" si="1873"/>
        <v>248.76</v>
      </c>
      <c r="I3281" s="70">
        <f t="shared" si="1873"/>
        <v>23.61</v>
      </c>
      <c r="J3281" s="70">
        <f t="shared" si="1874"/>
        <v>272.37</v>
      </c>
      <c r="K3281" s="70">
        <v>0</v>
      </c>
      <c r="L3281" s="76">
        <f t="shared" si="1875"/>
        <v>272.37</v>
      </c>
      <c r="N3281" s="70">
        <v>248.76</v>
      </c>
      <c r="O3281" s="70">
        <v>23.61</v>
      </c>
      <c r="P3281" s="70">
        <f t="shared" si="1876"/>
        <v>272.37</v>
      </c>
      <c r="Q3281" s="64"/>
      <c r="R3281" s="70">
        <f t="shared" si="1877"/>
        <v>248.76</v>
      </c>
      <c r="S3281" s="70">
        <f t="shared" si="1877"/>
        <v>23.61</v>
      </c>
      <c r="T3281" s="70">
        <f t="shared" si="1878"/>
        <v>272.37</v>
      </c>
      <c r="U3281" s="70">
        <f t="shared" si="1879"/>
        <v>0</v>
      </c>
      <c r="V3281" s="78">
        <f t="shared" si="1880"/>
        <v>272.37</v>
      </c>
      <c r="X3281" s="70">
        <v>248.76</v>
      </c>
      <c r="Y3281" s="70">
        <v>23.61</v>
      </c>
      <c r="Z3281" s="70">
        <v>272.37</v>
      </c>
      <c r="AA3281" s="79"/>
      <c r="AB3281" s="80">
        <f t="shared" si="1881"/>
        <v>0</v>
      </c>
    </row>
    <row r="3282" spans="1:28" x14ac:dyDescent="0.25">
      <c r="A3282" s="72" t="s">
        <v>18990</v>
      </c>
      <c r="B3282" s="73" t="s">
        <v>24357</v>
      </c>
      <c r="C3282" s="74" t="s">
        <v>15747</v>
      </c>
      <c r="D3282" s="75">
        <v>0</v>
      </c>
      <c r="E3282" s="70">
        <v>550.1</v>
      </c>
      <c r="F3282" s="76">
        <f t="shared" si="1872"/>
        <v>0</v>
      </c>
      <c r="G3282" s="29"/>
      <c r="H3282" s="70">
        <f t="shared" si="1873"/>
        <v>526.49</v>
      </c>
      <c r="I3282" s="70">
        <f t="shared" si="1873"/>
        <v>23.61</v>
      </c>
      <c r="J3282" s="70">
        <f t="shared" si="1874"/>
        <v>550.1</v>
      </c>
      <c r="K3282" s="70">
        <v>0</v>
      </c>
      <c r="L3282" s="76">
        <f t="shared" si="1875"/>
        <v>550.1</v>
      </c>
      <c r="N3282" s="70">
        <v>526.49</v>
      </c>
      <c r="O3282" s="70">
        <v>23.61</v>
      </c>
      <c r="P3282" s="70">
        <f t="shared" si="1876"/>
        <v>550.1</v>
      </c>
      <c r="Q3282" s="64"/>
      <c r="R3282" s="70">
        <f t="shared" si="1877"/>
        <v>526.49</v>
      </c>
      <c r="S3282" s="70">
        <f t="shared" si="1877"/>
        <v>23.61</v>
      </c>
      <c r="T3282" s="70">
        <f t="shared" si="1878"/>
        <v>550.1</v>
      </c>
      <c r="U3282" s="70">
        <f t="shared" si="1879"/>
        <v>0</v>
      </c>
      <c r="V3282" s="78">
        <f t="shared" si="1880"/>
        <v>550.1</v>
      </c>
      <c r="X3282" s="70">
        <v>526.49</v>
      </c>
      <c r="Y3282" s="70">
        <v>23.61</v>
      </c>
      <c r="Z3282" s="70">
        <v>550.1</v>
      </c>
      <c r="AA3282" s="79"/>
      <c r="AB3282" s="80">
        <f t="shared" si="1881"/>
        <v>0</v>
      </c>
    </row>
    <row r="3283" spans="1:28" x14ac:dyDescent="0.25">
      <c r="A3283" s="72" t="s">
        <v>18991</v>
      </c>
      <c r="B3283" s="73" t="s">
        <v>24358</v>
      </c>
      <c r="C3283" s="74" t="s">
        <v>15692</v>
      </c>
      <c r="D3283" s="75">
        <v>0</v>
      </c>
      <c r="E3283" s="70">
        <v>107.64999999999999</v>
      </c>
      <c r="F3283" s="76">
        <f t="shared" si="1872"/>
        <v>0</v>
      </c>
      <c r="G3283" s="77"/>
      <c r="H3283" s="70">
        <f t="shared" si="1873"/>
        <v>94.24</v>
      </c>
      <c r="I3283" s="70">
        <f t="shared" si="1873"/>
        <v>13.41</v>
      </c>
      <c r="J3283" s="70">
        <f t="shared" si="1874"/>
        <v>107.64999999999999</v>
      </c>
      <c r="K3283" s="70">
        <v>0</v>
      </c>
      <c r="L3283" s="76">
        <f t="shared" si="1875"/>
        <v>107.64999999999999</v>
      </c>
      <c r="N3283" s="70">
        <v>94.24</v>
      </c>
      <c r="O3283" s="70">
        <v>13.41</v>
      </c>
      <c r="P3283" s="70">
        <f t="shared" si="1876"/>
        <v>107.64999999999999</v>
      </c>
      <c r="Q3283" s="64"/>
      <c r="R3283" s="70">
        <f t="shared" si="1877"/>
        <v>94.24</v>
      </c>
      <c r="S3283" s="70">
        <f t="shared" si="1877"/>
        <v>13.42</v>
      </c>
      <c r="T3283" s="70">
        <f t="shared" si="1878"/>
        <v>107.66</v>
      </c>
      <c r="U3283" s="70">
        <f t="shared" si="1879"/>
        <v>0</v>
      </c>
      <c r="V3283" s="78">
        <f t="shared" si="1880"/>
        <v>107.66</v>
      </c>
      <c r="X3283" s="70">
        <v>94.24</v>
      </c>
      <c r="Y3283" s="70">
        <v>13.42</v>
      </c>
      <c r="Z3283" s="70">
        <v>107.66</v>
      </c>
      <c r="AA3283" s="79"/>
      <c r="AB3283" s="80">
        <f t="shared" si="1881"/>
        <v>-1.0000000000005116E-2</v>
      </c>
    </row>
    <row r="3284" spans="1:28" x14ac:dyDescent="0.25">
      <c r="A3284" s="72" t="s">
        <v>18992</v>
      </c>
      <c r="B3284" s="73" t="s">
        <v>24359</v>
      </c>
      <c r="C3284" s="74" t="s">
        <v>15692</v>
      </c>
      <c r="D3284" s="75">
        <v>0</v>
      </c>
      <c r="E3284" s="70">
        <v>141.05000000000001</v>
      </c>
      <c r="F3284" s="76">
        <f t="shared" si="1872"/>
        <v>0</v>
      </c>
      <c r="G3284" s="77"/>
      <c r="H3284" s="70">
        <f t="shared" si="1873"/>
        <v>127.64</v>
      </c>
      <c r="I3284" s="70">
        <f t="shared" si="1873"/>
        <v>13.41</v>
      </c>
      <c r="J3284" s="70">
        <f t="shared" si="1874"/>
        <v>141.05000000000001</v>
      </c>
      <c r="K3284" s="70">
        <v>0</v>
      </c>
      <c r="L3284" s="76">
        <f t="shared" si="1875"/>
        <v>141.05000000000001</v>
      </c>
      <c r="N3284" s="70">
        <v>127.64</v>
      </c>
      <c r="O3284" s="70">
        <v>13.41</v>
      </c>
      <c r="P3284" s="70">
        <f t="shared" si="1876"/>
        <v>141.05000000000001</v>
      </c>
      <c r="Q3284" s="64"/>
      <c r="R3284" s="70">
        <f t="shared" si="1877"/>
        <v>127.64</v>
      </c>
      <c r="S3284" s="70">
        <f t="shared" si="1877"/>
        <v>13.42</v>
      </c>
      <c r="T3284" s="70">
        <f t="shared" si="1878"/>
        <v>141.06</v>
      </c>
      <c r="U3284" s="70">
        <f t="shared" si="1879"/>
        <v>0</v>
      </c>
      <c r="V3284" s="78">
        <f t="shared" si="1880"/>
        <v>141.06</v>
      </c>
      <c r="X3284" s="70">
        <v>127.64</v>
      </c>
      <c r="Y3284" s="70">
        <v>13.42</v>
      </c>
      <c r="Z3284" s="70">
        <v>141.06</v>
      </c>
      <c r="AA3284" s="79"/>
      <c r="AB3284" s="80">
        <f t="shared" si="1881"/>
        <v>-9.9999999999909051E-3</v>
      </c>
    </row>
    <row r="3285" spans="1:28" x14ac:dyDescent="0.25">
      <c r="A3285" s="72" t="s">
        <v>18993</v>
      </c>
      <c r="B3285" s="73" t="s">
        <v>24360</v>
      </c>
      <c r="C3285" s="74" t="s">
        <v>15692</v>
      </c>
      <c r="D3285" s="75">
        <v>0</v>
      </c>
      <c r="E3285" s="70">
        <v>151.80000000000001</v>
      </c>
      <c r="F3285" s="76">
        <f t="shared" si="1872"/>
        <v>0</v>
      </c>
      <c r="G3285" s="77"/>
      <c r="H3285" s="70">
        <f t="shared" si="1873"/>
        <v>135.02000000000001</v>
      </c>
      <c r="I3285" s="70">
        <f t="shared" si="1873"/>
        <v>16.78</v>
      </c>
      <c r="J3285" s="70">
        <f t="shared" si="1874"/>
        <v>151.80000000000001</v>
      </c>
      <c r="K3285" s="70">
        <v>0</v>
      </c>
      <c r="L3285" s="76">
        <f t="shared" si="1875"/>
        <v>151.80000000000001</v>
      </c>
      <c r="N3285" s="70">
        <v>135.02000000000001</v>
      </c>
      <c r="O3285" s="70">
        <v>16.78</v>
      </c>
      <c r="P3285" s="70">
        <f t="shared" si="1876"/>
        <v>151.80000000000001</v>
      </c>
      <c r="Q3285" s="64"/>
      <c r="R3285" s="70">
        <f t="shared" si="1877"/>
        <v>135.02000000000001</v>
      </c>
      <c r="S3285" s="70">
        <f t="shared" si="1877"/>
        <v>16.79</v>
      </c>
      <c r="T3285" s="70">
        <f t="shared" si="1878"/>
        <v>151.81</v>
      </c>
      <c r="U3285" s="70">
        <f t="shared" si="1879"/>
        <v>0</v>
      </c>
      <c r="V3285" s="78">
        <f t="shared" si="1880"/>
        <v>151.81</v>
      </c>
      <c r="X3285" s="70">
        <v>135.02000000000001</v>
      </c>
      <c r="Y3285" s="70">
        <v>16.79</v>
      </c>
      <c r="Z3285" s="70">
        <v>151.81</v>
      </c>
      <c r="AA3285" s="79"/>
      <c r="AB3285" s="80">
        <f t="shared" si="1881"/>
        <v>-9.9999999999909051E-3</v>
      </c>
    </row>
    <row r="3286" spans="1:28" x14ac:dyDescent="0.25">
      <c r="A3286" s="72" t="s">
        <v>18994</v>
      </c>
      <c r="B3286" s="73" t="s">
        <v>24361</v>
      </c>
      <c r="C3286" s="74" t="s">
        <v>15692</v>
      </c>
      <c r="D3286" s="75">
        <v>0</v>
      </c>
      <c r="E3286" s="70">
        <v>239.48</v>
      </c>
      <c r="F3286" s="76">
        <f t="shared" si="1872"/>
        <v>0</v>
      </c>
      <c r="G3286" s="29"/>
      <c r="H3286" s="70">
        <f t="shared" si="1873"/>
        <v>222.7</v>
      </c>
      <c r="I3286" s="70">
        <f t="shared" si="1873"/>
        <v>16.78</v>
      </c>
      <c r="J3286" s="70">
        <f t="shared" si="1874"/>
        <v>239.48</v>
      </c>
      <c r="K3286" s="70">
        <v>0</v>
      </c>
      <c r="L3286" s="76">
        <f t="shared" si="1875"/>
        <v>239.48</v>
      </c>
      <c r="N3286" s="70">
        <v>222.7</v>
      </c>
      <c r="O3286" s="70">
        <v>16.78</v>
      </c>
      <c r="P3286" s="70">
        <f t="shared" si="1876"/>
        <v>239.48</v>
      </c>
      <c r="Q3286" s="64"/>
      <c r="R3286" s="70">
        <f t="shared" si="1877"/>
        <v>222.7</v>
      </c>
      <c r="S3286" s="70">
        <f t="shared" si="1877"/>
        <v>16.79</v>
      </c>
      <c r="T3286" s="70">
        <f t="shared" si="1878"/>
        <v>239.48999999999998</v>
      </c>
      <c r="U3286" s="70">
        <f t="shared" si="1879"/>
        <v>0</v>
      </c>
      <c r="V3286" s="78">
        <f t="shared" si="1880"/>
        <v>239.48999999999998</v>
      </c>
      <c r="X3286" s="70">
        <v>222.7</v>
      </c>
      <c r="Y3286" s="70">
        <v>16.79</v>
      </c>
      <c r="Z3286" s="70">
        <v>239.49</v>
      </c>
      <c r="AA3286" s="79"/>
      <c r="AB3286" s="80">
        <f t="shared" si="1881"/>
        <v>-1.0000000000019327E-2</v>
      </c>
    </row>
    <row r="3287" spans="1:28" x14ac:dyDescent="0.25">
      <c r="A3287" s="72" t="s">
        <v>18995</v>
      </c>
      <c r="B3287" s="73" t="s">
        <v>24362</v>
      </c>
      <c r="C3287" s="74" t="s">
        <v>15692</v>
      </c>
      <c r="D3287" s="75">
        <v>0</v>
      </c>
      <c r="E3287" s="70">
        <v>262.15999999999997</v>
      </c>
      <c r="F3287" s="76">
        <f t="shared" si="1872"/>
        <v>0</v>
      </c>
      <c r="G3287" s="29"/>
      <c r="H3287" s="70">
        <f t="shared" si="1873"/>
        <v>245.38</v>
      </c>
      <c r="I3287" s="70">
        <f t="shared" si="1873"/>
        <v>16.78</v>
      </c>
      <c r="J3287" s="70">
        <f t="shared" si="1874"/>
        <v>262.15999999999997</v>
      </c>
      <c r="K3287" s="70">
        <v>0</v>
      </c>
      <c r="L3287" s="76">
        <f t="shared" si="1875"/>
        <v>262.15999999999997</v>
      </c>
      <c r="N3287" s="70">
        <v>245.38</v>
      </c>
      <c r="O3287" s="70">
        <v>16.78</v>
      </c>
      <c r="P3287" s="70">
        <f t="shared" si="1876"/>
        <v>262.15999999999997</v>
      </c>
      <c r="Q3287" s="64"/>
      <c r="R3287" s="70">
        <f t="shared" si="1877"/>
        <v>245.38</v>
      </c>
      <c r="S3287" s="70">
        <f t="shared" si="1877"/>
        <v>16.79</v>
      </c>
      <c r="T3287" s="70">
        <f t="shared" si="1878"/>
        <v>262.17</v>
      </c>
      <c r="U3287" s="70">
        <f t="shared" si="1879"/>
        <v>0</v>
      </c>
      <c r="V3287" s="78">
        <f t="shared" si="1880"/>
        <v>262.17</v>
      </c>
      <c r="X3287" s="70">
        <v>245.38</v>
      </c>
      <c r="Y3287" s="70">
        <v>16.79</v>
      </c>
      <c r="Z3287" s="70">
        <v>262.17</v>
      </c>
      <c r="AA3287" s="79"/>
      <c r="AB3287" s="80">
        <f t="shared" si="1881"/>
        <v>-1.0000000000047748E-2</v>
      </c>
    </row>
    <row r="3288" spans="1:28" x14ac:dyDescent="0.25">
      <c r="A3288" s="72" t="s">
        <v>18996</v>
      </c>
      <c r="B3288" s="73" t="s">
        <v>24363</v>
      </c>
      <c r="C3288" s="74" t="s">
        <v>15692</v>
      </c>
      <c r="D3288" s="75">
        <v>0</v>
      </c>
      <c r="E3288" s="70">
        <v>557.20999999999992</v>
      </c>
      <c r="F3288" s="76">
        <f t="shared" si="1872"/>
        <v>0</v>
      </c>
      <c r="G3288" s="29"/>
      <c r="H3288" s="70">
        <f t="shared" si="1873"/>
        <v>540.42999999999995</v>
      </c>
      <c r="I3288" s="70">
        <f t="shared" si="1873"/>
        <v>16.78</v>
      </c>
      <c r="J3288" s="70">
        <f t="shared" si="1874"/>
        <v>557.20999999999992</v>
      </c>
      <c r="K3288" s="70">
        <v>0</v>
      </c>
      <c r="L3288" s="76">
        <f t="shared" si="1875"/>
        <v>557.20999999999992</v>
      </c>
      <c r="N3288" s="70">
        <v>540.42999999999995</v>
      </c>
      <c r="O3288" s="70">
        <v>16.78</v>
      </c>
      <c r="P3288" s="70">
        <f t="shared" si="1876"/>
        <v>557.20999999999992</v>
      </c>
      <c r="Q3288" s="64"/>
      <c r="R3288" s="70">
        <f t="shared" si="1877"/>
        <v>540.42999999999995</v>
      </c>
      <c r="S3288" s="70">
        <f t="shared" si="1877"/>
        <v>16.79</v>
      </c>
      <c r="T3288" s="70">
        <f t="shared" si="1878"/>
        <v>557.21999999999991</v>
      </c>
      <c r="U3288" s="70">
        <f t="shared" si="1879"/>
        <v>0</v>
      </c>
      <c r="V3288" s="78">
        <f t="shared" si="1880"/>
        <v>557.21999999999991</v>
      </c>
      <c r="X3288" s="70">
        <v>540.42999999999995</v>
      </c>
      <c r="Y3288" s="70">
        <v>16.79</v>
      </c>
      <c r="Z3288" s="70">
        <v>557.22</v>
      </c>
      <c r="AA3288" s="79"/>
      <c r="AB3288" s="80">
        <f t="shared" si="1881"/>
        <v>-1.0000000000104592E-2</v>
      </c>
    </row>
    <row r="3289" spans="1:28" x14ac:dyDescent="0.25">
      <c r="A3289" s="72" t="s">
        <v>18997</v>
      </c>
      <c r="B3289" s="73" t="s">
        <v>24364</v>
      </c>
      <c r="C3289" s="74" t="s">
        <v>15692</v>
      </c>
      <c r="D3289" s="75">
        <v>0</v>
      </c>
      <c r="E3289" s="70">
        <v>134.77000000000001</v>
      </c>
      <c r="F3289" s="76">
        <f t="shared" si="1872"/>
        <v>0</v>
      </c>
      <c r="G3289" s="29"/>
      <c r="H3289" s="70">
        <f t="shared" si="1873"/>
        <v>121.36</v>
      </c>
      <c r="I3289" s="70">
        <f t="shared" si="1873"/>
        <v>13.41</v>
      </c>
      <c r="J3289" s="70">
        <f t="shared" si="1874"/>
        <v>134.77000000000001</v>
      </c>
      <c r="K3289" s="70">
        <v>0</v>
      </c>
      <c r="L3289" s="76">
        <f t="shared" si="1875"/>
        <v>134.77000000000001</v>
      </c>
      <c r="N3289" s="70">
        <v>121.36</v>
      </c>
      <c r="O3289" s="70">
        <v>13.41</v>
      </c>
      <c r="P3289" s="70">
        <f t="shared" si="1876"/>
        <v>134.77000000000001</v>
      </c>
      <c r="Q3289" s="64"/>
      <c r="R3289" s="70">
        <f t="shared" si="1877"/>
        <v>121.36</v>
      </c>
      <c r="S3289" s="70">
        <f t="shared" si="1877"/>
        <v>13.42</v>
      </c>
      <c r="T3289" s="70">
        <f t="shared" si="1878"/>
        <v>134.78</v>
      </c>
      <c r="U3289" s="70">
        <f t="shared" si="1879"/>
        <v>0</v>
      </c>
      <c r="V3289" s="78">
        <f t="shared" si="1880"/>
        <v>134.78</v>
      </c>
      <c r="X3289" s="70">
        <v>121.36</v>
      </c>
      <c r="Y3289" s="70">
        <v>13.42</v>
      </c>
      <c r="Z3289" s="70">
        <v>134.78</v>
      </c>
      <c r="AA3289" s="79"/>
      <c r="AB3289" s="80">
        <f t="shared" si="1881"/>
        <v>-9.9999999999909051E-3</v>
      </c>
    </row>
    <row r="3290" spans="1:28" x14ac:dyDescent="0.25">
      <c r="A3290" s="72" t="s">
        <v>18998</v>
      </c>
      <c r="B3290" s="73" t="s">
        <v>24365</v>
      </c>
      <c r="C3290" s="74" t="s">
        <v>15692</v>
      </c>
      <c r="D3290" s="75">
        <v>0</v>
      </c>
      <c r="E3290" s="70">
        <v>138.15</v>
      </c>
      <c r="F3290" s="76">
        <f t="shared" si="1872"/>
        <v>0</v>
      </c>
      <c r="G3290" s="29"/>
      <c r="H3290" s="70">
        <f t="shared" si="1873"/>
        <v>124.74</v>
      </c>
      <c r="I3290" s="70">
        <f t="shared" si="1873"/>
        <v>13.41</v>
      </c>
      <c r="J3290" s="70">
        <f t="shared" si="1874"/>
        <v>138.15</v>
      </c>
      <c r="K3290" s="70">
        <v>0</v>
      </c>
      <c r="L3290" s="76">
        <f t="shared" si="1875"/>
        <v>138.15</v>
      </c>
      <c r="N3290" s="70">
        <v>124.74</v>
      </c>
      <c r="O3290" s="70">
        <v>13.41</v>
      </c>
      <c r="P3290" s="70">
        <f t="shared" si="1876"/>
        <v>138.15</v>
      </c>
      <c r="Q3290" s="64"/>
      <c r="R3290" s="70">
        <f t="shared" si="1877"/>
        <v>124.74</v>
      </c>
      <c r="S3290" s="70">
        <f t="shared" si="1877"/>
        <v>13.42</v>
      </c>
      <c r="T3290" s="70">
        <f t="shared" si="1878"/>
        <v>138.16</v>
      </c>
      <c r="U3290" s="70">
        <f t="shared" si="1879"/>
        <v>0</v>
      </c>
      <c r="V3290" s="78">
        <f t="shared" si="1880"/>
        <v>138.16</v>
      </c>
      <c r="X3290" s="70">
        <v>124.74</v>
      </c>
      <c r="Y3290" s="70">
        <v>13.42</v>
      </c>
      <c r="Z3290" s="70">
        <v>138.16</v>
      </c>
      <c r="AA3290" s="79"/>
      <c r="AB3290" s="80">
        <f t="shared" si="1881"/>
        <v>-9.9999999999909051E-3</v>
      </c>
    </row>
    <row r="3291" spans="1:28" x14ac:dyDescent="0.25">
      <c r="A3291" s="72" t="s">
        <v>18999</v>
      </c>
      <c r="B3291" s="73" t="s">
        <v>24366</v>
      </c>
      <c r="C3291" s="74" t="s">
        <v>15692</v>
      </c>
      <c r="D3291" s="75">
        <v>0</v>
      </c>
      <c r="E3291" s="70">
        <v>151.08000000000001</v>
      </c>
      <c r="F3291" s="76">
        <f t="shared" si="1872"/>
        <v>0</v>
      </c>
      <c r="G3291" s="29"/>
      <c r="H3291" s="70">
        <f t="shared" si="1873"/>
        <v>134.30000000000001</v>
      </c>
      <c r="I3291" s="70">
        <f t="shared" si="1873"/>
        <v>16.78</v>
      </c>
      <c r="J3291" s="70">
        <f t="shared" si="1874"/>
        <v>151.08000000000001</v>
      </c>
      <c r="K3291" s="70">
        <v>0</v>
      </c>
      <c r="L3291" s="76">
        <f t="shared" si="1875"/>
        <v>151.08000000000001</v>
      </c>
      <c r="N3291" s="70">
        <v>134.30000000000001</v>
      </c>
      <c r="O3291" s="70">
        <v>16.78</v>
      </c>
      <c r="P3291" s="70">
        <f t="shared" si="1876"/>
        <v>151.08000000000001</v>
      </c>
      <c r="Q3291" s="64"/>
      <c r="R3291" s="70">
        <f t="shared" si="1877"/>
        <v>134.30000000000001</v>
      </c>
      <c r="S3291" s="70">
        <f t="shared" si="1877"/>
        <v>16.79</v>
      </c>
      <c r="T3291" s="70">
        <f t="shared" si="1878"/>
        <v>151.09</v>
      </c>
      <c r="U3291" s="70">
        <f t="shared" si="1879"/>
        <v>0</v>
      </c>
      <c r="V3291" s="78">
        <f t="shared" si="1880"/>
        <v>151.09</v>
      </c>
      <c r="X3291" s="70">
        <v>134.30000000000001</v>
      </c>
      <c r="Y3291" s="70">
        <v>16.79</v>
      </c>
      <c r="Z3291" s="70">
        <v>151.09</v>
      </c>
      <c r="AA3291" s="79"/>
      <c r="AB3291" s="80">
        <f t="shared" si="1881"/>
        <v>-9.9999999999909051E-3</v>
      </c>
    </row>
    <row r="3292" spans="1:28" x14ac:dyDescent="0.25">
      <c r="A3292" s="72" t="s">
        <v>19000</v>
      </c>
      <c r="B3292" s="73" t="s">
        <v>24367</v>
      </c>
      <c r="C3292" s="74" t="s">
        <v>15692</v>
      </c>
      <c r="D3292" s="75">
        <v>0</v>
      </c>
      <c r="E3292" s="70">
        <v>379.57000000000005</v>
      </c>
      <c r="F3292" s="76">
        <f t="shared" si="1872"/>
        <v>0</v>
      </c>
      <c r="G3292" s="29"/>
      <c r="H3292" s="70">
        <f t="shared" si="1873"/>
        <v>362.79</v>
      </c>
      <c r="I3292" s="70">
        <f t="shared" si="1873"/>
        <v>16.78</v>
      </c>
      <c r="J3292" s="70">
        <f t="shared" si="1874"/>
        <v>379.57000000000005</v>
      </c>
      <c r="K3292" s="70">
        <v>0</v>
      </c>
      <c r="L3292" s="76">
        <f t="shared" si="1875"/>
        <v>379.57000000000005</v>
      </c>
      <c r="N3292" s="70">
        <v>362.79</v>
      </c>
      <c r="O3292" s="70">
        <v>16.78</v>
      </c>
      <c r="P3292" s="70">
        <f t="shared" si="1876"/>
        <v>379.57000000000005</v>
      </c>
      <c r="Q3292" s="64"/>
      <c r="R3292" s="70">
        <f t="shared" si="1877"/>
        <v>362.79</v>
      </c>
      <c r="S3292" s="70">
        <f t="shared" si="1877"/>
        <v>16.79</v>
      </c>
      <c r="T3292" s="70">
        <f t="shared" si="1878"/>
        <v>379.58000000000004</v>
      </c>
      <c r="U3292" s="70">
        <f t="shared" si="1879"/>
        <v>0</v>
      </c>
      <c r="V3292" s="78">
        <f t="shared" si="1880"/>
        <v>379.58000000000004</v>
      </c>
      <c r="X3292" s="70">
        <v>362.79</v>
      </c>
      <c r="Y3292" s="70">
        <v>16.79</v>
      </c>
      <c r="Z3292" s="70">
        <v>379.58</v>
      </c>
      <c r="AA3292" s="79"/>
      <c r="AB3292" s="80">
        <f t="shared" si="1881"/>
        <v>-9.9999999999340616E-3</v>
      </c>
    </row>
    <row r="3293" spans="1:28" x14ac:dyDescent="0.25">
      <c r="A3293" s="72" t="s">
        <v>19001</v>
      </c>
      <c r="B3293" s="73" t="s">
        <v>24368</v>
      </c>
      <c r="C3293" s="74" t="s">
        <v>15692</v>
      </c>
      <c r="D3293" s="75">
        <v>0</v>
      </c>
      <c r="E3293" s="70">
        <v>550.31999999999994</v>
      </c>
      <c r="F3293" s="76">
        <f t="shared" si="1872"/>
        <v>0</v>
      </c>
      <c r="G3293" s="29"/>
      <c r="H3293" s="70">
        <f t="shared" si="1873"/>
        <v>533.54</v>
      </c>
      <c r="I3293" s="70">
        <f t="shared" si="1873"/>
        <v>16.78</v>
      </c>
      <c r="J3293" s="70">
        <f t="shared" si="1874"/>
        <v>550.31999999999994</v>
      </c>
      <c r="K3293" s="70">
        <v>0</v>
      </c>
      <c r="L3293" s="76">
        <f t="shared" si="1875"/>
        <v>550.31999999999994</v>
      </c>
      <c r="N3293" s="70">
        <v>533.54</v>
      </c>
      <c r="O3293" s="70">
        <v>16.78</v>
      </c>
      <c r="P3293" s="70">
        <f t="shared" si="1876"/>
        <v>550.31999999999994</v>
      </c>
      <c r="Q3293" s="64"/>
      <c r="R3293" s="70">
        <f t="shared" si="1877"/>
        <v>533.54</v>
      </c>
      <c r="S3293" s="70">
        <f t="shared" si="1877"/>
        <v>16.79</v>
      </c>
      <c r="T3293" s="70">
        <f t="shared" si="1878"/>
        <v>550.32999999999993</v>
      </c>
      <c r="U3293" s="70">
        <f t="shared" si="1879"/>
        <v>0</v>
      </c>
      <c r="V3293" s="78">
        <f t="shared" si="1880"/>
        <v>550.32999999999993</v>
      </c>
      <c r="X3293" s="70">
        <v>533.54</v>
      </c>
      <c r="Y3293" s="70">
        <v>16.79</v>
      </c>
      <c r="Z3293" s="70">
        <v>550.33000000000004</v>
      </c>
      <c r="AA3293" s="79"/>
      <c r="AB3293" s="80">
        <f t="shared" si="1881"/>
        <v>-1.0000000000104592E-2</v>
      </c>
    </row>
    <row r="3294" spans="1:28" x14ac:dyDescent="0.25">
      <c r="A3294" s="72" t="s">
        <v>19002</v>
      </c>
      <c r="B3294" s="73" t="s">
        <v>24369</v>
      </c>
      <c r="C3294" s="74" t="s">
        <v>15692</v>
      </c>
      <c r="D3294" s="75">
        <v>0</v>
      </c>
      <c r="E3294" s="70">
        <v>185.10999999999999</v>
      </c>
      <c r="F3294" s="76">
        <f t="shared" si="1872"/>
        <v>0</v>
      </c>
      <c r="G3294" s="29"/>
      <c r="H3294" s="70">
        <f t="shared" si="1873"/>
        <v>171.7</v>
      </c>
      <c r="I3294" s="70">
        <f t="shared" si="1873"/>
        <v>13.41</v>
      </c>
      <c r="J3294" s="70">
        <f t="shared" si="1874"/>
        <v>185.10999999999999</v>
      </c>
      <c r="K3294" s="70">
        <v>0</v>
      </c>
      <c r="L3294" s="76">
        <f t="shared" si="1875"/>
        <v>185.10999999999999</v>
      </c>
      <c r="N3294" s="70">
        <v>171.7</v>
      </c>
      <c r="O3294" s="70">
        <v>13.41</v>
      </c>
      <c r="P3294" s="70">
        <f t="shared" si="1876"/>
        <v>185.10999999999999</v>
      </c>
      <c r="Q3294" s="64"/>
      <c r="R3294" s="70">
        <f t="shared" si="1877"/>
        <v>171.7</v>
      </c>
      <c r="S3294" s="70">
        <f t="shared" si="1877"/>
        <v>13.42</v>
      </c>
      <c r="T3294" s="70">
        <f t="shared" si="1878"/>
        <v>185.11999999999998</v>
      </c>
      <c r="U3294" s="70">
        <f t="shared" si="1879"/>
        <v>0</v>
      </c>
      <c r="V3294" s="78">
        <f t="shared" si="1880"/>
        <v>185.11999999999998</v>
      </c>
      <c r="X3294" s="70">
        <v>171.7</v>
      </c>
      <c r="Y3294" s="70">
        <v>13.42</v>
      </c>
      <c r="Z3294" s="70">
        <v>185.12</v>
      </c>
      <c r="AA3294" s="79"/>
      <c r="AB3294" s="80">
        <f t="shared" si="1881"/>
        <v>-1.0000000000019327E-2</v>
      </c>
    </row>
    <row r="3295" spans="1:28" x14ac:dyDescent="0.25">
      <c r="A3295" s="72" t="s">
        <v>19003</v>
      </c>
      <c r="B3295" s="73" t="s">
        <v>24370</v>
      </c>
      <c r="C3295" s="74" t="s">
        <v>15692</v>
      </c>
      <c r="D3295" s="75">
        <v>0</v>
      </c>
      <c r="E3295" s="70">
        <v>213.5</v>
      </c>
      <c r="F3295" s="76">
        <f t="shared" si="1872"/>
        <v>0</v>
      </c>
      <c r="G3295" s="29"/>
      <c r="H3295" s="70">
        <f t="shared" si="1873"/>
        <v>200.09</v>
      </c>
      <c r="I3295" s="70">
        <f t="shared" si="1873"/>
        <v>13.41</v>
      </c>
      <c r="J3295" s="70">
        <f t="shared" si="1874"/>
        <v>213.5</v>
      </c>
      <c r="K3295" s="70">
        <v>0</v>
      </c>
      <c r="L3295" s="76">
        <f t="shared" si="1875"/>
        <v>213.5</v>
      </c>
      <c r="N3295" s="70">
        <v>200.09</v>
      </c>
      <c r="O3295" s="70">
        <v>13.41</v>
      </c>
      <c r="P3295" s="70">
        <f t="shared" si="1876"/>
        <v>213.5</v>
      </c>
      <c r="Q3295" s="64"/>
      <c r="R3295" s="70">
        <f t="shared" si="1877"/>
        <v>200.09</v>
      </c>
      <c r="S3295" s="70">
        <f t="shared" si="1877"/>
        <v>13.42</v>
      </c>
      <c r="T3295" s="70">
        <f t="shared" si="1878"/>
        <v>213.51</v>
      </c>
      <c r="U3295" s="70">
        <f t="shared" si="1879"/>
        <v>0</v>
      </c>
      <c r="V3295" s="78">
        <f t="shared" si="1880"/>
        <v>213.51</v>
      </c>
      <c r="X3295" s="70">
        <v>200.09</v>
      </c>
      <c r="Y3295" s="70">
        <v>13.42</v>
      </c>
      <c r="Z3295" s="70">
        <v>213.51</v>
      </c>
      <c r="AA3295" s="79"/>
      <c r="AB3295" s="80">
        <f t="shared" si="1881"/>
        <v>-9.9999999999909051E-3</v>
      </c>
    </row>
    <row r="3296" spans="1:28" x14ac:dyDescent="0.25">
      <c r="A3296" s="72" t="s">
        <v>19004</v>
      </c>
      <c r="B3296" s="73" t="s">
        <v>24371</v>
      </c>
      <c r="C3296" s="74" t="s">
        <v>15692</v>
      </c>
      <c r="D3296" s="75">
        <v>0</v>
      </c>
      <c r="E3296" s="70">
        <v>224.89</v>
      </c>
      <c r="F3296" s="76">
        <f t="shared" si="1872"/>
        <v>0</v>
      </c>
      <c r="G3296" s="77"/>
      <c r="H3296" s="70">
        <f t="shared" si="1873"/>
        <v>211.48</v>
      </c>
      <c r="I3296" s="70">
        <f t="shared" si="1873"/>
        <v>13.41</v>
      </c>
      <c r="J3296" s="70">
        <f t="shared" si="1874"/>
        <v>224.89</v>
      </c>
      <c r="K3296" s="70">
        <v>0</v>
      </c>
      <c r="L3296" s="76">
        <f t="shared" si="1875"/>
        <v>224.89</v>
      </c>
      <c r="N3296" s="70">
        <v>211.48</v>
      </c>
      <c r="O3296" s="70">
        <v>13.41</v>
      </c>
      <c r="P3296" s="70">
        <f t="shared" si="1876"/>
        <v>224.89</v>
      </c>
      <c r="Q3296" s="64"/>
      <c r="R3296" s="70">
        <f t="shared" si="1877"/>
        <v>211.48</v>
      </c>
      <c r="S3296" s="70">
        <f t="shared" si="1877"/>
        <v>13.42</v>
      </c>
      <c r="T3296" s="70">
        <f t="shared" si="1878"/>
        <v>224.89999999999998</v>
      </c>
      <c r="U3296" s="70">
        <f t="shared" si="1879"/>
        <v>0</v>
      </c>
      <c r="V3296" s="78">
        <f t="shared" si="1880"/>
        <v>224.89999999999998</v>
      </c>
      <c r="X3296" s="70">
        <v>211.48</v>
      </c>
      <c r="Y3296" s="70">
        <v>13.42</v>
      </c>
      <c r="Z3296" s="70">
        <v>224.9</v>
      </c>
      <c r="AA3296" s="79"/>
      <c r="AB3296" s="80">
        <f t="shared" si="1881"/>
        <v>-1.0000000000019327E-2</v>
      </c>
    </row>
    <row r="3297" spans="1:28" x14ac:dyDescent="0.25">
      <c r="A3297" s="72" t="s">
        <v>19005</v>
      </c>
      <c r="B3297" s="73" t="s">
        <v>24372</v>
      </c>
      <c r="C3297" s="74" t="s">
        <v>15692</v>
      </c>
      <c r="D3297" s="75">
        <v>0</v>
      </c>
      <c r="E3297" s="70">
        <v>263.19</v>
      </c>
      <c r="F3297" s="76">
        <f t="shared" si="1872"/>
        <v>0</v>
      </c>
      <c r="G3297" s="77"/>
      <c r="H3297" s="70">
        <f t="shared" ref="H3297:I3325" si="1882">ROUND(N3297+(N3297*$H$2/100),2)</f>
        <v>246.41</v>
      </c>
      <c r="I3297" s="70">
        <f t="shared" si="1882"/>
        <v>16.78</v>
      </c>
      <c r="J3297" s="70">
        <f t="shared" si="1874"/>
        <v>263.19</v>
      </c>
      <c r="K3297" s="70">
        <v>0</v>
      </c>
      <c r="L3297" s="76">
        <f t="shared" si="1875"/>
        <v>263.19</v>
      </c>
      <c r="N3297" s="70">
        <v>246.41</v>
      </c>
      <c r="O3297" s="70">
        <v>16.78</v>
      </c>
      <c r="P3297" s="70">
        <f t="shared" si="1876"/>
        <v>263.19</v>
      </c>
      <c r="Q3297" s="64"/>
      <c r="R3297" s="70">
        <f t="shared" ref="R3297:S3325" si="1883">X3297</f>
        <v>246.41</v>
      </c>
      <c r="S3297" s="70">
        <f t="shared" si="1883"/>
        <v>16.79</v>
      </c>
      <c r="T3297" s="70">
        <f t="shared" si="1878"/>
        <v>263.2</v>
      </c>
      <c r="U3297" s="70">
        <f t="shared" si="1879"/>
        <v>0</v>
      </c>
      <c r="V3297" s="78">
        <f t="shared" si="1880"/>
        <v>263.2</v>
      </c>
      <c r="X3297" s="70">
        <v>246.41</v>
      </c>
      <c r="Y3297" s="70">
        <v>16.79</v>
      </c>
      <c r="Z3297" s="70">
        <v>263.2</v>
      </c>
      <c r="AA3297" s="79"/>
      <c r="AB3297" s="80">
        <f t="shared" si="1881"/>
        <v>-9.9999999999909051E-3</v>
      </c>
    </row>
    <row r="3298" spans="1:28" x14ac:dyDescent="0.25">
      <c r="A3298" s="72" t="s">
        <v>19006</v>
      </c>
      <c r="B3298" s="73" t="s">
        <v>24373</v>
      </c>
      <c r="C3298" s="74" t="s">
        <v>15692</v>
      </c>
      <c r="D3298" s="75">
        <v>0</v>
      </c>
      <c r="E3298" s="70">
        <v>284.04999999999995</v>
      </c>
      <c r="F3298" s="76">
        <f t="shared" si="1872"/>
        <v>0</v>
      </c>
      <c r="G3298" s="77"/>
      <c r="H3298" s="70">
        <f t="shared" si="1882"/>
        <v>267.27</v>
      </c>
      <c r="I3298" s="70">
        <f t="shared" si="1882"/>
        <v>16.78</v>
      </c>
      <c r="J3298" s="70">
        <f t="shared" si="1874"/>
        <v>284.04999999999995</v>
      </c>
      <c r="K3298" s="70">
        <v>0</v>
      </c>
      <c r="L3298" s="76">
        <f t="shared" si="1875"/>
        <v>284.04999999999995</v>
      </c>
      <c r="N3298" s="70">
        <v>267.27</v>
      </c>
      <c r="O3298" s="70">
        <v>16.78</v>
      </c>
      <c r="P3298" s="70">
        <f t="shared" si="1876"/>
        <v>284.04999999999995</v>
      </c>
      <c r="Q3298" s="64"/>
      <c r="R3298" s="70">
        <f t="shared" si="1883"/>
        <v>267.27</v>
      </c>
      <c r="S3298" s="70">
        <f t="shared" si="1883"/>
        <v>16.79</v>
      </c>
      <c r="T3298" s="70">
        <f t="shared" si="1878"/>
        <v>284.06</v>
      </c>
      <c r="U3298" s="70">
        <f t="shared" si="1879"/>
        <v>0</v>
      </c>
      <c r="V3298" s="78">
        <f t="shared" si="1880"/>
        <v>284.06</v>
      </c>
      <c r="X3298" s="70">
        <v>267.27</v>
      </c>
      <c r="Y3298" s="70">
        <v>16.79</v>
      </c>
      <c r="Z3298" s="70">
        <v>284.06</v>
      </c>
      <c r="AA3298" s="79"/>
      <c r="AB3298" s="80">
        <f t="shared" si="1881"/>
        <v>-1.0000000000047748E-2</v>
      </c>
    </row>
    <row r="3299" spans="1:28" ht="22.5" x14ac:dyDescent="0.25">
      <c r="A3299" s="72" t="s">
        <v>19007</v>
      </c>
      <c r="B3299" s="73" t="s">
        <v>24374</v>
      </c>
      <c r="C3299" s="74" t="s">
        <v>15692</v>
      </c>
      <c r="D3299" s="75">
        <v>0</v>
      </c>
      <c r="E3299" s="70">
        <v>592.74</v>
      </c>
      <c r="F3299" s="76">
        <f t="shared" si="1872"/>
        <v>0</v>
      </c>
      <c r="G3299" s="77"/>
      <c r="H3299" s="70">
        <f t="shared" si="1882"/>
        <v>575.96</v>
      </c>
      <c r="I3299" s="70">
        <f t="shared" si="1882"/>
        <v>16.78</v>
      </c>
      <c r="J3299" s="70">
        <f t="shared" si="1874"/>
        <v>592.74</v>
      </c>
      <c r="K3299" s="70">
        <v>0</v>
      </c>
      <c r="L3299" s="76">
        <f t="shared" si="1875"/>
        <v>592.74</v>
      </c>
      <c r="N3299" s="70">
        <v>575.96</v>
      </c>
      <c r="O3299" s="70">
        <v>16.78</v>
      </c>
      <c r="P3299" s="70">
        <f t="shared" si="1876"/>
        <v>592.74</v>
      </c>
      <c r="Q3299" s="64"/>
      <c r="R3299" s="70">
        <f t="shared" si="1883"/>
        <v>575.96</v>
      </c>
      <c r="S3299" s="70">
        <f t="shared" si="1883"/>
        <v>16.79</v>
      </c>
      <c r="T3299" s="70">
        <f t="shared" si="1878"/>
        <v>592.75</v>
      </c>
      <c r="U3299" s="70">
        <f t="shared" si="1879"/>
        <v>0</v>
      </c>
      <c r="V3299" s="78">
        <f t="shared" si="1880"/>
        <v>592.75</v>
      </c>
      <c r="X3299" s="70">
        <v>575.96</v>
      </c>
      <c r="Y3299" s="70">
        <v>16.79</v>
      </c>
      <c r="Z3299" s="70">
        <v>592.75</v>
      </c>
      <c r="AA3299" s="79"/>
      <c r="AB3299" s="80">
        <f t="shared" si="1881"/>
        <v>-9.9999999999909051E-3</v>
      </c>
    </row>
    <row r="3300" spans="1:28" ht="22.5" x14ac:dyDescent="0.25">
      <c r="A3300" s="72" t="s">
        <v>19008</v>
      </c>
      <c r="B3300" s="73" t="s">
        <v>24375</v>
      </c>
      <c r="C3300" s="74" t="s">
        <v>15692</v>
      </c>
      <c r="D3300" s="75">
        <v>0</v>
      </c>
      <c r="E3300" s="70">
        <v>82.75</v>
      </c>
      <c r="F3300" s="76">
        <f t="shared" si="1872"/>
        <v>0</v>
      </c>
      <c r="G3300" s="29"/>
      <c r="H3300" s="70">
        <f t="shared" si="1882"/>
        <v>65.97</v>
      </c>
      <c r="I3300" s="70">
        <f t="shared" si="1882"/>
        <v>16.78</v>
      </c>
      <c r="J3300" s="70">
        <f t="shared" si="1874"/>
        <v>82.75</v>
      </c>
      <c r="K3300" s="70">
        <v>0</v>
      </c>
      <c r="L3300" s="76">
        <f t="shared" si="1875"/>
        <v>82.75</v>
      </c>
      <c r="N3300" s="70">
        <v>65.97</v>
      </c>
      <c r="O3300" s="70">
        <v>16.78</v>
      </c>
      <c r="P3300" s="70">
        <f t="shared" si="1876"/>
        <v>82.75</v>
      </c>
      <c r="Q3300" s="64"/>
      <c r="R3300" s="70">
        <f t="shared" si="1883"/>
        <v>65.97</v>
      </c>
      <c r="S3300" s="70">
        <f t="shared" si="1883"/>
        <v>16.79</v>
      </c>
      <c r="T3300" s="70">
        <f t="shared" si="1878"/>
        <v>82.759999999999991</v>
      </c>
      <c r="U3300" s="70">
        <f t="shared" si="1879"/>
        <v>0</v>
      </c>
      <c r="V3300" s="78">
        <f t="shared" si="1880"/>
        <v>82.759999999999991</v>
      </c>
      <c r="X3300" s="70">
        <v>65.97</v>
      </c>
      <c r="Y3300" s="70">
        <v>16.79</v>
      </c>
      <c r="Z3300" s="70">
        <v>82.76</v>
      </c>
      <c r="AA3300" s="79"/>
      <c r="AB3300" s="80">
        <f t="shared" si="1881"/>
        <v>-1.0000000000005116E-2</v>
      </c>
    </row>
    <row r="3301" spans="1:28" ht="22.5" x14ac:dyDescent="0.25">
      <c r="A3301" s="72" t="s">
        <v>19009</v>
      </c>
      <c r="B3301" s="73" t="s">
        <v>24376</v>
      </c>
      <c r="C3301" s="74" t="s">
        <v>15692</v>
      </c>
      <c r="D3301" s="75">
        <v>0</v>
      </c>
      <c r="E3301" s="70">
        <v>381.99</v>
      </c>
      <c r="F3301" s="76">
        <f t="shared" si="1872"/>
        <v>0</v>
      </c>
      <c r="G3301" s="29"/>
      <c r="H3301" s="70">
        <f t="shared" si="1882"/>
        <v>365.21</v>
      </c>
      <c r="I3301" s="70">
        <f t="shared" si="1882"/>
        <v>16.78</v>
      </c>
      <c r="J3301" s="70">
        <f t="shared" si="1874"/>
        <v>381.99</v>
      </c>
      <c r="K3301" s="70">
        <v>0</v>
      </c>
      <c r="L3301" s="76">
        <f t="shared" si="1875"/>
        <v>381.99</v>
      </c>
      <c r="N3301" s="70">
        <v>365.21</v>
      </c>
      <c r="O3301" s="70">
        <v>16.78</v>
      </c>
      <c r="P3301" s="70">
        <f t="shared" si="1876"/>
        <v>381.99</v>
      </c>
      <c r="Q3301" s="64"/>
      <c r="R3301" s="70">
        <f t="shared" si="1883"/>
        <v>365.21</v>
      </c>
      <c r="S3301" s="70">
        <f t="shared" si="1883"/>
        <v>16.79</v>
      </c>
      <c r="T3301" s="70">
        <f t="shared" si="1878"/>
        <v>382</v>
      </c>
      <c r="U3301" s="70">
        <f t="shared" si="1879"/>
        <v>0</v>
      </c>
      <c r="V3301" s="78">
        <f t="shared" si="1880"/>
        <v>382</v>
      </c>
      <c r="X3301" s="70">
        <v>365.21</v>
      </c>
      <c r="Y3301" s="70">
        <v>16.79</v>
      </c>
      <c r="Z3301" s="70">
        <v>382</v>
      </c>
      <c r="AA3301" s="79"/>
      <c r="AB3301" s="80">
        <f t="shared" si="1881"/>
        <v>-9.9999999999909051E-3</v>
      </c>
    </row>
    <row r="3302" spans="1:28" ht="22.5" x14ac:dyDescent="0.25">
      <c r="A3302" s="72" t="s">
        <v>19010</v>
      </c>
      <c r="B3302" s="73" t="s">
        <v>24377</v>
      </c>
      <c r="C3302" s="74" t="s">
        <v>15692</v>
      </c>
      <c r="D3302" s="75">
        <v>0</v>
      </c>
      <c r="E3302" s="70">
        <v>138.25</v>
      </c>
      <c r="F3302" s="76">
        <f t="shared" si="1872"/>
        <v>0</v>
      </c>
      <c r="G3302" s="77"/>
      <c r="H3302" s="70">
        <f t="shared" si="1882"/>
        <v>124.84</v>
      </c>
      <c r="I3302" s="70">
        <f t="shared" si="1882"/>
        <v>13.41</v>
      </c>
      <c r="J3302" s="70">
        <f t="shared" si="1874"/>
        <v>138.25</v>
      </c>
      <c r="K3302" s="70">
        <v>0</v>
      </c>
      <c r="L3302" s="76">
        <f t="shared" si="1875"/>
        <v>138.25</v>
      </c>
      <c r="N3302" s="70">
        <v>124.84</v>
      </c>
      <c r="O3302" s="70">
        <v>13.41</v>
      </c>
      <c r="P3302" s="70">
        <f t="shared" si="1876"/>
        <v>138.25</v>
      </c>
      <c r="Q3302" s="64"/>
      <c r="R3302" s="70">
        <f t="shared" si="1883"/>
        <v>124.84</v>
      </c>
      <c r="S3302" s="70">
        <f t="shared" si="1883"/>
        <v>13.42</v>
      </c>
      <c r="T3302" s="70">
        <f t="shared" si="1878"/>
        <v>138.26</v>
      </c>
      <c r="U3302" s="70">
        <f t="shared" si="1879"/>
        <v>0</v>
      </c>
      <c r="V3302" s="78">
        <f t="shared" si="1880"/>
        <v>138.26</v>
      </c>
      <c r="X3302" s="70">
        <v>124.84</v>
      </c>
      <c r="Y3302" s="70">
        <v>13.42</v>
      </c>
      <c r="Z3302" s="70">
        <v>138.26</v>
      </c>
      <c r="AA3302" s="79"/>
      <c r="AB3302" s="80">
        <f t="shared" si="1881"/>
        <v>-9.9999999999909051E-3</v>
      </c>
    </row>
    <row r="3303" spans="1:28" ht="22.5" x14ac:dyDescent="0.25">
      <c r="A3303" s="72" t="s">
        <v>19011</v>
      </c>
      <c r="B3303" s="73" t="s">
        <v>24378</v>
      </c>
      <c r="C3303" s="74" t="s">
        <v>15692</v>
      </c>
      <c r="D3303" s="75">
        <v>0</v>
      </c>
      <c r="E3303" s="70">
        <v>173.32</v>
      </c>
      <c r="F3303" s="76">
        <f t="shared" si="1872"/>
        <v>0</v>
      </c>
      <c r="G3303" s="77"/>
      <c r="H3303" s="70">
        <f t="shared" si="1882"/>
        <v>156.54</v>
      </c>
      <c r="I3303" s="70">
        <f t="shared" si="1882"/>
        <v>16.78</v>
      </c>
      <c r="J3303" s="70">
        <f t="shared" si="1874"/>
        <v>173.32</v>
      </c>
      <c r="K3303" s="70">
        <v>0</v>
      </c>
      <c r="L3303" s="76">
        <f t="shared" si="1875"/>
        <v>173.32</v>
      </c>
      <c r="N3303" s="70">
        <v>156.54</v>
      </c>
      <c r="O3303" s="70">
        <v>16.78</v>
      </c>
      <c r="P3303" s="70">
        <f t="shared" si="1876"/>
        <v>173.32</v>
      </c>
      <c r="Q3303" s="64"/>
      <c r="R3303" s="70">
        <f t="shared" si="1883"/>
        <v>156.54</v>
      </c>
      <c r="S3303" s="70">
        <f t="shared" si="1883"/>
        <v>16.79</v>
      </c>
      <c r="T3303" s="70">
        <f t="shared" si="1878"/>
        <v>173.32999999999998</v>
      </c>
      <c r="U3303" s="70">
        <f t="shared" si="1879"/>
        <v>0</v>
      </c>
      <c r="V3303" s="78">
        <f t="shared" si="1880"/>
        <v>173.32999999999998</v>
      </c>
      <c r="X3303" s="70">
        <v>156.54</v>
      </c>
      <c r="Y3303" s="70">
        <v>16.79</v>
      </c>
      <c r="Z3303" s="70">
        <v>173.33</v>
      </c>
      <c r="AA3303" s="79"/>
      <c r="AB3303" s="80">
        <f t="shared" si="1881"/>
        <v>-1.0000000000019327E-2</v>
      </c>
    </row>
    <row r="3304" spans="1:28" ht="22.5" x14ac:dyDescent="0.25">
      <c r="A3304" s="72" t="s">
        <v>19012</v>
      </c>
      <c r="B3304" s="73" t="s">
        <v>24379</v>
      </c>
      <c r="C3304" s="74" t="s">
        <v>15692</v>
      </c>
      <c r="D3304" s="75">
        <v>0</v>
      </c>
      <c r="E3304" s="70">
        <v>202.12</v>
      </c>
      <c r="F3304" s="76">
        <f t="shared" si="1872"/>
        <v>0</v>
      </c>
      <c r="G3304" s="29"/>
      <c r="H3304" s="70">
        <f t="shared" si="1882"/>
        <v>185.34</v>
      </c>
      <c r="I3304" s="70">
        <f t="shared" si="1882"/>
        <v>16.78</v>
      </c>
      <c r="J3304" s="70">
        <f t="shared" si="1874"/>
        <v>202.12</v>
      </c>
      <c r="K3304" s="70">
        <v>0</v>
      </c>
      <c r="L3304" s="76">
        <f t="shared" si="1875"/>
        <v>202.12</v>
      </c>
      <c r="N3304" s="70">
        <v>185.34</v>
      </c>
      <c r="O3304" s="70">
        <v>16.78</v>
      </c>
      <c r="P3304" s="70">
        <f t="shared" si="1876"/>
        <v>202.12</v>
      </c>
      <c r="Q3304" s="64"/>
      <c r="R3304" s="70">
        <f t="shared" si="1883"/>
        <v>185.34</v>
      </c>
      <c r="S3304" s="70">
        <f t="shared" si="1883"/>
        <v>16.79</v>
      </c>
      <c r="T3304" s="70">
        <f t="shared" si="1878"/>
        <v>202.13</v>
      </c>
      <c r="U3304" s="70">
        <f t="shared" si="1879"/>
        <v>0</v>
      </c>
      <c r="V3304" s="78">
        <f t="shared" si="1880"/>
        <v>202.13</v>
      </c>
      <c r="X3304" s="70">
        <v>185.34</v>
      </c>
      <c r="Y3304" s="70">
        <v>16.79</v>
      </c>
      <c r="Z3304" s="70">
        <v>202.13</v>
      </c>
      <c r="AA3304" s="79"/>
      <c r="AB3304" s="80">
        <f t="shared" si="1881"/>
        <v>-9.9999999999909051E-3</v>
      </c>
    </row>
    <row r="3305" spans="1:28" ht="22.5" x14ac:dyDescent="0.25">
      <c r="A3305" s="72" t="s">
        <v>19013</v>
      </c>
      <c r="B3305" s="73" t="s">
        <v>24380</v>
      </c>
      <c r="C3305" s="74" t="s">
        <v>15692</v>
      </c>
      <c r="D3305" s="75">
        <v>0</v>
      </c>
      <c r="E3305" s="70">
        <v>181.09</v>
      </c>
      <c r="F3305" s="76">
        <f t="shared" si="1872"/>
        <v>0</v>
      </c>
      <c r="G3305" s="29"/>
      <c r="H3305" s="70">
        <f t="shared" si="1882"/>
        <v>164.31</v>
      </c>
      <c r="I3305" s="70">
        <f t="shared" si="1882"/>
        <v>16.78</v>
      </c>
      <c r="J3305" s="70">
        <f t="shared" si="1874"/>
        <v>181.09</v>
      </c>
      <c r="K3305" s="70">
        <v>0</v>
      </c>
      <c r="L3305" s="76">
        <f t="shared" si="1875"/>
        <v>181.09</v>
      </c>
      <c r="N3305" s="70">
        <v>164.31</v>
      </c>
      <c r="O3305" s="70">
        <v>16.78</v>
      </c>
      <c r="P3305" s="70">
        <f t="shared" si="1876"/>
        <v>181.09</v>
      </c>
      <c r="Q3305" s="64"/>
      <c r="R3305" s="70">
        <f t="shared" si="1883"/>
        <v>164.31</v>
      </c>
      <c r="S3305" s="70">
        <f t="shared" si="1883"/>
        <v>16.79</v>
      </c>
      <c r="T3305" s="70">
        <f t="shared" si="1878"/>
        <v>181.1</v>
      </c>
      <c r="U3305" s="70">
        <f t="shared" si="1879"/>
        <v>0</v>
      </c>
      <c r="V3305" s="78">
        <f t="shared" si="1880"/>
        <v>181.1</v>
      </c>
      <c r="X3305" s="70">
        <v>164.31</v>
      </c>
      <c r="Y3305" s="70">
        <v>16.79</v>
      </c>
      <c r="Z3305" s="70">
        <v>181.1</v>
      </c>
      <c r="AA3305" s="79"/>
      <c r="AB3305" s="80">
        <f t="shared" si="1881"/>
        <v>-9.9999999999909051E-3</v>
      </c>
    </row>
    <row r="3306" spans="1:28" ht="22.5" x14ac:dyDescent="0.25">
      <c r="A3306" s="72" t="s">
        <v>19014</v>
      </c>
      <c r="B3306" s="73" t="s">
        <v>24381</v>
      </c>
      <c r="C3306" s="74" t="s">
        <v>15692</v>
      </c>
      <c r="D3306" s="75">
        <v>0</v>
      </c>
      <c r="E3306" s="70">
        <v>326.24</v>
      </c>
      <c r="F3306" s="76">
        <f t="shared" si="1872"/>
        <v>0</v>
      </c>
      <c r="G3306" s="29"/>
      <c r="H3306" s="70">
        <f t="shared" si="1882"/>
        <v>309.45999999999998</v>
      </c>
      <c r="I3306" s="70">
        <f t="shared" si="1882"/>
        <v>16.78</v>
      </c>
      <c r="J3306" s="70">
        <f t="shared" si="1874"/>
        <v>326.24</v>
      </c>
      <c r="K3306" s="70">
        <v>0</v>
      </c>
      <c r="L3306" s="76">
        <f t="shared" si="1875"/>
        <v>326.24</v>
      </c>
      <c r="N3306" s="70">
        <v>309.45999999999998</v>
      </c>
      <c r="O3306" s="70">
        <v>16.78</v>
      </c>
      <c r="P3306" s="70">
        <f t="shared" si="1876"/>
        <v>326.24</v>
      </c>
      <c r="Q3306" s="64"/>
      <c r="R3306" s="70">
        <f t="shared" si="1883"/>
        <v>309.45999999999998</v>
      </c>
      <c r="S3306" s="70">
        <f t="shared" si="1883"/>
        <v>16.79</v>
      </c>
      <c r="T3306" s="70">
        <f t="shared" si="1878"/>
        <v>326.25</v>
      </c>
      <c r="U3306" s="70">
        <f t="shared" si="1879"/>
        <v>0</v>
      </c>
      <c r="V3306" s="78">
        <f t="shared" si="1880"/>
        <v>326.25</v>
      </c>
      <c r="X3306" s="70">
        <v>309.45999999999998</v>
      </c>
      <c r="Y3306" s="70">
        <v>16.79</v>
      </c>
      <c r="Z3306" s="70">
        <v>326.25</v>
      </c>
      <c r="AA3306" s="79"/>
      <c r="AB3306" s="80">
        <f t="shared" si="1881"/>
        <v>-9.9999999999909051E-3</v>
      </c>
    </row>
    <row r="3307" spans="1:28" ht="22.5" x14ac:dyDescent="0.25">
      <c r="A3307" s="72" t="s">
        <v>19015</v>
      </c>
      <c r="B3307" s="73" t="s">
        <v>24382</v>
      </c>
      <c r="C3307" s="74" t="s">
        <v>15692</v>
      </c>
      <c r="D3307" s="75">
        <v>0</v>
      </c>
      <c r="E3307" s="70">
        <v>348.88</v>
      </c>
      <c r="F3307" s="76">
        <f t="shared" si="1872"/>
        <v>0</v>
      </c>
      <c r="G3307" s="29"/>
      <c r="H3307" s="70">
        <f t="shared" si="1882"/>
        <v>332.1</v>
      </c>
      <c r="I3307" s="70">
        <f t="shared" si="1882"/>
        <v>16.78</v>
      </c>
      <c r="J3307" s="70">
        <f t="shared" si="1874"/>
        <v>348.88</v>
      </c>
      <c r="K3307" s="70">
        <v>0</v>
      </c>
      <c r="L3307" s="76">
        <f t="shared" si="1875"/>
        <v>348.88</v>
      </c>
      <c r="N3307" s="70">
        <v>332.1</v>
      </c>
      <c r="O3307" s="70">
        <v>16.78</v>
      </c>
      <c r="P3307" s="70">
        <f t="shared" si="1876"/>
        <v>348.88</v>
      </c>
      <c r="Q3307" s="64"/>
      <c r="R3307" s="70">
        <f t="shared" si="1883"/>
        <v>332.1</v>
      </c>
      <c r="S3307" s="70">
        <f t="shared" si="1883"/>
        <v>16.79</v>
      </c>
      <c r="T3307" s="70">
        <f t="shared" si="1878"/>
        <v>348.89000000000004</v>
      </c>
      <c r="U3307" s="70">
        <f t="shared" si="1879"/>
        <v>0</v>
      </c>
      <c r="V3307" s="78">
        <f t="shared" si="1880"/>
        <v>348.89000000000004</v>
      </c>
      <c r="X3307" s="70">
        <v>332.1</v>
      </c>
      <c r="Y3307" s="70">
        <v>16.79</v>
      </c>
      <c r="Z3307" s="70">
        <v>348.89</v>
      </c>
      <c r="AA3307" s="79"/>
      <c r="AB3307" s="80">
        <f t="shared" si="1881"/>
        <v>-9.9999999999909051E-3</v>
      </c>
    </row>
    <row r="3308" spans="1:28" ht="22.5" x14ac:dyDescent="0.25">
      <c r="A3308" s="72" t="s">
        <v>19016</v>
      </c>
      <c r="B3308" s="73" t="s">
        <v>24383</v>
      </c>
      <c r="C3308" s="74" t="s">
        <v>15692</v>
      </c>
      <c r="D3308" s="75">
        <v>0</v>
      </c>
      <c r="E3308" s="70">
        <v>425.23</v>
      </c>
      <c r="F3308" s="76">
        <f t="shared" si="1872"/>
        <v>0</v>
      </c>
      <c r="G3308" s="29"/>
      <c r="H3308" s="70">
        <f t="shared" si="1882"/>
        <v>408.45</v>
      </c>
      <c r="I3308" s="70">
        <f t="shared" si="1882"/>
        <v>16.78</v>
      </c>
      <c r="J3308" s="70">
        <f t="shared" si="1874"/>
        <v>425.23</v>
      </c>
      <c r="K3308" s="70">
        <v>0</v>
      </c>
      <c r="L3308" s="76">
        <f t="shared" si="1875"/>
        <v>425.23</v>
      </c>
      <c r="N3308" s="70">
        <v>408.45</v>
      </c>
      <c r="O3308" s="70">
        <v>16.78</v>
      </c>
      <c r="P3308" s="70">
        <f t="shared" si="1876"/>
        <v>425.23</v>
      </c>
      <c r="Q3308" s="64"/>
      <c r="R3308" s="70">
        <f t="shared" si="1883"/>
        <v>408.45</v>
      </c>
      <c r="S3308" s="70">
        <f t="shared" si="1883"/>
        <v>16.79</v>
      </c>
      <c r="T3308" s="70">
        <f t="shared" si="1878"/>
        <v>425.24</v>
      </c>
      <c r="U3308" s="70">
        <f t="shared" si="1879"/>
        <v>0</v>
      </c>
      <c r="V3308" s="78">
        <f t="shared" si="1880"/>
        <v>425.24</v>
      </c>
      <c r="X3308" s="70">
        <v>408.45</v>
      </c>
      <c r="Y3308" s="70">
        <v>16.79</v>
      </c>
      <c r="Z3308" s="70">
        <v>425.24</v>
      </c>
      <c r="AA3308" s="79"/>
      <c r="AB3308" s="80">
        <f t="shared" si="1881"/>
        <v>-9.9999999999909051E-3</v>
      </c>
    </row>
    <row r="3309" spans="1:28" ht="22.5" x14ac:dyDescent="0.25">
      <c r="A3309" s="72" t="s">
        <v>19017</v>
      </c>
      <c r="B3309" s="73" t="s">
        <v>24384</v>
      </c>
      <c r="C3309" s="74" t="s">
        <v>15692</v>
      </c>
      <c r="D3309" s="75">
        <v>0</v>
      </c>
      <c r="E3309" s="70">
        <v>455.08000000000004</v>
      </c>
      <c r="F3309" s="76">
        <f t="shared" si="1872"/>
        <v>0</v>
      </c>
      <c r="G3309" s="77"/>
      <c r="H3309" s="70">
        <f t="shared" si="1882"/>
        <v>438.3</v>
      </c>
      <c r="I3309" s="70">
        <f t="shared" si="1882"/>
        <v>16.78</v>
      </c>
      <c r="J3309" s="70">
        <f t="shared" si="1874"/>
        <v>455.08000000000004</v>
      </c>
      <c r="K3309" s="70">
        <v>0</v>
      </c>
      <c r="L3309" s="76">
        <f t="shared" si="1875"/>
        <v>455.08000000000004</v>
      </c>
      <c r="N3309" s="70">
        <v>438.3</v>
      </c>
      <c r="O3309" s="70">
        <v>16.78</v>
      </c>
      <c r="P3309" s="70">
        <f t="shared" si="1876"/>
        <v>455.08000000000004</v>
      </c>
      <c r="Q3309" s="64"/>
      <c r="R3309" s="70">
        <f t="shared" si="1883"/>
        <v>438.3</v>
      </c>
      <c r="S3309" s="70">
        <f t="shared" si="1883"/>
        <v>16.79</v>
      </c>
      <c r="T3309" s="70">
        <f t="shared" si="1878"/>
        <v>455.09000000000003</v>
      </c>
      <c r="U3309" s="70">
        <f t="shared" si="1879"/>
        <v>0</v>
      </c>
      <c r="V3309" s="78">
        <f t="shared" si="1880"/>
        <v>455.09000000000003</v>
      </c>
      <c r="X3309" s="70">
        <v>438.3</v>
      </c>
      <c r="Y3309" s="70">
        <v>16.79</v>
      </c>
      <c r="Z3309" s="70">
        <v>455.09</v>
      </c>
      <c r="AA3309" s="79"/>
      <c r="AB3309" s="80">
        <f t="shared" si="1881"/>
        <v>-9.9999999999340616E-3</v>
      </c>
    </row>
    <row r="3310" spans="1:28" x14ac:dyDescent="0.25">
      <c r="A3310" s="72" t="s">
        <v>19018</v>
      </c>
      <c r="B3310" s="73" t="s">
        <v>24385</v>
      </c>
      <c r="C3310" s="74" t="s">
        <v>15692</v>
      </c>
      <c r="D3310" s="75">
        <v>0</v>
      </c>
      <c r="E3310" s="70">
        <v>942.93999999999994</v>
      </c>
      <c r="F3310" s="76">
        <f t="shared" si="1872"/>
        <v>0</v>
      </c>
      <c r="G3310" s="29"/>
      <c r="H3310" s="70">
        <f t="shared" si="1882"/>
        <v>926.16</v>
      </c>
      <c r="I3310" s="70">
        <f t="shared" si="1882"/>
        <v>16.78</v>
      </c>
      <c r="J3310" s="70">
        <f t="shared" si="1874"/>
        <v>942.93999999999994</v>
      </c>
      <c r="K3310" s="70">
        <v>0</v>
      </c>
      <c r="L3310" s="76">
        <f t="shared" si="1875"/>
        <v>942.93999999999994</v>
      </c>
      <c r="N3310" s="70">
        <v>926.16</v>
      </c>
      <c r="O3310" s="70">
        <v>16.78</v>
      </c>
      <c r="P3310" s="70">
        <f t="shared" si="1876"/>
        <v>942.93999999999994</v>
      </c>
      <c r="Q3310" s="64"/>
      <c r="R3310" s="70">
        <f t="shared" si="1883"/>
        <v>926.16</v>
      </c>
      <c r="S3310" s="70">
        <f t="shared" si="1883"/>
        <v>16.79</v>
      </c>
      <c r="T3310" s="70">
        <f t="shared" si="1878"/>
        <v>942.94999999999993</v>
      </c>
      <c r="U3310" s="70">
        <f t="shared" si="1879"/>
        <v>0</v>
      </c>
      <c r="V3310" s="78">
        <f t="shared" si="1880"/>
        <v>942.94999999999993</v>
      </c>
      <c r="X3310" s="70">
        <v>926.16</v>
      </c>
      <c r="Y3310" s="70">
        <v>16.79</v>
      </c>
      <c r="Z3310" s="70">
        <v>942.95</v>
      </c>
      <c r="AA3310" s="79"/>
      <c r="AB3310" s="80">
        <f t="shared" si="1881"/>
        <v>-1.0000000000104592E-2</v>
      </c>
    </row>
    <row r="3311" spans="1:28" x14ac:dyDescent="0.25">
      <c r="A3311" s="72" t="s">
        <v>19019</v>
      </c>
      <c r="B3311" s="73" t="s">
        <v>24386</v>
      </c>
      <c r="C3311" s="74" t="s">
        <v>15692</v>
      </c>
      <c r="D3311" s="75">
        <v>0</v>
      </c>
      <c r="E3311" s="70">
        <v>433.97</v>
      </c>
      <c r="F3311" s="76">
        <f t="shared" si="1872"/>
        <v>0</v>
      </c>
      <c r="G3311" s="77"/>
      <c r="H3311" s="70">
        <f t="shared" si="1882"/>
        <v>420.56</v>
      </c>
      <c r="I3311" s="70">
        <f t="shared" si="1882"/>
        <v>13.41</v>
      </c>
      <c r="J3311" s="70">
        <f t="shared" si="1874"/>
        <v>433.97</v>
      </c>
      <c r="K3311" s="70">
        <v>0</v>
      </c>
      <c r="L3311" s="76">
        <f t="shared" si="1875"/>
        <v>433.97</v>
      </c>
      <c r="N3311" s="70">
        <v>420.56</v>
      </c>
      <c r="O3311" s="70">
        <v>13.41</v>
      </c>
      <c r="P3311" s="70">
        <f t="shared" si="1876"/>
        <v>433.97</v>
      </c>
      <c r="Q3311" s="64"/>
      <c r="R3311" s="70">
        <f t="shared" si="1883"/>
        <v>420.56</v>
      </c>
      <c r="S3311" s="70">
        <f t="shared" si="1883"/>
        <v>13.42</v>
      </c>
      <c r="T3311" s="70">
        <f t="shared" si="1878"/>
        <v>433.98</v>
      </c>
      <c r="U3311" s="70">
        <f t="shared" si="1879"/>
        <v>0</v>
      </c>
      <c r="V3311" s="78">
        <f t="shared" si="1880"/>
        <v>433.98</v>
      </c>
      <c r="X3311" s="70">
        <v>420.56</v>
      </c>
      <c r="Y3311" s="70">
        <v>13.42</v>
      </c>
      <c r="Z3311" s="70">
        <v>433.98</v>
      </c>
      <c r="AA3311" s="79"/>
      <c r="AB3311" s="80">
        <f t="shared" si="1881"/>
        <v>-9.9999999999909051E-3</v>
      </c>
    </row>
    <row r="3312" spans="1:28" x14ac:dyDescent="0.25">
      <c r="A3312" s="72" t="s">
        <v>19020</v>
      </c>
      <c r="B3312" s="73" t="s">
        <v>24387</v>
      </c>
      <c r="C3312" s="74" t="s">
        <v>15692</v>
      </c>
      <c r="D3312" s="75">
        <v>0</v>
      </c>
      <c r="E3312" s="70">
        <v>543.66999999999996</v>
      </c>
      <c r="F3312" s="76">
        <f t="shared" si="1872"/>
        <v>0</v>
      </c>
      <c r="G3312" s="77"/>
      <c r="H3312" s="70">
        <f t="shared" si="1882"/>
        <v>526.89</v>
      </c>
      <c r="I3312" s="70">
        <f t="shared" si="1882"/>
        <v>16.78</v>
      </c>
      <c r="J3312" s="70">
        <f t="shared" si="1874"/>
        <v>543.66999999999996</v>
      </c>
      <c r="K3312" s="70">
        <v>0</v>
      </c>
      <c r="L3312" s="76">
        <f t="shared" si="1875"/>
        <v>543.66999999999996</v>
      </c>
      <c r="N3312" s="70">
        <v>526.89</v>
      </c>
      <c r="O3312" s="70">
        <v>16.78</v>
      </c>
      <c r="P3312" s="70">
        <f t="shared" si="1876"/>
        <v>543.66999999999996</v>
      </c>
      <c r="Q3312" s="64"/>
      <c r="R3312" s="70">
        <f t="shared" si="1883"/>
        <v>526.89</v>
      </c>
      <c r="S3312" s="70">
        <f t="shared" si="1883"/>
        <v>16.79</v>
      </c>
      <c r="T3312" s="70">
        <f t="shared" si="1878"/>
        <v>543.67999999999995</v>
      </c>
      <c r="U3312" s="70">
        <f t="shared" si="1879"/>
        <v>0</v>
      </c>
      <c r="V3312" s="78">
        <f t="shared" si="1880"/>
        <v>543.67999999999995</v>
      </c>
      <c r="X3312" s="70">
        <v>526.89</v>
      </c>
      <c r="Y3312" s="70">
        <v>16.79</v>
      </c>
      <c r="Z3312" s="70">
        <v>543.67999999999995</v>
      </c>
      <c r="AA3312" s="79"/>
      <c r="AB3312" s="80">
        <f t="shared" si="1881"/>
        <v>-9.9999999999909051E-3</v>
      </c>
    </row>
    <row r="3313" spans="1:28" x14ac:dyDescent="0.25">
      <c r="A3313" s="72" t="s">
        <v>19021</v>
      </c>
      <c r="B3313" s="73" t="s">
        <v>24388</v>
      </c>
      <c r="C3313" s="74" t="s">
        <v>15692</v>
      </c>
      <c r="D3313" s="75">
        <v>0</v>
      </c>
      <c r="E3313" s="70">
        <v>921.32999999999993</v>
      </c>
      <c r="F3313" s="76">
        <f t="shared" si="1872"/>
        <v>0</v>
      </c>
      <c r="G3313" s="29"/>
      <c r="H3313" s="70">
        <f t="shared" si="1882"/>
        <v>904.55</v>
      </c>
      <c r="I3313" s="70">
        <f t="shared" si="1882"/>
        <v>16.78</v>
      </c>
      <c r="J3313" s="70">
        <f t="shared" si="1874"/>
        <v>921.32999999999993</v>
      </c>
      <c r="K3313" s="70">
        <v>0</v>
      </c>
      <c r="L3313" s="76">
        <f t="shared" si="1875"/>
        <v>921.32999999999993</v>
      </c>
      <c r="N3313" s="70">
        <v>904.55</v>
      </c>
      <c r="O3313" s="70">
        <v>16.78</v>
      </c>
      <c r="P3313" s="70">
        <f t="shared" si="1876"/>
        <v>921.32999999999993</v>
      </c>
      <c r="Q3313" s="64"/>
      <c r="R3313" s="70">
        <f t="shared" si="1883"/>
        <v>904.55</v>
      </c>
      <c r="S3313" s="70">
        <f t="shared" si="1883"/>
        <v>16.79</v>
      </c>
      <c r="T3313" s="70">
        <f t="shared" si="1878"/>
        <v>921.33999999999992</v>
      </c>
      <c r="U3313" s="70">
        <f t="shared" si="1879"/>
        <v>0</v>
      </c>
      <c r="V3313" s="78">
        <f t="shared" si="1880"/>
        <v>921.33999999999992</v>
      </c>
      <c r="X3313" s="70">
        <v>904.55</v>
      </c>
      <c r="Y3313" s="70">
        <v>16.79</v>
      </c>
      <c r="Z3313" s="70">
        <v>921.34</v>
      </c>
      <c r="AA3313" s="79"/>
      <c r="AB3313" s="80">
        <f t="shared" si="1881"/>
        <v>-1.0000000000104592E-2</v>
      </c>
    </row>
    <row r="3314" spans="1:28" x14ac:dyDescent="0.25">
      <c r="A3314" s="72" t="s">
        <v>19022</v>
      </c>
      <c r="B3314" s="73" t="s">
        <v>24389</v>
      </c>
      <c r="C3314" s="74" t="s">
        <v>15692</v>
      </c>
      <c r="D3314" s="75">
        <v>0</v>
      </c>
      <c r="E3314" s="70">
        <v>1133.83</v>
      </c>
      <c r="F3314" s="76">
        <f t="shared" si="1872"/>
        <v>0</v>
      </c>
      <c r="G3314" s="29"/>
      <c r="H3314" s="70">
        <f t="shared" si="1882"/>
        <v>1117.05</v>
      </c>
      <c r="I3314" s="70">
        <f t="shared" si="1882"/>
        <v>16.78</v>
      </c>
      <c r="J3314" s="70">
        <f t="shared" si="1874"/>
        <v>1133.83</v>
      </c>
      <c r="K3314" s="70">
        <v>0</v>
      </c>
      <c r="L3314" s="76">
        <f t="shared" si="1875"/>
        <v>1133.83</v>
      </c>
      <c r="N3314" s="70">
        <v>1117.05</v>
      </c>
      <c r="O3314" s="70">
        <v>16.78</v>
      </c>
      <c r="P3314" s="70">
        <f t="shared" si="1876"/>
        <v>1133.83</v>
      </c>
      <c r="Q3314" s="64"/>
      <c r="R3314" s="70">
        <f t="shared" si="1883"/>
        <v>1117.05</v>
      </c>
      <c r="S3314" s="70">
        <f t="shared" si="1883"/>
        <v>16.79</v>
      </c>
      <c r="T3314" s="70">
        <f t="shared" si="1878"/>
        <v>1133.8399999999999</v>
      </c>
      <c r="U3314" s="70">
        <f t="shared" si="1879"/>
        <v>0</v>
      </c>
      <c r="V3314" s="78">
        <f t="shared" si="1880"/>
        <v>1133.8399999999999</v>
      </c>
      <c r="X3314" s="70">
        <v>1117.05</v>
      </c>
      <c r="Y3314" s="70">
        <v>16.79</v>
      </c>
      <c r="Z3314" s="70">
        <v>1133.8399999999999</v>
      </c>
      <c r="AA3314" s="79"/>
      <c r="AB3314" s="80">
        <f t="shared" si="1881"/>
        <v>-9.9999999999909051E-3</v>
      </c>
    </row>
    <row r="3315" spans="1:28" ht="33.75" x14ac:dyDescent="0.25">
      <c r="A3315" s="72" t="s">
        <v>19023</v>
      </c>
      <c r="B3315" s="73" t="s">
        <v>24390</v>
      </c>
      <c r="C3315" s="74" t="s">
        <v>15692</v>
      </c>
      <c r="D3315" s="75">
        <v>0</v>
      </c>
      <c r="E3315" s="70">
        <v>2106.73</v>
      </c>
      <c r="F3315" s="76">
        <f t="shared" si="1872"/>
        <v>0</v>
      </c>
      <c r="G3315" s="29"/>
      <c r="H3315" s="70">
        <f t="shared" si="1882"/>
        <v>2089.9499999999998</v>
      </c>
      <c r="I3315" s="70">
        <f t="shared" si="1882"/>
        <v>16.78</v>
      </c>
      <c r="J3315" s="70">
        <f t="shared" si="1874"/>
        <v>2106.73</v>
      </c>
      <c r="K3315" s="70">
        <v>0</v>
      </c>
      <c r="L3315" s="76">
        <f t="shared" si="1875"/>
        <v>2106.73</v>
      </c>
      <c r="N3315" s="70">
        <v>2089.9499999999998</v>
      </c>
      <c r="O3315" s="70">
        <v>16.78</v>
      </c>
      <c r="P3315" s="70">
        <f t="shared" si="1876"/>
        <v>2106.73</v>
      </c>
      <c r="Q3315" s="64"/>
      <c r="R3315" s="70">
        <f t="shared" si="1883"/>
        <v>2089.9499999999998</v>
      </c>
      <c r="S3315" s="70">
        <f t="shared" si="1883"/>
        <v>16.79</v>
      </c>
      <c r="T3315" s="70">
        <f t="shared" si="1878"/>
        <v>2106.7399999999998</v>
      </c>
      <c r="U3315" s="70">
        <f t="shared" si="1879"/>
        <v>0</v>
      </c>
      <c r="V3315" s="78">
        <f t="shared" si="1880"/>
        <v>2106.7399999999998</v>
      </c>
      <c r="X3315" s="70">
        <v>2089.9499999999998</v>
      </c>
      <c r="Y3315" s="70">
        <v>16.79</v>
      </c>
      <c r="Z3315" s="70">
        <v>2106.7399999999998</v>
      </c>
      <c r="AA3315" s="79"/>
      <c r="AB3315" s="80">
        <f t="shared" si="1881"/>
        <v>-9.9999999997635314E-3</v>
      </c>
    </row>
    <row r="3316" spans="1:28" ht="33.75" x14ac:dyDescent="0.25">
      <c r="A3316" s="72" t="s">
        <v>19024</v>
      </c>
      <c r="B3316" s="73" t="s">
        <v>24391</v>
      </c>
      <c r="C3316" s="74" t="s">
        <v>15692</v>
      </c>
      <c r="D3316" s="75">
        <v>0</v>
      </c>
      <c r="E3316" s="70">
        <v>318.98</v>
      </c>
      <c r="F3316" s="76">
        <f t="shared" si="1872"/>
        <v>0</v>
      </c>
      <c r="G3316" s="77"/>
      <c r="H3316" s="70">
        <f t="shared" si="1882"/>
        <v>305.57</v>
      </c>
      <c r="I3316" s="70">
        <f t="shared" si="1882"/>
        <v>13.41</v>
      </c>
      <c r="J3316" s="70">
        <f t="shared" si="1874"/>
        <v>318.98</v>
      </c>
      <c r="K3316" s="70">
        <v>0</v>
      </c>
      <c r="L3316" s="76">
        <f t="shared" si="1875"/>
        <v>318.98</v>
      </c>
      <c r="N3316" s="70">
        <v>305.57</v>
      </c>
      <c r="O3316" s="70">
        <v>13.41</v>
      </c>
      <c r="P3316" s="70">
        <f t="shared" si="1876"/>
        <v>318.98</v>
      </c>
      <c r="Q3316" s="64"/>
      <c r="R3316" s="70">
        <f t="shared" si="1883"/>
        <v>305.57</v>
      </c>
      <c r="S3316" s="70">
        <f t="shared" si="1883"/>
        <v>13.42</v>
      </c>
      <c r="T3316" s="70">
        <f t="shared" si="1878"/>
        <v>318.99</v>
      </c>
      <c r="U3316" s="70">
        <f t="shared" si="1879"/>
        <v>0</v>
      </c>
      <c r="V3316" s="78">
        <f t="shared" si="1880"/>
        <v>318.99</v>
      </c>
      <c r="X3316" s="70">
        <v>305.57</v>
      </c>
      <c r="Y3316" s="70">
        <v>13.42</v>
      </c>
      <c r="Z3316" s="70">
        <v>318.99</v>
      </c>
      <c r="AA3316" s="79"/>
      <c r="AB3316" s="80">
        <f t="shared" si="1881"/>
        <v>-9.9999999999909051E-3</v>
      </c>
    </row>
    <row r="3317" spans="1:28" s="34" customFormat="1" ht="33.75" x14ac:dyDescent="0.25">
      <c r="A3317" s="72" t="s">
        <v>19025</v>
      </c>
      <c r="B3317" s="73" t="s">
        <v>24392</v>
      </c>
      <c r="C3317" s="74" t="s">
        <v>15692</v>
      </c>
      <c r="D3317" s="75">
        <v>0</v>
      </c>
      <c r="E3317" s="70">
        <v>355.22</v>
      </c>
      <c r="F3317" s="76">
        <f t="shared" si="1872"/>
        <v>0</v>
      </c>
      <c r="G3317" s="77"/>
      <c r="H3317" s="70">
        <f t="shared" si="1882"/>
        <v>341.81</v>
      </c>
      <c r="I3317" s="70">
        <f t="shared" si="1882"/>
        <v>13.41</v>
      </c>
      <c r="J3317" s="70">
        <f t="shared" si="1874"/>
        <v>355.22</v>
      </c>
      <c r="K3317" s="70">
        <v>0</v>
      </c>
      <c r="L3317" s="76">
        <f t="shared" si="1875"/>
        <v>355.22</v>
      </c>
      <c r="N3317" s="70">
        <v>341.81</v>
      </c>
      <c r="O3317" s="70">
        <v>13.41</v>
      </c>
      <c r="P3317" s="70">
        <f t="shared" si="1876"/>
        <v>355.22</v>
      </c>
      <c r="Q3317" s="64"/>
      <c r="R3317" s="70">
        <f t="shared" si="1883"/>
        <v>341.81</v>
      </c>
      <c r="S3317" s="70">
        <f t="shared" si="1883"/>
        <v>13.42</v>
      </c>
      <c r="T3317" s="70">
        <f t="shared" si="1878"/>
        <v>355.23</v>
      </c>
      <c r="U3317" s="70">
        <f t="shared" si="1879"/>
        <v>0</v>
      </c>
      <c r="V3317" s="78">
        <f t="shared" si="1880"/>
        <v>355.23</v>
      </c>
      <c r="X3317" s="70">
        <v>341.81</v>
      </c>
      <c r="Y3317" s="70">
        <v>13.42</v>
      </c>
      <c r="Z3317" s="70">
        <v>355.23</v>
      </c>
      <c r="AA3317" s="79"/>
      <c r="AB3317" s="80">
        <f t="shared" si="1881"/>
        <v>-9.9999999999909051E-3</v>
      </c>
    </row>
    <row r="3318" spans="1:28" s="34" customFormat="1" ht="33.75" x14ac:dyDescent="0.25">
      <c r="A3318" s="72" t="s">
        <v>19026</v>
      </c>
      <c r="B3318" s="73" t="s">
        <v>24393</v>
      </c>
      <c r="C3318" s="74" t="s">
        <v>15692</v>
      </c>
      <c r="D3318" s="75">
        <v>0</v>
      </c>
      <c r="E3318" s="70">
        <v>439.78</v>
      </c>
      <c r="F3318" s="76">
        <f t="shared" si="1872"/>
        <v>0</v>
      </c>
      <c r="G3318" s="77"/>
      <c r="H3318" s="70">
        <f t="shared" si="1882"/>
        <v>423</v>
      </c>
      <c r="I3318" s="70">
        <f t="shared" si="1882"/>
        <v>16.78</v>
      </c>
      <c r="J3318" s="70">
        <f t="shared" si="1874"/>
        <v>439.78</v>
      </c>
      <c r="K3318" s="70">
        <v>0</v>
      </c>
      <c r="L3318" s="76">
        <f t="shared" si="1875"/>
        <v>439.78</v>
      </c>
      <c r="N3318" s="70">
        <v>423</v>
      </c>
      <c r="O3318" s="70">
        <v>16.78</v>
      </c>
      <c r="P3318" s="70">
        <f t="shared" si="1876"/>
        <v>439.78</v>
      </c>
      <c r="Q3318" s="64"/>
      <c r="R3318" s="70">
        <f t="shared" si="1883"/>
        <v>423</v>
      </c>
      <c r="S3318" s="70">
        <f t="shared" si="1883"/>
        <v>16.79</v>
      </c>
      <c r="T3318" s="70">
        <f t="shared" si="1878"/>
        <v>439.79</v>
      </c>
      <c r="U3318" s="70">
        <f t="shared" si="1879"/>
        <v>0</v>
      </c>
      <c r="V3318" s="78">
        <f t="shared" si="1880"/>
        <v>439.79</v>
      </c>
      <c r="X3318" s="70">
        <v>423</v>
      </c>
      <c r="Y3318" s="70">
        <v>16.79</v>
      </c>
      <c r="Z3318" s="70">
        <v>439.79</v>
      </c>
      <c r="AA3318" s="79"/>
      <c r="AB3318" s="80">
        <f t="shared" si="1881"/>
        <v>-1.0000000000047748E-2</v>
      </c>
    </row>
    <row r="3319" spans="1:28" s="34" customFormat="1" x14ac:dyDescent="0.25">
      <c r="A3319" s="72" t="s">
        <v>19027</v>
      </c>
      <c r="B3319" s="73" t="s">
        <v>24394</v>
      </c>
      <c r="C3319" s="74" t="s">
        <v>15692</v>
      </c>
      <c r="D3319" s="75">
        <v>0</v>
      </c>
      <c r="E3319" s="70">
        <v>670.94999999999993</v>
      </c>
      <c r="F3319" s="76">
        <f t="shared" si="1872"/>
        <v>0</v>
      </c>
      <c r="G3319" s="77"/>
      <c r="H3319" s="70">
        <f t="shared" si="1882"/>
        <v>654.16999999999996</v>
      </c>
      <c r="I3319" s="70">
        <f t="shared" si="1882"/>
        <v>16.78</v>
      </c>
      <c r="J3319" s="70">
        <f t="shared" si="1874"/>
        <v>670.94999999999993</v>
      </c>
      <c r="K3319" s="70">
        <v>0</v>
      </c>
      <c r="L3319" s="76">
        <f t="shared" si="1875"/>
        <v>670.94999999999993</v>
      </c>
      <c r="N3319" s="70">
        <v>654.16999999999996</v>
      </c>
      <c r="O3319" s="70">
        <v>16.78</v>
      </c>
      <c r="P3319" s="70">
        <f t="shared" si="1876"/>
        <v>670.94999999999993</v>
      </c>
      <c r="Q3319" s="64"/>
      <c r="R3319" s="70">
        <f t="shared" si="1883"/>
        <v>654.16999999999996</v>
      </c>
      <c r="S3319" s="70">
        <f t="shared" si="1883"/>
        <v>16.79</v>
      </c>
      <c r="T3319" s="70">
        <f t="shared" si="1878"/>
        <v>670.95999999999992</v>
      </c>
      <c r="U3319" s="70">
        <f t="shared" si="1879"/>
        <v>0</v>
      </c>
      <c r="V3319" s="78">
        <f t="shared" si="1880"/>
        <v>670.95999999999992</v>
      </c>
      <c r="X3319" s="70">
        <v>654.16999999999996</v>
      </c>
      <c r="Y3319" s="70">
        <v>16.79</v>
      </c>
      <c r="Z3319" s="70">
        <v>670.96</v>
      </c>
      <c r="AA3319" s="79"/>
      <c r="AB3319" s="80">
        <f t="shared" si="1881"/>
        <v>-1.0000000000104592E-2</v>
      </c>
    </row>
    <row r="3320" spans="1:28" s="34" customFormat="1" x14ac:dyDescent="0.25">
      <c r="A3320" s="72" t="s">
        <v>19028</v>
      </c>
      <c r="B3320" s="73" t="s">
        <v>24395</v>
      </c>
      <c r="C3320" s="74" t="s">
        <v>15692</v>
      </c>
      <c r="D3320" s="75">
        <v>0</v>
      </c>
      <c r="E3320" s="70">
        <v>244.83</v>
      </c>
      <c r="F3320" s="76">
        <f t="shared" si="1872"/>
        <v>0</v>
      </c>
      <c r="G3320" s="77"/>
      <c r="H3320" s="70">
        <f t="shared" si="1882"/>
        <v>228.05</v>
      </c>
      <c r="I3320" s="70">
        <f t="shared" si="1882"/>
        <v>16.78</v>
      </c>
      <c r="J3320" s="70">
        <f t="shared" si="1874"/>
        <v>244.83</v>
      </c>
      <c r="K3320" s="70">
        <v>0</v>
      </c>
      <c r="L3320" s="76">
        <f t="shared" si="1875"/>
        <v>244.83</v>
      </c>
      <c r="N3320" s="70">
        <v>228.05</v>
      </c>
      <c r="O3320" s="70">
        <v>16.78</v>
      </c>
      <c r="P3320" s="70">
        <f t="shared" si="1876"/>
        <v>244.83</v>
      </c>
      <c r="Q3320" s="64"/>
      <c r="R3320" s="70">
        <f t="shared" si="1883"/>
        <v>228.05</v>
      </c>
      <c r="S3320" s="70">
        <f t="shared" si="1883"/>
        <v>16.79</v>
      </c>
      <c r="T3320" s="70">
        <f t="shared" si="1878"/>
        <v>244.84</v>
      </c>
      <c r="U3320" s="70">
        <f t="shared" si="1879"/>
        <v>0</v>
      </c>
      <c r="V3320" s="78">
        <f t="shared" si="1880"/>
        <v>244.84</v>
      </c>
      <c r="X3320" s="70">
        <v>228.05</v>
      </c>
      <c r="Y3320" s="70">
        <v>16.79</v>
      </c>
      <c r="Z3320" s="70">
        <v>244.84</v>
      </c>
      <c r="AA3320" s="79"/>
      <c r="AB3320" s="80">
        <f t="shared" si="1881"/>
        <v>-9.9999999999909051E-3</v>
      </c>
    </row>
    <row r="3321" spans="1:28" s="34" customFormat="1" x14ac:dyDescent="0.25">
      <c r="A3321" s="72" t="s">
        <v>19846</v>
      </c>
      <c r="B3321" s="73" t="s">
        <v>24396</v>
      </c>
      <c r="C3321" s="74" t="s">
        <v>15692</v>
      </c>
      <c r="D3321" s="75">
        <v>0</v>
      </c>
      <c r="E3321" s="70">
        <v>509.96000000000004</v>
      </c>
      <c r="F3321" s="76">
        <f t="shared" si="1872"/>
        <v>0</v>
      </c>
      <c r="G3321" s="29"/>
      <c r="H3321" s="70">
        <f t="shared" si="1882"/>
        <v>493.18</v>
      </c>
      <c r="I3321" s="70">
        <f t="shared" si="1882"/>
        <v>16.78</v>
      </c>
      <c r="J3321" s="70">
        <f t="shared" si="1874"/>
        <v>509.96000000000004</v>
      </c>
      <c r="K3321" s="70">
        <v>0</v>
      </c>
      <c r="L3321" s="76">
        <f t="shared" si="1875"/>
        <v>509.96000000000004</v>
      </c>
      <c r="N3321" s="70">
        <v>493.18</v>
      </c>
      <c r="O3321" s="70">
        <v>16.78</v>
      </c>
      <c r="P3321" s="70">
        <f t="shared" si="1876"/>
        <v>509.96000000000004</v>
      </c>
      <c r="Q3321" s="64"/>
      <c r="R3321" s="70">
        <f t="shared" si="1883"/>
        <v>493.18</v>
      </c>
      <c r="S3321" s="70">
        <f t="shared" si="1883"/>
        <v>16.79</v>
      </c>
      <c r="T3321" s="70">
        <f t="shared" si="1878"/>
        <v>509.97</v>
      </c>
      <c r="U3321" s="70">
        <f t="shared" si="1879"/>
        <v>0</v>
      </c>
      <c r="V3321" s="78">
        <f t="shared" si="1880"/>
        <v>509.97</v>
      </c>
      <c r="X3321" s="70">
        <v>493.18</v>
      </c>
      <c r="Y3321" s="70">
        <v>16.79</v>
      </c>
      <c r="Z3321" s="70">
        <v>509.97</v>
      </c>
      <c r="AA3321" s="79"/>
      <c r="AB3321" s="108">
        <f t="shared" si="1881"/>
        <v>-9.9999999999909051E-3</v>
      </c>
    </row>
    <row r="3322" spans="1:28" s="34" customFormat="1" x14ac:dyDescent="0.25">
      <c r="A3322" s="72" t="s">
        <v>19029</v>
      </c>
      <c r="B3322" s="73" t="s">
        <v>24397</v>
      </c>
      <c r="C3322" s="74" t="s">
        <v>15692</v>
      </c>
      <c r="D3322" s="75">
        <v>0</v>
      </c>
      <c r="E3322" s="70">
        <v>447.72</v>
      </c>
      <c r="F3322" s="76">
        <f t="shared" si="1872"/>
        <v>0</v>
      </c>
      <c r="G3322" s="29"/>
      <c r="H3322" s="70">
        <f t="shared" si="1882"/>
        <v>430.94</v>
      </c>
      <c r="I3322" s="70">
        <f t="shared" si="1882"/>
        <v>16.78</v>
      </c>
      <c r="J3322" s="70">
        <f t="shared" si="1874"/>
        <v>447.72</v>
      </c>
      <c r="K3322" s="70">
        <v>0</v>
      </c>
      <c r="L3322" s="76">
        <f t="shared" si="1875"/>
        <v>447.72</v>
      </c>
      <c r="N3322" s="70">
        <v>430.94</v>
      </c>
      <c r="O3322" s="70">
        <v>16.78</v>
      </c>
      <c r="P3322" s="70">
        <f t="shared" si="1876"/>
        <v>447.72</v>
      </c>
      <c r="Q3322" s="64"/>
      <c r="R3322" s="70">
        <f t="shared" si="1883"/>
        <v>430.94</v>
      </c>
      <c r="S3322" s="70">
        <f t="shared" si="1883"/>
        <v>16.79</v>
      </c>
      <c r="T3322" s="70">
        <f t="shared" si="1878"/>
        <v>447.73</v>
      </c>
      <c r="U3322" s="70">
        <f t="shared" si="1879"/>
        <v>0</v>
      </c>
      <c r="V3322" s="78">
        <f t="shared" si="1880"/>
        <v>447.73</v>
      </c>
      <c r="X3322" s="70">
        <v>430.94</v>
      </c>
      <c r="Y3322" s="70">
        <v>16.79</v>
      </c>
      <c r="Z3322" s="70">
        <v>447.73</v>
      </c>
      <c r="AA3322" s="79"/>
      <c r="AB3322" s="80">
        <f t="shared" si="1881"/>
        <v>-9.9999999999909051E-3</v>
      </c>
    </row>
    <row r="3323" spans="1:28" s="34" customFormat="1" x14ac:dyDescent="0.25">
      <c r="A3323" s="72" t="s">
        <v>19030</v>
      </c>
      <c r="B3323" s="73" t="s">
        <v>24398</v>
      </c>
      <c r="C3323" s="74" t="s">
        <v>15692</v>
      </c>
      <c r="D3323" s="75">
        <v>0</v>
      </c>
      <c r="E3323" s="70">
        <v>660.07999999999993</v>
      </c>
      <c r="F3323" s="76">
        <f t="shared" si="1872"/>
        <v>0</v>
      </c>
      <c r="G3323" s="29"/>
      <c r="H3323" s="70">
        <f t="shared" si="1882"/>
        <v>643.29999999999995</v>
      </c>
      <c r="I3323" s="70">
        <f t="shared" si="1882"/>
        <v>16.78</v>
      </c>
      <c r="J3323" s="70">
        <f t="shared" si="1874"/>
        <v>660.07999999999993</v>
      </c>
      <c r="K3323" s="70">
        <v>0</v>
      </c>
      <c r="L3323" s="76">
        <f t="shared" si="1875"/>
        <v>660.07999999999993</v>
      </c>
      <c r="N3323" s="70">
        <v>643.29999999999995</v>
      </c>
      <c r="O3323" s="70">
        <v>16.78</v>
      </c>
      <c r="P3323" s="70">
        <f t="shared" si="1876"/>
        <v>660.07999999999993</v>
      </c>
      <c r="Q3323" s="64"/>
      <c r="R3323" s="70">
        <f t="shared" si="1883"/>
        <v>643.29999999999995</v>
      </c>
      <c r="S3323" s="70">
        <f t="shared" si="1883"/>
        <v>16.79</v>
      </c>
      <c r="T3323" s="70">
        <f t="shared" si="1878"/>
        <v>660.08999999999992</v>
      </c>
      <c r="U3323" s="70">
        <f t="shared" si="1879"/>
        <v>0</v>
      </c>
      <c r="V3323" s="78">
        <f t="shared" si="1880"/>
        <v>660.08999999999992</v>
      </c>
      <c r="X3323" s="70">
        <v>643.29999999999995</v>
      </c>
      <c r="Y3323" s="70">
        <v>16.79</v>
      </c>
      <c r="Z3323" s="70">
        <v>660.09</v>
      </c>
      <c r="AA3323" s="79"/>
      <c r="AB3323" s="80">
        <f t="shared" si="1881"/>
        <v>-1.0000000000104592E-2</v>
      </c>
    </row>
    <row r="3324" spans="1:28" s="34" customFormat="1" x14ac:dyDescent="0.25">
      <c r="A3324" s="72" t="s">
        <v>19031</v>
      </c>
      <c r="B3324" s="73" t="s">
        <v>24399</v>
      </c>
      <c r="C3324" s="74" t="s">
        <v>15692</v>
      </c>
      <c r="D3324" s="75">
        <v>0</v>
      </c>
      <c r="E3324" s="70">
        <v>1382.83</v>
      </c>
      <c r="F3324" s="76">
        <f t="shared" si="1872"/>
        <v>0</v>
      </c>
      <c r="G3324" s="29"/>
      <c r="H3324" s="70">
        <f t="shared" si="1882"/>
        <v>1366.05</v>
      </c>
      <c r="I3324" s="70">
        <f t="shared" si="1882"/>
        <v>16.78</v>
      </c>
      <c r="J3324" s="70">
        <f t="shared" si="1874"/>
        <v>1382.83</v>
      </c>
      <c r="K3324" s="70">
        <v>0</v>
      </c>
      <c r="L3324" s="76">
        <f t="shared" si="1875"/>
        <v>1382.83</v>
      </c>
      <c r="N3324" s="70">
        <v>1366.05</v>
      </c>
      <c r="O3324" s="70">
        <v>16.78</v>
      </c>
      <c r="P3324" s="70">
        <f t="shared" si="1876"/>
        <v>1382.83</v>
      </c>
      <c r="Q3324" s="64"/>
      <c r="R3324" s="70">
        <f t="shared" si="1883"/>
        <v>1366.05</v>
      </c>
      <c r="S3324" s="70">
        <f t="shared" si="1883"/>
        <v>16.79</v>
      </c>
      <c r="T3324" s="70">
        <f t="shared" si="1878"/>
        <v>1382.84</v>
      </c>
      <c r="U3324" s="70">
        <f t="shared" si="1879"/>
        <v>0</v>
      </c>
      <c r="V3324" s="78">
        <f t="shared" si="1880"/>
        <v>1382.84</v>
      </c>
      <c r="X3324" s="70">
        <v>1366.05</v>
      </c>
      <c r="Y3324" s="70">
        <v>16.79</v>
      </c>
      <c r="Z3324" s="70">
        <v>1382.84</v>
      </c>
      <c r="AA3324" s="79"/>
      <c r="AB3324" s="80">
        <f t="shared" si="1881"/>
        <v>-9.9999999999909051E-3</v>
      </c>
    </row>
    <row r="3325" spans="1:28" s="34" customFormat="1" x14ac:dyDescent="0.25">
      <c r="A3325" s="72" t="s">
        <v>19032</v>
      </c>
      <c r="B3325" s="73" t="s">
        <v>24400</v>
      </c>
      <c r="C3325" s="74" t="s">
        <v>15692</v>
      </c>
      <c r="D3325" s="75">
        <v>0</v>
      </c>
      <c r="E3325" s="70">
        <v>2422.0400000000004</v>
      </c>
      <c r="F3325" s="76">
        <f t="shared" si="1872"/>
        <v>0</v>
      </c>
      <c r="G3325" s="29"/>
      <c r="H3325" s="70">
        <f t="shared" si="1882"/>
        <v>2405.2600000000002</v>
      </c>
      <c r="I3325" s="70">
        <f t="shared" si="1882"/>
        <v>16.78</v>
      </c>
      <c r="J3325" s="70">
        <f t="shared" si="1874"/>
        <v>2422.0400000000004</v>
      </c>
      <c r="K3325" s="70">
        <v>0</v>
      </c>
      <c r="L3325" s="76">
        <f t="shared" si="1875"/>
        <v>2422.0400000000004</v>
      </c>
      <c r="N3325" s="70">
        <v>2405.2600000000002</v>
      </c>
      <c r="O3325" s="70">
        <v>16.78</v>
      </c>
      <c r="P3325" s="70">
        <f t="shared" si="1876"/>
        <v>2422.0400000000004</v>
      </c>
      <c r="Q3325" s="64"/>
      <c r="R3325" s="70">
        <f t="shared" si="1883"/>
        <v>2405.2600000000002</v>
      </c>
      <c r="S3325" s="70">
        <f t="shared" si="1883"/>
        <v>16.79</v>
      </c>
      <c r="T3325" s="70">
        <f t="shared" si="1878"/>
        <v>2422.0500000000002</v>
      </c>
      <c r="U3325" s="70">
        <f t="shared" si="1879"/>
        <v>0</v>
      </c>
      <c r="V3325" s="78">
        <f t="shared" si="1880"/>
        <v>2422.0500000000002</v>
      </c>
      <c r="X3325" s="70">
        <v>2405.2600000000002</v>
      </c>
      <c r="Y3325" s="70">
        <v>16.79</v>
      </c>
      <c r="Z3325" s="70">
        <v>2422.0500000000002</v>
      </c>
      <c r="AA3325" s="79"/>
      <c r="AB3325" s="80">
        <f t="shared" si="1881"/>
        <v>-9.9999999997635314E-3</v>
      </c>
    </row>
    <row r="3326" spans="1:28" s="34" customFormat="1" ht="22.5" x14ac:dyDescent="0.25">
      <c r="A3326" s="66" t="s">
        <v>19033</v>
      </c>
      <c r="B3326" s="67" t="s">
        <v>24401</v>
      </c>
      <c r="C3326" s="68"/>
      <c r="D3326" s="69"/>
      <c r="E3326" s="70"/>
      <c r="F3326" s="71"/>
      <c r="G3326" s="39"/>
      <c r="H3326" s="70"/>
      <c r="I3326" s="70"/>
      <c r="J3326" s="70"/>
      <c r="K3326" s="70"/>
      <c r="L3326" s="76"/>
      <c r="N3326" s="70"/>
      <c r="O3326" s="70"/>
      <c r="P3326" s="70"/>
      <c r="Q3326" s="64"/>
      <c r="R3326" s="70"/>
      <c r="S3326" s="70"/>
      <c r="T3326" s="70"/>
      <c r="U3326" s="70"/>
      <c r="V3326" s="78"/>
      <c r="X3326" s="70"/>
      <c r="Y3326" s="70"/>
      <c r="Z3326" s="70"/>
      <c r="AA3326" s="79"/>
      <c r="AB3326" s="80">
        <f t="shared" si="1881"/>
        <v>0</v>
      </c>
    </row>
    <row r="3327" spans="1:28" s="34" customFormat="1" ht="22.5" x14ac:dyDescent="0.25">
      <c r="A3327" s="72" t="s">
        <v>19034</v>
      </c>
      <c r="B3327" s="73" t="s">
        <v>24402</v>
      </c>
      <c r="C3327" s="74" t="s">
        <v>15747</v>
      </c>
      <c r="D3327" s="75">
        <v>0</v>
      </c>
      <c r="E3327" s="70">
        <v>10.27</v>
      </c>
      <c r="F3327" s="76">
        <f t="shared" ref="F3327:F3333" si="1884">ROUND(D3327*E3327,2)</f>
        <v>0</v>
      </c>
      <c r="G3327" s="77"/>
      <c r="H3327" s="70">
        <f t="shared" ref="H3327:I3333" si="1885">ROUND(N3327+(N3327*$H$2/100),2)</f>
        <v>4.74</v>
      </c>
      <c r="I3327" s="70">
        <f t="shared" si="1885"/>
        <v>5.53</v>
      </c>
      <c r="J3327" s="70">
        <f t="shared" ref="J3327:J3333" si="1886">H3327+I3327</f>
        <v>10.27</v>
      </c>
      <c r="K3327" s="70">
        <v>0</v>
      </c>
      <c r="L3327" s="76">
        <f t="shared" ref="L3327:L3333" si="1887">SUM(J3327:K3327)</f>
        <v>10.27</v>
      </c>
      <c r="N3327" s="70">
        <v>4.7399999999999993</v>
      </c>
      <c r="O3327" s="70">
        <v>5.53</v>
      </c>
      <c r="P3327" s="70">
        <f t="shared" ref="P3327:P3333" si="1888">SUM(N3327:O3327)</f>
        <v>10.27</v>
      </c>
      <c r="Q3327" s="64"/>
      <c r="R3327" s="70">
        <f t="shared" ref="R3327:S3333" si="1889">X3327</f>
        <v>4.74</v>
      </c>
      <c r="S3327" s="70">
        <f t="shared" si="1889"/>
        <v>5.54</v>
      </c>
      <c r="T3327" s="70">
        <f t="shared" ref="T3327:T3333" si="1890">R3327+S3327</f>
        <v>10.280000000000001</v>
      </c>
      <c r="U3327" s="70">
        <f t="shared" ref="U3327:U3333" si="1891">ROUND(Z3327*$H$2,2)/100</f>
        <v>0</v>
      </c>
      <c r="V3327" s="78">
        <f t="shared" ref="V3327:V3333" si="1892">SUM(T3327:U3327)</f>
        <v>10.280000000000001</v>
      </c>
      <c r="X3327" s="70">
        <v>4.74</v>
      </c>
      <c r="Y3327" s="70">
        <v>5.54</v>
      </c>
      <c r="Z3327" s="70">
        <v>10.28</v>
      </c>
      <c r="AA3327" s="79"/>
      <c r="AB3327" s="80">
        <f t="shared" si="1881"/>
        <v>-9.9999999999997868E-3</v>
      </c>
    </row>
    <row r="3328" spans="1:28" s="34" customFormat="1" ht="22.5" x14ac:dyDescent="0.25">
      <c r="A3328" s="72" t="s">
        <v>19035</v>
      </c>
      <c r="B3328" s="73" t="s">
        <v>24403</v>
      </c>
      <c r="C3328" s="74" t="s">
        <v>15747</v>
      </c>
      <c r="D3328" s="75">
        <v>0</v>
      </c>
      <c r="E3328" s="70">
        <v>12.17</v>
      </c>
      <c r="F3328" s="76">
        <f t="shared" si="1884"/>
        <v>0</v>
      </c>
      <c r="G3328" s="77"/>
      <c r="H3328" s="70">
        <f t="shared" si="1885"/>
        <v>6.64</v>
      </c>
      <c r="I3328" s="70">
        <f t="shared" si="1885"/>
        <v>5.53</v>
      </c>
      <c r="J3328" s="70">
        <f t="shared" si="1886"/>
        <v>12.17</v>
      </c>
      <c r="K3328" s="70">
        <v>0</v>
      </c>
      <c r="L3328" s="76">
        <f t="shared" si="1887"/>
        <v>12.17</v>
      </c>
      <c r="N3328" s="70">
        <v>6.64</v>
      </c>
      <c r="O3328" s="70">
        <v>5.53</v>
      </c>
      <c r="P3328" s="70">
        <f t="shared" si="1888"/>
        <v>12.17</v>
      </c>
      <c r="Q3328" s="64"/>
      <c r="R3328" s="70">
        <f t="shared" si="1889"/>
        <v>6.64</v>
      </c>
      <c r="S3328" s="70">
        <f t="shared" si="1889"/>
        <v>5.54</v>
      </c>
      <c r="T3328" s="70">
        <f t="shared" si="1890"/>
        <v>12.18</v>
      </c>
      <c r="U3328" s="70">
        <f t="shared" si="1891"/>
        <v>0</v>
      </c>
      <c r="V3328" s="78">
        <f t="shared" si="1892"/>
        <v>12.18</v>
      </c>
      <c r="X3328" s="70">
        <v>6.64</v>
      </c>
      <c r="Y3328" s="70">
        <v>5.54</v>
      </c>
      <c r="Z3328" s="70">
        <v>12.18</v>
      </c>
      <c r="AA3328" s="79"/>
      <c r="AB3328" s="80">
        <f t="shared" si="1881"/>
        <v>-9.9999999999997868E-3</v>
      </c>
    </row>
    <row r="3329" spans="1:28" s="34" customFormat="1" ht="22.5" x14ac:dyDescent="0.25">
      <c r="A3329" s="72" t="s">
        <v>19036</v>
      </c>
      <c r="B3329" s="73" t="s">
        <v>24404</v>
      </c>
      <c r="C3329" s="74" t="s">
        <v>15747</v>
      </c>
      <c r="D3329" s="75">
        <v>0</v>
      </c>
      <c r="E3329" s="70">
        <v>14.469999999999999</v>
      </c>
      <c r="F3329" s="76">
        <f t="shared" si="1884"/>
        <v>0</v>
      </c>
      <c r="G3329" s="77"/>
      <c r="H3329" s="70">
        <f t="shared" si="1885"/>
        <v>8.94</v>
      </c>
      <c r="I3329" s="70">
        <f t="shared" si="1885"/>
        <v>5.53</v>
      </c>
      <c r="J3329" s="70">
        <f t="shared" si="1886"/>
        <v>14.469999999999999</v>
      </c>
      <c r="K3329" s="70">
        <v>0</v>
      </c>
      <c r="L3329" s="76">
        <f t="shared" si="1887"/>
        <v>14.469999999999999</v>
      </c>
      <c r="N3329" s="70">
        <v>8.94</v>
      </c>
      <c r="O3329" s="70">
        <v>5.53</v>
      </c>
      <c r="P3329" s="70">
        <f t="shared" si="1888"/>
        <v>14.469999999999999</v>
      </c>
      <c r="Q3329" s="64"/>
      <c r="R3329" s="70">
        <f t="shared" si="1889"/>
        <v>8.94</v>
      </c>
      <c r="S3329" s="70">
        <f t="shared" si="1889"/>
        <v>5.54</v>
      </c>
      <c r="T3329" s="70">
        <f t="shared" si="1890"/>
        <v>14.48</v>
      </c>
      <c r="U3329" s="70">
        <f t="shared" si="1891"/>
        <v>0</v>
      </c>
      <c r="V3329" s="78">
        <f t="shared" si="1892"/>
        <v>14.48</v>
      </c>
      <c r="X3329" s="70">
        <v>8.94</v>
      </c>
      <c r="Y3329" s="70">
        <v>5.54</v>
      </c>
      <c r="Z3329" s="70">
        <v>14.48</v>
      </c>
      <c r="AA3329" s="79"/>
      <c r="AB3329" s="80">
        <f t="shared" si="1881"/>
        <v>-1.0000000000001563E-2</v>
      </c>
    </row>
    <row r="3330" spans="1:28" s="34" customFormat="1" ht="22.5" x14ac:dyDescent="0.25">
      <c r="A3330" s="72" t="s">
        <v>19037</v>
      </c>
      <c r="B3330" s="73" t="s">
        <v>24405</v>
      </c>
      <c r="C3330" s="74" t="s">
        <v>15747</v>
      </c>
      <c r="D3330" s="75">
        <v>0</v>
      </c>
      <c r="E3330" s="70">
        <v>18.95</v>
      </c>
      <c r="F3330" s="76">
        <f t="shared" si="1884"/>
        <v>0</v>
      </c>
      <c r="G3330" s="77"/>
      <c r="H3330" s="70">
        <f t="shared" si="1885"/>
        <v>10.56</v>
      </c>
      <c r="I3330" s="70">
        <f t="shared" si="1885"/>
        <v>8.39</v>
      </c>
      <c r="J3330" s="70">
        <f t="shared" si="1886"/>
        <v>18.950000000000003</v>
      </c>
      <c r="K3330" s="70">
        <v>0</v>
      </c>
      <c r="L3330" s="76">
        <f t="shared" si="1887"/>
        <v>18.950000000000003</v>
      </c>
      <c r="N3330" s="70">
        <v>10.559999999999999</v>
      </c>
      <c r="O3330" s="70">
        <v>8.39</v>
      </c>
      <c r="P3330" s="70">
        <f t="shared" si="1888"/>
        <v>18.95</v>
      </c>
      <c r="Q3330" s="64"/>
      <c r="R3330" s="70">
        <f t="shared" si="1889"/>
        <v>10.56</v>
      </c>
      <c r="S3330" s="70">
        <f t="shared" si="1889"/>
        <v>8.39</v>
      </c>
      <c r="T3330" s="70">
        <f t="shared" si="1890"/>
        <v>18.950000000000003</v>
      </c>
      <c r="U3330" s="70">
        <f t="shared" si="1891"/>
        <v>0</v>
      </c>
      <c r="V3330" s="78">
        <f t="shared" si="1892"/>
        <v>18.950000000000003</v>
      </c>
      <c r="X3330" s="70">
        <v>10.56</v>
      </c>
      <c r="Y3330" s="70">
        <v>8.39</v>
      </c>
      <c r="Z3330" s="70">
        <v>18.95</v>
      </c>
      <c r="AA3330" s="79"/>
      <c r="AB3330" s="80">
        <f t="shared" si="1881"/>
        <v>0</v>
      </c>
    </row>
    <row r="3331" spans="1:28" s="34" customFormat="1" ht="22.5" x14ac:dyDescent="0.25">
      <c r="A3331" s="72" t="s">
        <v>19038</v>
      </c>
      <c r="B3331" s="73" t="s">
        <v>24406</v>
      </c>
      <c r="C3331" s="74" t="s">
        <v>15747</v>
      </c>
      <c r="D3331" s="75">
        <v>0</v>
      </c>
      <c r="E3331" s="70">
        <v>22.72</v>
      </c>
      <c r="F3331" s="76">
        <f t="shared" si="1884"/>
        <v>0</v>
      </c>
      <c r="G3331" s="77"/>
      <c r="H3331" s="70">
        <f t="shared" si="1885"/>
        <v>14.33</v>
      </c>
      <c r="I3331" s="70">
        <f t="shared" si="1885"/>
        <v>8.39</v>
      </c>
      <c r="J3331" s="70">
        <f t="shared" si="1886"/>
        <v>22.72</v>
      </c>
      <c r="K3331" s="70">
        <v>0</v>
      </c>
      <c r="L3331" s="76">
        <f t="shared" si="1887"/>
        <v>22.72</v>
      </c>
      <c r="N3331" s="70">
        <v>14.329999999999998</v>
      </c>
      <c r="O3331" s="70">
        <v>8.39</v>
      </c>
      <c r="P3331" s="70">
        <f t="shared" si="1888"/>
        <v>22.72</v>
      </c>
      <c r="Q3331" s="64"/>
      <c r="R3331" s="70">
        <f t="shared" si="1889"/>
        <v>14.33</v>
      </c>
      <c r="S3331" s="70">
        <f t="shared" si="1889"/>
        <v>8.39</v>
      </c>
      <c r="T3331" s="70">
        <f t="shared" si="1890"/>
        <v>22.72</v>
      </c>
      <c r="U3331" s="70">
        <f t="shared" si="1891"/>
        <v>0</v>
      </c>
      <c r="V3331" s="78">
        <f t="shared" si="1892"/>
        <v>22.72</v>
      </c>
      <c r="X3331" s="70">
        <v>14.33</v>
      </c>
      <c r="Y3331" s="70">
        <v>8.39</v>
      </c>
      <c r="Z3331" s="70">
        <v>22.72</v>
      </c>
      <c r="AA3331" s="79"/>
      <c r="AB3331" s="80">
        <f t="shared" si="1881"/>
        <v>0</v>
      </c>
    </row>
    <row r="3332" spans="1:28" s="34" customFormat="1" ht="22.5" x14ac:dyDescent="0.25">
      <c r="A3332" s="72" t="s">
        <v>19039</v>
      </c>
      <c r="B3332" s="73" t="s">
        <v>24407</v>
      </c>
      <c r="C3332" s="74" t="s">
        <v>15747</v>
      </c>
      <c r="D3332" s="75">
        <v>0</v>
      </c>
      <c r="E3332" s="70">
        <v>26.9</v>
      </c>
      <c r="F3332" s="76">
        <f t="shared" si="1884"/>
        <v>0</v>
      </c>
      <c r="G3332" s="77"/>
      <c r="H3332" s="70">
        <f t="shared" si="1885"/>
        <v>18.510000000000002</v>
      </c>
      <c r="I3332" s="70">
        <f t="shared" si="1885"/>
        <v>8.39</v>
      </c>
      <c r="J3332" s="70">
        <f t="shared" si="1886"/>
        <v>26.900000000000002</v>
      </c>
      <c r="K3332" s="70">
        <v>0</v>
      </c>
      <c r="L3332" s="76">
        <f t="shared" si="1887"/>
        <v>26.900000000000002</v>
      </c>
      <c r="N3332" s="70">
        <v>18.509999999999998</v>
      </c>
      <c r="O3332" s="70">
        <v>8.39</v>
      </c>
      <c r="P3332" s="70">
        <f t="shared" si="1888"/>
        <v>26.9</v>
      </c>
      <c r="Q3332" s="64"/>
      <c r="R3332" s="70">
        <f t="shared" si="1889"/>
        <v>18.510000000000002</v>
      </c>
      <c r="S3332" s="70">
        <f t="shared" si="1889"/>
        <v>8.39</v>
      </c>
      <c r="T3332" s="70">
        <f t="shared" si="1890"/>
        <v>26.900000000000002</v>
      </c>
      <c r="U3332" s="70">
        <f t="shared" si="1891"/>
        <v>0</v>
      </c>
      <c r="V3332" s="78">
        <f t="shared" si="1892"/>
        <v>26.900000000000002</v>
      </c>
      <c r="X3332" s="70">
        <v>18.510000000000002</v>
      </c>
      <c r="Y3332" s="70">
        <v>8.39</v>
      </c>
      <c r="Z3332" s="70">
        <v>26.9</v>
      </c>
      <c r="AA3332" s="79"/>
      <c r="AB3332" s="80">
        <f t="shared" si="1881"/>
        <v>0</v>
      </c>
    </row>
    <row r="3333" spans="1:28" s="34" customFormat="1" ht="22.5" x14ac:dyDescent="0.25">
      <c r="A3333" s="72" t="s">
        <v>19040</v>
      </c>
      <c r="B3333" s="73" t="s">
        <v>24408</v>
      </c>
      <c r="C3333" s="74" t="s">
        <v>15747</v>
      </c>
      <c r="D3333" s="75">
        <v>0</v>
      </c>
      <c r="E3333" s="70">
        <v>30.009999999999998</v>
      </c>
      <c r="F3333" s="76">
        <f t="shared" si="1884"/>
        <v>0</v>
      </c>
      <c r="G3333" s="77"/>
      <c r="H3333" s="70">
        <f t="shared" si="1885"/>
        <v>21.62</v>
      </c>
      <c r="I3333" s="70">
        <f t="shared" si="1885"/>
        <v>8.39</v>
      </c>
      <c r="J3333" s="70">
        <f t="shared" si="1886"/>
        <v>30.01</v>
      </c>
      <c r="K3333" s="70">
        <v>0</v>
      </c>
      <c r="L3333" s="76">
        <f t="shared" si="1887"/>
        <v>30.01</v>
      </c>
      <c r="N3333" s="70">
        <v>21.619999999999997</v>
      </c>
      <c r="O3333" s="70">
        <v>8.39</v>
      </c>
      <c r="P3333" s="70">
        <f t="shared" si="1888"/>
        <v>30.009999999999998</v>
      </c>
      <c r="Q3333" s="64"/>
      <c r="R3333" s="70">
        <f t="shared" si="1889"/>
        <v>21.62</v>
      </c>
      <c r="S3333" s="70">
        <f t="shared" si="1889"/>
        <v>8.39</v>
      </c>
      <c r="T3333" s="70">
        <f t="shared" si="1890"/>
        <v>30.01</v>
      </c>
      <c r="U3333" s="70">
        <f t="shared" si="1891"/>
        <v>0</v>
      </c>
      <c r="V3333" s="78">
        <f t="shared" si="1892"/>
        <v>30.01</v>
      </c>
      <c r="X3333" s="70">
        <v>21.62</v>
      </c>
      <c r="Y3333" s="70">
        <v>8.39</v>
      </c>
      <c r="Z3333" s="70">
        <v>30.01</v>
      </c>
      <c r="AA3333" s="79"/>
      <c r="AB3333" s="80">
        <f t="shared" si="1881"/>
        <v>0</v>
      </c>
    </row>
    <row r="3334" spans="1:28" s="34" customFormat="1" ht="22.5" x14ac:dyDescent="0.25">
      <c r="A3334" s="66" t="s">
        <v>19041</v>
      </c>
      <c r="B3334" s="67" t="s">
        <v>24409</v>
      </c>
      <c r="C3334" s="74"/>
      <c r="D3334" s="75"/>
      <c r="E3334" s="70"/>
      <c r="F3334" s="76"/>
      <c r="G3334" s="29"/>
      <c r="H3334" s="70"/>
      <c r="I3334" s="70"/>
      <c r="J3334" s="70"/>
      <c r="K3334" s="70"/>
      <c r="L3334" s="76"/>
      <c r="N3334" s="75"/>
      <c r="O3334" s="75"/>
      <c r="P3334" s="70"/>
      <c r="Q3334" s="64"/>
      <c r="R3334" s="70"/>
      <c r="S3334" s="70"/>
      <c r="T3334" s="70"/>
      <c r="U3334" s="70"/>
      <c r="V3334" s="78"/>
      <c r="X3334" s="75"/>
      <c r="Y3334" s="75"/>
      <c r="Z3334" s="70"/>
      <c r="AA3334" s="118"/>
      <c r="AB3334" s="80">
        <f t="shared" si="1881"/>
        <v>0</v>
      </c>
    </row>
    <row r="3335" spans="1:28" s="34" customFormat="1" ht="22.5" x14ac:dyDescent="0.25">
      <c r="A3335" s="72" t="s">
        <v>19042</v>
      </c>
      <c r="B3335" s="73" t="s">
        <v>24410</v>
      </c>
      <c r="C3335" s="74" t="s">
        <v>15747</v>
      </c>
      <c r="D3335" s="75">
        <v>0</v>
      </c>
      <c r="E3335" s="70">
        <v>39.28</v>
      </c>
      <c r="F3335" s="76">
        <f t="shared" ref="F3335:F3345" si="1893">ROUND(D3335*E3335,2)</f>
        <v>0</v>
      </c>
      <c r="G3335" s="29"/>
      <c r="H3335" s="70">
        <f t="shared" ref="H3335:I3345" si="1894">ROUND(N3335+(N3335*$H$2/100),2)</f>
        <v>27.2</v>
      </c>
      <c r="I3335" s="70">
        <f t="shared" si="1894"/>
        <v>12.08</v>
      </c>
      <c r="J3335" s="70">
        <f t="shared" ref="J3335:J3345" si="1895">H3335+I3335</f>
        <v>39.28</v>
      </c>
      <c r="K3335" s="70">
        <v>0</v>
      </c>
      <c r="L3335" s="76">
        <f t="shared" ref="L3335:L3345" si="1896">SUM(J3335:K3335)</f>
        <v>39.28</v>
      </c>
      <c r="N3335" s="75">
        <v>27.2</v>
      </c>
      <c r="O3335" s="75">
        <v>12.08</v>
      </c>
      <c r="P3335" s="70">
        <f t="shared" ref="P3335:P3345" si="1897">SUM(N3335:O3335)</f>
        <v>39.28</v>
      </c>
      <c r="Q3335" s="64"/>
      <c r="R3335" s="70">
        <f t="shared" ref="R3335:S3345" si="1898">X3335</f>
        <v>27.2</v>
      </c>
      <c r="S3335" s="70">
        <f t="shared" si="1898"/>
        <v>12.08</v>
      </c>
      <c r="T3335" s="70">
        <f t="shared" ref="T3335:T3345" si="1899">R3335+S3335</f>
        <v>39.28</v>
      </c>
      <c r="U3335" s="70">
        <f t="shared" ref="U3335:U3345" si="1900">ROUND(Z3335*$H$2,2)/100</f>
        <v>0</v>
      </c>
      <c r="V3335" s="78">
        <f t="shared" ref="V3335:V3345" si="1901">SUM(T3335:U3335)</f>
        <v>39.28</v>
      </c>
      <c r="X3335" s="75">
        <v>27.2</v>
      </c>
      <c r="Y3335" s="75">
        <v>12.08</v>
      </c>
      <c r="Z3335" s="70">
        <v>39.28</v>
      </c>
      <c r="AA3335" s="118"/>
      <c r="AB3335" s="80">
        <f t="shared" si="1881"/>
        <v>0</v>
      </c>
    </row>
    <row r="3336" spans="1:28" s="34" customFormat="1" ht="22.5" x14ac:dyDescent="0.25">
      <c r="A3336" s="72" t="s">
        <v>19043</v>
      </c>
      <c r="B3336" s="73" t="s">
        <v>24411</v>
      </c>
      <c r="C3336" s="74" t="s">
        <v>15747</v>
      </c>
      <c r="D3336" s="75">
        <v>0</v>
      </c>
      <c r="E3336" s="70">
        <v>48.58</v>
      </c>
      <c r="F3336" s="76">
        <f t="shared" si="1893"/>
        <v>0</v>
      </c>
      <c r="G3336" s="29"/>
      <c r="H3336" s="70">
        <f t="shared" si="1894"/>
        <v>36.5</v>
      </c>
      <c r="I3336" s="70">
        <f t="shared" si="1894"/>
        <v>12.08</v>
      </c>
      <c r="J3336" s="70">
        <f t="shared" si="1895"/>
        <v>48.58</v>
      </c>
      <c r="K3336" s="70">
        <v>0</v>
      </c>
      <c r="L3336" s="76">
        <f t="shared" si="1896"/>
        <v>48.58</v>
      </c>
      <c r="N3336" s="75">
        <v>36.5</v>
      </c>
      <c r="O3336" s="75">
        <v>12.08</v>
      </c>
      <c r="P3336" s="70">
        <f t="shared" si="1897"/>
        <v>48.58</v>
      </c>
      <c r="Q3336" s="64"/>
      <c r="R3336" s="70">
        <f t="shared" si="1898"/>
        <v>36.5</v>
      </c>
      <c r="S3336" s="70">
        <f t="shared" si="1898"/>
        <v>12.08</v>
      </c>
      <c r="T3336" s="70">
        <f t="shared" si="1899"/>
        <v>48.58</v>
      </c>
      <c r="U3336" s="70">
        <f t="shared" si="1900"/>
        <v>0</v>
      </c>
      <c r="V3336" s="78">
        <f t="shared" si="1901"/>
        <v>48.58</v>
      </c>
      <c r="X3336" s="75">
        <v>36.5</v>
      </c>
      <c r="Y3336" s="75">
        <v>12.08</v>
      </c>
      <c r="Z3336" s="70">
        <v>48.58</v>
      </c>
      <c r="AA3336" s="118"/>
      <c r="AB3336" s="80">
        <f t="shared" si="1881"/>
        <v>0</v>
      </c>
    </row>
    <row r="3337" spans="1:28" s="34" customFormat="1" ht="22.5" x14ac:dyDescent="0.25">
      <c r="A3337" s="72" t="s">
        <v>19044</v>
      </c>
      <c r="B3337" s="73" t="s">
        <v>24412</v>
      </c>
      <c r="C3337" s="74" t="s">
        <v>15747</v>
      </c>
      <c r="D3337" s="75">
        <v>0</v>
      </c>
      <c r="E3337" s="70">
        <v>60.23</v>
      </c>
      <c r="F3337" s="76">
        <f t="shared" si="1893"/>
        <v>0</v>
      </c>
      <c r="G3337" s="29"/>
      <c r="H3337" s="70">
        <f t="shared" si="1894"/>
        <v>48.15</v>
      </c>
      <c r="I3337" s="70">
        <f t="shared" si="1894"/>
        <v>12.08</v>
      </c>
      <c r="J3337" s="70">
        <f t="shared" si="1895"/>
        <v>60.23</v>
      </c>
      <c r="K3337" s="70">
        <v>0</v>
      </c>
      <c r="L3337" s="76">
        <f t="shared" si="1896"/>
        <v>60.23</v>
      </c>
      <c r="N3337" s="75">
        <v>48.15</v>
      </c>
      <c r="O3337" s="75">
        <v>12.08</v>
      </c>
      <c r="P3337" s="70">
        <f t="shared" si="1897"/>
        <v>60.23</v>
      </c>
      <c r="Q3337" s="64"/>
      <c r="R3337" s="70">
        <f t="shared" si="1898"/>
        <v>48.15</v>
      </c>
      <c r="S3337" s="70">
        <f t="shared" si="1898"/>
        <v>12.08</v>
      </c>
      <c r="T3337" s="70">
        <f t="shared" si="1899"/>
        <v>60.23</v>
      </c>
      <c r="U3337" s="70">
        <f t="shared" si="1900"/>
        <v>0</v>
      </c>
      <c r="V3337" s="78">
        <f t="shared" si="1901"/>
        <v>60.23</v>
      </c>
      <c r="X3337" s="75">
        <v>48.15</v>
      </c>
      <c r="Y3337" s="75">
        <v>12.08</v>
      </c>
      <c r="Z3337" s="70">
        <v>60.23</v>
      </c>
      <c r="AA3337" s="118"/>
      <c r="AB3337" s="80">
        <f t="shared" si="1881"/>
        <v>0</v>
      </c>
    </row>
    <row r="3338" spans="1:28" s="34" customFormat="1" ht="22.5" x14ac:dyDescent="0.25">
      <c r="A3338" s="72" t="s">
        <v>19045</v>
      </c>
      <c r="B3338" s="73" t="s">
        <v>24413</v>
      </c>
      <c r="C3338" s="74" t="s">
        <v>15747</v>
      </c>
      <c r="D3338" s="75">
        <v>0</v>
      </c>
      <c r="E3338" s="70">
        <v>67.27000000000001</v>
      </c>
      <c r="F3338" s="76">
        <f t="shared" si="1893"/>
        <v>0</v>
      </c>
      <c r="G3338" s="29"/>
      <c r="H3338" s="70">
        <f t="shared" si="1894"/>
        <v>55.19</v>
      </c>
      <c r="I3338" s="70">
        <f t="shared" si="1894"/>
        <v>12.08</v>
      </c>
      <c r="J3338" s="70">
        <f t="shared" si="1895"/>
        <v>67.27</v>
      </c>
      <c r="K3338" s="70">
        <v>0</v>
      </c>
      <c r="L3338" s="76">
        <f t="shared" si="1896"/>
        <v>67.27</v>
      </c>
      <c r="N3338" s="75">
        <v>55.19</v>
      </c>
      <c r="O3338" s="75">
        <v>12.08</v>
      </c>
      <c r="P3338" s="70">
        <f t="shared" si="1897"/>
        <v>67.27</v>
      </c>
      <c r="Q3338" s="64"/>
      <c r="R3338" s="70">
        <f t="shared" si="1898"/>
        <v>55.19</v>
      </c>
      <c r="S3338" s="70">
        <f t="shared" si="1898"/>
        <v>12.08</v>
      </c>
      <c r="T3338" s="70">
        <f t="shared" si="1899"/>
        <v>67.27</v>
      </c>
      <c r="U3338" s="70">
        <f t="shared" si="1900"/>
        <v>0</v>
      </c>
      <c r="V3338" s="78">
        <f t="shared" si="1901"/>
        <v>67.27</v>
      </c>
      <c r="X3338" s="75">
        <v>55.19</v>
      </c>
      <c r="Y3338" s="75">
        <v>12.08</v>
      </c>
      <c r="Z3338" s="70">
        <v>67.27</v>
      </c>
      <c r="AA3338" s="118"/>
      <c r="AB3338" s="80">
        <f t="shared" ref="AB3338:AB3401" si="1902">P3338-Z3338</f>
        <v>0</v>
      </c>
    </row>
    <row r="3339" spans="1:28" s="34" customFormat="1" ht="22.5" x14ac:dyDescent="0.25">
      <c r="A3339" s="72" t="s">
        <v>19046</v>
      </c>
      <c r="B3339" s="73" t="s">
        <v>24414</v>
      </c>
      <c r="C3339" s="74" t="s">
        <v>15747</v>
      </c>
      <c r="D3339" s="75">
        <v>0</v>
      </c>
      <c r="E3339" s="70">
        <v>81.320000000000007</v>
      </c>
      <c r="F3339" s="76">
        <f t="shared" si="1893"/>
        <v>0</v>
      </c>
      <c r="G3339" s="29"/>
      <c r="H3339" s="70">
        <f t="shared" si="1894"/>
        <v>69.239999999999995</v>
      </c>
      <c r="I3339" s="70">
        <f t="shared" si="1894"/>
        <v>12.08</v>
      </c>
      <c r="J3339" s="70">
        <f t="shared" si="1895"/>
        <v>81.319999999999993</v>
      </c>
      <c r="K3339" s="70">
        <v>0</v>
      </c>
      <c r="L3339" s="76">
        <f t="shared" si="1896"/>
        <v>81.319999999999993</v>
      </c>
      <c r="N3339" s="75">
        <v>69.240000000000009</v>
      </c>
      <c r="O3339" s="75">
        <v>12.08</v>
      </c>
      <c r="P3339" s="70">
        <f t="shared" si="1897"/>
        <v>81.320000000000007</v>
      </c>
      <c r="Q3339" s="64"/>
      <c r="R3339" s="70">
        <f t="shared" si="1898"/>
        <v>69.239999999999995</v>
      </c>
      <c r="S3339" s="70">
        <f t="shared" si="1898"/>
        <v>12.08</v>
      </c>
      <c r="T3339" s="70">
        <f t="shared" si="1899"/>
        <v>81.319999999999993</v>
      </c>
      <c r="U3339" s="70">
        <f t="shared" si="1900"/>
        <v>0</v>
      </c>
      <c r="V3339" s="78">
        <f t="shared" si="1901"/>
        <v>81.319999999999993</v>
      </c>
      <c r="X3339" s="75">
        <v>69.239999999999995</v>
      </c>
      <c r="Y3339" s="75">
        <v>12.08</v>
      </c>
      <c r="Z3339" s="70">
        <v>81.319999999999993</v>
      </c>
      <c r="AA3339" s="118"/>
      <c r="AB3339" s="80">
        <f t="shared" si="1902"/>
        <v>0</v>
      </c>
    </row>
    <row r="3340" spans="1:28" s="34" customFormat="1" ht="22.5" x14ac:dyDescent="0.25">
      <c r="A3340" s="72" t="s">
        <v>19047</v>
      </c>
      <c r="B3340" s="73" t="s">
        <v>24415</v>
      </c>
      <c r="C3340" s="74" t="s">
        <v>15747</v>
      </c>
      <c r="D3340" s="75">
        <v>0</v>
      </c>
      <c r="E3340" s="70">
        <v>91.820000000000007</v>
      </c>
      <c r="F3340" s="76">
        <f t="shared" si="1893"/>
        <v>0</v>
      </c>
      <c r="G3340" s="29"/>
      <c r="H3340" s="70">
        <f t="shared" si="1894"/>
        <v>79.739999999999995</v>
      </c>
      <c r="I3340" s="70">
        <f t="shared" si="1894"/>
        <v>12.08</v>
      </c>
      <c r="J3340" s="70">
        <f t="shared" si="1895"/>
        <v>91.82</v>
      </c>
      <c r="K3340" s="70">
        <v>0</v>
      </c>
      <c r="L3340" s="76">
        <f t="shared" si="1896"/>
        <v>91.82</v>
      </c>
      <c r="N3340" s="75">
        <v>79.740000000000009</v>
      </c>
      <c r="O3340" s="75">
        <v>12.08</v>
      </c>
      <c r="P3340" s="70">
        <f t="shared" si="1897"/>
        <v>91.820000000000007</v>
      </c>
      <c r="Q3340" s="64"/>
      <c r="R3340" s="70">
        <f t="shared" si="1898"/>
        <v>79.739999999999995</v>
      </c>
      <c r="S3340" s="70">
        <f t="shared" si="1898"/>
        <v>12.08</v>
      </c>
      <c r="T3340" s="70">
        <f t="shared" si="1899"/>
        <v>91.82</v>
      </c>
      <c r="U3340" s="70">
        <f t="shared" si="1900"/>
        <v>0</v>
      </c>
      <c r="V3340" s="78">
        <f t="shared" si="1901"/>
        <v>91.82</v>
      </c>
      <c r="X3340" s="75">
        <v>79.739999999999995</v>
      </c>
      <c r="Y3340" s="75">
        <v>12.08</v>
      </c>
      <c r="Z3340" s="70">
        <v>91.82</v>
      </c>
      <c r="AA3340" s="118"/>
      <c r="AB3340" s="80">
        <f t="shared" si="1902"/>
        <v>0</v>
      </c>
    </row>
    <row r="3341" spans="1:28" s="34" customFormat="1" ht="22.5" x14ac:dyDescent="0.25">
      <c r="A3341" s="72" t="s">
        <v>19048</v>
      </c>
      <c r="B3341" s="73" t="s">
        <v>24416</v>
      </c>
      <c r="C3341" s="74" t="s">
        <v>15747</v>
      </c>
      <c r="D3341" s="75">
        <v>0</v>
      </c>
      <c r="E3341" s="70">
        <v>102.24000000000001</v>
      </c>
      <c r="F3341" s="76">
        <f t="shared" si="1893"/>
        <v>0</v>
      </c>
      <c r="G3341" s="29"/>
      <c r="H3341" s="70">
        <f t="shared" si="1894"/>
        <v>90.16</v>
      </c>
      <c r="I3341" s="70">
        <f t="shared" si="1894"/>
        <v>12.08</v>
      </c>
      <c r="J3341" s="70">
        <f t="shared" si="1895"/>
        <v>102.24</v>
      </c>
      <c r="K3341" s="70">
        <v>0</v>
      </c>
      <c r="L3341" s="76">
        <f t="shared" si="1896"/>
        <v>102.24</v>
      </c>
      <c r="N3341" s="75">
        <v>90.160000000000011</v>
      </c>
      <c r="O3341" s="75">
        <v>12.08</v>
      </c>
      <c r="P3341" s="70">
        <f t="shared" si="1897"/>
        <v>102.24000000000001</v>
      </c>
      <c r="Q3341" s="64"/>
      <c r="R3341" s="70">
        <f t="shared" si="1898"/>
        <v>90.16</v>
      </c>
      <c r="S3341" s="70">
        <f t="shared" si="1898"/>
        <v>12.08</v>
      </c>
      <c r="T3341" s="70">
        <f t="shared" si="1899"/>
        <v>102.24</v>
      </c>
      <c r="U3341" s="70">
        <f t="shared" si="1900"/>
        <v>0</v>
      </c>
      <c r="V3341" s="78">
        <f t="shared" si="1901"/>
        <v>102.24</v>
      </c>
      <c r="X3341" s="75">
        <v>90.16</v>
      </c>
      <c r="Y3341" s="75">
        <v>12.08</v>
      </c>
      <c r="Z3341" s="70">
        <v>102.24</v>
      </c>
      <c r="AA3341" s="118"/>
      <c r="AB3341" s="80">
        <f t="shared" si="1902"/>
        <v>0</v>
      </c>
    </row>
    <row r="3342" spans="1:28" s="34" customFormat="1" ht="22.5" x14ac:dyDescent="0.25">
      <c r="A3342" s="72" t="s">
        <v>19049</v>
      </c>
      <c r="B3342" s="73" t="s">
        <v>24417</v>
      </c>
      <c r="C3342" s="74" t="s">
        <v>15747</v>
      </c>
      <c r="D3342" s="75">
        <v>0</v>
      </c>
      <c r="E3342" s="70">
        <v>109.63000000000001</v>
      </c>
      <c r="F3342" s="76">
        <f t="shared" si="1893"/>
        <v>0</v>
      </c>
      <c r="G3342" s="29"/>
      <c r="H3342" s="70">
        <f t="shared" si="1894"/>
        <v>97.55</v>
      </c>
      <c r="I3342" s="70">
        <f t="shared" si="1894"/>
        <v>12.08</v>
      </c>
      <c r="J3342" s="70">
        <f t="shared" si="1895"/>
        <v>109.63</v>
      </c>
      <c r="K3342" s="70">
        <v>0</v>
      </c>
      <c r="L3342" s="76">
        <f t="shared" si="1896"/>
        <v>109.63</v>
      </c>
      <c r="N3342" s="75">
        <v>97.550000000000011</v>
      </c>
      <c r="O3342" s="75">
        <v>12.08</v>
      </c>
      <c r="P3342" s="70">
        <f t="shared" si="1897"/>
        <v>109.63000000000001</v>
      </c>
      <c r="Q3342" s="64"/>
      <c r="R3342" s="70">
        <f t="shared" si="1898"/>
        <v>97.55</v>
      </c>
      <c r="S3342" s="70">
        <f t="shared" si="1898"/>
        <v>12.08</v>
      </c>
      <c r="T3342" s="70">
        <f t="shared" si="1899"/>
        <v>109.63</v>
      </c>
      <c r="U3342" s="70">
        <f t="shared" si="1900"/>
        <v>0</v>
      </c>
      <c r="V3342" s="78">
        <f t="shared" si="1901"/>
        <v>109.63</v>
      </c>
      <c r="X3342" s="75">
        <v>97.55</v>
      </c>
      <c r="Y3342" s="75">
        <v>12.08</v>
      </c>
      <c r="Z3342" s="70">
        <v>109.63</v>
      </c>
      <c r="AA3342" s="118"/>
      <c r="AB3342" s="80">
        <f t="shared" si="1902"/>
        <v>0</v>
      </c>
    </row>
    <row r="3343" spans="1:28" s="34" customFormat="1" ht="22.5" x14ac:dyDescent="0.25">
      <c r="A3343" s="72" t="s">
        <v>19050</v>
      </c>
      <c r="B3343" s="73" t="s">
        <v>24418</v>
      </c>
      <c r="C3343" s="74" t="s">
        <v>15747</v>
      </c>
      <c r="D3343" s="75">
        <v>0</v>
      </c>
      <c r="E3343" s="70">
        <v>123.97</v>
      </c>
      <c r="F3343" s="76">
        <f t="shared" si="1893"/>
        <v>0</v>
      </c>
      <c r="G3343" s="29"/>
      <c r="H3343" s="70">
        <f t="shared" si="1894"/>
        <v>111.89</v>
      </c>
      <c r="I3343" s="70">
        <f t="shared" si="1894"/>
        <v>12.08</v>
      </c>
      <c r="J3343" s="70">
        <f t="shared" si="1895"/>
        <v>123.97</v>
      </c>
      <c r="K3343" s="70">
        <v>0</v>
      </c>
      <c r="L3343" s="76">
        <f t="shared" si="1896"/>
        <v>123.97</v>
      </c>
      <c r="N3343" s="75">
        <v>111.89</v>
      </c>
      <c r="O3343" s="75">
        <v>12.08</v>
      </c>
      <c r="P3343" s="70">
        <f t="shared" si="1897"/>
        <v>123.97</v>
      </c>
      <c r="Q3343" s="64"/>
      <c r="R3343" s="70">
        <f t="shared" si="1898"/>
        <v>111.89</v>
      </c>
      <c r="S3343" s="70">
        <f t="shared" si="1898"/>
        <v>12.08</v>
      </c>
      <c r="T3343" s="70">
        <f t="shared" si="1899"/>
        <v>123.97</v>
      </c>
      <c r="U3343" s="70">
        <f t="shared" si="1900"/>
        <v>0</v>
      </c>
      <c r="V3343" s="78">
        <f t="shared" si="1901"/>
        <v>123.97</v>
      </c>
      <c r="X3343" s="75">
        <v>111.89</v>
      </c>
      <c r="Y3343" s="75">
        <v>12.08</v>
      </c>
      <c r="Z3343" s="70">
        <v>123.97</v>
      </c>
      <c r="AA3343" s="118"/>
      <c r="AB3343" s="80">
        <f t="shared" si="1902"/>
        <v>0</v>
      </c>
    </row>
    <row r="3344" spans="1:28" s="34" customFormat="1" ht="22.5" x14ac:dyDescent="0.25">
      <c r="A3344" s="72" t="s">
        <v>19051</v>
      </c>
      <c r="B3344" s="73" t="s">
        <v>24419</v>
      </c>
      <c r="C3344" s="74" t="s">
        <v>15747</v>
      </c>
      <c r="D3344" s="75">
        <v>0</v>
      </c>
      <c r="E3344" s="70">
        <v>134.43</v>
      </c>
      <c r="F3344" s="76">
        <f t="shared" si="1893"/>
        <v>0</v>
      </c>
      <c r="G3344" s="29"/>
      <c r="H3344" s="70">
        <f t="shared" si="1894"/>
        <v>122.35</v>
      </c>
      <c r="I3344" s="70">
        <f t="shared" si="1894"/>
        <v>12.08</v>
      </c>
      <c r="J3344" s="70">
        <f t="shared" si="1895"/>
        <v>134.43</v>
      </c>
      <c r="K3344" s="70">
        <v>0</v>
      </c>
      <c r="L3344" s="76">
        <f t="shared" si="1896"/>
        <v>134.43</v>
      </c>
      <c r="N3344" s="75">
        <v>122.35000000000001</v>
      </c>
      <c r="O3344" s="75">
        <v>12.08</v>
      </c>
      <c r="P3344" s="70">
        <f t="shared" si="1897"/>
        <v>134.43</v>
      </c>
      <c r="Q3344" s="64"/>
      <c r="R3344" s="70">
        <f t="shared" si="1898"/>
        <v>122.35</v>
      </c>
      <c r="S3344" s="70">
        <f t="shared" si="1898"/>
        <v>12.08</v>
      </c>
      <c r="T3344" s="70">
        <f t="shared" si="1899"/>
        <v>134.43</v>
      </c>
      <c r="U3344" s="70">
        <f t="shared" si="1900"/>
        <v>0</v>
      </c>
      <c r="V3344" s="78">
        <f t="shared" si="1901"/>
        <v>134.43</v>
      </c>
      <c r="X3344" s="75">
        <v>122.35</v>
      </c>
      <c r="Y3344" s="75">
        <v>12.08</v>
      </c>
      <c r="Z3344" s="70">
        <v>134.43</v>
      </c>
      <c r="AA3344" s="118"/>
      <c r="AB3344" s="80">
        <f t="shared" si="1902"/>
        <v>0</v>
      </c>
    </row>
    <row r="3345" spans="1:28" s="34" customFormat="1" x14ac:dyDescent="0.25">
      <c r="A3345" s="72" t="s">
        <v>19052</v>
      </c>
      <c r="B3345" s="73" t="s">
        <v>24420</v>
      </c>
      <c r="C3345" s="74" t="s">
        <v>15747</v>
      </c>
      <c r="D3345" s="75">
        <v>0</v>
      </c>
      <c r="E3345" s="70">
        <v>145.58000000000001</v>
      </c>
      <c r="F3345" s="76">
        <f t="shared" si="1893"/>
        <v>0</v>
      </c>
      <c r="G3345" s="29"/>
      <c r="H3345" s="70">
        <f t="shared" si="1894"/>
        <v>133.5</v>
      </c>
      <c r="I3345" s="70">
        <f t="shared" si="1894"/>
        <v>12.08</v>
      </c>
      <c r="J3345" s="70">
        <f t="shared" si="1895"/>
        <v>145.58000000000001</v>
      </c>
      <c r="K3345" s="70">
        <v>0</v>
      </c>
      <c r="L3345" s="76">
        <f t="shared" si="1896"/>
        <v>145.58000000000001</v>
      </c>
      <c r="N3345" s="75">
        <v>133.5</v>
      </c>
      <c r="O3345" s="75">
        <v>12.08</v>
      </c>
      <c r="P3345" s="70">
        <f t="shared" si="1897"/>
        <v>145.58000000000001</v>
      </c>
      <c r="Q3345" s="64"/>
      <c r="R3345" s="70">
        <f t="shared" si="1898"/>
        <v>133.5</v>
      </c>
      <c r="S3345" s="70">
        <f t="shared" si="1898"/>
        <v>12.08</v>
      </c>
      <c r="T3345" s="70">
        <f t="shared" si="1899"/>
        <v>145.58000000000001</v>
      </c>
      <c r="U3345" s="70">
        <f t="shared" si="1900"/>
        <v>0</v>
      </c>
      <c r="V3345" s="78">
        <f t="shared" si="1901"/>
        <v>145.58000000000001</v>
      </c>
      <c r="X3345" s="75">
        <v>133.5</v>
      </c>
      <c r="Y3345" s="75">
        <v>12.08</v>
      </c>
      <c r="Z3345" s="70">
        <v>145.58000000000001</v>
      </c>
      <c r="AA3345" s="118"/>
      <c r="AB3345" s="80">
        <f t="shared" si="1902"/>
        <v>0</v>
      </c>
    </row>
    <row r="3346" spans="1:28" s="34" customFormat="1" x14ac:dyDescent="0.25">
      <c r="A3346" s="66" t="s">
        <v>19053</v>
      </c>
      <c r="B3346" s="119" t="s">
        <v>24421</v>
      </c>
      <c r="C3346" s="74"/>
      <c r="D3346" s="75"/>
      <c r="E3346" s="70"/>
      <c r="F3346" s="76"/>
      <c r="G3346" s="29"/>
      <c r="H3346" s="70"/>
      <c r="I3346" s="70"/>
      <c r="J3346" s="70"/>
      <c r="K3346" s="70"/>
      <c r="L3346" s="76"/>
      <c r="N3346" s="75"/>
      <c r="O3346" s="75"/>
      <c r="P3346" s="70"/>
      <c r="Q3346" s="64"/>
      <c r="R3346" s="70"/>
      <c r="S3346" s="70"/>
      <c r="T3346" s="70"/>
      <c r="U3346" s="70"/>
      <c r="V3346" s="78"/>
      <c r="X3346" s="75"/>
      <c r="Y3346" s="75"/>
      <c r="Z3346" s="70"/>
      <c r="AA3346" s="118"/>
      <c r="AB3346" s="80">
        <f t="shared" si="1902"/>
        <v>0</v>
      </c>
    </row>
    <row r="3347" spans="1:28" s="34" customFormat="1" ht="33.75" x14ac:dyDescent="0.25">
      <c r="A3347" s="72" t="s">
        <v>19054</v>
      </c>
      <c r="B3347" s="73" t="s">
        <v>24422</v>
      </c>
      <c r="C3347" s="74" t="s">
        <v>15747</v>
      </c>
      <c r="D3347" s="75">
        <v>0</v>
      </c>
      <c r="E3347" s="70">
        <v>39.14</v>
      </c>
      <c r="F3347" s="76">
        <f t="shared" ref="F3347:F3384" si="1903">ROUND(D3347*E3347,2)</f>
        <v>0</v>
      </c>
      <c r="G3347" s="29"/>
      <c r="H3347" s="70">
        <f t="shared" ref="H3347:I3384" si="1904">ROUND(N3347+(N3347*$H$2/100),2)</f>
        <v>27.34</v>
      </c>
      <c r="I3347" s="70">
        <f t="shared" si="1904"/>
        <v>11.8</v>
      </c>
      <c r="J3347" s="70">
        <f t="shared" ref="J3347:J3384" si="1905">H3347+I3347</f>
        <v>39.14</v>
      </c>
      <c r="K3347" s="70">
        <v>0</v>
      </c>
      <c r="L3347" s="76">
        <f t="shared" ref="L3347:L3384" si="1906">SUM(J3347:K3347)</f>
        <v>39.14</v>
      </c>
      <c r="N3347" s="75">
        <v>27.34</v>
      </c>
      <c r="O3347" s="75">
        <v>11.799999999999999</v>
      </c>
      <c r="P3347" s="70">
        <f t="shared" ref="P3347:P3384" si="1907">SUM(N3347:O3347)</f>
        <v>39.14</v>
      </c>
      <c r="Q3347" s="64"/>
      <c r="R3347" s="70">
        <f t="shared" ref="R3347:S3384" si="1908">X3347</f>
        <v>27.34</v>
      </c>
      <c r="S3347" s="70">
        <f t="shared" si="1908"/>
        <v>11.81</v>
      </c>
      <c r="T3347" s="70">
        <f t="shared" ref="T3347:T3384" si="1909">R3347+S3347</f>
        <v>39.15</v>
      </c>
      <c r="U3347" s="70">
        <f t="shared" ref="U3347:U3384" si="1910">ROUND(Z3347*$H$2,2)/100</f>
        <v>0</v>
      </c>
      <c r="V3347" s="78">
        <f t="shared" ref="V3347:V3384" si="1911">SUM(T3347:U3347)</f>
        <v>39.15</v>
      </c>
      <c r="X3347" s="75">
        <v>27.34</v>
      </c>
      <c r="Y3347" s="75">
        <v>11.81</v>
      </c>
      <c r="Z3347" s="70">
        <v>39.15</v>
      </c>
      <c r="AA3347" s="118"/>
      <c r="AB3347" s="80">
        <f t="shared" si="1902"/>
        <v>-9.9999999999980105E-3</v>
      </c>
    </row>
    <row r="3348" spans="1:28" s="34" customFormat="1" ht="33.75" x14ac:dyDescent="0.25">
      <c r="A3348" s="72" t="s">
        <v>19055</v>
      </c>
      <c r="B3348" s="73" t="s">
        <v>24423</v>
      </c>
      <c r="C3348" s="74" t="s">
        <v>15747</v>
      </c>
      <c r="D3348" s="75">
        <v>0</v>
      </c>
      <c r="E3348" s="70">
        <v>44.98</v>
      </c>
      <c r="F3348" s="76">
        <f t="shared" si="1903"/>
        <v>0</v>
      </c>
      <c r="G3348" s="29"/>
      <c r="H3348" s="70">
        <f t="shared" si="1904"/>
        <v>33.18</v>
      </c>
      <c r="I3348" s="70">
        <f t="shared" si="1904"/>
        <v>11.8</v>
      </c>
      <c r="J3348" s="70">
        <f t="shared" si="1905"/>
        <v>44.980000000000004</v>
      </c>
      <c r="K3348" s="70">
        <v>0</v>
      </c>
      <c r="L3348" s="76">
        <f t="shared" si="1906"/>
        <v>44.980000000000004</v>
      </c>
      <c r="N3348" s="75">
        <v>33.18</v>
      </c>
      <c r="O3348" s="75">
        <v>11.799999999999999</v>
      </c>
      <c r="P3348" s="70">
        <f t="shared" si="1907"/>
        <v>44.98</v>
      </c>
      <c r="Q3348" s="64"/>
      <c r="R3348" s="70">
        <f t="shared" si="1908"/>
        <v>33.18</v>
      </c>
      <c r="S3348" s="70">
        <f t="shared" si="1908"/>
        <v>11.81</v>
      </c>
      <c r="T3348" s="70">
        <f t="shared" si="1909"/>
        <v>44.99</v>
      </c>
      <c r="U3348" s="70">
        <f t="shared" si="1910"/>
        <v>0</v>
      </c>
      <c r="V3348" s="78">
        <f t="shared" si="1911"/>
        <v>44.99</v>
      </c>
      <c r="X3348" s="75">
        <v>33.18</v>
      </c>
      <c r="Y3348" s="75">
        <v>11.81</v>
      </c>
      <c r="Z3348" s="70">
        <v>44.99</v>
      </c>
      <c r="AA3348" s="118"/>
      <c r="AB3348" s="80">
        <f t="shared" si="1902"/>
        <v>-1.0000000000005116E-2</v>
      </c>
    </row>
    <row r="3349" spans="1:28" s="34" customFormat="1" ht="33.75" x14ac:dyDescent="0.25">
      <c r="A3349" s="72" t="s">
        <v>19056</v>
      </c>
      <c r="B3349" s="73" t="s">
        <v>24424</v>
      </c>
      <c r="C3349" s="74" t="s">
        <v>15747</v>
      </c>
      <c r="D3349" s="75">
        <v>0</v>
      </c>
      <c r="E3349" s="70">
        <v>47.08</v>
      </c>
      <c r="F3349" s="76">
        <f t="shared" si="1903"/>
        <v>0</v>
      </c>
      <c r="G3349" s="29"/>
      <c r="H3349" s="70">
        <f t="shared" si="1904"/>
        <v>35.28</v>
      </c>
      <c r="I3349" s="70">
        <f t="shared" si="1904"/>
        <v>11.8</v>
      </c>
      <c r="J3349" s="70">
        <f t="shared" si="1905"/>
        <v>47.08</v>
      </c>
      <c r="K3349" s="70">
        <v>0</v>
      </c>
      <c r="L3349" s="76">
        <f t="shared" si="1906"/>
        <v>47.08</v>
      </c>
      <c r="N3349" s="75">
        <v>35.28</v>
      </c>
      <c r="O3349" s="75">
        <v>11.799999999999999</v>
      </c>
      <c r="P3349" s="70">
        <f t="shared" si="1907"/>
        <v>47.08</v>
      </c>
      <c r="Q3349" s="64"/>
      <c r="R3349" s="70">
        <f t="shared" si="1908"/>
        <v>35.28</v>
      </c>
      <c r="S3349" s="70">
        <f t="shared" si="1908"/>
        <v>11.81</v>
      </c>
      <c r="T3349" s="70">
        <f t="shared" si="1909"/>
        <v>47.09</v>
      </c>
      <c r="U3349" s="70">
        <f t="shared" si="1910"/>
        <v>0</v>
      </c>
      <c r="V3349" s="78">
        <f t="shared" si="1911"/>
        <v>47.09</v>
      </c>
      <c r="X3349" s="75">
        <v>35.28</v>
      </c>
      <c r="Y3349" s="75">
        <v>11.81</v>
      </c>
      <c r="Z3349" s="70">
        <v>47.09</v>
      </c>
      <c r="AA3349" s="118"/>
      <c r="AB3349" s="80">
        <f t="shared" si="1902"/>
        <v>-1.0000000000005116E-2</v>
      </c>
    </row>
    <row r="3350" spans="1:28" s="34" customFormat="1" ht="22.5" x14ac:dyDescent="0.25">
      <c r="A3350" s="72" t="s">
        <v>19057</v>
      </c>
      <c r="B3350" s="73" t="s">
        <v>24425</v>
      </c>
      <c r="C3350" s="74" t="s">
        <v>15747</v>
      </c>
      <c r="D3350" s="75">
        <v>0</v>
      </c>
      <c r="E3350" s="70">
        <v>94.62</v>
      </c>
      <c r="F3350" s="76">
        <f t="shared" si="1903"/>
        <v>0</v>
      </c>
      <c r="G3350" s="29"/>
      <c r="H3350" s="70">
        <f t="shared" si="1904"/>
        <v>76.92</v>
      </c>
      <c r="I3350" s="70">
        <f t="shared" si="1904"/>
        <v>17.7</v>
      </c>
      <c r="J3350" s="70">
        <f t="shared" si="1905"/>
        <v>94.62</v>
      </c>
      <c r="K3350" s="70">
        <v>0</v>
      </c>
      <c r="L3350" s="76">
        <f t="shared" si="1906"/>
        <v>94.62</v>
      </c>
      <c r="N3350" s="75">
        <v>76.92</v>
      </c>
      <c r="O3350" s="75">
        <v>17.7</v>
      </c>
      <c r="P3350" s="70">
        <f t="shared" si="1907"/>
        <v>94.62</v>
      </c>
      <c r="Q3350" s="64"/>
      <c r="R3350" s="70">
        <f t="shared" si="1908"/>
        <v>76.92</v>
      </c>
      <c r="S3350" s="70">
        <f t="shared" si="1908"/>
        <v>17.7</v>
      </c>
      <c r="T3350" s="70">
        <f t="shared" si="1909"/>
        <v>94.62</v>
      </c>
      <c r="U3350" s="70">
        <f t="shared" si="1910"/>
        <v>0</v>
      </c>
      <c r="V3350" s="78">
        <f t="shared" si="1911"/>
        <v>94.62</v>
      </c>
      <c r="X3350" s="75">
        <v>76.92</v>
      </c>
      <c r="Y3350" s="75">
        <v>17.7</v>
      </c>
      <c r="Z3350" s="70">
        <v>94.62</v>
      </c>
      <c r="AA3350" s="118"/>
      <c r="AB3350" s="80">
        <f t="shared" si="1902"/>
        <v>0</v>
      </c>
    </row>
    <row r="3351" spans="1:28" s="34" customFormat="1" ht="22.5" x14ac:dyDescent="0.25">
      <c r="A3351" s="72" t="s">
        <v>19058</v>
      </c>
      <c r="B3351" s="73" t="s">
        <v>24426</v>
      </c>
      <c r="C3351" s="74" t="s">
        <v>15692</v>
      </c>
      <c r="D3351" s="75">
        <v>0</v>
      </c>
      <c r="E3351" s="70">
        <v>17.07</v>
      </c>
      <c r="F3351" s="76">
        <f t="shared" si="1903"/>
        <v>0</v>
      </c>
      <c r="G3351" s="29"/>
      <c r="H3351" s="70">
        <f t="shared" si="1904"/>
        <v>9.35</v>
      </c>
      <c r="I3351" s="70">
        <f t="shared" si="1904"/>
        <v>7.72</v>
      </c>
      <c r="J3351" s="70">
        <f t="shared" si="1905"/>
        <v>17.07</v>
      </c>
      <c r="K3351" s="70">
        <v>0</v>
      </c>
      <c r="L3351" s="76">
        <f t="shared" si="1906"/>
        <v>17.07</v>
      </c>
      <c r="N3351" s="75">
        <v>9.35</v>
      </c>
      <c r="O3351" s="75">
        <v>7.7200000000000006</v>
      </c>
      <c r="P3351" s="70">
        <f t="shared" si="1907"/>
        <v>17.07</v>
      </c>
      <c r="Q3351" s="64"/>
      <c r="R3351" s="70">
        <f t="shared" si="1908"/>
        <v>9.35</v>
      </c>
      <c r="S3351" s="70">
        <f t="shared" si="1908"/>
        <v>7.72</v>
      </c>
      <c r="T3351" s="70">
        <f t="shared" si="1909"/>
        <v>17.07</v>
      </c>
      <c r="U3351" s="70">
        <f t="shared" si="1910"/>
        <v>0</v>
      </c>
      <c r="V3351" s="78">
        <f t="shared" si="1911"/>
        <v>17.07</v>
      </c>
      <c r="X3351" s="75">
        <v>9.35</v>
      </c>
      <c r="Y3351" s="75">
        <v>7.72</v>
      </c>
      <c r="Z3351" s="70">
        <v>17.07</v>
      </c>
      <c r="AA3351" s="118"/>
      <c r="AB3351" s="80">
        <f t="shared" si="1902"/>
        <v>0</v>
      </c>
    </row>
    <row r="3352" spans="1:28" s="34" customFormat="1" ht="22.5" x14ac:dyDescent="0.25">
      <c r="A3352" s="72" t="s">
        <v>19059</v>
      </c>
      <c r="B3352" s="73" t="s">
        <v>24427</v>
      </c>
      <c r="C3352" s="74" t="s">
        <v>15692</v>
      </c>
      <c r="D3352" s="75">
        <v>0</v>
      </c>
      <c r="E3352" s="70">
        <v>19.14</v>
      </c>
      <c r="F3352" s="76">
        <f t="shared" si="1903"/>
        <v>0</v>
      </c>
      <c r="G3352" s="29"/>
      <c r="H3352" s="70">
        <f t="shared" si="1904"/>
        <v>11.42</v>
      </c>
      <c r="I3352" s="70">
        <f t="shared" si="1904"/>
        <v>7.72</v>
      </c>
      <c r="J3352" s="70">
        <f t="shared" si="1905"/>
        <v>19.14</v>
      </c>
      <c r="K3352" s="70">
        <v>0</v>
      </c>
      <c r="L3352" s="76">
        <f t="shared" si="1906"/>
        <v>19.14</v>
      </c>
      <c r="N3352" s="75">
        <v>11.42</v>
      </c>
      <c r="O3352" s="75">
        <v>7.7200000000000006</v>
      </c>
      <c r="P3352" s="70">
        <f t="shared" si="1907"/>
        <v>19.14</v>
      </c>
      <c r="Q3352" s="64"/>
      <c r="R3352" s="70">
        <f t="shared" si="1908"/>
        <v>11.42</v>
      </c>
      <c r="S3352" s="70">
        <f t="shared" si="1908"/>
        <v>7.72</v>
      </c>
      <c r="T3352" s="70">
        <f t="shared" si="1909"/>
        <v>19.14</v>
      </c>
      <c r="U3352" s="70">
        <f t="shared" si="1910"/>
        <v>0</v>
      </c>
      <c r="V3352" s="78">
        <f t="shared" si="1911"/>
        <v>19.14</v>
      </c>
      <c r="X3352" s="75">
        <v>11.42</v>
      </c>
      <c r="Y3352" s="75">
        <v>7.72</v>
      </c>
      <c r="Z3352" s="70">
        <v>19.14</v>
      </c>
      <c r="AA3352" s="118"/>
      <c r="AB3352" s="80">
        <f t="shared" si="1902"/>
        <v>0</v>
      </c>
    </row>
    <row r="3353" spans="1:28" s="34" customFormat="1" ht="22.5" x14ac:dyDescent="0.25">
      <c r="A3353" s="72" t="s">
        <v>19060</v>
      </c>
      <c r="B3353" s="73" t="s">
        <v>24428</v>
      </c>
      <c r="C3353" s="74" t="s">
        <v>15692</v>
      </c>
      <c r="D3353" s="75">
        <v>0</v>
      </c>
      <c r="E3353" s="70">
        <v>24.61</v>
      </c>
      <c r="F3353" s="76">
        <f t="shared" si="1903"/>
        <v>0</v>
      </c>
      <c r="G3353" s="29"/>
      <c r="H3353" s="70">
        <f t="shared" si="1904"/>
        <v>12.87</v>
      </c>
      <c r="I3353" s="70">
        <f t="shared" si="1904"/>
        <v>11.74</v>
      </c>
      <c r="J3353" s="70">
        <f t="shared" si="1905"/>
        <v>24.61</v>
      </c>
      <c r="K3353" s="70">
        <v>0</v>
      </c>
      <c r="L3353" s="76">
        <f t="shared" si="1906"/>
        <v>24.61</v>
      </c>
      <c r="N3353" s="75">
        <v>12.87</v>
      </c>
      <c r="O3353" s="75">
        <v>11.74</v>
      </c>
      <c r="P3353" s="70">
        <f t="shared" si="1907"/>
        <v>24.61</v>
      </c>
      <c r="Q3353" s="64"/>
      <c r="R3353" s="70">
        <f t="shared" si="1908"/>
        <v>12.87</v>
      </c>
      <c r="S3353" s="70">
        <f t="shared" si="1908"/>
        <v>11.74</v>
      </c>
      <c r="T3353" s="70">
        <f t="shared" si="1909"/>
        <v>24.61</v>
      </c>
      <c r="U3353" s="70">
        <f t="shared" si="1910"/>
        <v>0</v>
      </c>
      <c r="V3353" s="78">
        <f t="shared" si="1911"/>
        <v>24.61</v>
      </c>
      <c r="X3353" s="75">
        <v>12.87</v>
      </c>
      <c r="Y3353" s="75">
        <v>11.74</v>
      </c>
      <c r="Z3353" s="70">
        <v>24.61</v>
      </c>
      <c r="AA3353" s="118"/>
      <c r="AB3353" s="80">
        <f t="shared" si="1902"/>
        <v>0</v>
      </c>
    </row>
    <row r="3354" spans="1:28" s="34" customFormat="1" ht="22.5" x14ac:dyDescent="0.25">
      <c r="A3354" s="72" t="s">
        <v>19061</v>
      </c>
      <c r="B3354" s="73" t="s">
        <v>24429</v>
      </c>
      <c r="C3354" s="74" t="s">
        <v>15692</v>
      </c>
      <c r="D3354" s="75">
        <v>0</v>
      </c>
      <c r="E3354" s="70">
        <v>39.42</v>
      </c>
      <c r="F3354" s="76">
        <f t="shared" si="1903"/>
        <v>0</v>
      </c>
      <c r="G3354" s="29"/>
      <c r="H3354" s="70">
        <f t="shared" si="1904"/>
        <v>26.01</v>
      </c>
      <c r="I3354" s="70">
        <f t="shared" si="1904"/>
        <v>13.41</v>
      </c>
      <c r="J3354" s="70">
        <f t="shared" si="1905"/>
        <v>39.42</v>
      </c>
      <c r="K3354" s="70">
        <v>0</v>
      </c>
      <c r="L3354" s="76">
        <f t="shared" si="1906"/>
        <v>39.42</v>
      </c>
      <c r="N3354" s="75">
        <v>26.01</v>
      </c>
      <c r="O3354" s="75">
        <v>13.41</v>
      </c>
      <c r="P3354" s="70">
        <f t="shared" si="1907"/>
        <v>39.42</v>
      </c>
      <c r="Q3354" s="64"/>
      <c r="R3354" s="70">
        <f t="shared" si="1908"/>
        <v>26.01</v>
      </c>
      <c r="S3354" s="70">
        <f t="shared" si="1908"/>
        <v>13.42</v>
      </c>
      <c r="T3354" s="70">
        <f t="shared" si="1909"/>
        <v>39.43</v>
      </c>
      <c r="U3354" s="70">
        <f t="shared" si="1910"/>
        <v>0</v>
      </c>
      <c r="V3354" s="78">
        <f t="shared" si="1911"/>
        <v>39.43</v>
      </c>
      <c r="X3354" s="75">
        <v>26.01</v>
      </c>
      <c r="Y3354" s="75">
        <v>13.42</v>
      </c>
      <c r="Z3354" s="70">
        <v>39.43</v>
      </c>
      <c r="AA3354" s="118"/>
      <c r="AB3354" s="80">
        <f t="shared" si="1902"/>
        <v>-9.9999999999980105E-3</v>
      </c>
    </row>
    <row r="3355" spans="1:28" s="34" customFormat="1" ht="22.5" x14ac:dyDescent="0.25">
      <c r="A3355" s="72" t="s">
        <v>19062</v>
      </c>
      <c r="B3355" s="73" t="s">
        <v>24430</v>
      </c>
      <c r="C3355" s="74" t="s">
        <v>15692</v>
      </c>
      <c r="D3355" s="75">
        <v>0</v>
      </c>
      <c r="E3355" s="70">
        <v>16.509999999999998</v>
      </c>
      <c r="F3355" s="76">
        <f t="shared" si="1903"/>
        <v>0</v>
      </c>
      <c r="G3355" s="29"/>
      <c r="H3355" s="70">
        <f t="shared" si="1904"/>
        <v>8.7899999999999991</v>
      </c>
      <c r="I3355" s="70">
        <f t="shared" si="1904"/>
        <v>7.72</v>
      </c>
      <c r="J3355" s="70">
        <f t="shared" si="1905"/>
        <v>16.509999999999998</v>
      </c>
      <c r="K3355" s="70">
        <v>0</v>
      </c>
      <c r="L3355" s="76">
        <f t="shared" si="1906"/>
        <v>16.509999999999998</v>
      </c>
      <c r="N3355" s="75">
        <v>8.7899999999999991</v>
      </c>
      <c r="O3355" s="75">
        <v>7.7200000000000006</v>
      </c>
      <c r="P3355" s="70">
        <f t="shared" si="1907"/>
        <v>16.509999999999998</v>
      </c>
      <c r="Q3355" s="64"/>
      <c r="R3355" s="70">
        <f t="shared" si="1908"/>
        <v>8.7899999999999991</v>
      </c>
      <c r="S3355" s="70">
        <f t="shared" si="1908"/>
        <v>7.72</v>
      </c>
      <c r="T3355" s="70">
        <f t="shared" si="1909"/>
        <v>16.509999999999998</v>
      </c>
      <c r="U3355" s="70">
        <f t="shared" si="1910"/>
        <v>0</v>
      </c>
      <c r="V3355" s="78">
        <f t="shared" si="1911"/>
        <v>16.509999999999998</v>
      </c>
      <c r="X3355" s="75">
        <v>8.7899999999999991</v>
      </c>
      <c r="Y3355" s="75">
        <v>7.72</v>
      </c>
      <c r="Z3355" s="70">
        <v>16.510000000000002</v>
      </c>
      <c r="AA3355" s="118"/>
      <c r="AB3355" s="80">
        <f t="shared" si="1902"/>
        <v>0</v>
      </c>
    </row>
    <row r="3356" spans="1:28" s="34" customFormat="1" ht="22.5" x14ac:dyDescent="0.25">
      <c r="A3356" s="72" t="s">
        <v>19063</v>
      </c>
      <c r="B3356" s="73" t="s">
        <v>24431</v>
      </c>
      <c r="C3356" s="74" t="s">
        <v>15692</v>
      </c>
      <c r="D3356" s="75">
        <v>0</v>
      </c>
      <c r="E3356" s="70">
        <v>19.690000000000001</v>
      </c>
      <c r="F3356" s="76">
        <f t="shared" si="1903"/>
        <v>0</v>
      </c>
      <c r="G3356" s="29"/>
      <c r="H3356" s="70">
        <f t="shared" si="1904"/>
        <v>11.97</v>
      </c>
      <c r="I3356" s="70">
        <f t="shared" si="1904"/>
        <v>7.72</v>
      </c>
      <c r="J3356" s="70">
        <f t="shared" si="1905"/>
        <v>19.690000000000001</v>
      </c>
      <c r="K3356" s="70">
        <v>0</v>
      </c>
      <c r="L3356" s="76">
        <f t="shared" si="1906"/>
        <v>19.690000000000001</v>
      </c>
      <c r="N3356" s="75">
        <v>11.97</v>
      </c>
      <c r="O3356" s="75">
        <v>7.7200000000000006</v>
      </c>
      <c r="P3356" s="70">
        <f t="shared" si="1907"/>
        <v>19.690000000000001</v>
      </c>
      <c r="Q3356" s="64"/>
      <c r="R3356" s="70">
        <f t="shared" si="1908"/>
        <v>11.97</v>
      </c>
      <c r="S3356" s="70">
        <f t="shared" si="1908"/>
        <v>7.72</v>
      </c>
      <c r="T3356" s="70">
        <f t="shared" si="1909"/>
        <v>19.690000000000001</v>
      </c>
      <c r="U3356" s="70">
        <f t="shared" si="1910"/>
        <v>0</v>
      </c>
      <c r="V3356" s="78">
        <f t="shared" si="1911"/>
        <v>19.690000000000001</v>
      </c>
      <c r="X3356" s="75">
        <v>11.97</v>
      </c>
      <c r="Y3356" s="75">
        <v>7.72</v>
      </c>
      <c r="Z3356" s="70">
        <v>19.690000000000001</v>
      </c>
      <c r="AA3356" s="118"/>
      <c r="AB3356" s="80">
        <f t="shared" si="1902"/>
        <v>0</v>
      </c>
    </row>
    <row r="3357" spans="1:28" s="34" customFormat="1" ht="22.5" x14ac:dyDescent="0.25">
      <c r="A3357" s="72" t="s">
        <v>19064</v>
      </c>
      <c r="B3357" s="73" t="s">
        <v>24432</v>
      </c>
      <c r="C3357" s="74" t="s">
        <v>15692</v>
      </c>
      <c r="D3357" s="75">
        <v>0</v>
      </c>
      <c r="E3357" s="70">
        <v>26.14</v>
      </c>
      <c r="F3357" s="76">
        <f t="shared" si="1903"/>
        <v>0</v>
      </c>
      <c r="G3357" s="29"/>
      <c r="H3357" s="70">
        <f t="shared" si="1904"/>
        <v>14.4</v>
      </c>
      <c r="I3357" s="70">
        <f t="shared" si="1904"/>
        <v>11.74</v>
      </c>
      <c r="J3357" s="70">
        <f t="shared" si="1905"/>
        <v>26.14</v>
      </c>
      <c r="K3357" s="70">
        <v>0</v>
      </c>
      <c r="L3357" s="76">
        <f t="shared" si="1906"/>
        <v>26.14</v>
      </c>
      <c r="N3357" s="75">
        <v>14.4</v>
      </c>
      <c r="O3357" s="75">
        <v>11.74</v>
      </c>
      <c r="P3357" s="70">
        <f t="shared" si="1907"/>
        <v>26.14</v>
      </c>
      <c r="Q3357" s="64"/>
      <c r="R3357" s="70">
        <f t="shared" si="1908"/>
        <v>14.4</v>
      </c>
      <c r="S3357" s="70">
        <f t="shared" si="1908"/>
        <v>11.74</v>
      </c>
      <c r="T3357" s="70">
        <f t="shared" si="1909"/>
        <v>26.14</v>
      </c>
      <c r="U3357" s="70">
        <f t="shared" si="1910"/>
        <v>0</v>
      </c>
      <c r="V3357" s="78">
        <f t="shared" si="1911"/>
        <v>26.14</v>
      </c>
      <c r="X3357" s="75">
        <v>14.4</v>
      </c>
      <c r="Y3357" s="75">
        <v>11.74</v>
      </c>
      <c r="Z3357" s="70">
        <v>26.14</v>
      </c>
      <c r="AA3357" s="118"/>
      <c r="AB3357" s="80">
        <f t="shared" si="1902"/>
        <v>0</v>
      </c>
    </row>
    <row r="3358" spans="1:28" s="34" customFormat="1" ht="22.5" x14ac:dyDescent="0.25">
      <c r="A3358" s="72" t="s">
        <v>19065</v>
      </c>
      <c r="B3358" s="73" t="s">
        <v>24433</v>
      </c>
      <c r="C3358" s="74" t="s">
        <v>15692</v>
      </c>
      <c r="D3358" s="75">
        <v>0</v>
      </c>
      <c r="E3358" s="70">
        <v>45.790000000000006</v>
      </c>
      <c r="F3358" s="76">
        <f t="shared" si="1903"/>
        <v>0</v>
      </c>
      <c r="G3358" s="29"/>
      <c r="H3358" s="70">
        <f t="shared" si="1904"/>
        <v>32.380000000000003</v>
      </c>
      <c r="I3358" s="70">
        <f t="shared" si="1904"/>
        <v>13.41</v>
      </c>
      <c r="J3358" s="70">
        <f t="shared" si="1905"/>
        <v>45.790000000000006</v>
      </c>
      <c r="K3358" s="70">
        <v>0</v>
      </c>
      <c r="L3358" s="76">
        <f t="shared" si="1906"/>
        <v>45.790000000000006</v>
      </c>
      <c r="N3358" s="75">
        <v>32.380000000000003</v>
      </c>
      <c r="O3358" s="75">
        <v>13.41</v>
      </c>
      <c r="P3358" s="70">
        <f t="shared" si="1907"/>
        <v>45.790000000000006</v>
      </c>
      <c r="Q3358" s="64"/>
      <c r="R3358" s="70">
        <f t="shared" si="1908"/>
        <v>32.380000000000003</v>
      </c>
      <c r="S3358" s="70">
        <f t="shared" si="1908"/>
        <v>13.42</v>
      </c>
      <c r="T3358" s="70">
        <f t="shared" si="1909"/>
        <v>45.800000000000004</v>
      </c>
      <c r="U3358" s="70">
        <f t="shared" si="1910"/>
        <v>0</v>
      </c>
      <c r="V3358" s="78">
        <f t="shared" si="1911"/>
        <v>45.800000000000004</v>
      </c>
      <c r="X3358" s="75">
        <v>32.380000000000003</v>
      </c>
      <c r="Y3358" s="75">
        <v>13.42</v>
      </c>
      <c r="Z3358" s="70">
        <v>45.8</v>
      </c>
      <c r="AA3358" s="118"/>
      <c r="AB3358" s="80">
        <f t="shared" si="1902"/>
        <v>-9.9999999999909051E-3</v>
      </c>
    </row>
    <row r="3359" spans="1:28" s="34" customFormat="1" ht="22.5" x14ac:dyDescent="0.25">
      <c r="A3359" s="72" t="s">
        <v>19066</v>
      </c>
      <c r="B3359" s="73" t="s">
        <v>24434</v>
      </c>
      <c r="C3359" s="74" t="s">
        <v>15692</v>
      </c>
      <c r="D3359" s="75">
        <v>0</v>
      </c>
      <c r="E3359" s="70">
        <v>17.990000000000002</v>
      </c>
      <c r="F3359" s="76">
        <f t="shared" si="1903"/>
        <v>0</v>
      </c>
      <c r="G3359" s="29"/>
      <c r="H3359" s="70">
        <f t="shared" si="1904"/>
        <v>10.27</v>
      </c>
      <c r="I3359" s="70">
        <f t="shared" si="1904"/>
        <v>7.72</v>
      </c>
      <c r="J3359" s="70">
        <f t="shared" si="1905"/>
        <v>17.989999999999998</v>
      </c>
      <c r="K3359" s="70">
        <v>0</v>
      </c>
      <c r="L3359" s="76">
        <f t="shared" si="1906"/>
        <v>17.989999999999998</v>
      </c>
      <c r="N3359" s="75">
        <v>10.27</v>
      </c>
      <c r="O3359" s="75">
        <v>7.7200000000000006</v>
      </c>
      <c r="P3359" s="70">
        <f t="shared" si="1907"/>
        <v>17.990000000000002</v>
      </c>
      <c r="Q3359" s="64"/>
      <c r="R3359" s="70">
        <f t="shared" si="1908"/>
        <v>10.27</v>
      </c>
      <c r="S3359" s="70">
        <f t="shared" si="1908"/>
        <v>7.72</v>
      </c>
      <c r="T3359" s="70">
        <f t="shared" si="1909"/>
        <v>17.989999999999998</v>
      </c>
      <c r="U3359" s="70">
        <f t="shared" si="1910"/>
        <v>0</v>
      </c>
      <c r="V3359" s="78">
        <f t="shared" si="1911"/>
        <v>17.989999999999998</v>
      </c>
      <c r="X3359" s="75">
        <v>10.27</v>
      </c>
      <c r="Y3359" s="75">
        <v>7.72</v>
      </c>
      <c r="Z3359" s="70">
        <v>17.989999999999998</v>
      </c>
      <c r="AA3359" s="118"/>
      <c r="AB3359" s="80">
        <f t="shared" si="1902"/>
        <v>0</v>
      </c>
    </row>
    <row r="3360" spans="1:28" s="34" customFormat="1" ht="22.5" x14ac:dyDescent="0.25">
      <c r="A3360" s="72" t="s">
        <v>19067</v>
      </c>
      <c r="B3360" s="73" t="s">
        <v>24435</v>
      </c>
      <c r="C3360" s="74" t="s">
        <v>15692</v>
      </c>
      <c r="D3360" s="75">
        <v>0</v>
      </c>
      <c r="E3360" s="70">
        <v>19.579999999999998</v>
      </c>
      <c r="F3360" s="76">
        <f t="shared" si="1903"/>
        <v>0</v>
      </c>
      <c r="G3360" s="29"/>
      <c r="H3360" s="70">
        <f t="shared" si="1904"/>
        <v>11.86</v>
      </c>
      <c r="I3360" s="70">
        <f t="shared" si="1904"/>
        <v>7.72</v>
      </c>
      <c r="J3360" s="70">
        <f t="shared" si="1905"/>
        <v>19.579999999999998</v>
      </c>
      <c r="K3360" s="70">
        <v>0</v>
      </c>
      <c r="L3360" s="76">
        <f t="shared" si="1906"/>
        <v>19.579999999999998</v>
      </c>
      <c r="N3360" s="75">
        <v>11.86</v>
      </c>
      <c r="O3360" s="75">
        <v>7.7200000000000006</v>
      </c>
      <c r="P3360" s="70">
        <f t="shared" si="1907"/>
        <v>19.579999999999998</v>
      </c>
      <c r="Q3360" s="64"/>
      <c r="R3360" s="70">
        <f t="shared" si="1908"/>
        <v>11.86</v>
      </c>
      <c r="S3360" s="70">
        <f t="shared" si="1908"/>
        <v>7.72</v>
      </c>
      <c r="T3360" s="70">
        <f t="shared" si="1909"/>
        <v>19.579999999999998</v>
      </c>
      <c r="U3360" s="70">
        <f t="shared" si="1910"/>
        <v>0</v>
      </c>
      <c r="V3360" s="78">
        <f t="shared" si="1911"/>
        <v>19.579999999999998</v>
      </c>
      <c r="X3360" s="75">
        <v>11.86</v>
      </c>
      <c r="Y3360" s="75">
        <v>7.72</v>
      </c>
      <c r="Z3360" s="70">
        <v>19.579999999999998</v>
      </c>
      <c r="AA3360" s="118"/>
      <c r="AB3360" s="80">
        <f t="shared" si="1902"/>
        <v>0</v>
      </c>
    </row>
    <row r="3361" spans="1:28" s="34" customFormat="1" ht="22.5" x14ac:dyDescent="0.25">
      <c r="A3361" s="72" t="s">
        <v>19068</v>
      </c>
      <c r="B3361" s="73" t="s">
        <v>24436</v>
      </c>
      <c r="C3361" s="74" t="s">
        <v>15692</v>
      </c>
      <c r="D3361" s="75">
        <v>0</v>
      </c>
      <c r="E3361" s="70">
        <v>26.54</v>
      </c>
      <c r="F3361" s="76">
        <f t="shared" si="1903"/>
        <v>0</v>
      </c>
      <c r="G3361" s="29"/>
      <c r="H3361" s="70">
        <f t="shared" si="1904"/>
        <v>14.8</v>
      </c>
      <c r="I3361" s="70">
        <f t="shared" si="1904"/>
        <v>11.74</v>
      </c>
      <c r="J3361" s="70">
        <f t="shared" si="1905"/>
        <v>26.54</v>
      </c>
      <c r="K3361" s="70">
        <v>0</v>
      </c>
      <c r="L3361" s="76">
        <f t="shared" si="1906"/>
        <v>26.54</v>
      </c>
      <c r="N3361" s="75">
        <v>14.8</v>
      </c>
      <c r="O3361" s="75">
        <v>11.74</v>
      </c>
      <c r="P3361" s="70">
        <f t="shared" si="1907"/>
        <v>26.54</v>
      </c>
      <c r="Q3361" s="64"/>
      <c r="R3361" s="70">
        <f t="shared" si="1908"/>
        <v>14.8</v>
      </c>
      <c r="S3361" s="70">
        <f t="shared" si="1908"/>
        <v>11.74</v>
      </c>
      <c r="T3361" s="70">
        <f t="shared" si="1909"/>
        <v>26.54</v>
      </c>
      <c r="U3361" s="70">
        <f t="shared" si="1910"/>
        <v>0</v>
      </c>
      <c r="V3361" s="78">
        <f t="shared" si="1911"/>
        <v>26.54</v>
      </c>
      <c r="X3361" s="75">
        <v>14.8</v>
      </c>
      <c r="Y3361" s="75">
        <v>11.74</v>
      </c>
      <c r="Z3361" s="70">
        <v>26.54</v>
      </c>
      <c r="AA3361" s="118"/>
      <c r="AB3361" s="80">
        <f t="shared" si="1902"/>
        <v>0</v>
      </c>
    </row>
    <row r="3362" spans="1:28" s="34" customFormat="1" ht="22.5" x14ac:dyDescent="0.25">
      <c r="A3362" s="72" t="s">
        <v>19069</v>
      </c>
      <c r="B3362" s="73" t="s">
        <v>24437</v>
      </c>
      <c r="C3362" s="74" t="s">
        <v>15692</v>
      </c>
      <c r="D3362" s="75">
        <v>0</v>
      </c>
      <c r="E3362" s="70">
        <v>39.159999999999997</v>
      </c>
      <c r="F3362" s="76">
        <f t="shared" si="1903"/>
        <v>0</v>
      </c>
      <c r="G3362" s="29"/>
      <c r="H3362" s="70">
        <f t="shared" si="1904"/>
        <v>25.75</v>
      </c>
      <c r="I3362" s="70">
        <f t="shared" si="1904"/>
        <v>13.41</v>
      </c>
      <c r="J3362" s="70">
        <f t="shared" si="1905"/>
        <v>39.159999999999997</v>
      </c>
      <c r="K3362" s="70">
        <v>0</v>
      </c>
      <c r="L3362" s="76">
        <f t="shared" si="1906"/>
        <v>39.159999999999997</v>
      </c>
      <c r="N3362" s="75">
        <v>25.75</v>
      </c>
      <c r="O3362" s="75">
        <v>13.41</v>
      </c>
      <c r="P3362" s="70">
        <f t="shared" si="1907"/>
        <v>39.159999999999997</v>
      </c>
      <c r="Q3362" s="64"/>
      <c r="R3362" s="70">
        <f t="shared" si="1908"/>
        <v>25.75</v>
      </c>
      <c r="S3362" s="70">
        <f t="shared" si="1908"/>
        <v>13.42</v>
      </c>
      <c r="T3362" s="70">
        <f t="shared" si="1909"/>
        <v>39.17</v>
      </c>
      <c r="U3362" s="70">
        <f t="shared" si="1910"/>
        <v>0</v>
      </c>
      <c r="V3362" s="78">
        <f t="shared" si="1911"/>
        <v>39.17</v>
      </c>
      <c r="X3362" s="75">
        <v>25.75</v>
      </c>
      <c r="Y3362" s="75">
        <v>13.42</v>
      </c>
      <c r="Z3362" s="70">
        <v>39.17</v>
      </c>
      <c r="AA3362" s="118"/>
      <c r="AB3362" s="80">
        <f t="shared" si="1902"/>
        <v>-1.0000000000005116E-2</v>
      </c>
    </row>
    <row r="3363" spans="1:28" s="34" customFormat="1" ht="22.5" x14ac:dyDescent="0.25">
      <c r="A3363" s="72" t="s">
        <v>19070</v>
      </c>
      <c r="B3363" s="73" t="s">
        <v>24438</v>
      </c>
      <c r="C3363" s="74" t="s">
        <v>15692</v>
      </c>
      <c r="D3363" s="75">
        <v>0</v>
      </c>
      <c r="E3363" s="70">
        <v>15.49</v>
      </c>
      <c r="F3363" s="76">
        <f t="shared" si="1903"/>
        <v>0</v>
      </c>
      <c r="G3363" s="29"/>
      <c r="H3363" s="70">
        <f t="shared" si="1904"/>
        <v>7.77</v>
      </c>
      <c r="I3363" s="70">
        <f t="shared" si="1904"/>
        <v>7.72</v>
      </c>
      <c r="J3363" s="70">
        <f t="shared" si="1905"/>
        <v>15.489999999999998</v>
      </c>
      <c r="K3363" s="70">
        <v>0</v>
      </c>
      <c r="L3363" s="76">
        <f t="shared" si="1906"/>
        <v>15.489999999999998</v>
      </c>
      <c r="N3363" s="75">
        <v>7.77</v>
      </c>
      <c r="O3363" s="75">
        <v>7.7200000000000006</v>
      </c>
      <c r="P3363" s="70">
        <f t="shared" si="1907"/>
        <v>15.49</v>
      </c>
      <c r="Q3363" s="64"/>
      <c r="R3363" s="70">
        <f t="shared" si="1908"/>
        <v>7.77</v>
      </c>
      <c r="S3363" s="70">
        <f t="shared" si="1908"/>
        <v>7.72</v>
      </c>
      <c r="T3363" s="70">
        <f t="shared" si="1909"/>
        <v>15.489999999999998</v>
      </c>
      <c r="U3363" s="70">
        <f t="shared" si="1910"/>
        <v>0</v>
      </c>
      <c r="V3363" s="78">
        <f t="shared" si="1911"/>
        <v>15.489999999999998</v>
      </c>
      <c r="X3363" s="75">
        <v>7.77</v>
      </c>
      <c r="Y3363" s="75">
        <v>7.72</v>
      </c>
      <c r="Z3363" s="70">
        <v>15.49</v>
      </c>
      <c r="AA3363" s="118"/>
      <c r="AB3363" s="80">
        <f t="shared" si="1902"/>
        <v>0</v>
      </c>
    </row>
    <row r="3364" spans="1:28" s="34" customFormat="1" ht="22.5" x14ac:dyDescent="0.25">
      <c r="A3364" s="72" t="s">
        <v>19071</v>
      </c>
      <c r="B3364" s="73" t="s">
        <v>24439</v>
      </c>
      <c r="C3364" s="74" t="s">
        <v>15692</v>
      </c>
      <c r="D3364" s="75">
        <v>0</v>
      </c>
      <c r="E3364" s="70">
        <v>23.52</v>
      </c>
      <c r="F3364" s="76">
        <f t="shared" si="1903"/>
        <v>0</v>
      </c>
      <c r="G3364" s="29"/>
      <c r="H3364" s="70">
        <f t="shared" si="1904"/>
        <v>11.78</v>
      </c>
      <c r="I3364" s="70">
        <f t="shared" si="1904"/>
        <v>11.74</v>
      </c>
      <c r="J3364" s="70">
        <f t="shared" si="1905"/>
        <v>23.52</v>
      </c>
      <c r="K3364" s="70">
        <v>0</v>
      </c>
      <c r="L3364" s="76">
        <f t="shared" si="1906"/>
        <v>23.52</v>
      </c>
      <c r="N3364" s="75">
        <v>11.78</v>
      </c>
      <c r="O3364" s="75">
        <v>11.74</v>
      </c>
      <c r="P3364" s="70">
        <f t="shared" si="1907"/>
        <v>23.52</v>
      </c>
      <c r="Q3364" s="64"/>
      <c r="R3364" s="70">
        <f t="shared" si="1908"/>
        <v>11.78</v>
      </c>
      <c r="S3364" s="70">
        <f t="shared" si="1908"/>
        <v>11.74</v>
      </c>
      <c r="T3364" s="70">
        <f t="shared" si="1909"/>
        <v>23.52</v>
      </c>
      <c r="U3364" s="70">
        <f t="shared" si="1910"/>
        <v>0</v>
      </c>
      <c r="V3364" s="78">
        <f t="shared" si="1911"/>
        <v>23.52</v>
      </c>
      <c r="X3364" s="75">
        <v>11.78</v>
      </c>
      <c r="Y3364" s="75">
        <v>11.74</v>
      </c>
      <c r="Z3364" s="70">
        <v>23.52</v>
      </c>
      <c r="AA3364" s="118"/>
      <c r="AB3364" s="80">
        <f t="shared" si="1902"/>
        <v>0</v>
      </c>
    </row>
    <row r="3365" spans="1:28" s="34" customFormat="1" ht="22.5" x14ac:dyDescent="0.25">
      <c r="A3365" s="72" t="s">
        <v>19072</v>
      </c>
      <c r="B3365" s="73" t="s">
        <v>24440</v>
      </c>
      <c r="C3365" s="74" t="s">
        <v>15692</v>
      </c>
      <c r="D3365" s="75">
        <v>0</v>
      </c>
      <c r="E3365" s="70">
        <v>34.25</v>
      </c>
      <c r="F3365" s="76">
        <f t="shared" si="1903"/>
        <v>0</v>
      </c>
      <c r="G3365" s="29"/>
      <c r="H3365" s="70">
        <f t="shared" si="1904"/>
        <v>20.84</v>
      </c>
      <c r="I3365" s="70">
        <f t="shared" si="1904"/>
        <v>13.41</v>
      </c>
      <c r="J3365" s="70">
        <f t="shared" si="1905"/>
        <v>34.25</v>
      </c>
      <c r="K3365" s="70">
        <v>0</v>
      </c>
      <c r="L3365" s="76">
        <f t="shared" si="1906"/>
        <v>34.25</v>
      </c>
      <c r="N3365" s="75">
        <v>20.84</v>
      </c>
      <c r="O3365" s="75">
        <v>13.41</v>
      </c>
      <c r="P3365" s="70">
        <f t="shared" si="1907"/>
        <v>34.25</v>
      </c>
      <c r="Q3365" s="64"/>
      <c r="R3365" s="70">
        <f t="shared" si="1908"/>
        <v>20.84</v>
      </c>
      <c r="S3365" s="70">
        <f t="shared" si="1908"/>
        <v>13.42</v>
      </c>
      <c r="T3365" s="70">
        <f t="shared" si="1909"/>
        <v>34.26</v>
      </c>
      <c r="U3365" s="70">
        <f t="shared" si="1910"/>
        <v>0</v>
      </c>
      <c r="V3365" s="78">
        <f t="shared" si="1911"/>
        <v>34.26</v>
      </c>
      <c r="X3365" s="75">
        <v>20.84</v>
      </c>
      <c r="Y3365" s="75">
        <v>13.42</v>
      </c>
      <c r="Z3365" s="70">
        <v>34.26</v>
      </c>
      <c r="AA3365" s="118"/>
      <c r="AB3365" s="80">
        <f t="shared" si="1902"/>
        <v>-9.9999999999980105E-3</v>
      </c>
    </row>
    <row r="3366" spans="1:28" s="34" customFormat="1" ht="22.5" x14ac:dyDescent="0.25">
      <c r="A3366" s="72" t="s">
        <v>19073</v>
      </c>
      <c r="B3366" s="73" t="s">
        <v>24441</v>
      </c>
      <c r="C3366" s="74" t="s">
        <v>15692</v>
      </c>
      <c r="D3366" s="75">
        <v>0</v>
      </c>
      <c r="E3366" s="70">
        <v>31.700000000000003</v>
      </c>
      <c r="F3366" s="76">
        <f t="shared" si="1903"/>
        <v>0</v>
      </c>
      <c r="G3366" s="29"/>
      <c r="H3366" s="70">
        <f t="shared" si="1904"/>
        <v>23.98</v>
      </c>
      <c r="I3366" s="70">
        <f t="shared" si="1904"/>
        <v>7.72</v>
      </c>
      <c r="J3366" s="70">
        <f t="shared" si="1905"/>
        <v>31.7</v>
      </c>
      <c r="K3366" s="70">
        <v>0</v>
      </c>
      <c r="L3366" s="76">
        <f t="shared" si="1906"/>
        <v>31.7</v>
      </c>
      <c r="N3366" s="75">
        <v>23.98</v>
      </c>
      <c r="O3366" s="75">
        <v>7.7200000000000006</v>
      </c>
      <c r="P3366" s="70">
        <f t="shared" si="1907"/>
        <v>31.700000000000003</v>
      </c>
      <c r="Q3366" s="64"/>
      <c r="R3366" s="70">
        <f t="shared" si="1908"/>
        <v>23.98</v>
      </c>
      <c r="S3366" s="70">
        <f t="shared" si="1908"/>
        <v>7.72</v>
      </c>
      <c r="T3366" s="70">
        <f t="shared" si="1909"/>
        <v>31.7</v>
      </c>
      <c r="U3366" s="70">
        <f t="shared" si="1910"/>
        <v>0</v>
      </c>
      <c r="V3366" s="78">
        <f t="shared" si="1911"/>
        <v>31.7</v>
      </c>
      <c r="X3366" s="75">
        <v>23.98</v>
      </c>
      <c r="Y3366" s="75">
        <v>7.72</v>
      </c>
      <c r="Z3366" s="70">
        <v>31.7</v>
      </c>
      <c r="AA3366" s="118"/>
      <c r="AB3366" s="80">
        <f t="shared" si="1902"/>
        <v>0</v>
      </c>
    </row>
    <row r="3367" spans="1:28" s="34" customFormat="1" ht="22.5" x14ac:dyDescent="0.25">
      <c r="A3367" s="72" t="s">
        <v>19074</v>
      </c>
      <c r="B3367" s="73" t="s">
        <v>24442</v>
      </c>
      <c r="C3367" s="74" t="s">
        <v>15692</v>
      </c>
      <c r="D3367" s="75">
        <v>0</v>
      </c>
      <c r="E3367" s="70">
        <v>43.13</v>
      </c>
      <c r="F3367" s="76">
        <f t="shared" si="1903"/>
        <v>0</v>
      </c>
      <c r="G3367" s="29"/>
      <c r="H3367" s="70">
        <f t="shared" si="1904"/>
        <v>31.39</v>
      </c>
      <c r="I3367" s="70">
        <f t="shared" si="1904"/>
        <v>11.74</v>
      </c>
      <c r="J3367" s="70">
        <f t="shared" si="1905"/>
        <v>43.13</v>
      </c>
      <c r="K3367" s="70">
        <v>0</v>
      </c>
      <c r="L3367" s="76">
        <f t="shared" si="1906"/>
        <v>43.13</v>
      </c>
      <c r="N3367" s="75">
        <v>31.39</v>
      </c>
      <c r="O3367" s="75">
        <v>11.74</v>
      </c>
      <c r="P3367" s="70">
        <f t="shared" si="1907"/>
        <v>43.13</v>
      </c>
      <c r="Q3367" s="64"/>
      <c r="R3367" s="70">
        <f t="shared" si="1908"/>
        <v>31.39</v>
      </c>
      <c r="S3367" s="70">
        <f t="shared" si="1908"/>
        <v>11.74</v>
      </c>
      <c r="T3367" s="70">
        <f t="shared" si="1909"/>
        <v>43.13</v>
      </c>
      <c r="U3367" s="70">
        <f t="shared" si="1910"/>
        <v>0</v>
      </c>
      <c r="V3367" s="78">
        <f t="shared" si="1911"/>
        <v>43.13</v>
      </c>
      <c r="X3367" s="75">
        <v>31.39</v>
      </c>
      <c r="Y3367" s="75">
        <v>11.74</v>
      </c>
      <c r="Z3367" s="70">
        <v>43.13</v>
      </c>
      <c r="AA3367" s="118"/>
      <c r="AB3367" s="80">
        <f t="shared" si="1902"/>
        <v>0</v>
      </c>
    </row>
    <row r="3368" spans="1:28" ht="22.5" x14ac:dyDescent="0.25">
      <c r="A3368" s="72" t="s">
        <v>19075</v>
      </c>
      <c r="B3368" s="73" t="s">
        <v>24443</v>
      </c>
      <c r="C3368" s="74" t="s">
        <v>15692</v>
      </c>
      <c r="D3368" s="75">
        <v>0</v>
      </c>
      <c r="E3368" s="70">
        <v>62.040000000000006</v>
      </c>
      <c r="F3368" s="76">
        <f t="shared" si="1903"/>
        <v>0</v>
      </c>
      <c r="G3368" s="29"/>
      <c r="H3368" s="70">
        <f t="shared" si="1904"/>
        <v>48.63</v>
      </c>
      <c r="I3368" s="70">
        <f t="shared" si="1904"/>
        <v>13.41</v>
      </c>
      <c r="J3368" s="70">
        <f t="shared" si="1905"/>
        <v>62.040000000000006</v>
      </c>
      <c r="K3368" s="70">
        <v>0</v>
      </c>
      <c r="L3368" s="76">
        <f t="shared" si="1906"/>
        <v>62.040000000000006</v>
      </c>
      <c r="N3368" s="75">
        <v>48.63</v>
      </c>
      <c r="O3368" s="75">
        <v>13.41</v>
      </c>
      <c r="P3368" s="70">
        <f t="shared" si="1907"/>
        <v>62.040000000000006</v>
      </c>
      <c r="Q3368" s="64"/>
      <c r="R3368" s="70">
        <f t="shared" si="1908"/>
        <v>48.63</v>
      </c>
      <c r="S3368" s="70">
        <f t="shared" si="1908"/>
        <v>13.42</v>
      </c>
      <c r="T3368" s="70">
        <f t="shared" si="1909"/>
        <v>62.050000000000004</v>
      </c>
      <c r="U3368" s="70">
        <f t="shared" si="1910"/>
        <v>0</v>
      </c>
      <c r="V3368" s="78">
        <f t="shared" si="1911"/>
        <v>62.050000000000004</v>
      </c>
      <c r="X3368" s="75">
        <v>48.63</v>
      </c>
      <c r="Y3368" s="75">
        <v>13.42</v>
      </c>
      <c r="Z3368" s="70">
        <v>62.05</v>
      </c>
      <c r="AA3368" s="118"/>
      <c r="AB3368" s="80">
        <f t="shared" si="1902"/>
        <v>-9.9999999999909051E-3</v>
      </c>
    </row>
    <row r="3369" spans="1:28" ht="22.5" x14ac:dyDescent="0.25">
      <c r="A3369" s="72" t="s">
        <v>19076</v>
      </c>
      <c r="B3369" s="73" t="s">
        <v>24444</v>
      </c>
      <c r="C3369" s="74" t="s">
        <v>15692</v>
      </c>
      <c r="D3369" s="75">
        <v>0</v>
      </c>
      <c r="E3369" s="70">
        <v>56.95</v>
      </c>
      <c r="F3369" s="76">
        <f t="shared" si="1903"/>
        <v>0</v>
      </c>
      <c r="G3369" s="29"/>
      <c r="H3369" s="70">
        <f t="shared" si="1904"/>
        <v>43.54</v>
      </c>
      <c r="I3369" s="70">
        <f t="shared" si="1904"/>
        <v>13.41</v>
      </c>
      <c r="J3369" s="70">
        <f t="shared" si="1905"/>
        <v>56.95</v>
      </c>
      <c r="K3369" s="70">
        <v>0</v>
      </c>
      <c r="L3369" s="76">
        <f t="shared" si="1906"/>
        <v>56.95</v>
      </c>
      <c r="N3369" s="75">
        <v>43.54</v>
      </c>
      <c r="O3369" s="75">
        <v>13.41</v>
      </c>
      <c r="P3369" s="70">
        <f t="shared" si="1907"/>
        <v>56.95</v>
      </c>
      <c r="Q3369" s="64"/>
      <c r="R3369" s="70">
        <f t="shared" si="1908"/>
        <v>43.54</v>
      </c>
      <c r="S3369" s="70">
        <f t="shared" si="1908"/>
        <v>13.42</v>
      </c>
      <c r="T3369" s="70">
        <f t="shared" si="1909"/>
        <v>56.96</v>
      </c>
      <c r="U3369" s="70">
        <f t="shared" si="1910"/>
        <v>0</v>
      </c>
      <c r="V3369" s="78">
        <f t="shared" si="1911"/>
        <v>56.96</v>
      </c>
      <c r="X3369" s="75">
        <v>43.54</v>
      </c>
      <c r="Y3369" s="75">
        <v>13.42</v>
      </c>
      <c r="Z3369" s="70">
        <v>56.96</v>
      </c>
      <c r="AA3369" s="118"/>
      <c r="AB3369" s="80">
        <f t="shared" si="1902"/>
        <v>-9.9999999999980105E-3</v>
      </c>
    </row>
    <row r="3370" spans="1:28" ht="22.5" x14ac:dyDescent="0.25">
      <c r="A3370" s="72" t="s">
        <v>19077</v>
      </c>
      <c r="B3370" s="73" t="s">
        <v>24445</v>
      </c>
      <c r="C3370" s="74" t="s">
        <v>15692</v>
      </c>
      <c r="D3370" s="75">
        <v>0</v>
      </c>
      <c r="E3370" s="70">
        <v>141.53</v>
      </c>
      <c r="F3370" s="76">
        <f t="shared" si="1903"/>
        <v>0</v>
      </c>
      <c r="G3370" s="29"/>
      <c r="H3370" s="70">
        <f t="shared" si="1904"/>
        <v>129.79</v>
      </c>
      <c r="I3370" s="70">
        <f t="shared" si="1904"/>
        <v>11.74</v>
      </c>
      <c r="J3370" s="70">
        <f t="shared" si="1905"/>
        <v>141.53</v>
      </c>
      <c r="K3370" s="70">
        <v>0</v>
      </c>
      <c r="L3370" s="76">
        <f t="shared" si="1906"/>
        <v>141.53</v>
      </c>
      <c r="N3370" s="75">
        <v>129.79</v>
      </c>
      <c r="O3370" s="75">
        <v>11.74</v>
      </c>
      <c r="P3370" s="70">
        <f t="shared" si="1907"/>
        <v>141.53</v>
      </c>
      <c r="Q3370" s="64"/>
      <c r="R3370" s="70">
        <f t="shared" si="1908"/>
        <v>129.79</v>
      </c>
      <c r="S3370" s="70">
        <f t="shared" si="1908"/>
        <v>11.74</v>
      </c>
      <c r="T3370" s="70">
        <f t="shared" si="1909"/>
        <v>141.53</v>
      </c>
      <c r="U3370" s="70">
        <f t="shared" si="1910"/>
        <v>0</v>
      </c>
      <c r="V3370" s="78">
        <f t="shared" si="1911"/>
        <v>141.53</v>
      </c>
      <c r="X3370" s="75">
        <v>129.79</v>
      </c>
      <c r="Y3370" s="75">
        <v>11.74</v>
      </c>
      <c r="Z3370" s="70">
        <v>141.53</v>
      </c>
      <c r="AA3370" s="118"/>
      <c r="AB3370" s="80">
        <f t="shared" si="1902"/>
        <v>0</v>
      </c>
    </row>
    <row r="3371" spans="1:28" ht="22.5" x14ac:dyDescent="0.25">
      <c r="A3371" s="72" t="s">
        <v>19078</v>
      </c>
      <c r="B3371" s="73" t="s">
        <v>24446</v>
      </c>
      <c r="C3371" s="74" t="s">
        <v>15692</v>
      </c>
      <c r="D3371" s="75">
        <v>0</v>
      </c>
      <c r="E3371" s="70">
        <v>30.660000000000004</v>
      </c>
      <c r="F3371" s="76">
        <f t="shared" si="1903"/>
        <v>0</v>
      </c>
      <c r="G3371" s="29"/>
      <c r="H3371" s="70">
        <f t="shared" si="1904"/>
        <v>22.94</v>
      </c>
      <c r="I3371" s="70">
        <f t="shared" si="1904"/>
        <v>7.72</v>
      </c>
      <c r="J3371" s="70">
        <f t="shared" si="1905"/>
        <v>30.66</v>
      </c>
      <c r="K3371" s="70">
        <v>0</v>
      </c>
      <c r="L3371" s="76">
        <f t="shared" si="1906"/>
        <v>30.66</v>
      </c>
      <c r="N3371" s="75">
        <v>22.94</v>
      </c>
      <c r="O3371" s="75">
        <v>7.7200000000000006</v>
      </c>
      <c r="P3371" s="70">
        <f t="shared" si="1907"/>
        <v>30.660000000000004</v>
      </c>
      <c r="Q3371" s="64"/>
      <c r="R3371" s="70">
        <f t="shared" si="1908"/>
        <v>22.94</v>
      </c>
      <c r="S3371" s="70">
        <f t="shared" si="1908"/>
        <v>7.72</v>
      </c>
      <c r="T3371" s="70">
        <f t="shared" si="1909"/>
        <v>30.66</v>
      </c>
      <c r="U3371" s="70">
        <f t="shared" si="1910"/>
        <v>0</v>
      </c>
      <c r="V3371" s="78">
        <f t="shared" si="1911"/>
        <v>30.66</v>
      </c>
      <c r="X3371" s="75">
        <v>22.94</v>
      </c>
      <c r="Y3371" s="75">
        <v>7.72</v>
      </c>
      <c r="Z3371" s="70">
        <v>30.66</v>
      </c>
      <c r="AA3371" s="118"/>
      <c r="AB3371" s="80">
        <f t="shared" si="1902"/>
        <v>0</v>
      </c>
    </row>
    <row r="3372" spans="1:28" ht="22.5" x14ac:dyDescent="0.25">
      <c r="A3372" s="72" t="s">
        <v>19079</v>
      </c>
      <c r="B3372" s="73" t="s">
        <v>24447</v>
      </c>
      <c r="C3372" s="74" t="s">
        <v>15692</v>
      </c>
      <c r="D3372" s="75">
        <v>0</v>
      </c>
      <c r="E3372" s="70">
        <v>35.65</v>
      </c>
      <c r="F3372" s="76">
        <f t="shared" si="1903"/>
        <v>0</v>
      </c>
      <c r="G3372" s="29"/>
      <c r="H3372" s="70">
        <f t="shared" si="1904"/>
        <v>23.91</v>
      </c>
      <c r="I3372" s="70">
        <f t="shared" si="1904"/>
        <v>11.74</v>
      </c>
      <c r="J3372" s="70">
        <f t="shared" si="1905"/>
        <v>35.65</v>
      </c>
      <c r="K3372" s="70">
        <v>0</v>
      </c>
      <c r="L3372" s="76">
        <f t="shared" si="1906"/>
        <v>35.65</v>
      </c>
      <c r="N3372" s="75">
        <v>23.91</v>
      </c>
      <c r="O3372" s="75">
        <v>11.74</v>
      </c>
      <c r="P3372" s="70">
        <f t="shared" si="1907"/>
        <v>35.65</v>
      </c>
      <c r="Q3372" s="64"/>
      <c r="R3372" s="70">
        <f t="shared" si="1908"/>
        <v>23.91</v>
      </c>
      <c r="S3372" s="70">
        <f t="shared" si="1908"/>
        <v>11.74</v>
      </c>
      <c r="T3372" s="70">
        <f t="shared" si="1909"/>
        <v>35.65</v>
      </c>
      <c r="U3372" s="70">
        <f t="shared" si="1910"/>
        <v>0</v>
      </c>
      <c r="V3372" s="78">
        <f t="shared" si="1911"/>
        <v>35.65</v>
      </c>
      <c r="X3372" s="75">
        <v>23.91</v>
      </c>
      <c r="Y3372" s="75">
        <v>11.74</v>
      </c>
      <c r="Z3372" s="70">
        <v>35.65</v>
      </c>
      <c r="AA3372" s="118"/>
      <c r="AB3372" s="80">
        <f t="shared" si="1902"/>
        <v>0</v>
      </c>
    </row>
    <row r="3373" spans="1:28" ht="22.5" x14ac:dyDescent="0.25">
      <c r="A3373" s="72" t="s">
        <v>19080</v>
      </c>
      <c r="B3373" s="73" t="s">
        <v>24448</v>
      </c>
      <c r="C3373" s="74" t="s">
        <v>15692</v>
      </c>
      <c r="D3373" s="75">
        <v>0</v>
      </c>
      <c r="E3373" s="70">
        <v>62.849999999999994</v>
      </c>
      <c r="F3373" s="76">
        <f t="shared" si="1903"/>
        <v>0</v>
      </c>
      <c r="G3373" s="29"/>
      <c r="H3373" s="70">
        <f t="shared" si="1904"/>
        <v>49.44</v>
      </c>
      <c r="I3373" s="70">
        <f t="shared" si="1904"/>
        <v>13.41</v>
      </c>
      <c r="J3373" s="70">
        <f t="shared" si="1905"/>
        <v>62.849999999999994</v>
      </c>
      <c r="K3373" s="70">
        <v>0</v>
      </c>
      <c r="L3373" s="76">
        <f t="shared" si="1906"/>
        <v>62.849999999999994</v>
      </c>
      <c r="N3373" s="75">
        <v>49.44</v>
      </c>
      <c r="O3373" s="75">
        <v>13.41</v>
      </c>
      <c r="P3373" s="70">
        <f t="shared" si="1907"/>
        <v>62.849999999999994</v>
      </c>
      <c r="Q3373" s="64"/>
      <c r="R3373" s="70">
        <f t="shared" si="1908"/>
        <v>49.44</v>
      </c>
      <c r="S3373" s="70">
        <f t="shared" si="1908"/>
        <v>13.42</v>
      </c>
      <c r="T3373" s="70">
        <f t="shared" si="1909"/>
        <v>62.86</v>
      </c>
      <c r="U3373" s="70">
        <f t="shared" si="1910"/>
        <v>0</v>
      </c>
      <c r="V3373" s="78">
        <f t="shared" si="1911"/>
        <v>62.86</v>
      </c>
      <c r="X3373" s="75">
        <v>49.44</v>
      </c>
      <c r="Y3373" s="75">
        <v>13.42</v>
      </c>
      <c r="Z3373" s="70">
        <v>62.86</v>
      </c>
      <c r="AA3373" s="118"/>
      <c r="AB3373" s="80">
        <f t="shared" si="1902"/>
        <v>-1.0000000000005116E-2</v>
      </c>
    </row>
    <row r="3374" spans="1:28" ht="22.5" x14ac:dyDescent="0.25">
      <c r="A3374" s="72" t="s">
        <v>19081</v>
      </c>
      <c r="B3374" s="73" t="s">
        <v>24449</v>
      </c>
      <c r="C3374" s="74" t="s">
        <v>15692</v>
      </c>
      <c r="D3374" s="75">
        <v>0</v>
      </c>
      <c r="E3374" s="70">
        <v>34.17</v>
      </c>
      <c r="F3374" s="76">
        <f t="shared" si="1903"/>
        <v>0</v>
      </c>
      <c r="G3374" s="29"/>
      <c r="H3374" s="70">
        <f t="shared" si="1904"/>
        <v>22.43</v>
      </c>
      <c r="I3374" s="70">
        <f t="shared" si="1904"/>
        <v>11.74</v>
      </c>
      <c r="J3374" s="70">
        <f t="shared" si="1905"/>
        <v>34.17</v>
      </c>
      <c r="K3374" s="70">
        <v>0</v>
      </c>
      <c r="L3374" s="76">
        <f t="shared" si="1906"/>
        <v>34.17</v>
      </c>
      <c r="N3374" s="75">
        <v>22.43</v>
      </c>
      <c r="O3374" s="75">
        <v>11.74</v>
      </c>
      <c r="P3374" s="70">
        <f t="shared" si="1907"/>
        <v>34.17</v>
      </c>
      <c r="Q3374" s="64"/>
      <c r="R3374" s="70">
        <f t="shared" si="1908"/>
        <v>22.43</v>
      </c>
      <c r="S3374" s="70">
        <f t="shared" si="1908"/>
        <v>11.74</v>
      </c>
      <c r="T3374" s="70">
        <f t="shared" si="1909"/>
        <v>34.17</v>
      </c>
      <c r="U3374" s="70">
        <f t="shared" si="1910"/>
        <v>0</v>
      </c>
      <c r="V3374" s="78">
        <f t="shared" si="1911"/>
        <v>34.17</v>
      </c>
      <c r="X3374" s="75">
        <v>22.43</v>
      </c>
      <c r="Y3374" s="75">
        <v>11.74</v>
      </c>
      <c r="Z3374" s="70">
        <v>34.17</v>
      </c>
      <c r="AA3374" s="118"/>
      <c r="AB3374" s="80">
        <f t="shared" si="1902"/>
        <v>0</v>
      </c>
    </row>
    <row r="3375" spans="1:28" ht="22.5" x14ac:dyDescent="0.25">
      <c r="A3375" s="72" t="s">
        <v>19082</v>
      </c>
      <c r="B3375" s="73" t="s">
        <v>24450</v>
      </c>
      <c r="C3375" s="74" t="s">
        <v>15692</v>
      </c>
      <c r="D3375" s="75">
        <v>0</v>
      </c>
      <c r="E3375" s="70">
        <v>67.239999999999995</v>
      </c>
      <c r="F3375" s="76">
        <f t="shared" si="1903"/>
        <v>0</v>
      </c>
      <c r="G3375" s="29"/>
      <c r="H3375" s="70">
        <f t="shared" si="1904"/>
        <v>53.83</v>
      </c>
      <c r="I3375" s="70">
        <f t="shared" si="1904"/>
        <v>13.41</v>
      </c>
      <c r="J3375" s="70">
        <f t="shared" si="1905"/>
        <v>67.239999999999995</v>
      </c>
      <c r="K3375" s="70">
        <v>0</v>
      </c>
      <c r="L3375" s="76">
        <f t="shared" si="1906"/>
        <v>67.239999999999995</v>
      </c>
      <c r="N3375" s="75">
        <v>53.83</v>
      </c>
      <c r="O3375" s="75">
        <v>13.41</v>
      </c>
      <c r="P3375" s="70">
        <f t="shared" si="1907"/>
        <v>67.239999999999995</v>
      </c>
      <c r="Q3375" s="64"/>
      <c r="R3375" s="70">
        <f t="shared" si="1908"/>
        <v>53.83</v>
      </c>
      <c r="S3375" s="70">
        <f t="shared" si="1908"/>
        <v>13.42</v>
      </c>
      <c r="T3375" s="70">
        <f t="shared" si="1909"/>
        <v>67.25</v>
      </c>
      <c r="U3375" s="70">
        <f t="shared" si="1910"/>
        <v>0</v>
      </c>
      <c r="V3375" s="78">
        <f t="shared" si="1911"/>
        <v>67.25</v>
      </c>
      <c r="X3375" s="75">
        <v>53.83</v>
      </c>
      <c r="Y3375" s="75">
        <v>13.42</v>
      </c>
      <c r="Z3375" s="70">
        <v>67.25</v>
      </c>
      <c r="AA3375" s="118"/>
      <c r="AB3375" s="80">
        <f t="shared" si="1902"/>
        <v>-1.0000000000005116E-2</v>
      </c>
    </row>
    <row r="3376" spans="1:28" ht="22.5" x14ac:dyDescent="0.25">
      <c r="A3376" s="72" t="s">
        <v>19083</v>
      </c>
      <c r="B3376" s="73" t="s">
        <v>24451</v>
      </c>
      <c r="C3376" s="74" t="s">
        <v>15692</v>
      </c>
      <c r="D3376" s="75">
        <v>0</v>
      </c>
      <c r="E3376" s="70">
        <v>57.3</v>
      </c>
      <c r="F3376" s="76">
        <f t="shared" si="1903"/>
        <v>0</v>
      </c>
      <c r="G3376" s="29"/>
      <c r="H3376" s="70">
        <f t="shared" si="1904"/>
        <v>43.89</v>
      </c>
      <c r="I3376" s="70">
        <f t="shared" si="1904"/>
        <v>13.41</v>
      </c>
      <c r="J3376" s="70">
        <f t="shared" si="1905"/>
        <v>57.3</v>
      </c>
      <c r="K3376" s="70">
        <v>0</v>
      </c>
      <c r="L3376" s="76">
        <f t="shared" si="1906"/>
        <v>57.3</v>
      </c>
      <c r="N3376" s="75">
        <v>43.89</v>
      </c>
      <c r="O3376" s="75">
        <v>13.41</v>
      </c>
      <c r="P3376" s="70">
        <f t="shared" si="1907"/>
        <v>57.3</v>
      </c>
      <c r="Q3376" s="64"/>
      <c r="R3376" s="70">
        <f t="shared" si="1908"/>
        <v>43.89</v>
      </c>
      <c r="S3376" s="70">
        <f t="shared" si="1908"/>
        <v>13.42</v>
      </c>
      <c r="T3376" s="70">
        <f t="shared" si="1909"/>
        <v>57.31</v>
      </c>
      <c r="U3376" s="70">
        <f t="shared" si="1910"/>
        <v>0</v>
      </c>
      <c r="V3376" s="78">
        <f t="shared" si="1911"/>
        <v>57.31</v>
      </c>
      <c r="X3376" s="75">
        <v>43.89</v>
      </c>
      <c r="Y3376" s="75">
        <v>13.42</v>
      </c>
      <c r="Z3376" s="70">
        <v>57.31</v>
      </c>
      <c r="AA3376" s="118"/>
      <c r="AB3376" s="80">
        <f t="shared" si="1902"/>
        <v>-1.0000000000005116E-2</v>
      </c>
    </row>
    <row r="3377" spans="1:28" ht="22.5" x14ac:dyDescent="0.25">
      <c r="A3377" s="72" t="s">
        <v>19084</v>
      </c>
      <c r="B3377" s="73" t="s">
        <v>24452</v>
      </c>
      <c r="C3377" s="74" t="s">
        <v>15692</v>
      </c>
      <c r="D3377" s="75">
        <v>0</v>
      </c>
      <c r="E3377" s="70">
        <v>58.66</v>
      </c>
      <c r="F3377" s="76">
        <f t="shared" si="1903"/>
        <v>0</v>
      </c>
      <c r="G3377" s="29"/>
      <c r="H3377" s="70">
        <f t="shared" si="1904"/>
        <v>45.25</v>
      </c>
      <c r="I3377" s="70">
        <f t="shared" si="1904"/>
        <v>13.41</v>
      </c>
      <c r="J3377" s="70">
        <f t="shared" si="1905"/>
        <v>58.66</v>
      </c>
      <c r="K3377" s="70">
        <v>0</v>
      </c>
      <c r="L3377" s="76">
        <f t="shared" si="1906"/>
        <v>58.66</v>
      </c>
      <c r="N3377" s="75">
        <v>45.25</v>
      </c>
      <c r="O3377" s="75">
        <v>13.41</v>
      </c>
      <c r="P3377" s="70">
        <f t="shared" si="1907"/>
        <v>58.66</v>
      </c>
      <c r="Q3377" s="64"/>
      <c r="R3377" s="70">
        <f t="shared" si="1908"/>
        <v>45.25</v>
      </c>
      <c r="S3377" s="70">
        <f t="shared" si="1908"/>
        <v>13.42</v>
      </c>
      <c r="T3377" s="70">
        <f t="shared" si="1909"/>
        <v>58.67</v>
      </c>
      <c r="U3377" s="70">
        <f t="shared" si="1910"/>
        <v>0</v>
      </c>
      <c r="V3377" s="78">
        <f t="shared" si="1911"/>
        <v>58.67</v>
      </c>
      <c r="X3377" s="75">
        <v>45.25</v>
      </c>
      <c r="Y3377" s="75">
        <v>13.42</v>
      </c>
      <c r="Z3377" s="70">
        <v>58.67</v>
      </c>
      <c r="AA3377" s="118"/>
      <c r="AB3377" s="80">
        <f t="shared" si="1902"/>
        <v>-1.0000000000005116E-2</v>
      </c>
    </row>
    <row r="3378" spans="1:28" ht="22.5" x14ac:dyDescent="0.25">
      <c r="A3378" s="72" t="s">
        <v>19085</v>
      </c>
      <c r="B3378" s="73" t="s">
        <v>24453</v>
      </c>
      <c r="C3378" s="74" t="s">
        <v>15692</v>
      </c>
      <c r="D3378" s="75">
        <v>0</v>
      </c>
      <c r="E3378" s="70">
        <v>96.509999999999991</v>
      </c>
      <c r="F3378" s="76">
        <f t="shared" si="1903"/>
        <v>0</v>
      </c>
      <c r="G3378" s="29"/>
      <c r="H3378" s="70">
        <f t="shared" si="1904"/>
        <v>84.77</v>
      </c>
      <c r="I3378" s="70">
        <f t="shared" si="1904"/>
        <v>11.74</v>
      </c>
      <c r="J3378" s="70">
        <f t="shared" si="1905"/>
        <v>96.509999999999991</v>
      </c>
      <c r="K3378" s="70">
        <v>0</v>
      </c>
      <c r="L3378" s="76">
        <f t="shared" si="1906"/>
        <v>96.509999999999991</v>
      </c>
      <c r="N3378" s="75">
        <v>84.77</v>
      </c>
      <c r="O3378" s="75">
        <v>11.74</v>
      </c>
      <c r="P3378" s="70">
        <f t="shared" si="1907"/>
        <v>96.509999999999991</v>
      </c>
      <c r="Q3378" s="64"/>
      <c r="R3378" s="70">
        <f t="shared" si="1908"/>
        <v>84.77</v>
      </c>
      <c r="S3378" s="70">
        <f t="shared" si="1908"/>
        <v>11.74</v>
      </c>
      <c r="T3378" s="70">
        <f t="shared" si="1909"/>
        <v>96.509999999999991</v>
      </c>
      <c r="U3378" s="70">
        <f t="shared" si="1910"/>
        <v>0</v>
      </c>
      <c r="V3378" s="78">
        <f t="shared" si="1911"/>
        <v>96.509999999999991</v>
      </c>
      <c r="X3378" s="75">
        <v>84.77</v>
      </c>
      <c r="Y3378" s="75">
        <v>11.74</v>
      </c>
      <c r="Z3378" s="70">
        <v>96.51</v>
      </c>
      <c r="AA3378" s="118"/>
      <c r="AB3378" s="80">
        <f t="shared" si="1902"/>
        <v>0</v>
      </c>
    </row>
    <row r="3379" spans="1:28" ht="22.5" x14ac:dyDescent="0.25">
      <c r="A3379" s="72" t="s">
        <v>19086</v>
      </c>
      <c r="B3379" s="73" t="s">
        <v>24454</v>
      </c>
      <c r="C3379" s="74" t="s">
        <v>15692</v>
      </c>
      <c r="D3379" s="75">
        <v>0</v>
      </c>
      <c r="E3379" s="70">
        <v>55.81</v>
      </c>
      <c r="F3379" s="76">
        <f t="shared" si="1903"/>
        <v>0</v>
      </c>
      <c r="G3379" s="29"/>
      <c r="H3379" s="70">
        <f t="shared" si="1904"/>
        <v>42.4</v>
      </c>
      <c r="I3379" s="70">
        <f t="shared" si="1904"/>
        <v>13.41</v>
      </c>
      <c r="J3379" s="70">
        <f t="shared" si="1905"/>
        <v>55.81</v>
      </c>
      <c r="K3379" s="70">
        <v>0</v>
      </c>
      <c r="L3379" s="76">
        <f t="shared" si="1906"/>
        <v>55.81</v>
      </c>
      <c r="N3379" s="75">
        <v>42.4</v>
      </c>
      <c r="O3379" s="75">
        <v>13.41</v>
      </c>
      <c r="P3379" s="70">
        <f t="shared" si="1907"/>
        <v>55.81</v>
      </c>
      <c r="Q3379" s="64"/>
      <c r="R3379" s="70">
        <f t="shared" si="1908"/>
        <v>42.4</v>
      </c>
      <c r="S3379" s="70">
        <f t="shared" si="1908"/>
        <v>13.42</v>
      </c>
      <c r="T3379" s="70">
        <f t="shared" si="1909"/>
        <v>55.82</v>
      </c>
      <c r="U3379" s="70">
        <f t="shared" si="1910"/>
        <v>0</v>
      </c>
      <c r="V3379" s="78">
        <f t="shared" si="1911"/>
        <v>55.82</v>
      </c>
      <c r="X3379" s="75">
        <v>42.4</v>
      </c>
      <c r="Y3379" s="75">
        <v>13.42</v>
      </c>
      <c r="Z3379" s="70">
        <v>55.82</v>
      </c>
      <c r="AA3379" s="118"/>
      <c r="AB3379" s="80">
        <f t="shared" si="1902"/>
        <v>-9.9999999999980105E-3</v>
      </c>
    </row>
    <row r="3380" spans="1:28" ht="22.5" x14ac:dyDescent="0.25">
      <c r="A3380" s="72" t="s">
        <v>19087</v>
      </c>
      <c r="B3380" s="73" t="s">
        <v>24455</v>
      </c>
      <c r="C3380" s="74" t="s">
        <v>15692</v>
      </c>
      <c r="D3380" s="75">
        <v>0</v>
      </c>
      <c r="E3380" s="70">
        <v>78.91</v>
      </c>
      <c r="F3380" s="76">
        <f t="shared" si="1903"/>
        <v>0</v>
      </c>
      <c r="G3380" s="29"/>
      <c r="H3380" s="70">
        <f t="shared" si="1904"/>
        <v>71.19</v>
      </c>
      <c r="I3380" s="70">
        <f t="shared" si="1904"/>
        <v>7.72</v>
      </c>
      <c r="J3380" s="70">
        <f t="shared" si="1905"/>
        <v>78.91</v>
      </c>
      <c r="K3380" s="70">
        <v>0</v>
      </c>
      <c r="L3380" s="76">
        <f t="shared" si="1906"/>
        <v>78.91</v>
      </c>
      <c r="N3380" s="75">
        <v>71.19</v>
      </c>
      <c r="O3380" s="75">
        <v>7.7200000000000006</v>
      </c>
      <c r="P3380" s="70">
        <f t="shared" si="1907"/>
        <v>78.91</v>
      </c>
      <c r="Q3380" s="64"/>
      <c r="R3380" s="70">
        <f t="shared" si="1908"/>
        <v>71.19</v>
      </c>
      <c r="S3380" s="70">
        <f t="shared" si="1908"/>
        <v>7.72</v>
      </c>
      <c r="T3380" s="70">
        <f t="shared" si="1909"/>
        <v>78.91</v>
      </c>
      <c r="U3380" s="70">
        <f t="shared" si="1910"/>
        <v>0</v>
      </c>
      <c r="V3380" s="78">
        <f t="shared" si="1911"/>
        <v>78.91</v>
      </c>
      <c r="X3380" s="75">
        <v>71.19</v>
      </c>
      <c r="Y3380" s="75">
        <v>7.72</v>
      </c>
      <c r="Z3380" s="70">
        <v>78.91</v>
      </c>
      <c r="AA3380" s="118"/>
      <c r="AB3380" s="80">
        <f t="shared" si="1902"/>
        <v>0</v>
      </c>
    </row>
    <row r="3381" spans="1:28" ht="22.5" x14ac:dyDescent="0.25">
      <c r="A3381" s="72" t="s">
        <v>19088</v>
      </c>
      <c r="B3381" s="73" t="s">
        <v>24456</v>
      </c>
      <c r="C3381" s="74" t="s">
        <v>15692</v>
      </c>
      <c r="D3381" s="75">
        <v>0</v>
      </c>
      <c r="E3381" s="70">
        <v>16.600000000000001</v>
      </c>
      <c r="F3381" s="76">
        <f t="shared" si="1903"/>
        <v>0</v>
      </c>
      <c r="G3381" s="29"/>
      <c r="H3381" s="70">
        <f t="shared" si="1904"/>
        <v>8.8800000000000008</v>
      </c>
      <c r="I3381" s="70">
        <f t="shared" si="1904"/>
        <v>7.72</v>
      </c>
      <c r="J3381" s="70">
        <f t="shared" si="1905"/>
        <v>16.600000000000001</v>
      </c>
      <c r="K3381" s="70">
        <v>0</v>
      </c>
      <c r="L3381" s="76">
        <f t="shared" si="1906"/>
        <v>16.600000000000001</v>
      </c>
      <c r="N3381" s="75">
        <v>8.8800000000000008</v>
      </c>
      <c r="O3381" s="75">
        <v>7.7200000000000006</v>
      </c>
      <c r="P3381" s="70">
        <f t="shared" si="1907"/>
        <v>16.600000000000001</v>
      </c>
      <c r="Q3381" s="64"/>
      <c r="R3381" s="70">
        <f t="shared" si="1908"/>
        <v>8.8800000000000008</v>
      </c>
      <c r="S3381" s="70">
        <f t="shared" si="1908"/>
        <v>7.72</v>
      </c>
      <c r="T3381" s="70">
        <f t="shared" si="1909"/>
        <v>16.600000000000001</v>
      </c>
      <c r="U3381" s="70">
        <f t="shared" si="1910"/>
        <v>0</v>
      </c>
      <c r="V3381" s="78">
        <f t="shared" si="1911"/>
        <v>16.600000000000001</v>
      </c>
      <c r="X3381" s="75">
        <v>8.8800000000000008</v>
      </c>
      <c r="Y3381" s="75">
        <v>7.72</v>
      </c>
      <c r="Z3381" s="70">
        <v>16.600000000000001</v>
      </c>
      <c r="AA3381" s="118"/>
      <c r="AB3381" s="80">
        <f t="shared" si="1902"/>
        <v>0</v>
      </c>
    </row>
    <row r="3382" spans="1:28" ht="22.5" x14ac:dyDescent="0.25">
      <c r="A3382" s="72" t="s">
        <v>19089</v>
      </c>
      <c r="B3382" s="73" t="s">
        <v>24457</v>
      </c>
      <c r="C3382" s="74" t="s">
        <v>15692</v>
      </c>
      <c r="D3382" s="75">
        <v>0</v>
      </c>
      <c r="E3382" s="70">
        <v>29.32</v>
      </c>
      <c r="F3382" s="76">
        <f t="shared" si="1903"/>
        <v>0</v>
      </c>
      <c r="G3382" s="29"/>
      <c r="H3382" s="70">
        <f t="shared" si="1904"/>
        <v>21.6</v>
      </c>
      <c r="I3382" s="70">
        <f t="shared" si="1904"/>
        <v>7.72</v>
      </c>
      <c r="J3382" s="70">
        <f t="shared" si="1905"/>
        <v>29.32</v>
      </c>
      <c r="K3382" s="70">
        <v>0</v>
      </c>
      <c r="L3382" s="76">
        <f t="shared" si="1906"/>
        <v>29.32</v>
      </c>
      <c r="N3382" s="75">
        <v>21.6</v>
      </c>
      <c r="O3382" s="75">
        <v>7.7200000000000006</v>
      </c>
      <c r="P3382" s="70">
        <f t="shared" si="1907"/>
        <v>29.32</v>
      </c>
      <c r="Q3382" s="64"/>
      <c r="R3382" s="70">
        <f t="shared" si="1908"/>
        <v>21.6</v>
      </c>
      <c r="S3382" s="70">
        <f t="shared" si="1908"/>
        <v>7.72</v>
      </c>
      <c r="T3382" s="70">
        <f t="shared" si="1909"/>
        <v>29.32</v>
      </c>
      <c r="U3382" s="70">
        <f t="shared" si="1910"/>
        <v>0</v>
      </c>
      <c r="V3382" s="78">
        <f t="shared" si="1911"/>
        <v>29.32</v>
      </c>
      <c r="X3382" s="75">
        <v>21.6</v>
      </c>
      <c r="Y3382" s="75">
        <v>7.72</v>
      </c>
      <c r="Z3382" s="70">
        <v>29.32</v>
      </c>
      <c r="AA3382" s="118"/>
      <c r="AB3382" s="80">
        <f t="shared" si="1902"/>
        <v>0</v>
      </c>
    </row>
    <row r="3383" spans="1:28" x14ac:dyDescent="0.25">
      <c r="A3383" s="72" t="s">
        <v>19090</v>
      </c>
      <c r="B3383" s="73" t="s">
        <v>24458</v>
      </c>
      <c r="C3383" s="74" t="s">
        <v>15692</v>
      </c>
      <c r="D3383" s="75">
        <v>0</v>
      </c>
      <c r="E3383" s="70">
        <v>32.46</v>
      </c>
      <c r="F3383" s="76">
        <f t="shared" si="1903"/>
        <v>0</v>
      </c>
      <c r="G3383" s="29"/>
      <c r="H3383" s="70">
        <f t="shared" si="1904"/>
        <v>20.72</v>
      </c>
      <c r="I3383" s="70">
        <f t="shared" si="1904"/>
        <v>11.74</v>
      </c>
      <c r="J3383" s="70">
        <f t="shared" si="1905"/>
        <v>32.46</v>
      </c>
      <c r="K3383" s="70">
        <v>0</v>
      </c>
      <c r="L3383" s="76">
        <f t="shared" si="1906"/>
        <v>32.46</v>
      </c>
      <c r="N3383" s="75">
        <v>20.72</v>
      </c>
      <c r="O3383" s="75">
        <v>11.74</v>
      </c>
      <c r="P3383" s="70">
        <f t="shared" si="1907"/>
        <v>32.46</v>
      </c>
      <c r="Q3383" s="64"/>
      <c r="R3383" s="70">
        <f t="shared" si="1908"/>
        <v>20.72</v>
      </c>
      <c r="S3383" s="70">
        <f t="shared" si="1908"/>
        <v>11.74</v>
      </c>
      <c r="T3383" s="70">
        <f t="shared" si="1909"/>
        <v>32.46</v>
      </c>
      <c r="U3383" s="70">
        <f t="shared" si="1910"/>
        <v>0</v>
      </c>
      <c r="V3383" s="78">
        <f t="shared" si="1911"/>
        <v>32.46</v>
      </c>
      <c r="X3383" s="75">
        <v>20.72</v>
      </c>
      <c r="Y3383" s="75">
        <v>11.74</v>
      </c>
      <c r="Z3383" s="70">
        <v>32.46</v>
      </c>
      <c r="AA3383" s="118"/>
      <c r="AB3383" s="80">
        <f t="shared" si="1902"/>
        <v>0</v>
      </c>
    </row>
    <row r="3384" spans="1:28" ht="22.5" x14ac:dyDescent="0.25">
      <c r="A3384" s="72" t="s">
        <v>19091</v>
      </c>
      <c r="B3384" s="73" t="s">
        <v>19093</v>
      </c>
      <c r="C3384" s="74" t="s">
        <v>15849</v>
      </c>
      <c r="D3384" s="75">
        <v>0</v>
      </c>
      <c r="E3384" s="70">
        <v>80.789999999999992</v>
      </c>
      <c r="F3384" s="76">
        <f t="shared" si="1903"/>
        <v>0</v>
      </c>
      <c r="G3384" s="29"/>
      <c r="H3384" s="70">
        <f t="shared" si="1904"/>
        <v>77.44</v>
      </c>
      <c r="I3384" s="70">
        <f t="shared" si="1904"/>
        <v>3.35</v>
      </c>
      <c r="J3384" s="70">
        <f t="shared" si="1905"/>
        <v>80.789999999999992</v>
      </c>
      <c r="K3384" s="70">
        <v>0</v>
      </c>
      <c r="L3384" s="76">
        <f t="shared" si="1906"/>
        <v>80.789999999999992</v>
      </c>
      <c r="N3384" s="75">
        <v>77.44</v>
      </c>
      <c r="O3384" s="75">
        <v>3.3499999999999996</v>
      </c>
      <c r="P3384" s="70">
        <f t="shared" si="1907"/>
        <v>80.789999999999992</v>
      </c>
      <c r="Q3384" s="64"/>
      <c r="R3384" s="70">
        <f t="shared" si="1908"/>
        <v>77.44</v>
      </c>
      <c r="S3384" s="70">
        <f t="shared" si="1908"/>
        <v>3.36</v>
      </c>
      <c r="T3384" s="70">
        <f t="shared" si="1909"/>
        <v>80.8</v>
      </c>
      <c r="U3384" s="70">
        <f t="shared" si="1910"/>
        <v>0</v>
      </c>
      <c r="V3384" s="78">
        <f t="shared" si="1911"/>
        <v>80.8</v>
      </c>
      <c r="X3384" s="75">
        <v>77.44</v>
      </c>
      <c r="Y3384" s="75">
        <v>3.36</v>
      </c>
      <c r="Z3384" s="70">
        <v>80.8</v>
      </c>
      <c r="AA3384" s="118"/>
      <c r="AB3384" s="80">
        <f t="shared" si="1902"/>
        <v>-1.0000000000005116E-2</v>
      </c>
    </row>
    <row r="3385" spans="1:28" x14ac:dyDescent="0.25">
      <c r="A3385" s="66" t="s">
        <v>19092</v>
      </c>
      <c r="B3385" s="67" t="s">
        <v>24459</v>
      </c>
      <c r="C3385" s="68"/>
      <c r="D3385" s="69"/>
      <c r="E3385" s="70"/>
      <c r="F3385" s="71"/>
      <c r="H3385" s="70"/>
      <c r="I3385" s="70"/>
      <c r="J3385" s="70"/>
      <c r="K3385" s="70"/>
      <c r="L3385" s="76"/>
      <c r="N3385" s="70"/>
      <c r="O3385" s="70"/>
      <c r="P3385" s="70"/>
      <c r="Q3385" s="64"/>
      <c r="R3385" s="70"/>
      <c r="S3385" s="70"/>
      <c r="T3385" s="70"/>
      <c r="U3385" s="70"/>
      <c r="V3385" s="78"/>
      <c r="X3385" s="70"/>
      <c r="Y3385" s="70"/>
      <c r="Z3385" s="70"/>
      <c r="AA3385" s="79"/>
      <c r="AB3385" s="80">
        <f t="shared" si="1902"/>
        <v>0</v>
      </c>
    </row>
    <row r="3386" spans="1:28" ht="22.5" x14ac:dyDescent="0.25">
      <c r="A3386" s="66" t="s">
        <v>19094</v>
      </c>
      <c r="B3386" s="67" t="s">
        <v>24460</v>
      </c>
      <c r="C3386" s="68"/>
      <c r="D3386" s="69"/>
      <c r="E3386" s="70"/>
      <c r="F3386" s="71"/>
      <c r="H3386" s="70"/>
      <c r="I3386" s="70"/>
      <c r="J3386" s="70"/>
      <c r="K3386" s="70"/>
      <c r="L3386" s="76"/>
      <c r="N3386" s="70"/>
      <c r="O3386" s="70"/>
      <c r="P3386" s="70"/>
      <c r="Q3386" s="64"/>
      <c r="R3386" s="70"/>
      <c r="S3386" s="70"/>
      <c r="T3386" s="70"/>
      <c r="U3386" s="70"/>
      <c r="V3386" s="78"/>
      <c r="X3386" s="70"/>
      <c r="Y3386" s="70"/>
      <c r="Z3386" s="70"/>
      <c r="AA3386" s="79"/>
      <c r="AB3386" s="80">
        <f t="shared" si="1902"/>
        <v>0</v>
      </c>
    </row>
    <row r="3387" spans="1:28" ht="22.5" x14ac:dyDescent="0.25">
      <c r="A3387" s="72" t="s">
        <v>19095</v>
      </c>
      <c r="B3387" s="73" t="s">
        <v>24461</v>
      </c>
      <c r="C3387" s="74" t="s">
        <v>15692</v>
      </c>
      <c r="D3387" s="75">
        <v>0</v>
      </c>
      <c r="E3387" s="70">
        <v>40.56</v>
      </c>
      <c r="F3387" s="76">
        <f t="shared" ref="F3387:F3402" si="1912">ROUND(D3387*E3387,2)</f>
        <v>0</v>
      </c>
      <c r="G3387" s="77"/>
      <c r="H3387" s="70">
        <f t="shared" ref="H3387:I3402" si="1913">ROUND(N3387+(N3387*$H$2/100),2)</f>
        <v>25.46</v>
      </c>
      <c r="I3387" s="70">
        <f t="shared" si="1913"/>
        <v>15.1</v>
      </c>
      <c r="J3387" s="70">
        <f t="shared" ref="J3387:J3402" si="1914">H3387+I3387</f>
        <v>40.56</v>
      </c>
      <c r="K3387" s="70">
        <v>0</v>
      </c>
      <c r="L3387" s="76">
        <f t="shared" ref="L3387:L3402" si="1915">SUM(J3387:K3387)</f>
        <v>40.56</v>
      </c>
      <c r="N3387" s="70">
        <v>25.46</v>
      </c>
      <c r="O3387" s="70">
        <v>15.1</v>
      </c>
      <c r="P3387" s="70">
        <f t="shared" ref="P3387:P3402" si="1916">SUM(N3387:O3387)</f>
        <v>40.56</v>
      </c>
      <c r="Q3387" s="64"/>
      <c r="R3387" s="70">
        <f t="shared" ref="R3387:S3402" si="1917">X3387</f>
        <v>25.46</v>
      </c>
      <c r="S3387" s="70">
        <f t="shared" si="1917"/>
        <v>15.1</v>
      </c>
      <c r="T3387" s="70">
        <f t="shared" ref="T3387:T3402" si="1918">R3387+S3387</f>
        <v>40.56</v>
      </c>
      <c r="U3387" s="70">
        <f t="shared" ref="U3387:U3402" si="1919">ROUND(Z3387*$H$2,2)/100</f>
        <v>0</v>
      </c>
      <c r="V3387" s="78">
        <f t="shared" ref="V3387:V3402" si="1920">SUM(T3387:U3387)</f>
        <v>40.56</v>
      </c>
      <c r="X3387" s="70">
        <v>25.46</v>
      </c>
      <c r="Y3387" s="70">
        <v>15.1</v>
      </c>
      <c r="Z3387" s="70">
        <v>40.56</v>
      </c>
      <c r="AA3387" s="79"/>
      <c r="AB3387" s="80">
        <f t="shared" si="1902"/>
        <v>0</v>
      </c>
    </row>
    <row r="3388" spans="1:28" x14ac:dyDescent="0.25">
      <c r="A3388" s="72" t="s">
        <v>19096</v>
      </c>
      <c r="B3388" s="73" t="s">
        <v>24462</v>
      </c>
      <c r="C3388" s="74" t="s">
        <v>15692</v>
      </c>
      <c r="D3388" s="75">
        <v>0</v>
      </c>
      <c r="E3388" s="70">
        <v>52.010000000000005</v>
      </c>
      <c r="F3388" s="76">
        <f t="shared" si="1912"/>
        <v>0</v>
      </c>
      <c r="G3388" s="77"/>
      <c r="H3388" s="70">
        <f t="shared" si="1913"/>
        <v>31.87</v>
      </c>
      <c r="I3388" s="70">
        <f t="shared" si="1913"/>
        <v>20.14</v>
      </c>
      <c r="J3388" s="70">
        <f t="shared" si="1914"/>
        <v>52.010000000000005</v>
      </c>
      <c r="K3388" s="70">
        <v>0</v>
      </c>
      <c r="L3388" s="76">
        <f t="shared" si="1915"/>
        <v>52.010000000000005</v>
      </c>
      <c r="N3388" s="70">
        <v>31.869999999999997</v>
      </c>
      <c r="O3388" s="70">
        <v>20.14</v>
      </c>
      <c r="P3388" s="70">
        <f t="shared" si="1916"/>
        <v>52.01</v>
      </c>
      <c r="Q3388" s="64"/>
      <c r="R3388" s="70">
        <f t="shared" si="1917"/>
        <v>31.87</v>
      </c>
      <c r="S3388" s="70">
        <f t="shared" si="1917"/>
        <v>20.13</v>
      </c>
      <c r="T3388" s="70">
        <f t="shared" si="1918"/>
        <v>52</v>
      </c>
      <c r="U3388" s="70">
        <f t="shared" si="1919"/>
        <v>0</v>
      </c>
      <c r="V3388" s="78">
        <f t="shared" si="1920"/>
        <v>52</v>
      </c>
      <c r="X3388" s="70">
        <v>31.87</v>
      </c>
      <c r="Y3388" s="70">
        <v>20.13</v>
      </c>
      <c r="Z3388" s="70">
        <v>52</v>
      </c>
      <c r="AA3388" s="79"/>
      <c r="AB3388" s="80">
        <f t="shared" si="1902"/>
        <v>9.9999999999980105E-3</v>
      </c>
    </row>
    <row r="3389" spans="1:28" ht="22.5" x14ac:dyDescent="0.25">
      <c r="A3389" s="72" t="s">
        <v>19097</v>
      </c>
      <c r="B3389" s="73" t="s">
        <v>24463</v>
      </c>
      <c r="C3389" s="74" t="s">
        <v>15692</v>
      </c>
      <c r="D3389" s="75">
        <v>0</v>
      </c>
      <c r="E3389" s="70">
        <v>67.67</v>
      </c>
      <c r="F3389" s="76">
        <f t="shared" si="1912"/>
        <v>0</v>
      </c>
      <c r="G3389" s="77"/>
      <c r="H3389" s="70">
        <f t="shared" si="1913"/>
        <v>42.52</v>
      </c>
      <c r="I3389" s="70">
        <f t="shared" si="1913"/>
        <v>25.15</v>
      </c>
      <c r="J3389" s="70">
        <f t="shared" si="1914"/>
        <v>67.67</v>
      </c>
      <c r="K3389" s="70">
        <v>0</v>
      </c>
      <c r="L3389" s="76">
        <f t="shared" si="1915"/>
        <v>67.67</v>
      </c>
      <c r="N3389" s="70">
        <v>42.519999999999996</v>
      </c>
      <c r="O3389" s="70">
        <v>25.15</v>
      </c>
      <c r="P3389" s="70">
        <f t="shared" si="1916"/>
        <v>67.669999999999987</v>
      </c>
      <c r="Q3389" s="64"/>
      <c r="R3389" s="70">
        <f t="shared" si="1917"/>
        <v>42.52</v>
      </c>
      <c r="S3389" s="70">
        <f t="shared" si="1917"/>
        <v>25.16</v>
      </c>
      <c r="T3389" s="70">
        <f t="shared" si="1918"/>
        <v>67.680000000000007</v>
      </c>
      <c r="U3389" s="70">
        <f t="shared" si="1919"/>
        <v>0</v>
      </c>
      <c r="V3389" s="78">
        <f t="shared" si="1920"/>
        <v>67.680000000000007</v>
      </c>
      <c r="X3389" s="70">
        <v>42.52</v>
      </c>
      <c r="Y3389" s="70">
        <v>25.16</v>
      </c>
      <c r="Z3389" s="70">
        <v>67.680000000000007</v>
      </c>
      <c r="AA3389" s="79"/>
      <c r="AB3389" s="80">
        <f t="shared" si="1902"/>
        <v>-1.0000000000019327E-2</v>
      </c>
    </row>
    <row r="3390" spans="1:28" ht="22.5" x14ac:dyDescent="0.25">
      <c r="A3390" s="72" t="s">
        <v>19098</v>
      </c>
      <c r="B3390" s="73" t="s">
        <v>24464</v>
      </c>
      <c r="C3390" s="74" t="s">
        <v>15692</v>
      </c>
      <c r="D3390" s="75">
        <v>0</v>
      </c>
      <c r="E3390" s="70">
        <v>85.199999999999989</v>
      </c>
      <c r="F3390" s="76">
        <f t="shared" si="1912"/>
        <v>0</v>
      </c>
      <c r="G3390" s="77"/>
      <c r="H3390" s="70">
        <f t="shared" si="1913"/>
        <v>55.01</v>
      </c>
      <c r="I3390" s="70">
        <f t="shared" si="1913"/>
        <v>30.19</v>
      </c>
      <c r="J3390" s="70">
        <f t="shared" si="1914"/>
        <v>85.2</v>
      </c>
      <c r="K3390" s="70">
        <v>0</v>
      </c>
      <c r="L3390" s="76">
        <f t="shared" si="1915"/>
        <v>85.2</v>
      </c>
      <c r="N3390" s="70">
        <v>55.01</v>
      </c>
      <c r="O3390" s="70">
        <v>30.189999999999998</v>
      </c>
      <c r="P3390" s="70">
        <f t="shared" si="1916"/>
        <v>85.199999999999989</v>
      </c>
      <c r="Q3390" s="64"/>
      <c r="R3390" s="70">
        <f t="shared" si="1917"/>
        <v>55.01</v>
      </c>
      <c r="S3390" s="70">
        <f t="shared" si="1917"/>
        <v>30.19</v>
      </c>
      <c r="T3390" s="70">
        <f t="shared" si="1918"/>
        <v>85.2</v>
      </c>
      <c r="U3390" s="70">
        <f t="shared" si="1919"/>
        <v>0</v>
      </c>
      <c r="V3390" s="78">
        <f t="shared" si="1920"/>
        <v>85.2</v>
      </c>
      <c r="X3390" s="70">
        <v>55.01</v>
      </c>
      <c r="Y3390" s="70">
        <v>30.19</v>
      </c>
      <c r="Z3390" s="70">
        <v>85.2</v>
      </c>
      <c r="AA3390" s="79"/>
      <c r="AB3390" s="80">
        <f t="shared" si="1902"/>
        <v>0</v>
      </c>
    </row>
    <row r="3391" spans="1:28" x14ac:dyDescent="0.25">
      <c r="A3391" s="72" t="s">
        <v>19099</v>
      </c>
      <c r="B3391" s="73" t="s">
        <v>24465</v>
      </c>
      <c r="C3391" s="74" t="s">
        <v>15692</v>
      </c>
      <c r="D3391" s="75">
        <v>0</v>
      </c>
      <c r="E3391" s="70">
        <v>100.21000000000001</v>
      </c>
      <c r="F3391" s="76">
        <f t="shared" si="1912"/>
        <v>0</v>
      </c>
      <c r="G3391" s="77"/>
      <c r="H3391" s="70">
        <f t="shared" si="1913"/>
        <v>66.66</v>
      </c>
      <c r="I3391" s="70">
        <f t="shared" si="1913"/>
        <v>33.549999999999997</v>
      </c>
      <c r="J3391" s="70">
        <f t="shared" si="1914"/>
        <v>100.21</v>
      </c>
      <c r="K3391" s="70">
        <v>0</v>
      </c>
      <c r="L3391" s="76">
        <f t="shared" si="1915"/>
        <v>100.21</v>
      </c>
      <c r="N3391" s="70">
        <v>66.660000000000011</v>
      </c>
      <c r="O3391" s="70">
        <v>33.549999999999997</v>
      </c>
      <c r="P3391" s="70">
        <f t="shared" si="1916"/>
        <v>100.21000000000001</v>
      </c>
      <c r="Q3391" s="64"/>
      <c r="R3391" s="70">
        <f t="shared" si="1917"/>
        <v>66.66</v>
      </c>
      <c r="S3391" s="70">
        <f t="shared" si="1917"/>
        <v>33.549999999999997</v>
      </c>
      <c r="T3391" s="70">
        <f t="shared" si="1918"/>
        <v>100.21</v>
      </c>
      <c r="U3391" s="70">
        <f t="shared" si="1919"/>
        <v>0</v>
      </c>
      <c r="V3391" s="78">
        <f t="shared" si="1920"/>
        <v>100.21</v>
      </c>
      <c r="X3391" s="70">
        <v>66.66</v>
      </c>
      <c r="Y3391" s="70">
        <v>33.549999999999997</v>
      </c>
      <c r="Z3391" s="70">
        <v>100.21</v>
      </c>
      <c r="AA3391" s="79"/>
      <c r="AB3391" s="80">
        <f t="shared" si="1902"/>
        <v>0</v>
      </c>
    </row>
    <row r="3392" spans="1:28" ht="22.5" x14ac:dyDescent="0.25">
      <c r="A3392" s="72" t="s">
        <v>19100</v>
      </c>
      <c r="B3392" s="73" t="s">
        <v>24466</v>
      </c>
      <c r="C3392" s="74" t="s">
        <v>15692</v>
      </c>
      <c r="D3392" s="75">
        <v>0</v>
      </c>
      <c r="E3392" s="70">
        <v>135.30999999999997</v>
      </c>
      <c r="F3392" s="76">
        <f t="shared" si="1912"/>
        <v>0</v>
      </c>
      <c r="G3392" s="77"/>
      <c r="H3392" s="70">
        <f t="shared" si="1913"/>
        <v>93.37</v>
      </c>
      <c r="I3392" s="70">
        <f t="shared" si="1913"/>
        <v>41.94</v>
      </c>
      <c r="J3392" s="70">
        <f t="shared" si="1914"/>
        <v>135.31</v>
      </c>
      <c r="K3392" s="70">
        <v>0</v>
      </c>
      <c r="L3392" s="76">
        <f t="shared" si="1915"/>
        <v>135.31</v>
      </c>
      <c r="N3392" s="70">
        <v>93.36999999999999</v>
      </c>
      <c r="O3392" s="70">
        <v>41.94</v>
      </c>
      <c r="P3392" s="70">
        <f t="shared" si="1916"/>
        <v>135.31</v>
      </c>
      <c r="Q3392" s="64"/>
      <c r="R3392" s="70">
        <f t="shared" si="1917"/>
        <v>93.37</v>
      </c>
      <c r="S3392" s="70">
        <f t="shared" si="1917"/>
        <v>41.94</v>
      </c>
      <c r="T3392" s="70">
        <f t="shared" si="1918"/>
        <v>135.31</v>
      </c>
      <c r="U3392" s="70">
        <f t="shared" si="1919"/>
        <v>0</v>
      </c>
      <c r="V3392" s="78">
        <f t="shared" si="1920"/>
        <v>135.31</v>
      </c>
      <c r="X3392" s="70">
        <v>93.37</v>
      </c>
      <c r="Y3392" s="70">
        <v>41.94</v>
      </c>
      <c r="Z3392" s="70">
        <v>135.31</v>
      </c>
      <c r="AA3392" s="79"/>
      <c r="AB3392" s="80">
        <f t="shared" si="1902"/>
        <v>0</v>
      </c>
    </row>
    <row r="3393" spans="1:28" x14ac:dyDescent="0.25">
      <c r="A3393" s="72" t="s">
        <v>19101</v>
      </c>
      <c r="B3393" s="73" t="s">
        <v>24467</v>
      </c>
      <c r="C3393" s="74" t="s">
        <v>15692</v>
      </c>
      <c r="D3393" s="75">
        <v>0</v>
      </c>
      <c r="E3393" s="70">
        <v>281.14</v>
      </c>
      <c r="F3393" s="76">
        <f t="shared" si="1912"/>
        <v>0</v>
      </c>
      <c r="G3393" s="77"/>
      <c r="H3393" s="70">
        <f t="shared" si="1913"/>
        <v>230.81</v>
      </c>
      <c r="I3393" s="70">
        <f t="shared" si="1913"/>
        <v>50.33</v>
      </c>
      <c r="J3393" s="70">
        <f t="shared" si="1914"/>
        <v>281.14</v>
      </c>
      <c r="K3393" s="70">
        <v>0</v>
      </c>
      <c r="L3393" s="76">
        <f t="shared" si="1915"/>
        <v>281.14</v>
      </c>
      <c r="N3393" s="70">
        <v>230.81</v>
      </c>
      <c r="O3393" s="70">
        <v>50.33</v>
      </c>
      <c r="P3393" s="70">
        <f t="shared" si="1916"/>
        <v>281.14</v>
      </c>
      <c r="Q3393" s="64"/>
      <c r="R3393" s="70">
        <f t="shared" si="1917"/>
        <v>230.81</v>
      </c>
      <c r="S3393" s="70">
        <f t="shared" si="1917"/>
        <v>50.34</v>
      </c>
      <c r="T3393" s="70">
        <f t="shared" si="1918"/>
        <v>281.14999999999998</v>
      </c>
      <c r="U3393" s="70">
        <f t="shared" si="1919"/>
        <v>0</v>
      </c>
      <c r="V3393" s="78">
        <f t="shared" si="1920"/>
        <v>281.14999999999998</v>
      </c>
      <c r="X3393" s="70">
        <v>230.81</v>
      </c>
      <c r="Y3393" s="70">
        <v>50.34</v>
      </c>
      <c r="Z3393" s="70">
        <v>281.14999999999998</v>
      </c>
      <c r="AA3393" s="79"/>
      <c r="AB3393" s="80">
        <f t="shared" si="1902"/>
        <v>-9.9999999999909051E-3</v>
      </c>
    </row>
    <row r="3394" spans="1:28" x14ac:dyDescent="0.25">
      <c r="A3394" s="72" t="s">
        <v>19102</v>
      </c>
      <c r="B3394" s="73" t="s">
        <v>24468</v>
      </c>
      <c r="C3394" s="74" t="s">
        <v>15692</v>
      </c>
      <c r="D3394" s="75">
        <v>0</v>
      </c>
      <c r="E3394" s="70">
        <v>417.5</v>
      </c>
      <c r="F3394" s="76">
        <f t="shared" si="1912"/>
        <v>0</v>
      </c>
      <c r="G3394" s="77"/>
      <c r="H3394" s="70">
        <f t="shared" si="1913"/>
        <v>350.41</v>
      </c>
      <c r="I3394" s="70">
        <f t="shared" si="1913"/>
        <v>67.09</v>
      </c>
      <c r="J3394" s="70">
        <f t="shared" si="1914"/>
        <v>417.5</v>
      </c>
      <c r="K3394" s="70">
        <v>0</v>
      </c>
      <c r="L3394" s="76">
        <f t="shared" si="1915"/>
        <v>417.5</v>
      </c>
      <c r="N3394" s="70">
        <v>350.41</v>
      </c>
      <c r="O3394" s="70">
        <v>67.09</v>
      </c>
      <c r="P3394" s="70">
        <f t="shared" si="1916"/>
        <v>417.5</v>
      </c>
      <c r="Q3394" s="64"/>
      <c r="R3394" s="70">
        <f t="shared" si="1917"/>
        <v>350.41</v>
      </c>
      <c r="S3394" s="70">
        <f t="shared" si="1917"/>
        <v>67.099999999999994</v>
      </c>
      <c r="T3394" s="70">
        <f t="shared" si="1918"/>
        <v>417.51</v>
      </c>
      <c r="U3394" s="70">
        <f t="shared" si="1919"/>
        <v>0</v>
      </c>
      <c r="V3394" s="78">
        <f t="shared" si="1920"/>
        <v>417.51</v>
      </c>
      <c r="X3394" s="70">
        <v>350.41</v>
      </c>
      <c r="Y3394" s="70">
        <v>67.099999999999994</v>
      </c>
      <c r="Z3394" s="70">
        <v>417.51</v>
      </c>
      <c r="AA3394" s="79"/>
      <c r="AB3394" s="80">
        <f t="shared" si="1902"/>
        <v>-9.9999999999909051E-3</v>
      </c>
    </row>
    <row r="3395" spans="1:28" ht="22.5" x14ac:dyDescent="0.25">
      <c r="A3395" s="72" t="s">
        <v>19103</v>
      </c>
      <c r="B3395" s="73" t="s">
        <v>24469</v>
      </c>
      <c r="C3395" s="74" t="s">
        <v>15692</v>
      </c>
      <c r="D3395" s="75">
        <v>0</v>
      </c>
      <c r="E3395" s="70">
        <v>695.45</v>
      </c>
      <c r="F3395" s="76">
        <f t="shared" si="1912"/>
        <v>0</v>
      </c>
      <c r="G3395" s="77"/>
      <c r="H3395" s="70">
        <f t="shared" si="1913"/>
        <v>594.80999999999995</v>
      </c>
      <c r="I3395" s="70">
        <f t="shared" si="1913"/>
        <v>100.64</v>
      </c>
      <c r="J3395" s="70">
        <f t="shared" si="1914"/>
        <v>695.44999999999993</v>
      </c>
      <c r="K3395" s="70">
        <v>0</v>
      </c>
      <c r="L3395" s="76">
        <f t="shared" si="1915"/>
        <v>695.44999999999993</v>
      </c>
      <c r="N3395" s="70">
        <v>594.81000000000006</v>
      </c>
      <c r="O3395" s="70">
        <v>100.64</v>
      </c>
      <c r="P3395" s="70">
        <f t="shared" si="1916"/>
        <v>695.45</v>
      </c>
      <c r="Q3395" s="64"/>
      <c r="R3395" s="70">
        <f t="shared" si="1917"/>
        <v>594.80999999999995</v>
      </c>
      <c r="S3395" s="70">
        <f t="shared" si="1917"/>
        <v>100.65</v>
      </c>
      <c r="T3395" s="70">
        <f t="shared" si="1918"/>
        <v>695.45999999999992</v>
      </c>
      <c r="U3395" s="70">
        <f t="shared" si="1919"/>
        <v>0</v>
      </c>
      <c r="V3395" s="78">
        <f t="shared" si="1920"/>
        <v>695.45999999999992</v>
      </c>
      <c r="X3395" s="70">
        <v>594.80999999999995</v>
      </c>
      <c r="Y3395" s="70">
        <v>100.65</v>
      </c>
      <c r="Z3395" s="70">
        <v>695.46</v>
      </c>
      <c r="AA3395" s="79"/>
      <c r="AB3395" s="80">
        <f t="shared" si="1902"/>
        <v>-9.9999999999909051E-3</v>
      </c>
    </row>
    <row r="3396" spans="1:28" ht="22.5" x14ac:dyDescent="0.25">
      <c r="A3396" s="72" t="s">
        <v>19104</v>
      </c>
      <c r="B3396" s="73" t="s">
        <v>24470</v>
      </c>
      <c r="C3396" s="74" t="s">
        <v>15692</v>
      </c>
      <c r="D3396" s="75">
        <v>0</v>
      </c>
      <c r="E3396" s="70">
        <v>60.370000000000005</v>
      </c>
      <c r="F3396" s="76">
        <f t="shared" si="1912"/>
        <v>0</v>
      </c>
      <c r="G3396" s="77"/>
      <c r="H3396" s="70">
        <f t="shared" si="1913"/>
        <v>40.229999999999997</v>
      </c>
      <c r="I3396" s="70">
        <f t="shared" si="1913"/>
        <v>20.14</v>
      </c>
      <c r="J3396" s="70">
        <f t="shared" si="1914"/>
        <v>60.37</v>
      </c>
      <c r="K3396" s="70">
        <v>0</v>
      </c>
      <c r="L3396" s="76">
        <f t="shared" si="1915"/>
        <v>60.37</v>
      </c>
      <c r="N3396" s="70">
        <v>40.230000000000004</v>
      </c>
      <c r="O3396" s="70">
        <v>20.14</v>
      </c>
      <c r="P3396" s="70">
        <f t="shared" si="1916"/>
        <v>60.370000000000005</v>
      </c>
      <c r="Q3396" s="64"/>
      <c r="R3396" s="70">
        <f t="shared" si="1917"/>
        <v>40.229999999999997</v>
      </c>
      <c r="S3396" s="70">
        <f t="shared" si="1917"/>
        <v>20.13</v>
      </c>
      <c r="T3396" s="70">
        <f t="shared" si="1918"/>
        <v>60.36</v>
      </c>
      <c r="U3396" s="70">
        <f t="shared" si="1919"/>
        <v>0</v>
      </c>
      <c r="V3396" s="78">
        <f t="shared" si="1920"/>
        <v>60.36</v>
      </c>
      <c r="X3396" s="70">
        <v>40.229999999999997</v>
      </c>
      <c r="Y3396" s="70">
        <v>20.13</v>
      </c>
      <c r="Z3396" s="70">
        <v>60.36</v>
      </c>
      <c r="AA3396" s="79"/>
      <c r="AB3396" s="80">
        <f t="shared" si="1902"/>
        <v>1.0000000000005116E-2</v>
      </c>
    </row>
    <row r="3397" spans="1:28" ht="22.5" x14ac:dyDescent="0.25">
      <c r="A3397" s="72" t="s">
        <v>19105</v>
      </c>
      <c r="B3397" s="73" t="s">
        <v>24471</v>
      </c>
      <c r="C3397" s="74" t="s">
        <v>15692</v>
      </c>
      <c r="D3397" s="75">
        <v>0</v>
      </c>
      <c r="E3397" s="70">
        <v>29.13</v>
      </c>
      <c r="F3397" s="76">
        <f t="shared" si="1912"/>
        <v>0</v>
      </c>
      <c r="G3397" s="77"/>
      <c r="H3397" s="70">
        <f t="shared" si="1913"/>
        <v>14.03</v>
      </c>
      <c r="I3397" s="70">
        <f t="shared" si="1913"/>
        <v>15.1</v>
      </c>
      <c r="J3397" s="70">
        <f t="shared" si="1914"/>
        <v>29.13</v>
      </c>
      <c r="K3397" s="70">
        <v>0</v>
      </c>
      <c r="L3397" s="76">
        <f t="shared" si="1915"/>
        <v>29.13</v>
      </c>
      <c r="N3397" s="70">
        <v>14.030000000000001</v>
      </c>
      <c r="O3397" s="70">
        <v>15.1</v>
      </c>
      <c r="P3397" s="70">
        <f t="shared" si="1916"/>
        <v>29.130000000000003</v>
      </c>
      <c r="Q3397" s="64"/>
      <c r="R3397" s="70">
        <f t="shared" si="1917"/>
        <v>14.03</v>
      </c>
      <c r="S3397" s="70">
        <f t="shared" si="1917"/>
        <v>15.1</v>
      </c>
      <c r="T3397" s="70">
        <f t="shared" si="1918"/>
        <v>29.13</v>
      </c>
      <c r="U3397" s="70">
        <f t="shared" si="1919"/>
        <v>0</v>
      </c>
      <c r="V3397" s="78">
        <f t="shared" si="1920"/>
        <v>29.13</v>
      </c>
      <c r="X3397" s="70">
        <v>14.03</v>
      </c>
      <c r="Y3397" s="70">
        <v>15.1</v>
      </c>
      <c r="Z3397" s="70">
        <v>29.13</v>
      </c>
      <c r="AA3397" s="79"/>
      <c r="AB3397" s="80">
        <f t="shared" si="1902"/>
        <v>0</v>
      </c>
    </row>
    <row r="3398" spans="1:28" ht="22.5" x14ac:dyDescent="0.25">
      <c r="A3398" s="72" t="s">
        <v>19106</v>
      </c>
      <c r="B3398" s="73" t="s">
        <v>24472</v>
      </c>
      <c r="C3398" s="74" t="s">
        <v>15692</v>
      </c>
      <c r="D3398" s="75">
        <v>0</v>
      </c>
      <c r="E3398" s="70">
        <v>45.78</v>
      </c>
      <c r="F3398" s="76">
        <f t="shared" si="1912"/>
        <v>0</v>
      </c>
      <c r="G3398" s="77"/>
      <c r="H3398" s="70">
        <f t="shared" si="1913"/>
        <v>30.68</v>
      </c>
      <c r="I3398" s="70">
        <f t="shared" si="1913"/>
        <v>15.1</v>
      </c>
      <c r="J3398" s="70">
        <f t="shared" si="1914"/>
        <v>45.78</v>
      </c>
      <c r="K3398" s="70">
        <v>0</v>
      </c>
      <c r="L3398" s="76">
        <f t="shared" si="1915"/>
        <v>45.78</v>
      </c>
      <c r="N3398" s="70">
        <v>30.68</v>
      </c>
      <c r="O3398" s="70">
        <v>15.1</v>
      </c>
      <c r="P3398" s="70">
        <f t="shared" si="1916"/>
        <v>45.78</v>
      </c>
      <c r="Q3398" s="64"/>
      <c r="R3398" s="70">
        <f t="shared" si="1917"/>
        <v>30.68</v>
      </c>
      <c r="S3398" s="70">
        <f t="shared" si="1917"/>
        <v>15.1</v>
      </c>
      <c r="T3398" s="70">
        <f t="shared" si="1918"/>
        <v>45.78</v>
      </c>
      <c r="U3398" s="70">
        <f t="shared" si="1919"/>
        <v>0</v>
      </c>
      <c r="V3398" s="78">
        <f t="shared" si="1920"/>
        <v>45.78</v>
      </c>
      <c r="X3398" s="70">
        <v>30.68</v>
      </c>
      <c r="Y3398" s="70">
        <v>15.1</v>
      </c>
      <c r="Z3398" s="70">
        <v>45.78</v>
      </c>
      <c r="AA3398" s="79"/>
      <c r="AB3398" s="80">
        <f t="shared" si="1902"/>
        <v>0</v>
      </c>
    </row>
    <row r="3399" spans="1:28" ht="22.5" x14ac:dyDescent="0.25">
      <c r="A3399" s="72" t="s">
        <v>19107</v>
      </c>
      <c r="B3399" s="73" t="s">
        <v>24473</v>
      </c>
      <c r="C3399" s="74" t="s">
        <v>15692</v>
      </c>
      <c r="D3399" s="75">
        <v>0</v>
      </c>
      <c r="E3399" s="70">
        <v>44.22</v>
      </c>
      <c r="F3399" s="76">
        <f t="shared" si="1912"/>
        <v>0</v>
      </c>
      <c r="G3399" s="77"/>
      <c r="H3399" s="70">
        <f t="shared" si="1913"/>
        <v>29.12</v>
      </c>
      <c r="I3399" s="70">
        <f t="shared" si="1913"/>
        <v>15.1</v>
      </c>
      <c r="J3399" s="70">
        <f t="shared" si="1914"/>
        <v>44.22</v>
      </c>
      <c r="K3399" s="70">
        <v>0</v>
      </c>
      <c r="L3399" s="76">
        <f t="shared" si="1915"/>
        <v>44.22</v>
      </c>
      <c r="N3399" s="70">
        <v>29.12</v>
      </c>
      <c r="O3399" s="70">
        <v>15.1</v>
      </c>
      <c r="P3399" s="70">
        <f t="shared" si="1916"/>
        <v>44.22</v>
      </c>
      <c r="Q3399" s="64"/>
      <c r="R3399" s="70">
        <f t="shared" si="1917"/>
        <v>29.12</v>
      </c>
      <c r="S3399" s="70">
        <f t="shared" si="1917"/>
        <v>15.1</v>
      </c>
      <c r="T3399" s="70">
        <f t="shared" si="1918"/>
        <v>44.22</v>
      </c>
      <c r="U3399" s="70">
        <f t="shared" si="1919"/>
        <v>0</v>
      </c>
      <c r="V3399" s="78">
        <f t="shared" si="1920"/>
        <v>44.22</v>
      </c>
      <c r="X3399" s="70">
        <v>29.12</v>
      </c>
      <c r="Y3399" s="70">
        <v>15.1</v>
      </c>
      <c r="Z3399" s="70">
        <v>44.22</v>
      </c>
      <c r="AA3399" s="79"/>
      <c r="AB3399" s="80">
        <f t="shared" si="1902"/>
        <v>0</v>
      </c>
    </row>
    <row r="3400" spans="1:28" ht="22.5" x14ac:dyDescent="0.25">
      <c r="A3400" s="72" t="s">
        <v>19847</v>
      </c>
      <c r="B3400" s="73" t="s">
        <v>24474</v>
      </c>
      <c r="C3400" s="74" t="s">
        <v>15692</v>
      </c>
      <c r="D3400" s="75">
        <v>0</v>
      </c>
      <c r="E3400" s="70">
        <v>82.68</v>
      </c>
      <c r="F3400" s="76">
        <f t="shared" si="1912"/>
        <v>0</v>
      </c>
      <c r="G3400" s="77"/>
      <c r="H3400" s="70">
        <f t="shared" si="1913"/>
        <v>65.900000000000006</v>
      </c>
      <c r="I3400" s="70">
        <f t="shared" si="1913"/>
        <v>16.78</v>
      </c>
      <c r="J3400" s="70">
        <f t="shared" si="1914"/>
        <v>82.68</v>
      </c>
      <c r="K3400" s="70">
        <v>0</v>
      </c>
      <c r="L3400" s="76">
        <f t="shared" si="1915"/>
        <v>82.68</v>
      </c>
      <c r="N3400" s="70">
        <v>65.900000000000006</v>
      </c>
      <c r="O3400" s="70">
        <v>16.78</v>
      </c>
      <c r="P3400" s="70">
        <f t="shared" si="1916"/>
        <v>82.68</v>
      </c>
      <c r="Q3400" s="64"/>
      <c r="R3400" s="70">
        <f t="shared" si="1917"/>
        <v>65.900000000000006</v>
      </c>
      <c r="S3400" s="70">
        <f t="shared" si="1917"/>
        <v>16.79</v>
      </c>
      <c r="T3400" s="70">
        <f t="shared" si="1918"/>
        <v>82.69</v>
      </c>
      <c r="U3400" s="70">
        <f t="shared" si="1919"/>
        <v>0</v>
      </c>
      <c r="V3400" s="78">
        <f t="shared" si="1920"/>
        <v>82.69</v>
      </c>
      <c r="X3400" s="70">
        <v>65.900000000000006</v>
      </c>
      <c r="Y3400" s="70">
        <v>16.79</v>
      </c>
      <c r="Z3400" s="70">
        <v>82.69</v>
      </c>
      <c r="AA3400" s="79"/>
      <c r="AB3400" s="80">
        <f t="shared" si="1902"/>
        <v>-9.9999999999909051E-3</v>
      </c>
    </row>
    <row r="3401" spans="1:28" ht="22.5" x14ac:dyDescent="0.25">
      <c r="A3401" s="72" t="s">
        <v>19108</v>
      </c>
      <c r="B3401" s="73" t="s">
        <v>24475</v>
      </c>
      <c r="C3401" s="74" t="s">
        <v>15692</v>
      </c>
      <c r="D3401" s="75">
        <v>0</v>
      </c>
      <c r="E3401" s="70">
        <v>123.69</v>
      </c>
      <c r="F3401" s="76">
        <f t="shared" si="1912"/>
        <v>0</v>
      </c>
      <c r="G3401" s="77"/>
      <c r="H3401" s="70">
        <f t="shared" si="1913"/>
        <v>108.59</v>
      </c>
      <c r="I3401" s="70">
        <f t="shared" si="1913"/>
        <v>15.1</v>
      </c>
      <c r="J3401" s="70">
        <f t="shared" si="1914"/>
        <v>123.69</v>
      </c>
      <c r="K3401" s="70">
        <v>0</v>
      </c>
      <c r="L3401" s="76">
        <f t="shared" si="1915"/>
        <v>123.69</v>
      </c>
      <c r="N3401" s="70">
        <v>108.59</v>
      </c>
      <c r="O3401" s="70">
        <v>15.1</v>
      </c>
      <c r="P3401" s="70">
        <f t="shared" si="1916"/>
        <v>123.69</v>
      </c>
      <c r="Q3401" s="64"/>
      <c r="R3401" s="70">
        <f t="shared" si="1917"/>
        <v>108.59</v>
      </c>
      <c r="S3401" s="70">
        <f t="shared" si="1917"/>
        <v>15.1</v>
      </c>
      <c r="T3401" s="70">
        <f t="shared" si="1918"/>
        <v>123.69</v>
      </c>
      <c r="U3401" s="70">
        <f t="shared" si="1919"/>
        <v>0</v>
      </c>
      <c r="V3401" s="78">
        <f t="shared" si="1920"/>
        <v>123.69</v>
      </c>
      <c r="X3401" s="70">
        <v>108.59</v>
      </c>
      <c r="Y3401" s="70">
        <v>15.1</v>
      </c>
      <c r="Z3401" s="70">
        <v>123.69</v>
      </c>
      <c r="AA3401" s="79"/>
      <c r="AB3401" s="80">
        <f t="shared" si="1902"/>
        <v>0</v>
      </c>
    </row>
    <row r="3402" spans="1:28" ht="22.5" x14ac:dyDescent="0.25">
      <c r="A3402" s="72" t="s">
        <v>19109</v>
      </c>
      <c r="B3402" s="73" t="s">
        <v>24476</v>
      </c>
      <c r="C3402" s="74" t="s">
        <v>15692</v>
      </c>
      <c r="D3402" s="75">
        <v>0</v>
      </c>
      <c r="E3402" s="70">
        <v>767.8</v>
      </c>
      <c r="F3402" s="76">
        <f t="shared" si="1912"/>
        <v>0</v>
      </c>
      <c r="G3402" s="77"/>
      <c r="H3402" s="70">
        <f t="shared" si="1913"/>
        <v>734.25</v>
      </c>
      <c r="I3402" s="70">
        <f t="shared" si="1913"/>
        <v>33.549999999999997</v>
      </c>
      <c r="J3402" s="70">
        <f t="shared" si="1914"/>
        <v>767.8</v>
      </c>
      <c r="K3402" s="70">
        <v>0</v>
      </c>
      <c r="L3402" s="76">
        <f t="shared" si="1915"/>
        <v>767.8</v>
      </c>
      <c r="N3402" s="70">
        <v>734.25</v>
      </c>
      <c r="O3402" s="70">
        <v>33.549999999999997</v>
      </c>
      <c r="P3402" s="70">
        <f t="shared" si="1916"/>
        <v>767.8</v>
      </c>
      <c r="Q3402" s="64"/>
      <c r="R3402" s="70">
        <f t="shared" si="1917"/>
        <v>734.25</v>
      </c>
      <c r="S3402" s="70">
        <f t="shared" si="1917"/>
        <v>33.549999999999997</v>
      </c>
      <c r="T3402" s="70">
        <f t="shared" si="1918"/>
        <v>767.8</v>
      </c>
      <c r="U3402" s="70">
        <f t="shared" si="1919"/>
        <v>0</v>
      </c>
      <c r="V3402" s="78">
        <f t="shared" si="1920"/>
        <v>767.8</v>
      </c>
      <c r="X3402" s="70">
        <v>734.25</v>
      </c>
      <c r="Y3402" s="70">
        <v>33.549999999999997</v>
      </c>
      <c r="Z3402" s="70">
        <v>767.8</v>
      </c>
      <c r="AA3402" s="79"/>
      <c r="AB3402" s="80">
        <f t="shared" ref="AB3402:AB3465" si="1921">P3402-Z3402</f>
        <v>0</v>
      </c>
    </row>
    <row r="3403" spans="1:28" ht="22.5" x14ac:dyDescent="0.25">
      <c r="A3403" s="66" t="s">
        <v>19110</v>
      </c>
      <c r="B3403" s="67" t="s">
        <v>24477</v>
      </c>
      <c r="C3403" s="68"/>
      <c r="D3403" s="69"/>
      <c r="E3403" s="70"/>
      <c r="F3403" s="71"/>
      <c r="H3403" s="70"/>
      <c r="I3403" s="70"/>
      <c r="J3403" s="70"/>
      <c r="K3403" s="70"/>
      <c r="L3403" s="76"/>
      <c r="N3403" s="70"/>
      <c r="O3403" s="70"/>
      <c r="P3403" s="70"/>
      <c r="Q3403" s="64"/>
      <c r="R3403" s="70"/>
      <c r="S3403" s="70"/>
      <c r="T3403" s="70"/>
      <c r="U3403" s="70"/>
      <c r="V3403" s="78"/>
      <c r="X3403" s="70"/>
      <c r="Y3403" s="70"/>
      <c r="Z3403" s="70"/>
      <c r="AA3403" s="79"/>
      <c r="AB3403" s="80">
        <f t="shared" si="1921"/>
        <v>0</v>
      </c>
    </row>
    <row r="3404" spans="1:28" ht="22.5" x14ac:dyDescent="0.25">
      <c r="A3404" s="72" t="s">
        <v>19111</v>
      </c>
      <c r="B3404" s="73" t="s">
        <v>24478</v>
      </c>
      <c r="C3404" s="74" t="s">
        <v>15692</v>
      </c>
      <c r="D3404" s="75">
        <v>0</v>
      </c>
      <c r="E3404" s="70">
        <v>71.89</v>
      </c>
      <c r="F3404" s="76">
        <f t="shared" ref="F3404:F3412" si="1922">ROUND(D3404*E3404,2)</f>
        <v>0</v>
      </c>
      <c r="G3404" s="77"/>
      <c r="H3404" s="70">
        <f t="shared" ref="H3404:I3412" si="1923">ROUND(N3404+(N3404*$H$2/100),2)</f>
        <v>56.79</v>
      </c>
      <c r="I3404" s="70">
        <f t="shared" si="1923"/>
        <v>15.1</v>
      </c>
      <c r="J3404" s="70">
        <f t="shared" ref="J3404:J3412" si="1924">H3404+I3404</f>
        <v>71.89</v>
      </c>
      <c r="K3404" s="70">
        <v>0</v>
      </c>
      <c r="L3404" s="76">
        <f t="shared" ref="L3404:L3412" si="1925">SUM(J3404:K3404)</f>
        <v>71.89</v>
      </c>
      <c r="N3404" s="70">
        <v>56.79</v>
      </c>
      <c r="O3404" s="70">
        <v>15.1</v>
      </c>
      <c r="P3404" s="70">
        <f t="shared" ref="P3404:P3412" si="1926">SUM(N3404:O3404)</f>
        <v>71.89</v>
      </c>
      <c r="Q3404" s="64"/>
      <c r="R3404" s="70">
        <f t="shared" ref="R3404:S3412" si="1927">X3404</f>
        <v>56.79</v>
      </c>
      <c r="S3404" s="70">
        <f t="shared" si="1927"/>
        <v>15.1</v>
      </c>
      <c r="T3404" s="70">
        <f t="shared" ref="T3404:T3412" si="1928">R3404+S3404</f>
        <v>71.89</v>
      </c>
      <c r="U3404" s="70">
        <f t="shared" ref="U3404:U3412" si="1929">ROUND(Z3404*$H$2,2)/100</f>
        <v>0</v>
      </c>
      <c r="V3404" s="78">
        <f t="shared" ref="V3404:V3412" si="1930">SUM(T3404:U3404)</f>
        <v>71.89</v>
      </c>
      <c r="X3404" s="70">
        <v>56.79</v>
      </c>
      <c r="Y3404" s="70">
        <v>15.1</v>
      </c>
      <c r="Z3404" s="70">
        <v>71.89</v>
      </c>
      <c r="AA3404" s="79"/>
      <c r="AB3404" s="80">
        <f t="shared" si="1921"/>
        <v>0</v>
      </c>
    </row>
    <row r="3405" spans="1:28" ht="22.5" x14ac:dyDescent="0.25">
      <c r="A3405" s="72" t="s">
        <v>19112</v>
      </c>
      <c r="B3405" s="73" t="s">
        <v>24479</v>
      </c>
      <c r="C3405" s="74" t="s">
        <v>15692</v>
      </c>
      <c r="D3405" s="75">
        <v>0</v>
      </c>
      <c r="E3405" s="70">
        <v>79.099999999999994</v>
      </c>
      <c r="F3405" s="76">
        <f t="shared" si="1922"/>
        <v>0</v>
      </c>
      <c r="G3405" s="77"/>
      <c r="H3405" s="70">
        <f t="shared" si="1923"/>
        <v>64</v>
      </c>
      <c r="I3405" s="70">
        <f t="shared" si="1923"/>
        <v>15.1</v>
      </c>
      <c r="J3405" s="70">
        <f t="shared" si="1924"/>
        <v>79.099999999999994</v>
      </c>
      <c r="K3405" s="70">
        <v>0</v>
      </c>
      <c r="L3405" s="76">
        <f t="shared" si="1925"/>
        <v>79.099999999999994</v>
      </c>
      <c r="N3405" s="70">
        <v>64</v>
      </c>
      <c r="O3405" s="70">
        <v>15.1</v>
      </c>
      <c r="P3405" s="70">
        <f t="shared" si="1926"/>
        <v>79.099999999999994</v>
      </c>
      <c r="Q3405" s="64"/>
      <c r="R3405" s="70">
        <f t="shared" si="1927"/>
        <v>64</v>
      </c>
      <c r="S3405" s="70">
        <f t="shared" si="1927"/>
        <v>15.1</v>
      </c>
      <c r="T3405" s="70">
        <f t="shared" si="1928"/>
        <v>79.099999999999994</v>
      </c>
      <c r="U3405" s="70">
        <f t="shared" si="1929"/>
        <v>0</v>
      </c>
      <c r="V3405" s="78">
        <f t="shared" si="1930"/>
        <v>79.099999999999994</v>
      </c>
      <c r="X3405" s="70">
        <v>64</v>
      </c>
      <c r="Y3405" s="70">
        <v>15.1</v>
      </c>
      <c r="Z3405" s="70">
        <v>79.099999999999994</v>
      </c>
      <c r="AA3405" s="79"/>
      <c r="AB3405" s="80">
        <f t="shared" si="1921"/>
        <v>0</v>
      </c>
    </row>
    <row r="3406" spans="1:28" ht="22.5" x14ac:dyDescent="0.25">
      <c r="A3406" s="72" t="s">
        <v>19113</v>
      </c>
      <c r="B3406" s="73" t="s">
        <v>24480</v>
      </c>
      <c r="C3406" s="74" t="s">
        <v>15692</v>
      </c>
      <c r="D3406" s="75">
        <v>0</v>
      </c>
      <c r="E3406" s="70">
        <v>85.11999999999999</v>
      </c>
      <c r="F3406" s="76">
        <f t="shared" si="1922"/>
        <v>0</v>
      </c>
      <c r="G3406" s="77"/>
      <c r="H3406" s="70">
        <f t="shared" si="1923"/>
        <v>70.02</v>
      </c>
      <c r="I3406" s="70">
        <f t="shared" si="1923"/>
        <v>15.1</v>
      </c>
      <c r="J3406" s="70">
        <f t="shared" si="1924"/>
        <v>85.11999999999999</v>
      </c>
      <c r="K3406" s="70">
        <v>0</v>
      </c>
      <c r="L3406" s="76">
        <f t="shared" si="1925"/>
        <v>85.11999999999999</v>
      </c>
      <c r="N3406" s="70">
        <v>70.02</v>
      </c>
      <c r="O3406" s="70">
        <v>15.1</v>
      </c>
      <c r="P3406" s="70">
        <f t="shared" si="1926"/>
        <v>85.11999999999999</v>
      </c>
      <c r="Q3406" s="64"/>
      <c r="R3406" s="70">
        <f t="shared" si="1927"/>
        <v>70.02</v>
      </c>
      <c r="S3406" s="70">
        <f t="shared" si="1927"/>
        <v>15.1</v>
      </c>
      <c r="T3406" s="70">
        <f t="shared" si="1928"/>
        <v>85.11999999999999</v>
      </c>
      <c r="U3406" s="70">
        <f t="shared" si="1929"/>
        <v>0</v>
      </c>
      <c r="V3406" s="78">
        <f t="shared" si="1930"/>
        <v>85.11999999999999</v>
      </c>
      <c r="X3406" s="70">
        <v>70.02</v>
      </c>
      <c r="Y3406" s="70">
        <v>15.1</v>
      </c>
      <c r="Z3406" s="70">
        <v>85.12</v>
      </c>
      <c r="AA3406" s="79"/>
      <c r="AB3406" s="80">
        <f t="shared" si="1921"/>
        <v>0</v>
      </c>
    </row>
    <row r="3407" spans="1:28" ht="22.5" x14ac:dyDescent="0.25">
      <c r="A3407" s="72" t="s">
        <v>19114</v>
      </c>
      <c r="B3407" s="73" t="s">
        <v>24481</v>
      </c>
      <c r="C3407" s="74" t="s">
        <v>15692</v>
      </c>
      <c r="D3407" s="75">
        <v>0</v>
      </c>
      <c r="E3407" s="70">
        <v>110.32</v>
      </c>
      <c r="F3407" s="76">
        <f t="shared" si="1922"/>
        <v>0</v>
      </c>
      <c r="G3407" s="77"/>
      <c r="H3407" s="70">
        <f t="shared" si="1923"/>
        <v>95.22</v>
      </c>
      <c r="I3407" s="70">
        <f t="shared" si="1923"/>
        <v>15.1</v>
      </c>
      <c r="J3407" s="70">
        <f t="shared" si="1924"/>
        <v>110.32</v>
      </c>
      <c r="K3407" s="70">
        <v>0</v>
      </c>
      <c r="L3407" s="76">
        <f t="shared" si="1925"/>
        <v>110.32</v>
      </c>
      <c r="N3407" s="70">
        <v>95.22</v>
      </c>
      <c r="O3407" s="70">
        <v>15.1</v>
      </c>
      <c r="P3407" s="70">
        <f t="shared" si="1926"/>
        <v>110.32</v>
      </c>
      <c r="Q3407" s="64"/>
      <c r="R3407" s="70">
        <f t="shared" si="1927"/>
        <v>95.22</v>
      </c>
      <c r="S3407" s="70">
        <f t="shared" si="1927"/>
        <v>15.1</v>
      </c>
      <c r="T3407" s="70">
        <f t="shared" si="1928"/>
        <v>110.32</v>
      </c>
      <c r="U3407" s="70">
        <f t="shared" si="1929"/>
        <v>0</v>
      </c>
      <c r="V3407" s="78">
        <f t="shared" si="1930"/>
        <v>110.32</v>
      </c>
      <c r="X3407" s="70">
        <v>95.22</v>
      </c>
      <c r="Y3407" s="70">
        <v>15.1</v>
      </c>
      <c r="Z3407" s="70">
        <v>110.32</v>
      </c>
      <c r="AA3407" s="79"/>
      <c r="AB3407" s="80">
        <f t="shared" si="1921"/>
        <v>0</v>
      </c>
    </row>
    <row r="3408" spans="1:28" ht="22.5" x14ac:dyDescent="0.25">
      <c r="A3408" s="72" t="s">
        <v>19115</v>
      </c>
      <c r="B3408" s="73" t="s">
        <v>24482</v>
      </c>
      <c r="C3408" s="74" t="s">
        <v>15692</v>
      </c>
      <c r="D3408" s="75">
        <v>0</v>
      </c>
      <c r="E3408" s="70">
        <v>111.74</v>
      </c>
      <c r="F3408" s="76">
        <f t="shared" si="1922"/>
        <v>0</v>
      </c>
      <c r="G3408" s="77"/>
      <c r="H3408" s="70">
        <f t="shared" si="1923"/>
        <v>96.64</v>
      </c>
      <c r="I3408" s="70">
        <f t="shared" si="1923"/>
        <v>15.1</v>
      </c>
      <c r="J3408" s="70">
        <f t="shared" si="1924"/>
        <v>111.74</v>
      </c>
      <c r="K3408" s="70">
        <v>0</v>
      </c>
      <c r="L3408" s="76">
        <f t="shared" si="1925"/>
        <v>111.74</v>
      </c>
      <c r="N3408" s="70">
        <v>96.64</v>
      </c>
      <c r="O3408" s="70">
        <v>15.1</v>
      </c>
      <c r="P3408" s="70">
        <f t="shared" si="1926"/>
        <v>111.74</v>
      </c>
      <c r="Q3408" s="64"/>
      <c r="R3408" s="70">
        <f t="shared" si="1927"/>
        <v>96.64</v>
      </c>
      <c r="S3408" s="70">
        <f t="shared" si="1927"/>
        <v>15.1</v>
      </c>
      <c r="T3408" s="70">
        <f t="shared" si="1928"/>
        <v>111.74</v>
      </c>
      <c r="U3408" s="70">
        <f t="shared" si="1929"/>
        <v>0</v>
      </c>
      <c r="V3408" s="78">
        <f t="shared" si="1930"/>
        <v>111.74</v>
      </c>
      <c r="X3408" s="70">
        <v>96.64</v>
      </c>
      <c r="Y3408" s="70">
        <v>15.1</v>
      </c>
      <c r="Z3408" s="70">
        <v>111.74</v>
      </c>
      <c r="AA3408" s="79"/>
      <c r="AB3408" s="80">
        <f t="shared" si="1921"/>
        <v>0</v>
      </c>
    </row>
    <row r="3409" spans="1:28" ht="22.5" x14ac:dyDescent="0.25">
      <c r="A3409" s="72" t="s">
        <v>19116</v>
      </c>
      <c r="B3409" s="73" t="s">
        <v>24483</v>
      </c>
      <c r="C3409" s="74" t="s">
        <v>15692</v>
      </c>
      <c r="D3409" s="75">
        <v>0</v>
      </c>
      <c r="E3409" s="70">
        <v>68.55</v>
      </c>
      <c r="F3409" s="76">
        <f t="shared" si="1922"/>
        <v>0</v>
      </c>
      <c r="G3409" s="77"/>
      <c r="H3409" s="70">
        <f t="shared" si="1923"/>
        <v>53.45</v>
      </c>
      <c r="I3409" s="70">
        <f t="shared" si="1923"/>
        <v>15.1</v>
      </c>
      <c r="J3409" s="70">
        <f t="shared" si="1924"/>
        <v>68.55</v>
      </c>
      <c r="K3409" s="70">
        <v>0</v>
      </c>
      <c r="L3409" s="76">
        <f t="shared" si="1925"/>
        <v>68.55</v>
      </c>
      <c r="N3409" s="70">
        <v>53.449999999999996</v>
      </c>
      <c r="O3409" s="70">
        <v>15.1</v>
      </c>
      <c r="P3409" s="70">
        <f t="shared" si="1926"/>
        <v>68.55</v>
      </c>
      <c r="Q3409" s="64"/>
      <c r="R3409" s="70">
        <f t="shared" si="1927"/>
        <v>53.45</v>
      </c>
      <c r="S3409" s="70">
        <f t="shared" si="1927"/>
        <v>15.1</v>
      </c>
      <c r="T3409" s="70">
        <f t="shared" si="1928"/>
        <v>68.55</v>
      </c>
      <c r="U3409" s="70">
        <f t="shared" si="1929"/>
        <v>0</v>
      </c>
      <c r="V3409" s="78">
        <f t="shared" si="1930"/>
        <v>68.55</v>
      </c>
      <c r="X3409" s="70">
        <v>53.45</v>
      </c>
      <c r="Y3409" s="70">
        <v>15.1</v>
      </c>
      <c r="Z3409" s="70">
        <v>68.55</v>
      </c>
      <c r="AA3409" s="79"/>
      <c r="AB3409" s="80">
        <f t="shared" si="1921"/>
        <v>0</v>
      </c>
    </row>
    <row r="3410" spans="1:28" ht="22.5" x14ac:dyDescent="0.25">
      <c r="A3410" s="72" t="s">
        <v>19117</v>
      </c>
      <c r="B3410" s="73" t="s">
        <v>24484</v>
      </c>
      <c r="C3410" s="74" t="s">
        <v>15692</v>
      </c>
      <c r="D3410" s="75">
        <v>0</v>
      </c>
      <c r="E3410" s="70">
        <v>85.06</v>
      </c>
      <c r="F3410" s="76">
        <f t="shared" si="1922"/>
        <v>0</v>
      </c>
      <c r="G3410" s="77"/>
      <c r="H3410" s="70">
        <f t="shared" si="1923"/>
        <v>69.959999999999994</v>
      </c>
      <c r="I3410" s="70">
        <f t="shared" si="1923"/>
        <v>15.1</v>
      </c>
      <c r="J3410" s="70">
        <f t="shared" si="1924"/>
        <v>85.059999999999988</v>
      </c>
      <c r="K3410" s="70">
        <v>0</v>
      </c>
      <c r="L3410" s="76">
        <f t="shared" si="1925"/>
        <v>85.059999999999988</v>
      </c>
      <c r="N3410" s="70">
        <v>69.960000000000008</v>
      </c>
      <c r="O3410" s="70">
        <v>15.1</v>
      </c>
      <c r="P3410" s="70">
        <f t="shared" si="1926"/>
        <v>85.06</v>
      </c>
      <c r="Q3410" s="64"/>
      <c r="R3410" s="70">
        <f t="shared" si="1927"/>
        <v>69.959999999999994</v>
      </c>
      <c r="S3410" s="70">
        <f t="shared" si="1927"/>
        <v>15.1</v>
      </c>
      <c r="T3410" s="70">
        <f t="shared" si="1928"/>
        <v>85.059999999999988</v>
      </c>
      <c r="U3410" s="70">
        <f t="shared" si="1929"/>
        <v>0</v>
      </c>
      <c r="V3410" s="78">
        <f t="shared" si="1930"/>
        <v>85.059999999999988</v>
      </c>
      <c r="X3410" s="70">
        <v>69.959999999999994</v>
      </c>
      <c r="Y3410" s="70">
        <v>15.1</v>
      </c>
      <c r="Z3410" s="70">
        <v>85.06</v>
      </c>
      <c r="AA3410" s="79"/>
      <c r="AB3410" s="80">
        <f t="shared" si="1921"/>
        <v>0</v>
      </c>
    </row>
    <row r="3411" spans="1:28" ht="22.5" x14ac:dyDescent="0.25">
      <c r="A3411" s="72" t="s">
        <v>19118</v>
      </c>
      <c r="B3411" s="73" t="s">
        <v>24485</v>
      </c>
      <c r="C3411" s="74" t="s">
        <v>15692</v>
      </c>
      <c r="D3411" s="75">
        <v>0</v>
      </c>
      <c r="E3411" s="70">
        <v>52.88</v>
      </c>
      <c r="F3411" s="76">
        <f t="shared" si="1922"/>
        <v>0</v>
      </c>
      <c r="G3411" s="77"/>
      <c r="H3411" s="70">
        <f t="shared" si="1923"/>
        <v>37.78</v>
      </c>
      <c r="I3411" s="70">
        <f t="shared" si="1923"/>
        <v>15.1</v>
      </c>
      <c r="J3411" s="70">
        <f t="shared" si="1924"/>
        <v>52.88</v>
      </c>
      <c r="K3411" s="70">
        <v>0</v>
      </c>
      <c r="L3411" s="76">
        <f t="shared" si="1925"/>
        <v>52.88</v>
      </c>
      <c r="N3411" s="70">
        <v>37.78</v>
      </c>
      <c r="O3411" s="70">
        <v>15.1</v>
      </c>
      <c r="P3411" s="70">
        <f t="shared" si="1926"/>
        <v>52.88</v>
      </c>
      <c r="Q3411" s="64"/>
      <c r="R3411" s="70">
        <f t="shared" si="1927"/>
        <v>37.78</v>
      </c>
      <c r="S3411" s="70">
        <f t="shared" si="1927"/>
        <v>15.1</v>
      </c>
      <c r="T3411" s="70">
        <f t="shared" si="1928"/>
        <v>52.88</v>
      </c>
      <c r="U3411" s="70">
        <f t="shared" si="1929"/>
        <v>0</v>
      </c>
      <c r="V3411" s="78">
        <f t="shared" si="1930"/>
        <v>52.88</v>
      </c>
      <c r="X3411" s="70">
        <v>37.78</v>
      </c>
      <c r="Y3411" s="70">
        <v>15.1</v>
      </c>
      <c r="Z3411" s="70">
        <v>52.88</v>
      </c>
      <c r="AA3411" s="79"/>
      <c r="AB3411" s="80">
        <f t="shared" si="1921"/>
        <v>0</v>
      </c>
    </row>
    <row r="3412" spans="1:28" ht="22.5" x14ac:dyDescent="0.25">
      <c r="A3412" s="72" t="s">
        <v>19119</v>
      </c>
      <c r="B3412" s="73" t="s">
        <v>24486</v>
      </c>
      <c r="C3412" s="74" t="s">
        <v>15692</v>
      </c>
      <c r="D3412" s="75">
        <v>0</v>
      </c>
      <c r="E3412" s="70">
        <v>68.63000000000001</v>
      </c>
      <c r="F3412" s="76">
        <f t="shared" si="1922"/>
        <v>0</v>
      </c>
      <c r="G3412" s="77"/>
      <c r="H3412" s="70">
        <f t="shared" si="1923"/>
        <v>53.53</v>
      </c>
      <c r="I3412" s="70">
        <f t="shared" si="1923"/>
        <v>15.1</v>
      </c>
      <c r="J3412" s="70">
        <f t="shared" si="1924"/>
        <v>68.63</v>
      </c>
      <c r="K3412" s="70">
        <v>0</v>
      </c>
      <c r="L3412" s="76">
        <f t="shared" si="1925"/>
        <v>68.63</v>
      </c>
      <c r="N3412" s="70">
        <v>53.53</v>
      </c>
      <c r="O3412" s="70">
        <v>15.1</v>
      </c>
      <c r="P3412" s="70">
        <f t="shared" si="1926"/>
        <v>68.63</v>
      </c>
      <c r="Q3412" s="64"/>
      <c r="R3412" s="70">
        <f t="shared" si="1927"/>
        <v>53.53</v>
      </c>
      <c r="S3412" s="70">
        <f t="shared" si="1927"/>
        <v>15.1</v>
      </c>
      <c r="T3412" s="70">
        <f t="shared" si="1928"/>
        <v>68.63</v>
      </c>
      <c r="U3412" s="70">
        <f t="shared" si="1929"/>
        <v>0</v>
      </c>
      <c r="V3412" s="78">
        <f t="shared" si="1930"/>
        <v>68.63</v>
      </c>
      <c r="X3412" s="70">
        <v>53.53</v>
      </c>
      <c r="Y3412" s="70">
        <v>15.1</v>
      </c>
      <c r="Z3412" s="70">
        <v>68.63</v>
      </c>
      <c r="AA3412" s="79"/>
      <c r="AB3412" s="80">
        <f t="shared" si="1921"/>
        <v>0</v>
      </c>
    </row>
    <row r="3413" spans="1:28" ht="22.5" x14ac:dyDescent="0.25">
      <c r="A3413" s="66" t="s">
        <v>19120</v>
      </c>
      <c r="B3413" s="67" t="s">
        <v>24487</v>
      </c>
      <c r="C3413" s="68"/>
      <c r="D3413" s="69"/>
      <c r="E3413" s="70"/>
      <c r="F3413" s="71"/>
      <c r="H3413" s="70"/>
      <c r="I3413" s="70"/>
      <c r="J3413" s="70"/>
      <c r="K3413" s="70"/>
      <c r="L3413" s="76"/>
      <c r="N3413" s="70"/>
      <c r="O3413" s="70"/>
      <c r="P3413" s="70"/>
      <c r="Q3413" s="64"/>
      <c r="R3413" s="70"/>
      <c r="S3413" s="70"/>
      <c r="T3413" s="70"/>
      <c r="U3413" s="70"/>
      <c r="V3413" s="78"/>
      <c r="X3413" s="70"/>
      <c r="Y3413" s="70"/>
      <c r="Z3413" s="70"/>
      <c r="AA3413" s="79"/>
      <c r="AB3413" s="80">
        <f t="shared" si="1921"/>
        <v>0</v>
      </c>
    </row>
    <row r="3414" spans="1:28" x14ac:dyDescent="0.25">
      <c r="A3414" s="72" t="s">
        <v>19121</v>
      </c>
      <c r="B3414" s="73" t="s">
        <v>24488</v>
      </c>
      <c r="C3414" s="74" t="s">
        <v>15692</v>
      </c>
      <c r="D3414" s="75">
        <v>0</v>
      </c>
      <c r="E3414" s="70">
        <v>275.04000000000002</v>
      </c>
      <c r="F3414" s="76">
        <f t="shared" ref="F3414:F3423" si="1931">ROUND(D3414*E3414,2)</f>
        <v>0</v>
      </c>
      <c r="G3414" s="77"/>
      <c r="H3414" s="70">
        <f t="shared" ref="H3414:I3423" si="1932">ROUND(N3414+(N3414*$H$2/100),2)</f>
        <v>224.71</v>
      </c>
      <c r="I3414" s="70">
        <f t="shared" si="1932"/>
        <v>50.33</v>
      </c>
      <c r="J3414" s="70">
        <f t="shared" ref="J3414:J3423" si="1933">H3414+I3414</f>
        <v>275.04000000000002</v>
      </c>
      <c r="K3414" s="70">
        <v>0</v>
      </c>
      <c r="L3414" s="76">
        <f t="shared" ref="L3414:L3423" si="1934">SUM(J3414:K3414)</f>
        <v>275.04000000000002</v>
      </c>
      <c r="N3414" s="70">
        <v>224.70999999999998</v>
      </c>
      <c r="O3414" s="70">
        <v>50.33</v>
      </c>
      <c r="P3414" s="70">
        <f t="shared" ref="P3414:P3423" si="1935">SUM(N3414:O3414)</f>
        <v>275.03999999999996</v>
      </c>
      <c r="Q3414" s="64"/>
      <c r="R3414" s="70">
        <f t="shared" ref="R3414:S3423" si="1936">X3414</f>
        <v>224.71</v>
      </c>
      <c r="S3414" s="70">
        <f t="shared" si="1936"/>
        <v>50.34</v>
      </c>
      <c r="T3414" s="70">
        <f t="shared" ref="T3414:T3423" si="1937">R3414+S3414</f>
        <v>275.05</v>
      </c>
      <c r="U3414" s="70">
        <f t="shared" ref="U3414:U3423" si="1938">ROUND(Z3414*$H$2,2)/100</f>
        <v>0</v>
      </c>
      <c r="V3414" s="78">
        <f t="shared" ref="V3414:V3423" si="1939">SUM(T3414:U3414)</f>
        <v>275.05</v>
      </c>
      <c r="X3414" s="70">
        <v>224.71</v>
      </c>
      <c r="Y3414" s="70">
        <v>50.34</v>
      </c>
      <c r="Z3414" s="70">
        <v>275.05</v>
      </c>
      <c r="AA3414" s="79"/>
      <c r="AB3414" s="80">
        <f t="shared" si="1921"/>
        <v>-1.0000000000047748E-2</v>
      </c>
    </row>
    <row r="3415" spans="1:28" x14ac:dyDescent="0.25">
      <c r="A3415" s="72" t="s">
        <v>19122</v>
      </c>
      <c r="B3415" s="73" t="s">
        <v>24489</v>
      </c>
      <c r="C3415" s="74" t="s">
        <v>15692</v>
      </c>
      <c r="D3415" s="75">
        <v>0</v>
      </c>
      <c r="E3415" s="70">
        <v>242.82</v>
      </c>
      <c r="F3415" s="76">
        <f t="shared" si="1931"/>
        <v>0</v>
      </c>
      <c r="G3415" s="77"/>
      <c r="H3415" s="70">
        <f t="shared" si="1932"/>
        <v>192.49</v>
      </c>
      <c r="I3415" s="70">
        <f t="shared" si="1932"/>
        <v>50.33</v>
      </c>
      <c r="J3415" s="70">
        <f t="shared" si="1933"/>
        <v>242.82</v>
      </c>
      <c r="K3415" s="70">
        <v>0</v>
      </c>
      <c r="L3415" s="76">
        <f t="shared" si="1934"/>
        <v>242.82</v>
      </c>
      <c r="N3415" s="70">
        <v>192.49</v>
      </c>
      <c r="O3415" s="70">
        <v>50.33</v>
      </c>
      <c r="P3415" s="70">
        <f t="shared" si="1935"/>
        <v>242.82</v>
      </c>
      <c r="Q3415" s="64"/>
      <c r="R3415" s="70">
        <f t="shared" si="1936"/>
        <v>192.49</v>
      </c>
      <c r="S3415" s="70">
        <f t="shared" si="1936"/>
        <v>50.34</v>
      </c>
      <c r="T3415" s="70">
        <f t="shared" si="1937"/>
        <v>242.83</v>
      </c>
      <c r="U3415" s="70">
        <f t="shared" si="1938"/>
        <v>0</v>
      </c>
      <c r="V3415" s="78">
        <f t="shared" si="1939"/>
        <v>242.83</v>
      </c>
      <c r="X3415" s="70">
        <v>192.49</v>
      </c>
      <c r="Y3415" s="70">
        <v>50.34</v>
      </c>
      <c r="Z3415" s="70">
        <v>242.83</v>
      </c>
      <c r="AA3415" s="79"/>
      <c r="AB3415" s="80">
        <f t="shared" si="1921"/>
        <v>-1.0000000000019327E-2</v>
      </c>
    </row>
    <row r="3416" spans="1:28" x14ac:dyDescent="0.25">
      <c r="A3416" s="72" t="s">
        <v>19123</v>
      </c>
      <c r="B3416" s="73" t="s">
        <v>24490</v>
      </c>
      <c r="C3416" s="74" t="s">
        <v>15692</v>
      </c>
      <c r="D3416" s="75">
        <v>0</v>
      </c>
      <c r="E3416" s="70">
        <v>256.31</v>
      </c>
      <c r="F3416" s="76">
        <f t="shared" si="1931"/>
        <v>0</v>
      </c>
      <c r="G3416" s="77"/>
      <c r="H3416" s="70">
        <f t="shared" si="1932"/>
        <v>205.98</v>
      </c>
      <c r="I3416" s="70">
        <f t="shared" si="1932"/>
        <v>50.33</v>
      </c>
      <c r="J3416" s="70">
        <f t="shared" si="1933"/>
        <v>256.31</v>
      </c>
      <c r="K3416" s="70">
        <v>0</v>
      </c>
      <c r="L3416" s="76">
        <f t="shared" si="1934"/>
        <v>256.31</v>
      </c>
      <c r="N3416" s="70">
        <v>205.98</v>
      </c>
      <c r="O3416" s="70">
        <v>50.33</v>
      </c>
      <c r="P3416" s="70">
        <f t="shared" si="1935"/>
        <v>256.31</v>
      </c>
      <c r="Q3416" s="64"/>
      <c r="R3416" s="70">
        <f t="shared" si="1936"/>
        <v>205.98</v>
      </c>
      <c r="S3416" s="70">
        <f t="shared" si="1936"/>
        <v>50.34</v>
      </c>
      <c r="T3416" s="70">
        <f t="shared" si="1937"/>
        <v>256.32</v>
      </c>
      <c r="U3416" s="70">
        <f t="shared" si="1938"/>
        <v>0</v>
      </c>
      <c r="V3416" s="78">
        <f t="shared" si="1939"/>
        <v>256.32</v>
      </c>
      <c r="X3416" s="70">
        <v>205.98</v>
      </c>
      <c r="Y3416" s="70">
        <v>50.34</v>
      </c>
      <c r="Z3416" s="70">
        <v>256.32</v>
      </c>
      <c r="AA3416" s="79"/>
      <c r="AB3416" s="80">
        <f t="shared" si="1921"/>
        <v>-9.9999999999909051E-3</v>
      </c>
    </row>
    <row r="3417" spans="1:28" ht="22.5" x14ac:dyDescent="0.25">
      <c r="A3417" s="72" t="s">
        <v>19124</v>
      </c>
      <c r="B3417" s="73" t="s">
        <v>24491</v>
      </c>
      <c r="C3417" s="74" t="s">
        <v>15692</v>
      </c>
      <c r="D3417" s="75">
        <v>0</v>
      </c>
      <c r="E3417" s="70">
        <v>326.18</v>
      </c>
      <c r="F3417" s="76">
        <f t="shared" si="1931"/>
        <v>0</v>
      </c>
      <c r="G3417" s="77"/>
      <c r="H3417" s="70">
        <f t="shared" si="1932"/>
        <v>275.85000000000002</v>
      </c>
      <c r="I3417" s="70">
        <f t="shared" si="1932"/>
        <v>50.33</v>
      </c>
      <c r="J3417" s="70">
        <f t="shared" si="1933"/>
        <v>326.18</v>
      </c>
      <c r="K3417" s="70">
        <v>0</v>
      </c>
      <c r="L3417" s="76">
        <f t="shared" si="1934"/>
        <v>326.18</v>
      </c>
      <c r="N3417" s="70">
        <v>275.85000000000002</v>
      </c>
      <c r="O3417" s="70">
        <v>50.33</v>
      </c>
      <c r="P3417" s="70">
        <f t="shared" si="1935"/>
        <v>326.18</v>
      </c>
      <c r="Q3417" s="64"/>
      <c r="R3417" s="70">
        <f t="shared" si="1936"/>
        <v>275.85000000000002</v>
      </c>
      <c r="S3417" s="70">
        <f t="shared" si="1936"/>
        <v>50.34</v>
      </c>
      <c r="T3417" s="70">
        <f t="shared" si="1937"/>
        <v>326.19000000000005</v>
      </c>
      <c r="U3417" s="70">
        <f t="shared" si="1938"/>
        <v>0</v>
      </c>
      <c r="V3417" s="78">
        <f t="shared" si="1939"/>
        <v>326.19000000000005</v>
      </c>
      <c r="X3417" s="70">
        <v>275.85000000000002</v>
      </c>
      <c r="Y3417" s="70">
        <v>50.34</v>
      </c>
      <c r="Z3417" s="70">
        <v>326.19</v>
      </c>
      <c r="AA3417" s="79"/>
      <c r="AB3417" s="80">
        <f t="shared" si="1921"/>
        <v>-9.9999999999909051E-3</v>
      </c>
    </row>
    <row r="3418" spans="1:28" x14ac:dyDescent="0.25">
      <c r="A3418" s="72" t="s">
        <v>19125</v>
      </c>
      <c r="B3418" s="73" t="s">
        <v>24492</v>
      </c>
      <c r="C3418" s="74" t="s">
        <v>15692</v>
      </c>
      <c r="D3418" s="75">
        <v>0</v>
      </c>
      <c r="E3418" s="70">
        <v>813.84</v>
      </c>
      <c r="F3418" s="76">
        <f t="shared" si="1931"/>
        <v>0</v>
      </c>
      <c r="G3418" s="77"/>
      <c r="H3418" s="70">
        <f t="shared" si="1932"/>
        <v>763.51</v>
      </c>
      <c r="I3418" s="70">
        <f t="shared" si="1932"/>
        <v>50.33</v>
      </c>
      <c r="J3418" s="70">
        <f t="shared" si="1933"/>
        <v>813.84</v>
      </c>
      <c r="K3418" s="70">
        <v>0</v>
      </c>
      <c r="L3418" s="76">
        <f t="shared" si="1934"/>
        <v>813.84</v>
      </c>
      <c r="N3418" s="70">
        <v>763.51</v>
      </c>
      <c r="O3418" s="70">
        <v>50.33</v>
      </c>
      <c r="P3418" s="70">
        <f t="shared" si="1935"/>
        <v>813.84</v>
      </c>
      <c r="Q3418" s="64"/>
      <c r="R3418" s="70">
        <f t="shared" si="1936"/>
        <v>763.51</v>
      </c>
      <c r="S3418" s="70">
        <f t="shared" si="1936"/>
        <v>50.34</v>
      </c>
      <c r="T3418" s="70">
        <f t="shared" si="1937"/>
        <v>813.85</v>
      </c>
      <c r="U3418" s="70">
        <f t="shared" si="1938"/>
        <v>0</v>
      </c>
      <c r="V3418" s="78">
        <f t="shared" si="1939"/>
        <v>813.85</v>
      </c>
      <c r="X3418" s="70">
        <v>763.51</v>
      </c>
      <c r="Y3418" s="70">
        <v>50.34</v>
      </c>
      <c r="Z3418" s="70">
        <v>813.85</v>
      </c>
      <c r="AA3418" s="79"/>
      <c r="AB3418" s="80">
        <f t="shared" si="1921"/>
        <v>-9.9999999999909051E-3</v>
      </c>
    </row>
    <row r="3419" spans="1:28" x14ac:dyDescent="0.25">
      <c r="A3419" s="72" t="s">
        <v>19126</v>
      </c>
      <c r="B3419" s="73" t="s">
        <v>24493</v>
      </c>
      <c r="C3419" s="74" t="s">
        <v>15692</v>
      </c>
      <c r="D3419" s="75">
        <v>0</v>
      </c>
      <c r="E3419" s="70">
        <v>328.45</v>
      </c>
      <c r="F3419" s="76">
        <f t="shared" si="1931"/>
        <v>0</v>
      </c>
      <c r="G3419" s="77"/>
      <c r="H3419" s="70">
        <f t="shared" si="1932"/>
        <v>308.31</v>
      </c>
      <c r="I3419" s="70">
        <f t="shared" si="1932"/>
        <v>20.14</v>
      </c>
      <c r="J3419" s="70">
        <f t="shared" si="1933"/>
        <v>328.45</v>
      </c>
      <c r="K3419" s="70">
        <v>0</v>
      </c>
      <c r="L3419" s="76">
        <f t="shared" si="1934"/>
        <v>328.45</v>
      </c>
      <c r="N3419" s="70">
        <v>308.31</v>
      </c>
      <c r="O3419" s="70">
        <v>20.14</v>
      </c>
      <c r="P3419" s="70">
        <f t="shared" si="1935"/>
        <v>328.45</v>
      </c>
      <c r="Q3419" s="64"/>
      <c r="R3419" s="70">
        <f t="shared" si="1936"/>
        <v>308.31</v>
      </c>
      <c r="S3419" s="70">
        <f t="shared" si="1936"/>
        <v>20.13</v>
      </c>
      <c r="T3419" s="70">
        <f t="shared" si="1937"/>
        <v>328.44</v>
      </c>
      <c r="U3419" s="70">
        <f t="shared" si="1938"/>
        <v>0</v>
      </c>
      <c r="V3419" s="78">
        <f t="shared" si="1939"/>
        <v>328.44</v>
      </c>
      <c r="X3419" s="70">
        <v>308.31</v>
      </c>
      <c r="Y3419" s="70">
        <v>20.13</v>
      </c>
      <c r="Z3419" s="70">
        <v>328.44</v>
      </c>
      <c r="AA3419" s="79"/>
      <c r="AB3419" s="80">
        <f t="shared" si="1921"/>
        <v>9.9999999999909051E-3</v>
      </c>
    </row>
    <row r="3420" spans="1:28" x14ac:dyDescent="0.25">
      <c r="A3420" s="72" t="s">
        <v>19127</v>
      </c>
      <c r="B3420" s="73" t="s">
        <v>24494</v>
      </c>
      <c r="C3420" s="74" t="s">
        <v>15692</v>
      </c>
      <c r="D3420" s="75">
        <v>0</v>
      </c>
      <c r="E3420" s="70">
        <v>241.74</v>
      </c>
      <c r="F3420" s="76">
        <f t="shared" si="1931"/>
        <v>0</v>
      </c>
      <c r="G3420" s="77"/>
      <c r="H3420" s="70">
        <f t="shared" si="1932"/>
        <v>221.6</v>
      </c>
      <c r="I3420" s="70">
        <f t="shared" si="1932"/>
        <v>20.14</v>
      </c>
      <c r="J3420" s="70">
        <f t="shared" si="1933"/>
        <v>241.74</v>
      </c>
      <c r="K3420" s="70">
        <v>0</v>
      </c>
      <c r="L3420" s="76">
        <f t="shared" si="1934"/>
        <v>241.74</v>
      </c>
      <c r="N3420" s="70">
        <v>221.6</v>
      </c>
      <c r="O3420" s="70">
        <v>20.14</v>
      </c>
      <c r="P3420" s="70">
        <f t="shared" si="1935"/>
        <v>241.74</v>
      </c>
      <c r="Q3420" s="64"/>
      <c r="R3420" s="70">
        <f t="shared" si="1936"/>
        <v>221.6</v>
      </c>
      <c r="S3420" s="70">
        <f t="shared" si="1936"/>
        <v>20.13</v>
      </c>
      <c r="T3420" s="70">
        <f t="shared" si="1937"/>
        <v>241.73</v>
      </c>
      <c r="U3420" s="70">
        <f t="shared" si="1938"/>
        <v>0</v>
      </c>
      <c r="V3420" s="78">
        <f t="shared" si="1939"/>
        <v>241.73</v>
      </c>
      <c r="X3420" s="70">
        <v>221.6</v>
      </c>
      <c r="Y3420" s="70">
        <v>20.13</v>
      </c>
      <c r="Z3420" s="70">
        <v>241.73</v>
      </c>
      <c r="AA3420" s="79"/>
      <c r="AB3420" s="80">
        <f t="shared" si="1921"/>
        <v>1.0000000000019327E-2</v>
      </c>
    </row>
    <row r="3421" spans="1:28" ht="22.5" x14ac:dyDescent="0.25">
      <c r="A3421" s="72" t="s">
        <v>19128</v>
      </c>
      <c r="B3421" s="73" t="s">
        <v>24495</v>
      </c>
      <c r="C3421" s="74" t="s">
        <v>15692</v>
      </c>
      <c r="D3421" s="75">
        <v>0</v>
      </c>
      <c r="E3421" s="70">
        <v>529.48</v>
      </c>
      <c r="F3421" s="76">
        <f t="shared" si="1931"/>
        <v>0</v>
      </c>
      <c r="G3421" s="77"/>
      <c r="H3421" s="70">
        <f t="shared" si="1932"/>
        <v>479.15</v>
      </c>
      <c r="I3421" s="70">
        <f t="shared" si="1932"/>
        <v>50.33</v>
      </c>
      <c r="J3421" s="70">
        <f t="shared" si="1933"/>
        <v>529.48</v>
      </c>
      <c r="K3421" s="70">
        <v>0</v>
      </c>
      <c r="L3421" s="76">
        <f t="shared" si="1934"/>
        <v>529.48</v>
      </c>
      <c r="N3421" s="70">
        <v>479.15</v>
      </c>
      <c r="O3421" s="70">
        <v>50.33</v>
      </c>
      <c r="P3421" s="70">
        <f t="shared" si="1935"/>
        <v>529.48</v>
      </c>
      <c r="Q3421" s="64"/>
      <c r="R3421" s="70">
        <f t="shared" si="1936"/>
        <v>479.15</v>
      </c>
      <c r="S3421" s="70">
        <f t="shared" si="1936"/>
        <v>50.34</v>
      </c>
      <c r="T3421" s="70">
        <f t="shared" si="1937"/>
        <v>529.49</v>
      </c>
      <c r="U3421" s="70">
        <f t="shared" si="1938"/>
        <v>0</v>
      </c>
      <c r="V3421" s="78">
        <f t="shared" si="1939"/>
        <v>529.49</v>
      </c>
      <c r="X3421" s="70">
        <v>479.15</v>
      </c>
      <c r="Y3421" s="70">
        <v>50.34</v>
      </c>
      <c r="Z3421" s="70">
        <v>529.49</v>
      </c>
      <c r="AA3421" s="79"/>
      <c r="AB3421" s="80">
        <f t="shared" si="1921"/>
        <v>-9.9999999999909051E-3</v>
      </c>
    </row>
    <row r="3422" spans="1:28" ht="22.5" x14ac:dyDescent="0.25">
      <c r="A3422" s="72" t="s">
        <v>19129</v>
      </c>
      <c r="B3422" s="73" t="s">
        <v>24496</v>
      </c>
      <c r="C3422" s="74" t="s">
        <v>15692</v>
      </c>
      <c r="D3422" s="75">
        <v>0</v>
      </c>
      <c r="E3422" s="70">
        <v>279.36</v>
      </c>
      <c r="F3422" s="76">
        <f t="shared" si="1931"/>
        <v>0</v>
      </c>
      <c r="G3422" s="77"/>
      <c r="H3422" s="70">
        <f t="shared" si="1932"/>
        <v>264.26</v>
      </c>
      <c r="I3422" s="70">
        <f t="shared" si="1932"/>
        <v>15.1</v>
      </c>
      <c r="J3422" s="70">
        <f t="shared" si="1933"/>
        <v>279.36</v>
      </c>
      <c r="K3422" s="70">
        <v>0</v>
      </c>
      <c r="L3422" s="76">
        <f t="shared" si="1934"/>
        <v>279.36</v>
      </c>
      <c r="N3422" s="70">
        <v>264.26</v>
      </c>
      <c r="O3422" s="70">
        <v>15.1</v>
      </c>
      <c r="P3422" s="70">
        <f t="shared" si="1935"/>
        <v>279.36</v>
      </c>
      <c r="Q3422" s="64"/>
      <c r="R3422" s="70">
        <f t="shared" si="1936"/>
        <v>264.26</v>
      </c>
      <c r="S3422" s="70">
        <f t="shared" si="1936"/>
        <v>15.1</v>
      </c>
      <c r="T3422" s="70">
        <f t="shared" si="1937"/>
        <v>279.36</v>
      </c>
      <c r="U3422" s="70">
        <f t="shared" si="1938"/>
        <v>0</v>
      </c>
      <c r="V3422" s="78">
        <f t="shared" si="1939"/>
        <v>279.36</v>
      </c>
      <c r="X3422" s="70">
        <v>264.26</v>
      </c>
      <c r="Y3422" s="70">
        <v>15.1</v>
      </c>
      <c r="Z3422" s="70">
        <v>279.36</v>
      </c>
      <c r="AA3422" s="79"/>
      <c r="AB3422" s="80">
        <f t="shared" si="1921"/>
        <v>0</v>
      </c>
    </row>
    <row r="3423" spans="1:28" x14ac:dyDescent="0.25">
      <c r="A3423" s="72" t="s">
        <v>19130</v>
      </c>
      <c r="B3423" s="73" t="s">
        <v>24497</v>
      </c>
      <c r="C3423" s="74" t="s">
        <v>15692</v>
      </c>
      <c r="D3423" s="75">
        <v>0</v>
      </c>
      <c r="E3423" s="70">
        <v>279.22000000000003</v>
      </c>
      <c r="F3423" s="76">
        <f t="shared" si="1931"/>
        <v>0</v>
      </c>
      <c r="G3423" s="77"/>
      <c r="H3423" s="70">
        <f t="shared" si="1932"/>
        <v>228.89</v>
      </c>
      <c r="I3423" s="70">
        <f t="shared" si="1932"/>
        <v>50.33</v>
      </c>
      <c r="J3423" s="70">
        <f t="shared" si="1933"/>
        <v>279.21999999999997</v>
      </c>
      <c r="K3423" s="70">
        <v>0</v>
      </c>
      <c r="L3423" s="76">
        <f t="shared" si="1934"/>
        <v>279.21999999999997</v>
      </c>
      <c r="N3423" s="70">
        <v>228.89</v>
      </c>
      <c r="O3423" s="70">
        <v>50.33</v>
      </c>
      <c r="P3423" s="70">
        <f t="shared" si="1935"/>
        <v>279.21999999999997</v>
      </c>
      <c r="Q3423" s="64"/>
      <c r="R3423" s="70">
        <f t="shared" si="1936"/>
        <v>228.89</v>
      </c>
      <c r="S3423" s="70">
        <f t="shared" si="1936"/>
        <v>50.34</v>
      </c>
      <c r="T3423" s="70">
        <f t="shared" si="1937"/>
        <v>279.23</v>
      </c>
      <c r="U3423" s="70">
        <f t="shared" si="1938"/>
        <v>0</v>
      </c>
      <c r="V3423" s="78">
        <f t="shared" si="1939"/>
        <v>279.23</v>
      </c>
      <c r="X3423" s="70">
        <v>228.89</v>
      </c>
      <c r="Y3423" s="70">
        <v>50.34</v>
      </c>
      <c r="Z3423" s="70">
        <v>279.23</v>
      </c>
      <c r="AA3423" s="79"/>
      <c r="AB3423" s="80">
        <f t="shared" si="1921"/>
        <v>-1.0000000000047748E-2</v>
      </c>
    </row>
    <row r="3424" spans="1:28" x14ac:dyDescent="0.25">
      <c r="A3424" s="66" t="s">
        <v>19131</v>
      </c>
      <c r="B3424" s="67" t="s">
        <v>24498</v>
      </c>
      <c r="C3424" s="68"/>
      <c r="D3424" s="69"/>
      <c r="E3424" s="70"/>
      <c r="F3424" s="71"/>
      <c r="H3424" s="70"/>
      <c r="I3424" s="70"/>
      <c r="J3424" s="70"/>
      <c r="K3424" s="70"/>
      <c r="L3424" s="76"/>
      <c r="N3424" s="70"/>
      <c r="O3424" s="70"/>
      <c r="P3424" s="70"/>
      <c r="Q3424" s="64"/>
      <c r="R3424" s="70"/>
      <c r="S3424" s="70"/>
      <c r="T3424" s="70"/>
      <c r="U3424" s="70"/>
      <c r="V3424" s="78"/>
      <c r="X3424" s="70"/>
      <c r="Y3424" s="70"/>
      <c r="Z3424" s="70"/>
      <c r="AA3424" s="79"/>
      <c r="AB3424" s="80">
        <f t="shared" si="1921"/>
        <v>0</v>
      </c>
    </row>
    <row r="3425" spans="1:28" x14ac:dyDescent="0.25">
      <c r="A3425" s="72" t="s">
        <v>19132</v>
      </c>
      <c r="B3425" s="73" t="s">
        <v>24499</v>
      </c>
      <c r="C3425" s="74" t="s">
        <v>15692</v>
      </c>
      <c r="D3425" s="75">
        <v>0</v>
      </c>
      <c r="E3425" s="70">
        <v>79.010000000000005</v>
      </c>
      <c r="F3425" s="76">
        <f t="shared" ref="F3425:F3471" si="1940">ROUND(D3425*E3425,2)</f>
        <v>0</v>
      </c>
      <c r="G3425" s="77"/>
      <c r="H3425" s="70">
        <f t="shared" ref="H3425:I3471" si="1941">ROUND(N3425+(N3425*$H$2/100),2)</f>
        <v>63.91</v>
      </c>
      <c r="I3425" s="70">
        <f t="shared" si="1941"/>
        <v>15.1</v>
      </c>
      <c r="J3425" s="70">
        <f t="shared" ref="J3425:J3471" si="1942">H3425+I3425</f>
        <v>79.009999999999991</v>
      </c>
      <c r="K3425" s="70">
        <v>0</v>
      </c>
      <c r="L3425" s="76">
        <f t="shared" ref="L3425:L3471" si="1943">SUM(J3425:K3425)</f>
        <v>79.009999999999991</v>
      </c>
      <c r="N3425" s="70">
        <v>63.910000000000004</v>
      </c>
      <c r="O3425" s="70">
        <v>15.1</v>
      </c>
      <c r="P3425" s="70">
        <f t="shared" ref="P3425:P3471" si="1944">SUM(N3425:O3425)</f>
        <v>79.010000000000005</v>
      </c>
      <c r="Q3425" s="64"/>
      <c r="R3425" s="70">
        <f t="shared" ref="R3425:S3471" si="1945">X3425</f>
        <v>63.91</v>
      </c>
      <c r="S3425" s="70">
        <f t="shared" si="1945"/>
        <v>15.1</v>
      </c>
      <c r="T3425" s="70">
        <f t="shared" ref="T3425:T3471" si="1946">R3425+S3425</f>
        <v>79.009999999999991</v>
      </c>
      <c r="U3425" s="70">
        <f t="shared" ref="U3425:U3471" si="1947">ROUND(Z3425*$H$2,2)/100</f>
        <v>0</v>
      </c>
      <c r="V3425" s="78">
        <f t="shared" ref="V3425:V3471" si="1948">SUM(T3425:U3425)</f>
        <v>79.009999999999991</v>
      </c>
      <c r="X3425" s="70">
        <v>63.91</v>
      </c>
      <c r="Y3425" s="70">
        <v>15.1</v>
      </c>
      <c r="Z3425" s="70">
        <v>79.010000000000005</v>
      </c>
      <c r="AA3425" s="79"/>
      <c r="AB3425" s="80">
        <f t="shared" si="1921"/>
        <v>0</v>
      </c>
    </row>
    <row r="3426" spans="1:28" x14ac:dyDescent="0.25">
      <c r="A3426" s="72" t="s">
        <v>19133</v>
      </c>
      <c r="B3426" s="73" t="s">
        <v>24500</v>
      </c>
      <c r="C3426" s="74" t="s">
        <v>15692</v>
      </c>
      <c r="D3426" s="75">
        <v>0</v>
      </c>
      <c r="E3426" s="70">
        <v>94.52</v>
      </c>
      <c r="F3426" s="76">
        <f t="shared" si="1940"/>
        <v>0</v>
      </c>
      <c r="G3426" s="77"/>
      <c r="H3426" s="70">
        <f t="shared" si="1941"/>
        <v>79.42</v>
      </c>
      <c r="I3426" s="70">
        <f t="shared" si="1941"/>
        <v>15.1</v>
      </c>
      <c r="J3426" s="70">
        <f t="shared" si="1942"/>
        <v>94.52</v>
      </c>
      <c r="K3426" s="70">
        <v>0</v>
      </c>
      <c r="L3426" s="76">
        <f t="shared" si="1943"/>
        <v>94.52</v>
      </c>
      <c r="N3426" s="70">
        <v>79.42</v>
      </c>
      <c r="O3426" s="70">
        <v>15.1</v>
      </c>
      <c r="P3426" s="70">
        <f t="shared" si="1944"/>
        <v>94.52</v>
      </c>
      <c r="Q3426" s="64"/>
      <c r="R3426" s="70">
        <f t="shared" si="1945"/>
        <v>79.42</v>
      </c>
      <c r="S3426" s="70">
        <f t="shared" si="1945"/>
        <v>15.1</v>
      </c>
      <c r="T3426" s="70">
        <f t="shared" si="1946"/>
        <v>94.52</v>
      </c>
      <c r="U3426" s="70">
        <f t="shared" si="1947"/>
        <v>0</v>
      </c>
      <c r="V3426" s="78">
        <f t="shared" si="1948"/>
        <v>94.52</v>
      </c>
      <c r="X3426" s="70">
        <v>79.42</v>
      </c>
      <c r="Y3426" s="70">
        <v>15.1</v>
      </c>
      <c r="Z3426" s="70">
        <v>94.52</v>
      </c>
      <c r="AA3426" s="79"/>
      <c r="AB3426" s="80">
        <f t="shared" si="1921"/>
        <v>0</v>
      </c>
    </row>
    <row r="3427" spans="1:28" x14ac:dyDescent="0.25">
      <c r="A3427" s="72" t="s">
        <v>19134</v>
      </c>
      <c r="B3427" s="73" t="s">
        <v>24501</v>
      </c>
      <c r="C3427" s="74" t="s">
        <v>15692</v>
      </c>
      <c r="D3427" s="75">
        <v>0</v>
      </c>
      <c r="E3427" s="70">
        <v>128.44</v>
      </c>
      <c r="F3427" s="76">
        <f t="shared" si="1940"/>
        <v>0</v>
      </c>
      <c r="G3427" s="77"/>
      <c r="H3427" s="70">
        <f t="shared" si="1941"/>
        <v>113.34</v>
      </c>
      <c r="I3427" s="70">
        <f t="shared" si="1941"/>
        <v>15.1</v>
      </c>
      <c r="J3427" s="70">
        <f t="shared" si="1942"/>
        <v>128.44</v>
      </c>
      <c r="K3427" s="70">
        <v>0</v>
      </c>
      <c r="L3427" s="76">
        <f t="shared" si="1943"/>
        <v>128.44</v>
      </c>
      <c r="N3427" s="70">
        <v>113.33999999999999</v>
      </c>
      <c r="O3427" s="70">
        <v>15.1</v>
      </c>
      <c r="P3427" s="70">
        <f t="shared" si="1944"/>
        <v>128.44</v>
      </c>
      <c r="Q3427" s="64"/>
      <c r="R3427" s="70">
        <f t="shared" si="1945"/>
        <v>113.34</v>
      </c>
      <c r="S3427" s="70">
        <f t="shared" si="1945"/>
        <v>15.1</v>
      </c>
      <c r="T3427" s="70">
        <f t="shared" si="1946"/>
        <v>128.44</v>
      </c>
      <c r="U3427" s="70">
        <f t="shared" si="1947"/>
        <v>0</v>
      </c>
      <c r="V3427" s="78">
        <f t="shared" si="1948"/>
        <v>128.44</v>
      </c>
      <c r="X3427" s="70">
        <v>113.34</v>
      </c>
      <c r="Y3427" s="70">
        <v>15.1</v>
      </c>
      <c r="Z3427" s="70">
        <v>128.44</v>
      </c>
      <c r="AA3427" s="79"/>
      <c r="AB3427" s="80">
        <f t="shared" si="1921"/>
        <v>0</v>
      </c>
    </row>
    <row r="3428" spans="1:28" x14ac:dyDescent="0.25">
      <c r="A3428" s="72" t="s">
        <v>19135</v>
      </c>
      <c r="B3428" s="73" t="s">
        <v>24502</v>
      </c>
      <c r="C3428" s="74" t="s">
        <v>15692</v>
      </c>
      <c r="D3428" s="75">
        <v>0</v>
      </c>
      <c r="E3428" s="70">
        <v>143.77000000000001</v>
      </c>
      <c r="F3428" s="76">
        <f t="shared" si="1940"/>
        <v>0</v>
      </c>
      <c r="G3428" s="77"/>
      <c r="H3428" s="70">
        <f t="shared" si="1941"/>
        <v>128.66999999999999</v>
      </c>
      <c r="I3428" s="70">
        <f t="shared" si="1941"/>
        <v>15.1</v>
      </c>
      <c r="J3428" s="70">
        <f t="shared" si="1942"/>
        <v>143.76999999999998</v>
      </c>
      <c r="K3428" s="70">
        <v>0</v>
      </c>
      <c r="L3428" s="76">
        <f t="shared" si="1943"/>
        <v>143.76999999999998</v>
      </c>
      <c r="N3428" s="70">
        <v>128.67000000000002</v>
      </c>
      <c r="O3428" s="70">
        <v>15.1</v>
      </c>
      <c r="P3428" s="70">
        <f t="shared" si="1944"/>
        <v>143.77000000000001</v>
      </c>
      <c r="Q3428" s="64"/>
      <c r="R3428" s="70">
        <f t="shared" si="1945"/>
        <v>128.66999999999999</v>
      </c>
      <c r="S3428" s="70">
        <f t="shared" si="1945"/>
        <v>15.1</v>
      </c>
      <c r="T3428" s="70">
        <f t="shared" si="1946"/>
        <v>143.76999999999998</v>
      </c>
      <c r="U3428" s="70">
        <f t="shared" si="1947"/>
        <v>0</v>
      </c>
      <c r="V3428" s="78">
        <f t="shared" si="1948"/>
        <v>143.76999999999998</v>
      </c>
      <c r="X3428" s="70">
        <v>128.66999999999999</v>
      </c>
      <c r="Y3428" s="70">
        <v>15.1</v>
      </c>
      <c r="Z3428" s="70">
        <v>143.77000000000001</v>
      </c>
      <c r="AA3428" s="79"/>
      <c r="AB3428" s="80">
        <f t="shared" si="1921"/>
        <v>0</v>
      </c>
    </row>
    <row r="3429" spans="1:28" x14ac:dyDescent="0.25">
      <c r="A3429" s="72" t="s">
        <v>19136</v>
      </c>
      <c r="B3429" s="73" t="s">
        <v>24503</v>
      </c>
      <c r="C3429" s="74" t="s">
        <v>15692</v>
      </c>
      <c r="D3429" s="75">
        <v>0</v>
      </c>
      <c r="E3429" s="70">
        <v>191.98999999999998</v>
      </c>
      <c r="F3429" s="76">
        <f t="shared" si="1940"/>
        <v>0</v>
      </c>
      <c r="G3429" s="77"/>
      <c r="H3429" s="70">
        <f t="shared" si="1941"/>
        <v>176.89</v>
      </c>
      <c r="I3429" s="70">
        <f t="shared" si="1941"/>
        <v>15.1</v>
      </c>
      <c r="J3429" s="70">
        <f t="shared" si="1942"/>
        <v>191.98999999999998</v>
      </c>
      <c r="K3429" s="70">
        <v>0</v>
      </c>
      <c r="L3429" s="76">
        <f t="shared" si="1943"/>
        <v>191.98999999999998</v>
      </c>
      <c r="N3429" s="70">
        <v>176.89</v>
      </c>
      <c r="O3429" s="70">
        <v>15.1</v>
      </c>
      <c r="P3429" s="70">
        <f t="shared" si="1944"/>
        <v>191.98999999999998</v>
      </c>
      <c r="Q3429" s="64"/>
      <c r="R3429" s="70">
        <f t="shared" si="1945"/>
        <v>176.89</v>
      </c>
      <c r="S3429" s="70">
        <f t="shared" si="1945"/>
        <v>15.1</v>
      </c>
      <c r="T3429" s="70">
        <f t="shared" si="1946"/>
        <v>191.98999999999998</v>
      </c>
      <c r="U3429" s="70">
        <f t="shared" si="1947"/>
        <v>0</v>
      </c>
      <c r="V3429" s="78">
        <f t="shared" si="1948"/>
        <v>191.98999999999998</v>
      </c>
      <c r="X3429" s="70">
        <v>176.89</v>
      </c>
      <c r="Y3429" s="70">
        <v>15.1</v>
      </c>
      <c r="Z3429" s="70">
        <v>191.99</v>
      </c>
      <c r="AA3429" s="79"/>
      <c r="AB3429" s="80">
        <f t="shared" si="1921"/>
        <v>0</v>
      </c>
    </row>
    <row r="3430" spans="1:28" x14ac:dyDescent="0.25">
      <c r="A3430" s="72" t="s">
        <v>19137</v>
      </c>
      <c r="B3430" s="73" t="s">
        <v>24504</v>
      </c>
      <c r="C3430" s="74" t="s">
        <v>15692</v>
      </c>
      <c r="D3430" s="75">
        <v>0</v>
      </c>
      <c r="E3430" s="70">
        <v>319.14</v>
      </c>
      <c r="F3430" s="76">
        <f t="shared" si="1940"/>
        <v>0</v>
      </c>
      <c r="G3430" s="77"/>
      <c r="H3430" s="70">
        <f t="shared" si="1941"/>
        <v>304.04000000000002</v>
      </c>
      <c r="I3430" s="70">
        <f t="shared" si="1941"/>
        <v>15.1</v>
      </c>
      <c r="J3430" s="70">
        <f t="shared" si="1942"/>
        <v>319.14000000000004</v>
      </c>
      <c r="K3430" s="70">
        <v>0</v>
      </c>
      <c r="L3430" s="76">
        <f t="shared" si="1943"/>
        <v>319.14000000000004</v>
      </c>
      <c r="N3430" s="70">
        <v>304.03999999999996</v>
      </c>
      <c r="O3430" s="70">
        <v>15.1</v>
      </c>
      <c r="P3430" s="70">
        <f t="shared" si="1944"/>
        <v>319.14</v>
      </c>
      <c r="Q3430" s="64"/>
      <c r="R3430" s="70">
        <f t="shared" si="1945"/>
        <v>304.04000000000002</v>
      </c>
      <c r="S3430" s="70">
        <f t="shared" si="1945"/>
        <v>15.1</v>
      </c>
      <c r="T3430" s="70">
        <f t="shared" si="1946"/>
        <v>319.14000000000004</v>
      </c>
      <c r="U3430" s="70">
        <f t="shared" si="1947"/>
        <v>0</v>
      </c>
      <c r="V3430" s="78">
        <f t="shared" si="1948"/>
        <v>319.14000000000004</v>
      </c>
      <c r="X3430" s="70">
        <v>304.04000000000002</v>
      </c>
      <c r="Y3430" s="70">
        <v>15.1</v>
      </c>
      <c r="Z3430" s="70">
        <v>319.14</v>
      </c>
      <c r="AA3430" s="79"/>
      <c r="AB3430" s="80">
        <f t="shared" si="1921"/>
        <v>0</v>
      </c>
    </row>
    <row r="3431" spans="1:28" x14ac:dyDescent="0.25">
      <c r="A3431" s="72" t="s">
        <v>19138</v>
      </c>
      <c r="B3431" s="73" t="s">
        <v>24505</v>
      </c>
      <c r="C3431" s="74" t="s">
        <v>15692</v>
      </c>
      <c r="D3431" s="75">
        <v>0</v>
      </c>
      <c r="E3431" s="70">
        <v>382.73</v>
      </c>
      <c r="F3431" s="76">
        <f t="shared" si="1940"/>
        <v>0</v>
      </c>
      <c r="G3431" s="77"/>
      <c r="H3431" s="70">
        <f t="shared" si="1941"/>
        <v>367.63</v>
      </c>
      <c r="I3431" s="70">
        <f t="shared" si="1941"/>
        <v>15.1</v>
      </c>
      <c r="J3431" s="70">
        <f t="shared" si="1942"/>
        <v>382.73</v>
      </c>
      <c r="K3431" s="70">
        <v>0</v>
      </c>
      <c r="L3431" s="76">
        <f t="shared" si="1943"/>
        <v>382.73</v>
      </c>
      <c r="N3431" s="70">
        <v>367.63</v>
      </c>
      <c r="O3431" s="70">
        <v>15.1</v>
      </c>
      <c r="P3431" s="70">
        <f t="shared" si="1944"/>
        <v>382.73</v>
      </c>
      <c r="Q3431" s="64"/>
      <c r="R3431" s="70">
        <f t="shared" si="1945"/>
        <v>367.63</v>
      </c>
      <c r="S3431" s="70">
        <f t="shared" si="1945"/>
        <v>15.1</v>
      </c>
      <c r="T3431" s="70">
        <f t="shared" si="1946"/>
        <v>382.73</v>
      </c>
      <c r="U3431" s="70">
        <f t="shared" si="1947"/>
        <v>0</v>
      </c>
      <c r="V3431" s="78">
        <f t="shared" si="1948"/>
        <v>382.73</v>
      </c>
      <c r="X3431" s="70">
        <v>367.63</v>
      </c>
      <c r="Y3431" s="70">
        <v>15.1</v>
      </c>
      <c r="Z3431" s="70">
        <v>382.73</v>
      </c>
      <c r="AA3431" s="79"/>
      <c r="AB3431" s="80">
        <f t="shared" si="1921"/>
        <v>0</v>
      </c>
    </row>
    <row r="3432" spans="1:28" x14ac:dyDescent="0.25">
      <c r="A3432" s="72" t="s">
        <v>19139</v>
      </c>
      <c r="B3432" s="73" t="s">
        <v>24506</v>
      </c>
      <c r="C3432" s="74" t="s">
        <v>15692</v>
      </c>
      <c r="D3432" s="75">
        <v>0</v>
      </c>
      <c r="E3432" s="70">
        <v>653.99</v>
      </c>
      <c r="F3432" s="76">
        <f t="shared" si="1940"/>
        <v>0</v>
      </c>
      <c r="G3432" s="77"/>
      <c r="H3432" s="70">
        <f t="shared" si="1941"/>
        <v>633.85</v>
      </c>
      <c r="I3432" s="70">
        <f t="shared" si="1941"/>
        <v>20.14</v>
      </c>
      <c r="J3432" s="70">
        <f t="shared" si="1942"/>
        <v>653.99</v>
      </c>
      <c r="K3432" s="70">
        <v>0</v>
      </c>
      <c r="L3432" s="76">
        <f t="shared" si="1943"/>
        <v>653.99</v>
      </c>
      <c r="N3432" s="70">
        <v>633.85</v>
      </c>
      <c r="O3432" s="70">
        <v>20.14</v>
      </c>
      <c r="P3432" s="70">
        <f t="shared" si="1944"/>
        <v>653.99</v>
      </c>
      <c r="Q3432" s="64"/>
      <c r="R3432" s="70">
        <f t="shared" si="1945"/>
        <v>633.85</v>
      </c>
      <c r="S3432" s="70">
        <f t="shared" si="1945"/>
        <v>20.13</v>
      </c>
      <c r="T3432" s="70">
        <f t="shared" si="1946"/>
        <v>653.98</v>
      </c>
      <c r="U3432" s="70">
        <f t="shared" si="1947"/>
        <v>0</v>
      </c>
      <c r="V3432" s="78">
        <f t="shared" si="1948"/>
        <v>653.98</v>
      </c>
      <c r="X3432" s="70">
        <v>633.85</v>
      </c>
      <c r="Y3432" s="70">
        <v>20.13</v>
      </c>
      <c r="Z3432" s="70">
        <v>653.98</v>
      </c>
      <c r="AA3432" s="79"/>
      <c r="AB3432" s="80">
        <f t="shared" si="1921"/>
        <v>9.9999999999909051E-3</v>
      </c>
    </row>
    <row r="3433" spans="1:28" x14ac:dyDescent="0.25">
      <c r="A3433" s="72" t="s">
        <v>19140</v>
      </c>
      <c r="B3433" s="73" t="s">
        <v>24507</v>
      </c>
      <c r="C3433" s="74" t="s">
        <v>15692</v>
      </c>
      <c r="D3433" s="75">
        <v>0</v>
      </c>
      <c r="E3433" s="70">
        <v>66.61999999999999</v>
      </c>
      <c r="F3433" s="76">
        <f t="shared" si="1940"/>
        <v>0</v>
      </c>
      <c r="G3433" s="77"/>
      <c r="H3433" s="70">
        <f t="shared" si="1941"/>
        <v>51.52</v>
      </c>
      <c r="I3433" s="70">
        <f t="shared" si="1941"/>
        <v>15.1</v>
      </c>
      <c r="J3433" s="70">
        <f t="shared" si="1942"/>
        <v>66.62</v>
      </c>
      <c r="K3433" s="70">
        <v>0</v>
      </c>
      <c r="L3433" s="76">
        <f t="shared" si="1943"/>
        <v>66.62</v>
      </c>
      <c r="N3433" s="70">
        <v>51.519999999999996</v>
      </c>
      <c r="O3433" s="70">
        <v>15.1</v>
      </c>
      <c r="P3433" s="70">
        <f t="shared" si="1944"/>
        <v>66.61999999999999</v>
      </c>
      <c r="Q3433" s="64"/>
      <c r="R3433" s="70">
        <f t="shared" si="1945"/>
        <v>51.52</v>
      </c>
      <c r="S3433" s="70">
        <f t="shared" si="1945"/>
        <v>15.1</v>
      </c>
      <c r="T3433" s="70">
        <f t="shared" si="1946"/>
        <v>66.62</v>
      </c>
      <c r="U3433" s="70">
        <f t="shared" si="1947"/>
        <v>0</v>
      </c>
      <c r="V3433" s="78">
        <f t="shared" si="1948"/>
        <v>66.62</v>
      </c>
      <c r="X3433" s="70">
        <v>51.52</v>
      </c>
      <c r="Y3433" s="70">
        <v>15.1</v>
      </c>
      <c r="Z3433" s="70">
        <v>66.62</v>
      </c>
      <c r="AA3433" s="79"/>
      <c r="AB3433" s="80">
        <f t="shared" si="1921"/>
        <v>0</v>
      </c>
    </row>
    <row r="3434" spans="1:28" x14ac:dyDescent="0.25">
      <c r="A3434" s="72" t="s">
        <v>19141</v>
      </c>
      <c r="B3434" s="73" t="s">
        <v>24508</v>
      </c>
      <c r="C3434" s="74" t="s">
        <v>15692</v>
      </c>
      <c r="D3434" s="75">
        <v>0</v>
      </c>
      <c r="E3434" s="70">
        <v>86.439999999999984</v>
      </c>
      <c r="F3434" s="76">
        <f t="shared" si="1940"/>
        <v>0</v>
      </c>
      <c r="G3434" s="77"/>
      <c r="H3434" s="70">
        <f t="shared" si="1941"/>
        <v>71.34</v>
      </c>
      <c r="I3434" s="70">
        <f t="shared" si="1941"/>
        <v>15.1</v>
      </c>
      <c r="J3434" s="70">
        <f t="shared" si="1942"/>
        <v>86.44</v>
      </c>
      <c r="K3434" s="70">
        <v>0</v>
      </c>
      <c r="L3434" s="76">
        <f t="shared" si="1943"/>
        <v>86.44</v>
      </c>
      <c r="N3434" s="70">
        <v>71.339999999999989</v>
      </c>
      <c r="O3434" s="70">
        <v>15.1</v>
      </c>
      <c r="P3434" s="70">
        <f t="shared" si="1944"/>
        <v>86.439999999999984</v>
      </c>
      <c r="Q3434" s="64"/>
      <c r="R3434" s="70">
        <f t="shared" si="1945"/>
        <v>71.34</v>
      </c>
      <c r="S3434" s="70">
        <f t="shared" si="1945"/>
        <v>15.1</v>
      </c>
      <c r="T3434" s="70">
        <f t="shared" si="1946"/>
        <v>86.44</v>
      </c>
      <c r="U3434" s="70">
        <f t="shared" si="1947"/>
        <v>0</v>
      </c>
      <c r="V3434" s="78">
        <f t="shared" si="1948"/>
        <v>86.44</v>
      </c>
      <c r="X3434" s="70">
        <v>71.34</v>
      </c>
      <c r="Y3434" s="70">
        <v>15.1</v>
      </c>
      <c r="Z3434" s="70">
        <v>86.44</v>
      </c>
      <c r="AA3434" s="79"/>
      <c r="AB3434" s="80">
        <f t="shared" si="1921"/>
        <v>0</v>
      </c>
    </row>
    <row r="3435" spans="1:28" s="83" customFormat="1" x14ac:dyDescent="0.25">
      <c r="A3435" s="72" t="s">
        <v>19142</v>
      </c>
      <c r="B3435" s="73" t="s">
        <v>24509</v>
      </c>
      <c r="C3435" s="74" t="s">
        <v>15692</v>
      </c>
      <c r="D3435" s="75">
        <v>0</v>
      </c>
      <c r="E3435" s="70">
        <v>103.45</v>
      </c>
      <c r="F3435" s="76">
        <f t="shared" si="1940"/>
        <v>0</v>
      </c>
      <c r="G3435" s="77"/>
      <c r="H3435" s="70">
        <f t="shared" si="1941"/>
        <v>88.35</v>
      </c>
      <c r="I3435" s="70">
        <f t="shared" si="1941"/>
        <v>15.1</v>
      </c>
      <c r="J3435" s="70">
        <f t="shared" si="1942"/>
        <v>103.44999999999999</v>
      </c>
      <c r="K3435" s="70">
        <v>0</v>
      </c>
      <c r="L3435" s="76">
        <f t="shared" si="1943"/>
        <v>103.44999999999999</v>
      </c>
      <c r="M3435" s="34"/>
      <c r="N3435" s="70">
        <v>88.350000000000009</v>
      </c>
      <c r="O3435" s="70">
        <v>15.1</v>
      </c>
      <c r="P3435" s="70">
        <f t="shared" si="1944"/>
        <v>103.45</v>
      </c>
      <c r="Q3435" s="64"/>
      <c r="R3435" s="70">
        <f t="shared" si="1945"/>
        <v>88.35</v>
      </c>
      <c r="S3435" s="70">
        <f t="shared" si="1945"/>
        <v>15.1</v>
      </c>
      <c r="T3435" s="70">
        <f t="shared" si="1946"/>
        <v>103.44999999999999</v>
      </c>
      <c r="U3435" s="70">
        <f t="shared" si="1947"/>
        <v>0</v>
      </c>
      <c r="V3435" s="78">
        <f t="shared" si="1948"/>
        <v>103.44999999999999</v>
      </c>
      <c r="W3435" s="34"/>
      <c r="X3435" s="70">
        <v>88.35</v>
      </c>
      <c r="Y3435" s="70">
        <v>15.1</v>
      </c>
      <c r="Z3435" s="70">
        <v>103.45</v>
      </c>
      <c r="AA3435" s="79"/>
      <c r="AB3435" s="80">
        <f t="shared" si="1921"/>
        <v>0</v>
      </c>
    </row>
    <row r="3436" spans="1:28" x14ac:dyDescent="0.25">
      <c r="A3436" s="72" t="s">
        <v>19143</v>
      </c>
      <c r="B3436" s="73" t="s">
        <v>24510</v>
      </c>
      <c r="C3436" s="74" t="s">
        <v>15692</v>
      </c>
      <c r="D3436" s="75">
        <v>0</v>
      </c>
      <c r="E3436" s="70">
        <v>144.72999999999999</v>
      </c>
      <c r="F3436" s="76">
        <f t="shared" si="1940"/>
        <v>0</v>
      </c>
      <c r="G3436" s="77"/>
      <c r="H3436" s="70">
        <f t="shared" si="1941"/>
        <v>129.63</v>
      </c>
      <c r="I3436" s="70">
        <f t="shared" si="1941"/>
        <v>15.1</v>
      </c>
      <c r="J3436" s="70">
        <f t="shared" si="1942"/>
        <v>144.72999999999999</v>
      </c>
      <c r="K3436" s="70">
        <v>0</v>
      </c>
      <c r="L3436" s="76">
        <f t="shared" si="1943"/>
        <v>144.72999999999999</v>
      </c>
      <c r="N3436" s="70">
        <v>129.63</v>
      </c>
      <c r="O3436" s="70">
        <v>15.1</v>
      </c>
      <c r="P3436" s="70">
        <f t="shared" si="1944"/>
        <v>144.72999999999999</v>
      </c>
      <c r="Q3436" s="64"/>
      <c r="R3436" s="70">
        <f t="shared" si="1945"/>
        <v>129.63</v>
      </c>
      <c r="S3436" s="70">
        <f t="shared" si="1945"/>
        <v>15.1</v>
      </c>
      <c r="T3436" s="70">
        <f t="shared" si="1946"/>
        <v>144.72999999999999</v>
      </c>
      <c r="U3436" s="70">
        <f t="shared" si="1947"/>
        <v>0</v>
      </c>
      <c r="V3436" s="78">
        <f t="shared" si="1948"/>
        <v>144.72999999999999</v>
      </c>
      <c r="X3436" s="70">
        <v>129.63</v>
      </c>
      <c r="Y3436" s="70">
        <v>15.1</v>
      </c>
      <c r="Z3436" s="70">
        <v>144.72999999999999</v>
      </c>
      <c r="AA3436" s="79"/>
      <c r="AB3436" s="80">
        <f t="shared" si="1921"/>
        <v>0</v>
      </c>
    </row>
    <row r="3437" spans="1:28" x14ac:dyDescent="0.25">
      <c r="A3437" s="72" t="s">
        <v>19144</v>
      </c>
      <c r="B3437" s="73" t="s">
        <v>24511</v>
      </c>
      <c r="C3437" s="74" t="s">
        <v>15692</v>
      </c>
      <c r="D3437" s="75">
        <v>0</v>
      </c>
      <c r="E3437" s="70">
        <v>226.10999999999999</v>
      </c>
      <c r="F3437" s="76">
        <f t="shared" si="1940"/>
        <v>0</v>
      </c>
      <c r="G3437" s="77"/>
      <c r="H3437" s="70">
        <f t="shared" si="1941"/>
        <v>211.01</v>
      </c>
      <c r="I3437" s="70">
        <f t="shared" si="1941"/>
        <v>15.1</v>
      </c>
      <c r="J3437" s="70">
        <f t="shared" si="1942"/>
        <v>226.10999999999999</v>
      </c>
      <c r="K3437" s="70">
        <v>0</v>
      </c>
      <c r="L3437" s="76">
        <f t="shared" si="1943"/>
        <v>226.10999999999999</v>
      </c>
      <c r="N3437" s="70">
        <v>211.01</v>
      </c>
      <c r="O3437" s="70">
        <v>15.1</v>
      </c>
      <c r="P3437" s="70">
        <f t="shared" si="1944"/>
        <v>226.10999999999999</v>
      </c>
      <c r="Q3437" s="64"/>
      <c r="R3437" s="70">
        <f t="shared" si="1945"/>
        <v>211.01</v>
      </c>
      <c r="S3437" s="70">
        <f t="shared" si="1945"/>
        <v>15.1</v>
      </c>
      <c r="T3437" s="70">
        <f t="shared" si="1946"/>
        <v>226.10999999999999</v>
      </c>
      <c r="U3437" s="70">
        <f t="shared" si="1947"/>
        <v>0</v>
      </c>
      <c r="V3437" s="78">
        <f t="shared" si="1948"/>
        <v>226.10999999999999</v>
      </c>
      <c r="X3437" s="70">
        <v>211.01</v>
      </c>
      <c r="Y3437" s="70">
        <v>15.1</v>
      </c>
      <c r="Z3437" s="70">
        <v>226.11</v>
      </c>
      <c r="AA3437" s="79"/>
      <c r="AB3437" s="80">
        <f t="shared" si="1921"/>
        <v>0</v>
      </c>
    </row>
    <row r="3438" spans="1:28" x14ac:dyDescent="0.25">
      <c r="A3438" s="72" t="s">
        <v>19145</v>
      </c>
      <c r="B3438" s="73" t="s">
        <v>24512</v>
      </c>
      <c r="C3438" s="74" t="s">
        <v>15692</v>
      </c>
      <c r="D3438" s="75">
        <v>0</v>
      </c>
      <c r="E3438" s="70">
        <v>323.58000000000004</v>
      </c>
      <c r="F3438" s="76">
        <f t="shared" si="1940"/>
        <v>0</v>
      </c>
      <c r="G3438" s="77"/>
      <c r="H3438" s="70">
        <f t="shared" si="1941"/>
        <v>308.48</v>
      </c>
      <c r="I3438" s="70">
        <f t="shared" si="1941"/>
        <v>15.1</v>
      </c>
      <c r="J3438" s="70">
        <f t="shared" si="1942"/>
        <v>323.58000000000004</v>
      </c>
      <c r="K3438" s="70">
        <v>0</v>
      </c>
      <c r="L3438" s="76">
        <f t="shared" si="1943"/>
        <v>323.58000000000004</v>
      </c>
      <c r="N3438" s="70">
        <v>308.48</v>
      </c>
      <c r="O3438" s="70">
        <v>15.1</v>
      </c>
      <c r="P3438" s="70">
        <f t="shared" si="1944"/>
        <v>323.58000000000004</v>
      </c>
      <c r="Q3438" s="64"/>
      <c r="R3438" s="70">
        <f t="shared" si="1945"/>
        <v>308.48</v>
      </c>
      <c r="S3438" s="70">
        <f t="shared" si="1945"/>
        <v>15.1</v>
      </c>
      <c r="T3438" s="70">
        <f t="shared" si="1946"/>
        <v>323.58000000000004</v>
      </c>
      <c r="U3438" s="70">
        <f t="shared" si="1947"/>
        <v>0</v>
      </c>
      <c r="V3438" s="78">
        <f t="shared" si="1948"/>
        <v>323.58000000000004</v>
      </c>
      <c r="X3438" s="70">
        <v>308.48</v>
      </c>
      <c r="Y3438" s="70">
        <v>15.1</v>
      </c>
      <c r="Z3438" s="70">
        <v>323.58</v>
      </c>
      <c r="AA3438" s="79"/>
      <c r="AB3438" s="80">
        <f t="shared" si="1921"/>
        <v>0</v>
      </c>
    </row>
    <row r="3439" spans="1:28" x14ac:dyDescent="0.25">
      <c r="A3439" s="72" t="s">
        <v>19146</v>
      </c>
      <c r="B3439" s="73" t="s">
        <v>24513</v>
      </c>
      <c r="C3439" s="74" t="s">
        <v>15692</v>
      </c>
      <c r="D3439" s="75">
        <v>0</v>
      </c>
      <c r="E3439" s="70">
        <v>542.48</v>
      </c>
      <c r="F3439" s="76">
        <f t="shared" si="1940"/>
        <v>0</v>
      </c>
      <c r="G3439" s="77"/>
      <c r="H3439" s="70">
        <f t="shared" si="1941"/>
        <v>522.34</v>
      </c>
      <c r="I3439" s="70">
        <f t="shared" si="1941"/>
        <v>20.14</v>
      </c>
      <c r="J3439" s="70">
        <f t="shared" si="1942"/>
        <v>542.48</v>
      </c>
      <c r="K3439" s="70">
        <v>0</v>
      </c>
      <c r="L3439" s="76">
        <f t="shared" si="1943"/>
        <v>542.48</v>
      </c>
      <c r="N3439" s="70">
        <v>522.34</v>
      </c>
      <c r="O3439" s="70">
        <v>20.14</v>
      </c>
      <c r="P3439" s="70">
        <f t="shared" si="1944"/>
        <v>542.48</v>
      </c>
      <c r="Q3439" s="64"/>
      <c r="R3439" s="70">
        <f t="shared" si="1945"/>
        <v>522.34</v>
      </c>
      <c r="S3439" s="70">
        <f t="shared" si="1945"/>
        <v>20.13</v>
      </c>
      <c r="T3439" s="70">
        <f t="shared" si="1946"/>
        <v>542.47</v>
      </c>
      <c r="U3439" s="70">
        <f t="shared" si="1947"/>
        <v>0</v>
      </c>
      <c r="V3439" s="78">
        <f t="shared" si="1948"/>
        <v>542.47</v>
      </c>
      <c r="X3439" s="70">
        <v>522.34</v>
      </c>
      <c r="Y3439" s="70">
        <v>20.13</v>
      </c>
      <c r="Z3439" s="70">
        <v>542.47</v>
      </c>
      <c r="AA3439" s="79"/>
      <c r="AB3439" s="80">
        <f t="shared" si="1921"/>
        <v>9.9999999999909051E-3</v>
      </c>
    </row>
    <row r="3440" spans="1:28" x14ac:dyDescent="0.25">
      <c r="A3440" s="72" t="s">
        <v>19147</v>
      </c>
      <c r="B3440" s="73" t="s">
        <v>24514</v>
      </c>
      <c r="C3440" s="74" t="s">
        <v>15692</v>
      </c>
      <c r="D3440" s="75">
        <v>0</v>
      </c>
      <c r="E3440" s="70">
        <v>65.52000000000001</v>
      </c>
      <c r="F3440" s="76">
        <f t="shared" si="1940"/>
        <v>0</v>
      </c>
      <c r="G3440" s="77"/>
      <c r="H3440" s="70">
        <f t="shared" si="1941"/>
        <v>50.42</v>
      </c>
      <c r="I3440" s="70">
        <f t="shared" si="1941"/>
        <v>15.1</v>
      </c>
      <c r="J3440" s="70">
        <f t="shared" si="1942"/>
        <v>65.52</v>
      </c>
      <c r="K3440" s="70">
        <v>0</v>
      </c>
      <c r="L3440" s="76">
        <f t="shared" si="1943"/>
        <v>65.52</v>
      </c>
      <c r="N3440" s="70">
        <v>50.42</v>
      </c>
      <c r="O3440" s="70">
        <v>15.1</v>
      </c>
      <c r="P3440" s="70">
        <f t="shared" si="1944"/>
        <v>65.52</v>
      </c>
      <c r="Q3440" s="64"/>
      <c r="R3440" s="70">
        <f t="shared" si="1945"/>
        <v>50.42</v>
      </c>
      <c r="S3440" s="70">
        <f t="shared" si="1945"/>
        <v>15.1</v>
      </c>
      <c r="T3440" s="70">
        <f t="shared" si="1946"/>
        <v>65.52</v>
      </c>
      <c r="U3440" s="70">
        <f t="shared" si="1947"/>
        <v>0</v>
      </c>
      <c r="V3440" s="78">
        <f t="shared" si="1948"/>
        <v>65.52</v>
      </c>
      <c r="X3440" s="70">
        <v>50.42</v>
      </c>
      <c r="Y3440" s="70">
        <v>15.1</v>
      </c>
      <c r="Z3440" s="70">
        <v>65.52</v>
      </c>
      <c r="AA3440" s="79"/>
      <c r="AB3440" s="80">
        <f t="shared" si="1921"/>
        <v>0</v>
      </c>
    </row>
    <row r="3441" spans="1:28" x14ac:dyDescent="0.25">
      <c r="A3441" s="72" t="s">
        <v>19148</v>
      </c>
      <c r="B3441" s="73" t="s">
        <v>24515</v>
      </c>
      <c r="C3441" s="74" t="s">
        <v>15692</v>
      </c>
      <c r="D3441" s="75">
        <v>0</v>
      </c>
      <c r="E3441" s="70">
        <v>87.219999999999985</v>
      </c>
      <c r="F3441" s="76">
        <f t="shared" si="1940"/>
        <v>0</v>
      </c>
      <c r="G3441" s="77"/>
      <c r="H3441" s="70">
        <f t="shared" si="1941"/>
        <v>72.12</v>
      </c>
      <c r="I3441" s="70">
        <f t="shared" si="1941"/>
        <v>15.1</v>
      </c>
      <c r="J3441" s="70">
        <f t="shared" si="1942"/>
        <v>87.22</v>
      </c>
      <c r="K3441" s="70">
        <v>0</v>
      </c>
      <c r="L3441" s="76">
        <f t="shared" si="1943"/>
        <v>87.22</v>
      </c>
      <c r="N3441" s="70">
        <v>72.11999999999999</v>
      </c>
      <c r="O3441" s="70">
        <v>15.1</v>
      </c>
      <c r="P3441" s="70">
        <f t="shared" si="1944"/>
        <v>87.219999999999985</v>
      </c>
      <c r="Q3441" s="64"/>
      <c r="R3441" s="70">
        <f t="shared" si="1945"/>
        <v>72.12</v>
      </c>
      <c r="S3441" s="70">
        <f t="shared" si="1945"/>
        <v>15.1</v>
      </c>
      <c r="T3441" s="70">
        <f t="shared" si="1946"/>
        <v>87.22</v>
      </c>
      <c r="U3441" s="70">
        <f t="shared" si="1947"/>
        <v>0</v>
      </c>
      <c r="V3441" s="78">
        <f t="shared" si="1948"/>
        <v>87.22</v>
      </c>
      <c r="X3441" s="70">
        <v>72.12</v>
      </c>
      <c r="Y3441" s="70">
        <v>15.1</v>
      </c>
      <c r="Z3441" s="70">
        <v>87.22</v>
      </c>
      <c r="AA3441" s="79"/>
      <c r="AB3441" s="80">
        <f t="shared" si="1921"/>
        <v>0</v>
      </c>
    </row>
    <row r="3442" spans="1:28" x14ac:dyDescent="0.25">
      <c r="A3442" s="72" t="s">
        <v>19149</v>
      </c>
      <c r="B3442" s="73" t="s">
        <v>24516</v>
      </c>
      <c r="C3442" s="74" t="s">
        <v>15692</v>
      </c>
      <c r="D3442" s="75">
        <v>0</v>
      </c>
      <c r="E3442" s="70">
        <v>101.48</v>
      </c>
      <c r="F3442" s="76">
        <f t="shared" si="1940"/>
        <v>0</v>
      </c>
      <c r="G3442" s="77"/>
      <c r="H3442" s="70">
        <f t="shared" si="1941"/>
        <v>86.38</v>
      </c>
      <c r="I3442" s="70">
        <f t="shared" si="1941"/>
        <v>15.1</v>
      </c>
      <c r="J3442" s="70">
        <f t="shared" si="1942"/>
        <v>101.47999999999999</v>
      </c>
      <c r="K3442" s="70">
        <v>0</v>
      </c>
      <c r="L3442" s="76">
        <f t="shared" si="1943"/>
        <v>101.47999999999999</v>
      </c>
      <c r="N3442" s="70">
        <v>86.38000000000001</v>
      </c>
      <c r="O3442" s="70">
        <v>15.1</v>
      </c>
      <c r="P3442" s="70">
        <f t="shared" si="1944"/>
        <v>101.48</v>
      </c>
      <c r="Q3442" s="64"/>
      <c r="R3442" s="70">
        <f t="shared" si="1945"/>
        <v>86.38</v>
      </c>
      <c r="S3442" s="70">
        <f t="shared" si="1945"/>
        <v>15.1</v>
      </c>
      <c r="T3442" s="70">
        <f t="shared" si="1946"/>
        <v>101.47999999999999</v>
      </c>
      <c r="U3442" s="70">
        <f t="shared" si="1947"/>
        <v>0</v>
      </c>
      <c r="V3442" s="78">
        <f t="shared" si="1948"/>
        <v>101.47999999999999</v>
      </c>
      <c r="X3442" s="70">
        <v>86.38</v>
      </c>
      <c r="Y3442" s="70">
        <v>15.1</v>
      </c>
      <c r="Z3442" s="70">
        <v>101.48</v>
      </c>
      <c r="AA3442" s="79"/>
      <c r="AB3442" s="80">
        <f t="shared" si="1921"/>
        <v>0</v>
      </c>
    </row>
    <row r="3443" spans="1:28" x14ac:dyDescent="0.25">
      <c r="A3443" s="72" t="s">
        <v>19150</v>
      </c>
      <c r="B3443" s="73" t="s">
        <v>24517</v>
      </c>
      <c r="C3443" s="74" t="s">
        <v>15692</v>
      </c>
      <c r="D3443" s="75">
        <v>0</v>
      </c>
      <c r="E3443" s="70">
        <v>136.34</v>
      </c>
      <c r="F3443" s="76">
        <f t="shared" si="1940"/>
        <v>0</v>
      </c>
      <c r="G3443" s="77"/>
      <c r="H3443" s="70">
        <f t="shared" si="1941"/>
        <v>121.24</v>
      </c>
      <c r="I3443" s="70">
        <f t="shared" si="1941"/>
        <v>15.1</v>
      </c>
      <c r="J3443" s="70">
        <f t="shared" si="1942"/>
        <v>136.34</v>
      </c>
      <c r="K3443" s="70">
        <v>0</v>
      </c>
      <c r="L3443" s="76">
        <f t="shared" si="1943"/>
        <v>136.34</v>
      </c>
      <c r="N3443" s="70">
        <v>121.24</v>
      </c>
      <c r="O3443" s="70">
        <v>15.1</v>
      </c>
      <c r="P3443" s="70">
        <f t="shared" si="1944"/>
        <v>136.34</v>
      </c>
      <c r="Q3443" s="64"/>
      <c r="R3443" s="70">
        <f t="shared" si="1945"/>
        <v>121.24</v>
      </c>
      <c r="S3443" s="70">
        <f t="shared" si="1945"/>
        <v>15.1</v>
      </c>
      <c r="T3443" s="70">
        <f t="shared" si="1946"/>
        <v>136.34</v>
      </c>
      <c r="U3443" s="70">
        <f t="shared" si="1947"/>
        <v>0</v>
      </c>
      <c r="V3443" s="78">
        <f t="shared" si="1948"/>
        <v>136.34</v>
      </c>
      <c r="X3443" s="70">
        <v>121.24</v>
      </c>
      <c r="Y3443" s="70">
        <v>15.1</v>
      </c>
      <c r="Z3443" s="70">
        <v>136.34</v>
      </c>
      <c r="AA3443" s="79"/>
      <c r="AB3443" s="80">
        <f t="shared" si="1921"/>
        <v>0</v>
      </c>
    </row>
    <row r="3444" spans="1:28" s="83" customFormat="1" ht="33.75" x14ac:dyDescent="0.25">
      <c r="A3444" s="72" t="s">
        <v>19151</v>
      </c>
      <c r="B3444" s="73" t="s">
        <v>24518</v>
      </c>
      <c r="C3444" s="74" t="s">
        <v>15692</v>
      </c>
      <c r="D3444" s="75">
        <v>0</v>
      </c>
      <c r="E3444" s="70">
        <v>210.24999999999997</v>
      </c>
      <c r="F3444" s="76">
        <f t="shared" si="1940"/>
        <v>0</v>
      </c>
      <c r="G3444" s="77"/>
      <c r="H3444" s="70">
        <f t="shared" si="1941"/>
        <v>195.15</v>
      </c>
      <c r="I3444" s="70">
        <f t="shared" si="1941"/>
        <v>15.1</v>
      </c>
      <c r="J3444" s="70">
        <f t="shared" si="1942"/>
        <v>210.25</v>
      </c>
      <c r="K3444" s="70">
        <v>0</v>
      </c>
      <c r="L3444" s="76">
        <f t="shared" si="1943"/>
        <v>210.25</v>
      </c>
      <c r="M3444" s="34"/>
      <c r="N3444" s="70">
        <v>195.14999999999998</v>
      </c>
      <c r="O3444" s="70">
        <v>15.1</v>
      </c>
      <c r="P3444" s="70">
        <f t="shared" si="1944"/>
        <v>210.24999999999997</v>
      </c>
      <c r="Q3444" s="64"/>
      <c r="R3444" s="70">
        <f t="shared" si="1945"/>
        <v>195.15</v>
      </c>
      <c r="S3444" s="70">
        <f t="shared" si="1945"/>
        <v>15.1</v>
      </c>
      <c r="T3444" s="70">
        <f t="shared" si="1946"/>
        <v>210.25</v>
      </c>
      <c r="U3444" s="70">
        <f t="shared" si="1947"/>
        <v>0</v>
      </c>
      <c r="V3444" s="78">
        <f t="shared" si="1948"/>
        <v>210.25</v>
      </c>
      <c r="W3444" s="34"/>
      <c r="X3444" s="70">
        <v>195.15</v>
      </c>
      <c r="Y3444" s="70">
        <v>15.1</v>
      </c>
      <c r="Z3444" s="70">
        <v>210.25</v>
      </c>
      <c r="AA3444" s="79"/>
      <c r="AB3444" s="80">
        <f t="shared" si="1921"/>
        <v>0</v>
      </c>
    </row>
    <row r="3445" spans="1:28" s="34" customFormat="1" ht="33.75" x14ac:dyDescent="0.25">
      <c r="A3445" s="72" t="s">
        <v>19848</v>
      </c>
      <c r="B3445" s="73" t="s">
        <v>24519</v>
      </c>
      <c r="C3445" s="74" t="s">
        <v>15692</v>
      </c>
      <c r="D3445" s="75">
        <v>0</v>
      </c>
      <c r="E3445" s="70">
        <v>51.85</v>
      </c>
      <c r="F3445" s="76">
        <f t="shared" si="1940"/>
        <v>0</v>
      </c>
      <c r="G3445" s="29"/>
      <c r="H3445" s="70">
        <f t="shared" si="1941"/>
        <v>41.79</v>
      </c>
      <c r="I3445" s="70">
        <f t="shared" si="1941"/>
        <v>10.06</v>
      </c>
      <c r="J3445" s="70">
        <f t="shared" si="1942"/>
        <v>51.85</v>
      </c>
      <c r="K3445" s="70">
        <v>0</v>
      </c>
      <c r="L3445" s="76">
        <f t="shared" si="1943"/>
        <v>51.85</v>
      </c>
      <c r="N3445" s="70">
        <v>41.79</v>
      </c>
      <c r="O3445" s="70">
        <v>10.06</v>
      </c>
      <c r="P3445" s="70">
        <f t="shared" si="1944"/>
        <v>51.85</v>
      </c>
      <c r="Q3445" s="64"/>
      <c r="R3445" s="70">
        <f t="shared" si="1945"/>
        <v>41.79</v>
      </c>
      <c r="S3445" s="70">
        <f t="shared" si="1945"/>
        <v>10.06</v>
      </c>
      <c r="T3445" s="70">
        <f t="shared" si="1946"/>
        <v>51.85</v>
      </c>
      <c r="U3445" s="70">
        <f t="shared" si="1947"/>
        <v>0</v>
      </c>
      <c r="V3445" s="78">
        <f t="shared" si="1948"/>
        <v>51.85</v>
      </c>
      <c r="X3445" s="70">
        <v>41.79</v>
      </c>
      <c r="Y3445" s="70">
        <v>10.06</v>
      </c>
      <c r="Z3445" s="70">
        <v>51.85</v>
      </c>
      <c r="AA3445" s="79"/>
      <c r="AB3445" s="120">
        <f t="shared" si="1921"/>
        <v>0</v>
      </c>
    </row>
    <row r="3446" spans="1:28" ht="33.75" x14ac:dyDescent="0.25">
      <c r="A3446" s="72" t="s">
        <v>19152</v>
      </c>
      <c r="B3446" s="73" t="s">
        <v>24520</v>
      </c>
      <c r="C3446" s="74" t="s">
        <v>15692</v>
      </c>
      <c r="D3446" s="75">
        <v>0</v>
      </c>
      <c r="E3446" s="70">
        <v>3768.56</v>
      </c>
      <c r="F3446" s="76">
        <f t="shared" si="1940"/>
        <v>0</v>
      </c>
      <c r="G3446" s="77"/>
      <c r="H3446" s="70">
        <f t="shared" si="1941"/>
        <v>3743.41</v>
      </c>
      <c r="I3446" s="70">
        <f t="shared" si="1941"/>
        <v>25.15</v>
      </c>
      <c r="J3446" s="70">
        <f t="shared" si="1942"/>
        <v>3768.56</v>
      </c>
      <c r="K3446" s="70">
        <v>0</v>
      </c>
      <c r="L3446" s="76">
        <f t="shared" si="1943"/>
        <v>3768.56</v>
      </c>
      <c r="N3446" s="70">
        <v>3743.41</v>
      </c>
      <c r="O3446" s="70">
        <v>25.15</v>
      </c>
      <c r="P3446" s="70">
        <f t="shared" si="1944"/>
        <v>3768.56</v>
      </c>
      <c r="Q3446" s="64"/>
      <c r="R3446" s="70">
        <f t="shared" si="1945"/>
        <v>3743.41</v>
      </c>
      <c r="S3446" s="70">
        <f t="shared" si="1945"/>
        <v>25.16</v>
      </c>
      <c r="T3446" s="70">
        <f t="shared" si="1946"/>
        <v>3768.5699999999997</v>
      </c>
      <c r="U3446" s="70">
        <f t="shared" si="1947"/>
        <v>0</v>
      </c>
      <c r="V3446" s="78">
        <f t="shared" si="1948"/>
        <v>3768.5699999999997</v>
      </c>
      <c r="X3446" s="70">
        <v>3743.41</v>
      </c>
      <c r="Y3446" s="70">
        <v>25.16</v>
      </c>
      <c r="Z3446" s="70">
        <v>3768.57</v>
      </c>
      <c r="AA3446" s="79"/>
      <c r="AB3446" s="80">
        <f t="shared" si="1921"/>
        <v>-1.0000000000218279E-2</v>
      </c>
    </row>
    <row r="3447" spans="1:28" ht="22.5" x14ac:dyDescent="0.25">
      <c r="A3447" s="72" t="s">
        <v>19153</v>
      </c>
      <c r="B3447" s="73" t="s">
        <v>24521</v>
      </c>
      <c r="C3447" s="74" t="s">
        <v>15692</v>
      </c>
      <c r="D3447" s="75">
        <v>0</v>
      </c>
      <c r="E3447" s="70">
        <v>119.66999999999999</v>
      </c>
      <c r="F3447" s="76">
        <f t="shared" si="1940"/>
        <v>0</v>
      </c>
      <c r="G3447" s="77"/>
      <c r="H3447" s="70">
        <f t="shared" si="1941"/>
        <v>104.57</v>
      </c>
      <c r="I3447" s="70">
        <f t="shared" si="1941"/>
        <v>15.1</v>
      </c>
      <c r="J3447" s="70">
        <f t="shared" si="1942"/>
        <v>119.66999999999999</v>
      </c>
      <c r="K3447" s="70">
        <v>0</v>
      </c>
      <c r="L3447" s="76">
        <f t="shared" si="1943"/>
        <v>119.66999999999999</v>
      </c>
      <c r="N3447" s="70">
        <v>104.57</v>
      </c>
      <c r="O3447" s="70">
        <v>15.1</v>
      </c>
      <c r="P3447" s="70">
        <f t="shared" si="1944"/>
        <v>119.66999999999999</v>
      </c>
      <c r="Q3447" s="64"/>
      <c r="R3447" s="70">
        <f t="shared" si="1945"/>
        <v>104.57</v>
      </c>
      <c r="S3447" s="70">
        <f t="shared" si="1945"/>
        <v>15.1</v>
      </c>
      <c r="T3447" s="70">
        <f t="shared" si="1946"/>
        <v>119.66999999999999</v>
      </c>
      <c r="U3447" s="70">
        <f t="shared" si="1947"/>
        <v>0</v>
      </c>
      <c r="V3447" s="78">
        <f t="shared" si="1948"/>
        <v>119.66999999999999</v>
      </c>
      <c r="X3447" s="70">
        <v>104.57</v>
      </c>
      <c r="Y3447" s="70">
        <v>15.1</v>
      </c>
      <c r="Z3447" s="70">
        <v>119.67</v>
      </c>
      <c r="AA3447" s="79"/>
      <c r="AB3447" s="80">
        <f t="shared" si="1921"/>
        <v>0</v>
      </c>
    </row>
    <row r="3448" spans="1:28" x14ac:dyDescent="0.25">
      <c r="A3448" s="72" t="s">
        <v>19154</v>
      </c>
      <c r="B3448" s="73" t="s">
        <v>24522</v>
      </c>
      <c r="C3448" s="74" t="s">
        <v>15692</v>
      </c>
      <c r="D3448" s="75">
        <v>0</v>
      </c>
      <c r="E3448" s="70">
        <v>301.64000000000004</v>
      </c>
      <c r="F3448" s="76">
        <f t="shared" si="1940"/>
        <v>0</v>
      </c>
      <c r="G3448" s="77"/>
      <c r="H3448" s="70">
        <f t="shared" si="1941"/>
        <v>286.54000000000002</v>
      </c>
      <c r="I3448" s="70">
        <f t="shared" si="1941"/>
        <v>15.1</v>
      </c>
      <c r="J3448" s="70">
        <f t="shared" si="1942"/>
        <v>301.64000000000004</v>
      </c>
      <c r="K3448" s="70">
        <v>0</v>
      </c>
      <c r="L3448" s="76">
        <f t="shared" si="1943"/>
        <v>301.64000000000004</v>
      </c>
      <c r="N3448" s="70">
        <v>286.54000000000002</v>
      </c>
      <c r="O3448" s="70">
        <v>15.1</v>
      </c>
      <c r="P3448" s="70">
        <f t="shared" si="1944"/>
        <v>301.64000000000004</v>
      </c>
      <c r="Q3448" s="64"/>
      <c r="R3448" s="70">
        <f t="shared" si="1945"/>
        <v>286.54000000000002</v>
      </c>
      <c r="S3448" s="70">
        <f t="shared" si="1945"/>
        <v>15.1</v>
      </c>
      <c r="T3448" s="70">
        <f t="shared" si="1946"/>
        <v>301.64000000000004</v>
      </c>
      <c r="U3448" s="70">
        <f t="shared" si="1947"/>
        <v>0</v>
      </c>
      <c r="V3448" s="78">
        <f t="shared" si="1948"/>
        <v>301.64000000000004</v>
      </c>
      <c r="X3448" s="70">
        <v>286.54000000000002</v>
      </c>
      <c r="Y3448" s="70">
        <v>15.1</v>
      </c>
      <c r="Z3448" s="70">
        <v>301.64</v>
      </c>
      <c r="AA3448" s="79"/>
      <c r="AB3448" s="80">
        <f t="shared" si="1921"/>
        <v>0</v>
      </c>
    </row>
    <row r="3449" spans="1:28" x14ac:dyDescent="0.25">
      <c r="A3449" s="72" t="s">
        <v>19155</v>
      </c>
      <c r="B3449" s="73" t="s">
        <v>24523</v>
      </c>
      <c r="C3449" s="74" t="s">
        <v>15692</v>
      </c>
      <c r="D3449" s="75">
        <v>0</v>
      </c>
      <c r="E3449" s="70">
        <v>304.58000000000004</v>
      </c>
      <c r="F3449" s="76">
        <f t="shared" si="1940"/>
        <v>0</v>
      </c>
      <c r="G3449" s="77"/>
      <c r="H3449" s="70">
        <f t="shared" si="1941"/>
        <v>289.48</v>
      </c>
      <c r="I3449" s="70">
        <f t="shared" si="1941"/>
        <v>15.1</v>
      </c>
      <c r="J3449" s="70">
        <f t="shared" si="1942"/>
        <v>304.58000000000004</v>
      </c>
      <c r="K3449" s="70">
        <v>0</v>
      </c>
      <c r="L3449" s="76">
        <f t="shared" si="1943"/>
        <v>304.58000000000004</v>
      </c>
      <c r="N3449" s="70">
        <v>289.48</v>
      </c>
      <c r="O3449" s="70">
        <v>15.1</v>
      </c>
      <c r="P3449" s="70">
        <f t="shared" si="1944"/>
        <v>304.58000000000004</v>
      </c>
      <c r="Q3449" s="64"/>
      <c r="R3449" s="70">
        <f t="shared" si="1945"/>
        <v>289.48</v>
      </c>
      <c r="S3449" s="70">
        <f t="shared" si="1945"/>
        <v>15.1</v>
      </c>
      <c r="T3449" s="70">
        <f t="shared" si="1946"/>
        <v>304.58000000000004</v>
      </c>
      <c r="U3449" s="70">
        <f t="shared" si="1947"/>
        <v>0</v>
      </c>
      <c r="V3449" s="78">
        <f t="shared" si="1948"/>
        <v>304.58000000000004</v>
      </c>
      <c r="X3449" s="70">
        <v>289.48</v>
      </c>
      <c r="Y3449" s="70">
        <v>15.1</v>
      </c>
      <c r="Z3449" s="70">
        <v>304.58</v>
      </c>
      <c r="AA3449" s="79"/>
      <c r="AB3449" s="80">
        <f t="shared" si="1921"/>
        <v>0</v>
      </c>
    </row>
    <row r="3450" spans="1:28" x14ac:dyDescent="0.25">
      <c r="A3450" s="72" t="s">
        <v>19156</v>
      </c>
      <c r="B3450" s="73" t="s">
        <v>24524</v>
      </c>
      <c r="C3450" s="74" t="s">
        <v>15692</v>
      </c>
      <c r="D3450" s="75">
        <v>0</v>
      </c>
      <c r="E3450" s="70">
        <v>569.72</v>
      </c>
      <c r="F3450" s="76">
        <f t="shared" si="1940"/>
        <v>0</v>
      </c>
      <c r="G3450" s="77"/>
      <c r="H3450" s="70">
        <f t="shared" si="1941"/>
        <v>549.58000000000004</v>
      </c>
      <c r="I3450" s="70">
        <f t="shared" si="1941"/>
        <v>20.14</v>
      </c>
      <c r="J3450" s="70">
        <f t="shared" si="1942"/>
        <v>569.72</v>
      </c>
      <c r="K3450" s="70">
        <v>0</v>
      </c>
      <c r="L3450" s="76">
        <f t="shared" si="1943"/>
        <v>569.72</v>
      </c>
      <c r="N3450" s="70">
        <v>549.58000000000004</v>
      </c>
      <c r="O3450" s="70">
        <v>20.14</v>
      </c>
      <c r="P3450" s="70">
        <f t="shared" si="1944"/>
        <v>569.72</v>
      </c>
      <c r="Q3450" s="64"/>
      <c r="R3450" s="70">
        <f t="shared" si="1945"/>
        <v>549.58000000000004</v>
      </c>
      <c r="S3450" s="70">
        <f t="shared" si="1945"/>
        <v>20.13</v>
      </c>
      <c r="T3450" s="70">
        <f t="shared" si="1946"/>
        <v>569.71</v>
      </c>
      <c r="U3450" s="70">
        <f t="shared" si="1947"/>
        <v>0</v>
      </c>
      <c r="V3450" s="78">
        <f t="shared" si="1948"/>
        <v>569.71</v>
      </c>
      <c r="X3450" s="70">
        <v>549.58000000000004</v>
      </c>
      <c r="Y3450" s="70">
        <v>20.13</v>
      </c>
      <c r="Z3450" s="70">
        <v>569.71</v>
      </c>
      <c r="AA3450" s="79"/>
      <c r="AB3450" s="80">
        <f t="shared" si="1921"/>
        <v>9.9999999999909051E-3</v>
      </c>
    </row>
    <row r="3451" spans="1:28" ht="33.75" x14ac:dyDescent="0.25">
      <c r="A3451" s="72" t="s">
        <v>19157</v>
      </c>
      <c r="B3451" s="73" t="s">
        <v>24525</v>
      </c>
      <c r="C3451" s="74" t="s">
        <v>15692</v>
      </c>
      <c r="D3451" s="75">
        <v>0</v>
      </c>
      <c r="E3451" s="70">
        <v>231.74</v>
      </c>
      <c r="F3451" s="76">
        <f t="shared" si="1940"/>
        <v>0</v>
      </c>
      <c r="G3451" s="77"/>
      <c r="H3451" s="70">
        <f t="shared" si="1941"/>
        <v>216.64</v>
      </c>
      <c r="I3451" s="70">
        <f t="shared" si="1941"/>
        <v>15.1</v>
      </c>
      <c r="J3451" s="70">
        <f t="shared" si="1942"/>
        <v>231.73999999999998</v>
      </c>
      <c r="K3451" s="70">
        <v>0</v>
      </c>
      <c r="L3451" s="76">
        <f t="shared" si="1943"/>
        <v>231.73999999999998</v>
      </c>
      <c r="N3451" s="70">
        <v>216.64</v>
      </c>
      <c r="O3451" s="70">
        <v>15.1</v>
      </c>
      <c r="P3451" s="70">
        <f t="shared" si="1944"/>
        <v>231.73999999999998</v>
      </c>
      <c r="Q3451" s="64"/>
      <c r="R3451" s="70">
        <f t="shared" si="1945"/>
        <v>216.64</v>
      </c>
      <c r="S3451" s="70">
        <f t="shared" si="1945"/>
        <v>15.1</v>
      </c>
      <c r="T3451" s="70">
        <f t="shared" si="1946"/>
        <v>231.73999999999998</v>
      </c>
      <c r="U3451" s="70">
        <f t="shared" si="1947"/>
        <v>0</v>
      </c>
      <c r="V3451" s="78">
        <f t="shared" si="1948"/>
        <v>231.73999999999998</v>
      </c>
      <c r="X3451" s="70">
        <v>216.64</v>
      </c>
      <c r="Y3451" s="70">
        <v>15.1</v>
      </c>
      <c r="Z3451" s="70">
        <v>231.74</v>
      </c>
      <c r="AA3451" s="79"/>
      <c r="AB3451" s="80">
        <f t="shared" si="1921"/>
        <v>0</v>
      </c>
    </row>
    <row r="3452" spans="1:28" ht="33.75" x14ac:dyDescent="0.25">
      <c r="A3452" s="72" t="s">
        <v>19158</v>
      </c>
      <c r="B3452" s="73" t="s">
        <v>24526</v>
      </c>
      <c r="C3452" s="74" t="s">
        <v>15692</v>
      </c>
      <c r="D3452" s="75">
        <v>0</v>
      </c>
      <c r="E3452" s="70">
        <v>89.85</v>
      </c>
      <c r="F3452" s="76">
        <f t="shared" si="1940"/>
        <v>0</v>
      </c>
      <c r="G3452" s="77"/>
      <c r="H3452" s="70">
        <f t="shared" si="1941"/>
        <v>81.459999999999994</v>
      </c>
      <c r="I3452" s="70">
        <f t="shared" si="1941"/>
        <v>8.39</v>
      </c>
      <c r="J3452" s="70">
        <f t="shared" si="1942"/>
        <v>89.85</v>
      </c>
      <c r="K3452" s="70">
        <v>0</v>
      </c>
      <c r="L3452" s="76">
        <f t="shared" si="1943"/>
        <v>89.85</v>
      </c>
      <c r="N3452" s="70">
        <v>81.459999999999994</v>
      </c>
      <c r="O3452" s="70">
        <v>8.39</v>
      </c>
      <c r="P3452" s="70">
        <f t="shared" si="1944"/>
        <v>89.85</v>
      </c>
      <c r="Q3452" s="64"/>
      <c r="R3452" s="70">
        <f t="shared" si="1945"/>
        <v>81.459999999999994</v>
      </c>
      <c r="S3452" s="70">
        <f t="shared" si="1945"/>
        <v>8.39</v>
      </c>
      <c r="T3452" s="70">
        <f t="shared" si="1946"/>
        <v>89.85</v>
      </c>
      <c r="U3452" s="70">
        <f t="shared" si="1947"/>
        <v>0</v>
      </c>
      <c r="V3452" s="78">
        <f t="shared" si="1948"/>
        <v>89.85</v>
      </c>
      <c r="X3452" s="70">
        <v>81.459999999999994</v>
      </c>
      <c r="Y3452" s="70">
        <v>8.39</v>
      </c>
      <c r="Z3452" s="70">
        <v>89.85</v>
      </c>
      <c r="AA3452" s="79"/>
      <c r="AB3452" s="80">
        <f t="shared" si="1921"/>
        <v>0</v>
      </c>
    </row>
    <row r="3453" spans="1:28" ht="33.75" x14ac:dyDescent="0.25">
      <c r="A3453" s="72" t="s">
        <v>19159</v>
      </c>
      <c r="B3453" s="73" t="s">
        <v>24527</v>
      </c>
      <c r="C3453" s="74" t="s">
        <v>15692</v>
      </c>
      <c r="D3453" s="75">
        <v>0</v>
      </c>
      <c r="E3453" s="70">
        <v>3189.25</v>
      </c>
      <c r="F3453" s="76">
        <f t="shared" si="1940"/>
        <v>0</v>
      </c>
      <c r="G3453" s="29"/>
      <c r="H3453" s="70">
        <f t="shared" si="1941"/>
        <v>3169.11</v>
      </c>
      <c r="I3453" s="70">
        <f t="shared" si="1941"/>
        <v>20.14</v>
      </c>
      <c r="J3453" s="70">
        <f t="shared" si="1942"/>
        <v>3189.25</v>
      </c>
      <c r="K3453" s="70">
        <v>0</v>
      </c>
      <c r="L3453" s="76">
        <f t="shared" si="1943"/>
        <v>3189.25</v>
      </c>
      <c r="N3453" s="70">
        <v>3169.11</v>
      </c>
      <c r="O3453" s="70">
        <v>20.14</v>
      </c>
      <c r="P3453" s="70">
        <f t="shared" si="1944"/>
        <v>3189.25</v>
      </c>
      <c r="Q3453" s="64"/>
      <c r="R3453" s="70">
        <f t="shared" si="1945"/>
        <v>3169.11</v>
      </c>
      <c r="S3453" s="70">
        <f t="shared" si="1945"/>
        <v>20.13</v>
      </c>
      <c r="T3453" s="70">
        <f t="shared" si="1946"/>
        <v>3189.2400000000002</v>
      </c>
      <c r="U3453" s="70">
        <f t="shared" si="1947"/>
        <v>0</v>
      </c>
      <c r="V3453" s="78">
        <f t="shared" si="1948"/>
        <v>3189.2400000000002</v>
      </c>
      <c r="X3453" s="70">
        <v>3169.11</v>
      </c>
      <c r="Y3453" s="70">
        <v>20.13</v>
      </c>
      <c r="Z3453" s="70">
        <v>3189.24</v>
      </c>
      <c r="AA3453" s="79"/>
      <c r="AB3453" s="80">
        <f t="shared" si="1921"/>
        <v>1.0000000000218279E-2</v>
      </c>
    </row>
    <row r="3454" spans="1:28" ht="33.75" x14ac:dyDescent="0.25">
      <c r="A3454" s="72" t="s">
        <v>19160</v>
      </c>
      <c r="B3454" s="73" t="s">
        <v>24528</v>
      </c>
      <c r="C3454" s="74" t="s">
        <v>15692</v>
      </c>
      <c r="D3454" s="75">
        <v>0</v>
      </c>
      <c r="E3454" s="70">
        <v>1161.03</v>
      </c>
      <c r="F3454" s="76">
        <f t="shared" si="1940"/>
        <v>0</v>
      </c>
      <c r="G3454" s="77"/>
      <c r="H3454" s="70">
        <f t="shared" si="1941"/>
        <v>1140.8900000000001</v>
      </c>
      <c r="I3454" s="70">
        <f t="shared" si="1941"/>
        <v>20.14</v>
      </c>
      <c r="J3454" s="70">
        <f t="shared" si="1942"/>
        <v>1161.0300000000002</v>
      </c>
      <c r="K3454" s="70">
        <v>0</v>
      </c>
      <c r="L3454" s="76">
        <f t="shared" si="1943"/>
        <v>1161.0300000000002</v>
      </c>
      <c r="N3454" s="70">
        <v>1140.8899999999999</v>
      </c>
      <c r="O3454" s="70">
        <v>20.14</v>
      </c>
      <c r="P3454" s="70">
        <f t="shared" si="1944"/>
        <v>1161.03</v>
      </c>
      <c r="Q3454" s="64"/>
      <c r="R3454" s="70">
        <f t="shared" si="1945"/>
        <v>1140.8900000000001</v>
      </c>
      <c r="S3454" s="70">
        <f t="shared" si="1945"/>
        <v>20.13</v>
      </c>
      <c r="T3454" s="70">
        <f t="shared" si="1946"/>
        <v>1161.0200000000002</v>
      </c>
      <c r="U3454" s="70">
        <f t="shared" si="1947"/>
        <v>0</v>
      </c>
      <c r="V3454" s="78">
        <f t="shared" si="1948"/>
        <v>1161.0200000000002</v>
      </c>
      <c r="X3454" s="70">
        <v>1140.8900000000001</v>
      </c>
      <c r="Y3454" s="70">
        <v>20.13</v>
      </c>
      <c r="Z3454" s="70">
        <v>1161.02</v>
      </c>
      <c r="AA3454" s="79"/>
      <c r="AB3454" s="80">
        <f t="shared" si="1921"/>
        <v>9.9999999999909051E-3</v>
      </c>
    </row>
    <row r="3455" spans="1:28" ht="22.5" x14ac:dyDescent="0.25">
      <c r="A3455" s="72" t="s">
        <v>19161</v>
      </c>
      <c r="B3455" s="73" t="s">
        <v>24529</v>
      </c>
      <c r="C3455" s="74" t="s">
        <v>15692</v>
      </c>
      <c r="D3455" s="75">
        <v>0</v>
      </c>
      <c r="E3455" s="70">
        <v>246.98</v>
      </c>
      <c r="F3455" s="76">
        <f t="shared" si="1940"/>
        <v>0</v>
      </c>
      <c r="G3455" s="77"/>
      <c r="H3455" s="70">
        <f t="shared" si="1941"/>
        <v>231.88</v>
      </c>
      <c r="I3455" s="70">
        <f t="shared" si="1941"/>
        <v>15.1</v>
      </c>
      <c r="J3455" s="70">
        <f t="shared" si="1942"/>
        <v>246.98</v>
      </c>
      <c r="K3455" s="70">
        <v>0</v>
      </c>
      <c r="L3455" s="76">
        <f t="shared" si="1943"/>
        <v>246.98</v>
      </c>
      <c r="N3455" s="70">
        <v>231.88</v>
      </c>
      <c r="O3455" s="70">
        <v>15.1</v>
      </c>
      <c r="P3455" s="70">
        <f t="shared" si="1944"/>
        <v>246.98</v>
      </c>
      <c r="Q3455" s="64"/>
      <c r="R3455" s="70">
        <f t="shared" si="1945"/>
        <v>231.88</v>
      </c>
      <c r="S3455" s="70">
        <f t="shared" si="1945"/>
        <v>15.1</v>
      </c>
      <c r="T3455" s="70">
        <f t="shared" si="1946"/>
        <v>246.98</v>
      </c>
      <c r="U3455" s="70">
        <f t="shared" si="1947"/>
        <v>0</v>
      </c>
      <c r="V3455" s="78">
        <f t="shared" si="1948"/>
        <v>246.98</v>
      </c>
      <c r="X3455" s="70">
        <v>231.88</v>
      </c>
      <c r="Y3455" s="70">
        <v>15.1</v>
      </c>
      <c r="Z3455" s="70">
        <v>246.98</v>
      </c>
      <c r="AA3455" s="79"/>
      <c r="AB3455" s="80">
        <f t="shared" si="1921"/>
        <v>0</v>
      </c>
    </row>
    <row r="3456" spans="1:28" ht="22.5" x14ac:dyDescent="0.25">
      <c r="A3456" s="72" t="s">
        <v>19162</v>
      </c>
      <c r="B3456" s="73" t="s">
        <v>24530</v>
      </c>
      <c r="C3456" s="74" t="s">
        <v>15692</v>
      </c>
      <c r="D3456" s="75">
        <v>0</v>
      </c>
      <c r="E3456" s="70">
        <v>117.16999999999999</v>
      </c>
      <c r="F3456" s="76">
        <f t="shared" si="1940"/>
        <v>0</v>
      </c>
      <c r="G3456" s="77"/>
      <c r="H3456" s="70">
        <f t="shared" si="1941"/>
        <v>102.07</v>
      </c>
      <c r="I3456" s="70">
        <f t="shared" si="1941"/>
        <v>15.1</v>
      </c>
      <c r="J3456" s="70">
        <f t="shared" si="1942"/>
        <v>117.16999999999999</v>
      </c>
      <c r="K3456" s="70">
        <v>0</v>
      </c>
      <c r="L3456" s="76">
        <f t="shared" si="1943"/>
        <v>117.16999999999999</v>
      </c>
      <c r="N3456" s="70">
        <v>102.07</v>
      </c>
      <c r="O3456" s="70">
        <v>15.1</v>
      </c>
      <c r="P3456" s="70">
        <f t="shared" si="1944"/>
        <v>117.16999999999999</v>
      </c>
      <c r="Q3456" s="64"/>
      <c r="R3456" s="70">
        <f t="shared" si="1945"/>
        <v>102.07</v>
      </c>
      <c r="S3456" s="70">
        <f t="shared" si="1945"/>
        <v>15.1</v>
      </c>
      <c r="T3456" s="70">
        <f t="shared" si="1946"/>
        <v>117.16999999999999</v>
      </c>
      <c r="U3456" s="70">
        <f t="shared" si="1947"/>
        <v>0</v>
      </c>
      <c r="V3456" s="78">
        <f t="shared" si="1948"/>
        <v>117.16999999999999</v>
      </c>
      <c r="X3456" s="70">
        <v>102.07</v>
      </c>
      <c r="Y3456" s="70">
        <v>15.1</v>
      </c>
      <c r="Z3456" s="70">
        <v>117.17</v>
      </c>
      <c r="AA3456" s="79"/>
      <c r="AB3456" s="80">
        <f t="shared" si="1921"/>
        <v>0</v>
      </c>
    </row>
    <row r="3457" spans="1:28" s="34" customFormat="1" ht="22.5" x14ac:dyDescent="0.25">
      <c r="A3457" s="72" t="s">
        <v>19163</v>
      </c>
      <c r="B3457" s="73" t="s">
        <v>24531</v>
      </c>
      <c r="C3457" s="74" t="s">
        <v>15692</v>
      </c>
      <c r="D3457" s="75">
        <v>0</v>
      </c>
      <c r="E3457" s="70">
        <v>168.01</v>
      </c>
      <c r="F3457" s="76">
        <f t="shared" si="1940"/>
        <v>0</v>
      </c>
      <c r="G3457" s="77"/>
      <c r="H3457" s="70">
        <f t="shared" si="1941"/>
        <v>152.91</v>
      </c>
      <c r="I3457" s="70">
        <f t="shared" si="1941"/>
        <v>15.1</v>
      </c>
      <c r="J3457" s="70">
        <f t="shared" si="1942"/>
        <v>168.01</v>
      </c>
      <c r="K3457" s="70">
        <v>0</v>
      </c>
      <c r="L3457" s="76">
        <f t="shared" si="1943"/>
        <v>168.01</v>
      </c>
      <c r="N3457" s="70">
        <v>152.91</v>
      </c>
      <c r="O3457" s="70">
        <v>15.1</v>
      </c>
      <c r="P3457" s="70">
        <f t="shared" si="1944"/>
        <v>168.01</v>
      </c>
      <c r="Q3457" s="64"/>
      <c r="R3457" s="70">
        <f t="shared" si="1945"/>
        <v>152.91</v>
      </c>
      <c r="S3457" s="70">
        <f t="shared" si="1945"/>
        <v>15.1</v>
      </c>
      <c r="T3457" s="70">
        <f t="shared" si="1946"/>
        <v>168.01</v>
      </c>
      <c r="U3457" s="70">
        <f t="shared" si="1947"/>
        <v>0</v>
      </c>
      <c r="V3457" s="78">
        <f t="shared" si="1948"/>
        <v>168.01</v>
      </c>
      <c r="X3457" s="70">
        <v>152.91</v>
      </c>
      <c r="Y3457" s="70">
        <v>15.1</v>
      </c>
      <c r="Z3457" s="70">
        <v>168.01</v>
      </c>
      <c r="AA3457" s="79"/>
      <c r="AB3457" s="80">
        <f t="shared" si="1921"/>
        <v>0</v>
      </c>
    </row>
    <row r="3458" spans="1:28" ht="22.5" x14ac:dyDescent="0.25">
      <c r="A3458" s="72" t="s">
        <v>19164</v>
      </c>
      <c r="B3458" s="73" t="s">
        <v>24532</v>
      </c>
      <c r="C3458" s="74" t="s">
        <v>15692</v>
      </c>
      <c r="D3458" s="75">
        <v>0</v>
      </c>
      <c r="E3458" s="70">
        <v>315.77000000000004</v>
      </c>
      <c r="F3458" s="76">
        <f t="shared" si="1940"/>
        <v>0</v>
      </c>
      <c r="G3458" s="77"/>
      <c r="H3458" s="70">
        <f t="shared" si="1941"/>
        <v>300.67</v>
      </c>
      <c r="I3458" s="70">
        <f t="shared" si="1941"/>
        <v>15.1</v>
      </c>
      <c r="J3458" s="70">
        <f t="shared" si="1942"/>
        <v>315.77000000000004</v>
      </c>
      <c r="K3458" s="70">
        <v>0</v>
      </c>
      <c r="L3458" s="76">
        <f t="shared" si="1943"/>
        <v>315.77000000000004</v>
      </c>
      <c r="N3458" s="70">
        <v>300.67</v>
      </c>
      <c r="O3458" s="70">
        <v>15.1</v>
      </c>
      <c r="P3458" s="70">
        <f t="shared" si="1944"/>
        <v>315.77000000000004</v>
      </c>
      <c r="Q3458" s="64"/>
      <c r="R3458" s="70">
        <f t="shared" si="1945"/>
        <v>300.67</v>
      </c>
      <c r="S3458" s="70">
        <f t="shared" si="1945"/>
        <v>15.1</v>
      </c>
      <c r="T3458" s="70">
        <f t="shared" si="1946"/>
        <v>315.77000000000004</v>
      </c>
      <c r="U3458" s="70">
        <f t="shared" si="1947"/>
        <v>0</v>
      </c>
      <c r="V3458" s="78">
        <f t="shared" si="1948"/>
        <v>315.77000000000004</v>
      </c>
      <c r="X3458" s="70">
        <v>300.67</v>
      </c>
      <c r="Y3458" s="70">
        <v>15.1</v>
      </c>
      <c r="Z3458" s="70">
        <v>315.77</v>
      </c>
      <c r="AA3458" s="79"/>
      <c r="AB3458" s="80">
        <f t="shared" si="1921"/>
        <v>0</v>
      </c>
    </row>
    <row r="3459" spans="1:28" ht="22.5" x14ac:dyDescent="0.25">
      <c r="A3459" s="72" t="s">
        <v>19165</v>
      </c>
      <c r="B3459" s="73" t="s">
        <v>24533</v>
      </c>
      <c r="C3459" s="74" t="s">
        <v>15692</v>
      </c>
      <c r="D3459" s="75">
        <v>0</v>
      </c>
      <c r="E3459" s="70">
        <v>401.99000000000007</v>
      </c>
      <c r="F3459" s="76">
        <f t="shared" si="1940"/>
        <v>0</v>
      </c>
      <c r="G3459" s="77"/>
      <c r="H3459" s="70">
        <f t="shared" si="1941"/>
        <v>386.89</v>
      </c>
      <c r="I3459" s="70">
        <f t="shared" si="1941"/>
        <v>15.1</v>
      </c>
      <c r="J3459" s="70">
        <f t="shared" si="1942"/>
        <v>401.99</v>
      </c>
      <c r="K3459" s="70">
        <v>0</v>
      </c>
      <c r="L3459" s="76">
        <f t="shared" si="1943"/>
        <v>401.99</v>
      </c>
      <c r="N3459" s="70">
        <v>386.89000000000004</v>
      </c>
      <c r="O3459" s="70">
        <v>15.1</v>
      </c>
      <c r="P3459" s="70">
        <f t="shared" si="1944"/>
        <v>401.99000000000007</v>
      </c>
      <c r="Q3459" s="64"/>
      <c r="R3459" s="70">
        <f t="shared" si="1945"/>
        <v>386.89</v>
      </c>
      <c r="S3459" s="70">
        <f t="shared" si="1945"/>
        <v>15.1</v>
      </c>
      <c r="T3459" s="70">
        <f t="shared" si="1946"/>
        <v>401.99</v>
      </c>
      <c r="U3459" s="70">
        <f t="shared" si="1947"/>
        <v>0</v>
      </c>
      <c r="V3459" s="78">
        <f t="shared" si="1948"/>
        <v>401.99</v>
      </c>
      <c r="X3459" s="70">
        <v>386.89</v>
      </c>
      <c r="Y3459" s="70">
        <v>15.1</v>
      </c>
      <c r="Z3459" s="70">
        <v>401.99</v>
      </c>
      <c r="AA3459" s="79"/>
      <c r="AB3459" s="80">
        <f t="shared" si="1921"/>
        <v>0</v>
      </c>
    </row>
    <row r="3460" spans="1:28" ht="22.5" x14ac:dyDescent="0.25">
      <c r="A3460" s="72" t="s">
        <v>19166</v>
      </c>
      <c r="B3460" s="73" t="s">
        <v>24534</v>
      </c>
      <c r="C3460" s="74" t="s">
        <v>15692</v>
      </c>
      <c r="D3460" s="75">
        <v>0</v>
      </c>
      <c r="E3460" s="70">
        <v>665.54000000000008</v>
      </c>
      <c r="F3460" s="76">
        <f t="shared" si="1940"/>
        <v>0</v>
      </c>
      <c r="G3460" s="77"/>
      <c r="H3460" s="70">
        <f t="shared" si="1941"/>
        <v>650.44000000000005</v>
      </c>
      <c r="I3460" s="70">
        <f t="shared" si="1941"/>
        <v>15.1</v>
      </c>
      <c r="J3460" s="70">
        <f t="shared" si="1942"/>
        <v>665.54000000000008</v>
      </c>
      <c r="K3460" s="70">
        <v>0</v>
      </c>
      <c r="L3460" s="76">
        <f t="shared" si="1943"/>
        <v>665.54000000000008</v>
      </c>
      <c r="N3460" s="70">
        <v>650.44000000000005</v>
      </c>
      <c r="O3460" s="70">
        <v>15.1</v>
      </c>
      <c r="P3460" s="70">
        <f t="shared" si="1944"/>
        <v>665.54000000000008</v>
      </c>
      <c r="Q3460" s="64"/>
      <c r="R3460" s="70">
        <f t="shared" si="1945"/>
        <v>650.44000000000005</v>
      </c>
      <c r="S3460" s="70">
        <f t="shared" si="1945"/>
        <v>15.1</v>
      </c>
      <c r="T3460" s="70">
        <f t="shared" si="1946"/>
        <v>665.54000000000008</v>
      </c>
      <c r="U3460" s="70">
        <f t="shared" si="1947"/>
        <v>0</v>
      </c>
      <c r="V3460" s="78">
        <f t="shared" si="1948"/>
        <v>665.54000000000008</v>
      </c>
      <c r="X3460" s="70">
        <v>650.44000000000005</v>
      </c>
      <c r="Y3460" s="70">
        <v>15.1</v>
      </c>
      <c r="Z3460" s="70">
        <v>665.54</v>
      </c>
      <c r="AA3460" s="79"/>
      <c r="AB3460" s="80">
        <f t="shared" si="1921"/>
        <v>0</v>
      </c>
    </row>
    <row r="3461" spans="1:28" ht="22.5" x14ac:dyDescent="0.25">
      <c r="A3461" s="72" t="s">
        <v>19167</v>
      </c>
      <c r="B3461" s="73" t="s">
        <v>24535</v>
      </c>
      <c r="C3461" s="74" t="s">
        <v>15692</v>
      </c>
      <c r="D3461" s="75">
        <v>0</v>
      </c>
      <c r="E3461" s="70">
        <v>1236.8</v>
      </c>
      <c r="F3461" s="76">
        <f t="shared" si="1940"/>
        <v>0</v>
      </c>
      <c r="G3461" s="29"/>
      <c r="H3461" s="70">
        <f t="shared" si="1941"/>
        <v>1216.6600000000001</v>
      </c>
      <c r="I3461" s="70">
        <f t="shared" si="1941"/>
        <v>20.14</v>
      </c>
      <c r="J3461" s="70">
        <f t="shared" si="1942"/>
        <v>1236.8000000000002</v>
      </c>
      <c r="K3461" s="70">
        <v>0</v>
      </c>
      <c r="L3461" s="76">
        <f t="shared" si="1943"/>
        <v>1236.8000000000002</v>
      </c>
      <c r="N3461" s="70">
        <v>1216.6599999999999</v>
      </c>
      <c r="O3461" s="70">
        <v>20.14</v>
      </c>
      <c r="P3461" s="70">
        <f t="shared" si="1944"/>
        <v>1236.8</v>
      </c>
      <c r="Q3461" s="64"/>
      <c r="R3461" s="70">
        <f t="shared" si="1945"/>
        <v>1216.6600000000001</v>
      </c>
      <c r="S3461" s="70">
        <f t="shared" si="1945"/>
        <v>20.13</v>
      </c>
      <c r="T3461" s="70">
        <f t="shared" si="1946"/>
        <v>1236.7900000000002</v>
      </c>
      <c r="U3461" s="70">
        <f t="shared" si="1947"/>
        <v>0</v>
      </c>
      <c r="V3461" s="78">
        <f t="shared" si="1948"/>
        <v>1236.7900000000002</v>
      </c>
      <c r="X3461" s="70">
        <v>1216.6600000000001</v>
      </c>
      <c r="Y3461" s="70">
        <v>20.13</v>
      </c>
      <c r="Z3461" s="70">
        <v>1236.79</v>
      </c>
      <c r="AA3461" s="79"/>
      <c r="AB3461" s="80">
        <f t="shared" si="1921"/>
        <v>9.9999999999909051E-3</v>
      </c>
    </row>
    <row r="3462" spans="1:28" s="34" customFormat="1" ht="33.75" x14ac:dyDescent="0.25">
      <c r="A3462" s="72" t="s">
        <v>19849</v>
      </c>
      <c r="B3462" s="73" t="s">
        <v>24536</v>
      </c>
      <c r="C3462" s="74" t="s">
        <v>15692</v>
      </c>
      <c r="D3462" s="75">
        <v>0</v>
      </c>
      <c r="E3462" s="70">
        <v>3773.08</v>
      </c>
      <c r="F3462" s="76">
        <f t="shared" si="1940"/>
        <v>0</v>
      </c>
      <c r="G3462" s="29"/>
      <c r="H3462" s="70">
        <f t="shared" si="1941"/>
        <v>3752.94</v>
      </c>
      <c r="I3462" s="70">
        <f t="shared" si="1941"/>
        <v>20.14</v>
      </c>
      <c r="J3462" s="70">
        <f t="shared" si="1942"/>
        <v>3773.08</v>
      </c>
      <c r="K3462" s="70">
        <v>0</v>
      </c>
      <c r="L3462" s="76">
        <f t="shared" si="1943"/>
        <v>3773.08</v>
      </c>
      <c r="N3462" s="70">
        <v>3752.94</v>
      </c>
      <c r="O3462" s="70">
        <v>20.14</v>
      </c>
      <c r="P3462" s="70">
        <f t="shared" si="1944"/>
        <v>3773.08</v>
      </c>
      <c r="Q3462" s="64"/>
      <c r="R3462" s="70">
        <f t="shared" si="1945"/>
        <v>3752.94</v>
      </c>
      <c r="S3462" s="70">
        <f t="shared" si="1945"/>
        <v>20.13</v>
      </c>
      <c r="T3462" s="70">
        <f t="shared" si="1946"/>
        <v>3773.07</v>
      </c>
      <c r="U3462" s="70">
        <f t="shared" si="1947"/>
        <v>0</v>
      </c>
      <c r="V3462" s="78">
        <f t="shared" si="1948"/>
        <v>3773.07</v>
      </c>
      <c r="X3462" s="70">
        <v>3752.94</v>
      </c>
      <c r="Y3462" s="70">
        <v>20.13</v>
      </c>
      <c r="Z3462" s="70">
        <v>3773.07</v>
      </c>
      <c r="AA3462" s="79"/>
      <c r="AB3462" s="108">
        <f t="shared" si="1921"/>
        <v>9.9999999997635314E-3</v>
      </c>
    </row>
    <row r="3463" spans="1:28" s="34" customFormat="1" ht="33.75" x14ac:dyDescent="0.25">
      <c r="A3463" s="72" t="s">
        <v>19850</v>
      </c>
      <c r="B3463" s="73" t="s">
        <v>24537</v>
      </c>
      <c r="C3463" s="74" t="s">
        <v>15692</v>
      </c>
      <c r="D3463" s="75">
        <v>0</v>
      </c>
      <c r="E3463" s="70">
        <v>50.77</v>
      </c>
      <c r="F3463" s="76">
        <f t="shared" si="1940"/>
        <v>0</v>
      </c>
      <c r="G3463" s="29"/>
      <c r="H3463" s="70">
        <f t="shared" si="1941"/>
        <v>40.71</v>
      </c>
      <c r="I3463" s="70">
        <f t="shared" si="1941"/>
        <v>10.06</v>
      </c>
      <c r="J3463" s="70">
        <f t="shared" si="1942"/>
        <v>50.77</v>
      </c>
      <c r="K3463" s="70">
        <v>0</v>
      </c>
      <c r="L3463" s="76">
        <f t="shared" si="1943"/>
        <v>50.77</v>
      </c>
      <c r="N3463" s="70">
        <v>40.71</v>
      </c>
      <c r="O3463" s="70">
        <v>10.06</v>
      </c>
      <c r="P3463" s="70">
        <f t="shared" si="1944"/>
        <v>50.77</v>
      </c>
      <c r="Q3463" s="64"/>
      <c r="R3463" s="70">
        <f t="shared" si="1945"/>
        <v>40.71</v>
      </c>
      <c r="S3463" s="70">
        <f t="shared" si="1945"/>
        <v>10.06</v>
      </c>
      <c r="T3463" s="70">
        <f t="shared" si="1946"/>
        <v>50.77</v>
      </c>
      <c r="U3463" s="70">
        <f t="shared" si="1947"/>
        <v>0</v>
      </c>
      <c r="V3463" s="78">
        <f t="shared" si="1948"/>
        <v>50.77</v>
      </c>
      <c r="X3463" s="70">
        <v>40.71</v>
      </c>
      <c r="Y3463" s="70">
        <v>10.06</v>
      </c>
      <c r="Z3463" s="70">
        <v>50.77</v>
      </c>
      <c r="AA3463" s="79"/>
      <c r="AB3463" s="108">
        <f t="shared" si="1921"/>
        <v>0</v>
      </c>
    </row>
    <row r="3464" spans="1:28" ht="33.75" x14ac:dyDescent="0.25">
      <c r="A3464" s="72" t="s">
        <v>19168</v>
      </c>
      <c r="B3464" s="73" t="s">
        <v>24538</v>
      </c>
      <c r="C3464" s="74" t="s">
        <v>15692</v>
      </c>
      <c r="D3464" s="75">
        <v>0</v>
      </c>
      <c r="E3464" s="70">
        <v>63.12</v>
      </c>
      <c r="F3464" s="76">
        <f t="shared" si="1940"/>
        <v>0</v>
      </c>
      <c r="G3464" s="77"/>
      <c r="H3464" s="70">
        <f t="shared" si="1941"/>
        <v>48.02</v>
      </c>
      <c r="I3464" s="70">
        <f t="shared" si="1941"/>
        <v>15.1</v>
      </c>
      <c r="J3464" s="70">
        <f t="shared" si="1942"/>
        <v>63.120000000000005</v>
      </c>
      <c r="K3464" s="70">
        <v>0</v>
      </c>
      <c r="L3464" s="76">
        <f t="shared" si="1943"/>
        <v>63.120000000000005</v>
      </c>
      <c r="N3464" s="70">
        <v>48.019999999999996</v>
      </c>
      <c r="O3464" s="70">
        <v>15.1</v>
      </c>
      <c r="P3464" s="70">
        <f t="shared" si="1944"/>
        <v>63.12</v>
      </c>
      <c r="Q3464" s="64"/>
      <c r="R3464" s="70">
        <f t="shared" si="1945"/>
        <v>48.02</v>
      </c>
      <c r="S3464" s="70">
        <f t="shared" si="1945"/>
        <v>15.1</v>
      </c>
      <c r="T3464" s="70">
        <f t="shared" si="1946"/>
        <v>63.120000000000005</v>
      </c>
      <c r="U3464" s="70">
        <f t="shared" si="1947"/>
        <v>0</v>
      </c>
      <c r="V3464" s="78">
        <f t="shared" si="1948"/>
        <v>63.120000000000005</v>
      </c>
      <c r="X3464" s="70">
        <v>48.02</v>
      </c>
      <c r="Y3464" s="70">
        <v>15.1</v>
      </c>
      <c r="Z3464" s="70">
        <v>63.12</v>
      </c>
      <c r="AA3464" s="79"/>
      <c r="AB3464" s="80">
        <f t="shared" si="1921"/>
        <v>0</v>
      </c>
    </row>
    <row r="3465" spans="1:28" s="34" customFormat="1" ht="33.75" x14ac:dyDescent="0.25">
      <c r="A3465" s="72" t="s">
        <v>19851</v>
      </c>
      <c r="B3465" s="73" t="s">
        <v>24539</v>
      </c>
      <c r="C3465" s="74" t="s">
        <v>15692</v>
      </c>
      <c r="D3465" s="75">
        <v>0</v>
      </c>
      <c r="E3465" s="70">
        <v>87.08</v>
      </c>
      <c r="F3465" s="76">
        <f t="shared" si="1940"/>
        <v>0</v>
      </c>
      <c r="G3465" s="29"/>
      <c r="H3465" s="70">
        <f t="shared" si="1941"/>
        <v>73.67</v>
      </c>
      <c r="I3465" s="70">
        <f t="shared" si="1941"/>
        <v>13.41</v>
      </c>
      <c r="J3465" s="70">
        <f t="shared" si="1942"/>
        <v>87.08</v>
      </c>
      <c r="K3465" s="70">
        <v>0</v>
      </c>
      <c r="L3465" s="76">
        <f t="shared" si="1943"/>
        <v>87.08</v>
      </c>
      <c r="N3465" s="70">
        <v>73.67</v>
      </c>
      <c r="O3465" s="70">
        <v>13.41</v>
      </c>
      <c r="P3465" s="70">
        <f t="shared" si="1944"/>
        <v>87.08</v>
      </c>
      <c r="Q3465" s="64"/>
      <c r="R3465" s="70">
        <f t="shared" si="1945"/>
        <v>73.67</v>
      </c>
      <c r="S3465" s="70">
        <f t="shared" si="1945"/>
        <v>13.42</v>
      </c>
      <c r="T3465" s="70">
        <f t="shared" si="1946"/>
        <v>87.09</v>
      </c>
      <c r="U3465" s="70">
        <f t="shared" si="1947"/>
        <v>0</v>
      </c>
      <c r="V3465" s="78">
        <f t="shared" si="1948"/>
        <v>87.09</v>
      </c>
      <c r="X3465" s="70">
        <v>73.67</v>
      </c>
      <c r="Y3465" s="70">
        <v>13.42</v>
      </c>
      <c r="Z3465" s="70">
        <v>87.09</v>
      </c>
      <c r="AA3465" s="79"/>
      <c r="AB3465" s="108">
        <f t="shared" si="1921"/>
        <v>-1.0000000000005116E-2</v>
      </c>
    </row>
    <row r="3466" spans="1:28" ht="33.75" x14ac:dyDescent="0.25">
      <c r="A3466" s="72" t="s">
        <v>19169</v>
      </c>
      <c r="B3466" s="73" t="s">
        <v>24540</v>
      </c>
      <c r="C3466" s="74" t="s">
        <v>15692</v>
      </c>
      <c r="D3466" s="75">
        <v>0</v>
      </c>
      <c r="E3466" s="70">
        <v>82.55</v>
      </c>
      <c r="F3466" s="76">
        <f t="shared" si="1940"/>
        <v>0</v>
      </c>
      <c r="G3466" s="77"/>
      <c r="H3466" s="70">
        <f t="shared" si="1941"/>
        <v>67.45</v>
      </c>
      <c r="I3466" s="70">
        <f t="shared" si="1941"/>
        <v>15.1</v>
      </c>
      <c r="J3466" s="70">
        <f t="shared" si="1942"/>
        <v>82.55</v>
      </c>
      <c r="K3466" s="70">
        <v>0</v>
      </c>
      <c r="L3466" s="76">
        <f t="shared" si="1943"/>
        <v>82.55</v>
      </c>
      <c r="N3466" s="70">
        <v>67.45</v>
      </c>
      <c r="O3466" s="70">
        <v>15.1</v>
      </c>
      <c r="P3466" s="70">
        <f t="shared" si="1944"/>
        <v>82.55</v>
      </c>
      <c r="Q3466" s="64"/>
      <c r="R3466" s="70">
        <f t="shared" si="1945"/>
        <v>67.45</v>
      </c>
      <c r="S3466" s="70">
        <f t="shared" si="1945"/>
        <v>15.1</v>
      </c>
      <c r="T3466" s="70">
        <f t="shared" si="1946"/>
        <v>82.55</v>
      </c>
      <c r="U3466" s="70">
        <f t="shared" si="1947"/>
        <v>0</v>
      </c>
      <c r="V3466" s="78">
        <f t="shared" si="1948"/>
        <v>82.55</v>
      </c>
      <c r="X3466" s="70">
        <v>67.45</v>
      </c>
      <c r="Y3466" s="70">
        <v>15.1</v>
      </c>
      <c r="Z3466" s="70">
        <v>82.55</v>
      </c>
      <c r="AA3466" s="79"/>
      <c r="AB3466" s="80">
        <f t="shared" ref="AB3466:AB3529" si="1949">P3466-Z3466</f>
        <v>0</v>
      </c>
    </row>
    <row r="3467" spans="1:28" ht="33.75" x14ac:dyDescent="0.25">
      <c r="A3467" s="72" t="s">
        <v>19170</v>
      </c>
      <c r="B3467" s="73" t="s">
        <v>24541</v>
      </c>
      <c r="C3467" s="74" t="s">
        <v>15692</v>
      </c>
      <c r="D3467" s="75">
        <v>0</v>
      </c>
      <c r="E3467" s="70">
        <v>290.85000000000002</v>
      </c>
      <c r="F3467" s="76">
        <f t="shared" si="1940"/>
        <v>0</v>
      </c>
      <c r="G3467" s="77"/>
      <c r="H3467" s="70">
        <f t="shared" si="1941"/>
        <v>275.75</v>
      </c>
      <c r="I3467" s="70">
        <f t="shared" si="1941"/>
        <v>15.1</v>
      </c>
      <c r="J3467" s="70">
        <f t="shared" si="1942"/>
        <v>290.85000000000002</v>
      </c>
      <c r="K3467" s="70">
        <v>0</v>
      </c>
      <c r="L3467" s="76">
        <f t="shared" si="1943"/>
        <v>290.85000000000002</v>
      </c>
      <c r="N3467" s="70">
        <v>275.75</v>
      </c>
      <c r="O3467" s="70">
        <v>15.1</v>
      </c>
      <c r="P3467" s="70">
        <f t="shared" si="1944"/>
        <v>290.85000000000002</v>
      </c>
      <c r="Q3467" s="64"/>
      <c r="R3467" s="70">
        <f t="shared" si="1945"/>
        <v>275.75</v>
      </c>
      <c r="S3467" s="70">
        <f t="shared" si="1945"/>
        <v>15.1</v>
      </c>
      <c r="T3467" s="70">
        <f t="shared" si="1946"/>
        <v>290.85000000000002</v>
      </c>
      <c r="U3467" s="70">
        <f t="shared" si="1947"/>
        <v>0</v>
      </c>
      <c r="V3467" s="78">
        <f t="shared" si="1948"/>
        <v>290.85000000000002</v>
      </c>
      <c r="X3467" s="70">
        <v>275.75</v>
      </c>
      <c r="Y3467" s="70">
        <v>15.1</v>
      </c>
      <c r="Z3467" s="70">
        <v>290.85000000000002</v>
      </c>
      <c r="AA3467" s="79"/>
      <c r="AB3467" s="80">
        <f t="shared" si="1949"/>
        <v>0</v>
      </c>
    </row>
    <row r="3468" spans="1:28" ht="33.75" x14ac:dyDescent="0.25">
      <c r="A3468" s="72" t="s">
        <v>19171</v>
      </c>
      <c r="B3468" s="73" t="s">
        <v>24542</v>
      </c>
      <c r="C3468" s="74" t="s">
        <v>15692</v>
      </c>
      <c r="D3468" s="75">
        <v>0</v>
      </c>
      <c r="E3468" s="70">
        <v>402.86000000000007</v>
      </c>
      <c r="F3468" s="76">
        <f t="shared" si="1940"/>
        <v>0</v>
      </c>
      <c r="G3468" s="77"/>
      <c r="H3468" s="70">
        <f t="shared" si="1941"/>
        <v>387.76</v>
      </c>
      <c r="I3468" s="70">
        <f t="shared" si="1941"/>
        <v>15.1</v>
      </c>
      <c r="J3468" s="70">
        <f t="shared" si="1942"/>
        <v>402.86</v>
      </c>
      <c r="K3468" s="70">
        <v>0</v>
      </c>
      <c r="L3468" s="76">
        <f t="shared" si="1943"/>
        <v>402.86</v>
      </c>
      <c r="N3468" s="70">
        <v>387.76000000000005</v>
      </c>
      <c r="O3468" s="70">
        <v>15.1</v>
      </c>
      <c r="P3468" s="70">
        <f t="shared" si="1944"/>
        <v>402.86000000000007</v>
      </c>
      <c r="Q3468" s="64"/>
      <c r="R3468" s="70">
        <f t="shared" si="1945"/>
        <v>387.76</v>
      </c>
      <c r="S3468" s="70">
        <f t="shared" si="1945"/>
        <v>15.1</v>
      </c>
      <c r="T3468" s="70">
        <f t="shared" si="1946"/>
        <v>402.86</v>
      </c>
      <c r="U3468" s="70">
        <f t="shared" si="1947"/>
        <v>0</v>
      </c>
      <c r="V3468" s="78">
        <f t="shared" si="1948"/>
        <v>402.86</v>
      </c>
      <c r="X3468" s="70">
        <v>387.76</v>
      </c>
      <c r="Y3468" s="70">
        <v>15.1</v>
      </c>
      <c r="Z3468" s="70">
        <v>402.86</v>
      </c>
      <c r="AA3468" s="79"/>
      <c r="AB3468" s="80">
        <f t="shared" si="1949"/>
        <v>0</v>
      </c>
    </row>
    <row r="3469" spans="1:28" ht="33.75" x14ac:dyDescent="0.25">
      <c r="A3469" s="72" t="s">
        <v>19172</v>
      </c>
      <c r="B3469" s="73" t="s">
        <v>24543</v>
      </c>
      <c r="C3469" s="74" t="s">
        <v>15692</v>
      </c>
      <c r="D3469" s="75">
        <v>0</v>
      </c>
      <c r="E3469" s="70">
        <v>2493.15</v>
      </c>
      <c r="F3469" s="76">
        <f t="shared" si="1940"/>
        <v>0</v>
      </c>
      <c r="G3469" s="77"/>
      <c r="H3469" s="70">
        <f t="shared" si="1941"/>
        <v>2426.06</v>
      </c>
      <c r="I3469" s="70">
        <f t="shared" si="1941"/>
        <v>67.09</v>
      </c>
      <c r="J3469" s="70">
        <f t="shared" si="1942"/>
        <v>2493.15</v>
      </c>
      <c r="K3469" s="70">
        <v>0</v>
      </c>
      <c r="L3469" s="76">
        <f t="shared" si="1943"/>
        <v>2493.15</v>
      </c>
      <c r="N3469" s="70">
        <v>2426.06</v>
      </c>
      <c r="O3469" s="70">
        <v>67.09</v>
      </c>
      <c r="P3469" s="70">
        <f t="shared" si="1944"/>
        <v>2493.15</v>
      </c>
      <c r="Q3469" s="64"/>
      <c r="R3469" s="70">
        <f t="shared" si="1945"/>
        <v>2426.06</v>
      </c>
      <c r="S3469" s="70">
        <f t="shared" si="1945"/>
        <v>67.099999999999994</v>
      </c>
      <c r="T3469" s="70">
        <f t="shared" si="1946"/>
        <v>2493.16</v>
      </c>
      <c r="U3469" s="70">
        <f t="shared" si="1947"/>
        <v>0</v>
      </c>
      <c r="V3469" s="78">
        <f t="shared" si="1948"/>
        <v>2493.16</v>
      </c>
      <c r="X3469" s="70">
        <v>2426.06</v>
      </c>
      <c r="Y3469" s="70">
        <v>67.099999999999994</v>
      </c>
      <c r="Z3469" s="70">
        <v>2493.16</v>
      </c>
      <c r="AA3469" s="79"/>
      <c r="AB3469" s="80">
        <f t="shared" si="1949"/>
        <v>-9.9999999997635314E-3</v>
      </c>
    </row>
    <row r="3470" spans="1:28" x14ac:dyDescent="0.25">
      <c r="A3470" s="72" t="s">
        <v>19173</v>
      </c>
      <c r="B3470" s="73" t="s">
        <v>24544</v>
      </c>
      <c r="C3470" s="74" t="s">
        <v>15692</v>
      </c>
      <c r="D3470" s="75">
        <v>0</v>
      </c>
      <c r="E3470" s="70">
        <v>4382.3600000000006</v>
      </c>
      <c r="F3470" s="76">
        <f t="shared" si="1940"/>
        <v>0</v>
      </c>
      <c r="G3470" s="77"/>
      <c r="H3470" s="70">
        <f t="shared" si="1941"/>
        <v>4315.2700000000004</v>
      </c>
      <c r="I3470" s="70">
        <f t="shared" si="1941"/>
        <v>67.09</v>
      </c>
      <c r="J3470" s="70">
        <f t="shared" si="1942"/>
        <v>4382.3600000000006</v>
      </c>
      <c r="K3470" s="70">
        <v>0</v>
      </c>
      <c r="L3470" s="76">
        <f t="shared" si="1943"/>
        <v>4382.3600000000006</v>
      </c>
      <c r="N3470" s="70">
        <v>4315.2700000000004</v>
      </c>
      <c r="O3470" s="70">
        <v>67.09</v>
      </c>
      <c r="P3470" s="70">
        <f t="shared" si="1944"/>
        <v>4382.3600000000006</v>
      </c>
      <c r="Q3470" s="64"/>
      <c r="R3470" s="70">
        <f t="shared" si="1945"/>
        <v>4315.2700000000004</v>
      </c>
      <c r="S3470" s="70">
        <f t="shared" si="1945"/>
        <v>67.099999999999994</v>
      </c>
      <c r="T3470" s="70">
        <f t="shared" si="1946"/>
        <v>4382.3700000000008</v>
      </c>
      <c r="U3470" s="70">
        <f t="shared" si="1947"/>
        <v>0</v>
      </c>
      <c r="V3470" s="78">
        <f t="shared" si="1948"/>
        <v>4382.3700000000008</v>
      </c>
      <c r="X3470" s="70">
        <v>4315.2700000000004</v>
      </c>
      <c r="Y3470" s="70">
        <v>67.099999999999994</v>
      </c>
      <c r="Z3470" s="70">
        <v>4382.37</v>
      </c>
      <c r="AA3470" s="79"/>
      <c r="AB3470" s="80">
        <f t="shared" si="1949"/>
        <v>-9.999999999308784E-3</v>
      </c>
    </row>
    <row r="3471" spans="1:28" x14ac:dyDescent="0.25">
      <c r="A3471" s="72" t="s">
        <v>19174</v>
      </c>
      <c r="B3471" s="73" t="s">
        <v>24545</v>
      </c>
      <c r="C3471" s="74" t="s">
        <v>15692</v>
      </c>
      <c r="D3471" s="75">
        <v>0</v>
      </c>
      <c r="E3471" s="70">
        <v>319.88</v>
      </c>
      <c r="F3471" s="76">
        <f t="shared" si="1940"/>
        <v>0</v>
      </c>
      <c r="H3471" s="70">
        <f t="shared" si="1941"/>
        <v>286.33</v>
      </c>
      <c r="I3471" s="70">
        <f t="shared" si="1941"/>
        <v>33.549999999999997</v>
      </c>
      <c r="J3471" s="70">
        <f t="shared" si="1942"/>
        <v>319.88</v>
      </c>
      <c r="K3471" s="70">
        <v>0</v>
      </c>
      <c r="L3471" s="76">
        <f t="shared" si="1943"/>
        <v>319.88</v>
      </c>
      <c r="N3471" s="70">
        <v>286.33</v>
      </c>
      <c r="O3471" s="70">
        <v>33.549999999999997</v>
      </c>
      <c r="P3471" s="70">
        <f t="shared" si="1944"/>
        <v>319.88</v>
      </c>
      <c r="Q3471" s="64"/>
      <c r="R3471" s="70">
        <f t="shared" si="1945"/>
        <v>286.33</v>
      </c>
      <c r="S3471" s="70">
        <f t="shared" si="1945"/>
        <v>33.549999999999997</v>
      </c>
      <c r="T3471" s="70">
        <f t="shared" si="1946"/>
        <v>319.88</v>
      </c>
      <c r="U3471" s="70">
        <f t="shared" si="1947"/>
        <v>0</v>
      </c>
      <c r="V3471" s="78">
        <f t="shared" si="1948"/>
        <v>319.88</v>
      </c>
      <c r="X3471" s="70">
        <v>286.33</v>
      </c>
      <c r="Y3471" s="70">
        <v>33.549999999999997</v>
      </c>
      <c r="Z3471" s="70">
        <v>319.88</v>
      </c>
      <c r="AB3471" s="80">
        <f t="shared" si="1949"/>
        <v>0</v>
      </c>
    </row>
    <row r="3472" spans="1:28" ht="22.5" x14ac:dyDescent="0.25">
      <c r="A3472" s="66" t="s">
        <v>19175</v>
      </c>
      <c r="B3472" s="67" t="s">
        <v>24546</v>
      </c>
      <c r="C3472" s="68"/>
      <c r="D3472" s="69"/>
      <c r="E3472" s="70"/>
      <c r="F3472" s="71"/>
      <c r="H3472" s="70"/>
      <c r="I3472" s="70"/>
      <c r="J3472" s="70"/>
      <c r="K3472" s="70"/>
      <c r="L3472" s="76"/>
      <c r="N3472" s="70"/>
      <c r="O3472" s="70"/>
      <c r="P3472" s="70"/>
      <c r="Q3472" s="64"/>
      <c r="R3472" s="70"/>
      <c r="S3472" s="70"/>
      <c r="T3472" s="70"/>
      <c r="U3472" s="70"/>
      <c r="V3472" s="78"/>
      <c r="X3472" s="70"/>
      <c r="Y3472" s="70"/>
      <c r="Z3472" s="70"/>
      <c r="AA3472" s="79"/>
      <c r="AB3472" s="80">
        <f t="shared" si="1949"/>
        <v>0</v>
      </c>
    </row>
    <row r="3473" spans="1:28" ht="22.5" x14ac:dyDescent="0.25">
      <c r="A3473" s="72" t="s">
        <v>19176</v>
      </c>
      <c r="B3473" s="73" t="s">
        <v>24547</v>
      </c>
      <c r="C3473" s="74" t="s">
        <v>15692</v>
      </c>
      <c r="D3473" s="75">
        <v>0</v>
      </c>
      <c r="E3473" s="70">
        <v>800.91999999999985</v>
      </c>
      <c r="F3473" s="76">
        <f t="shared" ref="F3473:F3489" si="1950">ROUND(D3473*E3473,2)</f>
        <v>0</v>
      </c>
      <c r="G3473" s="77"/>
      <c r="H3473" s="70">
        <f t="shared" ref="H3473:I3489" si="1951">ROUND(N3473+(N3473*$H$2/100),2)</f>
        <v>758.98</v>
      </c>
      <c r="I3473" s="70">
        <f t="shared" si="1951"/>
        <v>41.94</v>
      </c>
      <c r="J3473" s="70">
        <f t="shared" ref="J3473:J3489" si="1952">H3473+I3473</f>
        <v>800.92000000000007</v>
      </c>
      <c r="K3473" s="70">
        <v>0</v>
      </c>
      <c r="L3473" s="76">
        <f t="shared" ref="L3473:L3489" si="1953">SUM(J3473:K3473)</f>
        <v>800.92000000000007</v>
      </c>
      <c r="N3473" s="70">
        <v>758.9799999999999</v>
      </c>
      <c r="O3473" s="70">
        <v>41.94</v>
      </c>
      <c r="P3473" s="70">
        <f t="shared" ref="P3473:P3489" si="1954">SUM(N3473:O3473)</f>
        <v>800.91999999999985</v>
      </c>
      <c r="Q3473" s="64"/>
      <c r="R3473" s="70">
        <f t="shared" ref="R3473:S3489" si="1955">X3473</f>
        <v>758.98</v>
      </c>
      <c r="S3473" s="70">
        <f t="shared" si="1955"/>
        <v>41.94</v>
      </c>
      <c r="T3473" s="70">
        <f t="shared" ref="T3473:T3489" si="1956">R3473+S3473</f>
        <v>800.92000000000007</v>
      </c>
      <c r="U3473" s="70">
        <f t="shared" ref="U3473:U3489" si="1957">ROUND(Z3473*$H$2,2)/100</f>
        <v>0</v>
      </c>
      <c r="V3473" s="78">
        <f t="shared" ref="V3473:V3489" si="1958">SUM(T3473:U3473)</f>
        <v>800.92000000000007</v>
      </c>
      <c r="X3473" s="70">
        <v>758.98</v>
      </c>
      <c r="Y3473" s="70">
        <v>41.94</v>
      </c>
      <c r="Z3473" s="70">
        <v>800.92</v>
      </c>
      <c r="AA3473" s="79"/>
      <c r="AB3473" s="80">
        <f t="shared" si="1949"/>
        <v>0</v>
      </c>
    </row>
    <row r="3474" spans="1:28" ht="22.5" x14ac:dyDescent="0.25">
      <c r="A3474" s="72" t="s">
        <v>19177</v>
      </c>
      <c r="B3474" s="73" t="s">
        <v>24548</v>
      </c>
      <c r="C3474" s="74" t="s">
        <v>15692</v>
      </c>
      <c r="D3474" s="75">
        <v>0</v>
      </c>
      <c r="E3474" s="70">
        <v>1162.03</v>
      </c>
      <c r="F3474" s="76">
        <f t="shared" si="1950"/>
        <v>0</v>
      </c>
      <c r="G3474" s="77"/>
      <c r="H3474" s="70">
        <f t="shared" si="1951"/>
        <v>1044.6099999999999</v>
      </c>
      <c r="I3474" s="70">
        <f t="shared" si="1951"/>
        <v>117.42</v>
      </c>
      <c r="J3474" s="70">
        <f t="shared" si="1952"/>
        <v>1162.03</v>
      </c>
      <c r="K3474" s="70">
        <v>0</v>
      </c>
      <c r="L3474" s="76">
        <f t="shared" si="1953"/>
        <v>1162.03</v>
      </c>
      <c r="N3474" s="70">
        <v>1044.6099999999999</v>
      </c>
      <c r="O3474" s="70">
        <v>117.41999999999999</v>
      </c>
      <c r="P3474" s="70">
        <f t="shared" si="1954"/>
        <v>1162.03</v>
      </c>
      <c r="Q3474" s="64"/>
      <c r="R3474" s="70">
        <f t="shared" si="1955"/>
        <v>1044.6099999999999</v>
      </c>
      <c r="S3474" s="70">
        <f t="shared" si="1955"/>
        <v>117.44</v>
      </c>
      <c r="T3474" s="70">
        <f t="shared" si="1956"/>
        <v>1162.05</v>
      </c>
      <c r="U3474" s="70">
        <f t="shared" si="1957"/>
        <v>0</v>
      </c>
      <c r="V3474" s="78">
        <f t="shared" si="1958"/>
        <v>1162.05</v>
      </c>
      <c r="X3474" s="70">
        <v>1044.6099999999999</v>
      </c>
      <c r="Y3474" s="70">
        <v>117.44</v>
      </c>
      <c r="Z3474" s="70">
        <v>1162.05</v>
      </c>
      <c r="AA3474" s="79"/>
      <c r="AB3474" s="80">
        <f t="shared" si="1949"/>
        <v>-1.999999999998181E-2</v>
      </c>
    </row>
    <row r="3475" spans="1:28" ht="22.5" x14ac:dyDescent="0.25">
      <c r="A3475" s="72" t="s">
        <v>19178</v>
      </c>
      <c r="B3475" s="73" t="s">
        <v>24549</v>
      </c>
      <c r="C3475" s="74" t="s">
        <v>15692</v>
      </c>
      <c r="D3475" s="75">
        <v>0</v>
      </c>
      <c r="E3475" s="70">
        <v>1655.9499999999998</v>
      </c>
      <c r="F3475" s="76">
        <f t="shared" si="1950"/>
        <v>0</v>
      </c>
      <c r="G3475" s="29"/>
      <c r="H3475" s="70">
        <f t="shared" si="1951"/>
        <v>1538.53</v>
      </c>
      <c r="I3475" s="70">
        <f t="shared" si="1951"/>
        <v>117.42</v>
      </c>
      <c r="J3475" s="70">
        <f t="shared" si="1952"/>
        <v>1655.95</v>
      </c>
      <c r="K3475" s="70">
        <v>0</v>
      </c>
      <c r="L3475" s="76">
        <f t="shared" si="1953"/>
        <v>1655.95</v>
      </c>
      <c r="N3475" s="70">
        <v>1538.53</v>
      </c>
      <c r="O3475" s="70">
        <v>117.41999999999999</v>
      </c>
      <c r="P3475" s="70">
        <f t="shared" si="1954"/>
        <v>1655.95</v>
      </c>
      <c r="Q3475" s="64"/>
      <c r="R3475" s="70">
        <f t="shared" si="1955"/>
        <v>1538.53</v>
      </c>
      <c r="S3475" s="70">
        <f t="shared" si="1955"/>
        <v>117.44</v>
      </c>
      <c r="T3475" s="70">
        <f t="shared" si="1956"/>
        <v>1655.97</v>
      </c>
      <c r="U3475" s="70">
        <f t="shared" si="1957"/>
        <v>0</v>
      </c>
      <c r="V3475" s="78">
        <f t="shared" si="1958"/>
        <v>1655.97</v>
      </c>
      <c r="X3475" s="70">
        <v>1538.53</v>
      </c>
      <c r="Y3475" s="70">
        <v>117.44</v>
      </c>
      <c r="Z3475" s="70">
        <v>1655.97</v>
      </c>
      <c r="AA3475" s="79"/>
      <c r="AB3475" s="80">
        <f t="shared" si="1949"/>
        <v>-1.999999999998181E-2</v>
      </c>
    </row>
    <row r="3476" spans="1:28" ht="22.5" x14ac:dyDescent="0.25">
      <c r="A3476" s="72" t="s">
        <v>19179</v>
      </c>
      <c r="B3476" s="73" t="s">
        <v>24550</v>
      </c>
      <c r="C3476" s="74" t="s">
        <v>15692</v>
      </c>
      <c r="D3476" s="75">
        <v>0</v>
      </c>
      <c r="E3476" s="70">
        <v>864.06</v>
      </c>
      <c r="F3476" s="76">
        <f t="shared" si="1950"/>
        <v>0</v>
      </c>
      <c r="G3476" s="77"/>
      <c r="H3476" s="70">
        <f t="shared" si="1951"/>
        <v>746.64</v>
      </c>
      <c r="I3476" s="70">
        <f t="shared" si="1951"/>
        <v>117.42</v>
      </c>
      <c r="J3476" s="70">
        <f t="shared" si="1952"/>
        <v>864.06</v>
      </c>
      <c r="K3476" s="70">
        <v>0</v>
      </c>
      <c r="L3476" s="76">
        <f t="shared" si="1953"/>
        <v>864.06</v>
      </c>
      <c r="N3476" s="70">
        <v>746.64</v>
      </c>
      <c r="O3476" s="70">
        <v>117.41999999999999</v>
      </c>
      <c r="P3476" s="70">
        <f t="shared" si="1954"/>
        <v>864.06</v>
      </c>
      <c r="Q3476" s="64"/>
      <c r="R3476" s="70">
        <f t="shared" si="1955"/>
        <v>746.64</v>
      </c>
      <c r="S3476" s="70">
        <f t="shared" si="1955"/>
        <v>117.44</v>
      </c>
      <c r="T3476" s="70">
        <f t="shared" si="1956"/>
        <v>864.07999999999993</v>
      </c>
      <c r="U3476" s="70">
        <f t="shared" si="1957"/>
        <v>0</v>
      </c>
      <c r="V3476" s="78">
        <f t="shared" si="1958"/>
        <v>864.07999999999993</v>
      </c>
      <c r="X3476" s="70">
        <v>746.64</v>
      </c>
      <c r="Y3476" s="70">
        <v>117.44</v>
      </c>
      <c r="Z3476" s="70">
        <v>864.08</v>
      </c>
      <c r="AA3476" s="79"/>
      <c r="AB3476" s="80">
        <f t="shared" si="1949"/>
        <v>-2.0000000000095497E-2</v>
      </c>
    </row>
    <row r="3477" spans="1:28" x14ac:dyDescent="0.25">
      <c r="A3477" s="72" t="s">
        <v>19180</v>
      </c>
      <c r="B3477" s="73" t="s">
        <v>24551</v>
      </c>
      <c r="C3477" s="74" t="s">
        <v>15692</v>
      </c>
      <c r="D3477" s="75">
        <v>0</v>
      </c>
      <c r="E3477" s="70">
        <v>1874.04</v>
      </c>
      <c r="F3477" s="76">
        <f t="shared" si="1950"/>
        <v>0</v>
      </c>
      <c r="G3477" s="29"/>
      <c r="H3477" s="70">
        <f t="shared" si="1951"/>
        <v>1756.62</v>
      </c>
      <c r="I3477" s="70">
        <f t="shared" si="1951"/>
        <v>117.42</v>
      </c>
      <c r="J3477" s="70">
        <f t="shared" si="1952"/>
        <v>1874.04</v>
      </c>
      <c r="K3477" s="70">
        <v>0</v>
      </c>
      <c r="L3477" s="76">
        <f t="shared" si="1953"/>
        <v>1874.04</v>
      </c>
      <c r="N3477" s="70">
        <v>1756.62</v>
      </c>
      <c r="O3477" s="70">
        <v>117.41999999999999</v>
      </c>
      <c r="P3477" s="70">
        <f t="shared" si="1954"/>
        <v>1874.04</v>
      </c>
      <c r="Q3477" s="64"/>
      <c r="R3477" s="70">
        <f t="shared" si="1955"/>
        <v>1756.62</v>
      </c>
      <c r="S3477" s="70">
        <f t="shared" si="1955"/>
        <v>117.44</v>
      </c>
      <c r="T3477" s="70">
        <f t="shared" si="1956"/>
        <v>1874.06</v>
      </c>
      <c r="U3477" s="70">
        <f t="shared" si="1957"/>
        <v>0</v>
      </c>
      <c r="V3477" s="78">
        <f t="shared" si="1958"/>
        <v>1874.06</v>
      </c>
      <c r="X3477" s="70">
        <v>1756.62</v>
      </c>
      <c r="Y3477" s="70">
        <v>117.44</v>
      </c>
      <c r="Z3477" s="70">
        <v>1874.06</v>
      </c>
      <c r="AA3477" s="79"/>
      <c r="AB3477" s="80">
        <f t="shared" si="1949"/>
        <v>-1.999999999998181E-2</v>
      </c>
    </row>
    <row r="3478" spans="1:28" x14ac:dyDescent="0.25">
      <c r="A3478" s="72" t="s">
        <v>19181</v>
      </c>
      <c r="B3478" s="73" t="s">
        <v>24552</v>
      </c>
      <c r="C3478" s="74" t="s">
        <v>15692</v>
      </c>
      <c r="D3478" s="75">
        <v>0</v>
      </c>
      <c r="E3478" s="70">
        <v>1164.74</v>
      </c>
      <c r="F3478" s="76">
        <f t="shared" si="1950"/>
        <v>0</v>
      </c>
      <c r="G3478" s="77"/>
      <c r="H3478" s="70">
        <f t="shared" si="1951"/>
        <v>1097.6500000000001</v>
      </c>
      <c r="I3478" s="70">
        <f t="shared" si="1951"/>
        <v>67.09</v>
      </c>
      <c r="J3478" s="70">
        <f t="shared" si="1952"/>
        <v>1164.74</v>
      </c>
      <c r="K3478" s="70">
        <v>0</v>
      </c>
      <c r="L3478" s="76">
        <f t="shared" si="1953"/>
        <v>1164.74</v>
      </c>
      <c r="N3478" s="70">
        <v>1097.6500000000001</v>
      </c>
      <c r="O3478" s="70">
        <v>67.09</v>
      </c>
      <c r="P3478" s="70">
        <f t="shared" si="1954"/>
        <v>1164.74</v>
      </c>
      <c r="Q3478" s="64"/>
      <c r="R3478" s="70">
        <f t="shared" si="1955"/>
        <v>1097.6500000000001</v>
      </c>
      <c r="S3478" s="70">
        <f t="shared" si="1955"/>
        <v>67.099999999999994</v>
      </c>
      <c r="T3478" s="70">
        <f t="shared" si="1956"/>
        <v>1164.75</v>
      </c>
      <c r="U3478" s="70">
        <f t="shared" si="1957"/>
        <v>0</v>
      </c>
      <c r="V3478" s="78">
        <f t="shared" si="1958"/>
        <v>1164.75</v>
      </c>
      <c r="X3478" s="70">
        <v>1097.6500000000001</v>
      </c>
      <c r="Y3478" s="70">
        <v>67.099999999999994</v>
      </c>
      <c r="Z3478" s="70">
        <v>1164.75</v>
      </c>
      <c r="AA3478" s="79"/>
      <c r="AB3478" s="80">
        <f t="shared" si="1949"/>
        <v>-9.9999999999909051E-3</v>
      </c>
    </row>
    <row r="3479" spans="1:28" ht="22.5" x14ac:dyDescent="0.25">
      <c r="A3479" s="72" t="s">
        <v>19182</v>
      </c>
      <c r="B3479" s="73" t="s">
        <v>24553</v>
      </c>
      <c r="C3479" s="74" t="s">
        <v>15692</v>
      </c>
      <c r="D3479" s="75">
        <v>0</v>
      </c>
      <c r="E3479" s="70">
        <v>2060.44</v>
      </c>
      <c r="F3479" s="76">
        <f t="shared" si="1950"/>
        <v>0</v>
      </c>
      <c r="G3479" s="77"/>
      <c r="H3479" s="70">
        <f t="shared" si="1951"/>
        <v>1993.35</v>
      </c>
      <c r="I3479" s="70">
        <f t="shared" si="1951"/>
        <v>67.09</v>
      </c>
      <c r="J3479" s="70">
        <f t="shared" si="1952"/>
        <v>2060.44</v>
      </c>
      <c r="K3479" s="70">
        <v>0</v>
      </c>
      <c r="L3479" s="76">
        <f t="shared" si="1953"/>
        <v>2060.44</v>
      </c>
      <c r="N3479" s="70">
        <v>1993.35</v>
      </c>
      <c r="O3479" s="70">
        <v>67.09</v>
      </c>
      <c r="P3479" s="70">
        <f t="shared" si="1954"/>
        <v>2060.44</v>
      </c>
      <c r="Q3479" s="64"/>
      <c r="R3479" s="70">
        <f t="shared" si="1955"/>
        <v>1993.35</v>
      </c>
      <c r="S3479" s="70">
        <f t="shared" si="1955"/>
        <v>67.099999999999994</v>
      </c>
      <c r="T3479" s="70">
        <f t="shared" si="1956"/>
        <v>2060.4499999999998</v>
      </c>
      <c r="U3479" s="70">
        <f t="shared" si="1957"/>
        <v>0</v>
      </c>
      <c r="V3479" s="78">
        <f t="shared" si="1958"/>
        <v>2060.4499999999998</v>
      </c>
      <c r="X3479" s="70">
        <v>1993.35</v>
      </c>
      <c r="Y3479" s="70">
        <v>67.099999999999994</v>
      </c>
      <c r="Z3479" s="70">
        <v>2060.4499999999998</v>
      </c>
      <c r="AA3479" s="79"/>
      <c r="AB3479" s="80">
        <f t="shared" si="1949"/>
        <v>-9.9999999997635314E-3</v>
      </c>
    </row>
    <row r="3480" spans="1:28" ht="22.5" x14ac:dyDescent="0.25">
      <c r="A3480" s="72" t="s">
        <v>19183</v>
      </c>
      <c r="B3480" s="73" t="s">
        <v>24554</v>
      </c>
      <c r="C3480" s="74" t="s">
        <v>15692</v>
      </c>
      <c r="D3480" s="75">
        <v>0</v>
      </c>
      <c r="E3480" s="70">
        <v>593.39</v>
      </c>
      <c r="F3480" s="76">
        <f t="shared" si="1950"/>
        <v>0</v>
      </c>
      <c r="G3480" s="77"/>
      <c r="H3480" s="70">
        <f t="shared" si="1951"/>
        <v>526.29999999999995</v>
      </c>
      <c r="I3480" s="70">
        <f t="shared" si="1951"/>
        <v>67.09</v>
      </c>
      <c r="J3480" s="70">
        <f t="shared" si="1952"/>
        <v>593.39</v>
      </c>
      <c r="K3480" s="70">
        <v>0</v>
      </c>
      <c r="L3480" s="76">
        <f t="shared" si="1953"/>
        <v>593.39</v>
      </c>
      <c r="N3480" s="70">
        <v>526.29999999999995</v>
      </c>
      <c r="O3480" s="70">
        <v>67.09</v>
      </c>
      <c r="P3480" s="70">
        <f t="shared" si="1954"/>
        <v>593.39</v>
      </c>
      <c r="Q3480" s="64"/>
      <c r="R3480" s="70">
        <f t="shared" si="1955"/>
        <v>526.29999999999995</v>
      </c>
      <c r="S3480" s="70">
        <f t="shared" si="1955"/>
        <v>67.099999999999994</v>
      </c>
      <c r="T3480" s="70">
        <f t="shared" si="1956"/>
        <v>593.4</v>
      </c>
      <c r="U3480" s="70">
        <f t="shared" si="1957"/>
        <v>0</v>
      </c>
      <c r="V3480" s="78">
        <f t="shared" si="1958"/>
        <v>593.4</v>
      </c>
      <c r="X3480" s="70">
        <v>526.29999999999995</v>
      </c>
      <c r="Y3480" s="70">
        <v>67.099999999999994</v>
      </c>
      <c r="Z3480" s="70">
        <v>593.4</v>
      </c>
      <c r="AA3480" s="79"/>
      <c r="AB3480" s="80">
        <f t="shared" si="1949"/>
        <v>-9.9999999999909051E-3</v>
      </c>
    </row>
    <row r="3481" spans="1:28" ht="22.5" x14ac:dyDescent="0.25">
      <c r="A3481" s="72" t="s">
        <v>19184</v>
      </c>
      <c r="B3481" s="73" t="s">
        <v>24555</v>
      </c>
      <c r="C3481" s="74" t="s">
        <v>15692</v>
      </c>
      <c r="D3481" s="75">
        <v>0</v>
      </c>
      <c r="E3481" s="70">
        <v>544.11</v>
      </c>
      <c r="F3481" s="76">
        <f t="shared" si="1950"/>
        <v>0</v>
      </c>
      <c r="G3481" s="77"/>
      <c r="H3481" s="70">
        <f t="shared" si="1951"/>
        <v>477.02</v>
      </c>
      <c r="I3481" s="70">
        <f t="shared" si="1951"/>
        <v>67.09</v>
      </c>
      <c r="J3481" s="70">
        <f t="shared" si="1952"/>
        <v>544.11</v>
      </c>
      <c r="K3481" s="70">
        <v>0</v>
      </c>
      <c r="L3481" s="76">
        <f t="shared" si="1953"/>
        <v>544.11</v>
      </c>
      <c r="N3481" s="70">
        <v>477.02</v>
      </c>
      <c r="O3481" s="70">
        <v>67.09</v>
      </c>
      <c r="P3481" s="70">
        <f t="shared" si="1954"/>
        <v>544.11</v>
      </c>
      <c r="Q3481" s="64"/>
      <c r="R3481" s="70">
        <f t="shared" si="1955"/>
        <v>477.02</v>
      </c>
      <c r="S3481" s="70">
        <f t="shared" si="1955"/>
        <v>67.099999999999994</v>
      </c>
      <c r="T3481" s="70">
        <f t="shared" si="1956"/>
        <v>544.12</v>
      </c>
      <c r="U3481" s="70">
        <f t="shared" si="1957"/>
        <v>0</v>
      </c>
      <c r="V3481" s="78">
        <f t="shared" si="1958"/>
        <v>544.12</v>
      </c>
      <c r="X3481" s="70">
        <v>477.02</v>
      </c>
      <c r="Y3481" s="70">
        <v>67.099999999999994</v>
      </c>
      <c r="Z3481" s="70">
        <v>544.12</v>
      </c>
      <c r="AA3481" s="79"/>
      <c r="AB3481" s="80">
        <f t="shared" si="1949"/>
        <v>-9.9999999999909051E-3</v>
      </c>
    </row>
    <row r="3482" spans="1:28" ht="22.5" x14ac:dyDescent="0.25">
      <c r="A3482" s="72" t="s">
        <v>19185</v>
      </c>
      <c r="B3482" s="73" t="s">
        <v>24556</v>
      </c>
      <c r="C3482" s="74" t="s">
        <v>15692</v>
      </c>
      <c r="D3482" s="75">
        <v>0</v>
      </c>
      <c r="E3482" s="70">
        <v>5690.579999999999</v>
      </c>
      <c r="F3482" s="76">
        <f t="shared" si="1950"/>
        <v>0</v>
      </c>
      <c r="G3482" s="77"/>
      <c r="H3482" s="70">
        <f t="shared" si="1951"/>
        <v>5648.64</v>
      </c>
      <c r="I3482" s="70">
        <f t="shared" si="1951"/>
        <v>41.94</v>
      </c>
      <c r="J3482" s="70">
        <f t="shared" si="1952"/>
        <v>5690.58</v>
      </c>
      <c r="K3482" s="70">
        <v>0</v>
      </c>
      <c r="L3482" s="76">
        <f t="shared" si="1953"/>
        <v>5690.58</v>
      </c>
      <c r="N3482" s="70">
        <v>5648.6399999999994</v>
      </c>
      <c r="O3482" s="70">
        <v>41.94</v>
      </c>
      <c r="P3482" s="70">
        <f t="shared" si="1954"/>
        <v>5690.579999999999</v>
      </c>
      <c r="Q3482" s="64"/>
      <c r="R3482" s="70">
        <f t="shared" si="1955"/>
        <v>5648.64</v>
      </c>
      <c r="S3482" s="70">
        <f t="shared" si="1955"/>
        <v>41.94</v>
      </c>
      <c r="T3482" s="70">
        <f t="shared" si="1956"/>
        <v>5690.58</v>
      </c>
      <c r="U3482" s="70">
        <f t="shared" si="1957"/>
        <v>0</v>
      </c>
      <c r="V3482" s="78">
        <f t="shared" si="1958"/>
        <v>5690.58</v>
      </c>
      <c r="X3482" s="70">
        <v>5648.64</v>
      </c>
      <c r="Y3482" s="70">
        <v>41.94</v>
      </c>
      <c r="Z3482" s="70">
        <v>5690.58</v>
      </c>
      <c r="AA3482" s="79"/>
      <c r="AB3482" s="80">
        <f t="shared" si="1949"/>
        <v>0</v>
      </c>
    </row>
    <row r="3483" spans="1:28" x14ac:dyDescent="0.25">
      <c r="A3483" s="72" t="s">
        <v>19186</v>
      </c>
      <c r="B3483" s="73" t="s">
        <v>24557</v>
      </c>
      <c r="C3483" s="74" t="s">
        <v>15692</v>
      </c>
      <c r="D3483" s="75">
        <v>0</v>
      </c>
      <c r="E3483" s="70">
        <v>2147.66</v>
      </c>
      <c r="F3483" s="76">
        <f t="shared" si="1950"/>
        <v>0</v>
      </c>
      <c r="G3483" s="77"/>
      <c r="H3483" s="70">
        <f t="shared" si="1951"/>
        <v>2127.52</v>
      </c>
      <c r="I3483" s="70">
        <f t="shared" si="1951"/>
        <v>20.14</v>
      </c>
      <c r="J3483" s="70">
        <f t="shared" si="1952"/>
        <v>2147.66</v>
      </c>
      <c r="K3483" s="70">
        <v>0</v>
      </c>
      <c r="L3483" s="76">
        <f t="shared" si="1953"/>
        <v>2147.66</v>
      </c>
      <c r="N3483" s="70">
        <v>2127.52</v>
      </c>
      <c r="O3483" s="70">
        <v>20.14</v>
      </c>
      <c r="P3483" s="70">
        <f t="shared" si="1954"/>
        <v>2147.66</v>
      </c>
      <c r="Q3483" s="64"/>
      <c r="R3483" s="70">
        <f t="shared" si="1955"/>
        <v>2127.52</v>
      </c>
      <c r="S3483" s="70">
        <f t="shared" si="1955"/>
        <v>20.13</v>
      </c>
      <c r="T3483" s="70">
        <f t="shared" si="1956"/>
        <v>2147.65</v>
      </c>
      <c r="U3483" s="70">
        <f t="shared" si="1957"/>
        <v>0</v>
      </c>
      <c r="V3483" s="78">
        <f t="shared" si="1958"/>
        <v>2147.65</v>
      </c>
      <c r="X3483" s="70">
        <v>2127.52</v>
      </c>
      <c r="Y3483" s="70">
        <v>20.13</v>
      </c>
      <c r="Z3483" s="70">
        <v>2147.65</v>
      </c>
      <c r="AA3483" s="79"/>
      <c r="AB3483" s="80">
        <f t="shared" si="1949"/>
        <v>9.9999999997635314E-3</v>
      </c>
    </row>
    <row r="3484" spans="1:28" ht="22.5" x14ac:dyDescent="0.25">
      <c r="A3484" s="72" t="s">
        <v>19187</v>
      </c>
      <c r="B3484" s="73" t="s">
        <v>24558</v>
      </c>
      <c r="C3484" s="74" t="s">
        <v>15692</v>
      </c>
      <c r="D3484" s="75">
        <v>0</v>
      </c>
      <c r="E3484" s="70">
        <v>764.83</v>
      </c>
      <c r="F3484" s="76">
        <f t="shared" si="1950"/>
        <v>0</v>
      </c>
      <c r="G3484" s="77"/>
      <c r="H3484" s="70">
        <f t="shared" si="1951"/>
        <v>697.74</v>
      </c>
      <c r="I3484" s="70">
        <f t="shared" si="1951"/>
        <v>67.09</v>
      </c>
      <c r="J3484" s="70">
        <f t="shared" si="1952"/>
        <v>764.83</v>
      </c>
      <c r="K3484" s="70">
        <v>0</v>
      </c>
      <c r="L3484" s="76">
        <f t="shared" si="1953"/>
        <v>764.83</v>
      </c>
      <c r="N3484" s="70">
        <v>697.74</v>
      </c>
      <c r="O3484" s="70">
        <v>67.09</v>
      </c>
      <c r="P3484" s="70">
        <f t="shared" si="1954"/>
        <v>764.83</v>
      </c>
      <c r="Q3484" s="64"/>
      <c r="R3484" s="70">
        <f t="shared" si="1955"/>
        <v>697.74</v>
      </c>
      <c r="S3484" s="70">
        <f t="shared" si="1955"/>
        <v>67.099999999999994</v>
      </c>
      <c r="T3484" s="70">
        <f t="shared" si="1956"/>
        <v>764.84</v>
      </c>
      <c r="U3484" s="70">
        <f t="shared" si="1957"/>
        <v>0</v>
      </c>
      <c r="V3484" s="78">
        <f t="shared" si="1958"/>
        <v>764.84</v>
      </c>
      <c r="X3484" s="70">
        <v>697.74</v>
      </c>
      <c r="Y3484" s="70">
        <v>67.099999999999994</v>
      </c>
      <c r="Z3484" s="70">
        <v>764.84</v>
      </c>
      <c r="AA3484" s="79"/>
      <c r="AB3484" s="80">
        <f t="shared" si="1949"/>
        <v>-9.9999999999909051E-3</v>
      </c>
    </row>
    <row r="3485" spans="1:28" ht="22.5" x14ac:dyDescent="0.25">
      <c r="A3485" s="72" t="s">
        <v>19188</v>
      </c>
      <c r="B3485" s="73" t="s">
        <v>24559</v>
      </c>
      <c r="C3485" s="74" t="s">
        <v>15692</v>
      </c>
      <c r="D3485" s="75">
        <v>0</v>
      </c>
      <c r="E3485" s="70">
        <v>648.13</v>
      </c>
      <c r="F3485" s="76">
        <f t="shared" si="1950"/>
        <v>0</v>
      </c>
      <c r="G3485" s="77"/>
      <c r="H3485" s="70">
        <f t="shared" si="1951"/>
        <v>622.98</v>
      </c>
      <c r="I3485" s="70">
        <f t="shared" si="1951"/>
        <v>25.15</v>
      </c>
      <c r="J3485" s="70">
        <f t="shared" si="1952"/>
        <v>648.13</v>
      </c>
      <c r="K3485" s="70">
        <v>0</v>
      </c>
      <c r="L3485" s="76">
        <f t="shared" si="1953"/>
        <v>648.13</v>
      </c>
      <c r="N3485" s="70">
        <v>622.98</v>
      </c>
      <c r="O3485" s="70">
        <v>25.15</v>
      </c>
      <c r="P3485" s="70">
        <f t="shared" si="1954"/>
        <v>648.13</v>
      </c>
      <c r="Q3485" s="64"/>
      <c r="R3485" s="70">
        <f t="shared" si="1955"/>
        <v>622.98</v>
      </c>
      <c r="S3485" s="70">
        <f t="shared" si="1955"/>
        <v>25.16</v>
      </c>
      <c r="T3485" s="70">
        <f t="shared" si="1956"/>
        <v>648.14</v>
      </c>
      <c r="U3485" s="70">
        <f t="shared" si="1957"/>
        <v>0</v>
      </c>
      <c r="V3485" s="78">
        <f t="shared" si="1958"/>
        <v>648.14</v>
      </c>
      <c r="X3485" s="70">
        <v>622.98</v>
      </c>
      <c r="Y3485" s="70">
        <v>25.16</v>
      </c>
      <c r="Z3485" s="70">
        <v>648.14</v>
      </c>
      <c r="AA3485" s="79"/>
      <c r="AB3485" s="80">
        <f t="shared" si="1949"/>
        <v>-9.9999999999909051E-3</v>
      </c>
    </row>
    <row r="3486" spans="1:28" s="83" customFormat="1" ht="22.5" x14ac:dyDescent="0.25">
      <c r="A3486" s="72" t="s">
        <v>19189</v>
      </c>
      <c r="B3486" s="73" t="s">
        <v>24560</v>
      </c>
      <c r="C3486" s="74" t="s">
        <v>15692</v>
      </c>
      <c r="D3486" s="75">
        <v>0</v>
      </c>
      <c r="E3486" s="70">
        <v>6538.6</v>
      </c>
      <c r="F3486" s="76">
        <f t="shared" si="1950"/>
        <v>0</v>
      </c>
      <c r="G3486" s="77"/>
      <c r="H3486" s="70">
        <f t="shared" si="1951"/>
        <v>6437.96</v>
      </c>
      <c r="I3486" s="70">
        <f t="shared" si="1951"/>
        <v>100.64</v>
      </c>
      <c r="J3486" s="70">
        <f t="shared" si="1952"/>
        <v>6538.6</v>
      </c>
      <c r="K3486" s="70">
        <v>0</v>
      </c>
      <c r="L3486" s="76">
        <f t="shared" si="1953"/>
        <v>6538.6</v>
      </c>
      <c r="M3486" s="34"/>
      <c r="N3486" s="70">
        <v>6437.96</v>
      </c>
      <c r="O3486" s="70">
        <v>100.64</v>
      </c>
      <c r="P3486" s="70">
        <f t="shared" si="1954"/>
        <v>6538.6</v>
      </c>
      <c r="Q3486" s="64"/>
      <c r="R3486" s="70">
        <f t="shared" si="1955"/>
        <v>6437.96</v>
      </c>
      <c r="S3486" s="70">
        <f t="shared" si="1955"/>
        <v>100.65</v>
      </c>
      <c r="T3486" s="70">
        <f t="shared" si="1956"/>
        <v>6538.61</v>
      </c>
      <c r="U3486" s="70">
        <f t="shared" si="1957"/>
        <v>0</v>
      </c>
      <c r="V3486" s="78">
        <f t="shared" si="1958"/>
        <v>6538.61</v>
      </c>
      <c r="W3486" s="34"/>
      <c r="X3486" s="70">
        <v>6437.96</v>
      </c>
      <c r="Y3486" s="70">
        <v>100.65</v>
      </c>
      <c r="Z3486" s="70">
        <v>6538.61</v>
      </c>
      <c r="AA3486" s="79"/>
      <c r="AB3486" s="80">
        <f t="shared" si="1949"/>
        <v>-9.999999999308784E-3</v>
      </c>
    </row>
    <row r="3487" spans="1:28" ht="22.5" x14ac:dyDescent="0.25">
      <c r="A3487" s="72" t="s">
        <v>19190</v>
      </c>
      <c r="B3487" s="73" t="s">
        <v>24561</v>
      </c>
      <c r="C3487" s="74" t="s">
        <v>15692</v>
      </c>
      <c r="D3487" s="75">
        <v>0</v>
      </c>
      <c r="E3487" s="70">
        <v>1323.7299999999998</v>
      </c>
      <c r="F3487" s="76">
        <f t="shared" si="1950"/>
        <v>0</v>
      </c>
      <c r="G3487" s="77"/>
      <c r="H3487" s="70">
        <f t="shared" si="1951"/>
        <v>1256.6400000000001</v>
      </c>
      <c r="I3487" s="70">
        <f t="shared" si="1951"/>
        <v>67.09</v>
      </c>
      <c r="J3487" s="70">
        <f t="shared" si="1952"/>
        <v>1323.73</v>
      </c>
      <c r="K3487" s="70">
        <v>0</v>
      </c>
      <c r="L3487" s="76">
        <f t="shared" si="1953"/>
        <v>1323.73</v>
      </c>
      <c r="N3487" s="70">
        <v>1256.6399999999999</v>
      </c>
      <c r="O3487" s="70">
        <v>67.09</v>
      </c>
      <c r="P3487" s="70">
        <f t="shared" si="1954"/>
        <v>1323.7299999999998</v>
      </c>
      <c r="Q3487" s="64"/>
      <c r="R3487" s="70">
        <f t="shared" si="1955"/>
        <v>1256.6400000000001</v>
      </c>
      <c r="S3487" s="70">
        <f t="shared" si="1955"/>
        <v>67.099999999999994</v>
      </c>
      <c r="T3487" s="70">
        <f t="shared" si="1956"/>
        <v>1323.74</v>
      </c>
      <c r="U3487" s="70">
        <f t="shared" si="1957"/>
        <v>0</v>
      </c>
      <c r="V3487" s="78">
        <f t="shared" si="1958"/>
        <v>1323.74</v>
      </c>
      <c r="X3487" s="70">
        <v>1256.6400000000001</v>
      </c>
      <c r="Y3487" s="70">
        <v>67.099999999999994</v>
      </c>
      <c r="Z3487" s="70">
        <v>1323.74</v>
      </c>
      <c r="AA3487" s="79"/>
      <c r="AB3487" s="80">
        <f t="shared" si="1949"/>
        <v>-1.0000000000218279E-2</v>
      </c>
    </row>
    <row r="3488" spans="1:28" ht="22.5" x14ac:dyDescent="0.25">
      <c r="A3488" s="72" t="s">
        <v>19191</v>
      </c>
      <c r="B3488" s="73" t="s">
        <v>24562</v>
      </c>
      <c r="C3488" s="74" t="s">
        <v>15692</v>
      </c>
      <c r="D3488" s="75">
        <v>0</v>
      </c>
      <c r="E3488" s="70">
        <v>1818.84</v>
      </c>
      <c r="F3488" s="76">
        <f t="shared" si="1950"/>
        <v>0</v>
      </c>
      <c r="G3488" s="77"/>
      <c r="H3488" s="70">
        <f t="shared" si="1951"/>
        <v>1751.75</v>
      </c>
      <c r="I3488" s="70">
        <f t="shared" si="1951"/>
        <v>67.09</v>
      </c>
      <c r="J3488" s="70">
        <f t="shared" si="1952"/>
        <v>1818.84</v>
      </c>
      <c r="K3488" s="70">
        <v>0</v>
      </c>
      <c r="L3488" s="76">
        <f t="shared" si="1953"/>
        <v>1818.84</v>
      </c>
      <c r="N3488" s="70">
        <v>1751.75</v>
      </c>
      <c r="O3488" s="70">
        <v>67.09</v>
      </c>
      <c r="P3488" s="70">
        <f t="shared" si="1954"/>
        <v>1818.84</v>
      </c>
      <c r="Q3488" s="64"/>
      <c r="R3488" s="70">
        <f t="shared" si="1955"/>
        <v>1751.75</v>
      </c>
      <c r="S3488" s="70">
        <f t="shared" si="1955"/>
        <v>67.099999999999994</v>
      </c>
      <c r="T3488" s="70">
        <f t="shared" si="1956"/>
        <v>1818.85</v>
      </c>
      <c r="U3488" s="70">
        <f t="shared" si="1957"/>
        <v>0</v>
      </c>
      <c r="V3488" s="78">
        <f t="shared" si="1958"/>
        <v>1818.85</v>
      </c>
      <c r="X3488" s="70">
        <v>1751.75</v>
      </c>
      <c r="Y3488" s="70">
        <v>67.099999999999994</v>
      </c>
      <c r="Z3488" s="70">
        <v>1818.85</v>
      </c>
      <c r="AA3488" s="79"/>
      <c r="AB3488" s="80">
        <f t="shared" si="1949"/>
        <v>-9.9999999999909051E-3</v>
      </c>
    </row>
    <row r="3489" spans="1:28" s="83" customFormat="1" x14ac:dyDescent="0.25">
      <c r="A3489" s="72" t="s">
        <v>19192</v>
      </c>
      <c r="B3489" s="73" t="s">
        <v>24563</v>
      </c>
      <c r="C3489" s="74" t="s">
        <v>15692</v>
      </c>
      <c r="D3489" s="75">
        <v>0</v>
      </c>
      <c r="E3489" s="70">
        <v>1019.78</v>
      </c>
      <c r="F3489" s="76">
        <f t="shared" si="1950"/>
        <v>0</v>
      </c>
      <c r="G3489" s="77"/>
      <c r="H3489" s="70">
        <f t="shared" si="1951"/>
        <v>952.69</v>
      </c>
      <c r="I3489" s="70">
        <f t="shared" si="1951"/>
        <v>67.09</v>
      </c>
      <c r="J3489" s="70">
        <f t="shared" si="1952"/>
        <v>1019.7800000000001</v>
      </c>
      <c r="K3489" s="70">
        <v>0</v>
      </c>
      <c r="L3489" s="76">
        <f t="shared" si="1953"/>
        <v>1019.7800000000001</v>
      </c>
      <c r="M3489" s="34"/>
      <c r="N3489" s="70">
        <v>952.68999999999994</v>
      </c>
      <c r="O3489" s="70">
        <v>67.09</v>
      </c>
      <c r="P3489" s="70">
        <f t="shared" si="1954"/>
        <v>1019.78</v>
      </c>
      <c r="Q3489" s="64"/>
      <c r="R3489" s="70">
        <f t="shared" si="1955"/>
        <v>952.69</v>
      </c>
      <c r="S3489" s="70">
        <f t="shared" si="1955"/>
        <v>67.099999999999994</v>
      </c>
      <c r="T3489" s="70">
        <f t="shared" si="1956"/>
        <v>1019.7900000000001</v>
      </c>
      <c r="U3489" s="70">
        <f t="shared" si="1957"/>
        <v>0</v>
      </c>
      <c r="V3489" s="78">
        <f t="shared" si="1958"/>
        <v>1019.7900000000001</v>
      </c>
      <c r="W3489" s="34"/>
      <c r="X3489" s="70">
        <v>952.69</v>
      </c>
      <c r="Y3489" s="70">
        <v>67.099999999999994</v>
      </c>
      <c r="Z3489" s="70">
        <v>1019.79</v>
      </c>
      <c r="AA3489" s="79"/>
      <c r="AB3489" s="80">
        <f t="shared" si="1949"/>
        <v>-9.9999999999909051E-3</v>
      </c>
    </row>
    <row r="3490" spans="1:28" ht="33.75" x14ac:dyDescent="0.25">
      <c r="A3490" s="66" t="s">
        <v>19193</v>
      </c>
      <c r="B3490" s="67" t="s">
        <v>24564</v>
      </c>
      <c r="C3490" s="68"/>
      <c r="D3490" s="69"/>
      <c r="E3490" s="70"/>
      <c r="F3490" s="71"/>
      <c r="H3490" s="70"/>
      <c r="I3490" s="70"/>
      <c r="J3490" s="70"/>
      <c r="K3490" s="70"/>
      <c r="L3490" s="76"/>
      <c r="N3490" s="70"/>
      <c r="O3490" s="70"/>
      <c r="P3490" s="70"/>
      <c r="Q3490" s="64"/>
      <c r="R3490" s="70"/>
      <c r="S3490" s="70"/>
      <c r="T3490" s="70"/>
      <c r="U3490" s="70"/>
      <c r="V3490" s="78"/>
      <c r="X3490" s="70"/>
      <c r="Y3490" s="70"/>
      <c r="Z3490" s="70"/>
      <c r="AA3490" s="79"/>
      <c r="AB3490" s="80">
        <f t="shared" si="1949"/>
        <v>0</v>
      </c>
    </row>
    <row r="3491" spans="1:28" ht="33.75" x14ac:dyDescent="0.25">
      <c r="A3491" s="72" t="s">
        <v>19194</v>
      </c>
      <c r="B3491" s="73" t="s">
        <v>24565</v>
      </c>
      <c r="C3491" s="74" t="s">
        <v>15692</v>
      </c>
      <c r="D3491" s="75">
        <v>0</v>
      </c>
      <c r="E3491" s="70">
        <v>76.28</v>
      </c>
      <c r="F3491" s="76">
        <f>ROUND(D3491*E3491,2)</f>
        <v>0</v>
      </c>
      <c r="G3491" s="77"/>
      <c r="H3491" s="70">
        <f t="shared" ref="H3491:I3495" si="1959">ROUND(N3491+(N3491*$H$2/100),2)</f>
        <v>61.18</v>
      </c>
      <c r="I3491" s="70">
        <f t="shared" si="1959"/>
        <v>15.1</v>
      </c>
      <c r="J3491" s="70">
        <f>H3491+I3491</f>
        <v>76.28</v>
      </c>
      <c r="K3491" s="70">
        <v>0</v>
      </c>
      <c r="L3491" s="76">
        <f>SUM(J3491:K3491)</f>
        <v>76.28</v>
      </c>
      <c r="N3491" s="70">
        <v>61.18</v>
      </c>
      <c r="O3491" s="70">
        <v>15.1</v>
      </c>
      <c r="P3491" s="70">
        <f>SUM(N3491:O3491)</f>
        <v>76.28</v>
      </c>
      <c r="Q3491" s="64"/>
      <c r="R3491" s="70">
        <f t="shared" ref="R3491:S3495" si="1960">X3491</f>
        <v>61.18</v>
      </c>
      <c r="S3491" s="70">
        <f t="shared" si="1960"/>
        <v>15.1</v>
      </c>
      <c r="T3491" s="70">
        <f>R3491+S3491</f>
        <v>76.28</v>
      </c>
      <c r="U3491" s="70">
        <f>ROUND(Z3491*$H$2,2)/100</f>
        <v>0</v>
      </c>
      <c r="V3491" s="78">
        <f>SUM(T3491:U3491)</f>
        <v>76.28</v>
      </c>
      <c r="X3491" s="70">
        <v>61.18</v>
      </c>
      <c r="Y3491" s="70">
        <v>15.1</v>
      </c>
      <c r="Z3491" s="70">
        <v>76.28</v>
      </c>
      <c r="AA3491" s="79"/>
      <c r="AB3491" s="80">
        <f t="shared" si="1949"/>
        <v>0</v>
      </c>
    </row>
    <row r="3492" spans="1:28" ht="33.75" x14ac:dyDescent="0.25">
      <c r="A3492" s="72" t="s">
        <v>19195</v>
      </c>
      <c r="B3492" s="73" t="s">
        <v>24566</v>
      </c>
      <c r="C3492" s="74" t="s">
        <v>15692</v>
      </c>
      <c r="D3492" s="75">
        <v>0</v>
      </c>
      <c r="E3492" s="70">
        <v>94.76</v>
      </c>
      <c r="F3492" s="76">
        <f>ROUND(D3492*E3492,2)</f>
        <v>0</v>
      </c>
      <c r="G3492" s="77"/>
      <c r="H3492" s="70">
        <f t="shared" si="1959"/>
        <v>74.62</v>
      </c>
      <c r="I3492" s="70">
        <f t="shared" si="1959"/>
        <v>20.14</v>
      </c>
      <c r="J3492" s="70">
        <f>H3492+I3492</f>
        <v>94.76</v>
      </c>
      <c r="K3492" s="70">
        <v>0</v>
      </c>
      <c r="L3492" s="76">
        <f>SUM(J3492:K3492)</f>
        <v>94.76</v>
      </c>
      <c r="N3492" s="70">
        <v>74.62</v>
      </c>
      <c r="O3492" s="70">
        <v>20.14</v>
      </c>
      <c r="P3492" s="70">
        <f>SUM(N3492:O3492)</f>
        <v>94.76</v>
      </c>
      <c r="Q3492" s="64"/>
      <c r="R3492" s="70">
        <f t="shared" si="1960"/>
        <v>74.62</v>
      </c>
      <c r="S3492" s="70">
        <f t="shared" si="1960"/>
        <v>20.13</v>
      </c>
      <c r="T3492" s="70">
        <f>R3492+S3492</f>
        <v>94.75</v>
      </c>
      <c r="U3492" s="70">
        <f>ROUND(Z3492*$H$2,2)/100</f>
        <v>0</v>
      </c>
      <c r="V3492" s="78">
        <f>SUM(T3492:U3492)</f>
        <v>94.75</v>
      </c>
      <c r="X3492" s="70">
        <v>74.62</v>
      </c>
      <c r="Y3492" s="70">
        <v>20.13</v>
      </c>
      <c r="Z3492" s="70">
        <v>94.75</v>
      </c>
      <c r="AA3492" s="79"/>
      <c r="AB3492" s="80">
        <f t="shared" si="1949"/>
        <v>1.0000000000005116E-2</v>
      </c>
    </row>
    <row r="3493" spans="1:28" ht="33.75" x14ac:dyDescent="0.25">
      <c r="A3493" s="72" t="s">
        <v>19196</v>
      </c>
      <c r="B3493" s="73" t="s">
        <v>24567</v>
      </c>
      <c r="C3493" s="74" t="s">
        <v>15692</v>
      </c>
      <c r="D3493" s="75">
        <v>0</v>
      </c>
      <c r="E3493" s="70">
        <v>129.64000000000001</v>
      </c>
      <c r="F3493" s="76">
        <f>ROUND(D3493*E3493,2)</f>
        <v>0</v>
      </c>
      <c r="G3493" s="77"/>
      <c r="H3493" s="70">
        <f t="shared" si="1959"/>
        <v>104.49</v>
      </c>
      <c r="I3493" s="70">
        <f t="shared" si="1959"/>
        <v>25.15</v>
      </c>
      <c r="J3493" s="70">
        <f>H3493+I3493</f>
        <v>129.63999999999999</v>
      </c>
      <c r="K3493" s="70">
        <v>0</v>
      </c>
      <c r="L3493" s="76">
        <f>SUM(J3493:K3493)</f>
        <v>129.63999999999999</v>
      </c>
      <c r="N3493" s="70">
        <v>104.49</v>
      </c>
      <c r="O3493" s="70">
        <v>25.15</v>
      </c>
      <c r="P3493" s="70">
        <f>SUM(N3493:O3493)</f>
        <v>129.63999999999999</v>
      </c>
      <c r="Q3493" s="64"/>
      <c r="R3493" s="70">
        <f t="shared" si="1960"/>
        <v>104.49</v>
      </c>
      <c r="S3493" s="70">
        <f t="shared" si="1960"/>
        <v>25.16</v>
      </c>
      <c r="T3493" s="70">
        <f>R3493+S3493</f>
        <v>129.65</v>
      </c>
      <c r="U3493" s="70">
        <f>ROUND(Z3493*$H$2,2)/100</f>
        <v>0</v>
      </c>
      <c r="V3493" s="78">
        <f>SUM(T3493:U3493)</f>
        <v>129.65</v>
      </c>
      <c r="X3493" s="70">
        <v>104.49</v>
      </c>
      <c r="Y3493" s="70">
        <v>25.16</v>
      </c>
      <c r="Z3493" s="70">
        <v>129.65</v>
      </c>
      <c r="AA3493" s="79"/>
      <c r="AB3493" s="80">
        <f t="shared" si="1949"/>
        <v>-1.0000000000019327E-2</v>
      </c>
    </row>
    <row r="3494" spans="1:28" s="34" customFormat="1" ht="33.75" x14ac:dyDescent="0.25">
      <c r="A3494" s="72" t="s">
        <v>19852</v>
      </c>
      <c r="B3494" s="73" t="s">
        <v>24568</v>
      </c>
      <c r="C3494" s="74" t="s">
        <v>15692</v>
      </c>
      <c r="D3494" s="75">
        <v>0</v>
      </c>
      <c r="E3494" s="70">
        <v>149.78</v>
      </c>
      <c r="F3494" s="76">
        <f>ROUND(D3494*E3494,2)</f>
        <v>0</v>
      </c>
      <c r="G3494" s="29"/>
      <c r="H3494" s="70">
        <f t="shared" si="1959"/>
        <v>122.96</v>
      </c>
      <c r="I3494" s="70">
        <f t="shared" si="1959"/>
        <v>26.82</v>
      </c>
      <c r="J3494" s="70">
        <f>H3494+I3494</f>
        <v>149.78</v>
      </c>
      <c r="K3494" s="70">
        <v>0</v>
      </c>
      <c r="L3494" s="76">
        <f>SUM(J3494:K3494)</f>
        <v>149.78</v>
      </c>
      <c r="N3494" s="70">
        <v>122.96000000000001</v>
      </c>
      <c r="O3494" s="70">
        <v>26.82</v>
      </c>
      <c r="P3494" s="70">
        <f>SUM(N3494:O3494)</f>
        <v>149.78</v>
      </c>
      <c r="Q3494" s="64"/>
      <c r="R3494" s="70">
        <f t="shared" si="1960"/>
        <v>122.96</v>
      </c>
      <c r="S3494" s="70">
        <f t="shared" si="1960"/>
        <v>26.84</v>
      </c>
      <c r="T3494" s="70">
        <f>R3494+S3494</f>
        <v>149.79999999999998</v>
      </c>
      <c r="U3494" s="70">
        <f>ROUND(Z3494*$H$2,2)/100</f>
        <v>0</v>
      </c>
      <c r="V3494" s="78">
        <f>SUM(T3494:U3494)</f>
        <v>149.79999999999998</v>
      </c>
      <c r="X3494" s="70">
        <v>122.96</v>
      </c>
      <c r="Y3494" s="70">
        <v>26.84</v>
      </c>
      <c r="Z3494" s="70">
        <v>149.80000000000001</v>
      </c>
      <c r="AA3494" s="79"/>
      <c r="AB3494" s="120">
        <f t="shared" si="1949"/>
        <v>-2.0000000000010232E-2</v>
      </c>
    </row>
    <row r="3495" spans="1:28" x14ac:dyDescent="0.25">
      <c r="A3495" s="72" t="s">
        <v>19197</v>
      </c>
      <c r="B3495" s="73" t="s">
        <v>24569</v>
      </c>
      <c r="C3495" s="74" t="s">
        <v>15692</v>
      </c>
      <c r="D3495" s="75">
        <v>0</v>
      </c>
      <c r="E3495" s="70">
        <v>337.04</v>
      </c>
      <c r="F3495" s="76">
        <f>ROUND(D3495*E3495,2)</f>
        <v>0</v>
      </c>
      <c r="G3495" s="77"/>
      <c r="H3495" s="70">
        <f t="shared" si="1959"/>
        <v>295.10000000000002</v>
      </c>
      <c r="I3495" s="70">
        <f t="shared" si="1959"/>
        <v>41.94</v>
      </c>
      <c r="J3495" s="70">
        <f>H3495+I3495</f>
        <v>337.04</v>
      </c>
      <c r="K3495" s="70">
        <v>0</v>
      </c>
      <c r="L3495" s="76">
        <f>SUM(J3495:K3495)</f>
        <v>337.04</v>
      </c>
      <c r="N3495" s="70">
        <v>295.10000000000002</v>
      </c>
      <c r="O3495" s="70">
        <v>41.94</v>
      </c>
      <c r="P3495" s="70">
        <f>SUM(N3495:O3495)</f>
        <v>337.04</v>
      </c>
      <c r="Q3495" s="64"/>
      <c r="R3495" s="70">
        <f t="shared" si="1960"/>
        <v>295.10000000000002</v>
      </c>
      <c r="S3495" s="70">
        <f t="shared" si="1960"/>
        <v>41.94</v>
      </c>
      <c r="T3495" s="70">
        <f>R3495+S3495</f>
        <v>337.04</v>
      </c>
      <c r="U3495" s="70">
        <f>ROUND(Z3495*$H$2,2)/100</f>
        <v>0</v>
      </c>
      <c r="V3495" s="78">
        <f>SUM(T3495:U3495)</f>
        <v>337.04</v>
      </c>
      <c r="X3495" s="70">
        <v>295.10000000000002</v>
      </c>
      <c r="Y3495" s="70">
        <v>41.94</v>
      </c>
      <c r="Z3495" s="70">
        <v>337.04</v>
      </c>
      <c r="AA3495" s="79"/>
      <c r="AB3495" s="80">
        <f t="shared" si="1949"/>
        <v>0</v>
      </c>
    </row>
    <row r="3496" spans="1:28" ht="33.75" x14ac:dyDescent="0.25">
      <c r="A3496" s="66" t="s">
        <v>19198</v>
      </c>
      <c r="B3496" s="67" t="s">
        <v>24570</v>
      </c>
      <c r="C3496" s="68"/>
      <c r="D3496" s="69"/>
      <c r="E3496" s="70"/>
      <c r="F3496" s="71"/>
      <c r="H3496" s="70"/>
      <c r="I3496" s="70"/>
      <c r="J3496" s="70"/>
      <c r="K3496" s="70"/>
      <c r="L3496" s="76"/>
      <c r="N3496" s="70"/>
      <c r="O3496" s="70"/>
      <c r="P3496" s="70"/>
      <c r="Q3496" s="64"/>
      <c r="R3496" s="70"/>
      <c r="S3496" s="70"/>
      <c r="T3496" s="70"/>
      <c r="U3496" s="70"/>
      <c r="V3496" s="78"/>
      <c r="X3496" s="70"/>
      <c r="Y3496" s="70"/>
      <c r="Z3496" s="70"/>
      <c r="AA3496" s="79"/>
      <c r="AB3496" s="80">
        <f t="shared" si="1949"/>
        <v>0</v>
      </c>
    </row>
    <row r="3497" spans="1:28" ht="22.5" x14ac:dyDescent="0.25">
      <c r="A3497" s="72" t="s">
        <v>19199</v>
      </c>
      <c r="B3497" s="73" t="s">
        <v>24571</v>
      </c>
      <c r="C3497" s="74" t="s">
        <v>15692</v>
      </c>
      <c r="D3497" s="75">
        <v>0</v>
      </c>
      <c r="E3497" s="70">
        <v>266.60000000000002</v>
      </c>
      <c r="F3497" s="76">
        <f>ROUND(D3497*E3497,2)</f>
        <v>0</v>
      </c>
      <c r="G3497" s="77"/>
      <c r="H3497" s="70">
        <f t="shared" ref="H3497:I3500" si="1961">ROUND(N3497+(N3497*$H$2/100),2)</f>
        <v>246.46</v>
      </c>
      <c r="I3497" s="70">
        <f t="shared" si="1961"/>
        <v>20.14</v>
      </c>
      <c r="J3497" s="70">
        <f>H3497+I3497</f>
        <v>266.60000000000002</v>
      </c>
      <c r="K3497" s="70">
        <v>0</v>
      </c>
      <c r="L3497" s="76">
        <f>SUM(J3497:K3497)</f>
        <v>266.60000000000002</v>
      </c>
      <c r="N3497" s="70">
        <v>246.46</v>
      </c>
      <c r="O3497" s="70">
        <v>20.14</v>
      </c>
      <c r="P3497" s="70">
        <f>SUM(N3497:O3497)</f>
        <v>266.60000000000002</v>
      </c>
      <c r="Q3497" s="64"/>
      <c r="R3497" s="70">
        <f t="shared" ref="R3497:S3500" si="1962">X3497</f>
        <v>246.46</v>
      </c>
      <c r="S3497" s="70">
        <f t="shared" si="1962"/>
        <v>20.13</v>
      </c>
      <c r="T3497" s="70">
        <f>R3497+S3497</f>
        <v>266.59000000000003</v>
      </c>
      <c r="U3497" s="70">
        <f>ROUND(Z3497*$H$2,2)/100</f>
        <v>0</v>
      </c>
      <c r="V3497" s="78">
        <f>SUM(T3497:U3497)</f>
        <v>266.59000000000003</v>
      </c>
      <c r="X3497" s="70">
        <v>246.46</v>
      </c>
      <c r="Y3497" s="70">
        <v>20.13</v>
      </c>
      <c r="Z3497" s="70">
        <v>266.58999999999997</v>
      </c>
      <c r="AA3497" s="79"/>
      <c r="AB3497" s="80">
        <f t="shared" si="1949"/>
        <v>1.0000000000047748E-2</v>
      </c>
    </row>
    <row r="3498" spans="1:28" ht="33.75" x14ac:dyDescent="0.25">
      <c r="A3498" s="72" t="s">
        <v>19200</v>
      </c>
      <c r="B3498" s="73" t="s">
        <v>24572</v>
      </c>
      <c r="C3498" s="74" t="s">
        <v>15692</v>
      </c>
      <c r="D3498" s="75">
        <v>0</v>
      </c>
      <c r="E3498" s="70">
        <v>330.49999999999994</v>
      </c>
      <c r="F3498" s="76">
        <f>ROUND(D3498*E3498,2)</f>
        <v>0</v>
      </c>
      <c r="G3498" s="77"/>
      <c r="H3498" s="70">
        <f t="shared" si="1961"/>
        <v>305.35000000000002</v>
      </c>
      <c r="I3498" s="70">
        <f t="shared" si="1961"/>
        <v>25.15</v>
      </c>
      <c r="J3498" s="70">
        <f>H3498+I3498</f>
        <v>330.5</v>
      </c>
      <c r="K3498" s="70">
        <v>0</v>
      </c>
      <c r="L3498" s="76">
        <f>SUM(J3498:K3498)</f>
        <v>330.5</v>
      </c>
      <c r="N3498" s="70">
        <v>305.34999999999997</v>
      </c>
      <c r="O3498" s="70">
        <v>25.15</v>
      </c>
      <c r="P3498" s="70">
        <f>SUM(N3498:O3498)</f>
        <v>330.49999999999994</v>
      </c>
      <c r="Q3498" s="64"/>
      <c r="R3498" s="70">
        <f t="shared" si="1962"/>
        <v>305.35000000000002</v>
      </c>
      <c r="S3498" s="70">
        <f t="shared" si="1962"/>
        <v>25.16</v>
      </c>
      <c r="T3498" s="70">
        <f>R3498+S3498</f>
        <v>330.51000000000005</v>
      </c>
      <c r="U3498" s="70">
        <f>ROUND(Z3498*$H$2,2)/100</f>
        <v>0</v>
      </c>
      <c r="V3498" s="78">
        <f>SUM(T3498:U3498)</f>
        <v>330.51000000000005</v>
      </c>
      <c r="X3498" s="70">
        <v>305.35000000000002</v>
      </c>
      <c r="Y3498" s="70">
        <v>25.16</v>
      </c>
      <c r="Z3498" s="70">
        <v>330.51</v>
      </c>
      <c r="AA3498" s="79"/>
      <c r="AB3498" s="80">
        <f t="shared" si="1949"/>
        <v>-1.0000000000047748E-2</v>
      </c>
    </row>
    <row r="3499" spans="1:28" ht="22.5" x14ac:dyDescent="0.25">
      <c r="A3499" s="72" t="s">
        <v>19201</v>
      </c>
      <c r="B3499" s="73" t="s">
        <v>24573</v>
      </c>
      <c r="C3499" s="74" t="s">
        <v>15692</v>
      </c>
      <c r="D3499" s="75">
        <v>0</v>
      </c>
      <c r="E3499" s="70">
        <v>631.86</v>
      </c>
      <c r="F3499" s="76">
        <f>ROUND(D3499*E3499,2)</f>
        <v>0</v>
      </c>
      <c r="G3499" s="77"/>
      <c r="H3499" s="70">
        <f t="shared" si="1961"/>
        <v>598.30999999999995</v>
      </c>
      <c r="I3499" s="70">
        <f t="shared" si="1961"/>
        <v>33.549999999999997</v>
      </c>
      <c r="J3499" s="70">
        <f>H3499+I3499</f>
        <v>631.8599999999999</v>
      </c>
      <c r="K3499" s="70">
        <v>0</v>
      </c>
      <c r="L3499" s="76">
        <f>SUM(J3499:K3499)</f>
        <v>631.8599999999999</v>
      </c>
      <c r="N3499" s="70">
        <v>598.31000000000006</v>
      </c>
      <c r="O3499" s="70">
        <v>33.549999999999997</v>
      </c>
      <c r="P3499" s="70">
        <f>SUM(N3499:O3499)</f>
        <v>631.86</v>
      </c>
      <c r="Q3499" s="64"/>
      <c r="R3499" s="70">
        <f t="shared" si="1962"/>
        <v>598.30999999999995</v>
      </c>
      <c r="S3499" s="70">
        <f t="shared" si="1962"/>
        <v>33.549999999999997</v>
      </c>
      <c r="T3499" s="70">
        <f>R3499+S3499</f>
        <v>631.8599999999999</v>
      </c>
      <c r="U3499" s="70">
        <f>ROUND(Z3499*$H$2,2)/100</f>
        <v>0</v>
      </c>
      <c r="V3499" s="78">
        <f>SUM(T3499:U3499)</f>
        <v>631.8599999999999</v>
      </c>
      <c r="X3499" s="70">
        <v>598.30999999999995</v>
      </c>
      <c r="Y3499" s="70">
        <v>33.549999999999997</v>
      </c>
      <c r="Z3499" s="70">
        <v>631.86</v>
      </c>
      <c r="AA3499" s="79"/>
      <c r="AB3499" s="80">
        <f t="shared" si="1949"/>
        <v>0</v>
      </c>
    </row>
    <row r="3500" spans="1:28" x14ac:dyDescent="0.25">
      <c r="A3500" s="72" t="s">
        <v>19202</v>
      </c>
      <c r="B3500" s="73" t="s">
        <v>24574</v>
      </c>
      <c r="C3500" s="74" t="s">
        <v>15692</v>
      </c>
      <c r="D3500" s="75">
        <v>0</v>
      </c>
      <c r="E3500" s="70">
        <v>842.58</v>
      </c>
      <c r="F3500" s="76">
        <f>ROUND(D3500*E3500,2)</f>
        <v>0</v>
      </c>
      <c r="G3500" s="77"/>
      <c r="H3500" s="70">
        <f t="shared" si="1961"/>
        <v>800.64</v>
      </c>
      <c r="I3500" s="70">
        <f t="shared" si="1961"/>
        <v>41.94</v>
      </c>
      <c r="J3500" s="70">
        <f>H3500+I3500</f>
        <v>842.57999999999993</v>
      </c>
      <c r="K3500" s="70">
        <v>0</v>
      </c>
      <c r="L3500" s="76">
        <f>SUM(J3500:K3500)</f>
        <v>842.57999999999993</v>
      </c>
      <c r="N3500" s="70">
        <v>800.64</v>
      </c>
      <c r="O3500" s="70">
        <v>41.94</v>
      </c>
      <c r="P3500" s="70">
        <f>SUM(N3500:O3500)</f>
        <v>842.57999999999993</v>
      </c>
      <c r="Q3500" s="64"/>
      <c r="R3500" s="70">
        <f t="shared" si="1962"/>
        <v>800.64</v>
      </c>
      <c r="S3500" s="70">
        <f t="shared" si="1962"/>
        <v>41.94</v>
      </c>
      <c r="T3500" s="70">
        <f>R3500+S3500</f>
        <v>842.57999999999993</v>
      </c>
      <c r="U3500" s="70">
        <f>ROUND(Z3500*$H$2,2)/100</f>
        <v>0</v>
      </c>
      <c r="V3500" s="78">
        <f>SUM(T3500:U3500)</f>
        <v>842.57999999999993</v>
      </c>
      <c r="X3500" s="70">
        <v>800.64</v>
      </c>
      <c r="Y3500" s="70">
        <v>41.94</v>
      </c>
      <c r="Z3500" s="70">
        <v>842.58</v>
      </c>
      <c r="AA3500" s="79"/>
      <c r="AB3500" s="80">
        <f t="shared" si="1949"/>
        <v>0</v>
      </c>
    </row>
    <row r="3501" spans="1:28" ht="33.75" x14ac:dyDescent="0.25">
      <c r="A3501" s="66" t="s">
        <v>19203</v>
      </c>
      <c r="B3501" s="67" t="s">
        <v>24575</v>
      </c>
      <c r="C3501" s="68"/>
      <c r="D3501" s="69"/>
      <c r="E3501" s="70"/>
      <c r="F3501" s="71"/>
      <c r="H3501" s="70"/>
      <c r="I3501" s="70"/>
      <c r="J3501" s="70"/>
      <c r="K3501" s="70"/>
      <c r="L3501" s="76"/>
      <c r="N3501" s="70"/>
      <c r="O3501" s="70"/>
      <c r="P3501" s="70"/>
      <c r="Q3501" s="64"/>
      <c r="R3501" s="70"/>
      <c r="S3501" s="70"/>
      <c r="T3501" s="70"/>
      <c r="U3501" s="70"/>
      <c r="V3501" s="78"/>
      <c r="X3501" s="70"/>
      <c r="Y3501" s="70"/>
      <c r="Z3501" s="70"/>
      <c r="AA3501" s="79"/>
      <c r="AB3501" s="80">
        <f t="shared" si="1949"/>
        <v>0</v>
      </c>
    </row>
    <row r="3502" spans="1:28" x14ac:dyDescent="0.25">
      <c r="A3502" s="72" t="s">
        <v>19204</v>
      </c>
      <c r="B3502" s="73" t="s">
        <v>24576</v>
      </c>
      <c r="C3502" s="74" t="s">
        <v>15692</v>
      </c>
      <c r="D3502" s="75">
        <v>0</v>
      </c>
      <c r="E3502" s="70">
        <v>413.98</v>
      </c>
      <c r="F3502" s="76">
        <f>ROUND(D3502*E3502,2)</f>
        <v>0</v>
      </c>
      <c r="G3502" s="77"/>
      <c r="H3502" s="70">
        <f>ROUND(N3502+(N3502*$H$2/100),2)</f>
        <v>398.88</v>
      </c>
      <c r="I3502" s="70">
        <f>ROUND(O3502+(O3502*$H$2/100),2)</f>
        <v>15.1</v>
      </c>
      <c r="J3502" s="70">
        <f>H3502+I3502</f>
        <v>413.98</v>
      </c>
      <c r="K3502" s="70">
        <v>0</v>
      </c>
      <c r="L3502" s="76">
        <f>SUM(J3502:K3502)</f>
        <v>413.98</v>
      </c>
      <c r="N3502" s="70">
        <v>398.88</v>
      </c>
      <c r="O3502" s="70">
        <v>15.1</v>
      </c>
      <c r="P3502" s="70">
        <f>SUM(N3502:O3502)</f>
        <v>413.98</v>
      </c>
      <c r="Q3502" s="64"/>
      <c r="R3502" s="70">
        <f>X3502</f>
        <v>398.88</v>
      </c>
      <c r="S3502" s="70">
        <f>Y3502</f>
        <v>15.1</v>
      </c>
      <c r="T3502" s="70">
        <f>R3502+S3502</f>
        <v>413.98</v>
      </c>
      <c r="U3502" s="70">
        <f>ROUND(Z3502*$H$2,2)/100</f>
        <v>0</v>
      </c>
      <c r="V3502" s="78">
        <f>SUM(T3502:U3502)</f>
        <v>413.98</v>
      </c>
      <c r="X3502" s="70">
        <v>398.88</v>
      </c>
      <c r="Y3502" s="70">
        <v>15.1</v>
      </c>
      <c r="Z3502" s="70">
        <v>413.98</v>
      </c>
      <c r="AA3502" s="79"/>
      <c r="AB3502" s="80">
        <f t="shared" si="1949"/>
        <v>0</v>
      </c>
    </row>
    <row r="3503" spans="1:28" ht="33.75" x14ac:dyDescent="0.25">
      <c r="A3503" s="66" t="s">
        <v>19205</v>
      </c>
      <c r="B3503" s="67" t="s">
        <v>24577</v>
      </c>
      <c r="C3503" s="68"/>
      <c r="D3503" s="69"/>
      <c r="E3503" s="70"/>
      <c r="F3503" s="71"/>
      <c r="H3503" s="70"/>
      <c r="I3503" s="70"/>
      <c r="J3503" s="70"/>
      <c r="K3503" s="70"/>
      <c r="L3503" s="76"/>
      <c r="N3503" s="70"/>
      <c r="O3503" s="70"/>
      <c r="P3503" s="70"/>
      <c r="Q3503" s="64"/>
      <c r="R3503" s="70"/>
      <c r="S3503" s="70"/>
      <c r="T3503" s="70"/>
      <c r="U3503" s="70"/>
      <c r="V3503" s="78"/>
      <c r="X3503" s="70"/>
      <c r="Y3503" s="70"/>
      <c r="Z3503" s="70"/>
      <c r="AA3503" s="79"/>
      <c r="AB3503" s="80">
        <f t="shared" si="1949"/>
        <v>0</v>
      </c>
    </row>
    <row r="3504" spans="1:28" ht="22.5" x14ac:dyDescent="0.25">
      <c r="A3504" s="72" t="s">
        <v>19206</v>
      </c>
      <c r="B3504" s="73" t="s">
        <v>24578</v>
      </c>
      <c r="C3504" s="74" t="s">
        <v>15692</v>
      </c>
      <c r="D3504" s="75">
        <v>0</v>
      </c>
      <c r="E3504" s="70">
        <v>445.23</v>
      </c>
      <c r="F3504" s="76">
        <f>ROUND(D3504*E3504,2)</f>
        <v>0</v>
      </c>
      <c r="G3504" s="29"/>
      <c r="H3504" s="70">
        <f t="shared" ref="H3504:I3507" si="1963">ROUND(N3504+(N3504*$H$2/100),2)</f>
        <v>375</v>
      </c>
      <c r="I3504" s="70">
        <f t="shared" si="1963"/>
        <v>70.23</v>
      </c>
      <c r="J3504" s="70">
        <f>H3504+I3504</f>
        <v>445.23</v>
      </c>
      <c r="K3504" s="70">
        <v>0</v>
      </c>
      <c r="L3504" s="76">
        <f>SUM(J3504:K3504)</f>
        <v>445.23</v>
      </c>
      <c r="N3504" s="70">
        <v>375</v>
      </c>
      <c r="O3504" s="70">
        <v>70.22999999999999</v>
      </c>
      <c r="P3504" s="70">
        <f>SUM(N3504:O3504)</f>
        <v>445.23</v>
      </c>
      <c r="Q3504" s="64"/>
      <c r="R3504" s="70">
        <f t="shared" ref="R3504:S3507" si="1964">X3504</f>
        <v>375</v>
      </c>
      <c r="S3504" s="70">
        <f t="shared" si="1964"/>
        <v>70.239999999999995</v>
      </c>
      <c r="T3504" s="70">
        <f>R3504+S3504</f>
        <v>445.24</v>
      </c>
      <c r="U3504" s="70">
        <f>ROUND(Z3504*$H$2,2)/100</f>
        <v>0</v>
      </c>
      <c r="V3504" s="78">
        <f>SUM(T3504:U3504)</f>
        <v>445.24</v>
      </c>
      <c r="X3504" s="70">
        <v>375</v>
      </c>
      <c r="Y3504" s="70">
        <v>70.239999999999995</v>
      </c>
      <c r="Z3504" s="70">
        <v>445.24</v>
      </c>
      <c r="AA3504" s="79"/>
      <c r="AB3504" s="80">
        <f t="shared" si="1949"/>
        <v>-9.9999999999909051E-3</v>
      </c>
    </row>
    <row r="3505" spans="1:28" ht="22.5" x14ac:dyDescent="0.25">
      <c r="A3505" s="72" t="s">
        <v>19207</v>
      </c>
      <c r="B3505" s="73" t="s">
        <v>24579</v>
      </c>
      <c r="C3505" s="74" t="s">
        <v>15692</v>
      </c>
      <c r="D3505" s="75">
        <v>0</v>
      </c>
      <c r="E3505" s="70">
        <v>143.85999999999999</v>
      </c>
      <c r="F3505" s="76">
        <f>ROUND(D3505*E3505,2)</f>
        <v>0</v>
      </c>
      <c r="G3505" s="77"/>
      <c r="H3505" s="70">
        <f t="shared" si="1963"/>
        <v>137.13</v>
      </c>
      <c r="I3505" s="70">
        <f t="shared" si="1963"/>
        <v>6.73</v>
      </c>
      <c r="J3505" s="70">
        <f>H3505+I3505</f>
        <v>143.85999999999999</v>
      </c>
      <c r="K3505" s="70">
        <v>0</v>
      </c>
      <c r="L3505" s="76">
        <f>SUM(J3505:K3505)</f>
        <v>143.85999999999999</v>
      </c>
      <c r="N3505" s="70">
        <v>137.13</v>
      </c>
      <c r="O3505" s="70">
        <v>6.7299999999999995</v>
      </c>
      <c r="P3505" s="70">
        <f>SUM(N3505:O3505)</f>
        <v>143.85999999999999</v>
      </c>
      <c r="Q3505" s="64"/>
      <c r="R3505" s="70">
        <f t="shared" si="1964"/>
        <v>137.13</v>
      </c>
      <c r="S3505" s="70">
        <f t="shared" si="1964"/>
        <v>6.71</v>
      </c>
      <c r="T3505" s="70">
        <f>R3505+S3505</f>
        <v>143.84</v>
      </c>
      <c r="U3505" s="70">
        <f>ROUND(Z3505*$H$2,2)/100</f>
        <v>0</v>
      </c>
      <c r="V3505" s="78">
        <f>SUM(T3505:U3505)</f>
        <v>143.84</v>
      </c>
      <c r="X3505" s="70">
        <v>137.13</v>
      </c>
      <c r="Y3505" s="70">
        <v>6.71</v>
      </c>
      <c r="Z3505" s="70">
        <v>143.84</v>
      </c>
      <c r="AA3505" s="79"/>
      <c r="AB3505" s="80">
        <f t="shared" si="1949"/>
        <v>1.999999999998181E-2</v>
      </c>
    </row>
    <row r="3506" spans="1:28" ht="33.75" x14ac:dyDescent="0.25">
      <c r="A3506" s="72" t="s">
        <v>19208</v>
      </c>
      <c r="B3506" s="73" t="s">
        <v>24580</v>
      </c>
      <c r="C3506" s="74" t="s">
        <v>15692</v>
      </c>
      <c r="D3506" s="75">
        <v>0</v>
      </c>
      <c r="E3506" s="70">
        <v>131.74</v>
      </c>
      <c r="F3506" s="76">
        <f>ROUND(D3506*E3506,2)</f>
        <v>0</v>
      </c>
      <c r="G3506" s="77"/>
      <c r="H3506" s="70">
        <f t="shared" si="1963"/>
        <v>114.96</v>
      </c>
      <c r="I3506" s="70">
        <f t="shared" si="1963"/>
        <v>16.78</v>
      </c>
      <c r="J3506" s="70">
        <f>H3506+I3506</f>
        <v>131.74</v>
      </c>
      <c r="K3506" s="70">
        <v>0</v>
      </c>
      <c r="L3506" s="76">
        <f>SUM(J3506:K3506)</f>
        <v>131.74</v>
      </c>
      <c r="N3506" s="70">
        <v>114.96000000000001</v>
      </c>
      <c r="O3506" s="70">
        <v>16.78</v>
      </c>
      <c r="P3506" s="70">
        <f>SUM(N3506:O3506)</f>
        <v>131.74</v>
      </c>
      <c r="Q3506" s="64"/>
      <c r="R3506" s="70">
        <f t="shared" si="1964"/>
        <v>114.96</v>
      </c>
      <c r="S3506" s="70">
        <f t="shared" si="1964"/>
        <v>16.79</v>
      </c>
      <c r="T3506" s="70">
        <f>R3506+S3506</f>
        <v>131.75</v>
      </c>
      <c r="U3506" s="70">
        <f>ROUND(Z3506*$H$2,2)/100</f>
        <v>0</v>
      </c>
      <c r="V3506" s="78">
        <f>SUM(T3506:U3506)</f>
        <v>131.75</v>
      </c>
      <c r="X3506" s="70">
        <v>114.96</v>
      </c>
      <c r="Y3506" s="70">
        <v>16.79</v>
      </c>
      <c r="Z3506" s="70">
        <v>131.75</v>
      </c>
      <c r="AA3506" s="79"/>
      <c r="AB3506" s="80">
        <f t="shared" si="1949"/>
        <v>-9.9999999999909051E-3</v>
      </c>
    </row>
    <row r="3507" spans="1:28" x14ac:dyDescent="0.25">
      <c r="A3507" s="72" t="s">
        <v>19209</v>
      </c>
      <c r="B3507" s="73" t="s">
        <v>24581</v>
      </c>
      <c r="C3507" s="74" t="s">
        <v>15692</v>
      </c>
      <c r="D3507" s="75">
        <v>0</v>
      </c>
      <c r="E3507" s="70">
        <v>7472.78</v>
      </c>
      <c r="F3507" s="76">
        <f>ROUND(D3507*E3507,2)</f>
        <v>0</v>
      </c>
      <c r="G3507" s="29"/>
      <c r="H3507" s="70">
        <f t="shared" si="1963"/>
        <v>7402.55</v>
      </c>
      <c r="I3507" s="70">
        <f t="shared" si="1963"/>
        <v>70.23</v>
      </c>
      <c r="J3507" s="70">
        <f>H3507+I3507</f>
        <v>7472.78</v>
      </c>
      <c r="K3507" s="70">
        <v>0</v>
      </c>
      <c r="L3507" s="76">
        <f>SUM(J3507:K3507)</f>
        <v>7472.78</v>
      </c>
      <c r="N3507" s="70">
        <v>7402.55</v>
      </c>
      <c r="O3507" s="70">
        <v>70.22999999999999</v>
      </c>
      <c r="P3507" s="70">
        <f>SUM(N3507:O3507)</f>
        <v>7472.78</v>
      </c>
      <c r="Q3507" s="64"/>
      <c r="R3507" s="70">
        <f t="shared" si="1964"/>
        <v>7402.55</v>
      </c>
      <c r="S3507" s="70">
        <f t="shared" si="1964"/>
        <v>70.239999999999995</v>
      </c>
      <c r="T3507" s="70">
        <f>R3507+S3507</f>
        <v>7472.79</v>
      </c>
      <c r="U3507" s="70">
        <f>ROUND(Z3507*$H$2,2)/100</f>
        <v>0</v>
      </c>
      <c r="V3507" s="78">
        <f>SUM(T3507:U3507)</f>
        <v>7472.79</v>
      </c>
      <c r="X3507" s="70">
        <v>7402.55</v>
      </c>
      <c r="Y3507" s="70">
        <v>70.239999999999995</v>
      </c>
      <c r="Z3507" s="70">
        <v>7472.79</v>
      </c>
      <c r="AA3507" s="79"/>
      <c r="AB3507" s="80">
        <f t="shared" si="1949"/>
        <v>-1.0000000000218279E-2</v>
      </c>
    </row>
    <row r="3508" spans="1:28" ht="22.5" x14ac:dyDescent="0.25">
      <c r="A3508" s="66" t="s">
        <v>19210</v>
      </c>
      <c r="B3508" s="67" t="s">
        <v>24582</v>
      </c>
      <c r="C3508" s="68"/>
      <c r="D3508" s="69"/>
      <c r="E3508" s="70"/>
      <c r="F3508" s="71"/>
      <c r="H3508" s="70"/>
      <c r="I3508" s="70"/>
      <c r="J3508" s="70"/>
      <c r="K3508" s="70"/>
      <c r="L3508" s="76"/>
      <c r="N3508" s="70"/>
      <c r="O3508" s="70"/>
      <c r="P3508" s="70"/>
      <c r="Q3508" s="64"/>
      <c r="R3508" s="70"/>
      <c r="S3508" s="70"/>
      <c r="T3508" s="70"/>
      <c r="U3508" s="70"/>
      <c r="V3508" s="78"/>
      <c r="X3508" s="70"/>
      <c r="Y3508" s="70"/>
      <c r="Z3508" s="70"/>
      <c r="AA3508" s="79"/>
      <c r="AB3508" s="80">
        <f t="shared" si="1949"/>
        <v>0</v>
      </c>
    </row>
    <row r="3509" spans="1:28" ht="22.5" x14ac:dyDescent="0.25">
      <c r="A3509" s="72" t="s">
        <v>19211</v>
      </c>
      <c r="B3509" s="73" t="s">
        <v>24583</v>
      </c>
      <c r="C3509" s="74" t="s">
        <v>15692</v>
      </c>
      <c r="D3509" s="75">
        <v>0</v>
      </c>
      <c r="E3509" s="70">
        <v>1954.09</v>
      </c>
      <c r="F3509" s="76">
        <f t="shared" ref="F3509:F3518" si="1965">ROUND(D3509*E3509,2)</f>
        <v>0</v>
      </c>
      <c r="G3509" s="77"/>
      <c r="H3509" s="70">
        <f t="shared" ref="H3509:I3518" si="1966">ROUND(N3509+(N3509*$H$2/100),2)</f>
        <v>1837.96</v>
      </c>
      <c r="I3509" s="70">
        <f t="shared" si="1966"/>
        <v>116.13</v>
      </c>
      <c r="J3509" s="70">
        <f t="shared" ref="J3509:J3518" si="1967">H3509+I3509</f>
        <v>1954.0900000000001</v>
      </c>
      <c r="K3509" s="70">
        <v>0</v>
      </c>
      <c r="L3509" s="76">
        <f t="shared" ref="L3509:L3518" si="1968">SUM(J3509:K3509)</f>
        <v>1954.0900000000001</v>
      </c>
      <c r="N3509" s="70">
        <v>1837.96</v>
      </c>
      <c r="O3509" s="70">
        <v>116.13</v>
      </c>
      <c r="P3509" s="70">
        <f t="shared" ref="P3509:P3518" si="1969">SUM(N3509:O3509)</f>
        <v>1954.0900000000001</v>
      </c>
      <c r="Q3509" s="64"/>
      <c r="R3509" s="70">
        <f t="shared" ref="R3509:S3518" si="1970">X3509</f>
        <v>1837.96</v>
      </c>
      <c r="S3509" s="70">
        <f t="shared" si="1970"/>
        <v>116.15</v>
      </c>
      <c r="T3509" s="70">
        <f t="shared" ref="T3509:T3518" si="1971">R3509+S3509</f>
        <v>1954.1100000000001</v>
      </c>
      <c r="U3509" s="70">
        <f t="shared" ref="U3509:U3518" si="1972">ROUND(Z3509*$H$2,2)/100</f>
        <v>0</v>
      </c>
      <c r="V3509" s="78">
        <f t="shared" ref="V3509:V3518" si="1973">SUM(T3509:U3509)</f>
        <v>1954.1100000000001</v>
      </c>
      <c r="X3509" s="70">
        <v>1837.96</v>
      </c>
      <c r="Y3509" s="70">
        <v>116.15</v>
      </c>
      <c r="Z3509" s="70">
        <v>1954.11</v>
      </c>
      <c r="AA3509" s="79"/>
      <c r="AB3509" s="80">
        <f t="shared" si="1949"/>
        <v>-1.9999999999754436E-2</v>
      </c>
    </row>
    <row r="3510" spans="1:28" ht="22.5" x14ac:dyDescent="0.25">
      <c r="A3510" s="72" t="s">
        <v>19212</v>
      </c>
      <c r="B3510" s="73" t="s">
        <v>24584</v>
      </c>
      <c r="C3510" s="74" t="s">
        <v>15692</v>
      </c>
      <c r="D3510" s="75">
        <v>0</v>
      </c>
      <c r="E3510" s="70">
        <v>779.38</v>
      </c>
      <c r="F3510" s="76">
        <f t="shared" si="1965"/>
        <v>0</v>
      </c>
      <c r="G3510" s="77"/>
      <c r="H3510" s="70">
        <f t="shared" si="1966"/>
        <v>663.25</v>
      </c>
      <c r="I3510" s="70">
        <f t="shared" si="1966"/>
        <v>116.13</v>
      </c>
      <c r="J3510" s="70">
        <f t="shared" si="1967"/>
        <v>779.38</v>
      </c>
      <c r="K3510" s="70">
        <v>0</v>
      </c>
      <c r="L3510" s="76">
        <f t="shared" si="1968"/>
        <v>779.38</v>
      </c>
      <c r="N3510" s="70">
        <v>663.25</v>
      </c>
      <c r="O3510" s="70">
        <v>116.13</v>
      </c>
      <c r="P3510" s="70">
        <f t="shared" si="1969"/>
        <v>779.38</v>
      </c>
      <c r="Q3510" s="64"/>
      <c r="R3510" s="70">
        <f t="shared" si="1970"/>
        <v>663.25</v>
      </c>
      <c r="S3510" s="70">
        <f t="shared" si="1970"/>
        <v>116.15</v>
      </c>
      <c r="T3510" s="70">
        <f t="shared" si="1971"/>
        <v>779.4</v>
      </c>
      <c r="U3510" s="70">
        <f t="shared" si="1972"/>
        <v>0</v>
      </c>
      <c r="V3510" s="78">
        <f t="shared" si="1973"/>
        <v>779.4</v>
      </c>
      <c r="X3510" s="70">
        <v>663.25</v>
      </c>
      <c r="Y3510" s="70">
        <v>116.15</v>
      </c>
      <c r="Z3510" s="70">
        <v>779.4</v>
      </c>
      <c r="AA3510" s="79"/>
      <c r="AB3510" s="80">
        <f t="shared" si="1949"/>
        <v>-1.999999999998181E-2</v>
      </c>
    </row>
    <row r="3511" spans="1:28" ht="22.5" x14ac:dyDescent="0.25">
      <c r="A3511" s="72" t="s">
        <v>19213</v>
      </c>
      <c r="B3511" s="73" t="s">
        <v>24585</v>
      </c>
      <c r="C3511" s="74" t="s">
        <v>15692</v>
      </c>
      <c r="D3511" s="75">
        <v>0</v>
      </c>
      <c r="E3511" s="70">
        <v>737.5</v>
      </c>
      <c r="F3511" s="76">
        <f t="shared" si="1965"/>
        <v>0</v>
      </c>
      <c r="G3511" s="77"/>
      <c r="H3511" s="70">
        <f t="shared" si="1966"/>
        <v>695.56</v>
      </c>
      <c r="I3511" s="70">
        <f t="shared" si="1966"/>
        <v>41.94</v>
      </c>
      <c r="J3511" s="70">
        <f t="shared" si="1967"/>
        <v>737.5</v>
      </c>
      <c r="K3511" s="70">
        <v>0</v>
      </c>
      <c r="L3511" s="76">
        <f t="shared" si="1968"/>
        <v>737.5</v>
      </c>
      <c r="N3511" s="70">
        <v>695.56</v>
      </c>
      <c r="O3511" s="70">
        <v>41.94</v>
      </c>
      <c r="P3511" s="70">
        <f t="shared" si="1969"/>
        <v>737.5</v>
      </c>
      <c r="Q3511" s="64"/>
      <c r="R3511" s="70">
        <f t="shared" si="1970"/>
        <v>695.56</v>
      </c>
      <c r="S3511" s="70">
        <f t="shared" si="1970"/>
        <v>41.94</v>
      </c>
      <c r="T3511" s="70">
        <f t="shared" si="1971"/>
        <v>737.5</v>
      </c>
      <c r="U3511" s="70">
        <f t="shared" si="1972"/>
        <v>0</v>
      </c>
      <c r="V3511" s="78">
        <f t="shared" si="1973"/>
        <v>737.5</v>
      </c>
      <c r="X3511" s="70">
        <v>695.56</v>
      </c>
      <c r="Y3511" s="70">
        <v>41.94</v>
      </c>
      <c r="Z3511" s="70">
        <v>737.5</v>
      </c>
      <c r="AA3511" s="79"/>
      <c r="AB3511" s="80">
        <f t="shared" si="1949"/>
        <v>0</v>
      </c>
    </row>
    <row r="3512" spans="1:28" ht="22.5" x14ac:dyDescent="0.25">
      <c r="A3512" s="72" t="s">
        <v>19214</v>
      </c>
      <c r="B3512" s="73" t="s">
        <v>24586</v>
      </c>
      <c r="C3512" s="74" t="s">
        <v>15692</v>
      </c>
      <c r="D3512" s="75">
        <v>0</v>
      </c>
      <c r="E3512" s="70">
        <v>997.30000000000007</v>
      </c>
      <c r="F3512" s="76">
        <f t="shared" si="1965"/>
        <v>0</v>
      </c>
      <c r="G3512" s="77"/>
      <c r="H3512" s="70">
        <f t="shared" si="1966"/>
        <v>921.82</v>
      </c>
      <c r="I3512" s="70">
        <f t="shared" si="1966"/>
        <v>75.48</v>
      </c>
      <c r="J3512" s="70">
        <f t="shared" si="1967"/>
        <v>997.30000000000007</v>
      </c>
      <c r="K3512" s="70">
        <v>0</v>
      </c>
      <c r="L3512" s="76">
        <f t="shared" si="1968"/>
        <v>997.30000000000007</v>
      </c>
      <c r="N3512" s="70">
        <v>921.82</v>
      </c>
      <c r="O3512" s="70">
        <v>75.47999999999999</v>
      </c>
      <c r="P3512" s="70">
        <f t="shared" si="1969"/>
        <v>997.30000000000007</v>
      </c>
      <c r="Q3512" s="64"/>
      <c r="R3512" s="70">
        <f t="shared" si="1970"/>
        <v>921.82</v>
      </c>
      <c r="S3512" s="70">
        <f t="shared" si="1970"/>
        <v>75.489999999999995</v>
      </c>
      <c r="T3512" s="70">
        <f t="shared" si="1971"/>
        <v>997.31000000000006</v>
      </c>
      <c r="U3512" s="70">
        <f t="shared" si="1972"/>
        <v>0</v>
      </c>
      <c r="V3512" s="78">
        <f t="shared" si="1973"/>
        <v>997.31000000000006</v>
      </c>
      <c r="X3512" s="70">
        <v>921.82</v>
      </c>
      <c r="Y3512" s="70">
        <v>75.489999999999995</v>
      </c>
      <c r="Z3512" s="70">
        <v>997.31</v>
      </c>
      <c r="AA3512" s="79"/>
      <c r="AB3512" s="80">
        <f t="shared" si="1949"/>
        <v>-9.9999999998772182E-3</v>
      </c>
    </row>
    <row r="3513" spans="1:28" ht="22.5" x14ac:dyDescent="0.25">
      <c r="A3513" s="72" t="s">
        <v>19215</v>
      </c>
      <c r="B3513" s="73" t="s">
        <v>24587</v>
      </c>
      <c r="C3513" s="74" t="s">
        <v>15692</v>
      </c>
      <c r="D3513" s="75">
        <v>0</v>
      </c>
      <c r="E3513" s="70">
        <v>1409.69</v>
      </c>
      <c r="F3513" s="76">
        <f t="shared" si="1965"/>
        <v>0</v>
      </c>
      <c r="G3513" s="77"/>
      <c r="H3513" s="70">
        <f t="shared" si="1966"/>
        <v>1334.21</v>
      </c>
      <c r="I3513" s="70">
        <f t="shared" si="1966"/>
        <v>75.48</v>
      </c>
      <c r="J3513" s="70">
        <f t="shared" si="1967"/>
        <v>1409.69</v>
      </c>
      <c r="K3513" s="70">
        <v>0</v>
      </c>
      <c r="L3513" s="76">
        <f t="shared" si="1968"/>
        <v>1409.69</v>
      </c>
      <c r="N3513" s="70">
        <v>1334.21</v>
      </c>
      <c r="O3513" s="70">
        <v>75.47999999999999</v>
      </c>
      <c r="P3513" s="70">
        <f t="shared" si="1969"/>
        <v>1409.69</v>
      </c>
      <c r="Q3513" s="64"/>
      <c r="R3513" s="70">
        <f t="shared" si="1970"/>
        <v>1334.21</v>
      </c>
      <c r="S3513" s="70">
        <f t="shared" si="1970"/>
        <v>75.489999999999995</v>
      </c>
      <c r="T3513" s="70">
        <f t="shared" si="1971"/>
        <v>1409.7</v>
      </c>
      <c r="U3513" s="70">
        <f t="shared" si="1972"/>
        <v>0</v>
      </c>
      <c r="V3513" s="78">
        <f t="shared" si="1973"/>
        <v>1409.7</v>
      </c>
      <c r="X3513" s="70">
        <v>1334.21</v>
      </c>
      <c r="Y3513" s="70">
        <v>75.489999999999995</v>
      </c>
      <c r="Z3513" s="70">
        <v>1409.7</v>
      </c>
      <c r="AA3513" s="79"/>
      <c r="AB3513" s="80">
        <f t="shared" si="1949"/>
        <v>-9.9999999999909051E-3</v>
      </c>
    </row>
    <row r="3514" spans="1:28" ht="22.5" x14ac:dyDescent="0.25">
      <c r="A3514" s="72" t="s">
        <v>19216</v>
      </c>
      <c r="B3514" s="73" t="s">
        <v>24588</v>
      </c>
      <c r="C3514" s="74" t="s">
        <v>15692</v>
      </c>
      <c r="D3514" s="75">
        <v>0</v>
      </c>
      <c r="E3514" s="70">
        <v>4483.8999999999996</v>
      </c>
      <c r="F3514" s="76">
        <f t="shared" si="1965"/>
        <v>0</v>
      </c>
      <c r="G3514" s="77"/>
      <c r="H3514" s="70">
        <f t="shared" si="1966"/>
        <v>4367.7700000000004</v>
      </c>
      <c r="I3514" s="70">
        <f t="shared" si="1966"/>
        <v>116.13</v>
      </c>
      <c r="J3514" s="70">
        <f t="shared" si="1967"/>
        <v>4483.9000000000005</v>
      </c>
      <c r="K3514" s="70">
        <v>0</v>
      </c>
      <c r="L3514" s="76">
        <f t="shared" si="1968"/>
        <v>4483.9000000000005</v>
      </c>
      <c r="N3514" s="70">
        <v>4367.7700000000004</v>
      </c>
      <c r="O3514" s="70">
        <v>116.13</v>
      </c>
      <c r="P3514" s="70">
        <f t="shared" si="1969"/>
        <v>4483.9000000000005</v>
      </c>
      <c r="Q3514" s="64"/>
      <c r="R3514" s="70">
        <f t="shared" si="1970"/>
        <v>4367.7700000000004</v>
      </c>
      <c r="S3514" s="70">
        <f t="shared" si="1970"/>
        <v>116.15</v>
      </c>
      <c r="T3514" s="70">
        <f t="shared" si="1971"/>
        <v>4483.92</v>
      </c>
      <c r="U3514" s="70">
        <f t="shared" si="1972"/>
        <v>0</v>
      </c>
      <c r="V3514" s="78">
        <f t="shared" si="1973"/>
        <v>4483.92</v>
      </c>
      <c r="X3514" s="70">
        <v>4367.7700000000004</v>
      </c>
      <c r="Y3514" s="70">
        <v>116.15</v>
      </c>
      <c r="Z3514" s="70">
        <v>4483.92</v>
      </c>
      <c r="AA3514" s="79"/>
      <c r="AB3514" s="80">
        <f t="shared" si="1949"/>
        <v>-1.9999999999527063E-2</v>
      </c>
    </row>
    <row r="3515" spans="1:28" s="34" customFormat="1" ht="22.5" x14ac:dyDescent="0.25">
      <c r="A3515" s="72" t="s">
        <v>19217</v>
      </c>
      <c r="B3515" s="73" t="s">
        <v>24589</v>
      </c>
      <c r="C3515" s="74" t="s">
        <v>15692</v>
      </c>
      <c r="D3515" s="75">
        <v>0</v>
      </c>
      <c r="E3515" s="70">
        <v>806.98</v>
      </c>
      <c r="F3515" s="76">
        <f t="shared" si="1965"/>
        <v>0</v>
      </c>
      <c r="G3515" s="77"/>
      <c r="H3515" s="70">
        <f t="shared" si="1966"/>
        <v>690.85</v>
      </c>
      <c r="I3515" s="70">
        <f t="shared" si="1966"/>
        <v>116.13</v>
      </c>
      <c r="J3515" s="70">
        <f t="shared" si="1967"/>
        <v>806.98</v>
      </c>
      <c r="K3515" s="70">
        <v>0</v>
      </c>
      <c r="L3515" s="76">
        <f t="shared" si="1968"/>
        <v>806.98</v>
      </c>
      <c r="N3515" s="70">
        <v>690.85</v>
      </c>
      <c r="O3515" s="70">
        <v>116.13</v>
      </c>
      <c r="P3515" s="70">
        <f t="shared" si="1969"/>
        <v>806.98</v>
      </c>
      <c r="Q3515" s="64"/>
      <c r="R3515" s="70">
        <f t="shared" si="1970"/>
        <v>690.85</v>
      </c>
      <c r="S3515" s="70">
        <f t="shared" si="1970"/>
        <v>116.15</v>
      </c>
      <c r="T3515" s="70">
        <f t="shared" si="1971"/>
        <v>807</v>
      </c>
      <c r="U3515" s="70">
        <f t="shared" si="1972"/>
        <v>0</v>
      </c>
      <c r="V3515" s="78">
        <f t="shared" si="1973"/>
        <v>807</v>
      </c>
      <c r="X3515" s="70">
        <v>690.85</v>
      </c>
      <c r="Y3515" s="70">
        <v>116.15</v>
      </c>
      <c r="Z3515" s="70">
        <v>807</v>
      </c>
      <c r="AA3515" s="79"/>
      <c r="AB3515" s="80">
        <f t="shared" si="1949"/>
        <v>-1.999999999998181E-2</v>
      </c>
    </row>
    <row r="3516" spans="1:28" s="34" customFormat="1" ht="22.5" x14ac:dyDescent="0.25">
      <c r="A3516" s="72" t="s">
        <v>19218</v>
      </c>
      <c r="B3516" s="73" t="s">
        <v>24590</v>
      </c>
      <c r="C3516" s="74" t="s">
        <v>15692</v>
      </c>
      <c r="D3516" s="75">
        <v>0</v>
      </c>
      <c r="E3516" s="70">
        <v>1307.9999999999998</v>
      </c>
      <c r="F3516" s="76">
        <f t="shared" si="1965"/>
        <v>0</v>
      </c>
      <c r="G3516" s="77"/>
      <c r="H3516" s="70">
        <f t="shared" si="1966"/>
        <v>1191.8699999999999</v>
      </c>
      <c r="I3516" s="70">
        <f t="shared" si="1966"/>
        <v>116.13</v>
      </c>
      <c r="J3516" s="70">
        <f t="shared" si="1967"/>
        <v>1308</v>
      </c>
      <c r="K3516" s="70">
        <v>0</v>
      </c>
      <c r="L3516" s="76">
        <f t="shared" si="1968"/>
        <v>1308</v>
      </c>
      <c r="N3516" s="70">
        <v>1191.8699999999999</v>
      </c>
      <c r="O3516" s="70">
        <v>116.13</v>
      </c>
      <c r="P3516" s="70">
        <f t="shared" si="1969"/>
        <v>1308</v>
      </c>
      <c r="Q3516" s="64"/>
      <c r="R3516" s="70">
        <f t="shared" si="1970"/>
        <v>1191.8699999999999</v>
      </c>
      <c r="S3516" s="70">
        <f t="shared" si="1970"/>
        <v>116.15</v>
      </c>
      <c r="T3516" s="70">
        <f t="shared" si="1971"/>
        <v>1308.02</v>
      </c>
      <c r="U3516" s="70">
        <f t="shared" si="1972"/>
        <v>0</v>
      </c>
      <c r="V3516" s="78">
        <f t="shared" si="1973"/>
        <v>1308.02</v>
      </c>
      <c r="X3516" s="70">
        <v>1191.8699999999999</v>
      </c>
      <c r="Y3516" s="70">
        <v>116.15</v>
      </c>
      <c r="Z3516" s="70">
        <v>1308.02</v>
      </c>
      <c r="AA3516" s="79"/>
      <c r="AB3516" s="80">
        <f t="shared" si="1949"/>
        <v>-1.999999999998181E-2</v>
      </c>
    </row>
    <row r="3517" spans="1:28" s="34" customFormat="1" ht="22.5" x14ac:dyDescent="0.25">
      <c r="A3517" s="72" t="s">
        <v>19219</v>
      </c>
      <c r="B3517" s="73" t="s">
        <v>24591</v>
      </c>
      <c r="C3517" s="74" t="s">
        <v>15692</v>
      </c>
      <c r="D3517" s="75">
        <v>0</v>
      </c>
      <c r="E3517" s="70">
        <v>668.6099999999999</v>
      </c>
      <c r="F3517" s="76">
        <f t="shared" si="1965"/>
        <v>0</v>
      </c>
      <c r="G3517" s="77"/>
      <c r="H3517" s="70">
        <f t="shared" si="1966"/>
        <v>658.55</v>
      </c>
      <c r="I3517" s="70">
        <f t="shared" si="1966"/>
        <v>10.06</v>
      </c>
      <c r="J3517" s="70">
        <f t="shared" si="1967"/>
        <v>668.6099999999999</v>
      </c>
      <c r="K3517" s="70">
        <v>0</v>
      </c>
      <c r="L3517" s="76">
        <f t="shared" si="1968"/>
        <v>668.6099999999999</v>
      </c>
      <c r="N3517" s="70">
        <v>658.55</v>
      </c>
      <c r="O3517" s="70">
        <v>10.06</v>
      </c>
      <c r="P3517" s="70">
        <f t="shared" si="1969"/>
        <v>668.6099999999999</v>
      </c>
      <c r="Q3517" s="64"/>
      <c r="R3517" s="70">
        <f t="shared" si="1970"/>
        <v>658.55</v>
      </c>
      <c r="S3517" s="70">
        <f t="shared" si="1970"/>
        <v>10.06</v>
      </c>
      <c r="T3517" s="70">
        <f t="shared" si="1971"/>
        <v>668.6099999999999</v>
      </c>
      <c r="U3517" s="70">
        <f t="shared" si="1972"/>
        <v>0</v>
      </c>
      <c r="V3517" s="78">
        <f t="shared" si="1973"/>
        <v>668.6099999999999</v>
      </c>
      <c r="X3517" s="70">
        <v>658.55</v>
      </c>
      <c r="Y3517" s="70">
        <v>10.06</v>
      </c>
      <c r="Z3517" s="70">
        <v>668.61</v>
      </c>
      <c r="AA3517" s="79"/>
      <c r="AB3517" s="80">
        <f t="shared" si="1949"/>
        <v>0</v>
      </c>
    </row>
    <row r="3518" spans="1:28" x14ac:dyDescent="0.25">
      <c r="A3518" s="72" t="s">
        <v>19220</v>
      </c>
      <c r="B3518" s="73" t="s">
        <v>24592</v>
      </c>
      <c r="C3518" s="74" t="s">
        <v>15692</v>
      </c>
      <c r="D3518" s="75">
        <v>0</v>
      </c>
      <c r="E3518" s="70">
        <v>1786.36</v>
      </c>
      <c r="F3518" s="76">
        <f t="shared" si="1965"/>
        <v>0</v>
      </c>
      <c r="G3518" s="77"/>
      <c r="H3518" s="70">
        <f t="shared" si="1966"/>
        <v>1771.6</v>
      </c>
      <c r="I3518" s="70">
        <f t="shared" si="1966"/>
        <v>14.76</v>
      </c>
      <c r="J3518" s="70">
        <f t="shared" si="1967"/>
        <v>1786.36</v>
      </c>
      <c r="K3518" s="70">
        <v>0</v>
      </c>
      <c r="L3518" s="76">
        <f t="shared" si="1968"/>
        <v>1786.36</v>
      </c>
      <c r="N3518" s="70">
        <v>1771.6</v>
      </c>
      <c r="O3518" s="70">
        <v>14.76</v>
      </c>
      <c r="P3518" s="70">
        <f t="shared" si="1969"/>
        <v>1786.36</v>
      </c>
      <c r="Q3518" s="64"/>
      <c r="R3518" s="70">
        <f t="shared" si="1970"/>
        <v>1771.6</v>
      </c>
      <c r="S3518" s="70">
        <f t="shared" si="1970"/>
        <v>14.76</v>
      </c>
      <c r="T3518" s="70">
        <f t="shared" si="1971"/>
        <v>1786.36</v>
      </c>
      <c r="U3518" s="70">
        <f t="shared" si="1972"/>
        <v>0</v>
      </c>
      <c r="V3518" s="78">
        <f t="shared" si="1973"/>
        <v>1786.36</v>
      </c>
      <c r="X3518" s="70">
        <v>1771.6</v>
      </c>
      <c r="Y3518" s="70">
        <v>14.76</v>
      </c>
      <c r="Z3518" s="70">
        <v>1786.36</v>
      </c>
      <c r="AA3518" s="79"/>
      <c r="AB3518" s="80">
        <f t="shared" si="1949"/>
        <v>0</v>
      </c>
    </row>
    <row r="3519" spans="1:28" x14ac:dyDescent="0.25">
      <c r="A3519" s="66" t="s">
        <v>19221</v>
      </c>
      <c r="B3519" s="67" t="s">
        <v>24593</v>
      </c>
      <c r="C3519" s="68"/>
      <c r="D3519" s="69"/>
      <c r="E3519" s="70"/>
      <c r="F3519" s="71"/>
      <c r="H3519" s="70"/>
      <c r="I3519" s="70"/>
      <c r="J3519" s="70"/>
      <c r="K3519" s="70"/>
      <c r="L3519" s="76"/>
      <c r="N3519" s="70"/>
      <c r="O3519" s="70"/>
      <c r="P3519" s="70"/>
      <c r="Q3519" s="64"/>
      <c r="R3519" s="70"/>
      <c r="S3519" s="70"/>
      <c r="T3519" s="70"/>
      <c r="U3519" s="70"/>
      <c r="V3519" s="78"/>
      <c r="X3519" s="70"/>
      <c r="Y3519" s="70"/>
      <c r="Z3519" s="70"/>
      <c r="AA3519" s="79"/>
      <c r="AB3519" s="80">
        <f t="shared" si="1949"/>
        <v>0</v>
      </c>
    </row>
    <row r="3520" spans="1:28" s="83" customFormat="1" ht="22.5" x14ac:dyDescent="0.25">
      <c r="A3520" s="72" t="s">
        <v>19222</v>
      </c>
      <c r="B3520" s="73" t="s">
        <v>24594</v>
      </c>
      <c r="C3520" s="74" t="s">
        <v>15692</v>
      </c>
      <c r="D3520" s="75">
        <v>0</v>
      </c>
      <c r="E3520" s="70">
        <v>21.65</v>
      </c>
      <c r="F3520" s="76">
        <f>ROUND(D3520*E3520,2)</f>
        <v>0</v>
      </c>
      <c r="G3520" s="77"/>
      <c r="H3520" s="70">
        <f>ROUND(N3520+(N3520*$H$2/100),2)</f>
        <v>6.55</v>
      </c>
      <c r="I3520" s="70">
        <f>ROUND(O3520+(O3520*$H$2/100),2)</f>
        <v>15.1</v>
      </c>
      <c r="J3520" s="70">
        <f>H3520+I3520</f>
        <v>21.65</v>
      </c>
      <c r="K3520" s="70">
        <v>0</v>
      </c>
      <c r="L3520" s="76">
        <f>SUM(J3520:K3520)</f>
        <v>21.65</v>
      </c>
      <c r="M3520" s="34"/>
      <c r="N3520" s="70">
        <v>6.55</v>
      </c>
      <c r="O3520" s="70">
        <v>15.1</v>
      </c>
      <c r="P3520" s="70">
        <f>SUM(N3520:O3520)</f>
        <v>21.65</v>
      </c>
      <c r="Q3520" s="64"/>
      <c r="R3520" s="70">
        <f>X3520</f>
        <v>6.55</v>
      </c>
      <c r="S3520" s="70">
        <f>Y3520</f>
        <v>15.1</v>
      </c>
      <c r="T3520" s="70">
        <f>R3520+S3520</f>
        <v>21.65</v>
      </c>
      <c r="U3520" s="70">
        <f>ROUND(Z3520*$H$2,2)/100</f>
        <v>0</v>
      </c>
      <c r="V3520" s="78">
        <f>SUM(T3520:U3520)</f>
        <v>21.65</v>
      </c>
      <c r="W3520" s="34"/>
      <c r="X3520" s="70">
        <v>6.55</v>
      </c>
      <c r="Y3520" s="70">
        <v>15.1</v>
      </c>
      <c r="Z3520" s="70">
        <v>21.65</v>
      </c>
      <c r="AA3520" s="79"/>
      <c r="AB3520" s="80">
        <f t="shared" si="1949"/>
        <v>0</v>
      </c>
    </row>
    <row r="3521" spans="1:28" s="83" customFormat="1" x14ac:dyDescent="0.25">
      <c r="A3521" s="72" t="s">
        <v>19223</v>
      </c>
      <c r="B3521" s="73" t="s">
        <v>24595</v>
      </c>
      <c r="C3521" s="74" t="s">
        <v>15692</v>
      </c>
      <c r="D3521" s="75">
        <v>0</v>
      </c>
      <c r="E3521" s="70">
        <v>45.089999999999996</v>
      </c>
      <c r="F3521" s="76">
        <f>ROUND(D3521*E3521,2)</f>
        <v>0</v>
      </c>
      <c r="G3521" s="77"/>
      <c r="H3521" s="70">
        <f>ROUND(N3521+(N3521*$H$2/100),2)</f>
        <v>29.99</v>
      </c>
      <c r="I3521" s="70">
        <f>ROUND(O3521+(O3521*$H$2/100),2)</f>
        <v>15.1</v>
      </c>
      <c r="J3521" s="70">
        <f>H3521+I3521</f>
        <v>45.089999999999996</v>
      </c>
      <c r="K3521" s="70">
        <v>0</v>
      </c>
      <c r="L3521" s="76">
        <f>SUM(J3521:K3521)</f>
        <v>45.089999999999996</v>
      </c>
      <c r="M3521" s="34"/>
      <c r="N3521" s="70">
        <v>29.99</v>
      </c>
      <c r="O3521" s="70">
        <v>15.1</v>
      </c>
      <c r="P3521" s="70">
        <f>SUM(N3521:O3521)</f>
        <v>45.089999999999996</v>
      </c>
      <c r="Q3521" s="64"/>
      <c r="R3521" s="70">
        <f>X3521</f>
        <v>29.99</v>
      </c>
      <c r="S3521" s="70">
        <f>Y3521</f>
        <v>15.1</v>
      </c>
      <c r="T3521" s="70">
        <f>R3521+S3521</f>
        <v>45.089999999999996</v>
      </c>
      <c r="U3521" s="70">
        <f>ROUND(Z3521*$H$2,2)/100</f>
        <v>0</v>
      </c>
      <c r="V3521" s="78">
        <f>SUM(T3521:U3521)</f>
        <v>45.089999999999996</v>
      </c>
      <c r="W3521" s="34"/>
      <c r="X3521" s="70">
        <v>29.99</v>
      </c>
      <c r="Y3521" s="70">
        <v>15.1</v>
      </c>
      <c r="Z3521" s="70">
        <v>45.09</v>
      </c>
      <c r="AA3521" s="79"/>
      <c r="AB3521" s="80">
        <f t="shared" si="1949"/>
        <v>0</v>
      </c>
    </row>
    <row r="3522" spans="1:28" s="83" customFormat="1" x14ac:dyDescent="0.25">
      <c r="A3522" s="66" t="s">
        <v>19224</v>
      </c>
      <c r="B3522" s="67" t="s">
        <v>24596</v>
      </c>
      <c r="C3522" s="68"/>
      <c r="D3522" s="69"/>
      <c r="E3522" s="70"/>
      <c r="F3522" s="71"/>
      <c r="G3522" s="39"/>
      <c r="H3522" s="70"/>
      <c r="I3522" s="70"/>
      <c r="J3522" s="70"/>
      <c r="K3522" s="70"/>
      <c r="L3522" s="76"/>
      <c r="M3522" s="34"/>
      <c r="N3522" s="70"/>
      <c r="O3522" s="70"/>
      <c r="P3522" s="70"/>
      <c r="Q3522" s="64"/>
      <c r="R3522" s="70"/>
      <c r="S3522" s="70"/>
      <c r="T3522" s="70"/>
      <c r="U3522" s="70"/>
      <c r="V3522" s="78"/>
      <c r="W3522" s="34"/>
      <c r="X3522" s="70"/>
      <c r="Y3522" s="70"/>
      <c r="Z3522" s="70"/>
      <c r="AA3522" s="79"/>
      <c r="AB3522" s="80">
        <f t="shared" si="1949"/>
        <v>0</v>
      </c>
    </row>
    <row r="3523" spans="1:28" s="83" customFormat="1" x14ac:dyDescent="0.25">
      <c r="A3523" s="72" t="s">
        <v>19225</v>
      </c>
      <c r="B3523" s="73" t="s">
        <v>24597</v>
      </c>
      <c r="C3523" s="74" t="s">
        <v>15692</v>
      </c>
      <c r="D3523" s="75">
        <v>0</v>
      </c>
      <c r="E3523" s="70">
        <v>76.66</v>
      </c>
      <c r="F3523" s="76">
        <f t="shared" ref="F3523:F3534" si="1974">ROUND(D3523*E3523,2)</f>
        <v>0</v>
      </c>
      <c r="G3523" s="77"/>
      <c r="H3523" s="70">
        <f t="shared" ref="H3523:I3534" si="1975">ROUND(N3523+(N3523*$H$2/100),2)</f>
        <v>71.64</v>
      </c>
      <c r="I3523" s="70">
        <f t="shared" si="1975"/>
        <v>5.0199999999999996</v>
      </c>
      <c r="J3523" s="70">
        <f t="shared" ref="J3523:J3534" si="1976">H3523+I3523</f>
        <v>76.66</v>
      </c>
      <c r="K3523" s="70">
        <v>0</v>
      </c>
      <c r="L3523" s="76">
        <f t="shared" ref="L3523:L3534" si="1977">SUM(J3523:K3523)</f>
        <v>76.66</v>
      </c>
      <c r="M3523" s="34"/>
      <c r="N3523" s="70">
        <v>71.64</v>
      </c>
      <c r="O3523" s="70">
        <v>5.0200000000000005</v>
      </c>
      <c r="P3523" s="70">
        <f t="shared" ref="P3523:P3534" si="1978">SUM(N3523:O3523)</f>
        <v>76.66</v>
      </c>
      <c r="Q3523" s="64"/>
      <c r="R3523" s="70">
        <f t="shared" ref="R3523:S3534" si="1979">X3523</f>
        <v>71.64</v>
      </c>
      <c r="S3523" s="70">
        <f t="shared" si="1979"/>
        <v>5.03</v>
      </c>
      <c r="T3523" s="70">
        <f t="shared" ref="T3523:T3534" si="1980">R3523+S3523</f>
        <v>76.67</v>
      </c>
      <c r="U3523" s="70">
        <f t="shared" ref="U3523:U3534" si="1981">ROUND(Z3523*$H$2,2)/100</f>
        <v>0</v>
      </c>
      <c r="V3523" s="78">
        <f t="shared" ref="V3523:V3534" si="1982">SUM(T3523:U3523)</f>
        <v>76.67</v>
      </c>
      <c r="W3523" s="34"/>
      <c r="X3523" s="70">
        <v>71.64</v>
      </c>
      <c r="Y3523" s="70">
        <v>5.03</v>
      </c>
      <c r="Z3523" s="70">
        <v>76.67</v>
      </c>
      <c r="AA3523" s="79"/>
      <c r="AB3523" s="80">
        <f t="shared" si="1949"/>
        <v>-1.0000000000005116E-2</v>
      </c>
    </row>
    <row r="3524" spans="1:28" s="83" customFormat="1" ht="22.5" x14ac:dyDescent="0.25">
      <c r="A3524" s="72" t="s">
        <v>19226</v>
      </c>
      <c r="B3524" s="73" t="s">
        <v>24598</v>
      </c>
      <c r="C3524" s="74" t="s">
        <v>15692</v>
      </c>
      <c r="D3524" s="75">
        <v>0</v>
      </c>
      <c r="E3524" s="70">
        <v>293.04000000000002</v>
      </c>
      <c r="F3524" s="76">
        <f t="shared" si="1974"/>
        <v>0</v>
      </c>
      <c r="G3524" s="77"/>
      <c r="H3524" s="70">
        <f t="shared" si="1975"/>
        <v>251.1</v>
      </c>
      <c r="I3524" s="70">
        <f t="shared" si="1975"/>
        <v>41.94</v>
      </c>
      <c r="J3524" s="70">
        <f t="shared" si="1976"/>
        <v>293.03999999999996</v>
      </c>
      <c r="K3524" s="70">
        <v>0</v>
      </c>
      <c r="L3524" s="76">
        <f t="shared" si="1977"/>
        <v>293.03999999999996</v>
      </c>
      <c r="M3524" s="34"/>
      <c r="N3524" s="70">
        <v>251.1</v>
      </c>
      <c r="O3524" s="70">
        <v>41.94</v>
      </c>
      <c r="P3524" s="70">
        <f t="shared" si="1978"/>
        <v>293.03999999999996</v>
      </c>
      <c r="Q3524" s="64"/>
      <c r="R3524" s="70">
        <f t="shared" si="1979"/>
        <v>251.1</v>
      </c>
      <c r="S3524" s="70">
        <f t="shared" si="1979"/>
        <v>41.94</v>
      </c>
      <c r="T3524" s="70">
        <f t="shared" si="1980"/>
        <v>293.03999999999996</v>
      </c>
      <c r="U3524" s="70">
        <f t="shared" si="1981"/>
        <v>0</v>
      </c>
      <c r="V3524" s="78">
        <f t="shared" si="1982"/>
        <v>293.03999999999996</v>
      </c>
      <c r="W3524" s="34"/>
      <c r="X3524" s="70">
        <v>251.1</v>
      </c>
      <c r="Y3524" s="70">
        <v>41.94</v>
      </c>
      <c r="Z3524" s="70">
        <v>293.04000000000002</v>
      </c>
      <c r="AA3524" s="79"/>
      <c r="AB3524" s="80">
        <f t="shared" si="1949"/>
        <v>0</v>
      </c>
    </row>
    <row r="3525" spans="1:28" s="83" customFormat="1" ht="22.5" x14ac:dyDescent="0.25">
      <c r="A3525" s="72" t="s">
        <v>19227</v>
      </c>
      <c r="B3525" s="73" t="s">
        <v>24599</v>
      </c>
      <c r="C3525" s="74" t="s">
        <v>15692</v>
      </c>
      <c r="D3525" s="75">
        <v>0</v>
      </c>
      <c r="E3525" s="70">
        <v>493.58000000000004</v>
      </c>
      <c r="F3525" s="76">
        <f t="shared" si="1974"/>
        <v>0</v>
      </c>
      <c r="G3525" s="77"/>
      <c r="H3525" s="70">
        <f t="shared" si="1975"/>
        <v>451.64</v>
      </c>
      <c r="I3525" s="70">
        <f t="shared" si="1975"/>
        <v>41.94</v>
      </c>
      <c r="J3525" s="70">
        <f t="shared" si="1976"/>
        <v>493.58</v>
      </c>
      <c r="K3525" s="70">
        <v>0</v>
      </c>
      <c r="L3525" s="76">
        <f t="shared" si="1977"/>
        <v>493.58</v>
      </c>
      <c r="M3525" s="34"/>
      <c r="N3525" s="70">
        <v>451.64000000000004</v>
      </c>
      <c r="O3525" s="70">
        <v>41.94</v>
      </c>
      <c r="P3525" s="70">
        <f t="shared" si="1978"/>
        <v>493.58000000000004</v>
      </c>
      <c r="Q3525" s="64"/>
      <c r="R3525" s="70">
        <f t="shared" si="1979"/>
        <v>451.64</v>
      </c>
      <c r="S3525" s="70">
        <f t="shared" si="1979"/>
        <v>41.94</v>
      </c>
      <c r="T3525" s="70">
        <f t="shared" si="1980"/>
        <v>493.58</v>
      </c>
      <c r="U3525" s="70">
        <f t="shared" si="1981"/>
        <v>0</v>
      </c>
      <c r="V3525" s="78">
        <f t="shared" si="1982"/>
        <v>493.58</v>
      </c>
      <c r="W3525" s="34"/>
      <c r="X3525" s="70">
        <v>451.64</v>
      </c>
      <c r="Y3525" s="70">
        <v>41.94</v>
      </c>
      <c r="Z3525" s="70">
        <v>493.58</v>
      </c>
      <c r="AA3525" s="79"/>
      <c r="AB3525" s="80">
        <f t="shared" si="1949"/>
        <v>0</v>
      </c>
    </row>
    <row r="3526" spans="1:28" s="83" customFormat="1" ht="22.5" x14ac:dyDescent="0.25">
      <c r="A3526" s="72" t="s">
        <v>19228</v>
      </c>
      <c r="B3526" s="73" t="s">
        <v>24600</v>
      </c>
      <c r="C3526" s="74" t="s">
        <v>15692</v>
      </c>
      <c r="D3526" s="75">
        <v>0</v>
      </c>
      <c r="E3526" s="70">
        <v>35.08</v>
      </c>
      <c r="F3526" s="76">
        <f t="shared" si="1974"/>
        <v>0</v>
      </c>
      <c r="G3526" s="77"/>
      <c r="H3526" s="70">
        <f t="shared" si="1975"/>
        <v>28.02</v>
      </c>
      <c r="I3526" s="70">
        <f t="shared" si="1975"/>
        <v>7.06</v>
      </c>
      <c r="J3526" s="70">
        <f t="shared" si="1976"/>
        <v>35.08</v>
      </c>
      <c r="K3526" s="70">
        <v>0</v>
      </c>
      <c r="L3526" s="76">
        <f t="shared" si="1977"/>
        <v>35.08</v>
      </c>
      <c r="M3526" s="34"/>
      <c r="N3526" s="70">
        <v>28.02</v>
      </c>
      <c r="O3526" s="70">
        <v>7.0600000000000005</v>
      </c>
      <c r="P3526" s="70">
        <f t="shared" si="1978"/>
        <v>35.08</v>
      </c>
      <c r="Q3526" s="64"/>
      <c r="R3526" s="70">
        <f t="shared" si="1979"/>
        <v>28.02</v>
      </c>
      <c r="S3526" s="70">
        <f t="shared" si="1979"/>
        <v>7.07</v>
      </c>
      <c r="T3526" s="70">
        <f t="shared" si="1980"/>
        <v>35.090000000000003</v>
      </c>
      <c r="U3526" s="70">
        <f t="shared" si="1981"/>
        <v>0</v>
      </c>
      <c r="V3526" s="78">
        <f t="shared" si="1982"/>
        <v>35.090000000000003</v>
      </c>
      <c r="W3526" s="34"/>
      <c r="X3526" s="70">
        <v>28.02</v>
      </c>
      <c r="Y3526" s="70">
        <v>7.07</v>
      </c>
      <c r="Z3526" s="70">
        <v>35.090000000000003</v>
      </c>
      <c r="AA3526" s="79"/>
      <c r="AB3526" s="80">
        <f t="shared" si="1949"/>
        <v>-1.0000000000005116E-2</v>
      </c>
    </row>
    <row r="3527" spans="1:28" s="83" customFormat="1" ht="22.5" x14ac:dyDescent="0.25">
      <c r="A3527" s="72" t="s">
        <v>19229</v>
      </c>
      <c r="B3527" s="73" t="s">
        <v>24601</v>
      </c>
      <c r="C3527" s="74" t="s">
        <v>15692</v>
      </c>
      <c r="D3527" s="75">
        <v>0</v>
      </c>
      <c r="E3527" s="70">
        <v>594.86</v>
      </c>
      <c r="F3527" s="76">
        <f t="shared" si="1974"/>
        <v>0</v>
      </c>
      <c r="G3527" s="77"/>
      <c r="H3527" s="70">
        <f t="shared" si="1975"/>
        <v>571.25</v>
      </c>
      <c r="I3527" s="70">
        <f t="shared" si="1975"/>
        <v>23.61</v>
      </c>
      <c r="J3527" s="70">
        <f t="shared" si="1976"/>
        <v>594.86</v>
      </c>
      <c r="K3527" s="70">
        <v>0</v>
      </c>
      <c r="L3527" s="76">
        <f t="shared" si="1977"/>
        <v>594.86</v>
      </c>
      <c r="M3527" s="34"/>
      <c r="N3527" s="70">
        <v>571.25</v>
      </c>
      <c r="O3527" s="70">
        <v>23.61</v>
      </c>
      <c r="P3527" s="70">
        <f t="shared" si="1978"/>
        <v>594.86</v>
      </c>
      <c r="Q3527" s="64"/>
      <c r="R3527" s="70">
        <f t="shared" si="1979"/>
        <v>571.25</v>
      </c>
      <c r="S3527" s="70">
        <f t="shared" si="1979"/>
        <v>23.61</v>
      </c>
      <c r="T3527" s="70">
        <f t="shared" si="1980"/>
        <v>594.86</v>
      </c>
      <c r="U3527" s="70">
        <f t="shared" si="1981"/>
        <v>0</v>
      </c>
      <c r="V3527" s="78">
        <f t="shared" si="1982"/>
        <v>594.86</v>
      </c>
      <c r="W3527" s="34"/>
      <c r="X3527" s="70">
        <v>571.25</v>
      </c>
      <c r="Y3527" s="70">
        <v>23.61</v>
      </c>
      <c r="Z3527" s="70">
        <v>594.86</v>
      </c>
      <c r="AA3527" s="79"/>
      <c r="AB3527" s="80">
        <f t="shared" si="1949"/>
        <v>0</v>
      </c>
    </row>
    <row r="3528" spans="1:28" s="83" customFormat="1" ht="22.5" x14ac:dyDescent="0.25">
      <c r="A3528" s="72" t="s">
        <v>19230</v>
      </c>
      <c r="B3528" s="73" t="s">
        <v>24602</v>
      </c>
      <c r="C3528" s="74" t="s">
        <v>15692</v>
      </c>
      <c r="D3528" s="75">
        <v>0</v>
      </c>
      <c r="E3528" s="70">
        <v>284.5</v>
      </c>
      <c r="F3528" s="76">
        <f t="shared" si="1974"/>
        <v>0</v>
      </c>
      <c r="G3528" s="77"/>
      <c r="H3528" s="70">
        <f t="shared" si="1975"/>
        <v>260.89</v>
      </c>
      <c r="I3528" s="70">
        <f t="shared" si="1975"/>
        <v>23.61</v>
      </c>
      <c r="J3528" s="70">
        <f t="shared" si="1976"/>
        <v>284.5</v>
      </c>
      <c r="K3528" s="70">
        <v>0</v>
      </c>
      <c r="L3528" s="76">
        <f t="shared" si="1977"/>
        <v>284.5</v>
      </c>
      <c r="M3528" s="34"/>
      <c r="N3528" s="70">
        <v>260.89</v>
      </c>
      <c r="O3528" s="70">
        <v>23.61</v>
      </c>
      <c r="P3528" s="70">
        <f t="shared" si="1978"/>
        <v>284.5</v>
      </c>
      <c r="Q3528" s="64"/>
      <c r="R3528" s="70">
        <f t="shared" si="1979"/>
        <v>260.89</v>
      </c>
      <c r="S3528" s="70">
        <f t="shared" si="1979"/>
        <v>23.61</v>
      </c>
      <c r="T3528" s="70">
        <f t="shared" si="1980"/>
        <v>284.5</v>
      </c>
      <c r="U3528" s="70">
        <f t="shared" si="1981"/>
        <v>0</v>
      </c>
      <c r="V3528" s="78">
        <f t="shared" si="1982"/>
        <v>284.5</v>
      </c>
      <c r="W3528" s="34"/>
      <c r="X3528" s="70">
        <v>260.89</v>
      </c>
      <c r="Y3528" s="70">
        <v>23.61</v>
      </c>
      <c r="Z3528" s="70">
        <v>284.5</v>
      </c>
      <c r="AA3528" s="79"/>
      <c r="AB3528" s="80">
        <f t="shared" si="1949"/>
        <v>0</v>
      </c>
    </row>
    <row r="3529" spans="1:28" s="83" customFormat="1" ht="22.5" x14ac:dyDescent="0.25">
      <c r="A3529" s="72" t="s">
        <v>19231</v>
      </c>
      <c r="B3529" s="73" t="s">
        <v>24603</v>
      </c>
      <c r="C3529" s="74" t="s">
        <v>15692</v>
      </c>
      <c r="D3529" s="75">
        <v>0</v>
      </c>
      <c r="E3529" s="70">
        <v>81.97</v>
      </c>
      <c r="F3529" s="76">
        <f t="shared" si="1974"/>
        <v>0</v>
      </c>
      <c r="G3529" s="77"/>
      <c r="H3529" s="70">
        <f t="shared" si="1975"/>
        <v>65.19</v>
      </c>
      <c r="I3529" s="70">
        <f t="shared" si="1975"/>
        <v>16.78</v>
      </c>
      <c r="J3529" s="70">
        <f t="shared" si="1976"/>
        <v>81.97</v>
      </c>
      <c r="K3529" s="70">
        <v>0</v>
      </c>
      <c r="L3529" s="76">
        <f t="shared" si="1977"/>
        <v>81.97</v>
      </c>
      <c r="M3529" s="34"/>
      <c r="N3529" s="70">
        <v>65.19</v>
      </c>
      <c r="O3529" s="70">
        <v>16.78</v>
      </c>
      <c r="P3529" s="70">
        <f t="shared" si="1978"/>
        <v>81.97</v>
      </c>
      <c r="Q3529" s="64"/>
      <c r="R3529" s="70">
        <f t="shared" si="1979"/>
        <v>65.19</v>
      </c>
      <c r="S3529" s="70">
        <f t="shared" si="1979"/>
        <v>16.79</v>
      </c>
      <c r="T3529" s="70">
        <f t="shared" si="1980"/>
        <v>81.97999999999999</v>
      </c>
      <c r="U3529" s="70">
        <f t="shared" si="1981"/>
        <v>0</v>
      </c>
      <c r="V3529" s="78">
        <f t="shared" si="1982"/>
        <v>81.97999999999999</v>
      </c>
      <c r="W3529" s="34"/>
      <c r="X3529" s="70">
        <v>65.19</v>
      </c>
      <c r="Y3529" s="70">
        <v>16.79</v>
      </c>
      <c r="Z3529" s="70">
        <v>81.98</v>
      </c>
      <c r="AA3529" s="79"/>
      <c r="AB3529" s="80">
        <f t="shared" si="1949"/>
        <v>-1.0000000000005116E-2</v>
      </c>
    </row>
    <row r="3530" spans="1:28" x14ac:dyDescent="0.25">
      <c r="A3530" s="72" t="s">
        <v>19232</v>
      </c>
      <c r="B3530" s="73" t="s">
        <v>24604</v>
      </c>
      <c r="C3530" s="74" t="s">
        <v>15692</v>
      </c>
      <c r="D3530" s="75">
        <v>0</v>
      </c>
      <c r="E3530" s="70">
        <v>2737.04</v>
      </c>
      <c r="F3530" s="76">
        <f t="shared" si="1974"/>
        <v>0</v>
      </c>
      <c r="G3530" s="77"/>
      <c r="H3530" s="70">
        <f t="shared" si="1975"/>
        <v>2636.4</v>
      </c>
      <c r="I3530" s="70">
        <f t="shared" si="1975"/>
        <v>100.64</v>
      </c>
      <c r="J3530" s="70">
        <f t="shared" si="1976"/>
        <v>2737.04</v>
      </c>
      <c r="K3530" s="70">
        <v>0</v>
      </c>
      <c r="L3530" s="76">
        <f t="shared" si="1977"/>
        <v>2737.04</v>
      </c>
      <c r="N3530" s="70">
        <v>2636.4</v>
      </c>
      <c r="O3530" s="70">
        <v>100.64</v>
      </c>
      <c r="P3530" s="70">
        <f t="shared" si="1978"/>
        <v>2737.04</v>
      </c>
      <c r="Q3530" s="64"/>
      <c r="R3530" s="70">
        <f t="shared" si="1979"/>
        <v>2636.4</v>
      </c>
      <c r="S3530" s="70">
        <f t="shared" si="1979"/>
        <v>100.65</v>
      </c>
      <c r="T3530" s="70">
        <f t="shared" si="1980"/>
        <v>2737.05</v>
      </c>
      <c r="U3530" s="70">
        <f t="shared" si="1981"/>
        <v>0</v>
      </c>
      <c r="V3530" s="78">
        <f t="shared" si="1982"/>
        <v>2737.05</v>
      </c>
      <c r="X3530" s="70">
        <v>2636.4</v>
      </c>
      <c r="Y3530" s="70">
        <v>100.65</v>
      </c>
      <c r="Z3530" s="70">
        <v>2737.05</v>
      </c>
      <c r="AA3530" s="79"/>
      <c r="AB3530" s="80">
        <f t="shared" ref="AB3530:AB3554" si="1983">P3530-Z3530</f>
        <v>-1.0000000000218279E-2</v>
      </c>
    </row>
    <row r="3531" spans="1:28" ht="22.5" x14ac:dyDescent="0.25">
      <c r="A3531" s="72" t="s">
        <v>19233</v>
      </c>
      <c r="B3531" s="73" t="s">
        <v>24605</v>
      </c>
      <c r="C3531" s="74" t="s">
        <v>15692</v>
      </c>
      <c r="D3531" s="75">
        <v>0</v>
      </c>
      <c r="E3531" s="70">
        <v>124.83</v>
      </c>
      <c r="F3531" s="76">
        <f t="shared" si="1974"/>
        <v>0</v>
      </c>
      <c r="G3531" s="77"/>
      <c r="H3531" s="70">
        <f t="shared" si="1975"/>
        <v>111.42</v>
      </c>
      <c r="I3531" s="70">
        <f t="shared" si="1975"/>
        <v>13.41</v>
      </c>
      <c r="J3531" s="70">
        <f t="shared" si="1976"/>
        <v>124.83</v>
      </c>
      <c r="K3531" s="70">
        <v>0</v>
      </c>
      <c r="L3531" s="76">
        <f t="shared" si="1977"/>
        <v>124.83</v>
      </c>
      <c r="N3531" s="70">
        <v>111.42</v>
      </c>
      <c r="O3531" s="70">
        <v>13.41</v>
      </c>
      <c r="P3531" s="70">
        <f t="shared" si="1978"/>
        <v>124.83</v>
      </c>
      <c r="Q3531" s="64"/>
      <c r="R3531" s="70">
        <f t="shared" si="1979"/>
        <v>111.42</v>
      </c>
      <c r="S3531" s="70">
        <f t="shared" si="1979"/>
        <v>13.42</v>
      </c>
      <c r="T3531" s="70">
        <f t="shared" si="1980"/>
        <v>124.84</v>
      </c>
      <c r="U3531" s="70">
        <f t="shared" si="1981"/>
        <v>0</v>
      </c>
      <c r="V3531" s="78">
        <f t="shared" si="1982"/>
        <v>124.84</v>
      </c>
      <c r="X3531" s="70">
        <v>111.42</v>
      </c>
      <c r="Y3531" s="70">
        <v>13.42</v>
      </c>
      <c r="Z3531" s="70">
        <v>124.84</v>
      </c>
      <c r="AA3531" s="79"/>
      <c r="AB3531" s="80">
        <f t="shared" si="1983"/>
        <v>-1.0000000000005116E-2</v>
      </c>
    </row>
    <row r="3532" spans="1:28" s="34" customFormat="1" ht="22.5" x14ac:dyDescent="0.25">
      <c r="A3532" s="72" t="s">
        <v>19234</v>
      </c>
      <c r="B3532" s="73" t="s">
        <v>24606</v>
      </c>
      <c r="C3532" s="74" t="s">
        <v>15692</v>
      </c>
      <c r="D3532" s="75">
        <v>0</v>
      </c>
      <c r="E3532" s="70">
        <v>356.43</v>
      </c>
      <c r="F3532" s="76">
        <f t="shared" si="1974"/>
        <v>0</v>
      </c>
      <c r="G3532" s="77"/>
      <c r="H3532" s="70">
        <f t="shared" si="1975"/>
        <v>316.63</v>
      </c>
      <c r="I3532" s="70">
        <f t="shared" si="1975"/>
        <v>39.799999999999997</v>
      </c>
      <c r="J3532" s="70">
        <f t="shared" si="1976"/>
        <v>356.43</v>
      </c>
      <c r="K3532" s="70">
        <v>0</v>
      </c>
      <c r="L3532" s="76">
        <f t="shared" si="1977"/>
        <v>356.43</v>
      </c>
      <c r="N3532" s="70">
        <v>316.63</v>
      </c>
      <c r="O3532" s="70">
        <v>39.799999999999997</v>
      </c>
      <c r="P3532" s="70">
        <f t="shared" si="1978"/>
        <v>356.43</v>
      </c>
      <c r="Q3532" s="64"/>
      <c r="R3532" s="70">
        <f t="shared" si="1979"/>
        <v>316.63</v>
      </c>
      <c r="S3532" s="70">
        <f t="shared" si="1979"/>
        <v>39.799999999999997</v>
      </c>
      <c r="T3532" s="70">
        <f t="shared" si="1980"/>
        <v>356.43</v>
      </c>
      <c r="U3532" s="70">
        <f t="shared" si="1981"/>
        <v>0</v>
      </c>
      <c r="V3532" s="78">
        <f t="shared" si="1982"/>
        <v>356.43</v>
      </c>
      <c r="X3532" s="70">
        <v>316.63</v>
      </c>
      <c r="Y3532" s="70">
        <v>39.799999999999997</v>
      </c>
      <c r="Z3532" s="70">
        <v>356.43</v>
      </c>
      <c r="AA3532" s="79"/>
      <c r="AB3532" s="80">
        <f t="shared" si="1983"/>
        <v>0</v>
      </c>
    </row>
    <row r="3533" spans="1:28" ht="22.5" x14ac:dyDescent="0.25">
      <c r="A3533" s="72" t="s">
        <v>19235</v>
      </c>
      <c r="B3533" s="73" t="s">
        <v>24607</v>
      </c>
      <c r="C3533" s="74" t="s">
        <v>15692</v>
      </c>
      <c r="D3533" s="75">
        <v>0</v>
      </c>
      <c r="E3533" s="70">
        <v>208.89</v>
      </c>
      <c r="F3533" s="76">
        <f t="shared" si="1974"/>
        <v>0</v>
      </c>
      <c r="G3533" s="29"/>
      <c r="H3533" s="70">
        <f t="shared" si="1975"/>
        <v>166.95</v>
      </c>
      <c r="I3533" s="70">
        <f t="shared" si="1975"/>
        <v>41.94</v>
      </c>
      <c r="J3533" s="70">
        <f t="shared" si="1976"/>
        <v>208.89</v>
      </c>
      <c r="K3533" s="70">
        <v>0</v>
      </c>
      <c r="L3533" s="76">
        <f t="shared" si="1977"/>
        <v>208.89</v>
      </c>
      <c r="N3533" s="70">
        <v>166.95</v>
      </c>
      <c r="O3533" s="70">
        <v>41.94</v>
      </c>
      <c r="P3533" s="70">
        <f t="shared" si="1978"/>
        <v>208.89</v>
      </c>
      <c r="Q3533" s="64"/>
      <c r="R3533" s="70">
        <f t="shared" si="1979"/>
        <v>166.95</v>
      </c>
      <c r="S3533" s="70">
        <f t="shared" si="1979"/>
        <v>41.94</v>
      </c>
      <c r="T3533" s="70">
        <f t="shared" si="1980"/>
        <v>208.89</v>
      </c>
      <c r="U3533" s="70">
        <f t="shared" si="1981"/>
        <v>0</v>
      </c>
      <c r="V3533" s="78">
        <f t="shared" si="1982"/>
        <v>208.89</v>
      </c>
      <c r="X3533" s="70">
        <v>166.95</v>
      </c>
      <c r="Y3533" s="70">
        <v>41.94</v>
      </c>
      <c r="Z3533" s="70">
        <v>208.89</v>
      </c>
      <c r="AA3533" s="79"/>
      <c r="AB3533" s="80">
        <f t="shared" si="1983"/>
        <v>0</v>
      </c>
    </row>
    <row r="3534" spans="1:28" ht="10.5" customHeight="1" x14ac:dyDescent="0.25">
      <c r="A3534" s="72" t="s">
        <v>19236</v>
      </c>
      <c r="B3534" s="73" t="s">
        <v>19238</v>
      </c>
      <c r="C3534" s="74" t="s">
        <v>15692</v>
      </c>
      <c r="D3534" s="75">
        <v>0</v>
      </c>
      <c r="E3534" s="70">
        <v>249.15</v>
      </c>
      <c r="F3534" s="76">
        <f t="shared" si="1974"/>
        <v>0</v>
      </c>
      <c r="G3534" s="29"/>
      <c r="H3534" s="70">
        <f t="shared" si="1975"/>
        <v>207.21</v>
      </c>
      <c r="I3534" s="70">
        <f t="shared" si="1975"/>
        <v>41.94</v>
      </c>
      <c r="J3534" s="70">
        <f t="shared" si="1976"/>
        <v>249.15</v>
      </c>
      <c r="K3534" s="70">
        <v>0</v>
      </c>
      <c r="L3534" s="76">
        <f t="shared" si="1977"/>
        <v>249.15</v>
      </c>
      <c r="N3534" s="70">
        <v>207.21</v>
      </c>
      <c r="O3534" s="70">
        <v>41.94</v>
      </c>
      <c r="P3534" s="70">
        <f t="shared" si="1978"/>
        <v>249.15</v>
      </c>
      <c r="Q3534" s="64"/>
      <c r="R3534" s="70">
        <f t="shared" si="1979"/>
        <v>207.21</v>
      </c>
      <c r="S3534" s="70">
        <f t="shared" si="1979"/>
        <v>41.94</v>
      </c>
      <c r="T3534" s="70">
        <f t="shared" si="1980"/>
        <v>249.15</v>
      </c>
      <c r="U3534" s="70">
        <f t="shared" si="1981"/>
        <v>0</v>
      </c>
      <c r="V3534" s="78">
        <f t="shared" si="1982"/>
        <v>249.15</v>
      </c>
      <c r="X3534" s="70">
        <v>207.21</v>
      </c>
      <c r="Y3534" s="70">
        <v>41.94</v>
      </c>
      <c r="Z3534" s="70">
        <v>249.15</v>
      </c>
      <c r="AA3534" s="79"/>
      <c r="AB3534" s="80">
        <f t="shared" si="1983"/>
        <v>0</v>
      </c>
    </row>
    <row r="3535" spans="1:28" s="34" customFormat="1" x14ac:dyDescent="0.25">
      <c r="A3535" s="66" t="s">
        <v>19237</v>
      </c>
      <c r="B3535" s="67" t="s">
        <v>24608</v>
      </c>
      <c r="C3535" s="68"/>
      <c r="D3535" s="69"/>
      <c r="E3535" s="70"/>
      <c r="F3535" s="71"/>
      <c r="G3535" s="39"/>
      <c r="H3535" s="70"/>
      <c r="I3535" s="70"/>
      <c r="J3535" s="70"/>
      <c r="K3535" s="70"/>
      <c r="L3535" s="76"/>
      <c r="N3535" s="70"/>
      <c r="O3535" s="70"/>
      <c r="P3535" s="70"/>
      <c r="Q3535" s="64"/>
      <c r="R3535" s="70"/>
      <c r="S3535" s="70"/>
      <c r="T3535" s="70"/>
      <c r="U3535" s="70"/>
      <c r="V3535" s="78"/>
      <c r="X3535" s="70"/>
      <c r="Y3535" s="70"/>
      <c r="Z3535" s="70"/>
      <c r="AA3535" s="79"/>
      <c r="AB3535" s="80">
        <f t="shared" si="1983"/>
        <v>0</v>
      </c>
    </row>
    <row r="3536" spans="1:28" x14ac:dyDescent="0.25">
      <c r="A3536" s="66" t="s">
        <v>19239</v>
      </c>
      <c r="B3536" s="67" t="s">
        <v>24609</v>
      </c>
      <c r="C3536" s="68"/>
      <c r="D3536" s="69"/>
      <c r="E3536" s="70"/>
      <c r="F3536" s="71"/>
      <c r="H3536" s="70"/>
      <c r="I3536" s="70"/>
      <c r="J3536" s="70"/>
      <c r="K3536" s="70"/>
      <c r="L3536" s="76"/>
      <c r="N3536" s="70"/>
      <c r="O3536" s="70"/>
      <c r="P3536" s="70"/>
      <c r="Q3536" s="64"/>
      <c r="R3536" s="70"/>
      <c r="S3536" s="70"/>
      <c r="T3536" s="70"/>
      <c r="U3536" s="70"/>
      <c r="V3536" s="78"/>
      <c r="X3536" s="70"/>
      <c r="Y3536" s="70"/>
      <c r="Z3536" s="70"/>
      <c r="AA3536" s="79"/>
      <c r="AB3536" s="80">
        <f t="shared" si="1983"/>
        <v>0</v>
      </c>
    </row>
    <row r="3537" spans="1:28" s="34" customFormat="1" x14ac:dyDescent="0.25">
      <c r="A3537" s="72" t="s">
        <v>19240</v>
      </c>
      <c r="B3537" s="73" t="s">
        <v>24610</v>
      </c>
      <c r="C3537" s="109" t="s">
        <v>15692</v>
      </c>
      <c r="D3537" s="75">
        <v>0</v>
      </c>
      <c r="E3537" s="70">
        <v>5660.07</v>
      </c>
      <c r="F3537" s="76">
        <f t="shared" ref="F3537:F3551" si="1984">ROUND(D3537*E3537,2)</f>
        <v>0</v>
      </c>
      <c r="H3537" s="70">
        <f t="shared" ref="H3537:I3551" si="1985">ROUND(N3537+(N3537*$H$2/100),2)</f>
        <v>5585.58</v>
      </c>
      <c r="I3537" s="70">
        <f t="shared" si="1985"/>
        <v>74.489999999999995</v>
      </c>
      <c r="J3537" s="70">
        <f t="shared" ref="J3537:J3551" si="1986">H3537+I3537</f>
        <v>5660.07</v>
      </c>
      <c r="K3537" s="70">
        <v>0</v>
      </c>
      <c r="L3537" s="76">
        <f t="shared" ref="L3537:L3551" si="1987">SUM(J3537:K3537)</f>
        <v>5660.07</v>
      </c>
      <c r="N3537" s="70">
        <v>5585.58</v>
      </c>
      <c r="O3537" s="70">
        <v>74.489999999999995</v>
      </c>
      <c r="P3537" s="70">
        <f t="shared" ref="P3537:P3551" si="1988">SUM(N3537:O3537)</f>
        <v>5660.07</v>
      </c>
      <c r="Q3537" s="64"/>
      <c r="R3537" s="70">
        <f t="shared" ref="R3537:S3551" si="1989">X3537</f>
        <v>5585.58</v>
      </c>
      <c r="S3537" s="70">
        <f t="shared" si="1989"/>
        <v>74.5</v>
      </c>
      <c r="T3537" s="70">
        <f t="shared" ref="T3537:T3551" si="1990">R3537+S3537</f>
        <v>5660.08</v>
      </c>
      <c r="U3537" s="70">
        <f t="shared" ref="U3537:U3551" si="1991">ROUND(Z3537*$H$2,2)/100</f>
        <v>0</v>
      </c>
      <c r="V3537" s="78">
        <f t="shared" ref="V3537:V3551" si="1992">SUM(T3537:U3537)</f>
        <v>5660.08</v>
      </c>
      <c r="X3537" s="70">
        <v>5585.58</v>
      </c>
      <c r="Y3537" s="70">
        <v>74.5</v>
      </c>
      <c r="Z3537" s="70">
        <v>5660.08</v>
      </c>
      <c r="AA3537" s="79"/>
      <c r="AB3537" s="108">
        <f t="shared" si="1983"/>
        <v>-1.0000000000218279E-2</v>
      </c>
    </row>
    <row r="3538" spans="1:28" s="34" customFormat="1" ht="22.5" x14ac:dyDescent="0.25">
      <c r="A3538" s="72" t="s">
        <v>19241</v>
      </c>
      <c r="B3538" s="73" t="s">
        <v>24611</v>
      </c>
      <c r="C3538" s="109" t="s">
        <v>15692</v>
      </c>
      <c r="D3538" s="75">
        <v>0</v>
      </c>
      <c r="E3538" s="70">
        <v>7804.4</v>
      </c>
      <c r="F3538" s="76">
        <f t="shared" si="1984"/>
        <v>0</v>
      </c>
      <c r="H3538" s="70">
        <f t="shared" si="1985"/>
        <v>7702.61</v>
      </c>
      <c r="I3538" s="70">
        <f t="shared" si="1985"/>
        <v>101.79</v>
      </c>
      <c r="J3538" s="70">
        <f t="shared" si="1986"/>
        <v>7804.4</v>
      </c>
      <c r="K3538" s="70">
        <v>0</v>
      </c>
      <c r="L3538" s="76">
        <f t="shared" si="1987"/>
        <v>7804.4</v>
      </c>
      <c r="N3538" s="70">
        <v>7702.61</v>
      </c>
      <c r="O3538" s="70">
        <v>101.78999999999999</v>
      </c>
      <c r="P3538" s="70">
        <f t="shared" si="1988"/>
        <v>7804.4</v>
      </c>
      <c r="Q3538" s="64"/>
      <c r="R3538" s="70">
        <f t="shared" si="1989"/>
        <v>7702.61</v>
      </c>
      <c r="S3538" s="70">
        <f t="shared" si="1989"/>
        <v>101.8</v>
      </c>
      <c r="T3538" s="70">
        <f t="shared" si="1990"/>
        <v>7804.41</v>
      </c>
      <c r="U3538" s="70">
        <f t="shared" si="1991"/>
        <v>0</v>
      </c>
      <c r="V3538" s="78">
        <f t="shared" si="1992"/>
        <v>7804.41</v>
      </c>
      <c r="X3538" s="70">
        <v>7702.61</v>
      </c>
      <c r="Y3538" s="70">
        <v>101.8</v>
      </c>
      <c r="Z3538" s="70">
        <v>7804.41</v>
      </c>
      <c r="AA3538" s="79"/>
      <c r="AB3538" s="108">
        <f t="shared" si="1983"/>
        <v>-1.0000000000218279E-2</v>
      </c>
    </row>
    <row r="3539" spans="1:28" s="34" customFormat="1" ht="22.5" x14ac:dyDescent="0.25">
      <c r="A3539" s="72" t="s">
        <v>19853</v>
      </c>
      <c r="B3539" s="73" t="s">
        <v>24612</v>
      </c>
      <c r="C3539" s="109" t="s">
        <v>15692</v>
      </c>
      <c r="D3539" s="75">
        <v>0</v>
      </c>
      <c r="E3539" s="70">
        <v>979.47</v>
      </c>
      <c r="F3539" s="76">
        <f t="shared" si="1984"/>
        <v>0</v>
      </c>
      <c r="H3539" s="70">
        <f t="shared" si="1985"/>
        <v>939.1</v>
      </c>
      <c r="I3539" s="70">
        <f t="shared" si="1985"/>
        <v>40.369999999999997</v>
      </c>
      <c r="J3539" s="70">
        <f t="shared" si="1986"/>
        <v>979.47</v>
      </c>
      <c r="K3539" s="70">
        <v>0</v>
      </c>
      <c r="L3539" s="76">
        <f t="shared" si="1987"/>
        <v>979.47</v>
      </c>
      <c r="N3539" s="70">
        <v>939.1</v>
      </c>
      <c r="O3539" s="70">
        <v>40.370000000000005</v>
      </c>
      <c r="P3539" s="70">
        <f t="shared" si="1988"/>
        <v>979.47</v>
      </c>
      <c r="Q3539" s="64"/>
      <c r="R3539" s="70">
        <f t="shared" si="1989"/>
        <v>939.1</v>
      </c>
      <c r="S3539" s="70">
        <f t="shared" si="1989"/>
        <v>40.380000000000003</v>
      </c>
      <c r="T3539" s="70">
        <f t="shared" si="1990"/>
        <v>979.48</v>
      </c>
      <c r="U3539" s="70">
        <f t="shared" si="1991"/>
        <v>0</v>
      </c>
      <c r="V3539" s="78">
        <f t="shared" si="1992"/>
        <v>979.48</v>
      </c>
      <c r="X3539" s="70">
        <v>939.1</v>
      </c>
      <c r="Y3539" s="70">
        <v>40.380000000000003</v>
      </c>
      <c r="Z3539" s="70">
        <v>979.48</v>
      </c>
      <c r="AA3539" s="79"/>
      <c r="AB3539" s="108">
        <f t="shared" si="1983"/>
        <v>-9.9999999999909051E-3</v>
      </c>
    </row>
    <row r="3540" spans="1:28" s="34" customFormat="1" ht="22.5" x14ac:dyDescent="0.25">
      <c r="A3540" s="72" t="s">
        <v>19854</v>
      </c>
      <c r="B3540" s="73" t="s">
        <v>24613</v>
      </c>
      <c r="C3540" s="109" t="s">
        <v>15692</v>
      </c>
      <c r="D3540" s="75">
        <v>0</v>
      </c>
      <c r="E3540" s="70">
        <v>1382.81</v>
      </c>
      <c r="F3540" s="76">
        <f t="shared" si="1984"/>
        <v>0</v>
      </c>
      <c r="H3540" s="70">
        <f t="shared" si="1985"/>
        <v>1342.44</v>
      </c>
      <c r="I3540" s="70">
        <f t="shared" si="1985"/>
        <v>40.369999999999997</v>
      </c>
      <c r="J3540" s="70">
        <f t="shared" si="1986"/>
        <v>1382.81</v>
      </c>
      <c r="K3540" s="70">
        <v>0</v>
      </c>
      <c r="L3540" s="76">
        <f t="shared" si="1987"/>
        <v>1382.81</v>
      </c>
      <c r="N3540" s="70">
        <v>1342.44</v>
      </c>
      <c r="O3540" s="70">
        <v>40.370000000000005</v>
      </c>
      <c r="P3540" s="70">
        <f t="shared" si="1988"/>
        <v>1382.81</v>
      </c>
      <c r="Q3540" s="64"/>
      <c r="R3540" s="70">
        <f t="shared" si="1989"/>
        <v>1342.44</v>
      </c>
      <c r="S3540" s="70">
        <f t="shared" si="1989"/>
        <v>40.380000000000003</v>
      </c>
      <c r="T3540" s="70">
        <f t="shared" si="1990"/>
        <v>1382.8200000000002</v>
      </c>
      <c r="U3540" s="70">
        <f t="shared" si="1991"/>
        <v>0</v>
      </c>
      <c r="V3540" s="78">
        <f t="shared" si="1992"/>
        <v>1382.8200000000002</v>
      </c>
      <c r="X3540" s="70">
        <v>1342.44</v>
      </c>
      <c r="Y3540" s="70">
        <v>40.380000000000003</v>
      </c>
      <c r="Z3540" s="70">
        <v>1382.82</v>
      </c>
      <c r="AA3540" s="79"/>
      <c r="AB3540" s="108">
        <f t="shared" si="1983"/>
        <v>-9.9999999999909051E-3</v>
      </c>
    </row>
    <row r="3541" spans="1:28" s="34" customFormat="1" ht="22.5" x14ac:dyDescent="0.25">
      <c r="A3541" s="72" t="s">
        <v>19855</v>
      </c>
      <c r="B3541" s="73" t="s">
        <v>24614</v>
      </c>
      <c r="C3541" s="109" t="s">
        <v>15692</v>
      </c>
      <c r="D3541" s="75">
        <v>0</v>
      </c>
      <c r="E3541" s="70">
        <v>2190.86</v>
      </c>
      <c r="F3541" s="76">
        <f t="shared" si="1984"/>
        <v>0</v>
      </c>
      <c r="H3541" s="70">
        <f t="shared" si="1985"/>
        <v>2143.67</v>
      </c>
      <c r="I3541" s="70">
        <f t="shared" si="1985"/>
        <v>47.19</v>
      </c>
      <c r="J3541" s="70">
        <f t="shared" si="1986"/>
        <v>2190.86</v>
      </c>
      <c r="K3541" s="70">
        <v>0</v>
      </c>
      <c r="L3541" s="76">
        <f t="shared" si="1987"/>
        <v>2190.86</v>
      </c>
      <c r="N3541" s="70">
        <v>2143.67</v>
      </c>
      <c r="O3541" s="70">
        <v>47.19</v>
      </c>
      <c r="P3541" s="70">
        <f t="shared" si="1988"/>
        <v>2190.86</v>
      </c>
      <c r="Q3541" s="64"/>
      <c r="R3541" s="70">
        <f t="shared" si="1989"/>
        <v>2143.67</v>
      </c>
      <c r="S3541" s="70">
        <f t="shared" si="1989"/>
        <v>47.2</v>
      </c>
      <c r="T3541" s="70">
        <f t="shared" si="1990"/>
        <v>2190.87</v>
      </c>
      <c r="U3541" s="70">
        <f t="shared" si="1991"/>
        <v>0</v>
      </c>
      <c r="V3541" s="78">
        <f t="shared" si="1992"/>
        <v>2190.87</v>
      </c>
      <c r="X3541" s="70">
        <v>2143.67</v>
      </c>
      <c r="Y3541" s="70">
        <v>47.2</v>
      </c>
      <c r="Z3541" s="70">
        <v>2190.87</v>
      </c>
      <c r="AA3541" s="79"/>
      <c r="AB3541" s="108">
        <f t="shared" si="1983"/>
        <v>-9.9999999997635314E-3</v>
      </c>
    </row>
    <row r="3542" spans="1:28" s="34" customFormat="1" ht="33.75" x14ac:dyDescent="0.25">
      <c r="A3542" s="72" t="s">
        <v>19856</v>
      </c>
      <c r="B3542" s="73" t="s">
        <v>24615</v>
      </c>
      <c r="C3542" s="109" t="s">
        <v>15692</v>
      </c>
      <c r="D3542" s="75">
        <v>0</v>
      </c>
      <c r="E3542" s="70">
        <v>4018.71</v>
      </c>
      <c r="F3542" s="76">
        <f t="shared" si="1984"/>
        <v>0</v>
      </c>
      <c r="H3542" s="70">
        <f t="shared" si="1985"/>
        <v>3957.87</v>
      </c>
      <c r="I3542" s="70">
        <f t="shared" si="1985"/>
        <v>60.84</v>
      </c>
      <c r="J3542" s="70">
        <f t="shared" si="1986"/>
        <v>4018.71</v>
      </c>
      <c r="K3542" s="70">
        <v>0</v>
      </c>
      <c r="L3542" s="76">
        <f t="shared" si="1987"/>
        <v>4018.71</v>
      </c>
      <c r="N3542" s="70">
        <v>3957.87</v>
      </c>
      <c r="O3542" s="70">
        <v>60.84</v>
      </c>
      <c r="P3542" s="70">
        <f t="shared" si="1988"/>
        <v>4018.71</v>
      </c>
      <c r="Q3542" s="64"/>
      <c r="R3542" s="70">
        <f t="shared" si="1989"/>
        <v>3957.87</v>
      </c>
      <c r="S3542" s="70">
        <f t="shared" si="1989"/>
        <v>60.85</v>
      </c>
      <c r="T3542" s="70">
        <f t="shared" si="1990"/>
        <v>4018.72</v>
      </c>
      <c r="U3542" s="70">
        <f t="shared" si="1991"/>
        <v>0</v>
      </c>
      <c r="V3542" s="78">
        <f t="shared" si="1992"/>
        <v>4018.72</v>
      </c>
      <c r="X3542" s="70">
        <v>3957.87</v>
      </c>
      <c r="Y3542" s="70">
        <v>60.85</v>
      </c>
      <c r="Z3542" s="70">
        <v>4018.72</v>
      </c>
      <c r="AA3542" s="79"/>
      <c r="AB3542" s="108">
        <f t="shared" si="1983"/>
        <v>-9.9999999997635314E-3</v>
      </c>
    </row>
    <row r="3543" spans="1:28" s="34" customFormat="1" x14ac:dyDescent="0.25">
      <c r="A3543" s="34" t="s">
        <v>19242</v>
      </c>
      <c r="B3543" s="34" t="s">
        <v>24616</v>
      </c>
      <c r="C3543" s="109" t="s">
        <v>15692</v>
      </c>
      <c r="D3543" s="75">
        <v>0</v>
      </c>
      <c r="E3543" s="70">
        <v>5960.38</v>
      </c>
      <c r="F3543" s="76">
        <f t="shared" si="1984"/>
        <v>0</v>
      </c>
      <c r="H3543" s="70">
        <f t="shared" si="1985"/>
        <v>5906.36</v>
      </c>
      <c r="I3543" s="70">
        <f t="shared" si="1985"/>
        <v>54.02</v>
      </c>
      <c r="J3543" s="70">
        <f t="shared" si="1986"/>
        <v>5960.38</v>
      </c>
      <c r="K3543" s="70">
        <v>0</v>
      </c>
      <c r="L3543" s="76">
        <f t="shared" si="1987"/>
        <v>5960.38</v>
      </c>
      <c r="N3543" s="70">
        <v>5906.36</v>
      </c>
      <c r="O3543" s="70">
        <v>54.019999999999996</v>
      </c>
      <c r="P3543" s="70">
        <f t="shared" si="1988"/>
        <v>5960.38</v>
      </c>
      <c r="Q3543" s="64"/>
      <c r="R3543" s="70">
        <f t="shared" si="1989"/>
        <v>5906.36</v>
      </c>
      <c r="S3543" s="70">
        <f t="shared" si="1989"/>
        <v>54.03</v>
      </c>
      <c r="T3543" s="70">
        <f t="shared" si="1990"/>
        <v>5960.3899999999994</v>
      </c>
      <c r="U3543" s="70">
        <f t="shared" si="1991"/>
        <v>0</v>
      </c>
      <c r="V3543" s="78">
        <f t="shared" si="1992"/>
        <v>5960.3899999999994</v>
      </c>
      <c r="X3543" s="70">
        <v>5906.36</v>
      </c>
      <c r="Y3543" s="70">
        <v>54.03</v>
      </c>
      <c r="Z3543" s="70">
        <v>5960.39</v>
      </c>
      <c r="AA3543" s="79"/>
      <c r="AB3543" s="108">
        <f t="shared" si="1983"/>
        <v>-1.0000000000218279E-2</v>
      </c>
    </row>
    <row r="3544" spans="1:28" s="34" customFormat="1" x14ac:dyDescent="0.25">
      <c r="A3544" s="34" t="s">
        <v>19243</v>
      </c>
      <c r="B3544" s="34" t="s">
        <v>24617</v>
      </c>
      <c r="C3544" s="109" t="s">
        <v>15692</v>
      </c>
      <c r="D3544" s="75">
        <v>0</v>
      </c>
      <c r="E3544" s="70">
        <v>9941.94</v>
      </c>
      <c r="F3544" s="76">
        <f t="shared" si="1984"/>
        <v>0</v>
      </c>
      <c r="H3544" s="70">
        <f t="shared" si="1985"/>
        <v>9867.4500000000007</v>
      </c>
      <c r="I3544" s="70">
        <f t="shared" si="1985"/>
        <v>74.489999999999995</v>
      </c>
      <c r="J3544" s="70">
        <f t="shared" si="1986"/>
        <v>9941.94</v>
      </c>
      <c r="K3544" s="70">
        <v>0</v>
      </c>
      <c r="L3544" s="76">
        <f t="shared" si="1987"/>
        <v>9941.94</v>
      </c>
      <c r="N3544" s="70">
        <v>9867.4500000000007</v>
      </c>
      <c r="O3544" s="70">
        <v>74.489999999999995</v>
      </c>
      <c r="P3544" s="70">
        <f t="shared" si="1988"/>
        <v>9941.94</v>
      </c>
      <c r="Q3544" s="64"/>
      <c r="R3544" s="70">
        <f t="shared" si="1989"/>
        <v>9867.4500000000007</v>
      </c>
      <c r="S3544" s="70">
        <f t="shared" si="1989"/>
        <v>74.5</v>
      </c>
      <c r="T3544" s="70">
        <f t="shared" si="1990"/>
        <v>9941.9500000000007</v>
      </c>
      <c r="U3544" s="70">
        <f t="shared" si="1991"/>
        <v>0</v>
      </c>
      <c r="V3544" s="78">
        <f t="shared" si="1992"/>
        <v>9941.9500000000007</v>
      </c>
      <c r="X3544" s="70">
        <v>9867.4500000000007</v>
      </c>
      <c r="Y3544" s="70">
        <v>74.5</v>
      </c>
      <c r="Z3544" s="70">
        <v>9941.9500000000007</v>
      </c>
      <c r="AA3544" s="79"/>
      <c r="AB3544" s="108">
        <f t="shared" si="1983"/>
        <v>-1.0000000000218279E-2</v>
      </c>
    </row>
    <row r="3545" spans="1:28" s="34" customFormat="1" x14ac:dyDescent="0.25">
      <c r="A3545" s="34" t="s">
        <v>19244</v>
      </c>
      <c r="B3545" s="34" t="s">
        <v>24618</v>
      </c>
      <c r="C3545" s="109" t="s">
        <v>15692</v>
      </c>
      <c r="D3545" s="75">
        <v>0</v>
      </c>
      <c r="E3545" s="70">
        <v>781.33999999999992</v>
      </c>
      <c r="F3545" s="76">
        <f t="shared" si="1984"/>
        <v>0</v>
      </c>
      <c r="H3545" s="70">
        <f t="shared" si="1985"/>
        <v>734.15</v>
      </c>
      <c r="I3545" s="70">
        <f t="shared" si="1985"/>
        <v>47.19</v>
      </c>
      <c r="J3545" s="70">
        <f t="shared" si="1986"/>
        <v>781.33999999999992</v>
      </c>
      <c r="K3545" s="70">
        <v>0</v>
      </c>
      <c r="L3545" s="76">
        <f t="shared" si="1987"/>
        <v>781.33999999999992</v>
      </c>
      <c r="N3545" s="70">
        <v>734.15</v>
      </c>
      <c r="O3545" s="70">
        <v>47.19</v>
      </c>
      <c r="P3545" s="70">
        <f t="shared" si="1988"/>
        <v>781.33999999999992</v>
      </c>
      <c r="Q3545" s="64"/>
      <c r="R3545" s="70">
        <f t="shared" si="1989"/>
        <v>734.15</v>
      </c>
      <c r="S3545" s="70">
        <f t="shared" si="1989"/>
        <v>47.2</v>
      </c>
      <c r="T3545" s="70">
        <f t="shared" si="1990"/>
        <v>781.35</v>
      </c>
      <c r="U3545" s="70">
        <f t="shared" si="1991"/>
        <v>0</v>
      </c>
      <c r="V3545" s="78">
        <f t="shared" si="1992"/>
        <v>781.35</v>
      </c>
      <c r="X3545" s="70">
        <v>734.15</v>
      </c>
      <c r="Y3545" s="70">
        <v>47.2</v>
      </c>
      <c r="Z3545" s="70">
        <v>781.35</v>
      </c>
      <c r="AA3545" s="79"/>
      <c r="AB3545" s="108">
        <f t="shared" si="1983"/>
        <v>-1.0000000000104592E-2</v>
      </c>
    </row>
    <row r="3546" spans="1:28" s="34" customFormat="1" x14ac:dyDescent="0.25">
      <c r="A3546" s="34" t="s">
        <v>19245</v>
      </c>
      <c r="B3546" s="34" t="s">
        <v>24619</v>
      </c>
      <c r="C3546" s="109" t="s">
        <v>15692</v>
      </c>
      <c r="D3546" s="75">
        <v>0</v>
      </c>
      <c r="E3546" s="70">
        <v>447.81</v>
      </c>
      <c r="F3546" s="76">
        <f t="shared" si="1984"/>
        <v>0</v>
      </c>
      <c r="H3546" s="70">
        <f t="shared" si="1985"/>
        <v>400.62</v>
      </c>
      <c r="I3546" s="70">
        <f t="shared" si="1985"/>
        <v>47.19</v>
      </c>
      <c r="J3546" s="70">
        <f t="shared" si="1986"/>
        <v>447.81</v>
      </c>
      <c r="K3546" s="70">
        <v>0</v>
      </c>
      <c r="L3546" s="76">
        <f t="shared" si="1987"/>
        <v>447.81</v>
      </c>
      <c r="N3546" s="70">
        <v>400.62</v>
      </c>
      <c r="O3546" s="70">
        <v>47.19</v>
      </c>
      <c r="P3546" s="70">
        <f t="shared" si="1988"/>
        <v>447.81</v>
      </c>
      <c r="Q3546" s="64"/>
      <c r="R3546" s="70">
        <f t="shared" si="1989"/>
        <v>400.62</v>
      </c>
      <c r="S3546" s="70">
        <f t="shared" si="1989"/>
        <v>47.2</v>
      </c>
      <c r="T3546" s="70">
        <f t="shared" si="1990"/>
        <v>447.82</v>
      </c>
      <c r="U3546" s="70">
        <f t="shared" si="1991"/>
        <v>0</v>
      </c>
      <c r="V3546" s="78">
        <f t="shared" si="1992"/>
        <v>447.82</v>
      </c>
      <c r="X3546" s="70">
        <v>400.62</v>
      </c>
      <c r="Y3546" s="70">
        <v>47.2</v>
      </c>
      <c r="Z3546" s="70">
        <v>447.82</v>
      </c>
      <c r="AA3546" s="79"/>
      <c r="AB3546" s="108">
        <f t="shared" si="1983"/>
        <v>-9.9999999999909051E-3</v>
      </c>
    </row>
    <row r="3547" spans="1:28" s="34" customFormat="1" x14ac:dyDescent="0.25">
      <c r="A3547" s="66" t="s">
        <v>19246</v>
      </c>
      <c r="B3547" s="43" t="s">
        <v>24620</v>
      </c>
      <c r="C3547" s="109"/>
      <c r="D3547" s="75"/>
      <c r="E3547" s="70"/>
      <c r="F3547" s="76"/>
      <c r="H3547" s="70"/>
      <c r="I3547" s="70"/>
      <c r="J3547" s="70"/>
      <c r="K3547" s="70"/>
      <c r="L3547" s="76"/>
      <c r="N3547" s="70"/>
      <c r="O3547" s="70"/>
      <c r="P3547" s="70"/>
      <c r="Q3547" s="64"/>
      <c r="R3547" s="70"/>
      <c r="S3547" s="70"/>
      <c r="T3547" s="70"/>
      <c r="U3547" s="70"/>
      <c r="V3547" s="78"/>
      <c r="X3547" s="70"/>
      <c r="Y3547" s="70"/>
      <c r="Z3547" s="70"/>
      <c r="AA3547" s="79"/>
      <c r="AB3547" s="108"/>
    </row>
    <row r="3548" spans="1:28" s="34" customFormat="1" ht="22.5" x14ac:dyDescent="0.25">
      <c r="A3548" s="72" t="s">
        <v>19247</v>
      </c>
      <c r="B3548" s="73" t="s">
        <v>24621</v>
      </c>
      <c r="C3548" s="109" t="s">
        <v>15849</v>
      </c>
      <c r="D3548" s="75">
        <v>0</v>
      </c>
      <c r="E3548" s="70">
        <v>2205.7000000000003</v>
      </c>
      <c r="F3548" s="76">
        <f t="shared" ref="F3548" si="1993">ROUND(D3548*E3548,2)</f>
        <v>0</v>
      </c>
      <c r="H3548" s="70">
        <f t="shared" ref="H3548:I3548" si="1994">ROUND(N3548+(N3548*$H$2/100),2)</f>
        <v>2158.5100000000002</v>
      </c>
      <c r="I3548" s="70">
        <f t="shared" si="1994"/>
        <v>47.19</v>
      </c>
      <c r="J3548" s="70">
        <f t="shared" ref="J3548" si="1995">H3548+I3548</f>
        <v>2205.7000000000003</v>
      </c>
      <c r="K3548" s="70">
        <v>0</v>
      </c>
      <c r="L3548" s="76">
        <f t="shared" ref="L3548" si="1996">SUM(J3548:K3548)</f>
        <v>2205.7000000000003</v>
      </c>
      <c r="N3548" s="70">
        <v>2158.5100000000002</v>
      </c>
      <c r="O3548" s="70">
        <v>47.19</v>
      </c>
      <c r="P3548" s="70">
        <f t="shared" ref="P3548" si="1997">SUM(N3548:O3548)</f>
        <v>2205.7000000000003</v>
      </c>
      <c r="Q3548" s="64"/>
      <c r="R3548" s="70">
        <f t="shared" ref="R3548:S3548" si="1998">X3548</f>
        <v>2158.5100000000002</v>
      </c>
      <c r="S3548" s="70">
        <f t="shared" si="1998"/>
        <v>47.2</v>
      </c>
      <c r="T3548" s="70">
        <f t="shared" ref="T3548" si="1999">R3548+S3548</f>
        <v>2205.71</v>
      </c>
      <c r="U3548" s="70">
        <f t="shared" ref="U3548" si="2000">ROUND(Z3548*$H$2,2)/100</f>
        <v>0</v>
      </c>
      <c r="V3548" s="78">
        <f t="shared" ref="V3548" si="2001">SUM(T3548:U3548)</f>
        <v>2205.71</v>
      </c>
      <c r="X3548" s="70">
        <v>2158.5100000000002</v>
      </c>
      <c r="Y3548" s="70">
        <v>47.2</v>
      </c>
      <c r="Z3548" s="70">
        <v>2205.71</v>
      </c>
      <c r="AA3548" s="79"/>
      <c r="AB3548" s="108">
        <f t="shared" ref="AB3548" si="2002">P3548-Z3548</f>
        <v>-9.9999999997635314E-3</v>
      </c>
    </row>
    <row r="3549" spans="1:28" s="34" customFormat="1" ht="22.5" x14ac:dyDescent="0.25">
      <c r="A3549" s="72" t="s">
        <v>19248</v>
      </c>
      <c r="B3549" s="73" t="s">
        <v>24622</v>
      </c>
      <c r="C3549" s="109" t="s">
        <v>15849</v>
      </c>
      <c r="D3549" s="75">
        <v>0</v>
      </c>
      <c r="E3549" s="70">
        <v>3759.67</v>
      </c>
      <c r="F3549" s="76">
        <f t="shared" si="1984"/>
        <v>0</v>
      </c>
      <c r="H3549" s="70">
        <f t="shared" si="1985"/>
        <v>3712.48</v>
      </c>
      <c r="I3549" s="70">
        <f t="shared" si="1985"/>
        <v>47.19</v>
      </c>
      <c r="J3549" s="70">
        <f t="shared" si="1986"/>
        <v>3759.67</v>
      </c>
      <c r="K3549" s="70">
        <v>0</v>
      </c>
      <c r="L3549" s="76">
        <f t="shared" si="1987"/>
        <v>3759.67</v>
      </c>
      <c r="N3549" s="70">
        <v>3712.48</v>
      </c>
      <c r="O3549" s="70">
        <v>47.19</v>
      </c>
      <c r="P3549" s="70">
        <f t="shared" si="1988"/>
        <v>3759.67</v>
      </c>
      <c r="Q3549" s="64"/>
      <c r="R3549" s="70">
        <f t="shared" si="1989"/>
        <v>3712.48</v>
      </c>
      <c r="S3549" s="70">
        <f t="shared" si="1989"/>
        <v>47.2</v>
      </c>
      <c r="T3549" s="70">
        <f t="shared" si="1990"/>
        <v>3759.68</v>
      </c>
      <c r="U3549" s="70">
        <f t="shared" si="1991"/>
        <v>0</v>
      </c>
      <c r="V3549" s="78">
        <f t="shared" si="1992"/>
        <v>3759.68</v>
      </c>
      <c r="X3549" s="70">
        <v>3712.48</v>
      </c>
      <c r="Y3549" s="70">
        <v>47.2</v>
      </c>
      <c r="Z3549" s="70">
        <v>3759.68</v>
      </c>
      <c r="AA3549" s="79"/>
      <c r="AB3549" s="108">
        <f t="shared" si="1983"/>
        <v>-9.9999999997635314E-3</v>
      </c>
    </row>
    <row r="3550" spans="1:28" s="34" customFormat="1" ht="22.5" x14ac:dyDescent="0.25">
      <c r="A3550" s="72" t="s">
        <v>19249</v>
      </c>
      <c r="B3550" s="73" t="s">
        <v>24623</v>
      </c>
      <c r="C3550" s="109" t="s">
        <v>15849</v>
      </c>
      <c r="D3550" s="75">
        <v>0</v>
      </c>
      <c r="E3550" s="70">
        <v>5803.62</v>
      </c>
      <c r="F3550" s="76">
        <f t="shared" si="1984"/>
        <v>0</v>
      </c>
      <c r="H3550" s="70">
        <f t="shared" si="1985"/>
        <v>5756.43</v>
      </c>
      <c r="I3550" s="70">
        <f t="shared" si="1985"/>
        <v>47.19</v>
      </c>
      <c r="J3550" s="70">
        <f t="shared" si="1986"/>
        <v>5803.62</v>
      </c>
      <c r="K3550" s="70">
        <v>0</v>
      </c>
      <c r="L3550" s="76">
        <f t="shared" si="1987"/>
        <v>5803.62</v>
      </c>
      <c r="N3550" s="70">
        <v>5756.43</v>
      </c>
      <c r="O3550" s="70">
        <v>47.19</v>
      </c>
      <c r="P3550" s="70">
        <f t="shared" si="1988"/>
        <v>5803.62</v>
      </c>
      <c r="Q3550" s="64"/>
      <c r="R3550" s="70">
        <f t="shared" si="1989"/>
        <v>5756.43</v>
      </c>
      <c r="S3550" s="70">
        <f t="shared" si="1989"/>
        <v>47.2</v>
      </c>
      <c r="T3550" s="70">
        <f t="shared" si="1990"/>
        <v>5803.63</v>
      </c>
      <c r="U3550" s="70">
        <f t="shared" si="1991"/>
        <v>0</v>
      </c>
      <c r="V3550" s="78">
        <f t="shared" si="1992"/>
        <v>5803.63</v>
      </c>
      <c r="X3550" s="70">
        <v>5756.43</v>
      </c>
      <c r="Y3550" s="70">
        <v>47.2</v>
      </c>
      <c r="Z3550" s="70">
        <v>5803.63</v>
      </c>
      <c r="AA3550" s="79"/>
      <c r="AB3550" s="108">
        <f t="shared" si="1983"/>
        <v>-1.0000000000218279E-2</v>
      </c>
    </row>
    <row r="3551" spans="1:28" s="34" customFormat="1" x14ac:dyDescent="0.25">
      <c r="A3551" s="72" t="s">
        <v>19250</v>
      </c>
      <c r="B3551" s="73" t="s">
        <v>24624</v>
      </c>
      <c r="C3551" s="109" t="s">
        <v>15849</v>
      </c>
      <c r="D3551" s="75">
        <v>0</v>
      </c>
      <c r="E3551" s="70">
        <v>9648.93</v>
      </c>
      <c r="F3551" s="76">
        <f t="shared" si="1984"/>
        <v>0</v>
      </c>
      <c r="H3551" s="70">
        <f t="shared" si="1985"/>
        <v>9601.74</v>
      </c>
      <c r="I3551" s="70">
        <f t="shared" si="1985"/>
        <v>47.19</v>
      </c>
      <c r="J3551" s="70">
        <f t="shared" si="1986"/>
        <v>9648.93</v>
      </c>
      <c r="K3551" s="70">
        <v>0</v>
      </c>
      <c r="L3551" s="76">
        <f t="shared" si="1987"/>
        <v>9648.93</v>
      </c>
      <c r="N3551" s="70">
        <v>9601.74</v>
      </c>
      <c r="O3551" s="70">
        <v>47.19</v>
      </c>
      <c r="P3551" s="70">
        <f t="shared" si="1988"/>
        <v>9648.93</v>
      </c>
      <c r="Q3551" s="64"/>
      <c r="R3551" s="70">
        <f t="shared" si="1989"/>
        <v>9601.74</v>
      </c>
      <c r="S3551" s="70">
        <f t="shared" si="1989"/>
        <v>47.2</v>
      </c>
      <c r="T3551" s="70">
        <f t="shared" si="1990"/>
        <v>9648.94</v>
      </c>
      <c r="U3551" s="70">
        <f t="shared" si="1991"/>
        <v>0</v>
      </c>
      <c r="V3551" s="78">
        <f t="shared" si="1992"/>
        <v>9648.94</v>
      </c>
      <c r="X3551" s="70">
        <v>9601.74</v>
      </c>
      <c r="Y3551" s="70">
        <v>47.2</v>
      </c>
      <c r="Z3551" s="70">
        <v>9648.94</v>
      </c>
      <c r="AA3551" s="79"/>
      <c r="AB3551" s="108">
        <f t="shared" si="1983"/>
        <v>-1.0000000000218279E-2</v>
      </c>
    </row>
    <row r="3552" spans="1:28" ht="33.75" x14ac:dyDescent="0.25">
      <c r="A3552" s="66" t="s">
        <v>19251</v>
      </c>
      <c r="B3552" s="67" t="s">
        <v>24625</v>
      </c>
      <c r="C3552" s="68"/>
      <c r="D3552" s="69"/>
      <c r="E3552" s="70"/>
      <c r="F3552" s="71"/>
      <c r="H3552" s="70"/>
      <c r="I3552" s="70"/>
      <c r="J3552" s="70"/>
      <c r="K3552" s="70"/>
      <c r="L3552" s="76"/>
      <c r="N3552" s="70"/>
      <c r="O3552" s="70"/>
      <c r="P3552" s="70"/>
      <c r="Q3552" s="64"/>
      <c r="R3552" s="70"/>
      <c r="S3552" s="70"/>
      <c r="T3552" s="70"/>
      <c r="U3552" s="70"/>
      <c r="V3552" s="78"/>
      <c r="X3552" s="70"/>
      <c r="Y3552" s="70"/>
      <c r="Z3552" s="70"/>
      <c r="AA3552" s="79"/>
      <c r="AB3552" s="80"/>
    </row>
    <row r="3553" spans="1:28" ht="33.75" x14ac:dyDescent="0.25">
      <c r="A3553" s="84" t="s">
        <v>19252</v>
      </c>
      <c r="B3553" s="73" t="s">
        <v>24626</v>
      </c>
      <c r="C3553" s="74" t="s">
        <v>15747</v>
      </c>
      <c r="D3553" s="75">
        <v>0</v>
      </c>
      <c r="E3553" s="70">
        <v>22310.36</v>
      </c>
      <c r="F3553" s="76">
        <f>ROUND(D3553*E3553,2)</f>
        <v>0</v>
      </c>
      <c r="G3553" s="29"/>
      <c r="H3553" s="70">
        <f>ROUND(N3553+(N3553*$H$2/100),2)</f>
        <v>19688.07</v>
      </c>
      <c r="I3553" s="70">
        <f>ROUND(O3553+(O3553*$H$2/100),2)</f>
        <v>2622.29</v>
      </c>
      <c r="J3553" s="70">
        <f>H3553+I3553</f>
        <v>22310.36</v>
      </c>
      <c r="K3553" s="70">
        <v>0</v>
      </c>
      <c r="L3553" s="76">
        <f>SUM(J3553:K3553)</f>
        <v>22310.36</v>
      </c>
      <c r="N3553" s="70">
        <v>19688.069999999996</v>
      </c>
      <c r="O3553" s="70">
        <v>2622.29</v>
      </c>
      <c r="P3553" s="70">
        <f>SUM(N3553:O3553)</f>
        <v>22310.359999999997</v>
      </c>
      <c r="Q3553" s="64"/>
      <c r="R3553" s="70">
        <f>X3553</f>
        <v>19688.28</v>
      </c>
      <c r="S3553" s="70">
        <f>Y3553</f>
        <v>2622.27</v>
      </c>
      <c r="T3553" s="70">
        <f>R3553+S3553</f>
        <v>22310.55</v>
      </c>
      <c r="U3553" s="70">
        <f>ROUND(Z3553*$H$2,2)/100</f>
        <v>0</v>
      </c>
      <c r="V3553" s="78">
        <f>SUM(T3553:U3553)</f>
        <v>22310.55</v>
      </c>
      <c r="X3553" s="70">
        <v>19688.28</v>
      </c>
      <c r="Y3553" s="70">
        <v>2622.27</v>
      </c>
      <c r="Z3553" s="70">
        <v>22310.55</v>
      </c>
      <c r="AA3553" s="79"/>
      <c r="AB3553" s="108">
        <f t="shared" si="1983"/>
        <v>-0.19000000000232831</v>
      </c>
    </row>
    <row r="3554" spans="1:28" x14ac:dyDescent="0.25">
      <c r="A3554" s="84" t="s">
        <v>19253</v>
      </c>
      <c r="B3554" s="73" t="s">
        <v>24627</v>
      </c>
      <c r="C3554" s="74" t="s">
        <v>15747</v>
      </c>
      <c r="D3554" s="75">
        <v>0</v>
      </c>
      <c r="E3554" s="70">
        <v>31976.539999999994</v>
      </c>
      <c r="F3554" s="76">
        <f>ROUND(D3554*E3554,2)</f>
        <v>0</v>
      </c>
      <c r="G3554" s="29"/>
      <c r="H3554" s="70">
        <f>ROUND(N3554+(N3554*$H$2/100),2)</f>
        <v>27551.439999999999</v>
      </c>
      <c r="I3554" s="70">
        <f>ROUND(O3554+(O3554*$H$2/100),2)</f>
        <v>4425.1000000000004</v>
      </c>
      <c r="J3554" s="70">
        <f>H3554+I3554</f>
        <v>31976.54</v>
      </c>
      <c r="K3554" s="70">
        <v>0</v>
      </c>
      <c r="L3554" s="76">
        <f>SUM(J3554:K3554)</f>
        <v>31976.54</v>
      </c>
      <c r="N3554" s="70">
        <v>27551.439999999995</v>
      </c>
      <c r="O3554" s="70">
        <v>4425.1000000000004</v>
      </c>
      <c r="P3554" s="70">
        <f>SUM(N3554:O3554)</f>
        <v>31976.539999999994</v>
      </c>
      <c r="Q3554" s="64"/>
      <c r="R3554" s="70">
        <f>X3554</f>
        <v>27551.42</v>
      </c>
      <c r="S3554" s="70">
        <f>Y3554</f>
        <v>4425.3999999999996</v>
      </c>
      <c r="T3554" s="70">
        <f>R3554+S3554</f>
        <v>31976.82</v>
      </c>
      <c r="U3554" s="70">
        <f>ROUND(Z3554*$H$2,2)/100</f>
        <v>0</v>
      </c>
      <c r="V3554" s="78">
        <f>SUM(T3554:U3554)</f>
        <v>31976.82</v>
      </c>
      <c r="X3554" s="70">
        <v>27551.42</v>
      </c>
      <c r="Y3554" s="70">
        <v>4425.3999999999996</v>
      </c>
      <c r="Z3554" s="70">
        <v>31976.82</v>
      </c>
      <c r="AA3554" s="79"/>
      <c r="AB3554" s="108">
        <f t="shared" si="1983"/>
        <v>-0.2800000000061118</v>
      </c>
    </row>
    <row r="3555" spans="1:28" s="83" customFormat="1" x14ac:dyDescent="0.25">
      <c r="A3555" s="66" t="s">
        <v>19254</v>
      </c>
      <c r="B3555" s="67" t="s">
        <v>24628</v>
      </c>
      <c r="C3555" s="68"/>
      <c r="D3555" s="69"/>
      <c r="E3555" s="70"/>
      <c r="F3555" s="71"/>
      <c r="G3555" s="39"/>
      <c r="H3555" s="70"/>
      <c r="I3555" s="70"/>
      <c r="J3555" s="70"/>
      <c r="K3555" s="70"/>
      <c r="L3555" s="76"/>
      <c r="M3555" s="34"/>
      <c r="N3555" s="70"/>
      <c r="O3555" s="70"/>
      <c r="P3555" s="70"/>
      <c r="Q3555" s="64"/>
      <c r="R3555" s="70"/>
      <c r="S3555" s="70"/>
      <c r="T3555" s="70"/>
      <c r="U3555" s="70"/>
      <c r="V3555" s="78"/>
      <c r="W3555" s="34"/>
      <c r="X3555" s="70"/>
      <c r="Y3555" s="70"/>
      <c r="Z3555" s="70"/>
      <c r="AA3555" s="79"/>
      <c r="AB3555" s="80">
        <f t="shared" ref="AB3555:AB3618" si="2003">P3552-Z3552</f>
        <v>0</v>
      </c>
    </row>
    <row r="3556" spans="1:28" x14ac:dyDescent="0.25">
      <c r="A3556" s="72" t="s">
        <v>19255</v>
      </c>
      <c r="B3556" s="73" t="s">
        <v>24629</v>
      </c>
      <c r="C3556" s="74" t="s">
        <v>15692</v>
      </c>
      <c r="D3556" s="75">
        <v>0</v>
      </c>
      <c r="E3556" s="70">
        <v>67.69</v>
      </c>
      <c r="F3556" s="76">
        <f t="shared" ref="F3556:F3562" si="2004">ROUND(D3556*E3556,2)</f>
        <v>0</v>
      </c>
      <c r="G3556" s="77"/>
      <c r="H3556" s="70">
        <f t="shared" ref="H3556:I3562" si="2005">ROUND(N3556+(N3556*$H$2/100),2)</f>
        <v>57.63</v>
      </c>
      <c r="I3556" s="70">
        <f t="shared" si="2005"/>
        <v>10.06</v>
      </c>
      <c r="J3556" s="70">
        <f t="shared" ref="J3556:J3562" si="2006">H3556+I3556</f>
        <v>67.69</v>
      </c>
      <c r="K3556" s="70">
        <v>0</v>
      </c>
      <c r="L3556" s="76">
        <f t="shared" ref="L3556:L3562" si="2007">SUM(J3556:K3556)</f>
        <v>67.69</v>
      </c>
      <c r="N3556" s="70">
        <v>57.63</v>
      </c>
      <c r="O3556" s="70">
        <v>10.06</v>
      </c>
      <c r="P3556" s="70">
        <f t="shared" ref="P3556:P3562" si="2008">SUM(N3556:O3556)</f>
        <v>67.69</v>
      </c>
      <c r="Q3556" s="64"/>
      <c r="R3556" s="70">
        <f t="shared" ref="R3556:S3562" si="2009">X3556</f>
        <v>57.63</v>
      </c>
      <c r="S3556" s="70">
        <f t="shared" si="2009"/>
        <v>10.06</v>
      </c>
      <c r="T3556" s="70">
        <f t="shared" ref="T3556:T3562" si="2010">R3556+S3556</f>
        <v>67.69</v>
      </c>
      <c r="U3556" s="70">
        <f t="shared" ref="U3556:U3562" si="2011">ROUND(Z3556*$H$2,2)/100</f>
        <v>0</v>
      </c>
      <c r="V3556" s="78">
        <f t="shared" ref="V3556:V3562" si="2012">SUM(T3556:U3556)</f>
        <v>67.69</v>
      </c>
      <c r="X3556" s="70">
        <v>57.63</v>
      </c>
      <c r="Y3556" s="70">
        <v>10.06</v>
      </c>
      <c r="Z3556" s="70">
        <v>67.69</v>
      </c>
      <c r="AA3556" s="79"/>
      <c r="AB3556" s="80">
        <f t="shared" si="2003"/>
        <v>-0.19000000000232831</v>
      </c>
    </row>
    <row r="3557" spans="1:28" x14ac:dyDescent="0.25">
      <c r="A3557" s="72" t="s">
        <v>19256</v>
      </c>
      <c r="B3557" s="73" t="s">
        <v>24630</v>
      </c>
      <c r="C3557" s="74" t="s">
        <v>15692</v>
      </c>
      <c r="D3557" s="75">
        <v>0</v>
      </c>
      <c r="E3557" s="70">
        <v>87.6</v>
      </c>
      <c r="F3557" s="76">
        <f t="shared" si="2004"/>
        <v>0</v>
      </c>
      <c r="G3557" s="77"/>
      <c r="H3557" s="70">
        <f t="shared" si="2005"/>
        <v>74.19</v>
      </c>
      <c r="I3557" s="70">
        <f t="shared" si="2005"/>
        <v>13.41</v>
      </c>
      <c r="J3557" s="70">
        <f t="shared" si="2006"/>
        <v>87.6</v>
      </c>
      <c r="K3557" s="70">
        <v>0</v>
      </c>
      <c r="L3557" s="76">
        <f t="shared" si="2007"/>
        <v>87.6</v>
      </c>
      <c r="N3557" s="70">
        <v>74.19</v>
      </c>
      <c r="O3557" s="70">
        <v>13.41</v>
      </c>
      <c r="P3557" s="70">
        <f t="shared" si="2008"/>
        <v>87.6</v>
      </c>
      <c r="Q3557" s="64"/>
      <c r="R3557" s="70">
        <f t="shared" si="2009"/>
        <v>74.19</v>
      </c>
      <c r="S3557" s="70">
        <f t="shared" si="2009"/>
        <v>13.42</v>
      </c>
      <c r="T3557" s="70">
        <f t="shared" si="2010"/>
        <v>87.61</v>
      </c>
      <c r="U3557" s="70">
        <f t="shared" si="2011"/>
        <v>0</v>
      </c>
      <c r="V3557" s="78">
        <f t="shared" si="2012"/>
        <v>87.61</v>
      </c>
      <c r="X3557" s="70">
        <v>74.19</v>
      </c>
      <c r="Y3557" s="70">
        <v>13.42</v>
      </c>
      <c r="Z3557" s="70">
        <v>87.61</v>
      </c>
      <c r="AA3557" s="79"/>
      <c r="AB3557" s="80">
        <f t="shared" si="2003"/>
        <v>-0.2800000000061118</v>
      </c>
    </row>
    <row r="3558" spans="1:28" x14ac:dyDescent="0.25">
      <c r="A3558" s="72" t="s">
        <v>19257</v>
      </c>
      <c r="B3558" s="73" t="s">
        <v>24631</v>
      </c>
      <c r="C3558" s="74" t="s">
        <v>15692</v>
      </c>
      <c r="D3558" s="75">
        <v>0</v>
      </c>
      <c r="E3558" s="70">
        <v>145.47999999999999</v>
      </c>
      <c r="F3558" s="76">
        <f t="shared" si="2004"/>
        <v>0</v>
      </c>
      <c r="G3558" s="77"/>
      <c r="H3558" s="70">
        <f t="shared" si="2005"/>
        <v>130.38</v>
      </c>
      <c r="I3558" s="70">
        <f t="shared" si="2005"/>
        <v>15.1</v>
      </c>
      <c r="J3558" s="70">
        <f t="shared" si="2006"/>
        <v>145.47999999999999</v>
      </c>
      <c r="K3558" s="70">
        <v>0</v>
      </c>
      <c r="L3558" s="76">
        <f t="shared" si="2007"/>
        <v>145.47999999999999</v>
      </c>
      <c r="N3558" s="70">
        <v>130.38</v>
      </c>
      <c r="O3558" s="70">
        <v>15.1</v>
      </c>
      <c r="P3558" s="70">
        <f t="shared" si="2008"/>
        <v>145.47999999999999</v>
      </c>
      <c r="Q3558" s="64"/>
      <c r="R3558" s="70">
        <f t="shared" si="2009"/>
        <v>130.38</v>
      </c>
      <c r="S3558" s="70">
        <f t="shared" si="2009"/>
        <v>15.1</v>
      </c>
      <c r="T3558" s="70">
        <f t="shared" si="2010"/>
        <v>145.47999999999999</v>
      </c>
      <c r="U3558" s="70">
        <f t="shared" si="2011"/>
        <v>0</v>
      </c>
      <c r="V3558" s="78">
        <f t="shared" si="2012"/>
        <v>145.47999999999999</v>
      </c>
      <c r="X3558" s="70">
        <v>130.38</v>
      </c>
      <c r="Y3558" s="70">
        <v>15.1</v>
      </c>
      <c r="Z3558" s="70">
        <v>145.47999999999999</v>
      </c>
      <c r="AA3558" s="79"/>
      <c r="AB3558" s="80">
        <f t="shared" si="2003"/>
        <v>0</v>
      </c>
    </row>
    <row r="3559" spans="1:28" x14ac:dyDescent="0.25">
      <c r="A3559" s="72" t="s">
        <v>19258</v>
      </c>
      <c r="B3559" s="73" t="s">
        <v>24632</v>
      </c>
      <c r="C3559" s="74" t="s">
        <v>15692</v>
      </c>
      <c r="D3559" s="75">
        <v>0</v>
      </c>
      <c r="E3559" s="70">
        <v>154.1</v>
      </c>
      <c r="F3559" s="76">
        <f t="shared" si="2004"/>
        <v>0</v>
      </c>
      <c r="G3559" s="77"/>
      <c r="H3559" s="70">
        <f t="shared" si="2005"/>
        <v>139</v>
      </c>
      <c r="I3559" s="70">
        <f t="shared" si="2005"/>
        <v>15.1</v>
      </c>
      <c r="J3559" s="70">
        <f t="shared" si="2006"/>
        <v>154.1</v>
      </c>
      <c r="K3559" s="70">
        <v>0</v>
      </c>
      <c r="L3559" s="76">
        <f t="shared" si="2007"/>
        <v>154.1</v>
      </c>
      <c r="N3559" s="70">
        <v>139</v>
      </c>
      <c r="O3559" s="70">
        <v>15.1</v>
      </c>
      <c r="P3559" s="70">
        <f t="shared" si="2008"/>
        <v>154.1</v>
      </c>
      <c r="Q3559" s="64"/>
      <c r="R3559" s="70">
        <f t="shared" si="2009"/>
        <v>139</v>
      </c>
      <c r="S3559" s="70">
        <f t="shared" si="2009"/>
        <v>15.1</v>
      </c>
      <c r="T3559" s="70">
        <f t="shared" si="2010"/>
        <v>154.1</v>
      </c>
      <c r="U3559" s="70">
        <f t="shared" si="2011"/>
        <v>0</v>
      </c>
      <c r="V3559" s="78">
        <f t="shared" si="2012"/>
        <v>154.1</v>
      </c>
      <c r="X3559" s="70">
        <v>139</v>
      </c>
      <c r="Y3559" s="70">
        <v>15.1</v>
      </c>
      <c r="Z3559" s="70">
        <v>154.1</v>
      </c>
      <c r="AA3559" s="79"/>
      <c r="AB3559" s="80">
        <f t="shared" si="2003"/>
        <v>0</v>
      </c>
    </row>
    <row r="3560" spans="1:28" x14ac:dyDescent="0.25">
      <c r="A3560" s="72" t="s">
        <v>19259</v>
      </c>
      <c r="B3560" s="73" t="s">
        <v>24633</v>
      </c>
      <c r="C3560" s="74" t="s">
        <v>15692</v>
      </c>
      <c r="D3560" s="75">
        <v>0</v>
      </c>
      <c r="E3560" s="70">
        <v>191.1</v>
      </c>
      <c r="F3560" s="76">
        <f t="shared" si="2004"/>
        <v>0</v>
      </c>
      <c r="G3560" s="77"/>
      <c r="H3560" s="70">
        <f t="shared" si="2005"/>
        <v>170.96</v>
      </c>
      <c r="I3560" s="70">
        <f t="shared" si="2005"/>
        <v>20.14</v>
      </c>
      <c r="J3560" s="70">
        <f t="shared" si="2006"/>
        <v>191.10000000000002</v>
      </c>
      <c r="K3560" s="70">
        <v>0</v>
      </c>
      <c r="L3560" s="76">
        <f t="shared" si="2007"/>
        <v>191.10000000000002</v>
      </c>
      <c r="N3560" s="70">
        <v>170.96</v>
      </c>
      <c r="O3560" s="70">
        <v>20.14</v>
      </c>
      <c r="P3560" s="70">
        <f t="shared" si="2008"/>
        <v>191.10000000000002</v>
      </c>
      <c r="Q3560" s="64"/>
      <c r="R3560" s="70">
        <f t="shared" si="2009"/>
        <v>170.96</v>
      </c>
      <c r="S3560" s="70">
        <f t="shared" si="2009"/>
        <v>20.13</v>
      </c>
      <c r="T3560" s="70">
        <f t="shared" si="2010"/>
        <v>191.09</v>
      </c>
      <c r="U3560" s="70">
        <f t="shared" si="2011"/>
        <v>0</v>
      </c>
      <c r="V3560" s="78">
        <f t="shared" si="2012"/>
        <v>191.09</v>
      </c>
      <c r="X3560" s="70">
        <v>170.96</v>
      </c>
      <c r="Y3560" s="70">
        <v>20.13</v>
      </c>
      <c r="Z3560" s="70">
        <v>191.09</v>
      </c>
      <c r="AA3560" s="79"/>
      <c r="AB3560" s="80">
        <f t="shared" si="2003"/>
        <v>-1.0000000000005116E-2</v>
      </c>
    </row>
    <row r="3561" spans="1:28" x14ac:dyDescent="0.25">
      <c r="A3561" s="72" t="s">
        <v>19260</v>
      </c>
      <c r="B3561" s="73" t="s">
        <v>24634</v>
      </c>
      <c r="C3561" s="74" t="s">
        <v>15692</v>
      </c>
      <c r="D3561" s="75">
        <v>0</v>
      </c>
      <c r="E3561" s="70">
        <v>727.47</v>
      </c>
      <c r="F3561" s="76">
        <f t="shared" si="2004"/>
        <v>0</v>
      </c>
      <c r="G3561" s="29"/>
      <c r="H3561" s="70">
        <f t="shared" si="2005"/>
        <v>712.37</v>
      </c>
      <c r="I3561" s="70">
        <f t="shared" si="2005"/>
        <v>15.1</v>
      </c>
      <c r="J3561" s="70">
        <f t="shared" si="2006"/>
        <v>727.47</v>
      </c>
      <c r="K3561" s="70">
        <v>0</v>
      </c>
      <c r="L3561" s="76">
        <f t="shared" si="2007"/>
        <v>727.47</v>
      </c>
      <c r="N3561" s="70">
        <v>712.37</v>
      </c>
      <c r="O3561" s="70">
        <v>15.1</v>
      </c>
      <c r="P3561" s="70">
        <f t="shared" si="2008"/>
        <v>727.47</v>
      </c>
      <c r="Q3561" s="64"/>
      <c r="R3561" s="70">
        <f t="shared" si="2009"/>
        <v>712.38</v>
      </c>
      <c r="S3561" s="70">
        <f t="shared" si="2009"/>
        <v>15.1</v>
      </c>
      <c r="T3561" s="70">
        <f t="shared" si="2010"/>
        <v>727.48</v>
      </c>
      <c r="U3561" s="70">
        <f t="shared" si="2011"/>
        <v>0</v>
      </c>
      <c r="V3561" s="78">
        <f t="shared" si="2012"/>
        <v>727.48</v>
      </c>
      <c r="X3561" s="70">
        <v>712.38</v>
      </c>
      <c r="Y3561" s="70">
        <v>15.1</v>
      </c>
      <c r="Z3561" s="70">
        <v>727.48</v>
      </c>
      <c r="AA3561" s="79"/>
      <c r="AB3561" s="80">
        <f t="shared" si="2003"/>
        <v>0</v>
      </c>
    </row>
    <row r="3562" spans="1:28" x14ac:dyDescent="0.25">
      <c r="A3562" s="72" t="s">
        <v>19261</v>
      </c>
      <c r="B3562" s="73" t="s">
        <v>24635</v>
      </c>
      <c r="C3562" s="74" t="s">
        <v>15692</v>
      </c>
      <c r="D3562" s="75">
        <v>0</v>
      </c>
      <c r="E3562" s="70">
        <v>1482.7100000000003</v>
      </c>
      <c r="F3562" s="76">
        <f t="shared" si="2004"/>
        <v>0</v>
      </c>
      <c r="G3562" s="29"/>
      <c r="H3562" s="70">
        <f t="shared" si="2005"/>
        <v>1415.62</v>
      </c>
      <c r="I3562" s="70">
        <f t="shared" si="2005"/>
        <v>67.09</v>
      </c>
      <c r="J3562" s="70">
        <f t="shared" si="2006"/>
        <v>1482.7099999999998</v>
      </c>
      <c r="K3562" s="70">
        <v>0</v>
      </c>
      <c r="L3562" s="76">
        <f t="shared" si="2007"/>
        <v>1482.7099999999998</v>
      </c>
      <c r="N3562" s="70">
        <v>1415.6200000000001</v>
      </c>
      <c r="O3562" s="70">
        <v>67.09</v>
      </c>
      <c r="P3562" s="70">
        <f t="shared" si="2008"/>
        <v>1482.71</v>
      </c>
      <c r="Q3562" s="64"/>
      <c r="R3562" s="70">
        <f t="shared" si="2009"/>
        <v>1415.62</v>
      </c>
      <c r="S3562" s="70">
        <f t="shared" si="2009"/>
        <v>67.099999999999994</v>
      </c>
      <c r="T3562" s="70">
        <f t="shared" si="2010"/>
        <v>1482.7199999999998</v>
      </c>
      <c r="U3562" s="70">
        <f t="shared" si="2011"/>
        <v>0</v>
      </c>
      <c r="V3562" s="78">
        <f t="shared" si="2012"/>
        <v>1482.7199999999998</v>
      </c>
      <c r="X3562" s="70">
        <v>1415.62</v>
      </c>
      <c r="Y3562" s="70">
        <v>67.099999999999994</v>
      </c>
      <c r="Z3562" s="70">
        <v>1482.72</v>
      </c>
      <c r="AA3562" s="79"/>
      <c r="AB3562" s="80">
        <f t="shared" si="2003"/>
        <v>0</v>
      </c>
    </row>
    <row r="3563" spans="1:28" x14ac:dyDescent="0.25">
      <c r="A3563" s="66" t="s">
        <v>19262</v>
      </c>
      <c r="B3563" s="67" t="s">
        <v>24636</v>
      </c>
      <c r="C3563" s="68"/>
      <c r="D3563" s="69"/>
      <c r="E3563" s="70"/>
      <c r="F3563" s="71"/>
      <c r="H3563" s="70"/>
      <c r="I3563" s="70"/>
      <c r="J3563" s="70"/>
      <c r="K3563" s="70"/>
      <c r="L3563" s="76"/>
      <c r="N3563" s="70"/>
      <c r="O3563" s="70"/>
      <c r="P3563" s="70"/>
      <c r="Q3563" s="64"/>
      <c r="R3563" s="70"/>
      <c r="S3563" s="70"/>
      <c r="T3563" s="70"/>
      <c r="U3563" s="70"/>
      <c r="V3563" s="78"/>
      <c r="X3563" s="70"/>
      <c r="Y3563" s="70"/>
      <c r="Z3563" s="70"/>
      <c r="AA3563" s="79"/>
      <c r="AB3563" s="80">
        <f t="shared" si="2003"/>
        <v>1.0000000000019327E-2</v>
      </c>
    </row>
    <row r="3564" spans="1:28" x14ac:dyDescent="0.25">
      <c r="A3564" s="72" t="s">
        <v>19263</v>
      </c>
      <c r="B3564" s="73" t="s">
        <v>24637</v>
      </c>
      <c r="C3564" s="74" t="s">
        <v>15692</v>
      </c>
      <c r="D3564" s="75">
        <v>0</v>
      </c>
      <c r="E3564" s="70">
        <v>40.950000000000003</v>
      </c>
      <c r="F3564" s="76">
        <f>ROUND(D3564*E3564,2)</f>
        <v>0</v>
      </c>
      <c r="G3564" s="29"/>
      <c r="H3564" s="70">
        <f t="shared" ref="H3564:I3566" si="2013">ROUND(N3564+(N3564*$H$2/100),2)</f>
        <v>0</v>
      </c>
      <c r="I3564" s="70">
        <f t="shared" si="2013"/>
        <v>40.950000000000003</v>
      </c>
      <c r="J3564" s="70">
        <f>H3564+I3564</f>
        <v>40.950000000000003</v>
      </c>
      <c r="K3564" s="70">
        <v>0</v>
      </c>
      <c r="L3564" s="76">
        <f>SUM(J3564:K3564)</f>
        <v>40.950000000000003</v>
      </c>
      <c r="N3564" s="70">
        <v>0</v>
      </c>
      <c r="O3564" s="70">
        <v>40.950000000000003</v>
      </c>
      <c r="P3564" s="70">
        <f>SUM(N3564:O3564)</f>
        <v>40.950000000000003</v>
      </c>
      <c r="Q3564" s="64"/>
      <c r="R3564" s="70">
        <f t="shared" ref="R3564:S3566" si="2014">X3564</f>
        <v>0</v>
      </c>
      <c r="S3564" s="70">
        <f t="shared" si="2014"/>
        <v>40.950000000000003</v>
      </c>
      <c r="T3564" s="70">
        <f>R3564+S3564</f>
        <v>40.950000000000003</v>
      </c>
      <c r="U3564" s="70">
        <f>ROUND(Z3564*$H$2,2)/100</f>
        <v>0</v>
      </c>
      <c r="V3564" s="78">
        <f>SUM(T3564:U3564)</f>
        <v>40.950000000000003</v>
      </c>
      <c r="X3564" s="70">
        <v>0</v>
      </c>
      <c r="Y3564" s="70">
        <v>40.950000000000003</v>
      </c>
      <c r="Z3564" s="70">
        <v>40.950000000000003</v>
      </c>
      <c r="AA3564" s="79"/>
      <c r="AB3564" s="80">
        <f t="shared" si="2003"/>
        <v>-9.9999999999909051E-3</v>
      </c>
    </row>
    <row r="3565" spans="1:28" x14ac:dyDescent="0.25">
      <c r="A3565" s="72" t="s">
        <v>19264</v>
      </c>
      <c r="B3565" s="73" t="s">
        <v>24638</v>
      </c>
      <c r="C3565" s="74" t="s">
        <v>15692</v>
      </c>
      <c r="D3565" s="75">
        <v>0</v>
      </c>
      <c r="E3565" s="70">
        <v>109.19</v>
      </c>
      <c r="F3565" s="76">
        <f>ROUND(D3565*E3565,2)</f>
        <v>0</v>
      </c>
      <c r="G3565" s="29"/>
      <c r="H3565" s="70">
        <f t="shared" si="2013"/>
        <v>0</v>
      </c>
      <c r="I3565" s="70">
        <f t="shared" si="2013"/>
        <v>109.19</v>
      </c>
      <c r="J3565" s="70">
        <f>H3565+I3565</f>
        <v>109.19</v>
      </c>
      <c r="K3565" s="70">
        <v>0</v>
      </c>
      <c r="L3565" s="76">
        <f>SUM(J3565:K3565)</f>
        <v>109.19</v>
      </c>
      <c r="N3565" s="70">
        <v>0</v>
      </c>
      <c r="O3565" s="70">
        <v>109.19</v>
      </c>
      <c r="P3565" s="70">
        <f>SUM(N3565:O3565)</f>
        <v>109.19</v>
      </c>
      <c r="Q3565" s="64"/>
      <c r="R3565" s="70">
        <f t="shared" si="2014"/>
        <v>0</v>
      </c>
      <c r="S3565" s="70">
        <f t="shared" si="2014"/>
        <v>109.2</v>
      </c>
      <c r="T3565" s="70">
        <f>R3565+S3565</f>
        <v>109.2</v>
      </c>
      <c r="U3565" s="70">
        <f>ROUND(Z3565*$H$2,2)/100</f>
        <v>0</v>
      </c>
      <c r="V3565" s="78">
        <f>SUM(T3565:U3565)</f>
        <v>109.2</v>
      </c>
      <c r="X3565" s="70">
        <v>0</v>
      </c>
      <c r="Y3565" s="70">
        <v>109.2</v>
      </c>
      <c r="Z3565" s="70">
        <v>109.2</v>
      </c>
      <c r="AA3565" s="79"/>
      <c r="AB3565" s="80">
        <f t="shared" si="2003"/>
        <v>-9.9999999999909051E-3</v>
      </c>
    </row>
    <row r="3566" spans="1:28" x14ac:dyDescent="0.25">
      <c r="A3566" s="72" t="s">
        <v>19265</v>
      </c>
      <c r="B3566" s="73" t="s">
        <v>19267</v>
      </c>
      <c r="C3566" s="74" t="s">
        <v>15692</v>
      </c>
      <c r="D3566" s="75">
        <v>0</v>
      </c>
      <c r="E3566" s="70">
        <v>245.67000000000002</v>
      </c>
      <c r="F3566" s="76">
        <f>ROUND(D3566*E3566,2)</f>
        <v>0</v>
      </c>
      <c r="G3566" s="29"/>
      <c r="H3566" s="70">
        <f t="shared" si="2013"/>
        <v>0</v>
      </c>
      <c r="I3566" s="70">
        <f t="shared" si="2013"/>
        <v>245.67</v>
      </c>
      <c r="J3566" s="70">
        <f>H3566+I3566</f>
        <v>245.67</v>
      </c>
      <c r="K3566" s="70">
        <v>0</v>
      </c>
      <c r="L3566" s="76">
        <f>SUM(J3566:K3566)</f>
        <v>245.67</v>
      </c>
      <c r="N3566" s="70">
        <v>0</v>
      </c>
      <c r="O3566" s="70">
        <v>245.67000000000002</v>
      </c>
      <c r="P3566" s="70">
        <f>SUM(N3566:O3566)</f>
        <v>245.67000000000002</v>
      </c>
      <c r="Q3566" s="64"/>
      <c r="R3566" s="70">
        <f t="shared" si="2014"/>
        <v>0</v>
      </c>
      <c r="S3566" s="70">
        <f t="shared" si="2014"/>
        <v>245.7</v>
      </c>
      <c r="T3566" s="70">
        <f>R3566+S3566</f>
        <v>245.7</v>
      </c>
      <c r="U3566" s="70">
        <f>ROUND(Z3566*$H$2,2)/100</f>
        <v>0</v>
      </c>
      <c r="V3566" s="78">
        <f>SUM(T3566:U3566)</f>
        <v>245.7</v>
      </c>
      <c r="X3566" s="70">
        <v>0</v>
      </c>
      <c r="Y3566" s="70">
        <v>245.7</v>
      </c>
      <c r="Z3566" s="70">
        <v>245.7</v>
      </c>
      <c r="AA3566" s="79"/>
      <c r="AB3566" s="80">
        <f t="shared" si="2003"/>
        <v>0</v>
      </c>
    </row>
    <row r="3567" spans="1:28" x14ac:dyDescent="0.25">
      <c r="A3567" s="66" t="s">
        <v>19266</v>
      </c>
      <c r="B3567" s="67" t="s">
        <v>24639</v>
      </c>
      <c r="C3567" s="68"/>
      <c r="D3567" s="69"/>
      <c r="E3567" s="70"/>
      <c r="F3567" s="71"/>
      <c r="H3567" s="70"/>
      <c r="I3567" s="70"/>
      <c r="J3567" s="70"/>
      <c r="K3567" s="70"/>
      <c r="L3567" s="76"/>
      <c r="N3567" s="70"/>
      <c r="O3567" s="70"/>
      <c r="P3567" s="70"/>
      <c r="Q3567" s="64"/>
      <c r="R3567" s="70"/>
      <c r="S3567" s="70"/>
      <c r="T3567" s="70"/>
      <c r="U3567" s="70"/>
      <c r="V3567" s="78"/>
      <c r="X3567" s="70"/>
      <c r="Y3567" s="70"/>
      <c r="Z3567" s="70"/>
      <c r="AA3567" s="79"/>
      <c r="AB3567" s="80">
        <f t="shared" si="2003"/>
        <v>0</v>
      </c>
    </row>
    <row r="3568" spans="1:28" ht="22.5" x14ac:dyDescent="0.25">
      <c r="A3568" s="66" t="s">
        <v>19268</v>
      </c>
      <c r="B3568" s="67" t="s">
        <v>24640</v>
      </c>
      <c r="C3568" s="68"/>
      <c r="D3568" s="69"/>
      <c r="E3568" s="70"/>
      <c r="F3568" s="71"/>
      <c r="H3568" s="70"/>
      <c r="I3568" s="70"/>
      <c r="J3568" s="70"/>
      <c r="K3568" s="70"/>
      <c r="L3568" s="76"/>
      <c r="N3568" s="70"/>
      <c r="O3568" s="70"/>
      <c r="P3568" s="70"/>
      <c r="Q3568" s="64"/>
      <c r="R3568" s="70"/>
      <c r="S3568" s="70"/>
      <c r="T3568" s="70"/>
      <c r="U3568" s="70"/>
      <c r="V3568" s="78"/>
      <c r="X3568" s="70"/>
      <c r="Y3568" s="70"/>
      <c r="Z3568" s="70"/>
      <c r="AA3568" s="79"/>
      <c r="AB3568" s="80">
        <f t="shared" si="2003"/>
        <v>-1.0000000000005116E-2</v>
      </c>
    </row>
    <row r="3569" spans="1:28" x14ac:dyDescent="0.25">
      <c r="A3569" s="72" t="s">
        <v>19269</v>
      </c>
      <c r="B3569" s="73" t="s">
        <v>24641</v>
      </c>
      <c r="C3569" s="109" t="s">
        <v>15692</v>
      </c>
      <c r="D3569" s="75">
        <v>0</v>
      </c>
      <c r="E3569" s="70">
        <v>54.599999999999994</v>
      </c>
      <c r="F3569" s="76">
        <f t="shared" ref="F3569:F3574" si="2015">ROUND(D3569*E3569,2)</f>
        <v>0</v>
      </c>
      <c r="G3569" s="34"/>
      <c r="H3569" s="70">
        <f t="shared" ref="H3569:I3574" si="2016">ROUND(N3569+(N3569*$H$2/100),2)</f>
        <v>21.05</v>
      </c>
      <c r="I3569" s="70">
        <f t="shared" si="2016"/>
        <v>33.549999999999997</v>
      </c>
      <c r="J3569" s="70">
        <f t="shared" ref="J3569:J3574" si="2017">H3569+I3569</f>
        <v>54.599999999999994</v>
      </c>
      <c r="K3569" s="70">
        <v>0</v>
      </c>
      <c r="L3569" s="76">
        <f t="shared" ref="L3569:L3574" si="2018">SUM(J3569:K3569)</f>
        <v>54.599999999999994</v>
      </c>
      <c r="N3569" s="70">
        <v>21.049999999999997</v>
      </c>
      <c r="O3569" s="70">
        <v>33.549999999999997</v>
      </c>
      <c r="P3569" s="70">
        <f t="shared" ref="P3569:P3574" si="2019">SUM(N3569:O3569)</f>
        <v>54.599999999999994</v>
      </c>
      <c r="Q3569" s="64"/>
      <c r="R3569" s="70">
        <f t="shared" ref="R3569:S3574" si="2020">X3569</f>
        <v>21.05</v>
      </c>
      <c r="S3569" s="70">
        <f t="shared" si="2020"/>
        <v>33.549999999999997</v>
      </c>
      <c r="T3569" s="70">
        <f t="shared" ref="T3569:T3574" si="2021">R3569+S3569</f>
        <v>54.599999999999994</v>
      </c>
      <c r="U3569" s="70">
        <f t="shared" ref="U3569:U3574" si="2022">ROUND(Z3569*$H$2,2)/100</f>
        <v>0</v>
      </c>
      <c r="V3569" s="78">
        <f t="shared" ref="V3569:V3574" si="2023">SUM(T3569:U3569)</f>
        <v>54.599999999999994</v>
      </c>
      <c r="X3569" s="70">
        <v>21.05</v>
      </c>
      <c r="Y3569" s="70">
        <v>33.549999999999997</v>
      </c>
      <c r="Z3569" s="70">
        <v>54.6</v>
      </c>
      <c r="AA3569" s="79"/>
      <c r="AB3569" s="80">
        <f t="shared" si="2003"/>
        <v>-2.9999999999972715E-2</v>
      </c>
    </row>
    <row r="3570" spans="1:28" x14ac:dyDescent="0.25">
      <c r="A3570" s="72" t="s">
        <v>19270</v>
      </c>
      <c r="B3570" s="73" t="s">
        <v>24642</v>
      </c>
      <c r="C3570" s="74" t="s">
        <v>15692</v>
      </c>
      <c r="D3570" s="75">
        <v>0</v>
      </c>
      <c r="E3570" s="70">
        <v>62.05</v>
      </c>
      <c r="F3570" s="76">
        <f t="shared" si="2015"/>
        <v>0</v>
      </c>
      <c r="G3570" s="77"/>
      <c r="H3570" s="70">
        <f t="shared" si="2016"/>
        <v>28.5</v>
      </c>
      <c r="I3570" s="70">
        <f t="shared" si="2016"/>
        <v>33.549999999999997</v>
      </c>
      <c r="J3570" s="70">
        <f t="shared" si="2017"/>
        <v>62.05</v>
      </c>
      <c r="K3570" s="70">
        <v>0</v>
      </c>
      <c r="L3570" s="76">
        <f t="shared" si="2018"/>
        <v>62.05</v>
      </c>
      <c r="N3570" s="70">
        <v>28.5</v>
      </c>
      <c r="O3570" s="70">
        <v>33.549999999999997</v>
      </c>
      <c r="P3570" s="70">
        <f t="shared" si="2019"/>
        <v>62.05</v>
      </c>
      <c r="Q3570" s="64"/>
      <c r="R3570" s="70">
        <f t="shared" si="2020"/>
        <v>28.5</v>
      </c>
      <c r="S3570" s="70">
        <f t="shared" si="2020"/>
        <v>33.549999999999997</v>
      </c>
      <c r="T3570" s="70">
        <f t="shared" si="2021"/>
        <v>62.05</v>
      </c>
      <c r="U3570" s="70">
        <f t="shared" si="2022"/>
        <v>0</v>
      </c>
      <c r="V3570" s="78">
        <f t="shared" si="2023"/>
        <v>62.05</v>
      </c>
      <c r="X3570" s="70">
        <v>28.5</v>
      </c>
      <c r="Y3570" s="70">
        <v>33.549999999999997</v>
      </c>
      <c r="Z3570" s="70">
        <v>62.05</v>
      </c>
      <c r="AA3570" s="79"/>
      <c r="AB3570" s="80">
        <f t="shared" si="2003"/>
        <v>0</v>
      </c>
    </row>
    <row r="3571" spans="1:28" x14ac:dyDescent="0.25">
      <c r="A3571" s="72" t="s">
        <v>19271</v>
      </c>
      <c r="B3571" s="73" t="s">
        <v>24643</v>
      </c>
      <c r="C3571" s="74" t="s">
        <v>15692</v>
      </c>
      <c r="D3571" s="75">
        <v>0</v>
      </c>
      <c r="E3571" s="70">
        <v>69.44</v>
      </c>
      <c r="F3571" s="76">
        <f t="shared" si="2015"/>
        <v>0</v>
      </c>
      <c r="G3571" s="77"/>
      <c r="H3571" s="70">
        <f t="shared" si="2016"/>
        <v>35.89</v>
      </c>
      <c r="I3571" s="70">
        <f t="shared" si="2016"/>
        <v>33.549999999999997</v>
      </c>
      <c r="J3571" s="70">
        <f t="shared" si="2017"/>
        <v>69.44</v>
      </c>
      <c r="K3571" s="70">
        <v>0</v>
      </c>
      <c r="L3571" s="76">
        <f t="shared" si="2018"/>
        <v>69.44</v>
      </c>
      <c r="N3571" s="70">
        <v>35.89</v>
      </c>
      <c r="O3571" s="70">
        <v>33.549999999999997</v>
      </c>
      <c r="P3571" s="70">
        <f t="shared" si="2019"/>
        <v>69.44</v>
      </c>
      <c r="Q3571" s="64"/>
      <c r="R3571" s="70">
        <f t="shared" si="2020"/>
        <v>35.89</v>
      </c>
      <c r="S3571" s="70">
        <f t="shared" si="2020"/>
        <v>33.549999999999997</v>
      </c>
      <c r="T3571" s="70">
        <f t="shared" si="2021"/>
        <v>69.44</v>
      </c>
      <c r="U3571" s="70">
        <f t="shared" si="2022"/>
        <v>0</v>
      </c>
      <c r="V3571" s="78">
        <f t="shared" si="2023"/>
        <v>69.44</v>
      </c>
      <c r="X3571" s="70">
        <v>35.89</v>
      </c>
      <c r="Y3571" s="70">
        <v>33.549999999999997</v>
      </c>
      <c r="Z3571" s="70">
        <v>69.44</v>
      </c>
      <c r="AA3571" s="79"/>
      <c r="AB3571" s="80">
        <f t="shared" si="2003"/>
        <v>0</v>
      </c>
    </row>
    <row r="3572" spans="1:28" ht="22.5" x14ac:dyDescent="0.25">
      <c r="A3572" s="72" t="s">
        <v>19272</v>
      </c>
      <c r="B3572" s="73" t="s">
        <v>24644</v>
      </c>
      <c r="C3572" s="74" t="s">
        <v>15692</v>
      </c>
      <c r="D3572" s="75">
        <v>0</v>
      </c>
      <c r="E3572" s="70">
        <v>70.78</v>
      </c>
      <c r="F3572" s="76">
        <f t="shared" si="2015"/>
        <v>0</v>
      </c>
      <c r="G3572" s="77"/>
      <c r="H3572" s="70">
        <f t="shared" si="2016"/>
        <v>37.229999999999997</v>
      </c>
      <c r="I3572" s="70">
        <f t="shared" si="2016"/>
        <v>33.549999999999997</v>
      </c>
      <c r="J3572" s="70">
        <f t="shared" si="2017"/>
        <v>70.78</v>
      </c>
      <c r="K3572" s="70">
        <v>0</v>
      </c>
      <c r="L3572" s="76">
        <f t="shared" si="2018"/>
        <v>70.78</v>
      </c>
      <c r="N3572" s="70">
        <v>37.230000000000004</v>
      </c>
      <c r="O3572" s="70">
        <v>33.549999999999997</v>
      </c>
      <c r="P3572" s="70">
        <f t="shared" si="2019"/>
        <v>70.78</v>
      </c>
      <c r="Q3572" s="64"/>
      <c r="R3572" s="70">
        <f t="shared" si="2020"/>
        <v>37.229999999999997</v>
      </c>
      <c r="S3572" s="70">
        <f t="shared" si="2020"/>
        <v>33.549999999999997</v>
      </c>
      <c r="T3572" s="70">
        <f t="shared" si="2021"/>
        <v>70.78</v>
      </c>
      <c r="U3572" s="70">
        <f t="shared" si="2022"/>
        <v>0</v>
      </c>
      <c r="V3572" s="78">
        <f t="shared" si="2023"/>
        <v>70.78</v>
      </c>
      <c r="X3572" s="70">
        <v>37.229999999999997</v>
      </c>
      <c r="Y3572" s="70">
        <v>33.549999999999997</v>
      </c>
      <c r="Z3572" s="70">
        <v>70.78</v>
      </c>
      <c r="AA3572" s="79"/>
      <c r="AB3572" s="80">
        <f t="shared" si="2003"/>
        <v>0</v>
      </c>
    </row>
    <row r="3573" spans="1:28" ht="22.5" x14ac:dyDescent="0.25">
      <c r="A3573" s="72" t="s">
        <v>19273</v>
      </c>
      <c r="B3573" s="73" t="s">
        <v>24645</v>
      </c>
      <c r="C3573" s="74" t="s">
        <v>15692</v>
      </c>
      <c r="D3573" s="75">
        <v>0</v>
      </c>
      <c r="E3573" s="70">
        <v>77.180000000000007</v>
      </c>
      <c r="F3573" s="76">
        <f t="shared" si="2015"/>
        <v>0</v>
      </c>
      <c r="G3573" s="77"/>
      <c r="H3573" s="70">
        <f t="shared" si="2016"/>
        <v>43.63</v>
      </c>
      <c r="I3573" s="70">
        <f t="shared" si="2016"/>
        <v>33.549999999999997</v>
      </c>
      <c r="J3573" s="70">
        <f t="shared" si="2017"/>
        <v>77.180000000000007</v>
      </c>
      <c r="K3573" s="70">
        <v>0</v>
      </c>
      <c r="L3573" s="76">
        <f t="shared" si="2018"/>
        <v>77.180000000000007</v>
      </c>
      <c r="N3573" s="70">
        <v>43.63</v>
      </c>
      <c r="O3573" s="70">
        <v>33.549999999999997</v>
      </c>
      <c r="P3573" s="70">
        <f t="shared" si="2019"/>
        <v>77.180000000000007</v>
      </c>
      <c r="Q3573" s="64"/>
      <c r="R3573" s="70">
        <f t="shared" si="2020"/>
        <v>43.63</v>
      </c>
      <c r="S3573" s="70">
        <f t="shared" si="2020"/>
        <v>33.549999999999997</v>
      </c>
      <c r="T3573" s="70">
        <f t="shared" si="2021"/>
        <v>77.180000000000007</v>
      </c>
      <c r="U3573" s="70">
        <f t="shared" si="2022"/>
        <v>0</v>
      </c>
      <c r="V3573" s="78">
        <f t="shared" si="2023"/>
        <v>77.180000000000007</v>
      </c>
      <c r="X3573" s="70">
        <v>43.63</v>
      </c>
      <c r="Y3573" s="70">
        <v>33.549999999999997</v>
      </c>
      <c r="Z3573" s="70">
        <v>77.180000000000007</v>
      </c>
      <c r="AA3573" s="79"/>
      <c r="AB3573" s="80">
        <f t="shared" si="2003"/>
        <v>0</v>
      </c>
    </row>
    <row r="3574" spans="1:28" x14ac:dyDescent="0.25">
      <c r="A3574" s="72" t="s">
        <v>19274</v>
      </c>
      <c r="B3574" s="73" t="s">
        <v>24646</v>
      </c>
      <c r="C3574" s="74" t="s">
        <v>15692</v>
      </c>
      <c r="D3574" s="75">
        <v>0</v>
      </c>
      <c r="E3574" s="70">
        <v>91.24</v>
      </c>
      <c r="F3574" s="76">
        <f t="shared" si="2015"/>
        <v>0</v>
      </c>
      <c r="G3574" s="77"/>
      <c r="H3574" s="70">
        <f t="shared" si="2016"/>
        <v>57.69</v>
      </c>
      <c r="I3574" s="70">
        <f t="shared" si="2016"/>
        <v>33.549999999999997</v>
      </c>
      <c r="J3574" s="70">
        <f t="shared" si="2017"/>
        <v>91.24</v>
      </c>
      <c r="K3574" s="70">
        <v>0</v>
      </c>
      <c r="L3574" s="76">
        <f t="shared" si="2018"/>
        <v>91.24</v>
      </c>
      <c r="N3574" s="70">
        <v>57.69</v>
      </c>
      <c r="O3574" s="70">
        <v>33.549999999999997</v>
      </c>
      <c r="P3574" s="70">
        <f t="shared" si="2019"/>
        <v>91.24</v>
      </c>
      <c r="Q3574" s="64"/>
      <c r="R3574" s="70">
        <f t="shared" si="2020"/>
        <v>57.69</v>
      </c>
      <c r="S3574" s="70">
        <f t="shared" si="2020"/>
        <v>33.549999999999997</v>
      </c>
      <c r="T3574" s="70">
        <f t="shared" si="2021"/>
        <v>91.24</v>
      </c>
      <c r="U3574" s="70">
        <f t="shared" si="2022"/>
        <v>0</v>
      </c>
      <c r="V3574" s="78">
        <f t="shared" si="2023"/>
        <v>91.24</v>
      </c>
      <c r="X3574" s="70">
        <v>57.69</v>
      </c>
      <c r="Y3574" s="70">
        <v>33.549999999999997</v>
      </c>
      <c r="Z3574" s="70">
        <v>91.24</v>
      </c>
      <c r="AA3574" s="79"/>
      <c r="AB3574" s="80">
        <f t="shared" si="2003"/>
        <v>0</v>
      </c>
    </row>
    <row r="3575" spans="1:28" x14ac:dyDescent="0.25">
      <c r="A3575" s="66" t="s">
        <v>19275</v>
      </c>
      <c r="B3575" s="67" t="s">
        <v>24647</v>
      </c>
      <c r="C3575" s="68"/>
      <c r="D3575" s="69"/>
      <c r="E3575" s="70"/>
      <c r="F3575" s="71"/>
      <c r="H3575" s="70"/>
      <c r="I3575" s="70"/>
      <c r="J3575" s="70"/>
      <c r="K3575" s="70"/>
      <c r="L3575" s="76"/>
      <c r="N3575" s="70"/>
      <c r="O3575" s="70"/>
      <c r="P3575" s="70"/>
      <c r="Q3575" s="64"/>
      <c r="R3575" s="70"/>
      <c r="S3575" s="70"/>
      <c r="T3575" s="70"/>
      <c r="U3575" s="70"/>
      <c r="V3575" s="78"/>
      <c r="X3575" s="70"/>
      <c r="Y3575" s="70"/>
      <c r="Z3575" s="70"/>
      <c r="AA3575" s="79"/>
      <c r="AB3575" s="80">
        <f t="shared" si="2003"/>
        <v>0</v>
      </c>
    </row>
    <row r="3576" spans="1:28" ht="22.5" x14ac:dyDescent="0.25">
      <c r="A3576" s="72" t="s">
        <v>19276</v>
      </c>
      <c r="B3576" s="73" t="s">
        <v>24648</v>
      </c>
      <c r="C3576" s="74" t="s">
        <v>15692</v>
      </c>
      <c r="D3576" s="75">
        <v>0</v>
      </c>
      <c r="E3576" s="70">
        <v>216.81</v>
      </c>
      <c r="F3576" s="76">
        <f>ROUND(D3576*E3576,2)</f>
        <v>0</v>
      </c>
      <c r="G3576" s="77"/>
      <c r="H3576" s="70">
        <f>ROUND(N3576+(N3576*$H$2/100),2)</f>
        <v>65.069999999999993</v>
      </c>
      <c r="I3576" s="70">
        <f>ROUND(O3576+(O3576*$H$2/100),2)</f>
        <v>151.74</v>
      </c>
      <c r="J3576" s="70">
        <f>H3576+I3576</f>
        <v>216.81</v>
      </c>
      <c r="K3576" s="70">
        <v>0</v>
      </c>
      <c r="L3576" s="76">
        <f>SUM(J3576:K3576)</f>
        <v>216.81</v>
      </c>
      <c r="N3576" s="70">
        <v>65.069999999999993</v>
      </c>
      <c r="O3576" s="70">
        <v>151.74</v>
      </c>
      <c r="P3576" s="70">
        <f>SUM(N3576:O3576)</f>
        <v>216.81</v>
      </c>
      <c r="Q3576" s="64"/>
      <c r="R3576" s="70">
        <f>X3576</f>
        <v>65.069999999999993</v>
      </c>
      <c r="S3576" s="70">
        <f>Y3576</f>
        <v>151.72999999999999</v>
      </c>
      <c r="T3576" s="70">
        <f>R3576+S3576</f>
        <v>216.79999999999998</v>
      </c>
      <c r="U3576" s="70">
        <f>ROUND(Z3576*$H$2,2)/100</f>
        <v>0</v>
      </c>
      <c r="V3576" s="78">
        <f>SUM(T3576:U3576)</f>
        <v>216.79999999999998</v>
      </c>
      <c r="X3576" s="70">
        <v>65.069999999999993</v>
      </c>
      <c r="Y3576" s="70">
        <v>151.72999999999999</v>
      </c>
      <c r="Z3576" s="70">
        <v>216.8</v>
      </c>
      <c r="AA3576" s="79"/>
      <c r="AB3576" s="80">
        <f t="shared" si="2003"/>
        <v>0</v>
      </c>
    </row>
    <row r="3577" spans="1:28" x14ac:dyDescent="0.25">
      <c r="A3577" s="72" t="s">
        <v>19277</v>
      </c>
      <c r="B3577" s="73" t="s">
        <v>24649</v>
      </c>
      <c r="C3577" s="74" t="s">
        <v>15692</v>
      </c>
      <c r="D3577" s="75">
        <v>0</v>
      </c>
      <c r="E3577" s="70">
        <v>336.69</v>
      </c>
      <c r="F3577" s="76">
        <f>ROUND(D3577*E3577,2)</f>
        <v>0</v>
      </c>
      <c r="G3577" s="77"/>
      <c r="H3577" s="70">
        <f>ROUND(N3577+(N3577*$H$2/100),2)</f>
        <v>303.14</v>
      </c>
      <c r="I3577" s="70">
        <f>ROUND(O3577+(O3577*$H$2/100),2)</f>
        <v>33.549999999999997</v>
      </c>
      <c r="J3577" s="70">
        <f>H3577+I3577</f>
        <v>336.69</v>
      </c>
      <c r="K3577" s="70">
        <v>0</v>
      </c>
      <c r="L3577" s="76">
        <f>SUM(J3577:K3577)</f>
        <v>336.69</v>
      </c>
      <c r="N3577" s="70">
        <v>303.14</v>
      </c>
      <c r="O3577" s="70">
        <v>33.549999999999997</v>
      </c>
      <c r="P3577" s="70">
        <f>SUM(N3577:O3577)</f>
        <v>336.69</v>
      </c>
      <c r="Q3577" s="64"/>
      <c r="R3577" s="70">
        <f>X3577</f>
        <v>303.14</v>
      </c>
      <c r="S3577" s="70">
        <f>Y3577</f>
        <v>33.549999999999997</v>
      </c>
      <c r="T3577" s="70">
        <f>R3577+S3577</f>
        <v>336.69</v>
      </c>
      <c r="U3577" s="70">
        <f>ROUND(Z3577*$H$2,2)/100</f>
        <v>0</v>
      </c>
      <c r="V3577" s="78">
        <f>SUM(T3577:U3577)</f>
        <v>336.69</v>
      </c>
      <c r="X3577" s="70">
        <v>303.14</v>
      </c>
      <c r="Y3577" s="70">
        <v>33.549999999999997</v>
      </c>
      <c r="Z3577" s="70">
        <v>336.69</v>
      </c>
      <c r="AA3577" s="79"/>
      <c r="AB3577" s="80">
        <f t="shared" si="2003"/>
        <v>0</v>
      </c>
    </row>
    <row r="3578" spans="1:28" x14ac:dyDescent="0.25">
      <c r="A3578" s="66" t="s">
        <v>19278</v>
      </c>
      <c r="B3578" s="67" t="s">
        <v>24650</v>
      </c>
      <c r="C3578" s="68"/>
      <c r="D3578" s="69"/>
      <c r="E3578" s="70"/>
      <c r="F3578" s="71"/>
      <c r="H3578" s="70"/>
      <c r="I3578" s="70"/>
      <c r="J3578" s="70"/>
      <c r="K3578" s="70"/>
      <c r="L3578" s="76"/>
      <c r="N3578" s="70"/>
      <c r="O3578" s="70"/>
      <c r="P3578" s="70"/>
      <c r="Q3578" s="64"/>
      <c r="R3578" s="70"/>
      <c r="S3578" s="70"/>
      <c r="T3578" s="70"/>
      <c r="U3578" s="70"/>
      <c r="V3578" s="78"/>
      <c r="X3578" s="70"/>
      <c r="Y3578" s="70"/>
      <c r="Z3578" s="70"/>
      <c r="AA3578" s="79"/>
      <c r="AB3578" s="80">
        <f t="shared" si="2003"/>
        <v>0</v>
      </c>
    </row>
    <row r="3579" spans="1:28" x14ac:dyDescent="0.25">
      <c r="A3579" s="72" t="s">
        <v>19279</v>
      </c>
      <c r="B3579" s="73" t="s">
        <v>24651</v>
      </c>
      <c r="C3579" s="74" t="s">
        <v>15692</v>
      </c>
      <c r="D3579" s="75">
        <v>0</v>
      </c>
      <c r="E3579" s="70">
        <v>51.699999999999996</v>
      </c>
      <c r="F3579" s="76">
        <f>ROUND(D3579*E3579,2)</f>
        <v>0</v>
      </c>
      <c r="G3579" s="77"/>
      <c r="H3579" s="70">
        <f>ROUND(N3579+(N3579*$H$2/100),2)</f>
        <v>18.149999999999999</v>
      </c>
      <c r="I3579" s="70">
        <f>ROUND(O3579+(O3579*$H$2/100),2)</f>
        <v>33.549999999999997</v>
      </c>
      <c r="J3579" s="70">
        <f>H3579+I3579</f>
        <v>51.699999999999996</v>
      </c>
      <c r="K3579" s="70">
        <v>0</v>
      </c>
      <c r="L3579" s="76">
        <f>SUM(J3579:K3579)</f>
        <v>51.699999999999996</v>
      </c>
      <c r="N3579" s="70">
        <v>18.149999999999999</v>
      </c>
      <c r="O3579" s="70">
        <v>33.549999999999997</v>
      </c>
      <c r="P3579" s="70">
        <f>SUM(N3579:O3579)</f>
        <v>51.699999999999996</v>
      </c>
      <c r="Q3579" s="64"/>
      <c r="R3579" s="70">
        <f>X3579</f>
        <v>18.149999999999999</v>
      </c>
      <c r="S3579" s="70">
        <f>Y3579</f>
        <v>33.549999999999997</v>
      </c>
      <c r="T3579" s="70">
        <f>R3579+S3579</f>
        <v>51.699999999999996</v>
      </c>
      <c r="U3579" s="70">
        <f>ROUND(Z3579*$H$2,2)/100</f>
        <v>0</v>
      </c>
      <c r="V3579" s="78">
        <f>SUM(T3579:U3579)</f>
        <v>51.699999999999996</v>
      </c>
      <c r="X3579" s="70">
        <v>18.149999999999999</v>
      </c>
      <c r="Y3579" s="70">
        <v>33.549999999999997</v>
      </c>
      <c r="Z3579" s="70">
        <v>51.7</v>
      </c>
      <c r="AA3579" s="79"/>
      <c r="AB3579" s="80">
        <f t="shared" si="2003"/>
        <v>9.9999999999909051E-3</v>
      </c>
    </row>
    <row r="3580" spans="1:28" ht="22.5" x14ac:dyDescent="0.25">
      <c r="A3580" s="66" t="s">
        <v>19280</v>
      </c>
      <c r="B3580" s="67" t="s">
        <v>24652</v>
      </c>
      <c r="C3580" s="68"/>
      <c r="D3580" s="69"/>
      <c r="E3580" s="70"/>
      <c r="F3580" s="71"/>
      <c r="H3580" s="70"/>
      <c r="I3580" s="70"/>
      <c r="J3580" s="70"/>
      <c r="K3580" s="70"/>
      <c r="L3580" s="76"/>
      <c r="N3580" s="70"/>
      <c r="O3580" s="70"/>
      <c r="P3580" s="70"/>
      <c r="Q3580" s="64"/>
      <c r="R3580" s="70"/>
      <c r="S3580" s="70"/>
      <c r="T3580" s="70"/>
      <c r="U3580" s="70"/>
      <c r="V3580" s="78"/>
      <c r="X3580" s="70"/>
      <c r="Y3580" s="70"/>
      <c r="Z3580" s="70"/>
      <c r="AA3580" s="79"/>
      <c r="AB3580" s="80">
        <f t="shared" si="2003"/>
        <v>0</v>
      </c>
    </row>
    <row r="3581" spans="1:28" ht="22.5" x14ac:dyDescent="0.25">
      <c r="A3581" s="72" t="s">
        <v>19281</v>
      </c>
      <c r="B3581" s="73" t="s">
        <v>24653</v>
      </c>
      <c r="C3581" s="74" t="s">
        <v>15692</v>
      </c>
      <c r="D3581" s="75">
        <v>0</v>
      </c>
      <c r="E3581" s="70">
        <v>107.98</v>
      </c>
      <c r="F3581" s="76">
        <f>ROUND(D3581*E3581,2)</f>
        <v>0</v>
      </c>
      <c r="G3581" s="77"/>
      <c r="H3581" s="70">
        <f>ROUND(N3581+(N3581*$H$2/100),2)</f>
        <v>67.709999999999994</v>
      </c>
      <c r="I3581" s="70">
        <f>ROUND(O3581+(O3581*$H$2/100),2)</f>
        <v>40.270000000000003</v>
      </c>
      <c r="J3581" s="70">
        <f>H3581+I3581</f>
        <v>107.97999999999999</v>
      </c>
      <c r="K3581" s="70">
        <v>0</v>
      </c>
      <c r="L3581" s="76">
        <f>SUM(J3581:K3581)</f>
        <v>107.97999999999999</v>
      </c>
      <c r="N3581" s="70">
        <v>67.710000000000008</v>
      </c>
      <c r="O3581" s="70">
        <v>40.269999999999996</v>
      </c>
      <c r="P3581" s="70">
        <f>SUM(N3581:O3581)</f>
        <v>107.98</v>
      </c>
      <c r="Q3581" s="64"/>
      <c r="R3581" s="70">
        <f>X3581</f>
        <v>67.709999999999994</v>
      </c>
      <c r="S3581" s="70">
        <f>Y3581</f>
        <v>40.26</v>
      </c>
      <c r="T3581" s="70">
        <f>R3581+S3581</f>
        <v>107.97</v>
      </c>
      <c r="U3581" s="70">
        <f>ROUND(Z3581*$H$2,2)/100</f>
        <v>0</v>
      </c>
      <c r="V3581" s="78">
        <f>SUM(T3581:U3581)</f>
        <v>107.97</v>
      </c>
      <c r="X3581" s="70">
        <v>67.709999999999994</v>
      </c>
      <c r="Y3581" s="70">
        <v>40.26</v>
      </c>
      <c r="Z3581" s="70">
        <v>107.97</v>
      </c>
      <c r="AA3581" s="79"/>
      <c r="AB3581" s="80">
        <f t="shared" si="2003"/>
        <v>0</v>
      </c>
    </row>
    <row r="3582" spans="1:28" x14ac:dyDescent="0.25">
      <c r="A3582" s="72" t="s">
        <v>19282</v>
      </c>
      <c r="B3582" s="73" t="s">
        <v>24654</v>
      </c>
      <c r="C3582" s="74" t="s">
        <v>15692</v>
      </c>
      <c r="D3582" s="75">
        <v>0</v>
      </c>
      <c r="E3582" s="70">
        <v>297.7</v>
      </c>
      <c r="F3582" s="76">
        <f>ROUND(D3582*E3582,2)</f>
        <v>0</v>
      </c>
      <c r="G3582" s="77"/>
      <c r="H3582" s="70">
        <f>ROUND(N3582+(N3582*$H$2/100),2)</f>
        <v>247.37</v>
      </c>
      <c r="I3582" s="70">
        <f>ROUND(O3582+(O3582*$H$2/100),2)</f>
        <v>50.33</v>
      </c>
      <c r="J3582" s="70">
        <f>H3582+I3582</f>
        <v>297.7</v>
      </c>
      <c r="K3582" s="70">
        <v>0</v>
      </c>
      <c r="L3582" s="76">
        <f>SUM(J3582:K3582)</f>
        <v>297.7</v>
      </c>
      <c r="N3582" s="70">
        <v>247.37000000000003</v>
      </c>
      <c r="O3582" s="70">
        <v>50.33</v>
      </c>
      <c r="P3582" s="70">
        <f>SUM(N3582:O3582)</f>
        <v>297.70000000000005</v>
      </c>
      <c r="Q3582" s="64"/>
      <c r="R3582" s="70">
        <f>X3582</f>
        <v>247.37</v>
      </c>
      <c r="S3582" s="70">
        <f>Y3582</f>
        <v>50.34</v>
      </c>
      <c r="T3582" s="70">
        <f>R3582+S3582</f>
        <v>297.71000000000004</v>
      </c>
      <c r="U3582" s="70">
        <f>ROUND(Z3582*$H$2,2)/100</f>
        <v>0</v>
      </c>
      <c r="V3582" s="78">
        <f>SUM(T3582:U3582)</f>
        <v>297.71000000000004</v>
      </c>
      <c r="X3582" s="70">
        <v>247.37</v>
      </c>
      <c r="Y3582" s="70">
        <v>50.34</v>
      </c>
      <c r="Z3582" s="70">
        <v>297.70999999999998</v>
      </c>
      <c r="AA3582" s="79"/>
      <c r="AB3582" s="80">
        <f t="shared" si="2003"/>
        <v>0</v>
      </c>
    </row>
    <row r="3583" spans="1:28" x14ac:dyDescent="0.25">
      <c r="A3583" s="66" t="s">
        <v>19283</v>
      </c>
      <c r="B3583" s="67" t="s">
        <v>24655</v>
      </c>
      <c r="C3583" s="68"/>
      <c r="D3583" s="69"/>
      <c r="E3583" s="70"/>
      <c r="F3583" s="71"/>
      <c r="H3583" s="70"/>
      <c r="I3583" s="70"/>
      <c r="J3583" s="70"/>
      <c r="K3583" s="70"/>
      <c r="L3583" s="76"/>
      <c r="N3583" s="70"/>
      <c r="O3583" s="70"/>
      <c r="P3583" s="70"/>
      <c r="Q3583" s="64"/>
      <c r="R3583" s="70"/>
      <c r="S3583" s="70"/>
      <c r="T3583" s="70"/>
      <c r="U3583" s="70"/>
      <c r="V3583" s="78"/>
      <c r="X3583" s="70"/>
      <c r="Y3583" s="70"/>
      <c r="Z3583" s="70"/>
      <c r="AA3583" s="79"/>
      <c r="AB3583" s="80">
        <f t="shared" si="2003"/>
        <v>0</v>
      </c>
    </row>
    <row r="3584" spans="1:28" x14ac:dyDescent="0.25">
      <c r="A3584" s="72" t="s">
        <v>19284</v>
      </c>
      <c r="B3584" s="73" t="s">
        <v>24656</v>
      </c>
      <c r="C3584" s="74" t="s">
        <v>15692</v>
      </c>
      <c r="D3584" s="75">
        <v>0</v>
      </c>
      <c r="E3584" s="70">
        <v>9.5599999999999987</v>
      </c>
      <c r="F3584" s="76">
        <f t="shared" ref="F3584:F3604" si="2024">ROUND(D3584*E3584,2)</f>
        <v>0</v>
      </c>
      <c r="G3584" s="77"/>
      <c r="H3584" s="70">
        <f t="shared" ref="H3584:I3604" si="2025">ROUND(N3584+(N3584*$H$2/100),2)</f>
        <v>7.56</v>
      </c>
      <c r="I3584" s="70">
        <f t="shared" si="2025"/>
        <v>2</v>
      </c>
      <c r="J3584" s="70">
        <f t="shared" ref="J3584:J3604" si="2026">H3584+I3584</f>
        <v>9.5599999999999987</v>
      </c>
      <c r="K3584" s="70">
        <v>0</v>
      </c>
      <c r="L3584" s="76">
        <f t="shared" ref="L3584:L3604" si="2027">SUM(J3584:K3584)</f>
        <v>9.5599999999999987</v>
      </c>
      <c r="N3584" s="70">
        <v>7.56</v>
      </c>
      <c r="O3584" s="70">
        <v>2</v>
      </c>
      <c r="P3584" s="70">
        <f t="shared" ref="P3584:P3604" si="2028">SUM(N3584:O3584)</f>
        <v>9.5599999999999987</v>
      </c>
      <c r="Q3584" s="64"/>
      <c r="R3584" s="70">
        <f t="shared" ref="R3584:S3604" si="2029">X3584</f>
        <v>7.56</v>
      </c>
      <c r="S3584" s="70">
        <f t="shared" si="2029"/>
        <v>2.0099999999999998</v>
      </c>
      <c r="T3584" s="70">
        <f t="shared" ref="T3584:T3604" si="2030">R3584+S3584</f>
        <v>9.57</v>
      </c>
      <c r="U3584" s="70">
        <f t="shared" ref="U3584:U3604" si="2031">ROUND(Z3584*$H$2,2)/100</f>
        <v>0</v>
      </c>
      <c r="V3584" s="78">
        <f t="shared" ref="V3584:V3604" si="2032">SUM(T3584:U3584)</f>
        <v>9.57</v>
      </c>
      <c r="X3584" s="70">
        <v>7.56</v>
      </c>
      <c r="Y3584" s="70">
        <v>2.0099999999999998</v>
      </c>
      <c r="Z3584" s="70">
        <v>9.57</v>
      </c>
      <c r="AA3584" s="79"/>
      <c r="AB3584" s="80">
        <f t="shared" si="2003"/>
        <v>1.0000000000005116E-2</v>
      </c>
    </row>
    <row r="3585" spans="1:28" x14ac:dyDescent="0.25">
      <c r="A3585" s="72" t="s">
        <v>19285</v>
      </c>
      <c r="B3585" s="73" t="s">
        <v>24657</v>
      </c>
      <c r="C3585" s="74" t="s">
        <v>15719</v>
      </c>
      <c r="D3585" s="75">
        <v>0</v>
      </c>
      <c r="E3585" s="70">
        <v>792.72</v>
      </c>
      <c r="F3585" s="76">
        <f t="shared" si="2024"/>
        <v>0</v>
      </c>
      <c r="G3585" s="77"/>
      <c r="H3585" s="70">
        <f t="shared" si="2025"/>
        <v>770.76</v>
      </c>
      <c r="I3585" s="70">
        <f t="shared" si="2025"/>
        <v>21.96</v>
      </c>
      <c r="J3585" s="70">
        <f t="shared" si="2026"/>
        <v>792.72</v>
      </c>
      <c r="K3585" s="70">
        <v>0</v>
      </c>
      <c r="L3585" s="76">
        <f t="shared" si="2027"/>
        <v>792.72</v>
      </c>
      <c r="N3585" s="70">
        <v>770.76</v>
      </c>
      <c r="O3585" s="70">
        <v>21.96</v>
      </c>
      <c r="P3585" s="70">
        <f t="shared" si="2028"/>
        <v>792.72</v>
      </c>
      <c r="Q3585" s="64"/>
      <c r="R3585" s="70">
        <f t="shared" si="2029"/>
        <v>770.76</v>
      </c>
      <c r="S3585" s="70">
        <f t="shared" si="2029"/>
        <v>21.96</v>
      </c>
      <c r="T3585" s="70">
        <f t="shared" si="2030"/>
        <v>792.72</v>
      </c>
      <c r="U3585" s="70">
        <f t="shared" si="2031"/>
        <v>0</v>
      </c>
      <c r="V3585" s="78">
        <f t="shared" si="2032"/>
        <v>792.72</v>
      </c>
      <c r="X3585" s="70">
        <v>770.76</v>
      </c>
      <c r="Y3585" s="70">
        <v>21.96</v>
      </c>
      <c r="Z3585" s="70">
        <v>792.72</v>
      </c>
      <c r="AA3585" s="79"/>
      <c r="AB3585" s="80">
        <f t="shared" si="2003"/>
        <v>-9.9999999999340616E-3</v>
      </c>
    </row>
    <row r="3586" spans="1:28" x14ac:dyDescent="0.25">
      <c r="A3586" s="72" t="s">
        <v>19286</v>
      </c>
      <c r="B3586" s="73" t="s">
        <v>24658</v>
      </c>
      <c r="C3586" s="74" t="s">
        <v>15692</v>
      </c>
      <c r="D3586" s="75">
        <v>0</v>
      </c>
      <c r="E3586" s="70">
        <v>7.07</v>
      </c>
      <c r="F3586" s="76">
        <f t="shared" si="2024"/>
        <v>0</v>
      </c>
      <c r="G3586" s="77"/>
      <c r="H3586" s="70">
        <f t="shared" si="2025"/>
        <v>5.07</v>
      </c>
      <c r="I3586" s="70">
        <f t="shared" si="2025"/>
        <v>2</v>
      </c>
      <c r="J3586" s="70">
        <f t="shared" si="2026"/>
        <v>7.07</v>
      </c>
      <c r="K3586" s="70">
        <v>0</v>
      </c>
      <c r="L3586" s="76">
        <f t="shared" si="2027"/>
        <v>7.07</v>
      </c>
      <c r="N3586" s="70">
        <v>5.07</v>
      </c>
      <c r="O3586" s="70">
        <v>2</v>
      </c>
      <c r="P3586" s="70">
        <f t="shared" si="2028"/>
        <v>7.07</v>
      </c>
      <c r="Q3586" s="64"/>
      <c r="R3586" s="70">
        <f t="shared" si="2029"/>
        <v>5.07</v>
      </c>
      <c r="S3586" s="70">
        <f t="shared" si="2029"/>
        <v>2.0099999999999998</v>
      </c>
      <c r="T3586" s="70">
        <f t="shared" si="2030"/>
        <v>7.08</v>
      </c>
      <c r="U3586" s="70">
        <f t="shared" si="2031"/>
        <v>0</v>
      </c>
      <c r="V3586" s="78">
        <f t="shared" si="2032"/>
        <v>7.08</v>
      </c>
      <c r="X3586" s="70">
        <v>5.07</v>
      </c>
      <c r="Y3586" s="70">
        <v>2.0099999999999998</v>
      </c>
      <c r="Z3586" s="70">
        <v>7.08</v>
      </c>
      <c r="AA3586" s="79"/>
      <c r="AB3586" s="80">
        <f t="shared" si="2003"/>
        <v>0</v>
      </c>
    </row>
    <row r="3587" spans="1:28" x14ac:dyDescent="0.25">
      <c r="A3587" s="84" t="s">
        <v>19857</v>
      </c>
      <c r="B3587" s="85" t="s">
        <v>24659</v>
      </c>
      <c r="C3587" s="86" t="s">
        <v>15692</v>
      </c>
      <c r="D3587" s="87">
        <v>0</v>
      </c>
      <c r="E3587" s="88">
        <v>327.85</v>
      </c>
      <c r="F3587" s="76">
        <f t="shared" si="2024"/>
        <v>0</v>
      </c>
      <c r="G3587" s="77"/>
      <c r="H3587" s="88">
        <f t="shared" si="2025"/>
        <v>310.29000000000002</v>
      </c>
      <c r="I3587" s="88">
        <f t="shared" si="2025"/>
        <v>17.559999999999999</v>
      </c>
      <c r="J3587" s="88">
        <f t="shared" si="2026"/>
        <v>327.85</v>
      </c>
      <c r="K3587" s="88">
        <v>0</v>
      </c>
      <c r="L3587" s="76">
        <f t="shared" si="2027"/>
        <v>327.85</v>
      </c>
      <c r="N3587" s="88">
        <v>310.29000000000002</v>
      </c>
      <c r="O3587" s="88">
        <v>17.560000000000002</v>
      </c>
      <c r="P3587" s="88">
        <f t="shared" si="2028"/>
        <v>327.85</v>
      </c>
      <c r="Q3587" s="89"/>
      <c r="R3587" s="88">
        <f t="shared" si="2029"/>
        <v>310.29000000000002</v>
      </c>
      <c r="S3587" s="88">
        <f t="shared" si="2029"/>
        <v>17.559999999999999</v>
      </c>
      <c r="T3587" s="88">
        <f t="shared" si="2030"/>
        <v>327.85</v>
      </c>
      <c r="U3587" s="88">
        <f t="shared" si="2031"/>
        <v>0</v>
      </c>
      <c r="V3587" s="78">
        <f t="shared" si="2032"/>
        <v>327.85</v>
      </c>
      <c r="X3587" s="88">
        <v>310.29000000000002</v>
      </c>
      <c r="Y3587" s="88">
        <v>17.559999999999999</v>
      </c>
      <c r="Z3587" s="88">
        <v>327.85</v>
      </c>
      <c r="AA3587" s="79"/>
      <c r="AB3587" s="80">
        <f t="shared" si="2003"/>
        <v>-1.0000000000001563E-2</v>
      </c>
    </row>
    <row r="3588" spans="1:28" x14ac:dyDescent="0.25">
      <c r="A3588" s="72" t="s">
        <v>19287</v>
      </c>
      <c r="B3588" s="73" t="s">
        <v>24660</v>
      </c>
      <c r="C3588" s="74" t="s">
        <v>15692</v>
      </c>
      <c r="D3588" s="75">
        <v>0</v>
      </c>
      <c r="E3588" s="70">
        <v>20.170000000000002</v>
      </c>
      <c r="F3588" s="76">
        <f t="shared" si="2024"/>
        <v>0</v>
      </c>
      <c r="G3588" s="77"/>
      <c r="H3588" s="70">
        <f t="shared" si="2025"/>
        <v>18.170000000000002</v>
      </c>
      <c r="I3588" s="70">
        <f t="shared" si="2025"/>
        <v>2</v>
      </c>
      <c r="J3588" s="70">
        <f t="shared" si="2026"/>
        <v>20.170000000000002</v>
      </c>
      <c r="K3588" s="70">
        <v>0</v>
      </c>
      <c r="L3588" s="76">
        <f t="shared" si="2027"/>
        <v>20.170000000000002</v>
      </c>
      <c r="N3588" s="70">
        <v>18.170000000000002</v>
      </c>
      <c r="O3588" s="70">
        <v>2</v>
      </c>
      <c r="P3588" s="70">
        <f t="shared" si="2028"/>
        <v>20.170000000000002</v>
      </c>
      <c r="Q3588" s="64"/>
      <c r="R3588" s="70">
        <f t="shared" si="2029"/>
        <v>18.170000000000002</v>
      </c>
      <c r="S3588" s="70">
        <f t="shared" si="2029"/>
        <v>2.0099999999999998</v>
      </c>
      <c r="T3588" s="70">
        <f t="shared" si="2030"/>
        <v>20.18</v>
      </c>
      <c r="U3588" s="70">
        <f t="shared" si="2031"/>
        <v>0</v>
      </c>
      <c r="V3588" s="78">
        <f t="shared" si="2032"/>
        <v>20.18</v>
      </c>
      <c r="X3588" s="70">
        <v>18.170000000000002</v>
      </c>
      <c r="Y3588" s="70">
        <v>2.0099999999999998</v>
      </c>
      <c r="Z3588" s="70">
        <v>20.18</v>
      </c>
      <c r="AA3588" s="79"/>
      <c r="AB3588" s="80">
        <f t="shared" si="2003"/>
        <v>0</v>
      </c>
    </row>
    <row r="3589" spans="1:28" ht="22.5" x14ac:dyDescent="0.25">
      <c r="A3589" s="72" t="s">
        <v>19288</v>
      </c>
      <c r="B3589" s="73" t="s">
        <v>24661</v>
      </c>
      <c r="C3589" s="74" t="s">
        <v>15692</v>
      </c>
      <c r="D3589" s="75">
        <v>0</v>
      </c>
      <c r="E3589" s="70">
        <v>6.11</v>
      </c>
      <c r="F3589" s="76">
        <f t="shared" si="2024"/>
        <v>0</v>
      </c>
      <c r="G3589" s="77"/>
      <c r="H3589" s="70">
        <f t="shared" si="2025"/>
        <v>4.1100000000000003</v>
      </c>
      <c r="I3589" s="70">
        <f t="shared" si="2025"/>
        <v>2</v>
      </c>
      <c r="J3589" s="70">
        <f t="shared" si="2026"/>
        <v>6.11</v>
      </c>
      <c r="K3589" s="70">
        <v>0</v>
      </c>
      <c r="L3589" s="76">
        <f t="shared" si="2027"/>
        <v>6.11</v>
      </c>
      <c r="N3589" s="70">
        <v>4.1100000000000003</v>
      </c>
      <c r="O3589" s="70">
        <v>2</v>
      </c>
      <c r="P3589" s="70">
        <f t="shared" si="2028"/>
        <v>6.11</v>
      </c>
      <c r="Q3589" s="64"/>
      <c r="R3589" s="70">
        <f t="shared" si="2029"/>
        <v>4.1100000000000003</v>
      </c>
      <c r="S3589" s="70">
        <f t="shared" si="2029"/>
        <v>2.0099999999999998</v>
      </c>
      <c r="T3589" s="70">
        <f t="shared" si="2030"/>
        <v>6.12</v>
      </c>
      <c r="U3589" s="70">
        <f t="shared" si="2031"/>
        <v>0</v>
      </c>
      <c r="V3589" s="78">
        <f t="shared" si="2032"/>
        <v>6.12</v>
      </c>
      <c r="X3589" s="70">
        <v>4.1100000000000003</v>
      </c>
      <c r="Y3589" s="70">
        <v>2.0099999999999998</v>
      </c>
      <c r="Z3589" s="70">
        <v>6.12</v>
      </c>
      <c r="AA3589" s="79"/>
      <c r="AB3589" s="80">
        <f t="shared" si="2003"/>
        <v>-9.9999999999997868E-3</v>
      </c>
    </row>
    <row r="3590" spans="1:28" ht="22.5" x14ac:dyDescent="0.25">
      <c r="A3590" s="72" t="s">
        <v>19289</v>
      </c>
      <c r="B3590" s="73" t="s">
        <v>24662</v>
      </c>
      <c r="C3590" s="74" t="s">
        <v>15719</v>
      </c>
      <c r="D3590" s="75">
        <v>0</v>
      </c>
      <c r="E3590" s="70">
        <v>826.12</v>
      </c>
      <c r="F3590" s="76">
        <f t="shared" si="2024"/>
        <v>0</v>
      </c>
      <c r="G3590" s="77"/>
      <c r="H3590" s="70">
        <f t="shared" si="2025"/>
        <v>804.16</v>
      </c>
      <c r="I3590" s="70">
        <f t="shared" si="2025"/>
        <v>21.96</v>
      </c>
      <c r="J3590" s="70">
        <f t="shared" si="2026"/>
        <v>826.12</v>
      </c>
      <c r="K3590" s="70">
        <v>0</v>
      </c>
      <c r="L3590" s="76">
        <f t="shared" si="2027"/>
        <v>826.12</v>
      </c>
      <c r="N3590" s="70">
        <v>804.16</v>
      </c>
      <c r="O3590" s="70">
        <v>21.96</v>
      </c>
      <c r="P3590" s="70">
        <f t="shared" si="2028"/>
        <v>826.12</v>
      </c>
      <c r="Q3590" s="64"/>
      <c r="R3590" s="70">
        <f t="shared" si="2029"/>
        <v>804.16</v>
      </c>
      <c r="S3590" s="70">
        <f t="shared" si="2029"/>
        <v>21.96</v>
      </c>
      <c r="T3590" s="70">
        <f t="shared" si="2030"/>
        <v>826.12</v>
      </c>
      <c r="U3590" s="70">
        <f t="shared" si="2031"/>
        <v>0</v>
      </c>
      <c r="V3590" s="78">
        <f t="shared" si="2032"/>
        <v>826.12</v>
      </c>
      <c r="X3590" s="70">
        <v>804.16</v>
      </c>
      <c r="Y3590" s="70">
        <v>21.96</v>
      </c>
      <c r="Z3590" s="70">
        <v>826.12</v>
      </c>
      <c r="AA3590" s="79"/>
      <c r="AB3590" s="80">
        <f t="shared" si="2003"/>
        <v>0</v>
      </c>
    </row>
    <row r="3591" spans="1:28" ht="22.5" x14ac:dyDescent="0.25">
      <c r="A3591" s="72" t="s">
        <v>19290</v>
      </c>
      <c r="B3591" s="73" t="s">
        <v>24663</v>
      </c>
      <c r="C3591" s="74" t="s">
        <v>15719</v>
      </c>
      <c r="D3591" s="75">
        <v>0</v>
      </c>
      <c r="E3591" s="70">
        <v>804.31000000000006</v>
      </c>
      <c r="F3591" s="76">
        <f t="shared" si="2024"/>
        <v>0</v>
      </c>
      <c r="G3591" s="77"/>
      <c r="H3591" s="70">
        <f t="shared" si="2025"/>
        <v>782.35</v>
      </c>
      <c r="I3591" s="70">
        <f t="shared" si="2025"/>
        <v>21.96</v>
      </c>
      <c r="J3591" s="70">
        <f t="shared" si="2026"/>
        <v>804.31000000000006</v>
      </c>
      <c r="K3591" s="70">
        <v>0</v>
      </c>
      <c r="L3591" s="76">
        <f t="shared" si="2027"/>
        <v>804.31000000000006</v>
      </c>
      <c r="N3591" s="70">
        <v>782.35</v>
      </c>
      <c r="O3591" s="70">
        <v>21.96</v>
      </c>
      <c r="P3591" s="70">
        <f t="shared" si="2028"/>
        <v>804.31000000000006</v>
      </c>
      <c r="Q3591" s="64"/>
      <c r="R3591" s="70">
        <f t="shared" si="2029"/>
        <v>782.35</v>
      </c>
      <c r="S3591" s="70">
        <f t="shared" si="2029"/>
        <v>21.96</v>
      </c>
      <c r="T3591" s="70">
        <f t="shared" si="2030"/>
        <v>804.31000000000006</v>
      </c>
      <c r="U3591" s="70">
        <f t="shared" si="2031"/>
        <v>0</v>
      </c>
      <c r="V3591" s="78">
        <f t="shared" si="2032"/>
        <v>804.31000000000006</v>
      </c>
      <c r="X3591" s="70">
        <v>782.35</v>
      </c>
      <c r="Y3591" s="70">
        <v>21.96</v>
      </c>
      <c r="Z3591" s="70">
        <v>804.31</v>
      </c>
      <c r="AA3591" s="79"/>
      <c r="AB3591" s="80">
        <f t="shared" si="2003"/>
        <v>-9.9999999999980105E-3</v>
      </c>
    </row>
    <row r="3592" spans="1:28" ht="22.5" x14ac:dyDescent="0.25">
      <c r="A3592" s="72" t="s">
        <v>19291</v>
      </c>
      <c r="B3592" s="73" t="s">
        <v>24664</v>
      </c>
      <c r="C3592" s="74" t="s">
        <v>15692</v>
      </c>
      <c r="D3592" s="75">
        <v>0</v>
      </c>
      <c r="E3592" s="70">
        <v>61.58</v>
      </c>
      <c r="F3592" s="76">
        <f t="shared" si="2024"/>
        <v>0</v>
      </c>
      <c r="G3592" s="77"/>
      <c r="H3592" s="70">
        <f t="shared" si="2025"/>
        <v>50.61</v>
      </c>
      <c r="I3592" s="70">
        <f t="shared" si="2025"/>
        <v>10.97</v>
      </c>
      <c r="J3592" s="70">
        <f t="shared" si="2026"/>
        <v>61.58</v>
      </c>
      <c r="K3592" s="70">
        <v>0</v>
      </c>
      <c r="L3592" s="76">
        <f t="shared" si="2027"/>
        <v>61.58</v>
      </c>
      <c r="N3592" s="70">
        <v>50.61</v>
      </c>
      <c r="O3592" s="70">
        <v>10.969999999999999</v>
      </c>
      <c r="P3592" s="70">
        <f t="shared" si="2028"/>
        <v>61.58</v>
      </c>
      <c r="Q3592" s="64"/>
      <c r="R3592" s="70">
        <f t="shared" si="2029"/>
        <v>50.61</v>
      </c>
      <c r="S3592" s="70">
        <f t="shared" si="2029"/>
        <v>10.98</v>
      </c>
      <c r="T3592" s="70">
        <f t="shared" si="2030"/>
        <v>61.59</v>
      </c>
      <c r="U3592" s="70">
        <f t="shared" si="2031"/>
        <v>0</v>
      </c>
      <c r="V3592" s="78">
        <f t="shared" si="2032"/>
        <v>61.59</v>
      </c>
      <c r="X3592" s="70">
        <v>50.61</v>
      </c>
      <c r="Y3592" s="70">
        <v>10.98</v>
      </c>
      <c r="Z3592" s="70">
        <v>61.59</v>
      </c>
      <c r="AA3592" s="79"/>
      <c r="AB3592" s="80">
        <f t="shared" si="2003"/>
        <v>-9.9999999999997868E-3</v>
      </c>
    </row>
    <row r="3593" spans="1:28" ht="22.5" x14ac:dyDescent="0.25">
      <c r="A3593" s="72" t="s">
        <v>19292</v>
      </c>
      <c r="B3593" s="73" t="s">
        <v>24665</v>
      </c>
      <c r="C3593" s="74" t="s">
        <v>15692</v>
      </c>
      <c r="D3593" s="75">
        <v>0</v>
      </c>
      <c r="E3593" s="70">
        <v>3128.8</v>
      </c>
      <c r="F3593" s="76">
        <f t="shared" si="2024"/>
        <v>0</v>
      </c>
      <c r="G3593" s="77"/>
      <c r="H3593" s="70">
        <f t="shared" si="2025"/>
        <v>3088.53</v>
      </c>
      <c r="I3593" s="70">
        <f t="shared" si="2025"/>
        <v>40.270000000000003</v>
      </c>
      <c r="J3593" s="70">
        <f t="shared" si="2026"/>
        <v>3128.8</v>
      </c>
      <c r="K3593" s="70">
        <v>0</v>
      </c>
      <c r="L3593" s="76">
        <f t="shared" si="2027"/>
        <v>3128.8</v>
      </c>
      <c r="N3593" s="70">
        <v>3088.53</v>
      </c>
      <c r="O3593" s="70">
        <v>40.269999999999996</v>
      </c>
      <c r="P3593" s="70">
        <f t="shared" si="2028"/>
        <v>3128.8</v>
      </c>
      <c r="Q3593" s="64"/>
      <c r="R3593" s="70">
        <f t="shared" si="2029"/>
        <v>3088.53</v>
      </c>
      <c r="S3593" s="70">
        <f t="shared" si="2029"/>
        <v>40.26</v>
      </c>
      <c r="T3593" s="70">
        <f t="shared" si="2030"/>
        <v>3128.7900000000004</v>
      </c>
      <c r="U3593" s="70">
        <f t="shared" si="2031"/>
        <v>0</v>
      </c>
      <c r="V3593" s="78">
        <f t="shared" si="2032"/>
        <v>3128.7900000000004</v>
      </c>
      <c r="X3593" s="70">
        <v>3088.53</v>
      </c>
      <c r="Y3593" s="70">
        <v>40.26</v>
      </c>
      <c r="Z3593" s="70">
        <v>3128.79</v>
      </c>
      <c r="AA3593" s="79"/>
      <c r="AB3593" s="80">
        <f t="shared" si="2003"/>
        <v>0</v>
      </c>
    </row>
    <row r="3594" spans="1:28" ht="22.5" x14ac:dyDescent="0.25">
      <c r="A3594" s="72" t="s">
        <v>19293</v>
      </c>
      <c r="B3594" s="73" t="s">
        <v>24666</v>
      </c>
      <c r="C3594" s="74" t="s">
        <v>15692</v>
      </c>
      <c r="D3594" s="75">
        <v>0</v>
      </c>
      <c r="E3594" s="70">
        <v>4109.8900000000003</v>
      </c>
      <c r="F3594" s="76">
        <f t="shared" si="2024"/>
        <v>0</v>
      </c>
      <c r="G3594" s="77"/>
      <c r="H3594" s="70">
        <f t="shared" si="2025"/>
        <v>4069.62</v>
      </c>
      <c r="I3594" s="70">
        <f t="shared" si="2025"/>
        <v>40.270000000000003</v>
      </c>
      <c r="J3594" s="70">
        <f t="shared" si="2026"/>
        <v>4109.8900000000003</v>
      </c>
      <c r="K3594" s="70">
        <v>0</v>
      </c>
      <c r="L3594" s="76">
        <f t="shared" si="2027"/>
        <v>4109.8900000000003</v>
      </c>
      <c r="N3594" s="70">
        <v>4069.62</v>
      </c>
      <c r="O3594" s="70">
        <v>40.269999999999996</v>
      </c>
      <c r="P3594" s="70">
        <f t="shared" si="2028"/>
        <v>4109.8900000000003</v>
      </c>
      <c r="Q3594" s="64"/>
      <c r="R3594" s="70">
        <f t="shared" si="2029"/>
        <v>4069.62</v>
      </c>
      <c r="S3594" s="70">
        <f t="shared" si="2029"/>
        <v>40.26</v>
      </c>
      <c r="T3594" s="70">
        <f t="shared" si="2030"/>
        <v>4109.88</v>
      </c>
      <c r="U3594" s="70">
        <f t="shared" si="2031"/>
        <v>0</v>
      </c>
      <c r="V3594" s="78">
        <f t="shared" si="2032"/>
        <v>4109.88</v>
      </c>
      <c r="X3594" s="70">
        <v>4069.62</v>
      </c>
      <c r="Y3594" s="70">
        <v>40.26</v>
      </c>
      <c r="Z3594" s="70">
        <v>4109.88</v>
      </c>
      <c r="AA3594" s="79"/>
      <c r="AB3594" s="80">
        <f t="shared" si="2003"/>
        <v>0</v>
      </c>
    </row>
    <row r="3595" spans="1:28" s="34" customFormat="1" ht="22.5" x14ac:dyDescent="0.25">
      <c r="A3595" s="72" t="s">
        <v>19294</v>
      </c>
      <c r="B3595" s="73" t="s">
        <v>24667</v>
      </c>
      <c r="C3595" s="74" t="s">
        <v>15692</v>
      </c>
      <c r="D3595" s="75">
        <v>0</v>
      </c>
      <c r="E3595" s="70">
        <v>298.26</v>
      </c>
      <c r="F3595" s="76">
        <f t="shared" si="2024"/>
        <v>0</v>
      </c>
      <c r="G3595" s="77"/>
      <c r="H3595" s="70">
        <f t="shared" si="2025"/>
        <v>252.87</v>
      </c>
      <c r="I3595" s="70">
        <f t="shared" si="2025"/>
        <v>45.39</v>
      </c>
      <c r="J3595" s="70">
        <f t="shared" si="2026"/>
        <v>298.26</v>
      </c>
      <c r="K3595" s="70">
        <v>0</v>
      </c>
      <c r="L3595" s="76">
        <f t="shared" si="2027"/>
        <v>298.26</v>
      </c>
      <c r="N3595" s="70">
        <v>252.87</v>
      </c>
      <c r="O3595" s="70">
        <v>45.39</v>
      </c>
      <c r="P3595" s="70">
        <f t="shared" si="2028"/>
        <v>298.26</v>
      </c>
      <c r="Q3595" s="64"/>
      <c r="R3595" s="70">
        <f t="shared" si="2029"/>
        <v>252.87</v>
      </c>
      <c r="S3595" s="70">
        <f t="shared" si="2029"/>
        <v>45.39</v>
      </c>
      <c r="T3595" s="70">
        <f t="shared" si="2030"/>
        <v>298.26</v>
      </c>
      <c r="U3595" s="70">
        <f t="shared" si="2031"/>
        <v>0</v>
      </c>
      <c r="V3595" s="78">
        <f t="shared" si="2032"/>
        <v>298.26</v>
      </c>
      <c r="X3595" s="70">
        <v>252.87</v>
      </c>
      <c r="Y3595" s="70">
        <v>45.39</v>
      </c>
      <c r="Z3595" s="70">
        <v>298.26</v>
      </c>
      <c r="AA3595" s="79"/>
      <c r="AB3595" s="80">
        <f t="shared" si="2003"/>
        <v>-1.0000000000005116E-2</v>
      </c>
    </row>
    <row r="3596" spans="1:28" ht="22.5" x14ac:dyDescent="0.25">
      <c r="A3596" s="72" t="s">
        <v>19295</v>
      </c>
      <c r="B3596" s="73" t="s">
        <v>24668</v>
      </c>
      <c r="C3596" s="74" t="s">
        <v>15692</v>
      </c>
      <c r="D3596" s="75">
        <v>0</v>
      </c>
      <c r="E3596" s="70">
        <v>301.64</v>
      </c>
      <c r="F3596" s="76">
        <f t="shared" si="2024"/>
        <v>0</v>
      </c>
      <c r="G3596" s="77"/>
      <c r="H3596" s="70">
        <f t="shared" si="2025"/>
        <v>256.25</v>
      </c>
      <c r="I3596" s="70">
        <f t="shared" si="2025"/>
        <v>45.39</v>
      </c>
      <c r="J3596" s="70">
        <f t="shared" si="2026"/>
        <v>301.64</v>
      </c>
      <c r="K3596" s="70">
        <v>0</v>
      </c>
      <c r="L3596" s="76">
        <f t="shared" si="2027"/>
        <v>301.64</v>
      </c>
      <c r="N3596" s="70">
        <v>256.25</v>
      </c>
      <c r="O3596" s="70">
        <v>45.39</v>
      </c>
      <c r="P3596" s="70">
        <f t="shared" si="2028"/>
        <v>301.64</v>
      </c>
      <c r="Q3596" s="64"/>
      <c r="R3596" s="70">
        <f t="shared" si="2029"/>
        <v>256.25</v>
      </c>
      <c r="S3596" s="70">
        <f t="shared" si="2029"/>
        <v>45.39</v>
      </c>
      <c r="T3596" s="70">
        <f t="shared" si="2030"/>
        <v>301.64</v>
      </c>
      <c r="U3596" s="70">
        <f t="shared" si="2031"/>
        <v>0</v>
      </c>
      <c r="V3596" s="78">
        <f t="shared" si="2032"/>
        <v>301.64</v>
      </c>
      <c r="X3596" s="70">
        <v>256.25</v>
      </c>
      <c r="Y3596" s="70">
        <v>45.39</v>
      </c>
      <c r="Z3596" s="70">
        <v>301.64</v>
      </c>
      <c r="AA3596" s="79"/>
      <c r="AB3596" s="80">
        <f t="shared" si="2003"/>
        <v>1.0000000000218279E-2</v>
      </c>
    </row>
    <row r="3597" spans="1:28" ht="22.5" x14ac:dyDescent="0.25">
      <c r="A3597" s="72" t="s">
        <v>19296</v>
      </c>
      <c r="B3597" s="73" t="s">
        <v>24669</v>
      </c>
      <c r="C3597" s="74" t="s">
        <v>15692</v>
      </c>
      <c r="D3597" s="75">
        <v>0</v>
      </c>
      <c r="E3597" s="70">
        <v>327.97</v>
      </c>
      <c r="F3597" s="76">
        <f t="shared" si="2024"/>
        <v>0</v>
      </c>
      <c r="G3597" s="77"/>
      <c r="H3597" s="70">
        <f t="shared" si="2025"/>
        <v>282.58</v>
      </c>
      <c r="I3597" s="70">
        <f t="shared" si="2025"/>
        <v>45.39</v>
      </c>
      <c r="J3597" s="70">
        <f t="shared" si="2026"/>
        <v>327.96999999999997</v>
      </c>
      <c r="K3597" s="70">
        <v>0</v>
      </c>
      <c r="L3597" s="76">
        <f t="shared" si="2027"/>
        <v>327.96999999999997</v>
      </c>
      <c r="N3597" s="70">
        <v>282.58000000000004</v>
      </c>
      <c r="O3597" s="70">
        <v>45.39</v>
      </c>
      <c r="P3597" s="70">
        <f t="shared" si="2028"/>
        <v>327.97</v>
      </c>
      <c r="Q3597" s="64"/>
      <c r="R3597" s="70">
        <f t="shared" si="2029"/>
        <v>282.58</v>
      </c>
      <c r="S3597" s="70">
        <f t="shared" si="2029"/>
        <v>45.39</v>
      </c>
      <c r="T3597" s="70">
        <f t="shared" si="2030"/>
        <v>327.96999999999997</v>
      </c>
      <c r="U3597" s="70">
        <f t="shared" si="2031"/>
        <v>0</v>
      </c>
      <c r="V3597" s="78">
        <f t="shared" si="2032"/>
        <v>327.96999999999997</v>
      </c>
      <c r="X3597" s="70">
        <v>282.58</v>
      </c>
      <c r="Y3597" s="70">
        <v>45.39</v>
      </c>
      <c r="Z3597" s="70">
        <v>327.97</v>
      </c>
      <c r="AA3597" s="79"/>
      <c r="AB3597" s="80">
        <f t="shared" si="2003"/>
        <v>1.0000000000218279E-2</v>
      </c>
    </row>
    <row r="3598" spans="1:28" ht="22.5" x14ac:dyDescent="0.25">
      <c r="A3598" s="72" t="s">
        <v>19297</v>
      </c>
      <c r="B3598" s="73" t="s">
        <v>24670</v>
      </c>
      <c r="C3598" s="74" t="s">
        <v>15692</v>
      </c>
      <c r="D3598" s="75">
        <v>0</v>
      </c>
      <c r="E3598" s="70">
        <v>127.93</v>
      </c>
      <c r="F3598" s="76">
        <f t="shared" si="2024"/>
        <v>0</v>
      </c>
      <c r="G3598" s="77"/>
      <c r="H3598" s="70">
        <f t="shared" si="2025"/>
        <v>82.54</v>
      </c>
      <c r="I3598" s="70">
        <f t="shared" si="2025"/>
        <v>45.39</v>
      </c>
      <c r="J3598" s="70">
        <f t="shared" si="2026"/>
        <v>127.93</v>
      </c>
      <c r="K3598" s="70">
        <v>0</v>
      </c>
      <c r="L3598" s="76">
        <f t="shared" si="2027"/>
        <v>127.93</v>
      </c>
      <c r="N3598" s="70">
        <v>82.54</v>
      </c>
      <c r="O3598" s="70">
        <v>45.39</v>
      </c>
      <c r="P3598" s="70">
        <f t="shared" si="2028"/>
        <v>127.93</v>
      </c>
      <c r="Q3598" s="64"/>
      <c r="R3598" s="70">
        <f t="shared" si="2029"/>
        <v>82.54</v>
      </c>
      <c r="S3598" s="70">
        <f t="shared" si="2029"/>
        <v>45.39</v>
      </c>
      <c r="T3598" s="70">
        <f t="shared" si="2030"/>
        <v>127.93</v>
      </c>
      <c r="U3598" s="70">
        <f t="shared" si="2031"/>
        <v>0</v>
      </c>
      <c r="V3598" s="78">
        <f t="shared" si="2032"/>
        <v>127.93</v>
      </c>
      <c r="X3598" s="70">
        <v>82.54</v>
      </c>
      <c r="Y3598" s="70">
        <v>45.39</v>
      </c>
      <c r="Z3598" s="70">
        <v>127.93</v>
      </c>
      <c r="AA3598" s="79"/>
      <c r="AB3598" s="80">
        <f t="shared" si="2003"/>
        <v>0</v>
      </c>
    </row>
    <row r="3599" spans="1:28" ht="22.5" x14ac:dyDescent="0.25">
      <c r="A3599" s="72" t="s">
        <v>19298</v>
      </c>
      <c r="B3599" s="73" t="s">
        <v>24671</v>
      </c>
      <c r="C3599" s="74" t="s">
        <v>15692</v>
      </c>
      <c r="D3599" s="75">
        <v>0</v>
      </c>
      <c r="E3599" s="70">
        <v>177.04000000000002</v>
      </c>
      <c r="F3599" s="76">
        <f t="shared" si="2024"/>
        <v>0</v>
      </c>
      <c r="G3599" s="77"/>
      <c r="H3599" s="70">
        <f t="shared" si="2025"/>
        <v>131.65</v>
      </c>
      <c r="I3599" s="70">
        <f t="shared" si="2025"/>
        <v>45.39</v>
      </c>
      <c r="J3599" s="70">
        <f t="shared" si="2026"/>
        <v>177.04000000000002</v>
      </c>
      <c r="K3599" s="70">
        <v>0</v>
      </c>
      <c r="L3599" s="76">
        <f t="shared" si="2027"/>
        <v>177.04000000000002</v>
      </c>
      <c r="N3599" s="70">
        <v>131.65</v>
      </c>
      <c r="O3599" s="70">
        <v>45.39</v>
      </c>
      <c r="P3599" s="70">
        <f t="shared" si="2028"/>
        <v>177.04000000000002</v>
      </c>
      <c r="Q3599" s="64"/>
      <c r="R3599" s="70">
        <f t="shared" si="2029"/>
        <v>131.65</v>
      </c>
      <c r="S3599" s="70">
        <f t="shared" si="2029"/>
        <v>45.39</v>
      </c>
      <c r="T3599" s="70">
        <f t="shared" si="2030"/>
        <v>177.04000000000002</v>
      </c>
      <c r="U3599" s="70">
        <f t="shared" si="2031"/>
        <v>0</v>
      </c>
      <c r="V3599" s="78">
        <f t="shared" si="2032"/>
        <v>177.04000000000002</v>
      </c>
      <c r="X3599" s="70">
        <v>131.65</v>
      </c>
      <c r="Y3599" s="70">
        <v>45.39</v>
      </c>
      <c r="Z3599" s="70">
        <v>177.04</v>
      </c>
      <c r="AA3599" s="79"/>
      <c r="AB3599" s="80">
        <f t="shared" si="2003"/>
        <v>0</v>
      </c>
    </row>
    <row r="3600" spans="1:28" ht="22.5" x14ac:dyDescent="0.25">
      <c r="A3600" s="72" t="s">
        <v>19299</v>
      </c>
      <c r="B3600" s="73" t="s">
        <v>24672</v>
      </c>
      <c r="C3600" s="74" t="s">
        <v>15692</v>
      </c>
      <c r="D3600" s="75">
        <v>0</v>
      </c>
      <c r="E3600" s="70">
        <v>231.08</v>
      </c>
      <c r="F3600" s="76">
        <f t="shared" si="2024"/>
        <v>0</v>
      </c>
      <c r="G3600" s="77"/>
      <c r="H3600" s="70">
        <f t="shared" si="2025"/>
        <v>185.69</v>
      </c>
      <c r="I3600" s="70">
        <f t="shared" si="2025"/>
        <v>45.39</v>
      </c>
      <c r="J3600" s="70">
        <f t="shared" si="2026"/>
        <v>231.07999999999998</v>
      </c>
      <c r="K3600" s="70">
        <v>0</v>
      </c>
      <c r="L3600" s="76">
        <f t="shared" si="2027"/>
        <v>231.07999999999998</v>
      </c>
      <c r="N3600" s="70">
        <v>185.69</v>
      </c>
      <c r="O3600" s="70">
        <v>45.39</v>
      </c>
      <c r="P3600" s="70">
        <f t="shared" si="2028"/>
        <v>231.07999999999998</v>
      </c>
      <c r="Q3600" s="64"/>
      <c r="R3600" s="70">
        <f t="shared" si="2029"/>
        <v>185.69</v>
      </c>
      <c r="S3600" s="70">
        <f t="shared" si="2029"/>
        <v>45.39</v>
      </c>
      <c r="T3600" s="70">
        <f t="shared" si="2030"/>
        <v>231.07999999999998</v>
      </c>
      <c r="U3600" s="70">
        <f t="shared" si="2031"/>
        <v>0</v>
      </c>
      <c r="V3600" s="78">
        <f t="shared" si="2032"/>
        <v>231.07999999999998</v>
      </c>
      <c r="X3600" s="70">
        <v>185.69</v>
      </c>
      <c r="Y3600" s="70">
        <v>45.39</v>
      </c>
      <c r="Z3600" s="70">
        <v>231.08</v>
      </c>
      <c r="AA3600" s="79"/>
      <c r="AB3600" s="80">
        <f t="shared" si="2003"/>
        <v>0</v>
      </c>
    </row>
    <row r="3601" spans="1:28" ht="22.5" x14ac:dyDescent="0.25">
      <c r="A3601" s="72" t="s">
        <v>19300</v>
      </c>
      <c r="B3601" s="73" t="s">
        <v>24673</v>
      </c>
      <c r="C3601" s="74" t="s">
        <v>15692</v>
      </c>
      <c r="D3601" s="75">
        <v>0</v>
      </c>
      <c r="E3601" s="70">
        <v>300.06</v>
      </c>
      <c r="F3601" s="76">
        <f t="shared" si="2024"/>
        <v>0</v>
      </c>
      <c r="G3601" s="77"/>
      <c r="H3601" s="70">
        <f t="shared" si="2025"/>
        <v>254.67</v>
      </c>
      <c r="I3601" s="70">
        <f t="shared" si="2025"/>
        <v>45.39</v>
      </c>
      <c r="J3601" s="70">
        <f t="shared" si="2026"/>
        <v>300.06</v>
      </c>
      <c r="K3601" s="70">
        <v>0</v>
      </c>
      <c r="L3601" s="76">
        <f t="shared" si="2027"/>
        <v>300.06</v>
      </c>
      <c r="N3601" s="70">
        <v>254.67000000000002</v>
      </c>
      <c r="O3601" s="70">
        <v>45.39</v>
      </c>
      <c r="P3601" s="70">
        <f t="shared" si="2028"/>
        <v>300.06</v>
      </c>
      <c r="Q3601" s="64"/>
      <c r="R3601" s="70">
        <f t="shared" si="2029"/>
        <v>254.67</v>
      </c>
      <c r="S3601" s="70">
        <f t="shared" si="2029"/>
        <v>45.39</v>
      </c>
      <c r="T3601" s="70">
        <f t="shared" si="2030"/>
        <v>300.06</v>
      </c>
      <c r="U3601" s="70">
        <f t="shared" si="2031"/>
        <v>0</v>
      </c>
      <c r="V3601" s="78">
        <f t="shared" si="2032"/>
        <v>300.06</v>
      </c>
      <c r="X3601" s="70">
        <v>254.67</v>
      </c>
      <c r="Y3601" s="70">
        <v>45.39</v>
      </c>
      <c r="Z3601" s="70">
        <v>300.06</v>
      </c>
      <c r="AA3601" s="79"/>
      <c r="AB3601" s="80">
        <f t="shared" si="2003"/>
        <v>0</v>
      </c>
    </row>
    <row r="3602" spans="1:28" ht="22.5" x14ac:dyDescent="0.25">
      <c r="A3602" s="72" t="s">
        <v>19301</v>
      </c>
      <c r="B3602" s="73" t="s">
        <v>24674</v>
      </c>
      <c r="C3602" s="74" t="s">
        <v>15692</v>
      </c>
      <c r="D3602" s="75">
        <v>0</v>
      </c>
      <c r="E3602" s="70">
        <v>220.32</v>
      </c>
      <c r="F3602" s="76">
        <f t="shared" si="2024"/>
        <v>0</v>
      </c>
      <c r="G3602" s="77"/>
      <c r="H3602" s="70">
        <f t="shared" si="2025"/>
        <v>174.93</v>
      </c>
      <c r="I3602" s="70">
        <f t="shared" si="2025"/>
        <v>45.39</v>
      </c>
      <c r="J3602" s="70">
        <f t="shared" si="2026"/>
        <v>220.32</v>
      </c>
      <c r="K3602" s="70">
        <v>0</v>
      </c>
      <c r="L3602" s="76">
        <f t="shared" si="2027"/>
        <v>220.32</v>
      </c>
      <c r="N3602" s="70">
        <v>174.93</v>
      </c>
      <c r="O3602" s="70">
        <v>45.39</v>
      </c>
      <c r="P3602" s="70">
        <f t="shared" si="2028"/>
        <v>220.32</v>
      </c>
      <c r="Q3602" s="64"/>
      <c r="R3602" s="70">
        <f t="shared" si="2029"/>
        <v>174.93</v>
      </c>
      <c r="S3602" s="70">
        <f t="shared" si="2029"/>
        <v>45.39</v>
      </c>
      <c r="T3602" s="70">
        <f t="shared" si="2030"/>
        <v>220.32</v>
      </c>
      <c r="U3602" s="70">
        <f t="shared" si="2031"/>
        <v>0</v>
      </c>
      <c r="V3602" s="78">
        <f t="shared" si="2032"/>
        <v>220.32</v>
      </c>
      <c r="X3602" s="70">
        <v>174.93</v>
      </c>
      <c r="Y3602" s="70">
        <v>45.39</v>
      </c>
      <c r="Z3602" s="70">
        <v>220.32</v>
      </c>
      <c r="AA3602" s="79"/>
      <c r="AB3602" s="80">
        <f t="shared" si="2003"/>
        <v>0</v>
      </c>
    </row>
    <row r="3603" spans="1:28" ht="22.5" x14ac:dyDescent="0.25">
      <c r="A3603" s="72" t="s">
        <v>19302</v>
      </c>
      <c r="B3603" s="73" t="s">
        <v>24675</v>
      </c>
      <c r="C3603" s="74" t="s">
        <v>15747</v>
      </c>
      <c r="D3603" s="75">
        <v>0</v>
      </c>
      <c r="E3603" s="70">
        <v>731.45</v>
      </c>
      <c r="F3603" s="76">
        <f t="shared" si="2024"/>
        <v>0</v>
      </c>
      <c r="G3603" s="29"/>
      <c r="H3603" s="70">
        <f t="shared" si="2025"/>
        <v>717.25</v>
      </c>
      <c r="I3603" s="70">
        <f t="shared" si="2025"/>
        <v>14.2</v>
      </c>
      <c r="J3603" s="70">
        <f t="shared" si="2026"/>
        <v>731.45</v>
      </c>
      <c r="K3603" s="70">
        <v>0</v>
      </c>
      <c r="L3603" s="76">
        <f t="shared" si="2027"/>
        <v>731.45</v>
      </c>
      <c r="N3603" s="70">
        <v>717.25</v>
      </c>
      <c r="O3603" s="70">
        <v>14.2</v>
      </c>
      <c r="P3603" s="70">
        <f t="shared" si="2028"/>
        <v>731.45</v>
      </c>
      <c r="Q3603" s="64"/>
      <c r="R3603" s="70">
        <f t="shared" si="2029"/>
        <v>717.25</v>
      </c>
      <c r="S3603" s="70">
        <f t="shared" si="2029"/>
        <v>14.21</v>
      </c>
      <c r="T3603" s="70">
        <f t="shared" si="2030"/>
        <v>731.46</v>
      </c>
      <c r="U3603" s="70">
        <f t="shared" si="2031"/>
        <v>0</v>
      </c>
      <c r="V3603" s="78">
        <f t="shared" si="2032"/>
        <v>731.46</v>
      </c>
      <c r="X3603" s="70">
        <v>717.25</v>
      </c>
      <c r="Y3603" s="70">
        <v>14.21</v>
      </c>
      <c r="Z3603" s="70">
        <v>731.46</v>
      </c>
      <c r="AA3603" s="79"/>
      <c r="AB3603" s="80">
        <f t="shared" si="2003"/>
        <v>0</v>
      </c>
    </row>
    <row r="3604" spans="1:28" x14ac:dyDescent="0.25">
      <c r="A3604" s="72" t="s">
        <v>19303</v>
      </c>
      <c r="B3604" s="73" t="s">
        <v>24676</v>
      </c>
      <c r="C3604" s="74" t="s">
        <v>15747</v>
      </c>
      <c r="D3604" s="75">
        <v>0</v>
      </c>
      <c r="E3604" s="70">
        <v>896.44999999999993</v>
      </c>
      <c r="F3604" s="76">
        <f t="shared" si="2024"/>
        <v>0</v>
      </c>
      <c r="G3604" s="29"/>
      <c r="H3604" s="70">
        <f t="shared" si="2025"/>
        <v>877.68</v>
      </c>
      <c r="I3604" s="70">
        <f t="shared" si="2025"/>
        <v>18.77</v>
      </c>
      <c r="J3604" s="70">
        <f t="shared" si="2026"/>
        <v>896.44999999999993</v>
      </c>
      <c r="K3604" s="70">
        <v>0</v>
      </c>
      <c r="L3604" s="76">
        <f t="shared" si="2027"/>
        <v>896.44999999999993</v>
      </c>
      <c r="N3604" s="70">
        <v>877.68</v>
      </c>
      <c r="O3604" s="70">
        <v>18.770000000000003</v>
      </c>
      <c r="P3604" s="70">
        <f t="shared" si="2028"/>
        <v>896.44999999999993</v>
      </c>
      <c r="Q3604" s="64"/>
      <c r="R3604" s="70">
        <f t="shared" si="2029"/>
        <v>877.68</v>
      </c>
      <c r="S3604" s="70">
        <f t="shared" si="2029"/>
        <v>18.760000000000002</v>
      </c>
      <c r="T3604" s="70">
        <f t="shared" si="2030"/>
        <v>896.43999999999994</v>
      </c>
      <c r="U3604" s="70">
        <f t="shared" si="2031"/>
        <v>0</v>
      </c>
      <c r="V3604" s="78">
        <f t="shared" si="2032"/>
        <v>896.43999999999994</v>
      </c>
      <c r="X3604" s="70">
        <v>877.68</v>
      </c>
      <c r="Y3604" s="70">
        <v>18.760000000000002</v>
      </c>
      <c r="Z3604" s="70">
        <v>896.44</v>
      </c>
      <c r="AA3604" s="79"/>
      <c r="AB3604" s="80">
        <f t="shared" si="2003"/>
        <v>0</v>
      </c>
    </row>
    <row r="3605" spans="1:28" x14ac:dyDescent="0.25">
      <c r="A3605" s="66" t="s">
        <v>19304</v>
      </c>
      <c r="B3605" s="67" t="s">
        <v>24677</v>
      </c>
      <c r="C3605" s="68"/>
      <c r="D3605" s="69"/>
      <c r="E3605" s="70"/>
      <c r="F3605" s="71"/>
      <c r="H3605" s="70"/>
      <c r="I3605" s="70"/>
      <c r="J3605" s="70"/>
      <c r="K3605" s="70"/>
      <c r="L3605" s="76"/>
      <c r="N3605" s="70"/>
      <c r="O3605" s="70"/>
      <c r="P3605" s="70"/>
      <c r="Q3605" s="64"/>
      <c r="R3605" s="70"/>
      <c r="S3605" s="70"/>
      <c r="T3605" s="70"/>
      <c r="U3605" s="70"/>
      <c r="V3605" s="78"/>
      <c r="X3605" s="70"/>
      <c r="Y3605" s="70"/>
      <c r="Z3605" s="70"/>
      <c r="AA3605" s="79"/>
      <c r="AB3605" s="80">
        <f t="shared" si="2003"/>
        <v>0</v>
      </c>
    </row>
    <row r="3606" spans="1:28" x14ac:dyDescent="0.25">
      <c r="A3606" s="72" t="s">
        <v>19305</v>
      </c>
      <c r="B3606" s="73" t="s">
        <v>24678</v>
      </c>
      <c r="C3606" s="74" t="s">
        <v>15692</v>
      </c>
      <c r="D3606" s="75">
        <v>0</v>
      </c>
      <c r="E3606" s="70">
        <v>328.27000000000004</v>
      </c>
      <c r="F3606" s="76">
        <f>ROUND(D3606*E3606,2)</f>
        <v>0</v>
      </c>
      <c r="G3606" s="77"/>
      <c r="H3606" s="70">
        <f>ROUND(N3606+(N3606*$H$2/100),2)</f>
        <v>294.72000000000003</v>
      </c>
      <c r="I3606" s="70">
        <f>ROUND(O3606+(O3606*$H$2/100),2)</f>
        <v>33.549999999999997</v>
      </c>
      <c r="J3606" s="70">
        <f>H3606+I3606</f>
        <v>328.27000000000004</v>
      </c>
      <c r="K3606" s="70">
        <v>0</v>
      </c>
      <c r="L3606" s="76">
        <f>SUM(J3606:K3606)</f>
        <v>328.27000000000004</v>
      </c>
      <c r="N3606" s="70">
        <v>294.72000000000003</v>
      </c>
      <c r="O3606" s="70">
        <v>33.549999999999997</v>
      </c>
      <c r="P3606" s="70">
        <f>SUM(N3606:O3606)</f>
        <v>328.27000000000004</v>
      </c>
      <c r="Q3606" s="64"/>
      <c r="R3606" s="70">
        <f>X3606</f>
        <v>294.72000000000003</v>
      </c>
      <c r="S3606" s="70">
        <f>Y3606</f>
        <v>33.549999999999997</v>
      </c>
      <c r="T3606" s="70">
        <f>R3606+S3606</f>
        <v>328.27000000000004</v>
      </c>
      <c r="U3606" s="70">
        <f>ROUND(Z3606*$H$2,2)/100</f>
        <v>0</v>
      </c>
      <c r="V3606" s="78">
        <f>SUM(T3606:U3606)</f>
        <v>328.27000000000004</v>
      </c>
      <c r="X3606" s="70">
        <v>294.72000000000003</v>
      </c>
      <c r="Y3606" s="70">
        <v>33.549999999999997</v>
      </c>
      <c r="Z3606" s="70">
        <v>328.27</v>
      </c>
      <c r="AA3606" s="79"/>
      <c r="AB3606" s="80">
        <f t="shared" si="2003"/>
        <v>-9.9999999999909051E-3</v>
      </c>
    </row>
    <row r="3607" spans="1:28" x14ac:dyDescent="0.25">
      <c r="A3607" s="66" t="s">
        <v>19306</v>
      </c>
      <c r="B3607" s="67" t="s">
        <v>24679</v>
      </c>
      <c r="C3607" s="68"/>
      <c r="D3607" s="69"/>
      <c r="E3607" s="70"/>
      <c r="F3607" s="71"/>
      <c r="H3607" s="70"/>
      <c r="I3607" s="70"/>
      <c r="J3607" s="70"/>
      <c r="K3607" s="70"/>
      <c r="L3607" s="76"/>
      <c r="N3607" s="70"/>
      <c r="O3607" s="70"/>
      <c r="P3607" s="70"/>
      <c r="Q3607" s="64"/>
      <c r="R3607" s="70"/>
      <c r="S3607" s="70"/>
      <c r="T3607" s="70"/>
      <c r="U3607" s="70"/>
      <c r="V3607" s="78"/>
      <c r="X3607" s="70"/>
      <c r="Y3607" s="70"/>
      <c r="Z3607" s="70"/>
      <c r="AA3607" s="79"/>
      <c r="AB3607" s="80">
        <f t="shared" si="2003"/>
        <v>9.9999999998772182E-3</v>
      </c>
    </row>
    <row r="3608" spans="1:28" ht="22.5" x14ac:dyDescent="0.25">
      <c r="A3608" s="72" t="s">
        <v>19307</v>
      </c>
      <c r="B3608" s="73" t="s">
        <v>24680</v>
      </c>
      <c r="C3608" s="74" t="s">
        <v>15747</v>
      </c>
      <c r="D3608" s="75">
        <v>0</v>
      </c>
      <c r="E3608" s="70">
        <v>193.91</v>
      </c>
      <c r="F3608" s="76">
        <f>ROUND(D3608*E3608,2)</f>
        <v>0</v>
      </c>
      <c r="G3608" s="77"/>
      <c r="H3608" s="70">
        <f t="shared" ref="H3608:I3610" si="2033">ROUND(N3608+(N3608*$H$2/100),2)</f>
        <v>186.35</v>
      </c>
      <c r="I3608" s="70">
        <f t="shared" si="2033"/>
        <v>7.56</v>
      </c>
      <c r="J3608" s="70">
        <f>H3608+I3608</f>
        <v>193.91</v>
      </c>
      <c r="K3608" s="70">
        <v>0</v>
      </c>
      <c r="L3608" s="76">
        <f>SUM(J3608:K3608)</f>
        <v>193.91</v>
      </c>
      <c r="N3608" s="70">
        <v>186.35</v>
      </c>
      <c r="O3608" s="70">
        <v>7.56</v>
      </c>
      <c r="P3608" s="70">
        <f>SUM(N3608:O3608)</f>
        <v>193.91</v>
      </c>
      <c r="Q3608" s="64"/>
      <c r="R3608" s="70">
        <f t="shared" ref="R3608:S3610" si="2034">X3608</f>
        <v>186.35</v>
      </c>
      <c r="S3608" s="70">
        <f t="shared" si="2034"/>
        <v>7.56</v>
      </c>
      <c r="T3608" s="70">
        <f>R3608+S3608</f>
        <v>193.91</v>
      </c>
      <c r="U3608" s="70">
        <f>ROUND(Z3608*$H$2,2)/100</f>
        <v>0</v>
      </c>
      <c r="V3608" s="78">
        <f>SUM(T3608:U3608)</f>
        <v>193.91</v>
      </c>
      <c r="X3608" s="70">
        <v>186.35</v>
      </c>
      <c r="Y3608" s="70">
        <v>7.56</v>
      </c>
      <c r="Z3608" s="70">
        <v>193.91</v>
      </c>
      <c r="AA3608" s="79"/>
      <c r="AB3608" s="80">
        <f t="shared" si="2003"/>
        <v>0</v>
      </c>
    </row>
    <row r="3609" spans="1:28" ht="22.5" x14ac:dyDescent="0.25">
      <c r="A3609" s="72" t="s">
        <v>19308</v>
      </c>
      <c r="B3609" s="73" t="s">
        <v>24681</v>
      </c>
      <c r="C3609" s="74" t="s">
        <v>15747</v>
      </c>
      <c r="D3609" s="75">
        <v>0</v>
      </c>
      <c r="E3609" s="70">
        <v>195.25</v>
      </c>
      <c r="F3609" s="76">
        <f>ROUND(D3609*E3609,2)</f>
        <v>0</v>
      </c>
      <c r="G3609" s="29"/>
      <c r="H3609" s="70">
        <f t="shared" si="2033"/>
        <v>187.69</v>
      </c>
      <c r="I3609" s="70">
        <f t="shared" si="2033"/>
        <v>7.56</v>
      </c>
      <c r="J3609" s="70">
        <f>H3609+I3609</f>
        <v>195.25</v>
      </c>
      <c r="K3609" s="70">
        <v>0</v>
      </c>
      <c r="L3609" s="76">
        <f>SUM(J3609:K3609)</f>
        <v>195.25</v>
      </c>
      <c r="N3609" s="70">
        <v>187.69</v>
      </c>
      <c r="O3609" s="70">
        <v>7.56</v>
      </c>
      <c r="P3609" s="70">
        <f>SUM(N3609:O3609)</f>
        <v>195.25</v>
      </c>
      <c r="Q3609" s="64"/>
      <c r="R3609" s="70">
        <f t="shared" si="2034"/>
        <v>187.69</v>
      </c>
      <c r="S3609" s="70">
        <f t="shared" si="2034"/>
        <v>7.56</v>
      </c>
      <c r="T3609" s="70">
        <f>R3609+S3609</f>
        <v>195.25</v>
      </c>
      <c r="U3609" s="70">
        <f>ROUND(Z3609*$H$2,2)/100</f>
        <v>0</v>
      </c>
      <c r="V3609" s="78">
        <f>SUM(T3609:U3609)</f>
        <v>195.25</v>
      </c>
      <c r="X3609" s="70">
        <v>187.69</v>
      </c>
      <c r="Y3609" s="70">
        <v>7.56</v>
      </c>
      <c r="Z3609" s="70">
        <v>195.25</v>
      </c>
      <c r="AA3609" s="79"/>
      <c r="AB3609" s="80">
        <f t="shared" si="2003"/>
        <v>0</v>
      </c>
    </row>
    <row r="3610" spans="1:28" x14ac:dyDescent="0.25">
      <c r="A3610" s="84" t="s">
        <v>19309</v>
      </c>
      <c r="B3610" s="84" t="s">
        <v>24682</v>
      </c>
      <c r="C3610" s="74" t="s">
        <v>15747</v>
      </c>
      <c r="D3610" s="75">
        <v>0</v>
      </c>
      <c r="E3610" s="70">
        <v>206.72</v>
      </c>
      <c r="F3610" s="76">
        <f>ROUND(D3610*E3610,2)</f>
        <v>0</v>
      </c>
      <c r="G3610" s="29"/>
      <c r="H3610" s="70">
        <f t="shared" si="2033"/>
        <v>199.16</v>
      </c>
      <c r="I3610" s="70">
        <f t="shared" si="2033"/>
        <v>7.56</v>
      </c>
      <c r="J3610" s="70">
        <f>H3610+I3610</f>
        <v>206.72</v>
      </c>
      <c r="K3610" s="70">
        <v>0</v>
      </c>
      <c r="L3610" s="76">
        <f>SUM(J3610:K3610)</f>
        <v>206.72</v>
      </c>
      <c r="N3610" s="70">
        <v>199.16</v>
      </c>
      <c r="O3610" s="70">
        <v>7.56</v>
      </c>
      <c r="P3610" s="70">
        <f>SUM(N3610:O3610)</f>
        <v>206.72</v>
      </c>
      <c r="Q3610" s="64"/>
      <c r="R3610" s="70">
        <f t="shared" si="2034"/>
        <v>199.16</v>
      </c>
      <c r="S3610" s="70">
        <f t="shared" si="2034"/>
        <v>7.56</v>
      </c>
      <c r="T3610" s="70">
        <f>R3610+S3610</f>
        <v>206.72</v>
      </c>
      <c r="U3610" s="70">
        <f>ROUND(Z3610*$H$2,2)/100</f>
        <v>0</v>
      </c>
      <c r="V3610" s="78">
        <f>SUM(T3610:U3610)</f>
        <v>206.72</v>
      </c>
      <c r="X3610" s="70">
        <v>199.16</v>
      </c>
      <c r="Y3610" s="70">
        <v>7.56</v>
      </c>
      <c r="Z3610" s="70">
        <v>206.72</v>
      </c>
      <c r="AA3610" s="79"/>
      <c r="AB3610" s="80">
        <f t="shared" si="2003"/>
        <v>0</v>
      </c>
    </row>
    <row r="3611" spans="1:28" x14ac:dyDescent="0.25">
      <c r="A3611" s="66" t="s">
        <v>19310</v>
      </c>
      <c r="B3611" s="67" t="s">
        <v>24683</v>
      </c>
      <c r="C3611" s="68"/>
      <c r="D3611" s="69"/>
      <c r="E3611" s="70"/>
      <c r="F3611" s="71"/>
      <c r="H3611" s="70"/>
      <c r="I3611" s="70"/>
      <c r="J3611" s="70"/>
      <c r="K3611" s="70"/>
      <c r="L3611" s="76"/>
      <c r="N3611" s="70"/>
      <c r="O3611" s="70"/>
      <c r="P3611" s="70"/>
      <c r="Q3611" s="64"/>
      <c r="R3611" s="70"/>
      <c r="S3611" s="70"/>
      <c r="T3611" s="70"/>
      <c r="U3611" s="70"/>
      <c r="V3611" s="78"/>
      <c r="X3611" s="70"/>
      <c r="Y3611" s="70"/>
      <c r="Z3611" s="70"/>
      <c r="AA3611" s="79"/>
      <c r="AB3611" s="80">
        <f t="shared" si="2003"/>
        <v>0</v>
      </c>
    </row>
    <row r="3612" spans="1:28" x14ac:dyDescent="0.25">
      <c r="A3612" s="72" t="s">
        <v>19311</v>
      </c>
      <c r="B3612" s="73" t="s">
        <v>24684</v>
      </c>
      <c r="C3612" s="74" t="s">
        <v>15692</v>
      </c>
      <c r="D3612" s="75">
        <v>0</v>
      </c>
      <c r="E3612" s="70">
        <v>2126.6800000000007</v>
      </c>
      <c r="F3612" s="76">
        <f t="shared" ref="F3612:F3618" si="2035">ROUND(D3612*E3612,2)</f>
        <v>0</v>
      </c>
      <c r="G3612" s="77"/>
      <c r="H3612" s="70">
        <f t="shared" ref="H3612:I3618" si="2036">ROUND(N3612+(N3612*$H$2/100),2)</f>
        <v>1043.19</v>
      </c>
      <c r="I3612" s="70">
        <f t="shared" si="2036"/>
        <v>1083.49</v>
      </c>
      <c r="J3612" s="70">
        <f t="shared" ref="J3612:J3618" si="2037">H3612+I3612</f>
        <v>2126.6800000000003</v>
      </c>
      <c r="K3612" s="70">
        <v>0</v>
      </c>
      <c r="L3612" s="76">
        <f t="shared" ref="L3612:L3618" si="2038">SUM(J3612:K3612)</f>
        <v>2126.6800000000003</v>
      </c>
      <c r="N3612" s="70">
        <v>1043.1899999999998</v>
      </c>
      <c r="O3612" s="70">
        <v>1083.49</v>
      </c>
      <c r="P3612" s="70">
        <f t="shared" ref="P3612:P3618" si="2039">SUM(N3612:O3612)</f>
        <v>2126.6799999999998</v>
      </c>
      <c r="Q3612" s="64"/>
      <c r="R3612" s="70">
        <f t="shared" ref="R3612:S3618" si="2040">X3612</f>
        <v>1043.19</v>
      </c>
      <c r="S3612" s="70">
        <f t="shared" si="2040"/>
        <v>1083.53</v>
      </c>
      <c r="T3612" s="70">
        <f t="shared" ref="T3612:T3618" si="2041">R3612+S3612</f>
        <v>2126.7200000000003</v>
      </c>
      <c r="U3612" s="70">
        <f t="shared" ref="U3612:U3618" si="2042">ROUND(Z3612*$H$2,2)/100</f>
        <v>0</v>
      </c>
      <c r="V3612" s="78">
        <f t="shared" ref="V3612:V3618" si="2043">SUM(T3612:U3612)</f>
        <v>2126.7200000000003</v>
      </c>
      <c r="X3612" s="70">
        <v>1043.19</v>
      </c>
      <c r="Y3612" s="70">
        <v>1083.53</v>
      </c>
      <c r="Z3612" s="70">
        <v>2126.7199999999998</v>
      </c>
      <c r="AA3612" s="79"/>
      <c r="AB3612" s="80">
        <f t="shared" si="2003"/>
        <v>0</v>
      </c>
    </row>
    <row r="3613" spans="1:28" x14ac:dyDescent="0.25">
      <c r="A3613" s="72" t="s">
        <v>19312</v>
      </c>
      <c r="B3613" s="73" t="s">
        <v>24685</v>
      </c>
      <c r="C3613" s="74" t="s">
        <v>15692</v>
      </c>
      <c r="D3613" s="75">
        <v>0</v>
      </c>
      <c r="E3613" s="70">
        <v>3453.0000000000005</v>
      </c>
      <c r="F3613" s="76">
        <f t="shared" si="2035"/>
        <v>0</v>
      </c>
      <c r="G3613" s="77"/>
      <c r="H3613" s="70">
        <f t="shared" si="2036"/>
        <v>1769.07</v>
      </c>
      <c r="I3613" s="70">
        <f t="shared" si="2036"/>
        <v>1683.93</v>
      </c>
      <c r="J3613" s="70">
        <f t="shared" si="2037"/>
        <v>3453</v>
      </c>
      <c r="K3613" s="70">
        <v>0</v>
      </c>
      <c r="L3613" s="76">
        <f t="shared" si="2038"/>
        <v>3453</v>
      </c>
      <c r="N3613" s="70">
        <v>1769.07</v>
      </c>
      <c r="O3613" s="70">
        <v>1683.9299999999998</v>
      </c>
      <c r="P3613" s="70">
        <f t="shared" si="2039"/>
        <v>3453</v>
      </c>
      <c r="Q3613" s="64"/>
      <c r="R3613" s="70">
        <f t="shared" si="2040"/>
        <v>1769.07</v>
      </c>
      <c r="S3613" s="70">
        <f t="shared" si="2040"/>
        <v>1683.98</v>
      </c>
      <c r="T3613" s="70">
        <f t="shared" si="2041"/>
        <v>3453.05</v>
      </c>
      <c r="U3613" s="70">
        <f t="shared" si="2042"/>
        <v>0</v>
      </c>
      <c r="V3613" s="78">
        <f t="shared" si="2043"/>
        <v>3453.05</v>
      </c>
      <c r="X3613" s="70">
        <v>1769.07</v>
      </c>
      <c r="Y3613" s="70">
        <v>1683.98</v>
      </c>
      <c r="Z3613" s="70">
        <v>3453.05</v>
      </c>
      <c r="AA3613" s="79"/>
      <c r="AB3613" s="80">
        <f t="shared" si="2003"/>
        <v>0</v>
      </c>
    </row>
    <row r="3614" spans="1:28" x14ac:dyDescent="0.25">
      <c r="A3614" s="72" t="s">
        <v>19313</v>
      </c>
      <c r="B3614" s="73" t="s">
        <v>24686</v>
      </c>
      <c r="C3614" s="74" t="s">
        <v>15692</v>
      </c>
      <c r="D3614" s="75">
        <v>0</v>
      </c>
      <c r="E3614" s="70">
        <v>4743.1899999999996</v>
      </c>
      <c r="F3614" s="76">
        <f t="shared" si="2035"/>
        <v>0</v>
      </c>
      <c r="G3614" s="77"/>
      <c r="H3614" s="70">
        <f t="shared" si="2036"/>
        <v>2463.11</v>
      </c>
      <c r="I3614" s="70">
        <f t="shared" si="2036"/>
        <v>2280.08</v>
      </c>
      <c r="J3614" s="70">
        <f t="shared" si="2037"/>
        <v>4743.1900000000005</v>
      </c>
      <c r="K3614" s="70">
        <v>0</v>
      </c>
      <c r="L3614" s="76">
        <f t="shared" si="2038"/>
        <v>4743.1900000000005</v>
      </c>
      <c r="N3614" s="70">
        <v>2463.11</v>
      </c>
      <c r="O3614" s="70">
        <v>2280.08</v>
      </c>
      <c r="P3614" s="70">
        <f t="shared" si="2039"/>
        <v>4743.1900000000005</v>
      </c>
      <c r="Q3614" s="64"/>
      <c r="R3614" s="70">
        <f t="shared" si="2040"/>
        <v>2463.11</v>
      </c>
      <c r="S3614" s="70">
        <f t="shared" si="2040"/>
        <v>2280.13</v>
      </c>
      <c r="T3614" s="70">
        <f t="shared" si="2041"/>
        <v>4743.24</v>
      </c>
      <c r="U3614" s="70">
        <f t="shared" si="2042"/>
        <v>0</v>
      </c>
      <c r="V3614" s="78">
        <f t="shared" si="2043"/>
        <v>4743.24</v>
      </c>
      <c r="X3614" s="70">
        <v>2463.11</v>
      </c>
      <c r="Y3614" s="70">
        <v>2280.13</v>
      </c>
      <c r="Z3614" s="70">
        <v>4743.24</v>
      </c>
      <c r="AA3614" s="79"/>
      <c r="AB3614" s="80">
        <f t="shared" si="2003"/>
        <v>0</v>
      </c>
    </row>
    <row r="3615" spans="1:28" x14ac:dyDescent="0.25">
      <c r="A3615" s="72" t="s">
        <v>19314</v>
      </c>
      <c r="B3615" s="73" t="s">
        <v>24687</v>
      </c>
      <c r="C3615" s="74" t="s">
        <v>15692</v>
      </c>
      <c r="D3615" s="75">
        <v>0</v>
      </c>
      <c r="E3615" s="70">
        <v>1912.7599999999998</v>
      </c>
      <c r="F3615" s="76">
        <f t="shared" si="2035"/>
        <v>0</v>
      </c>
      <c r="G3615" s="77"/>
      <c r="H3615" s="70">
        <f t="shared" si="2036"/>
        <v>843.63</v>
      </c>
      <c r="I3615" s="70">
        <f t="shared" si="2036"/>
        <v>1069.1300000000001</v>
      </c>
      <c r="J3615" s="70">
        <f t="shared" si="2037"/>
        <v>1912.7600000000002</v>
      </c>
      <c r="K3615" s="70">
        <v>0</v>
      </c>
      <c r="L3615" s="76">
        <f t="shared" si="2038"/>
        <v>1912.7600000000002</v>
      </c>
      <c r="N3615" s="70">
        <v>843.63000000000011</v>
      </c>
      <c r="O3615" s="70">
        <v>1069.1300000000001</v>
      </c>
      <c r="P3615" s="70">
        <f t="shared" si="2039"/>
        <v>1912.7600000000002</v>
      </c>
      <c r="Q3615" s="64"/>
      <c r="R3615" s="70">
        <f t="shared" si="2040"/>
        <v>843.63</v>
      </c>
      <c r="S3615" s="70">
        <f t="shared" si="2040"/>
        <v>1069.0899999999999</v>
      </c>
      <c r="T3615" s="70">
        <f t="shared" si="2041"/>
        <v>1912.7199999999998</v>
      </c>
      <c r="U3615" s="70">
        <f t="shared" si="2042"/>
        <v>0</v>
      </c>
      <c r="V3615" s="78">
        <f t="shared" si="2043"/>
        <v>1912.7199999999998</v>
      </c>
      <c r="X3615" s="70">
        <v>843.63</v>
      </c>
      <c r="Y3615" s="70">
        <v>1069.0899999999999</v>
      </c>
      <c r="Z3615" s="70">
        <v>1912.72</v>
      </c>
      <c r="AA3615" s="79"/>
      <c r="AB3615" s="80">
        <f t="shared" si="2003"/>
        <v>-3.999999999996362E-2</v>
      </c>
    </row>
    <row r="3616" spans="1:28" ht="22.5" x14ac:dyDescent="0.25">
      <c r="A3616" s="72" t="s">
        <v>19315</v>
      </c>
      <c r="B3616" s="73" t="s">
        <v>24688</v>
      </c>
      <c r="C3616" s="74" t="s">
        <v>15692</v>
      </c>
      <c r="D3616" s="75">
        <v>0</v>
      </c>
      <c r="E3616" s="70">
        <v>3865.74</v>
      </c>
      <c r="F3616" s="76">
        <f t="shared" si="2035"/>
        <v>0</v>
      </c>
      <c r="G3616" s="77"/>
      <c r="H3616" s="70">
        <f t="shared" si="2036"/>
        <v>2032.59</v>
      </c>
      <c r="I3616" s="70">
        <f t="shared" si="2036"/>
        <v>1833.15</v>
      </c>
      <c r="J3616" s="70">
        <f t="shared" si="2037"/>
        <v>3865.74</v>
      </c>
      <c r="K3616" s="70">
        <v>0</v>
      </c>
      <c r="L3616" s="76">
        <f t="shared" si="2038"/>
        <v>3865.74</v>
      </c>
      <c r="N3616" s="70">
        <v>2032.5899999999997</v>
      </c>
      <c r="O3616" s="70">
        <v>1833.15</v>
      </c>
      <c r="P3616" s="70">
        <f t="shared" si="2039"/>
        <v>3865.74</v>
      </c>
      <c r="Q3616" s="64"/>
      <c r="R3616" s="70">
        <f t="shared" si="2040"/>
        <v>2032.59</v>
      </c>
      <c r="S3616" s="70">
        <f t="shared" si="2040"/>
        <v>1833.03</v>
      </c>
      <c r="T3616" s="70">
        <f t="shared" si="2041"/>
        <v>3865.62</v>
      </c>
      <c r="U3616" s="70">
        <f t="shared" si="2042"/>
        <v>0</v>
      </c>
      <c r="V3616" s="78">
        <f t="shared" si="2043"/>
        <v>3865.62</v>
      </c>
      <c r="X3616" s="70">
        <v>2032.59</v>
      </c>
      <c r="Y3616" s="70">
        <v>1833.03</v>
      </c>
      <c r="Z3616" s="70">
        <v>3865.62</v>
      </c>
      <c r="AA3616" s="79"/>
      <c r="AB3616" s="80">
        <f t="shared" si="2003"/>
        <v>-5.0000000000181899E-2</v>
      </c>
    </row>
    <row r="3617" spans="1:28" x14ac:dyDescent="0.25">
      <c r="A3617" s="72" t="s">
        <v>19316</v>
      </c>
      <c r="B3617" s="73" t="s">
        <v>24689</v>
      </c>
      <c r="C3617" s="74" t="s">
        <v>15747</v>
      </c>
      <c r="D3617" s="75">
        <v>0</v>
      </c>
      <c r="E3617" s="70">
        <v>443.85</v>
      </c>
      <c r="F3617" s="76">
        <f t="shared" si="2035"/>
        <v>0</v>
      </c>
      <c r="G3617" s="77"/>
      <c r="H3617" s="70">
        <f t="shared" si="2036"/>
        <v>177.54</v>
      </c>
      <c r="I3617" s="70">
        <f t="shared" si="2036"/>
        <v>266.31</v>
      </c>
      <c r="J3617" s="70">
        <f t="shared" si="2037"/>
        <v>443.85</v>
      </c>
      <c r="K3617" s="70">
        <v>0</v>
      </c>
      <c r="L3617" s="76">
        <f t="shared" si="2038"/>
        <v>443.85</v>
      </c>
      <c r="N3617" s="70">
        <v>177.54000000000002</v>
      </c>
      <c r="O3617" s="70">
        <v>266.31</v>
      </c>
      <c r="P3617" s="70">
        <f t="shared" si="2039"/>
        <v>443.85</v>
      </c>
      <c r="Q3617" s="64"/>
      <c r="R3617" s="70">
        <f t="shared" si="2040"/>
        <v>177.54</v>
      </c>
      <c r="S3617" s="70">
        <f t="shared" si="2040"/>
        <v>266.29000000000002</v>
      </c>
      <c r="T3617" s="70">
        <f t="shared" si="2041"/>
        <v>443.83000000000004</v>
      </c>
      <c r="U3617" s="70">
        <f t="shared" si="2042"/>
        <v>0</v>
      </c>
      <c r="V3617" s="78">
        <f t="shared" si="2043"/>
        <v>443.83000000000004</v>
      </c>
      <c r="X3617" s="70">
        <v>177.54</v>
      </c>
      <c r="Y3617" s="70">
        <v>266.29000000000002</v>
      </c>
      <c r="Z3617" s="70">
        <v>443.83</v>
      </c>
      <c r="AA3617" s="79"/>
      <c r="AB3617" s="80">
        <f t="shared" si="2003"/>
        <v>-4.9999999999272404E-2</v>
      </c>
    </row>
    <row r="3618" spans="1:28" x14ac:dyDescent="0.25">
      <c r="A3618" s="72" t="s">
        <v>19317</v>
      </c>
      <c r="B3618" s="73" t="s">
        <v>24690</v>
      </c>
      <c r="C3618" s="74" t="s">
        <v>15692</v>
      </c>
      <c r="D3618" s="75">
        <v>0</v>
      </c>
      <c r="E3618" s="70">
        <v>2957.6500000000005</v>
      </c>
      <c r="F3618" s="76">
        <f t="shared" si="2035"/>
        <v>0</v>
      </c>
      <c r="G3618" s="77"/>
      <c r="H3618" s="70">
        <f t="shared" si="2036"/>
        <v>1259.81</v>
      </c>
      <c r="I3618" s="70">
        <f t="shared" si="2036"/>
        <v>1697.84</v>
      </c>
      <c r="J3618" s="70">
        <f t="shared" si="2037"/>
        <v>2957.6499999999996</v>
      </c>
      <c r="K3618" s="70">
        <v>0</v>
      </c>
      <c r="L3618" s="76">
        <f t="shared" si="2038"/>
        <v>2957.6499999999996</v>
      </c>
      <c r="N3618" s="70">
        <v>1259.81</v>
      </c>
      <c r="O3618" s="70">
        <v>1697.8400000000001</v>
      </c>
      <c r="P3618" s="70">
        <f t="shared" si="2039"/>
        <v>2957.65</v>
      </c>
      <c r="Q3618" s="64"/>
      <c r="R3618" s="70">
        <f t="shared" si="2040"/>
        <v>1259.81</v>
      </c>
      <c r="S3618" s="70">
        <f t="shared" si="2040"/>
        <v>1697.83</v>
      </c>
      <c r="T3618" s="70">
        <f t="shared" si="2041"/>
        <v>2957.64</v>
      </c>
      <c r="U3618" s="70">
        <f t="shared" si="2042"/>
        <v>0</v>
      </c>
      <c r="V3618" s="78">
        <f t="shared" si="2043"/>
        <v>2957.64</v>
      </c>
      <c r="X3618" s="70">
        <v>1259.81</v>
      </c>
      <c r="Y3618" s="70">
        <v>1697.83</v>
      </c>
      <c r="Z3618" s="70">
        <v>2957.64</v>
      </c>
      <c r="AA3618" s="79"/>
      <c r="AB3618" s="80">
        <f t="shared" si="2003"/>
        <v>4.0000000000190994E-2</v>
      </c>
    </row>
    <row r="3619" spans="1:28" ht="22.5" x14ac:dyDescent="0.25">
      <c r="A3619" s="66" t="s">
        <v>19318</v>
      </c>
      <c r="B3619" s="67" t="s">
        <v>24691</v>
      </c>
      <c r="C3619" s="68"/>
      <c r="D3619" s="69"/>
      <c r="E3619" s="70"/>
      <c r="F3619" s="71"/>
      <c r="H3619" s="70"/>
      <c r="I3619" s="70"/>
      <c r="J3619" s="70"/>
      <c r="K3619" s="70"/>
      <c r="L3619" s="76"/>
      <c r="N3619" s="70"/>
      <c r="O3619" s="70"/>
      <c r="P3619" s="70"/>
      <c r="Q3619" s="64"/>
      <c r="R3619" s="70"/>
      <c r="S3619" s="70"/>
      <c r="T3619" s="70"/>
      <c r="U3619" s="70"/>
      <c r="V3619" s="78"/>
      <c r="X3619" s="70"/>
      <c r="Y3619" s="70"/>
      <c r="Z3619" s="70"/>
      <c r="AA3619" s="79"/>
      <c r="AB3619" s="80">
        <f t="shared" ref="AB3619:AB3682" si="2044">P3616-Z3616</f>
        <v>0.11999999999989086</v>
      </c>
    </row>
    <row r="3620" spans="1:28" ht="22.5" x14ac:dyDescent="0.25">
      <c r="A3620" s="72" t="s">
        <v>19319</v>
      </c>
      <c r="B3620" s="73" t="s">
        <v>24692</v>
      </c>
      <c r="C3620" s="74" t="s">
        <v>15692</v>
      </c>
      <c r="D3620" s="75">
        <v>0</v>
      </c>
      <c r="E3620" s="70">
        <v>4275.7699999999995</v>
      </c>
      <c r="F3620" s="76">
        <f>ROUND(D3620*E3620,2)</f>
        <v>0</v>
      </c>
      <c r="G3620" s="77"/>
      <c r="H3620" s="70">
        <f t="shared" ref="H3620:I3623" si="2045">ROUND(N3620+(N3620*$H$2/100),2)</f>
        <v>2144.4899999999998</v>
      </c>
      <c r="I3620" s="70">
        <f t="shared" si="2045"/>
        <v>2131.2800000000002</v>
      </c>
      <c r="J3620" s="70">
        <f>H3620+I3620</f>
        <v>4275.7700000000004</v>
      </c>
      <c r="K3620" s="70">
        <v>0</v>
      </c>
      <c r="L3620" s="76">
        <f>SUM(J3620:K3620)</f>
        <v>4275.7700000000004</v>
      </c>
      <c r="N3620" s="70">
        <v>2144.4900000000002</v>
      </c>
      <c r="O3620" s="70">
        <v>2131.2799999999997</v>
      </c>
      <c r="P3620" s="70">
        <f>SUM(N3620:O3620)</f>
        <v>4275.7700000000004</v>
      </c>
      <c r="Q3620" s="64"/>
      <c r="R3620" s="70">
        <f t="shared" ref="R3620:S3623" si="2046">X3620</f>
        <v>2144.4899999999998</v>
      </c>
      <c r="S3620" s="70">
        <f t="shared" si="2046"/>
        <v>2131.2800000000002</v>
      </c>
      <c r="T3620" s="70">
        <f>R3620+S3620</f>
        <v>4275.7700000000004</v>
      </c>
      <c r="U3620" s="70">
        <f>ROUND(Z3620*$H$2,2)/100</f>
        <v>0</v>
      </c>
      <c r="V3620" s="78">
        <f>SUM(T3620:U3620)</f>
        <v>4275.7700000000004</v>
      </c>
      <c r="X3620" s="70">
        <v>2144.4899999999998</v>
      </c>
      <c r="Y3620" s="70">
        <v>2131.2800000000002</v>
      </c>
      <c r="Z3620" s="70">
        <v>4275.7700000000004</v>
      </c>
      <c r="AA3620" s="79"/>
      <c r="AB3620" s="80">
        <f t="shared" si="2044"/>
        <v>2.0000000000038654E-2</v>
      </c>
    </row>
    <row r="3621" spans="1:28" s="34" customFormat="1" ht="22.5" x14ac:dyDescent="0.25">
      <c r="A3621" s="72" t="s">
        <v>19320</v>
      </c>
      <c r="B3621" s="73" t="s">
        <v>24693</v>
      </c>
      <c r="C3621" s="74" t="s">
        <v>15692</v>
      </c>
      <c r="D3621" s="75">
        <v>0</v>
      </c>
      <c r="E3621" s="70">
        <v>6970.5600000000013</v>
      </c>
      <c r="F3621" s="76">
        <f>ROUND(D3621*E3621,2)</f>
        <v>0</v>
      </c>
      <c r="G3621" s="77"/>
      <c r="H3621" s="70">
        <f t="shared" si="2045"/>
        <v>3506.43</v>
      </c>
      <c r="I3621" s="70">
        <f t="shared" si="2045"/>
        <v>3464.13</v>
      </c>
      <c r="J3621" s="70">
        <f>H3621+I3621</f>
        <v>6970.5599999999995</v>
      </c>
      <c r="K3621" s="70">
        <v>0</v>
      </c>
      <c r="L3621" s="76">
        <f>SUM(J3621:K3621)</f>
        <v>6970.5599999999995</v>
      </c>
      <c r="N3621" s="70">
        <v>3506.43</v>
      </c>
      <c r="O3621" s="70">
        <v>3464.13</v>
      </c>
      <c r="P3621" s="70">
        <f>SUM(N3621:O3621)</f>
        <v>6970.5599999999995</v>
      </c>
      <c r="Q3621" s="64"/>
      <c r="R3621" s="70">
        <f t="shared" si="2046"/>
        <v>3506.43</v>
      </c>
      <c r="S3621" s="70">
        <f t="shared" si="2046"/>
        <v>3464.17</v>
      </c>
      <c r="T3621" s="70">
        <f>R3621+S3621</f>
        <v>6970.6</v>
      </c>
      <c r="U3621" s="70">
        <f>ROUND(Z3621*$H$2,2)/100</f>
        <v>0</v>
      </c>
      <c r="V3621" s="78">
        <f>SUM(T3621:U3621)</f>
        <v>6970.6</v>
      </c>
      <c r="X3621" s="70">
        <v>3506.43</v>
      </c>
      <c r="Y3621" s="70">
        <v>3464.17</v>
      </c>
      <c r="Z3621" s="70">
        <v>6970.6</v>
      </c>
      <c r="AA3621" s="79"/>
      <c r="AB3621" s="80">
        <f t="shared" si="2044"/>
        <v>1.0000000000218279E-2</v>
      </c>
    </row>
    <row r="3622" spans="1:28" s="34" customFormat="1" ht="22.5" x14ac:dyDescent="0.25">
      <c r="A3622" s="72" t="s">
        <v>19321</v>
      </c>
      <c r="B3622" s="73" t="s">
        <v>24694</v>
      </c>
      <c r="C3622" s="74" t="s">
        <v>15692</v>
      </c>
      <c r="D3622" s="75">
        <v>0</v>
      </c>
      <c r="E3622" s="70">
        <v>9567.4199999999964</v>
      </c>
      <c r="F3622" s="76">
        <f>ROUND(D3622*E3622,2)</f>
        <v>0</v>
      </c>
      <c r="G3622" s="77"/>
      <c r="H3622" s="70">
        <f t="shared" si="2045"/>
        <v>4992.66</v>
      </c>
      <c r="I3622" s="70">
        <f t="shared" si="2045"/>
        <v>4574.76</v>
      </c>
      <c r="J3622" s="70">
        <f>H3622+I3622</f>
        <v>9567.42</v>
      </c>
      <c r="K3622" s="70">
        <v>0</v>
      </c>
      <c r="L3622" s="76">
        <f>SUM(J3622:K3622)</f>
        <v>9567.42</v>
      </c>
      <c r="N3622" s="70">
        <v>4992.66</v>
      </c>
      <c r="O3622" s="70">
        <v>4574.76</v>
      </c>
      <c r="P3622" s="70">
        <f>SUM(N3622:O3622)</f>
        <v>9567.42</v>
      </c>
      <c r="Q3622" s="64"/>
      <c r="R3622" s="70">
        <f t="shared" si="2046"/>
        <v>4992.66</v>
      </c>
      <c r="S3622" s="70">
        <f t="shared" si="2046"/>
        <v>4574.78</v>
      </c>
      <c r="T3622" s="70">
        <f>R3622+S3622</f>
        <v>9567.4399999999987</v>
      </c>
      <c r="U3622" s="70">
        <f>ROUND(Z3622*$H$2,2)/100</f>
        <v>0</v>
      </c>
      <c r="V3622" s="78">
        <f>SUM(T3622:U3622)</f>
        <v>9567.4399999999987</v>
      </c>
      <c r="X3622" s="70">
        <v>4992.66</v>
      </c>
      <c r="Y3622" s="70">
        <v>4574.78</v>
      </c>
      <c r="Z3622" s="70">
        <v>9567.44</v>
      </c>
      <c r="AA3622" s="79"/>
      <c r="AB3622" s="80">
        <f t="shared" si="2044"/>
        <v>0</v>
      </c>
    </row>
    <row r="3623" spans="1:28" x14ac:dyDescent="0.25">
      <c r="A3623" s="72" t="s">
        <v>19322</v>
      </c>
      <c r="B3623" s="73" t="s">
        <v>24695</v>
      </c>
      <c r="C3623" s="74" t="s">
        <v>15692</v>
      </c>
      <c r="D3623" s="75">
        <v>0</v>
      </c>
      <c r="E3623" s="70">
        <v>13179.56</v>
      </c>
      <c r="F3623" s="76">
        <f>ROUND(D3623*E3623,2)</f>
        <v>0</v>
      </c>
      <c r="G3623" s="77"/>
      <c r="H3623" s="70">
        <f t="shared" si="2045"/>
        <v>7477.25</v>
      </c>
      <c r="I3623" s="70">
        <f t="shared" si="2045"/>
        <v>5702.31</v>
      </c>
      <c r="J3623" s="70">
        <f>H3623+I3623</f>
        <v>13179.560000000001</v>
      </c>
      <c r="K3623" s="70">
        <v>0</v>
      </c>
      <c r="L3623" s="76">
        <f>SUM(J3623:K3623)</f>
        <v>13179.560000000001</v>
      </c>
      <c r="N3623" s="70">
        <v>7477.25</v>
      </c>
      <c r="O3623" s="70">
        <v>5702.3099999999995</v>
      </c>
      <c r="P3623" s="70">
        <f>SUM(N3623:O3623)</f>
        <v>13179.56</v>
      </c>
      <c r="Q3623" s="64"/>
      <c r="R3623" s="70">
        <f t="shared" si="2046"/>
        <v>7477.25</v>
      </c>
      <c r="S3623" s="70">
        <f t="shared" si="2046"/>
        <v>5702.39</v>
      </c>
      <c r="T3623" s="70">
        <f>R3623+S3623</f>
        <v>13179.64</v>
      </c>
      <c r="U3623" s="70">
        <f>ROUND(Z3623*$H$2,2)/100</f>
        <v>0</v>
      </c>
      <c r="V3623" s="78">
        <f>SUM(T3623:U3623)</f>
        <v>13179.64</v>
      </c>
      <c r="X3623" s="70">
        <v>7477.25</v>
      </c>
      <c r="Y3623" s="70">
        <v>5702.39</v>
      </c>
      <c r="Z3623" s="70">
        <v>13179.64</v>
      </c>
      <c r="AA3623" s="79"/>
      <c r="AB3623" s="80">
        <f t="shared" si="2044"/>
        <v>0</v>
      </c>
    </row>
    <row r="3624" spans="1:28" ht="22.5" x14ac:dyDescent="0.25">
      <c r="A3624" s="66" t="s">
        <v>19323</v>
      </c>
      <c r="B3624" s="67" t="s">
        <v>24696</v>
      </c>
      <c r="C3624" s="68"/>
      <c r="D3624" s="69"/>
      <c r="E3624" s="70"/>
      <c r="F3624" s="71"/>
      <c r="H3624" s="70"/>
      <c r="I3624" s="70"/>
      <c r="J3624" s="70"/>
      <c r="K3624" s="70"/>
      <c r="L3624" s="76"/>
      <c r="N3624" s="70"/>
      <c r="O3624" s="70"/>
      <c r="P3624" s="70"/>
      <c r="Q3624" s="64"/>
      <c r="R3624" s="70"/>
      <c r="S3624" s="70"/>
      <c r="T3624" s="70"/>
      <c r="U3624" s="70"/>
      <c r="V3624" s="78"/>
      <c r="X3624" s="70"/>
      <c r="Y3624" s="70"/>
      <c r="Z3624" s="70"/>
      <c r="AA3624" s="79"/>
      <c r="AB3624" s="80">
        <f t="shared" si="2044"/>
        <v>-4.0000000000873115E-2</v>
      </c>
    </row>
    <row r="3625" spans="1:28" ht="22.5" x14ac:dyDescent="0.25">
      <c r="A3625" s="72" t="s">
        <v>19324</v>
      </c>
      <c r="B3625" s="73" t="s">
        <v>24697</v>
      </c>
      <c r="C3625" s="74" t="s">
        <v>15692</v>
      </c>
      <c r="D3625" s="75">
        <v>0</v>
      </c>
      <c r="E3625" s="70">
        <v>2580.3999999999996</v>
      </c>
      <c r="F3625" s="76">
        <f>ROUND(D3625*E3625,2)</f>
        <v>0</v>
      </c>
      <c r="G3625" s="77"/>
      <c r="H3625" s="70">
        <f t="shared" ref="H3625:I3629" si="2047">ROUND(N3625+(N3625*$H$2/100),2)</f>
        <v>1513.99</v>
      </c>
      <c r="I3625" s="70">
        <f t="shared" si="2047"/>
        <v>1066.4100000000001</v>
      </c>
      <c r="J3625" s="70">
        <f>H3625+I3625</f>
        <v>2580.4</v>
      </c>
      <c r="K3625" s="70">
        <v>0</v>
      </c>
      <c r="L3625" s="76">
        <f>SUM(J3625:K3625)</f>
        <v>2580.4</v>
      </c>
      <c r="N3625" s="70">
        <v>1513.9900000000002</v>
      </c>
      <c r="O3625" s="70">
        <v>1066.4099999999999</v>
      </c>
      <c r="P3625" s="70">
        <f>SUM(N3625:O3625)</f>
        <v>2580.4</v>
      </c>
      <c r="Q3625" s="64"/>
      <c r="R3625" s="70">
        <f t="shared" ref="R3625:S3629" si="2048">X3625</f>
        <v>1513.99</v>
      </c>
      <c r="S3625" s="70">
        <f t="shared" si="2048"/>
        <v>1066.48</v>
      </c>
      <c r="T3625" s="70">
        <f>R3625+S3625</f>
        <v>2580.4700000000003</v>
      </c>
      <c r="U3625" s="70">
        <f>ROUND(Z3625*$H$2,2)/100</f>
        <v>0</v>
      </c>
      <c r="V3625" s="78">
        <f>SUM(T3625:U3625)</f>
        <v>2580.4700000000003</v>
      </c>
      <c r="X3625" s="70">
        <v>1513.99</v>
      </c>
      <c r="Y3625" s="70">
        <v>1066.48</v>
      </c>
      <c r="Z3625" s="70">
        <v>2580.4699999999998</v>
      </c>
      <c r="AA3625" s="79"/>
      <c r="AB3625" s="80">
        <f t="shared" si="2044"/>
        <v>-2.0000000000436557E-2</v>
      </c>
    </row>
    <row r="3626" spans="1:28" ht="22.5" x14ac:dyDescent="0.25">
      <c r="A3626" s="72" t="s">
        <v>19325</v>
      </c>
      <c r="B3626" s="73" t="s">
        <v>24698</v>
      </c>
      <c r="C3626" s="74" t="s">
        <v>15692</v>
      </c>
      <c r="D3626" s="75">
        <v>0</v>
      </c>
      <c r="E3626" s="70">
        <v>5847.6099999999988</v>
      </c>
      <c r="F3626" s="76">
        <f>ROUND(D3626*E3626,2)</f>
        <v>0</v>
      </c>
      <c r="G3626" s="77"/>
      <c r="H3626" s="70">
        <f t="shared" si="2047"/>
        <v>4254.8</v>
      </c>
      <c r="I3626" s="70">
        <f t="shared" si="2047"/>
        <v>1592.81</v>
      </c>
      <c r="J3626" s="70">
        <f>H3626+I3626</f>
        <v>5847.6100000000006</v>
      </c>
      <c r="K3626" s="70">
        <v>0</v>
      </c>
      <c r="L3626" s="76">
        <f>SUM(J3626:K3626)</f>
        <v>5847.6100000000006</v>
      </c>
      <c r="N3626" s="70">
        <v>4254.7999999999993</v>
      </c>
      <c r="O3626" s="70">
        <v>1592.81</v>
      </c>
      <c r="P3626" s="70">
        <f>SUM(N3626:O3626)</f>
        <v>5847.6099999999988</v>
      </c>
      <c r="Q3626" s="64"/>
      <c r="R3626" s="70">
        <f t="shared" si="2048"/>
        <v>4254.8</v>
      </c>
      <c r="S3626" s="70">
        <f t="shared" si="2048"/>
        <v>1592.9</v>
      </c>
      <c r="T3626" s="70">
        <f>R3626+S3626</f>
        <v>5847.7000000000007</v>
      </c>
      <c r="U3626" s="70">
        <f>ROUND(Z3626*$H$2,2)/100</f>
        <v>0</v>
      </c>
      <c r="V3626" s="78">
        <f>SUM(T3626:U3626)</f>
        <v>5847.7000000000007</v>
      </c>
      <c r="X3626" s="70">
        <v>4254.8</v>
      </c>
      <c r="Y3626" s="70">
        <v>1592.9</v>
      </c>
      <c r="Z3626" s="70">
        <v>5847.7</v>
      </c>
      <c r="AA3626" s="79"/>
      <c r="AB3626" s="80">
        <f t="shared" si="2044"/>
        <v>-7.999999999992724E-2</v>
      </c>
    </row>
    <row r="3627" spans="1:28" x14ac:dyDescent="0.25">
      <c r="A3627" s="72" t="s">
        <v>19326</v>
      </c>
      <c r="B3627" s="73" t="s">
        <v>24699</v>
      </c>
      <c r="C3627" s="74" t="s">
        <v>15692</v>
      </c>
      <c r="D3627" s="75">
        <v>0</v>
      </c>
      <c r="E3627" s="70">
        <v>9503.119999999999</v>
      </c>
      <c r="F3627" s="76">
        <f>ROUND(D3627*E3627,2)</f>
        <v>0</v>
      </c>
      <c r="G3627" s="77"/>
      <c r="H3627" s="70">
        <f t="shared" si="2047"/>
        <v>6317.45</v>
      </c>
      <c r="I3627" s="70">
        <f t="shared" si="2047"/>
        <v>3185.67</v>
      </c>
      <c r="J3627" s="70">
        <f>H3627+I3627</f>
        <v>9503.119999999999</v>
      </c>
      <c r="K3627" s="70">
        <v>0</v>
      </c>
      <c r="L3627" s="76">
        <f>SUM(J3627:K3627)</f>
        <v>9503.119999999999</v>
      </c>
      <c r="N3627" s="70">
        <v>6317.45</v>
      </c>
      <c r="O3627" s="70">
        <v>3185.67</v>
      </c>
      <c r="P3627" s="70">
        <f>SUM(N3627:O3627)</f>
        <v>9503.119999999999</v>
      </c>
      <c r="Q3627" s="64"/>
      <c r="R3627" s="70">
        <f t="shared" si="2048"/>
        <v>6317.03</v>
      </c>
      <c r="S3627" s="70">
        <f t="shared" si="2048"/>
        <v>3185.81</v>
      </c>
      <c r="T3627" s="70">
        <f>R3627+S3627</f>
        <v>9502.84</v>
      </c>
      <c r="U3627" s="70">
        <f>ROUND(Z3627*$H$2,2)/100</f>
        <v>0</v>
      </c>
      <c r="V3627" s="78">
        <f>SUM(T3627:U3627)</f>
        <v>9502.84</v>
      </c>
      <c r="X3627" s="70">
        <v>6317.03</v>
      </c>
      <c r="Y3627" s="70">
        <v>3185.81</v>
      </c>
      <c r="Z3627" s="70">
        <v>9502.84</v>
      </c>
      <c r="AA3627" s="79"/>
      <c r="AB3627" s="80">
        <f t="shared" si="2044"/>
        <v>0</v>
      </c>
    </row>
    <row r="3628" spans="1:28" ht="22.5" x14ac:dyDescent="0.25">
      <c r="A3628" s="71" t="s">
        <v>19327</v>
      </c>
      <c r="B3628" s="91" t="s">
        <v>24700</v>
      </c>
      <c r="C3628" s="92" t="s">
        <v>15747</v>
      </c>
      <c r="D3628" s="75">
        <v>0</v>
      </c>
      <c r="E3628" s="70">
        <v>1394.93</v>
      </c>
      <c r="F3628" s="76">
        <f>ROUND(D3628*E3628,2)</f>
        <v>0</v>
      </c>
      <c r="G3628" s="29"/>
      <c r="H3628" s="70">
        <f t="shared" si="2047"/>
        <v>864.78</v>
      </c>
      <c r="I3628" s="70">
        <f t="shared" si="2047"/>
        <v>530.15</v>
      </c>
      <c r="J3628" s="70">
        <f>H3628+I3628</f>
        <v>1394.9299999999998</v>
      </c>
      <c r="K3628" s="70">
        <v>9503.119999999999</v>
      </c>
      <c r="L3628" s="76">
        <f>SUM(J3628:K3628)</f>
        <v>10898.05</v>
      </c>
      <c r="N3628" s="70">
        <v>864.78000000000009</v>
      </c>
      <c r="O3628" s="70">
        <v>530.15000000000009</v>
      </c>
      <c r="P3628" s="70">
        <f>SUM(N3628:O3628)</f>
        <v>1394.9300000000003</v>
      </c>
      <c r="Q3628" s="34"/>
      <c r="R3628" s="70">
        <f t="shared" si="2048"/>
        <v>864.78</v>
      </c>
      <c r="S3628" s="70">
        <f t="shared" si="2048"/>
        <v>530.20000000000005</v>
      </c>
      <c r="T3628" s="70">
        <f>R3628+S3628</f>
        <v>1394.98</v>
      </c>
      <c r="U3628" s="70">
        <f>ROUND(Z3628*$H$2,2)/100</f>
        <v>0</v>
      </c>
      <c r="V3628" s="78">
        <f>SUM(T3628:U3628)</f>
        <v>1394.98</v>
      </c>
      <c r="X3628" s="71">
        <v>864.78</v>
      </c>
      <c r="Y3628" s="71">
        <v>530.20000000000005</v>
      </c>
      <c r="Z3628" s="71">
        <v>1394.98</v>
      </c>
      <c r="AB3628" s="80">
        <f t="shared" si="2044"/>
        <v>-6.9999999999708962E-2</v>
      </c>
    </row>
    <row r="3629" spans="1:28" x14ac:dyDescent="0.25">
      <c r="A3629" s="71" t="s">
        <v>19328</v>
      </c>
      <c r="B3629" s="91" t="s">
        <v>24701</v>
      </c>
      <c r="C3629" s="92" t="s">
        <v>15692</v>
      </c>
      <c r="D3629" s="75">
        <v>0</v>
      </c>
      <c r="E3629" s="70">
        <v>493.15</v>
      </c>
      <c r="F3629" s="76">
        <f>ROUND(D3629*E3629,2)</f>
        <v>0</v>
      </c>
      <c r="G3629" s="29"/>
      <c r="H3629" s="70">
        <f t="shared" si="2047"/>
        <v>462.9</v>
      </c>
      <c r="I3629" s="70">
        <f t="shared" si="2047"/>
        <v>30.25</v>
      </c>
      <c r="J3629" s="70">
        <f>H3629+I3629</f>
        <v>493.15</v>
      </c>
      <c r="K3629" s="70">
        <v>0</v>
      </c>
      <c r="L3629" s="76">
        <f>SUM(J3629:K3629)</f>
        <v>493.15</v>
      </c>
      <c r="N3629" s="70">
        <v>462.9</v>
      </c>
      <c r="O3629" s="70">
        <v>30.25</v>
      </c>
      <c r="P3629" s="70">
        <f>SUM(N3629:O3629)</f>
        <v>493.15</v>
      </c>
      <c r="Q3629" s="34"/>
      <c r="R3629" s="70">
        <f t="shared" si="2048"/>
        <v>462.9</v>
      </c>
      <c r="S3629" s="70">
        <f t="shared" si="2048"/>
        <v>30.25</v>
      </c>
      <c r="T3629" s="70">
        <f>R3629+S3629</f>
        <v>493.15</v>
      </c>
      <c r="U3629" s="70">
        <f>ROUND(Z3629*$H$2,2)/100</f>
        <v>0</v>
      </c>
      <c r="V3629" s="78">
        <f>SUM(T3629:U3629)</f>
        <v>493.15</v>
      </c>
      <c r="X3629" s="71">
        <v>462.9</v>
      </c>
      <c r="Y3629" s="71">
        <v>30.25</v>
      </c>
      <c r="Z3629" s="71">
        <v>493.15</v>
      </c>
      <c r="AB3629" s="80">
        <f t="shared" si="2044"/>
        <v>-9.0000000001055014E-2</v>
      </c>
    </row>
    <row r="3630" spans="1:28" x14ac:dyDescent="0.25">
      <c r="A3630" s="66" t="s">
        <v>19329</v>
      </c>
      <c r="B3630" s="67" t="s">
        <v>24702</v>
      </c>
      <c r="C3630" s="68"/>
      <c r="D3630" s="69"/>
      <c r="E3630" s="70"/>
      <c r="F3630" s="71"/>
      <c r="H3630" s="70"/>
      <c r="I3630" s="70"/>
      <c r="J3630" s="70"/>
      <c r="K3630" s="70"/>
      <c r="L3630" s="76"/>
      <c r="N3630" s="70"/>
      <c r="O3630" s="70"/>
      <c r="P3630" s="70"/>
      <c r="Q3630" s="64"/>
      <c r="R3630" s="70"/>
      <c r="S3630" s="70"/>
      <c r="T3630" s="70"/>
      <c r="U3630" s="70"/>
      <c r="V3630" s="78"/>
      <c r="X3630" s="70"/>
      <c r="Y3630" s="70"/>
      <c r="Z3630" s="70"/>
      <c r="AA3630" s="79"/>
      <c r="AB3630" s="80">
        <f t="shared" si="2044"/>
        <v>0.27999999999883585</v>
      </c>
    </row>
    <row r="3631" spans="1:28" s="34" customFormat="1" x14ac:dyDescent="0.25">
      <c r="A3631" s="72" t="s">
        <v>19330</v>
      </c>
      <c r="B3631" s="73" t="s">
        <v>24703</v>
      </c>
      <c r="C3631" s="74" t="s">
        <v>15747</v>
      </c>
      <c r="D3631" s="75">
        <v>0</v>
      </c>
      <c r="E3631" s="70">
        <v>284.89</v>
      </c>
      <c r="F3631" s="76">
        <f t="shared" ref="F3631:F3636" si="2049">ROUND(D3631*E3631,2)</f>
        <v>0</v>
      </c>
      <c r="G3631" s="77"/>
      <c r="H3631" s="70">
        <f t="shared" ref="H3631:I3636" si="2050">ROUND(N3631+(N3631*$H$2/100),2)</f>
        <v>262.93</v>
      </c>
      <c r="I3631" s="70">
        <f t="shared" si="2050"/>
        <v>21.96</v>
      </c>
      <c r="J3631" s="70">
        <f t="shared" ref="J3631:J3636" si="2051">H3631+I3631</f>
        <v>284.89</v>
      </c>
      <c r="K3631" s="70">
        <v>0</v>
      </c>
      <c r="L3631" s="76">
        <f t="shared" ref="L3631:L3636" si="2052">SUM(J3631:K3631)</f>
        <v>284.89</v>
      </c>
      <c r="N3631" s="70">
        <v>262.93</v>
      </c>
      <c r="O3631" s="70">
        <v>21.96</v>
      </c>
      <c r="P3631" s="70">
        <f t="shared" ref="P3631:P3636" si="2053">SUM(N3631:O3631)</f>
        <v>284.89</v>
      </c>
      <c r="Q3631" s="64"/>
      <c r="R3631" s="70">
        <f t="shared" ref="R3631:S3636" si="2054">X3631</f>
        <v>262.93</v>
      </c>
      <c r="S3631" s="70">
        <f t="shared" si="2054"/>
        <v>21.96</v>
      </c>
      <c r="T3631" s="70">
        <f t="shared" ref="T3631:T3636" si="2055">R3631+S3631</f>
        <v>284.89</v>
      </c>
      <c r="U3631" s="70">
        <f t="shared" ref="U3631:U3636" si="2056">ROUND(Z3631*$H$2,2)/100</f>
        <v>0</v>
      </c>
      <c r="V3631" s="78">
        <f t="shared" ref="V3631:V3636" si="2057">SUM(T3631:U3631)</f>
        <v>284.89</v>
      </c>
      <c r="X3631" s="70">
        <v>262.93</v>
      </c>
      <c r="Y3631" s="70">
        <v>21.96</v>
      </c>
      <c r="Z3631" s="70">
        <v>284.89</v>
      </c>
      <c r="AA3631" s="79"/>
      <c r="AB3631" s="80">
        <f t="shared" si="2044"/>
        <v>-4.9999999999727152E-2</v>
      </c>
    </row>
    <row r="3632" spans="1:28" s="34" customFormat="1" x14ac:dyDescent="0.25">
      <c r="A3632" s="72" t="s">
        <v>19331</v>
      </c>
      <c r="B3632" s="73" t="s">
        <v>24704</v>
      </c>
      <c r="C3632" s="74" t="s">
        <v>15747</v>
      </c>
      <c r="D3632" s="75">
        <v>0</v>
      </c>
      <c r="E3632" s="70">
        <v>368.69</v>
      </c>
      <c r="F3632" s="76">
        <f t="shared" si="2049"/>
        <v>0</v>
      </c>
      <c r="G3632" s="77"/>
      <c r="H3632" s="70">
        <f t="shared" si="2050"/>
        <v>335.76</v>
      </c>
      <c r="I3632" s="70">
        <f t="shared" si="2050"/>
        <v>32.93</v>
      </c>
      <c r="J3632" s="70">
        <f t="shared" si="2051"/>
        <v>368.69</v>
      </c>
      <c r="K3632" s="70">
        <v>0</v>
      </c>
      <c r="L3632" s="76">
        <f t="shared" si="2052"/>
        <v>368.69</v>
      </c>
      <c r="N3632" s="70">
        <v>335.76</v>
      </c>
      <c r="O3632" s="70">
        <v>32.93</v>
      </c>
      <c r="P3632" s="70">
        <f t="shared" si="2053"/>
        <v>368.69</v>
      </c>
      <c r="Q3632" s="64"/>
      <c r="R3632" s="70">
        <f t="shared" si="2054"/>
        <v>335.76</v>
      </c>
      <c r="S3632" s="70">
        <f t="shared" si="2054"/>
        <v>32.93</v>
      </c>
      <c r="T3632" s="70">
        <f t="shared" si="2055"/>
        <v>368.69</v>
      </c>
      <c r="U3632" s="70">
        <f t="shared" si="2056"/>
        <v>0</v>
      </c>
      <c r="V3632" s="78">
        <f t="shared" si="2057"/>
        <v>368.69</v>
      </c>
      <c r="X3632" s="70">
        <v>335.76</v>
      </c>
      <c r="Y3632" s="70">
        <v>32.93</v>
      </c>
      <c r="Z3632" s="70">
        <v>368.69</v>
      </c>
      <c r="AA3632" s="79"/>
      <c r="AB3632" s="80">
        <f t="shared" si="2044"/>
        <v>0</v>
      </c>
    </row>
    <row r="3633" spans="1:28" x14ac:dyDescent="0.25">
      <c r="A3633" s="72" t="s">
        <v>19332</v>
      </c>
      <c r="B3633" s="73" t="s">
        <v>24705</v>
      </c>
      <c r="C3633" s="74" t="s">
        <v>15747</v>
      </c>
      <c r="D3633" s="75">
        <v>0</v>
      </c>
      <c r="E3633" s="70">
        <v>438</v>
      </c>
      <c r="F3633" s="76">
        <f t="shared" si="2049"/>
        <v>0</v>
      </c>
      <c r="G3633" s="77"/>
      <c r="H3633" s="70">
        <f t="shared" si="2050"/>
        <v>394.1</v>
      </c>
      <c r="I3633" s="70">
        <f t="shared" si="2050"/>
        <v>43.9</v>
      </c>
      <c r="J3633" s="70">
        <f t="shared" si="2051"/>
        <v>438</v>
      </c>
      <c r="K3633" s="70">
        <v>0</v>
      </c>
      <c r="L3633" s="76">
        <f t="shared" si="2052"/>
        <v>438</v>
      </c>
      <c r="N3633" s="70">
        <v>394.1</v>
      </c>
      <c r="O3633" s="70">
        <v>43.9</v>
      </c>
      <c r="P3633" s="70">
        <f t="shared" si="2053"/>
        <v>438</v>
      </c>
      <c r="Q3633" s="64"/>
      <c r="R3633" s="70">
        <f t="shared" si="2054"/>
        <v>394.1</v>
      </c>
      <c r="S3633" s="70">
        <f t="shared" si="2054"/>
        <v>43.9</v>
      </c>
      <c r="T3633" s="70">
        <f t="shared" si="2055"/>
        <v>438</v>
      </c>
      <c r="U3633" s="70">
        <f t="shared" si="2056"/>
        <v>0</v>
      </c>
      <c r="V3633" s="78">
        <f t="shared" si="2057"/>
        <v>438</v>
      </c>
      <c r="X3633" s="70">
        <v>394.1</v>
      </c>
      <c r="Y3633" s="70">
        <v>43.9</v>
      </c>
      <c r="Z3633" s="70">
        <v>438</v>
      </c>
      <c r="AA3633" s="79"/>
      <c r="AB3633" s="80">
        <f t="shared" si="2044"/>
        <v>0</v>
      </c>
    </row>
    <row r="3634" spans="1:28" x14ac:dyDescent="0.25">
      <c r="A3634" s="72" t="s">
        <v>19333</v>
      </c>
      <c r="B3634" s="73" t="s">
        <v>24706</v>
      </c>
      <c r="C3634" s="74" t="s">
        <v>15747</v>
      </c>
      <c r="D3634" s="75">
        <v>0</v>
      </c>
      <c r="E3634" s="70">
        <v>624.1</v>
      </c>
      <c r="F3634" s="76">
        <f t="shared" si="2049"/>
        <v>0</v>
      </c>
      <c r="G3634" s="77"/>
      <c r="H3634" s="70">
        <f t="shared" si="2050"/>
        <v>569.23</v>
      </c>
      <c r="I3634" s="70">
        <f t="shared" si="2050"/>
        <v>54.87</v>
      </c>
      <c r="J3634" s="70">
        <f t="shared" si="2051"/>
        <v>624.1</v>
      </c>
      <c r="K3634" s="70">
        <v>0</v>
      </c>
      <c r="L3634" s="76">
        <f t="shared" si="2052"/>
        <v>624.1</v>
      </c>
      <c r="N3634" s="70">
        <v>569.23</v>
      </c>
      <c r="O3634" s="70">
        <v>54.870000000000005</v>
      </c>
      <c r="P3634" s="70">
        <f t="shared" si="2053"/>
        <v>624.1</v>
      </c>
      <c r="Q3634" s="64"/>
      <c r="R3634" s="70">
        <f t="shared" si="2054"/>
        <v>569.23</v>
      </c>
      <c r="S3634" s="70">
        <f t="shared" si="2054"/>
        <v>54.88</v>
      </c>
      <c r="T3634" s="70">
        <f t="shared" si="2055"/>
        <v>624.11</v>
      </c>
      <c r="U3634" s="70">
        <f t="shared" si="2056"/>
        <v>0</v>
      </c>
      <c r="V3634" s="78">
        <f t="shared" si="2057"/>
        <v>624.11</v>
      </c>
      <c r="X3634" s="70">
        <v>569.23</v>
      </c>
      <c r="Y3634" s="70">
        <v>54.88</v>
      </c>
      <c r="Z3634" s="70">
        <v>624.11</v>
      </c>
      <c r="AA3634" s="79"/>
      <c r="AB3634" s="80">
        <f t="shared" si="2044"/>
        <v>0</v>
      </c>
    </row>
    <row r="3635" spans="1:28" x14ac:dyDescent="0.25">
      <c r="A3635" s="72" t="s">
        <v>19334</v>
      </c>
      <c r="B3635" s="73" t="s">
        <v>24707</v>
      </c>
      <c r="C3635" s="74" t="s">
        <v>15747</v>
      </c>
      <c r="D3635" s="75">
        <v>0</v>
      </c>
      <c r="E3635" s="70">
        <v>918.07</v>
      </c>
      <c r="F3635" s="76">
        <f t="shared" si="2049"/>
        <v>0</v>
      </c>
      <c r="G3635" s="77"/>
      <c r="H3635" s="70">
        <f t="shared" si="2050"/>
        <v>852.21</v>
      </c>
      <c r="I3635" s="70">
        <f t="shared" si="2050"/>
        <v>65.86</v>
      </c>
      <c r="J3635" s="70">
        <f t="shared" si="2051"/>
        <v>918.07</v>
      </c>
      <c r="K3635" s="70">
        <v>0</v>
      </c>
      <c r="L3635" s="76">
        <f t="shared" si="2052"/>
        <v>918.07</v>
      </c>
      <c r="N3635" s="70">
        <v>852.21</v>
      </c>
      <c r="O3635" s="70">
        <v>65.86</v>
      </c>
      <c r="P3635" s="70">
        <f t="shared" si="2053"/>
        <v>918.07</v>
      </c>
      <c r="Q3635" s="64"/>
      <c r="R3635" s="70">
        <f t="shared" si="2054"/>
        <v>852.21</v>
      </c>
      <c r="S3635" s="70">
        <f t="shared" si="2054"/>
        <v>65.86</v>
      </c>
      <c r="T3635" s="70">
        <f t="shared" si="2055"/>
        <v>918.07</v>
      </c>
      <c r="U3635" s="70">
        <f t="shared" si="2056"/>
        <v>0</v>
      </c>
      <c r="V3635" s="78">
        <f t="shared" si="2057"/>
        <v>918.07</v>
      </c>
      <c r="X3635" s="70">
        <v>852.21</v>
      </c>
      <c r="Y3635" s="70">
        <v>65.86</v>
      </c>
      <c r="Z3635" s="70">
        <v>918.07</v>
      </c>
      <c r="AA3635" s="79"/>
      <c r="AB3635" s="80">
        <f t="shared" si="2044"/>
        <v>0</v>
      </c>
    </row>
    <row r="3636" spans="1:28" x14ac:dyDescent="0.25">
      <c r="A3636" s="72" t="s">
        <v>19335</v>
      </c>
      <c r="B3636" s="73" t="s">
        <v>24708</v>
      </c>
      <c r="C3636" s="74" t="s">
        <v>15747</v>
      </c>
      <c r="D3636" s="75">
        <v>0</v>
      </c>
      <c r="E3636" s="70">
        <v>1687.56</v>
      </c>
      <c r="F3636" s="76">
        <f t="shared" si="2049"/>
        <v>0</v>
      </c>
      <c r="G3636" s="77"/>
      <c r="H3636" s="70">
        <f t="shared" si="2050"/>
        <v>1577.8</v>
      </c>
      <c r="I3636" s="70">
        <f t="shared" si="2050"/>
        <v>109.76</v>
      </c>
      <c r="J3636" s="70">
        <f t="shared" si="2051"/>
        <v>1687.56</v>
      </c>
      <c r="K3636" s="70">
        <v>0</v>
      </c>
      <c r="L3636" s="76">
        <f t="shared" si="2052"/>
        <v>1687.56</v>
      </c>
      <c r="N3636" s="70">
        <v>1577.8</v>
      </c>
      <c r="O3636" s="70">
        <v>109.75999999999999</v>
      </c>
      <c r="P3636" s="70">
        <f t="shared" si="2053"/>
        <v>1687.56</v>
      </c>
      <c r="Q3636" s="64"/>
      <c r="R3636" s="70">
        <f t="shared" si="2054"/>
        <v>1577.8</v>
      </c>
      <c r="S3636" s="70">
        <f t="shared" si="2054"/>
        <v>109.76</v>
      </c>
      <c r="T3636" s="70">
        <f t="shared" si="2055"/>
        <v>1687.56</v>
      </c>
      <c r="U3636" s="70">
        <f t="shared" si="2056"/>
        <v>0</v>
      </c>
      <c r="V3636" s="78">
        <f t="shared" si="2057"/>
        <v>1687.56</v>
      </c>
      <c r="X3636" s="70">
        <v>1577.8</v>
      </c>
      <c r="Y3636" s="70">
        <v>109.76</v>
      </c>
      <c r="Z3636" s="70">
        <v>1687.56</v>
      </c>
      <c r="AA3636" s="79"/>
      <c r="AB3636" s="80">
        <f t="shared" si="2044"/>
        <v>0</v>
      </c>
    </row>
    <row r="3637" spans="1:28" x14ac:dyDescent="0.25">
      <c r="A3637" s="66" t="s">
        <v>19336</v>
      </c>
      <c r="B3637" s="67" t="s">
        <v>24709</v>
      </c>
      <c r="C3637" s="74"/>
      <c r="D3637" s="75"/>
      <c r="E3637" s="70"/>
      <c r="F3637" s="76"/>
      <c r="G3637" s="77"/>
      <c r="H3637" s="70"/>
      <c r="I3637" s="70"/>
      <c r="J3637" s="70"/>
      <c r="K3637" s="70"/>
      <c r="L3637" s="76"/>
      <c r="N3637" s="70"/>
      <c r="O3637" s="70"/>
      <c r="P3637" s="70"/>
      <c r="Q3637" s="64"/>
      <c r="R3637" s="70"/>
      <c r="S3637" s="70"/>
      <c r="T3637" s="70"/>
      <c r="U3637" s="70"/>
      <c r="V3637" s="78"/>
      <c r="X3637" s="70"/>
      <c r="Y3637" s="70"/>
      <c r="Z3637" s="70"/>
      <c r="AA3637" s="79"/>
      <c r="AB3637" s="80">
        <f t="shared" si="2044"/>
        <v>-9.9999999999909051E-3</v>
      </c>
    </row>
    <row r="3638" spans="1:28" ht="22.5" x14ac:dyDescent="0.25">
      <c r="A3638" s="72" t="s">
        <v>19337</v>
      </c>
      <c r="B3638" s="73" t="s">
        <v>24710</v>
      </c>
      <c r="C3638" s="74" t="s">
        <v>15692</v>
      </c>
      <c r="D3638" s="75">
        <v>0</v>
      </c>
      <c r="E3638" s="70">
        <v>528.54999999999995</v>
      </c>
      <c r="F3638" s="76">
        <f>ROUND(D3638*E3638,2)</f>
        <v>0</v>
      </c>
      <c r="G3638" s="29"/>
      <c r="H3638" s="70">
        <f>ROUND(N3638+(N3638*$H$2/100),2)</f>
        <v>515.14</v>
      </c>
      <c r="I3638" s="70">
        <f>ROUND(O3638+(O3638*$H$2/100),2)</f>
        <v>13.41</v>
      </c>
      <c r="J3638" s="70">
        <f>H3638+I3638</f>
        <v>528.54999999999995</v>
      </c>
      <c r="K3638" s="70">
        <v>0</v>
      </c>
      <c r="L3638" s="76">
        <f>SUM(J3638:K3638)</f>
        <v>528.54999999999995</v>
      </c>
      <c r="N3638" s="70">
        <v>515.14</v>
      </c>
      <c r="O3638" s="70">
        <v>13.41</v>
      </c>
      <c r="P3638" s="70">
        <f>SUM(N3638:O3638)</f>
        <v>528.54999999999995</v>
      </c>
      <c r="Q3638" s="64"/>
      <c r="R3638" s="70">
        <f>X3638</f>
        <v>515.14</v>
      </c>
      <c r="S3638" s="70">
        <f>Y3638</f>
        <v>13.42</v>
      </c>
      <c r="T3638" s="70">
        <f>R3638+S3638</f>
        <v>528.55999999999995</v>
      </c>
      <c r="U3638" s="70">
        <f>ROUND(Z3638*$H$2,2)/100</f>
        <v>0</v>
      </c>
      <c r="V3638" s="78">
        <f>SUM(T3638:U3638)</f>
        <v>528.55999999999995</v>
      </c>
      <c r="X3638" s="70">
        <v>515.14</v>
      </c>
      <c r="Y3638" s="70">
        <v>13.42</v>
      </c>
      <c r="Z3638" s="70">
        <v>528.55999999999995</v>
      </c>
      <c r="AA3638" s="79"/>
      <c r="AB3638" s="80">
        <f t="shared" si="2044"/>
        <v>0</v>
      </c>
    </row>
    <row r="3639" spans="1:28" x14ac:dyDescent="0.25">
      <c r="A3639" s="72" t="s">
        <v>19338</v>
      </c>
      <c r="B3639" s="73" t="s">
        <v>19340</v>
      </c>
      <c r="C3639" s="74" t="s">
        <v>15692</v>
      </c>
      <c r="D3639" s="75">
        <v>0</v>
      </c>
      <c r="E3639" s="70">
        <v>232.49</v>
      </c>
      <c r="F3639" s="76">
        <f>ROUND(D3639*E3639,2)</f>
        <v>0</v>
      </c>
      <c r="G3639" s="29"/>
      <c r="H3639" s="70">
        <f>ROUND(N3639+(N3639*$H$2/100),2)</f>
        <v>215.71</v>
      </c>
      <c r="I3639" s="70">
        <f>ROUND(O3639+(O3639*$H$2/100),2)</f>
        <v>16.78</v>
      </c>
      <c r="J3639" s="70">
        <f>H3639+I3639</f>
        <v>232.49</v>
      </c>
      <c r="K3639" s="70">
        <v>0</v>
      </c>
      <c r="L3639" s="76">
        <f>SUM(J3639:K3639)</f>
        <v>232.49</v>
      </c>
      <c r="N3639" s="70">
        <v>215.71</v>
      </c>
      <c r="O3639" s="70">
        <v>16.78</v>
      </c>
      <c r="P3639" s="70">
        <f>SUM(N3639:O3639)</f>
        <v>232.49</v>
      </c>
      <c r="Q3639" s="64"/>
      <c r="R3639" s="70">
        <f>X3639</f>
        <v>215.71</v>
      </c>
      <c r="S3639" s="70">
        <f>Y3639</f>
        <v>16.79</v>
      </c>
      <c r="T3639" s="70">
        <f>R3639+S3639</f>
        <v>232.5</v>
      </c>
      <c r="U3639" s="70">
        <f>ROUND(Z3639*$H$2,2)/100</f>
        <v>0</v>
      </c>
      <c r="V3639" s="78">
        <f>SUM(T3639:U3639)</f>
        <v>232.5</v>
      </c>
      <c r="X3639" s="70">
        <v>215.71</v>
      </c>
      <c r="Y3639" s="70">
        <v>16.79</v>
      </c>
      <c r="Z3639" s="70">
        <v>232.5</v>
      </c>
      <c r="AA3639" s="79"/>
      <c r="AB3639" s="80">
        <f t="shared" si="2044"/>
        <v>0</v>
      </c>
    </row>
    <row r="3640" spans="1:28" x14ac:dyDescent="0.25">
      <c r="A3640" s="66" t="s">
        <v>19339</v>
      </c>
      <c r="B3640" s="67" t="s">
        <v>24711</v>
      </c>
      <c r="C3640" s="68"/>
      <c r="D3640" s="69"/>
      <c r="E3640" s="70"/>
      <c r="F3640" s="71"/>
      <c r="H3640" s="70"/>
      <c r="I3640" s="70"/>
      <c r="J3640" s="70"/>
      <c r="K3640" s="70"/>
      <c r="L3640" s="76"/>
      <c r="N3640" s="70"/>
      <c r="O3640" s="70"/>
      <c r="P3640" s="70"/>
      <c r="Q3640" s="64"/>
      <c r="R3640" s="70"/>
      <c r="S3640" s="70"/>
      <c r="T3640" s="70"/>
      <c r="U3640" s="70"/>
      <c r="V3640" s="78"/>
      <c r="X3640" s="70"/>
      <c r="Y3640" s="70"/>
      <c r="Z3640" s="70"/>
      <c r="AA3640" s="79"/>
      <c r="AB3640" s="80">
        <f t="shared" si="2044"/>
        <v>0</v>
      </c>
    </row>
    <row r="3641" spans="1:28" ht="22.5" x14ac:dyDescent="0.25">
      <c r="A3641" s="66" t="s">
        <v>19341</v>
      </c>
      <c r="B3641" s="67" t="s">
        <v>24712</v>
      </c>
      <c r="C3641" s="68"/>
      <c r="D3641" s="69"/>
      <c r="E3641" s="70"/>
      <c r="F3641" s="71"/>
      <c r="H3641" s="70"/>
      <c r="I3641" s="70"/>
      <c r="J3641" s="70"/>
      <c r="K3641" s="70"/>
      <c r="L3641" s="76"/>
      <c r="N3641" s="70"/>
      <c r="O3641" s="70"/>
      <c r="P3641" s="70"/>
      <c r="Q3641" s="64"/>
      <c r="R3641" s="70"/>
      <c r="S3641" s="70"/>
      <c r="T3641" s="70"/>
      <c r="U3641" s="70"/>
      <c r="V3641" s="78"/>
      <c r="X3641" s="70"/>
      <c r="Y3641" s="70"/>
      <c r="Z3641" s="70"/>
      <c r="AA3641" s="79"/>
      <c r="AB3641" s="80">
        <f t="shared" si="2044"/>
        <v>-9.9999999999909051E-3</v>
      </c>
    </row>
    <row r="3642" spans="1:28" x14ac:dyDescent="0.25">
      <c r="A3642" s="72" t="s">
        <v>19342</v>
      </c>
      <c r="B3642" s="73" t="s">
        <v>24713</v>
      </c>
      <c r="C3642" s="74" t="s">
        <v>15692</v>
      </c>
      <c r="D3642" s="75">
        <v>0</v>
      </c>
      <c r="E3642" s="70">
        <v>701.94999999999993</v>
      </c>
      <c r="F3642" s="76">
        <f t="shared" ref="F3642:F3658" si="2058">ROUND(D3642*E3642,2)</f>
        <v>0</v>
      </c>
      <c r="G3642" s="77"/>
      <c r="H3642" s="70">
        <f t="shared" ref="H3642:I3658" si="2059">ROUND(N3642+(N3642*$H$2/100),2)</f>
        <v>584.53</v>
      </c>
      <c r="I3642" s="70">
        <f t="shared" si="2059"/>
        <v>117.42</v>
      </c>
      <c r="J3642" s="70">
        <f t="shared" ref="J3642:J3658" si="2060">H3642+I3642</f>
        <v>701.94999999999993</v>
      </c>
      <c r="K3642" s="70">
        <v>0</v>
      </c>
      <c r="L3642" s="76">
        <f t="shared" ref="L3642:L3658" si="2061">SUM(J3642:K3642)</f>
        <v>701.94999999999993</v>
      </c>
      <c r="N3642" s="70">
        <v>584.53</v>
      </c>
      <c r="O3642" s="70">
        <v>117.41999999999999</v>
      </c>
      <c r="P3642" s="70">
        <f t="shared" ref="P3642:P3658" si="2062">SUM(N3642:O3642)</f>
        <v>701.94999999999993</v>
      </c>
      <c r="Q3642" s="64"/>
      <c r="R3642" s="70">
        <f t="shared" ref="R3642:S3658" si="2063">X3642</f>
        <v>584.53</v>
      </c>
      <c r="S3642" s="70">
        <f t="shared" si="2063"/>
        <v>117.44</v>
      </c>
      <c r="T3642" s="70">
        <f t="shared" ref="T3642:T3658" si="2064">R3642+S3642</f>
        <v>701.97</v>
      </c>
      <c r="U3642" s="70">
        <f t="shared" ref="U3642:U3658" si="2065">ROUND(Z3642*$H$2,2)/100</f>
        <v>0</v>
      </c>
      <c r="V3642" s="78">
        <f t="shared" ref="V3642:V3658" si="2066">SUM(T3642:U3642)</f>
        <v>701.97</v>
      </c>
      <c r="X3642" s="70">
        <v>584.53</v>
      </c>
      <c r="Y3642" s="70">
        <v>117.44</v>
      </c>
      <c r="Z3642" s="70">
        <v>701.97</v>
      </c>
      <c r="AA3642" s="79"/>
      <c r="AB3642" s="80">
        <f t="shared" si="2044"/>
        <v>-9.9999999999909051E-3</v>
      </c>
    </row>
    <row r="3643" spans="1:28" x14ac:dyDescent="0.25">
      <c r="A3643" s="72" t="s">
        <v>19343</v>
      </c>
      <c r="B3643" s="73" t="s">
        <v>24714</v>
      </c>
      <c r="C3643" s="74" t="s">
        <v>15692</v>
      </c>
      <c r="D3643" s="75">
        <v>0</v>
      </c>
      <c r="E3643" s="70">
        <v>322.38</v>
      </c>
      <c r="F3643" s="76">
        <f t="shared" si="2058"/>
        <v>0</v>
      </c>
      <c r="G3643" s="77"/>
      <c r="H3643" s="70">
        <f t="shared" si="2059"/>
        <v>204.96</v>
      </c>
      <c r="I3643" s="70">
        <f t="shared" si="2059"/>
        <v>117.42</v>
      </c>
      <c r="J3643" s="70">
        <f t="shared" si="2060"/>
        <v>322.38</v>
      </c>
      <c r="K3643" s="70">
        <v>0</v>
      </c>
      <c r="L3643" s="76">
        <f t="shared" si="2061"/>
        <v>322.38</v>
      </c>
      <c r="N3643" s="70">
        <v>204.95999999999998</v>
      </c>
      <c r="O3643" s="70">
        <v>117.41999999999999</v>
      </c>
      <c r="P3643" s="70">
        <f t="shared" si="2062"/>
        <v>322.38</v>
      </c>
      <c r="Q3643" s="64"/>
      <c r="R3643" s="70">
        <f t="shared" si="2063"/>
        <v>204.96</v>
      </c>
      <c r="S3643" s="70">
        <f t="shared" si="2063"/>
        <v>117.44</v>
      </c>
      <c r="T3643" s="70">
        <f t="shared" si="2064"/>
        <v>322.39999999999998</v>
      </c>
      <c r="U3643" s="70">
        <f t="shared" si="2065"/>
        <v>0</v>
      </c>
      <c r="V3643" s="78">
        <f t="shared" si="2066"/>
        <v>322.39999999999998</v>
      </c>
      <c r="X3643" s="70">
        <v>204.96</v>
      </c>
      <c r="Y3643" s="70">
        <v>117.44</v>
      </c>
      <c r="Z3643" s="70">
        <v>322.39999999999998</v>
      </c>
      <c r="AA3643" s="79"/>
      <c r="AB3643" s="80">
        <f t="shared" si="2044"/>
        <v>0</v>
      </c>
    </row>
    <row r="3644" spans="1:28" ht="22.5" x14ac:dyDescent="0.25">
      <c r="A3644" s="72" t="s">
        <v>19344</v>
      </c>
      <c r="B3644" s="73" t="s">
        <v>24715</v>
      </c>
      <c r="C3644" s="74" t="s">
        <v>15747</v>
      </c>
      <c r="D3644" s="75">
        <v>0</v>
      </c>
      <c r="E3644" s="70">
        <v>18.060000000000002</v>
      </c>
      <c r="F3644" s="76">
        <f t="shared" si="2058"/>
        <v>0</v>
      </c>
      <c r="G3644" s="77"/>
      <c r="H3644" s="70">
        <f t="shared" si="2059"/>
        <v>14.71</v>
      </c>
      <c r="I3644" s="70">
        <f t="shared" si="2059"/>
        <v>3.35</v>
      </c>
      <c r="J3644" s="70">
        <f t="shared" si="2060"/>
        <v>18.060000000000002</v>
      </c>
      <c r="K3644" s="70">
        <v>0</v>
      </c>
      <c r="L3644" s="76">
        <f t="shared" si="2061"/>
        <v>18.060000000000002</v>
      </c>
      <c r="N3644" s="70">
        <v>14.71</v>
      </c>
      <c r="O3644" s="70">
        <v>3.3499999999999996</v>
      </c>
      <c r="P3644" s="70">
        <f t="shared" si="2062"/>
        <v>18.060000000000002</v>
      </c>
      <c r="Q3644" s="64"/>
      <c r="R3644" s="70">
        <f t="shared" si="2063"/>
        <v>14.71</v>
      </c>
      <c r="S3644" s="70">
        <f t="shared" si="2063"/>
        <v>3.36</v>
      </c>
      <c r="T3644" s="70">
        <f t="shared" si="2064"/>
        <v>18.07</v>
      </c>
      <c r="U3644" s="70">
        <f t="shared" si="2065"/>
        <v>0</v>
      </c>
      <c r="V3644" s="78">
        <f t="shared" si="2066"/>
        <v>18.07</v>
      </c>
      <c r="X3644" s="70">
        <v>14.71</v>
      </c>
      <c r="Y3644" s="70">
        <v>3.36</v>
      </c>
      <c r="Z3644" s="70">
        <v>18.07</v>
      </c>
      <c r="AA3644" s="79"/>
      <c r="AB3644" s="80">
        <f t="shared" si="2044"/>
        <v>0</v>
      </c>
    </row>
    <row r="3645" spans="1:28" x14ac:dyDescent="0.25">
      <c r="A3645" s="72" t="s">
        <v>19345</v>
      </c>
      <c r="B3645" s="73" t="s">
        <v>24716</v>
      </c>
      <c r="C3645" s="74" t="s">
        <v>15692</v>
      </c>
      <c r="D3645" s="75">
        <v>0</v>
      </c>
      <c r="E3645" s="70">
        <v>76.14</v>
      </c>
      <c r="F3645" s="76">
        <f t="shared" si="2058"/>
        <v>0</v>
      </c>
      <c r="G3645" s="77"/>
      <c r="H3645" s="70">
        <f t="shared" si="2059"/>
        <v>66.08</v>
      </c>
      <c r="I3645" s="70">
        <f t="shared" si="2059"/>
        <v>10.06</v>
      </c>
      <c r="J3645" s="70">
        <f t="shared" si="2060"/>
        <v>76.14</v>
      </c>
      <c r="K3645" s="70">
        <v>0</v>
      </c>
      <c r="L3645" s="76">
        <f t="shared" si="2061"/>
        <v>76.14</v>
      </c>
      <c r="N3645" s="70">
        <v>66.08</v>
      </c>
      <c r="O3645" s="70">
        <v>10.06</v>
      </c>
      <c r="P3645" s="70">
        <f t="shared" si="2062"/>
        <v>76.14</v>
      </c>
      <c r="Q3645" s="64"/>
      <c r="R3645" s="70">
        <f t="shared" si="2063"/>
        <v>66.08</v>
      </c>
      <c r="S3645" s="70">
        <f t="shared" si="2063"/>
        <v>10.06</v>
      </c>
      <c r="T3645" s="70">
        <f t="shared" si="2064"/>
        <v>76.14</v>
      </c>
      <c r="U3645" s="70">
        <f t="shared" si="2065"/>
        <v>0</v>
      </c>
      <c r="V3645" s="78">
        <f t="shared" si="2066"/>
        <v>76.14</v>
      </c>
      <c r="X3645" s="70">
        <v>66.08</v>
      </c>
      <c r="Y3645" s="70">
        <v>10.06</v>
      </c>
      <c r="Z3645" s="70">
        <v>76.14</v>
      </c>
      <c r="AA3645" s="79"/>
      <c r="AB3645" s="80">
        <f t="shared" si="2044"/>
        <v>-2.0000000000095497E-2</v>
      </c>
    </row>
    <row r="3646" spans="1:28" s="34" customFormat="1" ht="22.5" x14ac:dyDescent="0.25">
      <c r="A3646" s="72" t="s">
        <v>19346</v>
      </c>
      <c r="B3646" s="73" t="s">
        <v>24717</v>
      </c>
      <c r="C3646" s="74" t="s">
        <v>15747</v>
      </c>
      <c r="D3646" s="75">
        <v>0</v>
      </c>
      <c r="E3646" s="70">
        <v>24.589999999999996</v>
      </c>
      <c r="F3646" s="76">
        <f t="shared" si="2058"/>
        <v>0</v>
      </c>
      <c r="G3646" s="77"/>
      <c r="H3646" s="70">
        <f t="shared" si="2059"/>
        <v>21.24</v>
      </c>
      <c r="I3646" s="70">
        <f t="shared" si="2059"/>
        <v>3.35</v>
      </c>
      <c r="J3646" s="70">
        <f t="shared" si="2060"/>
        <v>24.59</v>
      </c>
      <c r="K3646" s="70">
        <v>0</v>
      </c>
      <c r="L3646" s="76">
        <f t="shared" si="2061"/>
        <v>24.59</v>
      </c>
      <c r="N3646" s="70">
        <v>21.24</v>
      </c>
      <c r="O3646" s="70">
        <v>3.3499999999999996</v>
      </c>
      <c r="P3646" s="70">
        <f t="shared" si="2062"/>
        <v>24.589999999999996</v>
      </c>
      <c r="Q3646" s="64"/>
      <c r="R3646" s="70">
        <f t="shared" si="2063"/>
        <v>21.24</v>
      </c>
      <c r="S3646" s="70">
        <f t="shared" si="2063"/>
        <v>3.36</v>
      </c>
      <c r="T3646" s="70">
        <f t="shared" si="2064"/>
        <v>24.599999999999998</v>
      </c>
      <c r="U3646" s="70">
        <f t="shared" si="2065"/>
        <v>0</v>
      </c>
      <c r="V3646" s="78">
        <f t="shared" si="2066"/>
        <v>24.599999999999998</v>
      </c>
      <c r="X3646" s="70">
        <v>21.24</v>
      </c>
      <c r="Y3646" s="70">
        <v>3.36</v>
      </c>
      <c r="Z3646" s="70">
        <v>24.6</v>
      </c>
      <c r="AA3646" s="79"/>
      <c r="AB3646" s="80">
        <f t="shared" si="2044"/>
        <v>-1.999999999998181E-2</v>
      </c>
    </row>
    <row r="3647" spans="1:28" ht="33.75" x14ac:dyDescent="0.25">
      <c r="A3647" s="72" t="s">
        <v>19347</v>
      </c>
      <c r="B3647" s="73" t="s">
        <v>24718</v>
      </c>
      <c r="C3647" s="74" t="s">
        <v>15692</v>
      </c>
      <c r="D3647" s="75">
        <v>0</v>
      </c>
      <c r="E3647" s="70">
        <v>146.78</v>
      </c>
      <c r="F3647" s="76">
        <f t="shared" si="2058"/>
        <v>0</v>
      </c>
      <c r="G3647" s="77"/>
      <c r="H3647" s="70">
        <f t="shared" si="2059"/>
        <v>143.43</v>
      </c>
      <c r="I3647" s="70">
        <f t="shared" si="2059"/>
        <v>3.35</v>
      </c>
      <c r="J3647" s="70">
        <f t="shared" si="2060"/>
        <v>146.78</v>
      </c>
      <c r="K3647" s="70">
        <v>0</v>
      </c>
      <c r="L3647" s="76">
        <f t="shared" si="2061"/>
        <v>146.78</v>
      </c>
      <c r="N3647" s="70">
        <v>143.43</v>
      </c>
      <c r="O3647" s="70">
        <v>3.3499999999999996</v>
      </c>
      <c r="P3647" s="70">
        <f t="shared" si="2062"/>
        <v>146.78</v>
      </c>
      <c r="Q3647" s="64"/>
      <c r="R3647" s="70">
        <f t="shared" si="2063"/>
        <v>143.43</v>
      </c>
      <c r="S3647" s="70">
        <f t="shared" si="2063"/>
        <v>3.36</v>
      </c>
      <c r="T3647" s="70">
        <f t="shared" si="2064"/>
        <v>146.79000000000002</v>
      </c>
      <c r="U3647" s="70">
        <f t="shared" si="2065"/>
        <v>0</v>
      </c>
      <c r="V3647" s="78">
        <f t="shared" si="2066"/>
        <v>146.79000000000002</v>
      </c>
      <c r="X3647" s="70">
        <v>143.43</v>
      </c>
      <c r="Y3647" s="70">
        <v>3.36</v>
      </c>
      <c r="Z3647" s="70">
        <v>146.79</v>
      </c>
      <c r="AA3647" s="79"/>
      <c r="AB3647" s="80">
        <f t="shared" si="2044"/>
        <v>-9.9999999999980105E-3</v>
      </c>
    </row>
    <row r="3648" spans="1:28" s="34" customFormat="1" x14ac:dyDescent="0.25">
      <c r="A3648" s="72" t="s">
        <v>19348</v>
      </c>
      <c r="B3648" s="73" t="s">
        <v>24719</v>
      </c>
      <c r="C3648" s="74" t="s">
        <v>15692</v>
      </c>
      <c r="D3648" s="75">
        <v>0</v>
      </c>
      <c r="E3648" s="70">
        <v>3080.93</v>
      </c>
      <c r="F3648" s="76">
        <f t="shared" si="2058"/>
        <v>0</v>
      </c>
      <c r="G3648" s="77"/>
      <c r="H3648" s="70">
        <f t="shared" si="2059"/>
        <v>2897.25</v>
      </c>
      <c r="I3648" s="70">
        <f t="shared" si="2059"/>
        <v>183.68</v>
      </c>
      <c r="J3648" s="70">
        <f t="shared" si="2060"/>
        <v>3080.93</v>
      </c>
      <c r="K3648" s="70">
        <v>0</v>
      </c>
      <c r="L3648" s="76">
        <f t="shared" si="2061"/>
        <v>3080.93</v>
      </c>
      <c r="N3648" s="70">
        <v>2897.2499999999995</v>
      </c>
      <c r="O3648" s="70">
        <v>183.68</v>
      </c>
      <c r="P3648" s="70">
        <f t="shared" si="2062"/>
        <v>3080.9299999999994</v>
      </c>
      <c r="Q3648" s="64"/>
      <c r="R3648" s="70">
        <f t="shared" si="2063"/>
        <v>2897.25</v>
      </c>
      <c r="S3648" s="70">
        <f t="shared" si="2063"/>
        <v>183.69</v>
      </c>
      <c r="T3648" s="70">
        <f t="shared" si="2064"/>
        <v>3080.94</v>
      </c>
      <c r="U3648" s="70">
        <f t="shared" si="2065"/>
        <v>0</v>
      </c>
      <c r="V3648" s="78">
        <f t="shared" si="2066"/>
        <v>3080.94</v>
      </c>
      <c r="X3648" s="70">
        <v>2897.25</v>
      </c>
      <c r="Y3648" s="70">
        <v>183.69</v>
      </c>
      <c r="Z3648" s="70">
        <v>3080.94</v>
      </c>
      <c r="AA3648" s="79"/>
      <c r="AB3648" s="80">
        <f t="shared" si="2044"/>
        <v>0</v>
      </c>
    </row>
    <row r="3649" spans="1:28" s="34" customFormat="1" x14ac:dyDescent="0.25">
      <c r="A3649" s="72" t="s">
        <v>19349</v>
      </c>
      <c r="B3649" s="73" t="s">
        <v>24720</v>
      </c>
      <c r="C3649" s="74" t="s">
        <v>15692</v>
      </c>
      <c r="D3649" s="75">
        <v>0</v>
      </c>
      <c r="E3649" s="70">
        <v>37.910000000000004</v>
      </c>
      <c r="F3649" s="76">
        <f t="shared" si="2058"/>
        <v>0</v>
      </c>
      <c r="G3649" s="77"/>
      <c r="H3649" s="70">
        <f t="shared" si="2059"/>
        <v>34.56</v>
      </c>
      <c r="I3649" s="70">
        <f t="shared" si="2059"/>
        <v>3.35</v>
      </c>
      <c r="J3649" s="70">
        <f t="shared" si="2060"/>
        <v>37.910000000000004</v>
      </c>
      <c r="K3649" s="70">
        <v>0</v>
      </c>
      <c r="L3649" s="76">
        <f t="shared" si="2061"/>
        <v>37.910000000000004</v>
      </c>
      <c r="N3649" s="70">
        <v>34.56</v>
      </c>
      <c r="O3649" s="70">
        <v>3.3499999999999996</v>
      </c>
      <c r="P3649" s="70">
        <f t="shared" si="2062"/>
        <v>37.910000000000004</v>
      </c>
      <c r="Q3649" s="64"/>
      <c r="R3649" s="70">
        <f t="shared" si="2063"/>
        <v>34.56</v>
      </c>
      <c r="S3649" s="70">
        <f t="shared" si="2063"/>
        <v>3.36</v>
      </c>
      <c r="T3649" s="70">
        <f t="shared" si="2064"/>
        <v>37.92</v>
      </c>
      <c r="U3649" s="70">
        <f t="shared" si="2065"/>
        <v>0</v>
      </c>
      <c r="V3649" s="78">
        <f t="shared" si="2066"/>
        <v>37.92</v>
      </c>
      <c r="X3649" s="70">
        <v>34.56</v>
      </c>
      <c r="Y3649" s="70">
        <v>3.36</v>
      </c>
      <c r="Z3649" s="70">
        <v>37.92</v>
      </c>
      <c r="AA3649" s="79"/>
      <c r="AB3649" s="80">
        <f t="shared" si="2044"/>
        <v>-1.0000000000005116E-2</v>
      </c>
    </row>
    <row r="3650" spans="1:28" x14ac:dyDescent="0.25">
      <c r="A3650" s="72" t="s">
        <v>19350</v>
      </c>
      <c r="B3650" s="73" t="s">
        <v>24721</v>
      </c>
      <c r="C3650" s="74" t="s">
        <v>15692</v>
      </c>
      <c r="D3650" s="75">
        <v>0</v>
      </c>
      <c r="E3650" s="70">
        <v>49.63</v>
      </c>
      <c r="F3650" s="76">
        <f t="shared" si="2058"/>
        <v>0</v>
      </c>
      <c r="G3650" s="77"/>
      <c r="H3650" s="70">
        <f t="shared" si="2059"/>
        <v>46.28</v>
      </c>
      <c r="I3650" s="70">
        <f t="shared" si="2059"/>
        <v>3.35</v>
      </c>
      <c r="J3650" s="70">
        <f t="shared" si="2060"/>
        <v>49.63</v>
      </c>
      <c r="K3650" s="70">
        <v>0</v>
      </c>
      <c r="L3650" s="76">
        <f t="shared" si="2061"/>
        <v>49.63</v>
      </c>
      <c r="N3650" s="70">
        <v>46.28</v>
      </c>
      <c r="O3650" s="70">
        <v>3.3499999999999996</v>
      </c>
      <c r="P3650" s="70">
        <f t="shared" si="2062"/>
        <v>49.63</v>
      </c>
      <c r="Q3650" s="64"/>
      <c r="R3650" s="70">
        <f t="shared" si="2063"/>
        <v>46.28</v>
      </c>
      <c r="S3650" s="70">
        <f t="shared" si="2063"/>
        <v>3.36</v>
      </c>
      <c r="T3650" s="70">
        <f t="shared" si="2064"/>
        <v>49.64</v>
      </c>
      <c r="U3650" s="70">
        <f t="shared" si="2065"/>
        <v>0</v>
      </c>
      <c r="V3650" s="78">
        <f t="shared" si="2066"/>
        <v>49.64</v>
      </c>
      <c r="X3650" s="70">
        <v>46.28</v>
      </c>
      <c r="Y3650" s="70">
        <v>3.36</v>
      </c>
      <c r="Z3650" s="70">
        <v>49.64</v>
      </c>
      <c r="AA3650" s="79"/>
      <c r="AB3650" s="80">
        <f t="shared" si="2044"/>
        <v>-9.9999999999909051E-3</v>
      </c>
    </row>
    <row r="3651" spans="1:28" x14ac:dyDescent="0.25">
      <c r="A3651" s="72" t="s">
        <v>19351</v>
      </c>
      <c r="B3651" s="73" t="s">
        <v>24722</v>
      </c>
      <c r="C3651" s="74" t="s">
        <v>15692</v>
      </c>
      <c r="D3651" s="75">
        <v>0</v>
      </c>
      <c r="E3651" s="70">
        <v>1220.8</v>
      </c>
      <c r="F3651" s="76">
        <f t="shared" si="2058"/>
        <v>0</v>
      </c>
      <c r="G3651" s="77"/>
      <c r="H3651" s="70">
        <f t="shared" si="2059"/>
        <v>1177.75</v>
      </c>
      <c r="I3651" s="70">
        <f t="shared" si="2059"/>
        <v>43.05</v>
      </c>
      <c r="J3651" s="70">
        <f t="shared" si="2060"/>
        <v>1220.8</v>
      </c>
      <c r="K3651" s="70">
        <v>0</v>
      </c>
      <c r="L3651" s="76">
        <f t="shared" si="2061"/>
        <v>1220.8</v>
      </c>
      <c r="N3651" s="70">
        <v>1177.75</v>
      </c>
      <c r="O3651" s="70">
        <v>43.05</v>
      </c>
      <c r="P3651" s="70">
        <f t="shared" si="2062"/>
        <v>1220.8</v>
      </c>
      <c r="Q3651" s="64"/>
      <c r="R3651" s="70">
        <f t="shared" si="2063"/>
        <v>1177.75</v>
      </c>
      <c r="S3651" s="70">
        <f t="shared" si="2063"/>
        <v>43.06</v>
      </c>
      <c r="T3651" s="70">
        <f t="shared" si="2064"/>
        <v>1220.81</v>
      </c>
      <c r="U3651" s="70">
        <f t="shared" si="2065"/>
        <v>0</v>
      </c>
      <c r="V3651" s="78">
        <f t="shared" si="2066"/>
        <v>1220.81</v>
      </c>
      <c r="X3651" s="70">
        <v>1177.75</v>
      </c>
      <c r="Y3651" s="70">
        <v>43.06</v>
      </c>
      <c r="Z3651" s="70">
        <v>1220.81</v>
      </c>
      <c r="AA3651" s="79"/>
      <c r="AB3651" s="80">
        <f t="shared" si="2044"/>
        <v>-1.0000000000673026E-2</v>
      </c>
    </row>
    <row r="3652" spans="1:28" x14ac:dyDescent="0.25">
      <c r="A3652" s="72" t="s">
        <v>19352</v>
      </c>
      <c r="B3652" s="73" t="s">
        <v>24723</v>
      </c>
      <c r="C3652" s="74" t="s">
        <v>15692</v>
      </c>
      <c r="D3652" s="75">
        <v>0</v>
      </c>
      <c r="E3652" s="70">
        <v>60.61</v>
      </c>
      <c r="F3652" s="76">
        <f t="shared" si="2058"/>
        <v>0</v>
      </c>
      <c r="G3652" s="77"/>
      <c r="H3652" s="70">
        <f t="shared" si="2059"/>
        <v>57.26</v>
      </c>
      <c r="I3652" s="70">
        <f t="shared" si="2059"/>
        <v>3.35</v>
      </c>
      <c r="J3652" s="70">
        <f t="shared" si="2060"/>
        <v>60.61</v>
      </c>
      <c r="K3652" s="70">
        <v>0</v>
      </c>
      <c r="L3652" s="76">
        <f t="shared" si="2061"/>
        <v>60.61</v>
      </c>
      <c r="N3652" s="70">
        <v>57.26</v>
      </c>
      <c r="O3652" s="70">
        <v>3.3499999999999996</v>
      </c>
      <c r="P3652" s="70">
        <f t="shared" si="2062"/>
        <v>60.61</v>
      </c>
      <c r="Q3652" s="64"/>
      <c r="R3652" s="70">
        <f t="shared" si="2063"/>
        <v>57.26</v>
      </c>
      <c r="S3652" s="70">
        <f t="shared" si="2063"/>
        <v>3.36</v>
      </c>
      <c r="T3652" s="70">
        <f t="shared" si="2064"/>
        <v>60.62</v>
      </c>
      <c r="U3652" s="70">
        <f t="shared" si="2065"/>
        <v>0</v>
      </c>
      <c r="V3652" s="78">
        <f t="shared" si="2066"/>
        <v>60.62</v>
      </c>
      <c r="X3652" s="70">
        <v>57.26</v>
      </c>
      <c r="Y3652" s="70">
        <v>3.36</v>
      </c>
      <c r="Z3652" s="70">
        <v>60.62</v>
      </c>
      <c r="AA3652" s="79"/>
      <c r="AB3652" s="80">
        <f t="shared" si="2044"/>
        <v>-9.9999999999980105E-3</v>
      </c>
    </row>
    <row r="3653" spans="1:28" x14ac:dyDescent="0.25">
      <c r="A3653" s="72" t="s">
        <v>19353</v>
      </c>
      <c r="B3653" s="73" t="s">
        <v>24724</v>
      </c>
      <c r="C3653" s="74" t="s">
        <v>15692</v>
      </c>
      <c r="D3653" s="75">
        <v>0</v>
      </c>
      <c r="E3653" s="70">
        <v>42.85</v>
      </c>
      <c r="F3653" s="76">
        <f t="shared" si="2058"/>
        <v>0</v>
      </c>
      <c r="G3653" s="77"/>
      <c r="H3653" s="70">
        <f t="shared" si="2059"/>
        <v>39.5</v>
      </c>
      <c r="I3653" s="70">
        <f t="shared" si="2059"/>
        <v>3.35</v>
      </c>
      <c r="J3653" s="70">
        <f t="shared" si="2060"/>
        <v>42.85</v>
      </c>
      <c r="K3653" s="70">
        <v>0</v>
      </c>
      <c r="L3653" s="76">
        <f t="shared" si="2061"/>
        <v>42.85</v>
      </c>
      <c r="N3653" s="70">
        <v>39.5</v>
      </c>
      <c r="O3653" s="70">
        <v>3.3499999999999996</v>
      </c>
      <c r="P3653" s="70">
        <f t="shared" si="2062"/>
        <v>42.85</v>
      </c>
      <c r="Q3653" s="64"/>
      <c r="R3653" s="70">
        <f t="shared" si="2063"/>
        <v>39.5</v>
      </c>
      <c r="S3653" s="70">
        <f t="shared" si="2063"/>
        <v>3.36</v>
      </c>
      <c r="T3653" s="70">
        <f t="shared" si="2064"/>
        <v>42.86</v>
      </c>
      <c r="U3653" s="70">
        <f t="shared" si="2065"/>
        <v>0</v>
      </c>
      <c r="V3653" s="78">
        <f t="shared" si="2066"/>
        <v>42.86</v>
      </c>
      <c r="X3653" s="70">
        <v>39.5</v>
      </c>
      <c r="Y3653" s="70">
        <v>3.36</v>
      </c>
      <c r="Z3653" s="70">
        <v>42.86</v>
      </c>
      <c r="AA3653" s="79"/>
      <c r="AB3653" s="80">
        <f t="shared" si="2044"/>
        <v>-9.9999999999980105E-3</v>
      </c>
    </row>
    <row r="3654" spans="1:28" x14ac:dyDescent="0.25">
      <c r="A3654" s="72" t="s">
        <v>19354</v>
      </c>
      <c r="B3654" s="73" t="s">
        <v>24725</v>
      </c>
      <c r="C3654" s="74" t="s">
        <v>15692</v>
      </c>
      <c r="D3654" s="75">
        <v>0</v>
      </c>
      <c r="E3654" s="70">
        <v>13.700000000000001</v>
      </c>
      <c r="F3654" s="76">
        <f t="shared" si="2058"/>
        <v>0</v>
      </c>
      <c r="G3654" s="77"/>
      <c r="H3654" s="70">
        <f t="shared" si="2059"/>
        <v>13.24</v>
      </c>
      <c r="I3654" s="70">
        <f t="shared" si="2059"/>
        <v>0.46</v>
      </c>
      <c r="J3654" s="70">
        <f t="shared" si="2060"/>
        <v>13.700000000000001</v>
      </c>
      <c r="K3654" s="70">
        <v>0</v>
      </c>
      <c r="L3654" s="76">
        <f t="shared" si="2061"/>
        <v>13.700000000000001</v>
      </c>
      <c r="N3654" s="70">
        <v>13.24</v>
      </c>
      <c r="O3654" s="70">
        <v>0.46</v>
      </c>
      <c r="P3654" s="70">
        <f t="shared" si="2062"/>
        <v>13.700000000000001</v>
      </c>
      <c r="Q3654" s="64"/>
      <c r="R3654" s="70">
        <f t="shared" si="2063"/>
        <v>13.24</v>
      </c>
      <c r="S3654" s="70">
        <f t="shared" si="2063"/>
        <v>0.45</v>
      </c>
      <c r="T3654" s="70">
        <f t="shared" si="2064"/>
        <v>13.69</v>
      </c>
      <c r="U3654" s="70">
        <f t="shared" si="2065"/>
        <v>0</v>
      </c>
      <c r="V3654" s="78">
        <f t="shared" si="2066"/>
        <v>13.69</v>
      </c>
      <c r="X3654" s="70">
        <v>13.24</v>
      </c>
      <c r="Y3654" s="70">
        <v>0.45</v>
      </c>
      <c r="Z3654" s="70">
        <v>13.69</v>
      </c>
      <c r="AA3654" s="79"/>
      <c r="AB3654" s="80">
        <f t="shared" si="2044"/>
        <v>-9.9999999999909051E-3</v>
      </c>
    </row>
    <row r="3655" spans="1:28" ht="22.5" x14ac:dyDescent="0.25">
      <c r="A3655" s="72" t="s">
        <v>19355</v>
      </c>
      <c r="B3655" s="73" t="s">
        <v>24726</v>
      </c>
      <c r="C3655" s="74" t="s">
        <v>15692</v>
      </c>
      <c r="D3655" s="75">
        <v>0</v>
      </c>
      <c r="E3655" s="70">
        <v>161.81</v>
      </c>
      <c r="F3655" s="76">
        <f t="shared" si="2058"/>
        <v>0</v>
      </c>
      <c r="G3655" s="77"/>
      <c r="H3655" s="70">
        <f t="shared" si="2059"/>
        <v>158.46</v>
      </c>
      <c r="I3655" s="70">
        <f t="shared" si="2059"/>
        <v>3.35</v>
      </c>
      <c r="J3655" s="70">
        <f t="shared" si="2060"/>
        <v>161.81</v>
      </c>
      <c r="K3655" s="70">
        <v>0</v>
      </c>
      <c r="L3655" s="76">
        <f t="shared" si="2061"/>
        <v>161.81</v>
      </c>
      <c r="N3655" s="70">
        <v>158.46</v>
      </c>
      <c r="O3655" s="70">
        <v>3.3499999999999996</v>
      </c>
      <c r="P3655" s="70">
        <f t="shared" si="2062"/>
        <v>161.81</v>
      </c>
      <c r="Q3655" s="64"/>
      <c r="R3655" s="70">
        <f t="shared" si="2063"/>
        <v>158.46</v>
      </c>
      <c r="S3655" s="70">
        <f t="shared" si="2063"/>
        <v>3.36</v>
      </c>
      <c r="T3655" s="70">
        <f t="shared" si="2064"/>
        <v>161.82000000000002</v>
      </c>
      <c r="U3655" s="70">
        <f t="shared" si="2065"/>
        <v>0</v>
      </c>
      <c r="V3655" s="78">
        <f t="shared" si="2066"/>
        <v>161.82000000000002</v>
      </c>
      <c r="X3655" s="70">
        <v>158.46</v>
      </c>
      <c r="Y3655" s="70">
        <v>3.36</v>
      </c>
      <c r="Z3655" s="70">
        <v>161.82</v>
      </c>
      <c r="AA3655" s="79"/>
      <c r="AB3655" s="80">
        <f t="shared" si="2044"/>
        <v>-9.9999999999980105E-3</v>
      </c>
    </row>
    <row r="3656" spans="1:28" ht="22.5" x14ac:dyDescent="0.25">
      <c r="A3656" s="72" t="s">
        <v>19356</v>
      </c>
      <c r="B3656" s="73" t="s">
        <v>24727</v>
      </c>
      <c r="C3656" s="74" t="s">
        <v>15692</v>
      </c>
      <c r="D3656" s="75">
        <v>0</v>
      </c>
      <c r="E3656" s="70">
        <v>1413.44</v>
      </c>
      <c r="F3656" s="76">
        <f t="shared" si="2058"/>
        <v>0</v>
      </c>
      <c r="G3656" s="77"/>
      <c r="H3656" s="70">
        <f t="shared" si="2059"/>
        <v>1238.98</v>
      </c>
      <c r="I3656" s="70">
        <f t="shared" si="2059"/>
        <v>174.46</v>
      </c>
      <c r="J3656" s="70">
        <f t="shared" si="2060"/>
        <v>1413.44</v>
      </c>
      <c r="K3656" s="70">
        <v>0</v>
      </c>
      <c r="L3656" s="76">
        <f t="shared" si="2061"/>
        <v>1413.44</v>
      </c>
      <c r="N3656" s="70">
        <v>1238.98</v>
      </c>
      <c r="O3656" s="70">
        <v>174.45999999999998</v>
      </c>
      <c r="P3656" s="70">
        <f t="shared" si="2062"/>
        <v>1413.44</v>
      </c>
      <c r="Q3656" s="64"/>
      <c r="R3656" s="70">
        <f t="shared" si="2063"/>
        <v>1238.98</v>
      </c>
      <c r="S3656" s="70">
        <f t="shared" si="2063"/>
        <v>174.46</v>
      </c>
      <c r="T3656" s="70">
        <f t="shared" si="2064"/>
        <v>1413.44</v>
      </c>
      <c r="U3656" s="70">
        <f t="shared" si="2065"/>
        <v>0</v>
      </c>
      <c r="V3656" s="78">
        <f t="shared" si="2066"/>
        <v>1413.44</v>
      </c>
      <c r="X3656" s="70">
        <v>1238.98</v>
      </c>
      <c r="Y3656" s="70">
        <v>174.46</v>
      </c>
      <c r="Z3656" s="70">
        <v>1413.44</v>
      </c>
      <c r="AA3656" s="79"/>
      <c r="AB3656" s="80">
        <f t="shared" si="2044"/>
        <v>-9.9999999999980105E-3</v>
      </c>
    </row>
    <row r="3657" spans="1:28" ht="22.5" x14ac:dyDescent="0.25">
      <c r="A3657" s="72" t="s">
        <v>19357</v>
      </c>
      <c r="B3657" s="73" t="s">
        <v>24728</v>
      </c>
      <c r="C3657" s="74" t="s">
        <v>15692</v>
      </c>
      <c r="D3657" s="75">
        <v>0</v>
      </c>
      <c r="E3657" s="70">
        <v>1631.63</v>
      </c>
      <c r="F3657" s="76">
        <f t="shared" si="2058"/>
        <v>0</v>
      </c>
      <c r="G3657" s="77"/>
      <c r="H3657" s="70">
        <f t="shared" si="2059"/>
        <v>1457.17</v>
      </c>
      <c r="I3657" s="70">
        <f t="shared" si="2059"/>
        <v>174.46</v>
      </c>
      <c r="J3657" s="70">
        <f t="shared" si="2060"/>
        <v>1631.63</v>
      </c>
      <c r="K3657" s="70">
        <v>0</v>
      </c>
      <c r="L3657" s="76">
        <f t="shared" si="2061"/>
        <v>1631.63</v>
      </c>
      <c r="N3657" s="70">
        <v>1457.17</v>
      </c>
      <c r="O3657" s="70">
        <v>174.45999999999998</v>
      </c>
      <c r="P3657" s="70">
        <f t="shared" si="2062"/>
        <v>1631.63</v>
      </c>
      <c r="Q3657" s="64"/>
      <c r="R3657" s="70">
        <f t="shared" si="2063"/>
        <v>1457.17</v>
      </c>
      <c r="S3657" s="70">
        <f t="shared" si="2063"/>
        <v>174.46</v>
      </c>
      <c r="T3657" s="70">
        <f t="shared" si="2064"/>
        <v>1631.63</v>
      </c>
      <c r="U3657" s="70">
        <f t="shared" si="2065"/>
        <v>0</v>
      </c>
      <c r="V3657" s="78">
        <f t="shared" si="2066"/>
        <v>1631.63</v>
      </c>
      <c r="X3657" s="70">
        <v>1457.17</v>
      </c>
      <c r="Y3657" s="70">
        <v>174.46</v>
      </c>
      <c r="Z3657" s="70">
        <v>1631.63</v>
      </c>
      <c r="AA3657" s="79"/>
      <c r="AB3657" s="80">
        <f t="shared" si="2044"/>
        <v>1.0000000000001563E-2</v>
      </c>
    </row>
    <row r="3658" spans="1:28" x14ac:dyDescent="0.25">
      <c r="A3658" s="72" t="s">
        <v>19358</v>
      </c>
      <c r="B3658" s="73" t="s">
        <v>24729</v>
      </c>
      <c r="C3658" s="74" t="s">
        <v>15692</v>
      </c>
      <c r="D3658" s="75">
        <v>0</v>
      </c>
      <c r="E3658" s="70">
        <v>2155.0899999999997</v>
      </c>
      <c r="F3658" s="76">
        <f t="shared" si="2058"/>
        <v>0</v>
      </c>
      <c r="G3658" s="77"/>
      <c r="H3658" s="70">
        <f t="shared" si="2059"/>
        <v>1625.42</v>
      </c>
      <c r="I3658" s="70">
        <f t="shared" si="2059"/>
        <v>529.66999999999996</v>
      </c>
      <c r="J3658" s="70">
        <f t="shared" si="2060"/>
        <v>2155.09</v>
      </c>
      <c r="K3658" s="70">
        <v>0</v>
      </c>
      <c r="L3658" s="76">
        <f t="shared" si="2061"/>
        <v>2155.09</v>
      </c>
      <c r="N3658" s="70">
        <v>1625.4199999999998</v>
      </c>
      <c r="O3658" s="70">
        <v>529.67000000000007</v>
      </c>
      <c r="P3658" s="70">
        <f t="shared" si="2062"/>
        <v>2155.09</v>
      </c>
      <c r="Q3658" s="64"/>
      <c r="R3658" s="70">
        <f t="shared" si="2063"/>
        <v>1625.42</v>
      </c>
      <c r="S3658" s="70">
        <f t="shared" si="2063"/>
        <v>529.66999999999996</v>
      </c>
      <c r="T3658" s="70">
        <f t="shared" si="2064"/>
        <v>2155.09</v>
      </c>
      <c r="U3658" s="70">
        <f t="shared" si="2065"/>
        <v>0</v>
      </c>
      <c r="V3658" s="78">
        <f t="shared" si="2066"/>
        <v>2155.09</v>
      </c>
      <c r="X3658" s="70">
        <v>1625.42</v>
      </c>
      <c r="Y3658" s="70">
        <v>529.66999999999996</v>
      </c>
      <c r="Z3658" s="70">
        <v>2155.09</v>
      </c>
      <c r="AA3658" s="79"/>
      <c r="AB3658" s="80">
        <f t="shared" si="2044"/>
        <v>-9.9999999999909051E-3</v>
      </c>
    </row>
    <row r="3659" spans="1:28" ht="22.5" x14ac:dyDescent="0.25">
      <c r="A3659" s="66" t="s">
        <v>19359</v>
      </c>
      <c r="B3659" s="67" t="s">
        <v>24730</v>
      </c>
      <c r="C3659" s="68"/>
      <c r="D3659" s="69"/>
      <c r="E3659" s="70"/>
      <c r="F3659" s="71"/>
      <c r="H3659" s="70"/>
      <c r="I3659" s="70"/>
      <c r="J3659" s="70"/>
      <c r="K3659" s="70"/>
      <c r="L3659" s="76"/>
      <c r="N3659" s="70"/>
      <c r="O3659" s="70"/>
      <c r="P3659" s="70"/>
      <c r="Q3659" s="64"/>
      <c r="R3659" s="70"/>
      <c r="S3659" s="70"/>
      <c r="T3659" s="70"/>
      <c r="U3659" s="70"/>
      <c r="V3659" s="78"/>
      <c r="X3659" s="70"/>
      <c r="Y3659" s="70"/>
      <c r="Z3659" s="70"/>
      <c r="AA3659" s="79"/>
      <c r="AB3659" s="80">
        <f t="shared" si="2044"/>
        <v>0</v>
      </c>
    </row>
    <row r="3660" spans="1:28" x14ac:dyDescent="0.25">
      <c r="A3660" s="72" t="s">
        <v>19360</v>
      </c>
      <c r="B3660" s="73" t="s">
        <v>24731</v>
      </c>
      <c r="C3660" s="74" t="s">
        <v>15692</v>
      </c>
      <c r="D3660" s="75">
        <v>0</v>
      </c>
      <c r="E3660" s="70">
        <v>33.75</v>
      </c>
      <c r="F3660" s="76">
        <f>ROUND(D3660*E3660,2)</f>
        <v>0</v>
      </c>
      <c r="G3660" s="77"/>
      <c r="H3660" s="70">
        <f t="shared" ref="H3660:I3663" si="2067">ROUND(N3660+(N3660*$H$2/100),2)</f>
        <v>21.95</v>
      </c>
      <c r="I3660" s="70">
        <f t="shared" si="2067"/>
        <v>11.8</v>
      </c>
      <c r="J3660" s="70">
        <f>H3660+I3660</f>
        <v>33.75</v>
      </c>
      <c r="K3660" s="70">
        <v>0</v>
      </c>
      <c r="L3660" s="76">
        <f>SUM(J3660:K3660)</f>
        <v>33.75</v>
      </c>
      <c r="N3660" s="70">
        <v>21.95</v>
      </c>
      <c r="O3660" s="70">
        <v>11.799999999999999</v>
      </c>
      <c r="P3660" s="70">
        <f>SUM(N3660:O3660)</f>
        <v>33.75</v>
      </c>
      <c r="Q3660" s="64"/>
      <c r="R3660" s="70">
        <f t="shared" ref="R3660:S3663" si="2068">X3660</f>
        <v>21.95</v>
      </c>
      <c r="S3660" s="70">
        <f t="shared" si="2068"/>
        <v>11.81</v>
      </c>
      <c r="T3660" s="70">
        <f>R3660+S3660</f>
        <v>33.76</v>
      </c>
      <c r="U3660" s="70">
        <f>ROUND(Z3660*$H$2,2)/100</f>
        <v>0</v>
      </c>
      <c r="V3660" s="78">
        <f>SUM(T3660:U3660)</f>
        <v>33.76</v>
      </c>
      <c r="X3660" s="70">
        <v>21.95</v>
      </c>
      <c r="Y3660" s="70">
        <v>11.81</v>
      </c>
      <c r="Z3660" s="70">
        <v>33.76</v>
      </c>
      <c r="AA3660" s="79"/>
      <c r="AB3660" s="80">
        <f t="shared" si="2044"/>
        <v>0</v>
      </c>
    </row>
    <row r="3661" spans="1:28" ht="22.5" x14ac:dyDescent="0.25">
      <c r="A3661" s="72" t="s">
        <v>19361</v>
      </c>
      <c r="B3661" s="73" t="s">
        <v>24732</v>
      </c>
      <c r="C3661" s="74" t="s">
        <v>15692</v>
      </c>
      <c r="D3661" s="75">
        <v>0</v>
      </c>
      <c r="E3661" s="70">
        <v>558.53</v>
      </c>
      <c r="F3661" s="76">
        <f>ROUND(D3661*E3661,2)</f>
        <v>0</v>
      </c>
      <c r="G3661" s="77"/>
      <c r="H3661" s="70">
        <f t="shared" si="2067"/>
        <v>541.75</v>
      </c>
      <c r="I3661" s="70">
        <f t="shared" si="2067"/>
        <v>16.78</v>
      </c>
      <c r="J3661" s="70">
        <f>H3661+I3661</f>
        <v>558.53</v>
      </c>
      <c r="K3661" s="70">
        <v>0</v>
      </c>
      <c r="L3661" s="76">
        <f>SUM(J3661:K3661)</f>
        <v>558.53</v>
      </c>
      <c r="N3661" s="70">
        <v>541.75</v>
      </c>
      <c r="O3661" s="70">
        <v>16.78</v>
      </c>
      <c r="P3661" s="70">
        <f>SUM(N3661:O3661)</f>
        <v>558.53</v>
      </c>
      <c r="Q3661" s="64"/>
      <c r="R3661" s="70">
        <f t="shared" si="2068"/>
        <v>541.75</v>
      </c>
      <c r="S3661" s="70">
        <f t="shared" si="2068"/>
        <v>16.79</v>
      </c>
      <c r="T3661" s="70">
        <f>R3661+S3661</f>
        <v>558.54</v>
      </c>
      <c r="U3661" s="70">
        <f>ROUND(Z3661*$H$2,2)/100</f>
        <v>0</v>
      </c>
      <c r="V3661" s="78">
        <f>SUM(T3661:U3661)</f>
        <v>558.54</v>
      </c>
      <c r="X3661" s="70">
        <v>541.75</v>
      </c>
      <c r="Y3661" s="70">
        <v>16.79</v>
      </c>
      <c r="Z3661" s="70">
        <v>558.54</v>
      </c>
      <c r="AA3661" s="79"/>
      <c r="AB3661" s="80">
        <f t="shared" si="2044"/>
        <v>0</v>
      </c>
    </row>
    <row r="3662" spans="1:28" ht="22.5" x14ac:dyDescent="0.25">
      <c r="A3662" s="72" t="s">
        <v>19362</v>
      </c>
      <c r="B3662" s="73" t="s">
        <v>24733</v>
      </c>
      <c r="C3662" s="74" t="s">
        <v>15692</v>
      </c>
      <c r="D3662" s="75">
        <v>0</v>
      </c>
      <c r="E3662" s="70">
        <v>32.739999999999995</v>
      </c>
      <c r="F3662" s="76">
        <f>ROUND(D3662*E3662,2)</f>
        <v>0</v>
      </c>
      <c r="G3662" s="77"/>
      <c r="H3662" s="70">
        <f t="shared" si="2067"/>
        <v>20.94</v>
      </c>
      <c r="I3662" s="70">
        <f t="shared" si="2067"/>
        <v>11.8</v>
      </c>
      <c r="J3662" s="70">
        <f>H3662+I3662</f>
        <v>32.74</v>
      </c>
      <c r="K3662" s="70">
        <v>0</v>
      </c>
      <c r="L3662" s="76">
        <f>SUM(J3662:K3662)</f>
        <v>32.74</v>
      </c>
      <c r="N3662" s="70">
        <v>20.94</v>
      </c>
      <c r="O3662" s="70">
        <v>11.799999999999999</v>
      </c>
      <c r="P3662" s="70">
        <f>SUM(N3662:O3662)</f>
        <v>32.74</v>
      </c>
      <c r="Q3662" s="64"/>
      <c r="R3662" s="70">
        <f t="shared" si="2068"/>
        <v>20.94</v>
      </c>
      <c r="S3662" s="70">
        <f t="shared" si="2068"/>
        <v>11.81</v>
      </c>
      <c r="T3662" s="70">
        <f>R3662+S3662</f>
        <v>32.75</v>
      </c>
      <c r="U3662" s="70">
        <f>ROUND(Z3662*$H$2,2)/100</f>
        <v>0</v>
      </c>
      <c r="V3662" s="78">
        <f>SUM(T3662:U3662)</f>
        <v>32.75</v>
      </c>
      <c r="X3662" s="70">
        <v>20.94</v>
      </c>
      <c r="Y3662" s="70">
        <v>11.81</v>
      </c>
      <c r="Z3662" s="70">
        <v>32.75</v>
      </c>
      <c r="AA3662" s="79"/>
      <c r="AB3662" s="80">
        <f t="shared" si="2044"/>
        <v>0</v>
      </c>
    </row>
    <row r="3663" spans="1:28" x14ac:dyDescent="0.25">
      <c r="A3663" s="72" t="s">
        <v>19363</v>
      </c>
      <c r="B3663" s="73" t="s">
        <v>24734</v>
      </c>
      <c r="C3663" s="74" t="s">
        <v>15692</v>
      </c>
      <c r="D3663" s="75">
        <v>0</v>
      </c>
      <c r="E3663" s="70">
        <v>6169.0800000000008</v>
      </c>
      <c r="F3663" s="76">
        <f>ROUND(D3663*E3663,2)</f>
        <v>0</v>
      </c>
      <c r="G3663" s="29"/>
      <c r="H3663" s="70">
        <f t="shared" si="2067"/>
        <v>6068.44</v>
      </c>
      <c r="I3663" s="70">
        <f t="shared" si="2067"/>
        <v>100.64</v>
      </c>
      <c r="J3663" s="70">
        <f>H3663+I3663</f>
        <v>6169.08</v>
      </c>
      <c r="K3663" s="70">
        <v>0</v>
      </c>
      <c r="L3663" s="76">
        <f>SUM(J3663:K3663)</f>
        <v>6169.08</v>
      </c>
      <c r="N3663" s="70">
        <v>6068.4400000000005</v>
      </c>
      <c r="O3663" s="70">
        <v>100.64</v>
      </c>
      <c r="P3663" s="70">
        <f>SUM(N3663:O3663)</f>
        <v>6169.0800000000008</v>
      </c>
      <c r="Q3663" s="64"/>
      <c r="R3663" s="70">
        <f t="shared" si="2068"/>
        <v>6068.44</v>
      </c>
      <c r="S3663" s="70">
        <f t="shared" si="2068"/>
        <v>100.65</v>
      </c>
      <c r="T3663" s="70">
        <f>R3663+S3663</f>
        <v>6169.0899999999992</v>
      </c>
      <c r="U3663" s="70">
        <f>ROUND(Z3663*$H$2,2)/100</f>
        <v>0</v>
      </c>
      <c r="V3663" s="78">
        <f>SUM(T3663:U3663)</f>
        <v>6169.0899999999992</v>
      </c>
      <c r="X3663" s="70">
        <v>6068.44</v>
      </c>
      <c r="Y3663" s="70">
        <v>100.65</v>
      </c>
      <c r="Z3663" s="70">
        <v>6169.09</v>
      </c>
      <c r="AA3663" s="79"/>
      <c r="AB3663" s="80">
        <f t="shared" si="2044"/>
        <v>-9.9999999999980105E-3</v>
      </c>
    </row>
    <row r="3664" spans="1:28" ht="22.5" x14ac:dyDescent="0.25">
      <c r="A3664" s="66" t="s">
        <v>19364</v>
      </c>
      <c r="B3664" s="67" t="s">
        <v>24735</v>
      </c>
      <c r="C3664" s="68"/>
      <c r="D3664" s="69"/>
      <c r="E3664" s="70"/>
      <c r="F3664" s="71"/>
      <c r="H3664" s="70"/>
      <c r="I3664" s="70"/>
      <c r="J3664" s="70"/>
      <c r="K3664" s="70"/>
      <c r="L3664" s="76"/>
      <c r="N3664" s="70"/>
      <c r="O3664" s="70"/>
      <c r="P3664" s="70"/>
      <c r="Q3664" s="64"/>
      <c r="R3664" s="70"/>
      <c r="S3664" s="70"/>
      <c r="T3664" s="70"/>
      <c r="U3664" s="70"/>
      <c r="V3664" s="78"/>
      <c r="X3664" s="70"/>
      <c r="Y3664" s="70"/>
      <c r="Z3664" s="70"/>
      <c r="AA3664" s="79"/>
      <c r="AB3664" s="80">
        <f t="shared" si="2044"/>
        <v>-9.9999999999909051E-3</v>
      </c>
    </row>
    <row r="3665" spans="1:28" ht="22.5" x14ac:dyDescent="0.25">
      <c r="A3665" s="72" t="s">
        <v>19365</v>
      </c>
      <c r="B3665" s="73" t="s">
        <v>24736</v>
      </c>
      <c r="C3665" s="109" t="s">
        <v>15692</v>
      </c>
      <c r="D3665" s="75">
        <v>0</v>
      </c>
      <c r="E3665" s="70">
        <v>477.55</v>
      </c>
      <c r="F3665" s="76">
        <f t="shared" ref="F3665:F3688" si="2069">ROUND(D3665*E3665,2)</f>
        <v>0</v>
      </c>
      <c r="G3665" s="34"/>
      <c r="H3665" s="70">
        <f t="shared" ref="H3665:I3688" si="2070">ROUND(N3665+(N3665*$H$2/100),2)</f>
        <v>444</v>
      </c>
      <c r="I3665" s="70">
        <f t="shared" si="2070"/>
        <v>33.549999999999997</v>
      </c>
      <c r="J3665" s="70">
        <f t="shared" ref="J3665:J3688" si="2071">H3665+I3665</f>
        <v>477.55</v>
      </c>
      <c r="K3665" s="70">
        <v>0</v>
      </c>
      <c r="L3665" s="76">
        <f t="shared" ref="L3665:L3688" si="2072">SUM(J3665:K3665)</f>
        <v>477.55</v>
      </c>
      <c r="N3665" s="70">
        <v>444</v>
      </c>
      <c r="O3665" s="70">
        <v>33.549999999999997</v>
      </c>
      <c r="P3665" s="70">
        <f t="shared" ref="P3665:P3688" si="2073">SUM(N3665:O3665)</f>
        <v>477.55</v>
      </c>
      <c r="Q3665" s="64"/>
      <c r="R3665" s="70">
        <f t="shared" ref="R3665:S3688" si="2074">X3665</f>
        <v>444</v>
      </c>
      <c r="S3665" s="70">
        <f t="shared" si="2074"/>
        <v>33.549999999999997</v>
      </c>
      <c r="T3665" s="70">
        <f t="shared" ref="T3665:T3688" si="2075">R3665+S3665</f>
        <v>477.55</v>
      </c>
      <c r="U3665" s="70">
        <f t="shared" ref="U3665:U3688" si="2076">ROUND(Z3665*$H$2,2)/100</f>
        <v>0</v>
      </c>
      <c r="V3665" s="78">
        <f t="shared" ref="V3665:V3688" si="2077">SUM(T3665:U3665)</f>
        <v>477.55</v>
      </c>
      <c r="X3665" s="70">
        <v>444</v>
      </c>
      <c r="Y3665" s="70">
        <v>33.549999999999997</v>
      </c>
      <c r="Z3665" s="70">
        <v>477.55</v>
      </c>
      <c r="AA3665" s="79"/>
      <c r="AB3665" s="80">
        <f t="shared" si="2044"/>
        <v>-9.9999999999980105E-3</v>
      </c>
    </row>
    <row r="3666" spans="1:28" ht="22.5" x14ac:dyDescent="0.25">
      <c r="A3666" s="72" t="s">
        <v>19366</v>
      </c>
      <c r="B3666" s="73" t="s">
        <v>24737</v>
      </c>
      <c r="C3666" s="109" t="s">
        <v>15692</v>
      </c>
      <c r="D3666" s="75">
        <v>0</v>
      </c>
      <c r="E3666" s="70">
        <v>145.69</v>
      </c>
      <c r="F3666" s="76">
        <f t="shared" si="2069"/>
        <v>0</v>
      </c>
      <c r="G3666" s="34"/>
      <c r="H3666" s="70">
        <f t="shared" si="2070"/>
        <v>118.87</v>
      </c>
      <c r="I3666" s="70">
        <f t="shared" si="2070"/>
        <v>26.82</v>
      </c>
      <c r="J3666" s="70">
        <f t="shared" si="2071"/>
        <v>145.69</v>
      </c>
      <c r="K3666" s="70">
        <v>0</v>
      </c>
      <c r="L3666" s="76">
        <f t="shared" si="2072"/>
        <v>145.69</v>
      </c>
      <c r="N3666" s="70">
        <v>118.87</v>
      </c>
      <c r="O3666" s="70">
        <v>26.82</v>
      </c>
      <c r="P3666" s="70">
        <f t="shared" si="2073"/>
        <v>145.69</v>
      </c>
      <c r="Q3666" s="64"/>
      <c r="R3666" s="70">
        <f t="shared" si="2074"/>
        <v>118.87</v>
      </c>
      <c r="S3666" s="70">
        <f t="shared" si="2074"/>
        <v>26.84</v>
      </c>
      <c r="T3666" s="70">
        <f t="shared" si="2075"/>
        <v>145.71</v>
      </c>
      <c r="U3666" s="70">
        <f t="shared" si="2076"/>
        <v>0</v>
      </c>
      <c r="V3666" s="78">
        <f t="shared" si="2077"/>
        <v>145.71</v>
      </c>
      <c r="X3666" s="70">
        <v>118.87</v>
      </c>
      <c r="Y3666" s="70">
        <v>26.84</v>
      </c>
      <c r="Z3666" s="70">
        <v>145.71</v>
      </c>
      <c r="AA3666" s="79"/>
      <c r="AB3666" s="80">
        <f t="shared" si="2044"/>
        <v>-9.999999999308784E-3</v>
      </c>
    </row>
    <row r="3667" spans="1:28" ht="22.5" x14ac:dyDescent="0.25">
      <c r="A3667" s="72" t="s">
        <v>19367</v>
      </c>
      <c r="B3667" s="73" t="s">
        <v>24738</v>
      </c>
      <c r="C3667" s="74" t="s">
        <v>15692</v>
      </c>
      <c r="D3667" s="75">
        <v>0</v>
      </c>
      <c r="E3667" s="70">
        <v>15095.99</v>
      </c>
      <c r="F3667" s="76">
        <f t="shared" si="2069"/>
        <v>0</v>
      </c>
      <c r="G3667" s="77"/>
      <c r="H3667" s="70">
        <f t="shared" si="2070"/>
        <v>15085.3</v>
      </c>
      <c r="I3667" s="70">
        <f t="shared" si="2070"/>
        <v>10.69</v>
      </c>
      <c r="J3667" s="70">
        <f t="shared" si="2071"/>
        <v>15095.99</v>
      </c>
      <c r="K3667" s="70">
        <v>0</v>
      </c>
      <c r="L3667" s="76">
        <f t="shared" si="2072"/>
        <v>15095.99</v>
      </c>
      <c r="N3667" s="70">
        <v>15085.3</v>
      </c>
      <c r="O3667" s="70">
        <v>10.69</v>
      </c>
      <c r="P3667" s="70">
        <f t="shared" si="2073"/>
        <v>15095.99</v>
      </c>
      <c r="Q3667" s="64"/>
      <c r="R3667" s="70">
        <f t="shared" si="2074"/>
        <v>15085.3</v>
      </c>
      <c r="S3667" s="70">
        <f t="shared" si="2074"/>
        <v>10.69</v>
      </c>
      <c r="T3667" s="70">
        <f t="shared" si="2075"/>
        <v>15095.99</v>
      </c>
      <c r="U3667" s="70">
        <f t="shared" si="2076"/>
        <v>0</v>
      </c>
      <c r="V3667" s="78">
        <f t="shared" si="2077"/>
        <v>15095.99</v>
      </c>
      <c r="X3667" s="70">
        <v>15085.3</v>
      </c>
      <c r="Y3667" s="70">
        <v>10.69</v>
      </c>
      <c r="Z3667" s="70">
        <v>15095.99</v>
      </c>
      <c r="AA3667" s="79"/>
      <c r="AB3667" s="80">
        <f t="shared" si="2044"/>
        <v>0</v>
      </c>
    </row>
    <row r="3668" spans="1:28" ht="22.5" x14ac:dyDescent="0.25">
      <c r="A3668" s="72" t="s">
        <v>19368</v>
      </c>
      <c r="B3668" s="73" t="s">
        <v>24739</v>
      </c>
      <c r="C3668" s="74" t="s">
        <v>15692</v>
      </c>
      <c r="D3668" s="75">
        <v>0</v>
      </c>
      <c r="E3668" s="70">
        <v>215.9</v>
      </c>
      <c r="F3668" s="76">
        <f t="shared" si="2069"/>
        <v>0</v>
      </c>
      <c r="G3668" s="77"/>
      <c r="H3668" s="70">
        <f t="shared" si="2070"/>
        <v>199.12</v>
      </c>
      <c r="I3668" s="70">
        <f t="shared" si="2070"/>
        <v>16.78</v>
      </c>
      <c r="J3668" s="70">
        <f t="shared" si="2071"/>
        <v>215.9</v>
      </c>
      <c r="K3668" s="70">
        <v>0</v>
      </c>
      <c r="L3668" s="76">
        <f t="shared" si="2072"/>
        <v>215.9</v>
      </c>
      <c r="N3668" s="70">
        <v>199.12</v>
      </c>
      <c r="O3668" s="70">
        <v>16.78</v>
      </c>
      <c r="P3668" s="70">
        <f t="shared" si="2073"/>
        <v>215.9</v>
      </c>
      <c r="Q3668" s="64"/>
      <c r="R3668" s="70">
        <f t="shared" si="2074"/>
        <v>199.12</v>
      </c>
      <c r="S3668" s="70">
        <f t="shared" si="2074"/>
        <v>16.79</v>
      </c>
      <c r="T3668" s="70">
        <f t="shared" si="2075"/>
        <v>215.91</v>
      </c>
      <c r="U3668" s="70">
        <f t="shared" si="2076"/>
        <v>0</v>
      </c>
      <c r="V3668" s="78">
        <f t="shared" si="2077"/>
        <v>215.91</v>
      </c>
      <c r="X3668" s="70">
        <v>199.12</v>
      </c>
      <c r="Y3668" s="70">
        <v>16.79</v>
      </c>
      <c r="Z3668" s="70">
        <v>215.91</v>
      </c>
      <c r="AA3668" s="79"/>
      <c r="AB3668" s="80">
        <f t="shared" si="2044"/>
        <v>0</v>
      </c>
    </row>
    <row r="3669" spans="1:28" ht="22.5" x14ac:dyDescent="0.25">
      <c r="A3669" s="72" t="s">
        <v>19369</v>
      </c>
      <c r="B3669" s="73" t="s">
        <v>24740</v>
      </c>
      <c r="C3669" s="74" t="s">
        <v>15692</v>
      </c>
      <c r="D3669" s="75">
        <v>0</v>
      </c>
      <c r="E3669" s="70">
        <v>91.88</v>
      </c>
      <c r="F3669" s="76">
        <f t="shared" si="2069"/>
        <v>0</v>
      </c>
      <c r="G3669" s="77"/>
      <c r="H3669" s="70">
        <f t="shared" si="2070"/>
        <v>75.099999999999994</v>
      </c>
      <c r="I3669" s="70">
        <f t="shared" si="2070"/>
        <v>16.78</v>
      </c>
      <c r="J3669" s="70">
        <f t="shared" si="2071"/>
        <v>91.88</v>
      </c>
      <c r="K3669" s="70">
        <v>0</v>
      </c>
      <c r="L3669" s="76">
        <f t="shared" si="2072"/>
        <v>91.88</v>
      </c>
      <c r="N3669" s="70">
        <v>75.099999999999994</v>
      </c>
      <c r="O3669" s="70">
        <v>16.78</v>
      </c>
      <c r="P3669" s="70">
        <f t="shared" si="2073"/>
        <v>91.88</v>
      </c>
      <c r="Q3669" s="64"/>
      <c r="R3669" s="70">
        <f t="shared" si="2074"/>
        <v>75.099999999999994</v>
      </c>
      <c r="S3669" s="70">
        <f t="shared" si="2074"/>
        <v>16.79</v>
      </c>
      <c r="T3669" s="70">
        <f t="shared" si="2075"/>
        <v>91.889999999999986</v>
      </c>
      <c r="U3669" s="70">
        <f t="shared" si="2076"/>
        <v>0</v>
      </c>
      <c r="V3669" s="78">
        <f t="shared" si="2077"/>
        <v>91.889999999999986</v>
      </c>
      <c r="X3669" s="70">
        <v>75.099999999999994</v>
      </c>
      <c r="Y3669" s="70">
        <v>16.79</v>
      </c>
      <c r="Z3669" s="70">
        <v>91.89</v>
      </c>
      <c r="AA3669" s="79"/>
      <c r="AB3669" s="80">
        <f t="shared" si="2044"/>
        <v>-2.0000000000010232E-2</v>
      </c>
    </row>
    <row r="3670" spans="1:28" x14ac:dyDescent="0.25">
      <c r="A3670" s="72" t="s">
        <v>19370</v>
      </c>
      <c r="B3670" s="73" t="s">
        <v>24741</v>
      </c>
      <c r="C3670" s="74" t="s">
        <v>15692</v>
      </c>
      <c r="D3670" s="75">
        <v>0</v>
      </c>
      <c r="E3670" s="70">
        <v>196.46</v>
      </c>
      <c r="F3670" s="76">
        <f t="shared" si="2069"/>
        <v>0</v>
      </c>
      <c r="G3670" s="77"/>
      <c r="H3670" s="70">
        <f t="shared" si="2070"/>
        <v>186.4</v>
      </c>
      <c r="I3670" s="70">
        <f t="shared" si="2070"/>
        <v>10.06</v>
      </c>
      <c r="J3670" s="70">
        <f t="shared" si="2071"/>
        <v>196.46</v>
      </c>
      <c r="K3670" s="70">
        <v>0</v>
      </c>
      <c r="L3670" s="76">
        <f t="shared" si="2072"/>
        <v>196.46</v>
      </c>
      <c r="N3670" s="70">
        <v>186.4</v>
      </c>
      <c r="O3670" s="70">
        <v>10.06</v>
      </c>
      <c r="P3670" s="70">
        <f t="shared" si="2073"/>
        <v>196.46</v>
      </c>
      <c r="Q3670" s="64"/>
      <c r="R3670" s="70">
        <f t="shared" si="2074"/>
        <v>186.4</v>
      </c>
      <c r="S3670" s="70">
        <f t="shared" si="2074"/>
        <v>10.06</v>
      </c>
      <c r="T3670" s="70">
        <f t="shared" si="2075"/>
        <v>196.46</v>
      </c>
      <c r="U3670" s="70">
        <f t="shared" si="2076"/>
        <v>0</v>
      </c>
      <c r="V3670" s="78">
        <f t="shared" si="2077"/>
        <v>196.46</v>
      </c>
      <c r="X3670" s="70">
        <v>186.4</v>
      </c>
      <c r="Y3670" s="70">
        <v>10.06</v>
      </c>
      <c r="Z3670" s="70">
        <v>196.46</v>
      </c>
      <c r="AA3670" s="79"/>
      <c r="AB3670" s="80">
        <f t="shared" si="2044"/>
        <v>0</v>
      </c>
    </row>
    <row r="3671" spans="1:28" ht="22.5" x14ac:dyDescent="0.25">
      <c r="A3671" s="72" t="s">
        <v>19371</v>
      </c>
      <c r="B3671" s="73" t="s">
        <v>24742</v>
      </c>
      <c r="C3671" s="74" t="s">
        <v>15692</v>
      </c>
      <c r="D3671" s="75">
        <v>0</v>
      </c>
      <c r="E3671" s="70">
        <v>64.16</v>
      </c>
      <c r="F3671" s="76">
        <f t="shared" si="2069"/>
        <v>0</v>
      </c>
      <c r="G3671" s="77"/>
      <c r="H3671" s="70">
        <f t="shared" si="2070"/>
        <v>54.1</v>
      </c>
      <c r="I3671" s="70">
        <f t="shared" si="2070"/>
        <v>10.06</v>
      </c>
      <c r="J3671" s="70">
        <f t="shared" si="2071"/>
        <v>64.16</v>
      </c>
      <c r="K3671" s="70">
        <v>0</v>
      </c>
      <c r="L3671" s="76">
        <f t="shared" si="2072"/>
        <v>64.16</v>
      </c>
      <c r="N3671" s="70">
        <v>54.1</v>
      </c>
      <c r="O3671" s="70">
        <v>10.06</v>
      </c>
      <c r="P3671" s="70">
        <f t="shared" si="2073"/>
        <v>64.16</v>
      </c>
      <c r="Q3671" s="64"/>
      <c r="R3671" s="70">
        <f t="shared" si="2074"/>
        <v>54.1</v>
      </c>
      <c r="S3671" s="70">
        <f t="shared" si="2074"/>
        <v>10.06</v>
      </c>
      <c r="T3671" s="70">
        <f t="shared" si="2075"/>
        <v>64.16</v>
      </c>
      <c r="U3671" s="70">
        <f t="shared" si="2076"/>
        <v>0</v>
      </c>
      <c r="V3671" s="78">
        <f t="shared" si="2077"/>
        <v>64.16</v>
      </c>
      <c r="X3671" s="70">
        <v>54.1</v>
      </c>
      <c r="Y3671" s="70">
        <v>10.06</v>
      </c>
      <c r="Z3671" s="70">
        <v>64.16</v>
      </c>
      <c r="AA3671" s="79"/>
      <c r="AB3671" s="80">
        <f t="shared" si="2044"/>
        <v>-9.9999999999909051E-3</v>
      </c>
    </row>
    <row r="3672" spans="1:28" ht="22.5" x14ac:dyDescent="0.25">
      <c r="A3672" s="72" t="s">
        <v>19372</v>
      </c>
      <c r="B3672" s="73" t="s">
        <v>24743</v>
      </c>
      <c r="C3672" s="74" t="s">
        <v>15692</v>
      </c>
      <c r="D3672" s="75">
        <v>0</v>
      </c>
      <c r="E3672" s="70">
        <v>139.56</v>
      </c>
      <c r="F3672" s="76">
        <f t="shared" si="2069"/>
        <v>0</v>
      </c>
      <c r="G3672" s="77"/>
      <c r="H3672" s="70">
        <f t="shared" si="2070"/>
        <v>129.5</v>
      </c>
      <c r="I3672" s="70">
        <f t="shared" si="2070"/>
        <v>10.06</v>
      </c>
      <c r="J3672" s="70">
        <f t="shared" si="2071"/>
        <v>139.56</v>
      </c>
      <c r="K3672" s="70">
        <v>0</v>
      </c>
      <c r="L3672" s="76">
        <f t="shared" si="2072"/>
        <v>139.56</v>
      </c>
      <c r="N3672" s="70">
        <v>129.5</v>
      </c>
      <c r="O3672" s="70">
        <v>10.06</v>
      </c>
      <c r="P3672" s="70">
        <f t="shared" si="2073"/>
        <v>139.56</v>
      </c>
      <c r="Q3672" s="64"/>
      <c r="R3672" s="70">
        <f t="shared" si="2074"/>
        <v>129.5</v>
      </c>
      <c r="S3672" s="70">
        <f t="shared" si="2074"/>
        <v>10.06</v>
      </c>
      <c r="T3672" s="70">
        <f t="shared" si="2075"/>
        <v>139.56</v>
      </c>
      <c r="U3672" s="70">
        <f t="shared" si="2076"/>
        <v>0</v>
      </c>
      <c r="V3672" s="78">
        <f t="shared" si="2077"/>
        <v>139.56</v>
      </c>
      <c r="X3672" s="70">
        <v>129.5</v>
      </c>
      <c r="Y3672" s="70">
        <v>10.06</v>
      </c>
      <c r="Z3672" s="70">
        <v>139.56</v>
      </c>
      <c r="AA3672" s="79"/>
      <c r="AB3672" s="80">
        <f t="shared" si="2044"/>
        <v>-1.0000000000005116E-2</v>
      </c>
    </row>
    <row r="3673" spans="1:28" x14ac:dyDescent="0.25">
      <c r="A3673" s="72" t="s">
        <v>19373</v>
      </c>
      <c r="B3673" s="73" t="s">
        <v>24744</v>
      </c>
      <c r="C3673" s="74" t="s">
        <v>15692</v>
      </c>
      <c r="D3673" s="75">
        <v>0</v>
      </c>
      <c r="E3673" s="70">
        <v>457.16</v>
      </c>
      <c r="F3673" s="76">
        <f t="shared" si="2069"/>
        <v>0</v>
      </c>
      <c r="G3673" s="77"/>
      <c r="H3673" s="70">
        <f t="shared" si="2070"/>
        <v>447.1</v>
      </c>
      <c r="I3673" s="70">
        <f t="shared" si="2070"/>
        <v>10.06</v>
      </c>
      <c r="J3673" s="70">
        <f t="shared" si="2071"/>
        <v>457.16</v>
      </c>
      <c r="K3673" s="70">
        <v>0</v>
      </c>
      <c r="L3673" s="76">
        <f t="shared" si="2072"/>
        <v>457.16</v>
      </c>
      <c r="N3673" s="70">
        <v>447.1</v>
      </c>
      <c r="O3673" s="70">
        <v>10.06</v>
      </c>
      <c r="P3673" s="70">
        <f t="shared" si="2073"/>
        <v>457.16</v>
      </c>
      <c r="Q3673" s="64"/>
      <c r="R3673" s="70">
        <f t="shared" si="2074"/>
        <v>447.1</v>
      </c>
      <c r="S3673" s="70">
        <f t="shared" si="2074"/>
        <v>10.06</v>
      </c>
      <c r="T3673" s="70">
        <f t="shared" si="2075"/>
        <v>457.16</v>
      </c>
      <c r="U3673" s="70">
        <f t="shared" si="2076"/>
        <v>0</v>
      </c>
      <c r="V3673" s="78">
        <f t="shared" si="2077"/>
        <v>457.16</v>
      </c>
      <c r="X3673" s="70">
        <v>447.1</v>
      </c>
      <c r="Y3673" s="70">
        <v>10.06</v>
      </c>
      <c r="Z3673" s="70">
        <v>457.16</v>
      </c>
      <c r="AA3673" s="79"/>
      <c r="AB3673" s="80">
        <f t="shared" si="2044"/>
        <v>0</v>
      </c>
    </row>
    <row r="3674" spans="1:28" ht="22.5" x14ac:dyDescent="0.25">
      <c r="A3674" s="72" t="s">
        <v>19374</v>
      </c>
      <c r="B3674" s="73" t="s">
        <v>24745</v>
      </c>
      <c r="C3674" s="74" t="s">
        <v>15692</v>
      </c>
      <c r="D3674" s="75">
        <v>0</v>
      </c>
      <c r="E3674" s="70">
        <v>225.47</v>
      </c>
      <c r="F3674" s="76">
        <f t="shared" si="2069"/>
        <v>0</v>
      </c>
      <c r="G3674" s="77"/>
      <c r="H3674" s="70">
        <f t="shared" si="2070"/>
        <v>215.41</v>
      </c>
      <c r="I3674" s="70">
        <f t="shared" si="2070"/>
        <v>10.06</v>
      </c>
      <c r="J3674" s="70">
        <f t="shared" si="2071"/>
        <v>225.47</v>
      </c>
      <c r="K3674" s="70">
        <v>0</v>
      </c>
      <c r="L3674" s="76">
        <f t="shared" si="2072"/>
        <v>225.47</v>
      </c>
      <c r="N3674" s="70">
        <v>215.41</v>
      </c>
      <c r="O3674" s="70">
        <v>10.06</v>
      </c>
      <c r="P3674" s="70">
        <f t="shared" si="2073"/>
        <v>225.47</v>
      </c>
      <c r="Q3674" s="64"/>
      <c r="R3674" s="70">
        <f t="shared" si="2074"/>
        <v>215.41</v>
      </c>
      <c r="S3674" s="70">
        <f t="shared" si="2074"/>
        <v>10.06</v>
      </c>
      <c r="T3674" s="70">
        <f t="shared" si="2075"/>
        <v>225.47</v>
      </c>
      <c r="U3674" s="70">
        <f t="shared" si="2076"/>
        <v>0</v>
      </c>
      <c r="V3674" s="78">
        <f t="shared" si="2077"/>
        <v>225.47</v>
      </c>
      <c r="X3674" s="70">
        <v>215.41</v>
      </c>
      <c r="Y3674" s="70">
        <v>10.06</v>
      </c>
      <c r="Z3674" s="70">
        <v>225.47</v>
      </c>
      <c r="AA3674" s="79"/>
      <c r="AB3674" s="80">
        <f t="shared" si="2044"/>
        <v>0</v>
      </c>
    </row>
    <row r="3675" spans="1:28" s="83" customFormat="1" ht="22.5" x14ac:dyDescent="0.25">
      <c r="A3675" s="72" t="s">
        <v>19375</v>
      </c>
      <c r="B3675" s="73" t="s">
        <v>24746</v>
      </c>
      <c r="C3675" s="74" t="s">
        <v>15692</v>
      </c>
      <c r="D3675" s="75">
        <v>0</v>
      </c>
      <c r="E3675" s="70">
        <v>128.24</v>
      </c>
      <c r="F3675" s="76">
        <f t="shared" si="2069"/>
        <v>0</v>
      </c>
      <c r="G3675" s="77"/>
      <c r="H3675" s="70">
        <f t="shared" si="2070"/>
        <v>111.46</v>
      </c>
      <c r="I3675" s="70">
        <f t="shared" si="2070"/>
        <v>16.78</v>
      </c>
      <c r="J3675" s="70">
        <f t="shared" si="2071"/>
        <v>128.24</v>
      </c>
      <c r="K3675" s="70">
        <v>0</v>
      </c>
      <c r="L3675" s="76">
        <f t="shared" si="2072"/>
        <v>128.24</v>
      </c>
      <c r="M3675" s="34"/>
      <c r="N3675" s="70">
        <v>111.46</v>
      </c>
      <c r="O3675" s="70">
        <v>16.78</v>
      </c>
      <c r="P3675" s="70">
        <f t="shared" si="2073"/>
        <v>128.24</v>
      </c>
      <c r="Q3675" s="64"/>
      <c r="R3675" s="70">
        <f t="shared" si="2074"/>
        <v>111.46</v>
      </c>
      <c r="S3675" s="70">
        <f t="shared" si="2074"/>
        <v>16.79</v>
      </c>
      <c r="T3675" s="70">
        <f t="shared" si="2075"/>
        <v>128.25</v>
      </c>
      <c r="U3675" s="70">
        <f t="shared" si="2076"/>
        <v>0</v>
      </c>
      <c r="V3675" s="78">
        <f t="shared" si="2077"/>
        <v>128.25</v>
      </c>
      <c r="W3675" s="34"/>
      <c r="X3675" s="70">
        <v>111.46</v>
      </c>
      <c r="Y3675" s="70">
        <v>16.79</v>
      </c>
      <c r="Z3675" s="70">
        <v>128.25</v>
      </c>
      <c r="AA3675" s="79"/>
      <c r="AB3675" s="80">
        <f t="shared" si="2044"/>
        <v>0</v>
      </c>
    </row>
    <row r="3676" spans="1:28" ht="22.5" x14ac:dyDescent="0.25">
      <c r="A3676" s="72" t="s">
        <v>19376</v>
      </c>
      <c r="B3676" s="73" t="s">
        <v>24747</v>
      </c>
      <c r="C3676" s="74" t="s">
        <v>15692</v>
      </c>
      <c r="D3676" s="75">
        <v>0</v>
      </c>
      <c r="E3676" s="70">
        <v>586.56000000000006</v>
      </c>
      <c r="F3676" s="76">
        <f t="shared" si="2069"/>
        <v>0</v>
      </c>
      <c r="G3676" s="77"/>
      <c r="H3676" s="70">
        <f t="shared" si="2070"/>
        <v>575.87</v>
      </c>
      <c r="I3676" s="70">
        <f t="shared" si="2070"/>
        <v>10.69</v>
      </c>
      <c r="J3676" s="70">
        <f t="shared" si="2071"/>
        <v>586.56000000000006</v>
      </c>
      <c r="K3676" s="70">
        <v>0</v>
      </c>
      <c r="L3676" s="76">
        <f t="shared" si="2072"/>
        <v>586.56000000000006</v>
      </c>
      <c r="N3676" s="70">
        <v>575.87</v>
      </c>
      <c r="O3676" s="70">
        <v>10.69</v>
      </c>
      <c r="P3676" s="70">
        <f t="shared" si="2073"/>
        <v>586.56000000000006</v>
      </c>
      <c r="Q3676" s="64"/>
      <c r="R3676" s="70">
        <f t="shared" si="2074"/>
        <v>575.87</v>
      </c>
      <c r="S3676" s="70">
        <f t="shared" si="2074"/>
        <v>10.69</v>
      </c>
      <c r="T3676" s="70">
        <f t="shared" si="2075"/>
        <v>586.56000000000006</v>
      </c>
      <c r="U3676" s="70">
        <f t="shared" si="2076"/>
        <v>0</v>
      </c>
      <c r="V3676" s="78">
        <f t="shared" si="2077"/>
        <v>586.56000000000006</v>
      </c>
      <c r="X3676" s="70">
        <v>575.87</v>
      </c>
      <c r="Y3676" s="70">
        <v>10.69</v>
      </c>
      <c r="Z3676" s="70">
        <v>586.55999999999995</v>
      </c>
      <c r="AA3676" s="79"/>
      <c r="AB3676" s="80">
        <f t="shared" si="2044"/>
        <v>0</v>
      </c>
    </row>
    <row r="3677" spans="1:28" ht="22.5" x14ac:dyDescent="0.25">
      <c r="A3677" s="72" t="s">
        <v>19377</v>
      </c>
      <c r="B3677" s="73" t="s">
        <v>24748</v>
      </c>
      <c r="C3677" s="74" t="s">
        <v>15692</v>
      </c>
      <c r="D3677" s="75">
        <v>0</v>
      </c>
      <c r="E3677" s="70">
        <v>223.09</v>
      </c>
      <c r="F3677" s="76">
        <f t="shared" si="2069"/>
        <v>0</v>
      </c>
      <c r="G3677" s="77"/>
      <c r="H3677" s="70">
        <f t="shared" si="2070"/>
        <v>212.4</v>
      </c>
      <c r="I3677" s="70">
        <f t="shared" si="2070"/>
        <v>10.69</v>
      </c>
      <c r="J3677" s="70">
        <f t="shared" si="2071"/>
        <v>223.09</v>
      </c>
      <c r="K3677" s="70">
        <v>0</v>
      </c>
      <c r="L3677" s="76">
        <f t="shared" si="2072"/>
        <v>223.09</v>
      </c>
      <c r="N3677" s="70">
        <v>212.4</v>
      </c>
      <c r="O3677" s="70">
        <v>10.69</v>
      </c>
      <c r="P3677" s="70">
        <f t="shared" si="2073"/>
        <v>223.09</v>
      </c>
      <c r="Q3677" s="64"/>
      <c r="R3677" s="70">
        <f t="shared" si="2074"/>
        <v>212.4</v>
      </c>
      <c r="S3677" s="70">
        <f t="shared" si="2074"/>
        <v>10.69</v>
      </c>
      <c r="T3677" s="70">
        <f t="shared" si="2075"/>
        <v>223.09</v>
      </c>
      <c r="U3677" s="70">
        <f t="shared" si="2076"/>
        <v>0</v>
      </c>
      <c r="V3677" s="78">
        <f t="shared" si="2077"/>
        <v>223.09</v>
      </c>
      <c r="X3677" s="70">
        <v>212.4</v>
      </c>
      <c r="Y3677" s="70">
        <v>10.69</v>
      </c>
      <c r="Z3677" s="70">
        <v>223.09</v>
      </c>
      <c r="AA3677" s="79"/>
      <c r="AB3677" s="80">
        <f t="shared" si="2044"/>
        <v>0</v>
      </c>
    </row>
    <row r="3678" spans="1:28" x14ac:dyDescent="0.25">
      <c r="A3678" s="72" t="s">
        <v>19378</v>
      </c>
      <c r="B3678" s="73" t="s">
        <v>24749</v>
      </c>
      <c r="C3678" s="74" t="s">
        <v>15692</v>
      </c>
      <c r="D3678" s="75">
        <v>0</v>
      </c>
      <c r="E3678" s="70">
        <v>639.0200000000001</v>
      </c>
      <c r="F3678" s="76">
        <f t="shared" si="2069"/>
        <v>0</v>
      </c>
      <c r="G3678" s="77"/>
      <c r="H3678" s="70">
        <f t="shared" si="2070"/>
        <v>628.33000000000004</v>
      </c>
      <c r="I3678" s="70">
        <f t="shared" si="2070"/>
        <v>10.69</v>
      </c>
      <c r="J3678" s="70">
        <f t="shared" si="2071"/>
        <v>639.0200000000001</v>
      </c>
      <c r="K3678" s="70">
        <v>0</v>
      </c>
      <c r="L3678" s="76">
        <f t="shared" si="2072"/>
        <v>639.0200000000001</v>
      </c>
      <c r="N3678" s="70">
        <v>628.33000000000004</v>
      </c>
      <c r="O3678" s="70">
        <v>10.69</v>
      </c>
      <c r="P3678" s="70">
        <f t="shared" si="2073"/>
        <v>639.0200000000001</v>
      </c>
      <c r="Q3678" s="64"/>
      <c r="R3678" s="70">
        <f t="shared" si="2074"/>
        <v>628.33000000000004</v>
      </c>
      <c r="S3678" s="70">
        <f t="shared" si="2074"/>
        <v>10.69</v>
      </c>
      <c r="T3678" s="70">
        <f t="shared" si="2075"/>
        <v>639.0200000000001</v>
      </c>
      <c r="U3678" s="70">
        <f t="shared" si="2076"/>
        <v>0</v>
      </c>
      <c r="V3678" s="78">
        <f t="shared" si="2077"/>
        <v>639.0200000000001</v>
      </c>
      <c r="X3678" s="70">
        <v>628.33000000000004</v>
      </c>
      <c r="Y3678" s="70">
        <v>10.69</v>
      </c>
      <c r="Z3678" s="70">
        <v>639.02</v>
      </c>
      <c r="AA3678" s="79"/>
      <c r="AB3678" s="80">
        <f t="shared" si="2044"/>
        <v>-9.9999999999909051E-3</v>
      </c>
    </row>
    <row r="3679" spans="1:28" ht="33.75" x14ac:dyDescent="0.25">
      <c r="A3679" s="72" t="s">
        <v>19379</v>
      </c>
      <c r="B3679" s="73" t="s">
        <v>24750</v>
      </c>
      <c r="C3679" s="74" t="s">
        <v>15692</v>
      </c>
      <c r="D3679" s="75">
        <v>0</v>
      </c>
      <c r="E3679" s="70">
        <v>56.72</v>
      </c>
      <c r="F3679" s="76">
        <f t="shared" si="2069"/>
        <v>0</v>
      </c>
      <c r="G3679" s="77"/>
      <c r="H3679" s="70">
        <f t="shared" si="2070"/>
        <v>46.66</v>
      </c>
      <c r="I3679" s="70">
        <f t="shared" si="2070"/>
        <v>10.06</v>
      </c>
      <c r="J3679" s="70">
        <f t="shared" si="2071"/>
        <v>56.72</v>
      </c>
      <c r="K3679" s="70">
        <v>0</v>
      </c>
      <c r="L3679" s="76">
        <f t="shared" si="2072"/>
        <v>56.72</v>
      </c>
      <c r="N3679" s="70">
        <v>46.66</v>
      </c>
      <c r="O3679" s="70">
        <v>10.06</v>
      </c>
      <c r="P3679" s="70">
        <f t="shared" si="2073"/>
        <v>56.72</v>
      </c>
      <c r="Q3679" s="64"/>
      <c r="R3679" s="70">
        <f t="shared" si="2074"/>
        <v>46.66</v>
      </c>
      <c r="S3679" s="70">
        <f t="shared" si="2074"/>
        <v>10.06</v>
      </c>
      <c r="T3679" s="70">
        <f t="shared" si="2075"/>
        <v>56.72</v>
      </c>
      <c r="U3679" s="70">
        <f t="shared" si="2076"/>
        <v>0</v>
      </c>
      <c r="V3679" s="78">
        <f t="shared" si="2077"/>
        <v>56.72</v>
      </c>
      <c r="X3679" s="70">
        <v>46.66</v>
      </c>
      <c r="Y3679" s="70">
        <v>10.06</v>
      </c>
      <c r="Z3679" s="70">
        <v>56.72</v>
      </c>
      <c r="AA3679" s="79"/>
      <c r="AB3679" s="80">
        <f t="shared" si="2044"/>
        <v>0</v>
      </c>
    </row>
    <row r="3680" spans="1:28" x14ac:dyDescent="0.25">
      <c r="A3680" s="84" t="s">
        <v>19858</v>
      </c>
      <c r="B3680" s="85" t="s">
        <v>24751</v>
      </c>
      <c r="C3680" s="86" t="s">
        <v>15692</v>
      </c>
      <c r="D3680" s="87">
        <v>0</v>
      </c>
      <c r="E3680" s="88">
        <v>272.14</v>
      </c>
      <c r="F3680" s="76">
        <f t="shared" si="2069"/>
        <v>0</v>
      </c>
      <c r="G3680" s="77"/>
      <c r="H3680" s="88">
        <f t="shared" si="2070"/>
        <v>261.45</v>
      </c>
      <c r="I3680" s="88">
        <f t="shared" si="2070"/>
        <v>10.69</v>
      </c>
      <c r="J3680" s="88">
        <f t="shared" si="2071"/>
        <v>272.14</v>
      </c>
      <c r="K3680" s="88">
        <v>0</v>
      </c>
      <c r="L3680" s="76">
        <f t="shared" si="2072"/>
        <v>272.14</v>
      </c>
      <c r="N3680" s="88">
        <v>261.45</v>
      </c>
      <c r="O3680" s="88">
        <v>10.69</v>
      </c>
      <c r="P3680" s="88">
        <f t="shared" si="2073"/>
        <v>272.14</v>
      </c>
      <c r="Q3680" s="89"/>
      <c r="R3680" s="88">
        <f t="shared" si="2074"/>
        <v>261.45</v>
      </c>
      <c r="S3680" s="88">
        <f t="shared" si="2074"/>
        <v>10.69</v>
      </c>
      <c r="T3680" s="88">
        <f t="shared" si="2075"/>
        <v>272.14</v>
      </c>
      <c r="U3680" s="88">
        <f t="shared" si="2076"/>
        <v>0</v>
      </c>
      <c r="V3680" s="78">
        <f t="shared" si="2077"/>
        <v>272.14</v>
      </c>
      <c r="X3680" s="88">
        <v>261.45</v>
      </c>
      <c r="Y3680" s="88">
        <v>10.69</v>
      </c>
      <c r="Z3680" s="88">
        <v>272.14</v>
      </c>
      <c r="AA3680" s="79"/>
      <c r="AB3680" s="80">
        <f t="shared" si="2044"/>
        <v>0</v>
      </c>
    </row>
    <row r="3681" spans="1:28" x14ac:dyDescent="0.25">
      <c r="A3681" s="72" t="s">
        <v>19380</v>
      </c>
      <c r="B3681" s="73" t="s">
        <v>24752</v>
      </c>
      <c r="C3681" s="74" t="s">
        <v>15692</v>
      </c>
      <c r="D3681" s="75">
        <v>0</v>
      </c>
      <c r="E3681" s="70">
        <v>128.75</v>
      </c>
      <c r="F3681" s="76">
        <f t="shared" si="2069"/>
        <v>0</v>
      </c>
      <c r="G3681" s="77"/>
      <c r="H3681" s="70">
        <f t="shared" si="2070"/>
        <v>91.85</v>
      </c>
      <c r="I3681" s="70">
        <f t="shared" si="2070"/>
        <v>36.9</v>
      </c>
      <c r="J3681" s="70">
        <f t="shared" si="2071"/>
        <v>128.75</v>
      </c>
      <c r="K3681" s="70">
        <v>0</v>
      </c>
      <c r="L3681" s="76">
        <f t="shared" si="2072"/>
        <v>128.75</v>
      </c>
      <c r="N3681" s="70">
        <v>91.850000000000009</v>
      </c>
      <c r="O3681" s="70">
        <v>36.900000000000006</v>
      </c>
      <c r="P3681" s="70">
        <f t="shared" si="2073"/>
        <v>128.75</v>
      </c>
      <c r="Q3681" s="64"/>
      <c r="R3681" s="70">
        <f t="shared" si="2074"/>
        <v>91.85</v>
      </c>
      <c r="S3681" s="70">
        <f t="shared" si="2074"/>
        <v>36.909999999999997</v>
      </c>
      <c r="T3681" s="70">
        <f t="shared" si="2075"/>
        <v>128.76</v>
      </c>
      <c r="U3681" s="70">
        <f t="shared" si="2076"/>
        <v>0</v>
      </c>
      <c r="V3681" s="78">
        <f t="shared" si="2077"/>
        <v>128.76</v>
      </c>
      <c r="X3681" s="70">
        <v>91.85</v>
      </c>
      <c r="Y3681" s="70">
        <v>36.909999999999997</v>
      </c>
      <c r="Z3681" s="70">
        <v>128.76</v>
      </c>
      <c r="AA3681" s="79"/>
      <c r="AB3681" s="80">
        <f t="shared" si="2044"/>
        <v>0</v>
      </c>
    </row>
    <row r="3682" spans="1:28" ht="22.5" x14ac:dyDescent="0.25">
      <c r="A3682" s="72" t="s">
        <v>19381</v>
      </c>
      <c r="B3682" s="73" t="s">
        <v>24753</v>
      </c>
      <c r="C3682" s="74" t="s">
        <v>15692</v>
      </c>
      <c r="D3682" s="75">
        <v>0</v>
      </c>
      <c r="E3682" s="70">
        <v>181.55</v>
      </c>
      <c r="F3682" s="76">
        <f t="shared" si="2069"/>
        <v>0</v>
      </c>
      <c r="G3682" s="77"/>
      <c r="H3682" s="70">
        <f t="shared" si="2070"/>
        <v>148</v>
      </c>
      <c r="I3682" s="70">
        <f t="shared" si="2070"/>
        <v>33.549999999999997</v>
      </c>
      <c r="J3682" s="70">
        <f t="shared" si="2071"/>
        <v>181.55</v>
      </c>
      <c r="K3682" s="70">
        <v>0</v>
      </c>
      <c r="L3682" s="76">
        <f t="shared" si="2072"/>
        <v>181.55</v>
      </c>
      <c r="N3682" s="70">
        <v>148</v>
      </c>
      <c r="O3682" s="70">
        <v>33.549999999999997</v>
      </c>
      <c r="P3682" s="70">
        <f t="shared" si="2073"/>
        <v>181.55</v>
      </c>
      <c r="Q3682" s="64"/>
      <c r="R3682" s="70">
        <f t="shared" si="2074"/>
        <v>148</v>
      </c>
      <c r="S3682" s="70">
        <f t="shared" si="2074"/>
        <v>33.549999999999997</v>
      </c>
      <c r="T3682" s="70">
        <f t="shared" si="2075"/>
        <v>181.55</v>
      </c>
      <c r="U3682" s="70">
        <f t="shared" si="2076"/>
        <v>0</v>
      </c>
      <c r="V3682" s="78">
        <f t="shared" si="2077"/>
        <v>181.55</v>
      </c>
      <c r="X3682" s="70">
        <v>148</v>
      </c>
      <c r="Y3682" s="70">
        <v>33.549999999999997</v>
      </c>
      <c r="Z3682" s="70">
        <v>181.55</v>
      </c>
      <c r="AA3682" s="79"/>
      <c r="AB3682" s="80">
        <f t="shared" si="2044"/>
        <v>0</v>
      </c>
    </row>
    <row r="3683" spans="1:28" x14ac:dyDescent="0.25">
      <c r="A3683" s="72" t="s">
        <v>19382</v>
      </c>
      <c r="B3683" s="73" t="s">
        <v>24754</v>
      </c>
      <c r="C3683" s="74" t="s">
        <v>15692</v>
      </c>
      <c r="D3683" s="75">
        <v>0</v>
      </c>
      <c r="E3683" s="70">
        <v>1051.9099999999999</v>
      </c>
      <c r="F3683" s="76">
        <f t="shared" si="2069"/>
        <v>0</v>
      </c>
      <c r="G3683" s="77"/>
      <c r="H3683" s="70">
        <f t="shared" si="2070"/>
        <v>1041.8499999999999</v>
      </c>
      <c r="I3683" s="70">
        <f t="shared" si="2070"/>
        <v>10.06</v>
      </c>
      <c r="J3683" s="70">
        <f t="shared" si="2071"/>
        <v>1051.9099999999999</v>
      </c>
      <c r="K3683" s="70">
        <v>0</v>
      </c>
      <c r="L3683" s="76">
        <f t="shared" si="2072"/>
        <v>1051.9099999999999</v>
      </c>
      <c r="N3683" s="70">
        <v>1041.8499999999999</v>
      </c>
      <c r="O3683" s="70">
        <v>10.06</v>
      </c>
      <c r="P3683" s="70">
        <f t="shared" si="2073"/>
        <v>1051.9099999999999</v>
      </c>
      <c r="Q3683" s="64"/>
      <c r="R3683" s="70">
        <f t="shared" si="2074"/>
        <v>1041.8499999999999</v>
      </c>
      <c r="S3683" s="70">
        <f t="shared" si="2074"/>
        <v>10.06</v>
      </c>
      <c r="T3683" s="70">
        <f t="shared" si="2075"/>
        <v>1051.9099999999999</v>
      </c>
      <c r="U3683" s="70">
        <f t="shared" si="2076"/>
        <v>0</v>
      </c>
      <c r="V3683" s="78">
        <f t="shared" si="2077"/>
        <v>1051.9099999999999</v>
      </c>
      <c r="X3683" s="70">
        <v>1041.8499999999999</v>
      </c>
      <c r="Y3683" s="70">
        <v>10.06</v>
      </c>
      <c r="Z3683" s="70">
        <v>1051.9100000000001</v>
      </c>
      <c r="AA3683" s="79"/>
      <c r="AB3683" s="80">
        <f t="shared" ref="AB3683:AB3746" si="2078">P3680-Z3680</f>
        <v>0</v>
      </c>
    </row>
    <row r="3684" spans="1:28" x14ac:dyDescent="0.25">
      <c r="A3684" s="72" t="s">
        <v>19383</v>
      </c>
      <c r="B3684" s="73" t="s">
        <v>24755</v>
      </c>
      <c r="C3684" s="74" t="s">
        <v>15692</v>
      </c>
      <c r="D3684" s="75">
        <v>0</v>
      </c>
      <c r="E3684" s="70">
        <v>135.5</v>
      </c>
      <c r="F3684" s="76">
        <f t="shared" si="2069"/>
        <v>0</v>
      </c>
      <c r="G3684" s="77"/>
      <c r="H3684" s="70">
        <f t="shared" si="2070"/>
        <v>125.44</v>
      </c>
      <c r="I3684" s="70">
        <f t="shared" si="2070"/>
        <v>10.06</v>
      </c>
      <c r="J3684" s="70">
        <f t="shared" si="2071"/>
        <v>135.5</v>
      </c>
      <c r="K3684" s="70">
        <v>0</v>
      </c>
      <c r="L3684" s="76">
        <f t="shared" si="2072"/>
        <v>135.5</v>
      </c>
      <c r="N3684" s="70">
        <v>125.44</v>
      </c>
      <c r="O3684" s="70">
        <v>10.06</v>
      </c>
      <c r="P3684" s="70">
        <f t="shared" si="2073"/>
        <v>135.5</v>
      </c>
      <c r="Q3684" s="64"/>
      <c r="R3684" s="70">
        <f t="shared" si="2074"/>
        <v>125.44</v>
      </c>
      <c r="S3684" s="70">
        <f t="shared" si="2074"/>
        <v>10.06</v>
      </c>
      <c r="T3684" s="70">
        <f t="shared" si="2075"/>
        <v>135.5</v>
      </c>
      <c r="U3684" s="70">
        <f t="shared" si="2076"/>
        <v>0</v>
      </c>
      <c r="V3684" s="78">
        <f t="shared" si="2077"/>
        <v>135.5</v>
      </c>
      <c r="X3684" s="70">
        <v>125.44</v>
      </c>
      <c r="Y3684" s="70">
        <v>10.06</v>
      </c>
      <c r="Z3684" s="70">
        <v>135.5</v>
      </c>
      <c r="AA3684" s="79"/>
      <c r="AB3684" s="80">
        <f t="shared" si="2078"/>
        <v>-9.9999999999909051E-3</v>
      </c>
    </row>
    <row r="3685" spans="1:28" x14ac:dyDescent="0.25">
      <c r="A3685" s="72" t="s">
        <v>19384</v>
      </c>
      <c r="B3685" s="73" t="s">
        <v>24756</v>
      </c>
      <c r="C3685" s="74" t="s">
        <v>15692</v>
      </c>
      <c r="D3685" s="75">
        <v>0</v>
      </c>
      <c r="E3685" s="70">
        <v>406.79999999999995</v>
      </c>
      <c r="F3685" s="76">
        <f t="shared" si="2069"/>
        <v>0</v>
      </c>
      <c r="G3685" s="77"/>
      <c r="H3685" s="70">
        <f t="shared" si="2070"/>
        <v>390.02</v>
      </c>
      <c r="I3685" s="70">
        <f t="shared" si="2070"/>
        <v>16.78</v>
      </c>
      <c r="J3685" s="70">
        <f t="shared" si="2071"/>
        <v>406.79999999999995</v>
      </c>
      <c r="K3685" s="70">
        <v>0</v>
      </c>
      <c r="L3685" s="76">
        <f t="shared" si="2072"/>
        <v>406.79999999999995</v>
      </c>
      <c r="N3685" s="70">
        <v>390.02</v>
      </c>
      <c r="O3685" s="70">
        <v>16.78</v>
      </c>
      <c r="P3685" s="70">
        <f t="shared" si="2073"/>
        <v>406.79999999999995</v>
      </c>
      <c r="Q3685" s="64"/>
      <c r="R3685" s="70">
        <f t="shared" si="2074"/>
        <v>390.02</v>
      </c>
      <c r="S3685" s="70">
        <f t="shared" si="2074"/>
        <v>16.79</v>
      </c>
      <c r="T3685" s="70">
        <f t="shared" si="2075"/>
        <v>406.81</v>
      </c>
      <c r="U3685" s="70">
        <f t="shared" si="2076"/>
        <v>0</v>
      </c>
      <c r="V3685" s="78">
        <f t="shared" si="2077"/>
        <v>406.81</v>
      </c>
      <c r="X3685" s="70">
        <v>390.02</v>
      </c>
      <c r="Y3685" s="70">
        <v>16.79</v>
      </c>
      <c r="Z3685" s="70">
        <v>406.81</v>
      </c>
      <c r="AA3685" s="79"/>
      <c r="AB3685" s="80">
        <f t="shared" si="2078"/>
        <v>0</v>
      </c>
    </row>
    <row r="3686" spans="1:28" x14ac:dyDescent="0.25">
      <c r="A3686" s="72" t="s">
        <v>19385</v>
      </c>
      <c r="B3686" s="73" t="s">
        <v>24757</v>
      </c>
      <c r="C3686" s="74" t="s">
        <v>15692</v>
      </c>
      <c r="D3686" s="75">
        <v>0</v>
      </c>
      <c r="E3686" s="70">
        <v>358.39000000000004</v>
      </c>
      <c r="F3686" s="76">
        <f t="shared" si="2069"/>
        <v>0</v>
      </c>
      <c r="G3686" s="77"/>
      <c r="H3686" s="70">
        <f t="shared" si="2070"/>
        <v>348.33</v>
      </c>
      <c r="I3686" s="70">
        <f t="shared" si="2070"/>
        <v>10.06</v>
      </c>
      <c r="J3686" s="70">
        <f t="shared" si="2071"/>
        <v>358.39</v>
      </c>
      <c r="K3686" s="70">
        <v>0</v>
      </c>
      <c r="L3686" s="76">
        <f t="shared" si="2072"/>
        <v>358.39</v>
      </c>
      <c r="N3686" s="70">
        <v>348.33000000000004</v>
      </c>
      <c r="O3686" s="70">
        <v>10.06</v>
      </c>
      <c r="P3686" s="70">
        <f t="shared" si="2073"/>
        <v>358.39000000000004</v>
      </c>
      <c r="Q3686" s="64"/>
      <c r="R3686" s="70">
        <f t="shared" si="2074"/>
        <v>348.33</v>
      </c>
      <c r="S3686" s="70">
        <f t="shared" si="2074"/>
        <v>10.06</v>
      </c>
      <c r="T3686" s="70">
        <f t="shared" si="2075"/>
        <v>358.39</v>
      </c>
      <c r="U3686" s="70">
        <f t="shared" si="2076"/>
        <v>0</v>
      </c>
      <c r="V3686" s="78">
        <f t="shared" si="2077"/>
        <v>358.39</v>
      </c>
      <c r="X3686" s="70">
        <v>348.33</v>
      </c>
      <c r="Y3686" s="70">
        <v>10.06</v>
      </c>
      <c r="Z3686" s="70">
        <v>358.39</v>
      </c>
      <c r="AA3686" s="79"/>
      <c r="AB3686" s="80">
        <f t="shared" si="2078"/>
        <v>0</v>
      </c>
    </row>
    <row r="3687" spans="1:28" x14ac:dyDescent="0.25">
      <c r="A3687" s="72" t="s">
        <v>19386</v>
      </c>
      <c r="B3687" s="73" t="s">
        <v>24758</v>
      </c>
      <c r="C3687" s="74" t="s">
        <v>15692</v>
      </c>
      <c r="D3687" s="75">
        <v>0</v>
      </c>
      <c r="E3687" s="70">
        <v>235.07999999999998</v>
      </c>
      <c r="F3687" s="76">
        <f t="shared" si="2069"/>
        <v>0</v>
      </c>
      <c r="G3687" s="77"/>
      <c r="H3687" s="70">
        <f t="shared" si="2070"/>
        <v>226.69</v>
      </c>
      <c r="I3687" s="70">
        <f t="shared" si="2070"/>
        <v>8.39</v>
      </c>
      <c r="J3687" s="70">
        <f t="shared" si="2071"/>
        <v>235.07999999999998</v>
      </c>
      <c r="K3687" s="70">
        <v>0</v>
      </c>
      <c r="L3687" s="76">
        <f t="shared" si="2072"/>
        <v>235.07999999999998</v>
      </c>
      <c r="N3687" s="70">
        <v>226.69</v>
      </c>
      <c r="O3687" s="70">
        <v>8.39</v>
      </c>
      <c r="P3687" s="70">
        <f t="shared" si="2073"/>
        <v>235.07999999999998</v>
      </c>
      <c r="Q3687" s="64"/>
      <c r="R3687" s="70">
        <f t="shared" si="2074"/>
        <v>226.69</v>
      </c>
      <c r="S3687" s="70">
        <f t="shared" si="2074"/>
        <v>8.39</v>
      </c>
      <c r="T3687" s="70">
        <f t="shared" si="2075"/>
        <v>235.07999999999998</v>
      </c>
      <c r="U3687" s="70">
        <f t="shared" si="2076"/>
        <v>0</v>
      </c>
      <c r="V3687" s="78">
        <f t="shared" si="2077"/>
        <v>235.07999999999998</v>
      </c>
      <c r="X3687" s="70">
        <v>226.69</v>
      </c>
      <c r="Y3687" s="70">
        <v>8.39</v>
      </c>
      <c r="Z3687" s="70">
        <v>235.08</v>
      </c>
      <c r="AA3687" s="79"/>
      <c r="AB3687" s="80">
        <f t="shared" si="2078"/>
        <v>0</v>
      </c>
    </row>
    <row r="3688" spans="1:28" x14ac:dyDescent="0.25">
      <c r="A3688" s="72" t="s">
        <v>19387</v>
      </c>
      <c r="B3688" s="73" t="s">
        <v>24759</v>
      </c>
      <c r="C3688" s="74" t="s">
        <v>15692</v>
      </c>
      <c r="D3688" s="75">
        <v>0</v>
      </c>
      <c r="E3688" s="70">
        <v>246.74</v>
      </c>
      <c r="F3688" s="76">
        <f t="shared" si="2069"/>
        <v>0</v>
      </c>
      <c r="G3688" s="77"/>
      <c r="H3688" s="70">
        <f t="shared" si="2070"/>
        <v>238.35</v>
      </c>
      <c r="I3688" s="70">
        <f t="shared" si="2070"/>
        <v>8.39</v>
      </c>
      <c r="J3688" s="70">
        <f t="shared" si="2071"/>
        <v>246.74</v>
      </c>
      <c r="K3688" s="70">
        <v>0</v>
      </c>
      <c r="L3688" s="76">
        <f t="shared" si="2072"/>
        <v>246.74</v>
      </c>
      <c r="N3688" s="70">
        <v>238.35</v>
      </c>
      <c r="O3688" s="70">
        <v>8.39</v>
      </c>
      <c r="P3688" s="70">
        <f t="shared" si="2073"/>
        <v>246.74</v>
      </c>
      <c r="Q3688" s="64"/>
      <c r="R3688" s="70">
        <f t="shared" si="2074"/>
        <v>238.35</v>
      </c>
      <c r="S3688" s="70">
        <f t="shared" si="2074"/>
        <v>8.39</v>
      </c>
      <c r="T3688" s="70">
        <f t="shared" si="2075"/>
        <v>246.74</v>
      </c>
      <c r="U3688" s="70">
        <f t="shared" si="2076"/>
        <v>0</v>
      </c>
      <c r="V3688" s="78">
        <f t="shared" si="2077"/>
        <v>246.74</v>
      </c>
      <c r="X3688" s="70">
        <v>238.35</v>
      </c>
      <c r="Y3688" s="70">
        <v>8.39</v>
      </c>
      <c r="Z3688" s="70">
        <v>246.74</v>
      </c>
      <c r="AA3688" s="79"/>
      <c r="AB3688" s="80">
        <f t="shared" si="2078"/>
        <v>-1.0000000000047748E-2</v>
      </c>
    </row>
    <row r="3689" spans="1:28" ht="22.5" x14ac:dyDescent="0.25">
      <c r="A3689" s="66" t="s">
        <v>19388</v>
      </c>
      <c r="B3689" s="67" t="s">
        <v>24760</v>
      </c>
      <c r="C3689" s="68"/>
      <c r="D3689" s="69"/>
      <c r="E3689" s="70"/>
      <c r="F3689" s="71"/>
      <c r="H3689" s="70"/>
      <c r="I3689" s="70"/>
      <c r="J3689" s="70"/>
      <c r="K3689" s="70"/>
      <c r="L3689" s="76"/>
      <c r="N3689" s="70"/>
      <c r="O3689" s="70"/>
      <c r="P3689" s="70"/>
      <c r="Q3689" s="64"/>
      <c r="R3689" s="70"/>
      <c r="S3689" s="70"/>
      <c r="T3689" s="70"/>
      <c r="U3689" s="70"/>
      <c r="V3689" s="78"/>
      <c r="X3689" s="70"/>
      <c r="Y3689" s="70"/>
      <c r="Z3689" s="70"/>
      <c r="AA3689" s="79"/>
      <c r="AB3689" s="80">
        <f t="shared" si="2078"/>
        <v>0</v>
      </c>
    </row>
    <row r="3690" spans="1:28" x14ac:dyDescent="0.25">
      <c r="A3690" s="72" t="s">
        <v>19389</v>
      </c>
      <c r="B3690" s="73" t="s">
        <v>24761</v>
      </c>
      <c r="C3690" s="74" t="s">
        <v>15692</v>
      </c>
      <c r="D3690" s="75">
        <v>0</v>
      </c>
      <c r="E3690" s="70">
        <v>726.56999999999994</v>
      </c>
      <c r="F3690" s="76">
        <f t="shared" ref="F3690:F3701" si="2079">ROUND(D3690*E3690,2)</f>
        <v>0</v>
      </c>
      <c r="G3690" s="77"/>
      <c r="H3690" s="70">
        <f t="shared" ref="H3690:I3701" si="2080">ROUND(N3690+(N3690*$H$2/100),2)</f>
        <v>712.64</v>
      </c>
      <c r="I3690" s="70">
        <f t="shared" si="2080"/>
        <v>13.93</v>
      </c>
      <c r="J3690" s="70">
        <f t="shared" ref="J3690:J3701" si="2081">H3690+I3690</f>
        <v>726.56999999999994</v>
      </c>
      <c r="K3690" s="70">
        <v>0</v>
      </c>
      <c r="L3690" s="76">
        <f t="shared" ref="L3690:L3701" si="2082">SUM(J3690:K3690)</f>
        <v>726.56999999999994</v>
      </c>
      <c r="N3690" s="70">
        <v>712.64</v>
      </c>
      <c r="O3690" s="70">
        <v>13.93</v>
      </c>
      <c r="P3690" s="70">
        <f t="shared" ref="P3690:P3701" si="2083">SUM(N3690:O3690)</f>
        <v>726.56999999999994</v>
      </c>
      <c r="Q3690" s="64"/>
      <c r="R3690" s="70">
        <f t="shared" ref="R3690:S3701" si="2084">X3690</f>
        <v>712.64</v>
      </c>
      <c r="S3690" s="70">
        <f t="shared" si="2084"/>
        <v>13.93</v>
      </c>
      <c r="T3690" s="70">
        <f t="shared" ref="T3690:T3701" si="2085">R3690+S3690</f>
        <v>726.56999999999994</v>
      </c>
      <c r="U3690" s="70">
        <f t="shared" ref="U3690:U3701" si="2086">ROUND(Z3690*$H$2,2)/100</f>
        <v>0</v>
      </c>
      <c r="V3690" s="78">
        <f t="shared" ref="V3690:V3701" si="2087">SUM(T3690:U3690)</f>
        <v>726.56999999999994</v>
      </c>
      <c r="X3690" s="70">
        <v>712.64</v>
      </c>
      <c r="Y3690" s="70">
        <v>13.93</v>
      </c>
      <c r="Z3690" s="70">
        <v>726.57</v>
      </c>
      <c r="AA3690" s="79"/>
      <c r="AB3690" s="80">
        <f t="shared" si="2078"/>
        <v>0</v>
      </c>
    </row>
    <row r="3691" spans="1:28" x14ac:dyDescent="0.25">
      <c r="A3691" s="72" t="s">
        <v>19390</v>
      </c>
      <c r="B3691" s="73" t="s">
        <v>24762</v>
      </c>
      <c r="C3691" s="74" t="s">
        <v>15692</v>
      </c>
      <c r="D3691" s="75">
        <v>0</v>
      </c>
      <c r="E3691" s="70">
        <v>3292.8799999999997</v>
      </c>
      <c r="F3691" s="76">
        <f t="shared" si="2079"/>
        <v>0</v>
      </c>
      <c r="G3691" s="77"/>
      <c r="H3691" s="70">
        <f t="shared" si="2080"/>
        <v>3278.95</v>
      </c>
      <c r="I3691" s="70">
        <f t="shared" si="2080"/>
        <v>13.93</v>
      </c>
      <c r="J3691" s="70">
        <f t="shared" si="2081"/>
        <v>3292.8799999999997</v>
      </c>
      <c r="K3691" s="70">
        <v>0</v>
      </c>
      <c r="L3691" s="76">
        <f t="shared" si="2082"/>
        <v>3292.8799999999997</v>
      </c>
      <c r="N3691" s="70">
        <v>3278.95</v>
      </c>
      <c r="O3691" s="70">
        <v>13.93</v>
      </c>
      <c r="P3691" s="70">
        <f t="shared" si="2083"/>
        <v>3292.8799999999997</v>
      </c>
      <c r="Q3691" s="64"/>
      <c r="R3691" s="70">
        <f t="shared" si="2084"/>
        <v>3278.95</v>
      </c>
      <c r="S3691" s="70">
        <f t="shared" si="2084"/>
        <v>13.93</v>
      </c>
      <c r="T3691" s="70">
        <f t="shared" si="2085"/>
        <v>3292.8799999999997</v>
      </c>
      <c r="U3691" s="70">
        <f t="shared" si="2086"/>
        <v>0</v>
      </c>
      <c r="V3691" s="78">
        <f t="shared" si="2087"/>
        <v>3292.8799999999997</v>
      </c>
      <c r="X3691" s="70">
        <v>3278.95</v>
      </c>
      <c r="Y3691" s="70">
        <v>13.93</v>
      </c>
      <c r="Z3691" s="70">
        <v>3292.88</v>
      </c>
      <c r="AA3691" s="79"/>
      <c r="AB3691" s="80">
        <f t="shared" si="2078"/>
        <v>0</v>
      </c>
    </row>
    <row r="3692" spans="1:28" x14ac:dyDescent="0.25">
      <c r="A3692" s="72" t="s">
        <v>19391</v>
      </c>
      <c r="B3692" s="73" t="s">
        <v>24763</v>
      </c>
      <c r="C3692" s="74" t="s">
        <v>15692</v>
      </c>
      <c r="D3692" s="75">
        <v>0</v>
      </c>
      <c r="E3692" s="70">
        <v>117.43</v>
      </c>
      <c r="F3692" s="76">
        <f t="shared" si="2079"/>
        <v>0</v>
      </c>
      <c r="G3692" s="29"/>
      <c r="H3692" s="70">
        <f t="shared" si="2080"/>
        <v>103.5</v>
      </c>
      <c r="I3692" s="70">
        <f t="shared" si="2080"/>
        <v>13.93</v>
      </c>
      <c r="J3692" s="70">
        <f t="shared" si="2081"/>
        <v>117.43</v>
      </c>
      <c r="K3692" s="70">
        <v>0</v>
      </c>
      <c r="L3692" s="76">
        <f t="shared" si="2082"/>
        <v>117.43</v>
      </c>
      <c r="N3692" s="70">
        <v>103.5</v>
      </c>
      <c r="O3692" s="70">
        <v>13.93</v>
      </c>
      <c r="P3692" s="70">
        <f t="shared" si="2083"/>
        <v>117.43</v>
      </c>
      <c r="Q3692" s="64"/>
      <c r="R3692" s="70">
        <f t="shared" si="2084"/>
        <v>103.5</v>
      </c>
      <c r="S3692" s="70">
        <f t="shared" si="2084"/>
        <v>13.93</v>
      </c>
      <c r="T3692" s="70">
        <f t="shared" si="2085"/>
        <v>117.43</v>
      </c>
      <c r="U3692" s="70">
        <f t="shared" si="2086"/>
        <v>0</v>
      </c>
      <c r="V3692" s="78">
        <f t="shared" si="2087"/>
        <v>117.43</v>
      </c>
      <c r="X3692" s="70">
        <v>103.5</v>
      </c>
      <c r="Y3692" s="70">
        <v>13.93</v>
      </c>
      <c r="Z3692" s="70">
        <v>117.43</v>
      </c>
      <c r="AA3692" s="79"/>
      <c r="AB3692" s="80">
        <f t="shared" si="2078"/>
        <v>0</v>
      </c>
    </row>
    <row r="3693" spans="1:28" x14ac:dyDescent="0.25">
      <c r="A3693" s="72" t="s">
        <v>19392</v>
      </c>
      <c r="B3693" s="73" t="s">
        <v>24764</v>
      </c>
      <c r="C3693" s="74" t="s">
        <v>15692</v>
      </c>
      <c r="D3693" s="75">
        <v>0</v>
      </c>
      <c r="E3693" s="70">
        <v>154.19</v>
      </c>
      <c r="F3693" s="76">
        <f t="shared" si="2079"/>
        <v>0</v>
      </c>
      <c r="G3693" s="77"/>
      <c r="H3693" s="70">
        <f t="shared" si="2080"/>
        <v>140.26</v>
      </c>
      <c r="I3693" s="70">
        <f t="shared" si="2080"/>
        <v>13.93</v>
      </c>
      <c r="J3693" s="70">
        <f t="shared" si="2081"/>
        <v>154.19</v>
      </c>
      <c r="K3693" s="70">
        <v>0</v>
      </c>
      <c r="L3693" s="76">
        <f t="shared" si="2082"/>
        <v>154.19</v>
      </c>
      <c r="N3693" s="70">
        <v>140.26</v>
      </c>
      <c r="O3693" s="70">
        <v>13.93</v>
      </c>
      <c r="P3693" s="70">
        <f t="shared" si="2083"/>
        <v>154.19</v>
      </c>
      <c r="Q3693" s="64"/>
      <c r="R3693" s="70">
        <f t="shared" si="2084"/>
        <v>140.26</v>
      </c>
      <c r="S3693" s="70">
        <f t="shared" si="2084"/>
        <v>13.93</v>
      </c>
      <c r="T3693" s="70">
        <f t="shared" si="2085"/>
        <v>154.19</v>
      </c>
      <c r="U3693" s="70">
        <f t="shared" si="2086"/>
        <v>0</v>
      </c>
      <c r="V3693" s="78">
        <f t="shared" si="2087"/>
        <v>154.19</v>
      </c>
      <c r="X3693" s="70">
        <v>140.26</v>
      </c>
      <c r="Y3693" s="70">
        <v>13.93</v>
      </c>
      <c r="Z3693" s="70">
        <v>154.19</v>
      </c>
      <c r="AA3693" s="79"/>
      <c r="AB3693" s="80">
        <f t="shared" si="2078"/>
        <v>0</v>
      </c>
    </row>
    <row r="3694" spans="1:28" ht="22.5" x14ac:dyDescent="0.25">
      <c r="A3694" s="84" t="s">
        <v>19393</v>
      </c>
      <c r="B3694" s="73" t="s">
        <v>24765</v>
      </c>
      <c r="C3694" s="74" t="s">
        <v>15692</v>
      </c>
      <c r="D3694" s="75">
        <v>0</v>
      </c>
      <c r="E3694" s="70">
        <v>181.08</v>
      </c>
      <c r="F3694" s="76">
        <f t="shared" si="2079"/>
        <v>0</v>
      </c>
      <c r="G3694" s="77"/>
      <c r="H3694" s="70">
        <f t="shared" si="2080"/>
        <v>167.15</v>
      </c>
      <c r="I3694" s="70">
        <f t="shared" si="2080"/>
        <v>13.93</v>
      </c>
      <c r="J3694" s="70">
        <f t="shared" si="2081"/>
        <v>181.08</v>
      </c>
      <c r="K3694" s="70">
        <v>0</v>
      </c>
      <c r="L3694" s="76">
        <f t="shared" si="2082"/>
        <v>181.08</v>
      </c>
      <c r="N3694" s="70">
        <v>167.15</v>
      </c>
      <c r="O3694" s="70">
        <v>13.93</v>
      </c>
      <c r="P3694" s="70">
        <f t="shared" si="2083"/>
        <v>181.08</v>
      </c>
      <c r="Q3694" s="64"/>
      <c r="R3694" s="70">
        <f t="shared" si="2084"/>
        <v>167.15</v>
      </c>
      <c r="S3694" s="70">
        <f t="shared" si="2084"/>
        <v>13.93</v>
      </c>
      <c r="T3694" s="70">
        <f t="shared" si="2085"/>
        <v>181.08</v>
      </c>
      <c r="U3694" s="70">
        <f t="shared" si="2086"/>
        <v>0</v>
      </c>
      <c r="V3694" s="78">
        <f t="shared" si="2087"/>
        <v>181.08</v>
      </c>
      <c r="X3694" s="70">
        <v>167.15</v>
      </c>
      <c r="Y3694" s="70">
        <v>13.93</v>
      </c>
      <c r="Z3694" s="70">
        <v>181.08</v>
      </c>
      <c r="AA3694" s="79"/>
      <c r="AB3694" s="80">
        <f t="shared" si="2078"/>
        <v>0</v>
      </c>
    </row>
    <row r="3695" spans="1:28" ht="22.5" x14ac:dyDescent="0.25">
      <c r="A3695" s="72" t="s">
        <v>19859</v>
      </c>
      <c r="B3695" s="73" t="s">
        <v>24766</v>
      </c>
      <c r="C3695" s="74" t="s">
        <v>15692</v>
      </c>
      <c r="D3695" s="75">
        <v>0</v>
      </c>
      <c r="E3695" s="70">
        <v>721.93</v>
      </c>
      <c r="F3695" s="76">
        <f t="shared" si="2079"/>
        <v>0</v>
      </c>
      <c r="G3695" s="77"/>
      <c r="H3695" s="70">
        <f t="shared" si="2080"/>
        <v>721.93</v>
      </c>
      <c r="I3695" s="70">
        <f t="shared" si="2080"/>
        <v>0</v>
      </c>
      <c r="J3695" s="70">
        <f t="shared" si="2081"/>
        <v>721.93</v>
      </c>
      <c r="K3695" s="70">
        <v>0</v>
      </c>
      <c r="L3695" s="76">
        <f t="shared" si="2082"/>
        <v>721.93</v>
      </c>
      <c r="N3695" s="70">
        <v>721.93</v>
      </c>
      <c r="O3695" s="70">
        <v>0</v>
      </c>
      <c r="P3695" s="70">
        <f t="shared" si="2083"/>
        <v>721.93</v>
      </c>
      <c r="Q3695" s="64"/>
      <c r="R3695" s="70">
        <f t="shared" si="2084"/>
        <v>721.93</v>
      </c>
      <c r="S3695" s="70">
        <f t="shared" si="2084"/>
        <v>0</v>
      </c>
      <c r="T3695" s="70">
        <f t="shared" si="2085"/>
        <v>721.93</v>
      </c>
      <c r="U3695" s="70">
        <f t="shared" si="2086"/>
        <v>0</v>
      </c>
      <c r="V3695" s="78">
        <f t="shared" si="2087"/>
        <v>721.93</v>
      </c>
      <c r="X3695" s="70">
        <v>721.93</v>
      </c>
      <c r="Y3695" s="70">
        <v>0</v>
      </c>
      <c r="Z3695" s="70">
        <v>721.93</v>
      </c>
      <c r="AA3695" s="79"/>
      <c r="AB3695" s="80">
        <f t="shared" si="2078"/>
        <v>0</v>
      </c>
    </row>
    <row r="3696" spans="1:28" x14ac:dyDescent="0.25">
      <c r="A3696" s="72" t="s">
        <v>19394</v>
      </c>
      <c r="B3696" s="73" t="s">
        <v>24767</v>
      </c>
      <c r="C3696" s="74" t="s">
        <v>15692</v>
      </c>
      <c r="D3696" s="75">
        <v>0</v>
      </c>
      <c r="E3696" s="70">
        <v>115.21000000000001</v>
      </c>
      <c r="F3696" s="76">
        <f t="shared" si="2079"/>
        <v>0</v>
      </c>
      <c r="G3696" s="77"/>
      <c r="H3696" s="70">
        <f t="shared" si="2080"/>
        <v>101.28</v>
      </c>
      <c r="I3696" s="70">
        <f t="shared" si="2080"/>
        <v>13.93</v>
      </c>
      <c r="J3696" s="70">
        <f t="shared" si="2081"/>
        <v>115.21000000000001</v>
      </c>
      <c r="K3696" s="70">
        <v>0</v>
      </c>
      <c r="L3696" s="76">
        <f t="shared" si="2082"/>
        <v>115.21000000000001</v>
      </c>
      <c r="N3696" s="70">
        <v>101.28</v>
      </c>
      <c r="O3696" s="70">
        <v>13.93</v>
      </c>
      <c r="P3696" s="70">
        <f t="shared" si="2083"/>
        <v>115.21000000000001</v>
      </c>
      <c r="Q3696" s="64"/>
      <c r="R3696" s="70">
        <f t="shared" si="2084"/>
        <v>101.28</v>
      </c>
      <c r="S3696" s="70">
        <f t="shared" si="2084"/>
        <v>13.93</v>
      </c>
      <c r="T3696" s="70">
        <f t="shared" si="2085"/>
        <v>115.21000000000001</v>
      </c>
      <c r="U3696" s="70">
        <f t="shared" si="2086"/>
        <v>0</v>
      </c>
      <c r="V3696" s="78">
        <f t="shared" si="2087"/>
        <v>115.21000000000001</v>
      </c>
      <c r="X3696" s="70">
        <v>101.28</v>
      </c>
      <c r="Y3696" s="70">
        <v>13.93</v>
      </c>
      <c r="Z3696" s="70">
        <v>115.21</v>
      </c>
      <c r="AA3696" s="79"/>
      <c r="AB3696" s="80">
        <f t="shared" si="2078"/>
        <v>0</v>
      </c>
    </row>
    <row r="3697" spans="1:28" x14ac:dyDescent="0.25">
      <c r="A3697" s="72" t="s">
        <v>19395</v>
      </c>
      <c r="B3697" s="73" t="s">
        <v>24768</v>
      </c>
      <c r="C3697" s="74" t="s">
        <v>15692</v>
      </c>
      <c r="D3697" s="75">
        <v>0</v>
      </c>
      <c r="E3697" s="70">
        <v>147.39000000000001</v>
      </c>
      <c r="F3697" s="76">
        <f t="shared" si="2079"/>
        <v>0</v>
      </c>
      <c r="G3697" s="77"/>
      <c r="H3697" s="70">
        <f t="shared" si="2080"/>
        <v>133.46</v>
      </c>
      <c r="I3697" s="70">
        <f t="shared" si="2080"/>
        <v>13.93</v>
      </c>
      <c r="J3697" s="70">
        <f t="shared" si="2081"/>
        <v>147.39000000000001</v>
      </c>
      <c r="K3697" s="70">
        <v>0</v>
      </c>
      <c r="L3697" s="76">
        <f t="shared" si="2082"/>
        <v>147.39000000000001</v>
      </c>
      <c r="N3697" s="70">
        <v>133.46</v>
      </c>
      <c r="O3697" s="70">
        <v>13.93</v>
      </c>
      <c r="P3697" s="70">
        <f t="shared" si="2083"/>
        <v>147.39000000000001</v>
      </c>
      <c r="Q3697" s="64"/>
      <c r="R3697" s="70">
        <f t="shared" si="2084"/>
        <v>133.46</v>
      </c>
      <c r="S3697" s="70">
        <f t="shared" si="2084"/>
        <v>13.93</v>
      </c>
      <c r="T3697" s="70">
        <f t="shared" si="2085"/>
        <v>147.39000000000001</v>
      </c>
      <c r="U3697" s="70">
        <f t="shared" si="2086"/>
        <v>0</v>
      </c>
      <c r="V3697" s="78">
        <f t="shared" si="2087"/>
        <v>147.39000000000001</v>
      </c>
      <c r="X3697" s="70">
        <v>133.46</v>
      </c>
      <c r="Y3697" s="70">
        <v>13.93</v>
      </c>
      <c r="Z3697" s="70">
        <v>147.38999999999999</v>
      </c>
      <c r="AA3697" s="79"/>
      <c r="AB3697" s="80">
        <f t="shared" si="2078"/>
        <v>0</v>
      </c>
    </row>
    <row r="3698" spans="1:28" x14ac:dyDescent="0.25">
      <c r="A3698" s="72" t="s">
        <v>19396</v>
      </c>
      <c r="B3698" s="73" t="s">
        <v>24769</v>
      </c>
      <c r="C3698" s="74" t="s">
        <v>15692</v>
      </c>
      <c r="D3698" s="75">
        <v>0</v>
      </c>
      <c r="E3698" s="70">
        <v>161.26000000000002</v>
      </c>
      <c r="F3698" s="76">
        <f t="shared" si="2079"/>
        <v>0</v>
      </c>
      <c r="G3698" s="77"/>
      <c r="H3698" s="70">
        <f t="shared" si="2080"/>
        <v>147.33000000000001</v>
      </c>
      <c r="I3698" s="70">
        <f t="shared" si="2080"/>
        <v>13.93</v>
      </c>
      <c r="J3698" s="70">
        <f t="shared" si="2081"/>
        <v>161.26000000000002</v>
      </c>
      <c r="K3698" s="70">
        <v>0</v>
      </c>
      <c r="L3698" s="76">
        <f t="shared" si="2082"/>
        <v>161.26000000000002</v>
      </c>
      <c r="N3698" s="70">
        <v>147.33000000000001</v>
      </c>
      <c r="O3698" s="70">
        <v>13.93</v>
      </c>
      <c r="P3698" s="70">
        <f t="shared" si="2083"/>
        <v>161.26000000000002</v>
      </c>
      <c r="Q3698" s="64"/>
      <c r="R3698" s="70">
        <f t="shared" si="2084"/>
        <v>147.33000000000001</v>
      </c>
      <c r="S3698" s="70">
        <f t="shared" si="2084"/>
        <v>13.93</v>
      </c>
      <c r="T3698" s="70">
        <f t="shared" si="2085"/>
        <v>161.26000000000002</v>
      </c>
      <c r="U3698" s="70">
        <f t="shared" si="2086"/>
        <v>0</v>
      </c>
      <c r="V3698" s="78">
        <f t="shared" si="2087"/>
        <v>161.26000000000002</v>
      </c>
      <c r="X3698" s="70">
        <v>147.33000000000001</v>
      </c>
      <c r="Y3698" s="70">
        <v>13.93</v>
      </c>
      <c r="Z3698" s="70">
        <v>161.26</v>
      </c>
      <c r="AA3698" s="79"/>
      <c r="AB3698" s="80">
        <f t="shared" si="2078"/>
        <v>0</v>
      </c>
    </row>
    <row r="3699" spans="1:28" x14ac:dyDescent="0.25">
      <c r="A3699" s="72" t="s">
        <v>19397</v>
      </c>
      <c r="B3699" s="73" t="s">
        <v>24770</v>
      </c>
      <c r="C3699" s="74" t="s">
        <v>15692</v>
      </c>
      <c r="D3699" s="75">
        <v>0</v>
      </c>
      <c r="E3699" s="70">
        <v>364.89</v>
      </c>
      <c r="F3699" s="76">
        <f t="shared" si="2079"/>
        <v>0</v>
      </c>
      <c r="G3699" s="77"/>
      <c r="H3699" s="70">
        <f t="shared" si="2080"/>
        <v>350.96</v>
      </c>
      <c r="I3699" s="70">
        <f t="shared" si="2080"/>
        <v>13.93</v>
      </c>
      <c r="J3699" s="70">
        <f t="shared" si="2081"/>
        <v>364.89</v>
      </c>
      <c r="K3699" s="70">
        <v>0</v>
      </c>
      <c r="L3699" s="76">
        <f t="shared" si="2082"/>
        <v>364.89</v>
      </c>
      <c r="N3699" s="70">
        <v>350.96</v>
      </c>
      <c r="O3699" s="70">
        <v>13.93</v>
      </c>
      <c r="P3699" s="70">
        <f t="shared" si="2083"/>
        <v>364.89</v>
      </c>
      <c r="Q3699" s="64"/>
      <c r="R3699" s="70">
        <f t="shared" si="2084"/>
        <v>350.96</v>
      </c>
      <c r="S3699" s="70">
        <f t="shared" si="2084"/>
        <v>13.93</v>
      </c>
      <c r="T3699" s="70">
        <f t="shared" si="2085"/>
        <v>364.89</v>
      </c>
      <c r="U3699" s="70">
        <f t="shared" si="2086"/>
        <v>0</v>
      </c>
      <c r="V3699" s="78">
        <f t="shared" si="2087"/>
        <v>364.89</v>
      </c>
      <c r="X3699" s="70">
        <v>350.96</v>
      </c>
      <c r="Y3699" s="70">
        <v>13.93</v>
      </c>
      <c r="Z3699" s="70">
        <v>364.89</v>
      </c>
      <c r="AA3699" s="79"/>
      <c r="AB3699" s="80">
        <f t="shared" si="2078"/>
        <v>0</v>
      </c>
    </row>
    <row r="3700" spans="1:28" x14ac:dyDescent="0.25">
      <c r="A3700" s="72" t="s">
        <v>19398</v>
      </c>
      <c r="B3700" s="73" t="s">
        <v>24771</v>
      </c>
      <c r="C3700" s="74" t="s">
        <v>15692</v>
      </c>
      <c r="D3700" s="75">
        <v>0</v>
      </c>
      <c r="E3700" s="70">
        <v>134.65</v>
      </c>
      <c r="F3700" s="76">
        <f t="shared" si="2079"/>
        <v>0</v>
      </c>
      <c r="G3700" s="77"/>
      <c r="H3700" s="70">
        <f t="shared" si="2080"/>
        <v>133.28</v>
      </c>
      <c r="I3700" s="70">
        <f t="shared" si="2080"/>
        <v>1.37</v>
      </c>
      <c r="J3700" s="70">
        <f t="shared" si="2081"/>
        <v>134.65</v>
      </c>
      <c r="K3700" s="70">
        <v>0</v>
      </c>
      <c r="L3700" s="76">
        <f t="shared" si="2082"/>
        <v>134.65</v>
      </c>
      <c r="N3700" s="70">
        <v>133.28</v>
      </c>
      <c r="O3700" s="70">
        <v>1.37</v>
      </c>
      <c r="P3700" s="70">
        <f t="shared" si="2083"/>
        <v>134.65</v>
      </c>
      <c r="Q3700" s="64"/>
      <c r="R3700" s="70">
        <f t="shared" si="2084"/>
        <v>133.28</v>
      </c>
      <c r="S3700" s="70">
        <f t="shared" si="2084"/>
        <v>1.37</v>
      </c>
      <c r="T3700" s="70">
        <f t="shared" si="2085"/>
        <v>134.65</v>
      </c>
      <c r="U3700" s="70">
        <f t="shared" si="2086"/>
        <v>0</v>
      </c>
      <c r="V3700" s="78">
        <f t="shared" si="2087"/>
        <v>134.65</v>
      </c>
      <c r="X3700" s="70">
        <v>133.28</v>
      </c>
      <c r="Y3700" s="70">
        <v>1.37</v>
      </c>
      <c r="Z3700" s="70">
        <v>134.65</v>
      </c>
      <c r="AA3700" s="79"/>
      <c r="AB3700" s="80">
        <f t="shared" si="2078"/>
        <v>0</v>
      </c>
    </row>
    <row r="3701" spans="1:28" s="83" customFormat="1" x14ac:dyDescent="0.25">
      <c r="A3701" s="72" t="s">
        <v>19399</v>
      </c>
      <c r="B3701" s="73" t="s">
        <v>24772</v>
      </c>
      <c r="C3701" s="74" t="s">
        <v>15692</v>
      </c>
      <c r="D3701" s="75">
        <v>0</v>
      </c>
      <c r="E3701" s="70">
        <v>249.85</v>
      </c>
      <c r="F3701" s="76">
        <f t="shared" si="2079"/>
        <v>0</v>
      </c>
      <c r="G3701" s="77"/>
      <c r="H3701" s="70">
        <f t="shared" si="2080"/>
        <v>248.48</v>
      </c>
      <c r="I3701" s="70">
        <f t="shared" si="2080"/>
        <v>1.37</v>
      </c>
      <c r="J3701" s="70">
        <f t="shared" si="2081"/>
        <v>249.85</v>
      </c>
      <c r="K3701" s="70">
        <v>0</v>
      </c>
      <c r="L3701" s="76">
        <f t="shared" si="2082"/>
        <v>249.85</v>
      </c>
      <c r="M3701" s="34"/>
      <c r="N3701" s="70">
        <v>248.48</v>
      </c>
      <c r="O3701" s="70">
        <v>1.37</v>
      </c>
      <c r="P3701" s="70">
        <f t="shared" si="2083"/>
        <v>249.85</v>
      </c>
      <c r="Q3701" s="64"/>
      <c r="R3701" s="70">
        <f t="shared" si="2084"/>
        <v>248.48</v>
      </c>
      <c r="S3701" s="70">
        <f t="shared" si="2084"/>
        <v>1.37</v>
      </c>
      <c r="T3701" s="70">
        <f t="shared" si="2085"/>
        <v>249.85</v>
      </c>
      <c r="U3701" s="70">
        <f t="shared" si="2086"/>
        <v>0</v>
      </c>
      <c r="V3701" s="78">
        <f t="shared" si="2087"/>
        <v>249.85</v>
      </c>
      <c r="W3701" s="34"/>
      <c r="X3701" s="70">
        <v>248.48</v>
      </c>
      <c r="Y3701" s="70">
        <v>1.37</v>
      </c>
      <c r="Z3701" s="70">
        <v>249.85</v>
      </c>
      <c r="AA3701" s="79"/>
      <c r="AB3701" s="80">
        <f t="shared" si="2078"/>
        <v>0</v>
      </c>
    </row>
    <row r="3702" spans="1:28" x14ac:dyDescent="0.25">
      <c r="A3702" s="66" t="s">
        <v>19400</v>
      </c>
      <c r="B3702" s="67" t="s">
        <v>24773</v>
      </c>
      <c r="C3702" s="68"/>
      <c r="D3702" s="69"/>
      <c r="E3702" s="70"/>
      <c r="F3702" s="71"/>
      <c r="H3702" s="70"/>
      <c r="I3702" s="70"/>
      <c r="J3702" s="70"/>
      <c r="K3702" s="70"/>
      <c r="L3702" s="76"/>
      <c r="N3702" s="70"/>
      <c r="O3702" s="70"/>
      <c r="P3702" s="70"/>
      <c r="Q3702" s="64"/>
      <c r="R3702" s="70"/>
      <c r="S3702" s="70"/>
      <c r="T3702" s="70"/>
      <c r="U3702" s="70"/>
      <c r="V3702" s="78"/>
      <c r="X3702" s="70"/>
      <c r="Y3702" s="70"/>
      <c r="Z3702" s="70"/>
      <c r="AA3702" s="79"/>
      <c r="AB3702" s="80">
        <f t="shared" si="2078"/>
        <v>0</v>
      </c>
    </row>
    <row r="3703" spans="1:28" x14ac:dyDescent="0.25">
      <c r="A3703" s="72" t="s">
        <v>19401</v>
      </c>
      <c r="B3703" s="73" t="s">
        <v>24774</v>
      </c>
      <c r="C3703" s="74" t="s">
        <v>16114</v>
      </c>
      <c r="D3703" s="75">
        <v>0</v>
      </c>
      <c r="E3703" s="70">
        <v>2.73</v>
      </c>
      <c r="F3703" s="76">
        <f t="shared" ref="F3703:F3708" si="2088">ROUND(D3703*E3703,2)</f>
        <v>0</v>
      </c>
      <c r="G3703" s="77"/>
      <c r="H3703" s="70">
        <f t="shared" ref="H3703:I3708" si="2089">ROUND(N3703+(N3703*$H$2/100),2)</f>
        <v>2.73</v>
      </c>
      <c r="I3703" s="70">
        <f t="shared" si="2089"/>
        <v>0</v>
      </c>
      <c r="J3703" s="70">
        <f t="shared" ref="J3703:J3708" si="2090">H3703+I3703</f>
        <v>2.73</v>
      </c>
      <c r="K3703" s="70">
        <v>0</v>
      </c>
      <c r="L3703" s="76">
        <f t="shared" ref="L3703:L3708" si="2091">SUM(J3703:K3703)</f>
        <v>2.73</v>
      </c>
      <c r="N3703" s="70">
        <v>2.73</v>
      </c>
      <c r="O3703" s="70">
        <v>0</v>
      </c>
      <c r="P3703" s="70">
        <f t="shared" ref="P3703:P3708" si="2092">SUM(N3703:O3703)</f>
        <v>2.73</v>
      </c>
      <c r="Q3703" s="64"/>
      <c r="R3703" s="70">
        <f t="shared" ref="R3703:S3708" si="2093">X3703</f>
        <v>2.73</v>
      </c>
      <c r="S3703" s="70">
        <f t="shared" si="2093"/>
        <v>0</v>
      </c>
      <c r="T3703" s="70">
        <f t="shared" ref="T3703:T3708" si="2094">R3703+S3703</f>
        <v>2.73</v>
      </c>
      <c r="U3703" s="70">
        <f t="shared" ref="U3703:U3708" si="2095">ROUND(Z3703*$H$2,2)/100</f>
        <v>0</v>
      </c>
      <c r="V3703" s="78">
        <f t="shared" ref="V3703:V3708" si="2096">SUM(T3703:U3703)</f>
        <v>2.73</v>
      </c>
      <c r="X3703" s="70">
        <v>2.73</v>
      </c>
      <c r="Y3703" s="70">
        <v>0</v>
      </c>
      <c r="Z3703" s="70">
        <v>2.73</v>
      </c>
      <c r="AA3703" s="79"/>
      <c r="AB3703" s="80">
        <f t="shared" si="2078"/>
        <v>0</v>
      </c>
    </row>
    <row r="3704" spans="1:28" x14ac:dyDescent="0.25">
      <c r="A3704" s="72" t="s">
        <v>19402</v>
      </c>
      <c r="B3704" s="73" t="s">
        <v>24775</v>
      </c>
      <c r="C3704" s="74" t="s">
        <v>15980</v>
      </c>
      <c r="D3704" s="75">
        <v>0</v>
      </c>
      <c r="E3704" s="70">
        <v>9.83</v>
      </c>
      <c r="F3704" s="76">
        <f t="shared" si="2088"/>
        <v>0</v>
      </c>
      <c r="G3704" s="77"/>
      <c r="H3704" s="70">
        <f t="shared" si="2089"/>
        <v>9.83</v>
      </c>
      <c r="I3704" s="70">
        <f t="shared" si="2089"/>
        <v>0</v>
      </c>
      <c r="J3704" s="70">
        <f t="shared" si="2090"/>
        <v>9.83</v>
      </c>
      <c r="K3704" s="70">
        <v>0</v>
      </c>
      <c r="L3704" s="76">
        <f t="shared" si="2091"/>
        <v>9.83</v>
      </c>
      <c r="N3704" s="70">
        <v>9.83</v>
      </c>
      <c r="O3704" s="70">
        <v>0</v>
      </c>
      <c r="P3704" s="70">
        <f t="shared" si="2092"/>
        <v>9.83</v>
      </c>
      <c r="Q3704" s="64"/>
      <c r="R3704" s="70">
        <f t="shared" si="2093"/>
        <v>9.83</v>
      </c>
      <c r="S3704" s="70">
        <f t="shared" si="2093"/>
        <v>0</v>
      </c>
      <c r="T3704" s="70">
        <f t="shared" si="2094"/>
        <v>9.83</v>
      </c>
      <c r="U3704" s="70">
        <f t="shared" si="2095"/>
        <v>0</v>
      </c>
      <c r="V3704" s="78">
        <f t="shared" si="2096"/>
        <v>9.83</v>
      </c>
      <c r="X3704" s="70">
        <v>9.83</v>
      </c>
      <c r="Y3704" s="70">
        <v>0</v>
      </c>
      <c r="Z3704" s="70">
        <v>9.83</v>
      </c>
      <c r="AA3704" s="79"/>
      <c r="AB3704" s="80">
        <f t="shared" si="2078"/>
        <v>0</v>
      </c>
    </row>
    <row r="3705" spans="1:28" ht="22.5" x14ac:dyDescent="0.25">
      <c r="A3705" s="72" t="s">
        <v>19403</v>
      </c>
      <c r="B3705" s="73" t="s">
        <v>24776</v>
      </c>
      <c r="C3705" s="74" t="s">
        <v>15980</v>
      </c>
      <c r="D3705" s="75">
        <v>0</v>
      </c>
      <c r="E3705" s="70">
        <v>9.06</v>
      </c>
      <c r="F3705" s="76">
        <f t="shared" si="2088"/>
        <v>0</v>
      </c>
      <c r="G3705" s="77"/>
      <c r="H3705" s="70">
        <f t="shared" si="2089"/>
        <v>9.06</v>
      </c>
      <c r="I3705" s="70">
        <f t="shared" si="2089"/>
        <v>0</v>
      </c>
      <c r="J3705" s="70">
        <f t="shared" si="2090"/>
        <v>9.06</v>
      </c>
      <c r="K3705" s="70">
        <v>0</v>
      </c>
      <c r="L3705" s="76">
        <f t="shared" si="2091"/>
        <v>9.06</v>
      </c>
      <c r="N3705" s="70">
        <v>9.06</v>
      </c>
      <c r="O3705" s="70">
        <v>0</v>
      </c>
      <c r="P3705" s="70">
        <f t="shared" si="2092"/>
        <v>9.06</v>
      </c>
      <c r="Q3705" s="64"/>
      <c r="R3705" s="70">
        <f t="shared" si="2093"/>
        <v>9.06</v>
      </c>
      <c r="S3705" s="70">
        <f t="shared" si="2093"/>
        <v>0</v>
      </c>
      <c r="T3705" s="70">
        <f t="shared" si="2094"/>
        <v>9.06</v>
      </c>
      <c r="U3705" s="70">
        <f t="shared" si="2095"/>
        <v>0</v>
      </c>
      <c r="V3705" s="78">
        <f t="shared" si="2096"/>
        <v>9.06</v>
      </c>
      <c r="X3705" s="70">
        <v>9.06</v>
      </c>
      <c r="Y3705" s="70">
        <v>0</v>
      </c>
      <c r="Z3705" s="70">
        <v>9.06</v>
      </c>
      <c r="AA3705" s="79"/>
      <c r="AB3705" s="80">
        <f t="shared" si="2078"/>
        <v>0</v>
      </c>
    </row>
    <row r="3706" spans="1:28" ht="22.5" x14ac:dyDescent="0.25">
      <c r="A3706" s="72" t="s">
        <v>19404</v>
      </c>
      <c r="B3706" s="73" t="s">
        <v>24777</v>
      </c>
      <c r="C3706" s="74" t="s">
        <v>15692</v>
      </c>
      <c r="D3706" s="75">
        <v>0</v>
      </c>
      <c r="E3706" s="70">
        <v>37.31</v>
      </c>
      <c r="F3706" s="76">
        <f t="shared" si="2088"/>
        <v>0</v>
      </c>
      <c r="G3706" s="77"/>
      <c r="H3706" s="70">
        <f t="shared" si="2089"/>
        <v>37.31</v>
      </c>
      <c r="I3706" s="70">
        <f t="shared" si="2089"/>
        <v>0</v>
      </c>
      <c r="J3706" s="70">
        <f t="shared" si="2090"/>
        <v>37.31</v>
      </c>
      <c r="K3706" s="70">
        <v>0</v>
      </c>
      <c r="L3706" s="76">
        <f t="shared" si="2091"/>
        <v>37.31</v>
      </c>
      <c r="N3706" s="70">
        <v>37.31</v>
      </c>
      <c r="O3706" s="70">
        <v>0</v>
      </c>
      <c r="P3706" s="70">
        <f t="shared" si="2092"/>
        <v>37.31</v>
      </c>
      <c r="Q3706" s="64"/>
      <c r="R3706" s="70">
        <f t="shared" si="2093"/>
        <v>37.31</v>
      </c>
      <c r="S3706" s="70">
        <f t="shared" si="2093"/>
        <v>0</v>
      </c>
      <c r="T3706" s="70">
        <f t="shared" si="2094"/>
        <v>37.31</v>
      </c>
      <c r="U3706" s="70">
        <f t="shared" si="2095"/>
        <v>0</v>
      </c>
      <c r="V3706" s="78">
        <f t="shared" si="2096"/>
        <v>37.31</v>
      </c>
      <c r="X3706" s="70">
        <v>37.31</v>
      </c>
      <c r="Y3706" s="70">
        <v>0</v>
      </c>
      <c r="Z3706" s="70">
        <v>37.31</v>
      </c>
      <c r="AA3706" s="79"/>
      <c r="AB3706" s="80">
        <f t="shared" si="2078"/>
        <v>0</v>
      </c>
    </row>
    <row r="3707" spans="1:28" x14ac:dyDescent="0.25">
      <c r="A3707" s="72" t="s">
        <v>19405</v>
      </c>
      <c r="B3707" s="73" t="s">
        <v>24778</v>
      </c>
      <c r="C3707" s="74" t="s">
        <v>15692</v>
      </c>
      <c r="D3707" s="75">
        <v>0</v>
      </c>
      <c r="E3707" s="70">
        <v>18.61</v>
      </c>
      <c r="F3707" s="76">
        <f t="shared" si="2088"/>
        <v>0</v>
      </c>
      <c r="G3707" s="77"/>
      <c r="H3707" s="70">
        <f t="shared" si="2089"/>
        <v>18.61</v>
      </c>
      <c r="I3707" s="70">
        <f t="shared" si="2089"/>
        <v>0</v>
      </c>
      <c r="J3707" s="70">
        <f t="shared" si="2090"/>
        <v>18.61</v>
      </c>
      <c r="K3707" s="70">
        <v>0</v>
      </c>
      <c r="L3707" s="76">
        <f t="shared" si="2091"/>
        <v>18.61</v>
      </c>
      <c r="N3707" s="70">
        <v>18.61</v>
      </c>
      <c r="O3707" s="70">
        <v>0</v>
      </c>
      <c r="P3707" s="70">
        <f t="shared" si="2092"/>
        <v>18.61</v>
      </c>
      <c r="Q3707" s="64"/>
      <c r="R3707" s="70">
        <f t="shared" si="2093"/>
        <v>18.61</v>
      </c>
      <c r="S3707" s="70">
        <f t="shared" si="2093"/>
        <v>0</v>
      </c>
      <c r="T3707" s="70">
        <f t="shared" si="2094"/>
        <v>18.61</v>
      </c>
      <c r="U3707" s="70">
        <f t="shared" si="2095"/>
        <v>0</v>
      </c>
      <c r="V3707" s="78">
        <f t="shared" si="2096"/>
        <v>18.61</v>
      </c>
      <c r="X3707" s="70">
        <v>18.61</v>
      </c>
      <c r="Y3707" s="70">
        <v>0</v>
      </c>
      <c r="Z3707" s="70">
        <v>18.61</v>
      </c>
      <c r="AA3707" s="79"/>
      <c r="AB3707" s="80">
        <f t="shared" si="2078"/>
        <v>0</v>
      </c>
    </row>
    <row r="3708" spans="1:28" x14ac:dyDescent="0.25">
      <c r="A3708" s="72" t="s">
        <v>19406</v>
      </c>
      <c r="B3708" s="73" t="s">
        <v>19408</v>
      </c>
      <c r="C3708" s="74" t="s">
        <v>15692</v>
      </c>
      <c r="D3708" s="75">
        <v>0</v>
      </c>
      <c r="E3708" s="70">
        <v>11.85</v>
      </c>
      <c r="F3708" s="76">
        <f t="shared" si="2088"/>
        <v>0</v>
      </c>
      <c r="G3708" s="29"/>
      <c r="H3708" s="70">
        <f t="shared" si="2089"/>
        <v>0.05</v>
      </c>
      <c r="I3708" s="70">
        <f t="shared" si="2089"/>
        <v>11.8</v>
      </c>
      <c r="J3708" s="70">
        <f t="shared" si="2090"/>
        <v>11.850000000000001</v>
      </c>
      <c r="K3708" s="70">
        <v>0</v>
      </c>
      <c r="L3708" s="76">
        <f t="shared" si="2091"/>
        <v>11.850000000000001</v>
      </c>
      <c r="N3708" s="75">
        <v>0.05</v>
      </c>
      <c r="O3708" s="75">
        <v>11.799999999999999</v>
      </c>
      <c r="P3708" s="70">
        <f t="shared" si="2092"/>
        <v>11.85</v>
      </c>
      <c r="Q3708" s="64"/>
      <c r="R3708" s="70">
        <f t="shared" si="2093"/>
        <v>0.05</v>
      </c>
      <c r="S3708" s="70">
        <f t="shared" si="2093"/>
        <v>11.81</v>
      </c>
      <c r="T3708" s="70">
        <f t="shared" si="2094"/>
        <v>11.860000000000001</v>
      </c>
      <c r="U3708" s="70">
        <f t="shared" si="2095"/>
        <v>0</v>
      </c>
      <c r="V3708" s="78">
        <f t="shared" si="2096"/>
        <v>11.860000000000001</v>
      </c>
      <c r="X3708" s="75">
        <v>0.05</v>
      </c>
      <c r="Y3708" s="75">
        <v>11.81</v>
      </c>
      <c r="Z3708" s="70">
        <v>11.86</v>
      </c>
      <c r="AA3708" s="79"/>
      <c r="AB3708" s="80">
        <f t="shared" si="2078"/>
        <v>0</v>
      </c>
    </row>
    <row r="3709" spans="1:28" s="83" customFormat="1" x14ac:dyDescent="0.25">
      <c r="A3709" s="66" t="s">
        <v>19407</v>
      </c>
      <c r="B3709" s="67" t="s">
        <v>24779</v>
      </c>
      <c r="C3709" s="68"/>
      <c r="D3709" s="69"/>
      <c r="E3709" s="70"/>
      <c r="F3709" s="71"/>
      <c r="G3709" s="39"/>
      <c r="H3709" s="70"/>
      <c r="I3709" s="70"/>
      <c r="J3709" s="70"/>
      <c r="K3709" s="70"/>
      <c r="L3709" s="76"/>
      <c r="M3709" s="34"/>
      <c r="N3709" s="70"/>
      <c r="O3709" s="70"/>
      <c r="P3709" s="70"/>
      <c r="Q3709" s="64"/>
      <c r="R3709" s="70"/>
      <c r="S3709" s="70"/>
      <c r="T3709" s="70"/>
      <c r="U3709" s="70"/>
      <c r="V3709" s="78"/>
      <c r="W3709" s="34"/>
      <c r="X3709" s="70"/>
      <c r="Y3709" s="70"/>
      <c r="Z3709" s="70"/>
      <c r="AA3709" s="79"/>
      <c r="AB3709" s="80">
        <f t="shared" si="2078"/>
        <v>0</v>
      </c>
    </row>
    <row r="3710" spans="1:28" ht="22.5" x14ac:dyDescent="0.25">
      <c r="A3710" s="66" t="s">
        <v>19409</v>
      </c>
      <c r="B3710" s="67" t="s">
        <v>24780</v>
      </c>
      <c r="C3710" s="68"/>
      <c r="D3710" s="69"/>
      <c r="E3710" s="70"/>
      <c r="F3710" s="71"/>
      <c r="H3710" s="70"/>
      <c r="I3710" s="70"/>
      <c r="J3710" s="70"/>
      <c r="K3710" s="70"/>
      <c r="L3710" s="76"/>
      <c r="N3710" s="70"/>
      <c r="O3710" s="70"/>
      <c r="P3710" s="70"/>
      <c r="Q3710" s="64"/>
      <c r="R3710" s="70"/>
      <c r="S3710" s="70"/>
      <c r="T3710" s="70"/>
      <c r="U3710" s="70"/>
      <c r="V3710" s="78"/>
      <c r="X3710" s="70"/>
      <c r="Y3710" s="70"/>
      <c r="Z3710" s="70"/>
      <c r="AA3710" s="79"/>
      <c r="AB3710" s="80">
        <f t="shared" si="2078"/>
        <v>0</v>
      </c>
    </row>
    <row r="3711" spans="1:28" ht="22.5" x14ac:dyDescent="0.25">
      <c r="A3711" s="72" t="s">
        <v>19410</v>
      </c>
      <c r="B3711" s="73" t="s">
        <v>24781</v>
      </c>
      <c r="C3711" s="74" t="s">
        <v>15719</v>
      </c>
      <c r="D3711" s="75">
        <v>0</v>
      </c>
      <c r="E3711" s="70">
        <v>2.02</v>
      </c>
      <c r="F3711" s="76">
        <f t="shared" ref="F3711:F3720" si="2097">ROUND(D3711*E3711,2)</f>
        <v>0</v>
      </c>
      <c r="G3711" s="77"/>
      <c r="H3711" s="70">
        <f t="shared" ref="H3711:I3720" si="2098">ROUND(N3711+(N3711*$H$2/100),2)</f>
        <v>1.9</v>
      </c>
      <c r="I3711" s="70">
        <f t="shared" si="2098"/>
        <v>0.12</v>
      </c>
      <c r="J3711" s="70">
        <f t="shared" ref="J3711:J3720" si="2099">H3711+I3711</f>
        <v>2.02</v>
      </c>
      <c r="K3711" s="70">
        <v>0</v>
      </c>
      <c r="L3711" s="76">
        <f t="shared" ref="L3711:L3720" si="2100">SUM(J3711:K3711)</f>
        <v>2.02</v>
      </c>
      <c r="N3711" s="70">
        <v>1.9</v>
      </c>
      <c r="O3711" s="70">
        <v>0.12</v>
      </c>
      <c r="P3711" s="70">
        <f t="shared" ref="P3711:P3720" si="2101">SUM(N3711:O3711)</f>
        <v>2.02</v>
      </c>
      <c r="Q3711" s="64"/>
      <c r="R3711" s="70">
        <f t="shared" ref="R3711:S3720" si="2102">X3711</f>
        <v>1.9</v>
      </c>
      <c r="S3711" s="70">
        <f t="shared" si="2102"/>
        <v>0.11</v>
      </c>
      <c r="T3711" s="70">
        <f t="shared" ref="T3711:T3720" si="2103">R3711+S3711</f>
        <v>2.0099999999999998</v>
      </c>
      <c r="U3711" s="70">
        <f t="shared" ref="U3711:U3720" si="2104">ROUND(Z3711*$H$2,2)/100</f>
        <v>0</v>
      </c>
      <c r="V3711" s="78">
        <f t="shared" ref="V3711:V3720" si="2105">SUM(T3711:U3711)</f>
        <v>2.0099999999999998</v>
      </c>
      <c r="X3711" s="70">
        <v>1.9</v>
      </c>
      <c r="Y3711" s="70">
        <v>0.11</v>
      </c>
      <c r="Z3711" s="70">
        <v>2.0099999999999998</v>
      </c>
      <c r="AA3711" s="79"/>
      <c r="AB3711" s="80">
        <f t="shared" si="2078"/>
        <v>-9.9999999999997868E-3</v>
      </c>
    </row>
    <row r="3712" spans="1:28" x14ac:dyDescent="0.25">
      <c r="A3712" s="72" t="s">
        <v>19411</v>
      </c>
      <c r="B3712" s="73" t="s">
        <v>24782</v>
      </c>
      <c r="C3712" s="74" t="s">
        <v>15719</v>
      </c>
      <c r="D3712" s="75">
        <v>0</v>
      </c>
      <c r="E3712" s="70">
        <v>16.440000000000001</v>
      </c>
      <c r="F3712" s="76">
        <f t="shared" si="2097"/>
        <v>0</v>
      </c>
      <c r="G3712" s="77"/>
      <c r="H3712" s="70">
        <f t="shared" si="2098"/>
        <v>16.22</v>
      </c>
      <c r="I3712" s="70">
        <f t="shared" si="2098"/>
        <v>0.22</v>
      </c>
      <c r="J3712" s="70">
        <f t="shared" si="2099"/>
        <v>16.439999999999998</v>
      </c>
      <c r="K3712" s="70">
        <v>0</v>
      </c>
      <c r="L3712" s="76">
        <f t="shared" si="2100"/>
        <v>16.439999999999998</v>
      </c>
      <c r="N3712" s="70">
        <v>16.22</v>
      </c>
      <c r="O3712" s="70">
        <v>0.22</v>
      </c>
      <c r="P3712" s="70">
        <f t="shared" si="2101"/>
        <v>16.439999999999998</v>
      </c>
      <c r="Q3712" s="64"/>
      <c r="R3712" s="70">
        <f t="shared" si="2102"/>
        <v>16.22</v>
      </c>
      <c r="S3712" s="70">
        <f t="shared" si="2102"/>
        <v>0.22</v>
      </c>
      <c r="T3712" s="70">
        <f t="shared" si="2103"/>
        <v>16.439999999999998</v>
      </c>
      <c r="U3712" s="70">
        <f t="shared" si="2104"/>
        <v>0</v>
      </c>
      <c r="V3712" s="78">
        <f t="shared" si="2105"/>
        <v>16.439999999999998</v>
      </c>
      <c r="X3712" s="70">
        <v>16.22</v>
      </c>
      <c r="Y3712" s="70">
        <v>0.22</v>
      </c>
      <c r="Z3712" s="70">
        <v>16.440000000000001</v>
      </c>
      <c r="AA3712" s="79"/>
      <c r="AB3712" s="80">
        <f t="shared" si="2078"/>
        <v>0</v>
      </c>
    </row>
    <row r="3713" spans="1:28" x14ac:dyDescent="0.25">
      <c r="A3713" s="72" t="s">
        <v>19412</v>
      </c>
      <c r="B3713" s="73" t="s">
        <v>20143</v>
      </c>
      <c r="C3713" s="74" t="s">
        <v>15679</v>
      </c>
      <c r="D3713" s="75">
        <v>0</v>
      </c>
      <c r="E3713" s="70">
        <v>12.1</v>
      </c>
      <c r="F3713" s="76">
        <f t="shared" si="2097"/>
        <v>0</v>
      </c>
      <c r="G3713" s="77"/>
      <c r="H3713" s="70">
        <f t="shared" si="2098"/>
        <v>11.66</v>
      </c>
      <c r="I3713" s="70">
        <f t="shared" si="2098"/>
        <v>0.44</v>
      </c>
      <c r="J3713" s="70">
        <f t="shared" si="2099"/>
        <v>12.1</v>
      </c>
      <c r="K3713" s="70">
        <v>0</v>
      </c>
      <c r="L3713" s="76">
        <f t="shared" si="2100"/>
        <v>12.1</v>
      </c>
      <c r="N3713" s="70">
        <v>11.66</v>
      </c>
      <c r="O3713" s="70">
        <v>0.44</v>
      </c>
      <c r="P3713" s="70">
        <f t="shared" si="2101"/>
        <v>12.1</v>
      </c>
      <c r="Q3713" s="64"/>
      <c r="R3713" s="70">
        <f t="shared" si="2102"/>
        <v>11.66</v>
      </c>
      <c r="S3713" s="70">
        <f t="shared" si="2102"/>
        <v>0.44</v>
      </c>
      <c r="T3713" s="70">
        <f t="shared" si="2103"/>
        <v>12.1</v>
      </c>
      <c r="U3713" s="70">
        <f t="shared" si="2104"/>
        <v>0</v>
      </c>
      <c r="V3713" s="78">
        <f t="shared" si="2105"/>
        <v>12.1</v>
      </c>
      <c r="X3713" s="70">
        <v>11.66</v>
      </c>
      <c r="Y3713" s="70">
        <v>0.44</v>
      </c>
      <c r="Z3713" s="70">
        <v>12.1</v>
      </c>
      <c r="AA3713" s="79"/>
      <c r="AB3713" s="80">
        <f t="shared" si="2078"/>
        <v>0</v>
      </c>
    </row>
    <row r="3714" spans="1:28" x14ac:dyDescent="0.25">
      <c r="A3714" s="72" t="s">
        <v>19413</v>
      </c>
      <c r="B3714" s="73" t="s">
        <v>20174</v>
      </c>
      <c r="C3714" s="74" t="s">
        <v>15679</v>
      </c>
      <c r="D3714" s="75">
        <v>0</v>
      </c>
      <c r="E3714" s="70">
        <v>187.63</v>
      </c>
      <c r="F3714" s="76">
        <f t="shared" si="2097"/>
        <v>0</v>
      </c>
      <c r="G3714" s="77"/>
      <c r="H3714" s="70">
        <f t="shared" si="2098"/>
        <v>167.16</v>
      </c>
      <c r="I3714" s="70">
        <f t="shared" si="2098"/>
        <v>20.47</v>
      </c>
      <c r="J3714" s="70">
        <f t="shared" si="2099"/>
        <v>187.63</v>
      </c>
      <c r="K3714" s="70">
        <v>0</v>
      </c>
      <c r="L3714" s="76">
        <f t="shared" si="2100"/>
        <v>187.63</v>
      </c>
      <c r="N3714" s="70">
        <v>167.16000000000003</v>
      </c>
      <c r="O3714" s="70">
        <v>20.47</v>
      </c>
      <c r="P3714" s="70">
        <f t="shared" si="2101"/>
        <v>187.63000000000002</v>
      </c>
      <c r="Q3714" s="64"/>
      <c r="R3714" s="70">
        <f t="shared" si="2102"/>
        <v>167.16</v>
      </c>
      <c r="S3714" s="70">
        <f t="shared" si="2102"/>
        <v>20.48</v>
      </c>
      <c r="T3714" s="70">
        <f t="shared" si="2103"/>
        <v>187.64</v>
      </c>
      <c r="U3714" s="70">
        <f t="shared" si="2104"/>
        <v>0</v>
      </c>
      <c r="V3714" s="78">
        <f t="shared" si="2105"/>
        <v>187.64</v>
      </c>
      <c r="X3714" s="70">
        <v>167.16</v>
      </c>
      <c r="Y3714" s="70">
        <v>20.48</v>
      </c>
      <c r="Z3714" s="70">
        <v>187.64</v>
      </c>
      <c r="AA3714" s="79"/>
      <c r="AB3714" s="80">
        <f t="shared" si="2078"/>
        <v>1.0000000000000231E-2</v>
      </c>
    </row>
    <row r="3715" spans="1:28" x14ac:dyDescent="0.25">
      <c r="A3715" s="72" t="s">
        <v>19414</v>
      </c>
      <c r="B3715" s="73" t="s">
        <v>20173</v>
      </c>
      <c r="C3715" s="74" t="s">
        <v>15679</v>
      </c>
      <c r="D3715" s="75">
        <v>0</v>
      </c>
      <c r="E3715" s="70">
        <v>134.02000000000001</v>
      </c>
      <c r="F3715" s="76">
        <f t="shared" si="2097"/>
        <v>0</v>
      </c>
      <c r="G3715" s="77"/>
      <c r="H3715" s="70">
        <f t="shared" si="2098"/>
        <v>120.37</v>
      </c>
      <c r="I3715" s="70">
        <f t="shared" si="2098"/>
        <v>13.65</v>
      </c>
      <c r="J3715" s="70">
        <f t="shared" si="2099"/>
        <v>134.02000000000001</v>
      </c>
      <c r="K3715" s="70">
        <v>0</v>
      </c>
      <c r="L3715" s="76">
        <f t="shared" si="2100"/>
        <v>134.02000000000001</v>
      </c>
      <c r="N3715" s="70">
        <v>120.37</v>
      </c>
      <c r="O3715" s="70">
        <v>13.649999999999999</v>
      </c>
      <c r="P3715" s="70">
        <f t="shared" si="2101"/>
        <v>134.02000000000001</v>
      </c>
      <c r="Q3715" s="64"/>
      <c r="R3715" s="70">
        <f t="shared" si="2102"/>
        <v>120.37</v>
      </c>
      <c r="S3715" s="70">
        <f t="shared" si="2102"/>
        <v>13.65</v>
      </c>
      <c r="T3715" s="70">
        <f t="shared" si="2103"/>
        <v>134.02000000000001</v>
      </c>
      <c r="U3715" s="70">
        <f t="shared" si="2104"/>
        <v>0</v>
      </c>
      <c r="V3715" s="78">
        <f t="shared" si="2105"/>
        <v>134.02000000000001</v>
      </c>
      <c r="X3715" s="70">
        <v>120.37</v>
      </c>
      <c r="Y3715" s="70">
        <v>13.65</v>
      </c>
      <c r="Z3715" s="70">
        <v>134.02000000000001</v>
      </c>
      <c r="AA3715" s="79"/>
      <c r="AB3715" s="80">
        <f t="shared" si="2078"/>
        <v>0</v>
      </c>
    </row>
    <row r="3716" spans="1:28" x14ac:dyDescent="0.25">
      <c r="A3716" s="72" t="s">
        <v>19415</v>
      </c>
      <c r="B3716" s="73" t="s">
        <v>20147</v>
      </c>
      <c r="C3716" s="74" t="s">
        <v>15679</v>
      </c>
      <c r="D3716" s="75">
        <v>0</v>
      </c>
      <c r="E3716" s="70">
        <v>113.79999999999998</v>
      </c>
      <c r="F3716" s="76">
        <f t="shared" si="2097"/>
        <v>0</v>
      </c>
      <c r="G3716" s="77"/>
      <c r="H3716" s="70">
        <f t="shared" si="2098"/>
        <v>111.7</v>
      </c>
      <c r="I3716" s="70">
        <f t="shared" si="2098"/>
        <v>2.1</v>
      </c>
      <c r="J3716" s="70">
        <f t="shared" si="2099"/>
        <v>113.8</v>
      </c>
      <c r="K3716" s="70">
        <v>0</v>
      </c>
      <c r="L3716" s="76">
        <f t="shared" si="2100"/>
        <v>113.8</v>
      </c>
      <c r="N3716" s="70">
        <v>111.69999999999999</v>
      </c>
      <c r="O3716" s="70">
        <v>2.1</v>
      </c>
      <c r="P3716" s="70">
        <f t="shared" si="2101"/>
        <v>113.79999999999998</v>
      </c>
      <c r="Q3716" s="64"/>
      <c r="R3716" s="70">
        <f t="shared" si="2102"/>
        <v>111.7</v>
      </c>
      <c r="S3716" s="70">
        <f t="shared" si="2102"/>
        <v>2.1</v>
      </c>
      <c r="T3716" s="70">
        <f t="shared" si="2103"/>
        <v>113.8</v>
      </c>
      <c r="U3716" s="70">
        <f t="shared" si="2104"/>
        <v>0</v>
      </c>
      <c r="V3716" s="78">
        <f t="shared" si="2105"/>
        <v>113.8</v>
      </c>
      <c r="X3716" s="70">
        <v>111.7</v>
      </c>
      <c r="Y3716" s="70">
        <v>2.1</v>
      </c>
      <c r="Z3716" s="70">
        <v>113.8</v>
      </c>
      <c r="AA3716" s="79"/>
      <c r="AB3716" s="80">
        <f t="shared" si="2078"/>
        <v>0</v>
      </c>
    </row>
    <row r="3717" spans="1:28" ht="22.5" x14ac:dyDescent="0.25">
      <c r="A3717" s="72" t="s">
        <v>19416</v>
      </c>
      <c r="B3717" s="73" t="s">
        <v>24783</v>
      </c>
      <c r="C3717" s="74" t="s">
        <v>15679</v>
      </c>
      <c r="D3717" s="75">
        <v>0</v>
      </c>
      <c r="E3717" s="70">
        <v>614.50000000000011</v>
      </c>
      <c r="F3717" s="76">
        <f t="shared" si="2097"/>
        <v>0</v>
      </c>
      <c r="G3717" s="77"/>
      <c r="H3717" s="70">
        <f t="shared" si="2098"/>
        <v>604.26</v>
      </c>
      <c r="I3717" s="70">
        <f t="shared" si="2098"/>
        <v>10.24</v>
      </c>
      <c r="J3717" s="70">
        <f t="shared" si="2099"/>
        <v>614.5</v>
      </c>
      <c r="K3717" s="70">
        <v>0</v>
      </c>
      <c r="L3717" s="76">
        <f t="shared" si="2100"/>
        <v>614.5</v>
      </c>
      <c r="N3717" s="70">
        <v>604.26</v>
      </c>
      <c r="O3717" s="70">
        <v>10.24</v>
      </c>
      <c r="P3717" s="70">
        <f t="shared" si="2101"/>
        <v>614.5</v>
      </c>
      <c r="Q3717" s="64"/>
      <c r="R3717" s="70">
        <f t="shared" si="2102"/>
        <v>604.26</v>
      </c>
      <c r="S3717" s="70">
        <f t="shared" si="2102"/>
        <v>10.24</v>
      </c>
      <c r="T3717" s="70">
        <f t="shared" si="2103"/>
        <v>614.5</v>
      </c>
      <c r="U3717" s="70">
        <f t="shared" si="2104"/>
        <v>0</v>
      </c>
      <c r="V3717" s="78">
        <f t="shared" si="2105"/>
        <v>614.5</v>
      </c>
      <c r="X3717" s="70">
        <v>604.26</v>
      </c>
      <c r="Y3717" s="70">
        <v>10.24</v>
      </c>
      <c r="Z3717" s="70">
        <v>614.5</v>
      </c>
      <c r="AA3717" s="79"/>
      <c r="AB3717" s="80">
        <f t="shared" si="2078"/>
        <v>-9.9999999999624833E-3</v>
      </c>
    </row>
    <row r="3718" spans="1:28" ht="22.5" x14ac:dyDescent="0.25">
      <c r="A3718" s="72" t="s">
        <v>19417</v>
      </c>
      <c r="B3718" s="73" t="s">
        <v>24784</v>
      </c>
      <c r="C3718" s="74" t="s">
        <v>15679</v>
      </c>
      <c r="D3718" s="75">
        <v>0</v>
      </c>
      <c r="E3718" s="70">
        <v>191.89</v>
      </c>
      <c r="F3718" s="76">
        <f t="shared" si="2097"/>
        <v>0</v>
      </c>
      <c r="G3718" s="29"/>
      <c r="H3718" s="70">
        <f t="shared" si="2098"/>
        <v>191.89</v>
      </c>
      <c r="I3718" s="70">
        <f t="shared" si="2098"/>
        <v>0</v>
      </c>
      <c r="J3718" s="70">
        <f t="shared" si="2099"/>
        <v>191.89</v>
      </c>
      <c r="K3718" s="70">
        <v>0</v>
      </c>
      <c r="L3718" s="76">
        <f t="shared" si="2100"/>
        <v>191.89</v>
      </c>
      <c r="N3718" s="70">
        <v>191.89</v>
      </c>
      <c r="O3718" s="70">
        <v>0</v>
      </c>
      <c r="P3718" s="70">
        <f t="shared" si="2101"/>
        <v>191.89</v>
      </c>
      <c r="Q3718" s="64"/>
      <c r="R3718" s="70">
        <f t="shared" si="2102"/>
        <v>191.89</v>
      </c>
      <c r="S3718" s="70">
        <f t="shared" si="2102"/>
        <v>0</v>
      </c>
      <c r="T3718" s="70">
        <f t="shared" si="2103"/>
        <v>191.89</v>
      </c>
      <c r="U3718" s="70">
        <f t="shared" si="2104"/>
        <v>0</v>
      </c>
      <c r="V3718" s="78">
        <f t="shared" si="2105"/>
        <v>191.89</v>
      </c>
      <c r="X3718" s="70">
        <v>191.89</v>
      </c>
      <c r="Y3718" s="70">
        <v>0</v>
      </c>
      <c r="Z3718" s="70">
        <v>191.89</v>
      </c>
      <c r="AA3718" s="79"/>
      <c r="AB3718" s="80">
        <f t="shared" si="2078"/>
        <v>0</v>
      </c>
    </row>
    <row r="3719" spans="1:28" x14ac:dyDescent="0.25">
      <c r="A3719" s="72" t="s">
        <v>19418</v>
      </c>
      <c r="B3719" s="73" t="s">
        <v>24785</v>
      </c>
      <c r="C3719" s="74" t="s">
        <v>15719</v>
      </c>
      <c r="D3719" s="75">
        <v>0</v>
      </c>
      <c r="E3719" s="70">
        <v>13.78</v>
      </c>
      <c r="F3719" s="76">
        <f t="shared" si="2097"/>
        <v>0</v>
      </c>
      <c r="G3719" s="29"/>
      <c r="H3719" s="70">
        <f t="shared" si="2098"/>
        <v>13.48</v>
      </c>
      <c r="I3719" s="70">
        <f t="shared" si="2098"/>
        <v>0.3</v>
      </c>
      <c r="J3719" s="70">
        <f t="shared" si="2099"/>
        <v>13.780000000000001</v>
      </c>
      <c r="K3719" s="70">
        <v>0</v>
      </c>
      <c r="L3719" s="76">
        <f t="shared" si="2100"/>
        <v>13.780000000000001</v>
      </c>
      <c r="N3719" s="70">
        <v>13.479999999999999</v>
      </c>
      <c r="O3719" s="70">
        <v>0.3</v>
      </c>
      <c r="P3719" s="70">
        <f t="shared" si="2101"/>
        <v>13.78</v>
      </c>
      <c r="Q3719" s="64"/>
      <c r="R3719" s="70">
        <f t="shared" si="2102"/>
        <v>13.48</v>
      </c>
      <c r="S3719" s="70">
        <f t="shared" si="2102"/>
        <v>0.3</v>
      </c>
      <c r="T3719" s="70">
        <f t="shared" si="2103"/>
        <v>13.780000000000001</v>
      </c>
      <c r="U3719" s="70">
        <f t="shared" si="2104"/>
        <v>0</v>
      </c>
      <c r="V3719" s="78">
        <f t="shared" si="2105"/>
        <v>13.780000000000001</v>
      </c>
      <c r="X3719" s="70">
        <v>13.48</v>
      </c>
      <c r="Y3719" s="70">
        <v>0.3</v>
      </c>
      <c r="Z3719" s="70">
        <v>13.78</v>
      </c>
      <c r="AA3719" s="79"/>
      <c r="AB3719" s="80">
        <f t="shared" si="2078"/>
        <v>0</v>
      </c>
    </row>
    <row r="3720" spans="1:28" x14ac:dyDescent="0.25">
      <c r="A3720" s="72" t="s">
        <v>19419</v>
      </c>
      <c r="B3720" s="73" t="s">
        <v>24786</v>
      </c>
      <c r="C3720" s="74" t="s">
        <v>15719</v>
      </c>
      <c r="D3720" s="75">
        <v>0</v>
      </c>
      <c r="E3720" s="70">
        <v>0.56000000000000005</v>
      </c>
      <c r="F3720" s="76">
        <f t="shared" si="2097"/>
        <v>0</v>
      </c>
      <c r="G3720" s="29"/>
      <c r="H3720" s="70">
        <f t="shared" si="2098"/>
        <v>0</v>
      </c>
      <c r="I3720" s="70">
        <f t="shared" si="2098"/>
        <v>0.56000000000000005</v>
      </c>
      <c r="J3720" s="70">
        <f t="shared" si="2099"/>
        <v>0.56000000000000005</v>
      </c>
      <c r="K3720" s="70">
        <v>0</v>
      </c>
      <c r="L3720" s="76">
        <f t="shared" si="2100"/>
        <v>0.56000000000000005</v>
      </c>
      <c r="N3720" s="70">
        <v>0</v>
      </c>
      <c r="O3720" s="70">
        <v>0.56000000000000005</v>
      </c>
      <c r="P3720" s="70">
        <f t="shared" si="2101"/>
        <v>0.56000000000000005</v>
      </c>
      <c r="Q3720" s="64"/>
      <c r="R3720" s="70">
        <f t="shared" si="2102"/>
        <v>0</v>
      </c>
      <c r="S3720" s="70">
        <f t="shared" si="2102"/>
        <v>0.55000000000000004</v>
      </c>
      <c r="T3720" s="70">
        <f t="shared" si="2103"/>
        <v>0.55000000000000004</v>
      </c>
      <c r="U3720" s="70">
        <f t="shared" si="2104"/>
        <v>0</v>
      </c>
      <c r="V3720" s="78">
        <f t="shared" si="2105"/>
        <v>0.55000000000000004</v>
      </c>
      <c r="X3720" s="70">
        <v>0</v>
      </c>
      <c r="Y3720" s="70">
        <v>0.55000000000000004</v>
      </c>
      <c r="Z3720" s="70">
        <v>0.55000000000000004</v>
      </c>
      <c r="AA3720" s="79"/>
      <c r="AB3720" s="80">
        <f t="shared" si="2078"/>
        <v>0</v>
      </c>
    </row>
    <row r="3721" spans="1:28" ht="22.5" x14ac:dyDescent="0.25">
      <c r="A3721" s="66" t="s">
        <v>19420</v>
      </c>
      <c r="B3721" s="67" t="s">
        <v>24787</v>
      </c>
      <c r="C3721" s="68"/>
      <c r="D3721" s="69"/>
      <c r="E3721" s="70"/>
      <c r="F3721" s="71"/>
      <c r="H3721" s="70"/>
      <c r="I3721" s="70"/>
      <c r="J3721" s="70"/>
      <c r="K3721" s="70"/>
      <c r="L3721" s="76"/>
      <c r="N3721" s="70"/>
      <c r="O3721" s="70"/>
      <c r="P3721" s="70"/>
      <c r="Q3721" s="64"/>
      <c r="R3721" s="70"/>
      <c r="S3721" s="70"/>
      <c r="T3721" s="70"/>
      <c r="U3721" s="70"/>
      <c r="V3721" s="78"/>
      <c r="X3721" s="70"/>
      <c r="Y3721" s="70"/>
      <c r="Z3721" s="70"/>
      <c r="AA3721" s="79"/>
      <c r="AB3721" s="80">
        <f t="shared" si="2078"/>
        <v>0</v>
      </c>
    </row>
    <row r="3722" spans="1:28" s="34" customFormat="1" x14ac:dyDescent="0.25">
      <c r="A3722" s="72" t="s">
        <v>19421</v>
      </c>
      <c r="B3722" s="73" t="s">
        <v>24788</v>
      </c>
      <c r="C3722" s="74" t="s">
        <v>15679</v>
      </c>
      <c r="D3722" s="75">
        <v>0</v>
      </c>
      <c r="E3722" s="70">
        <v>74.070000000000007</v>
      </c>
      <c r="F3722" s="76">
        <f>ROUND(D3722*E3722,2)</f>
        <v>0</v>
      </c>
      <c r="G3722" s="29"/>
      <c r="H3722" s="70">
        <f>ROUND(N3722+(N3722*$H$2/100),2)</f>
        <v>65.34</v>
      </c>
      <c r="I3722" s="70">
        <f>ROUND(O3722+(O3722*$H$2/100),2)</f>
        <v>8.73</v>
      </c>
      <c r="J3722" s="70">
        <f>H3722+I3722</f>
        <v>74.070000000000007</v>
      </c>
      <c r="K3722" s="70">
        <v>0</v>
      </c>
      <c r="L3722" s="76">
        <f>SUM(J3722:K3722)</f>
        <v>74.070000000000007</v>
      </c>
      <c r="N3722" s="70">
        <v>65.34</v>
      </c>
      <c r="O3722" s="70">
        <v>8.73</v>
      </c>
      <c r="P3722" s="70">
        <f>SUM(N3722:O3722)</f>
        <v>74.070000000000007</v>
      </c>
      <c r="Q3722" s="64"/>
      <c r="R3722" s="70">
        <f>X3722</f>
        <v>65.34</v>
      </c>
      <c r="S3722" s="70">
        <f>Y3722</f>
        <v>8.73</v>
      </c>
      <c r="T3722" s="70">
        <f>R3722+S3722</f>
        <v>74.070000000000007</v>
      </c>
      <c r="U3722" s="70">
        <f>ROUND(Z3722*$H$2,2)/100</f>
        <v>0</v>
      </c>
      <c r="V3722" s="78">
        <f>SUM(T3722:U3722)</f>
        <v>74.070000000000007</v>
      </c>
      <c r="X3722" s="70">
        <v>65.34</v>
      </c>
      <c r="Y3722" s="70">
        <v>8.73</v>
      </c>
      <c r="Z3722" s="70">
        <v>74.069999999999993</v>
      </c>
      <c r="AA3722" s="79"/>
      <c r="AB3722" s="80">
        <f t="shared" si="2078"/>
        <v>0</v>
      </c>
    </row>
    <row r="3723" spans="1:28" x14ac:dyDescent="0.25">
      <c r="A3723" s="66" t="s">
        <v>19422</v>
      </c>
      <c r="B3723" s="67" t="s">
        <v>24789</v>
      </c>
      <c r="C3723" s="68"/>
      <c r="D3723" s="69"/>
      <c r="E3723" s="70"/>
      <c r="F3723" s="71"/>
      <c r="H3723" s="70"/>
      <c r="I3723" s="70"/>
      <c r="J3723" s="70"/>
      <c r="K3723" s="70"/>
      <c r="L3723" s="76"/>
      <c r="N3723" s="70"/>
      <c r="O3723" s="70"/>
      <c r="P3723" s="70"/>
      <c r="Q3723" s="64"/>
      <c r="R3723" s="70"/>
      <c r="S3723" s="70"/>
      <c r="T3723" s="70"/>
      <c r="U3723" s="70"/>
      <c r="V3723" s="78"/>
      <c r="X3723" s="70"/>
      <c r="Y3723" s="70"/>
      <c r="Z3723" s="70"/>
      <c r="AA3723" s="79"/>
      <c r="AB3723" s="80">
        <f t="shared" si="2078"/>
        <v>1.0000000000000009E-2</v>
      </c>
    </row>
    <row r="3724" spans="1:28" ht="22.5" x14ac:dyDescent="0.25">
      <c r="A3724" s="72" t="s">
        <v>19423</v>
      </c>
      <c r="B3724" s="73" t="s">
        <v>24790</v>
      </c>
      <c r="C3724" s="74" t="s">
        <v>15679</v>
      </c>
      <c r="D3724" s="75">
        <v>0</v>
      </c>
      <c r="E3724" s="70">
        <v>874.17</v>
      </c>
      <c r="F3724" s="76">
        <f t="shared" ref="F3724:F3730" si="2106">ROUND(D3724*E3724,2)</f>
        <v>0</v>
      </c>
      <c r="G3724" s="29"/>
      <c r="H3724" s="70">
        <f t="shared" ref="H3724:I3730" si="2107">ROUND(N3724+(N3724*$H$2/100),2)</f>
        <v>862.8</v>
      </c>
      <c r="I3724" s="70">
        <f t="shared" si="2107"/>
        <v>11.37</v>
      </c>
      <c r="J3724" s="70">
        <f t="shared" ref="J3724:J3730" si="2108">H3724+I3724</f>
        <v>874.17</v>
      </c>
      <c r="K3724" s="70">
        <v>0</v>
      </c>
      <c r="L3724" s="76">
        <f t="shared" ref="L3724:L3730" si="2109">SUM(J3724:K3724)</f>
        <v>874.17</v>
      </c>
      <c r="N3724" s="70">
        <v>862.8</v>
      </c>
      <c r="O3724" s="70">
        <v>11.370000000000001</v>
      </c>
      <c r="P3724" s="70">
        <f t="shared" ref="P3724:P3730" si="2110">SUM(N3724:O3724)</f>
        <v>874.17</v>
      </c>
      <c r="Q3724" s="64"/>
      <c r="R3724" s="70">
        <f t="shared" ref="R3724:S3730" si="2111">X3724</f>
        <v>862.8</v>
      </c>
      <c r="S3724" s="70">
        <f t="shared" si="2111"/>
        <v>11.37</v>
      </c>
      <c r="T3724" s="70">
        <f t="shared" ref="T3724:T3730" si="2112">R3724+S3724</f>
        <v>874.17</v>
      </c>
      <c r="U3724" s="70">
        <f t="shared" ref="U3724:U3730" si="2113">ROUND(Z3724*$H$2,2)/100</f>
        <v>0</v>
      </c>
      <c r="V3724" s="78">
        <f t="shared" ref="V3724:V3730" si="2114">SUM(T3724:U3724)</f>
        <v>874.17</v>
      </c>
      <c r="X3724" s="70">
        <v>862.8</v>
      </c>
      <c r="Y3724" s="70">
        <v>11.37</v>
      </c>
      <c r="Z3724" s="70">
        <v>874.17</v>
      </c>
      <c r="AA3724" s="79"/>
      <c r="AB3724" s="80">
        <f t="shared" si="2078"/>
        <v>0</v>
      </c>
    </row>
    <row r="3725" spans="1:28" ht="22.5" x14ac:dyDescent="0.25">
      <c r="A3725" s="72" t="s">
        <v>19424</v>
      </c>
      <c r="B3725" s="73" t="s">
        <v>24791</v>
      </c>
      <c r="C3725" s="74" t="s">
        <v>15679</v>
      </c>
      <c r="D3725" s="75">
        <v>0</v>
      </c>
      <c r="E3725" s="70">
        <v>946.38</v>
      </c>
      <c r="F3725" s="76">
        <f t="shared" si="2106"/>
        <v>0</v>
      </c>
      <c r="G3725" s="29"/>
      <c r="H3725" s="70">
        <f t="shared" si="2107"/>
        <v>935.01</v>
      </c>
      <c r="I3725" s="70">
        <f t="shared" si="2107"/>
        <v>11.37</v>
      </c>
      <c r="J3725" s="70">
        <f t="shared" si="2108"/>
        <v>946.38</v>
      </c>
      <c r="K3725" s="70">
        <v>0</v>
      </c>
      <c r="L3725" s="76">
        <f t="shared" si="2109"/>
        <v>946.38</v>
      </c>
      <c r="N3725" s="70">
        <v>935.01</v>
      </c>
      <c r="O3725" s="70">
        <v>11.370000000000001</v>
      </c>
      <c r="P3725" s="70">
        <f t="shared" si="2110"/>
        <v>946.38</v>
      </c>
      <c r="Q3725" s="64"/>
      <c r="R3725" s="70">
        <f t="shared" si="2111"/>
        <v>935.01</v>
      </c>
      <c r="S3725" s="70">
        <f t="shared" si="2111"/>
        <v>11.37</v>
      </c>
      <c r="T3725" s="70">
        <f t="shared" si="2112"/>
        <v>946.38</v>
      </c>
      <c r="U3725" s="70">
        <f t="shared" si="2113"/>
        <v>0</v>
      </c>
      <c r="V3725" s="78">
        <f t="shared" si="2114"/>
        <v>946.38</v>
      </c>
      <c r="X3725" s="70">
        <v>935.01</v>
      </c>
      <c r="Y3725" s="70">
        <v>11.37</v>
      </c>
      <c r="Z3725" s="70">
        <v>946.38</v>
      </c>
      <c r="AA3725" s="79"/>
      <c r="AB3725" s="80">
        <f t="shared" si="2078"/>
        <v>0</v>
      </c>
    </row>
    <row r="3726" spans="1:28" x14ac:dyDescent="0.25">
      <c r="A3726" s="72" t="s">
        <v>19425</v>
      </c>
      <c r="B3726" s="73" t="s">
        <v>20152</v>
      </c>
      <c r="C3726" s="74" t="s">
        <v>15679</v>
      </c>
      <c r="D3726" s="75">
        <v>0</v>
      </c>
      <c r="E3726" s="70">
        <v>874.01</v>
      </c>
      <c r="F3726" s="76">
        <f t="shared" si="2106"/>
        <v>0</v>
      </c>
      <c r="G3726" s="29"/>
      <c r="H3726" s="70">
        <f t="shared" si="2107"/>
        <v>862.64</v>
      </c>
      <c r="I3726" s="70">
        <f t="shared" si="2107"/>
        <v>11.37</v>
      </c>
      <c r="J3726" s="70">
        <f t="shared" si="2108"/>
        <v>874.01</v>
      </c>
      <c r="K3726" s="70">
        <v>0</v>
      </c>
      <c r="L3726" s="76">
        <f t="shared" si="2109"/>
        <v>874.01</v>
      </c>
      <c r="N3726" s="70">
        <v>862.64</v>
      </c>
      <c r="O3726" s="70">
        <v>11.370000000000001</v>
      </c>
      <c r="P3726" s="70">
        <f t="shared" si="2110"/>
        <v>874.01</v>
      </c>
      <c r="Q3726" s="64"/>
      <c r="R3726" s="70">
        <f t="shared" si="2111"/>
        <v>862.64</v>
      </c>
      <c r="S3726" s="70">
        <f t="shared" si="2111"/>
        <v>11.37</v>
      </c>
      <c r="T3726" s="70">
        <f t="shared" si="2112"/>
        <v>874.01</v>
      </c>
      <c r="U3726" s="70">
        <f t="shared" si="2113"/>
        <v>0</v>
      </c>
      <c r="V3726" s="78">
        <f t="shared" si="2114"/>
        <v>874.01</v>
      </c>
      <c r="X3726" s="70">
        <v>862.64</v>
      </c>
      <c r="Y3726" s="70">
        <v>11.37</v>
      </c>
      <c r="Z3726" s="70">
        <v>874.01</v>
      </c>
      <c r="AA3726" s="79"/>
      <c r="AB3726" s="80">
        <f t="shared" si="2078"/>
        <v>0</v>
      </c>
    </row>
    <row r="3727" spans="1:28" x14ac:dyDescent="0.25">
      <c r="A3727" s="72" t="s">
        <v>19426</v>
      </c>
      <c r="B3727" s="73" t="s">
        <v>20153</v>
      </c>
      <c r="C3727" s="74" t="s">
        <v>15719</v>
      </c>
      <c r="D3727" s="75">
        <v>0</v>
      </c>
      <c r="E3727" s="70">
        <v>4.7300000000000004</v>
      </c>
      <c r="F3727" s="76">
        <f t="shared" si="2106"/>
        <v>0</v>
      </c>
      <c r="G3727" s="77"/>
      <c r="H3727" s="70">
        <f t="shared" si="2107"/>
        <v>4.67</v>
      </c>
      <c r="I3727" s="70">
        <f t="shared" si="2107"/>
        <v>0.06</v>
      </c>
      <c r="J3727" s="70">
        <f t="shared" si="2108"/>
        <v>4.7299999999999995</v>
      </c>
      <c r="K3727" s="70">
        <v>0</v>
      </c>
      <c r="L3727" s="76">
        <f t="shared" si="2109"/>
        <v>4.7299999999999995</v>
      </c>
      <c r="N3727" s="70">
        <v>4.67</v>
      </c>
      <c r="O3727" s="70">
        <v>0.06</v>
      </c>
      <c r="P3727" s="70">
        <f t="shared" si="2110"/>
        <v>4.7299999999999995</v>
      </c>
      <c r="Q3727" s="64"/>
      <c r="R3727" s="70">
        <f t="shared" si="2111"/>
        <v>4.67</v>
      </c>
      <c r="S3727" s="70">
        <f t="shared" si="2111"/>
        <v>0.06</v>
      </c>
      <c r="T3727" s="70">
        <f t="shared" si="2112"/>
        <v>4.7299999999999995</v>
      </c>
      <c r="U3727" s="70">
        <f t="shared" si="2113"/>
        <v>0</v>
      </c>
      <c r="V3727" s="78">
        <f t="shared" si="2114"/>
        <v>4.7299999999999995</v>
      </c>
      <c r="X3727" s="70">
        <v>4.67</v>
      </c>
      <c r="Y3727" s="70">
        <v>0.06</v>
      </c>
      <c r="Z3727" s="70">
        <v>4.7300000000000004</v>
      </c>
      <c r="AA3727" s="79"/>
      <c r="AB3727" s="80">
        <f t="shared" si="2078"/>
        <v>0</v>
      </c>
    </row>
    <row r="3728" spans="1:28" x14ac:dyDescent="0.25">
      <c r="A3728" s="72" t="s">
        <v>19427</v>
      </c>
      <c r="B3728" s="73" t="s">
        <v>24792</v>
      </c>
      <c r="C3728" s="74" t="s">
        <v>15719</v>
      </c>
      <c r="D3728" s="75">
        <v>0</v>
      </c>
      <c r="E3728" s="70">
        <v>11.43</v>
      </c>
      <c r="F3728" s="76">
        <f t="shared" si="2106"/>
        <v>0</v>
      </c>
      <c r="G3728" s="77"/>
      <c r="H3728" s="70">
        <f t="shared" si="2107"/>
        <v>11.35</v>
      </c>
      <c r="I3728" s="70">
        <f t="shared" si="2107"/>
        <v>0.08</v>
      </c>
      <c r="J3728" s="70">
        <f t="shared" si="2108"/>
        <v>11.43</v>
      </c>
      <c r="K3728" s="70">
        <v>0</v>
      </c>
      <c r="L3728" s="76">
        <f t="shared" si="2109"/>
        <v>11.43</v>
      </c>
      <c r="N3728" s="70">
        <v>11.35</v>
      </c>
      <c r="O3728" s="70">
        <v>0.08</v>
      </c>
      <c r="P3728" s="70">
        <f t="shared" si="2110"/>
        <v>11.43</v>
      </c>
      <c r="Q3728" s="64"/>
      <c r="R3728" s="70">
        <f t="shared" si="2111"/>
        <v>11.35</v>
      </c>
      <c r="S3728" s="70">
        <f t="shared" si="2111"/>
        <v>0.08</v>
      </c>
      <c r="T3728" s="70">
        <f t="shared" si="2112"/>
        <v>11.43</v>
      </c>
      <c r="U3728" s="70">
        <f t="shared" si="2113"/>
        <v>0</v>
      </c>
      <c r="V3728" s="78">
        <f t="shared" si="2114"/>
        <v>11.43</v>
      </c>
      <c r="X3728" s="70">
        <v>11.35</v>
      </c>
      <c r="Y3728" s="70">
        <v>0.08</v>
      </c>
      <c r="Z3728" s="70">
        <v>11.43</v>
      </c>
      <c r="AA3728" s="79"/>
      <c r="AB3728" s="80">
        <f t="shared" si="2078"/>
        <v>0</v>
      </c>
    </row>
    <row r="3729" spans="1:28" x14ac:dyDescent="0.25">
      <c r="A3729" s="72" t="s">
        <v>19428</v>
      </c>
      <c r="B3729" s="73" t="s">
        <v>24793</v>
      </c>
      <c r="C3729" s="74" t="s">
        <v>15679</v>
      </c>
      <c r="D3729" s="75">
        <v>0</v>
      </c>
      <c r="E3729" s="70">
        <v>990.12</v>
      </c>
      <c r="F3729" s="76">
        <f t="shared" si="2106"/>
        <v>0</v>
      </c>
      <c r="G3729" s="77"/>
      <c r="H3729" s="70">
        <f t="shared" si="2107"/>
        <v>978.75</v>
      </c>
      <c r="I3729" s="70">
        <f t="shared" si="2107"/>
        <v>11.37</v>
      </c>
      <c r="J3729" s="70">
        <f t="shared" si="2108"/>
        <v>990.12</v>
      </c>
      <c r="K3729" s="70">
        <v>0</v>
      </c>
      <c r="L3729" s="76">
        <f t="shared" si="2109"/>
        <v>990.12</v>
      </c>
      <c r="N3729" s="70">
        <v>978.75</v>
      </c>
      <c r="O3729" s="70">
        <v>11.370000000000001</v>
      </c>
      <c r="P3729" s="70">
        <f t="shared" si="2110"/>
        <v>990.12</v>
      </c>
      <c r="Q3729" s="64"/>
      <c r="R3729" s="70">
        <f t="shared" si="2111"/>
        <v>978.75</v>
      </c>
      <c r="S3729" s="70">
        <f t="shared" si="2111"/>
        <v>11.37</v>
      </c>
      <c r="T3729" s="70">
        <f t="shared" si="2112"/>
        <v>990.12</v>
      </c>
      <c r="U3729" s="70">
        <f t="shared" si="2113"/>
        <v>0</v>
      </c>
      <c r="V3729" s="78">
        <f t="shared" si="2114"/>
        <v>990.12</v>
      </c>
      <c r="X3729" s="70">
        <v>978.75</v>
      </c>
      <c r="Y3729" s="70">
        <v>11.37</v>
      </c>
      <c r="Z3729" s="70">
        <v>990.12</v>
      </c>
      <c r="AA3729" s="79"/>
      <c r="AB3729" s="80">
        <f t="shared" si="2078"/>
        <v>0</v>
      </c>
    </row>
    <row r="3730" spans="1:28" x14ac:dyDescent="0.25">
      <c r="A3730" s="72" t="s">
        <v>19429</v>
      </c>
      <c r="B3730" s="73" t="s">
        <v>24794</v>
      </c>
      <c r="C3730" s="74" t="s">
        <v>15679</v>
      </c>
      <c r="D3730" s="75">
        <v>0</v>
      </c>
      <c r="E3730" s="70">
        <v>996.29</v>
      </c>
      <c r="F3730" s="76">
        <f t="shared" si="2106"/>
        <v>0</v>
      </c>
      <c r="G3730" s="77"/>
      <c r="H3730" s="70">
        <f t="shared" si="2107"/>
        <v>968.99</v>
      </c>
      <c r="I3730" s="70">
        <f t="shared" si="2107"/>
        <v>27.3</v>
      </c>
      <c r="J3730" s="70">
        <f t="shared" si="2108"/>
        <v>996.29</v>
      </c>
      <c r="K3730" s="70">
        <v>0</v>
      </c>
      <c r="L3730" s="76">
        <f t="shared" si="2109"/>
        <v>996.29</v>
      </c>
      <c r="N3730" s="70">
        <v>968.99</v>
      </c>
      <c r="O3730" s="70">
        <v>27.299999999999997</v>
      </c>
      <c r="P3730" s="70">
        <f t="shared" si="2110"/>
        <v>996.29</v>
      </c>
      <c r="Q3730" s="64"/>
      <c r="R3730" s="70">
        <f t="shared" si="2111"/>
        <v>968.99</v>
      </c>
      <c r="S3730" s="70">
        <f t="shared" si="2111"/>
        <v>27.3</v>
      </c>
      <c r="T3730" s="70">
        <f t="shared" si="2112"/>
        <v>996.29</v>
      </c>
      <c r="U3730" s="70">
        <f t="shared" si="2113"/>
        <v>0</v>
      </c>
      <c r="V3730" s="78">
        <f t="shared" si="2114"/>
        <v>996.29</v>
      </c>
      <c r="X3730" s="70">
        <v>968.99</v>
      </c>
      <c r="Y3730" s="70">
        <v>27.3</v>
      </c>
      <c r="Z3730" s="70">
        <v>996.29</v>
      </c>
      <c r="AA3730" s="79"/>
      <c r="AB3730" s="80">
        <f t="shared" si="2078"/>
        <v>0</v>
      </c>
    </row>
    <row r="3731" spans="1:28" x14ac:dyDescent="0.25">
      <c r="A3731" s="66" t="s">
        <v>19430</v>
      </c>
      <c r="B3731" s="67" t="s">
        <v>24795</v>
      </c>
      <c r="C3731" s="68"/>
      <c r="D3731" s="69"/>
      <c r="E3731" s="70"/>
      <c r="F3731" s="71"/>
      <c r="H3731" s="70"/>
      <c r="I3731" s="70"/>
      <c r="J3731" s="70"/>
      <c r="K3731" s="70"/>
      <c r="L3731" s="76"/>
      <c r="N3731" s="70"/>
      <c r="O3731" s="70"/>
      <c r="P3731" s="70"/>
      <c r="Q3731" s="64"/>
      <c r="R3731" s="70"/>
      <c r="S3731" s="70"/>
      <c r="T3731" s="70"/>
      <c r="U3731" s="70"/>
      <c r="V3731" s="78"/>
      <c r="X3731" s="70"/>
      <c r="Y3731" s="70"/>
      <c r="Z3731" s="70"/>
      <c r="AA3731" s="79"/>
      <c r="AB3731" s="80">
        <f t="shared" si="2078"/>
        <v>0</v>
      </c>
    </row>
    <row r="3732" spans="1:28" x14ac:dyDescent="0.25">
      <c r="A3732" s="72" t="s">
        <v>19431</v>
      </c>
      <c r="B3732" s="73" t="s">
        <v>24796</v>
      </c>
      <c r="C3732" s="74" t="s">
        <v>15719</v>
      </c>
      <c r="D3732" s="75">
        <v>0</v>
      </c>
      <c r="E3732" s="70">
        <v>182.60000000000002</v>
      </c>
      <c r="F3732" s="76">
        <f t="shared" ref="F3732:F3740" si="2115">ROUND(D3732*E3732,2)</f>
        <v>0</v>
      </c>
      <c r="G3732" s="77"/>
      <c r="H3732" s="70">
        <f t="shared" ref="H3732:I3740" si="2116">ROUND(N3732+(N3732*$H$2/100),2)</f>
        <v>165.14</v>
      </c>
      <c r="I3732" s="70">
        <f t="shared" si="2116"/>
        <v>17.46</v>
      </c>
      <c r="J3732" s="70">
        <f t="shared" ref="J3732:J3740" si="2117">H3732+I3732</f>
        <v>182.6</v>
      </c>
      <c r="K3732" s="70">
        <v>0</v>
      </c>
      <c r="L3732" s="76">
        <f t="shared" ref="L3732:L3740" si="2118">SUM(J3732:K3732)</f>
        <v>182.6</v>
      </c>
      <c r="N3732" s="70">
        <v>165.14000000000001</v>
      </c>
      <c r="O3732" s="70">
        <v>17.46</v>
      </c>
      <c r="P3732" s="70">
        <f t="shared" ref="P3732:P3740" si="2119">SUM(N3732:O3732)</f>
        <v>182.60000000000002</v>
      </c>
      <c r="Q3732" s="64"/>
      <c r="R3732" s="70">
        <f t="shared" ref="R3732:S3740" si="2120">X3732</f>
        <v>165.14</v>
      </c>
      <c r="S3732" s="70">
        <f t="shared" si="2120"/>
        <v>17.46</v>
      </c>
      <c r="T3732" s="70">
        <f t="shared" ref="T3732:T3740" si="2121">R3732+S3732</f>
        <v>182.6</v>
      </c>
      <c r="U3732" s="70">
        <f t="shared" ref="U3732:U3740" si="2122">ROUND(Z3732*$H$2,2)/100</f>
        <v>0</v>
      </c>
      <c r="V3732" s="78">
        <f t="shared" ref="V3732:V3740" si="2123">SUM(T3732:U3732)</f>
        <v>182.6</v>
      </c>
      <c r="X3732" s="70">
        <v>165.14</v>
      </c>
      <c r="Y3732" s="70">
        <v>17.46</v>
      </c>
      <c r="Z3732" s="70">
        <v>182.6</v>
      </c>
      <c r="AA3732" s="79"/>
      <c r="AB3732" s="80">
        <f t="shared" si="2078"/>
        <v>0</v>
      </c>
    </row>
    <row r="3733" spans="1:28" ht="22.5" x14ac:dyDescent="0.25">
      <c r="A3733" s="72" t="s">
        <v>19432</v>
      </c>
      <c r="B3733" s="73" t="s">
        <v>24797</v>
      </c>
      <c r="C3733" s="74" t="s">
        <v>15719</v>
      </c>
      <c r="D3733" s="75">
        <v>0</v>
      </c>
      <c r="E3733" s="70">
        <v>9.52</v>
      </c>
      <c r="F3733" s="76">
        <f t="shared" si="2115"/>
        <v>0</v>
      </c>
      <c r="G3733" s="77"/>
      <c r="H3733" s="70">
        <f t="shared" si="2116"/>
        <v>8.15</v>
      </c>
      <c r="I3733" s="70">
        <f t="shared" si="2116"/>
        <v>1.37</v>
      </c>
      <c r="J3733" s="70">
        <f t="shared" si="2117"/>
        <v>9.52</v>
      </c>
      <c r="K3733" s="70">
        <v>0</v>
      </c>
      <c r="L3733" s="76">
        <f t="shared" si="2118"/>
        <v>9.52</v>
      </c>
      <c r="N3733" s="70">
        <v>8.15</v>
      </c>
      <c r="O3733" s="70">
        <v>1.37</v>
      </c>
      <c r="P3733" s="70">
        <f t="shared" si="2119"/>
        <v>9.52</v>
      </c>
      <c r="Q3733" s="64"/>
      <c r="R3733" s="70">
        <f t="shared" si="2120"/>
        <v>8.15</v>
      </c>
      <c r="S3733" s="70">
        <f t="shared" si="2120"/>
        <v>1.37</v>
      </c>
      <c r="T3733" s="70">
        <f t="shared" si="2121"/>
        <v>9.52</v>
      </c>
      <c r="U3733" s="70">
        <f t="shared" si="2122"/>
        <v>0</v>
      </c>
      <c r="V3733" s="78">
        <f t="shared" si="2123"/>
        <v>9.52</v>
      </c>
      <c r="X3733" s="70">
        <v>8.15</v>
      </c>
      <c r="Y3733" s="70">
        <v>1.37</v>
      </c>
      <c r="Z3733" s="70">
        <v>9.52</v>
      </c>
      <c r="AA3733" s="79"/>
      <c r="AB3733" s="80">
        <f t="shared" si="2078"/>
        <v>0</v>
      </c>
    </row>
    <row r="3734" spans="1:28" x14ac:dyDescent="0.25">
      <c r="A3734" s="72" t="s">
        <v>19433</v>
      </c>
      <c r="B3734" s="73" t="s">
        <v>24798</v>
      </c>
      <c r="C3734" s="74" t="s">
        <v>15719</v>
      </c>
      <c r="D3734" s="75">
        <v>0</v>
      </c>
      <c r="E3734" s="70">
        <v>10.67</v>
      </c>
      <c r="F3734" s="76">
        <f t="shared" si="2115"/>
        <v>0</v>
      </c>
      <c r="G3734" s="77"/>
      <c r="H3734" s="70">
        <f t="shared" si="2116"/>
        <v>6.44</v>
      </c>
      <c r="I3734" s="70">
        <f t="shared" si="2116"/>
        <v>4.2300000000000004</v>
      </c>
      <c r="J3734" s="70">
        <f t="shared" si="2117"/>
        <v>10.670000000000002</v>
      </c>
      <c r="K3734" s="70">
        <v>0</v>
      </c>
      <c r="L3734" s="76">
        <f t="shared" si="2118"/>
        <v>10.670000000000002</v>
      </c>
      <c r="N3734" s="70">
        <v>6.4399999999999995</v>
      </c>
      <c r="O3734" s="70">
        <v>4.2300000000000004</v>
      </c>
      <c r="P3734" s="70">
        <f t="shared" si="2119"/>
        <v>10.67</v>
      </c>
      <c r="Q3734" s="64"/>
      <c r="R3734" s="70">
        <f t="shared" si="2120"/>
        <v>6.44</v>
      </c>
      <c r="S3734" s="70">
        <f t="shared" si="2120"/>
        <v>4.2300000000000004</v>
      </c>
      <c r="T3734" s="70">
        <f t="shared" si="2121"/>
        <v>10.670000000000002</v>
      </c>
      <c r="U3734" s="70">
        <f t="shared" si="2122"/>
        <v>0</v>
      </c>
      <c r="V3734" s="78">
        <f t="shared" si="2123"/>
        <v>10.670000000000002</v>
      </c>
      <c r="X3734" s="70">
        <v>6.44</v>
      </c>
      <c r="Y3734" s="70">
        <v>4.2300000000000004</v>
      </c>
      <c r="Z3734" s="70">
        <v>10.67</v>
      </c>
      <c r="AA3734" s="79"/>
      <c r="AB3734" s="80">
        <f t="shared" si="2078"/>
        <v>0</v>
      </c>
    </row>
    <row r="3735" spans="1:28" ht="33.75" x14ac:dyDescent="0.25">
      <c r="A3735" s="72" t="s">
        <v>19434</v>
      </c>
      <c r="B3735" s="73" t="s">
        <v>24799</v>
      </c>
      <c r="C3735" s="74" t="s">
        <v>15719</v>
      </c>
      <c r="D3735" s="75">
        <v>0</v>
      </c>
      <c r="E3735" s="70">
        <v>32.9</v>
      </c>
      <c r="F3735" s="76">
        <f t="shared" si="2115"/>
        <v>0</v>
      </c>
      <c r="G3735" s="77"/>
      <c r="H3735" s="70">
        <f t="shared" si="2116"/>
        <v>29.49</v>
      </c>
      <c r="I3735" s="70">
        <f t="shared" si="2116"/>
        <v>3.41</v>
      </c>
      <c r="J3735" s="70">
        <f t="shared" si="2117"/>
        <v>32.9</v>
      </c>
      <c r="K3735" s="70">
        <v>0</v>
      </c>
      <c r="L3735" s="76">
        <f t="shared" si="2118"/>
        <v>32.9</v>
      </c>
      <c r="N3735" s="70">
        <v>29.490000000000006</v>
      </c>
      <c r="O3735" s="70">
        <v>3.41</v>
      </c>
      <c r="P3735" s="70">
        <f t="shared" si="2119"/>
        <v>32.900000000000006</v>
      </c>
      <c r="Q3735" s="64"/>
      <c r="R3735" s="70">
        <f t="shared" si="2120"/>
        <v>29.49</v>
      </c>
      <c r="S3735" s="70">
        <f t="shared" si="2120"/>
        <v>3.41</v>
      </c>
      <c r="T3735" s="70">
        <f t="shared" si="2121"/>
        <v>32.9</v>
      </c>
      <c r="U3735" s="70">
        <f t="shared" si="2122"/>
        <v>0</v>
      </c>
      <c r="V3735" s="78">
        <f t="shared" si="2123"/>
        <v>32.9</v>
      </c>
      <c r="X3735" s="70">
        <v>29.49</v>
      </c>
      <c r="Y3735" s="70">
        <v>3.41</v>
      </c>
      <c r="Z3735" s="70">
        <v>32.9</v>
      </c>
      <c r="AA3735" s="79"/>
      <c r="AB3735" s="80">
        <f t="shared" si="2078"/>
        <v>0</v>
      </c>
    </row>
    <row r="3736" spans="1:28" s="34" customFormat="1" ht="33.75" x14ac:dyDescent="0.25">
      <c r="A3736" s="72" t="s">
        <v>19435</v>
      </c>
      <c r="B3736" s="73" t="s">
        <v>24800</v>
      </c>
      <c r="C3736" s="74" t="s">
        <v>15719</v>
      </c>
      <c r="D3736" s="75">
        <v>0</v>
      </c>
      <c r="E3736" s="70">
        <v>57.07</v>
      </c>
      <c r="F3736" s="76">
        <f t="shared" si="2115"/>
        <v>0</v>
      </c>
      <c r="G3736" s="77"/>
      <c r="H3736" s="70">
        <f t="shared" si="2116"/>
        <v>43.9</v>
      </c>
      <c r="I3736" s="70">
        <f t="shared" si="2116"/>
        <v>13.17</v>
      </c>
      <c r="J3736" s="70">
        <f t="shared" si="2117"/>
        <v>57.07</v>
      </c>
      <c r="K3736" s="70">
        <v>0</v>
      </c>
      <c r="L3736" s="76">
        <f t="shared" si="2118"/>
        <v>57.07</v>
      </c>
      <c r="N3736" s="70">
        <v>43.9</v>
      </c>
      <c r="O3736" s="70">
        <v>13.17</v>
      </c>
      <c r="P3736" s="70">
        <f t="shared" si="2119"/>
        <v>57.07</v>
      </c>
      <c r="Q3736" s="64"/>
      <c r="R3736" s="70">
        <f t="shared" si="2120"/>
        <v>43.9</v>
      </c>
      <c r="S3736" s="70">
        <f t="shared" si="2120"/>
        <v>13.17</v>
      </c>
      <c r="T3736" s="70">
        <f t="shared" si="2121"/>
        <v>57.07</v>
      </c>
      <c r="U3736" s="70">
        <f t="shared" si="2122"/>
        <v>0</v>
      </c>
      <c r="V3736" s="78">
        <f t="shared" si="2123"/>
        <v>57.07</v>
      </c>
      <c r="X3736" s="70">
        <v>43.9</v>
      </c>
      <c r="Y3736" s="70">
        <v>13.17</v>
      </c>
      <c r="Z3736" s="70">
        <v>57.07</v>
      </c>
      <c r="AA3736" s="79"/>
      <c r="AB3736" s="80">
        <f t="shared" si="2078"/>
        <v>0</v>
      </c>
    </row>
    <row r="3737" spans="1:28" ht="33.75" x14ac:dyDescent="0.25">
      <c r="A3737" s="91" t="s">
        <v>19436</v>
      </c>
      <c r="B3737" s="91" t="s">
        <v>24801</v>
      </c>
      <c r="C3737" s="92" t="s">
        <v>15719</v>
      </c>
      <c r="D3737" s="75">
        <v>0</v>
      </c>
      <c r="E3737" s="70">
        <v>57.57</v>
      </c>
      <c r="F3737" s="76">
        <f t="shared" si="2115"/>
        <v>0</v>
      </c>
      <c r="G3737" s="29"/>
      <c r="H3737" s="70">
        <f t="shared" si="2116"/>
        <v>44.4</v>
      </c>
      <c r="I3737" s="70">
        <f t="shared" si="2116"/>
        <v>13.17</v>
      </c>
      <c r="J3737" s="70">
        <f t="shared" si="2117"/>
        <v>57.57</v>
      </c>
      <c r="K3737" s="70">
        <v>57.07</v>
      </c>
      <c r="L3737" s="76">
        <f t="shared" si="2118"/>
        <v>114.64</v>
      </c>
      <c r="N3737" s="70">
        <v>44.4</v>
      </c>
      <c r="O3737" s="70">
        <v>13.17</v>
      </c>
      <c r="P3737" s="70">
        <f t="shared" si="2119"/>
        <v>57.57</v>
      </c>
      <c r="Q3737" s="34"/>
      <c r="R3737" s="70">
        <f t="shared" si="2120"/>
        <v>44.4</v>
      </c>
      <c r="S3737" s="70">
        <f t="shared" si="2120"/>
        <v>13.17</v>
      </c>
      <c r="T3737" s="70">
        <f t="shared" si="2121"/>
        <v>57.57</v>
      </c>
      <c r="U3737" s="70">
        <f t="shared" si="2122"/>
        <v>0</v>
      </c>
      <c r="V3737" s="78">
        <f t="shared" si="2123"/>
        <v>57.57</v>
      </c>
      <c r="X3737" s="113">
        <v>44.4</v>
      </c>
      <c r="Y3737" s="113">
        <v>13.17</v>
      </c>
      <c r="Z3737" s="113">
        <v>57.57</v>
      </c>
      <c r="AB3737" s="80">
        <f t="shared" si="2078"/>
        <v>0</v>
      </c>
    </row>
    <row r="3738" spans="1:28" ht="22.5" x14ac:dyDescent="0.25">
      <c r="A3738" s="72" t="s">
        <v>19437</v>
      </c>
      <c r="B3738" s="73" t="s">
        <v>24802</v>
      </c>
      <c r="C3738" s="74" t="s">
        <v>15719</v>
      </c>
      <c r="D3738" s="75">
        <v>0</v>
      </c>
      <c r="E3738" s="70">
        <v>69.59</v>
      </c>
      <c r="F3738" s="76">
        <f t="shared" si="2115"/>
        <v>0</v>
      </c>
      <c r="G3738" s="77"/>
      <c r="H3738" s="70">
        <f t="shared" si="2116"/>
        <v>52.03</v>
      </c>
      <c r="I3738" s="70">
        <f t="shared" si="2116"/>
        <v>17.559999999999999</v>
      </c>
      <c r="J3738" s="70">
        <f t="shared" si="2117"/>
        <v>69.59</v>
      </c>
      <c r="K3738" s="70">
        <v>0</v>
      </c>
      <c r="L3738" s="76">
        <f t="shared" si="2118"/>
        <v>69.59</v>
      </c>
      <c r="N3738" s="70">
        <v>52.03</v>
      </c>
      <c r="O3738" s="70">
        <v>17.560000000000002</v>
      </c>
      <c r="P3738" s="70">
        <f t="shared" si="2119"/>
        <v>69.59</v>
      </c>
      <c r="Q3738" s="64"/>
      <c r="R3738" s="70">
        <f t="shared" si="2120"/>
        <v>52.03</v>
      </c>
      <c r="S3738" s="70">
        <f t="shared" si="2120"/>
        <v>17.559999999999999</v>
      </c>
      <c r="T3738" s="70">
        <f t="shared" si="2121"/>
        <v>69.59</v>
      </c>
      <c r="U3738" s="70">
        <f t="shared" si="2122"/>
        <v>0</v>
      </c>
      <c r="V3738" s="78">
        <f t="shared" si="2123"/>
        <v>69.59</v>
      </c>
      <c r="X3738" s="70">
        <v>52.03</v>
      </c>
      <c r="Y3738" s="70">
        <v>17.559999999999999</v>
      </c>
      <c r="Z3738" s="70">
        <v>69.59</v>
      </c>
      <c r="AA3738" s="79"/>
      <c r="AB3738" s="80">
        <f t="shared" si="2078"/>
        <v>0</v>
      </c>
    </row>
    <row r="3739" spans="1:28" ht="22.5" x14ac:dyDescent="0.25">
      <c r="A3739" s="72" t="s">
        <v>19438</v>
      </c>
      <c r="B3739" s="73" t="s">
        <v>24803</v>
      </c>
      <c r="C3739" s="74" t="s">
        <v>15719</v>
      </c>
      <c r="D3739" s="75">
        <v>0</v>
      </c>
      <c r="E3739" s="70">
        <v>64.070000000000007</v>
      </c>
      <c r="F3739" s="76">
        <f t="shared" si="2115"/>
        <v>0</v>
      </c>
      <c r="G3739" s="77"/>
      <c r="H3739" s="70">
        <f t="shared" si="2116"/>
        <v>57.6</v>
      </c>
      <c r="I3739" s="70">
        <f t="shared" si="2116"/>
        <v>6.47</v>
      </c>
      <c r="J3739" s="70">
        <f t="shared" si="2117"/>
        <v>64.070000000000007</v>
      </c>
      <c r="K3739" s="70">
        <v>0</v>
      </c>
      <c r="L3739" s="76">
        <f t="shared" si="2118"/>
        <v>64.070000000000007</v>
      </c>
      <c r="N3739" s="70">
        <v>57.6</v>
      </c>
      <c r="O3739" s="70">
        <v>6.47</v>
      </c>
      <c r="P3739" s="70">
        <f t="shared" si="2119"/>
        <v>64.070000000000007</v>
      </c>
      <c r="Q3739" s="64"/>
      <c r="R3739" s="70">
        <f t="shared" si="2120"/>
        <v>57.6</v>
      </c>
      <c r="S3739" s="70">
        <f t="shared" si="2120"/>
        <v>6.46</v>
      </c>
      <c r="T3739" s="70">
        <f t="shared" si="2121"/>
        <v>64.06</v>
      </c>
      <c r="U3739" s="70">
        <f t="shared" si="2122"/>
        <v>0</v>
      </c>
      <c r="V3739" s="78">
        <f t="shared" si="2123"/>
        <v>64.06</v>
      </c>
      <c r="X3739" s="70">
        <v>57.6</v>
      </c>
      <c r="Y3739" s="70">
        <v>6.46</v>
      </c>
      <c r="Z3739" s="70">
        <v>64.06</v>
      </c>
      <c r="AA3739" s="79"/>
      <c r="AB3739" s="80">
        <f t="shared" si="2078"/>
        <v>0</v>
      </c>
    </row>
    <row r="3740" spans="1:28" s="34" customFormat="1" x14ac:dyDescent="0.25">
      <c r="A3740" s="72" t="s">
        <v>19439</v>
      </c>
      <c r="B3740" s="73" t="s">
        <v>24804</v>
      </c>
      <c r="C3740" s="74" t="s">
        <v>15719</v>
      </c>
      <c r="D3740" s="75">
        <v>0</v>
      </c>
      <c r="E3740" s="70">
        <v>90.550000000000011</v>
      </c>
      <c r="F3740" s="76">
        <f t="shared" si="2115"/>
        <v>0</v>
      </c>
      <c r="G3740" s="29"/>
      <c r="H3740" s="70">
        <f t="shared" si="2116"/>
        <v>76.900000000000006</v>
      </c>
      <c r="I3740" s="70">
        <f t="shared" si="2116"/>
        <v>13.65</v>
      </c>
      <c r="J3740" s="70">
        <f t="shared" si="2117"/>
        <v>90.550000000000011</v>
      </c>
      <c r="K3740" s="70">
        <v>0</v>
      </c>
      <c r="L3740" s="76">
        <f t="shared" si="2118"/>
        <v>90.550000000000011</v>
      </c>
      <c r="N3740" s="70">
        <v>76.900000000000006</v>
      </c>
      <c r="O3740" s="70">
        <v>13.649999999999999</v>
      </c>
      <c r="P3740" s="70">
        <f t="shared" si="2119"/>
        <v>90.550000000000011</v>
      </c>
      <c r="Q3740" s="64"/>
      <c r="R3740" s="70">
        <f t="shared" si="2120"/>
        <v>76.900000000000006</v>
      </c>
      <c r="S3740" s="70">
        <f t="shared" si="2120"/>
        <v>13.66</v>
      </c>
      <c r="T3740" s="70">
        <f t="shared" si="2121"/>
        <v>90.56</v>
      </c>
      <c r="U3740" s="70">
        <f t="shared" si="2122"/>
        <v>0</v>
      </c>
      <c r="V3740" s="78">
        <f t="shared" si="2123"/>
        <v>90.56</v>
      </c>
      <c r="X3740" s="70">
        <v>76.900000000000006</v>
      </c>
      <c r="Y3740" s="70">
        <v>13.66</v>
      </c>
      <c r="Z3740" s="70">
        <v>90.56</v>
      </c>
      <c r="AA3740" s="79"/>
      <c r="AB3740" s="80">
        <f t="shared" si="2078"/>
        <v>0</v>
      </c>
    </row>
    <row r="3741" spans="1:28" x14ac:dyDescent="0.25">
      <c r="A3741" s="66" t="s">
        <v>19860</v>
      </c>
      <c r="B3741" s="67" t="s">
        <v>24805</v>
      </c>
      <c r="C3741" s="74"/>
      <c r="D3741" s="75"/>
      <c r="E3741" s="70"/>
      <c r="F3741" s="76"/>
      <c r="G3741" s="29"/>
      <c r="H3741" s="70"/>
      <c r="I3741" s="70"/>
      <c r="J3741" s="70"/>
      <c r="K3741" s="70"/>
      <c r="L3741" s="76"/>
      <c r="N3741" s="70"/>
      <c r="O3741" s="70"/>
      <c r="P3741" s="70"/>
      <c r="Q3741" s="64"/>
      <c r="R3741" s="70"/>
      <c r="S3741" s="70"/>
      <c r="T3741" s="70"/>
      <c r="U3741" s="70"/>
      <c r="V3741" s="78"/>
      <c r="X3741" s="70"/>
      <c r="Y3741" s="70"/>
      <c r="Z3741" s="70"/>
      <c r="AA3741" s="79"/>
      <c r="AB3741" s="80">
        <f t="shared" si="2078"/>
        <v>0</v>
      </c>
    </row>
    <row r="3742" spans="1:28" x14ac:dyDescent="0.25">
      <c r="A3742" s="72" t="s">
        <v>19861</v>
      </c>
      <c r="B3742" s="73" t="s">
        <v>24806</v>
      </c>
      <c r="C3742" s="74" t="s">
        <v>15719</v>
      </c>
      <c r="D3742" s="75">
        <v>0</v>
      </c>
      <c r="E3742" s="70">
        <v>118.55</v>
      </c>
      <c r="F3742" s="76">
        <f>ROUND(D3742*E3742,2)</f>
        <v>0</v>
      </c>
      <c r="G3742" s="29"/>
      <c r="H3742" s="70">
        <f t="shared" ref="H3742:I3744" si="2124">ROUND(N3742+(N3742*$H$2/100),2)</f>
        <v>106.96</v>
      </c>
      <c r="I3742" s="70">
        <f t="shared" si="2124"/>
        <v>11.59</v>
      </c>
      <c r="J3742" s="70">
        <f>H3742+I3742</f>
        <v>118.55</v>
      </c>
      <c r="K3742" s="70">
        <v>0</v>
      </c>
      <c r="L3742" s="76">
        <f>SUM(J3742:K3742)</f>
        <v>118.55</v>
      </c>
      <c r="N3742" s="70">
        <v>106.96</v>
      </c>
      <c r="O3742" s="70">
        <v>11.59</v>
      </c>
      <c r="P3742" s="70">
        <f>SUM(N3742:O3742)</f>
        <v>118.55</v>
      </c>
      <c r="Q3742" s="64"/>
      <c r="R3742" s="70">
        <f t="shared" ref="R3742:S3744" si="2125">X3742</f>
        <v>106.96</v>
      </c>
      <c r="S3742" s="70">
        <f t="shared" si="2125"/>
        <v>11.59</v>
      </c>
      <c r="T3742" s="70">
        <f>R3742+S3742</f>
        <v>118.55</v>
      </c>
      <c r="U3742" s="70">
        <f>ROUND(Z3742*$H$2,2)/100</f>
        <v>0</v>
      </c>
      <c r="V3742" s="78">
        <f>SUM(T3742:U3742)</f>
        <v>118.55</v>
      </c>
      <c r="X3742" s="70">
        <v>106.96</v>
      </c>
      <c r="Y3742" s="70">
        <v>11.59</v>
      </c>
      <c r="Z3742" s="70">
        <v>118.55</v>
      </c>
      <c r="AA3742" s="79"/>
      <c r="AB3742" s="80">
        <f t="shared" si="2078"/>
        <v>1.0000000000005116E-2</v>
      </c>
    </row>
    <row r="3743" spans="1:28" x14ac:dyDescent="0.25">
      <c r="A3743" s="72" t="s">
        <v>19862</v>
      </c>
      <c r="B3743" s="73" t="s">
        <v>24807</v>
      </c>
      <c r="C3743" s="74" t="s">
        <v>15719</v>
      </c>
      <c r="D3743" s="75">
        <v>0</v>
      </c>
      <c r="E3743" s="70">
        <v>181.72</v>
      </c>
      <c r="F3743" s="76">
        <f>ROUND(D3743*E3743,2)</f>
        <v>0</v>
      </c>
      <c r="G3743" s="29"/>
      <c r="H3743" s="70">
        <f t="shared" si="2124"/>
        <v>157.47999999999999</v>
      </c>
      <c r="I3743" s="70">
        <f t="shared" si="2124"/>
        <v>24.24</v>
      </c>
      <c r="J3743" s="70">
        <f>H3743+I3743</f>
        <v>181.72</v>
      </c>
      <c r="K3743" s="70">
        <v>0</v>
      </c>
      <c r="L3743" s="76">
        <f>SUM(J3743:K3743)</f>
        <v>181.72</v>
      </c>
      <c r="N3743" s="70">
        <v>157.48000000000002</v>
      </c>
      <c r="O3743" s="70">
        <v>24.240000000000002</v>
      </c>
      <c r="P3743" s="70">
        <f>SUM(N3743:O3743)</f>
        <v>181.72000000000003</v>
      </c>
      <c r="Q3743" s="64"/>
      <c r="R3743" s="70">
        <f t="shared" si="2125"/>
        <v>157.47999999999999</v>
      </c>
      <c r="S3743" s="70">
        <f t="shared" si="2125"/>
        <v>24.23</v>
      </c>
      <c r="T3743" s="70">
        <f>R3743+S3743</f>
        <v>181.70999999999998</v>
      </c>
      <c r="U3743" s="70">
        <f>ROUND(Z3743*$H$2,2)/100</f>
        <v>0</v>
      </c>
      <c r="V3743" s="78">
        <f>SUM(T3743:U3743)</f>
        <v>181.70999999999998</v>
      </c>
      <c r="X3743" s="70">
        <v>157.47999999999999</v>
      </c>
      <c r="Y3743" s="70">
        <v>24.23</v>
      </c>
      <c r="Z3743" s="70">
        <v>181.71</v>
      </c>
      <c r="AA3743" s="79"/>
      <c r="AB3743" s="80">
        <f t="shared" si="2078"/>
        <v>-9.9999999999909051E-3</v>
      </c>
    </row>
    <row r="3744" spans="1:28" x14ac:dyDescent="0.25">
      <c r="A3744" s="72" t="s">
        <v>19863</v>
      </c>
      <c r="B3744" s="73" t="s">
        <v>24808</v>
      </c>
      <c r="C3744" s="74" t="s">
        <v>15719</v>
      </c>
      <c r="D3744" s="75">
        <v>0</v>
      </c>
      <c r="E3744" s="70">
        <v>343.48</v>
      </c>
      <c r="F3744" s="76">
        <f>ROUND(D3744*E3744,2)</f>
        <v>0</v>
      </c>
      <c r="G3744" s="29"/>
      <c r="H3744" s="70">
        <f t="shared" si="2124"/>
        <v>284.8</v>
      </c>
      <c r="I3744" s="70">
        <f t="shared" si="2124"/>
        <v>58.68</v>
      </c>
      <c r="J3744" s="70">
        <f>H3744+I3744</f>
        <v>343.48</v>
      </c>
      <c r="K3744" s="70">
        <v>0</v>
      </c>
      <c r="L3744" s="76">
        <f>SUM(J3744:K3744)</f>
        <v>343.48</v>
      </c>
      <c r="N3744" s="70">
        <v>284.79999999999995</v>
      </c>
      <c r="O3744" s="70">
        <v>58.680000000000007</v>
      </c>
      <c r="P3744" s="70">
        <f>SUM(N3744:O3744)</f>
        <v>343.47999999999996</v>
      </c>
      <c r="Q3744" s="64"/>
      <c r="R3744" s="70">
        <f t="shared" si="2125"/>
        <v>284.8</v>
      </c>
      <c r="S3744" s="70">
        <f t="shared" si="2125"/>
        <v>58.69</v>
      </c>
      <c r="T3744" s="70">
        <f>R3744+S3744</f>
        <v>343.49</v>
      </c>
      <c r="U3744" s="70">
        <f>ROUND(Z3744*$H$2,2)/100</f>
        <v>0</v>
      </c>
      <c r="V3744" s="78">
        <f>SUM(T3744:U3744)</f>
        <v>343.49</v>
      </c>
      <c r="X3744" s="70">
        <v>284.8</v>
      </c>
      <c r="Y3744" s="70">
        <v>58.69</v>
      </c>
      <c r="Z3744" s="70">
        <v>343.49</v>
      </c>
      <c r="AA3744" s="79"/>
      <c r="AB3744" s="80">
        <f t="shared" si="2078"/>
        <v>0</v>
      </c>
    </row>
    <row r="3745" spans="1:28" x14ac:dyDescent="0.25">
      <c r="A3745" s="66" t="s">
        <v>19440</v>
      </c>
      <c r="B3745" s="67" t="s">
        <v>24809</v>
      </c>
      <c r="C3745" s="68"/>
      <c r="D3745" s="69"/>
      <c r="E3745" s="70"/>
      <c r="F3745" s="71"/>
      <c r="H3745" s="70"/>
      <c r="I3745" s="70"/>
      <c r="J3745" s="70"/>
      <c r="K3745" s="70"/>
      <c r="L3745" s="76"/>
      <c r="N3745" s="70"/>
      <c r="O3745" s="70"/>
      <c r="P3745" s="70"/>
      <c r="Q3745" s="64"/>
      <c r="R3745" s="70"/>
      <c r="S3745" s="70"/>
      <c r="T3745" s="70"/>
      <c r="U3745" s="70"/>
      <c r="V3745" s="78"/>
      <c r="X3745" s="70"/>
      <c r="Y3745" s="70"/>
      <c r="Z3745" s="70"/>
      <c r="AA3745" s="79"/>
      <c r="AB3745" s="80">
        <f t="shared" si="2078"/>
        <v>0</v>
      </c>
    </row>
    <row r="3746" spans="1:28" x14ac:dyDescent="0.25">
      <c r="A3746" s="72" t="s">
        <v>19441</v>
      </c>
      <c r="B3746" s="73" t="s">
        <v>24810</v>
      </c>
      <c r="C3746" s="74" t="s">
        <v>15747</v>
      </c>
      <c r="D3746" s="75">
        <v>0</v>
      </c>
      <c r="E3746" s="70">
        <v>39.409999999999997</v>
      </c>
      <c r="F3746" s="76">
        <f t="shared" ref="F3746:F3752" si="2126">ROUND(D3746*E3746,2)</f>
        <v>0</v>
      </c>
      <c r="G3746" s="77"/>
      <c r="H3746" s="70">
        <f t="shared" ref="H3746:I3752" si="2127">ROUND(N3746+(N3746*$H$2/100),2)</f>
        <v>31.18</v>
      </c>
      <c r="I3746" s="70">
        <f t="shared" si="2127"/>
        <v>8.23</v>
      </c>
      <c r="J3746" s="70">
        <f t="shared" ref="J3746:J3752" si="2128">H3746+I3746</f>
        <v>39.409999999999997</v>
      </c>
      <c r="K3746" s="70">
        <v>0</v>
      </c>
      <c r="L3746" s="76">
        <f t="shared" ref="L3746:L3752" si="2129">SUM(J3746:K3746)</f>
        <v>39.409999999999997</v>
      </c>
      <c r="N3746" s="70">
        <v>31.18</v>
      </c>
      <c r="O3746" s="70">
        <v>8.23</v>
      </c>
      <c r="P3746" s="70">
        <f t="shared" ref="P3746:P3752" si="2130">SUM(N3746:O3746)</f>
        <v>39.409999999999997</v>
      </c>
      <c r="Q3746" s="64"/>
      <c r="R3746" s="70">
        <f t="shared" ref="R3746:S3752" si="2131">X3746</f>
        <v>31.18</v>
      </c>
      <c r="S3746" s="70">
        <f t="shared" si="2131"/>
        <v>8.24</v>
      </c>
      <c r="T3746" s="70">
        <f t="shared" ref="T3746:T3752" si="2132">R3746+S3746</f>
        <v>39.42</v>
      </c>
      <c r="U3746" s="70">
        <f t="shared" ref="U3746:U3752" si="2133">ROUND(Z3746*$H$2,2)/100</f>
        <v>0</v>
      </c>
      <c r="V3746" s="78">
        <f t="shared" ref="V3746:V3752" si="2134">SUM(T3746:U3746)</f>
        <v>39.42</v>
      </c>
      <c r="X3746" s="70">
        <v>31.18</v>
      </c>
      <c r="Y3746" s="70">
        <v>8.24</v>
      </c>
      <c r="Z3746" s="70">
        <v>39.42</v>
      </c>
      <c r="AA3746" s="79"/>
      <c r="AB3746" s="80">
        <f t="shared" si="2078"/>
        <v>1.0000000000019327E-2</v>
      </c>
    </row>
    <row r="3747" spans="1:28" ht="22.5" x14ac:dyDescent="0.25">
      <c r="A3747" s="72" t="s">
        <v>19442</v>
      </c>
      <c r="B3747" s="73" t="s">
        <v>24811</v>
      </c>
      <c r="C3747" s="74" t="s">
        <v>15747</v>
      </c>
      <c r="D3747" s="75">
        <v>0</v>
      </c>
      <c r="E3747" s="70">
        <v>37.43</v>
      </c>
      <c r="F3747" s="76">
        <f t="shared" si="2126"/>
        <v>0</v>
      </c>
      <c r="G3747" s="77"/>
      <c r="H3747" s="70">
        <f t="shared" si="2127"/>
        <v>29.2</v>
      </c>
      <c r="I3747" s="70">
        <f t="shared" si="2127"/>
        <v>8.23</v>
      </c>
      <c r="J3747" s="70">
        <f t="shared" si="2128"/>
        <v>37.43</v>
      </c>
      <c r="K3747" s="70">
        <v>0</v>
      </c>
      <c r="L3747" s="76">
        <f t="shared" si="2129"/>
        <v>37.43</v>
      </c>
      <c r="N3747" s="70">
        <v>29.2</v>
      </c>
      <c r="O3747" s="70">
        <v>8.23</v>
      </c>
      <c r="P3747" s="70">
        <f t="shared" si="2130"/>
        <v>37.43</v>
      </c>
      <c r="Q3747" s="64"/>
      <c r="R3747" s="70">
        <f t="shared" si="2131"/>
        <v>29.2</v>
      </c>
      <c r="S3747" s="70">
        <f t="shared" si="2131"/>
        <v>8.24</v>
      </c>
      <c r="T3747" s="70">
        <f t="shared" si="2132"/>
        <v>37.44</v>
      </c>
      <c r="U3747" s="70">
        <f t="shared" si="2133"/>
        <v>0</v>
      </c>
      <c r="V3747" s="78">
        <f t="shared" si="2134"/>
        <v>37.44</v>
      </c>
      <c r="X3747" s="70">
        <v>29.2</v>
      </c>
      <c r="Y3747" s="70">
        <v>8.24</v>
      </c>
      <c r="Z3747" s="70">
        <v>37.44</v>
      </c>
      <c r="AA3747" s="79"/>
      <c r="AB3747" s="80">
        <f t="shared" ref="AB3747:AB3810" si="2135">P3744-Z3744</f>
        <v>-1.0000000000047748E-2</v>
      </c>
    </row>
    <row r="3748" spans="1:28" ht="22.5" x14ac:dyDescent="0.25">
      <c r="A3748" s="72" t="s">
        <v>19443</v>
      </c>
      <c r="B3748" s="73" t="s">
        <v>24812</v>
      </c>
      <c r="C3748" s="74" t="s">
        <v>15679</v>
      </c>
      <c r="D3748" s="75">
        <v>0</v>
      </c>
      <c r="E3748" s="70">
        <v>335.97999999999996</v>
      </c>
      <c r="F3748" s="76">
        <f t="shared" si="2126"/>
        <v>0</v>
      </c>
      <c r="G3748" s="77"/>
      <c r="H3748" s="70">
        <f t="shared" si="2127"/>
        <v>306.3</v>
      </c>
      <c r="I3748" s="70">
        <f t="shared" si="2127"/>
        <v>29.68</v>
      </c>
      <c r="J3748" s="70">
        <f t="shared" si="2128"/>
        <v>335.98</v>
      </c>
      <c r="K3748" s="70">
        <v>0</v>
      </c>
      <c r="L3748" s="76">
        <f t="shared" si="2129"/>
        <v>335.98</v>
      </c>
      <c r="N3748" s="70">
        <v>306.29999999999995</v>
      </c>
      <c r="O3748" s="70">
        <v>29.68</v>
      </c>
      <c r="P3748" s="70">
        <f t="shared" si="2130"/>
        <v>335.97999999999996</v>
      </c>
      <c r="Q3748" s="64"/>
      <c r="R3748" s="70">
        <f t="shared" si="2131"/>
        <v>306.3</v>
      </c>
      <c r="S3748" s="70">
        <f t="shared" si="2131"/>
        <v>29.66</v>
      </c>
      <c r="T3748" s="70">
        <f t="shared" si="2132"/>
        <v>335.96000000000004</v>
      </c>
      <c r="U3748" s="70">
        <f t="shared" si="2133"/>
        <v>0</v>
      </c>
      <c r="V3748" s="78">
        <f t="shared" si="2134"/>
        <v>335.96000000000004</v>
      </c>
      <c r="X3748" s="70">
        <v>306.3</v>
      </c>
      <c r="Y3748" s="70">
        <v>29.66</v>
      </c>
      <c r="Z3748" s="70">
        <v>335.96</v>
      </c>
      <c r="AA3748" s="79"/>
      <c r="AB3748" s="80">
        <f t="shared" si="2135"/>
        <v>0</v>
      </c>
    </row>
    <row r="3749" spans="1:28" x14ac:dyDescent="0.25">
      <c r="A3749" s="72" t="s">
        <v>19444</v>
      </c>
      <c r="B3749" s="73" t="s">
        <v>24813</v>
      </c>
      <c r="C3749" s="74" t="s">
        <v>15679</v>
      </c>
      <c r="D3749" s="75">
        <v>0</v>
      </c>
      <c r="E3749" s="70">
        <v>346.05</v>
      </c>
      <c r="F3749" s="76">
        <f t="shared" si="2126"/>
        <v>0</v>
      </c>
      <c r="G3749" s="77"/>
      <c r="H3749" s="70">
        <f t="shared" si="2127"/>
        <v>316.37</v>
      </c>
      <c r="I3749" s="70">
        <f t="shared" si="2127"/>
        <v>29.68</v>
      </c>
      <c r="J3749" s="70">
        <f t="shared" si="2128"/>
        <v>346.05</v>
      </c>
      <c r="K3749" s="70">
        <v>0</v>
      </c>
      <c r="L3749" s="76">
        <f t="shared" si="2129"/>
        <v>346.05</v>
      </c>
      <c r="N3749" s="70">
        <v>316.37</v>
      </c>
      <c r="O3749" s="70">
        <v>29.68</v>
      </c>
      <c r="P3749" s="70">
        <f t="shared" si="2130"/>
        <v>346.05</v>
      </c>
      <c r="Q3749" s="64"/>
      <c r="R3749" s="70">
        <f t="shared" si="2131"/>
        <v>316.37</v>
      </c>
      <c r="S3749" s="70">
        <f t="shared" si="2131"/>
        <v>29.66</v>
      </c>
      <c r="T3749" s="70">
        <f t="shared" si="2132"/>
        <v>346.03000000000003</v>
      </c>
      <c r="U3749" s="70">
        <f t="shared" si="2133"/>
        <v>0</v>
      </c>
      <c r="V3749" s="78">
        <f t="shared" si="2134"/>
        <v>346.03000000000003</v>
      </c>
      <c r="X3749" s="70">
        <v>316.37</v>
      </c>
      <c r="Y3749" s="70">
        <v>29.66</v>
      </c>
      <c r="Z3749" s="70">
        <v>346.03</v>
      </c>
      <c r="AA3749" s="79"/>
      <c r="AB3749" s="80">
        <f t="shared" si="2135"/>
        <v>-1.0000000000005116E-2</v>
      </c>
    </row>
    <row r="3750" spans="1:28" ht="22.5" x14ac:dyDescent="0.25">
      <c r="A3750" s="72" t="s">
        <v>19445</v>
      </c>
      <c r="B3750" s="73" t="s">
        <v>24814</v>
      </c>
      <c r="C3750" s="74" t="s">
        <v>15679</v>
      </c>
      <c r="D3750" s="75">
        <v>0</v>
      </c>
      <c r="E3750" s="70">
        <v>891.18</v>
      </c>
      <c r="F3750" s="76">
        <f t="shared" si="2126"/>
        <v>0</v>
      </c>
      <c r="G3750" s="77"/>
      <c r="H3750" s="70">
        <f t="shared" si="2127"/>
        <v>891.18</v>
      </c>
      <c r="I3750" s="70">
        <f t="shared" si="2127"/>
        <v>0</v>
      </c>
      <c r="J3750" s="70">
        <f t="shared" si="2128"/>
        <v>891.18</v>
      </c>
      <c r="K3750" s="70">
        <v>0</v>
      </c>
      <c r="L3750" s="76">
        <f t="shared" si="2129"/>
        <v>891.18</v>
      </c>
      <c r="N3750" s="70">
        <v>891.18</v>
      </c>
      <c r="O3750" s="70">
        <v>0</v>
      </c>
      <c r="P3750" s="70">
        <f t="shared" si="2130"/>
        <v>891.18</v>
      </c>
      <c r="Q3750" s="64"/>
      <c r="R3750" s="70">
        <f t="shared" si="2131"/>
        <v>891.18</v>
      </c>
      <c r="S3750" s="70">
        <f t="shared" si="2131"/>
        <v>0</v>
      </c>
      <c r="T3750" s="70">
        <f t="shared" si="2132"/>
        <v>891.18</v>
      </c>
      <c r="U3750" s="70">
        <f t="shared" si="2133"/>
        <v>0</v>
      </c>
      <c r="V3750" s="78">
        <f t="shared" si="2134"/>
        <v>891.18</v>
      </c>
      <c r="X3750" s="70">
        <v>891.18</v>
      </c>
      <c r="Y3750" s="70">
        <v>0</v>
      </c>
      <c r="Z3750" s="70">
        <v>891.18</v>
      </c>
      <c r="AA3750" s="79"/>
      <c r="AB3750" s="80">
        <f t="shared" si="2135"/>
        <v>-9.9999999999980105E-3</v>
      </c>
    </row>
    <row r="3751" spans="1:28" ht="22.5" x14ac:dyDescent="0.25">
      <c r="A3751" s="72" t="s">
        <v>19446</v>
      </c>
      <c r="B3751" s="73" t="s">
        <v>24815</v>
      </c>
      <c r="C3751" s="74" t="s">
        <v>15679</v>
      </c>
      <c r="D3751" s="75">
        <v>0</v>
      </c>
      <c r="E3751" s="70">
        <v>468.59999999999997</v>
      </c>
      <c r="F3751" s="76">
        <f t="shared" si="2126"/>
        <v>0</v>
      </c>
      <c r="G3751" s="77"/>
      <c r="H3751" s="70">
        <f t="shared" si="2127"/>
        <v>408.09</v>
      </c>
      <c r="I3751" s="70">
        <f t="shared" si="2127"/>
        <v>60.51</v>
      </c>
      <c r="J3751" s="70">
        <f t="shared" si="2128"/>
        <v>468.59999999999997</v>
      </c>
      <c r="K3751" s="70">
        <v>0</v>
      </c>
      <c r="L3751" s="76">
        <f t="shared" si="2129"/>
        <v>468.59999999999997</v>
      </c>
      <c r="N3751" s="70">
        <v>408.09</v>
      </c>
      <c r="O3751" s="70">
        <v>60.510000000000005</v>
      </c>
      <c r="P3751" s="70">
        <f t="shared" si="2130"/>
        <v>468.59999999999997</v>
      </c>
      <c r="Q3751" s="64"/>
      <c r="R3751" s="70">
        <f t="shared" si="2131"/>
        <v>408.09</v>
      </c>
      <c r="S3751" s="70">
        <f t="shared" si="2131"/>
        <v>60.5</v>
      </c>
      <c r="T3751" s="70">
        <f t="shared" si="2132"/>
        <v>468.59</v>
      </c>
      <c r="U3751" s="70">
        <f t="shared" si="2133"/>
        <v>0</v>
      </c>
      <c r="V3751" s="78">
        <f t="shared" si="2134"/>
        <v>468.59</v>
      </c>
      <c r="X3751" s="70">
        <v>408.09</v>
      </c>
      <c r="Y3751" s="70">
        <v>60.5</v>
      </c>
      <c r="Z3751" s="70">
        <v>468.59</v>
      </c>
      <c r="AA3751" s="79"/>
      <c r="AB3751" s="80">
        <f t="shared" si="2135"/>
        <v>1.999999999998181E-2</v>
      </c>
    </row>
    <row r="3752" spans="1:28" x14ac:dyDescent="0.25">
      <c r="A3752" s="72" t="s">
        <v>19447</v>
      </c>
      <c r="B3752" s="73" t="s">
        <v>24816</v>
      </c>
      <c r="C3752" s="74" t="s">
        <v>15679</v>
      </c>
      <c r="D3752" s="75">
        <v>0</v>
      </c>
      <c r="E3752" s="70">
        <v>478.67</v>
      </c>
      <c r="F3752" s="76">
        <f t="shared" si="2126"/>
        <v>0</v>
      </c>
      <c r="G3752" s="77"/>
      <c r="H3752" s="70">
        <f t="shared" si="2127"/>
        <v>418.16</v>
      </c>
      <c r="I3752" s="70">
        <f t="shared" si="2127"/>
        <v>60.51</v>
      </c>
      <c r="J3752" s="70">
        <f t="shared" si="2128"/>
        <v>478.67</v>
      </c>
      <c r="K3752" s="70">
        <v>0</v>
      </c>
      <c r="L3752" s="76">
        <f t="shared" si="2129"/>
        <v>478.67</v>
      </c>
      <c r="N3752" s="70">
        <v>418.16</v>
      </c>
      <c r="O3752" s="70">
        <v>60.510000000000005</v>
      </c>
      <c r="P3752" s="70">
        <f t="shared" si="2130"/>
        <v>478.67</v>
      </c>
      <c r="Q3752" s="64"/>
      <c r="R3752" s="70">
        <f t="shared" si="2131"/>
        <v>418.16</v>
      </c>
      <c r="S3752" s="70">
        <f t="shared" si="2131"/>
        <v>60.5</v>
      </c>
      <c r="T3752" s="70">
        <f t="shared" si="2132"/>
        <v>478.66</v>
      </c>
      <c r="U3752" s="70">
        <f t="shared" si="2133"/>
        <v>0</v>
      </c>
      <c r="V3752" s="78">
        <f t="shared" si="2134"/>
        <v>478.66</v>
      </c>
      <c r="X3752" s="70">
        <v>418.16</v>
      </c>
      <c r="Y3752" s="70">
        <v>60.5</v>
      </c>
      <c r="Z3752" s="70">
        <v>478.66</v>
      </c>
      <c r="AA3752" s="79"/>
      <c r="AB3752" s="80">
        <f t="shared" si="2135"/>
        <v>2.0000000000038654E-2</v>
      </c>
    </row>
    <row r="3753" spans="1:28" x14ac:dyDescent="0.25">
      <c r="A3753" s="66" t="s">
        <v>19448</v>
      </c>
      <c r="B3753" s="67" t="s">
        <v>24817</v>
      </c>
      <c r="C3753" s="68"/>
      <c r="D3753" s="69"/>
      <c r="E3753" s="70"/>
      <c r="F3753" s="71"/>
      <c r="H3753" s="70"/>
      <c r="I3753" s="70"/>
      <c r="J3753" s="70"/>
      <c r="K3753" s="70"/>
      <c r="L3753" s="76"/>
      <c r="N3753" s="70"/>
      <c r="O3753" s="70"/>
      <c r="P3753" s="70"/>
      <c r="Q3753" s="64"/>
      <c r="R3753" s="70"/>
      <c r="S3753" s="70"/>
      <c r="T3753" s="70"/>
      <c r="U3753" s="70"/>
      <c r="V3753" s="78"/>
      <c r="X3753" s="70"/>
      <c r="Y3753" s="70"/>
      <c r="Z3753" s="70"/>
      <c r="AA3753" s="79"/>
      <c r="AB3753" s="80">
        <f t="shared" si="2135"/>
        <v>0</v>
      </c>
    </row>
    <row r="3754" spans="1:28" ht="22.5" x14ac:dyDescent="0.25">
      <c r="A3754" s="72" t="s">
        <v>19449</v>
      </c>
      <c r="B3754" s="73" t="s">
        <v>24818</v>
      </c>
      <c r="C3754" s="74" t="s">
        <v>15719</v>
      </c>
      <c r="D3754" s="75">
        <v>0</v>
      </c>
      <c r="E3754" s="70">
        <v>157.78</v>
      </c>
      <c r="F3754" s="76">
        <f t="shared" ref="F3754:F3759" si="2136">ROUND(D3754*E3754,2)</f>
        <v>0</v>
      </c>
      <c r="G3754" s="77"/>
      <c r="H3754" s="70">
        <f t="shared" ref="H3754:I3759" si="2137">ROUND(N3754+(N3754*$H$2/100),2)</f>
        <v>157.78</v>
      </c>
      <c r="I3754" s="70">
        <f t="shared" si="2137"/>
        <v>0</v>
      </c>
      <c r="J3754" s="70">
        <f t="shared" ref="J3754:J3759" si="2138">H3754+I3754</f>
        <v>157.78</v>
      </c>
      <c r="K3754" s="70">
        <v>0</v>
      </c>
      <c r="L3754" s="76">
        <f t="shared" ref="L3754:L3759" si="2139">SUM(J3754:K3754)</f>
        <v>157.78</v>
      </c>
      <c r="N3754" s="70">
        <v>157.78</v>
      </c>
      <c r="O3754" s="70">
        <v>0</v>
      </c>
      <c r="P3754" s="70">
        <f t="shared" ref="P3754:P3759" si="2140">SUM(N3754:O3754)</f>
        <v>157.78</v>
      </c>
      <c r="Q3754" s="64"/>
      <c r="R3754" s="70">
        <f t="shared" ref="R3754:S3759" si="2141">X3754</f>
        <v>157.78</v>
      </c>
      <c r="S3754" s="70">
        <f t="shared" si="2141"/>
        <v>0</v>
      </c>
      <c r="T3754" s="70">
        <f t="shared" ref="T3754:T3759" si="2142">R3754+S3754</f>
        <v>157.78</v>
      </c>
      <c r="U3754" s="70">
        <f t="shared" ref="U3754:U3759" si="2143">ROUND(Z3754*$H$2,2)/100</f>
        <v>0</v>
      </c>
      <c r="V3754" s="78">
        <f t="shared" ref="V3754:V3759" si="2144">SUM(T3754:U3754)</f>
        <v>157.78</v>
      </c>
      <c r="X3754" s="70">
        <v>157.78</v>
      </c>
      <c r="Y3754" s="70">
        <v>0</v>
      </c>
      <c r="Z3754" s="70">
        <v>157.78</v>
      </c>
      <c r="AA3754" s="79"/>
      <c r="AB3754" s="80">
        <f t="shared" si="2135"/>
        <v>9.9999999999909051E-3</v>
      </c>
    </row>
    <row r="3755" spans="1:28" ht="22.5" x14ac:dyDescent="0.25">
      <c r="A3755" s="72" t="s">
        <v>19450</v>
      </c>
      <c r="B3755" s="73" t="s">
        <v>24819</v>
      </c>
      <c r="C3755" s="74" t="s">
        <v>15719</v>
      </c>
      <c r="D3755" s="75">
        <v>0</v>
      </c>
      <c r="E3755" s="70">
        <v>63.92</v>
      </c>
      <c r="F3755" s="76">
        <f t="shared" si="2136"/>
        <v>0</v>
      </c>
      <c r="G3755" s="77"/>
      <c r="H3755" s="70">
        <f t="shared" si="2137"/>
        <v>56.2</v>
      </c>
      <c r="I3755" s="70">
        <f t="shared" si="2137"/>
        <v>7.72</v>
      </c>
      <c r="J3755" s="70">
        <f t="shared" si="2138"/>
        <v>63.92</v>
      </c>
      <c r="K3755" s="70">
        <v>0</v>
      </c>
      <c r="L3755" s="76">
        <f t="shared" si="2139"/>
        <v>63.92</v>
      </c>
      <c r="N3755" s="70">
        <v>56.2</v>
      </c>
      <c r="O3755" s="70">
        <v>7.72</v>
      </c>
      <c r="P3755" s="70">
        <f t="shared" si="2140"/>
        <v>63.92</v>
      </c>
      <c r="Q3755" s="64"/>
      <c r="R3755" s="70">
        <f t="shared" si="2141"/>
        <v>56.2</v>
      </c>
      <c r="S3755" s="70">
        <f t="shared" si="2141"/>
        <v>7.71</v>
      </c>
      <c r="T3755" s="70">
        <f t="shared" si="2142"/>
        <v>63.910000000000004</v>
      </c>
      <c r="U3755" s="70">
        <f t="shared" si="2143"/>
        <v>0</v>
      </c>
      <c r="V3755" s="78">
        <f t="shared" si="2144"/>
        <v>63.910000000000004</v>
      </c>
      <c r="X3755" s="70">
        <v>56.2</v>
      </c>
      <c r="Y3755" s="70">
        <v>7.71</v>
      </c>
      <c r="Z3755" s="70">
        <v>63.91</v>
      </c>
      <c r="AA3755" s="79"/>
      <c r="AB3755" s="80">
        <f t="shared" si="2135"/>
        <v>9.9999999999909051E-3</v>
      </c>
    </row>
    <row r="3756" spans="1:28" ht="22.5" x14ac:dyDescent="0.25">
      <c r="A3756" s="72" t="s">
        <v>19451</v>
      </c>
      <c r="B3756" s="73" t="s">
        <v>24820</v>
      </c>
      <c r="C3756" s="74" t="s">
        <v>15719</v>
      </c>
      <c r="D3756" s="75">
        <v>0</v>
      </c>
      <c r="E3756" s="70">
        <v>63.849999999999994</v>
      </c>
      <c r="F3756" s="76">
        <f t="shared" si="2136"/>
        <v>0</v>
      </c>
      <c r="G3756" s="77"/>
      <c r="H3756" s="70">
        <f t="shared" si="2137"/>
        <v>56.13</v>
      </c>
      <c r="I3756" s="70">
        <f t="shared" si="2137"/>
        <v>7.72</v>
      </c>
      <c r="J3756" s="70">
        <f t="shared" si="2138"/>
        <v>63.85</v>
      </c>
      <c r="K3756" s="70">
        <v>0</v>
      </c>
      <c r="L3756" s="76">
        <f t="shared" si="2139"/>
        <v>63.85</v>
      </c>
      <c r="N3756" s="70">
        <v>56.129999999999995</v>
      </c>
      <c r="O3756" s="70">
        <v>7.72</v>
      </c>
      <c r="P3756" s="70">
        <f t="shared" si="2140"/>
        <v>63.849999999999994</v>
      </c>
      <c r="Q3756" s="64"/>
      <c r="R3756" s="70">
        <f t="shared" si="2141"/>
        <v>56.13</v>
      </c>
      <c r="S3756" s="70">
        <f t="shared" si="2141"/>
        <v>7.71</v>
      </c>
      <c r="T3756" s="70">
        <f t="shared" si="2142"/>
        <v>63.84</v>
      </c>
      <c r="U3756" s="70">
        <f t="shared" si="2143"/>
        <v>0</v>
      </c>
      <c r="V3756" s="78">
        <f t="shared" si="2144"/>
        <v>63.84</v>
      </c>
      <c r="X3756" s="70">
        <v>56.13</v>
      </c>
      <c r="Y3756" s="70">
        <v>7.71</v>
      </c>
      <c r="Z3756" s="70">
        <v>63.84</v>
      </c>
      <c r="AA3756" s="79"/>
      <c r="AB3756" s="80">
        <f t="shared" si="2135"/>
        <v>0</v>
      </c>
    </row>
    <row r="3757" spans="1:28" ht="22.5" x14ac:dyDescent="0.25">
      <c r="A3757" s="72" t="s">
        <v>19452</v>
      </c>
      <c r="B3757" s="73" t="s">
        <v>24821</v>
      </c>
      <c r="C3757" s="74" t="s">
        <v>15719</v>
      </c>
      <c r="D3757" s="75">
        <v>0</v>
      </c>
      <c r="E3757" s="70">
        <v>9.4600000000000009</v>
      </c>
      <c r="F3757" s="76">
        <f t="shared" si="2136"/>
        <v>0</v>
      </c>
      <c r="G3757" s="77"/>
      <c r="H3757" s="70">
        <f t="shared" si="2137"/>
        <v>2.58</v>
      </c>
      <c r="I3757" s="70">
        <f t="shared" si="2137"/>
        <v>6.88</v>
      </c>
      <c r="J3757" s="70">
        <f t="shared" si="2138"/>
        <v>9.4600000000000009</v>
      </c>
      <c r="K3757" s="70">
        <v>0</v>
      </c>
      <c r="L3757" s="76">
        <f t="shared" si="2139"/>
        <v>9.4600000000000009</v>
      </c>
      <c r="N3757" s="70">
        <v>2.58</v>
      </c>
      <c r="O3757" s="70">
        <v>6.88</v>
      </c>
      <c r="P3757" s="70">
        <f t="shared" si="2140"/>
        <v>9.4600000000000009</v>
      </c>
      <c r="Q3757" s="64"/>
      <c r="R3757" s="70">
        <f t="shared" si="2141"/>
        <v>2.58</v>
      </c>
      <c r="S3757" s="70">
        <f t="shared" si="2141"/>
        <v>6.88</v>
      </c>
      <c r="T3757" s="70">
        <f t="shared" si="2142"/>
        <v>9.4600000000000009</v>
      </c>
      <c r="U3757" s="70">
        <f t="shared" si="2143"/>
        <v>0</v>
      </c>
      <c r="V3757" s="78">
        <f t="shared" si="2144"/>
        <v>9.4600000000000009</v>
      </c>
      <c r="X3757" s="70">
        <v>2.58</v>
      </c>
      <c r="Y3757" s="70">
        <v>6.88</v>
      </c>
      <c r="Z3757" s="70">
        <v>9.4600000000000009</v>
      </c>
      <c r="AA3757" s="79"/>
      <c r="AB3757" s="80">
        <f t="shared" si="2135"/>
        <v>0</v>
      </c>
    </row>
    <row r="3758" spans="1:28" ht="22.5" x14ac:dyDescent="0.25">
      <c r="A3758" s="72" t="s">
        <v>19453</v>
      </c>
      <c r="B3758" s="73" t="s">
        <v>24822</v>
      </c>
      <c r="C3758" s="74" t="s">
        <v>15719</v>
      </c>
      <c r="D3758" s="75">
        <v>0</v>
      </c>
      <c r="E3758" s="70">
        <v>8.07</v>
      </c>
      <c r="F3758" s="76">
        <f t="shared" si="2136"/>
        <v>0</v>
      </c>
      <c r="G3758" s="29"/>
      <c r="H3758" s="70">
        <f t="shared" si="2137"/>
        <v>1.19</v>
      </c>
      <c r="I3758" s="70">
        <f t="shared" si="2137"/>
        <v>6.88</v>
      </c>
      <c r="J3758" s="70">
        <f t="shared" si="2138"/>
        <v>8.07</v>
      </c>
      <c r="K3758" s="70">
        <v>0</v>
      </c>
      <c r="L3758" s="76">
        <f t="shared" si="2139"/>
        <v>8.07</v>
      </c>
      <c r="N3758" s="70">
        <v>1.19</v>
      </c>
      <c r="O3758" s="70">
        <v>6.88</v>
      </c>
      <c r="P3758" s="70">
        <f t="shared" si="2140"/>
        <v>8.07</v>
      </c>
      <c r="Q3758" s="64"/>
      <c r="R3758" s="70">
        <f t="shared" si="2141"/>
        <v>1.19</v>
      </c>
      <c r="S3758" s="70">
        <f t="shared" si="2141"/>
        <v>6.88</v>
      </c>
      <c r="T3758" s="70">
        <f t="shared" si="2142"/>
        <v>8.07</v>
      </c>
      <c r="U3758" s="70">
        <f t="shared" si="2143"/>
        <v>0</v>
      </c>
      <c r="V3758" s="78">
        <f t="shared" si="2144"/>
        <v>8.07</v>
      </c>
      <c r="X3758" s="70">
        <v>1.19</v>
      </c>
      <c r="Y3758" s="70">
        <v>6.88</v>
      </c>
      <c r="Z3758" s="70">
        <v>8.07</v>
      </c>
      <c r="AA3758" s="79"/>
      <c r="AB3758" s="80">
        <f t="shared" si="2135"/>
        <v>1.0000000000005116E-2</v>
      </c>
    </row>
    <row r="3759" spans="1:28" x14ac:dyDescent="0.25">
      <c r="A3759" s="72" t="s">
        <v>19454</v>
      </c>
      <c r="B3759" s="73" t="s">
        <v>24823</v>
      </c>
      <c r="C3759" s="74" t="s">
        <v>15719</v>
      </c>
      <c r="D3759" s="75">
        <v>0</v>
      </c>
      <c r="E3759" s="70">
        <v>89.39</v>
      </c>
      <c r="F3759" s="76">
        <f t="shared" si="2136"/>
        <v>0</v>
      </c>
      <c r="G3759" s="29"/>
      <c r="H3759" s="70">
        <f t="shared" si="2137"/>
        <v>69.87</v>
      </c>
      <c r="I3759" s="70">
        <f t="shared" si="2137"/>
        <v>19.52</v>
      </c>
      <c r="J3759" s="70">
        <f t="shared" si="2138"/>
        <v>89.39</v>
      </c>
      <c r="K3759" s="70">
        <v>0</v>
      </c>
      <c r="L3759" s="76">
        <f t="shared" si="2139"/>
        <v>89.39</v>
      </c>
      <c r="N3759" s="70">
        <v>69.87</v>
      </c>
      <c r="O3759" s="70">
        <v>19.52</v>
      </c>
      <c r="P3759" s="70">
        <f t="shared" si="2140"/>
        <v>89.39</v>
      </c>
      <c r="Q3759" s="64"/>
      <c r="R3759" s="70">
        <f t="shared" si="2141"/>
        <v>69.87</v>
      </c>
      <c r="S3759" s="70">
        <f t="shared" si="2141"/>
        <v>19.52</v>
      </c>
      <c r="T3759" s="70">
        <f t="shared" si="2142"/>
        <v>89.39</v>
      </c>
      <c r="U3759" s="70">
        <f t="shared" si="2143"/>
        <v>0</v>
      </c>
      <c r="V3759" s="78">
        <f t="shared" si="2144"/>
        <v>89.39</v>
      </c>
      <c r="X3759" s="70">
        <v>69.87</v>
      </c>
      <c r="Y3759" s="70">
        <v>19.52</v>
      </c>
      <c r="Z3759" s="70">
        <v>89.39</v>
      </c>
      <c r="AA3759" s="79"/>
      <c r="AB3759" s="80">
        <f t="shared" si="2135"/>
        <v>9.9999999999909051E-3</v>
      </c>
    </row>
    <row r="3760" spans="1:28" x14ac:dyDescent="0.25">
      <c r="A3760" s="66" t="s">
        <v>19455</v>
      </c>
      <c r="B3760" s="67" t="s">
        <v>24824</v>
      </c>
      <c r="C3760" s="68"/>
      <c r="D3760" s="69"/>
      <c r="E3760" s="70"/>
      <c r="F3760" s="71"/>
      <c r="H3760" s="70"/>
      <c r="I3760" s="70"/>
      <c r="J3760" s="70"/>
      <c r="K3760" s="70"/>
      <c r="L3760" s="76"/>
      <c r="N3760" s="70"/>
      <c r="O3760" s="70"/>
      <c r="P3760" s="70"/>
      <c r="Q3760" s="64"/>
      <c r="R3760" s="70"/>
      <c r="S3760" s="70"/>
      <c r="T3760" s="70"/>
      <c r="U3760" s="70"/>
      <c r="V3760" s="78"/>
      <c r="X3760" s="70"/>
      <c r="Y3760" s="70"/>
      <c r="Z3760" s="70"/>
      <c r="AA3760" s="79"/>
      <c r="AB3760" s="80">
        <f t="shared" si="2135"/>
        <v>0</v>
      </c>
    </row>
    <row r="3761" spans="1:28" x14ac:dyDescent="0.25">
      <c r="A3761" s="72" t="s">
        <v>19456</v>
      </c>
      <c r="B3761" s="73" t="s">
        <v>24825</v>
      </c>
      <c r="C3761" s="74" t="s">
        <v>15747</v>
      </c>
      <c r="D3761" s="75">
        <v>0</v>
      </c>
      <c r="E3761" s="70">
        <v>47.010000000000005</v>
      </c>
      <c r="F3761" s="76">
        <f t="shared" ref="F3761:F3766" si="2145">ROUND(D3761*E3761,2)</f>
        <v>0</v>
      </c>
      <c r="G3761" s="29"/>
      <c r="H3761" s="70">
        <f t="shared" ref="H3761:I3766" si="2146">ROUND(N3761+(N3761*$H$2/100),2)</f>
        <v>37.590000000000003</v>
      </c>
      <c r="I3761" s="70">
        <f t="shared" si="2146"/>
        <v>9.42</v>
      </c>
      <c r="J3761" s="70">
        <f t="shared" ref="J3761:J3766" si="2147">H3761+I3761</f>
        <v>47.010000000000005</v>
      </c>
      <c r="K3761" s="70">
        <v>0</v>
      </c>
      <c r="L3761" s="76">
        <f t="shared" ref="L3761:L3766" si="2148">SUM(J3761:K3761)</f>
        <v>47.010000000000005</v>
      </c>
      <c r="N3761" s="70">
        <v>37.590000000000003</v>
      </c>
      <c r="O3761" s="70">
        <v>9.42</v>
      </c>
      <c r="P3761" s="70">
        <f t="shared" ref="P3761:P3766" si="2149">SUM(N3761:O3761)</f>
        <v>47.010000000000005</v>
      </c>
      <c r="Q3761" s="64"/>
      <c r="R3761" s="70">
        <f t="shared" ref="R3761:S3766" si="2150">X3761</f>
        <v>37.590000000000003</v>
      </c>
      <c r="S3761" s="70">
        <f t="shared" si="2150"/>
        <v>9.42</v>
      </c>
      <c r="T3761" s="70">
        <f t="shared" ref="T3761:T3766" si="2151">R3761+S3761</f>
        <v>47.010000000000005</v>
      </c>
      <c r="U3761" s="70">
        <f t="shared" ref="U3761:U3766" si="2152">ROUND(Z3761*$H$2,2)/100</f>
        <v>0</v>
      </c>
      <c r="V3761" s="78">
        <f t="shared" ref="V3761:V3766" si="2153">SUM(T3761:U3761)</f>
        <v>47.010000000000005</v>
      </c>
      <c r="X3761" s="70">
        <v>37.590000000000003</v>
      </c>
      <c r="Y3761" s="70">
        <v>9.42</v>
      </c>
      <c r="Z3761" s="70">
        <v>47.01</v>
      </c>
      <c r="AA3761" s="79"/>
      <c r="AB3761" s="80">
        <f t="shared" si="2135"/>
        <v>0</v>
      </c>
    </row>
    <row r="3762" spans="1:28" x14ac:dyDescent="0.25">
      <c r="A3762" s="72" t="s">
        <v>19457</v>
      </c>
      <c r="B3762" s="73" t="s">
        <v>24826</v>
      </c>
      <c r="C3762" s="74" t="s">
        <v>15747</v>
      </c>
      <c r="D3762" s="75">
        <v>0</v>
      </c>
      <c r="E3762" s="70">
        <v>14.41</v>
      </c>
      <c r="F3762" s="76">
        <f t="shared" si="2145"/>
        <v>0</v>
      </c>
      <c r="G3762" s="77"/>
      <c r="H3762" s="70">
        <f t="shared" si="2146"/>
        <v>6.18</v>
      </c>
      <c r="I3762" s="70">
        <f t="shared" si="2146"/>
        <v>8.23</v>
      </c>
      <c r="J3762" s="70">
        <f t="shared" si="2147"/>
        <v>14.41</v>
      </c>
      <c r="K3762" s="70">
        <v>0</v>
      </c>
      <c r="L3762" s="76">
        <f t="shared" si="2148"/>
        <v>14.41</v>
      </c>
      <c r="N3762" s="70">
        <v>6.18</v>
      </c>
      <c r="O3762" s="70">
        <v>8.23</v>
      </c>
      <c r="P3762" s="70">
        <f t="shared" si="2149"/>
        <v>14.41</v>
      </c>
      <c r="Q3762" s="64"/>
      <c r="R3762" s="70">
        <f t="shared" si="2150"/>
        <v>6.18</v>
      </c>
      <c r="S3762" s="70">
        <f t="shared" si="2150"/>
        <v>8.24</v>
      </c>
      <c r="T3762" s="70">
        <f t="shared" si="2151"/>
        <v>14.42</v>
      </c>
      <c r="U3762" s="70">
        <f t="shared" si="2152"/>
        <v>0</v>
      </c>
      <c r="V3762" s="78">
        <f t="shared" si="2153"/>
        <v>14.42</v>
      </c>
      <c r="X3762" s="70">
        <v>6.18</v>
      </c>
      <c r="Y3762" s="70">
        <v>8.24</v>
      </c>
      <c r="Z3762" s="70">
        <v>14.42</v>
      </c>
      <c r="AA3762" s="79"/>
      <c r="AB3762" s="80">
        <f t="shared" si="2135"/>
        <v>0</v>
      </c>
    </row>
    <row r="3763" spans="1:28" ht="22.5" x14ac:dyDescent="0.25">
      <c r="A3763" s="72" t="s">
        <v>19458</v>
      </c>
      <c r="B3763" s="73" t="s">
        <v>24827</v>
      </c>
      <c r="C3763" s="74" t="s">
        <v>15719</v>
      </c>
      <c r="D3763" s="75">
        <v>0</v>
      </c>
      <c r="E3763" s="70">
        <v>27.17</v>
      </c>
      <c r="F3763" s="76">
        <f t="shared" si="2145"/>
        <v>0</v>
      </c>
      <c r="G3763" s="77"/>
      <c r="H3763" s="70">
        <f t="shared" si="2146"/>
        <v>9.7100000000000009</v>
      </c>
      <c r="I3763" s="70">
        <f t="shared" si="2146"/>
        <v>17.46</v>
      </c>
      <c r="J3763" s="70">
        <f t="shared" si="2147"/>
        <v>27.17</v>
      </c>
      <c r="K3763" s="70">
        <v>0</v>
      </c>
      <c r="L3763" s="76">
        <f t="shared" si="2148"/>
        <v>27.17</v>
      </c>
      <c r="N3763" s="70">
        <v>9.7100000000000009</v>
      </c>
      <c r="O3763" s="70">
        <v>17.46</v>
      </c>
      <c r="P3763" s="70">
        <f t="shared" si="2149"/>
        <v>27.17</v>
      </c>
      <c r="Q3763" s="64"/>
      <c r="R3763" s="70">
        <f t="shared" si="2150"/>
        <v>9.7100000000000009</v>
      </c>
      <c r="S3763" s="70">
        <f t="shared" si="2150"/>
        <v>17.46</v>
      </c>
      <c r="T3763" s="70">
        <f t="shared" si="2151"/>
        <v>27.17</v>
      </c>
      <c r="U3763" s="70">
        <f t="shared" si="2152"/>
        <v>0</v>
      </c>
      <c r="V3763" s="78">
        <f t="shared" si="2153"/>
        <v>27.17</v>
      </c>
      <c r="X3763" s="70">
        <v>9.7100000000000009</v>
      </c>
      <c r="Y3763" s="70">
        <v>17.46</v>
      </c>
      <c r="Z3763" s="70">
        <v>27.17</v>
      </c>
      <c r="AA3763" s="79"/>
      <c r="AB3763" s="80">
        <f t="shared" si="2135"/>
        <v>0</v>
      </c>
    </row>
    <row r="3764" spans="1:28" ht="22.5" x14ac:dyDescent="0.25">
      <c r="A3764" s="72" t="s">
        <v>19459</v>
      </c>
      <c r="B3764" s="73" t="s">
        <v>24828</v>
      </c>
      <c r="C3764" s="74" t="s">
        <v>15719</v>
      </c>
      <c r="D3764" s="75">
        <v>0</v>
      </c>
      <c r="E3764" s="70">
        <v>17.029999999999998</v>
      </c>
      <c r="F3764" s="76">
        <f t="shared" si="2145"/>
        <v>0</v>
      </c>
      <c r="G3764" s="77"/>
      <c r="H3764" s="70">
        <f t="shared" si="2146"/>
        <v>6.26</v>
      </c>
      <c r="I3764" s="70">
        <f t="shared" si="2146"/>
        <v>10.77</v>
      </c>
      <c r="J3764" s="70">
        <f t="shared" si="2147"/>
        <v>17.03</v>
      </c>
      <c r="K3764" s="70">
        <v>0</v>
      </c>
      <c r="L3764" s="76">
        <f t="shared" si="2148"/>
        <v>17.03</v>
      </c>
      <c r="N3764" s="70">
        <v>6.26</v>
      </c>
      <c r="O3764" s="70">
        <v>10.77</v>
      </c>
      <c r="P3764" s="70">
        <f t="shared" si="2149"/>
        <v>17.03</v>
      </c>
      <c r="Q3764" s="64"/>
      <c r="R3764" s="70">
        <f t="shared" si="2150"/>
        <v>6.26</v>
      </c>
      <c r="S3764" s="70">
        <f t="shared" si="2150"/>
        <v>10.78</v>
      </c>
      <c r="T3764" s="70">
        <f t="shared" si="2151"/>
        <v>17.04</v>
      </c>
      <c r="U3764" s="70">
        <f t="shared" si="2152"/>
        <v>0</v>
      </c>
      <c r="V3764" s="78">
        <f t="shared" si="2153"/>
        <v>17.04</v>
      </c>
      <c r="X3764" s="70">
        <v>6.26</v>
      </c>
      <c r="Y3764" s="70">
        <v>10.78</v>
      </c>
      <c r="Z3764" s="70">
        <v>17.04</v>
      </c>
      <c r="AA3764" s="79"/>
      <c r="AB3764" s="80">
        <f t="shared" si="2135"/>
        <v>0</v>
      </c>
    </row>
    <row r="3765" spans="1:28" s="34" customFormat="1" ht="22.5" x14ac:dyDescent="0.25">
      <c r="A3765" s="72" t="s">
        <v>19460</v>
      </c>
      <c r="B3765" s="73" t="s">
        <v>24829</v>
      </c>
      <c r="C3765" s="74" t="s">
        <v>15719</v>
      </c>
      <c r="D3765" s="75">
        <v>0</v>
      </c>
      <c r="E3765" s="70">
        <v>18.829999999999998</v>
      </c>
      <c r="F3765" s="76">
        <f t="shared" si="2145"/>
        <v>0</v>
      </c>
      <c r="G3765" s="77"/>
      <c r="H3765" s="70">
        <f t="shared" si="2146"/>
        <v>6.33</v>
      </c>
      <c r="I3765" s="70">
        <f t="shared" si="2146"/>
        <v>12.5</v>
      </c>
      <c r="J3765" s="70">
        <f t="shared" si="2147"/>
        <v>18.829999999999998</v>
      </c>
      <c r="K3765" s="70">
        <v>0</v>
      </c>
      <c r="L3765" s="76">
        <f t="shared" si="2148"/>
        <v>18.829999999999998</v>
      </c>
      <c r="N3765" s="70">
        <v>6.33</v>
      </c>
      <c r="O3765" s="70">
        <v>12.5</v>
      </c>
      <c r="P3765" s="70">
        <f t="shared" si="2149"/>
        <v>18.829999999999998</v>
      </c>
      <c r="Q3765" s="64"/>
      <c r="R3765" s="70">
        <f t="shared" si="2150"/>
        <v>6.33</v>
      </c>
      <c r="S3765" s="70">
        <f t="shared" si="2150"/>
        <v>12.49</v>
      </c>
      <c r="T3765" s="70">
        <f t="shared" si="2151"/>
        <v>18.82</v>
      </c>
      <c r="U3765" s="70">
        <f t="shared" si="2152"/>
        <v>0</v>
      </c>
      <c r="V3765" s="78">
        <f t="shared" si="2153"/>
        <v>18.82</v>
      </c>
      <c r="X3765" s="70">
        <v>6.33</v>
      </c>
      <c r="Y3765" s="70">
        <v>12.49</v>
      </c>
      <c r="Z3765" s="70">
        <v>18.82</v>
      </c>
      <c r="AA3765" s="79"/>
      <c r="AB3765" s="80">
        <f t="shared" si="2135"/>
        <v>-9.9999999999997868E-3</v>
      </c>
    </row>
    <row r="3766" spans="1:28" x14ac:dyDescent="0.25">
      <c r="A3766" s="72" t="s">
        <v>19461</v>
      </c>
      <c r="B3766" s="73" t="s">
        <v>19463</v>
      </c>
      <c r="C3766" s="74" t="s">
        <v>15719</v>
      </c>
      <c r="D3766" s="75">
        <v>0</v>
      </c>
      <c r="E3766" s="70">
        <v>21.45</v>
      </c>
      <c r="F3766" s="76">
        <f t="shared" si="2145"/>
        <v>0</v>
      </c>
      <c r="G3766" s="77"/>
      <c r="H3766" s="70">
        <f t="shared" si="2146"/>
        <v>6.45</v>
      </c>
      <c r="I3766" s="70">
        <f t="shared" si="2146"/>
        <v>15</v>
      </c>
      <c r="J3766" s="70">
        <f t="shared" si="2147"/>
        <v>21.45</v>
      </c>
      <c r="K3766" s="70">
        <v>0</v>
      </c>
      <c r="L3766" s="76">
        <f t="shared" si="2148"/>
        <v>21.45</v>
      </c>
      <c r="N3766" s="70">
        <v>6.45</v>
      </c>
      <c r="O3766" s="70">
        <v>15</v>
      </c>
      <c r="P3766" s="70">
        <f t="shared" si="2149"/>
        <v>21.45</v>
      </c>
      <c r="Q3766" s="64"/>
      <c r="R3766" s="70">
        <f t="shared" si="2150"/>
        <v>6.45</v>
      </c>
      <c r="S3766" s="70">
        <f t="shared" si="2150"/>
        <v>15</v>
      </c>
      <c r="T3766" s="70">
        <f t="shared" si="2151"/>
        <v>21.45</v>
      </c>
      <c r="U3766" s="70">
        <f t="shared" si="2152"/>
        <v>0</v>
      </c>
      <c r="V3766" s="78">
        <f t="shared" si="2153"/>
        <v>21.45</v>
      </c>
      <c r="X3766" s="70">
        <v>6.45</v>
      </c>
      <c r="Y3766" s="70">
        <v>15</v>
      </c>
      <c r="Z3766" s="70">
        <v>21.45</v>
      </c>
      <c r="AA3766" s="79"/>
      <c r="AB3766" s="80">
        <f t="shared" si="2135"/>
        <v>0</v>
      </c>
    </row>
    <row r="3767" spans="1:28" x14ac:dyDescent="0.25">
      <c r="A3767" s="66" t="s">
        <v>19462</v>
      </c>
      <c r="B3767" s="67" t="s">
        <v>24830</v>
      </c>
      <c r="C3767" s="68"/>
      <c r="D3767" s="69"/>
      <c r="E3767" s="70"/>
      <c r="F3767" s="71"/>
      <c r="H3767" s="70"/>
      <c r="I3767" s="70"/>
      <c r="J3767" s="70"/>
      <c r="K3767" s="70"/>
      <c r="L3767" s="76"/>
      <c r="N3767" s="70"/>
      <c r="O3767" s="70"/>
      <c r="P3767" s="70"/>
      <c r="Q3767" s="64"/>
      <c r="R3767" s="70"/>
      <c r="S3767" s="70"/>
      <c r="T3767" s="70"/>
      <c r="U3767" s="70"/>
      <c r="V3767" s="78"/>
      <c r="X3767" s="70"/>
      <c r="Y3767" s="70"/>
      <c r="Z3767" s="70"/>
      <c r="AA3767" s="79"/>
      <c r="AB3767" s="80">
        <f t="shared" si="2135"/>
        <v>-9.9999999999980105E-3</v>
      </c>
    </row>
    <row r="3768" spans="1:28" x14ac:dyDescent="0.25">
      <c r="A3768" s="66" t="s">
        <v>19464</v>
      </c>
      <c r="B3768" s="67" t="s">
        <v>24831</v>
      </c>
      <c r="C3768" s="68"/>
      <c r="D3768" s="69"/>
      <c r="E3768" s="70"/>
      <c r="F3768" s="71"/>
      <c r="H3768" s="70"/>
      <c r="I3768" s="70"/>
      <c r="J3768" s="70"/>
      <c r="K3768" s="70"/>
      <c r="L3768" s="76"/>
      <c r="N3768" s="70"/>
      <c r="O3768" s="70"/>
      <c r="P3768" s="70"/>
      <c r="Q3768" s="64"/>
      <c r="R3768" s="70"/>
      <c r="S3768" s="70"/>
      <c r="T3768" s="70"/>
      <c r="U3768" s="70"/>
      <c r="V3768" s="78"/>
      <c r="X3768" s="70"/>
      <c r="Y3768" s="70"/>
      <c r="Z3768" s="70"/>
      <c r="AA3768" s="79"/>
      <c r="AB3768" s="80">
        <f t="shared" si="2135"/>
        <v>9.9999999999980105E-3</v>
      </c>
    </row>
    <row r="3769" spans="1:28" x14ac:dyDescent="0.25">
      <c r="A3769" s="72" t="s">
        <v>19465</v>
      </c>
      <c r="B3769" s="73" t="s">
        <v>24832</v>
      </c>
      <c r="C3769" s="74" t="s">
        <v>15719</v>
      </c>
      <c r="D3769" s="75">
        <v>0</v>
      </c>
      <c r="E3769" s="70">
        <v>9.56</v>
      </c>
      <c r="F3769" s="76">
        <f t="shared" ref="F3769:F3775" si="2154">ROUND(D3769*E3769,2)</f>
        <v>0</v>
      </c>
      <c r="G3769" s="77"/>
      <c r="H3769" s="70">
        <f t="shared" ref="H3769:I3775" si="2155">ROUND(N3769+(N3769*$H$2/100),2)</f>
        <v>0</v>
      </c>
      <c r="I3769" s="70">
        <f t="shared" si="2155"/>
        <v>9.56</v>
      </c>
      <c r="J3769" s="70">
        <f t="shared" ref="J3769:J3775" si="2156">H3769+I3769</f>
        <v>9.56</v>
      </c>
      <c r="K3769" s="70">
        <v>0</v>
      </c>
      <c r="L3769" s="76">
        <f t="shared" ref="L3769:L3775" si="2157">SUM(J3769:K3769)</f>
        <v>9.56</v>
      </c>
      <c r="N3769" s="70">
        <v>0</v>
      </c>
      <c r="O3769" s="70">
        <v>9.56</v>
      </c>
      <c r="P3769" s="70">
        <f t="shared" ref="P3769:P3775" si="2158">SUM(N3769:O3769)</f>
        <v>9.56</v>
      </c>
      <c r="Q3769" s="64"/>
      <c r="R3769" s="70">
        <f t="shared" ref="R3769:S3775" si="2159">X3769</f>
        <v>0</v>
      </c>
      <c r="S3769" s="70">
        <f t="shared" si="2159"/>
        <v>9.56</v>
      </c>
      <c r="T3769" s="70">
        <f t="shared" ref="T3769:T3775" si="2160">R3769+S3769</f>
        <v>9.56</v>
      </c>
      <c r="U3769" s="70">
        <f t="shared" ref="U3769:U3775" si="2161">ROUND(Z3769*$H$2,2)/100</f>
        <v>0</v>
      </c>
      <c r="V3769" s="78">
        <f t="shared" ref="V3769:V3775" si="2162">SUM(T3769:U3769)</f>
        <v>9.56</v>
      </c>
      <c r="X3769" s="70">
        <v>0</v>
      </c>
      <c r="Y3769" s="70">
        <v>9.56</v>
      </c>
      <c r="Z3769" s="70">
        <v>9.56</v>
      </c>
      <c r="AA3769" s="79"/>
      <c r="AB3769" s="80">
        <f t="shared" si="2135"/>
        <v>0</v>
      </c>
    </row>
    <row r="3770" spans="1:28" ht="22.5" x14ac:dyDescent="0.25">
      <c r="A3770" s="72" t="s">
        <v>19466</v>
      </c>
      <c r="B3770" s="73" t="s">
        <v>24833</v>
      </c>
      <c r="C3770" s="74" t="s">
        <v>15719</v>
      </c>
      <c r="D3770" s="75">
        <v>0</v>
      </c>
      <c r="E3770" s="70">
        <v>5.77</v>
      </c>
      <c r="F3770" s="76">
        <f t="shared" si="2154"/>
        <v>0</v>
      </c>
      <c r="G3770" s="77"/>
      <c r="H3770" s="70">
        <f t="shared" si="2155"/>
        <v>1.8</v>
      </c>
      <c r="I3770" s="70">
        <f t="shared" si="2155"/>
        <v>3.97</v>
      </c>
      <c r="J3770" s="70">
        <f t="shared" si="2156"/>
        <v>5.7700000000000005</v>
      </c>
      <c r="K3770" s="70">
        <v>0</v>
      </c>
      <c r="L3770" s="76">
        <f t="shared" si="2157"/>
        <v>5.7700000000000005</v>
      </c>
      <c r="N3770" s="70">
        <v>1.8</v>
      </c>
      <c r="O3770" s="70">
        <v>3.9699999999999998</v>
      </c>
      <c r="P3770" s="70">
        <f t="shared" si="2158"/>
        <v>5.77</v>
      </c>
      <c r="Q3770" s="64"/>
      <c r="R3770" s="70">
        <f t="shared" si="2159"/>
        <v>1.8</v>
      </c>
      <c r="S3770" s="70">
        <f t="shared" si="2159"/>
        <v>3.97</v>
      </c>
      <c r="T3770" s="70">
        <f t="shared" si="2160"/>
        <v>5.7700000000000005</v>
      </c>
      <c r="U3770" s="70">
        <f t="shared" si="2161"/>
        <v>0</v>
      </c>
      <c r="V3770" s="78">
        <f t="shared" si="2162"/>
        <v>5.7700000000000005</v>
      </c>
      <c r="X3770" s="70">
        <v>1.8</v>
      </c>
      <c r="Y3770" s="70">
        <v>3.97</v>
      </c>
      <c r="Z3770" s="70">
        <v>5.77</v>
      </c>
      <c r="AA3770" s="79"/>
      <c r="AB3770" s="80">
        <f t="shared" si="2135"/>
        <v>0</v>
      </c>
    </row>
    <row r="3771" spans="1:28" ht="22.5" x14ac:dyDescent="0.25">
      <c r="A3771" s="72" t="s">
        <v>19467</v>
      </c>
      <c r="B3771" s="73" t="s">
        <v>24834</v>
      </c>
      <c r="C3771" s="74" t="s">
        <v>15719</v>
      </c>
      <c r="D3771" s="75">
        <v>0</v>
      </c>
      <c r="E3771" s="70">
        <v>3.2800000000000002</v>
      </c>
      <c r="F3771" s="76">
        <f t="shared" si="2154"/>
        <v>0</v>
      </c>
      <c r="G3771" s="77"/>
      <c r="H3771" s="70">
        <f t="shared" si="2155"/>
        <v>0.54</v>
      </c>
      <c r="I3771" s="70">
        <f t="shared" si="2155"/>
        <v>2.74</v>
      </c>
      <c r="J3771" s="70">
        <f t="shared" si="2156"/>
        <v>3.2800000000000002</v>
      </c>
      <c r="K3771" s="70">
        <v>0</v>
      </c>
      <c r="L3771" s="76">
        <f t="shared" si="2157"/>
        <v>3.2800000000000002</v>
      </c>
      <c r="N3771" s="70">
        <v>0.54</v>
      </c>
      <c r="O3771" s="70">
        <v>2.74</v>
      </c>
      <c r="P3771" s="70">
        <f t="shared" si="2158"/>
        <v>3.2800000000000002</v>
      </c>
      <c r="Q3771" s="64"/>
      <c r="R3771" s="70">
        <f t="shared" si="2159"/>
        <v>0.54</v>
      </c>
      <c r="S3771" s="70">
        <f t="shared" si="2159"/>
        <v>2.73</v>
      </c>
      <c r="T3771" s="70">
        <f t="shared" si="2160"/>
        <v>3.27</v>
      </c>
      <c r="U3771" s="70">
        <f t="shared" si="2161"/>
        <v>0</v>
      </c>
      <c r="V3771" s="78">
        <f t="shared" si="2162"/>
        <v>3.27</v>
      </c>
      <c r="X3771" s="70">
        <v>0.54</v>
      </c>
      <c r="Y3771" s="70">
        <v>2.73</v>
      </c>
      <c r="Z3771" s="70">
        <v>3.27</v>
      </c>
      <c r="AA3771" s="79"/>
      <c r="AB3771" s="80">
        <f t="shared" si="2135"/>
        <v>0</v>
      </c>
    </row>
    <row r="3772" spans="1:28" x14ac:dyDescent="0.25">
      <c r="A3772" s="72" t="s">
        <v>19468</v>
      </c>
      <c r="B3772" s="73" t="s">
        <v>24835</v>
      </c>
      <c r="C3772" s="74" t="s">
        <v>15692</v>
      </c>
      <c r="D3772" s="75">
        <v>0</v>
      </c>
      <c r="E3772" s="70">
        <v>10.91</v>
      </c>
      <c r="F3772" s="76">
        <f t="shared" si="2154"/>
        <v>0</v>
      </c>
      <c r="G3772" s="77"/>
      <c r="H3772" s="70">
        <f t="shared" si="2155"/>
        <v>0</v>
      </c>
      <c r="I3772" s="70">
        <f t="shared" si="2155"/>
        <v>10.91</v>
      </c>
      <c r="J3772" s="70">
        <f t="shared" si="2156"/>
        <v>10.91</v>
      </c>
      <c r="K3772" s="70">
        <v>0</v>
      </c>
      <c r="L3772" s="76">
        <f t="shared" si="2157"/>
        <v>10.91</v>
      </c>
      <c r="N3772" s="70">
        <v>0</v>
      </c>
      <c r="O3772" s="70">
        <v>10.91</v>
      </c>
      <c r="P3772" s="70">
        <f t="shared" si="2158"/>
        <v>10.91</v>
      </c>
      <c r="Q3772" s="64"/>
      <c r="R3772" s="70">
        <f t="shared" si="2159"/>
        <v>0</v>
      </c>
      <c r="S3772" s="70">
        <f t="shared" si="2159"/>
        <v>10.92</v>
      </c>
      <c r="T3772" s="70">
        <f t="shared" si="2160"/>
        <v>10.92</v>
      </c>
      <c r="U3772" s="70">
        <f t="shared" si="2161"/>
        <v>0</v>
      </c>
      <c r="V3772" s="78">
        <f t="shared" si="2162"/>
        <v>10.92</v>
      </c>
      <c r="X3772" s="70">
        <v>0</v>
      </c>
      <c r="Y3772" s="70">
        <v>10.92</v>
      </c>
      <c r="Z3772" s="70">
        <v>10.92</v>
      </c>
      <c r="AA3772" s="79"/>
      <c r="AB3772" s="80">
        <f t="shared" si="2135"/>
        <v>0</v>
      </c>
    </row>
    <row r="3773" spans="1:28" ht="33.75" x14ac:dyDescent="0.25">
      <c r="A3773" s="72" t="s">
        <v>19469</v>
      </c>
      <c r="B3773" s="73" t="s">
        <v>24836</v>
      </c>
      <c r="C3773" s="74" t="s">
        <v>15719</v>
      </c>
      <c r="D3773" s="75">
        <v>0</v>
      </c>
      <c r="E3773" s="70">
        <v>10.24</v>
      </c>
      <c r="F3773" s="76">
        <f t="shared" si="2154"/>
        <v>0</v>
      </c>
      <c r="G3773" s="77"/>
      <c r="H3773" s="70">
        <f t="shared" si="2155"/>
        <v>0</v>
      </c>
      <c r="I3773" s="70">
        <f t="shared" si="2155"/>
        <v>10.24</v>
      </c>
      <c r="J3773" s="70">
        <f t="shared" si="2156"/>
        <v>10.24</v>
      </c>
      <c r="K3773" s="70">
        <v>0</v>
      </c>
      <c r="L3773" s="76">
        <f t="shared" si="2157"/>
        <v>10.24</v>
      </c>
      <c r="N3773" s="70">
        <v>0</v>
      </c>
      <c r="O3773" s="70">
        <v>10.24</v>
      </c>
      <c r="P3773" s="70">
        <f t="shared" si="2158"/>
        <v>10.24</v>
      </c>
      <c r="Q3773" s="64"/>
      <c r="R3773" s="70">
        <f t="shared" si="2159"/>
        <v>0</v>
      </c>
      <c r="S3773" s="70">
        <f t="shared" si="2159"/>
        <v>10.24</v>
      </c>
      <c r="T3773" s="70">
        <f t="shared" si="2160"/>
        <v>10.24</v>
      </c>
      <c r="U3773" s="70">
        <f t="shared" si="2161"/>
        <v>0</v>
      </c>
      <c r="V3773" s="78">
        <f t="shared" si="2162"/>
        <v>10.24</v>
      </c>
      <c r="X3773" s="70">
        <v>0</v>
      </c>
      <c r="Y3773" s="70">
        <v>10.24</v>
      </c>
      <c r="Z3773" s="70">
        <v>10.24</v>
      </c>
      <c r="AA3773" s="79"/>
      <c r="AB3773" s="80">
        <f t="shared" si="2135"/>
        <v>0</v>
      </c>
    </row>
    <row r="3774" spans="1:28" x14ac:dyDescent="0.25">
      <c r="A3774" s="72" t="s">
        <v>19470</v>
      </c>
      <c r="B3774" s="73" t="s">
        <v>24837</v>
      </c>
      <c r="C3774" s="74" t="s">
        <v>15719</v>
      </c>
      <c r="D3774" s="75">
        <v>0</v>
      </c>
      <c r="E3774" s="70">
        <v>8.6100000000000012</v>
      </c>
      <c r="F3774" s="76">
        <f t="shared" si="2154"/>
        <v>0</v>
      </c>
      <c r="G3774" s="77"/>
      <c r="H3774" s="70">
        <f t="shared" si="2155"/>
        <v>4.6399999999999997</v>
      </c>
      <c r="I3774" s="70">
        <f t="shared" si="2155"/>
        <v>3.97</v>
      </c>
      <c r="J3774" s="70">
        <f t="shared" si="2156"/>
        <v>8.61</v>
      </c>
      <c r="K3774" s="70">
        <v>0</v>
      </c>
      <c r="L3774" s="76">
        <f t="shared" si="2157"/>
        <v>8.61</v>
      </c>
      <c r="N3774" s="70">
        <v>4.6399999999999997</v>
      </c>
      <c r="O3774" s="70">
        <v>3.9699999999999998</v>
      </c>
      <c r="P3774" s="70">
        <f t="shared" si="2158"/>
        <v>8.61</v>
      </c>
      <c r="Q3774" s="64"/>
      <c r="R3774" s="70">
        <f t="shared" si="2159"/>
        <v>4.6399999999999997</v>
      </c>
      <c r="S3774" s="70">
        <f t="shared" si="2159"/>
        <v>3.97</v>
      </c>
      <c r="T3774" s="70">
        <f t="shared" si="2160"/>
        <v>8.61</v>
      </c>
      <c r="U3774" s="70">
        <f t="shared" si="2161"/>
        <v>0</v>
      </c>
      <c r="V3774" s="78">
        <f t="shared" si="2162"/>
        <v>8.61</v>
      </c>
      <c r="X3774" s="70">
        <v>4.6399999999999997</v>
      </c>
      <c r="Y3774" s="70">
        <v>3.97</v>
      </c>
      <c r="Z3774" s="70">
        <v>8.61</v>
      </c>
      <c r="AA3774" s="79"/>
      <c r="AB3774" s="80">
        <f t="shared" si="2135"/>
        <v>1.0000000000000231E-2</v>
      </c>
    </row>
    <row r="3775" spans="1:28" x14ac:dyDescent="0.25">
      <c r="A3775" s="72" t="s">
        <v>19471</v>
      </c>
      <c r="B3775" s="73" t="s">
        <v>24838</v>
      </c>
      <c r="C3775" s="74" t="s">
        <v>15719</v>
      </c>
      <c r="D3775" s="75">
        <v>0</v>
      </c>
      <c r="E3775" s="70">
        <v>5.19</v>
      </c>
      <c r="F3775" s="76">
        <f t="shared" si="2154"/>
        <v>0</v>
      </c>
      <c r="G3775" s="77"/>
      <c r="H3775" s="70">
        <f t="shared" si="2155"/>
        <v>5.19</v>
      </c>
      <c r="I3775" s="70">
        <f t="shared" si="2155"/>
        <v>0</v>
      </c>
      <c r="J3775" s="70">
        <f t="shared" si="2156"/>
        <v>5.19</v>
      </c>
      <c r="K3775" s="70">
        <v>0</v>
      </c>
      <c r="L3775" s="76">
        <f t="shared" si="2157"/>
        <v>5.19</v>
      </c>
      <c r="N3775" s="70">
        <v>5.19</v>
      </c>
      <c r="O3775" s="70">
        <v>0</v>
      </c>
      <c r="P3775" s="70">
        <f t="shared" si="2158"/>
        <v>5.19</v>
      </c>
      <c r="Q3775" s="64"/>
      <c r="R3775" s="70">
        <f t="shared" si="2159"/>
        <v>5.19</v>
      </c>
      <c r="S3775" s="70">
        <f t="shared" si="2159"/>
        <v>0</v>
      </c>
      <c r="T3775" s="70">
        <f t="shared" si="2160"/>
        <v>5.19</v>
      </c>
      <c r="U3775" s="70">
        <f t="shared" si="2161"/>
        <v>0</v>
      </c>
      <c r="V3775" s="78">
        <f t="shared" si="2162"/>
        <v>5.19</v>
      </c>
      <c r="X3775" s="70">
        <v>5.19</v>
      </c>
      <c r="Y3775" s="70">
        <v>0</v>
      </c>
      <c r="Z3775" s="70">
        <v>5.19</v>
      </c>
      <c r="AA3775" s="79"/>
      <c r="AB3775" s="80">
        <f t="shared" si="2135"/>
        <v>-9.9999999999997868E-3</v>
      </c>
    </row>
    <row r="3776" spans="1:28" s="34" customFormat="1" x14ac:dyDescent="0.25">
      <c r="A3776" s="66" t="s">
        <v>19472</v>
      </c>
      <c r="B3776" s="67" t="s">
        <v>24839</v>
      </c>
      <c r="C3776" s="68"/>
      <c r="D3776" s="69"/>
      <c r="E3776" s="70"/>
      <c r="F3776" s="71"/>
      <c r="G3776" s="39"/>
      <c r="H3776" s="70"/>
      <c r="I3776" s="70"/>
      <c r="J3776" s="70"/>
      <c r="K3776" s="70"/>
      <c r="L3776" s="76"/>
      <c r="N3776" s="70"/>
      <c r="O3776" s="70"/>
      <c r="P3776" s="70"/>
      <c r="Q3776" s="64"/>
      <c r="R3776" s="70"/>
      <c r="S3776" s="70"/>
      <c r="T3776" s="70"/>
      <c r="U3776" s="70"/>
      <c r="V3776" s="78"/>
      <c r="X3776" s="70"/>
      <c r="Y3776" s="70"/>
      <c r="Z3776" s="70"/>
      <c r="AA3776" s="79"/>
      <c r="AB3776" s="80">
        <f t="shared" si="2135"/>
        <v>0</v>
      </c>
    </row>
    <row r="3777" spans="1:28" s="34" customFormat="1" x14ac:dyDescent="0.25">
      <c r="A3777" s="72" t="s">
        <v>19473</v>
      </c>
      <c r="B3777" s="73" t="s">
        <v>24840</v>
      </c>
      <c r="C3777" s="74" t="s">
        <v>15692</v>
      </c>
      <c r="D3777" s="75">
        <v>0</v>
      </c>
      <c r="E3777" s="70">
        <v>4.09</v>
      </c>
      <c r="F3777" s="76">
        <f t="shared" ref="F3777:F3782" si="2163">ROUND(D3777*E3777,2)</f>
        <v>0</v>
      </c>
      <c r="G3777" s="77"/>
      <c r="H3777" s="70">
        <f t="shared" ref="H3777:I3782" si="2164">ROUND(N3777+(N3777*$H$2/100),2)</f>
        <v>0</v>
      </c>
      <c r="I3777" s="70">
        <f t="shared" si="2164"/>
        <v>4.09</v>
      </c>
      <c r="J3777" s="70">
        <f t="shared" ref="J3777:J3782" si="2165">H3777+I3777</f>
        <v>4.09</v>
      </c>
      <c r="K3777" s="70">
        <v>0</v>
      </c>
      <c r="L3777" s="76">
        <f t="shared" ref="L3777:L3782" si="2166">SUM(J3777:K3777)</f>
        <v>4.09</v>
      </c>
      <c r="N3777" s="70">
        <v>0</v>
      </c>
      <c r="O3777" s="70">
        <v>4.09</v>
      </c>
      <c r="P3777" s="70">
        <f t="shared" ref="P3777:P3782" si="2167">SUM(N3777:O3777)</f>
        <v>4.09</v>
      </c>
      <c r="Q3777" s="64"/>
      <c r="R3777" s="70">
        <f t="shared" ref="R3777:S3782" si="2168">X3777</f>
        <v>0</v>
      </c>
      <c r="S3777" s="70">
        <f t="shared" si="2168"/>
        <v>4.09</v>
      </c>
      <c r="T3777" s="70">
        <f t="shared" ref="T3777:T3782" si="2169">R3777+S3777</f>
        <v>4.09</v>
      </c>
      <c r="U3777" s="70">
        <f t="shared" ref="U3777:U3782" si="2170">ROUND(Z3777*$H$2,2)/100</f>
        <v>0</v>
      </c>
      <c r="V3777" s="78">
        <f t="shared" ref="V3777:V3782" si="2171">SUM(T3777:U3777)</f>
        <v>4.09</v>
      </c>
      <c r="X3777" s="70">
        <v>0</v>
      </c>
      <c r="Y3777" s="70">
        <v>4.09</v>
      </c>
      <c r="Z3777" s="70">
        <v>4.09</v>
      </c>
      <c r="AA3777" s="79"/>
      <c r="AB3777" s="80">
        <f t="shared" si="2135"/>
        <v>0</v>
      </c>
    </row>
    <row r="3778" spans="1:28" s="34" customFormat="1" x14ac:dyDescent="0.25">
      <c r="A3778" s="72" t="s">
        <v>19864</v>
      </c>
      <c r="B3778" s="73" t="s">
        <v>24841</v>
      </c>
      <c r="C3778" s="74" t="s">
        <v>15692</v>
      </c>
      <c r="D3778" s="75">
        <v>0</v>
      </c>
      <c r="E3778" s="70">
        <v>28.29</v>
      </c>
      <c r="F3778" s="76">
        <f t="shared" si="2163"/>
        <v>0</v>
      </c>
      <c r="G3778" s="29"/>
      <c r="H3778" s="70">
        <f t="shared" si="2164"/>
        <v>14.64</v>
      </c>
      <c r="I3778" s="70">
        <f t="shared" si="2164"/>
        <v>13.65</v>
      </c>
      <c r="J3778" s="70">
        <f t="shared" si="2165"/>
        <v>28.29</v>
      </c>
      <c r="K3778" s="70">
        <v>0</v>
      </c>
      <c r="L3778" s="76">
        <f t="shared" si="2166"/>
        <v>28.29</v>
      </c>
      <c r="N3778" s="70">
        <v>14.64</v>
      </c>
      <c r="O3778" s="70">
        <v>13.649999999999999</v>
      </c>
      <c r="P3778" s="70">
        <f t="shared" si="2167"/>
        <v>28.29</v>
      </c>
      <c r="Q3778" s="64"/>
      <c r="R3778" s="70">
        <f t="shared" si="2168"/>
        <v>14.64</v>
      </c>
      <c r="S3778" s="70">
        <f t="shared" si="2168"/>
        <v>13.65</v>
      </c>
      <c r="T3778" s="70">
        <f t="shared" si="2169"/>
        <v>28.29</v>
      </c>
      <c r="U3778" s="70">
        <f t="shared" si="2170"/>
        <v>0</v>
      </c>
      <c r="V3778" s="78">
        <f t="shared" si="2171"/>
        <v>28.29</v>
      </c>
      <c r="X3778" s="70">
        <v>14.64</v>
      </c>
      <c r="Y3778" s="70">
        <v>13.65</v>
      </c>
      <c r="Z3778" s="70">
        <v>28.29</v>
      </c>
      <c r="AA3778" s="79"/>
      <c r="AB3778" s="80">
        <f t="shared" si="2135"/>
        <v>0</v>
      </c>
    </row>
    <row r="3779" spans="1:28" s="34" customFormat="1" x14ac:dyDescent="0.25">
      <c r="A3779" s="72" t="s">
        <v>19474</v>
      </c>
      <c r="B3779" s="73" t="s">
        <v>24842</v>
      </c>
      <c r="C3779" s="74" t="s">
        <v>15679</v>
      </c>
      <c r="D3779" s="75">
        <v>0</v>
      </c>
      <c r="E3779" s="70">
        <v>146.86000000000001</v>
      </c>
      <c r="F3779" s="76">
        <f t="shared" si="2163"/>
        <v>0</v>
      </c>
      <c r="G3779" s="77"/>
      <c r="H3779" s="70">
        <f t="shared" si="2164"/>
        <v>146.86000000000001</v>
      </c>
      <c r="I3779" s="70">
        <f t="shared" si="2164"/>
        <v>0</v>
      </c>
      <c r="J3779" s="70">
        <f t="shared" si="2165"/>
        <v>146.86000000000001</v>
      </c>
      <c r="K3779" s="70">
        <v>0</v>
      </c>
      <c r="L3779" s="76">
        <f t="shared" si="2166"/>
        <v>146.86000000000001</v>
      </c>
      <c r="N3779" s="70">
        <v>146.86000000000001</v>
      </c>
      <c r="O3779" s="70">
        <v>0</v>
      </c>
      <c r="P3779" s="70">
        <f t="shared" si="2167"/>
        <v>146.86000000000001</v>
      </c>
      <c r="Q3779" s="64"/>
      <c r="R3779" s="70">
        <f t="shared" si="2168"/>
        <v>146.86000000000001</v>
      </c>
      <c r="S3779" s="70">
        <f t="shared" si="2168"/>
        <v>0</v>
      </c>
      <c r="T3779" s="70">
        <f t="shared" si="2169"/>
        <v>146.86000000000001</v>
      </c>
      <c r="U3779" s="70">
        <f t="shared" si="2170"/>
        <v>0</v>
      </c>
      <c r="V3779" s="78">
        <f t="shared" si="2171"/>
        <v>146.86000000000001</v>
      </c>
      <c r="X3779" s="70">
        <v>146.86000000000001</v>
      </c>
      <c r="Y3779" s="70">
        <v>0</v>
      </c>
      <c r="Z3779" s="70">
        <v>146.86000000000001</v>
      </c>
      <c r="AA3779" s="79"/>
      <c r="AB3779" s="80">
        <f t="shared" si="2135"/>
        <v>0</v>
      </c>
    </row>
    <row r="3780" spans="1:28" s="34" customFormat="1" ht="22.5" x14ac:dyDescent="0.25">
      <c r="A3780" s="72" t="s">
        <v>19475</v>
      </c>
      <c r="B3780" s="73" t="s">
        <v>24843</v>
      </c>
      <c r="C3780" s="74" t="s">
        <v>15692</v>
      </c>
      <c r="D3780" s="75">
        <v>0</v>
      </c>
      <c r="E3780" s="70">
        <v>15.14</v>
      </c>
      <c r="F3780" s="76">
        <f t="shared" si="2163"/>
        <v>0</v>
      </c>
      <c r="G3780" s="77"/>
      <c r="H3780" s="70">
        <f t="shared" si="2164"/>
        <v>0</v>
      </c>
      <c r="I3780" s="70">
        <f t="shared" si="2164"/>
        <v>15.14</v>
      </c>
      <c r="J3780" s="70">
        <f t="shared" si="2165"/>
        <v>15.14</v>
      </c>
      <c r="K3780" s="70">
        <v>0</v>
      </c>
      <c r="L3780" s="76">
        <f t="shared" si="2166"/>
        <v>15.14</v>
      </c>
      <c r="N3780" s="70">
        <v>0</v>
      </c>
      <c r="O3780" s="70">
        <v>15.14</v>
      </c>
      <c r="P3780" s="70">
        <f t="shared" si="2167"/>
        <v>15.14</v>
      </c>
      <c r="Q3780" s="64"/>
      <c r="R3780" s="70">
        <f t="shared" si="2168"/>
        <v>0</v>
      </c>
      <c r="S3780" s="70">
        <f t="shared" si="2168"/>
        <v>15.14</v>
      </c>
      <c r="T3780" s="70">
        <f t="shared" si="2169"/>
        <v>15.14</v>
      </c>
      <c r="U3780" s="70">
        <f t="shared" si="2170"/>
        <v>0</v>
      </c>
      <c r="V3780" s="78">
        <f t="shared" si="2171"/>
        <v>15.14</v>
      </c>
      <c r="X3780" s="70">
        <v>0</v>
      </c>
      <c r="Y3780" s="70">
        <v>15.14</v>
      </c>
      <c r="Z3780" s="70">
        <v>15.14</v>
      </c>
      <c r="AA3780" s="79"/>
      <c r="AB3780" s="80">
        <f t="shared" si="2135"/>
        <v>0</v>
      </c>
    </row>
    <row r="3781" spans="1:28" s="34" customFormat="1" ht="22.5" x14ac:dyDescent="0.25">
      <c r="A3781" s="72" t="s">
        <v>19476</v>
      </c>
      <c r="B3781" s="73" t="s">
        <v>24844</v>
      </c>
      <c r="C3781" s="74" t="s">
        <v>15747</v>
      </c>
      <c r="D3781" s="75">
        <v>0</v>
      </c>
      <c r="E3781" s="70">
        <v>7.56</v>
      </c>
      <c r="F3781" s="76">
        <f t="shared" si="2163"/>
        <v>0</v>
      </c>
      <c r="G3781" s="77"/>
      <c r="H3781" s="70">
        <f t="shared" si="2164"/>
        <v>0</v>
      </c>
      <c r="I3781" s="70">
        <f t="shared" si="2164"/>
        <v>7.56</v>
      </c>
      <c r="J3781" s="70">
        <f t="shared" si="2165"/>
        <v>7.56</v>
      </c>
      <c r="K3781" s="70">
        <v>0</v>
      </c>
      <c r="L3781" s="76">
        <f t="shared" si="2166"/>
        <v>7.56</v>
      </c>
      <c r="N3781" s="70">
        <v>0</v>
      </c>
      <c r="O3781" s="70">
        <v>7.56</v>
      </c>
      <c r="P3781" s="70">
        <f t="shared" si="2167"/>
        <v>7.56</v>
      </c>
      <c r="Q3781" s="64"/>
      <c r="R3781" s="70">
        <f t="shared" si="2168"/>
        <v>0</v>
      </c>
      <c r="S3781" s="70">
        <f t="shared" si="2168"/>
        <v>7.56</v>
      </c>
      <c r="T3781" s="70">
        <f t="shared" si="2169"/>
        <v>7.56</v>
      </c>
      <c r="U3781" s="70">
        <f t="shared" si="2170"/>
        <v>0</v>
      </c>
      <c r="V3781" s="78">
        <f t="shared" si="2171"/>
        <v>7.56</v>
      </c>
      <c r="X3781" s="70">
        <v>0</v>
      </c>
      <c r="Y3781" s="70">
        <v>7.56</v>
      </c>
      <c r="Z3781" s="70">
        <v>7.56</v>
      </c>
      <c r="AA3781" s="79"/>
      <c r="AB3781" s="108">
        <f t="shared" si="2135"/>
        <v>0</v>
      </c>
    </row>
    <row r="3782" spans="1:28" s="34" customFormat="1" x14ac:dyDescent="0.25">
      <c r="A3782" s="72" t="s">
        <v>19477</v>
      </c>
      <c r="B3782" s="73" t="s">
        <v>24845</v>
      </c>
      <c r="C3782" s="74" t="s">
        <v>15747</v>
      </c>
      <c r="D3782" s="75">
        <v>0</v>
      </c>
      <c r="E3782" s="70">
        <v>8.07</v>
      </c>
      <c r="F3782" s="76">
        <f t="shared" si="2163"/>
        <v>0</v>
      </c>
      <c r="G3782" s="77"/>
      <c r="H3782" s="70">
        <f t="shared" si="2164"/>
        <v>0</v>
      </c>
      <c r="I3782" s="70">
        <f t="shared" si="2164"/>
        <v>8.07</v>
      </c>
      <c r="J3782" s="70">
        <f t="shared" si="2165"/>
        <v>8.07</v>
      </c>
      <c r="K3782" s="70">
        <v>0</v>
      </c>
      <c r="L3782" s="76">
        <f t="shared" si="2166"/>
        <v>8.07</v>
      </c>
      <c r="N3782" s="70">
        <v>0</v>
      </c>
      <c r="O3782" s="70">
        <v>8.07</v>
      </c>
      <c r="P3782" s="70">
        <f t="shared" si="2167"/>
        <v>8.07</v>
      </c>
      <c r="Q3782" s="64"/>
      <c r="R3782" s="70">
        <f t="shared" si="2168"/>
        <v>0</v>
      </c>
      <c r="S3782" s="70">
        <f t="shared" si="2168"/>
        <v>8.07</v>
      </c>
      <c r="T3782" s="70">
        <f t="shared" si="2169"/>
        <v>8.07</v>
      </c>
      <c r="U3782" s="70">
        <f t="shared" si="2170"/>
        <v>0</v>
      </c>
      <c r="V3782" s="78">
        <f t="shared" si="2171"/>
        <v>8.07</v>
      </c>
      <c r="X3782" s="70">
        <v>0</v>
      </c>
      <c r="Y3782" s="70">
        <v>8.07</v>
      </c>
      <c r="Z3782" s="70">
        <v>8.07</v>
      </c>
      <c r="AA3782" s="79"/>
      <c r="AB3782" s="80">
        <f t="shared" si="2135"/>
        <v>0</v>
      </c>
    </row>
    <row r="3783" spans="1:28" s="34" customFormat="1" x14ac:dyDescent="0.25">
      <c r="A3783" s="66" t="s">
        <v>19478</v>
      </c>
      <c r="B3783" s="67" t="s">
        <v>24846</v>
      </c>
      <c r="C3783" s="68"/>
      <c r="D3783" s="75"/>
      <c r="E3783" s="70"/>
      <c r="F3783" s="76"/>
      <c r="G3783" s="77"/>
      <c r="H3783" s="70"/>
      <c r="I3783" s="70"/>
      <c r="J3783" s="70"/>
      <c r="K3783" s="70"/>
      <c r="L3783" s="76"/>
      <c r="N3783" s="70"/>
      <c r="O3783" s="70"/>
      <c r="P3783" s="70"/>
      <c r="Q3783" s="64"/>
      <c r="R3783" s="70"/>
      <c r="S3783" s="70"/>
      <c r="T3783" s="70"/>
      <c r="U3783" s="70"/>
      <c r="V3783" s="78"/>
      <c r="X3783" s="70"/>
      <c r="Y3783" s="70"/>
      <c r="Z3783" s="70"/>
      <c r="AA3783" s="79"/>
      <c r="AB3783" s="80">
        <f t="shared" si="2135"/>
        <v>0</v>
      </c>
    </row>
    <row r="3784" spans="1:28" s="34" customFormat="1" x14ac:dyDescent="0.25">
      <c r="A3784" s="72" t="s">
        <v>19479</v>
      </c>
      <c r="B3784" s="73" t="s">
        <v>24847</v>
      </c>
      <c r="C3784" s="74" t="s">
        <v>15891</v>
      </c>
      <c r="D3784" s="75">
        <v>0</v>
      </c>
      <c r="E3784" s="70">
        <v>50.47</v>
      </c>
      <c r="F3784" s="76">
        <f>ROUND(D3784*E3784,2)</f>
        <v>0</v>
      </c>
      <c r="G3784" s="29"/>
      <c r="H3784" s="70">
        <f>ROUND(N3784+(N3784*$H$2/100),2)</f>
        <v>50.47</v>
      </c>
      <c r="I3784" s="70">
        <f>ROUND(O3784+(O3784*$H$2/100),2)</f>
        <v>0</v>
      </c>
      <c r="J3784" s="70">
        <f>H3784+I3784</f>
        <v>50.47</v>
      </c>
      <c r="K3784" s="70">
        <v>0</v>
      </c>
      <c r="L3784" s="76">
        <f>SUM(J3784:K3784)</f>
        <v>50.47</v>
      </c>
      <c r="N3784" s="70">
        <v>50.47</v>
      </c>
      <c r="O3784" s="70">
        <v>0</v>
      </c>
      <c r="P3784" s="70">
        <f>SUM(N3784:O3784)</f>
        <v>50.47</v>
      </c>
      <c r="Q3784" s="64"/>
      <c r="R3784" s="70">
        <f>X3784</f>
        <v>50.47</v>
      </c>
      <c r="S3784" s="70">
        <f>Y3784</f>
        <v>0</v>
      </c>
      <c r="T3784" s="70">
        <f>R3784+S3784</f>
        <v>50.47</v>
      </c>
      <c r="U3784" s="70">
        <f>ROUND(Z3784*$H$2,2)/100</f>
        <v>0</v>
      </c>
      <c r="V3784" s="78">
        <f>SUM(T3784:U3784)</f>
        <v>50.47</v>
      </c>
      <c r="X3784" s="70">
        <v>50.47</v>
      </c>
      <c r="Y3784" s="70">
        <v>0</v>
      </c>
      <c r="Z3784" s="70">
        <v>50.47</v>
      </c>
      <c r="AA3784" s="79"/>
      <c r="AB3784" s="80">
        <f t="shared" si="2135"/>
        <v>0</v>
      </c>
    </row>
    <row r="3785" spans="1:28" s="34" customFormat="1" x14ac:dyDescent="0.25">
      <c r="A3785" s="66" t="s">
        <v>19865</v>
      </c>
      <c r="B3785" s="67" t="s">
        <v>24848</v>
      </c>
      <c r="C3785" s="74"/>
      <c r="D3785" s="75"/>
      <c r="E3785" s="70"/>
      <c r="F3785" s="76"/>
      <c r="G3785" s="29"/>
      <c r="H3785" s="70"/>
      <c r="I3785" s="70"/>
      <c r="J3785" s="70"/>
      <c r="K3785" s="70"/>
      <c r="L3785" s="76"/>
      <c r="N3785" s="70"/>
      <c r="O3785" s="70"/>
      <c r="P3785" s="70"/>
      <c r="Q3785" s="64"/>
      <c r="R3785" s="70"/>
      <c r="S3785" s="70"/>
      <c r="T3785" s="70"/>
      <c r="U3785" s="70"/>
      <c r="V3785" s="78"/>
      <c r="X3785" s="70"/>
      <c r="Y3785" s="70"/>
      <c r="Z3785" s="70"/>
      <c r="AA3785" s="79"/>
      <c r="AB3785" s="80">
        <f t="shared" si="2135"/>
        <v>0</v>
      </c>
    </row>
    <row r="3786" spans="1:28" s="34" customFormat="1" x14ac:dyDescent="0.25">
      <c r="A3786" s="72" t="s">
        <v>19866</v>
      </c>
      <c r="B3786" s="121" t="s">
        <v>19481</v>
      </c>
      <c r="C3786" s="74" t="s">
        <v>15719</v>
      </c>
      <c r="D3786" s="75">
        <v>0</v>
      </c>
      <c r="E3786" s="70">
        <v>48.48</v>
      </c>
      <c r="F3786" s="76">
        <f>ROUND(D3786*E3786,2)</f>
        <v>0</v>
      </c>
      <c r="G3786" s="29"/>
      <c r="H3786" s="70">
        <f>ROUND(N3786+(N3786*$H$2/100),2)</f>
        <v>48.48</v>
      </c>
      <c r="I3786" s="70">
        <f>ROUND(O3786+(O3786*$H$2/100),2)</f>
        <v>0</v>
      </c>
      <c r="J3786" s="70">
        <f>H3786+I3786</f>
        <v>48.48</v>
      </c>
      <c r="K3786" s="70">
        <v>0</v>
      </c>
      <c r="L3786" s="76">
        <f>SUM(J3786:K3786)</f>
        <v>48.48</v>
      </c>
      <c r="N3786" s="70">
        <v>48.48</v>
      </c>
      <c r="O3786" s="70">
        <v>0</v>
      </c>
      <c r="P3786" s="70">
        <f>SUM(N3786:O3786)</f>
        <v>48.48</v>
      </c>
      <c r="Q3786" s="64"/>
      <c r="R3786" s="70">
        <f>X3786</f>
        <v>48.48</v>
      </c>
      <c r="S3786" s="70">
        <f>Y3786</f>
        <v>0</v>
      </c>
      <c r="T3786" s="70">
        <f>R3786+S3786</f>
        <v>48.48</v>
      </c>
      <c r="U3786" s="70">
        <f>ROUND(Z3786*$H$2,2)/100</f>
        <v>0</v>
      </c>
      <c r="V3786" s="78">
        <f>SUM(T3786:U3786)</f>
        <v>48.48</v>
      </c>
      <c r="X3786" s="70">
        <v>48.48</v>
      </c>
      <c r="Y3786" s="70">
        <v>0</v>
      </c>
      <c r="Z3786" s="70">
        <v>48.48</v>
      </c>
      <c r="AA3786" s="79"/>
      <c r="AB3786" s="80">
        <f t="shared" si="2135"/>
        <v>0</v>
      </c>
    </row>
    <row r="3787" spans="1:28" s="34" customFormat="1" x14ac:dyDescent="0.25">
      <c r="A3787" s="66" t="s">
        <v>19480</v>
      </c>
      <c r="B3787" s="67" t="s">
        <v>24849</v>
      </c>
      <c r="C3787" s="68"/>
      <c r="D3787" s="69"/>
      <c r="E3787" s="70"/>
      <c r="F3787" s="71"/>
      <c r="G3787" s="39"/>
      <c r="H3787" s="70"/>
      <c r="I3787" s="70"/>
      <c r="J3787" s="70"/>
      <c r="K3787" s="70"/>
      <c r="L3787" s="76"/>
      <c r="N3787" s="70"/>
      <c r="O3787" s="70"/>
      <c r="P3787" s="70"/>
      <c r="Q3787" s="64"/>
      <c r="R3787" s="70"/>
      <c r="S3787" s="70"/>
      <c r="T3787" s="70"/>
      <c r="U3787" s="70"/>
      <c r="V3787" s="78"/>
      <c r="X3787" s="70"/>
      <c r="Y3787" s="70"/>
      <c r="Z3787" s="70"/>
      <c r="AA3787" s="79"/>
      <c r="AB3787" s="80">
        <f t="shared" si="2135"/>
        <v>0</v>
      </c>
    </row>
    <row r="3788" spans="1:28" s="34" customFormat="1" ht="22.5" x14ac:dyDescent="0.25">
      <c r="A3788" s="66" t="s">
        <v>19482</v>
      </c>
      <c r="B3788" s="67" t="s">
        <v>24850</v>
      </c>
      <c r="C3788" s="68"/>
      <c r="D3788" s="69"/>
      <c r="E3788" s="70"/>
      <c r="F3788" s="71"/>
      <c r="G3788" s="39"/>
      <c r="H3788" s="70"/>
      <c r="I3788" s="70"/>
      <c r="J3788" s="70"/>
      <c r="K3788" s="70"/>
      <c r="L3788" s="76"/>
      <c r="N3788" s="70"/>
      <c r="O3788" s="70"/>
      <c r="P3788" s="70"/>
      <c r="Q3788" s="64"/>
      <c r="R3788" s="70"/>
      <c r="S3788" s="70"/>
      <c r="T3788" s="70"/>
      <c r="U3788" s="70"/>
      <c r="V3788" s="78"/>
      <c r="X3788" s="70"/>
      <c r="Y3788" s="70"/>
      <c r="Z3788" s="70"/>
      <c r="AA3788" s="79"/>
      <c r="AB3788" s="80">
        <f t="shared" si="2135"/>
        <v>0</v>
      </c>
    </row>
    <row r="3789" spans="1:28" s="34" customFormat="1" ht="22.5" x14ac:dyDescent="0.25">
      <c r="A3789" s="72" t="s">
        <v>19483</v>
      </c>
      <c r="B3789" s="73" t="s">
        <v>24851</v>
      </c>
      <c r="C3789" s="74" t="s">
        <v>15849</v>
      </c>
      <c r="D3789" s="75">
        <v>0</v>
      </c>
      <c r="E3789" s="70">
        <v>68870</v>
      </c>
      <c r="F3789" s="76">
        <f t="shared" ref="F3789:F3794" si="2172">ROUND(D3789*E3789,2)</f>
        <v>0</v>
      </c>
      <c r="G3789" s="77"/>
      <c r="H3789" s="70">
        <f t="shared" ref="H3789:I3794" si="2173">ROUND(N3789+(N3789*$H$2/100),2)</f>
        <v>68870</v>
      </c>
      <c r="I3789" s="70">
        <f t="shared" si="2173"/>
        <v>0</v>
      </c>
      <c r="J3789" s="70">
        <f t="shared" ref="J3789:J3794" si="2174">H3789+I3789</f>
        <v>68870</v>
      </c>
      <c r="K3789" s="70">
        <v>0</v>
      </c>
      <c r="L3789" s="76">
        <f t="shared" ref="L3789:L3794" si="2175">SUM(J3789:K3789)</f>
        <v>68870</v>
      </c>
      <c r="N3789" s="70">
        <v>68870</v>
      </c>
      <c r="O3789" s="70">
        <v>0</v>
      </c>
      <c r="P3789" s="70">
        <f t="shared" ref="P3789:P3794" si="2176">SUM(N3789:O3789)</f>
        <v>68870</v>
      </c>
      <c r="Q3789" s="64"/>
      <c r="R3789" s="70">
        <f t="shared" ref="R3789:S3794" si="2177">X3789</f>
        <v>68870</v>
      </c>
      <c r="S3789" s="70">
        <f t="shared" si="2177"/>
        <v>0</v>
      </c>
      <c r="T3789" s="70">
        <f t="shared" ref="T3789:T3794" si="2178">R3789+S3789</f>
        <v>68870</v>
      </c>
      <c r="U3789" s="70">
        <f t="shared" ref="U3789:U3794" si="2179">ROUND(Z3789*$H$2,2)/100</f>
        <v>0</v>
      </c>
      <c r="V3789" s="78">
        <f t="shared" ref="V3789:V3794" si="2180">SUM(T3789:U3789)</f>
        <v>68870</v>
      </c>
      <c r="X3789" s="70">
        <v>68870</v>
      </c>
      <c r="Y3789" s="70">
        <v>0</v>
      </c>
      <c r="Z3789" s="70">
        <v>68870</v>
      </c>
      <c r="AA3789" s="79"/>
      <c r="AB3789" s="108">
        <f t="shared" si="2135"/>
        <v>0</v>
      </c>
    </row>
    <row r="3790" spans="1:28" s="34" customFormat="1" ht="22.5" x14ac:dyDescent="0.25">
      <c r="A3790" s="72" t="s">
        <v>19484</v>
      </c>
      <c r="B3790" s="73" t="s">
        <v>24852</v>
      </c>
      <c r="C3790" s="74" t="s">
        <v>15849</v>
      </c>
      <c r="D3790" s="75">
        <v>0</v>
      </c>
      <c r="E3790" s="70">
        <v>73720</v>
      </c>
      <c r="F3790" s="76">
        <f t="shared" si="2172"/>
        <v>0</v>
      </c>
      <c r="G3790" s="77"/>
      <c r="H3790" s="70">
        <f t="shared" si="2173"/>
        <v>73720</v>
      </c>
      <c r="I3790" s="70">
        <f t="shared" si="2173"/>
        <v>0</v>
      </c>
      <c r="J3790" s="70">
        <f t="shared" si="2174"/>
        <v>73720</v>
      </c>
      <c r="K3790" s="70">
        <v>0</v>
      </c>
      <c r="L3790" s="76">
        <f t="shared" si="2175"/>
        <v>73720</v>
      </c>
      <c r="N3790" s="70">
        <v>73720</v>
      </c>
      <c r="O3790" s="70">
        <v>0</v>
      </c>
      <c r="P3790" s="70">
        <f t="shared" si="2176"/>
        <v>73720</v>
      </c>
      <c r="Q3790" s="64"/>
      <c r="R3790" s="70">
        <f t="shared" si="2177"/>
        <v>73720</v>
      </c>
      <c r="S3790" s="70">
        <f t="shared" si="2177"/>
        <v>0</v>
      </c>
      <c r="T3790" s="70">
        <f t="shared" si="2178"/>
        <v>73720</v>
      </c>
      <c r="U3790" s="70">
        <f t="shared" si="2179"/>
        <v>0</v>
      </c>
      <c r="V3790" s="78">
        <f t="shared" si="2180"/>
        <v>73720</v>
      </c>
      <c r="X3790" s="70">
        <v>73720</v>
      </c>
      <c r="Y3790" s="70">
        <v>0</v>
      </c>
      <c r="Z3790" s="70">
        <v>73720</v>
      </c>
      <c r="AA3790" s="79"/>
      <c r="AB3790" s="80">
        <f t="shared" si="2135"/>
        <v>0</v>
      </c>
    </row>
    <row r="3791" spans="1:28" s="34" customFormat="1" ht="22.5" x14ac:dyDescent="0.25">
      <c r="A3791" s="72" t="s">
        <v>19485</v>
      </c>
      <c r="B3791" s="73" t="s">
        <v>24853</v>
      </c>
      <c r="C3791" s="74" t="s">
        <v>15849</v>
      </c>
      <c r="D3791" s="75">
        <v>0</v>
      </c>
      <c r="E3791" s="70">
        <v>80995</v>
      </c>
      <c r="F3791" s="76">
        <f t="shared" si="2172"/>
        <v>0</v>
      </c>
      <c r="G3791" s="77"/>
      <c r="H3791" s="70">
        <f t="shared" si="2173"/>
        <v>80995</v>
      </c>
      <c r="I3791" s="70">
        <f t="shared" si="2173"/>
        <v>0</v>
      </c>
      <c r="J3791" s="70">
        <f t="shared" si="2174"/>
        <v>80995</v>
      </c>
      <c r="K3791" s="70">
        <v>0</v>
      </c>
      <c r="L3791" s="76">
        <f t="shared" si="2175"/>
        <v>80995</v>
      </c>
      <c r="N3791" s="70">
        <v>80995</v>
      </c>
      <c r="O3791" s="70">
        <v>0</v>
      </c>
      <c r="P3791" s="70">
        <f t="shared" si="2176"/>
        <v>80995</v>
      </c>
      <c r="Q3791" s="64"/>
      <c r="R3791" s="70">
        <f t="shared" si="2177"/>
        <v>80995</v>
      </c>
      <c r="S3791" s="70">
        <f t="shared" si="2177"/>
        <v>0</v>
      </c>
      <c r="T3791" s="70">
        <f t="shared" si="2178"/>
        <v>80995</v>
      </c>
      <c r="U3791" s="70">
        <f t="shared" si="2179"/>
        <v>0</v>
      </c>
      <c r="V3791" s="78">
        <f t="shared" si="2180"/>
        <v>80995</v>
      </c>
      <c r="X3791" s="70">
        <v>80995</v>
      </c>
      <c r="Y3791" s="70">
        <v>0</v>
      </c>
      <c r="Z3791" s="70">
        <v>80995</v>
      </c>
      <c r="AA3791" s="79"/>
      <c r="AB3791" s="80">
        <f t="shared" si="2135"/>
        <v>0</v>
      </c>
    </row>
    <row r="3792" spans="1:28" s="34" customFormat="1" ht="22.5" x14ac:dyDescent="0.25">
      <c r="A3792" s="72" t="s">
        <v>19486</v>
      </c>
      <c r="B3792" s="73" t="s">
        <v>24854</v>
      </c>
      <c r="C3792" s="74" t="s">
        <v>15849</v>
      </c>
      <c r="D3792" s="75">
        <v>0</v>
      </c>
      <c r="E3792" s="70">
        <v>85360</v>
      </c>
      <c r="F3792" s="76">
        <f t="shared" si="2172"/>
        <v>0</v>
      </c>
      <c r="G3792" s="77"/>
      <c r="H3792" s="70">
        <f t="shared" si="2173"/>
        <v>85360</v>
      </c>
      <c r="I3792" s="70">
        <f t="shared" si="2173"/>
        <v>0</v>
      </c>
      <c r="J3792" s="70">
        <f t="shared" si="2174"/>
        <v>85360</v>
      </c>
      <c r="K3792" s="70">
        <v>0</v>
      </c>
      <c r="L3792" s="76">
        <f t="shared" si="2175"/>
        <v>85360</v>
      </c>
      <c r="N3792" s="70">
        <v>85360</v>
      </c>
      <c r="O3792" s="70">
        <v>0</v>
      </c>
      <c r="P3792" s="70">
        <f t="shared" si="2176"/>
        <v>85360</v>
      </c>
      <c r="Q3792" s="64"/>
      <c r="R3792" s="70">
        <f t="shared" si="2177"/>
        <v>85360</v>
      </c>
      <c r="S3792" s="70">
        <f t="shared" si="2177"/>
        <v>0</v>
      </c>
      <c r="T3792" s="70">
        <f t="shared" si="2178"/>
        <v>85360</v>
      </c>
      <c r="U3792" s="70">
        <f t="shared" si="2179"/>
        <v>0</v>
      </c>
      <c r="V3792" s="78">
        <f t="shared" si="2180"/>
        <v>85360</v>
      </c>
      <c r="X3792" s="70">
        <v>85360</v>
      </c>
      <c r="Y3792" s="70">
        <v>0</v>
      </c>
      <c r="Z3792" s="70">
        <v>85360</v>
      </c>
      <c r="AA3792" s="79"/>
      <c r="AB3792" s="80">
        <f t="shared" si="2135"/>
        <v>0</v>
      </c>
    </row>
    <row r="3793" spans="1:28" s="34" customFormat="1" x14ac:dyDescent="0.25">
      <c r="A3793" s="72" t="s">
        <v>19487</v>
      </c>
      <c r="B3793" s="73" t="s">
        <v>24855</v>
      </c>
      <c r="C3793" s="74" t="s">
        <v>15849</v>
      </c>
      <c r="D3793" s="75">
        <v>0</v>
      </c>
      <c r="E3793" s="70">
        <v>79055</v>
      </c>
      <c r="F3793" s="76">
        <f t="shared" si="2172"/>
        <v>0</v>
      </c>
      <c r="G3793" s="77"/>
      <c r="H3793" s="70">
        <f t="shared" si="2173"/>
        <v>79055</v>
      </c>
      <c r="I3793" s="70">
        <f t="shared" si="2173"/>
        <v>0</v>
      </c>
      <c r="J3793" s="70">
        <f t="shared" si="2174"/>
        <v>79055</v>
      </c>
      <c r="K3793" s="70">
        <v>0</v>
      </c>
      <c r="L3793" s="76">
        <f t="shared" si="2175"/>
        <v>79055</v>
      </c>
      <c r="N3793" s="70">
        <v>79055</v>
      </c>
      <c r="O3793" s="70">
        <v>0</v>
      </c>
      <c r="P3793" s="70">
        <f t="shared" si="2176"/>
        <v>79055</v>
      </c>
      <c r="Q3793" s="64"/>
      <c r="R3793" s="70">
        <f t="shared" si="2177"/>
        <v>79055</v>
      </c>
      <c r="S3793" s="70">
        <f t="shared" si="2177"/>
        <v>0</v>
      </c>
      <c r="T3793" s="70">
        <f t="shared" si="2178"/>
        <v>79055</v>
      </c>
      <c r="U3793" s="70">
        <f t="shared" si="2179"/>
        <v>0</v>
      </c>
      <c r="V3793" s="78">
        <f t="shared" si="2180"/>
        <v>79055</v>
      </c>
      <c r="X3793" s="70">
        <v>79055</v>
      </c>
      <c r="Y3793" s="70">
        <v>0</v>
      </c>
      <c r="Z3793" s="70">
        <v>79055</v>
      </c>
      <c r="AA3793" s="79"/>
      <c r="AB3793" s="80">
        <f t="shared" si="2135"/>
        <v>0</v>
      </c>
    </row>
    <row r="3794" spans="1:28" s="34" customFormat="1" x14ac:dyDescent="0.25">
      <c r="A3794" s="72" t="s">
        <v>19488</v>
      </c>
      <c r="B3794" s="73" t="s">
        <v>24856</v>
      </c>
      <c r="C3794" s="74" t="s">
        <v>15719</v>
      </c>
      <c r="D3794" s="75">
        <v>0</v>
      </c>
      <c r="E3794" s="70">
        <v>540.87</v>
      </c>
      <c r="F3794" s="76">
        <f t="shared" si="2172"/>
        <v>0</v>
      </c>
      <c r="G3794" s="77"/>
      <c r="H3794" s="70">
        <f t="shared" si="2173"/>
        <v>540.87</v>
      </c>
      <c r="I3794" s="70">
        <f t="shared" si="2173"/>
        <v>0</v>
      </c>
      <c r="J3794" s="70">
        <f t="shared" si="2174"/>
        <v>540.87</v>
      </c>
      <c r="K3794" s="70">
        <v>0</v>
      </c>
      <c r="L3794" s="76">
        <f t="shared" si="2175"/>
        <v>540.87</v>
      </c>
      <c r="N3794" s="70">
        <v>540.87</v>
      </c>
      <c r="O3794" s="70">
        <v>0</v>
      </c>
      <c r="P3794" s="70">
        <f t="shared" si="2176"/>
        <v>540.87</v>
      </c>
      <c r="Q3794" s="64"/>
      <c r="R3794" s="70">
        <f t="shared" si="2177"/>
        <v>540.87</v>
      </c>
      <c r="S3794" s="70">
        <f t="shared" si="2177"/>
        <v>0</v>
      </c>
      <c r="T3794" s="70">
        <f t="shared" si="2178"/>
        <v>540.87</v>
      </c>
      <c r="U3794" s="70">
        <f t="shared" si="2179"/>
        <v>0</v>
      </c>
      <c r="V3794" s="78">
        <f t="shared" si="2180"/>
        <v>540.87</v>
      </c>
      <c r="X3794" s="70">
        <v>540.87</v>
      </c>
      <c r="Y3794" s="70">
        <v>0</v>
      </c>
      <c r="Z3794" s="70">
        <v>540.87</v>
      </c>
      <c r="AA3794" s="79"/>
      <c r="AB3794" s="80">
        <f t="shared" si="2135"/>
        <v>0</v>
      </c>
    </row>
    <row r="3795" spans="1:28" s="34" customFormat="1" ht="22.5" x14ac:dyDescent="0.25">
      <c r="A3795" s="66" t="s">
        <v>19489</v>
      </c>
      <c r="B3795" s="67" t="s">
        <v>24857</v>
      </c>
      <c r="C3795" s="74"/>
      <c r="D3795" s="75"/>
      <c r="E3795" s="70"/>
      <c r="F3795" s="76"/>
      <c r="G3795" s="29"/>
      <c r="H3795" s="70"/>
      <c r="I3795" s="70"/>
      <c r="J3795" s="70"/>
      <c r="K3795" s="70"/>
      <c r="L3795" s="76"/>
      <c r="N3795" s="70"/>
      <c r="O3795" s="70"/>
      <c r="P3795" s="70"/>
      <c r="Q3795" s="64"/>
      <c r="R3795" s="70"/>
      <c r="S3795" s="70"/>
      <c r="T3795" s="70"/>
      <c r="U3795" s="70"/>
      <c r="V3795" s="78"/>
      <c r="X3795" s="70"/>
      <c r="Y3795" s="70"/>
      <c r="Z3795" s="70"/>
      <c r="AA3795" s="79"/>
      <c r="AB3795" s="80">
        <f t="shared" si="2135"/>
        <v>0</v>
      </c>
    </row>
    <row r="3796" spans="1:28" s="34" customFormat="1" ht="22.5" x14ac:dyDescent="0.25">
      <c r="A3796" s="72" t="s">
        <v>19490</v>
      </c>
      <c r="B3796" s="73" t="s">
        <v>24858</v>
      </c>
      <c r="C3796" s="74" t="s">
        <v>15692</v>
      </c>
      <c r="D3796" s="75">
        <v>0</v>
      </c>
      <c r="E3796" s="70">
        <v>310710.58</v>
      </c>
      <c r="F3796" s="76">
        <f t="shared" ref="F3796:F3844" si="2181">ROUND(D3796*E3796,2)</f>
        <v>0</v>
      </c>
      <c r="G3796" s="29"/>
      <c r="H3796" s="70">
        <f t="shared" ref="H3796:I3827" si="2182">ROUND(N3796+(N3796*$H$2/100),2)</f>
        <v>289852.81</v>
      </c>
      <c r="I3796" s="70">
        <f t="shared" si="2182"/>
        <v>20857.77</v>
      </c>
      <c r="J3796" s="70">
        <f t="shared" ref="J3796:J3844" si="2183">H3796+I3796</f>
        <v>310710.58</v>
      </c>
      <c r="K3796" s="70">
        <v>0</v>
      </c>
      <c r="L3796" s="76">
        <f t="shared" ref="L3796:L3844" si="2184">SUM(J3796:K3796)</f>
        <v>310710.58</v>
      </c>
      <c r="N3796" s="70">
        <v>289852.81</v>
      </c>
      <c r="O3796" s="70">
        <v>20857.77</v>
      </c>
      <c r="P3796" s="70">
        <f t="shared" ref="P3796:P3844" si="2185">SUM(N3796:O3796)</f>
        <v>310710.58</v>
      </c>
      <c r="Q3796" s="64"/>
      <c r="R3796" s="70">
        <f t="shared" ref="R3796:S3827" si="2186">X3796</f>
        <v>289855.02</v>
      </c>
      <c r="S3796" s="70">
        <f t="shared" si="2186"/>
        <v>20859.849999999999</v>
      </c>
      <c r="T3796" s="70">
        <f t="shared" ref="T3796:T3844" si="2187">R3796+S3796</f>
        <v>310714.87</v>
      </c>
      <c r="U3796" s="70">
        <f t="shared" ref="U3796:U3844" si="2188">ROUND(Z3796*$H$2,2)/100</f>
        <v>0</v>
      </c>
      <c r="V3796" s="78">
        <f t="shared" ref="V3796:V3844" si="2189">SUM(T3796:U3796)</f>
        <v>310714.87</v>
      </c>
      <c r="X3796" s="70">
        <v>289855.02</v>
      </c>
      <c r="Y3796" s="70">
        <v>20859.849999999999</v>
      </c>
      <c r="Z3796" s="70">
        <v>310714.87</v>
      </c>
      <c r="AA3796" s="79"/>
      <c r="AB3796" s="80">
        <f t="shared" si="2135"/>
        <v>0</v>
      </c>
    </row>
    <row r="3797" spans="1:28" s="34" customFormat="1" ht="22.5" x14ac:dyDescent="0.25">
      <c r="A3797" s="72" t="s">
        <v>19491</v>
      </c>
      <c r="B3797" s="73" t="s">
        <v>24859</v>
      </c>
      <c r="C3797" s="74" t="s">
        <v>15692</v>
      </c>
      <c r="D3797" s="75">
        <v>0</v>
      </c>
      <c r="E3797" s="70">
        <v>322910.31000000006</v>
      </c>
      <c r="F3797" s="76">
        <f t="shared" si="2181"/>
        <v>0</v>
      </c>
      <c r="G3797" s="29"/>
      <c r="H3797" s="70">
        <f t="shared" si="2182"/>
        <v>300691.84999999998</v>
      </c>
      <c r="I3797" s="70">
        <f t="shared" si="2182"/>
        <v>22218.46</v>
      </c>
      <c r="J3797" s="70">
        <f t="shared" si="2183"/>
        <v>322910.31</v>
      </c>
      <c r="K3797" s="70">
        <v>0</v>
      </c>
      <c r="L3797" s="76">
        <f t="shared" si="2184"/>
        <v>322910.31</v>
      </c>
      <c r="N3797" s="70">
        <v>300691.85000000003</v>
      </c>
      <c r="O3797" s="70">
        <v>22218.46</v>
      </c>
      <c r="P3797" s="70">
        <f t="shared" si="2185"/>
        <v>322910.31000000006</v>
      </c>
      <c r="Q3797" s="64"/>
      <c r="R3797" s="70">
        <f t="shared" si="2186"/>
        <v>300694.21000000002</v>
      </c>
      <c r="S3797" s="70">
        <f t="shared" si="2186"/>
        <v>22220.68</v>
      </c>
      <c r="T3797" s="70">
        <f t="shared" si="2187"/>
        <v>322914.89</v>
      </c>
      <c r="U3797" s="70">
        <f t="shared" si="2188"/>
        <v>0</v>
      </c>
      <c r="V3797" s="78">
        <f t="shared" si="2189"/>
        <v>322914.89</v>
      </c>
      <c r="X3797" s="70">
        <v>300694.21000000002</v>
      </c>
      <c r="Y3797" s="70">
        <v>22220.68</v>
      </c>
      <c r="Z3797" s="70">
        <v>322914.89</v>
      </c>
      <c r="AA3797" s="79"/>
      <c r="AB3797" s="80">
        <f t="shared" si="2135"/>
        <v>0</v>
      </c>
    </row>
    <row r="3798" spans="1:28" s="34" customFormat="1" ht="22.5" x14ac:dyDescent="0.25">
      <c r="A3798" s="72" t="s">
        <v>19492</v>
      </c>
      <c r="B3798" s="73" t="s">
        <v>24860</v>
      </c>
      <c r="C3798" s="74" t="s">
        <v>15692</v>
      </c>
      <c r="D3798" s="75">
        <v>0</v>
      </c>
      <c r="E3798" s="70">
        <v>490202.35</v>
      </c>
      <c r="F3798" s="76">
        <f t="shared" si="2181"/>
        <v>0</v>
      </c>
      <c r="G3798" s="29"/>
      <c r="H3798" s="70">
        <f t="shared" si="2182"/>
        <v>470001.81</v>
      </c>
      <c r="I3798" s="70">
        <f t="shared" si="2182"/>
        <v>20200.54</v>
      </c>
      <c r="J3798" s="70">
        <f t="shared" si="2183"/>
        <v>490202.35</v>
      </c>
      <c r="K3798" s="70">
        <v>0</v>
      </c>
      <c r="L3798" s="76">
        <f t="shared" si="2184"/>
        <v>490202.35</v>
      </c>
      <c r="N3798" s="70">
        <v>470001.81</v>
      </c>
      <c r="O3798" s="70">
        <v>20200.54</v>
      </c>
      <c r="P3798" s="70">
        <f t="shared" si="2185"/>
        <v>490202.35</v>
      </c>
      <c r="Q3798" s="64"/>
      <c r="R3798" s="70">
        <f t="shared" si="2186"/>
        <v>470003.95</v>
      </c>
      <c r="S3798" s="70">
        <f t="shared" si="2186"/>
        <v>20202.55</v>
      </c>
      <c r="T3798" s="70">
        <f t="shared" si="2187"/>
        <v>490206.5</v>
      </c>
      <c r="U3798" s="70">
        <f t="shared" si="2188"/>
        <v>0</v>
      </c>
      <c r="V3798" s="78">
        <f t="shared" si="2189"/>
        <v>490206.5</v>
      </c>
      <c r="X3798" s="70">
        <v>470003.95</v>
      </c>
      <c r="Y3798" s="70">
        <v>20202.55</v>
      </c>
      <c r="Z3798" s="70">
        <v>490206.5</v>
      </c>
      <c r="AA3798" s="79"/>
      <c r="AB3798" s="80">
        <f t="shared" si="2135"/>
        <v>0</v>
      </c>
    </row>
    <row r="3799" spans="1:28" s="34" customFormat="1" ht="22.5" x14ac:dyDescent="0.25">
      <c r="A3799" s="72" t="s">
        <v>19493</v>
      </c>
      <c r="B3799" s="73" t="s">
        <v>24861</v>
      </c>
      <c r="C3799" s="74" t="s">
        <v>15692</v>
      </c>
      <c r="D3799" s="75">
        <v>0</v>
      </c>
      <c r="E3799" s="70">
        <v>211053.59999999998</v>
      </c>
      <c r="F3799" s="76">
        <f t="shared" si="2181"/>
        <v>0</v>
      </c>
      <c r="G3799" s="29"/>
      <c r="H3799" s="70">
        <f t="shared" si="2182"/>
        <v>194367.38</v>
      </c>
      <c r="I3799" s="70">
        <f t="shared" si="2182"/>
        <v>16686.22</v>
      </c>
      <c r="J3799" s="70">
        <f t="shared" si="2183"/>
        <v>211053.6</v>
      </c>
      <c r="K3799" s="70">
        <v>0</v>
      </c>
      <c r="L3799" s="76">
        <f t="shared" si="2184"/>
        <v>211053.6</v>
      </c>
      <c r="N3799" s="70">
        <v>194367.37999999998</v>
      </c>
      <c r="O3799" s="70">
        <v>16686.22</v>
      </c>
      <c r="P3799" s="70">
        <f t="shared" si="2185"/>
        <v>211053.59999999998</v>
      </c>
      <c r="Q3799" s="64"/>
      <c r="R3799" s="70">
        <f t="shared" si="2186"/>
        <v>194369.15</v>
      </c>
      <c r="S3799" s="70">
        <f t="shared" si="2186"/>
        <v>16687.88</v>
      </c>
      <c r="T3799" s="70">
        <f t="shared" si="2187"/>
        <v>211057.03</v>
      </c>
      <c r="U3799" s="70">
        <f t="shared" si="2188"/>
        <v>0</v>
      </c>
      <c r="V3799" s="78">
        <f t="shared" si="2189"/>
        <v>211057.03</v>
      </c>
      <c r="X3799" s="70">
        <v>194369.15</v>
      </c>
      <c r="Y3799" s="70">
        <v>16687.88</v>
      </c>
      <c r="Z3799" s="70">
        <v>211057.03</v>
      </c>
      <c r="AA3799" s="79"/>
      <c r="AB3799" s="80">
        <f t="shared" si="2135"/>
        <v>-4.2899999999790452</v>
      </c>
    </row>
    <row r="3800" spans="1:28" s="34" customFormat="1" ht="22.5" x14ac:dyDescent="0.25">
      <c r="A3800" s="72" t="s">
        <v>19867</v>
      </c>
      <c r="B3800" s="73" t="s">
        <v>24862</v>
      </c>
      <c r="C3800" s="74" t="s">
        <v>15692</v>
      </c>
      <c r="D3800" s="75">
        <v>0</v>
      </c>
      <c r="E3800" s="70">
        <v>71258.48</v>
      </c>
      <c r="F3800" s="76">
        <f t="shared" si="2181"/>
        <v>0</v>
      </c>
      <c r="G3800" s="29"/>
      <c r="H3800" s="70">
        <f t="shared" si="2182"/>
        <v>60829.58</v>
      </c>
      <c r="I3800" s="70">
        <f t="shared" si="2182"/>
        <v>10428.9</v>
      </c>
      <c r="J3800" s="70">
        <f t="shared" si="2183"/>
        <v>71258.48</v>
      </c>
      <c r="K3800" s="70">
        <v>0</v>
      </c>
      <c r="L3800" s="76">
        <f t="shared" si="2184"/>
        <v>71258.48</v>
      </c>
      <c r="N3800" s="70">
        <v>60829.579999999994</v>
      </c>
      <c r="O3800" s="70">
        <v>10428.900000000001</v>
      </c>
      <c r="P3800" s="70">
        <f t="shared" si="2185"/>
        <v>71258.48</v>
      </c>
      <c r="Q3800" s="64"/>
      <c r="R3800" s="70">
        <f t="shared" si="2186"/>
        <v>60830.69</v>
      </c>
      <c r="S3800" s="70">
        <f t="shared" si="2186"/>
        <v>10429.94</v>
      </c>
      <c r="T3800" s="70">
        <f t="shared" si="2187"/>
        <v>71260.63</v>
      </c>
      <c r="U3800" s="70">
        <f t="shared" si="2188"/>
        <v>0</v>
      </c>
      <c r="V3800" s="78">
        <f t="shared" si="2189"/>
        <v>71260.63</v>
      </c>
      <c r="X3800" s="70">
        <v>60830.69</v>
      </c>
      <c r="Y3800" s="70">
        <v>10429.94</v>
      </c>
      <c r="Z3800" s="70">
        <v>71260.63</v>
      </c>
      <c r="AA3800" s="79"/>
      <c r="AB3800" s="80">
        <f t="shared" si="2135"/>
        <v>-4.5799999999580905</v>
      </c>
    </row>
    <row r="3801" spans="1:28" s="34" customFormat="1" ht="22.5" x14ac:dyDescent="0.25">
      <c r="A3801" s="72" t="s">
        <v>19494</v>
      </c>
      <c r="B3801" s="73" t="s">
        <v>24863</v>
      </c>
      <c r="C3801" s="74" t="s">
        <v>15692</v>
      </c>
      <c r="D3801" s="75">
        <v>0</v>
      </c>
      <c r="E3801" s="70">
        <v>17107.14</v>
      </c>
      <c r="F3801" s="76">
        <f t="shared" si="2181"/>
        <v>0</v>
      </c>
      <c r="G3801" s="29"/>
      <c r="H3801" s="70">
        <f t="shared" si="2182"/>
        <v>14639.09</v>
      </c>
      <c r="I3801" s="70">
        <f t="shared" si="2182"/>
        <v>2468.0500000000002</v>
      </c>
      <c r="J3801" s="70">
        <f t="shared" si="2183"/>
        <v>17107.14</v>
      </c>
      <c r="K3801" s="70">
        <v>0</v>
      </c>
      <c r="L3801" s="76">
        <f t="shared" si="2184"/>
        <v>17107.14</v>
      </c>
      <c r="N3801" s="70">
        <v>14639.09</v>
      </c>
      <c r="O3801" s="70">
        <v>2468.0500000000002</v>
      </c>
      <c r="P3801" s="70">
        <f t="shared" si="2185"/>
        <v>17107.14</v>
      </c>
      <c r="Q3801" s="64"/>
      <c r="R3801" s="70">
        <f t="shared" si="2186"/>
        <v>14639.09</v>
      </c>
      <c r="S3801" s="70">
        <f t="shared" si="2186"/>
        <v>2468.3000000000002</v>
      </c>
      <c r="T3801" s="70">
        <f t="shared" si="2187"/>
        <v>17107.39</v>
      </c>
      <c r="U3801" s="70">
        <f t="shared" si="2188"/>
        <v>0</v>
      </c>
      <c r="V3801" s="78">
        <f t="shared" si="2189"/>
        <v>17107.39</v>
      </c>
      <c r="X3801" s="70">
        <v>14639.09</v>
      </c>
      <c r="Y3801" s="70">
        <v>2468.3000000000002</v>
      </c>
      <c r="Z3801" s="70">
        <v>17107.39</v>
      </c>
      <c r="AA3801" s="79"/>
      <c r="AB3801" s="80">
        <f t="shared" si="2135"/>
        <v>-4.1500000000232831</v>
      </c>
    </row>
    <row r="3802" spans="1:28" s="34" customFormat="1" ht="22.5" x14ac:dyDescent="0.25">
      <c r="A3802" s="72" t="s">
        <v>19495</v>
      </c>
      <c r="B3802" s="73" t="s">
        <v>24864</v>
      </c>
      <c r="C3802" s="74" t="s">
        <v>15692</v>
      </c>
      <c r="D3802" s="75">
        <v>0</v>
      </c>
      <c r="E3802" s="70">
        <v>45746.15</v>
      </c>
      <c r="F3802" s="76">
        <f t="shared" si="2181"/>
        <v>0</v>
      </c>
      <c r="G3802" s="29"/>
      <c r="H3802" s="70">
        <f t="shared" si="2182"/>
        <v>40354.1</v>
      </c>
      <c r="I3802" s="70">
        <f t="shared" si="2182"/>
        <v>5392.05</v>
      </c>
      <c r="J3802" s="70">
        <f t="shared" si="2183"/>
        <v>45746.15</v>
      </c>
      <c r="K3802" s="70">
        <v>0</v>
      </c>
      <c r="L3802" s="76">
        <f t="shared" si="2184"/>
        <v>45746.15</v>
      </c>
      <c r="N3802" s="70">
        <v>40354.1</v>
      </c>
      <c r="O3802" s="70">
        <v>5392.05</v>
      </c>
      <c r="P3802" s="70">
        <f t="shared" si="2185"/>
        <v>45746.15</v>
      </c>
      <c r="Q3802" s="64"/>
      <c r="R3802" s="70">
        <f t="shared" si="2186"/>
        <v>40354.1</v>
      </c>
      <c r="S3802" s="70">
        <f t="shared" si="2186"/>
        <v>5392.6</v>
      </c>
      <c r="T3802" s="70">
        <f t="shared" si="2187"/>
        <v>45746.7</v>
      </c>
      <c r="U3802" s="70">
        <f t="shared" si="2188"/>
        <v>0</v>
      </c>
      <c r="V3802" s="78">
        <f t="shared" si="2189"/>
        <v>45746.7</v>
      </c>
      <c r="X3802" s="70">
        <v>40354.1</v>
      </c>
      <c r="Y3802" s="70">
        <v>5392.6</v>
      </c>
      <c r="Z3802" s="70">
        <v>45746.7</v>
      </c>
      <c r="AA3802" s="79"/>
      <c r="AB3802" s="80">
        <f t="shared" si="2135"/>
        <v>-3.4300000000221189</v>
      </c>
    </row>
    <row r="3803" spans="1:28" s="34" customFormat="1" ht="33.75" x14ac:dyDescent="0.25">
      <c r="A3803" s="72" t="s">
        <v>19496</v>
      </c>
      <c r="B3803" s="73" t="s">
        <v>24865</v>
      </c>
      <c r="C3803" s="74" t="s">
        <v>15692</v>
      </c>
      <c r="D3803" s="75">
        <v>0</v>
      </c>
      <c r="E3803" s="70">
        <v>43369.14</v>
      </c>
      <c r="F3803" s="76">
        <f t="shared" si="2181"/>
        <v>0</v>
      </c>
      <c r="G3803" s="29"/>
      <c r="H3803" s="70">
        <f t="shared" si="2182"/>
        <v>36789.97</v>
      </c>
      <c r="I3803" s="70">
        <f t="shared" si="2182"/>
        <v>6579.17</v>
      </c>
      <c r="J3803" s="70">
        <f t="shared" si="2183"/>
        <v>43369.14</v>
      </c>
      <c r="K3803" s="70">
        <v>0</v>
      </c>
      <c r="L3803" s="76">
        <f t="shared" si="2184"/>
        <v>43369.14</v>
      </c>
      <c r="N3803" s="70">
        <v>36789.97</v>
      </c>
      <c r="O3803" s="70">
        <v>6579.17</v>
      </c>
      <c r="P3803" s="70">
        <f t="shared" si="2185"/>
        <v>43369.14</v>
      </c>
      <c r="Q3803" s="64"/>
      <c r="R3803" s="70">
        <f t="shared" si="2186"/>
        <v>36789.97</v>
      </c>
      <c r="S3803" s="70">
        <f t="shared" si="2186"/>
        <v>6579.85</v>
      </c>
      <c r="T3803" s="70">
        <f t="shared" si="2187"/>
        <v>43369.82</v>
      </c>
      <c r="U3803" s="70">
        <f t="shared" si="2188"/>
        <v>0</v>
      </c>
      <c r="V3803" s="78">
        <f t="shared" si="2189"/>
        <v>43369.82</v>
      </c>
      <c r="X3803" s="70">
        <v>36789.97</v>
      </c>
      <c r="Y3803" s="70">
        <v>6579.85</v>
      </c>
      <c r="Z3803" s="70">
        <v>43369.82</v>
      </c>
      <c r="AA3803" s="79"/>
      <c r="AB3803" s="108">
        <f t="shared" si="2135"/>
        <v>-2.1500000000087311</v>
      </c>
    </row>
    <row r="3804" spans="1:28" s="34" customFormat="1" ht="33.75" x14ac:dyDescent="0.25">
      <c r="A3804" s="72" t="s">
        <v>19497</v>
      </c>
      <c r="B3804" s="73" t="s">
        <v>24866</v>
      </c>
      <c r="C3804" s="74" t="s">
        <v>15692</v>
      </c>
      <c r="D3804" s="75">
        <v>0</v>
      </c>
      <c r="E3804" s="70">
        <v>3570.37</v>
      </c>
      <c r="F3804" s="76">
        <f t="shared" si="2181"/>
        <v>0</v>
      </c>
      <c r="G3804" s="29"/>
      <c r="H3804" s="70">
        <f t="shared" si="2182"/>
        <v>3153.77</v>
      </c>
      <c r="I3804" s="70">
        <f t="shared" si="2182"/>
        <v>416.6</v>
      </c>
      <c r="J3804" s="70">
        <f t="shared" si="2183"/>
        <v>3570.37</v>
      </c>
      <c r="K3804" s="70">
        <v>0</v>
      </c>
      <c r="L3804" s="76">
        <f t="shared" si="2184"/>
        <v>3570.37</v>
      </c>
      <c r="N3804" s="70">
        <v>3153.77</v>
      </c>
      <c r="O3804" s="70">
        <v>416.6</v>
      </c>
      <c r="P3804" s="70">
        <f t="shared" si="2185"/>
        <v>3570.37</v>
      </c>
      <c r="Q3804" s="64"/>
      <c r="R3804" s="70">
        <f t="shared" si="2186"/>
        <v>3153.77</v>
      </c>
      <c r="S3804" s="70">
        <f t="shared" si="2186"/>
        <v>416.64</v>
      </c>
      <c r="T3804" s="70">
        <f t="shared" si="2187"/>
        <v>3570.41</v>
      </c>
      <c r="U3804" s="70">
        <f t="shared" si="2188"/>
        <v>0</v>
      </c>
      <c r="V3804" s="78">
        <f t="shared" si="2189"/>
        <v>3570.41</v>
      </c>
      <c r="X3804" s="70">
        <v>3153.77</v>
      </c>
      <c r="Y3804" s="70">
        <v>416.64</v>
      </c>
      <c r="Z3804" s="70">
        <v>3570.41</v>
      </c>
      <c r="AA3804" s="79"/>
      <c r="AB3804" s="80">
        <f t="shared" si="2135"/>
        <v>-0.25</v>
      </c>
    </row>
    <row r="3805" spans="1:28" s="34" customFormat="1" ht="33.75" x14ac:dyDescent="0.25">
      <c r="A3805" s="72" t="s">
        <v>19498</v>
      </c>
      <c r="B3805" s="73" t="s">
        <v>24867</v>
      </c>
      <c r="C3805" s="74" t="s">
        <v>15692</v>
      </c>
      <c r="D3805" s="75">
        <v>0</v>
      </c>
      <c r="E3805" s="70">
        <v>4123.63</v>
      </c>
      <c r="F3805" s="76">
        <f t="shared" si="2181"/>
        <v>0</v>
      </c>
      <c r="G3805" s="29"/>
      <c r="H3805" s="70">
        <f t="shared" si="2182"/>
        <v>3602.88</v>
      </c>
      <c r="I3805" s="70">
        <f t="shared" si="2182"/>
        <v>520.75</v>
      </c>
      <c r="J3805" s="70">
        <f t="shared" si="2183"/>
        <v>4123.63</v>
      </c>
      <c r="K3805" s="70">
        <v>0</v>
      </c>
      <c r="L3805" s="76">
        <f t="shared" si="2184"/>
        <v>4123.63</v>
      </c>
      <c r="N3805" s="70">
        <v>3602.88</v>
      </c>
      <c r="O3805" s="70">
        <v>520.75</v>
      </c>
      <c r="P3805" s="70">
        <f t="shared" si="2185"/>
        <v>4123.63</v>
      </c>
      <c r="Q3805" s="64"/>
      <c r="R3805" s="70">
        <f t="shared" si="2186"/>
        <v>3602.88</v>
      </c>
      <c r="S3805" s="70">
        <f t="shared" si="2186"/>
        <v>520.79999999999995</v>
      </c>
      <c r="T3805" s="70">
        <f t="shared" si="2187"/>
        <v>4123.68</v>
      </c>
      <c r="U3805" s="70">
        <f t="shared" si="2188"/>
        <v>0</v>
      </c>
      <c r="V3805" s="78">
        <f t="shared" si="2189"/>
        <v>4123.68</v>
      </c>
      <c r="X3805" s="70">
        <v>3602.88</v>
      </c>
      <c r="Y3805" s="70">
        <v>520.79999999999995</v>
      </c>
      <c r="Z3805" s="70">
        <v>4123.68</v>
      </c>
      <c r="AA3805" s="79"/>
      <c r="AB3805" s="80">
        <f t="shared" si="2135"/>
        <v>-0.54999999999563443</v>
      </c>
    </row>
    <row r="3806" spans="1:28" s="34" customFormat="1" ht="33.75" x14ac:dyDescent="0.25">
      <c r="A3806" s="72" t="s">
        <v>19499</v>
      </c>
      <c r="B3806" s="73" t="s">
        <v>24868</v>
      </c>
      <c r="C3806" s="74" t="s">
        <v>15692</v>
      </c>
      <c r="D3806" s="75">
        <v>0</v>
      </c>
      <c r="E3806" s="70">
        <v>4862.53</v>
      </c>
      <c r="F3806" s="76">
        <f t="shared" si="2181"/>
        <v>0</v>
      </c>
      <c r="G3806" s="29"/>
      <c r="H3806" s="70">
        <f t="shared" si="2182"/>
        <v>4237.63</v>
      </c>
      <c r="I3806" s="70">
        <f t="shared" si="2182"/>
        <v>624.9</v>
      </c>
      <c r="J3806" s="70">
        <f t="shared" si="2183"/>
        <v>4862.53</v>
      </c>
      <c r="K3806" s="70">
        <v>0</v>
      </c>
      <c r="L3806" s="76">
        <f t="shared" si="2184"/>
        <v>4862.53</v>
      </c>
      <c r="N3806" s="70">
        <v>4237.63</v>
      </c>
      <c r="O3806" s="70">
        <v>624.9</v>
      </c>
      <c r="P3806" s="70">
        <f t="shared" si="2185"/>
        <v>4862.53</v>
      </c>
      <c r="Q3806" s="64"/>
      <c r="R3806" s="70">
        <f t="shared" si="2186"/>
        <v>4237.63</v>
      </c>
      <c r="S3806" s="70">
        <f t="shared" si="2186"/>
        <v>624.96</v>
      </c>
      <c r="T3806" s="70">
        <f t="shared" si="2187"/>
        <v>4862.59</v>
      </c>
      <c r="U3806" s="70">
        <f t="shared" si="2188"/>
        <v>0</v>
      </c>
      <c r="V3806" s="78">
        <f t="shared" si="2189"/>
        <v>4862.59</v>
      </c>
      <c r="X3806" s="70">
        <v>4237.63</v>
      </c>
      <c r="Y3806" s="70">
        <v>624.96</v>
      </c>
      <c r="Z3806" s="70">
        <v>4862.59</v>
      </c>
      <c r="AA3806" s="79"/>
      <c r="AB3806" s="80">
        <f t="shared" si="2135"/>
        <v>-0.68000000000029104</v>
      </c>
    </row>
    <row r="3807" spans="1:28" s="34" customFormat="1" ht="22.5" x14ac:dyDescent="0.25">
      <c r="A3807" s="72" t="s">
        <v>19500</v>
      </c>
      <c r="B3807" s="73" t="s">
        <v>24869</v>
      </c>
      <c r="C3807" s="74" t="s">
        <v>15692</v>
      </c>
      <c r="D3807" s="75">
        <v>0</v>
      </c>
      <c r="E3807" s="70">
        <v>5121.38</v>
      </c>
      <c r="F3807" s="76">
        <f t="shared" si="2181"/>
        <v>0</v>
      </c>
      <c r="G3807" s="29"/>
      <c r="H3807" s="70">
        <f t="shared" si="2182"/>
        <v>4444.41</v>
      </c>
      <c r="I3807" s="70">
        <f t="shared" si="2182"/>
        <v>676.97</v>
      </c>
      <c r="J3807" s="70">
        <f t="shared" si="2183"/>
        <v>5121.38</v>
      </c>
      <c r="K3807" s="70">
        <v>0</v>
      </c>
      <c r="L3807" s="76">
        <f t="shared" si="2184"/>
        <v>5121.38</v>
      </c>
      <c r="N3807" s="70">
        <v>4444.41</v>
      </c>
      <c r="O3807" s="70">
        <v>676.97</v>
      </c>
      <c r="P3807" s="70">
        <f t="shared" si="2185"/>
        <v>5121.38</v>
      </c>
      <c r="Q3807" s="64"/>
      <c r="R3807" s="70">
        <f t="shared" si="2186"/>
        <v>4444.41</v>
      </c>
      <c r="S3807" s="70">
        <f t="shared" si="2186"/>
        <v>677.04</v>
      </c>
      <c r="T3807" s="70">
        <f t="shared" si="2187"/>
        <v>5121.45</v>
      </c>
      <c r="U3807" s="70">
        <f t="shared" si="2188"/>
        <v>0</v>
      </c>
      <c r="V3807" s="78">
        <f t="shared" si="2189"/>
        <v>5121.45</v>
      </c>
      <c r="X3807" s="70">
        <v>4444.41</v>
      </c>
      <c r="Y3807" s="70">
        <v>677.04</v>
      </c>
      <c r="Z3807" s="70">
        <v>5121.45</v>
      </c>
      <c r="AA3807" s="79"/>
      <c r="AB3807" s="80">
        <f t="shared" si="2135"/>
        <v>-3.999999999996362E-2</v>
      </c>
    </row>
    <row r="3808" spans="1:28" s="34" customFormat="1" ht="22.5" x14ac:dyDescent="0.25">
      <c r="A3808" s="72" t="s">
        <v>19501</v>
      </c>
      <c r="B3808" s="73" t="s">
        <v>24870</v>
      </c>
      <c r="C3808" s="74" t="s">
        <v>15692</v>
      </c>
      <c r="D3808" s="75">
        <v>0</v>
      </c>
      <c r="E3808" s="70">
        <v>3343.15</v>
      </c>
      <c r="F3808" s="76">
        <f t="shared" si="2181"/>
        <v>0</v>
      </c>
      <c r="G3808" s="29"/>
      <c r="H3808" s="70">
        <f t="shared" si="2182"/>
        <v>3017.05</v>
      </c>
      <c r="I3808" s="70">
        <f t="shared" si="2182"/>
        <v>326.10000000000002</v>
      </c>
      <c r="J3808" s="70">
        <f t="shared" si="2183"/>
        <v>3343.15</v>
      </c>
      <c r="K3808" s="70">
        <v>0</v>
      </c>
      <c r="L3808" s="76">
        <f t="shared" si="2184"/>
        <v>3343.15</v>
      </c>
      <c r="N3808" s="70">
        <v>3017.05</v>
      </c>
      <c r="O3808" s="70">
        <v>326.10000000000002</v>
      </c>
      <c r="P3808" s="70">
        <f t="shared" si="2185"/>
        <v>3343.15</v>
      </c>
      <c r="Q3808" s="64"/>
      <c r="R3808" s="70">
        <f t="shared" si="2186"/>
        <v>3017.05</v>
      </c>
      <c r="S3808" s="70">
        <f t="shared" si="2186"/>
        <v>326.13</v>
      </c>
      <c r="T3808" s="70">
        <f t="shared" si="2187"/>
        <v>3343.1800000000003</v>
      </c>
      <c r="U3808" s="70">
        <f t="shared" si="2188"/>
        <v>0</v>
      </c>
      <c r="V3808" s="78">
        <f t="shared" si="2189"/>
        <v>3343.1800000000003</v>
      </c>
      <c r="X3808" s="70">
        <v>3017.05</v>
      </c>
      <c r="Y3808" s="70">
        <v>326.13</v>
      </c>
      <c r="Z3808" s="70">
        <v>3343.18</v>
      </c>
      <c r="AA3808" s="79"/>
      <c r="AB3808" s="80">
        <f t="shared" si="2135"/>
        <v>-5.0000000000181899E-2</v>
      </c>
    </row>
    <row r="3809" spans="1:28" s="34" customFormat="1" ht="22.5" x14ac:dyDescent="0.25">
      <c r="A3809" s="72" t="s">
        <v>19502</v>
      </c>
      <c r="B3809" s="73" t="s">
        <v>24871</v>
      </c>
      <c r="C3809" s="74" t="s">
        <v>15692</v>
      </c>
      <c r="D3809" s="75">
        <v>0</v>
      </c>
      <c r="E3809" s="70">
        <v>3759.5099999999998</v>
      </c>
      <c r="F3809" s="76">
        <f t="shared" si="2181"/>
        <v>0</v>
      </c>
      <c r="G3809" s="29"/>
      <c r="H3809" s="70">
        <f t="shared" si="2182"/>
        <v>3433.41</v>
      </c>
      <c r="I3809" s="70">
        <f t="shared" si="2182"/>
        <v>326.10000000000002</v>
      </c>
      <c r="J3809" s="70">
        <f t="shared" si="2183"/>
        <v>3759.5099999999998</v>
      </c>
      <c r="K3809" s="70">
        <v>0</v>
      </c>
      <c r="L3809" s="76">
        <f t="shared" si="2184"/>
        <v>3759.5099999999998</v>
      </c>
      <c r="N3809" s="70">
        <v>3433.41</v>
      </c>
      <c r="O3809" s="70">
        <v>326.10000000000002</v>
      </c>
      <c r="P3809" s="70">
        <f t="shared" si="2185"/>
        <v>3759.5099999999998</v>
      </c>
      <c r="Q3809" s="64"/>
      <c r="R3809" s="70">
        <f t="shared" si="2186"/>
        <v>3433.41</v>
      </c>
      <c r="S3809" s="70">
        <f t="shared" si="2186"/>
        <v>326.13</v>
      </c>
      <c r="T3809" s="70">
        <f t="shared" si="2187"/>
        <v>3759.54</v>
      </c>
      <c r="U3809" s="70">
        <f t="shared" si="2188"/>
        <v>0</v>
      </c>
      <c r="V3809" s="78">
        <f t="shared" si="2189"/>
        <v>3759.54</v>
      </c>
      <c r="X3809" s="70">
        <v>3433.41</v>
      </c>
      <c r="Y3809" s="70">
        <v>326.13</v>
      </c>
      <c r="Z3809" s="70">
        <v>3759.54</v>
      </c>
      <c r="AA3809" s="79"/>
      <c r="AB3809" s="80">
        <f t="shared" si="2135"/>
        <v>-6.0000000000400178E-2</v>
      </c>
    </row>
    <row r="3810" spans="1:28" s="34" customFormat="1" x14ac:dyDescent="0.25">
      <c r="A3810" s="72" t="s">
        <v>19503</v>
      </c>
      <c r="B3810" s="73" t="s">
        <v>24872</v>
      </c>
      <c r="C3810" s="74" t="s">
        <v>15692</v>
      </c>
      <c r="D3810" s="75">
        <v>0</v>
      </c>
      <c r="E3810" s="70">
        <v>4235.66</v>
      </c>
      <c r="F3810" s="76">
        <f t="shared" si="2181"/>
        <v>0</v>
      </c>
      <c r="G3810" s="29"/>
      <c r="H3810" s="70">
        <f t="shared" si="2182"/>
        <v>3909.56</v>
      </c>
      <c r="I3810" s="70">
        <f t="shared" si="2182"/>
        <v>326.10000000000002</v>
      </c>
      <c r="J3810" s="70">
        <f t="shared" si="2183"/>
        <v>4235.66</v>
      </c>
      <c r="K3810" s="70">
        <v>0</v>
      </c>
      <c r="L3810" s="76">
        <f t="shared" si="2184"/>
        <v>4235.66</v>
      </c>
      <c r="N3810" s="70">
        <v>3909.56</v>
      </c>
      <c r="O3810" s="70">
        <v>326.10000000000002</v>
      </c>
      <c r="P3810" s="70">
        <f t="shared" si="2185"/>
        <v>4235.66</v>
      </c>
      <c r="Q3810" s="64"/>
      <c r="R3810" s="70">
        <f t="shared" si="2186"/>
        <v>3909.56</v>
      </c>
      <c r="S3810" s="70">
        <f t="shared" si="2186"/>
        <v>326.13</v>
      </c>
      <c r="T3810" s="70">
        <f t="shared" si="2187"/>
        <v>4235.6899999999996</v>
      </c>
      <c r="U3810" s="70">
        <f t="shared" si="2188"/>
        <v>0</v>
      </c>
      <c r="V3810" s="78">
        <f t="shared" si="2189"/>
        <v>4235.6899999999996</v>
      </c>
      <c r="X3810" s="70">
        <v>3909.56</v>
      </c>
      <c r="Y3810" s="70">
        <v>326.13</v>
      </c>
      <c r="Z3810" s="70">
        <v>4235.6899999999996</v>
      </c>
      <c r="AA3810" s="79"/>
      <c r="AB3810" s="80">
        <f t="shared" si="2135"/>
        <v>-6.9999999999708962E-2</v>
      </c>
    </row>
    <row r="3811" spans="1:28" s="34" customFormat="1" x14ac:dyDescent="0.25">
      <c r="A3811" s="72" t="s">
        <v>19504</v>
      </c>
      <c r="B3811" s="73" t="s">
        <v>24873</v>
      </c>
      <c r="C3811" s="74" t="s">
        <v>15747</v>
      </c>
      <c r="D3811" s="75">
        <v>0</v>
      </c>
      <c r="E3811" s="70">
        <v>15.870000000000001</v>
      </c>
      <c r="F3811" s="76">
        <f t="shared" si="2181"/>
        <v>0</v>
      </c>
      <c r="G3811" s="29"/>
      <c r="H3811" s="70">
        <f t="shared" si="2182"/>
        <v>6.82</v>
      </c>
      <c r="I3811" s="70">
        <f t="shared" si="2182"/>
        <v>9.0500000000000007</v>
      </c>
      <c r="J3811" s="70">
        <f t="shared" si="2183"/>
        <v>15.870000000000001</v>
      </c>
      <c r="K3811" s="70">
        <v>0</v>
      </c>
      <c r="L3811" s="76">
        <f t="shared" si="2184"/>
        <v>15.870000000000001</v>
      </c>
      <c r="N3811" s="70">
        <v>6.82</v>
      </c>
      <c r="O3811" s="70">
        <v>9.0500000000000007</v>
      </c>
      <c r="P3811" s="70">
        <f t="shared" si="2185"/>
        <v>15.870000000000001</v>
      </c>
      <c r="Q3811" s="64"/>
      <c r="R3811" s="70">
        <f t="shared" si="2186"/>
        <v>6.82</v>
      </c>
      <c r="S3811" s="70">
        <f t="shared" si="2186"/>
        <v>9.0500000000000007</v>
      </c>
      <c r="T3811" s="70">
        <f t="shared" si="2187"/>
        <v>15.870000000000001</v>
      </c>
      <c r="U3811" s="70">
        <f t="shared" si="2188"/>
        <v>0</v>
      </c>
      <c r="V3811" s="78">
        <f t="shared" si="2189"/>
        <v>15.870000000000001</v>
      </c>
      <c r="X3811" s="70">
        <v>6.82</v>
      </c>
      <c r="Y3811" s="70">
        <v>9.0500000000000007</v>
      </c>
      <c r="Z3811" s="70">
        <v>15.87</v>
      </c>
      <c r="AA3811" s="79"/>
      <c r="AB3811" s="80">
        <f t="shared" ref="AB3811:AB3874" si="2190">P3808-Z3808</f>
        <v>-2.9999999999745341E-2</v>
      </c>
    </row>
    <row r="3812" spans="1:28" s="34" customFormat="1" x14ac:dyDescent="0.25">
      <c r="A3812" s="72" t="s">
        <v>19505</v>
      </c>
      <c r="B3812" s="73" t="s">
        <v>24874</v>
      </c>
      <c r="C3812" s="74" t="s">
        <v>15747</v>
      </c>
      <c r="D3812" s="75">
        <v>0</v>
      </c>
      <c r="E3812" s="70">
        <v>19.05</v>
      </c>
      <c r="F3812" s="76">
        <f t="shared" si="2181"/>
        <v>0</v>
      </c>
      <c r="G3812" s="29"/>
      <c r="H3812" s="70">
        <f t="shared" si="2182"/>
        <v>10</v>
      </c>
      <c r="I3812" s="70">
        <f t="shared" si="2182"/>
        <v>9.0500000000000007</v>
      </c>
      <c r="J3812" s="70">
        <f t="shared" si="2183"/>
        <v>19.05</v>
      </c>
      <c r="K3812" s="70">
        <v>0</v>
      </c>
      <c r="L3812" s="76">
        <f t="shared" si="2184"/>
        <v>19.05</v>
      </c>
      <c r="N3812" s="70">
        <v>10</v>
      </c>
      <c r="O3812" s="70">
        <v>9.0500000000000007</v>
      </c>
      <c r="P3812" s="70">
        <f t="shared" si="2185"/>
        <v>19.05</v>
      </c>
      <c r="Q3812" s="64"/>
      <c r="R3812" s="70">
        <f t="shared" si="2186"/>
        <v>10</v>
      </c>
      <c r="S3812" s="70">
        <f t="shared" si="2186"/>
        <v>9.0500000000000007</v>
      </c>
      <c r="T3812" s="70">
        <f t="shared" si="2187"/>
        <v>19.05</v>
      </c>
      <c r="U3812" s="70">
        <f t="shared" si="2188"/>
        <v>0</v>
      </c>
      <c r="V3812" s="78">
        <f t="shared" si="2189"/>
        <v>19.05</v>
      </c>
      <c r="X3812" s="70">
        <v>10</v>
      </c>
      <c r="Y3812" s="70">
        <v>9.0500000000000007</v>
      </c>
      <c r="Z3812" s="70">
        <v>19.05</v>
      </c>
      <c r="AA3812" s="79"/>
      <c r="AB3812" s="80">
        <f t="shared" si="2190"/>
        <v>-3.0000000000200089E-2</v>
      </c>
    </row>
    <row r="3813" spans="1:28" s="34" customFormat="1" x14ac:dyDescent="0.25">
      <c r="A3813" s="72" t="s">
        <v>19506</v>
      </c>
      <c r="B3813" s="73" t="s">
        <v>24875</v>
      </c>
      <c r="C3813" s="74" t="s">
        <v>15747</v>
      </c>
      <c r="D3813" s="75">
        <v>0</v>
      </c>
      <c r="E3813" s="70">
        <v>20.93</v>
      </c>
      <c r="F3813" s="76">
        <f t="shared" si="2181"/>
        <v>0</v>
      </c>
      <c r="G3813" s="29"/>
      <c r="H3813" s="70">
        <f t="shared" si="2182"/>
        <v>11.88</v>
      </c>
      <c r="I3813" s="70">
        <f t="shared" si="2182"/>
        <v>9.0500000000000007</v>
      </c>
      <c r="J3813" s="70">
        <f t="shared" si="2183"/>
        <v>20.93</v>
      </c>
      <c r="K3813" s="70">
        <v>0</v>
      </c>
      <c r="L3813" s="76">
        <f t="shared" si="2184"/>
        <v>20.93</v>
      </c>
      <c r="N3813" s="70">
        <v>11.88</v>
      </c>
      <c r="O3813" s="70">
        <v>9.0500000000000007</v>
      </c>
      <c r="P3813" s="70">
        <f t="shared" si="2185"/>
        <v>20.93</v>
      </c>
      <c r="Q3813" s="64"/>
      <c r="R3813" s="70">
        <f t="shared" si="2186"/>
        <v>11.88</v>
      </c>
      <c r="S3813" s="70">
        <f t="shared" si="2186"/>
        <v>9.0500000000000007</v>
      </c>
      <c r="T3813" s="70">
        <f t="shared" si="2187"/>
        <v>20.93</v>
      </c>
      <c r="U3813" s="70">
        <f t="shared" si="2188"/>
        <v>0</v>
      </c>
      <c r="V3813" s="78">
        <f t="shared" si="2189"/>
        <v>20.93</v>
      </c>
      <c r="X3813" s="70">
        <v>11.88</v>
      </c>
      <c r="Y3813" s="70">
        <v>9.0500000000000007</v>
      </c>
      <c r="Z3813" s="70">
        <v>20.93</v>
      </c>
      <c r="AA3813" s="79"/>
      <c r="AB3813" s="80">
        <f t="shared" si="2190"/>
        <v>-2.9999999999745341E-2</v>
      </c>
    </row>
    <row r="3814" spans="1:28" s="34" customFormat="1" ht="22.5" x14ac:dyDescent="0.25">
      <c r="A3814" s="91" t="s">
        <v>19507</v>
      </c>
      <c r="B3814" s="91" t="s">
        <v>24876</v>
      </c>
      <c r="C3814" s="92" t="s">
        <v>15719</v>
      </c>
      <c r="D3814" s="75">
        <v>0</v>
      </c>
      <c r="E3814" s="70">
        <v>175.67000000000002</v>
      </c>
      <c r="F3814" s="76">
        <f t="shared" si="2181"/>
        <v>0</v>
      </c>
      <c r="G3814" s="29"/>
      <c r="H3814" s="70">
        <f t="shared" si="2182"/>
        <v>110.58</v>
      </c>
      <c r="I3814" s="70">
        <f t="shared" si="2182"/>
        <v>65.09</v>
      </c>
      <c r="J3814" s="70">
        <f t="shared" si="2183"/>
        <v>175.67000000000002</v>
      </c>
      <c r="K3814" s="70">
        <v>20.93</v>
      </c>
      <c r="L3814" s="76">
        <f t="shared" si="2184"/>
        <v>196.60000000000002</v>
      </c>
      <c r="N3814" s="70">
        <v>110.58</v>
      </c>
      <c r="O3814" s="70">
        <v>65.09</v>
      </c>
      <c r="P3814" s="70">
        <f t="shared" si="2185"/>
        <v>175.67000000000002</v>
      </c>
      <c r="R3814" s="70">
        <f t="shared" si="2186"/>
        <v>110.58</v>
      </c>
      <c r="S3814" s="70">
        <f t="shared" si="2186"/>
        <v>65.099999999999994</v>
      </c>
      <c r="T3814" s="70">
        <f t="shared" si="2187"/>
        <v>175.68</v>
      </c>
      <c r="U3814" s="70">
        <f t="shared" si="2188"/>
        <v>0</v>
      </c>
      <c r="V3814" s="78">
        <f t="shared" si="2189"/>
        <v>175.68</v>
      </c>
      <c r="X3814" s="113">
        <v>110.58</v>
      </c>
      <c r="Y3814" s="113">
        <v>65.099999999999994</v>
      </c>
      <c r="Z3814" s="113">
        <v>175.68</v>
      </c>
      <c r="AB3814" s="80">
        <f t="shared" si="2190"/>
        <v>0</v>
      </c>
    </row>
    <row r="3815" spans="1:28" s="34" customFormat="1" x14ac:dyDescent="0.25">
      <c r="A3815" s="72" t="s">
        <v>19508</v>
      </c>
      <c r="B3815" s="73" t="s">
        <v>24877</v>
      </c>
      <c r="C3815" s="74" t="s">
        <v>15719</v>
      </c>
      <c r="D3815" s="75">
        <v>0</v>
      </c>
      <c r="E3815" s="70">
        <v>3205.88</v>
      </c>
      <c r="F3815" s="76">
        <f t="shared" si="2181"/>
        <v>0</v>
      </c>
      <c r="G3815" s="29"/>
      <c r="H3815" s="70">
        <f t="shared" si="2182"/>
        <v>3205.88</v>
      </c>
      <c r="I3815" s="70">
        <f t="shared" si="2182"/>
        <v>0</v>
      </c>
      <c r="J3815" s="70">
        <f t="shared" si="2183"/>
        <v>3205.88</v>
      </c>
      <c r="K3815" s="70">
        <v>0</v>
      </c>
      <c r="L3815" s="76">
        <f t="shared" si="2184"/>
        <v>3205.88</v>
      </c>
      <c r="N3815" s="70">
        <v>3205.88</v>
      </c>
      <c r="O3815" s="70">
        <v>0</v>
      </c>
      <c r="P3815" s="70">
        <f t="shared" si="2185"/>
        <v>3205.88</v>
      </c>
      <c r="Q3815" s="64"/>
      <c r="R3815" s="70">
        <f t="shared" si="2186"/>
        <v>3205.88</v>
      </c>
      <c r="S3815" s="70">
        <f t="shared" si="2186"/>
        <v>0</v>
      </c>
      <c r="T3815" s="70">
        <f t="shared" si="2187"/>
        <v>3205.88</v>
      </c>
      <c r="U3815" s="70">
        <f t="shared" si="2188"/>
        <v>0</v>
      </c>
      <c r="V3815" s="78">
        <f t="shared" si="2189"/>
        <v>3205.88</v>
      </c>
      <c r="X3815" s="70">
        <v>3205.88</v>
      </c>
      <c r="Y3815" s="70">
        <v>0</v>
      </c>
      <c r="Z3815" s="70">
        <v>3205.88</v>
      </c>
      <c r="AA3815" s="79"/>
      <c r="AB3815" s="80">
        <f t="shared" si="2190"/>
        <v>0</v>
      </c>
    </row>
    <row r="3816" spans="1:28" s="34" customFormat="1" x14ac:dyDescent="0.25">
      <c r="A3816" s="72" t="s">
        <v>19509</v>
      </c>
      <c r="B3816" s="73" t="s">
        <v>24878</v>
      </c>
      <c r="C3816" s="74" t="s">
        <v>15719</v>
      </c>
      <c r="D3816" s="75">
        <v>0</v>
      </c>
      <c r="E3816" s="70">
        <v>1093.81</v>
      </c>
      <c r="F3816" s="76">
        <f t="shared" si="2181"/>
        <v>0</v>
      </c>
      <c r="G3816" s="29"/>
      <c r="H3816" s="70">
        <f t="shared" si="2182"/>
        <v>1009.26</v>
      </c>
      <c r="I3816" s="70">
        <f t="shared" si="2182"/>
        <v>84.55</v>
      </c>
      <c r="J3816" s="70">
        <f t="shared" si="2183"/>
        <v>1093.81</v>
      </c>
      <c r="K3816" s="70">
        <v>0</v>
      </c>
      <c r="L3816" s="76">
        <f t="shared" si="2184"/>
        <v>1093.81</v>
      </c>
      <c r="N3816" s="70">
        <v>1009.26</v>
      </c>
      <c r="O3816" s="70">
        <v>84.550000000000011</v>
      </c>
      <c r="P3816" s="70">
        <f t="shared" si="2185"/>
        <v>1093.81</v>
      </c>
      <c r="Q3816" s="64"/>
      <c r="R3816" s="70">
        <f t="shared" si="2186"/>
        <v>1009.26</v>
      </c>
      <c r="S3816" s="70">
        <f t="shared" si="2186"/>
        <v>84.55</v>
      </c>
      <c r="T3816" s="70">
        <f t="shared" si="2187"/>
        <v>1093.81</v>
      </c>
      <c r="U3816" s="70">
        <f t="shared" si="2188"/>
        <v>0</v>
      </c>
      <c r="V3816" s="78">
        <f t="shared" si="2189"/>
        <v>1093.81</v>
      </c>
      <c r="X3816" s="70">
        <v>1009.26</v>
      </c>
      <c r="Y3816" s="70">
        <v>84.55</v>
      </c>
      <c r="Z3816" s="70">
        <v>1093.81</v>
      </c>
      <c r="AA3816" s="79"/>
      <c r="AB3816" s="80">
        <f t="shared" si="2190"/>
        <v>0</v>
      </c>
    </row>
    <row r="3817" spans="1:28" s="34" customFormat="1" x14ac:dyDescent="0.25">
      <c r="A3817" s="72" t="s">
        <v>19510</v>
      </c>
      <c r="B3817" s="73" t="s">
        <v>24879</v>
      </c>
      <c r="C3817" s="74" t="s">
        <v>15719</v>
      </c>
      <c r="D3817" s="75">
        <v>0</v>
      </c>
      <c r="E3817" s="70">
        <v>930.0200000000001</v>
      </c>
      <c r="F3817" s="76">
        <f t="shared" si="2181"/>
        <v>0</v>
      </c>
      <c r="G3817" s="29"/>
      <c r="H3817" s="70">
        <f t="shared" si="2182"/>
        <v>864.69</v>
      </c>
      <c r="I3817" s="70">
        <f t="shared" si="2182"/>
        <v>65.33</v>
      </c>
      <c r="J3817" s="70">
        <f t="shared" si="2183"/>
        <v>930.0200000000001</v>
      </c>
      <c r="K3817" s="70">
        <v>0</v>
      </c>
      <c r="L3817" s="76">
        <f t="shared" si="2184"/>
        <v>930.0200000000001</v>
      </c>
      <c r="N3817" s="70">
        <v>864.69</v>
      </c>
      <c r="O3817" s="70">
        <v>65.33</v>
      </c>
      <c r="P3817" s="70">
        <f t="shared" si="2185"/>
        <v>930.0200000000001</v>
      </c>
      <c r="Q3817" s="64"/>
      <c r="R3817" s="70">
        <f t="shared" si="2186"/>
        <v>864.69</v>
      </c>
      <c r="S3817" s="70">
        <f t="shared" si="2186"/>
        <v>65.33</v>
      </c>
      <c r="T3817" s="70">
        <f t="shared" si="2187"/>
        <v>930.0200000000001</v>
      </c>
      <c r="U3817" s="70">
        <f t="shared" si="2188"/>
        <v>0</v>
      </c>
      <c r="V3817" s="78">
        <f t="shared" si="2189"/>
        <v>930.0200000000001</v>
      </c>
      <c r="X3817" s="70">
        <v>864.69</v>
      </c>
      <c r="Y3817" s="70">
        <v>65.33</v>
      </c>
      <c r="Z3817" s="70">
        <v>930.02</v>
      </c>
      <c r="AA3817" s="79"/>
      <c r="AB3817" s="80">
        <f t="shared" si="2190"/>
        <v>-9.9999999999909051E-3</v>
      </c>
    </row>
    <row r="3818" spans="1:28" s="34" customFormat="1" x14ac:dyDescent="0.25">
      <c r="A3818" s="72" t="s">
        <v>19511</v>
      </c>
      <c r="B3818" s="73" t="s">
        <v>24880</v>
      </c>
      <c r="C3818" s="74" t="s">
        <v>15719</v>
      </c>
      <c r="D3818" s="75">
        <v>0</v>
      </c>
      <c r="E3818" s="70">
        <v>741.4</v>
      </c>
      <c r="F3818" s="76">
        <f t="shared" si="2181"/>
        <v>0</v>
      </c>
      <c r="G3818" s="29"/>
      <c r="H3818" s="70">
        <f t="shared" si="2182"/>
        <v>683.75</v>
      </c>
      <c r="I3818" s="70">
        <f t="shared" si="2182"/>
        <v>57.65</v>
      </c>
      <c r="J3818" s="70">
        <f t="shared" si="2183"/>
        <v>741.4</v>
      </c>
      <c r="K3818" s="70">
        <v>0</v>
      </c>
      <c r="L3818" s="76">
        <f t="shared" si="2184"/>
        <v>741.4</v>
      </c>
      <c r="N3818" s="70">
        <v>683.75</v>
      </c>
      <c r="O3818" s="70">
        <v>57.65</v>
      </c>
      <c r="P3818" s="70">
        <f t="shared" si="2185"/>
        <v>741.4</v>
      </c>
      <c r="Q3818" s="64"/>
      <c r="R3818" s="70">
        <f t="shared" si="2186"/>
        <v>683.75</v>
      </c>
      <c r="S3818" s="70">
        <f t="shared" si="2186"/>
        <v>57.66</v>
      </c>
      <c r="T3818" s="70">
        <f t="shared" si="2187"/>
        <v>741.41</v>
      </c>
      <c r="U3818" s="70">
        <f t="shared" si="2188"/>
        <v>0</v>
      </c>
      <c r="V3818" s="78">
        <f t="shared" si="2189"/>
        <v>741.41</v>
      </c>
      <c r="X3818" s="70">
        <v>683.75</v>
      </c>
      <c r="Y3818" s="70">
        <v>57.66</v>
      </c>
      <c r="Z3818" s="70">
        <v>741.41</v>
      </c>
      <c r="AA3818" s="79"/>
      <c r="AB3818" s="80">
        <f t="shared" si="2190"/>
        <v>0</v>
      </c>
    </row>
    <row r="3819" spans="1:28" s="34" customFormat="1" x14ac:dyDescent="0.25">
      <c r="A3819" s="72" t="s">
        <v>19512</v>
      </c>
      <c r="B3819" s="73" t="s">
        <v>24881</v>
      </c>
      <c r="C3819" s="74" t="s">
        <v>15692</v>
      </c>
      <c r="D3819" s="75">
        <v>0</v>
      </c>
      <c r="E3819" s="70">
        <v>246.47</v>
      </c>
      <c r="F3819" s="76">
        <f t="shared" si="2181"/>
        <v>0</v>
      </c>
      <c r="G3819" s="29"/>
      <c r="H3819" s="70">
        <f t="shared" si="2182"/>
        <v>0</v>
      </c>
      <c r="I3819" s="70">
        <f t="shared" si="2182"/>
        <v>246.47</v>
      </c>
      <c r="J3819" s="70">
        <f t="shared" si="2183"/>
        <v>246.47</v>
      </c>
      <c r="K3819" s="70">
        <v>0</v>
      </c>
      <c r="L3819" s="76">
        <f t="shared" si="2184"/>
        <v>246.47</v>
      </c>
      <c r="N3819" s="70">
        <v>0</v>
      </c>
      <c r="O3819" s="70">
        <v>246.47</v>
      </c>
      <c r="P3819" s="70">
        <f t="shared" si="2185"/>
        <v>246.47</v>
      </c>
      <c r="Q3819" s="64"/>
      <c r="R3819" s="70">
        <f t="shared" si="2186"/>
        <v>0</v>
      </c>
      <c r="S3819" s="70">
        <f t="shared" si="2186"/>
        <v>246.48</v>
      </c>
      <c r="T3819" s="70">
        <f t="shared" si="2187"/>
        <v>246.48</v>
      </c>
      <c r="U3819" s="70">
        <f t="shared" si="2188"/>
        <v>0</v>
      </c>
      <c r="V3819" s="78">
        <f t="shared" si="2189"/>
        <v>246.48</v>
      </c>
      <c r="X3819" s="70">
        <v>0</v>
      </c>
      <c r="Y3819" s="70">
        <v>246.48</v>
      </c>
      <c r="Z3819" s="70">
        <v>246.48</v>
      </c>
      <c r="AA3819" s="79"/>
      <c r="AB3819" s="80">
        <f t="shared" si="2190"/>
        <v>0</v>
      </c>
    </row>
    <row r="3820" spans="1:28" s="34" customFormat="1" ht="22.5" x14ac:dyDescent="0.25">
      <c r="A3820" s="72" t="s">
        <v>19513</v>
      </c>
      <c r="B3820" s="73" t="s">
        <v>24882</v>
      </c>
      <c r="C3820" s="74" t="s">
        <v>15692</v>
      </c>
      <c r="D3820" s="75">
        <v>0</v>
      </c>
      <c r="E3820" s="70">
        <v>1081.5900000000001</v>
      </c>
      <c r="F3820" s="76">
        <f t="shared" si="2181"/>
        <v>0</v>
      </c>
      <c r="G3820" s="29"/>
      <c r="H3820" s="70">
        <f t="shared" si="2182"/>
        <v>980.95</v>
      </c>
      <c r="I3820" s="70">
        <f t="shared" si="2182"/>
        <v>100.64</v>
      </c>
      <c r="J3820" s="70">
        <f t="shared" si="2183"/>
        <v>1081.5900000000001</v>
      </c>
      <c r="K3820" s="70">
        <v>0</v>
      </c>
      <c r="L3820" s="76">
        <f t="shared" si="2184"/>
        <v>1081.5900000000001</v>
      </c>
      <c r="N3820" s="70">
        <v>980.95</v>
      </c>
      <c r="O3820" s="70">
        <v>100.64</v>
      </c>
      <c r="P3820" s="70">
        <f t="shared" si="2185"/>
        <v>1081.5900000000001</v>
      </c>
      <c r="Q3820" s="64"/>
      <c r="R3820" s="70">
        <f t="shared" si="2186"/>
        <v>980.95</v>
      </c>
      <c r="S3820" s="70">
        <f t="shared" si="2186"/>
        <v>100.65</v>
      </c>
      <c r="T3820" s="70">
        <f t="shared" si="2187"/>
        <v>1081.6000000000001</v>
      </c>
      <c r="U3820" s="70">
        <f t="shared" si="2188"/>
        <v>0</v>
      </c>
      <c r="V3820" s="78">
        <f t="shared" si="2189"/>
        <v>1081.6000000000001</v>
      </c>
      <c r="X3820" s="70">
        <v>980.95</v>
      </c>
      <c r="Y3820" s="70">
        <v>100.65</v>
      </c>
      <c r="Z3820" s="70">
        <v>1081.5999999999999</v>
      </c>
      <c r="AA3820" s="79"/>
      <c r="AB3820" s="80">
        <f t="shared" si="2190"/>
        <v>0</v>
      </c>
    </row>
    <row r="3821" spans="1:28" s="34" customFormat="1" x14ac:dyDescent="0.25">
      <c r="A3821" s="72" t="s">
        <v>19514</v>
      </c>
      <c r="B3821" s="73" t="s">
        <v>24883</v>
      </c>
      <c r="C3821" s="74" t="s">
        <v>15692</v>
      </c>
      <c r="D3821" s="75">
        <v>0</v>
      </c>
      <c r="E3821" s="70">
        <v>5519.55</v>
      </c>
      <c r="F3821" s="76">
        <f t="shared" si="2181"/>
        <v>0</v>
      </c>
      <c r="G3821" s="29"/>
      <c r="H3821" s="70">
        <f t="shared" si="2182"/>
        <v>4478.05</v>
      </c>
      <c r="I3821" s="70">
        <f t="shared" si="2182"/>
        <v>1041.5</v>
      </c>
      <c r="J3821" s="70">
        <f t="shared" si="2183"/>
        <v>5519.55</v>
      </c>
      <c r="K3821" s="70">
        <v>0</v>
      </c>
      <c r="L3821" s="76">
        <f t="shared" si="2184"/>
        <v>5519.55</v>
      </c>
      <c r="N3821" s="70">
        <v>4478.05</v>
      </c>
      <c r="O3821" s="70">
        <v>1041.5</v>
      </c>
      <c r="P3821" s="70">
        <f t="shared" si="2185"/>
        <v>5519.55</v>
      </c>
      <c r="Q3821" s="64"/>
      <c r="R3821" s="70">
        <f t="shared" si="2186"/>
        <v>4478.05</v>
      </c>
      <c r="S3821" s="70">
        <f t="shared" si="2186"/>
        <v>1041.5999999999999</v>
      </c>
      <c r="T3821" s="70">
        <f t="shared" si="2187"/>
        <v>5519.65</v>
      </c>
      <c r="U3821" s="70">
        <f t="shared" si="2188"/>
        <v>0</v>
      </c>
      <c r="V3821" s="78">
        <f t="shared" si="2189"/>
        <v>5519.65</v>
      </c>
      <c r="X3821" s="70">
        <v>4478.05</v>
      </c>
      <c r="Y3821" s="70">
        <v>1041.5999999999999</v>
      </c>
      <c r="Z3821" s="70">
        <v>5519.65</v>
      </c>
      <c r="AA3821" s="79"/>
      <c r="AB3821" s="80">
        <f t="shared" si="2190"/>
        <v>-9.9999999999909051E-3</v>
      </c>
    </row>
    <row r="3822" spans="1:28" s="34" customFormat="1" ht="22.5" x14ac:dyDescent="0.25">
      <c r="A3822" s="72" t="s">
        <v>19515</v>
      </c>
      <c r="B3822" s="73" t="s">
        <v>24884</v>
      </c>
      <c r="C3822" s="74" t="s">
        <v>15692</v>
      </c>
      <c r="D3822" s="75">
        <v>0</v>
      </c>
      <c r="E3822" s="70">
        <v>169.29</v>
      </c>
      <c r="F3822" s="76">
        <f t="shared" si="2181"/>
        <v>0</v>
      </c>
      <c r="G3822" s="29"/>
      <c r="H3822" s="70">
        <f t="shared" si="2182"/>
        <v>138.56</v>
      </c>
      <c r="I3822" s="70">
        <f t="shared" si="2182"/>
        <v>30.73</v>
      </c>
      <c r="J3822" s="70">
        <f t="shared" si="2183"/>
        <v>169.29</v>
      </c>
      <c r="K3822" s="70">
        <v>0</v>
      </c>
      <c r="L3822" s="76">
        <f t="shared" si="2184"/>
        <v>169.29</v>
      </c>
      <c r="N3822" s="70">
        <v>138.56</v>
      </c>
      <c r="O3822" s="70">
        <v>30.73</v>
      </c>
      <c r="P3822" s="70">
        <f t="shared" si="2185"/>
        <v>169.29</v>
      </c>
      <c r="Q3822" s="64"/>
      <c r="R3822" s="70">
        <f t="shared" si="2186"/>
        <v>138.56</v>
      </c>
      <c r="S3822" s="70">
        <f t="shared" si="2186"/>
        <v>30.74</v>
      </c>
      <c r="T3822" s="70">
        <f t="shared" si="2187"/>
        <v>169.3</v>
      </c>
      <c r="U3822" s="70">
        <f t="shared" si="2188"/>
        <v>0</v>
      </c>
      <c r="V3822" s="78">
        <f t="shared" si="2189"/>
        <v>169.3</v>
      </c>
      <c r="X3822" s="70">
        <v>138.56</v>
      </c>
      <c r="Y3822" s="70">
        <v>30.74</v>
      </c>
      <c r="Z3822" s="70">
        <v>169.3</v>
      </c>
      <c r="AA3822" s="79"/>
      <c r="AB3822" s="80">
        <f t="shared" si="2190"/>
        <v>-9.9999999999909051E-3</v>
      </c>
    </row>
    <row r="3823" spans="1:28" s="34" customFormat="1" ht="22.5" x14ac:dyDescent="0.25">
      <c r="A3823" s="72" t="s">
        <v>19516</v>
      </c>
      <c r="B3823" s="73" t="s">
        <v>24885</v>
      </c>
      <c r="C3823" s="74" t="s">
        <v>15692</v>
      </c>
      <c r="D3823" s="75">
        <v>0</v>
      </c>
      <c r="E3823" s="70">
        <v>793.93999999999994</v>
      </c>
      <c r="F3823" s="76">
        <f t="shared" si="2181"/>
        <v>0</v>
      </c>
      <c r="G3823" s="29"/>
      <c r="H3823" s="70">
        <f t="shared" si="2182"/>
        <v>705.56</v>
      </c>
      <c r="I3823" s="70">
        <f t="shared" si="2182"/>
        <v>88.38</v>
      </c>
      <c r="J3823" s="70">
        <f t="shared" si="2183"/>
        <v>793.93999999999994</v>
      </c>
      <c r="K3823" s="70">
        <v>0</v>
      </c>
      <c r="L3823" s="76">
        <f t="shared" si="2184"/>
        <v>793.93999999999994</v>
      </c>
      <c r="N3823" s="70">
        <v>705.56</v>
      </c>
      <c r="O3823" s="70">
        <v>88.38</v>
      </c>
      <c r="P3823" s="70">
        <f t="shared" si="2185"/>
        <v>793.93999999999994</v>
      </c>
      <c r="Q3823" s="64"/>
      <c r="R3823" s="70">
        <f t="shared" si="2186"/>
        <v>705.56</v>
      </c>
      <c r="S3823" s="70">
        <f t="shared" si="2186"/>
        <v>88.39</v>
      </c>
      <c r="T3823" s="70">
        <f t="shared" si="2187"/>
        <v>793.94999999999993</v>
      </c>
      <c r="U3823" s="70">
        <f t="shared" si="2188"/>
        <v>0</v>
      </c>
      <c r="V3823" s="78">
        <f t="shared" si="2189"/>
        <v>793.94999999999993</v>
      </c>
      <c r="X3823" s="70">
        <v>705.56</v>
      </c>
      <c r="Y3823" s="70">
        <v>88.39</v>
      </c>
      <c r="Z3823" s="70">
        <v>793.95</v>
      </c>
      <c r="AA3823" s="79"/>
      <c r="AB3823" s="80">
        <f t="shared" si="2190"/>
        <v>-9.9999999997635314E-3</v>
      </c>
    </row>
    <row r="3824" spans="1:28" ht="22.5" x14ac:dyDescent="0.25">
      <c r="A3824" s="72" t="s">
        <v>19517</v>
      </c>
      <c r="B3824" s="73" t="s">
        <v>24886</v>
      </c>
      <c r="C3824" s="74" t="s">
        <v>15719</v>
      </c>
      <c r="D3824" s="75">
        <v>0</v>
      </c>
      <c r="E3824" s="70">
        <v>2313.6</v>
      </c>
      <c r="F3824" s="76">
        <f t="shared" si="2181"/>
        <v>0</v>
      </c>
      <c r="G3824" s="29"/>
      <c r="H3824" s="70">
        <f t="shared" si="2182"/>
        <v>2179.1</v>
      </c>
      <c r="I3824" s="70">
        <f t="shared" si="2182"/>
        <v>134.5</v>
      </c>
      <c r="J3824" s="70">
        <f t="shared" si="2183"/>
        <v>2313.6</v>
      </c>
      <c r="K3824" s="70">
        <v>0</v>
      </c>
      <c r="L3824" s="76">
        <f t="shared" si="2184"/>
        <v>2313.6</v>
      </c>
      <c r="N3824" s="70">
        <v>2179.1</v>
      </c>
      <c r="O3824" s="70">
        <v>134.5</v>
      </c>
      <c r="P3824" s="70">
        <f t="shared" si="2185"/>
        <v>2313.6</v>
      </c>
      <c r="Q3824" s="64"/>
      <c r="R3824" s="70">
        <f t="shared" si="2186"/>
        <v>2179.1</v>
      </c>
      <c r="S3824" s="70">
        <f t="shared" si="2186"/>
        <v>134.52000000000001</v>
      </c>
      <c r="T3824" s="70">
        <f t="shared" si="2187"/>
        <v>2313.62</v>
      </c>
      <c r="U3824" s="70">
        <f t="shared" si="2188"/>
        <v>0</v>
      </c>
      <c r="V3824" s="78">
        <f t="shared" si="2189"/>
        <v>2313.62</v>
      </c>
      <c r="X3824" s="70">
        <v>2179.1</v>
      </c>
      <c r="Y3824" s="70">
        <v>134.52000000000001</v>
      </c>
      <c r="Z3824" s="70">
        <v>2313.62</v>
      </c>
      <c r="AA3824" s="79"/>
      <c r="AB3824" s="80">
        <f t="shared" si="2190"/>
        <v>-9.9999999999454303E-2</v>
      </c>
    </row>
    <row r="3825" spans="1:28" x14ac:dyDescent="0.25">
      <c r="A3825" s="72" t="s">
        <v>19518</v>
      </c>
      <c r="B3825" s="73" t="s">
        <v>24887</v>
      </c>
      <c r="C3825" s="74" t="s">
        <v>15747</v>
      </c>
      <c r="D3825" s="75">
        <v>0</v>
      </c>
      <c r="E3825" s="70">
        <v>2334.79</v>
      </c>
      <c r="F3825" s="76">
        <f t="shared" si="2181"/>
        <v>0</v>
      </c>
      <c r="G3825" s="29"/>
      <c r="H3825" s="70">
        <f t="shared" si="2182"/>
        <v>2301.2399999999998</v>
      </c>
      <c r="I3825" s="70">
        <f t="shared" si="2182"/>
        <v>33.549999999999997</v>
      </c>
      <c r="J3825" s="70">
        <f t="shared" si="2183"/>
        <v>2334.79</v>
      </c>
      <c r="K3825" s="70">
        <v>0</v>
      </c>
      <c r="L3825" s="76">
        <f t="shared" si="2184"/>
        <v>2334.79</v>
      </c>
      <c r="N3825" s="70">
        <v>2301.2399999999998</v>
      </c>
      <c r="O3825" s="70">
        <v>33.549999999999997</v>
      </c>
      <c r="P3825" s="70">
        <f t="shared" si="2185"/>
        <v>2334.79</v>
      </c>
      <c r="Q3825" s="64"/>
      <c r="R3825" s="70">
        <f t="shared" si="2186"/>
        <v>2301.2399999999998</v>
      </c>
      <c r="S3825" s="70">
        <f t="shared" si="2186"/>
        <v>33.549999999999997</v>
      </c>
      <c r="T3825" s="70">
        <f t="shared" si="2187"/>
        <v>2334.79</v>
      </c>
      <c r="U3825" s="70">
        <f t="shared" si="2188"/>
        <v>0</v>
      </c>
      <c r="V3825" s="78">
        <f t="shared" si="2189"/>
        <v>2334.79</v>
      </c>
      <c r="X3825" s="70">
        <v>2301.2399999999998</v>
      </c>
      <c r="Y3825" s="70">
        <v>33.549999999999997</v>
      </c>
      <c r="Z3825" s="70">
        <v>2334.79</v>
      </c>
      <c r="AA3825" s="79"/>
      <c r="AB3825" s="80">
        <f t="shared" si="2190"/>
        <v>-1.0000000000019327E-2</v>
      </c>
    </row>
    <row r="3826" spans="1:28" s="34" customFormat="1" x14ac:dyDescent="0.25">
      <c r="A3826" s="72" t="s">
        <v>19519</v>
      </c>
      <c r="B3826" s="73" t="s">
        <v>24888</v>
      </c>
      <c r="C3826" s="74" t="s">
        <v>15692</v>
      </c>
      <c r="D3826" s="75">
        <v>0</v>
      </c>
      <c r="E3826" s="70">
        <v>95.27000000000001</v>
      </c>
      <c r="F3826" s="76">
        <f t="shared" si="2181"/>
        <v>0</v>
      </c>
      <c r="G3826" s="29"/>
      <c r="H3826" s="70">
        <f t="shared" si="2182"/>
        <v>64.540000000000006</v>
      </c>
      <c r="I3826" s="70">
        <f t="shared" si="2182"/>
        <v>30.73</v>
      </c>
      <c r="J3826" s="70">
        <f t="shared" si="2183"/>
        <v>95.27000000000001</v>
      </c>
      <c r="K3826" s="70">
        <v>0</v>
      </c>
      <c r="L3826" s="76">
        <f t="shared" si="2184"/>
        <v>95.27000000000001</v>
      </c>
      <c r="N3826" s="70">
        <v>64.540000000000006</v>
      </c>
      <c r="O3826" s="70">
        <v>30.73</v>
      </c>
      <c r="P3826" s="70">
        <f t="shared" si="2185"/>
        <v>95.27000000000001</v>
      </c>
      <c r="Q3826" s="64"/>
      <c r="R3826" s="70">
        <f t="shared" si="2186"/>
        <v>64.540000000000006</v>
      </c>
      <c r="S3826" s="70">
        <f t="shared" si="2186"/>
        <v>30.74</v>
      </c>
      <c r="T3826" s="70">
        <f t="shared" si="2187"/>
        <v>95.28</v>
      </c>
      <c r="U3826" s="70">
        <f t="shared" si="2188"/>
        <v>0</v>
      </c>
      <c r="V3826" s="78">
        <f t="shared" si="2189"/>
        <v>95.28</v>
      </c>
      <c r="X3826" s="70">
        <v>64.540000000000006</v>
      </c>
      <c r="Y3826" s="70">
        <v>30.74</v>
      </c>
      <c r="Z3826" s="70">
        <v>95.28</v>
      </c>
      <c r="AA3826" s="79"/>
      <c r="AB3826" s="80">
        <f t="shared" si="2190"/>
        <v>-1.0000000000104592E-2</v>
      </c>
    </row>
    <row r="3827" spans="1:28" x14ac:dyDescent="0.25">
      <c r="A3827" s="72" t="s">
        <v>19520</v>
      </c>
      <c r="B3827" s="73" t="s">
        <v>24889</v>
      </c>
      <c r="C3827" s="74" t="s">
        <v>15692</v>
      </c>
      <c r="D3827" s="75">
        <v>0</v>
      </c>
      <c r="E3827" s="70">
        <v>119.32000000000001</v>
      </c>
      <c r="F3827" s="76">
        <f t="shared" si="2181"/>
        <v>0</v>
      </c>
      <c r="G3827" s="29"/>
      <c r="H3827" s="70">
        <f t="shared" si="2182"/>
        <v>88.59</v>
      </c>
      <c r="I3827" s="70">
        <f t="shared" si="2182"/>
        <v>30.73</v>
      </c>
      <c r="J3827" s="70">
        <f t="shared" si="2183"/>
        <v>119.32000000000001</v>
      </c>
      <c r="K3827" s="70">
        <v>0</v>
      </c>
      <c r="L3827" s="76">
        <f t="shared" si="2184"/>
        <v>119.32000000000001</v>
      </c>
      <c r="N3827" s="70">
        <v>88.59</v>
      </c>
      <c r="O3827" s="70">
        <v>30.73</v>
      </c>
      <c r="P3827" s="70">
        <f t="shared" si="2185"/>
        <v>119.32000000000001</v>
      </c>
      <c r="Q3827" s="64"/>
      <c r="R3827" s="70">
        <f t="shared" si="2186"/>
        <v>88.59</v>
      </c>
      <c r="S3827" s="70">
        <f t="shared" si="2186"/>
        <v>30.74</v>
      </c>
      <c r="T3827" s="70">
        <f t="shared" si="2187"/>
        <v>119.33</v>
      </c>
      <c r="U3827" s="70">
        <f t="shared" si="2188"/>
        <v>0</v>
      </c>
      <c r="V3827" s="78">
        <f t="shared" si="2189"/>
        <v>119.33</v>
      </c>
      <c r="X3827" s="70">
        <v>88.59</v>
      </c>
      <c r="Y3827" s="70">
        <v>30.74</v>
      </c>
      <c r="Z3827" s="70">
        <v>119.33</v>
      </c>
      <c r="AA3827" s="79"/>
      <c r="AB3827" s="80">
        <f t="shared" si="2190"/>
        <v>-1.999999999998181E-2</v>
      </c>
    </row>
    <row r="3828" spans="1:28" x14ac:dyDescent="0.25">
      <c r="A3828" s="72" t="s">
        <v>19521</v>
      </c>
      <c r="B3828" s="73" t="s">
        <v>24890</v>
      </c>
      <c r="C3828" s="74" t="s">
        <v>15692</v>
      </c>
      <c r="D3828" s="75">
        <v>0</v>
      </c>
      <c r="E3828" s="70">
        <v>262.43</v>
      </c>
      <c r="F3828" s="76">
        <f t="shared" si="2181"/>
        <v>0</v>
      </c>
      <c r="G3828" s="29"/>
      <c r="H3828" s="70">
        <f t="shared" ref="H3828:I3844" si="2191">ROUND(N3828+(N3828*$H$2/100),2)</f>
        <v>231.7</v>
      </c>
      <c r="I3828" s="70">
        <f t="shared" si="2191"/>
        <v>30.73</v>
      </c>
      <c r="J3828" s="70">
        <f t="shared" si="2183"/>
        <v>262.43</v>
      </c>
      <c r="K3828" s="70">
        <v>0</v>
      </c>
      <c r="L3828" s="76">
        <f t="shared" si="2184"/>
        <v>262.43</v>
      </c>
      <c r="N3828" s="70">
        <v>231.7</v>
      </c>
      <c r="O3828" s="70">
        <v>30.73</v>
      </c>
      <c r="P3828" s="70">
        <f t="shared" si="2185"/>
        <v>262.43</v>
      </c>
      <c r="Q3828" s="64"/>
      <c r="R3828" s="70">
        <f t="shared" ref="R3828:S3844" si="2192">X3828</f>
        <v>231.7</v>
      </c>
      <c r="S3828" s="70">
        <f t="shared" si="2192"/>
        <v>30.74</v>
      </c>
      <c r="T3828" s="70">
        <f t="shared" si="2187"/>
        <v>262.44</v>
      </c>
      <c r="U3828" s="70">
        <f t="shared" si="2188"/>
        <v>0</v>
      </c>
      <c r="V3828" s="78">
        <f t="shared" si="2189"/>
        <v>262.44</v>
      </c>
      <c r="X3828" s="70">
        <v>231.7</v>
      </c>
      <c r="Y3828" s="70">
        <v>30.74</v>
      </c>
      <c r="Z3828" s="70">
        <v>262.44</v>
      </c>
      <c r="AA3828" s="79"/>
      <c r="AB3828" s="80">
        <f t="shared" si="2190"/>
        <v>0</v>
      </c>
    </row>
    <row r="3829" spans="1:28" ht="22.5" x14ac:dyDescent="0.25">
      <c r="A3829" s="72" t="s">
        <v>19522</v>
      </c>
      <c r="B3829" s="73" t="s">
        <v>24891</v>
      </c>
      <c r="C3829" s="74" t="s">
        <v>15692</v>
      </c>
      <c r="D3829" s="75">
        <v>0</v>
      </c>
      <c r="E3829" s="70">
        <v>212.17999999999998</v>
      </c>
      <c r="F3829" s="76">
        <f t="shared" si="2181"/>
        <v>0</v>
      </c>
      <c r="G3829" s="29"/>
      <c r="H3829" s="70">
        <f t="shared" si="2191"/>
        <v>181.45</v>
      </c>
      <c r="I3829" s="70">
        <f t="shared" si="2191"/>
        <v>30.73</v>
      </c>
      <c r="J3829" s="70">
        <f t="shared" si="2183"/>
        <v>212.17999999999998</v>
      </c>
      <c r="K3829" s="70">
        <v>0</v>
      </c>
      <c r="L3829" s="76">
        <f t="shared" si="2184"/>
        <v>212.17999999999998</v>
      </c>
      <c r="N3829" s="70">
        <v>181.45</v>
      </c>
      <c r="O3829" s="70">
        <v>30.73</v>
      </c>
      <c r="P3829" s="70">
        <f t="shared" si="2185"/>
        <v>212.17999999999998</v>
      </c>
      <c r="Q3829" s="64"/>
      <c r="R3829" s="70">
        <f t="shared" si="2192"/>
        <v>181.45</v>
      </c>
      <c r="S3829" s="70">
        <f t="shared" si="2192"/>
        <v>30.74</v>
      </c>
      <c r="T3829" s="70">
        <f t="shared" si="2187"/>
        <v>212.19</v>
      </c>
      <c r="U3829" s="70">
        <f t="shared" si="2188"/>
        <v>0</v>
      </c>
      <c r="V3829" s="78">
        <f t="shared" si="2189"/>
        <v>212.19</v>
      </c>
      <c r="X3829" s="70">
        <v>181.45</v>
      </c>
      <c r="Y3829" s="70">
        <v>30.74</v>
      </c>
      <c r="Z3829" s="70">
        <v>212.19</v>
      </c>
      <c r="AA3829" s="79"/>
      <c r="AB3829" s="80">
        <f t="shared" si="2190"/>
        <v>-9.9999999999909051E-3</v>
      </c>
    </row>
    <row r="3830" spans="1:28" ht="22.5" x14ac:dyDescent="0.25">
      <c r="A3830" s="72" t="s">
        <v>19523</v>
      </c>
      <c r="B3830" s="73" t="s">
        <v>24892</v>
      </c>
      <c r="C3830" s="74" t="s">
        <v>15719</v>
      </c>
      <c r="D3830" s="75">
        <v>0</v>
      </c>
      <c r="E3830" s="70">
        <v>1705.86</v>
      </c>
      <c r="F3830" s="76">
        <f t="shared" si="2181"/>
        <v>0</v>
      </c>
      <c r="G3830" s="29"/>
      <c r="H3830" s="70">
        <f t="shared" si="2191"/>
        <v>1517.58</v>
      </c>
      <c r="I3830" s="70">
        <f t="shared" si="2191"/>
        <v>188.28</v>
      </c>
      <c r="J3830" s="70">
        <f t="shared" si="2183"/>
        <v>1705.86</v>
      </c>
      <c r="K3830" s="70">
        <v>0</v>
      </c>
      <c r="L3830" s="76">
        <f t="shared" si="2184"/>
        <v>1705.86</v>
      </c>
      <c r="N3830" s="70">
        <v>1517.58</v>
      </c>
      <c r="O3830" s="70">
        <v>188.28</v>
      </c>
      <c r="P3830" s="70">
        <f t="shared" si="2185"/>
        <v>1705.86</v>
      </c>
      <c r="Q3830" s="64"/>
      <c r="R3830" s="70">
        <f t="shared" si="2192"/>
        <v>1517.58</v>
      </c>
      <c r="S3830" s="70">
        <f t="shared" si="2192"/>
        <v>188.3</v>
      </c>
      <c r="T3830" s="70">
        <f t="shared" si="2187"/>
        <v>1705.8799999999999</v>
      </c>
      <c r="U3830" s="70">
        <f t="shared" si="2188"/>
        <v>0</v>
      </c>
      <c r="V3830" s="78">
        <f t="shared" si="2189"/>
        <v>1705.8799999999999</v>
      </c>
      <c r="X3830" s="70">
        <v>1517.58</v>
      </c>
      <c r="Y3830" s="70">
        <v>188.3</v>
      </c>
      <c r="Z3830" s="70">
        <v>1705.88</v>
      </c>
      <c r="AA3830" s="79"/>
      <c r="AB3830" s="80">
        <f t="shared" si="2190"/>
        <v>-9.9999999999909051E-3</v>
      </c>
    </row>
    <row r="3831" spans="1:28" ht="22.5" x14ac:dyDescent="0.25">
      <c r="A3831" s="72" t="s">
        <v>19524</v>
      </c>
      <c r="B3831" s="73" t="s">
        <v>24893</v>
      </c>
      <c r="C3831" s="74" t="s">
        <v>15719</v>
      </c>
      <c r="D3831" s="75">
        <v>0</v>
      </c>
      <c r="E3831" s="70">
        <v>1008.4300000000001</v>
      </c>
      <c r="F3831" s="76">
        <f t="shared" si="2181"/>
        <v>0</v>
      </c>
      <c r="G3831" s="29"/>
      <c r="H3831" s="70">
        <f t="shared" si="2191"/>
        <v>931.58</v>
      </c>
      <c r="I3831" s="70">
        <f t="shared" si="2191"/>
        <v>76.849999999999994</v>
      </c>
      <c r="J3831" s="70">
        <f t="shared" si="2183"/>
        <v>1008.4300000000001</v>
      </c>
      <c r="K3831" s="70">
        <v>0</v>
      </c>
      <c r="L3831" s="76">
        <f t="shared" si="2184"/>
        <v>1008.4300000000001</v>
      </c>
      <c r="N3831" s="70">
        <v>931.58</v>
      </c>
      <c r="O3831" s="70">
        <v>76.849999999999994</v>
      </c>
      <c r="P3831" s="70">
        <f t="shared" si="2185"/>
        <v>1008.4300000000001</v>
      </c>
      <c r="Q3831" s="64"/>
      <c r="R3831" s="70">
        <f t="shared" si="2192"/>
        <v>931.58</v>
      </c>
      <c r="S3831" s="70">
        <f t="shared" si="2192"/>
        <v>76.86</v>
      </c>
      <c r="T3831" s="70">
        <f t="shared" si="2187"/>
        <v>1008.44</v>
      </c>
      <c r="U3831" s="70">
        <f t="shared" si="2188"/>
        <v>0</v>
      </c>
      <c r="V3831" s="78">
        <f t="shared" si="2189"/>
        <v>1008.44</v>
      </c>
      <c r="X3831" s="70">
        <v>931.58</v>
      </c>
      <c r="Y3831" s="70">
        <v>76.86</v>
      </c>
      <c r="Z3831" s="70">
        <v>1008.44</v>
      </c>
      <c r="AA3831" s="79"/>
      <c r="AB3831" s="80">
        <f t="shared" si="2190"/>
        <v>-9.9999999999909051E-3</v>
      </c>
    </row>
    <row r="3832" spans="1:28" x14ac:dyDescent="0.25">
      <c r="A3832" s="72" t="s">
        <v>19525</v>
      </c>
      <c r="B3832" s="73" t="s">
        <v>24894</v>
      </c>
      <c r="C3832" s="74" t="s">
        <v>15719</v>
      </c>
      <c r="D3832" s="75">
        <v>0</v>
      </c>
      <c r="E3832" s="70">
        <v>794.75</v>
      </c>
      <c r="F3832" s="76">
        <f t="shared" si="2181"/>
        <v>0</v>
      </c>
      <c r="G3832" s="29"/>
      <c r="H3832" s="70">
        <f t="shared" si="2191"/>
        <v>756.32</v>
      </c>
      <c r="I3832" s="70">
        <f t="shared" si="2191"/>
        <v>38.43</v>
      </c>
      <c r="J3832" s="70">
        <f t="shared" si="2183"/>
        <v>794.75</v>
      </c>
      <c r="K3832" s="70">
        <v>0</v>
      </c>
      <c r="L3832" s="76">
        <f t="shared" si="2184"/>
        <v>794.75</v>
      </c>
      <c r="N3832" s="70">
        <v>756.32</v>
      </c>
      <c r="O3832" s="70">
        <v>38.43</v>
      </c>
      <c r="P3832" s="70">
        <f t="shared" si="2185"/>
        <v>794.75</v>
      </c>
      <c r="Q3832" s="64"/>
      <c r="R3832" s="70">
        <f t="shared" si="2192"/>
        <v>756.32</v>
      </c>
      <c r="S3832" s="70">
        <f t="shared" si="2192"/>
        <v>38.43</v>
      </c>
      <c r="T3832" s="70">
        <f t="shared" si="2187"/>
        <v>794.75</v>
      </c>
      <c r="U3832" s="70">
        <f t="shared" si="2188"/>
        <v>0</v>
      </c>
      <c r="V3832" s="78">
        <f t="shared" si="2189"/>
        <v>794.75</v>
      </c>
      <c r="X3832" s="70">
        <v>756.32</v>
      </c>
      <c r="Y3832" s="70">
        <v>38.43</v>
      </c>
      <c r="Z3832" s="70">
        <v>794.75</v>
      </c>
      <c r="AA3832" s="79"/>
      <c r="AB3832" s="80">
        <f t="shared" si="2190"/>
        <v>-1.0000000000019327E-2</v>
      </c>
    </row>
    <row r="3833" spans="1:28" x14ac:dyDescent="0.25">
      <c r="A3833" s="72" t="s">
        <v>19526</v>
      </c>
      <c r="B3833" s="73" t="s">
        <v>24895</v>
      </c>
      <c r="C3833" s="74" t="s">
        <v>15719</v>
      </c>
      <c r="D3833" s="75">
        <v>0</v>
      </c>
      <c r="E3833" s="70">
        <v>1012.8499999999999</v>
      </c>
      <c r="F3833" s="76">
        <f t="shared" si="2181"/>
        <v>0</v>
      </c>
      <c r="G3833" s="29"/>
      <c r="H3833" s="70">
        <f t="shared" si="2191"/>
        <v>928.3</v>
      </c>
      <c r="I3833" s="70">
        <f t="shared" si="2191"/>
        <v>84.55</v>
      </c>
      <c r="J3833" s="70">
        <f t="shared" si="2183"/>
        <v>1012.8499999999999</v>
      </c>
      <c r="K3833" s="70">
        <v>0</v>
      </c>
      <c r="L3833" s="76">
        <f t="shared" si="2184"/>
        <v>1012.8499999999999</v>
      </c>
      <c r="N3833" s="70">
        <v>928.3</v>
      </c>
      <c r="O3833" s="70">
        <v>84.550000000000011</v>
      </c>
      <c r="P3833" s="70">
        <f t="shared" si="2185"/>
        <v>1012.8499999999999</v>
      </c>
      <c r="Q3833" s="64"/>
      <c r="R3833" s="70">
        <f t="shared" si="2192"/>
        <v>928.3</v>
      </c>
      <c r="S3833" s="70">
        <f t="shared" si="2192"/>
        <v>84.55</v>
      </c>
      <c r="T3833" s="70">
        <f t="shared" si="2187"/>
        <v>1012.8499999999999</v>
      </c>
      <c r="U3833" s="70">
        <f t="shared" si="2188"/>
        <v>0</v>
      </c>
      <c r="V3833" s="78">
        <f t="shared" si="2189"/>
        <v>1012.8499999999999</v>
      </c>
      <c r="X3833" s="70">
        <v>928.3</v>
      </c>
      <c r="Y3833" s="70">
        <v>84.55</v>
      </c>
      <c r="Z3833" s="70">
        <v>1012.85</v>
      </c>
      <c r="AA3833" s="79"/>
      <c r="AB3833" s="80">
        <f t="shared" si="2190"/>
        <v>-2.0000000000209184E-2</v>
      </c>
    </row>
    <row r="3834" spans="1:28" x14ac:dyDescent="0.25">
      <c r="A3834" s="72" t="s">
        <v>19527</v>
      </c>
      <c r="B3834" s="73" t="s">
        <v>24896</v>
      </c>
      <c r="C3834" s="74" t="s">
        <v>15719</v>
      </c>
      <c r="D3834" s="75">
        <v>0</v>
      </c>
      <c r="E3834" s="70">
        <v>1297.8300000000002</v>
      </c>
      <c r="F3834" s="76">
        <f t="shared" si="2181"/>
        <v>0</v>
      </c>
      <c r="G3834" s="29"/>
      <c r="H3834" s="70">
        <f t="shared" si="2191"/>
        <v>1186.4000000000001</v>
      </c>
      <c r="I3834" s="70">
        <f t="shared" si="2191"/>
        <v>111.43</v>
      </c>
      <c r="J3834" s="70">
        <f t="shared" si="2183"/>
        <v>1297.8300000000002</v>
      </c>
      <c r="K3834" s="70">
        <v>0</v>
      </c>
      <c r="L3834" s="76">
        <f t="shared" si="2184"/>
        <v>1297.8300000000002</v>
      </c>
      <c r="N3834" s="70">
        <v>1186.4000000000001</v>
      </c>
      <c r="O3834" s="70">
        <v>111.43</v>
      </c>
      <c r="P3834" s="70">
        <f t="shared" si="2185"/>
        <v>1297.8300000000002</v>
      </c>
      <c r="Q3834" s="64"/>
      <c r="R3834" s="70">
        <f t="shared" si="2192"/>
        <v>1186.4000000000001</v>
      </c>
      <c r="S3834" s="70">
        <f t="shared" si="2192"/>
        <v>111.44</v>
      </c>
      <c r="T3834" s="70">
        <f t="shared" si="2187"/>
        <v>1297.8400000000001</v>
      </c>
      <c r="U3834" s="70">
        <f t="shared" si="2188"/>
        <v>0</v>
      </c>
      <c r="V3834" s="78">
        <f t="shared" si="2189"/>
        <v>1297.8400000000001</v>
      </c>
      <c r="X3834" s="70">
        <v>1186.4000000000001</v>
      </c>
      <c r="Y3834" s="70">
        <v>111.44</v>
      </c>
      <c r="Z3834" s="70">
        <v>1297.8399999999999</v>
      </c>
      <c r="AA3834" s="79"/>
      <c r="AB3834" s="80">
        <f t="shared" si="2190"/>
        <v>-9.9999999999909051E-3</v>
      </c>
    </row>
    <row r="3835" spans="1:28" ht="22.5" x14ac:dyDescent="0.25">
      <c r="A3835" s="72" t="s">
        <v>19528</v>
      </c>
      <c r="B3835" s="73" t="s">
        <v>24897</v>
      </c>
      <c r="C3835" s="74" t="s">
        <v>15719</v>
      </c>
      <c r="D3835" s="75">
        <v>0</v>
      </c>
      <c r="E3835" s="70">
        <v>2082.41</v>
      </c>
      <c r="F3835" s="76">
        <f t="shared" si="2181"/>
        <v>0</v>
      </c>
      <c r="G3835" s="29"/>
      <c r="H3835" s="70">
        <f t="shared" si="2191"/>
        <v>1897.98</v>
      </c>
      <c r="I3835" s="70">
        <f t="shared" si="2191"/>
        <v>184.43</v>
      </c>
      <c r="J3835" s="70">
        <f t="shared" si="2183"/>
        <v>2082.41</v>
      </c>
      <c r="K3835" s="70">
        <v>0</v>
      </c>
      <c r="L3835" s="76">
        <f t="shared" si="2184"/>
        <v>2082.41</v>
      </c>
      <c r="N3835" s="70">
        <v>1897.98</v>
      </c>
      <c r="O3835" s="70">
        <v>184.43</v>
      </c>
      <c r="P3835" s="70">
        <f t="shared" si="2185"/>
        <v>2082.41</v>
      </c>
      <c r="Q3835" s="64"/>
      <c r="R3835" s="70">
        <f t="shared" si="2192"/>
        <v>1897.98</v>
      </c>
      <c r="S3835" s="70">
        <f t="shared" si="2192"/>
        <v>184.46</v>
      </c>
      <c r="T3835" s="70">
        <f t="shared" si="2187"/>
        <v>2082.44</v>
      </c>
      <c r="U3835" s="70">
        <f t="shared" si="2188"/>
        <v>0</v>
      </c>
      <c r="V3835" s="78">
        <f t="shared" si="2189"/>
        <v>2082.44</v>
      </c>
      <c r="X3835" s="70">
        <v>1897.98</v>
      </c>
      <c r="Y3835" s="70">
        <v>184.46</v>
      </c>
      <c r="Z3835" s="70">
        <v>2082.44</v>
      </c>
      <c r="AA3835" s="79"/>
      <c r="AB3835" s="80">
        <f t="shared" si="2190"/>
        <v>0</v>
      </c>
    </row>
    <row r="3836" spans="1:28" ht="22.5" x14ac:dyDescent="0.25">
      <c r="A3836" s="72" t="s">
        <v>19529</v>
      </c>
      <c r="B3836" s="73" t="s">
        <v>24898</v>
      </c>
      <c r="C3836" s="74" t="s">
        <v>15719</v>
      </c>
      <c r="D3836" s="75">
        <v>0</v>
      </c>
      <c r="E3836" s="70">
        <v>1460.84</v>
      </c>
      <c r="F3836" s="76">
        <f t="shared" si="2181"/>
        <v>0</v>
      </c>
      <c r="G3836" s="29"/>
      <c r="H3836" s="70">
        <f t="shared" si="2191"/>
        <v>1322.51</v>
      </c>
      <c r="I3836" s="70">
        <f t="shared" si="2191"/>
        <v>138.33000000000001</v>
      </c>
      <c r="J3836" s="70">
        <f t="shared" si="2183"/>
        <v>1460.84</v>
      </c>
      <c r="K3836" s="70">
        <v>0</v>
      </c>
      <c r="L3836" s="76">
        <f t="shared" si="2184"/>
        <v>1460.84</v>
      </c>
      <c r="N3836" s="70">
        <v>1322.51</v>
      </c>
      <c r="O3836" s="70">
        <v>138.32999999999998</v>
      </c>
      <c r="P3836" s="70">
        <f t="shared" si="2185"/>
        <v>1460.84</v>
      </c>
      <c r="Q3836" s="64"/>
      <c r="R3836" s="70">
        <f t="shared" si="2192"/>
        <v>1322.51</v>
      </c>
      <c r="S3836" s="70">
        <f t="shared" si="2192"/>
        <v>138.34</v>
      </c>
      <c r="T3836" s="70">
        <f t="shared" si="2187"/>
        <v>1460.85</v>
      </c>
      <c r="U3836" s="70">
        <f t="shared" si="2188"/>
        <v>0</v>
      </c>
      <c r="V3836" s="78">
        <f t="shared" si="2189"/>
        <v>1460.85</v>
      </c>
      <c r="X3836" s="70">
        <v>1322.51</v>
      </c>
      <c r="Y3836" s="70">
        <v>138.34</v>
      </c>
      <c r="Z3836" s="70">
        <v>1460.85</v>
      </c>
      <c r="AA3836" s="79"/>
      <c r="AB3836" s="80">
        <f t="shared" si="2190"/>
        <v>0</v>
      </c>
    </row>
    <row r="3837" spans="1:28" ht="22.5" x14ac:dyDescent="0.25">
      <c r="A3837" s="72" t="s">
        <v>19530</v>
      </c>
      <c r="B3837" s="73" t="s">
        <v>24899</v>
      </c>
      <c r="C3837" s="74" t="s">
        <v>15719</v>
      </c>
      <c r="D3837" s="75">
        <v>0</v>
      </c>
      <c r="E3837" s="70">
        <v>1083.6099999999999</v>
      </c>
      <c r="F3837" s="76">
        <f t="shared" si="2181"/>
        <v>0</v>
      </c>
      <c r="G3837" s="29"/>
      <c r="H3837" s="70">
        <f t="shared" si="2191"/>
        <v>987.53</v>
      </c>
      <c r="I3837" s="70">
        <f t="shared" si="2191"/>
        <v>96.08</v>
      </c>
      <c r="J3837" s="70">
        <f t="shared" si="2183"/>
        <v>1083.6099999999999</v>
      </c>
      <c r="K3837" s="70">
        <v>0</v>
      </c>
      <c r="L3837" s="76">
        <f t="shared" si="2184"/>
        <v>1083.6099999999999</v>
      </c>
      <c r="N3837" s="70">
        <v>987.53</v>
      </c>
      <c r="O3837" s="70">
        <v>96.08</v>
      </c>
      <c r="P3837" s="70">
        <f t="shared" si="2185"/>
        <v>1083.6099999999999</v>
      </c>
      <c r="Q3837" s="64"/>
      <c r="R3837" s="70">
        <f t="shared" si="2192"/>
        <v>987.53</v>
      </c>
      <c r="S3837" s="70">
        <f t="shared" si="2192"/>
        <v>96.09</v>
      </c>
      <c r="T3837" s="70">
        <f t="shared" si="2187"/>
        <v>1083.6199999999999</v>
      </c>
      <c r="U3837" s="70">
        <f t="shared" si="2188"/>
        <v>0</v>
      </c>
      <c r="V3837" s="78">
        <f t="shared" si="2189"/>
        <v>1083.6199999999999</v>
      </c>
      <c r="X3837" s="70">
        <v>987.53</v>
      </c>
      <c r="Y3837" s="70">
        <v>96.09</v>
      </c>
      <c r="Z3837" s="70">
        <v>1083.6199999999999</v>
      </c>
      <c r="AA3837" s="79"/>
      <c r="AB3837" s="80">
        <f t="shared" si="2190"/>
        <v>-9.9999999997635314E-3</v>
      </c>
    </row>
    <row r="3838" spans="1:28" ht="22.5" x14ac:dyDescent="0.25">
      <c r="A3838" s="72" t="s">
        <v>19531</v>
      </c>
      <c r="B3838" s="73" t="s">
        <v>24900</v>
      </c>
      <c r="C3838" s="74" t="s">
        <v>15719</v>
      </c>
      <c r="D3838" s="75">
        <v>0</v>
      </c>
      <c r="E3838" s="70">
        <v>898.49</v>
      </c>
      <c r="F3838" s="76">
        <f t="shared" si="2181"/>
        <v>0</v>
      </c>
      <c r="G3838" s="29"/>
      <c r="H3838" s="70">
        <f t="shared" si="2191"/>
        <v>821.64</v>
      </c>
      <c r="I3838" s="70">
        <f t="shared" si="2191"/>
        <v>76.849999999999994</v>
      </c>
      <c r="J3838" s="70">
        <f t="shared" si="2183"/>
        <v>898.49</v>
      </c>
      <c r="K3838" s="70">
        <v>0</v>
      </c>
      <c r="L3838" s="76">
        <f t="shared" si="2184"/>
        <v>898.49</v>
      </c>
      <c r="N3838" s="70">
        <v>821.64</v>
      </c>
      <c r="O3838" s="70">
        <v>76.849999999999994</v>
      </c>
      <c r="P3838" s="70">
        <f t="shared" si="2185"/>
        <v>898.49</v>
      </c>
      <c r="Q3838" s="64"/>
      <c r="R3838" s="70">
        <f t="shared" si="2192"/>
        <v>821.64</v>
      </c>
      <c r="S3838" s="70">
        <f t="shared" si="2192"/>
        <v>76.86</v>
      </c>
      <c r="T3838" s="70">
        <f t="shared" si="2187"/>
        <v>898.5</v>
      </c>
      <c r="U3838" s="70">
        <f t="shared" si="2188"/>
        <v>0</v>
      </c>
      <c r="V3838" s="78">
        <f t="shared" si="2189"/>
        <v>898.5</v>
      </c>
      <c r="X3838" s="70">
        <v>821.64</v>
      </c>
      <c r="Y3838" s="70">
        <v>76.86</v>
      </c>
      <c r="Z3838" s="70">
        <v>898.5</v>
      </c>
      <c r="AA3838" s="79"/>
      <c r="AB3838" s="80">
        <f t="shared" si="2190"/>
        <v>-3.0000000000200089E-2</v>
      </c>
    </row>
    <row r="3839" spans="1:28" ht="22.5" x14ac:dyDescent="0.25">
      <c r="A3839" s="72" t="s">
        <v>19532</v>
      </c>
      <c r="B3839" s="73" t="s">
        <v>24901</v>
      </c>
      <c r="C3839" s="74" t="s">
        <v>15719</v>
      </c>
      <c r="D3839" s="75">
        <v>0</v>
      </c>
      <c r="E3839" s="70">
        <v>786.88</v>
      </c>
      <c r="F3839" s="76">
        <f t="shared" si="2181"/>
        <v>0</v>
      </c>
      <c r="G3839" s="29"/>
      <c r="H3839" s="70">
        <f t="shared" si="2191"/>
        <v>721.55</v>
      </c>
      <c r="I3839" s="70">
        <f t="shared" si="2191"/>
        <v>65.33</v>
      </c>
      <c r="J3839" s="70">
        <f t="shared" si="2183"/>
        <v>786.88</v>
      </c>
      <c r="K3839" s="70">
        <v>0</v>
      </c>
      <c r="L3839" s="76">
        <f t="shared" si="2184"/>
        <v>786.88</v>
      </c>
      <c r="N3839" s="70">
        <v>721.55</v>
      </c>
      <c r="O3839" s="70">
        <v>65.33</v>
      </c>
      <c r="P3839" s="70">
        <f t="shared" si="2185"/>
        <v>786.88</v>
      </c>
      <c r="Q3839" s="64"/>
      <c r="R3839" s="70">
        <f t="shared" si="2192"/>
        <v>721.55</v>
      </c>
      <c r="S3839" s="70">
        <f t="shared" si="2192"/>
        <v>65.33</v>
      </c>
      <c r="T3839" s="70">
        <f t="shared" si="2187"/>
        <v>786.88</v>
      </c>
      <c r="U3839" s="70">
        <f t="shared" si="2188"/>
        <v>0</v>
      </c>
      <c r="V3839" s="78">
        <f t="shared" si="2189"/>
        <v>786.88</v>
      </c>
      <c r="X3839" s="70">
        <v>721.55</v>
      </c>
      <c r="Y3839" s="70">
        <v>65.33</v>
      </c>
      <c r="Z3839" s="70">
        <v>786.88</v>
      </c>
      <c r="AA3839" s="79"/>
      <c r="AB3839" s="80">
        <f t="shared" si="2190"/>
        <v>-9.9999999999909051E-3</v>
      </c>
    </row>
    <row r="3840" spans="1:28" x14ac:dyDescent="0.25">
      <c r="A3840" s="72" t="s">
        <v>19533</v>
      </c>
      <c r="B3840" s="73" t="s">
        <v>24902</v>
      </c>
      <c r="C3840" s="74" t="s">
        <v>15719</v>
      </c>
      <c r="D3840" s="75">
        <v>0</v>
      </c>
      <c r="E3840" s="70">
        <v>706.84</v>
      </c>
      <c r="F3840" s="76">
        <f t="shared" si="2181"/>
        <v>0</v>
      </c>
      <c r="G3840" s="29"/>
      <c r="H3840" s="70">
        <f t="shared" si="2191"/>
        <v>649.19000000000005</v>
      </c>
      <c r="I3840" s="70">
        <f t="shared" si="2191"/>
        <v>57.65</v>
      </c>
      <c r="J3840" s="70">
        <f t="shared" si="2183"/>
        <v>706.84</v>
      </c>
      <c r="K3840" s="70">
        <v>0</v>
      </c>
      <c r="L3840" s="76">
        <f t="shared" si="2184"/>
        <v>706.84</v>
      </c>
      <c r="N3840" s="70">
        <v>649.19000000000005</v>
      </c>
      <c r="O3840" s="70">
        <v>57.65</v>
      </c>
      <c r="P3840" s="70">
        <f t="shared" si="2185"/>
        <v>706.84</v>
      </c>
      <c r="Q3840" s="64"/>
      <c r="R3840" s="70">
        <f t="shared" si="2192"/>
        <v>649.19000000000005</v>
      </c>
      <c r="S3840" s="70">
        <f t="shared" si="2192"/>
        <v>57.66</v>
      </c>
      <c r="T3840" s="70">
        <f t="shared" si="2187"/>
        <v>706.85</v>
      </c>
      <c r="U3840" s="70">
        <f t="shared" si="2188"/>
        <v>0</v>
      </c>
      <c r="V3840" s="78">
        <f t="shared" si="2189"/>
        <v>706.85</v>
      </c>
      <c r="X3840" s="70">
        <v>649.19000000000005</v>
      </c>
      <c r="Y3840" s="70">
        <v>57.66</v>
      </c>
      <c r="Z3840" s="70">
        <v>706.85</v>
      </c>
      <c r="AA3840" s="79"/>
      <c r="AB3840" s="80">
        <f t="shared" si="2190"/>
        <v>-9.9999999999909051E-3</v>
      </c>
    </row>
    <row r="3841" spans="1:28" x14ac:dyDescent="0.25">
      <c r="A3841" s="72" t="s">
        <v>19534</v>
      </c>
      <c r="B3841" s="73" t="s">
        <v>24903</v>
      </c>
      <c r="C3841" s="74" t="s">
        <v>15719</v>
      </c>
      <c r="D3841" s="75">
        <v>0</v>
      </c>
      <c r="E3841" s="70">
        <v>1301.9699999999998</v>
      </c>
      <c r="F3841" s="76">
        <f t="shared" si="2181"/>
        <v>0</v>
      </c>
      <c r="G3841" s="29"/>
      <c r="H3841" s="70">
        <f t="shared" si="2191"/>
        <v>1225.1199999999999</v>
      </c>
      <c r="I3841" s="70">
        <f t="shared" si="2191"/>
        <v>76.849999999999994</v>
      </c>
      <c r="J3841" s="70">
        <f t="shared" si="2183"/>
        <v>1301.9699999999998</v>
      </c>
      <c r="K3841" s="70">
        <v>0</v>
      </c>
      <c r="L3841" s="76">
        <f t="shared" si="2184"/>
        <v>1301.9699999999998</v>
      </c>
      <c r="N3841" s="70">
        <v>1225.1199999999999</v>
      </c>
      <c r="O3841" s="70">
        <v>76.849999999999994</v>
      </c>
      <c r="P3841" s="70">
        <f t="shared" si="2185"/>
        <v>1301.9699999999998</v>
      </c>
      <c r="Q3841" s="64"/>
      <c r="R3841" s="70">
        <f t="shared" si="2192"/>
        <v>1225.1199999999999</v>
      </c>
      <c r="S3841" s="70">
        <f t="shared" si="2192"/>
        <v>76.86</v>
      </c>
      <c r="T3841" s="70">
        <f t="shared" si="2187"/>
        <v>1301.9799999999998</v>
      </c>
      <c r="U3841" s="70">
        <f t="shared" si="2188"/>
        <v>0</v>
      </c>
      <c r="V3841" s="78">
        <f t="shared" si="2189"/>
        <v>1301.9799999999998</v>
      </c>
      <c r="X3841" s="70">
        <v>1225.1199999999999</v>
      </c>
      <c r="Y3841" s="70">
        <v>76.86</v>
      </c>
      <c r="Z3841" s="70">
        <v>1301.98</v>
      </c>
      <c r="AA3841" s="79"/>
      <c r="AB3841" s="80">
        <f t="shared" si="2190"/>
        <v>-9.9999999999909051E-3</v>
      </c>
    </row>
    <row r="3842" spans="1:28" x14ac:dyDescent="0.25">
      <c r="A3842" s="72" t="s">
        <v>19535</v>
      </c>
      <c r="B3842" s="73" t="s">
        <v>24904</v>
      </c>
      <c r="C3842" s="74" t="s">
        <v>15719</v>
      </c>
      <c r="D3842" s="75">
        <v>0</v>
      </c>
      <c r="E3842" s="70">
        <v>703.36</v>
      </c>
      <c r="F3842" s="76">
        <f t="shared" si="2181"/>
        <v>0</v>
      </c>
      <c r="G3842" s="29"/>
      <c r="H3842" s="70">
        <f t="shared" si="2191"/>
        <v>657.24</v>
      </c>
      <c r="I3842" s="70">
        <f t="shared" si="2191"/>
        <v>46.12</v>
      </c>
      <c r="J3842" s="70">
        <f t="shared" si="2183"/>
        <v>703.36</v>
      </c>
      <c r="K3842" s="70">
        <v>0</v>
      </c>
      <c r="L3842" s="76">
        <f t="shared" si="2184"/>
        <v>703.36</v>
      </c>
      <c r="N3842" s="70">
        <v>657.24</v>
      </c>
      <c r="O3842" s="70">
        <v>46.120000000000005</v>
      </c>
      <c r="P3842" s="70">
        <f t="shared" si="2185"/>
        <v>703.36</v>
      </c>
      <c r="Q3842" s="64"/>
      <c r="R3842" s="70">
        <f t="shared" si="2192"/>
        <v>657.24</v>
      </c>
      <c r="S3842" s="70">
        <f t="shared" si="2192"/>
        <v>46.12</v>
      </c>
      <c r="T3842" s="70">
        <f t="shared" si="2187"/>
        <v>703.36</v>
      </c>
      <c r="U3842" s="70">
        <f t="shared" si="2188"/>
        <v>0</v>
      </c>
      <c r="V3842" s="78">
        <f t="shared" si="2189"/>
        <v>703.36</v>
      </c>
      <c r="X3842" s="70">
        <v>657.24</v>
      </c>
      <c r="Y3842" s="70">
        <v>46.12</v>
      </c>
      <c r="Z3842" s="70">
        <v>703.36</v>
      </c>
      <c r="AA3842" s="79"/>
      <c r="AB3842" s="80">
        <f t="shared" si="2190"/>
        <v>0</v>
      </c>
    </row>
    <row r="3843" spans="1:28" x14ac:dyDescent="0.25">
      <c r="A3843" s="72" t="s">
        <v>19536</v>
      </c>
      <c r="B3843" s="73" t="s">
        <v>24905</v>
      </c>
      <c r="C3843" s="74" t="s">
        <v>15692</v>
      </c>
      <c r="D3843" s="75">
        <v>0</v>
      </c>
      <c r="E3843" s="70">
        <v>144.74</v>
      </c>
      <c r="F3843" s="76">
        <f t="shared" si="2181"/>
        <v>0</v>
      </c>
      <c r="G3843" s="29"/>
      <c r="H3843" s="70">
        <f t="shared" si="2191"/>
        <v>110.16</v>
      </c>
      <c r="I3843" s="70">
        <f t="shared" si="2191"/>
        <v>34.58</v>
      </c>
      <c r="J3843" s="70">
        <f t="shared" si="2183"/>
        <v>144.74</v>
      </c>
      <c r="K3843" s="70">
        <v>0</v>
      </c>
      <c r="L3843" s="76">
        <f t="shared" si="2184"/>
        <v>144.74</v>
      </c>
      <c r="N3843" s="70">
        <v>110.16</v>
      </c>
      <c r="O3843" s="70">
        <v>34.58</v>
      </c>
      <c r="P3843" s="70">
        <f t="shared" si="2185"/>
        <v>144.74</v>
      </c>
      <c r="Q3843" s="64"/>
      <c r="R3843" s="70">
        <f t="shared" si="2192"/>
        <v>110.16</v>
      </c>
      <c r="S3843" s="70">
        <f t="shared" si="2192"/>
        <v>34.58</v>
      </c>
      <c r="T3843" s="70">
        <f t="shared" si="2187"/>
        <v>144.74</v>
      </c>
      <c r="U3843" s="70">
        <f t="shared" si="2188"/>
        <v>0</v>
      </c>
      <c r="V3843" s="78">
        <f t="shared" si="2189"/>
        <v>144.74</v>
      </c>
      <c r="X3843" s="70">
        <v>110.16</v>
      </c>
      <c r="Y3843" s="70">
        <v>34.58</v>
      </c>
      <c r="Z3843" s="70">
        <v>144.74</v>
      </c>
      <c r="AA3843" s="79"/>
      <c r="AB3843" s="80">
        <f t="shared" si="2190"/>
        <v>-9.9999999999909051E-3</v>
      </c>
    </row>
    <row r="3844" spans="1:28" x14ac:dyDescent="0.25">
      <c r="A3844" s="72" t="s">
        <v>19537</v>
      </c>
      <c r="B3844" s="73" t="s">
        <v>24906</v>
      </c>
      <c r="C3844" s="74" t="s">
        <v>15692</v>
      </c>
      <c r="D3844" s="75">
        <v>0</v>
      </c>
      <c r="E3844" s="70">
        <v>222.70000000000002</v>
      </c>
      <c r="F3844" s="76">
        <f t="shared" si="2181"/>
        <v>0</v>
      </c>
      <c r="G3844" s="29"/>
      <c r="H3844" s="70">
        <f t="shared" si="2191"/>
        <v>176.58</v>
      </c>
      <c r="I3844" s="70">
        <f t="shared" si="2191"/>
        <v>46.12</v>
      </c>
      <c r="J3844" s="70">
        <f t="shared" si="2183"/>
        <v>222.70000000000002</v>
      </c>
      <c r="K3844" s="70">
        <v>0</v>
      </c>
      <c r="L3844" s="76">
        <f t="shared" si="2184"/>
        <v>222.70000000000002</v>
      </c>
      <c r="N3844" s="70">
        <v>176.58</v>
      </c>
      <c r="O3844" s="70">
        <v>46.120000000000005</v>
      </c>
      <c r="P3844" s="70">
        <f t="shared" si="2185"/>
        <v>222.70000000000002</v>
      </c>
      <c r="Q3844" s="64"/>
      <c r="R3844" s="70">
        <f t="shared" si="2192"/>
        <v>176.58</v>
      </c>
      <c r="S3844" s="70">
        <f t="shared" si="2192"/>
        <v>46.12</v>
      </c>
      <c r="T3844" s="70">
        <f t="shared" si="2187"/>
        <v>222.70000000000002</v>
      </c>
      <c r="U3844" s="70">
        <f t="shared" si="2188"/>
        <v>0</v>
      </c>
      <c r="V3844" s="78">
        <f t="shared" si="2189"/>
        <v>222.70000000000002</v>
      </c>
      <c r="X3844" s="70">
        <v>176.58</v>
      </c>
      <c r="Y3844" s="70">
        <v>46.12</v>
      </c>
      <c r="Z3844" s="70">
        <v>222.7</v>
      </c>
      <c r="AA3844" s="79"/>
      <c r="AB3844" s="80">
        <f t="shared" si="2190"/>
        <v>-1.0000000000218279E-2</v>
      </c>
    </row>
    <row r="3845" spans="1:28" ht="22.5" x14ac:dyDescent="0.25">
      <c r="A3845" s="66" t="s">
        <v>19538</v>
      </c>
      <c r="B3845" s="67" t="s">
        <v>24907</v>
      </c>
      <c r="C3845" s="68"/>
      <c r="D3845" s="69"/>
      <c r="E3845" s="70"/>
      <c r="F3845" s="71"/>
      <c r="H3845" s="70"/>
      <c r="I3845" s="70"/>
      <c r="J3845" s="70"/>
      <c r="K3845" s="70"/>
      <c r="L3845" s="76"/>
      <c r="N3845" s="70"/>
      <c r="O3845" s="70"/>
      <c r="P3845" s="70"/>
      <c r="Q3845" s="64"/>
      <c r="R3845" s="70"/>
      <c r="S3845" s="70"/>
      <c r="T3845" s="70"/>
      <c r="U3845" s="70"/>
      <c r="V3845" s="78"/>
      <c r="X3845" s="70"/>
      <c r="Y3845" s="70"/>
      <c r="Z3845" s="70"/>
      <c r="AB3845" s="80">
        <f t="shared" si="2190"/>
        <v>0</v>
      </c>
    </row>
    <row r="3846" spans="1:28" ht="22.5" x14ac:dyDescent="0.25">
      <c r="A3846" s="72" t="s">
        <v>19539</v>
      </c>
      <c r="B3846" s="73" t="s">
        <v>24908</v>
      </c>
      <c r="C3846" s="109" t="s">
        <v>15692</v>
      </c>
      <c r="D3846" s="75">
        <v>0</v>
      </c>
      <c r="E3846" s="70">
        <v>5889.9</v>
      </c>
      <c r="F3846" s="76">
        <f t="shared" ref="F3846:F3851" si="2193">ROUND(D3846*E3846,2)</f>
        <v>0</v>
      </c>
      <c r="G3846" s="34"/>
      <c r="H3846" s="70">
        <f t="shared" ref="H3846:I3851" si="2194">ROUND(N3846+(N3846*$H$2/100),2)</f>
        <v>4327.66</v>
      </c>
      <c r="I3846" s="70">
        <f t="shared" si="2194"/>
        <v>1562.24</v>
      </c>
      <c r="J3846" s="70">
        <f t="shared" ref="J3846:J3851" si="2195">H3846+I3846</f>
        <v>5889.9</v>
      </c>
      <c r="K3846" s="70">
        <v>0</v>
      </c>
      <c r="L3846" s="76">
        <f t="shared" ref="L3846:L3851" si="2196">SUM(J3846:K3846)</f>
        <v>5889.9</v>
      </c>
      <c r="N3846" s="70">
        <v>4327.66</v>
      </c>
      <c r="O3846" s="70">
        <v>1562.24</v>
      </c>
      <c r="P3846" s="70">
        <f t="shared" ref="P3846:P3851" si="2197">SUM(N3846:O3846)</f>
        <v>5889.9</v>
      </c>
      <c r="Q3846" s="64"/>
      <c r="R3846" s="70">
        <f t="shared" ref="R3846:S3851" si="2198">X3846</f>
        <v>4327.66</v>
      </c>
      <c r="S3846" s="70">
        <f t="shared" si="2198"/>
        <v>1562.4</v>
      </c>
      <c r="T3846" s="70">
        <f t="shared" ref="T3846:T3851" si="2199">R3846+S3846</f>
        <v>5890.0599999999995</v>
      </c>
      <c r="U3846" s="70">
        <f t="shared" ref="U3846:U3851" si="2200">ROUND(Z3846*$H$2,2)/100</f>
        <v>0</v>
      </c>
      <c r="V3846" s="78">
        <f t="shared" ref="V3846:V3851" si="2201">SUM(T3846:U3846)</f>
        <v>5890.0599999999995</v>
      </c>
      <c r="X3846" s="70">
        <v>4327.66</v>
      </c>
      <c r="Y3846" s="70">
        <v>1562.4</v>
      </c>
      <c r="Z3846" s="70">
        <v>5890.06</v>
      </c>
      <c r="AB3846" s="80">
        <f t="shared" si="2190"/>
        <v>0</v>
      </c>
    </row>
    <row r="3847" spans="1:28" ht="22.5" x14ac:dyDescent="0.25">
      <c r="A3847" s="72" t="s">
        <v>19540</v>
      </c>
      <c r="B3847" s="73" t="s">
        <v>24909</v>
      </c>
      <c r="C3847" s="109" t="s">
        <v>15692</v>
      </c>
      <c r="D3847" s="75">
        <v>0</v>
      </c>
      <c r="E3847" s="70">
        <v>17744.55</v>
      </c>
      <c r="F3847" s="76">
        <f t="shared" si="2193"/>
        <v>0</v>
      </c>
      <c r="G3847" s="34"/>
      <c r="H3847" s="70">
        <f t="shared" si="2194"/>
        <v>14099.32</v>
      </c>
      <c r="I3847" s="70">
        <f t="shared" si="2194"/>
        <v>3645.23</v>
      </c>
      <c r="J3847" s="70">
        <f t="shared" si="2195"/>
        <v>17744.55</v>
      </c>
      <c r="K3847" s="70">
        <v>0</v>
      </c>
      <c r="L3847" s="76">
        <f t="shared" si="2196"/>
        <v>17744.55</v>
      </c>
      <c r="N3847" s="70">
        <v>14099.32</v>
      </c>
      <c r="O3847" s="70">
        <v>3645.23</v>
      </c>
      <c r="P3847" s="70">
        <f t="shared" si="2197"/>
        <v>17744.55</v>
      </c>
      <c r="Q3847" s="64"/>
      <c r="R3847" s="70">
        <f t="shared" si="2198"/>
        <v>14099.32</v>
      </c>
      <c r="S3847" s="70">
        <f t="shared" si="2198"/>
        <v>3645.6</v>
      </c>
      <c r="T3847" s="70">
        <f t="shared" si="2199"/>
        <v>17744.919999999998</v>
      </c>
      <c r="U3847" s="70">
        <f t="shared" si="2200"/>
        <v>0</v>
      </c>
      <c r="V3847" s="78">
        <f t="shared" si="2201"/>
        <v>17744.919999999998</v>
      </c>
      <c r="X3847" s="70">
        <v>14099.32</v>
      </c>
      <c r="Y3847" s="70">
        <v>3645.6</v>
      </c>
      <c r="Z3847" s="70">
        <v>17744.919999999998</v>
      </c>
      <c r="AB3847" s="80">
        <f t="shared" si="2190"/>
        <v>0</v>
      </c>
    </row>
    <row r="3848" spans="1:28" ht="22.5" x14ac:dyDescent="0.25">
      <c r="A3848" s="72" t="s">
        <v>19541</v>
      </c>
      <c r="B3848" s="73" t="s">
        <v>24910</v>
      </c>
      <c r="C3848" s="74" t="s">
        <v>15692</v>
      </c>
      <c r="D3848" s="75">
        <v>0</v>
      </c>
      <c r="E3848" s="70">
        <v>6121.1799999999994</v>
      </c>
      <c r="F3848" s="76">
        <f t="shared" si="2193"/>
        <v>0</v>
      </c>
      <c r="H3848" s="70">
        <f t="shared" si="2194"/>
        <v>5919.9</v>
      </c>
      <c r="I3848" s="70">
        <f t="shared" si="2194"/>
        <v>201.28</v>
      </c>
      <c r="J3848" s="70">
        <f t="shared" si="2195"/>
        <v>6121.1799999999994</v>
      </c>
      <c r="K3848" s="70">
        <v>0</v>
      </c>
      <c r="L3848" s="76">
        <f t="shared" si="2196"/>
        <v>6121.1799999999994</v>
      </c>
      <c r="N3848" s="70">
        <v>5919.9</v>
      </c>
      <c r="O3848" s="70">
        <v>201.28</v>
      </c>
      <c r="P3848" s="70">
        <f t="shared" si="2197"/>
        <v>6121.1799999999994</v>
      </c>
      <c r="Q3848" s="64"/>
      <c r="R3848" s="70">
        <f t="shared" si="2198"/>
        <v>5919.9</v>
      </c>
      <c r="S3848" s="70">
        <f t="shared" si="2198"/>
        <v>201.3</v>
      </c>
      <c r="T3848" s="70">
        <f t="shared" si="2199"/>
        <v>6121.2</v>
      </c>
      <c r="U3848" s="70">
        <f t="shared" si="2200"/>
        <v>0</v>
      </c>
      <c r="V3848" s="78">
        <f t="shared" si="2201"/>
        <v>6121.2</v>
      </c>
      <c r="X3848" s="70">
        <v>5919.9</v>
      </c>
      <c r="Y3848" s="70">
        <v>201.3</v>
      </c>
      <c r="Z3848" s="70">
        <v>6121.2</v>
      </c>
      <c r="AB3848" s="80">
        <f t="shared" si="2190"/>
        <v>0</v>
      </c>
    </row>
    <row r="3849" spans="1:28" ht="22.5" x14ac:dyDescent="0.25">
      <c r="A3849" s="72" t="s">
        <v>19542</v>
      </c>
      <c r="B3849" s="73" t="s">
        <v>24911</v>
      </c>
      <c r="C3849" s="74" t="s">
        <v>15692</v>
      </c>
      <c r="D3849" s="75">
        <v>0</v>
      </c>
      <c r="E3849" s="70">
        <v>3674.02</v>
      </c>
      <c r="F3849" s="76">
        <f t="shared" si="2193"/>
        <v>0</v>
      </c>
      <c r="H3849" s="70">
        <f t="shared" si="2194"/>
        <v>3472.74</v>
      </c>
      <c r="I3849" s="70">
        <f t="shared" si="2194"/>
        <v>201.28</v>
      </c>
      <c r="J3849" s="70">
        <f t="shared" si="2195"/>
        <v>3674.02</v>
      </c>
      <c r="K3849" s="70">
        <v>0</v>
      </c>
      <c r="L3849" s="76">
        <f t="shared" si="2196"/>
        <v>3674.02</v>
      </c>
      <c r="N3849" s="70">
        <v>3472.74</v>
      </c>
      <c r="O3849" s="70">
        <v>201.28</v>
      </c>
      <c r="P3849" s="70">
        <f t="shared" si="2197"/>
        <v>3674.02</v>
      </c>
      <c r="Q3849" s="64"/>
      <c r="R3849" s="70">
        <f t="shared" si="2198"/>
        <v>3472.74</v>
      </c>
      <c r="S3849" s="70">
        <f t="shared" si="2198"/>
        <v>201.3</v>
      </c>
      <c r="T3849" s="70">
        <f t="shared" si="2199"/>
        <v>3674.04</v>
      </c>
      <c r="U3849" s="70">
        <f t="shared" si="2200"/>
        <v>0</v>
      </c>
      <c r="V3849" s="78">
        <f t="shared" si="2201"/>
        <v>3674.04</v>
      </c>
      <c r="X3849" s="70">
        <v>3472.74</v>
      </c>
      <c r="Y3849" s="70">
        <v>201.3</v>
      </c>
      <c r="Z3849" s="70">
        <v>3674.04</v>
      </c>
      <c r="AB3849" s="80">
        <f t="shared" si="2190"/>
        <v>-0.16000000000076398</v>
      </c>
    </row>
    <row r="3850" spans="1:28" ht="22.5" x14ac:dyDescent="0.25">
      <c r="A3850" s="72" t="s">
        <v>19543</v>
      </c>
      <c r="B3850" s="73" t="s">
        <v>24912</v>
      </c>
      <c r="C3850" s="74" t="s">
        <v>15692</v>
      </c>
      <c r="D3850" s="75">
        <v>0</v>
      </c>
      <c r="E3850" s="70">
        <v>3355.6800000000003</v>
      </c>
      <c r="F3850" s="76">
        <f t="shared" si="2193"/>
        <v>0</v>
      </c>
      <c r="H3850" s="70">
        <f t="shared" si="2194"/>
        <v>3154.4</v>
      </c>
      <c r="I3850" s="70">
        <f t="shared" si="2194"/>
        <v>201.28</v>
      </c>
      <c r="J3850" s="70">
        <f t="shared" si="2195"/>
        <v>3355.6800000000003</v>
      </c>
      <c r="K3850" s="70">
        <v>0</v>
      </c>
      <c r="L3850" s="76">
        <f t="shared" si="2196"/>
        <v>3355.6800000000003</v>
      </c>
      <c r="N3850" s="70">
        <v>3154.4</v>
      </c>
      <c r="O3850" s="70">
        <v>201.28</v>
      </c>
      <c r="P3850" s="70">
        <f t="shared" si="2197"/>
        <v>3355.6800000000003</v>
      </c>
      <c r="Q3850" s="64"/>
      <c r="R3850" s="70">
        <f t="shared" si="2198"/>
        <v>3154.4</v>
      </c>
      <c r="S3850" s="70">
        <f t="shared" si="2198"/>
        <v>201.3</v>
      </c>
      <c r="T3850" s="70">
        <f t="shared" si="2199"/>
        <v>3355.7000000000003</v>
      </c>
      <c r="U3850" s="70">
        <f t="shared" si="2200"/>
        <v>0</v>
      </c>
      <c r="V3850" s="78">
        <f t="shared" si="2201"/>
        <v>3355.7000000000003</v>
      </c>
      <c r="X3850" s="70">
        <v>3154.4</v>
      </c>
      <c r="Y3850" s="70">
        <v>201.3</v>
      </c>
      <c r="Z3850" s="70">
        <v>3355.7</v>
      </c>
      <c r="AB3850" s="80">
        <f t="shared" si="2190"/>
        <v>-0.36999999999898137</v>
      </c>
    </row>
    <row r="3851" spans="1:28" x14ac:dyDescent="0.25">
      <c r="A3851" s="72" t="s">
        <v>19544</v>
      </c>
      <c r="B3851" s="73" t="s">
        <v>24913</v>
      </c>
      <c r="C3851" s="74" t="s">
        <v>15692</v>
      </c>
      <c r="D3851" s="75">
        <v>0</v>
      </c>
      <c r="E3851" s="70">
        <v>9664.5300000000007</v>
      </c>
      <c r="F3851" s="76">
        <f t="shared" si="2193"/>
        <v>0</v>
      </c>
      <c r="H3851" s="70">
        <f t="shared" si="2194"/>
        <v>9192.58</v>
      </c>
      <c r="I3851" s="70">
        <f t="shared" si="2194"/>
        <v>471.95</v>
      </c>
      <c r="J3851" s="70">
        <f t="shared" si="2195"/>
        <v>9664.5300000000007</v>
      </c>
      <c r="K3851" s="70">
        <v>0</v>
      </c>
      <c r="L3851" s="76">
        <f t="shared" si="2196"/>
        <v>9664.5300000000007</v>
      </c>
      <c r="N3851" s="70">
        <v>9192.58</v>
      </c>
      <c r="O3851" s="70">
        <v>471.95</v>
      </c>
      <c r="P3851" s="70">
        <f t="shared" si="2197"/>
        <v>9664.5300000000007</v>
      </c>
      <c r="Q3851" s="64"/>
      <c r="R3851" s="70">
        <f t="shared" si="2198"/>
        <v>9192.58</v>
      </c>
      <c r="S3851" s="70">
        <f t="shared" si="2198"/>
        <v>472</v>
      </c>
      <c r="T3851" s="70">
        <f t="shared" si="2199"/>
        <v>9664.58</v>
      </c>
      <c r="U3851" s="70">
        <f t="shared" si="2200"/>
        <v>0</v>
      </c>
      <c r="V3851" s="78">
        <f t="shared" si="2201"/>
        <v>9664.58</v>
      </c>
      <c r="X3851" s="70">
        <v>9192.58</v>
      </c>
      <c r="Y3851" s="70">
        <v>472</v>
      </c>
      <c r="Z3851" s="70">
        <v>9664.58</v>
      </c>
      <c r="AB3851" s="80">
        <f t="shared" si="2190"/>
        <v>-2.0000000000436557E-2</v>
      </c>
    </row>
    <row r="3852" spans="1:28" ht="22.5" x14ac:dyDescent="0.25">
      <c r="A3852" s="66" t="s">
        <v>19545</v>
      </c>
      <c r="B3852" s="67" t="s">
        <v>24914</v>
      </c>
      <c r="C3852" s="74"/>
      <c r="D3852" s="75"/>
      <c r="E3852" s="70"/>
      <c r="F3852" s="76"/>
      <c r="H3852" s="70"/>
      <c r="I3852" s="70"/>
      <c r="J3852" s="70"/>
      <c r="K3852" s="70"/>
      <c r="L3852" s="76"/>
      <c r="N3852" s="70"/>
      <c r="O3852" s="70"/>
      <c r="P3852" s="70"/>
      <c r="Q3852" s="64"/>
      <c r="R3852" s="70"/>
      <c r="S3852" s="70"/>
      <c r="T3852" s="70"/>
      <c r="U3852" s="70"/>
      <c r="V3852" s="78"/>
      <c r="X3852" s="70"/>
      <c r="Y3852" s="70"/>
      <c r="Z3852" s="70"/>
      <c r="AB3852" s="80">
        <f t="shared" si="2190"/>
        <v>-1.999999999998181E-2</v>
      </c>
    </row>
    <row r="3853" spans="1:28" x14ac:dyDescent="0.25">
      <c r="A3853" s="72" t="s">
        <v>19546</v>
      </c>
      <c r="B3853" s="73" t="s">
        <v>24915</v>
      </c>
      <c r="C3853" s="74" t="s">
        <v>15692</v>
      </c>
      <c r="D3853" s="75">
        <v>0</v>
      </c>
      <c r="E3853" s="70">
        <v>138.78</v>
      </c>
      <c r="F3853" s="76">
        <f t="shared" ref="F3853:F3877" si="2202">ROUND(D3853*E3853,2)</f>
        <v>0</v>
      </c>
      <c r="H3853" s="70">
        <f t="shared" ref="H3853:I3877" si="2203">ROUND(N3853+(N3853*$H$2/100),2)</f>
        <v>137.11000000000001</v>
      </c>
      <c r="I3853" s="70">
        <f t="shared" si="2203"/>
        <v>1.67</v>
      </c>
      <c r="J3853" s="70">
        <f t="shared" ref="J3853:J3877" si="2204">H3853+I3853</f>
        <v>138.78</v>
      </c>
      <c r="K3853" s="70">
        <v>0</v>
      </c>
      <c r="L3853" s="76">
        <f t="shared" ref="L3853:L3877" si="2205">SUM(J3853:K3853)</f>
        <v>138.78</v>
      </c>
      <c r="N3853" s="70">
        <v>137.11000000000001</v>
      </c>
      <c r="O3853" s="70">
        <v>1.67</v>
      </c>
      <c r="P3853" s="70">
        <f t="shared" ref="P3853:P3877" si="2206">SUM(N3853:O3853)</f>
        <v>138.78</v>
      </c>
      <c r="Q3853" s="64"/>
      <c r="R3853" s="70">
        <f t="shared" ref="R3853:S3877" si="2207">X3853</f>
        <v>137.11000000000001</v>
      </c>
      <c r="S3853" s="70">
        <f t="shared" si="2207"/>
        <v>1.67</v>
      </c>
      <c r="T3853" s="70">
        <f t="shared" ref="T3853:T3877" si="2208">R3853+S3853</f>
        <v>138.78</v>
      </c>
      <c r="U3853" s="70">
        <f t="shared" ref="U3853:U3877" si="2209">ROUND(Z3853*$H$2,2)/100</f>
        <v>0</v>
      </c>
      <c r="V3853" s="78">
        <f t="shared" ref="V3853:V3877" si="2210">SUM(T3853:U3853)</f>
        <v>138.78</v>
      </c>
      <c r="X3853" s="70">
        <v>137.11000000000001</v>
      </c>
      <c r="Y3853" s="70">
        <v>1.67</v>
      </c>
      <c r="Z3853" s="70">
        <v>138.78</v>
      </c>
      <c r="AB3853" s="80">
        <f t="shared" si="2190"/>
        <v>-1.9999999999527063E-2</v>
      </c>
    </row>
    <row r="3854" spans="1:28" ht="22.5" x14ac:dyDescent="0.25">
      <c r="A3854" s="72" t="s">
        <v>19547</v>
      </c>
      <c r="B3854" s="73" t="s">
        <v>24916</v>
      </c>
      <c r="C3854" s="74" t="s">
        <v>15692</v>
      </c>
      <c r="D3854" s="75">
        <v>0</v>
      </c>
      <c r="E3854" s="70">
        <v>18.04</v>
      </c>
      <c r="F3854" s="76">
        <f t="shared" si="2202"/>
        <v>0</v>
      </c>
      <c r="H3854" s="70">
        <f t="shared" si="2203"/>
        <v>7.98</v>
      </c>
      <c r="I3854" s="70">
        <f t="shared" si="2203"/>
        <v>10.06</v>
      </c>
      <c r="J3854" s="70">
        <f t="shared" si="2204"/>
        <v>18.04</v>
      </c>
      <c r="K3854" s="70">
        <v>0</v>
      </c>
      <c r="L3854" s="76">
        <f t="shared" si="2205"/>
        <v>18.04</v>
      </c>
      <c r="N3854" s="70">
        <v>7.98</v>
      </c>
      <c r="O3854" s="70">
        <v>10.06</v>
      </c>
      <c r="P3854" s="70">
        <f t="shared" si="2206"/>
        <v>18.04</v>
      </c>
      <c r="Q3854" s="64"/>
      <c r="R3854" s="70">
        <f t="shared" si="2207"/>
        <v>7.98</v>
      </c>
      <c r="S3854" s="70">
        <f t="shared" si="2207"/>
        <v>10.06</v>
      </c>
      <c r="T3854" s="70">
        <f t="shared" si="2208"/>
        <v>18.04</v>
      </c>
      <c r="U3854" s="70">
        <f t="shared" si="2209"/>
        <v>0</v>
      </c>
      <c r="V3854" s="78">
        <f t="shared" si="2210"/>
        <v>18.04</v>
      </c>
      <c r="X3854" s="70">
        <v>7.98</v>
      </c>
      <c r="Y3854" s="70">
        <v>10.06</v>
      </c>
      <c r="Z3854" s="70">
        <v>18.04</v>
      </c>
      <c r="AB3854" s="80">
        <f t="shared" si="2190"/>
        <v>-4.9999999999272404E-2</v>
      </c>
    </row>
    <row r="3855" spans="1:28" ht="22.5" x14ac:dyDescent="0.25">
      <c r="A3855" s="72" t="s">
        <v>19548</v>
      </c>
      <c r="B3855" s="73" t="s">
        <v>24917</v>
      </c>
      <c r="C3855" s="74" t="s">
        <v>15692</v>
      </c>
      <c r="D3855" s="75">
        <v>0</v>
      </c>
      <c r="E3855" s="70">
        <v>175.80999999999997</v>
      </c>
      <c r="F3855" s="76">
        <f t="shared" si="2202"/>
        <v>0</v>
      </c>
      <c r="H3855" s="70">
        <f t="shared" si="2203"/>
        <v>174.14</v>
      </c>
      <c r="I3855" s="70">
        <f t="shared" si="2203"/>
        <v>1.67</v>
      </c>
      <c r="J3855" s="70">
        <f t="shared" si="2204"/>
        <v>175.80999999999997</v>
      </c>
      <c r="K3855" s="70">
        <v>0</v>
      </c>
      <c r="L3855" s="76">
        <f t="shared" si="2205"/>
        <v>175.80999999999997</v>
      </c>
      <c r="N3855" s="70">
        <v>174.14</v>
      </c>
      <c r="O3855" s="70">
        <v>1.67</v>
      </c>
      <c r="P3855" s="70">
        <f t="shared" si="2206"/>
        <v>175.80999999999997</v>
      </c>
      <c r="Q3855" s="64"/>
      <c r="R3855" s="70">
        <f t="shared" si="2207"/>
        <v>174.14</v>
      </c>
      <c r="S3855" s="70">
        <f t="shared" si="2207"/>
        <v>1.67</v>
      </c>
      <c r="T3855" s="70">
        <f t="shared" si="2208"/>
        <v>175.80999999999997</v>
      </c>
      <c r="U3855" s="70">
        <f t="shared" si="2209"/>
        <v>0</v>
      </c>
      <c r="V3855" s="78">
        <f t="shared" si="2210"/>
        <v>175.80999999999997</v>
      </c>
      <c r="X3855" s="70">
        <v>174.14</v>
      </c>
      <c r="Y3855" s="70">
        <v>1.67</v>
      </c>
      <c r="Z3855" s="70">
        <v>175.81</v>
      </c>
      <c r="AB3855" s="80">
        <f t="shared" si="2190"/>
        <v>0</v>
      </c>
    </row>
    <row r="3856" spans="1:28" ht="22.5" x14ac:dyDescent="0.25">
      <c r="A3856" s="72" t="s">
        <v>19549</v>
      </c>
      <c r="B3856" s="73" t="s">
        <v>24918</v>
      </c>
      <c r="C3856" s="74" t="s">
        <v>15692</v>
      </c>
      <c r="D3856" s="75">
        <v>0</v>
      </c>
      <c r="E3856" s="70">
        <v>1348.3799999999999</v>
      </c>
      <c r="F3856" s="76">
        <f t="shared" si="2202"/>
        <v>0</v>
      </c>
      <c r="H3856" s="70">
        <f t="shared" si="2203"/>
        <v>1338.1</v>
      </c>
      <c r="I3856" s="70">
        <f t="shared" si="2203"/>
        <v>10.28</v>
      </c>
      <c r="J3856" s="70">
        <f t="shared" si="2204"/>
        <v>1348.3799999999999</v>
      </c>
      <c r="K3856" s="70">
        <v>0</v>
      </c>
      <c r="L3856" s="76">
        <f t="shared" si="2205"/>
        <v>1348.3799999999999</v>
      </c>
      <c r="N3856" s="70">
        <v>1338.1</v>
      </c>
      <c r="O3856" s="70">
        <v>10.28</v>
      </c>
      <c r="P3856" s="70">
        <f t="shared" si="2206"/>
        <v>1348.3799999999999</v>
      </c>
      <c r="Q3856" s="64"/>
      <c r="R3856" s="70">
        <f t="shared" si="2207"/>
        <v>1338.1</v>
      </c>
      <c r="S3856" s="70">
        <f t="shared" si="2207"/>
        <v>10.28</v>
      </c>
      <c r="T3856" s="70">
        <f t="shared" si="2208"/>
        <v>1348.3799999999999</v>
      </c>
      <c r="U3856" s="70">
        <f t="shared" si="2209"/>
        <v>0</v>
      </c>
      <c r="V3856" s="78">
        <f t="shared" si="2210"/>
        <v>1348.3799999999999</v>
      </c>
      <c r="X3856" s="70">
        <v>1338.1</v>
      </c>
      <c r="Y3856" s="70">
        <v>10.28</v>
      </c>
      <c r="Z3856" s="70">
        <v>1348.38</v>
      </c>
      <c r="AB3856" s="80">
        <f t="shared" si="2190"/>
        <v>0</v>
      </c>
    </row>
    <row r="3857" spans="1:28" x14ac:dyDescent="0.25">
      <c r="A3857" s="72" t="s">
        <v>19550</v>
      </c>
      <c r="B3857" s="73" t="s">
        <v>24919</v>
      </c>
      <c r="C3857" s="74" t="s">
        <v>15692</v>
      </c>
      <c r="D3857" s="75">
        <v>0</v>
      </c>
      <c r="E3857" s="70">
        <v>1229.52</v>
      </c>
      <c r="F3857" s="76">
        <f t="shared" si="2202"/>
        <v>0</v>
      </c>
      <c r="H3857" s="70">
        <f t="shared" si="2203"/>
        <v>1214.1099999999999</v>
      </c>
      <c r="I3857" s="70">
        <f t="shared" si="2203"/>
        <v>15.41</v>
      </c>
      <c r="J3857" s="70">
        <f t="shared" si="2204"/>
        <v>1229.52</v>
      </c>
      <c r="K3857" s="70">
        <v>0</v>
      </c>
      <c r="L3857" s="76">
        <f t="shared" si="2205"/>
        <v>1229.52</v>
      </c>
      <c r="N3857" s="70">
        <v>1214.1099999999999</v>
      </c>
      <c r="O3857" s="70">
        <v>15.41</v>
      </c>
      <c r="P3857" s="70">
        <f t="shared" si="2206"/>
        <v>1229.52</v>
      </c>
      <c r="Q3857" s="64"/>
      <c r="R3857" s="70">
        <f t="shared" si="2207"/>
        <v>1214.1099999999999</v>
      </c>
      <c r="S3857" s="70">
        <f t="shared" si="2207"/>
        <v>15.41</v>
      </c>
      <c r="T3857" s="70">
        <f t="shared" si="2208"/>
        <v>1229.52</v>
      </c>
      <c r="U3857" s="70">
        <f t="shared" si="2209"/>
        <v>0</v>
      </c>
      <c r="V3857" s="78">
        <f t="shared" si="2210"/>
        <v>1229.52</v>
      </c>
      <c r="X3857" s="70">
        <v>1214.1099999999999</v>
      </c>
      <c r="Y3857" s="70">
        <v>15.41</v>
      </c>
      <c r="Z3857" s="70">
        <v>1229.52</v>
      </c>
      <c r="AB3857" s="80">
        <f t="shared" si="2190"/>
        <v>0</v>
      </c>
    </row>
    <row r="3858" spans="1:28" ht="22.5" x14ac:dyDescent="0.25">
      <c r="A3858" s="72" t="s">
        <v>19551</v>
      </c>
      <c r="B3858" s="73" t="s">
        <v>24920</v>
      </c>
      <c r="C3858" s="74" t="s">
        <v>15692</v>
      </c>
      <c r="D3858" s="75">
        <v>0</v>
      </c>
      <c r="E3858" s="70">
        <v>585.72</v>
      </c>
      <c r="F3858" s="76">
        <f t="shared" si="2202"/>
        <v>0</v>
      </c>
      <c r="H3858" s="70">
        <f t="shared" si="2203"/>
        <v>573.72</v>
      </c>
      <c r="I3858" s="70">
        <f t="shared" si="2203"/>
        <v>12</v>
      </c>
      <c r="J3858" s="70">
        <f t="shared" si="2204"/>
        <v>585.72</v>
      </c>
      <c r="K3858" s="70">
        <v>0</v>
      </c>
      <c r="L3858" s="76">
        <f t="shared" si="2205"/>
        <v>585.72</v>
      </c>
      <c r="N3858" s="70">
        <v>573.72</v>
      </c>
      <c r="O3858" s="70">
        <v>12</v>
      </c>
      <c r="P3858" s="70">
        <f t="shared" si="2206"/>
        <v>585.72</v>
      </c>
      <c r="Q3858" s="64"/>
      <c r="R3858" s="70">
        <f t="shared" si="2207"/>
        <v>573.72</v>
      </c>
      <c r="S3858" s="70">
        <f t="shared" si="2207"/>
        <v>12</v>
      </c>
      <c r="T3858" s="70">
        <f t="shared" si="2208"/>
        <v>585.72</v>
      </c>
      <c r="U3858" s="70">
        <f t="shared" si="2209"/>
        <v>0</v>
      </c>
      <c r="V3858" s="78">
        <f t="shared" si="2210"/>
        <v>585.72</v>
      </c>
      <c r="X3858" s="70">
        <v>573.72</v>
      </c>
      <c r="Y3858" s="70">
        <v>12</v>
      </c>
      <c r="Z3858" s="70">
        <v>585.72</v>
      </c>
      <c r="AB3858" s="80">
        <f t="shared" si="2190"/>
        <v>0</v>
      </c>
    </row>
    <row r="3859" spans="1:28" ht="22.5" x14ac:dyDescent="0.25">
      <c r="A3859" s="72" t="s">
        <v>19552</v>
      </c>
      <c r="B3859" s="73" t="s">
        <v>24921</v>
      </c>
      <c r="C3859" s="74" t="s">
        <v>15692</v>
      </c>
      <c r="D3859" s="75">
        <v>0</v>
      </c>
      <c r="E3859" s="70">
        <v>1620.19</v>
      </c>
      <c r="F3859" s="76">
        <f t="shared" si="2202"/>
        <v>0</v>
      </c>
      <c r="H3859" s="70">
        <f t="shared" si="2203"/>
        <v>1604.78</v>
      </c>
      <c r="I3859" s="70">
        <f t="shared" si="2203"/>
        <v>15.41</v>
      </c>
      <c r="J3859" s="70">
        <f t="shared" si="2204"/>
        <v>1620.19</v>
      </c>
      <c r="K3859" s="70">
        <v>0</v>
      </c>
      <c r="L3859" s="76">
        <f t="shared" si="2205"/>
        <v>1620.19</v>
      </c>
      <c r="N3859" s="70">
        <v>1604.78</v>
      </c>
      <c r="O3859" s="70">
        <v>15.41</v>
      </c>
      <c r="P3859" s="70">
        <f t="shared" si="2206"/>
        <v>1620.19</v>
      </c>
      <c r="Q3859" s="64"/>
      <c r="R3859" s="70">
        <f t="shared" si="2207"/>
        <v>1604.78</v>
      </c>
      <c r="S3859" s="70">
        <f t="shared" si="2207"/>
        <v>15.41</v>
      </c>
      <c r="T3859" s="70">
        <f t="shared" si="2208"/>
        <v>1620.19</v>
      </c>
      <c r="U3859" s="70">
        <f t="shared" si="2209"/>
        <v>0</v>
      </c>
      <c r="V3859" s="78">
        <f t="shared" si="2210"/>
        <v>1620.19</v>
      </c>
      <c r="X3859" s="70">
        <v>1604.78</v>
      </c>
      <c r="Y3859" s="70">
        <v>15.41</v>
      </c>
      <c r="Z3859" s="70">
        <v>1620.19</v>
      </c>
      <c r="AB3859" s="80">
        <f t="shared" si="2190"/>
        <v>0</v>
      </c>
    </row>
    <row r="3860" spans="1:28" s="34" customFormat="1" ht="22.5" x14ac:dyDescent="0.25">
      <c r="A3860" s="72" t="s">
        <v>19553</v>
      </c>
      <c r="B3860" s="73" t="s">
        <v>24922</v>
      </c>
      <c r="C3860" s="74" t="s">
        <v>15692</v>
      </c>
      <c r="D3860" s="75">
        <v>0</v>
      </c>
      <c r="E3860" s="70">
        <v>234.04</v>
      </c>
      <c r="F3860" s="76">
        <f t="shared" si="2202"/>
        <v>0</v>
      </c>
      <c r="G3860" s="39"/>
      <c r="H3860" s="70">
        <f t="shared" si="2203"/>
        <v>218.63</v>
      </c>
      <c r="I3860" s="70">
        <f t="shared" si="2203"/>
        <v>15.41</v>
      </c>
      <c r="J3860" s="70">
        <f t="shared" si="2204"/>
        <v>234.04</v>
      </c>
      <c r="K3860" s="70">
        <v>0</v>
      </c>
      <c r="L3860" s="76">
        <f t="shared" si="2205"/>
        <v>234.04</v>
      </c>
      <c r="N3860" s="70">
        <v>218.63</v>
      </c>
      <c r="O3860" s="70">
        <v>15.41</v>
      </c>
      <c r="P3860" s="70">
        <f t="shared" si="2206"/>
        <v>234.04</v>
      </c>
      <c r="Q3860" s="64"/>
      <c r="R3860" s="70">
        <f t="shared" si="2207"/>
        <v>218.63</v>
      </c>
      <c r="S3860" s="70">
        <f t="shared" si="2207"/>
        <v>15.41</v>
      </c>
      <c r="T3860" s="70">
        <f t="shared" si="2208"/>
        <v>234.04</v>
      </c>
      <c r="U3860" s="70">
        <f t="shared" si="2209"/>
        <v>0</v>
      </c>
      <c r="V3860" s="78">
        <f t="shared" si="2210"/>
        <v>234.04</v>
      </c>
      <c r="X3860" s="70">
        <v>218.63</v>
      </c>
      <c r="Y3860" s="70">
        <v>15.41</v>
      </c>
      <c r="Z3860" s="70">
        <v>234.04</v>
      </c>
      <c r="AB3860" s="80">
        <f t="shared" si="2190"/>
        <v>0</v>
      </c>
    </row>
    <row r="3861" spans="1:28" s="34" customFormat="1" ht="22.5" x14ac:dyDescent="0.25">
      <c r="A3861" s="72" t="s">
        <v>19554</v>
      </c>
      <c r="B3861" s="73" t="s">
        <v>24923</v>
      </c>
      <c r="C3861" s="74" t="s">
        <v>15692</v>
      </c>
      <c r="D3861" s="75">
        <v>0</v>
      </c>
      <c r="E3861" s="70">
        <v>1179.92</v>
      </c>
      <c r="F3861" s="76">
        <f t="shared" si="2202"/>
        <v>0</v>
      </c>
      <c r="G3861" s="39"/>
      <c r="H3861" s="70">
        <f t="shared" si="2203"/>
        <v>1164.51</v>
      </c>
      <c r="I3861" s="70">
        <f t="shared" si="2203"/>
        <v>15.41</v>
      </c>
      <c r="J3861" s="70">
        <f t="shared" si="2204"/>
        <v>1179.92</v>
      </c>
      <c r="K3861" s="70">
        <v>0</v>
      </c>
      <c r="L3861" s="76">
        <f t="shared" si="2205"/>
        <v>1179.92</v>
      </c>
      <c r="N3861" s="70">
        <v>1164.51</v>
      </c>
      <c r="O3861" s="70">
        <v>15.41</v>
      </c>
      <c r="P3861" s="70">
        <f t="shared" si="2206"/>
        <v>1179.92</v>
      </c>
      <c r="Q3861" s="64"/>
      <c r="R3861" s="70">
        <f t="shared" si="2207"/>
        <v>1164.51</v>
      </c>
      <c r="S3861" s="70">
        <f t="shared" si="2207"/>
        <v>15.41</v>
      </c>
      <c r="T3861" s="70">
        <f t="shared" si="2208"/>
        <v>1179.92</v>
      </c>
      <c r="U3861" s="70">
        <f t="shared" si="2209"/>
        <v>0</v>
      </c>
      <c r="V3861" s="78">
        <f t="shared" si="2210"/>
        <v>1179.92</v>
      </c>
      <c r="X3861" s="70">
        <v>1164.51</v>
      </c>
      <c r="Y3861" s="70">
        <v>15.41</v>
      </c>
      <c r="Z3861" s="70">
        <v>1179.92</v>
      </c>
      <c r="AB3861" s="80">
        <f t="shared" si="2190"/>
        <v>0</v>
      </c>
    </row>
    <row r="3862" spans="1:28" x14ac:dyDescent="0.25">
      <c r="A3862" s="72" t="s">
        <v>19555</v>
      </c>
      <c r="B3862" s="73" t="s">
        <v>24924</v>
      </c>
      <c r="C3862" s="74" t="s">
        <v>15692</v>
      </c>
      <c r="D3862" s="75">
        <v>0</v>
      </c>
      <c r="E3862" s="70">
        <v>738.86</v>
      </c>
      <c r="F3862" s="76">
        <f t="shared" si="2202"/>
        <v>0</v>
      </c>
      <c r="H3862" s="70">
        <f t="shared" si="2203"/>
        <v>728.58</v>
      </c>
      <c r="I3862" s="70">
        <f t="shared" si="2203"/>
        <v>10.28</v>
      </c>
      <c r="J3862" s="70">
        <f t="shared" si="2204"/>
        <v>738.86</v>
      </c>
      <c r="K3862" s="70">
        <v>0</v>
      </c>
      <c r="L3862" s="76">
        <f t="shared" si="2205"/>
        <v>738.86</v>
      </c>
      <c r="N3862" s="70">
        <v>728.58</v>
      </c>
      <c r="O3862" s="70">
        <v>10.28</v>
      </c>
      <c r="P3862" s="70">
        <f t="shared" si="2206"/>
        <v>738.86</v>
      </c>
      <c r="Q3862" s="64"/>
      <c r="R3862" s="70">
        <f t="shared" si="2207"/>
        <v>728.58</v>
      </c>
      <c r="S3862" s="70">
        <f t="shared" si="2207"/>
        <v>10.28</v>
      </c>
      <c r="T3862" s="70">
        <f t="shared" si="2208"/>
        <v>738.86</v>
      </c>
      <c r="U3862" s="70">
        <f t="shared" si="2209"/>
        <v>0</v>
      </c>
      <c r="V3862" s="78">
        <f t="shared" si="2210"/>
        <v>738.86</v>
      </c>
      <c r="X3862" s="70">
        <v>728.58</v>
      </c>
      <c r="Y3862" s="70">
        <v>10.28</v>
      </c>
      <c r="Z3862" s="70">
        <v>738.86</v>
      </c>
      <c r="AB3862" s="80">
        <f t="shared" si="2190"/>
        <v>0</v>
      </c>
    </row>
    <row r="3863" spans="1:28" x14ac:dyDescent="0.25">
      <c r="A3863" s="72" t="s">
        <v>19556</v>
      </c>
      <c r="B3863" s="73" t="s">
        <v>24925</v>
      </c>
      <c r="C3863" s="74" t="s">
        <v>15692</v>
      </c>
      <c r="D3863" s="75">
        <v>0</v>
      </c>
      <c r="E3863" s="70">
        <v>1563.46</v>
      </c>
      <c r="F3863" s="76">
        <f t="shared" si="2202"/>
        <v>0</v>
      </c>
      <c r="H3863" s="70">
        <f t="shared" si="2203"/>
        <v>1551.46</v>
      </c>
      <c r="I3863" s="70">
        <f t="shared" si="2203"/>
        <v>12</v>
      </c>
      <c r="J3863" s="70">
        <f t="shared" si="2204"/>
        <v>1563.46</v>
      </c>
      <c r="K3863" s="70">
        <v>0</v>
      </c>
      <c r="L3863" s="76">
        <f t="shared" si="2205"/>
        <v>1563.46</v>
      </c>
      <c r="N3863" s="70">
        <v>1551.46</v>
      </c>
      <c r="O3863" s="70">
        <v>12</v>
      </c>
      <c r="P3863" s="70">
        <f t="shared" si="2206"/>
        <v>1563.46</v>
      </c>
      <c r="Q3863" s="64"/>
      <c r="R3863" s="70">
        <f t="shared" si="2207"/>
        <v>1551.46</v>
      </c>
      <c r="S3863" s="70">
        <f t="shared" si="2207"/>
        <v>12</v>
      </c>
      <c r="T3863" s="70">
        <f t="shared" si="2208"/>
        <v>1563.46</v>
      </c>
      <c r="U3863" s="70">
        <f t="shared" si="2209"/>
        <v>0</v>
      </c>
      <c r="V3863" s="78">
        <f t="shared" si="2210"/>
        <v>1563.46</v>
      </c>
      <c r="X3863" s="70">
        <v>1551.46</v>
      </c>
      <c r="Y3863" s="70">
        <v>12</v>
      </c>
      <c r="Z3863" s="70">
        <v>1563.46</v>
      </c>
      <c r="AB3863" s="80">
        <f t="shared" si="2190"/>
        <v>0</v>
      </c>
    </row>
    <row r="3864" spans="1:28" x14ac:dyDescent="0.25">
      <c r="A3864" s="72" t="s">
        <v>19557</v>
      </c>
      <c r="B3864" s="73" t="s">
        <v>24926</v>
      </c>
      <c r="C3864" s="74" t="s">
        <v>15692</v>
      </c>
      <c r="D3864" s="75">
        <v>0</v>
      </c>
      <c r="E3864" s="70">
        <v>78.989999999999995</v>
      </c>
      <c r="F3864" s="76">
        <f t="shared" si="2202"/>
        <v>0</v>
      </c>
      <c r="H3864" s="70">
        <f t="shared" si="2203"/>
        <v>73.97</v>
      </c>
      <c r="I3864" s="70">
        <f t="shared" si="2203"/>
        <v>5.0199999999999996</v>
      </c>
      <c r="J3864" s="70">
        <f t="shared" si="2204"/>
        <v>78.989999999999995</v>
      </c>
      <c r="K3864" s="70">
        <v>0</v>
      </c>
      <c r="L3864" s="76">
        <f t="shared" si="2205"/>
        <v>78.989999999999995</v>
      </c>
      <c r="N3864" s="70">
        <v>73.97</v>
      </c>
      <c r="O3864" s="70">
        <v>5.0200000000000005</v>
      </c>
      <c r="P3864" s="70">
        <f t="shared" si="2206"/>
        <v>78.989999999999995</v>
      </c>
      <c r="Q3864" s="64"/>
      <c r="R3864" s="70">
        <f t="shared" si="2207"/>
        <v>73.97</v>
      </c>
      <c r="S3864" s="70">
        <f t="shared" si="2207"/>
        <v>5.03</v>
      </c>
      <c r="T3864" s="70">
        <f t="shared" si="2208"/>
        <v>79</v>
      </c>
      <c r="U3864" s="70">
        <f t="shared" si="2209"/>
        <v>0</v>
      </c>
      <c r="V3864" s="78">
        <f t="shared" si="2210"/>
        <v>79</v>
      </c>
      <c r="X3864" s="70">
        <v>73.97</v>
      </c>
      <c r="Y3864" s="70">
        <v>5.03</v>
      </c>
      <c r="Z3864" s="70">
        <v>79</v>
      </c>
      <c r="AB3864" s="80">
        <f t="shared" si="2190"/>
        <v>0</v>
      </c>
    </row>
    <row r="3865" spans="1:28" x14ac:dyDescent="0.25">
      <c r="A3865" s="72" t="s">
        <v>19558</v>
      </c>
      <c r="B3865" s="73" t="s">
        <v>24927</v>
      </c>
      <c r="C3865" s="74" t="s">
        <v>15692</v>
      </c>
      <c r="D3865" s="75">
        <v>0</v>
      </c>
      <c r="E3865" s="70">
        <v>252.5</v>
      </c>
      <c r="F3865" s="76">
        <f t="shared" si="2202"/>
        <v>0</v>
      </c>
      <c r="H3865" s="70">
        <f t="shared" si="2203"/>
        <v>201.6</v>
      </c>
      <c r="I3865" s="70">
        <f t="shared" si="2203"/>
        <v>50.9</v>
      </c>
      <c r="J3865" s="70">
        <f t="shared" si="2204"/>
        <v>252.5</v>
      </c>
      <c r="K3865" s="70">
        <v>0</v>
      </c>
      <c r="L3865" s="76">
        <f t="shared" si="2205"/>
        <v>252.5</v>
      </c>
      <c r="N3865" s="70">
        <v>201.6</v>
      </c>
      <c r="O3865" s="70">
        <v>50.9</v>
      </c>
      <c r="P3865" s="70">
        <f t="shared" si="2206"/>
        <v>252.5</v>
      </c>
      <c r="Q3865" s="64"/>
      <c r="R3865" s="70">
        <f t="shared" si="2207"/>
        <v>201.6</v>
      </c>
      <c r="S3865" s="70">
        <f t="shared" si="2207"/>
        <v>50.9</v>
      </c>
      <c r="T3865" s="70">
        <f t="shared" si="2208"/>
        <v>252.5</v>
      </c>
      <c r="U3865" s="70">
        <f t="shared" si="2209"/>
        <v>0</v>
      </c>
      <c r="V3865" s="78">
        <f t="shared" si="2210"/>
        <v>252.5</v>
      </c>
      <c r="X3865" s="70">
        <v>201.6</v>
      </c>
      <c r="Y3865" s="70">
        <v>50.9</v>
      </c>
      <c r="Z3865" s="70">
        <v>252.5</v>
      </c>
      <c r="AB3865" s="80">
        <f t="shared" si="2190"/>
        <v>0</v>
      </c>
    </row>
    <row r="3866" spans="1:28" x14ac:dyDescent="0.25">
      <c r="A3866" s="72" t="s">
        <v>19559</v>
      </c>
      <c r="B3866" s="73" t="s">
        <v>24928</v>
      </c>
      <c r="C3866" s="74" t="s">
        <v>15692</v>
      </c>
      <c r="D3866" s="75">
        <v>0</v>
      </c>
      <c r="E3866" s="70">
        <v>1061.53</v>
      </c>
      <c r="F3866" s="76">
        <f t="shared" si="2202"/>
        <v>0</v>
      </c>
      <c r="H3866" s="70">
        <f t="shared" si="2203"/>
        <v>1026.75</v>
      </c>
      <c r="I3866" s="70">
        <f t="shared" si="2203"/>
        <v>34.78</v>
      </c>
      <c r="J3866" s="70">
        <f t="shared" si="2204"/>
        <v>1061.53</v>
      </c>
      <c r="K3866" s="70">
        <v>0</v>
      </c>
      <c r="L3866" s="76">
        <f t="shared" si="2205"/>
        <v>1061.53</v>
      </c>
      <c r="N3866" s="70">
        <v>1026.75</v>
      </c>
      <c r="O3866" s="70">
        <v>34.78</v>
      </c>
      <c r="P3866" s="70">
        <f t="shared" si="2206"/>
        <v>1061.53</v>
      </c>
      <c r="Q3866" s="64"/>
      <c r="R3866" s="70">
        <f t="shared" si="2207"/>
        <v>1026.75</v>
      </c>
      <c r="S3866" s="70">
        <f t="shared" si="2207"/>
        <v>34.78</v>
      </c>
      <c r="T3866" s="70">
        <f t="shared" si="2208"/>
        <v>1061.53</v>
      </c>
      <c r="U3866" s="70">
        <f t="shared" si="2209"/>
        <v>0</v>
      </c>
      <c r="V3866" s="78">
        <f t="shared" si="2210"/>
        <v>1061.53</v>
      </c>
      <c r="X3866" s="70">
        <v>1026.75</v>
      </c>
      <c r="Y3866" s="70">
        <v>34.78</v>
      </c>
      <c r="Z3866" s="70">
        <v>1061.53</v>
      </c>
      <c r="AB3866" s="80">
        <f t="shared" si="2190"/>
        <v>0</v>
      </c>
    </row>
    <row r="3867" spans="1:28" x14ac:dyDescent="0.25">
      <c r="A3867" s="72" t="s">
        <v>19560</v>
      </c>
      <c r="B3867" s="73" t="s">
        <v>24929</v>
      </c>
      <c r="C3867" s="74" t="s">
        <v>15692</v>
      </c>
      <c r="D3867" s="75">
        <v>0</v>
      </c>
      <c r="E3867" s="70">
        <v>308.08</v>
      </c>
      <c r="F3867" s="76">
        <f t="shared" si="2202"/>
        <v>0</v>
      </c>
      <c r="H3867" s="70">
        <f t="shared" si="2203"/>
        <v>282.93</v>
      </c>
      <c r="I3867" s="70">
        <f t="shared" si="2203"/>
        <v>25.15</v>
      </c>
      <c r="J3867" s="70">
        <f t="shared" si="2204"/>
        <v>308.08</v>
      </c>
      <c r="K3867" s="70">
        <v>0</v>
      </c>
      <c r="L3867" s="76">
        <f t="shared" si="2205"/>
        <v>308.08</v>
      </c>
      <c r="N3867" s="70">
        <v>282.93</v>
      </c>
      <c r="O3867" s="70">
        <v>25.15</v>
      </c>
      <c r="P3867" s="70">
        <f t="shared" si="2206"/>
        <v>308.08</v>
      </c>
      <c r="Q3867" s="64"/>
      <c r="R3867" s="70">
        <f t="shared" si="2207"/>
        <v>282.93</v>
      </c>
      <c r="S3867" s="70">
        <f t="shared" si="2207"/>
        <v>25.16</v>
      </c>
      <c r="T3867" s="70">
        <f t="shared" si="2208"/>
        <v>308.09000000000003</v>
      </c>
      <c r="U3867" s="70">
        <f t="shared" si="2209"/>
        <v>0</v>
      </c>
      <c r="V3867" s="78">
        <f t="shared" si="2210"/>
        <v>308.09000000000003</v>
      </c>
      <c r="X3867" s="70">
        <v>282.93</v>
      </c>
      <c r="Y3867" s="70">
        <v>25.16</v>
      </c>
      <c r="Z3867" s="70">
        <v>308.08999999999997</v>
      </c>
      <c r="AB3867" s="80">
        <f t="shared" si="2190"/>
        <v>-1.0000000000005116E-2</v>
      </c>
    </row>
    <row r="3868" spans="1:28" ht="33.75" x14ac:dyDescent="0.25">
      <c r="A3868" s="72" t="s">
        <v>19561</v>
      </c>
      <c r="B3868" s="73" t="s">
        <v>24930</v>
      </c>
      <c r="C3868" s="74" t="s">
        <v>15692</v>
      </c>
      <c r="D3868" s="75">
        <v>0</v>
      </c>
      <c r="E3868" s="70">
        <v>193.21</v>
      </c>
      <c r="F3868" s="76">
        <f t="shared" si="2202"/>
        <v>0</v>
      </c>
      <c r="H3868" s="70">
        <f t="shared" si="2203"/>
        <v>142.31</v>
      </c>
      <c r="I3868" s="70">
        <f t="shared" si="2203"/>
        <v>50.9</v>
      </c>
      <c r="J3868" s="70">
        <f t="shared" si="2204"/>
        <v>193.21</v>
      </c>
      <c r="K3868" s="70">
        <v>0</v>
      </c>
      <c r="L3868" s="76">
        <f t="shared" si="2205"/>
        <v>193.21</v>
      </c>
      <c r="N3868" s="70">
        <v>142.31</v>
      </c>
      <c r="O3868" s="70">
        <v>50.9</v>
      </c>
      <c r="P3868" s="70">
        <f t="shared" si="2206"/>
        <v>193.21</v>
      </c>
      <c r="Q3868" s="64"/>
      <c r="R3868" s="70">
        <f t="shared" si="2207"/>
        <v>142.31</v>
      </c>
      <c r="S3868" s="70">
        <f t="shared" si="2207"/>
        <v>50.9</v>
      </c>
      <c r="T3868" s="70">
        <f t="shared" si="2208"/>
        <v>193.21</v>
      </c>
      <c r="U3868" s="70">
        <f t="shared" si="2209"/>
        <v>0</v>
      </c>
      <c r="V3868" s="78">
        <f t="shared" si="2210"/>
        <v>193.21</v>
      </c>
      <c r="X3868" s="70">
        <v>142.31</v>
      </c>
      <c r="Y3868" s="70">
        <v>50.9</v>
      </c>
      <c r="Z3868" s="70">
        <v>193.21</v>
      </c>
      <c r="AB3868" s="80">
        <f t="shared" si="2190"/>
        <v>0</v>
      </c>
    </row>
    <row r="3869" spans="1:28" ht="22.5" x14ac:dyDescent="0.25">
      <c r="A3869" s="84" t="s">
        <v>19868</v>
      </c>
      <c r="B3869" s="85" t="s">
        <v>24931</v>
      </c>
      <c r="C3869" s="86" t="s">
        <v>15692</v>
      </c>
      <c r="D3869" s="87">
        <v>0</v>
      </c>
      <c r="E3869" s="88">
        <v>771.9</v>
      </c>
      <c r="F3869" s="76">
        <f t="shared" si="2202"/>
        <v>0</v>
      </c>
      <c r="H3869" s="88">
        <f t="shared" si="2203"/>
        <v>701.67</v>
      </c>
      <c r="I3869" s="88">
        <f t="shared" si="2203"/>
        <v>70.23</v>
      </c>
      <c r="J3869" s="88">
        <f t="shared" si="2204"/>
        <v>771.9</v>
      </c>
      <c r="K3869" s="88">
        <v>0</v>
      </c>
      <c r="L3869" s="76">
        <f t="shared" si="2205"/>
        <v>771.9</v>
      </c>
      <c r="N3869" s="88">
        <v>701.67</v>
      </c>
      <c r="O3869" s="88">
        <v>70.22999999999999</v>
      </c>
      <c r="P3869" s="88">
        <f t="shared" si="2206"/>
        <v>771.9</v>
      </c>
      <c r="Q3869" s="89"/>
      <c r="R3869" s="88">
        <f t="shared" si="2207"/>
        <v>701.67</v>
      </c>
      <c r="S3869" s="88">
        <f t="shared" si="2207"/>
        <v>70.239999999999995</v>
      </c>
      <c r="T3869" s="88">
        <f t="shared" si="2208"/>
        <v>771.91</v>
      </c>
      <c r="U3869" s="88">
        <f t="shared" si="2209"/>
        <v>0</v>
      </c>
      <c r="V3869" s="78">
        <f t="shared" si="2210"/>
        <v>771.91</v>
      </c>
      <c r="X3869" s="88">
        <v>701.67</v>
      </c>
      <c r="Y3869" s="88">
        <v>70.239999999999995</v>
      </c>
      <c r="Z3869" s="88">
        <v>771.91</v>
      </c>
      <c r="AB3869" s="80">
        <f t="shared" si="2190"/>
        <v>0</v>
      </c>
    </row>
    <row r="3870" spans="1:28" x14ac:dyDescent="0.25">
      <c r="A3870" s="72" t="s">
        <v>19562</v>
      </c>
      <c r="B3870" s="73" t="s">
        <v>24932</v>
      </c>
      <c r="C3870" s="74" t="s">
        <v>15692</v>
      </c>
      <c r="D3870" s="75">
        <v>0</v>
      </c>
      <c r="E3870" s="70">
        <v>112.94</v>
      </c>
      <c r="F3870" s="76">
        <f t="shared" si="2202"/>
        <v>0</v>
      </c>
      <c r="H3870" s="70">
        <f t="shared" si="2203"/>
        <v>57.53</v>
      </c>
      <c r="I3870" s="70">
        <f t="shared" si="2203"/>
        <v>55.41</v>
      </c>
      <c r="J3870" s="70">
        <f t="shared" si="2204"/>
        <v>112.94</v>
      </c>
      <c r="K3870" s="70">
        <v>0</v>
      </c>
      <c r="L3870" s="76">
        <f t="shared" si="2205"/>
        <v>112.94</v>
      </c>
      <c r="N3870" s="70">
        <v>57.53</v>
      </c>
      <c r="O3870" s="70">
        <v>55.41</v>
      </c>
      <c r="P3870" s="70">
        <f t="shared" si="2206"/>
        <v>112.94</v>
      </c>
      <c r="Q3870" s="64"/>
      <c r="R3870" s="70">
        <f t="shared" si="2207"/>
        <v>57.53</v>
      </c>
      <c r="S3870" s="70">
        <f t="shared" si="2207"/>
        <v>55.41</v>
      </c>
      <c r="T3870" s="70">
        <f t="shared" si="2208"/>
        <v>112.94</v>
      </c>
      <c r="U3870" s="70">
        <f t="shared" si="2209"/>
        <v>0</v>
      </c>
      <c r="V3870" s="78">
        <f t="shared" si="2210"/>
        <v>112.94</v>
      </c>
      <c r="X3870" s="70">
        <v>57.53</v>
      </c>
      <c r="Y3870" s="70">
        <v>55.41</v>
      </c>
      <c r="Z3870" s="70">
        <v>112.94</v>
      </c>
      <c r="AB3870" s="80">
        <f t="shared" si="2190"/>
        <v>-9.9999999999909051E-3</v>
      </c>
    </row>
    <row r="3871" spans="1:28" ht="22.5" x14ac:dyDescent="0.25">
      <c r="A3871" s="72" t="s">
        <v>19563</v>
      </c>
      <c r="B3871" s="73" t="s">
        <v>24933</v>
      </c>
      <c r="C3871" s="74" t="s">
        <v>15692</v>
      </c>
      <c r="D3871" s="75">
        <v>0</v>
      </c>
      <c r="E3871" s="70">
        <v>850.93</v>
      </c>
      <c r="F3871" s="76">
        <f t="shared" si="2202"/>
        <v>0</v>
      </c>
      <c r="H3871" s="70">
        <f t="shared" si="2203"/>
        <v>800.03</v>
      </c>
      <c r="I3871" s="70">
        <f t="shared" si="2203"/>
        <v>50.9</v>
      </c>
      <c r="J3871" s="70">
        <f t="shared" si="2204"/>
        <v>850.93</v>
      </c>
      <c r="K3871" s="70">
        <v>0</v>
      </c>
      <c r="L3871" s="76">
        <f t="shared" si="2205"/>
        <v>850.93</v>
      </c>
      <c r="N3871" s="70">
        <v>800.03</v>
      </c>
      <c r="O3871" s="70">
        <v>50.9</v>
      </c>
      <c r="P3871" s="70">
        <f t="shared" si="2206"/>
        <v>850.93</v>
      </c>
      <c r="Q3871" s="64"/>
      <c r="R3871" s="70">
        <f t="shared" si="2207"/>
        <v>800.03</v>
      </c>
      <c r="S3871" s="70">
        <f t="shared" si="2207"/>
        <v>50.9</v>
      </c>
      <c r="T3871" s="70">
        <f t="shared" si="2208"/>
        <v>850.93</v>
      </c>
      <c r="U3871" s="70">
        <f t="shared" si="2209"/>
        <v>0</v>
      </c>
      <c r="V3871" s="78">
        <f t="shared" si="2210"/>
        <v>850.93</v>
      </c>
      <c r="X3871" s="70">
        <v>800.03</v>
      </c>
      <c r="Y3871" s="70">
        <v>50.9</v>
      </c>
      <c r="Z3871" s="70">
        <v>850.93</v>
      </c>
      <c r="AB3871" s="80">
        <f t="shared" si="2190"/>
        <v>0</v>
      </c>
    </row>
    <row r="3872" spans="1:28" ht="22.5" x14ac:dyDescent="0.25">
      <c r="A3872" s="72" t="s">
        <v>19564</v>
      </c>
      <c r="B3872" s="73" t="s">
        <v>24934</v>
      </c>
      <c r="C3872" s="74" t="s">
        <v>15692</v>
      </c>
      <c r="D3872" s="75">
        <v>0</v>
      </c>
      <c r="E3872" s="70">
        <v>714.52</v>
      </c>
      <c r="F3872" s="76">
        <f t="shared" si="2202"/>
        <v>0</v>
      </c>
      <c r="H3872" s="70">
        <f t="shared" si="2203"/>
        <v>663.62</v>
      </c>
      <c r="I3872" s="70">
        <f t="shared" si="2203"/>
        <v>50.9</v>
      </c>
      <c r="J3872" s="70">
        <f t="shared" si="2204"/>
        <v>714.52</v>
      </c>
      <c r="K3872" s="70">
        <v>0</v>
      </c>
      <c r="L3872" s="76">
        <f t="shared" si="2205"/>
        <v>714.52</v>
      </c>
      <c r="N3872" s="70">
        <v>663.62</v>
      </c>
      <c r="O3872" s="70">
        <v>50.9</v>
      </c>
      <c r="P3872" s="70">
        <f t="shared" si="2206"/>
        <v>714.52</v>
      </c>
      <c r="Q3872" s="64"/>
      <c r="R3872" s="70">
        <f t="shared" si="2207"/>
        <v>663.62</v>
      </c>
      <c r="S3872" s="70">
        <f t="shared" si="2207"/>
        <v>50.9</v>
      </c>
      <c r="T3872" s="70">
        <f t="shared" si="2208"/>
        <v>714.52</v>
      </c>
      <c r="U3872" s="70">
        <f t="shared" si="2209"/>
        <v>0</v>
      </c>
      <c r="V3872" s="78">
        <f t="shared" si="2210"/>
        <v>714.52</v>
      </c>
      <c r="X3872" s="70">
        <v>663.62</v>
      </c>
      <c r="Y3872" s="70">
        <v>50.9</v>
      </c>
      <c r="Z3872" s="70">
        <v>714.52</v>
      </c>
      <c r="AB3872" s="80">
        <f t="shared" si="2190"/>
        <v>-9.9999999999909051E-3</v>
      </c>
    </row>
    <row r="3873" spans="1:28" ht="22.5" x14ac:dyDescent="0.25">
      <c r="A3873" s="72" t="s">
        <v>19565</v>
      </c>
      <c r="B3873" s="73" t="s">
        <v>24935</v>
      </c>
      <c r="C3873" s="74" t="s">
        <v>15692</v>
      </c>
      <c r="D3873" s="75">
        <v>0</v>
      </c>
      <c r="E3873" s="70">
        <v>1086.0600000000002</v>
      </c>
      <c r="F3873" s="76">
        <f t="shared" si="2202"/>
        <v>0</v>
      </c>
      <c r="H3873" s="70">
        <f t="shared" si="2203"/>
        <v>1035.1600000000001</v>
      </c>
      <c r="I3873" s="70">
        <f t="shared" si="2203"/>
        <v>50.9</v>
      </c>
      <c r="J3873" s="70">
        <f t="shared" si="2204"/>
        <v>1086.0600000000002</v>
      </c>
      <c r="K3873" s="70">
        <v>0</v>
      </c>
      <c r="L3873" s="76">
        <f t="shared" si="2205"/>
        <v>1086.0600000000002</v>
      </c>
      <c r="N3873" s="70">
        <v>1035.1600000000001</v>
      </c>
      <c r="O3873" s="70">
        <v>50.9</v>
      </c>
      <c r="P3873" s="70">
        <f t="shared" si="2206"/>
        <v>1086.0600000000002</v>
      </c>
      <c r="Q3873" s="64"/>
      <c r="R3873" s="70">
        <f t="shared" si="2207"/>
        <v>1035.1600000000001</v>
      </c>
      <c r="S3873" s="70">
        <f t="shared" si="2207"/>
        <v>50.9</v>
      </c>
      <c r="T3873" s="70">
        <f t="shared" si="2208"/>
        <v>1086.0600000000002</v>
      </c>
      <c r="U3873" s="70">
        <f t="shared" si="2209"/>
        <v>0</v>
      </c>
      <c r="V3873" s="78">
        <f t="shared" si="2210"/>
        <v>1086.0600000000002</v>
      </c>
      <c r="X3873" s="70">
        <v>1035.1600000000001</v>
      </c>
      <c r="Y3873" s="70">
        <v>50.9</v>
      </c>
      <c r="Z3873" s="70">
        <v>1086.06</v>
      </c>
      <c r="AB3873" s="80">
        <f t="shared" si="2190"/>
        <v>0</v>
      </c>
    </row>
    <row r="3874" spans="1:28" x14ac:dyDescent="0.25">
      <c r="A3874" s="72" t="s">
        <v>19566</v>
      </c>
      <c r="B3874" s="73" t="s">
        <v>24936</v>
      </c>
      <c r="C3874" s="74" t="s">
        <v>15692</v>
      </c>
      <c r="D3874" s="75">
        <v>0</v>
      </c>
      <c r="E3874" s="70">
        <v>3473.21</v>
      </c>
      <c r="F3874" s="76">
        <f t="shared" si="2202"/>
        <v>0</v>
      </c>
      <c r="H3874" s="70">
        <f t="shared" si="2203"/>
        <v>3238.43</v>
      </c>
      <c r="I3874" s="70">
        <f t="shared" si="2203"/>
        <v>234.78</v>
      </c>
      <c r="J3874" s="70">
        <f t="shared" si="2204"/>
        <v>3473.21</v>
      </c>
      <c r="K3874" s="70">
        <v>0</v>
      </c>
      <c r="L3874" s="76">
        <f t="shared" si="2205"/>
        <v>3473.21</v>
      </c>
      <c r="N3874" s="70">
        <v>3238.43</v>
      </c>
      <c r="O3874" s="70">
        <v>234.78</v>
      </c>
      <c r="P3874" s="70">
        <f t="shared" si="2206"/>
        <v>3473.21</v>
      </c>
      <c r="Q3874" s="64"/>
      <c r="R3874" s="70">
        <f t="shared" si="2207"/>
        <v>3238.43</v>
      </c>
      <c r="S3874" s="70">
        <f t="shared" si="2207"/>
        <v>234.79</v>
      </c>
      <c r="T3874" s="70">
        <f t="shared" si="2208"/>
        <v>3473.22</v>
      </c>
      <c r="U3874" s="70">
        <f t="shared" si="2209"/>
        <v>0</v>
      </c>
      <c r="V3874" s="78">
        <f t="shared" si="2210"/>
        <v>3473.22</v>
      </c>
      <c r="X3874" s="70">
        <v>3238.43</v>
      </c>
      <c r="Y3874" s="70">
        <v>234.79</v>
      </c>
      <c r="Z3874" s="70">
        <v>3473.22</v>
      </c>
      <c r="AB3874" s="80">
        <f t="shared" si="2190"/>
        <v>0</v>
      </c>
    </row>
    <row r="3875" spans="1:28" x14ac:dyDescent="0.25">
      <c r="A3875" s="72" t="s">
        <v>19567</v>
      </c>
      <c r="B3875" s="73" t="s">
        <v>24937</v>
      </c>
      <c r="C3875" s="74" t="s">
        <v>15692</v>
      </c>
      <c r="D3875" s="75">
        <v>0</v>
      </c>
      <c r="E3875" s="70">
        <v>2740.4500000000003</v>
      </c>
      <c r="F3875" s="76">
        <f t="shared" si="2202"/>
        <v>0</v>
      </c>
      <c r="H3875" s="70">
        <f t="shared" si="2203"/>
        <v>2603.15</v>
      </c>
      <c r="I3875" s="70">
        <f t="shared" si="2203"/>
        <v>137.30000000000001</v>
      </c>
      <c r="J3875" s="70">
        <f t="shared" si="2204"/>
        <v>2740.4500000000003</v>
      </c>
      <c r="K3875" s="70">
        <v>0</v>
      </c>
      <c r="L3875" s="76">
        <f t="shared" si="2205"/>
        <v>2740.4500000000003</v>
      </c>
      <c r="N3875" s="70">
        <v>2603.15</v>
      </c>
      <c r="O3875" s="70">
        <v>137.30000000000001</v>
      </c>
      <c r="P3875" s="70">
        <f t="shared" si="2206"/>
        <v>2740.4500000000003</v>
      </c>
      <c r="Q3875" s="64"/>
      <c r="R3875" s="70">
        <f t="shared" si="2207"/>
        <v>2603.15</v>
      </c>
      <c r="S3875" s="70">
        <f t="shared" si="2207"/>
        <v>137.30000000000001</v>
      </c>
      <c r="T3875" s="70">
        <f t="shared" si="2208"/>
        <v>2740.4500000000003</v>
      </c>
      <c r="U3875" s="70">
        <f t="shared" si="2209"/>
        <v>0</v>
      </c>
      <c r="V3875" s="78">
        <f t="shared" si="2210"/>
        <v>2740.4500000000003</v>
      </c>
      <c r="X3875" s="70">
        <v>2603.15</v>
      </c>
      <c r="Y3875" s="70">
        <v>137.30000000000001</v>
      </c>
      <c r="Z3875" s="70">
        <v>2740.45</v>
      </c>
      <c r="AB3875" s="80">
        <f t="shared" ref="AB3875:AB3938" si="2211">P3872-Z3872</f>
        <v>0</v>
      </c>
    </row>
    <row r="3876" spans="1:28" x14ac:dyDescent="0.25">
      <c r="A3876" s="72" t="s">
        <v>19568</v>
      </c>
      <c r="B3876" s="73" t="s">
        <v>24938</v>
      </c>
      <c r="C3876" s="74" t="s">
        <v>15692</v>
      </c>
      <c r="D3876" s="75">
        <v>0</v>
      </c>
      <c r="E3876" s="70">
        <v>3994.8300000000004</v>
      </c>
      <c r="F3876" s="76">
        <f t="shared" si="2202"/>
        <v>0</v>
      </c>
      <c r="H3876" s="70">
        <f t="shared" si="2203"/>
        <v>3857.53</v>
      </c>
      <c r="I3876" s="70">
        <f t="shared" si="2203"/>
        <v>137.30000000000001</v>
      </c>
      <c r="J3876" s="70">
        <f t="shared" si="2204"/>
        <v>3994.8300000000004</v>
      </c>
      <c r="K3876" s="70">
        <v>0</v>
      </c>
      <c r="L3876" s="76">
        <f t="shared" si="2205"/>
        <v>3994.8300000000004</v>
      </c>
      <c r="N3876" s="70">
        <v>3857.53</v>
      </c>
      <c r="O3876" s="70">
        <v>137.30000000000001</v>
      </c>
      <c r="P3876" s="70">
        <f t="shared" si="2206"/>
        <v>3994.8300000000004</v>
      </c>
      <c r="Q3876" s="64"/>
      <c r="R3876" s="70">
        <f t="shared" si="2207"/>
        <v>3857.53</v>
      </c>
      <c r="S3876" s="70">
        <f t="shared" si="2207"/>
        <v>137.30000000000001</v>
      </c>
      <c r="T3876" s="70">
        <f t="shared" si="2208"/>
        <v>3994.8300000000004</v>
      </c>
      <c r="U3876" s="70">
        <f t="shared" si="2209"/>
        <v>0</v>
      </c>
      <c r="V3876" s="78">
        <f t="shared" si="2210"/>
        <v>3994.8300000000004</v>
      </c>
      <c r="X3876" s="70">
        <v>3857.53</v>
      </c>
      <c r="Y3876" s="70">
        <v>137.30000000000001</v>
      </c>
      <c r="Z3876" s="70">
        <v>3994.83</v>
      </c>
      <c r="AB3876" s="80">
        <f t="shared" si="2211"/>
        <v>0</v>
      </c>
    </row>
    <row r="3877" spans="1:28" x14ac:dyDescent="0.25">
      <c r="A3877" s="72" t="s">
        <v>19569</v>
      </c>
      <c r="B3877" s="73" t="s">
        <v>24939</v>
      </c>
      <c r="C3877" s="74" t="s">
        <v>15692</v>
      </c>
      <c r="D3877" s="75">
        <v>0</v>
      </c>
      <c r="E3877" s="70">
        <v>822.26</v>
      </c>
      <c r="F3877" s="76">
        <f t="shared" si="2202"/>
        <v>0</v>
      </c>
      <c r="H3877" s="70">
        <f t="shared" si="2203"/>
        <v>663.52</v>
      </c>
      <c r="I3877" s="70">
        <f t="shared" si="2203"/>
        <v>158.74</v>
      </c>
      <c r="J3877" s="70">
        <f t="shared" si="2204"/>
        <v>822.26</v>
      </c>
      <c r="K3877" s="70">
        <v>0</v>
      </c>
      <c r="L3877" s="76">
        <f t="shared" si="2205"/>
        <v>822.26</v>
      </c>
      <c r="N3877" s="70">
        <v>663.52</v>
      </c>
      <c r="O3877" s="70">
        <v>158.74</v>
      </c>
      <c r="P3877" s="70">
        <f t="shared" si="2206"/>
        <v>822.26</v>
      </c>
      <c r="Q3877" s="64"/>
      <c r="R3877" s="70">
        <f t="shared" si="2207"/>
        <v>663.52</v>
      </c>
      <c r="S3877" s="70">
        <f t="shared" si="2207"/>
        <v>158.75</v>
      </c>
      <c r="T3877" s="70">
        <f t="shared" si="2208"/>
        <v>822.27</v>
      </c>
      <c r="U3877" s="70">
        <f t="shared" si="2209"/>
        <v>0</v>
      </c>
      <c r="V3877" s="78">
        <f t="shared" si="2210"/>
        <v>822.27</v>
      </c>
      <c r="X3877" s="70">
        <v>663.52</v>
      </c>
      <c r="Y3877" s="70">
        <v>158.75</v>
      </c>
      <c r="Z3877" s="70">
        <v>822.27</v>
      </c>
      <c r="AB3877" s="80">
        <f t="shared" si="2211"/>
        <v>-9.9999999997635314E-3</v>
      </c>
    </row>
    <row r="3878" spans="1:28" x14ac:dyDescent="0.25">
      <c r="A3878" s="66" t="s">
        <v>19570</v>
      </c>
      <c r="B3878" s="67" t="s">
        <v>24940</v>
      </c>
      <c r="C3878" s="68"/>
      <c r="D3878" s="69"/>
      <c r="E3878" s="70"/>
      <c r="F3878" s="71"/>
      <c r="H3878" s="70"/>
      <c r="I3878" s="70"/>
      <c r="J3878" s="70"/>
      <c r="K3878" s="70"/>
      <c r="L3878" s="76"/>
      <c r="N3878" s="70"/>
      <c r="O3878" s="70"/>
      <c r="P3878" s="70"/>
      <c r="Q3878" s="64"/>
      <c r="R3878" s="70"/>
      <c r="S3878" s="70"/>
      <c r="T3878" s="70"/>
      <c r="U3878" s="70"/>
      <c r="V3878" s="78"/>
      <c r="X3878" s="70"/>
      <c r="Y3878" s="70"/>
      <c r="Z3878" s="70"/>
      <c r="AA3878" s="79"/>
      <c r="AB3878" s="80">
        <f t="shared" si="2211"/>
        <v>0</v>
      </c>
    </row>
    <row r="3879" spans="1:28" x14ac:dyDescent="0.25">
      <c r="A3879" s="72" t="s">
        <v>19571</v>
      </c>
      <c r="B3879" s="73" t="s">
        <v>24941</v>
      </c>
      <c r="C3879" s="74" t="s">
        <v>15849</v>
      </c>
      <c r="D3879" s="75">
        <v>0</v>
      </c>
      <c r="E3879" s="70">
        <v>612.84999999999991</v>
      </c>
      <c r="F3879" s="76">
        <f t="shared" ref="F3879:F3885" si="2212">ROUND(D3879*E3879,2)</f>
        <v>0</v>
      </c>
      <c r="G3879" s="34"/>
      <c r="H3879" s="70">
        <f t="shared" ref="H3879:I3885" si="2213">ROUND(N3879+(N3879*$H$2/100),2)</f>
        <v>604.04</v>
      </c>
      <c r="I3879" s="70">
        <f t="shared" si="2213"/>
        <v>8.81</v>
      </c>
      <c r="J3879" s="70">
        <f t="shared" ref="J3879:J3885" si="2214">H3879+I3879</f>
        <v>612.84999999999991</v>
      </c>
      <c r="K3879" s="70">
        <v>0</v>
      </c>
      <c r="L3879" s="76">
        <f t="shared" ref="L3879:L3885" si="2215">SUM(J3879:K3879)</f>
        <v>612.84999999999991</v>
      </c>
      <c r="N3879" s="70">
        <v>604.04</v>
      </c>
      <c r="O3879" s="70">
        <v>8.8099999999999987</v>
      </c>
      <c r="P3879" s="70">
        <f t="shared" ref="P3879:P3885" si="2216">SUM(N3879:O3879)</f>
        <v>612.84999999999991</v>
      </c>
      <c r="Q3879" s="64"/>
      <c r="R3879" s="70">
        <f t="shared" ref="R3879:S3885" si="2217">X3879</f>
        <v>604.04</v>
      </c>
      <c r="S3879" s="70">
        <f t="shared" si="2217"/>
        <v>8.82</v>
      </c>
      <c r="T3879" s="70">
        <f t="shared" ref="T3879:T3885" si="2218">R3879+S3879</f>
        <v>612.86</v>
      </c>
      <c r="U3879" s="70">
        <f t="shared" ref="U3879:U3885" si="2219">ROUND(Z3879*$H$2,2)/100</f>
        <v>0</v>
      </c>
      <c r="V3879" s="78">
        <f t="shared" ref="V3879:V3885" si="2220">SUM(T3879:U3879)</f>
        <v>612.86</v>
      </c>
      <c r="X3879" s="70">
        <v>604.04</v>
      </c>
      <c r="Y3879" s="70">
        <v>8.82</v>
      </c>
      <c r="Z3879" s="70">
        <v>612.86</v>
      </c>
      <c r="AA3879" s="79"/>
      <c r="AB3879" s="80">
        <f t="shared" si="2211"/>
        <v>0</v>
      </c>
    </row>
    <row r="3880" spans="1:28" ht="22.5" x14ac:dyDescent="0.25">
      <c r="A3880" s="72" t="s">
        <v>19572</v>
      </c>
      <c r="B3880" s="73" t="s">
        <v>24942</v>
      </c>
      <c r="C3880" s="74" t="s">
        <v>15849</v>
      </c>
      <c r="D3880" s="75">
        <v>0</v>
      </c>
      <c r="E3880" s="70">
        <v>792.61999999999989</v>
      </c>
      <c r="F3880" s="76">
        <f t="shared" si="2212"/>
        <v>0</v>
      </c>
      <c r="G3880" s="34"/>
      <c r="H3880" s="70">
        <f t="shared" si="2213"/>
        <v>783.81</v>
      </c>
      <c r="I3880" s="70">
        <f t="shared" si="2213"/>
        <v>8.81</v>
      </c>
      <c r="J3880" s="70">
        <f t="shared" si="2214"/>
        <v>792.61999999999989</v>
      </c>
      <c r="K3880" s="70">
        <v>0</v>
      </c>
      <c r="L3880" s="76">
        <f t="shared" si="2215"/>
        <v>792.61999999999989</v>
      </c>
      <c r="N3880" s="70">
        <v>783.81</v>
      </c>
      <c r="O3880" s="70">
        <v>8.8099999999999987</v>
      </c>
      <c r="P3880" s="70">
        <f t="shared" si="2216"/>
        <v>792.61999999999989</v>
      </c>
      <c r="Q3880" s="64"/>
      <c r="R3880" s="70">
        <f t="shared" si="2217"/>
        <v>783.81</v>
      </c>
      <c r="S3880" s="70">
        <f t="shared" si="2217"/>
        <v>8.82</v>
      </c>
      <c r="T3880" s="70">
        <f t="shared" si="2218"/>
        <v>792.63</v>
      </c>
      <c r="U3880" s="70">
        <f t="shared" si="2219"/>
        <v>0</v>
      </c>
      <c r="V3880" s="78">
        <f t="shared" si="2220"/>
        <v>792.63</v>
      </c>
      <c r="X3880" s="70">
        <v>783.81</v>
      </c>
      <c r="Y3880" s="70">
        <v>8.82</v>
      </c>
      <c r="Z3880" s="70">
        <v>792.63</v>
      </c>
      <c r="AA3880" s="79"/>
      <c r="AB3880" s="80">
        <f t="shared" si="2211"/>
        <v>-9.9999999999909051E-3</v>
      </c>
    </row>
    <row r="3881" spans="1:28" ht="22.5" x14ac:dyDescent="0.25">
      <c r="A3881" s="72" t="s">
        <v>19573</v>
      </c>
      <c r="B3881" s="73" t="s">
        <v>24943</v>
      </c>
      <c r="C3881" s="74" t="s">
        <v>15849</v>
      </c>
      <c r="D3881" s="75">
        <v>0</v>
      </c>
      <c r="E3881" s="70">
        <v>1124.3799999999999</v>
      </c>
      <c r="F3881" s="76">
        <f t="shared" si="2212"/>
        <v>0</v>
      </c>
      <c r="G3881" s="77"/>
      <c r="H3881" s="70">
        <f t="shared" si="2213"/>
        <v>768.05</v>
      </c>
      <c r="I3881" s="70">
        <f t="shared" si="2213"/>
        <v>356.33</v>
      </c>
      <c r="J3881" s="70">
        <f t="shared" si="2214"/>
        <v>1124.3799999999999</v>
      </c>
      <c r="K3881" s="70">
        <v>0</v>
      </c>
      <c r="L3881" s="76">
        <f t="shared" si="2215"/>
        <v>1124.3799999999999</v>
      </c>
      <c r="N3881" s="70">
        <v>768.04999999999984</v>
      </c>
      <c r="O3881" s="70">
        <v>356.33000000000004</v>
      </c>
      <c r="P3881" s="70">
        <f t="shared" si="2216"/>
        <v>1124.3799999999999</v>
      </c>
      <c r="Q3881" s="64"/>
      <c r="R3881" s="70">
        <f t="shared" si="2217"/>
        <v>768.05</v>
      </c>
      <c r="S3881" s="70">
        <f t="shared" si="2217"/>
        <v>356.37</v>
      </c>
      <c r="T3881" s="70">
        <f t="shared" si="2218"/>
        <v>1124.42</v>
      </c>
      <c r="U3881" s="70">
        <f t="shared" si="2219"/>
        <v>0</v>
      </c>
      <c r="V3881" s="78">
        <f t="shared" si="2220"/>
        <v>1124.42</v>
      </c>
      <c r="X3881" s="70">
        <v>768.05</v>
      </c>
      <c r="Y3881" s="70">
        <v>356.37</v>
      </c>
      <c r="Z3881" s="70">
        <v>1124.42</v>
      </c>
      <c r="AA3881" s="79"/>
      <c r="AB3881" s="80">
        <f t="shared" si="2211"/>
        <v>0</v>
      </c>
    </row>
    <row r="3882" spans="1:28" ht="22.5" x14ac:dyDescent="0.25">
      <c r="A3882" s="72" t="s">
        <v>19574</v>
      </c>
      <c r="B3882" s="73" t="s">
        <v>24944</v>
      </c>
      <c r="C3882" s="74" t="s">
        <v>15849</v>
      </c>
      <c r="D3882" s="75">
        <v>0</v>
      </c>
      <c r="E3882" s="70">
        <v>1268.25</v>
      </c>
      <c r="F3882" s="76">
        <f t="shared" si="2212"/>
        <v>0</v>
      </c>
      <c r="G3882" s="77"/>
      <c r="H3882" s="70">
        <f t="shared" si="2213"/>
        <v>888.33</v>
      </c>
      <c r="I3882" s="70">
        <f t="shared" si="2213"/>
        <v>379.92</v>
      </c>
      <c r="J3882" s="70">
        <f t="shared" si="2214"/>
        <v>1268.25</v>
      </c>
      <c r="K3882" s="70">
        <v>0</v>
      </c>
      <c r="L3882" s="76">
        <f t="shared" si="2215"/>
        <v>1268.25</v>
      </c>
      <c r="N3882" s="70">
        <v>888.33</v>
      </c>
      <c r="O3882" s="70">
        <v>379.91999999999996</v>
      </c>
      <c r="P3882" s="70">
        <f t="shared" si="2216"/>
        <v>1268.25</v>
      </c>
      <c r="Q3882" s="64"/>
      <c r="R3882" s="70">
        <f t="shared" si="2217"/>
        <v>888.33</v>
      </c>
      <c r="S3882" s="70">
        <f t="shared" si="2217"/>
        <v>379.96</v>
      </c>
      <c r="T3882" s="70">
        <f t="shared" si="2218"/>
        <v>1268.29</v>
      </c>
      <c r="U3882" s="70">
        <f t="shared" si="2219"/>
        <v>0</v>
      </c>
      <c r="V3882" s="78">
        <f t="shared" si="2220"/>
        <v>1268.29</v>
      </c>
      <c r="X3882" s="70">
        <v>888.33</v>
      </c>
      <c r="Y3882" s="70">
        <v>379.96</v>
      </c>
      <c r="Z3882" s="70">
        <v>1268.29</v>
      </c>
      <c r="AA3882" s="79"/>
      <c r="AB3882" s="80">
        <f t="shared" si="2211"/>
        <v>-1.0000000000104592E-2</v>
      </c>
    </row>
    <row r="3883" spans="1:28" ht="22.5" x14ac:dyDescent="0.25">
      <c r="A3883" s="72" t="s">
        <v>19575</v>
      </c>
      <c r="B3883" s="73" t="s">
        <v>24945</v>
      </c>
      <c r="C3883" s="74" t="s">
        <v>15849</v>
      </c>
      <c r="D3883" s="75">
        <v>0</v>
      </c>
      <c r="E3883" s="70">
        <v>1498.84</v>
      </c>
      <c r="F3883" s="76">
        <f t="shared" si="2212"/>
        <v>0</v>
      </c>
      <c r="G3883" s="77"/>
      <c r="H3883" s="70">
        <f t="shared" si="2213"/>
        <v>1071.73</v>
      </c>
      <c r="I3883" s="70">
        <f t="shared" si="2213"/>
        <v>427.11</v>
      </c>
      <c r="J3883" s="70">
        <f t="shared" si="2214"/>
        <v>1498.8400000000001</v>
      </c>
      <c r="K3883" s="70">
        <v>0</v>
      </c>
      <c r="L3883" s="76">
        <f t="shared" si="2215"/>
        <v>1498.8400000000001</v>
      </c>
      <c r="N3883" s="70">
        <v>1071.73</v>
      </c>
      <c r="O3883" s="70">
        <v>427.11</v>
      </c>
      <c r="P3883" s="70">
        <f t="shared" si="2216"/>
        <v>1498.8400000000001</v>
      </c>
      <c r="Q3883" s="64"/>
      <c r="R3883" s="70">
        <f t="shared" si="2217"/>
        <v>1071.73</v>
      </c>
      <c r="S3883" s="70">
        <f t="shared" si="2217"/>
        <v>427.16</v>
      </c>
      <c r="T3883" s="70">
        <f t="shared" si="2218"/>
        <v>1498.89</v>
      </c>
      <c r="U3883" s="70">
        <f t="shared" si="2219"/>
        <v>0</v>
      </c>
      <c r="V3883" s="78">
        <f t="shared" si="2220"/>
        <v>1498.89</v>
      </c>
      <c r="X3883" s="70">
        <v>1071.73</v>
      </c>
      <c r="Y3883" s="70">
        <v>427.16</v>
      </c>
      <c r="Z3883" s="70">
        <v>1498.89</v>
      </c>
      <c r="AA3883" s="79"/>
      <c r="AB3883" s="80">
        <f t="shared" si="2211"/>
        <v>-1.0000000000104592E-2</v>
      </c>
    </row>
    <row r="3884" spans="1:28" x14ac:dyDescent="0.25">
      <c r="A3884" s="72" t="s">
        <v>19576</v>
      </c>
      <c r="B3884" s="73" t="s">
        <v>24946</v>
      </c>
      <c r="C3884" s="74" t="s">
        <v>15849</v>
      </c>
      <c r="D3884" s="75">
        <v>0</v>
      </c>
      <c r="E3884" s="70">
        <v>1806.69</v>
      </c>
      <c r="F3884" s="76">
        <f t="shared" si="2212"/>
        <v>0</v>
      </c>
      <c r="G3884" s="77"/>
      <c r="H3884" s="70">
        <f t="shared" si="2213"/>
        <v>1355.97</v>
      </c>
      <c r="I3884" s="70">
        <f t="shared" si="2213"/>
        <v>450.72</v>
      </c>
      <c r="J3884" s="70">
        <f t="shared" si="2214"/>
        <v>1806.69</v>
      </c>
      <c r="K3884" s="70">
        <v>0</v>
      </c>
      <c r="L3884" s="76">
        <f t="shared" si="2215"/>
        <v>1806.69</v>
      </c>
      <c r="N3884" s="70">
        <v>1355.9699999999998</v>
      </c>
      <c r="O3884" s="70">
        <v>450.72</v>
      </c>
      <c r="P3884" s="70">
        <f t="shared" si="2216"/>
        <v>1806.6899999999998</v>
      </c>
      <c r="Q3884" s="64"/>
      <c r="R3884" s="70">
        <f t="shared" si="2217"/>
        <v>1355.97</v>
      </c>
      <c r="S3884" s="70">
        <f t="shared" si="2217"/>
        <v>450.77</v>
      </c>
      <c r="T3884" s="70">
        <f t="shared" si="2218"/>
        <v>1806.74</v>
      </c>
      <c r="U3884" s="70">
        <f t="shared" si="2219"/>
        <v>0</v>
      </c>
      <c r="V3884" s="78">
        <f t="shared" si="2220"/>
        <v>1806.74</v>
      </c>
      <c r="X3884" s="70">
        <v>1355.97</v>
      </c>
      <c r="Y3884" s="70">
        <v>450.77</v>
      </c>
      <c r="Z3884" s="70">
        <v>1806.74</v>
      </c>
      <c r="AA3884" s="79"/>
      <c r="AB3884" s="80">
        <f t="shared" si="2211"/>
        <v>-4.0000000000190994E-2</v>
      </c>
    </row>
    <row r="3885" spans="1:28" x14ac:dyDescent="0.25">
      <c r="A3885" s="72" t="s">
        <v>19577</v>
      </c>
      <c r="B3885" s="73" t="s">
        <v>19579</v>
      </c>
      <c r="C3885" s="74" t="s">
        <v>15980</v>
      </c>
      <c r="D3885" s="75">
        <v>0</v>
      </c>
      <c r="E3885" s="70">
        <v>33.200000000000003</v>
      </c>
      <c r="F3885" s="76">
        <f t="shared" si="2212"/>
        <v>0</v>
      </c>
      <c r="G3885" s="77"/>
      <c r="H3885" s="70">
        <f t="shared" si="2213"/>
        <v>13.7</v>
      </c>
      <c r="I3885" s="70">
        <f t="shared" si="2213"/>
        <v>19.5</v>
      </c>
      <c r="J3885" s="70">
        <f t="shared" si="2214"/>
        <v>33.200000000000003</v>
      </c>
      <c r="K3885" s="70">
        <v>0</v>
      </c>
      <c r="L3885" s="76">
        <f t="shared" si="2215"/>
        <v>33.200000000000003</v>
      </c>
      <c r="N3885" s="70">
        <v>13.7</v>
      </c>
      <c r="O3885" s="70">
        <v>19.5</v>
      </c>
      <c r="P3885" s="70">
        <f t="shared" si="2216"/>
        <v>33.200000000000003</v>
      </c>
      <c r="Q3885" s="64"/>
      <c r="R3885" s="70">
        <f t="shared" si="2217"/>
        <v>13.7</v>
      </c>
      <c r="S3885" s="70">
        <f t="shared" si="2217"/>
        <v>19.5</v>
      </c>
      <c r="T3885" s="70">
        <f t="shared" si="2218"/>
        <v>33.200000000000003</v>
      </c>
      <c r="U3885" s="70">
        <f t="shared" si="2219"/>
        <v>0</v>
      </c>
      <c r="V3885" s="78">
        <f t="shared" si="2220"/>
        <v>33.200000000000003</v>
      </c>
      <c r="X3885" s="70">
        <v>13.7</v>
      </c>
      <c r="Y3885" s="70">
        <v>19.5</v>
      </c>
      <c r="Z3885" s="70">
        <v>33.200000000000003</v>
      </c>
      <c r="AA3885" s="79"/>
      <c r="AB3885" s="80">
        <f t="shared" si="2211"/>
        <v>-3.999999999996362E-2</v>
      </c>
    </row>
    <row r="3886" spans="1:28" s="83" customFormat="1" x14ac:dyDescent="0.25">
      <c r="A3886" s="66" t="s">
        <v>19578</v>
      </c>
      <c r="B3886" s="67" t="s">
        <v>24947</v>
      </c>
      <c r="C3886" s="68"/>
      <c r="D3886" s="69"/>
      <c r="E3886" s="70"/>
      <c r="F3886" s="71"/>
      <c r="G3886" s="39"/>
      <c r="H3886" s="70"/>
      <c r="I3886" s="70"/>
      <c r="J3886" s="70"/>
      <c r="K3886" s="70"/>
      <c r="L3886" s="76"/>
      <c r="M3886" s="34"/>
      <c r="N3886" s="70"/>
      <c r="O3886" s="70"/>
      <c r="P3886" s="70"/>
      <c r="Q3886" s="64"/>
      <c r="R3886" s="70"/>
      <c r="S3886" s="70"/>
      <c r="T3886" s="70"/>
      <c r="U3886" s="70"/>
      <c r="V3886" s="78"/>
      <c r="W3886" s="34"/>
      <c r="X3886" s="70"/>
      <c r="Y3886" s="70"/>
      <c r="Z3886" s="70"/>
      <c r="AA3886" s="79"/>
      <c r="AB3886" s="80">
        <f t="shared" si="2211"/>
        <v>-4.9999999999954525E-2</v>
      </c>
    </row>
    <row r="3887" spans="1:28" ht="22.5" x14ac:dyDescent="0.25">
      <c r="A3887" s="66" t="s">
        <v>19580</v>
      </c>
      <c r="B3887" s="67" t="s">
        <v>24948</v>
      </c>
      <c r="C3887" s="68"/>
      <c r="D3887" s="69"/>
      <c r="E3887" s="70"/>
      <c r="F3887" s="71"/>
      <c r="H3887" s="70"/>
      <c r="I3887" s="70"/>
      <c r="J3887" s="70"/>
      <c r="K3887" s="70"/>
      <c r="L3887" s="76"/>
      <c r="N3887" s="70"/>
      <c r="O3887" s="70"/>
      <c r="P3887" s="70"/>
      <c r="Q3887" s="64"/>
      <c r="R3887" s="70"/>
      <c r="S3887" s="70"/>
      <c r="T3887" s="70"/>
      <c r="U3887" s="70"/>
      <c r="V3887" s="78"/>
      <c r="X3887" s="70"/>
      <c r="Y3887" s="70"/>
      <c r="Z3887" s="70"/>
      <c r="AA3887" s="79"/>
      <c r="AB3887" s="80">
        <f t="shared" si="2211"/>
        <v>-5.0000000000181899E-2</v>
      </c>
    </row>
    <row r="3888" spans="1:28" x14ac:dyDescent="0.25">
      <c r="A3888" s="72" t="s">
        <v>19581</v>
      </c>
      <c r="B3888" s="73" t="s">
        <v>24949</v>
      </c>
      <c r="C3888" s="74" t="s">
        <v>15692</v>
      </c>
      <c r="D3888" s="75">
        <v>0</v>
      </c>
      <c r="E3888" s="70">
        <v>3356.5</v>
      </c>
      <c r="F3888" s="76">
        <f>ROUND(D3888*E3888,2)</f>
        <v>0</v>
      </c>
      <c r="G3888" s="77"/>
      <c r="H3888" s="70">
        <f t="shared" ref="H3888:I3890" si="2221">ROUND(N3888+(N3888*$H$2/100),2)</f>
        <v>3339.72</v>
      </c>
      <c r="I3888" s="70">
        <f t="shared" si="2221"/>
        <v>16.78</v>
      </c>
      <c r="J3888" s="70">
        <f>H3888+I3888</f>
        <v>3356.5</v>
      </c>
      <c r="K3888" s="70">
        <v>0</v>
      </c>
      <c r="L3888" s="76">
        <f>SUM(J3888:K3888)</f>
        <v>3356.5</v>
      </c>
      <c r="N3888" s="70">
        <v>3339.7200000000003</v>
      </c>
      <c r="O3888" s="70">
        <v>16.78</v>
      </c>
      <c r="P3888" s="70">
        <f>SUM(N3888:O3888)</f>
        <v>3356.5000000000005</v>
      </c>
      <c r="Q3888" s="64"/>
      <c r="R3888" s="70">
        <f t="shared" ref="R3888:S3890" si="2222">X3888</f>
        <v>3339.72</v>
      </c>
      <c r="S3888" s="70">
        <f t="shared" si="2222"/>
        <v>16.79</v>
      </c>
      <c r="T3888" s="70">
        <f>R3888+S3888</f>
        <v>3356.5099999999998</v>
      </c>
      <c r="U3888" s="70">
        <f>ROUND(Z3888*$H$2,2)/100</f>
        <v>0</v>
      </c>
      <c r="V3888" s="78">
        <f>SUM(T3888:U3888)</f>
        <v>3356.5099999999998</v>
      </c>
      <c r="X3888" s="70">
        <v>3339.72</v>
      </c>
      <c r="Y3888" s="70">
        <v>16.79</v>
      </c>
      <c r="Z3888" s="70">
        <v>3356.51</v>
      </c>
      <c r="AA3888" s="79"/>
      <c r="AB3888" s="80">
        <f t="shared" si="2211"/>
        <v>0</v>
      </c>
    </row>
    <row r="3889" spans="1:28" ht="22.5" x14ac:dyDescent="0.25">
      <c r="A3889" s="72" t="s">
        <v>19582</v>
      </c>
      <c r="B3889" s="73" t="s">
        <v>24950</v>
      </c>
      <c r="C3889" s="74" t="s">
        <v>15747</v>
      </c>
      <c r="D3889" s="75">
        <v>0</v>
      </c>
      <c r="E3889" s="70">
        <v>1284.46</v>
      </c>
      <c r="F3889" s="76">
        <f>ROUND(D3889*E3889,2)</f>
        <v>0</v>
      </c>
      <c r="G3889" s="77"/>
      <c r="H3889" s="70">
        <f t="shared" si="2221"/>
        <v>1284.46</v>
      </c>
      <c r="I3889" s="70">
        <f t="shared" si="2221"/>
        <v>0</v>
      </c>
      <c r="J3889" s="70">
        <f>H3889+I3889</f>
        <v>1284.46</v>
      </c>
      <c r="K3889" s="70">
        <v>0</v>
      </c>
      <c r="L3889" s="76">
        <f>SUM(J3889:K3889)</f>
        <v>1284.46</v>
      </c>
      <c r="N3889" s="70">
        <v>1284.46</v>
      </c>
      <c r="O3889" s="70">
        <v>0</v>
      </c>
      <c r="P3889" s="70">
        <f>SUM(N3889:O3889)</f>
        <v>1284.46</v>
      </c>
      <c r="Q3889" s="64"/>
      <c r="R3889" s="70">
        <f t="shared" si="2222"/>
        <v>1284.46</v>
      </c>
      <c r="S3889" s="70">
        <f t="shared" si="2222"/>
        <v>0</v>
      </c>
      <c r="T3889" s="70">
        <f>R3889+S3889</f>
        <v>1284.46</v>
      </c>
      <c r="U3889" s="70">
        <f>ROUND(Z3889*$H$2,2)/100</f>
        <v>0</v>
      </c>
      <c r="V3889" s="78">
        <f>SUM(T3889:U3889)</f>
        <v>1284.46</v>
      </c>
      <c r="X3889" s="70">
        <v>1284.46</v>
      </c>
      <c r="Y3889" s="70">
        <v>0</v>
      </c>
      <c r="Z3889" s="70">
        <v>1284.46</v>
      </c>
      <c r="AA3889" s="79"/>
      <c r="AB3889" s="80">
        <f t="shared" si="2211"/>
        <v>0</v>
      </c>
    </row>
    <row r="3890" spans="1:28" s="83" customFormat="1" x14ac:dyDescent="0.25">
      <c r="A3890" s="72" t="s">
        <v>19583</v>
      </c>
      <c r="B3890" s="73" t="s">
        <v>24951</v>
      </c>
      <c r="C3890" s="74" t="s">
        <v>15747</v>
      </c>
      <c r="D3890" s="75">
        <v>0</v>
      </c>
      <c r="E3890" s="70">
        <v>1419.13</v>
      </c>
      <c r="F3890" s="76">
        <f>ROUND(D3890*E3890,2)</f>
        <v>0</v>
      </c>
      <c r="G3890" s="77"/>
      <c r="H3890" s="70">
        <f t="shared" si="2221"/>
        <v>1419.13</v>
      </c>
      <c r="I3890" s="70">
        <f t="shared" si="2221"/>
        <v>0</v>
      </c>
      <c r="J3890" s="70">
        <f>H3890+I3890</f>
        <v>1419.13</v>
      </c>
      <c r="K3890" s="70">
        <v>0</v>
      </c>
      <c r="L3890" s="76">
        <f>SUM(J3890:K3890)</f>
        <v>1419.13</v>
      </c>
      <c r="M3890" s="34"/>
      <c r="N3890" s="70">
        <v>1419.13</v>
      </c>
      <c r="O3890" s="70">
        <v>0</v>
      </c>
      <c r="P3890" s="70">
        <f>SUM(N3890:O3890)</f>
        <v>1419.13</v>
      </c>
      <c r="Q3890" s="64"/>
      <c r="R3890" s="70">
        <f t="shared" si="2222"/>
        <v>1419.13</v>
      </c>
      <c r="S3890" s="70">
        <f t="shared" si="2222"/>
        <v>0</v>
      </c>
      <c r="T3890" s="70">
        <f>R3890+S3890</f>
        <v>1419.13</v>
      </c>
      <c r="U3890" s="70">
        <f>ROUND(Z3890*$H$2,2)/100</f>
        <v>0</v>
      </c>
      <c r="V3890" s="78">
        <f>SUM(T3890:U3890)</f>
        <v>1419.13</v>
      </c>
      <c r="W3890" s="34"/>
      <c r="X3890" s="70">
        <v>1419.13</v>
      </c>
      <c r="Y3890" s="70">
        <v>0</v>
      </c>
      <c r="Z3890" s="70">
        <v>1419.13</v>
      </c>
      <c r="AA3890" s="79"/>
      <c r="AB3890" s="80">
        <f t="shared" si="2211"/>
        <v>0</v>
      </c>
    </row>
    <row r="3891" spans="1:28" ht="22.5" x14ac:dyDescent="0.25">
      <c r="A3891" s="66" t="s">
        <v>19584</v>
      </c>
      <c r="B3891" s="67" t="s">
        <v>24952</v>
      </c>
      <c r="C3891" s="68"/>
      <c r="D3891" s="69"/>
      <c r="E3891" s="70"/>
      <c r="F3891" s="71"/>
      <c r="H3891" s="70"/>
      <c r="I3891" s="70"/>
      <c r="J3891" s="70"/>
      <c r="K3891" s="70"/>
      <c r="L3891" s="76"/>
      <c r="N3891" s="70"/>
      <c r="O3891" s="70"/>
      <c r="P3891" s="70"/>
      <c r="Q3891" s="64"/>
      <c r="R3891" s="70"/>
      <c r="S3891" s="70"/>
      <c r="T3891" s="70"/>
      <c r="U3891" s="70"/>
      <c r="V3891" s="78"/>
      <c r="X3891" s="70"/>
      <c r="Y3891" s="70"/>
      <c r="Z3891" s="70"/>
      <c r="AA3891" s="79"/>
      <c r="AB3891" s="80">
        <f t="shared" si="2211"/>
        <v>-9.9999999997635314E-3</v>
      </c>
    </row>
    <row r="3892" spans="1:28" s="34" customFormat="1" ht="22.5" x14ac:dyDescent="0.25">
      <c r="A3892" s="72" t="s">
        <v>19585</v>
      </c>
      <c r="B3892" s="73" t="s">
        <v>24953</v>
      </c>
      <c r="C3892" s="74" t="s">
        <v>15719</v>
      </c>
      <c r="D3892" s="75">
        <v>0</v>
      </c>
      <c r="E3892" s="70">
        <v>6875.15</v>
      </c>
      <c r="F3892" s="76">
        <f>ROUND(D3892*E3892,2)</f>
        <v>0</v>
      </c>
      <c r="G3892" s="77"/>
      <c r="H3892" s="70">
        <f t="shared" ref="H3892:I3894" si="2223">ROUND(N3892+(N3892*$H$2/100),2)</f>
        <v>6875.15</v>
      </c>
      <c r="I3892" s="70">
        <f t="shared" si="2223"/>
        <v>0</v>
      </c>
      <c r="J3892" s="70">
        <f>H3892+I3892</f>
        <v>6875.15</v>
      </c>
      <c r="K3892" s="70">
        <v>0</v>
      </c>
      <c r="L3892" s="76">
        <f>SUM(J3892:K3892)</f>
        <v>6875.15</v>
      </c>
      <c r="N3892" s="70">
        <v>6875.15</v>
      </c>
      <c r="O3892" s="70">
        <v>0</v>
      </c>
      <c r="P3892" s="70">
        <f>SUM(N3892:O3892)</f>
        <v>6875.15</v>
      </c>
      <c r="Q3892" s="64"/>
      <c r="R3892" s="70">
        <f t="shared" ref="R3892:S3894" si="2224">X3892</f>
        <v>6875.15</v>
      </c>
      <c r="S3892" s="70">
        <f t="shared" si="2224"/>
        <v>0</v>
      </c>
      <c r="T3892" s="70">
        <f>R3892+S3892</f>
        <v>6875.15</v>
      </c>
      <c r="U3892" s="70">
        <f>ROUND(Z3892*$H$2,2)/100</f>
        <v>0</v>
      </c>
      <c r="V3892" s="78">
        <f>SUM(T3892:U3892)</f>
        <v>6875.15</v>
      </c>
      <c r="X3892" s="70">
        <v>6875.15</v>
      </c>
      <c r="Y3892" s="70">
        <v>0</v>
      </c>
      <c r="Z3892" s="70">
        <v>6875.15</v>
      </c>
      <c r="AA3892" s="79"/>
      <c r="AB3892" s="80">
        <f t="shared" si="2211"/>
        <v>0</v>
      </c>
    </row>
    <row r="3893" spans="1:28" s="34" customFormat="1" ht="22.5" x14ac:dyDescent="0.25">
      <c r="A3893" s="72" t="s">
        <v>19586</v>
      </c>
      <c r="B3893" s="73" t="s">
        <v>24954</v>
      </c>
      <c r="C3893" s="74" t="s">
        <v>15719</v>
      </c>
      <c r="D3893" s="75">
        <v>0</v>
      </c>
      <c r="E3893" s="70">
        <v>6798.79</v>
      </c>
      <c r="F3893" s="76">
        <f>ROUND(D3893*E3893,2)</f>
        <v>0</v>
      </c>
      <c r="G3893" s="77"/>
      <c r="H3893" s="70">
        <f t="shared" si="2223"/>
        <v>6798.79</v>
      </c>
      <c r="I3893" s="70">
        <f t="shared" si="2223"/>
        <v>0</v>
      </c>
      <c r="J3893" s="70">
        <f>H3893+I3893</f>
        <v>6798.79</v>
      </c>
      <c r="K3893" s="70">
        <v>0</v>
      </c>
      <c r="L3893" s="76">
        <f>SUM(J3893:K3893)</f>
        <v>6798.79</v>
      </c>
      <c r="N3893" s="70">
        <v>6798.79</v>
      </c>
      <c r="O3893" s="70">
        <v>0</v>
      </c>
      <c r="P3893" s="70">
        <f>SUM(N3893:O3893)</f>
        <v>6798.79</v>
      </c>
      <c r="Q3893" s="64"/>
      <c r="R3893" s="70">
        <f t="shared" si="2224"/>
        <v>6798.79</v>
      </c>
      <c r="S3893" s="70">
        <f t="shared" si="2224"/>
        <v>0</v>
      </c>
      <c r="T3893" s="70">
        <f>R3893+S3893</f>
        <v>6798.79</v>
      </c>
      <c r="U3893" s="70">
        <f>ROUND(Z3893*$H$2,2)/100</f>
        <v>0</v>
      </c>
      <c r="V3893" s="78">
        <f>SUM(T3893:U3893)</f>
        <v>6798.79</v>
      </c>
      <c r="X3893" s="70">
        <v>6798.79</v>
      </c>
      <c r="Y3893" s="70">
        <v>0</v>
      </c>
      <c r="Z3893" s="70">
        <v>6798.79</v>
      </c>
      <c r="AA3893" s="79"/>
      <c r="AB3893" s="80">
        <f t="shared" si="2211"/>
        <v>0</v>
      </c>
    </row>
    <row r="3894" spans="1:28" s="34" customFormat="1" x14ac:dyDescent="0.25">
      <c r="A3894" s="72" t="s">
        <v>19587</v>
      </c>
      <c r="B3894" s="73" t="s">
        <v>19589</v>
      </c>
      <c r="C3894" s="74" t="s">
        <v>15719</v>
      </c>
      <c r="D3894" s="75">
        <v>0</v>
      </c>
      <c r="E3894" s="70">
        <v>3723.45</v>
      </c>
      <c r="F3894" s="76">
        <f>ROUND(D3894*E3894,2)</f>
        <v>0</v>
      </c>
      <c r="G3894" s="77"/>
      <c r="H3894" s="70">
        <f t="shared" si="2223"/>
        <v>3723.45</v>
      </c>
      <c r="I3894" s="70">
        <f t="shared" si="2223"/>
        <v>0</v>
      </c>
      <c r="J3894" s="70">
        <f>H3894+I3894</f>
        <v>3723.45</v>
      </c>
      <c r="K3894" s="70">
        <v>0</v>
      </c>
      <c r="L3894" s="76">
        <f>SUM(J3894:K3894)</f>
        <v>3723.45</v>
      </c>
      <c r="N3894" s="70">
        <v>3723.45</v>
      </c>
      <c r="O3894" s="70">
        <v>0</v>
      </c>
      <c r="P3894" s="70">
        <f>SUM(N3894:O3894)</f>
        <v>3723.45</v>
      </c>
      <c r="Q3894" s="64"/>
      <c r="R3894" s="70">
        <f t="shared" si="2224"/>
        <v>3723.45</v>
      </c>
      <c r="S3894" s="70">
        <f t="shared" si="2224"/>
        <v>0</v>
      </c>
      <c r="T3894" s="70">
        <f>R3894+S3894</f>
        <v>3723.45</v>
      </c>
      <c r="U3894" s="70">
        <f>ROUND(Z3894*$H$2,2)/100</f>
        <v>0</v>
      </c>
      <c r="V3894" s="78">
        <f>SUM(T3894:U3894)</f>
        <v>3723.45</v>
      </c>
      <c r="X3894" s="70">
        <v>3723.45</v>
      </c>
      <c r="Y3894" s="70">
        <v>0</v>
      </c>
      <c r="Z3894" s="70">
        <v>3723.45</v>
      </c>
      <c r="AA3894" s="79"/>
      <c r="AB3894" s="80">
        <f t="shared" si="2211"/>
        <v>0</v>
      </c>
    </row>
    <row r="3895" spans="1:28" s="34" customFormat="1" x14ac:dyDescent="0.25">
      <c r="A3895" s="66" t="s">
        <v>19588</v>
      </c>
      <c r="B3895" s="67" t="s">
        <v>24955</v>
      </c>
      <c r="C3895" s="68"/>
      <c r="D3895" s="69"/>
      <c r="E3895" s="70"/>
      <c r="F3895" s="71"/>
      <c r="G3895" s="39"/>
      <c r="H3895" s="70"/>
      <c r="I3895" s="70"/>
      <c r="J3895" s="70"/>
      <c r="K3895" s="70"/>
      <c r="L3895" s="76"/>
      <c r="N3895" s="70"/>
      <c r="O3895" s="70"/>
      <c r="P3895" s="70"/>
      <c r="Q3895" s="64"/>
      <c r="R3895" s="70"/>
      <c r="S3895" s="70"/>
      <c r="T3895" s="70"/>
      <c r="U3895" s="70"/>
      <c r="V3895" s="78"/>
      <c r="X3895" s="70"/>
      <c r="Y3895" s="70"/>
      <c r="Z3895" s="70"/>
      <c r="AA3895" s="79"/>
      <c r="AB3895" s="80">
        <f t="shared" si="2211"/>
        <v>0</v>
      </c>
    </row>
    <row r="3896" spans="1:28" x14ac:dyDescent="0.25">
      <c r="A3896" s="66" t="s">
        <v>19590</v>
      </c>
      <c r="B3896" s="67" t="s">
        <v>24956</v>
      </c>
      <c r="C3896" s="68"/>
      <c r="D3896" s="69"/>
      <c r="E3896" s="70"/>
      <c r="F3896" s="71"/>
      <c r="H3896" s="70"/>
      <c r="I3896" s="70"/>
      <c r="J3896" s="70"/>
      <c r="K3896" s="70"/>
      <c r="L3896" s="76"/>
      <c r="N3896" s="70"/>
      <c r="O3896" s="70"/>
      <c r="P3896" s="70"/>
      <c r="Q3896" s="64"/>
      <c r="R3896" s="70"/>
      <c r="S3896" s="70"/>
      <c r="T3896" s="70"/>
      <c r="U3896" s="70"/>
      <c r="V3896" s="78"/>
      <c r="X3896" s="70"/>
      <c r="Y3896" s="70"/>
      <c r="Z3896" s="70"/>
      <c r="AA3896" s="79"/>
      <c r="AB3896" s="80">
        <f t="shared" si="2211"/>
        <v>0</v>
      </c>
    </row>
    <row r="3897" spans="1:28" x14ac:dyDescent="0.25">
      <c r="A3897" s="72" t="s">
        <v>19591</v>
      </c>
      <c r="B3897" s="73" t="s">
        <v>24957</v>
      </c>
      <c r="C3897" s="74" t="s">
        <v>15719</v>
      </c>
      <c r="D3897" s="75">
        <v>0</v>
      </c>
      <c r="E3897" s="70">
        <v>1547.05</v>
      </c>
      <c r="F3897" s="76">
        <f>ROUND(D3897*E3897,2)</f>
        <v>0</v>
      </c>
      <c r="G3897" s="77"/>
      <c r="H3897" s="70">
        <f>ROUND(N3897+(N3897*$H$2/100),2)</f>
        <v>1547.05</v>
      </c>
      <c r="I3897" s="70">
        <f>ROUND(O3897+(O3897*$H$2/100),2)</f>
        <v>0</v>
      </c>
      <c r="J3897" s="70">
        <f>H3897+I3897</f>
        <v>1547.05</v>
      </c>
      <c r="K3897" s="70">
        <v>0</v>
      </c>
      <c r="L3897" s="76">
        <f>SUM(J3897:K3897)</f>
        <v>1547.05</v>
      </c>
      <c r="N3897" s="70">
        <v>1547.05</v>
      </c>
      <c r="O3897" s="70">
        <v>0</v>
      </c>
      <c r="P3897" s="70">
        <f>SUM(N3897:O3897)</f>
        <v>1547.05</v>
      </c>
      <c r="Q3897" s="64"/>
      <c r="R3897" s="70">
        <f>X3897</f>
        <v>1547.05</v>
      </c>
      <c r="S3897" s="70">
        <f>Y3897</f>
        <v>0</v>
      </c>
      <c r="T3897" s="70">
        <f>R3897+S3897</f>
        <v>1547.05</v>
      </c>
      <c r="U3897" s="70">
        <f>ROUND(Z3897*$H$2,2)/100</f>
        <v>0</v>
      </c>
      <c r="V3897" s="78">
        <f>SUM(T3897:U3897)</f>
        <v>1547.05</v>
      </c>
      <c r="X3897" s="70">
        <v>1547.05</v>
      </c>
      <c r="Y3897" s="70">
        <v>0</v>
      </c>
      <c r="Z3897" s="70">
        <v>1547.05</v>
      </c>
      <c r="AA3897" s="79"/>
      <c r="AB3897" s="80">
        <f t="shared" si="2211"/>
        <v>0</v>
      </c>
    </row>
    <row r="3898" spans="1:28" x14ac:dyDescent="0.25">
      <c r="A3898" s="66" t="s">
        <v>19592</v>
      </c>
      <c r="B3898" s="67" t="s">
        <v>24958</v>
      </c>
      <c r="C3898" s="68"/>
      <c r="D3898" s="69"/>
      <c r="E3898" s="70"/>
      <c r="F3898" s="71"/>
      <c r="H3898" s="70"/>
      <c r="I3898" s="70"/>
      <c r="J3898" s="70"/>
      <c r="K3898" s="70"/>
      <c r="L3898" s="76"/>
      <c r="N3898" s="70"/>
      <c r="O3898" s="70"/>
      <c r="P3898" s="70"/>
      <c r="Q3898" s="64"/>
      <c r="R3898" s="70"/>
      <c r="S3898" s="70"/>
      <c r="T3898" s="70"/>
      <c r="U3898" s="70"/>
      <c r="V3898" s="78"/>
      <c r="X3898" s="70"/>
      <c r="Y3898" s="70"/>
      <c r="Z3898" s="70"/>
      <c r="AA3898" s="79"/>
      <c r="AB3898" s="80">
        <f t="shared" si="2211"/>
        <v>0</v>
      </c>
    </row>
    <row r="3899" spans="1:28" x14ac:dyDescent="0.25">
      <c r="A3899" s="72" t="s">
        <v>19593</v>
      </c>
      <c r="B3899" s="73" t="s">
        <v>19595</v>
      </c>
      <c r="C3899" s="74" t="s">
        <v>15719</v>
      </c>
      <c r="D3899" s="75">
        <v>0</v>
      </c>
      <c r="E3899" s="70">
        <v>2139.9</v>
      </c>
      <c r="F3899" s="76">
        <f>ROUND(D3899*E3899,2)</f>
        <v>0</v>
      </c>
      <c r="G3899" s="77"/>
      <c r="H3899" s="70">
        <f>ROUND(N3899+(N3899*$H$2/100),2)</f>
        <v>2139.9</v>
      </c>
      <c r="I3899" s="70">
        <f>ROUND(O3899+(O3899*$H$2/100),2)</f>
        <v>0</v>
      </c>
      <c r="J3899" s="70">
        <f>H3899+I3899</f>
        <v>2139.9</v>
      </c>
      <c r="K3899" s="70">
        <v>0</v>
      </c>
      <c r="L3899" s="76">
        <f>SUM(J3899:K3899)</f>
        <v>2139.9</v>
      </c>
      <c r="N3899" s="70">
        <v>2139.9</v>
      </c>
      <c r="O3899" s="70">
        <v>0</v>
      </c>
      <c r="P3899" s="70">
        <f>SUM(N3899:O3899)</f>
        <v>2139.9</v>
      </c>
      <c r="Q3899" s="64"/>
      <c r="R3899" s="70">
        <f>X3899</f>
        <v>2139.9</v>
      </c>
      <c r="S3899" s="70">
        <f>Y3899</f>
        <v>0</v>
      </c>
      <c r="T3899" s="70">
        <f>R3899+S3899</f>
        <v>2139.9</v>
      </c>
      <c r="U3899" s="70">
        <f>ROUND(Z3899*$H$2,2)/100</f>
        <v>0</v>
      </c>
      <c r="V3899" s="78">
        <f>SUM(T3899:U3899)</f>
        <v>2139.9</v>
      </c>
      <c r="X3899" s="70">
        <v>2139.9</v>
      </c>
      <c r="Y3899" s="70">
        <v>0</v>
      </c>
      <c r="Z3899" s="70">
        <v>2139.9</v>
      </c>
      <c r="AA3899" s="79"/>
      <c r="AB3899" s="80">
        <f t="shared" si="2211"/>
        <v>0</v>
      </c>
    </row>
    <row r="3900" spans="1:28" x14ac:dyDescent="0.25">
      <c r="A3900" s="66" t="s">
        <v>19594</v>
      </c>
      <c r="B3900" s="67" t="s">
        <v>24959</v>
      </c>
      <c r="C3900" s="68"/>
      <c r="D3900" s="69"/>
      <c r="E3900" s="70"/>
      <c r="F3900" s="71"/>
      <c r="H3900" s="70"/>
      <c r="I3900" s="70"/>
      <c r="J3900" s="70"/>
      <c r="K3900" s="70"/>
      <c r="L3900" s="76"/>
      <c r="N3900" s="70"/>
      <c r="O3900" s="70"/>
      <c r="P3900" s="70"/>
      <c r="Q3900" s="64"/>
      <c r="R3900" s="70"/>
      <c r="S3900" s="70"/>
      <c r="T3900" s="70"/>
      <c r="U3900" s="70"/>
      <c r="V3900" s="78"/>
      <c r="X3900" s="70"/>
      <c r="Y3900" s="70"/>
      <c r="Z3900" s="70"/>
      <c r="AA3900" s="79"/>
      <c r="AB3900" s="80">
        <f t="shared" si="2211"/>
        <v>0</v>
      </c>
    </row>
    <row r="3901" spans="1:28" s="34" customFormat="1" ht="22.5" x14ac:dyDescent="0.25">
      <c r="A3901" s="66" t="s">
        <v>19596</v>
      </c>
      <c r="B3901" s="67" t="s">
        <v>24960</v>
      </c>
      <c r="C3901" s="68"/>
      <c r="D3901" s="69"/>
      <c r="E3901" s="70"/>
      <c r="F3901" s="71"/>
      <c r="G3901" s="39"/>
      <c r="H3901" s="70"/>
      <c r="I3901" s="70"/>
      <c r="J3901" s="70"/>
      <c r="K3901" s="70"/>
      <c r="L3901" s="76"/>
      <c r="N3901" s="70"/>
      <c r="O3901" s="70"/>
      <c r="P3901" s="70"/>
      <c r="Q3901" s="64"/>
      <c r="R3901" s="70"/>
      <c r="S3901" s="70"/>
      <c r="T3901" s="70"/>
      <c r="U3901" s="70"/>
      <c r="V3901" s="78"/>
      <c r="X3901" s="70"/>
      <c r="Y3901" s="70"/>
      <c r="Z3901" s="70"/>
      <c r="AA3901" s="79"/>
      <c r="AB3901" s="80">
        <f t="shared" si="2211"/>
        <v>0</v>
      </c>
    </row>
    <row r="3902" spans="1:28" x14ac:dyDescent="0.25">
      <c r="A3902" s="72" t="s">
        <v>19597</v>
      </c>
      <c r="B3902" s="73" t="s">
        <v>24961</v>
      </c>
      <c r="C3902" s="74" t="s">
        <v>15692</v>
      </c>
      <c r="D3902" s="75">
        <v>0</v>
      </c>
      <c r="E3902" s="70">
        <v>964.89</v>
      </c>
      <c r="F3902" s="76">
        <f t="shared" ref="F3902:F3909" si="2225">ROUND(D3902*E3902,2)</f>
        <v>0</v>
      </c>
      <c r="G3902" s="77"/>
      <c r="H3902" s="70">
        <f t="shared" ref="H3902:I3909" si="2226">ROUND(N3902+(N3902*$H$2/100),2)</f>
        <v>954.83</v>
      </c>
      <c r="I3902" s="70">
        <f t="shared" si="2226"/>
        <v>10.06</v>
      </c>
      <c r="J3902" s="70">
        <f t="shared" ref="J3902:J3909" si="2227">H3902+I3902</f>
        <v>964.89</v>
      </c>
      <c r="K3902" s="70">
        <v>0</v>
      </c>
      <c r="L3902" s="76">
        <f t="shared" ref="L3902:L3909" si="2228">SUM(J3902:K3902)</f>
        <v>964.89</v>
      </c>
      <c r="N3902" s="70">
        <v>954.83</v>
      </c>
      <c r="O3902" s="70">
        <v>10.06</v>
      </c>
      <c r="P3902" s="70">
        <f t="shared" ref="P3902:P3909" si="2229">SUM(N3902:O3902)</f>
        <v>964.89</v>
      </c>
      <c r="Q3902" s="64"/>
      <c r="R3902" s="70">
        <f t="shared" ref="R3902:S3909" si="2230">X3902</f>
        <v>954.83</v>
      </c>
      <c r="S3902" s="70">
        <f t="shared" si="2230"/>
        <v>10.06</v>
      </c>
      <c r="T3902" s="70">
        <f t="shared" ref="T3902:T3909" si="2231">R3902+S3902</f>
        <v>964.89</v>
      </c>
      <c r="U3902" s="70">
        <f t="shared" ref="U3902:U3909" si="2232">ROUND(Z3902*$H$2,2)/100</f>
        <v>0</v>
      </c>
      <c r="V3902" s="78">
        <f t="shared" ref="V3902:V3909" si="2233">SUM(T3902:U3902)</f>
        <v>964.89</v>
      </c>
      <c r="X3902" s="70">
        <v>954.83</v>
      </c>
      <c r="Y3902" s="70">
        <v>10.06</v>
      </c>
      <c r="Z3902" s="70">
        <v>964.89</v>
      </c>
      <c r="AA3902" s="79"/>
      <c r="AB3902" s="80">
        <f t="shared" si="2211"/>
        <v>0</v>
      </c>
    </row>
    <row r="3903" spans="1:28" s="34" customFormat="1" x14ac:dyDescent="0.25">
      <c r="A3903" s="72" t="s">
        <v>19598</v>
      </c>
      <c r="B3903" s="73" t="s">
        <v>24962</v>
      </c>
      <c r="C3903" s="74" t="s">
        <v>15692</v>
      </c>
      <c r="D3903" s="75">
        <v>0</v>
      </c>
      <c r="E3903" s="70">
        <v>7494.13</v>
      </c>
      <c r="F3903" s="76">
        <f t="shared" si="2225"/>
        <v>0</v>
      </c>
      <c r="G3903" s="77"/>
      <c r="H3903" s="70">
        <f t="shared" si="2226"/>
        <v>7494.13</v>
      </c>
      <c r="I3903" s="70">
        <f t="shared" si="2226"/>
        <v>0</v>
      </c>
      <c r="J3903" s="70">
        <f t="shared" si="2227"/>
        <v>7494.13</v>
      </c>
      <c r="K3903" s="70">
        <v>0</v>
      </c>
      <c r="L3903" s="76">
        <f t="shared" si="2228"/>
        <v>7494.13</v>
      </c>
      <c r="N3903" s="70">
        <v>7494.13</v>
      </c>
      <c r="O3903" s="70">
        <v>0</v>
      </c>
      <c r="P3903" s="70">
        <f t="shared" si="2229"/>
        <v>7494.13</v>
      </c>
      <c r="Q3903" s="64"/>
      <c r="R3903" s="70">
        <f t="shared" si="2230"/>
        <v>7494.13</v>
      </c>
      <c r="S3903" s="70">
        <f t="shared" si="2230"/>
        <v>0</v>
      </c>
      <c r="T3903" s="70">
        <f t="shared" si="2231"/>
        <v>7494.13</v>
      </c>
      <c r="U3903" s="70">
        <f t="shared" si="2232"/>
        <v>0</v>
      </c>
      <c r="V3903" s="78">
        <f t="shared" si="2233"/>
        <v>7494.13</v>
      </c>
      <c r="X3903" s="70">
        <v>7494.13</v>
      </c>
      <c r="Y3903" s="70">
        <v>0</v>
      </c>
      <c r="Z3903" s="70">
        <v>7494.13</v>
      </c>
      <c r="AA3903" s="79"/>
      <c r="AB3903" s="80">
        <f t="shared" si="2211"/>
        <v>0</v>
      </c>
    </row>
    <row r="3904" spans="1:28" s="83" customFormat="1" ht="22.5" x14ac:dyDescent="0.25">
      <c r="A3904" s="72" t="s">
        <v>19599</v>
      </c>
      <c r="B3904" s="73" t="s">
        <v>24963</v>
      </c>
      <c r="C3904" s="74" t="s">
        <v>15849</v>
      </c>
      <c r="D3904" s="75">
        <v>0</v>
      </c>
      <c r="E3904" s="70">
        <v>175.06</v>
      </c>
      <c r="F3904" s="76">
        <f t="shared" si="2225"/>
        <v>0</v>
      </c>
      <c r="G3904" s="77"/>
      <c r="H3904" s="70">
        <f t="shared" si="2226"/>
        <v>141.51</v>
      </c>
      <c r="I3904" s="70">
        <f t="shared" si="2226"/>
        <v>33.549999999999997</v>
      </c>
      <c r="J3904" s="70">
        <f t="shared" si="2227"/>
        <v>175.06</v>
      </c>
      <c r="K3904" s="70">
        <v>0</v>
      </c>
      <c r="L3904" s="76">
        <f t="shared" si="2228"/>
        <v>175.06</v>
      </c>
      <c r="M3904" s="34"/>
      <c r="N3904" s="70">
        <v>141.51</v>
      </c>
      <c r="O3904" s="70">
        <v>33.549999999999997</v>
      </c>
      <c r="P3904" s="70">
        <f t="shared" si="2229"/>
        <v>175.06</v>
      </c>
      <c r="Q3904" s="64"/>
      <c r="R3904" s="70">
        <f t="shared" si="2230"/>
        <v>141.51</v>
      </c>
      <c r="S3904" s="70">
        <f t="shared" si="2230"/>
        <v>33.549999999999997</v>
      </c>
      <c r="T3904" s="70">
        <f t="shared" si="2231"/>
        <v>175.06</v>
      </c>
      <c r="U3904" s="70">
        <f t="shared" si="2232"/>
        <v>0</v>
      </c>
      <c r="V3904" s="78">
        <f t="shared" si="2233"/>
        <v>175.06</v>
      </c>
      <c r="W3904" s="34"/>
      <c r="X3904" s="70">
        <v>141.51</v>
      </c>
      <c r="Y3904" s="70">
        <v>33.549999999999997</v>
      </c>
      <c r="Z3904" s="70">
        <v>175.06</v>
      </c>
      <c r="AA3904" s="79"/>
      <c r="AB3904" s="80">
        <f t="shared" si="2211"/>
        <v>0</v>
      </c>
    </row>
    <row r="3905" spans="1:28" s="83" customFormat="1" ht="22.5" x14ac:dyDescent="0.25">
      <c r="A3905" s="72" t="s">
        <v>19600</v>
      </c>
      <c r="B3905" s="73" t="s">
        <v>24964</v>
      </c>
      <c r="C3905" s="74" t="s">
        <v>15849</v>
      </c>
      <c r="D3905" s="75">
        <v>0</v>
      </c>
      <c r="E3905" s="70">
        <v>2616.67</v>
      </c>
      <c r="F3905" s="76">
        <f t="shared" si="2225"/>
        <v>0</v>
      </c>
      <c r="G3905" s="29"/>
      <c r="H3905" s="70">
        <f t="shared" si="2226"/>
        <v>2616.67</v>
      </c>
      <c r="I3905" s="70">
        <f t="shared" si="2226"/>
        <v>0</v>
      </c>
      <c r="J3905" s="70">
        <f t="shared" si="2227"/>
        <v>2616.67</v>
      </c>
      <c r="K3905" s="70">
        <v>0</v>
      </c>
      <c r="L3905" s="76">
        <f t="shared" si="2228"/>
        <v>2616.67</v>
      </c>
      <c r="M3905" s="34"/>
      <c r="N3905" s="70">
        <v>2616.67</v>
      </c>
      <c r="O3905" s="70">
        <v>0</v>
      </c>
      <c r="P3905" s="70">
        <f t="shared" si="2229"/>
        <v>2616.67</v>
      </c>
      <c r="Q3905" s="64"/>
      <c r="R3905" s="70">
        <f t="shared" si="2230"/>
        <v>2616.67</v>
      </c>
      <c r="S3905" s="70">
        <f t="shared" si="2230"/>
        <v>0</v>
      </c>
      <c r="T3905" s="70">
        <f t="shared" si="2231"/>
        <v>2616.67</v>
      </c>
      <c r="U3905" s="70">
        <f t="shared" si="2232"/>
        <v>0</v>
      </c>
      <c r="V3905" s="78">
        <f t="shared" si="2233"/>
        <v>2616.67</v>
      </c>
      <c r="W3905" s="34"/>
      <c r="X3905" s="70">
        <v>2616.67</v>
      </c>
      <c r="Y3905" s="70">
        <v>0</v>
      </c>
      <c r="Z3905" s="70">
        <v>2616.67</v>
      </c>
      <c r="AA3905" s="79"/>
      <c r="AB3905" s="80">
        <f t="shared" si="2211"/>
        <v>0</v>
      </c>
    </row>
    <row r="3906" spans="1:28" s="83" customFormat="1" x14ac:dyDescent="0.25">
      <c r="A3906" s="72" t="s">
        <v>19601</v>
      </c>
      <c r="B3906" s="73" t="s">
        <v>24965</v>
      </c>
      <c r="C3906" s="74" t="s">
        <v>15849</v>
      </c>
      <c r="D3906" s="75">
        <v>0</v>
      </c>
      <c r="E3906" s="70">
        <v>3710.46</v>
      </c>
      <c r="F3906" s="76">
        <f t="shared" si="2225"/>
        <v>0</v>
      </c>
      <c r="G3906" s="29"/>
      <c r="H3906" s="70">
        <f t="shared" si="2226"/>
        <v>3710.46</v>
      </c>
      <c r="I3906" s="70">
        <f t="shared" si="2226"/>
        <v>0</v>
      </c>
      <c r="J3906" s="70">
        <f t="shared" si="2227"/>
        <v>3710.46</v>
      </c>
      <c r="K3906" s="70">
        <v>0</v>
      </c>
      <c r="L3906" s="76">
        <f t="shared" si="2228"/>
        <v>3710.46</v>
      </c>
      <c r="M3906" s="34"/>
      <c r="N3906" s="70">
        <v>3710.46</v>
      </c>
      <c r="O3906" s="70">
        <v>0</v>
      </c>
      <c r="P3906" s="70">
        <f t="shared" si="2229"/>
        <v>3710.46</v>
      </c>
      <c r="Q3906" s="64"/>
      <c r="R3906" s="70">
        <f t="shared" si="2230"/>
        <v>3710.46</v>
      </c>
      <c r="S3906" s="70">
        <f t="shared" si="2230"/>
        <v>0</v>
      </c>
      <c r="T3906" s="70">
        <f t="shared" si="2231"/>
        <v>3710.46</v>
      </c>
      <c r="U3906" s="70">
        <f t="shared" si="2232"/>
        <v>0</v>
      </c>
      <c r="V3906" s="78">
        <f t="shared" si="2233"/>
        <v>3710.46</v>
      </c>
      <c r="W3906" s="34"/>
      <c r="X3906" s="70">
        <v>3710.46</v>
      </c>
      <c r="Y3906" s="70">
        <v>0</v>
      </c>
      <c r="Z3906" s="70">
        <v>3710.46</v>
      </c>
      <c r="AA3906" s="79"/>
      <c r="AB3906" s="80">
        <f t="shared" si="2211"/>
        <v>0</v>
      </c>
    </row>
    <row r="3907" spans="1:28" s="83" customFormat="1" x14ac:dyDescent="0.25">
      <c r="A3907" s="72" t="s">
        <v>19602</v>
      </c>
      <c r="B3907" s="73" t="s">
        <v>24966</v>
      </c>
      <c r="C3907" s="74" t="s">
        <v>15849</v>
      </c>
      <c r="D3907" s="75">
        <v>0</v>
      </c>
      <c r="E3907" s="70">
        <v>1043.9000000000001</v>
      </c>
      <c r="F3907" s="76">
        <f t="shared" si="2225"/>
        <v>0</v>
      </c>
      <c r="G3907" s="29"/>
      <c r="H3907" s="70">
        <f t="shared" si="2226"/>
        <v>960.02</v>
      </c>
      <c r="I3907" s="70">
        <f t="shared" si="2226"/>
        <v>83.88</v>
      </c>
      <c r="J3907" s="70">
        <f t="shared" si="2227"/>
        <v>1043.9000000000001</v>
      </c>
      <c r="K3907" s="70">
        <v>0</v>
      </c>
      <c r="L3907" s="76">
        <f t="shared" si="2228"/>
        <v>1043.9000000000001</v>
      </c>
      <c r="M3907" s="34"/>
      <c r="N3907" s="70">
        <v>960.02</v>
      </c>
      <c r="O3907" s="70">
        <v>83.88</v>
      </c>
      <c r="P3907" s="70">
        <f t="shared" si="2229"/>
        <v>1043.9000000000001</v>
      </c>
      <c r="Q3907" s="64"/>
      <c r="R3907" s="70">
        <f t="shared" si="2230"/>
        <v>960.02</v>
      </c>
      <c r="S3907" s="70">
        <f t="shared" si="2230"/>
        <v>83.89</v>
      </c>
      <c r="T3907" s="70">
        <f t="shared" si="2231"/>
        <v>1043.9100000000001</v>
      </c>
      <c r="U3907" s="70">
        <f t="shared" si="2232"/>
        <v>0</v>
      </c>
      <c r="V3907" s="78">
        <f t="shared" si="2233"/>
        <v>1043.9100000000001</v>
      </c>
      <c r="W3907" s="34"/>
      <c r="X3907" s="70">
        <v>960.02</v>
      </c>
      <c r="Y3907" s="70">
        <v>83.89</v>
      </c>
      <c r="Z3907" s="70">
        <v>1043.9100000000001</v>
      </c>
      <c r="AA3907" s="79"/>
      <c r="AB3907" s="80">
        <f t="shared" si="2211"/>
        <v>0</v>
      </c>
    </row>
    <row r="3908" spans="1:28" s="83" customFormat="1" ht="22.5" x14ac:dyDescent="0.25">
      <c r="A3908" s="72" t="s">
        <v>19603</v>
      </c>
      <c r="B3908" s="73" t="s">
        <v>24967</v>
      </c>
      <c r="C3908" s="74" t="s">
        <v>15692</v>
      </c>
      <c r="D3908" s="75">
        <v>0</v>
      </c>
      <c r="E3908" s="70">
        <v>2123.41</v>
      </c>
      <c r="F3908" s="76">
        <f t="shared" si="2225"/>
        <v>0</v>
      </c>
      <c r="G3908" s="29"/>
      <c r="H3908" s="70">
        <f t="shared" si="2226"/>
        <v>2113.35</v>
      </c>
      <c r="I3908" s="70">
        <f t="shared" si="2226"/>
        <v>10.06</v>
      </c>
      <c r="J3908" s="70">
        <f t="shared" si="2227"/>
        <v>2123.41</v>
      </c>
      <c r="K3908" s="70">
        <v>0</v>
      </c>
      <c r="L3908" s="76">
        <f t="shared" si="2228"/>
        <v>2123.41</v>
      </c>
      <c r="M3908" s="34"/>
      <c r="N3908" s="70">
        <v>2113.35</v>
      </c>
      <c r="O3908" s="70">
        <v>10.06</v>
      </c>
      <c r="P3908" s="70">
        <f t="shared" si="2229"/>
        <v>2123.41</v>
      </c>
      <c r="Q3908" s="64"/>
      <c r="R3908" s="70">
        <f t="shared" si="2230"/>
        <v>2113.35</v>
      </c>
      <c r="S3908" s="70">
        <f t="shared" si="2230"/>
        <v>10.06</v>
      </c>
      <c r="T3908" s="70">
        <f t="shared" si="2231"/>
        <v>2123.41</v>
      </c>
      <c r="U3908" s="70">
        <f t="shared" si="2232"/>
        <v>0</v>
      </c>
      <c r="V3908" s="78">
        <f t="shared" si="2233"/>
        <v>2123.41</v>
      </c>
      <c r="W3908" s="34"/>
      <c r="X3908" s="70">
        <v>2113.35</v>
      </c>
      <c r="Y3908" s="70">
        <v>10.06</v>
      </c>
      <c r="Z3908" s="70">
        <v>2123.41</v>
      </c>
      <c r="AA3908" s="79"/>
      <c r="AB3908" s="80">
        <f t="shared" si="2211"/>
        <v>0</v>
      </c>
    </row>
    <row r="3909" spans="1:28" s="83" customFormat="1" ht="22.5" x14ac:dyDescent="0.25">
      <c r="A3909" s="72" t="s">
        <v>19604</v>
      </c>
      <c r="B3909" s="73" t="s">
        <v>24968</v>
      </c>
      <c r="C3909" s="74" t="s">
        <v>15849</v>
      </c>
      <c r="D3909" s="75">
        <v>0</v>
      </c>
      <c r="E3909" s="70">
        <v>2837.89</v>
      </c>
      <c r="F3909" s="76">
        <f t="shared" si="2225"/>
        <v>0</v>
      </c>
      <c r="G3909" s="29"/>
      <c r="H3909" s="70">
        <f t="shared" si="2226"/>
        <v>2379.83</v>
      </c>
      <c r="I3909" s="70">
        <f t="shared" si="2226"/>
        <v>458.06</v>
      </c>
      <c r="J3909" s="70">
        <f t="shared" si="2227"/>
        <v>2837.89</v>
      </c>
      <c r="K3909" s="70">
        <v>0</v>
      </c>
      <c r="L3909" s="76">
        <f t="shared" si="2228"/>
        <v>2837.89</v>
      </c>
      <c r="M3909" s="34"/>
      <c r="N3909" s="70">
        <v>2379.83</v>
      </c>
      <c r="O3909" s="70">
        <v>458.06</v>
      </c>
      <c r="P3909" s="70">
        <f t="shared" si="2229"/>
        <v>2837.89</v>
      </c>
      <c r="Q3909" s="64"/>
      <c r="R3909" s="70">
        <f t="shared" si="2230"/>
        <v>2379.83</v>
      </c>
      <c r="S3909" s="70">
        <f t="shared" si="2230"/>
        <v>458.08</v>
      </c>
      <c r="T3909" s="70">
        <f t="shared" si="2231"/>
        <v>2837.91</v>
      </c>
      <c r="U3909" s="70">
        <f t="shared" si="2232"/>
        <v>0</v>
      </c>
      <c r="V3909" s="78">
        <f t="shared" si="2233"/>
        <v>2837.91</v>
      </c>
      <c r="W3909" s="34"/>
      <c r="X3909" s="70">
        <v>2379.83</v>
      </c>
      <c r="Y3909" s="70">
        <v>458.08</v>
      </c>
      <c r="Z3909" s="70">
        <v>2837.91</v>
      </c>
      <c r="AA3909" s="79"/>
      <c r="AB3909" s="80">
        <f t="shared" si="2211"/>
        <v>0</v>
      </c>
    </row>
    <row r="3910" spans="1:28" s="83" customFormat="1" ht="33.75" x14ac:dyDescent="0.25">
      <c r="A3910" s="66" t="s">
        <v>19605</v>
      </c>
      <c r="B3910" s="67" t="s">
        <v>24969</v>
      </c>
      <c r="C3910" s="68"/>
      <c r="D3910" s="69"/>
      <c r="E3910" s="70"/>
      <c r="F3910" s="71"/>
      <c r="G3910" s="39"/>
      <c r="H3910" s="70"/>
      <c r="I3910" s="70"/>
      <c r="J3910" s="70"/>
      <c r="K3910" s="70"/>
      <c r="L3910" s="76"/>
      <c r="M3910" s="34"/>
      <c r="N3910" s="70"/>
      <c r="O3910" s="70"/>
      <c r="P3910" s="70"/>
      <c r="Q3910" s="64"/>
      <c r="R3910" s="70"/>
      <c r="S3910" s="70"/>
      <c r="T3910" s="70"/>
      <c r="U3910" s="70"/>
      <c r="V3910" s="78"/>
      <c r="W3910" s="34"/>
      <c r="X3910" s="70"/>
      <c r="Y3910" s="70"/>
      <c r="Z3910" s="70"/>
      <c r="AA3910" s="79"/>
      <c r="AB3910" s="80">
        <f t="shared" si="2211"/>
        <v>-9.9999999999909051E-3</v>
      </c>
    </row>
    <row r="3911" spans="1:28" x14ac:dyDescent="0.25">
      <c r="A3911" s="72" t="s">
        <v>19606</v>
      </c>
      <c r="B3911" s="73" t="s">
        <v>24970</v>
      </c>
      <c r="C3911" s="74" t="s">
        <v>15692</v>
      </c>
      <c r="D3911" s="75">
        <v>0</v>
      </c>
      <c r="E3911" s="70">
        <v>3616.56</v>
      </c>
      <c r="F3911" s="76">
        <f t="shared" ref="F3911:F3930" si="2234">ROUND(D3911*E3911,2)</f>
        <v>0</v>
      </c>
      <c r="G3911" s="29"/>
      <c r="H3911" s="70">
        <f t="shared" ref="H3911:I3922" si="2235">ROUND(N3911+(N3911*$H$2/100),2)</f>
        <v>2869.7</v>
      </c>
      <c r="I3911" s="70">
        <f t="shared" si="2235"/>
        <v>746.86</v>
      </c>
      <c r="J3911" s="70">
        <f t="shared" ref="J3911:J3922" si="2236">H3911+I3911</f>
        <v>3616.56</v>
      </c>
      <c r="K3911" s="70">
        <v>0</v>
      </c>
      <c r="L3911" s="76">
        <f t="shared" ref="L3911:L3922" si="2237">SUM(J3911:K3911)</f>
        <v>3616.56</v>
      </c>
      <c r="N3911" s="70">
        <v>2869.7</v>
      </c>
      <c r="O3911" s="70">
        <v>746.86</v>
      </c>
      <c r="P3911" s="70">
        <f t="shared" ref="P3911:P3930" si="2238">SUM(N3911:O3911)</f>
        <v>3616.56</v>
      </c>
      <c r="Q3911" s="64"/>
      <c r="R3911" s="70">
        <f t="shared" ref="R3911:S3922" si="2239">X3911</f>
        <v>2869.7</v>
      </c>
      <c r="S3911" s="70">
        <f t="shared" si="2239"/>
        <v>746.88</v>
      </c>
      <c r="T3911" s="70">
        <f t="shared" ref="T3911:T3922" si="2240">R3911+S3911</f>
        <v>3616.58</v>
      </c>
      <c r="U3911" s="70">
        <f t="shared" ref="U3911:U3922" si="2241">ROUND(Z3911*$H$2,2)/100</f>
        <v>0</v>
      </c>
      <c r="V3911" s="78">
        <f t="shared" ref="V3911:V3922" si="2242">SUM(T3911:U3911)</f>
        <v>3616.58</v>
      </c>
      <c r="X3911" s="70">
        <v>2869.7</v>
      </c>
      <c r="Y3911" s="70">
        <v>746.88</v>
      </c>
      <c r="Z3911" s="70">
        <v>3616.58</v>
      </c>
      <c r="AA3911" s="79"/>
      <c r="AB3911" s="80">
        <f t="shared" si="2211"/>
        <v>0</v>
      </c>
    </row>
    <row r="3912" spans="1:28" x14ac:dyDescent="0.25">
      <c r="A3912" s="72" t="s">
        <v>19607</v>
      </c>
      <c r="B3912" s="73" t="s">
        <v>24971</v>
      </c>
      <c r="C3912" s="74" t="s">
        <v>15692</v>
      </c>
      <c r="D3912" s="75">
        <v>0</v>
      </c>
      <c r="E3912" s="70">
        <v>6110.29</v>
      </c>
      <c r="F3912" s="76">
        <f t="shared" si="2234"/>
        <v>0</v>
      </c>
      <c r="G3912" s="29"/>
      <c r="H3912" s="70">
        <f t="shared" si="2235"/>
        <v>6080.04</v>
      </c>
      <c r="I3912" s="70">
        <f t="shared" si="2235"/>
        <v>30.25</v>
      </c>
      <c r="J3912" s="70">
        <f t="shared" si="2236"/>
        <v>6110.29</v>
      </c>
      <c r="K3912" s="70">
        <v>0</v>
      </c>
      <c r="L3912" s="76">
        <f t="shared" si="2237"/>
        <v>6110.29</v>
      </c>
      <c r="N3912" s="70">
        <v>6080.04</v>
      </c>
      <c r="O3912" s="70">
        <v>30.25</v>
      </c>
      <c r="P3912" s="70">
        <f t="shared" si="2238"/>
        <v>6110.29</v>
      </c>
      <c r="Q3912" s="64"/>
      <c r="R3912" s="70">
        <f t="shared" si="2239"/>
        <v>6080.04</v>
      </c>
      <c r="S3912" s="70">
        <f t="shared" si="2239"/>
        <v>30.25</v>
      </c>
      <c r="T3912" s="70">
        <f t="shared" si="2240"/>
        <v>6110.29</v>
      </c>
      <c r="U3912" s="70">
        <f t="shared" si="2241"/>
        <v>0</v>
      </c>
      <c r="V3912" s="78">
        <f t="shared" si="2242"/>
        <v>6110.29</v>
      </c>
      <c r="X3912" s="70">
        <v>6080.04</v>
      </c>
      <c r="Y3912" s="70">
        <v>30.25</v>
      </c>
      <c r="Z3912" s="70">
        <v>6110.29</v>
      </c>
      <c r="AA3912" s="79"/>
      <c r="AB3912" s="80">
        <f t="shared" si="2211"/>
        <v>-1.999999999998181E-2</v>
      </c>
    </row>
    <row r="3913" spans="1:28" x14ac:dyDescent="0.25">
      <c r="A3913" s="72" t="s">
        <v>19608</v>
      </c>
      <c r="B3913" s="73" t="s">
        <v>24972</v>
      </c>
      <c r="C3913" s="74" t="s">
        <v>15692</v>
      </c>
      <c r="D3913" s="75">
        <v>0</v>
      </c>
      <c r="E3913" s="70">
        <v>823.41</v>
      </c>
      <c r="F3913" s="76">
        <f t="shared" si="2234"/>
        <v>0</v>
      </c>
      <c r="G3913" s="77"/>
      <c r="H3913" s="70">
        <f t="shared" si="2235"/>
        <v>590.02</v>
      </c>
      <c r="I3913" s="70">
        <f t="shared" si="2235"/>
        <v>233.39</v>
      </c>
      <c r="J3913" s="70">
        <f t="shared" si="2236"/>
        <v>823.41</v>
      </c>
      <c r="K3913" s="70">
        <v>0</v>
      </c>
      <c r="L3913" s="76">
        <f t="shared" si="2237"/>
        <v>823.41</v>
      </c>
      <c r="N3913" s="70">
        <v>590.02</v>
      </c>
      <c r="O3913" s="70">
        <v>233.39</v>
      </c>
      <c r="P3913" s="70">
        <f t="shared" si="2238"/>
        <v>823.41</v>
      </c>
      <c r="Q3913" s="64"/>
      <c r="R3913" s="70">
        <f t="shared" si="2239"/>
        <v>590.02</v>
      </c>
      <c r="S3913" s="70">
        <f t="shared" si="2239"/>
        <v>233.4</v>
      </c>
      <c r="T3913" s="70">
        <f t="shared" si="2240"/>
        <v>823.42</v>
      </c>
      <c r="U3913" s="70">
        <f t="shared" si="2241"/>
        <v>0</v>
      </c>
      <c r="V3913" s="78">
        <f t="shared" si="2242"/>
        <v>823.42</v>
      </c>
      <c r="X3913" s="70">
        <v>590.02</v>
      </c>
      <c r="Y3913" s="70">
        <v>233.4</v>
      </c>
      <c r="Z3913" s="70">
        <v>823.42</v>
      </c>
      <c r="AA3913" s="79"/>
      <c r="AB3913" s="80">
        <f t="shared" si="2211"/>
        <v>0</v>
      </c>
    </row>
    <row r="3914" spans="1:28" s="34" customFormat="1" x14ac:dyDescent="0.25">
      <c r="A3914" s="72" t="s">
        <v>19609</v>
      </c>
      <c r="B3914" s="73" t="s">
        <v>24973</v>
      </c>
      <c r="C3914" s="74" t="s">
        <v>15692</v>
      </c>
      <c r="D3914" s="75">
        <v>0</v>
      </c>
      <c r="E3914" s="70">
        <v>1304.21</v>
      </c>
      <c r="F3914" s="76">
        <f t="shared" si="2234"/>
        <v>0</v>
      </c>
      <c r="G3914" s="77"/>
      <c r="H3914" s="70">
        <f t="shared" si="2235"/>
        <v>1070.82</v>
      </c>
      <c r="I3914" s="70">
        <f t="shared" si="2235"/>
        <v>233.39</v>
      </c>
      <c r="J3914" s="70">
        <f t="shared" si="2236"/>
        <v>1304.21</v>
      </c>
      <c r="K3914" s="70">
        <v>0</v>
      </c>
      <c r="L3914" s="76">
        <f t="shared" si="2237"/>
        <v>1304.21</v>
      </c>
      <c r="N3914" s="70">
        <v>1070.82</v>
      </c>
      <c r="O3914" s="70">
        <v>233.39</v>
      </c>
      <c r="P3914" s="70">
        <f t="shared" si="2238"/>
        <v>1304.21</v>
      </c>
      <c r="Q3914" s="64"/>
      <c r="R3914" s="70">
        <f t="shared" si="2239"/>
        <v>1070.82</v>
      </c>
      <c r="S3914" s="70">
        <f t="shared" si="2239"/>
        <v>233.4</v>
      </c>
      <c r="T3914" s="70">
        <f t="shared" si="2240"/>
        <v>1304.22</v>
      </c>
      <c r="U3914" s="70">
        <f t="shared" si="2241"/>
        <v>0</v>
      </c>
      <c r="V3914" s="78">
        <f t="shared" si="2242"/>
        <v>1304.22</v>
      </c>
      <c r="X3914" s="70">
        <v>1070.82</v>
      </c>
      <c r="Y3914" s="70">
        <v>233.4</v>
      </c>
      <c r="Z3914" s="70">
        <v>1304.22</v>
      </c>
      <c r="AA3914" s="79"/>
      <c r="AB3914" s="80">
        <f t="shared" si="2211"/>
        <v>-1.999999999998181E-2</v>
      </c>
    </row>
    <row r="3915" spans="1:28" x14ac:dyDescent="0.25">
      <c r="A3915" s="72" t="s">
        <v>19610</v>
      </c>
      <c r="B3915" s="73" t="s">
        <v>24974</v>
      </c>
      <c r="C3915" s="74" t="s">
        <v>15692</v>
      </c>
      <c r="D3915" s="75">
        <v>0</v>
      </c>
      <c r="E3915" s="70">
        <v>1074.0900000000001</v>
      </c>
      <c r="F3915" s="76">
        <f t="shared" si="2234"/>
        <v>0</v>
      </c>
      <c r="G3915" s="77"/>
      <c r="H3915" s="70">
        <f t="shared" si="2235"/>
        <v>840.7</v>
      </c>
      <c r="I3915" s="70">
        <f t="shared" si="2235"/>
        <v>233.39</v>
      </c>
      <c r="J3915" s="70">
        <f t="shared" si="2236"/>
        <v>1074.0900000000001</v>
      </c>
      <c r="K3915" s="70">
        <v>0</v>
      </c>
      <c r="L3915" s="76">
        <f t="shared" si="2237"/>
        <v>1074.0900000000001</v>
      </c>
      <c r="N3915" s="70">
        <v>840.7</v>
      </c>
      <c r="O3915" s="70">
        <v>233.39</v>
      </c>
      <c r="P3915" s="70">
        <f t="shared" si="2238"/>
        <v>1074.0900000000001</v>
      </c>
      <c r="Q3915" s="64"/>
      <c r="R3915" s="70">
        <f t="shared" si="2239"/>
        <v>840.7</v>
      </c>
      <c r="S3915" s="70">
        <f t="shared" si="2239"/>
        <v>233.4</v>
      </c>
      <c r="T3915" s="70">
        <f t="shared" si="2240"/>
        <v>1074.1000000000001</v>
      </c>
      <c r="U3915" s="70">
        <f t="shared" si="2241"/>
        <v>0</v>
      </c>
      <c r="V3915" s="78">
        <f t="shared" si="2242"/>
        <v>1074.1000000000001</v>
      </c>
      <c r="X3915" s="70">
        <v>840.7</v>
      </c>
      <c r="Y3915" s="70">
        <v>233.4</v>
      </c>
      <c r="Z3915" s="70">
        <v>1074.0999999999999</v>
      </c>
      <c r="AA3915" s="79"/>
      <c r="AB3915" s="80">
        <f t="shared" si="2211"/>
        <v>0</v>
      </c>
    </row>
    <row r="3916" spans="1:28" x14ac:dyDescent="0.25">
      <c r="A3916" s="72" t="s">
        <v>19611</v>
      </c>
      <c r="B3916" s="73" t="s">
        <v>24975</v>
      </c>
      <c r="C3916" s="74" t="s">
        <v>15692</v>
      </c>
      <c r="D3916" s="75">
        <v>0</v>
      </c>
      <c r="E3916" s="70">
        <v>2428.58</v>
      </c>
      <c r="F3916" s="76">
        <f t="shared" si="2234"/>
        <v>0</v>
      </c>
      <c r="G3916" s="77"/>
      <c r="H3916" s="70">
        <f t="shared" si="2235"/>
        <v>1961.79</v>
      </c>
      <c r="I3916" s="70">
        <f t="shared" si="2235"/>
        <v>466.79</v>
      </c>
      <c r="J3916" s="70">
        <f t="shared" si="2236"/>
        <v>2428.58</v>
      </c>
      <c r="K3916" s="70">
        <v>0</v>
      </c>
      <c r="L3916" s="76">
        <f t="shared" si="2237"/>
        <v>2428.58</v>
      </c>
      <c r="N3916" s="70">
        <v>1961.79</v>
      </c>
      <c r="O3916" s="70">
        <v>466.79</v>
      </c>
      <c r="P3916" s="70">
        <f t="shared" si="2238"/>
        <v>2428.58</v>
      </c>
      <c r="Q3916" s="64"/>
      <c r="R3916" s="70">
        <f t="shared" si="2239"/>
        <v>1961.79</v>
      </c>
      <c r="S3916" s="70">
        <f t="shared" si="2239"/>
        <v>466.8</v>
      </c>
      <c r="T3916" s="70">
        <f t="shared" si="2240"/>
        <v>2428.59</v>
      </c>
      <c r="U3916" s="70">
        <f t="shared" si="2241"/>
        <v>0</v>
      </c>
      <c r="V3916" s="78">
        <f t="shared" si="2242"/>
        <v>2428.59</v>
      </c>
      <c r="X3916" s="70">
        <v>1961.79</v>
      </c>
      <c r="Y3916" s="70">
        <v>466.8</v>
      </c>
      <c r="Z3916" s="70">
        <v>2428.59</v>
      </c>
      <c r="AA3916" s="79"/>
      <c r="AB3916" s="80">
        <f t="shared" si="2211"/>
        <v>-9.9999999999909051E-3</v>
      </c>
    </row>
    <row r="3917" spans="1:28" x14ac:dyDescent="0.25">
      <c r="A3917" s="72" t="s">
        <v>19612</v>
      </c>
      <c r="B3917" s="73" t="s">
        <v>24976</v>
      </c>
      <c r="C3917" s="74" t="s">
        <v>15692</v>
      </c>
      <c r="D3917" s="75">
        <v>0</v>
      </c>
      <c r="E3917" s="70">
        <v>697.85</v>
      </c>
      <c r="F3917" s="76">
        <f t="shared" si="2234"/>
        <v>0</v>
      </c>
      <c r="G3917" s="77"/>
      <c r="H3917" s="70">
        <f t="shared" si="2235"/>
        <v>690.41</v>
      </c>
      <c r="I3917" s="70">
        <f t="shared" si="2235"/>
        <v>7.44</v>
      </c>
      <c r="J3917" s="70">
        <f t="shared" si="2236"/>
        <v>697.85</v>
      </c>
      <c r="K3917" s="70">
        <v>0</v>
      </c>
      <c r="L3917" s="76">
        <f t="shared" si="2237"/>
        <v>697.85</v>
      </c>
      <c r="N3917" s="70">
        <v>690.41</v>
      </c>
      <c r="O3917" s="70">
        <v>7.4399999999999995</v>
      </c>
      <c r="P3917" s="70">
        <f t="shared" si="2238"/>
        <v>697.85</v>
      </c>
      <c r="Q3917" s="64"/>
      <c r="R3917" s="70">
        <f t="shared" si="2239"/>
        <v>690.41</v>
      </c>
      <c r="S3917" s="70">
        <f t="shared" si="2239"/>
        <v>7.44</v>
      </c>
      <c r="T3917" s="70">
        <f t="shared" si="2240"/>
        <v>697.85</v>
      </c>
      <c r="U3917" s="70">
        <f t="shared" si="2241"/>
        <v>0</v>
      </c>
      <c r="V3917" s="78">
        <f t="shared" si="2242"/>
        <v>697.85</v>
      </c>
      <c r="X3917" s="70">
        <v>690.41</v>
      </c>
      <c r="Y3917" s="70">
        <v>7.44</v>
      </c>
      <c r="Z3917" s="70">
        <v>697.85</v>
      </c>
      <c r="AA3917" s="79"/>
      <c r="AB3917" s="80">
        <f t="shared" si="2211"/>
        <v>-9.9999999999909051E-3</v>
      </c>
    </row>
    <row r="3918" spans="1:28" ht="22.5" x14ac:dyDescent="0.25">
      <c r="A3918" s="72" t="s">
        <v>19613</v>
      </c>
      <c r="B3918" s="73" t="s">
        <v>24977</v>
      </c>
      <c r="C3918" s="74" t="s">
        <v>15692</v>
      </c>
      <c r="D3918" s="75">
        <v>0</v>
      </c>
      <c r="E3918" s="70">
        <v>26.07</v>
      </c>
      <c r="F3918" s="76">
        <f t="shared" si="2234"/>
        <v>0</v>
      </c>
      <c r="G3918" s="77"/>
      <c r="H3918" s="70">
        <f t="shared" si="2235"/>
        <v>9.2899999999999991</v>
      </c>
      <c r="I3918" s="70">
        <f t="shared" si="2235"/>
        <v>16.78</v>
      </c>
      <c r="J3918" s="70">
        <f t="shared" si="2236"/>
        <v>26.07</v>
      </c>
      <c r="K3918" s="70">
        <v>0</v>
      </c>
      <c r="L3918" s="76">
        <f t="shared" si="2237"/>
        <v>26.07</v>
      </c>
      <c r="N3918" s="70">
        <v>9.2899999999999991</v>
      </c>
      <c r="O3918" s="70">
        <v>16.78</v>
      </c>
      <c r="P3918" s="70">
        <f t="shared" si="2238"/>
        <v>26.07</v>
      </c>
      <c r="Q3918" s="64"/>
      <c r="R3918" s="70">
        <f t="shared" si="2239"/>
        <v>9.2899999999999991</v>
      </c>
      <c r="S3918" s="70">
        <f t="shared" si="2239"/>
        <v>16.79</v>
      </c>
      <c r="T3918" s="70">
        <f t="shared" si="2240"/>
        <v>26.08</v>
      </c>
      <c r="U3918" s="70">
        <f t="shared" si="2241"/>
        <v>0</v>
      </c>
      <c r="V3918" s="78">
        <f t="shared" si="2242"/>
        <v>26.08</v>
      </c>
      <c r="X3918" s="70">
        <v>9.2899999999999991</v>
      </c>
      <c r="Y3918" s="70">
        <v>16.79</v>
      </c>
      <c r="Z3918" s="70">
        <v>26.08</v>
      </c>
      <c r="AA3918" s="79"/>
      <c r="AB3918" s="80">
        <f t="shared" si="2211"/>
        <v>-9.9999999997635314E-3</v>
      </c>
    </row>
    <row r="3919" spans="1:28" x14ac:dyDescent="0.25">
      <c r="A3919" s="91" t="s">
        <v>19869</v>
      </c>
      <c r="B3919" s="91" t="s">
        <v>24978</v>
      </c>
      <c r="C3919" s="92" t="s">
        <v>15692</v>
      </c>
      <c r="D3919" s="75">
        <v>0</v>
      </c>
      <c r="E3919" s="70">
        <v>937.63000000000011</v>
      </c>
      <c r="F3919" s="76">
        <f t="shared" si="2234"/>
        <v>0</v>
      </c>
      <c r="G3919" s="29"/>
      <c r="H3919" s="70">
        <f t="shared" si="2235"/>
        <v>803.45</v>
      </c>
      <c r="I3919" s="70">
        <f t="shared" si="2235"/>
        <v>134.18</v>
      </c>
      <c r="J3919" s="70">
        <f t="shared" si="2236"/>
        <v>937.63000000000011</v>
      </c>
      <c r="K3919" s="70">
        <v>0</v>
      </c>
      <c r="L3919" s="76">
        <f t="shared" si="2237"/>
        <v>937.63000000000011</v>
      </c>
      <c r="N3919" s="70">
        <v>803.45</v>
      </c>
      <c r="O3919" s="70">
        <v>134.18</v>
      </c>
      <c r="P3919" s="70">
        <f t="shared" si="2238"/>
        <v>937.63000000000011</v>
      </c>
      <c r="Q3919" s="34"/>
      <c r="R3919" s="70">
        <f t="shared" si="2239"/>
        <v>803.45</v>
      </c>
      <c r="S3919" s="70">
        <f t="shared" si="2239"/>
        <v>134.19999999999999</v>
      </c>
      <c r="T3919" s="70">
        <f t="shared" si="2240"/>
        <v>937.65000000000009</v>
      </c>
      <c r="U3919" s="70">
        <f t="shared" si="2241"/>
        <v>0</v>
      </c>
      <c r="V3919" s="78">
        <f t="shared" si="2242"/>
        <v>937.65000000000009</v>
      </c>
      <c r="X3919" s="113">
        <v>803.45</v>
      </c>
      <c r="Y3919" s="113">
        <v>134.19999999999999</v>
      </c>
      <c r="Z3919" s="113">
        <v>937.65</v>
      </c>
      <c r="AB3919" s="80">
        <f t="shared" si="2211"/>
        <v>-1.0000000000218279E-2</v>
      </c>
    </row>
    <row r="3920" spans="1:28" x14ac:dyDescent="0.25">
      <c r="A3920" s="72" t="s">
        <v>19614</v>
      </c>
      <c r="B3920" s="73" t="s">
        <v>24979</v>
      </c>
      <c r="C3920" s="74" t="s">
        <v>15692</v>
      </c>
      <c r="D3920" s="75">
        <v>0</v>
      </c>
      <c r="E3920" s="70">
        <v>266.33999999999997</v>
      </c>
      <c r="F3920" s="76">
        <f t="shared" si="2234"/>
        <v>0</v>
      </c>
      <c r="G3920" s="77"/>
      <c r="H3920" s="70">
        <f t="shared" si="2235"/>
        <v>232.79</v>
      </c>
      <c r="I3920" s="70">
        <f t="shared" si="2235"/>
        <v>33.549999999999997</v>
      </c>
      <c r="J3920" s="70">
        <f t="shared" si="2236"/>
        <v>266.33999999999997</v>
      </c>
      <c r="K3920" s="70">
        <v>0</v>
      </c>
      <c r="L3920" s="76">
        <f t="shared" si="2237"/>
        <v>266.33999999999997</v>
      </c>
      <c r="N3920" s="70">
        <v>232.79</v>
      </c>
      <c r="O3920" s="70">
        <v>33.549999999999997</v>
      </c>
      <c r="P3920" s="70">
        <f t="shared" si="2238"/>
        <v>266.33999999999997</v>
      </c>
      <c r="Q3920" s="64"/>
      <c r="R3920" s="70">
        <f t="shared" si="2239"/>
        <v>232.79</v>
      </c>
      <c r="S3920" s="70">
        <f t="shared" si="2239"/>
        <v>33.549999999999997</v>
      </c>
      <c r="T3920" s="70">
        <f t="shared" si="2240"/>
        <v>266.33999999999997</v>
      </c>
      <c r="U3920" s="70">
        <f t="shared" si="2241"/>
        <v>0</v>
      </c>
      <c r="V3920" s="78">
        <f t="shared" si="2242"/>
        <v>266.33999999999997</v>
      </c>
      <c r="X3920" s="70">
        <v>232.79</v>
      </c>
      <c r="Y3920" s="70">
        <v>33.549999999999997</v>
      </c>
      <c r="Z3920" s="70">
        <v>266.33999999999997</v>
      </c>
      <c r="AA3920" s="79"/>
      <c r="AB3920" s="80">
        <f t="shared" si="2211"/>
        <v>0</v>
      </c>
    </row>
    <row r="3921" spans="1:28" ht="22.5" x14ac:dyDescent="0.25">
      <c r="A3921" s="72" t="s">
        <v>19615</v>
      </c>
      <c r="B3921" s="73" t="s">
        <v>24980</v>
      </c>
      <c r="C3921" s="74" t="s">
        <v>15692</v>
      </c>
      <c r="D3921" s="75">
        <v>0</v>
      </c>
      <c r="E3921" s="70">
        <v>495.02</v>
      </c>
      <c r="F3921" s="76">
        <f t="shared" si="2234"/>
        <v>0</v>
      </c>
      <c r="G3921" s="77"/>
      <c r="H3921" s="70">
        <f t="shared" si="2235"/>
        <v>484.96</v>
      </c>
      <c r="I3921" s="70">
        <f t="shared" si="2235"/>
        <v>10.06</v>
      </c>
      <c r="J3921" s="70">
        <f t="shared" si="2236"/>
        <v>495.02</v>
      </c>
      <c r="K3921" s="70">
        <v>0</v>
      </c>
      <c r="L3921" s="76">
        <f t="shared" si="2237"/>
        <v>495.02</v>
      </c>
      <c r="N3921" s="70">
        <v>484.96</v>
      </c>
      <c r="O3921" s="70">
        <v>10.06</v>
      </c>
      <c r="P3921" s="70">
        <f t="shared" si="2238"/>
        <v>495.02</v>
      </c>
      <c r="Q3921" s="64"/>
      <c r="R3921" s="70">
        <f t="shared" si="2239"/>
        <v>484.96</v>
      </c>
      <c r="S3921" s="70">
        <f t="shared" si="2239"/>
        <v>10.06</v>
      </c>
      <c r="T3921" s="70">
        <f t="shared" si="2240"/>
        <v>495.02</v>
      </c>
      <c r="U3921" s="70">
        <f t="shared" si="2241"/>
        <v>0</v>
      </c>
      <c r="V3921" s="78">
        <f t="shared" si="2242"/>
        <v>495.02</v>
      </c>
      <c r="X3921" s="70">
        <v>484.96</v>
      </c>
      <c r="Y3921" s="70">
        <v>10.06</v>
      </c>
      <c r="Z3921" s="70">
        <v>495.02</v>
      </c>
      <c r="AA3921" s="79"/>
      <c r="AB3921" s="80">
        <f t="shared" si="2211"/>
        <v>-9.9999999999980105E-3</v>
      </c>
    </row>
    <row r="3922" spans="1:28" s="34" customFormat="1" x14ac:dyDescent="0.25">
      <c r="A3922" s="84" t="s">
        <v>19870</v>
      </c>
      <c r="B3922" s="84" t="s">
        <v>24981</v>
      </c>
      <c r="C3922" s="84" t="s">
        <v>15692</v>
      </c>
      <c r="D3922" s="87">
        <v>0</v>
      </c>
      <c r="E3922" s="88">
        <v>975.83999999999992</v>
      </c>
      <c r="F3922" s="76">
        <f t="shared" si="2234"/>
        <v>0</v>
      </c>
      <c r="G3922" s="29"/>
      <c r="H3922" s="88">
        <f t="shared" si="2235"/>
        <v>838.76</v>
      </c>
      <c r="I3922" s="88">
        <f t="shared" si="2235"/>
        <v>137.08000000000001</v>
      </c>
      <c r="J3922" s="88">
        <f t="shared" si="2236"/>
        <v>975.84</v>
      </c>
      <c r="K3922" s="88">
        <v>0</v>
      </c>
      <c r="L3922" s="76">
        <f t="shared" si="2237"/>
        <v>975.84</v>
      </c>
      <c r="N3922" s="88">
        <v>838.76</v>
      </c>
      <c r="O3922" s="88">
        <v>137.07999999999998</v>
      </c>
      <c r="P3922" s="88">
        <f t="shared" si="2238"/>
        <v>975.83999999999992</v>
      </c>
      <c r="Q3922" s="89"/>
      <c r="R3922" s="88">
        <f t="shared" si="2239"/>
        <v>838.76</v>
      </c>
      <c r="S3922" s="88">
        <f t="shared" si="2239"/>
        <v>137.08000000000001</v>
      </c>
      <c r="T3922" s="88">
        <f t="shared" si="2240"/>
        <v>975.84</v>
      </c>
      <c r="U3922" s="88">
        <f t="shared" si="2241"/>
        <v>0</v>
      </c>
      <c r="V3922" s="78">
        <f t="shared" si="2242"/>
        <v>975.84</v>
      </c>
      <c r="X3922" s="88">
        <v>838.76</v>
      </c>
      <c r="Y3922" s="88">
        <v>137.08000000000001</v>
      </c>
      <c r="Z3922" s="88">
        <v>975.84</v>
      </c>
      <c r="AA3922" s="79"/>
      <c r="AB3922" s="108">
        <f t="shared" si="2211"/>
        <v>-1.9999999999868123E-2</v>
      </c>
    </row>
    <row r="3923" spans="1:28" s="34" customFormat="1" x14ac:dyDescent="0.25">
      <c r="A3923" s="84" t="s">
        <v>19871</v>
      </c>
      <c r="B3923" s="84" t="s">
        <v>24982</v>
      </c>
      <c r="C3923" s="84" t="s">
        <v>15692</v>
      </c>
      <c r="D3923" s="87">
        <v>0</v>
      </c>
      <c r="E3923" s="88">
        <v>3306.2799999999997</v>
      </c>
      <c r="F3923" s="76">
        <f t="shared" si="2234"/>
        <v>0</v>
      </c>
      <c r="G3923" s="29"/>
      <c r="H3923" s="88"/>
      <c r="I3923" s="88"/>
      <c r="J3923" s="88"/>
      <c r="K3923" s="88"/>
      <c r="L3923" s="76"/>
      <c r="N3923" s="88">
        <v>3169.2</v>
      </c>
      <c r="O3923" s="88">
        <v>137.07999999999998</v>
      </c>
      <c r="P3923" s="88">
        <f t="shared" si="2238"/>
        <v>3306.2799999999997</v>
      </c>
      <c r="Q3923" s="89"/>
      <c r="R3923" s="88"/>
      <c r="S3923" s="88"/>
      <c r="T3923" s="88"/>
      <c r="U3923" s="88"/>
      <c r="V3923" s="78"/>
      <c r="X3923" s="88">
        <v>3169.2</v>
      </c>
      <c r="Y3923" s="88">
        <v>137.08000000000001</v>
      </c>
      <c r="Z3923" s="88">
        <v>3306.28</v>
      </c>
      <c r="AA3923" s="79"/>
      <c r="AB3923" s="80">
        <f t="shared" si="2211"/>
        <v>0</v>
      </c>
    </row>
    <row r="3924" spans="1:28" x14ac:dyDescent="0.25">
      <c r="A3924" s="84" t="s">
        <v>19872</v>
      </c>
      <c r="B3924" s="84" t="s">
        <v>24983</v>
      </c>
      <c r="C3924" s="84" t="s">
        <v>15692</v>
      </c>
      <c r="D3924" s="87">
        <v>0</v>
      </c>
      <c r="E3924" s="88">
        <v>9202.19</v>
      </c>
      <c r="F3924" s="76">
        <f t="shared" si="2234"/>
        <v>0</v>
      </c>
      <c r="G3924" s="29"/>
      <c r="H3924" s="88"/>
      <c r="I3924" s="88"/>
      <c r="J3924" s="88"/>
      <c r="K3924" s="88"/>
      <c r="L3924" s="76"/>
      <c r="N3924" s="88">
        <v>9065.11</v>
      </c>
      <c r="O3924" s="88">
        <v>137.07999999999998</v>
      </c>
      <c r="P3924" s="88">
        <f t="shared" si="2238"/>
        <v>9202.19</v>
      </c>
      <c r="Q3924" s="89"/>
      <c r="R3924" s="88"/>
      <c r="S3924" s="88"/>
      <c r="T3924" s="88"/>
      <c r="U3924" s="88"/>
      <c r="V3924" s="78"/>
      <c r="X3924" s="88">
        <v>9065.11</v>
      </c>
      <c r="Y3924" s="88">
        <v>137.08000000000001</v>
      </c>
      <c r="Z3924" s="88">
        <v>9202.19</v>
      </c>
      <c r="AA3924" s="79"/>
      <c r="AB3924" s="80">
        <f t="shared" si="2211"/>
        <v>0</v>
      </c>
    </row>
    <row r="3925" spans="1:28" ht="22.5" x14ac:dyDescent="0.25">
      <c r="A3925" s="72" t="s">
        <v>19616</v>
      </c>
      <c r="B3925" s="73" t="s">
        <v>24984</v>
      </c>
      <c r="C3925" s="74" t="s">
        <v>15692</v>
      </c>
      <c r="D3925" s="75">
        <v>0</v>
      </c>
      <c r="E3925" s="70">
        <v>971.59</v>
      </c>
      <c r="F3925" s="76">
        <f t="shared" si="2234"/>
        <v>0</v>
      </c>
      <c r="G3925" s="93"/>
      <c r="H3925" s="70">
        <f t="shared" ref="H3925:I3930" si="2243">ROUND(N3925+(N3925*$H$2/100),2)</f>
        <v>969.11</v>
      </c>
      <c r="I3925" s="70">
        <f t="shared" si="2243"/>
        <v>2.48</v>
      </c>
      <c r="J3925" s="70">
        <f t="shared" ref="J3925:J3930" si="2244">H3925+I3925</f>
        <v>971.59</v>
      </c>
      <c r="K3925" s="70">
        <v>0</v>
      </c>
      <c r="L3925" s="76">
        <f t="shared" ref="L3925:L3930" si="2245">SUM(J3925:K3925)</f>
        <v>971.59</v>
      </c>
      <c r="N3925" s="70">
        <v>969.11</v>
      </c>
      <c r="O3925" s="70">
        <v>2.48</v>
      </c>
      <c r="P3925" s="70">
        <f t="shared" si="2238"/>
        <v>971.59</v>
      </c>
      <c r="Q3925" s="64"/>
      <c r="R3925" s="70">
        <f t="shared" ref="R3925:S3930" si="2246">X3925</f>
        <v>969.11</v>
      </c>
      <c r="S3925" s="70">
        <f t="shared" si="2246"/>
        <v>2.48</v>
      </c>
      <c r="T3925" s="70">
        <f t="shared" ref="T3925:T3930" si="2247">R3925+S3925</f>
        <v>971.59</v>
      </c>
      <c r="U3925" s="70">
        <f t="shared" ref="U3925:U3930" si="2248">ROUND(Z3925*$H$2,2)/100</f>
        <v>0</v>
      </c>
      <c r="V3925" s="78">
        <f t="shared" ref="V3925:V3930" si="2249">SUM(T3925:U3925)</f>
        <v>971.59</v>
      </c>
      <c r="X3925" s="70">
        <v>969.11</v>
      </c>
      <c r="Y3925" s="70">
        <v>2.48</v>
      </c>
      <c r="Z3925" s="70">
        <v>971.59</v>
      </c>
      <c r="AA3925" s="79"/>
      <c r="AB3925" s="80">
        <f t="shared" si="2211"/>
        <v>0</v>
      </c>
    </row>
    <row r="3926" spans="1:28" ht="22.5" x14ac:dyDescent="0.25">
      <c r="A3926" s="72" t="s">
        <v>19617</v>
      </c>
      <c r="B3926" s="73" t="s">
        <v>24985</v>
      </c>
      <c r="C3926" s="74" t="s">
        <v>15849</v>
      </c>
      <c r="D3926" s="75">
        <v>0</v>
      </c>
      <c r="E3926" s="70">
        <v>8501.1200000000008</v>
      </c>
      <c r="F3926" s="76">
        <f t="shared" si="2234"/>
        <v>0</v>
      </c>
      <c r="G3926" s="93"/>
      <c r="H3926" s="70">
        <f t="shared" si="2243"/>
        <v>8323.85</v>
      </c>
      <c r="I3926" s="70">
        <f t="shared" si="2243"/>
        <v>177.27</v>
      </c>
      <c r="J3926" s="70">
        <f t="shared" si="2244"/>
        <v>8501.1200000000008</v>
      </c>
      <c r="K3926" s="70">
        <v>0</v>
      </c>
      <c r="L3926" s="76">
        <f t="shared" si="2245"/>
        <v>8501.1200000000008</v>
      </c>
      <c r="N3926" s="70">
        <v>8323.85</v>
      </c>
      <c r="O3926" s="70">
        <v>177.26999999999998</v>
      </c>
      <c r="P3926" s="70">
        <f t="shared" si="2238"/>
        <v>8501.1200000000008</v>
      </c>
      <c r="Q3926" s="64"/>
      <c r="R3926" s="70">
        <f t="shared" si="2246"/>
        <v>8323.85</v>
      </c>
      <c r="S3926" s="70">
        <f t="shared" si="2246"/>
        <v>177.28</v>
      </c>
      <c r="T3926" s="70">
        <f t="shared" si="2247"/>
        <v>8501.130000000001</v>
      </c>
      <c r="U3926" s="70">
        <f t="shared" si="2248"/>
        <v>0</v>
      </c>
      <c r="V3926" s="78">
        <f t="shared" si="2249"/>
        <v>8501.130000000001</v>
      </c>
      <c r="X3926" s="70">
        <v>8323.85</v>
      </c>
      <c r="Y3926" s="70">
        <v>177.28</v>
      </c>
      <c r="Z3926" s="70">
        <v>8501.1299999999992</v>
      </c>
      <c r="AA3926" s="79"/>
      <c r="AB3926" s="80">
        <f t="shared" si="2211"/>
        <v>0</v>
      </c>
    </row>
    <row r="3927" spans="1:28" ht="33.75" x14ac:dyDescent="0.25">
      <c r="A3927" s="72" t="s">
        <v>19618</v>
      </c>
      <c r="B3927" s="73" t="s">
        <v>24986</v>
      </c>
      <c r="C3927" s="74" t="s">
        <v>15849</v>
      </c>
      <c r="D3927" s="75">
        <v>0</v>
      </c>
      <c r="E3927" s="70">
        <v>11880.95</v>
      </c>
      <c r="F3927" s="76">
        <f t="shared" si="2234"/>
        <v>0</v>
      </c>
      <c r="G3927" s="93"/>
      <c r="H3927" s="70">
        <f t="shared" si="2243"/>
        <v>11703.68</v>
      </c>
      <c r="I3927" s="70">
        <f t="shared" si="2243"/>
        <v>177.27</v>
      </c>
      <c r="J3927" s="70">
        <f t="shared" si="2244"/>
        <v>11880.95</v>
      </c>
      <c r="K3927" s="70">
        <v>0</v>
      </c>
      <c r="L3927" s="76">
        <f t="shared" si="2245"/>
        <v>11880.95</v>
      </c>
      <c r="N3927" s="70">
        <v>11703.68</v>
      </c>
      <c r="O3927" s="70">
        <v>177.26999999999998</v>
      </c>
      <c r="P3927" s="70">
        <f t="shared" si="2238"/>
        <v>11880.95</v>
      </c>
      <c r="Q3927" s="64"/>
      <c r="R3927" s="70">
        <f t="shared" si="2246"/>
        <v>11703.68</v>
      </c>
      <c r="S3927" s="70">
        <f t="shared" si="2246"/>
        <v>177.28</v>
      </c>
      <c r="T3927" s="70">
        <f t="shared" si="2247"/>
        <v>11880.960000000001</v>
      </c>
      <c r="U3927" s="70">
        <f t="shared" si="2248"/>
        <v>0</v>
      </c>
      <c r="V3927" s="78">
        <f t="shared" si="2249"/>
        <v>11880.960000000001</v>
      </c>
      <c r="X3927" s="70">
        <v>11703.68</v>
      </c>
      <c r="Y3927" s="70">
        <v>177.28</v>
      </c>
      <c r="Z3927" s="70">
        <v>11880.96</v>
      </c>
      <c r="AA3927" s="79"/>
      <c r="AB3927" s="80">
        <f t="shared" si="2211"/>
        <v>0</v>
      </c>
    </row>
    <row r="3928" spans="1:28" s="34" customFormat="1" ht="33.75" x14ac:dyDescent="0.25">
      <c r="A3928" s="72" t="s">
        <v>19619</v>
      </c>
      <c r="B3928" s="73" t="s">
        <v>24987</v>
      </c>
      <c r="C3928" s="74" t="s">
        <v>15692</v>
      </c>
      <c r="D3928" s="75">
        <v>0</v>
      </c>
      <c r="E3928" s="70">
        <v>1223.8700000000001</v>
      </c>
      <c r="F3928" s="76">
        <f t="shared" si="2234"/>
        <v>0</v>
      </c>
      <c r="G3928" s="93"/>
      <c r="H3928" s="70">
        <f t="shared" si="2243"/>
        <v>1105.7</v>
      </c>
      <c r="I3928" s="70">
        <f t="shared" si="2243"/>
        <v>118.17</v>
      </c>
      <c r="J3928" s="70">
        <f t="shared" si="2244"/>
        <v>1223.8700000000001</v>
      </c>
      <c r="K3928" s="70">
        <v>0</v>
      </c>
      <c r="L3928" s="76">
        <f t="shared" si="2245"/>
        <v>1223.8700000000001</v>
      </c>
      <c r="N3928" s="70">
        <v>1105.7</v>
      </c>
      <c r="O3928" s="70">
        <v>118.17</v>
      </c>
      <c r="P3928" s="70">
        <f t="shared" si="2238"/>
        <v>1223.8700000000001</v>
      </c>
      <c r="Q3928" s="64"/>
      <c r="R3928" s="70">
        <f t="shared" si="2246"/>
        <v>1105.7</v>
      </c>
      <c r="S3928" s="70">
        <f t="shared" si="2246"/>
        <v>118.18</v>
      </c>
      <c r="T3928" s="70">
        <f t="shared" si="2247"/>
        <v>1223.8800000000001</v>
      </c>
      <c r="U3928" s="70">
        <f t="shared" si="2248"/>
        <v>0</v>
      </c>
      <c r="V3928" s="78">
        <f t="shared" si="2249"/>
        <v>1223.8800000000001</v>
      </c>
      <c r="X3928" s="70">
        <v>1105.7</v>
      </c>
      <c r="Y3928" s="70">
        <v>118.18</v>
      </c>
      <c r="Z3928" s="70">
        <v>1223.8800000000001</v>
      </c>
      <c r="AA3928" s="79"/>
      <c r="AB3928" s="80">
        <f t="shared" si="2211"/>
        <v>0</v>
      </c>
    </row>
    <row r="3929" spans="1:28" s="34" customFormat="1" ht="33.75" x14ac:dyDescent="0.25">
      <c r="A3929" s="72" t="s">
        <v>19620</v>
      </c>
      <c r="B3929" s="73" t="s">
        <v>24988</v>
      </c>
      <c r="C3929" s="74" t="s">
        <v>15692</v>
      </c>
      <c r="D3929" s="75">
        <v>0</v>
      </c>
      <c r="E3929" s="70">
        <v>1574.3</v>
      </c>
      <c r="F3929" s="76">
        <f t="shared" si="2234"/>
        <v>0</v>
      </c>
      <c r="G3929" s="93"/>
      <c r="H3929" s="70">
        <f t="shared" si="2243"/>
        <v>1397.03</v>
      </c>
      <c r="I3929" s="70">
        <f t="shared" si="2243"/>
        <v>177.27</v>
      </c>
      <c r="J3929" s="70">
        <f t="shared" si="2244"/>
        <v>1574.3</v>
      </c>
      <c r="K3929" s="70">
        <v>0</v>
      </c>
      <c r="L3929" s="76">
        <f t="shared" si="2245"/>
        <v>1574.3</v>
      </c>
      <c r="N3929" s="70">
        <v>1397.03</v>
      </c>
      <c r="O3929" s="70">
        <v>177.26999999999998</v>
      </c>
      <c r="P3929" s="70">
        <f t="shared" si="2238"/>
        <v>1574.3</v>
      </c>
      <c r="Q3929" s="64"/>
      <c r="R3929" s="70">
        <f t="shared" si="2246"/>
        <v>1397.03</v>
      </c>
      <c r="S3929" s="70">
        <f t="shared" si="2246"/>
        <v>177.28</v>
      </c>
      <c r="T3929" s="70">
        <f t="shared" si="2247"/>
        <v>1574.31</v>
      </c>
      <c r="U3929" s="70">
        <f t="shared" si="2248"/>
        <v>0</v>
      </c>
      <c r="V3929" s="78">
        <f t="shared" si="2249"/>
        <v>1574.31</v>
      </c>
      <c r="X3929" s="70">
        <v>1397.03</v>
      </c>
      <c r="Y3929" s="70">
        <v>177.28</v>
      </c>
      <c r="Z3929" s="70">
        <v>1574.31</v>
      </c>
      <c r="AA3929" s="79"/>
      <c r="AB3929" s="80">
        <f t="shared" si="2211"/>
        <v>-9.9999999983992893E-3</v>
      </c>
    </row>
    <row r="3930" spans="1:28" s="34" customFormat="1" x14ac:dyDescent="0.25">
      <c r="A3930" s="72" t="s">
        <v>19621</v>
      </c>
      <c r="B3930" s="73" t="s">
        <v>24989</v>
      </c>
      <c r="C3930" s="74" t="s">
        <v>15692</v>
      </c>
      <c r="D3930" s="75">
        <v>0</v>
      </c>
      <c r="E3930" s="70">
        <v>3650.42</v>
      </c>
      <c r="F3930" s="76">
        <f t="shared" si="2234"/>
        <v>0</v>
      </c>
      <c r="G3930" s="93"/>
      <c r="H3930" s="70">
        <f t="shared" si="2243"/>
        <v>3417.03</v>
      </c>
      <c r="I3930" s="70">
        <f t="shared" si="2243"/>
        <v>233.39</v>
      </c>
      <c r="J3930" s="70">
        <f t="shared" si="2244"/>
        <v>3650.42</v>
      </c>
      <c r="K3930" s="70">
        <v>0</v>
      </c>
      <c r="L3930" s="76">
        <f t="shared" si="2245"/>
        <v>3650.42</v>
      </c>
      <c r="N3930" s="70">
        <v>3417.03</v>
      </c>
      <c r="O3930" s="70">
        <v>233.39</v>
      </c>
      <c r="P3930" s="70">
        <f t="shared" si="2238"/>
        <v>3650.42</v>
      </c>
      <c r="Q3930" s="64"/>
      <c r="R3930" s="70">
        <f t="shared" si="2246"/>
        <v>3417.03</v>
      </c>
      <c r="S3930" s="70">
        <f t="shared" si="2246"/>
        <v>233.4</v>
      </c>
      <c r="T3930" s="70">
        <f t="shared" si="2247"/>
        <v>3650.4300000000003</v>
      </c>
      <c r="U3930" s="70">
        <f t="shared" si="2248"/>
        <v>0</v>
      </c>
      <c r="V3930" s="78">
        <f t="shared" si="2249"/>
        <v>3650.4300000000003</v>
      </c>
      <c r="X3930" s="70">
        <v>3417.03</v>
      </c>
      <c r="Y3930" s="70">
        <v>233.4</v>
      </c>
      <c r="Z3930" s="70">
        <v>3650.43</v>
      </c>
      <c r="AA3930" s="79"/>
      <c r="AB3930" s="80">
        <f t="shared" si="2211"/>
        <v>-9.9999999983992893E-3</v>
      </c>
    </row>
    <row r="3931" spans="1:28" x14ac:dyDescent="0.25">
      <c r="A3931" s="66" t="s">
        <v>19622</v>
      </c>
      <c r="B3931" s="67" t="s">
        <v>24990</v>
      </c>
      <c r="C3931" s="68"/>
      <c r="D3931" s="69"/>
      <c r="E3931" s="70"/>
      <c r="F3931" s="71"/>
      <c r="H3931" s="70"/>
      <c r="I3931" s="70"/>
      <c r="J3931" s="70"/>
      <c r="K3931" s="70"/>
      <c r="L3931" s="76"/>
      <c r="N3931" s="70"/>
      <c r="O3931" s="70"/>
      <c r="P3931" s="70"/>
      <c r="Q3931" s="64"/>
      <c r="R3931" s="70"/>
      <c r="S3931" s="70"/>
      <c r="T3931" s="70"/>
      <c r="U3931" s="70"/>
      <c r="V3931" s="78"/>
      <c r="X3931" s="70"/>
      <c r="Y3931" s="70"/>
      <c r="Z3931" s="70"/>
      <c r="AA3931" s="79"/>
      <c r="AB3931" s="80">
        <f t="shared" si="2211"/>
        <v>-9.9999999999909051E-3</v>
      </c>
    </row>
    <row r="3932" spans="1:28" x14ac:dyDescent="0.25">
      <c r="A3932" s="72" t="s">
        <v>19623</v>
      </c>
      <c r="B3932" s="73" t="s">
        <v>24991</v>
      </c>
      <c r="C3932" s="74" t="s">
        <v>15692</v>
      </c>
      <c r="D3932" s="75">
        <v>0</v>
      </c>
      <c r="E3932" s="70">
        <v>24.189999999999998</v>
      </c>
      <c r="F3932" s="76">
        <f t="shared" ref="F3932:F3938" si="2250">ROUND(D3932*E3932,2)</f>
        <v>0</v>
      </c>
      <c r="G3932" s="77"/>
      <c r="H3932" s="70">
        <f t="shared" ref="H3932:I3938" si="2251">ROUND(N3932+(N3932*$H$2/100),2)</f>
        <v>14.87</v>
      </c>
      <c r="I3932" s="70">
        <f t="shared" si="2251"/>
        <v>9.32</v>
      </c>
      <c r="J3932" s="70">
        <f t="shared" ref="J3932:J3938" si="2252">H3932+I3932</f>
        <v>24.189999999999998</v>
      </c>
      <c r="K3932" s="70">
        <v>0</v>
      </c>
      <c r="L3932" s="76">
        <f t="shared" ref="L3932:L3938" si="2253">SUM(J3932:K3932)</f>
        <v>24.189999999999998</v>
      </c>
      <c r="N3932" s="70">
        <v>14.87</v>
      </c>
      <c r="O3932" s="70">
        <v>9.32</v>
      </c>
      <c r="P3932" s="70">
        <f t="shared" ref="P3932:P3938" si="2254">SUM(N3932:O3932)</f>
        <v>24.189999999999998</v>
      </c>
      <c r="Q3932" s="64"/>
      <c r="R3932" s="70">
        <f t="shared" ref="R3932:S3938" si="2255">X3932</f>
        <v>14.87</v>
      </c>
      <c r="S3932" s="70">
        <f t="shared" si="2255"/>
        <v>9.33</v>
      </c>
      <c r="T3932" s="70">
        <f t="shared" ref="T3932:T3938" si="2256">R3932+S3932</f>
        <v>24.2</v>
      </c>
      <c r="U3932" s="70">
        <f t="shared" ref="U3932:U3938" si="2257">ROUND(Z3932*$H$2,2)/100</f>
        <v>0</v>
      </c>
      <c r="V3932" s="78">
        <f t="shared" ref="V3932:V3938" si="2258">SUM(T3932:U3932)</f>
        <v>24.2</v>
      </c>
      <c r="X3932" s="70">
        <v>14.87</v>
      </c>
      <c r="Y3932" s="70">
        <v>9.33</v>
      </c>
      <c r="Z3932" s="70">
        <v>24.2</v>
      </c>
      <c r="AA3932" s="79"/>
      <c r="AB3932" s="80">
        <f t="shared" si="2211"/>
        <v>-9.9999999999909051E-3</v>
      </c>
    </row>
    <row r="3933" spans="1:28" ht="22.5" x14ac:dyDescent="0.25">
      <c r="A3933" s="72" t="s">
        <v>19624</v>
      </c>
      <c r="B3933" s="73" t="s">
        <v>24992</v>
      </c>
      <c r="C3933" s="74" t="s">
        <v>15692</v>
      </c>
      <c r="D3933" s="75">
        <v>0</v>
      </c>
      <c r="E3933" s="70">
        <v>33.659999999999997</v>
      </c>
      <c r="F3933" s="76">
        <f t="shared" si="2250"/>
        <v>0</v>
      </c>
      <c r="G3933" s="77"/>
      <c r="H3933" s="70">
        <f t="shared" si="2251"/>
        <v>24.34</v>
      </c>
      <c r="I3933" s="70">
        <f t="shared" si="2251"/>
        <v>9.32</v>
      </c>
      <c r="J3933" s="70">
        <f t="shared" si="2252"/>
        <v>33.659999999999997</v>
      </c>
      <c r="K3933" s="70">
        <v>0</v>
      </c>
      <c r="L3933" s="76">
        <f t="shared" si="2253"/>
        <v>33.659999999999997</v>
      </c>
      <c r="N3933" s="70">
        <v>24.34</v>
      </c>
      <c r="O3933" s="70">
        <v>9.32</v>
      </c>
      <c r="P3933" s="70">
        <f t="shared" si="2254"/>
        <v>33.659999999999997</v>
      </c>
      <c r="Q3933" s="64"/>
      <c r="R3933" s="70">
        <f t="shared" si="2255"/>
        <v>24.34</v>
      </c>
      <c r="S3933" s="70">
        <f t="shared" si="2255"/>
        <v>9.33</v>
      </c>
      <c r="T3933" s="70">
        <f t="shared" si="2256"/>
        <v>33.67</v>
      </c>
      <c r="U3933" s="70">
        <f t="shared" si="2257"/>
        <v>0</v>
      </c>
      <c r="V3933" s="78">
        <f t="shared" si="2258"/>
        <v>33.67</v>
      </c>
      <c r="X3933" s="70">
        <v>24.34</v>
      </c>
      <c r="Y3933" s="70">
        <v>9.33</v>
      </c>
      <c r="Z3933" s="70">
        <v>33.67</v>
      </c>
      <c r="AA3933" s="79"/>
      <c r="AB3933" s="80">
        <f t="shared" si="2211"/>
        <v>-9.9999999997635314E-3</v>
      </c>
    </row>
    <row r="3934" spans="1:28" x14ac:dyDescent="0.25">
      <c r="A3934" s="72" t="s">
        <v>19625</v>
      </c>
      <c r="B3934" s="73" t="s">
        <v>24993</v>
      </c>
      <c r="C3934" s="74" t="s">
        <v>15692</v>
      </c>
      <c r="D3934" s="75">
        <v>0</v>
      </c>
      <c r="E3934" s="70">
        <v>65.680000000000007</v>
      </c>
      <c r="F3934" s="76">
        <f t="shared" si="2250"/>
        <v>0</v>
      </c>
      <c r="G3934" s="77"/>
      <c r="H3934" s="70">
        <f t="shared" si="2251"/>
        <v>27.21</v>
      </c>
      <c r="I3934" s="70">
        <f t="shared" si="2251"/>
        <v>38.47</v>
      </c>
      <c r="J3934" s="70">
        <f t="shared" si="2252"/>
        <v>65.680000000000007</v>
      </c>
      <c r="K3934" s="70">
        <v>0</v>
      </c>
      <c r="L3934" s="76">
        <f t="shared" si="2253"/>
        <v>65.680000000000007</v>
      </c>
      <c r="N3934" s="70">
        <v>27.21</v>
      </c>
      <c r="O3934" s="70">
        <v>38.47</v>
      </c>
      <c r="P3934" s="70">
        <f t="shared" si="2254"/>
        <v>65.680000000000007</v>
      </c>
      <c r="Q3934" s="64"/>
      <c r="R3934" s="70">
        <f t="shared" si="2255"/>
        <v>27.21</v>
      </c>
      <c r="S3934" s="70">
        <f t="shared" si="2255"/>
        <v>38.47</v>
      </c>
      <c r="T3934" s="70">
        <f t="shared" si="2256"/>
        <v>65.680000000000007</v>
      </c>
      <c r="U3934" s="70">
        <f t="shared" si="2257"/>
        <v>0</v>
      </c>
      <c r="V3934" s="78">
        <f t="shared" si="2258"/>
        <v>65.680000000000007</v>
      </c>
      <c r="X3934" s="70">
        <v>27.21</v>
      </c>
      <c r="Y3934" s="70">
        <v>38.47</v>
      </c>
      <c r="Z3934" s="70">
        <v>65.680000000000007</v>
      </c>
      <c r="AA3934" s="79"/>
      <c r="AB3934" s="80">
        <f t="shared" si="2211"/>
        <v>0</v>
      </c>
    </row>
    <row r="3935" spans="1:28" x14ac:dyDescent="0.25">
      <c r="A3935" s="72" t="s">
        <v>19626</v>
      </c>
      <c r="B3935" s="73" t="s">
        <v>24994</v>
      </c>
      <c r="C3935" s="74" t="s">
        <v>15692</v>
      </c>
      <c r="D3935" s="75">
        <v>0</v>
      </c>
      <c r="E3935" s="70">
        <v>137.07999999999998</v>
      </c>
      <c r="F3935" s="76">
        <f t="shared" si="2250"/>
        <v>0</v>
      </c>
      <c r="G3935" s="29"/>
      <c r="H3935" s="70">
        <f t="shared" si="2251"/>
        <v>0</v>
      </c>
      <c r="I3935" s="70">
        <f t="shared" si="2251"/>
        <v>137.08000000000001</v>
      </c>
      <c r="J3935" s="70">
        <f t="shared" si="2252"/>
        <v>137.08000000000001</v>
      </c>
      <c r="K3935" s="70">
        <v>0</v>
      </c>
      <c r="L3935" s="76">
        <f t="shared" si="2253"/>
        <v>137.08000000000001</v>
      </c>
      <c r="N3935" s="70">
        <v>0</v>
      </c>
      <c r="O3935" s="70">
        <v>137.07999999999998</v>
      </c>
      <c r="P3935" s="70">
        <f t="shared" si="2254"/>
        <v>137.07999999999998</v>
      </c>
      <c r="Q3935" s="64"/>
      <c r="R3935" s="70">
        <f t="shared" si="2255"/>
        <v>0</v>
      </c>
      <c r="S3935" s="70">
        <f t="shared" si="2255"/>
        <v>137.08000000000001</v>
      </c>
      <c r="T3935" s="70">
        <f t="shared" si="2256"/>
        <v>137.08000000000001</v>
      </c>
      <c r="U3935" s="70">
        <f t="shared" si="2257"/>
        <v>0</v>
      </c>
      <c r="V3935" s="78">
        <f t="shared" si="2258"/>
        <v>137.08000000000001</v>
      </c>
      <c r="X3935" s="70">
        <v>0</v>
      </c>
      <c r="Y3935" s="70">
        <v>137.08000000000001</v>
      </c>
      <c r="Z3935" s="70">
        <v>137.08000000000001</v>
      </c>
      <c r="AA3935" s="79"/>
      <c r="AB3935" s="80">
        <f t="shared" si="2211"/>
        <v>-1.0000000000001563E-2</v>
      </c>
    </row>
    <row r="3936" spans="1:28" ht="22.5" x14ac:dyDescent="0.25">
      <c r="A3936" s="72" t="s">
        <v>19627</v>
      </c>
      <c r="B3936" s="73" t="s">
        <v>24995</v>
      </c>
      <c r="C3936" s="74" t="s">
        <v>15692</v>
      </c>
      <c r="D3936" s="75">
        <v>0</v>
      </c>
      <c r="E3936" s="70">
        <v>137.07999999999998</v>
      </c>
      <c r="F3936" s="76">
        <f t="shared" si="2250"/>
        <v>0</v>
      </c>
      <c r="G3936" s="29"/>
      <c r="H3936" s="70">
        <f t="shared" si="2251"/>
        <v>0</v>
      </c>
      <c r="I3936" s="70">
        <f t="shared" si="2251"/>
        <v>137.08000000000001</v>
      </c>
      <c r="J3936" s="70">
        <f t="shared" si="2252"/>
        <v>137.08000000000001</v>
      </c>
      <c r="K3936" s="70">
        <v>0</v>
      </c>
      <c r="L3936" s="76">
        <f t="shared" si="2253"/>
        <v>137.08000000000001</v>
      </c>
      <c r="N3936" s="70">
        <v>0</v>
      </c>
      <c r="O3936" s="70">
        <v>137.07999999999998</v>
      </c>
      <c r="P3936" s="70">
        <f t="shared" si="2254"/>
        <v>137.07999999999998</v>
      </c>
      <c r="Q3936" s="64"/>
      <c r="R3936" s="70">
        <f t="shared" si="2255"/>
        <v>0</v>
      </c>
      <c r="S3936" s="70">
        <f t="shared" si="2255"/>
        <v>137.08000000000001</v>
      </c>
      <c r="T3936" s="70">
        <f t="shared" si="2256"/>
        <v>137.08000000000001</v>
      </c>
      <c r="U3936" s="70">
        <f t="shared" si="2257"/>
        <v>0</v>
      </c>
      <c r="V3936" s="78">
        <f t="shared" si="2258"/>
        <v>137.08000000000001</v>
      </c>
      <c r="X3936" s="70">
        <v>0</v>
      </c>
      <c r="Y3936" s="70">
        <v>137.08000000000001</v>
      </c>
      <c r="Z3936" s="70">
        <v>137.08000000000001</v>
      </c>
      <c r="AA3936" s="79"/>
      <c r="AB3936" s="80">
        <f t="shared" si="2211"/>
        <v>-1.0000000000005116E-2</v>
      </c>
    </row>
    <row r="3937" spans="1:28" x14ac:dyDescent="0.25">
      <c r="A3937" s="72" t="s">
        <v>19628</v>
      </c>
      <c r="B3937" s="73" t="s">
        <v>24996</v>
      </c>
      <c r="C3937" s="74" t="s">
        <v>15692</v>
      </c>
      <c r="D3937" s="75">
        <v>0</v>
      </c>
      <c r="E3937" s="70">
        <v>11772.64</v>
      </c>
      <c r="F3937" s="76">
        <f t="shared" si="2250"/>
        <v>0</v>
      </c>
      <c r="G3937" s="77"/>
      <c r="H3937" s="70">
        <f t="shared" si="2251"/>
        <v>11760.22</v>
      </c>
      <c r="I3937" s="70">
        <f t="shared" si="2251"/>
        <v>12.42</v>
      </c>
      <c r="J3937" s="70">
        <f t="shared" si="2252"/>
        <v>11772.64</v>
      </c>
      <c r="K3937" s="70">
        <v>0</v>
      </c>
      <c r="L3937" s="76">
        <f t="shared" si="2253"/>
        <v>11772.64</v>
      </c>
      <c r="N3937" s="70">
        <v>11760.22</v>
      </c>
      <c r="O3937" s="70">
        <v>12.42</v>
      </c>
      <c r="P3937" s="70">
        <f t="shared" si="2254"/>
        <v>11772.64</v>
      </c>
      <c r="Q3937" s="64"/>
      <c r="R3937" s="70">
        <f t="shared" si="2255"/>
        <v>11760.22</v>
      </c>
      <c r="S3937" s="70">
        <f t="shared" si="2255"/>
        <v>12.42</v>
      </c>
      <c r="T3937" s="70">
        <f t="shared" si="2256"/>
        <v>11772.64</v>
      </c>
      <c r="U3937" s="70">
        <f t="shared" si="2257"/>
        <v>0</v>
      </c>
      <c r="V3937" s="78">
        <f t="shared" si="2258"/>
        <v>11772.64</v>
      </c>
      <c r="X3937" s="70">
        <v>11760.22</v>
      </c>
      <c r="Y3937" s="70">
        <v>12.42</v>
      </c>
      <c r="Z3937" s="70">
        <v>11772.64</v>
      </c>
      <c r="AA3937" s="79"/>
      <c r="AB3937" s="80">
        <f t="shared" si="2211"/>
        <v>0</v>
      </c>
    </row>
    <row r="3938" spans="1:28" ht="22.5" x14ac:dyDescent="0.25">
      <c r="A3938" s="72" t="s">
        <v>19629</v>
      </c>
      <c r="B3938" s="73" t="s">
        <v>19631</v>
      </c>
      <c r="C3938" s="74" t="s">
        <v>15692</v>
      </c>
      <c r="D3938" s="75">
        <v>0</v>
      </c>
      <c r="E3938" s="70">
        <v>1680.79</v>
      </c>
      <c r="F3938" s="76">
        <f t="shared" si="2250"/>
        <v>0</v>
      </c>
      <c r="G3938" s="29"/>
      <c r="H3938" s="70">
        <f t="shared" si="2251"/>
        <v>1668.37</v>
      </c>
      <c r="I3938" s="70">
        <f t="shared" si="2251"/>
        <v>12.42</v>
      </c>
      <c r="J3938" s="70">
        <f t="shared" si="2252"/>
        <v>1680.79</v>
      </c>
      <c r="K3938" s="70">
        <v>0</v>
      </c>
      <c r="L3938" s="76">
        <f t="shared" si="2253"/>
        <v>1680.79</v>
      </c>
      <c r="N3938" s="75">
        <v>1668.37</v>
      </c>
      <c r="O3938" s="75">
        <v>12.42</v>
      </c>
      <c r="P3938" s="70">
        <f t="shared" si="2254"/>
        <v>1680.79</v>
      </c>
      <c r="Q3938" s="64"/>
      <c r="R3938" s="70">
        <f t="shared" si="2255"/>
        <v>1668.37</v>
      </c>
      <c r="S3938" s="70">
        <f t="shared" si="2255"/>
        <v>12.42</v>
      </c>
      <c r="T3938" s="70">
        <f t="shared" si="2256"/>
        <v>1680.79</v>
      </c>
      <c r="U3938" s="70">
        <f t="shared" si="2257"/>
        <v>0</v>
      </c>
      <c r="V3938" s="78">
        <f t="shared" si="2258"/>
        <v>1680.79</v>
      </c>
      <c r="X3938" s="75">
        <v>1668.37</v>
      </c>
      <c r="Y3938" s="75">
        <v>12.42</v>
      </c>
      <c r="Z3938" s="70">
        <v>1680.79</v>
      </c>
      <c r="AA3938" s="79"/>
      <c r="AB3938" s="80">
        <f t="shared" si="2211"/>
        <v>0</v>
      </c>
    </row>
    <row r="3939" spans="1:28" x14ac:dyDescent="0.25">
      <c r="A3939" s="66" t="s">
        <v>19630</v>
      </c>
      <c r="B3939" s="67" t="s">
        <v>24997</v>
      </c>
      <c r="C3939" s="68"/>
      <c r="D3939" s="69"/>
      <c r="E3939" s="70"/>
      <c r="F3939" s="71"/>
      <c r="H3939" s="70"/>
      <c r="I3939" s="70"/>
      <c r="J3939" s="70"/>
      <c r="K3939" s="70"/>
      <c r="L3939" s="76"/>
      <c r="N3939" s="70"/>
      <c r="O3939" s="70"/>
      <c r="P3939" s="70"/>
      <c r="Q3939" s="64"/>
      <c r="R3939" s="70"/>
      <c r="S3939" s="70"/>
      <c r="T3939" s="70"/>
      <c r="U3939" s="70"/>
      <c r="V3939" s="78"/>
      <c r="X3939" s="70"/>
      <c r="Y3939" s="70"/>
      <c r="Z3939" s="70"/>
      <c r="AA3939" s="79"/>
      <c r="AB3939" s="80">
        <f t="shared" ref="AB3939:AB4002" si="2259">P3936-Z3936</f>
        <v>0</v>
      </c>
    </row>
    <row r="3940" spans="1:28" x14ac:dyDescent="0.25">
      <c r="A3940" s="66" t="s">
        <v>19632</v>
      </c>
      <c r="B3940" s="67" t="s">
        <v>24998</v>
      </c>
      <c r="C3940" s="68"/>
      <c r="D3940" s="69"/>
      <c r="E3940" s="70"/>
      <c r="F3940" s="71"/>
      <c r="H3940" s="70"/>
      <c r="I3940" s="70"/>
      <c r="J3940" s="70"/>
      <c r="K3940" s="70"/>
      <c r="L3940" s="76"/>
      <c r="N3940" s="70"/>
      <c r="O3940" s="70"/>
      <c r="P3940" s="70"/>
      <c r="Q3940" s="64"/>
      <c r="R3940" s="70"/>
      <c r="S3940" s="70"/>
      <c r="T3940" s="70"/>
      <c r="U3940" s="70"/>
      <c r="V3940" s="78"/>
      <c r="X3940" s="70"/>
      <c r="Y3940" s="70"/>
      <c r="Z3940" s="70"/>
      <c r="AA3940" s="79"/>
      <c r="AB3940" s="80">
        <f t="shared" si="2259"/>
        <v>0</v>
      </c>
    </row>
    <row r="3941" spans="1:28" x14ac:dyDescent="0.25">
      <c r="A3941" s="72" t="s">
        <v>19633</v>
      </c>
      <c r="B3941" s="73" t="s">
        <v>24999</v>
      </c>
      <c r="C3941" s="74" t="s">
        <v>15692</v>
      </c>
      <c r="D3941" s="75">
        <v>0</v>
      </c>
      <c r="E3941" s="70">
        <v>1082.72</v>
      </c>
      <c r="F3941" s="76">
        <f t="shared" ref="F3941:F3951" si="2260">ROUND(D3941*E3941,2)</f>
        <v>0</v>
      </c>
      <c r="G3941" s="77"/>
      <c r="H3941" s="70">
        <f t="shared" ref="H3941:I3951" si="2261">ROUND(N3941+(N3941*$H$2/100),2)</f>
        <v>1022.21</v>
      </c>
      <c r="I3941" s="70">
        <f t="shared" si="2261"/>
        <v>60.51</v>
      </c>
      <c r="J3941" s="70">
        <f t="shared" ref="J3941:J3951" si="2262">H3941+I3941</f>
        <v>1082.72</v>
      </c>
      <c r="K3941" s="70">
        <v>0</v>
      </c>
      <c r="L3941" s="76">
        <f t="shared" ref="L3941:L3951" si="2263">SUM(J3941:K3941)</f>
        <v>1082.72</v>
      </c>
      <c r="N3941" s="70">
        <v>1022.21</v>
      </c>
      <c r="O3941" s="70">
        <v>60.510000000000005</v>
      </c>
      <c r="P3941" s="70">
        <f t="shared" ref="P3941:P3951" si="2264">SUM(N3941:O3941)</f>
        <v>1082.72</v>
      </c>
      <c r="Q3941" s="64"/>
      <c r="R3941" s="70">
        <f t="shared" ref="R3941:S3951" si="2265">X3941</f>
        <v>1022.21</v>
      </c>
      <c r="S3941" s="70">
        <f t="shared" si="2265"/>
        <v>60.5</v>
      </c>
      <c r="T3941" s="70">
        <f t="shared" ref="T3941:T3951" si="2266">R3941+S3941</f>
        <v>1082.71</v>
      </c>
      <c r="U3941" s="70">
        <f t="shared" ref="U3941:U3951" si="2267">ROUND(Z3941*$H$2,2)/100</f>
        <v>0</v>
      </c>
      <c r="V3941" s="78">
        <f t="shared" ref="V3941:V3951" si="2268">SUM(T3941:U3941)</f>
        <v>1082.71</v>
      </c>
      <c r="X3941" s="70">
        <v>1022.21</v>
      </c>
      <c r="Y3941" s="70">
        <v>60.5</v>
      </c>
      <c r="Z3941" s="70">
        <v>1082.71</v>
      </c>
      <c r="AA3941" s="79"/>
      <c r="AB3941" s="80">
        <f t="shared" si="2259"/>
        <v>0</v>
      </c>
    </row>
    <row r="3942" spans="1:28" ht="22.5" x14ac:dyDescent="0.25">
      <c r="A3942" s="72" t="s">
        <v>19634</v>
      </c>
      <c r="B3942" s="73" t="s">
        <v>25000</v>
      </c>
      <c r="C3942" s="74" t="s">
        <v>15719</v>
      </c>
      <c r="D3942" s="75">
        <v>0</v>
      </c>
      <c r="E3942" s="70">
        <v>592.3900000000001</v>
      </c>
      <c r="F3942" s="76">
        <f t="shared" si="2260"/>
        <v>0</v>
      </c>
      <c r="G3942" s="77"/>
      <c r="H3942" s="70">
        <f t="shared" si="2261"/>
        <v>585.57000000000005</v>
      </c>
      <c r="I3942" s="70">
        <f t="shared" si="2261"/>
        <v>6.82</v>
      </c>
      <c r="J3942" s="70">
        <f t="shared" si="2262"/>
        <v>592.3900000000001</v>
      </c>
      <c r="K3942" s="70">
        <v>0</v>
      </c>
      <c r="L3942" s="76">
        <f t="shared" si="2263"/>
        <v>592.3900000000001</v>
      </c>
      <c r="N3942" s="70">
        <v>585.57000000000005</v>
      </c>
      <c r="O3942" s="70">
        <v>6.82</v>
      </c>
      <c r="P3942" s="70">
        <f t="shared" si="2264"/>
        <v>592.3900000000001</v>
      </c>
      <c r="Q3942" s="64"/>
      <c r="R3942" s="70">
        <f t="shared" si="2265"/>
        <v>585.57000000000005</v>
      </c>
      <c r="S3942" s="70">
        <f t="shared" si="2265"/>
        <v>6.83</v>
      </c>
      <c r="T3942" s="70">
        <f t="shared" si="2266"/>
        <v>592.40000000000009</v>
      </c>
      <c r="U3942" s="70">
        <f t="shared" si="2267"/>
        <v>0</v>
      </c>
      <c r="V3942" s="78">
        <f t="shared" si="2268"/>
        <v>592.40000000000009</v>
      </c>
      <c r="X3942" s="70">
        <v>585.57000000000005</v>
      </c>
      <c r="Y3942" s="70">
        <v>6.83</v>
      </c>
      <c r="Z3942" s="70">
        <v>592.4</v>
      </c>
      <c r="AA3942" s="79"/>
      <c r="AB3942" s="80">
        <f t="shared" si="2259"/>
        <v>0</v>
      </c>
    </row>
    <row r="3943" spans="1:28" ht="22.5" x14ac:dyDescent="0.25">
      <c r="A3943" s="72" t="s">
        <v>19635</v>
      </c>
      <c r="B3943" s="73" t="s">
        <v>25001</v>
      </c>
      <c r="C3943" s="74" t="s">
        <v>15719</v>
      </c>
      <c r="D3943" s="75">
        <v>0</v>
      </c>
      <c r="E3943" s="70">
        <v>1346.9299999999998</v>
      </c>
      <c r="F3943" s="76">
        <f t="shared" si="2260"/>
        <v>0</v>
      </c>
      <c r="G3943" s="77"/>
      <c r="H3943" s="70">
        <f t="shared" si="2261"/>
        <v>1340.11</v>
      </c>
      <c r="I3943" s="70">
        <f t="shared" si="2261"/>
        <v>6.82</v>
      </c>
      <c r="J3943" s="70">
        <f t="shared" si="2262"/>
        <v>1346.9299999999998</v>
      </c>
      <c r="K3943" s="70">
        <v>0</v>
      </c>
      <c r="L3943" s="76">
        <f t="shared" si="2263"/>
        <v>1346.9299999999998</v>
      </c>
      <c r="N3943" s="70">
        <v>1340.11</v>
      </c>
      <c r="O3943" s="70">
        <v>6.82</v>
      </c>
      <c r="P3943" s="70">
        <f t="shared" si="2264"/>
        <v>1346.9299999999998</v>
      </c>
      <c r="Q3943" s="64"/>
      <c r="R3943" s="70">
        <f t="shared" si="2265"/>
        <v>1340.11</v>
      </c>
      <c r="S3943" s="70">
        <f t="shared" si="2265"/>
        <v>6.83</v>
      </c>
      <c r="T3943" s="70">
        <f t="shared" si="2266"/>
        <v>1346.9399999999998</v>
      </c>
      <c r="U3943" s="70">
        <f t="shared" si="2267"/>
        <v>0</v>
      </c>
      <c r="V3943" s="78">
        <f t="shared" si="2268"/>
        <v>1346.9399999999998</v>
      </c>
      <c r="X3943" s="70">
        <v>1340.11</v>
      </c>
      <c r="Y3943" s="70">
        <v>6.83</v>
      </c>
      <c r="Z3943" s="70">
        <v>1346.94</v>
      </c>
      <c r="AA3943" s="79"/>
      <c r="AB3943" s="80">
        <f t="shared" si="2259"/>
        <v>0</v>
      </c>
    </row>
    <row r="3944" spans="1:28" ht="33.75" x14ac:dyDescent="0.25">
      <c r="A3944" s="72" t="s">
        <v>19636</v>
      </c>
      <c r="B3944" s="73" t="s">
        <v>25002</v>
      </c>
      <c r="C3944" s="74" t="s">
        <v>15692</v>
      </c>
      <c r="D3944" s="75">
        <v>0</v>
      </c>
      <c r="E3944" s="70">
        <v>626.37</v>
      </c>
      <c r="F3944" s="76">
        <f t="shared" si="2260"/>
        <v>0</v>
      </c>
      <c r="G3944" s="77"/>
      <c r="H3944" s="70">
        <f t="shared" si="2261"/>
        <v>622.96</v>
      </c>
      <c r="I3944" s="70">
        <f t="shared" si="2261"/>
        <v>3.41</v>
      </c>
      <c r="J3944" s="70">
        <f t="shared" si="2262"/>
        <v>626.37</v>
      </c>
      <c r="K3944" s="70">
        <v>0</v>
      </c>
      <c r="L3944" s="76">
        <f t="shared" si="2263"/>
        <v>626.37</v>
      </c>
      <c r="N3944" s="70">
        <v>622.96</v>
      </c>
      <c r="O3944" s="70">
        <v>3.41</v>
      </c>
      <c r="P3944" s="70">
        <f t="shared" si="2264"/>
        <v>626.37</v>
      </c>
      <c r="Q3944" s="64"/>
      <c r="R3944" s="70">
        <f t="shared" si="2265"/>
        <v>622.96</v>
      </c>
      <c r="S3944" s="70">
        <f t="shared" si="2265"/>
        <v>3.41</v>
      </c>
      <c r="T3944" s="70">
        <f t="shared" si="2266"/>
        <v>626.37</v>
      </c>
      <c r="U3944" s="70">
        <f t="shared" si="2267"/>
        <v>0</v>
      </c>
      <c r="V3944" s="78">
        <f t="shared" si="2268"/>
        <v>626.37</v>
      </c>
      <c r="X3944" s="70">
        <v>622.96</v>
      </c>
      <c r="Y3944" s="70">
        <v>3.41</v>
      </c>
      <c r="Z3944" s="70">
        <v>626.37</v>
      </c>
      <c r="AA3944" s="79"/>
      <c r="AB3944" s="80">
        <f t="shared" si="2259"/>
        <v>9.9999999999909051E-3</v>
      </c>
    </row>
    <row r="3945" spans="1:28" x14ac:dyDescent="0.25">
      <c r="A3945" s="72" t="s">
        <v>19637</v>
      </c>
      <c r="B3945" s="73" t="s">
        <v>25003</v>
      </c>
      <c r="C3945" s="74" t="s">
        <v>15692</v>
      </c>
      <c r="D3945" s="75">
        <v>0</v>
      </c>
      <c r="E3945" s="70">
        <v>17638.349999999999</v>
      </c>
      <c r="F3945" s="76">
        <f t="shared" si="2260"/>
        <v>0</v>
      </c>
      <c r="G3945" s="29"/>
      <c r="H3945" s="70">
        <f t="shared" si="2261"/>
        <v>17517</v>
      </c>
      <c r="I3945" s="70">
        <f t="shared" si="2261"/>
        <v>121.35</v>
      </c>
      <c r="J3945" s="70">
        <f t="shared" si="2262"/>
        <v>17638.349999999999</v>
      </c>
      <c r="K3945" s="70">
        <v>0</v>
      </c>
      <c r="L3945" s="76">
        <f t="shared" si="2263"/>
        <v>17638.349999999999</v>
      </c>
      <c r="N3945" s="70">
        <v>17517</v>
      </c>
      <c r="O3945" s="70">
        <v>121.35</v>
      </c>
      <c r="P3945" s="70">
        <f t="shared" si="2264"/>
        <v>17638.349999999999</v>
      </c>
      <c r="Q3945" s="64"/>
      <c r="R3945" s="70">
        <f t="shared" si="2265"/>
        <v>17517</v>
      </c>
      <c r="S3945" s="70">
        <f t="shared" si="2265"/>
        <v>121.35</v>
      </c>
      <c r="T3945" s="70">
        <f t="shared" si="2266"/>
        <v>17638.349999999999</v>
      </c>
      <c r="U3945" s="70">
        <f t="shared" si="2267"/>
        <v>0</v>
      </c>
      <c r="V3945" s="78">
        <f t="shared" si="2268"/>
        <v>17638.349999999999</v>
      </c>
      <c r="X3945" s="70">
        <v>17517</v>
      </c>
      <c r="Y3945" s="70">
        <v>121.35</v>
      </c>
      <c r="Z3945" s="70">
        <v>17638.349999999999</v>
      </c>
      <c r="AA3945" s="79"/>
      <c r="AB3945" s="80">
        <f t="shared" si="2259"/>
        <v>-9.9999999998772182E-3</v>
      </c>
    </row>
    <row r="3946" spans="1:28" ht="33.75" x14ac:dyDescent="0.25">
      <c r="A3946" s="72" t="s">
        <v>19638</v>
      </c>
      <c r="B3946" s="73" t="s">
        <v>25004</v>
      </c>
      <c r="C3946" s="74" t="s">
        <v>15719</v>
      </c>
      <c r="D3946" s="75">
        <v>0</v>
      </c>
      <c r="E3946" s="70">
        <v>1700.89</v>
      </c>
      <c r="F3946" s="76">
        <f t="shared" si="2260"/>
        <v>0</v>
      </c>
      <c r="G3946" s="77"/>
      <c r="H3946" s="70">
        <f t="shared" si="2261"/>
        <v>1678.93</v>
      </c>
      <c r="I3946" s="70">
        <f t="shared" si="2261"/>
        <v>21.96</v>
      </c>
      <c r="J3946" s="70">
        <f t="shared" si="2262"/>
        <v>1700.89</v>
      </c>
      <c r="K3946" s="70">
        <v>0</v>
      </c>
      <c r="L3946" s="76">
        <f t="shared" si="2263"/>
        <v>1700.89</v>
      </c>
      <c r="N3946" s="70">
        <v>1678.93</v>
      </c>
      <c r="O3946" s="70">
        <v>21.96</v>
      </c>
      <c r="P3946" s="70">
        <f t="shared" si="2264"/>
        <v>1700.89</v>
      </c>
      <c r="Q3946" s="64"/>
      <c r="R3946" s="70">
        <f t="shared" si="2265"/>
        <v>1678.93</v>
      </c>
      <c r="S3946" s="70">
        <f t="shared" si="2265"/>
        <v>21.96</v>
      </c>
      <c r="T3946" s="70">
        <f t="shared" si="2266"/>
        <v>1700.89</v>
      </c>
      <c r="U3946" s="70">
        <f t="shared" si="2267"/>
        <v>0</v>
      </c>
      <c r="V3946" s="78">
        <f t="shared" si="2268"/>
        <v>1700.89</v>
      </c>
      <c r="X3946" s="70">
        <v>1678.93</v>
      </c>
      <c r="Y3946" s="70">
        <v>21.96</v>
      </c>
      <c r="Z3946" s="70">
        <v>1700.89</v>
      </c>
      <c r="AA3946" s="79"/>
      <c r="AB3946" s="80">
        <f t="shared" si="2259"/>
        <v>-1.0000000000218279E-2</v>
      </c>
    </row>
    <row r="3947" spans="1:28" ht="33.75" x14ac:dyDescent="0.25">
      <c r="A3947" s="72" t="s">
        <v>19639</v>
      </c>
      <c r="B3947" s="73" t="s">
        <v>25005</v>
      </c>
      <c r="C3947" s="74" t="s">
        <v>15692</v>
      </c>
      <c r="D3947" s="75">
        <v>0</v>
      </c>
      <c r="E3947" s="70">
        <v>76510</v>
      </c>
      <c r="F3947" s="76">
        <f t="shared" si="2260"/>
        <v>0</v>
      </c>
      <c r="G3947" s="29"/>
      <c r="H3947" s="70">
        <f t="shared" si="2261"/>
        <v>76510</v>
      </c>
      <c r="I3947" s="70">
        <f t="shared" si="2261"/>
        <v>0</v>
      </c>
      <c r="J3947" s="70">
        <f t="shared" si="2262"/>
        <v>76510</v>
      </c>
      <c r="K3947" s="70">
        <v>0</v>
      </c>
      <c r="L3947" s="76">
        <f t="shared" si="2263"/>
        <v>76510</v>
      </c>
      <c r="N3947" s="70">
        <v>76510</v>
      </c>
      <c r="O3947" s="70">
        <v>0</v>
      </c>
      <c r="P3947" s="70">
        <f t="shared" si="2264"/>
        <v>76510</v>
      </c>
      <c r="Q3947" s="64"/>
      <c r="R3947" s="70">
        <f t="shared" si="2265"/>
        <v>76510</v>
      </c>
      <c r="S3947" s="70">
        <f t="shared" si="2265"/>
        <v>0</v>
      </c>
      <c r="T3947" s="70">
        <f t="shared" si="2266"/>
        <v>76510</v>
      </c>
      <c r="U3947" s="70">
        <f t="shared" si="2267"/>
        <v>0</v>
      </c>
      <c r="V3947" s="78">
        <f t="shared" si="2268"/>
        <v>76510</v>
      </c>
      <c r="X3947" s="70">
        <v>76510</v>
      </c>
      <c r="Y3947" s="70">
        <v>0</v>
      </c>
      <c r="Z3947" s="70">
        <v>76510</v>
      </c>
      <c r="AA3947" s="79"/>
      <c r="AB3947" s="80">
        <f t="shared" si="2259"/>
        <v>0</v>
      </c>
    </row>
    <row r="3948" spans="1:28" ht="33.75" x14ac:dyDescent="0.25">
      <c r="A3948" s="72" t="s">
        <v>19640</v>
      </c>
      <c r="B3948" s="73" t="s">
        <v>25006</v>
      </c>
      <c r="C3948" s="74" t="s">
        <v>15692</v>
      </c>
      <c r="D3948" s="75">
        <v>0</v>
      </c>
      <c r="E3948" s="70">
        <v>46665.3</v>
      </c>
      <c r="F3948" s="76">
        <f t="shared" si="2260"/>
        <v>0</v>
      </c>
      <c r="G3948" s="29"/>
      <c r="H3948" s="70">
        <f t="shared" si="2261"/>
        <v>46469.120000000003</v>
      </c>
      <c r="I3948" s="70">
        <f t="shared" si="2261"/>
        <v>196.18</v>
      </c>
      <c r="J3948" s="70">
        <f t="shared" si="2262"/>
        <v>46665.3</v>
      </c>
      <c r="K3948" s="70">
        <v>0</v>
      </c>
      <c r="L3948" s="76">
        <f t="shared" si="2263"/>
        <v>46665.3</v>
      </c>
      <c r="N3948" s="70">
        <v>46469.120000000003</v>
      </c>
      <c r="O3948" s="70">
        <v>196.18</v>
      </c>
      <c r="P3948" s="70">
        <f t="shared" si="2264"/>
        <v>46665.3</v>
      </c>
      <c r="Q3948" s="64"/>
      <c r="R3948" s="70">
        <f t="shared" si="2265"/>
        <v>46469.120000000003</v>
      </c>
      <c r="S3948" s="70">
        <f t="shared" si="2265"/>
        <v>196.2</v>
      </c>
      <c r="T3948" s="70">
        <f t="shared" si="2266"/>
        <v>46665.32</v>
      </c>
      <c r="U3948" s="70">
        <f t="shared" si="2267"/>
        <v>0</v>
      </c>
      <c r="V3948" s="78">
        <f t="shared" si="2268"/>
        <v>46665.32</v>
      </c>
      <c r="X3948" s="70">
        <v>46469.120000000003</v>
      </c>
      <c r="Y3948" s="70">
        <v>196.2</v>
      </c>
      <c r="Z3948" s="70">
        <v>46665.32</v>
      </c>
      <c r="AA3948" s="79"/>
      <c r="AB3948" s="80">
        <f t="shared" si="2259"/>
        <v>0</v>
      </c>
    </row>
    <row r="3949" spans="1:28" ht="45" x14ac:dyDescent="0.25">
      <c r="A3949" s="72" t="s">
        <v>19641</v>
      </c>
      <c r="B3949" s="73" t="s">
        <v>25007</v>
      </c>
      <c r="C3949" s="74" t="s">
        <v>15849</v>
      </c>
      <c r="D3949" s="75">
        <v>0</v>
      </c>
      <c r="E3949" s="70">
        <v>308075.92</v>
      </c>
      <c r="F3949" s="76">
        <f t="shared" si="2260"/>
        <v>0</v>
      </c>
      <c r="G3949" s="29"/>
      <c r="H3949" s="70">
        <f t="shared" si="2261"/>
        <v>308075.92</v>
      </c>
      <c r="I3949" s="70">
        <f t="shared" si="2261"/>
        <v>0</v>
      </c>
      <c r="J3949" s="70">
        <f t="shared" si="2262"/>
        <v>308075.92</v>
      </c>
      <c r="K3949" s="70">
        <v>0</v>
      </c>
      <c r="L3949" s="76">
        <f t="shared" si="2263"/>
        <v>308075.92</v>
      </c>
      <c r="N3949" s="70">
        <v>308075.92</v>
      </c>
      <c r="O3949" s="70">
        <v>0</v>
      </c>
      <c r="P3949" s="70">
        <f t="shared" si="2264"/>
        <v>308075.92</v>
      </c>
      <c r="Q3949" s="64"/>
      <c r="R3949" s="70">
        <f t="shared" si="2265"/>
        <v>308075.92</v>
      </c>
      <c r="S3949" s="70">
        <f t="shared" si="2265"/>
        <v>0</v>
      </c>
      <c r="T3949" s="70">
        <f t="shared" si="2266"/>
        <v>308075.92</v>
      </c>
      <c r="U3949" s="70">
        <f t="shared" si="2267"/>
        <v>0</v>
      </c>
      <c r="V3949" s="78">
        <f t="shared" si="2268"/>
        <v>308075.92</v>
      </c>
      <c r="X3949" s="70">
        <v>308075.92</v>
      </c>
      <c r="Y3949" s="70">
        <v>0</v>
      </c>
      <c r="Z3949" s="70">
        <v>308075.92</v>
      </c>
      <c r="AA3949" s="79"/>
      <c r="AB3949" s="80">
        <f t="shared" si="2259"/>
        <v>0</v>
      </c>
    </row>
    <row r="3950" spans="1:28" ht="45" x14ac:dyDescent="0.25">
      <c r="A3950" s="84" t="s">
        <v>19642</v>
      </c>
      <c r="B3950" s="73" t="s">
        <v>25008</v>
      </c>
      <c r="C3950" s="74" t="s">
        <v>15849</v>
      </c>
      <c r="D3950" s="75">
        <v>0</v>
      </c>
      <c r="E3950" s="70">
        <v>47806.8</v>
      </c>
      <c r="F3950" s="76">
        <f t="shared" si="2260"/>
        <v>0</v>
      </c>
      <c r="G3950" s="29"/>
      <c r="H3950" s="70">
        <f t="shared" si="2261"/>
        <v>4770.84</v>
      </c>
      <c r="I3950" s="70">
        <f t="shared" si="2261"/>
        <v>43035.96</v>
      </c>
      <c r="J3950" s="70">
        <f t="shared" si="2262"/>
        <v>47806.8</v>
      </c>
      <c r="K3950" s="70">
        <v>0</v>
      </c>
      <c r="L3950" s="76">
        <f t="shared" si="2263"/>
        <v>47806.8</v>
      </c>
      <c r="N3950" s="70">
        <v>4770.84</v>
      </c>
      <c r="O3950" s="70">
        <v>43035.96</v>
      </c>
      <c r="P3950" s="70">
        <f t="shared" si="2264"/>
        <v>47806.8</v>
      </c>
      <c r="Q3950" s="64"/>
      <c r="R3950" s="70">
        <f t="shared" si="2265"/>
        <v>4770.84</v>
      </c>
      <c r="S3950" s="70">
        <f t="shared" si="2265"/>
        <v>43036.14</v>
      </c>
      <c r="T3950" s="70">
        <f t="shared" si="2266"/>
        <v>47806.979999999996</v>
      </c>
      <c r="U3950" s="70">
        <f t="shared" si="2267"/>
        <v>0</v>
      </c>
      <c r="V3950" s="78">
        <f t="shared" si="2268"/>
        <v>47806.979999999996</v>
      </c>
      <c r="X3950" s="70">
        <v>4770.84</v>
      </c>
      <c r="Y3950" s="70">
        <v>43036.14</v>
      </c>
      <c r="Z3950" s="70">
        <v>47806.98</v>
      </c>
      <c r="AA3950" s="79"/>
      <c r="AB3950" s="80">
        <f t="shared" si="2259"/>
        <v>0</v>
      </c>
    </row>
    <row r="3951" spans="1:28" x14ac:dyDescent="0.25">
      <c r="A3951" s="84" t="s">
        <v>19643</v>
      </c>
      <c r="B3951" s="73" t="s">
        <v>19645</v>
      </c>
      <c r="C3951" s="74" t="s">
        <v>15849</v>
      </c>
      <c r="D3951" s="75">
        <v>0</v>
      </c>
      <c r="E3951" s="70">
        <v>58243.029999999992</v>
      </c>
      <c r="F3951" s="76">
        <f t="shared" si="2260"/>
        <v>0</v>
      </c>
      <c r="G3951" s="29"/>
      <c r="H3951" s="70">
        <f t="shared" si="2261"/>
        <v>6603.49</v>
      </c>
      <c r="I3951" s="70">
        <f t="shared" si="2261"/>
        <v>51639.54</v>
      </c>
      <c r="J3951" s="70">
        <f t="shared" si="2262"/>
        <v>58243.03</v>
      </c>
      <c r="K3951" s="70">
        <v>0</v>
      </c>
      <c r="L3951" s="76">
        <f t="shared" si="2263"/>
        <v>58243.03</v>
      </c>
      <c r="N3951" s="70">
        <v>6603.49</v>
      </c>
      <c r="O3951" s="70">
        <v>51639.539999999994</v>
      </c>
      <c r="P3951" s="70">
        <f t="shared" si="2264"/>
        <v>58243.029999999992</v>
      </c>
      <c r="Q3951" s="64"/>
      <c r="R3951" s="70">
        <f t="shared" si="2265"/>
        <v>6603.49</v>
      </c>
      <c r="S3951" s="70">
        <f t="shared" si="2265"/>
        <v>51640.04</v>
      </c>
      <c r="T3951" s="70">
        <f t="shared" si="2266"/>
        <v>58243.53</v>
      </c>
      <c r="U3951" s="70">
        <f t="shared" si="2267"/>
        <v>0</v>
      </c>
      <c r="V3951" s="78">
        <f t="shared" si="2268"/>
        <v>58243.53</v>
      </c>
      <c r="X3951" s="70">
        <v>6603.49</v>
      </c>
      <c r="Y3951" s="70">
        <v>51640.04</v>
      </c>
      <c r="Z3951" s="70">
        <v>58243.53</v>
      </c>
      <c r="AA3951" s="79"/>
      <c r="AB3951" s="80">
        <f t="shared" si="2259"/>
        <v>-1.9999999996798579E-2</v>
      </c>
    </row>
    <row r="3952" spans="1:28" x14ac:dyDescent="0.25">
      <c r="A3952" s="66" t="s">
        <v>19644</v>
      </c>
      <c r="B3952" s="67" t="s">
        <v>25009</v>
      </c>
      <c r="C3952" s="68"/>
      <c r="D3952" s="69"/>
      <c r="E3952" s="70"/>
      <c r="F3952" s="71"/>
      <c r="H3952" s="70"/>
      <c r="I3952" s="70"/>
      <c r="J3952" s="70"/>
      <c r="K3952" s="70"/>
      <c r="L3952" s="76"/>
      <c r="N3952" s="70"/>
      <c r="O3952" s="70"/>
      <c r="P3952" s="70"/>
      <c r="Q3952" s="64"/>
      <c r="R3952" s="70"/>
      <c r="S3952" s="70"/>
      <c r="T3952" s="70"/>
      <c r="U3952" s="70"/>
      <c r="V3952" s="78"/>
      <c r="X3952" s="70"/>
      <c r="Y3952" s="70"/>
      <c r="Z3952" s="70"/>
      <c r="AA3952" s="79"/>
      <c r="AB3952" s="80">
        <f t="shared" si="2259"/>
        <v>0</v>
      </c>
    </row>
    <row r="3953" spans="1:28" x14ac:dyDescent="0.25">
      <c r="A3953" s="66" t="s">
        <v>19646</v>
      </c>
      <c r="B3953" s="67" t="s">
        <v>25010</v>
      </c>
      <c r="C3953" s="68"/>
      <c r="D3953" s="69"/>
      <c r="E3953" s="70"/>
      <c r="F3953" s="71"/>
      <c r="H3953" s="70"/>
      <c r="I3953" s="70"/>
      <c r="J3953" s="70"/>
      <c r="K3953" s="70"/>
      <c r="L3953" s="76"/>
      <c r="N3953" s="70"/>
      <c r="O3953" s="70"/>
      <c r="P3953" s="70"/>
      <c r="Q3953" s="64"/>
      <c r="R3953" s="70"/>
      <c r="S3953" s="70"/>
      <c r="T3953" s="70"/>
      <c r="U3953" s="70"/>
      <c r="V3953" s="78"/>
      <c r="X3953" s="70"/>
      <c r="Y3953" s="70"/>
      <c r="Z3953" s="70"/>
      <c r="AA3953" s="79"/>
      <c r="AB3953" s="80">
        <f t="shared" si="2259"/>
        <v>-0.18000000000029104</v>
      </c>
    </row>
    <row r="3954" spans="1:28" x14ac:dyDescent="0.25">
      <c r="A3954" s="72" t="s">
        <v>19647</v>
      </c>
      <c r="B3954" s="73" t="s">
        <v>25011</v>
      </c>
      <c r="C3954" s="74" t="s">
        <v>15692</v>
      </c>
      <c r="D3954" s="75">
        <v>0</v>
      </c>
      <c r="E3954" s="70">
        <v>957.33000000000015</v>
      </c>
      <c r="F3954" s="76">
        <f t="shared" ref="F3954:F3967" si="2269">ROUND(D3954*E3954,2)</f>
        <v>0</v>
      </c>
      <c r="G3954" s="34"/>
      <c r="H3954" s="70">
        <f t="shared" ref="H3954:I3967" si="2270">ROUND(N3954+(N3954*$H$2/100),2)</f>
        <v>752.42</v>
      </c>
      <c r="I3954" s="70">
        <f t="shared" si="2270"/>
        <v>204.91</v>
      </c>
      <c r="J3954" s="70">
        <f t="shared" ref="J3954:J3967" si="2271">H3954+I3954</f>
        <v>957.32999999999993</v>
      </c>
      <c r="K3954" s="70">
        <v>0</v>
      </c>
      <c r="L3954" s="76">
        <f t="shared" ref="L3954:L3967" si="2272">SUM(J3954:K3954)</f>
        <v>957.32999999999993</v>
      </c>
      <c r="N3954" s="75">
        <v>752.42000000000007</v>
      </c>
      <c r="O3954" s="75">
        <v>204.91000000000003</v>
      </c>
      <c r="P3954" s="70">
        <f t="shared" ref="P3954:P3967" si="2273">SUM(N3954:O3954)</f>
        <v>957.33000000000015</v>
      </c>
      <c r="Q3954" s="64"/>
      <c r="R3954" s="70">
        <f t="shared" ref="R3954:S3967" si="2274">X3954</f>
        <v>752.42</v>
      </c>
      <c r="S3954" s="70">
        <f t="shared" si="2274"/>
        <v>204.89</v>
      </c>
      <c r="T3954" s="70">
        <f t="shared" ref="T3954:T3967" si="2275">R3954+S3954</f>
        <v>957.31</v>
      </c>
      <c r="U3954" s="70">
        <f t="shared" ref="U3954:U3967" si="2276">ROUND(Z3954*$H$2,2)/100</f>
        <v>0</v>
      </c>
      <c r="V3954" s="78">
        <f t="shared" ref="V3954:V3967" si="2277">SUM(T3954:U3954)</f>
        <v>957.31</v>
      </c>
      <c r="X3954" s="75">
        <v>752.42</v>
      </c>
      <c r="Y3954" s="75">
        <v>204.89</v>
      </c>
      <c r="Z3954" s="70">
        <v>957.31</v>
      </c>
      <c r="AA3954" s="118"/>
      <c r="AB3954" s="80">
        <f t="shared" si="2259"/>
        <v>-0.50000000000727596</v>
      </c>
    </row>
    <row r="3955" spans="1:28" x14ac:dyDescent="0.25">
      <c r="A3955" s="72" t="s">
        <v>19648</v>
      </c>
      <c r="B3955" s="73" t="s">
        <v>25012</v>
      </c>
      <c r="C3955" s="74" t="s">
        <v>15692</v>
      </c>
      <c r="D3955" s="75">
        <v>0</v>
      </c>
      <c r="E3955" s="70">
        <v>1033.1500000000001</v>
      </c>
      <c r="F3955" s="76">
        <f t="shared" si="2269"/>
        <v>0</v>
      </c>
      <c r="G3955" s="34"/>
      <c r="H3955" s="70">
        <f t="shared" si="2270"/>
        <v>828.24</v>
      </c>
      <c r="I3955" s="70">
        <f t="shared" si="2270"/>
        <v>204.91</v>
      </c>
      <c r="J3955" s="70">
        <f t="shared" si="2271"/>
        <v>1033.1500000000001</v>
      </c>
      <c r="K3955" s="70">
        <v>0</v>
      </c>
      <c r="L3955" s="76">
        <f t="shared" si="2272"/>
        <v>1033.1500000000001</v>
      </c>
      <c r="N3955" s="75">
        <v>828.24</v>
      </c>
      <c r="O3955" s="75">
        <v>204.91000000000003</v>
      </c>
      <c r="P3955" s="70">
        <f t="shared" si="2273"/>
        <v>1033.1500000000001</v>
      </c>
      <c r="Q3955" s="64"/>
      <c r="R3955" s="70">
        <f t="shared" si="2274"/>
        <v>828.24</v>
      </c>
      <c r="S3955" s="70">
        <f t="shared" si="2274"/>
        <v>204.89</v>
      </c>
      <c r="T3955" s="70">
        <f t="shared" si="2275"/>
        <v>1033.1300000000001</v>
      </c>
      <c r="U3955" s="70">
        <f t="shared" si="2276"/>
        <v>0</v>
      </c>
      <c r="V3955" s="78">
        <f t="shared" si="2277"/>
        <v>1033.1300000000001</v>
      </c>
      <c r="X3955" s="75">
        <v>828.24</v>
      </c>
      <c r="Y3955" s="75">
        <v>204.89</v>
      </c>
      <c r="Z3955" s="70">
        <v>1033.1300000000001</v>
      </c>
      <c r="AA3955" s="118"/>
      <c r="AB3955" s="80">
        <f t="shared" si="2259"/>
        <v>0</v>
      </c>
    </row>
    <row r="3956" spans="1:28" x14ac:dyDescent="0.25">
      <c r="A3956" s="72" t="s">
        <v>19649</v>
      </c>
      <c r="B3956" s="73" t="s">
        <v>25013</v>
      </c>
      <c r="C3956" s="74" t="s">
        <v>15692</v>
      </c>
      <c r="D3956" s="75">
        <v>0</v>
      </c>
      <c r="E3956" s="70">
        <v>1387.0200000000002</v>
      </c>
      <c r="F3956" s="76">
        <f t="shared" si="2269"/>
        <v>0</v>
      </c>
      <c r="G3956" s="34"/>
      <c r="H3956" s="70">
        <f t="shared" si="2270"/>
        <v>1182.1099999999999</v>
      </c>
      <c r="I3956" s="70">
        <f t="shared" si="2270"/>
        <v>204.91</v>
      </c>
      <c r="J3956" s="70">
        <f t="shared" si="2271"/>
        <v>1387.02</v>
      </c>
      <c r="K3956" s="70">
        <v>0</v>
      </c>
      <c r="L3956" s="76">
        <f t="shared" si="2272"/>
        <v>1387.02</v>
      </c>
      <c r="N3956" s="75">
        <v>1182.1100000000001</v>
      </c>
      <c r="O3956" s="75">
        <v>204.91000000000003</v>
      </c>
      <c r="P3956" s="70">
        <f t="shared" si="2273"/>
        <v>1387.0200000000002</v>
      </c>
      <c r="Q3956" s="64"/>
      <c r="R3956" s="70">
        <f t="shared" si="2274"/>
        <v>1182.1099999999999</v>
      </c>
      <c r="S3956" s="70">
        <f t="shared" si="2274"/>
        <v>204.89</v>
      </c>
      <c r="T3956" s="70">
        <f t="shared" si="2275"/>
        <v>1387</v>
      </c>
      <c r="U3956" s="70">
        <f t="shared" si="2276"/>
        <v>0</v>
      </c>
      <c r="V3956" s="78">
        <f t="shared" si="2277"/>
        <v>1387</v>
      </c>
      <c r="X3956" s="75">
        <v>1182.1099999999999</v>
      </c>
      <c r="Y3956" s="75">
        <v>204.89</v>
      </c>
      <c r="Z3956" s="70">
        <v>1387</v>
      </c>
      <c r="AA3956" s="118"/>
      <c r="AB3956" s="80">
        <f t="shared" si="2259"/>
        <v>0</v>
      </c>
    </row>
    <row r="3957" spans="1:28" x14ac:dyDescent="0.25">
      <c r="A3957" s="72" t="s">
        <v>19650</v>
      </c>
      <c r="B3957" s="73" t="s">
        <v>25014</v>
      </c>
      <c r="C3957" s="74" t="s">
        <v>15692</v>
      </c>
      <c r="D3957" s="75">
        <v>0</v>
      </c>
      <c r="E3957" s="70">
        <v>1229.7600000000002</v>
      </c>
      <c r="F3957" s="76">
        <f t="shared" si="2269"/>
        <v>0</v>
      </c>
      <c r="G3957" s="34"/>
      <c r="H3957" s="70">
        <f t="shared" si="2270"/>
        <v>1024.8499999999999</v>
      </c>
      <c r="I3957" s="70">
        <f t="shared" si="2270"/>
        <v>204.91</v>
      </c>
      <c r="J3957" s="70">
        <f t="shared" si="2271"/>
        <v>1229.76</v>
      </c>
      <c r="K3957" s="70">
        <v>0</v>
      </c>
      <c r="L3957" s="76">
        <f t="shared" si="2272"/>
        <v>1229.76</v>
      </c>
      <c r="N3957" s="75">
        <v>1024.8500000000001</v>
      </c>
      <c r="O3957" s="75">
        <v>204.91000000000003</v>
      </c>
      <c r="P3957" s="70">
        <f t="shared" si="2273"/>
        <v>1229.7600000000002</v>
      </c>
      <c r="Q3957" s="64"/>
      <c r="R3957" s="70">
        <f t="shared" si="2274"/>
        <v>1024.8499999999999</v>
      </c>
      <c r="S3957" s="70">
        <f t="shared" si="2274"/>
        <v>204.89</v>
      </c>
      <c r="T3957" s="70">
        <f t="shared" si="2275"/>
        <v>1229.7399999999998</v>
      </c>
      <c r="U3957" s="70">
        <f t="shared" si="2276"/>
        <v>0</v>
      </c>
      <c r="V3957" s="78">
        <f t="shared" si="2277"/>
        <v>1229.7399999999998</v>
      </c>
      <c r="X3957" s="75">
        <v>1024.8499999999999</v>
      </c>
      <c r="Y3957" s="75">
        <v>204.89</v>
      </c>
      <c r="Z3957" s="70">
        <v>1229.74</v>
      </c>
      <c r="AA3957" s="118"/>
      <c r="AB3957" s="80">
        <f t="shared" si="2259"/>
        <v>2.0000000000209184E-2</v>
      </c>
    </row>
    <row r="3958" spans="1:28" x14ac:dyDescent="0.25">
      <c r="A3958" s="72" t="s">
        <v>19651</v>
      </c>
      <c r="B3958" s="73" t="s">
        <v>25015</v>
      </c>
      <c r="C3958" s="74" t="s">
        <v>15692</v>
      </c>
      <c r="D3958" s="75">
        <v>0</v>
      </c>
      <c r="E3958" s="70">
        <v>1647.25</v>
      </c>
      <c r="F3958" s="76">
        <f t="shared" si="2269"/>
        <v>0</v>
      </c>
      <c r="G3958" s="34"/>
      <c r="H3958" s="70">
        <f t="shared" si="2270"/>
        <v>1442.34</v>
      </c>
      <c r="I3958" s="70">
        <f t="shared" si="2270"/>
        <v>204.91</v>
      </c>
      <c r="J3958" s="70">
        <f t="shared" si="2271"/>
        <v>1647.25</v>
      </c>
      <c r="K3958" s="70">
        <v>0</v>
      </c>
      <c r="L3958" s="76">
        <f t="shared" si="2272"/>
        <v>1647.25</v>
      </c>
      <c r="N3958" s="75">
        <v>1442.34</v>
      </c>
      <c r="O3958" s="75">
        <v>204.91000000000003</v>
      </c>
      <c r="P3958" s="70">
        <f t="shared" si="2273"/>
        <v>1647.25</v>
      </c>
      <c r="Q3958" s="64"/>
      <c r="R3958" s="70">
        <f t="shared" si="2274"/>
        <v>1442.34</v>
      </c>
      <c r="S3958" s="70">
        <f t="shared" si="2274"/>
        <v>204.89</v>
      </c>
      <c r="T3958" s="70">
        <f t="shared" si="2275"/>
        <v>1647.23</v>
      </c>
      <c r="U3958" s="70">
        <f t="shared" si="2276"/>
        <v>0</v>
      </c>
      <c r="V3958" s="78">
        <f t="shared" si="2277"/>
        <v>1647.23</v>
      </c>
      <c r="X3958" s="75">
        <v>1442.34</v>
      </c>
      <c r="Y3958" s="75">
        <v>204.89</v>
      </c>
      <c r="Z3958" s="70">
        <v>1647.23</v>
      </c>
      <c r="AA3958" s="118"/>
      <c r="AB3958" s="80">
        <f t="shared" si="2259"/>
        <v>1.999999999998181E-2</v>
      </c>
    </row>
    <row r="3959" spans="1:28" x14ac:dyDescent="0.25">
      <c r="A3959" s="72" t="s">
        <v>19652</v>
      </c>
      <c r="B3959" s="73" t="s">
        <v>25016</v>
      </c>
      <c r="C3959" s="74" t="s">
        <v>15692</v>
      </c>
      <c r="D3959" s="75">
        <v>0</v>
      </c>
      <c r="E3959" s="70">
        <v>1137.8500000000001</v>
      </c>
      <c r="F3959" s="76">
        <f t="shared" si="2269"/>
        <v>0</v>
      </c>
      <c r="G3959" s="34"/>
      <c r="H3959" s="70">
        <f t="shared" si="2270"/>
        <v>932.94</v>
      </c>
      <c r="I3959" s="70">
        <f t="shared" si="2270"/>
        <v>204.91</v>
      </c>
      <c r="J3959" s="70">
        <f t="shared" si="2271"/>
        <v>1137.8500000000001</v>
      </c>
      <c r="K3959" s="70">
        <v>0</v>
      </c>
      <c r="L3959" s="76">
        <f t="shared" si="2272"/>
        <v>1137.8500000000001</v>
      </c>
      <c r="N3959" s="75">
        <v>932.94</v>
      </c>
      <c r="O3959" s="75">
        <v>204.91000000000003</v>
      </c>
      <c r="P3959" s="70">
        <f t="shared" si="2273"/>
        <v>1137.8500000000001</v>
      </c>
      <c r="Q3959" s="64"/>
      <c r="R3959" s="70">
        <f t="shared" si="2274"/>
        <v>932.94</v>
      </c>
      <c r="S3959" s="70">
        <f t="shared" si="2274"/>
        <v>204.89</v>
      </c>
      <c r="T3959" s="70">
        <f t="shared" si="2275"/>
        <v>1137.83</v>
      </c>
      <c r="U3959" s="70">
        <f t="shared" si="2276"/>
        <v>0</v>
      </c>
      <c r="V3959" s="78">
        <f t="shared" si="2277"/>
        <v>1137.83</v>
      </c>
      <c r="X3959" s="75">
        <v>932.94</v>
      </c>
      <c r="Y3959" s="75">
        <v>204.89</v>
      </c>
      <c r="Z3959" s="70">
        <v>1137.83</v>
      </c>
      <c r="AA3959" s="118"/>
      <c r="AB3959" s="80">
        <f t="shared" si="2259"/>
        <v>2.0000000000209184E-2</v>
      </c>
    </row>
    <row r="3960" spans="1:28" x14ac:dyDescent="0.25">
      <c r="A3960" s="72" t="s">
        <v>19653</v>
      </c>
      <c r="B3960" s="73" t="s">
        <v>25017</v>
      </c>
      <c r="C3960" s="74" t="s">
        <v>15692</v>
      </c>
      <c r="D3960" s="75">
        <v>0</v>
      </c>
      <c r="E3960" s="70">
        <v>1301.5100000000002</v>
      </c>
      <c r="F3960" s="76">
        <f t="shared" si="2269"/>
        <v>0</v>
      </c>
      <c r="G3960" s="34"/>
      <c r="H3960" s="70">
        <f t="shared" si="2270"/>
        <v>1096.5999999999999</v>
      </c>
      <c r="I3960" s="70">
        <f t="shared" si="2270"/>
        <v>204.91</v>
      </c>
      <c r="J3960" s="70">
        <f t="shared" si="2271"/>
        <v>1301.51</v>
      </c>
      <c r="K3960" s="70">
        <v>0</v>
      </c>
      <c r="L3960" s="76">
        <f t="shared" si="2272"/>
        <v>1301.51</v>
      </c>
      <c r="N3960" s="75">
        <v>1096.6000000000001</v>
      </c>
      <c r="O3960" s="75">
        <v>204.91000000000003</v>
      </c>
      <c r="P3960" s="70">
        <f t="shared" si="2273"/>
        <v>1301.5100000000002</v>
      </c>
      <c r="Q3960" s="64"/>
      <c r="R3960" s="70">
        <f t="shared" si="2274"/>
        <v>1096.5999999999999</v>
      </c>
      <c r="S3960" s="70">
        <f t="shared" si="2274"/>
        <v>204.89</v>
      </c>
      <c r="T3960" s="70">
        <f t="shared" si="2275"/>
        <v>1301.4899999999998</v>
      </c>
      <c r="U3960" s="70">
        <f t="shared" si="2276"/>
        <v>0</v>
      </c>
      <c r="V3960" s="78">
        <f t="shared" si="2277"/>
        <v>1301.4899999999998</v>
      </c>
      <c r="X3960" s="75">
        <v>1096.5999999999999</v>
      </c>
      <c r="Y3960" s="75">
        <v>204.89</v>
      </c>
      <c r="Z3960" s="70">
        <v>1301.49</v>
      </c>
      <c r="AA3960" s="118"/>
      <c r="AB3960" s="80">
        <f t="shared" si="2259"/>
        <v>2.0000000000209184E-2</v>
      </c>
    </row>
    <row r="3961" spans="1:28" x14ac:dyDescent="0.25">
      <c r="A3961" s="72" t="s">
        <v>19654</v>
      </c>
      <c r="B3961" s="73" t="s">
        <v>25018</v>
      </c>
      <c r="C3961" s="74" t="s">
        <v>15692</v>
      </c>
      <c r="D3961" s="75">
        <v>0</v>
      </c>
      <c r="E3961" s="70">
        <v>1541.3000000000002</v>
      </c>
      <c r="F3961" s="76">
        <f t="shared" si="2269"/>
        <v>0</v>
      </c>
      <c r="G3961" s="34"/>
      <c r="H3961" s="70">
        <f t="shared" si="2270"/>
        <v>1336.39</v>
      </c>
      <c r="I3961" s="70">
        <f t="shared" si="2270"/>
        <v>204.91</v>
      </c>
      <c r="J3961" s="70">
        <f t="shared" si="2271"/>
        <v>1541.3000000000002</v>
      </c>
      <c r="K3961" s="70">
        <v>0</v>
      </c>
      <c r="L3961" s="76">
        <f t="shared" si="2272"/>
        <v>1541.3000000000002</v>
      </c>
      <c r="N3961" s="75">
        <v>1336.39</v>
      </c>
      <c r="O3961" s="75">
        <v>204.91000000000003</v>
      </c>
      <c r="P3961" s="70">
        <f t="shared" si="2273"/>
        <v>1541.3000000000002</v>
      </c>
      <c r="Q3961" s="64"/>
      <c r="R3961" s="70">
        <f t="shared" si="2274"/>
        <v>1336.39</v>
      </c>
      <c r="S3961" s="70">
        <f t="shared" si="2274"/>
        <v>204.89</v>
      </c>
      <c r="T3961" s="70">
        <f t="shared" si="2275"/>
        <v>1541.2800000000002</v>
      </c>
      <c r="U3961" s="70">
        <f t="shared" si="2276"/>
        <v>0</v>
      </c>
      <c r="V3961" s="78">
        <f t="shared" si="2277"/>
        <v>1541.2800000000002</v>
      </c>
      <c r="X3961" s="75">
        <v>1336.39</v>
      </c>
      <c r="Y3961" s="75">
        <v>204.89</v>
      </c>
      <c r="Z3961" s="70">
        <v>1541.28</v>
      </c>
      <c r="AA3961" s="118"/>
      <c r="AB3961" s="80">
        <f t="shared" si="2259"/>
        <v>1.999999999998181E-2</v>
      </c>
    </row>
    <row r="3962" spans="1:28" x14ac:dyDescent="0.25">
      <c r="A3962" s="72" t="s">
        <v>19655</v>
      </c>
      <c r="B3962" s="73" t="s">
        <v>25019</v>
      </c>
      <c r="C3962" s="74" t="s">
        <v>15692</v>
      </c>
      <c r="D3962" s="75">
        <v>0</v>
      </c>
      <c r="E3962" s="70">
        <v>1648.16</v>
      </c>
      <c r="F3962" s="76">
        <f t="shared" si="2269"/>
        <v>0</v>
      </c>
      <c r="G3962" s="34"/>
      <c r="H3962" s="70">
        <f t="shared" si="2270"/>
        <v>1443.25</v>
      </c>
      <c r="I3962" s="70">
        <f t="shared" si="2270"/>
        <v>204.91</v>
      </c>
      <c r="J3962" s="70">
        <f t="shared" si="2271"/>
        <v>1648.16</v>
      </c>
      <c r="K3962" s="70">
        <v>0</v>
      </c>
      <c r="L3962" s="76">
        <f t="shared" si="2272"/>
        <v>1648.16</v>
      </c>
      <c r="N3962" s="75">
        <v>1443.25</v>
      </c>
      <c r="O3962" s="75">
        <v>204.91000000000003</v>
      </c>
      <c r="P3962" s="70">
        <f t="shared" si="2273"/>
        <v>1648.16</v>
      </c>
      <c r="Q3962" s="64"/>
      <c r="R3962" s="70">
        <f t="shared" si="2274"/>
        <v>1443.25</v>
      </c>
      <c r="S3962" s="70">
        <f t="shared" si="2274"/>
        <v>204.89</v>
      </c>
      <c r="T3962" s="70">
        <f t="shared" si="2275"/>
        <v>1648.1399999999999</v>
      </c>
      <c r="U3962" s="70">
        <f t="shared" si="2276"/>
        <v>0</v>
      </c>
      <c r="V3962" s="78">
        <f t="shared" si="2277"/>
        <v>1648.1399999999999</v>
      </c>
      <c r="X3962" s="75">
        <v>1443.25</v>
      </c>
      <c r="Y3962" s="75">
        <v>204.89</v>
      </c>
      <c r="Z3962" s="70">
        <v>1648.14</v>
      </c>
      <c r="AA3962" s="118"/>
      <c r="AB3962" s="80">
        <f t="shared" si="2259"/>
        <v>2.0000000000209184E-2</v>
      </c>
    </row>
    <row r="3963" spans="1:28" x14ac:dyDescent="0.25">
      <c r="A3963" s="72" t="s">
        <v>19656</v>
      </c>
      <c r="B3963" s="73" t="s">
        <v>25020</v>
      </c>
      <c r="C3963" s="74" t="s">
        <v>15692</v>
      </c>
      <c r="D3963" s="75">
        <v>0</v>
      </c>
      <c r="E3963" s="70">
        <v>1953.4</v>
      </c>
      <c r="F3963" s="76">
        <f t="shared" si="2269"/>
        <v>0</v>
      </c>
      <c r="G3963" s="34"/>
      <c r="H3963" s="70">
        <f t="shared" si="2270"/>
        <v>1748.49</v>
      </c>
      <c r="I3963" s="70">
        <f t="shared" si="2270"/>
        <v>204.91</v>
      </c>
      <c r="J3963" s="70">
        <f t="shared" si="2271"/>
        <v>1953.4</v>
      </c>
      <c r="K3963" s="70">
        <v>0</v>
      </c>
      <c r="L3963" s="76">
        <f t="shared" si="2272"/>
        <v>1953.4</v>
      </c>
      <c r="N3963" s="75">
        <v>1748.49</v>
      </c>
      <c r="O3963" s="75">
        <v>204.91000000000003</v>
      </c>
      <c r="P3963" s="70">
        <f t="shared" si="2273"/>
        <v>1953.4</v>
      </c>
      <c r="Q3963" s="64"/>
      <c r="R3963" s="70">
        <f t="shared" si="2274"/>
        <v>1748.49</v>
      </c>
      <c r="S3963" s="70">
        <f t="shared" si="2274"/>
        <v>204.89</v>
      </c>
      <c r="T3963" s="70">
        <f t="shared" si="2275"/>
        <v>1953.38</v>
      </c>
      <c r="U3963" s="70">
        <f t="shared" si="2276"/>
        <v>0</v>
      </c>
      <c r="V3963" s="78">
        <f t="shared" si="2277"/>
        <v>1953.38</v>
      </c>
      <c r="X3963" s="75">
        <v>1748.49</v>
      </c>
      <c r="Y3963" s="75">
        <v>204.89</v>
      </c>
      <c r="Z3963" s="70">
        <v>1953.38</v>
      </c>
      <c r="AA3963" s="118"/>
      <c r="AB3963" s="80">
        <f t="shared" si="2259"/>
        <v>2.0000000000209184E-2</v>
      </c>
    </row>
    <row r="3964" spans="1:28" x14ac:dyDescent="0.25">
      <c r="A3964" s="72" t="s">
        <v>19657</v>
      </c>
      <c r="B3964" s="73" t="s">
        <v>25021</v>
      </c>
      <c r="C3964" s="74" t="s">
        <v>15692</v>
      </c>
      <c r="D3964" s="75">
        <v>0</v>
      </c>
      <c r="E3964" s="70">
        <v>1586.76</v>
      </c>
      <c r="F3964" s="76">
        <f t="shared" si="2269"/>
        <v>0</v>
      </c>
      <c r="G3964" s="34"/>
      <c r="H3964" s="70">
        <f t="shared" si="2270"/>
        <v>1381.85</v>
      </c>
      <c r="I3964" s="70">
        <f t="shared" si="2270"/>
        <v>204.91</v>
      </c>
      <c r="J3964" s="70">
        <f t="shared" si="2271"/>
        <v>1586.76</v>
      </c>
      <c r="K3964" s="70">
        <v>0</v>
      </c>
      <c r="L3964" s="76">
        <f t="shared" si="2272"/>
        <v>1586.76</v>
      </c>
      <c r="N3964" s="75">
        <v>1381.85</v>
      </c>
      <c r="O3964" s="75">
        <v>204.91000000000003</v>
      </c>
      <c r="P3964" s="70">
        <f t="shared" si="2273"/>
        <v>1586.76</v>
      </c>
      <c r="Q3964" s="64"/>
      <c r="R3964" s="70">
        <f t="shared" si="2274"/>
        <v>1381.85</v>
      </c>
      <c r="S3964" s="70">
        <f t="shared" si="2274"/>
        <v>204.89</v>
      </c>
      <c r="T3964" s="70">
        <f t="shared" si="2275"/>
        <v>1586.7399999999998</v>
      </c>
      <c r="U3964" s="70">
        <f t="shared" si="2276"/>
        <v>0</v>
      </c>
      <c r="V3964" s="78">
        <f t="shared" si="2277"/>
        <v>1586.7399999999998</v>
      </c>
      <c r="X3964" s="75">
        <v>1381.85</v>
      </c>
      <c r="Y3964" s="75">
        <v>204.89</v>
      </c>
      <c r="Z3964" s="70">
        <v>1586.74</v>
      </c>
      <c r="AA3964" s="118"/>
      <c r="AB3964" s="80">
        <f t="shared" si="2259"/>
        <v>2.0000000000209184E-2</v>
      </c>
    </row>
    <row r="3965" spans="1:28" x14ac:dyDescent="0.25">
      <c r="A3965" s="72" t="s">
        <v>19658</v>
      </c>
      <c r="B3965" s="73" t="s">
        <v>25022</v>
      </c>
      <c r="C3965" s="74" t="s">
        <v>15692</v>
      </c>
      <c r="D3965" s="75">
        <v>0</v>
      </c>
      <c r="E3965" s="70">
        <v>2007.16</v>
      </c>
      <c r="F3965" s="76">
        <f t="shared" si="2269"/>
        <v>0</v>
      </c>
      <c r="G3965" s="34"/>
      <c r="H3965" s="70">
        <f t="shared" si="2270"/>
        <v>1802.25</v>
      </c>
      <c r="I3965" s="70">
        <f t="shared" si="2270"/>
        <v>204.91</v>
      </c>
      <c r="J3965" s="70">
        <f t="shared" si="2271"/>
        <v>2007.16</v>
      </c>
      <c r="K3965" s="70">
        <v>0</v>
      </c>
      <c r="L3965" s="76">
        <f t="shared" si="2272"/>
        <v>2007.16</v>
      </c>
      <c r="N3965" s="75">
        <v>1802.25</v>
      </c>
      <c r="O3965" s="75">
        <v>204.91000000000003</v>
      </c>
      <c r="P3965" s="70">
        <f t="shared" si="2273"/>
        <v>2007.16</v>
      </c>
      <c r="Q3965" s="64"/>
      <c r="R3965" s="70">
        <f t="shared" si="2274"/>
        <v>1802.25</v>
      </c>
      <c r="S3965" s="70">
        <f t="shared" si="2274"/>
        <v>204.89</v>
      </c>
      <c r="T3965" s="70">
        <f t="shared" si="2275"/>
        <v>2007.1399999999999</v>
      </c>
      <c r="U3965" s="70">
        <f t="shared" si="2276"/>
        <v>0</v>
      </c>
      <c r="V3965" s="78">
        <f t="shared" si="2277"/>
        <v>2007.1399999999999</v>
      </c>
      <c r="X3965" s="75">
        <v>1802.25</v>
      </c>
      <c r="Y3965" s="75">
        <v>204.89</v>
      </c>
      <c r="Z3965" s="70">
        <v>2007.14</v>
      </c>
      <c r="AA3965" s="118"/>
      <c r="AB3965" s="80">
        <f t="shared" si="2259"/>
        <v>1.999999999998181E-2</v>
      </c>
    </row>
    <row r="3966" spans="1:28" x14ac:dyDescent="0.25">
      <c r="A3966" s="72" t="s">
        <v>19659</v>
      </c>
      <c r="B3966" s="73" t="s">
        <v>25023</v>
      </c>
      <c r="C3966" s="74" t="s">
        <v>15692</v>
      </c>
      <c r="D3966" s="75">
        <v>0</v>
      </c>
      <c r="E3966" s="70">
        <v>2347.59</v>
      </c>
      <c r="F3966" s="76">
        <f t="shared" si="2269"/>
        <v>0</v>
      </c>
      <c r="G3966" s="34"/>
      <c r="H3966" s="70">
        <f t="shared" si="2270"/>
        <v>2142.6799999999998</v>
      </c>
      <c r="I3966" s="70">
        <f t="shared" si="2270"/>
        <v>204.91</v>
      </c>
      <c r="J3966" s="70">
        <f t="shared" si="2271"/>
        <v>2347.5899999999997</v>
      </c>
      <c r="K3966" s="70">
        <v>0</v>
      </c>
      <c r="L3966" s="76">
        <f t="shared" si="2272"/>
        <v>2347.5899999999997</v>
      </c>
      <c r="N3966" s="75">
        <v>2142.6800000000003</v>
      </c>
      <c r="O3966" s="75">
        <v>204.91000000000003</v>
      </c>
      <c r="P3966" s="70">
        <f t="shared" si="2273"/>
        <v>2347.59</v>
      </c>
      <c r="Q3966" s="64"/>
      <c r="R3966" s="70">
        <f t="shared" si="2274"/>
        <v>2142.6799999999998</v>
      </c>
      <c r="S3966" s="70">
        <f t="shared" si="2274"/>
        <v>204.89</v>
      </c>
      <c r="T3966" s="70">
        <f t="shared" si="2275"/>
        <v>2347.5699999999997</v>
      </c>
      <c r="U3966" s="70">
        <f t="shared" si="2276"/>
        <v>0</v>
      </c>
      <c r="V3966" s="78">
        <f t="shared" si="2277"/>
        <v>2347.5699999999997</v>
      </c>
      <c r="X3966" s="75">
        <v>2142.6799999999998</v>
      </c>
      <c r="Y3966" s="75">
        <v>204.89</v>
      </c>
      <c r="Z3966" s="70">
        <v>2347.5700000000002</v>
      </c>
      <c r="AA3966" s="118"/>
      <c r="AB3966" s="80">
        <f t="shared" si="2259"/>
        <v>1.999999999998181E-2</v>
      </c>
    </row>
    <row r="3967" spans="1:28" x14ac:dyDescent="0.25">
      <c r="A3967" s="72" t="s">
        <v>19660</v>
      </c>
      <c r="B3967" s="73" t="s">
        <v>25024</v>
      </c>
      <c r="C3967" s="74" t="s">
        <v>15692</v>
      </c>
      <c r="D3967" s="75">
        <v>0</v>
      </c>
      <c r="E3967" s="70">
        <v>3166.8500000000004</v>
      </c>
      <c r="F3967" s="76">
        <f t="shared" si="2269"/>
        <v>0</v>
      </c>
      <c r="G3967" s="34"/>
      <c r="H3967" s="70">
        <f t="shared" si="2270"/>
        <v>2961.94</v>
      </c>
      <c r="I3967" s="70">
        <f t="shared" si="2270"/>
        <v>204.91</v>
      </c>
      <c r="J3967" s="70">
        <f t="shared" si="2271"/>
        <v>3166.85</v>
      </c>
      <c r="K3967" s="70">
        <v>0</v>
      </c>
      <c r="L3967" s="76">
        <f t="shared" si="2272"/>
        <v>3166.85</v>
      </c>
      <c r="N3967" s="75">
        <v>2961.94</v>
      </c>
      <c r="O3967" s="75">
        <v>204.91000000000003</v>
      </c>
      <c r="P3967" s="70">
        <f t="shared" si="2273"/>
        <v>3166.85</v>
      </c>
      <c r="Q3967" s="64"/>
      <c r="R3967" s="70">
        <f t="shared" si="2274"/>
        <v>2961.94</v>
      </c>
      <c r="S3967" s="70">
        <f t="shared" si="2274"/>
        <v>204.89</v>
      </c>
      <c r="T3967" s="70">
        <f t="shared" si="2275"/>
        <v>3166.83</v>
      </c>
      <c r="U3967" s="70">
        <f t="shared" si="2276"/>
        <v>0</v>
      </c>
      <c r="V3967" s="78">
        <f t="shared" si="2277"/>
        <v>3166.83</v>
      </c>
      <c r="X3967" s="75">
        <v>2961.94</v>
      </c>
      <c r="Y3967" s="75">
        <v>204.89</v>
      </c>
      <c r="Z3967" s="70">
        <v>3166.83</v>
      </c>
      <c r="AA3967" s="118"/>
      <c r="AB3967" s="80">
        <f t="shared" si="2259"/>
        <v>1.999999999998181E-2</v>
      </c>
    </row>
    <row r="3968" spans="1:28" x14ac:dyDescent="0.25">
      <c r="A3968" s="66" t="s">
        <v>19661</v>
      </c>
      <c r="B3968" s="67" t="s">
        <v>25025</v>
      </c>
      <c r="C3968" s="68"/>
      <c r="D3968" s="69"/>
      <c r="E3968" s="70"/>
      <c r="F3968" s="71"/>
      <c r="H3968" s="70"/>
      <c r="I3968" s="70"/>
      <c r="J3968" s="70"/>
      <c r="K3968" s="70"/>
      <c r="L3968" s="76"/>
      <c r="N3968" s="70"/>
      <c r="O3968" s="70"/>
      <c r="P3968" s="70"/>
      <c r="Q3968" s="64"/>
      <c r="R3968" s="70"/>
      <c r="S3968" s="70"/>
      <c r="T3968" s="70"/>
      <c r="U3968" s="70"/>
      <c r="V3968" s="78"/>
      <c r="X3968" s="70"/>
      <c r="Y3968" s="70"/>
      <c r="Z3968" s="70"/>
      <c r="AA3968" s="79"/>
      <c r="AB3968" s="80">
        <f t="shared" si="2259"/>
        <v>1.999999999998181E-2</v>
      </c>
    </row>
    <row r="3969" spans="1:28" x14ac:dyDescent="0.25">
      <c r="A3969" s="72" t="s">
        <v>19662</v>
      </c>
      <c r="B3969" s="73" t="s">
        <v>25026</v>
      </c>
      <c r="C3969" s="74" t="s">
        <v>15692</v>
      </c>
      <c r="D3969" s="75">
        <v>0</v>
      </c>
      <c r="E3969" s="70">
        <v>446.5</v>
      </c>
      <c r="F3969" s="76">
        <f t="shared" ref="F3969:F3980" si="2278">ROUND(D3969*E3969,2)</f>
        <v>0</v>
      </c>
      <c r="G3969" s="77"/>
      <c r="H3969" s="70">
        <f t="shared" ref="H3969:I3980" si="2279">ROUND(N3969+(N3969*$H$2/100),2)</f>
        <v>326.32</v>
      </c>
      <c r="I3969" s="70">
        <f t="shared" si="2279"/>
        <v>120.18</v>
      </c>
      <c r="J3969" s="70">
        <f t="shared" ref="J3969:J3980" si="2280">H3969+I3969</f>
        <v>446.5</v>
      </c>
      <c r="K3969" s="70">
        <v>0</v>
      </c>
      <c r="L3969" s="76">
        <f t="shared" ref="L3969:L3980" si="2281">SUM(J3969:K3969)</f>
        <v>446.5</v>
      </c>
      <c r="N3969" s="70">
        <v>326.31999999999994</v>
      </c>
      <c r="O3969" s="70">
        <v>120.18</v>
      </c>
      <c r="P3969" s="70">
        <f t="shared" ref="P3969:P3980" si="2282">SUM(N3969:O3969)</f>
        <v>446.49999999999994</v>
      </c>
      <c r="Q3969" s="64"/>
      <c r="R3969" s="70">
        <f t="shared" ref="R3969:S3980" si="2283">X3969</f>
        <v>326.32</v>
      </c>
      <c r="S3969" s="70">
        <f t="shared" si="2283"/>
        <v>120.19</v>
      </c>
      <c r="T3969" s="70">
        <f t="shared" ref="T3969:T3980" si="2284">R3969+S3969</f>
        <v>446.51</v>
      </c>
      <c r="U3969" s="70">
        <f t="shared" ref="U3969:U3980" si="2285">ROUND(Z3969*$H$2,2)/100</f>
        <v>0</v>
      </c>
      <c r="V3969" s="78">
        <f t="shared" ref="V3969:V3980" si="2286">SUM(T3969:U3969)</f>
        <v>446.51</v>
      </c>
      <c r="X3969" s="70">
        <v>326.32</v>
      </c>
      <c r="Y3969" s="70">
        <v>120.19</v>
      </c>
      <c r="Z3969" s="70">
        <v>446.51</v>
      </c>
      <c r="AA3969" s="79"/>
      <c r="AB3969" s="80">
        <f t="shared" si="2259"/>
        <v>1.999999999998181E-2</v>
      </c>
    </row>
    <row r="3970" spans="1:28" x14ac:dyDescent="0.25">
      <c r="A3970" s="72" t="s">
        <v>19663</v>
      </c>
      <c r="B3970" s="73" t="s">
        <v>25027</v>
      </c>
      <c r="C3970" s="74" t="s">
        <v>15692</v>
      </c>
      <c r="D3970" s="75">
        <v>0</v>
      </c>
      <c r="E3970" s="70">
        <v>440.11999999999995</v>
      </c>
      <c r="F3970" s="76">
        <f t="shared" si="2278"/>
        <v>0</v>
      </c>
      <c r="G3970" s="77"/>
      <c r="H3970" s="70">
        <f t="shared" si="2279"/>
        <v>295.92</v>
      </c>
      <c r="I3970" s="70">
        <f t="shared" si="2279"/>
        <v>144.19999999999999</v>
      </c>
      <c r="J3970" s="70">
        <f t="shared" si="2280"/>
        <v>440.12</v>
      </c>
      <c r="K3970" s="70">
        <v>0</v>
      </c>
      <c r="L3970" s="76">
        <f t="shared" si="2281"/>
        <v>440.12</v>
      </c>
      <c r="N3970" s="70">
        <v>295.92</v>
      </c>
      <c r="O3970" s="70">
        <v>144.19999999999999</v>
      </c>
      <c r="P3970" s="70">
        <f t="shared" si="2282"/>
        <v>440.12</v>
      </c>
      <c r="Q3970" s="64"/>
      <c r="R3970" s="70">
        <f t="shared" si="2283"/>
        <v>295.92</v>
      </c>
      <c r="S3970" s="70">
        <f t="shared" si="2283"/>
        <v>144.21</v>
      </c>
      <c r="T3970" s="70">
        <f t="shared" si="2284"/>
        <v>440.13</v>
      </c>
      <c r="U3970" s="70">
        <f t="shared" si="2285"/>
        <v>0</v>
      </c>
      <c r="V3970" s="78">
        <f t="shared" si="2286"/>
        <v>440.13</v>
      </c>
      <c r="X3970" s="70">
        <v>295.92</v>
      </c>
      <c r="Y3970" s="70">
        <v>144.21</v>
      </c>
      <c r="Z3970" s="70">
        <v>440.13</v>
      </c>
      <c r="AA3970" s="79"/>
      <c r="AB3970" s="80">
        <f t="shared" si="2259"/>
        <v>1.999999999998181E-2</v>
      </c>
    </row>
    <row r="3971" spans="1:28" x14ac:dyDescent="0.25">
      <c r="A3971" s="72" t="s">
        <v>19664</v>
      </c>
      <c r="B3971" s="73" t="s">
        <v>25028</v>
      </c>
      <c r="C3971" s="74" t="s">
        <v>15692</v>
      </c>
      <c r="D3971" s="75">
        <v>0</v>
      </c>
      <c r="E3971" s="70">
        <v>759.79000000000008</v>
      </c>
      <c r="F3971" s="76">
        <f t="shared" si="2278"/>
        <v>0</v>
      </c>
      <c r="G3971" s="77"/>
      <c r="H3971" s="70">
        <f t="shared" si="2279"/>
        <v>615.59</v>
      </c>
      <c r="I3971" s="70">
        <f t="shared" si="2279"/>
        <v>144.19999999999999</v>
      </c>
      <c r="J3971" s="70">
        <f t="shared" si="2280"/>
        <v>759.79</v>
      </c>
      <c r="K3971" s="70">
        <v>0</v>
      </c>
      <c r="L3971" s="76">
        <f t="shared" si="2281"/>
        <v>759.79</v>
      </c>
      <c r="N3971" s="70">
        <v>615.59</v>
      </c>
      <c r="O3971" s="70">
        <v>144.19999999999999</v>
      </c>
      <c r="P3971" s="70">
        <f t="shared" si="2282"/>
        <v>759.79</v>
      </c>
      <c r="Q3971" s="64"/>
      <c r="R3971" s="70">
        <f t="shared" si="2283"/>
        <v>615.59</v>
      </c>
      <c r="S3971" s="70">
        <f t="shared" si="2283"/>
        <v>144.21</v>
      </c>
      <c r="T3971" s="70">
        <f t="shared" si="2284"/>
        <v>759.80000000000007</v>
      </c>
      <c r="U3971" s="70">
        <f t="shared" si="2285"/>
        <v>0</v>
      </c>
      <c r="V3971" s="78">
        <f t="shared" si="2286"/>
        <v>759.80000000000007</v>
      </c>
      <c r="X3971" s="70">
        <v>615.59</v>
      </c>
      <c r="Y3971" s="70">
        <v>144.21</v>
      </c>
      <c r="Z3971" s="70">
        <v>759.8</v>
      </c>
      <c r="AA3971" s="79"/>
      <c r="AB3971" s="80">
        <f t="shared" si="2259"/>
        <v>0</v>
      </c>
    </row>
    <row r="3972" spans="1:28" x14ac:dyDescent="0.25">
      <c r="A3972" s="72" t="s">
        <v>19665</v>
      </c>
      <c r="B3972" s="73" t="s">
        <v>25029</v>
      </c>
      <c r="C3972" s="74" t="s">
        <v>15692</v>
      </c>
      <c r="D3972" s="75">
        <v>0</v>
      </c>
      <c r="E3972" s="70">
        <v>980.38</v>
      </c>
      <c r="F3972" s="76">
        <f t="shared" si="2278"/>
        <v>0</v>
      </c>
      <c r="G3972" s="77"/>
      <c r="H3972" s="70">
        <f t="shared" si="2279"/>
        <v>764.07</v>
      </c>
      <c r="I3972" s="70">
        <f t="shared" si="2279"/>
        <v>216.31</v>
      </c>
      <c r="J3972" s="70">
        <f t="shared" si="2280"/>
        <v>980.38000000000011</v>
      </c>
      <c r="K3972" s="70">
        <v>0</v>
      </c>
      <c r="L3972" s="76">
        <f t="shared" si="2281"/>
        <v>980.38000000000011</v>
      </c>
      <c r="N3972" s="70">
        <v>764.07</v>
      </c>
      <c r="O3972" s="70">
        <v>216.31</v>
      </c>
      <c r="P3972" s="70">
        <f t="shared" si="2282"/>
        <v>980.38000000000011</v>
      </c>
      <c r="Q3972" s="64"/>
      <c r="R3972" s="70">
        <f t="shared" si="2283"/>
        <v>764.07</v>
      </c>
      <c r="S3972" s="70">
        <f t="shared" si="2283"/>
        <v>216.33</v>
      </c>
      <c r="T3972" s="70">
        <f t="shared" si="2284"/>
        <v>980.40000000000009</v>
      </c>
      <c r="U3972" s="70">
        <f t="shared" si="2285"/>
        <v>0</v>
      </c>
      <c r="V3972" s="78">
        <f t="shared" si="2286"/>
        <v>980.40000000000009</v>
      </c>
      <c r="X3972" s="70">
        <v>764.07</v>
      </c>
      <c r="Y3972" s="70">
        <v>216.33</v>
      </c>
      <c r="Z3972" s="70">
        <v>980.4</v>
      </c>
      <c r="AA3972" s="79"/>
      <c r="AB3972" s="80">
        <f t="shared" si="2259"/>
        <v>-1.0000000000047748E-2</v>
      </c>
    </row>
    <row r="3973" spans="1:28" x14ac:dyDescent="0.25">
      <c r="A3973" s="72" t="s">
        <v>19666</v>
      </c>
      <c r="B3973" s="73" t="s">
        <v>25030</v>
      </c>
      <c r="C3973" s="74" t="s">
        <v>15692</v>
      </c>
      <c r="D3973" s="75">
        <v>0</v>
      </c>
      <c r="E3973" s="70">
        <v>1165.3299999999997</v>
      </c>
      <c r="F3973" s="76">
        <f t="shared" si="2278"/>
        <v>0</v>
      </c>
      <c r="G3973" s="77"/>
      <c r="H3973" s="70">
        <f t="shared" si="2279"/>
        <v>876.93</v>
      </c>
      <c r="I3973" s="70">
        <f t="shared" si="2279"/>
        <v>288.39999999999998</v>
      </c>
      <c r="J3973" s="70">
        <f t="shared" si="2280"/>
        <v>1165.33</v>
      </c>
      <c r="K3973" s="70">
        <v>0</v>
      </c>
      <c r="L3973" s="76">
        <f t="shared" si="2281"/>
        <v>1165.33</v>
      </c>
      <c r="N3973" s="70">
        <v>876.93000000000006</v>
      </c>
      <c r="O3973" s="70">
        <v>288.39999999999998</v>
      </c>
      <c r="P3973" s="70">
        <f t="shared" si="2282"/>
        <v>1165.33</v>
      </c>
      <c r="Q3973" s="64"/>
      <c r="R3973" s="70">
        <f t="shared" si="2283"/>
        <v>876.93</v>
      </c>
      <c r="S3973" s="70">
        <f t="shared" si="2283"/>
        <v>288.42</v>
      </c>
      <c r="T3973" s="70">
        <f t="shared" si="2284"/>
        <v>1165.3499999999999</v>
      </c>
      <c r="U3973" s="70">
        <f t="shared" si="2285"/>
        <v>0</v>
      </c>
      <c r="V3973" s="78">
        <f t="shared" si="2286"/>
        <v>1165.3499999999999</v>
      </c>
      <c r="X3973" s="70">
        <v>876.93</v>
      </c>
      <c r="Y3973" s="70">
        <v>288.42</v>
      </c>
      <c r="Z3973" s="70">
        <v>1165.3499999999999</v>
      </c>
      <c r="AA3973" s="79"/>
      <c r="AB3973" s="80">
        <f t="shared" si="2259"/>
        <v>-9.9999999999909051E-3</v>
      </c>
    </row>
    <row r="3974" spans="1:28" x14ac:dyDescent="0.25">
      <c r="A3974" s="72" t="s">
        <v>19667</v>
      </c>
      <c r="B3974" s="73" t="s">
        <v>25031</v>
      </c>
      <c r="C3974" s="74" t="s">
        <v>15692</v>
      </c>
      <c r="D3974" s="75">
        <v>0</v>
      </c>
      <c r="E3974" s="70">
        <v>1562.7800000000002</v>
      </c>
      <c r="F3974" s="76">
        <f t="shared" si="2278"/>
        <v>0</v>
      </c>
      <c r="G3974" s="77"/>
      <c r="H3974" s="70">
        <f t="shared" si="2279"/>
        <v>1346.47</v>
      </c>
      <c r="I3974" s="70">
        <f t="shared" si="2279"/>
        <v>216.31</v>
      </c>
      <c r="J3974" s="70">
        <f t="shared" si="2280"/>
        <v>1562.78</v>
      </c>
      <c r="K3974" s="70">
        <v>0</v>
      </c>
      <c r="L3974" s="76">
        <f t="shared" si="2281"/>
        <v>1562.78</v>
      </c>
      <c r="N3974" s="70">
        <v>1346.4700000000003</v>
      </c>
      <c r="O3974" s="70">
        <v>216.31</v>
      </c>
      <c r="P3974" s="70">
        <f t="shared" si="2282"/>
        <v>1562.7800000000002</v>
      </c>
      <c r="Q3974" s="64"/>
      <c r="R3974" s="70">
        <f t="shared" si="2283"/>
        <v>1346.47</v>
      </c>
      <c r="S3974" s="70">
        <f t="shared" si="2283"/>
        <v>216.33</v>
      </c>
      <c r="T3974" s="70">
        <f t="shared" si="2284"/>
        <v>1562.8</v>
      </c>
      <c r="U3974" s="70">
        <f t="shared" si="2285"/>
        <v>0</v>
      </c>
      <c r="V3974" s="78">
        <f t="shared" si="2286"/>
        <v>1562.8</v>
      </c>
      <c r="X3974" s="70">
        <v>1346.47</v>
      </c>
      <c r="Y3974" s="70">
        <v>216.33</v>
      </c>
      <c r="Z3974" s="70">
        <v>1562.8</v>
      </c>
      <c r="AA3974" s="79"/>
      <c r="AB3974" s="80">
        <f t="shared" si="2259"/>
        <v>-9.9999999999909051E-3</v>
      </c>
    </row>
    <row r="3975" spans="1:28" x14ac:dyDescent="0.25">
      <c r="A3975" s="72" t="s">
        <v>19668</v>
      </c>
      <c r="B3975" s="73" t="s">
        <v>25032</v>
      </c>
      <c r="C3975" s="74" t="s">
        <v>15692</v>
      </c>
      <c r="D3975" s="75">
        <v>0</v>
      </c>
      <c r="E3975" s="70">
        <v>909.18999999999994</v>
      </c>
      <c r="F3975" s="76">
        <f t="shared" si="2278"/>
        <v>0</v>
      </c>
      <c r="G3975" s="77"/>
      <c r="H3975" s="70">
        <f t="shared" si="2279"/>
        <v>692.88</v>
      </c>
      <c r="I3975" s="70">
        <f t="shared" si="2279"/>
        <v>216.31</v>
      </c>
      <c r="J3975" s="70">
        <f t="shared" si="2280"/>
        <v>909.19</v>
      </c>
      <c r="K3975" s="70">
        <v>0</v>
      </c>
      <c r="L3975" s="76">
        <f t="shared" si="2281"/>
        <v>909.19</v>
      </c>
      <c r="N3975" s="70">
        <v>692.87999999999988</v>
      </c>
      <c r="O3975" s="70">
        <v>216.31</v>
      </c>
      <c r="P3975" s="70">
        <f t="shared" si="2282"/>
        <v>909.18999999999983</v>
      </c>
      <c r="Q3975" s="64"/>
      <c r="R3975" s="70">
        <f t="shared" si="2283"/>
        <v>692.88</v>
      </c>
      <c r="S3975" s="70">
        <f t="shared" si="2283"/>
        <v>216.33</v>
      </c>
      <c r="T3975" s="70">
        <f t="shared" si="2284"/>
        <v>909.21</v>
      </c>
      <c r="U3975" s="70">
        <f t="shared" si="2285"/>
        <v>0</v>
      </c>
      <c r="V3975" s="78">
        <f t="shared" si="2286"/>
        <v>909.21</v>
      </c>
      <c r="X3975" s="70">
        <v>692.88</v>
      </c>
      <c r="Y3975" s="70">
        <v>216.33</v>
      </c>
      <c r="Z3975" s="70">
        <v>909.21</v>
      </c>
      <c r="AA3975" s="79"/>
      <c r="AB3975" s="80">
        <f t="shared" si="2259"/>
        <v>-1.9999999999868123E-2</v>
      </c>
    </row>
    <row r="3976" spans="1:28" x14ac:dyDescent="0.25">
      <c r="A3976" s="72" t="s">
        <v>19669</v>
      </c>
      <c r="B3976" s="73" t="s">
        <v>25033</v>
      </c>
      <c r="C3976" s="74" t="s">
        <v>15692</v>
      </c>
      <c r="D3976" s="75">
        <v>0</v>
      </c>
      <c r="E3976" s="70">
        <v>1623.29</v>
      </c>
      <c r="F3976" s="76">
        <f t="shared" si="2278"/>
        <v>0</v>
      </c>
      <c r="G3976" s="77"/>
      <c r="H3976" s="70">
        <f t="shared" si="2279"/>
        <v>1334.89</v>
      </c>
      <c r="I3976" s="70">
        <f t="shared" si="2279"/>
        <v>288.39999999999998</v>
      </c>
      <c r="J3976" s="70">
        <f t="shared" si="2280"/>
        <v>1623.29</v>
      </c>
      <c r="K3976" s="70">
        <v>0</v>
      </c>
      <c r="L3976" s="76">
        <f t="shared" si="2281"/>
        <v>1623.29</v>
      </c>
      <c r="N3976" s="70">
        <v>1334.89</v>
      </c>
      <c r="O3976" s="70">
        <v>288.39999999999998</v>
      </c>
      <c r="P3976" s="70">
        <f t="shared" si="2282"/>
        <v>1623.29</v>
      </c>
      <c r="Q3976" s="64"/>
      <c r="R3976" s="70">
        <f t="shared" si="2283"/>
        <v>1334.89</v>
      </c>
      <c r="S3976" s="70">
        <f t="shared" si="2283"/>
        <v>288.42</v>
      </c>
      <c r="T3976" s="70">
        <f t="shared" si="2284"/>
        <v>1623.3100000000002</v>
      </c>
      <c r="U3976" s="70">
        <f t="shared" si="2285"/>
        <v>0</v>
      </c>
      <c r="V3976" s="78">
        <f t="shared" si="2286"/>
        <v>1623.3100000000002</v>
      </c>
      <c r="X3976" s="70">
        <v>1334.89</v>
      </c>
      <c r="Y3976" s="70">
        <v>288.42</v>
      </c>
      <c r="Z3976" s="70">
        <v>1623.31</v>
      </c>
      <c r="AA3976" s="79"/>
      <c r="AB3976" s="80">
        <f t="shared" si="2259"/>
        <v>-1.999999999998181E-2</v>
      </c>
    </row>
    <row r="3977" spans="1:28" x14ac:dyDescent="0.25">
      <c r="A3977" s="72" t="s">
        <v>19670</v>
      </c>
      <c r="B3977" s="73" t="s">
        <v>25034</v>
      </c>
      <c r="C3977" s="74" t="s">
        <v>15692</v>
      </c>
      <c r="D3977" s="75">
        <v>0</v>
      </c>
      <c r="E3977" s="70">
        <v>161.32</v>
      </c>
      <c r="F3977" s="76">
        <f t="shared" si="2278"/>
        <v>0</v>
      </c>
      <c r="G3977" s="77"/>
      <c r="H3977" s="70">
        <f t="shared" si="2279"/>
        <v>65.19</v>
      </c>
      <c r="I3977" s="70">
        <f t="shared" si="2279"/>
        <v>96.13</v>
      </c>
      <c r="J3977" s="70">
        <f t="shared" si="2280"/>
        <v>161.32</v>
      </c>
      <c r="K3977" s="70">
        <v>0</v>
      </c>
      <c r="L3977" s="76">
        <f t="shared" si="2281"/>
        <v>161.32</v>
      </c>
      <c r="N3977" s="70">
        <v>65.19</v>
      </c>
      <c r="O3977" s="70">
        <v>96.13</v>
      </c>
      <c r="P3977" s="70">
        <f t="shared" si="2282"/>
        <v>161.32</v>
      </c>
      <c r="Q3977" s="64"/>
      <c r="R3977" s="70">
        <f t="shared" si="2283"/>
        <v>65.19</v>
      </c>
      <c r="S3977" s="70">
        <f t="shared" si="2283"/>
        <v>96.14</v>
      </c>
      <c r="T3977" s="70">
        <f t="shared" si="2284"/>
        <v>161.32999999999998</v>
      </c>
      <c r="U3977" s="70">
        <f t="shared" si="2285"/>
        <v>0</v>
      </c>
      <c r="V3977" s="78">
        <f t="shared" si="2286"/>
        <v>161.32999999999998</v>
      </c>
      <c r="X3977" s="70">
        <v>65.19</v>
      </c>
      <c r="Y3977" s="70">
        <v>96.14</v>
      </c>
      <c r="Z3977" s="70">
        <v>161.33000000000001</v>
      </c>
      <c r="AA3977" s="79"/>
      <c r="AB3977" s="80">
        <f t="shared" si="2259"/>
        <v>-1.9999999999754436E-2</v>
      </c>
    </row>
    <row r="3978" spans="1:28" x14ac:dyDescent="0.25">
      <c r="A3978" s="72" t="s">
        <v>19671</v>
      </c>
      <c r="B3978" s="73" t="s">
        <v>25035</v>
      </c>
      <c r="C3978" s="74" t="s">
        <v>15692</v>
      </c>
      <c r="D3978" s="75">
        <v>0</v>
      </c>
      <c r="E3978" s="70">
        <v>166.69</v>
      </c>
      <c r="F3978" s="76">
        <f t="shared" si="2278"/>
        <v>0</v>
      </c>
      <c r="G3978" s="77"/>
      <c r="H3978" s="70">
        <f t="shared" si="2279"/>
        <v>70.56</v>
      </c>
      <c r="I3978" s="70">
        <f t="shared" si="2279"/>
        <v>96.13</v>
      </c>
      <c r="J3978" s="70">
        <f t="shared" si="2280"/>
        <v>166.69</v>
      </c>
      <c r="K3978" s="70">
        <v>0</v>
      </c>
      <c r="L3978" s="76">
        <f t="shared" si="2281"/>
        <v>166.69</v>
      </c>
      <c r="N3978" s="70">
        <v>70.56</v>
      </c>
      <c r="O3978" s="70">
        <v>96.13</v>
      </c>
      <c r="P3978" s="70">
        <f t="shared" si="2282"/>
        <v>166.69</v>
      </c>
      <c r="Q3978" s="64"/>
      <c r="R3978" s="70">
        <f t="shared" si="2283"/>
        <v>70.56</v>
      </c>
      <c r="S3978" s="70">
        <f t="shared" si="2283"/>
        <v>96.14</v>
      </c>
      <c r="T3978" s="70">
        <f t="shared" si="2284"/>
        <v>166.7</v>
      </c>
      <c r="U3978" s="70">
        <f t="shared" si="2285"/>
        <v>0</v>
      </c>
      <c r="V3978" s="78">
        <f t="shared" si="2286"/>
        <v>166.7</v>
      </c>
      <c r="X3978" s="70">
        <v>70.56</v>
      </c>
      <c r="Y3978" s="70">
        <v>96.14</v>
      </c>
      <c r="Z3978" s="70">
        <v>166.7</v>
      </c>
      <c r="AA3978" s="79"/>
      <c r="AB3978" s="80">
        <f t="shared" si="2259"/>
        <v>-2.0000000000209184E-2</v>
      </c>
    </row>
    <row r="3979" spans="1:28" x14ac:dyDescent="0.25">
      <c r="A3979" s="72" t="s">
        <v>19672</v>
      </c>
      <c r="B3979" s="73" t="s">
        <v>25036</v>
      </c>
      <c r="C3979" s="74" t="s">
        <v>15692</v>
      </c>
      <c r="D3979" s="75">
        <v>0</v>
      </c>
      <c r="E3979" s="70">
        <v>234.66</v>
      </c>
      <c r="F3979" s="76">
        <f t="shared" si="2278"/>
        <v>0</v>
      </c>
      <c r="G3979" s="77"/>
      <c r="H3979" s="70">
        <f t="shared" si="2279"/>
        <v>114.48</v>
      </c>
      <c r="I3979" s="70">
        <f t="shared" si="2279"/>
        <v>120.18</v>
      </c>
      <c r="J3979" s="70">
        <f t="shared" si="2280"/>
        <v>234.66000000000003</v>
      </c>
      <c r="K3979" s="70">
        <v>0</v>
      </c>
      <c r="L3979" s="76">
        <f t="shared" si="2281"/>
        <v>234.66000000000003</v>
      </c>
      <c r="N3979" s="70">
        <v>114.47999999999999</v>
      </c>
      <c r="O3979" s="70">
        <v>120.18</v>
      </c>
      <c r="P3979" s="70">
        <f t="shared" si="2282"/>
        <v>234.66</v>
      </c>
      <c r="Q3979" s="64"/>
      <c r="R3979" s="70">
        <f t="shared" si="2283"/>
        <v>114.48</v>
      </c>
      <c r="S3979" s="70">
        <f t="shared" si="2283"/>
        <v>120.19</v>
      </c>
      <c r="T3979" s="70">
        <f t="shared" si="2284"/>
        <v>234.67000000000002</v>
      </c>
      <c r="U3979" s="70">
        <f t="shared" si="2285"/>
        <v>0</v>
      </c>
      <c r="V3979" s="78">
        <f t="shared" si="2286"/>
        <v>234.67000000000002</v>
      </c>
      <c r="X3979" s="70">
        <v>114.48</v>
      </c>
      <c r="Y3979" s="70">
        <v>120.19</v>
      </c>
      <c r="Z3979" s="70">
        <v>234.67</v>
      </c>
      <c r="AA3979" s="79"/>
      <c r="AB3979" s="80">
        <f t="shared" si="2259"/>
        <v>-1.999999999998181E-2</v>
      </c>
    </row>
    <row r="3980" spans="1:28" x14ac:dyDescent="0.25">
      <c r="A3980" s="72" t="s">
        <v>19673</v>
      </c>
      <c r="B3980" s="73" t="s">
        <v>25037</v>
      </c>
      <c r="C3980" s="74" t="s">
        <v>15692</v>
      </c>
      <c r="D3980" s="75">
        <v>0</v>
      </c>
      <c r="E3980" s="70">
        <v>373.15999999999997</v>
      </c>
      <c r="F3980" s="76">
        <f t="shared" si="2278"/>
        <v>0</v>
      </c>
      <c r="G3980" s="77"/>
      <c r="H3980" s="70">
        <f t="shared" si="2279"/>
        <v>228.96</v>
      </c>
      <c r="I3980" s="70">
        <f t="shared" si="2279"/>
        <v>144.19999999999999</v>
      </c>
      <c r="J3980" s="70">
        <f t="shared" si="2280"/>
        <v>373.15999999999997</v>
      </c>
      <c r="K3980" s="70">
        <v>0</v>
      </c>
      <c r="L3980" s="76">
        <f t="shared" si="2281"/>
        <v>373.15999999999997</v>
      </c>
      <c r="N3980" s="70">
        <v>228.95999999999998</v>
      </c>
      <c r="O3980" s="70">
        <v>144.19999999999999</v>
      </c>
      <c r="P3980" s="70">
        <f t="shared" si="2282"/>
        <v>373.15999999999997</v>
      </c>
      <c r="Q3980" s="64"/>
      <c r="R3980" s="70">
        <f t="shared" si="2283"/>
        <v>228.96</v>
      </c>
      <c r="S3980" s="70">
        <f t="shared" si="2283"/>
        <v>144.21</v>
      </c>
      <c r="T3980" s="70">
        <f t="shared" si="2284"/>
        <v>373.17</v>
      </c>
      <c r="U3980" s="70">
        <f t="shared" si="2285"/>
        <v>0</v>
      </c>
      <c r="V3980" s="78">
        <f t="shared" si="2286"/>
        <v>373.17</v>
      </c>
      <c r="X3980" s="70">
        <v>228.96</v>
      </c>
      <c r="Y3980" s="70">
        <v>144.21</v>
      </c>
      <c r="Z3980" s="70">
        <v>373.17</v>
      </c>
      <c r="AA3980" s="79"/>
      <c r="AB3980" s="80">
        <f t="shared" si="2259"/>
        <v>-1.0000000000019327E-2</v>
      </c>
    </row>
    <row r="3981" spans="1:28" x14ac:dyDescent="0.25">
      <c r="A3981" s="66" t="s">
        <v>19674</v>
      </c>
      <c r="B3981" s="67" t="s">
        <v>25038</v>
      </c>
      <c r="C3981" s="68"/>
      <c r="D3981" s="69"/>
      <c r="E3981" s="70"/>
      <c r="F3981" s="71"/>
      <c r="H3981" s="70"/>
      <c r="I3981" s="70"/>
      <c r="J3981" s="70"/>
      <c r="K3981" s="70"/>
      <c r="L3981" s="76"/>
      <c r="N3981" s="70"/>
      <c r="O3981" s="70"/>
      <c r="P3981" s="70"/>
      <c r="Q3981" s="64"/>
      <c r="R3981" s="70"/>
      <c r="S3981" s="70"/>
      <c r="T3981" s="70"/>
      <c r="U3981" s="70"/>
      <c r="V3981" s="78"/>
      <c r="X3981" s="70"/>
      <c r="Y3981" s="70"/>
      <c r="Z3981" s="70"/>
      <c r="AA3981" s="79"/>
      <c r="AB3981" s="80">
        <f t="shared" si="2259"/>
        <v>-9.9999999999909051E-3</v>
      </c>
    </row>
    <row r="3982" spans="1:28" ht="22.5" x14ac:dyDescent="0.25">
      <c r="A3982" s="72" t="s">
        <v>19675</v>
      </c>
      <c r="B3982" s="73" t="s">
        <v>25039</v>
      </c>
      <c r="C3982" s="74" t="s">
        <v>15692</v>
      </c>
      <c r="D3982" s="75">
        <v>0</v>
      </c>
      <c r="E3982" s="70">
        <v>309.46000000000004</v>
      </c>
      <c r="F3982" s="76">
        <f>ROUND(D3982*E3982,2)</f>
        <v>0</v>
      </c>
      <c r="G3982" s="77"/>
      <c r="H3982" s="70">
        <f t="shared" ref="H3982:I3985" si="2287">ROUND(N3982+(N3982*$H$2/100),2)</f>
        <v>147.72</v>
      </c>
      <c r="I3982" s="70">
        <f t="shared" si="2287"/>
        <v>161.74</v>
      </c>
      <c r="J3982" s="70">
        <f>H3982+I3982</f>
        <v>309.46000000000004</v>
      </c>
      <c r="K3982" s="70">
        <v>0</v>
      </c>
      <c r="L3982" s="76">
        <f>SUM(J3982:K3982)</f>
        <v>309.46000000000004</v>
      </c>
      <c r="N3982" s="70">
        <v>147.72</v>
      </c>
      <c r="O3982" s="70">
        <v>161.74</v>
      </c>
      <c r="P3982" s="70">
        <f>SUM(N3982:O3982)</f>
        <v>309.46000000000004</v>
      </c>
      <c r="Q3982" s="64"/>
      <c r="R3982" s="70">
        <f t="shared" ref="R3982:S3985" si="2288">X3982</f>
        <v>147.72</v>
      </c>
      <c r="S3982" s="70">
        <f t="shared" si="2288"/>
        <v>161.72999999999999</v>
      </c>
      <c r="T3982" s="70">
        <f>R3982+S3982</f>
        <v>309.45</v>
      </c>
      <c r="U3982" s="70">
        <f>ROUND(Z3982*$H$2,2)/100</f>
        <v>0</v>
      </c>
      <c r="V3982" s="78">
        <f>SUM(T3982:U3982)</f>
        <v>309.45</v>
      </c>
      <c r="X3982" s="70">
        <v>147.72</v>
      </c>
      <c r="Y3982" s="70">
        <v>161.72999999999999</v>
      </c>
      <c r="Z3982" s="70">
        <v>309.45</v>
      </c>
      <c r="AA3982" s="79"/>
      <c r="AB3982" s="80">
        <f t="shared" si="2259"/>
        <v>-9.9999999999909051E-3</v>
      </c>
    </row>
    <row r="3983" spans="1:28" ht="22.5" x14ac:dyDescent="0.25">
      <c r="A3983" s="72" t="s">
        <v>19676</v>
      </c>
      <c r="B3983" s="73" t="s">
        <v>25040</v>
      </c>
      <c r="C3983" s="74" t="s">
        <v>15692</v>
      </c>
      <c r="D3983" s="75">
        <v>0</v>
      </c>
      <c r="E3983" s="70">
        <v>43.16</v>
      </c>
      <c r="F3983" s="76">
        <f>ROUND(D3983*E3983,2)</f>
        <v>0</v>
      </c>
      <c r="G3983" s="77"/>
      <c r="H3983" s="70">
        <f t="shared" si="2287"/>
        <v>31.36</v>
      </c>
      <c r="I3983" s="70">
        <f t="shared" si="2287"/>
        <v>11.8</v>
      </c>
      <c r="J3983" s="70">
        <f>H3983+I3983</f>
        <v>43.16</v>
      </c>
      <c r="K3983" s="70">
        <v>0</v>
      </c>
      <c r="L3983" s="76">
        <f>SUM(J3983:K3983)</f>
        <v>43.16</v>
      </c>
      <c r="N3983" s="70">
        <v>31.36</v>
      </c>
      <c r="O3983" s="70">
        <v>11.799999999999999</v>
      </c>
      <c r="P3983" s="70">
        <f>SUM(N3983:O3983)</f>
        <v>43.16</v>
      </c>
      <c r="Q3983" s="64"/>
      <c r="R3983" s="70">
        <f t="shared" si="2288"/>
        <v>31.36</v>
      </c>
      <c r="S3983" s="70">
        <f t="shared" si="2288"/>
        <v>11.81</v>
      </c>
      <c r="T3983" s="70">
        <f>R3983+S3983</f>
        <v>43.17</v>
      </c>
      <c r="U3983" s="70">
        <f>ROUND(Z3983*$H$2,2)/100</f>
        <v>0</v>
      </c>
      <c r="V3983" s="78">
        <f>SUM(T3983:U3983)</f>
        <v>43.17</v>
      </c>
      <c r="X3983" s="70">
        <v>31.36</v>
      </c>
      <c r="Y3983" s="70">
        <v>11.81</v>
      </c>
      <c r="Z3983" s="70">
        <v>43.17</v>
      </c>
      <c r="AA3983" s="79"/>
      <c r="AB3983" s="80">
        <f t="shared" si="2259"/>
        <v>-1.0000000000047748E-2</v>
      </c>
    </row>
    <row r="3984" spans="1:28" x14ac:dyDescent="0.25">
      <c r="A3984" s="72" t="s">
        <v>19677</v>
      </c>
      <c r="B3984" s="73" t="s">
        <v>25041</v>
      </c>
      <c r="C3984" s="74" t="s">
        <v>15692</v>
      </c>
      <c r="D3984" s="75">
        <v>0</v>
      </c>
      <c r="E3984" s="70">
        <v>385.96000000000004</v>
      </c>
      <c r="F3984" s="76">
        <f>ROUND(D3984*E3984,2)</f>
        <v>0</v>
      </c>
      <c r="G3984" s="77"/>
      <c r="H3984" s="70">
        <f t="shared" si="2287"/>
        <v>362.35</v>
      </c>
      <c r="I3984" s="70">
        <f t="shared" si="2287"/>
        <v>23.61</v>
      </c>
      <c r="J3984" s="70">
        <f>H3984+I3984</f>
        <v>385.96000000000004</v>
      </c>
      <c r="K3984" s="70">
        <v>0</v>
      </c>
      <c r="L3984" s="76">
        <f>SUM(J3984:K3984)</f>
        <v>385.96000000000004</v>
      </c>
      <c r="N3984" s="70">
        <v>362.35</v>
      </c>
      <c r="O3984" s="70">
        <v>23.61</v>
      </c>
      <c r="P3984" s="70">
        <f>SUM(N3984:O3984)</f>
        <v>385.96000000000004</v>
      </c>
      <c r="Q3984" s="64"/>
      <c r="R3984" s="70">
        <f t="shared" si="2288"/>
        <v>362.35</v>
      </c>
      <c r="S3984" s="70">
        <f t="shared" si="2288"/>
        <v>23.61</v>
      </c>
      <c r="T3984" s="70">
        <f>R3984+S3984</f>
        <v>385.96000000000004</v>
      </c>
      <c r="U3984" s="70">
        <f>ROUND(Z3984*$H$2,2)/100</f>
        <v>0</v>
      </c>
      <c r="V3984" s="78">
        <f>SUM(T3984:U3984)</f>
        <v>385.96000000000004</v>
      </c>
      <c r="X3984" s="70">
        <v>362.35</v>
      </c>
      <c r="Y3984" s="70">
        <v>23.61</v>
      </c>
      <c r="Z3984" s="70">
        <v>385.96</v>
      </c>
      <c r="AA3984" s="79"/>
      <c r="AB3984" s="80">
        <f t="shared" si="2259"/>
        <v>0</v>
      </c>
    </row>
    <row r="3985" spans="1:28" ht="22.5" x14ac:dyDescent="0.25">
      <c r="A3985" s="72" t="s">
        <v>19678</v>
      </c>
      <c r="B3985" s="73" t="s">
        <v>19680</v>
      </c>
      <c r="C3985" s="74" t="s">
        <v>15692</v>
      </c>
      <c r="D3985" s="75">
        <v>0</v>
      </c>
      <c r="E3985" s="70">
        <v>41.77</v>
      </c>
      <c r="F3985" s="76">
        <f>ROUND(D3985*E3985,2)</f>
        <v>0</v>
      </c>
      <c r="G3985" s="77"/>
      <c r="H3985" s="70">
        <f t="shared" si="2287"/>
        <v>18.28</v>
      </c>
      <c r="I3985" s="70">
        <f t="shared" si="2287"/>
        <v>23.49</v>
      </c>
      <c r="J3985" s="70">
        <f>H3985+I3985</f>
        <v>41.769999999999996</v>
      </c>
      <c r="K3985" s="70">
        <v>0</v>
      </c>
      <c r="L3985" s="76">
        <f>SUM(J3985:K3985)</f>
        <v>41.769999999999996</v>
      </c>
      <c r="N3985" s="70">
        <v>18.28</v>
      </c>
      <c r="O3985" s="70">
        <v>23.490000000000002</v>
      </c>
      <c r="P3985" s="70">
        <f>SUM(N3985:O3985)</f>
        <v>41.77</v>
      </c>
      <c r="Q3985" s="64"/>
      <c r="R3985" s="70">
        <f t="shared" si="2288"/>
        <v>18.28</v>
      </c>
      <c r="S3985" s="70">
        <f t="shared" si="2288"/>
        <v>23.49</v>
      </c>
      <c r="T3985" s="70">
        <f>R3985+S3985</f>
        <v>41.769999999999996</v>
      </c>
      <c r="U3985" s="70">
        <f>ROUND(Z3985*$H$2,2)/100</f>
        <v>0</v>
      </c>
      <c r="V3985" s="78">
        <f>SUM(T3985:U3985)</f>
        <v>41.769999999999996</v>
      </c>
      <c r="X3985" s="70">
        <v>18.28</v>
      </c>
      <c r="Y3985" s="70">
        <v>23.49</v>
      </c>
      <c r="Z3985" s="70">
        <v>41.77</v>
      </c>
      <c r="AA3985" s="79"/>
      <c r="AB3985" s="80">
        <f t="shared" si="2259"/>
        <v>1.0000000000047748E-2</v>
      </c>
    </row>
    <row r="3986" spans="1:28" x14ac:dyDescent="0.25">
      <c r="A3986" s="66" t="s">
        <v>19679</v>
      </c>
      <c r="B3986" s="67" t="s">
        <v>25042</v>
      </c>
      <c r="C3986" s="68"/>
      <c r="D3986" s="69"/>
      <c r="E3986" s="70"/>
      <c r="F3986" s="71"/>
      <c r="H3986" s="70"/>
      <c r="I3986" s="70"/>
      <c r="J3986" s="70"/>
      <c r="K3986" s="70"/>
      <c r="L3986" s="76"/>
      <c r="N3986" s="70"/>
      <c r="O3986" s="70"/>
      <c r="P3986" s="70"/>
      <c r="Q3986" s="64"/>
      <c r="R3986" s="70"/>
      <c r="S3986" s="70"/>
      <c r="T3986" s="70"/>
      <c r="U3986" s="70"/>
      <c r="V3986" s="78"/>
      <c r="X3986" s="70"/>
      <c r="Y3986" s="70"/>
      <c r="Z3986" s="70"/>
      <c r="AA3986" s="79"/>
      <c r="AB3986" s="80">
        <f t="shared" si="2259"/>
        <v>-1.0000000000005116E-2</v>
      </c>
    </row>
    <row r="3987" spans="1:28" ht="22.5" x14ac:dyDescent="0.25">
      <c r="A3987" s="66" t="s">
        <v>19681</v>
      </c>
      <c r="B3987" s="67" t="s">
        <v>25043</v>
      </c>
      <c r="C3987" s="68"/>
      <c r="D3987" s="69"/>
      <c r="E3987" s="70"/>
      <c r="F3987" s="71"/>
      <c r="H3987" s="70"/>
      <c r="I3987" s="70"/>
      <c r="J3987" s="70"/>
      <c r="K3987" s="70"/>
      <c r="L3987" s="76"/>
      <c r="N3987" s="70"/>
      <c r="O3987" s="70"/>
      <c r="P3987" s="70"/>
      <c r="Q3987" s="64"/>
      <c r="R3987" s="70"/>
      <c r="S3987" s="70"/>
      <c r="T3987" s="70"/>
      <c r="U3987" s="70"/>
      <c r="V3987" s="78"/>
      <c r="X3987" s="70"/>
      <c r="Y3987" s="70"/>
      <c r="Z3987" s="70"/>
      <c r="AA3987" s="79"/>
      <c r="AB3987" s="80">
        <f t="shared" si="2259"/>
        <v>0</v>
      </c>
    </row>
    <row r="3988" spans="1:28" ht="22.5" x14ac:dyDescent="0.25">
      <c r="A3988" s="72" t="s">
        <v>19682</v>
      </c>
      <c r="B3988" s="73" t="s">
        <v>25044</v>
      </c>
      <c r="C3988" s="74" t="s">
        <v>15692</v>
      </c>
      <c r="D3988" s="75">
        <v>0</v>
      </c>
      <c r="E3988" s="70">
        <v>43.2</v>
      </c>
      <c r="F3988" s="76">
        <f t="shared" ref="F3988:F3996" si="2289">ROUND(D3988*E3988,2)</f>
        <v>0</v>
      </c>
      <c r="G3988" s="77"/>
      <c r="H3988" s="70">
        <f t="shared" ref="H3988:I3996" si="2290">ROUND(N3988+(N3988*$H$2/100),2)</f>
        <v>43.2</v>
      </c>
      <c r="I3988" s="70">
        <f t="shared" si="2290"/>
        <v>0</v>
      </c>
      <c r="J3988" s="70">
        <f t="shared" ref="J3988:J3996" si="2291">H3988+I3988</f>
        <v>43.2</v>
      </c>
      <c r="K3988" s="70">
        <v>0</v>
      </c>
      <c r="L3988" s="76">
        <f t="shared" ref="L3988:L3996" si="2292">SUM(J3988:K3988)</f>
        <v>43.2</v>
      </c>
      <c r="N3988" s="70">
        <v>43.2</v>
      </c>
      <c r="O3988" s="70">
        <v>0</v>
      </c>
      <c r="P3988" s="70">
        <f t="shared" ref="P3988:P3996" si="2293">SUM(N3988:O3988)</f>
        <v>43.2</v>
      </c>
      <c r="Q3988" s="64"/>
      <c r="R3988" s="70">
        <f t="shared" ref="R3988:S3996" si="2294">X3988</f>
        <v>43.2</v>
      </c>
      <c r="S3988" s="70">
        <f t="shared" si="2294"/>
        <v>0</v>
      </c>
      <c r="T3988" s="70">
        <f t="shared" ref="T3988:T3996" si="2295">R3988+S3988</f>
        <v>43.2</v>
      </c>
      <c r="U3988" s="70">
        <f t="shared" ref="U3988:U3996" si="2296">ROUND(Z3988*$H$2,2)/100</f>
        <v>0</v>
      </c>
      <c r="V3988" s="78">
        <f t="shared" ref="V3988:V3996" si="2297">SUM(T3988:U3988)</f>
        <v>43.2</v>
      </c>
      <c r="X3988" s="70">
        <v>43.2</v>
      </c>
      <c r="Y3988" s="70">
        <v>0</v>
      </c>
      <c r="Z3988" s="70">
        <v>43.2</v>
      </c>
      <c r="AA3988" s="79"/>
      <c r="AB3988" s="80">
        <f t="shared" si="2259"/>
        <v>0</v>
      </c>
    </row>
    <row r="3989" spans="1:28" ht="22.5" x14ac:dyDescent="0.25">
      <c r="A3989" s="72" t="s">
        <v>19683</v>
      </c>
      <c r="B3989" s="73" t="s">
        <v>25045</v>
      </c>
      <c r="C3989" s="74" t="s">
        <v>15692</v>
      </c>
      <c r="D3989" s="75">
        <v>0</v>
      </c>
      <c r="E3989" s="70">
        <v>266.35000000000002</v>
      </c>
      <c r="F3989" s="76">
        <f t="shared" si="2289"/>
        <v>0</v>
      </c>
      <c r="G3989" s="77"/>
      <c r="H3989" s="70">
        <f t="shared" si="2290"/>
        <v>224.08</v>
      </c>
      <c r="I3989" s="70">
        <f t="shared" si="2290"/>
        <v>42.27</v>
      </c>
      <c r="J3989" s="70">
        <f t="shared" si="2291"/>
        <v>266.35000000000002</v>
      </c>
      <c r="K3989" s="70">
        <v>0</v>
      </c>
      <c r="L3989" s="76">
        <f t="shared" si="2292"/>
        <v>266.35000000000002</v>
      </c>
      <c r="N3989" s="70">
        <v>224.07999999999998</v>
      </c>
      <c r="O3989" s="70">
        <v>42.27</v>
      </c>
      <c r="P3989" s="70">
        <f t="shared" si="2293"/>
        <v>266.34999999999997</v>
      </c>
      <c r="Q3989" s="64"/>
      <c r="R3989" s="70">
        <f t="shared" si="2294"/>
        <v>224.08</v>
      </c>
      <c r="S3989" s="70">
        <f t="shared" si="2294"/>
        <v>42.27</v>
      </c>
      <c r="T3989" s="70">
        <f t="shared" si="2295"/>
        <v>266.35000000000002</v>
      </c>
      <c r="U3989" s="70">
        <f t="shared" si="2296"/>
        <v>0</v>
      </c>
      <c r="V3989" s="78">
        <f t="shared" si="2297"/>
        <v>266.35000000000002</v>
      </c>
      <c r="X3989" s="70">
        <v>224.08</v>
      </c>
      <c r="Y3989" s="70">
        <v>42.27</v>
      </c>
      <c r="Z3989" s="70">
        <v>266.35000000000002</v>
      </c>
      <c r="AA3989" s="79"/>
      <c r="AB3989" s="80">
        <f t="shared" si="2259"/>
        <v>0</v>
      </c>
    </row>
    <row r="3990" spans="1:28" ht="33.75" x14ac:dyDescent="0.25">
      <c r="A3990" s="72" t="s">
        <v>19684</v>
      </c>
      <c r="B3990" s="73" t="s">
        <v>25046</v>
      </c>
      <c r="C3990" s="74" t="s">
        <v>15692</v>
      </c>
      <c r="D3990" s="75">
        <v>0</v>
      </c>
      <c r="E3990" s="70">
        <v>574.23</v>
      </c>
      <c r="F3990" s="76">
        <f t="shared" si="2289"/>
        <v>0</v>
      </c>
      <c r="G3990" s="77"/>
      <c r="H3990" s="70">
        <f t="shared" si="2290"/>
        <v>484.3</v>
      </c>
      <c r="I3990" s="70">
        <f t="shared" si="2290"/>
        <v>89.93</v>
      </c>
      <c r="J3990" s="70">
        <f t="shared" si="2291"/>
        <v>574.23</v>
      </c>
      <c r="K3990" s="70">
        <v>0</v>
      </c>
      <c r="L3990" s="76">
        <f t="shared" si="2292"/>
        <v>574.23</v>
      </c>
      <c r="N3990" s="70">
        <v>484.3</v>
      </c>
      <c r="O3990" s="70">
        <v>89.93</v>
      </c>
      <c r="P3990" s="70">
        <f t="shared" si="2293"/>
        <v>574.23</v>
      </c>
      <c r="Q3990" s="64"/>
      <c r="R3990" s="70">
        <f t="shared" si="2294"/>
        <v>484.3</v>
      </c>
      <c r="S3990" s="70">
        <f t="shared" si="2294"/>
        <v>89.92</v>
      </c>
      <c r="T3990" s="70">
        <f t="shared" si="2295"/>
        <v>574.22</v>
      </c>
      <c r="U3990" s="70">
        <f t="shared" si="2296"/>
        <v>0</v>
      </c>
      <c r="V3990" s="78">
        <f t="shared" si="2297"/>
        <v>574.22</v>
      </c>
      <c r="X3990" s="70">
        <v>484.3</v>
      </c>
      <c r="Y3990" s="70">
        <v>89.92</v>
      </c>
      <c r="Z3990" s="70">
        <v>574.22</v>
      </c>
      <c r="AA3990" s="79"/>
      <c r="AB3990" s="80">
        <f t="shared" si="2259"/>
        <v>0</v>
      </c>
    </row>
    <row r="3991" spans="1:28" x14ac:dyDescent="0.25">
      <c r="A3991" s="72" t="s">
        <v>19685</v>
      </c>
      <c r="B3991" s="73" t="s">
        <v>25047</v>
      </c>
      <c r="C3991" s="74" t="s">
        <v>15692</v>
      </c>
      <c r="D3991" s="75">
        <v>0</v>
      </c>
      <c r="E3991" s="70">
        <v>131.33000000000001</v>
      </c>
      <c r="F3991" s="76">
        <f t="shared" si="2289"/>
        <v>0</v>
      </c>
      <c r="G3991" s="77"/>
      <c r="H3991" s="70">
        <f t="shared" si="2290"/>
        <v>117.92</v>
      </c>
      <c r="I3991" s="70">
        <f t="shared" si="2290"/>
        <v>13.41</v>
      </c>
      <c r="J3991" s="70">
        <f t="shared" si="2291"/>
        <v>131.33000000000001</v>
      </c>
      <c r="K3991" s="70">
        <v>0</v>
      </c>
      <c r="L3991" s="76">
        <f t="shared" si="2292"/>
        <v>131.33000000000001</v>
      </c>
      <c r="N3991" s="70">
        <v>117.92</v>
      </c>
      <c r="O3991" s="70">
        <v>13.41</v>
      </c>
      <c r="P3991" s="70">
        <f t="shared" si="2293"/>
        <v>131.33000000000001</v>
      </c>
      <c r="Q3991" s="64"/>
      <c r="R3991" s="70">
        <f t="shared" si="2294"/>
        <v>117.92</v>
      </c>
      <c r="S3991" s="70">
        <f t="shared" si="2294"/>
        <v>13.42</v>
      </c>
      <c r="T3991" s="70">
        <f t="shared" si="2295"/>
        <v>131.34</v>
      </c>
      <c r="U3991" s="70">
        <f t="shared" si="2296"/>
        <v>0</v>
      </c>
      <c r="V3991" s="78">
        <f t="shared" si="2297"/>
        <v>131.34</v>
      </c>
      <c r="X3991" s="70">
        <v>117.92</v>
      </c>
      <c r="Y3991" s="70">
        <v>13.42</v>
      </c>
      <c r="Z3991" s="70">
        <v>131.34</v>
      </c>
      <c r="AA3991" s="79"/>
      <c r="AB3991" s="80">
        <f t="shared" si="2259"/>
        <v>0</v>
      </c>
    </row>
    <row r="3992" spans="1:28" x14ac:dyDescent="0.25">
      <c r="A3992" s="72" t="s">
        <v>19686</v>
      </c>
      <c r="B3992" s="73" t="s">
        <v>25048</v>
      </c>
      <c r="C3992" s="74" t="s">
        <v>15692</v>
      </c>
      <c r="D3992" s="75">
        <v>0</v>
      </c>
      <c r="E3992" s="70">
        <v>28.74</v>
      </c>
      <c r="F3992" s="76">
        <f t="shared" si="2289"/>
        <v>0</v>
      </c>
      <c r="G3992" s="77"/>
      <c r="H3992" s="70">
        <f t="shared" si="2290"/>
        <v>23.72</v>
      </c>
      <c r="I3992" s="70">
        <f t="shared" si="2290"/>
        <v>5.0199999999999996</v>
      </c>
      <c r="J3992" s="70">
        <f t="shared" si="2291"/>
        <v>28.74</v>
      </c>
      <c r="K3992" s="70">
        <v>0</v>
      </c>
      <c r="L3992" s="76">
        <f t="shared" si="2292"/>
        <v>28.74</v>
      </c>
      <c r="N3992" s="70">
        <v>23.72</v>
      </c>
      <c r="O3992" s="70">
        <v>5.0200000000000005</v>
      </c>
      <c r="P3992" s="70">
        <f t="shared" si="2293"/>
        <v>28.74</v>
      </c>
      <c r="Q3992" s="64"/>
      <c r="R3992" s="70">
        <f t="shared" si="2294"/>
        <v>23.72</v>
      </c>
      <c r="S3992" s="70">
        <f t="shared" si="2294"/>
        <v>5.03</v>
      </c>
      <c r="T3992" s="70">
        <f t="shared" si="2295"/>
        <v>28.75</v>
      </c>
      <c r="U3992" s="70">
        <f t="shared" si="2296"/>
        <v>0</v>
      </c>
      <c r="V3992" s="78">
        <f t="shared" si="2297"/>
        <v>28.75</v>
      </c>
      <c r="X3992" s="70">
        <v>23.72</v>
      </c>
      <c r="Y3992" s="70">
        <v>5.03</v>
      </c>
      <c r="Z3992" s="70">
        <v>28.75</v>
      </c>
      <c r="AA3992" s="79"/>
      <c r="AB3992" s="80">
        <f t="shared" si="2259"/>
        <v>0</v>
      </c>
    </row>
    <row r="3993" spans="1:28" ht="22.5" x14ac:dyDescent="0.25">
      <c r="A3993" s="72" t="s">
        <v>19687</v>
      </c>
      <c r="B3993" s="73" t="s">
        <v>25049</v>
      </c>
      <c r="C3993" s="74" t="s">
        <v>15692</v>
      </c>
      <c r="D3993" s="75">
        <v>0</v>
      </c>
      <c r="E3993" s="70">
        <v>102.78999999999999</v>
      </c>
      <c r="F3993" s="76">
        <f t="shared" si="2289"/>
        <v>0</v>
      </c>
      <c r="H3993" s="70">
        <f t="shared" si="2290"/>
        <v>97.77</v>
      </c>
      <c r="I3993" s="70">
        <f t="shared" si="2290"/>
        <v>5.0199999999999996</v>
      </c>
      <c r="J3993" s="70">
        <f t="shared" si="2291"/>
        <v>102.78999999999999</v>
      </c>
      <c r="K3993" s="70">
        <v>0</v>
      </c>
      <c r="L3993" s="76">
        <f t="shared" si="2292"/>
        <v>102.78999999999999</v>
      </c>
      <c r="N3993" s="70">
        <v>97.77</v>
      </c>
      <c r="O3993" s="70">
        <v>5.0200000000000005</v>
      </c>
      <c r="P3993" s="70">
        <f t="shared" si="2293"/>
        <v>102.78999999999999</v>
      </c>
      <c r="Q3993" s="64"/>
      <c r="R3993" s="70">
        <f t="shared" si="2294"/>
        <v>97.77</v>
      </c>
      <c r="S3993" s="70">
        <f t="shared" si="2294"/>
        <v>5.03</v>
      </c>
      <c r="T3993" s="70">
        <f t="shared" si="2295"/>
        <v>102.8</v>
      </c>
      <c r="U3993" s="70">
        <f t="shared" si="2296"/>
        <v>0</v>
      </c>
      <c r="V3993" s="78">
        <f t="shared" si="2297"/>
        <v>102.8</v>
      </c>
      <c r="X3993" s="70">
        <v>97.77</v>
      </c>
      <c r="Y3993" s="70">
        <v>5.03</v>
      </c>
      <c r="Z3993" s="70">
        <v>102.8</v>
      </c>
      <c r="AB3993" s="80">
        <f t="shared" si="2259"/>
        <v>9.9999999999909051E-3</v>
      </c>
    </row>
    <row r="3994" spans="1:28" ht="22.5" x14ac:dyDescent="0.25">
      <c r="A3994" s="72" t="s">
        <v>19688</v>
      </c>
      <c r="B3994" s="73" t="s">
        <v>25050</v>
      </c>
      <c r="C3994" s="74" t="s">
        <v>15849</v>
      </c>
      <c r="D3994" s="75">
        <v>0</v>
      </c>
      <c r="E3994" s="70">
        <v>4982.7</v>
      </c>
      <c r="F3994" s="76">
        <f t="shared" si="2289"/>
        <v>0</v>
      </c>
      <c r="H3994" s="70">
        <f t="shared" si="2290"/>
        <v>4982.7</v>
      </c>
      <c r="I3994" s="70">
        <f t="shared" si="2290"/>
        <v>0</v>
      </c>
      <c r="J3994" s="70">
        <f t="shared" si="2291"/>
        <v>4982.7</v>
      </c>
      <c r="K3994" s="70">
        <v>0</v>
      </c>
      <c r="L3994" s="76">
        <f t="shared" si="2292"/>
        <v>4982.7</v>
      </c>
      <c r="N3994" s="70">
        <v>4982.7</v>
      </c>
      <c r="O3994" s="70">
        <v>0</v>
      </c>
      <c r="P3994" s="70">
        <f t="shared" si="2293"/>
        <v>4982.7</v>
      </c>
      <c r="Q3994" s="64"/>
      <c r="R3994" s="70">
        <f t="shared" si="2294"/>
        <v>4982.7</v>
      </c>
      <c r="S3994" s="70">
        <f t="shared" si="2294"/>
        <v>0</v>
      </c>
      <c r="T3994" s="70">
        <f t="shared" si="2295"/>
        <v>4982.7</v>
      </c>
      <c r="U3994" s="70">
        <f t="shared" si="2296"/>
        <v>0</v>
      </c>
      <c r="V3994" s="78">
        <f t="shared" si="2297"/>
        <v>4982.7</v>
      </c>
      <c r="X3994" s="70">
        <v>4982.7</v>
      </c>
      <c r="Y3994" s="70">
        <v>0</v>
      </c>
      <c r="Z3994" s="70">
        <v>4982.7</v>
      </c>
      <c r="AB3994" s="80">
        <f t="shared" si="2259"/>
        <v>-9.9999999999909051E-3</v>
      </c>
    </row>
    <row r="3995" spans="1:28" ht="22.5" x14ac:dyDescent="0.25">
      <c r="A3995" s="72" t="s">
        <v>19689</v>
      </c>
      <c r="B3995" s="73" t="s">
        <v>25051</v>
      </c>
      <c r="C3995" s="74" t="s">
        <v>15849</v>
      </c>
      <c r="D3995" s="75">
        <v>0</v>
      </c>
      <c r="E3995" s="70">
        <v>23505.439999999999</v>
      </c>
      <c r="F3995" s="76">
        <f t="shared" si="2289"/>
        <v>0</v>
      </c>
      <c r="H3995" s="70">
        <f t="shared" si="2290"/>
        <v>23505.439999999999</v>
      </c>
      <c r="I3995" s="70">
        <f t="shared" si="2290"/>
        <v>0</v>
      </c>
      <c r="J3995" s="70">
        <f t="shared" si="2291"/>
        <v>23505.439999999999</v>
      </c>
      <c r="K3995" s="70">
        <v>0</v>
      </c>
      <c r="L3995" s="76">
        <f t="shared" si="2292"/>
        <v>23505.439999999999</v>
      </c>
      <c r="N3995" s="70">
        <v>23505.439999999999</v>
      </c>
      <c r="O3995" s="70">
        <v>0</v>
      </c>
      <c r="P3995" s="70">
        <f t="shared" si="2293"/>
        <v>23505.439999999999</v>
      </c>
      <c r="Q3995" s="64"/>
      <c r="R3995" s="70">
        <f t="shared" si="2294"/>
        <v>23505.439999999999</v>
      </c>
      <c r="S3995" s="70">
        <f t="shared" si="2294"/>
        <v>0</v>
      </c>
      <c r="T3995" s="70">
        <f t="shared" si="2295"/>
        <v>23505.439999999999</v>
      </c>
      <c r="U3995" s="70">
        <f t="shared" si="2296"/>
        <v>0</v>
      </c>
      <c r="V3995" s="78">
        <f t="shared" si="2297"/>
        <v>23505.439999999999</v>
      </c>
      <c r="X3995" s="70">
        <v>23505.439999999999</v>
      </c>
      <c r="Y3995" s="70">
        <v>0</v>
      </c>
      <c r="Z3995" s="70">
        <v>23505.439999999999</v>
      </c>
      <c r="AB3995" s="80">
        <f t="shared" si="2259"/>
        <v>-1.0000000000001563E-2</v>
      </c>
    </row>
    <row r="3996" spans="1:28" x14ac:dyDescent="0.25">
      <c r="A3996" s="72" t="s">
        <v>19690</v>
      </c>
      <c r="B3996" s="73" t="s">
        <v>25052</v>
      </c>
      <c r="C3996" s="74" t="s">
        <v>15849</v>
      </c>
      <c r="D3996" s="75">
        <v>0</v>
      </c>
      <c r="E3996" s="70">
        <v>52692.05</v>
      </c>
      <c r="F3996" s="76">
        <f t="shared" si="2289"/>
        <v>0</v>
      </c>
      <c r="H3996" s="70">
        <f t="shared" si="2290"/>
        <v>52692.05</v>
      </c>
      <c r="I3996" s="70">
        <f t="shared" si="2290"/>
        <v>0</v>
      </c>
      <c r="J3996" s="70">
        <f t="shared" si="2291"/>
        <v>52692.05</v>
      </c>
      <c r="K3996" s="70">
        <v>0</v>
      </c>
      <c r="L3996" s="76">
        <f t="shared" si="2292"/>
        <v>52692.05</v>
      </c>
      <c r="N3996" s="70">
        <v>52692.05</v>
      </c>
      <c r="O3996" s="70">
        <v>0</v>
      </c>
      <c r="P3996" s="70">
        <f t="shared" si="2293"/>
        <v>52692.05</v>
      </c>
      <c r="Q3996" s="64"/>
      <c r="R3996" s="70">
        <f t="shared" si="2294"/>
        <v>52692.05</v>
      </c>
      <c r="S3996" s="70">
        <f t="shared" si="2294"/>
        <v>0</v>
      </c>
      <c r="T3996" s="70">
        <f t="shared" si="2295"/>
        <v>52692.05</v>
      </c>
      <c r="U3996" s="70">
        <f t="shared" si="2296"/>
        <v>0</v>
      </c>
      <c r="V3996" s="78">
        <f t="shared" si="2297"/>
        <v>52692.05</v>
      </c>
      <c r="X3996" s="70">
        <v>52692.05</v>
      </c>
      <c r="Y3996" s="70">
        <v>0</v>
      </c>
      <c r="Z3996" s="70">
        <v>52692.05</v>
      </c>
      <c r="AB3996" s="80">
        <f t="shared" si="2259"/>
        <v>-1.0000000000005116E-2</v>
      </c>
    </row>
    <row r="3997" spans="1:28" ht="22.5" x14ac:dyDescent="0.25">
      <c r="A3997" s="66" t="s">
        <v>19691</v>
      </c>
      <c r="B3997" s="67" t="s">
        <v>25053</v>
      </c>
      <c r="C3997" s="68"/>
      <c r="D3997" s="69"/>
      <c r="E3997" s="70"/>
      <c r="F3997" s="71"/>
      <c r="H3997" s="70"/>
      <c r="I3997" s="70"/>
      <c r="J3997" s="70"/>
      <c r="K3997" s="70"/>
      <c r="L3997" s="76"/>
      <c r="N3997" s="70"/>
      <c r="O3997" s="70"/>
      <c r="P3997" s="70"/>
      <c r="Q3997" s="64"/>
      <c r="R3997" s="70"/>
      <c r="S3997" s="70"/>
      <c r="T3997" s="70"/>
      <c r="U3997" s="70"/>
      <c r="V3997" s="78"/>
      <c r="X3997" s="70"/>
      <c r="Y3997" s="70"/>
      <c r="Z3997" s="70"/>
      <c r="AA3997" s="79"/>
      <c r="AB3997" s="80">
        <f t="shared" si="2259"/>
        <v>0</v>
      </c>
    </row>
    <row r="3998" spans="1:28" ht="22.5" x14ac:dyDescent="0.25">
      <c r="A3998" s="72" t="s">
        <v>19692</v>
      </c>
      <c r="B3998" s="73" t="s">
        <v>25054</v>
      </c>
      <c r="C3998" s="74" t="s">
        <v>15692</v>
      </c>
      <c r="D3998" s="75">
        <v>0</v>
      </c>
      <c r="E3998" s="70">
        <v>6517.36</v>
      </c>
      <c r="F3998" s="76">
        <f>ROUND(D3998*E3998,2)</f>
        <v>0</v>
      </c>
      <c r="G3998" s="77"/>
      <c r="H3998" s="70">
        <f t="shared" ref="H3998:I4000" si="2298">ROUND(N3998+(N3998*$H$2/100),2)</f>
        <v>6467.03</v>
      </c>
      <c r="I3998" s="70">
        <f t="shared" si="2298"/>
        <v>50.33</v>
      </c>
      <c r="J3998" s="70">
        <f>H3998+I3998</f>
        <v>6517.36</v>
      </c>
      <c r="K3998" s="70">
        <v>0</v>
      </c>
      <c r="L3998" s="76">
        <f>SUM(J3998:K3998)</f>
        <v>6517.36</v>
      </c>
      <c r="N3998" s="70">
        <v>6467.03</v>
      </c>
      <c r="O3998" s="70">
        <v>50.33</v>
      </c>
      <c r="P3998" s="70">
        <f>SUM(N3998:O3998)</f>
        <v>6517.36</v>
      </c>
      <c r="Q3998" s="64"/>
      <c r="R3998" s="70">
        <f t="shared" ref="R3998:S4000" si="2299">X3998</f>
        <v>6467.03</v>
      </c>
      <c r="S3998" s="70">
        <f t="shared" si="2299"/>
        <v>50.34</v>
      </c>
      <c r="T3998" s="70">
        <f>R3998+S3998</f>
        <v>6517.37</v>
      </c>
      <c r="U3998" s="70">
        <f>ROUND(Z3998*$H$2,2)/100</f>
        <v>0</v>
      </c>
      <c r="V3998" s="78">
        <f>SUM(T3998:U3998)</f>
        <v>6517.37</v>
      </c>
      <c r="X3998" s="70">
        <v>6467.03</v>
      </c>
      <c r="Y3998" s="70">
        <v>50.34</v>
      </c>
      <c r="Z3998" s="70">
        <v>6517.37</v>
      </c>
      <c r="AA3998" s="79"/>
      <c r="AB3998" s="80">
        <f t="shared" si="2259"/>
        <v>0</v>
      </c>
    </row>
    <row r="3999" spans="1:28" ht="22.5" x14ac:dyDescent="0.25">
      <c r="A3999" s="72" t="s">
        <v>19693</v>
      </c>
      <c r="B3999" s="73" t="s">
        <v>25055</v>
      </c>
      <c r="C3999" s="74" t="s">
        <v>15692</v>
      </c>
      <c r="D3999" s="75">
        <v>0</v>
      </c>
      <c r="E3999" s="70">
        <v>9166.5399999999991</v>
      </c>
      <c r="F3999" s="76">
        <f>ROUND(D3999*E3999,2)</f>
        <v>0</v>
      </c>
      <c r="G3999" s="77"/>
      <c r="H3999" s="70">
        <f t="shared" si="2298"/>
        <v>9116.2099999999991</v>
      </c>
      <c r="I3999" s="70">
        <f t="shared" si="2298"/>
        <v>50.33</v>
      </c>
      <c r="J3999" s="70">
        <f>H3999+I3999</f>
        <v>9166.5399999999991</v>
      </c>
      <c r="K3999" s="70">
        <v>0</v>
      </c>
      <c r="L3999" s="76">
        <f>SUM(J3999:K3999)</f>
        <v>9166.5399999999991</v>
      </c>
      <c r="N3999" s="70">
        <v>9116.2099999999991</v>
      </c>
      <c r="O3999" s="70">
        <v>50.33</v>
      </c>
      <c r="P3999" s="70">
        <f>SUM(N3999:O3999)</f>
        <v>9166.5399999999991</v>
      </c>
      <c r="Q3999" s="64"/>
      <c r="R3999" s="70">
        <f t="shared" si="2299"/>
        <v>9116.2099999999991</v>
      </c>
      <c r="S3999" s="70">
        <f t="shared" si="2299"/>
        <v>50.34</v>
      </c>
      <c r="T3999" s="70">
        <f>R3999+S3999</f>
        <v>9166.5499999999993</v>
      </c>
      <c r="U3999" s="70">
        <f>ROUND(Z3999*$H$2,2)/100</f>
        <v>0</v>
      </c>
      <c r="V3999" s="78">
        <f>SUM(T3999:U3999)</f>
        <v>9166.5499999999993</v>
      </c>
      <c r="X3999" s="70">
        <v>9116.2099999999991</v>
      </c>
      <c r="Y3999" s="70">
        <v>50.34</v>
      </c>
      <c r="Z3999" s="70">
        <v>9166.5499999999993</v>
      </c>
      <c r="AA3999" s="79"/>
      <c r="AB3999" s="80">
        <f t="shared" si="2259"/>
        <v>0</v>
      </c>
    </row>
    <row r="4000" spans="1:28" x14ac:dyDescent="0.25">
      <c r="A4000" s="72" t="s">
        <v>19694</v>
      </c>
      <c r="B4000" s="73" t="s">
        <v>25056</v>
      </c>
      <c r="C4000" s="74" t="s">
        <v>15692</v>
      </c>
      <c r="D4000" s="75">
        <v>0</v>
      </c>
      <c r="E4000" s="70">
        <v>27517.99</v>
      </c>
      <c r="F4000" s="76">
        <f>ROUND(D4000*E4000,2)</f>
        <v>0</v>
      </c>
      <c r="G4000" s="77"/>
      <c r="H4000" s="70">
        <f t="shared" si="2298"/>
        <v>27467.66</v>
      </c>
      <c r="I4000" s="70">
        <f t="shared" si="2298"/>
        <v>50.33</v>
      </c>
      <c r="J4000" s="70">
        <f>H4000+I4000</f>
        <v>27517.99</v>
      </c>
      <c r="K4000" s="70">
        <v>0</v>
      </c>
      <c r="L4000" s="76">
        <f>SUM(J4000:K4000)</f>
        <v>27517.99</v>
      </c>
      <c r="N4000" s="70">
        <v>27467.66</v>
      </c>
      <c r="O4000" s="70">
        <v>50.33</v>
      </c>
      <c r="P4000" s="70">
        <f>SUM(N4000:O4000)</f>
        <v>27517.99</v>
      </c>
      <c r="Q4000" s="64"/>
      <c r="R4000" s="70">
        <f t="shared" si="2299"/>
        <v>27467.66</v>
      </c>
      <c r="S4000" s="70">
        <f t="shared" si="2299"/>
        <v>50.34</v>
      </c>
      <c r="T4000" s="70">
        <f>R4000+S4000</f>
        <v>27518</v>
      </c>
      <c r="U4000" s="70">
        <f>ROUND(Z4000*$H$2,2)/100</f>
        <v>0</v>
      </c>
      <c r="V4000" s="78">
        <f>SUM(T4000:U4000)</f>
        <v>27518</v>
      </c>
      <c r="X4000" s="70">
        <v>27467.66</v>
      </c>
      <c r="Y4000" s="70">
        <v>50.34</v>
      </c>
      <c r="Z4000" s="70">
        <v>27518</v>
      </c>
      <c r="AA4000" s="79"/>
      <c r="AB4000" s="80">
        <f t="shared" si="2259"/>
        <v>0</v>
      </c>
    </row>
    <row r="4001" spans="1:28" ht="22.5" x14ac:dyDescent="0.25">
      <c r="A4001" s="66" t="s">
        <v>19695</v>
      </c>
      <c r="B4001" s="67" t="s">
        <v>25057</v>
      </c>
      <c r="C4001" s="68"/>
      <c r="D4001" s="69"/>
      <c r="E4001" s="70"/>
      <c r="F4001" s="71"/>
      <c r="H4001" s="70"/>
      <c r="I4001" s="70"/>
      <c r="J4001" s="70"/>
      <c r="K4001" s="70"/>
      <c r="L4001" s="76"/>
      <c r="N4001" s="70"/>
      <c r="O4001" s="70"/>
      <c r="P4001" s="70"/>
      <c r="Q4001" s="64"/>
      <c r="R4001" s="70"/>
      <c r="S4001" s="70"/>
      <c r="T4001" s="70"/>
      <c r="U4001" s="70"/>
      <c r="V4001" s="78"/>
      <c r="X4001" s="70"/>
      <c r="Y4001" s="70"/>
      <c r="Z4001" s="70"/>
      <c r="AA4001" s="79"/>
      <c r="AB4001" s="80">
        <f t="shared" si="2259"/>
        <v>-1.0000000000218279E-2</v>
      </c>
    </row>
    <row r="4002" spans="1:28" ht="22.5" x14ac:dyDescent="0.25">
      <c r="A4002" s="72" t="s">
        <v>19696</v>
      </c>
      <c r="B4002" s="73" t="s">
        <v>25058</v>
      </c>
      <c r="C4002" s="74" t="s">
        <v>15692</v>
      </c>
      <c r="D4002" s="75">
        <v>0</v>
      </c>
      <c r="E4002" s="70">
        <v>29870.309999999998</v>
      </c>
      <c r="F4002" s="76">
        <f t="shared" ref="F4002:F4018" si="2300">ROUND(D4002*E4002,2)</f>
        <v>0</v>
      </c>
      <c r="G4002" s="77"/>
      <c r="H4002" s="70">
        <f t="shared" ref="H4002:I4018" si="2301">ROUND(N4002+(N4002*$H$2/100),2)</f>
        <v>29775.919999999998</v>
      </c>
      <c r="I4002" s="70">
        <f t="shared" si="2301"/>
        <v>94.39</v>
      </c>
      <c r="J4002" s="70">
        <f t="shared" ref="J4002:J4018" si="2302">H4002+I4002</f>
        <v>29870.309999999998</v>
      </c>
      <c r="K4002" s="70">
        <v>0</v>
      </c>
      <c r="L4002" s="76">
        <f t="shared" ref="L4002:L4018" si="2303">SUM(J4002:K4002)</f>
        <v>29870.309999999998</v>
      </c>
      <c r="N4002" s="70">
        <v>29775.919999999998</v>
      </c>
      <c r="O4002" s="70">
        <v>94.39</v>
      </c>
      <c r="P4002" s="70">
        <f t="shared" ref="P4002:P4018" si="2304">SUM(N4002:O4002)</f>
        <v>29870.309999999998</v>
      </c>
      <c r="Q4002" s="64"/>
      <c r="R4002" s="70">
        <f t="shared" ref="R4002:S4018" si="2305">X4002</f>
        <v>29775.919999999998</v>
      </c>
      <c r="S4002" s="70">
        <f t="shared" si="2305"/>
        <v>94.4</v>
      </c>
      <c r="T4002" s="70">
        <f t="shared" ref="T4002:T4018" si="2306">R4002+S4002</f>
        <v>29870.32</v>
      </c>
      <c r="U4002" s="70">
        <f t="shared" ref="U4002:U4018" si="2307">ROUND(Z4002*$H$2,2)/100</f>
        <v>0</v>
      </c>
      <c r="V4002" s="78">
        <f t="shared" ref="V4002:V4018" si="2308">SUM(T4002:U4002)</f>
        <v>29870.32</v>
      </c>
      <c r="X4002" s="70">
        <v>29775.919999999998</v>
      </c>
      <c r="Y4002" s="70">
        <v>94.4</v>
      </c>
      <c r="Z4002" s="70">
        <v>29870.32</v>
      </c>
      <c r="AA4002" s="79"/>
      <c r="AB4002" s="80">
        <f t="shared" si="2259"/>
        <v>-1.0000000000218279E-2</v>
      </c>
    </row>
    <row r="4003" spans="1:28" ht="22.5" x14ac:dyDescent="0.25">
      <c r="A4003" s="72" t="s">
        <v>19697</v>
      </c>
      <c r="B4003" s="73" t="s">
        <v>25059</v>
      </c>
      <c r="C4003" s="74" t="s">
        <v>15692</v>
      </c>
      <c r="D4003" s="75">
        <v>0</v>
      </c>
      <c r="E4003" s="70">
        <v>40502.620000000003</v>
      </c>
      <c r="F4003" s="76">
        <f t="shared" si="2300"/>
        <v>0</v>
      </c>
      <c r="G4003" s="77"/>
      <c r="H4003" s="70">
        <f t="shared" si="2301"/>
        <v>40408.230000000003</v>
      </c>
      <c r="I4003" s="70">
        <f t="shared" si="2301"/>
        <v>94.39</v>
      </c>
      <c r="J4003" s="70">
        <f t="shared" si="2302"/>
        <v>40502.620000000003</v>
      </c>
      <c r="K4003" s="70">
        <v>0</v>
      </c>
      <c r="L4003" s="76">
        <f t="shared" si="2303"/>
        <v>40502.620000000003</v>
      </c>
      <c r="N4003" s="70">
        <v>40408.230000000003</v>
      </c>
      <c r="O4003" s="70">
        <v>94.39</v>
      </c>
      <c r="P4003" s="70">
        <f t="shared" si="2304"/>
        <v>40502.620000000003</v>
      </c>
      <c r="Q4003" s="64"/>
      <c r="R4003" s="70">
        <f t="shared" si="2305"/>
        <v>40408.230000000003</v>
      </c>
      <c r="S4003" s="70">
        <f t="shared" si="2305"/>
        <v>94.4</v>
      </c>
      <c r="T4003" s="70">
        <f t="shared" si="2306"/>
        <v>40502.630000000005</v>
      </c>
      <c r="U4003" s="70">
        <f t="shared" si="2307"/>
        <v>0</v>
      </c>
      <c r="V4003" s="78">
        <f t="shared" si="2308"/>
        <v>40502.630000000005</v>
      </c>
      <c r="X4003" s="70">
        <v>40408.230000000003</v>
      </c>
      <c r="Y4003" s="70">
        <v>94.4</v>
      </c>
      <c r="Z4003" s="70">
        <v>40502.629999999997</v>
      </c>
      <c r="AA4003" s="79"/>
      <c r="AB4003" s="80">
        <f t="shared" ref="AB4003:AB4066" si="2309">P4000-Z4000</f>
        <v>-9.9999999983992893E-3</v>
      </c>
    </row>
    <row r="4004" spans="1:28" ht="22.5" x14ac:dyDescent="0.25">
      <c r="A4004" s="72" t="s">
        <v>19698</v>
      </c>
      <c r="B4004" s="73" t="s">
        <v>25060</v>
      </c>
      <c r="C4004" s="74" t="s">
        <v>15692</v>
      </c>
      <c r="D4004" s="75">
        <v>0</v>
      </c>
      <c r="E4004" s="70">
        <v>39072.25</v>
      </c>
      <c r="F4004" s="76">
        <f t="shared" si="2300"/>
        <v>0</v>
      </c>
      <c r="G4004" s="77"/>
      <c r="H4004" s="70">
        <f t="shared" si="2301"/>
        <v>38977.86</v>
      </c>
      <c r="I4004" s="70">
        <f t="shared" si="2301"/>
        <v>94.39</v>
      </c>
      <c r="J4004" s="70">
        <f t="shared" si="2302"/>
        <v>39072.25</v>
      </c>
      <c r="K4004" s="70">
        <v>0</v>
      </c>
      <c r="L4004" s="76">
        <f t="shared" si="2303"/>
        <v>39072.25</v>
      </c>
      <c r="N4004" s="70">
        <v>38977.86</v>
      </c>
      <c r="O4004" s="70">
        <v>94.39</v>
      </c>
      <c r="P4004" s="70">
        <f t="shared" si="2304"/>
        <v>39072.25</v>
      </c>
      <c r="Q4004" s="64"/>
      <c r="R4004" s="70">
        <f t="shared" si="2305"/>
        <v>38977.86</v>
      </c>
      <c r="S4004" s="70">
        <f t="shared" si="2305"/>
        <v>94.4</v>
      </c>
      <c r="T4004" s="70">
        <f t="shared" si="2306"/>
        <v>39072.26</v>
      </c>
      <c r="U4004" s="70">
        <f t="shared" si="2307"/>
        <v>0</v>
      </c>
      <c r="V4004" s="78">
        <f t="shared" si="2308"/>
        <v>39072.26</v>
      </c>
      <c r="X4004" s="70">
        <v>38977.86</v>
      </c>
      <c r="Y4004" s="70">
        <v>94.4</v>
      </c>
      <c r="Z4004" s="70">
        <v>39072.26</v>
      </c>
      <c r="AA4004" s="79"/>
      <c r="AB4004" s="80">
        <f t="shared" si="2309"/>
        <v>0</v>
      </c>
    </row>
    <row r="4005" spans="1:28" s="34" customFormat="1" ht="22.5" x14ac:dyDescent="0.25">
      <c r="A4005" s="72" t="s">
        <v>19699</v>
      </c>
      <c r="B4005" s="73" t="s">
        <v>25061</v>
      </c>
      <c r="C4005" s="74" t="s">
        <v>15692</v>
      </c>
      <c r="D4005" s="75">
        <v>0</v>
      </c>
      <c r="E4005" s="70">
        <v>4455.16</v>
      </c>
      <c r="F4005" s="76">
        <f t="shared" si="2300"/>
        <v>0</v>
      </c>
      <c r="G4005" s="77"/>
      <c r="H4005" s="70">
        <f t="shared" si="2301"/>
        <v>4388.07</v>
      </c>
      <c r="I4005" s="70">
        <f t="shared" si="2301"/>
        <v>67.09</v>
      </c>
      <c r="J4005" s="70">
        <f t="shared" si="2302"/>
        <v>4455.16</v>
      </c>
      <c r="K4005" s="70">
        <v>0</v>
      </c>
      <c r="L4005" s="76">
        <f t="shared" si="2303"/>
        <v>4455.16</v>
      </c>
      <c r="N4005" s="70">
        <v>4388.07</v>
      </c>
      <c r="O4005" s="70">
        <v>67.09</v>
      </c>
      <c r="P4005" s="70">
        <f t="shared" si="2304"/>
        <v>4455.16</v>
      </c>
      <c r="Q4005" s="64"/>
      <c r="R4005" s="70">
        <f t="shared" si="2305"/>
        <v>4388.07</v>
      </c>
      <c r="S4005" s="70">
        <f t="shared" si="2305"/>
        <v>67.099999999999994</v>
      </c>
      <c r="T4005" s="70">
        <f t="shared" si="2306"/>
        <v>4455.17</v>
      </c>
      <c r="U4005" s="70">
        <f t="shared" si="2307"/>
        <v>0</v>
      </c>
      <c r="V4005" s="78">
        <f t="shared" si="2308"/>
        <v>4455.17</v>
      </c>
      <c r="X4005" s="70">
        <v>4388.07</v>
      </c>
      <c r="Y4005" s="70">
        <v>67.099999999999994</v>
      </c>
      <c r="Z4005" s="70">
        <v>4455.17</v>
      </c>
      <c r="AA4005" s="79"/>
      <c r="AB4005" s="80">
        <f t="shared" si="2309"/>
        <v>-1.0000000002037268E-2</v>
      </c>
    </row>
    <row r="4006" spans="1:28" ht="22.5" x14ac:dyDescent="0.25">
      <c r="A4006" s="72" t="s">
        <v>19700</v>
      </c>
      <c r="B4006" s="73" t="s">
        <v>25062</v>
      </c>
      <c r="C4006" s="74" t="s">
        <v>15692</v>
      </c>
      <c r="D4006" s="75">
        <v>0</v>
      </c>
      <c r="E4006" s="70">
        <v>12254.14</v>
      </c>
      <c r="F4006" s="76">
        <f t="shared" si="2300"/>
        <v>0</v>
      </c>
      <c r="G4006" s="77"/>
      <c r="H4006" s="70">
        <f t="shared" si="2301"/>
        <v>12159.75</v>
      </c>
      <c r="I4006" s="70">
        <f t="shared" si="2301"/>
        <v>94.39</v>
      </c>
      <c r="J4006" s="70">
        <f t="shared" si="2302"/>
        <v>12254.14</v>
      </c>
      <c r="K4006" s="70">
        <v>0</v>
      </c>
      <c r="L4006" s="76">
        <f t="shared" si="2303"/>
        <v>12254.14</v>
      </c>
      <c r="N4006" s="70">
        <v>12159.75</v>
      </c>
      <c r="O4006" s="70">
        <v>94.39</v>
      </c>
      <c r="P4006" s="70">
        <f t="shared" si="2304"/>
        <v>12254.14</v>
      </c>
      <c r="Q4006" s="64"/>
      <c r="R4006" s="70">
        <f t="shared" si="2305"/>
        <v>12159.75</v>
      </c>
      <c r="S4006" s="70">
        <f t="shared" si="2305"/>
        <v>94.4</v>
      </c>
      <c r="T4006" s="70">
        <f t="shared" si="2306"/>
        <v>12254.15</v>
      </c>
      <c r="U4006" s="70">
        <f t="shared" si="2307"/>
        <v>0</v>
      </c>
      <c r="V4006" s="78">
        <f t="shared" si="2308"/>
        <v>12254.15</v>
      </c>
      <c r="X4006" s="70">
        <v>12159.75</v>
      </c>
      <c r="Y4006" s="70">
        <v>94.4</v>
      </c>
      <c r="Z4006" s="70">
        <v>12254.15</v>
      </c>
      <c r="AA4006" s="79"/>
      <c r="AB4006" s="80">
        <f t="shared" si="2309"/>
        <v>-9.9999999947613105E-3</v>
      </c>
    </row>
    <row r="4007" spans="1:28" ht="22.5" x14ac:dyDescent="0.25">
      <c r="A4007" s="72" t="s">
        <v>19701</v>
      </c>
      <c r="B4007" s="73" t="s">
        <v>25063</v>
      </c>
      <c r="C4007" s="74" t="s">
        <v>15692</v>
      </c>
      <c r="D4007" s="75">
        <v>0</v>
      </c>
      <c r="E4007" s="70">
        <v>17086.689999999999</v>
      </c>
      <c r="F4007" s="76">
        <f t="shared" si="2300"/>
        <v>0</v>
      </c>
      <c r="G4007" s="77"/>
      <c r="H4007" s="70">
        <f t="shared" si="2301"/>
        <v>17019.599999999999</v>
      </c>
      <c r="I4007" s="70">
        <f t="shared" si="2301"/>
        <v>67.09</v>
      </c>
      <c r="J4007" s="70">
        <f t="shared" si="2302"/>
        <v>17086.689999999999</v>
      </c>
      <c r="K4007" s="70">
        <v>0</v>
      </c>
      <c r="L4007" s="76">
        <f t="shared" si="2303"/>
        <v>17086.689999999999</v>
      </c>
      <c r="N4007" s="70">
        <v>17019.599999999999</v>
      </c>
      <c r="O4007" s="70">
        <v>67.09</v>
      </c>
      <c r="P4007" s="70">
        <f t="shared" si="2304"/>
        <v>17086.689999999999</v>
      </c>
      <c r="Q4007" s="64"/>
      <c r="R4007" s="70">
        <f t="shared" si="2305"/>
        <v>17019.599999999999</v>
      </c>
      <c r="S4007" s="70">
        <f t="shared" si="2305"/>
        <v>67.099999999999994</v>
      </c>
      <c r="T4007" s="70">
        <f t="shared" si="2306"/>
        <v>17086.699999999997</v>
      </c>
      <c r="U4007" s="70">
        <f t="shared" si="2307"/>
        <v>0</v>
      </c>
      <c r="V4007" s="78">
        <f t="shared" si="2308"/>
        <v>17086.699999999997</v>
      </c>
      <c r="X4007" s="70">
        <v>17019.599999999999</v>
      </c>
      <c r="Y4007" s="70">
        <v>67.099999999999994</v>
      </c>
      <c r="Z4007" s="70">
        <v>17086.7</v>
      </c>
      <c r="AA4007" s="79"/>
      <c r="AB4007" s="80">
        <f t="shared" si="2309"/>
        <v>-1.0000000002037268E-2</v>
      </c>
    </row>
    <row r="4008" spans="1:28" ht="22.5" x14ac:dyDescent="0.25">
      <c r="A4008" s="72" t="s">
        <v>19702</v>
      </c>
      <c r="B4008" s="73" t="s">
        <v>25064</v>
      </c>
      <c r="C4008" s="74" t="s">
        <v>15692</v>
      </c>
      <c r="D4008" s="75">
        <v>0</v>
      </c>
      <c r="E4008" s="70">
        <v>644.9799999999999</v>
      </c>
      <c r="F4008" s="76">
        <f t="shared" si="2300"/>
        <v>0</v>
      </c>
      <c r="G4008" s="77"/>
      <c r="H4008" s="70">
        <f t="shared" si="2301"/>
        <v>611.42999999999995</v>
      </c>
      <c r="I4008" s="70">
        <f t="shared" si="2301"/>
        <v>33.549999999999997</v>
      </c>
      <c r="J4008" s="70">
        <f t="shared" si="2302"/>
        <v>644.9799999999999</v>
      </c>
      <c r="K4008" s="70">
        <v>0</v>
      </c>
      <c r="L4008" s="76">
        <f t="shared" si="2303"/>
        <v>644.9799999999999</v>
      </c>
      <c r="N4008" s="70">
        <v>611.42999999999995</v>
      </c>
      <c r="O4008" s="70">
        <v>33.549999999999997</v>
      </c>
      <c r="P4008" s="70">
        <f t="shared" si="2304"/>
        <v>644.9799999999999</v>
      </c>
      <c r="Q4008" s="64"/>
      <c r="R4008" s="70">
        <f t="shared" si="2305"/>
        <v>611.42999999999995</v>
      </c>
      <c r="S4008" s="70">
        <f t="shared" si="2305"/>
        <v>33.549999999999997</v>
      </c>
      <c r="T4008" s="70">
        <f t="shared" si="2306"/>
        <v>644.9799999999999</v>
      </c>
      <c r="U4008" s="70">
        <f t="shared" si="2307"/>
        <v>0</v>
      </c>
      <c r="V4008" s="78">
        <f t="shared" si="2308"/>
        <v>644.9799999999999</v>
      </c>
      <c r="X4008" s="70">
        <v>611.42999999999995</v>
      </c>
      <c r="Y4008" s="70">
        <v>33.549999999999997</v>
      </c>
      <c r="Z4008" s="70">
        <v>644.98</v>
      </c>
      <c r="AA4008" s="79"/>
      <c r="AB4008" s="80">
        <f t="shared" si="2309"/>
        <v>-1.0000000000218279E-2</v>
      </c>
    </row>
    <row r="4009" spans="1:28" ht="22.5" x14ac:dyDescent="0.25">
      <c r="A4009" s="72" t="s">
        <v>19703</v>
      </c>
      <c r="B4009" s="73" t="s">
        <v>25065</v>
      </c>
      <c r="C4009" s="74" t="s">
        <v>15692</v>
      </c>
      <c r="D4009" s="75">
        <v>0</v>
      </c>
      <c r="E4009" s="70">
        <v>42435.8</v>
      </c>
      <c r="F4009" s="76">
        <f t="shared" si="2300"/>
        <v>0</v>
      </c>
      <c r="G4009" s="77"/>
      <c r="H4009" s="70">
        <f t="shared" si="2301"/>
        <v>42341.41</v>
      </c>
      <c r="I4009" s="70">
        <f t="shared" si="2301"/>
        <v>94.39</v>
      </c>
      <c r="J4009" s="70">
        <f t="shared" si="2302"/>
        <v>42435.8</v>
      </c>
      <c r="K4009" s="70">
        <v>0</v>
      </c>
      <c r="L4009" s="76">
        <f t="shared" si="2303"/>
        <v>42435.8</v>
      </c>
      <c r="N4009" s="70">
        <v>42341.41</v>
      </c>
      <c r="O4009" s="70">
        <v>94.39</v>
      </c>
      <c r="P4009" s="70">
        <f t="shared" si="2304"/>
        <v>42435.8</v>
      </c>
      <c r="Q4009" s="64"/>
      <c r="R4009" s="70">
        <f t="shared" si="2305"/>
        <v>42341.41</v>
      </c>
      <c r="S4009" s="70">
        <f t="shared" si="2305"/>
        <v>94.4</v>
      </c>
      <c r="T4009" s="70">
        <f t="shared" si="2306"/>
        <v>42435.810000000005</v>
      </c>
      <c r="U4009" s="70">
        <f t="shared" si="2307"/>
        <v>0</v>
      </c>
      <c r="V4009" s="78">
        <f t="shared" si="2308"/>
        <v>42435.810000000005</v>
      </c>
      <c r="X4009" s="70">
        <v>42341.41</v>
      </c>
      <c r="Y4009" s="70">
        <v>94.4</v>
      </c>
      <c r="Z4009" s="70">
        <v>42435.81</v>
      </c>
      <c r="AA4009" s="79"/>
      <c r="AB4009" s="80">
        <f t="shared" si="2309"/>
        <v>-1.0000000000218279E-2</v>
      </c>
    </row>
    <row r="4010" spans="1:28" ht="22.5" x14ac:dyDescent="0.25">
      <c r="A4010" s="72" t="s">
        <v>19704</v>
      </c>
      <c r="B4010" s="73" t="s">
        <v>25066</v>
      </c>
      <c r="C4010" s="74" t="s">
        <v>15692</v>
      </c>
      <c r="D4010" s="75">
        <v>0</v>
      </c>
      <c r="E4010" s="70">
        <v>42776.44</v>
      </c>
      <c r="F4010" s="76">
        <f t="shared" si="2300"/>
        <v>0</v>
      </c>
      <c r="G4010" s="77"/>
      <c r="H4010" s="70">
        <f t="shared" si="2301"/>
        <v>42682.05</v>
      </c>
      <c r="I4010" s="70">
        <f t="shared" si="2301"/>
        <v>94.39</v>
      </c>
      <c r="J4010" s="70">
        <f t="shared" si="2302"/>
        <v>42776.44</v>
      </c>
      <c r="K4010" s="70">
        <v>0</v>
      </c>
      <c r="L4010" s="76">
        <f t="shared" si="2303"/>
        <v>42776.44</v>
      </c>
      <c r="N4010" s="70">
        <v>42682.05</v>
      </c>
      <c r="O4010" s="70">
        <v>94.39</v>
      </c>
      <c r="P4010" s="70">
        <f t="shared" si="2304"/>
        <v>42776.44</v>
      </c>
      <c r="Q4010" s="64"/>
      <c r="R4010" s="70">
        <f t="shared" si="2305"/>
        <v>42682.05</v>
      </c>
      <c r="S4010" s="70">
        <f t="shared" si="2305"/>
        <v>94.4</v>
      </c>
      <c r="T4010" s="70">
        <f t="shared" si="2306"/>
        <v>42776.450000000004</v>
      </c>
      <c r="U4010" s="70">
        <f t="shared" si="2307"/>
        <v>0</v>
      </c>
      <c r="V4010" s="78">
        <f t="shared" si="2308"/>
        <v>42776.450000000004</v>
      </c>
      <c r="X4010" s="70">
        <v>42682.05</v>
      </c>
      <c r="Y4010" s="70">
        <v>94.4</v>
      </c>
      <c r="Z4010" s="70">
        <v>42776.45</v>
      </c>
      <c r="AA4010" s="79"/>
      <c r="AB4010" s="80">
        <f t="shared" si="2309"/>
        <v>-1.0000000002037268E-2</v>
      </c>
    </row>
    <row r="4011" spans="1:28" ht="22.5" x14ac:dyDescent="0.25">
      <c r="A4011" s="72" t="s">
        <v>19705</v>
      </c>
      <c r="B4011" s="73" t="s">
        <v>25067</v>
      </c>
      <c r="C4011" s="74" t="s">
        <v>15692</v>
      </c>
      <c r="D4011" s="75">
        <v>0</v>
      </c>
      <c r="E4011" s="70">
        <v>99808</v>
      </c>
      <c r="F4011" s="76">
        <f t="shared" si="2300"/>
        <v>0</v>
      </c>
      <c r="G4011" s="77"/>
      <c r="H4011" s="70">
        <f t="shared" si="2301"/>
        <v>99713.61</v>
      </c>
      <c r="I4011" s="70">
        <f t="shared" si="2301"/>
        <v>94.39</v>
      </c>
      <c r="J4011" s="70">
        <f t="shared" si="2302"/>
        <v>99808</v>
      </c>
      <c r="K4011" s="70">
        <v>0</v>
      </c>
      <c r="L4011" s="76">
        <f t="shared" si="2303"/>
        <v>99808</v>
      </c>
      <c r="N4011" s="70">
        <v>99713.61</v>
      </c>
      <c r="O4011" s="70">
        <v>94.39</v>
      </c>
      <c r="P4011" s="70">
        <f t="shared" si="2304"/>
        <v>99808</v>
      </c>
      <c r="Q4011" s="64"/>
      <c r="R4011" s="70">
        <f t="shared" si="2305"/>
        <v>99713.61</v>
      </c>
      <c r="S4011" s="70">
        <f t="shared" si="2305"/>
        <v>94.4</v>
      </c>
      <c r="T4011" s="70">
        <f t="shared" si="2306"/>
        <v>99808.01</v>
      </c>
      <c r="U4011" s="70">
        <f t="shared" si="2307"/>
        <v>0</v>
      </c>
      <c r="V4011" s="78">
        <f t="shared" si="2308"/>
        <v>99808.01</v>
      </c>
      <c r="X4011" s="70">
        <v>99713.61</v>
      </c>
      <c r="Y4011" s="70">
        <v>94.4</v>
      </c>
      <c r="Z4011" s="70">
        <v>99808.01</v>
      </c>
      <c r="AA4011" s="79"/>
      <c r="AB4011" s="80">
        <f t="shared" si="2309"/>
        <v>0</v>
      </c>
    </row>
    <row r="4012" spans="1:28" ht="22.5" x14ac:dyDescent="0.25">
      <c r="A4012" s="72" t="s">
        <v>19706</v>
      </c>
      <c r="B4012" s="73" t="s">
        <v>25068</v>
      </c>
      <c r="C4012" s="74" t="s">
        <v>15692</v>
      </c>
      <c r="D4012" s="75">
        <v>0</v>
      </c>
      <c r="E4012" s="70">
        <v>122867.41</v>
      </c>
      <c r="F4012" s="76">
        <f t="shared" si="2300"/>
        <v>0</v>
      </c>
      <c r="G4012" s="77"/>
      <c r="H4012" s="70">
        <f t="shared" si="2301"/>
        <v>122773.02</v>
      </c>
      <c r="I4012" s="70">
        <f t="shared" si="2301"/>
        <v>94.39</v>
      </c>
      <c r="J4012" s="70">
        <f t="shared" si="2302"/>
        <v>122867.41</v>
      </c>
      <c r="K4012" s="70">
        <v>0</v>
      </c>
      <c r="L4012" s="76">
        <f t="shared" si="2303"/>
        <v>122867.41</v>
      </c>
      <c r="N4012" s="70">
        <v>122773.02</v>
      </c>
      <c r="O4012" s="70">
        <v>94.39</v>
      </c>
      <c r="P4012" s="70">
        <f t="shared" si="2304"/>
        <v>122867.41</v>
      </c>
      <c r="Q4012" s="64"/>
      <c r="R4012" s="70">
        <f t="shared" si="2305"/>
        <v>122773.02</v>
      </c>
      <c r="S4012" s="70">
        <f t="shared" si="2305"/>
        <v>94.4</v>
      </c>
      <c r="T4012" s="70">
        <f t="shared" si="2306"/>
        <v>122867.42</v>
      </c>
      <c r="U4012" s="70">
        <f t="shared" si="2307"/>
        <v>0</v>
      </c>
      <c r="V4012" s="78">
        <f t="shared" si="2308"/>
        <v>122867.42</v>
      </c>
      <c r="X4012" s="70">
        <v>122773.02</v>
      </c>
      <c r="Y4012" s="70">
        <v>94.4</v>
      </c>
      <c r="Z4012" s="70">
        <v>122867.42</v>
      </c>
      <c r="AA4012" s="79"/>
      <c r="AB4012" s="80">
        <f t="shared" si="2309"/>
        <v>-9.9999999947613105E-3</v>
      </c>
    </row>
    <row r="4013" spans="1:28" ht="22.5" x14ac:dyDescent="0.25">
      <c r="A4013" s="72" t="s">
        <v>19707</v>
      </c>
      <c r="B4013" s="73" t="s">
        <v>25069</v>
      </c>
      <c r="C4013" s="74" t="s">
        <v>15692</v>
      </c>
      <c r="D4013" s="75">
        <v>0</v>
      </c>
      <c r="E4013" s="70">
        <v>40285.69</v>
      </c>
      <c r="F4013" s="76">
        <f t="shared" si="2300"/>
        <v>0</v>
      </c>
      <c r="G4013" s="77"/>
      <c r="H4013" s="70">
        <f t="shared" si="2301"/>
        <v>40191.300000000003</v>
      </c>
      <c r="I4013" s="70">
        <f t="shared" si="2301"/>
        <v>94.39</v>
      </c>
      <c r="J4013" s="70">
        <f t="shared" si="2302"/>
        <v>40285.69</v>
      </c>
      <c r="K4013" s="70">
        <v>0</v>
      </c>
      <c r="L4013" s="76">
        <f t="shared" si="2303"/>
        <v>40285.69</v>
      </c>
      <c r="N4013" s="70">
        <v>40191.300000000003</v>
      </c>
      <c r="O4013" s="70">
        <v>94.39</v>
      </c>
      <c r="P4013" s="70">
        <f t="shared" si="2304"/>
        <v>40285.69</v>
      </c>
      <c r="Q4013" s="64"/>
      <c r="R4013" s="70">
        <f t="shared" si="2305"/>
        <v>40191.300000000003</v>
      </c>
      <c r="S4013" s="70">
        <f t="shared" si="2305"/>
        <v>94.4</v>
      </c>
      <c r="T4013" s="70">
        <f t="shared" si="2306"/>
        <v>40285.700000000004</v>
      </c>
      <c r="U4013" s="70">
        <f t="shared" si="2307"/>
        <v>0</v>
      </c>
      <c r="V4013" s="78">
        <f t="shared" si="2308"/>
        <v>40285.700000000004</v>
      </c>
      <c r="X4013" s="70">
        <v>40191.300000000003</v>
      </c>
      <c r="Y4013" s="70">
        <v>94.4</v>
      </c>
      <c r="Z4013" s="70">
        <v>40285.699999999997</v>
      </c>
      <c r="AA4013" s="79"/>
      <c r="AB4013" s="80">
        <f t="shared" si="2309"/>
        <v>-9.9999999947613105E-3</v>
      </c>
    </row>
    <row r="4014" spans="1:28" ht="22.5" x14ac:dyDescent="0.25">
      <c r="A4014" s="72" t="s">
        <v>19708</v>
      </c>
      <c r="B4014" s="73" t="s">
        <v>25070</v>
      </c>
      <c r="C4014" s="74" t="s">
        <v>15692</v>
      </c>
      <c r="D4014" s="75">
        <v>0</v>
      </c>
      <c r="E4014" s="70">
        <v>19296.14</v>
      </c>
      <c r="F4014" s="76">
        <f t="shared" si="2300"/>
        <v>0</v>
      </c>
      <c r="G4014" s="77"/>
      <c r="H4014" s="70">
        <f t="shared" si="2301"/>
        <v>19201.75</v>
      </c>
      <c r="I4014" s="70">
        <f t="shared" si="2301"/>
        <v>94.39</v>
      </c>
      <c r="J4014" s="70">
        <f t="shared" si="2302"/>
        <v>19296.14</v>
      </c>
      <c r="K4014" s="70">
        <v>0</v>
      </c>
      <c r="L4014" s="76">
        <f t="shared" si="2303"/>
        <v>19296.14</v>
      </c>
      <c r="N4014" s="70">
        <v>19201.75</v>
      </c>
      <c r="O4014" s="70">
        <v>94.39</v>
      </c>
      <c r="P4014" s="70">
        <f t="shared" si="2304"/>
        <v>19296.14</v>
      </c>
      <c r="Q4014" s="64"/>
      <c r="R4014" s="70">
        <f t="shared" si="2305"/>
        <v>19201.75</v>
      </c>
      <c r="S4014" s="70">
        <f t="shared" si="2305"/>
        <v>94.4</v>
      </c>
      <c r="T4014" s="70">
        <f t="shared" si="2306"/>
        <v>19296.150000000001</v>
      </c>
      <c r="U4014" s="70">
        <f t="shared" si="2307"/>
        <v>0</v>
      </c>
      <c r="V4014" s="78">
        <f t="shared" si="2308"/>
        <v>19296.150000000001</v>
      </c>
      <c r="X4014" s="70">
        <v>19201.75</v>
      </c>
      <c r="Y4014" s="70">
        <v>94.4</v>
      </c>
      <c r="Z4014" s="70">
        <v>19296.150000000001</v>
      </c>
      <c r="AA4014" s="79"/>
      <c r="AB4014" s="80">
        <f t="shared" si="2309"/>
        <v>-9.9999999947613105E-3</v>
      </c>
    </row>
    <row r="4015" spans="1:28" ht="22.5" x14ac:dyDescent="0.25">
      <c r="A4015" s="72" t="s">
        <v>19709</v>
      </c>
      <c r="B4015" s="73" t="s">
        <v>25071</v>
      </c>
      <c r="C4015" s="74" t="s">
        <v>15692</v>
      </c>
      <c r="D4015" s="75">
        <v>0</v>
      </c>
      <c r="E4015" s="70">
        <v>25711.73</v>
      </c>
      <c r="F4015" s="76">
        <f t="shared" si="2300"/>
        <v>0</v>
      </c>
      <c r="G4015" s="77"/>
      <c r="H4015" s="70">
        <f t="shared" si="2301"/>
        <v>25617.34</v>
      </c>
      <c r="I4015" s="70">
        <f t="shared" si="2301"/>
        <v>94.39</v>
      </c>
      <c r="J4015" s="70">
        <f t="shared" si="2302"/>
        <v>25711.73</v>
      </c>
      <c r="K4015" s="70">
        <v>0</v>
      </c>
      <c r="L4015" s="76">
        <f t="shared" si="2303"/>
        <v>25711.73</v>
      </c>
      <c r="N4015" s="70">
        <v>25617.34</v>
      </c>
      <c r="O4015" s="70">
        <v>94.39</v>
      </c>
      <c r="P4015" s="70">
        <f t="shared" si="2304"/>
        <v>25711.73</v>
      </c>
      <c r="Q4015" s="64"/>
      <c r="R4015" s="70">
        <f t="shared" si="2305"/>
        <v>25617.34</v>
      </c>
      <c r="S4015" s="70">
        <f t="shared" si="2305"/>
        <v>94.4</v>
      </c>
      <c r="T4015" s="70">
        <f t="shared" si="2306"/>
        <v>25711.74</v>
      </c>
      <c r="U4015" s="70">
        <f t="shared" si="2307"/>
        <v>0</v>
      </c>
      <c r="V4015" s="78">
        <f t="shared" si="2308"/>
        <v>25711.74</v>
      </c>
      <c r="X4015" s="70">
        <v>25617.34</v>
      </c>
      <c r="Y4015" s="70">
        <v>94.4</v>
      </c>
      <c r="Z4015" s="70">
        <v>25711.74</v>
      </c>
      <c r="AA4015" s="79"/>
      <c r="AB4015" s="80">
        <f t="shared" si="2309"/>
        <v>-9.9999999947613105E-3</v>
      </c>
    </row>
    <row r="4016" spans="1:28" ht="22.5" x14ac:dyDescent="0.25">
      <c r="A4016" s="72" t="s">
        <v>19710</v>
      </c>
      <c r="B4016" s="73" t="s">
        <v>25072</v>
      </c>
      <c r="C4016" s="74" t="s">
        <v>15692</v>
      </c>
      <c r="D4016" s="75">
        <v>0</v>
      </c>
      <c r="E4016" s="70">
        <v>70603.28</v>
      </c>
      <c r="F4016" s="76">
        <f t="shared" si="2300"/>
        <v>0</v>
      </c>
      <c r="G4016" s="77"/>
      <c r="H4016" s="70">
        <f t="shared" si="2301"/>
        <v>70508.89</v>
      </c>
      <c r="I4016" s="70">
        <f t="shared" si="2301"/>
        <v>94.39</v>
      </c>
      <c r="J4016" s="70">
        <f t="shared" si="2302"/>
        <v>70603.28</v>
      </c>
      <c r="K4016" s="70">
        <v>0</v>
      </c>
      <c r="L4016" s="76">
        <f t="shared" si="2303"/>
        <v>70603.28</v>
      </c>
      <c r="N4016" s="70">
        <v>70508.89</v>
      </c>
      <c r="O4016" s="70">
        <v>94.39</v>
      </c>
      <c r="P4016" s="70">
        <f t="shared" si="2304"/>
        <v>70603.28</v>
      </c>
      <c r="Q4016" s="64"/>
      <c r="R4016" s="70">
        <f t="shared" si="2305"/>
        <v>70508.89</v>
      </c>
      <c r="S4016" s="70">
        <f t="shared" si="2305"/>
        <v>94.4</v>
      </c>
      <c r="T4016" s="70">
        <f t="shared" si="2306"/>
        <v>70603.289999999994</v>
      </c>
      <c r="U4016" s="70">
        <f t="shared" si="2307"/>
        <v>0</v>
      </c>
      <c r="V4016" s="78">
        <f t="shared" si="2308"/>
        <v>70603.289999999994</v>
      </c>
      <c r="X4016" s="70">
        <v>70508.89</v>
      </c>
      <c r="Y4016" s="70">
        <v>94.4</v>
      </c>
      <c r="Z4016" s="70">
        <v>70603.289999999994</v>
      </c>
      <c r="AA4016" s="79"/>
      <c r="AB4016" s="80">
        <f t="shared" si="2309"/>
        <v>-9.9999999947613105E-3</v>
      </c>
    </row>
    <row r="4017" spans="1:28" ht="22.5" x14ac:dyDescent="0.25">
      <c r="A4017" s="72" t="s">
        <v>19711</v>
      </c>
      <c r="B4017" s="73" t="s">
        <v>25073</v>
      </c>
      <c r="C4017" s="74" t="s">
        <v>15692</v>
      </c>
      <c r="D4017" s="75">
        <v>0</v>
      </c>
      <c r="E4017" s="70">
        <v>23005.85</v>
      </c>
      <c r="F4017" s="76">
        <f t="shared" si="2300"/>
        <v>0</v>
      </c>
      <c r="G4017" s="77"/>
      <c r="H4017" s="70">
        <f t="shared" si="2301"/>
        <v>22911.46</v>
      </c>
      <c r="I4017" s="70">
        <f t="shared" si="2301"/>
        <v>94.39</v>
      </c>
      <c r="J4017" s="70">
        <f t="shared" si="2302"/>
        <v>23005.85</v>
      </c>
      <c r="K4017" s="70">
        <v>0</v>
      </c>
      <c r="L4017" s="76">
        <f t="shared" si="2303"/>
        <v>23005.85</v>
      </c>
      <c r="N4017" s="70">
        <v>22911.46</v>
      </c>
      <c r="O4017" s="70">
        <v>94.39</v>
      </c>
      <c r="P4017" s="70">
        <f t="shared" si="2304"/>
        <v>23005.85</v>
      </c>
      <c r="Q4017" s="64"/>
      <c r="R4017" s="70">
        <f t="shared" si="2305"/>
        <v>22911.46</v>
      </c>
      <c r="S4017" s="70">
        <f t="shared" si="2305"/>
        <v>94.4</v>
      </c>
      <c r="T4017" s="70">
        <f t="shared" si="2306"/>
        <v>23005.86</v>
      </c>
      <c r="U4017" s="70">
        <f t="shared" si="2307"/>
        <v>0</v>
      </c>
      <c r="V4017" s="78">
        <f t="shared" si="2308"/>
        <v>23005.86</v>
      </c>
      <c r="X4017" s="70">
        <v>22911.46</v>
      </c>
      <c r="Y4017" s="70">
        <v>94.4</v>
      </c>
      <c r="Z4017" s="70">
        <v>23005.86</v>
      </c>
      <c r="AA4017" s="79"/>
      <c r="AB4017" s="80">
        <f t="shared" si="2309"/>
        <v>-1.0000000002037268E-2</v>
      </c>
    </row>
    <row r="4018" spans="1:28" x14ac:dyDescent="0.25">
      <c r="A4018" s="91" t="s">
        <v>19712</v>
      </c>
      <c r="B4018" s="91" t="s">
        <v>25074</v>
      </c>
      <c r="C4018" s="92" t="s">
        <v>15692</v>
      </c>
      <c r="D4018" s="75">
        <v>0</v>
      </c>
      <c r="E4018" s="70">
        <v>72248.55</v>
      </c>
      <c r="F4018" s="76">
        <f t="shared" si="2300"/>
        <v>0</v>
      </c>
      <c r="G4018" s="29"/>
      <c r="H4018" s="70">
        <f t="shared" si="2301"/>
        <v>72154.16</v>
      </c>
      <c r="I4018" s="70">
        <f t="shared" si="2301"/>
        <v>94.39</v>
      </c>
      <c r="J4018" s="70">
        <f t="shared" si="2302"/>
        <v>72248.55</v>
      </c>
      <c r="K4018" s="70">
        <v>23005.85</v>
      </c>
      <c r="L4018" s="76">
        <f t="shared" si="2303"/>
        <v>95254.399999999994</v>
      </c>
      <c r="N4018" s="70">
        <v>72154.16</v>
      </c>
      <c r="O4018" s="70">
        <v>94.39</v>
      </c>
      <c r="P4018" s="70">
        <f t="shared" si="2304"/>
        <v>72248.55</v>
      </c>
      <c r="Q4018" s="34"/>
      <c r="R4018" s="70">
        <f t="shared" si="2305"/>
        <v>72154.16</v>
      </c>
      <c r="S4018" s="70">
        <f t="shared" si="2305"/>
        <v>94.4</v>
      </c>
      <c r="T4018" s="70">
        <f t="shared" si="2306"/>
        <v>72248.56</v>
      </c>
      <c r="U4018" s="70">
        <f t="shared" si="2307"/>
        <v>0</v>
      </c>
      <c r="V4018" s="78">
        <f t="shared" si="2308"/>
        <v>72248.56</v>
      </c>
      <c r="X4018" s="113">
        <v>72154.16</v>
      </c>
      <c r="Y4018" s="113">
        <v>94.4</v>
      </c>
      <c r="Z4018" s="113">
        <v>72248.56</v>
      </c>
      <c r="AB4018" s="80">
        <f t="shared" si="2309"/>
        <v>-1.0000000002037268E-2</v>
      </c>
    </row>
    <row r="4019" spans="1:28" x14ac:dyDescent="0.25">
      <c r="A4019" s="66" t="s">
        <v>19713</v>
      </c>
      <c r="B4019" s="67" t="s">
        <v>25075</v>
      </c>
      <c r="C4019" s="68"/>
      <c r="D4019" s="69"/>
      <c r="E4019" s="70"/>
      <c r="F4019" s="71"/>
      <c r="H4019" s="70"/>
      <c r="I4019" s="70"/>
      <c r="J4019" s="70"/>
      <c r="K4019" s="70"/>
      <c r="L4019" s="76"/>
      <c r="N4019" s="70"/>
      <c r="O4019" s="70"/>
      <c r="P4019" s="70"/>
      <c r="Q4019" s="64"/>
      <c r="R4019" s="70"/>
      <c r="S4019" s="70"/>
      <c r="T4019" s="70"/>
      <c r="U4019" s="70"/>
      <c r="V4019" s="78"/>
      <c r="X4019" s="70"/>
      <c r="Y4019" s="70"/>
      <c r="Z4019" s="70"/>
      <c r="AA4019" s="79"/>
      <c r="AB4019" s="80">
        <f t="shared" si="2309"/>
        <v>-9.9999999947613105E-3</v>
      </c>
    </row>
    <row r="4020" spans="1:28" x14ac:dyDescent="0.25">
      <c r="A4020" s="72" t="s">
        <v>19714</v>
      </c>
      <c r="B4020" s="73" t="s">
        <v>25076</v>
      </c>
      <c r="C4020" s="74" t="s">
        <v>15692</v>
      </c>
      <c r="D4020" s="75">
        <v>0</v>
      </c>
      <c r="E4020" s="70">
        <v>520.88</v>
      </c>
      <c r="F4020" s="76">
        <f>ROUND(D4020*E4020,2)</f>
        <v>0</v>
      </c>
      <c r="G4020" s="77"/>
      <c r="H4020" s="70">
        <f>ROUND(N4020+(N4020*$H$2/100),2)</f>
        <v>482.41</v>
      </c>
      <c r="I4020" s="70">
        <f>ROUND(O4020+(O4020*$H$2/100),2)</f>
        <v>38.47</v>
      </c>
      <c r="J4020" s="70">
        <f>H4020+I4020</f>
        <v>520.88</v>
      </c>
      <c r="K4020" s="70">
        <v>0</v>
      </c>
      <c r="L4020" s="76">
        <f>SUM(J4020:K4020)</f>
        <v>520.88</v>
      </c>
      <c r="N4020" s="70">
        <v>482.40999999999997</v>
      </c>
      <c r="O4020" s="70">
        <v>38.47</v>
      </c>
      <c r="P4020" s="70">
        <f>SUM(N4020:O4020)</f>
        <v>520.88</v>
      </c>
      <c r="Q4020" s="64"/>
      <c r="R4020" s="70">
        <f>X4020</f>
        <v>482.41</v>
      </c>
      <c r="S4020" s="70">
        <f>Y4020</f>
        <v>38.47</v>
      </c>
      <c r="T4020" s="70">
        <f>R4020+S4020</f>
        <v>520.88</v>
      </c>
      <c r="U4020" s="70">
        <f>ROUND(Z4020*$H$2,2)/100</f>
        <v>0</v>
      </c>
      <c r="V4020" s="78">
        <f>SUM(T4020:U4020)</f>
        <v>520.88</v>
      </c>
      <c r="X4020" s="70">
        <v>482.41</v>
      </c>
      <c r="Y4020" s="70">
        <v>38.47</v>
      </c>
      <c r="Z4020" s="70">
        <v>520.88</v>
      </c>
      <c r="AA4020" s="79"/>
      <c r="AB4020" s="80">
        <f t="shared" si="2309"/>
        <v>-1.0000000002037268E-2</v>
      </c>
    </row>
    <row r="4021" spans="1:28" s="34" customFormat="1" x14ac:dyDescent="0.25">
      <c r="A4021" s="66" t="s">
        <v>19715</v>
      </c>
      <c r="B4021" s="67" t="s">
        <v>25077</v>
      </c>
      <c r="C4021" s="68"/>
      <c r="D4021" s="69"/>
      <c r="E4021" s="70"/>
      <c r="F4021" s="71"/>
      <c r="G4021" s="39"/>
      <c r="H4021" s="70"/>
      <c r="I4021" s="70"/>
      <c r="J4021" s="70"/>
      <c r="K4021" s="70"/>
      <c r="L4021" s="76"/>
      <c r="N4021" s="70"/>
      <c r="O4021" s="70"/>
      <c r="P4021" s="70"/>
      <c r="Q4021" s="64"/>
      <c r="R4021" s="70"/>
      <c r="S4021" s="70"/>
      <c r="T4021" s="70"/>
      <c r="U4021" s="70"/>
      <c r="V4021" s="78"/>
      <c r="X4021" s="70"/>
      <c r="Y4021" s="70"/>
      <c r="Z4021" s="70"/>
      <c r="AA4021" s="79"/>
      <c r="AB4021" s="80">
        <f t="shared" si="2309"/>
        <v>-9.9999999947613105E-3</v>
      </c>
    </row>
    <row r="4022" spans="1:28" x14ac:dyDescent="0.25">
      <c r="A4022" s="72" t="s">
        <v>19716</v>
      </c>
      <c r="B4022" s="73" t="s">
        <v>25078</v>
      </c>
      <c r="C4022" s="74" t="s">
        <v>15692</v>
      </c>
      <c r="D4022" s="75">
        <v>0</v>
      </c>
      <c r="E4022" s="70">
        <v>36.119999999999997</v>
      </c>
      <c r="F4022" s="76">
        <f>ROUND(D4022*E4022,2)</f>
        <v>0</v>
      </c>
      <c r="G4022" s="77"/>
      <c r="H4022" s="70">
        <f t="shared" ref="H4022:I4026" si="2310">ROUND(N4022+(N4022*$H$2/100),2)</f>
        <v>29.39</v>
      </c>
      <c r="I4022" s="70">
        <f t="shared" si="2310"/>
        <v>6.73</v>
      </c>
      <c r="J4022" s="70">
        <f>H4022+I4022</f>
        <v>36.120000000000005</v>
      </c>
      <c r="K4022" s="70">
        <v>0</v>
      </c>
      <c r="L4022" s="76">
        <f>SUM(J4022:K4022)</f>
        <v>36.120000000000005</v>
      </c>
      <c r="N4022" s="70">
        <v>29.39</v>
      </c>
      <c r="O4022" s="70">
        <v>6.7299999999999995</v>
      </c>
      <c r="P4022" s="70">
        <f>SUM(N4022:O4022)</f>
        <v>36.119999999999997</v>
      </c>
      <c r="Q4022" s="64"/>
      <c r="R4022" s="70">
        <f t="shared" ref="R4022:S4026" si="2311">X4022</f>
        <v>29.39</v>
      </c>
      <c r="S4022" s="70">
        <f t="shared" si="2311"/>
        <v>6.71</v>
      </c>
      <c r="T4022" s="70">
        <f>R4022+S4022</f>
        <v>36.1</v>
      </c>
      <c r="U4022" s="70">
        <f>ROUND(Z4022*$H$2,2)/100</f>
        <v>0</v>
      </c>
      <c r="V4022" s="78">
        <f>SUM(T4022:U4022)</f>
        <v>36.1</v>
      </c>
      <c r="X4022" s="70">
        <v>29.39</v>
      </c>
      <c r="Y4022" s="70">
        <v>6.71</v>
      </c>
      <c r="Z4022" s="70">
        <v>36.1</v>
      </c>
      <c r="AA4022" s="79"/>
      <c r="AB4022" s="80">
        <f t="shared" si="2309"/>
        <v>0</v>
      </c>
    </row>
    <row r="4023" spans="1:28" x14ac:dyDescent="0.25">
      <c r="A4023" s="72" t="s">
        <v>19717</v>
      </c>
      <c r="B4023" s="73" t="s">
        <v>25079</v>
      </c>
      <c r="C4023" s="74" t="s">
        <v>15692</v>
      </c>
      <c r="D4023" s="75">
        <v>0</v>
      </c>
      <c r="E4023" s="70">
        <v>651.91000000000008</v>
      </c>
      <c r="F4023" s="76">
        <f>ROUND(D4023*E4023,2)</f>
        <v>0</v>
      </c>
      <c r="G4023" s="77"/>
      <c r="H4023" s="70">
        <f t="shared" si="2310"/>
        <v>625.09</v>
      </c>
      <c r="I4023" s="70">
        <f t="shared" si="2310"/>
        <v>26.82</v>
      </c>
      <c r="J4023" s="70">
        <f>H4023+I4023</f>
        <v>651.91000000000008</v>
      </c>
      <c r="K4023" s="70">
        <v>0</v>
      </c>
      <c r="L4023" s="76">
        <f>SUM(J4023:K4023)</f>
        <v>651.91000000000008</v>
      </c>
      <c r="N4023" s="70">
        <v>625.09</v>
      </c>
      <c r="O4023" s="70">
        <v>26.82</v>
      </c>
      <c r="P4023" s="70">
        <f>SUM(N4023:O4023)</f>
        <v>651.91000000000008</v>
      </c>
      <c r="Q4023" s="64"/>
      <c r="R4023" s="70">
        <f t="shared" si="2311"/>
        <v>625.09</v>
      </c>
      <c r="S4023" s="70">
        <f t="shared" si="2311"/>
        <v>26.84</v>
      </c>
      <c r="T4023" s="70">
        <f>R4023+S4023</f>
        <v>651.93000000000006</v>
      </c>
      <c r="U4023" s="70">
        <f>ROUND(Z4023*$H$2,2)/100</f>
        <v>0</v>
      </c>
      <c r="V4023" s="78">
        <f>SUM(T4023:U4023)</f>
        <v>651.93000000000006</v>
      </c>
      <c r="X4023" s="70">
        <v>625.09</v>
      </c>
      <c r="Y4023" s="70">
        <v>26.84</v>
      </c>
      <c r="Z4023" s="70">
        <v>651.92999999999995</v>
      </c>
      <c r="AA4023" s="79"/>
      <c r="AB4023" s="80">
        <f t="shared" si="2309"/>
        <v>0</v>
      </c>
    </row>
    <row r="4024" spans="1:28" x14ac:dyDescent="0.25">
      <c r="A4024" s="72" t="s">
        <v>19718</v>
      </c>
      <c r="B4024" s="73" t="s">
        <v>25080</v>
      </c>
      <c r="C4024" s="74" t="s">
        <v>15692</v>
      </c>
      <c r="D4024" s="75">
        <v>0</v>
      </c>
      <c r="E4024" s="70">
        <v>390.58</v>
      </c>
      <c r="F4024" s="76">
        <f>ROUND(D4024*E4024,2)</f>
        <v>0</v>
      </c>
      <c r="G4024" s="77"/>
      <c r="H4024" s="70">
        <f t="shared" si="2310"/>
        <v>363.76</v>
      </c>
      <c r="I4024" s="70">
        <f t="shared" si="2310"/>
        <v>26.82</v>
      </c>
      <c r="J4024" s="70">
        <f>H4024+I4024</f>
        <v>390.58</v>
      </c>
      <c r="K4024" s="70">
        <v>0</v>
      </c>
      <c r="L4024" s="76">
        <f>SUM(J4024:K4024)</f>
        <v>390.58</v>
      </c>
      <c r="N4024" s="70">
        <v>363.76</v>
      </c>
      <c r="O4024" s="70">
        <v>26.82</v>
      </c>
      <c r="P4024" s="70">
        <f>SUM(N4024:O4024)</f>
        <v>390.58</v>
      </c>
      <c r="Q4024" s="64"/>
      <c r="R4024" s="70">
        <f t="shared" si="2311"/>
        <v>363.76</v>
      </c>
      <c r="S4024" s="70">
        <f t="shared" si="2311"/>
        <v>26.84</v>
      </c>
      <c r="T4024" s="70">
        <f>R4024+S4024</f>
        <v>390.59999999999997</v>
      </c>
      <c r="U4024" s="70">
        <f>ROUND(Z4024*$H$2,2)/100</f>
        <v>0</v>
      </c>
      <c r="V4024" s="78">
        <f>SUM(T4024:U4024)</f>
        <v>390.59999999999997</v>
      </c>
      <c r="X4024" s="70">
        <v>363.76</v>
      </c>
      <c r="Y4024" s="70">
        <v>26.84</v>
      </c>
      <c r="Z4024" s="70">
        <v>390.6</v>
      </c>
      <c r="AA4024" s="79"/>
      <c r="AB4024" s="80">
        <f t="shared" si="2309"/>
        <v>0</v>
      </c>
    </row>
    <row r="4025" spans="1:28" ht="22.5" x14ac:dyDescent="0.25">
      <c r="A4025" s="72" t="s">
        <v>19719</v>
      </c>
      <c r="B4025" s="73" t="s">
        <v>25081</v>
      </c>
      <c r="C4025" s="74" t="s">
        <v>15692</v>
      </c>
      <c r="D4025" s="75">
        <v>0</v>
      </c>
      <c r="E4025" s="70">
        <v>122.38000000000001</v>
      </c>
      <c r="F4025" s="76">
        <f>ROUND(D4025*E4025,2)</f>
        <v>0</v>
      </c>
      <c r="G4025" s="34"/>
      <c r="H4025" s="70">
        <f t="shared" si="2310"/>
        <v>115.65</v>
      </c>
      <c r="I4025" s="70">
        <f t="shared" si="2310"/>
        <v>6.73</v>
      </c>
      <c r="J4025" s="70">
        <f>H4025+I4025</f>
        <v>122.38000000000001</v>
      </c>
      <c r="K4025" s="70">
        <v>0</v>
      </c>
      <c r="L4025" s="76">
        <f>SUM(J4025:K4025)</f>
        <v>122.38000000000001</v>
      </c>
      <c r="N4025" s="70">
        <v>115.65</v>
      </c>
      <c r="O4025" s="70">
        <v>6.7299999999999995</v>
      </c>
      <c r="P4025" s="70">
        <f>SUM(N4025:O4025)</f>
        <v>122.38000000000001</v>
      </c>
      <c r="Q4025" s="64"/>
      <c r="R4025" s="70">
        <f t="shared" si="2311"/>
        <v>115.65</v>
      </c>
      <c r="S4025" s="70">
        <f t="shared" si="2311"/>
        <v>6.71</v>
      </c>
      <c r="T4025" s="70">
        <f>R4025+S4025</f>
        <v>122.36</v>
      </c>
      <c r="U4025" s="70">
        <f>ROUND(Z4025*$H$2,2)/100</f>
        <v>0</v>
      </c>
      <c r="V4025" s="78">
        <f>SUM(T4025:U4025)</f>
        <v>122.36</v>
      </c>
      <c r="X4025" s="70">
        <v>115.65</v>
      </c>
      <c r="Y4025" s="70">
        <v>6.71</v>
      </c>
      <c r="Z4025" s="70">
        <v>122.36</v>
      </c>
      <c r="AB4025" s="80">
        <f t="shared" si="2309"/>
        <v>1.9999999999996021E-2</v>
      </c>
    </row>
    <row r="4026" spans="1:28" x14ac:dyDescent="0.25">
      <c r="A4026" s="72" t="s">
        <v>19720</v>
      </c>
      <c r="B4026" s="73" t="s">
        <v>25082</v>
      </c>
      <c r="C4026" s="74" t="s">
        <v>15692</v>
      </c>
      <c r="D4026" s="75">
        <v>0</v>
      </c>
      <c r="E4026" s="70">
        <v>1159.6500000000001</v>
      </c>
      <c r="F4026" s="76">
        <f>ROUND(D4026*E4026,2)</f>
        <v>0</v>
      </c>
      <c r="G4026" s="34"/>
      <c r="H4026" s="70">
        <f t="shared" si="2310"/>
        <v>1157.17</v>
      </c>
      <c r="I4026" s="70">
        <f t="shared" si="2310"/>
        <v>2.48</v>
      </c>
      <c r="J4026" s="70">
        <f>H4026+I4026</f>
        <v>1159.6500000000001</v>
      </c>
      <c r="K4026" s="70">
        <v>0</v>
      </c>
      <c r="L4026" s="76">
        <f>SUM(J4026:K4026)</f>
        <v>1159.6500000000001</v>
      </c>
      <c r="N4026" s="70">
        <v>1157.17</v>
      </c>
      <c r="O4026" s="70">
        <v>2.48</v>
      </c>
      <c r="P4026" s="70">
        <f>SUM(N4026:O4026)</f>
        <v>1159.6500000000001</v>
      </c>
      <c r="Q4026" s="64"/>
      <c r="R4026" s="70">
        <f t="shared" si="2311"/>
        <v>1157.17</v>
      </c>
      <c r="S4026" s="70">
        <f t="shared" si="2311"/>
        <v>2.48</v>
      </c>
      <c r="T4026" s="70">
        <f>R4026+S4026</f>
        <v>1159.6500000000001</v>
      </c>
      <c r="U4026" s="70">
        <f>ROUND(Z4026*$H$2,2)/100</f>
        <v>0</v>
      </c>
      <c r="V4026" s="78">
        <f>SUM(T4026:U4026)</f>
        <v>1159.6500000000001</v>
      </c>
      <c r="X4026" s="70">
        <v>1157.17</v>
      </c>
      <c r="Y4026" s="70">
        <v>2.48</v>
      </c>
      <c r="Z4026" s="70">
        <v>1159.6500000000001</v>
      </c>
      <c r="AB4026" s="80">
        <f t="shared" si="2309"/>
        <v>-1.9999999999868123E-2</v>
      </c>
    </row>
    <row r="4027" spans="1:28" ht="22.5" x14ac:dyDescent="0.25">
      <c r="A4027" s="66" t="s">
        <v>19721</v>
      </c>
      <c r="B4027" s="67" t="s">
        <v>25083</v>
      </c>
      <c r="C4027" s="68"/>
      <c r="D4027" s="69"/>
      <c r="E4027" s="70"/>
      <c r="F4027" s="71"/>
      <c r="H4027" s="70"/>
      <c r="I4027" s="70"/>
      <c r="J4027" s="70"/>
      <c r="K4027" s="70"/>
      <c r="L4027" s="76"/>
      <c r="N4027" s="70"/>
      <c r="O4027" s="70"/>
      <c r="P4027" s="70"/>
      <c r="Q4027" s="64"/>
      <c r="R4027" s="70"/>
      <c r="S4027" s="70"/>
      <c r="T4027" s="70"/>
      <c r="U4027" s="70"/>
      <c r="V4027" s="78"/>
      <c r="X4027" s="70"/>
      <c r="Y4027" s="70"/>
      <c r="Z4027" s="70"/>
      <c r="AA4027" s="79"/>
      <c r="AB4027" s="80">
        <f t="shared" si="2309"/>
        <v>-2.0000000000038654E-2</v>
      </c>
    </row>
    <row r="4028" spans="1:28" ht="22.5" x14ac:dyDescent="0.25">
      <c r="A4028" s="72" t="s">
        <v>19722</v>
      </c>
      <c r="B4028" s="73" t="s">
        <v>25084</v>
      </c>
      <c r="C4028" s="74" t="s">
        <v>15692</v>
      </c>
      <c r="D4028" s="75">
        <v>0</v>
      </c>
      <c r="E4028" s="70">
        <v>511.59000000000003</v>
      </c>
      <c r="F4028" s="76">
        <f>ROUND(D4028*E4028,2)</f>
        <v>0</v>
      </c>
      <c r="G4028" s="77"/>
      <c r="H4028" s="70">
        <f>ROUND(N4028+(N4028*$H$2/100),2)</f>
        <v>496.22</v>
      </c>
      <c r="I4028" s="70">
        <f>ROUND(O4028+(O4028*$H$2/100),2)</f>
        <v>15.37</v>
      </c>
      <c r="J4028" s="70">
        <f>H4028+I4028</f>
        <v>511.59000000000003</v>
      </c>
      <c r="K4028" s="70">
        <v>0</v>
      </c>
      <c r="L4028" s="76">
        <f>SUM(J4028:K4028)</f>
        <v>511.59000000000003</v>
      </c>
      <c r="N4028" s="70">
        <v>496.22</v>
      </c>
      <c r="O4028" s="70">
        <v>15.370000000000001</v>
      </c>
      <c r="P4028" s="70">
        <f>SUM(N4028:O4028)</f>
        <v>511.59000000000003</v>
      </c>
      <c r="Q4028" s="64"/>
      <c r="R4028" s="70">
        <f>X4028</f>
        <v>496.22</v>
      </c>
      <c r="S4028" s="70">
        <f>Y4028</f>
        <v>15.38</v>
      </c>
      <c r="T4028" s="70">
        <f>R4028+S4028</f>
        <v>511.6</v>
      </c>
      <c r="U4028" s="70">
        <f>ROUND(Z4028*$H$2,2)/100</f>
        <v>0</v>
      </c>
      <c r="V4028" s="78">
        <f>SUM(T4028:U4028)</f>
        <v>511.6</v>
      </c>
      <c r="X4028" s="70">
        <v>496.22</v>
      </c>
      <c r="Y4028" s="70">
        <v>15.38</v>
      </c>
      <c r="Z4028" s="70">
        <v>511.6</v>
      </c>
      <c r="AA4028" s="79"/>
      <c r="AB4028" s="80">
        <f t="shared" si="2309"/>
        <v>2.0000000000010232E-2</v>
      </c>
    </row>
    <row r="4029" spans="1:28" x14ac:dyDescent="0.25">
      <c r="A4029" s="72" t="s">
        <v>19723</v>
      </c>
      <c r="B4029" s="73" t="s">
        <v>25085</v>
      </c>
      <c r="C4029" s="74" t="s">
        <v>15849</v>
      </c>
      <c r="D4029" s="75">
        <v>0</v>
      </c>
      <c r="E4029" s="70">
        <v>605.84</v>
      </c>
      <c r="F4029" s="76">
        <f>ROUND(D4029*E4029,2)</f>
        <v>0</v>
      </c>
      <c r="G4029" s="77"/>
      <c r="H4029" s="70">
        <f>ROUND(N4029+(N4029*$H$2/100),2)</f>
        <v>337.47</v>
      </c>
      <c r="I4029" s="70">
        <f>ROUND(O4029+(O4029*$H$2/100),2)</f>
        <v>268.37</v>
      </c>
      <c r="J4029" s="70">
        <f>H4029+I4029</f>
        <v>605.84</v>
      </c>
      <c r="K4029" s="70">
        <v>0</v>
      </c>
      <c r="L4029" s="76">
        <f>SUM(J4029:K4029)</f>
        <v>605.84</v>
      </c>
      <c r="N4029" s="70">
        <v>337.47</v>
      </c>
      <c r="O4029" s="70">
        <v>268.37</v>
      </c>
      <c r="P4029" s="70">
        <f>SUM(N4029:O4029)</f>
        <v>605.84</v>
      </c>
      <c r="Q4029" s="64"/>
      <c r="R4029" s="70">
        <f>X4029</f>
        <v>337.47</v>
      </c>
      <c r="S4029" s="70">
        <f>Y4029</f>
        <v>268.39999999999998</v>
      </c>
      <c r="T4029" s="70">
        <f>R4029+S4029</f>
        <v>605.87</v>
      </c>
      <c r="U4029" s="70">
        <f>ROUND(Z4029*$H$2,2)/100</f>
        <v>0</v>
      </c>
      <c r="V4029" s="78">
        <f>SUM(T4029:U4029)</f>
        <v>605.87</v>
      </c>
      <c r="X4029" s="70">
        <v>337.47</v>
      </c>
      <c r="Y4029" s="70">
        <v>268.39999999999998</v>
      </c>
      <c r="Z4029" s="70">
        <v>605.87</v>
      </c>
      <c r="AA4029" s="79"/>
      <c r="AB4029" s="80">
        <f t="shared" si="2309"/>
        <v>0</v>
      </c>
    </row>
    <row r="4030" spans="1:28" x14ac:dyDescent="0.25">
      <c r="A4030" s="66" t="s">
        <v>19724</v>
      </c>
      <c r="B4030" s="67" t="s">
        <v>25086</v>
      </c>
      <c r="C4030" s="68"/>
      <c r="D4030" s="69"/>
      <c r="E4030" s="70"/>
      <c r="F4030" s="71"/>
      <c r="H4030" s="70"/>
      <c r="I4030" s="70"/>
      <c r="J4030" s="70"/>
      <c r="K4030" s="70"/>
      <c r="L4030" s="76"/>
      <c r="N4030" s="70"/>
      <c r="O4030" s="70"/>
      <c r="P4030" s="70"/>
      <c r="Q4030" s="64"/>
      <c r="R4030" s="70"/>
      <c r="S4030" s="70"/>
      <c r="T4030" s="70"/>
      <c r="U4030" s="70"/>
      <c r="V4030" s="78"/>
      <c r="X4030" s="70"/>
      <c r="Y4030" s="70"/>
      <c r="Z4030" s="70"/>
      <c r="AA4030" s="79"/>
      <c r="AB4030" s="80">
        <f t="shared" si="2309"/>
        <v>0</v>
      </c>
    </row>
    <row r="4031" spans="1:28" x14ac:dyDescent="0.25">
      <c r="A4031" s="72" t="s">
        <v>19725</v>
      </c>
      <c r="B4031" s="73" t="s">
        <v>25087</v>
      </c>
      <c r="C4031" s="74" t="s">
        <v>15747</v>
      </c>
      <c r="D4031" s="75">
        <v>0</v>
      </c>
      <c r="E4031" s="70">
        <v>3.6499999999999995</v>
      </c>
      <c r="F4031" s="76">
        <f t="shared" ref="F4031:F4054" si="2312">ROUND(D4031*E4031,2)</f>
        <v>0</v>
      </c>
      <c r="G4031" s="77"/>
      <c r="H4031" s="70">
        <f t="shared" ref="H4031:I4054" si="2313">ROUND(N4031+(N4031*$H$2/100),2)</f>
        <v>0.3</v>
      </c>
      <c r="I4031" s="70">
        <f t="shared" si="2313"/>
        <v>3.35</v>
      </c>
      <c r="J4031" s="70">
        <f t="shared" ref="J4031:J4054" si="2314">H4031+I4031</f>
        <v>3.65</v>
      </c>
      <c r="K4031" s="70">
        <v>0</v>
      </c>
      <c r="L4031" s="76">
        <f t="shared" ref="L4031:L4054" si="2315">SUM(J4031:K4031)</f>
        <v>3.65</v>
      </c>
      <c r="N4031" s="70">
        <v>0.3</v>
      </c>
      <c r="O4031" s="70">
        <v>3.3499999999999996</v>
      </c>
      <c r="P4031" s="70">
        <f t="shared" ref="P4031:P4054" si="2316">SUM(N4031:O4031)</f>
        <v>3.6499999999999995</v>
      </c>
      <c r="Q4031" s="64"/>
      <c r="R4031" s="70">
        <f t="shared" ref="R4031:S4054" si="2317">X4031</f>
        <v>0.3</v>
      </c>
      <c r="S4031" s="70">
        <f t="shared" si="2317"/>
        <v>3.36</v>
      </c>
      <c r="T4031" s="70">
        <f t="shared" ref="T4031:T4054" si="2318">R4031+S4031</f>
        <v>3.6599999999999997</v>
      </c>
      <c r="U4031" s="70">
        <f t="shared" ref="U4031:U4054" si="2319">ROUND(Z4031*$H$2,2)/100</f>
        <v>0</v>
      </c>
      <c r="V4031" s="78">
        <f t="shared" ref="V4031:V4054" si="2320">SUM(T4031:U4031)</f>
        <v>3.6599999999999997</v>
      </c>
      <c r="X4031" s="70">
        <v>0.3</v>
      </c>
      <c r="Y4031" s="70">
        <v>3.36</v>
      </c>
      <c r="Z4031" s="70">
        <v>3.66</v>
      </c>
      <c r="AA4031" s="79"/>
      <c r="AB4031" s="80">
        <f t="shared" si="2309"/>
        <v>-9.9999999999909051E-3</v>
      </c>
    </row>
    <row r="4032" spans="1:28" x14ac:dyDescent="0.25">
      <c r="A4032" s="72" t="s">
        <v>19726</v>
      </c>
      <c r="B4032" s="73" t="s">
        <v>25088</v>
      </c>
      <c r="C4032" s="74" t="s">
        <v>15692</v>
      </c>
      <c r="D4032" s="75">
        <v>0</v>
      </c>
      <c r="E4032" s="70">
        <v>11.059999999999999</v>
      </c>
      <c r="F4032" s="76">
        <f t="shared" si="2312"/>
        <v>0</v>
      </c>
      <c r="G4032" s="77"/>
      <c r="H4032" s="70">
        <f t="shared" si="2313"/>
        <v>4.33</v>
      </c>
      <c r="I4032" s="70">
        <f t="shared" si="2313"/>
        <v>6.73</v>
      </c>
      <c r="J4032" s="70">
        <f t="shared" si="2314"/>
        <v>11.06</v>
      </c>
      <c r="K4032" s="70">
        <v>0</v>
      </c>
      <c r="L4032" s="76">
        <f t="shared" si="2315"/>
        <v>11.06</v>
      </c>
      <c r="N4032" s="70">
        <v>4.33</v>
      </c>
      <c r="O4032" s="70">
        <v>6.7299999999999995</v>
      </c>
      <c r="P4032" s="70">
        <f t="shared" si="2316"/>
        <v>11.059999999999999</v>
      </c>
      <c r="Q4032" s="64"/>
      <c r="R4032" s="70">
        <f t="shared" si="2317"/>
        <v>4.33</v>
      </c>
      <c r="S4032" s="70">
        <f t="shared" si="2317"/>
        <v>6.71</v>
      </c>
      <c r="T4032" s="70">
        <f t="shared" si="2318"/>
        <v>11.04</v>
      </c>
      <c r="U4032" s="70">
        <f t="shared" si="2319"/>
        <v>0</v>
      </c>
      <c r="V4032" s="78">
        <f t="shared" si="2320"/>
        <v>11.04</v>
      </c>
      <c r="X4032" s="70">
        <v>4.33</v>
      </c>
      <c r="Y4032" s="70">
        <v>6.71</v>
      </c>
      <c r="Z4032" s="70">
        <v>11.04</v>
      </c>
      <c r="AA4032" s="79"/>
      <c r="AB4032" s="80">
        <f t="shared" si="2309"/>
        <v>-2.9999999999972715E-2</v>
      </c>
    </row>
    <row r="4033" spans="1:28" ht="22.5" x14ac:dyDescent="0.25">
      <c r="A4033" s="72" t="s">
        <v>19727</v>
      </c>
      <c r="B4033" s="73" t="s">
        <v>25089</v>
      </c>
      <c r="C4033" s="74" t="s">
        <v>15692</v>
      </c>
      <c r="D4033" s="75">
        <v>0</v>
      </c>
      <c r="E4033" s="70">
        <v>8.18</v>
      </c>
      <c r="F4033" s="76">
        <f t="shared" si="2312"/>
        <v>0</v>
      </c>
      <c r="G4033" s="77"/>
      <c r="H4033" s="70">
        <f t="shared" si="2313"/>
        <v>1.45</v>
      </c>
      <c r="I4033" s="70">
        <f t="shared" si="2313"/>
        <v>6.73</v>
      </c>
      <c r="J4033" s="70">
        <f t="shared" si="2314"/>
        <v>8.18</v>
      </c>
      <c r="K4033" s="70">
        <v>0</v>
      </c>
      <c r="L4033" s="76">
        <f t="shared" si="2315"/>
        <v>8.18</v>
      </c>
      <c r="N4033" s="70">
        <v>1.45</v>
      </c>
      <c r="O4033" s="70">
        <v>6.7299999999999995</v>
      </c>
      <c r="P4033" s="70">
        <f t="shared" si="2316"/>
        <v>8.18</v>
      </c>
      <c r="Q4033" s="64"/>
      <c r="R4033" s="70">
        <f t="shared" si="2317"/>
        <v>1.45</v>
      </c>
      <c r="S4033" s="70">
        <f t="shared" si="2317"/>
        <v>6.71</v>
      </c>
      <c r="T4033" s="70">
        <f t="shared" si="2318"/>
        <v>8.16</v>
      </c>
      <c r="U4033" s="70">
        <f t="shared" si="2319"/>
        <v>0</v>
      </c>
      <c r="V4033" s="78">
        <f t="shared" si="2320"/>
        <v>8.16</v>
      </c>
      <c r="X4033" s="70">
        <v>1.45</v>
      </c>
      <c r="Y4033" s="70">
        <v>6.71</v>
      </c>
      <c r="Z4033" s="70">
        <v>8.16</v>
      </c>
      <c r="AA4033" s="79"/>
      <c r="AB4033" s="80">
        <f t="shared" si="2309"/>
        <v>0</v>
      </c>
    </row>
    <row r="4034" spans="1:28" x14ac:dyDescent="0.25">
      <c r="A4034" s="72" t="s">
        <v>19728</v>
      </c>
      <c r="B4034" s="73" t="s">
        <v>25090</v>
      </c>
      <c r="C4034" s="74" t="s">
        <v>15692</v>
      </c>
      <c r="D4034" s="75">
        <v>0</v>
      </c>
      <c r="E4034" s="70">
        <v>8.379999999999999</v>
      </c>
      <c r="F4034" s="76">
        <f t="shared" si="2312"/>
        <v>0</v>
      </c>
      <c r="G4034" s="77"/>
      <c r="H4034" s="70">
        <f t="shared" si="2313"/>
        <v>1.65</v>
      </c>
      <c r="I4034" s="70">
        <f t="shared" si="2313"/>
        <v>6.73</v>
      </c>
      <c r="J4034" s="70">
        <f t="shared" si="2314"/>
        <v>8.3800000000000008</v>
      </c>
      <c r="K4034" s="70">
        <v>0</v>
      </c>
      <c r="L4034" s="76">
        <f t="shared" si="2315"/>
        <v>8.3800000000000008</v>
      </c>
      <c r="N4034" s="70">
        <v>1.6500000000000001</v>
      </c>
      <c r="O4034" s="70">
        <v>6.7299999999999995</v>
      </c>
      <c r="P4034" s="70">
        <f t="shared" si="2316"/>
        <v>8.379999999999999</v>
      </c>
      <c r="Q4034" s="64"/>
      <c r="R4034" s="70">
        <f t="shared" si="2317"/>
        <v>1.65</v>
      </c>
      <c r="S4034" s="70">
        <f t="shared" si="2317"/>
        <v>6.71</v>
      </c>
      <c r="T4034" s="70">
        <f t="shared" si="2318"/>
        <v>8.36</v>
      </c>
      <c r="U4034" s="70">
        <f t="shared" si="2319"/>
        <v>0</v>
      </c>
      <c r="V4034" s="78">
        <f t="shared" si="2320"/>
        <v>8.36</v>
      </c>
      <c r="X4034" s="70">
        <v>1.65</v>
      </c>
      <c r="Y4034" s="70">
        <v>6.71</v>
      </c>
      <c r="Z4034" s="70">
        <v>8.36</v>
      </c>
      <c r="AA4034" s="79"/>
      <c r="AB4034" s="80">
        <f t="shared" si="2309"/>
        <v>-1.0000000000000675E-2</v>
      </c>
    </row>
    <row r="4035" spans="1:28" x14ac:dyDescent="0.25">
      <c r="A4035" s="72" t="s">
        <v>19729</v>
      </c>
      <c r="B4035" s="73" t="s">
        <v>25091</v>
      </c>
      <c r="C4035" s="74" t="s">
        <v>15692</v>
      </c>
      <c r="D4035" s="75">
        <v>0</v>
      </c>
      <c r="E4035" s="70">
        <v>169.32</v>
      </c>
      <c r="F4035" s="76">
        <f t="shared" si="2312"/>
        <v>0</v>
      </c>
      <c r="G4035" s="77"/>
      <c r="H4035" s="70">
        <f t="shared" si="2313"/>
        <v>161.88</v>
      </c>
      <c r="I4035" s="70">
        <f t="shared" si="2313"/>
        <v>7.44</v>
      </c>
      <c r="J4035" s="70">
        <f t="shared" si="2314"/>
        <v>169.32</v>
      </c>
      <c r="K4035" s="70">
        <v>0</v>
      </c>
      <c r="L4035" s="76">
        <f t="shared" si="2315"/>
        <v>169.32</v>
      </c>
      <c r="N4035" s="70">
        <v>161.88</v>
      </c>
      <c r="O4035" s="70">
        <v>7.4399999999999995</v>
      </c>
      <c r="P4035" s="70">
        <f t="shared" si="2316"/>
        <v>169.32</v>
      </c>
      <c r="Q4035" s="64"/>
      <c r="R4035" s="70">
        <f t="shared" si="2317"/>
        <v>161.88</v>
      </c>
      <c r="S4035" s="70">
        <f t="shared" si="2317"/>
        <v>7.45</v>
      </c>
      <c r="T4035" s="70">
        <f t="shared" si="2318"/>
        <v>169.32999999999998</v>
      </c>
      <c r="U4035" s="70">
        <f t="shared" si="2319"/>
        <v>0</v>
      </c>
      <c r="V4035" s="78">
        <f t="shared" si="2320"/>
        <v>169.32999999999998</v>
      </c>
      <c r="X4035" s="70">
        <v>161.88</v>
      </c>
      <c r="Y4035" s="70">
        <v>7.45</v>
      </c>
      <c r="Z4035" s="70">
        <v>169.33</v>
      </c>
      <c r="AA4035" s="79"/>
      <c r="AB4035" s="80">
        <f t="shared" si="2309"/>
        <v>1.9999999999999574E-2</v>
      </c>
    </row>
    <row r="4036" spans="1:28" x14ac:dyDescent="0.25">
      <c r="A4036" s="72" t="s">
        <v>19730</v>
      </c>
      <c r="B4036" s="73" t="s">
        <v>25092</v>
      </c>
      <c r="C4036" s="74" t="s">
        <v>15692</v>
      </c>
      <c r="D4036" s="75">
        <v>0</v>
      </c>
      <c r="E4036" s="70">
        <v>378.26</v>
      </c>
      <c r="F4036" s="76">
        <f t="shared" si="2312"/>
        <v>0</v>
      </c>
      <c r="G4036" s="77"/>
      <c r="H4036" s="70">
        <f t="shared" si="2313"/>
        <v>370.82</v>
      </c>
      <c r="I4036" s="70">
        <f t="shared" si="2313"/>
        <v>7.44</v>
      </c>
      <c r="J4036" s="70">
        <f t="shared" si="2314"/>
        <v>378.26</v>
      </c>
      <c r="K4036" s="70">
        <v>0</v>
      </c>
      <c r="L4036" s="76">
        <f t="shared" si="2315"/>
        <v>378.26</v>
      </c>
      <c r="N4036" s="70">
        <v>370.82</v>
      </c>
      <c r="O4036" s="70">
        <v>7.4399999999999995</v>
      </c>
      <c r="P4036" s="70">
        <f t="shared" si="2316"/>
        <v>378.26</v>
      </c>
      <c r="Q4036" s="64"/>
      <c r="R4036" s="70">
        <f t="shared" si="2317"/>
        <v>370.82</v>
      </c>
      <c r="S4036" s="70">
        <f t="shared" si="2317"/>
        <v>7.45</v>
      </c>
      <c r="T4036" s="70">
        <f t="shared" si="2318"/>
        <v>378.27</v>
      </c>
      <c r="U4036" s="70">
        <f t="shared" si="2319"/>
        <v>0</v>
      </c>
      <c r="V4036" s="78">
        <f t="shared" si="2320"/>
        <v>378.27</v>
      </c>
      <c r="X4036" s="70">
        <v>370.82</v>
      </c>
      <c r="Y4036" s="70">
        <v>7.45</v>
      </c>
      <c r="Z4036" s="70">
        <v>378.27</v>
      </c>
      <c r="AA4036" s="79"/>
      <c r="AB4036" s="80">
        <f t="shared" si="2309"/>
        <v>1.9999999999999574E-2</v>
      </c>
    </row>
    <row r="4037" spans="1:28" x14ac:dyDescent="0.25">
      <c r="A4037" s="72" t="s">
        <v>19731</v>
      </c>
      <c r="B4037" s="73" t="s">
        <v>25093</v>
      </c>
      <c r="C4037" s="74" t="s">
        <v>15692</v>
      </c>
      <c r="D4037" s="75">
        <v>0</v>
      </c>
      <c r="E4037" s="70">
        <v>16.619999999999997</v>
      </c>
      <c r="F4037" s="76">
        <f t="shared" si="2312"/>
        <v>0</v>
      </c>
      <c r="G4037" s="77"/>
      <c r="H4037" s="70">
        <f t="shared" si="2313"/>
        <v>4.82</v>
      </c>
      <c r="I4037" s="70">
        <f t="shared" si="2313"/>
        <v>11.8</v>
      </c>
      <c r="J4037" s="70">
        <f t="shared" si="2314"/>
        <v>16.62</v>
      </c>
      <c r="K4037" s="70">
        <v>0</v>
      </c>
      <c r="L4037" s="76">
        <f t="shared" si="2315"/>
        <v>16.62</v>
      </c>
      <c r="N4037" s="70">
        <v>4.82</v>
      </c>
      <c r="O4037" s="70">
        <v>11.799999999999999</v>
      </c>
      <c r="P4037" s="70">
        <f t="shared" si="2316"/>
        <v>16.619999999999997</v>
      </c>
      <c r="Q4037" s="64"/>
      <c r="R4037" s="70">
        <f t="shared" si="2317"/>
        <v>4.82</v>
      </c>
      <c r="S4037" s="70">
        <f t="shared" si="2317"/>
        <v>11.81</v>
      </c>
      <c r="T4037" s="70">
        <f t="shared" si="2318"/>
        <v>16.630000000000003</v>
      </c>
      <c r="U4037" s="70">
        <f t="shared" si="2319"/>
        <v>0</v>
      </c>
      <c r="V4037" s="78">
        <f t="shared" si="2320"/>
        <v>16.630000000000003</v>
      </c>
      <c r="X4037" s="70">
        <v>4.82</v>
      </c>
      <c r="Y4037" s="70">
        <v>11.81</v>
      </c>
      <c r="Z4037" s="70">
        <v>16.63</v>
      </c>
      <c r="AA4037" s="79"/>
      <c r="AB4037" s="80">
        <f t="shared" si="2309"/>
        <v>1.9999999999999574E-2</v>
      </c>
    </row>
    <row r="4038" spans="1:28" x14ac:dyDescent="0.25">
      <c r="A4038" s="72" t="s">
        <v>19732</v>
      </c>
      <c r="B4038" s="73" t="s">
        <v>25094</v>
      </c>
      <c r="C4038" s="74" t="s">
        <v>15692</v>
      </c>
      <c r="D4038" s="75">
        <v>0</v>
      </c>
      <c r="E4038" s="70">
        <v>30.619999999999997</v>
      </c>
      <c r="F4038" s="76">
        <f t="shared" si="2312"/>
        <v>0</v>
      </c>
      <c r="G4038" s="77"/>
      <c r="H4038" s="70">
        <f t="shared" si="2313"/>
        <v>18.82</v>
      </c>
      <c r="I4038" s="70">
        <f t="shared" si="2313"/>
        <v>11.8</v>
      </c>
      <c r="J4038" s="70">
        <f t="shared" si="2314"/>
        <v>30.62</v>
      </c>
      <c r="K4038" s="70">
        <v>0</v>
      </c>
      <c r="L4038" s="76">
        <f t="shared" si="2315"/>
        <v>30.62</v>
      </c>
      <c r="N4038" s="70">
        <v>18.82</v>
      </c>
      <c r="O4038" s="70">
        <v>11.799999999999999</v>
      </c>
      <c r="P4038" s="70">
        <f t="shared" si="2316"/>
        <v>30.619999999999997</v>
      </c>
      <c r="Q4038" s="64"/>
      <c r="R4038" s="70">
        <f t="shared" si="2317"/>
        <v>18.82</v>
      </c>
      <c r="S4038" s="70">
        <f t="shared" si="2317"/>
        <v>11.81</v>
      </c>
      <c r="T4038" s="70">
        <f t="shared" si="2318"/>
        <v>30.630000000000003</v>
      </c>
      <c r="U4038" s="70">
        <f t="shared" si="2319"/>
        <v>0</v>
      </c>
      <c r="V4038" s="78">
        <f t="shared" si="2320"/>
        <v>30.630000000000003</v>
      </c>
      <c r="X4038" s="70">
        <v>18.82</v>
      </c>
      <c r="Y4038" s="70">
        <v>11.81</v>
      </c>
      <c r="Z4038" s="70">
        <v>30.63</v>
      </c>
      <c r="AA4038" s="79"/>
      <c r="AB4038" s="80">
        <f t="shared" si="2309"/>
        <v>-1.0000000000019327E-2</v>
      </c>
    </row>
    <row r="4039" spans="1:28" x14ac:dyDescent="0.25">
      <c r="A4039" s="72" t="s">
        <v>19733</v>
      </c>
      <c r="B4039" s="73" t="s">
        <v>25095</v>
      </c>
      <c r="C4039" s="74" t="s">
        <v>15692</v>
      </c>
      <c r="D4039" s="75">
        <v>0</v>
      </c>
      <c r="E4039" s="70">
        <v>61.73</v>
      </c>
      <c r="F4039" s="76">
        <f t="shared" si="2312"/>
        <v>0</v>
      </c>
      <c r="G4039" s="77"/>
      <c r="H4039" s="70">
        <f t="shared" si="2313"/>
        <v>60.36</v>
      </c>
      <c r="I4039" s="70">
        <f t="shared" si="2313"/>
        <v>1.37</v>
      </c>
      <c r="J4039" s="70">
        <f t="shared" si="2314"/>
        <v>61.73</v>
      </c>
      <c r="K4039" s="70">
        <v>0</v>
      </c>
      <c r="L4039" s="76">
        <f t="shared" si="2315"/>
        <v>61.73</v>
      </c>
      <c r="N4039" s="70">
        <v>60.36</v>
      </c>
      <c r="O4039" s="70">
        <v>1.37</v>
      </c>
      <c r="P4039" s="70">
        <f t="shared" si="2316"/>
        <v>61.73</v>
      </c>
      <c r="Q4039" s="64"/>
      <c r="R4039" s="70">
        <f t="shared" si="2317"/>
        <v>60.36</v>
      </c>
      <c r="S4039" s="70">
        <f t="shared" si="2317"/>
        <v>1.37</v>
      </c>
      <c r="T4039" s="70">
        <f t="shared" si="2318"/>
        <v>61.73</v>
      </c>
      <c r="U4039" s="70">
        <f t="shared" si="2319"/>
        <v>0</v>
      </c>
      <c r="V4039" s="78">
        <f t="shared" si="2320"/>
        <v>61.73</v>
      </c>
      <c r="X4039" s="70">
        <v>60.36</v>
      </c>
      <c r="Y4039" s="70">
        <v>1.37</v>
      </c>
      <c r="Z4039" s="70">
        <v>61.73</v>
      </c>
      <c r="AA4039" s="79"/>
      <c r="AB4039" s="80">
        <f t="shared" si="2309"/>
        <v>-9.9999999999909051E-3</v>
      </c>
    </row>
    <row r="4040" spans="1:28" x14ac:dyDescent="0.25">
      <c r="A4040" s="72" t="s">
        <v>19734</v>
      </c>
      <c r="B4040" s="73" t="s">
        <v>25096</v>
      </c>
      <c r="C4040" s="74" t="s">
        <v>15692</v>
      </c>
      <c r="D4040" s="75">
        <v>0</v>
      </c>
      <c r="E4040" s="70">
        <v>109.19</v>
      </c>
      <c r="F4040" s="76">
        <f t="shared" si="2312"/>
        <v>0</v>
      </c>
      <c r="G4040" s="77"/>
      <c r="H4040" s="70">
        <f t="shared" si="2313"/>
        <v>101.49</v>
      </c>
      <c r="I4040" s="70">
        <f t="shared" si="2313"/>
        <v>7.7</v>
      </c>
      <c r="J4040" s="70">
        <f t="shared" si="2314"/>
        <v>109.19</v>
      </c>
      <c r="K4040" s="70">
        <v>0</v>
      </c>
      <c r="L4040" s="76">
        <f t="shared" si="2315"/>
        <v>109.19</v>
      </c>
      <c r="N4040" s="70">
        <v>101.49</v>
      </c>
      <c r="O4040" s="70">
        <v>7.6999999999999993</v>
      </c>
      <c r="P4040" s="70">
        <f t="shared" si="2316"/>
        <v>109.19</v>
      </c>
      <c r="Q4040" s="64"/>
      <c r="R4040" s="70">
        <f t="shared" si="2317"/>
        <v>101.49</v>
      </c>
      <c r="S4040" s="70">
        <f t="shared" si="2317"/>
        <v>7.69</v>
      </c>
      <c r="T4040" s="70">
        <f t="shared" si="2318"/>
        <v>109.17999999999999</v>
      </c>
      <c r="U4040" s="70">
        <f t="shared" si="2319"/>
        <v>0</v>
      </c>
      <c r="V4040" s="78">
        <f t="shared" si="2320"/>
        <v>109.17999999999999</v>
      </c>
      <c r="X4040" s="70">
        <v>101.49</v>
      </c>
      <c r="Y4040" s="70">
        <v>7.69</v>
      </c>
      <c r="Z4040" s="70">
        <v>109.18</v>
      </c>
      <c r="AA4040" s="79"/>
      <c r="AB4040" s="80">
        <f t="shared" si="2309"/>
        <v>-1.0000000000001563E-2</v>
      </c>
    </row>
    <row r="4041" spans="1:28" x14ac:dyDescent="0.25">
      <c r="A4041" s="72" t="s">
        <v>19735</v>
      </c>
      <c r="B4041" s="73" t="s">
        <v>25097</v>
      </c>
      <c r="C4041" s="74" t="s">
        <v>15692</v>
      </c>
      <c r="D4041" s="75">
        <v>0</v>
      </c>
      <c r="E4041" s="70">
        <v>66.72</v>
      </c>
      <c r="F4041" s="76">
        <f t="shared" si="2312"/>
        <v>0</v>
      </c>
      <c r="G4041" s="77"/>
      <c r="H4041" s="70">
        <f t="shared" si="2313"/>
        <v>61.76</v>
      </c>
      <c r="I4041" s="70">
        <f t="shared" si="2313"/>
        <v>4.96</v>
      </c>
      <c r="J4041" s="70">
        <f t="shared" si="2314"/>
        <v>66.72</v>
      </c>
      <c r="K4041" s="70">
        <v>0</v>
      </c>
      <c r="L4041" s="76">
        <f t="shared" si="2315"/>
        <v>66.72</v>
      </c>
      <c r="N4041" s="70">
        <v>61.76</v>
      </c>
      <c r="O4041" s="70">
        <v>4.96</v>
      </c>
      <c r="P4041" s="70">
        <f t="shared" si="2316"/>
        <v>66.72</v>
      </c>
      <c r="Q4041" s="64"/>
      <c r="R4041" s="70">
        <f t="shared" si="2317"/>
        <v>61.76</v>
      </c>
      <c r="S4041" s="70">
        <f t="shared" si="2317"/>
        <v>4.96</v>
      </c>
      <c r="T4041" s="70">
        <f t="shared" si="2318"/>
        <v>66.72</v>
      </c>
      <c r="U4041" s="70">
        <f t="shared" si="2319"/>
        <v>0</v>
      </c>
      <c r="V4041" s="78">
        <f t="shared" si="2320"/>
        <v>66.72</v>
      </c>
      <c r="X4041" s="70">
        <v>61.76</v>
      </c>
      <c r="Y4041" s="70">
        <v>4.96</v>
      </c>
      <c r="Z4041" s="70">
        <v>66.72</v>
      </c>
      <c r="AA4041" s="79"/>
      <c r="AB4041" s="80">
        <f t="shared" si="2309"/>
        <v>-1.0000000000001563E-2</v>
      </c>
    </row>
    <row r="4042" spans="1:28" x14ac:dyDescent="0.25">
      <c r="A4042" s="72" t="s">
        <v>19736</v>
      </c>
      <c r="B4042" s="73" t="s">
        <v>25098</v>
      </c>
      <c r="C4042" s="74" t="s">
        <v>15692</v>
      </c>
      <c r="D4042" s="75">
        <v>0</v>
      </c>
      <c r="E4042" s="70">
        <v>88.97</v>
      </c>
      <c r="F4042" s="76">
        <f t="shared" si="2312"/>
        <v>0</v>
      </c>
      <c r="G4042" s="77"/>
      <c r="H4042" s="70">
        <f t="shared" si="2313"/>
        <v>84.01</v>
      </c>
      <c r="I4042" s="70">
        <f t="shared" si="2313"/>
        <v>4.96</v>
      </c>
      <c r="J4042" s="70">
        <f t="shared" si="2314"/>
        <v>88.97</v>
      </c>
      <c r="K4042" s="70">
        <v>0</v>
      </c>
      <c r="L4042" s="76">
        <f t="shared" si="2315"/>
        <v>88.97</v>
      </c>
      <c r="N4042" s="70">
        <v>84.01</v>
      </c>
      <c r="O4042" s="70">
        <v>4.96</v>
      </c>
      <c r="P4042" s="70">
        <f t="shared" si="2316"/>
        <v>88.97</v>
      </c>
      <c r="Q4042" s="64"/>
      <c r="R4042" s="70">
        <f t="shared" si="2317"/>
        <v>84.01</v>
      </c>
      <c r="S4042" s="70">
        <f t="shared" si="2317"/>
        <v>4.96</v>
      </c>
      <c r="T4042" s="70">
        <f t="shared" si="2318"/>
        <v>88.97</v>
      </c>
      <c r="U4042" s="70">
        <f t="shared" si="2319"/>
        <v>0</v>
      </c>
      <c r="V4042" s="78">
        <f t="shared" si="2320"/>
        <v>88.97</v>
      </c>
      <c r="X4042" s="70">
        <v>84.01</v>
      </c>
      <c r="Y4042" s="70">
        <v>4.96</v>
      </c>
      <c r="Z4042" s="70">
        <v>88.97</v>
      </c>
      <c r="AA4042" s="79"/>
      <c r="AB4042" s="80">
        <f t="shared" si="2309"/>
        <v>0</v>
      </c>
    </row>
    <row r="4043" spans="1:28" x14ac:dyDescent="0.25">
      <c r="A4043" s="72" t="s">
        <v>19737</v>
      </c>
      <c r="B4043" s="73" t="s">
        <v>25099</v>
      </c>
      <c r="C4043" s="74" t="s">
        <v>15692</v>
      </c>
      <c r="D4043" s="75">
        <v>0</v>
      </c>
      <c r="E4043" s="70">
        <v>155.45000000000002</v>
      </c>
      <c r="F4043" s="76">
        <f t="shared" si="2312"/>
        <v>0</v>
      </c>
      <c r="G4043" s="77"/>
      <c r="H4043" s="70">
        <f t="shared" si="2313"/>
        <v>150.49</v>
      </c>
      <c r="I4043" s="70">
        <f t="shared" si="2313"/>
        <v>4.96</v>
      </c>
      <c r="J4043" s="70">
        <f t="shared" si="2314"/>
        <v>155.45000000000002</v>
      </c>
      <c r="K4043" s="70">
        <v>0</v>
      </c>
      <c r="L4043" s="76">
        <f t="shared" si="2315"/>
        <v>155.45000000000002</v>
      </c>
      <c r="N4043" s="70">
        <v>150.49</v>
      </c>
      <c r="O4043" s="70">
        <v>4.96</v>
      </c>
      <c r="P4043" s="70">
        <f t="shared" si="2316"/>
        <v>155.45000000000002</v>
      </c>
      <c r="Q4043" s="64"/>
      <c r="R4043" s="70">
        <f t="shared" si="2317"/>
        <v>150.49</v>
      </c>
      <c r="S4043" s="70">
        <f t="shared" si="2317"/>
        <v>4.96</v>
      </c>
      <c r="T4043" s="70">
        <f t="shared" si="2318"/>
        <v>155.45000000000002</v>
      </c>
      <c r="U4043" s="70">
        <f t="shared" si="2319"/>
        <v>0</v>
      </c>
      <c r="V4043" s="78">
        <f t="shared" si="2320"/>
        <v>155.45000000000002</v>
      </c>
      <c r="X4043" s="70">
        <v>150.49</v>
      </c>
      <c r="Y4043" s="70">
        <v>4.96</v>
      </c>
      <c r="Z4043" s="70">
        <v>155.44999999999999</v>
      </c>
      <c r="AA4043" s="79"/>
      <c r="AB4043" s="80">
        <f t="shared" si="2309"/>
        <v>9.9999999999909051E-3</v>
      </c>
    </row>
    <row r="4044" spans="1:28" x14ac:dyDescent="0.25">
      <c r="A4044" s="72" t="s">
        <v>19738</v>
      </c>
      <c r="B4044" s="73" t="s">
        <v>25100</v>
      </c>
      <c r="C4044" s="74" t="s">
        <v>15692</v>
      </c>
      <c r="D4044" s="75">
        <v>0</v>
      </c>
      <c r="E4044" s="70">
        <v>61.37</v>
      </c>
      <c r="F4044" s="76">
        <f t="shared" si="2312"/>
        <v>0</v>
      </c>
      <c r="G4044" s="77"/>
      <c r="H4044" s="70">
        <f t="shared" si="2313"/>
        <v>60</v>
      </c>
      <c r="I4044" s="70">
        <f t="shared" si="2313"/>
        <v>1.37</v>
      </c>
      <c r="J4044" s="70">
        <f t="shared" si="2314"/>
        <v>61.37</v>
      </c>
      <c r="K4044" s="70">
        <v>0</v>
      </c>
      <c r="L4044" s="76">
        <f t="shared" si="2315"/>
        <v>61.37</v>
      </c>
      <c r="N4044" s="70">
        <v>60</v>
      </c>
      <c r="O4044" s="70">
        <v>1.37</v>
      </c>
      <c r="P4044" s="70">
        <f t="shared" si="2316"/>
        <v>61.37</v>
      </c>
      <c r="Q4044" s="64"/>
      <c r="R4044" s="70">
        <f t="shared" si="2317"/>
        <v>60</v>
      </c>
      <c r="S4044" s="70">
        <f t="shared" si="2317"/>
        <v>1.37</v>
      </c>
      <c r="T4044" s="70">
        <f t="shared" si="2318"/>
        <v>61.37</v>
      </c>
      <c r="U4044" s="70">
        <f t="shared" si="2319"/>
        <v>0</v>
      </c>
      <c r="V4044" s="78">
        <f t="shared" si="2320"/>
        <v>61.37</v>
      </c>
      <c r="X4044" s="70">
        <v>60</v>
      </c>
      <c r="Y4044" s="70">
        <v>1.37</v>
      </c>
      <c r="Z4044" s="70">
        <v>61.37</v>
      </c>
      <c r="AA4044" s="79"/>
      <c r="AB4044" s="80">
        <f t="shared" si="2309"/>
        <v>0</v>
      </c>
    </row>
    <row r="4045" spans="1:28" x14ac:dyDescent="0.25">
      <c r="A4045" s="72" t="s">
        <v>19739</v>
      </c>
      <c r="B4045" s="73" t="s">
        <v>25101</v>
      </c>
      <c r="C4045" s="74" t="s">
        <v>15692</v>
      </c>
      <c r="D4045" s="75">
        <v>0</v>
      </c>
      <c r="E4045" s="70">
        <v>82.910000000000011</v>
      </c>
      <c r="F4045" s="76">
        <f t="shared" si="2312"/>
        <v>0</v>
      </c>
      <c r="G4045" s="77"/>
      <c r="H4045" s="70">
        <f t="shared" si="2313"/>
        <v>81.540000000000006</v>
      </c>
      <c r="I4045" s="70">
        <f t="shared" si="2313"/>
        <v>1.37</v>
      </c>
      <c r="J4045" s="70">
        <f t="shared" si="2314"/>
        <v>82.910000000000011</v>
      </c>
      <c r="K4045" s="70">
        <v>0</v>
      </c>
      <c r="L4045" s="76">
        <f t="shared" si="2315"/>
        <v>82.910000000000011</v>
      </c>
      <c r="N4045" s="70">
        <v>81.540000000000006</v>
      </c>
      <c r="O4045" s="70">
        <v>1.37</v>
      </c>
      <c r="P4045" s="70">
        <f t="shared" si="2316"/>
        <v>82.910000000000011</v>
      </c>
      <c r="Q4045" s="64"/>
      <c r="R4045" s="70">
        <f t="shared" si="2317"/>
        <v>81.540000000000006</v>
      </c>
      <c r="S4045" s="70">
        <f t="shared" si="2317"/>
        <v>1.37</v>
      </c>
      <c r="T4045" s="70">
        <f t="shared" si="2318"/>
        <v>82.910000000000011</v>
      </c>
      <c r="U4045" s="70">
        <f t="shared" si="2319"/>
        <v>0</v>
      </c>
      <c r="V4045" s="78">
        <f t="shared" si="2320"/>
        <v>82.910000000000011</v>
      </c>
      <c r="X4045" s="70">
        <v>81.540000000000006</v>
      </c>
      <c r="Y4045" s="70">
        <v>1.37</v>
      </c>
      <c r="Z4045" s="70">
        <v>82.91</v>
      </c>
      <c r="AA4045" s="79"/>
      <c r="AB4045" s="80">
        <f t="shared" si="2309"/>
        <v>0</v>
      </c>
    </row>
    <row r="4046" spans="1:28" x14ac:dyDescent="0.25">
      <c r="A4046" s="72" t="s">
        <v>19740</v>
      </c>
      <c r="B4046" s="73" t="s">
        <v>25102</v>
      </c>
      <c r="C4046" s="74" t="s">
        <v>15692</v>
      </c>
      <c r="D4046" s="75">
        <v>0</v>
      </c>
      <c r="E4046" s="70">
        <v>10.530000000000001</v>
      </c>
      <c r="F4046" s="76">
        <f t="shared" si="2312"/>
        <v>0</v>
      </c>
      <c r="G4046" s="77"/>
      <c r="H4046" s="70">
        <f t="shared" si="2313"/>
        <v>7.79</v>
      </c>
      <c r="I4046" s="70">
        <f t="shared" si="2313"/>
        <v>2.74</v>
      </c>
      <c r="J4046" s="70">
        <f t="shared" si="2314"/>
        <v>10.530000000000001</v>
      </c>
      <c r="K4046" s="70">
        <v>0</v>
      </c>
      <c r="L4046" s="76">
        <f t="shared" si="2315"/>
        <v>10.530000000000001</v>
      </c>
      <c r="N4046" s="70">
        <v>7.79</v>
      </c>
      <c r="O4046" s="70">
        <v>2.74</v>
      </c>
      <c r="P4046" s="70">
        <f t="shared" si="2316"/>
        <v>10.530000000000001</v>
      </c>
      <c r="Q4046" s="64"/>
      <c r="R4046" s="70">
        <f t="shared" si="2317"/>
        <v>7.79</v>
      </c>
      <c r="S4046" s="70">
        <f t="shared" si="2317"/>
        <v>2.73</v>
      </c>
      <c r="T4046" s="70">
        <f t="shared" si="2318"/>
        <v>10.52</v>
      </c>
      <c r="U4046" s="70">
        <f t="shared" si="2319"/>
        <v>0</v>
      </c>
      <c r="V4046" s="78">
        <f t="shared" si="2320"/>
        <v>10.52</v>
      </c>
      <c r="X4046" s="70">
        <v>7.79</v>
      </c>
      <c r="Y4046" s="70">
        <v>2.73</v>
      </c>
      <c r="Z4046" s="70">
        <v>10.52</v>
      </c>
      <c r="AA4046" s="79"/>
      <c r="AB4046" s="80">
        <f t="shared" si="2309"/>
        <v>0</v>
      </c>
    </row>
    <row r="4047" spans="1:28" x14ac:dyDescent="0.25">
      <c r="A4047" s="72" t="s">
        <v>19741</v>
      </c>
      <c r="B4047" s="73" t="s">
        <v>25103</v>
      </c>
      <c r="C4047" s="74" t="s">
        <v>15692</v>
      </c>
      <c r="D4047" s="75">
        <v>0</v>
      </c>
      <c r="E4047" s="70">
        <v>11.27</v>
      </c>
      <c r="F4047" s="76">
        <f t="shared" si="2312"/>
        <v>0</v>
      </c>
      <c r="G4047" s="77"/>
      <c r="H4047" s="70">
        <f t="shared" si="2313"/>
        <v>8.5299999999999994</v>
      </c>
      <c r="I4047" s="70">
        <f t="shared" si="2313"/>
        <v>2.74</v>
      </c>
      <c r="J4047" s="70">
        <f t="shared" si="2314"/>
        <v>11.27</v>
      </c>
      <c r="K4047" s="70">
        <v>0</v>
      </c>
      <c r="L4047" s="76">
        <f t="shared" si="2315"/>
        <v>11.27</v>
      </c>
      <c r="N4047" s="70">
        <v>8.5299999999999994</v>
      </c>
      <c r="O4047" s="70">
        <v>2.74</v>
      </c>
      <c r="P4047" s="70">
        <f t="shared" si="2316"/>
        <v>11.27</v>
      </c>
      <c r="Q4047" s="64"/>
      <c r="R4047" s="70">
        <f t="shared" si="2317"/>
        <v>8.5299999999999994</v>
      </c>
      <c r="S4047" s="70">
        <f t="shared" si="2317"/>
        <v>2.73</v>
      </c>
      <c r="T4047" s="70">
        <f t="shared" si="2318"/>
        <v>11.26</v>
      </c>
      <c r="U4047" s="70">
        <f t="shared" si="2319"/>
        <v>0</v>
      </c>
      <c r="V4047" s="78">
        <f t="shared" si="2320"/>
        <v>11.26</v>
      </c>
      <c r="X4047" s="70">
        <v>8.5299999999999994</v>
      </c>
      <c r="Y4047" s="70">
        <v>2.73</v>
      </c>
      <c r="Z4047" s="70">
        <v>11.26</v>
      </c>
      <c r="AA4047" s="79"/>
      <c r="AB4047" s="80">
        <f t="shared" si="2309"/>
        <v>0</v>
      </c>
    </row>
    <row r="4048" spans="1:28" x14ac:dyDescent="0.25">
      <c r="A4048" s="72" t="s">
        <v>19742</v>
      </c>
      <c r="B4048" s="73" t="s">
        <v>25104</v>
      </c>
      <c r="C4048" s="74" t="s">
        <v>15692</v>
      </c>
      <c r="D4048" s="75">
        <v>0</v>
      </c>
      <c r="E4048" s="70">
        <v>30.04</v>
      </c>
      <c r="F4048" s="76">
        <f t="shared" si="2312"/>
        <v>0</v>
      </c>
      <c r="G4048" s="77"/>
      <c r="H4048" s="70">
        <f t="shared" si="2313"/>
        <v>17.34</v>
      </c>
      <c r="I4048" s="70">
        <f t="shared" si="2313"/>
        <v>12.7</v>
      </c>
      <c r="J4048" s="70">
        <f t="shared" si="2314"/>
        <v>30.04</v>
      </c>
      <c r="K4048" s="70">
        <v>0</v>
      </c>
      <c r="L4048" s="76">
        <f t="shared" si="2315"/>
        <v>30.04</v>
      </c>
      <c r="N4048" s="70">
        <v>17.34</v>
      </c>
      <c r="O4048" s="70">
        <v>12.7</v>
      </c>
      <c r="P4048" s="70">
        <f t="shared" si="2316"/>
        <v>30.04</v>
      </c>
      <c r="Q4048" s="64"/>
      <c r="R4048" s="70">
        <f t="shared" si="2317"/>
        <v>17.34</v>
      </c>
      <c r="S4048" s="70">
        <f t="shared" si="2317"/>
        <v>12.69</v>
      </c>
      <c r="T4048" s="70">
        <f t="shared" si="2318"/>
        <v>30.03</v>
      </c>
      <c r="U4048" s="70">
        <f t="shared" si="2319"/>
        <v>0</v>
      </c>
      <c r="V4048" s="78">
        <f t="shared" si="2320"/>
        <v>30.03</v>
      </c>
      <c r="X4048" s="70">
        <v>17.34</v>
      </c>
      <c r="Y4048" s="70">
        <v>12.69</v>
      </c>
      <c r="Z4048" s="70">
        <v>30.03</v>
      </c>
      <c r="AA4048" s="79"/>
      <c r="AB4048" s="80">
        <f t="shared" si="2309"/>
        <v>0</v>
      </c>
    </row>
    <row r="4049" spans="1:28" x14ac:dyDescent="0.25">
      <c r="A4049" s="72" t="s">
        <v>19743</v>
      </c>
      <c r="B4049" s="73" t="s">
        <v>25105</v>
      </c>
      <c r="C4049" s="74" t="s">
        <v>15692</v>
      </c>
      <c r="D4049" s="75">
        <v>0</v>
      </c>
      <c r="E4049" s="70">
        <v>13.86</v>
      </c>
      <c r="F4049" s="76">
        <f t="shared" si="2312"/>
        <v>0</v>
      </c>
      <c r="G4049" s="77"/>
      <c r="H4049" s="70">
        <f t="shared" si="2313"/>
        <v>6.16</v>
      </c>
      <c r="I4049" s="70">
        <f t="shared" si="2313"/>
        <v>7.7</v>
      </c>
      <c r="J4049" s="70">
        <f t="shared" si="2314"/>
        <v>13.86</v>
      </c>
      <c r="K4049" s="70">
        <v>0</v>
      </c>
      <c r="L4049" s="76">
        <f t="shared" si="2315"/>
        <v>13.86</v>
      </c>
      <c r="N4049" s="70">
        <v>6.16</v>
      </c>
      <c r="O4049" s="70">
        <v>7.6999999999999993</v>
      </c>
      <c r="P4049" s="70">
        <f t="shared" si="2316"/>
        <v>13.86</v>
      </c>
      <c r="Q4049" s="64"/>
      <c r="R4049" s="70">
        <f t="shared" si="2317"/>
        <v>6.16</v>
      </c>
      <c r="S4049" s="70">
        <f t="shared" si="2317"/>
        <v>7.69</v>
      </c>
      <c r="T4049" s="70">
        <f t="shared" si="2318"/>
        <v>13.850000000000001</v>
      </c>
      <c r="U4049" s="70">
        <f t="shared" si="2319"/>
        <v>0</v>
      </c>
      <c r="V4049" s="78">
        <f t="shared" si="2320"/>
        <v>13.850000000000001</v>
      </c>
      <c r="X4049" s="70">
        <v>6.16</v>
      </c>
      <c r="Y4049" s="70">
        <v>7.69</v>
      </c>
      <c r="Z4049" s="70">
        <v>13.85</v>
      </c>
      <c r="AA4049" s="79"/>
      <c r="AB4049" s="80">
        <f t="shared" si="2309"/>
        <v>1.0000000000001563E-2</v>
      </c>
    </row>
    <row r="4050" spans="1:28" ht="22.5" x14ac:dyDescent="0.25">
      <c r="A4050" s="72" t="s">
        <v>19744</v>
      </c>
      <c r="B4050" s="73" t="s">
        <v>25106</v>
      </c>
      <c r="C4050" s="74" t="s">
        <v>15692</v>
      </c>
      <c r="D4050" s="75">
        <v>0</v>
      </c>
      <c r="E4050" s="70">
        <v>18.22</v>
      </c>
      <c r="F4050" s="76">
        <f t="shared" si="2312"/>
        <v>0</v>
      </c>
      <c r="G4050" s="77"/>
      <c r="H4050" s="70">
        <f t="shared" si="2313"/>
        <v>10.52</v>
      </c>
      <c r="I4050" s="70">
        <f t="shared" si="2313"/>
        <v>7.7</v>
      </c>
      <c r="J4050" s="70">
        <f t="shared" si="2314"/>
        <v>18.22</v>
      </c>
      <c r="K4050" s="70">
        <v>0</v>
      </c>
      <c r="L4050" s="76">
        <f t="shared" si="2315"/>
        <v>18.22</v>
      </c>
      <c r="N4050" s="70">
        <v>10.52</v>
      </c>
      <c r="O4050" s="70">
        <v>7.6999999999999993</v>
      </c>
      <c r="P4050" s="70">
        <f t="shared" si="2316"/>
        <v>18.22</v>
      </c>
      <c r="Q4050" s="64"/>
      <c r="R4050" s="70">
        <f t="shared" si="2317"/>
        <v>10.52</v>
      </c>
      <c r="S4050" s="70">
        <f t="shared" si="2317"/>
        <v>7.69</v>
      </c>
      <c r="T4050" s="70">
        <f t="shared" si="2318"/>
        <v>18.21</v>
      </c>
      <c r="U4050" s="70">
        <f t="shared" si="2319"/>
        <v>0</v>
      </c>
      <c r="V4050" s="78">
        <f t="shared" si="2320"/>
        <v>18.21</v>
      </c>
      <c r="X4050" s="70">
        <v>10.52</v>
      </c>
      <c r="Y4050" s="70">
        <v>7.69</v>
      </c>
      <c r="Z4050" s="70">
        <v>18.21</v>
      </c>
      <c r="AA4050" s="79"/>
      <c r="AB4050" s="80">
        <f t="shared" si="2309"/>
        <v>9.9999999999997868E-3</v>
      </c>
    </row>
    <row r="4051" spans="1:28" ht="22.5" x14ac:dyDescent="0.25">
      <c r="A4051" s="72" t="s">
        <v>19745</v>
      </c>
      <c r="B4051" s="73" t="s">
        <v>25107</v>
      </c>
      <c r="C4051" s="74" t="s">
        <v>15692</v>
      </c>
      <c r="D4051" s="75">
        <v>0</v>
      </c>
      <c r="E4051" s="70">
        <v>16.41</v>
      </c>
      <c r="F4051" s="76">
        <f t="shared" si="2312"/>
        <v>0</v>
      </c>
      <c r="G4051" s="77"/>
      <c r="H4051" s="70">
        <f t="shared" si="2313"/>
        <v>8.7100000000000009</v>
      </c>
      <c r="I4051" s="70">
        <f t="shared" si="2313"/>
        <v>7.7</v>
      </c>
      <c r="J4051" s="70">
        <f t="shared" si="2314"/>
        <v>16.41</v>
      </c>
      <c r="K4051" s="70">
        <v>0</v>
      </c>
      <c r="L4051" s="76">
        <f t="shared" si="2315"/>
        <v>16.41</v>
      </c>
      <c r="N4051" s="70">
        <v>8.7100000000000009</v>
      </c>
      <c r="O4051" s="70">
        <v>7.6999999999999993</v>
      </c>
      <c r="P4051" s="70">
        <f t="shared" si="2316"/>
        <v>16.41</v>
      </c>
      <c r="Q4051" s="64"/>
      <c r="R4051" s="70">
        <f t="shared" si="2317"/>
        <v>8.7100000000000009</v>
      </c>
      <c r="S4051" s="70">
        <f t="shared" si="2317"/>
        <v>7.69</v>
      </c>
      <c r="T4051" s="70">
        <f t="shared" si="2318"/>
        <v>16.400000000000002</v>
      </c>
      <c r="U4051" s="70">
        <f t="shared" si="2319"/>
        <v>0</v>
      </c>
      <c r="V4051" s="78">
        <f t="shared" si="2320"/>
        <v>16.400000000000002</v>
      </c>
      <c r="X4051" s="70">
        <v>8.7100000000000009</v>
      </c>
      <c r="Y4051" s="70">
        <v>7.69</v>
      </c>
      <c r="Z4051" s="70">
        <v>16.399999999999999</v>
      </c>
      <c r="AA4051" s="79"/>
      <c r="AB4051" s="80">
        <f t="shared" si="2309"/>
        <v>9.9999999999980105E-3</v>
      </c>
    </row>
    <row r="4052" spans="1:28" x14ac:dyDescent="0.25">
      <c r="A4052" s="72" t="s">
        <v>19746</v>
      </c>
      <c r="B4052" s="73" t="s">
        <v>25108</v>
      </c>
      <c r="C4052" s="74" t="s">
        <v>15692</v>
      </c>
      <c r="D4052" s="75">
        <v>0</v>
      </c>
      <c r="E4052" s="70">
        <v>38.150000000000006</v>
      </c>
      <c r="F4052" s="76">
        <f t="shared" si="2312"/>
        <v>0</v>
      </c>
      <c r="G4052" s="77"/>
      <c r="H4052" s="70">
        <f t="shared" si="2313"/>
        <v>25.12</v>
      </c>
      <c r="I4052" s="70">
        <f t="shared" si="2313"/>
        <v>13.03</v>
      </c>
      <c r="J4052" s="70">
        <f t="shared" si="2314"/>
        <v>38.15</v>
      </c>
      <c r="K4052" s="70">
        <v>0</v>
      </c>
      <c r="L4052" s="76">
        <f t="shared" si="2315"/>
        <v>38.15</v>
      </c>
      <c r="N4052" s="70">
        <v>25.12</v>
      </c>
      <c r="O4052" s="70">
        <v>13.030000000000001</v>
      </c>
      <c r="P4052" s="70">
        <f t="shared" si="2316"/>
        <v>38.150000000000006</v>
      </c>
      <c r="Q4052" s="64"/>
      <c r="R4052" s="70">
        <f t="shared" si="2317"/>
        <v>25.12</v>
      </c>
      <c r="S4052" s="70">
        <f t="shared" si="2317"/>
        <v>13.04</v>
      </c>
      <c r="T4052" s="70">
        <f t="shared" si="2318"/>
        <v>38.159999999999997</v>
      </c>
      <c r="U4052" s="70">
        <f t="shared" si="2319"/>
        <v>0</v>
      </c>
      <c r="V4052" s="78">
        <f t="shared" si="2320"/>
        <v>38.159999999999997</v>
      </c>
      <c r="X4052" s="70">
        <v>25.12</v>
      </c>
      <c r="Y4052" s="70">
        <v>13.04</v>
      </c>
      <c r="Z4052" s="70">
        <v>38.159999999999997</v>
      </c>
      <c r="AA4052" s="79"/>
      <c r="AB4052" s="80">
        <f t="shared" si="2309"/>
        <v>9.9999999999997868E-3</v>
      </c>
    </row>
    <row r="4053" spans="1:28" ht="22.5" x14ac:dyDescent="0.25">
      <c r="A4053" s="72" t="s">
        <v>19747</v>
      </c>
      <c r="B4053" s="73" t="s">
        <v>25109</v>
      </c>
      <c r="C4053" s="74" t="s">
        <v>15692</v>
      </c>
      <c r="D4053" s="75">
        <v>0</v>
      </c>
      <c r="E4053" s="70">
        <v>14.55</v>
      </c>
      <c r="F4053" s="76">
        <f t="shared" si="2312"/>
        <v>0</v>
      </c>
      <c r="G4053" s="77"/>
      <c r="H4053" s="70">
        <f t="shared" si="2313"/>
        <v>7.82</v>
      </c>
      <c r="I4053" s="70">
        <f t="shared" si="2313"/>
        <v>6.73</v>
      </c>
      <c r="J4053" s="70">
        <f t="shared" si="2314"/>
        <v>14.55</v>
      </c>
      <c r="K4053" s="70">
        <v>0</v>
      </c>
      <c r="L4053" s="76">
        <f t="shared" si="2315"/>
        <v>14.55</v>
      </c>
      <c r="N4053" s="70">
        <v>7.82</v>
      </c>
      <c r="O4053" s="70">
        <v>6.7299999999999995</v>
      </c>
      <c r="P4053" s="70">
        <f t="shared" si="2316"/>
        <v>14.55</v>
      </c>
      <c r="Q4053" s="64"/>
      <c r="R4053" s="70">
        <f t="shared" si="2317"/>
        <v>7.82</v>
      </c>
      <c r="S4053" s="70">
        <f t="shared" si="2317"/>
        <v>6.71</v>
      </c>
      <c r="T4053" s="70">
        <f t="shared" si="2318"/>
        <v>14.530000000000001</v>
      </c>
      <c r="U4053" s="70">
        <f t="shared" si="2319"/>
        <v>0</v>
      </c>
      <c r="V4053" s="78">
        <f t="shared" si="2320"/>
        <v>14.530000000000001</v>
      </c>
      <c r="X4053" s="70">
        <v>7.82</v>
      </c>
      <c r="Y4053" s="70">
        <v>6.71</v>
      </c>
      <c r="Z4053" s="70">
        <v>14.53</v>
      </c>
      <c r="AA4053" s="79"/>
      <c r="AB4053" s="80">
        <f t="shared" si="2309"/>
        <v>9.9999999999980105E-3</v>
      </c>
    </row>
    <row r="4054" spans="1:28" x14ac:dyDescent="0.25">
      <c r="A4054" s="72" t="s">
        <v>19748</v>
      </c>
      <c r="B4054" s="73" t="s">
        <v>19750</v>
      </c>
      <c r="C4054" s="74" t="s">
        <v>15692</v>
      </c>
      <c r="D4054" s="75">
        <v>0</v>
      </c>
      <c r="E4054" s="70">
        <v>119.1</v>
      </c>
      <c r="F4054" s="76">
        <f t="shared" si="2312"/>
        <v>0</v>
      </c>
      <c r="H4054" s="70">
        <f t="shared" si="2313"/>
        <v>95.49</v>
      </c>
      <c r="I4054" s="70">
        <f t="shared" si="2313"/>
        <v>23.61</v>
      </c>
      <c r="J4054" s="70">
        <f t="shared" si="2314"/>
        <v>119.1</v>
      </c>
      <c r="K4054" s="70">
        <v>0</v>
      </c>
      <c r="L4054" s="76">
        <f t="shared" si="2315"/>
        <v>119.1</v>
      </c>
      <c r="N4054" s="70">
        <v>95.49</v>
      </c>
      <c r="O4054" s="70">
        <v>23.61</v>
      </c>
      <c r="P4054" s="70">
        <f t="shared" si="2316"/>
        <v>119.1</v>
      </c>
      <c r="Q4054" s="64"/>
      <c r="R4054" s="70">
        <f t="shared" si="2317"/>
        <v>95.49</v>
      </c>
      <c r="S4054" s="70">
        <f t="shared" si="2317"/>
        <v>23.61</v>
      </c>
      <c r="T4054" s="70">
        <f t="shared" si="2318"/>
        <v>119.1</v>
      </c>
      <c r="U4054" s="70">
        <f t="shared" si="2319"/>
        <v>0</v>
      </c>
      <c r="V4054" s="78">
        <f t="shared" si="2320"/>
        <v>119.1</v>
      </c>
      <c r="X4054" s="70">
        <v>95.49</v>
      </c>
      <c r="Y4054" s="70">
        <v>23.61</v>
      </c>
      <c r="Z4054" s="70">
        <v>119.1</v>
      </c>
      <c r="AB4054" s="80">
        <f t="shared" si="2309"/>
        <v>1.0000000000001563E-2</v>
      </c>
    </row>
    <row r="4055" spans="1:28" x14ac:dyDescent="0.25">
      <c r="A4055" s="66" t="s">
        <v>19749</v>
      </c>
      <c r="B4055" s="67" t="s">
        <v>25110</v>
      </c>
      <c r="C4055" s="68"/>
      <c r="D4055" s="69"/>
      <c r="E4055" s="70"/>
      <c r="F4055" s="71"/>
      <c r="H4055" s="70"/>
      <c r="I4055" s="70"/>
      <c r="J4055" s="70"/>
      <c r="K4055" s="70"/>
      <c r="L4055" s="76"/>
      <c r="N4055" s="70"/>
      <c r="O4055" s="70"/>
      <c r="P4055" s="70"/>
      <c r="Q4055" s="64"/>
      <c r="R4055" s="70"/>
      <c r="S4055" s="70"/>
      <c r="T4055" s="70"/>
      <c r="U4055" s="70"/>
      <c r="V4055" s="78"/>
      <c r="X4055" s="70"/>
      <c r="Y4055" s="70"/>
      <c r="Z4055" s="70"/>
      <c r="AA4055" s="79"/>
      <c r="AB4055" s="80">
        <f t="shared" si="2309"/>
        <v>-9.9999999999909051E-3</v>
      </c>
    </row>
    <row r="4056" spans="1:28" x14ac:dyDescent="0.25">
      <c r="A4056" s="66" t="s">
        <v>19751</v>
      </c>
      <c r="B4056" s="67" t="s">
        <v>25111</v>
      </c>
      <c r="C4056" s="68"/>
      <c r="D4056" s="69"/>
      <c r="E4056" s="70"/>
      <c r="F4056" s="71"/>
      <c r="H4056" s="70"/>
      <c r="I4056" s="70"/>
      <c r="J4056" s="70"/>
      <c r="K4056" s="70"/>
      <c r="L4056" s="76"/>
      <c r="N4056" s="70"/>
      <c r="O4056" s="70"/>
      <c r="P4056" s="70"/>
      <c r="Q4056" s="64"/>
      <c r="R4056" s="70"/>
      <c r="S4056" s="70"/>
      <c r="T4056" s="70"/>
      <c r="U4056" s="70"/>
      <c r="V4056" s="78"/>
      <c r="X4056" s="70"/>
      <c r="Y4056" s="70"/>
      <c r="Z4056" s="70"/>
      <c r="AA4056" s="79"/>
      <c r="AB4056" s="80">
        <f t="shared" si="2309"/>
        <v>2.000000000000135E-2</v>
      </c>
    </row>
    <row r="4057" spans="1:28" ht="23.25" customHeight="1" x14ac:dyDescent="0.25">
      <c r="A4057" s="72" t="s">
        <v>19752</v>
      </c>
      <c r="B4057" s="73" t="s">
        <v>25112</v>
      </c>
      <c r="C4057" s="74" t="s">
        <v>15719</v>
      </c>
      <c r="D4057" s="75">
        <v>0</v>
      </c>
      <c r="E4057" s="70">
        <v>6012.05</v>
      </c>
      <c r="F4057" s="76">
        <f t="shared" ref="F4057:F4066" si="2321">ROUND(D4057*E4057,2)</f>
        <v>0</v>
      </c>
      <c r="G4057" s="77"/>
      <c r="H4057" s="70">
        <f t="shared" ref="H4057:I4066" si="2322">ROUND(N4057+(N4057*$H$2/100),2)</f>
        <v>5951.54</v>
      </c>
      <c r="I4057" s="70">
        <f t="shared" si="2322"/>
        <v>60.51</v>
      </c>
      <c r="J4057" s="70">
        <f t="shared" ref="J4057:J4066" si="2323">H4057+I4057</f>
        <v>6012.05</v>
      </c>
      <c r="K4057" s="70">
        <v>0</v>
      </c>
      <c r="L4057" s="76">
        <f t="shared" ref="L4057:L4066" si="2324">SUM(J4057:K4057)</f>
        <v>6012.05</v>
      </c>
      <c r="N4057" s="70">
        <v>5951.54</v>
      </c>
      <c r="O4057" s="70">
        <v>60.510000000000005</v>
      </c>
      <c r="P4057" s="70">
        <f t="shared" ref="P4057:P4066" si="2325">SUM(N4057:O4057)</f>
        <v>6012.05</v>
      </c>
      <c r="Q4057" s="64"/>
      <c r="R4057" s="70">
        <f t="shared" ref="R4057:S4066" si="2326">X4057</f>
        <v>5951.54</v>
      </c>
      <c r="S4057" s="70">
        <f t="shared" si="2326"/>
        <v>60.5</v>
      </c>
      <c r="T4057" s="70">
        <f t="shared" ref="T4057:T4066" si="2327">R4057+S4057</f>
        <v>6012.04</v>
      </c>
      <c r="U4057" s="70">
        <f t="shared" ref="U4057:U4066" si="2328">ROUND(Z4057*$H$2,2)/100</f>
        <v>0</v>
      </c>
      <c r="V4057" s="78">
        <f t="shared" ref="V4057:V4066" si="2329">SUM(T4057:U4057)</f>
        <v>6012.04</v>
      </c>
      <c r="X4057" s="70">
        <v>5951.54</v>
      </c>
      <c r="Y4057" s="70">
        <v>60.5</v>
      </c>
      <c r="Z4057" s="70">
        <v>6012.04</v>
      </c>
      <c r="AA4057" s="79"/>
      <c r="AB4057" s="80">
        <f t="shared" si="2309"/>
        <v>0</v>
      </c>
    </row>
    <row r="4058" spans="1:28" x14ac:dyDescent="0.25">
      <c r="A4058" s="84" t="s">
        <v>19753</v>
      </c>
      <c r="B4058" s="84" t="s">
        <v>25113</v>
      </c>
      <c r="C4058" s="74" t="s">
        <v>15719</v>
      </c>
      <c r="D4058" s="75">
        <v>0</v>
      </c>
      <c r="E4058" s="70">
        <v>444.87</v>
      </c>
      <c r="F4058" s="76">
        <f t="shared" si="2321"/>
        <v>0</v>
      </c>
      <c r="G4058" s="77"/>
      <c r="H4058" s="70">
        <f t="shared" si="2322"/>
        <v>384.36</v>
      </c>
      <c r="I4058" s="70">
        <f t="shared" si="2322"/>
        <v>60.51</v>
      </c>
      <c r="J4058" s="70">
        <f t="shared" si="2323"/>
        <v>444.87</v>
      </c>
      <c r="K4058" s="70">
        <v>0</v>
      </c>
      <c r="L4058" s="76">
        <f t="shared" si="2324"/>
        <v>444.87</v>
      </c>
      <c r="N4058" s="70">
        <v>384.36</v>
      </c>
      <c r="O4058" s="70">
        <v>60.510000000000005</v>
      </c>
      <c r="P4058" s="70">
        <f t="shared" si="2325"/>
        <v>444.87</v>
      </c>
      <c r="Q4058" s="64"/>
      <c r="R4058" s="70">
        <f t="shared" si="2326"/>
        <v>384.36</v>
      </c>
      <c r="S4058" s="70">
        <f t="shared" si="2326"/>
        <v>60.5</v>
      </c>
      <c r="T4058" s="70">
        <f t="shared" si="2327"/>
        <v>444.86</v>
      </c>
      <c r="U4058" s="70">
        <f t="shared" si="2328"/>
        <v>0</v>
      </c>
      <c r="V4058" s="78">
        <f t="shared" si="2329"/>
        <v>444.86</v>
      </c>
      <c r="X4058" s="70">
        <v>384.36</v>
      </c>
      <c r="Y4058" s="70">
        <v>60.5</v>
      </c>
      <c r="Z4058" s="70">
        <v>444.86</v>
      </c>
      <c r="AA4058" s="79"/>
      <c r="AB4058" s="80">
        <f t="shared" si="2309"/>
        <v>0</v>
      </c>
    </row>
    <row r="4059" spans="1:28" ht="33.75" x14ac:dyDescent="0.25">
      <c r="A4059" s="72" t="s">
        <v>19754</v>
      </c>
      <c r="B4059" s="73" t="s">
        <v>25114</v>
      </c>
      <c r="C4059" s="74" t="s">
        <v>15719</v>
      </c>
      <c r="D4059" s="75">
        <v>0</v>
      </c>
      <c r="E4059" s="70">
        <v>793.85</v>
      </c>
      <c r="F4059" s="76">
        <f t="shared" si="2321"/>
        <v>0</v>
      </c>
      <c r="G4059" s="77"/>
      <c r="H4059" s="70">
        <f t="shared" si="2322"/>
        <v>733.34</v>
      </c>
      <c r="I4059" s="70">
        <f t="shared" si="2322"/>
        <v>60.51</v>
      </c>
      <c r="J4059" s="70">
        <f t="shared" si="2323"/>
        <v>793.85</v>
      </c>
      <c r="K4059" s="70">
        <v>0</v>
      </c>
      <c r="L4059" s="76">
        <f t="shared" si="2324"/>
        <v>793.85</v>
      </c>
      <c r="N4059" s="70">
        <v>733.34</v>
      </c>
      <c r="O4059" s="70">
        <v>60.510000000000005</v>
      </c>
      <c r="P4059" s="70">
        <f t="shared" si="2325"/>
        <v>793.85</v>
      </c>
      <c r="Q4059" s="64"/>
      <c r="R4059" s="70">
        <f t="shared" si="2326"/>
        <v>733.34</v>
      </c>
      <c r="S4059" s="70">
        <f t="shared" si="2326"/>
        <v>60.5</v>
      </c>
      <c r="T4059" s="70">
        <f t="shared" si="2327"/>
        <v>793.84</v>
      </c>
      <c r="U4059" s="70">
        <f t="shared" si="2328"/>
        <v>0</v>
      </c>
      <c r="V4059" s="78">
        <f t="shared" si="2329"/>
        <v>793.84</v>
      </c>
      <c r="X4059" s="70">
        <v>733.34</v>
      </c>
      <c r="Y4059" s="70">
        <v>60.5</v>
      </c>
      <c r="Z4059" s="70">
        <v>793.84</v>
      </c>
      <c r="AA4059" s="79"/>
      <c r="AB4059" s="80">
        <f t="shared" si="2309"/>
        <v>0</v>
      </c>
    </row>
    <row r="4060" spans="1:28" ht="33.75" x14ac:dyDescent="0.25">
      <c r="A4060" s="72" t="s">
        <v>19755</v>
      </c>
      <c r="B4060" s="73" t="s">
        <v>25115</v>
      </c>
      <c r="C4060" s="74" t="s">
        <v>15692</v>
      </c>
      <c r="D4060" s="75">
        <v>0</v>
      </c>
      <c r="E4060" s="70">
        <v>12.05</v>
      </c>
      <c r="F4060" s="76">
        <f t="shared" si="2321"/>
        <v>0</v>
      </c>
      <c r="G4060" s="77"/>
      <c r="H4060" s="70">
        <f t="shared" si="2322"/>
        <v>7.65</v>
      </c>
      <c r="I4060" s="70">
        <f t="shared" si="2322"/>
        <v>4.4000000000000004</v>
      </c>
      <c r="J4060" s="70">
        <f t="shared" si="2323"/>
        <v>12.05</v>
      </c>
      <c r="K4060" s="70">
        <v>0</v>
      </c>
      <c r="L4060" s="76">
        <f t="shared" si="2324"/>
        <v>12.05</v>
      </c>
      <c r="N4060" s="70">
        <v>7.65</v>
      </c>
      <c r="O4060" s="70">
        <v>4.4000000000000004</v>
      </c>
      <c r="P4060" s="70">
        <f t="shared" si="2325"/>
        <v>12.05</v>
      </c>
      <c r="Q4060" s="64"/>
      <c r="R4060" s="70">
        <f t="shared" si="2326"/>
        <v>7.65</v>
      </c>
      <c r="S4060" s="70">
        <f t="shared" si="2326"/>
        <v>4.3899999999999997</v>
      </c>
      <c r="T4060" s="70">
        <f t="shared" si="2327"/>
        <v>12.04</v>
      </c>
      <c r="U4060" s="70">
        <f t="shared" si="2328"/>
        <v>0</v>
      </c>
      <c r="V4060" s="78">
        <f t="shared" si="2329"/>
        <v>12.04</v>
      </c>
      <c r="X4060" s="70">
        <v>7.65</v>
      </c>
      <c r="Y4060" s="70">
        <v>4.3899999999999997</v>
      </c>
      <c r="Z4060" s="70">
        <v>12.04</v>
      </c>
      <c r="AA4060" s="79"/>
      <c r="AB4060" s="80">
        <f t="shared" si="2309"/>
        <v>1.0000000000218279E-2</v>
      </c>
    </row>
    <row r="4061" spans="1:28" ht="22.5" x14ac:dyDescent="0.25">
      <c r="A4061" s="72" t="s">
        <v>19756</v>
      </c>
      <c r="B4061" s="73" t="s">
        <v>25116</v>
      </c>
      <c r="C4061" s="74" t="s">
        <v>15692</v>
      </c>
      <c r="D4061" s="75">
        <v>0</v>
      </c>
      <c r="E4061" s="70">
        <v>10.95</v>
      </c>
      <c r="F4061" s="76">
        <f t="shared" si="2321"/>
        <v>0</v>
      </c>
      <c r="G4061" s="77"/>
      <c r="H4061" s="70">
        <f t="shared" si="2322"/>
        <v>6.55</v>
      </c>
      <c r="I4061" s="70">
        <f t="shared" si="2322"/>
        <v>4.4000000000000004</v>
      </c>
      <c r="J4061" s="70">
        <f t="shared" si="2323"/>
        <v>10.95</v>
      </c>
      <c r="K4061" s="70">
        <v>0</v>
      </c>
      <c r="L4061" s="76">
        <f t="shared" si="2324"/>
        <v>10.95</v>
      </c>
      <c r="N4061" s="70">
        <v>6.55</v>
      </c>
      <c r="O4061" s="70">
        <v>4.4000000000000004</v>
      </c>
      <c r="P4061" s="70">
        <f t="shared" si="2325"/>
        <v>10.95</v>
      </c>
      <c r="Q4061" s="64"/>
      <c r="R4061" s="70">
        <f t="shared" si="2326"/>
        <v>6.55</v>
      </c>
      <c r="S4061" s="70">
        <f t="shared" si="2326"/>
        <v>4.3899999999999997</v>
      </c>
      <c r="T4061" s="70">
        <f t="shared" si="2327"/>
        <v>10.94</v>
      </c>
      <c r="U4061" s="70">
        <f t="shared" si="2328"/>
        <v>0</v>
      </c>
      <c r="V4061" s="78">
        <f t="shared" si="2329"/>
        <v>10.94</v>
      </c>
      <c r="X4061" s="70">
        <v>6.55</v>
      </c>
      <c r="Y4061" s="70">
        <v>4.3899999999999997</v>
      </c>
      <c r="Z4061" s="70">
        <v>10.94</v>
      </c>
      <c r="AA4061" s="79"/>
      <c r="AB4061" s="80">
        <f t="shared" si="2309"/>
        <v>9.9999999999909051E-3</v>
      </c>
    </row>
    <row r="4062" spans="1:28" ht="22.5" x14ac:dyDescent="0.25">
      <c r="A4062" s="72" t="s">
        <v>19757</v>
      </c>
      <c r="B4062" s="73" t="s">
        <v>25117</v>
      </c>
      <c r="C4062" s="74" t="s">
        <v>15692</v>
      </c>
      <c r="D4062" s="75">
        <v>0</v>
      </c>
      <c r="E4062" s="70">
        <v>15.040000000000001</v>
      </c>
      <c r="F4062" s="76">
        <f t="shared" si="2321"/>
        <v>0</v>
      </c>
      <c r="G4062" s="77"/>
      <c r="H4062" s="70">
        <f t="shared" si="2322"/>
        <v>10.64</v>
      </c>
      <c r="I4062" s="70">
        <f t="shared" si="2322"/>
        <v>4.4000000000000004</v>
      </c>
      <c r="J4062" s="70">
        <f t="shared" si="2323"/>
        <v>15.040000000000001</v>
      </c>
      <c r="K4062" s="70">
        <v>0</v>
      </c>
      <c r="L4062" s="76">
        <f t="shared" si="2324"/>
        <v>15.040000000000001</v>
      </c>
      <c r="N4062" s="70">
        <v>10.64</v>
      </c>
      <c r="O4062" s="70">
        <v>4.4000000000000004</v>
      </c>
      <c r="P4062" s="70">
        <f t="shared" si="2325"/>
        <v>15.040000000000001</v>
      </c>
      <c r="Q4062" s="64"/>
      <c r="R4062" s="70">
        <f t="shared" si="2326"/>
        <v>10.64</v>
      </c>
      <c r="S4062" s="70">
        <f t="shared" si="2326"/>
        <v>4.3899999999999997</v>
      </c>
      <c r="T4062" s="70">
        <f t="shared" si="2327"/>
        <v>15.030000000000001</v>
      </c>
      <c r="U4062" s="70">
        <f t="shared" si="2328"/>
        <v>0</v>
      </c>
      <c r="V4062" s="78">
        <f t="shared" si="2329"/>
        <v>15.030000000000001</v>
      </c>
      <c r="X4062" s="70">
        <v>10.64</v>
      </c>
      <c r="Y4062" s="70">
        <v>4.3899999999999997</v>
      </c>
      <c r="Z4062" s="70">
        <v>15.03</v>
      </c>
      <c r="AA4062" s="79"/>
      <c r="AB4062" s="80">
        <f t="shared" si="2309"/>
        <v>9.9999999999909051E-3</v>
      </c>
    </row>
    <row r="4063" spans="1:28" x14ac:dyDescent="0.25">
      <c r="A4063" s="72" t="s">
        <v>19758</v>
      </c>
      <c r="B4063" s="73" t="s">
        <v>25118</v>
      </c>
      <c r="C4063" s="74" t="s">
        <v>15692</v>
      </c>
      <c r="D4063" s="75">
        <v>0</v>
      </c>
      <c r="E4063" s="70">
        <v>12.2</v>
      </c>
      <c r="F4063" s="76">
        <f t="shared" si="2321"/>
        <v>0</v>
      </c>
      <c r="G4063" s="77"/>
      <c r="H4063" s="70">
        <f t="shared" si="2322"/>
        <v>7.8</v>
      </c>
      <c r="I4063" s="70">
        <f t="shared" si="2322"/>
        <v>4.4000000000000004</v>
      </c>
      <c r="J4063" s="70">
        <f t="shared" si="2323"/>
        <v>12.2</v>
      </c>
      <c r="K4063" s="70">
        <v>0</v>
      </c>
      <c r="L4063" s="76">
        <f t="shared" si="2324"/>
        <v>12.2</v>
      </c>
      <c r="N4063" s="70">
        <v>7.8</v>
      </c>
      <c r="O4063" s="70">
        <v>4.4000000000000004</v>
      </c>
      <c r="P4063" s="70">
        <f t="shared" si="2325"/>
        <v>12.2</v>
      </c>
      <c r="Q4063" s="64"/>
      <c r="R4063" s="70">
        <f t="shared" si="2326"/>
        <v>7.8</v>
      </c>
      <c r="S4063" s="70">
        <f t="shared" si="2326"/>
        <v>4.3899999999999997</v>
      </c>
      <c r="T4063" s="70">
        <f t="shared" si="2327"/>
        <v>12.19</v>
      </c>
      <c r="U4063" s="70">
        <f t="shared" si="2328"/>
        <v>0</v>
      </c>
      <c r="V4063" s="78">
        <f t="shared" si="2329"/>
        <v>12.19</v>
      </c>
      <c r="X4063" s="70">
        <v>7.8</v>
      </c>
      <c r="Y4063" s="70">
        <v>4.3899999999999997</v>
      </c>
      <c r="Z4063" s="70">
        <v>12.19</v>
      </c>
      <c r="AA4063" s="79"/>
      <c r="AB4063" s="80">
        <f t="shared" si="2309"/>
        <v>1.0000000000001563E-2</v>
      </c>
    </row>
    <row r="4064" spans="1:28" ht="22.5" x14ac:dyDescent="0.25">
      <c r="A4064" s="72" t="s">
        <v>19759</v>
      </c>
      <c r="B4064" s="73" t="s">
        <v>25119</v>
      </c>
      <c r="C4064" s="74" t="s">
        <v>15692</v>
      </c>
      <c r="D4064" s="75">
        <v>0</v>
      </c>
      <c r="E4064" s="70">
        <v>10.280000000000001</v>
      </c>
      <c r="F4064" s="76">
        <f t="shared" si="2321"/>
        <v>0</v>
      </c>
      <c r="G4064" s="77"/>
      <c r="H4064" s="70">
        <f t="shared" si="2322"/>
        <v>5.88</v>
      </c>
      <c r="I4064" s="70">
        <f t="shared" si="2322"/>
        <v>4.4000000000000004</v>
      </c>
      <c r="J4064" s="70">
        <f t="shared" si="2323"/>
        <v>10.280000000000001</v>
      </c>
      <c r="K4064" s="70">
        <v>0</v>
      </c>
      <c r="L4064" s="76">
        <f t="shared" si="2324"/>
        <v>10.280000000000001</v>
      </c>
      <c r="N4064" s="70">
        <v>5.88</v>
      </c>
      <c r="O4064" s="70">
        <v>4.4000000000000004</v>
      </c>
      <c r="P4064" s="70">
        <f t="shared" si="2325"/>
        <v>10.280000000000001</v>
      </c>
      <c r="Q4064" s="64"/>
      <c r="R4064" s="70">
        <f t="shared" si="2326"/>
        <v>5.88</v>
      </c>
      <c r="S4064" s="70">
        <f t="shared" si="2326"/>
        <v>4.3899999999999997</v>
      </c>
      <c r="T4064" s="70">
        <f t="shared" si="2327"/>
        <v>10.27</v>
      </c>
      <c r="U4064" s="70">
        <f t="shared" si="2328"/>
        <v>0</v>
      </c>
      <c r="V4064" s="78">
        <f t="shared" si="2329"/>
        <v>10.27</v>
      </c>
      <c r="X4064" s="70">
        <v>5.88</v>
      </c>
      <c r="Y4064" s="70">
        <v>4.3899999999999997</v>
      </c>
      <c r="Z4064" s="70">
        <v>10.27</v>
      </c>
      <c r="AA4064" s="79"/>
      <c r="AB4064" s="80">
        <f t="shared" si="2309"/>
        <v>9.9999999999997868E-3</v>
      </c>
    </row>
    <row r="4065" spans="1:28" x14ac:dyDescent="0.25">
      <c r="A4065" s="72" t="s">
        <v>19760</v>
      </c>
      <c r="B4065" s="73" t="s">
        <v>25120</v>
      </c>
      <c r="C4065" s="74" t="s">
        <v>15692</v>
      </c>
      <c r="D4065" s="75">
        <v>0</v>
      </c>
      <c r="E4065" s="70">
        <v>12.08</v>
      </c>
      <c r="F4065" s="76">
        <f t="shared" si="2321"/>
        <v>0</v>
      </c>
      <c r="G4065" s="77"/>
      <c r="H4065" s="70">
        <f t="shared" si="2322"/>
        <v>7.68</v>
      </c>
      <c r="I4065" s="70">
        <f t="shared" si="2322"/>
        <v>4.4000000000000004</v>
      </c>
      <c r="J4065" s="70">
        <f t="shared" si="2323"/>
        <v>12.08</v>
      </c>
      <c r="K4065" s="70">
        <v>0</v>
      </c>
      <c r="L4065" s="76">
        <f t="shared" si="2324"/>
        <v>12.08</v>
      </c>
      <c r="N4065" s="70">
        <v>7.68</v>
      </c>
      <c r="O4065" s="70">
        <v>4.4000000000000004</v>
      </c>
      <c r="P4065" s="70">
        <f t="shared" si="2325"/>
        <v>12.08</v>
      </c>
      <c r="Q4065" s="64"/>
      <c r="R4065" s="70">
        <f t="shared" si="2326"/>
        <v>7.68</v>
      </c>
      <c r="S4065" s="70">
        <f t="shared" si="2326"/>
        <v>4.3899999999999997</v>
      </c>
      <c r="T4065" s="70">
        <f t="shared" si="2327"/>
        <v>12.07</v>
      </c>
      <c r="U4065" s="70">
        <f t="shared" si="2328"/>
        <v>0</v>
      </c>
      <c r="V4065" s="78">
        <f t="shared" si="2329"/>
        <v>12.07</v>
      </c>
      <c r="X4065" s="70">
        <v>7.68</v>
      </c>
      <c r="Y4065" s="70">
        <v>4.3899999999999997</v>
      </c>
      <c r="Z4065" s="70">
        <v>12.07</v>
      </c>
      <c r="AA4065" s="79"/>
      <c r="AB4065" s="80">
        <f t="shared" si="2309"/>
        <v>1.0000000000001563E-2</v>
      </c>
    </row>
    <row r="4066" spans="1:28" x14ac:dyDescent="0.25">
      <c r="A4066" s="72" t="s">
        <v>19761</v>
      </c>
      <c r="B4066" s="73" t="s">
        <v>25121</v>
      </c>
      <c r="C4066" s="74" t="s">
        <v>15692</v>
      </c>
      <c r="D4066" s="75">
        <v>0</v>
      </c>
      <c r="E4066" s="70">
        <v>169.20000000000002</v>
      </c>
      <c r="F4066" s="76">
        <f t="shared" si="2321"/>
        <v>0</v>
      </c>
      <c r="G4066" s="77"/>
      <c r="H4066" s="70">
        <f t="shared" si="2322"/>
        <v>166.7</v>
      </c>
      <c r="I4066" s="70">
        <f t="shared" si="2322"/>
        <v>2.5</v>
      </c>
      <c r="J4066" s="70">
        <f t="shared" si="2323"/>
        <v>169.2</v>
      </c>
      <c r="K4066" s="70">
        <v>0</v>
      </c>
      <c r="L4066" s="76">
        <f t="shared" si="2324"/>
        <v>169.2</v>
      </c>
      <c r="N4066" s="70">
        <v>166.70000000000002</v>
      </c>
      <c r="O4066" s="70">
        <v>2.5</v>
      </c>
      <c r="P4066" s="70">
        <f t="shared" si="2325"/>
        <v>169.20000000000002</v>
      </c>
      <c r="Q4066" s="64"/>
      <c r="R4066" s="70">
        <f t="shared" si="2326"/>
        <v>166.7</v>
      </c>
      <c r="S4066" s="70">
        <f t="shared" si="2326"/>
        <v>2.4900000000000002</v>
      </c>
      <c r="T4066" s="70">
        <f t="shared" si="2327"/>
        <v>169.19</v>
      </c>
      <c r="U4066" s="70">
        <f t="shared" si="2328"/>
        <v>0</v>
      </c>
      <c r="V4066" s="78">
        <f t="shared" si="2329"/>
        <v>169.19</v>
      </c>
      <c r="X4066" s="70">
        <v>166.7</v>
      </c>
      <c r="Y4066" s="70">
        <v>2.4900000000000002</v>
      </c>
      <c r="Z4066" s="70">
        <v>169.19</v>
      </c>
      <c r="AA4066" s="79"/>
      <c r="AB4066" s="80">
        <f t="shared" si="2309"/>
        <v>9.9999999999997868E-3</v>
      </c>
    </row>
    <row r="4067" spans="1:28" x14ac:dyDescent="0.25">
      <c r="A4067" s="66" t="s">
        <v>19762</v>
      </c>
      <c r="B4067" s="67" t="s">
        <v>25122</v>
      </c>
      <c r="C4067" s="68"/>
      <c r="D4067" s="69"/>
      <c r="E4067" s="70"/>
      <c r="F4067" s="71"/>
      <c r="H4067" s="70"/>
      <c r="I4067" s="70"/>
      <c r="J4067" s="70"/>
      <c r="K4067" s="70"/>
      <c r="L4067" s="76"/>
      <c r="N4067" s="70"/>
      <c r="O4067" s="70"/>
      <c r="P4067" s="70"/>
      <c r="Q4067" s="64"/>
      <c r="R4067" s="70"/>
      <c r="S4067" s="70"/>
      <c r="T4067" s="70"/>
      <c r="U4067" s="70"/>
      <c r="V4067" s="78"/>
      <c r="X4067" s="70"/>
      <c r="Y4067" s="70"/>
      <c r="Z4067" s="70"/>
      <c r="AA4067" s="79"/>
      <c r="AB4067" s="80">
        <f t="shared" ref="AB4067:AB4097" si="2330">P4064-Z4064</f>
        <v>1.0000000000001563E-2</v>
      </c>
    </row>
    <row r="4068" spans="1:28" x14ac:dyDescent="0.25">
      <c r="A4068" s="72" t="s">
        <v>19763</v>
      </c>
      <c r="B4068" s="73" t="s">
        <v>25123</v>
      </c>
      <c r="C4068" s="74" t="s">
        <v>15692</v>
      </c>
      <c r="D4068" s="75">
        <v>0</v>
      </c>
      <c r="E4068" s="70">
        <v>42.13</v>
      </c>
      <c r="F4068" s="76">
        <f>ROUND(D4068*E4068,2)</f>
        <v>0</v>
      </c>
      <c r="G4068" s="77"/>
      <c r="H4068" s="70">
        <f>ROUND(N4068+(N4068*$H$2/100),2)</f>
        <v>6.92</v>
      </c>
      <c r="I4068" s="70">
        <f>ROUND(O4068+(O4068*$H$2/100),2)</f>
        <v>35.21</v>
      </c>
      <c r="J4068" s="70">
        <f>H4068+I4068</f>
        <v>42.13</v>
      </c>
      <c r="K4068" s="70">
        <v>0</v>
      </c>
      <c r="L4068" s="76">
        <f>SUM(J4068:K4068)</f>
        <v>42.13</v>
      </c>
      <c r="N4068" s="70">
        <v>6.92</v>
      </c>
      <c r="O4068" s="70">
        <v>35.21</v>
      </c>
      <c r="P4068" s="70">
        <f>SUM(N4068:O4068)</f>
        <v>42.13</v>
      </c>
      <c r="Q4068" s="64"/>
      <c r="R4068" s="70">
        <f>X4068</f>
        <v>6.92</v>
      </c>
      <c r="S4068" s="70">
        <f>Y4068</f>
        <v>35.21</v>
      </c>
      <c r="T4068" s="70">
        <f>R4068+S4068</f>
        <v>42.13</v>
      </c>
      <c r="U4068" s="70">
        <f>ROUND(Z4068*$H$2,2)/100</f>
        <v>0</v>
      </c>
      <c r="V4068" s="78">
        <f>SUM(T4068:U4068)</f>
        <v>42.13</v>
      </c>
      <c r="X4068" s="70">
        <v>6.92</v>
      </c>
      <c r="Y4068" s="70">
        <v>35.21</v>
      </c>
      <c r="Z4068" s="70">
        <v>42.13</v>
      </c>
      <c r="AA4068" s="79"/>
      <c r="AB4068" s="80">
        <f t="shared" si="2330"/>
        <v>9.9999999999997868E-3</v>
      </c>
    </row>
    <row r="4069" spans="1:28" x14ac:dyDescent="0.25">
      <c r="A4069" s="66" t="s">
        <v>19764</v>
      </c>
      <c r="B4069" s="67" t="s">
        <v>25124</v>
      </c>
      <c r="C4069" s="68"/>
      <c r="D4069" s="69"/>
      <c r="E4069" s="70"/>
      <c r="F4069" s="71"/>
      <c r="H4069" s="70"/>
      <c r="I4069" s="70"/>
      <c r="J4069" s="70"/>
      <c r="K4069" s="70"/>
      <c r="L4069" s="76"/>
      <c r="N4069" s="70"/>
      <c r="O4069" s="70"/>
      <c r="P4069" s="70"/>
      <c r="Q4069" s="64"/>
      <c r="R4069" s="70"/>
      <c r="S4069" s="70"/>
      <c r="T4069" s="70"/>
      <c r="U4069" s="70"/>
      <c r="V4069" s="78"/>
      <c r="X4069" s="70"/>
      <c r="Y4069" s="70"/>
      <c r="Z4069" s="70"/>
      <c r="AA4069" s="79"/>
      <c r="AB4069" s="80">
        <f t="shared" si="2330"/>
        <v>1.0000000000019327E-2</v>
      </c>
    </row>
    <row r="4070" spans="1:28" ht="22.5" x14ac:dyDescent="0.25">
      <c r="A4070" s="72" t="s">
        <v>19765</v>
      </c>
      <c r="B4070" s="73" t="s">
        <v>25125</v>
      </c>
      <c r="C4070" s="74" t="s">
        <v>15719</v>
      </c>
      <c r="D4070" s="75">
        <v>0</v>
      </c>
      <c r="E4070" s="70">
        <v>24.48</v>
      </c>
      <c r="F4070" s="76">
        <f t="shared" ref="F4070:F4078" si="2331">ROUND(D4070*E4070,2)</f>
        <v>0</v>
      </c>
      <c r="G4070" s="77"/>
      <c r="H4070" s="70">
        <f t="shared" ref="H4070:I4078" si="2332">ROUND(N4070+(N4070*$H$2/100),2)</f>
        <v>24.48</v>
      </c>
      <c r="I4070" s="70">
        <f t="shared" si="2332"/>
        <v>0</v>
      </c>
      <c r="J4070" s="70">
        <f t="shared" ref="J4070:J4078" si="2333">H4070+I4070</f>
        <v>24.48</v>
      </c>
      <c r="K4070" s="70">
        <v>0</v>
      </c>
      <c r="L4070" s="76">
        <f t="shared" ref="L4070:L4078" si="2334">SUM(J4070:K4070)</f>
        <v>24.48</v>
      </c>
      <c r="N4070" s="70">
        <v>24.48</v>
      </c>
      <c r="O4070" s="70">
        <v>0</v>
      </c>
      <c r="P4070" s="70">
        <f t="shared" ref="P4070:P4078" si="2335">SUM(N4070:O4070)</f>
        <v>24.48</v>
      </c>
      <c r="Q4070" s="64"/>
      <c r="R4070" s="70">
        <f t="shared" ref="R4070:S4078" si="2336">X4070</f>
        <v>24.48</v>
      </c>
      <c r="S4070" s="70">
        <f t="shared" si="2336"/>
        <v>0</v>
      </c>
      <c r="T4070" s="70">
        <f t="shared" ref="T4070:T4078" si="2337">R4070+S4070</f>
        <v>24.48</v>
      </c>
      <c r="U4070" s="70">
        <f t="shared" ref="U4070:U4078" si="2338">ROUND(Z4070*$H$2,2)/100</f>
        <v>0</v>
      </c>
      <c r="V4070" s="78">
        <f t="shared" ref="V4070:V4078" si="2339">SUM(T4070:U4070)</f>
        <v>24.48</v>
      </c>
      <c r="X4070" s="70">
        <v>24.48</v>
      </c>
      <c r="Y4070" s="70">
        <v>0</v>
      </c>
      <c r="Z4070" s="70">
        <v>24.48</v>
      </c>
      <c r="AA4070" s="79"/>
      <c r="AB4070" s="80">
        <f t="shared" si="2330"/>
        <v>0</v>
      </c>
    </row>
    <row r="4071" spans="1:28" x14ac:dyDescent="0.25">
      <c r="A4071" s="72" t="s">
        <v>19873</v>
      </c>
      <c r="B4071" s="73" t="s">
        <v>25126</v>
      </c>
      <c r="C4071" s="74" t="s">
        <v>15719</v>
      </c>
      <c r="D4071" s="75">
        <v>0</v>
      </c>
      <c r="E4071" s="70">
        <v>48.16</v>
      </c>
      <c r="F4071" s="76">
        <f t="shared" si="2331"/>
        <v>0</v>
      </c>
      <c r="G4071" s="29"/>
      <c r="H4071" s="70">
        <f t="shared" si="2332"/>
        <v>48.16</v>
      </c>
      <c r="I4071" s="70">
        <f t="shared" si="2332"/>
        <v>0</v>
      </c>
      <c r="J4071" s="70">
        <f t="shared" si="2333"/>
        <v>48.16</v>
      </c>
      <c r="K4071" s="70">
        <v>0</v>
      </c>
      <c r="L4071" s="76">
        <f t="shared" si="2334"/>
        <v>48.16</v>
      </c>
      <c r="N4071" s="70">
        <v>48.16</v>
      </c>
      <c r="O4071" s="70">
        <v>0</v>
      </c>
      <c r="P4071" s="70">
        <f t="shared" si="2335"/>
        <v>48.16</v>
      </c>
      <c r="Q4071" s="64"/>
      <c r="R4071" s="70">
        <f t="shared" si="2336"/>
        <v>48.16</v>
      </c>
      <c r="S4071" s="70">
        <f t="shared" si="2336"/>
        <v>0</v>
      </c>
      <c r="T4071" s="70">
        <f t="shared" si="2337"/>
        <v>48.16</v>
      </c>
      <c r="U4071" s="70">
        <f t="shared" si="2338"/>
        <v>0</v>
      </c>
      <c r="V4071" s="78">
        <f t="shared" si="2339"/>
        <v>48.16</v>
      </c>
      <c r="X4071" s="70">
        <v>48.16</v>
      </c>
      <c r="Y4071" s="70">
        <v>0</v>
      </c>
      <c r="Z4071" s="70">
        <v>48.16</v>
      </c>
      <c r="AA4071" s="79"/>
      <c r="AB4071" s="80">
        <f t="shared" si="2330"/>
        <v>0</v>
      </c>
    </row>
    <row r="4072" spans="1:28" ht="22.5" x14ac:dyDescent="0.25">
      <c r="A4072" s="72" t="s">
        <v>19766</v>
      </c>
      <c r="B4072" s="73" t="s">
        <v>25127</v>
      </c>
      <c r="C4072" s="74" t="s">
        <v>15719</v>
      </c>
      <c r="D4072" s="75">
        <v>0</v>
      </c>
      <c r="E4072" s="70">
        <v>36</v>
      </c>
      <c r="F4072" s="76">
        <f t="shared" si="2331"/>
        <v>0</v>
      </c>
      <c r="G4072" s="77"/>
      <c r="H4072" s="70">
        <f t="shared" si="2332"/>
        <v>36</v>
      </c>
      <c r="I4072" s="70">
        <f t="shared" si="2332"/>
        <v>0</v>
      </c>
      <c r="J4072" s="70">
        <f t="shared" si="2333"/>
        <v>36</v>
      </c>
      <c r="K4072" s="70">
        <v>0</v>
      </c>
      <c r="L4072" s="76">
        <f t="shared" si="2334"/>
        <v>36</v>
      </c>
      <c r="N4072" s="70">
        <v>36</v>
      </c>
      <c r="O4072" s="70">
        <v>0</v>
      </c>
      <c r="P4072" s="70">
        <f t="shared" si="2335"/>
        <v>36</v>
      </c>
      <c r="Q4072" s="64"/>
      <c r="R4072" s="70">
        <f t="shared" si="2336"/>
        <v>36</v>
      </c>
      <c r="S4072" s="70">
        <f t="shared" si="2336"/>
        <v>0</v>
      </c>
      <c r="T4072" s="70">
        <f t="shared" si="2337"/>
        <v>36</v>
      </c>
      <c r="U4072" s="70">
        <f t="shared" si="2338"/>
        <v>0</v>
      </c>
      <c r="V4072" s="78">
        <f t="shared" si="2339"/>
        <v>36</v>
      </c>
      <c r="X4072" s="70">
        <v>36</v>
      </c>
      <c r="Y4072" s="70">
        <v>0</v>
      </c>
      <c r="Z4072" s="70">
        <v>36</v>
      </c>
      <c r="AA4072" s="79"/>
      <c r="AB4072" s="80">
        <f t="shared" si="2330"/>
        <v>0</v>
      </c>
    </row>
    <row r="4073" spans="1:28" ht="22.5" x14ac:dyDescent="0.25">
      <c r="A4073" s="72" t="s">
        <v>19874</v>
      </c>
      <c r="B4073" s="73" t="s">
        <v>25128</v>
      </c>
      <c r="C4073" s="74" t="s">
        <v>15719</v>
      </c>
      <c r="D4073" s="75">
        <v>0</v>
      </c>
      <c r="E4073" s="70">
        <v>92.62</v>
      </c>
      <c r="F4073" s="76">
        <f t="shared" si="2331"/>
        <v>0</v>
      </c>
      <c r="G4073" s="29"/>
      <c r="H4073" s="70">
        <f t="shared" si="2332"/>
        <v>92.62</v>
      </c>
      <c r="I4073" s="70">
        <f t="shared" si="2332"/>
        <v>0</v>
      </c>
      <c r="J4073" s="70">
        <f t="shared" si="2333"/>
        <v>92.62</v>
      </c>
      <c r="K4073" s="70">
        <v>0</v>
      </c>
      <c r="L4073" s="76">
        <f t="shared" si="2334"/>
        <v>92.62</v>
      </c>
      <c r="N4073" s="70">
        <v>92.62</v>
      </c>
      <c r="O4073" s="70">
        <v>0</v>
      </c>
      <c r="P4073" s="70">
        <f t="shared" si="2335"/>
        <v>92.62</v>
      </c>
      <c r="Q4073" s="64"/>
      <c r="R4073" s="70">
        <f t="shared" si="2336"/>
        <v>92.62</v>
      </c>
      <c r="S4073" s="70">
        <f t="shared" si="2336"/>
        <v>0</v>
      </c>
      <c r="T4073" s="70">
        <f t="shared" si="2337"/>
        <v>92.62</v>
      </c>
      <c r="U4073" s="70">
        <f t="shared" si="2338"/>
        <v>0</v>
      </c>
      <c r="V4073" s="78">
        <f t="shared" si="2339"/>
        <v>92.62</v>
      </c>
      <c r="X4073" s="70">
        <v>92.62</v>
      </c>
      <c r="Y4073" s="70">
        <v>0</v>
      </c>
      <c r="Z4073" s="70">
        <v>92.62</v>
      </c>
      <c r="AA4073" s="79"/>
      <c r="AB4073" s="80">
        <f t="shared" si="2330"/>
        <v>0</v>
      </c>
    </row>
    <row r="4074" spans="1:28" s="34" customFormat="1" ht="22.5" x14ac:dyDescent="0.25">
      <c r="A4074" s="72" t="s">
        <v>19875</v>
      </c>
      <c r="B4074" s="73" t="s">
        <v>25129</v>
      </c>
      <c r="C4074" s="74" t="s">
        <v>15719</v>
      </c>
      <c r="D4074" s="75">
        <v>0</v>
      </c>
      <c r="E4074" s="70">
        <v>105.48</v>
      </c>
      <c r="F4074" s="76">
        <f t="shared" si="2331"/>
        <v>0</v>
      </c>
      <c r="G4074" s="29"/>
      <c r="H4074" s="70">
        <f t="shared" si="2332"/>
        <v>105.48</v>
      </c>
      <c r="I4074" s="70">
        <f t="shared" si="2332"/>
        <v>0</v>
      </c>
      <c r="J4074" s="70">
        <f t="shared" si="2333"/>
        <v>105.48</v>
      </c>
      <c r="K4074" s="70">
        <v>0</v>
      </c>
      <c r="L4074" s="76">
        <f t="shared" si="2334"/>
        <v>105.48</v>
      </c>
      <c r="N4074" s="70">
        <v>105.48</v>
      </c>
      <c r="O4074" s="70">
        <v>0</v>
      </c>
      <c r="P4074" s="70">
        <f t="shared" si="2335"/>
        <v>105.48</v>
      </c>
      <c r="Q4074" s="64"/>
      <c r="R4074" s="70">
        <f t="shared" si="2336"/>
        <v>105.48</v>
      </c>
      <c r="S4074" s="70">
        <f t="shared" si="2336"/>
        <v>0</v>
      </c>
      <c r="T4074" s="70">
        <f t="shared" si="2337"/>
        <v>105.48</v>
      </c>
      <c r="U4074" s="70">
        <f t="shared" si="2338"/>
        <v>0</v>
      </c>
      <c r="V4074" s="78">
        <f t="shared" si="2339"/>
        <v>105.48</v>
      </c>
      <c r="X4074" s="70">
        <v>105.48</v>
      </c>
      <c r="Y4074" s="70">
        <v>0</v>
      </c>
      <c r="Z4074" s="70">
        <v>105.48</v>
      </c>
      <c r="AA4074" s="79"/>
      <c r="AB4074" s="108">
        <f t="shared" si="2330"/>
        <v>0</v>
      </c>
    </row>
    <row r="4075" spans="1:28" x14ac:dyDescent="0.25">
      <c r="A4075" s="72" t="s">
        <v>19876</v>
      </c>
      <c r="B4075" s="73" t="s">
        <v>25130</v>
      </c>
      <c r="C4075" s="74" t="s">
        <v>15719</v>
      </c>
      <c r="D4075" s="75">
        <v>0</v>
      </c>
      <c r="E4075" s="70">
        <v>68.599999999999994</v>
      </c>
      <c r="F4075" s="76">
        <f t="shared" si="2331"/>
        <v>0</v>
      </c>
      <c r="G4075" s="29"/>
      <c r="H4075" s="70">
        <f t="shared" si="2332"/>
        <v>68.599999999999994</v>
      </c>
      <c r="I4075" s="70">
        <f t="shared" si="2332"/>
        <v>0</v>
      </c>
      <c r="J4075" s="70">
        <f t="shared" si="2333"/>
        <v>68.599999999999994</v>
      </c>
      <c r="K4075" s="70">
        <v>0</v>
      </c>
      <c r="L4075" s="76">
        <f t="shared" si="2334"/>
        <v>68.599999999999994</v>
      </c>
      <c r="N4075" s="70">
        <v>68.599999999999994</v>
      </c>
      <c r="O4075" s="70">
        <v>0</v>
      </c>
      <c r="P4075" s="70">
        <f t="shared" si="2335"/>
        <v>68.599999999999994</v>
      </c>
      <c r="Q4075" s="64"/>
      <c r="R4075" s="70">
        <f t="shared" si="2336"/>
        <v>68.599999999999994</v>
      </c>
      <c r="S4075" s="70">
        <f t="shared" si="2336"/>
        <v>0</v>
      </c>
      <c r="T4075" s="70">
        <f t="shared" si="2337"/>
        <v>68.599999999999994</v>
      </c>
      <c r="U4075" s="70">
        <f t="shared" si="2338"/>
        <v>0</v>
      </c>
      <c r="V4075" s="78">
        <f t="shared" si="2339"/>
        <v>68.599999999999994</v>
      </c>
      <c r="X4075" s="70">
        <v>68.599999999999994</v>
      </c>
      <c r="Y4075" s="70">
        <v>0</v>
      </c>
      <c r="Z4075" s="70">
        <v>68.599999999999994</v>
      </c>
      <c r="AA4075" s="79"/>
      <c r="AB4075" s="80">
        <f t="shared" si="2330"/>
        <v>0</v>
      </c>
    </row>
    <row r="4076" spans="1:28" s="34" customFormat="1" ht="22.5" x14ac:dyDescent="0.25">
      <c r="A4076" s="72" t="s">
        <v>19877</v>
      </c>
      <c r="B4076" s="73" t="s">
        <v>25131</v>
      </c>
      <c r="C4076" s="74" t="s">
        <v>15719</v>
      </c>
      <c r="D4076" s="75">
        <v>0</v>
      </c>
      <c r="E4076" s="70">
        <v>166.42</v>
      </c>
      <c r="F4076" s="76">
        <f t="shared" si="2331"/>
        <v>0</v>
      </c>
      <c r="G4076" s="29"/>
      <c r="H4076" s="70">
        <f t="shared" si="2332"/>
        <v>166.42</v>
      </c>
      <c r="I4076" s="70">
        <f t="shared" si="2332"/>
        <v>0</v>
      </c>
      <c r="J4076" s="70">
        <f t="shared" si="2333"/>
        <v>166.42</v>
      </c>
      <c r="K4076" s="70">
        <v>0</v>
      </c>
      <c r="L4076" s="76">
        <f t="shared" si="2334"/>
        <v>166.42</v>
      </c>
      <c r="N4076" s="70">
        <v>166.42</v>
      </c>
      <c r="O4076" s="70">
        <v>0</v>
      </c>
      <c r="P4076" s="70">
        <f t="shared" si="2335"/>
        <v>166.42</v>
      </c>
      <c r="Q4076" s="64"/>
      <c r="R4076" s="70">
        <f t="shared" si="2336"/>
        <v>166.42</v>
      </c>
      <c r="S4076" s="70">
        <f t="shared" si="2336"/>
        <v>0</v>
      </c>
      <c r="T4076" s="70">
        <f t="shared" si="2337"/>
        <v>166.42</v>
      </c>
      <c r="U4076" s="70">
        <f t="shared" si="2338"/>
        <v>0</v>
      </c>
      <c r="V4076" s="78">
        <f t="shared" si="2339"/>
        <v>166.42</v>
      </c>
      <c r="X4076" s="70">
        <v>166.42</v>
      </c>
      <c r="Y4076" s="70">
        <v>0</v>
      </c>
      <c r="Z4076" s="70">
        <v>166.42</v>
      </c>
      <c r="AA4076" s="79"/>
      <c r="AB4076" s="108">
        <f t="shared" si="2330"/>
        <v>0</v>
      </c>
    </row>
    <row r="4077" spans="1:28" s="34" customFormat="1" ht="22.5" x14ac:dyDescent="0.25">
      <c r="A4077" s="72" t="s">
        <v>19878</v>
      </c>
      <c r="B4077" s="73" t="s">
        <v>25132</v>
      </c>
      <c r="C4077" s="74" t="s">
        <v>15719</v>
      </c>
      <c r="D4077" s="75">
        <v>0</v>
      </c>
      <c r="E4077" s="70">
        <v>170.5</v>
      </c>
      <c r="F4077" s="76">
        <f t="shared" si="2331"/>
        <v>0</v>
      </c>
      <c r="G4077" s="29"/>
      <c r="H4077" s="70">
        <f t="shared" si="2332"/>
        <v>170.5</v>
      </c>
      <c r="I4077" s="70">
        <f t="shared" si="2332"/>
        <v>0</v>
      </c>
      <c r="J4077" s="70">
        <f t="shared" si="2333"/>
        <v>170.5</v>
      </c>
      <c r="K4077" s="70">
        <v>0</v>
      </c>
      <c r="L4077" s="76">
        <f t="shared" si="2334"/>
        <v>170.5</v>
      </c>
      <c r="N4077" s="70">
        <v>170.5</v>
      </c>
      <c r="O4077" s="70">
        <v>0</v>
      </c>
      <c r="P4077" s="70">
        <f t="shared" si="2335"/>
        <v>170.5</v>
      </c>
      <c r="Q4077" s="64"/>
      <c r="R4077" s="70">
        <f t="shared" si="2336"/>
        <v>170.5</v>
      </c>
      <c r="S4077" s="70">
        <f t="shared" si="2336"/>
        <v>0</v>
      </c>
      <c r="T4077" s="70">
        <f t="shared" si="2337"/>
        <v>170.5</v>
      </c>
      <c r="U4077" s="70">
        <f t="shared" si="2338"/>
        <v>0</v>
      </c>
      <c r="V4077" s="78">
        <f t="shared" si="2339"/>
        <v>170.5</v>
      </c>
      <c r="X4077" s="70">
        <v>170.5</v>
      </c>
      <c r="Y4077" s="70">
        <v>0</v>
      </c>
      <c r="Z4077" s="70">
        <v>170.5</v>
      </c>
      <c r="AA4077" s="79"/>
      <c r="AB4077" s="108">
        <f t="shared" si="2330"/>
        <v>0</v>
      </c>
    </row>
    <row r="4078" spans="1:28" s="34" customFormat="1" x14ac:dyDescent="0.25">
      <c r="A4078" s="72" t="s">
        <v>19879</v>
      </c>
      <c r="B4078" s="73" t="s">
        <v>25133</v>
      </c>
      <c r="C4078" s="74" t="s">
        <v>15719</v>
      </c>
      <c r="D4078" s="75">
        <v>0</v>
      </c>
      <c r="E4078" s="70">
        <v>176</v>
      </c>
      <c r="F4078" s="76">
        <f t="shared" si="2331"/>
        <v>0</v>
      </c>
      <c r="G4078" s="77"/>
      <c r="H4078" s="70">
        <f t="shared" si="2332"/>
        <v>176</v>
      </c>
      <c r="I4078" s="70">
        <f t="shared" si="2332"/>
        <v>0</v>
      </c>
      <c r="J4078" s="70">
        <f t="shared" si="2333"/>
        <v>176</v>
      </c>
      <c r="K4078" s="70">
        <v>0</v>
      </c>
      <c r="L4078" s="76">
        <f t="shared" si="2334"/>
        <v>176</v>
      </c>
      <c r="N4078" s="70">
        <v>176</v>
      </c>
      <c r="O4078" s="70">
        <v>0</v>
      </c>
      <c r="P4078" s="70">
        <f t="shared" si="2335"/>
        <v>176</v>
      </c>
      <c r="Q4078" s="64"/>
      <c r="R4078" s="70">
        <f t="shared" si="2336"/>
        <v>176</v>
      </c>
      <c r="S4078" s="70">
        <f t="shared" si="2336"/>
        <v>0</v>
      </c>
      <c r="T4078" s="70">
        <f t="shared" si="2337"/>
        <v>176</v>
      </c>
      <c r="U4078" s="70">
        <f t="shared" si="2338"/>
        <v>0</v>
      </c>
      <c r="V4078" s="78">
        <f t="shared" si="2339"/>
        <v>176</v>
      </c>
      <c r="X4078" s="70">
        <v>176</v>
      </c>
      <c r="Y4078" s="70">
        <v>0</v>
      </c>
      <c r="Z4078" s="70">
        <v>176</v>
      </c>
      <c r="AA4078" s="79"/>
      <c r="AB4078" s="108">
        <f t="shared" si="2330"/>
        <v>0</v>
      </c>
    </row>
    <row r="4079" spans="1:28" s="34" customFormat="1" ht="33.75" x14ac:dyDescent="0.25">
      <c r="A4079" s="66" t="s">
        <v>19767</v>
      </c>
      <c r="B4079" s="67" t="s">
        <v>25134</v>
      </c>
      <c r="C4079" s="68"/>
      <c r="D4079" s="69"/>
      <c r="E4079" s="70"/>
      <c r="F4079" s="71"/>
      <c r="G4079" s="39"/>
      <c r="H4079" s="70"/>
      <c r="I4079" s="70"/>
      <c r="J4079" s="70"/>
      <c r="K4079" s="70"/>
      <c r="L4079" s="76"/>
      <c r="N4079" s="70"/>
      <c r="O4079" s="70"/>
      <c r="P4079" s="70"/>
      <c r="Q4079" s="64"/>
      <c r="R4079" s="70"/>
      <c r="S4079" s="70"/>
      <c r="T4079" s="70"/>
      <c r="U4079" s="70"/>
      <c r="V4079" s="78"/>
      <c r="X4079" s="70"/>
      <c r="Y4079" s="70"/>
      <c r="Z4079" s="70"/>
      <c r="AA4079" s="79"/>
      <c r="AB4079" s="108">
        <f t="shared" si="2330"/>
        <v>0</v>
      </c>
    </row>
    <row r="4080" spans="1:28" s="34" customFormat="1" ht="22.5" x14ac:dyDescent="0.25">
      <c r="A4080" s="72" t="s">
        <v>19768</v>
      </c>
      <c r="B4080" s="73" t="s">
        <v>25135</v>
      </c>
      <c r="C4080" s="74" t="s">
        <v>15692</v>
      </c>
      <c r="D4080" s="75">
        <v>0</v>
      </c>
      <c r="E4080" s="70">
        <v>83.649999999999991</v>
      </c>
      <c r="F4080" s="76">
        <f t="shared" ref="F4080:F4094" si="2340">ROUND(D4080*E4080,2)</f>
        <v>0</v>
      </c>
      <c r="G4080" s="90"/>
      <c r="H4080" s="70">
        <f t="shared" ref="H4080:I4094" si="2341">ROUND(N4080+(N4080*$H$2/100),2)</f>
        <v>78.510000000000005</v>
      </c>
      <c r="I4080" s="70">
        <f t="shared" si="2341"/>
        <v>5.14</v>
      </c>
      <c r="J4080" s="70">
        <f t="shared" ref="J4080:J4094" si="2342">H4080+I4080</f>
        <v>83.65</v>
      </c>
      <c r="K4080" s="70">
        <v>0</v>
      </c>
      <c r="L4080" s="76">
        <f t="shared" ref="L4080:L4094" si="2343">SUM(J4080:K4080)</f>
        <v>83.65</v>
      </c>
      <c r="M4080" s="43"/>
      <c r="N4080" s="70">
        <v>78.509999999999991</v>
      </c>
      <c r="O4080" s="70">
        <v>5.14</v>
      </c>
      <c r="P4080" s="70">
        <f t="shared" ref="P4080:P4094" si="2344">SUM(N4080:O4080)</f>
        <v>83.649999999999991</v>
      </c>
      <c r="Q4080" s="64"/>
      <c r="R4080" s="70">
        <f t="shared" ref="R4080:S4094" si="2345">X4080</f>
        <v>78.510000000000005</v>
      </c>
      <c r="S4080" s="70">
        <f t="shared" si="2345"/>
        <v>5.14</v>
      </c>
      <c r="T4080" s="70">
        <f t="shared" ref="T4080:T4094" si="2346">R4080+S4080</f>
        <v>83.65</v>
      </c>
      <c r="U4080" s="70">
        <f t="shared" ref="U4080:U4094" si="2347">ROUND(Z4080*$H$2,2)/100</f>
        <v>0</v>
      </c>
      <c r="V4080" s="78">
        <f t="shared" ref="V4080:V4094" si="2348">SUM(T4080:U4080)</f>
        <v>83.65</v>
      </c>
      <c r="W4080" s="43"/>
      <c r="X4080" s="70">
        <v>78.510000000000005</v>
      </c>
      <c r="Y4080" s="70">
        <v>5.14</v>
      </c>
      <c r="Z4080" s="70">
        <v>83.65</v>
      </c>
      <c r="AA4080" s="79"/>
      <c r="AB4080" s="108">
        <f t="shared" si="2330"/>
        <v>0</v>
      </c>
    </row>
    <row r="4081" spans="1:28" ht="22.5" x14ac:dyDescent="0.25">
      <c r="A4081" s="72" t="s">
        <v>19769</v>
      </c>
      <c r="B4081" s="73" t="s">
        <v>25136</v>
      </c>
      <c r="C4081" s="74" t="s">
        <v>15692</v>
      </c>
      <c r="D4081" s="75">
        <v>0</v>
      </c>
      <c r="E4081" s="70">
        <v>26.7</v>
      </c>
      <c r="F4081" s="76">
        <f t="shared" si="2340"/>
        <v>0</v>
      </c>
      <c r="G4081" s="90"/>
      <c r="H4081" s="70">
        <f t="shared" si="2341"/>
        <v>25.65</v>
      </c>
      <c r="I4081" s="70">
        <f t="shared" si="2341"/>
        <v>1.05</v>
      </c>
      <c r="J4081" s="70">
        <f t="shared" si="2342"/>
        <v>26.7</v>
      </c>
      <c r="K4081" s="70">
        <v>0</v>
      </c>
      <c r="L4081" s="76">
        <f t="shared" si="2343"/>
        <v>26.7</v>
      </c>
      <c r="M4081" s="43"/>
      <c r="N4081" s="70">
        <v>25.65</v>
      </c>
      <c r="O4081" s="70">
        <v>1.05</v>
      </c>
      <c r="P4081" s="70">
        <f t="shared" si="2344"/>
        <v>26.7</v>
      </c>
      <c r="Q4081" s="64"/>
      <c r="R4081" s="70">
        <f t="shared" si="2345"/>
        <v>25.65</v>
      </c>
      <c r="S4081" s="70">
        <f t="shared" si="2345"/>
        <v>1.06</v>
      </c>
      <c r="T4081" s="70">
        <f t="shared" si="2346"/>
        <v>26.709999999999997</v>
      </c>
      <c r="U4081" s="70">
        <f t="shared" si="2347"/>
        <v>0</v>
      </c>
      <c r="V4081" s="78">
        <f t="shared" si="2348"/>
        <v>26.709999999999997</v>
      </c>
      <c r="W4081" s="43"/>
      <c r="X4081" s="70">
        <v>25.65</v>
      </c>
      <c r="Y4081" s="70">
        <v>1.06</v>
      </c>
      <c r="Z4081" s="70">
        <v>26.71</v>
      </c>
      <c r="AA4081" s="79"/>
      <c r="AB4081" s="80">
        <f t="shared" si="2330"/>
        <v>0</v>
      </c>
    </row>
    <row r="4082" spans="1:28" x14ac:dyDescent="0.25">
      <c r="A4082" s="72" t="s">
        <v>19770</v>
      </c>
      <c r="B4082" s="73" t="s">
        <v>25137</v>
      </c>
      <c r="C4082" s="74" t="s">
        <v>15719</v>
      </c>
      <c r="D4082" s="75">
        <v>0</v>
      </c>
      <c r="E4082" s="70">
        <v>691.2700000000001</v>
      </c>
      <c r="F4082" s="76">
        <f t="shared" si="2340"/>
        <v>0</v>
      </c>
      <c r="G4082" s="77"/>
      <c r="H4082" s="70">
        <f t="shared" si="2341"/>
        <v>648.70000000000005</v>
      </c>
      <c r="I4082" s="70">
        <f t="shared" si="2341"/>
        <v>42.57</v>
      </c>
      <c r="J4082" s="70">
        <f t="shared" si="2342"/>
        <v>691.2700000000001</v>
      </c>
      <c r="K4082" s="70">
        <v>0</v>
      </c>
      <c r="L4082" s="76">
        <f t="shared" si="2343"/>
        <v>691.2700000000001</v>
      </c>
      <c r="N4082" s="70">
        <v>648.70000000000005</v>
      </c>
      <c r="O4082" s="70">
        <v>42.57</v>
      </c>
      <c r="P4082" s="70">
        <f t="shared" si="2344"/>
        <v>691.2700000000001</v>
      </c>
      <c r="Q4082" s="64"/>
      <c r="R4082" s="70">
        <f t="shared" si="2345"/>
        <v>648.70000000000005</v>
      </c>
      <c r="S4082" s="70">
        <f t="shared" si="2345"/>
        <v>42.56</v>
      </c>
      <c r="T4082" s="70">
        <f t="shared" si="2346"/>
        <v>691.26</v>
      </c>
      <c r="U4082" s="70">
        <f t="shared" si="2347"/>
        <v>0</v>
      </c>
      <c r="V4082" s="78">
        <f t="shared" si="2348"/>
        <v>691.26</v>
      </c>
      <c r="X4082" s="70">
        <v>648.70000000000005</v>
      </c>
      <c r="Y4082" s="70">
        <v>42.56</v>
      </c>
      <c r="Z4082" s="70">
        <v>691.26</v>
      </c>
      <c r="AA4082" s="79"/>
      <c r="AB4082" s="80">
        <f t="shared" si="2330"/>
        <v>0</v>
      </c>
    </row>
    <row r="4083" spans="1:28" x14ac:dyDescent="0.25">
      <c r="A4083" s="72" t="s">
        <v>19771</v>
      </c>
      <c r="B4083" s="73" t="s">
        <v>25138</v>
      </c>
      <c r="C4083" s="74" t="s">
        <v>15719</v>
      </c>
      <c r="D4083" s="75">
        <v>0</v>
      </c>
      <c r="E4083" s="70">
        <v>42.13</v>
      </c>
      <c r="F4083" s="76">
        <f t="shared" si="2340"/>
        <v>0</v>
      </c>
      <c r="G4083" s="77"/>
      <c r="H4083" s="70">
        <f t="shared" si="2341"/>
        <v>42.13</v>
      </c>
      <c r="I4083" s="70">
        <f t="shared" si="2341"/>
        <v>0</v>
      </c>
      <c r="J4083" s="70">
        <f t="shared" si="2342"/>
        <v>42.13</v>
      </c>
      <c r="K4083" s="70">
        <v>0</v>
      </c>
      <c r="L4083" s="76">
        <f t="shared" si="2343"/>
        <v>42.13</v>
      </c>
      <c r="N4083" s="70">
        <v>42.13</v>
      </c>
      <c r="O4083" s="70">
        <v>0</v>
      </c>
      <c r="P4083" s="70">
        <f t="shared" si="2344"/>
        <v>42.13</v>
      </c>
      <c r="Q4083" s="64"/>
      <c r="R4083" s="70">
        <f t="shared" si="2345"/>
        <v>42.13</v>
      </c>
      <c r="S4083" s="70">
        <f t="shared" si="2345"/>
        <v>0</v>
      </c>
      <c r="T4083" s="70">
        <f t="shared" si="2346"/>
        <v>42.13</v>
      </c>
      <c r="U4083" s="70">
        <f t="shared" si="2347"/>
        <v>0</v>
      </c>
      <c r="V4083" s="78">
        <f t="shared" si="2348"/>
        <v>42.13</v>
      </c>
      <c r="X4083" s="70">
        <v>42.13</v>
      </c>
      <c r="Y4083" s="70">
        <v>0</v>
      </c>
      <c r="Z4083" s="70">
        <v>42.13</v>
      </c>
      <c r="AA4083" s="79"/>
      <c r="AB4083" s="80">
        <f t="shared" si="2330"/>
        <v>0</v>
      </c>
    </row>
    <row r="4084" spans="1:28" x14ac:dyDescent="0.25">
      <c r="A4084" s="72" t="s">
        <v>19772</v>
      </c>
      <c r="B4084" s="73" t="s">
        <v>25139</v>
      </c>
      <c r="C4084" s="74" t="s">
        <v>15980</v>
      </c>
      <c r="D4084" s="75">
        <v>0</v>
      </c>
      <c r="E4084" s="70">
        <v>15.81</v>
      </c>
      <c r="F4084" s="76">
        <f t="shared" si="2340"/>
        <v>0</v>
      </c>
      <c r="G4084" s="77"/>
      <c r="H4084" s="70">
        <f t="shared" si="2341"/>
        <v>15.81</v>
      </c>
      <c r="I4084" s="70">
        <f t="shared" si="2341"/>
        <v>0</v>
      </c>
      <c r="J4084" s="70">
        <f t="shared" si="2342"/>
        <v>15.81</v>
      </c>
      <c r="K4084" s="70">
        <v>0</v>
      </c>
      <c r="L4084" s="76">
        <f t="shared" si="2343"/>
        <v>15.81</v>
      </c>
      <c r="N4084" s="70">
        <v>15.81</v>
      </c>
      <c r="O4084" s="70">
        <v>0</v>
      </c>
      <c r="P4084" s="70">
        <f t="shared" si="2344"/>
        <v>15.81</v>
      </c>
      <c r="Q4084" s="64"/>
      <c r="R4084" s="70">
        <f t="shared" si="2345"/>
        <v>15.81</v>
      </c>
      <c r="S4084" s="70">
        <f t="shared" si="2345"/>
        <v>0</v>
      </c>
      <c r="T4084" s="70">
        <f t="shared" si="2346"/>
        <v>15.81</v>
      </c>
      <c r="U4084" s="70">
        <f t="shared" si="2347"/>
        <v>0</v>
      </c>
      <c r="V4084" s="78">
        <f t="shared" si="2348"/>
        <v>15.81</v>
      </c>
      <c r="X4084" s="70">
        <v>15.81</v>
      </c>
      <c r="Y4084" s="70">
        <v>0</v>
      </c>
      <c r="Z4084" s="70">
        <v>15.81</v>
      </c>
      <c r="AA4084" s="79"/>
      <c r="AB4084" s="80">
        <f t="shared" si="2330"/>
        <v>-1.0000000000001563E-2</v>
      </c>
    </row>
    <row r="4085" spans="1:28" x14ac:dyDescent="0.25">
      <c r="A4085" s="72" t="s">
        <v>19880</v>
      </c>
      <c r="B4085" s="73" t="s">
        <v>25140</v>
      </c>
      <c r="C4085" s="74" t="s">
        <v>15692</v>
      </c>
      <c r="D4085" s="75">
        <v>0</v>
      </c>
      <c r="E4085" s="70">
        <v>272.85000000000002</v>
      </c>
      <c r="F4085" s="76">
        <f t="shared" si="2340"/>
        <v>0</v>
      </c>
      <c r="G4085" s="29"/>
      <c r="H4085" s="70">
        <f t="shared" si="2341"/>
        <v>256.88</v>
      </c>
      <c r="I4085" s="70">
        <f t="shared" si="2341"/>
        <v>15.97</v>
      </c>
      <c r="J4085" s="70">
        <f t="shared" si="2342"/>
        <v>272.85000000000002</v>
      </c>
      <c r="K4085" s="70">
        <v>0</v>
      </c>
      <c r="L4085" s="76">
        <f t="shared" si="2343"/>
        <v>272.85000000000002</v>
      </c>
      <c r="N4085" s="70">
        <v>256.88</v>
      </c>
      <c r="O4085" s="70">
        <v>15.97</v>
      </c>
      <c r="P4085" s="70">
        <f t="shared" si="2344"/>
        <v>272.85000000000002</v>
      </c>
      <c r="Q4085" s="64"/>
      <c r="R4085" s="70">
        <f t="shared" si="2345"/>
        <v>256.88</v>
      </c>
      <c r="S4085" s="70">
        <f t="shared" si="2345"/>
        <v>15.97</v>
      </c>
      <c r="T4085" s="70">
        <f t="shared" si="2346"/>
        <v>272.85000000000002</v>
      </c>
      <c r="U4085" s="70">
        <f t="shared" si="2347"/>
        <v>0</v>
      </c>
      <c r="V4085" s="78">
        <f t="shared" si="2348"/>
        <v>272.85000000000002</v>
      </c>
      <c r="X4085" s="70">
        <v>256.88</v>
      </c>
      <c r="Y4085" s="70">
        <v>15.97</v>
      </c>
      <c r="Z4085" s="70">
        <v>272.85000000000002</v>
      </c>
      <c r="AA4085" s="79"/>
      <c r="AB4085" s="80">
        <f t="shared" si="2330"/>
        <v>1.0000000000104592E-2</v>
      </c>
    </row>
    <row r="4086" spans="1:28" x14ac:dyDescent="0.25">
      <c r="A4086" s="72" t="s">
        <v>19881</v>
      </c>
      <c r="B4086" s="73" t="s">
        <v>25141</v>
      </c>
      <c r="C4086" s="74" t="s">
        <v>15692</v>
      </c>
      <c r="D4086" s="75">
        <v>0</v>
      </c>
      <c r="E4086" s="70">
        <v>2656.97</v>
      </c>
      <c r="F4086" s="76">
        <f t="shared" si="2340"/>
        <v>0</v>
      </c>
      <c r="G4086" s="29"/>
      <c r="H4086" s="70">
        <f t="shared" si="2341"/>
        <v>2621.5</v>
      </c>
      <c r="I4086" s="70">
        <f t="shared" si="2341"/>
        <v>35.47</v>
      </c>
      <c r="J4086" s="70">
        <f t="shared" si="2342"/>
        <v>2656.97</v>
      </c>
      <c r="K4086" s="70">
        <v>0</v>
      </c>
      <c r="L4086" s="76">
        <f t="shared" si="2343"/>
        <v>2656.97</v>
      </c>
      <c r="N4086" s="70">
        <v>2621.5</v>
      </c>
      <c r="O4086" s="70">
        <v>35.47</v>
      </c>
      <c r="P4086" s="70">
        <f t="shared" si="2344"/>
        <v>2656.97</v>
      </c>
      <c r="Q4086" s="64"/>
      <c r="R4086" s="70">
        <f t="shared" si="2345"/>
        <v>2621.5</v>
      </c>
      <c r="S4086" s="70">
        <f t="shared" si="2345"/>
        <v>35.47</v>
      </c>
      <c r="T4086" s="70">
        <f t="shared" si="2346"/>
        <v>2656.97</v>
      </c>
      <c r="U4086" s="70">
        <f t="shared" si="2347"/>
        <v>0</v>
      </c>
      <c r="V4086" s="78">
        <f t="shared" si="2348"/>
        <v>2656.97</v>
      </c>
      <c r="X4086" s="70">
        <v>2621.5</v>
      </c>
      <c r="Y4086" s="70">
        <v>35.47</v>
      </c>
      <c r="Z4086" s="70">
        <v>2656.97</v>
      </c>
      <c r="AA4086" s="79"/>
      <c r="AB4086" s="80">
        <f t="shared" si="2330"/>
        <v>0</v>
      </c>
    </row>
    <row r="4087" spans="1:28" x14ac:dyDescent="0.25">
      <c r="A4087" s="72" t="s">
        <v>19882</v>
      </c>
      <c r="B4087" s="73" t="s">
        <v>25142</v>
      </c>
      <c r="C4087" s="74" t="s">
        <v>15692</v>
      </c>
      <c r="D4087" s="75">
        <v>0</v>
      </c>
      <c r="E4087" s="70">
        <v>13.309999999999999</v>
      </c>
      <c r="F4087" s="76">
        <f t="shared" si="2340"/>
        <v>0</v>
      </c>
      <c r="G4087" s="29"/>
      <c r="H4087" s="70">
        <f t="shared" si="2341"/>
        <v>7.56</v>
      </c>
      <c r="I4087" s="70">
        <f t="shared" si="2341"/>
        <v>5.75</v>
      </c>
      <c r="J4087" s="70">
        <f t="shared" si="2342"/>
        <v>13.309999999999999</v>
      </c>
      <c r="K4087" s="70">
        <v>0</v>
      </c>
      <c r="L4087" s="76">
        <f t="shared" si="2343"/>
        <v>13.309999999999999</v>
      </c>
      <c r="N4087" s="70">
        <v>7.5600000000000005</v>
      </c>
      <c r="O4087" s="70">
        <v>5.75</v>
      </c>
      <c r="P4087" s="70">
        <f t="shared" si="2344"/>
        <v>13.31</v>
      </c>
      <c r="Q4087" s="64"/>
      <c r="R4087" s="70">
        <f t="shared" si="2345"/>
        <v>7.56</v>
      </c>
      <c r="S4087" s="70">
        <f t="shared" si="2345"/>
        <v>5.76</v>
      </c>
      <c r="T4087" s="70">
        <f t="shared" si="2346"/>
        <v>13.32</v>
      </c>
      <c r="U4087" s="70">
        <f t="shared" si="2347"/>
        <v>0</v>
      </c>
      <c r="V4087" s="78">
        <f t="shared" si="2348"/>
        <v>13.32</v>
      </c>
      <c r="X4087" s="70">
        <v>7.56</v>
      </c>
      <c r="Y4087" s="70">
        <v>5.76</v>
      </c>
      <c r="Z4087" s="70">
        <v>13.32</v>
      </c>
      <c r="AA4087" s="79"/>
      <c r="AB4087" s="80">
        <f t="shared" si="2330"/>
        <v>0</v>
      </c>
    </row>
    <row r="4088" spans="1:28" s="34" customFormat="1" x14ac:dyDescent="0.25">
      <c r="A4088" s="72" t="s">
        <v>19883</v>
      </c>
      <c r="B4088" s="73" t="s">
        <v>25143</v>
      </c>
      <c r="C4088" s="74" t="s">
        <v>15692</v>
      </c>
      <c r="D4088" s="75">
        <v>0</v>
      </c>
      <c r="E4088" s="70">
        <v>13.479999999999999</v>
      </c>
      <c r="F4088" s="76">
        <f t="shared" si="2340"/>
        <v>0</v>
      </c>
      <c r="G4088" s="29"/>
      <c r="H4088" s="70">
        <f t="shared" si="2341"/>
        <v>7.73</v>
      </c>
      <c r="I4088" s="70">
        <f t="shared" si="2341"/>
        <v>5.75</v>
      </c>
      <c r="J4088" s="70">
        <f t="shared" si="2342"/>
        <v>13.48</v>
      </c>
      <c r="K4088" s="70">
        <v>0</v>
      </c>
      <c r="L4088" s="76">
        <f t="shared" si="2343"/>
        <v>13.48</v>
      </c>
      <c r="N4088" s="70">
        <v>7.73</v>
      </c>
      <c r="O4088" s="70">
        <v>5.75</v>
      </c>
      <c r="P4088" s="70">
        <f t="shared" si="2344"/>
        <v>13.48</v>
      </c>
      <c r="Q4088" s="64"/>
      <c r="R4088" s="70">
        <f t="shared" si="2345"/>
        <v>7.73</v>
      </c>
      <c r="S4088" s="70">
        <f t="shared" si="2345"/>
        <v>5.76</v>
      </c>
      <c r="T4088" s="70">
        <f t="shared" si="2346"/>
        <v>13.49</v>
      </c>
      <c r="U4088" s="70">
        <f t="shared" si="2347"/>
        <v>0</v>
      </c>
      <c r="V4088" s="78">
        <f t="shared" si="2348"/>
        <v>13.49</v>
      </c>
      <c r="X4088" s="70">
        <v>7.73</v>
      </c>
      <c r="Y4088" s="70">
        <v>5.76</v>
      </c>
      <c r="Z4088" s="70">
        <v>13.49</v>
      </c>
      <c r="AA4088" s="79"/>
      <c r="AB4088" s="108">
        <f t="shared" si="2330"/>
        <v>0</v>
      </c>
    </row>
    <row r="4089" spans="1:28" s="34" customFormat="1" x14ac:dyDescent="0.25">
      <c r="A4089" s="72" t="s">
        <v>19884</v>
      </c>
      <c r="B4089" s="73" t="s">
        <v>25144</v>
      </c>
      <c r="C4089" s="74" t="s">
        <v>15692</v>
      </c>
      <c r="D4089" s="75">
        <v>0</v>
      </c>
      <c r="E4089" s="70">
        <v>14.329999999999998</v>
      </c>
      <c r="F4089" s="76">
        <f t="shared" si="2340"/>
        <v>0</v>
      </c>
      <c r="G4089" s="29"/>
      <c r="H4089" s="70">
        <f t="shared" si="2341"/>
        <v>8.58</v>
      </c>
      <c r="I4089" s="70">
        <f t="shared" si="2341"/>
        <v>5.75</v>
      </c>
      <c r="J4089" s="70">
        <f t="shared" si="2342"/>
        <v>14.33</v>
      </c>
      <c r="K4089" s="70">
        <v>0</v>
      </c>
      <c r="L4089" s="76">
        <f t="shared" si="2343"/>
        <v>14.33</v>
      </c>
      <c r="N4089" s="70">
        <v>8.5799999999999983</v>
      </c>
      <c r="O4089" s="70">
        <v>5.75</v>
      </c>
      <c r="P4089" s="70">
        <f t="shared" si="2344"/>
        <v>14.329999999999998</v>
      </c>
      <c r="Q4089" s="64"/>
      <c r="R4089" s="70">
        <f t="shared" si="2345"/>
        <v>8.58</v>
      </c>
      <c r="S4089" s="70">
        <f t="shared" si="2345"/>
        <v>5.76</v>
      </c>
      <c r="T4089" s="70">
        <f t="shared" si="2346"/>
        <v>14.34</v>
      </c>
      <c r="U4089" s="70">
        <f t="shared" si="2347"/>
        <v>0</v>
      </c>
      <c r="V4089" s="78">
        <f t="shared" si="2348"/>
        <v>14.34</v>
      </c>
      <c r="X4089" s="70">
        <v>8.58</v>
      </c>
      <c r="Y4089" s="70">
        <v>5.76</v>
      </c>
      <c r="Z4089" s="70">
        <v>14.34</v>
      </c>
      <c r="AA4089" s="79"/>
      <c r="AB4089" s="108">
        <f t="shared" si="2330"/>
        <v>0</v>
      </c>
    </row>
    <row r="4090" spans="1:28" s="34" customFormat="1" x14ac:dyDescent="0.25">
      <c r="A4090" s="72" t="s">
        <v>19885</v>
      </c>
      <c r="B4090" s="73" t="s">
        <v>25145</v>
      </c>
      <c r="C4090" s="74" t="s">
        <v>15692</v>
      </c>
      <c r="D4090" s="75">
        <v>0</v>
      </c>
      <c r="E4090" s="70">
        <v>14.739999999999998</v>
      </c>
      <c r="F4090" s="76">
        <f t="shared" si="2340"/>
        <v>0</v>
      </c>
      <c r="G4090" s="29"/>
      <c r="H4090" s="70">
        <f t="shared" si="2341"/>
        <v>8.99</v>
      </c>
      <c r="I4090" s="70">
        <f t="shared" si="2341"/>
        <v>5.75</v>
      </c>
      <c r="J4090" s="70">
        <f t="shared" si="2342"/>
        <v>14.74</v>
      </c>
      <c r="K4090" s="70">
        <v>0</v>
      </c>
      <c r="L4090" s="76">
        <f t="shared" si="2343"/>
        <v>14.74</v>
      </c>
      <c r="N4090" s="70">
        <v>8.9899999999999984</v>
      </c>
      <c r="O4090" s="70">
        <v>5.75</v>
      </c>
      <c r="P4090" s="70">
        <f t="shared" si="2344"/>
        <v>14.739999999999998</v>
      </c>
      <c r="Q4090" s="64"/>
      <c r="R4090" s="70">
        <f t="shared" si="2345"/>
        <v>8.99</v>
      </c>
      <c r="S4090" s="70">
        <f t="shared" si="2345"/>
        <v>5.76</v>
      </c>
      <c r="T4090" s="70">
        <f t="shared" si="2346"/>
        <v>14.75</v>
      </c>
      <c r="U4090" s="70">
        <f t="shared" si="2347"/>
        <v>0</v>
      </c>
      <c r="V4090" s="78">
        <f t="shared" si="2348"/>
        <v>14.75</v>
      </c>
      <c r="X4090" s="70">
        <v>8.99</v>
      </c>
      <c r="Y4090" s="70">
        <v>5.76</v>
      </c>
      <c r="Z4090" s="70">
        <v>14.75</v>
      </c>
      <c r="AA4090" s="79"/>
      <c r="AB4090" s="108">
        <f t="shared" si="2330"/>
        <v>-9.9999999999997868E-3</v>
      </c>
    </row>
    <row r="4091" spans="1:28" s="34" customFormat="1" x14ac:dyDescent="0.25">
      <c r="A4091" s="72" t="s">
        <v>19886</v>
      </c>
      <c r="B4091" s="73" t="s">
        <v>25146</v>
      </c>
      <c r="C4091" s="74" t="s">
        <v>15692</v>
      </c>
      <c r="D4091" s="75">
        <v>0</v>
      </c>
      <c r="E4091" s="70">
        <v>21.490000000000002</v>
      </c>
      <c r="F4091" s="76">
        <f t="shared" si="2340"/>
        <v>0</v>
      </c>
      <c r="G4091" s="29"/>
      <c r="H4091" s="70">
        <f t="shared" si="2341"/>
        <v>15.74</v>
      </c>
      <c r="I4091" s="70">
        <f t="shared" si="2341"/>
        <v>5.75</v>
      </c>
      <c r="J4091" s="70">
        <f t="shared" si="2342"/>
        <v>21.490000000000002</v>
      </c>
      <c r="K4091" s="70">
        <v>0</v>
      </c>
      <c r="L4091" s="76">
        <f t="shared" si="2343"/>
        <v>21.490000000000002</v>
      </c>
      <c r="N4091" s="70">
        <v>15.739999999999998</v>
      </c>
      <c r="O4091" s="70">
        <v>5.75</v>
      </c>
      <c r="P4091" s="70">
        <f t="shared" si="2344"/>
        <v>21.49</v>
      </c>
      <c r="Q4091" s="64"/>
      <c r="R4091" s="70">
        <f t="shared" si="2345"/>
        <v>15.74</v>
      </c>
      <c r="S4091" s="70">
        <f t="shared" si="2345"/>
        <v>5.76</v>
      </c>
      <c r="T4091" s="70">
        <f t="shared" si="2346"/>
        <v>21.5</v>
      </c>
      <c r="U4091" s="70">
        <f t="shared" si="2347"/>
        <v>0</v>
      </c>
      <c r="V4091" s="78">
        <f t="shared" si="2348"/>
        <v>21.5</v>
      </c>
      <c r="X4091" s="70">
        <v>15.74</v>
      </c>
      <c r="Y4091" s="70">
        <v>5.76</v>
      </c>
      <c r="Z4091" s="70">
        <v>21.5</v>
      </c>
      <c r="AA4091" s="79"/>
      <c r="AB4091" s="108">
        <f t="shared" si="2330"/>
        <v>-9.9999999999997868E-3</v>
      </c>
    </row>
    <row r="4092" spans="1:28" s="34" customFormat="1" x14ac:dyDescent="0.25">
      <c r="A4092" s="72" t="s">
        <v>19887</v>
      </c>
      <c r="B4092" s="73" t="s">
        <v>25147</v>
      </c>
      <c r="C4092" s="74" t="s">
        <v>15692</v>
      </c>
      <c r="D4092" s="75">
        <v>0</v>
      </c>
      <c r="E4092" s="70">
        <v>31.150000000000002</v>
      </c>
      <c r="F4092" s="76">
        <f t="shared" si="2340"/>
        <v>0</v>
      </c>
      <c r="G4092" s="29"/>
      <c r="H4092" s="70">
        <f t="shared" si="2341"/>
        <v>24.7</v>
      </c>
      <c r="I4092" s="70">
        <f t="shared" si="2341"/>
        <v>6.45</v>
      </c>
      <c r="J4092" s="70">
        <f t="shared" si="2342"/>
        <v>31.15</v>
      </c>
      <c r="K4092" s="70">
        <v>0</v>
      </c>
      <c r="L4092" s="76">
        <f t="shared" si="2343"/>
        <v>31.15</v>
      </c>
      <c r="N4092" s="70">
        <v>24.700000000000003</v>
      </c>
      <c r="O4092" s="70">
        <v>6.45</v>
      </c>
      <c r="P4092" s="70">
        <f t="shared" si="2344"/>
        <v>31.150000000000002</v>
      </c>
      <c r="Q4092" s="64"/>
      <c r="R4092" s="70">
        <f t="shared" si="2345"/>
        <v>24.7</v>
      </c>
      <c r="S4092" s="70">
        <f t="shared" si="2345"/>
        <v>6.44</v>
      </c>
      <c r="T4092" s="70">
        <f t="shared" si="2346"/>
        <v>31.14</v>
      </c>
      <c r="U4092" s="70">
        <f t="shared" si="2347"/>
        <v>0</v>
      </c>
      <c r="V4092" s="78">
        <f t="shared" si="2348"/>
        <v>31.14</v>
      </c>
      <c r="X4092" s="70">
        <v>24.7</v>
      </c>
      <c r="Y4092" s="70">
        <v>6.44</v>
      </c>
      <c r="Z4092" s="70">
        <v>31.14</v>
      </c>
      <c r="AA4092" s="79"/>
      <c r="AB4092" s="108">
        <f t="shared" si="2330"/>
        <v>-1.0000000000001563E-2</v>
      </c>
    </row>
    <row r="4093" spans="1:28" s="34" customFormat="1" x14ac:dyDescent="0.25">
      <c r="A4093" s="72" t="s">
        <v>19888</v>
      </c>
      <c r="B4093" s="73" t="s">
        <v>25148</v>
      </c>
      <c r="C4093" s="74" t="s">
        <v>15692</v>
      </c>
      <c r="D4093" s="75">
        <v>0</v>
      </c>
      <c r="E4093" s="70">
        <v>32.14</v>
      </c>
      <c r="F4093" s="76">
        <f t="shared" si="2340"/>
        <v>0</v>
      </c>
      <c r="G4093" s="29"/>
      <c r="H4093" s="70">
        <f t="shared" si="2341"/>
        <v>25.69</v>
      </c>
      <c r="I4093" s="70">
        <f t="shared" si="2341"/>
        <v>6.45</v>
      </c>
      <c r="J4093" s="70">
        <f t="shared" si="2342"/>
        <v>32.14</v>
      </c>
      <c r="K4093" s="70">
        <v>0</v>
      </c>
      <c r="L4093" s="76">
        <f t="shared" si="2343"/>
        <v>32.14</v>
      </c>
      <c r="N4093" s="70">
        <v>25.69</v>
      </c>
      <c r="O4093" s="70">
        <v>6.45</v>
      </c>
      <c r="P4093" s="70">
        <f t="shared" si="2344"/>
        <v>32.14</v>
      </c>
      <c r="Q4093" s="64"/>
      <c r="R4093" s="70">
        <f t="shared" si="2345"/>
        <v>25.69</v>
      </c>
      <c r="S4093" s="70">
        <f t="shared" si="2345"/>
        <v>6.44</v>
      </c>
      <c r="T4093" s="70">
        <f t="shared" si="2346"/>
        <v>32.130000000000003</v>
      </c>
      <c r="U4093" s="70">
        <f t="shared" si="2347"/>
        <v>0</v>
      </c>
      <c r="V4093" s="78">
        <f t="shared" si="2348"/>
        <v>32.130000000000003</v>
      </c>
      <c r="X4093" s="70">
        <v>25.69</v>
      </c>
      <c r="Y4093" s="70">
        <v>6.44</v>
      </c>
      <c r="Z4093" s="70">
        <v>32.130000000000003</v>
      </c>
      <c r="AA4093" s="79"/>
      <c r="AB4093" s="108">
        <f t="shared" si="2330"/>
        <v>-1.0000000000001563E-2</v>
      </c>
    </row>
    <row r="4094" spans="1:28" s="34" customFormat="1" x14ac:dyDescent="0.25">
      <c r="A4094" s="72" t="s">
        <v>19889</v>
      </c>
      <c r="B4094" s="73" t="s">
        <v>19774</v>
      </c>
      <c r="C4094" s="74" t="s">
        <v>15692</v>
      </c>
      <c r="D4094" s="75">
        <v>0</v>
      </c>
      <c r="E4094" s="70">
        <v>68.73</v>
      </c>
      <c r="F4094" s="76">
        <f t="shared" si="2340"/>
        <v>0</v>
      </c>
      <c r="G4094" s="29"/>
      <c r="H4094" s="70">
        <f t="shared" si="2341"/>
        <v>61.03</v>
      </c>
      <c r="I4094" s="70">
        <f t="shared" si="2341"/>
        <v>7.7</v>
      </c>
      <c r="J4094" s="70">
        <f t="shared" si="2342"/>
        <v>68.73</v>
      </c>
      <c r="K4094" s="70">
        <v>0</v>
      </c>
      <c r="L4094" s="76">
        <f t="shared" si="2343"/>
        <v>68.73</v>
      </c>
      <c r="N4094" s="70">
        <v>61.03</v>
      </c>
      <c r="O4094" s="70">
        <v>7.6999999999999993</v>
      </c>
      <c r="P4094" s="70">
        <f t="shared" si="2344"/>
        <v>68.73</v>
      </c>
      <c r="Q4094" s="64"/>
      <c r="R4094" s="70">
        <f t="shared" si="2345"/>
        <v>61.03</v>
      </c>
      <c r="S4094" s="70">
        <f t="shared" si="2345"/>
        <v>7.69</v>
      </c>
      <c r="T4094" s="70">
        <f t="shared" si="2346"/>
        <v>68.72</v>
      </c>
      <c r="U4094" s="70">
        <f t="shared" si="2347"/>
        <v>0</v>
      </c>
      <c r="V4094" s="78">
        <f t="shared" si="2348"/>
        <v>68.72</v>
      </c>
      <c r="X4094" s="70">
        <v>61.03</v>
      </c>
      <c r="Y4094" s="70">
        <v>7.69</v>
      </c>
      <c r="Z4094" s="70">
        <v>68.72</v>
      </c>
      <c r="AA4094" s="79"/>
      <c r="AB4094" s="108">
        <f t="shared" si="2330"/>
        <v>-1.0000000000001563E-2</v>
      </c>
    </row>
    <row r="4095" spans="1:28" s="34" customFormat="1" x14ac:dyDescent="0.25">
      <c r="A4095" s="66" t="s">
        <v>19773</v>
      </c>
      <c r="B4095" s="67" t="s">
        <v>25149</v>
      </c>
      <c r="C4095" s="68"/>
      <c r="D4095" s="69"/>
      <c r="E4095" s="70"/>
      <c r="F4095" s="71"/>
      <c r="G4095" s="39"/>
      <c r="H4095" s="70"/>
      <c r="I4095" s="70"/>
      <c r="J4095" s="70"/>
      <c r="K4095" s="70"/>
      <c r="L4095" s="76"/>
      <c r="N4095" s="70"/>
      <c r="O4095" s="70"/>
      <c r="P4095" s="70"/>
      <c r="Q4095" s="64"/>
      <c r="R4095" s="70"/>
      <c r="S4095" s="70"/>
      <c r="T4095" s="70"/>
      <c r="U4095" s="70"/>
      <c r="V4095" s="78"/>
      <c r="X4095" s="70"/>
      <c r="Y4095" s="70"/>
      <c r="Z4095" s="70"/>
      <c r="AA4095" s="79"/>
      <c r="AB4095" s="108">
        <f t="shared" si="2330"/>
        <v>1.0000000000001563E-2</v>
      </c>
    </row>
    <row r="4096" spans="1:28" s="34" customFormat="1" ht="22.5" x14ac:dyDescent="0.25">
      <c r="A4096" s="66" t="s">
        <v>19775</v>
      </c>
      <c r="B4096" s="67" t="s">
        <v>25150</v>
      </c>
      <c r="C4096" s="68"/>
      <c r="D4096" s="69"/>
      <c r="E4096" s="70"/>
      <c r="F4096" s="71"/>
      <c r="G4096" s="39"/>
      <c r="H4096" s="70"/>
      <c r="I4096" s="70"/>
      <c r="J4096" s="70"/>
      <c r="K4096" s="70"/>
      <c r="L4096" s="76"/>
      <c r="N4096" s="70"/>
      <c r="O4096" s="70"/>
      <c r="P4096" s="70"/>
      <c r="Q4096" s="64"/>
      <c r="R4096" s="70"/>
      <c r="S4096" s="70"/>
      <c r="T4096" s="70"/>
      <c r="U4096" s="70"/>
      <c r="V4096" s="78"/>
      <c r="X4096" s="70"/>
      <c r="Y4096" s="70"/>
      <c r="Z4096" s="70"/>
      <c r="AA4096" s="79"/>
      <c r="AB4096" s="108">
        <f t="shared" si="2330"/>
        <v>9.9999999999980105E-3</v>
      </c>
    </row>
    <row r="4097" spans="1:28" s="34" customFormat="1" x14ac:dyDescent="0.25">
      <c r="A4097" s="122" t="s">
        <v>19776</v>
      </c>
      <c r="B4097" s="123" t="s">
        <v>19777</v>
      </c>
      <c r="C4097" s="124" t="s">
        <v>15692</v>
      </c>
      <c r="D4097" s="125">
        <v>0</v>
      </c>
      <c r="E4097" s="126">
        <v>402.26</v>
      </c>
      <c r="F4097" s="127">
        <f>ROUND(D4097*E4097,2)</f>
        <v>0</v>
      </c>
      <c r="G4097" s="77"/>
      <c r="H4097" s="126">
        <f>ROUND(N4097+(N4097*$H$2/100),2)</f>
        <v>402.26</v>
      </c>
      <c r="I4097" s="126">
        <f>ROUND(O4097+(O4097*$H$2/100),2)</f>
        <v>0</v>
      </c>
      <c r="J4097" s="126">
        <f>H4097+I4097</f>
        <v>402.26</v>
      </c>
      <c r="K4097" s="126">
        <v>0</v>
      </c>
      <c r="L4097" s="127">
        <f>SUM(J4097:K4097)</f>
        <v>402.26</v>
      </c>
      <c r="N4097" s="126">
        <v>402.26</v>
      </c>
      <c r="O4097" s="126">
        <v>0</v>
      </c>
      <c r="P4097" s="126">
        <f>SUM(N4097:O4097)</f>
        <v>402.26</v>
      </c>
      <c r="Q4097" s="64"/>
      <c r="R4097" s="126">
        <f>X4097</f>
        <v>402.26</v>
      </c>
      <c r="S4097" s="126">
        <f>Y4097</f>
        <v>0</v>
      </c>
      <c r="T4097" s="126">
        <f>R4097+S4097</f>
        <v>402.26</v>
      </c>
      <c r="U4097" s="126">
        <f>ROUND(Z4097*$H$2,2)/100</f>
        <v>0</v>
      </c>
      <c r="V4097" s="128">
        <f>SUM(T4097:U4097)</f>
        <v>402.26</v>
      </c>
      <c r="X4097" s="126">
        <v>402.26</v>
      </c>
      <c r="Y4097" s="126">
        <v>0</v>
      </c>
      <c r="Z4097" s="126">
        <v>402.26</v>
      </c>
      <c r="AA4097" s="79"/>
      <c r="AB4097" s="108">
        <f t="shared" si="2330"/>
        <v>1.0000000000005116E-2</v>
      </c>
    </row>
    <row r="4098" spans="1:28" ht="18" customHeight="1" x14ac:dyDescent="0.25">
      <c r="A4098" s="129"/>
      <c r="B4098" s="130" t="s">
        <v>19890</v>
      </c>
      <c r="C4098" s="131"/>
      <c r="D4098" s="132"/>
      <c r="E4098" s="133"/>
      <c r="F4098" s="134">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tabColor theme="5"/>
  </sheetPr>
  <dimension ref="A1:D757"/>
  <sheetViews>
    <sheetView topLeftCell="A717" workbookViewId="0">
      <selection activeCell="D734" sqref="D734"/>
    </sheetView>
  </sheetViews>
  <sheetFormatPr defaultRowHeight="15" x14ac:dyDescent="0.25"/>
  <cols>
    <col min="2" max="2" width="75" customWidth="1"/>
  </cols>
  <sheetData>
    <row r="1" spans="1:4" ht="26.25" x14ac:dyDescent="0.25">
      <c r="A1" s="175" t="s">
        <v>15676</v>
      </c>
      <c r="B1" s="176" t="s">
        <v>15684</v>
      </c>
      <c r="C1" s="177" t="s">
        <v>25156</v>
      </c>
      <c r="D1" s="178" t="s">
        <v>19892</v>
      </c>
    </row>
    <row r="2" spans="1:4" x14ac:dyDescent="0.25">
      <c r="A2" s="159">
        <v>10000</v>
      </c>
      <c r="B2" s="160" t="s">
        <v>19893</v>
      </c>
      <c r="C2" s="161"/>
      <c r="D2" s="162"/>
    </row>
    <row r="3" spans="1:4" x14ac:dyDescent="0.25">
      <c r="A3" s="155">
        <v>10900</v>
      </c>
      <c r="B3" s="156" t="s">
        <v>19894</v>
      </c>
      <c r="C3" s="157" t="s">
        <v>15719</v>
      </c>
      <c r="D3" s="158">
        <v>0.52</v>
      </c>
    </row>
    <row r="4" spans="1:4" x14ac:dyDescent="0.25">
      <c r="A4" s="155">
        <v>11000</v>
      </c>
      <c r="B4" s="156" t="s">
        <v>19895</v>
      </c>
      <c r="C4" s="157" t="s">
        <v>15719</v>
      </c>
      <c r="D4" s="158">
        <v>0.63</v>
      </c>
    </row>
    <row r="5" spans="1:4" x14ac:dyDescent="0.25">
      <c r="A5" s="155">
        <v>11100</v>
      </c>
      <c r="B5" s="156" t="s">
        <v>19896</v>
      </c>
      <c r="C5" s="157" t="s">
        <v>15747</v>
      </c>
      <c r="D5" s="158">
        <v>4.59</v>
      </c>
    </row>
    <row r="6" spans="1:4" x14ac:dyDescent="0.25">
      <c r="A6" s="155">
        <v>11300</v>
      </c>
      <c r="B6" s="156" t="s">
        <v>19897</v>
      </c>
      <c r="C6" s="157" t="s">
        <v>25152</v>
      </c>
      <c r="D6" s="158">
        <v>2.66</v>
      </c>
    </row>
    <row r="7" spans="1:4" x14ac:dyDescent="0.25">
      <c r="A7" s="155">
        <v>11400</v>
      </c>
      <c r="B7" s="156" t="s">
        <v>19898</v>
      </c>
      <c r="C7" s="157" t="s">
        <v>15747</v>
      </c>
      <c r="D7" s="158">
        <v>4.28</v>
      </c>
    </row>
    <row r="8" spans="1:4" x14ac:dyDescent="0.25">
      <c r="A8" s="155">
        <v>11500</v>
      </c>
      <c r="B8" s="156" t="s">
        <v>19899</v>
      </c>
      <c r="C8" s="157" t="s">
        <v>15747</v>
      </c>
      <c r="D8" s="158">
        <v>4.1900000000000004</v>
      </c>
    </row>
    <row r="9" spans="1:4" x14ac:dyDescent="0.25">
      <c r="A9" s="155">
        <v>11600</v>
      </c>
      <c r="B9" s="156" t="s">
        <v>19900</v>
      </c>
      <c r="C9" s="157" t="s">
        <v>19901</v>
      </c>
      <c r="D9" s="158">
        <v>192.94</v>
      </c>
    </row>
    <row r="10" spans="1:4" x14ac:dyDescent="0.25">
      <c r="A10" s="155">
        <v>11700</v>
      </c>
      <c r="B10" s="156" t="s">
        <v>19902</v>
      </c>
      <c r="C10" s="157" t="s">
        <v>25157</v>
      </c>
      <c r="D10" s="158">
        <v>5.77</v>
      </c>
    </row>
    <row r="11" spans="1:4" x14ac:dyDescent="0.25">
      <c r="A11" s="155">
        <v>11800</v>
      </c>
      <c r="B11" s="156" t="s">
        <v>19903</v>
      </c>
      <c r="C11" s="157" t="s">
        <v>15747</v>
      </c>
      <c r="D11" s="158">
        <v>1.94</v>
      </c>
    </row>
    <row r="12" spans="1:4" x14ac:dyDescent="0.25">
      <c r="A12" s="155">
        <v>11900</v>
      </c>
      <c r="B12" s="156" t="s">
        <v>19904</v>
      </c>
      <c r="C12" s="157" t="s">
        <v>15747</v>
      </c>
      <c r="D12" s="158">
        <v>7.79</v>
      </c>
    </row>
    <row r="13" spans="1:4" x14ac:dyDescent="0.25">
      <c r="A13" s="155">
        <v>12000</v>
      </c>
      <c r="B13" s="156" t="s">
        <v>19905</v>
      </c>
      <c r="C13" s="157" t="s">
        <v>15747</v>
      </c>
      <c r="D13" s="158">
        <v>9.76</v>
      </c>
    </row>
    <row r="14" spans="1:4" x14ac:dyDescent="0.25">
      <c r="A14" s="155">
        <v>12100</v>
      </c>
      <c r="B14" s="156" t="s">
        <v>19906</v>
      </c>
      <c r="C14" s="157" t="s">
        <v>15747</v>
      </c>
      <c r="D14" s="158">
        <v>6.54</v>
      </c>
    </row>
    <row r="15" spans="1:4" x14ac:dyDescent="0.25">
      <c r="A15" s="155">
        <v>12200</v>
      </c>
      <c r="B15" s="156" t="s">
        <v>19907</v>
      </c>
      <c r="C15" s="157" t="s">
        <v>15747</v>
      </c>
      <c r="D15" s="158">
        <v>13.98</v>
      </c>
    </row>
    <row r="16" spans="1:4" x14ac:dyDescent="0.25">
      <c r="A16" s="155">
        <v>12300</v>
      </c>
      <c r="B16" s="156" t="s">
        <v>19908</v>
      </c>
      <c r="C16" s="157" t="s">
        <v>15747</v>
      </c>
      <c r="D16" s="158">
        <v>4.88</v>
      </c>
    </row>
    <row r="17" spans="1:4" ht="23.25" x14ac:dyDescent="0.25">
      <c r="A17" s="155">
        <v>12400</v>
      </c>
      <c r="B17" s="156" t="s">
        <v>19909</v>
      </c>
      <c r="C17" s="157" t="s">
        <v>15692</v>
      </c>
      <c r="D17" s="158">
        <v>84.11</v>
      </c>
    </row>
    <row r="18" spans="1:4" x14ac:dyDescent="0.25">
      <c r="A18" s="155">
        <v>12500</v>
      </c>
      <c r="B18" s="156" t="s">
        <v>19910</v>
      </c>
      <c r="C18" s="157" t="s">
        <v>15692</v>
      </c>
      <c r="D18" s="158">
        <v>43.47</v>
      </c>
    </row>
    <row r="19" spans="1:4" x14ac:dyDescent="0.25">
      <c r="A19" s="155">
        <v>12600</v>
      </c>
      <c r="B19" s="156" t="s">
        <v>19911</v>
      </c>
      <c r="C19" s="157" t="s">
        <v>15692</v>
      </c>
      <c r="D19" s="158">
        <v>64.58</v>
      </c>
    </row>
    <row r="20" spans="1:4" x14ac:dyDescent="0.25">
      <c r="A20" s="155">
        <v>12700</v>
      </c>
      <c r="B20" s="156" t="s">
        <v>19912</v>
      </c>
      <c r="C20" s="157" t="s">
        <v>15692</v>
      </c>
      <c r="D20" s="158">
        <v>174.63</v>
      </c>
    </row>
    <row r="21" spans="1:4" x14ac:dyDescent="0.25">
      <c r="A21" s="155">
        <v>12800</v>
      </c>
      <c r="B21" s="156" t="s">
        <v>19913</v>
      </c>
      <c r="C21" s="157" t="s">
        <v>15747</v>
      </c>
      <c r="D21" s="158">
        <v>1.93</v>
      </c>
    </row>
    <row r="22" spans="1:4" x14ac:dyDescent="0.25">
      <c r="A22" s="155">
        <v>13100</v>
      </c>
      <c r="B22" s="156" t="s">
        <v>19914</v>
      </c>
      <c r="C22" s="157" t="s">
        <v>15843</v>
      </c>
      <c r="D22" s="158">
        <v>4.92</v>
      </c>
    </row>
    <row r="23" spans="1:4" x14ac:dyDescent="0.25">
      <c r="A23" s="155">
        <v>13200</v>
      </c>
      <c r="B23" s="156" t="s">
        <v>19915</v>
      </c>
      <c r="C23" s="157" t="s">
        <v>15843</v>
      </c>
      <c r="D23" s="158">
        <v>25.81</v>
      </c>
    </row>
    <row r="24" spans="1:4" x14ac:dyDescent="0.25">
      <c r="A24" s="155">
        <v>13300</v>
      </c>
      <c r="B24" s="156" t="s">
        <v>19916</v>
      </c>
      <c r="C24" s="157" t="s">
        <v>15843</v>
      </c>
      <c r="D24" s="158">
        <v>30.04</v>
      </c>
    </row>
    <row r="25" spans="1:4" x14ac:dyDescent="0.25">
      <c r="A25" s="155">
        <v>13400</v>
      </c>
      <c r="B25" s="156" t="s">
        <v>19917</v>
      </c>
      <c r="C25" s="157" t="s">
        <v>15843</v>
      </c>
      <c r="D25" s="158">
        <v>0.69</v>
      </c>
    </row>
    <row r="26" spans="1:4" x14ac:dyDescent="0.25">
      <c r="A26" s="155">
        <v>13500</v>
      </c>
      <c r="B26" s="156" t="s">
        <v>19918</v>
      </c>
      <c r="C26" s="157" t="s">
        <v>15843</v>
      </c>
      <c r="D26" s="158">
        <v>0.52</v>
      </c>
    </row>
    <row r="27" spans="1:4" x14ac:dyDescent="0.25">
      <c r="A27" s="155">
        <v>13600</v>
      </c>
      <c r="B27" s="156" t="s">
        <v>19919</v>
      </c>
      <c r="C27" s="157" t="s">
        <v>15843</v>
      </c>
      <c r="D27" s="158">
        <v>1.79</v>
      </c>
    </row>
    <row r="28" spans="1:4" ht="23.25" x14ac:dyDescent="0.25">
      <c r="A28" s="155">
        <v>13700</v>
      </c>
      <c r="B28" s="156" t="s">
        <v>19920</v>
      </c>
      <c r="C28" s="157" t="s">
        <v>15843</v>
      </c>
      <c r="D28" s="158">
        <v>3.16</v>
      </c>
    </row>
    <row r="29" spans="1:4" x14ac:dyDescent="0.25">
      <c r="A29" s="159">
        <v>20000</v>
      </c>
      <c r="B29" s="160" t="s">
        <v>19921</v>
      </c>
      <c r="C29" s="161"/>
      <c r="D29" s="162"/>
    </row>
    <row r="30" spans="1:4" x14ac:dyDescent="0.25">
      <c r="A30" s="155">
        <v>20100</v>
      </c>
      <c r="B30" s="156" t="s">
        <v>19922</v>
      </c>
      <c r="C30" s="157" t="s">
        <v>19923</v>
      </c>
      <c r="D30" s="158" t="s">
        <v>19923</v>
      </c>
    </row>
    <row r="31" spans="1:4" x14ac:dyDescent="0.25">
      <c r="A31" s="155">
        <v>20101</v>
      </c>
      <c r="B31" s="156" t="s">
        <v>19924</v>
      </c>
      <c r="C31" s="157" t="s">
        <v>15747</v>
      </c>
      <c r="D31" s="158">
        <v>64.849999999999994</v>
      </c>
    </row>
    <row r="32" spans="1:4" x14ac:dyDescent="0.25">
      <c r="A32" s="155">
        <v>20102</v>
      </c>
      <c r="B32" s="156" t="s">
        <v>19925</v>
      </c>
      <c r="C32" s="157" t="s">
        <v>15692</v>
      </c>
      <c r="D32" s="158">
        <v>112.32</v>
      </c>
    </row>
    <row r="33" spans="1:4" x14ac:dyDescent="0.25">
      <c r="A33" s="155">
        <v>20200</v>
      </c>
      <c r="B33" s="156" t="s">
        <v>19926</v>
      </c>
      <c r="C33" s="157" t="s">
        <v>19923</v>
      </c>
      <c r="D33" s="158" t="s">
        <v>19923</v>
      </c>
    </row>
    <row r="34" spans="1:4" x14ac:dyDescent="0.25">
      <c r="A34" s="155">
        <v>20202</v>
      </c>
      <c r="B34" s="156" t="s">
        <v>19927</v>
      </c>
      <c r="C34" s="157" t="s">
        <v>15692</v>
      </c>
      <c r="D34" s="158">
        <v>499.34</v>
      </c>
    </row>
    <row r="35" spans="1:4" ht="23.25" x14ac:dyDescent="0.25">
      <c r="A35" s="155">
        <v>20204</v>
      </c>
      <c r="B35" s="156" t="s">
        <v>19928</v>
      </c>
      <c r="C35" s="157" t="s">
        <v>15692</v>
      </c>
      <c r="D35" s="158">
        <v>78.739999999999995</v>
      </c>
    </row>
    <row r="36" spans="1:4" ht="23.25" x14ac:dyDescent="0.25">
      <c r="A36" s="155">
        <v>20205</v>
      </c>
      <c r="B36" s="156" t="s">
        <v>19929</v>
      </c>
      <c r="C36" s="157" t="s">
        <v>15692</v>
      </c>
      <c r="D36" s="158">
        <v>157.47999999999999</v>
      </c>
    </row>
    <row r="37" spans="1:4" ht="23.25" x14ac:dyDescent="0.25">
      <c r="A37" s="155">
        <v>20206</v>
      </c>
      <c r="B37" s="156" t="s">
        <v>19930</v>
      </c>
      <c r="C37" s="157" t="s">
        <v>15692</v>
      </c>
      <c r="D37" s="158">
        <v>236.22</v>
      </c>
    </row>
    <row r="38" spans="1:4" ht="23.25" x14ac:dyDescent="0.25">
      <c r="A38" s="155">
        <v>20207</v>
      </c>
      <c r="B38" s="156" t="s">
        <v>19931</v>
      </c>
      <c r="C38" s="157" t="s">
        <v>15692</v>
      </c>
      <c r="D38" s="158">
        <v>78.739999999999995</v>
      </c>
    </row>
    <row r="39" spans="1:4" ht="23.25" x14ac:dyDescent="0.25">
      <c r="A39" s="155">
        <v>20208</v>
      </c>
      <c r="B39" s="156" t="s">
        <v>19932</v>
      </c>
      <c r="C39" s="157" t="s">
        <v>15692</v>
      </c>
      <c r="D39" s="158">
        <v>138.63</v>
      </c>
    </row>
    <row r="40" spans="1:4" x14ac:dyDescent="0.25">
      <c r="A40" s="155">
        <v>20209</v>
      </c>
      <c r="B40" s="156" t="s">
        <v>19933</v>
      </c>
      <c r="C40" s="157" t="s">
        <v>15692</v>
      </c>
      <c r="D40" s="158">
        <v>145.13999999999999</v>
      </c>
    </row>
    <row r="41" spans="1:4" x14ac:dyDescent="0.25">
      <c r="A41" s="155">
        <v>20210</v>
      </c>
      <c r="B41" s="156" t="s">
        <v>19934</v>
      </c>
      <c r="C41" s="157" t="s">
        <v>15747</v>
      </c>
      <c r="D41" s="158">
        <v>101.94</v>
      </c>
    </row>
    <row r="42" spans="1:4" x14ac:dyDescent="0.25">
      <c r="A42" s="155">
        <v>20300</v>
      </c>
      <c r="B42" s="156" t="s">
        <v>19935</v>
      </c>
      <c r="C42" s="157" t="s">
        <v>19923</v>
      </c>
      <c r="D42" s="158" t="s">
        <v>19923</v>
      </c>
    </row>
    <row r="43" spans="1:4" x14ac:dyDescent="0.25">
      <c r="A43" s="155">
        <v>20301</v>
      </c>
      <c r="B43" s="156" t="s">
        <v>19936</v>
      </c>
      <c r="C43" s="157" t="s">
        <v>15692</v>
      </c>
      <c r="D43" s="158">
        <v>292.58</v>
      </c>
    </row>
    <row r="44" spans="1:4" ht="23.25" x14ac:dyDescent="0.25">
      <c r="A44" s="155">
        <v>20302</v>
      </c>
      <c r="B44" s="156" t="s">
        <v>19937</v>
      </c>
      <c r="C44" s="157" t="s">
        <v>15692</v>
      </c>
      <c r="D44" s="158">
        <v>451.57</v>
      </c>
    </row>
    <row r="45" spans="1:4" ht="23.25" x14ac:dyDescent="0.25">
      <c r="A45" s="155">
        <v>20303</v>
      </c>
      <c r="B45" s="156" t="s">
        <v>19938</v>
      </c>
      <c r="C45" s="157" t="s">
        <v>15692</v>
      </c>
      <c r="D45" s="158">
        <v>610.55999999999995</v>
      </c>
    </row>
    <row r="46" spans="1:4" ht="23.25" x14ac:dyDescent="0.25">
      <c r="A46" s="155">
        <v>20305</v>
      </c>
      <c r="B46" s="156" t="s">
        <v>19928</v>
      </c>
      <c r="C46" s="157" t="s">
        <v>15692</v>
      </c>
      <c r="D46" s="158">
        <v>133.59</v>
      </c>
    </row>
    <row r="47" spans="1:4" ht="23.25" x14ac:dyDescent="0.25">
      <c r="A47" s="155">
        <v>20306</v>
      </c>
      <c r="B47" s="156" t="s">
        <v>19929</v>
      </c>
      <c r="C47" s="157" t="s">
        <v>15692</v>
      </c>
      <c r="D47" s="158">
        <v>200.39</v>
      </c>
    </row>
    <row r="48" spans="1:4" ht="23.25" x14ac:dyDescent="0.25">
      <c r="A48" s="155">
        <v>20307</v>
      </c>
      <c r="B48" s="156" t="s">
        <v>19930</v>
      </c>
      <c r="C48" s="157" t="s">
        <v>15692</v>
      </c>
      <c r="D48" s="158">
        <v>267.19</v>
      </c>
    </row>
    <row r="49" spans="1:4" ht="23.25" x14ac:dyDescent="0.25">
      <c r="A49" s="155">
        <v>20308</v>
      </c>
      <c r="B49" s="156" t="s">
        <v>19939</v>
      </c>
      <c r="C49" s="157" t="s">
        <v>15692</v>
      </c>
      <c r="D49" s="158">
        <v>133.59</v>
      </c>
    </row>
    <row r="50" spans="1:4" ht="23.25" x14ac:dyDescent="0.25">
      <c r="A50" s="155">
        <v>20309</v>
      </c>
      <c r="B50" s="156" t="s">
        <v>19940</v>
      </c>
      <c r="C50" s="157" t="s">
        <v>15692</v>
      </c>
      <c r="D50" s="158">
        <v>200.39</v>
      </c>
    </row>
    <row r="51" spans="1:4" x14ac:dyDescent="0.25">
      <c r="A51" s="155">
        <v>20310</v>
      </c>
      <c r="B51" s="156" t="s">
        <v>19933</v>
      </c>
      <c r="C51" s="157" t="s">
        <v>15692</v>
      </c>
      <c r="D51" s="158">
        <v>325.95</v>
      </c>
    </row>
    <row r="52" spans="1:4" x14ac:dyDescent="0.25">
      <c r="A52" s="155">
        <v>20311</v>
      </c>
      <c r="B52" s="156" t="s">
        <v>19941</v>
      </c>
      <c r="C52" s="157" t="s">
        <v>15747</v>
      </c>
      <c r="D52" s="158">
        <v>150.66</v>
      </c>
    </row>
    <row r="53" spans="1:4" x14ac:dyDescent="0.25">
      <c r="A53" s="155">
        <v>20312</v>
      </c>
      <c r="B53" s="156" t="s">
        <v>19942</v>
      </c>
      <c r="C53" s="157" t="s">
        <v>15747</v>
      </c>
      <c r="D53" s="158">
        <v>150.49</v>
      </c>
    </row>
    <row r="54" spans="1:4" x14ac:dyDescent="0.25">
      <c r="A54" s="155">
        <v>20313</v>
      </c>
      <c r="B54" s="156" t="s">
        <v>19943</v>
      </c>
      <c r="C54" s="157" t="s">
        <v>15747</v>
      </c>
      <c r="D54" s="158">
        <v>150.25</v>
      </c>
    </row>
    <row r="55" spans="1:4" x14ac:dyDescent="0.25">
      <c r="A55" s="155">
        <v>20314</v>
      </c>
      <c r="B55" s="156" t="s">
        <v>19944</v>
      </c>
      <c r="C55" s="157" t="s">
        <v>15747</v>
      </c>
      <c r="D55" s="158">
        <v>150.15</v>
      </c>
    </row>
    <row r="56" spans="1:4" ht="23.25" x14ac:dyDescent="0.25">
      <c r="A56" s="155">
        <v>20315</v>
      </c>
      <c r="B56" s="156" t="s">
        <v>19945</v>
      </c>
      <c r="C56" s="157" t="s">
        <v>19946</v>
      </c>
      <c r="D56" s="158">
        <v>100</v>
      </c>
    </row>
    <row r="57" spans="1:4" ht="34.5" x14ac:dyDescent="0.25">
      <c r="A57" s="155">
        <v>20316</v>
      </c>
      <c r="B57" s="156" t="s">
        <v>19947</v>
      </c>
      <c r="C57" s="157" t="s">
        <v>19946</v>
      </c>
      <c r="D57" s="158">
        <v>300</v>
      </c>
    </row>
    <row r="58" spans="1:4" x14ac:dyDescent="0.25">
      <c r="A58" s="155">
        <v>20400</v>
      </c>
      <c r="B58" s="156" t="s">
        <v>19948</v>
      </c>
      <c r="C58" s="157" t="s">
        <v>19923</v>
      </c>
      <c r="D58" s="158" t="s">
        <v>19923</v>
      </c>
    </row>
    <row r="59" spans="1:4" x14ac:dyDescent="0.25">
      <c r="A59" s="155">
        <v>20401</v>
      </c>
      <c r="B59" s="156" t="s">
        <v>19949</v>
      </c>
      <c r="C59" s="157" t="s">
        <v>15747</v>
      </c>
      <c r="D59" s="158">
        <v>76.349999999999994</v>
      </c>
    </row>
    <row r="60" spans="1:4" x14ac:dyDescent="0.25">
      <c r="A60" s="155">
        <v>20402</v>
      </c>
      <c r="B60" s="156" t="s">
        <v>19950</v>
      </c>
      <c r="C60" s="157" t="s">
        <v>15747</v>
      </c>
      <c r="D60" s="158">
        <v>375.38</v>
      </c>
    </row>
    <row r="61" spans="1:4" x14ac:dyDescent="0.25">
      <c r="A61" s="155">
        <v>20403</v>
      </c>
      <c r="B61" s="156" t="s">
        <v>19951</v>
      </c>
      <c r="C61" s="157" t="s">
        <v>15747</v>
      </c>
      <c r="D61" s="158">
        <v>7.54</v>
      </c>
    </row>
    <row r="62" spans="1:4" x14ac:dyDescent="0.25">
      <c r="A62" s="155">
        <v>20500</v>
      </c>
      <c r="B62" s="156" t="s">
        <v>19952</v>
      </c>
      <c r="C62" s="157" t="s">
        <v>19923</v>
      </c>
      <c r="D62" s="158" t="s">
        <v>19923</v>
      </c>
    </row>
    <row r="63" spans="1:4" x14ac:dyDescent="0.25">
      <c r="A63" s="155">
        <v>20503</v>
      </c>
      <c r="B63" s="156" t="s">
        <v>19953</v>
      </c>
      <c r="C63" s="157" t="s">
        <v>15747</v>
      </c>
      <c r="D63" s="158">
        <v>79.42</v>
      </c>
    </row>
    <row r="64" spans="1:4" x14ac:dyDescent="0.25">
      <c r="A64" s="155">
        <v>20504</v>
      </c>
      <c r="B64" s="156" t="s">
        <v>19954</v>
      </c>
      <c r="C64" s="157" t="s">
        <v>15747</v>
      </c>
      <c r="D64" s="158">
        <v>198.22</v>
      </c>
    </row>
    <row r="65" spans="1:4" x14ac:dyDescent="0.25">
      <c r="A65" s="155">
        <v>20600</v>
      </c>
      <c r="B65" s="156" t="s">
        <v>19955</v>
      </c>
      <c r="C65" s="157" t="s">
        <v>19923</v>
      </c>
      <c r="D65" s="158" t="s">
        <v>19923</v>
      </c>
    </row>
    <row r="66" spans="1:4" x14ac:dyDescent="0.25">
      <c r="A66" s="155">
        <v>20601</v>
      </c>
      <c r="B66" s="156" t="s">
        <v>19956</v>
      </c>
      <c r="C66" s="157" t="s">
        <v>19957</v>
      </c>
      <c r="D66" s="158">
        <v>21.21</v>
      </c>
    </row>
    <row r="67" spans="1:4" x14ac:dyDescent="0.25">
      <c r="A67" s="155">
        <v>20602</v>
      </c>
      <c r="B67" s="156" t="s">
        <v>19958</v>
      </c>
      <c r="C67" s="157" t="s">
        <v>19957</v>
      </c>
      <c r="D67" s="158">
        <v>80.42</v>
      </c>
    </row>
    <row r="68" spans="1:4" x14ac:dyDescent="0.25">
      <c r="A68" s="155">
        <v>20603</v>
      </c>
      <c r="B68" s="156" t="s">
        <v>19959</v>
      </c>
      <c r="C68" s="157" t="s">
        <v>19957</v>
      </c>
      <c r="D68" s="158">
        <v>65.23</v>
      </c>
    </row>
    <row r="69" spans="1:4" x14ac:dyDescent="0.25">
      <c r="A69" s="155">
        <v>20604</v>
      </c>
      <c r="B69" s="156" t="s">
        <v>19960</v>
      </c>
      <c r="C69" s="157" t="s">
        <v>19957</v>
      </c>
      <c r="D69" s="158">
        <v>218.53</v>
      </c>
    </row>
    <row r="70" spans="1:4" x14ac:dyDescent="0.25">
      <c r="A70" s="155">
        <v>20605</v>
      </c>
      <c r="B70" s="156" t="s">
        <v>19961</v>
      </c>
      <c r="C70" s="157" t="s">
        <v>19957</v>
      </c>
      <c r="D70" s="158">
        <v>140.21</v>
      </c>
    </row>
    <row r="71" spans="1:4" x14ac:dyDescent="0.25">
      <c r="A71" s="155">
        <v>20606</v>
      </c>
      <c r="B71" s="156" t="s">
        <v>19962</v>
      </c>
      <c r="C71" s="157" t="s">
        <v>19957</v>
      </c>
      <c r="D71" s="158">
        <v>247.19</v>
      </c>
    </row>
    <row r="72" spans="1:4" x14ac:dyDescent="0.25">
      <c r="A72" s="155">
        <v>20607</v>
      </c>
      <c r="B72" s="156" t="s">
        <v>19963</v>
      </c>
      <c r="C72" s="157" t="s">
        <v>19957</v>
      </c>
      <c r="D72" s="158">
        <v>208.83</v>
      </c>
    </row>
    <row r="73" spans="1:4" x14ac:dyDescent="0.25">
      <c r="A73" s="155">
        <v>20608</v>
      </c>
      <c r="B73" s="156" t="s">
        <v>19964</v>
      </c>
      <c r="C73" s="157" t="s">
        <v>19957</v>
      </c>
      <c r="D73" s="158">
        <v>164.34</v>
      </c>
    </row>
    <row r="74" spans="1:4" x14ac:dyDescent="0.25">
      <c r="A74" s="155">
        <v>20609</v>
      </c>
      <c r="B74" s="156" t="s">
        <v>19965</v>
      </c>
      <c r="C74" s="157" t="s">
        <v>19957</v>
      </c>
      <c r="D74" s="158">
        <v>518</v>
      </c>
    </row>
    <row r="75" spans="1:4" x14ac:dyDescent="0.25">
      <c r="A75" s="155">
        <v>20610</v>
      </c>
      <c r="B75" s="156" t="s">
        <v>19966</v>
      </c>
      <c r="C75" s="157" t="s">
        <v>19957</v>
      </c>
      <c r="D75" s="158">
        <v>373.26</v>
      </c>
    </row>
    <row r="76" spans="1:4" x14ac:dyDescent="0.25">
      <c r="A76" s="155">
        <v>20611</v>
      </c>
      <c r="B76" s="156" t="s">
        <v>19967</v>
      </c>
      <c r="C76" s="157" t="s">
        <v>19957</v>
      </c>
      <c r="D76" s="158">
        <v>454.15</v>
      </c>
    </row>
    <row r="77" spans="1:4" x14ac:dyDescent="0.25">
      <c r="A77" s="155">
        <v>20613</v>
      </c>
      <c r="B77" s="156" t="s">
        <v>19968</v>
      </c>
      <c r="C77" s="157" t="s">
        <v>19957</v>
      </c>
      <c r="D77" s="158">
        <v>490.46</v>
      </c>
    </row>
    <row r="78" spans="1:4" x14ac:dyDescent="0.25">
      <c r="A78" s="155">
        <v>20614</v>
      </c>
      <c r="B78" s="156" t="s">
        <v>19969</v>
      </c>
      <c r="C78" s="157" t="s">
        <v>19957</v>
      </c>
      <c r="D78" s="158">
        <v>247.19</v>
      </c>
    </row>
    <row r="79" spans="1:4" x14ac:dyDescent="0.25">
      <c r="A79" s="155">
        <v>20615</v>
      </c>
      <c r="B79" s="156" t="s">
        <v>19970</v>
      </c>
      <c r="C79" s="157" t="s">
        <v>19957</v>
      </c>
      <c r="D79" s="158">
        <v>164.14</v>
      </c>
    </row>
    <row r="80" spans="1:4" x14ac:dyDescent="0.25">
      <c r="A80" s="155">
        <v>20617</v>
      </c>
      <c r="B80" s="156" t="s">
        <v>19971</v>
      </c>
      <c r="C80" s="157" t="s">
        <v>19957</v>
      </c>
      <c r="D80" s="158">
        <v>141.58000000000001</v>
      </c>
    </row>
    <row r="81" spans="1:4" x14ac:dyDescent="0.25">
      <c r="A81" s="155">
        <v>20618</v>
      </c>
      <c r="B81" s="156" t="s">
        <v>19972</v>
      </c>
      <c r="C81" s="157" t="s">
        <v>19957</v>
      </c>
      <c r="D81" s="158">
        <v>204.85</v>
      </c>
    </row>
    <row r="82" spans="1:4" x14ac:dyDescent="0.25">
      <c r="A82" s="155">
        <v>20619</v>
      </c>
      <c r="B82" s="156" t="s">
        <v>19973</v>
      </c>
      <c r="C82" s="157" t="s">
        <v>19957</v>
      </c>
      <c r="D82" s="158">
        <v>123.59</v>
      </c>
    </row>
    <row r="83" spans="1:4" ht="23.25" x14ac:dyDescent="0.25">
      <c r="A83" s="155">
        <v>20621</v>
      </c>
      <c r="B83" s="156" t="s">
        <v>19974</v>
      </c>
      <c r="C83" s="157" t="s">
        <v>19957</v>
      </c>
      <c r="D83" s="158">
        <v>1945.89</v>
      </c>
    </row>
    <row r="84" spans="1:4" ht="23.25" x14ac:dyDescent="0.25">
      <c r="A84" s="155">
        <v>20622</v>
      </c>
      <c r="B84" s="156" t="s">
        <v>19975</v>
      </c>
      <c r="C84" s="157" t="s">
        <v>19957</v>
      </c>
      <c r="D84" s="158">
        <v>1166.8699999999999</v>
      </c>
    </row>
    <row r="85" spans="1:4" x14ac:dyDescent="0.25">
      <c r="A85" s="159">
        <v>30000</v>
      </c>
      <c r="B85" s="160" t="s">
        <v>19976</v>
      </c>
      <c r="C85" s="161"/>
      <c r="D85" s="162"/>
    </row>
    <row r="86" spans="1:4" x14ac:dyDescent="0.25">
      <c r="A86" s="155">
        <v>30100</v>
      </c>
      <c r="B86" s="156" t="s">
        <v>19977</v>
      </c>
      <c r="C86" s="157" t="s">
        <v>19978</v>
      </c>
      <c r="D86" s="158">
        <v>122.22</v>
      </c>
    </row>
    <row r="87" spans="1:4" x14ac:dyDescent="0.25">
      <c r="A87" s="155">
        <v>30200</v>
      </c>
      <c r="B87" s="156" t="s">
        <v>19979</v>
      </c>
      <c r="C87" s="157" t="s">
        <v>15747</v>
      </c>
      <c r="D87" s="158">
        <v>1.33</v>
      </c>
    </row>
    <row r="88" spans="1:4" x14ac:dyDescent="0.25">
      <c r="A88" s="155">
        <v>30300</v>
      </c>
      <c r="B88" s="156" t="s">
        <v>19980</v>
      </c>
      <c r="C88" s="157" t="s">
        <v>15747</v>
      </c>
      <c r="D88" s="158">
        <v>0.64</v>
      </c>
    </row>
    <row r="89" spans="1:4" x14ac:dyDescent="0.25">
      <c r="A89" s="155">
        <v>30400</v>
      </c>
      <c r="B89" s="156" t="s">
        <v>19981</v>
      </c>
      <c r="C89" s="157" t="s">
        <v>15747</v>
      </c>
      <c r="D89" s="158">
        <v>4.6399999999999997</v>
      </c>
    </row>
    <row r="90" spans="1:4" ht="23.25" x14ac:dyDescent="0.25">
      <c r="A90" s="155">
        <v>30500</v>
      </c>
      <c r="B90" s="156" t="s">
        <v>19982</v>
      </c>
      <c r="C90" s="157" t="s">
        <v>15747</v>
      </c>
      <c r="D90" s="158">
        <v>9.92</v>
      </c>
    </row>
    <row r="91" spans="1:4" x14ac:dyDescent="0.25">
      <c r="A91" s="155">
        <v>30600</v>
      </c>
      <c r="B91" s="156" t="s">
        <v>19983</v>
      </c>
      <c r="C91" s="157" t="s">
        <v>15747</v>
      </c>
      <c r="D91" s="158">
        <v>4.09</v>
      </c>
    </row>
    <row r="92" spans="1:4" ht="23.25" x14ac:dyDescent="0.25">
      <c r="A92" s="155">
        <v>30700</v>
      </c>
      <c r="B92" s="156" t="s">
        <v>19984</v>
      </c>
      <c r="C92" s="157" t="s">
        <v>15747</v>
      </c>
      <c r="D92" s="158">
        <v>2.99</v>
      </c>
    </row>
    <row r="93" spans="1:4" ht="23.25" x14ac:dyDescent="0.25">
      <c r="A93" s="155">
        <v>30800</v>
      </c>
      <c r="B93" s="156" t="s">
        <v>19985</v>
      </c>
      <c r="C93" s="157" t="s">
        <v>15747</v>
      </c>
      <c r="D93" s="158">
        <v>4.6900000000000004</v>
      </c>
    </row>
    <row r="94" spans="1:4" x14ac:dyDescent="0.25">
      <c r="A94" s="155">
        <v>30900</v>
      </c>
      <c r="B94" s="156" t="s">
        <v>19986</v>
      </c>
      <c r="C94" s="157" t="s">
        <v>25155</v>
      </c>
      <c r="D94" s="158">
        <v>2206.4031</v>
      </c>
    </row>
    <row r="95" spans="1:4" x14ac:dyDescent="0.25">
      <c r="A95" s="155">
        <v>31000</v>
      </c>
      <c r="B95" s="156" t="s">
        <v>19987</v>
      </c>
      <c r="C95" s="157" t="s">
        <v>25155</v>
      </c>
      <c r="D95" s="158">
        <v>970.19259999999997</v>
      </c>
    </row>
    <row r="96" spans="1:4" x14ac:dyDescent="0.25">
      <c r="A96" s="155">
        <v>31100</v>
      </c>
      <c r="B96" s="156" t="s">
        <v>19988</v>
      </c>
      <c r="C96" s="157" t="s">
        <v>15747</v>
      </c>
      <c r="D96" s="158">
        <v>2.4900000000000002</v>
      </c>
    </row>
    <row r="97" spans="1:4" x14ac:dyDescent="0.25">
      <c r="A97" s="155">
        <v>31200</v>
      </c>
      <c r="B97" s="156" t="s">
        <v>19989</v>
      </c>
      <c r="C97" s="157" t="s">
        <v>15747</v>
      </c>
      <c r="D97" s="158">
        <v>3.83</v>
      </c>
    </row>
    <row r="98" spans="1:4" ht="23.25" x14ac:dyDescent="0.25">
      <c r="A98" s="155">
        <v>31300</v>
      </c>
      <c r="B98" s="156" t="s">
        <v>19990</v>
      </c>
      <c r="C98" s="157" t="s">
        <v>15747</v>
      </c>
      <c r="D98" s="158">
        <v>0.42</v>
      </c>
    </row>
    <row r="99" spans="1:4" x14ac:dyDescent="0.25">
      <c r="A99" s="155">
        <v>31400</v>
      </c>
      <c r="B99" s="156" t="s">
        <v>19991</v>
      </c>
      <c r="C99" s="157" t="s">
        <v>15747</v>
      </c>
      <c r="D99" s="158">
        <v>1.21</v>
      </c>
    </row>
    <row r="100" spans="1:4" ht="34.5" x14ac:dyDescent="0.25">
      <c r="A100" s="155">
        <v>31500</v>
      </c>
      <c r="B100" s="156" t="s">
        <v>19992</v>
      </c>
      <c r="C100" s="157" t="s">
        <v>19923</v>
      </c>
      <c r="D100" s="158" t="s">
        <v>19923</v>
      </c>
    </row>
    <row r="101" spans="1:4" ht="45.75" x14ac:dyDescent="0.25">
      <c r="A101" s="155">
        <v>31501</v>
      </c>
      <c r="B101" s="156" t="s">
        <v>19993</v>
      </c>
      <c r="C101" s="157" t="s">
        <v>19946</v>
      </c>
      <c r="D101" s="158">
        <v>6.75</v>
      </c>
    </row>
    <row r="102" spans="1:4" ht="45.75" x14ac:dyDescent="0.25">
      <c r="A102" s="155">
        <v>31502</v>
      </c>
      <c r="B102" s="156" t="s">
        <v>19994</v>
      </c>
      <c r="C102" s="157" t="s">
        <v>19946</v>
      </c>
      <c r="D102" s="158">
        <v>6.12</v>
      </c>
    </row>
    <row r="103" spans="1:4" ht="45.75" x14ac:dyDescent="0.25">
      <c r="A103" s="155">
        <v>31503</v>
      </c>
      <c r="B103" s="156" t="s">
        <v>19995</v>
      </c>
      <c r="C103" s="157" t="s">
        <v>19946</v>
      </c>
      <c r="D103" s="158">
        <v>5.76</v>
      </c>
    </row>
    <row r="104" spans="1:4" ht="45.75" x14ac:dyDescent="0.25">
      <c r="A104" s="155">
        <v>31504</v>
      </c>
      <c r="B104" s="156" t="s">
        <v>19996</v>
      </c>
      <c r="C104" s="157" t="s">
        <v>19946</v>
      </c>
      <c r="D104" s="158">
        <v>5.49</v>
      </c>
    </row>
    <row r="105" spans="1:4" ht="45.75" x14ac:dyDescent="0.25">
      <c r="A105" s="155">
        <v>31505</v>
      </c>
      <c r="B105" s="156" t="s">
        <v>19997</v>
      </c>
      <c r="C105" s="157" t="s">
        <v>19946</v>
      </c>
      <c r="D105" s="158">
        <v>4.95</v>
      </c>
    </row>
    <row r="106" spans="1:4" ht="45.75" x14ac:dyDescent="0.25">
      <c r="A106" s="155">
        <v>31506</v>
      </c>
      <c r="B106" s="156" t="s">
        <v>19998</v>
      </c>
      <c r="C106" s="157" t="s">
        <v>19946</v>
      </c>
      <c r="D106" s="158">
        <v>4.5</v>
      </c>
    </row>
    <row r="107" spans="1:4" ht="45.75" x14ac:dyDescent="0.25">
      <c r="A107" s="155">
        <v>31507</v>
      </c>
      <c r="B107" s="156" t="s">
        <v>19999</v>
      </c>
      <c r="C107" s="157" t="s">
        <v>19946</v>
      </c>
      <c r="D107" s="158">
        <v>4.41</v>
      </c>
    </row>
    <row r="108" spans="1:4" ht="45.75" x14ac:dyDescent="0.25">
      <c r="A108" s="155">
        <v>31508</v>
      </c>
      <c r="B108" s="156" t="s">
        <v>20000</v>
      </c>
      <c r="C108" s="157" t="s">
        <v>19946</v>
      </c>
      <c r="D108" s="158">
        <v>4.32</v>
      </c>
    </row>
    <row r="109" spans="1:4" ht="45.75" x14ac:dyDescent="0.25">
      <c r="A109" s="155">
        <v>31509</v>
      </c>
      <c r="B109" s="156" t="s">
        <v>20001</v>
      </c>
      <c r="C109" s="157" t="s">
        <v>19946</v>
      </c>
      <c r="D109" s="158">
        <v>4.2300000000000004</v>
      </c>
    </row>
    <row r="110" spans="1:4" ht="45.75" x14ac:dyDescent="0.25">
      <c r="A110" s="155">
        <v>31600</v>
      </c>
      <c r="B110" s="156" t="s">
        <v>20002</v>
      </c>
      <c r="C110" s="157" t="s">
        <v>19923</v>
      </c>
      <c r="D110" s="158" t="s">
        <v>19923</v>
      </c>
    </row>
    <row r="111" spans="1:4" ht="45.75" x14ac:dyDescent="0.25">
      <c r="A111" s="155">
        <v>31601</v>
      </c>
      <c r="B111" s="156" t="s">
        <v>20003</v>
      </c>
      <c r="C111" s="157" t="s">
        <v>19946</v>
      </c>
      <c r="D111" s="158" t="s">
        <v>20004</v>
      </c>
    </row>
    <row r="112" spans="1:4" ht="45.75" x14ac:dyDescent="0.25">
      <c r="A112" s="155">
        <v>31602</v>
      </c>
      <c r="B112" s="156" t="s">
        <v>20005</v>
      </c>
      <c r="C112" s="157" t="s">
        <v>19946</v>
      </c>
      <c r="D112" s="158" t="s">
        <v>20006</v>
      </c>
    </row>
    <row r="113" spans="1:4" ht="45.75" x14ac:dyDescent="0.25">
      <c r="A113" s="155">
        <v>31603</v>
      </c>
      <c r="B113" s="156" t="s">
        <v>20007</v>
      </c>
      <c r="C113" s="157" t="s">
        <v>19946</v>
      </c>
      <c r="D113" s="158" t="s">
        <v>20008</v>
      </c>
    </row>
    <row r="114" spans="1:4" ht="45.75" x14ac:dyDescent="0.25">
      <c r="A114" s="155">
        <v>31604</v>
      </c>
      <c r="B114" s="156" t="s">
        <v>20009</v>
      </c>
      <c r="C114" s="157" t="s">
        <v>19946</v>
      </c>
      <c r="D114" s="158" t="s">
        <v>20010</v>
      </c>
    </row>
    <row r="115" spans="1:4" ht="45.75" x14ac:dyDescent="0.25">
      <c r="A115" s="155">
        <v>31605</v>
      </c>
      <c r="B115" s="156" t="s">
        <v>20011</v>
      </c>
      <c r="C115" s="157" t="s">
        <v>19946</v>
      </c>
      <c r="D115" s="158" t="s">
        <v>20012</v>
      </c>
    </row>
    <row r="116" spans="1:4" x14ac:dyDescent="0.25">
      <c r="A116" s="155">
        <v>31800</v>
      </c>
      <c r="B116" s="156" t="s">
        <v>20013</v>
      </c>
      <c r="C116" s="157" t="s">
        <v>25153</v>
      </c>
      <c r="D116" s="158">
        <v>3.39</v>
      </c>
    </row>
    <row r="117" spans="1:4" x14ac:dyDescent="0.25">
      <c r="A117" s="155">
        <v>31900</v>
      </c>
      <c r="B117" s="156" t="s">
        <v>20014</v>
      </c>
      <c r="C117" s="157" t="s">
        <v>25153</v>
      </c>
      <c r="D117" s="158">
        <v>2.44</v>
      </c>
    </row>
    <row r="118" spans="1:4" x14ac:dyDescent="0.25">
      <c r="A118" s="155">
        <v>32000</v>
      </c>
      <c r="B118" s="156" t="s">
        <v>20015</v>
      </c>
      <c r="C118" s="157" t="s">
        <v>15692</v>
      </c>
      <c r="D118" s="158">
        <v>0.39</v>
      </c>
    </row>
    <row r="119" spans="1:4" x14ac:dyDescent="0.25">
      <c r="A119" s="155">
        <v>32001</v>
      </c>
      <c r="B119" s="156" t="s">
        <v>20016</v>
      </c>
      <c r="C119" s="157" t="s">
        <v>15692</v>
      </c>
      <c r="D119" s="158">
        <v>1.52</v>
      </c>
    </row>
    <row r="120" spans="1:4" x14ac:dyDescent="0.25">
      <c r="A120" s="155">
        <v>32002</v>
      </c>
      <c r="B120" s="156" t="s">
        <v>20017</v>
      </c>
      <c r="C120" s="157" t="s">
        <v>15692</v>
      </c>
      <c r="D120" s="158">
        <v>0.74</v>
      </c>
    </row>
    <row r="121" spans="1:4" x14ac:dyDescent="0.25">
      <c r="A121" s="155">
        <v>32003</v>
      </c>
      <c r="B121" s="156" t="s">
        <v>20018</v>
      </c>
      <c r="C121" s="157" t="s">
        <v>15692</v>
      </c>
      <c r="D121" s="158">
        <v>3.95</v>
      </c>
    </row>
    <row r="122" spans="1:4" x14ac:dyDescent="0.25">
      <c r="A122" s="155">
        <v>32004</v>
      </c>
      <c r="B122" s="156" t="s">
        <v>20019</v>
      </c>
      <c r="C122" s="157" t="s">
        <v>15719</v>
      </c>
      <c r="D122" s="158">
        <v>12.75</v>
      </c>
    </row>
    <row r="123" spans="1:4" ht="23.25" x14ac:dyDescent="0.25">
      <c r="A123" s="155">
        <v>32200</v>
      </c>
      <c r="B123" s="156" t="s">
        <v>20020</v>
      </c>
      <c r="C123" s="157" t="s">
        <v>15843</v>
      </c>
      <c r="D123" s="158">
        <v>43.03</v>
      </c>
    </row>
    <row r="124" spans="1:4" x14ac:dyDescent="0.25">
      <c r="A124" s="155">
        <v>32300</v>
      </c>
      <c r="B124" s="156" t="s">
        <v>20021</v>
      </c>
      <c r="C124" s="157" t="s">
        <v>15692</v>
      </c>
      <c r="D124" s="158">
        <v>1.38</v>
      </c>
    </row>
    <row r="125" spans="1:4" x14ac:dyDescent="0.25">
      <c r="A125" s="155">
        <v>32400</v>
      </c>
      <c r="B125" s="156" t="s">
        <v>20022</v>
      </c>
      <c r="C125" s="157" t="s">
        <v>15843</v>
      </c>
      <c r="D125" s="158">
        <v>358.48</v>
      </c>
    </row>
    <row r="126" spans="1:4" x14ac:dyDescent="0.25">
      <c r="A126" s="155">
        <v>32500</v>
      </c>
      <c r="B126" s="156" t="s">
        <v>20023</v>
      </c>
      <c r="C126" s="157" t="s">
        <v>15843</v>
      </c>
      <c r="D126" s="158">
        <v>358.48</v>
      </c>
    </row>
    <row r="127" spans="1:4" x14ac:dyDescent="0.25">
      <c r="A127" s="155">
        <v>32600</v>
      </c>
      <c r="B127" s="156" t="s">
        <v>20024</v>
      </c>
      <c r="C127" s="157" t="s">
        <v>15843</v>
      </c>
      <c r="D127" s="158">
        <v>358.48</v>
      </c>
    </row>
    <row r="128" spans="1:4" x14ac:dyDescent="0.25">
      <c r="A128" s="155">
        <v>32700</v>
      </c>
      <c r="B128" s="156" t="s">
        <v>20025</v>
      </c>
      <c r="C128" s="157" t="s">
        <v>15843</v>
      </c>
      <c r="D128" s="158">
        <v>252.08</v>
      </c>
    </row>
    <row r="129" spans="1:4" x14ac:dyDescent="0.25">
      <c r="A129" s="155">
        <v>32900</v>
      </c>
      <c r="B129" s="156" t="s">
        <v>20026</v>
      </c>
      <c r="C129" s="157" t="s">
        <v>15843</v>
      </c>
      <c r="D129" s="158">
        <v>147.87</v>
      </c>
    </row>
    <row r="130" spans="1:4" x14ac:dyDescent="0.25">
      <c r="A130" s="155">
        <v>33000</v>
      </c>
      <c r="B130" s="156" t="s">
        <v>20027</v>
      </c>
      <c r="C130" s="157" t="s">
        <v>15843</v>
      </c>
      <c r="D130" s="158">
        <v>106.77</v>
      </c>
    </row>
    <row r="131" spans="1:4" x14ac:dyDescent="0.25">
      <c r="A131" s="155">
        <v>33100</v>
      </c>
      <c r="B131" s="156" t="s">
        <v>20028</v>
      </c>
      <c r="C131" s="157" t="s">
        <v>15843</v>
      </c>
      <c r="D131" s="158">
        <v>20.18</v>
      </c>
    </row>
    <row r="132" spans="1:4" x14ac:dyDescent="0.25">
      <c r="A132" s="155">
        <v>33200</v>
      </c>
      <c r="B132" s="156" t="s">
        <v>20029</v>
      </c>
      <c r="C132" s="157" t="s">
        <v>15843</v>
      </c>
      <c r="D132" s="158">
        <v>23.58</v>
      </c>
    </row>
    <row r="133" spans="1:4" x14ac:dyDescent="0.25">
      <c r="A133" s="155">
        <v>33300</v>
      </c>
      <c r="B133" s="156" t="s">
        <v>20030</v>
      </c>
      <c r="C133" s="157" t="s">
        <v>15843</v>
      </c>
      <c r="D133" s="158">
        <v>61.74</v>
      </c>
    </row>
    <row r="134" spans="1:4" x14ac:dyDescent="0.25">
      <c r="A134" s="155">
        <v>33500</v>
      </c>
      <c r="B134" s="156" t="s">
        <v>20031</v>
      </c>
      <c r="C134" s="157" t="s">
        <v>15843</v>
      </c>
      <c r="D134" s="158">
        <v>49.66</v>
      </c>
    </row>
    <row r="135" spans="1:4" x14ac:dyDescent="0.25">
      <c r="A135" s="155">
        <v>33600</v>
      </c>
      <c r="B135" s="156" t="s">
        <v>20032</v>
      </c>
      <c r="C135" s="157" t="s">
        <v>15843</v>
      </c>
      <c r="D135" s="158">
        <v>74.08</v>
      </c>
    </row>
    <row r="136" spans="1:4" x14ac:dyDescent="0.25">
      <c r="A136" s="155">
        <v>33800</v>
      </c>
      <c r="B136" s="156" t="s">
        <v>20033</v>
      </c>
      <c r="C136" s="157" t="s">
        <v>15843</v>
      </c>
      <c r="D136" s="158">
        <v>50.62</v>
      </c>
    </row>
    <row r="137" spans="1:4" x14ac:dyDescent="0.25">
      <c r="A137" s="155">
        <v>33900</v>
      </c>
      <c r="B137" s="156" t="s">
        <v>20034</v>
      </c>
      <c r="C137" s="157" t="s">
        <v>15843</v>
      </c>
      <c r="D137" s="158">
        <v>103.38</v>
      </c>
    </row>
    <row r="138" spans="1:4" x14ac:dyDescent="0.25">
      <c r="A138" s="155">
        <v>34000</v>
      </c>
      <c r="B138" s="156" t="s">
        <v>20035</v>
      </c>
      <c r="C138" s="157" t="s">
        <v>15843</v>
      </c>
      <c r="D138" s="158">
        <v>60.08</v>
      </c>
    </row>
    <row r="139" spans="1:4" x14ac:dyDescent="0.25">
      <c r="A139" s="155">
        <v>34100</v>
      </c>
      <c r="B139" s="156" t="s">
        <v>20036</v>
      </c>
      <c r="C139" s="157" t="s">
        <v>15843</v>
      </c>
      <c r="D139" s="158">
        <v>18.850000000000001</v>
      </c>
    </row>
    <row r="140" spans="1:4" x14ac:dyDescent="0.25">
      <c r="A140" s="155">
        <v>34300</v>
      </c>
      <c r="B140" s="156" t="s">
        <v>20037</v>
      </c>
      <c r="C140" s="157" t="s">
        <v>15843</v>
      </c>
      <c r="D140" s="158">
        <v>22.1</v>
      </c>
    </row>
    <row r="141" spans="1:4" x14ac:dyDescent="0.25">
      <c r="A141" s="155">
        <v>34400</v>
      </c>
      <c r="B141" s="156" t="s">
        <v>20038</v>
      </c>
      <c r="C141" s="157" t="s">
        <v>15843</v>
      </c>
      <c r="D141" s="158">
        <v>21.52</v>
      </c>
    </row>
    <row r="142" spans="1:4" x14ac:dyDescent="0.25">
      <c r="A142" s="155">
        <v>34600</v>
      </c>
      <c r="B142" s="156" t="s">
        <v>20039</v>
      </c>
      <c r="C142" s="157" t="s">
        <v>15843</v>
      </c>
      <c r="D142" s="158">
        <v>38.020000000000003</v>
      </c>
    </row>
    <row r="143" spans="1:4" x14ac:dyDescent="0.25">
      <c r="A143" s="155">
        <v>34700</v>
      </c>
      <c r="B143" s="156" t="s">
        <v>20040</v>
      </c>
      <c r="C143" s="157" t="s">
        <v>15843</v>
      </c>
      <c r="D143" s="158">
        <v>71.73</v>
      </c>
    </row>
    <row r="144" spans="1:4" x14ac:dyDescent="0.25">
      <c r="A144" s="155">
        <v>35000</v>
      </c>
      <c r="B144" s="156" t="s">
        <v>20041</v>
      </c>
      <c r="C144" s="157" t="s">
        <v>15843</v>
      </c>
      <c r="D144" s="158">
        <v>48.72</v>
      </c>
    </row>
    <row r="145" spans="1:4" x14ac:dyDescent="0.25">
      <c r="A145" s="155">
        <v>35100</v>
      </c>
      <c r="B145" s="156" t="s">
        <v>20042</v>
      </c>
      <c r="C145" s="157" t="s">
        <v>15843</v>
      </c>
      <c r="D145" s="158">
        <v>48.78</v>
      </c>
    </row>
    <row r="146" spans="1:4" x14ac:dyDescent="0.25">
      <c r="A146" s="155">
        <v>35200</v>
      </c>
      <c r="B146" s="156" t="s">
        <v>20043</v>
      </c>
      <c r="C146" s="157" t="s">
        <v>15692</v>
      </c>
      <c r="D146" s="158">
        <v>7.15</v>
      </c>
    </row>
    <row r="147" spans="1:4" ht="23.25" x14ac:dyDescent="0.25">
      <c r="A147" s="155">
        <v>35201</v>
      </c>
      <c r="B147" s="156" t="s">
        <v>20044</v>
      </c>
      <c r="C147" s="157" t="s">
        <v>15692</v>
      </c>
      <c r="D147" s="158">
        <v>9.51</v>
      </c>
    </row>
    <row r="148" spans="1:4" ht="23.25" x14ac:dyDescent="0.25">
      <c r="A148" s="155">
        <v>35202</v>
      </c>
      <c r="B148" s="156" t="s">
        <v>20045</v>
      </c>
      <c r="C148" s="157" t="s">
        <v>15692</v>
      </c>
      <c r="D148" s="158">
        <v>9.73</v>
      </c>
    </row>
    <row r="149" spans="1:4" ht="23.25" x14ac:dyDescent="0.25">
      <c r="A149" s="155">
        <v>35203</v>
      </c>
      <c r="B149" s="156" t="s">
        <v>20046</v>
      </c>
      <c r="C149" s="157" t="s">
        <v>15692</v>
      </c>
      <c r="D149" s="158">
        <v>14.26</v>
      </c>
    </row>
    <row r="150" spans="1:4" x14ac:dyDescent="0.25">
      <c r="A150" s="155">
        <v>35317</v>
      </c>
      <c r="B150" s="156" t="s">
        <v>20047</v>
      </c>
      <c r="C150" s="157" t="s">
        <v>15692</v>
      </c>
      <c r="D150" s="179">
        <v>5526.42</v>
      </c>
    </row>
    <row r="151" spans="1:4" x14ac:dyDescent="0.25">
      <c r="A151" s="155">
        <v>35318</v>
      </c>
      <c r="B151" s="156" t="s">
        <v>20048</v>
      </c>
      <c r="C151" s="157" t="s">
        <v>15692</v>
      </c>
      <c r="D151" s="179">
        <v>4612.8899999999994</v>
      </c>
    </row>
    <row r="152" spans="1:4" x14ac:dyDescent="0.25">
      <c r="A152" s="155">
        <v>35401</v>
      </c>
      <c r="B152" s="156" t="s">
        <v>20049</v>
      </c>
      <c r="C152" s="157" t="s">
        <v>15843</v>
      </c>
      <c r="D152" s="158">
        <v>68.95</v>
      </c>
    </row>
    <row r="153" spans="1:4" x14ac:dyDescent="0.25">
      <c r="A153" s="155">
        <v>35402</v>
      </c>
      <c r="B153" s="156" t="s">
        <v>20050</v>
      </c>
      <c r="C153" s="157" t="s">
        <v>15843</v>
      </c>
      <c r="D153" s="158">
        <v>108.99</v>
      </c>
    </row>
    <row r="154" spans="1:4" x14ac:dyDescent="0.25">
      <c r="A154" s="155">
        <v>35403</v>
      </c>
      <c r="B154" s="156" t="s">
        <v>20051</v>
      </c>
      <c r="C154" s="157" t="s">
        <v>15843</v>
      </c>
      <c r="D154" s="158">
        <v>137.16999999999999</v>
      </c>
    </row>
    <row r="155" spans="1:4" x14ac:dyDescent="0.25">
      <c r="A155" s="155">
        <v>35404</v>
      </c>
      <c r="B155" s="156" t="s">
        <v>20052</v>
      </c>
      <c r="C155" s="157" t="s">
        <v>15843</v>
      </c>
      <c r="D155" s="158">
        <v>95.45</v>
      </c>
    </row>
    <row r="156" spans="1:4" x14ac:dyDescent="0.25">
      <c r="A156" s="155">
        <v>35405</v>
      </c>
      <c r="B156" s="156" t="s">
        <v>20053</v>
      </c>
      <c r="C156" s="157" t="s">
        <v>15843</v>
      </c>
      <c r="D156" s="158">
        <v>110.51</v>
      </c>
    </row>
    <row r="157" spans="1:4" x14ac:dyDescent="0.25">
      <c r="A157" s="155">
        <v>35406</v>
      </c>
      <c r="B157" s="156" t="s">
        <v>20054</v>
      </c>
      <c r="C157" s="157" t="s">
        <v>15843</v>
      </c>
      <c r="D157" s="158">
        <v>197.82</v>
      </c>
    </row>
    <row r="158" spans="1:4" x14ac:dyDescent="0.25">
      <c r="A158" s="155">
        <v>35407</v>
      </c>
      <c r="B158" s="156" t="s">
        <v>20055</v>
      </c>
      <c r="C158" s="157" t="s">
        <v>15843</v>
      </c>
      <c r="D158" s="158">
        <v>65.56</v>
      </c>
    </row>
    <row r="159" spans="1:4" x14ac:dyDescent="0.25">
      <c r="A159" s="155">
        <v>35408</v>
      </c>
      <c r="B159" s="156" t="s">
        <v>20056</v>
      </c>
      <c r="C159" s="157" t="s">
        <v>15843</v>
      </c>
      <c r="D159" s="158">
        <v>93.81</v>
      </c>
    </row>
    <row r="160" spans="1:4" x14ac:dyDescent="0.25">
      <c r="A160" s="155">
        <v>35409</v>
      </c>
      <c r="B160" s="156" t="s">
        <v>20057</v>
      </c>
      <c r="C160" s="157" t="s">
        <v>15843</v>
      </c>
      <c r="D160" s="158">
        <v>117.02</v>
      </c>
    </row>
    <row r="161" spans="1:4" x14ac:dyDescent="0.25">
      <c r="A161" s="155">
        <v>35410</v>
      </c>
      <c r="B161" s="156" t="s">
        <v>20058</v>
      </c>
      <c r="C161" s="157" t="s">
        <v>15843</v>
      </c>
      <c r="D161" s="158">
        <v>85.57</v>
      </c>
    </row>
    <row r="162" spans="1:4" x14ac:dyDescent="0.25">
      <c r="A162" s="155">
        <v>35411</v>
      </c>
      <c r="B162" s="156" t="s">
        <v>20059</v>
      </c>
      <c r="C162" s="157" t="s">
        <v>15843</v>
      </c>
      <c r="D162" s="158">
        <v>117.8</v>
      </c>
    </row>
    <row r="163" spans="1:4" x14ac:dyDescent="0.25">
      <c r="A163" s="155">
        <v>35412</v>
      </c>
      <c r="B163" s="156" t="s">
        <v>20060</v>
      </c>
      <c r="C163" s="157" t="s">
        <v>15843</v>
      </c>
      <c r="D163" s="158">
        <v>154.38</v>
      </c>
    </row>
    <row r="164" spans="1:4" x14ac:dyDescent="0.25">
      <c r="A164" s="159">
        <v>40000</v>
      </c>
      <c r="B164" s="160" t="s">
        <v>6742</v>
      </c>
      <c r="C164" s="161"/>
      <c r="D164" s="162"/>
    </row>
    <row r="165" spans="1:4" ht="23.25" x14ac:dyDescent="0.25">
      <c r="A165" s="155">
        <v>40100</v>
      </c>
      <c r="B165" s="156" t="s">
        <v>20095</v>
      </c>
      <c r="C165" s="157" t="s">
        <v>15679</v>
      </c>
      <c r="D165" s="158">
        <v>47.59</v>
      </c>
    </row>
    <row r="166" spans="1:4" ht="23.25" x14ac:dyDescent="0.25">
      <c r="A166" s="155">
        <v>40200</v>
      </c>
      <c r="B166" s="156" t="s">
        <v>20096</v>
      </c>
      <c r="C166" s="157" t="s">
        <v>15679</v>
      </c>
      <c r="D166" s="158">
        <v>55.52</v>
      </c>
    </row>
    <row r="167" spans="1:4" ht="23.25" x14ac:dyDescent="0.25">
      <c r="A167" s="155">
        <v>40300</v>
      </c>
      <c r="B167" s="156" t="s">
        <v>20097</v>
      </c>
      <c r="C167" s="157" t="s">
        <v>15679</v>
      </c>
      <c r="D167" s="158">
        <v>63.46</v>
      </c>
    </row>
    <row r="168" spans="1:4" ht="23.25" x14ac:dyDescent="0.25">
      <c r="A168" s="155">
        <v>40400</v>
      </c>
      <c r="B168" s="156" t="s">
        <v>20098</v>
      </c>
      <c r="C168" s="157" t="s">
        <v>15679</v>
      </c>
      <c r="D168" s="158">
        <v>9.02</v>
      </c>
    </row>
    <row r="169" spans="1:4" x14ac:dyDescent="0.25">
      <c r="A169" s="155">
        <v>40500</v>
      </c>
      <c r="B169" s="156" t="s">
        <v>20099</v>
      </c>
      <c r="C169" s="157" t="s">
        <v>15679</v>
      </c>
      <c r="D169" s="158">
        <v>10.83</v>
      </c>
    </row>
    <row r="170" spans="1:4" x14ac:dyDescent="0.25">
      <c r="A170" s="155">
        <v>40600</v>
      </c>
      <c r="B170" s="156" t="s">
        <v>20100</v>
      </c>
      <c r="C170" s="157" t="s">
        <v>15679</v>
      </c>
      <c r="D170" s="158">
        <v>79.319999999999993</v>
      </c>
    </row>
    <row r="171" spans="1:4" x14ac:dyDescent="0.25">
      <c r="A171" s="155">
        <v>40700</v>
      </c>
      <c r="B171" s="156" t="s">
        <v>20101</v>
      </c>
      <c r="C171" s="157" t="s">
        <v>15679</v>
      </c>
      <c r="D171" s="158">
        <v>5.42</v>
      </c>
    </row>
    <row r="172" spans="1:4" x14ac:dyDescent="0.25">
      <c r="A172" s="155">
        <v>40800</v>
      </c>
      <c r="B172" s="156" t="s">
        <v>20102</v>
      </c>
      <c r="C172" s="157" t="s">
        <v>15679</v>
      </c>
      <c r="D172" s="158">
        <v>9.5299999999999994</v>
      </c>
    </row>
    <row r="173" spans="1:4" x14ac:dyDescent="0.25">
      <c r="A173" s="155">
        <v>40900</v>
      </c>
      <c r="B173" s="156" t="s">
        <v>20103</v>
      </c>
      <c r="C173" s="157" t="s">
        <v>15679</v>
      </c>
      <c r="D173" s="158">
        <v>9.5299999999999994</v>
      </c>
    </row>
    <row r="174" spans="1:4" x14ac:dyDescent="0.25">
      <c r="A174" s="155">
        <v>41100</v>
      </c>
      <c r="B174" s="156" t="s">
        <v>20104</v>
      </c>
      <c r="C174" s="157" t="s">
        <v>15679</v>
      </c>
      <c r="D174" s="158">
        <v>18.809999999999999</v>
      </c>
    </row>
    <row r="175" spans="1:4" x14ac:dyDescent="0.25">
      <c r="A175" s="155">
        <v>41500</v>
      </c>
      <c r="B175" s="156" t="s">
        <v>20105</v>
      </c>
      <c r="C175" s="157" t="s">
        <v>15679</v>
      </c>
      <c r="D175" s="158">
        <v>9.49</v>
      </c>
    </row>
    <row r="176" spans="1:4" ht="23.25" x14ac:dyDescent="0.25">
      <c r="A176" s="155">
        <v>43100</v>
      </c>
      <c r="B176" s="156" t="s">
        <v>20106</v>
      </c>
      <c r="C176" s="157" t="s">
        <v>15679</v>
      </c>
      <c r="D176" s="158">
        <v>18.809999999999999</v>
      </c>
    </row>
    <row r="177" spans="1:4" x14ac:dyDescent="0.25">
      <c r="A177" s="155">
        <v>43200</v>
      </c>
      <c r="B177" s="156" t="s">
        <v>20107</v>
      </c>
      <c r="C177" s="157" t="s">
        <v>15679</v>
      </c>
      <c r="D177" s="158">
        <v>4.9400000000000004</v>
      </c>
    </row>
    <row r="178" spans="1:4" ht="23.25" x14ac:dyDescent="0.25">
      <c r="A178" s="155">
        <v>43300</v>
      </c>
      <c r="B178" s="156" t="s">
        <v>20108</v>
      </c>
      <c r="C178" s="157" t="s">
        <v>15719</v>
      </c>
      <c r="D178" s="158">
        <v>1.19</v>
      </c>
    </row>
    <row r="179" spans="1:4" x14ac:dyDescent="0.25">
      <c r="A179" s="155">
        <v>43310</v>
      </c>
      <c r="B179" s="156" t="s">
        <v>20109</v>
      </c>
      <c r="C179" s="157" t="s">
        <v>15692</v>
      </c>
      <c r="D179" s="158">
        <v>141.76</v>
      </c>
    </row>
    <row r="180" spans="1:4" x14ac:dyDescent="0.25">
      <c r="A180" s="155">
        <v>43311</v>
      </c>
      <c r="B180" s="156" t="s">
        <v>20110</v>
      </c>
      <c r="C180" s="157" t="s">
        <v>15692</v>
      </c>
      <c r="D180" s="158">
        <v>351.16</v>
      </c>
    </row>
    <row r="181" spans="1:4" x14ac:dyDescent="0.25">
      <c r="A181" s="155">
        <v>43312</v>
      </c>
      <c r="B181" s="156" t="s">
        <v>20111</v>
      </c>
      <c r="C181" s="157" t="s">
        <v>15692</v>
      </c>
      <c r="D181" s="158">
        <v>438.96</v>
      </c>
    </row>
    <row r="182" spans="1:4" x14ac:dyDescent="0.25">
      <c r="A182" s="155">
        <v>43313</v>
      </c>
      <c r="B182" s="156" t="s">
        <v>20112</v>
      </c>
      <c r="C182" s="157" t="s">
        <v>15692</v>
      </c>
      <c r="D182" s="158">
        <v>526.75</v>
      </c>
    </row>
    <row r="183" spans="1:4" x14ac:dyDescent="0.25">
      <c r="A183" s="155">
        <v>43314</v>
      </c>
      <c r="B183" s="156" t="s">
        <v>20113</v>
      </c>
      <c r="C183" s="157" t="s">
        <v>15692</v>
      </c>
      <c r="D183" s="158">
        <v>614.54</v>
      </c>
    </row>
    <row r="184" spans="1:4" x14ac:dyDescent="0.25">
      <c r="A184" s="155">
        <v>43500</v>
      </c>
      <c r="B184" s="156" t="s">
        <v>20114</v>
      </c>
      <c r="C184" s="157" t="s">
        <v>15719</v>
      </c>
      <c r="D184" s="158">
        <v>3.96</v>
      </c>
    </row>
    <row r="185" spans="1:4" x14ac:dyDescent="0.25">
      <c r="A185" s="155">
        <v>46000</v>
      </c>
      <c r="B185" s="156" t="s">
        <v>20115</v>
      </c>
      <c r="C185" s="157" t="s">
        <v>25158</v>
      </c>
      <c r="D185" s="158">
        <v>1.68</v>
      </c>
    </row>
    <row r="186" spans="1:4" x14ac:dyDescent="0.25">
      <c r="A186" s="159">
        <v>50000</v>
      </c>
      <c r="B186" s="160" t="s">
        <v>20116</v>
      </c>
      <c r="C186" s="161"/>
      <c r="D186" s="162"/>
    </row>
    <row r="187" spans="1:4" x14ac:dyDescent="0.25">
      <c r="A187" s="155">
        <v>50100</v>
      </c>
      <c r="B187" s="156" t="s">
        <v>20117</v>
      </c>
      <c r="C187" s="157" t="s">
        <v>15747</v>
      </c>
      <c r="D187" s="158">
        <v>6.8</v>
      </c>
    </row>
    <row r="188" spans="1:4" x14ac:dyDescent="0.25">
      <c r="A188" s="155">
        <v>50200</v>
      </c>
      <c r="B188" s="156" t="s">
        <v>20118</v>
      </c>
      <c r="C188" s="157" t="s">
        <v>15719</v>
      </c>
      <c r="D188" s="158">
        <v>11.6</v>
      </c>
    </row>
    <row r="189" spans="1:4" ht="23.25" x14ac:dyDescent="0.25">
      <c r="A189" s="155">
        <v>50300</v>
      </c>
      <c r="B189" s="156" t="s">
        <v>20119</v>
      </c>
      <c r="C189" s="157" t="s">
        <v>15719</v>
      </c>
      <c r="D189" s="158">
        <v>17.239999999999998</v>
      </c>
    </row>
    <row r="190" spans="1:4" x14ac:dyDescent="0.25">
      <c r="A190" s="155">
        <v>50400</v>
      </c>
      <c r="B190" s="156" t="s">
        <v>20120</v>
      </c>
      <c r="C190" s="157" t="s">
        <v>15719</v>
      </c>
      <c r="D190" s="158">
        <v>14.82</v>
      </c>
    </row>
    <row r="191" spans="1:4" x14ac:dyDescent="0.25">
      <c r="A191" s="155">
        <v>50500</v>
      </c>
      <c r="B191" s="156" t="s">
        <v>20121</v>
      </c>
      <c r="C191" s="157" t="s">
        <v>15719</v>
      </c>
      <c r="D191" s="158">
        <v>3.13</v>
      </c>
    </row>
    <row r="192" spans="1:4" x14ac:dyDescent="0.25">
      <c r="A192" s="155">
        <v>50600</v>
      </c>
      <c r="B192" s="156" t="s">
        <v>20122</v>
      </c>
      <c r="C192" s="157" t="s">
        <v>15679</v>
      </c>
      <c r="D192" s="158">
        <v>147.27000000000001</v>
      </c>
    </row>
    <row r="193" spans="1:4" x14ac:dyDescent="0.25">
      <c r="A193" s="155">
        <v>50700</v>
      </c>
      <c r="B193" s="156" t="s">
        <v>20123</v>
      </c>
      <c r="C193" s="157" t="s">
        <v>15719</v>
      </c>
      <c r="D193" s="158">
        <v>2.09</v>
      </c>
    </row>
    <row r="194" spans="1:4" ht="23.25" x14ac:dyDescent="0.25">
      <c r="A194" s="155">
        <v>50800</v>
      </c>
      <c r="B194" s="156" t="s">
        <v>20124</v>
      </c>
      <c r="C194" s="157" t="s">
        <v>15747</v>
      </c>
      <c r="D194" s="158">
        <v>18.34</v>
      </c>
    </row>
    <row r="195" spans="1:4" x14ac:dyDescent="0.25">
      <c r="A195" s="155">
        <v>50900</v>
      </c>
      <c r="B195" s="156" t="s">
        <v>20125</v>
      </c>
      <c r="C195" s="157" t="s">
        <v>15747</v>
      </c>
      <c r="D195" s="158">
        <v>31.67</v>
      </c>
    </row>
    <row r="196" spans="1:4" ht="23.25" x14ac:dyDescent="0.25">
      <c r="A196" s="155">
        <v>51000</v>
      </c>
      <c r="B196" s="156" t="s">
        <v>20126</v>
      </c>
      <c r="C196" s="157" t="s">
        <v>15719</v>
      </c>
      <c r="D196" s="158">
        <v>16.84</v>
      </c>
    </row>
    <row r="197" spans="1:4" ht="23.25" x14ac:dyDescent="0.25">
      <c r="A197" s="155">
        <v>51100</v>
      </c>
      <c r="B197" s="156" t="s">
        <v>20127</v>
      </c>
      <c r="C197" s="157" t="s">
        <v>15719</v>
      </c>
      <c r="D197" s="158">
        <v>13.01</v>
      </c>
    </row>
    <row r="198" spans="1:4" x14ac:dyDescent="0.25">
      <c r="A198" s="155">
        <v>51300</v>
      </c>
      <c r="B198" s="156" t="s">
        <v>20128</v>
      </c>
      <c r="C198" s="157" t="s">
        <v>15679</v>
      </c>
      <c r="D198" s="158">
        <v>319.10000000000002</v>
      </c>
    </row>
    <row r="199" spans="1:4" ht="23.25" x14ac:dyDescent="0.25">
      <c r="A199" s="155">
        <v>51400</v>
      </c>
      <c r="B199" s="156" t="s">
        <v>20129</v>
      </c>
      <c r="C199" s="157" t="s">
        <v>19923</v>
      </c>
      <c r="D199" s="158" t="s">
        <v>19923</v>
      </c>
    </row>
    <row r="200" spans="1:4" ht="23.25" x14ac:dyDescent="0.25">
      <c r="A200" s="155">
        <v>51401</v>
      </c>
      <c r="B200" s="156" t="s">
        <v>20130</v>
      </c>
      <c r="C200" s="157" t="s">
        <v>15747</v>
      </c>
      <c r="D200" s="158">
        <v>33.46</v>
      </c>
    </row>
    <row r="201" spans="1:4" ht="23.25" x14ac:dyDescent="0.25">
      <c r="A201" s="155">
        <v>51402</v>
      </c>
      <c r="B201" s="156" t="s">
        <v>20131</v>
      </c>
      <c r="C201" s="157" t="s">
        <v>15747</v>
      </c>
      <c r="D201" s="158">
        <v>34.130000000000003</v>
      </c>
    </row>
    <row r="202" spans="1:4" ht="23.25" x14ac:dyDescent="0.25">
      <c r="A202" s="155">
        <v>51403</v>
      </c>
      <c r="B202" s="156" t="s">
        <v>20132</v>
      </c>
      <c r="C202" s="157" t="s">
        <v>15747</v>
      </c>
      <c r="D202" s="158">
        <v>42.45</v>
      </c>
    </row>
    <row r="203" spans="1:4" ht="23.25" x14ac:dyDescent="0.25">
      <c r="A203" s="155">
        <v>51404</v>
      </c>
      <c r="B203" s="156" t="s">
        <v>20133</v>
      </c>
      <c r="C203" s="157" t="s">
        <v>15719</v>
      </c>
      <c r="D203" s="158">
        <v>199.62</v>
      </c>
    </row>
    <row r="204" spans="1:4" ht="23.25" x14ac:dyDescent="0.25">
      <c r="A204" s="155">
        <v>51405</v>
      </c>
      <c r="B204" s="156" t="s">
        <v>20134</v>
      </c>
      <c r="C204" s="157" t="s">
        <v>15719</v>
      </c>
      <c r="D204" s="158">
        <v>199.62</v>
      </c>
    </row>
    <row r="205" spans="1:4" ht="23.25" x14ac:dyDescent="0.25">
      <c r="A205" s="155">
        <v>51406</v>
      </c>
      <c r="B205" s="156" t="s">
        <v>20135</v>
      </c>
      <c r="C205" s="157" t="s">
        <v>15719</v>
      </c>
      <c r="D205" s="158">
        <v>199.62</v>
      </c>
    </row>
    <row r="206" spans="1:4" x14ac:dyDescent="0.25">
      <c r="A206" s="155">
        <v>51600</v>
      </c>
      <c r="B206" s="156" t="s">
        <v>20136</v>
      </c>
      <c r="C206" s="157" t="s">
        <v>15747</v>
      </c>
      <c r="D206" s="158">
        <v>20.02</v>
      </c>
    </row>
    <row r="207" spans="1:4" x14ac:dyDescent="0.25">
      <c r="A207" s="155">
        <v>51700</v>
      </c>
      <c r="B207" s="156" t="s">
        <v>20137</v>
      </c>
      <c r="C207" s="157" t="s">
        <v>15747</v>
      </c>
      <c r="D207" s="158">
        <v>23.97</v>
      </c>
    </row>
    <row r="208" spans="1:4" x14ac:dyDescent="0.25">
      <c r="A208" s="155">
        <v>51800</v>
      </c>
      <c r="B208" s="156" t="s">
        <v>20138</v>
      </c>
      <c r="C208" s="157" t="s">
        <v>15692</v>
      </c>
      <c r="D208" s="158">
        <v>25.54</v>
      </c>
    </row>
    <row r="209" spans="1:4" x14ac:dyDescent="0.25">
      <c r="A209" s="155">
        <v>51900</v>
      </c>
      <c r="B209" s="156" t="s">
        <v>20139</v>
      </c>
      <c r="C209" s="157" t="s">
        <v>19923</v>
      </c>
      <c r="D209" s="158" t="s">
        <v>19923</v>
      </c>
    </row>
    <row r="210" spans="1:4" x14ac:dyDescent="0.25">
      <c r="A210" s="155">
        <v>51901</v>
      </c>
      <c r="B210" s="156" t="s">
        <v>20140</v>
      </c>
      <c r="C210" s="157" t="s">
        <v>15679</v>
      </c>
      <c r="D210" s="158">
        <v>386.17</v>
      </c>
    </row>
    <row r="211" spans="1:4" x14ac:dyDescent="0.25">
      <c r="A211" s="155">
        <v>51902</v>
      </c>
      <c r="B211" s="156" t="s">
        <v>20141</v>
      </c>
      <c r="C211" s="157" t="s">
        <v>15679</v>
      </c>
      <c r="D211" s="158">
        <v>376.03</v>
      </c>
    </row>
    <row r="212" spans="1:4" x14ac:dyDescent="0.25">
      <c r="A212" s="155">
        <v>52000</v>
      </c>
      <c r="B212" s="156" t="s">
        <v>20142</v>
      </c>
      <c r="C212" s="157" t="s">
        <v>15679</v>
      </c>
      <c r="D212" s="158">
        <v>144.38</v>
      </c>
    </row>
    <row r="213" spans="1:4" x14ac:dyDescent="0.25">
      <c r="A213" s="155">
        <v>52100</v>
      </c>
      <c r="B213" s="156" t="s">
        <v>20143</v>
      </c>
      <c r="C213" s="157" t="s">
        <v>19923</v>
      </c>
      <c r="D213" s="158" t="s">
        <v>19923</v>
      </c>
    </row>
    <row r="214" spans="1:4" x14ac:dyDescent="0.25">
      <c r="A214" s="155">
        <v>52101</v>
      </c>
      <c r="B214" s="156" t="s">
        <v>20143</v>
      </c>
      <c r="C214" s="157" t="s">
        <v>15679</v>
      </c>
      <c r="D214" s="158">
        <v>192.99</v>
      </c>
    </row>
    <row r="215" spans="1:4" x14ac:dyDescent="0.25">
      <c r="A215" s="155">
        <v>52102</v>
      </c>
      <c r="B215" s="156" t="s">
        <v>20144</v>
      </c>
      <c r="C215" s="157" t="s">
        <v>15679</v>
      </c>
      <c r="D215" s="158">
        <v>134.63999999999999</v>
      </c>
    </row>
    <row r="216" spans="1:4" x14ac:dyDescent="0.25">
      <c r="A216" s="155">
        <v>52200</v>
      </c>
      <c r="B216" s="156" t="s">
        <v>20145</v>
      </c>
      <c r="C216" s="157" t="s">
        <v>15679</v>
      </c>
      <c r="D216" s="158">
        <v>131.61000000000001</v>
      </c>
    </row>
    <row r="217" spans="1:4" x14ac:dyDescent="0.25">
      <c r="A217" s="155">
        <v>52300</v>
      </c>
      <c r="B217" s="156" t="s">
        <v>20146</v>
      </c>
      <c r="C217" s="157" t="s">
        <v>15679</v>
      </c>
      <c r="D217" s="158">
        <v>303.36</v>
      </c>
    </row>
    <row r="218" spans="1:4" x14ac:dyDescent="0.25">
      <c r="A218" s="155">
        <v>52400</v>
      </c>
      <c r="B218" s="156" t="s">
        <v>20147</v>
      </c>
      <c r="C218" s="157" t="s">
        <v>19923</v>
      </c>
      <c r="D218" s="158" t="s">
        <v>19923</v>
      </c>
    </row>
    <row r="219" spans="1:4" x14ac:dyDescent="0.25">
      <c r="A219" s="155">
        <v>52401</v>
      </c>
      <c r="B219" s="156" t="s">
        <v>20147</v>
      </c>
      <c r="C219" s="157" t="s">
        <v>15679</v>
      </c>
      <c r="D219" s="158">
        <v>593.6</v>
      </c>
    </row>
    <row r="220" spans="1:4" x14ac:dyDescent="0.25">
      <c r="A220" s="155">
        <v>52402</v>
      </c>
      <c r="B220" s="156" t="s">
        <v>20148</v>
      </c>
      <c r="C220" s="157" t="s">
        <v>15679</v>
      </c>
      <c r="D220" s="158">
        <v>539.54</v>
      </c>
    </row>
    <row r="221" spans="1:4" x14ac:dyDescent="0.25">
      <c r="A221" s="155">
        <v>52500</v>
      </c>
      <c r="B221" s="156" t="s">
        <v>20149</v>
      </c>
      <c r="C221" s="157" t="s">
        <v>19923</v>
      </c>
      <c r="D221" s="158" t="s">
        <v>19923</v>
      </c>
    </row>
    <row r="222" spans="1:4" x14ac:dyDescent="0.25">
      <c r="A222" s="155">
        <v>52501</v>
      </c>
      <c r="B222" s="156" t="s">
        <v>20150</v>
      </c>
      <c r="C222" s="157" t="s">
        <v>15679</v>
      </c>
      <c r="D222" s="158">
        <v>644.6</v>
      </c>
    </row>
    <row r="223" spans="1:4" x14ac:dyDescent="0.25">
      <c r="A223" s="155">
        <v>52502</v>
      </c>
      <c r="B223" s="156" t="s">
        <v>20151</v>
      </c>
      <c r="C223" s="157" t="s">
        <v>15679</v>
      </c>
      <c r="D223" s="158">
        <v>761.26</v>
      </c>
    </row>
    <row r="224" spans="1:4" x14ac:dyDescent="0.25">
      <c r="A224" s="155">
        <v>52600</v>
      </c>
      <c r="B224" s="156" t="s">
        <v>20152</v>
      </c>
      <c r="C224" s="157" t="s">
        <v>15719</v>
      </c>
      <c r="D224" s="158">
        <v>4.3099999999999996</v>
      </c>
    </row>
    <row r="225" spans="1:4" x14ac:dyDescent="0.25">
      <c r="A225" s="155">
        <v>52700</v>
      </c>
      <c r="B225" s="156" t="s">
        <v>20153</v>
      </c>
      <c r="C225" s="157" t="s">
        <v>15719</v>
      </c>
      <c r="D225" s="158">
        <v>10.199999999999999</v>
      </c>
    </row>
    <row r="226" spans="1:4" x14ac:dyDescent="0.25">
      <c r="A226" s="155">
        <v>52800</v>
      </c>
      <c r="B226" s="156" t="s">
        <v>20154</v>
      </c>
      <c r="C226" s="157" t="s">
        <v>15679</v>
      </c>
      <c r="D226" s="158">
        <v>913.84</v>
      </c>
    </row>
    <row r="227" spans="1:4" x14ac:dyDescent="0.25">
      <c r="A227" s="155">
        <v>52801</v>
      </c>
      <c r="B227" s="156" t="s">
        <v>20155</v>
      </c>
      <c r="C227" s="157" t="s">
        <v>15679</v>
      </c>
      <c r="D227" s="158">
        <v>97.75</v>
      </c>
    </row>
    <row r="228" spans="1:4" x14ac:dyDescent="0.25">
      <c r="A228" s="155">
        <v>52900</v>
      </c>
      <c r="B228" s="156" t="s">
        <v>20156</v>
      </c>
      <c r="C228" s="157" t="s">
        <v>15679</v>
      </c>
      <c r="D228" s="158">
        <v>876</v>
      </c>
    </row>
    <row r="229" spans="1:4" x14ac:dyDescent="0.25">
      <c r="A229" s="155">
        <v>53000</v>
      </c>
      <c r="B229" s="156" t="s">
        <v>20157</v>
      </c>
      <c r="C229" s="157" t="s">
        <v>15679</v>
      </c>
      <c r="D229" s="158">
        <v>910.94</v>
      </c>
    </row>
    <row r="230" spans="1:4" x14ac:dyDescent="0.25">
      <c r="A230" s="155">
        <v>53100</v>
      </c>
      <c r="B230" s="156" t="s">
        <v>20158</v>
      </c>
      <c r="C230" s="157" t="s">
        <v>15719</v>
      </c>
      <c r="D230" s="158">
        <v>49.65</v>
      </c>
    </row>
    <row r="231" spans="1:4" x14ac:dyDescent="0.25">
      <c r="A231" s="155">
        <v>53200</v>
      </c>
      <c r="B231" s="156" t="s">
        <v>20159</v>
      </c>
      <c r="C231" s="157" t="s">
        <v>15719</v>
      </c>
      <c r="D231" s="158">
        <v>185.41</v>
      </c>
    </row>
    <row r="232" spans="1:4" ht="23.25" x14ac:dyDescent="0.25">
      <c r="A232" s="155">
        <v>53300</v>
      </c>
      <c r="B232" s="156" t="s">
        <v>20160</v>
      </c>
      <c r="C232" s="157" t="s">
        <v>15719</v>
      </c>
      <c r="D232" s="158">
        <v>197.31</v>
      </c>
    </row>
    <row r="233" spans="1:4" ht="23.25" x14ac:dyDescent="0.25">
      <c r="A233" s="155">
        <v>53400</v>
      </c>
      <c r="B233" s="156" t="s">
        <v>20161</v>
      </c>
      <c r="C233" s="157" t="s">
        <v>15719</v>
      </c>
      <c r="D233" s="158">
        <v>48.86</v>
      </c>
    </row>
    <row r="234" spans="1:4" x14ac:dyDescent="0.25">
      <c r="A234" s="155">
        <v>53500</v>
      </c>
      <c r="B234" s="156" t="s">
        <v>20162</v>
      </c>
      <c r="C234" s="157" t="s">
        <v>15719</v>
      </c>
      <c r="D234" s="158">
        <v>35.21</v>
      </c>
    </row>
    <row r="235" spans="1:4" x14ac:dyDescent="0.25">
      <c r="A235" s="155">
        <v>53600</v>
      </c>
      <c r="B235" s="156" t="s">
        <v>20163</v>
      </c>
      <c r="C235" s="157" t="s">
        <v>15719</v>
      </c>
      <c r="D235" s="158">
        <v>9.51</v>
      </c>
    </row>
    <row r="236" spans="1:4" x14ac:dyDescent="0.25">
      <c r="A236" s="155">
        <v>53700</v>
      </c>
      <c r="B236" s="156" t="s">
        <v>20164</v>
      </c>
      <c r="C236" s="157" t="s">
        <v>15719</v>
      </c>
      <c r="D236" s="158">
        <v>10.48</v>
      </c>
    </row>
    <row r="237" spans="1:4" x14ac:dyDescent="0.25">
      <c r="A237" s="155">
        <v>53800</v>
      </c>
      <c r="B237" s="156" t="s">
        <v>20165</v>
      </c>
      <c r="C237" s="157" t="s">
        <v>15719</v>
      </c>
      <c r="D237" s="158">
        <v>11.37</v>
      </c>
    </row>
    <row r="238" spans="1:4" x14ac:dyDescent="0.25">
      <c r="A238" s="155">
        <v>53900</v>
      </c>
      <c r="B238" s="156" t="s">
        <v>20166</v>
      </c>
      <c r="C238" s="157" t="s">
        <v>15719</v>
      </c>
      <c r="D238" s="158">
        <v>33.5</v>
      </c>
    </row>
    <row r="239" spans="1:4" x14ac:dyDescent="0.25">
      <c r="A239" s="155">
        <v>54000</v>
      </c>
      <c r="B239" s="156" t="s">
        <v>20167</v>
      </c>
      <c r="C239" s="157" t="s">
        <v>25159</v>
      </c>
      <c r="D239" s="158">
        <v>0.4</v>
      </c>
    </row>
    <row r="240" spans="1:4" x14ac:dyDescent="0.25">
      <c r="A240" s="155">
        <v>54200</v>
      </c>
      <c r="B240" s="156" t="s">
        <v>20168</v>
      </c>
      <c r="C240" s="157" t="s">
        <v>15679</v>
      </c>
      <c r="D240" s="158">
        <v>473.68</v>
      </c>
    </row>
    <row r="241" spans="1:4" ht="23.25" x14ac:dyDescent="0.25">
      <c r="A241" s="155">
        <v>54300</v>
      </c>
      <c r="B241" s="156" t="s">
        <v>20169</v>
      </c>
      <c r="C241" s="157" t="s">
        <v>15719</v>
      </c>
      <c r="D241" s="158">
        <v>189.71</v>
      </c>
    </row>
    <row r="242" spans="1:4" ht="23.25" x14ac:dyDescent="0.25">
      <c r="A242" s="155">
        <v>54400</v>
      </c>
      <c r="B242" s="156" t="s">
        <v>20170</v>
      </c>
      <c r="C242" s="157" t="s">
        <v>15719</v>
      </c>
      <c r="D242" s="158">
        <v>164.96</v>
      </c>
    </row>
    <row r="243" spans="1:4" x14ac:dyDescent="0.25">
      <c r="A243" s="155">
        <v>54500</v>
      </c>
      <c r="B243" s="156" t="s">
        <v>20171</v>
      </c>
      <c r="C243" s="157" t="s">
        <v>15719</v>
      </c>
      <c r="D243" s="158">
        <v>13.47</v>
      </c>
    </row>
    <row r="244" spans="1:4" ht="34.5" x14ac:dyDescent="0.25">
      <c r="A244" s="155">
        <v>54600</v>
      </c>
      <c r="B244" s="156" t="s">
        <v>20172</v>
      </c>
      <c r="C244" s="157" t="s">
        <v>15679</v>
      </c>
      <c r="D244" s="158">
        <v>79.06</v>
      </c>
    </row>
    <row r="245" spans="1:4" x14ac:dyDescent="0.25">
      <c r="A245" s="155">
        <v>54700</v>
      </c>
      <c r="B245" s="156" t="s">
        <v>20173</v>
      </c>
      <c r="C245" s="157" t="s">
        <v>15679</v>
      </c>
      <c r="D245" s="158">
        <v>120.23</v>
      </c>
    </row>
    <row r="246" spans="1:4" x14ac:dyDescent="0.25">
      <c r="A246" s="155">
        <v>54800</v>
      </c>
      <c r="B246" s="156" t="s">
        <v>20174</v>
      </c>
      <c r="C246" s="157" t="s">
        <v>15679</v>
      </c>
      <c r="D246" s="158">
        <v>122.88</v>
      </c>
    </row>
    <row r="247" spans="1:4" x14ac:dyDescent="0.25">
      <c r="A247" s="155">
        <v>55000</v>
      </c>
      <c r="B247" s="156" t="s">
        <v>20175</v>
      </c>
      <c r="C247" s="157" t="s">
        <v>15679</v>
      </c>
      <c r="D247" s="158">
        <v>48.96</v>
      </c>
    </row>
    <row r="248" spans="1:4" x14ac:dyDescent="0.25">
      <c r="A248" s="155">
        <v>55100</v>
      </c>
      <c r="B248" s="156" t="s">
        <v>20176</v>
      </c>
      <c r="C248" s="157" t="s">
        <v>15679</v>
      </c>
      <c r="D248" s="158">
        <v>53.12</v>
      </c>
    </row>
    <row r="249" spans="1:4" x14ac:dyDescent="0.25">
      <c r="A249" s="155">
        <v>55200</v>
      </c>
      <c r="B249" s="156" t="s">
        <v>20177</v>
      </c>
      <c r="C249" s="157" t="s">
        <v>15679</v>
      </c>
      <c r="D249" s="158">
        <v>57.29</v>
      </c>
    </row>
    <row r="250" spans="1:4" x14ac:dyDescent="0.25">
      <c r="A250" s="155">
        <v>55400</v>
      </c>
      <c r="B250" s="156" t="s">
        <v>20178</v>
      </c>
      <c r="C250" s="157" t="s">
        <v>15679</v>
      </c>
      <c r="D250" s="158">
        <v>38.1</v>
      </c>
    </row>
    <row r="251" spans="1:4" x14ac:dyDescent="0.25">
      <c r="A251" s="155">
        <v>55500</v>
      </c>
      <c r="B251" s="156" t="s">
        <v>20179</v>
      </c>
      <c r="C251" s="157" t="s">
        <v>15679</v>
      </c>
      <c r="D251" s="158">
        <v>44.53</v>
      </c>
    </row>
    <row r="252" spans="1:4" x14ac:dyDescent="0.25">
      <c r="A252" s="155">
        <v>55600</v>
      </c>
      <c r="B252" s="156" t="s">
        <v>20180</v>
      </c>
      <c r="C252" s="157" t="s">
        <v>15679</v>
      </c>
      <c r="D252" s="158">
        <v>50.96</v>
      </c>
    </row>
    <row r="253" spans="1:4" x14ac:dyDescent="0.25">
      <c r="A253" s="155">
        <v>55700</v>
      </c>
      <c r="B253" s="156" t="s">
        <v>20181</v>
      </c>
      <c r="C253" s="157" t="s">
        <v>15679</v>
      </c>
      <c r="D253" s="158">
        <v>57.39</v>
      </c>
    </row>
    <row r="254" spans="1:4" x14ac:dyDescent="0.25">
      <c r="A254" s="155">
        <v>55900</v>
      </c>
      <c r="B254" s="156" t="s">
        <v>20182</v>
      </c>
      <c r="C254" s="157" t="s">
        <v>15679</v>
      </c>
      <c r="D254" s="158">
        <v>46.26</v>
      </c>
    </row>
    <row r="255" spans="1:4" x14ac:dyDescent="0.25">
      <c r="A255" s="155">
        <v>56000</v>
      </c>
      <c r="B255" s="156" t="s">
        <v>20183</v>
      </c>
      <c r="C255" s="157" t="s">
        <v>15679</v>
      </c>
      <c r="D255" s="158">
        <v>55.41</v>
      </c>
    </row>
    <row r="256" spans="1:4" x14ac:dyDescent="0.25">
      <c r="A256" s="155">
        <v>56100</v>
      </c>
      <c r="B256" s="156" t="s">
        <v>20184</v>
      </c>
      <c r="C256" s="157" t="s">
        <v>15679</v>
      </c>
      <c r="D256" s="158">
        <v>64.56</v>
      </c>
    </row>
    <row r="257" spans="1:4" x14ac:dyDescent="0.25">
      <c r="A257" s="155">
        <v>56200</v>
      </c>
      <c r="B257" s="156" t="s">
        <v>20185</v>
      </c>
      <c r="C257" s="157" t="s">
        <v>15679</v>
      </c>
      <c r="D257" s="158">
        <v>73.709999999999994</v>
      </c>
    </row>
    <row r="258" spans="1:4" x14ac:dyDescent="0.25">
      <c r="A258" s="155">
        <v>56300</v>
      </c>
      <c r="B258" s="156" t="s">
        <v>20186</v>
      </c>
      <c r="C258" s="157" t="s">
        <v>15679</v>
      </c>
      <c r="D258" s="158">
        <v>43.22</v>
      </c>
    </row>
    <row r="259" spans="1:4" x14ac:dyDescent="0.25">
      <c r="A259" s="155">
        <v>56400</v>
      </c>
      <c r="B259" s="156" t="s">
        <v>20187</v>
      </c>
      <c r="C259" s="157" t="s">
        <v>15679</v>
      </c>
      <c r="D259" s="158">
        <v>51.93</v>
      </c>
    </row>
    <row r="260" spans="1:4" x14ac:dyDescent="0.25">
      <c r="A260" s="155">
        <v>56500</v>
      </c>
      <c r="B260" s="156" t="s">
        <v>20188</v>
      </c>
      <c r="C260" s="157" t="s">
        <v>15679</v>
      </c>
      <c r="D260" s="158">
        <v>60.64</v>
      </c>
    </row>
    <row r="261" spans="1:4" x14ac:dyDescent="0.25">
      <c r="A261" s="155">
        <v>56600</v>
      </c>
      <c r="B261" s="156" t="s">
        <v>20189</v>
      </c>
      <c r="C261" s="157" t="s">
        <v>15679</v>
      </c>
      <c r="D261" s="158">
        <v>69.349999999999994</v>
      </c>
    </row>
    <row r="262" spans="1:4" x14ac:dyDescent="0.25">
      <c r="A262" s="155">
        <v>56700</v>
      </c>
      <c r="B262" s="156" t="s">
        <v>20190</v>
      </c>
      <c r="C262" s="157" t="s">
        <v>25159</v>
      </c>
      <c r="D262" s="158">
        <v>0.52</v>
      </c>
    </row>
    <row r="263" spans="1:4" x14ac:dyDescent="0.25">
      <c r="A263" s="155">
        <v>56800</v>
      </c>
      <c r="B263" s="156" t="s">
        <v>20191</v>
      </c>
      <c r="C263" s="157" t="s">
        <v>25159</v>
      </c>
      <c r="D263" s="158">
        <v>0.17</v>
      </c>
    </row>
    <row r="264" spans="1:4" x14ac:dyDescent="0.25">
      <c r="A264" s="155">
        <v>56900</v>
      </c>
      <c r="B264" s="156" t="s">
        <v>20192</v>
      </c>
      <c r="C264" s="157" t="s">
        <v>15719</v>
      </c>
      <c r="D264" s="158">
        <v>0.26</v>
      </c>
    </row>
    <row r="265" spans="1:4" x14ac:dyDescent="0.25">
      <c r="A265" s="155">
        <v>57000</v>
      </c>
      <c r="B265" s="156" t="s">
        <v>20193</v>
      </c>
      <c r="C265" s="157" t="s">
        <v>15719</v>
      </c>
      <c r="D265" s="158">
        <v>41.88</v>
      </c>
    </row>
    <row r="266" spans="1:4" x14ac:dyDescent="0.25">
      <c r="A266" s="155">
        <v>57100</v>
      </c>
      <c r="B266" s="156" t="s">
        <v>20194</v>
      </c>
      <c r="C266" s="157" t="s">
        <v>15719</v>
      </c>
      <c r="D266" s="158">
        <v>29.98</v>
      </c>
    </row>
    <row r="267" spans="1:4" x14ac:dyDescent="0.25">
      <c r="A267" s="155">
        <v>57200</v>
      </c>
      <c r="B267" s="156" t="s">
        <v>20195</v>
      </c>
      <c r="C267" s="157" t="s">
        <v>15719</v>
      </c>
      <c r="D267" s="158">
        <v>77.2</v>
      </c>
    </row>
    <row r="268" spans="1:4" x14ac:dyDescent="0.25">
      <c r="A268" s="155">
        <v>57300</v>
      </c>
      <c r="B268" s="156" t="s">
        <v>20196</v>
      </c>
      <c r="C268" s="157" t="s">
        <v>15747</v>
      </c>
      <c r="D268" s="158">
        <v>13.15</v>
      </c>
    </row>
    <row r="269" spans="1:4" x14ac:dyDescent="0.25">
      <c r="A269" s="155">
        <v>57400</v>
      </c>
      <c r="B269" s="156" t="s">
        <v>20197</v>
      </c>
      <c r="C269" s="157" t="s">
        <v>15747</v>
      </c>
      <c r="D269" s="158">
        <v>5.43</v>
      </c>
    </row>
    <row r="270" spans="1:4" x14ac:dyDescent="0.25">
      <c r="A270" s="155">
        <v>57500</v>
      </c>
      <c r="B270" s="156" t="s">
        <v>20198</v>
      </c>
      <c r="C270" s="157" t="s">
        <v>15747</v>
      </c>
      <c r="D270" s="158">
        <v>11.53</v>
      </c>
    </row>
    <row r="271" spans="1:4" x14ac:dyDescent="0.25">
      <c r="A271" s="155">
        <v>57600</v>
      </c>
      <c r="B271" s="156" t="s">
        <v>20199</v>
      </c>
      <c r="C271" s="157" t="s">
        <v>25158</v>
      </c>
      <c r="D271" s="158">
        <v>6.42</v>
      </c>
    </row>
    <row r="272" spans="1:4" x14ac:dyDescent="0.25">
      <c r="A272" s="155">
        <v>57700</v>
      </c>
      <c r="B272" s="156" t="s">
        <v>20200</v>
      </c>
      <c r="C272" s="157" t="s">
        <v>19923</v>
      </c>
      <c r="D272" s="158" t="s">
        <v>19923</v>
      </c>
    </row>
    <row r="273" spans="1:4" ht="23.25" x14ac:dyDescent="0.25">
      <c r="A273" s="155">
        <v>57701</v>
      </c>
      <c r="B273" s="156" t="s">
        <v>20201</v>
      </c>
      <c r="C273" s="157" t="s">
        <v>15679</v>
      </c>
      <c r="D273" s="158">
        <v>11.3</v>
      </c>
    </row>
    <row r="274" spans="1:4" x14ac:dyDescent="0.25">
      <c r="A274" s="155">
        <v>57707</v>
      </c>
      <c r="B274" s="156" t="s">
        <v>20202</v>
      </c>
      <c r="C274" s="157" t="s">
        <v>25158</v>
      </c>
      <c r="D274" s="158">
        <v>1.7</v>
      </c>
    </row>
    <row r="275" spans="1:4" x14ac:dyDescent="0.25">
      <c r="A275" s="155">
        <v>57800</v>
      </c>
      <c r="B275" s="156" t="s">
        <v>20203</v>
      </c>
      <c r="C275" s="157" t="s">
        <v>19923</v>
      </c>
      <c r="D275" s="158" t="s">
        <v>19923</v>
      </c>
    </row>
    <row r="276" spans="1:4" ht="23.25" x14ac:dyDescent="0.25">
      <c r="A276" s="155">
        <v>57801</v>
      </c>
      <c r="B276" s="156" t="s">
        <v>20204</v>
      </c>
      <c r="C276" s="157" t="s">
        <v>15679</v>
      </c>
      <c r="D276" s="158">
        <v>11.66</v>
      </c>
    </row>
    <row r="277" spans="1:4" x14ac:dyDescent="0.25">
      <c r="A277" s="155">
        <v>57807</v>
      </c>
      <c r="B277" s="156" t="s">
        <v>20205</v>
      </c>
      <c r="C277" s="157" t="s">
        <v>25158</v>
      </c>
      <c r="D277" s="158">
        <v>2.06</v>
      </c>
    </row>
    <row r="278" spans="1:4" x14ac:dyDescent="0.25">
      <c r="A278" s="155">
        <v>57900</v>
      </c>
      <c r="B278" s="156" t="s">
        <v>20206</v>
      </c>
      <c r="C278" s="157" t="s">
        <v>19923</v>
      </c>
      <c r="D278" s="158" t="s">
        <v>19923</v>
      </c>
    </row>
    <row r="279" spans="1:4" ht="23.25" x14ac:dyDescent="0.25">
      <c r="A279" s="155">
        <v>57901</v>
      </c>
      <c r="B279" s="156" t="s">
        <v>20207</v>
      </c>
      <c r="C279" s="157" t="s">
        <v>15679</v>
      </c>
      <c r="D279" s="158">
        <v>11.66</v>
      </c>
    </row>
    <row r="280" spans="1:4" x14ac:dyDescent="0.25">
      <c r="A280" s="155">
        <v>57907</v>
      </c>
      <c r="B280" s="156" t="s">
        <v>20208</v>
      </c>
      <c r="C280" s="157" t="s">
        <v>25158</v>
      </c>
      <c r="D280" s="158">
        <v>2.06</v>
      </c>
    </row>
    <row r="281" spans="1:4" x14ac:dyDescent="0.25">
      <c r="A281" s="155">
        <v>58000</v>
      </c>
      <c r="B281" s="156" t="s">
        <v>20209</v>
      </c>
      <c r="C281" s="157" t="s">
        <v>19923</v>
      </c>
      <c r="D281" s="158" t="s">
        <v>19923</v>
      </c>
    </row>
    <row r="282" spans="1:4" ht="23.25" x14ac:dyDescent="0.25">
      <c r="A282" s="155">
        <v>58001</v>
      </c>
      <c r="B282" s="156" t="s">
        <v>20210</v>
      </c>
      <c r="C282" s="157" t="s">
        <v>15679</v>
      </c>
      <c r="D282" s="158">
        <v>11.3</v>
      </c>
    </row>
    <row r="283" spans="1:4" x14ac:dyDescent="0.25">
      <c r="A283" s="155">
        <v>58007</v>
      </c>
      <c r="B283" s="156" t="s">
        <v>20211</v>
      </c>
      <c r="C283" s="157" t="s">
        <v>25158</v>
      </c>
      <c r="D283" s="158">
        <v>1.7</v>
      </c>
    </row>
    <row r="284" spans="1:4" x14ac:dyDescent="0.25">
      <c r="A284" s="155">
        <v>58100</v>
      </c>
      <c r="B284" s="156" t="s">
        <v>20212</v>
      </c>
      <c r="C284" s="157" t="s">
        <v>25159</v>
      </c>
      <c r="D284" s="158">
        <v>0.63</v>
      </c>
    </row>
    <row r="285" spans="1:4" x14ac:dyDescent="0.25">
      <c r="A285" s="155">
        <v>58200</v>
      </c>
      <c r="B285" s="156" t="s">
        <v>20213</v>
      </c>
      <c r="C285" s="157" t="s">
        <v>25160</v>
      </c>
      <c r="D285" s="158">
        <v>0.2</v>
      </c>
    </row>
    <row r="286" spans="1:4" x14ac:dyDescent="0.25">
      <c r="A286" s="155">
        <v>58400</v>
      </c>
      <c r="B286" s="156" t="s">
        <v>20214</v>
      </c>
      <c r="C286" s="157" t="s">
        <v>15679</v>
      </c>
      <c r="D286" s="158">
        <v>25.8</v>
      </c>
    </row>
    <row r="287" spans="1:4" x14ac:dyDescent="0.25">
      <c r="A287" s="155">
        <v>58500</v>
      </c>
      <c r="B287" s="156" t="s">
        <v>20215</v>
      </c>
      <c r="C287" s="157" t="s">
        <v>15679</v>
      </c>
      <c r="D287" s="158">
        <v>34.51</v>
      </c>
    </row>
    <row r="288" spans="1:4" x14ac:dyDescent="0.25">
      <c r="A288" s="155">
        <v>58600</v>
      </c>
      <c r="B288" s="156" t="s">
        <v>20216</v>
      </c>
      <c r="C288" s="157" t="s">
        <v>19923</v>
      </c>
      <c r="D288" s="158" t="s">
        <v>19923</v>
      </c>
    </row>
    <row r="289" spans="1:4" ht="23.25" x14ac:dyDescent="0.25">
      <c r="A289" s="155">
        <v>58601</v>
      </c>
      <c r="B289" s="156" t="s">
        <v>20217</v>
      </c>
      <c r="C289" s="157" t="s">
        <v>15719</v>
      </c>
      <c r="D289" s="158">
        <v>52.77</v>
      </c>
    </row>
    <row r="290" spans="1:4" ht="23.25" x14ac:dyDescent="0.25">
      <c r="A290" s="155">
        <v>58602</v>
      </c>
      <c r="B290" s="156" t="s">
        <v>20218</v>
      </c>
      <c r="C290" s="157" t="s">
        <v>15719</v>
      </c>
      <c r="D290" s="158">
        <v>62.09</v>
      </c>
    </row>
    <row r="291" spans="1:4" ht="23.25" x14ac:dyDescent="0.25">
      <c r="A291" s="155">
        <v>58603</v>
      </c>
      <c r="B291" s="156" t="s">
        <v>20219</v>
      </c>
      <c r="C291" s="157" t="s">
        <v>15719</v>
      </c>
      <c r="D291" s="158">
        <v>100.66</v>
      </c>
    </row>
    <row r="292" spans="1:4" ht="23.25" x14ac:dyDescent="0.25">
      <c r="A292" s="155">
        <v>58700</v>
      </c>
      <c r="B292" s="156" t="s">
        <v>20220</v>
      </c>
      <c r="C292" s="157" t="s">
        <v>15747</v>
      </c>
      <c r="D292" s="158">
        <v>191.61</v>
      </c>
    </row>
    <row r="293" spans="1:4" x14ac:dyDescent="0.25">
      <c r="A293" s="155">
        <v>58800</v>
      </c>
      <c r="B293" s="156" t="s">
        <v>20221</v>
      </c>
      <c r="C293" s="157" t="s">
        <v>15747</v>
      </c>
      <c r="D293" s="158">
        <v>21.31</v>
      </c>
    </row>
    <row r="294" spans="1:4" x14ac:dyDescent="0.25">
      <c r="A294" s="155">
        <v>58900</v>
      </c>
      <c r="B294" s="156" t="s">
        <v>20222</v>
      </c>
      <c r="C294" s="157" t="s">
        <v>15747</v>
      </c>
      <c r="D294" s="158">
        <v>48.83</v>
      </c>
    </row>
    <row r="295" spans="1:4" x14ac:dyDescent="0.25">
      <c r="A295" s="155">
        <v>59000</v>
      </c>
      <c r="B295" s="156" t="s">
        <v>20223</v>
      </c>
      <c r="C295" s="157" t="s">
        <v>15679</v>
      </c>
      <c r="D295" s="158">
        <v>160.13999999999999</v>
      </c>
    </row>
    <row r="296" spans="1:4" ht="23.25" x14ac:dyDescent="0.25">
      <c r="A296" s="155">
        <v>59101</v>
      </c>
      <c r="B296" s="156" t="s">
        <v>20224</v>
      </c>
      <c r="C296" s="157" t="s">
        <v>15719</v>
      </c>
      <c r="D296" s="158">
        <v>92.31</v>
      </c>
    </row>
    <row r="297" spans="1:4" ht="23.25" x14ac:dyDescent="0.25">
      <c r="A297" s="155">
        <v>59102</v>
      </c>
      <c r="B297" s="156" t="s">
        <v>20225</v>
      </c>
      <c r="C297" s="157" t="s">
        <v>15719</v>
      </c>
      <c r="D297" s="158">
        <v>91.94</v>
      </c>
    </row>
    <row r="298" spans="1:4" ht="34.5" x14ac:dyDescent="0.25">
      <c r="A298" s="155">
        <v>59201</v>
      </c>
      <c r="B298" s="156" t="s">
        <v>20226</v>
      </c>
      <c r="C298" s="157" t="s">
        <v>15679</v>
      </c>
      <c r="D298" s="158">
        <v>209.38</v>
      </c>
    </row>
    <row r="299" spans="1:4" ht="45.75" x14ac:dyDescent="0.25">
      <c r="A299" s="155">
        <v>59202</v>
      </c>
      <c r="B299" s="156" t="s">
        <v>20227</v>
      </c>
      <c r="C299" s="157" t="s">
        <v>15679</v>
      </c>
      <c r="D299" s="158">
        <v>449.99</v>
      </c>
    </row>
    <row r="300" spans="1:4" ht="23.25" x14ac:dyDescent="0.25">
      <c r="A300" s="155">
        <v>59300</v>
      </c>
      <c r="B300" s="156" t="s">
        <v>20228</v>
      </c>
      <c r="C300" s="157" t="s">
        <v>15679</v>
      </c>
      <c r="D300" s="158">
        <v>1166.76</v>
      </c>
    </row>
    <row r="301" spans="1:4" ht="23.25" x14ac:dyDescent="0.25">
      <c r="A301" s="155">
        <v>59400</v>
      </c>
      <c r="B301" s="156" t="s">
        <v>20229</v>
      </c>
      <c r="C301" s="157" t="s">
        <v>15679</v>
      </c>
      <c r="D301" s="158">
        <v>766.26</v>
      </c>
    </row>
    <row r="302" spans="1:4" x14ac:dyDescent="0.25">
      <c r="A302" s="155">
        <v>59500</v>
      </c>
      <c r="B302" s="156" t="s">
        <v>20230</v>
      </c>
      <c r="C302" s="157" t="s">
        <v>15679</v>
      </c>
      <c r="D302" s="158">
        <v>758.83</v>
      </c>
    </row>
    <row r="303" spans="1:4" ht="23.25" x14ac:dyDescent="0.25">
      <c r="A303" s="155">
        <v>59600</v>
      </c>
      <c r="B303" s="156" t="s">
        <v>20231</v>
      </c>
      <c r="C303" s="157" t="s">
        <v>15679</v>
      </c>
      <c r="D303" s="158">
        <v>947.52</v>
      </c>
    </row>
    <row r="304" spans="1:4" ht="23.25" x14ac:dyDescent="0.25">
      <c r="A304" s="155">
        <v>59700</v>
      </c>
      <c r="B304" s="156" t="s">
        <v>20232</v>
      </c>
      <c r="C304" s="157" t="s">
        <v>15679</v>
      </c>
      <c r="D304" s="158">
        <v>934.32</v>
      </c>
    </row>
    <row r="305" spans="1:4" ht="45.75" x14ac:dyDescent="0.25">
      <c r="A305" s="155">
        <v>59901</v>
      </c>
      <c r="B305" s="156" t="s">
        <v>20233</v>
      </c>
      <c r="C305" s="157" t="s">
        <v>15679</v>
      </c>
      <c r="D305" s="158">
        <v>321.25</v>
      </c>
    </row>
    <row r="306" spans="1:4" ht="45.75" x14ac:dyDescent="0.25">
      <c r="A306" s="155">
        <v>59902</v>
      </c>
      <c r="B306" s="156" t="s">
        <v>20234</v>
      </c>
      <c r="C306" s="157" t="s">
        <v>15679</v>
      </c>
      <c r="D306" s="158">
        <v>384.88</v>
      </c>
    </row>
    <row r="307" spans="1:4" x14ac:dyDescent="0.25">
      <c r="A307" s="155">
        <v>59903</v>
      </c>
      <c r="B307" s="156" t="s">
        <v>20235</v>
      </c>
      <c r="C307" s="157" t="s">
        <v>15679</v>
      </c>
      <c r="D307" s="158">
        <v>940.71</v>
      </c>
    </row>
    <row r="308" spans="1:4" x14ac:dyDescent="0.25">
      <c r="A308" s="155">
        <v>59904</v>
      </c>
      <c r="B308" s="156" t="s">
        <v>20236</v>
      </c>
      <c r="C308" s="157" t="s">
        <v>15679</v>
      </c>
      <c r="D308" s="158">
        <v>900.25</v>
      </c>
    </row>
    <row r="309" spans="1:4" ht="23.25" x14ac:dyDescent="0.25">
      <c r="A309" s="155">
        <v>59905</v>
      </c>
      <c r="B309" s="156" t="s">
        <v>20237</v>
      </c>
      <c r="C309" s="157" t="s">
        <v>15719</v>
      </c>
      <c r="D309" s="158">
        <v>11.27</v>
      </c>
    </row>
    <row r="310" spans="1:4" ht="23.25" x14ac:dyDescent="0.25">
      <c r="A310" s="155">
        <v>59906</v>
      </c>
      <c r="B310" s="156" t="s">
        <v>20238</v>
      </c>
      <c r="C310" s="157" t="s">
        <v>15980</v>
      </c>
      <c r="D310" s="158">
        <v>15.06</v>
      </c>
    </row>
    <row r="311" spans="1:4" x14ac:dyDescent="0.25">
      <c r="A311" s="159">
        <v>60000</v>
      </c>
      <c r="B311" s="160" t="s">
        <v>20239</v>
      </c>
      <c r="C311" s="161"/>
      <c r="D311" s="162"/>
    </row>
    <row r="312" spans="1:4" x14ac:dyDescent="0.25">
      <c r="A312" s="155">
        <v>60100</v>
      </c>
      <c r="B312" s="156" t="s">
        <v>25171</v>
      </c>
      <c r="C312" s="157" t="s">
        <v>15747</v>
      </c>
      <c r="D312" s="158">
        <v>78.31</v>
      </c>
    </row>
    <row r="313" spans="1:4" x14ac:dyDescent="0.25">
      <c r="A313" s="155">
        <v>60200</v>
      </c>
      <c r="B313" s="156" t="s">
        <v>25172</v>
      </c>
      <c r="C313" s="157" t="s">
        <v>15747</v>
      </c>
      <c r="D313" s="158">
        <v>175.22</v>
      </c>
    </row>
    <row r="314" spans="1:4" x14ac:dyDescent="0.25">
      <c r="A314" s="155">
        <v>60300</v>
      </c>
      <c r="B314" s="156" t="s">
        <v>20242</v>
      </c>
      <c r="C314" s="157" t="s">
        <v>15719</v>
      </c>
      <c r="D314" s="158">
        <v>44.14</v>
      </c>
    </row>
    <row r="315" spans="1:4" x14ac:dyDescent="0.25">
      <c r="A315" s="155">
        <v>60400</v>
      </c>
      <c r="B315" s="156" t="s">
        <v>20243</v>
      </c>
      <c r="C315" s="157" t="s">
        <v>15719</v>
      </c>
      <c r="D315" s="158">
        <v>74.75</v>
      </c>
    </row>
    <row r="316" spans="1:4" x14ac:dyDescent="0.25">
      <c r="A316" s="155">
        <v>60500</v>
      </c>
      <c r="B316" s="156" t="s">
        <v>20244</v>
      </c>
      <c r="C316" s="157" t="s">
        <v>15679</v>
      </c>
      <c r="D316" s="158">
        <v>135.9</v>
      </c>
    </row>
    <row r="317" spans="1:4" x14ac:dyDescent="0.25">
      <c r="A317" s="155">
        <v>60600</v>
      </c>
      <c r="B317" s="156" t="s">
        <v>20245</v>
      </c>
      <c r="C317" s="157" t="s">
        <v>15679</v>
      </c>
      <c r="D317" s="158">
        <v>278.29000000000002</v>
      </c>
    </row>
    <row r="318" spans="1:4" x14ac:dyDescent="0.25">
      <c r="A318" s="155">
        <v>60700</v>
      </c>
      <c r="B318" s="156" t="s">
        <v>20246</v>
      </c>
      <c r="C318" s="157" t="s">
        <v>15747</v>
      </c>
      <c r="D318" s="158">
        <v>38.049999999999997</v>
      </c>
    </row>
    <row r="319" spans="1:4" x14ac:dyDescent="0.25">
      <c r="A319" s="155">
        <v>60800</v>
      </c>
      <c r="B319" s="156" t="s">
        <v>20247</v>
      </c>
      <c r="C319" s="157" t="s">
        <v>15747</v>
      </c>
      <c r="D319" s="158">
        <v>53.6</v>
      </c>
    </row>
    <row r="320" spans="1:4" x14ac:dyDescent="0.25">
      <c r="A320" s="155">
        <v>60900</v>
      </c>
      <c r="B320" s="156" t="s">
        <v>20248</v>
      </c>
      <c r="C320" s="157" t="s">
        <v>15747</v>
      </c>
      <c r="D320" s="158">
        <v>76.069999999999993</v>
      </c>
    </row>
    <row r="321" spans="1:4" x14ac:dyDescent="0.25">
      <c r="A321" s="155">
        <v>61000</v>
      </c>
      <c r="B321" s="156" t="s">
        <v>20249</v>
      </c>
      <c r="C321" s="157" t="s">
        <v>19923</v>
      </c>
      <c r="D321" s="158" t="s">
        <v>19923</v>
      </c>
    </row>
    <row r="322" spans="1:4" ht="23.25" x14ac:dyDescent="0.25">
      <c r="A322" s="155">
        <v>61001</v>
      </c>
      <c r="B322" s="156" t="s">
        <v>20250</v>
      </c>
      <c r="C322" s="157" t="s">
        <v>15747</v>
      </c>
      <c r="D322" s="158">
        <v>109.63</v>
      </c>
    </row>
    <row r="323" spans="1:4" ht="23.25" x14ac:dyDescent="0.25">
      <c r="A323" s="155">
        <v>61002</v>
      </c>
      <c r="B323" s="156" t="s">
        <v>20251</v>
      </c>
      <c r="C323" s="157" t="s">
        <v>15747</v>
      </c>
      <c r="D323" s="158">
        <v>159.31</v>
      </c>
    </row>
    <row r="324" spans="1:4" x14ac:dyDescent="0.25">
      <c r="A324" s="155">
        <v>61100</v>
      </c>
      <c r="B324" s="156" t="s">
        <v>20252</v>
      </c>
      <c r="C324" s="157" t="s">
        <v>19923</v>
      </c>
      <c r="D324" s="158" t="s">
        <v>19923</v>
      </c>
    </row>
    <row r="325" spans="1:4" ht="23.25" x14ac:dyDescent="0.25">
      <c r="A325" s="155">
        <v>61101</v>
      </c>
      <c r="B325" s="156" t="s">
        <v>20253</v>
      </c>
      <c r="C325" s="157" t="s">
        <v>15747</v>
      </c>
      <c r="D325" s="158">
        <v>159.63</v>
      </c>
    </row>
    <row r="326" spans="1:4" ht="23.25" x14ac:dyDescent="0.25">
      <c r="A326" s="155">
        <v>61102</v>
      </c>
      <c r="B326" s="156" t="s">
        <v>20254</v>
      </c>
      <c r="C326" s="157" t="s">
        <v>15747</v>
      </c>
      <c r="D326" s="158">
        <v>178.2</v>
      </c>
    </row>
    <row r="327" spans="1:4" x14ac:dyDescent="0.25">
      <c r="A327" s="155">
        <v>61200</v>
      </c>
      <c r="B327" s="156" t="s">
        <v>20255</v>
      </c>
      <c r="C327" s="157" t="s">
        <v>19923</v>
      </c>
      <c r="D327" s="158" t="s">
        <v>19923</v>
      </c>
    </row>
    <row r="328" spans="1:4" ht="23.25" x14ac:dyDescent="0.25">
      <c r="A328" s="155">
        <v>61201</v>
      </c>
      <c r="B328" s="156" t="s">
        <v>20256</v>
      </c>
      <c r="C328" s="157" t="s">
        <v>15747</v>
      </c>
      <c r="D328" s="158">
        <v>205.89</v>
      </c>
    </row>
    <row r="329" spans="1:4" ht="23.25" x14ac:dyDescent="0.25">
      <c r="A329" s="155">
        <v>61202</v>
      </c>
      <c r="B329" s="156" t="s">
        <v>20257</v>
      </c>
      <c r="C329" s="157" t="s">
        <v>15747</v>
      </c>
      <c r="D329" s="158">
        <v>276.02999999999997</v>
      </c>
    </row>
    <row r="330" spans="1:4" x14ac:dyDescent="0.25">
      <c r="A330" s="155">
        <v>61300</v>
      </c>
      <c r="B330" s="156" t="s">
        <v>20258</v>
      </c>
      <c r="C330" s="157" t="s">
        <v>19923</v>
      </c>
      <c r="D330" s="158" t="s">
        <v>19923</v>
      </c>
    </row>
    <row r="331" spans="1:4" ht="23.25" x14ac:dyDescent="0.25">
      <c r="A331" s="155">
        <v>61301</v>
      </c>
      <c r="B331" s="156" t="s">
        <v>20259</v>
      </c>
      <c r="C331" s="157" t="s">
        <v>15747</v>
      </c>
      <c r="D331" s="158">
        <v>251.35</v>
      </c>
    </row>
    <row r="332" spans="1:4" ht="23.25" x14ac:dyDescent="0.25">
      <c r="A332" s="155">
        <v>61302</v>
      </c>
      <c r="B332" s="156" t="s">
        <v>20260</v>
      </c>
      <c r="C332" s="157" t="s">
        <v>15747</v>
      </c>
      <c r="D332" s="158">
        <v>285.14999999999998</v>
      </c>
    </row>
    <row r="333" spans="1:4" x14ac:dyDescent="0.25">
      <c r="A333" s="155">
        <v>61400</v>
      </c>
      <c r="B333" s="156" t="s">
        <v>20261</v>
      </c>
      <c r="C333" s="157" t="s">
        <v>19923</v>
      </c>
      <c r="D333" s="158" t="s">
        <v>19923</v>
      </c>
    </row>
    <row r="334" spans="1:4" ht="23.25" x14ac:dyDescent="0.25">
      <c r="A334" s="155">
        <v>61401</v>
      </c>
      <c r="B334" s="156" t="s">
        <v>20262</v>
      </c>
      <c r="C334" s="157" t="s">
        <v>15747</v>
      </c>
      <c r="D334" s="158">
        <v>288.11</v>
      </c>
    </row>
    <row r="335" spans="1:4" ht="23.25" x14ac:dyDescent="0.25">
      <c r="A335" s="155">
        <v>61402</v>
      </c>
      <c r="B335" s="156" t="s">
        <v>20263</v>
      </c>
      <c r="C335" s="157" t="s">
        <v>15747</v>
      </c>
      <c r="D335" s="158">
        <v>390.63</v>
      </c>
    </row>
    <row r="336" spans="1:4" x14ac:dyDescent="0.25">
      <c r="A336" s="155">
        <v>61500</v>
      </c>
      <c r="B336" s="156" t="s">
        <v>20264</v>
      </c>
      <c r="C336" s="157" t="s">
        <v>19923</v>
      </c>
      <c r="D336" s="158" t="s">
        <v>19923</v>
      </c>
    </row>
    <row r="337" spans="1:4" ht="23.25" x14ac:dyDescent="0.25">
      <c r="A337" s="155">
        <v>61501</v>
      </c>
      <c r="B337" s="156" t="s">
        <v>20265</v>
      </c>
      <c r="C337" s="157" t="s">
        <v>15747</v>
      </c>
      <c r="D337" s="158">
        <v>363.56</v>
      </c>
    </row>
    <row r="338" spans="1:4" ht="23.25" x14ac:dyDescent="0.25">
      <c r="A338" s="155">
        <v>61502</v>
      </c>
      <c r="B338" s="156" t="s">
        <v>20266</v>
      </c>
      <c r="C338" s="157" t="s">
        <v>15747</v>
      </c>
      <c r="D338" s="158">
        <v>410.12</v>
      </c>
    </row>
    <row r="339" spans="1:4" x14ac:dyDescent="0.25">
      <c r="A339" s="155">
        <v>61600</v>
      </c>
      <c r="B339" s="156" t="s">
        <v>20267</v>
      </c>
      <c r="C339" s="157" t="s">
        <v>19923</v>
      </c>
      <c r="D339" s="158" t="s">
        <v>19923</v>
      </c>
    </row>
    <row r="340" spans="1:4" ht="23.25" x14ac:dyDescent="0.25">
      <c r="A340" s="155">
        <v>61601</v>
      </c>
      <c r="B340" s="156" t="s">
        <v>20268</v>
      </c>
      <c r="C340" s="157" t="s">
        <v>15747</v>
      </c>
      <c r="D340" s="158">
        <v>456.43</v>
      </c>
    </row>
    <row r="341" spans="1:4" ht="23.25" x14ac:dyDescent="0.25">
      <c r="A341" s="155">
        <v>61602</v>
      </c>
      <c r="B341" s="156" t="s">
        <v>20269</v>
      </c>
      <c r="C341" s="157" t="s">
        <v>15747</v>
      </c>
      <c r="D341" s="158">
        <v>548.38</v>
      </c>
    </row>
    <row r="342" spans="1:4" x14ac:dyDescent="0.25">
      <c r="A342" s="155">
        <v>61700</v>
      </c>
      <c r="B342" s="156" t="s">
        <v>20270</v>
      </c>
      <c r="C342" s="157" t="s">
        <v>19923</v>
      </c>
      <c r="D342" s="158" t="s">
        <v>19923</v>
      </c>
    </row>
    <row r="343" spans="1:4" ht="23.25" x14ac:dyDescent="0.25">
      <c r="A343" s="155">
        <v>61701</v>
      </c>
      <c r="B343" s="156" t="s">
        <v>20271</v>
      </c>
      <c r="C343" s="157" t="s">
        <v>15747</v>
      </c>
      <c r="D343" s="158">
        <v>622.65</v>
      </c>
    </row>
    <row r="344" spans="1:4" ht="23.25" x14ac:dyDescent="0.25">
      <c r="A344" s="155">
        <v>61702</v>
      </c>
      <c r="B344" s="156" t="s">
        <v>20272</v>
      </c>
      <c r="C344" s="157" t="s">
        <v>15747</v>
      </c>
      <c r="D344" s="158">
        <v>807.34</v>
      </c>
    </row>
    <row r="345" spans="1:4" ht="23.25" x14ac:dyDescent="0.25">
      <c r="A345" s="155">
        <v>61703</v>
      </c>
      <c r="B345" s="156" t="s">
        <v>20273</v>
      </c>
      <c r="C345" s="157" t="s">
        <v>15747</v>
      </c>
      <c r="D345" s="158">
        <v>95.92</v>
      </c>
    </row>
    <row r="346" spans="1:4" ht="23.25" x14ac:dyDescent="0.25">
      <c r="A346" s="155">
        <v>61704</v>
      </c>
      <c r="B346" s="156" t="s">
        <v>20274</v>
      </c>
      <c r="C346" s="157" t="s">
        <v>15747</v>
      </c>
      <c r="D346" s="158">
        <v>165.42</v>
      </c>
    </row>
    <row r="347" spans="1:4" ht="23.25" x14ac:dyDescent="0.25">
      <c r="A347" s="155">
        <v>61705</v>
      </c>
      <c r="B347" s="156" t="s">
        <v>20275</v>
      </c>
      <c r="C347" s="157" t="s">
        <v>15747</v>
      </c>
      <c r="D347" s="158">
        <v>228.56</v>
      </c>
    </row>
    <row r="348" spans="1:4" ht="23.25" x14ac:dyDescent="0.25">
      <c r="A348" s="155">
        <v>61706</v>
      </c>
      <c r="B348" s="156" t="s">
        <v>20276</v>
      </c>
      <c r="C348" s="157" t="s">
        <v>15747</v>
      </c>
      <c r="D348" s="158">
        <v>374.84</v>
      </c>
    </row>
    <row r="349" spans="1:4" ht="23.25" x14ac:dyDescent="0.25">
      <c r="A349" s="155">
        <v>61707</v>
      </c>
      <c r="B349" s="156" t="s">
        <v>20277</v>
      </c>
      <c r="C349" s="157" t="s">
        <v>15747</v>
      </c>
      <c r="D349" s="158">
        <v>604.65</v>
      </c>
    </row>
    <row r="350" spans="1:4" ht="23.25" x14ac:dyDescent="0.25">
      <c r="A350" s="155">
        <v>61708</v>
      </c>
      <c r="B350" s="156" t="s">
        <v>20278</v>
      </c>
      <c r="C350" s="157" t="s">
        <v>15747</v>
      </c>
      <c r="D350" s="158">
        <v>932.04</v>
      </c>
    </row>
    <row r="351" spans="1:4" ht="23.25" x14ac:dyDescent="0.25">
      <c r="A351" s="155">
        <v>61709</v>
      </c>
      <c r="B351" s="156" t="s">
        <v>20279</v>
      </c>
      <c r="C351" s="157" t="s">
        <v>15747</v>
      </c>
      <c r="D351" s="158">
        <v>1349.96</v>
      </c>
    </row>
    <row r="352" spans="1:4" x14ac:dyDescent="0.25">
      <c r="A352" s="155">
        <v>61800</v>
      </c>
      <c r="B352" s="156" t="s">
        <v>20280</v>
      </c>
      <c r="C352" s="157" t="s">
        <v>19923</v>
      </c>
      <c r="D352" s="158" t="s">
        <v>19923</v>
      </c>
    </row>
    <row r="353" spans="1:4" x14ac:dyDescent="0.25">
      <c r="A353" s="155">
        <v>61801</v>
      </c>
      <c r="B353" s="156" t="s">
        <v>20281</v>
      </c>
      <c r="C353" s="157" t="s">
        <v>15692</v>
      </c>
      <c r="D353" s="158">
        <v>3278.76</v>
      </c>
    </row>
    <row r="354" spans="1:4" x14ac:dyDescent="0.25">
      <c r="A354" s="155">
        <v>61802</v>
      </c>
      <c r="B354" s="156" t="s">
        <v>20282</v>
      </c>
      <c r="C354" s="157" t="s">
        <v>15692</v>
      </c>
      <c r="D354" s="158">
        <v>3973.62</v>
      </c>
    </row>
    <row r="355" spans="1:4" x14ac:dyDescent="0.25">
      <c r="A355" s="155">
        <v>61803</v>
      </c>
      <c r="B355" s="156" t="s">
        <v>20283</v>
      </c>
      <c r="C355" s="157" t="s">
        <v>15692</v>
      </c>
      <c r="D355" s="158">
        <v>6591.1</v>
      </c>
    </row>
    <row r="356" spans="1:4" x14ac:dyDescent="0.25">
      <c r="A356" s="155">
        <v>61900</v>
      </c>
      <c r="B356" s="156" t="s">
        <v>20284</v>
      </c>
      <c r="C356" s="157" t="s">
        <v>15747</v>
      </c>
      <c r="D356" s="158">
        <v>718.44</v>
      </c>
    </row>
    <row r="357" spans="1:4" x14ac:dyDescent="0.25">
      <c r="A357" s="155">
        <v>62000</v>
      </c>
      <c r="B357" s="156" t="s">
        <v>20285</v>
      </c>
      <c r="C357" s="157" t="s">
        <v>19923</v>
      </c>
      <c r="D357" s="158" t="s">
        <v>19923</v>
      </c>
    </row>
    <row r="358" spans="1:4" ht="23.25" x14ac:dyDescent="0.25">
      <c r="A358" s="155">
        <v>62003</v>
      </c>
      <c r="B358" s="156" t="s">
        <v>20286</v>
      </c>
      <c r="C358" s="157" t="s">
        <v>15692</v>
      </c>
      <c r="D358" s="158">
        <v>94.19</v>
      </c>
    </row>
    <row r="359" spans="1:4" ht="23.25" x14ac:dyDescent="0.25">
      <c r="A359" s="155">
        <v>62004</v>
      </c>
      <c r="B359" s="156" t="s">
        <v>20287</v>
      </c>
      <c r="C359" s="157" t="s">
        <v>15692</v>
      </c>
      <c r="D359" s="158">
        <v>94.19</v>
      </c>
    </row>
    <row r="360" spans="1:4" ht="23.25" x14ac:dyDescent="0.25">
      <c r="A360" s="155">
        <v>62021</v>
      </c>
      <c r="B360" s="156" t="s">
        <v>20288</v>
      </c>
      <c r="C360" s="157" t="s">
        <v>15692</v>
      </c>
      <c r="D360" s="158">
        <v>302.98</v>
      </c>
    </row>
    <row r="361" spans="1:4" ht="23.25" x14ac:dyDescent="0.25">
      <c r="A361" s="155">
        <v>62022</v>
      </c>
      <c r="B361" s="156" t="s">
        <v>20289</v>
      </c>
      <c r="C361" s="157" t="s">
        <v>15692</v>
      </c>
      <c r="D361" s="158">
        <v>264.3</v>
      </c>
    </row>
    <row r="362" spans="1:4" ht="23.25" x14ac:dyDescent="0.25">
      <c r="A362" s="155">
        <v>62023</v>
      </c>
      <c r="B362" s="156" t="s">
        <v>20290</v>
      </c>
      <c r="C362" s="157" t="s">
        <v>15692</v>
      </c>
      <c r="D362" s="158">
        <v>424.92</v>
      </c>
    </row>
    <row r="363" spans="1:4" ht="23.25" x14ac:dyDescent="0.25">
      <c r="A363" s="155">
        <v>62024</v>
      </c>
      <c r="B363" s="156" t="s">
        <v>20291</v>
      </c>
      <c r="C363" s="157" t="s">
        <v>15692</v>
      </c>
      <c r="D363" s="158">
        <v>399.25</v>
      </c>
    </row>
    <row r="364" spans="1:4" ht="23.25" x14ac:dyDescent="0.25">
      <c r="A364" s="155">
        <v>62025</v>
      </c>
      <c r="B364" s="156" t="s">
        <v>20292</v>
      </c>
      <c r="C364" s="157" t="s">
        <v>15692</v>
      </c>
      <c r="D364" s="158">
        <v>723.16</v>
      </c>
    </row>
    <row r="365" spans="1:4" x14ac:dyDescent="0.25">
      <c r="A365" s="155">
        <v>62100</v>
      </c>
      <c r="B365" s="156" t="s">
        <v>20293</v>
      </c>
      <c r="C365" s="157" t="s">
        <v>15692</v>
      </c>
      <c r="D365" s="158">
        <v>117.46</v>
      </c>
    </row>
    <row r="366" spans="1:4" x14ac:dyDescent="0.25">
      <c r="A366" s="155">
        <v>62200</v>
      </c>
      <c r="B366" s="156" t="s">
        <v>20294</v>
      </c>
      <c r="C366" s="157" t="s">
        <v>19923</v>
      </c>
      <c r="D366" s="158" t="s">
        <v>19923</v>
      </c>
    </row>
    <row r="367" spans="1:4" x14ac:dyDescent="0.25">
      <c r="A367" s="155">
        <v>62203</v>
      </c>
      <c r="B367" s="156" t="s">
        <v>20295</v>
      </c>
      <c r="C367" s="157" t="s">
        <v>15692</v>
      </c>
      <c r="D367" s="158">
        <v>1376.49</v>
      </c>
    </row>
    <row r="368" spans="1:4" x14ac:dyDescent="0.25">
      <c r="A368" s="155">
        <v>62204</v>
      </c>
      <c r="B368" s="156" t="s">
        <v>20296</v>
      </c>
      <c r="C368" s="157" t="s">
        <v>15692</v>
      </c>
      <c r="D368" s="158">
        <v>2447.96</v>
      </c>
    </row>
    <row r="369" spans="1:4" x14ac:dyDescent="0.25">
      <c r="A369" s="155">
        <v>62205</v>
      </c>
      <c r="B369" s="156" t="s">
        <v>20297</v>
      </c>
      <c r="C369" s="157" t="s">
        <v>15692</v>
      </c>
      <c r="D369" s="158">
        <v>3512.76</v>
      </c>
    </row>
    <row r="370" spans="1:4" x14ac:dyDescent="0.25">
      <c r="A370" s="155">
        <v>62206</v>
      </c>
      <c r="B370" s="156" t="s">
        <v>20298</v>
      </c>
      <c r="C370" s="157" t="s">
        <v>15692</v>
      </c>
      <c r="D370" s="158">
        <v>4582.3</v>
      </c>
    </row>
    <row r="371" spans="1:4" x14ac:dyDescent="0.25">
      <c r="A371" s="155">
        <v>62300</v>
      </c>
      <c r="B371" s="156" t="s">
        <v>20299</v>
      </c>
      <c r="C371" s="157" t="s">
        <v>19923</v>
      </c>
      <c r="D371" s="158" t="s">
        <v>19923</v>
      </c>
    </row>
    <row r="372" spans="1:4" x14ac:dyDescent="0.25">
      <c r="A372" s="155">
        <v>62301</v>
      </c>
      <c r="B372" s="156" t="s">
        <v>20300</v>
      </c>
      <c r="C372" s="157" t="s">
        <v>15692</v>
      </c>
      <c r="D372" s="158">
        <v>593.97</v>
      </c>
    </row>
    <row r="373" spans="1:4" x14ac:dyDescent="0.25">
      <c r="A373" s="155">
        <v>62302</v>
      </c>
      <c r="B373" s="156" t="s">
        <v>20301</v>
      </c>
      <c r="C373" s="157" t="s">
        <v>15692</v>
      </c>
      <c r="D373" s="158">
        <v>658.39</v>
      </c>
    </row>
    <row r="374" spans="1:4" x14ac:dyDescent="0.25">
      <c r="A374" s="155">
        <v>62303</v>
      </c>
      <c r="B374" s="156" t="s">
        <v>20302</v>
      </c>
      <c r="C374" s="157" t="s">
        <v>15692</v>
      </c>
      <c r="D374" s="158">
        <v>722.81</v>
      </c>
    </row>
    <row r="375" spans="1:4" x14ac:dyDescent="0.25">
      <c r="A375" s="155">
        <v>62304</v>
      </c>
      <c r="B375" s="156" t="s">
        <v>20303</v>
      </c>
      <c r="C375" s="157" t="s">
        <v>15692</v>
      </c>
      <c r="D375" s="158">
        <v>56.2</v>
      </c>
    </row>
    <row r="376" spans="1:4" x14ac:dyDescent="0.25">
      <c r="A376" s="155">
        <v>62305</v>
      </c>
      <c r="B376" s="156" t="s">
        <v>20304</v>
      </c>
      <c r="C376" s="157" t="s">
        <v>15692</v>
      </c>
      <c r="D376" s="158">
        <v>157.74</v>
      </c>
    </row>
    <row r="377" spans="1:4" x14ac:dyDescent="0.25">
      <c r="A377" s="155">
        <v>62400</v>
      </c>
      <c r="B377" s="156" t="s">
        <v>20305</v>
      </c>
      <c r="C377" s="157" t="s">
        <v>15679</v>
      </c>
      <c r="D377" s="158">
        <v>122.32</v>
      </c>
    </row>
    <row r="378" spans="1:4" x14ac:dyDescent="0.25">
      <c r="A378" s="155">
        <v>62500</v>
      </c>
      <c r="B378" s="156" t="s">
        <v>20306</v>
      </c>
      <c r="C378" s="157" t="s">
        <v>15679</v>
      </c>
      <c r="D378" s="158">
        <v>131.61000000000001</v>
      </c>
    </row>
    <row r="379" spans="1:4" ht="23.25" x14ac:dyDescent="0.25">
      <c r="A379" s="155">
        <v>62600</v>
      </c>
      <c r="B379" s="156" t="s">
        <v>20307</v>
      </c>
      <c r="C379" s="157" t="s">
        <v>15747</v>
      </c>
      <c r="D379" s="158">
        <v>35.96</v>
      </c>
    </row>
    <row r="380" spans="1:4" x14ac:dyDescent="0.25">
      <c r="A380" s="155">
        <v>62700</v>
      </c>
      <c r="B380" s="156" t="s">
        <v>20308</v>
      </c>
      <c r="C380" s="157" t="s">
        <v>15747</v>
      </c>
      <c r="D380" s="158">
        <v>19.11</v>
      </c>
    </row>
    <row r="381" spans="1:4" x14ac:dyDescent="0.25">
      <c r="A381" s="155">
        <v>62800</v>
      </c>
      <c r="B381" s="156" t="s">
        <v>20309</v>
      </c>
      <c r="C381" s="157" t="s">
        <v>15747</v>
      </c>
      <c r="D381" s="158">
        <v>26.96</v>
      </c>
    </row>
    <row r="382" spans="1:4" ht="34.5" x14ac:dyDescent="0.25">
      <c r="A382" s="155">
        <v>62901</v>
      </c>
      <c r="B382" s="156" t="s">
        <v>20310</v>
      </c>
      <c r="C382" s="157" t="s">
        <v>15747</v>
      </c>
      <c r="D382" s="158">
        <v>16.61</v>
      </c>
    </row>
    <row r="383" spans="1:4" ht="34.5" x14ac:dyDescent="0.25">
      <c r="A383" s="155">
        <v>62902</v>
      </c>
      <c r="B383" s="156" t="s">
        <v>20311</v>
      </c>
      <c r="C383" s="157" t="s">
        <v>15747</v>
      </c>
      <c r="D383" s="158">
        <v>18.93</v>
      </c>
    </row>
    <row r="384" spans="1:4" ht="34.5" x14ac:dyDescent="0.25">
      <c r="A384" s="155">
        <v>62903</v>
      </c>
      <c r="B384" s="156" t="s">
        <v>20312</v>
      </c>
      <c r="C384" s="157" t="s">
        <v>15747</v>
      </c>
      <c r="D384" s="158">
        <v>21.6</v>
      </c>
    </row>
    <row r="385" spans="1:4" ht="34.5" x14ac:dyDescent="0.25">
      <c r="A385" s="155">
        <v>62904</v>
      </c>
      <c r="B385" s="156" t="s">
        <v>20313</v>
      </c>
      <c r="C385" s="157" t="s">
        <v>15747</v>
      </c>
      <c r="D385" s="158">
        <v>41.51</v>
      </c>
    </row>
    <row r="386" spans="1:4" x14ac:dyDescent="0.25">
      <c r="A386" s="155">
        <v>63100</v>
      </c>
      <c r="B386" s="156" t="s">
        <v>20314</v>
      </c>
      <c r="C386" s="157" t="s">
        <v>15747</v>
      </c>
      <c r="D386" s="158">
        <v>17.059999999999999</v>
      </c>
    </row>
    <row r="387" spans="1:4" x14ac:dyDescent="0.25">
      <c r="A387" s="155">
        <v>63200</v>
      </c>
      <c r="B387" s="156" t="s">
        <v>20315</v>
      </c>
      <c r="C387" s="157" t="s">
        <v>15747</v>
      </c>
      <c r="D387" s="158">
        <v>17.87</v>
      </c>
    </row>
    <row r="388" spans="1:4" x14ac:dyDescent="0.25">
      <c r="A388" s="155">
        <v>63300</v>
      </c>
      <c r="B388" s="156" t="s">
        <v>20316</v>
      </c>
      <c r="C388" s="157" t="s">
        <v>15747</v>
      </c>
      <c r="D388" s="158">
        <v>27.59</v>
      </c>
    </row>
    <row r="389" spans="1:4" x14ac:dyDescent="0.25">
      <c r="A389" s="155">
        <v>63400</v>
      </c>
      <c r="B389" s="156" t="s">
        <v>20317</v>
      </c>
      <c r="C389" s="157" t="s">
        <v>15747</v>
      </c>
      <c r="D389" s="158">
        <v>78.89</v>
      </c>
    </row>
    <row r="390" spans="1:4" x14ac:dyDescent="0.25">
      <c r="A390" s="155">
        <v>63500</v>
      </c>
      <c r="B390" s="156" t="s">
        <v>20318</v>
      </c>
      <c r="C390" s="157" t="s">
        <v>15747</v>
      </c>
      <c r="D390" s="158">
        <v>50.88</v>
      </c>
    </row>
    <row r="391" spans="1:4" x14ac:dyDescent="0.25">
      <c r="A391" s="155">
        <v>63700</v>
      </c>
      <c r="B391" s="156" t="s">
        <v>20319</v>
      </c>
      <c r="C391" s="157" t="s">
        <v>15747</v>
      </c>
      <c r="D391" s="158">
        <v>6.02</v>
      </c>
    </row>
    <row r="392" spans="1:4" x14ac:dyDescent="0.25">
      <c r="A392" s="155">
        <v>63800</v>
      </c>
      <c r="B392" s="156" t="s">
        <v>20320</v>
      </c>
      <c r="C392" s="157" t="s">
        <v>15747</v>
      </c>
      <c r="D392" s="158">
        <v>6.12</v>
      </c>
    </row>
    <row r="393" spans="1:4" x14ac:dyDescent="0.25">
      <c r="A393" s="155">
        <v>63900</v>
      </c>
      <c r="B393" s="156" t="s">
        <v>20321</v>
      </c>
      <c r="C393" s="157" t="s">
        <v>15747</v>
      </c>
      <c r="D393" s="158">
        <v>7.67</v>
      </c>
    </row>
    <row r="394" spans="1:4" x14ac:dyDescent="0.25">
      <c r="A394" s="155">
        <v>64000</v>
      </c>
      <c r="B394" s="156" t="s">
        <v>20322</v>
      </c>
      <c r="C394" s="157" t="s">
        <v>15747</v>
      </c>
      <c r="D394" s="158">
        <v>7.86</v>
      </c>
    </row>
    <row r="395" spans="1:4" x14ac:dyDescent="0.25">
      <c r="A395" s="155">
        <v>64100</v>
      </c>
      <c r="B395" s="156" t="s">
        <v>20323</v>
      </c>
      <c r="C395" s="157" t="s">
        <v>15747</v>
      </c>
      <c r="D395" s="158">
        <v>8.06</v>
      </c>
    </row>
    <row r="396" spans="1:4" x14ac:dyDescent="0.25">
      <c r="A396" s="155">
        <v>64200</v>
      </c>
      <c r="B396" s="156" t="s">
        <v>20324</v>
      </c>
      <c r="C396" s="157" t="s">
        <v>15747</v>
      </c>
      <c r="D396" s="158">
        <v>9.16</v>
      </c>
    </row>
    <row r="397" spans="1:4" ht="23.25" x14ac:dyDescent="0.25">
      <c r="A397" s="155">
        <v>64400</v>
      </c>
      <c r="B397" s="156" t="s">
        <v>20325</v>
      </c>
      <c r="C397" s="157" t="s">
        <v>15719</v>
      </c>
      <c r="D397" s="158">
        <v>106.66</v>
      </c>
    </row>
    <row r="398" spans="1:4" x14ac:dyDescent="0.25">
      <c r="A398" s="155">
        <v>64500</v>
      </c>
      <c r="B398" s="156" t="s">
        <v>20326</v>
      </c>
      <c r="C398" s="157" t="s">
        <v>15719</v>
      </c>
      <c r="D398" s="158">
        <v>176.42</v>
      </c>
    </row>
    <row r="399" spans="1:4" ht="23.25" x14ac:dyDescent="0.25">
      <c r="A399" s="155">
        <v>64600</v>
      </c>
      <c r="B399" s="156" t="s">
        <v>20327</v>
      </c>
      <c r="C399" s="157" t="s">
        <v>15747</v>
      </c>
      <c r="D399" s="158">
        <v>25.05</v>
      </c>
    </row>
    <row r="400" spans="1:4" ht="23.25" x14ac:dyDescent="0.25">
      <c r="A400" s="155">
        <v>64700</v>
      </c>
      <c r="B400" s="156" t="s">
        <v>20328</v>
      </c>
      <c r="C400" s="157" t="s">
        <v>15747</v>
      </c>
      <c r="D400" s="158">
        <v>29.88</v>
      </c>
    </row>
    <row r="401" spans="1:4" ht="23.25" x14ac:dyDescent="0.25">
      <c r="A401" s="155">
        <v>64800</v>
      </c>
      <c r="B401" s="156" t="s">
        <v>20329</v>
      </c>
      <c r="C401" s="157" t="s">
        <v>15747</v>
      </c>
      <c r="D401" s="158">
        <v>40.18</v>
      </c>
    </row>
    <row r="402" spans="1:4" x14ac:dyDescent="0.25">
      <c r="A402" s="155">
        <v>64900</v>
      </c>
      <c r="B402" s="156" t="s">
        <v>20330</v>
      </c>
      <c r="C402" s="157" t="s">
        <v>25161</v>
      </c>
      <c r="D402" s="158">
        <v>1.1399999999999999</v>
      </c>
    </row>
    <row r="403" spans="1:4" x14ac:dyDescent="0.25">
      <c r="A403" s="155">
        <v>65000</v>
      </c>
      <c r="B403" s="156" t="s">
        <v>20331</v>
      </c>
      <c r="C403" s="157" t="s">
        <v>15747</v>
      </c>
      <c r="D403" s="158">
        <v>3.16</v>
      </c>
    </row>
    <row r="404" spans="1:4" x14ac:dyDescent="0.25">
      <c r="A404" s="155">
        <v>65100</v>
      </c>
      <c r="B404" s="156" t="s">
        <v>20332</v>
      </c>
      <c r="C404" s="157" t="s">
        <v>15747</v>
      </c>
      <c r="D404" s="158">
        <v>9.7899999999999991</v>
      </c>
    </row>
    <row r="405" spans="1:4" x14ac:dyDescent="0.25">
      <c r="A405" s="155">
        <v>65200</v>
      </c>
      <c r="B405" s="156" t="s">
        <v>20333</v>
      </c>
      <c r="C405" s="157" t="s">
        <v>15747</v>
      </c>
      <c r="D405" s="158">
        <v>13.42</v>
      </c>
    </row>
    <row r="406" spans="1:4" x14ac:dyDescent="0.25">
      <c r="A406" s="155">
        <v>65300</v>
      </c>
      <c r="B406" s="156" t="s">
        <v>20334</v>
      </c>
      <c r="C406" s="157" t="s">
        <v>15747</v>
      </c>
      <c r="D406" s="158">
        <v>17</v>
      </c>
    </row>
    <row r="407" spans="1:4" x14ac:dyDescent="0.25">
      <c r="A407" s="155">
        <v>65400</v>
      </c>
      <c r="B407" s="156" t="s">
        <v>20335</v>
      </c>
      <c r="C407" s="157" t="s">
        <v>15747</v>
      </c>
      <c r="D407" s="158">
        <v>20.63</v>
      </c>
    </row>
    <row r="408" spans="1:4" x14ac:dyDescent="0.25">
      <c r="A408" s="155">
        <v>65500</v>
      </c>
      <c r="B408" s="156" t="s">
        <v>20336</v>
      </c>
      <c r="C408" s="157" t="s">
        <v>15747</v>
      </c>
      <c r="D408" s="158">
        <v>25.77</v>
      </c>
    </row>
    <row r="409" spans="1:4" x14ac:dyDescent="0.25">
      <c r="A409" s="155">
        <v>65600</v>
      </c>
      <c r="B409" s="156" t="s">
        <v>20337</v>
      </c>
      <c r="C409" s="157" t="s">
        <v>15747</v>
      </c>
      <c r="D409" s="158">
        <v>23.89</v>
      </c>
    </row>
    <row r="410" spans="1:4" x14ac:dyDescent="0.25">
      <c r="A410" s="155">
        <v>65700</v>
      </c>
      <c r="B410" s="156" t="s">
        <v>20338</v>
      </c>
      <c r="C410" s="157" t="s">
        <v>15747</v>
      </c>
      <c r="D410" s="158">
        <v>32.99</v>
      </c>
    </row>
    <row r="411" spans="1:4" x14ac:dyDescent="0.25">
      <c r="A411" s="155">
        <v>65800</v>
      </c>
      <c r="B411" s="156" t="s">
        <v>20339</v>
      </c>
      <c r="C411" s="157" t="s">
        <v>15747</v>
      </c>
      <c r="D411" s="158">
        <v>43.22</v>
      </c>
    </row>
    <row r="412" spans="1:4" x14ac:dyDescent="0.25">
      <c r="A412" s="155">
        <v>65900</v>
      </c>
      <c r="B412" s="156" t="s">
        <v>20340</v>
      </c>
      <c r="C412" s="157" t="s">
        <v>15747</v>
      </c>
      <c r="D412" s="158">
        <v>53.44</v>
      </c>
    </row>
    <row r="413" spans="1:4" x14ac:dyDescent="0.25">
      <c r="A413" s="155">
        <v>66000</v>
      </c>
      <c r="B413" s="156" t="s">
        <v>20341</v>
      </c>
      <c r="C413" s="157" t="s">
        <v>15747</v>
      </c>
      <c r="D413" s="158">
        <v>64.64</v>
      </c>
    </row>
    <row r="414" spans="1:4" x14ac:dyDescent="0.25">
      <c r="A414" s="155">
        <v>66500</v>
      </c>
      <c r="B414" s="156" t="s">
        <v>20342</v>
      </c>
      <c r="C414" s="157" t="s">
        <v>19923</v>
      </c>
      <c r="D414" s="158" t="s">
        <v>19923</v>
      </c>
    </row>
    <row r="415" spans="1:4" ht="23.25" x14ac:dyDescent="0.25">
      <c r="A415" s="155">
        <v>66505</v>
      </c>
      <c r="B415" s="156" t="s">
        <v>20343</v>
      </c>
      <c r="C415" s="157" t="s">
        <v>15692</v>
      </c>
      <c r="D415" s="158">
        <v>1568.79</v>
      </c>
    </row>
    <row r="416" spans="1:4" ht="23.25" x14ac:dyDescent="0.25">
      <c r="A416" s="155">
        <v>66506</v>
      </c>
      <c r="B416" s="156" t="s">
        <v>20344</v>
      </c>
      <c r="C416" s="157" t="s">
        <v>15692</v>
      </c>
      <c r="D416" s="158">
        <v>1568.78</v>
      </c>
    </row>
    <row r="417" spans="1:4" ht="23.25" x14ac:dyDescent="0.25">
      <c r="A417" s="155">
        <v>66507</v>
      </c>
      <c r="B417" s="156" t="s">
        <v>20345</v>
      </c>
      <c r="C417" s="157" t="s">
        <v>15692</v>
      </c>
      <c r="D417" s="158">
        <v>2500.67</v>
      </c>
    </row>
    <row r="418" spans="1:4" ht="23.25" x14ac:dyDescent="0.25">
      <c r="A418" s="155">
        <v>66508</v>
      </c>
      <c r="B418" s="156" t="s">
        <v>20346</v>
      </c>
      <c r="C418" s="157" t="s">
        <v>15692</v>
      </c>
      <c r="D418" s="158">
        <v>2500.67</v>
      </c>
    </row>
    <row r="419" spans="1:4" ht="23.25" x14ac:dyDescent="0.25">
      <c r="A419" s="155">
        <v>66521</v>
      </c>
      <c r="B419" s="156" t="s">
        <v>20347</v>
      </c>
      <c r="C419" s="157" t="s">
        <v>15692</v>
      </c>
      <c r="D419" s="158">
        <v>222.37</v>
      </c>
    </row>
    <row r="420" spans="1:4" ht="23.25" x14ac:dyDescent="0.25">
      <c r="A420" s="155">
        <v>66522</v>
      </c>
      <c r="B420" s="156" t="s">
        <v>20348</v>
      </c>
      <c r="C420" s="157" t="s">
        <v>15692</v>
      </c>
      <c r="D420" s="158">
        <v>232.39</v>
      </c>
    </row>
    <row r="421" spans="1:4" ht="23.25" x14ac:dyDescent="0.25">
      <c r="A421" s="155">
        <v>66523</v>
      </c>
      <c r="B421" s="156" t="s">
        <v>20349</v>
      </c>
      <c r="C421" s="157" t="s">
        <v>15692</v>
      </c>
      <c r="D421" s="158">
        <v>261.52999999999997</v>
      </c>
    </row>
    <row r="422" spans="1:4" ht="23.25" x14ac:dyDescent="0.25">
      <c r="A422" s="155">
        <v>66524</v>
      </c>
      <c r="B422" s="156" t="s">
        <v>20350</v>
      </c>
      <c r="C422" s="157" t="s">
        <v>15692</v>
      </c>
      <c r="D422" s="158">
        <v>251.64</v>
      </c>
    </row>
    <row r="423" spans="1:4" ht="23.25" x14ac:dyDescent="0.25">
      <c r="A423" s="155">
        <v>66525</v>
      </c>
      <c r="B423" s="156" t="s">
        <v>20351</v>
      </c>
      <c r="C423" s="157" t="s">
        <v>15692</v>
      </c>
      <c r="D423" s="158">
        <v>330.8</v>
      </c>
    </row>
    <row r="424" spans="1:4" ht="23.25" x14ac:dyDescent="0.25">
      <c r="A424" s="155">
        <v>66527</v>
      </c>
      <c r="B424" s="156" t="s">
        <v>20352</v>
      </c>
      <c r="C424" s="157" t="s">
        <v>15692</v>
      </c>
      <c r="D424" s="158">
        <v>624.82000000000005</v>
      </c>
    </row>
    <row r="425" spans="1:4" x14ac:dyDescent="0.25">
      <c r="A425" s="155">
        <v>66600</v>
      </c>
      <c r="B425" s="156" t="s">
        <v>20353</v>
      </c>
      <c r="C425" s="157" t="s">
        <v>19923</v>
      </c>
      <c r="D425" s="158" t="s">
        <v>19923</v>
      </c>
    </row>
    <row r="426" spans="1:4" x14ac:dyDescent="0.25">
      <c r="A426" s="155">
        <v>66601</v>
      </c>
      <c r="B426" s="156" t="s">
        <v>20354</v>
      </c>
      <c r="C426" s="157" t="s">
        <v>15692</v>
      </c>
      <c r="D426" s="158">
        <v>692.5</v>
      </c>
    </row>
    <row r="427" spans="1:4" x14ac:dyDescent="0.25">
      <c r="A427" s="155">
        <v>66602</v>
      </c>
      <c r="B427" s="156" t="s">
        <v>20355</v>
      </c>
      <c r="C427" s="157" t="s">
        <v>15692</v>
      </c>
      <c r="D427" s="158">
        <v>797.98</v>
      </c>
    </row>
    <row r="428" spans="1:4" ht="23.25" x14ac:dyDescent="0.25">
      <c r="A428" s="155">
        <v>66605</v>
      </c>
      <c r="B428" s="156" t="s">
        <v>20356</v>
      </c>
      <c r="C428" s="157" t="s">
        <v>15692</v>
      </c>
      <c r="D428" s="158">
        <v>56.11</v>
      </c>
    </row>
    <row r="429" spans="1:4" ht="23.25" x14ac:dyDescent="0.25">
      <c r="A429" s="155">
        <v>66606</v>
      </c>
      <c r="B429" s="156" t="s">
        <v>20357</v>
      </c>
      <c r="C429" s="157" t="s">
        <v>15692</v>
      </c>
      <c r="D429" s="158">
        <v>56.11</v>
      </c>
    </row>
    <row r="430" spans="1:4" ht="23.25" x14ac:dyDescent="0.25">
      <c r="A430" s="155">
        <v>66800</v>
      </c>
      <c r="B430" s="156" t="s">
        <v>20358</v>
      </c>
      <c r="C430" s="157" t="s">
        <v>19923</v>
      </c>
      <c r="D430" s="158" t="s">
        <v>19923</v>
      </c>
    </row>
    <row r="431" spans="1:4" ht="23.25" x14ac:dyDescent="0.25">
      <c r="A431" s="155">
        <v>66801</v>
      </c>
      <c r="B431" s="156" t="s">
        <v>20359</v>
      </c>
      <c r="C431" s="157" t="s">
        <v>15747</v>
      </c>
      <c r="D431" s="158">
        <v>18.25</v>
      </c>
    </row>
    <row r="432" spans="1:4" ht="23.25" x14ac:dyDescent="0.25">
      <c r="A432" s="155">
        <v>66802</v>
      </c>
      <c r="B432" s="156" t="s">
        <v>20360</v>
      </c>
      <c r="C432" s="157" t="s">
        <v>15747</v>
      </c>
      <c r="D432" s="158">
        <v>25.23</v>
      </c>
    </row>
    <row r="433" spans="1:4" ht="23.25" x14ac:dyDescent="0.25">
      <c r="A433" s="155">
        <v>66803</v>
      </c>
      <c r="B433" s="156" t="s">
        <v>20361</v>
      </c>
      <c r="C433" s="157" t="s">
        <v>15747</v>
      </c>
      <c r="D433" s="158">
        <v>29.05</v>
      </c>
    </row>
    <row r="434" spans="1:4" ht="23.25" x14ac:dyDescent="0.25">
      <c r="A434" s="155">
        <v>66901</v>
      </c>
      <c r="B434" s="156" t="s">
        <v>20362</v>
      </c>
      <c r="C434" s="157" t="s">
        <v>15719</v>
      </c>
      <c r="D434" s="158">
        <v>2.4</v>
      </c>
    </row>
    <row r="435" spans="1:4" ht="23.25" x14ac:dyDescent="0.25">
      <c r="A435" s="155">
        <v>66902</v>
      </c>
      <c r="B435" s="156" t="s">
        <v>20363</v>
      </c>
      <c r="C435" s="157" t="s">
        <v>15719</v>
      </c>
      <c r="D435" s="158">
        <v>2.89</v>
      </c>
    </row>
    <row r="436" spans="1:4" ht="23.25" x14ac:dyDescent="0.25">
      <c r="A436" s="155">
        <v>66903</v>
      </c>
      <c r="B436" s="156" t="s">
        <v>20364</v>
      </c>
      <c r="C436" s="157" t="s">
        <v>15719</v>
      </c>
      <c r="D436" s="158">
        <v>3.27</v>
      </c>
    </row>
    <row r="437" spans="1:4" ht="23.25" x14ac:dyDescent="0.25">
      <c r="A437" s="155">
        <v>66904</v>
      </c>
      <c r="B437" s="156" t="s">
        <v>20365</v>
      </c>
      <c r="C437" s="157" t="s">
        <v>15719</v>
      </c>
      <c r="D437" s="158">
        <v>3.79</v>
      </c>
    </row>
    <row r="438" spans="1:4" ht="23.25" x14ac:dyDescent="0.25">
      <c r="A438" s="155">
        <v>66905</v>
      </c>
      <c r="B438" s="156" t="s">
        <v>20366</v>
      </c>
      <c r="C438" s="157" t="s">
        <v>15719</v>
      </c>
      <c r="D438" s="158">
        <v>4.6100000000000003</v>
      </c>
    </row>
    <row r="439" spans="1:4" ht="23.25" x14ac:dyDescent="0.25">
      <c r="A439" s="155">
        <v>66906</v>
      </c>
      <c r="B439" s="156" t="s">
        <v>20367</v>
      </c>
      <c r="C439" s="157" t="s">
        <v>15719</v>
      </c>
      <c r="D439" s="158">
        <v>4.53</v>
      </c>
    </row>
    <row r="440" spans="1:4" ht="23.25" x14ac:dyDescent="0.25">
      <c r="A440" s="155">
        <v>66907</v>
      </c>
      <c r="B440" s="156" t="s">
        <v>20368</v>
      </c>
      <c r="C440" s="157" t="s">
        <v>15719</v>
      </c>
      <c r="D440" s="158">
        <v>6.31</v>
      </c>
    </row>
    <row r="441" spans="1:4" ht="23.25" x14ac:dyDescent="0.25">
      <c r="A441" s="155">
        <v>66908</v>
      </c>
      <c r="B441" s="156" t="s">
        <v>20369</v>
      </c>
      <c r="C441" s="157" t="s">
        <v>15719</v>
      </c>
      <c r="D441" s="158">
        <v>8.31</v>
      </c>
    </row>
    <row r="442" spans="1:4" ht="23.25" x14ac:dyDescent="0.25">
      <c r="A442" s="155">
        <v>66909</v>
      </c>
      <c r="B442" s="156" t="s">
        <v>20370</v>
      </c>
      <c r="C442" s="157" t="s">
        <v>15719</v>
      </c>
      <c r="D442" s="158">
        <v>8.7899999999999991</v>
      </c>
    </row>
    <row r="443" spans="1:4" x14ac:dyDescent="0.25">
      <c r="A443" s="155">
        <v>67001</v>
      </c>
      <c r="B443" s="156" t="s">
        <v>20371</v>
      </c>
      <c r="C443" s="157" t="s">
        <v>15719</v>
      </c>
      <c r="D443" s="158">
        <v>20.16</v>
      </c>
    </row>
    <row r="444" spans="1:4" ht="34.5" x14ac:dyDescent="0.25">
      <c r="A444" s="155">
        <v>67002</v>
      </c>
      <c r="B444" s="156" t="s">
        <v>20372</v>
      </c>
      <c r="C444" s="157" t="s">
        <v>15719</v>
      </c>
      <c r="D444" s="158">
        <v>19.03</v>
      </c>
    </row>
    <row r="445" spans="1:4" ht="34.5" x14ac:dyDescent="0.25">
      <c r="A445" s="155">
        <v>67003</v>
      </c>
      <c r="B445" s="156" t="s">
        <v>20373</v>
      </c>
      <c r="C445" s="157" t="s">
        <v>15719</v>
      </c>
      <c r="D445" s="158">
        <v>27.38</v>
      </c>
    </row>
    <row r="446" spans="1:4" ht="23.25" x14ac:dyDescent="0.25">
      <c r="A446" s="155">
        <v>67100</v>
      </c>
      <c r="B446" s="156" t="s">
        <v>20374</v>
      </c>
      <c r="C446" s="157" t="s">
        <v>15843</v>
      </c>
      <c r="D446" s="158">
        <v>236.05</v>
      </c>
    </row>
    <row r="447" spans="1:4" ht="34.5" x14ac:dyDescent="0.25">
      <c r="A447" s="155">
        <v>67200</v>
      </c>
      <c r="B447" s="156" t="s">
        <v>20375</v>
      </c>
      <c r="C447" s="157" t="s">
        <v>15843</v>
      </c>
      <c r="D447" s="158">
        <v>315.07</v>
      </c>
    </row>
    <row r="448" spans="1:4" x14ac:dyDescent="0.25">
      <c r="A448" s="159">
        <v>70000</v>
      </c>
      <c r="B448" s="160" t="s">
        <v>20376</v>
      </c>
      <c r="C448" s="161"/>
      <c r="D448" s="162"/>
    </row>
    <row r="449" spans="1:4" ht="23.25" x14ac:dyDescent="0.25">
      <c r="A449" s="155">
        <v>70100</v>
      </c>
      <c r="B449" s="156" t="s">
        <v>20377</v>
      </c>
      <c r="C449" s="157" t="s">
        <v>15719</v>
      </c>
      <c r="D449" s="158">
        <v>80.44</v>
      </c>
    </row>
    <row r="450" spans="1:4" ht="23.25" x14ac:dyDescent="0.25">
      <c r="A450" s="155">
        <v>70300</v>
      </c>
      <c r="B450" s="156" t="s">
        <v>20378</v>
      </c>
      <c r="C450" s="157" t="s">
        <v>19923</v>
      </c>
      <c r="D450" s="158" t="s">
        <v>19923</v>
      </c>
    </row>
    <row r="451" spans="1:4" ht="23.25" x14ac:dyDescent="0.25">
      <c r="A451" s="155">
        <v>70301</v>
      </c>
      <c r="B451" s="156" t="s">
        <v>20379</v>
      </c>
      <c r="C451" s="157" t="s">
        <v>15719</v>
      </c>
      <c r="D451" s="158">
        <v>216.48</v>
      </c>
    </row>
    <row r="452" spans="1:4" ht="23.25" x14ac:dyDescent="0.25">
      <c r="A452" s="155">
        <v>70302</v>
      </c>
      <c r="B452" s="156" t="s">
        <v>20380</v>
      </c>
      <c r="C452" s="157" t="s">
        <v>15719</v>
      </c>
      <c r="D452" s="158">
        <v>237.4</v>
      </c>
    </row>
    <row r="453" spans="1:4" ht="23.25" x14ac:dyDescent="0.25">
      <c r="A453" s="155">
        <v>70303</v>
      </c>
      <c r="B453" s="156" t="s">
        <v>20381</v>
      </c>
      <c r="C453" s="157" t="s">
        <v>15719</v>
      </c>
      <c r="D453" s="158">
        <v>230.66</v>
      </c>
    </row>
    <row r="454" spans="1:4" ht="23.25" x14ac:dyDescent="0.25">
      <c r="A454" s="155">
        <v>70304</v>
      </c>
      <c r="B454" s="156" t="s">
        <v>20382</v>
      </c>
      <c r="C454" s="157" t="s">
        <v>15719</v>
      </c>
      <c r="D454" s="158">
        <v>252.47</v>
      </c>
    </row>
    <row r="455" spans="1:4" ht="23.25" x14ac:dyDescent="0.25">
      <c r="A455" s="155">
        <v>70305</v>
      </c>
      <c r="B455" s="156" t="s">
        <v>20383</v>
      </c>
      <c r="C455" s="157" t="s">
        <v>15719</v>
      </c>
      <c r="D455" s="158">
        <v>309.73</v>
      </c>
    </row>
    <row r="456" spans="1:4" ht="23.25" x14ac:dyDescent="0.25">
      <c r="A456" s="155">
        <v>70306</v>
      </c>
      <c r="B456" s="156" t="s">
        <v>20384</v>
      </c>
      <c r="C456" s="157" t="s">
        <v>15719</v>
      </c>
      <c r="D456" s="158">
        <v>350.69</v>
      </c>
    </row>
    <row r="457" spans="1:4" ht="23.25" x14ac:dyDescent="0.25">
      <c r="A457" s="155">
        <v>70500</v>
      </c>
      <c r="B457" s="156" t="s">
        <v>20385</v>
      </c>
      <c r="C457" s="157" t="s">
        <v>15719</v>
      </c>
      <c r="D457" s="158">
        <v>211.12</v>
      </c>
    </row>
    <row r="458" spans="1:4" x14ac:dyDescent="0.25">
      <c r="A458" s="155">
        <v>70600</v>
      </c>
      <c r="B458" s="156" t="s">
        <v>20386</v>
      </c>
      <c r="C458" s="157" t="s">
        <v>15679</v>
      </c>
      <c r="D458" s="158">
        <v>39.61</v>
      </c>
    </row>
    <row r="459" spans="1:4" x14ac:dyDescent="0.25">
      <c r="A459" s="155">
        <v>70700</v>
      </c>
      <c r="B459" s="156" t="s">
        <v>20387</v>
      </c>
      <c r="C459" s="157" t="s">
        <v>15719</v>
      </c>
      <c r="D459" s="158">
        <v>44.07</v>
      </c>
    </row>
    <row r="460" spans="1:4" x14ac:dyDescent="0.25">
      <c r="A460" s="155">
        <v>70800</v>
      </c>
      <c r="B460" s="156" t="s">
        <v>20388</v>
      </c>
      <c r="C460" s="157" t="s">
        <v>15980</v>
      </c>
      <c r="D460" s="158">
        <v>8.08</v>
      </c>
    </row>
    <row r="461" spans="1:4" x14ac:dyDescent="0.25">
      <c r="A461" s="155">
        <v>70900</v>
      </c>
      <c r="B461" s="156" t="s">
        <v>20389</v>
      </c>
      <c r="C461" s="157" t="s">
        <v>15980</v>
      </c>
      <c r="D461" s="158">
        <v>7.36</v>
      </c>
    </row>
    <row r="462" spans="1:4" x14ac:dyDescent="0.25">
      <c r="A462" s="155">
        <v>71000</v>
      </c>
      <c r="B462" s="156" t="s">
        <v>20390</v>
      </c>
      <c r="C462" s="157" t="s">
        <v>15980</v>
      </c>
      <c r="D462" s="158">
        <v>7.24</v>
      </c>
    </row>
    <row r="463" spans="1:4" x14ac:dyDescent="0.25">
      <c r="A463" s="155">
        <v>71100</v>
      </c>
      <c r="B463" s="156" t="s">
        <v>20391</v>
      </c>
      <c r="C463" s="157" t="s">
        <v>15980</v>
      </c>
      <c r="D463" s="158">
        <v>8.15</v>
      </c>
    </row>
    <row r="464" spans="1:4" x14ac:dyDescent="0.25">
      <c r="A464" s="155">
        <v>71200</v>
      </c>
      <c r="B464" s="156" t="s">
        <v>20392</v>
      </c>
      <c r="C464" s="157" t="s">
        <v>15980</v>
      </c>
      <c r="D464" s="158">
        <v>7.26</v>
      </c>
    </row>
    <row r="465" spans="1:4" x14ac:dyDescent="0.25">
      <c r="A465" s="155">
        <v>71300</v>
      </c>
      <c r="B465" s="156" t="s">
        <v>20393</v>
      </c>
      <c r="C465" s="157" t="s">
        <v>15679</v>
      </c>
      <c r="D465" s="158">
        <v>305.86</v>
      </c>
    </row>
    <row r="466" spans="1:4" x14ac:dyDescent="0.25">
      <c r="A466" s="155">
        <v>71400</v>
      </c>
      <c r="B466" s="156" t="s">
        <v>20394</v>
      </c>
      <c r="C466" s="157" t="s">
        <v>15679</v>
      </c>
      <c r="D466" s="158">
        <v>315.56</v>
      </c>
    </row>
    <row r="467" spans="1:4" x14ac:dyDescent="0.25">
      <c r="A467" s="155">
        <v>71500</v>
      </c>
      <c r="B467" s="156" t="s">
        <v>20395</v>
      </c>
      <c r="C467" s="157" t="s">
        <v>15679</v>
      </c>
      <c r="D467" s="158">
        <v>325.35000000000002</v>
      </c>
    </row>
    <row r="468" spans="1:4" x14ac:dyDescent="0.25">
      <c r="A468" s="155">
        <v>71600</v>
      </c>
      <c r="B468" s="156" t="s">
        <v>20396</v>
      </c>
      <c r="C468" s="157" t="s">
        <v>15679</v>
      </c>
      <c r="D468" s="158">
        <v>335.49</v>
      </c>
    </row>
    <row r="469" spans="1:4" x14ac:dyDescent="0.25">
      <c r="A469" s="155">
        <v>71700</v>
      </c>
      <c r="B469" s="156" t="s">
        <v>20397</v>
      </c>
      <c r="C469" s="157" t="s">
        <v>15679</v>
      </c>
      <c r="D469" s="158">
        <v>346.02</v>
      </c>
    </row>
    <row r="470" spans="1:4" x14ac:dyDescent="0.25">
      <c r="A470" s="155">
        <v>71800</v>
      </c>
      <c r="B470" s="156" t="s">
        <v>20398</v>
      </c>
      <c r="C470" s="157" t="s">
        <v>15679</v>
      </c>
      <c r="D470" s="158">
        <v>279.48</v>
      </c>
    </row>
    <row r="471" spans="1:4" x14ac:dyDescent="0.25">
      <c r="A471" s="155">
        <v>71900</v>
      </c>
      <c r="B471" s="156" t="s">
        <v>20399</v>
      </c>
      <c r="C471" s="157" t="s">
        <v>15692</v>
      </c>
      <c r="D471" s="158">
        <v>32.229999999999997</v>
      </c>
    </row>
    <row r="472" spans="1:4" x14ac:dyDescent="0.25">
      <c r="A472" s="155">
        <v>72000</v>
      </c>
      <c r="B472" s="156" t="s">
        <v>20400</v>
      </c>
      <c r="C472" s="157" t="s">
        <v>15679</v>
      </c>
      <c r="D472" s="158">
        <v>521.75</v>
      </c>
    </row>
    <row r="473" spans="1:4" x14ac:dyDescent="0.25">
      <c r="A473" s="155">
        <v>72200</v>
      </c>
      <c r="B473" s="156" t="s">
        <v>20401</v>
      </c>
      <c r="C473" s="157" t="s">
        <v>15679</v>
      </c>
      <c r="D473" s="158">
        <v>150.08000000000001</v>
      </c>
    </row>
    <row r="474" spans="1:4" ht="23.25" x14ac:dyDescent="0.25">
      <c r="A474" s="155">
        <v>72300</v>
      </c>
      <c r="B474" s="156" t="s">
        <v>20402</v>
      </c>
      <c r="C474" s="157" t="s">
        <v>15679</v>
      </c>
      <c r="D474" s="158">
        <v>611.16999999999996</v>
      </c>
    </row>
    <row r="475" spans="1:4" ht="23.25" x14ac:dyDescent="0.25">
      <c r="A475" s="155">
        <v>72400</v>
      </c>
      <c r="B475" s="156" t="s">
        <v>20403</v>
      </c>
      <c r="C475" s="157" t="s">
        <v>15679</v>
      </c>
      <c r="D475" s="158">
        <v>499.78</v>
      </c>
    </row>
    <row r="476" spans="1:4" ht="23.25" x14ac:dyDescent="0.25">
      <c r="A476" s="155">
        <v>72500</v>
      </c>
      <c r="B476" s="156" t="s">
        <v>20404</v>
      </c>
      <c r="C476" s="157" t="s">
        <v>15679</v>
      </c>
      <c r="D476" s="158">
        <v>654.83000000000004</v>
      </c>
    </row>
    <row r="477" spans="1:4" ht="23.25" x14ac:dyDescent="0.25">
      <c r="A477" s="155">
        <v>72600</v>
      </c>
      <c r="B477" s="156" t="s">
        <v>20405</v>
      </c>
      <c r="C477" s="157" t="s">
        <v>15679</v>
      </c>
      <c r="D477" s="158">
        <v>562.45000000000005</v>
      </c>
    </row>
    <row r="478" spans="1:4" ht="23.25" x14ac:dyDescent="0.25">
      <c r="A478" s="155">
        <v>73000</v>
      </c>
      <c r="B478" s="156" t="s">
        <v>20406</v>
      </c>
      <c r="C478" s="157" t="s">
        <v>15719</v>
      </c>
      <c r="D478" s="158">
        <v>171.07</v>
      </c>
    </row>
    <row r="479" spans="1:4" ht="23.25" x14ac:dyDescent="0.25">
      <c r="A479" s="155">
        <v>73100</v>
      </c>
      <c r="B479" s="156" t="s">
        <v>20407</v>
      </c>
      <c r="C479" s="157" t="s">
        <v>15719</v>
      </c>
      <c r="D479" s="158">
        <v>194.33</v>
      </c>
    </row>
    <row r="480" spans="1:4" ht="23.25" x14ac:dyDescent="0.25">
      <c r="A480" s="155">
        <v>73200</v>
      </c>
      <c r="B480" s="156" t="s">
        <v>20408</v>
      </c>
      <c r="C480" s="157" t="s">
        <v>15719</v>
      </c>
      <c r="D480" s="158">
        <v>208.93</v>
      </c>
    </row>
    <row r="481" spans="1:4" ht="23.25" x14ac:dyDescent="0.25">
      <c r="A481" s="155">
        <v>73400</v>
      </c>
      <c r="B481" s="156" t="s">
        <v>20409</v>
      </c>
      <c r="C481" s="157" t="s">
        <v>15679</v>
      </c>
      <c r="D481" s="158">
        <v>506.82</v>
      </c>
    </row>
    <row r="482" spans="1:4" x14ac:dyDescent="0.25">
      <c r="A482" s="155">
        <v>73500</v>
      </c>
      <c r="B482" s="156" t="s">
        <v>20330</v>
      </c>
      <c r="C482" s="157" t="s">
        <v>25161</v>
      </c>
      <c r="D482" s="158">
        <v>1.1399999999999999</v>
      </c>
    </row>
    <row r="483" spans="1:4" ht="23.25" x14ac:dyDescent="0.25">
      <c r="A483" s="155">
        <v>73600</v>
      </c>
      <c r="B483" s="156" t="s">
        <v>20410</v>
      </c>
      <c r="C483" s="157" t="s">
        <v>20411</v>
      </c>
      <c r="D483" s="158">
        <v>5.52</v>
      </c>
    </row>
    <row r="484" spans="1:4" ht="23.25" x14ac:dyDescent="0.25">
      <c r="A484" s="155">
        <v>73700</v>
      </c>
      <c r="B484" s="156" t="s">
        <v>20412</v>
      </c>
      <c r="C484" s="157" t="s">
        <v>20411</v>
      </c>
      <c r="D484" s="158">
        <v>3.43</v>
      </c>
    </row>
    <row r="485" spans="1:4" ht="23.25" x14ac:dyDescent="0.25">
      <c r="A485" s="155">
        <v>74001</v>
      </c>
      <c r="B485" s="156" t="s">
        <v>20413</v>
      </c>
      <c r="C485" s="157" t="s">
        <v>15719</v>
      </c>
      <c r="D485" s="158">
        <v>8.52</v>
      </c>
    </row>
    <row r="486" spans="1:4" ht="23.25" x14ac:dyDescent="0.25">
      <c r="A486" s="155">
        <v>74002</v>
      </c>
      <c r="B486" s="156" t="s">
        <v>20414</v>
      </c>
      <c r="C486" s="157" t="s">
        <v>15719</v>
      </c>
      <c r="D486" s="158">
        <v>9.02</v>
      </c>
    </row>
    <row r="487" spans="1:4" ht="23.25" x14ac:dyDescent="0.25">
      <c r="A487" s="155">
        <v>74003</v>
      </c>
      <c r="B487" s="156" t="s">
        <v>20415</v>
      </c>
      <c r="C487" s="157" t="s">
        <v>15719</v>
      </c>
      <c r="D487" s="158">
        <v>9.41</v>
      </c>
    </row>
    <row r="488" spans="1:4" ht="23.25" x14ac:dyDescent="0.25">
      <c r="A488" s="155">
        <v>74004</v>
      </c>
      <c r="B488" s="156" t="s">
        <v>20416</v>
      </c>
      <c r="C488" s="157" t="s">
        <v>15719</v>
      </c>
      <c r="D488" s="158">
        <v>9.94</v>
      </c>
    </row>
    <row r="489" spans="1:4" ht="23.25" x14ac:dyDescent="0.25">
      <c r="A489" s="155">
        <v>74005</v>
      </c>
      <c r="B489" s="156" t="s">
        <v>20417</v>
      </c>
      <c r="C489" s="157" t="s">
        <v>15719</v>
      </c>
      <c r="D489" s="158">
        <v>10.78</v>
      </c>
    </row>
    <row r="490" spans="1:4" ht="23.25" x14ac:dyDescent="0.25">
      <c r="A490" s="155">
        <v>74006</v>
      </c>
      <c r="B490" s="156" t="s">
        <v>20418</v>
      </c>
      <c r="C490" s="157" t="s">
        <v>15719</v>
      </c>
      <c r="D490" s="158">
        <v>10.69</v>
      </c>
    </row>
    <row r="491" spans="1:4" ht="23.25" x14ac:dyDescent="0.25">
      <c r="A491" s="155">
        <v>74007</v>
      </c>
      <c r="B491" s="156" t="s">
        <v>20419</v>
      </c>
      <c r="C491" s="157" t="s">
        <v>15719</v>
      </c>
      <c r="D491" s="158">
        <v>12.51</v>
      </c>
    </row>
    <row r="492" spans="1:4" ht="23.25" x14ac:dyDescent="0.25">
      <c r="A492" s="155">
        <v>74008</v>
      </c>
      <c r="B492" s="156" t="s">
        <v>20420</v>
      </c>
      <c r="C492" s="157" t="s">
        <v>15719</v>
      </c>
      <c r="D492" s="158">
        <v>14.55</v>
      </c>
    </row>
    <row r="493" spans="1:4" ht="23.25" x14ac:dyDescent="0.25">
      <c r="A493" s="155">
        <v>74009</v>
      </c>
      <c r="B493" s="156" t="s">
        <v>20421</v>
      </c>
      <c r="C493" s="157" t="s">
        <v>15719</v>
      </c>
      <c r="D493" s="158">
        <v>15.04</v>
      </c>
    </row>
    <row r="494" spans="1:4" x14ac:dyDescent="0.25">
      <c r="A494" s="159">
        <v>80000</v>
      </c>
      <c r="B494" s="160" t="s">
        <v>20422</v>
      </c>
      <c r="C494" s="161"/>
      <c r="D494" s="162"/>
    </row>
    <row r="495" spans="1:4" x14ac:dyDescent="0.25">
      <c r="A495" s="155">
        <v>80100</v>
      </c>
      <c r="B495" s="156" t="s">
        <v>20423</v>
      </c>
      <c r="C495" s="157" t="s">
        <v>15747</v>
      </c>
      <c r="D495" s="158">
        <v>74.12</v>
      </c>
    </row>
    <row r="496" spans="1:4" x14ac:dyDescent="0.25">
      <c r="A496" s="155">
        <v>80200</v>
      </c>
      <c r="B496" s="156" t="s">
        <v>20424</v>
      </c>
      <c r="C496" s="157" t="s">
        <v>15747</v>
      </c>
      <c r="D496" s="158">
        <v>56.25</v>
      </c>
    </row>
    <row r="497" spans="1:4" x14ac:dyDescent="0.25">
      <c r="A497" s="155">
        <v>80300</v>
      </c>
      <c r="B497" s="156" t="s">
        <v>20425</v>
      </c>
      <c r="C497" s="157" t="s">
        <v>15747</v>
      </c>
      <c r="D497" s="158">
        <v>67.150000000000006</v>
      </c>
    </row>
    <row r="498" spans="1:4" x14ac:dyDescent="0.25">
      <c r="A498" s="155">
        <v>80400</v>
      </c>
      <c r="B498" s="156" t="s">
        <v>20426</v>
      </c>
      <c r="C498" s="157" t="s">
        <v>15747</v>
      </c>
      <c r="D498" s="158">
        <v>82.21</v>
      </c>
    </row>
    <row r="499" spans="1:4" x14ac:dyDescent="0.25">
      <c r="A499" s="155">
        <v>80500</v>
      </c>
      <c r="B499" s="156" t="s">
        <v>20427</v>
      </c>
      <c r="C499" s="157" t="s">
        <v>15747</v>
      </c>
      <c r="D499" s="158">
        <v>93.03</v>
      </c>
    </row>
    <row r="500" spans="1:4" ht="23.25" x14ac:dyDescent="0.25">
      <c r="A500" s="155">
        <v>80600</v>
      </c>
      <c r="B500" s="156" t="s">
        <v>20428</v>
      </c>
      <c r="C500" s="157" t="s">
        <v>15747</v>
      </c>
      <c r="D500" s="158">
        <v>198.29</v>
      </c>
    </row>
    <row r="501" spans="1:4" x14ac:dyDescent="0.25">
      <c r="A501" s="155">
        <v>80700</v>
      </c>
      <c r="B501" s="156" t="s">
        <v>20429</v>
      </c>
      <c r="C501" s="157" t="s">
        <v>15747</v>
      </c>
      <c r="D501" s="158">
        <v>303.58</v>
      </c>
    </row>
    <row r="502" spans="1:4" x14ac:dyDescent="0.25">
      <c r="A502" s="155">
        <v>81300</v>
      </c>
      <c r="B502" s="156" t="s">
        <v>20430</v>
      </c>
      <c r="C502" s="157" t="s">
        <v>15719</v>
      </c>
      <c r="D502" s="158">
        <v>48.8</v>
      </c>
    </row>
    <row r="503" spans="1:4" x14ac:dyDescent="0.25">
      <c r="A503" s="155">
        <v>81400</v>
      </c>
      <c r="B503" s="156" t="s">
        <v>20431</v>
      </c>
      <c r="C503" s="157" t="s">
        <v>19923</v>
      </c>
      <c r="D503" s="158" t="s">
        <v>19923</v>
      </c>
    </row>
    <row r="504" spans="1:4" x14ac:dyDescent="0.25">
      <c r="A504" s="155">
        <v>81401</v>
      </c>
      <c r="B504" s="156" t="s">
        <v>20432</v>
      </c>
      <c r="C504" s="157" t="s">
        <v>15719</v>
      </c>
      <c r="D504" s="158">
        <v>61.98</v>
      </c>
    </row>
    <row r="505" spans="1:4" x14ac:dyDescent="0.25">
      <c r="A505" s="155">
        <v>81402</v>
      </c>
      <c r="B505" s="156" t="s">
        <v>20433</v>
      </c>
      <c r="C505" s="157" t="s">
        <v>15719</v>
      </c>
      <c r="D505" s="158">
        <v>49.41</v>
      </c>
    </row>
    <row r="506" spans="1:4" x14ac:dyDescent="0.25">
      <c r="A506" s="155">
        <v>81500</v>
      </c>
      <c r="B506" s="156" t="s">
        <v>20434</v>
      </c>
      <c r="C506" s="157" t="s">
        <v>19923</v>
      </c>
      <c r="D506" s="158" t="s">
        <v>19923</v>
      </c>
    </row>
    <row r="507" spans="1:4" x14ac:dyDescent="0.25">
      <c r="A507" s="155">
        <v>81501</v>
      </c>
      <c r="B507" s="156" t="s">
        <v>20435</v>
      </c>
      <c r="C507" s="157" t="s">
        <v>15719</v>
      </c>
      <c r="D507" s="158">
        <v>65.81</v>
      </c>
    </row>
    <row r="508" spans="1:4" x14ac:dyDescent="0.25">
      <c r="A508" s="155">
        <v>81502</v>
      </c>
      <c r="B508" s="156" t="s">
        <v>20436</v>
      </c>
      <c r="C508" s="157" t="s">
        <v>15719</v>
      </c>
      <c r="D508" s="158">
        <v>53.24</v>
      </c>
    </row>
    <row r="509" spans="1:4" x14ac:dyDescent="0.25">
      <c r="A509" s="155">
        <v>81600</v>
      </c>
      <c r="B509" s="156" t="s">
        <v>20437</v>
      </c>
      <c r="C509" s="157" t="s">
        <v>15719</v>
      </c>
      <c r="D509" s="158">
        <v>73.64</v>
      </c>
    </row>
    <row r="510" spans="1:4" x14ac:dyDescent="0.25">
      <c r="A510" s="155">
        <v>81801</v>
      </c>
      <c r="B510" s="156" t="s">
        <v>20438</v>
      </c>
      <c r="C510" s="157" t="s">
        <v>25162</v>
      </c>
      <c r="D510" s="158">
        <v>4.16</v>
      </c>
    </row>
    <row r="511" spans="1:4" ht="23.25" x14ac:dyDescent="0.25">
      <c r="A511" s="155">
        <v>81802</v>
      </c>
      <c r="B511" s="156" t="s">
        <v>20439</v>
      </c>
      <c r="C511" s="157" t="s">
        <v>15679</v>
      </c>
      <c r="D511" s="158">
        <v>20.07</v>
      </c>
    </row>
    <row r="512" spans="1:4" x14ac:dyDescent="0.25">
      <c r="A512" s="155">
        <v>81900</v>
      </c>
      <c r="B512" s="156" t="s">
        <v>20388</v>
      </c>
      <c r="C512" s="157" t="s">
        <v>15980</v>
      </c>
      <c r="D512" s="158">
        <v>8.08</v>
      </c>
    </row>
    <row r="513" spans="1:4" x14ac:dyDescent="0.25">
      <c r="A513" s="155">
        <v>82000</v>
      </c>
      <c r="B513" s="156" t="s">
        <v>20440</v>
      </c>
      <c r="C513" s="157" t="s">
        <v>15980</v>
      </c>
      <c r="D513" s="158">
        <v>7.36</v>
      </c>
    </row>
    <row r="514" spans="1:4" x14ac:dyDescent="0.25">
      <c r="A514" s="155">
        <v>82100</v>
      </c>
      <c r="B514" s="156" t="s">
        <v>20441</v>
      </c>
      <c r="C514" s="157" t="s">
        <v>15980</v>
      </c>
      <c r="D514" s="158">
        <v>7.24</v>
      </c>
    </row>
    <row r="515" spans="1:4" x14ac:dyDescent="0.25">
      <c r="A515" s="155">
        <v>82200</v>
      </c>
      <c r="B515" s="156" t="s">
        <v>20391</v>
      </c>
      <c r="C515" s="157" t="s">
        <v>15980</v>
      </c>
      <c r="D515" s="158">
        <v>8.15</v>
      </c>
    </row>
    <row r="516" spans="1:4" x14ac:dyDescent="0.25">
      <c r="A516" s="155">
        <v>82300</v>
      </c>
      <c r="B516" s="156" t="s">
        <v>20392</v>
      </c>
      <c r="C516" s="157" t="s">
        <v>15980</v>
      </c>
      <c r="D516" s="158">
        <v>7.26</v>
      </c>
    </row>
    <row r="517" spans="1:4" x14ac:dyDescent="0.25">
      <c r="A517" s="155">
        <v>82400</v>
      </c>
      <c r="B517" s="156" t="s">
        <v>20442</v>
      </c>
      <c r="C517" s="157" t="s">
        <v>15679</v>
      </c>
      <c r="D517" s="158">
        <v>325.67</v>
      </c>
    </row>
    <row r="518" spans="1:4" x14ac:dyDescent="0.25">
      <c r="A518" s="155">
        <v>82500</v>
      </c>
      <c r="B518" s="156" t="s">
        <v>20443</v>
      </c>
      <c r="C518" s="157" t="s">
        <v>15679</v>
      </c>
      <c r="D518" s="158">
        <v>335.04</v>
      </c>
    </row>
    <row r="519" spans="1:4" x14ac:dyDescent="0.25">
      <c r="A519" s="155">
        <v>82600</v>
      </c>
      <c r="B519" s="156" t="s">
        <v>20444</v>
      </c>
      <c r="C519" s="157" t="s">
        <v>15679</v>
      </c>
      <c r="D519" s="158">
        <v>345.34</v>
      </c>
    </row>
    <row r="520" spans="1:4" x14ac:dyDescent="0.25">
      <c r="A520" s="155">
        <v>82700</v>
      </c>
      <c r="B520" s="156" t="s">
        <v>20445</v>
      </c>
      <c r="C520" s="157" t="s">
        <v>15679</v>
      </c>
      <c r="D520" s="158">
        <v>355.72</v>
      </c>
    </row>
    <row r="521" spans="1:4" x14ac:dyDescent="0.25">
      <c r="A521" s="155">
        <v>82800</v>
      </c>
      <c r="B521" s="156" t="s">
        <v>20446</v>
      </c>
      <c r="C521" s="157" t="s">
        <v>15679</v>
      </c>
      <c r="D521" s="158">
        <v>366.48</v>
      </c>
    </row>
    <row r="522" spans="1:4" ht="23.25" x14ac:dyDescent="0.25">
      <c r="A522" s="155">
        <v>82900</v>
      </c>
      <c r="B522" s="156" t="s">
        <v>20447</v>
      </c>
      <c r="C522" s="157" t="s">
        <v>15679</v>
      </c>
      <c r="D522" s="158">
        <v>472.72</v>
      </c>
    </row>
    <row r="523" spans="1:4" x14ac:dyDescent="0.25">
      <c r="A523" s="155">
        <v>83000</v>
      </c>
      <c r="B523" s="156" t="s">
        <v>20448</v>
      </c>
      <c r="C523" s="157" t="s">
        <v>15679</v>
      </c>
      <c r="D523" s="158">
        <v>642.71</v>
      </c>
    </row>
    <row r="524" spans="1:4" x14ac:dyDescent="0.25">
      <c r="A524" s="155">
        <v>83100</v>
      </c>
      <c r="B524" s="156" t="s">
        <v>20449</v>
      </c>
      <c r="C524" s="157" t="s">
        <v>15719</v>
      </c>
      <c r="D524" s="158">
        <v>160.05000000000001</v>
      </c>
    </row>
    <row r="525" spans="1:4" x14ac:dyDescent="0.25">
      <c r="A525" s="155">
        <v>83200</v>
      </c>
      <c r="B525" s="156" t="s">
        <v>20450</v>
      </c>
      <c r="C525" s="157" t="s">
        <v>15719</v>
      </c>
      <c r="D525" s="158">
        <v>93.07</v>
      </c>
    </row>
    <row r="526" spans="1:4" x14ac:dyDescent="0.25">
      <c r="A526" s="155">
        <v>83300</v>
      </c>
      <c r="B526" s="156" t="s">
        <v>20451</v>
      </c>
      <c r="C526" s="157" t="s">
        <v>15719</v>
      </c>
      <c r="D526" s="158">
        <v>46.65</v>
      </c>
    </row>
    <row r="527" spans="1:4" x14ac:dyDescent="0.25">
      <c r="A527" s="155">
        <v>83400</v>
      </c>
      <c r="B527" s="156" t="s">
        <v>20452</v>
      </c>
      <c r="C527" s="157" t="s">
        <v>15719</v>
      </c>
      <c r="D527" s="158">
        <v>62.6</v>
      </c>
    </row>
    <row r="528" spans="1:4" x14ac:dyDescent="0.25">
      <c r="A528" s="155">
        <v>83500</v>
      </c>
      <c r="B528" s="156" t="s">
        <v>20453</v>
      </c>
      <c r="C528" s="157" t="s">
        <v>15679</v>
      </c>
      <c r="D528" s="158">
        <v>293.39</v>
      </c>
    </row>
    <row r="529" spans="1:4" x14ac:dyDescent="0.25">
      <c r="A529" s="155">
        <v>83600</v>
      </c>
      <c r="B529" s="156" t="s">
        <v>20454</v>
      </c>
      <c r="C529" s="157" t="s">
        <v>15679</v>
      </c>
      <c r="D529" s="158">
        <v>466.29</v>
      </c>
    </row>
    <row r="530" spans="1:4" x14ac:dyDescent="0.25">
      <c r="A530" s="155">
        <v>83700</v>
      </c>
      <c r="B530" s="156" t="s">
        <v>20455</v>
      </c>
      <c r="C530" s="157" t="s">
        <v>15719</v>
      </c>
      <c r="D530" s="158">
        <v>7.63</v>
      </c>
    </row>
    <row r="531" spans="1:4" x14ac:dyDescent="0.25">
      <c r="A531" s="155">
        <v>83800</v>
      </c>
      <c r="B531" s="156" t="s">
        <v>20456</v>
      </c>
      <c r="C531" s="157" t="s">
        <v>15719</v>
      </c>
      <c r="D531" s="158">
        <v>38.57</v>
      </c>
    </row>
    <row r="532" spans="1:4" x14ac:dyDescent="0.25">
      <c r="A532" s="155">
        <v>83900</v>
      </c>
      <c r="B532" s="156" t="s">
        <v>20457</v>
      </c>
      <c r="C532" s="157" t="s">
        <v>15719</v>
      </c>
      <c r="D532" s="158">
        <v>21.96</v>
      </c>
    </row>
    <row r="533" spans="1:4" x14ac:dyDescent="0.25">
      <c r="A533" s="155">
        <v>84000</v>
      </c>
      <c r="B533" s="156" t="s">
        <v>20458</v>
      </c>
      <c r="C533" s="157" t="s">
        <v>15719</v>
      </c>
      <c r="D533" s="158">
        <v>13.79</v>
      </c>
    </row>
    <row r="534" spans="1:4" x14ac:dyDescent="0.25">
      <c r="A534" s="155">
        <v>84100</v>
      </c>
      <c r="B534" s="156" t="s">
        <v>20459</v>
      </c>
      <c r="C534" s="157" t="s">
        <v>15719</v>
      </c>
      <c r="D534" s="158">
        <v>51.71</v>
      </c>
    </row>
    <row r="535" spans="1:4" x14ac:dyDescent="0.25">
      <c r="A535" s="155">
        <v>84200</v>
      </c>
      <c r="B535" s="156" t="s">
        <v>20460</v>
      </c>
      <c r="C535" s="157" t="s">
        <v>15719</v>
      </c>
      <c r="D535" s="158">
        <v>121.54</v>
      </c>
    </row>
    <row r="536" spans="1:4" x14ac:dyDescent="0.25">
      <c r="A536" s="155">
        <v>84300</v>
      </c>
      <c r="B536" s="156" t="s">
        <v>20461</v>
      </c>
      <c r="C536" s="157" t="s">
        <v>15747</v>
      </c>
      <c r="D536" s="158">
        <v>49.15</v>
      </c>
    </row>
    <row r="537" spans="1:4" x14ac:dyDescent="0.25">
      <c r="A537" s="155">
        <v>84400</v>
      </c>
      <c r="B537" s="156" t="s">
        <v>20462</v>
      </c>
      <c r="C537" s="157" t="s">
        <v>15747</v>
      </c>
      <c r="D537" s="158">
        <v>101.19</v>
      </c>
    </row>
    <row r="538" spans="1:4" x14ac:dyDescent="0.25">
      <c r="A538" s="155">
        <v>84500</v>
      </c>
      <c r="B538" s="156" t="s">
        <v>20463</v>
      </c>
      <c r="C538" s="157" t="s">
        <v>25151</v>
      </c>
      <c r="D538" s="158">
        <v>104.65</v>
      </c>
    </row>
    <row r="539" spans="1:4" x14ac:dyDescent="0.25">
      <c r="A539" s="155">
        <v>84600</v>
      </c>
      <c r="B539" s="156" t="s">
        <v>20464</v>
      </c>
      <c r="C539" s="157" t="s">
        <v>25151</v>
      </c>
      <c r="D539" s="158">
        <v>128.1</v>
      </c>
    </row>
    <row r="540" spans="1:4" x14ac:dyDescent="0.25">
      <c r="A540" s="155">
        <v>84800</v>
      </c>
      <c r="B540" s="156" t="s">
        <v>20465</v>
      </c>
      <c r="C540" s="157" t="s">
        <v>19923</v>
      </c>
      <c r="D540" s="158" t="s">
        <v>19923</v>
      </c>
    </row>
    <row r="541" spans="1:4" x14ac:dyDescent="0.25">
      <c r="A541" s="155">
        <v>84801</v>
      </c>
      <c r="B541" s="156" t="s">
        <v>20466</v>
      </c>
      <c r="C541" s="157" t="s">
        <v>15747</v>
      </c>
      <c r="D541" s="158">
        <v>669.01</v>
      </c>
    </row>
    <row r="542" spans="1:4" x14ac:dyDescent="0.25">
      <c r="A542" s="155">
        <v>84802</v>
      </c>
      <c r="B542" s="156" t="s">
        <v>20467</v>
      </c>
      <c r="C542" s="157" t="s">
        <v>15719</v>
      </c>
      <c r="D542" s="158">
        <v>50.82</v>
      </c>
    </row>
    <row r="543" spans="1:4" x14ac:dyDescent="0.25">
      <c r="A543" s="155">
        <v>84900</v>
      </c>
      <c r="B543" s="156" t="s">
        <v>20468</v>
      </c>
      <c r="C543" s="157" t="s">
        <v>15679</v>
      </c>
      <c r="D543" s="158">
        <v>129.32</v>
      </c>
    </row>
    <row r="544" spans="1:4" x14ac:dyDescent="0.25">
      <c r="A544" s="155">
        <v>85000</v>
      </c>
      <c r="B544" s="156" t="s">
        <v>20469</v>
      </c>
      <c r="C544" s="157" t="s">
        <v>15679</v>
      </c>
      <c r="D544" s="158">
        <v>53.45</v>
      </c>
    </row>
    <row r="545" spans="1:4" x14ac:dyDescent="0.25">
      <c r="A545" s="155">
        <v>85100</v>
      </c>
      <c r="B545" s="156" t="s">
        <v>20470</v>
      </c>
      <c r="C545" s="157" t="s">
        <v>15679</v>
      </c>
      <c r="D545" s="158">
        <v>258.64999999999998</v>
      </c>
    </row>
    <row r="546" spans="1:4" x14ac:dyDescent="0.25">
      <c r="A546" s="155">
        <v>85300</v>
      </c>
      <c r="B546" s="156" t="s">
        <v>20471</v>
      </c>
      <c r="C546" s="157" t="s">
        <v>15692</v>
      </c>
      <c r="D546" s="158">
        <v>89.6</v>
      </c>
    </row>
    <row r="547" spans="1:4" x14ac:dyDescent="0.25">
      <c r="A547" s="155">
        <v>85400</v>
      </c>
      <c r="B547" s="156" t="s">
        <v>20472</v>
      </c>
      <c r="C547" s="157" t="s">
        <v>15692</v>
      </c>
      <c r="D547" s="158">
        <v>98.87</v>
      </c>
    </row>
    <row r="548" spans="1:4" x14ac:dyDescent="0.25">
      <c r="A548" s="155">
        <v>85500</v>
      </c>
      <c r="B548" s="156" t="s">
        <v>20473</v>
      </c>
      <c r="C548" s="157" t="s">
        <v>15692</v>
      </c>
      <c r="D548" s="158">
        <v>263.47000000000003</v>
      </c>
    </row>
    <row r="549" spans="1:4" x14ac:dyDescent="0.25">
      <c r="A549" s="155">
        <v>85600</v>
      </c>
      <c r="B549" s="156" t="s">
        <v>20474</v>
      </c>
      <c r="C549" s="157" t="s">
        <v>15692</v>
      </c>
      <c r="D549" s="158">
        <v>303.88</v>
      </c>
    </row>
    <row r="550" spans="1:4" ht="23.25" x14ac:dyDescent="0.25">
      <c r="A550" s="155">
        <v>85700</v>
      </c>
      <c r="B550" s="156" t="s">
        <v>20475</v>
      </c>
      <c r="C550" s="157" t="s">
        <v>15747</v>
      </c>
      <c r="D550" s="158">
        <v>443.52</v>
      </c>
    </row>
    <row r="551" spans="1:4" ht="23.25" x14ac:dyDescent="0.25">
      <c r="A551" s="155">
        <v>85800</v>
      </c>
      <c r="B551" s="156" t="s">
        <v>20476</v>
      </c>
      <c r="C551" s="157" t="s">
        <v>15747</v>
      </c>
      <c r="D551" s="158">
        <v>867</v>
      </c>
    </row>
    <row r="552" spans="1:4" ht="23.25" x14ac:dyDescent="0.25">
      <c r="A552" s="155">
        <v>86200</v>
      </c>
      <c r="B552" s="156" t="s">
        <v>20477</v>
      </c>
      <c r="C552" s="157" t="s">
        <v>15980</v>
      </c>
      <c r="D552" s="158">
        <v>24.44</v>
      </c>
    </row>
    <row r="553" spans="1:4" ht="23.25" x14ac:dyDescent="0.25">
      <c r="A553" s="155">
        <v>86300</v>
      </c>
      <c r="B553" s="156" t="s">
        <v>20478</v>
      </c>
      <c r="C553" s="157" t="s">
        <v>15980</v>
      </c>
      <c r="D553" s="158">
        <v>24.26</v>
      </c>
    </row>
    <row r="554" spans="1:4" ht="23.25" x14ac:dyDescent="0.25">
      <c r="A554" s="155">
        <v>86400</v>
      </c>
      <c r="B554" s="156" t="s">
        <v>20479</v>
      </c>
      <c r="C554" s="157" t="s">
        <v>15980</v>
      </c>
      <c r="D554" s="158">
        <v>21.13</v>
      </c>
    </row>
    <row r="555" spans="1:4" x14ac:dyDescent="0.25">
      <c r="A555" s="155">
        <v>86500</v>
      </c>
      <c r="B555" s="156" t="s">
        <v>20480</v>
      </c>
      <c r="C555" s="157" t="s">
        <v>15692</v>
      </c>
      <c r="D555" s="158">
        <v>343.28</v>
      </c>
    </row>
    <row r="556" spans="1:4" x14ac:dyDescent="0.25">
      <c r="A556" s="155">
        <v>86600</v>
      </c>
      <c r="B556" s="156" t="s">
        <v>20481</v>
      </c>
      <c r="C556" s="157" t="s">
        <v>15692</v>
      </c>
      <c r="D556" s="158">
        <v>532.28</v>
      </c>
    </row>
    <row r="557" spans="1:4" x14ac:dyDescent="0.25">
      <c r="A557" s="155">
        <v>86700</v>
      </c>
      <c r="B557" s="156" t="s">
        <v>20482</v>
      </c>
      <c r="C557" s="157" t="s">
        <v>15692</v>
      </c>
      <c r="D557" s="158">
        <v>966.09</v>
      </c>
    </row>
    <row r="558" spans="1:4" x14ac:dyDescent="0.25">
      <c r="A558" s="155">
        <v>86800</v>
      </c>
      <c r="B558" s="156" t="s">
        <v>20483</v>
      </c>
      <c r="C558" s="157" t="s">
        <v>15747</v>
      </c>
      <c r="D558" s="158">
        <v>58.62</v>
      </c>
    </row>
    <row r="559" spans="1:4" x14ac:dyDescent="0.25">
      <c r="A559" s="155">
        <v>87000</v>
      </c>
      <c r="B559" s="156" t="s">
        <v>20484</v>
      </c>
      <c r="C559" s="157" t="s">
        <v>15719</v>
      </c>
      <c r="D559" s="158">
        <v>53.19</v>
      </c>
    </row>
    <row r="560" spans="1:4" ht="23.25" x14ac:dyDescent="0.25">
      <c r="A560" s="155">
        <v>87100</v>
      </c>
      <c r="B560" s="156" t="s">
        <v>20485</v>
      </c>
      <c r="C560" s="157" t="s">
        <v>15747</v>
      </c>
      <c r="D560" s="158">
        <v>990.85</v>
      </c>
    </row>
    <row r="561" spans="1:4" ht="23.25" x14ac:dyDescent="0.25">
      <c r="A561" s="155">
        <v>87200</v>
      </c>
      <c r="B561" s="156" t="s">
        <v>20486</v>
      </c>
      <c r="C561" s="157" t="s">
        <v>15747</v>
      </c>
      <c r="D561" s="158">
        <v>1112.72</v>
      </c>
    </row>
    <row r="562" spans="1:4" ht="23.25" x14ac:dyDescent="0.25">
      <c r="A562" s="155">
        <v>87300</v>
      </c>
      <c r="B562" s="156" t="s">
        <v>20487</v>
      </c>
      <c r="C562" s="157" t="s">
        <v>15980</v>
      </c>
      <c r="D562" s="158">
        <v>19.98</v>
      </c>
    </row>
    <row r="563" spans="1:4" ht="23.25" x14ac:dyDescent="0.25">
      <c r="A563" s="155">
        <v>87600</v>
      </c>
      <c r="B563" s="156" t="s">
        <v>20488</v>
      </c>
      <c r="C563" s="157" t="s">
        <v>15747</v>
      </c>
      <c r="D563" s="158">
        <v>31.44</v>
      </c>
    </row>
    <row r="564" spans="1:4" ht="23.25" x14ac:dyDescent="0.25">
      <c r="A564" s="155">
        <v>87700</v>
      </c>
      <c r="B564" s="156" t="s">
        <v>20489</v>
      </c>
      <c r="C564" s="157" t="s">
        <v>15747</v>
      </c>
      <c r="D564" s="158">
        <v>164</v>
      </c>
    </row>
    <row r="565" spans="1:4" ht="23.25" x14ac:dyDescent="0.25">
      <c r="A565" s="155">
        <v>87800</v>
      </c>
      <c r="B565" s="156" t="s">
        <v>20490</v>
      </c>
      <c r="C565" s="157" t="s">
        <v>15747</v>
      </c>
      <c r="D565" s="158">
        <v>839.52</v>
      </c>
    </row>
    <row r="566" spans="1:4" x14ac:dyDescent="0.25">
      <c r="A566" s="155">
        <v>87900</v>
      </c>
      <c r="B566" s="156" t="s">
        <v>20491</v>
      </c>
      <c r="C566" s="157" t="s">
        <v>15692</v>
      </c>
      <c r="D566" s="158">
        <v>1617.31</v>
      </c>
    </row>
    <row r="567" spans="1:4" x14ac:dyDescent="0.25">
      <c r="A567" s="155">
        <v>88000</v>
      </c>
      <c r="B567" s="156" t="s">
        <v>20492</v>
      </c>
      <c r="C567" s="157" t="s">
        <v>15679</v>
      </c>
      <c r="D567" s="158">
        <v>7.72</v>
      </c>
    </row>
    <row r="568" spans="1:4" x14ac:dyDescent="0.25">
      <c r="A568" s="155">
        <v>88600</v>
      </c>
      <c r="B568" s="156" t="s">
        <v>20493</v>
      </c>
      <c r="C568" s="157" t="s">
        <v>25158</v>
      </c>
      <c r="D568" s="158">
        <v>1.31</v>
      </c>
    </row>
    <row r="569" spans="1:4" x14ac:dyDescent="0.25">
      <c r="A569" s="155">
        <v>88700</v>
      </c>
      <c r="B569" s="156" t="s">
        <v>20494</v>
      </c>
      <c r="C569" s="157" t="s">
        <v>15679</v>
      </c>
      <c r="D569" s="158">
        <v>16.98</v>
      </c>
    </row>
    <row r="570" spans="1:4" x14ac:dyDescent="0.25">
      <c r="A570" s="159">
        <v>90000</v>
      </c>
      <c r="B570" s="160" t="s">
        <v>20495</v>
      </c>
      <c r="C570" s="161"/>
      <c r="D570" s="162"/>
    </row>
    <row r="571" spans="1:4" ht="23.25" x14ac:dyDescent="0.25">
      <c r="A571" s="155">
        <v>90100</v>
      </c>
      <c r="B571" s="156" t="s">
        <v>20496</v>
      </c>
      <c r="C571" s="157" t="s">
        <v>15719</v>
      </c>
      <c r="D571" s="158">
        <v>7.63</v>
      </c>
    </row>
    <row r="572" spans="1:4" ht="23.25" x14ac:dyDescent="0.25">
      <c r="A572" s="155">
        <v>90200</v>
      </c>
      <c r="B572" s="156" t="s">
        <v>20497</v>
      </c>
      <c r="C572" s="157" t="s">
        <v>15719</v>
      </c>
      <c r="D572" s="158">
        <v>8.91</v>
      </c>
    </row>
    <row r="573" spans="1:4" ht="23.25" x14ac:dyDescent="0.25">
      <c r="A573" s="155">
        <v>90300</v>
      </c>
      <c r="B573" s="156" t="s">
        <v>20498</v>
      </c>
      <c r="C573" s="157" t="s">
        <v>15719</v>
      </c>
      <c r="D573" s="158">
        <v>9.77</v>
      </c>
    </row>
    <row r="574" spans="1:4" ht="23.25" x14ac:dyDescent="0.25">
      <c r="A574" s="155">
        <v>90400</v>
      </c>
      <c r="B574" s="156" t="s">
        <v>20499</v>
      </c>
      <c r="C574" s="157" t="s">
        <v>15719</v>
      </c>
      <c r="D574" s="158">
        <v>10.74</v>
      </c>
    </row>
    <row r="575" spans="1:4" x14ac:dyDescent="0.25">
      <c r="A575" s="159">
        <v>100000</v>
      </c>
      <c r="B575" s="160" t="s">
        <v>20500</v>
      </c>
      <c r="C575" s="161"/>
      <c r="D575" s="162"/>
    </row>
    <row r="576" spans="1:4" x14ac:dyDescent="0.25">
      <c r="A576" s="155">
        <v>100100</v>
      </c>
      <c r="B576" s="156" t="s">
        <v>20501</v>
      </c>
      <c r="C576" s="157" t="s">
        <v>19923</v>
      </c>
      <c r="D576" s="158" t="s">
        <v>19923</v>
      </c>
    </row>
    <row r="577" spans="1:4" x14ac:dyDescent="0.25">
      <c r="A577" s="155">
        <v>100101</v>
      </c>
      <c r="B577" s="156" t="s">
        <v>20502</v>
      </c>
      <c r="C577" s="157" t="s">
        <v>25163</v>
      </c>
      <c r="D577" s="158">
        <v>6.71</v>
      </c>
    </row>
    <row r="578" spans="1:4" x14ac:dyDescent="0.25">
      <c r="A578" s="155">
        <v>100102</v>
      </c>
      <c r="B578" s="156" t="s">
        <v>20503</v>
      </c>
      <c r="C578" s="157" t="s">
        <v>15679</v>
      </c>
      <c r="D578" s="158">
        <v>4.18</v>
      </c>
    </row>
    <row r="579" spans="1:4" x14ac:dyDescent="0.25">
      <c r="A579" s="155">
        <v>100200</v>
      </c>
      <c r="B579" s="156" t="s">
        <v>20504</v>
      </c>
      <c r="C579" s="157" t="s">
        <v>15719</v>
      </c>
      <c r="D579" s="158">
        <v>5.93</v>
      </c>
    </row>
    <row r="580" spans="1:4" x14ac:dyDescent="0.25">
      <c r="A580" s="155">
        <v>100300</v>
      </c>
      <c r="B580" s="156" t="s">
        <v>20505</v>
      </c>
      <c r="C580" s="157" t="s">
        <v>15719</v>
      </c>
      <c r="D580" s="158">
        <v>25.62</v>
      </c>
    </row>
    <row r="581" spans="1:4" x14ac:dyDescent="0.25">
      <c r="A581" s="155">
        <v>100400</v>
      </c>
      <c r="B581" s="156" t="s">
        <v>20506</v>
      </c>
      <c r="C581" s="157" t="s">
        <v>15719</v>
      </c>
      <c r="D581" s="158">
        <v>53.34</v>
      </c>
    </row>
    <row r="582" spans="1:4" x14ac:dyDescent="0.25">
      <c r="A582" s="155">
        <v>100500</v>
      </c>
      <c r="B582" s="156" t="s">
        <v>20507</v>
      </c>
      <c r="C582" s="157" t="s">
        <v>15719</v>
      </c>
      <c r="D582" s="158">
        <v>84.57</v>
      </c>
    </row>
    <row r="583" spans="1:4" x14ac:dyDescent="0.25">
      <c r="A583" s="155">
        <v>100600</v>
      </c>
      <c r="B583" s="156" t="s">
        <v>20508</v>
      </c>
      <c r="C583" s="157" t="s">
        <v>15719</v>
      </c>
      <c r="D583" s="158">
        <v>41.21</v>
      </c>
    </row>
    <row r="584" spans="1:4" x14ac:dyDescent="0.25">
      <c r="A584" s="155">
        <v>100700</v>
      </c>
      <c r="B584" s="156" t="s">
        <v>20509</v>
      </c>
      <c r="C584" s="157" t="s">
        <v>19923</v>
      </c>
      <c r="D584" s="158" t="s">
        <v>19923</v>
      </c>
    </row>
    <row r="585" spans="1:4" ht="23.25" x14ac:dyDescent="0.25">
      <c r="A585" s="155">
        <v>100702</v>
      </c>
      <c r="B585" s="156" t="s">
        <v>20510</v>
      </c>
      <c r="C585" s="157" t="s">
        <v>15679</v>
      </c>
      <c r="D585" s="158">
        <v>568.66</v>
      </c>
    </row>
    <row r="586" spans="1:4" ht="23.25" x14ac:dyDescent="0.25">
      <c r="A586" s="155">
        <v>100703</v>
      </c>
      <c r="B586" s="156" t="s">
        <v>20511</v>
      </c>
      <c r="C586" s="157" t="s">
        <v>15679</v>
      </c>
      <c r="D586" s="158">
        <v>580.84</v>
      </c>
    </row>
    <row r="587" spans="1:4" ht="23.25" x14ac:dyDescent="0.25">
      <c r="A587" s="155">
        <v>100704</v>
      </c>
      <c r="B587" s="156" t="s">
        <v>20512</v>
      </c>
      <c r="C587" s="157" t="s">
        <v>15679</v>
      </c>
      <c r="D587" s="158">
        <v>602.54999999999995</v>
      </c>
    </row>
    <row r="588" spans="1:4" x14ac:dyDescent="0.25">
      <c r="A588" s="155">
        <v>100800</v>
      </c>
      <c r="B588" s="156" t="s">
        <v>20513</v>
      </c>
      <c r="C588" s="157" t="s">
        <v>19923</v>
      </c>
      <c r="D588" s="158" t="s">
        <v>19923</v>
      </c>
    </row>
    <row r="589" spans="1:4" x14ac:dyDescent="0.25">
      <c r="A589" s="155">
        <v>100801</v>
      </c>
      <c r="B589" s="156" t="s">
        <v>20514</v>
      </c>
      <c r="C589" s="157" t="s">
        <v>15679</v>
      </c>
      <c r="D589" s="158">
        <v>2747.12</v>
      </c>
    </row>
    <row r="590" spans="1:4" x14ac:dyDescent="0.25">
      <c r="A590" s="155">
        <v>100802</v>
      </c>
      <c r="B590" s="156" t="s">
        <v>20515</v>
      </c>
      <c r="C590" s="157" t="s">
        <v>15679</v>
      </c>
      <c r="D590" s="158">
        <v>2966.52</v>
      </c>
    </row>
    <row r="591" spans="1:4" x14ac:dyDescent="0.25">
      <c r="A591" s="155">
        <v>100900</v>
      </c>
      <c r="B591" s="156" t="s">
        <v>20516</v>
      </c>
      <c r="C591" s="157" t="s">
        <v>15747</v>
      </c>
      <c r="D591" s="158">
        <v>17.54</v>
      </c>
    </row>
    <row r="592" spans="1:4" x14ac:dyDescent="0.25">
      <c r="A592" s="155">
        <v>101000</v>
      </c>
      <c r="B592" s="156" t="s">
        <v>20517</v>
      </c>
      <c r="C592" s="157" t="s">
        <v>15692</v>
      </c>
      <c r="D592" s="158">
        <v>6.03</v>
      </c>
    </row>
    <row r="593" spans="1:4" x14ac:dyDescent="0.25">
      <c r="A593" s="155">
        <v>101100</v>
      </c>
      <c r="B593" s="156" t="s">
        <v>20518</v>
      </c>
      <c r="C593" s="157" t="s">
        <v>15980</v>
      </c>
      <c r="D593" s="158">
        <v>126.34</v>
      </c>
    </row>
    <row r="594" spans="1:4" x14ac:dyDescent="0.25">
      <c r="A594" s="155">
        <v>101200</v>
      </c>
      <c r="B594" s="156" t="s">
        <v>20519</v>
      </c>
      <c r="C594" s="157" t="s">
        <v>8346</v>
      </c>
      <c r="D594" s="158">
        <v>0.88</v>
      </c>
    </row>
    <row r="595" spans="1:4" ht="23.25" x14ac:dyDescent="0.25">
      <c r="A595" s="155">
        <v>101300</v>
      </c>
      <c r="B595" s="156" t="s">
        <v>20520</v>
      </c>
      <c r="C595" s="157" t="s">
        <v>15980</v>
      </c>
      <c r="D595" s="158">
        <v>100.5</v>
      </c>
    </row>
    <row r="596" spans="1:4" x14ac:dyDescent="0.25">
      <c r="A596" s="155">
        <v>101500</v>
      </c>
      <c r="B596" s="156" t="s">
        <v>20521</v>
      </c>
      <c r="C596" s="157" t="s">
        <v>15719</v>
      </c>
      <c r="D596" s="158">
        <v>1.6</v>
      </c>
    </row>
    <row r="597" spans="1:4" x14ac:dyDescent="0.25">
      <c r="A597" s="155">
        <v>101600</v>
      </c>
      <c r="B597" s="156" t="s">
        <v>20522</v>
      </c>
      <c r="C597" s="157" t="s">
        <v>19923</v>
      </c>
      <c r="D597" s="158" t="s">
        <v>19923</v>
      </c>
    </row>
    <row r="598" spans="1:4" x14ac:dyDescent="0.25">
      <c r="A598" s="155">
        <v>101601</v>
      </c>
      <c r="B598" s="156" t="s">
        <v>20523</v>
      </c>
      <c r="C598" s="157" t="s">
        <v>15719</v>
      </c>
      <c r="D598" s="158">
        <v>37.869999999999997</v>
      </c>
    </row>
    <row r="599" spans="1:4" x14ac:dyDescent="0.25">
      <c r="A599" s="155">
        <v>101602</v>
      </c>
      <c r="B599" s="156" t="s">
        <v>20524</v>
      </c>
      <c r="C599" s="157" t="s">
        <v>15747</v>
      </c>
      <c r="D599" s="158">
        <v>10.35</v>
      </c>
    </row>
    <row r="600" spans="1:4" x14ac:dyDescent="0.25">
      <c r="A600" s="155">
        <v>101603</v>
      </c>
      <c r="B600" s="156" t="s">
        <v>20525</v>
      </c>
      <c r="C600" s="157" t="s">
        <v>15719</v>
      </c>
      <c r="D600" s="158">
        <v>202.13</v>
      </c>
    </row>
    <row r="601" spans="1:4" x14ac:dyDescent="0.25">
      <c r="A601" s="155">
        <v>101700</v>
      </c>
      <c r="B601" s="156" t="s">
        <v>20526</v>
      </c>
      <c r="C601" s="157" t="s">
        <v>15719</v>
      </c>
      <c r="D601" s="158">
        <v>5.3</v>
      </c>
    </row>
    <row r="602" spans="1:4" x14ac:dyDescent="0.25">
      <c r="A602" s="155">
        <v>101800</v>
      </c>
      <c r="B602" s="156" t="s">
        <v>20527</v>
      </c>
      <c r="C602" s="157" t="s">
        <v>15719</v>
      </c>
      <c r="D602" s="158">
        <v>2.86</v>
      </c>
    </row>
    <row r="603" spans="1:4" x14ac:dyDescent="0.25">
      <c r="A603" s="155">
        <v>101900</v>
      </c>
      <c r="B603" s="156" t="s">
        <v>20528</v>
      </c>
      <c r="C603" s="157" t="s">
        <v>15719</v>
      </c>
      <c r="D603" s="158">
        <v>6.44</v>
      </c>
    </row>
    <row r="604" spans="1:4" ht="23.25" x14ac:dyDescent="0.25">
      <c r="A604" s="155">
        <v>102000</v>
      </c>
      <c r="B604" s="156" t="s">
        <v>20529</v>
      </c>
      <c r="C604" s="157" t="s">
        <v>15980</v>
      </c>
      <c r="D604" s="158">
        <v>74.67</v>
      </c>
    </row>
    <row r="605" spans="1:4" x14ac:dyDescent="0.25">
      <c r="A605" s="155">
        <v>102100</v>
      </c>
      <c r="B605" s="156" t="s">
        <v>20530</v>
      </c>
      <c r="C605" s="157" t="s">
        <v>15719</v>
      </c>
      <c r="D605" s="158">
        <v>87.25</v>
      </c>
    </row>
    <row r="606" spans="1:4" x14ac:dyDescent="0.25">
      <c r="A606" s="155">
        <v>102200</v>
      </c>
      <c r="B606" s="156" t="s">
        <v>20531</v>
      </c>
      <c r="C606" s="157" t="s">
        <v>15719</v>
      </c>
      <c r="D606" s="158">
        <v>9.82</v>
      </c>
    </row>
    <row r="607" spans="1:4" x14ac:dyDescent="0.25">
      <c r="A607" s="155">
        <v>102300</v>
      </c>
      <c r="B607" s="156" t="s">
        <v>20532</v>
      </c>
      <c r="C607" s="157" t="s">
        <v>15719</v>
      </c>
      <c r="D607" s="158">
        <v>17.87</v>
      </c>
    </row>
    <row r="608" spans="1:4" x14ac:dyDescent="0.25">
      <c r="A608" s="155">
        <v>102400</v>
      </c>
      <c r="B608" s="156" t="s">
        <v>20533</v>
      </c>
      <c r="C608" s="157" t="s">
        <v>19923</v>
      </c>
      <c r="D608" s="158" t="s">
        <v>19923</v>
      </c>
    </row>
    <row r="609" spans="1:4" x14ac:dyDescent="0.25">
      <c r="A609" s="155">
        <v>102401</v>
      </c>
      <c r="B609" s="156" t="s">
        <v>20534</v>
      </c>
      <c r="C609" s="157" t="s">
        <v>25154</v>
      </c>
      <c r="D609" s="158">
        <v>0.63</v>
      </c>
    </row>
    <row r="610" spans="1:4" x14ac:dyDescent="0.25">
      <c r="A610" s="155">
        <v>102402</v>
      </c>
      <c r="B610" s="156" t="s">
        <v>20535</v>
      </c>
      <c r="C610" s="157" t="s">
        <v>25154</v>
      </c>
      <c r="D610" s="158">
        <v>0.92</v>
      </c>
    </row>
    <row r="611" spans="1:4" x14ac:dyDescent="0.25">
      <c r="A611" s="155">
        <v>102403</v>
      </c>
      <c r="B611" s="156" t="s">
        <v>20536</v>
      </c>
      <c r="C611" s="157" t="s">
        <v>25154</v>
      </c>
      <c r="D611" s="158">
        <v>1.22</v>
      </c>
    </row>
    <row r="612" spans="1:4" x14ac:dyDescent="0.25">
      <c r="A612" s="155">
        <v>102404</v>
      </c>
      <c r="B612" s="156" t="s">
        <v>20537</v>
      </c>
      <c r="C612" s="157" t="s">
        <v>25154</v>
      </c>
      <c r="D612" s="158">
        <v>2.41</v>
      </c>
    </row>
    <row r="613" spans="1:4" x14ac:dyDescent="0.25">
      <c r="A613" s="155">
        <v>102405</v>
      </c>
      <c r="B613" s="156" t="s">
        <v>20538</v>
      </c>
      <c r="C613" s="157" t="s">
        <v>25154</v>
      </c>
      <c r="D613" s="158">
        <v>1.99</v>
      </c>
    </row>
    <row r="614" spans="1:4" x14ac:dyDescent="0.25">
      <c r="A614" s="155">
        <v>102406</v>
      </c>
      <c r="B614" s="156" t="s">
        <v>20539</v>
      </c>
      <c r="C614" s="157" t="s">
        <v>25154</v>
      </c>
      <c r="D614" s="158">
        <v>2.2799999999999998</v>
      </c>
    </row>
    <row r="615" spans="1:4" x14ac:dyDescent="0.25">
      <c r="A615" s="155">
        <v>102407</v>
      </c>
      <c r="B615" s="156" t="s">
        <v>20540</v>
      </c>
      <c r="C615" s="157" t="s">
        <v>25154</v>
      </c>
      <c r="D615" s="158">
        <v>2.62</v>
      </c>
    </row>
    <row r="616" spans="1:4" x14ac:dyDescent="0.25">
      <c r="A616" s="155">
        <v>102408</v>
      </c>
      <c r="B616" s="156" t="s">
        <v>20541</v>
      </c>
      <c r="C616" s="157" t="s">
        <v>25154</v>
      </c>
      <c r="D616" s="158">
        <v>1.81</v>
      </c>
    </row>
    <row r="617" spans="1:4" x14ac:dyDescent="0.25">
      <c r="A617" s="155">
        <v>102501</v>
      </c>
      <c r="B617" s="156" t="s">
        <v>20542</v>
      </c>
      <c r="C617" s="157" t="s">
        <v>15719</v>
      </c>
      <c r="D617" s="158">
        <v>36.1</v>
      </c>
    </row>
    <row r="618" spans="1:4" ht="23.25" x14ac:dyDescent="0.25">
      <c r="A618" s="155">
        <v>102503</v>
      </c>
      <c r="B618" s="156" t="s">
        <v>20543</v>
      </c>
      <c r="C618" s="157" t="s">
        <v>15719</v>
      </c>
      <c r="D618" s="158">
        <v>32.19</v>
      </c>
    </row>
    <row r="619" spans="1:4" ht="22.5" x14ac:dyDescent="0.25">
      <c r="A619" s="164">
        <v>110000</v>
      </c>
      <c r="B619" s="167" t="s">
        <v>20544</v>
      </c>
      <c r="C619" s="171"/>
      <c r="D619" s="162"/>
    </row>
    <row r="620" spans="1:4" x14ac:dyDescent="0.25">
      <c r="A620" s="155">
        <v>110200</v>
      </c>
      <c r="B620" s="156" t="s">
        <v>20545</v>
      </c>
      <c r="C620" s="157" t="s">
        <v>15843</v>
      </c>
      <c r="D620" s="158">
        <v>121.53</v>
      </c>
    </row>
    <row r="621" spans="1:4" x14ac:dyDescent="0.25">
      <c r="A621" s="155">
        <v>110300</v>
      </c>
      <c r="B621" s="156" t="s">
        <v>20546</v>
      </c>
      <c r="C621" s="157" t="s">
        <v>15843</v>
      </c>
      <c r="D621" s="158">
        <v>114.71</v>
      </c>
    </row>
    <row r="622" spans="1:4" x14ac:dyDescent="0.25">
      <c r="A622" s="155">
        <v>110400</v>
      </c>
      <c r="B622" s="156" t="s">
        <v>20547</v>
      </c>
      <c r="C622" s="157" t="s">
        <v>15843</v>
      </c>
      <c r="D622" s="158">
        <v>127.25</v>
      </c>
    </row>
    <row r="623" spans="1:4" x14ac:dyDescent="0.25">
      <c r="A623" s="155">
        <v>110500</v>
      </c>
      <c r="B623" s="156" t="s">
        <v>20548</v>
      </c>
      <c r="C623" s="157" t="s">
        <v>15843</v>
      </c>
      <c r="D623" s="158">
        <v>117.13</v>
      </c>
    </row>
    <row r="624" spans="1:4" x14ac:dyDescent="0.25">
      <c r="A624" s="155">
        <v>110600</v>
      </c>
      <c r="B624" s="156" t="s">
        <v>20549</v>
      </c>
      <c r="C624" s="157" t="s">
        <v>15843</v>
      </c>
      <c r="D624" s="158">
        <v>254.19</v>
      </c>
    </row>
    <row r="625" spans="1:4" x14ac:dyDescent="0.25">
      <c r="A625" s="155">
        <v>110700</v>
      </c>
      <c r="B625" s="156" t="s">
        <v>20550</v>
      </c>
      <c r="C625" s="157" t="s">
        <v>15843</v>
      </c>
      <c r="D625" s="158">
        <v>51.93</v>
      </c>
    </row>
    <row r="626" spans="1:4" x14ac:dyDescent="0.25">
      <c r="A626" s="155">
        <v>110800</v>
      </c>
      <c r="B626" s="156" t="s">
        <v>20682</v>
      </c>
      <c r="C626" s="157" t="s">
        <v>15843</v>
      </c>
      <c r="D626" s="158">
        <v>43.03</v>
      </c>
    </row>
    <row r="627" spans="1:4" x14ac:dyDescent="0.25">
      <c r="A627" s="155">
        <v>110900</v>
      </c>
      <c r="B627" s="156" t="s">
        <v>20552</v>
      </c>
      <c r="C627" s="157" t="s">
        <v>15843</v>
      </c>
      <c r="D627" s="158">
        <v>189.22</v>
      </c>
    </row>
    <row r="628" spans="1:4" x14ac:dyDescent="0.25">
      <c r="A628" s="155">
        <v>111000</v>
      </c>
      <c r="B628" s="156" t="s">
        <v>20553</v>
      </c>
      <c r="C628" s="157" t="s">
        <v>15843</v>
      </c>
      <c r="D628" s="158">
        <v>193.17</v>
      </c>
    </row>
    <row r="629" spans="1:4" x14ac:dyDescent="0.25">
      <c r="A629" s="155">
        <v>111100</v>
      </c>
      <c r="B629" s="156" t="s">
        <v>20554</v>
      </c>
      <c r="C629" s="157" t="s">
        <v>15843</v>
      </c>
      <c r="D629" s="158">
        <v>163.22999999999999</v>
      </c>
    </row>
    <row r="630" spans="1:4" x14ac:dyDescent="0.25">
      <c r="A630" s="155">
        <v>111400</v>
      </c>
      <c r="B630" s="156" t="s">
        <v>20555</v>
      </c>
      <c r="C630" s="157" t="s">
        <v>15843</v>
      </c>
      <c r="D630" s="158">
        <v>104.7</v>
      </c>
    </row>
    <row r="631" spans="1:4" x14ac:dyDescent="0.25">
      <c r="A631" s="155">
        <v>111500</v>
      </c>
      <c r="B631" s="156" t="s">
        <v>20556</v>
      </c>
      <c r="C631" s="157" t="s">
        <v>15843</v>
      </c>
      <c r="D631" s="158">
        <v>74.81</v>
      </c>
    </row>
    <row r="632" spans="1:4" x14ac:dyDescent="0.25">
      <c r="A632" s="155">
        <v>111700</v>
      </c>
      <c r="B632" s="156" t="s">
        <v>20557</v>
      </c>
      <c r="C632" s="157" t="s">
        <v>15843</v>
      </c>
      <c r="D632" s="158">
        <v>168.08</v>
      </c>
    </row>
    <row r="633" spans="1:4" x14ac:dyDescent="0.25">
      <c r="A633" s="155">
        <v>111800</v>
      </c>
      <c r="B633" s="156" t="s">
        <v>20558</v>
      </c>
      <c r="C633" s="157" t="s">
        <v>15843</v>
      </c>
      <c r="D633" s="158">
        <v>88.03</v>
      </c>
    </row>
    <row r="634" spans="1:4" x14ac:dyDescent="0.25">
      <c r="A634" s="155">
        <v>111900</v>
      </c>
      <c r="B634" s="156" t="s">
        <v>20559</v>
      </c>
      <c r="C634" s="157" t="s">
        <v>15843</v>
      </c>
      <c r="D634" s="158">
        <v>211.55</v>
      </c>
    </row>
    <row r="635" spans="1:4" x14ac:dyDescent="0.25">
      <c r="A635" s="155">
        <v>112000</v>
      </c>
      <c r="B635" s="156" t="s">
        <v>20560</v>
      </c>
      <c r="C635" s="157" t="s">
        <v>15843</v>
      </c>
      <c r="D635" s="158">
        <v>220.35</v>
      </c>
    </row>
    <row r="636" spans="1:4" x14ac:dyDescent="0.25">
      <c r="A636" s="155">
        <v>112200</v>
      </c>
      <c r="B636" s="156" t="s">
        <v>20561</v>
      </c>
      <c r="C636" s="157" t="s">
        <v>15843</v>
      </c>
      <c r="D636" s="158">
        <v>51.43</v>
      </c>
    </row>
    <row r="637" spans="1:4" x14ac:dyDescent="0.25">
      <c r="A637" s="155">
        <v>112300</v>
      </c>
      <c r="B637" s="156" t="s">
        <v>20562</v>
      </c>
      <c r="C637" s="157" t="s">
        <v>15843</v>
      </c>
      <c r="D637" s="158">
        <v>176.95</v>
      </c>
    </row>
    <row r="638" spans="1:4" x14ac:dyDescent="0.25">
      <c r="A638" s="155">
        <v>112400</v>
      </c>
      <c r="B638" s="156" t="s">
        <v>20563</v>
      </c>
      <c r="C638" s="157" t="s">
        <v>15843</v>
      </c>
      <c r="D638" s="158">
        <v>22.83</v>
      </c>
    </row>
    <row r="639" spans="1:4" x14ac:dyDescent="0.25">
      <c r="A639" s="155">
        <v>112500</v>
      </c>
      <c r="B639" s="156" t="s">
        <v>20564</v>
      </c>
      <c r="C639" s="157" t="s">
        <v>15843</v>
      </c>
      <c r="D639" s="158">
        <v>149.62</v>
      </c>
    </row>
    <row r="640" spans="1:4" x14ac:dyDescent="0.25">
      <c r="A640" s="155">
        <v>112600</v>
      </c>
      <c r="B640" s="156" t="s">
        <v>20565</v>
      </c>
      <c r="C640" s="157" t="s">
        <v>15843</v>
      </c>
      <c r="D640" s="158">
        <v>147.24</v>
      </c>
    </row>
    <row r="641" spans="1:4" x14ac:dyDescent="0.25">
      <c r="A641" s="155">
        <v>112700</v>
      </c>
      <c r="B641" s="156" t="s">
        <v>20566</v>
      </c>
      <c r="C641" s="157" t="s">
        <v>15843</v>
      </c>
      <c r="D641" s="158">
        <v>85.69</v>
      </c>
    </row>
    <row r="642" spans="1:4" x14ac:dyDescent="0.25">
      <c r="A642" s="155">
        <v>112800</v>
      </c>
      <c r="B642" s="156" t="s">
        <v>20567</v>
      </c>
      <c r="C642" s="157" t="s">
        <v>15843</v>
      </c>
      <c r="D642" s="158">
        <v>270.43</v>
      </c>
    </row>
    <row r="643" spans="1:4" x14ac:dyDescent="0.25">
      <c r="A643" s="159">
        <v>120000</v>
      </c>
      <c r="B643" s="160" t="s">
        <v>20568</v>
      </c>
      <c r="C643" s="169"/>
      <c r="D643" s="162"/>
    </row>
    <row r="644" spans="1:4" x14ac:dyDescent="0.25">
      <c r="A644" s="155">
        <v>120200</v>
      </c>
      <c r="B644" s="156" t="s">
        <v>20569</v>
      </c>
      <c r="C644" s="157" t="s">
        <v>15843</v>
      </c>
      <c r="D644" s="158">
        <v>19.27</v>
      </c>
    </row>
    <row r="645" spans="1:4" x14ac:dyDescent="0.25">
      <c r="A645" s="155">
        <v>120300</v>
      </c>
      <c r="B645" s="156" t="s">
        <v>20570</v>
      </c>
      <c r="C645" s="157" t="s">
        <v>15843</v>
      </c>
      <c r="D645" s="158">
        <v>21.74</v>
      </c>
    </row>
    <row r="646" spans="1:4" x14ac:dyDescent="0.25">
      <c r="A646" s="155">
        <v>120400</v>
      </c>
      <c r="B646" s="156" t="s">
        <v>20571</v>
      </c>
      <c r="C646" s="157" t="s">
        <v>15843</v>
      </c>
      <c r="D646" s="158">
        <v>21.85</v>
      </c>
    </row>
    <row r="647" spans="1:4" x14ac:dyDescent="0.25">
      <c r="A647" s="155">
        <v>120500</v>
      </c>
      <c r="B647" s="156" t="s">
        <v>20572</v>
      </c>
      <c r="C647" s="157" t="s">
        <v>15843</v>
      </c>
      <c r="D647" s="158">
        <v>20.65</v>
      </c>
    </row>
    <row r="648" spans="1:4" x14ac:dyDescent="0.25">
      <c r="A648" s="155">
        <v>120600</v>
      </c>
      <c r="B648" s="156" t="s">
        <v>20573</v>
      </c>
      <c r="C648" s="157" t="s">
        <v>15843</v>
      </c>
      <c r="D648" s="158">
        <v>21.3</v>
      </c>
    </row>
    <row r="649" spans="1:4" x14ac:dyDescent="0.25">
      <c r="A649" s="155">
        <v>120700</v>
      </c>
      <c r="B649" s="156" t="s">
        <v>20574</v>
      </c>
      <c r="C649" s="157" t="s">
        <v>15843</v>
      </c>
      <c r="D649" s="158">
        <v>20.77</v>
      </c>
    </row>
    <row r="650" spans="1:4" x14ac:dyDescent="0.25">
      <c r="A650" s="155">
        <v>120800</v>
      </c>
      <c r="B650" s="156" t="s">
        <v>20575</v>
      </c>
      <c r="C650" s="157" t="s">
        <v>15843</v>
      </c>
      <c r="D650" s="158">
        <v>26.04</v>
      </c>
    </row>
    <row r="651" spans="1:4" x14ac:dyDescent="0.25">
      <c r="A651" s="155">
        <v>120900</v>
      </c>
      <c r="B651" s="156" t="s">
        <v>20576</v>
      </c>
      <c r="C651" s="157" t="s">
        <v>15843</v>
      </c>
      <c r="D651" s="158">
        <v>31.59</v>
      </c>
    </row>
    <row r="652" spans="1:4" x14ac:dyDescent="0.25">
      <c r="A652" s="155">
        <v>121000</v>
      </c>
      <c r="B652" s="156" t="s">
        <v>20577</v>
      </c>
      <c r="C652" s="157" t="s">
        <v>15843</v>
      </c>
      <c r="D652" s="158">
        <v>19.52</v>
      </c>
    </row>
    <row r="653" spans="1:4" x14ac:dyDescent="0.25">
      <c r="A653" s="155">
        <v>121100</v>
      </c>
      <c r="B653" s="156" t="s">
        <v>20578</v>
      </c>
      <c r="C653" s="157" t="s">
        <v>15843</v>
      </c>
      <c r="D653" s="158">
        <v>15.86</v>
      </c>
    </row>
    <row r="654" spans="1:4" x14ac:dyDescent="0.25">
      <c r="A654" s="155">
        <v>121200</v>
      </c>
      <c r="B654" s="156" t="s">
        <v>20579</v>
      </c>
      <c r="C654" s="157" t="s">
        <v>15843</v>
      </c>
      <c r="D654" s="158">
        <v>48.1</v>
      </c>
    </row>
    <row r="655" spans="1:4" x14ac:dyDescent="0.25">
      <c r="A655" s="155">
        <v>121300</v>
      </c>
      <c r="B655" s="156" t="s">
        <v>20580</v>
      </c>
      <c r="C655" s="157" t="s">
        <v>15843</v>
      </c>
      <c r="D655" s="158">
        <v>129.31</v>
      </c>
    </row>
    <row r="656" spans="1:4" x14ac:dyDescent="0.25">
      <c r="A656" s="159">
        <v>130000</v>
      </c>
      <c r="B656" s="160" t="s">
        <v>20581</v>
      </c>
      <c r="C656" s="161"/>
      <c r="D656" s="162"/>
    </row>
    <row r="657" spans="1:4" x14ac:dyDescent="0.25">
      <c r="A657" s="155">
        <v>130100</v>
      </c>
      <c r="B657" s="156" t="s">
        <v>20582</v>
      </c>
      <c r="C657" s="157" t="s">
        <v>19923</v>
      </c>
      <c r="D657" s="158" t="s">
        <v>19923</v>
      </c>
    </row>
    <row r="658" spans="1:4" x14ac:dyDescent="0.25">
      <c r="A658" s="155">
        <v>130101</v>
      </c>
      <c r="B658" s="156" t="s">
        <v>20583</v>
      </c>
      <c r="C658" s="157" t="s">
        <v>15747</v>
      </c>
      <c r="D658" s="158">
        <v>140.97999999999999</v>
      </c>
    </row>
    <row r="659" spans="1:4" x14ac:dyDescent="0.25">
      <c r="A659" s="155">
        <v>130102</v>
      </c>
      <c r="B659" s="156" t="s">
        <v>20584</v>
      </c>
      <c r="C659" s="157" t="s">
        <v>15747</v>
      </c>
      <c r="D659" s="158">
        <v>443.33</v>
      </c>
    </row>
    <row r="660" spans="1:4" x14ac:dyDescent="0.25">
      <c r="A660" s="155">
        <v>130103</v>
      </c>
      <c r="B660" s="156" t="s">
        <v>20585</v>
      </c>
      <c r="C660" s="157" t="s">
        <v>15747</v>
      </c>
      <c r="D660" s="158">
        <v>126.93</v>
      </c>
    </row>
    <row r="661" spans="1:4" x14ac:dyDescent="0.25">
      <c r="A661" s="155">
        <v>130104</v>
      </c>
      <c r="B661" s="156" t="s">
        <v>20586</v>
      </c>
      <c r="C661" s="157" t="s">
        <v>15747</v>
      </c>
      <c r="D661" s="158">
        <v>453.06</v>
      </c>
    </row>
    <row r="662" spans="1:4" x14ac:dyDescent="0.25">
      <c r="A662" s="155">
        <v>130105</v>
      </c>
      <c r="B662" s="156" t="s">
        <v>20587</v>
      </c>
      <c r="C662" s="157" t="s">
        <v>15747</v>
      </c>
      <c r="D662" s="158">
        <v>138.80000000000001</v>
      </c>
    </row>
    <row r="663" spans="1:4" x14ac:dyDescent="0.25">
      <c r="A663" s="155">
        <v>130106</v>
      </c>
      <c r="B663" s="156" t="s">
        <v>20588</v>
      </c>
      <c r="C663" s="157" t="s">
        <v>15747</v>
      </c>
      <c r="D663" s="158">
        <v>512.72</v>
      </c>
    </row>
    <row r="664" spans="1:4" x14ac:dyDescent="0.25">
      <c r="A664" s="155">
        <v>130107</v>
      </c>
      <c r="B664" s="156" t="s">
        <v>20589</v>
      </c>
      <c r="C664" s="157" t="s">
        <v>15747</v>
      </c>
      <c r="D664" s="158">
        <v>147.63</v>
      </c>
    </row>
    <row r="665" spans="1:4" x14ac:dyDescent="0.25">
      <c r="A665" s="155">
        <v>130108</v>
      </c>
      <c r="B665" s="156" t="s">
        <v>20590</v>
      </c>
      <c r="C665" s="157" t="s">
        <v>15747</v>
      </c>
      <c r="D665" s="158">
        <v>543.63</v>
      </c>
    </row>
    <row r="666" spans="1:4" x14ac:dyDescent="0.25">
      <c r="A666" s="155">
        <v>130109</v>
      </c>
      <c r="B666" s="156" t="s">
        <v>20591</v>
      </c>
      <c r="C666" s="157" t="s">
        <v>15747</v>
      </c>
      <c r="D666" s="158">
        <v>161.13</v>
      </c>
    </row>
    <row r="667" spans="1:4" x14ac:dyDescent="0.25">
      <c r="A667" s="155">
        <v>130110</v>
      </c>
      <c r="B667" s="156" t="s">
        <v>20592</v>
      </c>
      <c r="C667" s="157" t="s">
        <v>15747</v>
      </c>
      <c r="D667" s="158">
        <v>599.61</v>
      </c>
    </row>
    <row r="668" spans="1:4" x14ac:dyDescent="0.25">
      <c r="A668" s="155">
        <v>130111</v>
      </c>
      <c r="B668" s="156" t="s">
        <v>20593</v>
      </c>
      <c r="C668" s="157" t="s">
        <v>15747</v>
      </c>
      <c r="D668" s="158">
        <v>184.34</v>
      </c>
    </row>
    <row r="669" spans="1:4" x14ac:dyDescent="0.25">
      <c r="A669" s="155">
        <v>130112</v>
      </c>
      <c r="B669" s="156" t="s">
        <v>20594</v>
      </c>
      <c r="C669" s="157" t="s">
        <v>15747</v>
      </c>
      <c r="D669" s="158">
        <v>668.06</v>
      </c>
    </row>
    <row r="670" spans="1:4" x14ac:dyDescent="0.25">
      <c r="A670" s="155">
        <v>130113</v>
      </c>
      <c r="B670" s="156" t="s">
        <v>20595</v>
      </c>
      <c r="C670" s="157" t="s">
        <v>15747</v>
      </c>
      <c r="D670" s="158">
        <v>206.54</v>
      </c>
    </row>
    <row r="671" spans="1:4" x14ac:dyDescent="0.25">
      <c r="A671" s="155">
        <v>130114</v>
      </c>
      <c r="B671" s="156" t="s">
        <v>20596</v>
      </c>
      <c r="C671" s="157" t="s">
        <v>15747</v>
      </c>
      <c r="D671" s="158">
        <v>748.43</v>
      </c>
    </row>
    <row r="672" spans="1:4" x14ac:dyDescent="0.25">
      <c r="A672" s="155">
        <v>130115</v>
      </c>
      <c r="B672" s="156" t="s">
        <v>20597</v>
      </c>
      <c r="C672" s="157" t="s">
        <v>15747</v>
      </c>
      <c r="D672" s="158">
        <v>270.55</v>
      </c>
    </row>
    <row r="673" spans="1:4" x14ac:dyDescent="0.25">
      <c r="A673" s="155">
        <v>130116</v>
      </c>
      <c r="B673" s="156" t="s">
        <v>20598</v>
      </c>
      <c r="C673" s="157" t="s">
        <v>15747</v>
      </c>
      <c r="D673" s="158">
        <v>945.42</v>
      </c>
    </row>
    <row r="674" spans="1:4" x14ac:dyDescent="0.25">
      <c r="A674" s="155">
        <v>130200</v>
      </c>
      <c r="B674" s="156" t="s">
        <v>20599</v>
      </c>
      <c r="C674" s="157" t="s">
        <v>19923</v>
      </c>
      <c r="D674" s="158" t="s">
        <v>19923</v>
      </c>
    </row>
    <row r="675" spans="1:4" ht="23.25" x14ac:dyDescent="0.25">
      <c r="A675" s="155">
        <v>130201</v>
      </c>
      <c r="B675" s="156" t="s">
        <v>20600</v>
      </c>
      <c r="C675" s="157" t="s">
        <v>15980</v>
      </c>
      <c r="D675" s="158">
        <v>0.39</v>
      </c>
    </row>
    <row r="676" spans="1:4" ht="23.25" x14ac:dyDescent="0.25">
      <c r="A676" s="155">
        <v>130202</v>
      </c>
      <c r="B676" s="156" t="s">
        <v>20601</v>
      </c>
      <c r="C676" s="157" t="s">
        <v>15679</v>
      </c>
      <c r="D676" s="158">
        <v>96.57</v>
      </c>
    </row>
    <row r="677" spans="1:4" ht="23.25" x14ac:dyDescent="0.25">
      <c r="A677" s="155">
        <v>130203</v>
      </c>
      <c r="B677" s="156" t="s">
        <v>20602</v>
      </c>
      <c r="C677" s="157" t="s">
        <v>15980</v>
      </c>
      <c r="D677" s="158">
        <v>3.82</v>
      </c>
    </row>
    <row r="678" spans="1:4" ht="23.25" x14ac:dyDescent="0.25">
      <c r="A678" s="155">
        <v>130204</v>
      </c>
      <c r="B678" s="156" t="s">
        <v>20603</v>
      </c>
      <c r="C678" s="157" t="s">
        <v>15980</v>
      </c>
      <c r="D678" s="158">
        <v>3.93</v>
      </c>
    </row>
    <row r="679" spans="1:4" ht="23.25" x14ac:dyDescent="0.25">
      <c r="A679" s="155">
        <v>130205</v>
      </c>
      <c r="B679" s="156" t="s">
        <v>20604</v>
      </c>
      <c r="C679" s="157" t="s">
        <v>15679</v>
      </c>
      <c r="D679" s="158">
        <v>25.5</v>
      </c>
    </row>
    <row r="680" spans="1:4" ht="23.25" x14ac:dyDescent="0.25">
      <c r="A680" s="155">
        <v>130206</v>
      </c>
      <c r="B680" s="156" t="s">
        <v>20605</v>
      </c>
      <c r="C680" s="157" t="s">
        <v>15980</v>
      </c>
      <c r="D680" s="158">
        <v>8.07</v>
      </c>
    </row>
    <row r="681" spans="1:4" x14ac:dyDescent="0.25">
      <c r="A681" s="159">
        <v>140000</v>
      </c>
      <c r="B681" s="160" t="s">
        <v>20606</v>
      </c>
      <c r="C681" s="161"/>
      <c r="D681" s="162"/>
    </row>
    <row r="682" spans="1:4" x14ac:dyDescent="0.25">
      <c r="A682" s="155">
        <v>140100</v>
      </c>
      <c r="B682" s="156" t="s">
        <v>20607</v>
      </c>
      <c r="C682" s="157" t="s">
        <v>19923</v>
      </c>
      <c r="D682" s="158" t="s">
        <v>19923</v>
      </c>
    </row>
    <row r="683" spans="1:4" x14ac:dyDescent="0.25">
      <c r="A683" s="155">
        <v>140101</v>
      </c>
      <c r="B683" s="156" t="s">
        <v>20142</v>
      </c>
      <c r="C683" s="157" t="s">
        <v>15679</v>
      </c>
      <c r="D683" s="158">
        <v>40.200000000000003</v>
      </c>
    </row>
    <row r="684" spans="1:4" ht="34.5" x14ac:dyDescent="0.25">
      <c r="A684" s="155">
        <v>140102</v>
      </c>
      <c r="B684" s="156" t="s">
        <v>20608</v>
      </c>
      <c r="C684" s="157" t="s">
        <v>15679</v>
      </c>
      <c r="D684" s="158">
        <v>48.39</v>
      </c>
    </row>
    <row r="685" spans="1:4" x14ac:dyDescent="0.25">
      <c r="A685" s="155">
        <v>140103</v>
      </c>
      <c r="B685" s="156" t="s">
        <v>20609</v>
      </c>
      <c r="C685" s="157" t="s">
        <v>15679</v>
      </c>
      <c r="D685" s="158">
        <v>22.54</v>
      </c>
    </row>
    <row r="686" spans="1:4" ht="23.25" x14ac:dyDescent="0.25">
      <c r="A686" s="155">
        <v>140104</v>
      </c>
      <c r="B686" s="156" t="s">
        <v>20610</v>
      </c>
      <c r="C686" s="157" t="s">
        <v>15679</v>
      </c>
      <c r="D686" s="158">
        <v>17.09</v>
      </c>
    </row>
    <row r="687" spans="1:4" ht="23.25" x14ac:dyDescent="0.25">
      <c r="A687" s="155">
        <v>140105</v>
      </c>
      <c r="B687" s="156" t="s">
        <v>20611</v>
      </c>
      <c r="C687" s="157" t="s">
        <v>15679</v>
      </c>
      <c r="D687" s="158">
        <v>17.09</v>
      </c>
    </row>
    <row r="688" spans="1:4" ht="23.25" x14ac:dyDescent="0.25">
      <c r="A688" s="155">
        <v>140106</v>
      </c>
      <c r="B688" s="156" t="s">
        <v>20612</v>
      </c>
      <c r="C688" s="157" t="s">
        <v>15679</v>
      </c>
      <c r="D688" s="158">
        <v>17.09</v>
      </c>
    </row>
    <row r="689" spans="1:4" ht="23.25" x14ac:dyDescent="0.25">
      <c r="A689" s="155">
        <v>140107</v>
      </c>
      <c r="B689" s="156" t="s">
        <v>20613</v>
      </c>
      <c r="C689" s="157" t="s">
        <v>15679</v>
      </c>
      <c r="D689" s="158">
        <v>17.09</v>
      </c>
    </row>
    <row r="690" spans="1:4" ht="23.25" x14ac:dyDescent="0.25">
      <c r="A690" s="155">
        <v>140108</v>
      </c>
      <c r="B690" s="156" t="s">
        <v>20614</v>
      </c>
      <c r="C690" s="157" t="s">
        <v>15679</v>
      </c>
      <c r="D690" s="158">
        <v>17.09</v>
      </c>
    </row>
    <row r="691" spans="1:4" ht="23.25" x14ac:dyDescent="0.25">
      <c r="A691" s="155">
        <v>140109</v>
      </c>
      <c r="B691" s="156" t="s">
        <v>20615</v>
      </c>
      <c r="C691" s="157" t="s">
        <v>15679</v>
      </c>
      <c r="D691" s="158">
        <v>17.09</v>
      </c>
    </row>
    <row r="692" spans="1:4" x14ac:dyDescent="0.25">
      <c r="A692" s="155">
        <v>140110</v>
      </c>
      <c r="B692" s="156" t="s">
        <v>20616</v>
      </c>
      <c r="C692" s="157" t="s">
        <v>15679</v>
      </c>
      <c r="D692" s="158">
        <v>17.12</v>
      </c>
    </row>
    <row r="693" spans="1:4" x14ac:dyDescent="0.25">
      <c r="A693" s="155">
        <v>140111</v>
      </c>
      <c r="B693" s="156" t="s">
        <v>20617</v>
      </c>
      <c r="C693" s="157" t="s">
        <v>15679</v>
      </c>
      <c r="D693" s="158">
        <v>31.73</v>
      </c>
    </row>
    <row r="694" spans="1:4" x14ac:dyDescent="0.25">
      <c r="A694" s="155">
        <v>140200</v>
      </c>
      <c r="B694" s="156" t="s">
        <v>20618</v>
      </c>
      <c r="C694" s="157" t="s">
        <v>19923</v>
      </c>
      <c r="D694" s="158" t="s">
        <v>19923</v>
      </c>
    </row>
    <row r="695" spans="1:4" x14ac:dyDescent="0.25">
      <c r="A695" s="155">
        <v>140201</v>
      </c>
      <c r="B695" s="156" t="s">
        <v>20619</v>
      </c>
      <c r="C695" s="157" t="s">
        <v>15679</v>
      </c>
      <c r="D695" s="158">
        <v>100.23</v>
      </c>
    </row>
    <row r="696" spans="1:4" ht="23.25" x14ac:dyDescent="0.25">
      <c r="A696" s="155">
        <v>140202</v>
      </c>
      <c r="B696" s="156" t="s">
        <v>20620</v>
      </c>
      <c r="C696" s="157" t="s">
        <v>15679</v>
      </c>
      <c r="D696" s="158">
        <v>67.599999999999994</v>
      </c>
    </row>
    <row r="697" spans="1:4" x14ac:dyDescent="0.25">
      <c r="A697" s="155">
        <v>140203</v>
      </c>
      <c r="B697" s="156" t="s">
        <v>20621</v>
      </c>
      <c r="C697" s="157" t="s">
        <v>15679</v>
      </c>
      <c r="D697" s="158">
        <v>80.17</v>
      </c>
    </row>
    <row r="698" spans="1:4" ht="23.25" x14ac:dyDescent="0.25">
      <c r="A698" s="155">
        <v>140204</v>
      </c>
      <c r="B698" s="156" t="s">
        <v>20622</v>
      </c>
      <c r="C698" s="157" t="s">
        <v>15679</v>
      </c>
      <c r="D698" s="158">
        <v>22.86</v>
      </c>
    </row>
    <row r="699" spans="1:4" ht="23.25" x14ac:dyDescent="0.25">
      <c r="A699" s="155">
        <v>140205</v>
      </c>
      <c r="B699" s="156" t="s">
        <v>20623</v>
      </c>
      <c r="C699" s="157" t="s">
        <v>15679</v>
      </c>
      <c r="D699" s="158">
        <v>28.62</v>
      </c>
    </row>
    <row r="700" spans="1:4" ht="23.25" x14ac:dyDescent="0.25">
      <c r="A700" s="155">
        <v>140206</v>
      </c>
      <c r="B700" s="156" t="s">
        <v>20624</v>
      </c>
      <c r="C700" s="157" t="s">
        <v>15679</v>
      </c>
      <c r="D700" s="158">
        <v>34.380000000000003</v>
      </c>
    </row>
    <row r="701" spans="1:4" ht="23.25" x14ac:dyDescent="0.25">
      <c r="A701" s="155">
        <v>140207</v>
      </c>
      <c r="B701" s="156" t="s">
        <v>20625</v>
      </c>
      <c r="C701" s="157" t="s">
        <v>15679</v>
      </c>
      <c r="D701" s="158">
        <v>40.14</v>
      </c>
    </row>
    <row r="702" spans="1:4" ht="23.25" x14ac:dyDescent="0.25">
      <c r="A702" s="155">
        <v>140208</v>
      </c>
      <c r="B702" s="156" t="s">
        <v>20626</v>
      </c>
      <c r="C702" s="157" t="s">
        <v>15679</v>
      </c>
      <c r="D702" s="158">
        <v>45.91</v>
      </c>
    </row>
    <row r="703" spans="1:4" ht="23.25" x14ac:dyDescent="0.25">
      <c r="A703" s="155">
        <v>140209</v>
      </c>
      <c r="B703" s="156" t="s">
        <v>20627</v>
      </c>
      <c r="C703" s="157" t="s">
        <v>15679</v>
      </c>
      <c r="D703" s="158">
        <v>51.67</v>
      </c>
    </row>
    <row r="704" spans="1:4" x14ac:dyDescent="0.25">
      <c r="A704" s="155">
        <v>140210</v>
      </c>
      <c r="B704" s="156" t="s">
        <v>20628</v>
      </c>
      <c r="C704" s="157" t="s">
        <v>15679</v>
      </c>
      <c r="D704" s="158">
        <v>74.739999999999995</v>
      </c>
    </row>
    <row r="705" spans="1:4" x14ac:dyDescent="0.25">
      <c r="A705" s="155">
        <v>140211</v>
      </c>
      <c r="B705" s="156" t="s">
        <v>20629</v>
      </c>
      <c r="C705" s="157" t="s">
        <v>15679</v>
      </c>
      <c r="D705" s="158">
        <v>89.35</v>
      </c>
    </row>
    <row r="706" spans="1:4" x14ac:dyDescent="0.25">
      <c r="A706" s="159">
        <v>150000</v>
      </c>
      <c r="B706" s="160" t="s">
        <v>20630</v>
      </c>
      <c r="C706" s="161"/>
      <c r="D706" s="162"/>
    </row>
    <row r="707" spans="1:4" ht="23.25" x14ac:dyDescent="0.25">
      <c r="A707" s="155">
        <v>150100</v>
      </c>
      <c r="B707" s="156" t="s">
        <v>20631</v>
      </c>
      <c r="C707" s="157" t="s">
        <v>15679</v>
      </c>
      <c r="D707" s="158">
        <v>230.38</v>
      </c>
    </row>
    <row r="708" spans="1:4" x14ac:dyDescent="0.25">
      <c r="A708" s="155">
        <v>150200</v>
      </c>
      <c r="B708" s="156" t="s">
        <v>20632</v>
      </c>
      <c r="C708" s="157" t="s">
        <v>15679</v>
      </c>
      <c r="D708" s="158">
        <v>101.31</v>
      </c>
    </row>
    <row r="709" spans="1:4" x14ac:dyDescent="0.25">
      <c r="A709" s="155">
        <v>150300</v>
      </c>
      <c r="B709" s="156" t="s">
        <v>20633</v>
      </c>
      <c r="C709" s="157" t="s">
        <v>15747</v>
      </c>
      <c r="D709" s="158">
        <v>68.47</v>
      </c>
    </row>
    <row r="710" spans="1:4" ht="34.5" x14ac:dyDescent="0.25">
      <c r="A710" s="155">
        <v>150400</v>
      </c>
      <c r="B710" s="156" t="s">
        <v>20634</v>
      </c>
      <c r="C710" s="157" t="s">
        <v>19923</v>
      </c>
      <c r="D710" s="158" t="s">
        <v>19923</v>
      </c>
    </row>
    <row r="711" spans="1:4" ht="34.5" x14ac:dyDescent="0.25">
      <c r="A711" s="155">
        <v>150401</v>
      </c>
      <c r="B711" s="156" t="s">
        <v>20635</v>
      </c>
      <c r="C711" s="157" t="s">
        <v>15747</v>
      </c>
      <c r="D711" s="158">
        <v>227.42</v>
      </c>
    </row>
    <row r="712" spans="1:4" ht="34.5" x14ac:dyDescent="0.25">
      <c r="A712" s="155">
        <v>150402</v>
      </c>
      <c r="B712" s="156" t="s">
        <v>20636</v>
      </c>
      <c r="C712" s="157" t="s">
        <v>15747</v>
      </c>
      <c r="D712" s="158">
        <v>250.37</v>
      </c>
    </row>
    <row r="713" spans="1:4" ht="34.5" x14ac:dyDescent="0.25">
      <c r="A713" s="155">
        <v>150403</v>
      </c>
      <c r="B713" s="156" t="s">
        <v>20637</v>
      </c>
      <c r="C713" s="157" t="s">
        <v>15747</v>
      </c>
      <c r="D713" s="158">
        <v>272.63</v>
      </c>
    </row>
    <row r="714" spans="1:4" ht="34.5" x14ac:dyDescent="0.25">
      <c r="A714" s="155">
        <v>150404</v>
      </c>
      <c r="B714" s="156" t="s">
        <v>20638</v>
      </c>
      <c r="C714" s="157" t="s">
        <v>15747</v>
      </c>
      <c r="D714" s="158">
        <v>295.58</v>
      </c>
    </row>
    <row r="715" spans="1:4" ht="34.5" x14ac:dyDescent="0.25">
      <c r="A715" s="155">
        <v>150405</v>
      </c>
      <c r="B715" s="156" t="s">
        <v>20639</v>
      </c>
      <c r="C715" s="157" t="s">
        <v>15747</v>
      </c>
      <c r="D715" s="158">
        <v>318.52999999999997</v>
      </c>
    </row>
    <row r="716" spans="1:4" ht="34.5" x14ac:dyDescent="0.25">
      <c r="A716" s="155">
        <v>150500</v>
      </c>
      <c r="B716" s="156" t="s">
        <v>20640</v>
      </c>
      <c r="C716" s="157" t="s">
        <v>19923</v>
      </c>
      <c r="D716" s="158" t="s">
        <v>19923</v>
      </c>
    </row>
    <row r="717" spans="1:4" ht="34.5" x14ac:dyDescent="0.25">
      <c r="A717" s="155">
        <v>150501</v>
      </c>
      <c r="B717" s="156" t="s">
        <v>20641</v>
      </c>
      <c r="C717" s="157" t="s">
        <v>15747</v>
      </c>
      <c r="D717" s="158">
        <v>231.62</v>
      </c>
    </row>
    <row r="718" spans="1:4" ht="34.5" x14ac:dyDescent="0.25">
      <c r="A718" s="155">
        <v>150502</v>
      </c>
      <c r="B718" s="156" t="s">
        <v>20642</v>
      </c>
      <c r="C718" s="157" t="s">
        <v>15747</v>
      </c>
      <c r="D718" s="158">
        <v>255.28</v>
      </c>
    </row>
    <row r="719" spans="1:4" ht="34.5" x14ac:dyDescent="0.25">
      <c r="A719" s="155">
        <v>150503</v>
      </c>
      <c r="B719" s="156" t="s">
        <v>20643</v>
      </c>
      <c r="C719" s="157" t="s">
        <v>15747</v>
      </c>
      <c r="D719" s="158">
        <v>278.23</v>
      </c>
    </row>
    <row r="720" spans="1:4" ht="34.5" x14ac:dyDescent="0.25">
      <c r="A720" s="155">
        <v>150504</v>
      </c>
      <c r="B720" s="156" t="s">
        <v>20644</v>
      </c>
      <c r="C720" s="157" t="s">
        <v>15747</v>
      </c>
      <c r="D720" s="158">
        <v>301.18</v>
      </c>
    </row>
    <row r="721" spans="1:4" x14ac:dyDescent="0.25">
      <c r="A721" s="155">
        <v>150600</v>
      </c>
      <c r="B721" s="156" t="s">
        <v>20645</v>
      </c>
      <c r="C721" s="157" t="s">
        <v>19923</v>
      </c>
      <c r="D721" s="158" t="s">
        <v>19923</v>
      </c>
    </row>
    <row r="722" spans="1:4" ht="23.25" x14ac:dyDescent="0.25">
      <c r="A722" s="155">
        <v>150601</v>
      </c>
      <c r="B722" s="156" t="s">
        <v>20646</v>
      </c>
      <c r="C722" s="157" t="s">
        <v>15747</v>
      </c>
      <c r="D722" s="158">
        <v>2775.59</v>
      </c>
    </row>
    <row r="723" spans="1:4" ht="23.25" x14ac:dyDescent="0.25">
      <c r="A723" s="155">
        <v>150602</v>
      </c>
      <c r="B723" s="156" t="s">
        <v>20647</v>
      </c>
      <c r="C723" s="157" t="s">
        <v>15747</v>
      </c>
      <c r="D723" s="158">
        <v>3169.65</v>
      </c>
    </row>
    <row r="724" spans="1:4" ht="23.25" x14ac:dyDescent="0.25">
      <c r="A724" s="155">
        <v>150603</v>
      </c>
      <c r="B724" s="156" t="s">
        <v>20648</v>
      </c>
      <c r="C724" s="157" t="s">
        <v>15747</v>
      </c>
      <c r="D724" s="158">
        <v>3478.05</v>
      </c>
    </row>
    <row r="725" spans="1:4" ht="23.25" x14ac:dyDescent="0.25">
      <c r="A725" s="155">
        <v>150604</v>
      </c>
      <c r="B725" s="156" t="s">
        <v>20649</v>
      </c>
      <c r="C725" s="157" t="s">
        <v>15747</v>
      </c>
      <c r="D725" s="158">
        <v>3854.99</v>
      </c>
    </row>
    <row r="726" spans="1:4" ht="23.25" x14ac:dyDescent="0.25">
      <c r="A726" s="155">
        <v>150605</v>
      </c>
      <c r="B726" s="156" t="s">
        <v>20650</v>
      </c>
      <c r="C726" s="157" t="s">
        <v>15747</v>
      </c>
      <c r="D726" s="158">
        <v>4180.5200000000004</v>
      </c>
    </row>
    <row r="727" spans="1:4" ht="23.25" x14ac:dyDescent="0.25">
      <c r="A727" s="155">
        <v>150606</v>
      </c>
      <c r="B727" s="156" t="s">
        <v>20651</v>
      </c>
      <c r="C727" s="157" t="s">
        <v>15747</v>
      </c>
      <c r="D727" s="158">
        <v>4557.45</v>
      </c>
    </row>
    <row r="728" spans="1:4" ht="23.25" x14ac:dyDescent="0.25">
      <c r="A728" s="155">
        <v>150607</v>
      </c>
      <c r="B728" s="156" t="s">
        <v>20652</v>
      </c>
      <c r="C728" s="157" t="s">
        <v>15747</v>
      </c>
      <c r="D728" s="158">
        <v>4865.8500000000004</v>
      </c>
    </row>
    <row r="729" spans="1:4" ht="23.25" x14ac:dyDescent="0.25">
      <c r="A729" s="155">
        <v>150608</v>
      </c>
      <c r="B729" s="156" t="s">
        <v>20653</v>
      </c>
      <c r="C729" s="157" t="s">
        <v>15747</v>
      </c>
      <c r="D729" s="158">
        <v>5242.78</v>
      </c>
    </row>
    <row r="730" spans="1:4" ht="23.25" x14ac:dyDescent="0.25">
      <c r="A730" s="155">
        <v>150609</v>
      </c>
      <c r="B730" s="156" t="s">
        <v>20654</v>
      </c>
      <c r="C730" s="157" t="s">
        <v>15747</v>
      </c>
      <c r="D730" s="158">
        <v>5568.31</v>
      </c>
    </row>
    <row r="731" spans="1:4" ht="23.25" x14ac:dyDescent="0.25">
      <c r="A731" s="155">
        <v>150610</v>
      </c>
      <c r="B731" s="156" t="s">
        <v>20655</v>
      </c>
      <c r="C731" s="157" t="s">
        <v>15747</v>
      </c>
      <c r="D731" s="158">
        <v>4086.6</v>
      </c>
    </row>
    <row r="732" spans="1:4" ht="23.25" x14ac:dyDescent="0.25">
      <c r="A732" s="155">
        <v>150611</v>
      </c>
      <c r="B732" s="156" t="s">
        <v>20656</v>
      </c>
      <c r="C732" s="157" t="s">
        <v>15747</v>
      </c>
      <c r="D732" s="158">
        <v>4527.95</v>
      </c>
    </row>
    <row r="733" spans="1:4" ht="23.25" x14ac:dyDescent="0.25">
      <c r="A733" s="155">
        <v>150612</v>
      </c>
      <c r="B733" s="156" t="s">
        <v>20657</v>
      </c>
      <c r="C733" s="157" t="s">
        <v>15747</v>
      </c>
      <c r="D733" s="158">
        <v>4903.92</v>
      </c>
    </row>
    <row r="734" spans="1:4" ht="23.25" x14ac:dyDescent="0.25">
      <c r="A734" s="155">
        <v>150613</v>
      </c>
      <c r="B734" s="156" t="s">
        <v>20658</v>
      </c>
      <c r="C734" s="157" t="s">
        <v>15747</v>
      </c>
      <c r="D734" s="158">
        <v>5345.28</v>
      </c>
    </row>
    <row r="735" spans="1:4" ht="23.25" x14ac:dyDescent="0.25">
      <c r="A735" s="155">
        <v>150614</v>
      </c>
      <c r="B735" s="156" t="s">
        <v>20659</v>
      </c>
      <c r="C735" s="157" t="s">
        <v>15747</v>
      </c>
      <c r="D735" s="158">
        <v>5721.24</v>
      </c>
    </row>
    <row r="736" spans="1:4" ht="23.25" x14ac:dyDescent="0.25">
      <c r="A736" s="155">
        <v>150615</v>
      </c>
      <c r="B736" s="156" t="s">
        <v>20660</v>
      </c>
      <c r="C736" s="157" t="s">
        <v>15747</v>
      </c>
      <c r="D736" s="158">
        <v>6162.6</v>
      </c>
    </row>
    <row r="737" spans="1:4" ht="23.25" x14ac:dyDescent="0.25">
      <c r="A737" s="155">
        <v>150616</v>
      </c>
      <c r="B737" s="156" t="s">
        <v>20661</v>
      </c>
      <c r="C737" s="157" t="s">
        <v>15747</v>
      </c>
      <c r="D737" s="158">
        <v>6538.56</v>
      </c>
    </row>
    <row r="738" spans="1:4" x14ac:dyDescent="0.25">
      <c r="A738" s="155">
        <v>150700</v>
      </c>
      <c r="B738" s="156" t="s">
        <v>20662</v>
      </c>
      <c r="C738" s="157" t="s">
        <v>19923</v>
      </c>
      <c r="D738" s="158" t="s">
        <v>19923</v>
      </c>
    </row>
    <row r="739" spans="1:4" ht="23.25" x14ac:dyDescent="0.25">
      <c r="A739" s="155">
        <v>150701</v>
      </c>
      <c r="B739" s="156" t="s">
        <v>20663</v>
      </c>
      <c r="C739" s="157" t="s">
        <v>15747</v>
      </c>
      <c r="D739" s="158">
        <v>1695.46</v>
      </c>
    </row>
    <row r="740" spans="1:4" ht="23.25" x14ac:dyDescent="0.25">
      <c r="A740" s="155">
        <v>150702</v>
      </c>
      <c r="B740" s="156" t="s">
        <v>20664</v>
      </c>
      <c r="C740" s="157" t="s">
        <v>15747</v>
      </c>
      <c r="D740" s="158">
        <v>1936.11</v>
      </c>
    </row>
    <row r="741" spans="1:4" ht="23.25" x14ac:dyDescent="0.25">
      <c r="A741" s="155">
        <v>150703</v>
      </c>
      <c r="B741" s="156" t="s">
        <v>20665</v>
      </c>
      <c r="C741" s="157" t="s">
        <v>15747</v>
      </c>
      <c r="D741" s="158">
        <v>2133.0100000000002</v>
      </c>
    </row>
    <row r="742" spans="1:4" ht="23.25" x14ac:dyDescent="0.25">
      <c r="A742" s="155">
        <v>150704</v>
      </c>
      <c r="B742" s="156" t="s">
        <v>20666</v>
      </c>
      <c r="C742" s="157" t="s">
        <v>15747</v>
      </c>
      <c r="D742" s="158">
        <v>2373.65</v>
      </c>
    </row>
    <row r="743" spans="1:4" ht="23.25" x14ac:dyDescent="0.25">
      <c r="A743" s="155">
        <v>150705</v>
      </c>
      <c r="B743" s="156" t="s">
        <v>20667</v>
      </c>
      <c r="C743" s="157" t="s">
        <v>15747</v>
      </c>
      <c r="D743" s="158">
        <v>2559.61</v>
      </c>
    </row>
    <row r="744" spans="1:4" ht="23.25" x14ac:dyDescent="0.25">
      <c r="A744" s="155">
        <v>150706</v>
      </c>
      <c r="B744" s="156" t="s">
        <v>20668</v>
      </c>
      <c r="C744" s="157" t="s">
        <v>15747</v>
      </c>
      <c r="D744" s="158">
        <v>2778.38</v>
      </c>
    </row>
    <row r="745" spans="1:4" ht="23.25" x14ac:dyDescent="0.25">
      <c r="A745" s="155">
        <v>150707</v>
      </c>
      <c r="B745" s="156" t="s">
        <v>20669</v>
      </c>
      <c r="C745" s="157" t="s">
        <v>15747</v>
      </c>
      <c r="D745" s="158">
        <v>2964.33</v>
      </c>
    </row>
    <row r="746" spans="1:4" ht="23.25" x14ac:dyDescent="0.25">
      <c r="A746" s="155">
        <v>150708</v>
      </c>
      <c r="B746" s="156" t="s">
        <v>20670</v>
      </c>
      <c r="C746" s="157" t="s">
        <v>15747</v>
      </c>
      <c r="D746" s="158">
        <v>3204.98</v>
      </c>
    </row>
    <row r="747" spans="1:4" ht="23.25" x14ac:dyDescent="0.25">
      <c r="A747" s="155">
        <v>150709</v>
      </c>
      <c r="B747" s="156" t="s">
        <v>20671</v>
      </c>
      <c r="C747" s="157" t="s">
        <v>15747</v>
      </c>
      <c r="D747" s="158">
        <v>3401.87</v>
      </c>
    </row>
    <row r="748" spans="1:4" ht="23.25" x14ac:dyDescent="0.25">
      <c r="A748" s="155">
        <v>150710</v>
      </c>
      <c r="B748" s="156" t="s">
        <v>20672</v>
      </c>
      <c r="C748" s="157" t="s">
        <v>15747</v>
      </c>
      <c r="D748" s="158">
        <v>2777.49</v>
      </c>
    </row>
    <row r="749" spans="1:4" ht="23.25" x14ac:dyDescent="0.25">
      <c r="A749" s="155">
        <v>150711</v>
      </c>
      <c r="B749" s="156" t="s">
        <v>20673</v>
      </c>
      <c r="C749" s="157" t="s">
        <v>15747</v>
      </c>
      <c r="D749" s="158">
        <v>3077.14</v>
      </c>
    </row>
    <row r="750" spans="1:4" ht="23.25" x14ac:dyDescent="0.25">
      <c r="A750" s="155">
        <v>150712</v>
      </c>
      <c r="B750" s="156" t="s">
        <v>20674</v>
      </c>
      <c r="C750" s="157" t="s">
        <v>15747</v>
      </c>
      <c r="D750" s="158">
        <v>3330.69</v>
      </c>
    </row>
    <row r="751" spans="1:4" ht="23.25" x14ac:dyDescent="0.25">
      <c r="A751" s="155">
        <v>150713</v>
      </c>
      <c r="B751" s="156" t="s">
        <v>20675</v>
      </c>
      <c r="C751" s="157" t="s">
        <v>15747</v>
      </c>
      <c r="D751" s="158">
        <v>3630.33</v>
      </c>
    </row>
    <row r="752" spans="1:4" ht="23.25" x14ac:dyDescent="0.25">
      <c r="A752" s="155">
        <v>150714</v>
      </c>
      <c r="B752" s="156" t="s">
        <v>20676</v>
      </c>
      <c r="C752" s="157" t="s">
        <v>15747</v>
      </c>
      <c r="D752" s="158">
        <v>3883.88</v>
      </c>
    </row>
    <row r="753" spans="1:4" ht="23.25" x14ac:dyDescent="0.25">
      <c r="A753" s="165">
        <v>150715</v>
      </c>
      <c r="B753" s="168" t="s">
        <v>20677</v>
      </c>
      <c r="C753" s="172" t="s">
        <v>15747</v>
      </c>
      <c r="D753" s="174">
        <v>4183.53</v>
      </c>
    </row>
    <row r="754" spans="1:4" ht="23.25" x14ac:dyDescent="0.25">
      <c r="A754" s="163">
        <v>150716</v>
      </c>
      <c r="B754" s="166" t="s">
        <v>20678</v>
      </c>
      <c r="C754" s="170" t="s">
        <v>15747</v>
      </c>
      <c r="D754" s="173">
        <v>4437.08</v>
      </c>
    </row>
    <row r="755" spans="1:4" x14ac:dyDescent="0.25">
      <c r="A755" s="155">
        <v>150800</v>
      </c>
      <c r="B755" s="156" t="s">
        <v>20679</v>
      </c>
      <c r="C755" s="157" t="s">
        <v>15980</v>
      </c>
      <c r="D755" s="158">
        <v>10.23</v>
      </c>
    </row>
    <row r="756" spans="1:4" ht="23.25" x14ac:dyDescent="0.25">
      <c r="A756" s="155">
        <v>150900</v>
      </c>
      <c r="B756" s="156" t="s">
        <v>20680</v>
      </c>
      <c r="C756" s="157" t="s">
        <v>15747</v>
      </c>
      <c r="D756" s="158">
        <v>74.19</v>
      </c>
    </row>
    <row r="757" spans="1:4" ht="23.25" x14ac:dyDescent="0.25">
      <c r="A757" s="155">
        <v>151000</v>
      </c>
      <c r="B757" s="156" t="s">
        <v>20681</v>
      </c>
      <c r="C757" s="157" t="s">
        <v>15719</v>
      </c>
      <c r="D757" s="158">
        <v>28.16</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dimension ref="A1:S55"/>
  <sheetViews>
    <sheetView showGridLines="0" tabSelected="1" view="pageBreakPreview" topLeftCell="A30" zoomScale="80" zoomScaleNormal="100" zoomScaleSheetLayoutView="80" workbookViewId="0">
      <selection activeCell="S26" sqref="S26"/>
    </sheetView>
  </sheetViews>
  <sheetFormatPr defaultColWidth="8.85546875" defaultRowHeight="15.75" x14ac:dyDescent="0.25"/>
  <cols>
    <col min="1" max="1" width="2.7109375" style="183" customWidth="1"/>
    <col min="2" max="2" width="15.7109375" style="18" customWidth="1"/>
    <col min="3" max="3" width="10.28515625" style="183" customWidth="1"/>
    <col min="4" max="13" width="11.7109375" style="183" customWidth="1"/>
    <col min="14" max="14" width="15.7109375" style="183" customWidth="1"/>
    <col min="15" max="15" width="2.140625" style="183" customWidth="1"/>
    <col min="16" max="16" width="8.85546875" style="183"/>
    <col min="17" max="18" width="18.85546875" style="183" bestFit="1" customWidth="1"/>
    <col min="19" max="19" width="17" style="183" bestFit="1" customWidth="1"/>
    <col min="20" max="16384" width="8.85546875" style="183"/>
  </cols>
  <sheetData>
    <row r="1" spans="1:19" ht="5.0999999999999996" customHeight="1" thickBot="1" x14ac:dyDescent="0.35">
      <c r="A1" s="1"/>
      <c r="B1" s="185"/>
      <c r="C1" s="3"/>
      <c r="D1" s="2"/>
      <c r="E1" s="2"/>
      <c r="F1" s="2"/>
      <c r="G1" s="2"/>
      <c r="H1" s="2"/>
      <c r="I1" s="4"/>
      <c r="J1" s="5"/>
      <c r="K1" s="5"/>
      <c r="L1" s="5"/>
      <c r="M1" s="5"/>
      <c r="N1" s="6"/>
    </row>
    <row r="2" spans="1:19" ht="9.9499999999999993" customHeight="1" thickTop="1" x14ac:dyDescent="0.3">
      <c r="A2" s="1"/>
      <c r="B2" s="190"/>
      <c r="C2" s="7"/>
      <c r="D2" s="8"/>
      <c r="E2" s="8"/>
      <c r="F2" s="8"/>
      <c r="G2" s="8"/>
      <c r="H2" s="8"/>
      <c r="I2" s="9"/>
      <c r="J2" s="10"/>
      <c r="K2" s="10"/>
      <c r="L2" s="10"/>
      <c r="M2" s="10"/>
      <c r="N2" s="11"/>
    </row>
    <row r="3" spans="1:19" ht="35.1" customHeight="1" x14ac:dyDescent="0.25">
      <c r="A3" s="184"/>
      <c r="B3" s="195"/>
      <c r="C3" s="821" t="s">
        <v>4</v>
      </c>
      <c r="D3" s="821"/>
      <c r="E3" s="821"/>
      <c r="F3" s="821"/>
      <c r="G3" s="821"/>
      <c r="H3" s="821"/>
      <c r="I3" s="821"/>
      <c r="J3" s="821"/>
      <c r="K3" s="822"/>
      <c r="L3" s="822"/>
      <c r="M3" s="823"/>
      <c r="N3" s="12"/>
    </row>
    <row r="4" spans="1:19" ht="20.100000000000001" customHeight="1" x14ac:dyDescent="0.25">
      <c r="A4" s="184"/>
      <c r="B4" s="184"/>
      <c r="C4" s="181" t="s">
        <v>0</v>
      </c>
      <c r="D4" s="13"/>
      <c r="E4" s="13"/>
      <c r="F4" s="13"/>
      <c r="G4" s="13"/>
      <c r="H4" s="13"/>
      <c r="I4" s="13"/>
      <c r="J4" s="13"/>
      <c r="K4" s="824" t="s">
        <v>1</v>
      </c>
      <c r="L4" s="825"/>
      <c r="M4" s="826"/>
      <c r="N4" s="14"/>
    </row>
    <row r="5" spans="1:19" ht="35.1" customHeight="1" x14ac:dyDescent="0.25">
      <c r="A5" s="1"/>
      <c r="B5" s="184"/>
      <c r="C5" s="827" t="str">
        <f>+RESUMO!C5</f>
        <v>Elaboração dos projetos executivos da sub-bacia do Canal da Travessa Belas Artes (Bacia Rio Aribiri) - Orla D. João Batista</v>
      </c>
      <c r="D5" s="828"/>
      <c r="E5" s="828"/>
      <c r="F5" s="828"/>
      <c r="G5" s="828"/>
      <c r="H5" s="828"/>
      <c r="I5" s="828"/>
      <c r="J5" s="828"/>
      <c r="K5" s="829">
        <f>+RESUMO!K5</f>
        <v>44496</v>
      </c>
      <c r="L5" s="830"/>
      <c r="M5" s="831"/>
    </row>
    <row r="6" spans="1:19" ht="20.100000000000001" customHeight="1" x14ac:dyDescent="0.25">
      <c r="A6" s="1"/>
      <c r="B6" s="184"/>
      <c r="C6" s="181" t="s">
        <v>2</v>
      </c>
      <c r="D6" s="15"/>
      <c r="E6" s="15"/>
      <c r="F6" s="15"/>
      <c r="G6" s="15"/>
      <c r="H6" s="15"/>
      <c r="I6" s="15"/>
      <c r="J6" s="15"/>
      <c r="K6" s="824" t="s">
        <v>3</v>
      </c>
      <c r="L6" s="825"/>
      <c r="M6" s="826"/>
      <c r="N6" s="16"/>
    </row>
    <row r="7" spans="1:19" ht="35.1" customHeight="1" thickBot="1" x14ac:dyDescent="0.3">
      <c r="A7" s="1"/>
      <c r="B7" s="600"/>
      <c r="C7" s="832" t="s">
        <v>25179</v>
      </c>
      <c r="D7" s="833"/>
      <c r="E7" s="833"/>
      <c r="F7" s="833"/>
      <c r="G7" s="833"/>
      <c r="H7" s="833"/>
      <c r="I7" s="833"/>
      <c r="J7" s="833"/>
      <c r="K7" s="834" t="str">
        <f>+RESUMO!K7</f>
        <v>R05-2019-ORÇ-003-PCA</v>
      </c>
      <c r="L7" s="835"/>
      <c r="M7" s="836"/>
      <c r="N7" s="602"/>
    </row>
    <row r="8" spans="1:19" ht="16.5" thickTop="1" x14ac:dyDescent="0.25">
      <c r="A8" s="14"/>
      <c r="B8" s="819"/>
      <c r="C8" s="819"/>
      <c r="D8" s="819"/>
      <c r="E8" s="819"/>
      <c r="F8" s="819"/>
      <c r="G8" s="819"/>
      <c r="H8" s="819"/>
      <c r="I8" s="819"/>
      <c r="J8" s="819"/>
      <c r="K8" s="819"/>
      <c r="L8" s="819"/>
      <c r="M8" s="819"/>
      <c r="N8" s="819"/>
      <c r="Q8" s="796" t="s">
        <v>33065</v>
      </c>
      <c r="R8" s="790" t="str">
        <f>IF('ORÇAM. SEM DESON'!P127&lt;330000,"1ª Faixa",IF('ORÇAM. SEM DESON'!P127&lt;3300000,"2ª Faixa",IF('ORÇAM. SEM DESON'!P127&lt;20000000,"3ª Faixa","4ª Faixa")))</f>
        <v>3ª Faixa</v>
      </c>
    </row>
    <row r="9" spans="1:19" ht="30" customHeight="1" x14ac:dyDescent="0.25">
      <c r="A9" s="14"/>
      <c r="B9" s="674"/>
      <c r="C9" s="674"/>
      <c r="D9" s="674"/>
      <c r="E9" s="674"/>
      <c r="F9" s="674"/>
      <c r="G9" s="674"/>
      <c r="H9" s="674"/>
      <c r="I9" s="674"/>
      <c r="J9" s="674"/>
      <c r="K9" s="674"/>
      <c r="L9" s="674"/>
      <c r="M9" s="674"/>
      <c r="N9" s="674"/>
    </row>
    <row r="10" spans="1:19" ht="30" customHeight="1" x14ac:dyDescent="0.25">
      <c r="A10" s="14"/>
      <c r="B10" s="844" t="s">
        <v>33005</v>
      </c>
      <c r="C10" s="844"/>
      <c r="D10" s="844"/>
      <c r="E10" s="844"/>
      <c r="F10" s="844"/>
      <c r="G10" s="844"/>
      <c r="H10" s="844"/>
      <c r="I10" s="844"/>
      <c r="J10" s="844"/>
      <c r="K10" s="844"/>
      <c r="L10" s="844"/>
      <c r="M10" s="844"/>
      <c r="N10" s="844"/>
      <c r="O10" s="790"/>
      <c r="P10" s="790"/>
      <c r="Q10" s="790"/>
      <c r="R10" s="790"/>
      <c r="S10" s="790"/>
    </row>
    <row r="11" spans="1:19" ht="30" customHeight="1" x14ac:dyDescent="0.25">
      <c r="A11" s="14"/>
      <c r="B11" s="797"/>
      <c r="C11" s="797"/>
      <c r="D11" s="797"/>
      <c r="E11" s="845" t="s">
        <v>33066</v>
      </c>
      <c r="F11" s="845"/>
      <c r="G11" s="845"/>
      <c r="H11" s="845"/>
      <c r="I11" s="845"/>
      <c r="J11" s="788" t="s">
        <v>33067</v>
      </c>
      <c r="K11" s="797"/>
      <c r="L11" s="797"/>
      <c r="M11" s="797"/>
      <c r="N11" s="797"/>
      <c r="O11" s="790"/>
      <c r="P11" s="790"/>
      <c r="Q11" s="790"/>
      <c r="R11" s="790"/>
      <c r="S11" s="790"/>
    </row>
    <row r="12" spans="1:19" ht="30" customHeight="1" x14ac:dyDescent="0.25">
      <c r="B12" s="797"/>
      <c r="C12" s="797"/>
      <c r="D12" s="797"/>
      <c r="E12" s="676"/>
      <c r="F12" s="676"/>
      <c r="G12" s="676"/>
      <c r="H12" s="676"/>
      <c r="I12" s="676"/>
      <c r="J12" s="788"/>
      <c r="K12" s="797"/>
      <c r="L12" s="797"/>
      <c r="M12" s="797"/>
      <c r="N12" s="797"/>
      <c r="O12" s="790"/>
      <c r="P12" s="790"/>
      <c r="Q12" s="790"/>
      <c r="R12" s="790"/>
      <c r="S12" s="790"/>
    </row>
    <row r="13" spans="1:19" ht="30" customHeight="1" x14ac:dyDescent="0.25">
      <c r="B13" s="799"/>
      <c r="C13" s="789"/>
      <c r="D13" s="790"/>
      <c r="E13" s="790"/>
      <c r="F13" s="790"/>
      <c r="G13" s="800" t="s">
        <v>33068</v>
      </c>
      <c r="H13" s="846" t="s">
        <v>33069</v>
      </c>
      <c r="I13" s="846"/>
      <c r="J13" s="789"/>
      <c r="K13" s="789"/>
      <c r="L13" s="790"/>
      <c r="M13" s="790"/>
      <c r="N13" s="790"/>
      <c r="O13" s="790"/>
      <c r="P13" s="790"/>
      <c r="Q13" s="790"/>
      <c r="R13" s="790"/>
      <c r="S13" s="790"/>
    </row>
    <row r="14" spans="1:19" ht="30" customHeight="1" x14ac:dyDescent="0.25">
      <c r="B14" s="789"/>
      <c r="C14" s="789"/>
      <c r="D14" s="790"/>
      <c r="E14" s="790"/>
      <c r="F14" s="790"/>
      <c r="G14" s="202"/>
      <c r="H14" s="840" t="s">
        <v>33070</v>
      </c>
      <c r="I14" s="840"/>
      <c r="J14" s="789"/>
      <c r="K14" s="789"/>
      <c r="L14" s="790"/>
      <c r="M14" s="790"/>
      <c r="N14" s="790"/>
      <c r="O14" s="790"/>
      <c r="P14" s="790"/>
      <c r="Q14" s="790"/>
      <c r="R14" s="790"/>
      <c r="S14" s="790"/>
    </row>
    <row r="15" spans="1:19" ht="30" customHeight="1" x14ac:dyDescent="0.25">
      <c r="B15" s="369"/>
      <c r="C15" s="675"/>
      <c r="D15" s="675"/>
      <c r="E15" s="675"/>
      <c r="F15" s="675"/>
      <c r="G15" s="675"/>
      <c r="H15" s="675"/>
      <c r="I15" s="675"/>
      <c r="J15" s="675"/>
      <c r="K15" s="675"/>
      <c r="L15" s="675"/>
      <c r="M15" s="675"/>
      <c r="N15" s="675"/>
      <c r="O15" s="790"/>
      <c r="P15" s="790"/>
      <c r="Q15" s="790"/>
      <c r="R15" s="790"/>
      <c r="S15" s="790"/>
    </row>
    <row r="16" spans="1:19" ht="30" customHeight="1" x14ac:dyDescent="0.25">
      <c r="B16" s="369"/>
      <c r="C16" s="837" t="s">
        <v>25180</v>
      </c>
      <c r="D16" s="838"/>
      <c r="E16" s="838"/>
      <c r="F16" s="838"/>
      <c r="G16" s="841"/>
      <c r="H16" s="781"/>
      <c r="I16" s="837" t="s">
        <v>33071</v>
      </c>
      <c r="J16" s="838"/>
      <c r="K16" s="838"/>
      <c r="L16" s="838"/>
      <c r="M16" s="841"/>
      <c r="N16" s="675"/>
      <c r="O16" s="790"/>
      <c r="P16" s="790"/>
      <c r="Q16" s="790"/>
      <c r="R16" s="790"/>
      <c r="S16" s="790"/>
    </row>
    <row r="17" spans="2:19" ht="30" customHeight="1" x14ac:dyDescent="0.25">
      <c r="B17" s="23" t="s">
        <v>25182</v>
      </c>
      <c r="C17" s="837" t="s">
        <v>25181</v>
      </c>
      <c r="D17" s="838"/>
      <c r="E17" s="839">
        <f>IF(J11="1ª Faixa",0.0559,IF(J11="2ª Faixa",0.0406,IF(J11="3ª Faixa",0.0326,0.0322)))</f>
        <v>3.2599999999999997E-2</v>
      </c>
      <c r="F17" s="839"/>
      <c r="G17" s="782">
        <f>+E17+1</f>
        <v>1.0326</v>
      </c>
      <c r="H17" s="781"/>
      <c r="I17" s="837" t="s">
        <v>25181</v>
      </c>
      <c r="J17" s="838"/>
      <c r="K17" s="839">
        <f>+E17</f>
        <v>3.2599999999999997E-2</v>
      </c>
      <c r="L17" s="839"/>
      <c r="M17" s="782">
        <f>+K17+1</f>
        <v>1.0326</v>
      </c>
      <c r="N17" s="790"/>
      <c r="O17" s="790"/>
      <c r="P17" s="790"/>
      <c r="Q17" s="790"/>
      <c r="R17" s="790" t="s">
        <v>33072</v>
      </c>
      <c r="S17" s="790" t="s">
        <v>33073</v>
      </c>
    </row>
    <row r="18" spans="2:19" ht="30" customHeight="1" x14ac:dyDescent="0.25">
      <c r="B18" s="23" t="s">
        <v>33011</v>
      </c>
      <c r="C18" s="837" t="s">
        <v>33064</v>
      </c>
      <c r="D18" s="838"/>
      <c r="E18" s="839">
        <v>7.6300000000000007E-2</v>
      </c>
      <c r="F18" s="839"/>
      <c r="G18" s="782">
        <f>+E18+1</f>
        <v>1.0763</v>
      </c>
      <c r="H18" s="781"/>
      <c r="I18" s="837" t="s">
        <v>33064</v>
      </c>
      <c r="J18" s="838"/>
      <c r="K18" s="839">
        <v>7.6300000000000007E-2</v>
      </c>
      <c r="L18" s="839"/>
      <c r="M18" s="782">
        <f>+K18+1</f>
        <v>1.0763</v>
      </c>
      <c r="N18" s="790"/>
      <c r="O18" s="790"/>
      <c r="P18" s="790"/>
      <c r="Q18" s="790" t="s">
        <v>33074</v>
      </c>
      <c r="R18" s="144">
        <f>+'[1]COMPOSIÇÕES - SEM DESON'!N158</f>
        <v>347165.14</v>
      </c>
      <c r="S18" s="144">
        <f>+'[1]COMPOSIÇÕES - COM DESON'!N158</f>
        <v>311904.54000000004</v>
      </c>
    </row>
    <row r="19" spans="2:19" ht="30" customHeight="1" x14ac:dyDescent="0.25">
      <c r="B19" s="23"/>
      <c r="C19" s="784"/>
      <c r="D19" s="784"/>
      <c r="E19" s="785"/>
      <c r="F19" s="785"/>
      <c r="G19" s="786"/>
      <c r="H19" s="781"/>
      <c r="I19" s="784"/>
      <c r="J19" s="784"/>
      <c r="K19" s="785"/>
      <c r="L19" s="785"/>
      <c r="M19" s="786"/>
      <c r="N19" s="790"/>
      <c r="O19" s="790"/>
      <c r="P19" s="790"/>
      <c r="Q19" s="790" t="s">
        <v>33075</v>
      </c>
      <c r="R19" s="144">
        <f>+'ORÇAM. SEM DESON'!$P$127/(1+G33)</f>
        <v>3103765.0577408304</v>
      </c>
      <c r="S19" s="144">
        <f>+'ORÇAM. SEM DESON'!$P$127/(1+M33)</f>
        <v>2952525.8291557329</v>
      </c>
    </row>
    <row r="20" spans="2:19" ht="30" customHeight="1" x14ac:dyDescent="0.25">
      <c r="B20" s="23" t="s">
        <v>25183</v>
      </c>
      <c r="C20" s="842" t="s">
        <v>33076</v>
      </c>
      <c r="D20" s="838"/>
      <c r="E20" s="839">
        <f>IF(J11="1ª Faixa",0.0061,IF(J11="2ª Faixa",0.0061,IF(J11="3ª Faixa",0.0061,0.006)))</f>
        <v>6.1000000000000004E-3</v>
      </c>
      <c r="F20" s="839"/>
      <c r="G20" s="782">
        <f>+E20+1</f>
        <v>1.0061</v>
      </c>
      <c r="H20" s="781"/>
      <c r="I20" s="842" t="s">
        <v>33076</v>
      </c>
      <c r="J20" s="838"/>
      <c r="K20" s="839">
        <f>+E20</f>
        <v>6.1000000000000004E-3</v>
      </c>
      <c r="L20" s="839"/>
      <c r="M20" s="782">
        <f>+K20+1</f>
        <v>1.0061</v>
      </c>
      <c r="N20" s="790"/>
      <c r="O20" s="790"/>
      <c r="P20" s="790"/>
      <c r="Q20" s="790" t="s">
        <v>33077</v>
      </c>
      <c r="R20" s="469">
        <f>+R18/R19</f>
        <v>0.11185290559740198</v>
      </c>
      <c r="S20" s="469">
        <f>+S18/S19</f>
        <v>0.10563990225588926</v>
      </c>
    </row>
    <row r="21" spans="2:19" ht="30" customHeight="1" x14ac:dyDescent="0.25">
      <c r="B21" s="23"/>
      <c r="C21" s="781"/>
      <c r="D21" s="781"/>
      <c r="E21" s="781"/>
      <c r="F21" s="781"/>
      <c r="G21" s="781"/>
      <c r="H21" s="781"/>
      <c r="I21" s="781"/>
      <c r="J21" s="781"/>
      <c r="K21" s="781"/>
      <c r="L21" s="781"/>
      <c r="M21" s="781"/>
      <c r="N21" s="790"/>
      <c r="O21" s="790"/>
      <c r="P21" s="790"/>
      <c r="Q21" s="790"/>
      <c r="R21" s="790"/>
      <c r="S21" s="790"/>
    </row>
    <row r="22" spans="2:19" ht="30" customHeight="1" x14ac:dyDescent="0.25">
      <c r="B22" s="23" t="s">
        <v>25184</v>
      </c>
      <c r="C22" s="842" t="s">
        <v>33078</v>
      </c>
      <c r="D22" s="843"/>
      <c r="E22" s="839">
        <f>IF(J11="1ª Faixa",0.005,IF(J11="2ª Faixa",0.01,IF(J11="3ª Faixa",0.015,0.02)))</f>
        <v>1.4999999999999999E-2</v>
      </c>
      <c r="F22" s="839"/>
      <c r="G22" s="782">
        <f>+E22+1</f>
        <v>1.0149999999999999</v>
      </c>
      <c r="H22" s="781"/>
      <c r="I22" s="842" t="s">
        <v>33078</v>
      </c>
      <c r="J22" s="843"/>
      <c r="K22" s="839">
        <f>+E22</f>
        <v>1.4999999999999999E-2</v>
      </c>
      <c r="L22" s="839"/>
      <c r="M22" s="782">
        <f>+K22+1</f>
        <v>1.0149999999999999</v>
      </c>
      <c r="N22" s="790"/>
      <c r="O22" s="790"/>
      <c r="P22" s="790"/>
      <c r="Q22" s="790"/>
      <c r="R22" s="790"/>
      <c r="S22" s="790"/>
    </row>
    <row r="23" spans="2:19" ht="30" customHeight="1" x14ac:dyDescent="0.25">
      <c r="B23" s="23"/>
      <c r="C23" s="781"/>
      <c r="D23" s="781"/>
      <c r="E23" s="781"/>
      <c r="F23" s="781"/>
      <c r="G23" s="781"/>
      <c r="H23" s="781"/>
      <c r="I23" s="781"/>
      <c r="J23" s="781"/>
      <c r="K23" s="781"/>
      <c r="L23" s="781"/>
      <c r="M23" s="781"/>
      <c r="N23" s="790"/>
      <c r="O23" s="790"/>
      <c r="P23" s="790"/>
      <c r="Q23" s="790"/>
      <c r="R23" s="790"/>
      <c r="S23" s="790"/>
    </row>
    <row r="24" spans="2:19" ht="30" customHeight="1" x14ac:dyDescent="0.25">
      <c r="B24" s="23" t="s">
        <v>25185</v>
      </c>
      <c r="C24" s="842" t="s">
        <v>25186</v>
      </c>
      <c r="D24" s="838"/>
      <c r="E24" s="839">
        <f>IF(J11="1ª Faixa",0.09,IF(J11="2ª Faixa",0.08,IF(J11="3ª Faixa",0.07,0.06)))</f>
        <v>7.0000000000000007E-2</v>
      </c>
      <c r="F24" s="839"/>
      <c r="G24" s="782">
        <f>+E24+1</f>
        <v>1.07</v>
      </c>
      <c r="H24" s="781"/>
      <c r="I24" s="842" t="s">
        <v>25186</v>
      </c>
      <c r="J24" s="838"/>
      <c r="K24" s="839">
        <f>+E24</f>
        <v>7.0000000000000007E-2</v>
      </c>
      <c r="L24" s="839"/>
      <c r="M24" s="782">
        <f>+K24+1</f>
        <v>1.07</v>
      </c>
      <c r="N24" s="790"/>
      <c r="O24" s="790"/>
      <c r="P24" s="790"/>
      <c r="Q24" s="790"/>
      <c r="R24" s="790"/>
      <c r="S24" s="790"/>
    </row>
    <row r="25" spans="2:19" ht="30" customHeight="1" x14ac:dyDescent="0.25">
      <c r="B25" s="23"/>
      <c r="C25" s="781"/>
      <c r="D25" s="781"/>
      <c r="E25" s="781"/>
      <c r="F25" s="781"/>
      <c r="G25" s="781"/>
      <c r="H25" s="781"/>
      <c r="I25" s="781"/>
      <c r="J25" s="781"/>
      <c r="K25" s="781"/>
      <c r="L25" s="781"/>
      <c r="M25" s="781"/>
      <c r="N25" s="790"/>
      <c r="O25" s="790"/>
      <c r="P25" s="790"/>
      <c r="Q25" s="790"/>
      <c r="R25" s="790"/>
      <c r="S25" s="790"/>
    </row>
    <row r="26" spans="2:19" ht="30" customHeight="1" x14ac:dyDescent="0.25">
      <c r="B26" s="23" t="s">
        <v>25168</v>
      </c>
      <c r="C26" s="837" t="s">
        <v>25187</v>
      </c>
      <c r="D26" s="838"/>
      <c r="E26" s="838"/>
      <c r="F26" s="838"/>
      <c r="G26" s="841"/>
      <c r="H26" s="781"/>
      <c r="I26" s="837" t="s">
        <v>25187</v>
      </c>
      <c r="J26" s="838"/>
      <c r="K26" s="838"/>
      <c r="L26" s="838"/>
      <c r="M26" s="841"/>
      <c r="N26" s="790"/>
      <c r="O26" s="790"/>
      <c r="P26" s="790"/>
      <c r="Q26" s="790"/>
      <c r="R26" s="790"/>
      <c r="S26" s="790"/>
    </row>
    <row r="27" spans="2:19" ht="30" customHeight="1" x14ac:dyDescent="0.25">
      <c r="B27" s="23"/>
      <c r="C27" s="837" t="s">
        <v>33079</v>
      </c>
      <c r="D27" s="838"/>
      <c r="E27" s="839">
        <v>6.4999999999999997E-3</v>
      </c>
      <c r="F27" s="839"/>
      <c r="G27" s="787"/>
      <c r="H27" s="781"/>
      <c r="I27" s="837" t="s">
        <v>33079</v>
      </c>
      <c r="J27" s="838"/>
      <c r="K27" s="839">
        <f>+E27</f>
        <v>6.4999999999999997E-3</v>
      </c>
      <c r="L27" s="839"/>
      <c r="M27" s="787"/>
      <c r="N27" s="790"/>
      <c r="O27" s="790"/>
      <c r="P27" s="790"/>
      <c r="Q27" s="790"/>
      <c r="R27" s="790"/>
      <c r="S27" s="790"/>
    </row>
    <row r="28" spans="2:19" ht="30" customHeight="1" x14ac:dyDescent="0.25">
      <c r="B28" s="23"/>
      <c r="C28" s="837" t="s">
        <v>33080</v>
      </c>
      <c r="D28" s="838"/>
      <c r="E28" s="839">
        <v>0.03</v>
      </c>
      <c r="F28" s="839"/>
      <c r="G28" s="787"/>
      <c r="H28" s="781"/>
      <c r="I28" s="837" t="s">
        <v>33080</v>
      </c>
      <c r="J28" s="838"/>
      <c r="K28" s="839">
        <f t="shared" ref="K28:K29" si="0">+E28</f>
        <v>0.03</v>
      </c>
      <c r="L28" s="839"/>
      <c r="M28" s="787"/>
      <c r="N28" s="790"/>
      <c r="O28" s="790"/>
      <c r="P28" s="790"/>
      <c r="Q28" s="790"/>
      <c r="R28" s="790"/>
      <c r="S28" s="790"/>
    </row>
    <row r="29" spans="2:19" s="790" customFormat="1" ht="30" customHeight="1" x14ac:dyDescent="0.25">
      <c r="B29" s="23"/>
      <c r="C29" s="837" t="s">
        <v>33081</v>
      </c>
      <c r="D29" s="838"/>
      <c r="E29" s="839">
        <v>0.04</v>
      </c>
      <c r="F29" s="839"/>
      <c r="G29" s="787"/>
      <c r="H29" s="781"/>
      <c r="I29" s="837" t="s">
        <v>33081</v>
      </c>
      <c r="J29" s="838"/>
      <c r="K29" s="839">
        <f t="shared" si="0"/>
        <v>0.04</v>
      </c>
      <c r="L29" s="839"/>
      <c r="M29" s="787"/>
    </row>
    <row r="30" spans="2:19" s="790" customFormat="1" ht="30" customHeight="1" x14ac:dyDescent="0.25">
      <c r="B30" s="23"/>
      <c r="C30" s="837" t="s">
        <v>25188</v>
      </c>
      <c r="D30" s="838"/>
      <c r="E30" s="839"/>
      <c r="F30" s="839"/>
      <c r="G30" s="787"/>
      <c r="H30" s="781"/>
      <c r="I30" s="837" t="s">
        <v>25188</v>
      </c>
      <c r="J30" s="838"/>
      <c r="K30" s="839">
        <v>4.4999999999999998E-2</v>
      </c>
      <c r="L30" s="839"/>
      <c r="M30" s="787"/>
    </row>
    <row r="31" spans="2:19" s="790" customFormat="1" ht="30" customHeight="1" x14ac:dyDescent="0.25">
      <c r="B31" s="23"/>
      <c r="C31" s="837" t="s">
        <v>15671</v>
      </c>
      <c r="D31" s="838"/>
      <c r="E31" s="839">
        <f>+E27+E28+E29</f>
        <v>7.6499999999999999E-2</v>
      </c>
      <c r="F31" s="839"/>
      <c r="G31" s="782">
        <f>+E31+1</f>
        <v>1.0765</v>
      </c>
      <c r="H31" s="781"/>
      <c r="I31" s="837" t="s">
        <v>15671</v>
      </c>
      <c r="J31" s="838"/>
      <c r="K31" s="839">
        <f>+K27+K28+K29+K30</f>
        <v>0.1215</v>
      </c>
      <c r="L31" s="839"/>
      <c r="M31" s="782">
        <f>+K31+1</f>
        <v>1.1214999999999999</v>
      </c>
    </row>
    <row r="32" spans="2:19" ht="30" customHeight="1" x14ac:dyDescent="0.25">
      <c r="B32" s="369"/>
      <c r="C32" s="790"/>
      <c r="D32" s="790"/>
      <c r="E32" s="790"/>
      <c r="F32" s="790"/>
      <c r="G32" s="790"/>
      <c r="H32" s="790"/>
      <c r="I32" s="790"/>
      <c r="J32" s="790"/>
      <c r="K32" s="790"/>
      <c r="L32" s="790"/>
      <c r="M32" s="790"/>
      <c r="N32" s="790"/>
      <c r="O32" s="790"/>
      <c r="P32" s="790"/>
      <c r="Q32" s="790"/>
      <c r="R32" s="790"/>
      <c r="S32" s="790"/>
    </row>
    <row r="33" spans="2:19" ht="30" customHeight="1" x14ac:dyDescent="0.25">
      <c r="B33" s="369"/>
      <c r="C33" s="837" t="s">
        <v>25180</v>
      </c>
      <c r="D33" s="838"/>
      <c r="E33" s="838"/>
      <c r="F33" s="838"/>
      <c r="G33" s="783">
        <f>((1+E17+E20+E22+E24+E18)/(1-E31))-1</f>
        <v>0.29940443963183538</v>
      </c>
      <c r="H33" s="790"/>
      <c r="I33" s="837" t="s">
        <v>33071</v>
      </c>
      <c r="J33" s="838"/>
      <c r="K33" s="838"/>
      <c r="L33" s="838"/>
      <c r="M33" s="783">
        <f>((1+K17+K20+K22+K24+K18)/(1-K31))-1</f>
        <v>0.36596471257825836</v>
      </c>
      <c r="N33" s="790"/>
      <c r="O33" s="790"/>
      <c r="P33" s="790"/>
      <c r="Q33" s="790"/>
      <c r="R33" s="790"/>
      <c r="S33" s="790"/>
    </row>
    <row r="34" spans="2:19" ht="30" customHeight="1" x14ac:dyDescent="0.25">
      <c r="B34" s="369"/>
      <c r="C34" s="658"/>
      <c r="D34" s="658"/>
      <c r="E34" s="658"/>
      <c r="F34" s="658"/>
      <c r="G34" s="658"/>
      <c r="H34" s="658"/>
      <c r="I34" s="658"/>
      <c r="J34" s="658"/>
      <c r="K34" s="658"/>
      <c r="L34" s="658"/>
      <c r="M34" s="658"/>
      <c r="N34" s="658"/>
    </row>
    <row r="35" spans="2:19" ht="30" customHeight="1" x14ac:dyDescent="0.25">
      <c r="B35" s="369"/>
      <c r="C35" s="845" t="s">
        <v>33084</v>
      </c>
      <c r="D35" s="845"/>
      <c r="E35" s="845"/>
      <c r="F35" s="845"/>
      <c r="G35" s="845"/>
      <c r="H35" s="845"/>
      <c r="I35" s="845"/>
      <c r="J35" s="845"/>
      <c r="K35" s="845"/>
      <c r="L35" s="845"/>
      <c r="M35" s="795"/>
      <c r="N35" s="795"/>
      <c r="O35" s="795"/>
      <c r="P35" s="795"/>
      <c r="Q35" s="795"/>
      <c r="R35" s="795"/>
    </row>
    <row r="36" spans="2:19" ht="30" customHeight="1" thickBot="1" x14ac:dyDescent="0.3">
      <c r="C36" s="798"/>
      <c r="D36" s="798"/>
      <c r="E36" s="798"/>
      <c r="F36" s="800" t="s">
        <v>33068</v>
      </c>
      <c r="G36" s="846" t="s">
        <v>33085</v>
      </c>
      <c r="H36" s="846"/>
      <c r="I36" s="846"/>
      <c r="J36" s="846"/>
      <c r="K36" s="798" t="s">
        <v>33086</v>
      </c>
      <c r="L36" s="798"/>
      <c r="M36" s="795"/>
      <c r="N36" s="795"/>
      <c r="O36" s="795"/>
      <c r="P36" s="795"/>
      <c r="Q36" s="795"/>
      <c r="R36" s="795"/>
    </row>
    <row r="37" spans="2:19" ht="30" customHeight="1" x14ac:dyDescent="0.25">
      <c r="C37" s="798"/>
      <c r="D37" s="798"/>
      <c r="E37" s="798"/>
      <c r="F37" s="202"/>
      <c r="G37" s="847" t="s">
        <v>33070</v>
      </c>
      <c r="H37" s="847"/>
      <c r="I37" s="847"/>
      <c r="J37" s="847"/>
      <c r="K37" s="798"/>
      <c r="L37" s="798"/>
      <c r="M37" s="795"/>
      <c r="N37" s="795"/>
      <c r="O37" s="795"/>
      <c r="P37" s="795"/>
      <c r="Q37" s="795"/>
      <c r="R37" s="795"/>
    </row>
    <row r="38" spans="2:19" ht="30" customHeight="1" x14ac:dyDescent="0.25">
      <c r="C38" s="795"/>
      <c r="D38" s="795"/>
      <c r="E38" s="795"/>
      <c r="F38" s="795"/>
      <c r="G38" s="795"/>
      <c r="H38" s="795"/>
      <c r="I38" s="795"/>
      <c r="J38" s="795"/>
      <c r="K38" s="795"/>
      <c r="L38" s="795"/>
      <c r="M38" s="795"/>
      <c r="N38" s="795"/>
      <c r="O38" s="795"/>
      <c r="P38" s="795"/>
      <c r="Q38" s="795"/>
      <c r="R38" s="795"/>
    </row>
    <row r="39" spans="2:19" ht="30" customHeight="1" x14ac:dyDescent="0.25">
      <c r="C39" s="795"/>
      <c r="D39" s="795"/>
      <c r="E39" s="795"/>
      <c r="F39" s="837" t="s">
        <v>33087</v>
      </c>
      <c r="G39" s="838"/>
      <c r="H39" s="838"/>
      <c r="I39" s="838"/>
      <c r="J39" s="841"/>
      <c r="K39" s="795"/>
      <c r="L39" s="795"/>
      <c r="M39" s="795"/>
      <c r="N39" s="795"/>
      <c r="O39" s="795"/>
      <c r="P39" s="795"/>
      <c r="Q39" s="795"/>
      <c r="R39" s="795"/>
    </row>
    <row r="40" spans="2:19" ht="30" customHeight="1" x14ac:dyDescent="0.25">
      <c r="C40" s="795"/>
      <c r="D40" s="795"/>
      <c r="E40" s="801" t="s">
        <v>33088</v>
      </c>
      <c r="F40" s="837" t="s">
        <v>25181</v>
      </c>
      <c r="G40" s="838"/>
      <c r="H40" s="839">
        <v>3.4500000000000003E-2</v>
      </c>
      <c r="I40" s="839"/>
      <c r="J40" s="782">
        <f>+H40+1</f>
        <v>1.0345</v>
      </c>
      <c r="K40" s="795"/>
      <c r="L40" s="795"/>
      <c r="M40" s="795"/>
      <c r="N40" s="795"/>
      <c r="O40" s="795"/>
      <c r="P40" s="795"/>
      <c r="Q40" s="700">
        <f>+H40+H44+1</f>
        <v>1.0478000000000001</v>
      </c>
      <c r="R40" s="802">
        <f>((Q40*Q41*Q42)/Q43)-1</f>
        <v>0.14016800153606668</v>
      </c>
    </row>
    <row r="41" spans="2:19" ht="30" customHeight="1" x14ac:dyDescent="0.25">
      <c r="C41" s="795"/>
      <c r="D41" s="795"/>
      <c r="E41" s="801"/>
      <c r="F41" s="784"/>
      <c r="G41" s="784"/>
      <c r="H41" s="785"/>
      <c r="I41" s="785"/>
      <c r="J41" s="786"/>
      <c r="K41" s="795"/>
      <c r="L41" s="795"/>
      <c r="M41" s="795"/>
      <c r="N41" s="795"/>
      <c r="O41" s="795"/>
      <c r="P41" s="795"/>
      <c r="Q41" s="700">
        <f>1+H42</f>
        <v>1.0085</v>
      </c>
      <c r="R41" s="700"/>
    </row>
    <row r="42" spans="2:19" ht="30" customHeight="1" x14ac:dyDescent="0.25">
      <c r="C42" s="795"/>
      <c r="D42" s="795"/>
      <c r="E42" s="801" t="s">
        <v>33089</v>
      </c>
      <c r="F42" s="842" t="s">
        <v>33076</v>
      </c>
      <c r="G42" s="838"/>
      <c r="H42" s="839">
        <v>8.5000000000000006E-3</v>
      </c>
      <c r="I42" s="839"/>
      <c r="J42" s="782">
        <f>+H42+1</f>
        <v>1.0085</v>
      </c>
      <c r="K42" s="795"/>
      <c r="L42" s="795"/>
      <c r="M42" s="795"/>
      <c r="N42" s="795"/>
      <c r="O42" s="795"/>
      <c r="P42" s="795"/>
      <c r="Q42" s="700">
        <f>1+H46</f>
        <v>1.0396000000000001</v>
      </c>
      <c r="R42" s="700"/>
    </row>
    <row r="43" spans="2:19" ht="30" customHeight="1" x14ac:dyDescent="0.25">
      <c r="C43" s="795"/>
      <c r="D43" s="795"/>
      <c r="E43" s="801"/>
      <c r="F43" s="781"/>
      <c r="G43" s="781"/>
      <c r="H43" s="781"/>
      <c r="I43" s="781"/>
      <c r="J43" s="781"/>
      <c r="K43" s="795"/>
      <c r="L43" s="795"/>
      <c r="M43" s="795"/>
      <c r="N43" s="795"/>
      <c r="O43" s="795"/>
      <c r="P43" s="795"/>
      <c r="Q43" s="700">
        <f>1-H48</f>
        <v>0.96350000000000002</v>
      </c>
      <c r="R43" s="700"/>
    </row>
    <row r="44" spans="2:19" ht="30" customHeight="1" x14ac:dyDescent="0.25">
      <c r="C44" s="795"/>
      <c r="D44" s="795"/>
      <c r="E44" s="801" t="s">
        <v>33090</v>
      </c>
      <c r="F44" s="842" t="s">
        <v>33078</v>
      </c>
      <c r="G44" s="843"/>
      <c r="H44" s="839">
        <v>1.3299999999999999E-2</v>
      </c>
      <c r="I44" s="839"/>
      <c r="J44" s="782">
        <f>+H44+1</f>
        <v>1.0133000000000001</v>
      </c>
      <c r="K44" s="795"/>
      <c r="L44" s="795"/>
      <c r="M44" s="795"/>
      <c r="N44" s="795"/>
      <c r="O44" s="795"/>
      <c r="P44" s="795"/>
      <c r="Q44" s="795"/>
      <c r="R44" s="795"/>
    </row>
    <row r="45" spans="2:19" ht="30" customHeight="1" x14ac:dyDescent="0.25">
      <c r="C45" s="795"/>
      <c r="D45" s="795"/>
      <c r="E45" s="801"/>
      <c r="F45" s="781"/>
      <c r="G45" s="781"/>
      <c r="H45" s="781"/>
      <c r="I45" s="781"/>
      <c r="J45" s="781"/>
      <c r="K45" s="795"/>
      <c r="L45" s="795"/>
      <c r="M45" s="795"/>
      <c r="N45" s="795"/>
      <c r="O45" s="795"/>
      <c r="P45" s="795"/>
      <c r="Q45" s="795"/>
      <c r="R45" s="795"/>
    </row>
    <row r="46" spans="2:19" ht="30" customHeight="1" x14ac:dyDescent="0.25">
      <c r="C46" s="795"/>
      <c r="D46" s="795"/>
      <c r="E46" s="801" t="s">
        <v>8346</v>
      </c>
      <c r="F46" s="842" t="s">
        <v>25186</v>
      </c>
      <c r="G46" s="838"/>
      <c r="H46" s="839">
        <v>3.9600000000000003E-2</v>
      </c>
      <c r="I46" s="839"/>
      <c r="J46" s="782">
        <f>+H46+1</f>
        <v>1.0396000000000001</v>
      </c>
      <c r="K46" s="795"/>
      <c r="L46" s="795"/>
      <c r="M46" s="795"/>
      <c r="N46" s="795"/>
      <c r="O46" s="795"/>
      <c r="P46" s="795"/>
      <c r="Q46" s="795"/>
      <c r="R46" s="795"/>
    </row>
    <row r="47" spans="2:19" ht="30" customHeight="1" x14ac:dyDescent="0.25">
      <c r="C47" s="795"/>
      <c r="D47" s="795"/>
      <c r="E47" s="795"/>
      <c r="F47" s="781"/>
      <c r="G47" s="781"/>
      <c r="H47" s="781"/>
      <c r="I47" s="781"/>
      <c r="J47" s="781"/>
      <c r="K47" s="795"/>
      <c r="L47" s="795"/>
      <c r="M47" s="795"/>
      <c r="N47" s="795"/>
      <c r="O47" s="795"/>
      <c r="P47" s="795"/>
      <c r="Q47" s="795"/>
      <c r="R47" s="795"/>
    </row>
    <row r="48" spans="2:19" ht="30" customHeight="1" x14ac:dyDescent="0.25">
      <c r="C48" s="795"/>
      <c r="D48" s="795"/>
      <c r="E48" s="801" t="s">
        <v>33091</v>
      </c>
      <c r="F48" s="842" t="s">
        <v>33092</v>
      </c>
      <c r="G48" s="838"/>
      <c r="H48" s="839">
        <v>3.6499999999999998E-2</v>
      </c>
      <c r="I48" s="839"/>
      <c r="J48" s="782">
        <f>+H48+1</f>
        <v>1.0365</v>
      </c>
      <c r="K48" s="795"/>
      <c r="L48" s="795"/>
      <c r="M48" s="795"/>
      <c r="N48" s="795"/>
      <c r="O48" s="795"/>
      <c r="P48" s="795"/>
      <c r="Q48" s="795"/>
      <c r="R48" s="795"/>
    </row>
    <row r="49" spans="3:18" ht="30" customHeight="1" x14ac:dyDescent="0.25">
      <c r="C49" s="795"/>
      <c r="D49" s="795"/>
      <c r="E49" s="795"/>
      <c r="F49" s="837" t="s">
        <v>33079</v>
      </c>
      <c r="G49" s="838"/>
      <c r="H49" s="839">
        <v>0.65</v>
      </c>
      <c r="I49" s="839"/>
      <c r="J49" s="791"/>
      <c r="K49" s="795"/>
      <c r="L49" s="795"/>
      <c r="M49" s="795"/>
      <c r="N49" s="795"/>
      <c r="O49" s="795"/>
      <c r="P49" s="795"/>
      <c r="Q49" s="795"/>
      <c r="R49" s="795"/>
    </row>
    <row r="50" spans="3:18" ht="30" customHeight="1" x14ac:dyDescent="0.25">
      <c r="C50" s="795"/>
      <c r="D50" s="795"/>
      <c r="E50" s="795"/>
      <c r="F50" s="837" t="s">
        <v>33080</v>
      </c>
      <c r="G50" s="838"/>
      <c r="H50" s="839">
        <v>0.03</v>
      </c>
      <c r="I50" s="839"/>
      <c r="J50" s="791"/>
      <c r="K50" s="795"/>
      <c r="L50" s="795"/>
      <c r="M50" s="795"/>
      <c r="N50" s="795"/>
      <c r="O50" s="795"/>
      <c r="P50" s="795"/>
      <c r="Q50" s="795"/>
      <c r="R50" s="795"/>
    </row>
    <row r="51" spans="3:18" ht="30" customHeight="1" x14ac:dyDescent="0.25">
      <c r="C51" s="795"/>
      <c r="D51" s="795"/>
      <c r="E51" s="795"/>
      <c r="F51" s="837" t="s">
        <v>33081</v>
      </c>
      <c r="G51" s="838"/>
      <c r="H51" s="839" t="s">
        <v>19841</v>
      </c>
      <c r="I51" s="839"/>
      <c r="J51" s="791"/>
      <c r="K51" s="795"/>
      <c r="L51" s="795"/>
      <c r="M51" s="795"/>
      <c r="N51" s="795"/>
      <c r="O51" s="795"/>
      <c r="P51" s="795"/>
      <c r="Q51" s="795"/>
      <c r="R51" s="795"/>
    </row>
    <row r="52" spans="3:18" ht="30" customHeight="1" x14ac:dyDescent="0.25">
      <c r="C52" s="795"/>
      <c r="D52" s="795"/>
      <c r="E52" s="795"/>
      <c r="F52" s="795"/>
      <c r="G52" s="795"/>
      <c r="H52" s="795"/>
      <c r="I52" s="795"/>
      <c r="J52" s="795"/>
      <c r="K52" s="795"/>
      <c r="L52" s="795"/>
      <c r="M52" s="795"/>
      <c r="N52" s="795"/>
      <c r="O52" s="795"/>
      <c r="P52" s="795"/>
      <c r="Q52" s="795"/>
      <c r="R52" s="795"/>
    </row>
    <row r="53" spans="3:18" ht="30" customHeight="1" x14ac:dyDescent="0.25">
      <c r="C53" s="795"/>
      <c r="D53" s="795"/>
      <c r="E53" s="795"/>
      <c r="F53" s="837" t="s">
        <v>25180</v>
      </c>
      <c r="G53" s="838"/>
      <c r="H53" s="838"/>
      <c r="I53" s="838"/>
      <c r="J53" s="783">
        <f>((Q40*Q41*Q42)/Q43)-1</f>
        <v>0.14016800153606668</v>
      </c>
      <c r="K53" s="795"/>
      <c r="L53" s="795"/>
      <c r="M53" s="795"/>
      <c r="N53" s="795"/>
      <c r="O53" s="795"/>
      <c r="P53" s="795"/>
      <c r="Q53" s="795"/>
      <c r="R53" s="795"/>
    </row>
    <row r="54" spans="3:18" ht="30" customHeight="1" x14ac:dyDescent="0.25"/>
    <row r="55" spans="3:18" ht="30" customHeight="1" x14ac:dyDescent="0.25"/>
  </sheetData>
  <mergeCells count="79">
    <mergeCell ref="F51:G51"/>
    <mergeCell ref="H51:I51"/>
    <mergeCell ref="F53:I53"/>
    <mergeCell ref="F48:G48"/>
    <mergeCell ref="H48:I48"/>
    <mergeCell ref="F49:G49"/>
    <mergeCell ref="H49:I49"/>
    <mergeCell ref="F50:G50"/>
    <mergeCell ref="H50:I50"/>
    <mergeCell ref="F42:G42"/>
    <mergeCell ref="H42:I42"/>
    <mergeCell ref="F44:G44"/>
    <mergeCell ref="H44:I44"/>
    <mergeCell ref="F46:G46"/>
    <mergeCell ref="H46:I46"/>
    <mergeCell ref="C35:L35"/>
    <mergeCell ref="G36:J36"/>
    <mergeCell ref="G37:J37"/>
    <mergeCell ref="F39:J39"/>
    <mergeCell ref="F40:G40"/>
    <mergeCell ref="H40:I40"/>
    <mergeCell ref="B8:N8"/>
    <mergeCell ref="B10:N10"/>
    <mergeCell ref="C20:D20"/>
    <mergeCell ref="E20:F20"/>
    <mergeCell ref="C18:D18"/>
    <mergeCell ref="E18:F18"/>
    <mergeCell ref="C17:D17"/>
    <mergeCell ref="E17:F17"/>
    <mergeCell ref="I18:J18"/>
    <mergeCell ref="K18:L18"/>
    <mergeCell ref="I17:J17"/>
    <mergeCell ref="K17:L17"/>
    <mergeCell ref="I20:J20"/>
    <mergeCell ref="K20:L20"/>
    <mergeCell ref="E11:I11"/>
    <mergeCell ref="H13:I13"/>
    <mergeCell ref="C7:J7"/>
    <mergeCell ref="K7:M7"/>
    <mergeCell ref="C3:M3"/>
    <mergeCell ref="K4:M4"/>
    <mergeCell ref="C5:J5"/>
    <mergeCell ref="K5:M5"/>
    <mergeCell ref="K6:M6"/>
    <mergeCell ref="I33:L33"/>
    <mergeCell ref="C29:D29"/>
    <mergeCell ref="E29:F29"/>
    <mergeCell ref="I29:J29"/>
    <mergeCell ref="K29:L29"/>
    <mergeCell ref="I30:J30"/>
    <mergeCell ref="K30:L30"/>
    <mergeCell ref="C31:D31"/>
    <mergeCell ref="E31:F31"/>
    <mergeCell ref="C33:F33"/>
    <mergeCell ref="C28:D28"/>
    <mergeCell ref="E28:F28"/>
    <mergeCell ref="C30:D30"/>
    <mergeCell ref="E30:F30"/>
    <mergeCell ref="E22:F22"/>
    <mergeCell ref="C27:D27"/>
    <mergeCell ref="E27:F27"/>
    <mergeCell ref="C26:G26"/>
    <mergeCell ref="I26:M26"/>
    <mergeCell ref="I31:J31"/>
    <mergeCell ref="K31:L31"/>
    <mergeCell ref="H14:I14"/>
    <mergeCell ref="C16:G16"/>
    <mergeCell ref="I16:M16"/>
    <mergeCell ref="I27:J27"/>
    <mergeCell ref="K27:L27"/>
    <mergeCell ref="I22:J22"/>
    <mergeCell ref="I28:J28"/>
    <mergeCell ref="K28:L28"/>
    <mergeCell ref="K22:L22"/>
    <mergeCell ref="I24:J24"/>
    <mergeCell ref="K24:L24"/>
    <mergeCell ref="C24:D24"/>
    <mergeCell ref="E24:F24"/>
    <mergeCell ref="C22:D22"/>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rowBreaks count="1" manualBreakCount="1">
    <brk id="34"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tabColor theme="5"/>
  </sheetPr>
  <dimension ref="A1:E3573"/>
  <sheetViews>
    <sheetView topLeftCell="A52" workbookViewId="0">
      <selection activeCell="B69" sqref="B69"/>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5" t="s">
        <v>15676</v>
      </c>
      <c r="B1" s="136" t="s">
        <v>15684</v>
      </c>
      <c r="C1" s="177" t="s">
        <v>25156</v>
      </c>
      <c r="D1" s="137" t="s">
        <v>19892</v>
      </c>
    </row>
    <row r="2" spans="1:5" x14ac:dyDescent="0.25">
      <c r="A2" s="138">
        <v>10000</v>
      </c>
      <c r="B2" s="139" t="s">
        <v>19893</v>
      </c>
      <c r="C2" s="161"/>
      <c r="D2" s="140"/>
    </row>
    <row r="3" spans="1:5" x14ac:dyDescent="0.25">
      <c r="A3" s="141">
        <v>10900</v>
      </c>
      <c r="B3" s="142" t="s">
        <v>19894</v>
      </c>
      <c r="C3" s="157" t="s">
        <v>15719</v>
      </c>
      <c r="D3" s="143">
        <v>0.49</v>
      </c>
      <c r="E3" s="144"/>
    </row>
    <row r="4" spans="1:5" x14ac:dyDescent="0.25">
      <c r="A4" s="141">
        <v>11000</v>
      </c>
      <c r="B4" s="142" t="s">
        <v>19895</v>
      </c>
      <c r="C4" s="157" t="s">
        <v>15719</v>
      </c>
      <c r="D4" s="143">
        <v>0.6</v>
      </c>
      <c r="E4" s="144"/>
    </row>
    <row r="5" spans="1:5" outlineLevel="1" x14ac:dyDescent="0.25">
      <c r="A5" s="141">
        <v>11100</v>
      </c>
      <c r="B5" s="142" t="s">
        <v>19896</v>
      </c>
      <c r="C5" s="157" t="s">
        <v>15747</v>
      </c>
      <c r="D5" s="143">
        <v>4.34</v>
      </c>
      <c r="E5" s="144"/>
    </row>
    <row r="6" spans="1:5" outlineLevel="1" x14ac:dyDescent="0.25">
      <c r="A6" s="141">
        <v>11300</v>
      </c>
      <c r="B6" s="142" t="s">
        <v>19897</v>
      </c>
      <c r="C6" s="157" t="s">
        <v>25152</v>
      </c>
      <c r="D6" s="143">
        <v>2.5</v>
      </c>
      <c r="E6" s="144"/>
    </row>
    <row r="7" spans="1:5" ht="23.25" outlineLevel="1" x14ac:dyDescent="0.25">
      <c r="A7" s="141">
        <v>11400</v>
      </c>
      <c r="B7" s="142" t="s">
        <v>19898</v>
      </c>
      <c r="C7" s="157" t="s">
        <v>15747</v>
      </c>
      <c r="D7" s="143">
        <v>4.05</v>
      </c>
      <c r="E7" s="144"/>
    </row>
    <row r="8" spans="1:5" ht="23.25" outlineLevel="1" x14ac:dyDescent="0.25">
      <c r="A8" s="141">
        <v>11500</v>
      </c>
      <c r="B8" s="142" t="s">
        <v>19899</v>
      </c>
      <c r="C8" s="157" t="s">
        <v>15747</v>
      </c>
      <c r="D8" s="143">
        <v>3.98</v>
      </c>
      <c r="E8" s="144"/>
    </row>
    <row r="9" spans="1:5" outlineLevel="1" x14ac:dyDescent="0.25">
      <c r="A9" s="141">
        <v>11600</v>
      </c>
      <c r="B9" s="142" t="s">
        <v>19900</v>
      </c>
      <c r="C9" s="157" t="s">
        <v>19901</v>
      </c>
      <c r="D9" s="143">
        <v>182.85</v>
      </c>
      <c r="E9" s="144"/>
    </row>
    <row r="10" spans="1:5" outlineLevel="1" x14ac:dyDescent="0.25">
      <c r="A10" s="141">
        <v>11700</v>
      </c>
      <c r="B10" s="142" t="s">
        <v>19902</v>
      </c>
      <c r="C10" s="157" t="s">
        <v>25157</v>
      </c>
      <c r="D10" s="143">
        <v>5.47</v>
      </c>
      <c r="E10" s="144"/>
    </row>
    <row r="11" spans="1:5" x14ac:dyDescent="0.25">
      <c r="A11" s="141">
        <v>11800</v>
      </c>
      <c r="B11" s="142" t="s">
        <v>19903</v>
      </c>
      <c r="C11" s="157" t="s">
        <v>15747</v>
      </c>
      <c r="D11" s="143">
        <v>1.86</v>
      </c>
      <c r="E11" s="144"/>
    </row>
    <row r="12" spans="1:5" outlineLevel="1" x14ac:dyDescent="0.25">
      <c r="A12" s="141">
        <v>11900</v>
      </c>
      <c r="B12" s="142" t="s">
        <v>19904</v>
      </c>
      <c r="C12" s="157" t="s">
        <v>15747</v>
      </c>
      <c r="D12" s="143">
        <v>7.47</v>
      </c>
      <c r="E12" s="144"/>
    </row>
    <row r="13" spans="1:5" outlineLevel="1" x14ac:dyDescent="0.25">
      <c r="A13" s="141">
        <v>12000</v>
      </c>
      <c r="B13" s="142" t="s">
        <v>19905</v>
      </c>
      <c r="C13" s="157" t="s">
        <v>15747</v>
      </c>
      <c r="D13" s="143">
        <v>9.36</v>
      </c>
      <c r="E13" s="144"/>
    </row>
    <row r="14" spans="1:5" outlineLevel="1" x14ac:dyDescent="0.25">
      <c r="A14" s="141">
        <v>12100</v>
      </c>
      <c r="B14" s="142" t="s">
        <v>19906</v>
      </c>
      <c r="C14" s="157" t="s">
        <v>15747</v>
      </c>
      <c r="D14" s="143">
        <v>6.26</v>
      </c>
      <c r="E14" s="144"/>
    </row>
    <row r="15" spans="1:5" outlineLevel="1" x14ac:dyDescent="0.25">
      <c r="A15" s="141">
        <v>12200</v>
      </c>
      <c r="B15" s="142" t="s">
        <v>19907</v>
      </c>
      <c r="C15" s="157" t="s">
        <v>15747</v>
      </c>
      <c r="D15" s="143">
        <v>13.98</v>
      </c>
      <c r="E15" s="144"/>
    </row>
    <row r="16" spans="1:5" outlineLevel="1" x14ac:dyDescent="0.25">
      <c r="A16" s="141">
        <v>12300</v>
      </c>
      <c r="B16" s="142" t="s">
        <v>19908</v>
      </c>
      <c r="C16" s="157" t="s">
        <v>15747</v>
      </c>
      <c r="D16" s="143">
        <v>4.68</v>
      </c>
      <c r="E16" s="144"/>
    </row>
    <row r="17" spans="1:5" ht="23.25" outlineLevel="1" x14ac:dyDescent="0.25">
      <c r="A17" s="141">
        <v>12400</v>
      </c>
      <c r="B17" s="142" t="s">
        <v>19909</v>
      </c>
      <c r="C17" s="157" t="s">
        <v>15692</v>
      </c>
      <c r="D17" s="143">
        <v>84.11</v>
      </c>
      <c r="E17" s="144"/>
    </row>
    <row r="18" spans="1:5" outlineLevel="1" x14ac:dyDescent="0.25">
      <c r="A18" s="141">
        <v>12500</v>
      </c>
      <c r="B18" s="142" t="s">
        <v>19910</v>
      </c>
      <c r="C18" s="157" t="s">
        <v>15692</v>
      </c>
      <c r="D18" s="143">
        <v>41.68</v>
      </c>
      <c r="E18" s="144"/>
    </row>
    <row r="19" spans="1:5" x14ac:dyDescent="0.25">
      <c r="A19" s="141">
        <v>12600</v>
      </c>
      <c r="B19" s="142" t="s">
        <v>19911</v>
      </c>
      <c r="C19" s="157" t="s">
        <v>15692</v>
      </c>
      <c r="D19" s="143">
        <v>62</v>
      </c>
      <c r="E19" s="144"/>
    </row>
    <row r="20" spans="1:5" outlineLevel="1" x14ac:dyDescent="0.25">
      <c r="A20" s="141">
        <v>12700</v>
      </c>
      <c r="B20" s="142" t="s">
        <v>19912</v>
      </c>
      <c r="C20" s="157" t="s">
        <v>15692</v>
      </c>
      <c r="D20" s="143">
        <v>164.55</v>
      </c>
      <c r="E20" s="144"/>
    </row>
    <row r="21" spans="1:5" outlineLevel="1" x14ac:dyDescent="0.25">
      <c r="A21" s="141">
        <v>12800</v>
      </c>
      <c r="B21" s="142" t="s">
        <v>19913</v>
      </c>
      <c r="C21" s="157" t="s">
        <v>15747</v>
      </c>
      <c r="D21" s="143">
        <v>1.85</v>
      </c>
      <c r="E21" s="144"/>
    </row>
    <row r="22" spans="1:5" ht="23.25" outlineLevel="1" x14ac:dyDescent="0.25">
      <c r="A22" s="141">
        <v>13100</v>
      </c>
      <c r="B22" s="142" t="s">
        <v>19914</v>
      </c>
      <c r="C22" s="157" t="s">
        <v>15843</v>
      </c>
      <c r="D22" s="143">
        <v>4.92</v>
      </c>
      <c r="E22" s="144"/>
    </row>
    <row r="23" spans="1:5" ht="23.25" outlineLevel="1" x14ac:dyDescent="0.25">
      <c r="A23" s="141">
        <v>13200</v>
      </c>
      <c r="B23" s="142" t="s">
        <v>19915</v>
      </c>
      <c r="C23" s="157" t="s">
        <v>15843</v>
      </c>
      <c r="D23" s="143">
        <v>25.81</v>
      </c>
      <c r="E23" s="144"/>
    </row>
    <row r="24" spans="1:5" ht="23.25" outlineLevel="1" x14ac:dyDescent="0.25">
      <c r="A24" s="141">
        <v>13300</v>
      </c>
      <c r="B24" s="142" t="s">
        <v>19916</v>
      </c>
      <c r="C24" s="157" t="s">
        <v>15843</v>
      </c>
      <c r="D24" s="143">
        <v>30.04</v>
      </c>
      <c r="E24" s="144"/>
    </row>
    <row r="25" spans="1:5" ht="23.25" x14ac:dyDescent="0.25">
      <c r="A25" s="141">
        <v>13400</v>
      </c>
      <c r="B25" s="142" t="s">
        <v>19917</v>
      </c>
      <c r="C25" s="157" t="s">
        <v>15843</v>
      </c>
      <c r="D25" s="143">
        <v>0.69</v>
      </c>
      <c r="E25" s="144"/>
    </row>
    <row r="26" spans="1:5" outlineLevel="1" x14ac:dyDescent="0.25">
      <c r="A26" s="141">
        <v>13500</v>
      </c>
      <c r="B26" s="142" t="s">
        <v>19918</v>
      </c>
      <c r="C26" s="157" t="s">
        <v>15843</v>
      </c>
      <c r="D26" s="143">
        <v>0.52</v>
      </c>
      <c r="E26" s="144"/>
    </row>
    <row r="27" spans="1:5" ht="23.25" outlineLevel="1" x14ac:dyDescent="0.25">
      <c r="A27" s="141">
        <v>13600</v>
      </c>
      <c r="B27" s="142" t="s">
        <v>19919</v>
      </c>
      <c r="C27" s="157" t="s">
        <v>15843</v>
      </c>
      <c r="D27" s="143">
        <v>1.79</v>
      </c>
      <c r="E27" s="144"/>
    </row>
    <row r="28" spans="1:5" ht="23.25" outlineLevel="1" x14ac:dyDescent="0.25">
      <c r="A28" s="141">
        <v>13700</v>
      </c>
      <c r="B28" s="142" t="s">
        <v>19920</v>
      </c>
      <c r="C28" s="157" t="s">
        <v>15843</v>
      </c>
      <c r="D28" s="143">
        <v>3.16</v>
      </c>
      <c r="E28" s="144"/>
    </row>
    <row r="29" spans="1:5" outlineLevel="1" x14ac:dyDescent="0.25">
      <c r="A29" s="138">
        <v>20000</v>
      </c>
      <c r="B29" s="139" t="s">
        <v>19921</v>
      </c>
      <c r="C29" s="161"/>
      <c r="D29" s="140"/>
    </row>
    <row r="30" spans="1:5" outlineLevel="1" x14ac:dyDescent="0.25">
      <c r="A30" s="141">
        <v>20100</v>
      </c>
      <c r="B30" s="142" t="s">
        <v>19922</v>
      </c>
      <c r="C30" s="157" t="s">
        <v>19923</v>
      </c>
      <c r="D30" s="143" t="s">
        <v>19923</v>
      </c>
    </row>
    <row r="31" spans="1:5" outlineLevel="1" x14ac:dyDescent="0.25">
      <c r="A31" s="141">
        <v>20101</v>
      </c>
      <c r="B31" s="142" t="s">
        <v>19924</v>
      </c>
      <c r="C31" s="157" t="s">
        <v>15747</v>
      </c>
      <c r="D31" s="143">
        <v>56.78</v>
      </c>
      <c r="E31" s="144"/>
    </row>
    <row r="32" spans="1:5" x14ac:dyDescent="0.25">
      <c r="A32" s="141">
        <v>20102</v>
      </c>
      <c r="B32" s="142" t="s">
        <v>19925</v>
      </c>
      <c r="C32" s="157" t="s">
        <v>15692</v>
      </c>
      <c r="D32" s="143">
        <v>104.26</v>
      </c>
      <c r="E32" s="144"/>
    </row>
    <row r="33" spans="1:5" outlineLevel="1" x14ac:dyDescent="0.25">
      <c r="A33" s="141">
        <v>20200</v>
      </c>
      <c r="B33" s="142" t="s">
        <v>19926</v>
      </c>
      <c r="C33" s="157" t="s">
        <v>19923</v>
      </c>
      <c r="D33" s="143" t="s">
        <v>19923</v>
      </c>
    </row>
    <row r="34" spans="1:5" outlineLevel="1" x14ac:dyDescent="0.25">
      <c r="A34" s="141">
        <v>20202</v>
      </c>
      <c r="B34" s="142" t="s">
        <v>19927</v>
      </c>
      <c r="C34" s="157" t="s">
        <v>15692</v>
      </c>
      <c r="D34" s="143">
        <v>505.57</v>
      </c>
      <c r="E34" s="144"/>
    </row>
    <row r="35" spans="1:5" ht="23.25" outlineLevel="1" x14ac:dyDescent="0.25">
      <c r="A35" s="141">
        <v>20204</v>
      </c>
      <c r="B35" s="142" t="s">
        <v>19928</v>
      </c>
      <c r="C35" s="157" t="s">
        <v>15692</v>
      </c>
      <c r="D35" s="143">
        <v>78.739999999999995</v>
      </c>
      <c r="E35" s="144"/>
    </row>
    <row r="36" spans="1:5" ht="23.25" outlineLevel="1" x14ac:dyDescent="0.25">
      <c r="A36" s="141">
        <v>20205</v>
      </c>
      <c r="B36" s="142" t="s">
        <v>19929</v>
      </c>
      <c r="C36" s="157" t="s">
        <v>15692</v>
      </c>
      <c r="D36" s="143">
        <v>157.47999999999999</v>
      </c>
      <c r="E36" s="144"/>
    </row>
    <row r="37" spans="1:5" ht="23.25" outlineLevel="1" x14ac:dyDescent="0.25">
      <c r="A37" s="141">
        <v>20206</v>
      </c>
      <c r="B37" s="142" t="s">
        <v>19930</v>
      </c>
      <c r="C37" s="157" t="s">
        <v>15692</v>
      </c>
      <c r="D37" s="143">
        <v>236.22</v>
      </c>
      <c r="E37" s="144"/>
    </row>
    <row r="38" spans="1:5" ht="23.25" outlineLevel="1" x14ac:dyDescent="0.25">
      <c r="A38" s="141">
        <v>20207</v>
      </c>
      <c r="B38" s="142" t="s">
        <v>19931</v>
      </c>
      <c r="C38" s="157" t="s">
        <v>15692</v>
      </c>
      <c r="D38" s="143">
        <v>78.739999999999995</v>
      </c>
      <c r="E38" s="144"/>
    </row>
    <row r="39" spans="1:5" ht="23.25" x14ac:dyDescent="0.25">
      <c r="A39" s="141">
        <v>20208</v>
      </c>
      <c r="B39" s="142" t="s">
        <v>19932</v>
      </c>
      <c r="C39" s="157" t="s">
        <v>15692</v>
      </c>
      <c r="D39" s="143">
        <v>138.63</v>
      </c>
      <c r="E39" s="144"/>
    </row>
    <row r="40" spans="1:5" outlineLevel="1" x14ac:dyDescent="0.25">
      <c r="A40" s="141">
        <v>20209</v>
      </c>
      <c r="B40" s="142" t="s">
        <v>19933</v>
      </c>
      <c r="C40" s="157" t="s">
        <v>15692</v>
      </c>
      <c r="D40" s="143">
        <v>149.69</v>
      </c>
      <c r="E40" s="144"/>
    </row>
    <row r="41" spans="1:5" ht="23.25" outlineLevel="1" x14ac:dyDescent="0.25">
      <c r="A41" s="141">
        <v>20210</v>
      </c>
      <c r="B41" s="142" t="s">
        <v>19934</v>
      </c>
      <c r="C41" s="157" t="s">
        <v>15747</v>
      </c>
      <c r="D41" s="143">
        <v>96.56</v>
      </c>
      <c r="E41" s="144"/>
    </row>
    <row r="42" spans="1:5" outlineLevel="1" x14ac:dyDescent="0.25">
      <c r="A42" s="141">
        <v>20300</v>
      </c>
      <c r="B42" s="142" t="s">
        <v>19935</v>
      </c>
      <c r="C42" s="157" t="s">
        <v>19923</v>
      </c>
      <c r="D42" s="143" t="s">
        <v>19923</v>
      </c>
    </row>
    <row r="43" spans="1:5" ht="23.25" outlineLevel="1" x14ac:dyDescent="0.25">
      <c r="A43" s="141">
        <v>20301</v>
      </c>
      <c r="B43" s="142" t="s">
        <v>19936</v>
      </c>
      <c r="C43" s="157" t="s">
        <v>15692</v>
      </c>
      <c r="D43" s="143">
        <v>295.7</v>
      </c>
      <c r="E43" s="144"/>
    </row>
    <row r="44" spans="1:5" ht="23.25" outlineLevel="1" x14ac:dyDescent="0.25">
      <c r="A44" s="141">
        <v>20302</v>
      </c>
      <c r="B44" s="142" t="s">
        <v>19937</v>
      </c>
      <c r="C44" s="157" t="s">
        <v>15692</v>
      </c>
      <c r="D44" s="143">
        <v>457.8</v>
      </c>
      <c r="E44" s="144"/>
    </row>
    <row r="45" spans="1:5" ht="23.25" outlineLevel="1" x14ac:dyDescent="0.25">
      <c r="A45" s="141">
        <v>20303</v>
      </c>
      <c r="B45" s="142" t="s">
        <v>19938</v>
      </c>
      <c r="C45" s="157" t="s">
        <v>15692</v>
      </c>
      <c r="D45" s="143">
        <v>619.9</v>
      </c>
      <c r="E45" s="144"/>
    </row>
    <row r="46" spans="1:5" ht="23.25" x14ac:dyDescent="0.25">
      <c r="A46" s="141">
        <v>20305</v>
      </c>
      <c r="B46" s="142" t="s">
        <v>19928</v>
      </c>
      <c r="C46" s="157" t="s">
        <v>15692</v>
      </c>
      <c r="D46" s="143">
        <v>133.59</v>
      </c>
      <c r="E46" s="144"/>
    </row>
    <row r="47" spans="1:5" ht="23.25" outlineLevel="1" x14ac:dyDescent="0.25">
      <c r="A47" s="141">
        <v>20306</v>
      </c>
      <c r="B47" s="142" t="s">
        <v>19929</v>
      </c>
      <c r="C47" s="157" t="s">
        <v>15692</v>
      </c>
      <c r="D47" s="143">
        <v>200.39</v>
      </c>
      <c r="E47" s="144"/>
    </row>
    <row r="48" spans="1:5" ht="23.25" outlineLevel="1" x14ac:dyDescent="0.25">
      <c r="A48" s="141">
        <v>20307</v>
      </c>
      <c r="B48" s="142" t="s">
        <v>19930</v>
      </c>
      <c r="C48" s="157" t="s">
        <v>15692</v>
      </c>
      <c r="D48" s="143">
        <v>267.19</v>
      </c>
      <c r="E48" s="144"/>
    </row>
    <row r="49" spans="1:5" ht="23.25" outlineLevel="1" x14ac:dyDescent="0.25">
      <c r="A49" s="141">
        <v>20308</v>
      </c>
      <c r="B49" s="142" t="s">
        <v>19939</v>
      </c>
      <c r="C49" s="157" t="s">
        <v>15692</v>
      </c>
      <c r="D49" s="143">
        <v>133.59</v>
      </c>
      <c r="E49" s="144"/>
    </row>
    <row r="50" spans="1:5" ht="23.25" outlineLevel="1" x14ac:dyDescent="0.25">
      <c r="A50" s="141">
        <v>20309</v>
      </c>
      <c r="B50" s="142" t="s">
        <v>19940</v>
      </c>
      <c r="C50" s="157" t="s">
        <v>15692</v>
      </c>
      <c r="D50" s="143">
        <v>200.39</v>
      </c>
      <c r="E50" s="144"/>
    </row>
    <row r="51" spans="1:5" outlineLevel="1" x14ac:dyDescent="0.25">
      <c r="A51" s="141">
        <v>20310</v>
      </c>
      <c r="B51" s="142" t="s">
        <v>19933</v>
      </c>
      <c r="C51" s="157" t="s">
        <v>15692</v>
      </c>
      <c r="D51" s="143">
        <v>325.95</v>
      </c>
      <c r="E51" s="144"/>
    </row>
    <row r="52" spans="1:5" outlineLevel="1" x14ac:dyDescent="0.25">
      <c r="A52" s="141">
        <v>20311</v>
      </c>
      <c r="B52" s="142" t="s">
        <v>19941</v>
      </c>
      <c r="C52" s="157" t="s">
        <v>15747</v>
      </c>
      <c r="D52" s="143">
        <v>148.24</v>
      </c>
      <c r="E52" s="144"/>
    </row>
    <row r="53" spans="1:5" outlineLevel="1" x14ac:dyDescent="0.25">
      <c r="A53" s="141">
        <v>20312</v>
      </c>
      <c r="B53" s="142" t="s">
        <v>19942</v>
      </c>
      <c r="C53" s="157" t="s">
        <v>15747</v>
      </c>
      <c r="D53" s="143">
        <v>148.07</v>
      </c>
      <c r="E53" s="144"/>
    </row>
    <row r="54" spans="1:5" x14ac:dyDescent="0.25">
      <c r="A54" s="141">
        <v>20313</v>
      </c>
      <c r="B54" s="142" t="s">
        <v>19943</v>
      </c>
      <c r="C54" s="157" t="s">
        <v>15747</v>
      </c>
      <c r="D54" s="143">
        <v>147.82</v>
      </c>
      <c r="E54" s="144"/>
    </row>
    <row r="55" spans="1:5" outlineLevel="1" x14ac:dyDescent="0.25">
      <c r="A55" s="141">
        <v>20314</v>
      </c>
      <c r="B55" s="142" t="s">
        <v>19944</v>
      </c>
      <c r="C55" s="157" t="s">
        <v>15747</v>
      </c>
      <c r="D55" s="143">
        <v>147.72999999999999</v>
      </c>
      <c r="E55" s="144"/>
    </row>
    <row r="56" spans="1:5" ht="34.5" outlineLevel="1" x14ac:dyDescent="0.25">
      <c r="A56" s="141">
        <v>20315</v>
      </c>
      <c r="B56" s="142" t="s">
        <v>19945</v>
      </c>
      <c r="C56" s="157" t="s">
        <v>19946</v>
      </c>
      <c r="D56" s="143">
        <v>100</v>
      </c>
    </row>
    <row r="57" spans="1:5" ht="34.5" outlineLevel="1" x14ac:dyDescent="0.25">
      <c r="A57" s="141">
        <v>20316</v>
      </c>
      <c r="B57" s="142" t="s">
        <v>19947</v>
      </c>
      <c r="C57" s="157" t="s">
        <v>19946</v>
      </c>
      <c r="D57" s="143">
        <v>300</v>
      </c>
    </row>
    <row r="58" spans="1:5" outlineLevel="1" x14ac:dyDescent="0.25">
      <c r="A58" s="141">
        <v>20400</v>
      </c>
      <c r="B58" s="142" t="s">
        <v>19948</v>
      </c>
      <c r="C58" s="157" t="s">
        <v>19923</v>
      </c>
      <c r="D58" s="143" t="s">
        <v>19923</v>
      </c>
    </row>
    <row r="59" spans="1:5" outlineLevel="1" x14ac:dyDescent="0.25">
      <c r="A59" s="141">
        <v>20401</v>
      </c>
      <c r="B59" s="142" t="s">
        <v>19949</v>
      </c>
      <c r="C59" s="157" t="s">
        <v>15747</v>
      </c>
      <c r="D59" s="143">
        <v>76.349999999999994</v>
      </c>
      <c r="E59" s="144"/>
    </row>
    <row r="60" spans="1:5" outlineLevel="1" x14ac:dyDescent="0.25">
      <c r="A60" s="141">
        <v>20402</v>
      </c>
      <c r="B60" s="142" t="s">
        <v>19950</v>
      </c>
      <c r="C60" s="157" t="s">
        <v>15747</v>
      </c>
      <c r="D60" s="143">
        <v>397.97</v>
      </c>
      <c r="E60" s="144"/>
    </row>
    <row r="61" spans="1:5" outlineLevel="1" x14ac:dyDescent="0.25">
      <c r="A61" s="141">
        <v>20403</v>
      </c>
      <c r="B61" s="142" t="s">
        <v>19951</v>
      </c>
      <c r="C61" s="157" t="s">
        <v>15747</v>
      </c>
      <c r="D61" s="143">
        <v>7.54</v>
      </c>
      <c r="E61" s="144"/>
    </row>
    <row r="62" spans="1:5" x14ac:dyDescent="0.25">
      <c r="A62" s="141">
        <v>20500</v>
      </c>
      <c r="B62" s="142" t="s">
        <v>19952</v>
      </c>
      <c r="C62" s="157" t="s">
        <v>19923</v>
      </c>
      <c r="D62" s="143" t="s">
        <v>19923</v>
      </c>
    </row>
    <row r="63" spans="1:5" outlineLevel="1" x14ac:dyDescent="0.25">
      <c r="A63" s="141">
        <v>20503</v>
      </c>
      <c r="B63" s="142" t="s">
        <v>19953</v>
      </c>
      <c r="C63" s="157" t="s">
        <v>15747</v>
      </c>
      <c r="D63" s="143">
        <v>79.44</v>
      </c>
      <c r="E63" s="144"/>
    </row>
    <row r="64" spans="1:5" outlineLevel="1" x14ac:dyDescent="0.25">
      <c r="A64" s="141">
        <v>20504</v>
      </c>
      <c r="B64" s="142" t="s">
        <v>19954</v>
      </c>
      <c r="C64" s="157" t="s">
        <v>15747</v>
      </c>
      <c r="D64" s="143">
        <v>198.24</v>
      </c>
      <c r="E64" s="144"/>
    </row>
    <row r="65" spans="1:5" outlineLevel="1" x14ac:dyDescent="0.25">
      <c r="A65" s="141">
        <v>20600</v>
      </c>
      <c r="B65" s="142" t="s">
        <v>19955</v>
      </c>
      <c r="C65" s="157" t="s">
        <v>19923</v>
      </c>
      <c r="D65" s="143" t="s">
        <v>19923</v>
      </c>
    </row>
    <row r="66" spans="1:5" outlineLevel="1" x14ac:dyDescent="0.25">
      <c r="A66" s="141">
        <v>20601</v>
      </c>
      <c r="B66" s="142" t="s">
        <v>19956</v>
      </c>
      <c r="C66" s="157" t="s">
        <v>19957</v>
      </c>
      <c r="D66" s="143">
        <v>21.21</v>
      </c>
      <c r="E66" s="144"/>
    </row>
    <row r="67" spans="1:5" outlineLevel="1" x14ac:dyDescent="0.25">
      <c r="A67" s="141">
        <v>20602</v>
      </c>
      <c r="B67" s="142" t="s">
        <v>19958</v>
      </c>
      <c r="C67" s="157" t="s">
        <v>19957</v>
      </c>
      <c r="D67" s="143">
        <v>80.42</v>
      </c>
      <c r="E67" s="144"/>
    </row>
    <row r="68" spans="1:5" outlineLevel="1" x14ac:dyDescent="0.25">
      <c r="A68" s="141">
        <v>20603</v>
      </c>
      <c r="B68" s="142" t="s">
        <v>19959</v>
      </c>
      <c r="C68" s="157" t="s">
        <v>19957</v>
      </c>
      <c r="D68" s="143">
        <v>65.23</v>
      </c>
      <c r="E68" s="144"/>
    </row>
    <row r="69" spans="1:5" x14ac:dyDescent="0.25">
      <c r="A69" s="141">
        <v>20604</v>
      </c>
      <c r="B69" s="142" t="s">
        <v>19960</v>
      </c>
      <c r="C69" s="157" t="s">
        <v>19957</v>
      </c>
      <c r="D69" s="143">
        <v>218.53</v>
      </c>
      <c r="E69" s="144"/>
    </row>
    <row r="70" spans="1:5" outlineLevel="1" x14ac:dyDescent="0.25">
      <c r="A70" s="141">
        <v>20605</v>
      </c>
      <c r="B70" s="142" t="s">
        <v>19961</v>
      </c>
      <c r="C70" s="157" t="s">
        <v>19957</v>
      </c>
      <c r="D70" s="143">
        <v>140.21</v>
      </c>
      <c r="E70" s="144"/>
    </row>
    <row r="71" spans="1:5" outlineLevel="1" x14ac:dyDescent="0.25">
      <c r="A71" s="141">
        <v>20606</v>
      </c>
      <c r="B71" s="142" t="s">
        <v>19962</v>
      </c>
      <c r="C71" s="157" t="s">
        <v>19957</v>
      </c>
      <c r="D71" s="143">
        <v>247.19</v>
      </c>
      <c r="E71" s="144"/>
    </row>
    <row r="72" spans="1:5" outlineLevel="1" x14ac:dyDescent="0.25">
      <c r="A72" s="141">
        <v>20607</v>
      </c>
      <c r="B72" s="142" t="s">
        <v>19963</v>
      </c>
      <c r="C72" s="157" t="s">
        <v>19957</v>
      </c>
      <c r="D72" s="143">
        <v>208.83</v>
      </c>
      <c r="E72" s="144"/>
    </row>
    <row r="73" spans="1:5" outlineLevel="1" x14ac:dyDescent="0.25">
      <c r="A73" s="141">
        <v>20608</v>
      </c>
      <c r="B73" s="142" t="s">
        <v>19964</v>
      </c>
      <c r="C73" s="157" t="s">
        <v>19957</v>
      </c>
      <c r="D73" s="143">
        <v>164.34</v>
      </c>
      <c r="E73" s="144"/>
    </row>
    <row r="74" spans="1:5" outlineLevel="1" x14ac:dyDescent="0.25">
      <c r="A74" s="141">
        <v>20609</v>
      </c>
      <c r="B74" s="142" t="s">
        <v>19965</v>
      </c>
      <c r="C74" s="157" t="s">
        <v>19957</v>
      </c>
      <c r="D74" s="143">
        <v>518</v>
      </c>
      <c r="E74" s="144"/>
    </row>
    <row r="75" spans="1:5" outlineLevel="1" x14ac:dyDescent="0.25">
      <c r="A75" s="141">
        <v>20610</v>
      </c>
      <c r="B75" s="142" t="s">
        <v>19966</v>
      </c>
      <c r="C75" s="157" t="s">
        <v>19957</v>
      </c>
      <c r="D75" s="143">
        <v>373.26</v>
      </c>
      <c r="E75" s="144"/>
    </row>
    <row r="76" spans="1:5" x14ac:dyDescent="0.25">
      <c r="A76" s="141">
        <v>20611</v>
      </c>
      <c r="B76" s="142" t="s">
        <v>19967</v>
      </c>
      <c r="C76" s="157" t="s">
        <v>19957</v>
      </c>
      <c r="D76" s="143">
        <v>454.15</v>
      </c>
      <c r="E76" s="144"/>
    </row>
    <row r="77" spans="1:5" outlineLevel="1" x14ac:dyDescent="0.25">
      <c r="A77" s="141">
        <v>20613</v>
      </c>
      <c r="B77" s="142" t="s">
        <v>19968</v>
      </c>
      <c r="C77" s="157" t="s">
        <v>19957</v>
      </c>
      <c r="D77" s="143">
        <v>490.46</v>
      </c>
      <c r="E77" s="144"/>
    </row>
    <row r="78" spans="1:5" outlineLevel="1" x14ac:dyDescent="0.25">
      <c r="A78" s="141">
        <v>20614</v>
      </c>
      <c r="B78" s="142" t="s">
        <v>19969</v>
      </c>
      <c r="C78" s="157" t="s">
        <v>19957</v>
      </c>
      <c r="D78" s="143">
        <v>247.19</v>
      </c>
      <c r="E78" s="144"/>
    </row>
    <row r="79" spans="1:5" outlineLevel="1" x14ac:dyDescent="0.25">
      <c r="A79" s="141">
        <v>20615</v>
      </c>
      <c r="B79" s="142" t="s">
        <v>19970</v>
      </c>
      <c r="C79" s="157" t="s">
        <v>19957</v>
      </c>
      <c r="D79" s="143">
        <v>164.14</v>
      </c>
      <c r="E79" s="144"/>
    </row>
    <row r="80" spans="1:5" outlineLevel="1" x14ac:dyDescent="0.25">
      <c r="A80" s="141">
        <v>20617</v>
      </c>
      <c r="B80" s="142" t="s">
        <v>19971</v>
      </c>
      <c r="C80" s="157" t="s">
        <v>19957</v>
      </c>
      <c r="D80" s="143">
        <v>141.58000000000001</v>
      </c>
      <c r="E80" s="144"/>
    </row>
    <row r="81" spans="1:5" outlineLevel="1" x14ac:dyDescent="0.25">
      <c r="A81" s="141">
        <v>20618</v>
      </c>
      <c r="B81" s="142" t="s">
        <v>19972</v>
      </c>
      <c r="C81" s="157" t="s">
        <v>19957</v>
      </c>
      <c r="D81" s="143">
        <v>204.85</v>
      </c>
      <c r="E81" s="144"/>
    </row>
    <row r="82" spans="1:5" outlineLevel="1" x14ac:dyDescent="0.25">
      <c r="A82" s="141">
        <v>20619</v>
      </c>
      <c r="B82" s="142" t="s">
        <v>19973</v>
      </c>
      <c r="C82" s="157" t="s">
        <v>19957</v>
      </c>
      <c r="D82" s="143">
        <v>123.59</v>
      </c>
      <c r="E82" s="144"/>
    </row>
    <row r="83" spans="1:5" ht="23.25" outlineLevel="1" x14ac:dyDescent="0.25">
      <c r="A83" s="141">
        <v>20621</v>
      </c>
      <c r="B83" s="142" t="s">
        <v>19974</v>
      </c>
      <c r="C83" s="157" t="s">
        <v>19957</v>
      </c>
      <c r="D83" s="143">
        <v>1945.89</v>
      </c>
      <c r="E83" s="144"/>
    </row>
    <row r="84" spans="1:5" ht="23.25" x14ac:dyDescent="0.25">
      <c r="A84" s="141">
        <v>20622</v>
      </c>
      <c r="B84" s="142" t="s">
        <v>19975</v>
      </c>
      <c r="C84" s="157" t="s">
        <v>19957</v>
      </c>
      <c r="D84" s="143">
        <v>1166.8699999999999</v>
      </c>
      <c r="E84" s="144"/>
    </row>
    <row r="85" spans="1:5" outlineLevel="1" x14ac:dyDescent="0.25">
      <c r="A85" s="138">
        <v>30000</v>
      </c>
      <c r="B85" s="139" t="s">
        <v>19976</v>
      </c>
      <c r="C85" s="161"/>
      <c r="D85" s="140"/>
    </row>
    <row r="86" spans="1:5" outlineLevel="1" x14ac:dyDescent="0.25">
      <c r="A86" s="141">
        <v>30100</v>
      </c>
      <c r="B86" s="142" t="s">
        <v>19977</v>
      </c>
      <c r="C86" s="157" t="s">
        <v>19978</v>
      </c>
      <c r="D86" s="143">
        <v>122.22</v>
      </c>
      <c r="E86" s="144"/>
    </row>
    <row r="87" spans="1:5" ht="23.25" outlineLevel="1" x14ac:dyDescent="0.25">
      <c r="A87" s="141">
        <v>30200</v>
      </c>
      <c r="B87" s="142" t="s">
        <v>19979</v>
      </c>
      <c r="C87" s="157" t="s">
        <v>15747</v>
      </c>
      <c r="D87" s="143">
        <v>1.33</v>
      </c>
      <c r="E87" s="144"/>
    </row>
    <row r="88" spans="1:5" outlineLevel="1" x14ac:dyDescent="0.25">
      <c r="A88" s="141">
        <v>30300</v>
      </c>
      <c r="B88" s="142" t="s">
        <v>19980</v>
      </c>
      <c r="C88" s="157" t="s">
        <v>15747</v>
      </c>
      <c r="D88" s="143">
        <v>0.64</v>
      </c>
      <c r="E88" s="144"/>
    </row>
    <row r="89" spans="1:5" outlineLevel="1" x14ac:dyDescent="0.25">
      <c r="A89" s="141">
        <v>30400</v>
      </c>
      <c r="B89" s="142" t="s">
        <v>19981</v>
      </c>
      <c r="C89" s="157" t="s">
        <v>15747</v>
      </c>
      <c r="D89" s="143">
        <v>4.6399999999999997</v>
      </c>
      <c r="E89" s="144"/>
    </row>
    <row r="90" spans="1:5" ht="23.25" outlineLevel="1" x14ac:dyDescent="0.25">
      <c r="A90" s="141">
        <v>30500</v>
      </c>
      <c r="B90" s="142" t="s">
        <v>19982</v>
      </c>
      <c r="C90" s="157" t="s">
        <v>15747</v>
      </c>
      <c r="D90" s="143">
        <v>9.92</v>
      </c>
      <c r="E90" s="144"/>
    </row>
    <row r="91" spans="1:5" x14ac:dyDescent="0.25">
      <c r="A91" s="141">
        <v>30600</v>
      </c>
      <c r="B91" s="142" t="s">
        <v>19983</v>
      </c>
      <c r="C91" s="157" t="s">
        <v>15747</v>
      </c>
      <c r="D91" s="143">
        <v>4.09</v>
      </c>
      <c r="E91" s="144"/>
    </row>
    <row r="92" spans="1:5" ht="23.25" outlineLevel="1" x14ac:dyDescent="0.25">
      <c r="A92" s="141">
        <v>30700</v>
      </c>
      <c r="B92" s="142" t="s">
        <v>19984</v>
      </c>
      <c r="C92" s="157" t="s">
        <v>15747</v>
      </c>
      <c r="D92" s="143">
        <v>2.99</v>
      </c>
      <c r="E92" s="144"/>
    </row>
    <row r="93" spans="1:5" ht="34.5" outlineLevel="1" x14ac:dyDescent="0.25">
      <c r="A93" s="141">
        <v>30800</v>
      </c>
      <c r="B93" s="142" t="s">
        <v>19985</v>
      </c>
      <c r="C93" s="157" t="s">
        <v>15747</v>
      </c>
      <c r="D93" s="143">
        <v>4.6900000000000004</v>
      </c>
      <c r="E93" s="144"/>
    </row>
    <row r="94" spans="1:5" x14ac:dyDescent="0.25">
      <c r="A94" s="141">
        <v>30900</v>
      </c>
      <c r="B94" s="142" t="s">
        <v>19986</v>
      </c>
      <c r="C94" s="157" t="s">
        <v>25155</v>
      </c>
      <c r="D94" s="143">
        <v>2206.4031</v>
      </c>
      <c r="E94" s="144"/>
    </row>
    <row r="95" spans="1:5" outlineLevel="1" x14ac:dyDescent="0.25">
      <c r="A95" s="141">
        <v>31000</v>
      </c>
      <c r="B95" s="142" t="s">
        <v>19987</v>
      </c>
      <c r="C95" s="157" t="s">
        <v>25155</v>
      </c>
      <c r="D95" s="143">
        <v>970.19</v>
      </c>
      <c r="E95" s="144"/>
    </row>
    <row r="96" spans="1:5" ht="23.25" outlineLevel="1" x14ac:dyDescent="0.25">
      <c r="A96" s="141">
        <v>31100</v>
      </c>
      <c r="B96" s="142" t="s">
        <v>19988</v>
      </c>
      <c r="C96" s="157" t="s">
        <v>15747</v>
      </c>
      <c r="D96" s="143">
        <v>2.4900000000000002</v>
      </c>
      <c r="E96" s="144"/>
    </row>
    <row r="97" spans="1:5" ht="23.25" outlineLevel="1" x14ac:dyDescent="0.25">
      <c r="A97" s="141">
        <v>31200</v>
      </c>
      <c r="B97" s="142" t="s">
        <v>19989</v>
      </c>
      <c r="C97" s="157" t="s">
        <v>15747</v>
      </c>
      <c r="D97" s="143">
        <v>3.83</v>
      </c>
      <c r="E97" s="144"/>
    </row>
    <row r="98" spans="1:5" ht="23.25" outlineLevel="1" x14ac:dyDescent="0.25">
      <c r="A98" s="141">
        <v>31300</v>
      </c>
      <c r="B98" s="142" t="s">
        <v>19990</v>
      </c>
      <c r="C98" s="157" t="s">
        <v>15747</v>
      </c>
      <c r="D98" s="143">
        <v>0.42</v>
      </c>
      <c r="E98" s="144"/>
    </row>
    <row r="99" spans="1:5" ht="23.25" outlineLevel="1" x14ac:dyDescent="0.25">
      <c r="A99" s="141">
        <v>31400</v>
      </c>
      <c r="B99" s="142" t="s">
        <v>19991</v>
      </c>
      <c r="C99" s="157" t="s">
        <v>15747</v>
      </c>
      <c r="D99" s="143">
        <v>1.21</v>
      </c>
      <c r="E99" s="144"/>
    </row>
    <row r="100" spans="1:5" ht="45.75" outlineLevel="1" x14ac:dyDescent="0.25">
      <c r="A100" s="141">
        <v>31500</v>
      </c>
      <c r="B100" s="142" t="s">
        <v>19992</v>
      </c>
      <c r="C100" s="157" t="s">
        <v>19923</v>
      </c>
      <c r="D100" s="143" t="s">
        <v>19923</v>
      </c>
    </row>
    <row r="101" spans="1:5" ht="45.75" outlineLevel="1" x14ac:dyDescent="0.25">
      <c r="A101" s="141">
        <v>31501</v>
      </c>
      <c r="B101" s="142" t="s">
        <v>19993</v>
      </c>
      <c r="C101" s="157" t="s">
        <v>19946</v>
      </c>
      <c r="D101" s="143">
        <v>6.75</v>
      </c>
    </row>
    <row r="102" spans="1:5" ht="45.75" x14ac:dyDescent="0.25">
      <c r="A102" s="141">
        <v>31502</v>
      </c>
      <c r="B102" s="142" t="s">
        <v>19994</v>
      </c>
      <c r="C102" s="157" t="s">
        <v>19946</v>
      </c>
      <c r="D102" s="143">
        <v>6.12</v>
      </c>
    </row>
    <row r="103" spans="1:5" ht="45.75" outlineLevel="1" x14ac:dyDescent="0.25">
      <c r="A103" s="141">
        <v>31503</v>
      </c>
      <c r="B103" s="142" t="s">
        <v>19995</v>
      </c>
      <c r="C103" s="157" t="s">
        <v>19946</v>
      </c>
      <c r="D103" s="143">
        <v>5.76</v>
      </c>
    </row>
    <row r="104" spans="1:5" ht="45.75" outlineLevel="1" x14ac:dyDescent="0.25">
      <c r="A104" s="141">
        <v>31504</v>
      </c>
      <c r="B104" s="142" t="s">
        <v>19996</v>
      </c>
      <c r="C104" s="157" t="s">
        <v>19946</v>
      </c>
      <c r="D104" s="143">
        <v>5.49</v>
      </c>
    </row>
    <row r="105" spans="1:5" ht="45.75" outlineLevel="1" x14ac:dyDescent="0.25">
      <c r="A105" s="141">
        <v>31505</v>
      </c>
      <c r="B105" s="142" t="s">
        <v>19997</v>
      </c>
      <c r="C105" s="157" t="s">
        <v>19946</v>
      </c>
      <c r="D105" s="143">
        <v>4.95</v>
      </c>
    </row>
    <row r="106" spans="1:5" ht="45.75" outlineLevel="1" x14ac:dyDescent="0.25">
      <c r="A106" s="141">
        <v>31506</v>
      </c>
      <c r="B106" s="142" t="s">
        <v>19998</v>
      </c>
      <c r="C106" s="157" t="s">
        <v>19946</v>
      </c>
      <c r="D106" s="143">
        <v>4.5</v>
      </c>
    </row>
    <row r="107" spans="1:5" ht="45.75" outlineLevel="1" x14ac:dyDescent="0.25">
      <c r="A107" s="141">
        <v>31507</v>
      </c>
      <c r="B107" s="142" t="s">
        <v>19999</v>
      </c>
      <c r="C107" s="157" t="s">
        <v>19946</v>
      </c>
      <c r="D107" s="143">
        <v>4.41</v>
      </c>
    </row>
    <row r="108" spans="1:5" ht="45.75" x14ac:dyDescent="0.25">
      <c r="A108" s="141">
        <v>31508</v>
      </c>
      <c r="B108" s="142" t="s">
        <v>20000</v>
      </c>
      <c r="C108" s="157" t="s">
        <v>19946</v>
      </c>
      <c r="D108" s="143">
        <v>4.32</v>
      </c>
    </row>
    <row r="109" spans="1:5" ht="45.75" outlineLevel="1" x14ac:dyDescent="0.25">
      <c r="A109" s="141">
        <v>31509</v>
      </c>
      <c r="B109" s="142" t="s">
        <v>20001</v>
      </c>
      <c r="C109" s="157" t="s">
        <v>19946</v>
      </c>
      <c r="D109" s="143">
        <v>4.2300000000000004</v>
      </c>
    </row>
    <row r="110" spans="1:5" ht="57" outlineLevel="1" x14ac:dyDescent="0.25">
      <c r="A110" s="141">
        <v>31600</v>
      </c>
      <c r="B110" s="142" t="s">
        <v>20002</v>
      </c>
      <c r="C110" s="157" t="s">
        <v>19923</v>
      </c>
      <c r="D110" s="143" t="s">
        <v>19923</v>
      </c>
    </row>
    <row r="111" spans="1:5" ht="57" outlineLevel="1" x14ac:dyDescent="0.25">
      <c r="A111" s="141">
        <v>31601</v>
      </c>
      <c r="B111" s="142" t="s">
        <v>20003</v>
      </c>
      <c r="C111" s="157" t="s">
        <v>19946</v>
      </c>
      <c r="D111" s="143" t="s">
        <v>20004</v>
      </c>
    </row>
    <row r="112" spans="1:5" ht="57" outlineLevel="1" x14ac:dyDescent="0.25">
      <c r="A112" s="141">
        <v>31602</v>
      </c>
      <c r="B112" s="142" t="s">
        <v>20005</v>
      </c>
      <c r="C112" s="157" t="s">
        <v>19946</v>
      </c>
      <c r="D112" s="143" t="s">
        <v>20006</v>
      </c>
    </row>
    <row r="113" spans="1:5" ht="57" outlineLevel="1" x14ac:dyDescent="0.25">
      <c r="A113" s="141">
        <v>31603</v>
      </c>
      <c r="B113" s="142" t="s">
        <v>20007</v>
      </c>
      <c r="C113" s="157" t="s">
        <v>19946</v>
      </c>
      <c r="D113" s="143" t="s">
        <v>20008</v>
      </c>
    </row>
    <row r="114" spans="1:5" ht="57" outlineLevel="1" x14ac:dyDescent="0.25">
      <c r="A114" s="141">
        <v>31604</v>
      </c>
      <c r="B114" s="142" t="s">
        <v>20009</v>
      </c>
      <c r="C114" s="157" t="s">
        <v>19946</v>
      </c>
      <c r="D114" s="143" t="s">
        <v>20010</v>
      </c>
    </row>
    <row r="115" spans="1:5" ht="57" x14ac:dyDescent="0.25">
      <c r="A115" s="141">
        <v>31605</v>
      </c>
      <c r="B115" s="142" t="s">
        <v>20011</v>
      </c>
      <c r="C115" s="157" t="s">
        <v>19946</v>
      </c>
      <c r="D115" s="143" t="s">
        <v>20012</v>
      </c>
    </row>
    <row r="116" spans="1:5" outlineLevel="1" x14ac:dyDescent="0.25">
      <c r="A116" s="141">
        <v>31800</v>
      </c>
      <c r="B116" s="142" t="s">
        <v>20013</v>
      </c>
      <c r="C116" s="157" t="s">
        <v>25153</v>
      </c>
      <c r="D116" s="143">
        <v>3.25</v>
      </c>
      <c r="E116" s="144"/>
    </row>
    <row r="117" spans="1:5" ht="23.25" outlineLevel="1" x14ac:dyDescent="0.25">
      <c r="A117" s="141">
        <v>31900</v>
      </c>
      <c r="B117" s="142" t="s">
        <v>20014</v>
      </c>
      <c r="C117" s="157" t="s">
        <v>25153</v>
      </c>
      <c r="D117" s="143">
        <v>2.44</v>
      </c>
      <c r="E117" s="144"/>
    </row>
    <row r="118" spans="1:5" outlineLevel="1" x14ac:dyDescent="0.25">
      <c r="A118" s="141">
        <v>32000</v>
      </c>
      <c r="B118" s="142" t="s">
        <v>20015</v>
      </c>
      <c r="C118" s="157" t="s">
        <v>15692</v>
      </c>
      <c r="D118" s="143">
        <v>0.39</v>
      </c>
      <c r="E118" s="144"/>
    </row>
    <row r="119" spans="1:5" outlineLevel="1" x14ac:dyDescent="0.25">
      <c r="A119" s="141">
        <v>32001</v>
      </c>
      <c r="B119" s="142" t="s">
        <v>20016</v>
      </c>
      <c r="C119" s="157" t="s">
        <v>15692</v>
      </c>
      <c r="D119" s="143">
        <v>1.52</v>
      </c>
      <c r="E119" s="144"/>
    </row>
    <row r="120" spans="1:5" outlineLevel="1" x14ac:dyDescent="0.25">
      <c r="A120" s="141">
        <v>32002</v>
      </c>
      <c r="B120" s="142" t="s">
        <v>20017</v>
      </c>
      <c r="C120" s="157" t="s">
        <v>15692</v>
      </c>
      <c r="D120" s="143">
        <v>0.74</v>
      </c>
      <c r="E120" s="144"/>
    </row>
    <row r="121" spans="1:5" outlineLevel="1" x14ac:dyDescent="0.25">
      <c r="A121" s="141">
        <v>32003</v>
      </c>
      <c r="B121" s="142" t="s">
        <v>20018</v>
      </c>
      <c r="C121" s="157" t="s">
        <v>15692</v>
      </c>
      <c r="D121" s="143">
        <v>3.95</v>
      </c>
      <c r="E121" s="144"/>
    </row>
    <row r="122" spans="1:5" x14ac:dyDescent="0.25">
      <c r="A122" s="141">
        <v>32004</v>
      </c>
      <c r="B122" s="142" t="s">
        <v>20019</v>
      </c>
      <c r="C122" s="157" t="s">
        <v>15719</v>
      </c>
      <c r="D122" s="143">
        <v>12.75</v>
      </c>
      <c r="E122" s="144"/>
    </row>
    <row r="123" spans="1:5" ht="23.25" outlineLevel="1" x14ac:dyDescent="0.25">
      <c r="A123" s="141">
        <v>32200</v>
      </c>
      <c r="B123" s="142" t="s">
        <v>20020</v>
      </c>
      <c r="C123" s="157" t="s">
        <v>15843</v>
      </c>
      <c r="D123" s="143">
        <v>26.68</v>
      </c>
      <c r="E123" s="144"/>
    </row>
    <row r="124" spans="1:5" outlineLevel="1" x14ac:dyDescent="0.25">
      <c r="A124" s="141">
        <v>32300</v>
      </c>
      <c r="B124" s="142" t="s">
        <v>20021</v>
      </c>
      <c r="C124" s="157" t="s">
        <v>15692</v>
      </c>
      <c r="D124" s="143">
        <v>1.38</v>
      </c>
      <c r="E124" s="144"/>
    </row>
    <row r="125" spans="1:5" outlineLevel="1" x14ac:dyDescent="0.25">
      <c r="A125" s="141">
        <v>32400</v>
      </c>
      <c r="B125" s="142" t="s">
        <v>20022</v>
      </c>
      <c r="C125" s="157" t="s">
        <v>15843</v>
      </c>
      <c r="D125" s="143">
        <v>358.48</v>
      </c>
      <c r="E125" s="144"/>
    </row>
    <row r="126" spans="1:5" outlineLevel="1" x14ac:dyDescent="0.25">
      <c r="A126" s="141">
        <v>32500</v>
      </c>
      <c r="B126" s="142" t="s">
        <v>20023</v>
      </c>
      <c r="C126" s="157" t="s">
        <v>15843</v>
      </c>
      <c r="D126" s="143">
        <v>358.48</v>
      </c>
      <c r="E126" s="144"/>
    </row>
    <row r="127" spans="1:5" outlineLevel="1" x14ac:dyDescent="0.25">
      <c r="A127" s="141">
        <v>32600</v>
      </c>
      <c r="B127" s="142" t="s">
        <v>20024</v>
      </c>
      <c r="C127" s="157" t="s">
        <v>15843</v>
      </c>
      <c r="D127" s="143">
        <v>358.48</v>
      </c>
      <c r="E127" s="144"/>
    </row>
    <row r="128" spans="1:5" outlineLevel="1" x14ac:dyDescent="0.25">
      <c r="A128" s="141">
        <v>32700</v>
      </c>
      <c r="B128" s="142" t="s">
        <v>20025</v>
      </c>
      <c r="C128" s="157" t="s">
        <v>15843</v>
      </c>
      <c r="D128" s="143">
        <v>252.08</v>
      </c>
      <c r="E128" s="144"/>
    </row>
    <row r="129" spans="1:5" x14ac:dyDescent="0.25">
      <c r="A129" s="141">
        <v>32900</v>
      </c>
      <c r="B129" s="142" t="s">
        <v>20026</v>
      </c>
      <c r="C129" s="157" t="s">
        <v>15843</v>
      </c>
      <c r="D129" s="143">
        <v>147.87</v>
      </c>
      <c r="E129" s="144"/>
    </row>
    <row r="130" spans="1:5" outlineLevel="1" x14ac:dyDescent="0.25">
      <c r="A130" s="141">
        <v>33000</v>
      </c>
      <c r="B130" s="142" t="s">
        <v>20027</v>
      </c>
      <c r="C130" s="157" t="s">
        <v>15843</v>
      </c>
      <c r="D130" s="143">
        <v>106.77</v>
      </c>
      <c r="E130" s="144"/>
    </row>
    <row r="131" spans="1:5" outlineLevel="1" x14ac:dyDescent="0.25">
      <c r="A131" s="141">
        <v>33100</v>
      </c>
      <c r="B131" s="142" t="s">
        <v>20028</v>
      </c>
      <c r="C131" s="157" t="s">
        <v>15843</v>
      </c>
      <c r="D131" s="143">
        <v>20.18</v>
      </c>
      <c r="E131" s="144"/>
    </row>
    <row r="132" spans="1:5" outlineLevel="1" x14ac:dyDescent="0.25">
      <c r="A132" s="141">
        <v>33200</v>
      </c>
      <c r="B132" s="142" t="s">
        <v>20029</v>
      </c>
      <c r="C132" s="157" t="s">
        <v>15843</v>
      </c>
      <c r="D132" s="143">
        <v>23.58</v>
      </c>
      <c r="E132" s="144"/>
    </row>
    <row r="133" spans="1:5" ht="23.25" outlineLevel="1" x14ac:dyDescent="0.25">
      <c r="A133" s="141">
        <v>33300</v>
      </c>
      <c r="B133" s="142" t="s">
        <v>20030</v>
      </c>
      <c r="C133" s="157" t="s">
        <v>15843</v>
      </c>
      <c r="D133" s="143">
        <v>61.74</v>
      </c>
      <c r="E133" s="144"/>
    </row>
    <row r="134" spans="1:5" outlineLevel="1" x14ac:dyDescent="0.25">
      <c r="A134" s="141">
        <v>33500</v>
      </c>
      <c r="B134" s="142" t="s">
        <v>20031</v>
      </c>
      <c r="C134" s="157" t="s">
        <v>15843</v>
      </c>
      <c r="D134" s="143">
        <v>49.66</v>
      </c>
      <c r="E134" s="144"/>
    </row>
    <row r="135" spans="1:5" outlineLevel="1" x14ac:dyDescent="0.25">
      <c r="A135" s="141">
        <v>33600</v>
      </c>
      <c r="B135" s="142" t="s">
        <v>20032</v>
      </c>
      <c r="C135" s="157" t="s">
        <v>15843</v>
      </c>
      <c r="D135" s="143">
        <v>74.08</v>
      </c>
      <c r="E135" s="144"/>
    </row>
    <row r="136" spans="1:5" x14ac:dyDescent="0.25">
      <c r="A136" s="141">
        <v>33800</v>
      </c>
      <c r="B136" s="142" t="s">
        <v>20033</v>
      </c>
      <c r="C136" s="157" t="s">
        <v>15843</v>
      </c>
      <c r="D136" s="143">
        <v>50.62</v>
      </c>
      <c r="E136" s="144"/>
    </row>
    <row r="137" spans="1:5" outlineLevel="1" x14ac:dyDescent="0.25">
      <c r="A137" s="141">
        <v>33900</v>
      </c>
      <c r="B137" s="142" t="s">
        <v>20034</v>
      </c>
      <c r="C137" s="157" t="s">
        <v>15843</v>
      </c>
      <c r="D137" s="143">
        <v>103.38</v>
      </c>
      <c r="E137" s="144"/>
    </row>
    <row r="138" spans="1:5" x14ac:dyDescent="0.25">
      <c r="A138" s="141">
        <v>34000</v>
      </c>
      <c r="B138" s="142" t="s">
        <v>20035</v>
      </c>
      <c r="C138" s="157" t="s">
        <v>15843</v>
      </c>
      <c r="D138" s="143">
        <v>60.08</v>
      </c>
      <c r="E138" s="144"/>
    </row>
    <row r="139" spans="1:5" outlineLevel="1" x14ac:dyDescent="0.25">
      <c r="A139" s="141">
        <v>34100</v>
      </c>
      <c r="B139" s="142" t="s">
        <v>20036</v>
      </c>
      <c r="C139" s="157" t="s">
        <v>15843</v>
      </c>
      <c r="D139" s="143">
        <v>18.850000000000001</v>
      </c>
      <c r="E139" s="144"/>
    </row>
    <row r="140" spans="1:5" x14ac:dyDescent="0.25">
      <c r="A140" s="141">
        <v>34300</v>
      </c>
      <c r="B140" s="142" t="s">
        <v>20037</v>
      </c>
      <c r="C140" s="157" t="s">
        <v>15843</v>
      </c>
      <c r="D140" s="143">
        <v>22.1</v>
      </c>
      <c r="E140" s="144"/>
    </row>
    <row r="141" spans="1:5" outlineLevel="1" x14ac:dyDescent="0.25">
      <c r="A141" s="141">
        <v>34400</v>
      </c>
      <c r="B141" s="142" t="s">
        <v>20038</v>
      </c>
      <c r="C141" s="157" t="s">
        <v>15843</v>
      </c>
      <c r="D141" s="143">
        <v>21.52</v>
      </c>
      <c r="E141" s="144"/>
    </row>
    <row r="142" spans="1:5" x14ac:dyDescent="0.25">
      <c r="A142" s="141">
        <v>34600</v>
      </c>
      <c r="B142" s="142" t="s">
        <v>20039</v>
      </c>
      <c r="C142" s="157" t="s">
        <v>15843</v>
      </c>
      <c r="D142" s="143">
        <v>38.020000000000003</v>
      </c>
      <c r="E142" s="144"/>
    </row>
    <row r="143" spans="1:5" outlineLevel="1" x14ac:dyDescent="0.25">
      <c r="A143" s="141">
        <v>34700</v>
      </c>
      <c r="B143" s="142" t="s">
        <v>20040</v>
      </c>
      <c r="C143" s="157" t="s">
        <v>15843</v>
      </c>
      <c r="D143" s="143">
        <v>71.73</v>
      </c>
      <c r="E143" s="144"/>
    </row>
    <row r="144" spans="1:5" x14ac:dyDescent="0.25">
      <c r="A144" s="141">
        <v>35000</v>
      </c>
      <c r="B144" s="142" t="s">
        <v>20041</v>
      </c>
      <c r="C144" s="157" t="s">
        <v>15843</v>
      </c>
      <c r="D144" s="143">
        <v>48.72</v>
      </c>
      <c r="E144" s="144"/>
    </row>
    <row r="145" spans="1:5" outlineLevel="1" x14ac:dyDescent="0.25">
      <c r="A145" s="141">
        <v>35100</v>
      </c>
      <c r="B145" s="142" t="s">
        <v>20042</v>
      </c>
      <c r="C145" s="157" t="s">
        <v>15843</v>
      </c>
      <c r="D145" s="143">
        <v>48.78</v>
      </c>
      <c r="E145" s="144"/>
    </row>
    <row r="146" spans="1:5" x14ac:dyDescent="0.25">
      <c r="A146" s="141">
        <v>35200</v>
      </c>
      <c r="B146" s="142" t="s">
        <v>20043</v>
      </c>
      <c r="C146" s="157" t="s">
        <v>15692</v>
      </c>
      <c r="D146" s="143">
        <v>7.15</v>
      </c>
      <c r="E146" s="144"/>
    </row>
    <row r="147" spans="1:5" ht="23.25" outlineLevel="1" x14ac:dyDescent="0.25">
      <c r="A147" s="141">
        <v>35201</v>
      </c>
      <c r="B147" s="142" t="s">
        <v>20044</v>
      </c>
      <c r="C147" s="157" t="s">
        <v>15692</v>
      </c>
      <c r="D147" s="143">
        <v>9.51</v>
      </c>
      <c r="E147" s="144"/>
    </row>
    <row r="148" spans="1:5" ht="23.25" x14ac:dyDescent="0.25">
      <c r="A148" s="141">
        <v>35202</v>
      </c>
      <c r="B148" s="142" t="s">
        <v>20045</v>
      </c>
      <c r="C148" s="157" t="s">
        <v>15692</v>
      </c>
      <c r="D148" s="143">
        <v>9.73</v>
      </c>
      <c r="E148" s="144"/>
    </row>
    <row r="149" spans="1:5" ht="23.25" outlineLevel="1" x14ac:dyDescent="0.25">
      <c r="A149" s="141">
        <v>35203</v>
      </c>
      <c r="B149" s="142" t="s">
        <v>20046</v>
      </c>
      <c r="C149" s="157" t="s">
        <v>15692</v>
      </c>
      <c r="D149" s="143">
        <v>14.26</v>
      </c>
      <c r="E149" s="144"/>
    </row>
    <row r="150" spans="1:5" x14ac:dyDescent="0.25">
      <c r="A150" s="141">
        <v>35317</v>
      </c>
      <c r="B150" s="142" t="s">
        <v>20047</v>
      </c>
      <c r="C150" s="157" t="s">
        <v>15692</v>
      </c>
      <c r="D150" s="145">
        <v>5526.42</v>
      </c>
      <c r="E150" s="144"/>
    </row>
    <row r="151" spans="1:5" outlineLevel="1" x14ac:dyDescent="0.25">
      <c r="A151" s="141">
        <v>35318</v>
      </c>
      <c r="B151" s="142" t="s">
        <v>20048</v>
      </c>
      <c r="C151" s="157" t="s">
        <v>15692</v>
      </c>
      <c r="D151" s="145">
        <v>4612.8899999999994</v>
      </c>
      <c r="E151" s="144"/>
    </row>
    <row r="152" spans="1:5" outlineLevel="1" x14ac:dyDescent="0.25">
      <c r="A152" s="141">
        <v>35401</v>
      </c>
      <c r="B152" s="142" t="s">
        <v>20049</v>
      </c>
      <c r="C152" s="157" t="s">
        <v>15843</v>
      </c>
      <c r="D152" s="143">
        <v>68.95</v>
      </c>
      <c r="E152" s="144"/>
    </row>
    <row r="153" spans="1:5" outlineLevel="1" x14ac:dyDescent="0.25">
      <c r="A153" s="141">
        <v>35402</v>
      </c>
      <c r="B153" s="142" t="s">
        <v>20050</v>
      </c>
      <c r="C153" s="157" t="s">
        <v>15843</v>
      </c>
      <c r="D153" s="143">
        <v>108.99</v>
      </c>
      <c r="E153" s="144"/>
    </row>
    <row r="154" spans="1:5" outlineLevel="1" x14ac:dyDescent="0.25">
      <c r="A154" s="141">
        <v>35403</v>
      </c>
      <c r="B154" s="142" t="s">
        <v>20051</v>
      </c>
      <c r="C154" s="157" t="s">
        <v>15843</v>
      </c>
      <c r="D154" s="143">
        <v>137.16999999999999</v>
      </c>
      <c r="E154" s="144"/>
    </row>
    <row r="155" spans="1:5" outlineLevel="1" x14ac:dyDescent="0.25">
      <c r="A155" s="141">
        <v>35404</v>
      </c>
      <c r="B155" s="142" t="s">
        <v>20052</v>
      </c>
      <c r="C155" s="157" t="s">
        <v>15843</v>
      </c>
      <c r="D155" s="143">
        <v>95.45</v>
      </c>
      <c r="E155" s="144"/>
    </row>
    <row r="156" spans="1:5" x14ac:dyDescent="0.25">
      <c r="A156" s="141">
        <v>35405</v>
      </c>
      <c r="B156" s="142" t="s">
        <v>20053</v>
      </c>
      <c r="C156" s="157" t="s">
        <v>15843</v>
      </c>
      <c r="D156" s="143">
        <v>110.51</v>
      </c>
      <c r="E156" s="144"/>
    </row>
    <row r="157" spans="1:5" outlineLevel="1" x14ac:dyDescent="0.25">
      <c r="A157" s="141">
        <v>35406</v>
      </c>
      <c r="B157" s="142" t="s">
        <v>20054</v>
      </c>
      <c r="C157" s="157" t="s">
        <v>15843</v>
      </c>
      <c r="D157" s="143">
        <v>197.82</v>
      </c>
      <c r="E157" s="144"/>
    </row>
    <row r="158" spans="1:5" outlineLevel="1" x14ac:dyDescent="0.25">
      <c r="A158" s="141">
        <v>35407</v>
      </c>
      <c r="B158" s="142" t="s">
        <v>20055</v>
      </c>
      <c r="C158" s="157" t="s">
        <v>15843</v>
      </c>
      <c r="D158" s="143">
        <v>65.56</v>
      </c>
      <c r="E158" s="144"/>
    </row>
    <row r="159" spans="1:5" outlineLevel="1" x14ac:dyDescent="0.25">
      <c r="A159" s="141">
        <v>35408</v>
      </c>
      <c r="B159" s="142" t="s">
        <v>20056</v>
      </c>
      <c r="C159" s="157" t="s">
        <v>15843</v>
      </c>
      <c r="D159" s="143">
        <v>93.81</v>
      </c>
      <c r="E159" s="144"/>
    </row>
    <row r="160" spans="1:5" outlineLevel="1" x14ac:dyDescent="0.25">
      <c r="A160" s="141">
        <v>35409</v>
      </c>
      <c r="B160" s="142" t="s">
        <v>20057</v>
      </c>
      <c r="C160" s="157" t="s">
        <v>15843</v>
      </c>
      <c r="D160" s="143">
        <v>117.02</v>
      </c>
      <c r="E160" s="144"/>
    </row>
    <row r="161" spans="1:5" x14ac:dyDescent="0.25">
      <c r="A161" s="141">
        <v>35410</v>
      </c>
      <c r="B161" s="142" t="s">
        <v>20058</v>
      </c>
      <c r="C161" s="157" t="s">
        <v>15843</v>
      </c>
      <c r="D161" s="143">
        <v>85.57</v>
      </c>
      <c r="E161" s="144"/>
    </row>
    <row r="162" spans="1:5" outlineLevel="1" x14ac:dyDescent="0.25">
      <c r="A162" s="141">
        <v>35411</v>
      </c>
      <c r="B162" s="142" t="s">
        <v>20059</v>
      </c>
      <c r="C162" s="157" t="s">
        <v>15843</v>
      </c>
      <c r="D162" s="143">
        <v>117.8</v>
      </c>
      <c r="E162" s="144"/>
    </row>
    <row r="163" spans="1:5" outlineLevel="1" x14ac:dyDescent="0.25">
      <c r="A163" s="141">
        <v>35412</v>
      </c>
      <c r="B163" s="142" t="s">
        <v>20060</v>
      </c>
      <c r="C163" s="157" t="s">
        <v>15843</v>
      </c>
      <c r="D163" s="143">
        <v>154.38</v>
      </c>
      <c r="E163" s="144"/>
    </row>
    <row r="164" spans="1:5" outlineLevel="1" x14ac:dyDescent="0.25">
      <c r="A164" s="141">
        <v>36000</v>
      </c>
      <c r="B164" s="142" t="s">
        <v>20061</v>
      </c>
      <c r="C164" s="161"/>
      <c r="D164" s="143" t="s">
        <v>19923</v>
      </c>
      <c r="E164" s="144"/>
    </row>
    <row r="165" spans="1:5" ht="23.25" outlineLevel="1" x14ac:dyDescent="0.25">
      <c r="A165" s="141">
        <v>36001</v>
      </c>
      <c r="B165" s="142" t="s">
        <v>20062</v>
      </c>
      <c r="C165" s="157" t="s">
        <v>15679</v>
      </c>
      <c r="D165" s="143">
        <v>7861.29</v>
      </c>
      <c r="E165" s="144"/>
    </row>
    <row r="166" spans="1:5" x14ac:dyDescent="0.25">
      <c r="A166" s="141">
        <v>36002</v>
      </c>
      <c r="B166" s="142" t="s">
        <v>20063</v>
      </c>
      <c r="C166" s="157" t="s">
        <v>15679</v>
      </c>
      <c r="D166" s="143">
        <v>8327.7000000000007</v>
      </c>
      <c r="E166" s="144"/>
    </row>
    <row r="167" spans="1:5" ht="23.25" outlineLevel="1" x14ac:dyDescent="0.25">
      <c r="A167" s="141">
        <v>36003</v>
      </c>
      <c r="B167" s="142" t="s">
        <v>20064</v>
      </c>
      <c r="C167" s="157" t="s">
        <v>15679</v>
      </c>
      <c r="D167" s="143">
        <v>14746.84</v>
      </c>
      <c r="E167" s="144"/>
    </row>
    <row r="168" spans="1:5" outlineLevel="1" x14ac:dyDescent="0.25">
      <c r="A168" s="141">
        <v>36004</v>
      </c>
      <c r="B168" s="142" t="s">
        <v>20065</v>
      </c>
      <c r="C168" s="157" t="s">
        <v>15679</v>
      </c>
      <c r="D168" s="143">
        <v>426477.28140000004</v>
      </c>
      <c r="E168" s="144"/>
    </row>
    <row r="169" spans="1:5" x14ac:dyDescent="0.25">
      <c r="A169" s="141">
        <v>36005</v>
      </c>
      <c r="B169" s="142" t="s">
        <v>20066</v>
      </c>
      <c r="C169" s="157" t="s">
        <v>15679</v>
      </c>
      <c r="D169" s="143">
        <v>53839.105300000003</v>
      </c>
      <c r="E169" s="144"/>
    </row>
    <row r="170" spans="1:5" outlineLevel="1" x14ac:dyDescent="0.25">
      <c r="A170" s="141">
        <v>36007</v>
      </c>
      <c r="B170" s="142" t="s">
        <v>20067</v>
      </c>
      <c r="C170" s="157" t="s">
        <v>15679</v>
      </c>
      <c r="D170" s="143">
        <v>36879.938099999999</v>
      </c>
      <c r="E170" s="144"/>
    </row>
    <row r="171" spans="1:5" x14ac:dyDescent="0.25">
      <c r="A171" s="141">
        <v>36008</v>
      </c>
      <c r="B171" s="142" t="s">
        <v>20068</v>
      </c>
      <c r="C171" s="157" t="s">
        <v>15679</v>
      </c>
      <c r="D171" s="143">
        <v>63121.1466</v>
      </c>
      <c r="E171" s="144"/>
    </row>
    <row r="172" spans="1:5" ht="23.25" outlineLevel="1" x14ac:dyDescent="0.25">
      <c r="A172" s="141">
        <v>36009</v>
      </c>
      <c r="B172" s="142" t="s">
        <v>20069</v>
      </c>
      <c r="C172" s="157" t="s">
        <v>15679</v>
      </c>
      <c r="D172" s="143">
        <v>118467.57280000002</v>
      </c>
      <c r="E172" s="144"/>
    </row>
    <row r="173" spans="1:5" ht="23.25" outlineLevel="1" x14ac:dyDescent="0.25">
      <c r="A173" s="141">
        <v>36010</v>
      </c>
      <c r="B173" s="142" t="s">
        <v>20070</v>
      </c>
      <c r="C173" s="157" t="s">
        <v>15679</v>
      </c>
      <c r="D173" s="143">
        <v>63557.091699999997</v>
      </c>
      <c r="E173" s="144"/>
    </row>
    <row r="174" spans="1:5" x14ac:dyDescent="0.25">
      <c r="A174" s="141">
        <v>36011</v>
      </c>
      <c r="B174" s="142" t="s">
        <v>20071</v>
      </c>
      <c r="C174" s="157" t="s">
        <v>15679</v>
      </c>
      <c r="D174" s="143">
        <v>59972.291699999994</v>
      </c>
      <c r="E174" s="144"/>
    </row>
    <row r="175" spans="1:5" x14ac:dyDescent="0.25">
      <c r="A175" s="141">
        <v>36100</v>
      </c>
      <c r="B175" s="142" t="s">
        <v>20072</v>
      </c>
      <c r="C175" s="157" t="s">
        <v>15679</v>
      </c>
      <c r="D175" s="143" t="s">
        <v>19923</v>
      </c>
      <c r="E175" s="144"/>
    </row>
    <row r="176" spans="1:5" ht="23.25" outlineLevel="1" x14ac:dyDescent="0.25">
      <c r="A176" s="141">
        <v>36101</v>
      </c>
      <c r="B176" s="142" t="s">
        <v>20073</v>
      </c>
      <c r="C176" s="157" t="s">
        <v>15679</v>
      </c>
      <c r="D176" s="143">
        <v>5281.82</v>
      </c>
      <c r="E176" s="144"/>
    </row>
    <row r="177" spans="1:5" ht="23.25" outlineLevel="1" x14ac:dyDescent="0.25">
      <c r="A177" s="141">
        <v>36102</v>
      </c>
      <c r="B177" s="142" t="s">
        <v>20074</v>
      </c>
      <c r="C177" s="157" t="s">
        <v>15679</v>
      </c>
      <c r="D177" s="143">
        <v>12581.69</v>
      </c>
      <c r="E177" s="144"/>
    </row>
    <row r="178" spans="1:5" ht="23.25" x14ac:dyDescent="0.25">
      <c r="A178" s="141">
        <v>36103</v>
      </c>
      <c r="B178" s="142" t="s">
        <v>20075</v>
      </c>
      <c r="C178" s="157" t="s">
        <v>15719</v>
      </c>
      <c r="D178" s="143">
        <v>13069.56</v>
      </c>
      <c r="E178" s="144"/>
    </row>
    <row r="179" spans="1:5" ht="23.25" outlineLevel="1" x14ac:dyDescent="0.25">
      <c r="A179" s="141">
        <v>36104</v>
      </c>
      <c r="B179" s="142" t="s">
        <v>20076</v>
      </c>
      <c r="C179" s="157" t="s">
        <v>15692</v>
      </c>
      <c r="D179" s="143">
        <v>5551.46</v>
      </c>
      <c r="E179" s="144"/>
    </row>
    <row r="180" spans="1:5" outlineLevel="1" x14ac:dyDescent="0.25">
      <c r="A180" s="141">
        <v>36105</v>
      </c>
      <c r="B180" s="142" t="s">
        <v>20077</v>
      </c>
      <c r="C180" s="157" t="s">
        <v>15692</v>
      </c>
      <c r="D180" s="143">
        <v>12330.17</v>
      </c>
      <c r="E180" s="144"/>
    </row>
    <row r="181" spans="1:5" x14ac:dyDescent="0.25">
      <c r="A181" s="141">
        <v>36106</v>
      </c>
      <c r="B181" s="142" t="s">
        <v>20078</v>
      </c>
      <c r="C181" s="157" t="s">
        <v>15692</v>
      </c>
      <c r="D181" s="143">
        <v>12581.69</v>
      </c>
      <c r="E181" s="144"/>
    </row>
    <row r="182" spans="1:5" outlineLevel="1" x14ac:dyDescent="0.25">
      <c r="A182" s="141">
        <v>36107</v>
      </c>
      <c r="B182" s="142" t="s">
        <v>20079</v>
      </c>
      <c r="C182" s="157" t="s">
        <v>15692</v>
      </c>
      <c r="D182" s="143">
        <v>13069.56</v>
      </c>
      <c r="E182" s="144"/>
    </row>
    <row r="183" spans="1:5" outlineLevel="1" x14ac:dyDescent="0.25">
      <c r="A183" s="141">
        <v>36200</v>
      </c>
      <c r="B183" s="142" t="s">
        <v>20080</v>
      </c>
      <c r="C183" s="157" t="s">
        <v>15692</v>
      </c>
      <c r="D183" s="143" t="s">
        <v>19923</v>
      </c>
      <c r="E183" s="144"/>
    </row>
    <row r="184" spans="1:5" ht="23.25" outlineLevel="1" x14ac:dyDescent="0.25">
      <c r="A184" s="141">
        <v>36201</v>
      </c>
      <c r="B184" s="142" t="s">
        <v>20081</v>
      </c>
      <c r="C184" s="157" t="s">
        <v>15719</v>
      </c>
      <c r="D184" s="143">
        <v>4085.26</v>
      </c>
      <c r="E184" s="144"/>
    </row>
    <row r="185" spans="1:5" outlineLevel="1" x14ac:dyDescent="0.25">
      <c r="A185" s="141">
        <v>36202</v>
      </c>
      <c r="B185" s="142" t="s">
        <v>20082</v>
      </c>
      <c r="C185" s="157" t="s">
        <v>25158</v>
      </c>
      <c r="D185" s="143">
        <v>6153.87</v>
      </c>
      <c r="E185" s="144"/>
    </row>
    <row r="186" spans="1:5" outlineLevel="1" x14ac:dyDescent="0.25">
      <c r="A186" s="141">
        <v>36203</v>
      </c>
      <c r="B186" s="142" t="s">
        <v>20083</v>
      </c>
      <c r="C186" s="161"/>
      <c r="D186" s="143">
        <v>6536.42</v>
      </c>
      <c r="E186" s="144"/>
    </row>
    <row r="187" spans="1:5" outlineLevel="1" x14ac:dyDescent="0.25">
      <c r="A187" s="141">
        <v>36204</v>
      </c>
      <c r="B187" s="142" t="s">
        <v>20084</v>
      </c>
      <c r="C187" s="157" t="s">
        <v>15747</v>
      </c>
      <c r="D187" s="143">
        <v>8170.52</v>
      </c>
      <c r="E187" s="144"/>
    </row>
    <row r="188" spans="1:5" x14ac:dyDescent="0.25">
      <c r="A188" s="141">
        <v>36205</v>
      </c>
      <c r="B188" s="142" t="s">
        <v>20085</v>
      </c>
      <c r="C188" s="157" t="s">
        <v>15719</v>
      </c>
      <c r="D188" s="143">
        <v>11299.42</v>
      </c>
      <c r="E188" s="144"/>
    </row>
    <row r="189" spans="1:5" ht="45.75" outlineLevel="1" x14ac:dyDescent="0.25">
      <c r="A189" s="141">
        <v>36206</v>
      </c>
      <c r="B189" s="142" t="s">
        <v>20086</v>
      </c>
      <c r="C189" s="157" t="s">
        <v>15719</v>
      </c>
      <c r="D189" s="143">
        <v>27141.012500000001</v>
      </c>
      <c r="E189" s="144"/>
    </row>
    <row r="190" spans="1:5" ht="45.75" outlineLevel="1" x14ac:dyDescent="0.25">
      <c r="A190" s="141">
        <v>36207</v>
      </c>
      <c r="B190" s="142" t="s">
        <v>20087</v>
      </c>
      <c r="C190" s="157" t="s">
        <v>15719</v>
      </c>
      <c r="D190" s="143">
        <v>47017.752699999997</v>
      </c>
      <c r="E190" s="144"/>
    </row>
    <row r="191" spans="1:5" ht="45.75" outlineLevel="1" x14ac:dyDescent="0.25">
      <c r="A191" s="141">
        <v>36208</v>
      </c>
      <c r="B191" s="142" t="s">
        <v>20088</v>
      </c>
      <c r="C191" s="157" t="s">
        <v>15719</v>
      </c>
      <c r="D191" s="143">
        <v>53438.244500000001</v>
      </c>
      <c r="E191" s="144"/>
    </row>
    <row r="192" spans="1:5" ht="23.25" outlineLevel="1" x14ac:dyDescent="0.25">
      <c r="A192" s="141">
        <v>36209</v>
      </c>
      <c r="B192" s="142" t="s">
        <v>20089</v>
      </c>
      <c r="C192" s="157" t="s">
        <v>15679</v>
      </c>
      <c r="D192" s="143">
        <v>26557.925600000002</v>
      </c>
      <c r="E192" s="144"/>
    </row>
    <row r="193" spans="1:5" outlineLevel="1" x14ac:dyDescent="0.25">
      <c r="A193" s="141">
        <v>36300</v>
      </c>
      <c r="B193" s="142" t="s">
        <v>20090</v>
      </c>
      <c r="C193" s="157" t="s">
        <v>15719</v>
      </c>
      <c r="D193" s="143" t="s">
        <v>19923</v>
      </c>
      <c r="E193" s="144"/>
    </row>
    <row r="194" spans="1:5" ht="23.25" outlineLevel="1" x14ac:dyDescent="0.25">
      <c r="A194" s="141">
        <v>36301</v>
      </c>
      <c r="B194" s="142" t="s">
        <v>20091</v>
      </c>
      <c r="C194" s="157" t="s">
        <v>15747</v>
      </c>
      <c r="D194" s="143">
        <v>23424.81</v>
      </c>
      <c r="E194" s="144"/>
    </row>
    <row r="195" spans="1:5" outlineLevel="1" x14ac:dyDescent="0.25">
      <c r="A195" s="141">
        <v>36400</v>
      </c>
      <c r="B195" s="142" t="s">
        <v>20092</v>
      </c>
      <c r="C195" s="157" t="s">
        <v>15747</v>
      </c>
      <c r="D195" s="143" t="s">
        <v>19923</v>
      </c>
      <c r="E195" s="144"/>
    </row>
    <row r="196" spans="1:5" outlineLevel="1" x14ac:dyDescent="0.25">
      <c r="A196" s="141">
        <v>36401</v>
      </c>
      <c r="B196" s="142" t="s">
        <v>20093</v>
      </c>
      <c r="C196" s="157" t="s">
        <v>15719</v>
      </c>
      <c r="D196" s="143">
        <v>28169.664300000004</v>
      </c>
      <c r="E196" s="144"/>
    </row>
    <row r="197" spans="1:5" ht="23.25" x14ac:dyDescent="0.25">
      <c r="A197" s="141">
        <v>36402</v>
      </c>
      <c r="B197" s="142" t="s">
        <v>20094</v>
      </c>
      <c r="C197" s="157" t="s">
        <v>15719</v>
      </c>
      <c r="D197" s="143">
        <v>57021.281900000002</v>
      </c>
      <c r="E197" s="144"/>
    </row>
    <row r="198" spans="1:5" outlineLevel="1" x14ac:dyDescent="0.25">
      <c r="A198" s="138">
        <v>40000</v>
      </c>
      <c r="B198" s="139" t="s">
        <v>6742</v>
      </c>
      <c r="C198" s="157" t="s">
        <v>15679</v>
      </c>
      <c r="D198" s="140"/>
    </row>
    <row r="199" spans="1:5" ht="23.25" outlineLevel="1" x14ac:dyDescent="0.25">
      <c r="A199" s="141">
        <v>40100</v>
      </c>
      <c r="B199" s="142" t="s">
        <v>20095</v>
      </c>
      <c r="C199" s="157" t="s">
        <v>19923</v>
      </c>
      <c r="D199" s="143">
        <v>53.28</v>
      </c>
      <c r="E199" s="144"/>
    </row>
    <row r="200" spans="1:5" ht="23.25" outlineLevel="1" x14ac:dyDescent="0.25">
      <c r="A200" s="141">
        <v>40200</v>
      </c>
      <c r="B200" s="142" t="s">
        <v>20096</v>
      </c>
      <c r="C200" s="157" t="s">
        <v>15747</v>
      </c>
      <c r="D200" s="143">
        <v>62.16</v>
      </c>
      <c r="E200" s="144"/>
    </row>
    <row r="201" spans="1:5" ht="23.25" x14ac:dyDescent="0.25">
      <c r="A201" s="141">
        <v>40300</v>
      </c>
      <c r="B201" s="142" t="s">
        <v>20097</v>
      </c>
      <c r="C201" s="157" t="s">
        <v>15747</v>
      </c>
      <c r="D201" s="143">
        <v>71.040000000000006</v>
      </c>
      <c r="E201" s="144"/>
    </row>
    <row r="202" spans="1:5" ht="23.25" outlineLevel="1" x14ac:dyDescent="0.25">
      <c r="A202" s="141">
        <v>40400</v>
      </c>
      <c r="B202" s="142" t="s">
        <v>20098</v>
      </c>
      <c r="C202" s="157" t="s">
        <v>15747</v>
      </c>
      <c r="D202" s="143">
        <v>9.3000000000000007</v>
      </c>
      <c r="E202" s="144"/>
    </row>
    <row r="203" spans="1:5" ht="23.25" outlineLevel="1" x14ac:dyDescent="0.25">
      <c r="A203" s="141">
        <v>40500</v>
      </c>
      <c r="B203" s="142" t="s">
        <v>20099</v>
      </c>
      <c r="C203" s="157" t="s">
        <v>15719</v>
      </c>
      <c r="D203" s="143">
        <v>11.16</v>
      </c>
      <c r="E203" s="144"/>
    </row>
    <row r="204" spans="1:5" outlineLevel="1" x14ac:dyDescent="0.25">
      <c r="A204" s="141">
        <v>40600</v>
      </c>
      <c r="B204" s="142" t="s">
        <v>20100</v>
      </c>
      <c r="C204" s="157" t="s">
        <v>15719</v>
      </c>
      <c r="D204" s="143">
        <v>88.81</v>
      </c>
      <c r="E204" s="144"/>
    </row>
    <row r="205" spans="1:5" x14ac:dyDescent="0.25">
      <c r="A205" s="141">
        <v>40700</v>
      </c>
      <c r="B205" s="142" t="s">
        <v>20101</v>
      </c>
      <c r="C205" s="157" t="s">
        <v>15719</v>
      </c>
      <c r="D205" s="143">
        <v>5.6</v>
      </c>
      <c r="E205" s="144"/>
    </row>
    <row r="206" spans="1:5" outlineLevel="1" x14ac:dyDescent="0.25">
      <c r="A206" s="141">
        <v>40800</v>
      </c>
      <c r="B206" s="142" t="s">
        <v>20102</v>
      </c>
      <c r="C206" s="157" t="s">
        <v>15747</v>
      </c>
      <c r="D206" s="143">
        <v>10.59</v>
      </c>
      <c r="E206" s="144"/>
    </row>
    <row r="207" spans="1:5" ht="23.25" outlineLevel="1" x14ac:dyDescent="0.25">
      <c r="A207" s="141">
        <v>40900</v>
      </c>
      <c r="B207" s="142" t="s">
        <v>20103</v>
      </c>
      <c r="C207" s="157" t="s">
        <v>15747</v>
      </c>
      <c r="D207" s="143">
        <v>10.59</v>
      </c>
      <c r="E207" s="144"/>
    </row>
    <row r="208" spans="1:5" ht="23.25" outlineLevel="1" x14ac:dyDescent="0.25">
      <c r="A208" s="141">
        <v>41100</v>
      </c>
      <c r="B208" s="142" t="s">
        <v>20104</v>
      </c>
      <c r="C208" s="157" t="s">
        <v>15692</v>
      </c>
      <c r="D208" s="143">
        <v>19.14</v>
      </c>
      <c r="E208" s="144"/>
    </row>
    <row r="209" spans="1:5" x14ac:dyDescent="0.25">
      <c r="A209" s="141">
        <v>41500</v>
      </c>
      <c r="B209" s="142" t="s">
        <v>20105</v>
      </c>
      <c r="C209" s="157" t="s">
        <v>19923</v>
      </c>
      <c r="D209" s="143">
        <v>9.66</v>
      </c>
      <c r="E209" s="144"/>
    </row>
    <row r="210" spans="1:5" ht="23.25" outlineLevel="1" x14ac:dyDescent="0.25">
      <c r="A210" s="141">
        <v>43100</v>
      </c>
      <c r="B210" s="142" t="s">
        <v>20106</v>
      </c>
      <c r="C210" s="157" t="s">
        <v>15679</v>
      </c>
      <c r="D210" s="143">
        <v>19.14</v>
      </c>
      <c r="E210" s="144"/>
    </row>
    <row r="211" spans="1:5" outlineLevel="1" x14ac:dyDescent="0.25">
      <c r="A211" s="141">
        <v>43200</v>
      </c>
      <c r="B211" s="142" t="s">
        <v>20107</v>
      </c>
      <c r="C211" s="157" t="s">
        <v>15679</v>
      </c>
      <c r="D211" s="143">
        <v>5.14</v>
      </c>
      <c r="E211" s="144"/>
    </row>
    <row r="212" spans="1:5" ht="23.25" x14ac:dyDescent="0.25">
      <c r="A212" s="141">
        <v>43300</v>
      </c>
      <c r="B212" s="142" t="s">
        <v>20108</v>
      </c>
      <c r="C212" s="157" t="s">
        <v>15679</v>
      </c>
      <c r="D212" s="143">
        <v>1.22</v>
      </c>
      <c r="E212" s="144"/>
    </row>
    <row r="213" spans="1:5" ht="23.25" outlineLevel="1" x14ac:dyDescent="0.25">
      <c r="A213" s="141">
        <v>43310</v>
      </c>
      <c r="B213" s="142" t="s">
        <v>20109</v>
      </c>
      <c r="C213" s="157" t="s">
        <v>19923</v>
      </c>
      <c r="D213" s="143">
        <v>157.55000000000001</v>
      </c>
      <c r="E213" s="144"/>
    </row>
    <row r="214" spans="1:5" ht="23.25" outlineLevel="1" x14ac:dyDescent="0.25">
      <c r="A214" s="141">
        <v>43311</v>
      </c>
      <c r="B214" s="142" t="s">
        <v>20110</v>
      </c>
      <c r="C214" s="157" t="s">
        <v>15679</v>
      </c>
      <c r="D214" s="143">
        <v>374.5</v>
      </c>
      <c r="E214" s="144"/>
    </row>
    <row r="215" spans="1:5" ht="23.25" x14ac:dyDescent="0.25">
      <c r="A215" s="141">
        <v>43312</v>
      </c>
      <c r="B215" s="142" t="s">
        <v>20111</v>
      </c>
      <c r="C215" s="157" t="s">
        <v>15679</v>
      </c>
      <c r="D215" s="143">
        <v>468.13</v>
      </c>
      <c r="E215" s="144"/>
    </row>
    <row r="216" spans="1:5" ht="23.25" outlineLevel="1" x14ac:dyDescent="0.25">
      <c r="A216" s="141">
        <v>43313</v>
      </c>
      <c r="B216" s="142" t="s">
        <v>20112</v>
      </c>
      <c r="C216" s="157" t="s">
        <v>15679</v>
      </c>
      <c r="D216" s="143">
        <v>561.76</v>
      </c>
      <c r="E216" s="144"/>
    </row>
    <row r="217" spans="1:5" outlineLevel="1" x14ac:dyDescent="0.25">
      <c r="A217" s="141">
        <v>43314</v>
      </c>
      <c r="B217" s="142" t="s">
        <v>20113</v>
      </c>
      <c r="C217" s="157" t="s">
        <v>15679</v>
      </c>
      <c r="D217" s="143">
        <v>655.39</v>
      </c>
      <c r="E217" s="144"/>
    </row>
    <row r="218" spans="1:5" x14ac:dyDescent="0.25">
      <c r="A218" s="141">
        <v>43500</v>
      </c>
      <c r="B218" s="142" t="s">
        <v>20114</v>
      </c>
      <c r="C218" s="157" t="s">
        <v>19923</v>
      </c>
      <c r="D218" s="143">
        <v>4.4400000000000004</v>
      </c>
      <c r="E218" s="144"/>
    </row>
    <row r="219" spans="1:5" outlineLevel="1" x14ac:dyDescent="0.25">
      <c r="A219" s="141">
        <v>46000</v>
      </c>
      <c r="B219" s="142" t="s">
        <v>20115</v>
      </c>
      <c r="C219" s="157" t="s">
        <v>15679</v>
      </c>
      <c r="D219" s="143">
        <v>1.71</v>
      </c>
      <c r="E219" s="144"/>
    </row>
    <row r="220" spans="1:5" outlineLevel="1" x14ac:dyDescent="0.25">
      <c r="A220" s="138">
        <v>50000</v>
      </c>
      <c r="B220" s="139" t="s">
        <v>20116</v>
      </c>
      <c r="C220" s="157" t="s">
        <v>15679</v>
      </c>
      <c r="D220" s="140"/>
    </row>
    <row r="221" spans="1:5" x14ac:dyDescent="0.25">
      <c r="A221" s="141">
        <v>50100</v>
      </c>
      <c r="B221" s="142" t="s">
        <v>20117</v>
      </c>
      <c r="C221" s="157" t="s">
        <v>19923</v>
      </c>
      <c r="D221" s="143">
        <v>7.57</v>
      </c>
      <c r="E221" s="144"/>
    </row>
    <row r="222" spans="1:5" outlineLevel="1" x14ac:dyDescent="0.25">
      <c r="A222" s="141">
        <v>50200</v>
      </c>
      <c r="B222" s="142" t="s">
        <v>20118</v>
      </c>
      <c r="C222" s="157" t="s">
        <v>15679</v>
      </c>
      <c r="D222" s="143">
        <v>12.65</v>
      </c>
      <c r="E222" s="144"/>
    </row>
    <row r="223" spans="1:5" ht="23.25" outlineLevel="1" x14ac:dyDescent="0.25">
      <c r="A223" s="141">
        <v>50300</v>
      </c>
      <c r="B223" s="142" t="s">
        <v>20119</v>
      </c>
      <c r="C223" s="157" t="s">
        <v>15679</v>
      </c>
      <c r="D223" s="143">
        <v>18.57</v>
      </c>
      <c r="E223" s="144"/>
    </row>
    <row r="224" spans="1:5" ht="23.25" x14ac:dyDescent="0.25">
      <c r="A224" s="141">
        <v>50400</v>
      </c>
      <c r="B224" s="142" t="s">
        <v>20120</v>
      </c>
      <c r="C224" s="157" t="s">
        <v>15719</v>
      </c>
      <c r="D224" s="143">
        <v>15.79</v>
      </c>
      <c r="E224" s="144"/>
    </row>
    <row r="225" spans="1:5" outlineLevel="1" x14ac:dyDescent="0.25">
      <c r="A225" s="141">
        <v>50500</v>
      </c>
      <c r="B225" s="142" t="s">
        <v>20121</v>
      </c>
      <c r="C225" s="157" t="s">
        <v>15719</v>
      </c>
      <c r="D225" s="143">
        <v>3.33</v>
      </c>
      <c r="E225" s="144"/>
    </row>
    <row r="226" spans="1:5" ht="23.25" outlineLevel="1" x14ac:dyDescent="0.25">
      <c r="A226" s="141">
        <v>50600</v>
      </c>
      <c r="B226" s="142" t="s">
        <v>20122</v>
      </c>
      <c r="C226" s="157" t="s">
        <v>15679</v>
      </c>
      <c r="D226" s="143">
        <v>158.85</v>
      </c>
      <c r="E226" s="144"/>
    </row>
    <row r="227" spans="1:5" outlineLevel="1" x14ac:dyDescent="0.25">
      <c r="A227" s="141">
        <v>50700</v>
      </c>
      <c r="B227" s="142" t="s">
        <v>20123</v>
      </c>
      <c r="C227" s="157" t="s">
        <v>15679</v>
      </c>
      <c r="D227" s="143">
        <v>2.14</v>
      </c>
      <c r="E227" s="144"/>
    </row>
    <row r="228" spans="1:5" ht="23.25" outlineLevel="1" x14ac:dyDescent="0.25">
      <c r="A228" s="141">
        <v>50800</v>
      </c>
      <c r="B228" s="142" t="s">
        <v>20124</v>
      </c>
      <c r="C228" s="157" t="s">
        <v>15679</v>
      </c>
      <c r="D228" s="143">
        <v>20.53</v>
      </c>
      <c r="E228" s="144"/>
    </row>
    <row r="229" spans="1:5" ht="23.25" outlineLevel="1" x14ac:dyDescent="0.25">
      <c r="A229" s="141">
        <v>50900</v>
      </c>
      <c r="B229" s="142" t="s">
        <v>20125</v>
      </c>
      <c r="C229" s="157" t="s">
        <v>15679</v>
      </c>
      <c r="D229" s="143">
        <v>35.450000000000003</v>
      </c>
      <c r="E229" s="144"/>
    </row>
    <row r="230" spans="1:5" ht="23.25" x14ac:dyDescent="0.25">
      <c r="A230" s="141">
        <v>51000</v>
      </c>
      <c r="B230" s="142" t="s">
        <v>20126</v>
      </c>
      <c r="C230" s="157" t="s">
        <v>15719</v>
      </c>
      <c r="D230" s="143">
        <v>17.28</v>
      </c>
      <c r="E230" s="144"/>
    </row>
    <row r="231" spans="1:5" ht="23.25" outlineLevel="1" x14ac:dyDescent="0.25">
      <c r="A231" s="141">
        <v>51100</v>
      </c>
      <c r="B231" s="142" t="s">
        <v>20127</v>
      </c>
      <c r="C231" s="157" t="s">
        <v>15719</v>
      </c>
      <c r="D231" s="143">
        <v>13.37</v>
      </c>
      <c r="E231" s="144"/>
    </row>
    <row r="232" spans="1:5" outlineLevel="1" x14ac:dyDescent="0.25">
      <c r="A232" s="141">
        <v>51300</v>
      </c>
      <c r="B232" s="142" t="s">
        <v>20128</v>
      </c>
      <c r="C232" s="157" t="s">
        <v>15719</v>
      </c>
      <c r="D232" s="143">
        <v>325.23</v>
      </c>
      <c r="E232" s="144"/>
    </row>
    <row r="233" spans="1:5" ht="23.25" outlineLevel="1" x14ac:dyDescent="0.25">
      <c r="A233" s="141">
        <v>51400</v>
      </c>
      <c r="B233" s="142" t="s">
        <v>20129</v>
      </c>
      <c r="C233" s="157" t="s">
        <v>15719</v>
      </c>
      <c r="D233" s="143" t="s">
        <v>19923</v>
      </c>
    </row>
    <row r="234" spans="1:5" ht="23.25" outlineLevel="1" x14ac:dyDescent="0.25">
      <c r="A234" s="141">
        <v>51401</v>
      </c>
      <c r="B234" s="142" t="s">
        <v>20130</v>
      </c>
      <c r="C234" s="157" t="s">
        <v>15719</v>
      </c>
      <c r="D234" s="143">
        <v>34.5</v>
      </c>
      <c r="E234" s="144"/>
    </row>
    <row r="235" spans="1:5" ht="23.25" outlineLevel="1" x14ac:dyDescent="0.25">
      <c r="A235" s="141">
        <v>51402</v>
      </c>
      <c r="B235" s="142" t="s">
        <v>20131</v>
      </c>
      <c r="C235" s="157" t="s">
        <v>15719</v>
      </c>
      <c r="D235" s="143">
        <v>35.17</v>
      </c>
      <c r="E235" s="144"/>
    </row>
    <row r="236" spans="1:5" ht="23.25" outlineLevel="1" x14ac:dyDescent="0.25">
      <c r="A236" s="141">
        <v>51403</v>
      </c>
      <c r="B236" s="142" t="s">
        <v>20132</v>
      </c>
      <c r="C236" s="157" t="s">
        <v>15719</v>
      </c>
      <c r="D236" s="143">
        <v>43.49</v>
      </c>
      <c r="E236" s="144"/>
    </row>
    <row r="237" spans="1:5" ht="34.5" outlineLevel="1" x14ac:dyDescent="0.25">
      <c r="A237" s="141">
        <v>51404</v>
      </c>
      <c r="B237" s="142" t="s">
        <v>20133</v>
      </c>
      <c r="C237" s="157" t="s">
        <v>15719</v>
      </c>
      <c r="D237" s="143">
        <v>200.71</v>
      </c>
      <c r="E237" s="144"/>
    </row>
    <row r="238" spans="1:5" ht="34.5" x14ac:dyDescent="0.25">
      <c r="A238" s="141">
        <v>51405</v>
      </c>
      <c r="B238" s="142" t="s">
        <v>20134</v>
      </c>
      <c r="C238" s="157" t="s">
        <v>15719</v>
      </c>
      <c r="D238" s="143">
        <v>200.71</v>
      </c>
      <c r="E238" s="144"/>
    </row>
    <row r="239" spans="1:5" ht="34.5" outlineLevel="1" x14ac:dyDescent="0.25">
      <c r="A239" s="141">
        <v>51406</v>
      </c>
      <c r="B239" s="142" t="s">
        <v>20135</v>
      </c>
      <c r="C239" s="157" t="s">
        <v>25159</v>
      </c>
      <c r="D239" s="143">
        <v>200.71</v>
      </c>
      <c r="E239" s="144"/>
    </row>
    <row r="240" spans="1:5" ht="23.25" outlineLevel="1" x14ac:dyDescent="0.25">
      <c r="A240" s="141">
        <v>51600</v>
      </c>
      <c r="B240" s="142" t="s">
        <v>20136</v>
      </c>
      <c r="C240" s="157" t="s">
        <v>15679</v>
      </c>
      <c r="D240" s="143">
        <v>20.51</v>
      </c>
      <c r="E240" s="144"/>
    </row>
    <row r="241" spans="1:5" outlineLevel="1" x14ac:dyDescent="0.25">
      <c r="A241" s="141">
        <v>51700</v>
      </c>
      <c r="B241" s="142" t="s">
        <v>20137</v>
      </c>
      <c r="C241" s="157" t="s">
        <v>15719</v>
      </c>
      <c r="D241" s="143">
        <v>26.34</v>
      </c>
      <c r="E241" s="144"/>
    </row>
    <row r="242" spans="1:5" outlineLevel="1" x14ac:dyDescent="0.25">
      <c r="A242" s="141">
        <v>51800</v>
      </c>
      <c r="B242" s="142" t="s">
        <v>20138</v>
      </c>
      <c r="C242" s="157" t="s">
        <v>15719</v>
      </c>
      <c r="D242" s="143">
        <v>27.75</v>
      </c>
      <c r="E242" s="144"/>
    </row>
    <row r="243" spans="1:5" outlineLevel="1" x14ac:dyDescent="0.25">
      <c r="A243" s="141">
        <v>51900</v>
      </c>
      <c r="B243" s="142" t="s">
        <v>20139</v>
      </c>
      <c r="C243" s="157" t="s">
        <v>15719</v>
      </c>
      <c r="D243" s="143" t="s">
        <v>19923</v>
      </c>
    </row>
    <row r="244" spans="1:5" outlineLevel="1" x14ac:dyDescent="0.25">
      <c r="A244" s="141">
        <v>51901</v>
      </c>
      <c r="B244" s="142" t="s">
        <v>20140</v>
      </c>
      <c r="C244" s="157" t="s">
        <v>15679</v>
      </c>
      <c r="D244" s="143">
        <v>394.63</v>
      </c>
      <c r="E244" s="144"/>
    </row>
    <row r="245" spans="1:5" outlineLevel="1" x14ac:dyDescent="0.25">
      <c r="A245" s="141">
        <v>51902</v>
      </c>
      <c r="B245" s="142" t="s">
        <v>20141</v>
      </c>
      <c r="C245" s="157" t="s">
        <v>15679</v>
      </c>
      <c r="D245" s="143">
        <v>384.49</v>
      </c>
      <c r="E245" s="144"/>
    </row>
    <row r="246" spans="1:5" x14ac:dyDescent="0.25">
      <c r="A246" s="141">
        <v>52000</v>
      </c>
      <c r="B246" s="142" t="s">
        <v>20142</v>
      </c>
      <c r="C246" s="157" t="s">
        <v>15679</v>
      </c>
      <c r="D246" s="143">
        <v>148.32</v>
      </c>
      <c r="E246" s="144"/>
    </row>
    <row r="247" spans="1:5" outlineLevel="1" x14ac:dyDescent="0.25">
      <c r="A247" s="141">
        <v>52100</v>
      </c>
      <c r="B247" s="142" t="s">
        <v>20143</v>
      </c>
      <c r="C247" s="157" t="s">
        <v>15679</v>
      </c>
      <c r="D247" s="143" t="s">
        <v>19923</v>
      </c>
    </row>
    <row r="248" spans="1:5" outlineLevel="1" x14ac:dyDescent="0.25">
      <c r="A248" s="141">
        <v>52101</v>
      </c>
      <c r="B248" s="142" t="s">
        <v>20143</v>
      </c>
      <c r="C248" s="157" t="s">
        <v>15679</v>
      </c>
      <c r="D248" s="143">
        <v>196.93</v>
      </c>
      <c r="E248" s="144"/>
    </row>
    <row r="249" spans="1:5" outlineLevel="1" x14ac:dyDescent="0.25">
      <c r="A249" s="141">
        <v>52102</v>
      </c>
      <c r="B249" s="142" t="s">
        <v>20144</v>
      </c>
      <c r="C249" s="157" t="s">
        <v>15679</v>
      </c>
      <c r="D249" s="143">
        <v>135.43</v>
      </c>
      <c r="E249" s="144"/>
    </row>
    <row r="250" spans="1:5" outlineLevel="1" x14ac:dyDescent="0.25">
      <c r="A250" s="141">
        <v>52200</v>
      </c>
      <c r="B250" s="142" t="s">
        <v>20145</v>
      </c>
      <c r="C250" s="157" t="s">
        <v>15679</v>
      </c>
      <c r="D250" s="143">
        <v>134.63999999999999</v>
      </c>
      <c r="E250" s="144"/>
    </row>
    <row r="251" spans="1:5" outlineLevel="1" x14ac:dyDescent="0.25">
      <c r="A251" s="141">
        <v>52300</v>
      </c>
      <c r="B251" s="142" t="s">
        <v>20146</v>
      </c>
      <c r="C251" s="157" t="s">
        <v>15679</v>
      </c>
      <c r="D251" s="143">
        <v>305.82</v>
      </c>
      <c r="E251" s="144"/>
    </row>
    <row r="252" spans="1:5" outlineLevel="1" x14ac:dyDescent="0.25">
      <c r="A252" s="141">
        <v>52400</v>
      </c>
      <c r="B252" s="142" t="s">
        <v>20147</v>
      </c>
      <c r="C252" s="157" t="s">
        <v>15679</v>
      </c>
      <c r="D252" s="143" t="s">
        <v>19923</v>
      </c>
    </row>
    <row r="253" spans="1:5" outlineLevel="1" x14ac:dyDescent="0.25">
      <c r="A253" s="141">
        <v>52401</v>
      </c>
      <c r="B253" s="142" t="s">
        <v>20147</v>
      </c>
      <c r="C253" s="157" t="s">
        <v>15679</v>
      </c>
      <c r="D253" s="143">
        <v>596.25</v>
      </c>
      <c r="E253" s="144"/>
    </row>
    <row r="254" spans="1:5" x14ac:dyDescent="0.25">
      <c r="A254" s="141">
        <v>52402</v>
      </c>
      <c r="B254" s="142" t="s">
        <v>20148</v>
      </c>
      <c r="C254" s="157" t="s">
        <v>15679</v>
      </c>
      <c r="D254" s="143">
        <v>541.12</v>
      </c>
      <c r="E254" s="144"/>
    </row>
    <row r="255" spans="1:5" outlineLevel="1" x14ac:dyDescent="0.25">
      <c r="A255" s="141">
        <v>52500</v>
      </c>
      <c r="B255" s="142" t="s">
        <v>20149</v>
      </c>
      <c r="C255" s="157" t="s">
        <v>15679</v>
      </c>
      <c r="D255" s="143" t="s">
        <v>19923</v>
      </c>
    </row>
    <row r="256" spans="1:5" outlineLevel="1" x14ac:dyDescent="0.25">
      <c r="A256" s="141">
        <v>52501</v>
      </c>
      <c r="B256" s="142" t="s">
        <v>20150</v>
      </c>
      <c r="C256" s="157" t="s">
        <v>15679</v>
      </c>
      <c r="D256" s="143">
        <v>647.66</v>
      </c>
      <c r="E256" s="144"/>
    </row>
    <row r="257" spans="1:5" outlineLevel="1" x14ac:dyDescent="0.25">
      <c r="A257" s="141">
        <v>52502</v>
      </c>
      <c r="B257" s="142" t="s">
        <v>20151</v>
      </c>
      <c r="C257" s="157" t="s">
        <v>15679</v>
      </c>
      <c r="D257" s="143">
        <v>764.33</v>
      </c>
      <c r="E257" s="144"/>
    </row>
    <row r="258" spans="1:5" outlineLevel="1" x14ac:dyDescent="0.25">
      <c r="A258" s="141">
        <v>52600</v>
      </c>
      <c r="B258" s="142" t="s">
        <v>20152</v>
      </c>
      <c r="C258" s="157" t="s">
        <v>15679</v>
      </c>
      <c r="D258" s="143">
        <v>4.34</v>
      </c>
      <c r="E258" s="144"/>
    </row>
    <row r="259" spans="1:5" outlineLevel="1" x14ac:dyDescent="0.25">
      <c r="A259" s="141">
        <v>52700</v>
      </c>
      <c r="B259" s="142" t="s">
        <v>20153</v>
      </c>
      <c r="C259" s="157" t="s">
        <v>15679</v>
      </c>
      <c r="D259" s="143">
        <v>10.23</v>
      </c>
      <c r="E259" s="144"/>
    </row>
    <row r="260" spans="1:5" outlineLevel="1" x14ac:dyDescent="0.25">
      <c r="A260" s="141">
        <v>52800</v>
      </c>
      <c r="B260" s="142" t="s">
        <v>20154</v>
      </c>
      <c r="C260" s="157" t="s">
        <v>15679</v>
      </c>
      <c r="D260" s="143">
        <v>918.71</v>
      </c>
      <c r="E260" s="144"/>
    </row>
    <row r="261" spans="1:5" ht="23.25" outlineLevel="1" x14ac:dyDescent="0.25">
      <c r="A261" s="141">
        <v>52801</v>
      </c>
      <c r="B261" s="142" t="s">
        <v>20155</v>
      </c>
      <c r="C261" s="157" t="s">
        <v>15679</v>
      </c>
      <c r="D261" s="143">
        <v>101.8</v>
      </c>
      <c r="E261" s="144"/>
    </row>
    <row r="262" spans="1:5" x14ac:dyDescent="0.25">
      <c r="A262" s="141">
        <v>52900</v>
      </c>
      <c r="B262" s="142" t="s">
        <v>20156</v>
      </c>
      <c r="C262" s="157" t="s">
        <v>25159</v>
      </c>
      <c r="D262" s="143">
        <v>880.88</v>
      </c>
      <c r="E262" s="144"/>
    </row>
    <row r="263" spans="1:5" outlineLevel="1" x14ac:dyDescent="0.25">
      <c r="A263" s="141">
        <v>53000</v>
      </c>
      <c r="B263" s="142" t="s">
        <v>20157</v>
      </c>
      <c r="C263" s="157" t="s">
        <v>25159</v>
      </c>
      <c r="D263" s="143">
        <v>915.41</v>
      </c>
      <c r="E263" s="144"/>
    </row>
    <row r="264" spans="1:5" outlineLevel="1" x14ac:dyDescent="0.25">
      <c r="A264" s="141">
        <v>53100</v>
      </c>
      <c r="B264" s="142" t="s">
        <v>20158</v>
      </c>
      <c r="C264" s="157" t="s">
        <v>15719</v>
      </c>
      <c r="D264" s="143">
        <v>50.91</v>
      </c>
      <c r="E264" s="144"/>
    </row>
    <row r="265" spans="1:5" ht="23.25" x14ac:dyDescent="0.25">
      <c r="A265" s="141">
        <v>53200</v>
      </c>
      <c r="B265" s="142" t="s">
        <v>20159</v>
      </c>
      <c r="C265" s="157" t="s">
        <v>15719</v>
      </c>
      <c r="D265" s="143">
        <v>187.83</v>
      </c>
      <c r="E265" s="144"/>
    </row>
    <row r="266" spans="1:5" ht="23.25" outlineLevel="1" x14ac:dyDescent="0.25">
      <c r="A266" s="141">
        <v>53300</v>
      </c>
      <c r="B266" s="142" t="s">
        <v>20160</v>
      </c>
      <c r="C266" s="157" t="s">
        <v>15719</v>
      </c>
      <c r="D266" s="143">
        <v>199.86</v>
      </c>
      <c r="E266" s="144"/>
    </row>
    <row r="267" spans="1:5" ht="23.25" outlineLevel="1" x14ac:dyDescent="0.25">
      <c r="A267" s="141">
        <v>53400</v>
      </c>
      <c r="B267" s="142" t="s">
        <v>20161</v>
      </c>
      <c r="C267" s="157" t="s">
        <v>15719</v>
      </c>
      <c r="D267" s="143">
        <v>52.25</v>
      </c>
      <c r="E267" s="144"/>
    </row>
    <row r="268" spans="1:5" ht="23.25" outlineLevel="1" x14ac:dyDescent="0.25">
      <c r="A268" s="141">
        <v>53500</v>
      </c>
      <c r="B268" s="142" t="s">
        <v>20162</v>
      </c>
      <c r="C268" s="157" t="s">
        <v>15747</v>
      </c>
      <c r="D268" s="143">
        <v>38.26</v>
      </c>
      <c r="E268" s="144"/>
    </row>
    <row r="269" spans="1:5" x14ac:dyDescent="0.25">
      <c r="A269" s="141">
        <v>53600</v>
      </c>
      <c r="B269" s="142" t="s">
        <v>20163</v>
      </c>
      <c r="C269" s="157" t="s">
        <v>15747</v>
      </c>
      <c r="D269" s="143">
        <v>10.65</v>
      </c>
      <c r="E269" s="144"/>
    </row>
    <row r="270" spans="1:5" outlineLevel="1" x14ac:dyDescent="0.25">
      <c r="A270" s="141">
        <v>53700</v>
      </c>
      <c r="B270" s="142" t="s">
        <v>20164</v>
      </c>
      <c r="C270" s="157" t="s">
        <v>15747</v>
      </c>
      <c r="D270" s="143">
        <v>10.83</v>
      </c>
      <c r="E270" s="144"/>
    </row>
    <row r="271" spans="1:5" ht="23.25" x14ac:dyDescent="0.25">
      <c r="A271" s="141">
        <v>53800</v>
      </c>
      <c r="B271" s="142" t="s">
        <v>20165</v>
      </c>
      <c r="C271" s="157" t="s">
        <v>25158</v>
      </c>
      <c r="D271" s="143">
        <v>11.96</v>
      </c>
      <c r="E271" s="144"/>
    </row>
    <row r="272" spans="1:5" outlineLevel="1" x14ac:dyDescent="0.25">
      <c r="A272" s="141">
        <v>53900</v>
      </c>
      <c r="B272" s="142" t="s">
        <v>20166</v>
      </c>
      <c r="C272" s="157" t="s">
        <v>19923</v>
      </c>
      <c r="D272" s="143">
        <v>34.24</v>
      </c>
      <c r="E272" s="144"/>
    </row>
    <row r="273" spans="1:5" outlineLevel="1" x14ac:dyDescent="0.25">
      <c r="A273" s="141">
        <v>54000</v>
      </c>
      <c r="B273" s="142" t="s">
        <v>20167</v>
      </c>
      <c r="C273" s="157" t="s">
        <v>15679</v>
      </c>
      <c r="D273" s="143">
        <v>0.41</v>
      </c>
      <c r="E273" s="144"/>
    </row>
    <row r="274" spans="1:5" ht="23.25" outlineLevel="1" x14ac:dyDescent="0.25">
      <c r="A274" s="141">
        <v>54200</v>
      </c>
      <c r="B274" s="142" t="s">
        <v>20168</v>
      </c>
      <c r="C274" s="157" t="s">
        <v>25158</v>
      </c>
      <c r="D274" s="143">
        <v>492.07</v>
      </c>
      <c r="E274" s="144"/>
    </row>
    <row r="275" spans="1:5" ht="23.25" outlineLevel="1" x14ac:dyDescent="0.25">
      <c r="A275" s="141">
        <v>54300</v>
      </c>
      <c r="B275" s="142" t="s">
        <v>20169</v>
      </c>
      <c r="C275" s="157" t="s">
        <v>19923</v>
      </c>
      <c r="D275" s="143">
        <v>200.96</v>
      </c>
      <c r="E275" s="144"/>
    </row>
    <row r="276" spans="1:5" ht="23.25" outlineLevel="1" x14ac:dyDescent="0.25">
      <c r="A276" s="141">
        <v>54400</v>
      </c>
      <c r="B276" s="142" t="s">
        <v>20170</v>
      </c>
      <c r="C276" s="157" t="s">
        <v>15679</v>
      </c>
      <c r="D276" s="143">
        <v>175.05</v>
      </c>
      <c r="E276" s="144"/>
    </row>
    <row r="277" spans="1:5" outlineLevel="1" x14ac:dyDescent="0.25">
      <c r="A277" s="141">
        <v>54500</v>
      </c>
      <c r="B277" s="142" t="s">
        <v>20171</v>
      </c>
      <c r="C277" s="157" t="s">
        <v>25158</v>
      </c>
      <c r="D277" s="143">
        <v>14.24</v>
      </c>
      <c r="E277" s="144"/>
    </row>
    <row r="278" spans="1:5" ht="34.5" outlineLevel="1" x14ac:dyDescent="0.25">
      <c r="A278" s="141">
        <v>54600</v>
      </c>
      <c r="B278" s="142" t="s">
        <v>20172</v>
      </c>
      <c r="C278" s="157" t="s">
        <v>19923</v>
      </c>
      <c r="D278" s="143">
        <v>81.260000000000005</v>
      </c>
      <c r="E278" s="144"/>
    </row>
    <row r="279" spans="1:5" outlineLevel="1" x14ac:dyDescent="0.25">
      <c r="A279" s="141">
        <v>54700</v>
      </c>
      <c r="B279" s="142" t="s">
        <v>20173</v>
      </c>
      <c r="C279" s="157" t="s">
        <v>15679</v>
      </c>
      <c r="D279" s="143">
        <v>121</v>
      </c>
      <c r="E279" s="144"/>
    </row>
    <row r="280" spans="1:5" x14ac:dyDescent="0.25">
      <c r="A280" s="141">
        <v>54800</v>
      </c>
      <c r="B280" s="142" t="s">
        <v>20174</v>
      </c>
      <c r="C280" s="157" t="s">
        <v>25158</v>
      </c>
      <c r="D280" s="143">
        <v>123.71</v>
      </c>
      <c r="E280" s="144"/>
    </row>
    <row r="281" spans="1:5" ht="23.25" outlineLevel="1" x14ac:dyDescent="0.25">
      <c r="A281" s="141">
        <v>55000</v>
      </c>
      <c r="B281" s="142" t="s">
        <v>20175</v>
      </c>
      <c r="C281" s="157" t="s">
        <v>19923</v>
      </c>
      <c r="D281" s="143">
        <v>49.65</v>
      </c>
      <c r="E281" s="144"/>
    </row>
    <row r="282" spans="1:5" ht="23.25" outlineLevel="1" x14ac:dyDescent="0.25">
      <c r="A282" s="141">
        <v>55100</v>
      </c>
      <c r="B282" s="142" t="s">
        <v>20176</v>
      </c>
      <c r="C282" s="157" t="s">
        <v>15679</v>
      </c>
      <c r="D282" s="143">
        <v>53.82</v>
      </c>
      <c r="E282" s="144"/>
    </row>
    <row r="283" spans="1:5" ht="23.25" outlineLevel="1" x14ac:dyDescent="0.25">
      <c r="A283" s="141">
        <v>55200</v>
      </c>
      <c r="B283" s="142" t="s">
        <v>20177</v>
      </c>
      <c r="C283" s="157" t="s">
        <v>25158</v>
      </c>
      <c r="D283" s="143">
        <v>57.98</v>
      </c>
      <c r="E283" s="144"/>
    </row>
    <row r="284" spans="1:5" ht="23.25" outlineLevel="1" x14ac:dyDescent="0.25">
      <c r="A284" s="141">
        <v>55400</v>
      </c>
      <c r="B284" s="142" t="s">
        <v>20178</v>
      </c>
      <c r="C284" s="157" t="s">
        <v>25159</v>
      </c>
      <c r="D284" s="143">
        <v>39.07</v>
      </c>
      <c r="E284" s="144"/>
    </row>
    <row r="285" spans="1:5" ht="23.25" outlineLevel="1" x14ac:dyDescent="0.25">
      <c r="A285" s="141">
        <v>55500</v>
      </c>
      <c r="B285" s="142" t="s">
        <v>20179</v>
      </c>
      <c r="C285" s="157" t="s">
        <v>25160</v>
      </c>
      <c r="D285" s="143">
        <v>45.51</v>
      </c>
      <c r="E285" s="144"/>
    </row>
    <row r="286" spans="1:5" ht="23.25" outlineLevel="1" x14ac:dyDescent="0.25">
      <c r="A286" s="141">
        <v>55600</v>
      </c>
      <c r="B286" s="142" t="s">
        <v>20180</v>
      </c>
      <c r="C286" s="157" t="s">
        <v>15679</v>
      </c>
      <c r="D286" s="143">
        <v>51.94</v>
      </c>
      <c r="E286" s="144"/>
    </row>
    <row r="287" spans="1:5" ht="23.25" outlineLevel="1" x14ac:dyDescent="0.25">
      <c r="A287" s="141">
        <v>55700</v>
      </c>
      <c r="B287" s="142" t="s">
        <v>20181</v>
      </c>
      <c r="C287" s="157" t="s">
        <v>15679</v>
      </c>
      <c r="D287" s="143">
        <v>58.38</v>
      </c>
      <c r="E287" s="144"/>
    </row>
    <row r="288" spans="1:5" ht="23.25" outlineLevel="1" x14ac:dyDescent="0.25">
      <c r="A288" s="141">
        <v>55900</v>
      </c>
      <c r="B288" s="142" t="s">
        <v>20182</v>
      </c>
      <c r="C288" s="157" t="s">
        <v>19923</v>
      </c>
      <c r="D288" s="143">
        <v>47.23</v>
      </c>
      <c r="E288" s="144"/>
    </row>
    <row r="289" spans="1:5" ht="23.25" outlineLevel="1" x14ac:dyDescent="0.25">
      <c r="A289" s="141">
        <v>56000</v>
      </c>
      <c r="B289" s="142" t="s">
        <v>20183</v>
      </c>
      <c r="C289" s="157" t="s">
        <v>15719</v>
      </c>
      <c r="D289" s="143">
        <v>56.39</v>
      </c>
      <c r="E289" s="144"/>
    </row>
    <row r="290" spans="1:5" ht="23.25" outlineLevel="1" x14ac:dyDescent="0.25">
      <c r="A290" s="141">
        <v>56100</v>
      </c>
      <c r="B290" s="142" t="s">
        <v>20184</v>
      </c>
      <c r="C290" s="157" t="s">
        <v>15719</v>
      </c>
      <c r="D290" s="143">
        <v>65.540000000000006</v>
      </c>
      <c r="E290" s="144"/>
    </row>
    <row r="291" spans="1:5" ht="23.25" x14ac:dyDescent="0.25">
      <c r="A291" s="141">
        <v>56200</v>
      </c>
      <c r="B291" s="142" t="s">
        <v>20185</v>
      </c>
      <c r="C291" s="157" t="s">
        <v>15719</v>
      </c>
      <c r="D291" s="143">
        <v>74.7</v>
      </c>
      <c r="E291" s="144"/>
    </row>
    <row r="292" spans="1:5" ht="23.25" outlineLevel="1" x14ac:dyDescent="0.25">
      <c r="A292" s="141">
        <v>56300</v>
      </c>
      <c r="B292" s="142" t="s">
        <v>20186</v>
      </c>
      <c r="C292" s="157" t="s">
        <v>15747</v>
      </c>
      <c r="D292" s="143">
        <v>43.65</v>
      </c>
      <c r="E292" s="144"/>
    </row>
    <row r="293" spans="1:5" ht="23.25" outlineLevel="1" x14ac:dyDescent="0.25">
      <c r="A293" s="141">
        <v>56400</v>
      </c>
      <c r="B293" s="142" t="s">
        <v>20187</v>
      </c>
      <c r="C293" s="157" t="s">
        <v>15747</v>
      </c>
      <c r="D293" s="143">
        <v>52.36</v>
      </c>
      <c r="E293" s="144"/>
    </row>
    <row r="294" spans="1:5" ht="23.25" outlineLevel="1" x14ac:dyDescent="0.25">
      <c r="A294" s="141">
        <v>56500</v>
      </c>
      <c r="B294" s="142" t="s">
        <v>20188</v>
      </c>
      <c r="C294" s="157" t="s">
        <v>15747</v>
      </c>
      <c r="D294" s="143">
        <v>61.07</v>
      </c>
      <c r="E294" s="144"/>
    </row>
    <row r="295" spans="1:5" ht="23.25" x14ac:dyDescent="0.25">
      <c r="A295" s="141">
        <v>56600</v>
      </c>
      <c r="B295" s="142" t="s">
        <v>20189</v>
      </c>
      <c r="C295" s="157" t="s">
        <v>15679</v>
      </c>
      <c r="D295" s="143">
        <v>69.78</v>
      </c>
      <c r="E295" s="144"/>
    </row>
    <row r="296" spans="1:5" outlineLevel="1" x14ac:dyDescent="0.25">
      <c r="A296" s="141">
        <v>56700</v>
      </c>
      <c r="B296" s="142" t="s">
        <v>20190</v>
      </c>
      <c r="C296" s="157" t="s">
        <v>15719</v>
      </c>
      <c r="D296" s="143">
        <v>0.53</v>
      </c>
      <c r="E296" s="144"/>
    </row>
    <row r="297" spans="1:5" outlineLevel="1" x14ac:dyDescent="0.25">
      <c r="A297" s="141">
        <v>56800</v>
      </c>
      <c r="B297" s="142" t="s">
        <v>20191</v>
      </c>
      <c r="C297" s="157" t="s">
        <v>15719</v>
      </c>
      <c r="D297" s="143">
        <v>0.17</v>
      </c>
      <c r="E297" s="144"/>
    </row>
    <row r="298" spans="1:5" outlineLevel="1" x14ac:dyDescent="0.25">
      <c r="A298" s="141">
        <v>56900</v>
      </c>
      <c r="B298" s="142" t="s">
        <v>20192</v>
      </c>
      <c r="C298" s="157" t="s">
        <v>15679</v>
      </c>
      <c r="D298" s="143">
        <v>0.27</v>
      </c>
      <c r="E298" s="144"/>
    </row>
    <row r="299" spans="1:5" ht="23.25" x14ac:dyDescent="0.25">
      <c r="A299" s="141">
        <v>57000</v>
      </c>
      <c r="B299" s="142" t="s">
        <v>20193</v>
      </c>
      <c r="C299" s="157" t="s">
        <v>15679</v>
      </c>
      <c r="D299" s="143">
        <v>44.43</v>
      </c>
      <c r="E299" s="144"/>
    </row>
    <row r="300" spans="1:5" outlineLevel="1" x14ac:dyDescent="0.25">
      <c r="A300" s="141">
        <v>57100</v>
      </c>
      <c r="B300" s="142" t="s">
        <v>20194</v>
      </c>
      <c r="C300" s="157" t="s">
        <v>15679</v>
      </c>
      <c r="D300" s="143">
        <v>32.4</v>
      </c>
      <c r="E300" s="144"/>
    </row>
    <row r="301" spans="1:5" outlineLevel="1" x14ac:dyDescent="0.25">
      <c r="A301" s="141">
        <v>57200</v>
      </c>
      <c r="B301" s="142" t="s">
        <v>20195</v>
      </c>
      <c r="C301" s="157" t="s">
        <v>15679</v>
      </c>
      <c r="D301" s="143">
        <v>84.35</v>
      </c>
      <c r="E301" s="144"/>
    </row>
    <row r="302" spans="1:5" ht="23.25" outlineLevel="1" x14ac:dyDescent="0.25">
      <c r="A302" s="141">
        <v>57300</v>
      </c>
      <c r="B302" s="142" t="s">
        <v>20196</v>
      </c>
      <c r="C302" s="157" t="s">
        <v>15679</v>
      </c>
      <c r="D302" s="143">
        <v>14.2</v>
      </c>
      <c r="E302" s="144"/>
    </row>
    <row r="303" spans="1:5" x14ac:dyDescent="0.25">
      <c r="A303" s="141">
        <v>57400</v>
      </c>
      <c r="B303" s="142" t="s">
        <v>20197</v>
      </c>
      <c r="C303" s="157" t="s">
        <v>15679</v>
      </c>
      <c r="D303" s="143">
        <v>5.92</v>
      </c>
      <c r="E303" s="144"/>
    </row>
    <row r="304" spans="1:5" outlineLevel="1" x14ac:dyDescent="0.25">
      <c r="A304" s="141">
        <v>57500</v>
      </c>
      <c r="B304" s="142" t="s">
        <v>20198</v>
      </c>
      <c r="C304" s="157" t="s">
        <v>15679</v>
      </c>
      <c r="D304" s="143">
        <v>12.28</v>
      </c>
      <c r="E304" s="144"/>
    </row>
    <row r="305" spans="1:5" outlineLevel="1" x14ac:dyDescent="0.25">
      <c r="A305" s="141">
        <v>57600</v>
      </c>
      <c r="B305" s="142" t="s">
        <v>20199</v>
      </c>
      <c r="C305" s="157" t="s">
        <v>15679</v>
      </c>
      <c r="D305" s="143">
        <v>6.59</v>
      </c>
      <c r="E305" s="144"/>
    </row>
    <row r="306" spans="1:5" outlineLevel="1" x14ac:dyDescent="0.25">
      <c r="A306" s="141">
        <v>57700</v>
      </c>
      <c r="B306" s="142" t="s">
        <v>20200</v>
      </c>
      <c r="C306" s="157" t="s">
        <v>15679</v>
      </c>
      <c r="D306" s="143" t="s">
        <v>19923</v>
      </c>
    </row>
    <row r="307" spans="1:5" ht="23.25" outlineLevel="1" x14ac:dyDescent="0.25">
      <c r="A307" s="141">
        <v>57701</v>
      </c>
      <c r="B307" s="142" t="s">
        <v>20201</v>
      </c>
      <c r="C307" s="157" t="s">
        <v>15679</v>
      </c>
      <c r="D307" s="143">
        <v>11.59</v>
      </c>
      <c r="E307" s="144"/>
    </row>
    <row r="308" spans="1:5" x14ac:dyDescent="0.25">
      <c r="A308" s="141">
        <v>57707</v>
      </c>
      <c r="B308" s="142" t="s">
        <v>20202</v>
      </c>
      <c r="C308" s="157" t="s">
        <v>15679</v>
      </c>
      <c r="D308" s="143">
        <v>1.74</v>
      </c>
      <c r="E308" s="144"/>
    </row>
    <row r="309" spans="1:5" outlineLevel="1" x14ac:dyDescent="0.25">
      <c r="A309" s="141">
        <v>57800</v>
      </c>
      <c r="B309" s="142" t="s">
        <v>20203</v>
      </c>
      <c r="C309" s="157" t="s">
        <v>15719</v>
      </c>
      <c r="D309" s="143" t="s">
        <v>19923</v>
      </c>
    </row>
    <row r="310" spans="1:5" ht="23.25" outlineLevel="1" x14ac:dyDescent="0.25">
      <c r="A310" s="141">
        <v>57801</v>
      </c>
      <c r="B310" s="142" t="s">
        <v>20204</v>
      </c>
      <c r="C310" s="157" t="s">
        <v>15980</v>
      </c>
      <c r="D310" s="143">
        <v>11.96</v>
      </c>
      <c r="E310" s="144"/>
    </row>
    <row r="311" spans="1:5" outlineLevel="1" x14ac:dyDescent="0.25">
      <c r="A311" s="141">
        <v>57807</v>
      </c>
      <c r="B311" s="142" t="s">
        <v>20205</v>
      </c>
      <c r="C311" s="161"/>
      <c r="D311" s="143">
        <v>2.11</v>
      </c>
      <c r="E311" s="144"/>
    </row>
    <row r="312" spans="1:5" outlineLevel="1" x14ac:dyDescent="0.25">
      <c r="A312" s="141">
        <v>57900</v>
      </c>
      <c r="B312" s="142" t="s">
        <v>20206</v>
      </c>
      <c r="C312" s="157" t="s">
        <v>15747</v>
      </c>
      <c r="D312" s="143" t="s">
        <v>19923</v>
      </c>
    </row>
    <row r="313" spans="1:5" ht="23.25" x14ac:dyDescent="0.25">
      <c r="A313" s="141">
        <v>57901</v>
      </c>
      <c r="B313" s="142" t="s">
        <v>20207</v>
      </c>
      <c r="C313" s="157" t="s">
        <v>15747</v>
      </c>
      <c r="D313" s="143">
        <v>11.96</v>
      </c>
      <c r="E313" s="144"/>
    </row>
    <row r="314" spans="1:5" outlineLevel="1" x14ac:dyDescent="0.25">
      <c r="A314" s="141">
        <v>57907</v>
      </c>
      <c r="B314" s="142" t="s">
        <v>20208</v>
      </c>
      <c r="C314" s="157" t="s">
        <v>15719</v>
      </c>
      <c r="D314" s="143">
        <v>2.11</v>
      </c>
      <c r="E314" s="144"/>
    </row>
    <row r="315" spans="1:5" outlineLevel="1" x14ac:dyDescent="0.25">
      <c r="A315" s="141">
        <v>58000</v>
      </c>
      <c r="B315" s="142" t="s">
        <v>20209</v>
      </c>
      <c r="C315" s="157" t="s">
        <v>15719</v>
      </c>
      <c r="D315" s="143" t="s">
        <v>19923</v>
      </c>
    </row>
    <row r="316" spans="1:5" ht="23.25" outlineLevel="1" x14ac:dyDescent="0.25">
      <c r="A316" s="141">
        <v>58001</v>
      </c>
      <c r="B316" s="142" t="s">
        <v>20210</v>
      </c>
      <c r="C316" s="157" t="s">
        <v>15679</v>
      </c>
      <c r="D316" s="143">
        <v>11.59</v>
      </c>
      <c r="E316" s="144"/>
    </row>
    <row r="317" spans="1:5" outlineLevel="1" x14ac:dyDescent="0.25">
      <c r="A317" s="141">
        <v>58007</v>
      </c>
      <c r="B317" s="142" t="s">
        <v>20211</v>
      </c>
      <c r="C317" s="157" t="s">
        <v>15679</v>
      </c>
      <c r="D317" s="143">
        <v>1.74</v>
      </c>
      <c r="E317" s="144"/>
    </row>
    <row r="318" spans="1:5" x14ac:dyDescent="0.25">
      <c r="A318" s="141">
        <v>58100</v>
      </c>
      <c r="B318" s="142" t="s">
        <v>20212</v>
      </c>
      <c r="C318" s="157" t="s">
        <v>15747</v>
      </c>
      <c r="D318" s="143">
        <v>0.64</v>
      </c>
      <c r="E318" s="144"/>
    </row>
    <row r="319" spans="1:5" outlineLevel="1" x14ac:dyDescent="0.25">
      <c r="A319" s="141">
        <v>58200</v>
      </c>
      <c r="B319" s="142" t="s">
        <v>20213</v>
      </c>
      <c r="C319" s="157" t="s">
        <v>15747</v>
      </c>
      <c r="D319" s="143">
        <v>0.21</v>
      </c>
      <c r="E319" s="144"/>
    </row>
    <row r="320" spans="1:5" ht="23.25" outlineLevel="1" x14ac:dyDescent="0.25">
      <c r="A320" s="141">
        <v>58400</v>
      </c>
      <c r="B320" s="142" t="s">
        <v>20214</v>
      </c>
      <c r="C320" s="157" t="s">
        <v>15747</v>
      </c>
      <c r="D320" s="143">
        <v>26.23</v>
      </c>
      <c r="E320" s="144"/>
    </row>
    <row r="321" spans="1:5" ht="23.25" outlineLevel="1" x14ac:dyDescent="0.25">
      <c r="A321" s="141">
        <v>58500</v>
      </c>
      <c r="B321" s="142" t="s">
        <v>20215</v>
      </c>
      <c r="C321" s="157" t="s">
        <v>19923</v>
      </c>
      <c r="D321" s="143">
        <v>34.94</v>
      </c>
      <c r="E321" s="144"/>
    </row>
    <row r="322" spans="1:5" outlineLevel="1" x14ac:dyDescent="0.25">
      <c r="A322" s="141">
        <v>58600</v>
      </c>
      <c r="B322" s="142" t="s">
        <v>20216</v>
      </c>
      <c r="C322" s="157" t="s">
        <v>15747</v>
      </c>
      <c r="D322" s="143" t="s">
        <v>19923</v>
      </c>
    </row>
    <row r="323" spans="1:5" ht="23.25" x14ac:dyDescent="0.25">
      <c r="A323" s="141">
        <v>58601</v>
      </c>
      <c r="B323" s="142" t="s">
        <v>20217</v>
      </c>
      <c r="C323" s="157" t="s">
        <v>15747</v>
      </c>
      <c r="D323" s="143">
        <v>54.31</v>
      </c>
      <c r="E323" s="144"/>
    </row>
    <row r="324" spans="1:5" ht="23.25" outlineLevel="1" x14ac:dyDescent="0.25">
      <c r="A324" s="141">
        <v>58602</v>
      </c>
      <c r="B324" s="142" t="s">
        <v>20218</v>
      </c>
      <c r="C324" s="157" t="s">
        <v>19923</v>
      </c>
      <c r="D324" s="143">
        <v>63.88</v>
      </c>
      <c r="E324" s="144"/>
    </row>
    <row r="325" spans="1:5" ht="23.25" outlineLevel="1" x14ac:dyDescent="0.25">
      <c r="A325" s="141">
        <v>58603</v>
      </c>
      <c r="B325" s="142" t="s">
        <v>20219</v>
      </c>
      <c r="C325" s="157" t="s">
        <v>15747</v>
      </c>
      <c r="D325" s="143">
        <v>102.81</v>
      </c>
      <c r="E325" s="144"/>
    </row>
    <row r="326" spans="1:5" ht="23.25" outlineLevel="1" x14ac:dyDescent="0.25">
      <c r="A326" s="141">
        <v>58700</v>
      </c>
      <c r="B326" s="142" t="s">
        <v>20220</v>
      </c>
      <c r="C326" s="157" t="s">
        <v>15747</v>
      </c>
      <c r="D326" s="143">
        <v>193.41</v>
      </c>
      <c r="E326" s="144"/>
    </row>
    <row r="327" spans="1:5" outlineLevel="1" x14ac:dyDescent="0.25">
      <c r="A327" s="141">
        <v>58800</v>
      </c>
      <c r="B327" s="142" t="s">
        <v>20221</v>
      </c>
      <c r="C327" s="157" t="s">
        <v>19923</v>
      </c>
      <c r="D327" s="143">
        <v>22.68</v>
      </c>
      <c r="E327" s="144"/>
    </row>
    <row r="328" spans="1:5" x14ac:dyDescent="0.25">
      <c r="A328" s="141">
        <v>58900</v>
      </c>
      <c r="B328" s="142" t="s">
        <v>20222</v>
      </c>
      <c r="C328" s="157" t="s">
        <v>15747</v>
      </c>
      <c r="D328" s="143">
        <v>52</v>
      </c>
      <c r="E328" s="144"/>
    </row>
    <row r="329" spans="1:5" outlineLevel="1" x14ac:dyDescent="0.25">
      <c r="A329" s="141">
        <v>59000</v>
      </c>
      <c r="B329" s="142" t="s">
        <v>20223</v>
      </c>
      <c r="C329" s="157" t="s">
        <v>15747</v>
      </c>
      <c r="D329" s="143">
        <v>161</v>
      </c>
      <c r="E329" s="144"/>
    </row>
    <row r="330" spans="1:5" ht="34.5" outlineLevel="1" x14ac:dyDescent="0.25">
      <c r="A330" s="141">
        <v>59101</v>
      </c>
      <c r="B330" s="142" t="s">
        <v>20224</v>
      </c>
      <c r="C330" s="157" t="s">
        <v>19923</v>
      </c>
      <c r="D330" s="143">
        <v>96.42</v>
      </c>
      <c r="E330" s="144"/>
    </row>
    <row r="331" spans="1:5" ht="34.5" outlineLevel="1" x14ac:dyDescent="0.25">
      <c r="A331" s="141">
        <v>59102</v>
      </c>
      <c r="B331" s="142" t="s">
        <v>20225</v>
      </c>
      <c r="C331" s="157" t="s">
        <v>15747</v>
      </c>
      <c r="D331" s="143">
        <v>94.89</v>
      </c>
      <c r="E331" s="144"/>
    </row>
    <row r="332" spans="1:5" ht="45.75" outlineLevel="1" x14ac:dyDescent="0.25">
      <c r="A332" s="141">
        <v>59201</v>
      </c>
      <c r="B332" s="142" t="s">
        <v>20226</v>
      </c>
      <c r="C332" s="157" t="s">
        <v>15747</v>
      </c>
      <c r="D332" s="143">
        <v>227.76</v>
      </c>
      <c r="E332" s="144"/>
    </row>
    <row r="333" spans="1:5" ht="45.75" x14ac:dyDescent="0.25">
      <c r="A333" s="141">
        <v>59202</v>
      </c>
      <c r="B333" s="142" t="s">
        <v>20227</v>
      </c>
      <c r="C333" s="157" t="s">
        <v>19923</v>
      </c>
      <c r="D333" s="143">
        <v>468.87</v>
      </c>
      <c r="E333" s="144"/>
    </row>
    <row r="334" spans="1:5" ht="23.25" outlineLevel="1" x14ac:dyDescent="0.25">
      <c r="A334" s="141">
        <v>59300</v>
      </c>
      <c r="B334" s="142" t="s">
        <v>20228</v>
      </c>
      <c r="C334" s="157" t="s">
        <v>15747</v>
      </c>
      <c r="D334" s="143">
        <v>1171.6300000000001</v>
      </c>
      <c r="E334" s="144"/>
    </row>
    <row r="335" spans="1:5" ht="23.25" outlineLevel="1" x14ac:dyDescent="0.25">
      <c r="A335" s="141">
        <v>59400</v>
      </c>
      <c r="B335" s="142" t="s">
        <v>20229</v>
      </c>
      <c r="C335" s="157" t="s">
        <v>15747</v>
      </c>
      <c r="D335" s="143">
        <v>770.98</v>
      </c>
      <c r="E335" s="144"/>
    </row>
    <row r="336" spans="1:5" ht="23.25" outlineLevel="1" x14ac:dyDescent="0.25">
      <c r="A336" s="141">
        <v>59500</v>
      </c>
      <c r="B336" s="142" t="s">
        <v>20230</v>
      </c>
      <c r="C336" s="157" t="s">
        <v>19923</v>
      </c>
      <c r="D336" s="143">
        <v>763.57</v>
      </c>
      <c r="E336" s="144"/>
    </row>
    <row r="337" spans="1:5" ht="23.25" outlineLevel="1" x14ac:dyDescent="0.25">
      <c r="A337" s="141">
        <v>59600</v>
      </c>
      <c r="B337" s="142" t="s">
        <v>20231</v>
      </c>
      <c r="C337" s="157" t="s">
        <v>15747</v>
      </c>
      <c r="D337" s="143">
        <v>952.4</v>
      </c>
      <c r="E337" s="144"/>
    </row>
    <row r="338" spans="1:5" ht="23.25" x14ac:dyDescent="0.25">
      <c r="A338" s="141">
        <v>59700</v>
      </c>
      <c r="B338" s="142" t="s">
        <v>20232</v>
      </c>
      <c r="C338" s="157" t="s">
        <v>15747</v>
      </c>
      <c r="D338" s="143">
        <v>939.2</v>
      </c>
      <c r="E338" s="144"/>
    </row>
    <row r="339" spans="1:5" ht="45.75" outlineLevel="1" x14ac:dyDescent="0.25">
      <c r="A339" s="141">
        <v>59901</v>
      </c>
      <c r="B339" s="142" t="s">
        <v>20233</v>
      </c>
      <c r="C339" s="157" t="s">
        <v>19923</v>
      </c>
      <c r="D339" s="143">
        <v>323.67</v>
      </c>
      <c r="E339" s="144"/>
    </row>
    <row r="340" spans="1:5" ht="45.75" outlineLevel="1" x14ac:dyDescent="0.25">
      <c r="A340" s="141">
        <v>59902</v>
      </c>
      <c r="B340" s="142" t="s">
        <v>20234</v>
      </c>
      <c r="C340" s="157" t="s">
        <v>15747</v>
      </c>
      <c r="D340" s="143">
        <v>387.3</v>
      </c>
      <c r="E340" s="144"/>
    </row>
    <row r="341" spans="1:5" ht="23.25" outlineLevel="1" x14ac:dyDescent="0.25">
      <c r="A341" s="141">
        <v>59903</v>
      </c>
      <c r="B341" s="142" t="s">
        <v>20235</v>
      </c>
      <c r="C341" s="157" t="s">
        <v>15747</v>
      </c>
      <c r="D341" s="143">
        <v>945.59</v>
      </c>
      <c r="E341" s="144"/>
    </row>
    <row r="342" spans="1:5" ht="23.25" outlineLevel="1" x14ac:dyDescent="0.25">
      <c r="A342" s="141">
        <v>59904</v>
      </c>
      <c r="B342" s="142" t="s">
        <v>20236</v>
      </c>
      <c r="C342" s="157" t="s">
        <v>19923</v>
      </c>
      <c r="D342" s="143">
        <v>905.13</v>
      </c>
      <c r="E342" s="144"/>
    </row>
    <row r="343" spans="1:5" ht="34.5" x14ac:dyDescent="0.25">
      <c r="A343" s="141">
        <v>59905</v>
      </c>
      <c r="B343" s="142" t="s">
        <v>20237</v>
      </c>
      <c r="C343" s="157" t="s">
        <v>15747</v>
      </c>
      <c r="D343" s="143">
        <v>11.46</v>
      </c>
      <c r="E343" s="144"/>
    </row>
    <row r="344" spans="1:5" ht="23.25" outlineLevel="1" x14ac:dyDescent="0.25">
      <c r="A344" s="141">
        <v>59906</v>
      </c>
      <c r="B344" s="142" t="s">
        <v>20238</v>
      </c>
      <c r="C344" s="157" t="s">
        <v>15747</v>
      </c>
      <c r="D344" s="143">
        <v>15.22</v>
      </c>
      <c r="E344" s="144"/>
    </row>
    <row r="345" spans="1:5" outlineLevel="1" x14ac:dyDescent="0.25">
      <c r="A345" s="138">
        <v>60000</v>
      </c>
      <c r="B345" s="139" t="s">
        <v>20239</v>
      </c>
      <c r="C345" s="157" t="s">
        <v>15747</v>
      </c>
      <c r="D345" s="140"/>
    </row>
    <row r="346" spans="1:5" outlineLevel="1" x14ac:dyDescent="0.25">
      <c r="A346" s="141">
        <v>60100</v>
      </c>
      <c r="B346" s="142" t="s">
        <v>20240</v>
      </c>
      <c r="C346" s="157" t="s">
        <v>15747</v>
      </c>
      <c r="D346" s="143">
        <v>84.97</v>
      </c>
      <c r="E346" s="144"/>
    </row>
    <row r="347" spans="1:5" outlineLevel="1" x14ac:dyDescent="0.25">
      <c r="A347" s="141">
        <v>60200</v>
      </c>
      <c r="B347" s="142" t="s">
        <v>20241</v>
      </c>
      <c r="C347" s="157" t="s">
        <v>15747</v>
      </c>
      <c r="D347" s="143">
        <v>185.52</v>
      </c>
      <c r="E347" s="144"/>
    </row>
    <row r="348" spans="1:5" x14ac:dyDescent="0.25">
      <c r="A348" s="141">
        <v>60300</v>
      </c>
      <c r="B348" s="142" t="s">
        <v>20242</v>
      </c>
      <c r="C348" s="157" t="s">
        <v>15747</v>
      </c>
      <c r="D348" s="143">
        <v>47.52</v>
      </c>
      <c r="E348" s="144"/>
    </row>
    <row r="349" spans="1:5" outlineLevel="1" x14ac:dyDescent="0.25">
      <c r="A349" s="141">
        <v>60400</v>
      </c>
      <c r="B349" s="142" t="s">
        <v>20243</v>
      </c>
      <c r="C349" s="157" t="s">
        <v>15747</v>
      </c>
      <c r="D349" s="143">
        <v>80.400000000000006</v>
      </c>
      <c r="E349" s="144"/>
    </row>
    <row r="350" spans="1:5" outlineLevel="1" x14ac:dyDescent="0.25">
      <c r="A350" s="141">
        <v>60500</v>
      </c>
      <c r="B350" s="142" t="s">
        <v>20244</v>
      </c>
      <c r="C350" s="157" t="s">
        <v>15747</v>
      </c>
      <c r="D350" s="143">
        <v>137.84</v>
      </c>
      <c r="E350" s="144"/>
    </row>
    <row r="351" spans="1:5" outlineLevel="1" x14ac:dyDescent="0.25">
      <c r="A351" s="141">
        <v>60600</v>
      </c>
      <c r="B351" s="142" t="s">
        <v>20245</v>
      </c>
      <c r="C351" s="157" t="s">
        <v>15747</v>
      </c>
      <c r="D351" s="143">
        <v>280.7</v>
      </c>
      <c r="E351" s="144"/>
    </row>
    <row r="352" spans="1:5" ht="23.25" outlineLevel="1" x14ac:dyDescent="0.25">
      <c r="A352" s="141">
        <v>60700</v>
      </c>
      <c r="B352" s="142" t="s">
        <v>20246</v>
      </c>
      <c r="C352" s="157" t="s">
        <v>19923</v>
      </c>
      <c r="D352" s="143">
        <v>38.4</v>
      </c>
      <c r="E352" s="144"/>
    </row>
    <row r="353" spans="1:5" ht="23.25" x14ac:dyDescent="0.25">
      <c r="A353" s="141">
        <v>60800</v>
      </c>
      <c r="B353" s="142" t="s">
        <v>20247</v>
      </c>
      <c r="C353" s="157" t="s">
        <v>15692</v>
      </c>
      <c r="D353" s="143">
        <v>54.3</v>
      </c>
      <c r="E353" s="144"/>
    </row>
    <row r="354" spans="1:5" ht="23.25" outlineLevel="1" x14ac:dyDescent="0.25">
      <c r="A354" s="141">
        <v>60900</v>
      </c>
      <c r="B354" s="142" t="s">
        <v>20248</v>
      </c>
      <c r="C354" s="157" t="s">
        <v>15692</v>
      </c>
      <c r="D354" s="143">
        <v>77.010000000000005</v>
      </c>
      <c r="E354" s="144"/>
    </row>
    <row r="355" spans="1:5" ht="23.25" outlineLevel="1" x14ac:dyDescent="0.25">
      <c r="A355" s="141">
        <v>61000</v>
      </c>
      <c r="B355" s="142" t="s">
        <v>20249</v>
      </c>
      <c r="C355" s="157" t="s">
        <v>15692</v>
      </c>
      <c r="D355" s="143" t="s">
        <v>19923</v>
      </c>
    </row>
    <row r="356" spans="1:5" ht="23.25" outlineLevel="1" x14ac:dyDescent="0.25">
      <c r="A356" s="141">
        <v>61001</v>
      </c>
      <c r="B356" s="142" t="s">
        <v>20250</v>
      </c>
      <c r="C356" s="157" t="s">
        <v>15747</v>
      </c>
      <c r="D356" s="143">
        <v>110.81</v>
      </c>
      <c r="E356" s="144"/>
    </row>
    <row r="357" spans="1:5" ht="23.25" outlineLevel="1" x14ac:dyDescent="0.25">
      <c r="A357" s="141">
        <v>61002</v>
      </c>
      <c r="B357" s="142" t="s">
        <v>20251</v>
      </c>
      <c r="C357" s="157" t="s">
        <v>19923</v>
      </c>
      <c r="D357" s="143">
        <v>160.49</v>
      </c>
      <c r="E357" s="144"/>
    </row>
    <row r="358" spans="1:5" ht="23.25" x14ac:dyDescent="0.25">
      <c r="A358" s="141">
        <v>61100</v>
      </c>
      <c r="B358" s="142" t="s">
        <v>20252</v>
      </c>
      <c r="C358" s="157" t="s">
        <v>15692</v>
      </c>
      <c r="D358" s="143" t="s">
        <v>19923</v>
      </c>
    </row>
    <row r="359" spans="1:5" ht="23.25" outlineLevel="1" x14ac:dyDescent="0.25">
      <c r="A359" s="141">
        <v>61101</v>
      </c>
      <c r="B359" s="142" t="s">
        <v>20253</v>
      </c>
      <c r="C359" s="157" t="s">
        <v>15692</v>
      </c>
      <c r="D359" s="143">
        <v>161.07</v>
      </c>
      <c r="E359" s="144"/>
    </row>
    <row r="360" spans="1:5" ht="23.25" outlineLevel="1" x14ac:dyDescent="0.25">
      <c r="A360" s="141">
        <v>61102</v>
      </c>
      <c r="B360" s="142" t="s">
        <v>20254</v>
      </c>
      <c r="C360" s="157" t="s">
        <v>15692</v>
      </c>
      <c r="D360" s="143">
        <v>179.64</v>
      </c>
      <c r="E360" s="144"/>
    </row>
    <row r="361" spans="1:5" ht="23.25" outlineLevel="1" x14ac:dyDescent="0.25">
      <c r="A361" s="141">
        <v>61200</v>
      </c>
      <c r="B361" s="142" t="s">
        <v>20255</v>
      </c>
      <c r="C361" s="157" t="s">
        <v>15692</v>
      </c>
      <c r="D361" s="143" t="s">
        <v>19923</v>
      </c>
    </row>
    <row r="362" spans="1:5" ht="23.25" outlineLevel="1" x14ac:dyDescent="0.25">
      <c r="A362" s="141">
        <v>61201</v>
      </c>
      <c r="B362" s="142" t="s">
        <v>20256</v>
      </c>
      <c r="C362" s="157" t="s">
        <v>15692</v>
      </c>
      <c r="D362" s="143">
        <v>207.67</v>
      </c>
      <c r="E362" s="144"/>
    </row>
    <row r="363" spans="1:5" ht="23.25" x14ac:dyDescent="0.25">
      <c r="A363" s="141">
        <v>61202</v>
      </c>
      <c r="B363" s="142" t="s">
        <v>20257</v>
      </c>
      <c r="C363" s="157" t="s">
        <v>15692</v>
      </c>
      <c r="D363" s="143">
        <v>277.81</v>
      </c>
      <c r="E363" s="144"/>
    </row>
    <row r="364" spans="1:5" ht="23.25" outlineLevel="1" x14ac:dyDescent="0.25">
      <c r="A364" s="141">
        <v>61300</v>
      </c>
      <c r="B364" s="142" t="s">
        <v>20258</v>
      </c>
      <c r="C364" s="157" t="s">
        <v>15692</v>
      </c>
      <c r="D364" s="143" t="s">
        <v>19923</v>
      </c>
    </row>
    <row r="365" spans="1:5" ht="23.25" outlineLevel="1" x14ac:dyDescent="0.25">
      <c r="A365" s="141">
        <v>61301</v>
      </c>
      <c r="B365" s="142" t="s">
        <v>20259</v>
      </c>
      <c r="C365" s="157" t="s">
        <v>15692</v>
      </c>
      <c r="D365" s="143">
        <v>252.67</v>
      </c>
      <c r="E365" s="144"/>
    </row>
    <row r="366" spans="1:5" ht="23.25" outlineLevel="1" x14ac:dyDescent="0.25">
      <c r="A366" s="141">
        <v>61302</v>
      </c>
      <c r="B366" s="142" t="s">
        <v>20260</v>
      </c>
      <c r="C366" s="157" t="s">
        <v>19923</v>
      </c>
      <c r="D366" s="143">
        <v>286.47000000000003</v>
      </c>
      <c r="E366" s="144"/>
    </row>
    <row r="367" spans="1:5" ht="23.25" outlineLevel="1" x14ac:dyDescent="0.25">
      <c r="A367" s="141">
        <v>61400</v>
      </c>
      <c r="B367" s="142" t="s">
        <v>20261</v>
      </c>
      <c r="C367" s="157" t="s">
        <v>15692</v>
      </c>
      <c r="D367" s="143" t="s">
        <v>19923</v>
      </c>
    </row>
    <row r="368" spans="1:5" ht="23.25" x14ac:dyDescent="0.25">
      <c r="A368" s="141">
        <v>61401</v>
      </c>
      <c r="B368" s="142" t="s">
        <v>20262</v>
      </c>
      <c r="C368" s="157" t="s">
        <v>15692</v>
      </c>
      <c r="D368" s="143">
        <v>289.87</v>
      </c>
      <c r="E368" s="144"/>
    </row>
    <row r="369" spans="1:5" ht="23.25" outlineLevel="1" x14ac:dyDescent="0.25">
      <c r="A369" s="141">
        <v>61402</v>
      </c>
      <c r="B369" s="142" t="s">
        <v>20263</v>
      </c>
      <c r="C369" s="157" t="s">
        <v>15692</v>
      </c>
      <c r="D369" s="143">
        <v>392.39</v>
      </c>
      <c r="E369" s="144"/>
    </row>
    <row r="370" spans="1:5" ht="23.25" outlineLevel="1" x14ac:dyDescent="0.25">
      <c r="A370" s="141">
        <v>61500</v>
      </c>
      <c r="B370" s="142" t="s">
        <v>20264</v>
      </c>
      <c r="C370" s="157" t="s">
        <v>15692</v>
      </c>
      <c r="D370" s="143" t="s">
        <v>19923</v>
      </c>
    </row>
    <row r="371" spans="1:5" ht="23.25" outlineLevel="1" x14ac:dyDescent="0.25">
      <c r="A371" s="141">
        <v>61501</v>
      </c>
      <c r="B371" s="142" t="s">
        <v>20265</v>
      </c>
      <c r="C371" s="157" t="s">
        <v>19923</v>
      </c>
      <c r="D371" s="143">
        <v>365.82</v>
      </c>
      <c r="E371" s="144"/>
    </row>
    <row r="372" spans="1:5" ht="23.25" outlineLevel="1" x14ac:dyDescent="0.25">
      <c r="A372" s="141">
        <v>61502</v>
      </c>
      <c r="B372" s="142" t="s">
        <v>20266</v>
      </c>
      <c r="C372" s="157" t="s">
        <v>15692</v>
      </c>
      <c r="D372" s="143">
        <v>412.38</v>
      </c>
      <c r="E372" s="144"/>
    </row>
    <row r="373" spans="1:5" ht="23.25" x14ac:dyDescent="0.25">
      <c r="A373" s="141">
        <v>61600</v>
      </c>
      <c r="B373" s="142" t="s">
        <v>20267</v>
      </c>
      <c r="C373" s="157" t="s">
        <v>15692</v>
      </c>
      <c r="D373" s="143" t="s">
        <v>19923</v>
      </c>
    </row>
    <row r="374" spans="1:5" ht="23.25" outlineLevel="1" x14ac:dyDescent="0.25">
      <c r="A374" s="141">
        <v>61601</v>
      </c>
      <c r="B374" s="142" t="s">
        <v>20268</v>
      </c>
      <c r="C374" s="157" t="s">
        <v>15692</v>
      </c>
      <c r="D374" s="143">
        <v>459.18</v>
      </c>
      <c r="E374" s="144"/>
    </row>
    <row r="375" spans="1:5" ht="23.25" outlineLevel="1" x14ac:dyDescent="0.25">
      <c r="A375" s="141">
        <v>61602</v>
      </c>
      <c r="B375" s="142" t="s">
        <v>20269</v>
      </c>
      <c r="C375" s="157" t="s">
        <v>15692</v>
      </c>
      <c r="D375" s="143">
        <v>551.13</v>
      </c>
      <c r="E375" s="144"/>
    </row>
    <row r="376" spans="1:5" ht="23.25" outlineLevel="1" x14ac:dyDescent="0.25">
      <c r="A376" s="141">
        <v>61700</v>
      </c>
      <c r="B376" s="142" t="s">
        <v>20270</v>
      </c>
      <c r="C376" s="157" t="s">
        <v>15692</v>
      </c>
      <c r="D376" s="143" t="s">
        <v>19923</v>
      </c>
    </row>
    <row r="377" spans="1:5" ht="23.25" outlineLevel="1" x14ac:dyDescent="0.25">
      <c r="A377" s="141">
        <v>61701</v>
      </c>
      <c r="B377" s="142" t="s">
        <v>20271</v>
      </c>
      <c r="C377" s="157" t="s">
        <v>15679</v>
      </c>
      <c r="D377" s="143">
        <v>625.99</v>
      </c>
      <c r="E377" s="144"/>
    </row>
    <row r="378" spans="1:5" ht="23.25" outlineLevel="1" x14ac:dyDescent="0.25">
      <c r="A378" s="141">
        <v>61702</v>
      </c>
      <c r="B378" s="142" t="s">
        <v>20272</v>
      </c>
      <c r="C378" s="157" t="s">
        <v>15679</v>
      </c>
      <c r="D378" s="143">
        <v>810.68</v>
      </c>
      <c r="E378" s="144"/>
    </row>
    <row r="379" spans="1:5" ht="23.25" x14ac:dyDescent="0.25">
      <c r="A379" s="141">
        <v>61703</v>
      </c>
      <c r="B379" s="142" t="s">
        <v>20273</v>
      </c>
      <c r="C379" s="157" t="s">
        <v>15747</v>
      </c>
      <c r="D379" s="143">
        <v>96.02</v>
      </c>
      <c r="E379" s="144"/>
    </row>
    <row r="380" spans="1:5" ht="23.25" outlineLevel="1" x14ac:dyDescent="0.25">
      <c r="A380" s="141">
        <v>61704</v>
      </c>
      <c r="B380" s="142" t="s">
        <v>20274</v>
      </c>
      <c r="C380" s="157" t="s">
        <v>15747</v>
      </c>
      <c r="D380" s="143">
        <v>165.56</v>
      </c>
      <c r="E380" s="144"/>
    </row>
    <row r="381" spans="1:5" ht="23.25" x14ac:dyDescent="0.25">
      <c r="A381" s="141">
        <v>61705</v>
      </c>
      <c r="B381" s="142" t="s">
        <v>20275</v>
      </c>
      <c r="C381" s="157" t="s">
        <v>15747</v>
      </c>
      <c r="D381" s="143">
        <v>228.76</v>
      </c>
      <c r="E381" s="144"/>
    </row>
    <row r="382" spans="1:5" ht="23.25" outlineLevel="1" x14ac:dyDescent="0.25">
      <c r="A382" s="141">
        <v>61706</v>
      </c>
      <c r="B382" s="142" t="s">
        <v>20276</v>
      </c>
      <c r="C382" s="157" t="s">
        <v>15747</v>
      </c>
      <c r="D382" s="143">
        <v>375.21</v>
      </c>
      <c r="E382" s="144"/>
    </row>
    <row r="383" spans="1:5" ht="23.25" outlineLevel="1" x14ac:dyDescent="0.25">
      <c r="A383" s="141">
        <v>61707</v>
      </c>
      <c r="B383" s="142" t="s">
        <v>20277</v>
      </c>
      <c r="C383" s="157" t="s">
        <v>15747</v>
      </c>
      <c r="D383" s="143">
        <v>605.14</v>
      </c>
      <c r="E383" s="144"/>
    </row>
    <row r="384" spans="1:5" ht="23.25" outlineLevel="1" x14ac:dyDescent="0.25">
      <c r="A384" s="141">
        <v>61708</v>
      </c>
      <c r="B384" s="142" t="s">
        <v>20278</v>
      </c>
      <c r="C384" s="157" t="s">
        <v>15747</v>
      </c>
      <c r="D384" s="143">
        <v>932.71</v>
      </c>
      <c r="E384" s="144"/>
    </row>
    <row r="385" spans="1:5" ht="23.25" outlineLevel="1" x14ac:dyDescent="0.25">
      <c r="A385" s="141">
        <v>61709</v>
      </c>
      <c r="B385" s="142" t="s">
        <v>20279</v>
      </c>
      <c r="C385" s="157" t="s">
        <v>15747</v>
      </c>
      <c r="D385" s="143">
        <v>1350.71</v>
      </c>
      <c r="E385" s="144"/>
    </row>
    <row r="386" spans="1:5" x14ac:dyDescent="0.25">
      <c r="A386" s="141">
        <v>61800</v>
      </c>
      <c r="B386" s="142" t="s">
        <v>20280</v>
      </c>
      <c r="C386" s="157" t="s">
        <v>15747</v>
      </c>
      <c r="D386" s="143" t="s">
        <v>19923</v>
      </c>
    </row>
    <row r="387" spans="1:5" outlineLevel="1" x14ac:dyDescent="0.25">
      <c r="A387" s="141">
        <v>61801</v>
      </c>
      <c r="B387" s="142" t="s">
        <v>20281</v>
      </c>
      <c r="C387" s="157" t="s">
        <v>15747</v>
      </c>
      <c r="D387" s="143">
        <v>3504.32</v>
      </c>
      <c r="E387" s="144"/>
    </row>
    <row r="388" spans="1:5" outlineLevel="1" x14ac:dyDescent="0.25">
      <c r="A388" s="141">
        <v>61802</v>
      </c>
      <c r="B388" s="142" t="s">
        <v>20282</v>
      </c>
      <c r="C388" s="157" t="s">
        <v>15747</v>
      </c>
      <c r="D388" s="143">
        <v>4245.43</v>
      </c>
      <c r="E388" s="144"/>
    </row>
    <row r="389" spans="1:5" outlineLevel="1" x14ac:dyDescent="0.25">
      <c r="A389" s="141">
        <v>61803</v>
      </c>
      <c r="B389" s="142" t="s">
        <v>20283</v>
      </c>
      <c r="C389" s="157" t="s">
        <v>15747</v>
      </c>
      <c r="D389" s="143">
        <v>7039.7</v>
      </c>
      <c r="E389" s="144"/>
    </row>
    <row r="390" spans="1:5" outlineLevel="1" x14ac:dyDescent="0.25">
      <c r="A390" s="141">
        <v>61900</v>
      </c>
      <c r="B390" s="142" t="s">
        <v>20284</v>
      </c>
      <c r="C390" s="157" t="s">
        <v>15747</v>
      </c>
      <c r="D390" s="143">
        <v>770.55</v>
      </c>
      <c r="E390" s="144"/>
    </row>
    <row r="391" spans="1:5" outlineLevel="1" x14ac:dyDescent="0.25">
      <c r="A391" s="141">
        <v>62000</v>
      </c>
      <c r="B391" s="142" t="s">
        <v>20285</v>
      </c>
      <c r="C391" s="157" t="s">
        <v>15747</v>
      </c>
      <c r="D391" s="143" t="s">
        <v>19923</v>
      </c>
    </row>
    <row r="392" spans="1:5" ht="23.25" outlineLevel="1" x14ac:dyDescent="0.25">
      <c r="A392" s="141">
        <v>62003</v>
      </c>
      <c r="B392" s="142" t="s">
        <v>20286</v>
      </c>
      <c r="C392" s="157" t="s">
        <v>15747</v>
      </c>
      <c r="D392" s="143">
        <v>103.6</v>
      </c>
      <c r="E392" s="144"/>
    </row>
    <row r="393" spans="1:5" ht="23.25" x14ac:dyDescent="0.25">
      <c r="A393" s="141">
        <v>62004</v>
      </c>
      <c r="B393" s="142" t="s">
        <v>20287</v>
      </c>
      <c r="C393" s="157" t="s">
        <v>15747</v>
      </c>
      <c r="D393" s="143">
        <v>103.6</v>
      </c>
      <c r="E393" s="144"/>
    </row>
    <row r="394" spans="1:5" ht="23.25" outlineLevel="1" x14ac:dyDescent="0.25">
      <c r="A394" s="141">
        <v>62021</v>
      </c>
      <c r="B394" s="142" t="s">
        <v>20288</v>
      </c>
      <c r="C394" s="157" t="s">
        <v>15747</v>
      </c>
      <c r="D394" s="143">
        <v>302.98</v>
      </c>
      <c r="E394" s="144"/>
    </row>
    <row r="395" spans="1:5" ht="23.25" outlineLevel="1" x14ac:dyDescent="0.25">
      <c r="A395" s="141">
        <v>62022</v>
      </c>
      <c r="B395" s="142" t="s">
        <v>20289</v>
      </c>
      <c r="C395" s="157" t="s">
        <v>15747</v>
      </c>
      <c r="D395" s="143">
        <v>264.3</v>
      </c>
      <c r="E395" s="144"/>
    </row>
    <row r="396" spans="1:5" ht="23.25" outlineLevel="1" x14ac:dyDescent="0.25">
      <c r="A396" s="141">
        <v>62023</v>
      </c>
      <c r="B396" s="142" t="s">
        <v>20290</v>
      </c>
      <c r="C396" s="157" t="s">
        <v>15747</v>
      </c>
      <c r="D396" s="143">
        <v>424.92</v>
      </c>
      <c r="E396" s="144"/>
    </row>
    <row r="397" spans="1:5" ht="34.5" outlineLevel="1" x14ac:dyDescent="0.25">
      <c r="A397" s="141">
        <v>62024</v>
      </c>
      <c r="B397" s="142" t="s">
        <v>20291</v>
      </c>
      <c r="C397" s="157" t="s">
        <v>15719</v>
      </c>
      <c r="D397" s="143">
        <v>399.25</v>
      </c>
      <c r="E397" s="144"/>
    </row>
    <row r="398" spans="1:5" ht="23.25" outlineLevel="1" x14ac:dyDescent="0.25">
      <c r="A398" s="141">
        <v>62025</v>
      </c>
      <c r="B398" s="142" t="s">
        <v>20292</v>
      </c>
      <c r="C398" s="157" t="s">
        <v>15719</v>
      </c>
      <c r="D398" s="143">
        <v>723.16</v>
      </c>
      <c r="E398" s="144"/>
    </row>
    <row r="399" spans="1:5" outlineLevel="1" x14ac:dyDescent="0.25">
      <c r="A399" s="141">
        <v>62100</v>
      </c>
      <c r="B399" s="142" t="s">
        <v>20293</v>
      </c>
      <c r="C399" s="157" t="s">
        <v>15747</v>
      </c>
      <c r="D399" s="143">
        <v>126.57</v>
      </c>
      <c r="E399" s="144"/>
    </row>
    <row r="400" spans="1:5" x14ac:dyDescent="0.25">
      <c r="A400" s="141">
        <v>62200</v>
      </c>
      <c r="B400" s="142" t="s">
        <v>20294</v>
      </c>
      <c r="C400" s="157" t="s">
        <v>15747</v>
      </c>
      <c r="D400" s="143" t="s">
        <v>19923</v>
      </c>
    </row>
    <row r="401" spans="1:5" outlineLevel="1" x14ac:dyDescent="0.25">
      <c r="A401" s="141">
        <v>62203</v>
      </c>
      <c r="B401" s="142" t="s">
        <v>20295</v>
      </c>
      <c r="C401" s="157" t="s">
        <v>15747</v>
      </c>
      <c r="D401" s="143">
        <v>1457.48</v>
      </c>
      <c r="E401" s="144"/>
    </row>
    <row r="402" spans="1:5" outlineLevel="1" x14ac:dyDescent="0.25">
      <c r="A402" s="141">
        <v>62204</v>
      </c>
      <c r="B402" s="142" t="s">
        <v>20296</v>
      </c>
      <c r="C402" s="157" t="s">
        <v>25161</v>
      </c>
      <c r="D402" s="143">
        <v>2589.21</v>
      </c>
      <c r="E402" s="144"/>
    </row>
    <row r="403" spans="1:5" outlineLevel="1" x14ac:dyDescent="0.25">
      <c r="A403" s="141">
        <v>62205</v>
      </c>
      <c r="B403" s="142" t="s">
        <v>20297</v>
      </c>
      <c r="C403" s="157" t="s">
        <v>15747</v>
      </c>
      <c r="D403" s="143">
        <v>3714.26</v>
      </c>
      <c r="E403" s="144"/>
    </row>
    <row r="404" spans="1:5" outlineLevel="1" x14ac:dyDescent="0.25">
      <c r="A404" s="141">
        <v>62206</v>
      </c>
      <c r="B404" s="142" t="s">
        <v>20298</v>
      </c>
      <c r="C404" s="157" t="s">
        <v>15747</v>
      </c>
      <c r="D404" s="143">
        <v>4844.05</v>
      </c>
      <c r="E404" s="144"/>
    </row>
    <row r="405" spans="1:5" outlineLevel="1" x14ac:dyDescent="0.25">
      <c r="A405" s="141">
        <v>62300</v>
      </c>
      <c r="B405" s="142" t="s">
        <v>20299</v>
      </c>
      <c r="C405" s="157" t="s">
        <v>15747</v>
      </c>
      <c r="D405" s="143" t="s">
        <v>19923</v>
      </c>
    </row>
    <row r="406" spans="1:5" outlineLevel="1" x14ac:dyDescent="0.25">
      <c r="A406" s="141">
        <v>62301</v>
      </c>
      <c r="B406" s="142" t="s">
        <v>20300</v>
      </c>
      <c r="C406" s="157" t="s">
        <v>15747</v>
      </c>
      <c r="D406" s="143">
        <v>632.99</v>
      </c>
      <c r="E406" s="144"/>
    </row>
    <row r="407" spans="1:5" x14ac:dyDescent="0.25">
      <c r="A407" s="141">
        <v>62302</v>
      </c>
      <c r="B407" s="142" t="s">
        <v>20301</v>
      </c>
      <c r="C407" s="157" t="s">
        <v>15747</v>
      </c>
      <c r="D407" s="143">
        <v>701.91</v>
      </c>
      <c r="E407" s="144"/>
    </row>
    <row r="408" spans="1:5" outlineLevel="1" x14ac:dyDescent="0.25">
      <c r="A408" s="141">
        <v>62303</v>
      </c>
      <c r="B408" s="142" t="s">
        <v>20302</v>
      </c>
      <c r="C408" s="157" t="s">
        <v>15747</v>
      </c>
      <c r="D408" s="143">
        <v>770.83</v>
      </c>
      <c r="E408" s="144"/>
    </row>
    <row r="409" spans="1:5" outlineLevel="1" x14ac:dyDescent="0.25">
      <c r="A409" s="141">
        <v>62304</v>
      </c>
      <c r="B409" s="142" t="s">
        <v>20303</v>
      </c>
      <c r="C409" s="157" t="s">
        <v>15747</v>
      </c>
      <c r="D409" s="143">
        <v>59.37</v>
      </c>
      <c r="E409" s="144"/>
    </row>
    <row r="410" spans="1:5" outlineLevel="1" x14ac:dyDescent="0.25">
      <c r="A410" s="141">
        <v>62305</v>
      </c>
      <c r="B410" s="142" t="s">
        <v>20304</v>
      </c>
      <c r="C410" s="157" t="s">
        <v>15747</v>
      </c>
      <c r="D410" s="143">
        <v>160.56</v>
      </c>
      <c r="E410" s="144"/>
    </row>
    <row r="411" spans="1:5" outlineLevel="1" x14ac:dyDescent="0.25">
      <c r="A411" s="141">
        <v>62400</v>
      </c>
      <c r="B411" s="142" t="s">
        <v>20305</v>
      </c>
      <c r="C411" s="157" t="s">
        <v>15747</v>
      </c>
      <c r="D411" s="143">
        <v>126.11</v>
      </c>
      <c r="E411" s="144"/>
    </row>
    <row r="412" spans="1:5" outlineLevel="1" x14ac:dyDescent="0.25">
      <c r="A412" s="141">
        <v>62500</v>
      </c>
      <c r="B412" s="142" t="s">
        <v>20306</v>
      </c>
      <c r="C412" s="157" t="s">
        <v>15747</v>
      </c>
      <c r="D412" s="143">
        <v>134.63999999999999</v>
      </c>
      <c r="E412" s="144"/>
    </row>
    <row r="413" spans="1:5" ht="23.25" outlineLevel="1" x14ac:dyDescent="0.25">
      <c r="A413" s="141">
        <v>62600</v>
      </c>
      <c r="B413" s="142" t="s">
        <v>20307</v>
      </c>
      <c r="C413" s="157" t="s">
        <v>15747</v>
      </c>
      <c r="D413" s="143">
        <v>36.82</v>
      </c>
      <c r="E413" s="144"/>
    </row>
    <row r="414" spans="1:5" ht="23.25" outlineLevel="1" x14ac:dyDescent="0.25">
      <c r="A414" s="141">
        <v>62700</v>
      </c>
      <c r="B414" s="142" t="s">
        <v>20308</v>
      </c>
      <c r="C414" s="157" t="s">
        <v>19923</v>
      </c>
      <c r="D414" s="143">
        <v>19.8</v>
      </c>
      <c r="E414" s="144"/>
    </row>
    <row r="415" spans="1:5" ht="23.25" x14ac:dyDescent="0.25">
      <c r="A415" s="141">
        <v>62800</v>
      </c>
      <c r="B415" s="142" t="s">
        <v>20309</v>
      </c>
      <c r="C415" s="157" t="s">
        <v>15692</v>
      </c>
      <c r="D415" s="143">
        <v>27.82</v>
      </c>
      <c r="E415" s="144"/>
    </row>
    <row r="416" spans="1:5" ht="34.5" outlineLevel="1" x14ac:dyDescent="0.25">
      <c r="A416" s="141">
        <v>62901</v>
      </c>
      <c r="B416" s="142" t="s">
        <v>20310</v>
      </c>
      <c r="C416" s="157" t="s">
        <v>15692</v>
      </c>
      <c r="D416" s="143">
        <v>17.57</v>
      </c>
      <c r="E416" s="144"/>
    </row>
    <row r="417" spans="1:5" ht="34.5" outlineLevel="1" x14ac:dyDescent="0.25">
      <c r="A417" s="141">
        <v>62902</v>
      </c>
      <c r="B417" s="142" t="s">
        <v>20311</v>
      </c>
      <c r="C417" s="157" t="s">
        <v>15692</v>
      </c>
      <c r="D417" s="143">
        <v>19.899999999999999</v>
      </c>
      <c r="E417" s="144"/>
    </row>
    <row r="418" spans="1:5" ht="34.5" outlineLevel="1" x14ac:dyDescent="0.25">
      <c r="A418" s="141">
        <v>62903</v>
      </c>
      <c r="B418" s="142" t="s">
        <v>20312</v>
      </c>
      <c r="C418" s="157" t="s">
        <v>15692</v>
      </c>
      <c r="D418" s="143">
        <v>22.56</v>
      </c>
      <c r="E418" s="144"/>
    </row>
    <row r="419" spans="1:5" ht="34.5" outlineLevel="1" x14ac:dyDescent="0.25">
      <c r="A419" s="141">
        <v>62904</v>
      </c>
      <c r="B419" s="142" t="s">
        <v>20313</v>
      </c>
      <c r="C419" s="157" t="s">
        <v>15692</v>
      </c>
      <c r="D419" s="143">
        <v>42.47</v>
      </c>
      <c r="E419" s="144"/>
    </row>
    <row r="420" spans="1:5" ht="23.25" outlineLevel="1" x14ac:dyDescent="0.25">
      <c r="A420" s="141">
        <v>63100</v>
      </c>
      <c r="B420" s="142" t="s">
        <v>20314</v>
      </c>
      <c r="C420" s="157" t="s">
        <v>15692</v>
      </c>
      <c r="D420" s="143">
        <v>17.77</v>
      </c>
      <c r="E420" s="144"/>
    </row>
    <row r="421" spans="1:5" ht="23.25" outlineLevel="1" x14ac:dyDescent="0.25">
      <c r="A421" s="141">
        <v>63200</v>
      </c>
      <c r="B421" s="142" t="s">
        <v>20315</v>
      </c>
      <c r="C421" s="157" t="s">
        <v>15692</v>
      </c>
      <c r="D421" s="143">
        <v>18.579999999999998</v>
      </c>
      <c r="E421" s="144"/>
    </row>
    <row r="422" spans="1:5" ht="23.25" x14ac:dyDescent="0.25">
      <c r="A422" s="141">
        <v>63300</v>
      </c>
      <c r="B422" s="142" t="s">
        <v>20316</v>
      </c>
      <c r="C422" s="157" t="s">
        <v>15692</v>
      </c>
      <c r="D422" s="143">
        <v>28.48</v>
      </c>
      <c r="E422" s="144"/>
    </row>
    <row r="423" spans="1:5" ht="23.25" outlineLevel="1" x14ac:dyDescent="0.25">
      <c r="A423" s="141">
        <v>63400</v>
      </c>
      <c r="B423" s="142" t="s">
        <v>20317</v>
      </c>
      <c r="C423" s="157" t="s">
        <v>15692</v>
      </c>
      <c r="D423" s="143">
        <v>79.78</v>
      </c>
      <c r="E423" s="144"/>
    </row>
    <row r="424" spans="1:5" ht="23.25" outlineLevel="1" x14ac:dyDescent="0.25">
      <c r="A424" s="141">
        <v>63500</v>
      </c>
      <c r="B424" s="142" t="s">
        <v>20318</v>
      </c>
      <c r="C424" s="157" t="s">
        <v>15692</v>
      </c>
      <c r="D424" s="143">
        <v>54.38</v>
      </c>
      <c r="E424" s="144"/>
    </row>
    <row r="425" spans="1:5" outlineLevel="1" x14ac:dyDescent="0.25">
      <c r="A425" s="141">
        <v>63700</v>
      </c>
      <c r="B425" s="142" t="s">
        <v>20319</v>
      </c>
      <c r="C425" s="157" t="s">
        <v>19923</v>
      </c>
      <c r="D425" s="143">
        <v>6.73</v>
      </c>
      <c r="E425" s="144"/>
    </row>
    <row r="426" spans="1:5" outlineLevel="1" x14ac:dyDescent="0.25">
      <c r="A426" s="141">
        <v>63800</v>
      </c>
      <c r="B426" s="142" t="s">
        <v>20320</v>
      </c>
      <c r="C426" s="157" t="s">
        <v>15692</v>
      </c>
      <c r="D426" s="143">
        <v>6.83</v>
      </c>
      <c r="E426" s="144"/>
    </row>
    <row r="427" spans="1:5" x14ac:dyDescent="0.25">
      <c r="A427" s="141">
        <v>63900</v>
      </c>
      <c r="B427" s="142" t="s">
        <v>20321</v>
      </c>
      <c r="C427" s="157" t="s">
        <v>15692</v>
      </c>
      <c r="D427" s="143">
        <v>8.56</v>
      </c>
      <c r="E427" s="144"/>
    </row>
    <row r="428" spans="1:5" outlineLevel="1" x14ac:dyDescent="0.25">
      <c r="A428" s="141">
        <v>64000</v>
      </c>
      <c r="B428" s="142" t="s">
        <v>20322</v>
      </c>
      <c r="C428" s="157" t="s">
        <v>15692</v>
      </c>
      <c r="D428" s="143">
        <v>8.75</v>
      </c>
      <c r="E428" s="144"/>
    </row>
    <row r="429" spans="1:5" ht="23.25" outlineLevel="1" x14ac:dyDescent="0.25">
      <c r="A429" s="141">
        <v>64100</v>
      </c>
      <c r="B429" s="142" t="s">
        <v>20323</v>
      </c>
      <c r="C429" s="157" t="s">
        <v>15692</v>
      </c>
      <c r="D429" s="143">
        <v>9.02</v>
      </c>
      <c r="E429" s="144"/>
    </row>
    <row r="430" spans="1:5" ht="23.25" outlineLevel="1" x14ac:dyDescent="0.25">
      <c r="A430" s="141">
        <v>64200</v>
      </c>
      <c r="B430" s="142" t="s">
        <v>20324</v>
      </c>
      <c r="C430" s="157" t="s">
        <v>19923</v>
      </c>
      <c r="D430" s="143">
        <v>10.25</v>
      </c>
      <c r="E430" s="144"/>
    </row>
    <row r="431" spans="1:5" ht="23.25" outlineLevel="1" x14ac:dyDescent="0.25">
      <c r="A431" s="141">
        <v>64400</v>
      </c>
      <c r="B431" s="142" t="s">
        <v>20325</v>
      </c>
      <c r="C431" s="157" t="s">
        <v>15747</v>
      </c>
      <c r="D431" s="143">
        <v>112.73</v>
      </c>
      <c r="E431" s="144"/>
    </row>
    <row r="432" spans="1:5" ht="23.25" outlineLevel="1" x14ac:dyDescent="0.25">
      <c r="A432" s="141">
        <v>64500</v>
      </c>
      <c r="B432" s="142" t="s">
        <v>20326</v>
      </c>
      <c r="C432" s="157" t="s">
        <v>15747</v>
      </c>
      <c r="D432" s="143">
        <v>185.53</v>
      </c>
      <c r="E432" s="144"/>
    </row>
    <row r="433" spans="1:5" ht="23.25" x14ac:dyDescent="0.25">
      <c r="A433" s="141">
        <v>64600</v>
      </c>
      <c r="B433" s="142" t="s">
        <v>20327</v>
      </c>
      <c r="C433" s="157" t="s">
        <v>15747</v>
      </c>
      <c r="D433" s="143">
        <v>25.33</v>
      </c>
      <c r="E433" s="144"/>
    </row>
    <row r="434" spans="1:5" ht="23.25" outlineLevel="1" x14ac:dyDescent="0.25">
      <c r="A434" s="141">
        <v>64700</v>
      </c>
      <c r="B434" s="142" t="s">
        <v>20328</v>
      </c>
      <c r="C434" s="157" t="s">
        <v>15719</v>
      </c>
      <c r="D434" s="143">
        <v>30.18</v>
      </c>
      <c r="E434" s="144"/>
    </row>
    <row r="435" spans="1:5" ht="23.25" outlineLevel="1" x14ac:dyDescent="0.25">
      <c r="A435" s="141">
        <v>64800</v>
      </c>
      <c r="B435" s="142" t="s">
        <v>20329</v>
      </c>
      <c r="C435" s="157" t="s">
        <v>15719</v>
      </c>
      <c r="D435" s="143">
        <v>40.51</v>
      </c>
      <c r="E435" s="144"/>
    </row>
    <row r="436" spans="1:5" outlineLevel="1" x14ac:dyDescent="0.25">
      <c r="A436" s="141">
        <v>64900</v>
      </c>
      <c r="B436" s="142" t="s">
        <v>20330</v>
      </c>
      <c r="C436" s="157" t="s">
        <v>15719</v>
      </c>
      <c r="D436" s="143">
        <v>1.1599999999999999</v>
      </c>
      <c r="E436" s="144"/>
    </row>
    <row r="437" spans="1:5" outlineLevel="1" x14ac:dyDescent="0.25">
      <c r="A437" s="141">
        <v>65000</v>
      </c>
      <c r="B437" s="142" t="s">
        <v>20331</v>
      </c>
      <c r="C437" s="157" t="s">
        <v>15719</v>
      </c>
      <c r="D437" s="143">
        <v>3.51</v>
      </c>
      <c r="E437" s="144"/>
    </row>
    <row r="438" spans="1:5" outlineLevel="1" x14ac:dyDescent="0.25">
      <c r="A438" s="141">
        <v>65100</v>
      </c>
      <c r="B438" s="142" t="s">
        <v>20332</v>
      </c>
      <c r="C438" s="157" t="s">
        <v>15719</v>
      </c>
      <c r="D438" s="143">
        <v>10.49</v>
      </c>
      <c r="E438" s="144"/>
    </row>
    <row r="439" spans="1:5" x14ac:dyDescent="0.25">
      <c r="A439" s="141">
        <v>65200</v>
      </c>
      <c r="B439" s="142" t="s">
        <v>20333</v>
      </c>
      <c r="C439" s="157" t="s">
        <v>15719</v>
      </c>
      <c r="D439" s="143">
        <v>14.36</v>
      </c>
      <c r="E439" s="144"/>
    </row>
    <row r="440" spans="1:5" outlineLevel="1" x14ac:dyDescent="0.25">
      <c r="A440" s="141">
        <v>65300</v>
      </c>
      <c r="B440" s="142" t="s">
        <v>20334</v>
      </c>
      <c r="C440" s="157" t="s">
        <v>15719</v>
      </c>
      <c r="D440" s="143">
        <v>18.18</v>
      </c>
      <c r="E440" s="144"/>
    </row>
    <row r="441" spans="1:5" outlineLevel="1" x14ac:dyDescent="0.25">
      <c r="A441" s="141">
        <v>65400</v>
      </c>
      <c r="B441" s="142" t="s">
        <v>20335</v>
      </c>
      <c r="C441" s="157" t="s">
        <v>15719</v>
      </c>
      <c r="D441" s="143">
        <v>22.07</v>
      </c>
      <c r="E441" s="144"/>
    </row>
    <row r="442" spans="1:5" outlineLevel="1" x14ac:dyDescent="0.25">
      <c r="A442" s="141">
        <v>65500</v>
      </c>
      <c r="B442" s="142" t="s">
        <v>20336</v>
      </c>
      <c r="C442" s="157" t="s">
        <v>15719</v>
      </c>
      <c r="D442" s="143">
        <v>27.55</v>
      </c>
      <c r="E442" s="144"/>
    </row>
    <row r="443" spans="1:5" outlineLevel="1" x14ac:dyDescent="0.25">
      <c r="A443" s="141">
        <v>65600</v>
      </c>
      <c r="B443" s="142" t="s">
        <v>20337</v>
      </c>
      <c r="C443" s="157" t="s">
        <v>15719</v>
      </c>
      <c r="D443" s="143">
        <v>25.21</v>
      </c>
      <c r="E443" s="144"/>
    </row>
    <row r="444" spans="1:5" outlineLevel="1" x14ac:dyDescent="0.25">
      <c r="A444" s="141">
        <v>65700</v>
      </c>
      <c r="B444" s="142" t="s">
        <v>20338</v>
      </c>
      <c r="C444" s="157" t="s">
        <v>15719</v>
      </c>
      <c r="D444" s="143">
        <v>34.75</v>
      </c>
      <c r="E444" s="144"/>
    </row>
    <row r="445" spans="1:5" x14ac:dyDescent="0.25">
      <c r="A445" s="141">
        <v>65800</v>
      </c>
      <c r="B445" s="142" t="s">
        <v>20339</v>
      </c>
      <c r="C445" s="157" t="s">
        <v>15719</v>
      </c>
      <c r="D445" s="143">
        <v>45.48</v>
      </c>
      <c r="E445" s="144"/>
    </row>
    <row r="446" spans="1:5" outlineLevel="1" x14ac:dyDescent="0.25">
      <c r="A446" s="141">
        <v>65900</v>
      </c>
      <c r="B446" s="142" t="s">
        <v>20340</v>
      </c>
      <c r="C446" s="157" t="s">
        <v>15843</v>
      </c>
      <c r="D446" s="143">
        <v>56.19</v>
      </c>
      <c r="E446" s="144"/>
    </row>
    <row r="447" spans="1:5" outlineLevel="1" x14ac:dyDescent="0.25">
      <c r="A447" s="141">
        <v>66000</v>
      </c>
      <c r="B447" s="142" t="s">
        <v>20341</v>
      </c>
      <c r="C447" s="157" t="s">
        <v>15843</v>
      </c>
      <c r="D447" s="143">
        <v>67.98</v>
      </c>
      <c r="E447" s="144"/>
    </row>
    <row r="448" spans="1:5" x14ac:dyDescent="0.25">
      <c r="A448" s="141">
        <v>66500</v>
      </c>
      <c r="B448" s="142" t="s">
        <v>20342</v>
      </c>
      <c r="C448" s="161"/>
      <c r="D448" s="143" t="s">
        <v>19923</v>
      </c>
    </row>
    <row r="449" spans="1:5" ht="23.25" outlineLevel="1" x14ac:dyDescent="0.25">
      <c r="A449" s="141">
        <v>66505</v>
      </c>
      <c r="B449" s="142" t="s">
        <v>20343</v>
      </c>
      <c r="C449" s="157" t="s">
        <v>15719</v>
      </c>
      <c r="D449" s="143">
        <v>1684.7</v>
      </c>
      <c r="E449" s="144"/>
    </row>
    <row r="450" spans="1:5" ht="23.25" outlineLevel="1" x14ac:dyDescent="0.25">
      <c r="A450" s="141">
        <v>66506</v>
      </c>
      <c r="B450" s="142" t="s">
        <v>20344</v>
      </c>
      <c r="C450" s="157" t="s">
        <v>19923</v>
      </c>
      <c r="D450" s="143">
        <v>1684.7</v>
      </c>
      <c r="E450" s="144"/>
    </row>
    <row r="451" spans="1:5" ht="23.25" outlineLevel="1" x14ac:dyDescent="0.25">
      <c r="A451" s="141">
        <v>66507</v>
      </c>
      <c r="B451" s="142" t="s">
        <v>20345</v>
      </c>
      <c r="C451" s="157" t="s">
        <v>15719</v>
      </c>
      <c r="D451" s="143">
        <v>2683.28</v>
      </c>
      <c r="E451" s="144"/>
    </row>
    <row r="452" spans="1:5" ht="23.25" outlineLevel="1" x14ac:dyDescent="0.25">
      <c r="A452" s="141">
        <v>66508</v>
      </c>
      <c r="B452" s="142" t="s">
        <v>20346</v>
      </c>
      <c r="C452" s="157" t="s">
        <v>15719</v>
      </c>
      <c r="D452" s="143">
        <v>2683.28</v>
      </c>
      <c r="E452" s="144"/>
    </row>
    <row r="453" spans="1:5" ht="34.5" outlineLevel="1" x14ac:dyDescent="0.25">
      <c r="A453" s="141">
        <v>66521</v>
      </c>
      <c r="B453" s="142" t="s">
        <v>20347</v>
      </c>
      <c r="C453" s="157" t="s">
        <v>15719</v>
      </c>
      <c r="D453" s="143">
        <v>222.37</v>
      </c>
      <c r="E453" s="144"/>
    </row>
    <row r="454" spans="1:5" ht="34.5" x14ac:dyDescent="0.25">
      <c r="A454" s="141">
        <v>66522</v>
      </c>
      <c r="B454" s="142" t="s">
        <v>20348</v>
      </c>
      <c r="C454" s="157" t="s">
        <v>15719</v>
      </c>
      <c r="D454" s="143">
        <v>232.39</v>
      </c>
      <c r="E454" s="144"/>
    </row>
    <row r="455" spans="1:5" ht="34.5" outlineLevel="1" x14ac:dyDescent="0.25">
      <c r="A455" s="141">
        <v>66523</v>
      </c>
      <c r="B455" s="142" t="s">
        <v>20349</v>
      </c>
      <c r="C455" s="157" t="s">
        <v>15719</v>
      </c>
      <c r="D455" s="143">
        <v>261.52999999999997</v>
      </c>
      <c r="E455" s="144"/>
    </row>
    <row r="456" spans="1:5" ht="34.5" outlineLevel="1" x14ac:dyDescent="0.25">
      <c r="A456" s="141">
        <v>66524</v>
      </c>
      <c r="B456" s="142" t="s">
        <v>20350</v>
      </c>
      <c r="C456" s="157" t="s">
        <v>15719</v>
      </c>
      <c r="D456" s="143">
        <v>251.64</v>
      </c>
      <c r="E456" s="144"/>
    </row>
    <row r="457" spans="1:5" ht="34.5" outlineLevel="1" x14ac:dyDescent="0.25">
      <c r="A457" s="141">
        <v>66525</v>
      </c>
      <c r="B457" s="142" t="s">
        <v>20351</v>
      </c>
      <c r="C457" s="157" t="s">
        <v>15719</v>
      </c>
      <c r="D457" s="143">
        <v>330.8</v>
      </c>
      <c r="E457" s="144"/>
    </row>
    <row r="458" spans="1:5" ht="23.25" outlineLevel="1" x14ac:dyDescent="0.25">
      <c r="A458" s="141">
        <v>66527</v>
      </c>
      <c r="B458" s="142" t="s">
        <v>20352</v>
      </c>
      <c r="C458" s="157" t="s">
        <v>15679</v>
      </c>
      <c r="D458" s="143">
        <v>624.82000000000005</v>
      </c>
      <c r="E458" s="144"/>
    </row>
    <row r="459" spans="1:5" x14ac:dyDescent="0.25">
      <c r="A459" s="141">
        <v>66600</v>
      </c>
      <c r="B459" s="142" t="s">
        <v>20353</v>
      </c>
      <c r="C459" s="157" t="s">
        <v>15719</v>
      </c>
      <c r="D459" s="143" t="s">
        <v>19923</v>
      </c>
    </row>
    <row r="460" spans="1:5" outlineLevel="1" x14ac:dyDescent="0.25">
      <c r="A460" s="141">
        <v>66601</v>
      </c>
      <c r="B460" s="142" t="s">
        <v>20354</v>
      </c>
      <c r="C460" s="157" t="s">
        <v>15980</v>
      </c>
      <c r="D460" s="143">
        <v>740.18</v>
      </c>
      <c r="E460" s="144"/>
    </row>
    <row r="461" spans="1:5" outlineLevel="1" x14ac:dyDescent="0.25">
      <c r="A461" s="141">
        <v>66602</v>
      </c>
      <c r="B461" s="142" t="s">
        <v>20355</v>
      </c>
      <c r="C461" s="157" t="s">
        <v>15980</v>
      </c>
      <c r="D461" s="143">
        <v>854.66</v>
      </c>
      <c r="E461" s="144"/>
    </row>
    <row r="462" spans="1:5" ht="23.25" outlineLevel="1" x14ac:dyDescent="0.25">
      <c r="A462" s="141">
        <v>66605</v>
      </c>
      <c r="B462" s="142" t="s">
        <v>20356</v>
      </c>
      <c r="C462" s="157" t="s">
        <v>15980</v>
      </c>
      <c r="D462" s="143">
        <v>62.07</v>
      </c>
      <c r="E462" s="144"/>
    </row>
    <row r="463" spans="1:5" ht="23.25" outlineLevel="1" x14ac:dyDescent="0.25">
      <c r="A463" s="141">
        <v>66606</v>
      </c>
      <c r="B463" s="142" t="s">
        <v>20357</v>
      </c>
      <c r="C463" s="157" t="s">
        <v>15980</v>
      </c>
      <c r="D463" s="143">
        <v>62.07</v>
      </c>
      <c r="E463" s="144"/>
    </row>
    <row r="464" spans="1:5" ht="23.25" x14ac:dyDescent="0.25">
      <c r="A464" s="141">
        <v>66800</v>
      </c>
      <c r="B464" s="142" t="s">
        <v>20358</v>
      </c>
      <c r="C464" s="157" t="s">
        <v>15980</v>
      </c>
      <c r="D464" s="143" t="s">
        <v>19923</v>
      </c>
    </row>
    <row r="465" spans="1:5" ht="23.25" outlineLevel="1" x14ac:dyDescent="0.25">
      <c r="A465" s="141">
        <v>66801</v>
      </c>
      <c r="B465" s="142" t="s">
        <v>20359</v>
      </c>
      <c r="C465" s="157" t="s">
        <v>15679</v>
      </c>
      <c r="D465" s="143">
        <v>19.559999999999999</v>
      </c>
      <c r="E465" s="144"/>
    </row>
    <row r="466" spans="1:5" ht="23.25" outlineLevel="1" x14ac:dyDescent="0.25">
      <c r="A466" s="141">
        <v>66802</v>
      </c>
      <c r="B466" s="142" t="s">
        <v>20360</v>
      </c>
      <c r="C466" s="157" t="s">
        <v>15679</v>
      </c>
      <c r="D466" s="143">
        <v>26.98</v>
      </c>
      <c r="E466" s="144"/>
    </row>
    <row r="467" spans="1:5" ht="23.25" outlineLevel="1" x14ac:dyDescent="0.25">
      <c r="A467" s="141">
        <v>66803</v>
      </c>
      <c r="B467" s="142" t="s">
        <v>20361</v>
      </c>
      <c r="C467" s="157" t="s">
        <v>15679</v>
      </c>
      <c r="D467" s="143">
        <v>31.24</v>
      </c>
      <c r="E467" s="144"/>
    </row>
    <row r="468" spans="1:5" ht="23.25" outlineLevel="1" x14ac:dyDescent="0.25">
      <c r="A468" s="141">
        <v>66901</v>
      </c>
      <c r="B468" s="142" t="s">
        <v>20362</v>
      </c>
      <c r="C468" s="157" t="s">
        <v>15679</v>
      </c>
      <c r="D468" s="143">
        <v>2.4500000000000002</v>
      </c>
      <c r="E468" s="144"/>
    </row>
    <row r="469" spans="1:5" ht="23.25" x14ac:dyDescent="0.25">
      <c r="A469" s="141">
        <v>66902</v>
      </c>
      <c r="B469" s="142" t="s">
        <v>20363</v>
      </c>
      <c r="C469" s="157" t="s">
        <v>15679</v>
      </c>
      <c r="D469" s="143">
        <v>2.95</v>
      </c>
      <c r="E469" s="144"/>
    </row>
    <row r="470" spans="1:5" ht="23.25" outlineLevel="1" x14ac:dyDescent="0.25">
      <c r="A470" s="141">
        <v>66903</v>
      </c>
      <c r="B470" s="142" t="s">
        <v>20364</v>
      </c>
      <c r="C470" s="157" t="s">
        <v>15679</v>
      </c>
      <c r="D470" s="143">
        <v>3.33</v>
      </c>
      <c r="E470" s="144"/>
    </row>
    <row r="471" spans="1:5" ht="23.25" outlineLevel="1" x14ac:dyDescent="0.25">
      <c r="A471" s="141">
        <v>66904</v>
      </c>
      <c r="B471" s="142" t="s">
        <v>20365</v>
      </c>
      <c r="C471" s="157" t="s">
        <v>15692</v>
      </c>
      <c r="D471" s="143">
        <v>3.84</v>
      </c>
      <c r="E471" s="144"/>
    </row>
    <row r="472" spans="1:5" ht="23.25" outlineLevel="1" x14ac:dyDescent="0.25">
      <c r="A472" s="141">
        <v>66905</v>
      </c>
      <c r="B472" s="142" t="s">
        <v>20366</v>
      </c>
      <c r="C472" s="157" t="s">
        <v>15679</v>
      </c>
      <c r="D472" s="143">
        <v>4.67</v>
      </c>
      <c r="E472" s="144"/>
    </row>
    <row r="473" spans="1:5" ht="23.25" x14ac:dyDescent="0.25">
      <c r="A473" s="141">
        <v>66906</v>
      </c>
      <c r="B473" s="142" t="s">
        <v>20367</v>
      </c>
      <c r="C473" s="157" t="s">
        <v>15679</v>
      </c>
      <c r="D473" s="143">
        <v>4.59</v>
      </c>
      <c r="E473" s="144"/>
    </row>
    <row r="474" spans="1:5" ht="23.25" outlineLevel="1" x14ac:dyDescent="0.25">
      <c r="A474" s="141">
        <v>66907</v>
      </c>
      <c r="B474" s="142" t="s">
        <v>20368</v>
      </c>
      <c r="C474" s="157" t="s">
        <v>15679</v>
      </c>
      <c r="D474" s="143">
        <v>6.37</v>
      </c>
      <c r="E474" s="144"/>
    </row>
    <row r="475" spans="1:5" ht="23.25" x14ac:dyDescent="0.25">
      <c r="A475" s="141">
        <v>66908</v>
      </c>
      <c r="B475" s="142" t="s">
        <v>20369</v>
      </c>
      <c r="C475" s="157" t="s">
        <v>15679</v>
      </c>
      <c r="D475" s="143">
        <v>8.3699999999999992</v>
      </c>
      <c r="E475" s="144"/>
    </row>
    <row r="476" spans="1:5" ht="23.25" outlineLevel="1" x14ac:dyDescent="0.25">
      <c r="A476" s="141">
        <v>66909</v>
      </c>
      <c r="B476" s="142" t="s">
        <v>20370</v>
      </c>
      <c r="C476" s="157" t="s">
        <v>15679</v>
      </c>
      <c r="D476" s="143">
        <v>8.85</v>
      </c>
      <c r="E476" s="144"/>
    </row>
    <row r="477" spans="1:5" ht="23.25" x14ac:dyDescent="0.25">
      <c r="A477" s="141">
        <v>67001</v>
      </c>
      <c r="B477" s="142" t="s">
        <v>20371</v>
      </c>
      <c r="C477" s="157" t="s">
        <v>15679</v>
      </c>
      <c r="D477" s="143">
        <v>20.16</v>
      </c>
      <c r="E477" s="144"/>
    </row>
    <row r="478" spans="1:5" ht="34.5" outlineLevel="1" x14ac:dyDescent="0.25">
      <c r="A478" s="141">
        <v>67002</v>
      </c>
      <c r="B478" s="142" t="s">
        <v>20372</v>
      </c>
      <c r="C478" s="157" t="s">
        <v>15719</v>
      </c>
      <c r="D478" s="143">
        <v>19.100000000000001</v>
      </c>
      <c r="E478" s="144"/>
    </row>
    <row r="479" spans="1:5" ht="34.5" x14ac:dyDescent="0.25">
      <c r="A479" s="141">
        <v>67003</v>
      </c>
      <c r="B479" s="142" t="s">
        <v>20373</v>
      </c>
      <c r="C479" s="157" t="s">
        <v>15719</v>
      </c>
      <c r="D479" s="143">
        <v>27.45</v>
      </c>
      <c r="E479" s="144"/>
    </row>
    <row r="480" spans="1:5" ht="34.5" outlineLevel="1" x14ac:dyDescent="0.25">
      <c r="A480" s="141">
        <v>67100</v>
      </c>
      <c r="B480" s="142" t="s">
        <v>20374</v>
      </c>
      <c r="C480" s="157" t="s">
        <v>15719</v>
      </c>
      <c r="D480" s="143">
        <v>243.48</v>
      </c>
      <c r="E480" s="144"/>
    </row>
    <row r="481" spans="1:5" ht="34.5" x14ac:dyDescent="0.25">
      <c r="A481" s="141">
        <v>67200</v>
      </c>
      <c r="B481" s="142" t="s">
        <v>20375</v>
      </c>
      <c r="C481" s="157" t="s">
        <v>15679</v>
      </c>
      <c r="D481" s="143">
        <v>322.5</v>
      </c>
      <c r="E481" s="144"/>
    </row>
    <row r="482" spans="1:5" outlineLevel="1" x14ac:dyDescent="0.25">
      <c r="A482" s="138">
        <v>70000</v>
      </c>
      <c r="B482" s="139" t="s">
        <v>20376</v>
      </c>
      <c r="C482" s="157" t="s">
        <v>25161</v>
      </c>
      <c r="D482" s="140"/>
    </row>
    <row r="483" spans="1:5" ht="23.25" x14ac:dyDescent="0.25">
      <c r="A483" s="141">
        <v>70100</v>
      </c>
      <c r="B483" s="142" t="s">
        <v>20377</v>
      </c>
      <c r="C483" s="157" t="s">
        <v>20411</v>
      </c>
      <c r="D483" s="143">
        <v>86.69</v>
      </c>
      <c r="E483" s="144"/>
    </row>
    <row r="484" spans="1:5" ht="23.25" outlineLevel="1" x14ac:dyDescent="0.25">
      <c r="A484" s="141">
        <v>70300</v>
      </c>
      <c r="B484" s="142" t="s">
        <v>20378</v>
      </c>
      <c r="C484" s="157" t="s">
        <v>20411</v>
      </c>
      <c r="D484" s="143" t="s">
        <v>19923</v>
      </c>
    </row>
    <row r="485" spans="1:5" ht="34.5" x14ac:dyDescent="0.25">
      <c r="A485" s="141">
        <v>70301</v>
      </c>
      <c r="B485" s="142" t="s">
        <v>20379</v>
      </c>
      <c r="C485" s="157" t="s">
        <v>15719</v>
      </c>
      <c r="D485" s="143">
        <v>226.58</v>
      </c>
      <c r="E485" s="144"/>
    </row>
    <row r="486" spans="1:5" ht="34.5" outlineLevel="1" x14ac:dyDescent="0.25">
      <c r="A486" s="141">
        <v>70302</v>
      </c>
      <c r="B486" s="142" t="s">
        <v>20380</v>
      </c>
      <c r="C486" s="157" t="s">
        <v>15719</v>
      </c>
      <c r="D486" s="143">
        <v>248.54</v>
      </c>
      <c r="E486" s="144"/>
    </row>
    <row r="487" spans="1:5" ht="34.5" x14ac:dyDescent="0.25">
      <c r="A487" s="141">
        <v>70303</v>
      </c>
      <c r="B487" s="142" t="s">
        <v>20381</v>
      </c>
      <c r="C487" s="157" t="s">
        <v>15719</v>
      </c>
      <c r="D487" s="143">
        <v>241.64</v>
      </c>
      <c r="E487" s="144"/>
    </row>
    <row r="488" spans="1:5" ht="34.5" outlineLevel="1" x14ac:dyDescent="0.25">
      <c r="A488" s="141">
        <v>70304</v>
      </c>
      <c r="B488" s="142" t="s">
        <v>20382</v>
      </c>
      <c r="C488" s="157" t="s">
        <v>15719</v>
      </c>
      <c r="D488" s="143">
        <v>264.51</v>
      </c>
      <c r="E488" s="144"/>
    </row>
    <row r="489" spans="1:5" ht="34.5" x14ac:dyDescent="0.25">
      <c r="A489" s="141">
        <v>70305</v>
      </c>
      <c r="B489" s="142" t="s">
        <v>20383</v>
      </c>
      <c r="C489" s="157" t="s">
        <v>15719</v>
      </c>
      <c r="D489" s="143">
        <v>321.8</v>
      </c>
      <c r="E489" s="144"/>
    </row>
    <row r="490" spans="1:5" ht="34.5" outlineLevel="1" x14ac:dyDescent="0.25">
      <c r="A490" s="141">
        <v>70306</v>
      </c>
      <c r="B490" s="142" t="s">
        <v>20384</v>
      </c>
      <c r="C490" s="157" t="s">
        <v>15719</v>
      </c>
      <c r="D490" s="143">
        <v>364.01</v>
      </c>
      <c r="E490" s="144"/>
    </row>
    <row r="491" spans="1:5" ht="23.25" x14ac:dyDescent="0.25">
      <c r="A491" s="141">
        <v>70500</v>
      </c>
      <c r="B491" s="142" t="s">
        <v>20385</v>
      </c>
      <c r="C491" s="157" t="s">
        <v>15719</v>
      </c>
      <c r="D491" s="143">
        <v>211.12</v>
      </c>
      <c r="E491" s="144"/>
    </row>
    <row r="492" spans="1:5" outlineLevel="1" x14ac:dyDescent="0.25">
      <c r="A492" s="141">
        <v>70600</v>
      </c>
      <c r="B492" s="142" t="s">
        <v>20386</v>
      </c>
      <c r="C492" s="157" t="s">
        <v>15719</v>
      </c>
      <c r="D492" s="143">
        <v>42.57</v>
      </c>
      <c r="E492" s="144"/>
    </row>
    <row r="493" spans="1:5" x14ac:dyDescent="0.25">
      <c r="A493" s="141">
        <v>70700</v>
      </c>
      <c r="B493" s="142" t="s">
        <v>20387</v>
      </c>
      <c r="C493" s="157" t="s">
        <v>15719</v>
      </c>
      <c r="D493" s="143">
        <v>48.43</v>
      </c>
      <c r="E493" s="144"/>
    </row>
    <row r="494" spans="1:5" outlineLevel="1" x14ac:dyDescent="0.25">
      <c r="A494" s="141">
        <v>70800</v>
      </c>
      <c r="B494" s="142" t="s">
        <v>20388</v>
      </c>
      <c r="C494" s="161"/>
      <c r="D494" s="143">
        <v>8.42</v>
      </c>
      <c r="E494" s="144"/>
    </row>
    <row r="495" spans="1:5" x14ac:dyDescent="0.25">
      <c r="A495" s="141">
        <v>70900</v>
      </c>
      <c r="B495" s="142" t="s">
        <v>20389</v>
      </c>
      <c r="C495" s="157" t="s">
        <v>15747</v>
      </c>
      <c r="D495" s="143">
        <v>7.71</v>
      </c>
      <c r="E495" s="144"/>
    </row>
    <row r="496" spans="1:5" outlineLevel="1" x14ac:dyDescent="0.25">
      <c r="A496" s="141">
        <v>71000</v>
      </c>
      <c r="B496" s="142" t="s">
        <v>20390</v>
      </c>
      <c r="C496" s="157" t="s">
        <v>15747</v>
      </c>
      <c r="D496" s="143">
        <v>7.59</v>
      </c>
      <c r="E496" s="144"/>
    </row>
    <row r="497" spans="1:5" x14ac:dyDescent="0.25">
      <c r="A497" s="141">
        <v>71100</v>
      </c>
      <c r="B497" s="142" t="s">
        <v>20391</v>
      </c>
      <c r="C497" s="157" t="s">
        <v>15747</v>
      </c>
      <c r="D497" s="143">
        <v>8.49</v>
      </c>
      <c r="E497" s="144"/>
    </row>
    <row r="498" spans="1:5" outlineLevel="1" x14ac:dyDescent="0.25">
      <c r="A498" s="141">
        <v>71200</v>
      </c>
      <c r="B498" s="142" t="s">
        <v>20392</v>
      </c>
      <c r="C498" s="157" t="s">
        <v>15747</v>
      </c>
      <c r="D498" s="143">
        <v>7.43</v>
      </c>
      <c r="E498" s="144"/>
    </row>
    <row r="499" spans="1:5" x14ac:dyDescent="0.25">
      <c r="A499" s="141">
        <v>71300</v>
      </c>
      <c r="B499" s="142" t="s">
        <v>20393</v>
      </c>
      <c r="C499" s="157" t="s">
        <v>15747</v>
      </c>
      <c r="D499" s="143">
        <v>311.99</v>
      </c>
      <c r="E499" s="144"/>
    </row>
    <row r="500" spans="1:5" outlineLevel="1" x14ac:dyDescent="0.25">
      <c r="A500" s="141">
        <v>71400</v>
      </c>
      <c r="B500" s="142" t="s">
        <v>20394</v>
      </c>
      <c r="C500" s="157" t="s">
        <v>15747</v>
      </c>
      <c r="D500" s="143">
        <v>321.69</v>
      </c>
      <c r="E500" s="144"/>
    </row>
    <row r="501" spans="1:5" x14ac:dyDescent="0.25">
      <c r="A501" s="141">
        <v>71500</v>
      </c>
      <c r="B501" s="142" t="s">
        <v>20395</v>
      </c>
      <c r="C501" s="157" t="s">
        <v>15747</v>
      </c>
      <c r="D501" s="143">
        <v>331.47</v>
      </c>
      <c r="E501" s="144"/>
    </row>
    <row r="502" spans="1:5" outlineLevel="1" x14ac:dyDescent="0.25">
      <c r="A502" s="141">
        <v>71600</v>
      </c>
      <c r="B502" s="142" t="s">
        <v>20396</v>
      </c>
      <c r="C502" s="157" t="s">
        <v>15719</v>
      </c>
      <c r="D502" s="143">
        <v>341.62</v>
      </c>
      <c r="E502" s="144"/>
    </row>
    <row r="503" spans="1:5" x14ac:dyDescent="0.25">
      <c r="A503" s="141">
        <v>71700</v>
      </c>
      <c r="B503" s="142" t="s">
        <v>20397</v>
      </c>
      <c r="C503" s="157" t="s">
        <v>19923</v>
      </c>
      <c r="D503" s="143">
        <v>352.15</v>
      </c>
      <c r="E503" s="144"/>
    </row>
    <row r="504" spans="1:5" outlineLevel="1" x14ac:dyDescent="0.25">
      <c r="A504" s="141">
        <v>71800</v>
      </c>
      <c r="B504" s="142" t="s">
        <v>20398</v>
      </c>
      <c r="C504" s="157" t="s">
        <v>15719</v>
      </c>
      <c r="D504" s="143">
        <v>298.44</v>
      </c>
      <c r="E504" s="144"/>
    </row>
    <row r="505" spans="1:5" x14ac:dyDescent="0.25">
      <c r="A505" s="141">
        <v>71900</v>
      </c>
      <c r="B505" s="142" t="s">
        <v>20399</v>
      </c>
      <c r="C505" s="157" t="s">
        <v>15719</v>
      </c>
      <c r="D505" s="143">
        <v>34.22</v>
      </c>
      <c r="E505" s="144"/>
    </row>
    <row r="506" spans="1:5" outlineLevel="1" x14ac:dyDescent="0.25">
      <c r="A506" s="141">
        <v>72000</v>
      </c>
      <c r="B506" s="142" t="s">
        <v>20400</v>
      </c>
      <c r="C506" s="157" t="s">
        <v>19923</v>
      </c>
      <c r="D506" s="143">
        <v>563.19000000000005</v>
      </c>
      <c r="E506" s="144"/>
    </row>
    <row r="507" spans="1:5" ht="23.25" x14ac:dyDescent="0.25">
      <c r="A507" s="141">
        <v>72200</v>
      </c>
      <c r="B507" s="142" t="s">
        <v>20401</v>
      </c>
      <c r="C507" s="157" t="s">
        <v>15719</v>
      </c>
      <c r="D507" s="143">
        <v>165.27</v>
      </c>
      <c r="E507" s="144"/>
    </row>
    <row r="508" spans="1:5" ht="23.25" outlineLevel="1" x14ac:dyDescent="0.25">
      <c r="A508" s="141">
        <v>72300</v>
      </c>
      <c r="B508" s="142" t="s">
        <v>20402</v>
      </c>
      <c r="C508" s="157" t="s">
        <v>15719</v>
      </c>
      <c r="D508" s="143">
        <v>621.58000000000004</v>
      </c>
      <c r="E508" s="144"/>
    </row>
    <row r="509" spans="1:5" ht="23.25" x14ac:dyDescent="0.25">
      <c r="A509" s="141">
        <v>72400</v>
      </c>
      <c r="B509" s="142" t="s">
        <v>20403</v>
      </c>
      <c r="C509" s="157" t="s">
        <v>15719</v>
      </c>
      <c r="D509" s="143">
        <v>510.19</v>
      </c>
      <c r="E509" s="144"/>
    </row>
    <row r="510" spans="1:5" ht="23.25" outlineLevel="1" x14ac:dyDescent="0.25">
      <c r="A510" s="141">
        <v>72500</v>
      </c>
      <c r="B510" s="142" t="s">
        <v>20404</v>
      </c>
      <c r="C510" s="157" t="s">
        <v>25162</v>
      </c>
      <c r="D510" s="143">
        <v>665.24</v>
      </c>
      <c r="E510" s="144"/>
    </row>
    <row r="511" spans="1:5" ht="23.25" x14ac:dyDescent="0.25">
      <c r="A511" s="141">
        <v>72600</v>
      </c>
      <c r="B511" s="142" t="s">
        <v>20405</v>
      </c>
      <c r="C511" s="157" t="s">
        <v>15679</v>
      </c>
      <c r="D511" s="143">
        <v>572.86</v>
      </c>
      <c r="E511" s="144"/>
    </row>
    <row r="512" spans="1:5" ht="23.25" outlineLevel="1" x14ac:dyDescent="0.25">
      <c r="A512" s="141">
        <v>73000</v>
      </c>
      <c r="B512" s="142" t="s">
        <v>20406</v>
      </c>
      <c r="C512" s="157" t="s">
        <v>15980</v>
      </c>
      <c r="D512" s="143">
        <v>173.04</v>
      </c>
      <c r="E512" s="144"/>
    </row>
    <row r="513" spans="1:5" ht="23.25" x14ac:dyDescent="0.25">
      <c r="A513" s="141">
        <v>73100</v>
      </c>
      <c r="B513" s="142" t="s">
        <v>20407</v>
      </c>
      <c r="C513" s="157" t="s">
        <v>15980</v>
      </c>
      <c r="D513" s="143">
        <v>196.86</v>
      </c>
      <c r="E513" s="144"/>
    </row>
    <row r="514" spans="1:5" ht="23.25" outlineLevel="1" x14ac:dyDescent="0.25">
      <c r="A514" s="141">
        <v>73200</v>
      </c>
      <c r="B514" s="142" t="s">
        <v>20408</v>
      </c>
      <c r="C514" s="157" t="s">
        <v>15980</v>
      </c>
      <c r="D514" s="143">
        <v>212.11</v>
      </c>
      <c r="E514" s="144"/>
    </row>
    <row r="515" spans="1:5" ht="23.25" x14ac:dyDescent="0.25">
      <c r="A515" s="141">
        <v>73400</v>
      </c>
      <c r="B515" s="142" t="s">
        <v>20409</v>
      </c>
      <c r="C515" s="157" t="s">
        <v>15980</v>
      </c>
      <c r="D515" s="143">
        <v>514.52</v>
      </c>
      <c r="E515" s="144"/>
    </row>
    <row r="516" spans="1:5" outlineLevel="1" x14ac:dyDescent="0.25">
      <c r="A516" s="141">
        <v>73500</v>
      </c>
      <c r="B516" s="142" t="s">
        <v>20330</v>
      </c>
      <c r="C516" s="157" t="s">
        <v>15980</v>
      </c>
      <c r="D516" s="143">
        <v>1.1599999999999999</v>
      </c>
      <c r="E516" s="144"/>
    </row>
    <row r="517" spans="1:5" ht="23.25" x14ac:dyDescent="0.25">
      <c r="A517" s="141">
        <v>73600</v>
      </c>
      <c r="B517" s="142" t="s">
        <v>20410</v>
      </c>
      <c r="C517" s="157" t="s">
        <v>15679</v>
      </c>
      <c r="D517" s="143">
        <v>5.56</v>
      </c>
      <c r="E517" s="144"/>
    </row>
    <row r="518" spans="1:5" ht="23.25" outlineLevel="1" x14ac:dyDescent="0.25">
      <c r="A518" s="141">
        <v>73700</v>
      </c>
      <c r="B518" s="142" t="s">
        <v>20412</v>
      </c>
      <c r="C518" s="157" t="s">
        <v>15679</v>
      </c>
      <c r="D518" s="143">
        <v>3.45</v>
      </c>
      <c r="E518" s="144"/>
    </row>
    <row r="519" spans="1:5" ht="34.5" x14ac:dyDescent="0.25">
      <c r="A519" s="141">
        <v>74001</v>
      </c>
      <c r="B519" s="142" t="s">
        <v>20413</v>
      </c>
      <c r="C519" s="157" t="s">
        <v>15679</v>
      </c>
      <c r="D519" s="143">
        <v>8.52</v>
      </c>
      <c r="E519" s="144"/>
    </row>
    <row r="520" spans="1:5" ht="34.5" outlineLevel="1" x14ac:dyDescent="0.25">
      <c r="A520" s="141">
        <v>74002</v>
      </c>
      <c r="B520" s="142" t="s">
        <v>20414</v>
      </c>
      <c r="C520" s="157" t="s">
        <v>15679</v>
      </c>
      <c r="D520" s="143">
        <v>9.02</v>
      </c>
      <c r="E520" s="144"/>
    </row>
    <row r="521" spans="1:5" ht="34.5" x14ac:dyDescent="0.25">
      <c r="A521" s="141">
        <v>74003</v>
      </c>
      <c r="B521" s="142" t="s">
        <v>20415</v>
      </c>
      <c r="C521" s="157" t="s">
        <v>15679</v>
      </c>
      <c r="D521" s="143">
        <v>9.41</v>
      </c>
      <c r="E521" s="144"/>
    </row>
    <row r="522" spans="1:5" ht="34.5" outlineLevel="1" x14ac:dyDescent="0.25">
      <c r="A522" s="141">
        <v>74004</v>
      </c>
      <c r="B522" s="142" t="s">
        <v>20416</v>
      </c>
      <c r="C522" s="157" t="s">
        <v>15679</v>
      </c>
      <c r="D522" s="143">
        <v>9.94</v>
      </c>
      <c r="E522" s="144"/>
    </row>
    <row r="523" spans="1:5" ht="34.5" x14ac:dyDescent="0.25">
      <c r="A523" s="141">
        <v>74005</v>
      </c>
      <c r="B523" s="142" t="s">
        <v>20417</v>
      </c>
      <c r="C523" s="157" t="s">
        <v>15679</v>
      </c>
      <c r="D523" s="143">
        <v>10.78</v>
      </c>
      <c r="E523" s="144"/>
    </row>
    <row r="524" spans="1:5" ht="34.5" outlineLevel="1" x14ac:dyDescent="0.25">
      <c r="A524" s="141">
        <v>74006</v>
      </c>
      <c r="B524" s="142" t="s">
        <v>20418</v>
      </c>
      <c r="C524" s="157" t="s">
        <v>15719</v>
      </c>
      <c r="D524" s="143">
        <v>10.69</v>
      </c>
      <c r="E524" s="144"/>
    </row>
    <row r="525" spans="1:5" ht="34.5" x14ac:dyDescent="0.25">
      <c r="A525" s="141">
        <v>74007</v>
      </c>
      <c r="B525" s="142" t="s">
        <v>20419</v>
      </c>
      <c r="C525" s="157" t="s">
        <v>15719</v>
      </c>
      <c r="D525" s="143">
        <v>12.51</v>
      </c>
      <c r="E525" s="144"/>
    </row>
    <row r="526" spans="1:5" ht="34.5" outlineLevel="1" x14ac:dyDescent="0.25">
      <c r="A526" s="141">
        <v>74008</v>
      </c>
      <c r="B526" s="142" t="s">
        <v>20420</v>
      </c>
      <c r="C526" s="157" t="s">
        <v>15719</v>
      </c>
      <c r="D526" s="143">
        <v>14.55</v>
      </c>
      <c r="E526" s="144"/>
    </row>
    <row r="527" spans="1:5" ht="34.5" x14ac:dyDescent="0.25">
      <c r="A527" s="141">
        <v>74009</v>
      </c>
      <c r="B527" s="142" t="s">
        <v>20421</v>
      </c>
      <c r="C527" s="157" t="s">
        <v>15719</v>
      </c>
      <c r="D527" s="143">
        <v>15.04</v>
      </c>
      <c r="E527" s="144"/>
    </row>
    <row r="528" spans="1:5" outlineLevel="1" x14ac:dyDescent="0.25">
      <c r="A528" s="138">
        <v>80000</v>
      </c>
      <c r="B528" s="139" t="s">
        <v>20422</v>
      </c>
      <c r="C528" s="157" t="s">
        <v>15679</v>
      </c>
      <c r="D528" s="140"/>
    </row>
    <row r="529" spans="1:5" ht="23.25" x14ac:dyDescent="0.25">
      <c r="A529" s="141">
        <v>80100</v>
      </c>
      <c r="B529" s="142" t="s">
        <v>20423</v>
      </c>
      <c r="C529" s="157" t="s">
        <v>15679</v>
      </c>
      <c r="D529" s="143">
        <v>75.14</v>
      </c>
      <c r="E529" s="144"/>
    </row>
    <row r="530" spans="1:5" outlineLevel="1" x14ac:dyDescent="0.25">
      <c r="A530" s="141">
        <v>80200</v>
      </c>
      <c r="B530" s="142" t="s">
        <v>20424</v>
      </c>
      <c r="C530" s="157" t="s">
        <v>15719</v>
      </c>
      <c r="D530" s="143">
        <v>56.25</v>
      </c>
      <c r="E530" s="144"/>
    </row>
    <row r="531" spans="1:5" x14ac:dyDescent="0.25">
      <c r="A531" s="141">
        <v>80300</v>
      </c>
      <c r="B531" s="142" t="s">
        <v>20425</v>
      </c>
      <c r="C531" s="157" t="s">
        <v>15719</v>
      </c>
      <c r="D531" s="143">
        <v>67.150000000000006</v>
      </c>
      <c r="E531" s="144"/>
    </row>
    <row r="532" spans="1:5" outlineLevel="1" x14ac:dyDescent="0.25">
      <c r="A532" s="141">
        <v>80400</v>
      </c>
      <c r="B532" s="142" t="s">
        <v>20426</v>
      </c>
      <c r="C532" s="157" t="s">
        <v>15719</v>
      </c>
      <c r="D532" s="143">
        <v>82.21</v>
      </c>
      <c r="E532" s="144"/>
    </row>
    <row r="533" spans="1:5" x14ac:dyDescent="0.25">
      <c r="A533" s="141">
        <v>80500</v>
      </c>
      <c r="B533" s="142" t="s">
        <v>20427</v>
      </c>
      <c r="C533" s="157" t="s">
        <v>15719</v>
      </c>
      <c r="D533" s="143">
        <v>93.03</v>
      </c>
      <c r="E533" s="144"/>
    </row>
    <row r="534" spans="1:5" ht="23.25" outlineLevel="1" x14ac:dyDescent="0.25">
      <c r="A534" s="141">
        <v>80600</v>
      </c>
      <c r="B534" s="142" t="s">
        <v>20428</v>
      </c>
      <c r="C534" s="157" t="s">
        <v>15719</v>
      </c>
      <c r="D534" s="143">
        <v>199.31</v>
      </c>
      <c r="E534" s="144"/>
    </row>
    <row r="535" spans="1:5" ht="23.25" x14ac:dyDescent="0.25">
      <c r="A535" s="141">
        <v>80700</v>
      </c>
      <c r="B535" s="142" t="s">
        <v>20429</v>
      </c>
      <c r="C535" s="157" t="s">
        <v>15719</v>
      </c>
      <c r="D535" s="143">
        <v>304.58999999999997</v>
      </c>
      <c r="E535" s="144"/>
    </row>
    <row r="536" spans="1:5" outlineLevel="1" x14ac:dyDescent="0.25">
      <c r="A536" s="141">
        <v>81300</v>
      </c>
      <c r="B536" s="142" t="s">
        <v>20430</v>
      </c>
      <c r="C536" s="157" t="s">
        <v>15747</v>
      </c>
      <c r="D536" s="143">
        <v>53.88</v>
      </c>
      <c r="E536" s="144"/>
    </row>
    <row r="537" spans="1:5" x14ac:dyDescent="0.25">
      <c r="A537" s="141">
        <v>81400</v>
      </c>
      <c r="B537" s="142" t="s">
        <v>20431</v>
      </c>
      <c r="C537" s="157" t="s">
        <v>15747</v>
      </c>
      <c r="D537" s="143" t="s">
        <v>19923</v>
      </c>
    </row>
    <row r="538" spans="1:5" outlineLevel="1" x14ac:dyDescent="0.25">
      <c r="A538" s="141">
        <v>81401</v>
      </c>
      <c r="B538" s="142" t="s">
        <v>20432</v>
      </c>
      <c r="C538" s="157" t="s">
        <v>25151</v>
      </c>
      <c r="D538" s="143">
        <v>67.92</v>
      </c>
      <c r="E538" s="144"/>
    </row>
    <row r="539" spans="1:5" outlineLevel="1" x14ac:dyDescent="0.25">
      <c r="A539" s="141">
        <v>81402</v>
      </c>
      <c r="B539" s="142" t="s">
        <v>20433</v>
      </c>
      <c r="C539" s="157" t="s">
        <v>25151</v>
      </c>
      <c r="D539" s="143">
        <v>54.49</v>
      </c>
      <c r="E539" s="144"/>
    </row>
    <row r="540" spans="1:5" outlineLevel="1" x14ac:dyDescent="0.25">
      <c r="A540" s="141">
        <v>81500</v>
      </c>
      <c r="B540" s="142" t="s">
        <v>20434</v>
      </c>
      <c r="C540" s="157" t="s">
        <v>19923</v>
      </c>
      <c r="D540" s="143" t="s">
        <v>19923</v>
      </c>
    </row>
    <row r="541" spans="1:5" ht="23.25" outlineLevel="1" x14ac:dyDescent="0.25">
      <c r="A541" s="141">
        <v>81501</v>
      </c>
      <c r="B541" s="142" t="s">
        <v>20435</v>
      </c>
      <c r="C541" s="157" t="s">
        <v>15747</v>
      </c>
      <c r="D541" s="143">
        <v>71.75</v>
      </c>
      <c r="E541" s="144"/>
    </row>
    <row r="542" spans="1:5" outlineLevel="1" x14ac:dyDescent="0.25">
      <c r="A542" s="141">
        <v>81502</v>
      </c>
      <c r="B542" s="142" t="s">
        <v>20436</v>
      </c>
      <c r="C542" s="157" t="s">
        <v>15719</v>
      </c>
      <c r="D542" s="143">
        <v>58.32</v>
      </c>
      <c r="E542" s="144"/>
    </row>
    <row r="543" spans="1:5" outlineLevel="1" x14ac:dyDescent="0.25">
      <c r="A543" s="141">
        <v>81600</v>
      </c>
      <c r="B543" s="142" t="s">
        <v>20437</v>
      </c>
      <c r="C543" s="157" t="s">
        <v>15679</v>
      </c>
      <c r="D543" s="143">
        <v>78.64</v>
      </c>
      <c r="E543" s="144"/>
    </row>
    <row r="544" spans="1:5" ht="23.25" outlineLevel="1" x14ac:dyDescent="0.25">
      <c r="A544" s="141">
        <v>81801</v>
      </c>
      <c r="B544" s="142" t="s">
        <v>20438</v>
      </c>
      <c r="C544" s="157" t="s">
        <v>15679</v>
      </c>
      <c r="D544" s="143">
        <v>4.16</v>
      </c>
      <c r="E544" s="144"/>
    </row>
    <row r="545" spans="1:5" ht="23.25" outlineLevel="1" x14ac:dyDescent="0.25">
      <c r="A545" s="141">
        <v>81802</v>
      </c>
      <c r="B545" s="142" t="s">
        <v>20439</v>
      </c>
      <c r="C545" s="157" t="s">
        <v>15679</v>
      </c>
      <c r="D545" s="143">
        <v>21.88</v>
      </c>
      <c r="E545" s="144"/>
    </row>
    <row r="546" spans="1:5" outlineLevel="1" x14ac:dyDescent="0.25">
      <c r="A546" s="141">
        <v>81900</v>
      </c>
      <c r="B546" s="142" t="s">
        <v>20388</v>
      </c>
      <c r="C546" s="157" t="s">
        <v>15692</v>
      </c>
      <c r="D546" s="143">
        <v>8.42</v>
      </c>
      <c r="E546" s="144"/>
    </row>
    <row r="547" spans="1:5" x14ac:dyDescent="0.25">
      <c r="A547" s="141">
        <v>82000</v>
      </c>
      <c r="B547" s="142" t="s">
        <v>20440</v>
      </c>
      <c r="C547" s="157" t="s">
        <v>15692</v>
      </c>
      <c r="D547" s="143">
        <v>7.71</v>
      </c>
      <c r="E547" s="144"/>
    </row>
    <row r="548" spans="1:5" ht="23.25" outlineLevel="1" x14ac:dyDescent="0.25">
      <c r="A548" s="141">
        <v>82100</v>
      </c>
      <c r="B548" s="142" t="s">
        <v>20441</v>
      </c>
      <c r="C548" s="157" t="s">
        <v>15692</v>
      </c>
      <c r="D548" s="143">
        <v>7.59</v>
      </c>
      <c r="E548" s="144"/>
    </row>
    <row r="549" spans="1:5" outlineLevel="1" x14ac:dyDescent="0.25">
      <c r="A549" s="141">
        <v>82200</v>
      </c>
      <c r="B549" s="142" t="s">
        <v>20391</v>
      </c>
      <c r="C549" s="157" t="s">
        <v>15692</v>
      </c>
      <c r="D549" s="143">
        <v>8.49</v>
      </c>
      <c r="E549" s="144"/>
    </row>
    <row r="550" spans="1:5" outlineLevel="1" x14ac:dyDescent="0.25">
      <c r="A550" s="141">
        <v>82300</v>
      </c>
      <c r="B550" s="142" t="s">
        <v>20392</v>
      </c>
      <c r="C550" s="157" t="s">
        <v>15747</v>
      </c>
      <c r="D550" s="143">
        <v>7.43</v>
      </c>
      <c r="E550" s="144"/>
    </row>
    <row r="551" spans="1:5" ht="23.25" outlineLevel="1" x14ac:dyDescent="0.25">
      <c r="A551" s="141">
        <v>82400</v>
      </c>
      <c r="B551" s="142" t="s">
        <v>20442</v>
      </c>
      <c r="C551" s="157" t="s">
        <v>15747</v>
      </c>
      <c r="D551" s="143">
        <v>329.26</v>
      </c>
      <c r="E551" s="144"/>
    </row>
    <row r="552" spans="1:5" ht="23.25" outlineLevel="1" x14ac:dyDescent="0.25">
      <c r="A552" s="141">
        <v>82500</v>
      </c>
      <c r="B552" s="142" t="s">
        <v>20443</v>
      </c>
      <c r="C552" s="157" t="s">
        <v>15980</v>
      </c>
      <c r="D552" s="143">
        <v>338.64</v>
      </c>
      <c r="E552" s="144"/>
    </row>
    <row r="553" spans="1:5" ht="23.25" outlineLevel="1" x14ac:dyDescent="0.25">
      <c r="A553" s="141">
        <v>82600</v>
      </c>
      <c r="B553" s="142" t="s">
        <v>20444</v>
      </c>
      <c r="C553" s="157" t="s">
        <v>15980</v>
      </c>
      <c r="D553" s="143">
        <v>348.94</v>
      </c>
      <c r="E553" s="144"/>
    </row>
    <row r="554" spans="1:5" ht="23.25" outlineLevel="1" x14ac:dyDescent="0.25">
      <c r="A554" s="141">
        <v>82700</v>
      </c>
      <c r="B554" s="142" t="s">
        <v>20445</v>
      </c>
      <c r="C554" s="157" t="s">
        <v>15980</v>
      </c>
      <c r="D554" s="143">
        <v>359.32</v>
      </c>
      <c r="E554" s="144"/>
    </row>
    <row r="555" spans="1:5" ht="23.25" outlineLevel="1" x14ac:dyDescent="0.25">
      <c r="A555" s="141">
        <v>82800</v>
      </c>
      <c r="B555" s="142" t="s">
        <v>20446</v>
      </c>
      <c r="C555" s="157" t="s">
        <v>15692</v>
      </c>
      <c r="D555" s="143">
        <v>370.08</v>
      </c>
      <c r="E555" s="144"/>
    </row>
    <row r="556" spans="1:5" ht="23.25" outlineLevel="1" x14ac:dyDescent="0.25">
      <c r="A556" s="141">
        <v>82900</v>
      </c>
      <c r="B556" s="142" t="s">
        <v>20447</v>
      </c>
      <c r="C556" s="157" t="s">
        <v>15692</v>
      </c>
      <c r="D556" s="143">
        <v>503.36</v>
      </c>
      <c r="E556" s="144"/>
    </row>
    <row r="557" spans="1:5" x14ac:dyDescent="0.25">
      <c r="A557" s="141">
        <v>83000</v>
      </c>
      <c r="B557" s="142" t="s">
        <v>20448</v>
      </c>
      <c r="C557" s="157" t="s">
        <v>15692</v>
      </c>
      <c r="D557" s="143">
        <v>677.32</v>
      </c>
      <c r="E557" s="144"/>
    </row>
    <row r="558" spans="1:5" outlineLevel="1" x14ac:dyDescent="0.25">
      <c r="A558" s="141">
        <v>83100</v>
      </c>
      <c r="B558" s="142" t="s">
        <v>20449</v>
      </c>
      <c r="C558" s="157" t="s">
        <v>15747</v>
      </c>
      <c r="D558" s="143">
        <v>171.64</v>
      </c>
      <c r="E558" s="144"/>
    </row>
    <row r="559" spans="1:5" x14ac:dyDescent="0.25">
      <c r="A559" s="141">
        <v>83200</v>
      </c>
      <c r="B559" s="142" t="s">
        <v>20450</v>
      </c>
      <c r="C559" s="157" t="s">
        <v>15719</v>
      </c>
      <c r="D559" s="143">
        <v>100.29</v>
      </c>
      <c r="E559" s="144"/>
    </row>
    <row r="560" spans="1:5" outlineLevel="1" x14ac:dyDescent="0.25">
      <c r="A560" s="141">
        <v>83300</v>
      </c>
      <c r="B560" s="142" t="s">
        <v>20451</v>
      </c>
      <c r="C560" s="157" t="s">
        <v>15747</v>
      </c>
      <c r="D560" s="143">
        <v>49.6</v>
      </c>
      <c r="E560" s="144"/>
    </row>
    <row r="561" spans="1:5" x14ac:dyDescent="0.25">
      <c r="A561" s="141">
        <v>83400</v>
      </c>
      <c r="B561" s="142" t="s">
        <v>20452</v>
      </c>
      <c r="C561" s="157" t="s">
        <v>15747</v>
      </c>
      <c r="D561" s="143">
        <v>66.010000000000005</v>
      </c>
      <c r="E561" s="144"/>
    </row>
    <row r="562" spans="1:5" outlineLevel="1" x14ac:dyDescent="0.25">
      <c r="A562" s="141">
        <v>83500</v>
      </c>
      <c r="B562" s="142" t="s">
        <v>20453</v>
      </c>
      <c r="C562" s="157" t="s">
        <v>15980</v>
      </c>
      <c r="D562" s="143">
        <v>315.95</v>
      </c>
      <c r="E562" s="144"/>
    </row>
    <row r="563" spans="1:5" x14ac:dyDescent="0.25">
      <c r="A563" s="141">
        <v>83600</v>
      </c>
      <c r="B563" s="142" t="s">
        <v>20454</v>
      </c>
      <c r="C563" s="157" t="s">
        <v>15747</v>
      </c>
      <c r="D563" s="143">
        <v>497.74</v>
      </c>
      <c r="E563" s="144"/>
    </row>
    <row r="564" spans="1:5" outlineLevel="1" x14ac:dyDescent="0.25">
      <c r="A564" s="141">
        <v>83700</v>
      </c>
      <c r="B564" s="142" t="s">
        <v>20455</v>
      </c>
      <c r="C564" s="157" t="s">
        <v>15747</v>
      </c>
      <c r="D564" s="143">
        <v>8.36</v>
      </c>
      <c r="E564" s="144"/>
    </row>
    <row r="565" spans="1:5" x14ac:dyDescent="0.25">
      <c r="A565" s="141">
        <v>83800</v>
      </c>
      <c r="B565" s="142" t="s">
        <v>20456</v>
      </c>
      <c r="C565" s="157" t="s">
        <v>15747</v>
      </c>
      <c r="D565" s="143">
        <v>42.37</v>
      </c>
      <c r="E565" s="144"/>
    </row>
    <row r="566" spans="1:5" outlineLevel="1" x14ac:dyDescent="0.25">
      <c r="A566" s="141">
        <v>83900</v>
      </c>
      <c r="B566" s="142" t="s">
        <v>20457</v>
      </c>
      <c r="C566" s="157" t="s">
        <v>15692</v>
      </c>
      <c r="D566" s="143">
        <v>23.99</v>
      </c>
      <c r="E566" s="144"/>
    </row>
    <row r="567" spans="1:5" x14ac:dyDescent="0.25">
      <c r="A567" s="141">
        <v>84000</v>
      </c>
      <c r="B567" s="142" t="s">
        <v>20458</v>
      </c>
      <c r="C567" s="157" t="s">
        <v>15679</v>
      </c>
      <c r="D567" s="143">
        <v>15.29</v>
      </c>
      <c r="E567" s="144"/>
    </row>
    <row r="568" spans="1:5" outlineLevel="1" x14ac:dyDescent="0.25">
      <c r="A568" s="141">
        <v>84100</v>
      </c>
      <c r="B568" s="142" t="s">
        <v>20459</v>
      </c>
      <c r="C568" s="157" t="s">
        <v>25158</v>
      </c>
      <c r="D568" s="143">
        <v>56.88</v>
      </c>
      <c r="E568" s="144"/>
    </row>
    <row r="569" spans="1:5" x14ac:dyDescent="0.25">
      <c r="A569" s="141">
        <v>84200</v>
      </c>
      <c r="B569" s="142" t="s">
        <v>20460</v>
      </c>
      <c r="C569" s="157" t="s">
        <v>15679</v>
      </c>
      <c r="D569" s="143">
        <v>133.4</v>
      </c>
      <c r="E569" s="144"/>
    </row>
    <row r="570" spans="1:5" outlineLevel="1" x14ac:dyDescent="0.25">
      <c r="A570" s="141">
        <v>84300</v>
      </c>
      <c r="B570" s="142" t="s">
        <v>20461</v>
      </c>
      <c r="C570" s="161"/>
      <c r="D570" s="143">
        <v>49.38</v>
      </c>
      <c r="E570" s="144"/>
    </row>
    <row r="571" spans="1:5" x14ac:dyDescent="0.25">
      <c r="A571" s="141">
        <v>84400</v>
      </c>
      <c r="B571" s="142" t="s">
        <v>20462</v>
      </c>
      <c r="C571" s="157" t="s">
        <v>15719</v>
      </c>
      <c r="D571" s="143">
        <v>101.43</v>
      </c>
      <c r="E571" s="144"/>
    </row>
    <row r="572" spans="1:5" outlineLevel="1" x14ac:dyDescent="0.25">
      <c r="A572" s="141">
        <v>84500</v>
      </c>
      <c r="B572" s="142" t="s">
        <v>20463</v>
      </c>
      <c r="C572" s="157" t="s">
        <v>15719</v>
      </c>
      <c r="D572" s="143">
        <v>105.29</v>
      </c>
      <c r="E572" s="144"/>
    </row>
    <row r="573" spans="1:5" x14ac:dyDescent="0.25">
      <c r="A573" s="141">
        <v>84600</v>
      </c>
      <c r="B573" s="142" t="s">
        <v>20464</v>
      </c>
      <c r="C573" s="157" t="s">
        <v>15719</v>
      </c>
      <c r="D573" s="143">
        <v>129.11000000000001</v>
      </c>
      <c r="E573" s="144"/>
    </row>
    <row r="574" spans="1:5" outlineLevel="1" x14ac:dyDescent="0.25">
      <c r="A574" s="141">
        <v>84800</v>
      </c>
      <c r="B574" s="142" t="s">
        <v>20465</v>
      </c>
      <c r="C574" s="157" t="s">
        <v>15719</v>
      </c>
      <c r="D574" s="143" t="s">
        <v>19923</v>
      </c>
    </row>
    <row r="575" spans="1:5" x14ac:dyDescent="0.25">
      <c r="A575" s="141">
        <v>84801</v>
      </c>
      <c r="B575" s="142" t="s">
        <v>20466</v>
      </c>
      <c r="C575" s="161"/>
      <c r="D575" s="143">
        <v>702.88</v>
      </c>
      <c r="E575" s="144"/>
    </row>
    <row r="576" spans="1:5" outlineLevel="1" x14ac:dyDescent="0.25">
      <c r="A576" s="141">
        <v>84802</v>
      </c>
      <c r="B576" s="142" t="s">
        <v>20467</v>
      </c>
      <c r="C576" s="157" t="s">
        <v>19923</v>
      </c>
      <c r="D576" s="143">
        <v>55.23</v>
      </c>
      <c r="E576" s="144"/>
    </row>
    <row r="577" spans="1:5" x14ac:dyDescent="0.25">
      <c r="A577" s="141">
        <v>84900</v>
      </c>
      <c r="B577" s="142" t="s">
        <v>20468</v>
      </c>
      <c r="C577" s="157" t="s">
        <v>25163</v>
      </c>
      <c r="D577" s="143">
        <v>138.56</v>
      </c>
      <c r="E577" s="144"/>
    </row>
    <row r="578" spans="1:5" outlineLevel="1" x14ac:dyDescent="0.25">
      <c r="A578" s="141">
        <v>85000</v>
      </c>
      <c r="B578" s="142" t="s">
        <v>20469</v>
      </c>
      <c r="C578" s="157" t="s">
        <v>15679</v>
      </c>
      <c r="D578" s="143">
        <v>59.84</v>
      </c>
      <c r="E578" s="144"/>
    </row>
    <row r="579" spans="1:5" x14ac:dyDescent="0.25">
      <c r="A579" s="141">
        <v>85100</v>
      </c>
      <c r="B579" s="142" t="s">
        <v>20470</v>
      </c>
      <c r="C579" s="157" t="s">
        <v>15719</v>
      </c>
      <c r="D579" s="143">
        <v>277.13</v>
      </c>
      <c r="E579" s="144"/>
    </row>
    <row r="580" spans="1:5" outlineLevel="1" x14ac:dyDescent="0.25">
      <c r="A580" s="141">
        <v>85300</v>
      </c>
      <c r="B580" s="142" t="s">
        <v>20471</v>
      </c>
      <c r="C580" s="157" t="s">
        <v>15719</v>
      </c>
      <c r="D580" s="143">
        <v>89.6</v>
      </c>
      <c r="E580" s="144"/>
    </row>
    <row r="581" spans="1:5" x14ac:dyDescent="0.25">
      <c r="A581" s="141">
        <v>85400</v>
      </c>
      <c r="B581" s="142" t="s">
        <v>20472</v>
      </c>
      <c r="C581" s="157" t="s">
        <v>15719</v>
      </c>
      <c r="D581" s="143">
        <v>98.87</v>
      </c>
      <c r="E581" s="144"/>
    </row>
    <row r="582" spans="1:5" outlineLevel="1" x14ac:dyDescent="0.25">
      <c r="A582" s="141">
        <v>85500</v>
      </c>
      <c r="B582" s="142" t="s">
        <v>20473</v>
      </c>
      <c r="C582" s="157" t="s">
        <v>15719</v>
      </c>
      <c r="D582" s="143">
        <v>263.47000000000003</v>
      </c>
      <c r="E582" s="144"/>
    </row>
    <row r="583" spans="1:5" outlineLevel="1" x14ac:dyDescent="0.25">
      <c r="A583" s="141">
        <v>85600</v>
      </c>
      <c r="B583" s="142" t="s">
        <v>20474</v>
      </c>
      <c r="C583" s="157" t="s">
        <v>15719</v>
      </c>
      <c r="D583" s="143">
        <v>303.88</v>
      </c>
      <c r="E583" s="144"/>
    </row>
    <row r="584" spans="1:5" ht="23.25" outlineLevel="1" x14ac:dyDescent="0.25">
      <c r="A584" s="141">
        <v>85700</v>
      </c>
      <c r="B584" s="142" t="s">
        <v>20475</v>
      </c>
      <c r="C584" s="157" t="s">
        <v>19923</v>
      </c>
      <c r="D584" s="143">
        <v>443.52</v>
      </c>
      <c r="E584" s="144"/>
    </row>
    <row r="585" spans="1:5" ht="23.25" outlineLevel="1" x14ac:dyDescent="0.25">
      <c r="A585" s="141">
        <v>85800</v>
      </c>
      <c r="B585" s="142" t="s">
        <v>20476</v>
      </c>
      <c r="C585" s="157" t="s">
        <v>15679</v>
      </c>
      <c r="D585" s="143">
        <v>867</v>
      </c>
      <c r="E585" s="144"/>
    </row>
    <row r="586" spans="1:5" ht="23.25" x14ac:dyDescent="0.25">
      <c r="A586" s="141">
        <v>86200</v>
      </c>
      <c r="B586" s="142" t="s">
        <v>20477</v>
      </c>
      <c r="C586" s="157" t="s">
        <v>15679</v>
      </c>
      <c r="D586" s="143">
        <v>25.21</v>
      </c>
      <c r="E586" s="144"/>
    </row>
    <row r="587" spans="1:5" ht="23.25" outlineLevel="1" x14ac:dyDescent="0.25">
      <c r="A587" s="141">
        <v>86300</v>
      </c>
      <c r="B587" s="142" t="s">
        <v>20478</v>
      </c>
      <c r="C587" s="157" t="s">
        <v>15679</v>
      </c>
      <c r="D587" s="143">
        <v>25.03</v>
      </c>
      <c r="E587" s="144"/>
    </row>
    <row r="588" spans="1:5" ht="23.25" outlineLevel="1" x14ac:dyDescent="0.25">
      <c r="A588" s="141">
        <v>86400</v>
      </c>
      <c r="B588" s="142" t="s">
        <v>20479</v>
      </c>
      <c r="C588" s="157" t="s">
        <v>19923</v>
      </c>
      <c r="D588" s="143">
        <v>21.9</v>
      </c>
      <c r="E588" s="144"/>
    </row>
    <row r="589" spans="1:5" outlineLevel="1" x14ac:dyDescent="0.25">
      <c r="A589" s="141">
        <v>86500</v>
      </c>
      <c r="B589" s="142" t="s">
        <v>20480</v>
      </c>
      <c r="C589" s="157" t="s">
        <v>15679</v>
      </c>
      <c r="D589" s="143">
        <v>346.06</v>
      </c>
      <c r="E589" s="144"/>
    </row>
    <row r="590" spans="1:5" outlineLevel="1" x14ac:dyDescent="0.25">
      <c r="A590" s="141">
        <v>86600</v>
      </c>
      <c r="B590" s="142" t="s">
        <v>20481</v>
      </c>
      <c r="C590" s="157" t="s">
        <v>15679</v>
      </c>
      <c r="D590" s="143">
        <v>535.69000000000005</v>
      </c>
      <c r="E590" s="144"/>
    </row>
    <row r="591" spans="1:5" x14ac:dyDescent="0.25">
      <c r="A591" s="141">
        <v>86700</v>
      </c>
      <c r="B591" s="142" t="s">
        <v>20482</v>
      </c>
      <c r="C591" s="157" t="s">
        <v>15747</v>
      </c>
      <c r="D591" s="143">
        <v>970.15</v>
      </c>
      <c r="E591" s="144"/>
    </row>
    <row r="592" spans="1:5" outlineLevel="1" x14ac:dyDescent="0.25">
      <c r="A592" s="141">
        <v>86800</v>
      </c>
      <c r="B592" s="142" t="s">
        <v>20483</v>
      </c>
      <c r="C592" s="157" t="s">
        <v>15692</v>
      </c>
      <c r="D592" s="143">
        <v>63.64</v>
      </c>
      <c r="E592" s="144"/>
    </row>
    <row r="593" spans="1:5" outlineLevel="1" x14ac:dyDescent="0.25">
      <c r="A593" s="141">
        <v>87000</v>
      </c>
      <c r="B593" s="142" t="s">
        <v>20484</v>
      </c>
      <c r="C593" s="157" t="s">
        <v>15980</v>
      </c>
      <c r="D593" s="143">
        <v>56.36</v>
      </c>
      <c r="E593" s="144"/>
    </row>
    <row r="594" spans="1:5" ht="23.25" outlineLevel="1" x14ac:dyDescent="0.25">
      <c r="A594" s="141">
        <v>87100</v>
      </c>
      <c r="B594" s="142" t="s">
        <v>20485</v>
      </c>
      <c r="C594" s="157" t="s">
        <v>8346</v>
      </c>
      <c r="D594" s="143">
        <v>990.85</v>
      </c>
      <c r="E594" s="144"/>
    </row>
    <row r="595" spans="1:5" ht="23.25" outlineLevel="1" x14ac:dyDescent="0.25">
      <c r="A595" s="141">
        <v>87200</v>
      </c>
      <c r="B595" s="142" t="s">
        <v>20486</v>
      </c>
      <c r="C595" s="157" t="s">
        <v>15980</v>
      </c>
      <c r="D595" s="143">
        <v>1112.72</v>
      </c>
      <c r="E595" s="144"/>
    </row>
    <row r="596" spans="1:5" ht="23.25" x14ac:dyDescent="0.25">
      <c r="A596" s="141">
        <v>87300</v>
      </c>
      <c r="B596" s="142" t="s">
        <v>20487</v>
      </c>
      <c r="C596" s="157" t="s">
        <v>15719</v>
      </c>
      <c r="D596" s="143">
        <v>20.75</v>
      </c>
      <c r="E596" s="144"/>
    </row>
    <row r="597" spans="1:5" ht="23.25" outlineLevel="1" x14ac:dyDescent="0.25">
      <c r="A597" s="141">
        <v>87600</v>
      </c>
      <c r="B597" s="142" t="s">
        <v>20488</v>
      </c>
      <c r="C597" s="157" t="s">
        <v>19923</v>
      </c>
      <c r="D597" s="143">
        <v>31.44</v>
      </c>
      <c r="E597" s="144"/>
    </row>
    <row r="598" spans="1:5" ht="23.25" outlineLevel="1" x14ac:dyDescent="0.25">
      <c r="A598" s="141">
        <v>87700</v>
      </c>
      <c r="B598" s="142" t="s">
        <v>20489</v>
      </c>
      <c r="C598" s="157" t="s">
        <v>15719</v>
      </c>
      <c r="D598" s="143">
        <v>164</v>
      </c>
      <c r="E598" s="144"/>
    </row>
    <row r="599" spans="1:5" ht="23.25" outlineLevel="1" x14ac:dyDescent="0.25">
      <c r="A599" s="141">
        <v>87800</v>
      </c>
      <c r="B599" s="142" t="s">
        <v>20490</v>
      </c>
      <c r="C599" s="157" t="s">
        <v>15747</v>
      </c>
      <c r="D599" s="143">
        <v>839.52</v>
      </c>
      <c r="E599" s="144"/>
    </row>
    <row r="600" spans="1:5" outlineLevel="1" x14ac:dyDescent="0.25">
      <c r="A600" s="141">
        <v>87900</v>
      </c>
      <c r="B600" s="142" t="s">
        <v>20491</v>
      </c>
      <c r="C600" s="157" t="s">
        <v>15719</v>
      </c>
      <c r="D600" s="143">
        <v>1621.37</v>
      </c>
      <c r="E600" s="144"/>
    </row>
    <row r="601" spans="1:5" ht="23.25" outlineLevel="1" x14ac:dyDescent="0.25">
      <c r="A601" s="141">
        <v>88000</v>
      </c>
      <c r="B601" s="142" t="s">
        <v>20492</v>
      </c>
      <c r="C601" s="157" t="s">
        <v>15719</v>
      </c>
      <c r="D601" s="143">
        <v>7.86</v>
      </c>
      <c r="E601" s="144"/>
    </row>
    <row r="602" spans="1:5" outlineLevel="1" x14ac:dyDescent="0.25">
      <c r="A602" s="141">
        <v>88600</v>
      </c>
      <c r="B602" s="142" t="s">
        <v>20493</v>
      </c>
      <c r="C602" s="157" t="s">
        <v>15719</v>
      </c>
      <c r="D602" s="143">
        <v>1.33</v>
      </c>
      <c r="E602" s="144"/>
    </row>
    <row r="603" spans="1:5" ht="23.25" outlineLevel="1" x14ac:dyDescent="0.25">
      <c r="A603" s="141">
        <v>88700</v>
      </c>
      <c r="B603" s="142" t="s">
        <v>20494</v>
      </c>
      <c r="C603" s="157" t="s">
        <v>15719</v>
      </c>
      <c r="D603" s="143">
        <v>17.510000000000002</v>
      </c>
      <c r="E603" s="144"/>
    </row>
    <row r="604" spans="1:5" outlineLevel="1" x14ac:dyDescent="0.25">
      <c r="A604" s="138">
        <v>90000</v>
      </c>
      <c r="B604" s="139" t="s">
        <v>20495</v>
      </c>
      <c r="C604" s="157" t="s">
        <v>15980</v>
      </c>
      <c r="D604" s="140"/>
    </row>
    <row r="605" spans="1:5" ht="34.5" outlineLevel="1" x14ac:dyDescent="0.25">
      <c r="A605" s="141">
        <v>90100</v>
      </c>
      <c r="B605" s="142" t="s">
        <v>20496</v>
      </c>
      <c r="C605" s="157" t="s">
        <v>15719</v>
      </c>
      <c r="D605" s="143">
        <v>7.78</v>
      </c>
      <c r="E605" s="144"/>
    </row>
    <row r="606" spans="1:5" ht="34.5" x14ac:dyDescent="0.25">
      <c r="A606" s="141">
        <v>90200</v>
      </c>
      <c r="B606" s="142" t="s">
        <v>20497</v>
      </c>
      <c r="C606" s="157" t="s">
        <v>15719</v>
      </c>
      <c r="D606" s="143">
        <v>9.1</v>
      </c>
      <c r="E606" s="144"/>
    </row>
    <row r="607" spans="1:5" ht="34.5" outlineLevel="1" x14ac:dyDescent="0.25">
      <c r="A607" s="141">
        <v>90300</v>
      </c>
      <c r="B607" s="142" t="s">
        <v>20498</v>
      </c>
      <c r="C607" s="157" t="s">
        <v>15719</v>
      </c>
      <c r="D607" s="143">
        <v>9.9700000000000006</v>
      </c>
      <c r="E607" s="144"/>
    </row>
    <row r="608" spans="1:5" ht="34.5" outlineLevel="1" x14ac:dyDescent="0.25">
      <c r="A608" s="141">
        <v>90400</v>
      </c>
      <c r="B608" s="142" t="s">
        <v>20499</v>
      </c>
      <c r="C608" s="157" t="s">
        <v>19923</v>
      </c>
      <c r="D608" s="143">
        <v>10.96</v>
      </c>
      <c r="E608" s="144"/>
    </row>
    <row r="609" spans="1:5" outlineLevel="1" x14ac:dyDescent="0.25">
      <c r="A609" s="138">
        <v>100000</v>
      </c>
      <c r="B609" s="139" t="s">
        <v>20500</v>
      </c>
      <c r="C609" s="157" t="s">
        <v>25154</v>
      </c>
      <c r="D609" s="140"/>
    </row>
    <row r="610" spans="1:5" outlineLevel="1" x14ac:dyDescent="0.25">
      <c r="A610" s="141">
        <v>100100</v>
      </c>
      <c r="B610" s="142" t="s">
        <v>20501</v>
      </c>
      <c r="C610" s="157" t="s">
        <v>25154</v>
      </c>
      <c r="D610" s="143" t="s">
        <v>19923</v>
      </c>
    </row>
    <row r="611" spans="1:5" outlineLevel="1" x14ac:dyDescent="0.25">
      <c r="A611" s="141">
        <v>100101</v>
      </c>
      <c r="B611" s="142" t="s">
        <v>20502</v>
      </c>
      <c r="C611" s="157" t="s">
        <v>25154</v>
      </c>
      <c r="D611" s="143">
        <v>6.71</v>
      </c>
      <c r="E611" s="144"/>
    </row>
    <row r="612" spans="1:5" outlineLevel="1" x14ac:dyDescent="0.25">
      <c r="A612" s="141">
        <v>100102</v>
      </c>
      <c r="B612" s="142" t="s">
        <v>20503</v>
      </c>
      <c r="C612" s="157" t="s">
        <v>25154</v>
      </c>
      <c r="D612" s="143">
        <v>4.68</v>
      </c>
      <c r="E612" s="144"/>
    </row>
    <row r="613" spans="1:5" ht="23.25" outlineLevel="1" x14ac:dyDescent="0.25">
      <c r="A613" s="141">
        <v>100200</v>
      </c>
      <c r="B613" s="142" t="s">
        <v>20504</v>
      </c>
      <c r="C613" s="157" t="s">
        <v>25154</v>
      </c>
      <c r="D613" s="143">
        <v>6.21</v>
      </c>
      <c r="E613" s="144"/>
    </row>
    <row r="614" spans="1:5" ht="23.25" x14ac:dyDescent="0.25">
      <c r="A614" s="141">
        <v>100300</v>
      </c>
      <c r="B614" s="142" t="s">
        <v>20505</v>
      </c>
      <c r="C614" s="157" t="s">
        <v>25154</v>
      </c>
      <c r="D614" s="143">
        <v>27.07</v>
      </c>
      <c r="E614" s="144"/>
    </row>
    <row r="615" spans="1:5" outlineLevel="1" x14ac:dyDescent="0.25">
      <c r="A615" s="141">
        <v>100400</v>
      </c>
      <c r="B615" s="142" t="s">
        <v>20506</v>
      </c>
      <c r="C615" s="157" t="s">
        <v>25154</v>
      </c>
      <c r="D615" s="143">
        <v>56.47</v>
      </c>
      <c r="E615" s="144"/>
    </row>
    <row r="616" spans="1:5" outlineLevel="1" x14ac:dyDescent="0.25">
      <c r="A616" s="141">
        <v>100500</v>
      </c>
      <c r="B616" s="142" t="s">
        <v>20507</v>
      </c>
      <c r="C616" s="157" t="s">
        <v>25154</v>
      </c>
      <c r="D616" s="143">
        <v>86.16</v>
      </c>
      <c r="E616" s="144"/>
    </row>
    <row r="617" spans="1:5" ht="23.25" outlineLevel="1" x14ac:dyDescent="0.25">
      <c r="A617" s="141">
        <v>100600</v>
      </c>
      <c r="B617" s="142" t="s">
        <v>20508</v>
      </c>
      <c r="C617" s="157" t="s">
        <v>15719</v>
      </c>
      <c r="D617" s="143">
        <v>42.18</v>
      </c>
      <c r="E617" s="144"/>
    </row>
    <row r="618" spans="1:5" ht="23.25" outlineLevel="1" x14ac:dyDescent="0.25">
      <c r="A618" s="141">
        <v>100700</v>
      </c>
      <c r="B618" s="142" t="s">
        <v>20509</v>
      </c>
      <c r="C618" s="157" t="s">
        <v>15719</v>
      </c>
      <c r="D618" s="143" t="s">
        <v>19923</v>
      </c>
    </row>
    <row r="619" spans="1:5" ht="23.25" outlineLevel="1" x14ac:dyDescent="0.25">
      <c r="A619" s="141">
        <v>100702</v>
      </c>
      <c r="B619" s="142" t="s">
        <v>20510</v>
      </c>
      <c r="C619" s="171"/>
      <c r="D619" s="143">
        <v>582.32000000000005</v>
      </c>
      <c r="E619" s="144"/>
    </row>
    <row r="620" spans="1:5" ht="23.25" outlineLevel="1" x14ac:dyDescent="0.25">
      <c r="A620" s="141">
        <v>100703</v>
      </c>
      <c r="B620" s="142" t="s">
        <v>20511</v>
      </c>
      <c r="C620" s="157" t="s">
        <v>15843</v>
      </c>
      <c r="D620" s="143">
        <v>594.5</v>
      </c>
      <c r="E620" s="144"/>
    </row>
    <row r="621" spans="1:5" ht="23.25" outlineLevel="1" x14ac:dyDescent="0.25">
      <c r="A621" s="141">
        <v>100704</v>
      </c>
      <c r="B621" s="142" t="s">
        <v>20512</v>
      </c>
      <c r="C621" s="157" t="s">
        <v>15843</v>
      </c>
      <c r="D621" s="143">
        <v>616.21</v>
      </c>
      <c r="E621" s="144"/>
    </row>
    <row r="622" spans="1:5" outlineLevel="1" x14ac:dyDescent="0.25">
      <c r="A622" s="141">
        <v>100800</v>
      </c>
      <c r="B622" s="142" t="s">
        <v>20513</v>
      </c>
      <c r="C622" s="157" t="s">
        <v>15843</v>
      </c>
      <c r="D622" s="143" t="s">
        <v>19923</v>
      </c>
    </row>
    <row r="623" spans="1:5" outlineLevel="1" x14ac:dyDescent="0.25">
      <c r="A623" s="141">
        <v>100801</v>
      </c>
      <c r="B623" s="142" t="s">
        <v>20514</v>
      </c>
      <c r="C623" s="157" t="s">
        <v>15843</v>
      </c>
      <c r="D623" s="143">
        <v>2810.59</v>
      </c>
      <c r="E623" s="144"/>
    </row>
    <row r="624" spans="1:5" x14ac:dyDescent="0.25">
      <c r="A624" s="141">
        <v>100802</v>
      </c>
      <c r="B624" s="142" t="s">
        <v>20515</v>
      </c>
      <c r="C624" s="157" t="s">
        <v>15843</v>
      </c>
      <c r="D624" s="143">
        <v>3029.99</v>
      </c>
      <c r="E624" s="144"/>
    </row>
    <row r="625" spans="1:5" ht="23.25" outlineLevel="1" x14ac:dyDescent="0.25">
      <c r="A625" s="141">
        <v>100900</v>
      </c>
      <c r="B625" s="142" t="s">
        <v>20516</v>
      </c>
      <c r="C625" s="157" t="s">
        <v>15843</v>
      </c>
      <c r="D625" s="143">
        <v>18.309999999999999</v>
      </c>
      <c r="E625" s="144"/>
    </row>
    <row r="626" spans="1:5" ht="23.25" outlineLevel="1" x14ac:dyDescent="0.25">
      <c r="A626" s="141">
        <v>101000</v>
      </c>
      <c r="B626" s="142" t="s">
        <v>20517</v>
      </c>
      <c r="C626" s="157" t="s">
        <v>15843</v>
      </c>
      <c r="D626" s="143">
        <v>6.54</v>
      </c>
      <c r="E626" s="144"/>
    </row>
    <row r="627" spans="1:5" outlineLevel="1" x14ac:dyDescent="0.25">
      <c r="A627" s="141">
        <v>101100</v>
      </c>
      <c r="B627" s="142" t="s">
        <v>20518</v>
      </c>
      <c r="C627" s="157" t="s">
        <v>15843</v>
      </c>
      <c r="D627" s="143">
        <v>127.48</v>
      </c>
      <c r="E627" s="144"/>
    </row>
    <row r="628" spans="1:5" ht="23.25" outlineLevel="1" x14ac:dyDescent="0.25">
      <c r="A628" s="141">
        <v>101200</v>
      </c>
      <c r="B628" s="142" t="s">
        <v>20519</v>
      </c>
      <c r="C628" s="157" t="s">
        <v>15843</v>
      </c>
      <c r="D628" s="143">
        <v>0.9</v>
      </c>
      <c r="E628" s="144"/>
    </row>
    <row r="629" spans="1:5" ht="23.25" x14ac:dyDescent="0.25">
      <c r="A629" s="141">
        <v>101300</v>
      </c>
      <c r="B629" s="142" t="s">
        <v>20520</v>
      </c>
      <c r="C629" s="157" t="s">
        <v>15843</v>
      </c>
      <c r="D629" s="143">
        <v>101.64</v>
      </c>
      <c r="E629" s="144"/>
    </row>
    <row r="630" spans="1:5" outlineLevel="1" x14ac:dyDescent="0.25">
      <c r="A630" s="141">
        <v>101500</v>
      </c>
      <c r="B630" s="142" t="s">
        <v>20521</v>
      </c>
      <c r="C630" s="157" t="s">
        <v>15843</v>
      </c>
      <c r="D630" s="143">
        <v>1.62</v>
      </c>
      <c r="E630" s="144"/>
    </row>
    <row r="631" spans="1:5" outlineLevel="1" x14ac:dyDescent="0.25">
      <c r="A631" s="141">
        <v>101600</v>
      </c>
      <c r="B631" s="142" t="s">
        <v>20522</v>
      </c>
      <c r="C631" s="157" t="s">
        <v>15843</v>
      </c>
      <c r="D631" s="143" t="s">
        <v>19923</v>
      </c>
    </row>
    <row r="632" spans="1:5" outlineLevel="1" x14ac:dyDescent="0.25">
      <c r="A632" s="141">
        <v>101601</v>
      </c>
      <c r="B632" s="142" t="s">
        <v>20523</v>
      </c>
      <c r="C632" s="157" t="s">
        <v>15843</v>
      </c>
      <c r="D632" s="143">
        <v>40.479999999999997</v>
      </c>
      <c r="E632" s="144"/>
    </row>
    <row r="633" spans="1:5" outlineLevel="1" x14ac:dyDescent="0.25">
      <c r="A633" s="141">
        <v>101602</v>
      </c>
      <c r="B633" s="142" t="s">
        <v>20524</v>
      </c>
      <c r="C633" s="157" t="s">
        <v>15843</v>
      </c>
      <c r="D633" s="143">
        <v>10.57</v>
      </c>
      <c r="E633" s="144"/>
    </row>
    <row r="634" spans="1:5" outlineLevel="1" x14ac:dyDescent="0.25">
      <c r="A634" s="141">
        <v>101603</v>
      </c>
      <c r="B634" s="142" t="s">
        <v>20525</v>
      </c>
      <c r="C634" s="157" t="s">
        <v>15843</v>
      </c>
      <c r="D634" s="143">
        <v>206.07</v>
      </c>
      <c r="E634" s="144"/>
    </row>
    <row r="635" spans="1:5" outlineLevel="1" x14ac:dyDescent="0.25">
      <c r="A635" s="141">
        <v>101700</v>
      </c>
      <c r="B635" s="142" t="s">
        <v>20526</v>
      </c>
      <c r="C635" s="157" t="s">
        <v>15843</v>
      </c>
      <c r="D635" s="143">
        <v>5.75</v>
      </c>
      <c r="E635" s="144"/>
    </row>
    <row r="636" spans="1:5" outlineLevel="1" x14ac:dyDescent="0.25">
      <c r="A636" s="141">
        <v>101800</v>
      </c>
      <c r="B636" s="142" t="s">
        <v>20527</v>
      </c>
      <c r="C636" s="157" t="s">
        <v>15843</v>
      </c>
      <c r="D636" s="143">
        <v>3.16</v>
      </c>
      <c r="E636" s="144"/>
    </row>
    <row r="637" spans="1:5" x14ac:dyDescent="0.25">
      <c r="A637" s="141">
        <v>101900</v>
      </c>
      <c r="B637" s="142" t="s">
        <v>20528</v>
      </c>
      <c r="C637" s="157" t="s">
        <v>15843</v>
      </c>
      <c r="D637" s="143">
        <v>7.1</v>
      </c>
      <c r="E637" s="144"/>
    </row>
    <row r="638" spans="1:5" ht="23.25" outlineLevel="1" x14ac:dyDescent="0.25">
      <c r="A638" s="141">
        <v>102000</v>
      </c>
      <c r="B638" s="142" t="s">
        <v>20529</v>
      </c>
      <c r="C638" s="157" t="s">
        <v>15843</v>
      </c>
      <c r="D638" s="143">
        <v>76.78</v>
      </c>
      <c r="E638" s="144"/>
    </row>
    <row r="639" spans="1:5" ht="23.25" outlineLevel="1" x14ac:dyDescent="0.25">
      <c r="A639" s="141">
        <v>102100</v>
      </c>
      <c r="B639" s="142" t="s">
        <v>20530</v>
      </c>
      <c r="C639" s="157" t="s">
        <v>15843</v>
      </c>
      <c r="D639" s="143">
        <v>88.65</v>
      </c>
      <c r="E639" s="144"/>
    </row>
    <row r="640" spans="1:5" outlineLevel="1" x14ac:dyDescent="0.25">
      <c r="A640" s="141">
        <v>102200</v>
      </c>
      <c r="B640" s="142" t="s">
        <v>20531</v>
      </c>
      <c r="C640" s="157" t="s">
        <v>15843</v>
      </c>
      <c r="D640" s="143">
        <v>10.199999999999999</v>
      </c>
      <c r="E640" s="144"/>
    </row>
    <row r="641" spans="1:5" outlineLevel="1" x14ac:dyDescent="0.25">
      <c r="A641" s="141">
        <v>102300</v>
      </c>
      <c r="B641" s="142" t="s">
        <v>20532</v>
      </c>
      <c r="C641" s="157" t="s">
        <v>15843</v>
      </c>
      <c r="D641" s="143">
        <v>19.38</v>
      </c>
      <c r="E641" s="144"/>
    </row>
    <row r="642" spans="1:5" outlineLevel="1" x14ac:dyDescent="0.25">
      <c r="A642" s="141">
        <v>102400</v>
      </c>
      <c r="B642" s="142" t="s">
        <v>20533</v>
      </c>
      <c r="C642" s="157" t="s">
        <v>15843</v>
      </c>
      <c r="D642" s="143" t="s">
        <v>19923</v>
      </c>
    </row>
    <row r="643" spans="1:5" outlineLevel="1" x14ac:dyDescent="0.25">
      <c r="A643" s="141">
        <v>102401</v>
      </c>
      <c r="B643" s="142" t="s">
        <v>20534</v>
      </c>
      <c r="C643" s="169"/>
      <c r="D643" s="143">
        <v>0.63</v>
      </c>
      <c r="E643" s="144"/>
    </row>
    <row r="644" spans="1:5" outlineLevel="1" x14ac:dyDescent="0.25">
      <c r="A644" s="141">
        <v>102402</v>
      </c>
      <c r="B644" s="142" t="s">
        <v>20535</v>
      </c>
      <c r="C644" s="157" t="s">
        <v>15843</v>
      </c>
      <c r="D644" s="143">
        <v>0.92</v>
      </c>
      <c r="E644" s="144"/>
    </row>
    <row r="645" spans="1:5" outlineLevel="1" x14ac:dyDescent="0.25">
      <c r="A645" s="141">
        <v>102403</v>
      </c>
      <c r="B645" s="142" t="s">
        <v>20536</v>
      </c>
      <c r="C645" s="157" t="s">
        <v>15843</v>
      </c>
      <c r="D645" s="143">
        <v>1.22</v>
      </c>
      <c r="E645" s="144"/>
    </row>
    <row r="646" spans="1:5" outlineLevel="1" x14ac:dyDescent="0.25">
      <c r="A646" s="141">
        <v>102404</v>
      </c>
      <c r="B646" s="142" t="s">
        <v>20537</v>
      </c>
      <c r="C646" s="157" t="s">
        <v>15843</v>
      </c>
      <c r="D646" s="143">
        <v>2.41</v>
      </c>
      <c r="E646" s="144"/>
    </row>
    <row r="647" spans="1:5" x14ac:dyDescent="0.25">
      <c r="A647" s="141">
        <v>102405</v>
      </c>
      <c r="B647" s="142" t="s">
        <v>20538</v>
      </c>
      <c r="C647" s="157" t="s">
        <v>15843</v>
      </c>
      <c r="D647" s="143">
        <v>1.99</v>
      </c>
      <c r="E647" s="144"/>
    </row>
    <row r="648" spans="1:5" outlineLevel="1" x14ac:dyDescent="0.25">
      <c r="A648" s="141">
        <v>102406</v>
      </c>
      <c r="B648" s="142" t="s">
        <v>20539</v>
      </c>
      <c r="C648" s="157" t="s">
        <v>15843</v>
      </c>
      <c r="D648" s="143">
        <v>2.2799999999999998</v>
      </c>
      <c r="E648" s="144"/>
    </row>
    <row r="649" spans="1:5" outlineLevel="1" x14ac:dyDescent="0.25">
      <c r="A649" s="141">
        <v>102407</v>
      </c>
      <c r="B649" s="142" t="s">
        <v>20540</v>
      </c>
      <c r="C649" s="157" t="s">
        <v>15843</v>
      </c>
      <c r="D649" s="143">
        <v>2.62</v>
      </c>
      <c r="E649" s="144"/>
    </row>
    <row r="650" spans="1:5" outlineLevel="1" x14ac:dyDescent="0.25">
      <c r="A650" s="141">
        <v>102408</v>
      </c>
      <c r="B650" s="142" t="s">
        <v>20541</v>
      </c>
      <c r="C650" s="157" t="s">
        <v>15843</v>
      </c>
      <c r="D650" s="143">
        <v>1.81</v>
      </c>
      <c r="E650" s="144"/>
    </row>
    <row r="651" spans="1:5" outlineLevel="1" x14ac:dyDescent="0.25">
      <c r="A651" s="141">
        <v>102501</v>
      </c>
      <c r="B651" s="142" t="s">
        <v>20542</v>
      </c>
      <c r="C651" s="157" t="s">
        <v>15843</v>
      </c>
      <c r="D651" s="143">
        <v>37.6</v>
      </c>
      <c r="E651" s="144"/>
    </row>
    <row r="652" spans="1:5" ht="23.25" outlineLevel="1" x14ac:dyDescent="0.25">
      <c r="A652" s="141">
        <v>102503</v>
      </c>
      <c r="B652" s="142" t="s">
        <v>20543</v>
      </c>
      <c r="C652" s="157" t="s">
        <v>15843</v>
      </c>
      <c r="D652" s="143">
        <v>34.06</v>
      </c>
      <c r="E652" s="144"/>
    </row>
    <row r="653" spans="1:5" ht="22.5" outlineLevel="1" x14ac:dyDescent="0.25">
      <c r="A653" s="146">
        <v>110000</v>
      </c>
      <c r="B653" s="147" t="s">
        <v>20544</v>
      </c>
      <c r="C653" s="157" t="s">
        <v>15843</v>
      </c>
      <c r="D653" s="140"/>
    </row>
    <row r="654" spans="1:5" outlineLevel="1" x14ac:dyDescent="0.25">
      <c r="A654" s="141">
        <v>110200</v>
      </c>
      <c r="B654" s="142" t="s">
        <v>20545</v>
      </c>
      <c r="C654" s="157" t="s">
        <v>15843</v>
      </c>
      <c r="D654" s="143">
        <v>124.65</v>
      </c>
      <c r="E654" s="144"/>
    </row>
    <row r="655" spans="1:5" outlineLevel="1" x14ac:dyDescent="0.25">
      <c r="A655" s="141">
        <v>110300</v>
      </c>
      <c r="B655" s="142" t="s">
        <v>20546</v>
      </c>
      <c r="C655" s="157" t="s">
        <v>15843</v>
      </c>
      <c r="D655" s="143">
        <v>117.83</v>
      </c>
      <c r="E655" s="144"/>
    </row>
    <row r="656" spans="1:5" x14ac:dyDescent="0.25">
      <c r="A656" s="141">
        <v>110400</v>
      </c>
      <c r="B656" s="142" t="s">
        <v>20547</v>
      </c>
      <c r="C656" s="161"/>
      <c r="D656" s="143">
        <v>130.69999999999999</v>
      </c>
      <c r="E656" s="144"/>
    </row>
    <row r="657" spans="1:5" outlineLevel="1" x14ac:dyDescent="0.25">
      <c r="A657" s="141">
        <v>110500</v>
      </c>
      <c r="B657" s="142" t="s">
        <v>20548</v>
      </c>
      <c r="C657" s="157" t="s">
        <v>19923</v>
      </c>
      <c r="D657" s="143">
        <v>119.97</v>
      </c>
      <c r="E657" s="144"/>
    </row>
    <row r="658" spans="1:5" outlineLevel="1" x14ac:dyDescent="0.25">
      <c r="A658" s="141">
        <v>110600</v>
      </c>
      <c r="B658" s="142" t="s">
        <v>20549</v>
      </c>
      <c r="C658" s="157" t="s">
        <v>15747</v>
      </c>
      <c r="D658" s="143">
        <v>257.67</v>
      </c>
      <c r="E658" s="144"/>
    </row>
    <row r="659" spans="1:5" outlineLevel="1" x14ac:dyDescent="0.25">
      <c r="A659" s="141">
        <v>110700</v>
      </c>
      <c r="B659" s="142" t="s">
        <v>20550</v>
      </c>
      <c r="C659" s="157" t="s">
        <v>15747</v>
      </c>
      <c r="D659" s="143">
        <v>52.31</v>
      </c>
      <c r="E659" s="144"/>
    </row>
    <row r="660" spans="1:5" outlineLevel="1" x14ac:dyDescent="0.25">
      <c r="A660" s="141">
        <v>110800</v>
      </c>
      <c r="B660" s="142" t="s">
        <v>20551</v>
      </c>
      <c r="C660" s="157" t="s">
        <v>15747</v>
      </c>
      <c r="D660" s="143">
        <v>53.36</v>
      </c>
      <c r="E660" s="144"/>
    </row>
    <row r="661" spans="1:5" outlineLevel="1" x14ac:dyDescent="0.25">
      <c r="A661" s="141">
        <v>110900</v>
      </c>
      <c r="B661" s="142" t="s">
        <v>20552</v>
      </c>
      <c r="C661" s="157" t="s">
        <v>15747</v>
      </c>
      <c r="D661" s="143">
        <v>194.31</v>
      </c>
      <c r="E661" s="144"/>
    </row>
    <row r="662" spans="1:5" outlineLevel="1" x14ac:dyDescent="0.25">
      <c r="A662" s="141">
        <v>111000</v>
      </c>
      <c r="B662" s="142" t="s">
        <v>20553</v>
      </c>
      <c r="C662" s="157" t="s">
        <v>15747</v>
      </c>
      <c r="D662" s="143">
        <v>198.25</v>
      </c>
      <c r="E662" s="144"/>
    </row>
    <row r="663" spans="1:5" outlineLevel="1" x14ac:dyDescent="0.25">
      <c r="A663" s="141">
        <v>111100</v>
      </c>
      <c r="B663" s="142" t="s">
        <v>20554</v>
      </c>
      <c r="C663" s="157" t="s">
        <v>15747</v>
      </c>
      <c r="D663" s="143">
        <v>166.5</v>
      </c>
      <c r="E663" s="144"/>
    </row>
    <row r="664" spans="1:5" outlineLevel="1" x14ac:dyDescent="0.25">
      <c r="A664" s="141">
        <v>111400</v>
      </c>
      <c r="B664" s="142" t="s">
        <v>20555</v>
      </c>
      <c r="C664" s="157" t="s">
        <v>15747</v>
      </c>
      <c r="D664" s="143">
        <v>108.47</v>
      </c>
      <c r="E664" s="144"/>
    </row>
    <row r="665" spans="1:5" x14ac:dyDescent="0.25">
      <c r="A665" s="141">
        <v>111500</v>
      </c>
      <c r="B665" s="142" t="s">
        <v>20556</v>
      </c>
      <c r="C665" s="157" t="s">
        <v>15747</v>
      </c>
      <c r="D665" s="143">
        <v>77.5</v>
      </c>
      <c r="E665" s="144"/>
    </row>
    <row r="666" spans="1:5" outlineLevel="1" x14ac:dyDescent="0.25">
      <c r="A666" s="141">
        <v>111700</v>
      </c>
      <c r="B666" s="142" t="s">
        <v>20557</v>
      </c>
      <c r="C666" s="157" t="s">
        <v>15747</v>
      </c>
      <c r="D666" s="143">
        <v>170.78</v>
      </c>
      <c r="E666" s="144"/>
    </row>
    <row r="667" spans="1:5" outlineLevel="1" x14ac:dyDescent="0.25">
      <c r="A667" s="141">
        <v>111800</v>
      </c>
      <c r="B667" s="142" t="s">
        <v>20558</v>
      </c>
      <c r="C667" s="157" t="s">
        <v>15747</v>
      </c>
      <c r="D667" s="143">
        <v>90.5</v>
      </c>
      <c r="E667" s="144"/>
    </row>
    <row r="668" spans="1:5" outlineLevel="1" x14ac:dyDescent="0.25">
      <c r="A668" s="141">
        <v>111900</v>
      </c>
      <c r="B668" s="142" t="s">
        <v>20559</v>
      </c>
      <c r="C668" s="157" t="s">
        <v>15747</v>
      </c>
      <c r="D668" s="143">
        <v>214.81</v>
      </c>
      <c r="E668" s="144"/>
    </row>
    <row r="669" spans="1:5" x14ac:dyDescent="0.25">
      <c r="A669" s="141">
        <v>112000</v>
      </c>
      <c r="B669" s="142" t="s">
        <v>20560</v>
      </c>
      <c r="C669" s="157" t="s">
        <v>15747</v>
      </c>
      <c r="D669" s="143">
        <v>223.62</v>
      </c>
      <c r="E669" s="144"/>
    </row>
    <row r="670" spans="1:5" outlineLevel="1" x14ac:dyDescent="0.25">
      <c r="A670" s="141">
        <v>112200</v>
      </c>
      <c r="B670" s="142" t="s">
        <v>20561</v>
      </c>
      <c r="C670" s="157" t="s">
        <v>15747</v>
      </c>
      <c r="D670" s="143">
        <v>35.29</v>
      </c>
      <c r="E670" s="144"/>
    </row>
    <row r="671" spans="1:5" outlineLevel="1" x14ac:dyDescent="0.25">
      <c r="A671" s="141">
        <v>112300</v>
      </c>
      <c r="B671" s="142" t="s">
        <v>20562</v>
      </c>
      <c r="C671" s="157" t="s">
        <v>15747</v>
      </c>
      <c r="D671" s="143">
        <v>180.08</v>
      </c>
      <c r="E671" s="144"/>
    </row>
    <row r="672" spans="1:5" outlineLevel="1" x14ac:dyDescent="0.25">
      <c r="A672" s="141">
        <v>112400</v>
      </c>
      <c r="B672" s="142" t="s">
        <v>20563</v>
      </c>
      <c r="C672" s="157" t="s">
        <v>15747</v>
      </c>
      <c r="D672" s="143">
        <v>25.36</v>
      </c>
      <c r="E672" s="144"/>
    </row>
    <row r="673" spans="1:5" x14ac:dyDescent="0.25">
      <c r="A673" s="141">
        <v>112500</v>
      </c>
      <c r="B673" s="142" t="s">
        <v>20564</v>
      </c>
      <c r="C673" s="157" t="s">
        <v>15747</v>
      </c>
      <c r="D673" s="143">
        <v>153.02000000000001</v>
      </c>
      <c r="E673" s="144"/>
    </row>
    <row r="674" spans="1:5" outlineLevel="1" x14ac:dyDescent="0.25">
      <c r="A674" s="141">
        <v>112600</v>
      </c>
      <c r="B674" s="142" t="s">
        <v>20565</v>
      </c>
      <c r="C674" s="157" t="s">
        <v>19923</v>
      </c>
      <c r="D674" s="143">
        <v>150.88999999999999</v>
      </c>
      <c r="E674" s="144"/>
    </row>
    <row r="675" spans="1:5" outlineLevel="1" x14ac:dyDescent="0.25">
      <c r="A675" s="141">
        <v>112700</v>
      </c>
      <c r="B675" s="142" t="s">
        <v>20566</v>
      </c>
      <c r="C675" s="157" t="s">
        <v>15980</v>
      </c>
      <c r="D675" s="143">
        <v>91.01</v>
      </c>
      <c r="E675" s="144"/>
    </row>
    <row r="676" spans="1:5" outlineLevel="1" x14ac:dyDescent="0.25">
      <c r="A676" s="141">
        <v>112800</v>
      </c>
      <c r="B676" s="142" t="s">
        <v>20567</v>
      </c>
      <c r="C676" s="157" t="s">
        <v>15679</v>
      </c>
      <c r="D676" s="143">
        <v>275.75</v>
      </c>
      <c r="E676" s="144"/>
    </row>
    <row r="677" spans="1:5" ht="22.5" x14ac:dyDescent="0.25">
      <c r="A677" s="138">
        <v>120000</v>
      </c>
      <c r="B677" s="139" t="s">
        <v>20568</v>
      </c>
      <c r="C677" s="157" t="s">
        <v>15980</v>
      </c>
      <c r="D677" s="140"/>
    </row>
    <row r="678" spans="1:5" outlineLevel="1" x14ac:dyDescent="0.25">
      <c r="A678" s="141">
        <v>120200</v>
      </c>
      <c r="B678" s="142" t="s">
        <v>20569</v>
      </c>
      <c r="C678" s="157" t="s">
        <v>15980</v>
      </c>
      <c r="D678" s="143">
        <v>21.57</v>
      </c>
      <c r="E678" s="144"/>
    </row>
    <row r="679" spans="1:5" outlineLevel="1" x14ac:dyDescent="0.25">
      <c r="A679" s="141">
        <v>120300</v>
      </c>
      <c r="B679" s="142" t="s">
        <v>20570</v>
      </c>
      <c r="C679" s="157" t="s">
        <v>15679</v>
      </c>
      <c r="D679" s="143">
        <v>21.74</v>
      </c>
      <c r="E679" s="144"/>
    </row>
    <row r="680" spans="1:5" outlineLevel="1" x14ac:dyDescent="0.25">
      <c r="A680" s="141">
        <v>120400</v>
      </c>
      <c r="B680" s="142" t="s">
        <v>20571</v>
      </c>
      <c r="C680" s="157" t="s">
        <v>15980</v>
      </c>
      <c r="D680" s="143">
        <v>24.46</v>
      </c>
      <c r="E680" s="144"/>
    </row>
    <row r="681" spans="1:5" x14ac:dyDescent="0.25">
      <c r="A681" s="141">
        <v>120500</v>
      </c>
      <c r="B681" s="142" t="s">
        <v>20572</v>
      </c>
      <c r="C681" s="161"/>
      <c r="D681" s="143">
        <v>23.12</v>
      </c>
      <c r="E681" s="144"/>
    </row>
    <row r="682" spans="1:5" outlineLevel="1" x14ac:dyDescent="0.25">
      <c r="A682" s="141">
        <v>120600</v>
      </c>
      <c r="B682" s="142" t="s">
        <v>20573</v>
      </c>
      <c r="C682" s="157" t="s">
        <v>19923</v>
      </c>
      <c r="D682" s="143">
        <v>23.84</v>
      </c>
      <c r="E682" s="144"/>
    </row>
    <row r="683" spans="1:5" outlineLevel="1" x14ac:dyDescent="0.25">
      <c r="A683" s="141">
        <v>120700</v>
      </c>
      <c r="B683" s="142" t="s">
        <v>20574</v>
      </c>
      <c r="C683" s="157" t="s">
        <v>15679</v>
      </c>
      <c r="D683" s="143">
        <v>23.25</v>
      </c>
      <c r="E683" s="144"/>
    </row>
    <row r="684" spans="1:5" outlineLevel="1" x14ac:dyDescent="0.25">
      <c r="A684" s="141">
        <v>120800</v>
      </c>
      <c r="B684" s="142" t="s">
        <v>20575</v>
      </c>
      <c r="C684" s="157" t="s">
        <v>15679</v>
      </c>
      <c r="D684" s="143">
        <v>29.15</v>
      </c>
      <c r="E684" s="144"/>
    </row>
    <row r="685" spans="1:5" x14ac:dyDescent="0.25">
      <c r="A685" s="141">
        <v>120900</v>
      </c>
      <c r="B685" s="142" t="s">
        <v>20576</v>
      </c>
      <c r="C685" s="157" t="s">
        <v>15679</v>
      </c>
      <c r="D685" s="143">
        <v>35.369999999999997</v>
      </c>
      <c r="E685" s="144"/>
    </row>
    <row r="686" spans="1:5" outlineLevel="1" x14ac:dyDescent="0.25">
      <c r="A686" s="141">
        <v>121000</v>
      </c>
      <c r="B686" s="142" t="s">
        <v>20577</v>
      </c>
      <c r="C686" s="157" t="s">
        <v>15679</v>
      </c>
      <c r="D686" s="143">
        <v>21.86</v>
      </c>
      <c r="E686" s="144"/>
    </row>
    <row r="687" spans="1:5" outlineLevel="1" x14ac:dyDescent="0.25">
      <c r="A687" s="141">
        <v>121100</v>
      </c>
      <c r="B687" s="142" t="s">
        <v>20578</v>
      </c>
      <c r="C687" s="157" t="s">
        <v>15679</v>
      </c>
      <c r="D687" s="143">
        <v>17.760000000000002</v>
      </c>
      <c r="E687" s="144"/>
    </row>
    <row r="688" spans="1:5" outlineLevel="1" x14ac:dyDescent="0.25">
      <c r="A688" s="141">
        <v>121200</v>
      </c>
      <c r="B688" s="142" t="s">
        <v>20579</v>
      </c>
      <c r="C688" s="157" t="s">
        <v>15679</v>
      </c>
      <c r="D688" s="143">
        <v>53.85</v>
      </c>
      <c r="E688" s="144"/>
    </row>
    <row r="689" spans="1:5" x14ac:dyDescent="0.25">
      <c r="A689" s="141">
        <v>121300</v>
      </c>
      <c r="B689" s="142" t="s">
        <v>20580</v>
      </c>
      <c r="C689" s="157" t="s">
        <v>15679</v>
      </c>
      <c r="D689" s="143">
        <v>144.78</v>
      </c>
      <c r="E689" s="144"/>
    </row>
    <row r="690" spans="1:5" outlineLevel="1" x14ac:dyDescent="0.25">
      <c r="A690" s="138">
        <v>130000</v>
      </c>
      <c r="B690" s="139" t="s">
        <v>20581</v>
      </c>
      <c r="C690" s="157" t="s">
        <v>15679</v>
      </c>
      <c r="D690" s="140"/>
    </row>
    <row r="691" spans="1:5" outlineLevel="1" x14ac:dyDescent="0.25">
      <c r="A691" s="141">
        <v>130100</v>
      </c>
      <c r="B691" s="142" t="s">
        <v>20582</v>
      </c>
      <c r="C691" s="157" t="s">
        <v>15679</v>
      </c>
      <c r="D691" s="143" t="s">
        <v>19923</v>
      </c>
    </row>
    <row r="692" spans="1:5" outlineLevel="1" x14ac:dyDescent="0.25">
      <c r="A692" s="141">
        <v>130101</v>
      </c>
      <c r="B692" s="142" t="s">
        <v>20583</v>
      </c>
      <c r="C692" s="157" t="s">
        <v>15679</v>
      </c>
      <c r="D692" s="143">
        <v>140.97999999999999</v>
      </c>
      <c r="E692" s="144"/>
    </row>
    <row r="693" spans="1:5" x14ac:dyDescent="0.25">
      <c r="A693" s="141">
        <v>130102</v>
      </c>
      <c r="B693" s="142" t="s">
        <v>20584</v>
      </c>
      <c r="C693" s="157" t="s">
        <v>15679</v>
      </c>
      <c r="D693" s="143">
        <v>443.33</v>
      </c>
      <c r="E693" s="144"/>
    </row>
    <row r="694" spans="1:5" outlineLevel="1" x14ac:dyDescent="0.25">
      <c r="A694" s="141">
        <v>130103</v>
      </c>
      <c r="B694" s="142" t="s">
        <v>20585</v>
      </c>
      <c r="C694" s="157" t="s">
        <v>19923</v>
      </c>
      <c r="D694" s="143">
        <v>126.93</v>
      </c>
      <c r="E694" s="144"/>
    </row>
    <row r="695" spans="1:5" outlineLevel="1" x14ac:dyDescent="0.25">
      <c r="A695" s="141">
        <v>130104</v>
      </c>
      <c r="B695" s="142" t="s">
        <v>20586</v>
      </c>
      <c r="C695" s="157" t="s">
        <v>15679</v>
      </c>
      <c r="D695" s="143">
        <v>453.06</v>
      </c>
      <c r="E695" s="144"/>
    </row>
    <row r="696" spans="1:5" outlineLevel="1" x14ac:dyDescent="0.25">
      <c r="A696" s="141">
        <v>130105</v>
      </c>
      <c r="B696" s="142" t="s">
        <v>20587</v>
      </c>
      <c r="C696" s="157" t="s">
        <v>15679</v>
      </c>
      <c r="D696" s="143">
        <v>138.80000000000001</v>
      </c>
      <c r="E696" s="144"/>
    </row>
    <row r="697" spans="1:5" x14ac:dyDescent="0.25">
      <c r="A697" s="141">
        <v>130106</v>
      </c>
      <c r="B697" s="142" t="s">
        <v>20588</v>
      </c>
      <c r="C697" s="157" t="s">
        <v>15679</v>
      </c>
      <c r="D697" s="143">
        <v>512.72</v>
      </c>
      <c r="E697" s="144"/>
    </row>
    <row r="698" spans="1:5" outlineLevel="1" x14ac:dyDescent="0.25">
      <c r="A698" s="141">
        <v>130107</v>
      </c>
      <c r="B698" s="142" t="s">
        <v>20589</v>
      </c>
      <c r="C698" s="157" t="s">
        <v>15679</v>
      </c>
      <c r="D698" s="143">
        <v>147.63</v>
      </c>
      <c r="E698" s="144"/>
    </row>
    <row r="699" spans="1:5" outlineLevel="1" x14ac:dyDescent="0.25">
      <c r="A699" s="141">
        <v>130108</v>
      </c>
      <c r="B699" s="142" t="s">
        <v>20590</v>
      </c>
      <c r="C699" s="157" t="s">
        <v>15679</v>
      </c>
      <c r="D699" s="143">
        <v>543.63</v>
      </c>
      <c r="E699" s="144"/>
    </row>
    <row r="700" spans="1:5" outlineLevel="1" x14ac:dyDescent="0.25">
      <c r="A700" s="141">
        <v>130109</v>
      </c>
      <c r="B700" s="142" t="s">
        <v>20591</v>
      </c>
      <c r="C700" s="157" t="s">
        <v>15679</v>
      </c>
      <c r="D700" s="143">
        <v>161.13</v>
      </c>
      <c r="E700" s="144"/>
    </row>
    <row r="701" spans="1:5" x14ac:dyDescent="0.25">
      <c r="A701" s="141">
        <v>130110</v>
      </c>
      <c r="B701" s="142" t="s">
        <v>20592</v>
      </c>
      <c r="C701" s="157" t="s">
        <v>15679</v>
      </c>
      <c r="D701" s="143">
        <v>599.61</v>
      </c>
      <c r="E701" s="144"/>
    </row>
    <row r="702" spans="1:5" outlineLevel="1" x14ac:dyDescent="0.25">
      <c r="A702" s="141">
        <v>130111</v>
      </c>
      <c r="B702" s="142" t="s">
        <v>20593</v>
      </c>
      <c r="C702" s="157" t="s">
        <v>15679</v>
      </c>
      <c r="D702" s="143">
        <v>184.34</v>
      </c>
      <c r="E702" s="144"/>
    </row>
    <row r="703" spans="1:5" outlineLevel="1" x14ac:dyDescent="0.25">
      <c r="A703" s="141">
        <v>130112</v>
      </c>
      <c r="B703" s="142" t="s">
        <v>20594</v>
      </c>
      <c r="C703" s="157" t="s">
        <v>15679</v>
      </c>
      <c r="D703" s="143">
        <v>668.06</v>
      </c>
      <c r="E703" s="144"/>
    </row>
    <row r="704" spans="1:5" outlineLevel="1" x14ac:dyDescent="0.25">
      <c r="A704" s="141">
        <v>130113</v>
      </c>
      <c r="B704" s="142" t="s">
        <v>20595</v>
      </c>
      <c r="C704" s="157" t="s">
        <v>15679</v>
      </c>
      <c r="D704" s="143">
        <v>206.54</v>
      </c>
      <c r="E704" s="144"/>
    </row>
    <row r="705" spans="1:5" x14ac:dyDescent="0.25">
      <c r="A705" s="141">
        <v>130114</v>
      </c>
      <c r="B705" s="142" t="s">
        <v>20596</v>
      </c>
      <c r="C705" s="157" t="s">
        <v>15679</v>
      </c>
      <c r="D705" s="143">
        <v>748.43</v>
      </c>
      <c r="E705" s="144"/>
    </row>
    <row r="706" spans="1:5" outlineLevel="1" x14ac:dyDescent="0.25">
      <c r="A706" s="141">
        <v>130115</v>
      </c>
      <c r="B706" s="142" t="s">
        <v>20597</v>
      </c>
      <c r="C706" s="161"/>
      <c r="D706" s="143">
        <v>270.55</v>
      </c>
      <c r="E706" s="144"/>
    </row>
    <row r="707" spans="1:5" outlineLevel="1" x14ac:dyDescent="0.25">
      <c r="A707" s="141">
        <v>130116</v>
      </c>
      <c r="B707" s="142" t="s">
        <v>20598</v>
      </c>
      <c r="C707" s="157" t="s">
        <v>15679</v>
      </c>
      <c r="D707" s="143">
        <v>945.42</v>
      </c>
      <c r="E707" s="144"/>
    </row>
    <row r="708" spans="1:5" ht="23.25" outlineLevel="1" x14ac:dyDescent="0.25">
      <c r="A708" s="141">
        <v>130200</v>
      </c>
      <c r="B708" s="142" t="s">
        <v>20599</v>
      </c>
      <c r="C708" s="157" t="s">
        <v>15679</v>
      </c>
      <c r="D708" s="143" t="s">
        <v>19923</v>
      </c>
    </row>
    <row r="709" spans="1:5" ht="23.25" x14ac:dyDescent="0.25">
      <c r="A709" s="141">
        <v>130201</v>
      </c>
      <c r="B709" s="142" t="s">
        <v>20600</v>
      </c>
      <c r="C709" s="157" t="s">
        <v>15747</v>
      </c>
      <c r="D709" s="143">
        <v>0.39</v>
      </c>
      <c r="E709" s="144"/>
    </row>
    <row r="710" spans="1:5" ht="23.25" outlineLevel="1" x14ac:dyDescent="0.25">
      <c r="A710" s="141">
        <v>130202</v>
      </c>
      <c r="B710" s="142" t="s">
        <v>20601</v>
      </c>
      <c r="C710" s="157" t="s">
        <v>19923</v>
      </c>
      <c r="D710" s="143">
        <v>96.57</v>
      </c>
      <c r="E710" s="144"/>
    </row>
    <row r="711" spans="1:5" ht="34.5" outlineLevel="1" x14ac:dyDescent="0.25">
      <c r="A711" s="141">
        <v>130203</v>
      </c>
      <c r="B711" s="142" t="s">
        <v>20602</v>
      </c>
      <c r="C711" s="157" t="s">
        <v>15747</v>
      </c>
      <c r="D711" s="143">
        <v>3.82</v>
      </c>
      <c r="E711" s="144"/>
    </row>
    <row r="712" spans="1:5" ht="34.5" outlineLevel="1" x14ac:dyDescent="0.25">
      <c r="A712" s="141">
        <v>130204</v>
      </c>
      <c r="B712" s="142" t="s">
        <v>20603</v>
      </c>
      <c r="C712" s="157" t="s">
        <v>15747</v>
      </c>
      <c r="D712" s="143">
        <v>3.93</v>
      </c>
      <c r="E712" s="144"/>
    </row>
    <row r="713" spans="1:5" ht="23.25" x14ac:dyDescent="0.25">
      <c r="A713" s="141">
        <v>130205</v>
      </c>
      <c r="B713" s="142" t="s">
        <v>20604</v>
      </c>
      <c r="C713" s="157" t="s">
        <v>15747</v>
      </c>
      <c r="D713" s="143">
        <v>25.5</v>
      </c>
      <c r="E713" s="144"/>
    </row>
    <row r="714" spans="1:5" ht="23.25" outlineLevel="1" x14ac:dyDescent="0.25">
      <c r="A714" s="141">
        <v>130206</v>
      </c>
      <c r="B714" s="142" t="s">
        <v>20605</v>
      </c>
      <c r="C714" s="157" t="s">
        <v>15747</v>
      </c>
      <c r="D714" s="143">
        <v>8.07</v>
      </c>
      <c r="E714" s="144"/>
    </row>
    <row r="715" spans="1:5" ht="22.5" outlineLevel="1" x14ac:dyDescent="0.25">
      <c r="A715" s="138">
        <v>140000</v>
      </c>
      <c r="B715" s="139" t="s">
        <v>20606</v>
      </c>
      <c r="C715" s="157" t="s">
        <v>15747</v>
      </c>
      <c r="D715" s="140"/>
    </row>
    <row r="716" spans="1:5" outlineLevel="1" x14ac:dyDescent="0.25">
      <c r="A716" s="141">
        <v>140100</v>
      </c>
      <c r="B716" s="142" t="s">
        <v>20607</v>
      </c>
      <c r="C716" s="157" t="s">
        <v>19923</v>
      </c>
      <c r="D716" s="143" t="s">
        <v>19923</v>
      </c>
    </row>
    <row r="717" spans="1:5" outlineLevel="1" x14ac:dyDescent="0.25">
      <c r="A717" s="141">
        <v>140101</v>
      </c>
      <c r="B717" s="142" t="s">
        <v>20142</v>
      </c>
      <c r="C717" s="157" t="s">
        <v>15747</v>
      </c>
      <c r="D717" s="143">
        <v>44.14</v>
      </c>
      <c r="E717" s="144"/>
    </row>
    <row r="718" spans="1:5" ht="45.75" outlineLevel="1" x14ac:dyDescent="0.25">
      <c r="A718" s="141">
        <v>140102</v>
      </c>
      <c r="B718" s="142" t="s">
        <v>20608</v>
      </c>
      <c r="C718" s="157" t="s">
        <v>15747</v>
      </c>
      <c r="D718" s="143">
        <v>50.6</v>
      </c>
      <c r="E718" s="144"/>
    </row>
    <row r="719" spans="1:5" outlineLevel="1" x14ac:dyDescent="0.25">
      <c r="A719" s="141">
        <v>140103</v>
      </c>
      <c r="B719" s="142" t="s">
        <v>20609</v>
      </c>
      <c r="C719" s="157" t="s">
        <v>15747</v>
      </c>
      <c r="D719" s="143">
        <v>23.34</v>
      </c>
      <c r="E719" s="144"/>
    </row>
    <row r="720" spans="1:5" ht="23.25" outlineLevel="1" x14ac:dyDescent="0.25">
      <c r="A720" s="141">
        <v>140104</v>
      </c>
      <c r="B720" s="142" t="s">
        <v>20610</v>
      </c>
      <c r="C720" s="157" t="s">
        <v>15747</v>
      </c>
      <c r="D720" s="143">
        <v>17.52</v>
      </c>
      <c r="E720" s="144"/>
    </row>
    <row r="721" spans="1:5" ht="23.25" x14ac:dyDescent="0.25">
      <c r="A721" s="141">
        <v>140105</v>
      </c>
      <c r="B721" s="142" t="s">
        <v>20611</v>
      </c>
      <c r="C721" s="157" t="s">
        <v>19923</v>
      </c>
      <c r="D721" s="143">
        <v>17.52</v>
      </c>
      <c r="E721" s="144"/>
    </row>
    <row r="722" spans="1:5" ht="23.25" outlineLevel="1" x14ac:dyDescent="0.25">
      <c r="A722" s="141">
        <v>140106</v>
      </c>
      <c r="B722" s="142" t="s">
        <v>20612</v>
      </c>
      <c r="C722" s="157" t="s">
        <v>15747</v>
      </c>
      <c r="D722" s="143">
        <v>17.52</v>
      </c>
      <c r="E722" s="144"/>
    </row>
    <row r="723" spans="1:5" ht="23.25" outlineLevel="1" x14ac:dyDescent="0.25">
      <c r="A723" s="141">
        <v>140107</v>
      </c>
      <c r="B723" s="142" t="s">
        <v>20613</v>
      </c>
      <c r="C723" s="157" t="s">
        <v>15747</v>
      </c>
      <c r="D723" s="143">
        <v>17.52</v>
      </c>
      <c r="E723" s="144"/>
    </row>
    <row r="724" spans="1:5" ht="23.25" outlineLevel="1" x14ac:dyDescent="0.25">
      <c r="A724" s="141">
        <v>140108</v>
      </c>
      <c r="B724" s="142" t="s">
        <v>20614</v>
      </c>
      <c r="C724" s="157" t="s">
        <v>15747</v>
      </c>
      <c r="D724" s="143">
        <v>17.52</v>
      </c>
      <c r="E724" s="144"/>
    </row>
    <row r="725" spans="1:5" ht="23.25" outlineLevel="1" x14ac:dyDescent="0.25">
      <c r="A725" s="141">
        <v>140109</v>
      </c>
      <c r="B725" s="142" t="s">
        <v>20615</v>
      </c>
      <c r="C725" s="157" t="s">
        <v>15747</v>
      </c>
      <c r="D725" s="143">
        <v>17.52</v>
      </c>
      <c r="E725" s="144"/>
    </row>
    <row r="726" spans="1:5" outlineLevel="1" x14ac:dyDescent="0.25">
      <c r="A726" s="141">
        <v>140110</v>
      </c>
      <c r="B726" s="142" t="s">
        <v>20616</v>
      </c>
      <c r="C726" s="157" t="s">
        <v>15747</v>
      </c>
      <c r="D726" s="143">
        <v>19.059999999999999</v>
      </c>
      <c r="E726" s="144"/>
    </row>
    <row r="727" spans="1:5" outlineLevel="1" x14ac:dyDescent="0.25">
      <c r="A727" s="141">
        <v>140111</v>
      </c>
      <c r="B727" s="142" t="s">
        <v>20617</v>
      </c>
      <c r="C727" s="157" t="s">
        <v>15747</v>
      </c>
      <c r="D727" s="143">
        <v>35.520000000000003</v>
      </c>
      <c r="E727" s="144"/>
    </row>
    <row r="728" spans="1:5" outlineLevel="1" x14ac:dyDescent="0.25">
      <c r="A728" s="141">
        <v>140200</v>
      </c>
      <c r="B728" s="142" t="s">
        <v>20618</v>
      </c>
      <c r="C728" s="157" t="s">
        <v>15747</v>
      </c>
      <c r="D728" s="143" t="s">
        <v>19923</v>
      </c>
    </row>
    <row r="729" spans="1:5" x14ac:dyDescent="0.25">
      <c r="A729" s="141">
        <v>140201</v>
      </c>
      <c r="B729" s="142" t="s">
        <v>20619</v>
      </c>
      <c r="C729" s="157" t="s">
        <v>15747</v>
      </c>
      <c r="D729" s="143">
        <v>104.16</v>
      </c>
      <c r="E729" s="144"/>
    </row>
    <row r="730" spans="1:5" ht="23.25" outlineLevel="1" x14ac:dyDescent="0.25">
      <c r="A730" s="141">
        <v>140202</v>
      </c>
      <c r="B730" s="142" t="s">
        <v>20620</v>
      </c>
      <c r="C730" s="157" t="s">
        <v>15747</v>
      </c>
      <c r="D730" s="143">
        <v>69.81</v>
      </c>
      <c r="E730" s="144"/>
    </row>
    <row r="731" spans="1:5" outlineLevel="1" x14ac:dyDescent="0.25">
      <c r="A731" s="141">
        <v>140203</v>
      </c>
      <c r="B731" s="142" t="s">
        <v>20621</v>
      </c>
      <c r="C731" s="157" t="s">
        <v>15747</v>
      </c>
      <c r="D731" s="143">
        <v>80.959999999999994</v>
      </c>
      <c r="E731" s="144"/>
    </row>
    <row r="732" spans="1:5" ht="23.25" outlineLevel="1" x14ac:dyDescent="0.25">
      <c r="A732" s="141">
        <v>140204</v>
      </c>
      <c r="B732" s="142" t="s">
        <v>20622</v>
      </c>
      <c r="C732" s="157" t="s">
        <v>15747</v>
      </c>
      <c r="D732" s="143">
        <v>23.29</v>
      </c>
      <c r="E732" s="144"/>
    </row>
    <row r="733" spans="1:5" ht="23.25" outlineLevel="1" x14ac:dyDescent="0.25">
      <c r="A733" s="141">
        <v>140205</v>
      </c>
      <c r="B733" s="142" t="s">
        <v>20623</v>
      </c>
      <c r="C733" s="157" t="s">
        <v>15747</v>
      </c>
      <c r="D733" s="143">
        <v>29.05</v>
      </c>
      <c r="E733" s="144"/>
    </row>
    <row r="734" spans="1:5" ht="23.25" outlineLevel="1" x14ac:dyDescent="0.25">
      <c r="A734" s="141">
        <v>140206</v>
      </c>
      <c r="B734" s="142" t="s">
        <v>20624</v>
      </c>
      <c r="C734" s="157" t="s">
        <v>15747</v>
      </c>
      <c r="D734" s="143">
        <v>34.81</v>
      </c>
      <c r="E734" s="144"/>
    </row>
    <row r="735" spans="1:5" ht="23.25" outlineLevel="1" x14ac:dyDescent="0.25">
      <c r="A735" s="141">
        <v>140207</v>
      </c>
      <c r="B735" s="142" t="s">
        <v>20625</v>
      </c>
      <c r="C735" s="157" t="s">
        <v>15747</v>
      </c>
      <c r="D735" s="143">
        <v>40.57</v>
      </c>
      <c r="E735" s="144"/>
    </row>
    <row r="736" spans="1:5" ht="23.25" outlineLevel="1" x14ac:dyDescent="0.25">
      <c r="A736" s="141">
        <v>140208</v>
      </c>
      <c r="B736" s="142" t="s">
        <v>20626</v>
      </c>
      <c r="C736" s="157" t="s">
        <v>15747</v>
      </c>
      <c r="D736" s="143">
        <v>46.34</v>
      </c>
      <c r="E736" s="144"/>
    </row>
    <row r="737" spans="1:5" ht="23.25" x14ac:dyDescent="0.25">
      <c r="A737" s="141">
        <v>140209</v>
      </c>
      <c r="B737" s="142" t="s">
        <v>20627</v>
      </c>
      <c r="C737" s="157" t="s">
        <v>15747</v>
      </c>
      <c r="D737" s="143">
        <v>52.1</v>
      </c>
      <c r="E737" s="144"/>
    </row>
    <row r="738" spans="1:5" outlineLevel="1" x14ac:dyDescent="0.25">
      <c r="A738" s="141">
        <v>140210</v>
      </c>
      <c r="B738" s="142" t="s">
        <v>20628</v>
      </c>
      <c r="C738" s="157" t="s">
        <v>19923</v>
      </c>
      <c r="D738" s="143">
        <v>76.680000000000007</v>
      </c>
      <c r="E738" s="144"/>
    </row>
    <row r="739" spans="1:5" outlineLevel="1" x14ac:dyDescent="0.25">
      <c r="A739" s="141">
        <v>140211</v>
      </c>
      <c r="B739" s="142" t="s">
        <v>20629</v>
      </c>
      <c r="C739" s="157" t="s">
        <v>15747</v>
      </c>
      <c r="D739" s="143">
        <v>93.14</v>
      </c>
      <c r="E739" s="144"/>
    </row>
    <row r="740" spans="1:5" outlineLevel="1" x14ac:dyDescent="0.25">
      <c r="A740" s="138">
        <v>150000</v>
      </c>
      <c r="B740" s="139" t="s">
        <v>20630</v>
      </c>
      <c r="C740" s="157" t="s">
        <v>15747</v>
      </c>
      <c r="D740" s="140"/>
    </row>
    <row r="741" spans="1:5" ht="34.5" outlineLevel="1" x14ac:dyDescent="0.25">
      <c r="A741" s="141">
        <v>150100</v>
      </c>
      <c r="B741" s="142" t="s">
        <v>20631</v>
      </c>
      <c r="C741" s="157" t="s">
        <v>15747</v>
      </c>
      <c r="D741" s="143">
        <v>257.02</v>
      </c>
      <c r="E741" s="144"/>
    </row>
    <row r="742" spans="1:5" outlineLevel="1" x14ac:dyDescent="0.25">
      <c r="A742" s="141">
        <v>150200</v>
      </c>
      <c r="B742" s="142" t="s">
        <v>20632</v>
      </c>
      <c r="C742" s="157" t="s">
        <v>15747</v>
      </c>
      <c r="D742" s="143">
        <v>113.13</v>
      </c>
      <c r="E742" s="144"/>
    </row>
    <row r="743" spans="1:5" ht="23.25" x14ac:dyDescent="0.25">
      <c r="A743" s="141">
        <v>150300</v>
      </c>
      <c r="B743" s="142" t="s">
        <v>20633</v>
      </c>
      <c r="C743" s="157" t="s">
        <v>15747</v>
      </c>
      <c r="D743" s="143">
        <v>73.069999999999993</v>
      </c>
      <c r="E743" s="144"/>
    </row>
    <row r="744" spans="1:5" ht="34.5" outlineLevel="1" x14ac:dyDescent="0.25">
      <c r="A744" s="141">
        <v>150400</v>
      </c>
      <c r="B744" s="142" t="s">
        <v>20634</v>
      </c>
      <c r="C744" s="157" t="s">
        <v>15747</v>
      </c>
      <c r="D744" s="143" t="s">
        <v>19923</v>
      </c>
    </row>
    <row r="745" spans="1:5" ht="45.75" outlineLevel="1" x14ac:dyDescent="0.25">
      <c r="A745" s="141">
        <v>150401</v>
      </c>
      <c r="B745" s="142" t="s">
        <v>20635</v>
      </c>
      <c r="C745" s="157" t="s">
        <v>15747</v>
      </c>
      <c r="D745" s="143">
        <v>253.64</v>
      </c>
      <c r="E745" s="144"/>
    </row>
    <row r="746" spans="1:5" ht="45.75" outlineLevel="1" x14ac:dyDescent="0.25">
      <c r="A746" s="141">
        <v>150402</v>
      </c>
      <c r="B746" s="142" t="s">
        <v>20636</v>
      </c>
      <c r="C746" s="157" t="s">
        <v>15747</v>
      </c>
      <c r="D746" s="143">
        <v>279.23</v>
      </c>
      <c r="E746" s="144"/>
    </row>
    <row r="747" spans="1:5" ht="45.75" outlineLevel="1" x14ac:dyDescent="0.25">
      <c r="A747" s="141">
        <v>150403</v>
      </c>
      <c r="B747" s="142" t="s">
        <v>20637</v>
      </c>
      <c r="C747" s="157" t="s">
        <v>15747</v>
      </c>
      <c r="D747" s="143">
        <v>304.06</v>
      </c>
      <c r="E747" s="144"/>
    </row>
    <row r="748" spans="1:5" ht="45.75" x14ac:dyDescent="0.25">
      <c r="A748" s="141">
        <v>150404</v>
      </c>
      <c r="B748" s="142" t="s">
        <v>20638</v>
      </c>
      <c r="C748" s="157" t="s">
        <v>15747</v>
      </c>
      <c r="D748" s="143">
        <v>329.65</v>
      </c>
      <c r="E748" s="144"/>
    </row>
    <row r="749" spans="1:5" ht="45.75" outlineLevel="1" x14ac:dyDescent="0.25">
      <c r="A749" s="141">
        <v>150405</v>
      </c>
      <c r="B749" s="142" t="s">
        <v>20639</v>
      </c>
      <c r="C749" s="157" t="s">
        <v>15747</v>
      </c>
      <c r="D749" s="143">
        <v>355.25</v>
      </c>
      <c r="E749" s="144"/>
    </row>
    <row r="750" spans="1:5" ht="34.5" outlineLevel="1" x14ac:dyDescent="0.25">
      <c r="A750" s="141">
        <v>150500</v>
      </c>
      <c r="B750" s="142" t="s">
        <v>20640</v>
      </c>
      <c r="C750" s="157" t="s">
        <v>15747</v>
      </c>
      <c r="D750" s="143" t="s">
        <v>19923</v>
      </c>
    </row>
    <row r="751" spans="1:5" ht="34.5" outlineLevel="1" x14ac:dyDescent="0.25">
      <c r="A751" s="141">
        <v>150501</v>
      </c>
      <c r="B751" s="142" t="s">
        <v>20641</v>
      </c>
      <c r="C751" s="157" t="s">
        <v>15747</v>
      </c>
      <c r="D751" s="143">
        <v>258.26</v>
      </c>
      <c r="E751" s="144"/>
    </row>
    <row r="752" spans="1:5" ht="34.5" outlineLevel="1" x14ac:dyDescent="0.25">
      <c r="A752" s="141">
        <v>150502</v>
      </c>
      <c r="B752" s="142" t="s">
        <v>20642</v>
      </c>
      <c r="C752" s="157" t="s">
        <v>15747</v>
      </c>
      <c r="D752" s="143">
        <v>284.63</v>
      </c>
      <c r="E752" s="144"/>
    </row>
    <row r="753" spans="1:5" ht="34.5" outlineLevel="1" x14ac:dyDescent="0.25">
      <c r="A753" s="141">
        <v>150503</v>
      </c>
      <c r="B753" s="142" t="s">
        <v>20643</v>
      </c>
      <c r="C753" s="172" t="s">
        <v>15747</v>
      </c>
      <c r="D753" s="143">
        <v>310.23</v>
      </c>
      <c r="E753" s="144"/>
    </row>
    <row r="754" spans="1:5" ht="34.5" outlineLevel="1" x14ac:dyDescent="0.25">
      <c r="A754" s="141">
        <v>150504</v>
      </c>
      <c r="B754" s="142" t="s">
        <v>20644</v>
      </c>
      <c r="C754" s="170" t="s">
        <v>15747</v>
      </c>
      <c r="D754" s="143">
        <v>335.82</v>
      </c>
      <c r="E754" s="144"/>
    </row>
    <row r="755" spans="1:5" ht="23.25" outlineLevel="1" x14ac:dyDescent="0.25">
      <c r="A755" s="141">
        <v>150600</v>
      </c>
      <c r="B755" s="142" t="s">
        <v>20645</v>
      </c>
      <c r="C755" s="157" t="s">
        <v>15980</v>
      </c>
      <c r="D755" s="143" t="s">
        <v>19923</v>
      </c>
    </row>
    <row r="756" spans="1:5" ht="23.25" x14ac:dyDescent="0.25">
      <c r="A756" s="141">
        <v>150601</v>
      </c>
      <c r="B756" s="142" t="s">
        <v>20646</v>
      </c>
      <c r="C756" s="157" t="s">
        <v>15747</v>
      </c>
      <c r="D756" s="143">
        <v>2775.59</v>
      </c>
      <c r="E756" s="144"/>
    </row>
    <row r="757" spans="1:5" ht="23.25" outlineLevel="1" x14ac:dyDescent="0.25">
      <c r="A757" s="141">
        <v>150602</v>
      </c>
      <c r="B757" s="142" t="s">
        <v>20647</v>
      </c>
      <c r="C757" s="157" t="s">
        <v>15719</v>
      </c>
      <c r="D757" s="143">
        <v>3169.65</v>
      </c>
      <c r="E757" s="144"/>
    </row>
    <row r="758" spans="1:5" ht="23.25" outlineLevel="1" x14ac:dyDescent="0.25">
      <c r="A758" s="141">
        <v>150603</v>
      </c>
      <c r="B758" s="142" t="s">
        <v>20648</v>
      </c>
      <c r="D758" s="143">
        <v>3478.05</v>
      </c>
      <c r="E758" s="144"/>
    </row>
    <row r="759" spans="1:5" ht="23.25" outlineLevel="1" x14ac:dyDescent="0.25">
      <c r="A759" s="141">
        <v>150604</v>
      </c>
      <c r="B759" s="142" t="s">
        <v>20649</v>
      </c>
      <c r="D759" s="143">
        <v>3854.99</v>
      </c>
      <c r="E759" s="144"/>
    </row>
    <row r="760" spans="1:5" ht="23.25" outlineLevel="1" x14ac:dyDescent="0.25">
      <c r="A760" s="141">
        <v>150605</v>
      </c>
      <c r="B760" s="142" t="s">
        <v>20650</v>
      </c>
      <c r="D760" s="143">
        <v>4180.5200000000004</v>
      </c>
      <c r="E760" s="144"/>
    </row>
    <row r="761" spans="1:5" ht="23.25" outlineLevel="1" x14ac:dyDescent="0.25">
      <c r="A761" s="141">
        <v>150606</v>
      </c>
      <c r="B761" s="142" t="s">
        <v>20651</v>
      </c>
      <c r="D761" s="143">
        <v>4557.45</v>
      </c>
      <c r="E761" s="144"/>
    </row>
    <row r="762" spans="1:5" ht="23.25" outlineLevel="1" x14ac:dyDescent="0.25">
      <c r="A762" s="141">
        <v>150607</v>
      </c>
      <c r="B762" s="142" t="s">
        <v>20652</v>
      </c>
      <c r="D762" s="143">
        <v>4865.8500000000004</v>
      </c>
      <c r="E762" s="144"/>
    </row>
    <row r="763" spans="1:5" ht="23.25" outlineLevel="1" x14ac:dyDescent="0.25">
      <c r="A763" s="141">
        <v>150608</v>
      </c>
      <c r="B763" s="142" t="s">
        <v>20653</v>
      </c>
      <c r="D763" s="143">
        <v>5242.78</v>
      </c>
      <c r="E763" s="144"/>
    </row>
    <row r="764" spans="1:5" ht="23.25" outlineLevel="1" x14ac:dyDescent="0.25">
      <c r="A764" s="141">
        <v>150609</v>
      </c>
      <c r="B764" s="142" t="s">
        <v>20654</v>
      </c>
      <c r="D764" s="143">
        <v>5568.31</v>
      </c>
      <c r="E764" s="144"/>
    </row>
    <row r="765" spans="1:5" ht="23.25" x14ac:dyDescent="0.25">
      <c r="A765" s="141">
        <v>150610</v>
      </c>
      <c r="B765" s="142" t="s">
        <v>20655</v>
      </c>
      <c r="D765" s="143">
        <v>4086.6</v>
      </c>
      <c r="E765" s="144"/>
    </row>
    <row r="766" spans="1:5" ht="23.25" outlineLevel="1" x14ac:dyDescent="0.25">
      <c r="A766" s="141">
        <v>150611</v>
      </c>
      <c r="B766" s="142" t="s">
        <v>20656</v>
      </c>
      <c r="D766" s="143">
        <v>4527.95</v>
      </c>
      <c r="E766" s="144"/>
    </row>
    <row r="767" spans="1:5" ht="23.25" x14ac:dyDescent="0.25">
      <c r="A767" s="141">
        <v>150612</v>
      </c>
      <c r="B767" s="142" t="s">
        <v>20657</v>
      </c>
      <c r="D767" s="143">
        <v>4903.92</v>
      </c>
      <c r="E767" s="144"/>
    </row>
    <row r="768" spans="1:5" ht="23.25" outlineLevel="1" x14ac:dyDescent="0.25">
      <c r="A768" s="141">
        <v>150613</v>
      </c>
      <c r="B768" s="142" t="s">
        <v>20658</v>
      </c>
      <c r="D768" s="143">
        <v>5345.28</v>
      </c>
      <c r="E768" s="144"/>
    </row>
    <row r="769" spans="1:5" ht="23.25" x14ac:dyDescent="0.25">
      <c r="A769" s="141">
        <v>150614</v>
      </c>
      <c r="B769" s="142" t="s">
        <v>20659</v>
      </c>
      <c r="D769" s="143">
        <v>5721.24</v>
      </c>
      <c r="E769" s="144"/>
    </row>
    <row r="770" spans="1:5" ht="23.25" outlineLevel="1" x14ac:dyDescent="0.25">
      <c r="A770" s="141">
        <v>150615</v>
      </c>
      <c r="B770" s="142" t="s">
        <v>20660</v>
      </c>
      <c r="D770" s="143">
        <v>6162.6</v>
      </c>
      <c r="E770" s="144"/>
    </row>
    <row r="771" spans="1:5" ht="23.25" x14ac:dyDescent="0.25">
      <c r="A771" s="141">
        <v>150616</v>
      </c>
      <c r="B771" s="142" t="s">
        <v>20661</v>
      </c>
      <c r="D771" s="143">
        <v>6538.56</v>
      </c>
      <c r="E771" s="144"/>
    </row>
    <row r="772" spans="1:5" ht="23.25" outlineLevel="1" x14ac:dyDescent="0.25">
      <c r="A772" s="141">
        <v>150700</v>
      </c>
      <c r="B772" s="142" t="s">
        <v>20662</v>
      </c>
      <c r="D772" s="143" t="s">
        <v>19923</v>
      </c>
    </row>
    <row r="773" spans="1:5" ht="23.25" outlineLevel="1" x14ac:dyDescent="0.25">
      <c r="A773" s="141">
        <v>150701</v>
      </c>
      <c r="B773" s="142" t="s">
        <v>20663</v>
      </c>
      <c r="D773" s="143">
        <v>1695.46</v>
      </c>
      <c r="E773" s="144"/>
    </row>
    <row r="774" spans="1:5" ht="23.25" x14ac:dyDescent="0.25">
      <c r="A774" s="141">
        <v>150702</v>
      </c>
      <c r="B774" s="142" t="s">
        <v>20664</v>
      </c>
      <c r="D774" s="143">
        <v>1936.11</v>
      </c>
      <c r="E774" s="144"/>
    </row>
    <row r="775" spans="1:5" ht="23.25" outlineLevel="1" x14ac:dyDescent="0.25">
      <c r="A775" s="141">
        <v>150703</v>
      </c>
      <c r="B775" s="142" t="s">
        <v>20665</v>
      </c>
      <c r="D775" s="143">
        <v>2133.0100000000002</v>
      </c>
      <c r="E775" s="144"/>
    </row>
    <row r="776" spans="1:5" ht="23.25" outlineLevel="1" x14ac:dyDescent="0.25">
      <c r="A776" s="141">
        <v>150704</v>
      </c>
      <c r="B776" s="142" t="s">
        <v>20666</v>
      </c>
      <c r="D776" s="143">
        <v>2373.65</v>
      </c>
      <c r="E776" s="144"/>
    </row>
    <row r="777" spans="1:5" ht="23.25" x14ac:dyDescent="0.25">
      <c r="A777" s="141">
        <v>150705</v>
      </c>
      <c r="B777" s="142" t="s">
        <v>20667</v>
      </c>
      <c r="D777" s="143">
        <v>2559.61</v>
      </c>
      <c r="E777" s="144"/>
    </row>
    <row r="778" spans="1:5" ht="23.25" outlineLevel="1" x14ac:dyDescent="0.25">
      <c r="A778" s="141">
        <v>150706</v>
      </c>
      <c r="B778" s="142" t="s">
        <v>20668</v>
      </c>
      <c r="D778" s="143">
        <v>2778.38</v>
      </c>
      <c r="E778" s="144"/>
    </row>
    <row r="779" spans="1:5" ht="23.25" x14ac:dyDescent="0.25">
      <c r="A779" s="141">
        <v>150707</v>
      </c>
      <c r="B779" s="142" t="s">
        <v>20669</v>
      </c>
      <c r="D779" s="143">
        <v>2964.33</v>
      </c>
      <c r="E779" s="144"/>
    </row>
    <row r="780" spans="1:5" ht="23.25" outlineLevel="1" x14ac:dyDescent="0.25">
      <c r="A780" s="141">
        <v>150708</v>
      </c>
      <c r="B780" s="142" t="s">
        <v>20670</v>
      </c>
      <c r="D780" s="143">
        <v>3204.98</v>
      </c>
      <c r="E780" s="144"/>
    </row>
    <row r="781" spans="1:5" ht="23.25" x14ac:dyDescent="0.25">
      <c r="A781" s="141">
        <v>150709</v>
      </c>
      <c r="B781" s="142" t="s">
        <v>20671</v>
      </c>
      <c r="D781" s="143">
        <v>3401.87</v>
      </c>
      <c r="E781" s="144"/>
    </row>
    <row r="782" spans="1:5" ht="23.25" outlineLevel="1" x14ac:dyDescent="0.25">
      <c r="A782" s="141">
        <v>150710</v>
      </c>
      <c r="B782" s="142" t="s">
        <v>20672</v>
      </c>
      <c r="D782" s="143">
        <v>2777.49</v>
      </c>
      <c r="E782" s="144"/>
    </row>
    <row r="783" spans="1:5" ht="23.25" outlineLevel="1" x14ac:dyDescent="0.25">
      <c r="A783" s="141">
        <v>150711</v>
      </c>
      <c r="B783" s="142" t="s">
        <v>20673</v>
      </c>
      <c r="D783" s="143">
        <v>3077.14</v>
      </c>
      <c r="E783" s="144"/>
    </row>
    <row r="784" spans="1:5" ht="23.25" x14ac:dyDescent="0.25">
      <c r="A784" s="141">
        <v>150712</v>
      </c>
      <c r="B784" s="142" t="s">
        <v>20674</v>
      </c>
      <c r="D784" s="143">
        <v>3330.69</v>
      </c>
      <c r="E784" s="144"/>
    </row>
    <row r="785" spans="1:5" ht="23.25" outlineLevel="1" x14ac:dyDescent="0.25">
      <c r="A785" s="141">
        <v>150713</v>
      </c>
      <c r="B785" s="142" t="s">
        <v>20675</v>
      </c>
      <c r="D785" s="143">
        <v>3630.33</v>
      </c>
      <c r="E785" s="144"/>
    </row>
    <row r="786" spans="1:5" ht="23.25" outlineLevel="1" x14ac:dyDescent="0.25">
      <c r="A786" s="141">
        <v>150714</v>
      </c>
      <c r="B786" s="142" t="s">
        <v>20676</v>
      </c>
      <c r="D786" s="143">
        <v>3883.88</v>
      </c>
      <c r="E786" s="144"/>
    </row>
    <row r="787" spans="1:5" ht="23.25" x14ac:dyDescent="0.25">
      <c r="A787" s="148">
        <v>150715</v>
      </c>
      <c r="B787" s="149" t="s">
        <v>20677</v>
      </c>
      <c r="D787" s="150">
        <v>4183.53</v>
      </c>
      <c r="E787" s="144"/>
    </row>
    <row r="788" spans="1:5" ht="23.25" outlineLevel="1" x14ac:dyDescent="0.25">
      <c r="A788" s="151">
        <v>150716</v>
      </c>
      <c r="B788" s="152" t="s">
        <v>20678</v>
      </c>
      <c r="D788" s="153">
        <v>4437.08</v>
      </c>
      <c r="E788" s="144"/>
    </row>
    <row r="789" spans="1:5" outlineLevel="1" x14ac:dyDescent="0.25">
      <c r="A789" s="141">
        <v>150800</v>
      </c>
      <c r="B789" s="142" t="s">
        <v>20679</v>
      </c>
      <c r="D789" s="143">
        <v>10.83</v>
      </c>
      <c r="E789" s="144"/>
    </row>
    <row r="790" spans="1:5" ht="34.5" outlineLevel="1" x14ac:dyDescent="0.25">
      <c r="A790" s="141">
        <v>150900</v>
      </c>
      <c r="B790" s="142" t="s">
        <v>20680</v>
      </c>
      <c r="D790" s="143">
        <v>75.42</v>
      </c>
      <c r="E790" s="144"/>
    </row>
    <row r="791" spans="1:5" ht="34.5" x14ac:dyDescent="0.25">
      <c r="A791" s="141">
        <v>151000</v>
      </c>
      <c r="B791" s="142" t="s">
        <v>20681</v>
      </c>
      <c r="D791" s="143">
        <v>30.54</v>
      </c>
      <c r="E791" s="144"/>
    </row>
    <row r="792" spans="1:5" outlineLevel="1" x14ac:dyDescent="0.25">
      <c r="D792" s="154"/>
    </row>
    <row r="793" spans="1:5" outlineLevel="1" x14ac:dyDescent="0.25">
      <c r="D793" s="154"/>
    </row>
    <row r="794" spans="1:5" x14ac:dyDescent="0.25">
      <c r="D794" s="154"/>
    </row>
    <row r="795" spans="1:5" outlineLevel="1" x14ac:dyDescent="0.25">
      <c r="D795" s="154"/>
    </row>
    <row r="796" spans="1:5" outlineLevel="1" x14ac:dyDescent="0.25">
      <c r="D796" s="154"/>
    </row>
    <row r="797" spans="1:5" outlineLevel="1" x14ac:dyDescent="0.25">
      <c r="D797" s="154"/>
    </row>
    <row r="798" spans="1:5" x14ac:dyDescent="0.25">
      <c r="D798" s="154"/>
    </row>
    <row r="799" spans="1:5" outlineLevel="1" x14ac:dyDescent="0.25">
      <c r="D799" s="154"/>
    </row>
    <row r="800" spans="1:5" outlineLevel="1" x14ac:dyDescent="0.25">
      <c r="D800" s="154"/>
    </row>
    <row r="801" spans="4:4" outlineLevel="1" x14ac:dyDescent="0.25">
      <c r="D801" s="154"/>
    </row>
    <row r="802" spans="4:4" outlineLevel="1" x14ac:dyDescent="0.25">
      <c r="D802" s="154"/>
    </row>
    <row r="803" spans="4:4" outlineLevel="1" x14ac:dyDescent="0.25">
      <c r="D803" s="154"/>
    </row>
    <row r="804" spans="4:4" outlineLevel="1" x14ac:dyDescent="0.25">
      <c r="D804" s="154"/>
    </row>
    <row r="805" spans="4:4" outlineLevel="1" x14ac:dyDescent="0.25">
      <c r="D805" s="154"/>
    </row>
    <row r="806" spans="4:4" x14ac:dyDescent="0.25">
      <c r="D806" s="154"/>
    </row>
    <row r="807" spans="4:4" outlineLevel="1" x14ac:dyDescent="0.25">
      <c r="D807" s="154"/>
    </row>
    <row r="808" spans="4:4" outlineLevel="1" x14ac:dyDescent="0.25">
      <c r="D808" s="154"/>
    </row>
    <row r="809" spans="4:4" x14ac:dyDescent="0.25">
      <c r="D809" s="154"/>
    </row>
    <row r="810" spans="4:4" outlineLevel="1" x14ac:dyDescent="0.25">
      <c r="D810" s="154"/>
    </row>
    <row r="811" spans="4:4" outlineLevel="1" x14ac:dyDescent="0.25">
      <c r="D811" s="154"/>
    </row>
    <row r="812" spans="4:4" x14ac:dyDescent="0.25">
      <c r="D812" s="154"/>
    </row>
    <row r="813" spans="4:4" outlineLevel="1" x14ac:dyDescent="0.25">
      <c r="D813" s="154"/>
    </row>
    <row r="814" spans="4:4" outlineLevel="1" x14ac:dyDescent="0.25">
      <c r="D814" s="154"/>
    </row>
    <row r="815" spans="4:4" outlineLevel="1" x14ac:dyDescent="0.25">
      <c r="D815" s="154"/>
    </row>
    <row r="816" spans="4:4" x14ac:dyDescent="0.25">
      <c r="D816" s="154"/>
    </row>
    <row r="817" spans="4:4" outlineLevel="1" x14ac:dyDescent="0.25">
      <c r="D817" s="154"/>
    </row>
    <row r="818" spans="4:4" outlineLevel="1" x14ac:dyDescent="0.25">
      <c r="D818" s="154"/>
    </row>
    <row r="819" spans="4:4" outlineLevel="1" x14ac:dyDescent="0.25">
      <c r="D819" s="154"/>
    </row>
    <row r="820" spans="4:4" x14ac:dyDescent="0.25">
      <c r="D820" s="154"/>
    </row>
    <row r="821" spans="4:4" outlineLevel="1" x14ac:dyDescent="0.25">
      <c r="D821" s="154"/>
    </row>
    <row r="822" spans="4:4" outlineLevel="1" x14ac:dyDescent="0.25">
      <c r="D822" s="154"/>
    </row>
    <row r="823" spans="4:4" outlineLevel="1" x14ac:dyDescent="0.25">
      <c r="D823" s="154"/>
    </row>
    <row r="824" spans="4:4" x14ac:dyDescent="0.25">
      <c r="D824" s="154"/>
    </row>
    <row r="825" spans="4:4" outlineLevel="1" x14ac:dyDescent="0.25">
      <c r="D825" s="154"/>
    </row>
    <row r="826" spans="4:4" outlineLevel="1" x14ac:dyDescent="0.25">
      <c r="D826" s="154"/>
    </row>
    <row r="827" spans="4:4" outlineLevel="1" x14ac:dyDescent="0.25">
      <c r="D827" s="154"/>
    </row>
    <row r="828" spans="4:4" x14ac:dyDescent="0.25">
      <c r="D828" s="154"/>
    </row>
    <row r="829" spans="4:4" outlineLevel="1" x14ac:dyDescent="0.25">
      <c r="D829" s="154"/>
    </row>
    <row r="830" spans="4:4" x14ac:dyDescent="0.25">
      <c r="D830" s="154"/>
    </row>
    <row r="831" spans="4:4" outlineLevel="1" x14ac:dyDescent="0.25">
      <c r="D831" s="154"/>
    </row>
    <row r="832" spans="4:4" x14ac:dyDescent="0.25">
      <c r="D832" s="154"/>
    </row>
    <row r="833" spans="4:4" outlineLevel="1" x14ac:dyDescent="0.25">
      <c r="D833" s="154"/>
    </row>
    <row r="834" spans="4:4" outlineLevel="1" x14ac:dyDescent="0.25">
      <c r="D834" s="154"/>
    </row>
    <row r="835" spans="4:4" x14ac:dyDescent="0.25">
      <c r="D835" s="154"/>
    </row>
    <row r="836" spans="4:4" outlineLevel="1" x14ac:dyDescent="0.25">
      <c r="D836" s="154"/>
    </row>
    <row r="837" spans="4:4" outlineLevel="1" x14ac:dyDescent="0.25">
      <c r="D837" s="154"/>
    </row>
    <row r="838" spans="4:4" x14ac:dyDescent="0.25">
      <c r="D838" s="154"/>
    </row>
    <row r="839" spans="4:4" outlineLevel="1" x14ac:dyDescent="0.25">
      <c r="D839" s="154"/>
    </row>
    <row r="840" spans="4:4" outlineLevel="1" x14ac:dyDescent="0.25">
      <c r="D840" s="154"/>
    </row>
    <row r="841" spans="4:4" outlineLevel="1" x14ac:dyDescent="0.25">
      <c r="D841" s="154"/>
    </row>
    <row r="842" spans="4:4" outlineLevel="1" x14ac:dyDescent="0.25">
      <c r="D842" s="154"/>
    </row>
    <row r="843" spans="4:4" outlineLevel="1" x14ac:dyDescent="0.25">
      <c r="D843" s="154"/>
    </row>
    <row r="844" spans="4:4" x14ac:dyDescent="0.25">
      <c r="D844" s="154"/>
    </row>
    <row r="845" spans="4:4" outlineLevel="1" x14ac:dyDescent="0.25">
      <c r="D845" s="154"/>
    </row>
    <row r="846" spans="4:4" outlineLevel="1" x14ac:dyDescent="0.25">
      <c r="D846" s="154"/>
    </row>
    <row r="847" spans="4:4" outlineLevel="1" x14ac:dyDescent="0.25">
      <c r="D847" s="154"/>
    </row>
    <row r="848" spans="4:4" outlineLevel="1" x14ac:dyDescent="0.25">
      <c r="D848" s="154"/>
    </row>
    <row r="849" spans="4:4" outlineLevel="1" x14ac:dyDescent="0.25">
      <c r="D849" s="154"/>
    </row>
    <row r="850" spans="4:4" outlineLevel="1" x14ac:dyDescent="0.25">
      <c r="D850" s="154"/>
    </row>
    <row r="851" spans="4:4" x14ac:dyDescent="0.25">
      <c r="D851" s="154"/>
    </row>
    <row r="852" spans="4:4" outlineLevel="1" x14ac:dyDescent="0.25">
      <c r="D852" s="154"/>
    </row>
    <row r="853" spans="4:4" outlineLevel="1" x14ac:dyDescent="0.25">
      <c r="D853" s="154"/>
    </row>
    <row r="854" spans="4:4" outlineLevel="1" x14ac:dyDescent="0.25">
      <c r="D854" s="154"/>
    </row>
    <row r="855" spans="4:4" outlineLevel="1" x14ac:dyDescent="0.25">
      <c r="D855" s="154"/>
    </row>
    <row r="856" spans="4:4" outlineLevel="1" x14ac:dyDescent="0.25">
      <c r="D856" s="154"/>
    </row>
    <row r="857" spans="4:4" x14ac:dyDescent="0.25">
      <c r="D857" s="154"/>
    </row>
    <row r="858" spans="4:4" outlineLevel="1" x14ac:dyDescent="0.25">
      <c r="D858" s="154"/>
    </row>
    <row r="859" spans="4:4" outlineLevel="1" x14ac:dyDescent="0.25">
      <c r="D859" s="154"/>
    </row>
    <row r="860" spans="4:4" outlineLevel="1" x14ac:dyDescent="0.25">
      <c r="D860" s="154"/>
    </row>
    <row r="861" spans="4:4" outlineLevel="1" x14ac:dyDescent="0.25">
      <c r="D861" s="154"/>
    </row>
    <row r="862" spans="4:4" outlineLevel="1" x14ac:dyDescent="0.25">
      <c r="D862" s="154"/>
    </row>
    <row r="863" spans="4:4" outlineLevel="1" x14ac:dyDescent="0.25">
      <c r="D863" s="154"/>
    </row>
    <row r="864" spans="4:4" outlineLevel="1" x14ac:dyDescent="0.25">
      <c r="D864" s="154"/>
    </row>
    <row r="865" spans="4:4" outlineLevel="1" x14ac:dyDescent="0.25">
      <c r="D865" s="154"/>
    </row>
    <row r="866" spans="4:4" outlineLevel="1" x14ac:dyDescent="0.25">
      <c r="D866" s="154"/>
    </row>
    <row r="867" spans="4:4" x14ac:dyDescent="0.25">
      <c r="D867" s="154"/>
    </row>
    <row r="868" spans="4:4" outlineLevel="1" x14ac:dyDescent="0.25">
      <c r="D868" s="154"/>
    </row>
    <row r="869" spans="4:4" outlineLevel="1" x14ac:dyDescent="0.25">
      <c r="D869" s="154"/>
    </row>
    <row r="870" spans="4:4" x14ac:dyDescent="0.25">
      <c r="D870" s="154"/>
    </row>
    <row r="871" spans="4:4" outlineLevel="1" x14ac:dyDescent="0.25">
      <c r="D871" s="154"/>
    </row>
    <row r="872" spans="4:4" outlineLevel="1" x14ac:dyDescent="0.25">
      <c r="D872" s="154"/>
    </row>
    <row r="873" spans="4:4" outlineLevel="1" x14ac:dyDescent="0.25">
      <c r="D873" s="154"/>
    </row>
    <row r="874" spans="4:4" x14ac:dyDescent="0.25">
      <c r="D874" s="154"/>
    </row>
    <row r="875" spans="4:4" outlineLevel="1" x14ac:dyDescent="0.25">
      <c r="D875" s="154"/>
    </row>
    <row r="876" spans="4:4" outlineLevel="1" x14ac:dyDescent="0.25">
      <c r="D876" s="154"/>
    </row>
    <row r="877" spans="4:4" outlineLevel="1" x14ac:dyDescent="0.25">
      <c r="D877" s="154"/>
    </row>
    <row r="878" spans="4:4" x14ac:dyDescent="0.25">
      <c r="D878" s="154"/>
    </row>
    <row r="879" spans="4:4" outlineLevel="1" x14ac:dyDescent="0.25">
      <c r="D879" s="154"/>
    </row>
    <row r="880" spans="4:4" outlineLevel="1" x14ac:dyDescent="0.25">
      <c r="D880" s="154"/>
    </row>
    <row r="881" spans="4:4" outlineLevel="1" x14ac:dyDescent="0.25">
      <c r="D881" s="154"/>
    </row>
    <row r="882" spans="4:4" outlineLevel="1" x14ac:dyDescent="0.25">
      <c r="D882" s="154"/>
    </row>
    <row r="883" spans="4:4" outlineLevel="1" x14ac:dyDescent="0.25">
      <c r="D883" s="154"/>
    </row>
    <row r="884" spans="4:4" outlineLevel="1" x14ac:dyDescent="0.25">
      <c r="D884" s="154"/>
    </row>
    <row r="885" spans="4:4" x14ac:dyDescent="0.25">
      <c r="D885" s="154"/>
    </row>
    <row r="886" spans="4:4" outlineLevel="1" x14ac:dyDescent="0.25">
      <c r="D886" s="154"/>
    </row>
    <row r="887" spans="4:4" outlineLevel="1" x14ac:dyDescent="0.25">
      <c r="D887" s="154"/>
    </row>
    <row r="888" spans="4:4" outlineLevel="1" x14ac:dyDescent="0.25">
      <c r="D888" s="154"/>
    </row>
    <row r="889" spans="4:4" outlineLevel="1" x14ac:dyDescent="0.25">
      <c r="D889" s="154"/>
    </row>
    <row r="890" spans="4:4" outlineLevel="1" x14ac:dyDescent="0.25">
      <c r="D890" s="154"/>
    </row>
    <row r="891" spans="4:4" outlineLevel="1" x14ac:dyDescent="0.25">
      <c r="D891" s="154"/>
    </row>
    <row r="892" spans="4:4" x14ac:dyDescent="0.25">
      <c r="D892" s="154"/>
    </row>
    <row r="893" spans="4:4" outlineLevel="1" x14ac:dyDescent="0.25">
      <c r="D893" s="154"/>
    </row>
    <row r="894" spans="4:4" outlineLevel="1" x14ac:dyDescent="0.25">
      <c r="D894" s="154"/>
    </row>
    <row r="895" spans="4:4" outlineLevel="1" x14ac:dyDescent="0.25">
      <c r="D895" s="154"/>
    </row>
    <row r="896" spans="4:4" outlineLevel="1" x14ac:dyDescent="0.25">
      <c r="D896" s="154"/>
    </row>
    <row r="897" spans="4:4" x14ac:dyDescent="0.25">
      <c r="D897" s="154"/>
    </row>
    <row r="898" spans="4:4" outlineLevel="1" x14ac:dyDescent="0.25">
      <c r="D898" s="154"/>
    </row>
    <row r="899" spans="4:4" outlineLevel="1" x14ac:dyDescent="0.25">
      <c r="D899" s="154"/>
    </row>
    <row r="900" spans="4:4" outlineLevel="1" x14ac:dyDescent="0.25">
      <c r="D900" s="154"/>
    </row>
    <row r="901" spans="4:4" outlineLevel="1" x14ac:dyDescent="0.25">
      <c r="D901" s="154"/>
    </row>
    <row r="902" spans="4:4" outlineLevel="1" x14ac:dyDescent="0.25">
      <c r="D902" s="154"/>
    </row>
    <row r="903" spans="4:4" x14ac:dyDescent="0.25">
      <c r="D903" s="154"/>
    </row>
    <row r="904" spans="4:4" outlineLevel="1" x14ac:dyDescent="0.25">
      <c r="D904" s="154"/>
    </row>
    <row r="905" spans="4:4" outlineLevel="1" x14ac:dyDescent="0.25">
      <c r="D905" s="154"/>
    </row>
    <row r="906" spans="4:4" outlineLevel="1" x14ac:dyDescent="0.25">
      <c r="D906" s="154"/>
    </row>
    <row r="907" spans="4:4" outlineLevel="1" x14ac:dyDescent="0.25">
      <c r="D907" s="154"/>
    </row>
    <row r="908" spans="4:4" outlineLevel="1" x14ac:dyDescent="0.25">
      <c r="D908" s="154"/>
    </row>
    <row r="909" spans="4:4" x14ac:dyDescent="0.25">
      <c r="D909" s="154"/>
    </row>
    <row r="910" spans="4:4" outlineLevel="1" x14ac:dyDescent="0.25">
      <c r="D910" s="154"/>
    </row>
    <row r="911" spans="4:4" outlineLevel="1" x14ac:dyDescent="0.25">
      <c r="D911" s="154"/>
    </row>
    <row r="912" spans="4:4" outlineLevel="1" x14ac:dyDescent="0.25">
      <c r="D912" s="154"/>
    </row>
    <row r="913" spans="4:4" outlineLevel="1" x14ac:dyDescent="0.25">
      <c r="D913" s="154"/>
    </row>
    <row r="914" spans="4:4" outlineLevel="1" x14ac:dyDescent="0.25">
      <c r="D914" s="154"/>
    </row>
    <row r="915" spans="4:4" x14ac:dyDescent="0.25">
      <c r="D915" s="154"/>
    </row>
    <row r="916" spans="4:4" outlineLevel="1" x14ac:dyDescent="0.25">
      <c r="D916" s="154"/>
    </row>
    <row r="917" spans="4:4" outlineLevel="1" x14ac:dyDescent="0.25">
      <c r="D917" s="154"/>
    </row>
    <row r="918" spans="4:4" outlineLevel="1" x14ac:dyDescent="0.25">
      <c r="D918" s="154"/>
    </row>
    <row r="919" spans="4:4" outlineLevel="1" x14ac:dyDescent="0.25">
      <c r="D919" s="154"/>
    </row>
    <row r="920" spans="4:4" outlineLevel="1" x14ac:dyDescent="0.25">
      <c r="D920" s="154"/>
    </row>
    <row r="921" spans="4:4" outlineLevel="1" x14ac:dyDescent="0.25">
      <c r="D921" s="154"/>
    </row>
    <row r="922" spans="4:4" outlineLevel="1" x14ac:dyDescent="0.25">
      <c r="D922" s="154"/>
    </row>
    <row r="923" spans="4:4" x14ac:dyDescent="0.25">
      <c r="D923" s="154"/>
    </row>
    <row r="924" spans="4:4" outlineLevel="1" x14ac:dyDescent="0.25">
      <c r="D924" s="154"/>
    </row>
    <row r="925" spans="4:4" outlineLevel="1" x14ac:dyDescent="0.25">
      <c r="D925" s="154"/>
    </row>
    <row r="926" spans="4:4" outlineLevel="1" x14ac:dyDescent="0.25">
      <c r="D926" s="154"/>
    </row>
    <row r="927" spans="4:4" outlineLevel="1" x14ac:dyDescent="0.25">
      <c r="D927" s="154"/>
    </row>
    <row r="928" spans="4:4" outlineLevel="1" x14ac:dyDescent="0.25">
      <c r="D928" s="154"/>
    </row>
    <row r="929" spans="4:4" outlineLevel="1" x14ac:dyDescent="0.25">
      <c r="D929" s="154"/>
    </row>
    <row r="930" spans="4:4" outlineLevel="1" x14ac:dyDescent="0.25">
      <c r="D930" s="154"/>
    </row>
    <row r="931" spans="4:4" x14ac:dyDescent="0.25">
      <c r="D931" s="154"/>
    </row>
    <row r="932" spans="4:4" outlineLevel="1" x14ac:dyDescent="0.25">
      <c r="D932" s="154"/>
    </row>
    <row r="933" spans="4:4" outlineLevel="1" x14ac:dyDescent="0.25">
      <c r="D933" s="154"/>
    </row>
    <row r="934" spans="4:4" outlineLevel="1" x14ac:dyDescent="0.25">
      <c r="D934" s="154"/>
    </row>
    <row r="935" spans="4:4" outlineLevel="1" x14ac:dyDescent="0.25">
      <c r="D935" s="154"/>
    </row>
    <row r="936" spans="4:4" outlineLevel="1" x14ac:dyDescent="0.25">
      <c r="D936" s="154"/>
    </row>
    <row r="937" spans="4:4" outlineLevel="1" x14ac:dyDescent="0.25">
      <c r="D937" s="154"/>
    </row>
    <row r="938" spans="4:4" outlineLevel="1" x14ac:dyDescent="0.25">
      <c r="D938" s="154"/>
    </row>
    <row r="939" spans="4:4" x14ac:dyDescent="0.25">
      <c r="D939" s="154"/>
    </row>
    <row r="940" spans="4:4" outlineLevel="1" x14ac:dyDescent="0.25">
      <c r="D940" s="154"/>
    </row>
    <row r="941" spans="4:4" outlineLevel="1" x14ac:dyDescent="0.25">
      <c r="D941" s="154"/>
    </row>
    <row r="942" spans="4:4" outlineLevel="1" x14ac:dyDescent="0.25">
      <c r="D942" s="154"/>
    </row>
    <row r="943" spans="4:4" outlineLevel="1" x14ac:dyDescent="0.25">
      <c r="D943" s="154"/>
    </row>
    <row r="944" spans="4:4" outlineLevel="1" x14ac:dyDescent="0.25">
      <c r="D944" s="154"/>
    </row>
    <row r="945" spans="4:4" x14ac:dyDescent="0.25">
      <c r="D945" s="154"/>
    </row>
    <row r="946" spans="4:4" outlineLevel="1" x14ac:dyDescent="0.25">
      <c r="D946" s="154"/>
    </row>
    <row r="947" spans="4:4" outlineLevel="1" x14ac:dyDescent="0.25">
      <c r="D947" s="154"/>
    </row>
    <row r="948" spans="4:4" outlineLevel="1" x14ac:dyDescent="0.25">
      <c r="D948" s="154"/>
    </row>
    <row r="949" spans="4:4" x14ac:dyDescent="0.25">
      <c r="D949" s="154"/>
    </row>
    <row r="950" spans="4:4" outlineLevel="1" x14ac:dyDescent="0.25">
      <c r="D950" s="154"/>
    </row>
    <row r="951" spans="4:4" outlineLevel="1" x14ac:dyDescent="0.25">
      <c r="D951" s="154"/>
    </row>
    <row r="952" spans="4:4" outlineLevel="1" x14ac:dyDescent="0.25">
      <c r="D952" s="154"/>
    </row>
    <row r="953" spans="4:4" outlineLevel="1" x14ac:dyDescent="0.25">
      <c r="D953" s="154"/>
    </row>
    <row r="954" spans="4:4" x14ac:dyDescent="0.25">
      <c r="D954" s="154"/>
    </row>
    <row r="955" spans="4:4" outlineLevel="1" x14ac:dyDescent="0.25">
      <c r="D955" s="154"/>
    </row>
    <row r="956" spans="4:4" outlineLevel="1" x14ac:dyDescent="0.25">
      <c r="D956" s="154"/>
    </row>
    <row r="957" spans="4:4" outlineLevel="1" x14ac:dyDescent="0.25">
      <c r="D957" s="154"/>
    </row>
    <row r="958" spans="4:4" outlineLevel="1" x14ac:dyDescent="0.25">
      <c r="D958" s="154"/>
    </row>
    <row r="959" spans="4:4" outlineLevel="1" x14ac:dyDescent="0.25">
      <c r="D959" s="154"/>
    </row>
    <row r="960" spans="4:4" x14ac:dyDescent="0.25">
      <c r="D960" s="154"/>
    </row>
    <row r="961" spans="4:4" outlineLevel="1" x14ac:dyDescent="0.25">
      <c r="D961" s="154"/>
    </row>
    <row r="962" spans="4:4" outlineLevel="1" x14ac:dyDescent="0.25">
      <c r="D962" s="154"/>
    </row>
    <row r="963" spans="4:4" outlineLevel="1" x14ac:dyDescent="0.25">
      <c r="D963" s="154"/>
    </row>
    <row r="964" spans="4:4" outlineLevel="1" x14ac:dyDescent="0.25">
      <c r="D964" s="154"/>
    </row>
    <row r="965" spans="4:4" outlineLevel="1" x14ac:dyDescent="0.25">
      <c r="D965" s="154"/>
    </row>
    <row r="966" spans="4:4" x14ac:dyDescent="0.25">
      <c r="D966" s="154"/>
    </row>
    <row r="967" spans="4:4" outlineLevel="1" x14ac:dyDescent="0.25">
      <c r="D967" s="154"/>
    </row>
    <row r="968" spans="4:4" outlineLevel="1" x14ac:dyDescent="0.25">
      <c r="D968" s="154"/>
    </row>
    <row r="969" spans="4:4" outlineLevel="1" x14ac:dyDescent="0.25">
      <c r="D969" s="154"/>
    </row>
    <row r="970" spans="4:4" outlineLevel="1" x14ac:dyDescent="0.25">
      <c r="D970" s="154"/>
    </row>
    <row r="971" spans="4:4" x14ac:dyDescent="0.25">
      <c r="D971" s="154"/>
    </row>
    <row r="972" spans="4:4" outlineLevel="1" x14ac:dyDescent="0.25">
      <c r="D972" s="154"/>
    </row>
    <row r="973" spans="4:4" outlineLevel="1" x14ac:dyDescent="0.25">
      <c r="D973" s="154"/>
    </row>
    <row r="974" spans="4:4" outlineLevel="1" x14ac:dyDescent="0.25">
      <c r="D974" s="154"/>
    </row>
    <row r="975" spans="4:4" outlineLevel="1" x14ac:dyDescent="0.25">
      <c r="D975" s="154"/>
    </row>
    <row r="976" spans="4:4" outlineLevel="1" x14ac:dyDescent="0.25">
      <c r="D976" s="154"/>
    </row>
    <row r="977" spans="4:4" outlineLevel="1" x14ac:dyDescent="0.25">
      <c r="D977" s="154"/>
    </row>
    <row r="978" spans="4:4" x14ac:dyDescent="0.25">
      <c r="D978" s="154"/>
    </row>
    <row r="979" spans="4:4" outlineLevel="1" x14ac:dyDescent="0.25">
      <c r="D979" s="154"/>
    </row>
    <row r="980" spans="4:4" outlineLevel="1" x14ac:dyDescent="0.25">
      <c r="D980" s="154"/>
    </row>
    <row r="981" spans="4:4" outlineLevel="1" x14ac:dyDescent="0.25">
      <c r="D981" s="154"/>
    </row>
    <row r="982" spans="4:4" outlineLevel="1" x14ac:dyDescent="0.25">
      <c r="D982" s="154"/>
    </row>
    <row r="983" spans="4:4" outlineLevel="1" x14ac:dyDescent="0.25">
      <c r="D983" s="154"/>
    </row>
    <row r="984" spans="4:4" outlineLevel="1" x14ac:dyDescent="0.25">
      <c r="D984" s="154"/>
    </row>
    <row r="985" spans="4:4" outlineLevel="1" x14ac:dyDescent="0.25">
      <c r="D985" s="154"/>
    </row>
    <row r="986" spans="4:4" x14ac:dyDescent="0.25">
      <c r="D986" s="154"/>
    </row>
    <row r="987" spans="4:4" outlineLevel="1" x14ac:dyDescent="0.25">
      <c r="D987" s="154"/>
    </row>
    <row r="988" spans="4:4" outlineLevel="1" x14ac:dyDescent="0.25">
      <c r="D988" s="154"/>
    </row>
    <row r="989" spans="4:4" x14ac:dyDescent="0.25">
      <c r="D989" s="154"/>
    </row>
    <row r="990" spans="4:4" outlineLevel="1" x14ac:dyDescent="0.25">
      <c r="D990" s="154"/>
    </row>
    <row r="991" spans="4:4" outlineLevel="1" x14ac:dyDescent="0.25">
      <c r="D991" s="154"/>
    </row>
    <row r="992" spans="4:4" outlineLevel="1" x14ac:dyDescent="0.25">
      <c r="D992" s="154"/>
    </row>
    <row r="993" spans="4:4" outlineLevel="1" x14ac:dyDescent="0.25">
      <c r="D993" s="154"/>
    </row>
    <row r="994" spans="4:4" outlineLevel="1" x14ac:dyDescent="0.25">
      <c r="D994" s="154"/>
    </row>
    <row r="995" spans="4:4" x14ac:dyDescent="0.25">
      <c r="D995" s="154"/>
    </row>
    <row r="996" spans="4:4" outlineLevel="1" x14ac:dyDescent="0.25">
      <c r="D996" s="154"/>
    </row>
    <row r="997" spans="4:4" outlineLevel="1" x14ac:dyDescent="0.25">
      <c r="D997" s="154"/>
    </row>
    <row r="998" spans="4:4" outlineLevel="1" x14ac:dyDescent="0.25">
      <c r="D998" s="154"/>
    </row>
    <row r="999" spans="4:4" outlineLevel="1" x14ac:dyDescent="0.25">
      <c r="D999" s="154"/>
    </row>
    <row r="1000" spans="4:4" outlineLevel="1" x14ac:dyDescent="0.25">
      <c r="D1000" s="154"/>
    </row>
    <row r="1001" spans="4:4" outlineLevel="1" x14ac:dyDescent="0.25">
      <c r="D1001" s="154"/>
    </row>
    <row r="1002" spans="4:4" outlineLevel="1" x14ac:dyDescent="0.25">
      <c r="D1002" s="154"/>
    </row>
    <row r="1003" spans="4:4" outlineLevel="1" x14ac:dyDescent="0.25">
      <c r="D1003" s="154"/>
    </row>
    <row r="1004" spans="4:4" outlineLevel="1" x14ac:dyDescent="0.25">
      <c r="D1004" s="154"/>
    </row>
    <row r="1005" spans="4:4" x14ac:dyDescent="0.25">
      <c r="D1005" s="154"/>
    </row>
    <row r="1006" spans="4:4" outlineLevel="1" x14ac:dyDescent="0.25">
      <c r="D1006" s="154"/>
    </row>
    <row r="1007" spans="4:4" outlineLevel="1" x14ac:dyDescent="0.25">
      <c r="D1007" s="154"/>
    </row>
    <row r="1008" spans="4:4" outlineLevel="1" x14ac:dyDescent="0.25">
      <c r="D1008" s="154"/>
    </row>
    <row r="1009" spans="4:4" outlineLevel="1" x14ac:dyDescent="0.25">
      <c r="D1009" s="154"/>
    </row>
    <row r="1010" spans="4:4" outlineLevel="1" x14ac:dyDescent="0.25">
      <c r="D1010" s="154"/>
    </row>
    <row r="1011" spans="4:4" outlineLevel="1" x14ac:dyDescent="0.25">
      <c r="D1011" s="154"/>
    </row>
    <row r="1012" spans="4:4" outlineLevel="1" x14ac:dyDescent="0.25">
      <c r="D1012" s="154"/>
    </row>
    <row r="1013" spans="4:4" outlineLevel="1" x14ac:dyDescent="0.25">
      <c r="D1013" s="154"/>
    </row>
    <row r="1014" spans="4:4" outlineLevel="1" x14ac:dyDescent="0.25">
      <c r="D1014" s="154"/>
    </row>
    <row r="1015" spans="4:4" x14ac:dyDescent="0.25">
      <c r="D1015" s="154"/>
    </row>
    <row r="1016" spans="4:4" outlineLevel="1" x14ac:dyDescent="0.25">
      <c r="D1016" s="154"/>
    </row>
    <row r="1017" spans="4:4" outlineLevel="1" x14ac:dyDescent="0.25">
      <c r="D1017" s="154"/>
    </row>
    <row r="1018" spans="4:4" outlineLevel="1" x14ac:dyDescent="0.25">
      <c r="D1018" s="154"/>
    </row>
    <row r="1019" spans="4:4" outlineLevel="1" x14ac:dyDescent="0.25">
      <c r="D1019" s="154"/>
    </row>
    <row r="1020" spans="4:4" outlineLevel="1" x14ac:dyDescent="0.25">
      <c r="D1020" s="154"/>
    </row>
    <row r="1021" spans="4:4" outlineLevel="1" x14ac:dyDescent="0.25">
      <c r="D1021" s="154"/>
    </row>
    <row r="1022" spans="4:4" outlineLevel="1" x14ac:dyDescent="0.25">
      <c r="D1022" s="154"/>
    </row>
    <row r="1023" spans="4:4" outlineLevel="1" x14ac:dyDescent="0.25">
      <c r="D1023" s="154"/>
    </row>
    <row r="1024" spans="4:4" x14ac:dyDescent="0.25">
      <c r="D1024" s="154"/>
    </row>
    <row r="1025" spans="4:4" outlineLevel="1" x14ac:dyDescent="0.25">
      <c r="D1025" s="154"/>
    </row>
    <row r="1026" spans="4:4" outlineLevel="1" x14ac:dyDescent="0.25">
      <c r="D1026" s="154"/>
    </row>
    <row r="1027" spans="4:4" outlineLevel="1" x14ac:dyDescent="0.25">
      <c r="D1027" s="154"/>
    </row>
    <row r="1028" spans="4:4" outlineLevel="1" x14ac:dyDescent="0.25">
      <c r="D1028" s="154"/>
    </row>
    <row r="1029" spans="4:4" outlineLevel="1" x14ac:dyDescent="0.25">
      <c r="D1029" s="154"/>
    </row>
    <row r="1030" spans="4:4" outlineLevel="1" x14ac:dyDescent="0.25">
      <c r="D1030" s="154"/>
    </row>
    <row r="1031" spans="4:4" outlineLevel="1" x14ac:dyDescent="0.25">
      <c r="D1031" s="154"/>
    </row>
    <row r="1032" spans="4:4" outlineLevel="1" x14ac:dyDescent="0.25">
      <c r="D1032" s="154"/>
    </row>
    <row r="1033" spans="4:4" x14ac:dyDescent="0.25">
      <c r="D1033" s="154"/>
    </row>
    <row r="1034" spans="4:4" outlineLevel="1" x14ac:dyDescent="0.25">
      <c r="D1034" s="154"/>
    </row>
    <row r="1035" spans="4:4" outlineLevel="1" x14ac:dyDescent="0.25">
      <c r="D1035" s="154"/>
    </row>
    <row r="1036" spans="4:4" outlineLevel="1" x14ac:dyDescent="0.25">
      <c r="D1036" s="154"/>
    </row>
    <row r="1037" spans="4:4" x14ac:dyDescent="0.25">
      <c r="D1037" s="154"/>
    </row>
    <row r="1038" spans="4:4" outlineLevel="1" x14ac:dyDescent="0.25">
      <c r="D1038" s="154"/>
    </row>
    <row r="1039" spans="4:4" outlineLevel="1" x14ac:dyDescent="0.25">
      <c r="D1039" s="154"/>
    </row>
    <row r="1040" spans="4:4" outlineLevel="1" x14ac:dyDescent="0.25">
      <c r="D1040" s="154"/>
    </row>
    <row r="1041" spans="4:4" x14ac:dyDescent="0.25">
      <c r="D1041" s="154"/>
    </row>
    <row r="1042" spans="4:4" outlineLevel="1" x14ac:dyDescent="0.25">
      <c r="D1042" s="154"/>
    </row>
    <row r="1043" spans="4:4" outlineLevel="1" x14ac:dyDescent="0.25">
      <c r="D1043" s="154"/>
    </row>
    <row r="1044" spans="4:4" outlineLevel="1" x14ac:dyDescent="0.25">
      <c r="D1044" s="154"/>
    </row>
    <row r="1045" spans="4:4" outlineLevel="1" x14ac:dyDescent="0.25">
      <c r="D1045" s="154"/>
    </row>
    <row r="1046" spans="4:4" outlineLevel="1" x14ac:dyDescent="0.25">
      <c r="D1046" s="154"/>
    </row>
    <row r="1047" spans="4:4" outlineLevel="1" x14ac:dyDescent="0.25">
      <c r="D1047" s="154"/>
    </row>
    <row r="1048" spans="4:4" outlineLevel="1" x14ac:dyDescent="0.25">
      <c r="D1048" s="154"/>
    </row>
    <row r="1049" spans="4:4" outlineLevel="1" x14ac:dyDescent="0.25">
      <c r="D1049" s="154"/>
    </row>
    <row r="1050" spans="4:4" x14ac:dyDescent="0.25">
      <c r="D1050" s="154"/>
    </row>
    <row r="1051" spans="4:4" outlineLevel="1" x14ac:dyDescent="0.25">
      <c r="D1051" s="154"/>
    </row>
    <row r="1052" spans="4:4" outlineLevel="1" x14ac:dyDescent="0.25">
      <c r="D1052" s="154"/>
    </row>
    <row r="1053" spans="4:4" outlineLevel="1" x14ac:dyDescent="0.25">
      <c r="D1053" s="154"/>
    </row>
    <row r="1054" spans="4:4" outlineLevel="1" x14ac:dyDescent="0.25">
      <c r="D1054" s="154"/>
    </row>
    <row r="1055" spans="4:4" outlineLevel="1" x14ac:dyDescent="0.25">
      <c r="D1055" s="154"/>
    </row>
    <row r="1056" spans="4:4" outlineLevel="1" x14ac:dyDescent="0.25">
      <c r="D1056" s="154"/>
    </row>
    <row r="1057" spans="4:4" outlineLevel="1" x14ac:dyDescent="0.25">
      <c r="D1057" s="154"/>
    </row>
    <row r="1058" spans="4:4" x14ac:dyDescent="0.25">
      <c r="D1058" s="154"/>
    </row>
    <row r="1059" spans="4:4" outlineLevel="1" x14ac:dyDescent="0.25">
      <c r="D1059" s="154"/>
    </row>
    <row r="1060" spans="4:4" outlineLevel="1" x14ac:dyDescent="0.25">
      <c r="D1060" s="154"/>
    </row>
    <row r="1061" spans="4:4" outlineLevel="1" x14ac:dyDescent="0.25">
      <c r="D1061" s="154"/>
    </row>
    <row r="1062" spans="4:4" outlineLevel="1" x14ac:dyDescent="0.25">
      <c r="D1062" s="154"/>
    </row>
    <row r="1063" spans="4:4" outlineLevel="1" x14ac:dyDescent="0.25">
      <c r="D1063" s="154"/>
    </row>
    <row r="1064" spans="4:4" outlineLevel="1" x14ac:dyDescent="0.25">
      <c r="D1064" s="154"/>
    </row>
    <row r="1065" spans="4:4" outlineLevel="1" x14ac:dyDescent="0.25">
      <c r="D1065" s="154"/>
    </row>
    <row r="1066" spans="4:4" outlineLevel="1" x14ac:dyDescent="0.25">
      <c r="D1066" s="154"/>
    </row>
    <row r="1067" spans="4:4" x14ac:dyDescent="0.25">
      <c r="D1067" s="154"/>
    </row>
    <row r="1068" spans="4:4" outlineLevel="1" x14ac:dyDescent="0.25">
      <c r="D1068" s="154"/>
    </row>
    <row r="1069" spans="4:4" outlineLevel="1" x14ac:dyDescent="0.25">
      <c r="D1069" s="154"/>
    </row>
    <row r="1070" spans="4:4" outlineLevel="1" x14ac:dyDescent="0.25">
      <c r="D1070" s="154"/>
    </row>
    <row r="1071" spans="4:4" outlineLevel="1" x14ac:dyDescent="0.25">
      <c r="D1071" s="154"/>
    </row>
    <row r="1072" spans="4:4" outlineLevel="1" x14ac:dyDescent="0.25">
      <c r="D1072" s="154"/>
    </row>
    <row r="1073" spans="4:4" x14ac:dyDescent="0.25">
      <c r="D1073" s="154"/>
    </row>
    <row r="1074" spans="4:4" outlineLevel="1" x14ac:dyDescent="0.25">
      <c r="D1074" s="154"/>
    </row>
    <row r="1075" spans="4:4" outlineLevel="1" x14ac:dyDescent="0.25">
      <c r="D1075" s="154"/>
    </row>
    <row r="1076" spans="4:4" outlineLevel="1" x14ac:dyDescent="0.25">
      <c r="D1076" s="154"/>
    </row>
    <row r="1077" spans="4:4" outlineLevel="1" x14ac:dyDescent="0.25">
      <c r="D1077" s="154"/>
    </row>
    <row r="1078" spans="4:4" outlineLevel="1" x14ac:dyDescent="0.25">
      <c r="D1078" s="154"/>
    </row>
    <row r="1079" spans="4:4" x14ac:dyDescent="0.25">
      <c r="D1079" s="154"/>
    </row>
    <row r="1080" spans="4:4" outlineLevel="1" x14ac:dyDescent="0.25">
      <c r="D1080" s="154"/>
    </row>
    <row r="1081" spans="4:4" outlineLevel="1" x14ac:dyDescent="0.25">
      <c r="D1081" s="154"/>
    </row>
    <row r="1082" spans="4:4" outlineLevel="1" x14ac:dyDescent="0.25">
      <c r="D1082" s="154"/>
    </row>
    <row r="1083" spans="4:4" outlineLevel="1" x14ac:dyDescent="0.25">
      <c r="D1083" s="154"/>
    </row>
    <row r="1084" spans="4:4" x14ac:dyDescent="0.25">
      <c r="D1084" s="154"/>
    </row>
    <row r="1085" spans="4:4" outlineLevel="1" x14ac:dyDescent="0.25">
      <c r="D1085" s="154"/>
    </row>
    <row r="1086" spans="4:4" outlineLevel="1" x14ac:dyDescent="0.25">
      <c r="D1086" s="154"/>
    </row>
    <row r="1087" spans="4:4" outlineLevel="1" x14ac:dyDescent="0.25">
      <c r="D1087" s="154"/>
    </row>
    <row r="1088" spans="4:4" outlineLevel="1" x14ac:dyDescent="0.25">
      <c r="D1088" s="154"/>
    </row>
    <row r="1089" spans="4:4" x14ac:dyDescent="0.25">
      <c r="D1089" s="154"/>
    </row>
    <row r="1090" spans="4:4" outlineLevel="1" x14ac:dyDescent="0.25">
      <c r="D1090" s="154"/>
    </row>
    <row r="1091" spans="4:4" outlineLevel="1" x14ac:dyDescent="0.25">
      <c r="D1091" s="154"/>
    </row>
    <row r="1092" spans="4:4" outlineLevel="1" x14ac:dyDescent="0.25">
      <c r="D1092" s="154"/>
    </row>
    <row r="1093" spans="4:4" x14ac:dyDescent="0.25">
      <c r="D1093" s="154"/>
    </row>
    <row r="1094" spans="4:4" outlineLevel="1" x14ac:dyDescent="0.25">
      <c r="D1094" s="154"/>
    </row>
    <row r="1095" spans="4:4" outlineLevel="1" x14ac:dyDescent="0.25">
      <c r="D1095" s="154"/>
    </row>
    <row r="1096" spans="4:4" outlineLevel="1" x14ac:dyDescent="0.25">
      <c r="D1096" s="154"/>
    </row>
    <row r="1097" spans="4:4" x14ac:dyDescent="0.25">
      <c r="D1097" s="154"/>
    </row>
    <row r="1098" spans="4:4" outlineLevel="1" x14ac:dyDescent="0.25">
      <c r="D1098" s="154"/>
    </row>
    <row r="1099" spans="4:4" x14ac:dyDescent="0.25">
      <c r="D1099" s="154"/>
    </row>
    <row r="1100" spans="4:4" outlineLevel="1" x14ac:dyDescent="0.25">
      <c r="D1100" s="154"/>
    </row>
    <row r="1101" spans="4:4" outlineLevel="1" x14ac:dyDescent="0.25">
      <c r="D1101" s="154"/>
    </row>
    <row r="1102" spans="4:4" outlineLevel="1" x14ac:dyDescent="0.25">
      <c r="D1102" s="154"/>
    </row>
    <row r="1103" spans="4:4" x14ac:dyDescent="0.25">
      <c r="D1103" s="154"/>
    </row>
    <row r="1104" spans="4:4" outlineLevel="1" x14ac:dyDescent="0.25">
      <c r="D1104" s="154"/>
    </row>
    <row r="1105" spans="4:4" outlineLevel="1" x14ac:dyDescent="0.25">
      <c r="D1105" s="154"/>
    </row>
    <row r="1106" spans="4:4" x14ac:dyDescent="0.25">
      <c r="D1106" s="154"/>
    </row>
    <row r="1107" spans="4:4" outlineLevel="1" x14ac:dyDescent="0.25">
      <c r="D1107" s="154"/>
    </row>
    <row r="1108" spans="4:4" outlineLevel="1" x14ac:dyDescent="0.25">
      <c r="D1108" s="154"/>
    </row>
    <row r="1109" spans="4:4" outlineLevel="1" x14ac:dyDescent="0.25">
      <c r="D1109" s="154"/>
    </row>
    <row r="1110" spans="4:4" outlineLevel="1" x14ac:dyDescent="0.25">
      <c r="D1110" s="154"/>
    </row>
    <row r="1111" spans="4:4" outlineLevel="1" x14ac:dyDescent="0.25">
      <c r="D1111" s="154"/>
    </row>
    <row r="1112" spans="4:4" outlineLevel="1" x14ac:dyDescent="0.25">
      <c r="D1112" s="154"/>
    </row>
    <row r="1113" spans="4:4" x14ac:dyDescent="0.25">
      <c r="D1113" s="154"/>
    </row>
    <row r="1114" spans="4:4" outlineLevel="1" x14ac:dyDescent="0.25">
      <c r="D1114" s="154"/>
    </row>
    <row r="1115" spans="4:4" x14ac:dyDescent="0.25">
      <c r="D1115" s="154"/>
    </row>
    <row r="1116" spans="4:4" outlineLevel="1" x14ac:dyDescent="0.25">
      <c r="D1116" s="154"/>
    </row>
    <row r="1117" spans="4:4" outlineLevel="1" x14ac:dyDescent="0.25">
      <c r="D1117" s="154"/>
    </row>
    <row r="1118" spans="4:4" outlineLevel="1" x14ac:dyDescent="0.25">
      <c r="D1118" s="154"/>
    </row>
    <row r="1119" spans="4:4" outlineLevel="1" x14ac:dyDescent="0.25">
      <c r="D1119" s="154"/>
    </row>
    <row r="1120" spans="4:4" outlineLevel="1" x14ac:dyDescent="0.25">
      <c r="D1120" s="154"/>
    </row>
    <row r="1121" spans="4:4" x14ac:dyDescent="0.25">
      <c r="D1121" s="154"/>
    </row>
    <row r="1122" spans="4:4" outlineLevel="1" x14ac:dyDescent="0.25">
      <c r="D1122" s="154"/>
    </row>
    <row r="1123" spans="4:4" outlineLevel="1" x14ac:dyDescent="0.25">
      <c r="D1123" s="154"/>
    </row>
    <row r="1124" spans="4:4" outlineLevel="1" x14ac:dyDescent="0.25">
      <c r="D1124" s="154"/>
    </row>
    <row r="1125" spans="4:4" outlineLevel="1" x14ac:dyDescent="0.25">
      <c r="D1125" s="154"/>
    </row>
    <row r="1126" spans="4:4" outlineLevel="1" x14ac:dyDescent="0.25">
      <c r="D1126" s="154"/>
    </row>
    <row r="1127" spans="4:4" outlineLevel="1" x14ac:dyDescent="0.25">
      <c r="D1127" s="154"/>
    </row>
    <row r="1128" spans="4:4" outlineLevel="1" x14ac:dyDescent="0.25">
      <c r="D1128" s="154"/>
    </row>
    <row r="1129" spans="4:4" x14ac:dyDescent="0.25">
      <c r="D1129" s="154"/>
    </row>
    <row r="1130" spans="4:4" outlineLevel="1" x14ac:dyDescent="0.25">
      <c r="D1130" s="154"/>
    </row>
    <row r="1131" spans="4:4" outlineLevel="1" x14ac:dyDescent="0.25">
      <c r="D1131" s="154"/>
    </row>
    <row r="1132" spans="4:4" outlineLevel="1" x14ac:dyDescent="0.25">
      <c r="D1132" s="154"/>
    </row>
    <row r="1133" spans="4:4" outlineLevel="1" x14ac:dyDescent="0.25">
      <c r="D1133" s="154"/>
    </row>
    <row r="1134" spans="4:4" outlineLevel="1" x14ac:dyDescent="0.25">
      <c r="D1134" s="154"/>
    </row>
    <row r="1135" spans="4:4" x14ac:dyDescent="0.25">
      <c r="D1135" s="154"/>
    </row>
    <row r="1136" spans="4:4" outlineLevel="1" x14ac:dyDescent="0.25">
      <c r="D1136" s="154"/>
    </row>
    <row r="1137" spans="4:4" outlineLevel="1" x14ac:dyDescent="0.25">
      <c r="D1137" s="154"/>
    </row>
    <row r="1138" spans="4:4" outlineLevel="1" x14ac:dyDescent="0.25">
      <c r="D1138" s="154"/>
    </row>
    <row r="1139" spans="4:4" outlineLevel="1" x14ac:dyDescent="0.25">
      <c r="D1139" s="154"/>
    </row>
    <row r="1140" spans="4:4" outlineLevel="1" x14ac:dyDescent="0.25">
      <c r="D1140" s="154"/>
    </row>
    <row r="1141" spans="4:4" outlineLevel="1" x14ac:dyDescent="0.25">
      <c r="D1141" s="154"/>
    </row>
    <row r="1142" spans="4:4" x14ac:dyDescent="0.25">
      <c r="D1142" s="154"/>
    </row>
    <row r="1143" spans="4:4" outlineLevel="1" x14ac:dyDescent="0.25">
      <c r="D1143" s="154"/>
    </row>
    <row r="1144" spans="4:4" outlineLevel="1" x14ac:dyDescent="0.25">
      <c r="D1144" s="154"/>
    </row>
    <row r="1145" spans="4:4" outlineLevel="1" x14ac:dyDescent="0.25">
      <c r="D1145" s="154"/>
    </row>
    <row r="1146" spans="4:4" outlineLevel="1" x14ac:dyDescent="0.25">
      <c r="D1146" s="154"/>
    </row>
    <row r="1147" spans="4:4" outlineLevel="1" x14ac:dyDescent="0.25">
      <c r="D1147" s="154"/>
    </row>
    <row r="1148" spans="4:4" x14ac:dyDescent="0.25">
      <c r="D1148" s="154"/>
    </row>
    <row r="1149" spans="4:4" outlineLevel="1" x14ac:dyDescent="0.25">
      <c r="D1149" s="154"/>
    </row>
    <row r="1150" spans="4:4" outlineLevel="1" x14ac:dyDescent="0.25">
      <c r="D1150" s="154"/>
    </row>
    <row r="1151" spans="4:4" outlineLevel="1" x14ac:dyDescent="0.25">
      <c r="D1151" s="154"/>
    </row>
    <row r="1152" spans="4:4" outlineLevel="1" x14ac:dyDescent="0.25">
      <c r="D1152" s="154"/>
    </row>
    <row r="1153" spans="4:4" outlineLevel="1" x14ac:dyDescent="0.25">
      <c r="D1153" s="154"/>
    </row>
    <row r="1154" spans="4:4" x14ac:dyDescent="0.25">
      <c r="D1154" s="154"/>
    </row>
    <row r="1155" spans="4:4" outlineLevel="1" x14ac:dyDescent="0.25">
      <c r="D1155" s="154"/>
    </row>
    <row r="1156" spans="4:4" outlineLevel="1" x14ac:dyDescent="0.25">
      <c r="D1156" s="154"/>
    </row>
    <row r="1157" spans="4:4" outlineLevel="1" x14ac:dyDescent="0.25">
      <c r="D1157" s="154"/>
    </row>
    <row r="1158" spans="4:4" outlineLevel="1" x14ac:dyDescent="0.25">
      <c r="D1158" s="154"/>
    </row>
    <row r="1159" spans="4:4" outlineLevel="1" x14ac:dyDescent="0.25">
      <c r="D1159" s="154"/>
    </row>
    <row r="1160" spans="4:4" x14ac:dyDescent="0.25">
      <c r="D1160" s="154"/>
    </row>
    <row r="1161" spans="4:4" outlineLevel="1" x14ac:dyDescent="0.25">
      <c r="D1161" s="154"/>
    </row>
    <row r="1162" spans="4:4" outlineLevel="1" x14ac:dyDescent="0.25">
      <c r="D1162" s="154"/>
    </row>
    <row r="1163" spans="4:4" outlineLevel="1" x14ac:dyDescent="0.25">
      <c r="D1163" s="154"/>
    </row>
    <row r="1164" spans="4:4" outlineLevel="1" x14ac:dyDescent="0.25">
      <c r="D1164" s="154"/>
    </row>
    <row r="1165" spans="4:4" outlineLevel="1" x14ac:dyDescent="0.25">
      <c r="D1165" s="154"/>
    </row>
    <row r="1166" spans="4:4" outlineLevel="1" x14ac:dyDescent="0.25">
      <c r="D1166" s="154"/>
    </row>
    <row r="1167" spans="4:4" outlineLevel="1" x14ac:dyDescent="0.25">
      <c r="D1167" s="154"/>
    </row>
    <row r="1168" spans="4:4" outlineLevel="1" x14ac:dyDescent="0.25">
      <c r="D1168" s="154"/>
    </row>
    <row r="1169" spans="4:4" outlineLevel="1" x14ac:dyDescent="0.25">
      <c r="D1169" s="154"/>
    </row>
    <row r="1170" spans="4:4" outlineLevel="1" x14ac:dyDescent="0.25">
      <c r="D1170" s="154"/>
    </row>
    <row r="1171" spans="4:4" outlineLevel="1" x14ac:dyDescent="0.25">
      <c r="D1171" s="154"/>
    </row>
    <row r="1172" spans="4:4" outlineLevel="1" x14ac:dyDescent="0.25">
      <c r="D1172" s="154"/>
    </row>
    <row r="1173" spans="4:4" x14ac:dyDescent="0.25">
      <c r="D1173" s="154"/>
    </row>
    <row r="1174" spans="4:4" outlineLevel="1" x14ac:dyDescent="0.25">
      <c r="D1174" s="154"/>
    </row>
    <row r="1175" spans="4:4" outlineLevel="1" x14ac:dyDescent="0.25">
      <c r="D1175" s="154"/>
    </row>
    <row r="1176" spans="4:4" outlineLevel="1" x14ac:dyDescent="0.25">
      <c r="D1176" s="154"/>
    </row>
    <row r="1177" spans="4:4" outlineLevel="1" x14ac:dyDescent="0.25">
      <c r="D1177" s="154"/>
    </row>
    <row r="1178" spans="4:4" outlineLevel="1" x14ac:dyDescent="0.25">
      <c r="D1178" s="154"/>
    </row>
    <row r="1179" spans="4:4" outlineLevel="1" x14ac:dyDescent="0.25">
      <c r="D1179" s="154"/>
    </row>
    <row r="1180" spans="4:4" outlineLevel="1" x14ac:dyDescent="0.25">
      <c r="D1180" s="154"/>
    </row>
    <row r="1181" spans="4:4" outlineLevel="1" x14ac:dyDescent="0.25">
      <c r="D1181" s="154"/>
    </row>
    <row r="1182" spans="4:4" outlineLevel="1" x14ac:dyDescent="0.25">
      <c r="D1182" s="154"/>
    </row>
    <row r="1183" spans="4:4" outlineLevel="1" x14ac:dyDescent="0.25">
      <c r="D1183" s="154"/>
    </row>
    <row r="1184" spans="4:4" outlineLevel="1" x14ac:dyDescent="0.25">
      <c r="D1184" s="154"/>
    </row>
    <row r="1185" spans="4:4" outlineLevel="1" x14ac:dyDescent="0.25">
      <c r="D1185" s="154"/>
    </row>
    <row r="1186" spans="4:4" x14ac:dyDescent="0.25">
      <c r="D1186" s="154"/>
    </row>
    <row r="1187" spans="4:4" outlineLevel="1" x14ac:dyDescent="0.25">
      <c r="D1187" s="154"/>
    </row>
    <row r="1188" spans="4:4" outlineLevel="1" x14ac:dyDescent="0.25">
      <c r="D1188" s="154"/>
    </row>
    <row r="1189" spans="4:4" outlineLevel="1" x14ac:dyDescent="0.25">
      <c r="D1189" s="154"/>
    </row>
    <row r="1190" spans="4:4" outlineLevel="1" x14ac:dyDescent="0.25">
      <c r="D1190" s="154"/>
    </row>
    <row r="1191" spans="4:4" outlineLevel="1" x14ac:dyDescent="0.25">
      <c r="D1191" s="154"/>
    </row>
    <row r="1192" spans="4:4" outlineLevel="1" x14ac:dyDescent="0.25">
      <c r="D1192" s="154"/>
    </row>
    <row r="1193" spans="4:4" outlineLevel="1" x14ac:dyDescent="0.25">
      <c r="D1193" s="154"/>
    </row>
    <row r="1194" spans="4:4" outlineLevel="1" x14ac:dyDescent="0.25">
      <c r="D1194" s="154"/>
    </row>
    <row r="1195" spans="4:4" outlineLevel="1" x14ac:dyDescent="0.25">
      <c r="D1195" s="154"/>
    </row>
    <row r="1196" spans="4:4" outlineLevel="1" x14ac:dyDescent="0.25">
      <c r="D1196" s="154"/>
    </row>
    <row r="1197" spans="4:4" outlineLevel="1" x14ac:dyDescent="0.25">
      <c r="D1197" s="154"/>
    </row>
    <row r="1198" spans="4:4" outlineLevel="1" x14ac:dyDescent="0.25">
      <c r="D1198" s="154"/>
    </row>
    <row r="1199" spans="4:4" x14ac:dyDescent="0.25">
      <c r="D1199" s="154"/>
    </row>
    <row r="1200" spans="4:4" outlineLevel="1" x14ac:dyDescent="0.25">
      <c r="D1200" s="154"/>
    </row>
    <row r="1201" spans="4:4" outlineLevel="1" x14ac:dyDescent="0.25">
      <c r="D1201" s="154"/>
    </row>
    <row r="1202" spans="4:4" outlineLevel="1" x14ac:dyDescent="0.25">
      <c r="D1202" s="154"/>
    </row>
    <row r="1203" spans="4:4" outlineLevel="1" x14ac:dyDescent="0.25">
      <c r="D1203" s="154"/>
    </row>
    <row r="1204" spans="4:4" outlineLevel="1" x14ac:dyDescent="0.25">
      <c r="D1204" s="154"/>
    </row>
    <row r="1205" spans="4:4" outlineLevel="1" x14ac:dyDescent="0.25">
      <c r="D1205" s="154"/>
    </row>
    <row r="1206" spans="4:4" outlineLevel="1" x14ac:dyDescent="0.25">
      <c r="D1206" s="154"/>
    </row>
    <row r="1207" spans="4:4" outlineLevel="1" x14ac:dyDescent="0.25">
      <c r="D1207" s="154"/>
    </row>
    <row r="1208" spans="4:4" outlineLevel="1" x14ac:dyDescent="0.25">
      <c r="D1208" s="154"/>
    </row>
    <row r="1209" spans="4:4" outlineLevel="1" x14ac:dyDescent="0.25">
      <c r="D1209" s="154"/>
    </row>
    <row r="1210" spans="4:4" x14ac:dyDescent="0.25">
      <c r="D1210" s="154"/>
    </row>
    <row r="1211" spans="4:4" outlineLevel="1" x14ac:dyDescent="0.25">
      <c r="D1211" s="154"/>
    </row>
    <row r="1212" spans="4:4" outlineLevel="1" x14ac:dyDescent="0.25">
      <c r="D1212" s="154"/>
    </row>
    <row r="1213" spans="4:4" outlineLevel="1" x14ac:dyDescent="0.25">
      <c r="D1213" s="154"/>
    </row>
    <row r="1214" spans="4:4" outlineLevel="1" x14ac:dyDescent="0.25">
      <c r="D1214" s="154"/>
    </row>
    <row r="1215" spans="4:4" outlineLevel="1" x14ac:dyDescent="0.25">
      <c r="D1215" s="154"/>
    </row>
    <row r="1216" spans="4:4" outlineLevel="1" x14ac:dyDescent="0.25">
      <c r="D1216" s="154"/>
    </row>
    <row r="1217" spans="4:4" outlineLevel="1" x14ac:dyDescent="0.25">
      <c r="D1217" s="154"/>
    </row>
    <row r="1218" spans="4:4" outlineLevel="1" x14ac:dyDescent="0.25">
      <c r="D1218" s="154"/>
    </row>
    <row r="1219" spans="4:4" outlineLevel="1" x14ac:dyDescent="0.25">
      <c r="D1219" s="154"/>
    </row>
    <row r="1220" spans="4:4" outlineLevel="1" x14ac:dyDescent="0.25">
      <c r="D1220" s="154"/>
    </row>
    <row r="1221" spans="4:4" x14ac:dyDescent="0.25">
      <c r="D1221" s="154"/>
    </row>
    <row r="1222" spans="4:4" outlineLevel="1" x14ac:dyDescent="0.25">
      <c r="D1222" s="154"/>
    </row>
    <row r="1223" spans="4:4" outlineLevel="1" x14ac:dyDescent="0.25">
      <c r="D1223" s="154"/>
    </row>
    <row r="1224" spans="4:4" outlineLevel="1" x14ac:dyDescent="0.25">
      <c r="D1224" s="154"/>
    </row>
    <row r="1225" spans="4:4" outlineLevel="1" x14ac:dyDescent="0.25">
      <c r="D1225" s="154"/>
    </row>
    <row r="1226" spans="4:4" outlineLevel="1" x14ac:dyDescent="0.25">
      <c r="D1226" s="154"/>
    </row>
    <row r="1227" spans="4:4" outlineLevel="1" x14ac:dyDescent="0.25">
      <c r="D1227" s="154"/>
    </row>
    <row r="1228" spans="4:4" outlineLevel="1" x14ac:dyDescent="0.25">
      <c r="D1228" s="154"/>
    </row>
    <row r="1229" spans="4:4" outlineLevel="1" x14ac:dyDescent="0.25">
      <c r="D1229" s="154"/>
    </row>
    <row r="1230" spans="4:4" outlineLevel="1" x14ac:dyDescent="0.25">
      <c r="D1230" s="154"/>
    </row>
    <row r="1231" spans="4:4" outlineLevel="1" x14ac:dyDescent="0.25">
      <c r="D1231" s="154"/>
    </row>
    <row r="1232" spans="4:4" x14ac:dyDescent="0.25">
      <c r="D1232" s="154"/>
    </row>
    <row r="1233" spans="4:4" outlineLevel="1" x14ac:dyDescent="0.25">
      <c r="D1233" s="154"/>
    </row>
    <row r="1234" spans="4:4" outlineLevel="1" x14ac:dyDescent="0.25">
      <c r="D1234" s="154"/>
    </row>
    <row r="1235" spans="4:4" outlineLevel="1" x14ac:dyDescent="0.25">
      <c r="D1235" s="154"/>
    </row>
    <row r="1236" spans="4:4" outlineLevel="1" x14ac:dyDescent="0.25">
      <c r="D1236" s="154"/>
    </row>
    <row r="1237" spans="4:4" outlineLevel="1" x14ac:dyDescent="0.25">
      <c r="D1237" s="154"/>
    </row>
    <row r="1238" spans="4:4" outlineLevel="1" x14ac:dyDescent="0.25">
      <c r="D1238" s="154"/>
    </row>
    <row r="1239" spans="4:4" outlineLevel="1" x14ac:dyDescent="0.25">
      <c r="D1239" s="154"/>
    </row>
    <row r="1240" spans="4:4" outlineLevel="1" x14ac:dyDescent="0.25">
      <c r="D1240" s="154"/>
    </row>
    <row r="1241" spans="4:4" outlineLevel="1" x14ac:dyDescent="0.25">
      <c r="D1241" s="154"/>
    </row>
    <row r="1242" spans="4:4" outlineLevel="1" x14ac:dyDescent="0.25">
      <c r="D1242" s="154"/>
    </row>
    <row r="1243" spans="4:4" x14ac:dyDescent="0.25">
      <c r="D1243" s="154"/>
    </row>
    <row r="1244" spans="4:4" outlineLevel="1" x14ac:dyDescent="0.25">
      <c r="D1244" s="154"/>
    </row>
    <row r="1245" spans="4:4" outlineLevel="1" x14ac:dyDescent="0.25">
      <c r="D1245" s="154"/>
    </row>
    <row r="1246" spans="4:4" outlineLevel="1" x14ac:dyDescent="0.25">
      <c r="D1246" s="154"/>
    </row>
    <row r="1247" spans="4:4" outlineLevel="1" x14ac:dyDescent="0.25">
      <c r="D1247" s="154"/>
    </row>
    <row r="1248" spans="4:4" outlineLevel="1" x14ac:dyDescent="0.25">
      <c r="D1248" s="154"/>
    </row>
    <row r="1249" spans="4:4" outlineLevel="1" x14ac:dyDescent="0.25">
      <c r="D1249" s="154"/>
    </row>
    <row r="1250" spans="4:4" outlineLevel="1" x14ac:dyDescent="0.25">
      <c r="D1250" s="154"/>
    </row>
    <row r="1251" spans="4:4" outlineLevel="1" x14ac:dyDescent="0.25">
      <c r="D1251" s="154"/>
    </row>
    <row r="1252" spans="4:4" outlineLevel="1" x14ac:dyDescent="0.25">
      <c r="D1252" s="154"/>
    </row>
    <row r="1253" spans="4:4" outlineLevel="1" x14ac:dyDescent="0.25">
      <c r="D1253" s="154"/>
    </row>
    <row r="1254" spans="4:4" x14ac:dyDescent="0.25">
      <c r="D1254" s="154"/>
    </row>
    <row r="1255" spans="4:4" outlineLevel="1" x14ac:dyDescent="0.25">
      <c r="D1255" s="154"/>
    </row>
    <row r="1256" spans="4:4" outlineLevel="1" x14ac:dyDescent="0.25">
      <c r="D1256" s="154"/>
    </row>
    <row r="1257" spans="4:4" outlineLevel="1" x14ac:dyDescent="0.25">
      <c r="D1257" s="154"/>
    </row>
    <row r="1258" spans="4:4" outlineLevel="1" x14ac:dyDescent="0.25">
      <c r="D1258" s="154"/>
    </row>
    <row r="1259" spans="4:4" outlineLevel="1" x14ac:dyDescent="0.25">
      <c r="D1259" s="154"/>
    </row>
    <row r="1260" spans="4:4" outlineLevel="1" x14ac:dyDescent="0.25">
      <c r="D1260" s="154"/>
    </row>
    <row r="1261" spans="4:4" outlineLevel="1" x14ac:dyDescent="0.25">
      <c r="D1261" s="154"/>
    </row>
    <row r="1262" spans="4:4" outlineLevel="1" x14ac:dyDescent="0.25">
      <c r="D1262" s="154"/>
    </row>
    <row r="1263" spans="4:4" outlineLevel="1" x14ac:dyDescent="0.25">
      <c r="D1263" s="154"/>
    </row>
    <row r="1264" spans="4:4" outlineLevel="1" x14ac:dyDescent="0.25">
      <c r="D1264" s="154"/>
    </row>
    <row r="1265" spans="4:4" x14ac:dyDescent="0.25">
      <c r="D1265" s="154"/>
    </row>
    <row r="1266" spans="4:4" outlineLevel="1" x14ac:dyDescent="0.25">
      <c r="D1266" s="154"/>
    </row>
    <row r="1267" spans="4:4" outlineLevel="1" x14ac:dyDescent="0.25">
      <c r="D1267" s="154"/>
    </row>
    <row r="1268" spans="4:4" outlineLevel="1" x14ac:dyDescent="0.25">
      <c r="D1268" s="154"/>
    </row>
    <row r="1269" spans="4:4" outlineLevel="1" x14ac:dyDescent="0.25">
      <c r="D1269" s="154"/>
    </row>
    <row r="1270" spans="4:4" outlineLevel="1" x14ac:dyDescent="0.25">
      <c r="D1270" s="154"/>
    </row>
    <row r="1271" spans="4:4" outlineLevel="1" x14ac:dyDescent="0.25">
      <c r="D1271" s="154"/>
    </row>
    <row r="1272" spans="4:4" outlineLevel="1" x14ac:dyDescent="0.25">
      <c r="D1272" s="154"/>
    </row>
    <row r="1273" spans="4:4" outlineLevel="1" x14ac:dyDescent="0.25">
      <c r="D1273" s="154"/>
    </row>
    <row r="1274" spans="4:4" outlineLevel="1" x14ac:dyDescent="0.25">
      <c r="D1274" s="154"/>
    </row>
    <row r="1275" spans="4:4" outlineLevel="1" x14ac:dyDescent="0.25">
      <c r="D1275" s="154"/>
    </row>
    <row r="1276" spans="4:4" x14ac:dyDescent="0.25">
      <c r="D1276" s="154"/>
    </row>
    <row r="1277" spans="4:4" outlineLevel="1" x14ac:dyDescent="0.25">
      <c r="D1277" s="154"/>
    </row>
    <row r="1278" spans="4:4" outlineLevel="1" x14ac:dyDescent="0.25">
      <c r="D1278" s="154"/>
    </row>
    <row r="1279" spans="4:4" outlineLevel="1" x14ac:dyDescent="0.25">
      <c r="D1279" s="154"/>
    </row>
    <row r="1280" spans="4:4" outlineLevel="1" x14ac:dyDescent="0.25">
      <c r="D1280" s="154"/>
    </row>
    <row r="1281" spans="4:4" outlineLevel="1" x14ac:dyDescent="0.25">
      <c r="D1281" s="154"/>
    </row>
    <row r="1282" spans="4:4" outlineLevel="1" x14ac:dyDescent="0.25">
      <c r="D1282" s="154"/>
    </row>
    <row r="1283" spans="4:4" outlineLevel="1" x14ac:dyDescent="0.25">
      <c r="D1283" s="154"/>
    </row>
    <row r="1284" spans="4:4" outlineLevel="1" x14ac:dyDescent="0.25">
      <c r="D1284" s="154"/>
    </row>
    <row r="1285" spans="4:4" outlineLevel="1" x14ac:dyDescent="0.25">
      <c r="D1285" s="154"/>
    </row>
    <row r="1286" spans="4:4" outlineLevel="1" x14ac:dyDescent="0.25">
      <c r="D1286" s="154"/>
    </row>
    <row r="1287" spans="4:4" x14ac:dyDescent="0.25">
      <c r="D1287" s="154"/>
    </row>
    <row r="1288" spans="4:4" outlineLevel="1" x14ac:dyDescent="0.25">
      <c r="D1288" s="154"/>
    </row>
    <row r="1289" spans="4:4" outlineLevel="1" x14ac:dyDescent="0.25">
      <c r="D1289" s="154"/>
    </row>
    <row r="1290" spans="4:4" outlineLevel="1" x14ac:dyDescent="0.25">
      <c r="D1290" s="154"/>
    </row>
    <row r="1291" spans="4:4" outlineLevel="1" x14ac:dyDescent="0.25">
      <c r="D1291" s="154"/>
    </row>
    <row r="1292" spans="4:4" outlineLevel="1" x14ac:dyDescent="0.25">
      <c r="D1292" s="154"/>
    </row>
    <row r="1293" spans="4:4" outlineLevel="1" x14ac:dyDescent="0.25">
      <c r="D1293" s="154"/>
    </row>
    <row r="1294" spans="4:4" outlineLevel="1" x14ac:dyDescent="0.25">
      <c r="D1294" s="154"/>
    </row>
    <row r="1295" spans="4:4" outlineLevel="1" x14ac:dyDescent="0.25">
      <c r="D1295" s="154"/>
    </row>
    <row r="1296" spans="4:4" outlineLevel="1" x14ac:dyDescent="0.25">
      <c r="D1296" s="154"/>
    </row>
    <row r="1297" spans="4:4" x14ac:dyDescent="0.25">
      <c r="D1297" s="154"/>
    </row>
    <row r="1298" spans="4:4" outlineLevel="1" x14ac:dyDescent="0.25">
      <c r="D1298" s="154"/>
    </row>
    <row r="1299" spans="4:4" outlineLevel="1" x14ac:dyDescent="0.25">
      <c r="D1299" s="154"/>
    </row>
    <row r="1300" spans="4:4" outlineLevel="1" x14ac:dyDescent="0.25">
      <c r="D1300" s="154"/>
    </row>
    <row r="1301" spans="4:4" outlineLevel="1" x14ac:dyDescent="0.25">
      <c r="D1301" s="154"/>
    </row>
    <row r="1302" spans="4:4" outlineLevel="1" x14ac:dyDescent="0.25">
      <c r="D1302" s="154"/>
    </row>
    <row r="1303" spans="4:4" outlineLevel="1" x14ac:dyDescent="0.25">
      <c r="D1303" s="154"/>
    </row>
    <row r="1304" spans="4:4" outlineLevel="1" x14ac:dyDescent="0.25">
      <c r="D1304" s="154"/>
    </row>
    <row r="1305" spans="4:4" outlineLevel="1" x14ac:dyDescent="0.25">
      <c r="D1305" s="154"/>
    </row>
    <row r="1306" spans="4:4" outlineLevel="1" x14ac:dyDescent="0.25">
      <c r="D1306" s="154"/>
    </row>
    <row r="1307" spans="4:4" x14ac:dyDescent="0.25">
      <c r="D1307" s="154"/>
    </row>
    <row r="1308" spans="4:4" outlineLevel="1" x14ac:dyDescent="0.25">
      <c r="D1308" s="154"/>
    </row>
    <row r="1309" spans="4:4" outlineLevel="1" x14ac:dyDescent="0.25">
      <c r="D1309" s="154"/>
    </row>
    <row r="1310" spans="4:4" outlineLevel="1" x14ac:dyDescent="0.25">
      <c r="D1310" s="154"/>
    </row>
    <row r="1311" spans="4:4" outlineLevel="1" x14ac:dyDescent="0.25">
      <c r="D1311" s="154"/>
    </row>
    <row r="1312" spans="4:4" outlineLevel="1" x14ac:dyDescent="0.25">
      <c r="D1312" s="154"/>
    </row>
    <row r="1313" spans="4:4" outlineLevel="1" x14ac:dyDescent="0.25">
      <c r="D1313" s="154"/>
    </row>
    <row r="1314" spans="4:4" outlineLevel="1" x14ac:dyDescent="0.25">
      <c r="D1314" s="154"/>
    </row>
    <row r="1315" spans="4:4" outlineLevel="1" x14ac:dyDescent="0.25">
      <c r="D1315" s="154"/>
    </row>
    <row r="1316" spans="4:4" outlineLevel="1" x14ac:dyDescent="0.25">
      <c r="D1316" s="154"/>
    </row>
    <row r="1317" spans="4:4" x14ac:dyDescent="0.25">
      <c r="D1317" s="154"/>
    </row>
    <row r="1318" spans="4:4" outlineLevel="1" x14ac:dyDescent="0.25">
      <c r="D1318" s="154"/>
    </row>
    <row r="1319" spans="4:4" outlineLevel="1" x14ac:dyDescent="0.25">
      <c r="D1319" s="154"/>
    </row>
    <row r="1320" spans="4:4" outlineLevel="1" x14ac:dyDescent="0.25">
      <c r="D1320" s="154"/>
    </row>
    <row r="1321" spans="4:4" outlineLevel="1" x14ac:dyDescent="0.25">
      <c r="D1321" s="154"/>
    </row>
    <row r="1322" spans="4:4" outlineLevel="1" x14ac:dyDescent="0.25">
      <c r="D1322" s="154"/>
    </row>
    <row r="1323" spans="4:4" outlineLevel="1" x14ac:dyDescent="0.25">
      <c r="D1323" s="154"/>
    </row>
    <row r="1324" spans="4:4" outlineLevel="1" x14ac:dyDescent="0.25">
      <c r="D1324" s="154"/>
    </row>
    <row r="1325" spans="4:4" outlineLevel="1" x14ac:dyDescent="0.25">
      <c r="D1325" s="154"/>
    </row>
    <row r="1326" spans="4:4" outlineLevel="1" x14ac:dyDescent="0.25">
      <c r="D1326" s="154"/>
    </row>
    <row r="1327" spans="4:4" x14ac:dyDescent="0.25">
      <c r="D1327" s="154"/>
    </row>
    <row r="1328" spans="4:4" outlineLevel="1" x14ac:dyDescent="0.25">
      <c r="D1328" s="154"/>
    </row>
    <row r="1329" spans="4:4" x14ac:dyDescent="0.25">
      <c r="D1329" s="154"/>
    </row>
    <row r="1330" spans="4:4" outlineLevel="1" x14ac:dyDescent="0.25">
      <c r="D1330" s="154"/>
    </row>
    <row r="1331" spans="4:4" x14ac:dyDescent="0.25">
      <c r="D1331" s="154"/>
    </row>
    <row r="1332" spans="4:4" outlineLevel="1" x14ac:dyDescent="0.25">
      <c r="D1332" s="154"/>
    </row>
    <row r="1333" spans="4:4" x14ac:dyDescent="0.25">
      <c r="D1333" s="154"/>
    </row>
    <row r="1334" spans="4:4" outlineLevel="1" x14ac:dyDescent="0.25">
      <c r="D1334" s="154"/>
    </row>
    <row r="1335" spans="4:4" outlineLevel="1" x14ac:dyDescent="0.25">
      <c r="D1335" s="154"/>
    </row>
    <row r="1336" spans="4:4" outlineLevel="1" x14ac:dyDescent="0.25">
      <c r="D1336" s="154"/>
    </row>
    <row r="1337" spans="4:4" x14ac:dyDescent="0.25">
      <c r="D1337" s="154"/>
    </row>
    <row r="1338" spans="4:4" outlineLevel="1" x14ac:dyDescent="0.25">
      <c r="D1338" s="154"/>
    </row>
    <row r="1339" spans="4:4" outlineLevel="1" x14ac:dyDescent="0.25">
      <c r="D1339" s="154"/>
    </row>
    <row r="1340" spans="4:4" outlineLevel="1" x14ac:dyDescent="0.25">
      <c r="D1340" s="154"/>
    </row>
    <row r="1341" spans="4:4" x14ac:dyDescent="0.25">
      <c r="D1341" s="154"/>
    </row>
    <row r="1342" spans="4:4" outlineLevel="1" x14ac:dyDescent="0.25">
      <c r="D1342" s="154"/>
    </row>
    <row r="1343" spans="4:4" outlineLevel="1" x14ac:dyDescent="0.25">
      <c r="D1343" s="154"/>
    </row>
    <row r="1344" spans="4:4" outlineLevel="1" x14ac:dyDescent="0.25">
      <c r="D1344" s="154"/>
    </row>
    <row r="1345" spans="4:4" outlineLevel="1" x14ac:dyDescent="0.25">
      <c r="D1345" s="154"/>
    </row>
    <row r="1346" spans="4:4" x14ac:dyDescent="0.25">
      <c r="D1346" s="154"/>
    </row>
    <row r="1347" spans="4:4" outlineLevel="1" x14ac:dyDescent="0.25">
      <c r="D1347" s="154"/>
    </row>
    <row r="1348" spans="4:4" outlineLevel="1" x14ac:dyDescent="0.25">
      <c r="D1348" s="154"/>
    </row>
    <row r="1349" spans="4:4" outlineLevel="1" x14ac:dyDescent="0.25">
      <c r="D1349" s="154"/>
    </row>
    <row r="1350" spans="4:4" outlineLevel="1" x14ac:dyDescent="0.25">
      <c r="D1350" s="154"/>
    </row>
    <row r="1351" spans="4:4" x14ac:dyDescent="0.25">
      <c r="D1351" s="154"/>
    </row>
    <row r="1352" spans="4:4" outlineLevel="1" x14ac:dyDescent="0.25">
      <c r="D1352" s="154"/>
    </row>
    <row r="1353" spans="4:4" outlineLevel="1" x14ac:dyDescent="0.25">
      <c r="D1353" s="154"/>
    </row>
    <row r="1354" spans="4:4" outlineLevel="1" x14ac:dyDescent="0.25">
      <c r="D1354" s="154"/>
    </row>
    <row r="1355" spans="4:4" outlineLevel="1" x14ac:dyDescent="0.25">
      <c r="D1355" s="154"/>
    </row>
    <row r="1356" spans="4:4" x14ac:dyDescent="0.25">
      <c r="D1356" s="154"/>
    </row>
    <row r="1357" spans="4:4" outlineLevel="1" x14ac:dyDescent="0.25">
      <c r="D1357" s="154"/>
    </row>
    <row r="1358" spans="4:4" outlineLevel="1" x14ac:dyDescent="0.25">
      <c r="D1358" s="154"/>
    </row>
    <row r="1359" spans="4:4" outlineLevel="1" x14ac:dyDescent="0.25">
      <c r="D1359" s="154"/>
    </row>
    <row r="1360" spans="4:4" outlineLevel="1" x14ac:dyDescent="0.25">
      <c r="D1360" s="154"/>
    </row>
    <row r="1361" spans="4:4" x14ac:dyDescent="0.25">
      <c r="D1361" s="154"/>
    </row>
    <row r="1362" spans="4:4" outlineLevel="1" x14ac:dyDescent="0.25">
      <c r="D1362" s="154"/>
    </row>
    <row r="1363" spans="4:4" x14ac:dyDescent="0.25">
      <c r="D1363" s="154"/>
    </row>
    <row r="1364" spans="4:4" outlineLevel="1" x14ac:dyDescent="0.25">
      <c r="D1364" s="154"/>
    </row>
    <row r="1365" spans="4:4" x14ac:dyDescent="0.25">
      <c r="D1365" s="154"/>
    </row>
    <row r="1366" spans="4:4" outlineLevel="1" x14ac:dyDescent="0.25">
      <c r="D1366" s="154"/>
    </row>
    <row r="1367" spans="4:4" x14ac:dyDescent="0.25">
      <c r="D1367" s="154"/>
    </row>
    <row r="1368" spans="4:4" outlineLevel="1" x14ac:dyDescent="0.25">
      <c r="D1368" s="154"/>
    </row>
    <row r="1369" spans="4:4" x14ac:dyDescent="0.25">
      <c r="D1369" s="154"/>
    </row>
    <row r="1370" spans="4:4" outlineLevel="1" x14ac:dyDescent="0.25">
      <c r="D1370" s="154"/>
    </row>
    <row r="1371" spans="4:4" x14ac:dyDescent="0.25">
      <c r="D1371" s="154"/>
    </row>
    <row r="1372" spans="4:4" outlineLevel="1" x14ac:dyDescent="0.25">
      <c r="D1372" s="154"/>
    </row>
    <row r="1373" spans="4:4" x14ac:dyDescent="0.25">
      <c r="D1373" s="154"/>
    </row>
    <row r="1374" spans="4:4" outlineLevel="1" x14ac:dyDescent="0.25">
      <c r="D1374" s="154"/>
    </row>
    <row r="1375" spans="4:4" x14ac:dyDescent="0.25">
      <c r="D1375" s="154"/>
    </row>
    <row r="1376" spans="4:4" outlineLevel="1" x14ac:dyDescent="0.25">
      <c r="D1376" s="154"/>
    </row>
    <row r="1377" spans="4:4" x14ac:dyDescent="0.25">
      <c r="D1377" s="154"/>
    </row>
    <row r="1378" spans="4:4" outlineLevel="1" x14ac:dyDescent="0.25">
      <c r="D1378" s="154"/>
    </row>
    <row r="1379" spans="4:4" x14ac:dyDescent="0.25">
      <c r="D1379" s="154"/>
    </row>
    <row r="1380" spans="4:4" outlineLevel="1" x14ac:dyDescent="0.25">
      <c r="D1380" s="154"/>
    </row>
    <row r="1381" spans="4:4" x14ac:dyDescent="0.25">
      <c r="D1381" s="154"/>
    </row>
    <row r="1382" spans="4:4" outlineLevel="1" x14ac:dyDescent="0.25">
      <c r="D1382" s="154"/>
    </row>
    <row r="1383" spans="4:4" x14ac:dyDescent="0.25">
      <c r="D1383" s="154"/>
    </row>
    <row r="1384" spans="4:4" outlineLevel="1" x14ac:dyDescent="0.25">
      <c r="D1384" s="154"/>
    </row>
    <row r="1385" spans="4:4" outlineLevel="1" x14ac:dyDescent="0.25">
      <c r="D1385" s="154"/>
    </row>
    <row r="1386" spans="4:4" outlineLevel="1" x14ac:dyDescent="0.25">
      <c r="D1386" s="154"/>
    </row>
    <row r="1387" spans="4:4" outlineLevel="1" x14ac:dyDescent="0.25">
      <c r="D1387" s="154"/>
    </row>
    <row r="1388" spans="4:4" outlineLevel="1" x14ac:dyDescent="0.25">
      <c r="D1388" s="154"/>
    </row>
    <row r="1389" spans="4:4" outlineLevel="1" x14ac:dyDescent="0.25">
      <c r="D1389" s="154"/>
    </row>
    <row r="1390" spans="4:4" outlineLevel="1" x14ac:dyDescent="0.25">
      <c r="D1390" s="154"/>
    </row>
    <row r="1391" spans="4:4" outlineLevel="1" x14ac:dyDescent="0.25">
      <c r="D1391" s="154"/>
    </row>
    <row r="1392" spans="4:4" outlineLevel="1" x14ac:dyDescent="0.25">
      <c r="D1392" s="154"/>
    </row>
    <row r="1393" spans="4:4" x14ac:dyDescent="0.25">
      <c r="D1393" s="154"/>
    </row>
    <row r="1394" spans="4:4" outlineLevel="1" x14ac:dyDescent="0.25">
      <c r="D1394" s="154"/>
    </row>
    <row r="1395" spans="4:4" outlineLevel="1" x14ac:dyDescent="0.25">
      <c r="D1395" s="154"/>
    </row>
    <row r="1396" spans="4:4" outlineLevel="1" x14ac:dyDescent="0.25">
      <c r="D1396" s="154"/>
    </row>
    <row r="1397" spans="4:4" outlineLevel="1" x14ac:dyDescent="0.25">
      <c r="D1397" s="154"/>
    </row>
    <row r="1398" spans="4:4" outlineLevel="1" x14ac:dyDescent="0.25">
      <c r="D1398" s="154"/>
    </row>
    <row r="1399" spans="4:4" outlineLevel="1" x14ac:dyDescent="0.25">
      <c r="D1399" s="154"/>
    </row>
    <row r="1400" spans="4:4" outlineLevel="1" x14ac:dyDescent="0.25">
      <c r="D1400" s="154"/>
    </row>
    <row r="1401" spans="4:4" outlineLevel="1" x14ac:dyDescent="0.25">
      <c r="D1401" s="154"/>
    </row>
    <row r="1402" spans="4:4" outlineLevel="1" x14ac:dyDescent="0.25">
      <c r="D1402" s="154"/>
    </row>
    <row r="1403" spans="4:4" x14ac:dyDescent="0.25">
      <c r="D1403" s="154"/>
    </row>
    <row r="1404" spans="4:4" outlineLevel="1" x14ac:dyDescent="0.25">
      <c r="D1404" s="154"/>
    </row>
    <row r="1405" spans="4:4" outlineLevel="1" x14ac:dyDescent="0.25">
      <c r="D1405" s="154"/>
    </row>
    <row r="1406" spans="4:4" outlineLevel="1" x14ac:dyDescent="0.25">
      <c r="D1406" s="154"/>
    </row>
    <row r="1407" spans="4:4" outlineLevel="1" x14ac:dyDescent="0.25">
      <c r="D1407" s="154"/>
    </row>
    <row r="1408" spans="4:4" outlineLevel="1" x14ac:dyDescent="0.25">
      <c r="D1408" s="154"/>
    </row>
    <row r="1409" spans="4:4" outlineLevel="1" x14ac:dyDescent="0.25">
      <c r="D1409" s="154"/>
    </row>
    <row r="1410" spans="4:4" x14ac:dyDescent="0.25">
      <c r="D1410" s="154"/>
    </row>
    <row r="1411" spans="4:4" outlineLevel="1" x14ac:dyDescent="0.25">
      <c r="D1411" s="154"/>
    </row>
    <row r="1412" spans="4:4" outlineLevel="1" x14ac:dyDescent="0.25">
      <c r="D1412" s="154"/>
    </row>
    <row r="1413" spans="4:4" outlineLevel="1" x14ac:dyDescent="0.25">
      <c r="D1413" s="154"/>
    </row>
    <row r="1414" spans="4:4" outlineLevel="1" x14ac:dyDescent="0.25">
      <c r="D1414" s="154"/>
    </row>
    <row r="1415" spans="4:4" outlineLevel="1" x14ac:dyDescent="0.25">
      <c r="D1415" s="154"/>
    </row>
    <row r="1416" spans="4:4" outlineLevel="1" x14ac:dyDescent="0.25">
      <c r="D1416" s="154"/>
    </row>
    <row r="1417" spans="4:4" x14ac:dyDescent="0.25">
      <c r="D1417" s="154"/>
    </row>
    <row r="1418" spans="4:4" outlineLevel="1" x14ac:dyDescent="0.25">
      <c r="D1418" s="154"/>
    </row>
    <row r="1419" spans="4:4" outlineLevel="1" x14ac:dyDescent="0.25">
      <c r="D1419" s="154"/>
    </row>
    <row r="1420" spans="4:4" outlineLevel="1" x14ac:dyDescent="0.25">
      <c r="D1420" s="154"/>
    </row>
    <row r="1421" spans="4:4" outlineLevel="1" x14ac:dyDescent="0.25">
      <c r="D1421" s="154"/>
    </row>
    <row r="1422" spans="4:4" outlineLevel="1" x14ac:dyDescent="0.25">
      <c r="D1422" s="154"/>
    </row>
    <row r="1423" spans="4:4" outlineLevel="1" x14ac:dyDescent="0.25">
      <c r="D1423" s="154"/>
    </row>
    <row r="1424" spans="4:4" outlineLevel="1" x14ac:dyDescent="0.25">
      <c r="D1424" s="154"/>
    </row>
    <row r="1425" spans="4:4" x14ac:dyDescent="0.25">
      <c r="D1425" s="154"/>
    </row>
    <row r="1426" spans="4:4" outlineLevel="1" x14ac:dyDescent="0.25">
      <c r="D1426" s="154"/>
    </row>
    <row r="1427" spans="4:4" outlineLevel="1" x14ac:dyDescent="0.25">
      <c r="D1427" s="154"/>
    </row>
    <row r="1428" spans="4:4" outlineLevel="1" x14ac:dyDescent="0.25">
      <c r="D1428" s="154"/>
    </row>
    <row r="1429" spans="4:4" outlineLevel="1" x14ac:dyDescent="0.25">
      <c r="D1429" s="154"/>
    </row>
    <row r="1430" spans="4:4" outlineLevel="1" x14ac:dyDescent="0.25">
      <c r="D1430" s="154"/>
    </row>
    <row r="1431" spans="4:4" x14ac:dyDescent="0.25">
      <c r="D1431" s="154"/>
    </row>
    <row r="1432" spans="4:4" outlineLevel="1" x14ac:dyDescent="0.25">
      <c r="D1432" s="154"/>
    </row>
    <row r="1433" spans="4:4" outlineLevel="1" x14ac:dyDescent="0.25">
      <c r="D1433" s="154"/>
    </row>
    <row r="1434" spans="4:4" outlineLevel="1" x14ac:dyDescent="0.25">
      <c r="D1434" s="154"/>
    </row>
    <row r="1435" spans="4:4" x14ac:dyDescent="0.25">
      <c r="D1435" s="154"/>
    </row>
    <row r="1436" spans="4:4" outlineLevel="1" x14ac:dyDescent="0.25">
      <c r="D1436" s="154"/>
    </row>
    <row r="1437" spans="4:4" outlineLevel="1" x14ac:dyDescent="0.25">
      <c r="D1437" s="154"/>
    </row>
    <row r="1438" spans="4:4" outlineLevel="1" x14ac:dyDescent="0.25">
      <c r="D1438" s="154"/>
    </row>
    <row r="1439" spans="4:4" outlineLevel="1" x14ac:dyDescent="0.25">
      <c r="D1439" s="154"/>
    </row>
    <row r="1440" spans="4:4" x14ac:dyDescent="0.25">
      <c r="D1440" s="154"/>
    </row>
    <row r="1441" spans="4:4" outlineLevel="1" x14ac:dyDescent="0.25">
      <c r="D1441" s="154"/>
    </row>
    <row r="1442" spans="4:4" outlineLevel="1" x14ac:dyDescent="0.25">
      <c r="D1442" s="154"/>
    </row>
    <row r="1443" spans="4:4" outlineLevel="1" x14ac:dyDescent="0.25">
      <c r="D1443" s="154"/>
    </row>
    <row r="1444" spans="4:4" outlineLevel="1" x14ac:dyDescent="0.25">
      <c r="D1444" s="154"/>
    </row>
    <row r="1445" spans="4:4" outlineLevel="1" x14ac:dyDescent="0.25">
      <c r="D1445" s="154"/>
    </row>
    <row r="1446" spans="4:4" x14ac:dyDescent="0.25">
      <c r="D1446" s="154"/>
    </row>
    <row r="1447" spans="4:4" outlineLevel="1" x14ac:dyDescent="0.25">
      <c r="D1447" s="154"/>
    </row>
    <row r="1448" spans="4:4" outlineLevel="1" x14ac:dyDescent="0.25">
      <c r="D1448" s="154"/>
    </row>
    <row r="1449" spans="4:4" outlineLevel="1" x14ac:dyDescent="0.25">
      <c r="D1449" s="154"/>
    </row>
    <row r="1450" spans="4:4" outlineLevel="1" x14ac:dyDescent="0.25">
      <c r="D1450" s="154"/>
    </row>
    <row r="1451" spans="4:4" outlineLevel="1" x14ac:dyDescent="0.25">
      <c r="D1451" s="154"/>
    </row>
    <row r="1452" spans="4:4" outlineLevel="1" x14ac:dyDescent="0.25">
      <c r="D1452" s="154"/>
    </row>
    <row r="1453" spans="4:4" outlineLevel="1" x14ac:dyDescent="0.25">
      <c r="D1453" s="154"/>
    </row>
    <row r="1454" spans="4:4" outlineLevel="1" x14ac:dyDescent="0.25">
      <c r="D1454" s="154"/>
    </row>
    <row r="1455" spans="4:4" x14ac:dyDescent="0.25">
      <c r="D1455" s="154"/>
    </row>
    <row r="1456" spans="4:4" outlineLevel="1" x14ac:dyDescent="0.25">
      <c r="D1456" s="154"/>
    </row>
    <row r="1457" spans="4:4" outlineLevel="1" x14ac:dyDescent="0.25">
      <c r="D1457" s="154"/>
    </row>
    <row r="1458" spans="4:4" outlineLevel="1" x14ac:dyDescent="0.25">
      <c r="D1458" s="154"/>
    </row>
    <row r="1459" spans="4:4" outlineLevel="1" x14ac:dyDescent="0.25">
      <c r="D1459" s="154"/>
    </row>
    <row r="1460" spans="4:4" outlineLevel="1" x14ac:dyDescent="0.25">
      <c r="D1460" s="154"/>
    </row>
    <row r="1461" spans="4:4" outlineLevel="1" x14ac:dyDescent="0.25">
      <c r="D1461" s="154"/>
    </row>
    <row r="1462" spans="4:4" outlineLevel="1" x14ac:dyDescent="0.25">
      <c r="D1462" s="154"/>
    </row>
    <row r="1463" spans="4:4" outlineLevel="1" x14ac:dyDescent="0.25">
      <c r="D1463" s="154"/>
    </row>
    <row r="1464" spans="4:4" outlineLevel="1" x14ac:dyDescent="0.25">
      <c r="D1464" s="154"/>
    </row>
    <row r="1465" spans="4:4" outlineLevel="1" x14ac:dyDescent="0.25">
      <c r="D1465" s="154"/>
    </row>
    <row r="1466" spans="4:4" outlineLevel="1" x14ac:dyDescent="0.25">
      <c r="D1466" s="154"/>
    </row>
    <row r="1467" spans="4:4" x14ac:dyDescent="0.25">
      <c r="D1467" s="154"/>
    </row>
    <row r="1468" spans="4:4" outlineLevel="1" x14ac:dyDescent="0.25">
      <c r="D1468" s="154"/>
    </row>
    <row r="1469" spans="4:4" outlineLevel="1" x14ac:dyDescent="0.25">
      <c r="D1469" s="154"/>
    </row>
    <row r="1470" spans="4:4" outlineLevel="1" x14ac:dyDescent="0.25">
      <c r="D1470" s="154"/>
    </row>
    <row r="1471" spans="4:4" outlineLevel="1" x14ac:dyDescent="0.25">
      <c r="D1471" s="154"/>
    </row>
    <row r="1472" spans="4:4" x14ac:dyDescent="0.25">
      <c r="D1472" s="154"/>
    </row>
    <row r="1473" spans="4:4" outlineLevel="1" x14ac:dyDescent="0.25">
      <c r="D1473" s="154"/>
    </row>
    <row r="1474" spans="4:4" outlineLevel="1" x14ac:dyDescent="0.25">
      <c r="D1474" s="154"/>
    </row>
    <row r="1475" spans="4:4" outlineLevel="1" x14ac:dyDescent="0.25">
      <c r="D1475" s="154"/>
    </row>
    <row r="1476" spans="4:4" outlineLevel="1" x14ac:dyDescent="0.25">
      <c r="D1476" s="154"/>
    </row>
    <row r="1477" spans="4:4" outlineLevel="1" x14ac:dyDescent="0.25">
      <c r="D1477" s="154"/>
    </row>
    <row r="1478" spans="4:4" outlineLevel="1" x14ac:dyDescent="0.25">
      <c r="D1478" s="154"/>
    </row>
    <row r="1479" spans="4:4" x14ac:dyDescent="0.25">
      <c r="D1479" s="154"/>
    </row>
    <row r="1480" spans="4:4" outlineLevel="1" x14ac:dyDescent="0.25">
      <c r="D1480" s="154"/>
    </row>
    <row r="1481" spans="4:4" outlineLevel="1" x14ac:dyDescent="0.25">
      <c r="D1481" s="154"/>
    </row>
    <row r="1482" spans="4:4" outlineLevel="1" x14ac:dyDescent="0.25">
      <c r="D1482" s="154"/>
    </row>
    <row r="1483" spans="4:4" outlineLevel="1" x14ac:dyDescent="0.25">
      <c r="D1483" s="154"/>
    </row>
    <row r="1484" spans="4:4" outlineLevel="1" x14ac:dyDescent="0.25">
      <c r="D1484" s="154"/>
    </row>
    <row r="1485" spans="4:4" outlineLevel="1" x14ac:dyDescent="0.25">
      <c r="D1485" s="154"/>
    </row>
    <row r="1486" spans="4:4" outlineLevel="1" x14ac:dyDescent="0.25">
      <c r="D1486" s="154"/>
    </row>
    <row r="1487" spans="4:4" outlineLevel="1" x14ac:dyDescent="0.25">
      <c r="D1487" s="154"/>
    </row>
    <row r="1488" spans="4:4" x14ac:dyDescent="0.25">
      <c r="D1488" s="154"/>
    </row>
    <row r="1489" spans="4:4" outlineLevel="1" x14ac:dyDescent="0.25">
      <c r="D1489" s="154"/>
    </row>
    <row r="1490" spans="4:4" outlineLevel="1" x14ac:dyDescent="0.25">
      <c r="D1490" s="154"/>
    </row>
    <row r="1491" spans="4:4" outlineLevel="1" x14ac:dyDescent="0.25">
      <c r="D1491" s="154"/>
    </row>
    <row r="1492" spans="4:4" outlineLevel="1" x14ac:dyDescent="0.25">
      <c r="D1492" s="154"/>
    </row>
    <row r="1493" spans="4:4" outlineLevel="1" x14ac:dyDescent="0.25">
      <c r="D1493" s="154"/>
    </row>
    <row r="1494" spans="4:4" outlineLevel="1" x14ac:dyDescent="0.25">
      <c r="D1494" s="154"/>
    </row>
    <row r="1495" spans="4:4" outlineLevel="1" x14ac:dyDescent="0.25">
      <c r="D1495" s="154"/>
    </row>
    <row r="1496" spans="4:4" outlineLevel="1" x14ac:dyDescent="0.25">
      <c r="D1496" s="154"/>
    </row>
    <row r="1497" spans="4:4" x14ac:dyDescent="0.25">
      <c r="D1497" s="154"/>
    </row>
    <row r="1498" spans="4:4" outlineLevel="1" x14ac:dyDescent="0.25">
      <c r="D1498" s="154"/>
    </row>
    <row r="1499" spans="4:4" outlineLevel="1" x14ac:dyDescent="0.25">
      <c r="D1499" s="154"/>
    </row>
    <row r="1500" spans="4:4" outlineLevel="1" x14ac:dyDescent="0.25">
      <c r="D1500" s="154"/>
    </row>
    <row r="1501" spans="4:4" outlineLevel="1" x14ac:dyDescent="0.25">
      <c r="D1501" s="154"/>
    </row>
    <row r="1502" spans="4:4" outlineLevel="1" x14ac:dyDescent="0.25">
      <c r="D1502" s="154"/>
    </row>
    <row r="1503" spans="4:4" outlineLevel="1" x14ac:dyDescent="0.25">
      <c r="D1503" s="154"/>
    </row>
    <row r="1504" spans="4:4" outlineLevel="1" x14ac:dyDescent="0.25">
      <c r="D1504" s="154"/>
    </row>
    <row r="1505" spans="4:4" outlineLevel="1" x14ac:dyDescent="0.25">
      <c r="D1505" s="154"/>
    </row>
    <row r="1506" spans="4:4" x14ac:dyDescent="0.25">
      <c r="D1506" s="154"/>
    </row>
    <row r="1507" spans="4:4" outlineLevel="1" x14ac:dyDescent="0.25">
      <c r="D1507" s="154"/>
    </row>
    <row r="1508" spans="4:4" outlineLevel="1" x14ac:dyDescent="0.25">
      <c r="D1508" s="154"/>
    </row>
    <row r="1509" spans="4:4" outlineLevel="1" x14ac:dyDescent="0.25">
      <c r="D1509" s="154"/>
    </row>
    <row r="1510" spans="4:4" outlineLevel="1" x14ac:dyDescent="0.25">
      <c r="D1510" s="154"/>
    </row>
    <row r="1511" spans="4:4" outlineLevel="1" x14ac:dyDescent="0.25">
      <c r="D1511" s="154"/>
    </row>
    <row r="1512" spans="4:4" outlineLevel="1" x14ac:dyDescent="0.25">
      <c r="D1512" s="154"/>
    </row>
    <row r="1513" spans="4:4" outlineLevel="1" x14ac:dyDescent="0.25">
      <c r="D1513" s="154"/>
    </row>
    <row r="1514" spans="4:4" outlineLevel="1" x14ac:dyDescent="0.25">
      <c r="D1514" s="154"/>
    </row>
    <row r="1515" spans="4:4" x14ac:dyDescent="0.25">
      <c r="D1515" s="154"/>
    </row>
    <row r="1516" spans="4:4" outlineLevel="1" x14ac:dyDescent="0.25">
      <c r="D1516" s="154"/>
    </row>
    <row r="1517" spans="4:4" outlineLevel="1" x14ac:dyDescent="0.25">
      <c r="D1517" s="154"/>
    </row>
    <row r="1518" spans="4:4" outlineLevel="1" x14ac:dyDescent="0.25">
      <c r="D1518" s="154"/>
    </row>
    <row r="1519" spans="4:4" outlineLevel="1" x14ac:dyDescent="0.25">
      <c r="D1519" s="154"/>
    </row>
    <row r="1520" spans="4:4" outlineLevel="1" x14ac:dyDescent="0.25">
      <c r="D1520" s="154"/>
    </row>
    <row r="1521" spans="4:4" outlineLevel="1" x14ac:dyDescent="0.25">
      <c r="D1521" s="154"/>
    </row>
    <row r="1522" spans="4:4" outlineLevel="1" x14ac:dyDescent="0.25">
      <c r="D1522" s="154"/>
    </row>
    <row r="1523" spans="4:4" outlineLevel="1" x14ac:dyDescent="0.25">
      <c r="D1523" s="154"/>
    </row>
    <row r="1524" spans="4:4" x14ac:dyDescent="0.25">
      <c r="D1524" s="154"/>
    </row>
    <row r="1525" spans="4:4" outlineLevel="1" x14ac:dyDescent="0.25">
      <c r="D1525" s="154"/>
    </row>
    <row r="1526" spans="4:4" outlineLevel="1" x14ac:dyDescent="0.25">
      <c r="D1526" s="154"/>
    </row>
    <row r="1527" spans="4:4" outlineLevel="1" x14ac:dyDescent="0.25">
      <c r="D1527" s="154"/>
    </row>
    <row r="1528" spans="4:4" outlineLevel="1" x14ac:dyDescent="0.25">
      <c r="D1528" s="154"/>
    </row>
    <row r="1529" spans="4:4" outlineLevel="1" x14ac:dyDescent="0.25">
      <c r="D1529" s="154"/>
    </row>
    <row r="1530" spans="4:4" outlineLevel="1" x14ac:dyDescent="0.25">
      <c r="D1530" s="154"/>
    </row>
    <row r="1531" spans="4:4" outlineLevel="1" x14ac:dyDescent="0.25">
      <c r="D1531" s="154"/>
    </row>
    <row r="1532" spans="4:4" outlineLevel="1" x14ac:dyDescent="0.25">
      <c r="D1532" s="154"/>
    </row>
    <row r="1533" spans="4:4" x14ac:dyDescent="0.25">
      <c r="D1533" s="154"/>
    </row>
    <row r="1534" spans="4:4" outlineLevel="1" x14ac:dyDescent="0.25">
      <c r="D1534" s="154"/>
    </row>
    <row r="1535" spans="4:4" outlineLevel="1" x14ac:dyDescent="0.25">
      <c r="D1535" s="154"/>
    </row>
    <row r="1536" spans="4:4" outlineLevel="1" x14ac:dyDescent="0.25">
      <c r="D1536" s="154"/>
    </row>
    <row r="1537" spans="4:4" outlineLevel="1" x14ac:dyDescent="0.25">
      <c r="D1537" s="154"/>
    </row>
    <row r="1538" spans="4:4" outlineLevel="1" x14ac:dyDescent="0.25">
      <c r="D1538" s="154"/>
    </row>
    <row r="1539" spans="4:4" outlineLevel="1" x14ac:dyDescent="0.25">
      <c r="D1539" s="154"/>
    </row>
    <row r="1540" spans="4:4" outlineLevel="1" x14ac:dyDescent="0.25">
      <c r="D1540" s="154"/>
    </row>
    <row r="1541" spans="4:4" outlineLevel="1" x14ac:dyDescent="0.25">
      <c r="D1541" s="154"/>
    </row>
    <row r="1542" spans="4:4" x14ac:dyDescent="0.25">
      <c r="D1542" s="154"/>
    </row>
    <row r="1543" spans="4:4" outlineLevel="1" x14ac:dyDescent="0.25">
      <c r="D1543" s="154"/>
    </row>
    <row r="1544" spans="4:4" outlineLevel="1" x14ac:dyDescent="0.25">
      <c r="D1544" s="154"/>
    </row>
    <row r="1545" spans="4:4" outlineLevel="1" x14ac:dyDescent="0.25">
      <c r="D1545" s="154"/>
    </row>
    <row r="1546" spans="4:4" outlineLevel="1" x14ac:dyDescent="0.25">
      <c r="D1546" s="154"/>
    </row>
    <row r="1547" spans="4:4" outlineLevel="1" x14ac:dyDescent="0.25">
      <c r="D1547" s="154"/>
    </row>
    <row r="1548" spans="4:4" outlineLevel="1" x14ac:dyDescent="0.25">
      <c r="D1548" s="154"/>
    </row>
    <row r="1549" spans="4:4" outlineLevel="1" x14ac:dyDescent="0.25">
      <c r="D1549" s="154"/>
    </row>
    <row r="1550" spans="4:4" outlineLevel="1" x14ac:dyDescent="0.25">
      <c r="D1550" s="154"/>
    </row>
    <row r="1551" spans="4:4" x14ac:dyDescent="0.25">
      <c r="D1551" s="154"/>
    </row>
    <row r="1552" spans="4:4" outlineLevel="1" x14ac:dyDescent="0.25">
      <c r="D1552" s="154"/>
    </row>
    <row r="1553" spans="4:4" outlineLevel="1" x14ac:dyDescent="0.25">
      <c r="D1553" s="154"/>
    </row>
    <row r="1554" spans="4:4" outlineLevel="1" x14ac:dyDescent="0.25">
      <c r="D1554" s="154"/>
    </row>
    <row r="1555" spans="4:4" outlineLevel="1" x14ac:dyDescent="0.25">
      <c r="D1555" s="154"/>
    </row>
    <row r="1556" spans="4:4" outlineLevel="1" x14ac:dyDescent="0.25">
      <c r="D1556" s="154"/>
    </row>
    <row r="1557" spans="4:4" outlineLevel="1" x14ac:dyDescent="0.25">
      <c r="D1557" s="154"/>
    </row>
    <row r="1558" spans="4:4" outlineLevel="1" x14ac:dyDescent="0.25">
      <c r="D1558" s="154"/>
    </row>
    <row r="1559" spans="4:4" outlineLevel="1" x14ac:dyDescent="0.25">
      <c r="D1559" s="154"/>
    </row>
    <row r="1560" spans="4:4" x14ac:dyDescent="0.25">
      <c r="D1560" s="154"/>
    </row>
    <row r="1561" spans="4:4" outlineLevel="1" x14ac:dyDescent="0.25">
      <c r="D1561" s="154"/>
    </row>
    <row r="1562" spans="4:4" outlineLevel="1" x14ac:dyDescent="0.25">
      <c r="D1562" s="154"/>
    </row>
    <row r="1563" spans="4:4" outlineLevel="1" x14ac:dyDescent="0.25">
      <c r="D1563" s="154"/>
    </row>
    <row r="1564" spans="4:4" outlineLevel="1" x14ac:dyDescent="0.25">
      <c r="D1564" s="154"/>
    </row>
    <row r="1565" spans="4:4" outlineLevel="1" x14ac:dyDescent="0.25">
      <c r="D1565" s="154"/>
    </row>
    <row r="1566" spans="4:4" outlineLevel="1" x14ac:dyDescent="0.25">
      <c r="D1566" s="154"/>
    </row>
    <row r="1567" spans="4:4" outlineLevel="1" x14ac:dyDescent="0.25">
      <c r="D1567" s="154"/>
    </row>
    <row r="1568" spans="4:4" outlineLevel="1" x14ac:dyDescent="0.25">
      <c r="D1568" s="154"/>
    </row>
    <row r="1569" spans="4:4" outlineLevel="1" x14ac:dyDescent="0.25">
      <c r="D1569" s="154"/>
    </row>
    <row r="1570" spans="4:4" outlineLevel="1" x14ac:dyDescent="0.25">
      <c r="D1570" s="154"/>
    </row>
    <row r="1571" spans="4:4" outlineLevel="1" x14ac:dyDescent="0.25">
      <c r="D1571" s="154"/>
    </row>
    <row r="1572" spans="4:4" outlineLevel="1" x14ac:dyDescent="0.25">
      <c r="D1572" s="154"/>
    </row>
    <row r="1573" spans="4:4" outlineLevel="1" x14ac:dyDescent="0.25">
      <c r="D1573" s="154"/>
    </row>
    <row r="1574" spans="4:4" x14ac:dyDescent="0.25">
      <c r="D1574" s="154"/>
    </row>
    <row r="1575" spans="4:4" outlineLevel="1" x14ac:dyDescent="0.25">
      <c r="D1575" s="154"/>
    </row>
    <row r="1576" spans="4:4" outlineLevel="1" x14ac:dyDescent="0.25">
      <c r="D1576" s="154"/>
    </row>
    <row r="1577" spans="4:4" outlineLevel="1" x14ac:dyDescent="0.25">
      <c r="D1577" s="154"/>
    </row>
    <row r="1578" spans="4:4" outlineLevel="1" x14ac:dyDescent="0.25">
      <c r="D1578" s="154"/>
    </row>
    <row r="1579" spans="4:4" outlineLevel="1" x14ac:dyDescent="0.25">
      <c r="D1579" s="154"/>
    </row>
    <row r="1580" spans="4:4" x14ac:dyDescent="0.25">
      <c r="D1580" s="154"/>
    </row>
    <row r="1581" spans="4:4" outlineLevel="1" x14ac:dyDescent="0.25">
      <c r="D1581" s="154"/>
    </row>
    <row r="1582" spans="4:4" outlineLevel="1" x14ac:dyDescent="0.25">
      <c r="D1582" s="154"/>
    </row>
    <row r="1583" spans="4:4" outlineLevel="1" x14ac:dyDescent="0.25">
      <c r="D1583" s="154"/>
    </row>
    <row r="1584" spans="4:4" x14ac:dyDescent="0.25">
      <c r="D1584" s="154"/>
    </row>
    <row r="1585" spans="4:4" outlineLevel="1" x14ac:dyDescent="0.25">
      <c r="D1585" s="154"/>
    </row>
    <row r="1586" spans="4:4" outlineLevel="1" x14ac:dyDescent="0.25">
      <c r="D1586" s="154"/>
    </row>
    <row r="1587" spans="4:4" outlineLevel="1" x14ac:dyDescent="0.25">
      <c r="D1587" s="154"/>
    </row>
    <row r="1588" spans="4:4" x14ac:dyDescent="0.25">
      <c r="D1588" s="154"/>
    </row>
    <row r="1589" spans="4:4" outlineLevel="1" x14ac:dyDescent="0.25">
      <c r="D1589" s="154"/>
    </row>
    <row r="1590" spans="4:4" outlineLevel="1" x14ac:dyDescent="0.25">
      <c r="D1590" s="154"/>
    </row>
    <row r="1591" spans="4:4" outlineLevel="1" x14ac:dyDescent="0.25">
      <c r="D1591" s="154"/>
    </row>
    <row r="1592" spans="4:4" outlineLevel="1" x14ac:dyDescent="0.25">
      <c r="D1592" s="154"/>
    </row>
    <row r="1593" spans="4:4" outlineLevel="1" x14ac:dyDescent="0.25">
      <c r="D1593" s="154"/>
    </row>
    <row r="1594" spans="4:4" outlineLevel="1" x14ac:dyDescent="0.25">
      <c r="D1594" s="154"/>
    </row>
    <row r="1595" spans="4:4" x14ac:dyDescent="0.25">
      <c r="D1595" s="154"/>
    </row>
    <row r="1596" spans="4:4" outlineLevel="1" x14ac:dyDescent="0.25">
      <c r="D1596" s="154"/>
    </row>
    <row r="1597" spans="4:4" outlineLevel="1" x14ac:dyDescent="0.25">
      <c r="D1597" s="154"/>
    </row>
    <row r="1598" spans="4:4" outlineLevel="1" x14ac:dyDescent="0.25">
      <c r="D1598" s="154"/>
    </row>
    <row r="1599" spans="4:4" outlineLevel="1" x14ac:dyDescent="0.25">
      <c r="D1599" s="154"/>
    </row>
    <row r="1600" spans="4:4" outlineLevel="1" x14ac:dyDescent="0.25">
      <c r="D1600" s="154"/>
    </row>
    <row r="1601" spans="4:4" outlineLevel="1" x14ac:dyDescent="0.25">
      <c r="D1601" s="154"/>
    </row>
    <row r="1602" spans="4:4" x14ac:dyDescent="0.25">
      <c r="D1602" s="154"/>
    </row>
    <row r="1603" spans="4:4" outlineLevel="1" x14ac:dyDescent="0.25">
      <c r="D1603" s="154"/>
    </row>
    <row r="1604" spans="4:4" outlineLevel="1" x14ac:dyDescent="0.25">
      <c r="D1604" s="154"/>
    </row>
    <row r="1605" spans="4:4" outlineLevel="1" x14ac:dyDescent="0.25">
      <c r="D1605" s="154"/>
    </row>
    <row r="1606" spans="4:4" outlineLevel="1" x14ac:dyDescent="0.25">
      <c r="D1606" s="154"/>
    </row>
    <row r="1607" spans="4:4" x14ac:dyDescent="0.25">
      <c r="D1607" s="154"/>
    </row>
    <row r="1608" spans="4:4" outlineLevel="1" x14ac:dyDescent="0.25">
      <c r="D1608" s="154"/>
    </row>
    <row r="1609" spans="4:4" outlineLevel="1" x14ac:dyDescent="0.25">
      <c r="D1609" s="154"/>
    </row>
    <row r="1610" spans="4:4" outlineLevel="1" x14ac:dyDescent="0.25">
      <c r="D1610" s="154"/>
    </row>
    <row r="1611" spans="4:4" outlineLevel="1" x14ac:dyDescent="0.25">
      <c r="D1611" s="154"/>
    </row>
    <row r="1612" spans="4:4" x14ac:dyDescent="0.25">
      <c r="D1612" s="154"/>
    </row>
    <row r="1613" spans="4:4" outlineLevel="1" x14ac:dyDescent="0.25">
      <c r="D1613" s="154"/>
    </row>
    <row r="1614" spans="4:4" outlineLevel="1" x14ac:dyDescent="0.25">
      <c r="D1614" s="154"/>
    </row>
    <row r="1615" spans="4:4" outlineLevel="1" x14ac:dyDescent="0.25">
      <c r="D1615" s="154"/>
    </row>
    <row r="1616" spans="4:4" outlineLevel="1" x14ac:dyDescent="0.25">
      <c r="D1616" s="154"/>
    </row>
    <row r="1617" spans="4:4" x14ac:dyDescent="0.25">
      <c r="D1617" s="154"/>
    </row>
    <row r="1618" spans="4:4" outlineLevel="1" x14ac:dyDescent="0.25">
      <c r="D1618" s="154"/>
    </row>
    <row r="1619" spans="4:4" outlineLevel="1" x14ac:dyDescent="0.25">
      <c r="D1619" s="154"/>
    </row>
    <row r="1620" spans="4:4" outlineLevel="1" x14ac:dyDescent="0.25">
      <c r="D1620" s="154"/>
    </row>
    <row r="1621" spans="4:4" outlineLevel="1" x14ac:dyDescent="0.25">
      <c r="D1621" s="154"/>
    </row>
    <row r="1622" spans="4:4" outlineLevel="1" x14ac:dyDescent="0.25">
      <c r="D1622" s="154"/>
    </row>
    <row r="1623" spans="4:4" x14ac:dyDescent="0.25">
      <c r="D1623" s="154"/>
    </row>
    <row r="1624" spans="4:4" outlineLevel="1" x14ac:dyDescent="0.25">
      <c r="D1624" s="154"/>
    </row>
    <row r="1625" spans="4:4" outlineLevel="1" x14ac:dyDescent="0.25">
      <c r="D1625" s="154"/>
    </row>
    <row r="1626" spans="4:4" outlineLevel="1" x14ac:dyDescent="0.25">
      <c r="D1626" s="154"/>
    </row>
    <row r="1627" spans="4:4" outlineLevel="1" x14ac:dyDescent="0.25">
      <c r="D1627" s="154"/>
    </row>
    <row r="1628" spans="4:4" outlineLevel="1" x14ac:dyDescent="0.25">
      <c r="D1628" s="154"/>
    </row>
    <row r="1629" spans="4:4" x14ac:dyDescent="0.25">
      <c r="D1629" s="154"/>
    </row>
    <row r="1630" spans="4:4" outlineLevel="1" x14ac:dyDescent="0.25">
      <c r="D1630" s="154"/>
    </row>
    <row r="1631" spans="4:4" outlineLevel="1" x14ac:dyDescent="0.25">
      <c r="D1631" s="154"/>
    </row>
    <row r="1632" spans="4:4" outlineLevel="1" x14ac:dyDescent="0.25">
      <c r="D1632" s="154"/>
    </row>
    <row r="1633" spans="4:4" outlineLevel="1" x14ac:dyDescent="0.25">
      <c r="D1633" s="154"/>
    </row>
    <row r="1634" spans="4:4" outlineLevel="1" x14ac:dyDescent="0.25">
      <c r="D1634" s="154"/>
    </row>
    <row r="1635" spans="4:4" x14ac:dyDescent="0.25">
      <c r="D1635" s="154"/>
    </row>
    <row r="1636" spans="4:4" outlineLevel="1" x14ac:dyDescent="0.25">
      <c r="D1636" s="154"/>
    </row>
    <row r="1637" spans="4:4" outlineLevel="1" x14ac:dyDescent="0.25">
      <c r="D1637" s="154"/>
    </row>
    <row r="1638" spans="4:4" outlineLevel="1" x14ac:dyDescent="0.25">
      <c r="D1638" s="154"/>
    </row>
    <row r="1639" spans="4:4" outlineLevel="1" x14ac:dyDescent="0.25">
      <c r="D1639" s="154"/>
    </row>
    <row r="1640" spans="4:4" outlineLevel="1" x14ac:dyDescent="0.25">
      <c r="D1640" s="154"/>
    </row>
    <row r="1641" spans="4:4" x14ac:dyDescent="0.25">
      <c r="D1641" s="154"/>
    </row>
    <row r="1642" spans="4:4" outlineLevel="1" x14ac:dyDescent="0.25">
      <c r="D1642" s="154"/>
    </row>
    <row r="1643" spans="4:4" outlineLevel="1" x14ac:dyDescent="0.25">
      <c r="D1643" s="154"/>
    </row>
    <row r="1644" spans="4:4" outlineLevel="1" x14ac:dyDescent="0.25">
      <c r="D1644" s="154"/>
    </row>
    <row r="1645" spans="4:4" outlineLevel="1" x14ac:dyDescent="0.25">
      <c r="D1645" s="154"/>
    </row>
    <row r="1646" spans="4:4" outlineLevel="1" x14ac:dyDescent="0.25">
      <c r="D1646" s="154"/>
    </row>
    <row r="1647" spans="4:4" x14ac:dyDescent="0.25">
      <c r="D1647" s="154"/>
    </row>
    <row r="1648" spans="4:4" outlineLevel="1" x14ac:dyDescent="0.25">
      <c r="D1648" s="154"/>
    </row>
    <row r="1649" spans="4:4" outlineLevel="1" x14ac:dyDescent="0.25">
      <c r="D1649" s="154"/>
    </row>
    <row r="1650" spans="4:4" outlineLevel="1" x14ac:dyDescent="0.25">
      <c r="D1650" s="154"/>
    </row>
    <row r="1651" spans="4:4" outlineLevel="1" x14ac:dyDescent="0.25">
      <c r="D1651" s="154"/>
    </row>
    <row r="1652" spans="4:4" outlineLevel="1" x14ac:dyDescent="0.25">
      <c r="D1652" s="154"/>
    </row>
    <row r="1653" spans="4:4" x14ac:dyDescent="0.25">
      <c r="D1653" s="154"/>
    </row>
    <row r="1654" spans="4:4" outlineLevel="1" x14ac:dyDescent="0.25">
      <c r="D1654" s="154"/>
    </row>
    <row r="1655" spans="4:4" outlineLevel="1" x14ac:dyDescent="0.25">
      <c r="D1655" s="154"/>
    </row>
    <row r="1656" spans="4:4" outlineLevel="1" x14ac:dyDescent="0.25">
      <c r="D1656" s="154"/>
    </row>
    <row r="1657" spans="4:4" outlineLevel="1" x14ac:dyDescent="0.25">
      <c r="D1657" s="154"/>
    </row>
    <row r="1658" spans="4:4" outlineLevel="1" x14ac:dyDescent="0.25">
      <c r="D1658" s="154"/>
    </row>
    <row r="1659" spans="4:4" x14ac:dyDescent="0.25">
      <c r="D1659" s="154"/>
    </row>
    <row r="1660" spans="4:4" outlineLevel="1" x14ac:dyDescent="0.25">
      <c r="D1660" s="154"/>
    </row>
    <row r="1661" spans="4:4" outlineLevel="1" x14ac:dyDescent="0.25">
      <c r="D1661" s="154"/>
    </row>
    <row r="1662" spans="4:4" outlineLevel="1" x14ac:dyDescent="0.25">
      <c r="D1662" s="154"/>
    </row>
    <row r="1663" spans="4:4" outlineLevel="1" x14ac:dyDescent="0.25">
      <c r="D1663" s="154"/>
    </row>
    <row r="1664" spans="4:4" outlineLevel="1" x14ac:dyDescent="0.25">
      <c r="D1664" s="154"/>
    </row>
    <row r="1665" spans="4:4" x14ac:dyDescent="0.25">
      <c r="D1665" s="154"/>
    </row>
    <row r="1666" spans="4:4" outlineLevel="1" x14ac:dyDescent="0.25">
      <c r="D1666" s="154"/>
    </row>
    <row r="1667" spans="4:4" outlineLevel="1" x14ac:dyDescent="0.25">
      <c r="D1667" s="154"/>
    </row>
    <row r="1668" spans="4:4" outlineLevel="1" x14ac:dyDescent="0.25">
      <c r="D1668" s="154"/>
    </row>
    <row r="1669" spans="4:4" outlineLevel="1" x14ac:dyDescent="0.25">
      <c r="D1669" s="154"/>
    </row>
    <row r="1670" spans="4:4" outlineLevel="1" x14ac:dyDescent="0.25">
      <c r="D1670" s="154"/>
    </row>
    <row r="1671" spans="4:4" x14ac:dyDescent="0.25">
      <c r="D1671" s="154"/>
    </row>
    <row r="1672" spans="4:4" outlineLevel="1" x14ac:dyDescent="0.25">
      <c r="D1672" s="154"/>
    </row>
    <row r="1673" spans="4:4" outlineLevel="1" x14ac:dyDescent="0.25">
      <c r="D1673" s="154"/>
    </row>
    <row r="1674" spans="4:4" outlineLevel="1" x14ac:dyDescent="0.25">
      <c r="D1674" s="154"/>
    </row>
    <row r="1675" spans="4:4" outlineLevel="1" x14ac:dyDescent="0.25">
      <c r="D1675" s="154"/>
    </row>
    <row r="1676" spans="4:4" outlineLevel="1" x14ac:dyDescent="0.25">
      <c r="D1676" s="154"/>
    </row>
    <row r="1677" spans="4:4" x14ac:dyDescent="0.25">
      <c r="D1677" s="154"/>
    </row>
    <row r="1678" spans="4:4" outlineLevel="1" x14ac:dyDescent="0.25">
      <c r="D1678" s="154"/>
    </row>
    <row r="1679" spans="4:4" outlineLevel="1" x14ac:dyDescent="0.25">
      <c r="D1679" s="154"/>
    </row>
    <row r="1680" spans="4:4" outlineLevel="1" x14ac:dyDescent="0.25">
      <c r="D1680" s="154"/>
    </row>
    <row r="1681" spans="4:4" outlineLevel="1" x14ac:dyDescent="0.25">
      <c r="D1681" s="154"/>
    </row>
    <row r="1682" spans="4:4" outlineLevel="1" x14ac:dyDescent="0.25">
      <c r="D1682" s="154"/>
    </row>
    <row r="1683" spans="4:4" x14ac:dyDescent="0.25">
      <c r="D1683" s="154"/>
    </row>
    <row r="1684" spans="4:4" outlineLevel="1" x14ac:dyDescent="0.25">
      <c r="D1684" s="154"/>
    </row>
    <row r="1685" spans="4:4" outlineLevel="1" x14ac:dyDescent="0.25">
      <c r="D1685" s="154"/>
    </row>
    <row r="1686" spans="4:4" outlineLevel="1" x14ac:dyDescent="0.25">
      <c r="D1686" s="154"/>
    </row>
    <row r="1687" spans="4:4" outlineLevel="1" x14ac:dyDescent="0.25">
      <c r="D1687" s="154"/>
    </row>
    <row r="1688" spans="4:4" outlineLevel="1" x14ac:dyDescent="0.25">
      <c r="D1688" s="154"/>
    </row>
    <row r="1689" spans="4:4" x14ac:dyDescent="0.25">
      <c r="D1689" s="154"/>
    </row>
    <row r="1690" spans="4:4" outlineLevel="1" x14ac:dyDescent="0.25">
      <c r="D1690" s="154"/>
    </row>
    <row r="1691" spans="4:4" outlineLevel="1" x14ac:dyDescent="0.25">
      <c r="D1691" s="154"/>
    </row>
    <row r="1692" spans="4:4" outlineLevel="1" x14ac:dyDescent="0.25">
      <c r="D1692" s="154"/>
    </row>
    <row r="1693" spans="4:4" outlineLevel="1" x14ac:dyDescent="0.25">
      <c r="D1693" s="154"/>
    </row>
    <row r="1694" spans="4:4" outlineLevel="1" x14ac:dyDescent="0.25">
      <c r="D1694" s="154"/>
    </row>
    <row r="1695" spans="4:4" x14ac:dyDescent="0.25">
      <c r="D1695" s="154"/>
    </row>
    <row r="1696" spans="4:4" outlineLevel="1" x14ac:dyDescent="0.25">
      <c r="D1696" s="154"/>
    </row>
    <row r="1697" spans="4:4" outlineLevel="1" x14ac:dyDescent="0.25">
      <c r="D1697" s="154"/>
    </row>
    <row r="1698" spans="4:4" outlineLevel="1" x14ac:dyDescent="0.25">
      <c r="D1698" s="154"/>
    </row>
    <row r="1699" spans="4:4" outlineLevel="1" x14ac:dyDescent="0.25">
      <c r="D1699" s="154"/>
    </row>
    <row r="1700" spans="4:4" outlineLevel="1" x14ac:dyDescent="0.25">
      <c r="D1700" s="154"/>
    </row>
    <row r="1701" spans="4:4" x14ac:dyDescent="0.25">
      <c r="D1701" s="154"/>
    </row>
    <row r="1702" spans="4:4" outlineLevel="1" x14ac:dyDescent="0.25">
      <c r="D1702" s="154"/>
    </row>
    <row r="1703" spans="4:4" outlineLevel="1" x14ac:dyDescent="0.25">
      <c r="D1703" s="154"/>
    </row>
    <row r="1704" spans="4:4" outlineLevel="1" x14ac:dyDescent="0.25">
      <c r="D1704" s="154"/>
    </row>
    <row r="1705" spans="4:4" outlineLevel="1" x14ac:dyDescent="0.25">
      <c r="D1705" s="154"/>
    </row>
    <row r="1706" spans="4:4" outlineLevel="1" x14ac:dyDescent="0.25">
      <c r="D1706" s="154"/>
    </row>
    <row r="1707" spans="4:4" x14ac:dyDescent="0.25">
      <c r="D1707" s="154"/>
    </row>
    <row r="1708" spans="4:4" outlineLevel="1" x14ac:dyDescent="0.25">
      <c r="D1708" s="154"/>
    </row>
    <row r="1709" spans="4:4" outlineLevel="1" x14ac:dyDescent="0.25">
      <c r="D1709" s="154"/>
    </row>
    <row r="1710" spans="4:4" outlineLevel="1" x14ac:dyDescent="0.25">
      <c r="D1710" s="154"/>
    </row>
    <row r="1711" spans="4:4" outlineLevel="1" x14ac:dyDescent="0.25">
      <c r="D1711" s="154"/>
    </row>
    <row r="1712" spans="4:4" outlineLevel="1" x14ac:dyDescent="0.25">
      <c r="D1712" s="154"/>
    </row>
    <row r="1713" spans="4:4" x14ac:dyDescent="0.25">
      <c r="D1713" s="154"/>
    </row>
    <row r="1714" spans="4:4" outlineLevel="1" x14ac:dyDescent="0.25">
      <c r="D1714" s="154"/>
    </row>
    <row r="1715" spans="4:4" outlineLevel="1" x14ac:dyDescent="0.25">
      <c r="D1715" s="154"/>
    </row>
    <row r="1716" spans="4:4" outlineLevel="1" x14ac:dyDescent="0.25">
      <c r="D1716" s="154"/>
    </row>
    <row r="1717" spans="4:4" outlineLevel="1" x14ac:dyDescent="0.25">
      <c r="D1717" s="154"/>
    </row>
    <row r="1718" spans="4:4" outlineLevel="1" x14ac:dyDescent="0.25">
      <c r="D1718" s="154"/>
    </row>
    <row r="1719" spans="4:4" x14ac:dyDescent="0.25">
      <c r="D1719" s="154"/>
    </row>
    <row r="1720" spans="4:4" outlineLevel="1" x14ac:dyDescent="0.25">
      <c r="D1720" s="154"/>
    </row>
    <row r="1721" spans="4:4" outlineLevel="1" x14ac:dyDescent="0.25">
      <c r="D1721" s="154"/>
    </row>
    <row r="1722" spans="4:4" outlineLevel="1" x14ac:dyDescent="0.25">
      <c r="D1722" s="154"/>
    </row>
    <row r="1723" spans="4:4" outlineLevel="1" x14ac:dyDescent="0.25">
      <c r="D1723" s="154"/>
    </row>
    <row r="1724" spans="4:4" outlineLevel="1" x14ac:dyDescent="0.25">
      <c r="D1724" s="154"/>
    </row>
    <row r="1725" spans="4:4" x14ac:dyDescent="0.25">
      <c r="D1725" s="154"/>
    </row>
    <row r="1726" spans="4:4" outlineLevel="1" x14ac:dyDescent="0.25">
      <c r="D1726" s="154"/>
    </row>
    <row r="1727" spans="4:4" outlineLevel="1" x14ac:dyDescent="0.25">
      <c r="D1727" s="154"/>
    </row>
    <row r="1728" spans="4:4" outlineLevel="1" x14ac:dyDescent="0.25">
      <c r="D1728" s="154"/>
    </row>
    <row r="1729" spans="4:4" outlineLevel="1" x14ac:dyDescent="0.25">
      <c r="D1729" s="154"/>
    </row>
    <row r="1730" spans="4:4" x14ac:dyDescent="0.25">
      <c r="D1730" s="154"/>
    </row>
    <row r="1731" spans="4:4" outlineLevel="1" x14ac:dyDescent="0.25">
      <c r="D1731" s="154"/>
    </row>
    <row r="1732" spans="4:4" outlineLevel="1" x14ac:dyDescent="0.25">
      <c r="D1732" s="154"/>
    </row>
    <row r="1733" spans="4:4" outlineLevel="1" x14ac:dyDescent="0.25">
      <c r="D1733" s="154"/>
    </row>
    <row r="1734" spans="4:4" outlineLevel="1" x14ac:dyDescent="0.25">
      <c r="D1734" s="154"/>
    </row>
    <row r="1735" spans="4:4" x14ac:dyDescent="0.25">
      <c r="D1735" s="154"/>
    </row>
    <row r="1736" spans="4:4" outlineLevel="1" x14ac:dyDescent="0.25">
      <c r="D1736" s="154"/>
    </row>
    <row r="1737" spans="4:4" outlineLevel="1" x14ac:dyDescent="0.25">
      <c r="D1737" s="154"/>
    </row>
    <row r="1738" spans="4:4" outlineLevel="1" x14ac:dyDescent="0.25">
      <c r="D1738" s="154"/>
    </row>
    <row r="1739" spans="4:4" outlineLevel="1" x14ac:dyDescent="0.25">
      <c r="D1739" s="154"/>
    </row>
    <row r="1740" spans="4:4" x14ac:dyDescent="0.25">
      <c r="D1740" s="154"/>
    </row>
    <row r="1741" spans="4:4" outlineLevel="1" x14ac:dyDescent="0.25">
      <c r="D1741" s="154"/>
    </row>
    <row r="1742" spans="4:4" outlineLevel="1" x14ac:dyDescent="0.25">
      <c r="D1742" s="154"/>
    </row>
    <row r="1743" spans="4:4" outlineLevel="1" x14ac:dyDescent="0.25">
      <c r="D1743" s="154"/>
    </row>
    <row r="1744" spans="4:4" outlineLevel="1" x14ac:dyDescent="0.25">
      <c r="D1744" s="154"/>
    </row>
    <row r="1745" spans="4:4" outlineLevel="1" x14ac:dyDescent="0.25">
      <c r="D1745" s="154"/>
    </row>
    <row r="1746" spans="4:4" x14ac:dyDescent="0.25">
      <c r="D1746" s="154"/>
    </row>
    <row r="1747" spans="4:4" outlineLevel="1" x14ac:dyDescent="0.25">
      <c r="D1747" s="154"/>
    </row>
    <row r="1748" spans="4:4" outlineLevel="1" x14ac:dyDescent="0.25">
      <c r="D1748" s="154"/>
    </row>
    <row r="1749" spans="4:4" outlineLevel="1" x14ac:dyDescent="0.25">
      <c r="D1749" s="154"/>
    </row>
    <row r="1750" spans="4:4" outlineLevel="1" x14ac:dyDescent="0.25">
      <c r="D1750" s="154"/>
    </row>
    <row r="1751" spans="4:4" outlineLevel="1" x14ac:dyDescent="0.25">
      <c r="D1751" s="154"/>
    </row>
    <row r="1752" spans="4:4" x14ac:dyDescent="0.25">
      <c r="D1752" s="154"/>
    </row>
    <row r="1753" spans="4:4" outlineLevel="1" x14ac:dyDescent="0.25">
      <c r="D1753" s="154"/>
    </row>
    <row r="1754" spans="4:4" outlineLevel="1" x14ac:dyDescent="0.25">
      <c r="D1754" s="154"/>
    </row>
    <row r="1755" spans="4:4" outlineLevel="1" x14ac:dyDescent="0.25">
      <c r="D1755" s="154"/>
    </row>
    <row r="1756" spans="4:4" outlineLevel="1" x14ac:dyDescent="0.25">
      <c r="D1756" s="154"/>
    </row>
    <row r="1757" spans="4:4" outlineLevel="1" x14ac:dyDescent="0.25">
      <c r="D1757" s="154"/>
    </row>
    <row r="1758" spans="4:4" x14ac:dyDescent="0.25">
      <c r="D1758" s="154"/>
    </row>
    <row r="1759" spans="4:4" outlineLevel="1" x14ac:dyDescent="0.25">
      <c r="D1759" s="154"/>
    </row>
    <row r="1760" spans="4:4" outlineLevel="1" x14ac:dyDescent="0.25">
      <c r="D1760" s="154"/>
    </row>
    <row r="1761" spans="4:4" outlineLevel="1" x14ac:dyDescent="0.25">
      <c r="D1761" s="154"/>
    </row>
    <row r="1762" spans="4:4" outlineLevel="1" x14ac:dyDescent="0.25">
      <c r="D1762" s="154"/>
    </row>
    <row r="1763" spans="4:4" outlineLevel="1" x14ac:dyDescent="0.25">
      <c r="D1763" s="154"/>
    </row>
    <row r="1764" spans="4:4" x14ac:dyDescent="0.25">
      <c r="D1764" s="154"/>
    </row>
    <row r="1765" spans="4:4" outlineLevel="1" x14ac:dyDescent="0.25">
      <c r="D1765" s="154"/>
    </row>
    <row r="1766" spans="4:4" outlineLevel="1" x14ac:dyDescent="0.25">
      <c r="D1766" s="154"/>
    </row>
    <row r="1767" spans="4:4" outlineLevel="1" x14ac:dyDescent="0.25">
      <c r="D1767" s="154"/>
    </row>
    <row r="1768" spans="4:4" outlineLevel="1" x14ac:dyDescent="0.25">
      <c r="D1768" s="154"/>
    </row>
    <row r="1769" spans="4:4" outlineLevel="1" x14ac:dyDescent="0.25">
      <c r="D1769" s="154"/>
    </row>
    <row r="1770" spans="4:4" outlineLevel="1" x14ac:dyDescent="0.25">
      <c r="D1770" s="154"/>
    </row>
    <row r="1771" spans="4:4" outlineLevel="1" x14ac:dyDescent="0.25">
      <c r="D1771" s="154"/>
    </row>
    <row r="1772" spans="4:4" outlineLevel="1" x14ac:dyDescent="0.25">
      <c r="D1772" s="154"/>
    </row>
    <row r="1773" spans="4:4" outlineLevel="1" x14ac:dyDescent="0.25">
      <c r="D1773" s="154"/>
    </row>
    <row r="1774" spans="4:4" outlineLevel="1" x14ac:dyDescent="0.25">
      <c r="D1774" s="154"/>
    </row>
    <row r="1775" spans="4:4" outlineLevel="1" x14ac:dyDescent="0.25">
      <c r="D1775" s="154"/>
    </row>
    <row r="1776" spans="4:4" outlineLevel="1" x14ac:dyDescent="0.25">
      <c r="D1776" s="154"/>
    </row>
    <row r="1777" spans="4:4" outlineLevel="1" x14ac:dyDescent="0.25">
      <c r="D1777" s="154"/>
    </row>
    <row r="1778" spans="4:4" outlineLevel="1" x14ac:dyDescent="0.25">
      <c r="D1778" s="154"/>
    </row>
    <row r="1779" spans="4:4" outlineLevel="1" x14ac:dyDescent="0.25">
      <c r="D1779" s="154"/>
    </row>
    <row r="1780" spans="4:4" outlineLevel="1" x14ac:dyDescent="0.25">
      <c r="D1780" s="154"/>
    </row>
    <row r="1781" spans="4:4" x14ac:dyDescent="0.25">
      <c r="D1781" s="154"/>
    </row>
    <row r="1782" spans="4:4" outlineLevel="1" x14ac:dyDescent="0.25">
      <c r="D1782" s="154"/>
    </row>
    <row r="1783" spans="4:4" outlineLevel="1" x14ac:dyDescent="0.25">
      <c r="D1783" s="154"/>
    </row>
    <row r="1784" spans="4:4" outlineLevel="1" x14ac:dyDescent="0.25">
      <c r="D1784" s="154"/>
    </row>
    <row r="1785" spans="4:4" outlineLevel="1" x14ac:dyDescent="0.25">
      <c r="D1785" s="154"/>
    </row>
    <row r="1786" spans="4:4" outlineLevel="1" x14ac:dyDescent="0.25">
      <c r="D1786" s="154"/>
    </row>
    <row r="1787" spans="4:4" outlineLevel="1" x14ac:dyDescent="0.25">
      <c r="D1787" s="154"/>
    </row>
    <row r="1788" spans="4:4" outlineLevel="1" x14ac:dyDescent="0.25">
      <c r="D1788" s="154"/>
    </row>
    <row r="1789" spans="4:4" outlineLevel="1" x14ac:dyDescent="0.25">
      <c r="D1789" s="154"/>
    </row>
    <row r="1790" spans="4:4" outlineLevel="1" x14ac:dyDescent="0.25">
      <c r="D1790" s="154"/>
    </row>
    <row r="1791" spans="4:4" outlineLevel="1" x14ac:dyDescent="0.25">
      <c r="D1791" s="154"/>
    </row>
    <row r="1792" spans="4:4" outlineLevel="1" x14ac:dyDescent="0.25">
      <c r="D1792" s="154"/>
    </row>
    <row r="1793" spans="4:4" outlineLevel="1" x14ac:dyDescent="0.25">
      <c r="D1793" s="154"/>
    </row>
    <row r="1794" spans="4:4" outlineLevel="1" x14ac:dyDescent="0.25">
      <c r="D1794" s="154"/>
    </row>
    <row r="1795" spans="4:4" outlineLevel="1" x14ac:dyDescent="0.25">
      <c r="D1795" s="154"/>
    </row>
    <row r="1796" spans="4:4" outlineLevel="1" x14ac:dyDescent="0.25">
      <c r="D1796" s="154"/>
    </row>
    <row r="1797" spans="4:4" outlineLevel="1" x14ac:dyDescent="0.25">
      <c r="D1797" s="154"/>
    </row>
    <row r="1798" spans="4:4" x14ac:dyDescent="0.25">
      <c r="D1798" s="154"/>
    </row>
    <row r="1799" spans="4:4" outlineLevel="1" x14ac:dyDescent="0.25">
      <c r="D1799" s="154"/>
    </row>
    <row r="1800" spans="4:4" outlineLevel="1" x14ac:dyDescent="0.25">
      <c r="D1800" s="154"/>
    </row>
    <row r="1801" spans="4:4" outlineLevel="1" x14ac:dyDescent="0.25">
      <c r="D1801" s="154"/>
    </row>
    <row r="1802" spans="4:4" outlineLevel="1" x14ac:dyDescent="0.25">
      <c r="D1802" s="154"/>
    </row>
    <row r="1803" spans="4:4" outlineLevel="1" x14ac:dyDescent="0.25">
      <c r="D1803" s="154"/>
    </row>
    <row r="1804" spans="4:4" outlineLevel="1" x14ac:dyDescent="0.25">
      <c r="D1804" s="154"/>
    </row>
    <row r="1805" spans="4:4" outlineLevel="1" x14ac:dyDescent="0.25">
      <c r="D1805" s="154"/>
    </row>
    <row r="1806" spans="4:4" outlineLevel="1" x14ac:dyDescent="0.25">
      <c r="D1806" s="154"/>
    </row>
    <row r="1807" spans="4:4" outlineLevel="1" x14ac:dyDescent="0.25">
      <c r="D1807" s="154"/>
    </row>
    <row r="1808" spans="4:4" outlineLevel="1" x14ac:dyDescent="0.25">
      <c r="D1808" s="154"/>
    </row>
    <row r="1809" spans="4:4" outlineLevel="1" x14ac:dyDescent="0.25">
      <c r="D1809" s="154"/>
    </row>
    <row r="1810" spans="4:4" outlineLevel="1" x14ac:dyDescent="0.25">
      <c r="D1810" s="154"/>
    </row>
    <row r="1811" spans="4:4" outlineLevel="1" x14ac:dyDescent="0.25">
      <c r="D1811" s="154"/>
    </row>
    <row r="1812" spans="4:4" outlineLevel="1" x14ac:dyDescent="0.25">
      <c r="D1812" s="154"/>
    </row>
    <row r="1813" spans="4:4" outlineLevel="1" x14ac:dyDescent="0.25">
      <c r="D1813" s="154"/>
    </row>
    <row r="1814" spans="4:4" outlineLevel="1" x14ac:dyDescent="0.25">
      <c r="D1814" s="154"/>
    </row>
    <row r="1815" spans="4:4" x14ac:dyDescent="0.25">
      <c r="D1815" s="154"/>
    </row>
    <row r="1816" spans="4:4" outlineLevel="1" x14ac:dyDescent="0.25">
      <c r="D1816" s="154"/>
    </row>
    <row r="1817" spans="4:4" outlineLevel="1" x14ac:dyDescent="0.25">
      <c r="D1817" s="154"/>
    </row>
    <row r="1818" spans="4:4" outlineLevel="1" x14ac:dyDescent="0.25">
      <c r="D1818" s="154"/>
    </row>
    <row r="1819" spans="4:4" outlineLevel="1" x14ac:dyDescent="0.25">
      <c r="D1819" s="154"/>
    </row>
    <row r="1820" spans="4:4" outlineLevel="1" x14ac:dyDescent="0.25">
      <c r="D1820" s="154"/>
    </row>
    <row r="1821" spans="4:4" x14ac:dyDescent="0.25">
      <c r="D1821" s="154"/>
    </row>
    <row r="1822" spans="4:4" outlineLevel="1" x14ac:dyDescent="0.25">
      <c r="D1822" s="154"/>
    </row>
    <row r="1823" spans="4:4" outlineLevel="1" x14ac:dyDescent="0.25">
      <c r="D1823" s="154"/>
    </row>
    <row r="1824" spans="4:4" outlineLevel="1" x14ac:dyDescent="0.25">
      <c r="D1824" s="154"/>
    </row>
    <row r="1825" spans="4:4" x14ac:dyDescent="0.25">
      <c r="D1825" s="154"/>
    </row>
    <row r="1826" spans="4:4" outlineLevel="1" x14ac:dyDescent="0.25">
      <c r="D1826" s="154"/>
    </row>
    <row r="1827" spans="4:4" outlineLevel="1" x14ac:dyDescent="0.25">
      <c r="D1827" s="154"/>
    </row>
    <row r="1828" spans="4:4" outlineLevel="1" x14ac:dyDescent="0.25">
      <c r="D1828" s="154"/>
    </row>
    <row r="1829" spans="4:4" x14ac:dyDescent="0.25">
      <c r="D1829" s="154"/>
    </row>
    <row r="1830" spans="4:4" outlineLevel="1" x14ac:dyDescent="0.25">
      <c r="D1830" s="154"/>
    </row>
    <row r="1831" spans="4:4" x14ac:dyDescent="0.25">
      <c r="D1831" s="154"/>
    </row>
    <row r="1832" spans="4:4" outlineLevel="1" x14ac:dyDescent="0.25">
      <c r="D1832" s="154"/>
    </row>
    <row r="1833" spans="4:4" x14ac:dyDescent="0.25">
      <c r="D1833" s="154"/>
    </row>
    <row r="1834" spans="4:4" outlineLevel="1" x14ac:dyDescent="0.25">
      <c r="D1834" s="154"/>
    </row>
    <row r="1835" spans="4:4" x14ac:dyDescent="0.25">
      <c r="D1835" s="154"/>
    </row>
    <row r="1836" spans="4:4" outlineLevel="1" x14ac:dyDescent="0.25">
      <c r="D1836" s="154"/>
    </row>
    <row r="1837" spans="4:4" x14ac:dyDescent="0.25">
      <c r="D1837" s="154"/>
    </row>
    <row r="1838" spans="4:4" outlineLevel="1" x14ac:dyDescent="0.25">
      <c r="D1838" s="154"/>
    </row>
    <row r="1839" spans="4:4" x14ac:dyDescent="0.25">
      <c r="D1839" s="154"/>
    </row>
    <row r="1840" spans="4:4" outlineLevel="1" x14ac:dyDescent="0.25">
      <c r="D1840" s="154"/>
    </row>
    <row r="1841" spans="4:4" outlineLevel="1" x14ac:dyDescent="0.25">
      <c r="D1841" s="154"/>
    </row>
    <row r="1842" spans="4:4" outlineLevel="1" x14ac:dyDescent="0.25">
      <c r="D1842" s="154"/>
    </row>
    <row r="1843" spans="4:4" outlineLevel="1" x14ac:dyDescent="0.25">
      <c r="D1843" s="154"/>
    </row>
    <row r="1844" spans="4:4" outlineLevel="1" x14ac:dyDescent="0.25">
      <c r="D1844" s="154"/>
    </row>
    <row r="1845" spans="4:4" x14ac:dyDescent="0.25">
      <c r="D1845" s="154"/>
    </row>
    <row r="1846" spans="4:4" outlineLevel="1" x14ac:dyDescent="0.25">
      <c r="D1846" s="154"/>
    </row>
    <row r="1847" spans="4:4" outlineLevel="1" x14ac:dyDescent="0.25">
      <c r="D1847" s="154"/>
    </row>
    <row r="1848" spans="4:4" outlineLevel="1" x14ac:dyDescent="0.25">
      <c r="D1848" s="154"/>
    </row>
    <row r="1849" spans="4:4" outlineLevel="1" x14ac:dyDescent="0.25">
      <c r="D1849" s="154"/>
    </row>
    <row r="1850" spans="4:4" outlineLevel="1" x14ac:dyDescent="0.25">
      <c r="D1850" s="154"/>
    </row>
    <row r="1851" spans="4:4" outlineLevel="1" x14ac:dyDescent="0.25">
      <c r="D1851" s="154"/>
    </row>
    <row r="1852" spans="4:4" outlineLevel="1" x14ac:dyDescent="0.25">
      <c r="D1852" s="154"/>
    </row>
    <row r="1853" spans="4:4" outlineLevel="1" x14ac:dyDescent="0.25">
      <c r="D1853" s="154"/>
    </row>
    <row r="1854" spans="4:4" outlineLevel="1" x14ac:dyDescent="0.25">
      <c r="D1854" s="154"/>
    </row>
    <row r="1855" spans="4:4" outlineLevel="1" x14ac:dyDescent="0.25">
      <c r="D1855" s="154"/>
    </row>
    <row r="1856" spans="4:4" outlineLevel="1" x14ac:dyDescent="0.25">
      <c r="D1856" s="154"/>
    </row>
    <row r="1857" spans="4:4" outlineLevel="1" x14ac:dyDescent="0.25">
      <c r="D1857" s="154"/>
    </row>
    <row r="1858" spans="4:4" outlineLevel="1" x14ac:dyDescent="0.25">
      <c r="D1858" s="154"/>
    </row>
    <row r="1859" spans="4:4" outlineLevel="1" x14ac:dyDescent="0.25">
      <c r="D1859" s="154"/>
    </row>
    <row r="1860" spans="4:4" outlineLevel="1" x14ac:dyDescent="0.25">
      <c r="D1860" s="154"/>
    </row>
    <row r="1861" spans="4:4" outlineLevel="1" x14ac:dyDescent="0.25">
      <c r="D1861" s="154"/>
    </row>
    <row r="1862" spans="4:4" outlineLevel="1" x14ac:dyDescent="0.25">
      <c r="D1862" s="154"/>
    </row>
    <row r="1863" spans="4:4" x14ac:dyDescent="0.25">
      <c r="D1863" s="154"/>
    </row>
    <row r="1864" spans="4:4" outlineLevel="1" x14ac:dyDescent="0.25">
      <c r="D1864" s="154"/>
    </row>
    <row r="1865" spans="4:4" outlineLevel="1" x14ac:dyDescent="0.25">
      <c r="D1865" s="154"/>
    </row>
    <row r="1866" spans="4:4" outlineLevel="1" x14ac:dyDescent="0.25">
      <c r="D1866" s="154"/>
    </row>
    <row r="1867" spans="4:4" outlineLevel="1" x14ac:dyDescent="0.25">
      <c r="D1867" s="154"/>
    </row>
    <row r="1868" spans="4:4" outlineLevel="1" x14ac:dyDescent="0.25">
      <c r="D1868" s="154"/>
    </row>
    <row r="1869" spans="4:4" outlineLevel="1" x14ac:dyDescent="0.25">
      <c r="D1869" s="154"/>
    </row>
    <row r="1870" spans="4:4" outlineLevel="1" x14ac:dyDescent="0.25">
      <c r="D1870" s="154"/>
    </row>
    <row r="1871" spans="4:4" outlineLevel="1" x14ac:dyDescent="0.25">
      <c r="D1871" s="154"/>
    </row>
    <row r="1872" spans="4:4" outlineLevel="1" x14ac:dyDescent="0.25">
      <c r="D1872" s="154"/>
    </row>
    <row r="1873" spans="4:4" outlineLevel="1" x14ac:dyDescent="0.25">
      <c r="D1873" s="154"/>
    </row>
    <row r="1874" spans="4:4" outlineLevel="1" x14ac:dyDescent="0.25">
      <c r="D1874" s="154"/>
    </row>
    <row r="1875" spans="4:4" outlineLevel="1" x14ac:dyDescent="0.25">
      <c r="D1875" s="154"/>
    </row>
    <row r="1876" spans="4:4" outlineLevel="1" x14ac:dyDescent="0.25">
      <c r="D1876" s="154"/>
    </row>
    <row r="1877" spans="4:4" outlineLevel="1" x14ac:dyDescent="0.25">
      <c r="D1877" s="154"/>
    </row>
    <row r="1878" spans="4:4" outlineLevel="1" x14ac:dyDescent="0.25">
      <c r="D1878" s="154"/>
    </row>
    <row r="1879" spans="4:4" outlineLevel="1" x14ac:dyDescent="0.25">
      <c r="D1879" s="154"/>
    </row>
    <row r="1880" spans="4:4" outlineLevel="1" x14ac:dyDescent="0.25">
      <c r="D1880" s="154"/>
    </row>
    <row r="1881" spans="4:4" x14ac:dyDescent="0.25">
      <c r="D1881" s="154"/>
    </row>
    <row r="1882" spans="4:4" outlineLevel="1" x14ac:dyDescent="0.25">
      <c r="D1882" s="154"/>
    </row>
    <row r="1883" spans="4:4" outlineLevel="1" x14ac:dyDescent="0.25">
      <c r="D1883" s="154"/>
    </row>
    <row r="1884" spans="4:4" outlineLevel="1" x14ac:dyDescent="0.25">
      <c r="D1884" s="154"/>
    </row>
    <row r="1885" spans="4:4" outlineLevel="1" x14ac:dyDescent="0.25">
      <c r="D1885" s="154"/>
    </row>
    <row r="1886" spans="4:4" outlineLevel="1" x14ac:dyDescent="0.25">
      <c r="D1886" s="154"/>
    </row>
    <row r="1887" spans="4:4" outlineLevel="1" x14ac:dyDescent="0.25">
      <c r="D1887" s="154"/>
    </row>
    <row r="1888" spans="4:4" outlineLevel="1" x14ac:dyDescent="0.25">
      <c r="D1888" s="154"/>
    </row>
    <row r="1889" spans="4:4" outlineLevel="1" x14ac:dyDescent="0.25">
      <c r="D1889" s="154"/>
    </row>
    <row r="1890" spans="4:4" outlineLevel="1" x14ac:dyDescent="0.25">
      <c r="D1890" s="154"/>
    </row>
    <row r="1891" spans="4:4" outlineLevel="1" x14ac:dyDescent="0.25">
      <c r="D1891" s="154"/>
    </row>
    <row r="1892" spans="4:4" outlineLevel="1" x14ac:dyDescent="0.25">
      <c r="D1892" s="154"/>
    </row>
    <row r="1893" spans="4:4" outlineLevel="1" x14ac:dyDescent="0.25">
      <c r="D1893" s="154"/>
    </row>
    <row r="1894" spans="4:4" outlineLevel="1" x14ac:dyDescent="0.25">
      <c r="D1894" s="154"/>
    </row>
    <row r="1895" spans="4:4" outlineLevel="1" x14ac:dyDescent="0.25">
      <c r="D1895" s="154"/>
    </row>
    <row r="1896" spans="4:4" outlineLevel="1" x14ac:dyDescent="0.25">
      <c r="D1896" s="154"/>
    </row>
    <row r="1897" spans="4:4" outlineLevel="1" x14ac:dyDescent="0.25">
      <c r="D1897" s="154"/>
    </row>
    <row r="1898" spans="4:4" outlineLevel="1" x14ac:dyDescent="0.25">
      <c r="D1898" s="154"/>
    </row>
    <row r="1899" spans="4:4" x14ac:dyDescent="0.25">
      <c r="D1899" s="154"/>
    </row>
    <row r="1900" spans="4:4" outlineLevel="1" x14ac:dyDescent="0.25">
      <c r="D1900" s="154"/>
    </row>
    <row r="1901" spans="4:4" outlineLevel="1" x14ac:dyDescent="0.25">
      <c r="D1901" s="154"/>
    </row>
    <row r="1902" spans="4:4" outlineLevel="1" x14ac:dyDescent="0.25">
      <c r="D1902" s="154"/>
    </row>
    <row r="1903" spans="4:4" outlineLevel="1" x14ac:dyDescent="0.25">
      <c r="D1903" s="154"/>
    </row>
    <row r="1904" spans="4:4" outlineLevel="1" x14ac:dyDescent="0.25">
      <c r="D1904" s="154"/>
    </row>
    <row r="1905" spans="4:4" outlineLevel="1" x14ac:dyDescent="0.25">
      <c r="D1905" s="154"/>
    </row>
    <row r="1906" spans="4:4" outlineLevel="1" x14ac:dyDescent="0.25">
      <c r="D1906" s="154"/>
    </row>
    <row r="1907" spans="4:4" outlineLevel="1" x14ac:dyDescent="0.25">
      <c r="D1907" s="154"/>
    </row>
    <row r="1908" spans="4:4" outlineLevel="1" x14ac:dyDescent="0.25">
      <c r="D1908" s="154"/>
    </row>
    <row r="1909" spans="4:4" outlineLevel="1" x14ac:dyDescent="0.25">
      <c r="D1909" s="154"/>
    </row>
    <row r="1910" spans="4:4" outlineLevel="1" x14ac:dyDescent="0.25">
      <c r="D1910" s="154"/>
    </row>
    <row r="1911" spans="4:4" outlineLevel="1" x14ac:dyDescent="0.25">
      <c r="D1911" s="154"/>
    </row>
    <row r="1912" spans="4:4" outlineLevel="1" x14ac:dyDescent="0.25">
      <c r="D1912" s="154"/>
    </row>
    <row r="1913" spans="4:4" outlineLevel="1" x14ac:dyDescent="0.25">
      <c r="D1913" s="154"/>
    </row>
    <row r="1914" spans="4:4" outlineLevel="1" x14ac:dyDescent="0.25">
      <c r="D1914" s="154"/>
    </row>
    <row r="1915" spans="4:4" outlineLevel="1" x14ac:dyDescent="0.25">
      <c r="D1915" s="154"/>
    </row>
    <row r="1916" spans="4:4" outlineLevel="1" x14ac:dyDescent="0.25">
      <c r="D1916" s="154"/>
    </row>
    <row r="1917" spans="4:4" x14ac:dyDescent="0.25">
      <c r="D1917" s="154"/>
    </row>
    <row r="1918" spans="4:4" outlineLevel="1" x14ac:dyDescent="0.25">
      <c r="D1918" s="154"/>
    </row>
    <row r="1919" spans="4:4" outlineLevel="1" x14ac:dyDescent="0.25">
      <c r="D1919" s="154"/>
    </row>
    <row r="1920" spans="4:4" outlineLevel="1" x14ac:dyDescent="0.25">
      <c r="D1920" s="154"/>
    </row>
    <row r="1921" spans="4:4" outlineLevel="1" x14ac:dyDescent="0.25">
      <c r="D1921" s="154"/>
    </row>
    <row r="1922" spans="4:4" outlineLevel="1" x14ac:dyDescent="0.25">
      <c r="D1922" s="154"/>
    </row>
    <row r="1923" spans="4:4" outlineLevel="1" x14ac:dyDescent="0.25">
      <c r="D1923" s="154"/>
    </row>
    <row r="1924" spans="4:4" outlineLevel="1" x14ac:dyDescent="0.25">
      <c r="D1924" s="154"/>
    </row>
    <row r="1925" spans="4:4" outlineLevel="1" x14ac:dyDescent="0.25">
      <c r="D1925" s="154"/>
    </row>
    <row r="1926" spans="4:4" outlineLevel="1" x14ac:dyDescent="0.25">
      <c r="D1926" s="154"/>
    </row>
    <row r="1927" spans="4:4" outlineLevel="1" x14ac:dyDescent="0.25">
      <c r="D1927" s="154"/>
    </row>
    <row r="1928" spans="4:4" outlineLevel="1" x14ac:dyDescent="0.25">
      <c r="D1928" s="154"/>
    </row>
    <row r="1929" spans="4:4" outlineLevel="1" x14ac:dyDescent="0.25">
      <c r="D1929" s="154"/>
    </row>
    <row r="1930" spans="4:4" outlineLevel="1" x14ac:dyDescent="0.25">
      <c r="D1930" s="154"/>
    </row>
    <row r="1931" spans="4:4" outlineLevel="1" x14ac:dyDescent="0.25">
      <c r="D1931" s="154"/>
    </row>
    <row r="1932" spans="4:4" outlineLevel="1" x14ac:dyDescent="0.25">
      <c r="D1932" s="154"/>
    </row>
    <row r="1933" spans="4:4" x14ac:dyDescent="0.25">
      <c r="D1933" s="154"/>
    </row>
    <row r="1934" spans="4:4" outlineLevel="1" x14ac:dyDescent="0.25">
      <c r="D1934" s="154"/>
    </row>
    <row r="1935" spans="4:4" outlineLevel="1" x14ac:dyDescent="0.25">
      <c r="D1935" s="154"/>
    </row>
    <row r="1936" spans="4:4" outlineLevel="1" x14ac:dyDescent="0.25">
      <c r="D1936" s="154"/>
    </row>
    <row r="1937" spans="4:4" outlineLevel="1" x14ac:dyDescent="0.25">
      <c r="D1937" s="154"/>
    </row>
    <row r="1938" spans="4:4" outlineLevel="1" x14ac:dyDescent="0.25">
      <c r="D1938" s="154"/>
    </row>
    <row r="1939" spans="4:4" outlineLevel="1" x14ac:dyDescent="0.25">
      <c r="D1939" s="154"/>
    </row>
    <row r="1940" spans="4:4" outlineLevel="1" x14ac:dyDescent="0.25">
      <c r="D1940" s="154"/>
    </row>
    <row r="1941" spans="4:4" outlineLevel="1" x14ac:dyDescent="0.25">
      <c r="D1941" s="154"/>
    </row>
    <row r="1942" spans="4:4" outlineLevel="1" x14ac:dyDescent="0.25">
      <c r="D1942" s="154"/>
    </row>
    <row r="1943" spans="4:4" outlineLevel="1" x14ac:dyDescent="0.25">
      <c r="D1943" s="154"/>
    </row>
    <row r="1944" spans="4:4" outlineLevel="1" x14ac:dyDescent="0.25">
      <c r="D1944" s="154"/>
    </row>
    <row r="1945" spans="4:4" outlineLevel="1" x14ac:dyDescent="0.25">
      <c r="D1945" s="154"/>
    </row>
    <row r="1946" spans="4:4" outlineLevel="1" x14ac:dyDescent="0.25">
      <c r="D1946" s="154"/>
    </row>
    <row r="1947" spans="4:4" outlineLevel="1" x14ac:dyDescent="0.25">
      <c r="D1947" s="154"/>
    </row>
    <row r="1948" spans="4:4" outlineLevel="1" x14ac:dyDescent="0.25">
      <c r="D1948" s="154"/>
    </row>
    <row r="1949" spans="4:4" x14ac:dyDescent="0.25">
      <c r="D1949" s="154"/>
    </row>
    <row r="1950" spans="4:4" outlineLevel="1" x14ac:dyDescent="0.25">
      <c r="D1950" s="154"/>
    </row>
    <row r="1951" spans="4:4" outlineLevel="1" x14ac:dyDescent="0.25">
      <c r="D1951" s="154"/>
    </row>
    <row r="1952" spans="4:4" outlineLevel="1" x14ac:dyDescent="0.25">
      <c r="D1952" s="154"/>
    </row>
    <row r="1953" spans="4:4" outlineLevel="1" x14ac:dyDescent="0.25">
      <c r="D1953" s="154"/>
    </row>
    <row r="1954" spans="4:4" outlineLevel="1" x14ac:dyDescent="0.25">
      <c r="D1954" s="154"/>
    </row>
    <row r="1955" spans="4:4" outlineLevel="1" x14ac:dyDescent="0.25">
      <c r="D1955" s="154"/>
    </row>
    <row r="1956" spans="4:4" outlineLevel="1" x14ac:dyDescent="0.25">
      <c r="D1956" s="154"/>
    </row>
    <row r="1957" spans="4:4" outlineLevel="1" x14ac:dyDescent="0.25">
      <c r="D1957" s="154"/>
    </row>
    <row r="1958" spans="4:4" outlineLevel="1" x14ac:dyDescent="0.25">
      <c r="D1958" s="154"/>
    </row>
    <row r="1959" spans="4:4" outlineLevel="1" x14ac:dyDescent="0.25">
      <c r="D1959" s="154"/>
    </row>
    <row r="1960" spans="4:4" outlineLevel="1" x14ac:dyDescent="0.25">
      <c r="D1960" s="154"/>
    </row>
    <row r="1961" spans="4:4" outlineLevel="1" x14ac:dyDescent="0.25">
      <c r="D1961" s="154"/>
    </row>
    <row r="1962" spans="4:4" outlineLevel="1" x14ac:dyDescent="0.25">
      <c r="D1962" s="154"/>
    </row>
    <row r="1963" spans="4:4" outlineLevel="1" x14ac:dyDescent="0.25">
      <c r="D1963" s="154"/>
    </row>
    <row r="1964" spans="4:4" outlineLevel="1" x14ac:dyDescent="0.25">
      <c r="D1964" s="154"/>
    </row>
    <row r="1965" spans="4:4" x14ac:dyDescent="0.25">
      <c r="D1965" s="154"/>
    </row>
    <row r="1966" spans="4:4" outlineLevel="1" x14ac:dyDescent="0.25">
      <c r="D1966" s="154"/>
    </row>
    <row r="1967" spans="4:4" outlineLevel="1" x14ac:dyDescent="0.25">
      <c r="D1967" s="154"/>
    </row>
    <row r="1968" spans="4:4" outlineLevel="1" x14ac:dyDescent="0.25">
      <c r="D1968" s="154"/>
    </row>
    <row r="1969" spans="4:4" x14ac:dyDescent="0.25">
      <c r="D1969" s="154"/>
    </row>
    <row r="1970" spans="4:4" outlineLevel="1" x14ac:dyDescent="0.25">
      <c r="D1970" s="154"/>
    </row>
    <row r="1971" spans="4:4" outlineLevel="1" x14ac:dyDescent="0.25">
      <c r="D1971" s="154"/>
    </row>
    <row r="1972" spans="4:4" outlineLevel="1" x14ac:dyDescent="0.25">
      <c r="D1972" s="154"/>
    </row>
    <row r="1973" spans="4:4" x14ac:dyDescent="0.25">
      <c r="D1973" s="154"/>
    </row>
    <row r="1974" spans="4:4" outlineLevel="1" x14ac:dyDescent="0.25">
      <c r="D1974" s="154"/>
    </row>
    <row r="1975" spans="4:4" outlineLevel="1" x14ac:dyDescent="0.25">
      <c r="D1975" s="154"/>
    </row>
    <row r="1976" spans="4:4" x14ac:dyDescent="0.25">
      <c r="D1976" s="154"/>
    </row>
    <row r="1977" spans="4:4" outlineLevel="1" x14ac:dyDescent="0.25">
      <c r="D1977" s="154"/>
    </row>
    <row r="1978" spans="4:4" outlineLevel="1" x14ac:dyDescent="0.25">
      <c r="D1978" s="154"/>
    </row>
    <row r="1979" spans="4:4" x14ac:dyDescent="0.25">
      <c r="D1979" s="154"/>
    </row>
    <row r="1980" spans="4:4" outlineLevel="1" x14ac:dyDescent="0.25">
      <c r="D1980" s="154"/>
    </row>
    <row r="1981" spans="4:4" outlineLevel="1" x14ac:dyDescent="0.25">
      <c r="D1981" s="154"/>
    </row>
    <row r="1982" spans="4:4" outlineLevel="1" x14ac:dyDescent="0.25">
      <c r="D1982" s="154"/>
    </row>
    <row r="1983" spans="4:4" outlineLevel="1" x14ac:dyDescent="0.25">
      <c r="D1983" s="154"/>
    </row>
    <row r="1984" spans="4:4" x14ac:dyDescent="0.25">
      <c r="D1984" s="154"/>
    </row>
    <row r="1985" spans="4:4" outlineLevel="1" x14ac:dyDescent="0.25">
      <c r="D1985" s="154"/>
    </row>
    <row r="1986" spans="4:4" outlineLevel="1" x14ac:dyDescent="0.25">
      <c r="D1986" s="154"/>
    </row>
    <row r="1987" spans="4:4" outlineLevel="1" x14ac:dyDescent="0.25">
      <c r="D1987" s="154"/>
    </row>
    <row r="1988" spans="4:4" outlineLevel="1" x14ac:dyDescent="0.25">
      <c r="D1988" s="154"/>
    </row>
    <row r="1989" spans="4:4" x14ac:dyDescent="0.25">
      <c r="D1989" s="154"/>
    </row>
    <row r="1990" spans="4:4" outlineLevel="1" x14ac:dyDescent="0.25">
      <c r="D1990" s="154"/>
    </row>
    <row r="1991" spans="4:4" outlineLevel="1" x14ac:dyDescent="0.25">
      <c r="D1991" s="154"/>
    </row>
    <row r="1992" spans="4:4" outlineLevel="1" x14ac:dyDescent="0.25">
      <c r="D1992" s="154"/>
    </row>
    <row r="1993" spans="4:4" outlineLevel="1" x14ac:dyDescent="0.25">
      <c r="D1993" s="154"/>
    </row>
    <row r="1994" spans="4:4" x14ac:dyDescent="0.25">
      <c r="D1994" s="154"/>
    </row>
    <row r="1995" spans="4:4" outlineLevel="1" x14ac:dyDescent="0.25">
      <c r="D1995" s="154"/>
    </row>
    <row r="1996" spans="4:4" outlineLevel="1" x14ac:dyDescent="0.25">
      <c r="D1996" s="154"/>
    </row>
    <row r="1997" spans="4:4" outlineLevel="1" x14ac:dyDescent="0.25">
      <c r="D1997" s="154"/>
    </row>
    <row r="1998" spans="4:4" x14ac:dyDescent="0.25">
      <c r="D1998" s="154"/>
    </row>
    <row r="1999" spans="4:4" outlineLevel="1" x14ac:dyDescent="0.25">
      <c r="D1999" s="154"/>
    </row>
    <row r="2000" spans="4:4" outlineLevel="1" x14ac:dyDescent="0.25">
      <c r="D2000" s="154"/>
    </row>
    <row r="2001" spans="4:4" outlineLevel="1" x14ac:dyDescent="0.25">
      <c r="D2001" s="154"/>
    </row>
    <row r="2002" spans="4:4" x14ac:dyDescent="0.25">
      <c r="D2002" s="154"/>
    </row>
    <row r="2003" spans="4:4" outlineLevel="1" x14ac:dyDescent="0.25">
      <c r="D2003" s="154"/>
    </row>
    <row r="2004" spans="4:4" outlineLevel="1" x14ac:dyDescent="0.25">
      <c r="D2004" s="154"/>
    </row>
    <row r="2005" spans="4:4" outlineLevel="1" x14ac:dyDescent="0.25">
      <c r="D2005" s="154"/>
    </row>
    <row r="2006" spans="4:4" x14ac:dyDescent="0.25">
      <c r="D2006" s="154"/>
    </row>
    <row r="2007" spans="4:4" outlineLevel="1" x14ac:dyDescent="0.25">
      <c r="D2007" s="154"/>
    </row>
    <row r="2008" spans="4:4" outlineLevel="1" x14ac:dyDescent="0.25">
      <c r="D2008" s="154"/>
    </row>
    <row r="2009" spans="4:4" outlineLevel="1" x14ac:dyDescent="0.25">
      <c r="D2009" s="154"/>
    </row>
    <row r="2010" spans="4:4" x14ac:dyDescent="0.25">
      <c r="D2010" s="154"/>
    </row>
    <row r="2011" spans="4:4" outlineLevel="1" x14ac:dyDescent="0.25">
      <c r="D2011" s="154"/>
    </row>
    <row r="2012" spans="4:4" outlineLevel="1" x14ac:dyDescent="0.25">
      <c r="D2012" s="154"/>
    </row>
    <row r="2013" spans="4:4" outlineLevel="1" x14ac:dyDescent="0.25">
      <c r="D2013" s="154"/>
    </row>
    <row r="2014" spans="4:4" outlineLevel="1" x14ac:dyDescent="0.25">
      <c r="D2014" s="154"/>
    </row>
    <row r="2015" spans="4:4" x14ac:dyDescent="0.25">
      <c r="D2015" s="154"/>
    </row>
    <row r="2016" spans="4:4" outlineLevel="1" x14ac:dyDescent="0.25">
      <c r="D2016" s="154"/>
    </row>
    <row r="2017" spans="4:4" outlineLevel="1" x14ac:dyDescent="0.25">
      <c r="D2017" s="154"/>
    </row>
    <row r="2018" spans="4:4" outlineLevel="1" x14ac:dyDescent="0.25">
      <c r="D2018" s="154"/>
    </row>
    <row r="2019" spans="4:4" outlineLevel="1" x14ac:dyDescent="0.25">
      <c r="D2019" s="154"/>
    </row>
    <row r="2020" spans="4:4" x14ac:dyDescent="0.25">
      <c r="D2020" s="154"/>
    </row>
    <row r="2021" spans="4:4" outlineLevel="1" x14ac:dyDescent="0.25">
      <c r="D2021" s="154"/>
    </row>
    <row r="2022" spans="4:4" outlineLevel="1" x14ac:dyDescent="0.25">
      <c r="D2022" s="154"/>
    </row>
    <row r="2023" spans="4:4" outlineLevel="1" x14ac:dyDescent="0.25">
      <c r="D2023" s="154"/>
    </row>
    <row r="2024" spans="4:4" outlineLevel="1" x14ac:dyDescent="0.25">
      <c r="D2024" s="154"/>
    </row>
    <row r="2025" spans="4:4" x14ac:dyDescent="0.25">
      <c r="D2025" s="154"/>
    </row>
    <row r="2026" spans="4:4" outlineLevel="1" x14ac:dyDescent="0.25">
      <c r="D2026" s="154"/>
    </row>
    <row r="2027" spans="4:4" outlineLevel="1" x14ac:dyDescent="0.25">
      <c r="D2027" s="154"/>
    </row>
    <row r="2028" spans="4:4" outlineLevel="1" x14ac:dyDescent="0.25">
      <c r="D2028" s="154"/>
    </row>
    <row r="2029" spans="4:4" outlineLevel="1" x14ac:dyDescent="0.25">
      <c r="D2029" s="154"/>
    </row>
    <row r="2030" spans="4:4" x14ac:dyDescent="0.25">
      <c r="D2030" s="154"/>
    </row>
    <row r="2031" spans="4:4" outlineLevel="1" x14ac:dyDescent="0.25">
      <c r="D2031" s="154"/>
    </row>
    <row r="2032" spans="4:4" outlineLevel="1" x14ac:dyDescent="0.25">
      <c r="D2032" s="154"/>
    </row>
    <row r="2033" spans="4:4" outlineLevel="1" x14ac:dyDescent="0.25">
      <c r="D2033" s="154"/>
    </row>
    <row r="2034" spans="4:4" outlineLevel="1" x14ac:dyDescent="0.25">
      <c r="D2034" s="154"/>
    </row>
    <row r="2035" spans="4:4" outlineLevel="1" x14ac:dyDescent="0.25">
      <c r="D2035" s="154"/>
    </row>
    <row r="2036" spans="4:4" outlineLevel="1" x14ac:dyDescent="0.25">
      <c r="D2036" s="154"/>
    </row>
    <row r="2037" spans="4:4" x14ac:dyDescent="0.25">
      <c r="D2037" s="154"/>
    </row>
    <row r="2038" spans="4:4" outlineLevel="1" x14ac:dyDescent="0.25">
      <c r="D2038" s="154"/>
    </row>
    <row r="2039" spans="4:4" outlineLevel="1" x14ac:dyDescent="0.25">
      <c r="D2039" s="154"/>
    </row>
    <row r="2040" spans="4:4" outlineLevel="1" x14ac:dyDescent="0.25">
      <c r="D2040" s="154"/>
    </row>
    <row r="2041" spans="4:4" x14ac:dyDescent="0.25">
      <c r="D2041" s="154"/>
    </row>
    <row r="2042" spans="4:4" outlineLevel="1" x14ac:dyDescent="0.25">
      <c r="D2042" s="154"/>
    </row>
    <row r="2043" spans="4:4" outlineLevel="1" x14ac:dyDescent="0.25">
      <c r="D2043" s="154"/>
    </row>
    <row r="2044" spans="4:4" outlineLevel="1" x14ac:dyDescent="0.25">
      <c r="D2044" s="154"/>
    </row>
    <row r="2045" spans="4:4" x14ac:dyDescent="0.25">
      <c r="D2045" s="154"/>
    </row>
    <row r="2046" spans="4:4" outlineLevel="1" x14ac:dyDescent="0.25">
      <c r="D2046" s="154"/>
    </row>
    <row r="2047" spans="4:4" outlineLevel="1" x14ac:dyDescent="0.25">
      <c r="D2047" s="154"/>
    </row>
    <row r="2048" spans="4:4" outlineLevel="1" x14ac:dyDescent="0.25">
      <c r="D2048" s="154"/>
    </row>
    <row r="2049" spans="4:4" x14ac:dyDescent="0.25">
      <c r="D2049" s="154"/>
    </row>
    <row r="2050" spans="4:4" outlineLevel="1" x14ac:dyDescent="0.25">
      <c r="D2050" s="154"/>
    </row>
    <row r="2051" spans="4:4" outlineLevel="1" x14ac:dyDescent="0.25">
      <c r="D2051" s="154"/>
    </row>
    <row r="2052" spans="4:4" outlineLevel="1" x14ac:dyDescent="0.25">
      <c r="D2052" s="154"/>
    </row>
    <row r="2053" spans="4:4" x14ac:dyDescent="0.25">
      <c r="D2053" s="154"/>
    </row>
    <row r="2054" spans="4:4" outlineLevel="1" x14ac:dyDescent="0.25">
      <c r="D2054" s="154"/>
    </row>
    <row r="2055" spans="4:4" outlineLevel="1" x14ac:dyDescent="0.25">
      <c r="D2055" s="154"/>
    </row>
    <row r="2056" spans="4:4" outlineLevel="1" x14ac:dyDescent="0.25">
      <c r="D2056" s="154"/>
    </row>
    <row r="2057" spans="4:4" x14ac:dyDescent="0.25">
      <c r="D2057" s="154"/>
    </row>
    <row r="2058" spans="4:4" outlineLevel="1" x14ac:dyDescent="0.25">
      <c r="D2058" s="154"/>
    </row>
    <row r="2059" spans="4:4" outlineLevel="1" x14ac:dyDescent="0.25">
      <c r="D2059" s="154"/>
    </row>
    <row r="2060" spans="4:4" outlineLevel="1" x14ac:dyDescent="0.25">
      <c r="D2060" s="154"/>
    </row>
    <row r="2061" spans="4:4" x14ac:dyDescent="0.25">
      <c r="D2061" s="154"/>
    </row>
    <row r="2062" spans="4:4" outlineLevel="1" x14ac:dyDescent="0.25">
      <c r="D2062" s="154"/>
    </row>
    <row r="2063" spans="4:4" outlineLevel="1" x14ac:dyDescent="0.25">
      <c r="D2063" s="154"/>
    </row>
    <row r="2064" spans="4:4" outlineLevel="1" x14ac:dyDescent="0.25">
      <c r="D2064" s="154"/>
    </row>
    <row r="2065" spans="4:4" outlineLevel="1" x14ac:dyDescent="0.25">
      <c r="D2065" s="154"/>
    </row>
    <row r="2066" spans="4:4" outlineLevel="1" x14ac:dyDescent="0.25">
      <c r="D2066" s="154"/>
    </row>
    <row r="2067" spans="4:4" x14ac:dyDescent="0.25">
      <c r="D2067" s="154"/>
    </row>
    <row r="2068" spans="4:4" outlineLevel="1" x14ac:dyDescent="0.25">
      <c r="D2068" s="154"/>
    </row>
    <row r="2069" spans="4:4" outlineLevel="1" x14ac:dyDescent="0.25">
      <c r="D2069" s="154"/>
    </row>
    <row r="2070" spans="4:4" outlineLevel="1" x14ac:dyDescent="0.25">
      <c r="D2070" s="154"/>
    </row>
    <row r="2071" spans="4:4" outlineLevel="1" x14ac:dyDescent="0.25">
      <c r="D2071" s="154"/>
    </row>
    <row r="2072" spans="4:4" outlineLevel="1" x14ac:dyDescent="0.25">
      <c r="D2072" s="154"/>
    </row>
    <row r="2073" spans="4:4" x14ac:dyDescent="0.25">
      <c r="D2073" s="154"/>
    </row>
    <row r="2074" spans="4:4" outlineLevel="1" x14ac:dyDescent="0.25">
      <c r="D2074" s="154"/>
    </row>
    <row r="2075" spans="4:4" outlineLevel="1" x14ac:dyDescent="0.25">
      <c r="D2075" s="154"/>
    </row>
    <row r="2076" spans="4:4" outlineLevel="1" x14ac:dyDescent="0.25">
      <c r="D2076" s="154"/>
    </row>
    <row r="2077" spans="4:4" outlineLevel="1" x14ac:dyDescent="0.25">
      <c r="D2077" s="154"/>
    </row>
    <row r="2078" spans="4:4" x14ac:dyDescent="0.25">
      <c r="D2078" s="154"/>
    </row>
    <row r="2079" spans="4:4" outlineLevel="1" x14ac:dyDescent="0.25">
      <c r="D2079" s="154"/>
    </row>
    <row r="2080" spans="4:4" outlineLevel="1" x14ac:dyDescent="0.25">
      <c r="D2080" s="154"/>
    </row>
    <row r="2081" spans="4:4" outlineLevel="1" x14ac:dyDescent="0.25">
      <c r="D2081" s="154"/>
    </row>
    <row r="2082" spans="4:4" outlineLevel="1" x14ac:dyDescent="0.25">
      <c r="D2082" s="154"/>
    </row>
    <row r="2083" spans="4:4" x14ac:dyDescent="0.25">
      <c r="D2083" s="154"/>
    </row>
    <row r="2084" spans="4:4" outlineLevel="1" x14ac:dyDescent="0.25">
      <c r="D2084" s="154"/>
    </row>
    <row r="2085" spans="4:4" outlineLevel="1" x14ac:dyDescent="0.25">
      <c r="D2085" s="154"/>
    </row>
    <row r="2086" spans="4:4" outlineLevel="1" x14ac:dyDescent="0.25">
      <c r="D2086" s="154"/>
    </row>
    <row r="2087" spans="4:4" outlineLevel="1" x14ac:dyDescent="0.25">
      <c r="D2087" s="154"/>
    </row>
    <row r="2088" spans="4:4" x14ac:dyDescent="0.25">
      <c r="D2088" s="154"/>
    </row>
    <row r="2089" spans="4:4" outlineLevel="1" x14ac:dyDescent="0.25">
      <c r="D2089" s="154"/>
    </row>
    <row r="2090" spans="4:4" outlineLevel="1" x14ac:dyDescent="0.25">
      <c r="D2090" s="154"/>
    </row>
    <row r="2091" spans="4:4" outlineLevel="1" x14ac:dyDescent="0.25">
      <c r="D2091" s="154"/>
    </row>
    <row r="2092" spans="4:4" outlineLevel="1" x14ac:dyDescent="0.25">
      <c r="D2092" s="154"/>
    </row>
    <row r="2093" spans="4:4" x14ac:dyDescent="0.25">
      <c r="D2093" s="154"/>
    </row>
    <row r="2094" spans="4:4" outlineLevel="1" x14ac:dyDescent="0.25">
      <c r="D2094" s="154"/>
    </row>
    <row r="2095" spans="4:4" outlineLevel="1" x14ac:dyDescent="0.25">
      <c r="D2095" s="154"/>
    </row>
    <row r="2096" spans="4:4" outlineLevel="1" x14ac:dyDescent="0.25">
      <c r="D2096" s="154"/>
    </row>
    <row r="2097" spans="4:4" x14ac:dyDescent="0.25">
      <c r="D2097" s="154"/>
    </row>
    <row r="2098" spans="4:4" outlineLevel="1" x14ac:dyDescent="0.25">
      <c r="D2098" s="154"/>
    </row>
    <row r="2099" spans="4:4" outlineLevel="1" x14ac:dyDescent="0.25">
      <c r="D2099" s="154"/>
    </row>
    <row r="2100" spans="4:4" outlineLevel="1" x14ac:dyDescent="0.25">
      <c r="D2100" s="154"/>
    </row>
    <row r="2101" spans="4:4" outlineLevel="1" x14ac:dyDescent="0.25">
      <c r="D2101" s="154"/>
    </row>
    <row r="2102" spans="4:4" x14ac:dyDescent="0.25">
      <c r="D2102" s="154"/>
    </row>
    <row r="2103" spans="4:4" outlineLevel="1" x14ac:dyDescent="0.25">
      <c r="D2103" s="154"/>
    </row>
    <row r="2104" spans="4:4" outlineLevel="1" x14ac:dyDescent="0.25">
      <c r="D2104" s="154"/>
    </row>
    <row r="2105" spans="4:4" outlineLevel="1" x14ac:dyDescent="0.25">
      <c r="D2105" s="154"/>
    </row>
    <row r="2106" spans="4:4" outlineLevel="1" x14ac:dyDescent="0.25">
      <c r="D2106" s="154"/>
    </row>
    <row r="2107" spans="4:4" x14ac:dyDescent="0.25">
      <c r="D2107" s="154"/>
    </row>
    <row r="2108" spans="4:4" outlineLevel="1" x14ac:dyDescent="0.25">
      <c r="D2108" s="154"/>
    </row>
    <row r="2109" spans="4:4" outlineLevel="1" x14ac:dyDescent="0.25">
      <c r="D2109" s="154"/>
    </row>
    <row r="2110" spans="4:4" outlineLevel="1" x14ac:dyDescent="0.25">
      <c r="D2110" s="154"/>
    </row>
    <row r="2111" spans="4:4" outlineLevel="1" x14ac:dyDescent="0.25">
      <c r="D2111" s="154"/>
    </row>
    <row r="2112" spans="4:4" x14ac:dyDescent="0.25">
      <c r="D2112" s="154"/>
    </row>
    <row r="2113" spans="4:4" outlineLevel="1" x14ac:dyDescent="0.25">
      <c r="D2113" s="154"/>
    </row>
    <row r="2114" spans="4:4" outlineLevel="1" x14ac:dyDescent="0.25">
      <c r="D2114" s="154"/>
    </row>
    <row r="2115" spans="4:4" outlineLevel="1" x14ac:dyDescent="0.25">
      <c r="D2115" s="154"/>
    </row>
    <row r="2116" spans="4:4" outlineLevel="1" x14ac:dyDescent="0.25">
      <c r="D2116" s="154"/>
    </row>
    <row r="2117" spans="4:4" x14ac:dyDescent="0.25">
      <c r="D2117" s="154"/>
    </row>
    <row r="2118" spans="4:4" outlineLevel="1" x14ac:dyDescent="0.25">
      <c r="D2118" s="154"/>
    </row>
    <row r="2119" spans="4:4" outlineLevel="1" x14ac:dyDescent="0.25">
      <c r="D2119" s="154"/>
    </row>
    <row r="2120" spans="4:4" outlineLevel="1" x14ac:dyDescent="0.25">
      <c r="D2120" s="154"/>
    </row>
    <row r="2121" spans="4:4" outlineLevel="1" x14ac:dyDescent="0.25">
      <c r="D2121" s="154"/>
    </row>
    <row r="2122" spans="4:4" x14ac:dyDescent="0.25">
      <c r="D2122" s="154"/>
    </row>
    <row r="2123" spans="4:4" outlineLevel="1" x14ac:dyDescent="0.25">
      <c r="D2123" s="154"/>
    </row>
    <row r="2124" spans="4:4" outlineLevel="1" x14ac:dyDescent="0.25">
      <c r="D2124" s="154"/>
    </row>
    <row r="2125" spans="4:4" outlineLevel="1" x14ac:dyDescent="0.25">
      <c r="D2125" s="154"/>
    </row>
    <row r="2126" spans="4:4" outlineLevel="1" x14ac:dyDescent="0.25">
      <c r="D2126" s="154"/>
    </row>
    <row r="2127" spans="4:4" x14ac:dyDescent="0.25">
      <c r="D2127" s="154"/>
    </row>
    <row r="2128" spans="4:4" outlineLevel="1" x14ac:dyDescent="0.25">
      <c r="D2128" s="154"/>
    </row>
    <row r="2129" spans="4:4" outlineLevel="1" x14ac:dyDescent="0.25">
      <c r="D2129" s="154"/>
    </row>
    <row r="2130" spans="4:4" outlineLevel="1" x14ac:dyDescent="0.25">
      <c r="D2130" s="154"/>
    </row>
    <row r="2131" spans="4:4" outlineLevel="1" x14ac:dyDescent="0.25">
      <c r="D2131" s="154"/>
    </row>
    <row r="2132" spans="4:4" x14ac:dyDescent="0.25">
      <c r="D2132" s="154"/>
    </row>
    <row r="2133" spans="4:4" outlineLevel="1" x14ac:dyDescent="0.25">
      <c r="D2133" s="154"/>
    </row>
    <row r="2134" spans="4:4" outlineLevel="1" x14ac:dyDescent="0.25">
      <c r="D2134" s="154"/>
    </row>
    <row r="2135" spans="4:4" outlineLevel="1" x14ac:dyDescent="0.25">
      <c r="D2135" s="154"/>
    </row>
    <row r="2136" spans="4:4" outlineLevel="1" x14ac:dyDescent="0.25">
      <c r="D2136" s="154"/>
    </row>
    <row r="2137" spans="4:4" x14ac:dyDescent="0.25">
      <c r="D2137" s="154"/>
    </row>
    <row r="2138" spans="4:4" outlineLevel="1" x14ac:dyDescent="0.25">
      <c r="D2138" s="154"/>
    </row>
    <row r="2139" spans="4:4" outlineLevel="1" x14ac:dyDescent="0.25">
      <c r="D2139" s="154"/>
    </row>
    <row r="2140" spans="4:4" outlineLevel="1" x14ac:dyDescent="0.25">
      <c r="D2140" s="154"/>
    </row>
    <row r="2141" spans="4:4" outlineLevel="1" x14ac:dyDescent="0.25">
      <c r="D2141" s="154"/>
    </row>
    <row r="2142" spans="4:4" x14ac:dyDescent="0.25">
      <c r="D2142" s="154"/>
    </row>
    <row r="2143" spans="4:4" outlineLevel="1" x14ac:dyDescent="0.25">
      <c r="D2143" s="154"/>
    </row>
    <row r="2144" spans="4:4" outlineLevel="1" x14ac:dyDescent="0.25">
      <c r="D2144" s="154"/>
    </row>
    <row r="2145" spans="4:4" outlineLevel="1" x14ac:dyDescent="0.25">
      <c r="D2145" s="154"/>
    </row>
    <row r="2146" spans="4:4" outlineLevel="1" x14ac:dyDescent="0.25">
      <c r="D2146" s="154"/>
    </row>
    <row r="2147" spans="4:4" x14ac:dyDescent="0.25">
      <c r="D2147" s="154"/>
    </row>
    <row r="2148" spans="4:4" outlineLevel="1" x14ac:dyDescent="0.25">
      <c r="D2148" s="154"/>
    </row>
    <row r="2149" spans="4:4" outlineLevel="1" x14ac:dyDescent="0.25">
      <c r="D2149" s="154"/>
    </row>
    <row r="2150" spans="4:4" outlineLevel="1" x14ac:dyDescent="0.25">
      <c r="D2150" s="154"/>
    </row>
    <row r="2151" spans="4:4" outlineLevel="1" x14ac:dyDescent="0.25">
      <c r="D2151" s="154"/>
    </row>
    <row r="2152" spans="4:4" outlineLevel="1" x14ac:dyDescent="0.25">
      <c r="D2152" s="154"/>
    </row>
    <row r="2153" spans="4:4" outlineLevel="1" x14ac:dyDescent="0.25">
      <c r="D2153" s="154"/>
    </row>
    <row r="2154" spans="4:4" outlineLevel="1" x14ac:dyDescent="0.25">
      <c r="D2154" s="154"/>
    </row>
    <row r="2155" spans="4:4" outlineLevel="1" x14ac:dyDescent="0.25">
      <c r="D2155" s="154"/>
    </row>
    <row r="2156" spans="4:4" outlineLevel="1" x14ac:dyDescent="0.25">
      <c r="D2156" s="154"/>
    </row>
    <row r="2157" spans="4:4" outlineLevel="1" x14ac:dyDescent="0.25">
      <c r="D2157" s="154"/>
    </row>
    <row r="2158" spans="4:4" outlineLevel="1" x14ac:dyDescent="0.25">
      <c r="D2158" s="154"/>
    </row>
    <row r="2159" spans="4:4" outlineLevel="1" x14ac:dyDescent="0.25">
      <c r="D2159" s="154"/>
    </row>
    <row r="2160" spans="4:4" outlineLevel="1" x14ac:dyDescent="0.25">
      <c r="D2160" s="154"/>
    </row>
    <row r="2161" spans="4:4" outlineLevel="1" x14ac:dyDescent="0.25">
      <c r="D2161" s="154"/>
    </row>
    <row r="2162" spans="4:4" outlineLevel="1" x14ac:dyDescent="0.25">
      <c r="D2162" s="154"/>
    </row>
    <row r="2163" spans="4:4" x14ac:dyDescent="0.25">
      <c r="D2163" s="154"/>
    </row>
    <row r="2164" spans="4:4" outlineLevel="1" x14ac:dyDescent="0.25">
      <c r="D2164" s="154"/>
    </row>
    <row r="2165" spans="4:4" outlineLevel="1" x14ac:dyDescent="0.25">
      <c r="D2165" s="154"/>
    </row>
    <row r="2166" spans="4:4" outlineLevel="1" x14ac:dyDescent="0.25">
      <c r="D2166" s="154"/>
    </row>
    <row r="2167" spans="4:4" outlineLevel="1" x14ac:dyDescent="0.25">
      <c r="D2167" s="154"/>
    </row>
    <row r="2168" spans="4:4" outlineLevel="1" x14ac:dyDescent="0.25">
      <c r="D2168" s="154"/>
    </row>
    <row r="2169" spans="4:4" outlineLevel="1" x14ac:dyDescent="0.25">
      <c r="D2169" s="154"/>
    </row>
    <row r="2170" spans="4:4" outlineLevel="1" x14ac:dyDescent="0.25">
      <c r="D2170" s="154"/>
    </row>
    <row r="2171" spans="4:4" outlineLevel="1" x14ac:dyDescent="0.25">
      <c r="D2171" s="154"/>
    </row>
    <row r="2172" spans="4:4" outlineLevel="1" x14ac:dyDescent="0.25">
      <c r="D2172" s="154"/>
    </row>
    <row r="2173" spans="4:4" outlineLevel="1" x14ac:dyDescent="0.25">
      <c r="D2173" s="154"/>
    </row>
    <row r="2174" spans="4:4" outlineLevel="1" x14ac:dyDescent="0.25">
      <c r="D2174" s="154"/>
    </row>
    <row r="2175" spans="4:4" outlineLevel="1" x14ac:dyDescent="0.25">
      <c r="D2175" s="154"/>
    </row>
    <row r="2176" spans="4:4" outlineLevel="1" x14ac:dyDescent="0.25">
      <c r="D2176" s="154"/>
    </row>
    <row r="2177" spans="4:4" outlineLevel="1" x14ac:dyDescent="0.25">
      <c r="D2177" s="154"/>
    </row>
    <row r="2178" spans="4:4" outlineLevel="1" x14ac:dyDescent="0.25">
      <c r="D2178" s="154"/>
    </row>
    <row r="2179" spans="4:4" x14ac:dyDescent="0.25">
      <c r="D2179" s="154"/>
    </row>
    <row r="2180" spans="4:4" outlineLevel="1" x14ac:dyDescent="0.25">
      <c r="D2180" s="154"/>
    </row>
    <row r="2181" spans="4:4" outlineLevel="1" x14ac:dyDescent="0.25">
      <c r="D2181" s="154"/>
    </row>
    <row r="2182" spans="4:4" outlineLevel="1" x14ac:dyDescent="0.25">
      <c r="D2182" s="154"/>
    </row>
    <row r="2183" spans="4:4" outlineLevel="1" x14ac:dyDescent="0.25">
      <c r="D2183" s="154"/>
    </row>
    <row r="2184" spans="4:4" outlineLevel="1" x14ac:dyDescent="0.25">
      <c r="D2184" s="154"/>
    </row>
    <row r="2185" spans="4:4" outlineLevel="1" x14ac:dyDescent="0.25">
      <c r="D2185" s="154"/>
    </row>
    <row r="2186" spans="4:4" outlineLevel="1" x14ac:dyDescent="0.25">
      <c r="D2186" s="154"/>
    </row>
    <row r="2187" spans="4:4" outlineLevel="1" x14ac:dyDescent="0.25">
      <c r="D2187" s="154"/>
    </row>
    <row r="2188" spans="4:4" outlineLevel="1" x14ac:dyDescent="0.25">
      <c r="D2188" s="154"/>
    </row>
    <row r="2189" spans="4:4" outlineLevel="1" x14ac:dyDescent="0.25">
      <c r="D2189" s="154"/>
    </row>
    <row r="2190" spans="4:4" outlineLevel="1" x14ac:dyDescent="0.25">
      <c r="D2190" s="154"/>
    </row>
    <row r="2191" spans="4:4" outlineLevel="1" x14ac:dyDescent="0.25">
      <c r="D2191" s="154"/>
    </row>
    <row r="2192" spans="4:4" outlineLevel="1" x14ac:dyDescent="0.25">
      <c r="D2192" s="154"/>
    </row>
    <row r="2193" spans="4:4" outlineLevel="1" x14ac:dyDescent="0.25">
      <c r="D2193" s="154"/>
    </row>
    <row r="2194" spans="4:4" outlineLevel="1" x14ac:dyDescent="0.25">
      <c r="D2194" s="154"/>
    </row>
    <row r="2195" spans="4:4" x14ac:dyDescent="0.25">
      <c r="D2195" s="154"/>
    </row>
    <row r="2196" spans="4:4" outlineLevel="1" x14ac:dyDescent="0.25">
      <c r="D2196" s="154"/>
    </row>
    <row r="2197" spans="4:4" outlineLevel="1" x14ac:dyDescent="0.25">
      <c r="D2197" s="154"/>
    </row>
    <row r="2198" spans="4:4" outlineLevel="1" x14ac:dyDescent="0.25">
      <c r="D2198" s="154"/>
    </row>
    <row r="2199" spans="4:4" outlineLevel="1" x14ac:dyDescent="0.25">
      <c r="D2199" s="154"/>
    </row>
    <row r="2200" spans="4:4" outlineLevel="1" x14ac:dyDescent="0.25">
      <c r="D2200" s="154"/>
    </row>
    <row r="2201" spans="4:4" outlineLevel="1" x14ac:dyDescent="0.25">
      <c r="D2201" s="154"/>
    </row>
    <row r="2202" spans="4:4" outlineLevel="1" x14ac:dyDescent="0.25">
      <c r="D2202" s="154"/>
    </row>
    <row r="2203" spans="4:4" outlineLevel="1" x14ac:dyDescent="0.25">
      <c r="D2203" s="154"/>
    </row>
    <row r="2204" spans="4:4" outlineLevel="1" x14ac:dyDescent="0.25">
      <c r="D2204" s="154"/>
    </row>
    <row r="2205" spans="4:4" outlineLevel="1" x14ac:dyDescent="0.25">
      <c r="D2205" s="154"/>
    </row>
    <row r="2206" spans="4:4" outlineLevel="1" x14ac:dyDescent="0.25">
      <c r="D2206" s="154"/>
    </row>
    <row r="2207" spans="4:4" outlineLevel="1" x14ac:dyDescent="0.25">
      <c r="D2207" s="154"/>
    </row>
    <row r="2208" spans="4:4" outlineLevel="1" x14ac:dyDescent="0.25">
      <c r="D2208" s="154"/>
    </row>
    <row r="2209" spans="4:4" outlineLevel="1" x14ac:dyDescent="0.25">
      <c r="D2209" s="154"/>
    </row>
    <row r="2210" spans="4:4" outlineLevel="1" x14ac:dyDescent="0.25">
      <c r="D2210" s="154"/>
    </row>
    <row r="2211" spans="4:4" x14ac:dyDescent="0.25">
      <c r="D2211" s="154"/>
    </row>
    <row r="2212" spans="4:4" outlineLevel="1" x14ac:dyDescent="0.25">
      <c r="D2212" s="154"/>
    </row>
    <row r="2213" spans="4:4" x14ac:dyDescent="0.25">
      <c r="D2213" s="154"/>
    </row>
    <row r="2214" spans="4:4" outlineLevel="1" x14ac:dyDescent="0.25">
      <c r="D2214" s="154"/>
    </row>
    <row r="2215" spans="4:4" x14ac:dyDescent="0.25">
      <c r="D2215" s="154"/>
    </row>
    <row r="2216" spans="4:4" outlineLevel="1" x14ac:dyDescent="0.25">
      <c r="D2216" s="154"/>
    </row>
    <row r="2217" spans="4:4" x14ac:dyDescent="0.25">
      <c r="D2217" s="154"/>
    </row>
    <row r="2218" spans="4:4" outlineLevel="1" x14ac:dyDescent="0.25">
      <c r="D2218" s="154"/>
    </row>
    <row r="2219" spans="4:4" x14ac:dyDescent="0.25">
      <c r="D2219" s="154"/>
    </row>
    <row r="2220" spans="4:4" outlineLevel="1" x14ac:dyDescent="0.25">
      <c r="D2220" s="154"/>
    </row>
    <row r="2221" spans="4:4" x14ac:dyDescent="0.25">
      <c r="D2221" s="154"/>
    </row>
    <row r="2222" spans="4:4" outlineLevel="1" x14ac:dyDescent="0.25">
      <c r="D2222" s="154"/>
    </row>
    <row r="2223" spans="4:4" x14ac:dyDescent="0.25">
      <c r="D2223" s="154"/>
    </row>
    <row r="2224" spans="4:4" outlineLevel="1" x14ac:dyDescent="0.25">
      <c r="D2224" s="154"/>
    </row>
    <row r="2225" spans="4:4" outlineLevel="1" x14ac:dyDescent="0.25">
      <c r="D2225" s="154"/>
    </row>
    <row r="2226" spans="4:4" outlineLevel="1" x14ac:dyDescent="0.25">
      <c r="D2226" s="154"/>
    </row>
    <row r="2227" spans="4:4" outlineLevel="1" x14ac:dyDescent="0.25">
      <c r="D2227" s="154"/>
    </row>
    <row r="2228" spans="4:4" outlineLevel="1" x14ac:dyDescent="0.25">
      <c r="D2228" s="154"/>
    </row>
    <row r="2229" spans="4:4" outlineLevel="1" x14ac:dyDescent="0.25">
      <c r="D2229" s="154"/>
    </row>
    <row r="2230" spans="4:4" outlineLevel="1" x14ac:dyDescent="0.25">
      <c r="D2230" s="154"/>
    </row>
    <row r="2231" spans="4:4" outlineLevel="1" x14ac:dyDescent="0.25">
      <c r="D2231" s="154"/>
    </row>
    <row r="2232" spans="4:4" outlineLevel="1" x14ac:dyDescent="0.25">
      <c r="D2232" s="154"/>
    </row>
    <row r="2233" spans="4:4" outlineLevel="1" x14ac:dyDescent="0.25">
      <c r="D2233" s="154"/>
    </row>
    <row r="2234" spans="4:4" outlineLevel="1" x14ac:dyDescent="0.25">
      <c r="D2234" s="154"/>
    </row>
    <row r="2235" spans="4:4" outlineLevel="1" x14ac:dyDescent="0.25">
      <c r="D2235" s="154"/>
    </row>
    <row r="2236" spans="4:4" outlineLevel="1" x14ac:dyDescent="0.25">
      <c r="D2236" s="154"/>
    </row>
    <row r="2237" spans="4:4" outlineLevel="1" x14ac:dyDescent="0.25">
      <c r="D2237" s="154"/>
    </row>
    <row r="2238" spans="4:4" outlineLevel="1" x14ac:dyDescent="0.25">
      <c r="D2238" s="154"/>
    </row>
    <row r="2239" spans="4:4" x14ac:dyDescent="0.25">
      <c r="D2239" s="154"/>
    </row>
    <row r="2240" spans="4:4" outlineLevel="1" x14ac:dyDescent="0.25">
      <c r="D2240" s="154"/>
    </row>
    <row r="2241" spans="4:4" outlineLevel="1" x14ac:dyDescent="0.25">
      <c r="D2241" s="154"/>
    </row>
    <row r="2242" spans="4:4" outlineLevel="1" x14ac:dyDescent="0.25">
      <c r="D2242" s="154"/>
    </row>
    <row r="2243" spans="4:4" outlineLevel="1" x14ac:dyDescent="0.25">
      <c r="D2243" s="154"/>
    </row>
    <row r="2244" spans="4:4" outlineLevel="1" x14ac:dyDescent="0.25">
      <c r="D2244" s="154"/>
    </row>
    <row r="2245" spans="4:4" outlineLevel="1" x14ac:dyDescent="0.25">
      <c r="D2245" s="154"/>
    </row>
    <row r="2246" spans="4:4" outlineLevel="1" x14ac:dyDescent="0.25">
      <c r="D2246" s="154"/>
    </row>
    <row r="2247" spans="4:4" outlineLevel="1" x14ac:dyDescent="0.25">
      <c r="D2247" s="154"/>
    </row>
    <row r="2248" spans="4:4" outlineLevel="1" x14ac:dyDescent="0.25">
      <c r="D2248" s="154"/>
    </row>
    <row r="2249" spans="4:4" outlineLevel="1" x14ac:dyDescent="0.25">
      <c r="D2249" s="154"/>
    </row>
    <row r="2250" spans="4:4" outlineLevel="1" x14ac:dyDescent="0.25">
      <c r="D2250" s="154"/>
    </row>
    <row r="2251" spans="4:4" outlineLevel="1" x14ac:dyDescent="0.25">
      <c r="D2251" s="154"/>
    </row>
    <row r="2252" spans="4:4" outlineLevel="1" x14ac:dyDescent="0.25">
      <c r="D2252" s="154"/>
    </row>
    <row r="2253" spans="4:4" outlineLevel="1" x14ac:dyDescent="0.25">
      <c r="D2253" s="154"/>
    </row>
    <row r="2254" spans="4:4" outlineLevel="1" x14ac:dyDescent="0.25">
      <c r="D2254" s="154"/>
    </row>
    <row r="2255" spans="4:4" x14ac:dyDescent="0.25">
      <c r="D2255" s="154"/>
    </row>
    <row r="2256" spans="4:4" outlineLevel="1" x14ac:dyDescent="0.25">
      <c r="D2256" s="154"/>
    </row>
    <row r="2257" spans="4:4" outlineLevel="1" x14ac:dyDescent="0.25">
      <c r="D2257" s="154"/>
    </row>
    <row r="2258" spans="4:4" outlineLevel="1" x14ac:dyDescent="0.25">
      <c r="D2258" s="154"/>
    </row>
    <row r="2259" spans="4:4" x14ac:dyDescent="0.25">
      <c r="D2259" s="154"/>
    </row>
    <row r="2260" spans="4:4" outlineLevel="1" x14ac:dyDescent="0.25">
      <c r="D2260" s="154"/>
    </row>
    <row r="2261" spans="4:4" outlineLevel="1" x14ac:dyDescent="0.25">
      <c r="D2261" s="154"/>
    </row>
    <row r="2262" spans="4:4" outlineLevel="1" x14ac:dyDescent="0.25">
      <c r="D2262" s="154"/>
    </row>
    <row r="2263" spans="4:4" x14ac:dyDescent="0.25">
      <c r="D2263" s="154"/>
    </row>
    <row r="2264" spans="4:4" outlineLevel="1" x14ac:dyDescent="0.25">
      <c r="D2264" s="154"/>
    </row>
    <row r="2265" spans="4:4" outlineLevel="1" x14ac:dyDescent="0.25">
      <c r="D2265" s="154"/>
    </row>
    <row r="2266" spans="4:4" outlineLevel="1" x14ac:dyDescent="0.25">
      <c r="D2266" s="154"/>
    </row>
    <row r="2267" spans="4:4" outlineLevel="1" x14ac:dyDescent="0.25">
      <c r="D2267" s="154"/>
    </row>
    <row r="2268" spans="4:4" x14ac:dyDescent="0.25">
      <c r="D2268" s="154"/>
    </row>
    <row r="2269" spans="4:4" outlineLevel="1" x14ac:dyDescent="0.25">
      <c r="D2269" s="154"/>
    </row>
    <row r="2270" spans="4:4" outlineLevel="1" x14ac:dyDescent="0.25">
      <c r="D2270" s="154"/>
    </row>
    <row r="2271" spans="4:4" outlineLevel="1" x14ac:dyDescent="0.25">
      <c r="D2271" s="154"/>
    </row>
    <row r="2272" spans="4:4" outlineLevel="1" x14ac:dyDescent="0.25">
      <c r="D2272" s="154"/>
    </row>
    <row r="2273" spans="4:4" x14ac:dyDescent="0.25">
      <c r="D2273" s="154"/>
    </row>
    <row r="2274" spans="4:4" outlineLevel="1" x14ac:dyDescent="0.25">
      <c r="D2274" s="154"/>
    </row>
    <row r="2275" spans="4:4" outlineLevel="1" x14ac:dyDescent="0.25">
      <c r="D2275" s="154"/>
    </row>
    <row r="2276" spans="4:4" outlineLevel="1" x14ac:dyDescent="0.25">
      <c r="D2276" s="154"/>
    </row>
    <row r="2277" spans="4:4" outlineLevel="1" x14ac:dyDescent="0.25">
      <c r="D2277" s="154"/>
    </row>
    <row r="2278" spans="4:4" x14ac:dyDescent="0.25">
      <c r="D2278" s="154"/>
    </row>
    <row r="2279" spans="4:4" outlineLevel="1" x14ac:dyDescent="0.25">
      <c r="D2279" s="154"/>
    </row>
    <row r="2280" spans="4:4" outlineLevel="1" x14ac:dyDescent="0.25">
      <c r="D2280" s="154"/>
    </row>
    <row r="2281" spans="4:4" x14ac:dyDescent="0.25">
      <c r="D2281" s="154"/>
    </row>
    <row r="2282" spans="4:4" outlineLevel="1" x14ac:dyDescent="0.25">
      <c r="D2282" s="154"/>
    </row>
    <row r="2283" spans="4:4" outlineLevel="1" x14ac:dyDescent="0.25">
      <c r="D2283" s="154"/>
    </row>
    <row r="2284" spans="4:4" x14ac:dyDescent="0.25">
      <c r="D2284" s="154"/>
    </row>
    <row r="2285" spans="4:4" outlineLevel="1" x14ac:dyDescent="0.25">
      <c r="D2285" s="154"/>
    </row>
    <row r="2286" spans="4:4" outlineLevel="1" x14ac:dyDescent="0.25">
      <c r="D2286" s="154"/>
    </row>
    <row r="2287" spans="4:4" x14ac:dyDescent="0.25">
      <c r="D2287" s="154"/>
    </row>
    <row r="2288" spans="4:4" outlineLevel="1" x14ac:dyDescent="0.25">
      <c r="D2288" s="154"/>
    </row>
    <row r="2289" spans="4:4" outlineLevel="1" x14ac:dyDescent="0.25">
      <c r="D2289" s="154"/>
    </row>
    <row r="2290" spans="4:4" x14ac:dyDescent="0.25">
      <c r="D2290" s="154"/>
    </row>
    <row r="2291" spans="4:4" outlineLevel="1" x14ac:dyDescent="0.25">
      <c r="D2291" s="154"/>
    </row>
    <row r="2292" spans="4:4" outlineLevel="1" x14ac:dyDescent="0.25">
      <c r="D2292" s="154"/>
    </row>
    <row r="2293" spans="4:4" x14ac:dyDescent="0.25">
      <c r="D2293" s="154"/>
    </row>
    <row r="2294" spans="4:4" outlineLevel="1" x14ac:dyDescent="0.25">
      <c r="D2294" s="154"/>
    </row>
    <row r="2295" spans="4:4" outlineLevel="1" x14ac:dyDescent="0.25">
      <c r="D2295" s="154"/>
    </row>
    <row r="2296" spans="4:4" x14ac:dyDescent="0.25">
      <c r="D2296" s="154"/>
    </row>
    <row r="2297" spans="4:4" outlineLevel="1" x14ac:dyDescent="0.25">
      <c r="D2297" s="154"/>
    </row>
    <row r="2298" spans="4:4" outlineLevel="1" x14ac:dyDescent="0.25">
      <c r="D2298" s="154"/>
    </row>
    <row r="2299" spans="4:4" x14ac:dyDescent="0.25">
      <c r="D2299" s="154"/>
    </row>
    <row r="2300" spans="4:4" outlineLevel="1" x14ac:dyDescent="0.25">
      <c r="D2300" s="154"/>
    </row>
    <row r="2301" spans="4:4" outlineLevel="1" x14ac:dyDescent="0.25">
      <c r="D2301" s="154"/>
    </row>
    <row r="2302" spans="4:4" x14ac:dyDescent="0.25">
      <c r="D2302" s="154"/>
    </row>
    <row r="2303" spans="4:4" outlineLevel="1" x14ac:dyDescent="0.25">
      <c r="D2303" s="154"/>
    </row>
    <row r="2304" spans="4:4" outlineLevel="1" x14ac:dyDescent="0.25">
      <c r="D2304" s="154"/>
    </row>
    <row r="2305" spans="4:4" x14ac:dyDescent="0.25">
      <c r="D2305" s="154"/>
    </row>
    <row r="2306" spans="4:4" outlineLevel="1" x14ac:dyDescent="0.25">
      <c r="D2306" s="154"/>
    </row>
    <row r="2307" spans="4:4" x14ac:dyDescent="0.25">
      <c r="D2307" s="154"/>
    </row>
    <row r="2308" spans="4:4" outlineLevel="1" x14ac:dyDescent="0.25">
      <c r="D2308" s="154"/>
    </row>
    <row r="2309" spans="4:4" outlineLevel="1" x14ac:dyDescent="0.25">
      <c r="D2309" s="154"/>
    </row>
    <row r="2310" spans="4:4" x14ac:dyDescent="0.25">
      <c r="D2310" s="154"/>
    </row>
    <row r="2311" spans="4:4" outlineLevel="1" x14ac:dyDescent="0.25">
      <c r="D2311" s="154"/>
    </row>
    <row r="2312" spans="4:4" outlineLevel="1" x14ac:dyDescent="0.25">
      <c r="D2312" s="154"/>
    </row>
    <row r="2313" spans="4:4" x14ac:dyDescent="0.25">
      <c r="D2313" s="154"/>
    </row>
    <row r="2314" spans="4:4" outlineLevel="1" x14ac:dyDescent="0.25">
      <c r="D2314" s="154"/>
    </row>
    <row r="2315" spans="4:4" outlineLevel="1" x14ac:dyDescent="0.25">
      <c r="D2315" s="154"/>
    </row>
    <row r="2316" spans="4:4" outlineLevel="1" x14ac:dyDescent="0.25">
      <c r="D2316" s="154"/>
    </row>
    <row r="2317" spans="4:4" x14ac:dyDescent="0.25">
      <c r="D2317" s="154"/>
    </row>
    <row r="2318" spans="4:4" outlineLevel="1" x14ac:dyDescent="0.25">
      <c r="D2318" s="154"/>
    </row>
    <row r="2319" spans="4:4" outlineLevel="1" x14ac:dyDescent="0.25">
      <c r="D2319" s="154"/>
    </row>
    <row r="2320" spans="4:4" outlineLevel="1" x14ac:dyDescent="0.25">
      <c r="D2320" s="154"/>
    </row>
    <row r="2321" spans="4:4" x14ac:dyDescent="0.25">
      <c r="D2321" s="154"/>
    </row>
    <row r="2322" spans="4:4" outlineLevel="1" x14ac:dyDescent="0.25">
      <c r="D2322" s="154"/>
    </row>
    <row r="2323" spans="4:4" outlineLevel="1" x14ac:dyDescent="0.25">
      <c r="D2323" s="154"/>
    </row>
    <row r="2324" spans="4:4" outlineLevel="1" x14ac:dyDescent="0.25">
      <c r="D2324" s="154"/>
    </row>
    <row r="2325" spans="4:4" outlineLevel="1" x14ac:dyDescent="0.25">
      <c r="D2325" s="154"/>
    </row>
    <row r="2326" spans="4:4" outlineLevel="1" x14ac:dyDescent="0.25">
      <c r="D2326" s="154"/>
    </row>
    <row r="2327" spans="4:4" outlineLevel="1" x14ac:dyDescent="0.25">
      <c r="D2327" s="154"/>
    </row>
    <row r="2328" spans="4:4" x14ac:dyDescent="0.25">
      <c r="D2328" s="154"/>
    </row>
    <row r="2329" spans="4:4" outlineLevel="1" x14ac:dyDescent="0.25">
      <c r="D2329" s="154"/>
    </row>
    <row r="2330" spans="4:4" outlineLevel="1" x14ac:dyDescent="0.25">
      <c r="D2330" s="154"/>
    </row>
    <row r="2331" spans="4:4" outlineLevel="1" x14ac:dyDescent="0.25">
      <c r="D2331" s="154"/>
    </row>
    <row r="2332" spans="4:4" outlineLevel="1" x14ac:dyDescent="0.25">
      <c r="D2332" s="154"/>
    </row>
    <row r="2333" spans="4:4" outlineLevel="1" x14ac:dyDescent="0.25">
      <c r="D2333" s="154"/>
    </row>
    <row r="2334" spans="4:4" outlineLevel="1" x14ac:dyDescent="0.25">
      <c r="D2334" s="154"/>
    </row>
    <row r="2335" spans="4:4" outlineLevel="1" x14ac:dyDescent="0.25">
      <c r="D2335" s="154"/>
    </row>
    <row r="2336" spans="4:4" outlineLevel="1" x14ac:dyDescent="0.25">
      <c r="D2336" s="154"/>
    </row>
    <row r="2337" spans="4:4" outlineLevel="1" x14ac:dyDescent="0.25">
      <c r="D2337" s="154"/>
    </row>
    <row r="2338" spans="4:4" outlineLevel="1" x14ac:dyDescent="0.25">
      <c r="D2338" s="154"/>
    </row>
    <row r="2339" spans="4:4" outlineLevel="1" x14ac:dyDescent="0.25">
      <c r="D2339" s="154"/>
    </row>
    <row r="2340" spans="4:4" outlineLevel="1" x14ac:dyDescent="0.25">
      <c r="D2340" s="154"/>
    </row>
    <row r="2341" spans="4:4" outlineLevel="1" x14ac:dyDescent="0.25">
      <c r="D2341" s="154"/>
    </row>
    <row r="2342" spans="4:4" outlineLevel="1" x14ac:dyDescent="0.25">
      <c r="D2342" s="154"/>
    </row>
    <row r="2343" spans="4:4" x14ac:dyDescent="0.25">
      <c r="D2343" s="154"/>
    </row>
    <row r="2344" spans="4:4" outlineLevel="1" x14ac:dyDescent="0.25">
      <c r="D2344" s="154"/>
    </row>
    <row r="2345" spans="4:4" outlineLevel="1" x14ac:dyDescent="0.25">
      <c r="D2345" s="154"/>
    </row>
    <row r="2346" spans="4:4" outlineLevel="1" x14ac:dyDescent="0.25">
      <c r="D2346" s="154"/>
    </row>
    <row r="2347" spans="4:4" outlineLevel="1" x14ac:dyDescent="0.25">
      <c r="D2347" s="154"/>
    </row>
    <row r="2348" spans="4:4" outlineLevel="1" x14ac:dyDescent="0.25">
      <c r="D2348" s="154"/>
    </row>
    <row r="2349" spans="4:4" outlineLevel="1" x14ac:dyDescent="0.25">
      <c r="D2349" s="154"/>
    </row>
    <row r="2350" spans="4:4" outlineLevel="1" x14ac:dyDescent="0.25">
      <c r="D2350" s="154"/>
    </row>
    <row r="2351" spans="4:4" outlineLevel="1" x14ac:dyDescent="0.25">
      <c r="D2351" s="154"/>
    </row>
    <row r="2352" spans="4:4" outlineLevel="1" x14ac:dyDescent="0.25">
      <c r="D2352" s="154"/>
    </row>
    <row r="2353" spans="4:4" outlineLevel="1" x14ac:dyDescent="0.25">
      <c r="D2353" s="154"/>
    </row>
    <row r="2354" spans="4:4" outlineLevel="1" x14ac:dyDescent="0.25">
      <c r="D2354" s="154"/>
    </row>
    <row r="2355" spans="4:4" outlineLevel="1" x14ac:dyDescent="0.25">
      <c r="D2355" s="154"/>
    </row>
    <row r="2356" spans="4:4" outlineLevel="1" x14ac:dyDescent="0.25">
      <c r="D2356" s="154"/>
    </row>
    <row r="2357" spans="4:4" outlineLevel="1" x14ac:dyDescent="0.25">
      <c r="D2357" s="154"/>
    </row>
    <row r="2358" spans="4:4" x14ac:dyDescent="0.25">
      <c r="D2358" s="154"/>
    </row>
    <row r="2359" spans="4:4" outlineLevel="1" x14ac:dyDescent="0.25">
      <c r="D2359" s="154"/>
    </row>
    <row r="2360" spans="4:4" outlineLevel="1" x14ac:dyDescent="0.25">
      <c r="D2360" s="154"/>
    </row>
    <row r="2361" spans="4:4" outlineLevel="1" x14ac:dyDescent="0.25">
      <c r="D2361" s="154"/>
    </row>
    <row r="2362" spans="4:4" outlineLevel="1" x14ac:dyDescent="0.25">
      <c r="D2362" s="154"/>
    </row>
    <row r="2363" spans="4:4" outlineLevel="1" x14ac:dyDescent="0.25">
      <c r="D2363" s="154"/>
    </row>
    <row r="2364" spans="4:4" outlineLevel="1" x14ac:dyDescent="0.25">
      <c r="D2364" s="154"/>
    </row>
    <row r="2365" spans="4:4" outlineLevel="1" x14ac:dyDescent="0.25">
      <c r="D2365" s="154"/>
    </row>
    <row r="2366" spans="4:4" outlineLevel="1" x14ac:dyDescent="0.25">
      <c r="D2366" s="154"/>
    </row>
    <row r="2367" spans="4:4" outlineLevel="1" x14ac:dyDescent="0.25">
      <c r="D2367" s="154"/>
    </row>
    <row r="2368" spans="4:4" outlineLevel="1" x14ac:dyDescent="0.25">
      <c r="D2368" s="154"/>
    </row>
    <row r="2369" spans="4:4" outlineLevel="1" x14ac:dyDescent="0.25">
      <c r="D2369" s="154"/>
    </row>
    <row r="2370" spans="4:4" outlineLevel="1" x14ac:dyDescent="0.25">
      <c r="D2370" s="154"/>
    </row>
    <row r="2371" spans="4:4" outlineLevel="1" x14ac:dyDescent="0.25">
      <c r="D2371" s="154"/>
    </row>
    <row r="2372" spans="4:4" outlineLevel="1" x14ac:dyDescent="0.25">
      <c r="D2372" s="154"/>
    </row>
    <row r="2373" spans="4:4" x14ac:dyDescent="0.25">
      <c r="D2373" s="154"/>
    </row>
    <row r="2374" spans="4:4" outlineLevel="1" x14ac:dyDescent="0.25">
      <c r="D2374" s="154"/>
    </row>
    <row r="2375" spans="4:4" outlineLevel="1" x14ac:dyDescent="0.25">
      <c r="D2375" s="154"/>
    </row>
    <row r="2376" spans="4:4" outlineLevel="1" x14ac:dyDescent="0.25">
      <c r="D2376" s="154"/>
    </row>
    <row r="2377" spans="4:4" outlineLevel="1" x14ac:dyDescent="0.25">
      <c r="D2377" s="154"/>
    </row>
    <row r="2378" spans="4:4" outlineLevel="1" x14ac:dyDescent="0.25">
      <c r="D2378" s="154"/>
    </row>
    <row r="2379" spans="4:4" outlineLevel="1" x14ac:dyDescent="0.25">
      <c r="D2379" s="154"/>
    </row>
    <row r="2380" spans="4:4" outlineLevel="1" x14ac:dyDescent="0.25">
      <c r="D2380" s="154"/>
    </row>
    <row r="2381" spans="4:4" outlineLevel="1" x14ac:dyDescent="0.25">
      <c r="D2381" s="154"/>
    </row>
    <row r="2382" spans="4:4" outlineLevel="1" x14ac:dyDescent="0.25">
      <c r="D2382" s="154"/>
    </row>
    <row r="2383" spans="4:4" outlineLevel="1" x14ac:dyDescent="0.25">
      <c r="D2383" s="154"/>
    </row>
    <row r="2384" spans="4:4" outlineLevel="1" x14ac:dyDescent="0.25">
      <c r="D2384" s="154"/>
    </row>
    <row r="2385" spans="4:4" outlineLevel="1" x14ac:dyDescent="0.25">
      <c r="D2385" s="154"/>
    </row>
    <row r="2386" spans="4:4" outlineLevel="1" x14ac:dyDescent="0.25">
      <c r="D2386" s="154"/>
    </row>
    <row r="2387" spans="4:4" outlineLevel="1" x14ac:dyDescent="0.25">
      <c r="D2387" s="154"/>
    </row>
    <row r="2388" spans="4:4" x14ac:dyDescent="0.25">
      <c r="D2388" s="154"/>
    </row>
    <row r="2389" spans="4:4" outlineLevel="1" x14ac:dyDescent="0.25">
      <c r="D2389" s="154"/>
    </row>
    <row r="2390" spans="4:4" outlineLevel="1" x14ac:dyDescent="0.25">
      <c r="D2390" s="154"/>
    </row>
    <row r="2391" spans="4:4" outlineLevel="1" x14ac:dyDescent="0.25">
      <c r="D2391" s="154"/>
    </row>
    <row r="2392" spans="4:4" outlineLevel="1" x14ac:dyDescent="0.25">
      <c r="D2392" s="154"/>
    </row>
    <row r="2393" spans="4:4" outlineLevel="1" x14ac:dyDescent="0.25">
      <c r="D2393" s="154"/>
    </row>
    <row r="2394" spans="4:4" outlineLevel="1" x14ac:dyDescent="0.25">
      <c r="D2394" s="154"/>
    </row>
    <row r="2395" spans="4:4" outlineLevel="1" x14ac:dyDescent="0.25">
      <c r="D2395" s="154"/>
    </row>
    <row r="2396" spans="4:4" outlineLevel="1" x14ac:dyDescent="0.25">
      <c r="D2396" s="154"/>
    </row>
    <row r="2397" spans="4:4" outlineLevel="1" x14ac:dyDescent="0.25">
      <c r="D2397" s="154"/>
    </row>
    <row r="2398" spans="4:4" outlineLevel="1" x14ac:dyDescent="0.25">
      <c r="D2398" s="154"/>
    </row>
    <row r="2399" spans="4:4" outlineLevel="1" x14ac:dyDescent="0.25">
      <c r="D2399" s="154"/>
    </row>
    <row r="2400" spans="4:4" outlineLevel="1" x14ac:dyDescent="0.25">
      <c r="D2400" s="154"/>
    </row>
    <row r="2401" spans="4:4" outlineLevel="1" x14ac:dyDescent="0.25">
      <c r="D2401" s="154"/>
    </row>
    <row r="2402" spans="4:4" outlineLevel="1" x14ac:dyDescent="0.25">
      <c r="D2402" s="154"/>
    </row>
    <row r="2403" spans="4:4" x14ac:dyDescent="0.25">
      <c r="D2403" s="154"/>
    </row>
    <row r="2404" spans="4:4" outlineLevel="1" x14ac:dyDescent="0.25">
      <c r="D2404" s="154"/>
    </row>
    <row r="2405" spans="4:4" outlineLevel="1" x14ac:dyDescent="0.25">
      <c r="D2405" s="154"/>
    </row>
    <row r="2406" spans="4:4" outlineLevel="1" x14ac:dyDescent="0.25">
      <c r="D2406" s="154"/>
    </row>
    <row r="2407" spans="4:4" outlineLevel="1" x14ac:dyDescent="0.25">
      <c r="D2407" s="154"/>
    </row>
    <row r="2408" spans="4:4" outlineLevel="1" x14ac:dyDescent="0.25">
      <c r="D2408" s="154"/>
    </row>
    <row r="2409" spans="4:4" outlineLevel="1" x14ac:dyDescent="0.25">
      <c r="D2409" s="154"/>
    </row>
    <row r="2410" spans="4:4" outlineLevel="1" x14ac:dyDescent="0.25">
      <c r="D2410" s="154"/>
    </row>
    <row r="2411" spans="4:4" outlineLevel="1" x14ac:dyDescent="0.25">
      <c r="D2411" s="154"/>
    </row>
    <row r="2412" spans="4:4" outlineLevel="1" x14ac:dyDescent="0.25">
      <c r="D2412" s="154"/>
    </row>
    <row r="2413" spans="4:4" outlineLevel="1" x14ac:dyDescent="0.25">
      <c r="D2413" s="154"/>
    </row>
    <row r="2414" spans="4:4" outlineLevel="1" x14ac:dyDescent="0.25">
      <c r="D2414" s="154"/>
    </row>
    <row r="2415" spans="4:4" outlineLevel="1" x14ac:dyDescent="0.25">
      <c r="D2415" s="154"/>
    </row>
    <row r="2416" spans="4:4" outlineLevel="1" x14ac:dyDescent="0.25">
      <c r="D2416" s="154"/>
    </row>
    <row r="2417" spans="4:4" outlineLevel="1" x14ac:dyDescent="0.25">
      <c r="D2417" s="154"/>
    </row>
    <row r="2418" spans="4:4" x14ac:dyDescent="0.25">
      <c r="D2418" s="154"/>
    </row>
    <row r="2419" spans="4:4" outlineLevel="1" x14ac:dyDescent="0.25">
      <c r="D2419" s="154"/>
    </row>
    <row r="2420" spans="4:4" x14ac:dyDescent="0.25">
      <c r="D2420" s="154"/>
    </row>
    <row r="2421" spans="4:4" outlineLevel="1" x14ac:dyDescent="0.25">
      <c r="D2421" s="154"/>
    </row>
    <row r="2422" spans="4:4" outlineLevel="1" x14ac:dyDescent="0.25">
      <c r="D2422" s="154"/>
    </row>
    <row r="2423" spans="4:4" outlineLevel="1" x14ac:dyDescent="0.25">
      <c r="D2423" s="154"/>
    </row>
    <row r="2424" spans="4:4" outlineLevel="1" x14ac:dyDescent="0.25">
      <c r="D2424" s="154"/>
    </row>
    <row r="2425" spans="4:4" outlineLevel="1" x14ac:dyDescent="0.25">
      <c r="D2425" s="154"/>
    </row>
    <row r="2426" spans="4:4" x14ac:dyDescent="0.25">
      <c r="D2426" s="154"/>
    </row>
    <row r="2427" spans="4:4" outlineLevel="1" x14ac:dyDescent="0.25">
      <c r="D2427" s="154"/>
    </row>
    <row r="2428" spans="4:4" outlineLevel="1" x14ac:dyDescent="0.25">
      <c r="D2428" s="154"/>
    </row>
    <row r="2429" spans="4:4" outlineLevel="1" x14ac:dyDescent="0.25">
      <c r="D2429" s="154"/>
    </row>
    <row r="2430" spans="4:4" outlineLevel="1" x14ac:dyDescent="0.25">
      <c r="D2430" s="154"/>
    </row>
    <row r="2431" spans="4:4" outlineLevel="1" x14ac:dyDescent="0.25">
      <c r="D2431" s="154"/>
    </row>
    <row r="2432" spans="4:4" outlineLevel="1" x14ac:dyDescent="0.25">
      <c r="D2432" s="154"/>
    </row>
    <row r="2433" spans="4:4" outlineLevel="1" x14ac:dyDescent="0.25">
      <c r="D2433" s="154"/>
    </row>
    <row r="2434" spans="4:4" outlineLevel="1" x14ac:dyDescent="0.25">
      <c r="D2434" s="154"/>
    </row>
    <row r="2435" spans="4:4" x14ac:dyDescent="0.25">
      <c r="D2435" s="154"/>
    </row>
    <row r="2436" spans="4:4" outlineLevel="1" x14ac:dyDescent="0.25">
      <c r="D2436" s="154"/>
    </row>
    <row r="2437" spans="4:4" outlineLevel="1" x14ac:dyDescent="0.25">
      <c r="D2437" s="154"/>
    </row>
    <row r="2438" spans="4:4" outlineLevel="1" x14ac:dyDescent="0.25">
      <c r="D2438" s="154"/>
    </row>
    <row r="2439" spans="4:4" outlineLevel="1" x14ac:dyDescent="0.25">
      <c r="D2439" s="154"/>
    </row>
    <row r="2440" spans="4:4" x14ac:dyDescent="0.25">
      <c r="D2440" s="154"/>
    </row>
    <row r="2441" spans="4:4" outlineLevel="1" x14ac:dyDescent="0.25">
      <c r="D2441" s="154"/>
    </row>
    <row r="2442" spans="4:4" outlineLevel="1" x14ac:dyDescent="0.25">
      <c r="D2442" s="154"/>
    </row>
    <row r="2443" spans="4:4" outlineLevel="1" x14ac:dyDescent="0.25">
      <c r="D2443" s="154"/>
    </row>
    <row r="2444" spans="4:4" outlineLevel="1" x14ac:dyDescent="0.25">
      <c r="D2444" s="154"/>
    </row>
    <row r="2445" spans="4:4" x14ac:dyDescent="0.25">
      <c r="D2445" s="154"/>
    </row>
    <row r="2446" spans="4:4" outlineLevel="1" x14ac:dyDescent="0.25">
      <c r="D2446" s="154"/>
    </row>
    <row r="2447" spans="4:4" outlineLevel="1" x14ac:dyDescent="0.25">
      <c r="D2447" s="154"/>
    </row>
    <row r="2448" spans="4:4" outlineLevel="1" x14ac:dyDescent="0.25">
      <c r="D2448" s="154"/>
    </row>
    <row r="2449" spans="4:4" outlineLevel="1" x14ac:dyDescent="0.25">
      <c r="D2449" s="154"/>
    </row>
    <row r="2450" spans="4:4" x14ac:dyDescent="0.25">
      <c r="D2450" s="154"/>
    </row>
    <row r="2451" spans="4:4" outlineLevel="1" x14ac:dyDescent="0.25">
      <c r="D2451" s="154"/>
    </row>
    <row r="2452" spans="4:4" outlineLevel="1" x14ac:dyDescent="0.25">
      <c r="D2452" s="154"/>
    </row>
    <row r="2453" spans="4:4" outlineLevel="1" x14ac:dyDescent="0.25">
      <c r="D2453" s="154"/>
    </row>
    <row r="2454" spans="4:4" outlineLevel="1" x14ac:dyDescent="0.25">
      <c r="D2454" s="154"/>
    </row>
    <row r="2455" spans="4:4" x14ac:dyDescent="0.25">
      <c r="D2455" s="154"/>
    </row>
    <row r="2456" spans="4:4" outlineLevel="1" x14ac:dyDescent="0.25">
      <c r="D2456" s="154"/>
    </row>
    <row r="2457" spans="4:4" outlineLevel="1" x14ac:dyDescent="0.25">
      <c r="D2457" s="154"/>
    </row>
    <row r="2458" spans="4:4" outlineLevel="1" x14ac:dyDescent="0.25">
      <c r="D2458" s="154"/>
    </row>
    <row r="2459" spans="4:4" outlineLevel="1" x14ac:dyDescent="0.25">
      <c r="D2459" s="154"/>
    </row>
    <row r="2460" spans="4:4" x14ac:dyDescent="0.25">
      <c r="D2460" s="154"/>
    </row>
    <row r="2461" spans="4:4" outlineLevel="1" x14ac:dyDescent="0.25">
      <c r="D2461" s="154"/>
    </row>
    <row r="2462" spans="4:4" outlineLevel="1" x14ac:dyDescent="0.25">
      <c r="D2462" s="154"/>
    </row>
    <row r="2463" spans="4:4" outlineLevel="1" x14ac:dyDescent="0.25">
      <c r="D2463" s="154"/>
    </row>
    <row r="2464" spans="4:4" x14ac:dyDescent="0.25">
      <c r="D2464" s="154"/>
    </row>
    <row r="2465" spans="4:4" outlineLevel="1" x14ac:dyDescent="0.25">
      <c r="D2465" s="154"/>
    </row>
    <row r="2466" spans="4:4" outlineLevel="1" x14ac:dyDescent="0.25">
      <c r="D2466" s="154"/>
    </row>
    <row r="2467" spans="4:4" outlineLevel="1" x14ac:dyDescent="0.25">
      <c r="D2467" s="154"/>
    </row>
    <row r="2468" spans="4:4" x14ac:dyDescent="0.25">
      <c r="D2468" s="154"/>
    </row>
    <row r="2469" spans="4:4" outlineLevel="1" x14ac:dyDescent="0.25">
      <c r="D2469" s="154"/>
    </row>
    <row r="2470" spans="4:4" outlineLevel="1" x14ac:dyDescent="0.25">
      <c r="D2470" s="154"/>
    </row>
    <row r="2471" spans="4:4" outlineLevel="1" x14ac:dyDescent="0.25">
      <c r="D2471" s="154"/>
    </row>
    <row r="2472" spans="4:4" x14ac:dyDescent="0.25">
      <c r="D2472" s="154"/>
    </row>
    <row r="2473" spans="4:4" outlineLevel="1" x14ac:dyDescent="0.25">
      <c r="D2473" s="154"/>
    </row>
    <row r="2474" spans="4:4" outlineLevel="1" x14ac:dyDescent="0.25">
      <c r="D2474" s="154"/>
    </row>
    <row r="2475" spans="4:4" outlineLevel="1" x14ac:dyDescent="0.25">
      <c r="D2475" s="154"/>
    </row>
    <row r="2476" spans="4:4" x14ac:dyDescent="0.25">
      <c r="D2476" s="154"/>
    </row>
    <row r="2477" spans="4:4" outlineLevel="1" x14ac:dyDescent="0.25">
      <c r="D2477" s="154"/>
    </row>
    <row r="2478" spans="4:4" outlineLevel="1" x14ac:dyDescent="0.25">
      <c r="D2478" s="154"/>
    </row>
    <row r="2479" spans="4:4" outlineLevel="1" x14ac:dyDescent="0.25">
      <c r="D2479" s="154"/>
    </row>
    <row r="2480" spans="4:4" x14ac:dyDescent="0.25">
      <c r="D2480" s="154"/>
    </row>
    <row r="2481" spans="4:4" outlineLevel="1" x14ac:dyDescent="0.25">
      <c r="D2481" s="154"/>
    </row>
    <row r="2482" spans="4:4" outlineLevel="1" x14ac:dyDescent="0.25">
      <c r="D2482" s="154"/>
    </row>
    <row r="2483" spans="4:4" x14ac:dyDescent="0.25">
      <c r="D2483" s="154"/>
    </row>
    <row r="2484" spans="4:4" outlineLevel="1" x14ac:dyDescent="0.25">
      <c r="D2484" s="154"/>
    </row>
    <row r="2485" spans="4:4" outlineLevel="1" x14ac:dyDescent="0.25">
      <c r="D2485" s="154"/>
    </row>
    <row r="2486" spans="4:4" outlineLevel="1" x14ac:dyDescent="0.25">
      <c r="D2486" s="154"/>
    </row>
    <row r="2487" spans="4:4" x14ac:dyDescent="0.25">
      <c r="D2487" s="154"/>
    </row>
    <row r="2488" spans="4:4" outlineLevel="1" x14ac:dyDescent="0.25">
      <c r="D2488" s="154"/>
    </row>
    <row r="2489" spans="4:4" outlineLevel="1" x14ac:dyDescent="0.25">
      <c r="D2489" s="154"/>
    </row>
    <row r="2490" spans="4:4" outlineLevel="1" x14ac:dyDescent="0.25">
      <c r="D2490" s="154"/>
    </row>
    <row r="2491" spans="4:4" outlineLevel="1" x14ac:dyDescent="0.25">
      <c r="D2491" s="154"/>
    </row>
    <row r="2492" spans="4:4" x14ac:dyDescent="0.25">
      <c r="D2492" s="154"/>
    </row>
    <row r="2493" spans="4:4" outlineLevel="1" x14ac:dyDescent="0.25">
      <c r="D2493" s="154"/>
    </row>
    <row r="2494" spans="4:4" outlineLevel="1" x14ac:dyDescent="0.25">
      <c r="D2494" s="154"/>
    </row>
    <row r="2495" spans="4:4" outlineLevel="1" x14ac:dyDescent="0.25">
      <c r="D2495" s="154"/>
    </row>
    <row r="2496" spans="4:4" x14ac:dyDescent="0.25">
      <c r="D2496" s="154"/>
    </row>
    <row r="2497" spans="4:4" outlineLevel="1" x14ac:dyDescent="0.25">
      <c r="D2497" s="154"/>
    </row>
    <row r="2498" spans="4:4" outlineLevel="1" x14ac:dyDescent="0.25">
      <c r="D2498" s="154"/>
    </row>
    <row r="2499" spans="4:4" outlineLevel="1" x14ac:dyDescent="0.25">
      <c r="D2499" s="154"/>
    </row>
    <row r="2500" spans="4:4" outlineLevel="1" x14ac:dyDescent="0.25">
      <c r="D2500" s="154"/>
    </row>
    <row r="2501" spans="4:4" outlineLevel="1" x14ac:dyDescent="0.25">
      <c r="D2501" s="154"/>
    </row>
    <row r="2502" spans="4:4" outlineLevel="1" x14ac:dyDescent="0.25">
      <c r="D2502" s="154"/>
    </row>
    <row r="2503" spans="4:4" x14ac:dyDescent="0.25">
      <c r="D2503" s="154"/>
    </row>
    <row r="2504" spans="4:4" outlineLevel="1" x14ac:dyDescent="0.25">
      <c r="D2504" s="154"/>
    </row>
    <row r="2505" spans="4:4" outlineLevel="1" x14ac:dyDescent="0.25">
      <c r="D2505" s="154"/>
    </row>
    <row r="2506" spans="4:4" outlineLevel="1" x14ac:dyDescent="0.25">
      <c r="D2506" s="154"/>
    </row>
    <row r="2507" spans="4:4" outlineLevel="1" x14ac:dyDescent="0.25">
      <c r="D2507" s="154"/>
    </row>
    <row r="2508" spans="4:4" outlineLevel="1" x14ac:dyDescent="0.25">
      <c r="D2508" s="154"/>
    </row>
    <row r="2509" spans="4:4" outlineLevel="1" x14ac:dyDescent="0.25">
      <c r="D2509" s="154"/>
    </row>
    <row r="2510" spans="4:4" x14ac:dyDescent="0.25">
      <c r="D2510" s="154"/>
    </row>
    <row r="2511" spans="4:4" outlineLevel="1" x14ac:dyDescent="0.25">
      <c r="D2511" s="154"/>
    </row>
    <row r="2512" spans="4:4" outlineLevel="1" x14ac:dyDescent="0.25">
      <c r="D2512" s="154"/>
    </row>
    <row r="2513" spans="4:4" outlineLevel="1" x14ac:dyDescent="0.25">
      <c r="D2513" s="154"/>
    </row>
    <row r="2514" spans="4:4" outlineLevel="1" x14ac:dyDescent="0.25">
      <c r="D2514" s="154"/>
    </row>
    <row r="2515" spans="4:4" outlineLevel="1" x14ac:dyDescent="0.25">
      <c r="D2515" s="154"/>
    </row>
    <row r="2516" spans="4:4" outlineLevel="1" x14ac:dyDescent="0.25">
      <c r="D2516" s="154"/>
    </row>
    <row r="2517" spans="4:4" x14ac:dyDescent="0.25">
      <c r="D2517" s="154"/>
    </row>
    <row r="2518" spans="4:4" outlineLevel="1" x14ac:dyDescent="0.25">
      <c r="D2518" s="154"/>
    </row>
    <row r="2519" spans="4:4" outlineLevel="1" x14ac:dyDescent="0.25">
      <c r="D2519" s="154"/>
    </row>
    <row r="2520" spans="4:4" outlineLevel="1" x14ac:dyDescent="0.25">
      <c r="D2520" s="154"/>
    </row>
    <row r="2521" spans="4:4" outlineLevel="1" x14ac:dyDescent="0.25">
      <c r="D2521" s="154"/>
    </row>
    <row r="2522" spans="4:4" outlineLevel="1" x14ac:dyDescent="0.25">
      <c r="D2522" s="154"/>
    </row>
    <row r="2523" spans="4:4" outlineLevel="1" x14ac:dyDescent="0.25">
      <c r="D2523" s="154"/>
    </row>
    <row r="2524" spans="4:4" x14ac:dyDescent="0.25">
      <c r="D2524" s="154"/>
    </row>
    <row r="2525" spans="4:4" outlineLevel="1" x14ac:dyDescent="0.25">
      <c r="D2525" s="154"/>
    </row>
    <row r="2526" spans="4:4" outlineLevel="1" x14ac:dyDescent="0.25">
      <c r="D2526" s="154"/>
    </row>
    <row r="2527" spans="4:4" outlineLevel="1" x14ac:dyDescent="0.25">
      <c r="D2527" s="154"/>
    </row>
    <row r="2528" spans="4:4" outlineLevel="1" x14ac:dyDescent="0.25">
      <c r="D2528" s="154"/>
    </row>
    <row r="2529" spans="4:4" outlineLevel="1" x14ac:dyDescent="0.25">
      <c r="D2529" s="154"/>
    </row>
    <row r="2530" spans="4:4" outlineLevel="1" x14ac:dyDescent="0.25">
      <c r="D2530" s="154"/>
    </row>
    <row r="2531" spans="4:4" x14ac:dyDescent="0.25">
      <c r="D2531" s="154"/>
    </row>
    <row r="2532" spans="4:4" outlineLevel="1" x14ac:dyDescent="0.25">
      <c r="D2532" s="154"/>
    </row>
    <row r="2533" spans="4:4" outlineLevel="1" x14ac:dyDescent="0.25">
      <c r="D2533" s="154"/>
    </row>
    <row r="2534" spans="4:4" outlineLevel="1" x14ac:dyDescent="0.25">
      <c r="D2534" s="154"/>
    </row>
    <row r="2535" spans="4:4" outlineLevel="1" x14ac:dyDescent="0.25">
      <c r="D2535" s="154"/>
    </row>
    <row r="2536" spans="4:4" outlineLevel="1" x14ac:dyDescent="0.25">
      <c r="D2536" s="154"/>
    </row>
    <row r="2537" spans="4:4" outlineLevel="1" x14ac:dyDescent="0.25">
      <c r="D2537" s="154"/>
    </row>
    <row r="2538" spans="4:4" x14ac:dyDescent="0.25">
      <c r="D2538" s="154"/>
    </row>
    <row r="2539" spans="4:4" outlineLevel="1" x14ac:dyDescent="0.25">
      <c r="D2539" s="154"/>
    </row>
    <row r="2540" spans="4:4" outlineLevel="1" x14ac:dyDescent="0.25">
      <c r="D2540" s="154"/>
    </row>
    <row r="2541" spans="4:4" outlineLevel="1" x14ac:dyDescent="0.25">
      <c r="D2541" s="154"/>
    </row>
    <row r="2542" spans="4:4" outlineLevel="1" x14ac:dyDescent="0.25">
      <c r="D2542" s="154"/>
    </row>
    <row r="2543" spans="4:4" outlineLevel="1" x14ac:dyDescent="0.25">
      <c r="D2543" s="154"/>
    </row>
    <row r="2544" spans="4:4" outlineLevel="1" x14ac:dyDescent="0.25">
      <c r="D2544" s="154"/>
    </row>
    <row r="2545" spans="4:4" x14ac:dyDescent="0.25">
      <c r="D2545" s="154"/>
    </row>
    <row r="2546" spans="4:4" outlineLevel="1" x14ac:dyDescent="0.25">
      <c r="D2546" s="154"/>
    </row>
    <row r="2547" spans="4:4" outlineLevel="1" x14ac:dyDescent="0.25">
      <c r="D2547" s="154"/>
    </row>
    <row r="2548" spans="4:4" outlineLevel="1" x14ac:dyDescent="0.25">
      <c r="D2548" s="154"/>
    </row>
    <row r="2549" spans="4:4" outlineLevel="1" x14ac:dyDescent="0.25">
      <c r="D2549" s="154"/>
    </row>
    <row r="2550" spans="4:4" x14ac:dyDescent="0.25">
      <c r="D2550" s="154"/>
    </row>
    <row r="2551" spans="4:4" outlineLevel="1" x14ac:dyDescent="0.25">
      <c r="D2551" s="154"/>
    </row>
    <row r="2552" spans="4:4" outlineLevel="1" x14ac:dyDescent="0.25">
      <c r="D2552" s="154"/>
    </row>
    <row r="2553" spans="4:4" outlineLevel="1" x14ac:dyDescent="0.25">
      <c r="D2553" s="154"/>
    </row>
    <row r="2554" spans="4:4" outlineLevel="1" x14ac:dyDescent="0.25">
      <c r="D2554" s="154"/>
    </row>
    <row r="2555" spans="4:4" x14ac:dyDescent="0.25">
      <c r="D2555" s="154"/>
    </row>
    <row r="2556" spans="4:4" outlineLevel="1" x14ac:dyDescent="0.25">
      <c r="D2556" s="154"/>
    </row>
    <row r="2557" spans="4:4" outlineLevel="1" x14ac:dyDescent="0.25">
      <c r="D2557" s="154"/>
    </row>
    <row r="2558" spans="4:4" outlineLevel="1" x14ac:dyDescent="0.25">
      <c r="D2558" s="154"/>
    </row>
    <row r="2559" spans="4:4" outlineLevel="1" x14ac:dyDescent="0.25">
      <c r="D2559" s="154"/>
    </row>
    <row r="2560" spans="4:4" x14ac:dyDescent="0.25">
      <c r="D2560" s="154"/>
    </row>
    <row r="2561" spans="4:4" outlineLevel="1" x14ac:dyDescent="0.25">
      <c r="D2561" s="154"/>
    </row>
    <row r="2562" spans="4:4" outlineLevel="1" x14ac:dyDescent="0.25">
      <c r="D2562" s="154"/>
    </row>
    <row r="2563" spans="4:4" outlineLevel="1" x14ac:dyDescent="0.25">
      <c r="D2563" s="154"/>
    </row>
    <row r="2564" spans="4:4" outlineLevel="1" x14ac:dyDescent="0.25">
      <c r="D2564" s="154"/>
    </row>
    <row r="2565" spans="4:4" x14ac:dyDescent="0.25">
      <c r="D2565" s="154"/>
    </row>
    <row r="2566" spans="4:4" outlineLevel="1" x14ac:dyDescent="0.25">
      <c r="D2566" s="154"/>
    </row>
    <row r="2567" spans="4:4" outlineLevel="1" x14ac:dyDescent="0.25">
      <c r="D2567" s="154"/>
    </row>
    <row r="2568" spans="4:4" outlineLevel="1" x14ac:dyDescent="0.25">
      <c r="D2568" s="154"/>
    </row>
    <row r="2569" spans="4:4" x14ac:dyDescent="0.25">
      <c r="D2569" s="154"/>
    </row>
    <row r="2570" spans="4:4" outlineLevel="1" x14ac:dyDescent="0.25">
      <c r="D2570" s="154"/>
    </row>
    <row r="2571" spans="4:4" outlineLevel="1" x14ac:dyDescent="0.25">
      <c r="D2571" s="154"/>
    </row>
    <row r="2572" spans="4:4" outlineLevel="1" x14ac:dyDescent="0.25">
      <c r="D2572" s="154"/>
    </row>
    <row r="2573" spans="4:4" x14ac:dyDescent="0.25">
      <c r="D2573" s="154"/>
    </row>
    <row r="2574" spans="4:4" outlineLevel="1" x14ac:dyDescent="0.25">
      <c r="D2574" s="154"/>
    </row>
    <row r="2575" spans="4:4" outlineLevel="1" x14ac:dyDescent="0.25">
      <c r="D2575" s="154"/>
    </row>
    <row r="2576" spans="4:4" outlineLevel="1" x14ac:dyDescent="0.25">
      <c r="D2576" s="154"/>
    </row>
    <row r="2577" spans="4:4" x14ac:dyDescent="0.25">
      <c r="D2577" s="154"/>
    </row>
    <row r="2578" spans="4:4" outlineLevel="1" x14ac:dyDescent="0.25">
      <c r="D2578" s="154"/>
    </row>
    <row r="2579" spans="4:4" outlineLevel="1" x14ac:dyDescent="0.25">
      <c r="D2579" s="154"/>
    </row>
    <row r="2580" spans="4:4" outlineLevel="1" x14ac:dyDescent="0.25">
      <c r="D2580" s="154"/>
    </row>
    <row r="2581" spans="4:4" x14ac:dyDescent="0.25">
      <c r="D2581" s="154"/>
    </row>
    <row r="2582" spans="4:4" outlineLevel="1" x14ac:dyDescent="0.25">
      <c r="D2582" s="154"/>
    </row>
    <row r="2583" spans="4:4" outlineLevel="1" x14ac:dyDescent="0.25">
      <c r="D2583" s="154"/>
    </row>
    <row r="2584" spans="4:4" outlineLevel="1" x14ac:dyDescent="0.25">
      <c r="D2584" s="154"/>
    </row>
    <row r="2585" spans="4:4" x14ac:dyDescent="0.25">
      <c r="D2585" s="154"/>
    </row>
    <row r="2586" spans="4:4" outlineLevel="1" x14ac:dyDescent="0.25">
      <c r="D2586" s="154"/>
    </row>
    <row r="2587" spans="4:4" outlineLevel="1" x14ac:dyDescent="0.25">
      <c r="D2587" s="154"/>
    </row>
    <row r="2588" spans="4:4" outlineLevel="1" x14ac:dyDescent="0.25">
      <c r="D2588" s="154"/>
    </row>
    <row r="2589" spans="4:4" x14ac:dyDescent="0.25">
      <c r="D2589" s="154"/>
    </row>
    <row r="2590" spans="4:4" outlineLevel="1" x14ac:dyDescent="0.25">
      <c r="D2590" s="154"/>
    </row>
    <row r="2591" spans="4:4" outlineLevel="1" x14ac:dyDescent="0.25">
      <c r="D2591" s="154"/>
    </row>
    <row r="2592" spans="4:4" outlineLevel="1" x14ac:dyDescent="0.25">
      <c r="D2592" s="154"/>
    </row>
    <row r="2593" spans="4:4" x14ac:dyDescent="0.25">
      <c r="D2593" s="154"/>
    </row>
    <row r="2594" spans="4:4" outlineLevel="1" x14ac:dyDescent="0.25">
      <c r="D2594" s="154"/>
    </row>
    <row r="2595" spans="4:4" outlineLevel="1" x14ac:dyDescent="0.25">
      <c r="D2595" s="154"/>
    </row>
    <row r="2596" spans="4:4" outlineLevel="1" x14ac:dyDescent="0.25">
      <c r="D2596" s="154"/>
    </row>
    <row r="2597" spans="4:4" x14ac:dyDescent="0.25">
      <c r="D2597" s="154"/>
    </row>
    <row r="2598" spans="4:4" outlineLevel="1" x14ac:dyDescent="0.25">
      <c r="D2598" s="154"/>
    </row>
    <row r="2599" spans="4:4" outlineLevel="1" x14ac:dyDescent="0.25">
      <c r="D2599" s="154"/>
    </row>
    <row r="2600" spans="4:4" outlineLevel="1" x14ac:dyDescent="0.25">
      <c r="D2600" s="154"/>
    </row>
    <row r="2601" spans="4:4" x14ac:dyDescent="0.25">
      <c r="D2601" s="154"/>
    </row>
    <row r="2602" spans="4:4" outlineLevel="1" x14ac:dyDescent="0.25">
      <c r="D2602" s="154"/>
    </row>
    <row r="2603" spans="4:4" outlineLevel="1" x14ac:dyDescent="0.25">
      <c r="D2603" s="154"/>
    </row>
    <row r="2604" spans="4:4" outlineLevel="1" x14ac:dyDescent="0.25">
      <c r="D2604" s="154"/>
    </row>
    <row r="2605" spans="4:4" x14ac:dyDescent="0.25">
      <c r="D2605" s="154"/>
    </row>
    <row r="2606" spans="4:4" outlineLevel="1" x14ac:dyDescent="0.25">
      <c r="D2606" s="154"/>
    </row>
    <row r="2607" spans="4:4" x14ac:dyDescent="0.25">
      <c r="D2607" s="154"/>
    </row>
    <row r="2608" spans="4:4" outlineLevel="1" x14ac:dyDescent="0.25">
      <c r="D2608" s="154"/>
    </row>
    <row r="2609" spans="4:4" x14ac:dyDescent="0.25">
      <c r="D2609" s="154"/>
    </row>
    <row r="2610" spans="4:4" outlineLevel="1" x14ac:dyDescent="0.25">
      <c r="D2610" s="154"/>
    </row>
    <row r="2611" spans="4:4" x14ac:dyDescent="0.25">
      <c r="D2611" s="154"/>
    </row>
    <row r="2612" spans="4:4" outlineLevel="1" x14ac:dyDescent="0.25">
      <c r="D2612" s="154"/>
    </row>
    <row r="2613" spans="4:4" x14ac:dyDescent="0.25">
      <c r="D2613" s="154"/>
    </row>
    <row r="2614" spans="4:4" outlineLevel="1" x14ac:dyDescent="0.25">
      <c r="D2614" s="154"/>
    </row>
    <row r="2615" spans="4:4" outlineLevel="1" x14ac:dyDescent="0.25">
      <c r="D2615" s="154"/>
    </row>
    <row r="2616" spans="4:4" outlineLevel="1" x14ac:dyDescent="0.25">
      <c r="D2616" s="154"/>
    </row>
    <row r="2617" spans="4:4" x14ac:dyDescent="0.25">
      <c r="D2617" s="154"/>
    </row>
    <row r="2618" spans="4:4" outlineLevel="1" x14ac:dyDescent="0.25">
      <c r="D2618" s="154"/>
    </row>
    <row r="2619" spans="4:4" outlineLevel="1" x14ac:dyDescent="0.25">
      <c r="D2619" s="154"/>
    </row>
    <row r="2620" spans="4:4" outlineLevel="1" x14ac:dyDescent="0.25">
      <c r="D2620" s="154"/>
    </row>
    <row r="2621" spans="4:4" x14ac:dyDescent="0.25">
      <c r="D2621" s="154"/>
    </row>
    <row r="2622" spans="4:4" outlineLevel="1" x14ac:dyDescent="0.25">
      <c r="D2622" s="154"/>
    </row>
    <row r="2623" spans="4:4" outlineLevel="1" x14ac:dyDescent="0.25">
      <c r="D2623" s="154"/>
    </row>
    <row r="2624" spans="4:4" outlineLevel="1" x14ac:dyDescent="0.25">
      <c r="D2624" s="154"/>
    </row>
    <row r="2625" spans="4:4" outlineLevel="1" x14ac:dyDescent="0.25">
      <c r="D2625" s="154"/>
    </row>
    <row r="2626" spans="4:4" outlineLevel="1" x14ac:dyDescent="0.25">
      <c r="D2626" s="154"/>
    </row>
    <row r="2627" spans="4:4" x14ac:dyDescent="0.25">
      <c r="D2627" s="154"/>
    </row>
    <row r="2628" spans="4:4" outlineLevel="1" x14ac:dyDescent="0.25">
      <c r="D2628" s="154"/>
    </row>
    <row r="2629" spans="4:4" outlineLevel="1" x14ac:dyDescent="0.25">
      <c r="D2629" s="154"/>
    </row>
    <row r="2630" spans="4:4" outlineLevel="1" x14ac:dyDescent="0.25">
      <c r="D2630" s="154"/>
    </row>
    <row r="2631" spans="4:4" outlineLevel="1" x14ac:dyDescent="0.25">
      <c r="D2631" s="154"/>
    </row>
    <row r="2632" spans="4:4" outlineLevel="1" x14ac:dyDescent="0.25">
      <c r="D2632" s="154"/>
    </row>
    <row r="2633" spans="4:4" outlineLevel="1" x14ac:dyDescent="0.25">
      <c r="D2633" s="154"/>
    </row>
    <row r="2634" spans="4:4" x14ac:dyDescent="0.25">
      <c r="D2634" s="154"/>
    </row>
    <row r="2635" spans="4:4" outlineLevel="1" x14ac:dyDescent="0.25">
      <c r="D2635" s="154"/>
    </row>
    <row r="2636" spans="4:4" outlineLevel="1" x14ac:dyDescent="0.25">
      <c r="D2636" s="154"/>
    </row>
    <row r="2637" spans="4:4" outlineLevel="1" x14ac:dyDescent="0.25">
      <c r="D2637" s="154"/>
    </row>
    <row r="2638" spans="4:4" outlineLevel="1" x14ac:dyDescent="0.25">
      <c r="D2638" s="154"/>
    </row>
    <row r="2639" spans="4:4" outlineLevel="1" x14ac:dyDescent="0.25">
      <c r="D2639" s="154"/>
    </row>
    <row r="2640" spans="4:4" x14ac:dyDescent="0.25">
      <c r="D2640" s="154"/>
    </row>
    <row r="2641" spans="4:4" outlineLevel="1" x14ac:dyDescent="0.25">
      <c r="D2641" s="154"/>
    </row>
    <row r="2642" spans="4:4" outlineLevel="1" x14ac:dyDescent="0.25">
      <c r="D2642" s="154"/>
    </row>
    <row r="2643" spans="4:4" outlineLevel="1" x14ac:dyDescent="0.25">
      <c r="D2643" s="154"/>
    </row>
    <row r="2644" spans="4:4" outlineLevel="1" x14ac:dyDescent="0.25">
      <c r="D2644" s="154"/>
    </row>
    <row r="2645" spans="4:4" outlineLevel="1" x14ac:dyDescent="0.25">
      <c r="D2645" s="154"/>
    </row>
    <row r="2646" spans="4:4" outlineLevel="1" x14ac:dyDescent="0.25">
      <c r="D2646" s="154"/>
    </row>
    <row r="2647" spans="4:4" outlineLevel="1" x14ac:dyDescent="0.25">
      <c r="D2647" s="154"/>
    </row>
    <row r="2648" spans="4:4" outlineLevel="1" x14ac:dyDescent="0.25">
      <c r="D2648" s="154"/>
    </row>
    <row r="2649" spans="4:4" x14ac:dyDescent="0.25">
      <c r="D2649" s="154"/>
    </row>
    <row r="2650" spans="4:4" outlineLevel="1" x14ac:dyDescent="0.25">
      <c r="D2650" s="154"/>
    </row>
    <row r="2651" spans="4:4" outlineLevel="1" x14ac:dyDescent="0.25">
      <c r="D2651" s="154"/>
    </row>
    <row r="2652" spans="4:4" outlineLevel="1" x14ac:dyDescent="0.25">
      <c r="D2652" s="154"/>
    </row>
    <row r="2653" spans="4:4" outlineLevel="1" x14ac:dyDescent="0.25">
      <c r="D2653" s="154"/>
    </row>
    <row r="2654" spans="4:4" outlineLevel="1" x14ac:dyDescent="0.25">
      <c r="D2654" s="154"/>
    </row>
    <row r="2655" spans="4:4" outlineLevel="1" x14ac:dyDescent="0.25">
      <c r="D2655" s="154"/>
    </row>
    <row r="2656" spans="4:4" outlineLevel="1" x14ac:dyDescent="0.25">
      <c r="D2656" s="154"/>
    </row>
    <row r="2657" spans="4:4" x14ac:dyDescent="0.25">
      <c r="D2657" s="154"/>
    </row>
    <row r="2658" spans="4:4" outlineLevel="1" x14ac:dyDescent="0.25">
      <c r="D2658" s="154"/>
    </row>
    <row r="2659" spans="4:4" outlineLevel="1" x14ac:dyDescent="0.25">
      <c r="D2659" s="154"/>
    </row>
    <row r="2660" spans="4:4" outlineLevel="1" x14ac:dyDescent="0.25">
      <c r="D2660" s="154"/>
    </row>
    <row r="2661" spans="4:4" outlineLevel="1" x14ac:dyDescent="0.25">
      <c r="D2661" s="154"/>
    </row>
    <row r="2662" spans="4:4" outlineLevel="1" x14ac:dyDescent="0.25">
      <c r="D2662" s="154"/>
    </row>
    <row r="2663" spans="4:4" outlineLevel="1" x14ac:dyDescent="0.25">
      <c r="D2663" s="154"/>
    </row>
    <row r="2664" spans="4:4" x14ac:dyDescent="0.25">
      <c r="D2664" s="154"/>
    </row>
    <row r="2665" spans="4:4" outlineLevel="1" x14ac:dyDescent="0.25">
      <c r="D2665" s="154"/>
    </row>
    <row r="2666" spans="4:4" outlineLevel="1" x14ac:dyDescent="0.25">
      <c r="D2666" s="154"/>
    </row>
    <row r="2667" spans="4:4" outlineLevel="1" x14ac:dyDescent="0.25">
      <c r="D2667" s="154"/>
    </row>
    <row r="2668" spans="4:4" x14ac:dyDescent="0.25">
      <c r="D2668" s="154"/>
    </row>
    <row r="2669" spans="4:4" outlineLevel="1" x14ac:dyDescent="0.25">
      <c r="D2669" s="154"/>
    </row>
    <row r="2670" spans="4:4" outlineLevel="1" x14ac:dyDescent="0.25">
      <c r="D2670" s="154"/>
    </row>
    <row r="2671" spans="4:4" outlineLevel="1" x14ac:dyDescent="0.25">
      <c r="D2671" s="154"/>
    </row>
    <row r="2672" spans="4:4" x14ac:dyDescent="0.25">
      <c r="D2672" s="154"/>
    </row>
    <row r="2673" spans="4:4" outlineLevel="1" x14ac:dyDescent="0.25">
      <c r="D2673" s="154"/>
    </row>
    <row r="2674" spans="4:4" outlineLevel="1" x14ac:dyDescent="0.25">
      <c r="D2674" s="154"/>
    </row>
    <row r="2675" spans="4:4" outlineLevel="1" x14ac:dyDescent="0.25">
      <c r="D2675" s="154"/>
    </row>
    <row r="2676" spans="4:4" outlineLevel="1" x14ac:dyDescent="0.25">
      <c r="D2676" s="154"/>
    </row>
    <row r="2677" spans="4:4" x14ac:dyDescent="0.25">
      <c r="D2677" s="154"/>
    </row>
    <row r="2678" spans="4:4" outlineLevel="1" x14ac:dyDescent="0.25">
      <c r="D2678" s="154"/>
    </row>
    <row r="2679" spans="4:4" outlineLevel="1" x14ac:dyDescent="0.25">
      <c r="D2679" s="154"/>
    </row>
    <row r="2680" spans="4:4" outlineLevel="1" x14ac:dyDescent="0.25">
      <c r="D2680" s="154"/>
    </row>
    <row r="2681" spans="4:4" outlineLevel="1" x14ac:dyDescent="0.25">
      <c r="D2681" s="154"/>
    </row>
    <row r="2682" spans="4:4" x14ac:dyDescent="0.25">
      <c r="D2682" s="154"/>
    </row>
    <row r="2683" spans="4:4" outlineLevel="1" x14ac:dyDescent="0.25">
      <c r="D2683" s="154"/>
    </row>
    <row r="2684" spans="4:4" outlineLevel="1" x14ac:dyDescent="0.25">
      <c r="D2684" s="154"/>
    </row>
    <row r="2685" spans="4:4" outlineLevel="1" x14ac:dyDescent="0.25">
      <c r="D2685" s="154"/>
    </row>
    <row r="2686" spans="4:4" outlineLevel="1" x14ac:dyDescent="0.25">
      <c r="D2686" s="154"/>
    </row>
    <row r="2687" spans="4:4" x14ac:dyDescent="0.25">
      <c r="D2687" s="154"/>
    </row>
    <row r="2688" spans="4:4" outlineLevel="1" x14ac:dyDescent="0.25">
      <c r="D2688" s="154"/>
    </row>
    <row r="2689" spans="4:4" outlineLevel="1" x14ac:dyDescent="0.25">
      <c r="D2689" s="154"/>
    </row>
    <row r="2690" spans="4:4" outlineLevel="1" x14ac:dyDescent="0.25">
      <c r="D2690" s="154"/>
    </row>
    <row r="2691" spans="4:4" outlineLevel="1" x14ac:dyDescent="0.25">
      <c r="D2691" s="154"/>
    </row>
    <row r="2692" spans="4:4" x14ac:dyDescent="0.25">
      <c r="D2692" s="154"/>
    </row>
    <row r="2693" spans="4:4" outlineLevel="1" x14ac:dyDescent="0.25">
      <c r="D2693" s="154"/>
    </row>
    <row r="2694" spans="4:4" outlineLevel="1" x14ac:dyDescent="0.25">
      <c r="D2694" s="154"/>
    </row>
    <row r="2695" spans="4:4" outlineLevel="1" x14ac:dyDescent="0.25">
      <c r="D2695" s="154"/>
    </row>
    <row r="2696" spans="4:4" outlineLevel="1" x14ac:dyDescent="0.25">
      <c r="D2696" s="154"/>
    </row>
    <row r="2697" spans="4:4" x14ac:dyDescent="0.25">
      <c r="D2697" s="154"/>
    </row>
    <row r="2698" spans="4:4" outlineLevel="1" x14ac:dyDescent="0.25">
      <c r="D2698" s="154"/>
    </row>
    <row r="2699" spans="4:4" outlineLevel="1" x14ac:dyDescent="0.25">
      <c r="D2699" s="154"/>
    </row>
    <row r="2700" spans="4:4" outlineLevel="1" x14ac:dyDescent="0.25">
      <c r="D2700" s="154"/>
    </row>
    <row r="2701" spans="4:4" outlineLevel="1" x14ac:dyDescent="0.25">
      <c r="D2701" s="154"/>
    </row>
    <row r="2702" spans="4:4" x14ac:dyDescent="0.25">
      <c r="D2702" s="154"/>
    </row>
    <row r="2703" spans="4:4" outlineLevel="1" x14ac:dyDescent="0.25">
      <c r="D2703" s="154"/>
    </row>
    <row r="2704" spans="4:4" outlineLevel="1" x14ac:dyDescent="0.25">
      <c r="D2704" s="154"/>
    </row>
    <row r="2705" spans="4:4" outlineLevel="1" x14ac:dyDescent="0.25">
      <c r="D2705" s="154"/>
    </row>
    <row r="2706" spans="4:4" outlineLevel="1" x14ac:dyDescent="0.25">
      <c r="D2706" s="154"/>
    </row>
    <row r="2707" spans="4:4" x14ac:dyDescent="0.25">
      <c r="D2707" s="154"/>
    </row>
    <row r="2708" spans="4:4" outlineLevel="1" x14ac:dyDescent="0.25">
      <c r="D2708" s="154"/>
    </row>
    <row r="2709" spans="4:4" outlineLevel="1" x14ac:dyDescent="0.25">
      <c r="D2709" s="154"/>
    </row>
    <row r="2710" spans="4:4" outlineLevel="1" x14ac:dyDescent="0.25">
      <c r="D2710" s="154"/>
    </row>
    <row r="2711" spans="4:4" outlineLevel="1" x14ac:dyDescent="0.25">
      <c r="D2711" s="154"/>
    </row>
    <row r="2712" spans="4:4" x14ac:dyDescent="0.25">
      <c r="D2712" s="154"/>
    </row>
    <row r="2713" spans="4:4" outlineLevel="1" x14ac:dyDescent="0.25">
      <c r="D2713" s="154"/>
    </row>
    <row r="2714" spans="4:4" outlineLevel="1" x14ac:dyDescent="0.25">
      <c r="D2714" s="154"/>
    </row>
    <row r="2715" spans="4:4" outlineLevel="1" x14ac:dyDescent="0.25">
      <c r="D2715" s="154"/>
    </row>
    <row r="2716" spans="4:4" outlineLevel="1" x14ac:dyDescent="0.25">
      <c r="D2716" s="154"/>
    </row>
    <row r="2717" spans="4:4" x14ac:dyDescent="0.25">
      <c r="D2717" s="154"/>
    </row>
    <row r="2718" spans="4:4" outlineLevel="1" x14ac:dyDescent="0.25">
      <c r="D2718" s="154"/>
    </row>
    <row r="2719" spans="4:4" outlineLevel="1" x14ac:dyDescent="0.25">
      <c r="D2719" s="154"/>
    </row>
    <row r="2720" spans="4:4" outlineLevel="1" x14ac:dyDescent="0.25">
      <c r="D2720" s="154"/>
    </row>
    <row r="2721" spans="4:4" outlineLevel="1" x14ac:dyDescent="0.25">
      <c r="D2721" s="154"/>
    </row>
    <row r="2722" spans="4:4" x14ac:dyDescent="0.25">
      <c r="D2722" s="154"/>
    </row>
    <row r="2723" spans="4:4" outlineLevel="1" x14ac:dyDescent="0.25">
      <c r="D2723" s="154"/>
    </row>
    <row r="2724" spans="4:4" outlineLevel="1" x14ac:dyDescent="0.25">
      <c r="D2724" s="154"/>
    </row>
    <row r="2725" spans="4:4" outlineLevel="1" x14ac:dyDescent="0.25">
      <c r="D2725" s="154"/>
    </row>
    <row r="2726" spans="4:4" outlineLevel="1" x14ac:dyDescent="0.25">
      <c r="D2726" s="154"/>
    </row>
    <row r="2727" spans="4:4" x14ac:dyDescent="0.25">
      <c r="D2727" s="154"/>
    </row>
    <row r="2728" spans="4:4" outlineLevel="1" x14ac:dyDescent="0.25">
      <c r="D2728" s="154"/>
    </row>
    <row r="2729" spans="4:4" outlineLevel="1" x14ac:dyDescent="0.25">
      <c r="D2729" s="154"/>
    </row>
    <row r="2730" spans="4:4" outlineLevel="1" x14ac:dyDescent="0.25">
      <c r="D2730" s="154"/>
    </row>
    <row r="2731" spans="4:4" outlineLevel="1" x14ac:dyDescent="0.25">
      <c r="D2731" s="154"/>
    </row>
    <row r="2732" spans="4:4" x14ac:dyDescent="0.25">
      <c r="D2732" s="154"/>
    </row>
    <row r="2733" spans="4:4" outlineLevel="1" x14ac:dyDescent="0.25">
      <c r="D2733" s="154"/>
    </row>
    <row r="2734" spans="4:4" outlineLevel="1" x14ac:dyDescent="0.25">
      <c r="D2734" s="154"/>
    </row>
    <row r="2735" spans="4:4" outlineLevel="1" x14ac:dyDescent="0.25">
      <c r="D2735" s="154"/>
    </row>
    <row r="2736" spans="4:4" outlineLevel="1" x14ac:dyDescent="0.25">
      <c r="D2736" s="154"/>
    </row>
    <row r="2737" spans="4:4" x14ac:dyDescent="0.25">
      <c r="D2737" s="154"/>
    </row>
    <row r="2738" spans="4:4" outlineLevel="1" x14ac:dyDescent="0.25">
      <c r="D2738" s="154"/>
    </row>
    <row r="2739" spans="4:4" outlineLevel="1" x14ac:dyDescent="0.25">
      <c r="D2739" s="154"/>
    </row>
    <row r="2740" spans="4:4" outlineLevel="1" x14ac:dyDescent="0.25">
      <c r="D2740" s="154"/>
    </row>
    <row r="2741" spans="4:4" outlineLevel="1" x14ac:dyDescent="0.25">
      <c r="D2741" s="154"/>
    </row>
    <row r="2742" spans="4:4" x14ac:dyDescent="0.25">
      <c r="D2742" s="154"/>
    </row>
    <row r="2743" spans="4:4" outlineLevel="1" x14ac:dyDescent="0.25">
      <c r="D2743" s="154"/>
    </row>
    <row r="2744" spans="4:4" outlineLevel="1" x14ac:dyDescent="0.25">
      <c r="D2744" s="154"/>
    </row>
    <row r="2745" spans="4:4" outlineLevel="1" x14ac:dyDescent="0.25">
      <c r="D2745" s="154"/>
    </row>
    <row r="2746" spans="4:4" outlineLevel="1" x14ac:dyDescent="0.25">
      <c r="D2746" s="154"/>
    </row>
    <row r="2747" spans="4:4" x14ac:dyDescent="0.25">
      <c r="D2747" s="154"/>
    </row>
    <row r="2748" spans="4:4" outlineLevel="1" x14ac:dyDescent="0.25">
      <c r="D2748" s="154"/>
    </row>
    <row r="2749" spans="4:4" outlineLevel="1" x14ac:dyDescent="0.25">
      <c r="D2749" s="154"/>
    </row>
    <row r="2750" spans="4:4" outlineLevel="1" x14ac:dyDescent="0.25">
      <c r="D2750" s="154"/>
    </row>
    <row r="2751" spans="4:4" outlineLevel="1" x14ac:dyDescent="0.25">
      <c r="D2751" s="154"/>
    </row>
    <row r="2752" spans="4:4" x14ac:dyDescent="0.25">
      <c r="D2752" s="154"/>
    </row>
    <row r="2753" spans="4:4" outlineLevel="1" x14ac:dyDescent="0.25">
      <c r="D2753" s="154"/>
    </row>
    <row r="2754" spans="4:4" outlineLevel="1" x14ac:dyDescent="0.25">
      <c r="D2754" s="154"/>
    </row>
    <row r="2755" spans="4:4" outlineLevel="1" x14ac:dyDescent="0.25">
      <c r="D2755" s="154"/>
    </row>
    <row r="2756" spans="4:4" x14ac:dyDescent="0.25">
      <c r="D2756" s="154"/>
    </row>
    <row r="2757" spans="4:4" outlineLevel="1" x14ac:dyDescent="0.25">
      <c r="D2757" s="154"/>
    </row>
    <row r="2758" spans="4:4" outlineLevel="1" x14ac:dyDescent="0.25">
      <c r="D2758" s="154"/>
    </row>
    <row r="2759" spans="4:4" outlineLevel="1" x14ac:dyDescent="0.25">
      <c r="D2759" s="154"/>
    </row>
    <row r="2760" spans="4:4" outlineLevel="1" x14ac:dyDescent="0.25">
      <c r="D2760" s="154"/>
    </row>
    <row r="2761" spans="4:4" x14ac:dyDescent="0.25">
      <c r="D2761" s="154"/>
    </row>
    <row r="2762" spans="4:4" outlineLevel="1" x14ac:dyDescent="0.25">
      <c r="D2762" s="154"/>
    </row>
    <row r="2763" spans="4:4" outlineLevel="1" x14ac:dyDescent="0.25">
      <c r="D2763" s="154"/>
    </row>
    <row r="2764" spans="4:4" outlineLevel="1" x14ac:dyDescent="0.25">
      <c r="D2764" s="154"/>
    </row>
    <row r="2765" spans="4:4" x14ac:dyDescent="0.25">
      <c r="D2765" s="154"/>
    </row>
    <row r="2766" spans="4:4" outlineLevel="1" x14ac:dyDescent="0.25">
      <c r="D2766" s="154"/>
    </row>
    <row r="2767" spans="4:4" x14ac:dyDescent="0.25">
      <c r="D2767" s="154"/>
    </row>
    <row r="2768" spans="4:4" outlineLevel="1" x14ac:dyDescent="0.25">
      <c r="D2768" s="154"/>
    </row>
    <row r="2769" spans="4:4" outlineLevel="1" x14ac:dyDescent="0.25">
      <c r="D2769" s="154"/>
    </row>
    <row r="2770" spans="4:4" outlineLevel="1" x14ac:dyDescent="0.25">
      <c r="D2770" s="154"/>
    </row>
    <row r="2771" spans="4:4" x14ac:dyDescent="0.25">
      <c r="D2771" s="154"/>
    </row>
    <row r="2772" spans="4:4" outlineLevel="1" x14ac:dyDescent="0.25">
      <c r="D2772" s="154"/>
    </row>
    <row r="2773" spans="4:4" outlineLevel="1" x14ac:dyDescent="0.25">
      <c r="D2773" s="154"/>
    </row>
    <row r="2774" spans="4:4" outlineLevel="1" x14ac:dyDescent="0.25">
      <c r="D2774" s="154"/>
    </row>
    <row r="2775" spans="4:4" x14ac:dyDescent="0.25">
      <c r="D2775" s="154"/>
    </row>
    <row r="2776" spans="4:4" outlineLevel="1" x14ac:dyDescent="0.25">
      <c r="D2776" s="154"/>
    </row>
    <row r="2777" spans="4:4" outlineLevel="1" x14ac:dyDescent="0.25">
      <c r="D2777" s="154"/>
    </row>
    <row r="2778" spans="4:4" outlineLevel="1" x14ac:dyDescent="0.25">
      <c r="D2778" s="154"/>
    </row>
    <row r="2779" spans="4:4" outlineLevel="1" x14ac:dyDescent="0.25">
      <c r="D2779" s="154"/>
    </row>
    <row r="2780" spans="4:4" x14ac:dyDescent="0.25">
      <c r="D2780" s="154"/>
    </row>
    <row r="2781" spans="4:4" outlineLevel="1" x14ac:dyDescent="0.25">
      <c r="D2781" s="154"/>
    </row>
    <row r="2782" spans="4:4" outlineLevel="1" x14ac:dyDescent="0.25">
      <c r="D2782" s="154"/>
    </row>
    <row r="2783" spans="4:4" outlineLevel="1" x14ac:dyDescent="0.25">
      <c r="D2783" s="154"/>
    </row>
    <row r="2784" spans="4:4" outlineLevel="1" x14ac:dyDescent="0.25">
      <c r="D2784" s="154"/>
    </row>
    <row r="2785" spans="4:4" outlineLevel="1" x14ac:dyDescent="0.25">
      <c r="D2785" s="154"/>
    </row>
    <row r="2786" spans="4:4" x14ac:dyDescent="0.25">
      <c r="D2786" s="154"/>
    </row>
    <row r="2787" spans="4:4" outlineLevel="1" x14ac:dyDescent="0.25">
      <c r="D2787" s="154"/>
    </row>
    <row r="2788" spans="4:4" outlineLevel="1" x14ac:dyDescent="0.25">
      <c r="D2788" s="154"/>
    </row>
    <row r="2789" spans="4:4" x14ac:dyDescent="0.25">
      <c r="D2789" s="154"/>
    </row>
    <row r="2790" spans="4:4" outlineLevel="1" x14ac:dyDescent="0.25">
      <c r="D2790" s="154"/>
    </row>
    <row r="2791" spans="4:4" outlineLevel="1" x14ac:dyDescent="0.25">
      <c r="D2791" s="154"/>
    </row>
    <row r="2792" spans="4:4" x14ac:dyDescent="0.25">
      <c r="D2792" s="154"/>
    </row>
    <row r="2793" spans="4:4" outlineLevel="1" x14ac:dyDescent="0.25">
      <c r="D2793" s="154"/>
    </row>
    <row r="2794" spans="4:4" outlineLevel="1" x14ac:dyDescent="0.25">
      <c r="D2794" s="154"/>
    </row>
    <row r="2795" spans="4:4" outlineLevel="1" x14ac:dyDescent="0.25">
      <c r="D2795" s="154"/>
    </row>
    <row r="2796" spans="4:4" x14ac:dyDescent="0.25">
      <c r="D2796" s="154"/>
    </row>
    <row r="2797" spans="4:4" outlineLevel="1" x14ac:dyDescent="0.25">
      <c r="D2797" s="154"/>
    </row>
    <row r="2798" spans="4:4" outlineLevel="1" x14ac:dyDescent="0.25">
      <c r="D2798" s="154"/>
    </row>
    <row r="2799" spans="4:4" outlineLevel="1" x14ac:dyDescent="0.25">
      <c r="D2799" s="154"/>
    </row>
    <row r="2800" spans="4:4" x14ac:dyDescent="0.25">
      <c r="D2800" s="154"/>
    </row>
    <row r="2801" spans="4:4" outlineLevel="1" x14ac:dyDescent="0.25">
      <c r="D2801" s="154"/>
    </row>
    <row r="2802" spans="4:4" outlineLevel="1" x14ac:dyDescent="0.25">
      <c r="D2802" s="154"/>
    </row>
    <row r="2803" spans="4:4" outlineLevel="1" x14ac:dyDescent="0.25">
      <c r="D2803" s="154"/>
    </row>
    <row r="2804" spans="4:4" outlineLevel="1" x14ac:dyDescent="0.25">
      <c r="D2804" s="154"/>
    </row>
    <row r="2805" spans="4:4" outlineLevel="1" x14ac:dyDescent="0.25">
      <c r="D2805" s="154"/>
    </row>
    <row r="2806" spans="4:4" outlineLevel="1" x14ac:dyDescent="0.25">
      <c r="D2806" s="154"/>
    </row>
    <row r="2807" spans="4:4" outlineLevel="1" x14ac:dyDescent="0.25">
      <c r="D2807" s="154"/>
    </row>
    <row r="2808" spans="4:4" outlineLevel="1" x14ac:dyDescent="0.25">
      <c r="D2808" s="154"/>
    </row>
    <row r="2809" spans="4:4" outlineLevel="1" x14ac:dyDescent="0.25">
      <c r="D2809" s="154"/>
    </row>
    <row r="2810" spans="4:4" x14ac:dyDescent="0.25">
      <c r="D2810" s="154"/>
    </row>
    <row r="2811" spans="4:4" outlineLevel="1" x14ac:dyDescent="0.25">
      <c r="D2811" s="154"/>
    </row>
    <row r="2812" spans="4:4" outlineLevel="1" x14ac:dyDescent="0.25">
      <c r="D2812" s="154"/>
    </row>
    <row r="2813" spans="4:4" outlineLevel="1" x14ac:dyDescent="0.25">
      <c r="D2813" s="154"/>
    </row>
    <row r="2814" spans="4:4" outlineLevel="1" x14ac:dyDescent="0.25">
      <c r="D2814" s="154"/>
    </row>
    <row r="2815" spans="4:4" outlineLevel="1" x14ac:dyDescent="0.25">
      <c r="D2815" s="154"/>
    </row>
    <row r="2816" spans="4:4" outlineLevel="1" x14ac:dyDescent="0.25">
      <c r="D2816" s="154"/>
    </row>
    <row r="2817" spans="4:4" x14ac:dyDescent="0.25">
      <c r="D2817" s="154"/>
    </row>
    <row r="2818" spans="4:4" outlineLevel="1" x14ac:dyDescent="0.25">
      <c r="D2818" s="154"/>
    </row>
    <row r="2819" spans="4:4" outlineLevel="1" x14ac:dyDescent="0.25">
      <c r="D2819" s="154"/>
    </row>
    <row r="2820" spans="4:4" outlineLevel="1" x14ac:dyDescent="0.25">
      <c r="D2820" s="154"/>
    </row>
    <row r="2821" spans="4:4" x14ac:dyDescent="0.25">
      <c r="D2821" s="154"/>
    </row>
    <row r="2822" spans="4:4" outlineLevel="1" x14ac:dyDescent="0.25">
      <c r="D2822" s="154"/>
    </row>
    <row r="2823" spans="4:4" outlineLevel="1" x14ac:dyDescent="0.25">
      <c r="D2823" s="154"/>
    </row>
    <row r="2824" spans="4:4" x14ac:dyDescent="0.25">
      <c r="D2824" s="154"/>
    </row>
    <row r="2825" spans="4:4" outlineLevel="1" x14ac:dyDescent="0.25">
      <c r="D2825" s="154"/>
    </row>
    <row r="2826" spans="4:4" outlineLevel="1" x14ac:dyDescent="0.25">
      <c r="D2826" s="154"/>
    </row>
    <row r="2827" spans="4:4" outlineLevel="1" x14ac:dyDescent="0.25">
      <c r="D2827" s="154"/>
    </row>
    <row r="2828" spans="4:4" x14ac:dyDescent="0.25">
      <c r="D2828" s="154"/>
    </row>
    <row r="2829" spans="4:4" outlineLevel="1" x14ac:dyDescent="0.25">
      <c r="D2829" s="154"/>
    </row>
    <row r="2830" spans="4:4" x14ac:dyDescent="0.25">
      <c r="D2830" s="154"/>
    </row>
    <row r="2831" spans="4:4" outlineLevel="1" x14ac:dyDescent="0.25">
      <c r="D2831" s="154"/>
    </row>
    <row r="2832" spans="4:4" x14ac:dyDescent="0.25">
      <c r="D2832" s="154"/>
    </row>
    <row r="2833" spans="4:4" outlineLevel="1" x14ac:dyDescent="0.25">
      <c r="D2833" s="154"/>
    </row>
    <row r="2834" spans="4:4" x14ac:dyDescent="0.25">
      <c r="D2834" s="154"/>
    </row>
    <row r="2835" spans="4:4" outlineLevel="1" x14ac:dyDescent="0.25">
      <c r="D2835" s="154"/>
    </row>
    <row r="2836" spans="4:4" x14ac:dyDescent="0.25">
      <c r="D2836" s="154"/>
    </row>
    <row r="2837" spans="4:4" outlineLevel="1" x14ac:dyDescent="0.25">
      <c r="D2837" s="154"/>
    </row>
    <row r="2838" spans="4:4" x14ac:dyDescent="0.25">
      <c r="D2838" s="154"/>
    </row>
    <row r="2839" spans="4:4" outlineLevel="1" x14ac:dyDescent="0.25">
      <c r="D2839" s="154"/>
    </row>
    <row r="2840" spans="4:4" x14ac:dyDescent="0.25">
      <c r="D2840" s="154"/>
    </row>
    <row r="2841" spans="4:4" outlineLevel="1" x14ac:dyDescent="0.25">
      <c r="D2841" s="154"/>
    </row>
    <row r="2842" spans="4:4" outlineLevel="1" x14ac:dyDescent="0.25">
      <c r="D2842" s="154"/>
    </row>
    <row r="2843" spans="4:4" outlineLevel="1" x14ac:dyDescent="0.25">
      <c r="D2843" s="154"/>
    </row>
    <row r="2844" spans="4:4" outlineLevel="1" x14ac:dyDescent="0.25">
      <c r="D2844" s="154"/>
    </row>
    <row r="2845" spans="4:4" outlineLevel="1" x14ac:dyDescent="0.25">
      <c r="D2845" s="154"/>
    </row>
    <row r="2846" spans="4:4" outlineLevel="1" x14ac:dyDescent="0.25">
      <c r="D2846" s="154"/>
    </row>
    <row r="2847" spans="4:4" x14ac:dyDescent="0.25">
      <c r="D2847" s="154"/>
    </row>
    <row r="2848" spans="4:4" outlineLevel="1" x14ac:dyDescent="0.25">
      <c r="D2848" s="154"/>
    </row>
    <row r="2849" spans="4:4" outlineLevel="1" x14ac:dyDescent="0.25">
      <c r="D2849" s="154"/>
    </row>
    <row r="2850" spans="4:4" outlineLevel="1" x14ac:dyDescent="0.25">
      <c r="D2850" s="154"/>
    </row>
    <row r="2851" spans="4:4" outlineLevel="1" x14ac:dyDescent="0.25">
      <c r="D2851" s="154"/>
    </row>
    <row r="2852" spans="4:4" outlineLevel="1" x14ac:dyDescent="0.25">
      <c r="D2852" s="154"/>
    </row>
    <row r="2853" spans="4:4" outlineLevel="1" x14ac:dyDescent="0.25">
      <c r="D2853" s="154"/>
    </row>
    <row r="2854" spans="4:4" x14ac:dyDescent="0.25">
      <c r="D2854" s="154"/>
    </row>
    <row r="2855" spans="4:4" outlineLevel="1" x14ac:dyDescent="0.25">
      <c r="D2855" s="154"/>
    </row>
    <row r="2856" spans="4:4" outlineLevel="1" x14ac:dyDescent="0.25">
      <c r="D2856" s="154"/>
    </row>
    <row r="2857" spans="4:4" outlineLevel="1" x14ac:dyDescent="0.25">
      <c r="D2857" s="154"/>
    </row>
    <row r="2858" spans="4:4" outlineLevel="1" x14ac:dyDescent="0.25">
      <c r="D2858" s="154"/>
    </row>
    <row r="2859" spans="4:4" outlineLevel="1" x14ac:dyDescent="0.25">
      <c r="D2859" s="154"/>
    </row>
    <row r="2860" spans="4:4" outlineLevel="1" x14ac:dyDescent="0.25">
      <c r="D2860" s="154"/>
    </row>
    <row r="2861" spans="4:4" x14ac:dyDescent="0.25">
      <c r="D2861" s="154"/>
    </row>
    <row r="2862" spans="4:4" outlineLevel="1" x14ac:dyDescent="0.25">
      <c r="D2862" s="154"/>
    </row>
    <row r="2863" spans="4:4" outlineLevel="1" x14ac:dyDescent="0.25">
      <c r="D2863" s="154"/>
    </row>
    <row r="2864" spans="4:4" outlineLevel="1" x14ac:dyDescent="0.25">
      <c r="D2864" s="154"/>
    </row>
    <row r="2865" spans="4:4" x14ac:dyDescent="0.25">
      <c r="D2865" s="154"/>
    </row>
    <row r="2866" spans="4:4" outlineLevel="1" x14ac:dyDescent="0.25">
      <c r="D2866" s="154"/>
    </row>
    <row r="2867" spans="4:4" outlineLevel="1" x14ac:dyDescent="0.25">
      <c r="D2867" s="154"/>
    </row>
    <row r="2868" spans="4:4" outlineLevel="1" x14ac:dyDescent="0.25">
      <c r="D2868" s="154"/>
    </row>
    <row r="2869" spans="4:4" x14ac:dyDescent="0.25">
      <c r="D2869" s="154"/>
    </row>
    <row r="2870" spans="4:4" outlineLevel="1" x14ac:dyDescent="0.25">
      <c r="D2870" s="154"/>
    </row>
    <row r="2871" spans="4:4" outlineLevel="1" x14ac:dyDescent="0.25">
      <c r="D2871" s="154"/>
    </row>
    <row r="2872" spans="4:4" outlineLevel="1" x14ac:dyDescent="0.25">
      <c r="D2872" s="154"/>
    </row>
    <row r="2873" spans="4:4" x14ac:dyDescent="0.25">
      <c r="D2873" s="154"/>
    </row>
    <row r="2874" spans="4:4" outlineLevel="1" x14ac:dyDescent="0.25">
      <c r="D2874" s="154"/>
    </row>
    <row r="2875" spans="4:4" outlineLevel="1" x14ac:dyDescent="0.25">
      <c r="D2875" s="154"/>
    </row>
    <row r="2876" spans="4:4" outlineLevel="1" x14ac:dyDescent="0.25">
      <c r="D2876" s="154"/>
    </row>
    <row r="2877" spans="4:4" outlineLevel="1" x14ac:dyDescent="0.25">
      <c r="D2877" s="154"/>
    </row>
    <row r="2878" spans="4:4" outlineLevel="1" x14ac:dyDescent="0.25">
      <c r="D2878" s="154"/>
    </row>
    <row r="2879" spans="4:4" outlineLevel="1" x14ac:dyDescent="0.25">
      <c r="D2879" s="154"/>
    </row>
    <row r="2880" spans="4:4" outlineLevel="1" x14ac:dyDescent="0.25">
      <c r="D2880" s="154"/>
    </row>
    <row r="2881" spans="4:4" x14ac:dyDescent="0.25">
      <c r="D2881" s="154"/>
    </row>
    <row r="2882" spans="4:4" outlineLevel="1" x14ac:dyDescent="0.25">
      <c r="D2882" s="154"/>
    </row>
    <row r="2883" spans="4:4" outlineLevel="1" x14ac:dyDescent="0.25">
      <c r="D2883" s="154"/>
    </row>
    <row r="2884" spans="4:4" outlineLevel="1" x14ac:dyDescent="0.25">
      <c r="D2884" s="154"/>
    </row>
    <row r="2885" spans="4:4" outlineLevel="1" x14ac:dyDescent="0.25">
      <c r="D2885" s="154"/>
    </row>
    <row r="2886" spans="4:4" x14ac:dyDescent="0.25">
      <c r="D2886" s="154"/>
    </row>
    <row r="2887" spans="4:4" outlineLevel="1" x14ac:dyDescent="0.25">
      <c r="D2887" s="154"/>
    </row>
    <row r="2888" spans="4:4" x14ac:dyDescent="0.25">
      <c r="D2888" s="154"/>
    </row>
    <row r="2889" spans="4:4" outlineLevel="1" x14ac:dyDescent="0.25">
      <c r="D2889" s="154"/>
    </row>
    <row r="2890" spans="4:4" x14ac:dyDescent="0.25">
      <c r="D2890" s="154"/>
    </row>
    <row r="2891" spans="4:4" outlineLevel="1" x14ac:dyDescent="0.25">
      <c r="D2891" s="154"/>
    </row>
    <row r="2892" spans="4:4" outlineLevel="1" x14ac:dyDescent="0.25">
      <c r="D2892" s="154"/>
    </row>
    <row r="2893" spans="4:4" outlineLevel="1" x14ac:dyDescent="0.25">
      <c r="D2893" s="154"/>
    </row>
    <row r="2894" spans="4:4" outlineLevel="1" x14ac:dyDescent="0.25">
      <c r="D2894" s="154"/>
    </row>
    <row r="2895" spans="4:4" outlineLevel="1" x14ac:dyDescent="0.25">
      <c r="D2895" s="154"/>
    </row>
    <row r="2896" spans="4:4" outlineLevel="1" x14ac:dyDescent="0.25">
      <c r="D2896" s="154"/>
    </row>
    <row r="2897" spans="4:4" x14ac:dyDescent="0.25">
      <c r="D2897" s="154"/>
    </row>
    <row r="2898" spans="4:4" outlineLevel="1" x14ac:dyDescent="0.25">
      <c r="D2898" s="154"/>
    </row>
    <row r="2899" spans="4:4" x14ac:dyDescent="0.25">
      <c r="D2899" s="154"/>
    </row>
    <row r="2900" spans="4:4" outlineLevel="1" x14ac:dyDescent="0.25">
      <c r="D2900" s="154"/>
    </row>
    <row r="2901" spans="4:4" x14ac:dyDescent="0.25">
      <c r="D2901" s="154"/>
    </row>
    <row r="2902" spans="4:4" outlineLevel="1" x14ac:dyDescent="0.25">
      <c r="D2902" s="154"/>
    </row>
    <row r="2903" spans="4:4" x14ac:dyDescent="0.25">
      <c r="D2903" s="154"/>
    </row>
    <row r="2904" spans="4:4" outlineLevel="1" x14ac:dyDescent="0.25">
      <c r="D2904" s="154"/>
    </row>
    <row r="2905" spans="4:4" outlineLevel="1" x14ac:dyDescent="0.25">
      <c r="D2905" s="154"/>
    </row>
    <row r="2906" spans="4:4" outlineLevel="1" x14ac:dyDescent="0.25">
      <c r="D2906" s="154"/>
    </row>
    <row r="2907" spans="4:4" x14ac:dyDescent="0.25">
      <c r="D2907" s="154"/>
    </row>
    <row r="2908" spans="4:4" outlineLevel="1" x14ac:dyDescent="0.25">
      <c r="D2908" s="154"/>
    </row>
    <row r="2909" spans="4:4" outlineLevel="1" x14ac:dyDescent="0.25">
      <c r="D2909" s="154"/>
    </row>
    <row r="2910" spans="4:4" x14ac:dyDescent="0.25">
      <c r="D2910" s="154"/>
    </row>
    <row r="2911" spans="4:4" outlineLevel="1" x14ac:dyDescent="0.25">
      <c r="D2911" s="154"/>
    </row>
    <row r="2912" spans="4:4" x14ac:dyDescent="0.25">
      <c r="D2912" s="154"/>
    </row>
    <row r="2913" spans="4:4" outlineLevel="1" x14ac:dyDescent="0.25">
      <c r="D2913" s="154"/>
    </row>
    <row r="2914" spans="4:4" outlineLevel="1" x14ac:dyDescent="0.25">
      <c r="D2914" s="154"/>
    </row>
    <row r="2915" spans="4:4" outlineLevel="1" x14ac:dyDescent="0.25">
      <c r="D2915" s="154"/>
    </row>
    <row r="2916" spans="4:4" x14ac:dyDescent="0.25">
      <c r="D2916" s="154"/>
    </row>
    <row r="2917" spans="4:4" outlineLevel="1" x14ac:dyDescent="0.25">
      <c r="D2917" s="154"/>
    </row>
    <row r="2918" spans="4:4" outlineLevel="1" x14ac:dyDescent="0.25">
      <c r="D2918" s="154"/>
    </row>
    <row r="2919" spans="4:4" outlineLevel="1" x14ac:dyDescent="0.25">
      <c r="D2919" s="154"/>
    </row>
    <row r="2920" spans="4:4" outlineLevel="1" x14ac:dyDescent="0.25">
      <c r="D2920" s="154"/>
    </row>
    <row r="2921" spans="4:4" outlineLevel="1" x14ac:dyDescent="0.25">
      <c r="D2921" s="154"/>
    </row>
    <row r="2922" spans="4:4" x14ac:dyDescent="0.25">
      <c r="D2922" s="154"/>
    </row>
    <row r="2923" spans="4:4" outlineLevel="1" x14ac:dyDescent="0.25">
      <c r="D2923" s="154"/>
    </row>
    <row r="2924" spans="4:4" outlineLevel="1" x14ac:dyDescent="0.25">
      <c r="D2924" s="154"/>
    </row>
    <row r="2925" spans="4:4" outlineLevel="1" x14ac:dyDescent="0.25">
      <c r="D2925" s="154"/>
    </row>
    <row r="2926" spans="4:4" outlineLevel="1" x14ac:dyDescent="0.25">
      <c r="D2926" s="154"/>
    </row>
    <row r="2927" spans="4:4" outlineLevel="1" x14ac:dyDescent="0.25">
      <c r="D2927" s="154"/>
    </row>
    <row r="2928" spans="4:4" x14ac:dyDescent="0.25">
      <c r="D2928" s="154"/>
    </row>
    <row r="2929" spans="4:4" outlineLevel="1" x14ac:dyDescent="0.25">
      <c r="D2929" s="154"/>
    </row>
    <row r="2930" spans="4:4" outlineLevel="1" x14ac:dyDescent="0.25">
      <c r="D2930" s="154"/>
    </row>
    <row r="2931" spans="4:4" outlineLevel="1" x14ac:dyDescent="0.25">
      <c r="D2931" s="154"/>
    </row>
    <row r="2932" spans="4:4" outlineLevel="1" x14ac:dyDescent="0.25">
      <c r="D2932" s="154"/>
    </row>
    <row r="2933" spans="4:4" outlineLevel="1" x14ac:dyDescent="0.25">
      <c r="D2933" s="154"/>
    </row>
    <row r="2934" spans="4:4" x14ac:dyDescent="0.25">
      <c r="D2934" s="154"/>
    </row>
    <row r="2935" spans="4:4" outlineLevel="1" x14ac:dyDescent="0.25">
      <c r="D2935" s="154"/>
    </row>
    <row r="2936" spans="4:4" outlineLevel="1" x14ac:dyDescent="0.25">
      <c r="D2936" s="154"/>
    </row>
    <row r="2937" spans="4:4" outlineLevel="1" x14ac:dyDescent="0.25">
      <c r="D2937" s="154"/>
    </row>
    <row r="2938" spans="4:4" outlineLevel="1" x14ac:dyDescent="0.25">
      <c r="D2938" s="154"/>
    </row>
    <row r="2939" spans="4:4" outlineLevel="1" x14ac:dyDescent="0.25">
      <c r="D2939" s="154"/>
    </row>
    <row r="2940" spans="4:4" x14ac:dyDescent="0.25">
      <c r="D2940" s="154"/>
    </row>
    <row r="2941" spans="4:4" outlineLevel="1" x14ac:dyDescent="0.25">
      <c r="D2941" s="154"/>
    </row>
    <row r="2942" spans="4:4" x14ac:dyDescent="0.25">
      <c r="D2942" s="154"/>
    </row>
    <row r="2943" spans="4:4" outlineLevel="1" x14ac:dyDescent="0.25">
      <c r="D2943" s="154"/>
    </row>
    <row r="2944" spans="4:4" outlineLevel="1" x14ac:dyDescent="0.25">
      <c r="D2944" s="154"/>
    </row>
    <row r="2945" spans="4:4" x14ac:dyDescent="0.25">
      <c r="D2945" s="154"/>
    </row>
    <row r="2946" spans="4:4" outlineLevel="1" x14ac:dyDescent="0.25">
      <c r="D2946" s="154"/>
    </row>
    <row r="2947" spans="4:4" outlineLevel="1" x14ac:dyDescent="0.25">
      <c r="D2947" s="154"/>
    </row>
    <row r="2948" spans="4:4" x14ac:dyDescent="0.25">
      <c r="D2948" s="154"/>
    </row>
    <row r="2949" spans="4:4" outlineLevel="1" x14ac:dyDescent="0.25">
      <c r="D2949" s="154"/>
    </row>
    <row r="2950" spans="4:4" outlineLevel="1" x14ac:dyDescent="0.25">
      <c r="D2950" s="154"/>
    </row>
    <row r="2951" spans="4:4" x14ac:dyDescent="0.25">
      <c r="D2951" s="154"/>
    </row>
    <row r="2952" spans="4:4" outlineLevel="1" x14ac:dyDescent="0.25">
      <c r="D2952" s="154"/>
    </row>
    <row r="2953" spans="4:4" outlineLevel="1" x14ac:dyDescent="0.25">
      <c r="D2953" s="154"/>
    </row>
    <row r="2954" spans="4:4" outlineLevel="1" x14ac:dyDescent="0.25">
      <c r="D2954" s="154"/>
    </row>
    <row r="2955" spans="4:4" x14ac:dyDescent="0.25">
      <c r="D2955" s="154"/>
    </row>
    <row r="2956" spans="4:4" outlineLevel="1" x14ac:dyDescent="0.25">
      <c r="D2956" s="154"/>
    </row>
    <row r="2957" spans="4:4" x14ac:dyDescent="0.25">
      <c r="D2957" s="154"/>
    </row>
    <row r="2958" spans="4:4" outlineLevel="1" x14ac:dyDescent="0.25">
      <c r="D2958" s="154"/>
    </row>
    <row r="2959" spans="4:4" outlineLevel="1" x14ac:dyDescent="0.25">
      <c r="D2959" s="154"/>
    </row>
    <row r="2960" spans="4:4" outlineLevel="1" x14ac:dyDescent="0.25">
      <c r="D2960" s="154"/>
    </row>
    <row r="2961" spans="4:4" outlineLevel="1" x14ac:dyDescent="0.25">
      <c r="D2961" s="154"/>
    </row>
    <row r="2962" spans="4:4" outlineLevel="1" x14ac:dyDescent="0.25">
      <c r="D2962" s="154"/>
    </row>
    <row r="2963" spans="4:4" x14ac:dyDescent="0.25">
      <c r="D2963" s="154"/>
    </row>
    <row r="2964" spans="4:4" outlineLevel="1" x14ac:dyDescent="0.25">
      <c r="D2964" s="154"/>
    </row>
    <row r="2965" spans="4:4" outlineLevel="1" x14ac:dyDescent="0.25">
      <c r="D2965" s="154"/>
    </row>
    <row r="2966" spans="4:4" outlineLevel="1" x14ac:dyDescent="0.25">
      <c r="D2966" s="154"/>
    </row>
    <row r="2967" spans="4:4" outlineLevel="1" x14ac:dyDescent="0.25">
      <c r="D2967" s="154"/>
    </row>
    <row r="2968" spans="4:4" outlineLevel="1" x14ac:dyDescent="0.25">
      <c r="D2968" s="154"/>
    </row>
    <row r="2969" spans="4:4" outlineLevel="1" x14ac:dyDescent="0.25">
      <c r="D2969" s="154"/>
    </row>
    <row r="2970" spans="4:4" outlineLevel="1" x14ac:dyDescent="0.25">
      <c r="D2970" s="154"/>
    </row>
    <row r="2971" spans="4:4" outlineLevel="1" x14ac:dyDescent="0.25">
      <c r="D2971" s="154"/>
    </row>
    <row r="2972" spans="4:4" outlineLevel="1" x14ac:dyDescent="0.25">
      <c r="D2972" s="154"/>
    </row>
    <row r="2973" spans="4:4" outlineLevel="1" x14ac:dyDescent="0.25">
      <c r="D2973" s="154"/>
    </row>
    <row r="2974" spans="4:4" outlineLevel="1" x14ac:dyDescent="0.25">
      <c r="D2974" s="154"/>
    </row>
    <row r="2975" spans="4:4" outlineLevel="1" x14ac:dyDescent="0.25">
      <c r="D2975" s="154"/>
    </row>
    <row r="2976" spans="4:4" outlineLevel="1" x14ac:dyDescent="0.25">
      <c r="D2976" s="154"/>
    </row>
    <row r="2977" spans="4:4" outlineLevel="1" x14ac:dyDescent="0.25">
      <c r="D2977" s="154"/>
    </row>
    <row r="2978" spans="4:4" x14ac:dyDescent="0.25">
      <c r="D2978" s="154"/>
    </row>
    <row r="2979" spans="4:4" outlineLevel="1" x14ac:dyDescent="0.25">
      <c r="D2979" s="154"/>
    </row>
    <row r="2980" spans="4:4" outlineLevel="1" x14ac:dyDescent="0.25">
      <c r="D2980" s="154"/>
    </row>
    <row r="2981" spans="4:4" outlineLevel="1" x14ac:dyDescent="0.25">
      <c r="D2981" s="154"/>
    </row>
    <row r="2982" spans="4:4" outlineLevel="1" x14ac:dyDescent="0.25">
      <c r="D2982" s="154"/>
    </row>
    <row r="2983" spans="4:4" outlineLevel="1" x14ac:dyDescent="0.25">
      <c r="D2983" s="154"/>
    </row>
    <row r="2984" spans="4:4" outlineLevel="1" x14ac:dyDescent="0.25">
      <c r="D2984" s="154"/>
    </row>
    <row r="2985" spans="4:4" outlineLevel="1" x14ac:dyDescent="0.25">
      <c r="D2985" s="154"/>
    </row>
    <row r="2986" spans="4:4" outlineLevel="1" x14ac:dyDescent="0.25">
      <c r="D2986" s="154"/>
    </row>
    <row r="2987" spans="4:4" outlineLevel="1" x14ac:dyDescent="0.25">
      <c r="D2987" s="154"/>
    </row>
    <row r="2988" spans="4:4" outlineLevel="1" x14ac:dyDescent="0.25">
      <c r="D2988" s="154"/>
    </row>
    <row r="2989" spans="4:4" outlineLevel="1" x14ac:dyDescent="0.25">
      <c r="D2989" s="154"/>
    </row>
    <row r="2990" spans="4:4" outlineLevel="1" x14ac:dyDescent="0.25">
      <c r="D2990" s="154"/>
    </row>
    <row r="2991" spans="4:4" outlineLevel="1" x14ac:dyDescent="0.25">
      <c r="D2991" s="154"/>
    </row>
    <row r="2992" spans="4:4" outlineLevel="1" x14ac:dyDescent="0.25">
      <c r="D2992" s="154"/>
    </row>
    <row r="2993" spans="4:4" x14ac:dyDescent="0.25">
      <c r="D2993" s="154"/>
    </row>
    <row r="2994" spans="4:4" outlineLevel="1" x14ac:dyDescent="0.25">
      <c r="D2994" s="154"/>
    </row>
    <row r="2995" spans="4:4" outlineLevel="1" x14ac:dyDescent="0.25">
      <c r="D2995" s="154"/>
    </row>
    <row r="2996" spans="4:4" outlineLevel="1" x14ac:dyDescent="0.25">
      <c r="D2996" s="154"/>
    </row>
    <row r="2997" spans="4:4" outlineLevel="1" x14ac:dyDescent="0.25">
      <c r="D2997" s="154"/>
    </row>
    <row r="2998" spans="4:4" outlineLevel="1" x14ac:dyDescent="0.25">
      <c r="D2998" s="154"/>
    </row>
    <row r="2999" spans="4:4" outlineLevel="1" x14ac:dyDescent="0.25">
      <c r="D2999" s="154"/>
    </row>
    <row r="3000" spans="4:4" outlineLevel="1" x14ac:dyDescent="0.25">
      <c r="D3000" s="154"/>
    </row>
    <row r="3001" spans="4:4" outlineLevel="1" x14ac:dyDescent="0.25">
      <c r="D3001" s="154"/>
    </row>
    <row r="3002" spans="4:4" outlineLevel="1" x14ac:dyDescent="0.25">
      <c r="D3002" s="154"/>
    </row>
    <row r="3003" spans="4:4" outlineLevel="1" x14ac:dyDescent="0.25">
      <c r="D3003" s="154"/>
    </row>
    <row r="3004" spans="4:4" outlineLevel="1" x14ac:dyDescent="0.25">
      <c r="D3004" s="154"/>
    </row>
    <row r="3005" spans="4:4" outlineLevel="1" x14ac:dyDescent="0.25">
      <c r="D3005" s="154"/>
    </row>
    <row r="3006" spans="4:4" outlineLevel="1" x14ac:dyDescent="0.25">
      <c r="D3006" s="154"/>
    </row>
    <row r="3007" spans="4:4" outlineLevel="1" x14ac:dyDescent="0.25">
      <c r="D3007" s="154"/>
    </row>
    <row r="3008" spans="4:4" x14ac:dyDescent="0.25">
      <c r="D3008" s="154"/>
    </row>
    <row r="3009" spans="4:4" outlineLevel="1" x14ac:dyDescent="0.25">
      <c r="D3009" s="154"/>
    </row>
    <row r="3010" spans="4:4" outlineLevel="1" x14ac:dyDescent="0.25">
      <c r="D3010" s="154"/>
    </row>
    <row r="3011" spans="4:4" outlineLevel="1" x14ac:dyDescent="0.25">
      <c r="D3011" s="154"/>
    </row>
    <row r="3012" spans="4:4" outlineLevel="1" x14ac:dyDescent="0.25">
      <c r="D3012" s="154"/>
    </row>
    <row r="3013" spans="4:4" outlineLevel="1" x14ac:dyDescent="0.25">
      <c r="D3013" s="154"/>
    </row>
    <row r="3014" spans="4:4" outlineLevel="1" x14ac:dyDescent="0.25">
      <c r="D3014" s="154"/>
    </row>
    <row r="3015" spans="4:4" x14ac:dyDescent="0.25">
      <c r="D3015" s="154"/>
    </row>
    <row r="3016" spans="4:4" outlineLevel="1" x14ac:dyDescent="0.25">
      <c r="D3016" s="154"/>
    </row>
    <row r="3017" spans="4:4" outlineLevel="1" x14ac:dyDescent="0.25">
      <c r="D3017" s="154"/>
    </row>
    <row r="3018" spans="4:4" outlineLevel="1" x14ac:dyDescent="0.25">
      <c r="D3018" s="154"/>
    </row>
    <row r="3019" spans="4:4" outlineLevel="1" x14ac:dyDescent="0.25">
      <c r="D3019" s="154"/>
    </row>
    <row r="3020" spans="4:4" outlineLevel="1" x14ac:dyDescent="0.25">
      <c r="D3020" s="154"/>
    </row>
    <row r="3021" spans="4:4" x14ac:dyDescent="0.25">
      <c r="D3021" s="154"/>
    </row>
    <row r="3022" spans="4:4" outlineLevel="1" x14ac:dyDescent="0.25">
      <c r="D3022" s="154"/>
    </row>
    <row r="3023" spans="4:4" outlineLevel="1" x14ac:dyDescent="0.25">
      <c r="D3023" s="154"/>
    </row>
    <row r="3024" spans="4:4" outlineLevel="1" x14ac:dyDescent="0.25">
      <c r="D3024" s="154"/>
    </row>
    <row r="3025" spans="4:4" outlineLevel="1" x14ac:dyDescent="0.25">
      <c r="D3025" s="154"/>
    </row>
    <row r="3026" spans="4:4" outlineLevel="1" x14ac:dyDescent="0.25">
      <c r="D3026" s="154"/>
    </row>
    <row r="3027" spans="4:4" outlineLevel="1" x14ac:dyDescent="0.25">
      <c r="D3027" s="154"/>
    </row>
    <row r="3028" spans="4:4" outlineLevel="1" x14ac:dyDescent="0.25">
      <c r="D3028" s="154"/>
    </row>
    <row r="3029" spans="4:4" x14ac:dyDescent="0.25">
      <c r="D3029" s="154"/>
    </row>
    <row r="3030" spans="4:4" outlineLevel="1" x14ac:dyDescent="0.25">
      <c r="D3030" s="154"/>
    </row>
    <row r="3031" spans="4:4" outlineLevel="1" x14ac:dyDescent="0.25">
      <c r="D3031" s="154"/>
    </row>
    <row r="3032" spans="4:4" outlineLevel="1" x14ac:dyDescent="0.25">
      <c r="D3032" s="154"/>
    </row>
    <row r="3033" spans="4:4" outlineLevel="1" x14ac:dyDescent="0.25">
      <c r="D3033" s="154"/>
    </row>
    <row r="3034" spans="4:4" outlineLevel="1" x14ac:dyDescent="0.25">
      <c r="D3034" s="154"/>
    </row>
    <row r="3035" spans="4:4" outlineLevel="1" x14ac:dyDescent="0.25">
      <c r="D3035" s="154"/>
    </row>
    <row r="3036" spans="4:4" outlineLevel="1" x14ac:dyDescent="0.25">
      <c r="D3036" s="154"/>
    </row>
    <row r="3037" spans="4:4" outlineLevel="1" x14ac:dyDescent="0.25">
      <c r="D3037" s="154"/>
    </row>
    <row r="3038" spans="4:4" outlineLevel="1" x14ac:dyDescent="0.25">
      <c r="D3038" s="154"/>
    </row>
    <row r="3039" spans="4:4" outlineLevel="1" x14ac:dyDescent="0.25">
      <c r="D3039" s="154"/>
    </row>
    <row r="3040" spans="4:4" x14ac:dyDescent="0.25">
      <c r="D3040" s="154"/>
    </row>
    <row r="3041" spans="4:4" outlineLevel="1" x14ac:dyDescent="0.25">
      <c r="D3041" s="154"/>
    </row>
    <row r="3042" spans="4:4" outlineLevel="1" x14ac:dyDescent="0.25">
      <c r="D3042" s="154"/>
    </row>
    <row r="3043" spans="4:4" outlineLevel="1" x14ac:dyDescent="0.25">
      <c r="D3043" s="154"/>
    </row>
    <row r="3044" spans="4:4" outlineLevel="1" x14ac:dyDescent="0.25">
      <c r="D3044" s="154"/>
    </row>
    <row r="3045" spans="4:4" outlineLevel="1" x14ac:dyDescent="0.25">
      <c r="D3045" s="154"/>
    </row>
    <row r="3046" spans="4:4" outlineLevel="1" x14ac:dyDescent="0.25">
      <c r="D3046" s="154"/>
    </row>
    <row r="3047" spans="4:4" outlineLevel="1" x14ac:dyDescent="0.25">
      <c r="D3047" s="154"/>
    </row>
    <row r="3048" spans="4:4" x14ac:dyDescent="0.25">
      <c r="D3048" s="154"/>
    </row>
    <row r="3049" spans="4:4" outlineLevel="1" x14ac:dyDescent="0.25">
      <c r="D3049" s="154"/>
    </row>
    <row r="3050" spans="4:4" outlineLevel="1" x14ac:dyDescent="0.25">
      <c r="D3050" s="154"/>
    </row>
    <row r="3051" spans="4:4" outlineLevel="1" x14ac:dyDescent="0.25">
      <c r="D3051" s="154"/>
    </row>
    <row r="3052" spans="4:4" outlineLevel="1" x14ac:dyDescent="0.25">
      <c r="D3052" s="154"/>
    </row>
    <row r="3053" spans="4:4" outlineLevel="1" x14ac:dyDescent="0.25">
      <c r="D3053" s="154"/>
    </row>
    <row r="3054" spans="4:4" outlineLevel="1" x14ac:dyDescent="0.25">
      <c r="D3054" s="154"/>
    </row>
    <row r="3055" spans="4:4" x14ac:dyDescent="0.25">
      <c r="D3055" s="154"/>
    </row>
    <row r="3056" spans="4:4" outlineLevel="1" x14ac:dyDescent="0.25">
      <c r="D3056" s="154"/>
    </row>
    <row r="3057" spans="4:4" outlineLevel="1" x14ac:dyDescent="0.25">
      <c r="D3057" s="154"/>
    </row>
    <row r="3058" spans="4:4" outlineLevel="1" x14ac:dyDescent="0.25">
      <c r="D3058" s="154"/>
    </row>
    <row r="3059" spans="4:4" outlineLevel="1" x14ac:dyDescent="0.25">
      <c r="D3059" s="154"/>
    </row>
    <row r="3060" spans="4:4" outlineLevel="1" x14ac:dyDescent="0.25">
      <c r="D3060" s="154"/>
    </row>
    <row r="3061" spans="4:4" x14ac:dyDescent="0.25">
      <c r="D3061" s="154"/>
    </row>
    <row r="3062" spans="4:4" outlineLevel="1" x14ac:dyDescent="0.25">
      <c r="D3062" s="154"/>
    </row>
    <row r="3063" spans="4:4" outlineLevel="1" x14ac:dyDescent="0.25">
      <c r="D3063" s="154"/>
    </row>
    <row r="3064" spans="4:4" outlineLevel="1" x14ac:dyDescent="0.25">
      <c r="D3064" s="154"/>
    </row>
    <row r="3065" spans="4:4" x14ac:dyDescent="0.25">
      <c r="D3065" s="154"/>
    </row>
    <row r="3066" spans="4:4" outlineLevel="1" x14ac:dyDescent="0.25">
      <c r="D3066" s="154"/>
    </row>
    <row r="3067" spans="4:4" outlineLevel="1" x14ac:dyDescent="0.25">
      <c r="D3067" s="154"/>
    </row>
    <row r="3068" spans="4:4" outlineLevel="1" x14ac:dyDescent="0.25">
      <c r="D3068" s="154"/>
    </row>
    <row r="3069" spans="4:4" outlineLevel="1" x14ac:dyDescent="0.25">
      <c r="D3069" s="154"/>
    </row>
    <row r="3070" spans="4:4" outlineLevel="1" x14ac:dyDescent="0.25">
      <c r="D3070" s="154"/>
    </row>
    <row r="3071" spans="4:4" outlineLevel="1" x14ac:dyDescent="0.25">
      <c r="D3071" s="154"/>
    </row>
    <row r="3072" spans="4:4" outlineLevel="1" x14ac:dyDescent="0.25">
      <c r="D3072" s="154"/>
    </row>
    <row r="3073" spans="4:4" outlineLevel="1" x14ac:dyDescent="0.25">
      <c r="D3073" s="154"/>
    </row>
    <row r="3074" spans="4:4" outlineLevel="1" x14ac:dyDescent="0.25">
      <c r="D3074" s="154"/>
    </row>
    <row r="3075" spans="4:4" outlineLevel="1" x14ac:dyDescent="0.25">
      <c r="D3075" s="154"/>
    </row>
    <row r="3076" spans="4:4" outlineLevel="1" x14ac:dyDescent="0.25">
      <c r="D3076" s="154"/>
    </row>
    <row r="3077" spans="4:4" x14ac:dyDescent="0.25">
      <c r="D3077" s="154"/>
    </row>
    <row r="3078" spans="4:4" outlineLevel="1" x14ac:dyDescent="0.25">
      <c r="D3078" s="154"/>
    </row>
    <row r="3079" spans="4:4" outlineLevel="1" x14ac:dyDescent="0.25">
      <c r="D3079" s="154"/>
    </row>
    <row r="3080" spans="4:4" outlineLevel="1" x14ac:dyDescent="0.25">
      <c r="D3080" s="154"/>
    </row>
    <row r="3081" spans="4:4" outlineLevel="1" x14ac:dyDescent="0.25">
      <c r="D3081" s="154"/>
    </row>
    <row r="3082" spans="4:4" outlineLevel="1" x14ac:dyDescent="0.25">
      <c r="D3082" s="154"/>
    </row>
    <row r="3083" spans="4:4" x14ac:dyDescent="0.25">
      <c r="D3083" s="154"/>
    </row>
    <row r="3084" spans="4:4" outlineLevel="1" x14ac:dyDescent="0.25">
      <c r="D3084" s="154"/>
    </row>
    <row r="3085" spans="4:4" outlineLevel="1" x14ac:dyDescent="0.25">
      <c r="D3085" s="154"/>
    </row>
    <row r="3086" spans="4:4" outlineLevel="1" x14ac:dyDescent="0.25">
      <c r="D3086" s="154"/>
    </row>
    <row r="3087" spans="4:4" outlineLevel="1" x14ac:dyDescent="0.25">
      <c r="D3087" s="154"/>
    </row>
    <row r="3088" spans="4:4" outlineLevel="1" x14ac:dyDescent="0.25">
      <c r="D3088" s="154"/>
    </row>
    <row r="3089" spans="4:4" outlineLevel="1" x14ac:dyDescent="0.25">
      <c r="D3089" s="154"/>
    </row>
    <row r="3090" spans="4:4" outlineLevel="1" x14ac:dyDescent="0.25">
      <c r="D3090" s="154"/>
    </row>
    <row r="3091" spans="4:4" outlineLevel="1" x14ac:dyDescent="0.25">
      <c r="D3091" s="154"/>
    </row>
    <row r="3092" spans="4:4" outlineLevel="1" x14ac:dyDescent="0.25">
      <c r="D3092" s="154"/>
    </row>
    <row r="3093" spans="4:4" x14ac:dyDescent="0.25">
      <c r="D3093" s="154"/>
    </row>
    <row r="3094" spans="4:4" outlineLevel="1" x14ac:dyDescent="0.25">
      <c r="D3094" s="154"/>
    </row>
    <row r="3095" spans="4:4" x14ac:dyDescent="0.25">
      <c r="D3095" s="154"/>
    </row>
    <row r="3096" spans="4:4" outlineLevel="1" x14ac:dyDescent="0.25">
      <c r="D3096" s="154"/>
    </row>
    <row r="3097" spans="4:4" outlineLevel="1" x14ac:dyDescent="0.25">
      <c r="D3097" s="154"/>
    </row>
    <row r="3098" spans="4:4" x14ac:dyDescent="0.25">
      <c r="D3098" s="154"/>
    </row>
    <row r="3099" spans="4:4" outlineLevel="1" x14ac:dyDescent="0.25">
      <c r="D3099" s="154"/>
    </row>
    <row r="3100" spans="4:4" x14ac:dyDescent="0.25">
      <c r="D3100" s="154"/>
    </row>
    <row r="3101" spans="4:4" outlineLevel="1" x14ac:dyDescent="0.25">
      <c r="D3101" s="154"/>
    </row>
    <row r="3102" spans="4:4" outlineLevel="1" x14ac:dyDescent="0.25">
      <c r="D3102" s="154"/>
    </row>
    <row r="3103" spans="4:4" outlineLevel="1" x14ac:dyDescent="0.25">
      <c r="D3103" s="154"/>
    </row>
    <row r="3104" spans="4:4" outlineLevel="1" x14ac:dyDescent="0.25">
      <c r="D3104" s="154"/>
    </row>
    <row r="3105" spans="4:4" x14ac:dyDescent="0.25">
      <c r="D3105" s="154"/>
    </row>
    <row r="3106" spans="4:4" outlineLevel="1" x14ac:dyDescent="0.25">
      <c r="D3106" s="154"/>
    </row>
    <row r="3107" spans="4:4" outlineLevel="1" x14ac:dyDescent="0.25">
      <c r="D3107" s="154"/>
    </row>
    <row r="3108" spans="4:4" outlineLevel="1" x14ac:dyDescent="0.25">
      <c r="D3108" s="154"/>
    </row>
    <row r="3109" spans="4:4" outlineLevel="1" x14ac:dyDescent="0.25">
      <c r="D3109" s="154"/>
    </row>
    <row r="3110" spans="4:4" x14ac:dyDescent="0.25">
      <c r="D3110" s="154"/>
    </row>
    <row r="3111" spans="4:4" outlineLevel="1" x14ac:dyDescent="0.25">
      <c r="D3111" s="154"/>
    </row>
    <row r="3112" spans="4:4" outlineLevel="1" x14ac:dyDescent="0.25">
      <c r="D3112" s="154"/>
    </row>
    <row r="3113" spans="4:4" outlineLevel="1" x14ac:dyDescent="0.25">
      <c r="D3113" s="154"/>
    </row>
    <row r="3114" spans="4:4" x14ac:dyDescent="0.25">
      <c r="D3114" s="154"/>
    </row>
    <row r="3115" spans="4:4" outlineLevel="1" x14ac:dyDescent="0.25">
      <c r="D3115" s="154"/>
    </row>
    <row r="3116" spans="4:4" outlineLevel="1" x14ac:dyDescent="0.25">
      <c r="D3116" s="154"/>
    </row>
    <row r="3117" spans="4:4" outlineLevel="1" x14ac:dyDescent="0.25">
      <c r="D3117" s="154"/>
    </row>
    <row r="3118" spans="4:4" outlineLevel="1" x14ac:dyDescent="0.25">
      <c r="D3118" s="154"/>
    </row>
    <row r="3119" spans="4:4" x14ac:dyDescent="0.25">
      <c r="D3119" s="154"/>
    </row>
    <row r="3120" spans="4:4" outlineLevel="1" x14ac:dyDescent="0.25">
      <c r="D3120" s="154"/>
    </row>
    <row r="3121" spans="4:4" x14ac:dyDescent="0.25">
      <c r="D3121" s="154"/>
    </row>
    <row r="3122" spans="4:4" outlineLevel="1" x14ac:dyDescent="0.25">
      <c r="D3122" s="154"/>
    </row>
    <row r="3123" spans="4:4" x14ac:dyDescent="0.25">
      <c r="D3123" s="154"/>
    </row>
    <row r="3124" spans="4:4" outlineLevel="1" x14ac:dyDescent="0.25">
      <c r="D3124" s="154"/>
    </row>
    <row r="3125" spans="4:4" x14ac:dyDescent="0.25">
      <c r="D3125" s="154"/>
    </row>
    <row r="3126" spans="4:4" outlineLevel="1" x14ac:dyDescent="0.25">
      <c r="D3126" s="154"/>
    </row>
    <row r="3127" spans="4:4" x14ac:dyDescent="0.25">
      <c r="D3127" s="154"/>
    </row>
    <row r="3128" spans="4:4" outlineLevel="1" x14ac:dyDescent="0.25">
      <c r="D3128" s="154"/>
    </row>
    <row r="3129" spans="4:4" x14ac:dyDescent="0.25">
      <c r="D3129" s="154"/>
    </row>
    <row r="3130" spans="4:4" outlineLevel="1" x14ac:dyDescent="0.25">
      <c r="D3130" s="154"/>
    </row>
    <row r="3131" spans="4:4" x14ac:dyDescent="0.25">
      <c r="D3131" s="154"/>
    </row>
    <row r="3132" spans="4:4" outlineLevel="1" x14ac:dyDescent="0.25">
      <c r="D3132" s="154"/>
    </row>
    <row r="3133" spans="4:4" x14ac:dyDescent="0.25">
      <c r="D3133" s="154"/>
    </row>
    <row r="3134" spans="4:4" outlineLevel="1" x14ac:dyDescent="0.25">
      <c r="D3134" s="154"/>
    </row>
    <row r="3135" spans="4:4" x14ac:dyDescent="0.25">
      <c r="D3135" s="154"/>
    </row>
    <row r="3136" spans="4:4" outlineLevel="1" x14ac:dyDescent="0.25">
      <c r="D3136" s="154"/>
    </row>
    <row r="3137" spans="4:4" outlineLevel="1" x14ac:dyDescent="0.25">
      <c r="D3137" s="154"/>
    </row>
    <row r="3138" spans="4:4" outlineLevel="1" x14ac:dyDescent="0.25">
      <c r="D3138" s="154"/>
    </row>
    <row r="3139" spans="4:4" outlineLevel="1" x14ac:dyDescent="0.25">
      <c r="D3139" s="154"/>
    </row>
    <row r="3140" spans="4:4" x14ac:dyDescent="0.25">
      <c r="D3140" s="154"/>
    </row>
    <row r="3141" spans="4:4" outlineLevel="1" x14ac:dyDescent="0.25">
      <c r="D3141" s="154"/>
    </row>
    <row r="3142" spans="4:4" outlineLevel="1" x14ac:dyDescent="0.25">
      <c r="D3142" s="154"/>
    </row>
    <row r="3143" spans="4:4" outlineLevel="1" x14ac:dyDescent="0.25">
      <c r="D3143" s="154"/>
    </row>
    <row r="3144" spans="4:4" outlineLevel="1" x14ac:dyDescent="0.25">
      <c r="D3144" s="154"/>
    </row>
    <row r="3145" spans="4:4" x14ac:dyDescent="0.25">
      <c r="D3145" s="154"/>
    </row>
    <row r="3146" spans="4:4" outlineLevel="1" x14ac:dyDescent="0.25">
      <c r="D3146" s="154"/>
    </row>
    <row r="3147" spans="4:4" x14ac:dyDescent="0.25">
      <c r="D3147" s="154"/>
    </row>
    <row r="3148" spans="4:4" outlineLevel="1" x14ac:dyDescent="0.25">
      <c r="D3148" s="154"/>
    </row>
    <row r="3149" spans="4:4" x14ac:dyDescent="0.25">
      <c r="D3149" s="154"/>
    </row>
    <row r="3150" spans="4:4" outlineLevel="1" x14ac:dyDescent="0.25">
      <c r="D3150" s="154"/>
    </row>
    <row r="3151" spans="4:4" x14ac:dyDescent="0.25">
      <c r="D3151" s="154"/>
    </row>
    <row r="3152" spans="4:4" outlineLevel="1" x14ac:dyDescent="0.25">
      <c r="D3152" s="154"/>
    </row>
    <row r="3153" spans="4:4" x14ac:dyDescent="0.25">
      <c r="D3153" s="154"/>
    </row>
    <row r="3154" spans="4:4" outlineLevel="1" x14ac:dyDescent="0.25">
      <c r="D3154" s="154"/>
    </row>
    <row r="3155" spans="4:4" x14ac:dyDescent="0.25">
      <c r="D3155" s="154"/>
    </row>
    <row r="3156" spans="4:4" outlineLevel="1" x14ac:dyDescent="0.25">
      <c r="D3156" s="154"/>
    </row>
    <row r="3157" spans="4:4" x14ac:dyDescent="0.25">
      <c r="D3157" s="154"/>
    </row>
    <row r="3158" spans="4:4" outlineLevel="1" x14ac:dyDescent="0.25">
      <c r="D3158" s="154"/>
    </row>
    <row r="3159" spans="4:4" x14ac:dyDescent="0.25">
      <c r="D3159" s="154"/>
    </row>
    <row r="3160" spans="4:4" outlineLevel="1" x14ac:dyDescent="0.25">
      <c r="D3160" s="154"/>
    </row>
    <row r="3161" spans="4:4" x14ac:dyDescent="0.25">
      <c r="D3161" s="154"/>
    </row>
    <row r="3162" spans="4:4" outlineLevel="1" x14ac:dyDescent="0.25">
      <c r="D3162" s="154"/>
    </row>
    <row r="3163" spans="4:4" x14ac:dyDescent="0.25">
      <c r="D3163" s="154"/>
    </row>
    <row r="3164" spans="4:4" outlineLevel="1" x14ac:dyDescent="0.25">
      <c r="D3164" s="154"/>
    </row>
    <row r="3165" spans="4:4" x14ac:dyDescent="0.25">
      <c r="D3165" s="154"/>
    </row>
    <row r="3166" spans="4:4" outlineLevel="1" x14ac:dyDescent="0.25">
      <c r="D3166" s="154"/>
    </row>
    <row r="3167" spans="4:4" x14ac:dyDescent="0.25">
      <c r="D3167" s="154"/>
    </row>
    <row r="3168" spans="4:4" outlineLevel="1" x14ac:dyDescent="0.25">
      <c r="D3168" s="154"/>
    </row>
    <row r="3169" spans="4:4" x14ac:dyDescent="0.25">
      <c r="D3169" s="154"/>
    </row>
    <row r="3170" spans="4:4" outlineLevel="1" x14ac:dyDescent="0.25">
      <c r="D3170" s="154"/>
    </row>
    <row r="3171" spans="4:4" x14ac:dyDescent="0.25">
      <c r="D3171" s="154"/>
    </row>
    <row r="3172" spans="4:4" outlineLevel="1" x14ac:dyDescent="0.25">
      <c r="D3172" s="154"/>
    </row>
    <row r="3173" spans="4:4" x14ac:dyDescent="0.25">
      <c r="D3173" s="154"/>
    </row>
    <row r="3174" spans="4:4" outlineLevel="1" x14ac:dyDescent="0.25">
      <c r="D3174" s="154"/>
    </row>
    <row r="3175" spans="4:4" x14ac:dyDescent="0.25">
      <c r="D3175" s="154"/>
    </row>
    <row r="3176" spans="4:4" outlineLevel="1" x14ac:dyDescent="0.25">
      <c r="D3176" s="154"/>
    </row>
    <row r="3177" spans="4:4" x14ac:dyDescent="0.25">
      <c r="D3177" s="154"/>
    </row>
    <row r="3178" spans="4:4" outlineLevel="1" x14ac:dyDescent="0.25">
      <c r="D3178" s="154"/>
    </row>
    <row r="3179" spans="4:4" x14ac:dyDescent="0.25">
      <c r="D3179" s="154"/>
    </row>
    <row r="3180" spans="4:4" outlineLevel="1" x14ac:dyDescent="0.25">
      <c r="D3180" s="154"/>
    </row>
    <row r="3181" spans="4:4" x14ac:dyDescent="0.25">
      <c r="D3181" s="154"/>
    </row>
    <row r="3182" spans="4:4" outlineLevel="1" x14ac:dyDescent="0.25">
      <c r="D3182" s="154"/>
    </row>
    <row r="3183" spans="4:4" x14ac:dyDescent="0.25">
      <c r="D3183" s="154"/>
    </row>
    <row r="3184" spans="4:4" outlineLevel="1" x14ac:dyDescent="0.25">
      <c r="D3184" s="154"/>
    </row>
    <row r="3185" spans="4:4" x14ac:dyDescent="0.25">
      <c r="D3185" s="154"/>
    </row>
    <row r="3186" spans="4:4" outlineLevel="1" x14ac:dyDescent="0.25">
      <c r="D3186" s="154"/>
    </row>
    <row r="3187" spans="4:4" x14ac:dyDescent="0.25">
      <c r="D3187" s="154"/>
    </row>
    <row r="3188" spans="4:4" outlineLevel="1" x14ac:dyDescent="0.25">
      <c r="D3188" s="154"/>
    </row>
    <row r="3189" spans="4:4" x14ac:dyDescent="0.25">
      <c r="D3189" s="154"/>
    </row>
    <row r="3190" spans="4:4" outlineLevel="1" x14ac:dyDescent="0.25">
      <c r="D3190" s="154"/>
    </row>
    <row r="3191" spans="4:4" x14ac:dyDescent="0.25">
      <c r="D3191" s="154"/>
    </row>
    <row r="3192" spans="4:4" outlineLevel="1" x14ac:dyDescent="0.25">
      <c r="D3192" s="154"/>
    </row>
    <row r="3193" spans="4:4" x14ac:dyDescent="0.25">
      <c r="D3193" s="154"/>
    </row>
    <row r="3194" spans="4:4" outlineLevel="1" x14ac:dyDescent="0.25">
      <c r="D3194" s="154"/>
    </row>
    <row r="3195" spans="4:4" x14ac:dyDescent="0.25">
      <c r="D3195" s="154"/>
    </row>
    <row r="3196" spans="4:4" outlineLevel="1" x14ac:dyDescent="0.25">
      <c r="D3196" s="154"/>
    </row>
    <row r="3197" spans="4:4" x14ac:dyDescent="0.25">
      <c r="D3197" s="154"/>
    </row>
    <row r="3198" spans="4:4" outlineLevel="1" x14ac:dyDescent="0.25">
      <c r="D3198" s="154"/>
    </row>
    <row r="3199" spans="4:4" x14ac:dyDescent="0.25">
      <c r="D3199" s="154"/>
    </row>
    <row r="3200" spans="4:4" outlineLevel="1" x14ac:dyDescent="0.25">
      <c r="D3200" s="154"/>
    </row>
    <row r="3201" spans="4:4" x14ac:dyDescent="0.25">
      <c r="D3201" s="154"/>
    </row>
    <row r="3202" spans="4:4" outlineLevel="1" x14ac:dyDescent="0.25">
      <c r="D3202" s="154"/>
    </row>
    <row r="3203" spans="4:4" x14ac:dyDescent="0.25">
      <c r="D3203" s="154"/>
    </row>
    <row r="3204" spans="4:4" outlineLevel="1" x14ac:dyDescent="0.25">
      <c r="D3204" s="154"/>
    </row>
    <row r="3205" spans="4:4" x14ac:dyDescent="0.25">
      <c r="D3205" s="154"/>
    </row>
    <row r="3206" spans="4:4" outlineLevel="1" x14ac:dyDescent="0.25">
      <c r="D3206" s="154"/>
    </row>
    <row r="3207" spans="4:4" x14ac:dyDescent="0.25">
      <c r="D3207" s="154"/>
    </row>
    <row r="3208" spans="4:4" outlineLevel="1" x14ac:dyDescent="0.25">
      <c r="D3208" s="154"/>
    </row>
    <row r="3209" spans="4:4" x14ac:dyDescent="0.25">
      <c r="D3209" s="154"/>
    </row>
    <row r="3210" spans="4:4" outlineLevel="1" x14ac:dyDescent="0.25">
      <c r="D3210" s="154"/>
    </row>
    <row r="3211" spans="4:4" x14ac:dyDescent="0.25">
      <c r="D3211" s="154"/>
    </row>
    <row r="3212" spans="4:4" outlineLevel="1" x14ac:dyDescent="0.25">
      <c r="D3212" s="154"/>
    </row>
    <row r="3213" spans="4:4" x14ac:dyDescent="0.25">
      <c r="D3213" s="154"/>
    </row>
    <row r="3214" spans="4:4" outlineLevel="1" x14ac:dyDescent="0.25">
      <c r="D3214" s="154"/>
    </row>
    <row r="3215" spans="4:4" x14ac:dyDescent="0.25">
      <c r="D3215" s="154"/>
    </row>
    <row r="3216" spans="4:4" outlineLevel="1" x14ac:dyDescent="0.25">
      <c r="D3216" s="154"/>
    </row>
    <row r="3217" spans="4:4" x14ac:dyDescent="0.25">
      <c r="D3217" s="154"/>
    </row>
    <row r="3218" spans="4:4" outlineLevel="1" x14ac:dyDescent="0.25">
      <c r="D3218" s="154"/>
    </row>
    <row r="3219" spans="4:4" x14ac:dyDescent="0.25">
      <c r="D3219" s="154"/>
    </row>
    <row r="3220" spans="4:4" outlineLevel="1" x14ac:dyDescent="0.25">
      <c r="D3220" s="154"/>
    </row>
    <row r="3221" spans="4:4" x14ac:dyDescent="0.25">
      <c r="D3221" s="154"/>
    </row>
    <row r="3222" spans="4:4" outlineLevel="1" x14ac:dyDescent="0.25">
      <c r="D3222" s="154"/>
    </row>
    <row r="3223" spans="4:4" x14ac:dyDescent="0.25">
      <c r="D3223" s="154"/>
    </row>
    <row r="3224" spans="4:4" outlineLevel="1" x14ac:dyDescent="0.25">
      <c r="D3224" s="154"/>
    </row>
    <row r="3225" spans="4:4" x14ac:dyDescent="0.25">
      <c r="D3225" s="154"/>
    </row>
    <row r="3226" spans="4:4" outlineLevel="1" x14ac:dyDescent="0.25">
      <c r="D3226" s="154"/>
    </row>
    <row r="3227" spans="4:4" x14ac:dyDescent="0.25">
      <c r="D3227" s="154"/>
    </row>
    <row r="3228" spans="4:4" outlineLevel="1" x14ac:dyDescent="0.25">
      <c r="D3228" s="154"/>
    </row>
    <row r="3229" spans="4:4" x14ac:dyDescent="0.25">
      <c r="D3229" s="154"/>
    </row>
    <row r="3230" spans="4:4" outlineLevel="1" x14ac:dyDescent="0.25">
      <c r="D3230" s="154"/>
    </row>
    <row r="3231" spans="4:4" x14ac:dyDescent="0.25">
      <c r="D3231" s="154"/>
    </row>
    <row r="3232" spans="4:4" outlineLevel="1" x14ac:dyDescent="0.25">
      <c r="D3232" s="154"/>
    </row>
    <row r="3233" spans="4:4" x14ac:dyDescent="0.25">
      <c r="D3233" s="154"/>
    </row>
    <row r="3234" spans="4:4" outlineLevel="1" x14ac:dyDescent="0.25">
      <c r="D3234" s="154"/>
    </row>
    <row r="3235" spans="4:4" x14ac:dyDescent="0.25">
      <c r="D3235" s="154"/>
    </row>
    <row r="3236" spans="4:4" outlineLevel="1" x14ac:dyDescent="0.25">
      <c r="D3236" s="154"/>
    </row>
    <row r="3237" spans="4:4" x14ac:dyDescent="0.25">
      <c r="D3237" s="154"/>
    </row>
    <row r="3238" spans="4:4" outlineLevel="1" x14ac:dyDescent="0.25">
      <c r="D3238" s="154"/>
    </row>
    <row r="3239" spans="4:4" x14ac:dyDescent="0.25">
      <c r="D3239" s="154"/>
    </row>
    <row r="3240" spans="4:4" outlineLevel="1" x14ac:dyDescent="0.25">
      <c r="D3240" s="154"/>
    </row>
    <row r="3241" spans="4:4" x14ac:dyDescent="0.25">
      <c r="D3241" s="154"/>
    </row>
    <row r="3242" spans="4:4" outlineLevel="1" x14ac:dyDescent="0.25">
      <c r="D3242" s="154"/>
    </row>
    <row r="3243" spans="4:4" x14ac:dyDescent="0.25">
      <c r="D3243" s="154"/>
    </row>
    <row r="3244" spans="4:4" outlineLevel="1" x14ac:dyDescent="0.25">
      <c r="D3244" s="154"/>
    </row>
    <row r="3245" spans="4:4" x14ac:dyDescent="0.25">
      <c r="D3245" s="154"/>
    </row>
    <row r="3246" spans="4:4" outlineLevel="1" x14ac:dyDescent="0.25">
      <c r="D3246" s="154"/>
    </row>
    <row r="3247" spans="4:4" x14ac:dyDescent="0.25">
      <c r="D3247" s="154"/>
    </row>
    <row r="3248" spans="4:4" outlineLevel="1" x14ac:dyDescent="0.25">
      <c r="D3248" s="154"/>
    </row>
    <row r="3249" spans="4:4" x14ac:dyDescent="0.25">
      <c r="D3249" s="154"/>
    </row>
    <row r="3250" spans="4:4" outlineLevel="1" x14ac:dyDescent="0.25">
      <c r="D3250" s="154"/>
    </row>
    <row r="3251" spans="4:4" x14ac:dyDescent="0.25">
      <c r="D3251" s="154"/>
    </row>
    <row r="3252" spans="4:4" outlineLevel="1" x14ac:dyDescent="0.25">
      <c r="D3252" s="154"/>
    </row>
    <row r="3253" spans="4:4" x14ac:dyDescent="0.25">
      <c r="D3253" s="154"/>
    </row>
    <row r="3254" spans="4:4" outlineLevel="1" x14ac:dyDescent="0.25">
      <c r="D3254" s="154"/>
    </row>
    <row r="3255" spans="4:4" x14ac:dyDescent="0.25">
      <c r="D3255" s="154"/>
    </row>
    <row r="3256" spans="4:4" outlineLevel="1" x14ac:dyDescent="0.25">
      <c r="D3256" s="154"/>
    </row>
    <row r="3257" spans="4:4" x14ac:dyDescent="0.25">
      <c r="D3257" s="154"/>
    </row>
    <row r="3258" spans="4:4" outlineLevel="1" x14ac:dyDescent="0.25">
      <c r="D3258" s="154"/>
    </row>
    <row r="3259" spans="4:4" x14ac:dyDescent="0.25">
      <c r="D3259" s="154"/>
    </row>
    <row r="3260" spans="4:4" outlineLevel="1" x14ac:dyDescent="0.25">
      <c r="D3260" s="154"/>
    </row>
    <row r="3261" spans="4:4" outlineLevel="1" x14ac:dyDescent="0.25">
      <c r="D3261" s="154"/>
    </row>
    <row r="3262" spans="4:4" outlineLevel="1" x14ac:dyDescent="0.25">
      <c r="D3262" s="154"/>
    </row>
    <row r="3263" spans="4:4" x14ac:dyDescent="0.25">
      <c r="D3263" s="154"/>
    </row>
    <row r="3264" spans="4:4" outlineLevel="1" x14ac:dyDescent="0.25">
      <c r="D3264" s="154"/>
    </row>
    <row r="3265" spans="4:4" outlineLevel="1" x14ac:dyDescent="0.25">
      <c r="D3265" s="154"/>
    </row>
    <row r="3266" spans="4:4" outlineLevel="1" x14ac:dyDescent="0.25">
      <c r="D3266" s="154"/>
    </row>
    <row r="3267" spans="4:4" outlineLevel="1" x14ac:dyDescent="0.25">
      <c r="D3267" s="154"/>
    </row>
    <row r="3268" spans="4:4" x14ac:dyDescent="0.25">
      <c r="D3268" s="154"/>
    </row>
    <row r="3269" spans="4:4" outlineLevel="1" x14ac:dyDescent="0.25">
      <c r="D3269" s="154"/>
    </row>
    <row r="3270" spans="4:4" outlineLevel="1" x14ac:dyDescent="0.25">
      <c r="D3270" s="154"/>
    </row>
    <row r="3271" spans="4:4" outlineLevel="1" x14ac:dyDescent="0.25">
      <c r="D3271" s="154"/>
    </row>
    <row r="3272" spans="4:4" outlineLevel="1" x14ac:dyDescent="0.25">
      <c r="D3272" s="154"/>
    </row>
    <row r="3273" spans="4:4" x14ac:dyDescent="0.25">
      <c r="D3273" s="154"/>
    </row>
    <row r="3274" spans="4:4" outlineLevel="1" x14ac:dyDescent="0.25">
      <c r="D3274" s="154"/>
    </row>
    <row r="3275" spans="4:4" outlineLevel="1" x14ac:dyDescent="0.25">
      <c r="D3275" s="154"/>
    </row>
    <row r="3276" spans="4:4" outlineLevel="1" x14ac:dyDescent="0.25">
      <c r="D3276" s="154"/>
    </row>
    <row r="3277" spans="4:4" outlineLevel="1" x14ac:dyDescent="0.25">
      <c r="D3277" s="154"/>
    </row>
    <row r="3278" spans="4:4" outlineLevel="1" x14ac:dyDescent="0.25">
      <c r="D3278" s="154"/>
    </row>
    <row r="3279" spans="4:4" outlineLevel="1" x14ac:dyDescent="0.25">
      <c r="D3279" s="154"/>
    </row>
    <row r="3280" spans="4:4" outlineLevel="1" x14ac:dyDescent="0.25">
      <c r="D3280" s="154"/>
    </row>
    <row r="3281" spans="4:4" outlineLevel="1" x14ac:dyDescent="0.25">
      <c r="D3281" s="154"/>
    </row>
    <row r="3282" spans="4:4" x14ac:dyDescent="0.25">
      <c r="D3282" s="154"/>
    </row>
    <row r="3283" spans="4:4" outlineLevel="1" x14ac:dyDescent="0.25">
      <c r="D3283" s="154"/>
    </row>
    <row r="3284" spans="4:4" outlineLevel="1" x14ac:dyDescent="0.25">
      <c r="D3284" s="154"/>
    </row>
    <row r="3285" spans="4:4" outlineLevel="1" x14ac:dyDescent="0.25">
      <c r="D3285" s="154"/>
    </row>
    <row r="3286" spans="4:4" outlineLevel="1" x14ac:dyDescent="0.25">
      <c r="D3286" s="154"/>
    </row>
    <row r="3287" spans="4:4" outlineLevel="1" x14ac:dyDescent="0.25">
      <c r="D3287" s="154"/>
    </row>
    <row r="3288" spans="4:4" outlineLevel="1" x14ac:dyDescent="0.25">
      <c r="D3288" s="154"/>
    </row>
    <row r="3289" spans="4:4" outlineLevel="1" x14ac:dyDescent="0.25">
      <c r="D3289" s="154"/>
    </row>
    <row r="3290" spans="4:4" outlineLevel="1" x14ac:dyDescent="0.25">
      <c r="D3290" s="154"/>
    </row>
    <row r="3291" spans="4:4" x14ac:dyDescent="0.25">
      <c r="D3291" s="154"/>
    </row>
    <row r="3292" spans="4:4" outlineLevel="1" x14ac:dyDescent="0.25">
      <c r="D3292" s="154"/>
    </row>
    <row r="3293" spans="4:4" outlineLevel="1" x14ac:dyDescent="0.25">
      <c r="D3293" s="154"/>
    </row>
    <row r="3294" spans="4:4" outlineLevel="1" x14ac:dyDescent="0.25">
      <c r="D3294" s="154"/>
    </row>
    <row r="3295" spans="4:4" outlineLevel="1" x14ac:dyDescent="0.25">
      <c r="D3295" s="154"/>
    </row>
    <row r="3296" spans="4:4" outlineLevel="1" x14ac:dyDescent="0.25">
      <c r="D3296" s="154"/>
    </row>
    <row r="3297" spans="4:4" outlineLevel="1" x14ac:dyDescent="0.25">
      <c r="D3297" s="154"/>
    </row>
    <row r="3298" spans="4:4" outlineLevel="1" x14ac:dyDescent="0.25">
      <c r="D3298" s="154"/>
    </row>
    <row r="3299" spans="4:4" outlineLevel="1" x14ac:dyDescent="0.25">
      <c r="D3299" s="154"/>
    </row>
    <row r="3300" spans="4:4" x14ac:dyDescent="0.25">
      <c r="D3300" s="154"/>
    </row>
    <row r="3301" spans="4:4" outlineLevel="1" x14ac:dyDescent="0.25">
      <c r="D3301" s="154"/>
    </row>
    <row r="3302" spans="4:4" outlineLevel="1" x14ac:dyDescent="0.25">
      <c r="D3302" s="154"/>
    </row>
    <row r="3303" spans="4:4" outlineLevel="1" x14ac:dyDescent="0.25">
      <c r="D3303" s="154"/>
    </row>
    <row r="3304" spans="4:4" outlineLevel="1" x14ac:dyDescent="0.25">
      <c r="D3304" s="154"/>
    </row>
    <row r="3305" spans="4:4" outlineLevel="1" x14ac:dyDescent="0.25">
      <c r="D3305" s="154"/>
    </row>
    <row r="3306" spans="4:4" outlineLevel="1" x14ac:dyDescent="0.25">
      <c r="D3306" s="154"/>
    </row>
    <row r="3307" spans="4:4" outlineLevel="1" x14ac:dyDescent="0.25">
      <c r="D3307" s="154"/>
    </row>
    <row r="3308" spans="4:4" outlineLevel="1" x14ac:dyDescent="0.25">
      <c r="D3308" s="154"/>
    </row>
    <row r="3309" spans="4:4" x14ac:dyDescent="0.25">
      <c r="D3309" s="154"/>
    </row>
    <row r="3310" spans="4:4" outlineLevel="1" x14ac:dyDescent="0.25">
      <c r="D3310" s="154"/>
    </row>
    <row r="3311" spans="4:4" outlineLevel="1" x14ac:dyDescent="0.25">
      <c r="D3311" s="154"/>
    </row>
    <row r="3312" spans="4:4" outlineLevel="1" x14ac:dyDescent="0.25">
      <c r="D3312" s="154"/>
    </row>
    <row r="3313" spans="4:4" outlineLevel="1" x14ac:dyDescent="0.25">
      <c r="D3313" s="154"/>
    </row>
    <row r="3314" spans="4:4" outlineLevel="1" x14ac:dyDescent="0.25">
      <c r="D3314" s="154"/>
    </row>
    <row r="3315" spans="4:4" outlineLevel="1" x14ac:dyDescent="0.25">
      <c r="D3315" s="154"/>
    </row>
    <row r="3316" spans="4:4" outlineLevel="1" x14ac:dyDescent="0.25">
      <c r="D3316" s="154"/>
    </row>
    <row r="3317" spans="4:4" outlineLevel="1" x14ac:dyDescent="0.25">
      <c r="D3317" s="154"/>
    </row>
    <row r="3318" spans="4:4" x14ac:dyDescent="0.25">
      <c r="D3318" s="154"/>
    </row>
    <row r="3319" spans="4:4" outlineLevel="1" x14ac:dyDescent="0.25">
      <c r="D3319" s="154"/>
    </row>
    <row r="3320" spans="4:4" outlineLevel="1" x14ac:dyDescent="0.25">
      <c r="D3320" s="154"/>
    </row>
    <row r="3321" spans="4:4" outlineLevel="1" x14ac:dyDescent="0.25">
      <c r="D3321" s="154"/>
    </row>
    <row r="3322" spans="4:4" outlineLevel="1" x14ac:dyDescent="0.25">
      <c r="D3322" s="154"/>
    </row>
    <row r="3323" spans="4:4" outlineLevel="1" x14ac:dyDescent="0.25">
      <c r="D3323" s="154"/>
    </row>
    <row r="3324" spans="4:4" outlineLevel="1" x14ac:dyDescent="0.25">
      <c r="D3324" s="154"/>
    </row>
    <row r="3325" spans="4:4" outlineLevel="1" x14ac:dyDescent="0.25">
      <c r="D3325" s="154"/>
    </row>
    <row r="3326" spans="4:4" outlineLevel="1" x14ac:dyDescent="0.25">
      <c r="D3326" s="154"/>
    </row>
    <row r="3327" spans="4:4" x14ac:dyDescent="0.25">
      <c r="D3327" s="154"/>
    </row>
    <row r="3328" spans="4:4" outlineLevel="1" x14ac:dyDescent="0.25">
      <c r="D3328" s="154"/>
    </row>
    <row r="3329" spans="4:4" outlineLevel="1" x14ac:dyDescent="0.25">
      <c r="D3329" s="154"/>
    </row>
    <row r="3330" spans="4:4" x14ac:dyDescent="0.25">
      <c r="D3330" s="154"/>
    </row>
    <row r="3331" spans="4:4" outlineLevel="1" x14ac:dyDescent="0.25">
      <c r="D3331" s="154"/>
    </row>
    <row r="3332" spans="4:4" x14ac:dyDescent="0.25">
      <c r="D3332" s="154"/>
    </row>
    <row r="3333" spans="4:4" outlineLevel="1" x14ac:dyDescent="0.25">
      <c r="D3333" s="154"/>
    </row>
    <row r="3334" spans="4:4" outlineLevel="1" x14ac:dyDescent="0.25">
      <c r="D3334" s="154"/>
    </row>
    <row r="3335" spans="4:4" outlineLevel="1" x14ac:dyDescent="0.25">
      <c r="D3335" s="154"/>
    </row>
    <row r="3336" spans="4:4" outlineLevel="1" x14ac:dyDescent="0.25">
      <c r="D3336" s="154"/>
    </row>
    <row r="3337" spans="4:4" x14ac:dyDescent="0.25">
      <c r="D3337" s="154"/>
    </row>
    <row r="3338" spans="4:4" outlineLevel="1" x14ac:dyDescent="0.25">
      <c r="D3338" s="154"/>
    </row>
    <row r="3339" spans="4:4" outlineLevel="1" x14ac:dyDescent="0.25">
      <c r="D3339" s="154"/>
    </row>
    <row r="3340" spans="4:4" outlineLevel="1" x14ac:dyDescent="0.25">
      <c r="D3340" s="154"/>
    </row>
    <row r="3341" spans="4:4" outlineLevel="1" x14ac:dyDescent="0.25">
      <c r="D3341" s="154"/>
    </row>
    <row r="3342" spans="4:4" outlineLevel="1" x14ac:dyDescent="0.25">
      <c r="D3342" s="154"/>
    </row>
    <row r="3343" spans="4:4" x14ac:dyDescent="0.25">
      <c r="D3343" s="154"/>
    </row>
    <row r="3344" spans="4:4" outlineLevel="1" x14ac:dyDescent="0.25">
      <c r="D3344" s="154"/>
    </row>
    <row r="3345" spans="4:4" outlineLevel="1" x14ac:dyDescent="0.25">
      <c r="D3345" s="154"/>
    </row>
    <row r="3346" spans="4:4" outlineLevel="1" x14ac:dyDescent="0.25">
      <c r="D3346" s="154"/>
    </row>
    <row r="3347" spans="4:4" outlineLevel="1" x14ac:dyDescent="0.25">
      <c r="D3347" s="154"/>
    </row>
    <row r="3348" spans="4:4" outlineLevel="1" x14ac:dyDescent="0.25">
      <c r="D3348" s="154"/>
    </row>
    <row r="3349" spans="4:4" x14ac:dyDescent="0.25">
      <c r="D3349" s="154"/>
    </row>
    <row r="3350" spans="4:4" outlineLevel="1" x14ac:dyDescent="0.25">
      <c r="D3350" s="154"/>
    </row>
    <row r="3351" spans="4:4" outlineLevel="1" x14ac:dyDescent="0.25">
      <c r="D3351" s="154"/>
    </row>
    <row r="3352" spans="4:4" outlineLevel="1" x14ac:dyDescent="0.25">
      <c r="D3352" s="154"/>
    </row>
    <row r="3353" spans="4:4" outlineLevel="1" x14ac:dyDescent="0.25">
      <c r="D3353" s="154"/>
    </row>
    <row r="3354" spans="4:4" outlineLevel="1" x14ac:dyDescent="0.25">
      <c r="D3354" s="154"/>
    </row>
    <row r="3355" spans="4:4" outlineLevel="1" x14ac:dyDescent="0.25">
      <c r="D3355" s="154"/>
    </row>
    <row r="3356" spans="4:4" outlineLevel="1" x14ac:dyDescent="0.25">
      <c r="D3356" s="154"/>
    </row>
    <row r="3357" spans="4:4" outlineLevel="1" x14ac:dyDescent="0.25">
      <c r="D3357" s="154"/>
    </row>
    <row r="3358" spans="4:4" outlineLevel="1" x14ac:dyDescent="0.25">
      <c r="D3358" s="154"/>
    </row>
    <row r="3359" spans="4:4" x14ac:dyDescent="0.25">
      <c r="D3359" s="154"/>
    </row>
    <row r="3360" spans="4:4" outlineLevel="1" x14ac:dyDescent="0.25">
      <c r="D3360" s="154"/>
    </row>
    <row r="3361" spans="4:4" outlineLevel="1" x14ac:dyDescent="0.25">
      <c r="D3361" s="154"/>
    </row>
    <row r="3362" spans="4:4" outlineLevel="1" x14ac:dyDescent="0.25">
      <c r="D3362" s="154"/>
    </row>
    <row r="3363" spans="4:4" outlineLevel="1" x14ac:dyDescent="0.25">
      <c r="D3363" s="154"/>
    </row>
    <row r="3364" spans="4:4" outlineLevel="1" x14ac:dyDescent="0.25">
      <c r="D3364" s="154"/>
    </row>
    <row r="3365" spans="4:4" outlineLevel="1" x14ac:dyDescent="0.25">
      <c r="D3365" s="154"/>
    </row>
    <row r="3366" spans="4:4" outlineLevel="1" x14ac:dyDescent="0.25">
      <c r="D3366" s="154"/>
    </row>
    <row r="3367" spans="4:4" outlineLevel="1" x14ac:dyDescent="0.25">
      <c r="D3367" s="154"/>
    </row>
    <row r="3368" spans="4:4" outlineLevel="1" x14ac:dyDescent="0.25">
      <c r="D3368" s="154"/>
    </row>
    <row r="3369" spans="4:4" x14ac:dyDescent="0.25">
      <c r="D3369" s="154"/>
    </row>
    <row r="3370" spans="4:4" outlineLevel="1" x14ac:dyDescent="0.25">
      <c r="D3370" s="154"/>
    </row>
    <row r="3371" spans="4:4" outlineLevel="1" x14ac:dyDescent="0.25">
      <c r="D3371" s="154"/>
    </row>
    <row r="3372" spans="4:4" outlineLevel="1" x14ac:dyDescent="0.25">
      <c r="D3372" s="154"/>
    </row>
    <row r="3373" spans="4:4" outlineLevel="1" x14ac:dyDescent="0.25">
      <c r="D3373" s="154"/>
    </row>
    <row r="3374" spans="4:4" outlineLevel="1" x14ac:dyDescent="0.25">
      <c r="D3374" s="154"/>
    </row>
    <row r="3375" spans="4:4" outlineLevel="1" x14ac:dyDescent="0.25">
      <c r="D3375" s="154"/>
    </row>
    <row r="3376" spans="4:4" outlineLevel="1" x14ac:dyDescent="0.25">
      <c r="D3376" s="154"/>
    </row>
    <row r="3377" spans="4:4" outlineLevel="1" x14ac:dyDescent="0.25">
      <c r="D3377" s="154"/>
    </row>
    <row r="3378" spans="4:4" outlineLevel="1" x14ac:dyDescent="0.25">
      <c r="D3378" s="154"/>
    </row>
    <row r="3379" spans="4:4" x14ac:dyDescent="0.25">
      <c r="D3379" s="154"/>
    </row>
    <row r="3380" spans="4:4" outlineLevel="1" x14ac:dyDescent="0.25">
      <c r="D3380" s="154"/>
    </row>
    <row r="3381" spans="4:4" outlineLevel="1" x14ac:dyDescent="0.25">
      <c r="D3381" s="154"/>
    </row>
    <row r="3382" spans="4:4" outlineLevel="1" x14ac:dyDescent="0.25">
      <c r="D3382" s="154"/>
    </row>
    <row r="3383" spans="4:4" outlineLevel="1" x14ac:dyDescent="0.25">
      <c r="D3383" s="154"/>
    </row>
    <row r="3384" spans="4:4" outlineLevel="1" x14ac:dyDescent="0.25">
      <c r="D3384" s="154"/>
    </row>
    <row r="3385" spans="4:4" outlineLevel="1" x14ac:dyDescent="0.25">
      <c r="D3385" s="154"/>
    </row>
    <row r="3386" spans="4:4" outlineLevel="1" x14ac:dyDescent="0.25">
      <c r="D3386" s="154"/>
    </row>
    <row r="3387" spans="4:4" outlineLevel="1" x14ac:dyDescent="0.25">
      <c r="D3387" s="154"/>
    </row>
    <row r="3388" spans="4:4" outlineLevel="1" x14ac:dyDescent="0.25">
      <c r="D3388" s="154"/>
    </row>
    <row r="3389" spans="4:4" x14ac:dyDescent="0.25">
      <c r="D3389" s="154"/>
    </row>
    <row r="3390" spans="4:4" outlineLevel="1" x14ac:dyDescent="0.25">
      <c r="D3390" s="154"/>
    </row>
    <row r="3391" spans="4:4" outlineLevel="1" x14ac:dyDescent="0.25">
      <c r="D3391" s="154"/>
    </row>
    <row r="3392" spans="4:4" outlineLevel="1" x14ac:dyDescent="0.25">
      <c r="D3392" s="154"/>
    </row>
    <row r="3393" spans="4:4" outlineLevel="1" x14ac:dyDescent="0.25">
      <c r="D3393" s="154"/>
    </row>
    <row r="3394" spans="4:4" outlineLevel="1" x14ac:dyDescent="0.25">
      <c r="D3394" s="154"/>
    </row>
    <row r="3395" spans="4:4" outlineLevel="1" x14ac:dyDescent="0.25">
      <c r="D3395" s="154"/>
    </row>
    <row r="3396" spans="4:4" outlineLevel="1" x14ac:dyDescent="0.25">
      <c r="D3396" s="154"/>
    </row>
    <row r="3397" spans="4:4" outlineLevel="1" x14ac:dyDescent="0.25">
      <c r="D3397" s="154"/>
    </row>
    <row r="3398" spans="4:4" outlineLevel="1" x14ac:dyDescent="0.25">
      <c r="D3398" s="154"/>
    </row>
    <row r="3399" spans="4:4" x14ac:dyDescent="0.25">
      <c r="D3399" s="154"/>
    </row>
    <row r="3400" spans="4:4" outlineLevel="1" x14ac:dyDescent="0.25">
      <c r="D3400" s="154"/>
    </row>
    <row r="3401" spans="4:4" outlineLevel="1" x14ac:dyDescent="0.25">
      <c r="D3401" s="154"/>
    </row>
    <row r="3402" spans="4:4" outlineLevel="1" x14ac:dyDescent="0.25">
      <c r="D3402" s="154"/>
    </row>
    <row r="3403" spans="4:4" outlineLevel="1" x14ac:dyDescent="0.25">
      <c r="D3403" s="154"/>
    </row>
    <row r="3404" spans="4:4" outlineLevel="1" x14ac:dyDescent="0.25">
      <c r="D3404" s="154"/>
    </row>
    <row r="3405" spans="4:4" outlineLevel="1" x14ac:dyDescent="0.25">
      <c r="D3405" s="154"/>
    </row>
    <row r="3406" spans="4:4" outlineLevel="1" x14ac:dyDescent="0.25">
      <c r="D3406" s="154"/>
    </row>
    <row r="3407" spans="4:4" outlineLevel="1" x14ac:dyDescent="0.25">
      <c r="D3407" s="154"/>
    </row>
    <row r="3408" spans="4:4" outlineLevel="1" x14ac:dyDescent="0.25">
      <c r="D3408" s="154"/>
    </row>
    <row r="3409" spans="4:4" x14ac:dyDescent="0.25">
      <c r="D3409" s="154"/>
    </row>
    <row r="3410" spans="4:4" outlineLevel="1" x14ac:dyDescent="0.25">
      <c r="D3410" s="154"/>
    </row>
    <row r="3411" spans="4:4" outlineLevel="1" x14ac:dyDescent="0.25">
      <c r="D3411" s="154"/>
    </row>
    <row r="3412" spans="4:4" outlineLevel="1" x14ac:dyDescent="0.25">
      <c r="D3412" s="154"/>
    </row>
    <row r="3413" spans="4:4" x14ac:dyDescent="0.25">
      <c r="D3413" s="154"/>
    </row>
    <row r="3414" spans="4:4" outlineLevel="1" x14ac:dyDescent="0.25">
      <c r="D3414" s="154"/>
    </row>
    <row r="3415" spans="4:4" outlineLevel="1" x14ac:dyDescent="0.25">
      <c r="D3415" s="154"/>
    </row>
    <row r="3416" spans="4:4" x14ac:dyDescent="0.25">
      <c r="D3416" s="154"/>
    </row>
    <row r="3417" spans="4:4" outlineLevel="1" x14ac:dyDescent="0.25">
      <c r="D3417" s="154"/>
    </row>
    <row r="3418" spans="4:4" outlineLevel="1" x14ac:dyDescent="0.25">
      <c r="D3418" s="154"/>
    </row>
    <row r="3419" spans="4:4" outlineLevel="1" x14ac:dyDescent="0.25">
      <c r="D3419" s="154"/>
    </row>
    <row r="3420" spans="4:4" outlineLevel="1" x14ac:dyDescent="0.25">
      <c r="D3420" s="154"/>
    </row>
    <row r="3421" spans="4:4" x14ac:dyDescent="0.25">
      <c r="D3421" s="154"/>
    </row>
    <row r="3422" spans="4:4" outlineLevel="1" x14ac:dyDescent="0.25">
      <c r="D3422" s="154"/>
    </row>
    <row r="3423" spans="4:4" outlineLevel="1" x14ac:dyDescent="0.25">
      <c r="D3423" s="154"/>
    </row>
    <row r="3424" spans="4:4" outlineLevel="1" x14ac:dyDescent="0.25">
      <c r="D3424" s="154"/>
    </row>
    <row r="3425" spans="4:4" x14ac:dyDescent="0.25">
      <c r="D3425" s="154"/>
    </row>
    <row r="3426" spans="4:4" outlineLevel="1" x14ac:dyDescent="0.25">
      <c r="D3426" s="154"/>
    </row>
    <row r="3427" spans="4:4" outlineLevel="1" x14ac:dyDescent="0.25">
      <c r="D3427" s="154"/>
    </row>
    <row r="3428" spans="4:4" outlineLevel="1" x14ac:dyDescent="0.25">
      <c r="D3428" s="154"/>
    </row>
    <row r="3429" spans="4:4" outlineLevel="1" x14ac:dyDescent="0.25">
      <c r="D3429" s="154"/>
    </row>
    <row r="3430" spans="4:4" outlineLevel="1" x14ac:dyDescent="0.25">
      <c r="D3430" s="154"/>
    </row>
    <row r="3431" spans="4:4" x14ac:dyDescent="0.25">
      <c r="D3431" s="154"/>
    </row>
    <row r="3432" spans="4:4" outlineLevel="1" x14ac:dyDescent="0.25">
      <c r="D3432" s="154"/>
    </row>
    <row r="3433" spans="4:4" outlineLevel="1" x14ac:dyDescent="0.25">
      <c r="D3433" s="154"/>
    </row>
    <row r="3434" spans="4:4" outlineLevel="1" x14ac:dyDescent="0.25">
      <c r="D3434" s="154"/>
    </row>
    <row r="3435" spans="4:4" outlineLevel="1" x14ac:dyDescent="0.25">
      <c r="D3435" s="154"/>
    </row>
    <row r="3436" spans="4:4" outlineLevel="1" x14ac:dyDescent="0.25">
      <c r="D3436" s="154"/>
    </row>
    <row r="3437" spans="4:4" x14ac:dyDescent="0.25">
      <c r="D3437" s="154"/>
    </row>
    <row r="3438" spans="4:4" outlineLevel="1" x14ac:dyDescent="0.25">
      <c r="D3438" s="154"/>
    </row>
    <row r="3439" spans="4:4" outlineLevel="1" x14ac:dyDescent="0.25">
      <c r="D3439" s="154"/>
    </row>
    <row r="3440" spans="4:4" outlineLevel="1" x14ac:dyDescent="0.25">
      <c r="D3440" s="154"/>
    </row>
    <row r="3441" spans="4:4" outlineLevel="1" x14ac:dyDescent="0.25">
      <c r="D3441" s="154"/>
    </row>
    <row r="3442" spans="4:4" outlineLevel="1" x14ac:dyDescent="0.25">
      <c r="D3442" s="154"/>
    </row>
    <row r="3443" spans="4:4" x14ac:dyDescent="0.25">
      <c r="D3443" s="154"/>
    </row>
    <row r="3444" spans="4:4" outlineLevel="1" x14ac:dyDescent="0.25">
      <c r="D3444" s="154"/>
    </row>
    <row r="3445" spans="4:4" outlineLevel="1" x14ac:dyDescent="0.25">
      <c r="D3445" s="154"/>
    </row>
    <row r="3446" spans="4:4" outlineLevel="1" x14ac:dyDescent="0.25">
      <c r="D3446" s="154"/>
    </row>
    <row r="3447" spans="4:4" outlineLevel="1" x14ac:dyDescent="0.25">
      <c r="D3447" s="154"/>
    </row>
    <row r="3448" spans="4:4" outlineLevel="1" x14ac:dyDescent="0.25">
      <c r="D3448" s="154"/>
    </row>
    <row r="3449" spans="4:4" x14ac:dyDescent="0.25">
      <c r="D3449" s="154"/>
    </row>
    <row r="3450" spans="4:4" outlineLevel="1" x14ac:dyDescent="0.25">
      <c r="D3450" s="154"/>
    </row>
    <row r="3451" spans="4:4" outlineLevel="1" x14ac:dyDescent="0.25">
      <c r="D3451" s="154"/>
    </row>
    <row r="3452" spans="4:4" outlineLevel="1" x14ac:dyDescent="0.25">
      <c r="D3452" s="154"/>
    </row>
    <row r="3453" spans="4:4" outlineLevel="1" x14ac:dyDescent="0.25">
      <c r="D3453" s="154"/>
    </row>
    <row r="3454" spans="4:4" outlineLevel="1" x14ac:dyDescent="0.25">
      <c r="D3454" s="154"/>
    </row>
    <row r="3455" spans="4:4" x14ac:dyDescent="0.25">
      <c r="D3455" s="154"/>
    </row>
    <row r="3456" spans="4:4" outlineLevel="1" x14ac:dyDescent="0.25">
      <c r="D3456" s="154"/>
    </row>
    <row r="3457" spans="4:4" outlineLevel="1" x14ac:dyDescent="0.25">
      <c r="D3457" s="154"/>
    </row>
    <row r="3458" spans="4:4" outlineLevel="1" x14ac:dyDescent="0.25">
      <c r="D3458" s="154"/>
    </row>
    <row r="3459" spans="4:4" outlineLevel="1" x14ac:dyDescent="0.25">
      <c r="D3459" s="154"/>
    </row>
    <row r="3460" spans="4:4" outlineLevel="1" x14ac:dyDescent="0.25">
      <c r="D3460" s="154"/>
    </row>
    <row r="3461" spans="4:4" x14ac:dyDescent="0.25">
      <c r="D3461" s="154"/>
    </row>
    <row r="3462" spans="4:4" outlineLevel="1" x14ac:dyDescent="0.25">
      <c r="D3462" s="154"/>
    </row>
    <row r="3463" spans="4:4" outlineLevel="1" x14ac:dyDescent="0.25">
      <c r="D3463" s="154"/>
    </row>
    <row r="3464" spans="4:4" outlineLevel="1" x14ac:dyDescent="0.25">
      <c r="D3464" s="154"/>
    </row>
    <row r="3465" spans="4:4" outlineLevel="1" x14ac:dyDescent="0.25">
      <c r="D3465" s="154"/>
    </row>
    <row r="3466" spans="4:4" outlineLevel="1" x14ac:dyDescent="0.25">
      <c r="D3466" s="154"/>
    </row>
    <row r="3467" spans="4:4" x14ac:dyDescent="0.25">
      <c r="D3467" s="154"/>
    </row>
    <row r="3468" spans="4:4" outlineLevel="1" x14ac:dyDescent="0.25">
      <c r="D3468" s="154"/>
    </row>
    <row r="3469" spans="4:4" outlineLevel="1" x14ac:dyDescent="0.25">
      <c r="D3469" s="154"/>
    </row>
    <row r="3470" spans="4:4" outlineLevel="1" x14ac:dyDescent="0.25">
      <c r="D3470" s="154"/>
    </row>
    <row r="3471" spans="4:4" outlineLevel="1" x14ac:dyDescent="0.25">
      <c r="D3471" s="154"/>
    </row>
    <row r="3472" spans="4:4" outlineLevel="1" x14ac:dyDescent="0.25">
      <c r="D3472" s="154"/>
    </row>
    <row r="3473" spans="4:4" x14ac:dyDescent="0.25">
      <c r="D3473" s="154"/>
    </row>
    <row r="3474" spans="4:4" outlineLevel="1" x14ac:dyDescent="0.25">
      <c r="D3474" s="154"/>
    </row>
    <row r="3475" spans="4:4" outlineLevel="1" x14ac:dyDescent="0.25">
      <c r="D3475" s="154"/>
    </row>
    <row r="3476" spans="4:4" outlineLevel="1" x14ac:dyDescent="0.25">
      <c r="D3476" s="154"/>
    </row>
    <row r="3477" spans="4:4" outlineLevel="1" x14ac:dyDescent="0.25">
      <c r="D3477" s="154"/>
    </row>
    <row r="3478" spans="4:4" outlineLevel="1" x14ac:dyDescent="0.25">
      <c r="D3478" s="154"/>
    </row>
    <row r="3479" spans="4:4" x14ac:dyDescent="0.25">
      <c r="D3479" s="154"/>
    </row>
    <row r="3480" spans="4:4" outlineLevel="1" x14ac:dyDescent="0.25">
      <c r="D3480" s="154"/>
    </row>
    <row r="3481" spans="4:4" outlineLevel="1" x14ac:dyDescent="0.25">
      <c r="D3481" s="154"/>
    </row>
    <row r="3482" spans="4:4" outlineLevel="1" x14ac:dyDescent="0.25">
      <c r="D3482" s="154"/>
    </row>
    <row r="3483" spans="4:4" outlineLevel="1" x14ac:dyDescent="0.25">
      <c r="D3483" s="154"/>
    </row>
    <row r="3484" spans="4:4" outlineLevel="1" x14ac:dyDescent="0.25">
      <c r="D3484" s="154"/>
    </row>
    <row r="3485" spans="4:4" x14ac:dyDescent="0.25">
      <c r="D3485" s="154"/>
    </row>
    <row r="3486" spans="4:4" outlineLevel="1" x14ac:dyDescent="0.25">
      <c r="D3486" s="154"/>
    </row>
    <row r="3487" spans="4:4" x14ac:dyDescent="0.25">
      <c r="D3487" s="154"/>
    </row>
    <row r="3488" spans="4:4" outlineLevel="1" x14ac:dyDescent="0.25">
      <c r="D3488" s="154"/>
    </row>
    <row r="3489" spans="4:4" x14ac:dyDescent="0.25">
      <c r="D3489" s="154"/>
    </row>
    <row r="3490" spans="4:4" outlineLevel="1" x14ac:dyDescent="0.25">
      <c r="D3490" s="154"/>
    </row>
    <row r="3491" spans="4:4" x14ac:dyDescent="0.25">
      <c r="D3491" s="154"/>
    </row>
    <row r="3492" spans="4:4" outlineLevel="1" x14ac:dyDescent="0.25">
      <c r="D3492" s="154"/>
    </row>
    <row r="3493" spans="4:4" x14ac:dyDescent="0.25">
      <c r="D3493" s="154"/>
    </row>
    <row r="3494" spans="4:4" outlineLevel="1" x14ac:dyDescent="0.25">
      <c r="D3494" s="154"/>
    </row>
    <row r="3495" spans="4:4" x14ac:dyDescent="0.25">
      <c r="D3495" s="154"/>
    </row>
    <row r="3496" spans="4:4" outlineLevel="1" x14ac:dyDescent="0.25">
      <c r="D3496" s="154"/>
    </row>
    <row r="3497" spans="4:4" x14ac:dyDescent="0.25">
      <c r="D3497" s="154"/>
    </row>
    <row r="3498" spans="4:4" outlineLevel="1" x14ac:dyDescent="0.25">
      <c r="D3498" s="154"/>
    </row>
    <row r="3499" spans="4:4" x14ac:dyDescent="0.25">
      <c r="D3499" s="154"/>
    </row>
    <row r="3500" spans="4:4" outlineLevel="1" x14ac:dyDescent="0.25">
      <c r="D3500" s="154"/>
    </row>
    <row r="3501" spans="4:4" x14ac:dyDescent="0.25">
      <c r="D3501" s="154"/>
    </row>
    <row r="3502" spans="4:4" outlineLevel="1" x14ac:dyDescent="0.25">
      <c r="D3502" s="154"/>
    </row>
    <row r="3503" spans="4:4" x14ac:dyDescent="0.25">
      <c r="D3503" s="154"/>
    </row>
    <row r="3504" spans="4:4" outlineLevel="1" x14ac:dyDescent="0.25">
      <c r="D3504" s="154"/>
    </row>
    <row r="3505" spans="4:4" x14ac:dyDescent="0.25">
      <c r="D3505" s="154"/>
    </row>
    <row r="3506" spans="4:4" outlineLevel="1" x14ac:dyDescent="0.25">
      <c r="D3506" s="154"/>
    </row>
    <row r="3507" spans="4:4" x14ac:dyDescent="0.25">
      <c r="D3507" s="154"/>
    </row>
    <row r="3508" spans="4:4" outlineLevel="1" x14ac:dyDescent="0.25">
      <c r="D3508" s="154"/>
    </row>
    <row r="3509" spans="4:4" x14ac:dyDescent="0.25">
      <c r="D3509" s="154"/>
    </row>
    <row r="3510" spans="4:4" outlineLevel="1" x14ac:dyDescent="0.25">
      <c r="D3510" s="154"/>
    </row>
    <row r="3511" spans="4:4" x14ac:dyDescent="0.25">
      <c r="D3511" s="154"/>
    </row>
    <row r="3512" spans="4:4" outlineLevel="1" x14ac:dyDescent="0.25">
      <c r="D3512" s="154"/>
    </row>
    <row r="3513" spans="4:4" x14ac:dyDescent="0.25">
      <c r="D3513" s="154"/>
    </row>
    <row r="3514" spans="4:4" outlineLevel="1" x14ac:dyDescent="0.25">
      <c r="D3514" s="154"/>
    </row>
    <row r="3515" spans="4:4" x14ac:dyDescent="0.25">
      <c r="D3515" s="154"/>
    </row>
    <row r="3516" spans="4:4" outlineLevel="1" x14ac:dyDescent="0.25">
      <c r="D3516" s="154"/>
    </row>
    <row r="3517" spans="4:4" x14ac:dyDescent="0.25">
      <c r="D3517" s="154"/>
    </row>
    <row r="3518" spans="4:4" outlineLevel="1" x14ac:dyDescent="0.25">
      <c r="D3518" s="154"/>
    </row>
    <row r="3519" spans="4:4" x14ac:dyDescent="0.25">
      <c r="D3519" s="154"/>
    </row>
    <row r="3520" spans="4:4" outlineLevel="1" x14ac:dyDescent="0.25">
      <c r="D3520" s="154"/>
    </row>
    <row r="3521" spans="4:4" x14ac:dyDescent="0.25">
      <c r="D3521" s="154"/>
    </row>
    <row r="3522" spans="4:4" outlineLevel="1" x14ac:dyDescent="0.25">
      <c r="D3522" s="154"/>
    </row>
    <row r="3523" spans="4:4" x14ac:dyDescent="0.25">
      <c r="D3523" s="154"/>
    </row>
    <row r="3524" spans="4:4" outlineLevel="1" x14ac:dyDescent="0.25">
      <c r="D3524" s="154"/>
    </row>
    <row r="3525" spans="4:4" x14ac:dyDescent="0.25">
      <c r="D3525" s="154"/>
    </row>
    <row r="3526" spans="4:4" outlineLevel="1" x14ac:dyDescent="0.25">
      <c r="D3526" s="154"/>
    </row>
    <row r="3527" spans="4:4" x14ac:dyDescent="0.25">
      <c r="D3527" s="154"/>
    </row>
    <row r="3528" spans="4:4" outlineLevel="1" x14ac:dyDescent="0.25">
      <c r="D3528" s="154"/>
    </row>
    <row r="3529" spans="4:4" x14ac:dyDescent="0.25">
      <c r="D3529" s="154"/>
    </row>
    <row r="3530" spans="4:4" outlineLevel="1" x14ac:dyDescent="0.25">
      <c r="D3530" s="154"/>
    </row>
    <row r="3531" spans="4:4" x14ac:dyDescent="0.25">
      <c r="D3531" s="154"/>
    </row>
    <row r="3532" spans="4:4" outlineLevel="1" x14ac:dyDescent="0.25">
      <c r="D3532" s="154"/>
    </row>
    <row r="3533" spans="4:4" x14ac:dyDescent="0.25">
      <c r="D3533" s="154"/>
    </row>
    <row r="3534" spans="4:4" outlineLevel="1" x14ac:dyDescent="0.25">
      <c r="D3534" s="154"/>
    </row>
    <row r="3535" spans="4:4" x14ac:dyDescent="0.25">
      <c r="D3535" s="154"/>
    </row>
    <row r="3536" spans="4:4" outlineLevel="1" x14ac:dyDescent="0.25">
      <c r="D3536" s="154"/>
    </row>
    <row r="3537" spans="4:4" x14ac:dyDescent="0.25">
      <c r="D3537" s="154"/>
    </row>
    <row r="3538" spans="4:4" outlineLevel="1" x14ac:dyDescent="0.25">
      <c r="D3538" s="154"/>
    </row>
    <row r="3539" spans="4:4" x14ac:dyDescent="0.25">
      <c r="D3539" s="154"/>
    </row>
    <row r="3540" spans="4:4" outlineLevel="1" x14ac:dyDescent="0.25">
      <c r="D3540" s="154"/>
    </row>
    <row r="3541" spans="4:4" x14ac:dyDescent="0.25">
      <c r="D3541" s="154"/>
    </row>
    <row r="3542" spans="4:4" outlineLevel="1" x14ac:dyDescent="0.25">
      <c r="D3542" s="154"/>
    </row>
    <row r="3543" spans="4:4" x14ac:dyDescent="0.25">
      <c r="D3543" s="154"/>
    </row>
    <row r="3544" spans="4:4" outlineLevel="1" x14ac:dyDescent="0.25">
      <c r="D3544" s="154"/>
    </row>
    <row r="3545" spans="4:4" x14ac:dyDescent="0.25">
      <c r="D3545" s="154"/>
    </row>
    <row r="3546" spans="4:4" outlineLevel="1" x14ac:dyDescent="0.25">
      <c r="D3546" s="154"/>
    </row>
    <row r="3547" spans="4:4" x14ac:dyDescent="0.25">
      <c r="D3547" s="154"/>
    </row>
    <row r="3548" spans="4:4" outlineLevel="1" x14ac:dyDescent="0.25">
      <c r="D3548" s="154"/>
    </row>
    <row r="3549" spans="4:4" x14ac:dyDescent="0.25">
      <c r="D3549" s="154"/>
    </row>
    <row r="3550" spans="4:4" outlineLevel="1" x14ac:dyDescent="0.25">
      <c r="D3550" s="154"/>
    </row>
    <row r="3551" spans="4:4" outlineLevel="1" x14ac:dyDescent="0.25">
      <c r="D3551" s="154"/>
    </row>
    <row r="3552" spans="4:4" outlineLevel="1" x14ac:dyDescent="0.25">
      <c r="D3552" s="154"/>
    </row>
    <row r="3553" spans="4:4" outlineLevel="1" x14ac:dyDescent="0.25">
      <c r="D3553" s="154"/>
    </row>
    <row r="3554" spans="4:4" outlineLevel="1" x14ac:dyDescent="0.25">
      <c r="D3554" s="154"/>
    </row>
    <row r="3555" spans="4:4" outlineLevel="1" x14ac:dyDescent="0.25">
      <c r="D3555" s="154"/>
    </row>
    <row r="3556" spans="4:4" outlineLevel="1" x14ac:dyDescent="0.25">
      <c r="D3556" s="154"/>
    </row>
    <row r="3557" spans="4:4" outlineLevel="1" x14ac:dyDescent="0.25">
      <c r="D3557" s="154"/>
    </row>
    <row r="3558" spans="4:4" outlineLevel="1" x14ac:dyDescent="0.25">
      <c r="D3558" s="154"/>
    </row>
    <row r="3559" spans="4:4" x14ac:dyDescent="0.25">
      <c r="D3559" s="154"/>
    </row>
    <row r="3560" spans="4:4" outlineLevel="1" x14ac:dyDescent="0.25">
      <c r="D3560" s="154"/>
    </row>
    <row r="3561" spans="4:4" outlineLevel="1" x14ac:dyDescent="0.25">
      <c r="D3561" s="154"/>
    </row>
    <row r="3562" spans="4:4" outlineLevel="1" x14ac:dyDescent="0.25">
      <c r="D3562" s="154"/>
    </row>
    <row r="3563" spans="4:4" outlineLevel="1" x14ac:dyDescent="0.25">
      <c r="D3563" s="154"/>
    </row>
    <row r="3564" spans="4:4" outlineLevel="1" x14ac:dyDescent="0.25">
      <c r="D3564" s="154"/>
    </row>
    <row r="3565" spans="4:4" outlineLevel="1" x14ac:dyDescent="0.25">
      <c r="D3565" s="154"/>
    </row>
    <row r="3566" spans="4:4" outlineLevel="1" x14ac:dyDescent="0.25">
      <c r="D3566" s="154"/>
    </row>
    <row r="3567" spans="4:4" outlineLevel="1" x14ac:dyDescent="0.25">
      <c r="D3567" s="154"/>
    </row>
    <row r="3568" spans="4:4" x14ac:dyDescent="0.25">
      <c r="D3568" s="154"/>
    </row>
    <row r="3569" spans="1:4" outlineLevel="1" x14ac:dyDescent="0.25">
      <c r="D3569" s="154"/>
    </row>
    <row r="3570" spans="1:4" outlineLevel="1" x14ac:dyDescent="0.25">
      <c r="D3570" s="154"/>
    </row>
    <row r="3571" spans="1:4" outlineLevel="1" x14ac:dyDescent="0.25">
      <c r="D3571" s="154"/>
    </row>
    <row r="3572" spans="1:4" outlineLevel="1" x14ac:dyDescent="0.25"/>
    <row r="3573" spans="1:4" outlineLevel="1" x14ac:dyDescent="0.25">
      <c r="A3573" s="28"/>
      <c r="B3573" s="28"/>
      <c r="D3573" s="28"/>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975F-C85A-43F5-B7BC-578949DCB0BE}">
  <sheetPr>
    <tabColor theme="5"/>
  </sheetPr>
  <dimension ref="A1:F1426"/>
  <sheetViews>
    <sheetView showGridLines="0" topLeftCell="A14" zoomScaleNormal="100" workbookViewId="0">
      <selection activeCell="B26" sqref="B26"/>
    </sheetView>
  </sheetViews>
  <sheetFormatPr defaultColWidth="9.140625" defaultRowHeight="15" x14ac:dyDescent="0.25"/>
  <cols>
    <col min="1" max="1" width="14.5703125" style="451" bestFit="1" customWidth="1"/>
    <col min="2" max="2" width="104.7109375" style="451" customWidth="1"/>
    <col min="3" max="3" width="15" style="451" bestFit="1" customWidth="1"/>
    <col min="4" max="4" width="16.28515625" style="451" customWidth="1"/>
    <col min="5" max="5" width="14.28515625" style="451" bestFit="1" customWidth="1"/>
    <col min="6" max="6" width="9.85546875" style="451" customWidth="1"/>
    <col min="7" max="16384" width="9.140625" style="451"/>
  </cols>
  <sheetData>
    <row r="1" spans="1:6" ht="28.5" customHeight="1" x14ac:dyDescent="0.25">
      <c r="A1" s="1073" t="s">
        <v>28917</v>
      </c>
      <c r="B1" s="1073"/>
      <c r="C1" s="1073"/>
      <c r="D1" s="1073"/>
      <c r="E1" s="1073"/>
      <c r="F1" s="1073"/>
    </row>
    <row r="2" spans="1:6" ht="39.950000000000003" customHeight="1" x14ac:dyDescent="0.25">
      <c r="A2" s="452" t="s">
        <v>28908</v>
      </c>
      <c r="B2" s="453" t="s">
        <v>28909</v>
      </c>
      <c r="C2" s="454" t="s">
        <v>28910</v>
      </c>
      <c r="D2" s="452" t="s">
        <v>28911</v>
      </c>
      <c r="E2" s="453" t="s">
        <v>28912</v>
      </c>
    </row>
    <row r="3" spans="1:6" ht="30" customHeight="1" x14ac:dyDescent="0.2">
      <c r="A3" s="455">
        <v>43339</v>
      </c>
      <c r="B3" s="456" t="s">
        <v>29740</v>
      </c>
      <c r="C3" s="457" t="s">
        <v>15719</v>
      </c>
      <c r="D3" s="461">
        <v>0.68</v>
      </c>
      <c r="E3" s="458"/>
    </row>
    <row r="4" spans="1:6" ht="30" customHeight="1" x14ac:dyDescent="0.2">
      <c r="A4" s="455">
        <v>41099</v>
      </c>
      <c r="B4" s="456" t="s">
        <v>28919</v>
      </c>
      <c r="C4" s="457" t="s">
        <v>15679</v>
      </c>
      <c r="D4" s="461">
        <v>6.35</v>
      </c>
      <c r="E4" s="458"/>
    </row>
    <row r="5" spans="1:6" ht="30" customHeight="1" x14ac:dyDescent="0.2">
      <c r="A5" s="455">
        <v>40224</v>
      </c>
      <c r="B5" s="456" t="s">
        <v>28920</v>
      </c>
      <c r="C5" s="457" t="s">
        <v>15679</v>
      </c>
      <c r="D5" s="461">
        <v>3.29</v>
      </c>
      <c r="E5" s="458"/>
    </row>
    <row r="6" spans="1:6" ht="30" customHeight="1" x14ac:dyDescent="0.2">
      <c r="A6" s="455">
        <v>40225</v>
      </c>
      <c r="B6" s="456" t="s">
        <v>28921</v>
      </c>
      <c r="C6" s="457" t="s">
        <v>15679</v>
      </c>
      <c r="D6" s="461">
        <v>4.25</v>
      </c>
      <c r="E6" s="458"/>
    </row>
    <row r="7" spans="1:6" ht="30" customHeight="1" x14ac:dyDescent="0.2">
      <c r="A7" s="455">
        <v>40226</v>
      </c>
      <c r="B7" s="456" t="s">
        <v>28922</v>
      </c>
      <c r="C7" s="457" t="s">
        <v>15679</v>
      </c>
      <c r="D7" s="461">
        <v>6.35</v>
      </c>
      <c r="E7" s="458"/>
    </row>
    <row r="8" spans="1:6" ht="30" customHeight="1" x14ac:dyDescent="0.2">
      <c r="A8" s="455">
        <v>40229</v>
      </c>
      <c r="B8" s="456" t="s">
        <v>28923</v>
      </c>
      <c r="C8" s="457" t="s">
        <v>15679</v>
      </c>
      <c r="D8" s="461">
        <v>6.5</v>
      </c>
      <c r="E8" s="458"/>
    </row>
    <row r="9" spans="1:6" ht="30" customHeight="1" x14ac:dyDescent="0.2">
      <c r="A9" s="455">
        <v>43340</v>
      </c>
      <c r="B9" s="456" t="s">
        <v>28924</v>
      </c>
      <c r="C9" s="457" t="s">
        <v>15679</v>
      </c>
      <c r="D9" s="461">
        <v>6.54</v>
      </c>
      <c r="E9" s="458"/>
    </row>
    <row r="10" spans="1:6" ht="30" customHeight="1" x14ac:dyDescent="0.2">
      <c r="A10" s="455">
        <v>40228</v>
      </c>
      <c r="B10" s="456" t="s">
        <v>28925</v>
      </c>
      <c r="C10" s="457" t="s">
        <v>15679</v>
      </c>
      <c r="D10" s="461">
        <v>5.08</v>
      </c>
      <c r="E10" s="458"/>
    </row>
    <row r="11" spans="1:6" ht="30" customHeight="1" x14ac:dyDescent="0.2">
      <c r="A11" s="455">
        <v>42227</v>
      </c>
      <c r="B11" s="456" t="s">
        <v>28926</v>
      </c>
      <c r="C11" s="457" t="s">
        <v>15679</v>
      </c>
      <c r="D11" s="461">
        <v>4.4000000000000004</v>
      </c>
      <c r="E11" s="458"/>
    </row>
    <row r="12" spans="1:6" ht="30" customHeight="1" x14ac:dyDescent="0.2">
      <c r="A12" s="455">
        <v>40994</v>
      </c>
      <c r="B12" s="456" t="s">
        <v>28927</v>
      </c>
      <c r="C12" s="457" t="s">
        <v>15679</v>
      </c>
      <c r="D12" s="461">
        <v>5.6</v>
      </c>
      <c r="E12" s="458"/>
    </row>
    <row r="13" spans="1:6" ht="30" customHeight="1" x14ac:dyDescent="0.2">
      <c r="A13" s="455">
        <v>42940</v>
      </c>
      <c r="B13" s="456" t="s">
        <v>28928</v>
      </c>
      <c r="C13" s="457" t="s">
        <v>15679</v>
      </c>
      <c r="D13" s="461">
        <v>238.53</v>
      </c>
      <c r="E13" s="458"/>
    </row>
    <row r="14" spans="1:6" ht="30" customHeight="1" x14ac:dyDescent="0.25">
      <c r="A14" s="455">
        <v>41047</v>
      </c>
      <c r="B14" s="459" t="s">
        <v>28929</v>
      </c>
      <c r="C14" s="457" t="s">
        <v>15679</v>
      </c>
      <c r="D14" s="461">
        <v>647.5</v>
      </c>
      <c r="E14" s="460"/>
    </row>
    <row r="15" spans="1:6" ht="30" customHeight="1" x14ac:dyDescent="0.25">
      <c r="A15" s="455">
        <v>41048</v>
      </c>
      <c r="B15" s="459" t="s">
        <v>28930</v>
      </c>
      <c r="C15" s="457" t="s">
        <v>15679</v>
      </c>
      <c r="D15" s="461">
        <v>596.59</v>
      </c>
      <c r="E15" s="460"/>
    </row>
    <row r="16" spans="1:6" ht="30" customHeight="1" x14ac:dyDescent="0.2">
      <c r="A16" s="455">
        <v>40217</v>
      </c>
      <c r="B16" s="456" t="s">
        <v>28931</v>
      </c>
      <c r="C16" s="457" t="s">
        <v>15679</v>
      </c>
      <c r="D16" s="461">
        <v>42.02</v>
      </c>
      <c r="E16" s="458"/>
    </row>
    <row r="17" spans="1:5" ht="30" customHeight="1" x14ac:dyDescent="0.2">
      <c r="A17" s="455">
        <v>40172</v>
      </c>
      <c r="B17" s="456" t="s">
        <v>28932</v>
      </c>
      <c r="C17" s="457" t="s">
        <v>25226</v>
      </c>
      <c r="D17" s="461">
        <v>25.9</v>
      </c>
      <c r="E17" s="458"/>
    </row>
    <row r="18" spans="1:5" ht="30" customHeight="1" x14ac:dyDescent="0.2">
      <c r="A18" s="455">
        <v>40171</v>
      </c>
      <c r="B18" s="456" t="s">
        <v>28933</v>
      </c>
      <c r="C18" s="457" t="s">
        <v>25226</v>
      </c>
      <c r="D18" s="461">
        <v>12.95</v>
      </c>
      <c r="E18" s="458"/>
    </row>
    <row r="19" spans="1:5" ht="30" customHeight="1" x14ac:dyDescent="0.2">
      <c r="A19" s="455">
        <v>42225</v>
      </c>
      <c r="B19" s="456" t="s">
        <v>28934</v>
      </c>
      <c r="C19" s="457" t="s">
        <v>15679</v>
      </c>
      <c r="D19" s="461">
        <v>7.36</v>
      </c>
      <c r="E19" s="458"/>
    </row>
    <row r="20" spans="1:5" ht="30" customHeight="1" x14ac:dyDescent="0.2">
      <c r="A20" s="455">
        <v>40178</v>
      </c>
      <c r="B20" s="456" t="s">
        <v>28935</v>
      </c>
      <c r="C20" s="457" t="s">
        <v>15679</v>
      </c>
      <c r="D20" s="461">
        <v>8.8000000000000007</v>
      </c>
      <c r="E20" s="458"/>
    </row>
    <row r="21" spans="1:5" ht="30" customHeight="1" x14ac:dyDescent="0.25">
      <c r="A21" s="455">
        <v>40179</v>
      </c>
      <c r="B21" s="459" t="s">
        <v>28936</v>
      </c>
      <c r="C21" s="457" t="s">
        <v>15679</v>
      </c>
      <c r="D21" s="461">
        <v>13.63</v>
      </c>
      <c r="E21" s="460"/>
    </row>
    <row r="22" spans="1:5" ht="30" customHeight="1" x14ac:dyDescent="0.25">
      <c r="A22" s="455">
        <v>40184</v>
      </c>
      <c r="B22" s="459" t="s">
        <v>28937</v>
      </c>
      <c r="C22" s="457" t="s">
        <v>15679</v>
      </c>
      <c r="D22" s="461">
        <v>24.08</v>
      </c>
      <c r="E22" s="460"/>
    </row>
    <row r="23" spans="1:5" ht="30" customHeight="1" x14ac:dyDescent="0.25">
      <c r="A23" s="455">
        <v>40180</v>
      </c>
      <c r="B23" s="459" t="s">
        <v>28938</v>
      </c>
      <c r="C23" s="457" t="s">
        <v>15679</v>
      </c>
      <c r="D23" s="461">
        <v>15.81</v>
      </c>
      <c r="E23" s="460"/>
    </row>
    <row r="24" spans="1:5" ht="30" customHeight="1" x14ac:dyDescent="0.25">
      <c r="A24" s="455">
        <v>40181</v>
      </c>
      <c r="B24" s="459" t="s">
        <v>28939</v>
      </c>
      <c r="C24" s="457" t="s">
        <v>15679</v>
      </c>
      <c r="D24" s="461">
        <v>17.78</v>
      </c>
      <c r="E24" s="460"/>
    </row>
    <row r="25" spans="1:5" ht="30" customHeight="1" x14ac:dyDescent="0.25">
      <c r="A25" s="455">
        <v>40182</v>
      </c>
      <c r="B25" s="459" t="s">
        <v>28940</v>
      </c>
      <c r="C25" s="457" t="s">
        <v>15679</v>
      </c>
      <c r="D25" s="461">
        <v>20.53</v>
      </c>
      <c r="E25" s="460"/>
    </row>
    <row r="26" spans="1:5" ht="30" customHeight="1" x14ac:dyDescent="0.25">
      <c r="A26" s="455">
        <v>40183</v>
      </c>
      <c r="B26" s="459" t="s">
        <v>28941</v>
      </c>
      <c r="C26" s="457" t="s">
        <v>15679</v>
      </c>
      <c r="D26" s="461">
        <v>21.64</v>
      </c>
      <c r="E26" s="460"/>
    </row>
    <row r="27" spans="1:5" ht="30" customHeight="1" x14ac:dyDescent="0.25">
      <c r="A27" s="455">
        <v>40191</v>
      </c>
      <c r="B27" s="459" t="s">
        <v>28942</v>
      </c>
      <c r="C27" s="457" t="s">
        <v>15679</v>
      </c>
      <c r="D27" s="461">
        <v>20.57</v>
      </c>
      <c r="E27" s="460"/>
    </row>
    <row r="28" spans="1:5" ht="30" customHeight="1" x14ac:dyDescent="0.25">
      <c r="A28" s="455">
        <v>40196</v>
      </c>
      <c r="B28" s="459" t="s">
        <v>28943</v>
      </c>
      <c r="C28" s="457" t="s">
        <v>15679</v>
      </c>
      <c r="D28" s="461">
        <v>33.06</v>
      </c>
      <c r="E28" s="460"/>
    </row>
    <row r="29" spans="1:5" ht="30" customHeight="1" x14ac:dyDescent="0.25">
      <c r="A29" s="455">
        <v>40192</v>
      </c>
      <c r="B29" s="459" t="s">
        <v>28944</v>
      </c>
      <c r="C29" s="457" t="s">
        <v>15679</v>
      </c>
      <c r="D29" s="461">
        <v>22.46</v>
      </c>
      <c r="E29" s="460"/>
    </row>
    <row r="30" spans="1:5" ht="30" customHeight="1" x14ac:dyDescent="0.25">
      <c r="A30" s="455">
        <v>40193</v>
      </c>
      <c r="B30" s="459" t="s">
        <v>28945</v>
      </c>
      <c r="C30" s="457" t="s">
        <v>15679</v>
      </c>
      <c r="D30" s="461">
        <v>24.62</v>
      </c>
      <c r="E30" s="460"/>
    </row>
    <row r="31" spans="1:5" ht="30" customHeight="1" x14ac:dyDescent="0.25">
      <c r="A31" s="455">
        <v>40194</v>
      </c>
      <c r="B31" s="459" t="s">
        <v>28946</v>
      </c>
      <c r="C31" s="457" t="s">
        <v>15679</v>
      </c>
      <c r="D31" s="461">
        <v>28.32</v>
      </c>
      <c r="E31" s="460"/>
    </row>
    <row r="32" spans="1:5" ht="30" customHeight="1" x14ac:dyDescent="0.25">
      <c r="A32" s="455">
        <v>40195</v>
      </c>
      <c r="B32" s="459" t="s">
        <v>28947</v>
      </c>
      <c r="C32" s="457" t="s">
        <v>15679</v>
      </c>
      <c r="D32" s="461">
        <v>30.3</v>
      </c>
      <c r="E32" s="460"/>
    </row>
    <row r="33" spans="1:5" ht="30" customHeight="1" x14ac:dyDescent="0.2">
      <c r="A33" s="455">
        <v>40220</v>
      </c>
      <c r="B33" s="456" t="s">
        <v>28948</v>
      </c>
      <c r="C33" s="457" t="s">
        <v>15679</v>
      </c>
      <c r="D33" s="461">
        <v>10.3</v>
      </c>
      <c r="E33" s="458"/>
    </row>
    <row r="34" spans="1:5" ht="30" customHeight="1" x14ac:dyDescent="0.2">
      <c r="A34" s="455">
        <v>40230</v>
      </c>
      <c r="B34" s="456" t="s">
        <v>28949</v>
      </c>
      <c r="C34" s="457" t="s">
        <v>15679</v>
      </c>
      <c r="D34" s="461">
        <v>3.08</v>
      </c>
      <c r="E34" s="458"/>
    </row>
    <row r="35" spans="1:5" ht="30" customHeight="1" x14ac:dyDescent="0.2">
      <c r="A35" s="455">
        <v>40221</v>
      </c>
      <c r="B35" s="456" t="s">
        <v>28950</v>
      </c>
      <c r="C35" s="457" t="s">
        <v>15679</v>
      </c>
      <c r="D35" s="461">
        <v>8.24</v>
      </c>
      <c r="E35" s="458"/>
    </row>
    <row r="36" spans="1:5" ht="30" customHeight="1" x14ac:dyDescent="0.2">
      <c r="A36" s="455">
        <v>40231</v>
      </c>
      <c r="B36" s="456" t="s">
        <v>28951</v>
      </c>
      <c r="C36" s="457" t="s">
        <v>15679</v>
      </c>
      <c r="D36" s="461">
        <v>4.5599999999999996</v>
      </c>
      <c r="E36" s="458"/>
    </row>
    <row r="37" spans="1:5" ht="30" customHeight="1" x14ac:dyDescent="0.2">
      <c r="A37" s="455">
        <v>40222</v>
      </c>
      <c r="B37" s="456" t="s">
        <v>28952</v>
      </c>
      <c r="C37" s="457" t="s">
        <v>15679</v>
      </c>
      <c r="D37" s="461">
        <v>11.79</v>
      </c>
      <c r="E37" s="458"/>
    </row>
    <row r="38" spans="1:5" ht="30" customHeight="1" x14ac:dyDescent="0.2">
      <c r="A38" s="455">
        <v>40216</v>
      </c>
      <c r="B38" s="456" t="s">
        <v>28953</v>
      </c>
      <c r="C38" s="457" t="s">
        <v>15679</v>
      </c>
      <c r="D38" s="461">
        <v>113.36</v>
      </c>
      <c r="E38" s="458"/>
    </row>
    <row r="39" spans="1:5" ht="30" customHeight="1" x14ac:dyDescent="0.2">
      <c r="A39" s="455">
        <v>40223</v>
      </c>
      <c r="B39" s="456" t="s">
        <v>28954</v>
      </c>
      <c r="C39" s="457" t="s">
        <v>15679</v>
      </c>
      <c r="D39" s="461">
        <v>46.93</v>
      </c>
      <c r="E39" s="458"/>
    </row>
    <row r="40" spans="1:5" ht="30" customHeight="1" x14ac:dyDescent="0.2">
      <c r="A40" s="455">
        <v>43335</v>
      </c>
      <c r="B40" s="456" t="s">
        <v>28955</v>
      </c>
      <c r="C40" s="457" t="s">
        <v>15679</v>
      </c>
      <c r="D40" s="461">
        <v>2.64</v>
      </c>
      <c r="E40" s="458"/>
    </row>
    <row r="41" spans="1:5" ht="30" customHeight="1" x14ac:dyDescent="0.2">
      <c r="A41" s="455">
        <v>42547</v>
      </c>
      <c r="B41" s="456" t="s">
        <v>28956</v>
      </c>
      <c r="C41" s="457" t="s">
        <v>15679</v>
      </c>
      <c r="D41" s="461">
        <v>1.68</v>
      </c>
      <c r="E41" s="458"/>
    </row>
    <row r="42" spans="1:5" ht="30" customHeight="1" x14ac:dyDescent="0.2">
      <c r="A42" s="455">
        <v>40177</v>
      </c>
      <c r="B42" s="456" t="s">
        <v>28957</v>
      </c>
      <c r="C42" s="457" t="s">
        <v>15679</v>
      </c>
      <c r="D42" s="461">
        <v>4.42</v>
      </c>
      <c r="E42" s="458"/>
    </row>
    <row r="43" spans="1:5" ht="30" customHeight="1" x14ac:dyDescent="0.25">
      <c r="A43" s="455">
        <v>41056</v>
      </c>
      <c r="B43" s="459" t="s">
        <v>28958</v>
      </c>
      <c r="C43" s="457" t="s">
        <v>15679</v>
      </c>
      <c r="D43" s="461">
        <v>88.18</v>
      </c>
      <c r="E43" s="460"/>
    </row>
    <row r="44" spans="1:5" ht="30" customHeight="1" x14ac:dyDescent="0.2">
      <c r="A44" s="455">
        <v>40218</v>
      </c>
      <c r="B44" s="456" t="s">
        <v>28959</v>
      </c>
      <c r="C44" s="457" t="s">
        <v>15679</v>
      </c>
      <c r="D44" s="461">
        <v>56.44</v>
      </c>
      <c r="E44" s="458"/>
    </row>
    <row r="45" spans="1:5" ht="30" customHeight="1" x14ac:dyDescent="0.25">
      <c r="A45" s="455">
        <v>102596</v>
      </c>
      <c r="B45" s="459" t="s">
        <v>28960</v>
      </c>
      <c r="C45" s="457" t="s">
        <v>15719</v>
      </c>
      <c r="D45" s="461">
        <v>13.62</v>
      </c>
      <c r="E45" s="460"/>
    </row>
    <row r="46" spans="1:5" ht="30" customHeight="1" x14ac:dyDescent="0.25">
      <c r="A46" s="455">
        <v>102595</v>
      </c>
      <c r="B46" s="459" t="s">
        <v>28961</v>
      </c>
      <c r="C46" s="457" t="s">
        <v>15719</v>
      </c>
      <c r="D46" s="461">
        <v>17.47</v>
      </c>
      <c r="E46" s="460"/>
    </row>
    <row r="47" spans="1:5" ht="30" customHeight="1" x14ac:dyDescent="0.25">
      <c r="A47" s="455">
        <v>102594</v>
      </c>
      <c r="B47" s="459" t="s">
        <v>28962</v>
      </c>
      <c r="C47" s="457" t="s">
        <v>15719</v>
      </c>
      <c r="D47" s="461">
        <v>22.32</v>
      </c>
      <c r="E47" s="460"/>
    </row>
    <row r="48" spans="1:5" ht="30" customHeight="1" x14ac:dyDescent="0.2">
      <c r="A48" s="455">
        <v>40170</v>
      </c>
      <c r="B48" s="456" t="s">
        <v>28963</v>
      </c>
      <c r="C48" s="457" t="s">
        <v>15719</v>
      </c>
      <c r="D48" s="461">
        <v>0.72</v>
      </c>
      <c r="E48" s="458"/>
    </row>
    <row r="49" spans="1:5" ht="30" customHeight="1" x14ac:dyDescent="0.25">
      <c r="A49" s="455">
        <v>40167</v>
      </c>
      <c r="B49" s="459" t="s">
        <v>28964</v>
      </c>
      <c r="C49" s="457" t="s">
        <v>15719</v>
      </c>
      <c r="D49" s="461">
        <v>0.49</v>
      </c>
      <c r="E49" s="460"/>
    </row>
    <row r="50" spans="1:5" ht="30" customHeight="1" x14ac:dyDescent="0.2">
      <c r="A50" s="455">
        <v>40168</v>
      </c>
      <c r="B50" s="456" t="s">
        <v>28965</v>
      </c>
      <c r="C50" s="457" t="s">
        <v>15719</v>
      </c>
      <c r="D50" s="461">
        <v>2.52</v>
      </c>
      <c r="E50" s="458"/>
    </row>
    <row r="51" spans="1:5" ht="30" customHeight="1" x14ac:dyDescent="0.25">
      <c r="A51" s="455">
        <v>40169</v>
      </c>
      <c r="B51" s="459" t="s">
        <v>28966</v>
      </c>
      <c r="C51" s="457" t="s">
        <v>15719</v>
      </c>
      <c r="D51" s="461">
        <v>8.59</v>
      </c>
      <c r="E51" s="460"/>
    </row>
    <row r="52" spans="1:5" ht="30" customHeight="1" x14ac:dyDescent="0.2">
      <c r="A52" s="455">
        <v>102069</v>
      </c>
      <c r="B52" s="456" t="s">
        <v>28967</v>
      </c>
      <c r="C52" s="457" t="s">
        <v>15719</v>
      </c>
      <c r="D52" s="461">
        <v>3.79</v>
      </c>
      <c r="E52" s="458"/>
    </row>
    <row r="53" spans="1:5" ht="30" customHeight="1" x14ac:dyDescent="0.2">
      <c r="A53" s="455">
        <v>40219</v>
      </c>
      <c r="B53" s="456" t="s">
        <v>28968</v>
      </c>
      <c r="C53" s="457" t="s">
        <v>15719</v>
      </c>
      <c r="D53" s="461">
        <v>36.630000000000003</v>
      </c>
      <c r="E53" s="458"/>
    </row>
    <row r="54" spans="1:5" ht="30" customHeight="1" x14ac:dyDescent="0.2">
      <c r="A54" s="455">
        <v>41095</v>
      </c>
      <c r="B54" s="456" t="s">
        <v>28969</v>
      </c>
      <c r="C54" s="457" t="s">
        <v>15679</v>
      </c>
      <c r="D54" s="461">
        <v>24.3</v>
      </c>
      <c r="E54" s="458"/>
    </row>
    <row r="55" spans="1:5" ht="30" customHeight="1" x14ac:dyDescent="0.25">
      <c r="A55" s="455">
        <v>43352</v>
      </c>
      <c r="B55" s="459" t="s">
        <v>28970</v>
      </c>
      <c r="C55" s="457" t="s">
        <v>15719</v>
      </c>
      <c r="D55" s="461">
        <v>0.57999999999999996</v>
      </c>
      <c r="E55" s="460"/>
    </row>
    <row r="56" spans="1:5" ht="30" customHeight="1" x14ac:dyDescent="0.2">
      <c r="A56" s="455">
        <v>43338</v>
      </c>
      <c r="B56" s="456" t="s">
        <v>28971</v>
      </c>
      <c r="C56" s="457" t="s">
        <v>15719</v>
      </c>
      <c r="D56" s="461">
        <v>0.47</v>
      </c>
      <c r="E56" s="458"/>
    </row>
    <row r="57" spans="1:5" ht="30" customHeight="1" x14ac:dyDescent="0.2">
      <c r="A57" s="455">
        <v>40166</v>
      </c>
      <c r="B57" s="456" t="s">
        <v>28972</v>
      </c>
      <c r="C57" s="457" t="s">
        <v>15719</v>
      </c>
      <c r="D57" s="461">
        <v>0.18</v>
      </c>
      <c r="E57" s="458"/>
    </row>
    <row r="58" spans="1:5" ht="30" customHeight="1" x14ac:dyDescent="0.2">
      <c r="A58" s="455">
        <v>41326</v>
      </c>
      <c r="B58" s="456" t="s">
        <v>28973</v>
      </c>
      <c r="C58" s="457" t="s">
        <v>15679</v>
      </c>
      <c r="D58" s="461">
        <v>5.14</v>
      </c>
      <c r="E58" s="458"/>
    </row>
    <row r="59" spans="1:5" ht="30" customHeight="1" x14ac:dyDescent="0.25">
      <c r="A59" s="455">
        <v>40801</v>
      </c>
      <c r="B59" s="459" t="s">
        <v>28974</v>
      </c>
      <c r="C59" s="457" t="s">
        <v>15679</v>
      </c>
      <c r="D59" s="461">
        <v>86.24</v>
      </c>
      <c r="E59" s="456" t="s">
        <v>28913</v>
      </c>
    </row>
    <row r="60" spans="1:5" ht="30" customHeight="1" x14ac:dyDescent="0.25">
      <c r="A60" s="455">
        <v>40799</v>
      </c>
      <c r="B60" s="459" t="s">
        <v>28975</v>
      </c>
      <c r="C60" s="457" t="s">
        <v>15679</v>
      </c>
      <c r="D60" s="461">
        <v>65.5</v>
      </c>
      <c r="E60" s="456" t="s">
        <v>28913</v>
      </c>
    </row>
    <row r="61" spans="1:5" ht="30" customHeight="1" x14ac:dyDescent="0.25">
      <c r="A61" s="455">
        <v>40793</v>
      </c>
      <c r="B61" s="459" t="s">
        <v>28976</v>
      </c>
      <c r="C61" s="457" t="s">
        <v>15679</v>
      </c>
      <c r="D61" s="461">
        <v>89.89</v>
      </c>
      <c r="E61" s="456" t="s">
        <v>28913</v>
      </c>
    </row>
    <row r="62" spans="1:5" ht="30" customHeight="1" x14ac:dyDescent="0.25">
      <c r="A62" s="455">
        <v>40797</v>
      </c>
      <c r="B62" s="459" t="s">
        <v>28977</v>
      </c>
      <c r="C62" s="457" t="s">
        <v>15679</v>
      </c>
      <c r="D62" s="461">
        <v>38.68</v>
      </c>
      <c r="E62" s="456" t="s">
        <v>28913</v>
      </c>
    </row>
    <row r="63" spans="1:5" ht="30" customHeight="1" x14ac:dyDescent="0.2">
      <c r="A63" s="455">
        <v>41157</v>
      </c>
      <c r="B63" s="456" t="s">
        <v>28978</v>
      </c>
      <c r="C63" s="457" t="s">
        <v>15679</v>
      </c>
      <c r="D63" s="461">
        <v>52.87</v>
      </c>
      <c r="E63" s="458"/>
    </row>
    <row r="64" spans="1:5" ht="30" customHeight="1" x14ac:dyDescent="0.25">
      <c r="A64" s="455">
        <v>40795</v>
      </c>
      <c r="B64" s="456" t="s">
        <v>28979</v>
      </c>
      <c r="C64" s="457" t="s">
        <v>15679</v>
      </c>
      <c r="D64" s="461">
        <v>47.63</v>
      </c>
      <c r="E64" s="456" t="s">
        <v>28913</v>
      </c>
    </row>
    <row r="65" spans="1:5" ht="30" customHeight="1" x14ac:dyDescent="0.25">
      <c r="A65" s="455">
        <v>40787</v>
      </c>
      <c r="B65" s="456" t="s">
        <v>28980</v>
      </c>
      <c r="C65" s="457" t="s">
        <v>15679</v>
      </c>
      <c r="D65" s="461">
        <v>109.29</v>
      </c>
      <c r="E65" s="456" t="s">
        <v>28913</v>
      </c>
    </row>
    <row r="66" spans="1:5" ht="30" customHeight="1" x14ac:dyDescent="0.2">
      <c r="A66" s="455">
        <v>40812</v>
      </c>
      <c r="B66" s="456" t="s">
        <v>28981</v>
      </c>
      <c r="C66" s="457" t="s">
        <v>15679</v>
      </c>
      <c r="D66" s="461">
        <v>109.29</v>
      </c>
      <c r="E66" s="458"/>
    </row>
    <row r="67" spans="1:5" ht="30" customHeight="1" x14ac:dyDescent="0.2">
      <c r="A67" s="455">
        <v>42673</v>
      </c>
      <c r="B67" s="456" t="s">
        <v>28982</v>
      </c>
      <c r="C67" s="457" t="s">
        <v>15679</v>
      </c>
      <c r="D67" s="461">
        <v>137.87</v>
      </c>
      <c r="E67" s="458"/>
    </row>
    <row r="68" spans="1:5" ht="30" customHeight="1" x14ac:dyDescent="0.25">
      <c r="A68" s="455">
        <v>40803</v>
      </c>
      <c r="B68" s="456" t="s">
        <v>28983</v>
      </c>
      <c r="C68" s="457" t="s">
        <v>15679</v>
      </c>
      <c r="D68" s="461">
        <v>65.540000000000006</v>
      </c>
      <c r="E68" s="456" t="s">
        <v>28913</v>
      </c>
    </row>
    <row r="69" spans="1:5" ht="30" customHeight="1" x14ac:dyDescent="0.25">
      <c r="A69" s="455">
        <v>41406</v>
      </c>
      <c r="B69" s="459" t="s">
        <v>28984</v>
      </c>
      <c r="C69" s="457" t="s">
        <v>15679</v>
      </c>
      <c r="D69" s="461">
        <v>58.39</v>
      </c>
      <c r="E69" s="456" t="s">
        <v>28913</v>
      </c>
    </row>
    <row r="70" spans="1:5" ht="30" customHeight="1" x14ac:dyDescent="0.25">
      <c r="A70" s="455">
        <v>41100</v>
      </c>
      <c r="B70" s="459" t="s">
        <v>28985</v>
      </c>
      <c r="C70" s="457" t="s">
        <v>15679</v>
      </c>
      <c r="D70" s="461">
        <v>56.42</v>
      </c>
      <c r="E70" s="460"/>
    </row>
    <row r="71" spans="1:5" ht="30" customHeight="1" x14ac:dyDescent="0.25">
      <c r="A71" s="455">
        <v>40979</v>
      </c>
      <c r="B71" s="459" t="s">
        <v>28986</v>
      </c>
      <c r="C71" s="457" t="s">
        <v>15679</v>
      </c>
      <c r="D71" s="461">
        <v>49.63</v>
      </c>
      <c r="E71" s="460"/>
    </row>
    <row r="72" spans="1:5" ht="30" customHeight="1" x14ac:dyDescent="0.2">
      <c r="A72" s="455">
        <v>40815</v>
      </c>
      <c r="B72" s="456" t="s">
        <v>28987</v>
      </c>
      <c r="C72" s="457" t="s">
        <v>15679</v>
      </c>
      <c r="D72" s="461">
        <v>62.02</v>
      </c>
      <c r="E72" s="458"/>
    </row>
    <row r="73" spans="1:5" ht="30" customHeight="1" x14ac:dyDescent="0.2">
      <c r="A73" s="455">
        <v>40809</v>
      </c>
      <c r="B73" s="456" t="s">
        <v>28988</v>
      </c>
      <c r="C73" s="457" t="s">
        <v>15679</v>
      </c>
      <c r="D73" s="461">
        <v>71.5</v>
      </c>
      <c r="E73" s="458"/>
    </row>
    <row r="74" spans="1:5" ht="30" customHeight="1" x14ac:dyDescent="0.2">
      <c r="A74" s="455">
        <v>40810</v>
      </c>
      <c r="B74" s="456" t="s">
        <v>28989</v>
      </c>
      <c r="C74" s="457" t="s">
        <v>15679</v>
      </c>
      <c r="D74" s="461">
        <v>90.55</v>
      </c>
      <c r="E74" s="458"/>
    </row>
    <row r="75" spans="1:5" ht="30" customHeight="1" x14ac:dyDescent="0.25">
      <c r="A75" s="455">
        <v>41097</v>
      </c>
      <c r="B75" s="456" t="s">
        <v>28990</v>
      </c>
      <c r="C75" s="457" t="s">
        <v>15679</v>
      </c>
      <c r="D75" s="461">
        <v>102.07</v>
      </c>
      <c r="E75" s="456" t="s">
        <v>28913</v>
      </c>
    </row>
    <row r="76" spans="1:5" ht="30" customHeight="1" x14ac:dyDescent="0.25">
      <c r="A76" s="455">
        <v>41364</v>
      </c>
      <c r="B76" s="459" t="s">
        <v>28991</v>
      </c>
      <c r="C76" s="457" t="s">
        <v>15679</v>
      </c>
      <c r="D76" s="461">
        <v>58.39</v>
      </c>
      <c r="E76" s="460"/>
    </row>
    <row r="77" spans="1:5" ht="30" customHeight="1" x14ac:dyDescent="0.25">
      <c r="A77" s="455">
        <v>40777</v>
      </c>
      <c r="B77" s="456" t="s">
        <v>28992</v>
      </c>
      <c r="C77" s="457" t="s">
        <v>15679</v>
      </c>
      <c r="D77" s="461">
        <v>43.49</v>
      </c>
      <c r="E77" s="456" t="s">
        <v>28913</v>
      </c>
    </row>
    <row r="78" spans="1:5" ht="30" customHeight="1" x14ac:dyDescent="0.25">
      <c r="A78" s="455">
        <v>40779</v>
      </c>
      <c r="B78" s="456" t="s">
        <v>28993</v>
      </c>
      <c r="C78" s="457" t="s">
        <v>15679</v>
      </c>
      <c r="D78" s="461">
        <v>50.14</v>
      </c>
      <c r="E78" s="456" t="s">
        <v>28913</v>
      </c>
    </row>
    <row r="79" spans="1:5" ht="30" customHeight="1" x14ac:dyDescent="0.25">
      <c r="A79" s="455">
        <v>40781</v>
      </c>
      <c r="B79" s="456" t="s">
        <v>28994</v>
      </c>
      <c r="C79" s="457" t="s">
        <v>15679</v>
      </c>
      <c r="D79" s="461">
        <v>71.5</v>
      </c>
      <c r="E79" s="456" t="s">
        <v>28913</v>
      </c>
    </row>
    <row r="80" spans="1:5" ht="30" customHeight="1" x14ac:dyDescent="0.25">
      <c r="A80" s="455">
        <v>40783</v>
      </c>
      <c r="B80" s="456" t="s">
        <v>28995</v>
      </c>
      <c r="C80" s="457" t="s">
        <v>15679</v>
      </c>
      <c r="D80" s="461">
        <v>90.55</v>
      </c>
      <c r="E80" s="456" t="s">
        <v>28913</v>
      </c>
    </row>
    <row r="81" spans="1:5" ht="30" customHeight="1" x14ac:dyDescent="0.2">
      <c r="A81" s="455">
        <v>41366</v>
      </c>
      <c r="B81" s="456" t="s">
        <v>28996</v>
      </c>
      <c r="C81" s="457" t="s">
        <v>15679</v>
      </c>
      <c r="D81" s="461">
        <v>102.07</v>
      </c>
      <c r="E81" s="458"/>
    </row>
    <row r="82" spans="1:5" ht="30" customHeight="1" x14ac:dyDescent="0.25">
      <c r="A82" s="455">
        <v>40834</v>
      </c>
      <c r="B82" s="459" t="s">
        <v>28997</v>
      </c>
      <c r="C82" s="457" t="s">
        <v>15719</v>
      </c>
      <c r="D82" s="461">
        <v>1.95</v>
      </c>
      <c r="E82" s="456" t="s">
        <v>28913</v>
      </c>
    </row>
    <row r="83" spans="1:5" ht="30" customHeight="1" x14ac:dyDescent="0.25">
      <c r="A83" s="455">
        <v>40835</v>
      </c>
      <c r="B83" s="456" t="s">
        <v>28998</v>
      </c>
      <c r="C83" s="457" t="s">
        <v>15719</v>
      </c>
      <c r="D83" s="461">
        <v>3.79</v>
      </c>
      <c r="E83" s="456" t="s">
        <v>28913</v>
      </c>
    </row>
    <row r="84" spans="1:5" ht="30" customHeight="1" x14ac:dyDescent="0.25">
      <c r="A84" s="455">
        <v>40841</v>
      </c>
      <c r="B84" s="459" t="s">
        <v>28999</v>
      </c>
      <c r="C84" s="457" t="s">
        <v>16174</v>
      </c>
      <c r="D84" s="461">
        <v>108.77</v>
      </c>
      <c r="E84" s="456" t="s">
        <v>28913</v>
      </c>
    </row>
    <row r="85" spans="1:5" ht="30" customHeight="1" x14ac:dyDescent="0.25">
      <c r="A85" s="455">
        <v>40842</v>
      </c>
      <c r="B85" s="459" t="s">
        <v>29000</v>
      </c>
      <c r="C85" s="457" t="s">
        <v>16174</v>
      </c>
      <c r="D85" s="461">
        <v>379.32</v>
      </c>
      <c r="E85" s="456" t="s">
        <v>28913</v>
      </c>
    </row>
    <row r="86" spans="1:5" ht="30" customHeight="1" x14ac:dyDescent="0.25">
      <c r="A86" s="455">
        <v>40843</v>
      </c>
      <c r="B86" s="456" t="s">
        <v>29001</v>
      </c>
      <c r="C86" s="457" t="s">
        <v>16174</v>
      </c>
      <c r="D86" s="461">
        <v>113.02</v>
      </c>
      <c r="E86" s="456" t="s">
        <v>28913</v>
      </c>
    </row>
    <row r="87" spans="1:5" ht="30" customHeight="1" x14ac:dyDescent="0.25">
      <c r="A87" s="455">
        <v>40844</v>
      </c>
      <c r="B87" s="459" t="s">
        <v>29002</v>
      </c>
      <c r="C87" s="457" t="s">
        <v>16174</v>
      </c>
      <c r="D87" s="461">
        <v>385.62</v>
      </c>
      <c r="E87" s="456" t="s">
        <v>28913</v>
      </c>
    </row>
    <row r="88" spans="1:5" ht="30" customHeight="1" x14ac:dyDescent="0.25">
      <c r="A88" s="455">
        <v>41112</v>
      </c>
      <c r="B88" s="459" t="s">
        <v>29003</v>
      </c>
      <c r="C88" s="457" t="s">
        <v>16174</v>
      </c>
      <c r="D88" s="461">
        <v>108.04</v>
      </c>
      <c r="E88" s="456" t="s">
        <v>28913</v>
      </c>
    </row>
    <row r="89" spans="1:5" ht="30" customHeight="1" x14ac:dyDescent="0.25">
      <c r="A89" s="455">
        <v>43342</v>
      </c>
      <c r="B89" s="459" t="s">
        <v>29004</v>
      </c>
      <c r="C89" s="457" t="s">
        <v>16174</v>
      </c>
      <c r="D89" s="461">
        <v>119.24</v>
      </c>
      <c r="E89" s="456" t="s">
        <v>28913</v>
      </c>
    </row>
    <row r="90" spans="1:5" ht="30" customHeight="1" x14ac:dyDescent="0.25">
      <c r="A90" s="455">
        <v>40878</v>
      </c>
      <c r="B90" s="459" t="s">
        <v>29005</v>
      </c>
      <c r="C90" s="457" t="s">
        <v>16174</v>
      </c>
      <c r="D90" s="461">
        <v>113.33</v>
      </c>
      <c r="E90" s="456" t="s">
        <v>28913</v>
      </c>
    </row>
    <row r="91" spans="1:5" ht="30" customHeight="1" x14ac:dyDescent="0.25">
      <c r="A91" s="455">
        <v>40845</v>
      </c>
      <c r="B91" s="456" t="s">
        <v>29006</v>
      </c>
      <c r="C91" s="457" t="s">
        <v>16174</v>
      </c>
      <c r="D91" s="461">
        <v>89.69</v>
      </c>
      <c r="E91" s="456" t="s">
        <v>28913</v>
      </c>
    </row>
    <row r="92" spans="1:5" ht="30" customHeight="1" x14ac:dyDescent="0.25">
      <c r="A92" s="455">
        <v>40846</v>
      </c>
      <c r="B92" s="456" t="s">
        <v>29007</v>
      </c>
      <c r="C92" s="457" t="s">
        <v>16174</v>
      </c>
      <c r="D92" s="461">
        <v>362.28</v>
      </c>
      <c r="E92" s="456" t="s">
        <v>28913</v>
      </c>
    </row>
    <row r="93" spans="1:5" ht="30" customHeight="1" x14ac:dyDescent="0.25">
      <c r="A93" s="455">
        <v>40879</v>
      </c>
      <c r="B93" s="459" t="s">
        <v>29008</v>
      </c>
      <c r="C93" s="457" t="s">
        <v>16174</v>
      </c>
      <c r="D93" s="461">
        <v>90</v>
      </c>
      <c r="E93" s="460"/>
    </row>
    <row r="94" spans="1:5" ht="30" customHeight="1" x14ac:dyDescent="0.25">
      <c r="A94" s="455">
        <v>40877</v>
      </c>
      <c r="B94" s="456" t="s">
        <v>29009</v>
      </c>
      <c r="C94" s="457" t="s">
        <v>16174</v>
      </c>
      <c r="D94" s="461">
        <v>118.54</v>
      </c>
      <c r="E94" s="456" t="s">
        <v>28913</v>
      </c>
    </row>
    <row r="95" spans="1:5" ht="30" customHeight="1" x14ac:dyDescent="0.25">
      <c r="A95" s="455">
        <v>43341</v>
      </c>
      <c r="B95" s="459" t="s">
        <v>29010</v>
      </c>
      <c r="C95" s="457" t="s">
        <v>16174</v>
      </c>
      <c r="D95" s="461">
        <v>121.76</v>
      </c>
      <c r="E95" s="456" t="s">
        <v>28913</v>
      </c>
    </row>
    <row r="96" spans="1:5" ht="30" customHeight="1" x14ac:dyDescent="0.2">
      <c r="A96" s="455">
        <v>40867</v>
      </c>
      <c r="B96" s="456" t="s">
        <v>29011</v>
      </c>
      <c r="C96" s="457" t="s">
        <v>15719</v>
      </c>
      <c r="D96" s="461">
        <v>2.8</v>
      </c>
      <c r="E96" s="458"/>
    </row>
    <row r="97" spans="1:5" ht="30" customHeight="1" x14ac:dyDescent="0.2">
      <c r="A97" s="455">
        <v>40763</v>
      </c>
      <c r="B97" s="456" t="s">
        <v>29012</v>
      </c>
      <c r="C97" s="457" t="s">
        <v>15719</v>
      </c>
      <c r="D97" s="461">
        <v>0.85</v>
      </c>
      <c r="E97" s="458"/>
    </row>
    <row r="98" spans="1:5" ht="30" customHeight="1" x14ac:dyDescent="0.2">
      <c r="A98" s="455">
        <v>40765</v>
      </c>
      <c r="B98" s="456" t="s">
        <v>29013</v>
      </c>
      <c r="C98" s="457" t="s">
        <v>15719</v>
      </c>
      <c r="D98" s="461">
        <v>6.23</v>
      </c>
      <c r="E98" s="458"/>
    </row>
    <row r="99" spans="1:5" ht="30" customHeight="1" x14ac:dyDescent="0.2">
      <c r="A99" s="455">
        <v>40757</v>
      </c>
      <c r="B99" s="456" t="s">
        <v>29014</v>
      </c>
      <c r="C99" s="457" t="s">
        <v>15679</v>
      </c>
      <c r="D99" s="461">
        <v>19.649999999999999</v>
      </c>
      <c r="E99" s="458"/>
    </row>
    <row r="100" spans="1:5" ht="30" customHeight="1" x14ac:dyDescent="0.2">
      <c r="A100" s="455">
        <v>40758</v>
      </c>
      <c r="B100" s="456" t="s">
        <v>29015</v>
      </c>
      <c r="C100" s="457" t="s">
        <v>15679</v>
      </c>
      <c r="D100" s="461">
        <v>21.16</v>
      </c>
      <c r="E100" s="458"/>
    </row>
    <row r="101" spans="1:5" ht="30" customHeight="1" x14ac:dyDescent="0.25">
      <c r="A101" s="455">
        <v>40761</v>
      </c>
      <c r="B101" s="459" t="s">
        <v>29016</v>
      </c>
      <c r="C101" s="457" t="s">
        <v>15679</v>
      </c>
      <c r="D101" s="461">
        <v>48.15</v>
      </c>
      <c r="E101" s="460"/>
    </row>
    <row r="102" spans="1:5" ht="30" customHeight="1" x14ac:dyDescent="0.2">
      <c r="A102" s="455">
        <v>40759</v>
      </c>
      <c r="B102" s="456" t="s">
        <v>29017</v>
      </c>
      <c r="C102" s="457" t="s">
        <v>15679</v>
      </c>
      <c r="D102" s="461">
        <v>21.6</v>
      </c>
      <c r="E102" s="458"/>
    </row>
    <row r="103" spans="1:5" ht="30" customHeight="1" x14ac:dyDescent="0.2">
      <c r="A103" s="455">
        <v>40760</v>
      </c>
      <c r="B103" s="456" t="s">
        <v>29018</v>
      </c>
      <c r="C103" s="457" t="s">
        <v>15679</v>
      </c>
      <c r="D103" s="461">
        <v>22.23</v>
      </c>
      <c r="E103" s="458"/>
    </row>
    <row r="104" spans="1:5" ht="30" customHeight="1" x14ac:dyDescent="0.2">
      <c r="A104" s="455">
        <v>41069</v>
      </c>
      <c r="B104" s="456" t="s">
        <v>29019</v>
      </c>
      <c r="C104" s="457" t="s">
        <v>15719</v>
      </c>
      <c r="D104" s="461">
        <v>12.53</v>
      </c>
      <c r="E104" s="458"/>
    </row>
    <row r="105" spans="1:5" ht="30" customHeight="1" x14ac:dyDescent="0.2">
      <c r="A105" s="455">
        <v>40985</v>
      </c>
      <c r="B105" s="456" t="s">
        <v>29020</v>
      </c>
      <c r="C105" s="457" t="s">
        <v>15719</v>
      </c>
      <c r="D105" s="461">
        <v>10.86</v>
      </c>
      <c r="E105" s="458"/>
    </row>
    <row r="106" spans="1:5" ht="30" customHeight="1" x14ac:dyDescent="0.2">
      <c r="A106" s="455">
        <v>40868</v>
      </c>
      <c r="B106" s="456" t="s">
        <v>29021</v>
      </c>
      <c r="C106" s="457" t="s">
        <v>15719</v>
      </c>
      <c r="D106" s="461">
        <v>15.78</v>
      </c>
      <c r="E106" s="458"/>
    </row>
    <row r="107" spans="1:5" ht="30" customHeight="1" x14ac:dyDescent="0.2">
      <c r="A107" s="455">
        <v>40816</v>
      </c>
      <c r="B107" s="456" t="s">
        <v>29022</v>
      </c>
      <c r="C107" s="457" t="s">
        <v>15719</v>
      </c>
      <c r="D107" s="461">
        <v>0.86</v>
      </c>
      <c r="E107" s="458"/>
    </row>
    <row r="108" spans="1:5" ht="30" customHeight="1" x14ac:dyDescent="0.25">
      <c r="A108" s="455">
        <v>40817</v>
      </c>
      <c r="B108" s="456" t="s">
        <v>29023</v>
      </c>
      <c r="C108" s="457" t="s">
        <v>15719</v>
      </c>
      <c r="D108" s="461">
        <v>8.2899999999999991</v>
      </c>
      <c r="E108" s="456" t="s">
        <v>28913</v>
      </c>
    </row>
    <row r="109" spans="1:5" ht="30" customHeight="1" x14ac:dyDescent="0.25">
      <c r="A109" s="455">
        <v>40850</v>
      </c>
      <c r="B109" s="456" t="s">
        <v>29024</v>
      </c>
      <c r="C109" s="457" t="s">
        <v>15719</v>
      </c>
      <c r="D109" s="461">
        <v>1.67</v>
      </c>
      <c r="E109" s="456" t="s">
        <v>28913</v>
      </c>
    </row>
    <row r="110" spans="1:5" ht="30" customHeight="1" x14ac:dyDescent="0.25">
      <c r="A110" s="455">
        <v>40851</v>
      </c>
      <c r="B110" s="456" t="s">
        <v>29025</v>
      </c>
      <c r="C110" s="457" t="s">
        <v>15719</v>
      </c>
      <c r="D110" s="461">
        <v>3.85</v>
      </c>
      <c r="E110" s="456" t="s">
        <v>28913</v>
      </c>
    </row>
    <row r="111" spans="1:5" ht="30" customHeight="1" x14ac:dyDescent="0.25">
      <c r="A111" s="455">
        <v>40852</v>
      </c>
      <c r="B111" s="456" t="s">
        <v>29026</v>
      </c>
      <c r="C111" s="457" t="s">
        <v>15719</v>
      </c>
      <c r="D111" s="461">
        <v>1.8</v>
      </c>
      <c r="E111" s="456" t="s">
        <v>28913</v>
      </c>
    </row>
    <row r="112" spans="1:5" ht="30" customHeight="1" x14ac:dyDescent="0.25">
      <c r="A112" s="455">
        <v>40853</v>
      </c>
      <c r="B112" s="456" t="s">
        <v>29027</v>
      </c>
      <c r="C112" s="457" t="s">
        <v>15719</v>
      </c>
      <c r="D112" s="461">
        <v>5.22</v>
      </c>
      <c r="E112" s="456" t="s">
        <v>28913</v>
      </c>
    </row>
    <row r="113" spans="1:5" ht="30" customHeight="1" x14ac:dyDescent="0.25">
      <c r="A113" s="455">
        <v>40854</v>
      </c>
      <c r="B113" s="456" t="s">
        <v>29028</v>
      </c>
      <c r="C113" s="457" t="s">
        <v>15719</v>
      </c>
      <c r="D113" s="461">
        <v>1.9</v>
      </c>
      <c r="E113" s="456" t="s">
        <v>28913</v>
      </c>
    </row>
    <row r="114" spans="1:5" ht="30" customHeight="1" x14ac:dyDescent="0.25">
      <c r="A114" s="455">
        <v>40855</v>
      </c>
      <c r="B114" s="456" t="s">
        <v>29029</v>
      </c>
      <c r="C114" s="457" t="s">
        <v>15719</v>
      </c>
      <c r="D114" s="461">
        <v>6.89</v>
      </c>
      <c r="E114" s="456" t="s">
        <v>28913</v>
      </c>
    </row>
    <row r="115" spans="1:5" ht="30" customHeight="1" x14ac:dyDescent="0.25">
      <c r="A115" s="455">
        <v>40856</v>
      </c>
      <c r="B115" s="456" t="s">
        <v>29030</v>
      </c>
      <c r="C115" s="457" t="s">
        <v>15719</v>
      </c>
      <c r="D115" s="461">
        <v>2.21</v>
      </c>
      <c r="E115" s="456" t="s">
        <v>28913</v>
      </c>
    </row>
    <row r="116" spans="1:5" ht="30" customHeight="1" x14ac:dyDescent="0.25">
      <c r="A116" s="455">
        <v>40857</v>
      </c>
      <c r="B116" s="456" t="s">
        <v>29031</v>
      </c>
      <c r="C116" s="457" t="s">
        <v>15719</v>
      </c>
      <c r="D116" s="461">
        <v>9.07</v>
      </c>
      <c r="E116" s="456" t="s">
        <v>28913</v>
      </c>
    </row>
    <row r="117" spans="1:5" ht="30" customHeight="1" x14ac:dyDescent="0.2">
      <c r="A117" s="455">
        <v>40894</v>
      </c>
      <c r="B117" s="456" t="s">
        <v>29032</v>
      </c>
      <c r="C117" s="457" t="s">
        <v>15747</v>
      </c>
      <c r="D117" s="461">
        <v>30.04</v>
      </c>
      <c r="E117" s="458"/>
    </row>
    <row r="118" spans="1:5" ht="30" customHeight="1" x14ac:dyDescent="0.2">
      <c r="A118" s="455">
        <v>40895</v>
      </c>
      <c r="B118" s="456" t="s">
        <v>29033</v>
      </c>
      <c r="C118" s="457" t="s">
        <v>15747</v>
      </c>
      <c r="D118" s="461">
        <v>53.73</v>
      </c>
      <c r="E118" s="458"/>
    </row>
    <row r="119" spans="1:5" ht="30" customHeight="1" x14ac:dyDescent="0.25">
      <c r="A119" s="455">
        <v>40869</v>
      </c>
      <c r="B119" s="459" t="s">
        <v>29034</v>
      </c>
      <c r="C119" s="457" t="s">
        <v>15719</v>
      </c>
      <c r="D119" s="461">
        <v>5.63</v>
      </c>
      <c r="E119" s="456" t="s">
        <v>28913</v>
      </c>
    </row>
    <row r="120" spans="1:5" ht="30" customHeight="1" x14ac:dyDescent="0.25">
      <c r="A120" s="455">
        <v>40881</v>
      </c>
      <c r="B120" s="459" t="s">
        <v>29035</v>
      </c>
      <c r="C120" s="457" t="s">
        <v>15719</v>
      </c>
      <c r="D120" s="461">
        <v>5.63</v>
      </c>
      <c r="E120" s="460"/>
    </row>
    <row r="121" spans="1:5" ht="30" customHeight="1" x14ac:dyDescent="0.25">
      <c r="A121" s="455">
        <v>40870</v>
      </c>
      <c r="B121" s="459" t="s">
        <v>29036</v>
      </c>
      <c r="C121" s="457" t="s">
        <v>15719</v>
      </c>
      <c r="D121" s="461">
        <v>15.27</v>
      </c>
      <c r="E121" s="456" t="s">
        <v>28913</v>
      </c>
    </row>
    <row r="122" spans="1:5" ht="30" customHeight="1" x14ac:dyDescent="0.25">
      <c r="A122" s="455">
        <v>40860</v>
      </c>
      <c r="B122" s="459" t="s">
        <v>29037</v>
      </c>
      <c r="C122" s="457" t="s">
        <v>15719</v>
      </c>
      <c r="D122" s="461">
        <v>45.39</v>
      </c>
      <c r="E122" s="456" t="s">
        <v>28913</v>
      </c>
    </row>
    <row r="123" spans="1:5" ht="30" customHeight="1" x14ac:dyDescent="0.25">
      <c r="A123" s="455">
        <v>40864</v>
      </c>
      <c r="B123" s="459" t="s">
        <v>29038</v>
      </c>
      <c r="C123" s="457" t="s">
        <v>16174</v>
      </c>
      <c r="D123" s="461">
        <v>466.55</v>
      </c>
      <c r="E123" s="456" t="s">
        <v>28913</v>
      </c>
    </row>
    <row r="124" spans="1:5" ht="30" customHeight="1" x14ac:dyDescent="0.25">
      <c r="A124" s="455">
        <v>40861</v>
      </c>
      <c r="B124" s="459" t="s">
        <v>29039</v>
      </c>
      <c r="C124" s="457" t="s">
        <v>15719</v>
      </c>
      <c r="D124" s="461">
        <v>73.92</v>
      </c>
      <c r="E124" s="456" t="s">
        <v>28913</v>
      </c>
    </row>
    <row r="125" spans="1:5" ht="30" customHeight="1" x14ac:dyDescent="0.25">
      <c r="A125" s="455">
        <v>40865</v>
      </c>
      <c r="B125" s="456" t="s">
        <v>29040</v>
      </c>
      <c r="C125" s="457" t="s">
        <v>16174</v>
      </c>
      <c r="D125" s="461">
        <v>780.59</v>
      </c>
      <c r="E125" s="456" t="s">
        <v>28913</v>
      </c>
    </row>
    <row r="126" spans="1:5" ht="30" customHeight="1" x14ac:dyDescent="0.25">
      <c r="A126" s="455">
        <v>40880</v>
      </c>
      <c r="B126" s="459" t="s">
        <v>29041</v>
      </c>
      <c r="C126" s="457" t="s">
        <v>15719</v>
      </c>
      <c r="D126" s="461">
        <v>49.11</v>
      </c>
      <c r="E126" s="460"/>
    </row>
    <row r="127" spans="1:5" ht="30" customHeight="1" x14ac:dyDescent="0.25">
      <c r="A127" s="455">
        <v>40858</v>
      </c>
      <c r="B127" s="456" t="s">
        <v>29042</v>
      </c>
      <c r="C127" s="457" t="s">
        <v>15719</v>
      </c>
      <c r="D127" s="461">
        <v>41.1</v>
      </c>
      <c r="E127" s="456" t="s">
        <v>28913</v>
      </c>
    </row>
    <row r="128" spans="1:5" ht="30" customHeight="1" x14ac:dyDescent="0.25">
      <c r="A128" s="455">
        <v>40862</v>
      </c>
      <c r="B128" s="456" t="s">
        <v>29043</v>
      </c>
      <c r="C128" s="457" t="s">
        <v>16174</v>
      </c>
      <c r="D128" s="461">
        <v>421.86</v>
      </c>
      <c r="E128" s="456" t="s">
        <v>28913</v>
      </c>
    </row>
    <row r="129" spans="1:5" ht="30" customHeight="1" x14ac:dyDescent="0.25">
      <c r="A129" s="455">
        <v>40859</v>
      </c>
      <c r="B129" s="456" t="s">
        <v>29044</v>
      </c>
      <c r="C129" s="457" t="s">
        <v>15719</v>
      </c>
      <c r="D129" s="461">
        <v>87.26</v>
      </c>
      <c r="E129" s="456" t="s">
        <v>28913</v>
      </c>
    </row>
    <row r="130" spans="1:5" ht="30" customHeight="1" x14ac:dyDescent="0.25">
      <c r="A130" s="455">
        <v>40863</v>
      </c>
      <c r="B130" s="456" t="s">
        <v>29045</v>
      </c>
      <c r="C130" s="457" t="s">
        <v>16174</v>
      </c>
      <c r="D130" s="461">
        <v>907.74</v>
      </c>
      <c r="E130" s="456" t="s">
        <v>28913</v>
      </c>
    </row>
    <row r="131" spans="1:5" ht="30" customHeight="1" x14ac:dyDescent="0.25">
      <c r="A131" s="455">
        <v>40883</v>
      </c>
      <c r="B131" s="459" t="s">
        <v>29046</v>
      </c>
      <c r="C131" s="457" t="s">
        <v>15719</v>
      </c>
      <c r="D131" s="461">
        <v>83</v>
      </c>
      <c r="E131" s="456" t="s">
        <v>28913</v>
      </c>
    </row>
    <row r="132" spans="1:5" ht="30" customHeight="1" x14ac:dyDescent="0.25">
      <c r="A132" s="455">
        <v>40885</v>
      </c>
      <c r="B132" s="459" t="s">
        <v>29047</v>
      </c>
      <c r="C132" s="457" t="s">
        <v>15719</v>
      </c>
      <c r="D132" s="461">
        <v>100.54</v>
      </c>
      <c r="E132" s="456" t="s">
        <v>28913</v>
      </c>
    </row>
    <row r="133" spans="1:5" ht="30" customHeight="1" x14ac:dyDescent="0.25">
      <c r="A133" s="455">
        <v>40897</v>
      </c>
      <c r="B133" s="459" t="s">
        <v>29048</v>
      </c>
      <c r="C133" s="457" t="s">
        <v>15719</v>
      </c>
      <c r="D133" s="461">
        <v>83</v>
      </c>
      <c r="E133" s="460"/>
    </row>
    <row r="134" spans="1:5" ht="30" customHeight="1" x14ac:dyDescent="0.25">
      <c r="A134" s="455">
        <v>40884</v>
      </c>
      <c r="B134" s="459" t="s">
        <v>29049</v>
      </c>
      <c r="C134" s="457" t="s">
        <v>15719</v>
      </c>
      <c r="D134" s="461">
        <v>99.69</v>
      </c>
      <c r="E134" s="456" t="s">
        <v>28913</v>
      </c>
    </row>
    <row r="135" spans="1:5" ht="30" customHeight="1" x14ac:dyDescent="0.25">
      <c r="A135" s="455">
        <v>40898</v>
      </c>
      <c r="B135" s="459" t="s">
        <v>29050</v>
      </c>
      <c r="C135" s="457" t="s">
        <v>15719</v>
      </c>
      <c r="D135" s="461">
        <v>99.69</v>
      </c>
      <c r="E135" s="460"/>
    </row>
    <row r="136" spans="1:5" ht="30" customHeight="1" x14ac:dyDescent="0.25">
      <c r="A136" s="455">
        <v>40896</v>
      </c>
      <c r="B136" s="459" t="s">
        <v>29051</v>
      </c>
      <c r="C136" s="457" t="s">
        <v>15719</v>
      </c>
      <c r="D136" s="461">
        <v>100.54</v>
      </c>
      <c r="E136" s="460"/>
    </row>
    <row r="137" spans="1:5" ht="30" customHeight="1" x14ac:dyDescent="0.25">
      <c r="A137" s="455">
        <v>40886</v>
      </c>
      <c r="B137" s="459" t="s">
        <v>29052</v>
      </c>
      <c r="C137" s="457" t="s">
        <v>15719</v>
      </c>
      <c r="D137" s="461">
        <v>35.68</v>
      </c>
      <c r="E137" s="456" t="s">
        <v>28913</v>
      </c>
    </row>
    <row r="138" spans="1:5" ht="30" customHeight="1" x14ac:dyDescent="0.25">
      <c r="A138" s="455">
        <v>40887</v>
      </c>
      <c r="B138" s="459" t="s">
        <v>29053</v>
      </c>
      <c r="C138" s="457" t="s">
        <v>15719</v>
      </c>
      <c r="D138" s="461">
        <v>110.67</v>
      </c>
      <c r="E138" s="456" t="s">
        <v>28913</v>
      </c>
    </row>
    <row r="139" spans="1:5" ht="30" customHeight="1" x14ac:dyDescent="0.25">
      <c r="A139" s="455">
        <v>40888</v>
      </c>
      <c r="B139" s="459" t="s">
        <v>29054</v>
      </c>
      <c r="C139" s="457" t="s">
        <v>15719</v>
      </c>
      <c r="D139" s="461">
        <v>108.29</v>
      </c>
      <c r="E139" s="456" t="s">
        <v>28913</v>
      </c>
    </row>
    <row r="140" spans="1:5" ht="30" customHeight="1" x14ac:dyDescent="0.25">
      <c r="A140" s="455">
        <v>40889</v>
      </c>
      <c r="B140" s="459" t="s">
        <v>29055</v>
      </c>
      <c r="C140" s="457" t="s">
        <v>15719</v>
      </c>
      <c r="D140" s="461">
        <v>120.6</v>
      </c>
      <c r="E140" s="456" t="s">
        <v>28913</v>
      </c>
    </row>
    <row r="141" spans="1:5" ht="30" customHeight="1" x14ac:dyDescent="0.2">
      <c r="A141" s="455">
        <v>40818</v>
      </c>
      <c r="B141" s="456" t="s">
        <v>29056</v>
      </c>
      <c r="C141" s="457" t="s">
        <v>15719</v>
      </c>
      <c r="D141" s="461">
        <v>0.72</v>
      </c>
      <c r="E141" s="458"/>
    </row>
    <row r="142" spans="1:5" ht="30" customHeight="1" x14ac:dyDescent="0.25">
      <c r="A142" s="455">
        <v>40819</v>
      </c>
      <c r="B142" s="456" t="s">
        <v>29057</v>
      </c>
      <c r="C142" s="457" t="s">
        <v>15719</v>
      </c>
      <c r="D142" s="461">
        <v>2.5099999999999998</v>
      </c>
      <c r="E142" s="456" t="s">
        <v>28913</v>
      </c>
    </row>
    <row r="143" spans="1:5" ht="30" customHeight="1" x14ac:dyDescent="0.25">
      <c r="A143" s="455">
        <v>40872</v>
      </c>
      <c r="B143" s="456" t="s">
        <v>29058</v>
      </c>
      <c r="C143" s="457" t="s">
        <v>16174</v>
      </c>
      <c r="D143" s="461">
        <v>73.569999999999993</v>
      </c>
      <c r="E143" s="456" t="s">
        <v>28913</v>
      </c>
    </row>
    <row r="144" spans="1:5" ht="30" customHeight="1" x14ac:dyDescent="0.25">
      <c r="A144" s="455">
        <v>40836</v>
      </c>
      <c r="B144" s="456" t="s">
        <v>29059</v>
      </c>
      <c r="C144" s="457" t="s">
        <v>16174</v>
      </c>
      <c r="D144" s="461">
        <v>45</v>
      </c>
      <c r="E144" s="456" t="s">
        <v>28913</v>
      </c>
    </row>
    <row r="145" spans="1:5" ht="30" customHeight="1" x14ac:dyDescent="0.25">
      <c r="A145" s="455">
        <v>40837</v>
      </c>
      <c r="B145" s="456" t="s">
        <v>29060</v>
      </c>
      <c r="C145" s="457" t="s">
        <v>16174</v>
      </c>
      <c r="D145" s="461">
        <v>489.44</v>
      </c>
      <c r="E145" s="456" t="s">
        <v>28913</v>
      </c>
    </row>
    <row r="146" spans="1:5" ht="30" customHeight="1" x14ac:dyDescent="0.2">
      <c r="A146" s="455">
        <v>41076</v>
      </c>
      <c r="B146" s="456" t="s">
        <v>29061</v>
      </c>
      <c r="C146" s="457" t="s">
        <v>15679</v>
      </c>
      <c r="D146" s="461">
        <v>33.93</v>
      </c>
      <c r="E146" s="458"/>
    </row>
    <row r="147" spans="1:5" ht="30" customHeight="1" x14ac:dyDescent="0.25">
      <c r="A147" s="455">
        <v>41556</v>
      </c>
      <c r="B147" s="456" t="s">
        <v>29062</v>
      </c>
      <c r="C147" s="457" t="s">
        <v>15679</v>
      </c>
      <c r="D147" s="461">
        <v>38.35</v>
      </c>
      <c r="E147" s="456" t="s">
        <v>28913</v>
      </c>
    </row>
    <row r="148" spans="1:5" ht="30" customHeight="1" x14ac:dyDescent="0.2">
      <c r="A148" s="455">
        <v>43345</v>
      </c>
      <c r="B148" s="456" t="s">
        <v>29063</v>
      </c>
      <c r="C148" s="457" t="s">
        <v>15679</v>
      </c>
      <c r="D148" s="461">
        <v>36.71</v>
      </c>
      <c r="E148" s="458"/>
    </row>
    <row r="149" spans="1:5" ht="30" customHeight="1" x14ac:dyDescent="0.2">
      <c r="A149" s="455">
        <v>40720</v>
      </c>
      <c r="B149" s="456" t="s">
        <v>29064</v>
      </c>
      <c r="C149" s="457" t="s">
        <v>15679</v>
      </c>
      <c r="D149" s="461">
        <v>78.849999999999994</v>
      </c>
      <c r="E149" s="458"/>
    </row>
    <row r="150" spans="1:5" ht="30" customHeight="1" x14ac:dyDescent="0.25">
      <c r="A150" s="455">
        <v>41070</v>
      </c>
      <c r="B150" s="459" t="s">
        <v>29065</v>
      </c>
      <c r="C150" s="457" t="s">
        <v>15679</v>
      </c>
      <c r="D150" s="461">
        <v>102.71</v>
      </c>
      <c r="E150" s="456" t="s">
        <v>28913</v>
      </c>
    </row>
    <row r="151" spans="1:5" ht="30" customHeight="1" x14ac:dyDescent="0.2">
      <c r="A151" s="455">
        <v>40984</v>
      </c>
      <c r="B151" s="456" t="s">
        <v>29066</v>
      </c>
      <c r="C151" s="457" t="s">
        <v>15679</v>
      </c>
      <c r="D151" s="461">
        <v>53.08</v>
      </c>
      <c r="E151" s="458"/>
    </row>
    <row r="152" spans="1:5" ht="30" customHeight="1" x14ac:dyDescent="0.25">
      <c r="A152" s="455">
        <v>41356</v>
      </c>
      <c r="B152" s="459" t="s">
        <v>29067</v>
      </c>
      <c r="C152" s="457" t="s">
        <v>15679</v>
      </c>
      <c r="D152" s="461">
        <v>106.12</v>
      </c>
      <c r="E152" s="456" t="s">
        <v>28913</v>
      </c>
    </row>
    <row r="153" spans="1:5" ht="30" customHeight="1" x14ac:dyDescent="0.25">
      <c r="A153" s="455">
        <v>40774</v>
      </c>
      <c r="B153" s="459" t="s">
        <v>29068</v>
      </c>
      <c r="C153" s="457" t="s">
        <v>15679</v>
      </c>
      <c r="D153" s="461">
        <v>106.12</v>
      </c>
      <c r="E153" s="460"/>
    </row>
    <row r="154" spans="1:5" ht="30" customHeight="1" x14ac:dyDescent="0.25">
      <c r="A154" s="455">
        <v>40768</v>
      </c>
      <c r="B154" s="459" t="s">
        <v>29069</v>
      </c>
      <c r="C154" s="457" t="s">
        <v>15679</v>
      </c>
      <c r="D154" s="461">
        <v>96.65</v>
      </c>
      <c r="E154" s="456" t="s">
        <v>28913</v>
      </c>
    </row>
    <row r="155" spans="1:5" ht="30" customHeight="1" x14ac:dyDescent="0.25">
      <c r="A155" s="455">
        <v>40767</v>
      </c>
      <c r="B155" s="459" t="s">
        <v>29070</v>
      </c>
      <c r="C155" s="457" t="s">
        <v>15679</v>
      </c>
      <c r="D155" s="461">
        <v>83.04</v>
      </c>
      <c r="E155" s="456" t="s">
        <v>28913</v>
      </c>
    </row>
    <row r="156" spans="1:5" ht="30" customHeight="1" x14ac:dyDescent="0.25">
      <c r="A156" s="455">
        <v>40769</v>
      </c>
      <c r="B156" s="459" t="s">
        <v>29071</v>
      </c>
      <c r="C156" s="457" t="s">
        <v>15679</v>
      </c>
      <c r="D156" s="461">
        <v>115.61</v>
      </c>
      <c r="E156" s="456" t="s">
        <v>28913</v>
      </c>
    </row>
    <row r="157" spans="1:5" ht="30" customHeight="1" x14ac:dyDescent="0.2">
      <c r="A157" s="455">
        <v>40766</v>
      </c>
      <c r="B157" s="456" t="s">
        <v>29072</v>
      </c>
      <c r="C157" s="457" t="s">
        <v>15679</v>
      </c>
      <c r="D157" s="461">
        <v>57.91</v>
      </c>
      <c r="E157" s="458"/>
    </row>
    <row r="158" spans="1:5" ht="30" customHeight="1" x14ac:dyDescent="0.25">
      <c r="A158" s="455">
        <v>40771</v>
      </c>
      <c r="B158" s="459" t="s">
        <v>29073</v>
      </c>
      <c r="C158" s="457" t="s">
        <v>15679</v>
      </c>
      <c r="D158" s="461">
        <v>424.18</v>
      </c>
      <c r="E158" s="456" t="s">
        <v>28913</v>
      </c>
    </row>
    <row r="159" spans="1:5" ht="30" customHeight="1" x14ac:dyDescent="0.25">
      <c r="A159" s="455">
        <v>40773</v>
      </c>
      <c r="B159" s="459" t="s">
        <v>29074</v>
      </c>
      <c r="C159" s="457" t="s">
        <v>15679</v>
      </c>
      <c r="D159" s="461">
        <v>74.48</v>
      </c>
      <c r="E159" s="456" t="s">
        <v>28913</v>
      </c>
    </row>
    <row r="160" spans="1:5" ht="30" customHeight="1" x14ac:dyDescent="0.25">
      <c r="A160" s="455">
        <v>40775</v>
      </c>
      <c r="B160" s="459" t="s">
        <v>29075</v>
      </c>
      <c r="C160" s="457" t="s">
        <v>15679</v>
      </c>
      <c r="D160" s="461">
        <v>115.61</v>
      </c>
      <c r="E160" s="460"/>
    </row>
    <row r="161" spans="1:5" ht="30" customHeight="1" x14ac:dyDescent="0.2">
      <c r="A161" s="455">
        <v>40762</v>
      </c>
      <c r="B161" s="456" t="s">
        <v>29076</v>
      </c>
      <c r="C161" s="457" t="s">
        <v>15719</v>
      </c>
      <c r="D161" s="461">
        <v>6.57</v>
      </c>
      <c r="E161" s="458"/>
    </row>
    <row r="162" spans="1:5" ht="30" customHeight="1" x14ac:dyDescent="0.25">
      <c r="A162" s="455">
        <v>40804</v>
      </c>
      <c r="B162" s="456" t="s">
        <v>29077</v>
      </c>
      <c r="C162" s="457" t="s">
        <v>15719</v>
      </c>
      <c r="D162" s="461">
        <v>11.88</v>
      </c>
      <c r="E162" s="456" t="s">
        <v>28913</v>
      </c>
    </row>
    <row r="163" spans="1:5" ht="30" customHeight="1" x14ac:dyDescent="0.25">
      <c r="A163" s="455">
        <v>40811</v>
      </c>
      <c r="B163" s="459" t="s">
        <v>29078</v>
      </c>
      <c r="C163" s="457" t="s">
        <v>15679</v>
      </c>
      <c r="D163" s="461">
        <v>67.97</v>
      </c>
      <c r="E163" s="460"/>
    </row>
    <row r="164" spans="1:5" ht="30" customHeight="1" x14ac:dyDescent="0.25">
      <c r="A164" s="455">
        <v>42211</v>
      </c>
      <c r="B164" s="459" t="s">
        <v>29079</v>
      </c>
      <c r="C164" s="457" t="s">
        <v>15679</v>
      </c>
      <c r="D164" s="461">
        <v>67.97</v>
      </c>
      <c r="E164" s="456" t="s">
        <v>28913</v>
      </c>
    </row>
    <row r="165" spans="1:5" ht="30" customHeight="1" x14ac:dyDescent="0.2">
      <c r="A165" s="455">
        <v>40756</v>
      </c>
      <c r="B165" s="456" t="s">
        <v>29080</v>
      </c>
      <c r="C165" s="457" t="s">
        <v>15679</v>
      </c>
      <c r="D165" s="461">
        <v>7.24</v>
      </c>
      <c r="E165" s="458"/>
    </row>
    <row r="166" spans="1:5" ht="30" customHeight="1" x14ac:dyDescent="0.2">
      <c r="A166" s="455">
        <v>40754</v>
      </c>
      <c r="B166" s="456" t="s">
        <v>29081</v>
      </c>
      <c r="C166" s="457" t="s">
        <v>15719</v>
      </c>
      <c r="D166" s="461">
        <v>1.29</v>
      </c>
      <c r="E166" s="458"/>
    </row>
    <row r="167" spans="1:5" ht="30" customHeight="1" x14ac:dyDescent="0.2">
      <c r="A167" s="455">
        <v>40866</v>
      </c>
      <c r="B167" s="456" t="s">
        <v>29082</v>
      </c>
      <c r="C167" s="457" t="s">
        <v>15719</v>
      </c>
      <c r="D167" s="461">
        <v>0.85</v>
      </c>
      <c r="E167" s="458"/>
    </row>
    <row r="168" spans="1:5" ht="30" customHeight="1" x14ac:dyDescent="0.2">
      <c r="A168" s="455">
        <v>40893</v>
      </c>
      <c r="B168" s="456" t="s">
        <v>29083</v>
      </c>
      <c r="C168" s="457" t="s">
        <v>15747</v>
      </c>
      <c r="D168" s="461">
        <v>23.65</v>
      </c>
      <c r="E168" s="458"/>
    </row>
    <row r="169" spans="1:5" ht="30" customHeight="1" x14ac:dyDescent="0.2">
      <c r="A169" s="455">
        <v>40891</v>
      </c>
      <c r="B169" s="456" t="s">
        <v>29084</v>
      </c>
      <c r="C169" s="457" t="s">
        <v>15719</v>
      </c>
      <c r="D169" s="461">
        <v>19.13</v>
      </c>
      <c r="E169" s="458"/>
    </row>
    <row r="170" spans="1:5" ht="30" customHeight="1" x14ac:dyDescent="0.25">
      <c r="A170" s="455">
        <v>40890</v>
      </c>
      <c r="B170" s="456" t="s">
        <v>29085</v>
      </c>
      <c r="C170" s="457" t="s">
        <v>15719</v>
      </c>
      <c r="D170" s="461">
        <v>68.13</v>
      </c>
      <c r="E170" s="456" t="s">
        <v>28913</v>
      </c>
    </row>
    <row r="171" spans="1:5" ht="30" customHeight="1" x14ac:dyDescent="0.25">
      <c r="A171" s="455">
        <v>40892</v>
      </c>
      <c r="B171" s="459" t="s">
        <v>29086</v>
      </c>
      <c r="C171" s="457" t="s">
        <v>15719</v>
      </c>
      <c r="D171" s="461">
        <v>69.14</v>
      </c>
      <c r="E171" s="456" t="s">
        <v>28913</v>
      </c>
    </row>
    <row r="172" spans="1:5" ht="30" customHeight="1" x14ac:dyDescent="0.2">
      <c r="A172" s="455">
        <v>40749</v>
      </c>
      <c r="B172" s="456" t="s">
        <v>29087</v>
      </c>
      <c r="C172" s="457" t="s">
        <v>15719</v>
      </c>
      <c r="D172" s="461">
        <v>0.18</v>
      </c>
      <c r="E172" s="458"/>
    </row>
    <row r="173" spans="1:5" ht="30" customHeight="1" x14ac:dyDescent="0.2">
      <c r="A173" s="455">
        <v>40750</v>
      </c>
      <c r="B173" s="456" t="s">
        <v>29088</v>
      </c>
      <c r="C173" s="457" t="s">
        <v>15719</v>
      </c>
      <c r="D173" s="461">
        <v>0.85</v>
      </c>
      <c r="E173" s="458"/>
    </row>
    <row r="174" spans="1:5" ht="30" customHeight="1" x14ac:dyDescent="0.25">
      <c r="A174" s="455">
        <v>40792</v>
      </c>
      <c r="B174" s="459" t="s">
        <v>29089</v>
      </c>
      <c r="C174" s="457" t="s">
        <v>15679</v>
      </c>
      <c r="D174" s="461">
        <v>89.89</v>
      </c>
      <c r="E174" s="456" t="s">
        <v>28913</v>
      </c>
    </row>
    <row r="175" spans="1:5" ht="30" customHeight="1" x14ac:dyDescent="0.25">
      <c r="A175" s="455">
        <v>40794</v>
      </c>
      <c r="B175" s="456" t="s">
        <v>29090</v>
      </c>
      <c r="C175" s="457" t="s">
        <v>15679</v>
      </c>
      <c r="D175" s="461">
        <v>47.63</v>
      </c>
      <c r="E175" s="456" t="s">
        <v>28913</v>
      </c>
    </row>
    <row r="176" spans="1:5" ht="30" customHeight="1" x14ac:dyDescent="0.25">
      <c r="A176" s="455">
        <v>40796</v>
      </c>
      <c r="B176" s="459" t="s">
        <v>29091</v>
      </c>
      <c r="C176" s="457" t="s">
        <v>15679</v>
      </c>
      <c r="D176" s="461">
        <v>38.68</v>
      </c>
      <c r="E176" s="456" t="s">
        <v>28913</v>
      </c>
    </row>
    <row r="177" spans="1:5" ht="30" customHeight="1" x14ac:dyDescent="0.25">
      <c r="A177" s="455">
        <v>41098</v>
      </c>
      <c r="B177" s="459" t="s">
        <v>29092</v>
      </c>
      <c r="C177" s="457" t="s">
        <v>15679</v>
      </c>
      <c r="D177" s="461">
        <v>38.68</v>
      </c>
      <c r="E177" s="460"/>
    </row>
    <row r="178" spans="1:5" ht="30" customHeight="1" x14ac:dyDescent="0.25">
      <c r="A178" s="455">
        <v>40786</v>
      </c>
      <c r="B178" s="456" t="s">
        <v>29093</v>
      </c>
      <c r="C178" s="457" t="s">
        <v>15679</v>
      </c>
      <c r="D178" s="461">
        <v>109.29</v>
      </c>
      <c r="E178" s="456" t="s">
        <v>28913</v>
      </c>
    </row>
    <row r="179" spans="1:5" ht="30" customHeight="1" x14ac:dyDescent="0.2">
      <c r="A179" s="455">
        <v>43327</v>
      </c>
      <c r="B179" s="456" t="s">
        <v>29094</v>
      </c>
      <c r="C179" s="457" t="s">
        <v>15679</v>
      </c>
      <c r="D179" s="461">
        <v>109.29</v>
      </c>
      <c r="E179" s="458"/>
    </row>
    <row r="180" spans="1:5" ht="30" customHeight="1" x14ac:dyDescent="0.2">
      <c r="A180" s="455">
        <v>42675</v>
      </c>
      <c r="B180" s="456" t="s">
        <v>29095</v>
      </c>
      <c r="C180" s="457" t="s">
        <v>15679</v>
      </c>
      <c r="D180" s="461">
        <v>137.87</v>
      </c>
      <c r="E180" s="458"/>
    </row>
    <row r="181" spans="1:5" ht="30" customHeight="1" x14ac:dyDescent="0.25">
      <c r="A181" s="455">
        <v>40802</v>
      </c>
      <c r="B181" s="456" t="s">
        <v>29096</v>
      </c>
      <c r="C181" s="457" t="s">
        <v>15679</v>
      </c>
      <c r="D181" s="461">
        <v>65.540000000000006</v>
      </c>
      <c r="E181" s="456" t="s">
        <v>28913</v>
      </c>
    </row>
    <row r="182" spans="1:5" ht="30" customHeight="1" x14ac:dyDescent="0.2">
      <c r="A182" s="455">
        <v>41074</v>
      </c>
      <c r="B182" s="456" t="s">
        <v>29097</v>
      </c>
      <c r="C182" s="457" t="s">
        <v>15679</v>
      </c>
      <c r="D182" s="461">
        <v>68.709999999999994</v>
      </c>
      <c r="E182" s="458"/>
    </row>
    <row r="183" spans="1:5" ht="30" customHeight="1" x14ac:dyDescent="0.25">
      <c r="A183" s="455">
        <v>40776</v>
      </c>
      <c r="B183" s="456" t="s">
        <v>29098</v>
      </c>
      <c r="C183" s="457" t="s">
        <v>15679</v>
      </c>
      <c r="D183" s="461">
        <v>43.49</v>
      </c>
      <c r="E183" s="456" t="s">
        <v>28913</v>
      </c>
    </row>
    <row r="184" spans="1:5" ht="30" customHeight="1" x14ac:dyDescent="0.25">
      <c r="A184" s="455">
        <v>40778</v>
      </c>
      <c r="B184" s="456" t="s">
        <v>29099</v>
      </c>
      <c r="C184" s="457" t="s">
        <v>15679</v>
      </c>
      <c r="D184" s="461">
        <v>50.14</v>
      </c>
      <c r="E184" s="456" t="s">
        <v>28913</v>
      </c>
    </row>
    <row r="185" spans="1:5" ht="30" customHeight="1" x14ac:dyDescent="0.25">
      <c r="A185" s="455">
        <v>40780</v>
      </c>
      <c r="B185" s="456" t="s">
        <v>29100</v>
      </c>
      <c r="C185" s="457" t="s">
        <v>15679</v>
      </c>
      <c r="D185" s="461">
        <v>71.5</v>
      </c>
      <c r="E185" s="456" t="s">
        <v>28913</v>
      </c>
    </row>
    <row r="186" spans="1:5" ht="30" customHeight="1" x14ac:dyDescent="0.25">
      <c r="A186" s="455">
        <v>40782</v>
      </c>
      <c r="B186" s="456" t="s">
        <v>29101</v>
      </c>
      <c r="C186" s="457" t="s">
        <v>15679</v>
      </c>
      <c r="D186" s="461">
        <v>90.55</v>
      </c>
      <c r="E186" s="456" t="s">
        <v>28913</v>
      </c>
    </row>
    <row r="187" spans="1:5" ht="30" customHeight="1" x14ac:dyDescent="0.25">
      <c r="A187" s="455">
        <v>40830</v>
      </c>
      <c r="B187" s="459" t="s">
        <v>29102</v>
      </c>
      <c r="C187" s="457" t="s">
        <v>15719</v>
      </c>
      <c r="D187" s="461">
        <v>8.69</v>
      </c>
      <c r="E187" s="456" t="s">
        <v>28913</v>
      </c>
    </row>
    <row r="188" spans="1:5" ht="30" customHeight="1" x14ac:dyDescent="0.25">
      <c r="A188" s="455">
        <v>40873</v>
      </c>
      <c r="B188" s="459" t="s">
        <v>29103</v>
      </c>
      <c r="C188" s="457" t="s">
        <v>15719</v>
      </c>
      <c r="D188" s="461">
        <v>7.1</v>
      </c>
      <c r="E188" s="456" t="s">
        <v>28913</v>
      </c>
    </row>
    <row r="189" spans="1:5" ht="30" customHeight="1" x14ac:dyDescent="0.25">
      <c r="A189" s="455">
        <v>40876</v>
      </c>
      <c r="B189" s="459" t="s">
        <v>29104</v>
      </c>
      <c r="C189" s="457" t="s">
        <v>15719</v>
      </c>
      <c r="D189" s="461">
        <v>7.67</v>
      </c>
      <c r="E189" s="460"/>
    </row>
    <row r="190" spans="1:5" ht="30" customHeight="1" x14ac:dyDescent="0.25">
      <c r="A190" s="455">
        <v>41363</v>
      </c>
      <c r="B190" s="459" t="s">
        <v>29105</v>
      </c>
      <c r="C190" s="457" t="s">
        <v>15719</v>
      </c>
      <c r="D190" s="461">
        <v>12.96</v>
      </c>
      <c r="E190" s="456" t="s">
        <v>28913</v>
      </c>
    </row>
    <row r="191" spans="1:5" ht="30" customHeight="1" x14ac:dyDescent="0.25">
      <c r="A191" s="455">
        <v>40831</v>
      </c>
      <c r="B191" s="459" t="s">
        <v>29106</v>
      </c>
      <c r="C191" s="457" t="s">
        <v>15719</v>
      </c>
      <c r="D191" s="461">
        <v>22.73</v>
      </c>
      <c r="E191" s="456" t="s">
        <v>28913</v>
      </c>
    </row>
    <row r="192" spans="1:5" ht="30" customHeight="1" x14ac:dyDescent="0.25">
      <c r="A192" s="455">
        <v>40827</v>
      </c>
      <c r="B192" s="459" t="s">
        <v>29107</v>
      </c>
      <c r="C192" s="457" t="s">
        <v>15719</v>
      </c>
      <c r="D192" s="461">
        <v>12.4</v>
      </c>
      <c r="E192" s="456" t="s">
        <v>28913</v>
      </c>
    </row>
    <row r="193" spans="1:5" ht="30" customHeight="1" x14ac:dyDescent="0.25">
      <c r="A193" s="455">
        <v>40828</v>
      </c>
      <c r="B193" s="459" t="s">
        <v>29108</v>
      </c>
      <c r="C193" s="457" t="s">
        <v>15719</v>
      </c>
      <c r="D193" s="461">
        <v>7.93</v>
      </c>
      <c r="E193" s="456" t="s">
        <v>28913</v>
      </c>
    </row>
    <row r="194" spans="1:5" ht="30" customHeight="1" x14ac:dyDescent="0.25">
      <c r="A194" s="455">
        <v>40874</v>
      </c>
      <c r="B194" s="459" t="s">
        <v>29109</v>
      </c>
      <c r="C194" s="457" t="s">
        <v>15719</v>
      </c>
      <c r="D194" s="461">
        <v>7.82</v>
      </c>
      <c r="E194" s="456" t="s">
        <v>28913</v>
      </c>
    </row>
    <row r="195" spans="1:5" ht="30" customHeight="1" x14ac:dyDescent="0.25">
      <c r="A195" s="455">
        <v>40875</v>
      </c>
      <c r="B195" s="459" t="s">
        <v>29110</v>
      </c>
      <c r="C195" s="457" t="s">
        <v>15719</v>
      </c>
      <c r="D195" s="461">
        <v>7.5</v>
      </c>
      <c r="E195" s="460"/>
    </row>
    <row r="196" spans="1:5" ht="30" customHeight="1" x14ac:dyDescent="0.25">
      <c r="A196" s="455">
        <v>40829</v>
      </c>
      <c r="B196" s="459" t="s">
        <v>29111</v>
      </c>
      <c r="C196" s="457" t="s">
        <v>15719</v>
      </c>
      <c r="D196" s="461">
        <v>20.87</v>
      </c>
      <c r="E196" s="456" t="s">
        <v>28913</v>
      </c>
    </row>
    <row r="197" spans="1:5" ht="30" customHeight="1" x14ac:dyDescent="0.25">
      <c r="A197" s="455">
        <v>40824</v>
      </c>
      <c r="B197" s="459" t="s">
        <v>29112</v>
      </c>
      <c r="C197" s="457" t="s">
        <v>15719</v>
      </c>
      <c r="D197" s="461">
        <v>4.96</v>
      </c>
      <c r="E197" s="456" t="s">
        <v>28913</v>
      </c>
    </row>
    <row r="198" spans="1:5" ht="30" customHeight="1" x14ac:dyDescent="0.25">
      <c r="A198" s="455">
        <v>40825</v>
      </c>
      <c r="B198" s="459" t="s">
        <v>29113</v>
      </c>
      <c r="C198" s="457" t="s">
        <v>15719</v>
      </c>
      <c r="D198" s="461">
        <v>9.43</v>
      </c>
      <c r="E198" s="456" t="s">
        <v>28913</v>
      </c>
    </row>
    <row r="199" spans="1:5" ht="30" customHeight="1" x14ac:dyDescent="0.25">
      <c r="A199" s="455">
        <v>40820</v>
      </c>
      <c r="B199" s="459" t="s">
        <v>29114</v>
      </c>
      <c r="C199" s="457" t="s">
        <v>15719</v>
      </c>
      <c r="D199" s="461">
        <v>4.53</v>
      </c>
      <c r="E199" s="456" t="s">
        <v>28913</v>
      </c>
    </row>
    <row r="200" spans="1:5" ht="30" customHeight="1" x14ac:dyDescent="0.25">
      <c r="A200" s="455">
        <v>40821</v>
      </c>
      <c r="B200" s="456" t="s">
        <v>29115</v>
      </c>
      <c r="C200" s="457" t="s">
        <v>15719</v>
      </c>
      <c r="D200" s="461">
        <v>9</v>
      </c>
      <c r="E200" s="456" t="s">
        <v>28913</v>
      </c>
    </row>
    <row r="201" spans="1:5" ht="30" customHeight="1" x14ac:dyDescent="0.25">
      <c r="A201" s="455">
        <v>40840</v>
      </c>
      <c r="B201" s="459" t="s">
        <v>29116</v>
      </c>
      <c r="C201" s="457" t="s">
        <v>16174</v>
      </c>
      <c r="D201" s="461">
        <v>50.37</v>
      </c>
      <c r="E201" s="456" t="s">
        <v>28913</v>
      </c>
    </row>
    <row r="202" spans="1:5" ht="30" customHeight="1" x14ac:dyDescent="0.2">
      <c r="A202" s="455">
        <v>43331</v>
      </c>
      <c r="B202" s="456" t="s">
        <v>29117</v>
      </c>
      <c r="C202" s="457" t="s">
        <v>15679</v>
      </c>
      <c r="D202" s="461">
        <v>6.98</v>
      </c>
      <c r="E202" s="458"/>
    </row>
    <row r="203" spans="1:5" ht="30" customHeight="1" x14ac:dyDescent="0.2">
      <c r="A203" s="455">
        <v>100394</v>
      </c>
      <c r="B203" s="456" t="s">
        <v>29118</v>
      </c>
      <c r="C203" s="457" t="s">
        <v>15980</v>
      </c>
      <c r="D203" s="461">
        <v>10.77</v>
      </c>
      <c r="E203" s="458"/>
    </row>
    <row r="204" spans="1:5" ht="30" customHeight="1" x14ac:dyDescent="0.2">
      <c r="A204" s="455">
        <v>40376</v>
      </c>
      <c r="B204" s="456" t="s">
        <v>29119</v>
      </c>
      <c r="C204" s="457" t="s">
        <v>15980</v>
      </c>
      <c r="D204" s="461">
        <v>10</v>
      </c>
      <c r="E204" s="458"/>
    </row>
    <row r="205" spans="1:5" ht="30" customHeight="1" x14ac:dyDescent="0.25">
      <c r="A205" s="455">
        <v>43351</v>
      </c>
      <c r="B205" s="459" t="s">
        <v>29120</v>
      </c>
      <c r="C205" s="457" t="s">
        <v>15980</v>
      </c>
      <c r="D205" s="461">
        <v>10.16</v>
      </c>
      <c r="E205" s="460"/>
    </row>
    <row r="206" spans="1:5" ht="30" customHeight="1" x14ac:dyDescent="0.2">
      <c r="A206" s="455">
        <v>43350</v>
      </c>
      <c r="B206" s="456" t="s">
        <v>29121</v>
      </c>
      <c r="C206" s="457" t="s">
        <v>15980</v>
      </c>
      <c r="D206" s="461">
        <v>10.31</v>
      </c>
      <c r="E206" s="458"/>
    </row>
    <row r="207" spans="1:5" ht="30" customHeight="1" x14ac:dyDescent="0.2">
      <c r="A207" s="455">
        <v>41261</v>
      </c>
      <c r="B207" s="456" t="s">
        <v>29122</v>
      </c>
      <c r="C207" s="457" t="s">
        <v>15980</v>
      </c>
      <c r="D207" s="461">
        <v>9.9</v>
      </c>
      <c r="E207" s="458"/>
    </row>
    <row r="208" spans="1:5" ht="30" customHeight="1" x14ac:dyDescent="0.2">
      <c r="A208" s="455">
        <v>41023</v>
      </c>
      <c r="B208" s="456" t="s">
        <v>29123</v>
      </c>
      <c r="C208" s="457" t="s">
        <v>15747</v>
      </c>
      <c r="D208" s="461">
        <v>86.33</v>
      </c>
      <c r="E208" s="458"/>
    </row>
    <row r="209" spans="1:5" ht="30" customHeight="1" x14ac:dyDescent="0.25">
      <c r="A209" s="455">
        <v>41575</v>
      </c>
      <c r="B209" s="459" t="s">
        <v>29124</v>
      </c>
      <c r="C209" s="457" t="s">
        <v>15719</v>
      </c>
      <c r="D209" s="461">
        <v>52.59</v>
      </c>
      <c r="E209" s="456" t="s">
        <v>28913</v>
      </c>
    </row>
    <row r="210" spans="1:5" ht="30" customHeight="1" x14ac:dyDescent="0.25">
      <c r="A210" s="455">
        <v>40346</v>
      </c>
      <c r="B210" s="459" t="s">
        <v>29125</v>
      </c>
      <c r="C210" s="457" t="s">
        <v>15719</v>
      </c>
      <c r="D210" s="461">
        <v>89.82</v>
      </c>
      <c r="E210" s="456" t="s">
        <v>28913</v>
      </c>
    </row>
    <row r="211" spans="1:5" ht="30" customHeight="1" x14ac:dyDescent="0.25">
      <c r="A211" s="455">
        <v>40345</v>
      </c>
      <c r="B211" s="459" t="s">
        <v>29126</v>
      </c>
      <c r="C211" s="457" t="s">
        <v>15719</v>
      </c>
      <c r="D211" s="461">
        <v>61.45</v>
      </c>
      <c r="E211" s="456" t="s">
        <v>28913</v>
      </c>
    </row>
    <row r="212" spans="1:5" ht="30" customHeight="1" x14ac:dyDescent="0.25">
      <c r="A212" s="455">
        <v>40343</v>
      </c>
      <c r="B212" s="459" t="s">
        <v>29127</v>
      </c>
      <c r="C212" s="457" t="s">
        <v>15679</v>
      </c>
      <c r="D212" s="461">
        <v>361.13</v>
      </c>
      <c r="E212" s="456" t="s">
        <v>28913</v>
      </c>
    </row>
    <row r="213" spans="1:5" ht="30" customHeight="1" x14ac:dyDescent="0.25">
      <c r="A213" s="455">
        <v>40344</v>
      </c>
      <c r="B213" s="456" t="s">
        <v>29128</v>
      </c>
      <c r="C213" s="457" t="s">
        <v>15679</v>
      </c>
      <c r="D213" s="461">
        <v>269.77</v>
      </c>
      <c r="E213" s="456" t="s">
        <v>28913</v>
      </c>
    </row>
    <row r="214" spans="1:5" ht="30" customHeight="1" x14ac:dyDescent="0.2">
      <c r="A214" s="455">
        <v>41027</v>
      </c>
      <c r="B214" s="456" t="s">
        <v>29129</v>
      </c>
      <c r="C214" s="457" t="s">
        <v>15679</v>
      </c>
      <c r="D214" s="461">
        <v>26.92</v>
      </c>
      <c r="E214" s="458"/>
    </row>
    <row r="215" spans="1:5" ht="30" customHeight="1" x14ac:dyDescent="0.2">
      <c r="A215" s="455">
        <v>40337</v>
      </c>
      <c r="B215" s="456" t="s">
        <v>29130</v>
      </c>
      <c r="C215" s="457" t="s">
        <v>15719</v>
      </c>
      <c r="D215" s="461">
        <v>133.22</v>
      </c>
      <c r="E215" s="458"/>
    </row>
    <row r="216" spans="1:5" ht="30" customHeight="1" x14ac:dyDescent="0.2">
      <c r="A216" s="455">
        <v>40395</v>
      </c>
      <c r="B216" s="456" t="s">
        <v>29131</v>
      </c>
      <c r="C216" s="457" t="s">
        <v>15719</v>
      </c>
      <c r="D216" s="461">
        <v>24.02</v>
      </c>
      <c r="E216" s="458"/>
    </row>
    <row r="217" spans="1:5" ht="30" customHeight="1" x14ac:dyDescent="0.2">
      <c r="A217" s="455">
        <v>40300</v>
      </c>
      <c r="B217" s="456" t="s">
        <v>29132</v>
      </c>
      <c r="C217" s="457" t="s">
        <v>15679</v>
      </c>
      <c r="D217" s="461">
        <v>51.3</v>
      </c>
      <c r="E217" s="458"/>
    </row>
    <row r="218" spans="1:5" ht="30" customHeight="1" x14ac:dyDescent="0.25">
      <c r="A218" s="455">
        <v>40348</v>
      </c>
      <c r="B218" s="456" t="s">
        <v>29133</v>
      </c>
      <c r="C218" s="457" t="s">
        <v>15679</v>
      </c>
      <c r="D218" s="461">
        <v>438.14</v>
      </c>
      <c r="E218" s="456" t="s">
        <v>28913</v>
      </c>
    </row>
    <row r="219" spans="1:5" ht="30" customHeight="1" x14ac:dyDescent="0.25">
      <c r="A219" s="455">
        <v>40347</v>
      </c>
      <c r="B219" s="456" t="s">
        <v>29134</v>
      </c>
      <c r="C219" s="457" t="s">
        <v>15679</v>
      </c>
      <c r="D219" s="461">
        <v>738.61</v>
      </c>
      <c r="E219" s="456" t="s">
        <v>28913</v>
      </c>
    </row>
    <row r="220" spans="1:5" ht="30" customHeight="1" x14ac:dyDescent="0.25">
      <c r="A220" s="455">
        <v>41415</v>
      </c>
      <c r="B220" s="456" t="s">
        <v>29135</v>
      </c>
      <c r="C220" s="457" t="s">
        <v>15679</v>
      </c>
      <c r="D220" s="461">
        <v>449.2</v>
      </c>
      <c r="E220" s="456" t="s">
        <v>28913</v>
      </c>
    </row>
    <row r="221" spans="1:5" ht="30" customHeight="1" x14ac:dyDescent="0.2">
      <c r="A221" s="455">
        <v>42257</v>
      </c>
      <c r="B221" s="456" t="s">
        <v>29136</v>
      </c>
      <c r="C221" s="457" t="s">
        <v>15679</v>
      </c>
      <c r="D221" s="461">
        <v>7.23</v>
      </c>
      <c r="E221" s="458"/>
    </row>
    <row r="222" spans="1:5" ht="30" customHeight="1" x14ac:dyDescent="0.25">
      <c r="A222" s="455">
        <v>40519</v>
      </c>
      <c r="B222" s="456" t="s">
        <v>29137</v>
      </c>
      <c r="C222" s="457" t="s">
        <v>15747</v>
      </c>
      <c r="D222" s="461">
        <v>258.39999999999998</v>
      </c>
      <c r="E222" s="456" t="s">
        <v>28913</v>
      </c>
    </row>
    <row r="223" spans="1:5" ht="30" customHeight="1" x14ac:dyDescent="0.25">
      <c r="A223" s="455">
        <v>40520</v>
      </c>
      <c r="B223" s="456" t="s">
        <v>29138</v>
      </c>
      <c r="C223" s="457" t="s">
        <v>15747</v>
      </c>
      <c r="D223" s="461">
        <v>403.27</v>
      </c>
      <c r="E223" s="456" t="s">
        <v>28913</v>
      </c>
    </row>
    <row r="224" spans="1:5" ht="30" customHeight="1" x14ac:dyDescent="0.25">
      <c r="A224" s="455">
        <v>40521</v>
      </c>
      <c r="B224" s="456" t="s">
        <v>29139</v>
      </c>
      <c r="C224" s="457" t="s">
        <v>15747</v>
      </c>
      <c r="D224" s="461">
        <v>579.64</v>
      </c>
      <c r="E224" s="456" t="s">
        <v>28913</v>
      </c>
    </row>
    <row r="225" spans="1:5" ht="30" customHeight="1" x14ac:dyDescent="0.25">
      <c r="A225" s="455">
        <v>40522</v>
      </c>
      <c r="B225" s="456" t="s">
        <v>29140</v>
      </c>
      <c r="C225" s="457" t="s">
        <v>15747</v>
      </c>
      <c r="D225" s="461">
        <v>781.88</v>
      </c>
      <c r="E225" s="456" t="s">
        <v>28913</v>
      </c>
    </row>
    <row r="226" spans="1:5" ht="30" customHeight="1" x14ac:dyDescent="0.25">
      <c r="A226" s="455">
        <v>40523</v>
      </c>
      <c r="B226" s="456" t="s">
        <v>29141</v>
      </c>
      <c r="C226" s="457" t="s">
        <v>15747</v>
      </c>
      <c r="D226" s="461">
        <v>1127.81</v>
      </c>
      <c r="E226" s="456" t="s">
        <v>28913</v>
      </c>
    </row>
    <row r="227" spans="1:5" ht="30" customHeight="1" x14ac:dyDescent="0.25">
      <c r="A227" s="455">
        <v>40513</v>
      </c>
      <c r="B227" s="456" t="s">
        <v>29142</v>
      </c>
      <c r="C227" s="457" t="s">
        <v>15747</v>
      </c>
      <c r="D227" s="461">
        <v>93.45</v>
      </c>
      <c r="E227" s="456" t="s">
        <v>28913</v>
      </c>
    </row>
    <row r="228" spans="1:5" ht="30" customHeight="1" x14ac:dyDescent="0.25">
      <c r="A228" s="455">
        <v>40514</v>
      </c>
      <c r="B228" s="456" t="s">
        <v>29143</v>
      </c>
      <c r="C228" s="457" t="s">
        <v>15747</v>
      </c>
      <c r="D228" s="461">
        <v>155.72999999999999</v>
      </c>
      <c r="E228" s="456" t="s">
        <v>28913</v>
      </c>
    </row>
    <row r="229" spans="1:5" ht="30" customHeight="1" x14ac:dyDescent="0.25">
      <c r="A229" s="455">
        <v>40515</v>
      </c>
      <c r="B229" s="456" t="s">
        <v>29144</v>
      </c>
      <c r="C229" s="457" t="s">
        <v>15747</v>
      </c>
      <c r="D229" s="461">
        <v>236.75</v>
      </c>
      <c r="E229" s="456" t="s">
        <v>28913</v>
      </c>
    </row>
    <row r="230" spans="1:5" ht="30" customHeight="1" x14ac:dyDescent="0.25">
      <c r="A230" s="455">
        <v>40516</v>
      </c>
      <c r="B230" s="456" t="s">
        <v>29145</v>
      </c>
      <c r="C230" s="457" t="s">
        <v>15747</v>
      </c>
      <c r="D230" s="461">
        <v>333.31</v>
      </c>
      <c r="E230" s="456" t="s">
        <v>28913</v>
      </c>
    </row>
    <row r="231" spans="1:5" ht="30" customHeight="1" x14ac:dyDescent="0.25">
      <c r="A231" s="455">
        <v>40517</v>
      </c>
      <c r="B231" s="456" t="s">
        <v>29146</v>
      </c>
      <c r="C231" s="457" t="s">
        <v>15747</v>
      </c>
      <c r="D231" s="461">
        <v>443.24</v>
      </c>
      <c r="E231" s="456" t="s">
        <v>28913</v>
      </c>
    </row>
    <row r="232" spans="1:5" ht="30" customHeight="1" x14ac:dyDescent="0.25">
      <c r="A232" s="455">
        <v>40518</v>
      </c>
      <c r="B232" s="456" t="s">
        <v>29147</v>
      </c>
      <c r="C232" s="457" t="s">
        <v>15747</v>
      </c>
      <c r="D232" s="461">
        <v>628.69000000000005</v>
      </c>
      <c r="E232" s="456" t="s">
        <v>28913</v>
      </c>
    </row>
    <row r="233" spans="1:5" ht="30" customHeight="1" x14ac:dyDescent="0.25">
      <c r="A233" s="455">
        <v>40524</v>
      </c>
      <c r="B233" s="456" t="s">
        <v>29148</v>
      </c>
      <c r="C233" s="457" t="s">
        <v>15747</v>
      </c>
      <c r="D233" s="461">
        <v>359.36</v>
      </c>
      <c r="E233" s="456" t="s">
        <v>28913</v>
      </c>
    </row>
    <row r="234" spans="1:5" ht="30" customHeight="1" x14ac:dyDescent="0.25">
      <c r="A234" s="455">
        <v>40525</v>
      </c>
      <c r="B234" s="456" t="s">
        <v>29149</v>
      </c>
      <c r="C234" s="457" t="s">
        <v>15747</v>
      </c>
      <c r="D234" s="461">
        <v>570.65</v>
      </c>
      <c r="E234" s="456" t="s">
        <v>28913</v>
      </c>
    </row>
    <row r="235" spans="1:5" ht="30" customHeight="1" x14ac:dyDescent="0.25">
      <c r="A235" s="455">
        <v>40526</v>
      </c>
      <c r="B235" s="456" t="s">
        <v>29150</v>
      </c>
      <c r="C235" s="457" t="s">
        <v>15747</v>
      </c>
      <c r="D235" s="461">
        <v>825.53</v>
      </c>
      <c r="E235" s="456" t="s">
        <v>28913</v>
      </c>
    </row>
    <row r="236" spans="1:5" ht="30" customHeight="1" x14ac:dyDescent="0.25">
      <c r="A236" s="455">
        <v>40527</v>
      </c>
      <c r="B236" s="456" t="s">
        <v>29151</v>
      </c>
      <c r="C236" s="457" t="s">
        <v>15747</v>
      </c>
      <c r="D236" s="461">
        <v>1120.53</v>
      </c>
      <c r="E236" s="456" t="s">
        <v>28913</v>
      </c>
    </row>
    <row r="237" spans="1:5" ht="30" customHeight="1" x14ac:dyDescent="0.25">
      <c r="A237" s="455">
        <v>40528</v>
      </c>
      <c r="B237" s="456" t="s">
        <v>29152</v>
      </c>
      <c r="C237" s="457" t="s">
        <v>15747</v>
      </c>
      <c r="D237" s="461">
        <v>1626.94</v>
      </c>
      <c r="E237" s="456" t="s">
        <v>28913</v>
      </c>
    </row>
    <row r="238" spans="1:5" ht="30" customHeight="1" x14ac:dyDescent="0.25">
      <c r="A238" s="455">
        <v>41177</v>
      </c>
      <c r="B238" s="456" t="s">
        <v>29153</v>
      </c>
      <c r="C238" s="457" t="s">
        <v>15747</v>
      </c>
      <c r="D238" s="461">
        <v>46.17</v>
      </c>
      <c r="E238" s="456" t="s">
        <v>28913</v>
      </c>
    </row>
    <row r="239" spans="1:5" ht="30" customHeight="1" x14ac:dyDescent="0.25">
      <c r="A239" s="455"/>
      <c r="B239" s="456" t="s">
        <v>21</v>
      </c>
      <c r="C239" s="457"/>
      <c r="D239" s="461"/>
      <c r="E239" s="456"/>
    </row>
    <row r="240" spans="1:5" ht="30" customHeight="1" x14ac:dyDescent="0.25">
      <c r="A240" s="455">
        <v>41172</v>
      </c>
      <c r="B240" s="456" t="s">
        <v>29154</v>
      </c>
      <c r="C240" s="457" t="s">
        <v>15747</v>
      </c>
      <c r="D240" s="461">
        <v>83.26</v>
      </c>
      <c r="E240" s="456" t="s">
        <v>28913</v>
      </c>
    </row>
    <row r="241" spans="1:5" ht="30" customHeight="1" x14ac:dyDescent="0.2">
      <c r="A241" s="455">
        <v>40620</v>
      </c>
      <c r="B241" s="456" t="s">
        <v>29155</v>
      </c>
      <c r="C241" s="457" t="s">
        <v>25226</v>
      </c>
      <c r="D241" s="461">
        <v>14613.96</v>
      </c>
      <c r="E241" s="458"/>
    </row>
    <row r="242" spans="1:5" ht="30" customHeight="1" x14ac:dyDescent="0.2">
      <c r="A242" s="455">
        <v>40626</v>
      </c>
      <c r="B242" s="456" t="s">
        <v>29156</v>
      </c>
      <c r="C242" s="457" t="s">
        <v>25226</v>
      </c>
      <c r="D242" s="461">
        <v>14029.1</v>
      </c>
      <c r="E242" s="458"/>
    </row>
    <row r="243" spans="1:5" ht="30" customHeight="1" x14ac:dyDescent="0.2">
      <c r="A243" s="455">
        <v>40621</v>
      </c>
      <c r="B243" s="456" t="s">
        <v>29157</v>
      </c>
      <c r="C243" s="457" t="s">
        <v>25226</v>
      </c>
      <c r="D243" s="461">
        <v>22235.58</v>
      </c>
      <c r="E243" s="458"/>
    </row>
    <row r="244" spans="1:5" ht="30" customHeight="1" x14ac:dyDescent="0.2">
      <c r="A244" s="455">
        <v>40622</v>
      </c>
      <c r="B244" s="456" t="s">
        <v>29158</v>
      </c>
      <c r="C244" s="457" t="s">
        <v>25226</v>
      </c>
      <c r="D244" s="461">
        <v>34438.800000000003</v>
      </c>
      <c r="E244" s="458"/>
    </row>
    <row r="245" spans="1:5" ht="30" customHeight="1" x14ac:dyDescent="0.2">
      <c r="A245" s="455">
        <v>40627</v>
      </c>
      <c r="B245" s="456" t="s">
        <v>29159</v>
      </c>
      <c r="C245" s="457" t="s">
        <v>25226</v>
      </c>
      <c r="D245" s="461">
        <v>25685.52</v>
      </c>
      <c r="E245" s="458"/>
    </row>
    <row r="246" spans="1:5" ht="30" customHeight="1" x14ac:dyDescent="0.2">
      <c r="A246" s="455">
        <v>40623</v>
      </c>
      <c r="B246" s="456" t="s">
        <v>29160</v>
      </c>
      <c r="C246" s="457" t="s">
        <v>25226</v>
      </c>
      <c r="D246" s="461">
        <v>30832.43</v>
      </c>
      <c r="E246" s="458"/>
    </row>
    <row r="247" spans="1:5" ht="30" customHeight="1" x14ac:dyDescent="0.2">
      <c r="A247" s="455">
        <v>40624</v>
      </c>
      <c r="B247" s="456" t="s">
        <v>29161</v>
      </c>
      <c r="C247" s="457" t="s">
        <v>25226</v>
      </c>
      <c r="D247" s="461">
        <v>39026.620000000003</v>
      </c>
      <c r="E247" s="458"/>
    </row>
    <row r="248" spans="1:5" ht="30" customHeight="1" x14ac:dyDescent="0.2">
      <c r="A248" s="455">
        <v>40625</v>
      </c>
      <c r="B248" s="456" t="s">
        <v>29162</v>
      </c>
      <c r="C248" s="457" t="s">
        <v>25226</v>
      </c>
      <c r="D248" s="461">
        <v>43765.93</v>
      </c>
      <c r="E248" s="458"/>
    </row>
    <row r="249" spans="1:5" ht="30" customHeight="1" x14ac:dyDescent="0.2">
      <c r="A249" s="455">
        <v>40613</v>
      </c>
      <c r="B249" s="456" t="s">
        <v>29163</v>
      </c>
      <c r="C249" s="457" t="s">
        <v>25226</v>
      </c>
      <c r="D249" s="461">
        <v>12769.09</v>
      </c>
      <c r="E249" s="458"/>
    </row>
    <row r="250" spans="1:5" ht="30" customHeight="1" x14ac:dyDescent="0.2">
      <c r="A250" s="455">
        <v>40614</v>
      </c>
      <c r="B250" s="456" t="s">
        <v>29164</v>
      </c>
      <c r="C250" s="457" t="s">
        <v>25226</v>
      </c>
      <c r="D250" s="461">
        <v>19538.72</v>
      </c>
      <c r="E250" s="458"/>
    </row>
    <row r="251" spans="1:5" ht="30" customHeight="1" x14ac:dyDescent="0.2">
      <c r="A251" s="455">
        <v>40615</v>
      </c>
      <c r="B251" s="456" t="s">
        <v>29165</v>
      </c>
      <c r="C251" s="457" t="s">
        <v>25226</v>
      </c>
      <c r="D251" s="461">
        <v>29240.62</v>
      </c>
      <c r="E251" s="458"/>
    </row>
    <row r="252" spans="1:5" ht="30" customHeight="1" x14ac:dyDescent="0.2">
      <c r="A252" s="455">
        <v>40616</v>
      </c>
      <c r="B252" s="456" t="s">
        <v>29166</v>
      </c>
      <c r="C252" s="457" t="s">
        <v>25226</v>
      </c>
      <c r="D252" s="461">
        <v>25621.05</v>
      </c>
      <c r="E252" s="458"/>
    </row>
    <row r="253" spans="1:5" ht="30" customHeight="1" x14ac:dyDescent="0.2">
      <c r="A253" s="455">
        <v>40617</v>
      </c>
      <c r="B253" s="456" t="s">
        <v>29167</v>
      </c>
      <c r="C253" s="457" t="s">
        <v>25226</v>
      </c>
      <c r="D253" s="461">
        <v>32661.03</v>
      </c>
      <c r="E253" s="458"/>
    </row>
    <row r="254" spans="1:5" ht="30" customHeight="1" x14ac:dyDescent="0.2">
      <c r="A254" s="455">
        <v>40618</v>
      </c>
      <c r="B254" s="456" t="s">
        <v>29168</v>
      </c>
      <c r="C254" s="457" t="s">
        <v>25226</v>
      </c>
      <c r="D254" s="461">
        <v>36543.43</v>
      </c>
      <c r="E254" s="458"/>
    </row>
    <row r="255" spans="1:5" ht="30" customHeight="1" x14ac:dyDescent="0.2">
      <c r="A255" s="455">
        <v>40629</v>
      </c>
      <c r="B255" s="456" t="s">
        <v>29169</v>
      </c>
      <c r="C255" s="457" t="s">
        <v>25226</v>
      </c>
      <c r="D255" s="461">
        <v>18018.71</v>
      </c>
      <c r="E255" s="458"/>
    </row>
    <row r="256" spans="1:5" ht="30" customHeight="1" x14ac:dyDescent="0.2">
      <c r="A256" s="455">
        <v>40630</v>
      </c>
      <c r="B256" s="456" t="s">
        <v>29170</v>
      </c>
      <c r="C256" s="457" t="s">
        <v>25226</v>
      </c>
      <c r="D256" s="461">
        <v>27128.51</v>
      </c>
      <c r="E256" s="458"/>
    </row>
    <row r="257" spans="1:5" ht="30" customHeight="1" x14ac:dyDescent="0.2">
      <c r="A257" s="455">
        <v>40631</v>
      </c>
      <c r="B257" s="456" t="s">
        <v>29171</v>
      </c>
      <c r="C257" s="457" t="s">
        <v>25226</v>
      </c>
      <c r="D257" s="461">
        <v>40848.26</v>
      </c>
      <c r="E257" s="458"/>
    </row>
    <row r="258" spans="1:5" ht="30" customHeight="1" x14ac:dyDescent="0.2">
      <c r="A258" s="455">
        <v>40632</v>
      </c>
      <c r="B258" s="456" t="s">
        <v>29172</v>
      </c>
      <c r="C258" s="457" t="s">
        <v>25226</v>
      </c>
      <c r="D258" s="461">
        <v>37712.449999999997</v>
      </c>
      <c r="E258" s="458"/>
    </row>
    <row r="259" spans="1:5" ht="30" customHeight="1" x14ac:dyDescent="0.2">
      <c r="A259" s="455">
        <v>40633</v>
      </c>
      <c r="B259" s="456" t="s">
        <v>29173</v>
      </c>
      <c r="C259" s="457" t="s">
        <v>25226</v>
      </c>
      <c r="D259" s="461">
        <v>46482.5</v>
      </c>
      <c r="E259" s="458"/>
    </row>
    <row r="260" spans="1:5" ht="30" customHeight="1" x14ac:dyDescent="0.2">
      <c r="A260" s="455">
        <v>40634</v>
      </c>
      <c r="B260" s="456" t="s">
        <v>29174</v>
      </c>
      <c r="C260" s="457" t="s">
        <v>25226</v>
      </c>
      <c r="D260" s="461">
        <v>52584.92</v>
      </c>
      <c r="E260" s="458"/>
    </row>
    <row r="261" spans="1:5" ht="30" customHeight="1" x14ac:dyDescent="0.25">
      <c r="A261" s="455">
        <v>40535</v>
      </c>
      <c r="B261" s="456" t="s">
        <v>29175</v>
      </c>
      <c r="C261" s="457" t="s">
        <v>25226</v>
      </c>
      <c r="D261" s="461">
        <v>1338.77</v>
      </c>
      <c r="E261" s="456" t="s">
        <v>28913</v>
      </c>
    </row>
    <row r="262" spans="1:5" ht="30" customHeight="1" x14ac:dyDescent="0.25">
      <c r="A262" s="455">
        <v>40536</v>
      </c>
      <c r="B262" s="456" t="s">
        <v>29176</v>
      </c>
      <c r="C262" s="457" t="s">
        <v>25226</v>
      </c>
      <c r="D262" s="461">
        <v>2211.65</v>
      </c>
      <c r="E262" s="456" t="s">
        <v>28913</v>
      </c>
    </row>
    <row r="263" spans="1:5" ht="30" customHeight="1" x14ac:dyDescent="0.25">
      <c r="A263" s="455">
        <v>40537</v>
      </c>
      <c r="B263" s="456" t="s">
        <v>29177</v>
      </c>
      <c r="C263" s="457" t="s">
        <v>25226</v>
      </c>
      <c r="D263" s="461">
        <v>4139</v>
      </c>
      <c r="E263" s="456" t="s">
        <v>28913</v>
      </c>
    </row>
    <row r="264" spans="1:5" ht="30" customHeight="1" x14ac:dyDescent="0.25">
      <c r="A264" s="455">
        <v>40538</v>
      </c>
      <c r="B264" s="456" t="s">
        <v>29178</v>
      </c>
      <c r="C264" s="457" t="s">
        <v>25226</v>
      </c>
      <c r="D264" s="461">
        <v>5952.27</v>
      </c>
      <c r="E264" s="456" t="s">
        <v>28913</v>
      </c>
    </row>
    <row r="265" spans="1:5" ht="30" customHeight="1" x14ac:dyDescent="0.25">
      <c r="A265" s="455">
        <v>40539</v>
      </c>
      <c r="B265" s="456" t="s">
        <v>29179</v>
      </c>
      <c r="C265" s="457" t="s">
        <v>25226</v>
      </c>
      <c r="D265" s="461">
        <v>10401.26</v>
      </c>
      <c r="E265" s="456" t="s">
        <v>28913</v>
      </c>
    </row>
    <row r="266" spans="1:5" ht="30" customHeight="1" x14ac:dyDescent="0.25">
      <c r="A266" s="455">
        <v>40529</v>
      </c>
      <c r="B266" s="456" t="s">
        <v>29180</v>
      </c>
      <c r="C266" s="457" t="s">
        <v>25226</v>
      </c>
      <c r="D266" s="461">
        <v>390</v>
      </c>
      <c r="E266" s="456" t="s">
        <v>28913</v>
      </c>
    </row>
    <row r="267" spans="1:5" ht="30" customHeight="1" x14ac:dyDescent="0.25">
      <c r="A267" s="455">
        <v>40530</v>
      </c>
      <c r="B267" s="456" t="s">
        <v>29181</v>
      </c>
      <c r="C267" s="457" t="s">
        <v>25226</v>
      </c>
      <c r="D267" s="461">
        <v>1181.7</v>
      </c>
      <c r="E267" s="456" t="s">
        <v>28913</v>
      </c>
    </row>
    <row r="268" spans="1:5" ht="30" customHeight="1" x14ac:dyDescent="0.25">
      <c r="A268" s="455">
        <v>40531</v>
      </c>
      <c r="B268" s="456" t="s">
        <v>29182</v>
      </c>
      <c r="C268" s="457" t="s">
        <v>25226</v>
      </c>
      <c r="D268" s="461">
        <v>1949.2</v>
      </c>
      <c r="E268" s="456" t="s">
        <v>28913</v>
      </c>
    </row>
    <row r="269" spans="1:5" ht="30" customHeight="1" x14ac:dyDescent="0.25">
      <c r="A269" s="455">
        <v>40532</v>
      </c>
      <c r="B269" s="456" t="s">
        <v>29183</v>
      </c>
      <c r="C269" s="457" t="s">
        <v>25226</v>
      </c>
      <c r="D269" s="461">
        <v>2979.07</v>
      </c>
      <c r="E269" s="456" t="s">
        <v>28913</v>
      </c>
    </row>
    <row r="270" spans="1:5" ht="30" customHeight="1" x14ac:dyDescent="0.25">
      <c r="A270" s="455">
        <v>40533</v>
      </c>
      <c r="B270" s="456" t="s">
        <v>29184</v>
      </c>
      <c r="C270" s="457" t="s">
        <v>25226</v>
      </c>
      <c r="D270" s="461">
        <v>4272.07</v>
      </c>
      <c r="E270" s="456" t="s">
        <v>28913</v>
      </c>
    </row>
    <row r="271" spans="1:5" ht="30" customHeight="1" x14ac:dyDescent="0.25">
      <c r="A271" s="455">
        <v>40534</v>
      </c>
      <c r="B271" s="456" t="s">
        <v>29185</v>
      </c>
      <c r="C271" s="457" t="s">
        <v>25226</v>
      </c>
      <c r="D271" s="461">
        <v>7652.35</v>
      </c>
      <c r="E271" s="456" t="s">
        <v>28913</v>
      </c>
    </row>
    <row r="272" spans="1:5" ht="30" customHeight="1" x14ac:dyDescent="0.25">
      <c r="A272" s="455">
        <v>40540</v>
      </c>
      <c r="B272" s="456" t="s">
        <v>29186</v>
      </c>
      <c r="C272" s="457" t="s">
        <v>25226</v>
      </c>
      <c r="D272" s="461">
        <v>1665.48</v>
      </c>
      <c r="E272" s="456" t="s">
        <v>28913</v>
      </c>
    </row>
    <row r="273" spans="1:5" ht="30" customHeight="1" x14ac:dyDescent="0.25">
      <c r="A273" s="455">
        <v>40541</v>
      </c>
      <c r="B273" s="456" t="s">
        <v>29187</v>
      </c>
      <c r="C273" s="457" t="s">
        <v>25226</v>
      </c>
      <c r="D273" s="461">
        <v>2707.14</v>
      </c>
      <c r="E273" s="456" t="s">
        <v>28913</v>
      </c>
    </row>
    <row r="274" spans="1:5" ht="30" customHeight="1" x14ac:dyDescent="0.25">
      <c r="A274" s="455">
        <v>40542</v>
      </c>
      <c r="B274" s="456" t="s">
        <v>29188</v>
      </c>
      <c r="C274" s="457" t="s">
        <v>25226</v>
      </c>
      <c r="D274" s="461">
        <v>5298.95</v>
      </c>
      <c r="E274" s="456" t="s">
        <v>28913</v>
      </c>
    </row>
    <row r="275" spans="1:5" ht="30" customHeight="1" x14ac:dyDescent="0.25">
      <c r="A275" s="455">
        <v>40543</v>
      </c>
      <c r="B275" s="456" t="s">
        <v>29189</v>
      </c>
      <c r="C275" s="457" t="s">
        <v>25226</v>
      </c>
      <c r="D275" s="461">
        <v>7631.53</v>
      </c>
      <c r="E275" s="456" t="s">
        <v>28913</v>
      </c>
    </row>
    <row r="276" spans="1:5" ht="30" customHeight="1" x14ac:dyDescent="0.25">
      <c r="A276" s="455">
        <v>40544</v>
      </c>
      <c r="B276" s="456" t="s">
        <v>29190</v>
      </c>
      <c r="C276" s="457" t="s">
        <v>25226</v>
      </c>
      <c r="D276" s="461">
        <v>13202.03</v>
      </c>
      <c r="E276" s="456" t="s">
        <v>28913</v>
      </c>
    </row>
    <row r="277" spans="1:5" ht="30" customHeight="1" x14ac:dyDescent="0.2">
      <c r="A277" s="455">
        <v>40565</v>
      </c>
      <c r="B277" s="456" t="s">
        <v>20295</v>
      </c>
      <c r="C277" s="457" t="s">
        <v>25226</v>
      </c>
      <c r="D277" s="461">
        <v>3224.87</v>
      </c>
      <c r="E277" s="458"/>
    </row>
    <row r="278" spans="1:5" ht="30" customHeight="1" x14ac:dyDescent="0.25">
      <c r="A278" s="455">
        <v>40656</v>
      </c>
      <c r="B278" s="456" t="s">
        <v>29191</v>
      </c>
      <c r="C278" s="457" t="s">
        <v>25226</v>
      </c>
      <c r="D278" s="461">
        <v>248.99</v>
      </c>
      <c r="E278" s="456" t="s">
        <v>28913</v>
      </c>
    </row>
    <row r="279" spans="1:5" ht="30" customHeight="1" x14ac:dyDescent="0.25">
      <c r="A279" s="455">
        <v>41102</v>
      </c>
      <c r="B279" s="459" t="s">
        <v>29192</v>
      </c>
      <c r="C279" s="457" t="s">
        <v>15747</v>
      </c>
      <c r="D279" s="461">
        <v>2443.33</v>
      </c>
      <c r="E279" s="456" t="s">
        <v>28913</v>
      </c>
    </row>
    <row r="280" spans="1:5" ht="30" customHeight="1" x14ac:dyDescent="0.25">
      <c r="A280" s="455">
        <v>41103</v>
      </c>
      <c r="B280" s="459" t="s">
        <v>29193</v>
      </c>
      <c r="C280" s="457" t="s">
        <v>15747</v>
      </c>
      <c r="D280" s="461">
        <v>3285.35</v>
      </c>
      <c r="E280" s="456" t="s">
        <v>28913</v>
      </c>
    </row>
    <row r="281" spans="1:5" ht="30" customHeight="1" x14ac:dyDescent="0.25">
      <c r="A281" s="455">
        <v>41104</v>
      </c>
      <c r="B281" s="459" t="s">
        <v>29194</v>
      </c>
      <c r="C281" s="457" t="s">
        <v>15747</v>
      </c>
      <c r="D281" s="461">
        <v>3909.22</v>
      </c>
      <c r="E281" s="456" t="s">
        <v>28913</v>
      </c>
    </row>
    <row r="282" spans="1:5" ht="30" customHeight="1" x14ac:dyDescent="0.25">
      <c r="A282" s="455">
        <v>41155</v>
      </c>
      <c r="B282" s="459" t="s">
        <v>29195</v>
      </c>
      <c r="C282" s="457" t="s">
        <v>15747</v>
      </c>
      <c r="D282" s="461">
        <v>4764.58</v>
      </c>
      <c r="E282" s="456" t="s">
        <v>28913</v>
      </c>
    </row>
    <row r="283" spans="1:5" ht="30" customHeight="1" x14ac:dyDescent="0.25">
      <c r="A283" s="455">
        <v>40635</v>
      </c>
      <c r="B283" s="459" t="s">
        <v>29196</v>
      </c>
      <c r="C283" s="457" t="s">
        <v>15747</v>
      </c>
      <c r="D283" s="461">
        <v>11566.21</v>
      </c>
      <c r="E283" s="456" t="s">
        <v>28913</v>
      </c>
    </row>
    <row r="284" spans="1:5" ht="30" customHeight="1" x14ac:dyDescent="0.25">
      <c r="A284" s="455">
        <v>42230</v>
      </c>
      <c r="B284" s="459" t="s">
        <v>29197</v>
      </c>
      <c r="C284" s="457" t="s">
        <v>15747</v>
      </c>
      <c r="D284" s="461">
        <v>8448.6200000000008</v>
      </c>
      <c r="E284" s="456" t="s">
        <v>28913</v>
      </c>
    </row>
    <row r="285" spans="1:5" ht="30" customHeight="1" x14ac:dyDescent="0.2">
      <c r="A285" s="455">
        <v>40658</v>
      </c>
      <c r="B285" s="456" t="s">
        <v>29198</v>
      </c>
      <c r="C285" s="457" t="s">
        <v>15719</v>
      </c>
      <c r="D285" s="461">
        <v>5.66</v>
      </c>
      <c r="E285" s="458"/>
    </row>
    <row r="286" spans="1:5" ht="30" customHeight="1" x14ac:dyDescent="0.2">
      <c r="A286" s="455">
        <v>41161</v>
      </c>
      <c r="B286" s="456" t="s">
        <v>29199</v>
      </c>
      <c r="C286" s="457" t="s">
        <v>25226</v>
      </c>
      <c r="D286" s="461">
        <v>4391.8100000000004</v>
      </c>
      <c r="E286" s="458"/>
    </row>
    <row r="287" spans="1:5" ht="30" customHeight="1" x14ac:dyDescent="0.2">
      <c r="A287" s="455">
        <v>40563</v>
      </c>
      <c r="B287" s="456" t="s">
        <v>29200</v>
      </c>
      <c r="C287" s="457" t="s">
        <v>25226</v>
      </c>
      <c r="D287" s="461">
        <v>4603.6099999999997</v>
      </c>
      <c r="E287" s="458"/>
    </row>
    <row r="288" spans="1:5" ht="30" customHeight="1" x14ac:dyDescent="0.2">
      <c r="A288" s="455">
        <v>40564</v>
      </c>
      <c r="B288" s="456" t="s">
        <v>29201</v>
      </c>
      <c r="C288" s="457" t="s">
        <v>25226</v>
      </c>
      <c r="D288" s="461">
        <v>5655.83</v>
      </c>
      <c r="E288" s="458"/>
    </row>
    <row r="289" spans="1:5" ht="30" customHeight="1" x14ac:dyDescent="0.25">
      <c r="A289" s="455">
        <v>41333</v>
      </c>
      <c r="B289" s="456" t="s">
        <v>29202</v>
      </c>
      <c r="C289" s="457" t="s">
        <v>25226</v>
      </c>
      <c r="D289" s="461">
        <v>2226.7800000000002</v>
      </c>
      <c r="E289" s="456" t="s">
        <v>28913</v>
      </c>
    </row>
    <row r="290" spans="1:5" ht="30" customHeight="1" x14ac:dyDescent="0.25">
      <c r="A290" s="455">
        <v>40545</v>
      </c>
      <c r="B290" s="456" t="s">
        <v>29203</v>
      </c>
      <c r="C290" s="457" t="s">
        <v>25226</v>
      </c>
      <c r="D290" s="461">
        <v>2154.59</v>
      </c>
      <c r="E290" s="456" t="s">
        <v>28913</v>
      </c>
    </row>
    <row r="291" spans="1:5" ht="30" customHeight="1" x14ac:dyDescent="0.25">
      <c r="A291" s="455">
        <v>40546</v>
      </c>
      <c r="B291" s="456" t="s">
        <v>29204</v>
      </c>
      <c r="C291" s="457" t="s">
        <v>25226</v>
      </c>
      <c r="D291" s="461">
        <v>3342.26</v>
      </c>
      <c r="E291" s="456" t="s">
        <v>28913</v>
      </c>
    </row>
    <row r="292" spans="1:5" ht="30" customHeight="1" x14ac:dyDescent="0.25">
      <c r="A292" s="455">
        <v>40547</v>
      </c>
      <c r="B292" s="456" t="s">
        <v>29205</v>
      </c>
      <c r="C292" s="457" t="s">
        <v>25226</v>
      </c>
      <c r="D292" s="461">
        <v>4152.1499999999996</v>
      </c>
      <c r="E292" s="456" t="s">
        <v>28913</v>
      </c>
    </row>
    <row r="293" spans="1:5" ht="30" customHeight="1" x14ac:dyDescent="0.25">
      <c r="A293" s="455">
        <v>40548</v>
      </c>
      <c r="B293" s="456" t="s">
        <v>29206</v>
      </c>
      <c r="C293" s="457" t="s">
        <v>25226</v>
      </c>
      <c r="D293" s="461">
        <v>4932.18</v>
      </c>
      <c r="E293" s="456" t="s">
        <v>28913</v>
      </c>
    </row>
    <row r="294" spans="1:5" ht="30" customHeight="1" x14ac:dyDescent="0.2">
      <c r="A294" s="455">
        <v>40549</v>
      </c>
      <c r="B294" s="456" t="s">
        <v>29207</v>
      </c>
      <c r="C294" s="457" t="s">
        <v>25226</v>
      </c>
      <c r="D294" s="461">
        <v>1420.52</v>
      </c>
      <c r="E294" s="458"/>
    </row>
    <row r="295" spans="1:5" ht="30" customHeight="1" x14ac:dyDescent="0.2">
      <c r="A295" s="455">
        <v>40550</v>
      </c>
      <c r="B295" s="456" t="s">
        <v>29208</v>
      </c>
      <c r="C295" s="457" t="s">
        <v>25226</v>
      </c>
      <c r="D295" s="461">
        <v>1796.58</v>
      </c>
      <c r="E295" s="458"/>
    </row>
    <row r="296" spans="1:5" ht="30" customHeight="1" x14ac:dyDescent="0.2">
      <c r="A296" s="455">
        <v>40551</v>
      </c>
      <c r="B296" s="456" t="s">
        <v>29209</v>
      </c>
      <c r="C296" s="457" t="s">
        <v>25226</v>
      </c>
      <c r="D296" s="461">
        <v>2262.08</v>
      </c>
      <c r="E296" s="458"/>
    </row>
    <row r="297" spans="1:5" ht="30" customHeight="1" x14ac:dyDescent="0.2">
      <c r="A297" s="455">
        <v>40552</v>
      </c>
      <c r="B297" s="456" t="s">
        <v>29210</v>
      </c>
      <c r="C297" s="457" t="s">
        <v>25226</v>
      </c>
      <c r="D297" s="461">
        <v>3609.49</v>
      </c>
      <c r="E297" s="458"/>
    </row>
    <row r="298" spans="1:5" ht="30" customHeight="1" x14ac:dyDescent="0.25">
      <c r="A298" s="455">
        <v>41320</v>
      </c>
      <c r="B298" s="456" t="s">
        <v>29211</v>
      </c>
      <c r="C298" s="457" t="s">
        <v>25226</v>
      </c>
      <c r="D298" s="461">
        <v>8209.7900000000009</v>
      </c>
      <c r="E298" s="456" t="s">
        <v>28913</v>
      </c>
    </row>
    <row r="299" spans="1:5" ht="30" customHeight="1" x14ac:dyDescent="0.2">
      <c r="A299" s="455">
        <v>41184</v>
      </c>
      <c r="B299" s="456" t="s">
        <v>29212</v>
      </c>
      <c r="C299" s="457" t="s">
        <v>15747</v>
      </c>
      <c r="D299" s="461">
        <v>1321.05</v>
      </c>
      <c r="E299" s="458"/>
    </row>
    <row r="300" spans="1:5" ht="30" customHeight="1" x14ac:dyDescent="0.2">
      <c r="A300" s="455">
        <v>41338</v>
      </c>
      <c r="B300" s="456" t="s">
        <v>29213</v>
      </c>
      <c r="C300" s="457" t="s">
        <v>25226</v>
      </c>
      <c r="D300" s="461">
        <v>605.37</v>
      </c>
      <c r="E300" s="458"/>
    </row>
    <row r="301" spans="1:5" ht="30" customHeight="1" x14ac:dyDescent="0.25">
      <c r="A301" s="455">
        <v>40561</v>
      </c>
      <c r="B301" s="456" t="s">
        <v>29214</v>
      </c>
      <c r="C301" s="457" t="s">
        <v>25226</v>
      </c>
      <c r="D301" s="461">
        <v>777.22</v>
      </c>
      <c r="E301" s="456" t="s">
        <v>28913</v>
      </c>
    </row>
    <row r="302" spans="1:5" ht="30" customHeight="1" x14ac:dyDescent="0.25">
      <c r="A302" s="455">
        <v>40672</v>
      </c>
      <c r="B302" s="456" t="s">
        <v>29215</v>
      </c>
      <c r="C302" s="457" t="s">
        <v>15747</v>
      </c>
      <c r="D302" s="461">
        <v>691.95</v>
      </c>
      <c r="E302" s="456" t="s">
        <v>28913</v>
      </c>
    </row>
    <row r="303" spans="1:5" ht="30" customHeight="1" x14ac:dyDescent="0.2">
      <c r="A303" s="455">
        <v>40703</v>
      </c>
      <c r="B303" s="456" t="s">
        <v>29216</v>
      </c>
      <c r="C303" s="457" t="s">
        <v>15747</v>
      </c>
      <c r="D303" s="461">
        <v>205.72</v>
      </c>
      <c r="E303" s="458"/>
    </row>
    <row r="304" spans="1:5" ht="30" customHeight="1" x14ac:dyDescent="0.2">
      <c r="A304" s="455">
        <v>40671</v>
      </c>
      <c r="B304" s="456" t="s">
        <v>29217</v>
      </c>
      <c r="C304" s="457" t="s">
        <v>15747</v>
      </c>
      <c r="D304" s="461">
        <v>261.98</v>
      </c>
      <c r="E304" s="458"/>
    </row>
    <row r="305" spans="1:5" ht="30" customHeight="1" x14ac:dyDescent="0.25">
      <c r="A305" s="455">
        <v>41016</v>
      </c>
      <c r="B305" s="456" t="s">
        <v>29218</v>
      </c>
      <c r="C305" s="457" t="s">
        <v>15747</v>
      </c>
      <c r="D305" s="461">
        <v>193.77</v>
      </c>
      <c r="E305" s="456" t="s">
        <v>28913</v>
      </c>
    </row>
    <row r="306" spans="1:5" ht="30" customHeight="1" x14ac:dyDescent="0.2">
      <c r="A306" s="455">
        <v>40952</v>
      </c>
      <c r="B306" s="456" t="s">
        <v>29219</v>
      </c>
      <c r="C306" s="457" t="s">
        <v>15719</v>
      </c>
      <c r="D306" s="461">
        <v>36.89</v>
      </c>
      <c r="E306" s="458"/>
    </row>
    <row r="307" spans="1:5" ht="30" customHeight="1" x14ac:dyDescent="0.25">
      <c r="A307" s="455">
        <v>40953</v>
      </c>
      <c r="B307" s="456" t="s">
        <v>29220</v>
      </c>
      <c r="C307" s="457" t="s">
        <v>15747</v>
      </c>
      <c r="D307" s="461">
        <v>83.72</v>
      </c>
      <c r="E307" s="456" t="s">
        <v>28913</v>
      </c>
    </row>
    <row r="308" spans="1:5" ht="30" customHeight="1" x14ac:dyDescent="0.25">
      <c r="A308" s="455">
        <v>40708</v>
      </c>
      <c r="B308" s="459" t="s">
        <v>29221</v>
      </c>
      <c r="C308" s="457" t="s">
        <v>15719</v>
      </c>
      <c r="D308" s="461">
        <v>86.83</v>
      </c>
      <c r="E308" s="460"/>
    </row>
    <row r="309" spans="1:5" ht="30" customHeight="1" x14ac:dyDescent="0.2">
      <c r="A309" s="455">
        <v>40377</v>
      </c>
      <c r="B309" s="456" t="s">
        <v>29222</v>
      </c>
      <c r="C309" s="457" t="s">
        <v>15719</v>
      </c>
      <c r="D309" s="461">
        <v>5.52</v>
      </c>
      <c r="E309" s="458"/>
    </row>
    <row r="310" spans="1:5" ht="30" customHeight="1" x14ac:dyDescent="0.2">
      <c r="A310" s="455">
        <v>40378</v>
      </c>
      <c r="B310" s="456" t="s">
        <v>29223</v>
      </c>
      <c r="C310" s="457" t="s">
        <v>15719</v>
      </c>
      <c r="D310" s="461">
        <v>9.17</v>
      </c>
      <c r="E310" s="458"/>
    </row>
    <row r="311" spans="1:5" ht="30" customHeight="1" x14ac:dyDescent="0.2">
      <c r="A311" s="455">
        <v>41389</v>
      </c>
      <c r="B311" s="456" t="s">
        <v>29224</v>
      </c>
      <c r="C311" s="457" t="s">
        <v>15679</v>
      </c>
      <c r="D311" s="461">
        <v>4.84</v>
      </c>
      <c r="E311" s="458"/>
    </row>
    <row r="312" spans="1:5" ht="30" customHeight="1" x14ac:dyDescent="0.25">
      <c r="A312" s="455">
        <v>40715</v>
      </c>
      <c r="B312" s="459" t="s">
        <v>29225</v>
      </c>
      <c r="C312" s="457" t="s">
        <v>15679</v>
      </c>
      <c r="D312" s="461">
        <v>86.41</v>
      </c>
      <c r="E312" s="456" t="s">
        <v>28913</v>
      </c>
    </row>
    <row r="313" spans="1:5" ht="30" customHeight="1" x14ac:dyDescent="0.25">
      <c r="A313" s="455">
        <v>40716</v>
      </c>
      <c r="B313" s="459" t="s">
        <v>29226</v>
      </c>
      <c r="C313" s="457" t="s">
        <v>15679</v>
      </c>
      <c r="D313" s="461">
        <v>107.19</v>
      </c>
      <c r="E313" s="456" t="s">
        <v>28913</v>
      </c>
    </row>
    <row r="314" spans="1:5" ht="30" customHeight="1" x14ac:dyDescent="0.25">
      <c r="A314" s="455">
        <v>40717</v>
      </c>
      <c r="B314" s="459" t="s">
        <v>29227</v>
      </c>
      <c r="C314" s="457" t="s">
        <v>15679</v>
      </c>
      <c r="D314" s="461">
        <v>107.19</v>
      </c>
      <c r="E314" s="456" t="s">
        <v>28913</v>
      </c>
    </row>
    <row r="315" spans="1:5" ht="30" customHeight="1" x14ac:dyDescent="0.25">
      <c r="A315" s="455">
        <v>40718</v>
      </c>
      <c r="B315" s="459" t="s">
        <v>29228</v>
      </c>
      <c r="C315" s="457" t="s">
        <v>15679</v>
      </c>
      <c r="D315" s="461">
        <v>107.19</v>
      </c>
      <c r="E315" s="456" t="s">
        <v>28913</v>
      </c>
    </row>
    <row r="316" spans="1:5" ht="30" customHeight="1" x14ac:dyDescent="0.25">
      <c r="A316" s="455">
        <v>40652</v>
      </c>
      <c r="B316" s="456" t="s">
        <v>29229</v>
      </c>
      <c r="C316" s="457" t="s">
        <v>15747</v>
      </c>
      <c r="D316" s="461">
        <v>403.64</v>
      </c>
      <c r="E316" s="456" t="s">
        <v>28913</v>
      </c>
    </row>
    <row r="317" spans="1:5" ht="30" customHeight="1" x14ac:dyDescent="0.25">
      <c r="A317" s="455">
        <v>41090</v>
      </c>
      <c r="B317" s="459" t="s">
        <v>29230</v>
      </c>
      <c r="C317" s="457" t="s">
        <v>15679</v>
      </c>
      <c r="D317" s="461">
        <v>951.8</v>
      </c>
      <c r="E317" s="460"/>
    </row>
    <row r="318" spans="1:5" ht="30" customHeight="1" x14ac:dyDescent="0.25">
      <c r="A318" s="455">
        <v>40350</v>
      </c>
      <c r="B318" s="456" t="s">
        <v>29231</v>
      </c>
      <c r="C318" s="457" t="s">
        <v>15679</v>
      </c>
      <c r="D318" s="461">
        <v>406.22</v>
      </c>
      <c r="E318" s="456" t="s">
        <v>28913</v>
      </c>
    </row>
    <row r="319" spans="1:5" ht="30" customHeight="1" x14ac:dyDescent="0.25">
      <c r="A319" s="455">
        <v>40351</v>
      </c>
      <c r="B319" s="456" t="s">
        <v>29232</v>
      </c>
      <c r="C319" s="457" t="s">
        <v>15679</v>
      </c>
      <c r="D319" s="461">
        <v>431.39</v>
      </c>
      <c r="E319" s="456" t="s">
        <v>28913</v>
      </c>
    </row>
    <row r="320" spans="1:5" ht="30" customHeight="1" x14ac:dyDescent="0.25">
      <c r="A320" s="455">
        <v>40353</v>
      </c>
      <c r="B320" s="456" t="s">
        <v>29233</v>
      </c>
      <c r="C320" s="457" t="s">
        <v>15679</v>
      </c>
      <c r="D320" s="461">
        <v>443.94</v>
      </c>
      <c r="E320" s="456" t="s">
        <v>28913</v>
      </c>
    </row>
    <row r="321" spans="1:5" ht="30" customHeight="1" x14ac:dyDescent="0.25">
      <c r="A321" s="455">
        <v>40349</v>
      </c>
      <c r="B321" s="456" t="s">
        <v>29234</v>
      </c>
      <c r="C321" s="457" t="s">
        <v>15679</v>
      </c>
      <c r="D321" s="461">
        <v>445.13</v>
      </c>
      <c r="E321" s="456" t="s">
        <v>28913</v>
      </c>
    </row>
    <row r="322" spans="1:5" ht="30" customHeight="1" x14ac:dyDescent="0.25">
      <c r="A322" s="455">
        <v>40358</v>
      </c>
      <c r="B322" s="456" t="s">
        <v>29235</v>
      </c>
      <c r="C322" s="457" t="s">
        <v>15679</v>
      </c>
      <c r="D322" s="461">
        <v>559.88</v>
      </c>
      <c r="E322" s="456" t="s">
        <v>28913</v>
      </c>
    </row>
    <row r="323" spans="1:5" ht="30" customHeight="1" x14ac:dyDescent="0.25">
      <c r="A323" s="455">
        <v>40361</v>
      </c>
      <c r="B323" s="456" t="s">
        <v>29236</v>
      </c>
      <c r="C323" s="457" t="s">
        <v>15679</v>
      </c>
      <c r="D323" s="461">
        <v>582.75</v>
      </c>
      <c r="E323" s="456" t="s">
        <v>28913</v>
      </c>
    </row>
    <row r="324" spans="1:5" ht="30" customHeight="1" x14ac:dyDescent="0.25">
      <c r="A324" s="455">
        <v>40360</v>
      </c>
      <c r="B324" s="456" t="s">
        <v>29237</v>
      </c>
      <c r="C324" s="457" t="s">
        <v>15679</v>
      </c>
      <c r="D324" s="461">
        <v>577.79</v>
      </c>
      <c r="E324" s="456" t="s">
        <v>28913</v>
      </c>
    </row>
    <row r="325" spans="1:5" ht="30" customHeight="1" x14ac:dyDescent="0.25">
      <c r="A325" s="455">
        <v>40363</v>
      </c>
      <c r="B325" s="456" t="s">
        <v>29238</v>
      </c>
      <c r="C325" s="457" t="s">
        <v>15679</v>
      </c>
      <c r="D325" s="461">
        <v>602.36</v>
      </c>
      <c r="E325" s="456" t="s">
        <v>28913</v>
      </c>
    </row>
    <row r="326" spans="1:5" ht="30" customHeight="1" x14ac:dyDescent="0.25">
      <c r="A326" s="455">
        <v>40362</v>
      </c>
      <c r="B326" s="459" t="s">
        <v>29239</v>
      </c>
      <c r="C326" s="457" t="s">
        <v>15679</v>
      </c>
      <c r="D326" s="461">
        <v>596.80999999999995</v>
      </c>
      <c r="E326" s="456" t="s">
        <v>28913</v>
      </c>
    </row>
    <row r="327" spans="1:5" ht="30" customHeight="1" x14ac:dyDescent="0.25">
      <c r="A327" s="455">
        <v>40368</v>
      </c>
      <c r="B327" s="456" t="s">
        <v>29240</v>
      </c>
      <c r="C327" s="457" t="s">
        <v>15679</v>
      </c>
      <c r="D327" s="461">
        <v>790.88</v>
      </c>
      <c r="E327" s="456" t="s">
        <v>28913</v>
      </c>
    </row>
    <row r="328" spans="1:5" ht="30" customHeight="1" x14ac:dyDescent="0.25">
      <c r="A328" s="455">
        <v>40365</v>
      </c>
      <c r="B328" s="456" t="s">
        <v>29241</v>
      </c>
      <c r="C328" s="457" t="s">
        <v>15679</v>
      </c>
      <c r="D328" s="461">
        <v>620.48</v>
      </c>
      <c r="E328" s="456" t="s">
        <v>28913</v>
      </c>
    </row>
    <row r="329" spans="1:5" ht="30" customHeight="1" x14ac:dyDescent="0.25">
      <c r="A329" s="455">
        <v>40364</v>
      </c>
      <c r="B329" s="456" t="s">
        <v>29242</v>
      </c>
      <c r="C329" s="457" t="s">
        <v>15679</v>
      </c>
      <c r="D329" s="461">
        <v>614.38</v>
      </c>
      <c r="E329" s="456" t="s">
        <v>28913</v>
      </c>
    </row>
    <row r="330" spans="1:5" ht="30" customHeight="1" x14ac:dyDescent="0.25">
      <c r="A330" s="455">
        <v>40369</v>
      </c>
      <c r="B330" s="456" t="s">
        <v>29243</v>
      </c>
      <c r="C330" s="457" t="s">
        <v>15679</v>
      </c>
      <c r="D330" s="461">
        <v>829.61</v>
      </c>
      <c r="E330" s="456" t="s">
        <v>28913</v>
      </c>
    </row>
    <row r="331" spans="1:5" ht="30" customHeight="1" x14ac:dyDescent="0.25">
      <c r="A331" s="455">
        <v>40371</v>
      </c>
      <c r="B331" s="456" t="s">
        <v>29244</v>
      </c>
      <c r="C331" s="457" t="s">
        <v>15679</v>
      </c>
      <c r="D331" s="461">
        <v>1102.6400000000001</v>
      </c>
      <c r="E331" s="456" t="s">
        <v>28913</v>
      </c>
    </row>
    <row r="332" spans="1:5" ht="30" customHeight="1" x14ac:dyDescent="0.25">
      <c r="A332" s="455">
        <v>40467</v>
      </c>
      <c r="B332" s="459" t="s">
        <v>29245</v>
      </c>
      <c r="C332" s="457" t="s">
        <v>15747</v>
      </c>
      <c r="D332" s="461">
        <v>302.20999999999998</v>
      </c>
      <c r="E332" s="456" t="s">
        <v>28913</v>
      </c>
    </row>
    <row r="333" spans="1:5" ht="30" customHeight="1" x14ac:dyDescent="0.25">
      <c r="A333" s="455">
        <v>40468</v>
      </c>
      <c r="B333" s="459" t="s">
        <v>29246</v>
      </c>
      <c r="C333" s="457" t="s">
        <v>15747</v>
      </c>
      <c r="D333" s="461">
        <v>326.56</v>
      </c>
      <c r="E333" s="456" t="s">
        <v>28913</v>
      </c>
    </row>
    <row r="334" spans="1:5" ht="30" customHeight="1" x14ac:dyDescent="0.25">
      <c r="A334" s="455">
        <v>40469</v>
      </c>
      <c r="B334" s="459" t="s">
        <v>29247</v>
      </c>
      <c r="C334" s="457" t="s">
        <v>15747</v>
      </c>
      <c r="D334" s="461">
        <v>376</v>
      </c>
      <c r="E334" s="456" t="s">
        <v>28913</v>
      </c>
    </row>
    <row r="335" spans="1:5" ht="30" customHeight="1" x14ac:dyDescent="0.25">
      <c r="A335" s="455">
        <v>40470</v>
      </c>
      <c r="B335" s="459" t="s">
        <v>29248</v>
      </c>
      <c r="C335" s="457" t="s">
        <v>15747</v>
      </c>
      <c r="D335" s="461">
        <v>367.94</v>
      </c>
      <c r="E335" s="456" t="s">
        <v>28913</v>
      </c>
    </row>
    <row r="336" spans="1:5" ht="30" customHeight="1" x14ac:dyDescent="0.25">
      <c r="A336" s="455">
        <v>40471</v>
      </c>
      <c r="B336" s="459" t="s">
        <v>29249</v>
      </c>
      <c r="C336" s="457" t="s">
        <v>15747</v>
      </c>
      <c r="D336" s="461">
        <v>720.47</v>
      </c>
      <c r="E336" s="456" t="s">
        <v>28913</v>
      </c>
    </row>
    <row r="337" spans="1:5" ht="30" customHeight="1" x14ac:dyDescent="0.25">
      <c r="A337" s="455">
        <v>40472</v>
      </c>
      <c r="B337" s="459" t="s">
        <v>29250</v>
      </c>
      <c r="C337" s="457" t="s">
        <v>15747</v>
      </c>
      <c r="D337" s="461">
        <v>716.16</v>
      </c>
      <c r="E337" s="456" t="s">
        <v>28913</v>
      </c>
    </row>
    <row r="338" spans="1:5" ht="30" customHeight="1" x14ac:dyDescent="0.25">
      <c r="A338" s="455">
        <v>40473</v>
      </c>
      <c r="B338" s="459" t="s">
        <v>29251</v>
      </c>
      <c r="C338" s="457" t="s">
        <v>15747</v>
      </c>
      <c r="D338" s="461">
        <v>773.3</v>
      </c>
      <c r="E338" s="456" t="s">
        <v>28913</v>
      </c>
    </row>
    <row r="339" spans="1:5" ht="30" customHeight="1" x14ac:dyDescent="0.25">
      <c r="A339" s="455">
        <v>40474</v>
      </c>
      <c r="B339" s="459" t="s">
        <v>29252</v>
      </c>
      <c r="C339" s="457" t="s">
        <v>15747</v>
      </c>
      <c r="D339" s="461">
        <v>730.29</v>
      </c>
      <c r="E339" s="456" t="s">
        <v>28913</v>
      </c>
    </row>
    <row r="340" spans="1:5" ht="30" customHeight="1" x14ac:dyDescent="0.25">
      <c r="A340" s="455">
        <v>40475</v>
      </c>
      <c r="B340" s="459" t="s">
        <v>29253</v>
      </c>
      <c r="C340" s="457" t="s">
        <v>15747</v>
      </c>
      <c r="D340" s="461">
        <v>888.67</v>
      </c>
      <c r="E340" s="456" t="s">
        <v>28913</v>
      </c>
    </row>
    <row r="341" spans="1:5" ht="30" customHeight="1" x14ac:dyDescent="0.25">
      <c r="A341" s="455">
        <v>40476</v>
      </c>
      <c r="B341" s="459" t="s">
        <v>29254</v>
      </c>
      <c r="C341" s="457" t="s">
        <v>15747</v>
      </c>
      <c r="D341" s="461">
        <v>906.69</v>
      </c>
      <c r="E341" s="456" t="s">
        <v>28913</v>
      </c>
    </row>
    <row r="342" spans="1:5" ht="30" customHeight="1" x14ac:dyDescent="0.25">
      <c r="A342" s="455">
        <v>40477</v>
      </c>
      <c r="B342" s="459" t="s">
        <v>29255</v>
      </c>
      <c r="C342" s="457" t="s">
        <v>15747</v>
      </c>
      <c r="D342" s="461">
        <v>1029.1400000000001</v>
      </c>
      <c r="E342" s="456" t="s">
        <v>28913</v>
      </c>
    </row>
    <row r="343" spans="1:5" ht="30" customHeight="1" x14ac:dyDescent="0.25">
      <c r="A343" s="455">
        <v>40478</v>
      </c>
      <c r="B343" s="459" t="s">
        <v>29256</v>
      </c>
      <c r="C343" s="457" t="s">
        <v>15747</v>
      </c>
      <c r="D343" s="461">
        <v>962.85</v>
      </c>
      <c r="E343" s="456" t="s">
        <v>28913</v>
      </c>
    </row>
    <row r="344" spans="1:5" ht="30" customHeight="1" x14ac:dyDescent="0.25">
      <c r="A344" s="455">
        <v>40479</v>
      </c>
      <c r="B344" s="459" t="s">
        <v>29257</v>
      </c>
      <c r="C344" s="457" t="s">
        <v>15747</v>
      </c>
      <c r="D344" s="461">
        <v>1168.47</v>
      </c>
      <c r="E344" s="456" t="s">
        <v>28913</v>
      </c>
    </row>
    <row r="345" spans="1:5" ht="30" customHeight="1" x14ac:dyDescent="0.25">
      <c r="A345" s="455">
        <v>40480</v>
      </c>
      <c r="B345" s="459" t="s">
        <v>29258</v>
      </c>
      <c r="C345" s="457" t="s">
        <v>15747</v>
      </c>
      <c r="D345" s="461">
        <v>1247.92</v>
      </c>
      <c r="E345" s="456" t="s">
        <v>28913</v>
      </c>
    </row>
    <row r="346" spans="1:5" ht="30" customHeight="1" x14ac:dyDescent="0.25">
      <c r="A346" s="455">
        <v>40481</v>
      </c>
      <c r="B346" s="459" t="s">
        <v>29259</v>
      </c>
      <c r="C346" s="457" t="s">
        <v>15747</v>
      </c>
      <c r="D346" s="461">
        <v>1225.8</v>
      </c>
      <c r="E346" s="456" t="s">
        <v>28913</v>
      </c>
    </row>
    <row r="347" spans="1:5" ht="30" customHeight="1" x14ac:dyDescent="0.25">
      <c r="A347" s="455">
        <v>40482</v>
      </c>
      <c r="B347" s="459" t="s">
        <v>29260</v>
      </c>
      <c r="C347" s="457" t="s">
        <v>15747</v>
      </c>
      <c r="D347" s="461">
        <v>1234.0999999999999</v>
      </c>
      <c r="E347" s="456" t="s">
        <v>28913</v>
      </c>
    </row>
    <row r="348" spans="1:5" ht="30" customHeight="1" x14ac:dyDescent="0.25">
      <c r="A348" s="455">
        <v>40483</v>
      </c>
      <c r="B348" s="459" t="s">
        <v>29261</v>
      </c>
      <c r="C348" s="457" t="s">
        <v>15747</v>
      </c>
      <c r="D348" s="461">
        <v>1327.48</v>
      </c>
      <c r="E348" s="456" t="s">
        <v>28913</v>
      </c>
    </row>
    <row r="349" spans="1:5" ht="30" customHeight="1" x14ac:dyDescent="0.25">
      <c r="A349" s="455">
        <v>40484</v>
      </c>
      <c r="B349" s="459" t="s">
        <v>29262</v>
      </c>
      <c r="C349" s="457" t="s">
        <v>15747</v>
      </c>
      <c r="D349" s="461">
        <v>1555.43</v>
      </c>
      <c r="E349" s="456" t="s">
        <v>28913</v>
      </c>
    </row>
    <row r="350" spans="1:5" ht="30" customHeight="1" x14ac:dyDescent="0.25">
      <c r="A350" s="455">
        <v>40485</v>
      </c>
      <c r="B350" s="459" t="s">
        <v>29263</v>
      </c>
      <c r="C350" s="457" t="s">
        <v>15747</v>
      </c>
      <c r="D350" s="461">
        <v>1681.83</v>
      </c>
      <c r="E350" s="456" t="s">
        <v>28913</v>
      </c>
    </row>
    <row r="351" spans="1:5" ht="30" customHeight="1" x14ac:dyDescent="0.25">
      <c r="A351" s="455">
        <v>40486</v>
      </c>
      <c r="B351" s="459" t="s">
        <v>29264</v>
      </c>
      <c r="C351" s="457" t="s">
        <v>15747</v>
      </c>
      <c r="D351" s="461">
        <v>1713.69</v>
      </c>
      <c r="E351" s="456" t="s">
        <v>28913</v>
      </c>
    </row>
    <row r="352" spans="1:5" ht="30" customHeight="1" x14ac:dyDescent="0.25">
      <c r="A352" s="455">
        <v>40487</v>
      </c>
      <c r="B352" s="459" t="s">
        <v>29265</v>
      </c>
      <c r="C352" s="457" t="s">
        <v>15747</v>
      </c>
      <c r="D352" s="461">
        <v>1900.49</v>
      </c>
      <c r="E352" s="456" t="s">
        <v>28913</v>
      </c>
    </row>
    <row r="353" spans="1:5" ht="30" customHeight="1" x14ac:dyDescent="0.25">
      <c r="A353" s="455">
        <v>40488</v>
      </c>
      <c r="B353" s="459" t="s">
        <v>29266</v>
      </c>
      <c r="C353" s="457" t="s">
        <v>15747</v>
      </c>
      <c r="D353" s="461">
        <v>1911.19</v>
      </c>
      <c r="E353" s="456" t="s">
        <v>28913</v>
      </c>
    </row>
    <row r="354" spans="1:5" ht="30" customHeight="1" x14ac:dyDescent="0.25">
      <c r="A354" s="455">
        <v>40489</v>
      </c>
      <c r="B354" s="459" t="s">
        <v>29267</v>
      </c>
      <c r="C354" s="457" t="s">
        <v>15747</v>
      </c>
      <c r="D354" s="461">
        <v>2182.56</v>
      </c>
      <c r="E354" s="456" t="s">
        <v>28913</v>
      </c>
    </row>
    <row r="355" spans="1:5" ht="30" customHeight="1" x14ac:dyDescent="0.25">
      <c r="A355" s="455">
        <v>40417</v>
      </c>
      <c r="B355" s="456" t="s">
        <v>29268</v>
      </c>
      <c r="C355" s="457" t="s">
        <v>15747</v>
      </c>
      <c r="D355" s="461">
        <v>96.45</v>
      </c>
      <c r="E355" s="456" t="s">
        <v>28913</v>
      </c>
    </row>
    <row r="356" spans="1:5" ht="30" customHeight="1" x14ac:dyDescent="0.25">
      <c r="A356" s="455">
        <v>40418</v>
      </c>
      <c r="B356" s="456" t="s">
        <v>29269</v>
      </c>
      <c r="C356" s="457" t="s">
        <v>15747</v>
      </c>
      <c r="D356" s="461">
        <v>101.62</v>
      </c>
      <c r="E356" s="456" t="s">
        <v>28913</v>
      </c>
    </row>
    <row r="357" spans="1:5" ht="30" customHeight="1" x14ac:dyDescent="0.25">
      <c r="A357" s="455">
        <v>40419</v>
      </c>
      <c r="B357" s="456" t="s">
        <v>29270</v>
      </c>
      <c r="C357" s="457" t="s">
        <v>15747</v>
      </c>
      <c r="D357" s="461">
        <v>118.74</v>
      </c>
      <c r="E357" s="456" t="s">
        <v>28913</v>
      </c>
    </row>
    <row r="358" spans="1:5" ht="30" customHeight="1" x14ac:dyDescent="0.25">
      <c r="A358" s="455">
        <v>40420</v>
      </c>
      <c r="B358" s="456" t="s">
        <v>29271</v>
      </c>
      <c r="C358" s="457" t="s">
        <v>15747</v>
      </c>
      <c r="D358" s="461">
        <v>124.5</v>
      </c>
      <c r="E358" s="456" t="s">
        <v>28913</v>
      </c>
    </row>
    <row r="359" spans="1:5" ht="30" customHeight="1" x14ac:dyDescent="0.25">
      <c r="A359" s="455">
        <v>40422</v>
      </c>
      <c r="B359" s="456" t="s">
        <v>29272</v>
      </c>
      <c r="C359" s="457" t="s">
        <v>15747</v>
      </c>
      <c r="D359" s="461">
        <v>171.53</v>
      </c>
      <c r="E359" s="456" t="s">
        <v>28913</v>
      </c>
    </row>
    <row r="360" spans="1:5" ht="30" customHeight="1" x14ac:dyDescent="0.25">
      <c r="A360" s="455">
        <v>40423</v>
      </c>
      <c r="B360" s="456" t="s">
        <v>29273</v>
      </c>
      <c r="C360" s="457" t="s">
        <v>15747</v>
      </c>
      <c r="D360" s="461">
        <v>171.24</v>
      </c>
      <c r="E360" s="456" t="s">
        <v>28913</v>
      </c>
    </row>
    <row r="361" spans="1:5" ht="30" customHeight="1" x14ac:dyDescent="0.25">
      <c r="A361" s="455">
        <v>40426</v>
      </c>
      <c r="B361" s="456" t="s">
        <v>29274</v>
      </c>
      <c r="C361" s="457" t="s">
        <v>15747</v>
      </c>
      <c r="D361" s="461">
        <v>272.20999999999998</v>
      </c>
      <c r="E361" s="456" t="s">
        <v>28913</v>
      </c>
    </row>
    <row r="362" spans="1:5" ht="30" customHeight="1" x14ac:dyDescent="0.25">
      <c r="A362" s="455">
        <v>40427</v>
      </c>
      <c r="B362" s="456" t="s">
        <v>29275</v>
      </c>
      <c r="C362" s="457" t="s">
        <v>15747</v>
      </c>
      <c r="D362" s="461">
        <v>282.19</v>
      </c>
      <c r="E362" s="456" t="s">
        <v>28913</v>
      </c>
    </row>
    <row r="363" spans="1:5" ht="30" customHeight="1" x14ac:dyDescent="0.25">
      <c r="A363" s="455">
        <v>40421</v>
      </c>
      <c r="B363" s="459" t="s">
        <v>29276</v>
      </c>
      <c r="C363" s="457" t="s">
        <v>15747</v>
      </c>
      <c r="D363" s="461">
        <v>144.58000000000001</v>
      </c>
      <c r="E363" s="456" t="s">
        <v>28913</v>
      </c>
    </row>
    <row r="364" spans="1:5" ht="30" customHeight="1" x14ac:dyDescent="0.25">
      <c r="A364" s="455">
        <v>40424</v>
      </c>
      <c r="B364" s="459" t="s">
        <v>29277</v>
      </c>
      <c r="C364" s="457" t="s">
        <v>15747</v>
      </c>
      <c r="D364" s="461">
        <v>196.38</v>
      </c>
      <c r="E364" s="456" t="s">
        <v>28913</v>
      </c>
    </row>
    <row r="365" spans="1:5" ht="30" customHeight="1" x14ac:dyDescent="0.25">
      <c r="A365" s="455">
        <v>40425</v>
      </c>
      <c r="B365" s="459" t="s">
        <v>29278</v>
      </c>
      <c r="C365" s="457" t="s">
        <v>15747</v>
      </c>
      <c r="D365" s="461">
        <v>202.76</v>
      </c>
      <c r="E365" s="456" t="s">
        <v>28913</v>
      </c>
    </row>
    <row r="366" spans="1:5" ht="30" customHeight="1" x14ac:dyDescent="0.25">
      <c r="A366" s="455">
        <v>40428</v>
      </c>
      <c r="B366" s="459" t="s">
        <v>29279</v>
      </c>
      <c r="C366" s="457" t="s">
        <v>15747</v>
      </c>
      <c r="D366" s="461">
        <v>261.04000000000002</v>
      </c>
      <c r="E366" s="456" t="s">
        <v>28913</v>
      </c>
    </row>
    <row r="367" spans="1:5" ht="30" customHeight="1" x14ac:dyDescent="0.25">
      <c r="A367" s="455">
        <v>40429</v>
      </c>
      <c r="B367" s="459" t="s">
        <v>29280</v>
      </c>
      <c r="C367" s="457" t="s">
        <v>15747</v>
      </c>
      <c r="D367" s="461">
        <v>273.22000000000003</v>
      </c>
      <c r="E367" s="456" t="s">
        <v>28913</v>
      </c>
    </row>
    <row r="368" spans="1:5" ht="30" customHeight="1" x14ac:dyDescent="0.25">
      <c r="A368" s="455">
        <v>40430</v>
      </c>
      <c r="B368" s="459" t="s">
        <v>29281</v>
      </c>
      <c r="C368" s="457" t="s">
        <v>15747</v>
      </c>
      <c r="D368" s="461">
        <v>297.94</v>
      </c>
      <c r="E368" s="456" t="s">
        <v>28913</v>
      </c>
    </row>
    <row r="369" spans="1:5" ht="30" customHeight="1" x14ac:dyDescent="0.25">
      <c r="A369" s="455">
        <v>40431</v>
      </c>
      <c r="B369" s="459" t="s">
        <v>29282</v>
      </c>
      <c r="C369" s="457" t="s">
        <v>15747</v>
      </c>
      <c r="D369" s="461">
        <v>293.91000000000003</v>
      </c>
      <c r="E369" s="456" t="s">
        <v>28913</v>
      </c>
    </row>
    <row r="370" spans="1:5" ht="30" customHeight="1" x14ac:dyDescent="0.25">
      <c r="A370" s="455">
        <v>40432</v>
      </c>
      <c r="B370" s="459" t="s">
        <v>29283</v>
      </c>
      <c r="C370" s="457" t="s">
        <v>15747</v>
      </c>
      <c r="D370" s="461">
        <v>555.23</v>
      </c>
      <c r="E370" s="456" t="s">
        <v>28913</v>
      </c>
    </row>
    <row r="371" spans="1:5" ht="30" customHeight="1" x14ac:dyDescent="0.25">
      <c r="A371" s="455">
        <v>40433</v>
      </c>
      <c r="B371" s="459" t="s">
        <v>29284</v>
      </c>
      <c r="C371" s="457" t="s">
        <v>15747</v>
      </c>
      <c r="D371" s="461">
        <v>553.07000000000005</v>
      </c>
      <c r="E371" s="456" t="s">
        <v>28913</v>
      </c>
    </row>
    <row r="372" spans="1:5" ht="30" customHeight="1" x14ac:dyDescent="0.25">
      <c r="A372" s="455">
        <v>40434</v>
      </c>
      <c r="B372" s="459" t="s">
        <v>29285</v>
      </c>
      <c r="C372" s="457" t="s">
        <v>15747</v>
      </c>
      <c r="D372" s="461">
        <v>581.64</v>
      </c>
      <c r="E372" s="456" t="s">
        <v>28913</v>
      </c>
    </row>
    <row r="373" spans="1:5" ht="30" customHeight="1" x14ac:dyDescent="0.25">
      <c r="A373" s="455">
        <v>40435</v>
      </c>
      <c r="B373" s="459" t="s">
        <v>29286</v>
      </c>
      <c r="C373" s="457" t="s">
        <v>15747</v>
      </c>
      <c r="D373" s="461">
        <v>560.14</v>
      </c>
      <c r="E373" s="456" t="s">
        <v>28913</v>
      </c>
    </row>
    <row r="374" spans="1:5" ht="30" customHeight="1" x14ac:dyDescent="0.25">
      <c r="A374" s="455">
        <v>40436</v>
      </c>
      <c r="B374" s="459" t="s">
        <v>29287</v>
      </c>
      <c r="C374" s="457" t="s">
        <v>15747</v>
      </c>
      <c r="D374" s="461">
        <v>731.95</v>
      </c>
      <c r="E374" s="456" t="s">
        <v>28913</v>
      </c>
    </row>
    <row r="375" spans="1:5" ht="30" customHeight="1" x14ac:dyDescent="0.25">
      <c r="A375" s="455">
        <v>40437</v>
      </c>
      <c r="B375" s="459" t="s">
        <v>29288</v>
      </c>
      <c r="C375" s="457" t="s">
        <v>15747</v>
      </c>
      <c r="D375" s="461">
        <v>740.96</v>
      </c>
      <c r="E375" s="456" t="s">
        <v>28913</v>
      </c>
    </row>
    <row r="376" spans="1:5" ht="30" customHeight="1" x14ac:dyDescent="0.25">
      <c r="A376" s="455">
        <v>40438</v>
      </c>
      <c r="B376" s="459" t="s">
        <v>29289</v>
      </c>
      <c r="C376" s="457" t="s">
        <v>15747</v>
      </c>
      <c r="D376" s="461">
        <v>802.18</v>
      </c>
      <c r="E376" s="456" t="s">
        <v>28913</v>
      </c>
    </row>
    <row r="377" spans="1:5" ht="30" customHeight="1" x14ac:dyDescent="0.25">
      <c r="A377" s="455">
        <v>40439</v>
      </c>
      <c r="B377" s="459" t="s">
        <v>29290</v>
      </c>
      <c r="C377" s="457" t="s">
        <v>15747</v>
      </c>
      <c r="D377" s="461">
        <v>769.04</v>
      </c>
      <c r="E377" s="456" t="s">
        <v>28913</v>
      </c>
    </row>
    <row r="378" spans="1:5" ht="30" customHeight="1" x14ac:dyDescent="0.25">
      <c r="A378" s="455">
        <v>40440</v>
      </c>
      <c r="B378" s="459" t="s">
        <v>29291</v>
      </c>
      <c r="C378" s="457" t="s">
        <v>15747</v>
      </c>
      <c r="D378" s="461">
        <v>1001.92</v>
      </c>
      <c r="E378" s="456" t="s">
        <v>28913</v>
      </c>
    </row>
    <row r="379" spans="1:5" ht="30" customHeight="1" x14ac:dyDescent="0.25">
      <c r="A379" s="455">
        <v>40441</v>
      </c>
      <c r="B379" s="459" t="s">
        <v>29292</v>
      </c>
      <c r="C379" s="457" t="s">
        <v>15747</v>
      </c>
      <c r="D379" s="461">
        <v>990.86</v>
      </c>
      <c r="E379" s="456" t="s">
        <v>28913</v>
      </c>
    </row>
    <row r="380" spans="1:5" ht="30" customHeight="1" x14ac:dyDescent="0.25">
      <c r="A380" s="455">
        <v>40442</v>
      </c>
      <c r="B380" s="459" t="s">
        <v>29293</v>
      </c>
      <c r="C380" s="457" t="s">
        <v>15747</v>
      </c>
      <c r="D380" s="461">
        <v>995.01</v>
      </c>
      <c r="E380" s="456" t="s">
        <v>28913</v>
      </c>
    </row>
    <row r="381" spans="1:5" ht="30" customHeight="1" x14ac:dyDescent="0.25">
      <c r="A381" s="455">
        <v>40443</v>
      </c>
      <c r="B381" s="459" t="s">
        <v>29294</v>
      </c>
      <c r="C381" s="457" t="s">
        <v>15747</v>
      </c>
      <c r="D381" s="461">
        <v>1041.7</v>
      </c>
      <c r="E381" s="456" t="s">
        <v>28913</v>
      </c>
    </row>
    <row r="382" spans="1:5" ht="30" customHeight="1" x14ac:dyDescent="0.25">
      <c r="A382" s="455">
        <v>40444</v>
      </c>
      <c r="B382" s="459" t="s">
        <v>29295</v>
      </c>
      <c r="C382" s="457" t="s">
        <v>15747</v>
      </c>
      <c r="D382" s="461">
        <v>152.75</v>
      </c>
      <c r="E382" s="456" t="s">
        <v>28913</v>
      </c>
    </row>
    <row r="383" spans="1:5" ht="30" customHeight="1" x14ac:dyDescent="0.25">
      <c r="A383" s="455">
        <v>40445</v>
      </c>
      <c r="B383" s="459" t="s">
        <v>29296</v>
      </c>
      <c r="C383" s="457" t="s">
        <v>15747</v>
      </c>
      <c r="D383" s="461">
        <v>164.92</v>
      </c>
      <c r="E383" s="456" t="s">
        <v>28913</v>
      </c>
    </row>
    <row r="384" spans="1:5" ht="30" customHeight="1" x14ac:dyDescent="0.25">
      <c r="A384" s="455">
        <v>40446</v>
      </c>
      <c r="B384" s="459" t="s">
        <v>29297</v>
      </c>
      <c r="C384" s="457" t="s">
        <v>15747</v>
      </c>
      <c r="D384" s="461">
        <v>189.64</v>
      </c>
      <c r="E384" s="456" t="s">
        <v>28913</v>
      </c>
    </row>
    <row r="385" spans="1:5" ht="30" customHeight="1" x14ac:dyDescent="0.25">
      <c r="A385" s="455">
        <v>40447</v>
      </c>
      <c r="B385" s="459" t="s">
        <v>29298</v>
      </c>
      <c r="C385" s="457" t="s">
        <v>15747</v>
      </c>
      <c r="D385" s="461">
        <v>185.61</v>
      </c>
      <c r="E385" s="456" t="s">
        <v>28913</v>
      </c>
    </row>
    <row r="386" spans="1:5" ht="30" customHeight="1" x14ac:dyDescent="0.25">
      <c r="A386" s="455">
        <v>40448</v>
      </c>
      <c r="B386" s="459" t="s">
        <v>29299</v>
      </c>
      <c r="C386" s="457" t="s">
        <v>15747</v>
      </c>
      <c r="D386" s="461">
        <v>402.41</v>
      </c>
      <c r="E386" s="456" t="s">
        <v>28913</v>
      </c>
    </row>
    <row r="387" spans="1:5" ht="30" customHeight="1" x14ac:dyDescent="0.25">
      <c r="A387" s="455">
        <v>40449</v>
      </c>
      <c r="B387" s="459" t="s">
        <v>29300</v>
      </c>
      <c r="C387" s="457" t="s">
        <v>15747</v>
      </c>
      <c r="D387" s="461">
        <v>400.25</v>
      </c>
      <c r="E387" s="456" t="s">
        <v>28913</v>
      </c>
    </row>
    <row r="388" spans="1:5" ht="30" customHeight="1" x14ac:dyDescent="0.25">
      <c r="A388" s="455">
        <v>40450</v>
      </c>
      <c r="B388" s="459" t="s">
        <v>29301</v>
      </c>
      <c r="C388" s="457" t="s">
        <v>15747</v>
      </c>
      <c r="D388" s="461">
        <v>428.82</v>
      </c>
      <c r="E388" s="456" t="s">
        <v>28913</v>
      </c>
    </row>
    <row r="389" spans="1:5" ht="30" customHeight="1" x14ac:dyDescent="0.25">
      <c r="A389" s="455">
        <v>40451</v>
      </c>
      <c r="B389" s="459" t="s">
        <v>29302</v>
      </c>
      <c r="C389" s="457" t="s">
        <v>15747</v>
      </c>
      <c r="D389" s="461">
        <v>407.32</v>
      </c>
      <c r="E389" s="456" t="s">
        <v>28913</v>
      </c>
    </row>
    <row r="390" spans="1:5" ht="30" customHeight="1" x14ac:dyDescent="0.25">
      <c r="A390" s="455">
        <v>40452</v>
      </c>
      <c r="B390" s="459" t="s">
        <v>29303</v>
      </c>
      <c r="C390" s="457" t="s">
        <v>15747</v>
      </c>
      <c r="D390" s="461">
        <v>485.6</v>
      </c>
      <c r="E390" s="456" t="s">
        <v>28913</v>
      </c>
    </row>
    <row r="391" spans="1:5" ht="30" customHeight="1" x14ac:dyDescent="0.25">
      <c r="A391" s="455">
        <v>40453</v>
      </c>
      <c r="B391" s="459" t="s">
        <v>29304</v>
      </c>
      <c r="C391" s="457" t="s">
        <v>15747</v>
      </c>
      <c r="D391" s="461">
        <v>494.61</v>
      </c>
      <c r="E391" s="456" t="s">
        <v>28913</v>
      </c>
    </row>
    <row r="392" spans="1:5" ht="30" customHeight="1" x14ac:dyDescent="0.25">
      <c r="A392" s="455">
        <v>40454</v>
      </c>
      <c r="B392" s="459" t="s">
        <v>29305</v>
      </c>
      <c r="C392" s="457" t="s">
        <v>15747</v>
      </c>
      <c r="D392" s="461">
        <v>555.84</v>
      </c>
      <c r="E392" s="456" t="s">
        <v>28913</v>
      </c>
    </row>
    <row r="393" spans="1:5" ht="30" customHeight="1" x14ac:dyDescent="0.25">
      <c r="A393" s="455">
        <v>40455</v>
      </c>
      <c r="B393" s="459" t="s">
        <v>29306</v>
      </c>
      <c r="C393" s="457" t="s">
        <v>15747</v>
      </c>
      <c r="D393" s="461">
        <v>522.69000000000005</v>
      </c>
      <c r="E393" s="456" t="s">
        <v>28913</v>
      </c>
    </row>
    <row r="394" spans="1:5" ht="30" customHeight="1" x14ac:dyDescent="0.25">
      <c r="A394" s="455">
        <v>40456</v>
      </c>
      <c r="B394" s="459" t="s">
        <v>29307</v>
      </c>
      <c r="C394" s="457" t="s">
        <v>15747</v>
      </c>
      <c r="D394" s="461">
        <v>625.5</v>
      </c>
      <c r="E394" s="456" t="s">
        <v>28913</v>
      </c>
    </row>
    <row r="395" spans="1:5" ht="30" customHeight="1" x14ac:dyDescent="0.25">
      <c r="A395" s="455">
        <v>40457</v>
      </c>
      <c r="B395" s="459" t="s">
        <v>29308</v>
      </c>
      <c r="C395" s="457" t="s">
        <v>15747</v>
      </c>
      <c r="D395" s="461">
        <v>668.54</v>
      </c>
      <c r="E395" s="456" t="s">
        <v>28913</v>
      </c>
    </row>
    <row r="396" spans="1:5" ht="30" customHeight="1" x14ac:dyDescent="0.25">
      <c r="A396" s="455">
        <v>40458</v>
      </c>
      <c r="B396" s="459" t="s">
        <v>29309</v>
      </c>
      <c r="C396" s="457" t="s">
        <v>15747</v>
      </c>
      <c r="D396" s="461">
        <v>657.48</v>
      </c>
      <c r="E396" s="456" t="s">
        <v>28913</v>
      </c>
    </row>
    <row r="397" spans="1:5" ht="30" customHeight="1" x14ac:dyDescent="0.25">
      <c r="A397" s="455">
        <v>40459</v>
      </c>
      <c r="B397" s="459" t="s">
        <v>29310</v>
      </c>
      <c r="C397" s="457" t="s">
        <v>15747</v>
      </c>
      <c r="D397" s="461">
        <v>661.63</v>
      </c>
      <c r="E397" s="456" t="s">
        <v>28913</v>
      </c>
    </row>
    <row r="398" spans="1:5" ht="30" customHeight="1" x14ac:dyDescent="0.25">
      <c r="A398" s="455">
        <v>40460</v>
      </c>
      <c r="B398" s="459" t="s">
        <v>29311</v>
      </c>
      <c r="C398" s="457" t="s">
        <v>15747</v>
      </c>
      <c r="D398" s="461">
        <v>708.32</v>
      </c>
      <c r="E398" s="456" t="s">
        <v>28913</v>
      </c>
    </row>
    <row r="399" spans="1:5" ht="30" customHeight="1" x14ac:dyDescent="0.25">
      <c r="A399" s="455">
        <v>40461</v>
      </c>
      <c r="B399" s="459" t="s">
        <v>29312</v>
      </c>
      <c r="C399" s="457" t="s">
        <v>15747</v>
      </c>
      <c r="D399" s="461">
        <v>822.29</v>
      </c>
      <c r="E399" s="456" t="s">
        <v>28913</v>
      </c>
    </row>
    <row r="400" spans="1:5" ht="30" customHeight="1" x14ac:dyDescent="0.25">
      <c r="A400" s="455">
        <v>40462</v>
      </c>
      <c r="B400" s="459" t="s">
        <v>29313</v>
      </c>
      <c r="C400" s="457" t="s">
        <v>15747</v>
      </c>
      <c r="D400" s="461">
        <v>882.19</v>
      </c>
      <c r="E400" s="456" t="s">
        <v>28913</v>
      </c>
    </row>
    <row r="401" spans="1:5" ht="30" customHeight="1" x14ac:dyDescent="0.25">
      <c r="A401" s="455">
        <v>40463</v>
      </c>
      <c r="B401" s="459" t="s">
        <v>29314</v>
      </c>
      <c r="C401" s="457" t="s">
        <v>15747</v>
      </c>
      <c r="D401" s="461">
        <v>898.12</v>
      </c>
      <c r="E401" s="456" t="s">
        <v>28913</v>
      </c>
    </row>
    <row r="402" spans="1:5" ht="30" customHeight="1" x14ac:dyDescent="0.25">
      <c r="A402" s="455">
        <v>40464</v>
      </c>
      <c r="B402" s="459" t="s">
        <v>29315</v>
      </c>
      <c r="C402" s="457" t="s">
        <v>15747</v>
      </c>
      <c r="D402" s="461">
        <v>991.52</v>
      </c>
      <c r="E402" s="456" t="s">
        <v>28913</v>
      </c>
    </row>
    <row r="403" spans="1:5" ht="30" customHeight="1" x14ac:dyDescent="0.25">
      <c r="A403" s="455">
        <v>40465</v>
      </c>
      <c r="B403" s="459" t="s">
        <v>29316</v>
      </c>
      <c r="C403" s="457" t="s">
        <v>15747</v>
      </c>
      <c r="D403" s="461">
        <v>996.88</v>
      </c>
      <c r="E403" s="456" t="s">
        <v>28913</v>
      </c>
    </row>
    <row r="404" spans="1:5" ht="30" customHeight="1" x14ac:dyDescent="0.25">
      <c r="A404" s="455">
        <v>40466</v>
      </c>
      <c r="B404" s="459" t="s">
        <v>29317</v>
      </c>
      <c r="C404" s="457" t="s">
        <v>15747</v>
      </c>
      <c r="D404" s="461">
        <v>1132.56</v>
      </c>
      <c r="E404" s="456" t="s">
        <v>28913</v>
      </c>
    </row>
    <row r="405" spans="1:5" ht="30" customHeight="1" x14ac:dyDescent="0.25">
      <c r="A405" s="455">
        <v>40490</v>
      </c>
      <c r="B405" s="459" t="s">
        <v>29318</v>
      </c>
      <c r="C405" s="457" t="s">
        <v>15747</v>
      </c>
      <c r="D405" s="461">
        <v>454.97</v>
      </c>
      <c r="E405" s="456" t="s">
        <v>28913</v>
      </c>
    </row>
    <row r="406" spans="1:5" ht="30" customHeight="1" x14ac:dyDescent="0.25">
      <c r="A406" s="455">
        <v>40491</v>
      </c>
      <c r="B406" s="459" t="s">
        <v>29319</v>
      </c>
      <c r="C406" s="457" t="s">
        <v>15747</v>
      </c>
      <c r="D406" s="461">
        <v>491.49</v>
      </c>
      <c r="E406" s="456" t="s">
        <v>28913</v>
      </c>
    </row>
    <row r="407" spans="1:5" ht="30" customHeight="1" x14ac:dyDescent="0.25">
      <c r="A407" s="455">
        <v>40492</v>
      </c>
      <c r="B407" s="459" t="s">
        <v>29320</v>
      </c>
      <c r="C407" s="457" t="s">
        <v>15747</v>
      </c>
      <c r="D407" s="461">
        <v>565.65</v>
      </c>
      <c r="E407" s="456" t="s">
        <v>28913</v>
      </c>
    </row>
    <row r="408" spans="1:5" ht="30" customHeight="1" x14ac:dyDescent="0.25">
      <c r="A408" s="455">
        <v>40493</v>
      </c>
      <c r="B408" s="459" t="s">
        <v>29321</v>
      </c>
      <c r="C408" s="457" t="s">
        <v>15747</v>
      </c>
      <c r="D408" s="461">
        <v>553.54999999999995</v>
      </c>
      <c r="E408" s="456" t="s">
        <v>28913</v>
      </c>
    </row>
    <row r="409" spans="1:5" ht="30" customHeight="1" x14ac:dyDescent="0.25">
      <c r="A409" s="455">
        <v>40494</v>
      </c>
      <c r="B409" s="459" t="s">
        <v>29322</v>
      </c>
      <c r="C409" s="457" t="s">
        <v>15747</v>
      </c>
      <c r="D409" s="461">
        <v>1042.1300000000001</v>
      </c>
      <c r="E409" s="456" t="s">
        <v>28913</v>
      </c>
    </row>
    <row r="410" spans="1:5" ht="30" customHeight="1" x14ac:dyDescent="0.25">
      <c r="A410" s="455">
        <v>40495</v>
      </c>
      <c r="B410" s="459" t="s">
        <v>29323</v>
      </c>
      <c r="C410" s="457" t="s">
        <v>15747</v>
      </c>
      <c r="D410" s="461">
        <v>1035.67</v>
      </c>
      <c r="E410" s="456" t="s">
        <v>28913</v>
      </c>
    </row>
    <row r="411" spans="1:5" ht="30" customHeight="1" x14ac:dyDescent="0.25">
      <c r="A411" s="455">
        <v>40496</v>
      </c>
      <c r="B411" s="459" t="s">
        <v>29324</v>
      </c>
      <c r="C411" s="457" t="s">
        <v>15747</v>
      </c>
      <c r="D411" s="461">
        <v>1121.3900000000001</v>
      </c>
      <c r="E411" s="456" t="s">
        <v>28913</v>
      </c>
    </row>
    <row r="412" spans="1:5" ht="30" customHeight="1" x14ac:dyDescent="0.25">
      <c r="A412" s="455">
        <v>40497</v>
      </c>
      <c r="B412" s="459" t="s">
        <v>29325</v>
      </c>
      <c r="C412" s="457" t="s">
        <v>15747</v>
      </c>
      <c r="D412" s="461">
        <v>1056.8699999999999</v>
      </c>
      <c r="E412" s="456" t="s">
        <v>28913</v>
      </c>
    </row>
    <row r="413" spans="1:5" ht="30" customHeight="1" x14ac:dyDescent="0.25">
      <c r="A413" s="455">
        <v>40498</v>
      </c>
      <c r="B413" s="459" t="s">
        <v>29326</v>
      </c>
      <c r="C413" s="457" t="s">
        <v>15747</v>
      </c>
      <c r="D413" s="461">
        <v>1291.71</v>
      </c>
      <c r="E413" s="456" t="s">
        <v>28913</v>
      </c>
    </row>
    <row r="414" spans="1:5" ht="30" customHeight="1" x14ac:dyDescent="0.25">
      <c r="A414" s="455">
        <v>40499</v>
      </c>
      <c r="B414" s="459" t="s">
        <v>29327</v>
      </c>
      <c r="C414" s="457" t="s">
        <v>15747</v>
      </c>
      <c r="D414" s="461">
        <v>1318.73</v>
      </c>
      <c r="E414" s="456" t="s">
        <v>28913</v>
      </c>
    </row>
    <row r="415" spans="1:5" ht="30" customHeight="1" x14ac:dyDescent="0.25">
      <c r="A415" s="455">
        <v>40500</v>
      </c>
      <c r="B415" s="459" t="s">
        <v>29328</v>
      </c>
      <c r="C415" s="457" t="s">
        <v>15747</v>
      </c>
      <c r="D415" s="461">
        <v>1502.41</v>
      </c>
      <c r="E415" s="456" t="s">
        <v>28913</v>
      </c>
    </row>
    <row r="416" spans="1:5" ht="30" customHeight="1" x14ac:dyDescent="0.25">
      <c r="A416" s="455">
        <v>40501</v>
      </c>
      <c r="B416" s="459" t="s">
        <v>29329</v>
      </c>
      <c r="C416" s="457" t="s">
        <v>15747</v>
      </c>
      <c r="D416" s="461">
        <v>1402.97</v>
      </c>
      <c r="E416" s="456" t="s">
        <v>28913</v>
      </c>
    </row>
    <row r="417" spans="1:5" ht="30" customHeight="1" x14ac:dyDescent="0.25">
      <c r="A417" s="455">
        <v>40502</v>
      </c>
      <c r="B417" s="459" t="s">
        <v>29330</v>
      </c>
      <c r="C417" s="457" t="s">
        <v>15747</v>
      </c>
      <c r="D417" s="461">
        <v>1711.4</v>
      </c>
      <c r="E417" s="456" t="s">
        <v>28913</v>
      </c>
    </row>
    <row r="418" spans="1:5" ht="30" customHeight="1" x14ac:dyDescent="0.25">
      <c r="A418" s="455">
        <v>40503</v>
      </c>
      <c r="B418" s="459" t="s">
        <v>29331</v>
      </c>
      <c r="C418" s="457" t="s">
        <v>15747</v>
      </c>
      <c r="D418" s="461">
        <v>1840.49</v>
      </c>
      <c r="E418" s="456" t="s">
        <v>28913</v>
      </c>
    </row>
    <row r="419" spans="1:5" ht="30" customHeight="1" x14ac:dyDescent="0.25">
      <c r="A419" s="455">
        <v>40504</v>
      </c>
      <c r="B419" s="459" t="s">
        <v>29332</v>
      </c>
      <c r="C419" s="457" t="s">
        <v>15747</v>
      </c>
      <c r="D419" s="461">
        <v>1807.32</v>
      </c>
      <c r="E419" s="456" t="s">
        <v>28913</v>
      </c>
    </row>
    <row r="420" spans="1:5" ht="30" customHeight="1" x14ac:dyDescent="0.25">
      <c r="A420" s="455">
        <v>40505</v>
      </c>
      <c r="B420" s="459" t="s">
        <v>29333</v>
      </c>
      <c r="C420" s="457" t="s">
        <v>15747</v>
      </c>
      <c r="D420" s="461">
        <v>1819.77</v>
      </c>
      <c r="E420" s="456" t="s">
        <v>28913</v>
      </c>
    </row>
    <row r="421" spans="1:5" ht="30" customHeight="1" x14ac:dyDescent="0.25">
      <c r="A421" s="455">
        <v>40506</v>
      </c>
      <c r="B421" s="459" t="s">
        <v>29334</v>
      </c>
      <c r="C421" s="457" t="s">
        <v>15747</v>
      </c>
      <c r="D421" s="461">
        <v>1959.85</v>
      </c>
      <c r="E421" s="456" t="s">
        <v>28913</v>
      </c>
    </row>
    <row r="422" spans="1:5" ht="30" customHeight="1" x14ac:dyDescent="0.25">
      <c r="A422" s="455">
        <v>40507</v>
      </c>
      <c r="B422" s="459" t="s">
        <v>29335</v>
      </c>
      <c r="C422" s="457" t="s">
        <v>15747</v>
      </c>
      <c r="D422" s="461">
        <v>2301.7600000000002</v>
      </c>
      <c r="E422" s="456" t="s">
        <v>28913</v>
      </c>
    </row>
    <row r="423" spans="1:5" ht="30" customHeight="1" x14ac:dyDescent="0.25">
      <c r="A423" s="455">
        <v>40508</v>
      </c>
      <c r="B423" s="459" t="s">
        <v>29336</v>
      </c>
      <c r="C423" s="457" t="s">
        <v>15747</v>
      </c>
      <c r="D423" s="461">
        <v>2481.46</v>
      </c>
      <c r="E423" s="456" t="s">
        <v>28913</v>
      </c>
    </row>
    <row r="424" spans="1:5" ht="30" customHeight="1" x14ac:dyDescent="0.25">
      <c r="A424" s="455">
        <v>40509</v>
      </c>
      <c r="B424" s="459" t="s">
        <v>29337</v>
      </c>
      <c r="C424" s="457" t="s">
        <v>15747</v>
      </c>
      <c r="D424" s="461">
        <v>2529.2600000000002</v>
      </c>
      <c r="E424" s="456" t="s">
        <v>28913</v>
      </c>
    </row>
    <row r="425" spans="1:5" ht="30" customHeight="1" x14ac:dyDescent="0.25">
      <c r="A425" s="455">
        <v>40510</v>
      </c>
      <c r="B425" s="459" t="s">
        <v>29338</v>
      </c>
      <c r="C425" s="457" t="s">
        <v>15747</v>
      </c>
      <c r="D425" s="461">
        <v>2809.45</v>
      </c>
      <c r="E425" s="456" t="s">
        <v>28913</v>
      </c>
    </row>
    <row r="426" spans="1:5" ht="30" customHeight="1" x14ac:dyDescent="0.25">
      <c r="A426" s="455">
        <v>40511</v>
      </c>
      <c r="B426" s="459" t="s">
        <v>29339</v>
      </c>
      <c r="C426" s="457" t="s">
        <v>15747</v>
      </c>
      <c r="D426" s="461">
        <v>2825.51</v>
      </c>
      <c r="E426" s="456" t="s">
        <v>28913</v>
      </c>
    </row>
    <row r="427" spans="1:5" ht="30" customHeight="1" x14ac:dyDescent="0.25">
      <c r="A427" s="455">
        <v>40512</v>
      </c>
      <c r="B427" s="459" t="s">
        <v>29340</v>
      </c>
      <c r="C427" s="457" t="s">
        <v>15747</v>
      </c>
      <c r="D427" s="461">
        <v>3232.57</v>
      </c>
      <c r="E427" s="456" t="s">
        <v>28913</v>
      </c>
    </row>
    <row r="428" spans="1:5" ht="30" customHeight="1" x14ac:dyDescent="0.2">
      <c r="A428" s="455">
        <v>40586</v>
      </c>
      <c r="B428" s="456" t="s">
        <v>29341</v>
      </c>
      <c r="C428" s="457" t="s">
        <v>15747</v>
      </c>
      <c r="D428" s="461">
        <v>4224.53</v>
      </c>
      <c r="E428" s="458"/>
    </row>
    <row r="429" spans="1:5" ht="30" customHeight="1" x14ac:dyDescent="0.2">
      <c r="A429" s="455">
        <v>40592</v>
      </c>
      <c r="B429" s="456" t="s">
        <v>29342</v>
      </c>
      <c r="C429" s="457" t="s">
        <v>15747</v>
      </c>
      <c r="D429" s="461">
        <v>4424.68</v>
      </c>
      <c r="E429" s="458"/>
    </row>
    <row r="430" spans="1:5" ht="30" customHeight="1" x14ac:dyDescent="0.2">
      <c r="A430" s="455">
        <v>40598</v>
      </c>
      <c r="B430" s="456" t="s">
        <v>29343</v>
      </c>
      <c r="C430" s="457" t="s">
        <v>15747</v>
      </c>
      <c r="D430" s="461">
        <v>6127.44</v>
      </c>
      <c r="E430" s="458"/>
    </row>
    <row r="431" spans="1:5" ht="30" customHeight="1" x14ac:dyDescent="0.2">
      <c r="A431" s="455">
        <v>40587</v>
      </c>
      <c r="B431" s="456" t="s">
        <v>29344</v>
      </c>
      <c r="C431" s="457" t="s">
        <v>15747</v>
      </c>
      <c r="D431" s="461">
        <v>6086.68</v>
      </c>
      <c r="E431" s="458"/>
    </row>
    <row r="432" spans="1:5" ht="30" customHeight="1" x14ac:dyDescent="0.2">
      <c r="A432" s="455">
        <v>40593</v>
      </c>
      <c r="B432" s="456" t="s">
        <v>29345</v>
      </c>
      <c r="C432" s="457" t="s">
        <v>15747</v>
      </c>
      <c r="D432" s="461">
        <v>6794.51</v>
      </c>
      <c r="E432" s="458"/>
    </row>
    <row r="433" spans="1:5" ht="30" customHeight="1" x14ac:dyDescent="0.2">
      <c r="A433" s="455">
        <v>40588</v>
      </c>
      <c r="B433" s="456" t="s">
        <v>29346</v>
      </c>
      <c r="C433" s="457" t="s">
        <v>15747</v>
      </c>
      <c r="D433" s="461">
        <v>8641.36</v>
      </c>
      <c r="E433" s="458"/>
    </row>
    <row r="434" spans="1:5" ht="30" customHeight="1" x14ac:dyDescent="0.2">
      <c r="A434" s="455">
        <v>40594</v>
      </c>
      <c r="B434" s="456" t="s">
        <v>29347</v>
      </c>
      <c r="C434" s="457" t="s">
        <v>15747</v>
      </c>
      <c r="D434" s="461">
        <v>10082.629999999999</v>
      </c>
      <c r="E434" s="458"/>
    </row>
    <row r="435" spans="1:5" ht="30" customHeight="1" x14ac:dyDescent="0.2">
      <c r="A435" s="455">
        <v>40599</v>
      </c>
      <c r="B435" s="456" t="s">
        <v>29348</v>
      </c>
      <c r="C435" s="457" t="s">
        <v>15747</v>
      </c>
      <c r="D435" s="461">
        <v>8830.49</v>
      </c>
      <c r="E435" s="458"/>
    </row>
    <row r="436" spans="1:5" ht="30" customHeight="1" x14ac:dyDescent="0.2">
      <c r="A436" s="455">
        <v>40589</v>
      </c>
      <c r="B436" s="456" t="s">
        <v>29349</v>
      </c>
      <c r="C436" s="457" t="s">
        <v>15747</v>
      </c>
      <c r="D436" s="461">
        <v>8206.44</v>
      </c>
      <c r="E436" s="458"/>
    </row>
    <row r="437" spans="1:5" ht="30" customHeight="1" x14ac:dyDescent="0.2">
      <c r="A437" s="455">
        <v>40595</v>
      </c>
      <c r="B437" s="456" t="s">
        <v>29350</v>
      </c>
      <c r="C437" s="457" t="s">
        <v>15747</v>
      </c>
      <c r="D437" s="461">
        <v>9131.77</v>
      </c>
      <c r="E437" s="458"/>
    </row>
    <row r="438" spans="1:5" ht="30" customHeight="1" x14ac:dyDescent="0.2">
      <c r="A438" s="455">
        <v>40590</v>
      </c>
      <c r="B438" s="456" t="s">
        <v>29351</v>
      </c>
      <c r="C438" s="457" t="s">
        <v>15747</v>
      </c>
      <c r="D438" s="461">
        <v>9888.1299999999992</v>
      </c>
      <c r="E438" s="458"/>
    </row>
    <row r="439" spans="1:5" ht="30" customHeight="1" x14ac:dyDescent="0.2">
      <c r="A439" s="455">
        <v>40596</v>
      </c>
      <c r="B439" s="456" t="s">
        <v>29352</v>
      </c>
      <c r="C439" s="457" t="s">
        <v>15747</v>
      </c>
      <c r="D439" s="461">
        <v>10912.3</v>
      </c>
      <c r="E439" s="458"/>
    </row>
    <row r="440" spans="1:5" ht="30" customHeight="1" x14ac:dyDescent="0.2">
      <c r="A440" s="455">
        <v>40591</v>
      </c>
      <c r="B440" s="456" t="s">
        <v>29353</v>
      </c>
      <c r="C440" s="457" t="s">
        <v>15747</v>
      </c>
      <c r="D440" s="461">
        <v>10833.74</v>
      </c>
      <c r="E440" s="458"/>
    </row>
    <row r="441" spans="1:5" ht="30" customHeight="1" x14ac:dyDescent="0.2">
      <c r="A441" s="455">
        <v>40597</v>
      </c>
      <c r="B441" s="456" t="s">
        <v>29354</v>
      </c>
      <c r="C441" s="457" t="s">
        <v>15747</v>
      </c>
      <c r="D441" s="461">
        <v>11630.92</v>
      </c>
      <c r="E441" s="458"/>
    </row>
    <row r="442" spans="1:5" ht="30" customHeight="1" x14ac:dyDescent="0.2">
      <c r="A442" s="455">
        <v>40573</v>
      </c>
      <c r="B442" s="456" t="s">
        <v>29355</v>
      </c>
      <c r="C442" s="457" t="s">
        <v>15747</v>
      </c>
      <c r="D442" s="461">
        <v>2575.0700000000002</v>
      </c>
      <c r="E442" s="458"/>
    </row>
    <row r="443" spans="1:5" ht="30" customHeight="1" x14ac:dyDescent="0.2">
      <c r="A443" s="455">
        <v>40579</v>
      </c>
      <c r="B443" s="456" t="s">
        <v>29356</v>
      </c>
      <c r="C443" s="457" t="s">
        <v>15747</v>
      </c>
      <c r="D443" s="461">
        <v>2725.18</v>
      </c>
      <c r="E443" s="458"/>
    </row>
    <row r="444" spans="1:5" ht="30" customHeight="1" x14ac:dyDescent="0.2">
      <c r="A444" s="455">
        <v>41113</v>
      </c>
      <c r="B444" s="456" t="s">
        <v>29357</v>
      </c>
      <c r="C444" s="457" t="s">
        <v>15747</v>
      </c>
      <c r="D444" s="461">
        <v>4443.92</v>
      </c>
      <c r="E444" s="458"/>
    </row>
    <row r="445" spans="1:5" ht="30" customHeight="1" x14ac:dyDescent="0.2">
      <c r="A445" s="455">
        <v>40574</v>
      </c>
      <c r="B445" s="456" t="s">
        <v>29358</v>
      </c>
      <c r="C445" s="457" t="s">
        <v>15747</v>
      </c>
      <c r="D445" s="461">
        <v>3657.25</v>
      </c>
      <c r="E445" s="458"/>
    </row>
    <row r="446" spans="1:5" ht="30" customHeight="1" x14ac:dyDescent="0.2">
      <c r="A446" s="455">
        <v>40580</v>
      </c>
      <c r="B446" s="456" t="s">
        <v>29359</v>
      </c>
      <c r="C446" s="457" t="s">
        <v>15747</v>
      </c>
      <c r="D446" s="461">
        <v>4093.66</v>
      </c>
      <c r="E446" s="458"/>
    </row>
    <row r="447" spans="1:5" ht="30" customHeight="1" x14ac:dyDescent="0.2">
      <c r="A447" s="455">
        <v>40575</v>
      </c>
      <c r="B447" s="456" t="s">
        <v>29360</v>
      </c>
      <c r="C447" s="457" t="s">
        <v>15747</v>
      </c>
      <c r="D447" s="461">
        <v>5264.1</v>
      </c>
      <c r="E447" s="458"/>
    </row>
    <row r="448" spans="1:5" ht="30" customHeight="1" x14ac:dyDescent="0.2">
      <c r="A448" s="455">
        <v>40581</v>
      </c>
      <c r="B448" s="456" t="s">
        <v>29361</v>
      </c>
      <c r="C448" s="457" t="s">
        <v>15747</v>
      </c>
      <c r="D448" s="461">
        <v>6606.61</v>
      </c>
      <c r="E448" s="458"/>
    </row>
    <row r="449" spans="1:5" ht="30" customHeight="1" x14ac:dyDescent="0.2">
      <c r="A449" s="455">
        <v>40576</v>
      </c>
      <c r="B449" s="456" t="s">
        <v>29362</v>
      </c>
      <c r="C449" s="457" t="s">
        <v>15747</v>
      </c>
      <c r="D449" s="461">
        <v>5161.9399999999996</v>
      </c>
      <c r="E449" s="458"/>
    </row>
    <row r="450" spans="1:5" ht="30" customHeight="1" x14ac:dyDescent="0.2">
      <c r="A450" s="455">
        <v>40582</v>
      </c>
      <c r="B450" s="456" t="s">
        <v>29363</v>
      </c>
      <c r="C450" s="457" t="s">
        <v>15747</v>
      </c>
      <c r="D450" s="461">
        <v>5692.33</v>
      </c>
      <c r="E450" s="458"/>
    </row>
    <row r="451" spans="1:5" ht="30" customHeight="1" x14ac:dyDescent="0.2">
      <c r="A451" s="455">
        <v>40577</v>
      </c>
      <c r="B451" s="456" t="s">
        <v>29364</v>
      </c>
      <c r="C451" s="457" t="s">
        <v>15747</v>
      </c>
      <c r="D451" s="461">
        <v>6494.87</v>
      </c>
      <c r="E451" s="458"/>
    </row>
    <row r="452" spans="1:5" ht="30" customHeight="1" x14ac:dyDescent="0.2">
      <c r="A452" s="455">
        <v>40583</v>
      </c>
      <c r="B452" s="456" t="s">
        <v>29365</v>
      </c>
      <c r="C452" s="457" t="s">
        <v>15747</v>
      </c>
      <c r="D452" s="461">
        <v>7748.63</v>
      </c>
      <c r="E452" s="458"/>
    </row>
    <row r="453" spans="1:5" ht="30" customHeight="1" x14ac:dyDescent="0.2">
      <c r="A453" s="455">
        <v>40578</v>
      </c>
      <c r="B453" s="456" t="s">
        <v>29366</v>
      </c>
      <c r="C453" s="457" t="s">
        <v>15747</v>
      </c>
      <c r="D453" s="461">
        <v>7058.36</v>
      </c>
      <c r="E453" s="458"/>
    </row>
    <row r="454" spans="1:5" ht="30" customHeight="1" x14ac:dyDescent="0.2">
      <c r="A454" s="455">
        <v>40584</v>
      </c>
      <c r="B454" s="456" t="s">
        <v>29367</v>
      </c>
      <c r="C454" s="457" t="s">
        <v>15747</v>
      </c>
      <c r="D454" s="461">
        <v>8060.25</v>
      </c>
      <c r="E454" s="458"/>
    </row>
    <row r="455" spans="1:5" ht="30" customHeight="1" x14ac:dyDescent="0.2">
      <c r="A455" s="455">
        <v>40601</v>
      </c>
      <c r="B455" s="456" t="s">
        <v>29368</v>
      </c>
      <c r="C455" s="457" t="s">
        <v>15747</v>
      </c>
      <c r="D455" s="461">
        <v>5912.98</v>
      </c>
      <c r="E455" s="458"/>
    </row>
    <row r="456" spans="1:5" ht="30" customHeight="1" x14ac:dyDescent="0.2">
      <c r="A456" s="455">
        <v>40607</v>
      </c>
      <c r="B456" s="456" t="s">
        <v>29369</v>
      </c>
      <c r="C456" s="457" t="s">
        <v>15747</v>
      </c>
      <c r="D456" s="461">
        <v>6283.25</v>
      </c>
      <c r="E456" s="458"/>
    </row>
    <row r="457" spans="1:5" ht="30" customHeight="1" x14ac:dyDescent="0.2">
      <c r="A457" s="455">
        <v>40602</v>
      </c>
      <c r="B457" s="456" t="s">
        <v>29370</v>
      </c>
      <c r="C457" s="457" t="s">
        <v>15747</v>
      </c>
      <c r="D457" s="461">
        <v>8657.76</v>
      </c>
      <c r="E457" s="458"/>
    </row>
    <row r="458" spans="1:5" ht="30" customHeight="1" x14ac:dyDescent="0.2">
      <c r="A458" s="455">
        <v>40608</v>
      </c>
      <c r="B458" s="456" t="s">
        <v>29371</v>
      </c>
      <c r="C458" s="457" t="s">
        <v>15747</v>
      </c>
      <c r="D458" s="461">
        <v>9270.91</v>
      </c>
      <c r="E458" s="458"/>
    </row>
    <row r="459" spans="1:5" ht="30" customHeight="1" x14ac:dyDescent="0.2">
      <c r="A459" s="455">
        <v>40603</v>
      </c>
      <c r="B459" s="456" t="s">
        <v>29372</v>
      </c>
      <c r="C459" s="457" t="s">
        <v>15747</v>
      </c>
      <c r="D459" s="461">
        <v>12528.89</v>
      </c>
      <c r="E459" s="458"/>
    </row>
    <row r="460" spans="1:5" ht="30" customHeight="1" x14ac:dyDescent="0.2">
      <c r="A460" s="455">
        <v>40609</v>
      </c>
      <c r="B460" s="456" t="s">
        <v>29373</v>
      </c>
      <c r="C460" s="457" t="s">
        <v>15747</v>
      </c>
      <c r="D460" s="461">
        <v>14164.09</v>
      </c>
      <c r="E460" s="458"/>
    </row>
    <row r="461" spans="1:5" ht="30" customHeight="1" x14ac:dyDescent="0.2">
      <c r="A461" s="455">
        <v>40604</v>
      </c>
      <c r="B461" s="456" t="s">
        <v>29374</v>
      </c>
      <c r="C461" s="457" t="s">
        <v>15747</v>
      </c>
      <c r="D461" s="461">
        <v>11322</v>
      </c>
      <c r="E461" s="458"/>
    </row>
    <row r="462" spans="1:5" ht="30" customHeight="1" x14ac:dyDescent="0.2">
      <c r="A462" s="455">
        <v>40610</v>
      </c>
      <c r="B462" s="456" t="s">
        <v>29375</v>
      </c>
      <c r="C462" s="457" t="s">
        <v>15747</v>
      </c>
      <c r="D462" s="461">
        <v>12641.46</v>
      </c>
      <c r="E462" s="458"/>
    </row>
    <row r="463" spans="1:5" ht="30" customHeight="1" x14ac:dyDescent="0.2">
      <c r="A463" s="455">
        <v>40605</v>
      </c>
      <c r="B463" s="456" t="s">
        <v>29376</v>
      </c>
      <c r="C463" s="457" t="s">
        <v>15747</v>
      </c>
      <c r="D463" s="461">
        <v>14003.76</v>
      </c>
      <c r="E463" s="458"/>
    </row>
    <row r="464" spans="1:5" ht="30" customHeight="1" x14ac:dyDescent="0.2">
      <c r="A464" s="455">
        <v>40611</v>
      </c>
      <c r="B464" s="456" t="s">
        <v>29377</v>
      </c>
      <c r="C464" s="457" t="s">
        <v>15747</v>
      </c>
      <c r="D464" s="461">
        <v>15831.91</v>
      </c>
      <c r="E464" s="458"/>
    </row>
    <row r="465" spans="1:5" ht="30" customHeight="1" x14ac:dyDescent="0.2">
      <c r="A465" s="455">
        <v>40606</v>
      </c>
      <c r="B465" s="456" t="s">
        <v>29378</v>
      </c>
      <c r="C465" s="457" t="s">
        <v>15747</v>
      </c>
      <c r="D465" s="461">
        <v>15016.55</v>
      </c>
      <c r="E465" s="458"/>
    </row>
    <row r="466" spans="1:5" ht="30" customHeight="1" x14ac:dyDescent="0.2">
      <c r="A466" s="455">
        <v>40612</v>
      </c>
      <c r="B466" s="456" t="s">
        <v>29379</v>
      </c>
      <c r="C466" s="457" t="s">
        <v>15747</v>
      </c>
      <c r="D466" s="461">
        <v>16778.580000000002</v>
      </c>
      <c r="E466" s="458"/>
    </row>
    <row r="467" spans="1:5" ht="30" customHeight="1" x14ac:dyDescent="0.2">
      <c r="A467" s="455">
        <v>40305</v>
      </c>
      <c r="B467" s="456" t="s">
        <v>29380</v>
      </c>
      <c r="C467" s="457" t="s">
        <v>15679</v>
      </c>
      <c r="D467" s="461">
        <v>14.01</v>
      </c>
      <c r="E467" s="458"/>
    </row>
    <row r="468" spans="1:5" ht="30" customHeight="1" x14ac:dyDescent="0.2">
      <c r="A468" s="455">
        <v>40306</v>
      </c>
      <c r="B468" s="456" t="s">
        <v>29381</v>
      </c>
      <c r="C468" s="457" t="s">
        <v>15679</v>
      </c>
      <c r="D468" s="461">
        <v>28.02</v>
      </c>
      <c r="E468" s="458"/>
    </row>
    <row r="469" spans="1:5" ht="30" customHeight="1" x14ac:dyDescent="0.2">
      <c r="A469" s="455">
        <v>41049</v>
      </c>
      <c r="B469" s="456" t="s">
        <v>29382</v>
      </c>
      <c r="C469" s="457" t="s">
        <v>15747</v>
      </c>
      <c r="D469" s="461">
        <v>19.739999999999998</v>
      </c>
      <c r="E469" s="458"/>
    </row>
    <row r="470" spans="1:5" ht="30" customHeight="1" x14ac:dyDescent="0.2">
      <c r="A470" s="455">
        <v>40372</v>
      </c>
      <c r="B470" s="456" t="s">
        <v>29383</v>
      </c>
      <c r="C470" s="457" t="s">
        <v>15679</v>
      </c>
      <c r="D470" s="461">
        <v>197.76</v>
      </c>
      <c r="E470" s="458"/>
    </row>
    <row r="471" spans="1:5" ht="30" customHeight="1" x14ac:dyDescent="0.2">
      <c r="A471" s="455">
        <v>40374</v>
      </c>
      <c r="B471" s="456" t="s">
        <v>21347</v>
      </c>
      <c r="C471" s="457" t="s">
        <v>15679</v>
      </c>
      <c r="D471" s="461">
        <v>291.82</v>
      </c>
      <c r="E471" s="458"/>
    </row>
    <row r="472" spans="1:5" ht="30" customHeight="1" x14ac:dyDescent="0.2">
      <c r="A472" s="455">
        <v>40373</v>
      </c>
      <c r="B472" s="456" t="s">
        <v>29384</v>
      </c>
      <c r="C472" s="457" t="s">
        <v>15679</v>
      </c>
      <c r="D472" s="461">
        <v>257.48</v>
      </c>
      <c r="E472" s="458"/>
    </row>
    <row r="473" spans="1:5" ht="30" customHeight="1" x14ac:dyDescent="0.2">
      <c r="A473" s="455">
        <v>40375</v>
      </c>
      <c r="B473" s="456" t="s">
        <v>29385</v>
      </c>
      <c r="C473" s="457" t="s">
        <v>15679</v>
      </c>
      <c r="D473" s="461">
        <v>170.35</v>
      </c>
      <c r="E473" s="458"/>
    </row>
    <row r="474" spans="1:5" ht="30" customHeight="1" x14ac:dyDescent="0.2">
      <c r="A474" s="455">
        <v>40678</v>
      </c>
      <c r="B474" s="456" t="s">
        <v>29386</v>
      </c>
      <c r="C474" s="457" t="s">
        <v>15747</v>
      </c>
      <c r="D474" s="461">
        <v>369.76</v>
      </c>
      <c r="E474" s="458"/>
    </row>
    <row r="475" spans="1:5" ht="30" customHeight="1" x14ac:dyDescent="0.2">
      <c r="A475" s="455">
        <v>40679</v>
      </c>
      <c r="B475" s="456" t="s">
        <v>29387</v>
      </c>
      <c r="C475" s="457" t="s">
        <v>25226</v>
      </c>
      <c r="D475" s="461">
        <v>716.59</v>
      </c>
      <c r="E475" s="458"/>
    </row>
    <row r="476" spans="1:5" ht="30" customHeight="1" x14ac:dyDescent="0.2">
      <c r="A476" s="455">
        <v>40684</v>
      </c>
      <c r="B476" s="456" t="s">
        <v>29388</v>
      </c>
      <c r="C476" s="457" t="s">
        <v>25226</v>
      </c>
      <c r="D476" s="461">
        <v>766.12</v>
      </c>
      <c r="E476" s="458"/>
    </row>
    <row r="477" spans="1:5" ht="30" customHeight="1" x14ac:dyDescent="0.2">
      <c r="A477" s="455">
        <v>40683</v>
      </c>
      <c r="B477" s="456" t="s">
        <v>29389</v>
      </c>
      <c r="C477" s="457" t="s">
        <v>15747</v>
      </c>
      <c r="D477" s="461">
        <v>381.91</v>
      </c>
      <c r="E477" s="458"/>
    </row>
    <row r="478" spans="1:5" ht="30" customHeight="1" x14ac:dyDescent="0.2">
      <c r="A478" s="455">
        <v>40685</v>
      </c>
      <c r="B478" s="456" t="s">
        <v>29390</v>
      </c>
      <c r="C478" s="457" t="s">
        <v>25226</v>
      </c>
      <c r="D478" s="461">
        <v>683.22</v>
      </c>
      <c r="E478" s="458"/>
    </row>
    <row r="479" spans="1:5" ht="30" customHeight="1" x14ac:dyDescent="0.2">
      <c r="A479" s="455">
        <v>40686</v>
      </c>
      <c r="B479" s="456" t="s">
        <v>29391</v>
      </c>
      <c r="C479" s="457" t="s">
        <v>15747</v>
      </c>
      <c r="D479" s="461">
        <v>509.53</v>
      </c>
      <c r="E479" s="458"/>
    </row>
    <row r="480" spans="1:5" ht="30" customHeight="1" x14ac:dyDescent="0.2">
      <c r="A480" s="455">
        <v>40687</v>
      </c>
      <c r="B480" s="456" t="s">
        <v>29392</v>
      </c>
      <c r="C480" s="457" t="s">
        <v>15747</v>
      </c>
      <c r="D480" s="461">
        <v>478.26</v>
      </c>
      <c r="E480" s="458"/>
    </row>
    <row r="481" spans="1:5" ht="30" customHeight="1" x14ac:dyDescent="0.2">
      <c r="A481" s="455">
        <v>40676</v>
      </c>
      <c r="B481" s="456" t="s">
        <v>29393</v>
      </c>
      <c r="C481" s="457" t="s">
        <v>15747</v>
      </c>
      <c r="D481" s="461">
        <v>299.70999999999998</v>
      </c>
      <c r="E481" s="458"/>
    </row>
    <row r="482" spans="1:5" ht="30" customHeight="1" x14ac:dyDescent="0.2">
      <c r="A482" s="455">
        <v>40677</v>
      </c>
      <c r="B482" s="456" t="s">
        <v>29394</v>
      </c>
      <c r="C482" s="457" t="s">
        <v>25226</v>
      </c>
      <c r="D482" s="461">
        <v>636.53</v>
      </c>
      <c r="E482" s="458"/>
    </row>
    <row r="483" spans="1:5" ht="30" customHeight="1" x14ac:dyDescent="0.2">
      <c r="A483" s="455">
        <v>40681</v>
      </c>
      <c r="B483" s="456" t="s">
        <v>29395</v>
      </c>
      <c r="C483" s="457" t="s">
        <v>25226</v>
      </c>
      <c r="D483" s="461">
        <v>707.58</v>
      </c>
      <c r="E483" s="458"/>
    </row>
    <row r="484" spans="1:5" ht="30" customHeight="1" x14ac:dyDescent="0.2">
      <c r="A484" s="455">
        <v>40680</v>
      </c>
      <c r="B484" s="456" t="s">
        <v>29396</v>
      </c>
      <c r="C484" s="457" t="s">
        <v>15747</v>
      </c>
      <c r="D484" s="461">
        <v>361.9</v>
      </c>
      <c r="E484" s="458"/>
    </row>
    <row r="485" spans="1:5" ht="30" customHeight="1" x14ac:dyDescent="0.2">
      <c r="A485" s="455">
        <v>40682</v>
      </c>
      <c r="B485" s="456" t="s">
        <v>29397</v>
      </c>
      <c r="C485" s="457" t="s">
        <v>25226</v>
      </c>
      <c r="D485" s="461">
        <v>633.19000000000005</v>
      </c>
      <c r="E485" s="458"/>
    </row>
    <row r="486" spans="1:5" ht="30" customHeight="1" x14ac:dyDescent="0.25">
      <c r="A486" s="455">
        <v>41189</v>
      </c>
      <c r="B486" s="456" t="s">
        <v>29398</v>
      </c>
      <c r="C486" s="457" t="s">
        <v>15747</v>
      </c>
      <c r="D486" s="461">
        <v>38.56</v>
      </c>
      <c r="E486" s="456" t="s">
        <v>28913</v>
      </c>
    </row>
    <row r="487" spans="1:5" ht="30" customHeight="1" x14ac:dyDescent="0.25">
      <c r="A487" s="455">
        <v>40728</v>
      </c>
      <c r="B487" s="456" t="s">
        <v>29399</v>
      </c>
      <c r="C487" s="457" t="s">
        <v>25226</v>
      </c>
      <c r="D487" s="461">
        <v>363.98</v>
      </c>
      <c r="E487" s="456" t="s">
        <v>28913</v>
      </c>
    </row>
    <row r="488" spans="1:5" ht="30" customHeight="1" x14ac:dyDescent="0.25">
      <c r="A488" s="455">
        <v>40732</v>
      </c>
      <c r="B488" s="456" t="s">
        <v>29400</v>
      </c>
      <c r="C488" s="457" t="s">
        <v>25226</v>
      </c>
      <c r="D488" s="461">
        <v>624.25</v>
      </c>
      <c r="E488" s="456" t="s">
        <v>28913</v>
      </c>
    </row>
    <row r="489" spans="1:5" ht="30" customHeight="1" x14ac:dyDescent="0.25">
      <c r="A489" s="455">
        <v>40733</v>
      </c>
      <c r="B489" s="456" t="s">
        <v>29401</v>
      </c>
      <c r="C489" s="457" t="s">
        <v>25226</v>
      </c>
      <c r="D489" s="461">
        <v>1541.2</v>
      </c>
      <c r="E489" s="456" t="s">
        <v>28913</v>
      </c>
    </row>
    <row r="490" spans="1:5" ht="30" customHeight="1" x14ac:dyDescent="0.25">
      <c r="A490" s="455">
        <v>40734</v>
      </c>
      <c r="B490" s="456" t="s">
        <v>29402</v>
      </c>
      <c r="C490" s="457" t="s">
        <v>25226</v>
      </c>
      <c r="D490" s="461">
        <v>2412.12</v>
      </c>
      <c r="E490" s="456" t="s">
        <v>28913</v>
      </c>
    </row>
    <row r="491" spans="1:5" ht="30" customHeight="1" x14ac:dyDescent="0.25">
      <c r="A491" s="455">
        <v>40735</v>
      </c>
      <c r="B491" s="456" t="s">
        <v>29403</v>
      </c>
      <c r="C491" s="457" t="s">
        <v>25226</v>
      </c>
      <c r="D491" s="461">
        <v>3483.93</v>
      </c>
      <c r="E491" s="456" t="s">
        <v>28913</v>
      </c>
    </row>
    <row r="492" spans="1:5" ht="30" customHeight="1" x14ac:dyDescent="0.25">
      <c r="A492" s="455">
        <v>40736</v>
      </c>
      <c r="B492" s="456" t="s">
        <v>29404</v>
      </c>
      <c r="C492" s="457" t="s">
        <v>25226</v>
      </c>
      <c r="D492" s="461">
        <v>4685.54</v>
      </c>
      <c r="E492" s="456" t="s">
        <v>28913</v>
      </c>
    </row>
    <row r="493" spans="1:5" ht="30" customHeight="1" x14ac:dyDescent="0.25">
      <c r="A493" s="455">
        <v>40737</v>
      </c>
      <c r="B493" s="456" t="s">
        <v>29405</v>
      </c>
      <c r="C493" s="457" t="s">
        <v>25226</v>
      </c>
      <c r="D493" s="461">
        <v>7441.43</v>
      </c>
      <c r="E493" s="456" t="s">
        <v>28913</v>
      </c>
    </row>
    <row r="494" spans="1:5" ht="30" customHeight="1" x14ac:dyDescent="0.25">
      <c r="A494" s="455">
        <v>40738</v>
      </c>
      <c r="B494" s="456" t="s">
        <v>29406</v>
      </c>
      <c r="C494" s="457" t="s">
        <v>25226</v>
      </c>
      <c r="D494" s="461">
        <v>4767.1000000000004</v>
      </c>
      <c r="E494" s="456" t="s">
        <v>28913</v>
      </c>
    </row>
    <row r="495" spans="1:5" ht="30" customHeight="1" x14ac:dyDescent="0.25">
      <c r="A495" s="455">
        <v>40739</v>
      </c>
      <c r="B495" s="456" t="s">
        <v>29407</v>
      </c>
      <c r="C495" s="457" t="s">
        <v>25226</v>
      </c>
      <c r="D495" s="461">
        <v>6415.28</v>
      </c>
      <c r="E495" s="456" t="s">
        <v>28913</v>
      </c>
    </row>
    <row r="496" spans="1:5" ht="30" customHeight="1" x14ac:dyDescent="0.25">
      <c r="A496" s="455">
        <v>40740</v>
      </c>
      <c r="B496" s="456" t="s">
        <v>29408</v>
      </c>
      <c r="C496" s="457" t="s">
        <v>25226</v>
      </c>
      <c r="D496" s="461">
        <v>9944.16</v>
      </c>
      <c r="E496" s="456" t="s">
        <v>28913</v>
      </c>
    </row>
    <row r="497" spans="1:5" ht="30" customHeight="1" x14ac:dyDescent="0.25">
      <c r="A497" s="455">
        <v>40741</v>
      </c>
      <c r="B497" s="456" t="s">
        <v>29409</v>
      </c>
      <c r="C497" s="457" t="s">
        <v>25226</v>
      </c>
      <c r="D497" s="461">
        <v>6057.73</v>
      </c>
      <c r="E497" s="456" t="s">
        <v>28913</v>
      </c>
    </row>
    <row r="498" spans="1:5" ht="30" customHeight="1" x14ac:dyDescent="0.25">
      <c r="A498" s="455">
        <v>40742</v>
      </c>
      <c r="B498" s="456" t="s">
        <v>29410</v>
      </c>
      <c r="C498" s="457" t="s">
        <v>25226</v>
      </c>
      <c r="D498" s="461">
        <v>12444.89</v>
      </c>
      <c r="E498" s="456" t="s">
        <v>28913</v>
      </c>
    </row>
    <row r="499" spans="1:5" ht="30" customHeight="1" x14ac:dyDescent="0.25">
      <c r="A499" s="455">
        <v>40729</v>
      </c>
      <c r="B499" s="456" t="s">
        <v>29411</v>
      </c>
      <c r="C499" s="457" t="s">
        <v>25226</v>
      </c>
      <c r="D499" s="461">
        <v>306.04000000000002</v>
      </c>
      <c r="E499" s="456" t="s">
        <v>28913</v>
      </c>
    </row>
    <row r="500" spans="1:5" ht="30" customHeight="1" x14ac:dyDescent="0.25">
      <c r="A500" s="455">
        <v>40730</v>
      </c>
      <c r="B500" s="456" t="s">
        <v>29412</v>
      </c>
      <c r="C500" s="457" t="s">
        <v>25226</v>
      </c>
      <c r="D500" s="461">
        <v>363.98</v>
      </c>
      <c r="E500" s="456" t="s">
        <v>28913</v>
      </c>
    </row>
    <row r="501" spans="1:5" ht="30" customHeight="1" x14ac:dyDescent="0.25">
      <c r="A501" s="455">
        <v>40731</v>
      </c>
      <c r="B501" s="456" t="s">
        <v>29413</v>
      </c>
      <c r="C501" s="457" t="s">
        <v>25226</v>
      </c>
      <c r="D501" s="461">
        <v>434.02</v>
      </c>
      <c r="E501" s="456" t="s">
        <v>28913</v>
      </c>
    </row>
    <row r="502" spans="1:5" ht="30" customHeight="1" x14ac:dyDescent="0.25">
      <c r="A502" s="455">
        <v>40650</v>
      </c>
      <c r="B502" s="459" t="s">
        <v>29414</v>
      </c>
      <c r="C502" s="457" t="s">
        <v>15747</v>
      </c>
      <c r="D502" s="461">
        <v>55.83</v>
      </c>
      <c r="E502" s="456" t="s">
        <v>28913</v>
      </c>
    </row>
    <row r="503" spans="1:5" ht="30" customHeight="1" x14ac:dyDescent="0.2">
      <c r="A503" s="455">
        <v>40637</v>
      </c>
      <c r="B503" s="456" t="s">
        <v>29415</v>
      </c>
      <c r="C503" s="457" t="s">
        <v>15747</v>
      </c>
      <c r="D503" s="461">
        <v>32.380000000000003</v>
      </c>
      <c r="E503" s="458"/>
    </row>
    <row r="504" spans="1:5" ht="30" customHeight="1" x14ac:dyDescent="0.2">
      <c r="A504" s="455">
        <v>40636</v>
      </c>
      <c r="B504" s="456" t="s">
        <v>29416</v>
      </c>
      <c r="C504" s="457" t="s">
        <v>15747</v>
      </c>
      <c r="D504" s="461">
        <v>22.49</v>
      </c>
      <c r="E504" s="458"/>
    </row>
    <row r="505" spans="1:5" ht="30" customHeight="1" x14ac:dyDescent="0.25">
      <c r="A505" s="455">
        <v>40712</v>
      </c>
      <c r="B505" s="459" t="s">
        <v>29417</v>
      </c>
      <c r="C505" s="457" t="s">
        <v>15747</v>
      </c>
      <c r="D505" s="461">
        <v>98.24</v>
      </c>
      <c r="E505" s="456" t="s">
        <v>28913</v>
      </c>
    </row>
    <row r="506" spans="1:5" ht="30" customHeight="1" x14ac:dyDescent="0.25">
      <c r="A506" s="455">
        <v>40713</v>
      </c>
      <c r="B506" s="459" t="s">
        <v>29418</v>
      </c>
      <c r="C506" s="457" t="s">
        <v>15747</v>
      </c>
      <c r="D506" s="461">
        <v>126.92</v>
      </c>
      <c r="E506" s="456" t="s">
        <v>28913</v>
      </c>
    </row>
    <row r="507" spans="1:5" ht="30" customHeight="1" x14ac:dyDescent="0.25">
      <c r="A507" s="455">
        <v>41262</v>
      </c>
      <c r="B507" s="459" t="s">
        <v>29419</v>
      </c>
      <c r="C507" s="457" t="s">
        <v>15747</v>
      </c>
      <c r="D507" s="461">
        <v>94.95</v>
      </c>
      <c r="E507" s="460"/>
    </row>
    <row r="508" spans="1:5" ht="30" customHeight="1" x14ac:dyDescent="0.2">
      <c r="A508" s="455">
        <v>41259</v>
      </c>
      <c r="B508" s="456" t="s">
        <v>29420</v>
      </c>
      <c r="C508" s="457" t="s">
        <v>15747</v>
      </c>
      <c r="D508" s="461">
        <v>20.3</v>
      </c>
      <c r="E508" s="458"/>
    </row>
    <row r="509" spans="1:5" ht="30" customHeight="1" x14ac:dyDescent="0.25">
      <c r="A509" s="455">
        <v>40640</v>
      </c>
      <c r="B509" s="459" t="s">
        <v>29421</v>
      </c>
      <c r="C509" s="457" t="s">
        <v>15747</v>
      </c>
      <c r="D509" s="461">
        <v>102.55</v>
      </c>
      <c r="E509" s="456" t="s">
        <v>28913</v>
      </c>
    </row>
    <row r="510" spans="1:5" ht="30" customHeight="1" x14ac:dyDescent="0.25">
      <c r="A510" s="455">
        <v>40642</v>
      </c>
      <c r="B510" s="459" t="s">
        <v>29422</v>
      </c>
      <c r="C510" s="457" t="s">
        <v>15747</v>
      </c>
      <c r="D510" s="461">
        <v>105.44</v>
      </c>
      <c r="E510" s="456" t="s">
        <v>28913</v>
      </c>
    </row>
    <row r="511" spans="1:5" ht="30" customHeight="1" x14ac:dyDescent="0.25">
      <c r="A511" s="455">
        <v>40643</v>
      </c>
      <c r="B511" s="459" t="s">
        <v>29423</v>
      </c>
      <c r="C511" s="457" t="s">
        <v>15747</v>
      </c>
      <c r="D511" s="461">
        <v>113.41</v>
      </c>
      <c r="E511" s="456" t="s">
        <v>28913</v>
      </c>
    </row>
    <row r="512" spans="1:5" ht="30" customHeight="1" x14ac:dyDescent="0.25">
      <c r="A512" s="455">
        <v>40641</v>
      </c>
      <c r="B512" s="459" t="s">
        <v>29424</v>
      </c>
      <c r="C512" s="457" t="s">
        <v>15747</v>
      </c>
      <c r="D512" s="461">
        <v>100.87</v>
      </c>
      <c r="E512" s="456" t="s">
        <v>28913</v>
      </c>
    </row>
    <row r="513" spans="1:5" ht="30" customHeight="1" x14ac:dyDescent="0.25">
      <c r="A513" s="455">
        <v>40648</v>
      </c>
      <c r="B513" s="459" t="s">
        <v>29425</v>
      </c>
      <c r="C513" s="457" t="s">
        <v>15747</v>
      </c>
      <c r="D513" s="461">
        <v>136.37</v>
      </c>
      <c r="E513" s="456" t="s">
        <v>28913</v>
      </c>
    </row>
    <row r="514" spans="1:5" ht="30" customHeight="1" x14ac:dyDescent="0.25">
      <c r="A514" s="455">
        <v>40649</v>
      </c>
      <c r="B514" s="459" t="s">
        <v>29426</v>
      </c>
      <c r="C514" s="457" t="s">
        <v>15747</v>
      </c>
      <c r="D514" s="461">
        <v>111.71</v>
      </c>
      <c r="E514" s="456" t="s">
        <v>28913</v>
      </c>
    </row>
    <row r="515" spans="1:5" ht="30" customHeight="1" x14ac:dyDescent="0.25">
      <c r="A515" s="455">
        <v>40645</v>
      </c>
      <c r="B515" s="459" t="s">
        <v>29427</v>
      </c>
      <c r="C515" s="457" t="s">
        <v>15747</v>
      </c>
      <c r="D515" s="461">
        <v>234.9</v>
      </c>
      <c r="E515" s="456" t="s">
        <v>28913</v>
      </c>
    </row>
    <row r="516" spans="1:5" ht="30" customHeight="1" x14ac:dyDescent="0.25">
      <c r="A516" s="455">
        <v>40644</v>
      </c>
      <c r="B516" s="459" t="s">
        <v>29428</v>
      </c>
      <c r="C516" s="457" t="s">
        <v>15747</v>
      </c>
      <c r="D516" s="461">
        <v>144.80000000000001</v>
      </c>
      <c r="E516" s="456" t="s">
        <v>28913</v>
      </c>
    </row>
    <row r="517" spans="1:5" ht="30" customHeight="1" x14ac:dyDescent="0.25">
      <c r="A517" s="455">
        <v>40646</v>
      </c>
      <c r="B517" s="459" t="s">
        <v>29429</v>
      </c>
      <c r="C517" s="457" t="s">
        <v>15747</v>
      </c>
      <c r="D517" s="461">
        <v>132.13999999999999</v>
      </c>
      <c r="E517" s="456" t="s">
        <v>28913</v>
      </c>
    </row>
    <row r="518" spans="1:5" ht="30" customHeight="1" x14ac:dyDescent="0.25">
      <c r="A518" s="455">
        <v>40647</v>
      </c>
      <c r="B518" s="459" t="s">
        <v>29430</v>
      </c>
      <c r="C518" s="457" t="s">
        <v>15747</v>
      </c>
      <c r="D518" s="461">
        <v>128.38999999999999</v>
      </c>
      <c r="E518" s="456" t="s">
        <v>28913</v>
      </c>
    </row>
    <row r="519" spans="1:5" ht="30" customHeight="1" x14ac:dyDescent="0.25">
      <c r="A519" s="455">
        <v>40704</v>
      </c>
      <c r="B519" s="459" t="s">
        <v>29431</v>
      </c>
      <c r="C519" s="457" t="s">
        <v>15747</v>
      </c>
      <c r="D519" s="461">
        <v>101.18</v>
      </c>
      <c r="E519" s="456" t="s">
        <v>28913</v>
      </c>
    </row>
    <row r="520" spans="1:5" ht="30" customHeight="1" x14ac:dyDescent="0.25">
      <c r="A520" s="455">
        <v>41107</v>
      </c>
      <c r="B520" s="459" t="s">
        <v>29432</v>
      </c>
      <c r="C520" s="457" t="s">
        <v>15747</v>
      </c>
      <c r="D520" s="461">
        <v>134.66999999999999</v>
      </c>
      <c r="E520" s="456" t="s">
        <v>28913</v>
      </c>
    </row>
    <row r="521" spans="1:5" ht="30" customHeight="1" x14ac:dyDescent="0.25">
      <c r="A521" s="455">
        <v>40638</v>
      </c>
      <c r="B521" s="459" t="s">
        <v>29433</v>
      </c>
      <c r="C521" s="457" t="s">
        <v>15747</v>
      </c>
      <c r="D521" s="461">
        <v>482.74</v>
      </c>
      <c r="E521" s="460"/>
    </row>
    <row r="522" spans="1:5" ht="30" customHeight="1" x14ac:dyDescent="0.25">
      <c r="A522" s="455">
        <v>41188</v>
      </c>
      <c r="B522" s="459" t="s">
        <v>29434</v>
      </c>
      <c r="C522" s="457" t="s">
        <v>15747</v>
      </c>
      <c r="D522" s="461">
        <v>760.5</v>
      </c>
      <c r="E522" s="460"/>
    </row>
    <row r="523" spans="1:5" ht="30" customHeight="1" x14ac:dyDescent="0.25">
      <c r="A523" s="455">
        <v>41187</v>
      </c>
      <c r="B523" s="459" t="s">
        <v>29435</v>
      </c>
      <c r="C523" s="457" t="s">
        <v>15747</v>
      </c>
      <c r="D523" s="461">
        <v>1003.85</v>
      </c>
      <c r="E523" s="460"/>
    </row>
    <row r="524" spans="1:5" ht="30" customHeight="1" x14ac:dyDescent="0.25">
      <c r="A524" s="455">
        <v>40705</v>
      </c>
      <c r="B524" s="459" t="s">
        <v>29436</v>
      </c>
      <c r="C524" s="457" t="s">
        <v>15747</v>
      </c>
      <c r="D524" s="461">
        <v>78.239999999999995</v>
      </c>
      <c r="E524" s="456" t="s">
        <v>28913</v>
      </c>
    </row>
    <row r="525" spans="1:5" ht="30" customHeight="1" x14ac:dyDescent="0.2">
      <c r="A525" s="455">
        <v>40639</v>
      </c>
      <c r="B525" s="456" t="s">
        <v>29437</v>
      </c>
      <c r="C525" s="457" t="s">
        <v>15747</v>
      </c>
      <c r="D525" s="461">
        <v>490.89</v>
      </c>
      <c r="E525" s="458"/>
    </row>
    <row r="526" spans="1:5" ht="30" customHeight="1" x14ac:dyDescent="0.25">
      <c r="A526" s="455">
        <v>41227</v>
      </c>
      <c r="B526" s="459" t="s">
        <v>29438</v>
      </c>
      <c r="C526" s="457" t="s">
        <v>15747</v>
      </c>
      <c r="D526" s="461">
        <v>137.47</v>
      </c>
      <c r="E526" s="460"/>
    </row>
    <row r="527" spans="1:5" ht="30" customHeight="1" x14ac:dyDescent="0.2">
      <c r="A527" s="455">
        <v>40951</v>
      </c>
      <c r="B527" s="456" t="s">
        <v>29439</v>
      </c>
      <c r="C527" s="457" t="s">
        <v>15747</v>
      </c>
      <c r="D527" s="461">
        <v>24.12</v>
      </c>
      <c r="E527" s="458"/>
    </row>
    <row r="528" spans="1:5" ht="30" customHeight="1" x14ac:dyDescent="0.2">
      <c r="A528" s="455">
        <v>41121</v>
      </c>
      <c r="B528" s="456" t="s">
        <v>29440</v>
      </c>
      <c r="C528" s="457" t="s">
        <v>15747</v>
      </c>
      <c r="D528" s="461">
        <v>25.88</v>
      </c>
      <c r="E528" s="458"/>
    </row>
    <row r="529" spans="1:5" ht="30" customHeight="1" x14ac:dyDescent="0.2">
      <c r="A529" s="455">
        <v>41120</v>
      </c>
      <c r="B529" s="456" t="s">
        <v>29441</v>
      </c>
      <c r="C529" s="457" t="s">
        <v>15747</v>
      </c>
      <c r="D529" s="461">
        <v>15.87</v>
      </c>
      <c r="E529" s="458"/>
    </row>
    <row r="530" spans="1:5" ht="30" customHeight="1" x14ac:dyDescent="0.2">
      <c r="A530" s="455">
        <v>41128</v>
      </c>
      <c r="B530" s="456" t="s">
        <v>29442</v>
      </c>
      <c r="C530" s="457" t="s">
        <v>15747</v>
      </c>
      <c r="D530" s="461">
        <v>7.02</v>
      </c>
      <c r="E530" s="458"/>
    </row>
    <row r="531" spans="1:5" ht="30" customHeight="1" x14ac:dyDescent="0.2">
      <c r="A531" s="455">
        <v>41129</v>
      </c>
      <c r="B531" s="456" t="s">
        <v>29443</v>
      </c>
      <c r="C531" s="457" t="s">
        <v>15747</v>
      </c>
      <c r="D531" s="461">
        <v>7.68</v>
      </c>
      <c r="E531" s="458"/>
    </row>
    <row r="532" spans="1:5" ht="30" customHeight="1" x14ac:dyDescent="0.2">
      <c r="A532" s="455">
        <v>41131</v>
      </c>
      <c r="B532" s="456" t="s">
        <v>29444</v>
      </c>
      <c r="C532" s="457" t="s">
        <v>15747</v>
      </c>
      <c r="D532" s="461">
        <v>9.17</v>
      </c>
      <c r="E532" s="458"/>
    </row>
    <row r="533" spans="1:5" ht="30" customHeight="1" x14ac:dyDescent="0.2">
      <c r="A533" s="455">
        <v>41130</v>
      </c>
      <c r="B533" s="456" t="s">
        <v>29445</v>
      </c>
      <c r="C533" s="457" t="s">
        <v>15747</v>
      </c>
      <c r="D533" s="461">
        <v>14.28</v>
      </c>
      <c r="E533" s="458"/>
    </row>
    <row r="534" spans="1:5" ht="30" customHeight="1" x14ac:dyDescent="0.25">
      <c r="A534" s="455">
        <v>40997</v>
      </c>
      <c r="B534" s="459" t="s">
        <v>29446</v>
      </c>
      <c r="C534" s="457" t="s">
        <v>15679</v>
      </c>
      <c r="D534" s="461">
        <v>112.93</v>
      </c>
      <c r="E534" s="460"/>
    </row>
    <row r="535" spans="1:5" ht="30" customHeight="1" x14ac:dyDescent="0.2">
      <c r="A535" s="455">
        <v>40724</v>
      </c>
      <c r="B535" s="456" t="s">
        <v>29447</v>
      </c>
      <c r="C535" s="457" t="s">
        <v>15679</v>
      </c>
      <c r="D535" s="461">
        <v>173.66</v>
      </c>
      <c r="E535" s="458"/>
    </row>
    <row r="536" spans="1:5" ht="30" customHeight="1" x14ac:dyDescent="0.25">
      <c r="A536" s="455">
        <v>40722</v>
      </c>
      <c r="B536" s="459" t="s">
        <v>29448</v>
      </c>
      <c r="C536" s="457" t="s">
        <v>15679</v>
      </c>
      <c r="D536" s="461">
        <v>10.64</v>
      </c>
      <c r="E536" s="460"/>
    </row>
    <row r="537" spans="1:5" ht="30" customHeight="1" x14ac:dyDescent="0.2">
      <c r="A537" s="455">
        <v>40998</v>
      </c>
      <c r="B537" s="456" t="s">
        <v>29449</v>
      </c>
      <c r="C537" s="457" t="s">
        <v>15679</v>
      </c>
      <c r="D537" s="461">
        <v>10.79</v>
      </c>
      <c r="E537" s="458"/>
    </row>
    <row r="538" spans="1:5" ht="30" customHeight="1" x14ac:dyDescent="0.2">
      <c r="A538" s="455">
        <v>40723</v>
      </c>
      <c r="B538" s="456" t="s">
        <v>29450</v>
      </c>
      <c r="C538" s="457" t="s">
        <v>15679</v>
      </c>
      <c r="D538" s="461">
        <v>85.5</v>
      </c>
      <c r="E538" s="458"/>
    </row>
    <row r="539" spans="1:5" ht="30" customHeight="1" x14ac:dyDescent="0.25">
      <c r="A539" s="455">
        <v>40335</v>
      </c>
      <c r="B539" s="456" t="s">
        <v>29451</v>
      </c>
      <c r="C539" s="457" t="s">
        <v>15719</v>
      </c>
      <c r="D539" s="461">
        <v>563.08000000000004</v>
      </c>
      <c r="E539" s="456" t="s">
        <v>28913</v>
      </c>
    </row>
    <row r="540" spans="1:5" ht="30" customHeight="1" x14ac:dyDescent="0.25">
      <c r="A540" s="455">
        <v>40334</v>
      </c>
      <c r="B540" s="456" t="s">
        <v>29452</v>
      </c>
      <c r="C540" s="457" t="s">
        <v>15719</v>
      </c>
      <c r="D540" s="461">
        <v>771.79</v>
      </c>
      <c r="E540" s="456" t="s">
        <v>28913</v>
      </c>
    </row>
    <row r="541" spans="1:5" ht="30" customHeight="1" x14ac:dyDescent="0.25">
      <c r="A541" s="455">
        <v>40333</v>
      </c>
      <c r="B541" s="459" t="s">
        <v>29453</v>
      </c>
      <c r="C541" s="457" t="s">
        <v>15719</v>
      </c>
      <c r="D541" s="461">
        <v>281.54000000000002</v>
      </c>
      <c r="E541" s="456" t="s">
        <v>28913</v>
      </c>
    </row>
    <row r="542" spans="1:5" ht="30" customHeight="1" x14ac:dyDescent="0.25">
      <c r="A542" s="455">
        <v>40332</v>
      </c>
      <c r="B542" s="459" t="s">
        <v>29454</v>
      </c>
      <c r="C542" s="457" t="s">
        <v>15719</v>
      </c>
      <c r="D542" s="461">
        <v>385.89</v>
      </c>
      <c r="E542" s="456" t="s">
        <v>28913</v>
      </c>
    </row>
    <row r="543" spans="1:5" ht="30" customHeight="1" x14ac:dyDescent="0.2">
      <c r="A543" s="455">
        <v>40675</v>
      </c>
      <c r="B543" s="456" t="s">
        <v>29455</v>
      </c>
      <c r="C543" s="457" t="s">
        <v>25226</v>
      </c>
      <c r="D543" s="461">
        <v>214.39</v>
      </c>
      <c r="E543" s="458"/>
    </row>
    <row r="544" spans="1:5" ht="30" customHeight="1" x14ac:dyDescent="0.2">
      <c r="A544" s="455">
        <v>40673</v>
      </c>
      <c r="B544" s="456" t="s">
        <v>29456</v>
      </c>
      <c r="C544" s="457" t="s">
        <v>25226</v>
      </c>
      <c r="D544" s="461">
        <v>72.209999999999994</v>
      </c>
      <c r="E544" s="458"/>
    </row>
    <row r="545" spans="1:5" ht="30" customHeight="1" x14ac:dyDescent="0.2">
      <c r="A545" s="455">
        <v>40674</v>
      </c>
      <c r="B545" s="456" t="s">
        <v>29457</v>
      </c>
      <c r="C545" s="457" t="s">
        <v>25226</v>
      </c>
      <c r="D545" s="461">
        <v>77.44</v>
      </c>
      <c r="E545" s="458"/>
    </row>
    <row r="546" spans="1:5" ht="30" customHeight="1" x14ac:dyDescent="0.2">
      <c r="A546" s="455">
        <v>41037</v>
      </c>
      <c r="B546" s="456" t="s">
        <v>29458</v>
      </c>
      <c r="C546" s="457" t="s">
        <v>15747</v>
      </c>
      <c r="D546" s="461">
        <v>66.75</v>
      </c>
      <c r="E546" s="458"/>
    </row>
    <row r="547" spans="1:5" ht="30" customHeight="1" x14ac:dyDescent="0.2">
      <c r="A547" s="455">
        <v>40258</v>
      </c>
      <c r="B547" s="456" t="s">
        <v>29459</v>
      </c>
      <c r="C547" s="457" t="s">
        <v>15679</v>
      </c>
      <c r="D547" s="461">
        <v>62.9</v>
      </c>
      <c r="E547" s="458"/>
    </row>
    <row r="548" spans="1:5" ht="30" customHeight="1" x14ac:dyDescent="0.2">
      <c r="A548" s="455">
        <v>40261</v>
      </c>
      <c r="B548" s="456" t="s">
        <v>29460</v>
      </c>
      <c r="C548" s="457" t="s">
        <v>15679</v>
      </c>
      <c r="D548" s="461">
        <v>71.78</v>
      </c>
      <c r="E548" s="458"/>
    </row>
    <row r="549" spans="1:5" ht="30" customHeight="1" x14ac:dyDescent="0.2">
      <c r="A549" s="455">
        <v>40259</v>
      </c>
      <c r="B549" s="456" t="s">
        <v>29461</v>
      </c>
      <c r="C549" s="457" t="s">
        <v>15679</v>
      </c>
      <c r="D549" s="461">
        <v>92.71</v>
      </c>
      <c r="E549" s="458"/>
    </row>
    <row r="550" spans="1:5" ht="30" customHeight="1" x14ac:dyDescent="0.2">
      <c r="A550" s="455">
        <v>40262</v>
      </c>
      <c r="B550" s="456" t="s">
        <v>29462</v>
      </c>
      <c r="C550" s="457" t="s">
        <v>15679</v>
      </c>
      <c r="D550" s="461">
        <v>101.59</v>
      </c>
      <c r="E550" s="458"/>
    </row>
    <row r="551" spans="1:5" ht="30" customHeight="1" x14ac:dyDescent="0.2">
      <c r="A551" s="455">
        <v>40260</v>
      </c>
      <c r="B551" s="456" t="s">
        <v>29463</v>
      </c>
      <c r="C551" s="457" t="s">
        <v>15679</v>
      </c>
      <c r="D551" s="461">
        <v>137.41999999999999</v>
      </c>
      <c r="E551" s="458"/>
    </row>
    <row r="552" spans="1:5" ht="30" customHeight="1" x14ac:dyDescent="0.2">
      <c r="A552" s="455">
        <v>40263</v>
      </c>
      <c r="B552" s="456" t="s">
        <v>29464</v>
      </c>
      <c r="C552" s="457" t="s">
        <v>15679</v>
      </c>
      <c r="D552" s="461">
        <v>146.30000000000001</v>
      </c>
      <c r="E552" s="458"/>
    </row>
    <row r="553" spans="1:5" ht="30" customHeight="1" x14ac:dyDescent="0.2">
      <c r="A553" s="455">
        <v>40267</v>
      </c>
      <c r="B553" s="456" t="s">
        <v>29465</v>
      </c>
      <c r="C553" s="457" t="s">
        <v>15679</v>
      </c>
      <c r="D553" s="461">
        <v>150.66</v>
      </c>
      <c r="E553" s="458"/>
    </row>
    <row r="554" spans="1:5" ht="30" customHeight="1" x14ac:dyDescent="0.2">
      <c r="A554" s="455">
        <v>40264</v>
      </c>
      <c r="B554" s="456" t="s">
        <v>29466</v>
      </c>
      <c r="C554" s="457" t="s">
        <v>15679</v>
      </c>
      <c r="D554" s="461">
        <v>141.78</v>
      </c>
      <c r="E554" s="458"/>
    </row>
    <row r="555" spans="1:5" ht="30" customHeight="1" x14ac:dyDescent="0.2">
      <c r="A555" s="455">
        <v>40268</v>
      </c>
      <c r="B555" s="456" t="s">
        <v>29467</v>
      </c>
      <c r="C555" s="457" t="s">
        <v>15679</v>
      </c>
      <c r="D555" s="461">
        <v>185.35</v>
      </c>
      <c r="E555" s="458"/>
    </row>
    <row r="556" spans="1:5" ht="30" customHeight="1" x14ac:dyDescent="0.2">
      <c r="A556" s="455">
        <v>40265</v>
      </c>
      <c r="B556" s="456" t="s">
        <v>29468</v>
      </c>
      <c r="C556" s="457" t="s">
        <v>15679</v>
      </c>
      <c r="D556" s="461">
        <v>176.47</v>
      </c>
      <c r="E556" s="458"/>
    </row>
    <row r="557" spans="1:5" ht="30" customHeight="1" x14ac:dyDescent="0.2">
      <c r="A557" s="455">
        <v>40269</v>
      </c>
      <c r="B557" s="456" t="s">
        <v>29469</v>
      </c>
      <c r="C557" s="457" t="s">
        <v>15679</v>
      </c>
      <c r="D557" s="461">
        <v>322.29000000000002</v>
      </c>
      <c r="E557" s="458"/>
    </row>
    <row r="558" spans="1:5" ht="30" customHeight="1" x14ac:dyDescent="0.2">
      <c r="A558" s="455">
        <v>40266</v>
      </c>
      <c r="B558" s="456" t="s">
        <v>29470</v>
      </c>
      <c r="C558" s="457" t="s">
        <v>15679</v>
      </c>
      <c r="D558" s="461">
        <v>313.41000000000003</v>
      </c>
      <c r="E558" s="458"/>
    </row>
    <row r="559" spans="1:5" ht="30" customHeight="1" x14ac:dyDescent="0.2">
      <c r="A559" s="455">
        <v>40276</v>
      </c>
      <c r="B559" s="456" t="s">
        <v>29471</v>
      </c>
      <c r="C559" s="457" t="s">
        <v>15679</v>
      </c>
      <c r="D559" s="461">
        <v>267.01</v>
      </c>
      <c r="E559" s="458"/>
    </row>
    <row r="560" spans="1:5" ht="30" customHeight="1" x14ac:dyDescent="0.2">
      <c r="A560" s="455">
        <v>40256</v>
      </c>
      <c r="B560" s="456" t="s">
        <v>29472</v>
      </c>
      <c r="C560" s="457" t="s">
        <v>15679</v>
      </c>
      <c r="D560" s="461">
        <v>92.71</v>
      </c>
      <c r="E560" s="458"/>
    </row>
    <row r="561" spans="1:5" ht="30" customHeight="1" x14ac:dyDescent="0.2">
      <c r="A561" s="455">
        <v>40257</v>
      </c>
      <c r="B561" s="456" t="s">
        <v>29473</v>
      </c>
      <c r="C561" s="457" t="s">
        <v>15679</v>
      </c>
      <c r="D561" s="461">
        <v>211.05</v>
      </c>
      <c r="E561" s="458"/>
    </row>
    <row r="562" spans="1:5" ht="30" customHeight="1" x14ac:dyDescent="0.2">
      <c r="A562" s="455">
        <v>40282</v>
      </c>
      <c r="B562" s="456" t="s">
        <v>29474</v>
      </c>
      <c r="C562" s="457" t="s">
        <v>15679</v>
      </c>
      <c r="D562" s="461">
        <v>12.72</v>
      </c>
      <c r="E562" s="458"/>
    </row>
    <row r="563" spans="1:5" ht="30" customHeight="1" x14ac:dyDescent="0.2">
      <c r="A563" s="455">
        <v>40285</v>
      </c>
      <c r="B563" s="456" t="s">
        <v>29475</v>
      </c>
      <c r="C563" s="457" t="s">
        <v>15679</v>
      </c>
      <c r="D563" s="461">
        <v>21.6</v>
      </c>
      <c r="E563" s="458"/>
    </row>
    <row r="564" spans="1:5" ht="30" customHeight="1" x14ac:dyDescent="0.2">
      <c r="A564" s="455">
        <v>40283</v>
      </c>
      <c r="B564" s="456" t="s">
        <v>29476</v>
      </c>
      <c r="C564" s="457" t="s">
        <v>15679</v>
      </c>
      <c r="D564" s="461">
        <v>14.01</v>
      </c>
      <c r="E564" s="458"/>
    </row>
    <row r="565" spans="1:5" ht="30" customHeight="1" x14ac:dyDescent="0.2">
      <c r="A565" s="455">
        <v>40286</v>
      </c>
      <c r="B565" s="456" t="s">
        <v>29477</v>
      </c>
      <c r="C565" s="457" t="s">
        <v>15679</v>
      </c>
      <c r="D565" s="461">
        <v>22.89</v>
      </c>
      <c r="E565" s="458"/>
    </row>
    <row r="566" spans="1:5" ht="30" customHeight="1" x14ac:dyDescent="0.2">
      <c r="A566" s="455">
        <v>40284</v>
      </c>
      <c r="B566" s="456" t="s">
        <v>29478</v>
      </c>
      <c r="C566" s="457" t="s">
        <v>15679</v>
      </c>
      <c r="D566" s="461">
        <v>16.48</v>
      </c>
      <c r="E566" s="458"/>
    </row>
    <row r="567" spans="1:5" ht="30" customHeight="1" x14ac:dyDescent="0.2">
      <c r="A567" s="455">
        <v>40287</v>
      </c>
      <c r="B567" s="456" t="s">
        <v>29479</v>
      </c>
      <c r="C567" s="457" t="s">
        <v>15679</v>
      </c>
      <c r="D567" s="461">
        <v>25.36</v>
      </c>
      <c r="E567" s="458"/>
    </row>
    <row r="568" spans="1:5" ht="30" customHeight="1" x14ac:dyDescent="0.2">
      <c r="A568" s="455">
        <v>40288</v>
      </c>
      <c r="B568" s="456" t="s">
        <v>29480</v>
      </c>
      <c r="C568" s="457" t="s">
        <v>15679</v>
      </c>
      <c r="D568" s="461">
        <v>23.35</v>
      </c>
      <c r="E568" s="458"/>
    </row>
    <row r="569" spans="1:5" ht="30" customHeight="1" x14ac:dyDescent="0.2">
      <c r="A569" s="455">
        <v>40291</v>
      </c>
      <c r="B569" s="456" t="s">
        <v>29481</v>
      </c>
      <c r="C569" s="457" t="s">
        <v>15679</v>
      </c>
      <c r="D569" s="461">
        <v>32.229999999999997</v>
      </c>
      <c r="E569" s="458"/>
    </row>
    <row r="570" spans="1:5" ht="30" customHeight="1" x14ac:dyDescent="0.2">
      <c r="A570" s="455">
        <v>40289</v>
      </c>
      <c r="B570" s="456" t="s">
        <v>29482</v>
      </c>
      <c r="C570" s="457" t="s">
        <v>15679</v>
      </c>
      <c r="D570" s="461">
        <v>28.02</v>
      </c>
      <c r="E570" s="458"/>
    </row>
    <row r="571" spans="1:5" ht="30" customHeight="1" x14ac:dyDescent="0.2">
      <c r="A571" s="455">
        <v>40292</v>
      </c>
      <c r="B571" s="456" t="s">
        <v>29483</v>
      </c>
      <c r="C571" s="457" t="s">
        <v>15679</v>
      </c>
      <c r="D571" s="461">
        <v>36.9</v>
      </c>
      <c r="E571" s="458"/>
    </row>
    <row r="572" spans="1:5" ht="30" customHeight="1" x14ac:dyDescent="0.2">
      <c r="A572" s="455">
        <v>40290</v>
      </c>
      <c r="B572" s="456" t="s">
        <v>29484</v>
      </c>
      <c r="C572" s="457" t="s">
        <v>15679</v>
      </c>
      <c r="D572" s="461">
        <v>35.03</v>
      </c>
      <c r="E572" s="458"/>
    </row>
    <row r="573" spans="1:5" ht="30" customHeight="1" x14ac:dyDescent="0.2">
      <c r="A573" s="455">
        <v>40293</v>
      </c>
      <c r="B573" s="456" t="s">
        <v>29485</v>
      </c>
      <c r="C573" s="457" t="s">
        <v>15679</v>
      </c>
      <c r="D573" s="461">
        <v>43.91</v>
      </c>
      <c r="E573" s="458"/>
    </row>
    <row r="574" spans="1:5" ht="30" customHeight="1" x14ac:dyDescent="0.2">
      <c r="A574" s="455">
        <v>40294</v>
      </c>
      <c r="B574" s="456" t="s">
        <v>29486</v>
      </c>
      <c r="C574" s="457" t="s">
        <v>15679</v>
      </c>
      <c r="D574" s="461">
        <v>132.85</v>
      </c>
      <c r="E574" s="458"/>
    </row>
    <row r="575" spans="1:5" ht="30" customHeight="1" x14ac:dyDescent="0.2">
      <c r="A575" s="455">
        <v>40297</v>
      </c>
      <c r="B575" s="456" t="s">
        <v>29487</v>
      </c>
      <c r="C575" s="457" t="s">
        <v>15679</v>
      </c>
      <c r="D575" s="461">
        <v>141.72999999999999</v>
      </c>
      <c r="E575" s="458"/>
    </row>
    <row r="576" spans="1:5" ht="30" customHeight="1" x14ac:dyDescent="0.2">
      <c r="A576" s="455">
        <v>40295</v>
      </c>
      <c r="B576" s="456" t="s">
        <v>29488</v>
      </c>
      <c r="C576" s="457" t="s">
        <v>15679</v>
      </c>
      <c r="D576" s="461">
        <v>148.69</v>
      </c>
      <c r="E576" s="458"/>
    </row>
    <row r="577" spans="1:5" ht="30" customHeight="1" x14ac:dyDescent="0.2">
      <c r="A577" s="455">
        <v>40298</v>
      </c>
      <c r="B577" s="456" t="s">
        <v>29489</v>
      </c>
      <c r="C577" s="457" t="s">
        <v>15679</v>
      </c>
      <c r="D577" s="461">
        <v>157.57</v>
      </c>
      <c r="E577" s="458"/>
    </row>
    <row r="578" spans="1:5" ht="30" customHeight="1" x14ac:dyDescent="0.2">
      <c r="A578" s="455">
        <v>40296</v>
      </c>
      <c r="B578" s="456" t="s">
        <v>29490</v>
      </c>
      <c r="C578" s="457" t="s">
        <v>15679</v>
      </c>
      <c r="D578" s="461">
        <v>177.63</v>
      </c>
      <c r="E578" s="458"/>
    </row>
    <row r="579" spans="1:5" ht="30" customHeight="1" x14ac:dyDescent="0.2">
      <c r="A579" s="455">
        <v>40299</v>
      </c>
      <c r="B579" s="456" t="s">
        <v>29491</v>
      </c>
      <c r="C579" s="457" t="s">
        <v>15679</v>
      </c>
      <c r="D579" s="461">
        <v>186.51</v>
      </c>
      <c r="E579" s="458"/>
    </row>
    <row r="580" spans="1:5" ht="30" customHeight="1" x14ac:dyDescent="0.25">
      <c r="A580" s="455">
        <v>40327</v>
      </c>
      <c r="B580" s="456" t="s">
        <v>29492</v>
      </c>
      <c r="C580" s="457" t="s">
        <v>15719</v>
      </c>
      <c r="D580" s="461">
        <v>190.82</v>
      </c>
      <c r="E580" s="456" t="s">
        <v>28913</v>
      </c>
    </row>
    <row r="581" spans="1:5" ht="30" customHeight="1" x14ac:dyDescent="0.25">
      <c r="A581" s="455">
        <v>40328</v>
      </c>
      <c r="B581" s="459" t="s">
        <v>29493</v>
      </c>
      <c r="C581" s="457" t="s">
        <v>15679</v>
      </c>
      <c r="D581" s="461">
        <v>119.42</v>
      </c>
      <c r="E581" s="456" t="s">
        <v>28913</v>
      </c>
    </row>
    <row r="582" spans="1:5" ht="30" customHeight="1" x14ac:dyDescent="0.25">
      <c r="A582" s="455">
        <v>43332</v>
      </c>
      <c r="B582" s="459" t="s">
        <v>29494</v>
      </c>
      <c r="C582" s="457" t="s">
        <v>27684</v>
      </c>
      <c r="D582" s="461">
        <v>6484.37</v>
      </c>
      <c r="E582" s="460"/>
    </row>
    <row r="583" spans="1:5" ht="30" customHeight="1" x14ac:dyDescent="0.25">
      <c r="A583" s="455">
        <v>40316</v>
      </c>
      <c r="B583" s="456" t="s">
        <v>29495</v>
      </c>
      <c r="C583" s="457" t="s">
        <v>15719</v>
      </c>
      <c r="D583" s="461">
        <v>73</v>
      </c>
      <c r="E583" s="456" t="s">
        <v>28913</v>
      </c>
    </row>
    <row r="584" spans="1:5" ht="30" customHeight="1" x14ac:dyDescent="0.25">
      <c r="A584" s="455">
        <v>40317</v>
      </c>
      <c r="B584" s="459" t="s">
        <v>29496</v>
      </c>
      <c r="C584" s="457" t="s">
        <v>15719</v>
      </c>
      <c r="D584" s="461">
        <v>63.02</v>
      </c>
      <c r="E584" s="456" t="s">
        <v>28913</v>
      </c>
    </row>
    <row r="585" spans="1:5" ht="30" customHeight="1" x14ac:dyDescent="0.2">
      <c r="A585" s="455">
        <v>40318</v>
      </c>
      <c r="B585" s="456" t="s">
        <v>29497</v>
      </c>
      <c r="C585" s="457" t="s">
        <v>15719</v>
      </c>
      <c r="D585" s="461">
        <v>8.19</v>
      </c>
      <c r="E585" s="458"/>
    </row>
    <row r="586" spans="1:5" ht="30" customHeight="1" x14ac:dyDescent="0.25">
      <c r="A586" s="455">
        <v>40311</v>
      </c>
      <c r="B586" s="459" t="s">
        <v>29498</v>
      </c>
      <c r="C586" s="457" t="s">
        <v>15719</v>
      </c>
      <c r="D586" s="461">
        <v>109.64</v>
      </c>
      <c r="E586" s="456" t="s">
        <v>28913</v>
      </c>
    </row>
    <row r="587" spans="1:5" ht="30" customHeight="1" x14ac:dyDescent="0.25">
      <c r="A587" s="455">
        <v>40312</v>
      </c>
      <c r="B587" s="459" t="s">
        <v>29499</v>
      </c>
      <c r="C587" s="457" t="s">
        <v>15719</v>
      </c>
      <c r="D587" s="461">
        <v>91.85</v>
      </c>
      <c r="E587" s="456" t="s">
        <v>28913</v>
      </c>
    </row>
    <row r="588" spans="1:5" ht="30" customHeight="1" x14ac:dyDescent="0.25">
      <c r="A588" s="455">
        <v>40313</v>
      </c>
      <c r="B588" s="459" t="s">
        <v>29500</v>
      </c>
      <c r="C588" s="457" t="s">
        <v>15719</v>
      </c>
      <c r="D588" s="461">
        <v>78.06</v>
      </c>
      <c r="E588" s="456" t="s">
        <v>28913</v>
      </c>
    </row>
    <row r="589" spans="1:5" ht="30" customHeight="1" x14ac:dyDescent="0.25">
      <c r="A589" s="455">
        <v>40310</v>
      </c>
      <c r="B589" s="459" t="s">
        <v>29501</v>
      </c>
      <c r="C589" s="457" t="s">
        <v>15719</v>
      </c>
      <c r="D589" s="461">
        <v>160.52000000000001</v>
      </c>
      <c r="E589" s="456" t="s">
        <v>28913</v>
      </c>
    </row>
    <row r="590" spans="1:5" ht="30" customHeight="1" x14ac:dyDescent="0.25">
      <c r="A590" s="455">
        <v>40748</v>
      </c>
      <c r="B590" s="459" t="s">
        <v>29502</v>
      </c>
      <c r="C590" s="457" t="s">
        <v>15719</v>
      </c>
      <c r="D590" s="461">
        <v>283.64999999999998</v>
      </c>
      <c r="E590" s="460"/>
    </row>
    <row r="591" spans="1:5" ht="30" customHeight="1" x14ac:dyDescent="0.25">
      <c r="A591" s="455">
        <v>40726</v>
      </c>
      <c r="B591" s="459" t="s">
        <v>29503</v>
      </c>
      <c r="C591" s="457" t="s">
        <v>15679</v>
      </c>
      <c r="D591" s="461">
        <v>568.63</v>
      </c>
      <c r="E591" s="456" t="s">
        <v>28913</v>
      </c>
    </row>
    <row r="592" spans="1:5" ht="30" customHeight="1" x14ac:dyDescent="0.25">
      <c r="A592" s="455">
        <v>40725</v>
      </c>
      <c r="B592" s="456" t="s">
        <v>29504</v>
      </c>
      <c r="C592" s="457" t="s">
        <v>15679</v>
      </c>
      <c r="D592" s="461">
        <v>564.95000000000005</v>
      </c>
      <c r="E592" s="456" t="s">
        <v>28913</v>
      </c>
    </row>
    <row r="593" spans="1:5" ht="30" customHeight="1" x14ac:dyDescent="0.25">
      <c r="A593" s="455">
        <v>41394</v>
      </c>
      <c r="B593" s="459" t="s">
        <v>29505</v>
      </c>
      <c r="C593" s="457" t="s">
        <v>15719</v>
      </c>
      <c r="D593" s="461">
        <v>22.02</v>
      </c>
      <c r="E593" s="460"/>
    </row>
    <row r="594" spans="1:5" ht="30" customHeight="1" x14ac:dyDescent="0.25">
      <c r="A594" s="455">
        <v>41393</v>
      </c>
      <c r="B594" s="459" t="s">
        <v>29506</v>
      </c>
      <c r="C594" s="457" t="s">
        <v>15719</v>
      </c>
      <c r="D594" s="461">
        <v>30.6</v>
      </c>
      <c r="E594" s="460"/>
    </row>
    <row r="595" spans="1:5" ht="30" customHeight="1" x14ac:dyDescent="0.25">
      <c r="A595" s="455">
        <v>41391</v>
      </c>
      <c r="B595" s="459" t="s">
        <v>29507</v>
      </c>
      <c r="C595" s="457" t="s">
        <v>15719</v>
      </c>
      <c r="D595" s="461">
        <v>63.09</v>
      </c>
      <c r="E595" s="460"/>
    </row>
    <row r="596" spans="1:5" ht="30" customHeight="1" x14ac:dyDescent="0.25">
      <c r="A596" s="455">
        <v>41392</v>
      </c>
      <c r="B596" s="459" t="s">
        <v>29508</v>
      </c>
      <c r="C596" s="457" t="s">
        <v>15719</v>
      </c>
      <c r="D596" s="461">
        <v>35.090000000000003</v>
      </c>
      <c r="E596" s="460"/>
    </row>
    <row r="597" spans="1:5" ht="30" customHeight="1" x14ac:dyDescent="0.2">
      <c r="A597" s="455">
        <v>41197</v>
      </c>
      <c r="B597" s="456" t="s">
        <v>29509</v>
      </c>
      <c r="C597" s="457" t="s">
        <v>15719</v>
      </c>
      <c r="D597" s="461">
        <v>38.33</v>
      </c>
      <c r="E597" s="458"/>
    </row>
    <row r="598" spans="1:5" ht="30" customHeight="1" x14ac:dyDescent="0.25">
      <c r="A598" s="455">
        <v>40709</v>
      </c>
      <c r="B598" s="459" t="s">
        <v>29510</v>
      </c>
      <c r="C598" s="457" t="s">
        <v>15719</v>
      </c>
      <c r="D598" s="461">
        <v>17.5</v>
      </c>
      <c r="E598" s="460"/>
    </row>
    <row r="599" spans="1:5" ht="30" customHeight="1" x14ac:dyDescent="0.25">
      <c r="A599" s="455">
        <v>40721</v>
      </c>
      <c r="B599" s="456" t="s">
        <v>29511</v>
      </c>
      <c r="C599" s="457" t="s">
        <v>15679</v>
      </c>
      <c r="D599" s="461">
        <v>132</v>
      </c>
      <c r="E599" s="456" t="s">
        <v>28913</v>
      </c>
    </row>
    <row r="600" spans="1:5" ht="30" customHeight="1" x14ac:dyDescent="0.2">
      <c r="A600" s="455">
        <v>40396</v>
      </c>
      <c r="B600" s="456" t="s">
        <v>29512</v>
      </c>
      <c r="C600" s="457" t="s">
        <v>15719</v>
      </c>
      <c r="D600" s="461">
        <v>34.44</v>
      </c>
      <c r="E600" s="458"/>
    </row>
    <row r="601" spans="1:5" ht="30" customHeight="1" x14ac:dyDescent="0.2">
      <c r="A601" s="455">
        <v>40744</v>
      </c>
      <c r="B601" s="456" t="s">
        <v>29513</v>
      </c>
      <c r="C601" s="457" t="s">
        <v>15747</v>
      </c>
      <c r="D601" s="461">
        <v>30.87</v>
      </c>
      <c r="E601" s="458"/>
    </row>
    <row r="602" spans="1:5" ht="30" customHeight="1" x14ac:dyDescent="0.2">
      <c r="A602" s="455">
        <v>40746</v>
      </c>
      <c r="B602" s="456" t="s">
        <v>29514</v>
      </c>
      <c r="C602" s="457" t="s">
        <v>15747</v>
      </c>
      <c r="D602" s="461">
        <v>60.1</v>
      </c>
      <c r="E602" s="458"/>
    </row>
    <row r="603" spans="1:5" ht="30" customHeight="1" x14ac:dyDescent="0.2">
      <c r="A603" s="455">
        <v>40743</v>
      </c>
      <c r="B603" s="456" t="s">
        <v>29515</v>
      </c>
      <c r="C603" s="457" t="s">
        <v>15747</v>
      </c>
      <c r="D603" s="461">
        <v>16.25</v>
      </c>
      <c r="E603" s="458"/>
    </row>
    <row r="604" spans="1:5" ht="30" customHeight="1" x14ac:dyDescent="0.2">
      <c r="A604" s="455">
        <v>40745</v>
      </c>
      <c r="B604" s="456" t="s">
        <v>29516</v>
      </c>
      <c r="C604" s="457" t="s">
        <v>15747</v>
      </c>
      <c r="D604" s="461">
        <v>45.5</v>
      </c>
      <c r="E604" s="458"/>
    </row>
    <row r="605" spans="1:5" ht="30" customHeight="1" x14ac:dyDescent="0.2">
      <c r="A605" s="455">
        <v>40397</v>
      </c>
      <c r="B605" s="456" t="s">
        <v>29517</v>
      </c>
      <c r="C605" s="457" t="s">
        <v>15719</v>
      </c>
      <c r="D605" s="461">
        <v>86.63</v>
      </c>
      <c r="E605" s="458"/>
    </row>
    <row r="606" spans="1:5" ht="30" customHeight="1" x14ac:dyDescent="0.2">
      <c r="A606" s="455">
        <v>41221</v>
      </c>
      <c r="B606" s="456" t="s">
        <v>29518</v>
      </c>
      <c r="C606" s="457" t="s">
        <v>15719</v>
      </c>
      <c r="D606" s="461">
        <v>4.25</v>
      </c>
      <c r="E606" s="458"/>
    </row>
    <row r="607" spans="1:5" ht="30" customHeight="1" x14ac:dyDescent="0.25">
      <c r="A607" s="455">
        <v>41401</v>
      </c>
      <c r="B607" s="459" t="s">
        <v>29519</v>
      </c>
      <c r="C607" s="457" t="s">
        <v>15719</v>
      </c>
      <c r="D607" s="461">
        <v>8.7799999999999994</v>
      </c>
      <c r="E607" s="460"/>
    </row>
    <row r="608" spans="1:5" ht="30" customHeight="1" x14ac:dyDescent="0.2">
      <c r="A608" s="455">
        <v>40714</v>
      </c>
      <c r="B608" s="456" t="s">
        <v>29520</v>
      </c>
      <c r="C608" s="457" t="s">
        <v>15719</v>
      </c>
      <c r="D608" s="461">
        <v>12.61</v>
      </c>
      <c r="E608" s="458"/>
    </row>
    <row r="609" spans="1:5" ht="30" customHeight="1" x14ac:dyDescent="0.2">
      <c r="A609" s="455">
        <v>40660</v>
      </c>
      <c r="B609" s="456" t="s">
        <v>29521</v>
      </c>
      <c r="C609" s="457" t="s">
        <v>15747</v>
      </c>
      <c r="D609" s="461">
        <v>54.87</v>
      </c>
      <c r="E609" s="458"/>
    </row>
    <row r="610" spans="1:5" ht="30" customHeight="1" x14ac:dyDescent="0.2">
      <c r="A610" s="455">
        <v>40661</v>
      </c>
      <c r="B610" s="456" t="s">
        <v>29522</v>
      </c>
      <c r="C610" s="457" t="s">
        <v>15747</v>
      </c>
      <c r="D610" s="461">
        <v>108.88</v>
      </c>
      <c r="E610" s="458"/>
    </row>
    <row r="611" spans="1:5" ht="30" customHeight="1" x14ac:dyDescent="0.2">
      <c r="A611" s="455">
        <v>40662</v>
      </c>
      <c r="B611" s="456" t="s">
        <v>29523</v>
      </c>
      <c r="C611" s="457" t="s">
        <v>15747</v>
      </c>
      <c r="D611" s="461">
        <v>58.28</v>
      </c>
      <c r="E611" s="458"/>
    </row>
    <row r="612" spans="1:5" ht="30" customHeight="1" x14ac:dyDescent="0.25">
      <c r="A612" s="455">
        <v>40663</v>
      </c>
      <c r="B612" s="456" t="s">
        <v>29524</v>
      </c>
      <c r="C612" s="457" t="s">
        <v>15747</v>
      </c>
      <c r="D612" s="461">
        <v>56.23</v>
      </c>
      <c r="E612" s="456" t="s">
        <v>28913</v>
      </c>
    </row>
    <row r="613" spans="1:5" ht="30" customHeight="1" x14ac:dyDescent="0.2">
      <c r="A613" s="455">
        <v>40659</v>
      </c>
      <c r="B613" s="456" t="s">
        <v>29525</v>
      </c>
      <c r="C613" s="457" t="s">
        <v>15747</v>
      </c>
      <c r="D613" s="461">
        <v>50.16</v>
      </c>
      <c r="E613" s="458"/>
    </row>
    <row r="614" spans="1:5" ht="30" customHeight="1" x14ac:dyDescent="0.25">
      <c r="A614" s="455">
        <v>41024</v>
      </c>
      <c r="B614" s="459" t="s">
        <v>29526</v>
      </c>
      <c r="C614" s="457" t="s">
        <v>15747</v>
      </c>
      <c r="D614" s="461">
        <v>20.7</v>
      </c>
      <c r="E614" s="460"/>
    </row>
    <row r="615" spans="1:5" ht="30" customHeight="1" x14ac:dyDescent="0.2">
      <c r="A615" s="455">
        <v>40657</v>
      </c>
      <c r="B615" s="456" t="s">
        <v>29527</v>
      </c>
      <c r="C615" s="457" t="s">
        <v>15747</v>
      </c>
      <c r="D615" s="461">
        <v>193.23</v>
      </c>
      <c r="E615" s="458"/>
    </row>
    <row r="616" spans="1:5" ht="30" customHeight="1" x14ac:dyDescent="0.25">
      <c r="A616" s="455">
        <v>41395</v>
      </c>
      <c r="B616" s="456" t="s">
        <v>29528</v>
      </c>
      <c r="C616" s="457" t="s">
        <v>15719</v>
      </c>
      <c r="D616" s="461">
        <v>794.48</v>
      </c>
      <c r="E616" s="456" t="s">
        <v>28913</v>
      </c>
    </row>
    <row r="617" spans="1:5" ht="30" customHeight="1" x14ac:dyDescent="0.25">
      <c r="A617" s="455">
        <v>41396</v>
      </c>
      <c r="B617" s="459" t="s">
        <v>29529</v>
      </c>
      <c r="C617" s="457" t="s">
        <v>15719</v>
      </c>
      <c r="D617" s="461">
        <v>952.7</v>
      </c>
      <c r="E617" s="456" t="s">
        <v>28913</v>
      </c>
    </row>
    <row r="618" spans="1:5" ht="30" customHeight="1" x14ac:dyDescent="0.25">
      <c r="A618" s="455">
        <v>41397</v>
      </c>
      <c r="B618" s="459" t="s">
        <v>29530</v>
      </c>
      <c r="C618" s="457" t="s">
        <v>15719</v>
      </c>
      <c r="D618" s="461">
        <v>926.88</v>
      </c>
      <c r="E618" s="456" t="s">
        <v>28913</v>
      </c>
    </row>
    <row r="619" spans="1:5" ht="30" customHeight="1" x14ac:dyDescent="0.25">
      <c r="A619" s="455">
        <v>41398</v>
      </c>
      <c r="B619" s="459" t="s">
        <v>29531</v>
      </c>
      <c r="C619" s="457" t="s">
        <v>15719</v>
      </c>
      <c r="D619" s="461">
        <v>997.72</v>
      </c>
      <c r="E619" s="456" t="s">
        <v>28913</v>
      </c>
    </row>
    <row r="620" spans="1:5" ht="30" customHeight="1" x14ac:dyDescent="0.25">
      <c r="A620" s="455">
        <v>41399</v>
      </c>
      <c r="B620" s="459" t="s">
        <v>29532</v>
      </c>
      <c r="C620" s="457" t="s">
        <v>15719</v>
      </c>
      <c r="D620" s="461">
        <v>1007.53</v>
      </c>
      <c r="E620" s="456" t="s">
        <v>28913</v>
      </c>
    </row>
    <row r="621" spans="1:5" ht="30" customHeight="1" x14ac:dyDescent="0.25">
      <c r="A621" s="455">
        <v>40654</v>
      </c>
      <c r="B621" s="459" t="s">
        <v>29533</v>
      </c>
      <c r="C621" s="457" t="s">
        <v>25226</v>
      </c>
      <c r="D621" s="461">
        <v>636.39</v>
      </c>
      <c r="E621" s="456" t="s">
        <v>28913</v>
      </c>
    </row>
    <row r="622" spans="1:5" ht="30" customHeight="1" x14ac:dyDescent="0.25">
      <c r="A622" s="455">
        <v>40653</v>
      </c>
      <c r="B622" s="456" t="s">
        <v>29534</v>
      </c>
      <c r="C622" s="457" t="s">
        <v>25226</v>
      </c>
      <c r="D622" s="461">
        <v>697.85</v>
      </c>
      <c r="E622" s="456" t="s">
        <v>28913</v>
      </c>
    </row>
    <row r="623" spans="1:5" ht="30" customHeight="1" x14ac:dyDescent="0.25">
      <c r="A623" s="455">
        <v>41337</v>
      </c>
      <c r="B623" s="456" t="s">
        <v>29535</v>
      </c>
      <c r="C623" s="457" t="s">
        <v>25226</v>
      </c>
      <c r="D623" s="461">
        <v>286.32</v>
      </c>
      <c r="E623" s="456" t="s">
        <v>28913</v>
      </c>
    </row>
    <row r="624" spans="1:5" ht="30" customHeight="1" x14ac:dyDescent="0.2">
      <c r="A624" s="455">
        <v>40719</v>
      </c>
      <c r="B624" s="456" t="s">
        <v>29536</v>
      </c>
      <c r="C624" s="457" t="s">
        <v>15679</v>
      </c>
      <c r="D624" s="461">
        <v>56.44</v>
      </c>
      <c r="E624" s="458"/>
    </row>
    <row r="625" spans="1:5" ht="30" customHeight="1" x14ac:dyDescent="0.25">
      <c r="A625" s="455">
        <v>41019</v>
      </c>
      <c r="B625" s="459" t="s">
        <v>29537</v>
      </c>
      <c r="C625" s="457" t="s">
        <v>15747</v>
      </c>
      <c r="D625" s="461">
        <v>737.07</v>
      </c>
      <c r="E625" s="460"/>
    </row>
    <row r="626" spans="1:5" ht="30" customHeight="1" x14ac:dyDescent="0.25">
      <c r="A626" s="455">
        <v>40557</v>
      </c>
      <c r="B626" s="459" t="s">
        <v>29538</v>
      </c>
      <c r="C626" s="457" t="s">
        <v>25226</v>
      </c>
      <c r="D626" s="461">
        <v>108</v>
      </c>
      <c r="E626" s="456" t="s">
        <v>28913</v>
      </c>
    </row>
    <row r="627" spans="1:5" ht="30" customHeight="1" x14ac:dyDescent="0.2">
      <c r="A627" s="455">
        <v>40391</v>
      </c>
      <c r="B627" s="456" t="s">
        <v>29539</v>
      </c>
      <c r="C627" s="457" t="s">
        <v>15719</v>
      </c>
      <c r="D627" s="461">
        <v>4.47</v>
      </c>
      <c r="E627" s="458"/>
    </row>
    <row r="628" spans="1:5" ht="30" customHeight="1" x14ac:dyDescent="0.2">
      <c r="A628" s="455">
        <v>40380</v>
      </c>
      <c r="B628" s="456" t="s">
        <v>29540</v>
      </c>
      <c r="C628" s="457" t="s">
        <v>15719</v>
      </c>
      <c r="D628" s="461">
        <v>62.41</v>
      </c>
      <c r="E628" s="458"/>
    </row>
    <row r="629" spans="1:5" ht="30" customHeight="1" x14ac:dyDescent="0.2">
      <c r="A629" s="455">
        <v>40399</v>
      </c>
      <c r="B629" s="456" t="s">
        <v>29541</v>
      </c>
      <c r="C629" s="457" t="s">
        <v>15719</v>
      </c>
      <c r="D629" s="461">
        <v>193.48</v>
      </c>
      <c r="E629" s="458"/>
    </row>
    <row r="630" spans="1:5" ht="30" customHeight="1" x14ac:dyDescent="0.2">
      <c r="A630" s="455">
        <v>41028</v>
      </c>
      <c r="B630" s="456" t="s">
        <v>29542</v>
      </c>
      <c r="C630" s="457" t="s">
        <v>15719</v>
      </c>
      <c r="D630" s="461">
        <v>3.44</v>
      </c>
      <c r="E630" s="458"/>
    </row>
    <row r="631" spans="1:5" ht="30" customHeight="1" x14ac:dyDescent="0.2">
      <c r="A631" s="455">
        <v>41167</v>
      </c>
      <c r="B631" s="456" t="s">
        <v>29543</v>
      </c>
      <c r="C631" s="457" t="s">
        <v>25226</v>
      </c>
      <c r="D631" s="461">
        <v>2660.83</v>
      </c>
      <c r="E631" s="458"/>
    </row>
    <row r="632" spans="1:5" ht="30" customHeight="1" x14ac:dyDescent="0.2">
      <c r="A632" s="455">
        <v>41168</v>
      </c>
      <c r="B632" s="456" t="s">
        <v>29544</v>
      </c>
      <c r="C632" s="457" t="s">
        <v>25226</v>
      </c>
      <c r="D632" s="461">
        <v>3070.77</v>
      </c>
      <c r="E632" s="458"/>
    </row>
    <row r="633" spans="1:5" ht="30" customHeight="1" x14ac:dyDescent="0.25">
      <c r="A633" s="455">
        <v>40570</v>
      </c>
      <c r="B633" s="456" t="s">
        <v>29545</v>
      </c>
      <c r="C633" s="457" t="s">
        <v>25226</v>
      </c>
      <c r="D633" s="461">
        <v>10708.5</v>
      </c>
      <c r="E633" s="456" t="s">
        <v>28913</v>
      </c>
    </row>
    <row r="634" spans="1:5" ht="30" customHeight="1" x14ac:dyDescent="0.2">
      <c r="A634" s="455">
        <v>41115</v>
      </c>
      <c r="B634" s="456" t="s">
        <v>29546</v>
      </c>
      <c r="C634" s="457" t="s">
        <v>25226</v>
      </c>
      <c r="D634" s="461">
        <v>1531.04</v>
      </c>
      <c r="E634" s="458"/>
    </row>
    <row r="635" spans="1:5" ht="30" customHeight="1" x14ac:dyDescent="0.2">
      <c r="A635" s="455">
        <v>41116</v>
      </c>
      <c r="B635" s="456" t="s">
        <v>29547</v>
      </c>
      <c r="C635" s="457" t="s">
        <v>25226</v>
      </c>
      <c r="D635" s="461">
        <v>1948.11</v>
      </c>
      <c r="E635" s="458"/>
    </row>
    <row r="636" spans="1:5" ht="30" customHeight="1" x14ac:dyDescent="0.2">
      <c r="A636" s="455">
        <v>41117</v>
      </c>
      <c r="B636" s="456" t="s">
        <v>29548</v>
      </c>
      <c r="C636" s="457" t="s">
        <v>25226</v>
      </c>
      <c r="D636" s="461">
        <v>2359.6999999999998</v>
      </c>
      <c r="E636" s="458"/>
    </row>
    <row r="637" spans="1:5" ht="30" customHeight="1" x14ac:dyDescent="0.25">
      <c r="A637" s="455">
        <v>40572</v>
      </c>
      <c r="B637" s="456" t="s">
        <v>29549</v>
      </c>
      <c r="C637" s="457" t="s">
        <v>25226</v>
      </c>
      <c r="D637" s="461">
        <v>17549.34</v>
      </c>
      <c r="E637" s="456" t="s">
        <v>28913</v>
      </c>
    </row>
    <row r="638" spans="1:5" ht="30" customHeight="1" x14ac:dyDescent="0.25">
      <c r="A638" s="455">
        <v>40553</v>
      </c>
      <c r="B638" s="459" t="s">
        <v>29550</v>
      </c>
      <c r="C638" s="457" t="s">
        <v>25226</v>
      </c>
      <c r="D638" s="461">
        <v>3999.7</v>
      </c>
      <c r="E638" s="456" t="s">
        <v>28913</v>
      </c>
    </row>
    <row r="639" spans="1:5" ht="30" customHeight="1" x14ac:dyDescent="0.25">
      <c r="A639" s="455">
        <v>40554</v>
      </c>
      <c r="B639" s="459" t="s">
        <v>29551</v>
      </c>
      <c r="C639" s="457" t="s">
        <v>25226</v>
      </c>
      <c r="D639" s="461">
        <v>4424.57</v>
      </c>
      <c r="E639" s="456" t="s">
        <v>28913</v>
      </c>
    </row>
    <row r="640" spans="1:5" ht="30" customHeight="1" x14ac:dyDescent="0.25">
      <c r="A640" s="455">
        <v>40555</v>
      </c>
      <c r="B640" s="459" t="s">
        <v>29552</v>
      </c>
      <c r="C640" s="457" t="s">
        <v>25226</v>
      </c>
      <c r="D640" s="461">
        <v>4849.3900000000003</v>
      </c>
      <c r="E640" s="456" t="s">
        <v>28913</v>
      </c>
    </row>
    <row r="641" spans="1:5" ht="30" customHeight="1" x14ac:dyDescent="0.25">
      <c r="A641" s="455">
        <v>40556</v>
      </c>
      <c r="B641" s="459" t="s">
        <v>29553</v>
      </c>
      <c r="C641" s="457" t="s">
        <v>25226</v>
      </c>
      <c r="D641" s="461">
        <v>5274.28</v>
      </c>
      <c r="E641" s="456" t="s">
        <v>28913</v>
      </c>
    </row>
    <row r="642" spans="1:5" ht="30" customHeight="1" x14ac:dyDescent="0.25">
      <c r="A642" s="455">
        <v>41086</v>
      </c>
      <c r="B642" s="459" t="s">
        <v>29554</v>
      </c>
      <c r="C642" s="457" t="s">
        <v>15719</v>
      </c>
      <c r="D642" s="461">
        <v>10.4</v>
      </c>
      <c r="E642" s="460"/>
    </row>
    <row r="643" spans="1:5" ht="30" customHeight="1" x14ac:dyDescent="0.25">
      <c r="A643" s="455">
        <v>41021</v>
      </c>
      <c r="B643" s="459" t="s">
        <v>29555</v>
      </c>
      <c r="C643" s="457" t="s">
        <v>15719</v>
      </c>
      <c r="D643" s="461">
        <v>8.34</v>
      </c>
      <c r="E643" s="460"/>
    </row>
    <row r="644" spans="1:5" ht="30" customHeight="1" x14ac:dyDescent="0.25">
      <c r="A644" s="455">
        <v>40304</v>
      </c>
      <c r="B644" s="456" t="s">
        <v>29556</v>
      </c>
      <c r="C644" s="457" t="s">
        <v>15679</v>
      </c>
      <c r="D644" s="461">
        <v>55.39</v>
      </c>
      <c r="E644" s="456" t="s">
        <v>28913</v>
      </c>
    </row>
    <row r="645" spans="1:5" ht="30" customHeight="1" x14ac:dyDescent="0.2">
      <c r="A645" s="455">
        <v>40302</v>
      </c>
      <c r="B645" s="456" t="s">
        <v>29557</v>
      </c>
      <c r="C645" s="457" t="s">
        <v>15679</v>
      </c>
      <c r="D645" s="461">
        <v>66.209999999999994</v>
      </c>
      <c r="E645" s="458"/>
    </row>
    <row r="646" spans="1:5" ht="30" customHeight="1" x14ac:dyDescent="0.2">
      <c r="A646" s="455">
        <v>40301</v>
      </c>
      <c r="B646" s="456" t="s">
        <v>29558</v>
      </c>
      <c r="C646" s="457" t="s">
        <v>15679</v>
      </c>
      <c r="D646" s="461">
        <v>96.01</v>
      </c>
      <c r="E646" s="458"/>
    </row>
    <row r="647" spans="1:5" ht="30" customHeight="1" x14ac:dyDescent="0.2">
      <c r="A647" s="455">
        <v>40303</v>
      </c>
      <c r="B647" s="456" t="s">
        <v>29559</v>
      </c>
      <c r="C647" s="457" t="s">
        <v>15679</v>
      </c>
      <c r="D647" s="461">
        <v>41.83</v>
      </c>
      <c r="E647" s="458"/>
    </row>
    <row r="648" spans="1:5" ht="30" customHeight="1" x14ac:dyDescent="0.25">
      <c r="A648" s="455">
        <v>40559</v>
      </c>
      <c r="B648" s="456" t="s">
        <v>29560</v>
      </c>
      <c r="C648" s="457" t="s">
        <v>25226</v>
      </c>
      <c r="D648" s="461">
        <v>848.16</v>
      </c>
      <c r="E648" s="456" t="s">
        <v>28913</v>
      </c>
    </row>
    <row r="649" spans="1:5" ht="30" customHeight="1" x14ac:dyDescent="0.2">
      <c r="A649" s="455">
        <v>41224</v>
      </c>
      <c r="B649" s="456" t="s">
        <v>29561</v>
      </c>
      <c r="C649" s="457" t="s">
        <v>15747</v>
      </c>
      <c r="D649" s="461">
        <v>17.22</v>
      </c>
      <c r="E649" s="458"/>
    </row>
    <row r="650" spans="1:5" ht="30" customHeight="1" x14ac:dyDescent="0.2">
      <c r="A650" s="455">
        <v>41225</v>
      </c>
      <c r="B650" s="456" t="s">
        <v>29562</v>
      </c>
      <c r="C650" s="457" t="s">
        <v>15747</v>
      </c>
      <c r="D650" s="461">
        <v>20.61</v>
      </c>
      <c r="E650" s="458"/>
    </row>
    <row r="651" spans="1:5" ht="30" customHeight="1" x14ac:dyDescent="0.2">
      <c r="A651" s="455">
        <v>41226</v>
      </c>
      <c r="B651" s="456" t="s">
        <v>29563</v>
      </c>
      <c r="C651" s="457" t="s">
        <v>15747</v>
      </c>
      <c r="D651" s="461">
        <v>26.3</v>
      </c>
      <c r="E651" s="458"/>
    </row>
    <row r="652" spans="1:5" ht="30" customHeight="1" x14ac:dyDescent="0.2">
      <c r="A652" s="455">
        <v>41060</v>
      </c>
      <c r="B652" s="456" t="s">
        <v>29564</v>
      </c>
      <c r="C652" s="457" t="s">
        <v>15747</v>
      </c>
      <c r="D652" s="461">
        <v>78.42</v>
      </c>
      <c r="E652" s="458"/>
    </row>
    <row r="653" spans="1:5" ht="30" customHeight="1" x14ac:dyDescent="0.2">
      <c r="A653" s="455">
        <v>41059</v>
      </c>
      <c r="B653" s="456" t="s">
        <v>29565</v>
      </c>
      <c r="C653" s="457" t="s">
        <v>15747</v>
      </c>
      <c r="D653" s="461">
        <v>108.43</v>
      </c>
      <c r="E653" s="458"/>
    </row>
    <row r="654" spans="1:5" ht="30" customHeight="1" x14ac:dyDescent="0.2">
      <c r="A654" s="455">
        <v>40567</v>
      </c>
      <c r="B654" s="456" t="s">
        <v>29566</v>
      </c>
      <c r="C654" s="457" t="s">
        <v>15747</v>
      </c>
      <c r="D654" s="461">
        <v>77.599999999999994</v>
      </c>
      <c r="E654" s="458"/>
    </row>
    <row r="655" spans="1:5" ht="30" customHeight="1" x14ac:dyDescent="0.2">
      <c r="A655" s="455">
        <v>40747</v>
      </c>
      <c r="B655" s="456" t="s">
        <v>29567</v>
      </c>
      <c r="C655" s="457" t="s">
        <v>15747</v>
      </c>
      <c r="D655" s="461">
        <v>127.32</v>
      </c>
      <c r="E655" s="458"/>
    </row>
    <row r="656" spans="1:5" ht="30" customHeight="1" x14ac:dyDescent="0.25">
      <c r="A656" s="455">
        <v>40727</v>
      </c>
      <c r="B656" s="456" t="s">
        <v>29568</v>
      </c>
      <c r="C656" s="457" t="s">
        <v>15679</v>
      </c>
      <c r="D656" s="461">
        <v>319.39</v>
      </c>
      <c r="E656" s="456" t="s">
        <v>28913</v>
      </c>
    </row>
    <row r="657" spans="1:5" ht="30" customHeight="1" x14ac:dyDescent="0.25">
      <c r="A657" s="455">
        <v>41264</v>
      </c>
      <c r="B657" s="456" t="s">
        <v>29569</v>
      </c>
      <c r="C657" s="457" t="s">
        <v>15679</v>
      </c>
      <c r="D657" s="461">
        <v>407.71</v>
      </c>
      <c r="E657" s="456" t="s">
        <v>28913</v>
      </c>
    </row>
    <row r="658" spans="1:5" ht="30" customHeight="1" x14ac:dyDescent="0.2">
      <c r="A658" s="455">
        <v>41239</v>
      </c>
      <c r="B658" s="456" t="s">
        <v>29570</v>
      </c>
      <c r="C658" s="457" t="s">
        <v>15679</v>
      </c>
      <c r="D658" s="461">
        <v>94.35</v>
      </c>
      <c r="E658" s="458"/>
    </row>
    <row r="659" spans="1:5" ht="30" customHeight="1" x14ac:dyDescent="0.2">
      <c r="A659" s="455">
        <v>40688</v>
      </c>
      <c r="B659" s="456" t="s">
        <v>29571</v>
      </c>
      <c r="C659" s="457" t="s">
        <v>25226</v>
      </c>
      <c r="D659" s="461">
        <v>300.19</v>
      </c>
      <c r="E659" s="458"/>
    </row>
    <row r="660" spans="1:5" ht="30" customHeight="1" x14ac:dyDescent="0.2">
      <c r="A660" s="455">
        <v>40690</v>
      </c>
      <c r="B660" s="456" t="s">
        <v>29572</v>
      </c>
      <c r="C660" s="457" t="s">
        <v>25226</v>
      </c>
      <c r="D660" s="461">
        <v>1424.06</v>
      </c>
      <c r="E660" s="458"/>
    </row>
    <row r="661" spans="1:5" ht="30" customHeight="1" x14ac:dyDescent="0.2">
      <c r="A661" s="455">
        <v>40691</v>
      </c>
      <c r="B661" s="456" t="s">
        <v>29573</v>
      </c>
      <c r="C661" s="457" t="s">
        <v>25226</v>
      </c>
      <c r="D661" s="461">
        <v>1702</v>
      </c>
      <c r="E661" s="458"/>
    </row>
    <row r="662" spans="1:5" ht="30" customHeight="1" x14ac:dyDescent="0.2">
      <c r="A662" s="455">
        <v>40689</v>
      </c>
      <c r="B662" s="456" t="s">
        <v>29574</v>
      </c>
      <c r="C662" s="457" t="s">
        <v>25226</v>
      </c>
      <c r="D662" s="461">
        <v>748.09</v>
      </c>
      <c r="E662" s="458"/>
    </row>
    <row r="663" spans="1:5" ht="30" customHeight="1" x14ac:dyDescent="0.2">
      <c r="A663" s="455">
        <v>40666</v>
      </c>
      <c r="B663" s="456" t="s">
        <v>29575</v>
      </c>
      <c r="C663" s="457" t="s">
        <v>15747</v>
      </c>
      <c r="D663" s="461">
        <v>83.96</v>
      </c>
      <c r="E663" s="458"/>
    </row>
    <row r="664" spans="1:5" ht="30" customHeight="1" x14ac:dyDescent="0.2">
      <c r="A664" s="455">
        <v>40667</v>
      </c>
      <c r="B664" s="456" t="s">
        <v>29576</v>
      </c>
      <c r="C664" s="457" t="s">
        <v>15747</v>
      </c>
      <c r="D664" s="461">
        <v>87.81</v>
      </c>
      <c r="E664" s="458"/>
    </row>
    <row r="665" spans="1:5" ht="30" customHeight="1" x14ac:dyDescent="0.25">
      <c r="A665" s="455">
        <v>41180</v>
      </c>
      <c r="B665" s="456" t="s">
        <v>29577</v>
      </c>
      <c r="C665" s="457" t="s">
        <v>15747</v>
      </c>
      <c r="D665" s="461">
        <v>75.209999999999994</v>
      </c>
      <c r="E665" s="456" t="s">
        <v>28913</v>
      </c>
    </row>
    <row r="666" spans="1:5" ht="30" customHeight="1" x14ac:dyDescent="0.2">
      <c r="A666" s="455">
        <v>40668</v>
      </c>
      <c r="B666" s="456" t="s">
        <v>29578</v>
      </c>
      <c r="C666" s="457" t="s">
        <v>15747</v>
      </c>
      <c r="D666" s="461">
        <v>97.59</v>
      </c>
      <c r="E666" s="458"/>
    </row>
    <row r="667" spans="1:5" ht="30" customHeight="1" x14ac:dyDescent="0.2">
      <c r="A667" s="455">
        <v>40982</v>
      </c>
      <c r="B667" s="456" t="s">
        <v>29579</v>
      </c>
      <c r="C667" s="457" t="s">
        <v>15747</v>
      </c>
      <c r="D667" s="461">
        <v>175.13</v>
      </c>
      <c r="E667" s="458"/>
    </row>
    <row r="668" spans="1:5" ht="30" customHeight="1" x14ac:dyDescent="0.25">
      <c r="A668" s="455">
        <v>41336</v>
      </c>
      <c r="B668" s="456" t="s">
        <v>29580</v>
      </c>
      <c r="C668" s="457" t="s">
        <v>15747</v>
      </c>
      <c r="D668" s="461">
        <v>91.94</v>
      </c>
      <c r="E668" s="456" t="s">
        <v>28913</v>
      </c>
    </row>
    <row r="669" spans="1:5" ht="30" customHeight="1" x14ac:dyDescent="0.2">
      <c r="A669" s="455">
        <v>40669</v>
      </c>
      <c r="B669" s="456" t="s">
        <v>29581</v>
      </c>
      <c r="C669" s="457" t="s">
        <v>15747</v>
      </c>
      <c r="D669" s="461">
        <v>82.88</v>
      </c>
      <c r="E669" s="458"/>
    </row>
    <row r="670" spans="1:5" ht="30" customHeight="1" x14ac:dyDescent="0.2">
      <c r="A670" s="455">
        <v>40670</v>
      </c>
      <c r="B670" s="456" t="s">
        <v>29582</v>
      </c>
      <c r="C670" s="457" t="s">
        <v>15747</v>
      </c>
      <c r="D670" s="461">
        <v>61.78</v>
      </c>
      <c r="E670" s="458"/>
    </row>
    <row r="671" spans="1:5" ht="30" customHeight="1" x14ac:dyDescent="0.25">
      <c r="A671" s="455">
        <v>40560</v>
      </c>
      <c r="B671" s="456" t="s">
        <v>29583</v>
      </c>
      <c r="C671" s="457" t="s">
        <v>25226</v>
      </c>
      <c r="D671" s="461">
        <v>260.02</v>
      </c>
      <c r="E671" s="456" t="s">
        <v>28913</v>
      </c>
    </row>
    <row r="672" spans="1:5" ht="30" customHeight="1" x14ac:dyDescent="0.25">
      <c r="A672" s="455">
        <v>40558</v>
      </c>
      <c r="B672" s="456" t="s">
        <v>29584</v>
      </c>
      <c r="C672" s="457" t="s">
        <v>25226</v>
      </c>
      <c r="D672" s="461">
        <v>576.27</v>
      </c>
      <c r="E672" s="456" t="s">
        <v>28913</v>
      </c>
    </row>
    <row r="673" spans="1:5" ht="30" customHeight="1" x14ac:dyDescent="0.25">
      <c r="A673" s="455">
        <v>41029</v>
      </c>
      <c r="B673" s="459" t="s">
        <v>29585</v>
      </c>
      <c r="C673" s="457" t="s">
        <v>15719</v>
      </c>
      <c r="D673" s="461">
        <v>39.74</v>
      </c>
      <c r="E673" s="460"/>
    </row>
    <row r="674" spans="1:5" ht="30" customHeight="1" x14ac:dyDescent="0.2">
      <c r="A674" s="455">
        <v>41040</v>
      </c>
      <c r="B674" s="456" t="s">
        <v>29586</v>
      </c>
      <c r="C674" s="457" t="s">
        <v>15719</v>
      </c>
      <c r="D674" s="461">
        <v>30.13</v>
      </c>
      <c r="E674" s="458"/>
    </row>
    <row r="675" spans="1:5" ht="30" customHeight="1" x14ac:dyDescent="0.2">
      <c r="A675" s="455">
        <v>42658</v>
      </c>
      <c r="B675" s="456" t="s">
        <v>29587</v>
      </c>
      <c r="C675" s="457" t="s">
        <v>15719</v>
      </c>
      <c r="D675" s="461">
        <v>41.93</v>
      </c>
      <c r="E675" s="458"/>
    </row>
    <row r="676" spans="1:5" ht="30" customHeight="1" x14ac:dyDescent="0.25">
      <c r="A676" s="455">
        <v>40655</v>
      </c>
      <c r="B676" s="456" t="s">
        <v>29588</v>
      </c>
      <c r="C676" s="457" t="s">
        <v>25226</v>
      </c>
      <c r="D676" s="461">
        <v>353.82</v>
      </c>
      <c r="E676" s="456" t="s">
        <v>28913</v>
      </c>
    </row>
    <row r="677" spans="1:5" ht="30" customHeight="1" x14ac:dyDescent="0.2">
      <c r="A677" s="455">
        <v>41092</v>
      </c>
      <c r="B677" s="456" t="s">
        <v>29589</v>
      </c>
      <c r="C677" s="457" t="s">
        <v>28914</v>
      </c>
      <c r="D677" s="461">
        <v>23.65</v>
      </c>
      <c r="E677" s="458"/>
    </row>
    <row r="678" spans="1:5" ht="30" customHeight="1" x14ac:dyDescent="0.2">
      <c r="A678" s="455">
        <v>41091</v>
      </c>
      <c r="B678" s="456" t="s">
        <v>29590</v>
      </c>
      <c r="C678" s="457" t="s">
        <v>28914</v>
      </c>
      <c r="D678" s="461">
        <v>32.01</v>
      </c>
      <c r="E678" s="458"/>
    </row>
    <row r="679" spans="1:5" ht="30" customHeight="1" x14ac:dyDescent="0.25">
      <c r="A679" s="455">
        <v>40706</v>
      </c>
      <c r="B679" s="456" t="s">
        <v>29591</v>
      </c>
      <c r="C679" s="457" t="s">
        <v>15747</v>
      </c>
      <c r="D679" s="461">
        <v>308.68</v>
      </c>
      <c r="E679" s="456" t="s">
        <v>28913</v>
      </c>
    </row>
    <row r="680" spans="1:5" ht="30" customHeight="1" x14ac:dyDescent="0.25">
      <c r="A680" s="455">
        <v>40651</v>
      </c>
      <c r="B680" s="459" t="s">
        <v>29592</v>
      </c>
      <c r="C680" s="457" t="s">
        <v>15747</v>
      </c>
      <c r="D680" s="461">
        <v>435.91</v>
      </c>
      <c r="E680" s="456" t="s">
        <v>28913</v>
      </c>
    </row>
    <row r="681" spans="1:5" ht="30" customHeight="1" x14ac:dyDescent="0.2">
      <c r="A681" s="455">
        <v>41122</v>
      </c>
      <c r="B681" s="456" t="s">
        <v>29593</v>
      </c>
      <c r="C681" s="457" t="s">
        <v>15747</v>
      </c>
      <c r="D681" s="461">
        <v>18.13</v>
      </c>
      <c r="E681" s="458"/>
    </row>
    <row r="682" spans="1:5" ht="30" customHeight="1" x14ac:dyDescent="0.2">
      <c r="A682" s="455">
        <v>41123</v>
      </c>
      <c r="B682" s="456" t="s">
        <v>29594</v>
      </c>
      <c r="C682" s="457" t="s">
        <v>15747</v>
      </c>
      <c r="D682" s="461">
        <v>44.29</v>
      </c>
      <c r="E682" s="458"/>
    </row>
    <row r="683" spans="1:5" ht="30" customHeight="1" x14ac:dyDescent="0.2">
      <c r="A683" s="455">
        <v>41125</v>
      </c>
      <c r="B683" s="456" t="s">
        <v>29595</v>
      </c>
      <c r="C683" s="457" t="s">
        <v>15747</v>
      </c>
      <c r="D683" s="461">
        <v>44.32</v>
      </c>
      <c r="E683" s="458"/>
    </row>
    <row r="684" spans="1:5" ht="30" customHeight="1" x14ac:dyDescent="0.2">
      <c r="A684" s="455">
        <v>41119</v>
      </c>
      <c r="B684" s="456" t="s">
        <v>29596</v>
      </c>
      <c r="C684" s="457" t="s">
        <v>15747</v>
      </c>
      <c r="D684" s="461">
        <v>6.58</v>
      </c>
      <c r="E684" s="458"/>
    </row>
    <row r="685" spans="1:5" ht="30" customHeight="1" x14ac:dyDescent="0.2">
      <c r="A685" s="455">
        <v>41114</v>
      </c>
      <c r="B685" s="456" t="s">
        <v>29597</v>
      </c>
      <c r="C685" s="457" t="s">
        <v>15747</v>
      </c>
      <c r="D685" s="461">
        <v>7.85</v>
      </c>
      <c r="E685" s="458"/>
    </row>
    <row r="686" spans="1:5" ht="30" customHeight="1" x14ac:dyDescent="0.25">
      <c r="A686" s="455">
        <v>40707</v>
      </c>
      <c r="B686" s="456" t="s">
        <v>29598</v>
      </c>
      <c r="C686" s="457" t="s">
        <v>15747</v>
      </c>
      <c r="D686" s="461">
        <v>204.63</v>
      </c>
      <c r="E686" s="456" t="s">
        <v>28913</v>
      </c>
    </row>
    <row r="687" spans="1:5" ht="30" customHeight="1" x14ac:dyDescent="0.2">
      <c r="A687" s="455">
        <v>41118</v>
      </c>
      <c r="B687" s="456" t="s">
        <v>29599</v>
      </c>
      <c r="C687" s="457" t="s">
        <v>15747</v>
      </c>
      <c r="D687" s="461">
        <v>11.49</v>
      </c>
      <c r="E687" s="458"/>
    </row>
    <row r="688" spans="1:5" ht="30" customHeight="1" x14ac:dyDescent="0.25">
      <c r="A688" s="455">
        <v>40702</v>
      </c>
      <c r="B688" s="456" t="s">
        <v>29600</v>
      </c>
      <c r="C688" s="457" t="s">
        <v>15679</v>
      </c>
      <c r="D688" s="461">
        <v>361.13</v>
      </c>
      <c r="E688" s="456" t="s">
        <v>28913</v>
      </c>
    </row>
    <row r="689" spans="1:5" ht="30" customHeight="1" x14ac:dyDescent="0.25">
      <c r="A689" s="455">
        <v>40701</v>
      </c>
      <c r="B689" s="456" t="s">
        <v>29601</v>
      </c>
      <c r="C689" s="457" t="s">
        <v>15679</v>
      </c>
      <c r="D689" s="461">
        <v>173.66</v>
      </c>
      <c r="E689" s="456" t="s">
        <v>28913</v>
      </c>
    </row>
    <row r="690" spans="1:5" ht="30" customHeight="1" x14ac:dyDescent="0.25">
      <c r="A690" s="455">
        <v>40698</v>
      </c>
      <c r="B690" s="456" t="s">
        <v>29602</v>
      </c>
      <c r="C690" s="457" t="s">
        <v>15747</v>
      </c>
      <c r="D690" s="461">
        <v>79.64</v>
      </c>
      <c r="E690" s="456" t="s">
        <v>28913</v>
      </c>
    </row>
    <row r="691" spans="1:5" ht="30" customHeight="1" x14ac:dyDescent="0.25">
      <c r="A691" s="455">
        <v>40700</v>
      </c>
      <c r="B691" s="456" t="s">
        <v>29603</v>
      </c>
      <c r="C691" s="457" t="s">
        <v>15747</v>
      </c>
      <c r="D691" s="461">
        <v>89.14</v>
      </c>
      <c r="E691" s="456" t="s">
        <v>28913</v>
      </c>
    </row>
    <row r="692" spans="1:5" ht="30" customHeight="1" x14ac:dyDescent="0.25">
      <c r="A692" s="455">
        <v>40696</v>
      </c>
      <c r="B692" s="456" t="s">
        <v>29604</v>
      </c>
      <c r="C692" s="457" t="s">
        <v>15747</v>
      </c>
      <c r="D692" s="461">
        <v>175.67</v>
      </c>
      <c r="E692" s="456" t="s">
        <v>28913</v>
      </c>
    </row>
    <row r="693" spans="1:5" ht="30" customHeight="1" x14ac:dyDescent="0.2">
      <c r="A693" s="455">
        <v>40695</v>
      </c>
      <c r="B693" s="456" t="s">
        <v>29605</v>
      </c>
      <c r="C693" s="457" t="s">
        <v>15747</v>
      </c>
      <c r="D693" s="461">
        <v>65.290000000000006</v>
      </c>
      <c r="E693" s="458"/>
    </row>
    <row r="694" spans="1:5" ht="30" customHeight="1" x14ac:dyDescent="0.2">
      <c r="A694" s="455">
        <v>40692</v>
      </c>
      <c r="B694" s="456" t="s">
        <v>29606</v>
      </c>
      <c r="C694" s="457" t="s">
        <v>15747</v>
      </c>
      <c r="D694" s="461">
        <v>3.62</v>
      </c>
      <c r="E694" s="458"/>
    </row>
    <row r="695" spans="1:5" ht="30" customHeight="1" x14ac:dyDescent="0.25">
      <c r="A695" s="455">
        <v>40697</v>
      </c>
      <c r="B695" s="456" t="s">
        <v>29607</v>
      </c>
      <c r="C695" s="457" t="s">
        <v>15747</v>
      </c>
      <c r="D695" s="461">
        <v>78.069999999999993</v>
      </c>
      <c r="E695" s="456" t="s">
        <v>28913</v>
      </c>
    </row>
    <row r="696" spans="1:5" ht="30" customHeight="1" x14ac:dyDescent="0.25">
      <c r="A696" s="455">
        <v>40699</v>
      </c>
      <c r="B696" s="456" t="s">
        <v>29608</v>
      </c>
      <c r="C696" s="457" t="s">
        <v>15747</v>
      </c>
      <c r="D696" s="461">
        <v>209.92</v>
      </c>
      <c r="E696" s="456" t="s">
        <v>28913</v>
      </c>
    </row>
    <row r="697" spans="1:5" ht="30" customHeight="1" x14ac:dyDescent="0.2">
      <c r="A697" s="455">
        <v>40693</v>
      </c>
      <c r="B697" s="456" t="s">
        <v>29609</v>
      </c>
      <c r="C697" s="457" t="s">
        <v>15747</v>
      </c>
      <c r="D697" s="461">
        <v>35.35</v>
      </c>
      <c r="E697" s="458"/>
    </row>
    <row r="698" spans="1:5" ht="30" customHeight="1" x14ac:dyDescent="0.25">
      <c r="A698" s="455">
        <v>40694</v>
      </c>
      <c r="B698" s="456" t="s">
        <v>29610</v>
      </c>
      <c r="C698" s="457" t="s">
        <v>15747</v>
      </c>
      <c r="D698" s="461">
        <v>67.319999999999993</v>
      </c>
      <c r="E698" s="456" t="s">
        <v>28913</v>
      </c>
    </row>
    <row r="699" spans="1:5" ht="30" customHeight="1" x14ac:dyDescent="0.2">
      <c r="A699" s="455">
        <v>40972</v>
      </c>
      <c r="B699" s="456" t="s">
        <v>29611</v>
      </c>
      <c r="C699" s="457" t="s">
        <v>19946</v>
      </c>
      <c r="D699" s="461">
        <v>0</v>
      </c>
      <c r="E699" s="458"/>
    </row>
    <row r="700" spans="1:5" ht="30" customHeight="1" x14ac:dyDescent="0.2">
      <c r="A700" s="455">
        <v>41405</v>
      </c>
      <c r="B700" s="456" t="s">
        <v>29612</v>
      </c>
      <c r="C700" s="457" t="s">
        <v>16174</v>
      </c>
      <c r="D700" s="461">
        <v>3956.67</v>
      </c>
      <c r="E700" s="458"/>
    </row>
    <row r="701" spans="1:5" ht="30" customHeight="1" x14ac:dyDescent="0.2">
      <c r="A701" s="455">
        <v>41360</v>
      </c>
      <c r="B701" s="456" t="s">
        <v>29613</v>
      </c>
      <c r="C701" s="457" t="s">
        <v>16174</v>
      </c>
      <c r="D701" s="461">
        <v>3162.94</v>
      </c>
      <c r="E701" s="458"/>
    </row>
    <row r="702" spans="1:5" ht="30" customHeight="1" x14ac:dyDescent="0.2">
      <c r="A702" s="455">
        <v>40968</v>
      </c>
      <c r="B702" s="456" t="s">
        <v>29614</v>
      </c>
      <c r="C702" s="457" t="s">
        <v>16174</v>
      </c>
      <c r="D702" s="461">
        <v>4776.21</v>
      </c>
      <c r="E702" s="458"/>
    </row>
    <row r="703" spans="1:5" ht="30" customHeight="1" x14ac:dyDescent="0.2">
      <c r="A703" s="455">
        <v>40976</v>
      </c>
      <c r="B703" s="456" t="s">
        <v>29615</v>
      </c>
      <c r="C703" s="457" t="s">
        <v>16174</v>
      </c>
      <c r="D703" s="461">
        <v>63150</v>
      </c>
      <c r="E703" s="458"/>
    </row>
    <row r="704" spans="1:5" ht="30" customHeight="1" x14ac:dyDescent="0.2">
      <c r="A704" s="455">
        <v>101196</v>
      </c>
      <c r="B704" s="456" t="s">
        <v>29616</v>
      </c>
      <c r="C704" s="457" t="s">
        <v>16174</v>
      </c>
      <c r="D704" s="461">
        <v>2805.16</v>
      </c>
      <c r="E704" s="458"/>
    </row>
    <row r="705" spans="1:5" ht="30" customHeight="1" x14ac:dyDescent="0.2">
      <c r="A705" s="455">
        <v>42545</v>
      </c>
      <c r="B705" s="456" t="s">
        <v>29617</v>
      </c>
      <c r="C705" s="457" t="s">
        <v>16174</v>
      </c>
      <c r="D705" s="461">
        <v>2407.77</v>
      </c>
      <c r="E705" s="458"/>
    </row>
    <row r="706" spans="1:5" ht="30" customHeight="1" x14ac:dyDescent="0.2">
      <c r="A706" s="455">
        <v>40974</v>
      </c>
      <c r="B706" s="456" t="s">
        <v>29618</v>
      </c>
      <c r="C706" s="457" t="s">
        <v>16174</v>
      </c>
      <c r="D706" s="461">
        <v>4285.67</v>
      </c>
      <c r="E706" s="458"/>
    </row>
    <row r="707" spans="1:5" ht="30" customHeight="1" x14ac:dyDescent="0.2">
      <c r="A707" s="455">
        <v>40978</v>
      </c>
      <c r="B707" s="456" t="s">
        <v>29619</v>
      </c>
      <c r="C707" s="457" t="s">
        <v>16174</v>
      </c>
      <c r="D707" s="461">
        <v>2825.65</v>
      </c>
      <c r="E707" s="458"/>
    </row>
    <row r="708" spans="1:5" ht="30" customHeight="1" x14ac:dyDescent="0.2">
      <c r="A708" s="455">
        <v>40975</v>
      </c>
      <c r="B708" s="456" t="s">
        <v>29620</v>
      </c>
      <c r="C708" s="457" t="s">
        <v>16174</v>
      </c>
      <c r="D708" s="461">
        <v>2300.41</v>
      </c>
      <c r="E708" s="458"/>
    </row>
    <row r="709" spans="1:5" ht="30" customHeight="1" x14ac:dyDescent="0.2">
      <c r="A709" s="455">
        <v>40969</v>
      </c>
      <c r="B709" s="456" t="s">
        <v>29621</v>
      </c>
      <c r="C709" s="457" t="s">
        <v>16174</v>
      </c>
      <c r="D709" s="461">
        <v>2851.7</v>
      </c>
      <c r="E709" s="458"/>
    </row>
    <row r="710" spans="1:5" ht="30" customHeight="1" x14ac:dyDescent="0.2">
      <c r="A710" s="455">
        <v>40971</v>
      </c>
      <c r="B710" s="456" t="s">
        <v>29622</v>
      </c>
      <c r="C710" s="457" t="s">
        <v>16174</v>
      </c>
      <c r="D710" s="461">
        <v>2930.96</v>
      </c>
      <c r="E710" s="458"/>
    </row>
    <row r="711" spans="1:5" ht="30" customHeight="1" x14ac:dyDescent="0.2">
      <c r="A711" s="455">
        <v>40910</v>
      </c>
      <c r="B711" s="456" t="s">
        <v>29623</v>
      </c>
      <c r="C711" s="457" t="s">
        <v>25226</v>
      </c>
      <c r="D711" s="461">
        <v>14810.87</v>
      </c>
      <c r="E711" s="458"/>
    </row>
    <row r="712" spans="1:5" ht="30" customHeight="1" x14ac:dyDescent="0.2">
      <c r="A712" s="455">
        <v>41362</v>
      </c>
      <c r="B712" s="456" t="s">
        <v>29624</v>
      </c>
      <c r="C712" s="457" t="s">
        <v>25226</v>
      </c>
      <c r="D712" s="461">
        <v>11254.43</v>
      </c>
      <c r="E712" s="458"/>
    </row>
    <row r="713" spans="1:5" ht="30" customHeight="1" x14ac:dyDescent="0.25">
      <c r="A713" s="455">
        <v>43343</v>
      </c>
      <c r="B713" s="459" t="s">
        <v>29625</v>
      </c>
      <c r="C713" s="457" t="s">
        <v>15719</v>
      </c>
      <c r="D713" s="461">
        <v>96.3</v>
      </c>
      <c r="E713" s="460"/>
    </row>
    <row r="714" spans="1:5" ht="30" customHeight="1" x14ac:dyDescent="0.2">
      <c r="A714" s="455">
        <v>41151</v>
      </c>
      <c r="B714" s="456" t="s">
        <v>29626</v>
      </c>
      <c r="C714" s="457" t="s">
        <v>25226</v>
      </c>
      <c r="D714" s="461">
        <v>1938.2</v>
      </c>
      <c r="E714" s="458"/>
    </row>
    <row r="715" spans="1:5" ht="30" customHeight="1" x14ac:dyDescent="0.2">
      <c r="A715" s="455">
        <v>41346</v>
      </c>
      <c r="B715" s="456" t="s">
        <v>29627</v>
      </c>
      <c r="C715" s="457" t="s">
        <v>15747</v>
      </c>
      <c r="D715" s="461">
        <v>31.55</v>
      </c>
      <c r="E715" s="458"/>
    </row>
    <row r="716" spans="1:5" ht="30" customHeight="1" x14ac:dyDescent="0.2">
      <c r="A716" s="455">
        <v>41150</v>
      </c>
      <c r="B716" s="456" t="s">
        <v>29628</v>
      </c>
      <c r="C716" s="457" t="s">
        <v>15747</v>
      </c>
      <c r="D716" s="461">
        <v>6.72</v>
      </c>
      <c r="E716" s="458"/>
    </row>
    <row r="717" spans="1:5" ht="30" customHeight="1" x14ac:dyDescent="0.2">
      <c r="A717" s="455">
        <v>41149</v>
      </c>
      <c r="B717" s="456" t="s">
        <v>29629</v>
      </c>
      <c r="C717" s="457" t="s">
        <v>15747</v>
      </c>
      <c r="D717" s="461">
        <v>7.42</v>
      </c>
      <c r="E717" s="458"/>
    </row>
    <row r="718" spans="1:5" ht="30" customHeight="1" x14ac:dyDescent="0.2">
      <c r="A718" s="455">
        <v>41410</v>
      </c>
      <c r="B718" s="456" t="s">
        <v>29630</v>
      </c>
      <c r="C718" s="457" t="s">
        <v>15747</v>
      </c>
      <c r="D718" s="461">
        <v>7.68</v>
      </c>
      <c r="E718" s="458"/>
    </row>
    <row r="719" spans="1:5" ht="30" customHeight="1" x14ac:dyDescent="0.2">
      <c r="A719" s="455">
        <v>41148</v>
      </c>
      <c r="B719" s="456" t="s">
        <v>29631</v>
      </c>
      <c r="C719" s="457" t="s">
        <v>15747</v>
      </c>
      <c r="D719" s="461">
        <v>8.76</v>
      </c>
      <c r="E719" s="458"/>
    </row>
    <row r="720" spans="1:5" ht="30" customHeight="1" x14ac:dyDescent="0.2">
      <c r="A720" s="455">
        <v>41152</v>
      </c>
      <c r="B720" s="456" t="s">
        <v>29632</v>
      </c>
      <c r="C720" s="457" t="s">
        <v>25226</v>
      </c>
      <c r="D720" s="461">
        <v>462.67</v>
      </c>
      <c r="E720" s="458"/>
    </row>
    <row r="721" spans="1:5" ht="30" customHeight="1" x14ac:dyDescent="0.2">
      <c r="A721" s="455">
        <v>41004</v>
      </c>
      <c r="B721" s="456" t="s">
        <v>29633</v>
      </c>
      <c r="C721" s="457" t="s">
        <v>25226</v>
      </c>
      <c r="D721" s="461">
        <v>975.82</v>
      </c>
      <c r="E721" s="458"/>
    </row>
    <row r="722" spans="1:5" ht="30" customHeight="1" x14ac:dyDescent="0.25">
      <c r="A722" s="455">
        <v>40911</v>
      </c>
      <c r="B722" s="456" t="s">
        <v>29634</v>
      </c>
      <c r="C722" s="457" t="s">
        <v>15719</v>
      </c>
      <c r="D722" s="461">
        <v>47.01</v>
      </c>
      <c r="E722" s="456" t="s">
        <v>28913</v>
      </c>
    </row>
    <row r="723" spans="1:5" ht="30" customHeight="1" x14ac:dyDescent="0.25">
      <c r="A723" s="455">
        <v>40915</v>
      </c>
      <c r="B723" s="459" t="s">
        <v>29635</v>
      </c>
      <c r="C723" s="457" t="s">
        <v>15719</v>
      </c>
      <c r="D723" s="461">
        <v>95.86</v>
      </c>
      <c r="E723" s="456" t="s">
        <v>28913</v>
      </c>
    </row>
    <row r="724" spans="1:5" ht="30" customHeight="1" x14ac:dyDescent="0.25">
      <c r="A724" s="455">
        <v>40899</v>
      </c>
      <c r="B724" s="459" t="s">
        <v>29636</v>
      </c>
      <c r="C724" s="457" t="s">
        <v>15747</v>
      </c>
      <c r="D724" s="461">
        <v>18.88</v>
      </c>
      <c r="E724" s="456" t="s">
        <v>28913</v>
      </c>
    </row>
    <row r="725" spans="1:5" ht="30" customHeight="1" x14ac:dyDescent="0.25">
      <c r="A725" s="455">
        <v>40900</v>
      </c>
      <c r="B725" s="459" t="s">
        <v>29637</v>
      </c>
      <c r="C725" s="457" t="s">
        <v>15747</v>
      </c>
      <c r="D725" s="461">
        <v>26.65</v>
      </c>
      <c r="E725" s="456" t="s">
        <v>28913</v>
      </c>
    </row>
    <row r="726" spans="1:5" ht="30" customHeight="1" x14ac:dyDescent="0.25">
      <c r="A726" s="455">
        <v>41365</v>
      </c>
      <c r="B726" s="459" t="s">
        <v>29638</v>
      </c>
      <c r="C726" s="457" t="s">
        <v>15747</v>
      </c>
      <c r="D726" s="461">
        <v>19.32</v>
      </c>
      <c r="E726" s="456" t="s">
        <v>28913</v>
      </c>
    </row>
    <row r="727" spans="1:5" ht="30" customHeight="1" x14ac:dyDescent="0.25">
      <c r="A727" s="455">
        <v>41110</v>
      </c>
      <c r="B727" s="459" t="s">
        <v>29639</v>
      </c>
      <c r="C727" s="457" t="s">
        <v>15747</v>
      </c>
      <c r="D727" s="461">
        <v>18.79</v>
      </c>
      <c r="E727" s="456" t="s">
        <v>28913</v>
      </c>
    </row>
    <row r="728" spans="1:5" ht="30" customHeight="1" x14ac:dyDescent="0.25">
      <c r="A728" s="455">
        <v>40903</v>
      </c>
      <c r="B728" s="456" t="s">
        <v>29640</v>
      </c>
      <c r="C728" s="457" t="s">
        <v>15747</v>
      </c>
      <c r="D728" s="461">
        <v>28.45</v>
      </c>
      <c r="E728" s="456" t="s">
        <v>28913</v>
      </c>
    </row>
    <row r="729" spans="1:5" ht="30" customHeight="1" x14ac:dyDescent="0.25">
      <c r="A729" s="455">
        <v>40904</v>
      </c>
      <c r="B729" s="456" t="s">
        <v>29641</v>
      </c>
      <c r="C729" s="457" t="s">
        <v>15747</v>
      </c>
      <c r="D729" s="461">
        <v>43.17</v>
      </c>
      <c r="E729" s="456" t="s">
        <v>28913</v>
      </c>
    </row>
    <row r="730" spans="1:5" ht="30" customHeight="1" x14ac:dyDescent="0.25">
      <c r="A730" s="455">
        <v>40905</v>
      </c>
      <c r="B730" s="459" t="s">
        <v>29642</v>
      </c>
      <c r="C730" s="457" t="s">
        <v>15747</v>
      </c>
      <c r="D730" s="461">
        <v>31.25</v>
      </c>
      <c r="E730" s="456" t="s">
        <v>28913</v>
      </c>
    </row>
    <row r="731" spans="1:5" ht="30" customHeight="1" x14ac:dyDescent="0.25">
      <c r="A731" s="455">
        <v>43330</v>
      </c>
      <c r="B731" s="459" t="s">
        <v>29643</v>
      </c>
      <c r="C731" s="457" t="s">
        <v>15747</v>
      </c>
      <c r="D731" s="461">
        <v>30.35</v>
      </c>
      <c r="E731" s="456" t="s">
        <v>28913</v>
      </c>
    </row>
    <row r="732" spans="1:5" ht="30" customHeight="1" x14ac:dyDescent="0.25">
      <c r="A732" s="455">
        <v>40901</v>
      </c>
      <c r="B732" s="459" t="s">
        <v>29644</v>
      </c>
      <c r="C732" s="457" t="s">
        <v>15747</v>
      </c>
      <c r="D732" s="461">
        <v>18.489999999999998</v>
      </c>
      <c r="E732" s="456" t="s">
        <v>28913</v>
      </c>
    </row>
    <row r="733" spans="1:5" ht="30" customHeight="1" x14ac:dyDescent="0.25">
      <c r="A733" s="455">
        <v>42475</v>
      </c>
      <c r="B733" s="456" t="s">
        <v>29645</v>
      </c>
      <c r="C733" s="457" t="s">
        <v>15679</v>
      </c>
      <c r="D733" s="461">
        <v>523.91</v>
      </c>
      <c r="E733" s="456" t="s">
        <v>28913</v>
      </c>
    </row>
    <row r="734" spans="1:5" ht="30" customHeight="1" x14ac:dyDescent="0.25">
      <c r="A734" s="455">
        <v>40945</v>
      </c>
      <c r="B734" s="456" t="s">
        <v>29646</v>
      </c>
      <c r="C734" s="457" t="s">
        <v>15747</v>
      </c>
      <c r="D734" s="461">
        <v>61.3</v>
      </c>
      <c r="E734" s="456" t="s">
        <v>28913</v>
      </c>
    </row>
    <row r="735" spans="1:5" ht="30" customHeight="1" x14ac:dyDescent="0.2">
      <c r="A735" s="455">
        <v>41109</v>
      </c>
      <c r="B735" s="456" t="s">
        <v>29647</v>
      </c>
      <c r="C735" s="457" t="s">
        <v>15747</v>
      </c>
      <c r="D735" s="461">
        <v>2.73</v>
      </c>
      <c r="E735" s="458"/>
    </row>
    <row r="736" spans="1:5" ht="30" customHeight="1" x14ac:dyDescent="0.2">
      <c r="A736" s="455">
        <v>40164</v>
      </c>
      <c r="B736" s="456" t="s">
        <v>29648</v>
      </c>
      <c r="C736" s="457" t="s">
        <v>15719</v>
      </c>
      <c r="D736" s="461">
        <v>44.95</v>
      </c>
      <c r="E736" s="458"/>
    </row>
    <row r="737" spans="1:5" ht="30" customHeight="1" x14ac:dyDescent="0.25">
      <c r="A737" s="455">
        <v>40944</v>
      </c>
      <c r="B737" s="456" t="s">
        <v>29649</v>
      </c>
      <c r="C737" s="457" t="s">
        <v>15747</v>
      </c>
      <c r="D737" s="461">
        <v>549.21</v>
      </c>
      <c r="E737" s="456" t="s">
        <v>28913</v>
      </c>
    </row>
    <row r="738" spans="1:5" ht="30" customHeight="1" x14ac:dyDescent="0.2">
      <c r="A738" s="455">
        <v>40902</v>
      </c>
      <c r="B738" s="456" t="s">
        <v>29650</v>
      </c>
      <c r="C738" s="457" t="s">
        <v>15747</v>
      </c>
      <c r="D738" s="461">
        <v>4.97</v>
      </c>
      <c r="E738" s="458"/>
    </row>
    <row r="739" spans="1:5" ht="30" customHeight="1" x14ac:dyDescent="0.2">
      <c r="A739" s="455">
        <v>41344</v>
      </c>
      <c r="B739" s="456" t="s">
        <v>29651</v>
      </c>
      <c r="C739" s="457" t="s">
        <v>15747</v>
      </c>
      <c r="D739" s="461">
        <v>75.650000000000006</v>
      </c>
      <c r="E739" s="458"/>
    </row>
    <row r="740" spans="1:5" ht="30" customHeight="1" x14ac:dyDescent="0.2">
      <c r="A740" s="455">
        <v>41345</v>
      </c>
      <c r="B740" s="456" t="s">
        <v>29652</v>
      </c>
      <c r="C740" s="457" t="s">
        <v>15747</v>
      </c>
      <c r="D740" s="461">
        <v>101.02</v>
      </c>
      <c r="E740" s="458"/>
    </row>
    <row r="741" spans="1:5" ht="30" customHeight="1" x14ac:dyDescent="0.2">
      <c r="A741" s="455">
        <v>41242</v>
      </c>
      <c r="B741" s="456" t="s">
        <v>29653</v>
      </c>
      <c r="C741" s="457" t="s">
        <v>15719</v>
      </c>
      <c r="D741" s="461">
        <v>60.12</v>
      </c>
      <c r="E741" s="458"/>
    </row>
    <row r="742" spans="1:5" ht="30" customHeight="1" x14ac:dyDescent="0.2">
      <c r="A742" s="455">
        <v>42476</v>
      </c>
      <c r="B742" s="456" t="s">
        <v>29654</v>
      </c>
      <c r="C742" s="457" t="s">
        <v>25226</v>
      </c>
      <c r="D742" s="461">
        <v>41.06</v>
      </c>
      <c r="E742" s="458"/>
    </row>
    <row r="743" spans="1:5" ht="30" customHeight="1" x14ac:dyDescent="0.2">
      <c r="A743" s="455">
        <v>41136</v>
      </c>
      <c r="B743" s="456" t="s">
        <v>29655</v>
      </c>
      <c r="C743" s="457" t="s">
        <v>25226</v>
      </c>
      <c r="D743" s="461">
        <v>107.46</v>
      </c>
      <c r="E743" s="458"/>
    </row>
    <row r="744" spans="1:5" ht="30" customHeight="1" x14ac:dyDescent="0.2">
      <c r="A744" s="455">
        <v>41135</v>
      </c>
      <c r="B744" s="456" t="s">
        <v>29656</v>
      </c>
      <c r="C744" s="457" t="s">
        <v>25226</v>
      </c>
      <c r="D744" s="461">
        <v>115.64</v>
      </c>
      <c r="E744" s="458"/>
    </row>
    <row r="745" spans="1:5" ht="30" customHeight="1" x14ac:dyDescent="0.25">
      <c r="A745" s="455">
        <v>40912</v>
      </c>
      <c r="B745" s="456" t="s">
        <v>29657</v>
      </c>
      <c r="C745" s="457" t="s">
        <v>15719</v>
      </c>
      <c r="D745" s="461">
        <v>97.17</v>
      </c>
      <c r="E745" s="456" t="s">
        <v>28913</v>
      </c>
    </row>
    <row r="746" spans="1:5" ht="30" customHeight="1" x14ac:dyDescent="0.25">
      <c r="A746" s="455">
        <v>40908</v>
      </c>
      <c r="B746" s="456" t="s">
        <v>29658</v>
      </c>
      <c r="C746" s="457" t="s">
        <v>25226</v>
      </c>
      <c r="D746" s="461">
        <v>8611.15</v>
      </c>
      <c r="E746" s="456" t="s">
        <v>28913</v>
      </c>
    </row>
    <row r="747" spans="1:5" ht="30" customHeight="1" x14ac:dyDescent="0.25">
      <c r="A747" s="455">
        <v>40907</v>
      </c>
      <c r="B747" s="456" t="s">
        <v>29659</v>
      </c>
      <c r="C747" s="457" t="s">
        <v>25226</v>
      </c>
      <c r="D747" s="461">
        <v>13802.18</v>
      </c>
      <c r="E747" s="456" t="s">
        <v>28913</v>
      </c>
    </row>
    <row r="748" spans="1:5" ht="30" customHeight="1" x14ac:dyDescent="0.2">
      <c r="A748" s="455">
        <v>40906</v>
      </c>
      <c r="B748" s="456" t="s">
        <v>29660</v>
      </c>
      <c r="C748" s="457" t="s">
        <v>15747</v>
      </c>
      <c r="D748" s="461">
        <v>3978.34</v>
      </c>
      <c r="E748" s="458"/>
    </row>
    <row r="749" spans="1:5" ht="30" customHeight="1" x14ac:dyDescent="0.25">
      <c r="A749" s="455">
        <v>41240</v>
      </c>
      <c r="B749" s="456" t="s">
        <v>29661</v>
      </c>
      <c r="C749" s="457" t="s">
        <v>15719</v>
      </c>
      <c r="D749" s="461">
        <v>88.44</v>
      </c>
      <c r="E749" s="456" t="s">
        <v>28913</v>
      </c>
    </row>
    <row r="750" spans="1:5" ht="30" customHeight="1" x14ac:dyDescent="0.25">
      <c r="A750" s="455">
        <v>40946</v>
      </c>
      <c r="B750" s="459" t="s">
        <v>29662</v>
      </c>
      <c r="C750" s="457" t="s">
        <v>15719</v>
      </c>
      <c r="D750" s="461">
        <v>87.16</v>
      </c>
      <c r="E750" s="456" t="s">
        <v>28913</v>
      </c>
    </row>
    <row r="751" spans="1:5" ht="30" customHeight="1" x14ac:dyDescent="0.25">
      <c r="A751" s="455">
        <v>40942</v>
      </c>
      <c r="B751" s="456" t="s">
        <v>29663</v>
      </c>
      <c r="C751" s="457" t="s">
        <v>15719</v>
      </c>
      <c r="D751" s="461">
        <v>38.61</v>
      </c>
      <c r="E751" s="456" t="s">
        <v>28913</v>
      </c>
    </row>
    <row r="752" spans="1:5" ht="30" customHeight="1" x14ac:dyDescent="0.2">
      <c r="A752" s="455">
        <v>41245</v>
      </c>
      <c r="B752" s="456" t="s">
        <v>29664</v>
      </c>
      <c r="C752" s="457" t="s">
        <v>15719</v>
      </c>
      <c r="D752" s="461">
        <v>38.380000000000003</v>
      </c>
      <c r="E752" s="458"/>
    </row>
    <row r="753" spans="1:5" ht="30" customHeight="1" x14ac:dyDescent="0.2">
      <c r="A753" s="455">
        <v>41404</v>
      </c>
      <c r="B753" s="456" t="s">
        <v>29665</v>
      </c>
      <c r="C753" s="457" t="s">
        <v>15719</v>
      </c>
      <c r="D753" s="461">
        <v>34.46</v>
      </c>
      <c r="E753" s="458"/>
    </row>
    <row r="754" spans="1:5" ht="30" customHeight="1" x14ac:dyDescent="0.2">
      <c r="A754" s="455">
        <v>41244</v>
      </c>
      <c r="B754" s="456" t="s">
        <v>29666</v>
      </c>
      <c r="C754" s="457" t="s">
        <v>15719</v>
      </c>
      <c r="D754" s="461">
        <v>20.63</v>
      </c>
      <c r="E754" s="458"/>
    </row>
    <row r="755" spans="1:5" ht="30" customHeight="1" x14ac:dyDescent="0.2">
      <c r="A755" s="455">
        <v>43328</v>
      </c>
      <c r="B755" s="456" t="s">
        <v>29667</v>
      </c>
      <c r="C755" s="457" t="s">
        <v>25226</v>
      </c>
      <c r="D755" s="461">
        <v>11.39</v>
      </c>
      <c r="E755" s="458"/>
    </row>
    <row r="756" spans="1:5" ht="30" customHeight="1" x14ac:dyDescent="0.25">
      <c r="A756" s="455">
        <v>40909</v>
      </c>
      <c r="B756" s="459" t="s">
        <v>29668</v>
      </c>
      <c r="C756" s="457" t="s">
        <v>25226</v>
      </c>
      <c r="D756" s="461">
        <v>2817.76</v>
      </c>
      <c r="E756" s="456" t="s">
        <v>28913</v>
      </c>
    </row>
    <row r="757" spans="1:5" ht="30" customHeight="1" x14ac:dyDescent="0.2">
      <c r="A757" s="455">
        <v>41140</v>
      </c>
      <c r="B757" s="456" t="s">
        <v>29669</v>
      </c>
      <c r="C757" s="457" t="s">
        <v>25226</v>
      </c>
      <c r="D757" s="461">
        <v>1064.28</v>
      </c>
      <c r="E757" s="458"/>
    </row>
    <row r="758" spans="1:5" ht="30" customHeight="1" x14ac:dyDescent="0.2">
      <c r="A758" s="455">
        <v>41139</v>
      </c>
      <c r="B758" s="456" t="s">
        <v>29670</v>
      </c>
      <c r="C758" s="457" t="s">
        <v>25226</v>
      </c>
      <c r="D758" s="461">
        <v>1994.56</v>
      </c>
      <c r="E758" s="458"/>
    </row>
    <row r="759" spans="1:5" ht="30" customHeight="1" x14ac:dyDescent="0.2">
      <c r="A759" s="455">
        <v>41138</v>
      </c>
      <c r="B759" s="456" t="s">
        <v>29671</v>
      </c>
      <c r="C759" s="457" t="s">
        <v>25226</v>
      </c>
      <c r="D759" s="461">
        <v>1800.61</v>
      </c>
      <c r="E759" s="458"/>
    </row>
    <row r="760" spans="1:5" ht="30" customHeight="1" x14ac:dyDescent="0.25">
      <c r="A760" s="455">
        <v>41246</v>
      </c>
      <c r="B760" s="456" t="s">
        <v>29672</v>
      </c>
      <c r="C760" s="457" t="s">
        <v>15747</v>
      </c>
      <c r="D760" s="461">
        <v>62.05</v>
      </c>
      <c r="E760" s="456" t="s">
        <v>28913</v>
      </c>
    </row>
    <row r="761" spans="1:5" ht="30" customHeight="1" x14ac:dyDescent="0.25">
      <c r="A761" s="455">
        <v>40943</v>
      </c>
      <c r="B761" s="456" t="s">
        <v>29673</v>
      </c>
      <c r="C761" s="457" t="s">
        <v>15747</v>
      </c>
      <c r="D761" s="461">
        <v>46.47</v>
      </c>
      <c r="E761" s="456" t="s">
        <v>28913</v>
      </c>
    </row>
    <row r="762" spans="1:5" ht="30" customHeight="1" x14ac:dyDescent="0.2">
      <c r="A762" s="455">
        <v>40922</v>
      </c>
      <c r="B762" s="456" t="s">
        <v>29674</v>
      </c>
      <c r="C762" s="457" t="s">
        <v>15679</v>
      </c>
      <c r="D762" s="461">
        <v>5.5</v>
      </c>
      <c r="E762" s="458"/>
    </row>
    <row r="763" spans="1:5" ht="30" customHeight="1" x14ac:dyDescent="0.25">
      <c r="A763" s="455">
        <v>40914</v>
      </c>
      <c r="B763" s="456" t="s">
        <v>29675</v>
      </c>
      <c r="C763" s="457" t="s">
        <v>15747</v>
      </c>
      <c r="D763" s="461">
        <v>17.79</v>
      </c>
      <c r="E763" s="456" t="s">
        <v>28913</v>
      </c>
    </row>
    <row r="764" spans="1:5" ht="30" customHeight="1" x14ac:dyDescent="0.2">
      <c r="A764" s="455">
        <v>40913</v>
      </c>
      <c r="B764" s="456" t="s">
        <v>29676</v>
      </c>
      <c r="C764" s="457" t="s">
        <v>15747</v>
      </c>
      <c r="D764" s="461">
        <v>112.62</v>
      </c>
      <c r="E764" s="458"/>
    </row>
    <row r="765" spans="1:5" ht="30" customHeight="1" x14ac:dyDescent="0.25">
      <c r="A765" s="455">
        <v>41191</v>
      </c>
      <c r="B765" s="459" t="s">
        <v>29677</v>
      </c>
      <c r="C765" s="457" t="s">
        <v>15747</v>
      </c>
      <c r="D765" s="461">
        <v>416.69</v>
      </c>
      <c r="E765" s="456" t="s">
        <v>28913</v>
      </c>
    </row>
    <row r="766" spans="1:5" ht="30" customHeight="1" x14ac:dyDescent="0.25">
      <c r="A766" s="455">
        <v>40947</v>
      </c>
      <c r="B766" s="456" t="s">
        <v>29678</v>
      </c>
      <c r="C766" s="457" t="s">
        <v>25226</v>
      </c>
      <c r="D766" s="461">
        <v>2702.88</v>
      </c>
      <c r="E766" s="456" t="s">
        <v>28913</v>
      </c>
    </row>
    <row r="767" spans="1:5" ht="30" customHeight="1" x14ac:dyDescent="0.25">
      <c r="A767" s="455">
        <v>43329</v>
      </c>
      <c r="B767" s="456" t="s">
        <v>29679</v>
      </c>
      <c r="C767" s="457" t="s">
        <v>25226</v>
      </c>
      <c r="D767" s="461">
        <v>205.24</v>
      </c>
      <c r="E767" s="456" t="s">
        <v>28913</v>
      </c>
    </row>
    <row r="768" spans="1:5" ht="30" customHeight="1" x14ac:dyDescent="0.25">
      <c r="A768" s="455">
        <v>42050</v>
      </c>
      <c r="B768" s="459" t="s">
        <v>29680</v>
      </c>
      <c r="C768" s="457" t="s">
        <v>15719</v>
      </c>
      <c r="D768" s="461">
        <v>150.91999999999999</v>
      </c>
      <c r="E768" s="456" t="s">
        <v>28913</v>
      </c>
    </row>
    <row r="769" spans="1:5" ht="30" customHeight="1" x14ac:dyDescent="0.25">
      <c r="A769" s="455">
        <v>42203</v>
      </c>
      <c r="B769" s="456" t="s">
        <v>29681</v>
      </c>
      <c r="C769" s="457" t="s">
        <v>25226</v>
      </c>
      <c r="D769" s="461">
        <v>146.01</v>
      </c>
      <c r="E769" s="456" t="s">
        <v>28913</v>
      </c>
    </row>
    <row r="770" spans="1:5" ht="30" customHeight="1" x14ac:dyDescent="0.25">
      <c r="A770" s="455">
        <v>42202</v>
      </c>
      <c r="B770" s="456" t="s">
        <v>29682</v>
      </c>
      <c r="C770" s="457" t="s">
        <v>25226</v>
      </c>
      <c r="D770" s="461">
        <v>94.92</v>
      </c>
      <c r="E770" s="456" t="s">
        <v>28913</v>
      </c>
    </row>
    <row r="771" spans="1:5" ht="30" customHeight="1" x14ac:dyDescent="0.25">
      <c r="A771" s="455">
        <v>42041</v>
      </c>
      <c r="B771" s="459" t="s">
        <v>29683</v>
      </c>
      <c r="C771" s="457" t="s">
        <v>15747</v>
      </c>
      <c r="D771" s="461">
        <v>26.91</v>
      </c>
      <c r="E771" s="456" t="s">
        <v>28913</v>
      </c>
    </row>
    <row r="772" spans="1:5" ht="30" customHeight="1" x14ac:dyDescent="0.2">
      <c r="A772" s="455">
        <v>42199</v>
      </c>
      <c r="B772" s="456" t="s">
        <v>29684</v>
      </c>
      <c r="C772" s="457" t="s">
        <v>15719</v>
      </c>
      <c r="D772" s="461">
        <v>1.59</v>
      </c>
      <c r="E772" s="458"/>
    </row>
    <row r="773" spans="1:5" ht="30" customHeight="1" x14ac:dyDescent="0.25">
      <c r="A773" s="455">
        <v>42210</v>
      </c>
      <c r="B773" s="456" t="s">
        <v>29685</v>
      </c>
      <c r="C773" s="457" t="s">
        <v>15719</v>
      </c>
      <c r="D773" s="461">
        <v>21.32</v>
      </c>
      <c r="E773" s="456" t="s">
        <v>28913</v>
      </c>
    </row>
    <row r="774" spans="1:5" ht="30" customHeight="1" x14ac:dyDescent="0.25">
      <c r="A774" s="455">
        <v>42206</v>
      </c>
      <c r="B774" s="456" t="s">
        <v>29686</v>
      </c>
      <c r="C774" s="457" t="s">
        <v>15719</v>
      </c>
      <c r="D774" s="461">
        <v>15.75</v>
      </c>
      <c r="E774" s="456" t="s">
        <v>28913</v>
      </c>
    </row>
    <row r="775" spans="1:5" ht="30" customHeight="1" x14ac:dyDescent="0.2">
      <c r="A775" s="455">
        <v>42208</v>
      </c>
      <c r="B775" s="456" t="s">
        <v>29687</v>
      </c>
      <c r="C775" s="457" t="s">
        <v>15719</v>
      </c>
      <c r="D775" s="461">
        <v>1.85</v>
      </c>
      <c r="E775" s="458"/>
    </row>
    <row r="776" spans="1:5" ht="30" customHeight="1" x14ac:dyDescent="0.25">
      <c r="A776" s="455">
        <v>42209</v>
      </c>
      <c r="B776" s="456" t="s">
        <v>29688</v>
      </c>
      <c r="C776" s="457" t="s">
        <v>15719</v>
      </c>
      <c r="D776" s="461">
        <v>8.52</v>
      </c>
      <c r="E776" s="456" t="s">
        <v>28913</v>
      </c>
    </row>
    <row r="777" spans="1:5" ht="30" customHeight="1" x14ac:dyDescent="0.2">
      <c r="A777" s="455">
        <v>42207</v>
      </c>
      <c r="B777" s="456" t="s">
        <v>29689</v>
      </c>
      <c r="C777" s="457" t="s">
        <v>15719</v>
      </c>
      <c r="D777" s="461">
        <v>3.39</v>
      </c>
      <c r="E777" s="458"/>
    </row>
    <row r="778" spans="1:5" ht="30" customHeight="1" x14ac:dyDescent="0.2">
      <c r="A778" s="455">
        <v>42200</v>
      </c>
      <c r="B778" s="456" t="s">
        <v>29690</v>
      </c>
      <c r="C778" s="457" t="s">
        <v>15719</v>
      </c>
      <c r="D778" s="461">
        <v>5.66</v>
      </c>
      <c r="E778" s="458"/>
    </row>
    <row r="779" spans="1:5" ht="30" customHeight="1" x14ac:dyDescent="0.2">
      <c r="A779" s="455">
        <v>42201</v>
      </c>
      <c r="B779" s="456" t="s">
        <v>29691</v>
      </c>
      <c r="C779" s="457" t="s">
        <v>15719</v>
      </c>
      <c r="D779" s="461">
        <v>3.99</v>
      </c>
      <c r="E779" s="458"/>
    </row>
    <row r="780" spans="1:5" ht="30" customHeight="1" x14ac:dyDescent="0.25">
      <c r="A780" s="455">
        <v>41247</v>
      </c>
      <c r="B780" s="459" t="s">
        <v>29692</v>
      </c>
      <c r="C780" s="457" t="s">
        <v>15679</v>
      </c>
      <c r="D780" s="461">
        <v>63.07</v>
      </c>
      <c r="E780" s="460"/>
    </row>
    <row r="781" spans="1:5" ht="30" customHeight="1" x14ac:dyDescent="0.25">
      <c r="A781" s="455">
        <v>42204</v>
      </c>
      <c r="B781" s="456" t="s">
        <v>29693</v>
      </c>
      <c r="C781" s="457" t="s">
        <v>25226</v>
      </c>
      <c r="D781" s="461">
        <v>37.369999999999997</v>
      </c>
      <c r="E781" s="456" t="s">
        <v>28913</v>
      </c>
    </row>
    <row r="782" spans="1:5" ht="30" customHeight="1" x14ac:dyDescent="0.2">
      <c r="A782" s="455">
        <v>42044</v>
      </c>
      <c r="B782" s="456" t="s">
        <v>29694</v>
      </c>
      <c r="C782" s="457" t="s">
        <v>25226</v>
      </c>
      <c r="D782" s="461">
        <v>4605.2299999999996</v>
      </c>
      <c r="E782" s="458"/>
    </row>
    <row r="783" spans="1:5" ht="30" customHeight="1" x14ac:dyDescent="0.25">
      <c r="A783" s="455">
        <v>40102</v>
      </c>
      <c r="B783" s="456" t="s">
        <v>29695</v>
      </c>
      <c r="C783" s="457" t="s">
        <v>15719</v>
      </c>
      <c r="D783" s="461">
        <v>15.08</v>
      </c>
      <c r="E783" s="456" t="s">
        <v>28913</v>
      </c>
    </row>
    <row r="784" spans="1:5" ht="30" customHeight="1" x14ac:dyDescent="0.25">
      <c r="A784" s="455">
        <v>42039</v>
      </c>
      <c r="B784" s="456" t="s">
        <v>29696</v>
      </c>
      <c r="C784" s="457" t="s">
        <v>15719</v>
      </c>
      <c r="D784" s="461">
        <v>18.97</v>
      </c>
      <c r="E784" s="456" t="s">
        <v>28913</v>
      </c>
    </row>
    <row r="785" spans="1:5" ht="30" customHeight="1" x14ac:dyDescent="0.2">
      <c r="A785" s="455">
        <v>41153</v>
      </c>
      <c r="B785" s="456" t="s">
        <v>29697</v>
      </c>
      <c r="C785" s="457" t="s">
        <v>25226</v>
      </c>
      <c r="D785" s="461">
        <v>153.94</v>
      </c>
      <c r="E785" s="458"/>
    </row>
    <row r="786" spans="1:5" ht="30" customHeight="1" x14ac:dyDescent="0.2">
      <c r="A786" s="455">
        <v>41409</v>
      </c>
      <c r="B786" s="456" t="s">
        <v>29698</v>
      </c>
      <c r="C786" s="457" t="s">
        <v>25226</v>
      </c>
      <c r="D786" s="461">
        <v>477.5</v>
      </c>
      <c r="E786" s="458"/>
    </row>
    <row r="787" spans="1:5" ht="30" customHeight="1" x14ac:dyDescent="0.25">
      <c r="A787" s="455">
        <v>40928</v>
      </c>
      <c r="B787" s="456" t="s">
        <v>29699</v>
      </c>
      <c r="C787" s="457" t="s">
        <v>25226</v>
      </c>
      <c r="D787" s="461">
        <v>44.52</v>
      </c>
      <c r="E787" s="456" t="s">
        <v>28913</v>
      </c>
    </row>
    <row r="788" spans="1:5" ht="30" customHeight="1" x14ac:dyDescent="0.2">
      <c r="A788" s="455">
        <v>41408</v>
      </c>
      <c r="B788" s="456" t="s">
        <v>29700</v>
      </c>
      <c r="C788" s="457" t="s">
        <v>25226</v>
      </c>
      <c r="D788" s="461">
        <v>3048.83</v>
      </c>
      <c r="E788" s="458"/>
    </row>
    <row r="789" spans="1:5" ht="30" customHeight="1" x14ac:dyDescent="0.2">
      <c r="A789" s="455">
        <v>41147</v>
      </c>
      <c r="B789" s="456" t="s">
        <v>29701</v>
      </c>
      <c r="C789" s="457" t="s">
        <v>15747</v>
      </c>
      <c r="D789" s="461">
        <v>9.34</v>
      </c>
      <c r="E789" s="458"/>
    </row>
    <row r="790" spans="1:5" ht="30" customHeight="1" x14ac:dyDescent="0.2">
      <c r="A790" s="455">
        <v>42046</v>
      </c>
      <c r="B790" s="456" t="s">
        <v>29702</v>
      </c>
      <c r="C790" s="457" t="s">
        <v>25226</v>
      </c>
      <c r="D790" s="461">
        <v>146.15</v>
      </c>
      <c r="E790" s="458"/>
    </row>
    <row r="791" spans="1:5" ht="30" customHeight="1" x14ac:dyDescent="0.2">
      <c r="A791" s="455">
        <v>41407</v>
      </c>
      <c r="B791" s="456" t="s">
        <v>29703</v>
      </c>
      <c r="C791" s="457" t="s">
        <v>25226</v>
      </c>
      <c r="D791" s="461">
        <v>14544.7</v>
      </c>
      <c r="E791" s="458"/>
    </row>
    <row r="792" spans="1:5" ht="30" customHeight="1" x14ac:dyDescent="0.2">
      <c r="A792" s="455">
        <v>41146</v>
      </c>
      <c r="B792" s="456" t="s">
        <v>29704</v>
      </c>
      <c r="C792" s="457" t="s">
        <v>25226</v>
      </c>
      <c r="D792" s="461">
        <v>19115</v>
      </c>
      <c r="E792" s="458"/>
    </row>
    <row r="793" spans="1:5" ht="30" customHeight="1" x14ac:dyDescent="0.2">
      <c r="A793" s="455">
        <v>41017</v>
      </c>
      <c r="B793" s="456" t="s">
        <v>29705</v>
      </c>
      <c r="C793" s="457" t="s">
        <v>15747</v>
      </c>
      <c r="D793" s="461">
        <v>480.62</v>
      </c>
      <c r="E793" s="458"/>
    </row>
    <row r="794" spans="1:5" ht="30" customHeight="1" x14ac:dyDescent="0.25">
      <c r="A794" s="455">
        <v>40929</v>
      </c>
      <c r="B794" s="456" t="s">
        <v>29706</v>
      </c>
      <c r="C794" s="457" t="s">
        <v>15747</v>
      </c>
      <c r="D794" s="461">
        <v>291.26</v>
      </c>
      <c r="E794" s="456" t="s">
        <v>28913</v>
      </c>
    </row>
    <row r="795" spans="1:5" ht="30" customHeight="1" x14ac:dyDescent="0.25">
      <c r="A795" s="455">
        <v>41203</v>
      </c>
      <c r="B795" s="459" t="s">
        <v>29707</v>
      </c>
      <c r="C795" s="457" t="s">
        <v>15747</v>
      </c>
      <c r="D795" s="461">
        <v>575.33000000000004</v>
      </c>
      <c r="E795" s="456" t="s">
        <v>28913</v>
      </c>
    </row>
    <row r="796" spans="1:5" ht="30" customHeight="1" x14ac:dyDescent="0.2">
      <c r="A796" s="455">
        <v>42047</v>
      </c>
      <c r="B796" s="456" t="s">
        <v>29708</v>
      </c>
      <c r="C796" s="457" t="s">
        <v>25226</v>
      </c>
      <c r="D796" s="461">
        <v>41.07</v>
      </c>
      <c r="E796" s="458"/>
    </row>
    <row r="797" spans="1:5" ht="30" customHeight="1" x14ac:dyDescent="0.25">
      <c r="A797" s="455">
        <v>41145</v>
      </c>
      <c r="B797" s="459" t="s">
        <v>29709</v>
      </c>
      <c r="C797" s="457" t="s">
        <v>25226</v>
      </c>
      <c r="D797" s="461">
        <v>8728</v>
      </c>
      <c r="E797" s="460"/>
    </row>
    <row r="798" spans="1:5" ht="30" customHeight="1" x14ac:dyDescent="0.2">
      <c r="A798" s="455">
        <v>41141</v>
      </c>
      <c r="B798" s="456" t="s">
        <v>29710</v>
      </c>
      <c r="C798" s="457" t="s">
        <v>25226</v>
      </c>
      <c r="D798" s="461">
        <v>2198.79</v>
      </c>
      <c r="E798" s="458"/>
    </row>
    <row r="799" spans="1:5" ht="30" customHeight="1" x14ac:dyDescent="0.2">
      <c r="A799" s="455">
        <v>41142</v>
      </c>
      <c r="B799" s="456" t="s">
        <v>29711</v>
      </c>
      <c r="C799" s="457" t="s">
        <v>25226</v>
      </c>
      <c r="D799" s="461">
        <v>2400.2399999999998</v>
      </c>
      <c r="E799" s="458"/>
    </row>
    <row r="800" spans="1:5" ht="30" customHeight="1" x14ac:dyDescent="0.2">
      <c r="A800" s="455">
        <v>41143</v>
      </c>
      <c r="B800" s="456" t="s">
        <v>29712</v>
      </c>
      <c r="C800" s="457" t="s">
        <v>25226</v>
      </c>
      <c r="D800" s="461">
        <v>3940.98</v>
      </c>
      <c r="E800" s="458"/>
    </row>
    <row r="801" spans="1:5" ht="30" customHeight="1" x14ac:dyDescent="0.25">
      <c r="A801" s="455">
        <v>43162</v>
      </c>
      <c r="B801" s="456" t="s">
        <v>29713</v>
      </c>
      <c r="C801" s="457" t="s">
        <v>15747</v>
      </c>
      <c r="D801" s="461">
        <v>372.56</v>
      </c>
      <c r="E801" s="456" t="s">
        <v>28913</v>
      </c>
    </row>
    <row r="802" spans="1:5" ht="30" customHeight="1" x14ac:dyDescent="0.25">
      <c r="A802" s="455">
        <v>40931</v>
      </c>
      <c r="B802" s="456" t="s">
        <v>29714</v>
      </c>
      <c r="C802" s="457" t="s">
        <v>15719</v>
      </c>
      <c r="D802" s="461">
        <v>214.35</v>
      </c>
      <c r="E802" s="456" t="s">
        <v>28913</v>
      </c>
    </row>
    <row r="803" spans="1:5" ht="30" customHeight="1" x14ac:dyDescent="0.25">
      <c r="A803" s="455">
        <v>41526</v>
      </c>
      <c r="B803" s="456" t="s">
        <v>29715</v>
      </c>
      <c r="C803" s="457" t="s">
        <v>15719</v>
      </c>
      <c r="D803" s="461">
        <v>9.6300000000000008</v>
      </c>
      <c r="E803" s="456" t="s">
        <v>28913</v>
      </c>
    </row>
    <row r="804" spans="1:5" ht="30" customHeight="1" x14ac:dyDescent="0.2">
      <c r="A804" s="455">
        <v>42524</v>
      </c>
      <c r="B804" s="456" t="s">
        <v>29716</v>
      </c>
      <c r="C804" s="457" t="s">
        <v>15719</v>
      </c>
      <c r="D804" s="461">
        <v>104.44</v>
      </c>
      <c r="E804" s="458"/>
    </row>
    <row r="805" spans="1:5" ht="30" customHeight="1" x14ac:dyDescent="0.2">
      <c r="A805" s="455">
        <v>40938</v>
      </c>
      <c r="B805" s="456" t="s">
        <v>29717</v>
      </c>
      <c r="C805" s="457" t="s">
        <v>15719</v>
      </c>
      <c r="D805" s="461">
        <v>704.42</v>
      </c>
      <c r="E805" s="458"/>
    </row>
    <row r="806" spans="1:5" ht="30" customHeight="1" x14ac:dyDescent="0.25">
      <c r="A806" s="455">
        <v>40924</v>
      </c>
      <c r="B806" s="456" t="s">
        <v>29718</v>
      </c>
      <c r="C806" s="457" t="s">
        <v>15719</v>
      </c>
      <c r="D806" s="461">
        <v>16.59</v>
      </c>
      <c r="E806" s="456" t="s">
        <v>28913</v>
      </c>
    </row>
    <row r="807" spans="1:5" ht="30" customHeight="1" x14ac:dyDescent="0.25">
      <c r="A807" s="455">
        <v>40925</v>
      </c>
      <c r="B807" s="456" t="s">
        <v>29719</v>
      </c>
      <c r="C807" s="457" t="s">
        <v>15719</v>
      </c>
      <c r="D807" s="461">
        <v>20.350000000000001</v>
      </c>
      <c r="E807" s="456" t="s">
        <v>28913</v>
      </c>
    </row>
    <row r="808" spans="1:5" ht="30" customHeight="1" x14ac:dyDescent="0.25">
      <c r="A808" s="455">
        <v>40926</v>
      </c>
      <c r="B808" s="456" t="s">
        <v>29720</v>
      </c>
      <c r="C808" s="457" t="s">
        <v>15719</v>
      </c>
      <c r="D808" s="461">
        <v>24.12</v>
      </c>
      <c r="E808" s="456" t="s">
        <v>28913</v>
      </c>
    </row>
    <row r="809" spans="1:5" ht="30" customHeight="1" x14ac:dyDescent="0.25">
      <c r="A809" s="455">
        <v>40927</v>
      </c>
      <c r="B809" s="456" t="s">
        <v>29721</v>
      </c>
      <c r="C809" s="457" t="s">
        <v>15719</v>
      </c>
      <c r="D809" s="461">
        <v>52.68</v>
      </c>
      <c r="E809" s="456" t="s">
        <v>28913</v>
      </c>
    </row>
    <row r="810" spans="1:5" ht="30" customHeight="1" x14ac:dyDescent="0.2">
      <c r="A810" s="455">
        <v>41202</v>
      </c>
      <c r="B810" s="456" t="s">
        <v>29722</v>
      </c>
      <c r="C810" s="457" t="s">
        <v>15747</v>
      </c>
      <c r="D810" s="461">
        <v>26.6</v>
      </c>
      <c r="E810" s="458"/>
    </row>
    <row r="811" spans="1:5" ht="30" customHeight="1" x14ac:dyDescent="0.2">
      <c r="A811" s="455">
        <v>40937</v>
      </c>
      <c r="B811" s="456" t="s">
        <v>29723</v>
      </c>
      <c r="C811" s="457" t="s">
        <v>15719</v>
      </c>
      <c r="D811" s="461">
        <v>474.48</v>
      </c>
      <c r="E811" s="458"/>
    </row>
    <row r="812" spans="1:5" ht="30" customHeight="1" x14ac:dyDescent="0.25">
      <c r="A812" s="455">
        <v>40939</v>
      </c>
      <c r="B812" s="459" t="s">
        <v>29724</v>
      </c>
      <c r="C812" s="457" t="s">
        <v>15719</v>
      </c>
      <c r="D812" s="461">
        <v>599.20000000000005</v>
      </c>
      <c r="E812" s="460"/>
    </row>
    <row r="813" spans="1:5" ht="30" customHeight="1" x14ac:dyDescent="0.2">
      <c r="A813" s="455">
        <v>40936</v>
      </c>
      <c r="B813" s="456" t="s">
        <v>29725</v>
      </c>
      <c r="C813" s="457" t="s">
        <v>15719</v>
      </c>
      <c r="D813" s="461">
        <v>596.75</v>
      </c>
      <c r="E813" s="458"/>
    </row>
    <row r="814" spans="1:5" ht="30" customHeight="1" x14ac:dyDescent="0.25">
      <c r="A814" s="455">
        <v>40930</v>
      </c>
      <c r="B814" s="456" t="s">
        <v>29726</v>
      </c>
      <c r="C814" s="457" t="s">
        <v>15719</v>
      </c>
      <c r="D814" s="461">
        <v>208.87</v>
      </c>
      <c r="E814" s="456" t="s">
        <v>28913</v>
      </c>
    </row>
    <row r="815" spans="1:5" ht="30" customHeight="1" x14ac:dyDescent="0.25">
      <c r="A815" s="455">
        <v>41222</v>
      </c>
      <c r="B815" s="459" t="s">
        <v>29727</v>
      </c>
      <c r="C815" s="457" t="s">
        <v>25226</v>
      </c>
      <c r="D815" s="461">
        <v>89.05</v>
      </c>
      <c r="E815" s="460"/>
    </row>
    <row r="816" spans="1:5" ht="30" customHeight="1" x14ac:dyDescent="0.2">
      <c r="A816" s="455">
        <v>40932</v>
      </c>
      <c r="B816" s="456" t="s">
        <v>29728</v>
      </c>
      <c r="C816" s="457" t="s">
        <v>25226</v>
      </c>
      <c r="D816" s="461">
        <v>21.03</v>
      </c>
      <c r="E816" s="458"/>
    </row>
    <row r="817" spans="1:5" ht="30" customHeight="1" x14ac:dyDescent="0.2">
      <c r="A817" s="455">
        <v>40934</v>
      </c>
      <c r="B817" s="456" t="s">
        <v>29729</v>
      </c>
      <c r="C817" s="457" t="s">
        <v>25226</v>
      </c>
      <c r="D817" s="461">
        <v>23.41</v>
      </c>
      <c r="E817" s="458"/>
    </row>
    <row r="818" spans="1:5" ht="30" customHeight="1" x14ac:dyDescent="0.2">
      <c r="A818" s="455">
        <v>40933</v>
      </c>
      <c r="B818" s="456" t="s">
        <v>29730</v>
      </c>
      <c r="C818" s="457" t="s">
        <v>25226</v>
      </c>
      <c r="D818" s="461">
        <v>51.8</v>
      </c>
      <c r="E818" s="458"/>
    </row>
    <row r="819" spans="1:5" ht="30" customHeight="1" x14ac:dyDescent="0.2">
      <c r="A819" s="455">
        <v>40935</v>
      </c>
      <c r="B819" s="456" t="s">
        <v>29731</v>
      </c>
      <c r="C819" s="457" t="s">
        <v>25226</v>
      </c>
      <c r="D819" s="461">
        <v>52.99</v>
      </c>
      <c r="E819" s="458"/>
    </row>
    <row r="820" spans="1:5" ht="30" customHeight="1" x14ac:dyDescent="0.25">
      <c r="A820" s="455">
        <v>41359</v>
      </c>
      <c r="B820" s="456" t="s">
        <v>29732</v>
      </c>
      <c r="C820" s="457" t="s">
        <v>15747</v>
      </c>
      <c r="D820" s="461">
        <v>22.5</v>
      </c>
      <c r="E820" s="456" t="s">
        <v>28913</v>
      </c>
    </row>
    <row r="821" spans="1:5" ht="30" customHeight="1" x14ac:dyDescent="0.2">
      <c r="A821" s="455">
        <v>42878</v>
      </c>
      <c r="B821" s="456" t="s">
        <v>29733</v>
      </c>
      <c r="C821" s="457" t="s">
        <v>27684</v>
      </c>
      <c r="D821" s="461">
        <v>5187.58</v>
      </c>
      <c r="E821" s="458"/>
    </row>
    <row r="822" spans="1:5" ht="30" customHeight="1" x14ac:dyDescent="0.2">
      <c r="A822" s="455">
        <v>42888</v>
      </c>
      <c r="B822" s="456" t="s">
        <v>29734</v>
      </c>
      <c r="C822" s="457" t="s">
        <v>27684</v>
      </c>
      <c r="D822" s="461">
        <v>7394.12</v>
      </c>
      <c r="E822" s="458"/>
    </row>
    <row r="823" spans="1:5" ht="30" customHeight="1" x14ac:dyDescent="0.2">
      <c r="A823" s="455">
        <v>40981</v>
      </c>
      <c r="B823" s="456" t="s">
        <v>29735</v>
      </c>
      <c r="C823" s="457" t="s">
        <v>15719</v>
      </c>
      <c r="D823" s="461">
        <v>1.85</v>
      </c>
      <c r="E823" s="458"/>
    </row>
    <row r="824" spans="1:5" ht="30" customHeight="1" x14ac:dyDescent="0.2">
      <c r="A824" s="455">
        <v>40101</v>
      </c>
      <c r="B824" s="456" t="s">
        <v>29736</v>
      </c>
      <c r="C824" s="457" t="s">
        <v>25226</v>
      </c>
      <c r="D824" s="461">
        <v>152.75</v>
      </c>
      <c r="E824" s="458"/>
    </row>
    <row r="825" spans="1:5" ht="30" customHeight="1" x14ac:dyDescent="0.2">
      <c r="A825" s="455">
        <v>40110</v>
      </c>
      <c r="B825" s="456" t="s">
        <v>29737</v>
      </c>
      <c r="C825" s="457" t="s">
        <v>15679</v>
      </c>
      <c r="D825" s="461">
        <v>37.549999999999997</v>
      </c>
      <c r="E825" s="458"/>
    </row>
    <row r="826" spans="1:5" ht="30" customHeight="1" x14ac:dyDescent="0.25">
      <c r="A826" s="455">
        <v>40137</v>
      </c>
      <c r="B826" s="456" t="s">
        <v>29738</v>
      </c>
      <c r="C826" s="457" t="s">
        <v>25226</v>
      </c>
      <c r="D826" s="461">
        <v>1631.89</v>
      </c>
      <c r="E826" s="456" t="s">
        <v>28913</v>
      </c>
    </row>
    <row r="827" spans="1:5" ht="30" customHeight="1" x14ac:dyDescent="0.25">
      <c r="A827" s="455">
        <v>40138</v>
      </c>
      <c r="B827" s="456" t="s">
        <v>29739</v>
      </c>
      <c r="C827" s="457" t="s">
        <v>25226</v>
      </c>
      <c r="D827" s="461">
        <v>2776.63</v>
      </c>
      <c r="E827" s="456" t="s">
        <v>28913</v>
      </c>
    </row>
    <row r="828" spans="1:5" ht="30" customHeight="1" x14ac:dyDescent="0.2">
      <c r="A828" s="455">
        <v>43336</v>
      </c>
      <c r="B828" s="456" t="s">
        <v>29740</v>
      </c>
      <c r="C828" s="457" t="s">
        <v>15719</v>
      </c>
      <c r="D828" s="461">
        <v>1.43</v>
      </c>
      <c r="E828" s="458"/>
    </row>
    <row r="829" spans="1:5" ht="30" customHeight="1" x14ac:dyDescent="0.2">
      <c r="A829" s="455">
        <v>40980</v>
      </c>
      <c r="B829" s="456" t="s">
        <v>29741</v>
      </c>
      <c r="C829" s="457" t="s">
        <v>15679</v>
      </c>
      <c r="D829" s="461">
        <v>14.6</v>
      </c>
      <c r="E829" s="458"/>
    </row>
    <row r="830" spans="1:5" ht="30" customHeight="1" x14ac:dyDescent="0.25">
      <c r="A830" s="455">
        <v>40115</v>
      </c>
      <c r="B830" s="456" t="s">
        <v>29742</v>
      </c>
      <c r="C830" s="457" t="s">
        <v>16174</v>
      </c>
      <c r="D830" s="461">
        <v>362.28</v>
      </c>
      <c r="E830" s="456" t="s">
        <v>28913</v>
      </c>
    </row>
    <row r="831" spans="1:5" ht="30" customHeight="1" x14ac:dyDescent="0.25">
      <c r="A831" s="455">
        <v>40104</v>
      </c>
      <c r="B831" s="456" t="s">
        <v>29743</v>
      </c>
      <c r="C831" s="457" t="s">
        <v>15747</v>
      </c>
      <c r="D831" s="461">
        <v>18.489999999999998</v>
      </c>
      <c r="E831" s="456" t="s">
        <v>28913</v>
      </c>
    </row>
    <row r="832" spans="1:5" ht="30" customHeight="1" x14ac:dyDescent="0.25">
      <c r="A832" s="455">
        <v>40143</v>
      </c>
      <c r="B832" s="459" t="s">
        <v>29744</v>
      </c>
      <c r="C832" s="457" t="s">
        <v>15679</v>
      </c>
      <c r="D832" s="461">
        <v>108.87</v>
      </c>
      <c r="E832" s="456" t="s">
        <v>28913</v>
      </c>
    </row>
    <row r="833" spans="1:5" ht="30" customHeight="1" x14ac:dyDescent="0.2">
      <c r="A833" s="455">
        <v>40107</v>
      </c>
      <c r="B833" s="456" t="s">
        <v>28925</v>
      </c>
      <c r="C833" s="457" t="s">
        <v>15679</v>
      </c>
      <c r="D833" s="461">
        <v>6.28</v>
      </c>
      <c r="E833" s="458"/>
    </row>
    <row r="834" spans="1:5" ht="30" customHeight="1" x14ac:dyDescent="0.2">
      <c r="A834" s="455">
        <v>40108</v>
      </c>
      <c r="B834" s="456" t="s">
        <v>29745</v>
      </c>
      <c r="C834" s="457" t="s">
        <v>15719</v>
      </c>
      <c r="D834" s="461">
        <v>3.03</v>
      </c>
      <c r="E834" s="458"/>
    </row>
    <row r="835" spans="1:5" ht="30" customHeight="1" x14ac:dyDescent="0.2">
      <c r="A835" s="455">
        <v>40081</v>
      </c>
      <c r="B835" s="456" t="s">
        <v>29746</v>
      </c>
      <c r="C835" s="457" t="s">
        <v>15679</v>
      </c>
      <c r="D835" s="461">
        <v>10.43</v>
      </c>
      <c r="E835" s="458"/>
    </row>
    <row r="836" spans="1:5" ht="30" customHeight="1" x14ac:dyDescent="0.25">
      <c r="A836" s="455">
        <v>40136</v>
      </c>
      <c r="B836" s="456" t="s">
        <v>29747</v>
      </c>
      <c r="C836" s="457" t="s">
        <v>15747</v>
      </c>
      <c r="D836" s="461">
        <v>528.5</v>
      </c>
      <c r="E836" s="456" t="s">
        <v>28913</v>
      </c>
    </row>
    <row r="837" spans="1:5" ht="30" customHeight="1" x14ac:dyDescent="0.25">
      <c r="A837" s="455">
        <v>40096</v>
      </c>
      <c r="B837" s="459" t="s">
        <v>29748</v>
      </c>
      <c r="C837" s="457" t="s">
        <v>15747</v>
      </c>
      <c r="D837" s="461">
        <v>382.21</v>
      </c>
      <c r="E837" s="460"/>
    </row>
    <row r="838" spans="1:5" ht="30" customHeight="1" x14ac:dyDescent="0.2">
      <c r="A838" s="455">
        <v>40134</v>
      </c>
      <c r="B838" s="456" t="s">
        <v>29749</v>
      </c>
      <c r="C838" s="457" t="s">
        <v>15719</v>
      </c>
      <c r="D838" s="461">
        <v>5.6</v>
      </c>
      <c r="E838" s="458"/>
    </row>
    <row r="839" spans="1:5" ht="30" customHeight="1" x14ac:dyDescent="0.2">
      <c r="A839" s="455">
        <v>40105</v>
      </c>
      <c r="B839" s="456" t="s">
        <v>29750</v>
      </c>
      <c r="C839" s="457" t="s">
        <v>15719</v>
      </c>
      <c r="D839" s="461">
        <v>0.66</v>
      </c>
      <c r="E839" s="458"/>
    </row>
    <row r="840" spans="1:5" ht="30" customHeight="1" x14ac:dyDescent="0.2">
      <c r="A840" s="455">
        <v>40084</v>
      </c>
      <c r="B840" s="456" t="s">
        <v>29751</v>
      </c>
      <c r="C840" s="457" t="s">
        <v>15747</v>
      </c>
      <c r="D840" s="461">
        <v>1.72</v>
      </c>
      <c r="E840" s="458"/>
    </row>
    <row r="841" spans="1:5" ht="30" customHeight="1" x14ac:dyDescent="0.25">
      <c r="A841" s="455">
        <v>40144</v>
      </c>
      <c r="B841" s="456" t="s">
        <v>29752</v>
      </c>
      <c r="C841" s="457" t="s">
        <v>15747</v>
      </c>
      <c r="D841" s="461">
        <v>150.08000000000001</v>
      </c>
      <c r="E841" s="456" t="s">
        <v>28913</v>
      </c>
    </row>
    <row r="842" spans="1:5" ht="30" customHeight="1" x14ac:dyDescent="0.25">
      <c r="A842" s="455">
        <v>40106</v>
      </c>
      <c r="B842" s="456" t="s">
        <v>29753</v>
      </c>
      <c r="C842" s="457" t="s">
        <v>15679</v>
      </c>
      <c r="D842" s="461">
        <v>11.3</v>
      </c>
      <c r="E842" s="456" t="s">
        <v>28913</v>
      </c>
    </row>
    <row r="843" spans="1:5" ht="30" customHeight="1" x14ac:dyDescent="0.2">
      <c r="A843" s="455">
        <v>40135</v>
      </c>
      <c r="B843" s="456" t="s">
        <v>29754</v>
      </c>
      <c r="C843" s="457" t="s">
        <v>15719</v>
      </c>
      <c r="D843" s="461">
        <v>15.78</v>
      </c>
      <c r="E843" s="458"/>
    </row>
    <row r="844" spans="1:5" ht="30" customHeight="1" x14ac:dyDescent="0.25">
      <c r="A844" s="455">
        <v>40111</v>
      </c>
      <c r="B844" s="456" t="s">
        <v>29755</v>
      </c>
      <c r="C844" s="457" t="s">
        <v>15719</v>
      </c>
      <c r="D844" s="461">
        <v>8.51</v>
      </c>
      <c r="E844" s="456" t="s">
        <v>28913</v>
      </c>
    </row>
    <row r="845" spans="1:5" ht="30" customHeight="1" x14ac:dyDescent="0.25">
      <c r="A845" s="455">
        <v>40126</v>
      </c>
      <c r="B845" s="456" t="s">
        <v>29756</v>
      </c>
      <c r="C845" s="457" t="s">
        <v>15719</v>
      </c>
      <c r="D845" s="461">
        <v>3.85</v>
      </c>
      <c r="E845" s="456" t="s">
        <v>28913</v>
      </c>
    </row>
    <row r="846" spans="1:5" ht="30" customHeight="1" x14ac:dyDescent="0.25">
      <c r="A846" s="455">
        <v>40127</v>
      </c>
      <c r="B846" s="456" t="s">
        <v>29757</v>
      </c>
      <c r="C846" s="457" t="s">
        <v>15719</v>
      </c>
      <c r="D846" s="461">
        <v>5.22</v>
      </c>
      <c r="E846" s="456" t="s">
        <v>28913</v>
      </c>
    </row>
    <row r="847" spans="1:5" ht="30" customHeight="1" x14ac:dyDescent="0.25">
      <c r="A847" s="455">
        <v>40128</v>
      </c>
      <c r="B847" s="456" t="s">
        <v>29758</v>
      </c>
      <c r="C847" s="457" t="s">
        <v>15719</v>
      </c>
      <c r="D847" s="461">
        <v>6.89</v>
      </c>
      <c r="E847" s="456" t="s">
        <v>28913</v>
      </c>
    </row>
    <row r="848" spans="1:5" ht="30" customHeight="1" x14ac:dyDescent="0.25">
      <c r="A848" s="455">
        <v>40129</v>
      </c>
      <c r="B848" s="456" t="s">
        <v>29759</v>
      </c>
      <c r="C848" s="457" t="s">
        <v>15719</v>
      </c>
      <c r="D848" s="461">
        <v>9.07</v>
      </c>
      <c r="E848" s="456" t="s">
        <v>28913</v>
      </c>
    </row>
    <row r="849" spans="1:5" ht="30" customHeight="1" x14ac:dyDescent="0.2">
      <c r="A849" s="455">
        <v>40085</v>
      </c>
      <c r="B849" s="456" t="s">
        <v>29760</v>
      </c>
      <c r="C849" s="457" t="s">
        <v>15747</v>
      </c>
      <c r="D849" s="461">
        <v>1.29</v>
      </c>
      <c r="E849" s="458"/>
    </row>
    <row r="850" spans="1:5" ht="30" customHeight="1" x14ac:dyDescent="0.2">
      <c r="A850" s="455">
        <v>40086</v>
      </c>
      <c r="B850" s="456" t="s">
        <v>29761</v>
      </c>
      <c r="C850" s="457" t="s">
        <v>15747</v>
      </c>
      <c r="D850" s="461">
        <v>30.1</v>
      </c>
      <c r="E850" s="458"/>
    </row>
    <row r="851" spans="1:5" ht="30" customHeight="1" x14ac:dyDescent="0.2">
      <c r="A851" s="455">
        <v>40087</v>
      </c>
      <c r="B851" s="456" t="s">
        <v>29762</v>
      </c>
      <c r="C851" s="457" t="s">
        <v>25226</v>
      </c>
      <c r="D851" s="461">
        <v>114.1</v>
      </c>
      <c r="E851" s="458"/>
    </row>
    <row r="852" spans="1:5" ht="30" customHeight="1" x14ac:dyDescent="0.25">
      <c r="A852" s="455">
        <v>40983</v>
      </c>
      <c r="B852" s="459" t="s">
        <v>29763</v>
      </c>
      <c r="C852" s="457" t="s">
        <v>15747</v>
      </c>
      <c r="D852" s="461">
        <v>9.5500000000000007</v>
      </c>
      <c r="E852" s="460"/>
    </row>
    <row r="853" spans="1:5" ht="30" customHeight="1" x14ac:dyDescent="0.2">
      <c r="A853" s="455">
        <v>40100</v>
      </c>
      <c r="B853" s="456" t="s">
        <v>29764</v>
      </c>
      <c r="C853" s="457" t="s">
        <v>15747</v>
      </c>
      <c r="D853" s="461">
        <v>94.18</v>
      </c>
      <c r="E853" s="458"/>
    </row>
    <row r="854" spans="1:5" ht="30" customHeight="1" x14ac:dyDescent="0.25">
      <c r="A854" s="455">
        <v>40141</v>
      </c>
      <c r="B854" s="456" t="s">
        <v>29765</v>
      </c>
      <c r="C854" s="457" t="s">
        <v>15747</v>
      </c>
      <c r="D854" s="461">
        <v>56.23</v>
      </c>
      <c r="E854" s="456" t="s">
        <v>28913</v>
      </c>
    </row>
    <row r="855" spans="1:5" ht="30" customHeight="1" x14ac:dyDescent="0.25">
      <c r="A855" s="455">
        <v>40118</v>
      </c>
      <c r="B855" s="456" t="s">
        <v>29766</v>
      </c>
      <c r="C855" s="457" t="s">
        <v>15719</v>
      </c>
      <c r="D855" s="461">
        <v>77.92</v>
      </c>
      <c r="E855" s="456" t="s">
        <v>28913</v>
      </c>
    </row>
    <row r="856" spans="1:5" ht="30" customHeight="1" x14ac:dyDescent="0.25">
      <c r="A856" s="455">
        <v>40116</v>
      </c>
      <c r="B856" s="456" t="s">
        <v>29767</v>
      </c>
      <c r="C856" s="457" t="s">
        <v>15719</v>
      </c>
      <c r="D856" s="461">
        <v>86.04</v>
      </c>
      <c r="E856" s="456" t="s">
        <v>28913</v>
      </c>
    </row>
    <row r="857" spans="1:5" ht="30" customHeight="1" x14ac:dyDescent="0.25">
      <c r="A857" s="455">
        <v>40117</v>
      </c>
      <c r="B857" s="456" t="s">
        <v>29768</v>
      </c>
      <c r="C857" s="457" t="s">
        <v>15719</v>
      </c>
      <c r="D857" s="461">
        <v>43.34</v>
      </c>
      <c r="E857" s="456" t="s">
        <v>28913</v>
      </c>
    </row>
    <row r="858" spans="1:5" ht="30" customHeight="1" x14ac:dyDescent="0.2">
      <c r="A858" s="455">
        <v>40148</v>
      </c>
      <c r="B858" s="456" t="s">
        <v>29769</v>
      </c>
      <c r="C858" s="457" t="s">
        <v>15747</v>
      </c>
      <c r="D858" s="461">
        <v>3.03</v>
      </c>
      <c r="E858" s="458"/>
    </row>
    <row r="859" spans="1:5" ht="30" customHeight="1" x14ac:dyDescent="0.25">
      <c r="A859" s="455">
        <v>40112</v>
      </c>
      <c r="B859" s="456" t="s">
        <v>29770</v>
      </c>
      <c r="C859" s="457" t="s">
        <v>15719</v>
      </c>
      <c r="D859" s="461">
        <v>2.65</v>
      </c>
      <c r="E859" s="456" t="s">
        <v>28913</v>
      </c>
    </row>
    <row r="860" spans="1:5" ht="30" customHeight="1" x14ac:dyDescent="0.2">
      <c r="A860" s="455">
        <v>40149</v>
      </c>
      <c r="B860" s="456" t="s">
        <v>29771</v>
      </c>
      <c r="C860" s="457" t="s">
        <v>15719</v>
      </c>
      <c r="D860" s="461">
        <v>6.23</v>
      </c>
      <c r="E860" s="458"/>
    </row>
    <row r="861" spans="1:5" ht="30" customHeight="1" x14ac:dyDescent="0.2">
      <c r="A861" s="455">
        <v>40094</v>
      </c>
      <c r="B861" s="456" t="s">
        <v>29772</v>
      </c>
      <c r="C861" s="457" t="s">
        <v>15719</v>
      </c>
      <c r="D861" s="461">
        <v>92.63</v>
      </c>
      <c r="E861" s="458"/>
    </row>
    <row r="862" spans="1:5" ht="30" customHeight="1" x14ac:dyDescent="0.25">
      <c r="A862" s="455">
        <v>40095</v>
      </c>
      <c r="B862" s="456" t="s">
        <v>29773</v>
      </c>
      <c r="C862" s="457" t="s">
        <v>15719</v>
      </c>
      <c r="D862" s="461">
        <v>768.26</v>
      </c>
      <c r="E862" s="456" t="s">
        <v>28913</v>
      </c>
    </row>
    <row r="863" spans="1:5" ht="30" customHeight="1" x14ac:dyDescent="0.25">
      <c r="A863" s="455">
        <v>40114</v>
      </c>
      <c r="B863" s="456" t="s">
        <v>29774</v>
      </c>
      <c r="C863" s="457" t="s">
        <v>16174</v>
      </c>
      <c r="D863" s="461">
        <v>485.28</v>
      </c>
      <c r="E863" s="456" t="s">
        <v>28913</v>
      </c>
    </row>
    <row r="864" spans="1:5" ht="30" customHeight="1" x14ac:dyDescent="0.25">
      <c r="A864" s="455">
        <v>41134</v>
      </c>
      <c r="B864" s="459" t="s">
        <v>29775</v>
      </c>
      <c r="C864" s="457" t="s">
        <v>15679</v>
      </c>
      <c r="D864" s="461">
        <v>114.63</v>
      </c>
      <c r="E864" s="456" t="s">
        <v>28913</v>
      </c>
    </row>
    <row r="865" spans="1:5" ht="30" customHeight="1" x14ac:dyDescent="0.25">
      <c r="A865" s="455">
        <v>40130</v>
      </c>
      <c r="B865" s="456" t="s">
        <v>29776</v>
      </c>
      <c r="C865" s="457" t="s">
        <v>16174</v>
      </c>
      <c r="D865" s="461">
        <v>386.18</v>
      </c>
      <c r="E865" s="456" t="s">
        <v>28913</v>
      </c>
    </row>
    <row r="866" spans="1:5" ht="30" customHeight="1" x14ac:dyDescent="0.25">
      <c r="A866" s="455">
        <v>40131</v>
      </c>
      <c r="B866" s="456" t="s">
        <v>29777</v>
      </c>
      <c r="C866" s="457" t="s">
        <v>16174</v>
      </c>
      <c r="D866" s="461">
        <v>506.77</v>
      </c>
      <c r="E866" s="456" t="s">
        <v>28913</v>
      </c>
    </row>
    <row r="867" spans="1:5" ht="30" customHeight="1" x14ac:dyDescent="0.25">
      <c r="A867" s="455">
        <v>40083</v>
      </c>
      <c r="B867" s="456" t="s">
        <v>29778</v>
      </c>
      <c r="C867" s="457" t="s">
        <v>15719</v>
      </c>
      <c r="D867" s="461">
        <v>2.94</v>
      </c>
      <c r="E867" s="456" t="s">
        <v>28913</v>
      </c>
    </row>
    <row r="868" spans="1:5" ht="30" customHeight="1" x14ac:dyDescent="0.25">
      <c r="A868" s="455">
        <v>40079</v>
      </c>
      <c r="B868" s="456" t="s">
        <v>29779</v>
      </c>
      <c r="C868" s="457" t="s">
        <v>15679</v>
      </c>
      <c r="D868" s="461">
        <v>26.5</v>
      </c>
      <c r="E868" s="456" t="s">
        <v>28913</v>
      </c>
    </row>
    <row r="869" spans="1:5" ht="30" customHeight="1" x14ac:dyDescent="0.2">
      <c r="A869" s="455">
        <v>40082</v>
      </c>
      <c r="B869" s="456" t="s">
        <v>29780</v>
      </c>
      <c r="C869" s="457" t="s">
        <v>15719</v>
      </c>
      <c r="D869" s="461">
        <v>0.11</v>
      </c>
      <c r="E869" s="458"/>
    </row>
    <row r="870" spans="1:5" ht="30" customHeight="1" x14ac:dyDescent="0.25">
      <c r="A870" s="455">
        <v>40119</v>
      </c>
      <c r="B870" s="456" t="s">
        <v>29781</v>
      </c>
      <c r="C870" s="457" t="s">
        <v>15719</v>
      </c>
      <c r="D870" s="461">
        <v>55.41</v>
      </c>
      <c r="E870" s="456" t="s">
        <v>28913</v>
      </c>
    </row>
    <row r="871" spans="1:5" ht="30" customHeight="1" x14ac:dyDescent="0.25">
      <c r="A871" s="455">
        <v>40122</v>
      </c>
      <c r="B871" s="456" t="s">
        <v>29781</v>
      </c>
      <c r="C871" s="457" t="s">
        <v>16174</v>
      </c>
      <c r="D871" s="461">
        <v>629.78</v>
      </c>
      <c r="E871" s="456" t="s">
        <v>28913</v>
      </c>
    </row>
    <row r="872" spans="1:5" ht="30" customHeight="1" x14ac:dyDescent="0.25">
      <c r="A872" s="455">
        <v>40120</v>
      </c>
      <c r="B872" s="456" t="s">
        <v>29782</v>
      </c>
      <c r="C872" s="457" t="s">
        <v>15719</v>
      </c>
      <c r="D872" s="461">
        <v>12.71</v>
      </c>
      <c r="E872" s="456" t="s">
        <v>28913</v>
      </c>
    </row>
    <row r="873" spans="1:5" ht="30" customHeight="1" x14ac:dyDescent="0.25">
      <c r="A873" s="455">
        <v>40121</v>
      </c>
      <c r="B873" s="456" t="s">
        <v>29783</v>
      </c>
      <c r="C873" s="457" t="s">
        <v>15719</v>
      </c>
      <c r="D873" s="461">
        <v>47.28</v>
      </c>
      <c r="E873" s="456" t="s">
        <v>28913</v>
      </c>
    </row>
    <row r="874" spans="1:5" ht="30" customHeight="1" x14ac:dyDescent="0.25">
      <c r="A874" s="455">
        <v>40123</v>
      </c>
      <c r="B874" s="456" t="s">
        <v>29783</v>
      </c>
      <c r="C874" s="457" t="s">
        <v>16174</v>
      </c>
      <c r="D874" s="461">
        <v>502.62</v>
      </c>
      <c r="E874" s="456" t="s">
        <v>28913</v>
      </c>
    </row>
    <row r="875" spans="1:5" ht="30" customHeight="1" x14ac:dyDescent="0.25">
      <c r="A875" s="455">
        <v>40080</v>
      </c>
      <c r="B875" s="456" t="s">
        <v>29784</v>
      </c>
      <c r="C875" s="457" t="s">
        <v>15679</v>
      </c>
      <c r="D875" s="461">
        <v>1.86</v>
      </c>
      <c r="E875" s="456" t="s">
        <v>28913</v>
      </c>
    </row>
    <row r="876" spans="1:5" ht="30" customHeight="1" x14ac:dyDescent="0.25">
      <c r="A876" s="455">
        <v>40089</v>
      </c>
      <c r="B876" s="456" t="s">
        <v>29785</v>
      </c>
      <c r="C876" s="457" t="s">
        <v>25226</v>
      </c>
      <c r="D876" s="461">
        <v>1845.73</v>
      </c>
      <c r="E876" s="456" t="s">
        <v>28913</v>
      </c>
    </row>
    <row r="877" spans="1:5" ht="30" customHeight="1" x14ac:dyDescent="0.25">
      <c r="A877" s="455">
        <v>40088</v>
      </c>
      <c r="B877" s="456" t="s">
        <v>29786</v>
      </c>
      <c r="C877" s="457" t="s">
        <v>25226</v>
      </c>
      <c r="D877" s="461">
        <v>758.01</v>
      </c>
      <c r="E877" s="456" t="s">
        <v>28913</v>
      </c>
    </row>
    <row r="878" spans="1:5" ht="30" customHeight="1" x14ac:dyDescent="0.25">
      <c r="A878" s="455">
        <v>40092</v>
      </c>
      <c r="B878" s="456" t="s">
        <v>29787</v>
      </c>
      <c r="C878" s="457" t="s">
        <v>25226</v>
      </c>
      <c r="D878" s="461">
        <v>305.62</v>
      </c>
      <c r="E878" s="456" t="s">
        <v>28913</v>
      </c>
    </row>
    <row r="879" spans="1:5" ht="30" customHeight="1" x14ac:dyDescent="0.25">
      <c r="A879" s="455">
        <v>40078</v>
      </c>
      <c r="B879" s="459" t="s">
        <v>29788</v>
      </c>
      <c r="C879" s="457" t="s">
        <v>15747</v>
      </c>
      <c r="D879" s="461">
        <v>8.41</v>
      </c>
      <c r="E879" s="456" t="s">
        <v>28913</v>
      </c>
    </row>
    <row r="880" spans="1:5" ht="30" customHeight="1" x14ac:dyDescent="0.2">
      <c r="A880" s="455">
        <v>40097</v>
      </c>
      <c r="B880" s="456" t="s">
        <v>29789</v>
      </c>
      <c r="C880" s="457" t="s">
        <v>15747</v>
      </c>
      <c r="D880" s="461">
        <v>126.72</v>
      </c>
      <c r="E880" s="458"/>
    </row>
    <row r="881" spans="1:5" ht="30" customHeight="1" x14ac:dyDescent="0.25">
      <c r="A881" s="455">
        <v>40090</v>
      </c>
      <c r="B881" s="456" t="s">
        <v>29790</v>
      </c>
      <c r="C881" s="457" t="s">
        <v>15747</v>
      </c>
      <c r="D881" s="461">
        <v>32.42</v>
      </c>
      <c r="E881" s="456" t="s">
        <v>28913</v>
      </c>
    </row>
    <row r="882" spans="1:5" ht="30" customHeight="1" x14ac:dyDescent="0.25">
      <c r="A882" s="455">
        <v>40099</v>
      </c>
      <c r="B882" s="456" t="s">
        <v>29791</v>
      </c>
      <c r="C882" s="457" t="s">
        <v>15679</v>
      </c>
      <c r="D882" s="461">
        <v>732.88</v>
      </c>
      <c r="E882" s="456" t="s">
        <v>28913</v>
      </c>
    </row>
    <row r="883" spans="1:5" ht="30" customHeight="1" x14ac:dyDescent="0.25">
      <c r="A883" s="455">
        <v>40091</v>
      </c>
      <c r="B883" s="456" t="s">
        <v>29792</v>
      </c>
      <c r="C883" s="457" t="s">
        <v>15747</v>
      </c>
      <c r="D883" s="461">
        <v>42.99</v>
      </c>
      <c r="E883" s="456" t="s">
        <v>28913</v>
      </c>
    </row>
    <row r="884" spans="1:5" ht="30" customHeight="1" x14ac:dyDescent="0.2">
      <c r="A884" s="455">
        <v>40093</v>
      </c>
      <c r="B884" s="456" t="s">
        <v>29793</v>
      </c>
      <c r="C884" s="457" t="s">
        <v>15719</v>
      </c>
      <c r="D884" s="461">
        <v>84.99</v>
      </c>
      <c r="E884" s="458"/>
    </row>
    <row r="885" spans="1:5" ht="30" customHeight="1" x14ac:dyDescent="0.25">
      <c r="A885" s="455">
        <v>43353</v>
      </c>
      <c r="B885" s="459" t="s">
        <v>29794</v>
      </c>
      <c r="C885" s="457" t="s">
        <v>15719</v>
      </c>
      <c r="D885" s="461">
        <v>0.72</v>
      </c>
      <c r="E885" s="460"/>
    </row>
    <row r="886" spans="1:5" ht="30" customHeight="1" x14ac:dyDescent="0.25">
      <c r="A886" s="455">
        <v>43337</v>
      </c>
      <c r="B886" s="459" t="s">
        <v>29795</v>
      </c>
      <c r="C886" s="457" t="s">
        <v>15719</v>
      </c>
      <c r="D886" s="461">
        <v>0.62</v>
      </c>
      <c r="E886" s="460"/>
    </row>
    <row r="887" spans="1:5" ht="30" customHeight="1" x14ac:dyDescent="0.2">
      <c r="A887" s="455">
        <v>40077</v>
      </c>
      <c r="B887" s="456" t="s">
        <v>29796</v>
      </c>
      <c r="C887" s="457" t="s">
        <v>15719</v>
      </c>
      <c r="D887" s="461">
        <v>0.22</v>
      </c>
      <c r="E887" s="458"/>
    </row>
    <row r="888" spans="1:5" ht="30" customHeight="1" x14ac:dyDescent="0.25">
      <c r="A888" s="455">
        <v>40142</v>
      </c>
      <c r="B888" s="456" t="s">
        <v>29797</v>
      </c>
      <c r="C888" s="457" t="s">
        <v>15747</v>
      </c>
      <c r="D888" s="461">
        <v>94.52</v>
      </c>
      <c r="E888" s="456" t="s">
        <v>28913</v>
      </c>
    </row>
    <row r="889" spans="1:5" ht="30" customHeight="1" x14ac:dyDescent="0.25">
      <c r="A889" s="455">
        <v>40124</v>
      </c>
      <c r="B889" s="456" t="s">
        <v>29798</v>
      </c>
      <c r="C889" s="457" t="s">
        <v>15719</v>
      </c>
      <c r="D889" s="461">
        <v>11.3</v>
      </c>
      <c r="E889" s="456" t="s">
        <v>28913</v>
      </c>
    </row>
    <row r="890" spans="1:5" ht="30" customHeight="1" x14ac:dyDescent="0.25">
      <c r="A890" s="455">
        <v>40146</v>
      </c>
      <c r="B890" s="456" t="s">
        <v>29799</v>
      </c>
      <c r="C890" s="457" t="s">
        <v>15719</v>
      </c>
      <c r="D890" s="461">
        <v>19.48</v>
      </c>
      <c r="E890" s="456" t="s">
        <v>28913</v>
      </c>
    </row>
    <row r="891" spans="1:5" ht="30" customHeight="1" x14ac:dyDescent="0.25">
      <c r="A891" s="455">
        <v>40145</v>
      </c>
      <c r="B891" s="456" t="s">
        <v>29800</v>
      </c>
      <c r="C891" s="457" t="s">
        <v>15719</v>
      </c>
      <c r="D891" s="461">
        <v>671.4</v>
      </c>
      <c r="E891" s="456" t="s">
        <v>28913</v>
      </c>
    </row>
    <row r="892" spans="1:5" ht="30" customHeight="1" x14ac:dyDescent="0.2">
      <c r="A892" s="455">
        <v>40109</v>
      </c>
      <c r="B892" s="456" t="s">
        <v>29801</v>
      </c>
      <c r="C892" s="457" t="s">
        <v>15679</v>
      </c>
      <c r="D892" s="461">
        <v>33.020000000000003</v>
      </c>
      <c r="E892" s="458"/>
    </row>
    <row r="893" spans="1:5" ht="30" customHeight="1" x14ac:dyDescent="0.25">
      <c r="A893" s="455">
        <v>40125</v>
      </c>
      <c r="B893" s="456" t="s">
        <v>29802</v>
      </c>
      <c r="C893" s="457" t="s">
        <v>15719</v>
      </c>
      <c r="D893" s="461">
        <v>13.1</v>
      </c>
      <c r="E893" s="456" t="s">
        <v>28913</v>
      </c>
    </row>
    <row r="894" spans="1:5" ht="30" customHeight="1" x14ac:dyDescent="0.25">
      <c r="A894" s="455">
        <v>40113</v>
      </c>
      <c r="B894" s="456" t="s">
        <v>29803</v>
      </c>
      <c r="C894" s="457" t="s">
        <v>15719</v>
      </c>
      <c r="D894" s="461">
        <v>18.79</v>
      </c>
      <c r="E894" s="456" t="s">
        <v>28913</v>
      </c>
    </row>
    <row r="895" spans="1:5" ht="30" customHeight="1" x14ac:dyDescent="0.25">
      <c r="A895" s="455">
        <v>40140</v>
      </c>
      <c r="B895" s="456" t="s">
        <v>29804</v>
      </c>
      <c r="C895" s="457" t="s">
        <v>15747</v>
      </c>
      <c r="D895" s="461">
        <v>92.29</v>
      </c>
      <c r="E895" s="456" t="s">
        <v>28913</v>
      </c>
    </row>
    <row r="896" spans="1:5" ht="30" customHeight="1" x14ac:dyDescent="0.2">
      <c r="A896" s="455">
        <v>40139</v>
      </c>
      <c r="B896" s="456" t="s">
        <v>29805</v>
      </c>
      <c r="C896" s="457" t="s">
        <v>15747</v>
      </c>
      <c r="D896" s="461">
        <v>10.48</v>
      </c>
      <c r="E896" s="458"/>
    </row>
    <row r="897" spans="1:5" ht="30" customHeight="1" x14ac:dyDescent="0.2">
      <c r="A897" s="455">
        <v>42186</v>
      </c>
      <c r="B897" s="456" t="s">
        <v>29806</v>
      </c>
      <c r="C897" s="457" t="s">
        <v>27684</v>
      </c>
      <c r="D897" s="461">
        <v>8177.06</v>
      </c>
      <c r="E897" s="458"/>
    </row>
    <row r="898" spans="1:5" ht="30" customHeight="1" x14ac:dyDescent="0.2">
      <c r="A898" s="455">
        <v>41352</v>
      </c>
      <c r="B898" s="456" t="s">
        <v>29807</v>
      </c>
      <c r="C898" s="457" t="s">
        <v>25226</v>
      </c>
      <c r="D898" s="461">
        <v>153.43</v>
      </c>
      <c r="E898" s="458"/>
    </row>
    <row r="899" spans="1:5" ht="30" customHeight="1" x14ac:dyDescent="0.25">
      <c r="A899" s="455">
        <v>41340</v>
      </c>
      <c r="B899" s="459" t="s">
        <v>29808</v>
      </c>
      <c r="C899" s="457" t="s">
        <v>15747</v>
      </c>
      <c r="D899" s="461">
        <v>618.15</v>
      </c>
      <c r="E899" s="460"/>
    </row>
    <row r="900" spans="1:5" ht="30" customHeight="1" x14ac:dyDescent="0.25">
      <c r="A900" s="455">
        <v>40331</v>
      </c>
      <c r="B900" s="456" t="s">
        <v>29809</v>
      </c>
      <c r="C900" s="457" t="s">
        <v>15719</v>
      </c>
      <c r="D900" s="461">
        <v>86.2</v>
      </c>
      <c r="E900" s="456" t="s">
        <v>28913</v>
      </c>
    </row>
    <row r="901" spans="1:5" ht="30" customHeight="1" x14ac:dyDescent="0.25">
      <c r="A901" s="455">
        <v>40403</v>
      </c>
      <c r="B901" s="456" t="s">
        <v>29810</v>
      </c>
      <c r="C901" s="457" t="s">
        <v>15747</v>
      </c>
      <c r="D901" s="461">
        <v>201.48</v>
      </c>
      <c r="E901" s="456" t="s">
        <v>28913</v>
      </c>
    </row>
    <row r="902" spans="1:5" ht="30" customHeight="1" x14ac:dyDescent="0.2">
      <c r="A902" s="455">
        <v>40405</v>
      </c>
      <c r="B902" s="456" t="s">
        <v>29811</v>
      </c>
      <c r="C902" s="457" t="s">
        <v>15747</v>
      </c>
      <c r="D902" s="461">
        <v>281.95</v>
      </c>
      <c r="E902" s="458"/>
    </row>
    <row r="903" spans="1:5" ht="30" customHeight="1" x14ac:dyDescent="0.25">
      <c r="A903" s="455">
        <v>40408</v>
      </c>
      <c r="B903" s="456" t="s">
        <v>29812</v>
      </c>
      <c r="C903" s="457" t="s">
        <v>15747</v>
      </c>
      <c r="D903" s="461">
        <v>530.61</v>
      </c>
      <c r="E903" s="456" t="s">
        <v>28913</v>
      </c>
    </row>
    <row r="904" spans="1:5" ht="30" customHeight="1" x14ac:dyDescent="0.25">
      <c r="A904" s="455">
        <v>40406</v>
      </c>
      <c r="B904" s="459" t="s">
        <v>29813</v>
      </c>
      <c r="C904" s="457" t="s">
        <v>15747</v>
      </c>
      <c r="D904" s="461">
        <v>484.19</v>
      </c>
      <c r="E904" s="456" t="s">
        <v>28913</v>
      </c>
    </row>
    <row r="905" spans="1:5" ht="30" customHeight="1" x14ac:dyDescent="0.25">
      <c r="A905" s="455">
        <v>40407</v>
      </c>
      <c r="B905" s="459" t="s">
        <v>29814</v>
      </c>
      <c r="C905" s="457" t="s">
        <v>15747</v>
      </c>
      <c r="D905" s="461">
        <v>825.52</v>
      </c>
      <c r="E905" s="456" t="s">
        <v>28913</v>
      </c>
    </row>
    <row r="906" spans="1:5" ht="30" customHeight="1" x14ac:dyDescent="0.25">
      <c r="A906" s="455">
        <v>40409</v>
      </c>
      <c r="B906" s="459" t="s">
        <v>29815</v>
      </c>
      <c r="C906" s="457" t="s">
        <v>15747</v>
      </c>
      <c r="D906" s="461">
        <v>918.35</v>
      </c>
      <c r="E906" s="456" t="s">
        <v>28913</v>
      </c>
    </row>
    <row r="907" spans="1:5" ht="30" customHeight="1" x14ac:dyDescent="0.2">
      <c r="A907" s="455">
        <v>40404</v>
      </c>
      <c r="B907" s="456" t="s">
        <v>29816</v>
      </c>
      <c r="C907" s="457" t="s">
        <v>15747</v>
      </c>
      <c r="D907" s="461">
        <v>193.52</v>
      </c>
      <c r="E907" s="458"/>
    </row>
    <row r="908" spans="1:5" ht="30" customHeight="1" x14ac:dyDescent="0.25">
      <c r="A908" s="455">
        <v>42051</v>
      </c>
      <c r="B908" s="459" t="s">
        <v>29817</v>
      </c>
      <c r="C908" s="457" t="s">
        <v>15747</v>
      </c>
      <c r="D908" s="461">
        <v>1130.94</v>
      </c>
      <c r="E908" s="456" t="s">
        <v>28913</v>
      </c>
    </row>
    <row r="909" spans="1:5" ht="30" customHeight="1" x14ac:dyDescent="0.25">
      <c r="A909" s="455">
        <v>42052</v>
      </c>
      <c r="B909" s="459" t="s">
        <v>29818</v>
      </c>
      <c r="C909" s="457" t="s">
        <v>15747</v>
      </c>
      <c r="D909" s="461">
        <v>623.54999999999995</v>
      </c>
      <c r="E909" s="456" t="s">
        <v>28913</v>
      </c>
    </row>
    <row r="910" spans="1:5" ht="30" customHeight="1" x14ac:dyDescent="0.25">
      <c r="A910" s="455">
        <v>40410</v>
      </c>
      <c r="B910" s="456" t="s">
        <v>29819</v>
      </c>
      <c r="C910" s="457" t="s">
        <v>15747</v>
      </c>
      <c r="D910" s="461">
        <v>408.11</v>
      </c>
      <c r="E910" s="456" t="s">
        <v>28913</v>
      </c>
    </row>
    <row r="911" spans="1:5" ht="30" customHeight="1" x14ac:dyDescent="0.25">
      <c r="A911" s="455">
        <v>40309</v>
      </c>
      <c r="B911" s="459" t="s">
        <v>29820</v>
      </c>
      <c r="C911" s="457" t="s">
        <v>15719</v>
      </c>
      <c r="D911" s="461">
        <v>181.62</v>
      </c>
      <c r="E911" s="456" t="s">
        <v>28913</v>
      </c>
    </row>
    <row r="912" spans="1:5" ht="30" customHeight="1" x14ac:dyDescent="0.2">
      <c r="A912" s="455">
        <v>41258</v>
      </c>
      <c r="B912" s="456" t="s">
        <v>29821</v>
      </c>
      <c r="C912" s="457" t="s">
        <v>15747</v>
      </c>
      <c r="D912" s="461">
        <v>226.94</v>
      </c>
      <c r="E912" s="458"/>
    </row>
    <row r="913" spans="1:5" ht="30" customHeight="1" x14ac:dyDescent="0.2">
      <c r="A913" s="455">
        <v>41034</v>
      </c>
      <c r="B913" s="456" t="s">
        <v>29822</v>
      </c>
      <c r="C913" s="457" t="s">
        <v>15747</v>
      </c>
      <c r="D913" s="461">
        <v>174.55</v>
      </c>
      <c r="E913" s="458"/>
    </row>
    <row r="914" spans="1:5" ht="30" customHeight="1" x14ac:dyDescent="0.25">
      <c r="A914" s="455">
        <v>41026</v>
      </c>
      <c r="B914" s="459" t="s">
        <v>29823</v>
      </c>
      <c r="C914" s="457" t="s">
        <v>15747</v>
      </c>
      <c r="D914" s="461">
        <v>144.38999999999999</v>
      </c>
      <c r="E914" s="460"/>
    </row>
    <row r="915" spans="1:5" ht="30" customHeight="1" x14ac:dyDescent="0.25">
      <c r="A915" s="455">
        <v>41022</v>
      </c>
      <c r="B915" s="459" t="s">
        <v>29824</v>
      </c>
      <c r="C915" s="457" t="s">
        <v>15747</v>
      </c>
      <c r="D915" s="461">
        <v>134.76</v>
      </c>
      <c r="E915" s="460"/>
    </row>
    <row r="916" spans="1:5" ht="30" customHeight="1" x14ac:dyDescent="0.25">
      <c r="A916" s="455">
        <v>41403</v>
      </c>
      <c r="B916" s="459" t="s">
        <v>29825</v>
      </c>
      <c r="C916" s="457" t="s">
        <v>15747</v>
      </c>
      <c r="D916" s="461">
        <v>1092.06</v>
      </c>
      <c r="E916" s="460"/>
    </row>
    <row r="917" spans="1:5" ht="30" customHeight="1" x14ac:dyDescent="0.2">
      <c r="A917" s="455">
        <v>40398</v>
      </c>
      <c r="B917" s="456" t="s">
        <v>29826</v>
      </c>
      <c r="C917" s="457" t="s">
        <v>15719</v>
      </c>
      <c r="D917" s="461">
        <v>193.48</v>
      </c>
      <c r="E917" s="458"/>
    </row>
    <row r="918" spans="1:5" ht="30" customHeight="1" x14ac:dyDescent="0.2">
      <c r="A918" s="455">
        <v>41036</v>
      </c>
      <c r="B918" s="456" t="s">
        <v>29827</v>
      </c>
      <c r="C918" s="457" t="s">
        <v>7429</v>
      </c>
      <c r="D918" s="461">
        <v>92.02</v>
      </c>
      <c r="E918" s="458"/>
    </row>
    <row r="919" spans="1:5" ht="30" customHeight="1" x14ac:dyDescent="0.25">
      <c r="A919" s="455">
        <v>40381</v>
      </c>
      <c r="B919" s="459" t="s">
        <v>29828</v>
      </c>
      <c r="C919" s="457" t="s">
        <v>15719</v>
      </c>
      <c r="D919" s="461">
        <v>23.37</v>
      </c>
      <c r="E919" s="460"/>
    </row>
    <row r="920" spans="1:5" ht="30" customHeight="1" x14ac:dyDescent="0.25">
      <c r="A920" s="455">
        <v>41260</v>
      </c>
      <c r="B920" s="456" t="s">
        <v>29829</v>
      </c>
      <c r="C920" s="457" t="s">
        <v>25226</v>
      </c>
      <c r="D920" s="461">
        <v>872.35</v>
      </c>
      <c r="E920" s="456" t="s">
        <v>28913</v>
      </c>
    </row>
    <row r="921" spans="1:5" ht="30" customHeight="1" x14ac:dyDescent="0.25">
      <c r="A921" s="455">
        <v>41045</v>
      </c>
      <c r="B921" s="456" t="s">
        <v>29830</v>
      </c>
      <c r="C921" s="457" t="s">
        <v>25226</v>
      </c>
      <c r="D921" s="461">
        <v>837.34</v>
      </c>
      <c r="E921" s="456" t="s">
        <v>28913</v>
      </c>
    </row>
    <row r="922" spans="1:5" ht="30" customHeight="1" x14ac:dyDescent="0.25">
      <c r="A922" s="455">
        <v>40387</v>
      </c>
      <c r="B922" s="459" t="s">
        <v>29831</v>
      </c>
      <c r="C922" s="457" t="s">
        <v>17367</v>
      </c>
      <c r="D922" s="461">
        <v>177.83</v>
      </c>
      <c r="E922" s="456" t="s">
        <v>28913</v>
      </c>
    </row>
    <row r="923" spans="1:5" ht="30" customHeight="1" x14ac:dyDescent="0.25">
      <c r="A923" s="455">
        <v>40339</v>
      </c>
      <c r="B923" s="459" t="s">
        <v>29832</v>
      </c>
      <c r="C923" s="457" t="s">
        <v>15747</v>
      </c>
      <c r="D923" s="461">
        <v>74.13</v>
      </c>
      <c r="E923" s="460"/>
    </row>
    <row r="924" spans="1:5" ht="30" customHeight="1" x14ac:dyDescent="0.25">
      <c r="A924" s="455">
        <v>40379</v>
      </c>
      <c r="B924" s="456" t="s">
        <v>29833</v>
      </c>
      <c r="C924" s="457" t="s">
        <v>15980</v>
      </c>
      <c r="D924" s="461">
        <v>13.23</v>
      </c>
      <c r="E924" s="456" t="s">
        <v>28913</v>
      </c>
    </row>
    <row r="925" spans="1:5" ht="30" customHeight="1" x14ac:dyDescent="0.25">
      <c r="A925" s="455">
        <v>42875</v>
      </c>
      <c r="B925" s="459" t="s">
        <v>29834</v>
      </c>
      <c r="C925" s="457" t="s">
        <v>15747</v>
      </c>
      <c r="D925" s="461">
        <v>43.06</v>
      </c>
      <c r="E925" s="460"/>
    </row>
    <row r="926" spans="1:5" ht="30" customHeight="1" x14ac:dyDescent="0.25">
      <c r="A926" s="455">
        <v>40991</v>
      </c>
      <c r="B926" s="459" t="s">
        <v>29835</v>
      </c>
      <c r="C926" s="457" t="s">
        <v>15980</v>
      </c>
      <c r="D926" s="461">
        <v>57.86</v>
      </c>
      <c r="E926" s="460"/>
    </row>
    <row r="927" spans="1:5" ht="30" customHeight="1" x14ac:dyDescent="0.2">
      <c r="A927" s="455">
        <v>40382</v>
      </c>
      <c r="B927" s="456" t="s">
        <v>29836</v>
      </c>
      <c r="C927" s="457" t="s">
        <v>15679</v>
      </c>
      <c r="D927" s="461">
        <v>667.59</v>
      </c>
      <c r="E927" s="458"/>
    </row>
    <row r="928" spans="1:5" ht="30" customHeight="1" x14ac:dyDescent="0.2">
      <c r="A928" s="455">
        <v>42660</v>
      </c>
      <c r="B928" s="456" t="s">
        <v>29837</v>
      </c>
      <c r="C928" s="457" t="s">
        <v>15679</v>
      </c>
      <c r="D928" s="461">
        <v>844.26</v>
      </c>
      <c r="E928" s="458"/>
    </row>
    <row r="929" spans="1:5" ht="30" customHeight="1" x14ac:dyDescent="0.25">
      <c r="A929" s="455">
        <v>40401</v>
      </c>
      <c r="B929" s="459" t="s">
        <v>29838</v>
      </c>
      <c r="C929" s="457" t="s">
        <v>25226</v>
      </c>
      <c r="D929" s="461">
        <v>2150.4699999999998</v>
      </c>
      <c r="E929" s="456" t="s">
        <v>28913</v>
      </c>
    </row>
    <row r="930" spans="1:5" ht="30" customHeight="1" x14ac:dyDescent="0.2">
      <c r="A930" s="455">
        <v>41200</v>
      </c>
      <c r="B930" s="456" t="s">
        <v>29839</v>
      </c>
      <c r="C930" s="457" t="s">
        <v>25226</v>
      </c>
      <c r="D930" s="461">
        <v>26.3</v>
      </c>
      <c r="E930" s="458"/>
    </row>
    <row r="931" spans="1:5" ht="30" customHeight="1" x14ac:dyDescent="0.2">
      <c r="A931" s="455">
        <v>42876</v>
      </c>
      <c r="B931" s="456" t="s">
        <v>29840</v>
      </c>
      <c r="C931" s="457" t="s">
        <v>15719</v>
      </c>
      <c r="D931" s="461">
        <v>158.84</v>
      </c>
      <c r="E931" s="458"/>
    </row>
    <row r="932" spans="1:5" ht="30" customHeight="1" x14ac:dyDescent="0.25">
      <c r="A932" s="455">
        <v>42239</v>
      </c>
      <c r="B932" s="459" t="s">
        <v>29841</v>
      </c>
      <c r="C932" s="457" t="s">
        <v>15679</v>
      </c>
      <c r="D932" s="461">
        <v>146.16999999999999</v>
      </c>
      <c r="E932" s="456" t="s">
        <v>28913</v>
      </c>
    </row>
    <row r="933" spans="1:5" ht="30" customHeight="1" x14ac:dyDescent="0.25">
      <c r="A933" s="455">
        <v>40329</v>
      </c>
      <c r="B933" s="459" t="s">
        <v>29842</v>
      </c>
      <c r="C933" s="457" t="s">
        <v>15679</v>
      </c>
      <c r="D933" s="461">
        <v>162.94</v>
      </c>
      <c r="E933" s="456" t="s">
        <v>28913</v>
      </c>
    </row>
    <row r="934" spans="1:5" ht="30" customHeight="1" x14ac:dyDescent="0.2">
      <c r="A934" s="455">
        <v>41195</v>
      </c>
      <c r="B934" s="456" t="s">
        <v>29843</v>
      </c>
      <c r="C934" s="457" t="s">
        <v>15980</v>
      </c>
      <c r="D934" s="461">
        <v>10.43</v>
      </c>
      <c r="E934" s="458"/>
    </row>
    <row r="935" spans="1:5" ht="30" customHeight="1" x14ac:dyDescent="0.25">
      <c r="A935" s="455">
        <v>40315</v>
      </c>
      <c r="B935" s="456" t="s">
        <v>29844</v>
      </c>
      <c r="C935" s="457" t="s">
        <v>15719</v>
      </c>
      <c r="D935" s="461">
        <v>276.72000000000003</v>
      </c>
      <c r="E935" s="456" t="s">
        <v>28913</v>
      </c>
    </row>
    <row r="936" spans="1:5" ht="30" customHeight="1" x14ac:dyDescent="0.25">
      <c r="A936" s="455">
        <v>40314</v>
      </c>
      <c r="B936" s="459" t="s">
        <v>29845</v>
      </c>
      <c r="C936" s="457" t="s">
        <v>15719</v>
      </c>
      <c r="D936" s="461">
        <v>120.3</v>
      </c>
      <c r="E936" s="456" t="s">
        <v>28913</v>
      </c>
    </row>
    <row r="937" spans="1:5" ht="30" customHeight="1" x14ac:dyDescent="0.25">
      <c r="A937" s="455">
        <v>40321</v>
      </c>
      <c r="B937" s="459" t="s">
        <v>29846</v>
      </c>
      <c r="C937" s="457" t="s">
        <v>15719</v>
      </c>
      <c r="D937" s="461">
        <v>88.36</v>
      </c>
      <c r="E937" s="456" t="s">
        <v>28913</v>
      </c>
    </row>
    <row r="938" spans="1:5" ht="30" customHeight="1" x14ac:dyDescent="0.25">
      <c r="A938" s="455">
        <v>40323</v>
      </c>
      <c r="B938" s="459" t="s">
        <v>29847</v>
      </c>
      <c r="C938" s="457" t="s">
        <v>15719</v>
      </c>
      <c r="D938" s="461">
        <v>91.88</v>
      </c>
      <c r="E938" s="456" t="s">
        <v>28913</v>
      </c>
    </row>
    <row r="939" spans="1:5" ht="30" customHeight="1" x14ac:dyDescent="0.25">
      <c r="A939" s="455">
        <v>40324</v>
      </c>
      <c r="B939" s="459" t="s">
        <v>29848</v>
      </c>
      <c r="C939" s="457" t="s">
        <v>15719</v>
      </c>
      <c r="D939" s="461">
        <v>79.510000000000005</v>
      </c>
      <c r="E939" s="456" t="s">
        <v>28913</v>
      </c>
    </row>
    <row r="940" spans="1:5" ht="30" customHeight="1" x14ac:dyDescent="0.25">
      <c r="A940" s="455">
        <v>40325</v>
      </c>
      <c r="B940" s="459" t="s">
        <v>29849</v>
      </c>
      <c r="C940" s="457" t="s">
        <v>15719</v>
      </c>
      <c r="D940" s="461">
        <v>68.849999999999994</v>
      </c>
      <c r="E940" s="456" t="s">
        <v>28913</v>
      </c>
    </row>
    <row r="941" spans="1:5" ht="30" customHeight="1" x14ac:dyDescent="0.25">
      <c r="A941" s="455">
        <v>40319</v>
      </c>
      <c r="B941" s="459" t="s">
        <v>29850</v>
      </c>
      <c r="C941" s="457" t="s">
        <v>15719</v>
      </c>
      <c r="D941" s="461">
        <v>113.9</v>
      </c>
      <c r="E941" s="456" t="s">
        <v>28913</v>
      </c>
    </row>
    <row r="942" spans="1:5" ht="30" customHeight="1" x14ac:dyDescent="0.25">
      <c r="A942" s="455">
        <v>40320</v>
      </c>
      <c r="B942" s="459" t="s">
        <v>29851</v>
      </c>
      <c r="C942" s="457" t="s">
        <v>15719</v>
      </c>
      <c r="D942" s="461">
        <v>124.98</v>
      </c>
      <c r="E942" s="456" t="s">
        <v>28913</v>
      </c>
    </row>
    <row r="943" spans="1:5" ht="30" customHeight="1" x14ac:dyDescent="0.25">
      <c r="A943" s="455">
        <v>40322</v>
      </c>
      <c r="B943" s="459" t="s">
        <v>29852</v>
      </c>
      <c r="C943" s="457" t="s">
        <v>15719</v>
      </c>
      <c r="D943" s="461">
        <v>130.93</v>
      </c>
      <c r="E943" s="456" t="s">
        <v>28913</v>
      </c>
    </row>
    <row r="944" spans="1:5" ht="30" customHeight="1" x14ac:dyDescent="0.2">
      <c r="A944" s="455">
        <v>40342</v>
      </c>
      <c r="B944" s="456" t="s">
        <v>29853</v>
      </c>
      <c r="C944" s="457" t="s">
        <v>25226</v>
      </c>
      <c r="D944" s="461">
        <v>38.86</v>
      </c>
      <c r="E944" s="458"/>
    </row>
    <row r="945" spans="1:5" ht="30" customHeight="1" x14ac:dyDescent="0.2">
      <c r="A945" s="455">
        <v>40338</v>
      </c>
      <c r="B945" s="456" t="s">
        <v>29854</v>
      </c>
      <c r="C945" s="457" t="s">
        <v>25226</v>
      </c>
      <c r="D945" s="461">
        <v>29.17</v>
      </c>
      <c r="E945" s="458"/>
    </row>
    <row r="946" spans="1:5" ht="30" customHeight="1" x14ac:dyDescent="0.25">
      <c r="A946" s="455">
        <v>40341</v>
      </c>
      <c r="B946" s="459" t="s">
        <v>29855</v>
      </c>
      <c r="C946" s="457" t="s">
        <v>25226</v>
      </c>
      <c r="D946" s="461">
        <v>7.92</v>
      </c>
      <c r="E946" s="460"/>
    </row>
    <row r="947" spans="1:5" ht="30" customHeight="1" x14ac:dyDescent="0.2">
      <c r="A947" s="455">
        <v>40416</v>
      </c>
      <c r="B947" s="456" t="s">
        <v>29856</v>
      </c>
      <c r="C947" s="457" t="s">
        <v>15747</v>
      </c>
      <c r="D947" s="461">
        <v>327.35000000000002</v>
      </c>
      <c r="E947" s="458"/>
    </row>
    <row r="948" spans="1:5" ht="30" customHeight="1" x14ac:dyDescent="0.2">
      <c r="A948" s="455">
        <v>40388</v>
      </c>
      <c r="B948" s="456" t="s">
        <v>29857</v>
      </c>
      <c r="C948" s="457" t="s">
        <v>15747</v>
      </c>
      <c r="D948" s="461">
        <v>284.25</v>
      </c>
      <c r="E948" s="458"/>
    </row>
    <row r="949" spans="1:5" ht="30" customHeight="1" x14ac:dyDescent="0.2">
      <c r="A949" s="455">
        <v>40402</v>
      </c>
      <c r="B949" s="456" t="s">
        <v>29858</v>
      </c>
      <c r="C949" s="457" t="s">
        <v>15719</v>
      </c>
      <c r="D949" s="461">
        <v>11.83</v>
      </c>
      <c r="E949" s="458"/>
    </row>
    <row r="950" spans="1:5" ht="30" customHeight="1" x14ac:dyDescent="0.2">
      <c r="A950" s="455">
        <v>41033</v>
      </c>
      <c r="B950" s="456" t="s">
        <v>29859</v>
      </c>
      <c r="C950" s="457" t="s">
        <v>28915</v>
      </c>
      <c r="D950" s="461">
        <v>38.020000000000003</v>
      </c>
      <c r="E950" s="458"/>
    </row>
    <row r="951" spans="1:5" ht="30" customHeight="1" x14ac:dyDescent="0.2">
      <c r="A951" s="455">
        <v>41233</v>
      </c>
      <c r="B951" s="456" t="s">
        <v>29860</v>
      </c>
      <c r="C951" s="457" t="s">
        <v>15980</v>
      </c>
      <c r="D951" s="461">
        <v>755.4</v>
      </c>
      <c r="E951" s="458"/>
    </row>
    <row r="952" spans="1:5" ht="30" customHeight="1" x14ac:dyDescent="0.25">
      <c r="A952" s="455">
        <v>40386</v>
      </c>
      <c r="B952" s="456" t="s">
        <v>29861</v>
      </c>
      <c r="C952" s="457" t="s">
        <v>15747</v>
      </c>
      <c r="D952" s="461">
        <v>151</v>
      </c>
      <c r="E952" s="456" t="s">
        <v>28913</v>
      </c>
    </row>
    <row r="953" spans="1:5" ht="30" customHeight="1" x14ac:dyDescent="0.25">
      <c r="A953" s="455">
        <v>41199</v>
      </c>
      <c r="B953" s="459" t="s">
        <v>29862</v>
      </c>
      <c r="C953" s="457" t="s">
        <v>15747</v>
      </c>
      <c r="D953" s="461">
        <v>81.7</v>
      </c>
      <c r="E953" s="460"/>
    </row>
    <row r="954" spans="1:5" ht="30" customHeight="1" x14ac:dyDescent="0.25">
      <c r="A954" s="455">
        <v>42529</v>
      </c>
      <c r="B954" s="459" t="s">
        <v>29863</v>
      </c>
      <c r="C954" s="457" t="s">
        <v>15747</v>
      </c>
      <c r="D954" s="461">
        <v>952.39</v>
      </c>
      <c r="E954" s="460"/>
    </row>
    <row r="955" spans="1:5" ht="30" customHeight="1" x14ac:dyDescent="0.25">
      <c r="A955" s="455">
        <v>40384</v>
      </c>
      <c r="B955" s="459" t="s">
        <v>29864</v>
      </c>
      <c r="C955" s="457" t="s">
        <v>15747</v>
      </c>
      <c r="D955" s="461">
        <v>1175.3599999999999</v>
      </c>
      <c r="E955" s="460"/>
    </row>
    <row r="956" spans="1:5" ht="30" customHeight="1" x14ac:dyDescent="0.25">
      <c r="A956" s="455">
        <v>40385</v>
      </c>
      <c r="B956" s="459" t="s">
        <v>29865</v>
      </c>
      <c r="C956" s="457" t="s">
        <v>15747</v>
      </c>
      <c r="D956" s="461">
        <v>1218.57</v>
      </c>
      <c r="E956" s="460"/>
    </row>
    <row r="957" spans="1:5" ht="30" customHeight="1" x14ac:dyDescent="0.2">
      <c r="A957" s="455">
        <v>40393</v>
      </c>
      <c r="B957" s="456" t="s">
        <v>29866</v>
      </c>
      <c r="C957" s="457" t="s">
        <v>15747</v>
      </c>
      <c r="D957" s="461">
        <v>23.13</v>
      </c>
      <c r="E957" s="458"/>
    </row>
    <row r="958" spans="1:5" ht="30" customHeight="1" x14ac:dyDescent="0.2">
      <c r="A958" s="455">
        <v>40394</v>
      </c>
      <c r="B958" s="456" t="s">
        <v>29867</v>
      </c>
      <c r="C958" s="457" t="s">
        <v>15747</v>
      </c>
      <c r="D958" s="461">
        <v>26.56</v>
      </c>
      <c r="E958" s="458"/>
    </row>
    <row r="959" spans="1:5" ht="30" customHeight="1" x14ac:dyDescent="0.2">
      <c r="A959" s="455">
        <v>40390</v>
      </c>
      <c r="B959" s="456" t="s">
        <v>29868</v>
      </c>
      <c r="C959" s="457" t="s">
        <v>15719</v>
      </c>
      <c r="D959" s="461">
        <v>4.09</v>
      </c>
      <c r="E959" s="458"/>
    </row>
    <row r="960" spans="1:5" ht="30" customHeight="1" x14ac:dyDescent="0.25">
      <c r="A960" s="455">
        <v>42256</v>
      </c>
      <c r="B960" s="459" t="s">
        <v>29869</v>
      </c>
      <c r="C960" s="457" t="s">
        <v>15719</v>
      </c>
      <c r="D960" s="461">
        <v>4073.27</v>
      </c>
      <c r="E960" s="456" t="s">
        <v>28913</v>
      </c>
    </row>
    <row r="961" spans="1:5" ht="30" customHeight="1" x14ac:dyDescent="0.25">
      <c r="A961" s="455">
        <v>40400</v>
      </c>
      <c r="B961" s="459" t="s">
        <v>29870</v>
      </c>
      <c r="C961" s="457" t="s">
        <v>15980</v>
      </c>
      <c r="D961" s="461">
        <v>18.14</v>
      </c>
      <c r="E961" s="456" t="s">
        <v>28913</v>
      </c>
    </row>
    <row r="962" spans="1:5" ht="30" customHeight="1" x14ac:dyDescent="0.2">
      <c r="A962" s="455">
        <v>41201</v>
      </c>
      <c r="B962" s="456" t="s">
        <v>29871</v>
      </c>
      <c r="C962" s="457" t="s">
        <v>15719</v>
      </c>
      <c r="D962" s="461">
        <v>441.33</v>
      </c>
      <c r="E962" s="458"/>
    </row>
    <row r="963" spans="1:5" ht="30" customHeight="1" x14ac:dyDescent="0.2">
      <c r="A963" s="455">
        <v>41035</v>
      </c>
      <c r="B963" s="456" t="s">
        <v>29872</v>
      </c>
      <c r="C963" s="457" t="s">
        <v>15747</v>
      </c>
      <c r="D963" s="461">
        <v>104.96</v>
      </c>
      <c r="E963" s="458"/>
    </row>
    <row r="964" spans="1:5" ht="30" customHeight="1" x14ac:dyDescent="0.25">
      <c r="A964" s="455">
        <v>41263</v>
      </c>
      <c r="B964" s="459" t="s">
        <v>29873</v>
      </c>
      <c r="C964" s="457" t="s">
        <v>15747</v>
      </c>
      <c r="D964" s="461">
        <v>182.72</v>
      </c>
      <c r="E964" s="460"/>
    </row>
    <row r="965" spans="1:5" ht="30" customHeight="1" x14ac:dyDescent="0.25">
      <c r="A965" s="455">
        <v>41089</v>
      </c>
      <c r="B965" s="459" t="s">
        <v>29874</v>
      </c>
      <c r="C965" s="457" t="s">
        <v>15747</v>
      </c>
      <c r="D965" s="461">
        <v>189.45</v>
      </c>
      <c r="E965" s="460"/>
    </row>
    <row r="966" spans="1:5" ht="30" customHeight="1" x14ac:dyDescent="0.25">
      <c r="A966" s="455">
        <v>41039</v>
      </c>
      <c r="B966" s="459" t="s">
        <v>29875</v>
      </c>
      <c r="C966" s="457" t="s">
        <v>15747</v>
      </c>
      <c r="D966" s="461">
        <v>228.21</v>
      </c>
      <c r="E966" s="460"/>
    </row>
    <row r="967" spans="1:5" ht="30" customHeight="1" x14ac:dyDescent="0.2">
      <c r="A967" s="455">
        <v>41030</v>
      </c>
      <c r="B967" s="456" t="s">
        <v>29876</v>
      </c>
      <c r="C967" s="457" t="s">
        <v>15747</v>
      </c>
      <c r="D967" s="461">
        <v>172.88</v>
      </c>
      <c r="E967" s="458"/>
    </row>
    <row r="968" spans="1:5" ht="30" customHeight="1" x14ac:dyDescent="0.2">
      <c r="A968" s="455">
        <v>42045</v>
      </c>
      <c r="B968" s="456" t="s">
        <v>29877</v>
      </c>
      <c r="C968" s="457" t="s">
        <v>15679</v>
      </c>
      <c r="D968" s="461">
        <v>6.42</v>
      </c>
      <c r="E968" s="458"/>
    </row>
    <row r="969" spans="1:5" ht="30" customHeight="1" x14ac:dyDescent="0.2">
      <c r="A969" s="455">
        <v>42043</v>
      </c>
      <c r="B969" s="456" t="s">
        <v>29878</v>
      </c>
      <c r="C969" s="457" t="s">
        <v>19946</v>
      </c>
      <c r="D969" s="461">
        <v>0</v>
      </c>
      <c r="E969" s="458"/>
    </row>
    <row r="970" spans="1:5" ht="30" customHeight="1" x14ac:dyDescent="0.2">
      <c r="A970" s="455">
        <v>42512</v>
      </c>
      <c r="B970" s="456" t="s">
        <v>29879</v>
      </c>
      <c r="C970" s="457" t="s">
        <v>15679</v>
      </c>
      <c r="D970" s="461">
        <v>3.82</v>
      </c>
      <c r="E970" s="458"/>
    </row>
    <row r="971" spans="1:5" ht="30" customHeight="1" x14ac:dyDescent="0.2">
      <c r="A971" s="455">
        <v>42513</v>
      </c>
      <c r="B971" s="456" t="s">
        <v>29880</v>
      </c>
      <c r="C971" s="457" t="s">
        <v>15679</v>
      </c>
      <c r="D971" s="461">
        <v>4.97</v>
      </c>
      <c r="E971" s="458"/>
    </row>
    <row r="972" spans="1:5" ht="30" customHeight="1" x14ac:dyDescent="0.2">
      <c r="A972" s="455">
        <v>42514</v>
      </c>
      <c r="B972" s="456" t="s">
        <v>29881</v>
      </c>
      <c r="C972" s="457" t="s">
        <v>15679</v>
      </c>
      <c r="D972" s="461">
        <v>7.59</v>
      </c>
      <c r="E972" s="458"/>
    </row>
    <row r="973" spans="1:5" ht="30" customHeight="1" x14ac:dyDescent="0.2">
      <c r="A973" s="455">
        <v>43349</v>
      </c>
      <c r="B973" s="456" t="s">
        <v>29882</v>
      </c>
      <c r="C973" s="457" t="s">
        <v>15679</v>
      </c>
      <c r="D973" s="461">
        <v>7.89</v>
      </c>
      <c r="E973" s="458"/>
    </row>
    <row r="974" spans="1:5" ht="30" customHeight="1" x14ac:dyDescent="0.2">
      <c r="A974" s="455">
        <v>42515</v>
      </c>
      <c r="B974" s="456" t="s">
        <v>29883</v>
      </c>
      <c r="C974" s="457" t="s">
        <v>15679</v>
      </c>
      <c r="D974" s="461">
        <v>6.09</v>
      </c>
      <c r="E974" s="458"/>
    </row>
    <row r="975" spans="1:5" ht="30" customHeight="1" x14ac:dyDescent="0.2">
      <c r="A975" s="455">
        <v>42523</v>
      </c>
      <c r="B975" s="456" t="s">
        <v>29884</v>
      </c>
      <c r="C975" s="457" t="s">
        <v>15679</v>
      </c>
      <c r="D975" s="461">
        <v>8.84</v>
      </c>
      <c r="E975" s="458"/>
    </row>
    <row r="976" spans="1:5" ht="30" customHeight="1" x14ac:dyDescent="0.2">
      <c r="A976" s="455">
        <v>42576</v>
      </c>
      <c r="B976" s="456" t="s">
        <v>29885</v>
      </c>
      <c r="C976" s="457" t="s">
        <v>15679</v>
      </c>
      <c r="D976" s="461">
        <v>131.57</v>
      </c>
      <c r="E976" s="458"/>
    </row>
    <row r="977" spans="1:5" ht="30" customHeight="1" x14ac:dyDescent="0.2">
      <c r="A977" s="455">
        <v>42577</v>
      </c>
      <c r="B977" s="456" t="s">
        <v>29886</v>
      </c>
      <c r="C977" s="457" t="s">
        <v>15679</v>
      </c>
      <c r="D977" s="461">
        <v>9.7799999999999994</v>
      </c>
      <c r="E977" s="458"/>
    </row>
    <row r="978" spans="1:5" ht="30" customHeight="1" x14ac:dyDescent="0.2">
      <c r="A978" s="455">
        <v>42578</v>
      </c>
      <c r="B978" s="456" t="s">
        <v>29887</v>
      </c>
      <c r="C978" s="457" t="s">
        <v>15679</v>
      </c>
      <c r="D978" s="461">
        <v>3.72</v>
      </c>
      <c r="E978" s="458"/>
    </row>
    <row r="979" spans="1:5" ht="30" customHeight="1" x14ac:dyDescent="0.2">
      <c r="A979" s="455">
        <v>42580</v>
      </c>
      <c r="B979" s="456" t="s">
        <v>29888</v>
      </c>
      <c r="C979" s="457" t="s">
        <v>15679</v>
      </c>
      <c r="D979" s="461">
        <v>5.48</v>
      </c>
      <c r="E979" s="458"/>
    </row>
    <row r="980" spans="1:5" ht="30" customHeight="1" x14ac:dyDescent="0.2">
      <c r="A980" s="455">
        <v>42582</v>
      </c>
      <c r="B980" s="456" t="s">
        <v>29889</v>
      </c>
      <c r="C980" s="457" t="s">
        <v>15679</v>
      </c>
      <c r="D980" s="461">
        <v>57.64</v>
      </c>
      <c r="E980" s="458"/>
    </row>
    <row r="981" spans="1:5" ht="30" customHeight="1" x14ac:dyDescent="0.2">
      <c r="A981" s="455">
        <v>42586</v>
      </c>
      <c r="B981" s="456" t="s">
        <v>29890</v>
      </c>
      <c r="C981" s="457" t="s">
        <v>15679</v>
      </c>
      <c r="D981" s="461">
        <v>65.61</v>
      </c>
      <c r="E981" s="458"/>
    </row>
    <row r="982" spans="1:5" ht="30" customHeight="1" x14ac:dyDescent="0.2">
      <c r="A982" s="455">
        <v>42587</v>
      </c>
      <c r="B982" s="456" t="s">
        <v>29891</v>
      </c>
      <c r="C982" s="457" t="s">
        <v>15719</v>
      </c>
      <c r="D982" s="461">
        <v>0.89</v>
      </c>
      <c r="E982" s="458"/>
    </row>
    <row r="983" spans="1:5" ht="30" customHeight="1" x14ac:dyDescent="0.25">
      <c r="A983" s="455">
        <v>42590</v>
      </c>
      <c r="B983" s="459" t="s">
        <v>29892</v>
      </c>
      <c r="C983" s="457" t="s">
        <v>15719</v>
      </c>
      <c r="D983" s="461">
        <v>10.34</v>
      </c>
      <c r="E983" s="460"/>
    </row>
    <row r="984" spans="1:5" ht="30" customHeight="1" x14ac:dyDescent="0.2">
      <c r="A984" s="455">
        <v>42591</v>
      </c>
      <c r="B984" s="456" t="s">
        <v>29893</v>
      </c>
      <c r="C984" s="457" t="s">
        <v>15719</v>
      </c>
      <c r="D984" s="461">
        <v>44.41</v>
      </c>
      <c r="E984" s="458"/>
    </row>
    <row r="985" spans="1:5" ht="30" customHeight="1" x14ac:dyDescent="0.25">
      <c r="A985" s="455">
        <v>42592</v>
      </c>
      <c r="B985" s="456" t="s">
        <v>29894</v>
      </c>
      <c r="C985" s="457" t="s">
        <v>15719</v>
      </c>
      <c r="D985" s="461">
        <v>15.62</v>
      </c>
      <c r="E985" s="456" t="s">
        <v>28913</v>
      </c>
    </row>
    <row r="986" spans="1:5" ht="30" customHeight="1" x14ac:dyDescent="0.25">
      <c r="A986" s="455">
        <v>42593</v>
      </c>
      <c r="B986" s="459" t="s">
        <v>29895</v>
      </c>
      <c r="C986" s="457" t="s">
        <v>15679</v>
      </c>
      <c r="D986" s="461">
        <v>30.61</v>
      </c>
      <c r="E986" s="460"/>
    </row>
    <row r="987" spans="1:5" ht="30" customHeight="1" x14ac:dyDescent="0.25">
      <c r="A987" s="455">
        <v>42596</v>
      </c>
      <c r="B987" s="459" t="s">
        <v>29896</v>
      </c>
      <c r="C987" s="457" t="s">
        <v>15679</v>
      </c>
      <c r="D987" s="461">
        <v>6.19</v>
      </c>
      <c r="E987" s="460"/>
    </row>
    <row r="988" spans="1:5" ht="30" customHeight="1" x14ac:dyDescent="0.2">
      <c r="A988" s="455">
        <v>42483</v>
      </c>
      <c r="B988" s="456" t="s">
        <v>29897</v>
      </c>
      <c r="C988" s="457" t="s">
        <v>15679</v>
      </c>
      <c r="D988" s="461">
        <v>115.48</v>
      </c>
      <c r="E988" s="458"/>
    </row>
    <row r="989" spans="1:5" ht="30" customHeight="1" x14ac:dyDescent="0.2">
      <c r="A989" s="455">
        <v>42695</v>
      </c>
      <c r="B989" s="456" t="s">
        <v>29898</v>
      </c>
      <c r="C989" s="457" t="s">
        <v>15679</v>
      </c>
      <c r="D989" s="461">
        <v>144.07</v>
      </c>
      <c r="E989" s="458"/>
    </row>
    <row r="990" spans="1:5" ht="30" customHeight="1" x14ac:dyDescent="0.25">
      <c r="A990" s="455">
        <v>42481</v>
      </c>
      <c r="B990" s="459" t="s">
        <v>29899</v>
      </c>
      <c r="C990" s="457" t="s">
        <v>15679</v>
      </c>
      <c r="D990" s="461">
        <v>81.83</v>
      </c>
      <c r="E990" s="460"/>
    </row>
    <row r="991" spans="1:5" ht="30" customHeight="1" x14ac:dyDescent="0.2">
      <c r="A991" s="455">
        <v>42496</v>
      </c>
      <c r="B991" s="456" t="s">
        <v>29900</v>
      </c>
      <c r="C991" s="457" t="s">
        <v>15719</v>
      </c>
      <c r="D991" s="461">
        <v>4</v>
      </c>
      <c r="E991" s="458"/>
    </row>
    <row r="992" spans="1:5" ht="30" customHeight="1" x14ac:dyDescent="0.25">
      <c r="A992" s="455">
        <v>41133</v>
      </c>
      <c r="B992" s="459" t="s">
        <v>29901</v>
      </c>
      <c r="C992" s="457" t="s">
        <v>15719</v>
      </c>
      <c r="D992" s="461">
        <v>16.850000000000001</v>
      </c>
      <c r="E992" s="460"/>
    </row>
    <row r="993" spans="1:5" ht="30" customHeight="1" x14ac:dyDescent="0.25">
      <c r="A993" s="455">
        <v>42479</v>
      </c>
      <c r="B993" s="459" t="s">
        <v>29902</v>
      </c>
      <c r="C993" s="457" t="s">
        <v>15719</v>
      </c>
      <c r="D993" s="461">
        <v>11.64</v>
      </c>
      <c r="E993" s="460"/>
    </row>
    <row r="994" spans="1:5" ht="30" customHeight="1" x14ac:dyDescent="0.25">
      <c r="A994" s="455">
        <v>43333</v>
      </c>
      <c r="B994" s="459" t="s">
        <v>29903</v>
      </c>
      <c r="C994" s="457" t="s">
        <v>15719</v>
      </c>
      <c r="D994" s="461">
        <v>1.24</v>
      </c>
      <c r="E994" s="460"/>
    </row>
    <row r="995" spans="1:5" ht="30" customHeight="1" x14ac:dyDescent="0.25">
      <c r="A995" s="455">
        <v>42484</v>
      </c>
      <c r="B995" s="459" t="s">
        <v>29904</v>
      </c>
      <c r="C995" s="457" t="s">
        <v>15719</v>
      </c>
      <c r="D995" s="461">
        <v>8.67</v>
      </c>
      <c r="E995" s="456" t="s">
        <v>28913</v>
      </c>
    </row>
    <row r="996" spans="1:5" ht="30" customHeight="1" x14ac:dyDescent="0.25">
      <c r="A996" s="455">
        <v>42497</v>
      </c>
      <c r="B996" s="459" t="s">
        <v>29905</v>
      </c>
      <c r="C996" s="457" t="s">
        <v>15719</v>
      </c>
      <c r="D996" s="461">
        <v>16.72</v>
      </c>
      <c r="E996" s="456" t="s">
        <v>28913</v>
      </c>
    </row>
    <row r="997" spans="1:5" ht="30" customHeight="1" x14ac:dyDescent="0.25">
      <c r="A997" s="455">
        <v>42493</v>
      </c>
      <c r="B997" s="459" t="s">
        <v>29906</v>
      </c>
      <c r="C997" s="457" t="s">
        <v>15719</v>
      </c>
      <c r="D997" s="461">
        <v>90.37</v>
      </c>
      <c r="E997" s="456" t="s">
        <v>28913</v>
      </c>
    </row>
    <row r="998" spans="1:5" ht="30" customHeight="1" x14ac:dyDescent="0.25">
      <c r="A998" s="455">
        <v>42494</v>
      </c>
      <c r="B998" s="459" t="s">
        <v>29907</v>
      </c>
      <c r="C998" s="457" t="s">
        <v>16174</v>
      </c>
      <c r="D998" s="461">
        <v>523.54</v>
      </c>
      <c r="E998" s="456" t="s">
        <v>28913</v>
      </c>
    </row>
    <row r="999" spans="1:5" ht="30" customHeight="1" x14ac:dyDescent="0.25">
      <c r="A999" s="455">
        <v>42498</v>
      </c>
      <c r="B999" s="459" t="s">
        <v>29908</v>
      </c>
      <c r="C999" s="457" t="s">
        <v>15719</v>
      </c>
      <c r="D999" s="461">
        <v>89.48</v>
      </c>
      <c r="E999" s="456" t="s">
        <v>28913</v>
      </c>
    </row>
    <row r="1000" spans="1:5" ht="30" customHeight="1" x14ac:dyDescent="0.25">
      <c r="A1000" s="455">
        <v>42499</v>
      </c>
      <c r="B1000" s="459" t="s">
        <v>29909</v>
      </c>
      <c r="C1000" s="457" t="s">
        <v>15719</v>
      </c>
      <c r="D1000" s="461">
        <v>106.17</v>
      </c>
      <c r="E1000" s="456" t="s">
        <v>28913</v>
      </c>
    </row>
    <row r="1001" spans="1:5" ht="30" customHeight="1" x14ac:dyDescent="0.25">
      <c r="A1001" s="455">
        <v>42500</v>
      </c>
      <c r="B1001" s="459" t="s">
        <v>29910</v>
      </c>
      <c r="C1001" s="457" t="s">
        <v>15719</v>
      </c>
      <c r="D1001" s="461">
        <v>107.02</v>
      </c>
      <c r="E1001" s="456" t="s">
        <v>28913</v>
      </c>
    </row>
    <row r="1002" spans="1:5" ht="30" customHeight="1" x14ac:dyDescent="0.25">
      <c r="A1002" s="455">
        <v>42501</v>
      </c>
      <c r="B1002" s="459" t="s">
        <v>29911</v>
      </c>
      <c r="C1002" s="457" t="s">
        <v>15719</v>
      </c>
      <c r="D1002" s="461">
        <v>117.15</v>
      </c>
      <c r="E1002" s="456" t="s">
        <v>28913</v>
      </c>
    </row>
    <row r="1003" spans="1:5" ht="30" customHeight="1" x14ac:dyDescent="0.25">
      <c r="A1003" s="455">
        <v>42502</v>
      </c>
      <c r="B1003" s="459" t="s">
        <v>29912</v>
      </c>
      <c r="C1003" s="457" t="s">
        <v>15719</v>
      </c>
      <c r="D1003" s="461">
        <v>114.77</v>
      </c>
      <c r="E1003" s="456" t="s">
        <v>28913</v>
      </c>
    </row>
    <row r="1004" spans="1:5" ht="30" customHeight="1" x14ac:dyDescent="0.25">
      <c r="A1004" s="455">
        <v>42503</v>
      </c>
      <c r="B1004" s="459" t="s">
        <v>29913</v>
      </c>
      <c r="C1004" s="457" t="s">
        <v>15719</v>
      </c>
      <c r="D1004" s="461">
        <v>131.79</v>
      </c>
      <c r="E1004" s="456" t="s">
        <v>28913</v>
      </c>
    </row>
    <row r="1005" spans="1:5" ht="30" customHeight="1" x14ac:dyDescent="0.25">
      <c r="A1005" s="455">
        <v>43334</v>
      </c>
      <c r="B1005" s="459" t="s">
        <v>29914</v>
      </c>
      <c r="C1005" s="457" t="s">
        <v>15719</v>
      </c>
      <c r="D1005" s="461">
        <v>1.03</v>
      </c>
      <c r="E1005" s="460"/>
    </row>
    <row r="1006" spans="1:5" ht="30" customHeight="1" x14ac:dyDescent="0.25">
      <c r="A1006" s="455">
        <v>42485</v>
      </c>
      <c r="B1006" s="459" t="s">
        <v>29915</v>
      </c>
      <c r="C1006" s="457" t="s">
        <v>15719</v>
      </c>
      <c r="D1006" s="461">
        <v>2.82</v>
      </c>
      <c r="E1006" s="456" t="s">
        <v>28913</v>
      </c>
    </row>
    <row r="1007" spans="1:5" ht="30" customHeight="1" x14ac:dyDescent="0.2">
      <c r="A1007" s="455">
        <v>42495</v>
      </c>
      <c r="B1007" s="456" t="s">
        <v>29916</v>
      </c>
      <c r="C1007" s="457" t="s">
        <v>15719</v>
      </c>
      <c r="D1007" s="461">
        <v>1.21</v>
      </c>
      <c r="E1007" s="458"/>
    </row>
    <row r="1008" spans="1:5" ht="30" customHeight="1" x14ac:dyDescent="0.2">
      <c r="A1008" s="455">
        <v>42507</v>
      </c>
      <c r="B1008" s="456" t="s">
        <v>29917</v>
      </c>
      <c r="C1008" s="457" t="s">
        <v>15747</v>
      </c>
      <c r="D1008" s="461">
        <v>25.7</v>
      </c>
      <c r="E1008" s="458"/>
    </row>
    <row r="1009" spans="1:5" ht="30" customHeight="1" x14ac:dyDescent="0.2">
      <c r="A1009" s="455">
        <v>42505</v>
      </c>
      <c r="B1009" s="456" t="s">
        <v>29918</v>
      </c>
      <c r="C1009" s="457" t="s">
        <v>15719</v>
      </c>
      <c r="D1009" s="461">
        <v>20.79</v>
      </c>
      <c r="E1009" s="458"/>
    </row>
    <row r="1010" spans="1:5" ht="30" customHeight="1" x14ac:dyDescent="0.25">
      <c r="A1010" s="455">
        <v>42504</v>
      </c>
      <c r="B1010" s="456" t="s">
        <v>29919</v>
      </c>
      <c r="C1010" s="457" t="s">
        <v>15719</v>
      </c>
      <c r="D1010" s="461">
        <v>52.17</v>
      </c>
      <c r="E1010" s="456" t="s">
        <v>28913</v>
      </c>
    </row>
    <row r="1011" spans="1:5" ht="30" customHeight="1" x14ac:dyDescent="0.25">
      <c r="A1011" s="455">
        <v>42506</v>
      </c>
      <c r="B1011" s="456" t="s">
        <v>29920</v>
      </c>
      <c r="C1011" s="457" t="s">
        <v>15719</v>
      </c>
      <c r="D1011" s="461">
        <v>53.18</v>
      </c>
      <c r="E1011" s="456" t="s">
        <v>28913</v>
      </c>
    </row>
    <row r="1012" spans="1:5" ht="30" customHeight="1" x14ac:dyDescent="0.25">
      <c r="A1012" s="455">
        <v>42482</v>
      </c>
      <c r="B1012" s="456" t="s">
        <v>29921</v>
      </c>
      <c r="C1012" s="457" t="s">
        <v>15679</v>
      </c>
      <c r="D1012" s="461">
        <v>109.29</v>
      </c>
      <c r="E1012" s="456" t="s">
        <v>28913</v>
      </c>
    </row>
    <row r="1013" spans="1:5" ht="30" customHeight="1" x14ac:dyDescent="0.2">
      <c r="A1013" s="455">
        <v>42702</v>
      </c>
      <c r="B1013" s="456" t="s">
        <v>29922</v>
      </c>
      <c r="C1013" s="457" t="s">
        <v>15679</v>
      </c>
      <c r="D1013" s="461">
        <v>144.07</v>
      </c>
      <c r="E1013" s="458"/>
    </row>
    <row r="1014" spans="1:5" ht="30" customHeight="1" x14ac:dyDescent="0.25">
      <c r="A1014" s="455">
        <v>42480</v>
      </c>
      <c r="B1014" s="459" t="s">
        <v>29923</v>
      </c>
      <c r="C1014" s="457" t="s">
        <v>15679</v>
      </c>
      <c r="D1014" s="461">
        <v>81.83</v>
      </c>
      <c r="E1014" s="456" t="s">
        <v>28913</v>
      </c>
    </row>
    <row r="1015" spans="1:5" ht="30" customHeight="1" x14ac:dyDescent="0.25">
      <c r="A1015" s="455">
        <v>42489</v>
      </c>
      <c r="B1015" s="459" t="s">
        <v>29924</v>
      </c>
      <c r="C1015" s="457" t="s">
        <v>15719</v>
      </c>
      <c r="D1015" s="461">
        <v>14.85</v>
      </c>
      <c r="E1015" s="456" t="s">
        <v>28913</v>
      </c>
    </row>
    <row r="1016" spans="1:5" ht="30" customHeight="1" x14ac:dyDescent="0.25">
      <c r="A1016" s="455">
        <v>42487</v>
      </c>
      <c r="B1016" s="459" t="s">
        <v>29925</v>
      </c>
      <c r="C1016" s="457" t="s">
        <v>15719</v>
      </c>
      <c r="D1016" s="461">
        <v>24.94</v>
      </c>
      <c r="E1016" s="456" t="s">
        <v>28913</v>
      </c>
    </row>
    <row r="1017" spans="1:5" ht="30" customHeight="1" x14ac:dyDescent="0.25">
      <c r="A1017" s="455">
        <v>42486</v>
      </c>
      <c r="B1017" s="459" t="s">
        <v>29926</v>
      </c>
      <c r="C1017" s="457" t="s">
        <v>15719</v>
      </c>
      <c r="D1017" s="461">
        <v>14.35</v>
      </c>
      <c r="E1017" s="456" t="s">
        <v>28913</v>
      </c>
    </row>
    <row r="1018" spans="1:5" ht="30" customHeight="1" x14ac:dyDescent="0.25">
      <c r="A1018" s="455">
        <v>42488</v>
      </c>
      <c r="B1018" s="459" t="s">
        <v>29927</v>
      </c>
      <c r="C1018" s="457" t="s">
        <v>15719</v>
      </c>
      <c r="D1018" s="461">
        <v>9.7200000000000006</v>
      </c>
      <c r="E1018" s="456" t="s">
        <v>28913</v>
      </c>
    </row>
    <row r="1019" spans="1:5" ht="30" customHeight="1" x14ac:dyDescent="0.25">
      <c r="A1019" s="455">
        <v>42601</v>
      </c>
      <c r="B1019" s="459" t="s">
        <v>29928</v>
      </c>
      <c r="C1019" s="457" t="s">
        <v>15719</v>
      </c>
      <c r="D1019" s="461">
        <v>57.95</v>
      </c>
      <c r="E1019" s="456" t="s">
        <v>28913</v>
      </c>
    </row>
    <row r="1020" spans="1:5" ht="30" customHeight="1" x14ac:dyDescent="0.25">
      <c r="A1020" s="455">
        <v>43602</v>
      </c>
      <c r="B1020" s="456" t="s">
        <v>29929</v>
      </c>
      <c r="C1020" s="457" t="s">
        <v>15719</v>
      </c>
      <c r="D1020" s="461">
        <v>89.82</v>
      </c>
      <c r="E1020" s="456" t="s">
        <v>28913</v>
      </c>
    </row>
    <row r="1021" spans="1:5" ht="30" customHeight="1" x14ac:dyDescent="0.25">
      <c r="A1021" s="455">
        <v>42602</v>
      </c>
      <c r="B1021" s="459" t="s">
        <v>29930</v>
      </c>
      <c r="C1021" s="457" t="s">
        <v>15719</v>
      </c>
      <c r="D1021" s="461">
        <v>97.87</v>
      </c>
      <c r="E1021" s="456" t="s">
        <v>28913</v>
      </c>
    </row>
    <row r="1022" spans="1:5" ht="30" customHeight="1" x14ac:dyDescent="0.25">
      <c r="A1022" s="455">
        <v>42603</v>
      </c>
      <c r="B1022" s="459" t="s">
        <v>29931</v>
      </c>
      <c r="C1022" s="457" t="s">
        <v>15719</v>
      </c>
      <c r="D1022" s="461">
        <v>67.209999999999994</v>
      </c>
      <c r="E1022" s="456" t="s">
        <v>28913</v>
      </c>
    </row>
    <row r="1023" spans="1:5" ht="30" customHeight="1" x14ac:dyDescent="0.25">
      <c r="A1023" s="455">
        <v>42604</v>
      </c>
      <c r="B1023" s="456" t="s">
        <v>29932</v>
      </c>
      <c r="C1023" s="457" t="s">
        <v>15679</v>
      </c>
      <c r="D1023" s="461">
        <v>290.39</v>
      </c>
      <c r="E1023" s="456" t="s">
        <v>28913</v>
      </c>
    </row>
    <row r="1024" spans="1:5" ht="30" customHeight="1" x14ac:dyDescent="0.25">
      <c r="A1024" s="455">
        <v>42605</v>
      </c>
      <c r="B1024" s="459" t="s">
        <v>29933</v>
      </c>
      <c r="C1024" s="457" t="s">
        <v>15679</v>
      </c>
      <c r="D1024" s="461">
        <v>389.3</v>
      </c>
      <c r="E1024" s="456" t="s">
        <v>28913</v>
      </c>
    </row>
    <row r="1025" spans="1:5" ht="30" customHeight="1" x14ac:dyDescent="0.25">
      <c r="A1025" s="455">
        <v>42606</v>
      </c>
      <c r="B1025" s="459" t="s">
        <v>29934</v>
      </c>
      <c r="C1025" s="457" t="s">
        <v>15679</v>
      </c>
      <c r="D1025" s="461">
        <v>29.1</v>
      </c>
      <c r="E1025" s="460"/>
    </row>
    <row r="1026" spans="1:5" ht="30" customHeight="1" x14ac:dyDescent="0.2">
      <c r="A1026" s="455">
        <v>42607</v>
      </c>
      <c r="B1026" s="456" t="s">
        <v>29935</v>
      </c>
      <c r="C1026" s="457" t="s">
        <v>15719</v>
      </c>
      <c r="D1026" s="461">
        <v>138.22999999999999</v>
      </c>
      <c r="E1026" s="458"/>
    </row>
    <row r="1027" spans="1:5" ht="30" customHeight="1" x14ac:dyDescent="0.2">
      <c r="A1027" s="455">
        <v>42608</v>
      </c>
      <c r="B1027" s="456" t="s">
        <v>29936</v>
      </c>
      <c r="C1027" s="457" t="s">
        <v>15719</v>
      </c>
      <c r="D1027" s="461">
        <v>26.1</v>
      </c>
      <c r="E1027" s="458"/>
    </row>
    <row r="1028" spans="1:5" ht="30" customHeight="1" x14ac:dyDescent="0.2">
      <c r="A1028" s="455">
        <v>42609</v>
      </c>
      <c r="B1028" s="456" t="s">
        <v>29937</v>
      </c>
      <c r="C1028" s="457" t="s">
        <v>15679</v>
      </c>
      <c r="D1028" s="461">
        <v>55.76</v>
      </c>
      <c r="E1028" s="458"/>
    </row>
    <row r="1029" spans="1:5" ht="30" customHeight="1" x14ac:dyDescent="0.25">
      <c r="A1029" s="455">
        <v>42611</v>
      </c>
      <c r="B1029" s="456" t="s">
        <v>29938</v>
      </c>
      <c r="C1029" s="457" t="s">
        <v>15679</v>
      </c>
      <c r="D1029" s="461">
        <v>475.52</v>
      </c>
      <c r="E1029" s="456" t="s">
        <v>28913</v>
      </c>
    </row>
    <row r="1030" spans="1:5" ht="30" customHeight="1" x14ac:dyDescent="0.25">
      <c r="A1030" s="455">
        <v>42612</v>
      </c>
      <c r="B1030" s="456" t="s">
        <v>29939</v>
      </c>
      <c r="C1030" s="457" t="s">
        <v>15679</v>
      </c>
      <c r="D1030" s="461">
        <v>775.99</v>
      </c>
      <c r="E1030" s="456" t="s">
        <v>28913</v>
      </c>
    </row>
    <row r="1031" spans="1:5" ht="30" customHeight="1" x14ac:dyDescent="0.25">
      <c r="A1031" s="455">
        <v>42613</v>
      </c>
      <c r="B1031" s="456" t="s">
        <v>29940</v>
      </c>
      <c r="C1031" s="457" t="s">
        <v>15679</v>
      </c>
      <c r="D1031" s="461">
        <v>485.99</v>
      </c>
      <c r="E1031" s="456" t="s">
        <v>28913</v>
      </c>
    </row>
    <row r="1032" spans="1:5" ht="30" customHeight="1" x14ac:dyDescent="0.25">
      <c r="A1032" s="455">
        <v>42615</v>
      </c>
      <c r="B1032" s="456" t="s">
        <v>29941</v>
      </c>
      <c r="C1032" s="457" t="s">
        <v>15747</v>
      </c>
      <c r="D1032" s="461">
        <v>258.39999999999998</v>
      </c>
      <c r="E1032" s="456" t="s">
        <v>28913</v>
      </c>
    </row>
    <row r="1033" spans="1:5" ht="30" customHeight="1" x14ac:dyDescent="0.25">
      <c r="A1033" s="455">
        <v>41173</v>
      </c>
      <c r="B1033" s="456" t="s">
        <v>29942</v>
      </c>
      <c r="C1033" s="457" t="s">
        <v>15747</v>
      </c>
      <c r="D1033" s="461">
        <v>19.78</v>
      </c>
      <c r="E1033" s="456" t="s">
        <v>28913</v>
      </c>
    </row>
    <row r="1034" spans="1:5" ht="30" customHeight="1" x14ac:dyDescent="0.25">
      <c r="A1034" s="455">
        <v>41174</v>
      </c>
      <c r="B1034" s="456" t="s">
        <v>29943</v>
      </c>
      <c r="C1034" s="457" t="s">
        <v>15747</v>
      </c>
      <c r="D1034" s="461">
        <v>21.09</v>
      </c>
      <c r="E1034" s="456" t="s">
        <v>28913</v>
      </c>
    </row>
    <row r="1035" spans="1:5" ht="30" customHeight="1" x14ac:dyDescent="0.25">
      <c r="A1035" s="455">
        <v>41175</v>
      </c>
      <c r="B1035" s="456" t="s">
        <v>29944</v>
      </c>
      <c r="C1035" s="457" t="s">
        <v>15747</v>
      </c>
      <c r="D1035" s="461">
        <v>26.37</v>
      </c>
      <c r="E1035" s="456" t="s">
        <v>28913</v>
      </c>
    </row>
    <row r="1036" spans="1:5" ht="30" customHeight="1" x14ac:dyDescent="0.25">
      <c r="A1036" s="455">
        <v>41176</v>
      </c>
      <c r="B1036" s="456" t="s">
        <v>29945</v>
      </c>
      <c r="C1036" s="457" t="s">
        <v>15747</v>
      </c>
      <c r="D1036" s="461">
        <v>39.57</v>
      </c>
      <c r="E1036" s="456" t="s">
        <v>28913</v>
      </c>
    </row>
    <row r="1037" spans="1:5" ht="30" customHeight="1" x14ac:dyDescent="0.2">
      <c r="A1037" s="455">
        <v>42635</v>
      </c>
      <c r="B1037" s="456" t="s">
        <v>29946</v>
      </c>
      <c r="C1037" s="457" t="s">
        <v>25226</v>
      </c>
      <c r="D1037" s="461">
        <v>14105.88</v>
      </c>
      <c r="E1037" s="458"/>
    </row>
    <row r="1038" spans="1:5" ht="30" customHeight="1" x14ac:dyDescent="0.2">
      <c r="A1038" s="455">
        <v>40628</v>
      </c>
      <c r="B1038" s="456" t="s">
        <v>29947</v>
      </c>
      <c r="C1038" s="457" t="s">
        <v>25226</v>
      </c>
      <c r="D1038" s="461">
        <v>28174.7</v>
      </c>
      <c r="E1038" s="458"/>
    </row>
    <row r="1039" spans="1:5" ht="30" customHeight="1" x14ac:dyDescent="0.2">
      <c r="A1039" s="455">
        <v>40619</v>
      </c>
      <c r="B1039" s="456" t="s">
        <v>29948</v>
      </c>
      <c r="C1039" s="457" t="s">
        <v>25226</v>
      </c>
      <c r="D1039" s="461">
        <v>26109.08</v>
      </c>
      <c r="E1039" s="458"/>
    </row>
    <row r="1040" spans="1:5" ht="30" customHeight="1" x14ac:dyDescent="0.2">
      <c r="A1040" s="455">
        <v>41087</v>
      </c>
      <c r="B1040" s="456" t="s">
        <v>29949</v>
      </c>
      <c r="C1040" s="457" t="s">
        <v>25226</v>
      </c>
      <c r="D1040" s="461">
        <v>1362.74</v>
      </c>
      <c r="E1040" s="458"/>
    </row>
    <row r="1041" spans="1:5" ht="30" customHeight="1" x14ac:dyDescent="0.25">
      <c r="A1041" s="455">
        <v>42676</v>
      </c>
      <c r="B1041" s="459" t="s">
        <v>29950</v>
      </c>
      <c r="C1041" s="457" t="s">
        <v>15747</v>
      </c>
      <c r="D1041" s="461">
        <v>12325.82</v>
      </c>
      <c r="E1041" s="456" t="s">
        <v>28913</v>
      </c>
    </row>
    <row r="1042" spans="1:5" ht="30" customHeight="1" x14ac:dyDescent="0.25">
      <c r="A1042" s="455">
        <v>42677</v>
      </c>
      <c r="B1042" s="459" t="s">
        <v>29951</v>
      </c>
      <c r="C1042" s="457" t="s">
        <v>15747</v>
      </c>
      <c r="D1042" s="461">
        <v>8596.64</v>
      </c>
      <c r="E1042" s="456" t="s">
        <v>28913</v>
      </c>
    </row>
    <row r="1043" spans="1:5" ht="30" customHeight="1" x14ac:dyDescent="0.2">
      <c r="A1043" s="455">
        <v>42678</v>
      </c>
      <c r="B1043" s="456" t="s">
        <v>29952</v>
      </c>
      <c r="C1043" s="457" t="s">
        <v>15719</v>
      </c>
      <c r="D1043" s="461">
        <v>6.75</v>
      </c>
      <c r="E1043" s="458"/>
    </row>
    <row r="1044" spans="1:5" ht="30" customHeight="1" x14ac:dyDescent="0.25">
      <c r="A1044" s="455">
        <v>41159</v>
      </c>
      <c r="B1044" s="459" t="s">
        <v>29953</v>
      </c>
      <c r="C1044" s="457" t="s">
        <v>25226</v>
      </c>
      <c r="D1044" s="461">
        <v>3187.84</v>
      </c>
      <c r="E1044" s="460"/>
    </row>
    <row r="1045" spans="1:5" ht="30" customHeight="1" x14ac:dyDescent="0.25">
      <c r="A1045" s="455">
        <v>41144</v>
      </c>
      <c r="B1045" s="459" t="s">
        <v>29954</v>
      </c>
      <c r="C1045" s="457" t="s">
        <v>25226</v>
      </c>
      <c r="D1045" s="461">
        <v>2337.4299999999998</v>
      </c>
      <c r="E1045" s="460"/>
    </row>
    <row r="1046" spans="1:5" ht="30" customHeight="1" x14ac:dyDescent="0.2">
      <c r="A1046" s="455">
        <v>41158</v>
      </c>
      <c r="B1046" s="456" t="s">
        <v>29955</v>
      </c>
      <c r="C1046" s="457" t="s">
        <v>25226</v>
      </c>
      <c r="D1046" s="461">
        <v>2729.68</v>
      </c>
      <c r="E1046" s="458"/>
    </row>
    <row r="1047" spans="1:5" ht="30" customHeight="1" x14ac:dyDescent="0.2">
      <c r="A1047" s="455">
        <v>41160</v>
      </c>
      <c r="B1047" s="456" t="s">
        <v>29956</v>
      </c>
      <c r="C1047" s="457" t="s">
        <v>25226</v>
      </c>
      <c r="D1047" s="461">
        <v>4065.75</v>
      </c>
      <c r="E1047" s="458"/>
    </row>
    <row r="1048" spans="1:5" ht="30" customHeight="1" x14ac:dyDescent="0.25">
      <c r="A1048" s="455">
        <v>41101</v>
      </c>
      <c r="B1048" s="459" t="s">
        <v>29957</v>
      </c>
      <c r="C1048" s="457" t="s">
        <v>25226</v>
      </c>
      <c r="D1048" s="461">
        <v>1958.78</v>
      </c>
      <c r="E1048" s="460"/>
    </row>
    <row r="1049" spans="1:5" ht="30" customHeight="1" x14ac:dyDescent="0.2">
      <c r="A1049" s="455">
        <v>42679</v>
      </c>
      <c r="B1049" s="456" t="s">
        <v>29958</v>
      </c>
      <c r="C1049" s="457" t="s">
        <v>25226</v>
      </c>
      <c r="D1049" s="461">
        <v>4398.8999999999996</v>
      </c>
      <c r="E1049" s="458"/>
    </row>
    <row r="1050" spans="1:5" ht="30" customHeight="1" x14ac:dyDescent="0.2">
      <c r="A1050" s="455">
        <v>42680</v>
      </c>
      <c r="B1050" s="456" t="s">
        <v>29959</v>
      </c>
      <c r="C1050" s="457" t="s">
        <v>25226</v>
      </c>
      <c r="D1050" s="461">
        <v>4610.95</v>
      </c>
      <c r="E1050" s="458"/>
    </row>
    <row r="1051" spans="1:5" ht="30" customHeight="1" x14ac:dyDescent="0.2">
      <c r="A1051" s="455">
        <v>42681</v>
      </c>
      <c r="B1051" s="456" t="s">
        <v>29960</v>
      </c>
      <c r="C1051" s="457" t="s">
        <v>25226</v>
      </c>
      <c r="D1051" s="461">
        <v>5663.17</v>
      </c>
      <c r="E1051" s="458"/>
    </row>
    <row r="1052" spans="1:5" ht="30" customHeight="1" x14ac:dyDescent="0.25">
      <c r="A1052" s="455">
        <v>42682</v>
      </c>
      <c r="B1052" s="456" t="s">
        <v>29961</v>
      </c>
      <c r="C1052" s="457" t="s">
        <v>25226</v>
      </c>
      <c r="D1052" s="461">
        <v>2233.87</v>
      </c>
      <c r="E1052" s="456" t="s">
        <v>28913</v>
      </c>
    </row>
    <row r="1053" spans="1:5" ht="30" customHeight="1" x14ac:dyDescent="0.25">
      <c r="A1053" s="455">
        <v>41334</v>
      </c>
      <c r="B1053" s="456" t="s">
        <v>29962</v>
      </c>
      <c r="C1053" s="457" t="s">
        <v>25226</v>
      </c>
      <c r="D1053" s="461">
        <v>2815.7</v>
      </c>
      <c r="E1053" s="456" t="s">
        <v>28913</v>
      </c>
    </row>
    <row r="1054" spans="1:5" ht="30" customHeight="1" x14ac:dyDescent="0.25">
      <c r="A1054" s="455">
        <v>42683</v>
      </c>
      <c r="B1054" s="456" t="s">
        <v>29963</v>
      </c>
      <c r="C1054" s="457" t="s">
        <v>25226</v>
      </c>
      <c r="D1054" s="461">
        <v>2158.2399999999998</v>
      </c>
      <c r="E1054" s="456" t="s">
        <v>28913</v>
      </c>
    </row>
    <row r="1055" spans="1:5" ht="30" customHeight="1" x14ac:dyDescent="0.25">
      <c r="A1055" s="455">
        <v>42684</v>
      </c>
      <c r="B1055" s="456" t="s">
        <v>29964</v>
      </c>
      <c r="C1055" s="457" t="s">
        <v>25226</v>
      </c>
      <c r="D1055" s="461">
        <v>3347.75</v>
      </c>
      <c r="E1055" s="456" t="s">
        <v>28913</v>
      </c>
    </row>
    <row r="1056" spans="1:5" ht="30" customHeight="1" x14ac:dyDescent="0.25">
      <c r="A1056" s="455">
        <v>42685</v>
      </c>
      <c r="B1056" s="456" t="s">
        <v>29965</v>
      </c>
      <c r="C1056" s="457" t="s">
        <v>25226</v>
      </c>
      <c r="D1056" s="461">
        <v>4159.4799999999996</v>
      </c>
      <c r="E1056" s="456" t="s">
        <v>28913</v>
      </c>
    </row>
    <row r="1057" spans="1:5" ht="30" customHeight="1" x14ac:dyDescent="0.25">
      <c r="A1057" s="455">
        <v>42686</v>
      </c>
      <c r="B1057" s="456" t="s">
        <v>29966</v>
      </c>
      <c r="C1057" s="457" t="s">
        <v>25226</v>
      </c>
      <c r="D1057" s="461">
        <v>4939.5200000000004</v>
      </c>
      <c r="E1057" s="456" t="s">
        <v>28913</v>
      </c>
    </row>
    <row r="1058" spans="1:5" ht="30" customHeight="1" x14ac:dyDescent="0.25">
      <c r="A1058" s="455">
        <v>41162</v>
      </c>
      <c r="B1058" s="459" t="s">
        <v>29967</v>
      </c>
      <c r="C1058" s="457" t="s">
        <v>25226</v>
      </c>
      <c r="D1058" s="461">
        <v>2089.0100000000002</v>
      </c>
      <c r="E1058" s="460"/>
    </row>
    <row r="1059" spans="1:5" ht="30" customHeight="1" x14ac:dyDescent="0.2">
      <c r="A1059" s="455">
        <v>41163</v>
      </c>
      <c r="B1059" s="456" t="s">
        <v>29968</v>
      </c>
      <c r="C1059" s="457" t="s">
        <v>25226</v>
      </c>
      <c r="D1059" s="461">
        <v>2498.9499999999998</v>
      </c>
      <c r="E1059" s="458"/>
    </row>
    <row r="1060" spans="1:5" ht="30" customHeight="1" x14ac:dyDescent="0.2">
      <c r="A1060" s="455">
        <v>41164</v>
      </c>
      <c r="B1060" s="456" t="s">
        <v>29969</v>
      </c>
      <c r="C1060" s="457" t="s">
        <v>25226</v>
      </c>
      <c r="D1060" s="461">
        <v>3043.33</v>
      </c>
      <c r="E1060" s="458"/>
    </row>
    <row r="1061" spans="1:5" ht="30" customHeight="1" x14ac:dyDescent="0.2">
      <c r="A1061" s="455">
        <v>41165</v>
      </c>
      <c r="B1061" s="456" t="s">
        <v>29970</v>
      </c>
      <c r="C1061" s="457" t="s">
        <v>25226</v>
      </c>
      <c r="D1061" s="461">
        <v>3396.82</v>
      </c>
      <c r="E1061" s="458"/>
    </row>
    <row r="1062" spans="1:5" ht="30" customHeight="1" x14ac:dyDescent="0.2">
      <c r="A1062" s="455">
        <v>41166</v>
      </c>
      <c r="B1062" s="456" t="s">
        <v>29971</v>
      </c>
      <c r="C1062" s="457" t="s">
        <v>25226</v>
      </c>
      <c r="D1062" s="461">
        <v>4162.18</v>
      </c>
      <c r="E1062" s="458"/>
    </row>
    <row r="1063" spans="1:5" ht="30" customHeight="1" x14ac:dyDescent="0.2">
      <c r="A1063" s="455">
        <v>42687</v>
      </c>
      <c r="B1063" s="456" t="s">
        <v>29972</v>
      </c>
      <c r="C1063" s="457" t="s">
        <v>25226</v>
      </c>
      <c r="D1063" s="461">
        <v>1424.17</v>
      </c>
      <c r="E1063" s="458"/>
    </row>
    <row r="1064" spans="1:5" ht="30" customHeight="1" x14ac:dyDescent="0.2">
      <c r="A1064" s="455">
        <v>42688</v>
      </c>
      <c r="B1064" s="456" t="s">
        <v>29973</v>
      </c>
      <c r="C1064" s="457" t="s">
        <v>25226</v>
      </c>
      <c r="D1064" s="461">
        <v>1802.07</v>
      </c>
      <c r="E1064" s="458"/>
    </row>
    <row r="1065" spans="1:5" ht="30" customHeight="1" x14ac:dyDescent="0.2">
      <c r="A1065" s="455">
        <v>42689</v>
      </c>
      <c r="B1065" s="456" t="s">
        <v>29974</v>
      </c>
      <c r="C1065" s="457" t="s">
        <v>25226</v>
      </c>
      <c r="D1065" s="461">
        <v>2267.5700000000002</v>
      </c>
      <c r="E1065" s="458"/>
    </row>
    <row r="1066" spans="1:5" ht="30" customHeight="1" x14ac:dyDescent="0.2">
      <c r="A1066" s="455">
        <v>42690</v>
      </c>
      <c r="B1066" s="456" t="s">
        <v>29975</v>
      </c>
      <c r="C1066" s="457" t="s">
        <v>25226</v>
      </c>
      <c r="D1066" s="461">
        <v>3616.83</v>
      </c>
      <c r="E1066" s="458"/>
    </row>
    <row r="1067" spans="1:5" ht="30" customHeight="1" x14ac:dyDescent="0.25">
      <c r="A1067" s="455">
        <v>42691</v>
      </c>
      <c r="B1067" s="456" t="s">
        <v>29976</v>
      </c>
      <c r="C1067" s="457" t="s">
        <v>25226</v>
      </c>
      <c r="D1067" s="461">
        <v>8302.98</v>
      </c>
      <c r="E1067" s="456" t="s">
        <v>28913</v>
      </c>
    </row>
    <row r="1068" spans="1:5" ht="30" customHeight="1" x14ac:dyDescent="0.2">
      <c r="A1068" s="455">
        <v>42693</v>
      </c>
      <c r="B1068" s="456" t="s">
        <v>29977</v>
      </c>
      <c r="C1068" s="457" t="s">
        <v>15747</v>
      </c>
      <c r="D1068" s="461">
        <v>3730.95</v>
      </c>
      <c r="E1068" s="458"/>
    </row>
    <row r="1069" spans="1:5" ht="30" customHeight="1" x14ac:dyDescent="0.2">
      <c r="A1069" s="455">
        <v>42692</v>
      </c>
      <c r="B1069" s="456" t="s">
        <v>29978</v>
      </c>
      <c r="C1069" s="457" t="s">
        <v>25226</v>
      </c>
      <c r="D1069" s="461">
        <v>644.62</v>
      </c>
      <c r="E1069" s="458"/>
    </row>
    <row r="1070" spans="1:5" ht="30" customHeight="1" x14ac:dyDescent="0.2">
      <c r="A1070" s="455">
        <v>41085</v>
      </c>
      <c r="B1070" s="456" t="s">
        <v>29979</v>
      </c>
      <c r="C1070" s="457" t="s">
        <v>25226</v>
      </c>
      <c r="D1070" s="461">
        <v>1498.15</v>
      </c>
      <c r="E1070" s="458"/>
    </row>
    <row r="1071" spans="1:5" ht="30" customHeight="1" x14ac:dyDescent="0.25">
      <c r="A1071" s="455">
        <v>42694</v>
      </c>
      <c r="B1071" s="456" t="s">
        <v>29980</v>
      </c>
      <c r="C1071" s="457" t="s">
        <v>25226</v>
      </c>
      <c r="D1071" s="461">
        <v>788.94</v>
      </c>
      <c r="E1071" s="456" t="s">
        <v>28913</v>
      </c>
    </row>
    <row r="1072" spans="1:5" ht="30" customHeight="1" x14ac:dyDescent="0.25">
      <c r="A1072" s="455">
        <v>41241</v>
      </c>
      <c r="B1072" s="456" t="s">
        <v>29981</v>
      </c>
      <c r="C1072" s="457" t="s">
        <v>25226</v>
      </c>
      <c r="D1072" s="461">
        <v>1403.28</v>
      </c>
      <c r="E1072" s="456" t="s">
        <v>28913</v>
      </c>
    </row>
    <row r="1073" spans="1:5" ht="30" customHeight="1" x14ac:dyDescent="0.25">
      <c r="A1073" s="455">
        <v>42697</v>
      </c>
      <c r="B1073" s="456" t="s">
        <v>29982</v>
      </c>
      <c r="C1073" s="457" t="s">
        <v>15747</v>
      </c>
      <c r="D1073" s="461">
        <v>698.65</v>
      </c>
      <c r="E1073" s="456" t="s">
        <v>28913</v>
      </c>
    </row>
    <row r="1074" spans="1:5" ht="30" customHeight="1" x14ac:dyDescent="0.25">
      <c r="A1074" s="455">
        <v>42698</v>
      </c>
      <c r="B1074" s="459" t="s">
        <v>29983</v>
      </c>
      <c r="C1074" s="457" t="s">
        <v>15747</v>
      </c>
      <c r="D1074" s="461">
        <v>200.52</v>
      </c>
      <c r="E1074" s="456" t="s">
        <v>28913</v>
      </c>
    </row>
    <row r="1075" spans="1:5" ht="30" customHeight="1" x14ac:dyDescent="0.2">
      <c r="A1075" s="455">
        <v>42699</v>
      </c>
      <c r="B1075" s="456" t="s">
        <v>29984</v>
      </c>
      <c r="C1075" s="457" t="s">
        <v>15747</v>
      </c>
      <c r="D1075" s="461">
        <v>261.98</v>
      </c>
      <c r="E1075" s="458"/>
    </row>
    <row r="1076" spans="1:5" ht="30" customHeight="1" x14ac:dyDescent="0.25">
      <c r="A1076" s="455">
        <v>42700</v>
      </c>
      <c r="B1076" s="456" t="s">
        <v>29985</v>
      </c>
      <c r="C1076" s="457" t="s">
        <v>15747</v>
      </c>
      <c r="D1076" s="461">
        <v>184.74</v>
      </c>
      <c r="E1076" s="456" t="s">
        <v>28913</v>
      </c>
    </row>
    <row r="1077" spans="1:5" ht="30" customHeight="1" x14ac:dyDescent="0.2">
      <c r="A1077" s="455">
        <v>42701</v>
      </c>
      <c r="B1077" s="456" t="s">
        <v>29986</v>
      </c>
      <c r="C1077" s="457" t="s">
        <v>15719</v>
      </c>
      <c r="D1077" s="461">
        <v>38.770000000000003</v>
      </c>
      <c r="E1077" s="458"/>
    </row>
    <row r="1078" spans="1:5" ht="30" customHeight="1" x14ac:dyDescent="0.25">
      <c r="A1078" s="455">
        <v>42703</v>
      </c>
      <c r="B1078" s="459" t="s">
        <v>29987</v>
      </c>
      <c r="C1078" s="457" t="s">
        <v>15719</v>
      </c>
      <c r="D1078" s="461">
        <v>93.22</v>
      </c>
      <c r="E1078" s="460"/>
    </row>
    <row r="1079" spans="1:5" ht="30" customHeight="1" x14ac:dyDescent="0.2">
      <c r="A1079" s="455">
        <v>42704</v>
      </c>
      <c r="B1079" s="456" t="s">
        <v>29988</v>
      </c>
      <c r="C1079" s="457" t="s">
        <v>15719</v>
      </c>
      <c r="D1079" s="461">
        <v>6.33</v>
      </c>
      <c r="E1079" s="458"/>
    </row>
    <row r="1080" spans="1:5" ht="30" customHeight="1" x14ac:dyDescent="0.2">
      <c r="A1080" s="455">
        <v>42705</v>
      </c>
      <c r="B1080" s="456" t="s">
        <v>29989</v>
      </c>
      <c r="C1080" s="457" t="s">
        <v>15719</v>
      </c>
      <c r="D1080" s="461">
        <v>10.69</v>
      </c>
      <c r="E1080" s="458"/>
    </row>
    <row r="1081" spans="1:5" ht="30" customHeight="1" x14ac:dyDescent="0.25">
      <c r="A1081" s="455">
        <v>42706</v>
      </c>
      <c r="B1081" s="459" t="s">
        <v>29990</v>
      </c>
      <c r="C1081" s="457" t="s">
        <v>15679</v>
      </c>
      <c r="D1081" s="461">
        <v>5.82</v>
      </c>
      <c r="E1081" s="460"/>
    </row>
    <row r="1082" spans="1:5" ht="30" customHeight="1" x14ac:dyDescent="0.25">
      <c r="A1082" s="455">
        <v>42707</v>
      </c>
      <c r="B1082" s="459" t="s">
        <v>29991</v>
      </c>
      <c r="C1082" s="457" t="s">
        <v>15679</v>
      </c>
      <c r="D1082" s="461">
        <v>87.38</v>
      </c>
      <c r="E1082" s="456" t="s">
        <v>28913</v>
      </c>
    </row>
    <row r="1083" spans="1:5" ht="30" customHeight="1" x14ac:dyDescent="0.25">
      <c r="A1083" s="455">
        <v>42708</v>
      </c>
      <c r="B1083" s="459" t="s">
        <v>29992</v>
      </c>
      <c r="C1083" s="457" t="s">
        <v>15679</v>
      </c>
      <c r="D1083" s="461">
        <v>108.38</v>
      </c>
      <c r="E1083" s="456" t="s">
        <v>28913</v>
      </c>
    </row>
    <row r="1084" spans="1:5" ht="30" customHeight="1" x14ac:dyDescent="0.25">
      <c r="A1084" s="455">
        <v>42709</v>
      </c>
      <c r="B1084" s="459" t="s">
        <v>29993</v>
      </c>
      <c r="C1084" s="457" t="s">
        <v>15679</v>
      </c>
      <c r="D1084" s="461">
        <v>108.38</v>
      </c>
      <c r="E1084" s="456" t="s">
        <v>28913</v>
      </c>
    </row>
    <row r="1085" spans="1:5" ht="30" customHeight="1" x14ac:dyDescent="0.25">
      <c r="A1085" s="455">
        <v>42710</v>
      </c>
      <c r="B1085" s="459" t="s">
        <v>29994</v>
      </c>
      <c r="C1085" s="457" t="s">
        <v>15679</v>
      </c>
      <c r="D1085" s="461">
        <v>108.38</v>
      </c>
      <c r="E1085" s="456" t="s">
        <v>28913</v>
      </c>
    </row>
    <row r="1086" spans="1:5" ht="30" customHeight="1" x14ac:dyDescent="0.25">
      <c r="A1086" s="455">
        <v>42711</v>
      </c>
      <c r="B1086" s="459" t="s">
        <v>29995</v>
      </c>
      <c r="C1086" s="457" t="s">
        <v>15747</v>
      </c>
      <c r="D1086" s="461">
        <v>463.12</v>
      </c>
      <c r="E1086" s="456" t="s">
        <v>28913</v>
      </c>
    </row>
    <row r="1087" spans="1:5" ht="30" customHeight="1" x14ac:dyDescent="0.25">
      <c r="A1087" s="455">
        <v>42712</v>
      </c>
      <c r="B1087" s="459" t="s">
        <v>29996</v>
      </c>
      <c r="C1087" s="457" t="s">
        <v>15679</v>
      </c>
      <c r="D1087" s="461">
        <v>991.07</v>
      </c>
      <c r="E1087" s="460"/>
    </row>
    <row r="1088" spans="1:5" ht="30" customHeight="1" x14ac:dyDescent="0.25">
      <c r="A1088" s="455">
        <v>42714</v>
      </c>
      <c r="B1088" s="456" t="s">
        <v>29997</v>
      </c>
      <c r="C1088" s="457" t="s">
        <v>15679</v>
      </c>
      <c r="D1088" s="461">
        <v>492.82</v>
      </c>
      <c r="E1088" s="456" t="s">
        <v>28913</v>
      </c>
    </row>
    <row r="1089" spans="1:5" ht="30" customHeight="1" x14ac:dyDescent="0.25">
      <c r="A1089" s="455">
        <v>42717</v>
      </c>
      <c r="B1089" s="456" t="s">
        <v>29998</v>
      </c>
      <c r="C1089" s="457" t="s">
        <v>15679</v>
      </c>
      <c r="D1089" s="461">
        <v>641.34</v>
      </c>
      <c r="E1089" s="456" t="s">
        <v>28913</v>
      </c>
    </row>
    <row r="1090" spans="1:5" ht="30" customHeight="1" x14ac:dyDescent="0.25">
      <c r="A1090" s="455">
        <v>42716</v>
      </c>
      <c r="B1090" s="456" t="s">
        <v>29999</v>
      </c>
      <c r="C1090" s="457" t="s">
        <v>15679</v>
      </c>
      <c r="D1090" s="461">
        <v>636.39</v>
      </c>
      <c r="E1090" s="456" t="s">
        <v>28913</v>
      </c>
    </row>
    <row r="1091" spans="1:5" ht="30" customHeight="1" x14ac:dyDescent="0.25">
      <c r="A1091" s="455">
        <v>42719</v>
      </c>
      <c r="B1091" s="456" t="s">
        <v>30000</v>
      </c>
      <c r="C1091" s="457" t="s">
        <v>15679</v>
      </c>
      <c r="D1091" s="461">
        <v>660.95</v>
      </c>
      <c r="E1091" s="456" t="s">
        <v>28913</v>
      </c>
    </row>
    <row r="1092" spans="1:5" ht="30" customHeight="1" x14ac:dyDescent="0.25">
      <c r="A1092" s="455">
        <v>42718</v>
      </c>
      <c r="B1092" s="456" t="s">
        <v>30001</v>
      </c>
      <c r="C1092" s="457" t="s">
        <v>15679</v>
      </c>
      <c r="D1092" s="461">
        <v>655.4</v>
      </c>
      <c r="E1092" s="456" t="s">
        <v>28913</v>
      </c>
    </row>
    <row r="1093" spans="1:5" ht="30" customHeight="1" x14ac:dyDescent="0.25">
      <c r="A1093" s="455">
        <v>42722</v>
      </c>
      <c r="B1093" s="459" t="s">
        <v>30002</v>
      </c>
      <c r="C1093" s="457" t="s">
        <v>15679</v>
      </c>
      <c r="D1093" s="461">
        <v>849.47</v>
      </c>
      <c r="E1093" s="456" t="s">
        <v>28913</v>
      </c>
    </row>
    <row r="1094" spans="1:5" ht="30" customHeight="1" x14ac:dyDescent="0.25">
      <c r="A1094" s="455">
        <v>42721</v>
      </c>
      <c r="B1094" s="456" t="s">
        <v>30003</v>
      </c>
      <c r="C1094" s="457" t="s">
        <v>15679</v>
      </c>
      <c r="D1094" s="461">
        <v>679.07</v>
      </c>
      <c r="E1094" s="456" t="s">
        <v>28913</v>
      </c>
    </row>
    <row r="1095" spans="1:5" ht="30" customHeight="1" x14ac:dyDescent="0.25">
      <c r="A1095" s="455">
        <v>42720</v>
      </c>
      <c r="B1095" s="456" t="s">
        <v>30004</v>
      </c>
      <c r="C1095" s="457" t="s">
        <v>15679</v>
      </c>
      <c r="D1095" s="461">
        <v>672.97</v>
      </c>
      <c r="E1095" s="456" t="s">
        <v>28913</v>
      </c>
    </row>
    <row r="1096" spans="1:5" ht="30" customHeight="1" x14ac:dyDescent="0.25">
      <c r="A1096" s="455">
        <v>42723</v>
      </c>
      <c r="B1096" s="459" t="s">
        <v>30005</v>
      </c>
      <c r="C1096" s="457" t="s">
        <v>15679</v>
      </c>
      <c r="D1096" s="461">
        <v>814.33</v>
      </c>
      <c r="E1096" s="456" t="s">
        <v>28913</v>
      </c>
    </row>
    <row r="1097" spans="1:5" ht="30" customHeight="1" x14ac:dyDescent="0.25">
      <c r="A1097" s="455">
        <v>42724</v>
      </c>
      <c r="B1097" s="456" t="s">
        <v>30006</v>
      </c>
      <c r="C1097" s="457" t="s">
        <v>15679</v>
      </c>
      <c r="D1097" s="461">
        <v>1263.25</v>
      </c>
      <c r="E1097" s="456" t="s">
        <v>28913</v>
      </c>
    </row>
    <row r="1098" spans="1:5" ht="30" customHeight="1" x14ac:dyDescent="0.25">
      <c r="A1098" s="455">
        <v>42726</v>
      </c>
      <c r="B1098" s="459" t="s">
        <v>30007</v>
      </c>
      <c r="C1098" s="457" t="s">
        <v>15747</v>
      </c>
      <c r="D1098" s="461">
        <v>326.47000000000003</v>
      </c>
      <c r="E1098" s="456" t="s">
        <v>28913</v>
      </c>
    </row>
    <row r="1099" spans="1:5" ht="30" customHeight="1" x14ac:dyDescent="0.25">
      <c r="A1099" s="455">
        <v>42727</v>
      </c>
      <c r="B1099" s="459" t="s">
        <v>30008</v>
      </c>
      <c r="C1099" s="457" t="s">
        <v>15747</v>
      </c>
      <c r="D1099" s="461">
        <v>350.81</v>
      </c>
      <c r="E1099" s="456" t="s">
        <v>28913</v>
      </c>
    </row>
    <row r="1100" spans="1:5" ht="30" customHeight="1" x14ac:dyDescent="0.25">
      <c r="A1100" s="455">
        <v>42728</v>
      </c>
      <c r="B1100" s="459" t="s">
        <v>30009</v>
      </c>
      <c r="C1100" s="457" t="s">
        <v>15747</v>
      </c>
      <c r="D1100" s="461">
        <v>400.25</v>
      </c>
      <c r="E1100" s="456" t="s">
        <v>28913</v>
      </c>
    </row>
    <row r="1101" spans="1:5" ht="30" customHeight="1" x14ac:dyDescent="0.25">
      <c r="A1101" s="455">
        <v>42729</v>
      </c>
      <c r="B1101" s="459" t="s">
        <v>30010</v>
      </c>
      <c r="C1101" s="457" t="s">
        <v>15747</v>
      </c>
      <c r="D1101" s="461">
        <v>392.19</v>
      </c>
      <c r="E1101" s="456" t="s">
        <v>28913</v>
      </c>
    </row>
    <row r="1102" spans="1:5" ht="30" customHeight="1" x14ac:dyDescent="0.25">
      <c r="A1102" s="455">
        <v>42730</v>
      </c>
      <c r="B1102" s="459" t="s">
        <v>30011</v>
      </c>
      <c r="C1102" s="457" t="s">
        <v>15747</v>
      </c>
      <c r="D1102" s="461">
        <v>782.36</v>
      </c>
      <c r="E1102" s="456" t="s">
        <v>28913</v>
      </c>
    </row>
    <row r="1103" spans="1:5" ht="30" customHeight="1" x14ac:dyDescent="0.25">
      <c r="A1103" s="455">
        <v>42731</v>
      </c>
      <c r="B1103" s="459" t="s">
        <v>30012</v>
      </c>
      <c r="C1103" s="457" t="s">
        <v>15747</v>
      </c>
      <c r="D1103" s="461">
        <v>778.06</v>
      </c>
      <c r="E1103" s="456" t="s">
        <v>28913</v>
      </c>
    </row>
    <row r="1104" spans="1:5" ht="30" customHeight="1" x14ac:dyDescent="0.25">
      <c r="A1104" s="455">
        <v>42732</v>
      </c>
      <c r="B1104" s="459" t="s">
        <v>30013</v>
      </c>
      <c r="C1104" s="457" t="s">
        <v>15747</v>
      </c>
      <c r="D1104" s="461">
        <v>835.2</v>
      </c>
      <c r="E1104" s="456" t="s">
        <v>28913</v>
      </c>
    </row>
    <row r="1105" spans="1:5" ht="30" customHeight="1" x14ac:dyDescent="0.25">
      <c r="A1105" s="455">
        <v>42733</v>
      </c>
      <c r="B1105" s="459" t="s">
        <v>30014</v>
      </c>
      <c r="C1105" s="457" t="s">
        <v>15747</v>
      </c>
      <c r="D1105" s="461">
        <v>792.19</v>
      </c>
      <c r="E1105" s="456" t="s">
        <v>28913</v>
      </c>
    </row>
    <row r="1106" spans="1:5" ht="30" customHeight="1" x14ac:dyDescent="0.25">
      <c r="A1106" s="455">
        <v>42734</v>
      </c>
      <c r="B1106" s="459" t="s">
        <v>30015</v>
      </c>
      <c r="C1106" s="457" t="s">
        <v>15747</v>
      </c>
      <c r="D1106" s="461">
        <v>958.41</v>
      </c>
      <c r="E1106" s="456" t="s">
        <v>28913</v>
      </c>
    </row>
    <row r="1107" spans="1:5" ht="30" customHeight="1" x14ac:dyDescent="0.25">
      <c r="A1107" s="455">
        <v>42735</v>
      </c>
      <c r="B1107" s="459" t="s">
        <v>30016</v>
      </c>
      <c r="C1107" s="457" t="s">
        <v>15747</v>
      </c>
      <c r="D1107" s="461">
        <v>906.69</v>
      </c>
      <c r="E1107" s="456" t="s">
        <v>28913</v>
      </c>
    </row>
    <row r="1108" spans="1:5" ht="30" customHeight="1" x14ac:dyDescent="0.25">
      <c r="A1108" s="455">
        <v>42736</v>
      </c>
      <c r="B1108" s="459" t="s">
        <v>30017</v>
      </c>
      <c r="C1108" s="457" t="s">
        <v>15747</v>
      </c>
      <c r="D1108" s="461">
        <v>1098.8800000000001</v>
      </c>
      <c r="E1108" s="456" t="s">
        <v>28913</v>
      </c>
    </row>
    <row r="1109" spans="1:5" ht="30" customHeight="1" x14ac:dyDescent="0.25">
      <c r="A1109" s="455">
        <v>42737</v>
      </c>
      <c r="B1109" s="459" t="s">
        <v>30018</v>
      </c>
      <c r="C1109" s="457" t="s">
        <v>15747</v>
      </c>
      <c r="D1109" s="461">
        <v>1032.5899999999999</v>
      </c>
      <c r="E1109" s="456" t="s">
        <v>28913</v>
      </c>
    </row>
    <row r="1110" spans="1:5" ht="30" customHeight="1" x14ac:dyDescent="0.25">
      <c r="A1110" s="455">
        <v>42738</v>
      </c>
      <c r="B1110" s="459" t="s">
        <v>30019</v>
      </c>
      <c r="C1110" s="457" t="s">
        <v>15747</v>
      </c>
      <c r="D1110" s="461">
        <v>1238.21</v>
      </c>
      <c r="E1110" s="456" t="s">
        <v>28913</v>
      </c>
    </row>
    <row r="1111" spans="1:5" ht="30" customHeight="1" x14ac:dyDescent="0.25">
      <c r="A1111" s="455">
        <v>42739</v>
      </c>
      <c r="B1111" s="459" t="s">
        <v>30020</v>
      </c>
      <c r="C1111" s="457" t="s">
        <v>15747</v>
      </c>
      <c r="D1111" s="461">
        <v>1312.59</v>
      </c>
      <c r="E1111" s="456" t="s">
        <v>28913</v>
      </c>
    </row>
    <row r="1112" spans="1:5" ht="30" customHeight="1" x14ac:dyDescent="0.25">
      <c r="A1112" s="455">
        <v>42740</v>
      </c>
      <c r="B1112" s="459" t="s">
        <v>30021</v>
      </c>
      <c r="C1112" s="457" t="s">
        <v>15747</v>
      </c>
      <c r="D1112" s="461">
        <v>1320.89</v>
      </c>
      <c r="E1112" s="456" t="s">
        <v>28913</v>
      </c>
    </row>
    <row r="1113" spans="1:5" ht="30" customHeight="1" x14ac:dyDescent="0.25">
      <c r="A1113" s="455">
        <v>42741</v>
      </c>
      <c r="B1113" s="459" t="s">
        <v>30022</v>
      </c>
      <c r="C1113" s="457" t="s">
        <v>15747</v>
      </c>
      <c r="D1113" s="461">
        <v>1414.27</v>
      </c>
      <c r="E1113" s="456" t="s">
        <v>28913</v>
      </c>
    </row>
    <row r="1114" spans="1:5" ht="30" customHeight="1" x14ac:dyDescent="0.25">
      <c r="A1114" s="455">
        <v>42742</v>
      </c>
      <c r="B1114" s="459" t="s">
        <v>30023</v>
      </c>
      <c r="C1114" s="457" t="s">
        <v>15747</v>
      </c>
      <c r="D1114" s="461">
        <v>1642.21</v>
      </c>
      <c r="E1114" s="456" t="s">
        <v>28913</v>
      </c>
    </row>
    <row r="1115" spans="1:5" ht="30" customHeight="1" x14ac:dyDescent="0.25">
      <c r="A1115" s="455">
        <v>42743</v>
      </c>
      <c r="B1115" s="459" t="s">
        <v>30024</v>
      </c>
      <c r="C1115" s="457" t="s">
        <v>15747</v>
      </c>
      <c r="D1115" s="461">
        <v>1789.72</v>
      </c>
      <c r="E1115" s="456" t="s">
        <v>28913</v>
      </c>
    </row>
    <row r="1116" spans="1:5" ht="30" customHeight="1" x14ac:dyDescent="0.25">
      <c r="A1116" s="455">
        <v>42744</v>
      </c>
      <c r="B1116" s="459" t="s">
        <v>30025</v>
      </c>
      <c r="C1116" s="457" t="s">
        <v>15747</v>
      </c>
      <c r="D1116" s="461">
        <v>1821.58</v>
      </c>
      <c r="E1116" s="456" t="s">
        <v>28913</v>
      </c>
    </row>
    <row r="1117" spans="1:5" ht="30" customHeight="1" x14ac:dyDescent="0.25">
      <c r="A1117" s="455">
        <v>42745</v>
      </c>
      <c r="B1117" s="459" t="s">
        <v>30026</v>
      </c>
      <c r="C1117" s="457" t="s">
        <v>15747</v>
      </c>
      <c r="D1117" s="461">
        <v>2008.38</v>
      </c>
      <c r="E1117" s="456" t="s">
        <v>28913</v>
      </c>
    </row>
    <row r="1118" spans="1:5" ht="30" customHeight="1" x14ac:dyDescent="0.25">
      <c r="A1118" s="455">
        <v>42746</v>
      </c>
      <c r="B1118" s="459" t="s">
        <v>30027</v>
      </c>
      <c r="C1118" s="457" t="s">
        <v>15747</v>
      </c>
      <c r="D1118" s="461">
        <v>2019.09</v>
      </c>
      <c r="E1118" s="456" t="s">
        <v>28913</v>
      </c>
    </row>
    <row r="1119" spans="1:5" ht="30" customHeight="1" x14ac:dyDescent="0.25">
      <c r="A1119" s="455">
        <v>42747</v>
      </c>
      <c r="B1119" s="459" t="s">
        <v>30028</v>
      </c>
      <c r="C1119" s="457" t="s">
        <v>15747</v>
      </c>
      <c r="D1119" s="461">
        <v>2290.4499999999998</v>
      </c>
      <c r="E1119" s="456" t="s">
        <v>28913</v>
      </c>
    </row>
    <row r="1120" spans="1:5" ht="30" customHeight="1" x14ac:dyDescent="0.25">
      <c r="A1120" s="455">
        <v>42748</v>
      </c>
      <c r="B1120" s="459" t="s">
        <v>30029</v>
      </c>
      <c r="C1120" s="457" t="s">
        <v>15747</v>
      </c>
      <c r="D1120" s="461">
        <v>100.47</v>
      </c>
      <c r="E1120" s="456" t="s">
        <v>28913</v>
      </c>
    </row>
    <row r="1121" spans="1:5" ht="30" customHeight="1" x14ac:dyDescent="0.25">
      <c r="A1121" s="455">
        <v>42749</v>
      </c>
      <c r="B1121" s="459" t="s">
        <v>30030</v>
      </c>
      <c r="C1121" s="457" t="s">
        <v>15747</v>
      </c>
      <c r="D1121" s="461">
        <v>105.64</v>
      </c>
      <c r="E1121" s="456" t="s">
        <v>28913</v>
      </c>
    </row>
    <row r="1122" spans="1:5" ht="30" customHeight="1" x14ac:dyDescent="0.25">
      <c r="A1122" s="455">
        <v>42750</v>
      </c>
      <c r="B1122" s="459" t="s">
        <v>30031</v>
      </c>
      <c r="C1122" s="457" t="s">
        <v>15747</v>
      </c>
      <c r="D1122" s="461">
        <v>124.6</v>
      </c>
      <c r="E1122" s="456" t="s">
        <v>28913</v>
      </c>
    </row>
    <row r="1123" spans="1:5" ht="30" customHeight="1" x14ac:dyDescent="0.25">
      <c r="A1123" s="455">
        <v>42751</v>
      </c>
      <c r="B1123" s="459" t="s">
        <v>30032</v>
      </c>
      <c r="C1123" s="457" t="s">
        <v>15747</v>
      </c>
      <c r="D1123" s="461">
        <v>130.36000000000001</v>
      </c>
      <c r="E1123" s="456" t="s">
        <v>28913</v>
      </c>
    </row>
    <row r="1124" spans="1:5" ht="30" customHeight="1" x14ac:dyDescent="0.25">
      <c r="A1124" s="455">
        <v>42752</v>
      </c>
      <c r="B1124" s="459" t="s">
        <v>30033</v>
      </c>
      <c r="C1124" s="457" t="s">
        <v>15747</v>
      </c>
      <c r="D1124" s="461">
        <v>180.34</v>
      </c>
      <c r="E1124" s="456" t="s">
        <v>28913</v>
      </c>
    </row>
    <row r="1125" spans="1:5" ht="30" customHeight="1" x14ac:dyDescent="0.25">
      <c r="A1125" s="455">
        <v>42753</v>
      </c>
      <c r="B1125" s="459" t="s">
        <v>30034</v>
      </c>
      <c r="C1125" s="457" t="s">
        <v>15747</v>
      </c>
      <c r="D1125" s="461">
        <v>180.04</v>
      </c>
      <c r="E1125" s="456" t="s">
        <v>28913</v>
      </c>
    </row>
    <row r="1126" spans="1:5" ht="30" customHeight="1" x14ac:dyDescent="0.25">
      <c r="A1126" s="455">
        <v>42754</v>
      </c>
      <c r="B1126" s="459" t="s">
        <v>30035</v>
      </c>
      <c r="C1126" s="457" t="s">
        <v>15747</v>
      </c>
      <c r="D1126" s="461">
        <v>284.66000000000003</v>
      </c>
      <c r="E1126" s="456" t="s">
        <v>28913</v>
      </c>
    </row>
    <row r="1127" spans="1:5" ht="30" customHeight="1" x14ac:dyDescent="0.25">
      <c r="A1127" s="455">
        <v>42755</v>
      </c>
      <c r="B1127" s="459" t="s">
        <v>30036</v>
      </c>
      <c r="C1127" s="457" t="s">
        <v>15747</v>
      </c>
      <c r="D1127" s="461">
        <v>294.64</v>
      </c>
      <c r="E1127" s="456" t="s">
        <v>28913</v>
      </c>
    </row>
    <row r="1128" spans="1:5" ht="30" customHeight="1" x14ac:dyDescent="0.25">
      <c r="A1128" s="455">
        <v>42756</v>
      </c>
      <c r="B1128" s="459" t="s">
        <v>30037</v>
      </c>
      <c r="C1128" s="457" t="s">
        <v>15747</v>
      </c>
      <c r="D1128" s="461">
        <v>150.44</v>
      </c>
      <c r="E1128" s="456" t="s">
        <v>28913</v>
      </c>
    </row>
    <row r="1129" spans="1:5" ht="30" customHeight="1" x14ac:dyDescent="0.25">
      <c r="A1129" s="455">
        <v>42757</v>
      </c>
      <c r="B1129" s="459" t="s">
        <v>30038</v>
      </c>
      <c r="C1129" s="457" t="s">
        <v>15747</v>
      </c>
      <c r="D1129" s="461">
        <v>205.19</v>
      </c>
      <c r="E1129" s="456" t="s">
        <v>28913</v>
      </c>
    </row>
    <row r="1130" spans="1:5" ht="30" customHeight="1" x14ac:dyDescent="0.25">
      <c r="A1130" s="455">
        <v>42759</v>
      </c>
      <c r="B1130" s="459" t="s">
        <v>30039</v>
      </c>
      <c r="C1130" s="457" t="s">
        <v>15747</v>
      </c>
      <c r="D1130" s="461">
        <v>211.56</v>
      </c>
      <c r="E1130" s="456" t="s">
        <v>28913</v>
      </c>
    </row>
    <row r="1131" spans="1:5" ht="30" customHeight="1" x14ac:dyDescent="0.25">
      <c r="A1131" s="455">
        <v>42760</v>
      </c>
      <c r="B1131" s="459" t="s">
        <v>30040</v>
      </c>
      <c r="C1131" s="457" t="s">
        <v>15747</v>
      </c>
      <c r="D1131" s="461">
        <v>273.5</v>
      </c>
      <c r="E1131" s="456" t="s">
        <v>28913</v>
      </c>
    </row>
    <row r="1132" spans="1:5" ht="30" customHeight="1" x14ac:dyDescent="0.25">
      <c r="A1132" s="455">
        <v>42761</v>
      </c>
      <c r="B1132" s="459" t="s">
        <v>30041</v>
      </c>
      <c r="C1132" s="457" t="s">
        <v>15747</v>
      </c>
      <c r="D1132" s="461">
        <v>285.67</v>
      </c>
      <c r="E1132" s="456" t="s">
        <v>28913</v>
      </c>
    </row>
    <row r="1133" spans="1:5" ht="30" customHeight="1" x14ac:dyDescent="0.25">
      <c r="A1133" s="455">
        <v>42762</v>
      </c>
      <c r="B1133" s="459" t="s">
        <v>30042</v>
      </c>
      <c r="C1133" s="457" t="s">
        <v>15747</v>
      </c>
      <c r="D1133" s="461">
        <v>310.39</v>
      </c>
      <c r="E1133" s="456" t="s">
        <v>28913</v>
      </c>
    </row>
    <row r="1134" spans="1:5" ht="30" customHeight="1" x14ac:dyDescent="0.25">
      <c r="A1134" s="455">
        <v>42763</v>
      </c>
      <c r="B1134" s="459" t="s">
        <v>30043</v>
      </c>
      <c r="C1134" s="457" t="s">
        <v>15747</v>
      </c>
      <c r="D1134" s="461">
        <v>306.36</v>
      </c>
      <c r="E1134" s="456" t="s">
        <v>28913</v>
      </c>
    </row>
    <row r="1135" spans="1:5" ht="30" customHeight="1" x14ac:dyDescent="0.25">
      <c r="A1135" s="455">
        <v>42764</v>
      </c>
      <c r="B1135" s="459" t="s">
        <v>30044</v>
      </c>
      <c r="C1135" s="457" t="s">
        <v>15747</v>
      </c>
      <c r="D1135" s="461">
        <v>594.82000000000005</v>
      </c>
      <c r="E1135" s="456" t="s">
        <v>28913</v>
      </c>
    </row>
    <row r="1136" spans="1:5" ht="30" customHeight="1" x14ac:dyDescent="0.25">
      <c r="A1136" s="455">
        <v>42765</v>
      </c>
      <c r="B1136" s="459" t="s">
        <v>30045</v>
      </c>
      <c r="C1136" s="457" t="s">
        <v>15747</v>
      </c>
      <c r="D1136" s="461">
        <v>592.66</v>
      </c>
      <c r="E1136" s="456" t="s">
        <v>28913</v>
      </c>
    </row>
    <row r="1137" spans="1:5" ht="30" customHeight="1" x14ac:dyDescent="0.25">
      <c r="A1137" s="455">
        <v>42766</v>
      </c>
      <c r="B1137" s="459" t="s">
        <v>30046</v>
      </c>
      <c r="C1137" s="457" t="s">
        <v>15747</v>
      </c>
      <c r="D1137" s="461">
        <v>621.23</v>
      </c>
      <c r="E1137" s="456" t="s">
        <v>28913</v>
      </c>
    </row>
    <row r="1138" spans="1:5" ht="30" customHeight="1" x14ac:dyDescent="0.25">
      <c r="A1138" s="455">
        <v>42767</v>
      </c>
      <c r="B1138" s="459" t="s">
        <v>30047</v>
      </c>
      <c r="C1138" s="457" t="s">
        <v>15747</v>
      </c>
      <c r="D1138" s="461">
        <v>599.73</v>
      </c>
      <c r="E1138" s="456" t="s">
        <v>28913</v>
      </c>
    </row>
    <row r="1139" spans="1:5" ht="30" customHeight="1" x14ac:dyDescent="0.25">
      <c r="A1139" s="455">
        <v>42768</v>
      </c>
      <c r="B1139" s="459" t="s">
        <v>30048</v>
      </c>
      <c r="C1139" s="457" t="s">
        <v>15747</v>
      </c>
      <c r="D1139" s="461">
        <v>775.27</v>
      </c>
      <c r="E1139" s="456" t="s">
        <v>28913</v>
      </c>
    </row>
    <row r="1140" spans="1:5" ht="30" customHeight="1" x14ac:dyDescent="0.25">
      <c r="A1140" s="455">
        <v>42769</v>
      </c>
      <c r="B1140" s="459" t="s">
        <v>30049</v>
      </c>
      <c r="C1140" s="457" t="s">
        <v>15747</v>
      </c>
      <c r="D1140" s="461">
        <v>784.28</v>
      </c>
      <c r="E1140" s="456" t="s">
        <v>28913</v>
      </c>
    </row>
    <row r="1141" spans="1:5" ht="30" customHeight="1" x14ac:dyDescent="0.25">
      <c r="A1141" s="455">
        <v>42770</v>
      </c>
      <c r="B1141" s="459" t="s">
        <v>30050</v>
      </c>
      <c r="C1141" s="457" t="s">
        <v>15747</v>
      </c>
      <c r="D1141" s="461">
        <v>845.51</v>
      </c>
      <c r="E1141" s="456" t="s">
        <v>28913</v>
      </c>
    </row>
    <row r="1142" spans="1:5" ht="30" customHeight="1" x14ac:dyDescent="0.25">
      <c r="A1142" s="455">
        <v>42771</v>
      </c>
      <c r="B1142" s="459" t="s">
        <v>30051</v>
      </c>
      <c r="C1142" s="457" t="s">
        <v>15747</v>
      </c>
      <c r="D1142" s="461">
        <v>812.36</v>
      </c>
      <c r="E1142" s="456" t="s">
        <v>28913</v>
      </c>
    </row>
    <row r="1143" spans="1:5" ht="30" customHeight="1" x14ac:dyDescent="0.25">
      <c r="A1143" s="455">
        <v>42772</v>
      </c>
      <c r="B1143" s="459" t="s">
        <v>30052</v>
      </c>
      <c r="C1143" s="457" t="s">
        <v>15747</v>
      </c>
      <c r="D1143" s="461">
        <v>1054.44</v>
      </c>
      <c r="E1143" s="456" t="s">
        <v>28913</v>
      </c>
    </row>
    <row r="1144" spans="1:5" ht="30" customHeight="1" x14ac:dyDescent="0.25">
      <c r="A1144" s="455">
        <v>42773</v>
      </c>
      <c r="B1144" s="459" t="s">
        <v>30053</v>
      </c>
      <c r="C1144" s="457" t="s">
        <v>15747</v>
      </c>
      <c r="D1144" s="461">
        <v>1043.3900000000001</v>
      </c>
      <c r="E1144" s="456" t="s">
        <v>28913</v>
      </c>
    </row>
    <row r="1145" spans="1:5" ht="30" customHeight="1" x14ac:dyDescent="0.25">
      <c r="A1145" s="455">
        <v>42774</v>
      </c>
      <c r="B1145" s="459" t="s">
        <v>30054</v>
      </c>
      <c r="C1145" s="457" t="s">
        <v>15747</v>
      </c>
      <c r="D1145" s="461">
        <v>1047.54</v>
      </c>
      <c r="E1145" s="456" t="s">
        <v>28913</v>
      </c>
    </row>
    <row r="1146" spans="1:5" ht="30" customHeight="1" x14ac:dyDescent="0.25">
      <c r="A1146" s="455">
        <v>42775</v>
      </c>
      <c r="B1146" s="459" t="s">
        <v>30055</v>
      </c>
      <c r="C1146" s="457" t="s">
        <v>15747</v>
      </c>
      <c r="D1146" s="461">
        <v>1094.23</v>
      </c>
      <c r="E1146" s="456" t="s">
        <v>28913</v>
      </c>
    </row>
    <row r="1147" spans="1:5" ht="30" customHeight="1" x14ac:dyDescent="0.25">
      <c r="A1147" s="455">
        <v>42776</v>
      </c>
      <c r="B1147" s="459" t="s">
        <v>30056</v>
      </c>
      <c r="C1147" s="457" t="s">
        <v>15747</v>
      </c>
      <c r="D1147" s="461">
        <v>165.21</v>
      </c>
      <c r="E1147" s="456" t="s">
        <v>28913</v>
      </c>
    </row>
    <row r="1148" spans="1:5" ht="30" customHeight="1" x14ac:dyDescent="0.25">
      <c r="A1148" s="455">
        <v>42777</v>
      </c>
      <c r="B1148" s="459" t="s">
        <v>30057</v>
      </c>
      <c r="C1148" s="457" t="s">
        <v>15747</v>
      </c>
      <c r="D1148" s="461">
        <v>177.38</v>
      </c>
      <c r="E1148" s="456" t="s">
        <v>28913</v>
      </c>
    </row>
    <row r="1149" spans="1:5" ht="30" customHeight="1" x14ac:dyDescent="0.25">
      <c r="A1149" s="455">
        <v>42778</v>
      </c>
      <c r="B1149" s="459" t="s">
        <v>30058</v>
      </c>
      <c r="C1149" s="457" t="s">
        <v>15747</v>
      </c>
      <c r="D1149" s="461">
        <v>202.1</v>
      </c>
      <c r="E1149" s="456" t="s">
        <v>28913</v>
      </c>
    </row>
    <row r="1150" spans="1:5" ht="30" customHeight="1" x14ac:dyDescent="0.25">
      <c r="A1150" s="455">
        <v>42779</v>
      </c>
      <c r="B1150" s="459" t="s">
        <v>30059</v>
      </c>
      <c r="C1150" s="457" t="s">
        <v>15747</v>
      </c>
      <c r="D1150" s="461">
        <v>198.07</v>
      </c>
      <c r="E1150" s="456" t="s">
        <v>28913</v>
      </c>
    </row>
    <row r="1151" spans="1:5" ht="30" customHeight="1" x14ac:dyDescent="0.25">
      <c r="A1151" s="455">
        <v>42780</v>
      </c>
      <c r="B1151" s="459" t="s">
        <v>30060</v>
      </c>
      <c r="C1151" s="457" t="s">
        <v>15747</v>
      </c>
      <c r="D1151" s="461">
        <v>441.99</v>
      </c>
      <c r="E1151" s="456" t="s">
        <v>28913</v>
      </c>
    </row>
    <row r="1152" spans="1:5" ht="30" customHeight="1" x14ac:dyDescent="0.25">
      <c r="A1152" s="455">
        <v>42781</v>
      </c>
      <c r="B1152" s="459" t="s">
        <v>30061</v>
      </c>
      <c r="C1152" s="457" t="s">
        <v>15747</v>
      </c>
      <c r="D1152" s="461">
        <v>439.84</v>
      </c>
      <c r="E1152" s="456" t="s">
        <v>28913</v>
      </c>
    </row>
    <row r="1153" spans="1:5" ht="30" customHeight="1" x14ac:dyDescent="0.25">
      <c r="A1153" s="455">
        <v>42782</v>
      </c>
      <c r="B1153" s="459" t="s">
        <v>30062</v>
      </c>
      <c r="C1153" s="457" t="s">
        <v>15747</v>
      </c>
      <c r="D1153" s="461">
        <v>468.41</v>
      </c>
      <c r="E1153" s="456" t="s">
        <v>28913</v>
      </c>
    </row>
    <row r="1154" spans="1:5" ht="30" customHeight="1" x14ac:dyDescent="0.25">
      <c r="A1154" s="455">
        <v>42783</v>
      </c>
      <c r="B1154" s="459" t="s">
        <v>30063</v>
      </c>
      <c r="C1154" s="457" t="s">
        <v>15747</v>
      </c>
      <c r="D1154" s="461">
        <v>446.91</v>
      </c>
      <c r="E1154" s="456" t="s">
        <v>28913</v>
      </c>
    </row>
    <row r="1155" spans="1:5" ht="30" customHeight="1" x14ac:dyDescent="0.25">
      <c r="A1155" s="455">
        <v>42784</v>
      </c>
      <c r="B1155" s="459" t="s">
        <v>30064</v>
      </c>
      <c r="C1155" s="457" t="s">
        <v>15747</v>
      </c>
      <c r="D1155" s="461">
        <v>528.91999999999996</v>
      </c>
      <c r="E1155" s="456" t="s">
        <v>28913</v>
      </c>
    </row>
    <row r="1156" spans="1:5" ht="30" customHeight="1" x14ac:dyDescent="0.25">
      <c r="A1156" s="455">
        <v>42785</v>
      </c>
      <c r="B1156" s="459" t="s">
        <v>30065</v>
      </c>
      <c r="C1156" s="457" t="s">
        <v>15747</v>
      </c>
      <c r="D1156" s="461">
        <v>537.92999999999995</v>
      </c>
      <c r="E1156" s="456" t="s">
        <v>28913</v>
      </c>
    </row>
    <row r="1157" spans="1:5" ht="30" customHeight="1" x14ac:dyDescent="0.25">
      <c r="A1157" s="455">
        <v>42786</v>
      </c>
      <c r="B1157" s="459" t="s">
        <v>30066</v>
      </c>
      <c r="C1157" s="457" t="s">
        <v>15747</v>
      </c>
      <c r="D1157" s="461">
        <v>599.16</v>
      </c>
      <c r="E1157" s="456" t="s">
        <v>28913</v>
      </c>
    </row>
    <row r="1158" spans="1:5" ht="30" customHeight="1" x14ac:dyDescent="0.25">
      <c r="A1158" s="455">
        <v>42787</v>
      </c>
      <c r="B1158" s="459" t="s">
        <v>30067</v>
      </c>
      <c r="C1158" s="457" t="s">
        <v>15747</v>
      </c>
      <c r="D1158" s="461">
        <v>566.01</v>
      </c>
      <c r="E1158" s="456" t="s">
        <v>28913</v>
      </c>
    </row>
    <row r="1159" spans="1:5" ht="30" customHeight="1" x14ac:dyDescent="0.25">
      <c r="A1159" s="455">
        <v>42788</v>
      </c>
      <c r="B1159" s="459" t="s">
        <v>30068</v>
      </c>
      <c r="C1159" s="457" t="s">
        <v>15747</v>
      </c>
      <c r="D1159" s="461">
        <v>668.82</v>
      </c>
      <c r="E1159" s="456" t="s">
        <v>28913</v>
      </c>
    </row>
    <row r="1160" spans="1:5" ht="30" customHeight="1" x14ac:dyDescent="0.25">
      <c r="A1160" s="455">
        <v>42789</v>
      </c>
      <c r="B1160" s="459" t="s">
        <v>30069</v>
      </c>
      <c r="C1160" s="457" t="s">
        <v>15747</v>
      </c>
      <c r="D1160" s="461">
        <v>721.06</v>
      </c>
      <c r="E1160" s="456" t="s">
        <v>28913</v>
      </c>
    </row>
    <row r="1161" spans="1:5" ht="30" customHeight="1" x14ac:dyDescent="0.25">
      <c r="A1161" s="455">
        <v>42790</v>
      </c>
      <c r="B1161" s="459" t="s">
        <v>30070</v>
      </c>
      <c r="C1161" s="457" t="s">
        <v>15747</v>
      </c>
      <c r="D1161" s="461">
        <v>710</v>
      </c>
      <c r="E1161" s="456" t="s">
        <v>28913</v>
      </c>
    </row>
    <row r="1162" spans="1:5" ht="30" customHeight="1" x14ac:dyDescent="0.25">
      <c r="A1162" s="455">
        <v>42791</v>
      </c>
      <c r="B1162" s="459" t="s">
        <v>30071</v>
      </c>
      <c r="C1162" s="457" t="s">
        <v>15747</v>
      </c>
      <c r="D1162" s="461">
        <v>714.15</v>
      </c>
      <c r="E1162" s="456" t="s">
        <v>28913</v>
      </c>
    </row>
    <row r="1163" spans="1:5" ht="30" customHeight="1" x14ac:dyDescent="0.25">
      <c r="A1163" s="455">
        <v>42792</v>
      </c>
      <c r="B1163" s="459" t="s">
        <v>30072</v>
      </c>
      <c r="C1163" s="457" t="s">
        <v>15747</v>
      </c>
      <c r="D1163" s="461">
        <v>760.85</v>
      </c>
      <c r="E1163" s="456" t="s">
        <v>28913</v>
      </c>
    </row>
    <row r="1164" spans="1:5" ht="30" customHeight="1" x14ac:dyDescent="0.25">
      <c r="A1164" s="455">
        <v>42793</v>
      </c>
      <c r="B1164" s="459" t="s">
        <v>30073</v>
      </c>
      <c r="C1164" s="457" t="s">
        <v>15747</v>
      </c>
      <c r="D1164" s="461">
        <v>874.82</v>
      </c>
      <c r="E1164" s="456" t="s">
        <v>28913</v>
      </c>
    </row>
    <row r="1165" spans="1:5" ht="30" customHeight="1" x14ac:dyDescent="0.25">
      <c r="A1165" s="455">
        <v>42794</v>
      </c>
      <c r="B1165" s="459" t="s">
        <v>30074</v>
      </c>
      <c r="C1165" s="457" t="s">
        <v>15747</v>
      </c>
      <c r="D1165" s="461">
        <v>944.6</v>
      </c>
      <c r="E1165" s="456" t="s">
        <v>28913</v>
      </c>
    </row>
    <row r="1166" spans="1:5" ht="30" customHeight="1" x14ac:dyDescent="0.25">
      <c r="A1166" s="455">
        <v>42758</v>
      </c>
      <c r="B1166" s="459" t="s">
        <v>30075</v>
      </c>
      <c r="C1166" s="457" t="s">
        <v>15747</v>
      </c>
      <c r="D1166" s="461">
        <v>960.53</v>
      </c>
      <c r="E1166" s="456" t="s">
        <v>28913</v>
      </c>
    </row>
    <row r="1167" spans="1:5" ht="30" customHeight="1" x14ac:dyDescent="0.25">
      <c r="A1167" s="455">
        <v>42795</v>
      </c>
      <c r="B1167" s="459" t="s">
        <v>30076</v>
      </c>
      <c r="C1167" s="457" t="s">
        <v>15747</v>
      </c>
      <c r="D1167" s="461">
        <v>1053.93</v>
      </c>
      <c r="E1167" s="456" t="s">
        <v>28913</v>
      </c>
    </row>
    <row r="1168" spans="1:5" ht="30" customHeight="1" x14ac:dyDescent="0.25">
      <c r="A1168" s="455">
        <v>42796</v>
      </c>
      <c r="B1168" s="459" t="s">
        <v>30077</v>
      </c>
      <c r="C1168" s="457" t="s">
        <v>15747</v>
      </c>
      <c r="D1168" s="461">
        <v>1059.28</v>
      </c>
      <c r="E1168" s="456" t="s">
        <v>28913</v>
      </c>
    </row>
    <row r="1169" spans="1:5" ht="30" customHeight="1" x14ac:dyDescent="0.25">
      <c r="A1169" s="455">
        <v>42797</v>
      </c>
      <c r="B1169" s="459" t="s">
        <v>30078</v>
      </c>
      <c r="C1169" s="457" t="s">
        <v>15747</v>
      </c>
      <c r="D1169" s="461">
        <v>1194.96</v>
      </c>
      <c r="E1169" s="456" t="s">
        <v>28913</v>
      </c>
    </row>
    <row r="1170" spans="1:5" ht="30" customHeight="1" x14ac:dyDescent="0.25">
      <c r="A1170" s="455">
        <v>42798</v>
      </c>
      <c r="B1170" s="459" t="s">
        <v>30079</v>
      </c>
      <c r="C1170" s="457" t="s">
        <v>15747</v>
      </c>
      <c r="D1170" s="461">
        <v>491.69</v>
      </c>
      <c r="E1170" s="456" t="s">
        <v>28913</v>
      </c>
    </row>
    <row r="1171" spans="1:5" ht="30" customHeight="1" x14ac:dyDescent="0.25">
      <c r="A1171" s="455">
        <v>42799</v>
      </c>
      <c r="B1171" s="459" t="s">
        <v>30080</v>
      </c>
      <c r="C1171" s="457" t="s">
        <v>15747</v>
      </c>
      <c r="D1171" s="461">
        <v>528.21</v>
      </c>
      <c r="E1171" s="456" t="s">
        <v>28913</v>
      </c>
    </row>
    <row r="1172" spans="1:5" ht="30" customHeight="1" x14ac:dyDescent="0.25">
      <c r="A1172" s="455">
        <v>42800</v>
      </c>
      <c r="B1172" s="459" t="s">
        <v>30081</v>
      </c>
      <c r="C1172" s="457" t="s">
        <v>15747</v>
      </c>
      <c r="D1172" s="461">
        <v>602.37</v>
      </c>
      <c r="E1172" s="456" t="s">
        <v>28913</v>
      </c>
    </row>
    <row r="1173" spans="1:5" ht="30" customHeight="1" x14ac:dyDescent="0.25">
      <c r="A1173" s="455">
        <v>42801</v>
      </c>
      <c r="B1173" s="459" t="s">
        <v>30082</v>
      </c>
      <c r="C1173" s="457" t="s">
        <v>15747</v>
      </c>
      <c r="D1173" s="461">
        <v>590.28</v>
      </c>
      <c r="E1173" s="456" t="s">
        <v>28913</v>
      </c>
    </row>
    <row r="1174" spans="1:5" ht="30" customHeight="1" x14ac:dyDescent="0.25">
      <c r="A1174" s="455">
        <v>42802</v>
      </c>
      <c r="B1174" s="459" t="s">
        <v>30083</v>
      </c>
      <c r="C1174" s="457" t="s">
        <v>15747</v>
      </c>
      <c r="D1174" s="461">
        <v>1127.08</v>
      </c>
      <c r="E1174" s="456" t="s">
        <v>28913</v>
      </c>
    </row>
    <row r="1175" spans="1:5" ht="30" customHeight="1" x14ac:dyDescent="0.25">
      <c r="A1175" s="455">
        <v>42803</v>
      </c>
      <c r="B1175" s="459" t="s">
        <v>30084</v>
      </c>
      <c r="C1175" s="457" t="s">
        <v>15747</v>
      </c>
      <c r="D1175" s="461">
        <v>1120.6199999999999</v>
      </c>
      <c r="E1175" s="456" t="s">
        <v>28913</v>
      </c>
    </row>
    <row r="1176" spans="1:5" ht="30" customHeight="1" x14ac:dyDescent="0.25">
      <c r="A1176" s="455">
        <v>42804</v>
      </c>
      <c r="B1176" s="459" t="s">
        <v>30085</v>
      </c>
      <c r="C1176" s="457" t="s">
        <v>15747</v>
      </c>
      <c r="D1176" s="461">
        <v>1206.33</v>
      </c>
      <c r="E1176" s="456" t="s">
        <v>28913</v>
      </c>
    </row>
    <row r="1177" spans="1:5" ht="30" customHeight="1" x14ac:dyDescent="0.25">
      <c r="A1177" s="455">
        <v>42805</v>
      </c>
      <c r="B1177" s="459" t="s">
        <v>30086</v>
      </c>
      <c r="C1177" s="457" t="s">
        <v>15747</v>
      </c>
      <c r="D1177" s="461">
        <v>1141.81</v>
      </c>
      <c r="E1177" s="456" t="s">
        <v>28913</v>
      </c>
    </row>
    <row r="1178" spans="1:5" ht="30" customHeight="1" x14ac:dyDescent="0.25">
      <c r="A1178" s="455">
        <v>42806</v>
      </c>
      <c r="B1178" s="459" t="s">
        <v>30087</v>
      </c>
      <c r="C1178" s="457" t="s">
        <v>15747</v>
      </c>
      <c r="D1178" s="461">
        <v>1387.87</v>
      </c>
      <c r="E1178" s="456" t="s">
        <v>28913</v>
      </c>
    </row>
    <row r="1179" spans="1:5" ht="30" customHeight="1" x14ac:dyDescent="0.25">
      <c r="A1179" s="455">
        <v>42807</v>
      </c>
      <c r="B1179" s="459" t="s">
        <v>30088</v>
      </c>
      <c r="C1179" s="457" t="s">
        <v>15747</v>
      </c>
      <c r="D1179" s="461">
        <v>1414.89</v>
      </c>
      <c r="E1179" s="456" t="s">
        <v>28913</v>
      </c>
    </row>
    <row r="1180" spans="1:5" ht="30" customHeight="1" x14ac:dyDescent="0.25">
      <c r="A1180" s="455">
        <v>42808</v>
      </c>
      <c r="B1180" s="459" t="s">
        <v>30089</v>
      </c>
      <c r="C1180" s="457" t="s">
        <v>15747</v>
      </c>
      <c r="D1180" s="461">
        <v>1598.57</v>
      </c>
      <c r="E1180" s="456" t="s">
        <v>28913</v>
      </c>
    </row>
    <row r="1181" spans="1:5" ht="30" customHeight="1" x14ac:dyDescent="0.25">
      <c r="A1181" s="455">
        <v>42809</v>
      </c>
      <c r="B1181" s="459" t="s">
        <v>30090</v>
      </c>
      <c r="C1181" s="457" t="s">
        <v>15747</v>
      </c>
      <c r="D1181" s="461">
        <v>1499.13</v>
      </c>
      <c r="E1181" s="456" t="s">
        <v>28913</v>
      </c>
    </row>
    <row r="1182" spans="1:5" ht="30" customHeight="1" x14ac:dyDescent="0.25">
      <c r="A1182" s="455">
        <v>42810</v>
      </c>
      <c r="B1182" s="459" t="s">
        <v>30091</v>
      </c>
      <c r="C1182" s="457" t="s">
        <v>15747</v>
      </c>
      <c r="D1182" s="461">
        <v>1807.56</v>
      </c>
      <c r="E1182" s="456" t="s">
        <v>28913</v>
      </c>
    </row>
    <row r="1183" spans="1:5" ht="30" customHeight="1" x14ac:dyDescent="0.25">
      <c r="A1183" s="455">
        <v>42811</v>
      </c>
      <c r="B1183" s="459" t="s">
        <v>30092</v>
      </c>
      <c r="C1183" s="457" t="s">
        <v>15747</v>
      </c>
      <c r="D1183" s="461">
        <v>1964.25</v>
      </c>
      <c r="E1183" s="456" t="s">
        <v>28913</v>
      </c>
    </row>
    <row r="1184" spans="1:5" ht="30" customHeight="1" x14ac:dyDescent="0.25">
      <c r="A1184" s="455">
        <v>42812</v>
      </c>
      <c r="B1184" s="459" t="s">
        <v>30093</v>
      </c>
      <c r="C1184" s="457" t="s">
        <v>15747</v>
      </c>
      <c r="D1184" s="461">
        <v>1931.08</v>
      </c>
      <c r="E1184" s="456" t="s">
        <v>28913</v>
      </c>
    </row>
    <row r="1185" spans="1:5" ht="30" customHeight="1" x14ac:dyDescent="0.25">
      <c r="A1185" s="455">
        <v>42813</v>
      </c>
      <c r="B1185" s="459" t="s">
        <v>30094</v>
      </c>
      <c r="C1185" s="457" t="s">
        <v>15747</v>
      </c>
      <c r="D1185" s="461">
        <v>1943.52</v>
      </c>
      <c r="E1185" s="456" t="s">
        <v>28913</v>
      </c>
    </row>
    <row r="1186" spans="1:5" ht="30" customHeight="1" x14ac:dyDescent="0.25">
      <c r="A1186" s="455">
        <v>42814</v>
      </c>
      <c r="B1186" s="459" t="s">
        <v>30095</v>
      </c>
      <c r="C1186" s="457" t="s">
        <v>15747</v>
      </c>
      <c r="D1186" s="461">
        <v>2083.6</v>
      </c>
      <c r="E1186" s="456" t="s">
        <v>28913</v>
      </c>
    </row>
    <row r="1187" spans="1:5" ht="30" customHeight="1" x14ac:dyDescent="0.25">
      <c r="A1187" s="455">
        <v>42815</v>
      </c>
      <c r="B1187" s="459" t="s">
        <v>30096</v>
      </c>
      <c r="C1187" s="457" t="s">
        <v>15747</v>
      </c>
      <c r="D1187" s="461">
        <v>2425.5100000000002</v>
      </c>
      <c r="E1187" s="456" t="s">
        <v>28913</v>
      </c>
    </row>
    <row r="1188" spans="1:5" ht="30" customHeight="1" x14ac:dyDescent="0.25">
      <c r="A1188" s="455">
        <v>42816</v>
      </c>
      <c r="B1188" s="459" t="s">
        <v>30097</v>
      </c>
      <c r="C1188" s="457" t="s">
        <v>15747</v>
      </c>
      <c r="D1188" s="461">
        <v>2634.85</v>
      </c>
      <c r="E1188" s="456" t="s">
        <v>28913</v>
      </c>
    </row>
    <row r="1189" spans="1:5" ht="30" customHeight="1" x14ac:dyDescent="0.25">
      <c r="A1189" s="455">
        <v>42817</v>
      </c>
      <c r="B1189" s="459" t="s">
        <v>30098</v>
      </c>
      <c r="C1189" s="457" t="s">
        <v>15747</v>
      </c>
      <c r="D1189" s="461">
        <v>2682.65</v>
      </c>
      <c r="E1189" s="456" t="s">
        <v>28913</v>
      </c>
    </row>
    <row r="1190" spans="1:5" ht="30" customHeight="1" x14ac:dyDescent="0.25">
      <c r="A1190" s="455">
        <v>42818</v>
      </c>
      <c r="B1190" s="459" t="s">
        <v>30099</v>
      </c>
      <c r="C1190" s="457" t="s">
        <v>15747</v>
      </c>
      <c r="D1190" s="461">
        <v>2962.84</v>
      </c>
      <c r="E1190" s="456" t="s">
        <v>28913</v>
      </c>
    </row>
    <row r="1191" spans="1:5" ht="30" customHeight="1" x14ac:dyDescent="0.25">
      <c r="A1191" s="455">
        <v>42819</v>
      </c>
      <c r="B1191" s="459" t="s">
        <v>30100</v>
      </c>
      <c r="C1191" s="457" t="s">
        <v>15747</v>
      </c>
      <c r="D1191" s="461">
        <v>2978.91</v>
      </c>
      <c r="E1191" s="456" t="s">
        <v>28913</v>
      </c>
    </row>
    <row r="1192" spans="1:5" ht="30" customHeight="1" x14ac:dyDescent="0.25">
      <c r="A1192" s="455">
        <v>42820</v>
      </c>
      <c r="B1192" s="459" t="s">
        <v>30101</v>
      </c>
      <c r="C1192" s="457" t="s">
        <v>15747</v>
      </c>
      <c r="D1192" s="461">
        <v>3385.96</v>
      </c>
      <c r="E1192" s="456" t="s">
        <v>28913</v>
      </c>
    </row>
    <row r="1193" spans="1:5" ht="30" customHeight="1" x14ac:dyDescent="0.2">
      <c r="A1193" s="455">
        <v>41321</v>
      </c>
      <c r="B1193" s="456" t="s">
        <v>30102</v>
      </c>
      <c r="C1193" s="457" t="s">
        <v>15747</v>
      </c>
      <c r="D1193" s="461">
        <v>5507.39</v>
      </c>
      <c r="E1193" s="458"/>
    </row>
    <row r="1194" spans="1:5" ht="30" customHeight="1" x14ac:dyDescent="0.2">
      <c r="A1194" s="455">
        <v>42821</v>
      </c>
      <c r="B1194" s="456" t="s">
        <v>30103</v>
      </c>
      <c r="C1194" s="457" t="s">
        <v>15747</v>
      </c>
      <c r="D1194" s="461">
        <v>4262.92</v>
      </c>
      <c r="E1194" s="458"/>
    </row>
    <row r="1195" spans="1:5" ht="30" customHeight="1" x14ac:dyDescent="0.2">
      <c r="A1195" s="455">
        <v>42822</v>
      </c>
      <c r="B1195" s="456" t="s">
        <v>30104</v>
      </c>
      <c r="C1195" s="457" t="s">
        <v>15747</v>
      </c>
      <c r="D1195" s="461">
        <v>4463.07</v>
      </c>
      <c r="E1195" s="458"/>
    </row>
    <row r="1196" spans="1:5" ht="30" customHeight="1" x14ac:dyDescent="0.2">
      <c r="A1196" s="455">
        <v>42823</v>
      </c>
      <c r="B1196" s="456" t="s">
        <v>30105</v>
      </c>
      <c r="C1196" s="457" t="s">
        <v>15747</v>
      </c>
      <c r="D1196" s="461">
        <v>6165.82</v>
      </c>
      <c r="E1196" s="458"/>
    </row>
    <row r="1197" spans="1:5" ht="30" customHeight="1" x14ac:dyDescent="0.2">
      <c r="A1197" s="455">
        <v>42824</v>
      </c>
      <c r="B1197" s="456" t="s">
        <v>30106</v>
      </c>
      <c r="C1197" s="457" t="s">
        <v>15747</v>
      </c>
      <c r="D1197" s="461">
        <v>6125.06</v>
      </c>
      <c r="E1197" s="458"/>
    </row>
    <row r="1198" spans="1:5" ht="30" customHeight="1" x14ac:dyDescent="0.2">
      <c r="A1198" s="455">
        <v>42825</v>
      </c>
      <c r="B1198" s="456" t="s">
        <v>30107</v>
      </c>
      <c r="C1198" s="457" t="s">
        <v>15747</v>
      </c>
      <c r="D1198" s="461">
        <v>6871.29</v>
      </c>
      <c r="E1198" s="458"/>
    </row>
    <row r="1199" spans="1:5" ht="30" customHeight="1" x14ac:dyDescent="0.2">
      <c r="A1199" s="455">
        <v>40600</v>
      </c>
      <c r="B1199" s="456" t="s">
        <v>30108</v>
      </c>
      <c r="C1199" s="457" t="s">
        <v>15747</v>
      </c>
      <c r="D1199" s="461">
        <v>9058.7099999999991</v>
      </c>
      <c r="E1199" s="458"/>
    </row>
    <row r="1200" spans="1:5" ht="30" customHeight="1" x14ac:dyDescent="0.2">
      <c r="A1200" s="455">
        <v>42827</v>
      </c>
      <c r="B1200" s="456" t="s">
        <v>30109</v>
      </c>
      <c r="C1200" s="457" t="s">
        <v>15747</v>
      </c>
      <c r="D1200" s="461">
        <v>10159.41</v>
      </c>
      <c r="E1200" s="458"/>
    </row>
    <row r="1201" spans="1:5" ht="30" customHeight="1" x14ac:dyDescent="0.2">
      <c r="A1201" s="455">
        <v>42826</v>
      </c>
      <c r="B1201" s="456" t="s">
        <v>30110</v>
      </c>
      <c r="C1201" s="457" t="s">
        <v>15747</v>
      </c>
      <c r="D1201" s="461">
        <v>8718.14</v>
      </c>
      <c r="E1201" s="458"/>
    </row>
    <row r="1202" spans="1:5" ht="30" customHeight="1" x14ac:dyDescent="0.2">
      <c r="A1202" s="455">
        <v>42828</v>
      </c>
      <c r="B1202" s="456" t="s">
        <v>30111</v>
      </c>
      <c r="C1202" s="457" t="s">
        <v>15747</v>
      </c>
      <c r="D1202" s="461">
        <v>8868.8799999999992</v>
      </c>
      <c r="E1202" s="458"/>
    </row>
    <row r="1203" spans="1:5" ht="30" customHeight="1" x14ac:dyDescent="0.2">
      <c r="A1203" s="455">
        <v>42830</v>
      </c>
      <c r="B1203" s="456" t="s">
        <v>30112</v>
      </c>
      <c r="C1203" s="457" t="s">
        <v>15747</v>
      </c>
      <c r="D1203" s="461">
        <v>9208.5499999999993</v>
      </c>
      <c r="E1203" s="458"/>
    </row>
    <row r="1204" spans="1:5" ht="30" customHeight="1" x14ac:dyDescent="0.2">
      <c r="A1204" s="455">
        <v>42829</v>
      </c>
      <c r="B1204" s="456" t="s">
        <v>30113</v>
      </c>
      <c r="C1204" s="457" t="s">
        <v>15747</v>
      </c>
      <c r="D1204" s="461">
        <v>8283.2199999999993</v>
      </c>
      <c r="E1204" s="458"/>
    </row>
    <row r="1205" spans="1:5" ht="30" customHeight="1" x14ac:dyDescent="0.2">
      <c r="A1205" s="455">
        <v>42831</v>
      </c>
      <c r="B1205" s="456" t="s">
        <v>30114</v>
      </c>
      <c r="C1205" s="457" t="s">
        <v>15747</v>
      </c>
      <c r="D1205" s="461">
        <v>9964.91</v>
      </c>
      <c r="E1205" s="458"/>
    </row>
    <row r="1206" spans="1:5" ht="30" customHeight="1" x14ac:dyDescent="0.2">
      <c r="A1206" s="455">
        <v>42832</v>
      </c>
      <c r="B1206" s="456" t="s">
        <v>30115</v>
      </c>
      <c r="C1206" s="457" t="s">
        <v>15747</v>
      </c>
      <c r="D1206" s="461">
        <v>10989.08</v>
      </c>
      <c r="E1206" s="458"/>
    </row>
    <row r="1207" spans="1:5" ht="30" customHeight="1" x14ac:dyDescent="0.2">
      <c r="A1207" s="455">
        <v>42834</v>
      </c>
      <c r="B1207" s="456" t="s">
        <v>30116</v>
      </c>
      <c r="C1207" s="457" t="s">
        <v>15747</v>
      </c>
      <c r="D1207" s="461">
        <v>11707.7</v>
      </c>
      <c r="E1207" s="458"/>
    </row>
    <row r="1208" spans="1:5" ht="30" customHeight="1" x14ac:dyDescent="0.2">
      <c r="A1208" s="455">
        <v>42833</v>
      </c>
      <c r="B1208" s="456" t="s">
        <v>30117</v>
      </c>
      <c r="C1208" s="457" t="s">
        <v>15747</v>
      </c>
      <c r="D1208" s="461">
        <v>10910.52</v>
      </c>
      <c r="E1208" s="458"/>
    </row>
    <row r="1209" spans="1:5" ht="30" customHeight="1" x14ac:dyDescent="0.2">
      <c r="A1209" s="455">
        <v>42835</v>
      </c>
      <c r="B1209" s="456" t="s">
        <v>30118</v>
      </c>
      <c r="C1209" s="457" t="s">
        <v>15747</v>
      </c>
      <c r="D1209" s="461">
        <v>2599.4</v>
      </c>
      <c r="E1209" s="458"/>
    </row>
    <row r="1210" spans="1:5" ht="30" customHeight="1" x14ac:dyDescent="0.2">
      <c r="A1210" s="455">
        <v>42836</v>
      </c>
      <c r="B1210" s="456" t="s">
        <v>30119</v>
      </c>
      <c r="C1210" s="457" t="s">
        <v>15747</v>
      </c>
      <c r="D1210" s="461">
        <v>2749.51</v>
      </c>
      <c r="E1210" s="458"/>
    </row>
    <row r="1211" spans="1:5" ht="30" customHeight="1" x14ac:dyDescent="0.2">
      <c r="A1211" s="455">
        <v>42837</v>
      </c>
      <c r="B1211" s="456" t="s">
        <v>30120</v>
      </c>
      <c r="C1211" s="457" t="s">
        <v>15747</v>
      </c>
      <c r="D1211" s="461">
        <v>4482.3</v>
      </c>
      <c r="E1211" s="458"/>
    </row>
    <row r="1212" spans="1:5" ht="30" customHeight="1" x14ac:dyDescent="0.2">
      <c r="A1212" s="455">
        <v>42838</v>
      </c>
      <c r="B1212" s="456" t="s">
        <v>30121</v>
      </c>
      <c r="C1212" s="457" t="s">
        <v>15747</v>
      </c>
      <c r="D1212" s="461">
        <v>3695.63</v>
      </c>
      <c r="E1212" s="458"/>
    </row>
    <row r="1213" spans="1:5" ht="30" customHeight="1" x14ac:dyDescent="0.2">
      <c r="A1213" s="455">
        <v>42839</v>
      </c>
      <c r="B1213" s="456" t="s">
        <v>30122</v>
      </c>
      <c r="C1213" s="457" t="s">
        <v>15747</v>
      </c>
      <c r="D1213" s="461">
        <v>4132.04</v>
      </c>
      <c r="E1213" s="458"/>
    </row>
    <row r="1214" spans="1:5" ht="30" customHeight="1" x14ac:dyDescent="0.2">
      <c r="A1214" s="455">
        <v>42840</v>
      </c>
      <c r="B1214" s="456" t="s">
        <v>30123</v>
      </c>
      <c r="C1214" s="457" t="s">
        <v>15747</v>
      </c>
      <c r="D1214" s="461">
        <v>5302.48</v>
      </c>
      <c r="E1214" s="458"/>
    </row>
    <row r="1215" spans="1:5" ht="30" customHeight="1" x14ac:dyDescent="0.2">
      <c r="A1215" s="455">
        <v>42841</v>
      </c>
      <c r="B1215" s="456" t="s">
        <v>30124</v>
      </c>
      <c r="C1215" s="457" t="s">
        <v>15747</v>
      </c>
      <c r="D1215" s="461">
        <v>6645</v>
      </c>
      <c r="E1215" s="458"/>
    </row>
    <row r="1216" spans="1:5" ht="30" customHeight="1" x14ac:dyDescent="0.2">
      <c r="A1216" s="455">
        <v>40585</v>
      </c>
      <c r="B1216" s="456" t="s">
        <v>30125</v>
      </c>
      <c r="C1216" s="457" t="s">
        <v>15747</v>
      </c>
      <c r="D1216" s="461">
        <v>5690.71</v>
      </c>
      <c r="E1216" s="458"/>
    </row>
    <row r="1217" spans="1:5" ht="30" customHeight="1" x14ac:dyDescent="0.2">
      <c r="A1217" s="455">
        <v>42843</v>
      </c>
      <c r="B1217" s="456" t="s">
        <v>30126</v>
      </c>
      <c r="C1217" s="457" t="s">
        <v>15747</v>
      </c>
      <c r="D1217" s="461">
        <v>5730.72</v>
      </c>
      <c r="E1217" s="458"/>
    </row>
    <row r="1218" spans="1:5" ht="30" customHeight="1" x14ac:dyDescent="0.2">
      <c r="A1218" s="455">
        <v>42844</v>
      </c>
      <c r="B1218" s="456" t="s">
        <v>30127</v>
      </c>
      <c r="C1218" s="457" t="s">
        <v>15747</v>
      </c>
      <c r="D1218" s="461">
        <v>6571.65</v>
      </c>
      <c r="E1218" s="458"/>
    </row>
    <row r="1219" spans="1:5" ht="30" customHeight="1" x14ac:dyDescent="0.2">
      <c r="A1219" s="455">
        <v>42845</v>
      </c>
      <c r="B1219" s="456" t="s">
        <v>30128</v>
      </c>
      <c r="C1219" s="457" t="s">
        <v>15747</v>
      </c>
      <c r="D1219" s="461">
        <v>7825.41</v>
      </c>
      <c r="E1219" s="458"/>
    </row>
    <row r="1220" spans="1:5" ht="30" customHeight="1" x14ac:dyDescent="0.2">
      <c r="A1220" s="455">
        <v>41179</v>
      </c>
      <c r="B1220" s="456" t="s">
        <v>30129</v>
      </c>
      <c r="C1220" s="457" t="s">
        <v>15747</v>
      </c>
      <c r="D1220" s="461">
        <v>6626.38</v>
      </c>
      <c r="E1220" s="458"/>
    </row>
    <row r="1221" spans="1:5" ht="30" customHeight="1" x14ac:dyDescent="0.2">
      <c r="A1221" s="455">
        <v>42842</v>
      </c>
      <c r="B1221" s="456" t="s">
        <v>30130</v>
      </c>
      <c r="C1221" s="457" t="s">
        <v>15747</v>
      </c>
      <c r="D1221" s="461">
        <v>7135.14</v>
      </c>
      <c r="E1221" s="458"/>
    </row>
    <row r="1222" spans="1:5" ht="30" customHeight="1" x14ac:dyDescent="0.2">
      <c r="A1222" s="455">
        <v>42848</v>
      </c>
      <c r="B1222" s="456" t="s">
        <v>30131</v>
      </c>
      <c r="C1222" s="457" t="s">
        <v>15747</v>
      </c>
      <c r="D1222" s="461">
        <v>8137.03</v>
      </c>
      <c r="E1222" s="458"/>
    </row>
    <row r="1223" spans="1:5" ht="30" customHeight="1" x14ac:dyDescent="0.2">
      <c r="A1223" s="455">
        <v>42849</v>
      </c>
      <c r="B1223" s="456" t="s">
        <v>30132</v>
      </c>
      <c r="C1223" s="457" t="s">
        <v>15747</v>
      </c>
      <c r="D1223" s="461">
        <v>5951.36</v>
      </c>
      <c r="E1223" s="458"/>
    </row>
    <row r="1224" spans="1:5" ht="30" customHeight="1" x14ac:dyDescent="0.2">
      <c r="A1224" s="455">
        <v>42850</v>
      </c>
      <c r="B1224" s="456" t="s">
        <v>30133</v>
      </c>
      <c r="C1224" s="457" t="s">
        <v>15747</v>
      </c>
      <c r="D1224" s="461">
        <v>6321.64</v>
      </c>
      <c r="E1224" s="458"/>
    </row>
    <row r="1225" spans="1:5" ht="30" customHeight="1" x14ac:dyDescent="0.2">
      <c r="A1225" s="455">
        <v>42851</v>
      </c>
      <c r="B1225" s="456" t="s">
        <v>30134</v>
      </c>
      <c r="C1225" s="457" t="s">
        <v>15747</v>
      </c>
      <c r="D1225" s="461">
        <v>8734.5400000000009</v>
      </c>
      <c r="E1225" s="458"/>
    </row>
    <row r="1226" spans="1:5" ht="30" customHeight="1" x14ac:dyDescent="0.2">
      <c r="A1226" s="455">
        <v>42852</v>
      </c>
      <c r="B1226" s="456" t="s">
        <v>30135</v>
      </c>
      <c r="C1226" s="457" t="s">
        <v>15747</v>
      </c>
      <c r="D1226" s="461">
        <v>9309.2999999999993</v>
      </c>
      <c r="E1226" s="458"/>
    </row>
    <row r="1227" spans="1:5" ht="30" customHeight="1" x14ac:dyDescent="0.2">
      <c r="A1227" s="455">
        <v>42853</v>
      </c>
      <c r="B1227" s="456" t="s">
        <v>30136</v>
      </c>
      <c r="C1227" s="457" t="s">
        <v>15747</v>
      </c>
      <c r="D1227" s="461">
        <v>12605.67</v>
      </c>
      <c r="E1227" s="458"/>
    </row>
    <row r="1228" spans="1:5" ht="30" customHeight="1" x14ac:dyDescent="0.2">
      <c r="A1228" s="455">
        <v>42854</v>
      </c>
      <c r="B1228" s="456" t="s">
        <v>30137</v>
      </c>
      <c r="C1228" s="457" t="s">
        <v>15747</v>
      </c>
      <c r="D1228" s="461">
        <v>14240.87</v>
      </c>
      <c r="E1228" s="458"/>
    </row>
    <row r="1229" spans="1:5" ht="30" customHeight="1" x14ac:dyDescent="0.2">
      <c r="A1229" s="455">
        <v>42855</v>
      </c>
      <c r="B1229" s="456" t="s">
        <v>30138</v>
      </c>
      <c r="C1229" s="457" t="s">
        <v>15747</v>
      </c>
      <c r="D1229" s="461">
        <v>11398.78</v>
      </c>
      <c r="E1229" s="458"/>
    </row>
    <row r="1230" spans="1:5" ht="30" customHeight="1" x14ac:dyDescent="0.2">
      <c r="A1230" s="455">
        <v>42856</v>
      </c>
      <c r="B1230" s="456" t="s">
        <v>30139</v>
      </c>
      <c r="C1230" s="457" t="s">
        <v>15747</v>
      </c>
      <c r="D1230" s="461">
        <v>12718.24</v>
      </c>
      <c r="E1230" s="458"/>
    </row>
    <row r="1231" spans="1:5" ht="30" customHeight="1" x14ac:dyDescent="0.2">
      <c r="A1231" s="455">
        <v>42858</v>
      </c>
      <c r="B1231" s="456" t="s">
        <v>30140</v>
      </c>
      <c r="C1231" s="457" t="s">
        <v>15747</v>
      </c>
      <c r="D1231" s="461">
        <v>14080.54</v>
      </c>
      <c r="E1231" s="458"/>
    </row>
    <row r="1232" spans="1:5" ht="30" customHeight="1" x14ac:dyDescent="0.2">
      <c r="A1232" s="455">
        <v>42857</v>
      </c>
      <c r="B1232" s="456" t="s">
        <v>30140</v>
      </c>
      <c r="C1232" s="457" t="s">
        <v>15747</v>
      </c>
      <c r="D1232" s="461">
        <v>14080.54</v>
      </c>
      <c r="E1232" s="458"/>
    </row>
    <row r="1233" spans="1:5" ht="30" customHeight="1" x14ac:dyDescent="0.2">
      <c r="A1233" s="455">
        <v>42859</v>
      </c>
      <c r="B1233" s="456" t="s">
        <v>30141</v>
      </c>
      <c r="C1233" s="457" t="s">
        <v>15747</v>
      </c>
      <c r="D1233" s="461">
        <v>15908.69</v>
      </c>
      <c r="E1233" s="458"/>
    </row>
    <row r="1234" spans="1:5" ht="30" customHeight="1" x14ac:dyDescent="0.2">
      <c r="A1234" s="455">
        <v>42860</v>
      </c>
      <c r="B1234" s="456" t="s">
        <v>30142</v>
      </c>
      <c r="C1234" s="457" t="s">
        <v>15747</v>
      </c>
      <c r="D1234" s="461">
        <v>15093.33</v>
      </c>
      <c r="E1234" s="458"/>
    </row>
    <row r="1235" spans="1:5" ht="30" customHeight="1" x14ac:dyDescent="0.2">
      <c r="A1235" s="455">
        <v>42861</v>
      </c>
      <c r="B1235" s="456" t="s">
        <v>30143</v>
      </c>
      <c r="C1235" s="457" t="s">
        <v>15747</v>
      </c>
      <c r="D1235" s="461">
        <v>16855.36</v>
      </c>
      <c r="E1235" s="458"/>
    </row>
    <row r="1236" spans="1:5" ht="30" customHeight="1" x14ac:dyDescent="0.2">
      <c r="A1236" s="455">
        <v>42862</v>
      </c>
      <c r="B1236" s="456" t="s">
        <v>30144</v>
      </c>
      <c r="C1236" s="457" t="s">
        <v>15679</v>
      </c>
      <c r="D1236" s="461">
        <v>16.87</v>
      </c>
      <c r="E1236" s="458"/>
    </row>
    <row r="1237" spans="1:5" ht="30" customHeight="1" x14ac:dyDescent="0.2">
      <c r="A1237" s="455">
        <v>42863</v>
      </c>
      <c r="B1237" s="456" t="s">
        <v>30145</v>
      </c>
      <c r="C1237" s="457" t="s">
        <v>15679</v>
      </c>
      <c r="D1237" s="461">
        <v>33.76</v>
      </c>
      <c r="E1237" s="458"/>
    </row>
    <row r="1238" spans="1:5" ht="30" customHeight="1" x14ac:dyDescent="0.2">
      <c r="A1238" s="455">
        <v>42864</v>
      </c>
      <c r="B1238" s="456" t="s">
        <v>30146</v>
      </c>
      <c r="C1238" s="457" t="s">
        <v>15679</v>
      </c>
      <c r="D1238" s="461">
        <v>154.88</v>
      </c>
      <c r="E1238" s="458"/>
    </row>
    <row r="1239" spans="1:5" ht="30" customHeight="1" x14ac:dyDescent="0.25">
      <c r="A1239" s="455">
        <v>42865</v>
      </c>
      <c r="B1239" s="459" t="s">
        <v>30147</v>
      </c>
      <c r="C1239" s="457" t="s">
        <v>15747</v>
      </c>
      <c r="D1239" s="461">
        <v>23.78</v>
      </c>
      <c r="E1239" s="460"/>
    </row>
    <row r="1240" spans="1:5" ht="30" customHeight="1" x14ac:dyDescent="0.2">
      <c r="A1240" s="455">
        <v>42867</v>
      </c>
      <c r="B1240" s="456" t="s">
        <v>30148</v>
      </c>
      <c r="C1240" s="457" t="s">
        <v>15679</v>
      </c>
      <c r="D1240" s="461">
        <v>214.95</v>
      </c>
      <c r="E1240" s="458"/>
    </row>
    <row r="1241" spans="1:5" ht="30" customHeight="1" x14ac:dyDescent="0.2">
      <c r="A1241" s="455">
        <v>42868</v>
      </c>
      <c r="B1241" s="456" t="s">
        <v>30149</v>
      </c>
      <c r="C1241" s="457" t="s">
        <v>15679</v>
      </c>
      <c r="D1241" s="461">
        <v>317.19</v>
      </c>
      <c r="E1241" s="458"/>
    </row>
    <row r="1242" spans="1:5" ht="30" customHeight="1" x14ac:dyDescent="0.2">
      <c r="A1242" s="455">
        <v>42869</v>
      </c>
      <c r="B1242" s="456" t="s">
        <v>30150</v>
      </c>
      <c r="C1242" s="457" t="s">
        <v>15679</v>
      </c>
      <c r="D1242" s="461">
        <v>279.87</v>
      </c>
      <c r="E1242" s="458"/>
    </row>
    <row r="1243" spans="1:5" ht="30" customHeight="1" x14ac:dyDescent="0.2">
      <c r="A1243" s="455">
        <v>42870</v>
      </c>
      <c r="B1243" s="456" t="s">
        <v>30151</v>
      </c>
      <c r="C1243" s="457" t="s">
        <v>15679</v>
      </c>
      <c r="D1243" s="461">
        <v>205.24</v>
      </c>
      <c r="E1243" s="458"/>
    </row>
    <row r="1244" spans="1:5" ht="30" customHeight="1" x14ac:dyDescent="0.2">
      <c r="A1244" s="455">
        <v>42880</v>
      </c>
      <c r="B1244" s="456" t="s">
        <v>30152</v>
      </c>
      <c r="C1244" s="457" t="s">
        <v>25226</v>
      </c>
      <c r="D1244" s="461">
        <v>707.58</v>
      </c>
      <c r="E1244" s="458"/>
    </row>
    <row r="1245" spans="1:5" ht="30" customHeight="1" x14ac:dyDescent="0.25">
      <c r="A1245" s="455">
        <v>42883</v>
      </c>
      <c r="B1245" s="456" t="s">
        <v>30153</v>
      </c>
      <c r="C1245" s="457" t="s">
        <v>15747</v>
      </c>
      <c r="D1245" s="461">
        <v>41.46</v>
      </c>
      <c r="E1245" s="456" t="s">
        <v>28913</v>
      </c>
    </row>
    <row r="1246" spans="1:5" ht="30" customHeight="1" x14ac:dyDescent="0.25">
      <c r="A1246" s="455">
        <v>42899</v>
      </c>
      <c r="B1246" s="459" t="s">
        <v>30154</v>
      </c>
      <c r="C1246" s="457" t="s">
        <v>15747</v>
      </c>
      <c r="D1246" s="461">
        <v>60.17</v>
      </c>
      <c r="E1246" s="456" t="s">
        <v>28913</v>
      </c>
    </row>
    <row r="1247" spans="1:5" ht="30" customHeight="1" x14ac:dyDescent="0.2">
      <c r="A1247" s="455">
        <v>42901</v>
      </c>
      <c r="B1247" s="456" t="s">
        <v>30155</v>
      </c>
      <c r="C1247" s="457" t="s">
        <v>15747</v>
      </c>
      <c r="D1247" s="461">
        <v>35.729999999999997</v>
      </c>
      <c r="E1247" s="458"/>
    </row>
    <row r="1248" spans="1:5" ht="30" customHeight="1" x14ac:dyDescent="0.2">
      <c r="A1248" s="455">
        <v>42900</v>
      </c>
      <c r="B1248" s="456" t="s">
        <v>30156</v>
      </c>
      <c r="C1248" s="457" t="s">
        <v>15747</v>
      </c>
      <c r="D1248" s="461">
        <v>24.5</v>
      </c>
      <c r="E1248" s="458"/>
    </row>
    <row r="1249" spans="1:5" ht="30" customHeight="1" x14ac:dyDescent="0.25">
      <c r="A1249" s="455">
        <v>41185</v>
      </c>
      <c r="B1249" s="456" t="s">
        <v>30157</v>
      </c>
      <c r="C1249" s="457" t="s">
        <v>15747</v>
      </c>
      <c r="D1249" s="461">
        <v>7.47</v>
      </c>
      <c r="E1249" s="456" t="s">
        <v>28913</v>
      </c>
    </row>
    <row r="1250" spans="1:5" ht="30" customHeight="1" x14ac:dyDescent="0.25">
      <c r="A1250" s="455">
        <v>42903</v>
      </c>
      <c r="B1250" s="459" t="s">
        <v>30158</v>
      </c>
      <c r="C1250" s="457" t="s">
        <v>15747</v>
      </c>
      <c r="D1250" s="461">
        <v>130.13</v>
      </c>
      <c r="E1250" s="456" t="s">
        <v>28913</v>
      </c>
    </row>
    <row r="1251" spans="1:5" ht="30" customHeight="1" x14ac:dyDescent="0.25">
      <c r="A1251" s="455">
        <v>42904</v>
      </c>
      <c r="B1251" s="459" t="s">
        <v>30159</v>
      </c>
      <c r="C1251" s="457" t="s">
        <v>15747</v>
      </c>
      <c r="D1251" s="461">
        <v>95.66</v>
      </c>
      <c r="E1251" s="456" t="s">
        <v>28913</v>
      </c>
    </row>
    <row r="1252" spans="1:5" ht="30" customHeight="1" x14ac:dyDescent="0.25">
      <c r="A1252" s="455">
        <v>42902</v>
      </c>
      <c r="B1252" s="459" t="s">
        <v>30160</v>
      </c>
      <c r="C1252" s="457" t="s">
        <v>15747</v>
      </c>
      <c r="D1252" s="461">
        <v>101.88</v>
      </c>
      <c r="E1252" s="460"/>
    </row>
    <row r="1253" spans="1:5" ht="30" customHeight="1" x14ac:dyDescent="0.2">
      <c r="A1253" s="455">
        <v>42905</v>
      </c>
      <c r="B1253" s="456" t="s">
        <v>30161</v>
      </c>
      <c r="C1253" s="457" t="s">
        <v>15747</v>
      </c>
      <c r="D1253" s="461">
        <v>21.71</v>
      </c>
      <c r="E1253" s="458"/>
    </row>
    <row r="1254" spans="1:5" ht="30" customHeight="1" x14ac:dyDescent="0.25">
      <c r="A1254" s="455">
        <v>43120</v>
      </c>
      <c r="B1254" s="459" t="s">
        <v>30162</v>
      </c>
      <c r="C1254" s="457" t="s">
        <v>15747</v>
      </c>
      <c r="D1254" s="461">
        <v>109.88</v>
      </c>
      <c r="E1254" s="456" t="s">
        <v>28913</v>
      </c>
    </row>
    <row r="1255" spans="1:5" ht="30" customHeight="1" x14ac:dyDescent="0.25">
      <c r="A1255" s="455">
        <v>42906</v>
      </c>
      <c r="B1255" s="459" t="s">
        <v>30163</v>
      </c>
      <c r="C1255" s="457" t="s">
        <v>15747</v>
      </c>
      <c r="D1255" s="461">
        <v>114.26</v>
      </c>
      <c r="E1255" s="456" t="s">
        <v>28913</v>
      </c>
    </row>
    <row r="1256" spans="1:5" ht="30" customHeight="1" x14ac:dyDescent="0.25">
      <c r="A1256" s="455">
        <v>42907</v>
      </c>
      <c r="B1256" s="459" t="s">
        <v>30164</v>
      </c>
      <c r="C1256" s="457" t="s">
        <v>15747</v>
      </c>
      <c r="D1256" s="461">
        <v>122.24</v>
      </c>
      <c r="E1256" s="456" t="s">
        <v>28913</v>
      </c>
    </row>
    <row r="1257" spans="1:5" ht="30" customHeight="1" x14ac:dyDescent="0.25">
      <c r="A1257" s="455">
        <v>42908</v>
      </c>
      <c r="B1257" s="459" t="s">
        <v>30165</v>
      </c>
      <c r="C1257" s="457" t="s">
        <v>15747</v>
      </c>
      <c r="D1257" s="461">
        <v>109.7</v>
      </c>
      <c r="E1257" s="456" t="s">
        <v>28913</v>
      </c>
    </row>
    <row r="1258" spans="1:5" ht="30" customHeight="1" x14ac:dyDescent="0.25">
      <c r="A1258" s="455">
        <v>43122</v>
      </c>
      <c r="B1258" s="459" t="s">
        <v>30166</v>
      </c>
      <c r="C1258" s="457" t="s">
        <v>15747</v>
      </c>
      <c r="D1258" s="461">
        <v>119</v>
      </c>
      <c r="E1258" s="456" t="s">
        <v>28913</v>
      </c>
    </row>
    <row r="1259" spans="1:5" ht="30" customHeight="1" x14ac:dyDescent="0.25">
      <c r="A1259" s="455">
        <v>42913</v>
      </c>
      <c r="B1259" s="459" t="s">
        <v>30167</v>
      </c>
      <c r="C1259" s="457" t="s">
        <v>15747</v>
      </c>
      <c r="D1259" s="461">
        <v>143.65</v>
      </c>
      <c r="E1259" s="456" t="s">
        <v>28913</v>
      </c>
    </row>
    <row r="1260" spans="1:5" ht="30" customHeight="1" x14ac:dyDescent="0.25">
      <c r="A1260" s="455">
        <v>42910</v>
      </c>
      <c r="B1260" s="459" t="s">
        <v>30168</v>
      </c>
      <c r="C1260" s="457" t="s">
        <v>15747</v>
      </c>
      <c r="D1260" s="461">
        <v>244.84</v>
      </c>
      <c r="E1260" s="456" t="s">
        <v>28913</v>
      </c>
    </row>
    <row r="1261" spans="1:5" ht="30" customHeight="1" x14ac:dyDescent="0.25">
      <c r="A1261" s="455">
        <v>42909</v>
      </c>
      <c r="B1261" s="459" t="s">
        <v>30169</v>
      </c>
      <c r="C1261" s="457" t="s">
        <v>15747</v>
      </c>
      <c r="D1261" s="461">
        <v>154.75</v>
      </c>
      <c r="E1261" s="456" t="s">
        <v>28913</v>
      </c>
    </row>
    <row r="1262" spans="1:5" ht="30" customHeight="1" x14ac:dyDescent="0.25">
      <c r="A1262" s="455">
        <v>42911</v>
      </c>
      <c r="B1262" s="459" t="s">
        <v>30170</v>
      </c>
      <c r="C1262" s="457" t="s">
        <v>15747</v>
      </c>
      <c r="D1262" s="461">
        <v>139.43</v>
      </c>
      <c r="E1262" s="456" t="s">
        <v>28913</v>
      </c>
    </row>
    <row r="1263" spans="1:5" ht="30" customHeight="1" x14ac:dyDescent="0.25">
      <c r="A1263" s="455">
        <v>42912</v>
      </c>
      <c r="B1263" s="459" t="s">
        <v>30171</v>
      </c>
      <c r="C1263" s="457" t="s">
        <v>15747</v>
      </c>
      <c r="D1263" s="461">
        <v>135.68</v>
      </c>
      <c r="E1263" s="456" t="s">
        <v>28913</v>
      </c>
    </row>
    <row r="1264" spans="1:5" ht="30" customHeight="1" x14ac:dyDescent="0.25">
      <c r="A1264" s="455">
        <v>42915</v>
      </c>
      <c r="B1264" s="459" t="s">
        <v>30172</v>
      </c>
      <c r="C1264" s="457" t="s">
        <v>15747</v>
      </c>
      <c r="D1264" s="461">
        <v>143.5</v>
      </c>
      <c r="E1264" s="456" t="s">
        <v>28913</v>
      </c>
    </row>
    <row r="1265" spans="1:5" ht="30" customHeight="1" x14ac:dyDescent="0.25">
      <c r="A1265" s="455">
        <v>42914</v>
      </c>
      <c r="B1265" s="459" t="s">
        <v>30173</v>
      </c>
      <c r="C1265" s="457" t="s">
        <v>15747</v>
      </c>
      <c r="D1265" s="461">
        <v>103.74</v>
      </c>
      <c r="E1265" s="456" t="s">
        <v>28913</v>
      </c>
    </row>
    <row r="1266" spans="1:5" ht="30" customHeight="1" x14ac:dyDescent="0.25">
      <c r="A1266" s="455">
        <v>42917</v>
      </c>
      <c r="B1266" s="459" t="s">
        <v>30174</v>
      </c>
      <c r="C1266" s="457" t="s">
        <v>15747</v>
      </c>
      <c r="D1266" s="461">
        <v>814.2</v>
      </c>
      <c r="E1266" s="460"/>
    </row>
    <row r="1267" spans="1:5" ht="30" customHeight="1" x14ac:dyDescent="0.25">
      <c r="A1267" s="455">
        <v>42918</v>
      </c>
      <c r="B1267" s="459" t="s">
        <v>30175</v>
      </c>
      <c r="C1267" s="457" t="s">
        <v>15747</v>
      </c>
      <c r="D1267" s="461">
        <v>1054.56</v>
      </c>
      <c r="E1267" s="460"/>
    </row>
    <row r="1268" spans="1:5" ht="30" customHeight="1" x14ac:dyDescent="0.25">
      <c r="A1268" s="455">
        <v>42916</v>
      </c>
      <c r="B1268" s="459" t="s">
        <v>30176</v>
      </c>
      <c r="C1268" s="457" t="s">
        <v>15747</v>
      </c>
      <c r="D1268" s="461">
        <v>577.76</v>
      </c>
      <c r="E1268" s="460"/>
    </row>
    <row r="1269" spans="1:5" ht="30" customHeight="1" x14ac:dyDescent="0.25">
      <c r="A1269" s="455">
        <v>42919</v>
      </c>
      <c r="B1269" s="459" t="s">
        <v>30177</v>
      </c>
      <c r="C1269" s="457" t="s">
        <v>15747</v>
      </c>
      <c r="D1269" s="461">
        <v>80.790000000000006</v>
      </c>
      <c r="E1269" s="456" t="s">
        <v>28913</v>
      </c>
    </row>
    <row r="1270" spans="1:5" ht="30" customHeight="1" x14ac:dyDescent="0.25">
      <c r="A1270" s="455">
        <v>42920</v>
      </c>
      <c r="B1270" s="459" t="s">
        <v>30178</v>
      </c>
      <c r="C1270" s="457" t="s">
        <v>15747</v>
      </c>
      <c r="D1270" s="461">
        <v>585.91</v>
      </c>
      <c r="E1270" s="460"/>
    </row>
    <row r="1271" spans="1:5" ht="30" customHeight="1" x14ac:dyDescent="0.25">
      <c r="A1271" s="455">
        <v>42921</v>
      </c>
      <c r="B1271" s="459" t="s">
        <v>30179</v>
      </c>
      <c r="C1271" s="457" t="s">
        <v>15747</v>
      </c>
      <c r="D1271" s="461">
        <v>141.43</v>
      </c>
      <c r="E1271" s="460"/>
    </row>
    <row r="1272" spans="1:5" ht="30" customHeight="1" x14ac:dyDescent="0.2">
      <c r="A1272" s="455">
        <v>42922</v>
      </c>
      <c r="B1272" s="456" t="s">
        <v>30180</v>
      </c>
      <c r="C1272" s="457" t="s">
        <v>15747</v>
      </c>
      <c r="D1272" s="461">
        <v>26.35</v>
      </c>
      <c r="E1272" s="458"/>
    </row>
    <row r="1273" spans="1:5" ht="30" customHeight="1" x14ac:dyDescent="0.2">
      <c r="A1273" s="455">
        <v>42923</v>
      </c>
      <c r="B1273" s="456" t="s">
        <v>30181</v>
      </c>
      <c r="C1273" s="457" t="s">
        <v>15747</v>
      </c>
      <c r="D1273" s="461">
        <v>26.66</v>
      </c>
      <c r="E1273" s="458"/>
    </row>
    <row r="1274" spans="1:5" ht="30" customHeight="1" x14ac:dyDescent="0.2">
      <c r="A1274" s="455">
        <v>42924</v>
      </c>
      <c r="B1274" s="456" t="s">
        <v>30182</v>
      </c>
      <c r="C1274" s="457" t="s">
        <v>15747</v>
      </c>
      <c r="D1274" s="461">
        <v>16.649999999999999</v>
      </c>
      <c r="E1274" s="458"/>
    </row>
    <row r="1275" spans="1:5" ht="30" customHeight="1" x14ac:dyDescent="0.2">
      <c r="A1275" s="455">
        <v>42925</v>
      </c>
      <c r="B1275" s="456" t="s">
        <v>30183</v>
      </c>
      <c r="C1275" s="457" t="s">
        <v>15747</v>
      </c>
      <c r="D1275" s="461">
        <v>7.8</v>
      </c>
      <c r="E1275" s="458"/>
    </row>
    <row r="1276" spans="1:5" ht="30" customHeight="1" x14ac:dyDescent="0.2">
      <c r="A1276" s="455">
        <v>42926</v>
      </c>
      <c r="B1276" s="456" t="s">
        <v>30184</v>
      </c>
      <c r="C1276" s="457" t="s">
        <v>15747</v>
      </c>
      <c r="D1276" s="461">
        <v>8.4600000000000009</v>
      </c>
      <c r="E1276" s="458"/>
    </row>
    <row r="1277" spans="1:5" ht="30" customHeight="1" x14ac:dyDescent="0.2">
      <c r="A1277" s="455">
        <v>42927</v>
      </c>
      <c r="B1277" s="456" t="s">
        <v>30185</v>
      </c>
      <c r="C1277" s="457" t="s">
        <v>15747</v>
      </c>
      <c r="D1277" s="461">
        <v>9.9499999999999993</v>
      </c>
      <c r="E1277" s="458"/>
    </row>
    <row r="1278" spans="1:5" ht="30" customHeight="1" x14ac:dyDescent="0.2">
      <c r="A1278" s="455">
        <v>42928</v>
      </c>
      <c r="B1278" s="456" t="s">
        <v>30186</v>
      </c>
      <c r="C1278" s="457" t="s">
        <v>15747</v>
      </c>
      <c r="D1278" s="461">
        <v>15.06</v>
      </c>
      <c r="E1278" s="458"/>
    </row>
    <row r="1279" spans="1:5" ht="30" customHeight="1" x14ac:dyDescent="0.25">
      <c r="A1279" s="455">
        <v>42942</v>
      </c>
      <c r="B1279" s="459" t="s">
        <v>30187</v>
      </c>
      <c r="C1279" s="457" t="s">
        <v>15747</v>
      </c>
      <c r="D1279" s="461">
        <v>73.849999999999994</v>
      </c>
      <c r="E1279" s="460"/>
    </row>
    <row r="1280" spans="1:5" ht="30" customHeight="1" x14ac:dyDescent="0.2">
      <c r="A1280" s="455">
        <v>42944</v>
      </c>
      <c r="B1280" s="456" t="s">
        <v>30188</v>
      </c>
      <c r="C1280" s="457" t="s">
        <v>15679</v>
      </c>
      <c r="D1280" s="461">
        <v>72.56</v>
      </c>
      <c r="E1280" s="458"/>
    </row>
    <row r="1281" spans="1:5" ht="30" customHeight="1" x14ac:dyDescent="0.2">
      <c r="A1281" s="455">
        <v>42943</v>
      </c>
      <c r="B1281" s="456" t="s">
        <v>30189</v>
      </c>
      <c r="C1281" s="457" t="s">
        <v>15679</v>
      </c>
      <c r="D1281" s="461">
        <v>68.37</v>
      </c>
      <c r="E1281" s="458"/>
    </row>
    <row r="1282" spans="1:5" ht="30" customHeight="1" x14ac:dyDescent="0.2">
      <c r="A1282" s="455">
        <v>42946</v>
      </c>
      <c r="B1282" s="456" t="s">
        <v>30190</v>
      </c>
      <c r="C1282" s="457" t="s">
        <v>15679</v>
      </c>
      <c r="D1282" s="461">
        <v>102.36</v>
      </c>
      <c r="E1282" s="458"/>
    </row>
    <row r="1283" spans="1:5" ht="30" customHeight="1" x14ac:dyDescent="0.2">
      <c r="A1283" s="455">
        <v>42945</v>
      </c>
      <c r="B1283" s="456" t="s">
        <v>30191</v>
      </c>
      <c r="C1283" s="457" t="s">
        <v>15679</v>
      </c>
      <c r="D1283" s="461">
        <v>100.76</v>
      </c>
      <c r="E1283" s="458"/>
    </row>
    <row r="1284" spans="1:5" ht="30" customHeight="1" x14ac:dyDescent="0.2">
      <c r="A1284" s="455">
        <v>42948</v>
      </c>
      <c r="B1284" s="456" t="s">
        <v>30192</v>
      </c>
      <c r="C1284" s="457" t="s">
        <v>15679</v>
      </c>
      <c r="D1284" s="461">
        <v>147.07</v>
      </c>
      <c r="E1284" s="458"/>
    </row>
    <row r="1285" spans="1:5" ht="30" customHeight="1" x14ac:dyDescent="0.2">
      <c r="A1285" s="455">
        <v>42947</v>
      </c>
      <c r="B1285" s="456" t="s">
        <v>30193</v>
      </c>
      <c r="C1285" s="457" t="s">
        <v>15679</v>
      </c>
      <c r="D1285" s="461">
        <v>149.35</v>
      </c>
      <c r="E1285" s="458"/>
    </row>
    <row r="1286" spans="1:5" ht="30" customHeight="1" x14ac:dyDescent="0.2">
      <c r="A1286" s="455">
        <v>42949</v>
      </c>
      <c r="B1286" s="456" t="s">
        <v>30194</v>
      </c>
      <c r="C1286" s="457" t="s">
        <v>15679</v>
      </c>
      <c r="D1286" s="461">
        <v>151.44</v>
      </c>
      <c r="E1286" s="458"/>
    </row>
    <row r="1287" spans="1:5" ht="30" customHeight="1" x14ac:dyDescent="0.2">
      <c r="A1287" s="455">
        <v>42950</v>
      </c>
      <c r="B1287" s="456" t="s">
        <v>30195</v>
      </c>
      <c r="C1287" s="457" t="s">
        <v>15679</v>
      </c>
      <c r="D1287" s="461">
        <v>154.11000000000001</v>
      </c>
      <c r="E1287" s="458"/>
    </row>
    <row r="1288" spans="1:5" ht="30" customHeight="1" x14ac:dyDescent="0.2">
      <c r="A1288" s="455">
        <v>42951</v>
      </c>
      <c r="B1288" s="456" t="s">
        <v>30196</v>
      </c>
      <c r="C1288" s="457" t="s">
        <v>15679</v>
      </c>
      <c r="D1288" s="461">
        <v>186.13</v>
      </c>
      <c r="E1288" s="458"/>
    </row>
    <row r="1289" spans="1:5" ht="30" customHeight="1" x14ac:dyDescent="0.2">
      <c r="A1289" s="455">
        <v>42952</v>
      </c>
      <c r="B1289" s="456" t="s">
        <v>30197</v>
      </c>
      <c r="C1289" s="457" t="s">
        <v>15679</v>
      </c>
      <c r="D1289" s="461">
        <v>191.81</v>
      </c>
      <c r="E1289" s="458"/>
    </row>
    <row r="1290" spans="1:5" ht="30" customHeight="1" x14ac:dyDescent="0.2">
      <c r="A1290" s="455">
        <v>42953</v>
      </c>
      <c r="B1290" s="456" t="s">
        <v>30198</v>
      </c>
      <c r="C1290" s="457" t="s">
        <v>15679</v>
      </c>
      <c r="D1290" s="461">
        <v>323.07</v>
      </c>
      <c r="E1290" s="458"/>
    </row>
    <row r="1291" spans="1:5" ht="30" customHeight="1" x14ac:dyDescent="0.2">
      <c r="A1291" s="455">
        <v>42954</v>
      </c>
      <c r="B1291" s="456" t="s">
        <v>30199</v>
      </c>
      <c r="C1291" s="457" t="s">
        <v>15679</v>
      </c>
      <c r="D1291" s="461">
        <v>340.66</v>
      </c>
      <c r="E1291" s="458"/>
    </row>
    <row r="1292" spans="1:5" ht="30" customHeight="1" x14ac:dyDescent="0.2">
      <c r="A1292" s="455">
        <v>42955</v>
      </c>
      <c r="B1292" s="456" t="s">
        <v>30200</v>
      </c>
      <c r="C1292" s="457" t="s">
        <v>15679</v>
      </c>
      <c r="D1292" s="461">
        <v>288.27999999999997</v>
      </c>
      <c r="E1292" s="458"/>
    </row>
    <row r="1293" spans="1:5" ht="30" customHeight="1" x14ac:dyDescent="0.2">
      <c r="A1293" s="455">
        <v>42956</v>
      </c>
      <c r="B1293" s="456" t="s">
        <v>30201</v>
      </c>
      <c r="C1293" s="457" t="s">
        <v>15679</v>
      </c>
      <c r="D1293" s="461">
        <v>100.76</v>
      </c>
      <c r="E1293" s="458"/>
    </row>
    <row r="1294" spans="1:5" ht="30" customHeight="1" x14ac:dyDescent="0.25">
      <c r="A1294" s="455">
        <v>42957</v>
      </c>
      <c r="B1294" s="459" t="s">
        <v>30202</v>
      </c>
      <c r="C1294" s="457" t="s">
        <v>15679</v>
      </c>
      <c r="D1294" s="461">
        <v>229.39</v>
      </c>
      <c r="E1294" s="460"/>
    </row>
    <row r="1295" spans="1:5" ht="30" customHeight="1" x14ac:dyDescent="0.25">
      <c r="A1295" s="455">
        <v>42958</v>
      </c>
      <c r="B1295" s="459" t="s">
        <v>30203</v>
      </c>
      <c r="C1295" s="457" t="s">
        <v>15679</v>
      </c>
      <c r="D1295" s="461">
        <v>248.04</v>
      </c>
      <c r="E1295" s="456" t="s">
        <v>28913</v>
      </c>
    </row>
    <row r="1296" spans="1:5" ht="30" customHeight="1" x14ac:dyDescent="0.25">
      <c r="A1296" s="455">
        <v>42959</v>
      </c>
      <c r="B1296" s="459" t="s">
        <v>30204</v>
      </c>
      <c r="C1296" s="457" t="s">
        <v>15679</v>
      </c>
      <c r="D1296" s="461">
        <v>250.47</v>
      </c>
      <c r="E1296" s="456" t="s">
        <v>28913</v>
      </c>
    </row>
    <row r="1297" spans="1:5" ht="30" customHeight="1" x14ac:dyDescent="0.25">
      <c r="A1297" s="455">
        <v>42961</v>
      </c>
      <c r="B1297" s="459" t="s">
        <v>30205</v>
      </c>
      <c r="C1297" s="457" t="s">
        <v>15679</v>
      </c>
      <c r="D1297" s="461">
        <v>22.38</v>
      </c>
      <c r="E1297" s="460"/>
    </row>
    <row r="1298" spans="1:5" ht="30" customHeight="1" x14ac:dyDescent="0.25">
      <c r="A1298" s="455">
        <v>42962</v>
      </c>
      <c r="B1298" s="459" t="s">
        <v>30205</v>
      </c>
      <c r="C1298" s="457" t="s">
        <v>15679</v>
      </c>
      <c r="D1298" s="461">
        <v>22.38</v>
      </c>
      <c r="E1298" s="460"/>
    </row>
    <row r="1299" spans="1:5" ht="30" customHeight="1" x14ac:dyDescent="0.2">
      <c r="A1299" s="455">
        <v>42960</v>
      </c>
      <c r="B1299" s="456" t="s">
        <v>30206</v>
      </c>
      <c r="C1299" s="457" t="s">
        <v>15679</v>
      </c>
      <c r="D1299" s="461">
        <v>14.01</v>
      </c>
      <c r="E1299" s="458"/>
    </row>
    <row r="1300" spans="1:5" ht="30" customHeight="1" x14ac:dyDescent="0.25">
      <c r="A1300" s="455">
        <v>42964</v>
      </c>
      <c r="B1300" s="459" t="s">
        <v>30207</v>
      </c>
      <c r="C1300" s="457" t="s">
        <v>15679</v>
      </c>
      <c r="D1300" s="461">
        <v>23.67</v>
      </c>
      <c r="E1300" s="460"/>
    </row>
    <row r="1301" spans="1:5" ht="30" customHeight="1" x14ac:dyDescent="0.2">
      <c r="A1301" s="455">
        <v>42963</v>
      </c>
      <c r="B1301" s="456" t="s">
        <v>30208</v>
      </c>
      <c r="C1301" s="457" t="s">
        <v>15679</v>
      </c>
      <c r="D1301" s="461">
        <v>15.23</v>
      </c>
      <c r="E1301" s="458"/>
    </row>
    <row r="1302" spans="1:5" ht="30" customHeight="1" x14ac:dyDescent="0.25">
      <c r="A1302" s="455">
        <v>42966</v>
      </c>
      <c r="B1302" s="459" t="s">
        <v>30209</v>
      </c>
      <c r="C1302" s="457" t="s">
        <v>15679</v>
      </c>
      <c r="D1302" s="461">
        <v>26.14</v>
      </c>
      <c r="E1302" s="460"/>
    </row>
    <row r="1303" spans="1:5" ht="30" customHeight="1" x14ac:dyDescent="0.2">
      <c r="A1303" s="455">
        <v>42965</v>
      </c>
      <c r="B1303" s="456" t="s">
        <v>30210</v>
      </c>
      <c r="C1303" s="457" t="s">
        <v>15679</v>
      </c>
      <c r="D1303" s="461">
        <v>17.68</v>
      </c>
      <c r="E1303" s="458"/>
    </row>
    <row r="1304" spans="1:5" ht="30" customHeight="1" x14ac:dyDescent="0.25">
      <c r="A1304" s="455">
        <v>42968</v>
      </c>
      <c r="B1304" s="459" t="s">
        <v>30211</v>
      </c>
      <c r="C1304" s="457" t="s">
        <v>15679</v>
      </c>
      <c r="D1304" s="461">
        <v>33.01</v>
      </c>
      <c r="E1304" s="460"/>
    </row>
    <row r="1305" spans="1:5" ht="30" customHeight="1" x14ac:dyDescent="0.2">
      <c r="A1305" s="455">
        <v>42967</v>
      </c>
      <c r="B1305" s="456" t="s">
        <v>30212</v>
      </c>
      <c r="C1305" s="457" t="s">
        <v>15679</v>
      </c>
      <c r="D1305" s="461">
        <v>25.47</v>
      </c>
      <c r="E1305" s="458"/>
    </row>
    <row r="1306" spans="1:5" ht="30" customHeight="1" x14ac:dyDescent="0.25">
      <c r="A1306" s="455">
        <v>42970</v>
      </c>
      <c r="B1306" s="459" t="s">
        <v>30213</v>
      </c>
      <c r="C1306" s="457" t="s">
        <v>15679</v>
      </c>
      <c r="D1306" s="461">
        <v>37.68</v>
      </c>
      <c r="E1306" s="460"/>
    </row>
    <row r="1307" spans="1:5" ht="30" customHeight="1" x14ac:dyDescent="0.2">
      <c r="A1307" s="455">
        <v>42969</v>
      </c>
      <c r="B1307" s="456" t="s">
        <v>30214</v>
      </c>
      <c r="C1307" s="457" t="s">
        <v>15679</v>
      </c>
      <c r="D1307" s="461">
        <v>30.46</v>
      </c>
      <c r="E1307" s="458"/>
    </row>
    <row r="1308" spans="1:5" ht="30" customHeight="1" x14ac:dyDescent="0.25">
      <c r="A1308" s="455">
        <v>42973</v>
      </c>
      <c r="B1308" s="459" t="s">
        <v>30215</v>
      </c>
      <c r="C1308" s="457" t="s">
        <v>15679</v>
      </c>
      <c r="D1308" s="461">
        <v>44.69</v>
      </c>
      <c r="E1308" s="460"/>
    </row>
    <row r="1309" spans="1:5" ht="30" customHeight="1" x14ac:dyDescent="0.25">
      <c r="A1309" s="455">
        <v>42979</v>
      </c>
      <c r="B1309" s="459" t="s">
        <v>30216</v>
      </c>
      <c r="C1309" s="457" t="s">
        <v>15679</v>
      </c>
      <c r="D1309" s="461">
        <v>44.69</v>
      </c>
      <c r="E1309" s="460"/>
    </row>
    <row r="1310" spans="1:5" ht="30" customHeight="1" x14ac:dyDescent="0.2">
      <c r="A1310" s="455">
        <v>42971</v>
      </c>
      <c r="B1310" s="456" t="s">
        <v>30217</v>
      </c>
      <c r="C1310" s="457" t="s">
        <v>15679</v>
      </c>
      <c r="D1310" s="461">
        <v>38.130000000000003</v>
      </c>
      <c r="E1310" s="458"/>
    </row>
    <row r="1311" spans="1:5" ht="30" customHeight="1" x14ac:dyDescent="0.25">
      <c r="A1311" s="455">
        <v>42981</v>
      </c>
      <c r="B1311" s="459" t="s">
        <v>30218</v>
      </c>
      <c r="C1311" s="457" t="s">
        <v>15719</v>
      </c>
      <c r="D1311" s="461">
        <v>198.17</v>
      </c>
      <c r="E1311" s="456" t="s">
        <v>28913</v>
      </c>
    </row>
    <row r="1312" spans="1:5" ht="30" customHeight="1" x14ac:dyDescent="0.25">
      <c r="A1312" s="455">
        <v>42982</v>
      </c>
      <c r="B1312" s="459" t="s">
        <v>30219</v>
      </c>
      <c r="C1312" s="457" t="s">
        <v>15679</v>
      </c>
      <c r="D1312" s="461">
        <v>141.69</v>
      </c>
      <c r="E1312" s="456" t="s">
        <v>28913</v>
      </c>
    </row>
    <row r="1313" spans="1:5" ht="30" customHeight="1" x14ac:dyDescent="0.25">
      <c r="A1313" s="455">
        <v>42987</v>
      </c>
      <c r="B1313" s="459" t="s">
        <v>30220</v>
      </c>
      <c r="C1313" s="457" t="s">
        <v>15719</v>
      </c>
      <c r="D1313" s="461">
        <v>78.25</v>
      </c>
      <c r="E1313" s="456" t="s">
        <v>28913</v>
      </c>
    </row>
    <row r="1314" spans="1:5" ht="30" customHeight="1" x14ac:dyDescent="0.25">
      <c r="A1314" s="455">
        <v>42988</v>
      </c>
      <c r="B1314" s="459" t="s">
        <v>30221</v>
      </c>
      <c r="C1314" s="457" t="s">
        <v>15719</v>
      </c>
      <c r="D1314" s="461">
        <v>66.52</v>
      </c>
      <c r="E1314" s="456" t="s">
        <v>28913</v>
      </c>
    </row>
    <row r="1315" spans="1:5" ht="30" customHeight="1" x14ac:dyDescent="0.2">
      <c r="A1315" s="455">
        <v>42989</v>
      </c>
      <c r="B1315" s="456" t="s">
        <v>30222</v>
      </c>
      <c r="C1315" s="457" t="s">
        <v>15719</v>
      </c>
      <c r="D1315" s="461">
        <v>9.1999999999999993</v>
      </c>
      <c r="E1315" s="458"/>
    </row>
    <row r="1316" spans="1:5" ht="30" customHeight="1" x14ac:dyDescent="0.25">
      <c r="A1316" s="455">
        <v>42991</v>
      </c>
      <c r="B1316" s="459" t="s">
        <v>30223</v>
      </c>
      <c r="C1316" s="457" t="s">
        <v>15719</v>
      </c>
      <c r="D1316" s="461">
        <v>121.07</v>
      </c>
      <c r="E1316" s="456" t="s">
        <v>28913</v>
      </c>
    </row>
    <row r="1317" spans="1:5" ht="30" customHeight="1" x14ac:dyDescent="0.25">
      <c r="A1317" s="455">
        <v>42992</v>
      </c>
      <c r="B1317" s="459" t="s">
        <v>30224</v>
      </c>
      <c r="C1317" s="457" t="s">
        <v>15719</v>
      </c>
      <c r="D1317" s="461">
        <v>102.17</v>
      </c>
      <c r="E1317" s="456" t="s">
        <v>28913</v>
      </c>
    </row>
    <row r="1318" spans="1:5" ht="30" customHeight="1" x14ac:dyDescent="0.25">
      <c r="A1318" s="455">
        <v>42993</v>
      </c>
      <c r="B1318" s="459" t="s">
        <v>30225</v>
      </c>
      <c r="C1318" s="457" t="s">
        <v>15719</v>
      </c>
      <c r="D1318" s="461">
        <v>86.2</v>
      </c>
      <c r="E1318" s="456" t="s">
        <v>28913</v>
      </c>
    </row>
    <row r="1319" spans="1:5" ht="30" customHeight="1" x14ac:dyDescent="0.25">
      <c r="A1319" s="455">
        <v>42994</v>
      </c>
      <c r="B1319" s="459" t="s">
        <v>30226</v>
      </c>
      <c r="C1319" s="457" t="s">
        <v>15719</v>
      </c>
      <c r="D1319" s="461">
        <v>175.31</v>
      </c>
      <c r="E1319" s="456" t="s">
        <v>28913</v>
      </c>
    </row>
    <row r="1320" spans="1:5" ht="30" customHeight="1" x14ac:dyDescent="0.25">
      <c r="A1320" s="455">
        <v>43070</v>
      </c>
      <c r="B1320" s="459" t="s">
        <v>30227</v>
      </c>
      <c r="C1320" s="457" t="s">
        <v>15719</v>
      </c>
      <c r="D1320" s="461">
        <v>295.45</v>
      </c>
      <c r="E1320" s="460"/>
    </row>
    <row r="1321" spans="1:5" ht="30" customHeight="1" x14ac:dyDescent="0.25">
      <c r="A1321" s="455">
        <v>42996</v>
      </c>
      <c r="B1321" s="456" t="s">
        <v>30228</v>
      </c>
      <c r="C1321" s="457" t="s">
        <v>15679</v>
      </c>
      <c r="D1321" s="461">
        <v>573.94000000000005</v>
      </c>
      <c r="E1321" s="456" t="s">
        <v>28913</v>
      </c>
    </row>
    <row r="1322" spans="1:5" ht="30" customHeight="1" x14ac:dyDescent="0.2">
      <c r="A1322" s="455">
        <v>43012</v>
      </c>
      <c r="B1322" s="456" t="s">
        <v>30229</v>
      </c>
      <c r="C1322" s="457" t="s">
        <v>15719</v>
      </c>
      <c r="D1322" s="461">
        <v>12.76</v>
      </c>
      <c r="E1322" s="458"/>
    </row>
    <row r="1323" spans="1:5" ht="30" customHeight="1" x14ac:dyDescent="0.25">
      <c r="A1323" s="455">
        <v>43011</v>
      </c>
      <c r="B1323" s="459" t="s">
        <v>30230</v>
      </c>
      <c r="C1323" s="457" t="s">
        <v>15719</v>
      </c>
      <c r="D1323" s="461">
        <v>8.59</v>
      </c>
      <c r="E1323" s="460"/>
    </row>
    <row r="1324" spans="1:5" ht="30" customHeight="1" x14ac:dyDescent="0.25">
      <c r="A1324" s="455">
        <v>43003</v>
      </c>
      <c r="B1324" s="456" t="s">
        <v>30231</v>
      </c>
      <c r="C1324" s="457" t="s">
        <v>15679</v>
      </c>
      <c r="D1324" s="461">
        <v>140.97</v>
      </c>
      <c r="E1324" s="456" t="s">
        <v>28913</v>
      </c>
    </row>
    <row r="1325" spans="1:5" ht="30" customHeight="1" x14ac:dyDescent="0.2">
      <c r="A1325" s="455">
        <v>43004</v>
      </c>
      <c r="B1325" s="456" t="s">
        <v>30232</v>
      </c>
      <c r="C1325" s="457" t="s">
        <v>15719</v>
      </c>
      <c r="D1325" s="461">
        <v>41.49</v>
      </c>
      <c r="E1325" s="458"/>
    </row>
    <row r="1326" spans="1:5" ht="30" customHeight="1" x14ac:dyDescent="0.2">
      <c r="A1326" s="455">
        <v>43005</v>
      </c>
      <c r="B1326" s="456" t="s">
        <v>30233</v>
      </c>
      <c r="C1326" s="457" t="s">
        <v>15747</v>
      </c>
      <c r="D1326" s="461">
        <v>37.19</v>
      </c>
      <c r="E1326" s="458"/>
    </row>
    <row r="1327" spans="1:5" ht="30" customHeight="1" x14ac:dyDescent="0.2">
      <c r="A1327" s="455">
        <v>43006</v>
      </c>
      <c r="B1327" s="456" t="s">
        <v>30234</v>
      </c>
      <c r="C1327" s="457" t="s">
        <v>15747</v>
      </c>
      <c r="D1327" s="461">
        <v>60.1</v>
      </c>
      <c r="E1327" s="458"/>
    </row>
    <row r="1328" spans="1:5" ht="30" customHeight="1" x14ac:dyDescent="0.2">
      <c r="A1328" s="455">
        <v>43007</v>
      </c>
      <c r="B1328" s="456" t="s">
        <v>30235</v>
      </c>
      <c r="C1328" s="457" t="s">
        <v>15747</v>
      </c>
      <c r="D1328" s="461">
        <v>19.57</v>
      </c>
      <c r="E1328" s="458"/>
    </row>
    <row r="1329" spans="1:5" ht="30" customHeight="1" x14ac:dyDescent="0.2">
      <c r="A1329" s="455">
        <v>43008</v>
      </c>
      <c r="B1329" s="456" t="s">
        <v>30236</v>
      </c>
      <c r="C1329" s="457" t="s">
        <v>15747</v>
      </c>
      <c r="D1329" s="461">
        <v>54.8</v>
      </c>
      <c r="E1329" s="458"/>
    </row>
    <row r="1330" spans="1:5" ht="30" customHeight="1" x14ac:dyDescent="0.2">
      <c r="A1330" s="455">
        <v>43009</v>
      </c>
      <c r="B1330" s="456" t="s">
        <v>30237</v>
      </c>
      <c r="C1330" s="457" t="s">
        <v>15719</v>
      </c>
      <c r="D1330" s="461">
        <v>104.36</v>
      </c>
      <c r="E1330" s="458"/>
    </row>
    <row r="1331" spans="1:5" ht="30" customHeight="1" x14ac:dyDescent="0.25">
      <c r="A1331" s="455">
        <v>43018</v>
      </c>
      <c r="B1331" s="459" t="s">
        <v>30238</v>
      </c>
      <c r="C1331" s="457" t="s">
        <v>15747</v>
      </c>
      <c r="D1331" s="461">
        <v>61.75</v>
      </c>
      <c r="E1331" s="456" t="s">
        <v>28913</v>
      </c>
    </row>
    <row r="1332" spans="1:5" ht="30" customHeight="1" x14ac:dyDescent="0.25">
      <c r="A1332" s="455">
        <v>43026</v>
      </c>
      <c r="B1332" s="459" t="s">
        <v>30239</v>
      </c>
      <c r="C1332" s="457" t="s">
        <v>15747</v>
      </c>
      <c r="D1332" s="461">
        <v>24.94</v>
      </c>
      <c r="E1332" s="460"/>
    </row>
    <row r="1333" spans="1:5" ht="30" customHeight="1" x14ac:dyDescent="0.25">
      <c r="A1333" s="455">
        <v>43033</v>
      </c>
      <c r="B1333" s="459" t="s">
        <v>30240</v>
      </c>
      <c r="C1333" s="457" t="s">
        <v>25226</v>
      </c>
      <c r="D1333" s="461">
        <v>1112.3</v>
      </c>
      <c r="E1333" s="456" t="s">
        <v>28913</v>
      </c>
    </row>
    <row r="1334" spans="1:5" ht="30" customHeight="1" x14ac:dyDescent="0.2">
      <c r="A1334" s="455">
        <v>43037</v>
      </c>
      <c r="B1334" s="456" t="s">
        <v>30241</v>
      </c>
      <c r="C1334" s="457" t="s">
        <v>15679</v>
      </c>
      <c r="D1334" s="461">
        <v>62.75</v>
      </c>
      <c r="E1334" s="458"/>
    </row>
    <row r="1335" spans="1:5" ht="30" customHeight="1" x14ac:dyDescent="0.25">
      <c r="A1335" s="455">
        <v>43038</v>
      </c>
      <c r="B1335" s="459" t="s">
        <v>30242</v>
      </c>
      <c r="C1335" s="457" t="s">
        <v>25226</v>
      </c>
      <c r="D1335" s="461">
        <v>116.05</v>
      </c>
      <c r="E1335" s="456" t="s">
        <v>28913</v>
      </c>
    </row>
    <row r="1336" spans="1:5" ht="30" customHeight="1" x14ac:dyDescent="0.2">
      <c r="A1336" s="455">
        <v>43039</v>
      </c>
      <c r="B1336" s="456" t="s">
        <v>30243</v>
      </c>
      <c r="C1336" s="457" t="s">
        <v>15719</v>
      </c>
      <c r="D1336" s="461">
        <v>5.21</v>
      </c>
      <c r="E1336" s="458"/>
    </row>
    <row r="1337" spans="1:5" ht="30" customHeight="1" x14ac:dyDescent="0.25">
      <c r="A1337" s="455">
        <v>43040</v>
      </c>
      <c r="B1337" s="459" t="s">
        <v>30244</v>
      </c>
      <c r="C1337" s="457" t="s">
        <v>15719</v>
      </c>
      <c r="D1337" s="461">
        <v>65.06</v>
      </c>
      <c r="E1337" s="460"/>
    </row>
    <row r="1338" spans="1:5" ht="30" customHeight="1" x14ac:dyDescent="0.2">
      <c r="A1338" s="455">
        <v>43042</v>
      </c>
      <c r="B1338" s="456" t="s">
        <v>30245</v>
      </c>
      <c r="C1338" s="457" t="s">
        <v>15719</v>
      </c>
      <c r="D1338" s="461">
        <v>3.79</v>
      </c>
      <c r="E1338" s="458"/>
    </row>
    <row r="1339" spans="1:5" ht="30" customHeight="1" x14ac:dyDescent="0.2">
      <c r="A1339" s="455">
        <v>43043</v>
      </c>
      <c r="B1339" s="456" t="s">
        <v>30246</v>
      </c>
      <c r="C1339" s="457" t="s">
        <v>25226</v>
      </c>
      <c r="D1339" s="461">
        <v>2671.63</v>
      </c>
      <c r="E1339" s="458"/>
    </row>
    <row r="1340" spans="1:5" ht="30" customHeight="1" x14ac:dyDescent="0.2">
      <c r="A1340" s="455">
        <v>43044</v>
      </c>
      <c r="B1340" s="456" t="s">
        <v>30247</v>
      </c>
      <c r="C1340" s="457" t="s">
        <v>25226</v>
      </c>
      <c r="D1340" s="461">
        <v>3081.57</v>
      </c>
      <c r="E1340" s="458"/>
    </row>
    <row r="1341" spans="1:5" ht="30" customHeight="1" x14ac:dyDescent="0.2">
      <c r="A1341" s="455">
        <v>41169</v>
      </c>
      <c r="B1341" s="456" t="s">
        <v>30248</v>
      </c>
      <c r="C1341" s="457" t="s">
        <v>25226</v>
      </c>
      <c r="D1341" s="461">
        <v>3625.95</v>
      </c>
      <c r="E1341" s="458"/>
    </row>
    <row r="1342" spans="1:5" ht="30" customHeight="1" x14ac:dyDescent="0.2">
      <c r="A1342" s="455">
        <v>41170</v>
      </c>
      <c r="B1342" s="456" t="s">
        <v>30249</v>
      </c>
      <c r="C1342" s="457" t="s">
        <v>25226</v>
      </c>
      <c r="D1342" s="461">
        <v>3979.44</v>
      </c>
      <c r="E1342" s="458"/>
    </row>
    <row r="1343" spans="1:5" ht="30" customHeight="1" x14ac:dyDescent="0.2">
      <c r="A1343" s="455">
        <v>41171</v>
      </c>
      <c r="B1343" s="456" t="s">
        <v>30250</v>
      </c>
      <c r="C1343" s="457" t="s">
        <v>25226</v>
      </c>
      <c r="D1343" s="461">
        <v>4734</v>
      </c>
      <c r="E1343" s="458"/>
    </row>
    <row r="1344" spans="1:5" ht="30" customHeight="1" x14ac:dyDescent="0.2">
      <c r="A1344" s="455">
        <v>43046</v>
      </c>
      <c r="B1344" s="456" t="s">
        <v>30251</v>
      </c>
      <c r="C1344" s="457" t="s">
        <v>25226</v>
      </c>
      <c r="D1344" s="461">
        <v>1565.98</v>
      </c>
      <c r="E1344" s="458"/>
    </row>
    <row r="1345" spans="1:5" ht="30" customHeight="1" x14ac:dyDescent="0.2">
      <c r="A1345" s="455">
        <v>43047</v>
      </c>
      <c r="B1345" s="456" t="s">
        <v>30252</v>
      </c>
      <c r="C1345" s="457" t="s">
        <v>25226</v>
      </c>
      <c r="D1345" s="461">
        <v>1983.05</v>
      </c>
      <c r="E1345" s="458"/>
    </row>
    <row r="1346" spans="1:5" ht="30" customHeight="1" x14ac:dyDescent="0.2">
      <c r="A1346" s="455">
        <v>43048</v>
      </c>
      <c r="B1346" s="456" t="s">
        <v>30253</v>
      </c>
      <c r="C1346" s="457" t="s">
        <v>25226</v>
      </c>
      <c r="D1346" s="461">
        <v>2394.64</v>
      </c>
      <c r="E1346" s="458"/>
    </row>
    <row r="1347" spans="1:5" ht="30" customHeight="1" x14ac:dyDescent="0.25">
      <c r="A1347" s="455">
        <v>43050</v>
      </c>
      <c r="B1347" s="459" t="s">
        <v>30254</v>
      </c>
      <c r="C1347" s="457" t="s">
        <v>25226</v>
      </c>
      <c r="D1347" s="461">
        <v>4009.06</v>
      </c>
      <c r="E1347" s="456" t="s">
        <v>28913</v>
      </c>
    </row>
    <row r="1348" spans="1:5" ht="30" customHeight="1" x14ac:dyDescent="0.25">
      <c r="A1348" s="455">
        <v>43051</v>
      </c>
      <c r="B1348" s="459" t="s">
        <v>30255</v>
      </c>
      <c r="C1348" s="457" t="s">
        <v>25226</v>
      </c>
      <c r="D1348" s="461">
        <v>4433.92</v>
      </c>
      <c r="E1348" s="456" t="s">
        <v>28913</v>
      </c>
    </row>
    <row r="1349" spans="1:5" ht="30" customHeight="1" x14ac:dyDescent="0.25">
      <c r="A1349" s="455">
        <v>43052</v>
      </c>
      <c r="B1349" s="459" t="s">
        <v>30256</v>
      </c>
      <c r="C1349" s="457" t="s">
        <v>25226</v>
      </c>
      <c r="D1349" s="461">
        <v>4858.75</v>
      </c>
      <c r="E1349" s="456" t="s">
        <v>28913</v>
      </c>
    </row>
    <row r="1350" spans="1:5" ht="30" customHeight="1" x14ac:dyDescent="0.25">
      <c r="A1350" s="455">
        <v>43053</v>
      </c>
      <c r="B1350" s="459" t="s">
        <v>30257</v>
      </c>
      <c r="C1350" s="457" t="s">
        <v>25226</v>
      </c>
      <c r="D1350" s="461">
        <v>5283.64</v>
      </c>
      <c r="E1350" s="456" t="s">
        <v>28913</v>
      </c>
    </row>
    <row r="1351" spans="1:5" ht="30" customHeight="1" x14ac:dyDescent="0.25">
      <c r="A1351" s="455">
        <v>43054</v>
      </c>
      <c r="B1351" s="459" t="s">
        <v>30258</v>
      </c>
      <c r="C1351" s="457" t="s">
        <v>15719</v>
      </c>
      <c r="D1351" s="461">
        <v>11.3</v>
      </c>
      <c r="E1351" s="460"/>
    </row>
    <row r="1352" spans="1:5" ht="30" customHeight="1" x14ac:dyDescent="0.25">
      <c r="A1352" s="455">
        <v>43055</v>
      </c>
      <c r="B1352" s="459" t="s">
        <v>30259</v>
      </c>
      <c r="C1352" s="457" t="s">
        <v>15719</v>
      </c>
      <c r="D1352" s="461">
        <v>9.07</v>
      </c>
      <c r="E1352" s="460"/>
    </row>
    <row r="1353" spans="1:5" ht="30" customHeight="1" x14ac:dyDescent="0.25">
      <c r="A1353" s="455">
        <v>43056</v>
      </c>
      <c r="B1353" s="456" t="s">
        <v>30260</v>
      </c>
      <c r="C1353" s="457" t="s">
        <v>15679</v>
      </c>
      <c r="D1353" s="461">
        <v>56.95</v>
      </c>
      <c r="E1353" s="456" t="s">
        <v>28913</v>
      </c>
    </row>
    <row r="1354" spans="1:5" ht="30" customHeight="1" x14ac:dyDescent="0.2">
      <c r="A1354" s="455">
        <v>43058</v>
      </c>
      <c r="B1354" s="456" t="s">
        <v>30261</v>
      </c>
      <c r="C1354" s="457" t="s">
        <v>15679</v>
      </c>
      <c r="D1354" s="461">
        <v>104.36</v>
      </c>
      <c r="E1354" s="458"/>
    </row>
    <row r="1355" spans="1:5" ht="30" customHeight="1" x14ac:dyDescent="0.2">
      <c r="A1355" s="455">
        <v>43057</v>
      </c>
      <c r="B1355" s="456" t="s">
        <v>30262</v>
      </c>
      <c r="C1355" s="457" t="s">
        <v>15679</v>
      </c>
      <c r="D1355" s="461">
        <v>71.97</v>
      </c>
      <c r="E1355" s="458"/>
    </row>
    <row r="1356" spans="1:5" ht="30" customHeight="1" x14ac:dyDescent="0.2">
      <c r="A1356" s="455">
        <v>43059</v>
      </c>
      <c r="B1356" s="456" t="s">
        <v>30263</v>
      </c>
      <c r="C1356" s="457" t="s">
        <v>15679</v>
      </c>
      <c r="D1356" s="461">
        <v>45.46</v>
      </c>
      <c r="E1356" s="458"/>
    </row>
    <row r="1357" spans="1:5" ht="30" customHeight="1" x14ac:dyDescent="0.25">
      <c r="A1357" s="455">
        <v>43060</v>
      </c>
      <c r="B1357" s="456" t="s">
        <v>30264</v>
      </c>
      <c r="C1357" s="457" t="s">
        <v>25226</v>
      </c>
      <c r="D1357" s="461">
        <v>850.33</v>
      </c>
      <c r="E1357" s="456" t="s">
        <v>28913</v>
      </c>
    </row>
    <row r="1358" spans="1:5" ht="30" customHeight="1" x14ac:dyDescent="0.2">
      <c r="A1358" s="455">
        <v>43064</v>
      </c>
      <c r="B1358" s="456" t="s">
        <v>30265</v>
      </c>
      <c r="C1358" s="457" t="s">
        <v>15747</v>
      </c>
      <c r="D1358" s="461">
        <v>19.98</v>
      </c>
      <c r="E1358" s="458"/>
    </row>
    <row r="1359" spans="1:5" ht="30" customHeight="1" x14ac:dyDescent="0.2">
      <c r="A1359" s="455">
        <v>43065</v>
      </c>
      <c r="B1359" s="456" t="s">
        <v>30266</v>
      </c>
      <c r="C1359" s="457" t="s">
        <v>15747</v>
      </c>
      <c r="D1359" s="461">
        <v>23.77</v>
      </c>
      <c r="E1359" s="458"/>
    </row>
    <row r="1360" spans="1:5" ht="30" customHeight="1" x14ac:dyDescent="0.2">
      <c r="A1360" s="455">
        <v>43066</v>
      </c>
      <c r="B1360" s="456" t="s">
        <v>30267</v>
      </c>
      <c r="C1360" s="457" t="s">
        <v>15747</v>
      </c>
      <c r="D1360" s="461">
        <v>31.96</v>
      </c>
      <c r="E1360" s="458"/>
    </row>
    <row r="1361" spans="1:5" ht="30" customHeight="1" x14ac:dyDescent="0.2">
      <c r="A1361" s="455">
        <v>43067</v>
      </c>
      <c r="B1361" s="456" t="s">
        <v>30268</v>
      </c>
      <c r="C1361" s="457" t="s">
        <v>15747</v>
      </c>
      <c r="D1361" s="461">
        <v>82.39</v>
      </c>
      <c r="E1361" s="458"/>
    </row>
    <row r="1362" spans="1:5" ht="30" customHeight="1" x14ac:dyDescent="0.25">
      <c r="A1362" s="455">
        <v>43063</v>
      </c>
      <c r="B1362" s="459" t="s">
        <v>30269</v>
      </c>
      <c r="C1362" s="457" t="s">
        <v>15747</v>
      </c>
      <c r="D1362" s="461">
        <v>112.4</v>
      </c>
      <c r="E1362" s="460"/>
    </row>
    <row r="1363" spans="1:5" ht="30" customHeight="1" x14ac:dyDescent="0.2">
      <c r="A1363" s="455">
        <v>43068</v>
      </c>
      <c r="B1363" s="456" t="s">
        <v>30270</v>
      </c>
      <c r="C1363" s="457" t="s">
        <v>15747</v>
      </c>
      <c r="D1363" s="461">
        <v>80.95</v>
      </c>
      <c r="E1363" s="458"/>
    </row>
    <row r="1364" spans="1:5" ht="30" customHeight="1" x14ac:dyDescent="0.25">
      <c r="A1364" s="455">
        <v>43069</v>
      </c>
      <c r="B1364" s="456" t="s">
        <v>30271</v>
      </c>
      <c r="C1364" s="457" t="s">
        <v>15747</v>
      </c>
      <c r="D1364" s="461">
        <v>153.38999999999999</v>
      </c>
      <c r="E1364" s="456" t="s">
        <v>28913</v>
      </c>
    </row>
    <row r="1365" spans="1:5" ht="30" customHeight="1" x14ac:dyDescent="0.25">
      <c r="A1365" s="455">
        <v>43071</v>
      </c>
      <c r="B1365" s="459" t="s">
        <v>30272</v>
      </c>
      <c r="C1365" s="457" t="s">
        <v>15679</v>
      </c>
      <c r="D1365" s="461">
        <v>334.74</v>
      </c>
      <c r="E1365" s="456" t="s">
        <v>28913</v>
      </c>
    </row>
    <row r="1366" spans="1:5" ht="30" customHeight="1" x14ac:dyDescent="0.2">
      <c r="A1366" s="455">
        <v>43078</v>
      </c>
      <c r="B1366" s="456" t="s">
        <v>30273</v>
      </c>
      <c r="C1366" s="457" t="s">
        <v>15747</v>
      </c>
      <c r="D1366" s="461">
        <v>87.69</v>
      </c>
      <c r="E1366" s="458"/>
    </row>
    <row r="1367" spans="1:5" ht="30" customHeight="1" x14ac:dyDescent="0.2">
      <c r="A1367" s="455">
        <v>43079</v>
      </c>
      <c r="B1367" s="456" t="s">
        <v>30274</v>
      </c>
      <c r="C1367" s="457" t="s">
        <v>15747</v>
      </c>
      <c r="D1367" s="461">
        <v>91.54</v>
      </c>
      <c r="E1367" s="458"/>
    </row>
    <row r="1368" spans="1:5" ht="30" customHeight="1" x14ac:dyDescent="0.25">
      <c r="A1368" s="455">
        <v>43080</v>
      </c>
      <c r="B1368" s="456" t="s">
        <v>30275</v>
      </c>
      <c r="C1368" s="457" t="s">
        <v>15747</v>
      </c>
      <c r="D1368" s="461">
        <v>78.94</v>
      </c>
      <c r="E1368" s="456" t="s">
        <v>28913</v>
      </c>
    </row>
    <row r="1369" spans="1:5" ht="30" customHeight="1" x14ac:dyDescent="0.2">
      <c r="A1369" s="455">
        <v>43081</v>
      </c>
      <c r="B1369" s="456" t="s">
        <v>30276</v>
      </c>
      <c r="C1369" s="457" t="s">
        <v>15747</v>
      </c>
      <c r="D1369" s="461">
        <v>101.33</v>
      </c>
      <c r="E1369" s="458"/>
    </row>
    <row r="1370" spans="1:5" ht="30" customHeight="1" x14ac:dyDescent="0.2">
      <c r="A1370" s="455">
        <v>43085</v>
      </c>
      <c r="B1370" s="456" t="s">
        <v>30277</v>
      </c>
      <c r="C1370" s="457" t="s">
        <v>15747</v>
      </c>
      <c r="D1370" s="461">
        <v>179.64</v>
      </c>
      <c r="E1370" s="458"/>
    </row>
    <row r="1371" spans="1:5" ht="30" customHeight="1" x14ac:dyDescent="0.25">
      <c r="A1371" s="455">
        <v>43083</v>
      </c>
      <c r="B1371" s="459" t="s">
        <v>30278</v>
      </c>
      <c r="C1371" s="457" t="s">
        <v>15747</v>
      </c>
      <c r="D1371" s="461">
        <v>86.61</v>
      </c>
      <c r="E1371" s="460"/>
    </row>
    <row r="1372" spans="1:5" ht="30" customHeight="1" x14ac:dyDescent="0.25">
      <c r="A1372" s="455">
        <v>43084</v>
      </c>
      <c r="B1372" s="459" t="s">
        <v>30279</v>
      </c>
      <c r="C1372" s="457" t="s">
        <v>15747</v>
      </c>
      <c r="D1372" s="461">
        <v>65.510000000000005</v>
      </c>
      <c r="E1372" s="460"/>
    </row>
    <row r="1373" spans="1:5" ht="30" customHeight="1" x14ac:dyDescent="0.25">
      <c r="A1373" s="455">
        <v>43086</v>
      </c>
      <c r="B1373" s="456" t="s">
        <v>30280</v>
      </c>
      <c r="C1373" s="457" t="s">
        <v>25226</v>
      </c>
      <c r="D1373" s="461">
        <v>261.54000000000002</v>
      </c>
      <c r="E1373" s="456" t="s">
        <v>28913</v>
      </c>
    </row>
    <row r="1374" spans="1:5" ht="30" customHeight="1" x14ac:dyDescent="0.25">
      <c r="A1374" s="455">
        <v>43087</v>
      </c>
      <c r="B1374" s="456" t="s">
        <v>30281</v>
      </c>
      <c r="C1374" s="457" t="s">
        <v>25226</v>
      </c>
      <c r="D1374" s="461">
        <v>579.42999999999995</v>
      </c>
      <c r="E1374" s="456" t="s">
        <v>28913</v>
      </c>
    </row>
    <row r="1375" spans="1:5" ht="30" customHeight="1" x14ac:dyDescent="0.25">
      <c r="A1375" s="455">
        <v>43089</v>
      </c>
      <c r="B1375" s="459" t="s">
        <v>30282</v>
      </c>
      <c r="C1375" s="457" t="s">
        <v>15719</v>
      </c>
      <c r="D1375" s="461">
        <v>44.83</v>
      </c>
      <c r="E1375" s="460"/>
    </row>
    <row r="1376" spans="1:5" ht="30" customHeight="1" x14ac:dyDescent="0.2">
      <c r="A1376" s="455">
        <v>43090</v>
      </c>
      <c r="B1376" s="456" t="s">
        <v>30283</v>
      </c>
      <c r="C1376" s="457" t="s">
        <v>15719</v>
      </c>
      <c r="D1376" s="461">
        <v>32.97</v>
      </c>
      <c r="E1376" s="458"/>
    </row>
    <row r="1377" spans="1:5" ht="30" customHeight="1" x14ac:dyDescent="0.25">
      <c r="A1377" s="455">
        <v>43088</v>
      </c>
      <c r="B1377" s="459" t="s">
        <v>30284</v>
      </c>
      <c r="C1377" s="457" t="s">
        <v>15747</v>
      </c>
      <c r="D1377" s="461">
        <v>22.99</v>
      </c>
      <c r="E1377" s="456" t="s">
        <v>28913</v>
      </c>
    </row>
    <row r="1378" spans="1:5" ht="30" customHeight="1" x14ac:dyDescent="0.25">
      <c r="A1378" s="455">
        <v>43091</v>
      </c>
      <c r="B1378" s="456" t="s">
        <v>30285</v>
      </c>
      <c r="C1378" s="457" t="s">
        <v>25226</v>
      </c>
      <c r="D1378" s="461">
        <v>392.61</v>
      </c>
      <c r="E1378" s="456" t="s">
        <v>28913</v>
      </c>
    </row>
    <row r="1379" spans="1:5" ht="30" customHeight="1" x14ac:dyDescent="0.25">
      <c r="A1379" s="455">
        <v>43092</v>
      </c>
      <c r="B1379" s="459" t="s">
        <v>30286</v>
      </c>
      <c r="C1379" s="457" t="s">
        <v>28914</v>
      </c>
      <c r="D1379" s="461">
        <v>25.7</v>
      </c>
      <c r="E1379" s="460"/>
    </row>
    <row r="1380" spans="1:5" ht="30" customHeight="1" x14ac:dyDescent="0.25">
      <c r="A1380" s="455">
        <v>43093</v>
      </c>
      <c r="B1380" s="459" t="s">
        <v>30287</v>
      </c>
      <c r="C1380" s="457" t="s">
        <v>28914</v>
      </c>
      <c r="D1380" s="461">
        <v>34.79</v>
      </c>
      <c r="E1380" s="460"/>
    </row>
    <row r="1381" spans="1:5" ht="30" customHeight="1" x14ac:dyDescent="0.25">
      <c r="A1381" s="455">
        <v>43094</v>
      </c>
      <c r="B1381" s="459" t="s">
        <v>30288</v>
      </c>
      <c r="C1381" s="457" t="s">
        <v>15747</v>
      </c>
      <c r="D1381" s="461">
        <v>320.83</v>
      </c>
      <c r="E1381" s="456" t="s">
        <v>28913</v>
      </c>
    </row>
    <row r="1382" spans="1:5" ht="30" customHeight="1" x14ac:dyDescent="0.25">
      <c r="A1382" s="455">
        <v>43095</v>
      </c>
      <c r="B1382" s="459" t="s">
        <v>30289</v>
      </c>
      <c r="C1382" s="457" t="s">
        <v>15747</v>
      </c>
      <c r="D1382" s="461">
        <v>495.4</v>
      </c>
      <c r="E1382" s="456" t="s">
        <v>28913</v>
      </c>
    </row>
    <row r="1383" spans="1:5" ht="30" customHeight="1" x14ac:dyDescent="0.2">
      <c r="A1383" s="455">
        <v>43096</v>
      </c>
      <c r="B1383" s="456" t="s">
        <v>30290</v>
      </c>
      <c r="C1383" s="457" t="s">
        <v>15747</v>
      </c>
      <c r="D1383" s="461">
        <v>593.75</v>
      </c>
      <c r="E1383" s="458"/>
    </row>
    <row r="1384" spans="1:5" ht="30" customHeight="1" x14ac:dyDescent="0.2">
      <c r="A1384" s="455">
        <v>43098</v>
      </c>
      <c r="B1384" s="456" t="s">
        <v>30291</v>
      </c>
      <c r="C1384" s="457" t="s">
        <v>15747</v>
      </c>
      <c r="D1384" s="461">
        <v>18.91</v>
      </c>
      <c r="E1384" s="458"/>
    </row>
    <row r="1385" spans="1:5" ht="30" customHeight="1" x14ac:dyDescent="0.2">
      <c r="A1385" s="455">
        <v>43097</v>
      </c>
      <c r="B1385" s="456" t="s">
        <v>30292</v>
      </c>
      <c r="C1385" s="457" t="s">
        <v>15747</v>
      </c>
      <c r="D1385" s="461">
        <v>45.07</v>
      </c>
      <c r="E1385" s="458"/>
    </row>
    <row r="1386" spans="1:5" ht="30" customHeight="1" x14ac:dyDescent="0.2">
      <c r="A1386" s="455">
        <v>43100</v>
      </c>
      <c r="B1386" s="456" t="s">
        <v>30293</v>
      </c>
      <c r="C1386" s="457" t="s">
        <v>15747</v>
      </c>
      <c r="D1386" s="461">
        <v>45.09</v>
      </c>
      <c r="E1386" s="458"/>
    </row>
    <row r="1387" spans="1:5" ht="30" customHeight="1" x14ac:dyDescent="0.2">
      <c r="A1387" s="455">
        <v>43101</v>
      </c>
      <c r="B1387" s="456" t="s">
        <v>30294</v>
      </c>
      <c r="C1387" s="457" t="s">
        <v>15747</v>
      </c>
      <c r="D1387" s="461">
        <v>7.36</v>
      </c>
      <c r="E1387" s="458"/>
    </row>
    <row r="1388" spans="1:5" ht="30" customHeight="1" x14ac:dyDescent="0.2">
      <c r="A1388" s="455">
        <v>43102</v>
      </c>
      <c r="B1388" s="456" t="s">
        <v>30295</v>
      </c>
      <c r="C1388" s="457" t="s">
        <v>15747</v>
      </c>
      <c r="D1388" s="461">
        <v>8.6300000000000008</v>
      </c>
      <c r="E1388" s="458"/>
    </row>
    <row r="1389" spans="1:5" ht="30" customHeight="1" x14ac:dyDescent="0.25">
      <c r="A1389" s="455">
        <v>42614</v>
      </c>
      <c r="B1389" s="456" t="s">
        <v>30296</v>
      </c>
      <c r="C1389" s="457" t="s">
        <v>15747</v>
      </c>
      <c r="D1389" s="461">
        <v>207.53</v>
      </c>
      <c r="E1389" s="456" t="s">
        <v>28913</v>
      </c>
    </row>
    <row r="1390" spans="1:5" ht="30" customHeight="1" x14ac:dyDescent="0.25">
      <c r="A1390" s="455">
        <v>43104</v>
      </c>
      <c r="B1390" s="459" t="s">
        <v>30297</v>
      </c>
      <c r="C1390" s="457" t="s">
        <v>15747</v>
      </c>
      <c r="D1390" s="461">
        <v>12.27</v>
      </c>
      <c r="E1390" s="460"/>
    </row>
    <row r="1391" spans="1:5" ht="30" customHeight="1" x14ac:dyDescent="0.25">
      <c r="A1391" s="455">
        <v>43105</v>
      </c>
      <c r="B1391" s="456" t="s">
        <v>30298</v>
      </c>
      <c r="C1391" s="457" t="s">
        <v>15679</v>
      </c>
      <c r="D1391" s="461">
        <v>361.13</v>
      </c>
      <c r="E1391" s="456" t="s">
        <v>28913</v>
      </c>
    </row>
    <row r="1392" spans="1:5" ht="30" customHeight="1" x14ac:dyDescent="0.25">
      <c r="A1392" s="455">
        <v>43106</v>
      </c>
      <c r="B1392" s="456" t="s">
        <v>30299</v>
      </c>
      <c r="C1392" s="457" t="s">
        <v>15679</v>
      </c>
      <c r="D1392" s="461">
        <v>192</v>
      </c>
      <c r="E1392" s="456" t="s">
        <v>28913</v>
      </c>
    </row>
    <row r="1393" spans="1:5" ht="30" customHeight="1" x14ac:dyDescent="0.2">
      <c r="A1393" s="455">
        <v>43111</v>
      </c>
      <c r="B1393" s="456" t="s">
        <v>30300</v>
      </c>
      <c r="C1393" s="457" t="s">
        <v>15747</v>
      </c>
      <c r="D1393" s="461">
        <v>3.95</v>
      </c>
      <c r="E1393" s="458"/>
    </row>
    <row r="1394" spans="1:5" ht="30" customHeight="1" x14ac:dyDescent="0.25">
      <c r="A1394" s="455">
        <v>41578</v>
      </c>
      <c r="B1394" s="459" t="s">
        <v>30301</v>
      </c>
      <c r="C1394" s="457" t="s">
        <v>27684</v>
      </c>
      <c r="D1394" s="461">
        <v>916.05</v>
      </c>
      <c r="E1394" s="460"/>
    </row>
    <row r="1395" spans="1:5" ht="30" customHeight="1" x14ac:dyDescent="0.25">
      <c r="A1395" s="455">
        <v>42511</v>
      </c>
      <c r="B1395" s="459" t="s">
        <v>30302</v>
      </c>
      <c r="C1395" s="457" t="s">
        <v>27684</v>
      </c>
      <c r="D1395" s="461">
        <v>864.2</v>
      </c>
      <c r="E1395" s="460"/>
    </row>
    <row r="1396" spans="1:5" ht="30" customHeight="1" x14ac:dyDescent="0.2">
      <c r="A1396" s="455">
        <v>41579</v>
      </c>
      <c r="B1396" s="456" t="s">
        <v>30303</v>
      </c>
      <c r="C1396" s="457" t="s">
        <v>27684</v>
      </c>
      <c r="D1396" s="461">
        <v>540.12</v>
      </c>
      <c r="E1396" s="458"/>
    </row>
    <row r="1397" spans="1:5" ht="30" customHeight="1" x14ac:dyDescent="0.25">
      <c r="A1397" s="455">
        <v>41494</v>
      </c>
      <c r="B1397" s="459" t="s">
        <v>30304</v>
      </c>
      <c r="C1397" s="457" t="s">
        <v>27684</v>
      </c>
      <c r="D1397" s="461">
        <v>1155.74</v>
      </c>
      <c r="E1397" s="460"/>
    </row>
    <row r="1398" spans="1:5" ht="30" customHeight="1" x14ac:dyDescent="0.25">
      <c r="A1398" s="455">
        <v>41678</v>
      </c>
      <c r="B1398" s="459" t="s">
        <v>30305</v>
      </c>
      <c r="C1398" s="457" t="s">
        <v>27684</v>
      </c>
      <c r="D1398" s="461">
        <v>820.98</v>
      </c>
      <c r="E1398" s="460"/>
    </row>
    <row r="1399" spans="1:5" ht="30" customHeight="1" x14ac:dyDescent="0.25">
      <c r="A1399" s="455">
        <v>41455</v>
      </c>
      <c r="B1399" s="459" t="s">
        <v>30306</v>
      </c>
      <c r="C1399" s="457" t="s">
        <v>27684</v>
      </c>
      <c r="D1399" s="461">
        <v>1795.53</v>
      </c>
      <c r="E1399" s="460"/>
    </row>
    <row r="1400" spans="1:5" ht="30" customHeight="1" x14ac:dyDescent="0.25">
      <c r="A1400" s="455">
        <v>41456</v>
      </c>
      <c r="B1400" s="459" t="s">
        <v>30307</v>
      </c>
      <c r="C1400" s="457" t="s">
        <v>27684</v>
      </c>
      <c r="D1400" s="461">
        <v>2786.17</v>
      </c>
      <c r="E1400" s="460"/>
    </row>
    <row r="1401" spans="1:5" ht="30" customHeight="1" x14ac:dyDescent="0.25">
      <c r="A1401" s="455">
        <v>41580</v>
      </c>
      <c r="B1401" s="459" t="s">
        <v>30308</v>
      </c>
      <c r="C1401" s="457" t="s">
        <v>27684</v>
      </c>
      <c r="D1401" s="461">
        <v>928.15</v>
      </c>
      <c r="E1401" s="460"/>
    </row>
    <row r="1402" spans="1:5" ht="30" customHeight="1" x14ac:dyDescent="0.2">
      <c r="A1402" s="455">
        <v>41454</v>
      </c>
      <c r="B1402" s="456" t="s">
        <v>30309</v>
      </c>
      <c r="C1402" s="457" t="s">
        <v>27684</v>
      </c>
      <c r="D1402" s="461">
        <v>528.89</v>
      </c>
      <c r="E1402" s="458"/>
    </row>
    <row r="1403" spans="1:5" ht="30" customHeight="1" x14ac:dyDescent="0.25">
      <c r="A1403" s="455">
        <v>41498</v>
      </c>
      <c r="B1403" s="459" t="s">
        <v>30310</v>
      </c>
      <c r="C1403" s="457" t="s">
        <v>15719</v>
      </c>
      <c r="D1403" s="461">
        <v>553.52</v>
      </c>
      <c r="E1403" s="460"/>
    </row>
    <row r="1404" spans="1:5" ht="30" customHeight="1" x14ac:dyDescent="0.25">
      <c r="A1404" s="455">
        <v>41531</v>
      </c>
      <c r="B1404" s="459" t="s">
        <v>30311</v>
      </c>
      <c r="C1404" s="457" t="s">
        <v>15719</v>
      </c>
      <c r="D1404" s="461">
        <v>488.76</v>
      </c>
      <c r="E1404" s="460"/>
    </row>
    <row r="1405" spans="1:5" ht="30" customHeight="1" x14ac:dyDescent="0.2">
      <c r="A1405" s="455">
        <v>41557</v>
      </c>
      <c r="B1405" s="456" t="s">
        <v>30312</v>
      </c>
      <c r="C1405" s="457" t="s">
        <v>15747</v>
      </c>
      <c r="D1405" s="461">
        <v>174.13</v>
      </c>
      <c r="E1405" s="458"/>
    </row>
    <row r="1406" spans="1:5" ht="30" customHeight="1" x14ac:dyDescent="0.25">
      <c r="A1406" s="455">
        <v>41506</v>
      </c>
      <c r="B1406" s="459" t="s">
        <v>30313</v>
      </c>
      <c r="C1406" s="457" t="s">
        <v>15719</v>
      </c>
      <c r="D1406" s="461">
        <v>49.97</v>
      </c>
      <c r="E1406" s="460"/>
    </row>
    <row r="1407" spans="1:5" ht="30" customHeight="1" x14ac:dyDescent="0.25">
      <c r="A1407" s="455">
        <v>41505</v>
      </c>
      <c r="B1407" s="459" t="s">
        <v>30314</v>
      </c>
      <c r="C1407" s="457" t="s">
        <v>15719</v>
      </c>
      <c r="D1407" s="461">
        <v>103.92</v>
      </c>
      <c r="E1407" s="460"/>
    </row>
    <row r="1408" spans="1:5" ht="30" customHeight="1" x14ac:dyDescent="0.25">
      <c r="A1408" s="455">
        <v>41528</v>
      </c>
      <c r="B1408" s="459" t="s">
        <v>30315</v>
      </c>
      <c r="C1408" s="457" t="s">
        <v>15719</v>
      </c>
      <c r="D1408" s="461">
        <v>252.02</v>
      </c>
      <c r="E1408" s="460"/>
    </row>
    <row r="1409" spans="1:5" ht="30" customHeight="1" x14ac:dyDescent="0.2">
      <c r="A1409" s="455">
        <v>41546</v>
      </c>
      <c r="B1409" s="456" t="s">
        <v>30316</v>
      </c>
      <c r="C1409" s="457" t="s">
        <v>15843</v>
      </c>
      <c r="D1409" s="461">
        <v>256.48</v>
      </c>
      <c r="E1409" s="458"/>
    </row>
    <row r="1410" spans="1:5" ht="30" customHeight="1" x14ac:dyDescent="0.2">
      <c r="A1410" s="455">
        <v>41545</v>
      </c>
      <c r="B1410" s="456" t="s">
        <v>30317</v>
      </c>
      <c r="C1410" s="457" t="s">
        <v>15843</v>
      </c>
      <c r="D1410" s="461">
        <v>218.97</v>
      </c>
      <c r="E1410" s="458"/>
    </row>
    <row r="1411" spans="1:5" ht="30" customHeight="1" x14ac:dyDescent="0.2">
      <c r="A1411" s="455">
        <v>41547</v>
      </c>
      <c r="B1411" s="456" t="s">
        <v>30318</v>
      </c>
      <c r="C1411" s="457" t="s">
        <v>15843</v>
      </c>
      <c r="D1411" s="461">
        <v>213.77</v>
      </c>
      <c r="E1411" s="458"/>
    </row>
    <row r="1412" spans="1:5" ht="30" customHeight="1" x14ac:dyDescent="0.2">
      <c r="A1412" s="455">
        <v>41497</v>
      </c>
      <c r="B1412" s="456" t="s">
        <v>30319</v>
      </c>
      <c r="C1412" s="457" t="s">
        <v>25226</v>
      </c>
      <c r="D1412" s="461">
        <v>2476.6</v>
      </c>
      <c r="E1412" s="458"/>
    </row>
    <row r="1413" spans="1:5" ht="30" customHeight="1" x14ac:dyDescent="0.2">
      <c r="A1413" s="455">
        <v>41495</v>
      </c>
      <c r="B1413" s="456" t="s">
        <v>30320</v>
      </c>
      <c r="C1413" s="457" t="s">
        <v>25226</v>
      </c>
      <c r="D1413" s="461">
        <v>681.06</v>
      </c>
      <c r="E1413" s="458"/>
    </row>
    <row r="1414" spans="1:5" ht="30" customHeight="1" x14ac:dyDescent="0.2">
      <c r="A1414" s="455">
        <v>41496</v>
      </c>
      <c r="B1414" s="456" t="s">
        <v>30321</v>
      </c>
      <c r="C1414" s="457" t="s">
        <v>25226</v>
      </c>
      <c r="D1414" s="461">
        <v>1134.26</v>
      </c>
      <c r="E1414" s="458"/>
    </row>
    <row r="1415" spans="1:5" ht="30" customHeight="1" x14ac:dyDescent="0.2">
      <c r="A1415" s="455">
        <v>41544</v>
      </c>
      <c r="B1415" s="456" t="s">
        <v>30322</v>
      </c>
      <c r="C1415" s="457" t="s">
        <v>15843</v>
      </c>
      <c r="D1415" s="461">
        <v>419.89</v>
      </c>
      <c r="E1415" s="458"/>
    </row>
    <row r="1416" spans="1:5" ht="30" customHeight="1" x14ac:dyDescent="0.2">
      <c r="A1416" s="455">
        <v>41500</v>
      </c>
      <c r="B1416" s="456" t="s">
        <v>30323</v>
      </c>
      <c r="C1416" s="457" t="s">
        <v>15719</v>
      </c>
      <c r="D1416" s="461">
        <v>248.25</v>
      </c>
      <c r="E1416" s="458"/>
    </row>
    <row r="1417" spans="1:5" ht="30" customHeight="1" x14ac:dyDescent="0.25">
      <c r="A1417" s="455">
        <v>41501</v>
      </c>
      <c r="B1417" s="459" t="s">
        <v>30324</v>
      </c>
      <c r="C1417" s="457" t="s">
        <v>15747</v>
      </c>
      <c r="D1417" s="461">
        <v>44.17</v>
      </c>
      <c r="E1417" s="460"/>
    </row>
    <row r="1418" spans="1:5" ht="30" customHeight="1" x14ac:dyDescent="0.25">
      <c r="A1418" s="455">
        <v>41499</v>
      </c>
      <c r="B1418" s="459" t="s">
        <v>30325</v>
      </c>
      <c r="C1418" s="457" t="s">
        <v>15747</v>
      </c>
      <c r="D1418" s="461">
        <v>365.38</v>
      </c>
      <c r="E1418" s="460"/>
    </row>
    <row r="1419" spans="1:5" ht="30" customHeight="1" x14ac:dyDescent="0.25">
      <c r="A1419" s="455">
        <v>41503</v>
      </c>
      <c r="B1419" s="459" t="s">
        <v>30326</v>
      </c>
      <c r="C1419" s="457" t="s">
        <v>15747</v>
      </c>
      <c r="D1419" s="461">
        <v>493.3</v>
      </c>
      <c r="E1419" s="460"/>
    </row>
    <row r="1420" spans="1:5" ht="30" customHeight="1" x14ac:dyDescent="0.25">
      <c r="A1420" s="455">
        <v>41530</v>
      </c>
      <c r="B1420" s="459" t="s">
        <v>30327</v>
      </c>
      <c r="C1420" s="457" t="s">
        <v>15719</v>
      </c>
      <c r="D1420" s="461">
        <v>389.08</v>
      </c>
      <c r="E1420" s="460"/>
    </row>
    <row r="1421" spans="1:5" ht="30" customHeight="1" x14ac:dyDescent="0.2">
      <c r="A1421" s="455">
        <v>41527</v>
      </c>
      <c r="B1421" s="456" t="s">
        <v>30328</v>
      </c>
      <c r="C1421" s="457" t="s">
        <v>25226</v>
      </c>
      <c r="D1421" s="461">
        <v>1934.48</v>
      </c>
      <c r="E1421" s="458"/>
    </row>
    <row r="1422" spans="1:5" ht="30" customHeight="1" x14ac:dyDescent="0.25">
      <c r="A1422" s="455">
        <v>41529</v>
      </c>
      <c r="B1422" s="459" t="s">
        <v>30329</v>
      </c>
      <c r="C1422" s="457" t="s">
        <v>25226</v>
      </c>
      <c r="D1422" s="461">
        <v>24694.63</v>
      </c>
      <c r="E1422" s="460"/>
    </row>
    <row r="1423" spans="1:5" ht="30" customHeight="1" x14ac:dyDescent="0.2">
      <c r="A1423" s="455">
        <v>41555</v>
      </c>
      <c r="B1423" s="456" t="s">
        <v>30330</v>
      </c>
      <c r="C1423" s="457" t="s">
        <v>25226</v>
      </c>
      <c r="D1423" s="461">
        <v>6020.63</v>
      </c>
      <c r="E1423" s="458"/>
    </row>
    <row r="1424" spans="1:5" ht="30" customHeight="1" x14ac:dyDescent="0.25">
      <c r="A1424" s="455">
        <v>100883</v>
      </c>
      <c r="B1424" s="459" t="s">
        <v>30331</v>
      </c>
      <c r="C1424" s="457" t="s">
        <v>15747</v>
      </c>
      <c r="D1424" s="461">
        <v>202.61</v>
      </c>
      <c r="E1424" s="460"/>
    </row>
    <row r="1425" spans="1:5" ht="30" customHeight="1" x14ac:dyDescent="0.25">
      <c r="A1425" s="455">
        <v>100882</v>
      </c>
      <c r="B1425" s="459" t="s">
        <v>30332</v>
      </c>
      <c r="C1425" s="457" t="s">
        <v>15747</v>
      </c>
      <c r="D1425" s="461">
        <v>161.97</v>
      </c>
      <c r="E1425" s="460"/>
    </row>
    <row r="1426" spans="1:5" ht="30" customHeight="1" x14ac:dyDescent="0.2">
      <c r="A1426" s="455">
        <v>100390</v>
      </c>
      <c r="B1426" s="456" t="s">
        <v>30333</v>
      </c>
      <c r="C1426" s="457" t="s">
        <v>28916</v>
      </c>
      <c r="D1426" s="461">
        <v>0</v>
      </c>
      <c r="E1426" s="458"/>
    </row>
  </sheetData>
  <mergeCells count="1">
    <mergeCell ref="A1:F1"/>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EA4E8-740C-48E4-B6D9-7709CC4D35CE}">
  <sheetPr>
    <tabColor theme="5"/>
  </sheetPr>
  <dimension ref="A1:D12398"/>
  <sheetViews>
    <sheetView topLeftCell="A2522" zoomScaleNormal="100" zoomScaleSheetLayoutView="233" workbookViewId="0">
      <selection activeCell="D2546" sqref="D2546"/>
    </sheetView>
  </sheetViews>
  <sheetFormatPr defaultRowHeight="12.75" outlineLevelRow="1" x14ac:dyDescent="0.2"/>
  <cols>
    <col min="1" max="1" width="8.42578125" style="583" bestFit="1" customWidth="1"/>
    <col min="2" max="2" width="68.28515625" style="583" customWidth="1"/>
    <col min="3" max="3" width="7.140625" style="583" customWidth="1"/>
    <col min="4" max="4" width="8.7109375" style="583" bestFit="1" customWidth="1"/>
    <col min="5" max="256" width="9.140625" style="583"/>
    <col min="257" max="257" width="8.42578125" style="583" bestFit="1" customWidth="1"/>
    <col min="258" max="258" width="68.28515625" style="583" customWidth="1"/>
    <col min="259" max="259" width="7.140625" style="583" customWidth="1"/>
    <col min="260" max="260" width="8.7109375" style="583" bestFit="1" customWidth="1"/>
    <col min="261" max="512" width="9.140625" style="583"/>
    <col min="513" max="513" width="8.42578125" style="583" bestFit="1" customWidth="1"/>
    <col min="514" max="514" width="68.28515625" style="583" customWidth="1"/>
    <col min="515" max="515" width="7.140625" style="583" customWidth="1"/>
    <col min="516" max="516" width="8.7109375" style="583" bestFit="1" customWidth="1"/>
    <col min="517" max="768" width="9.140625" style="583"/>
    <col min="769" max="769" width="8.42578125" style="583" bestFit="1" customWidth="1"/>
    <col min="770" max="770" width="68.28515625" style="583" customWidth="1"/>
    <col min="771" max="771" width="7.140625" style="583" customWidth="1"/>
    <col min="772" max="772" width="8.7109375" style="583" bestFit="1" customWidth="1"/>
    <col min="773" max="1024" width="9.140625" style="583"/>
    <col min="1025" max="1025" width="8.42578125" style="583" bestFit="1" customWidth="1"/>
    <col min="1026" max="1026" width="68.28515625" style="583" customWidth="1"/>
    <col min="1027" max="1027" width="7.140625" style="583" customWidth="1"/>
    <col min="1028" max="1028" width="8.7109375" style="583" bestFit="1" customWidth="1"/>
    <col min="1029" max="1280" width="9.140625" style="583"/>
    <col min="1281" max="1281" width="8.42578125" style="583" bestFit="1" customWidth="1"/>
    <col min="1282" max="1282" width="68.28515625" style="583" customWidth="1"/>
    <col min="1283" max="1283" width="7.140625" style="583" customWidth="1"/>
    <col min="1284" max="1284" width="8.7109375" style="583" bestFit="1" customWidth="1"/>
    <col min="1285" max="1536" width="9.140625" style="583"/>
    <col min="1537" max="1537" width="8.42578125" style="583" bestFit="1" customWidth="1"/>
    <col min="1538" max="1538" width="68.28515625" style="583" customWidth="1"/>
    <col min="1539" max="1539" width="7.140625" style="583" customWidth="1"/>
    <col min="1540" max="1540" width="8.7109375" style="583" bestFit="1" customWidth="1"/>
    <col min="1541" max="1792" width="9.140625" style="583"/>
    <col min="1793" max="1793" width="8.42578125" style="583" bestFit="1" customWidth="1"/>
    <col min="1794" max="1794" width="68.28515625" style="583" customWidth="1"/>
    <col min="1795" max="1795" width="7.140625" style="583" customWidth="1"/>
    <col min="1796" max="1796" width="8.7109375" style="583" bestFit="1" customWidth="1"/>
    <col min="1797" max="2048" width="9.140625" style="583"/>
    <col min="2049" max="2049" width="8.42578125" style="583" bestFit="1" customWidth="1"/>
    <col min="2050" max="2050" width="68.28515625" style="583" customWidth="1"/>
    <col min="2051" max="2051" width="7.140625" style="583" customWidth="1"/>
    <col min="2052" max="2052" width="8.7109375" style="583" bestFit="1" customWidth="1"/>
    <col min="2053" max="2304" width="9.140625" style="583"/>
    <col min="2305" max="2305" width="8.42578125" style="583" bestFit="1" customWidth="1"/>
    <col min="2306" max="2306" width="68.28515625" style="583" customWidth="1"/>
    <col min="2307" max="2307" width="7.140625" style="583" customWidth="1"/>
    <col min="2308" max="2308" width="8.7109375" style="583" bestFit="1" customWidth="1"/>
    <col min="2309" max="2560" width="9.140625" style="583"/>
    <col min="2561" max="2561" width="8.42578125" style="583" bestFit="1" customWidth="1"/>
    <col min="2562" max="2562" width="68.28515625" style="583" customWidth="1"/>
    <col min="2563" max="2563" width="7.140625" style="583" customWidth="1"/>
    <col min="2564" max="2564" width="8.7109375" style="583" bestFit="1" customWidth="1"/>
    <col min="2565" max="2816" width="9.140625" style="583"/>
    <col min="2817" max="2817" width="8.42578125" style="583" bestFit="1" customWidth="1"/>
    <col min="2818" max="2818" width="68.28515625" style="583" customWidth="1"/>
    <col min="2819" max="2819" width="7.140625" style="583" customWidth="1"/>
    <col min="2820" max="2820" width="8.7109375" style="583" bestFit="1" customWidth="1"/>
    <col min="2821" max="3072" width="9.140625" style="583"/>
    <col min="3073" max="3073" width="8.42578125" style="583" bestFit="1" customWidth="1"/>
    <col min="3074" max="3074" width="68.28515625" style="583" customWidth="1"/>
    <col min="3075" max="3075" width="7.140625" style="583" customWidth="1"/>
    <col min="3076" max="3076" width="8.7109375" style="583" bestFit="1" customWidth="1"/>
    <col min="3077" max="3328" width="9.140625" style="583"/>
    <col min="3329" max="3329" width="8.42578125" style="583" bestFit="1" customWidth="1"/>
    <col min="3330" max="3330" width="68.28515625" style="583" customWidth="1"/>
    <col min="3331" max="3331" width="7.140625" style="583" customWidth="1"/>
    <col min="3332" max="3332" width="8.7109375" style="583" bestFit="1" customWidth="1"/>
    <col min="3333" max="3584" width="9.140625" style="583"/>
    <col min="3585" max="3585" width="8.42578125" style="583" bestFit="1" customWidth="1"/>
    <col min="3586" max="3586" width="68.28515625" style="583" customWidth="1"/>
    <col min="3587" max="3587" width="7.140625" style="583" customWidth="1"/>
    <col min="3588" max="3588" width="8.7109375" style="583" bestFit="1" customWidth="1"/>
    <col min="3589" max="3840" width="9.140625" style="583"/>
    <col min="3841" max="3841" width="8.42578125" style="583" bestFit="1" customWidth="1"/>
    <col min="3842" max="3842" width="68.28515625" style="583" customWidth="1"/>
    <col min="3843" max="3843" width="7.140625" style="583" customWidth="1"/>
    <col min="3844" max="3844" width="8.7109375" style="583" bestFit="1" customWidth="1"/>
    <col min="3845" max="4096" width="9.140625" style="583"/>
    <col min="4097" max="4097" width="8.42578125" style="583" bestFit="1" customWidth="1"/>
    <col min="4098" max="4098" width="68.28515625" style="583" customWidth="1"/>
    <col min="4099" max="4099" width="7.140625" style="583" customWidth="1"/>
    <col min="4100" max="4100" width="8.7109375" style="583" bestFit="1" customWidth="1"/>
    <col min="4101" max="4352" width="9.140625" style="583"/>
    <col min="4353" max="4353" width="8.42578125" style="583" bestFit="1" customWidth="1"/>
    <col min="4354" max="4354" width="68.28515625" style="583" customWidth="1"/>
    <col min="4355" max="4355" width="7.140625" style="583" customWidth="1"/>
    <col min="4356" max="4356" width="8.7109375" style="583" bestFit="1" customWidth="1"/>
    <col min="4357" max="4608" width="9.140625" style="583"/>
    <col min="4609" max="4609" width="8.42578125" style="583" bestFit="1" customWidth="1"/>
    <col min="4610" max="4610" width="68.28515625" style="583" customWidth="1"/>
    <col min="4611" max="4611" width="7.140625" style="583" customWidth="1"/>
    <col min="4612" max="4612" width="8.7109375" style="583" bestFit="1" customWidth="1"/>
    <col min="4613" max="4864" width="9.140625" style="583"/>
    <col min="4865" max="4865" width="8.42578125" style="583" bestFit="1" customWidth="1"/>
    <col min="4866" max="4866" width="68.28515625" style="583" customWidth="1"/>
    <col min="4867" max="4867" width="7.140625" style="583" customWidth="1"/>
    <col min="4868" max="4868" width="8.7109375" style="583" bestFit="1" customWidth="1"/>
    <col min="4869" max="5120" width="9.140625" style="583"/>
    <col min="5121" max="5121" width="8.42578125" style="583" bestFit="1" customWidth="1"/>
    <col min="5122" max="5122" width="68.28515625" style="583" customWidth="1"/>
    <col min="5123" max="5123" width="7.140625" style="583" customWidth="1"/>
    <col min="5124" max="5124" width="8.7109375" style="583" bestFit="1" customWidth="1"/>
    <col min="5125" max="5376" width="9.140625" style="583"/>
    <col min="5377" max="5377" width="8.42578125" style="583" bestFit="1" customWidth="1"/>
    <col min="5378" max="5378" width="68.28515625" style="583" customWidth="1"/>
    <col min="5379" max="5379" width="7.140625" style="583" customWidth="1"/>
    <col min="5380" max="5380" width="8.7109375" style="583" bestFit="1" customWidth="1"/>
    <col min="5381" max="5632" width="9.140625" style="583"/>
    <col min="5633" max="5633" width="8.42578125" style="583" bestFit="1" customWidth="1"/>
    <col min="5634" max="5634" width="68.28515625" style="583" customWidth="1"/>
    <col min="5635" max="5635" width="7.140625" style="583" customWidth="1"/>
    <col min="5636" max="5636" width="8.7109375" style="583" bestFit="1" customWidth="1"/>
    <col min="5637" max="5888" width="9.140625" style="583"/>
    <col min="5889" max="5889" width="8.42578125" style="583" bestFit="1" customWidth="1"/>
    <col min="5890" max="5890" width="68.28515625" style="583" customWidth="1"/>
    <col min="5891" max="5891" width="7.140625" style="583" customWidth="1"/>
    <col min="5892" max="5892" width="8.7109375" style="583" bestFit="1" customWidth="1"/>
    <col min="5893" max="6144" width="9.140625" style="583"/>
    <col min="6145" max="6145" width="8.42578125" style="583" bestFit="1" customWidth="1"/>
    <col min="6146" max="6146" width="68.28515625" style="583" customWidth="1"/>
    <col min="6147" max="6147" width="7.140625" style="583" customWidth="1"/>
    <col min="6148" max="6148" width="8.7109375" style="583" bestFit="1" customWidth="1"/>
    <col min="6149" max="6400" width="9.140625" style="583"/>
    <col min="6401" max="6401" width="8.42578125" style="583" bestFit="1" customWidth="1"/>
    <col min="6402" max="6402" width="68.28515625" style="583" customWidth="1"/>
    <col min="6403" max="6403" width="7.140625" style="583" customWidth="1"/>
    <col min="6404" max="6404" width="8.7109375" style="583" bestFit="1" customWidth="1"/>
    <col min="6405" max="6656" width="9.140625" style="583"/>
    <col min="6657" max="6657" width="8.42578125" style="583" bestFit="1" customWidth="1"/>
    <col min="6658" max="6658" width="68.28515625" style="583" customWidth="1"/>
    <col min="6659" max="6659" width="7.140625" style="583" customWidth="1"/>
    <col min="6660" max="6660" width="8.7109375" style="583" bestFit="1" customWidth="1"/>
    <col min="6661" max="6912" width="9.140625" style="583"/>
    <col min="6913" max="6913" width="8.42578125" style="583" bestFit="1" customWidth="1"/>
    <col min="6914" max="6914" width="68.28515625" style="583" customWidth="1"/>
    <col min="6915" max="6915" width="7.140625" style="583" customWidth="1"/>
    <col min="6916" max="6916" width="8.7109375" style="583" bestFit="1" customWidth="1"/>
    <col min="6917" max="7168" width="9.140625" style="583"/>
    <col min="7169" max="7169" width="8.42578125" style="583" bestFit="1" customWidth="1"/>
    <col min="7170" max="7170" width="68.28515625" style="583" customWidth="1"/>
    <col min="7171" max="7171" width="7.140625" style="583" customWidth="1"/>
    <col min="7172" max="7172" width="8.7109375" style="583" bestFit="1" customWidth="1"/>
    <col min="7173" max="7424" width="9.140625" style="583"/>
    <col min="7425" max="7425" width="8.42578125" style="583" bestFit="1" customWidth="1"/>
    <col min="7426" max="7426" width="68.28515625" style="583" customWidth="1"/>
    <col min="7427" max="7427" width="7.140625" style="583" customWidth="1"/>
    <col min="7428" max="7428" width="8.7109375" style="583" bestFit="1" customWidth="1"/>
    <col min="7429" max="7680" width="9.140625" style="583"/>
    <col min="7681" max="7681" width="8.42578125" style="583" bestFit="1" customWidth="1"/>
    <col min="7682" max="7682" width="68.28515625" style="583" customWidth="1"/>
    <col min="7683" max="7683" width="7.140625" style="583" customWidth="1"/>
    <col min="7684" max="7684" width="8.7109375" style="583" bestFit="1" customWidth="1"/>
    <col min="7685" max="7936" width="9.140625" style="583"/>
    <col min="7937" max="7937" width="8.42578125" style="583" bestFit="1" customWidth="1"/>
    <col min="7938" max="7938" width="68.28515625" style="583" customWidth="1"/>
    <col min="7939" max="7939" width="7.140625" style="583" customWidth="1"/>
    <col min="7940" max="7940" width="8.7109375" style="583" bestFit="1" customWidth="1"/>
    <col min="7941" max="8192" width="9.140625" style="583"/>
    <col min="8193" max="8193" width="8.42578125" style="583" bestFit="1" customWidth="1"/>
    <col min="8194" max="8194" width="68.28515625" style="583" customWidth="1"/>
    <col min="8195" max="8195" width="7.140625" style="583" customWidth="1"/>
    <col min="8196" max="8196" width="8.7109375" style="583" bestFit="1" customWidth="1"/>
    <col min="8197" max="8448" width="9.140625" style="583"/>
    <col min="8449" max="8449" width="8.42578125" style="583" bestFit="1" customWidth="1"/>
    <col min="8450" max="8450" width="68.28515625" style="583" customWidth="1"/>
    <col min="8451" max="8451" width="7.140625" style="583" customWidth="1"/>
    <col min="8452" max="8452" width="8.7109375" style="583" bestFit="1" customWidth="1"/>
    <col min="8453" max="8704" width="9.140625" style="583"/>
    <col min="8705" max="8705" width="8.42578125" style="583" bestFit="1" customWidth="1"/>
    <col min="8706" max="8706" width="68.28515625" style="583" customWidth="1"/>
    <col min="8707" max="8707" width="7.140625" style="583" customWidth="1"/>
    <col min="8708" max="8708" width="8.7109375" style="583" bestFit="1" customWidth="1"/>
    <col min="8709" max="8960" width="9.140625" style="583"/>
    <col min="8961" max="8961" width="8.42578125" style="583" bestFit="1" customWidth="1"/>
    <col min="8962" max="8962" width="68.28515625" style="583" customWidth="1"/>
    <col min="8963" max="8963" width="7.140625" style="583" customWidth="1"/>
    <col min="8964" max="8964" width="8.7109375" style="583" bestFit="1" customWidth="1"/>
    <col min="8965" max="9216" width="9.140625" style="583"/>
    <col min="9217" max="9217" width="8.42578125" style="583" bestFit="1" customWidth="1"/>
    <col min="9218" max="9218" width="68.28515625" style="583" customWidth="1"/>
    <col min="9219" max="9219" width="7.140625" style="583" customWidth="1"/>
    <col min="9220" max="9220" width="8.7109375" style="583" bestFit="1" customWidth="1"/>
    <col min="9221" max="9472" width="9.140625" style="583"/>
    <col min="9473" max="9473" width="8.42578125" style="583" bestFit="1" customWidth="1"/>
    <col min="9474" max="9474" width="68.28515625" style="583" customWidth="1"/>
    <col min="9475" max="9475" width="7.140625" style="583" customWidth="1"/>
    <col min="9476" max="9476" width="8.7109375" style="583" bestFit="1" customWidth="1"/>
    <col min="9477" max="9728" width="9.140625" style="583"/>
    <col min="9729" max="9729" width="8.42578125" style="583" bestFit="1" customWidth="1"/>
    <col min="9730" max="9730" width="68.28515625" style="583" customWidth="1"/>
    <col min="9731" max="9731" width="7.140625" style="583" customWidth="1"/>
    <col min="9732" max="9732" width="8.7109375" style="583" bestFit="1" customWidth="1"/>
    <col min="9733" max="9984" width="9.140625" style="583"/>
    <col min="9985" max="9985" width="8.42578125" style="583" bestFit="1" customWidth="1"/>
    <col min="9986" max="9986" width="68.28515625" style="583" customWidth="1"/>
    <col min="9987" max="9987" width="7.140625" style="583" customWidth="1"/>
    <col min="9988" max="9988" width="8.7109375" style="583" bestFit="1" customWidth="1"/>
    <col min="9989" max="10240" width="9.140625" style="583"/>
    <col min="10241" max="10241" width="8.42578125" style="583" bestFit="1" customWidth="1"/>
    <col min="10242" max="10242" width="68.28515625" style="583" customWidth="1"/>
    <col min="10243" max="10243" width="7.140625" style="583" customWidth="1"/>
    <col min="10244" max="10244" width="8.7109375" style="583" bestFit="1" customWidth="1"/>
    <col min="10245" max="10496" width="9.140625" style="583"/>
    <col min="10497" max="10497" width="8.42578125" style="583" bestFit="1" customWidth="1"/>
    <col min="10498" max="10498" width="68.28515625" style="583" customWidth="1"/>
    <col min="10499" max="10499" width="7.140625" style="583" customWidth="1"/>
    <col min="10500" max="10500" width="8.7109375" style="583" bestFit="1" customWidth="1"/>
    <col min="10501" max="10752" width="9.140625" style="583"/>
    <col min="10753" max="10753" width="8.42578125" style="583" bestFit="1" customWidth="1"/>
    <col min="10754" max="10754" width="68.28515625" style="583" customWidth="1"/>
    <col min="10755" max="10755" width="7.140625" style="583" customWidth="1"/>
    <col min="10756" max="10756" width="8.7109375" style="583" bestFit="1" customWidth="1"/>
    <col min="10757" max="11008" width="9.140625" style="583"/>
    <col min="11009" max="11009" width="8.42578125" style="583" bestFit="1" customWidth="1"/>
    <col min="11010" max="11010" width="68.28515625" style="583" customWidth="1"/>
    <col min="11011" max="11011" width="7.140625" style="583" customWidth="1"/>
    <col min="11012" max="11012" width="8.7109375" style="583" bestFit="1" customWidth="1"/>
    <col min="11013" max="11264" width="9.140625" style="583"/>
    <col min="11265" max="11265" width="8.42578125" style="583" bestFit="1" customWidth="1"/>
    <col min="11266" max="11266" width="68.28515625" style="583" customWidth="1"/>
    <col min="11267" max="11267" width="7.140625" style="583" customWidth="1"/>
    <col min="11268" max="11268" width="8.7109375" style="583" bestFit="1" customWidth="1"/>
    <col min="11269" max="11520" width="9.140625" style="583"/>
    <col min="11521" max="11521" width="8.42578125" style="583" bestFit="1" customWidth="1"/>
    <col min="11522" max="11522" width="68.28515625" style="583" customWidth="1"/>
    <col min="11523" max="11523" width="7.140625" style="583" customWidth="1"/>
    <col min="11524" max="11524" width="8.7109375" style="583" bestFit="1" customWidth="1"/>
    <col min="11525" max="11776" width="9.140625" style="583"/>
    <col min="11777" max="11777" width="8.42578125" style="583" bestFit="1" customWidth="1"/>
    <col min="11778" max="11778" width="68.28515625" style="583" customWidth="1"/>
    <col min="11779" max="11779" width="7.140625" style="583" customWidth="1"/>
    <col min="11780" max="11780" width="8.7109375" style="583" bestFit="1" customWidth="1"/>
    <col min="11781" max="12032" width="9.140625" style="583"/>
    <col min="12033" max="12033" width="8.42578125" style="583" bestFit="1" customWidth="1"/>
    <col min="12034" max="12034" width="68.28515625" style="583" customWidth="1"/>
    <col min="12035" max="12035" width="7.140625" style="583" customWidth="1"/>
    <col min="12036" max="12036" width="8.7109375" style="583" bestFit="1" customWidth="1"/>
    <col min="12037" max="12288" width="9.140625" style="583"/>
    <col min="12289" max="12289" width="8.42578125" style="583" bestFit="1" customWidth="1"/>
    <col min="12290" max="12290" width="68.28515625" style="583" customWidth="1"/>
    <col min="12291" max="12291" width="7.140625" style="583" customWidth="1"/>
    <col min="12292" max="12292" width="8.7109375" style="583" bestFit="1" customWidth="1"/>
    <col min="12293" max="12544" width="9.140625" style="583"/>
    <col min="12545" max="12545" width="8.42578125" style="583" bestFit="1" customWidth="1"/>
    <col min="12546" max="12546" width="68.28515625" style="583" customWidth="1"/>
    <col min="12547" max="12547" width="7.140625" style="583" customWidth="1"/>
    <col min="12548" max="12548" width="8.7109375" style="583" bestFit="1" customWidth="1"/>
    <col min="12549" max="12800" width="9.140625" style="583"/>
    <col min="12801" max="12801" width="8.42578125" style="583" bestFit="1" customWidth="1"/>
    <col min="12802" max="12802" width="68.28515625" style="583" customWidth="1"/>
    <col min="12803" max="12803" width="7.140625" style="583" customWidth="1"/>
    <col min="12804" max="12804" width="8.7109375" style="583" bestFit="1" customWidth="1"/>
    <col min="12805" max="13056" width="9.140625" style="583"/>
    <col min="13057" max="13057" width="8.42578125" style="583" bestFit="1" customWidth="1"/>
    <col min="13058" max="13058" width="68.28515625" style="583" customWidth="1"/>
    <col min="13059" max="13059" width="7.140625" style="583" customWidth="1"/>
    <col min="13060" max="13060" width="8.7109375" style="583" bestFit="1" customWidth="1"/>
    <col min="13061" max="13312" width="9.140625" style="583"/>
    <col min="13313" max="13313" width="8.42578125" style="583" bestFit="1" customWidth="1"/>
    <col min="13314" max="13314" width="68.28515625" style="583" customWidth="1"/>
    <col min="13315" max="13315" width="7.140625" style="583" customWidth="1"/>
    <col min="13316" max="13316" width="8.7109375" style="583" bestFit="1" customWidth="1"/>
    <col min="13317" max="13568" width="9.140625" style="583"/>
    <col min="13569" max="13569" width="8.42578125" style="583" bestFit="1" customWidth="1"/>
    <col min="13570" max="13570" width="68.28515625" style="583" customWidth="1"/>
    <col min="13571" max="13571" width="7.140625" style="583" customWidth="1"/>
    <col min="13572" max="13572" width="8.7109375" style="583" bestFit="1" customWidth="1"/>
    <col min="13573" max="13824" width="9.140625" style="583"/>
    <col min="13825" max="13825" width="8.42578125" style="583" bestFit="1" customWidth="1"/>
    <col min="13826" max="13826" width="68.28515625" style="583" customWidth="1"/>
    <col min="13827" max="13827" width="7.140625" style="583" customWidth="1"/>
    <col min="13828" max="13828" width="8.7109375" style="583" bestFit="1" customWidth="1"/>
    <col min="13829" max="14080" width="9.140625" style="583"/>
    <col min="14081" max="14081" width="8.42578125" style="583" bestFit="1" customWidth="1"/>
    <col min="14082" max="14082" width="68.28515625" style="583" customWidth="1"/>
    <col min="14083" max="14083" width="7.140625" style="583" customWidth="1"/>
    <col min="14084" max="14084" width="8.7109375" style="583" bestFit="1" customWidth="1"/>
    <col min="14085" max="14336" width="9.140625" style="583"/>
    <col min="14337" max="14337" width="8.42578125" style="583" bestFit="1" customWidth="1"/>
    <col min="14338" max="14338" width="68.28515625" style="583" customWidth="1"/>
    <col min="14339" max="14339" width="7.140625" style="583" customWidth="1"/>
    <col min="14340" max="14340" width="8.7109375" style="583" bestFit="1" customWidth="1"/>
    <col min="14341" max="14592" width="9.140625" style="583"/>
    <col min="14593" max="14593" width="8.42578125" style="583" bestFit="1" customWidth="1"/>
    <col min="14594" max="14594" width="68.28515625" style="583" customWidth="1"/>
    <col min="14595" max="14595" width="7.140625" style="583" customWidth="1"/>
    <col min="14596" max="14596" width="8.7109375" style="583" bestFit="1" customWidth="1"/>
    <col min="14597" max="14848" width="9.140625" style="583"/>
    <col min="14849" max="14849" width="8.42578125" style="583" bestFit="1" customWidth="1"/>
    <col min="14850" max="14850" width="68.28515625" style="583" customWidth="1"/>
    <col min="14851" max="14851" width="7.140625" style="583" customWidth="1"/>
    <col min="14852" max="14852" width="8.7109375" style="583" bestFit="1" customWidth="1"/>
    <col min="14853" max="15104" width="9.140625" style="583"/>
    <col min="15105" max="15105" width="8.42578125" style="583" bestFit="1" customWidth="1"/>
    <col min="15106" max="15106" width="68.28515625" style="583" customWidth="1"/>
    <col min="15107" max="15107" width="7.140625" style="583" customWidth="1"/>
    <col min="15108" max="15108" width="8.7109375" style="583" bestFit="1" customWidth="1"/>
    <col min="15109" max="15360" width="9.140625" style="583"/>
    <col min="15361" max="15361" width="8.42578125" style="583" bestFit="1" customWidth="1"/>
    <col min="15362" max="15362" width="68.28515625" style="583" customWidth="1"/>
    <col min="15363" max="15363" width="7.140625" style="583" customWidth="1"/>
    <col min="15364" max="15364" width="8.7109375" style="583" bestFit="1" customWidth="1"/>
    <col min="15365" max="15616" width="9.140625" style="583"/>
    <col min="15617" max="15617" width="8.42578125" style="583" bestFit="1" customWidth="1"/>
    <col min="15618" max="15618" width="68.28515625" style="583" customWidth="1"/>
    <col min="15619" max="15619" width="7.140625" style="583" customWidth="1"/>
    <col min="15620" max="15620" width="8.7109375" style="583" bestFit="1" customWidth="1"/>
    <col min="15621" max="15872" width="9.140625" style="583"/>
    <col min="15873" max="15873" width="8.42578125" style="583" bestFit="1" customWidth="1"/>
    <col min="15874" max="15874" width="68.28515625" style="583" customWidth="1"/>
    <col min="15875" max="15875" width="7.140625" style="583" customWidth="1"/>
    <col min="15876" max="15876" width="8.7109375" style="583" bestFit="1" customWidth="1"/>
    <col min="15877" max="16128" width="9.140625" style="583"/>
    <col min="16129" max="16129" width="8.42578125" style="583" bestFit="1" customWidth="1"/>
    <col min="16130" max="16130" width="68.28515625" style="583" customWidth="1"/>
    <col min="16131" max="16131" width="7.140625" style="583" customWidth="1"/>
    <col min="16132" max="16132" width="8.7109375" style="583" bestFit="1" customWidth="1"/>
    <col min="16133" max="16384" width="9.140625" style="583"/>
  </cols>
  <sheetData>
    <row r="1" spans="1:4" ht="25.5" x14ac:dyDescent="0.2">
      <c r="A1" s="579" t="s">
        <v>15676</v>
      </c>
      <c r="B1" s="580" t="s">
        <v>15684</v>
      </c>
      <c r="C1" s="581" t="s">
        <v>32938</v>
      </c>
      <c r="D1" s="582" t="s">
        <v>19892</v>
      </c>
    </row>
    <row r="2" spans="1:4" x14ac:dyDescent="0.2">
      <c r="A2" s="584">
        <v>10000</v>
      </c>
      <c r="B2" s="585" t="s">
        <v>8470</v>
      </c>
      <c r="C2" s="586"/>
      <c r="D2" s="587"/>
    </row>
    <row r="3" spans="1:4" x14ac:dyDescent="0.2">
      <c r="A3" s="588">
        <v>10100</v>
      </c>
      <c r="B3" s="142" t="s">
        <v>25426</v>
      </c>
      <c r="C3" s="589" t="s">
        <v>19923</v>
      </c>
      <c r="D3" s="590" t="s">
        <v>19923</v>
      </c>
    </row>
    <row r="4" spans="1:4" ht="22.5" x14ac:dyDescent="0.2">
      <c r="A4" s="588">
        <v>10101</v>
      </c>
      <c r="B4" s="142" t="s">
        <v>30437</v>
      </c>
      <c r="C4" s="589" t="s">
        <v>15719</v>
      </c>
      <c r="D4" s="590">
        <v>1.23</v>
      </c>
    </row>
    <row r="5" spans="1:4" outlineLevel="1" x14ac:dyDescent="0.2">
      <c r="A5" s="588">
        <v>10102</v>
      </c>
      <c r="B5" s="142" t="s">
        <v>30438</v>
      </c>
      <c r="C5" s="589" t="s">
        <v>25226</v>
      </c>
      <c r="D5" s="590">
        <v>40.22</v>
      </c>
    </row>
    <row r="6" spans="1:4" outlineLevel="1" x14ac:dyDescent="0.2">
      <c r="A6" s="588">
        <v>10103</v>
      </c>
      <c r="B6" s="142" t="s">
        <v>30440</v>
      </c>
      <c r="C6" s="589" t="s">
        <v>25226</v>
      </c>
      <c r="D6" s="590">
        <v>111.8</v>
      </c>
    </row>
    <row r="7" spans="1:4" ht="22.5" x14ac:dyDescent="0.2">
      <c r="A7" s="588">
        <v>10104</v>
      </c>
      <c r="B7" s="142" t="s">
        <v>30441</v>
      </c>
      <c r="C7" s="589" t="s">
        <v>25226</v>
      </c>
      <c r="D7" s="590">
        <v>133.19</v>
      </c>
    </row>
    <row r="8" spans="1:4" outlineLevel="1" x14ac:dyDescent="0.2">
      <c r="A8" s="588">
        <v>10105</v>
      </c>
      <c r="B8" s="142" t="s">
        <v>30442</v>
      </c>
      <c r="C8" s="589" t="s">
        <v>15679</v>
      </c>
      <c r="D8" s="590">
        <v>7.87</v>
      </c>
    </row>
    <row r="9" spans="1:4" outlineLevel="1" x14ac:dyDescent="0.2">
      <c r="A9" s="588">
        <v>10106</v>
      </c>
      <c r="B9" s="142" t="s">
        <v>30444</v>
      </c>
      <c r="C9" s="589" t="s">
        <v>15679</v>
      </c>
      <c r="D9" s="590">
        <v>26.68</v>
      </c>
    </row>
    <row r="10" spans="1:4" ht="22.5" x14ac:dyDescent="0.2">
      <c r="A10" s="588">
        <v>10107</v>
      </c>
      <c r="B10" s="142" t="s">
        <v>30445</v>
      </c>
      <c r="C10" s="589" t="s">
        <v>15679</v>
      </c>
      <c r="D10" s="590">
        <v>85.63</v>
      </c>
    </row>
    <row r="11" spans="1:4" ht="22.5" outlineLevel="1" x14ac:dyDescent="0.2">
      <c r="A11" s="588">
        <v>10108</v>
      </c>
      <c r="B11" s="142" t="s">
        <v>30446</v>
      </c>
      <c r="C11" s="589" t="s">
        <v>15719</v>
      </c>
      <c r="D11" s="590">
        <v>4.4400000000000004</v>
      </c>
    </row>
    <row r="12" spans="1:4" ht="22.5" outlineLevel="1" x14ac:dyDescent="0.2">
      <c r="A12" s="588">
        <v>10109</v>
      </c>
      <c r="B12" s="142" t="s">
        <v>30447</v>
      </c>
      <c r="C12" s="589" t="s">
        <v>25226</v>
      </c>
      <c r="D12" s="590">
        <v>53.29</v>
      </c>
    </row>
    <row r="13" spans="1:4" x14ac:dyDescent="0.2">
      <c r="A13" s="588">
        <v>10110</v>
      </c>
      <c r="B13" s="142" t="s">
        <v>30448</v>
      </c>
      <c r="C13" s="589" t="s">
        <v>32940</v>
      </c>
      <c r="D13" s="590">
        <v>1.33</v>
      </c>
    </row>
    <row r="14" spans="1:4" outlineLevel="1" x14ac:dyDescent="0.2">
      <c r="A14" s="588">
        <v>10120</v>
      </c>
      <c r="B14" s="142" t="s">
        <v>20109</v>
      </c>
      <c r="C14" s="589" t="s">
        <v>25226</v>
      </c>
      <c r="D14" s="590">
        <v>157.55000000000001</v>
      </c>
    </row>
    <row r="15" spans="1:4" outlineLevel="1" x14ac:dyDescent="0.2">
      <c r="A15" s="588">
        <v>10121</v>
      </c>
      <c r="B15" s="142" t="s">
        <v>20110</v>
      </c>
      <c r="C15" s="589" t="s">
        <v>25226</v>
      </c>
      <c r="D15" s="590">
        <v>374.51</v>
      </c>
    </row>
    <row r="16" spans="1:4" x14ac:dyDescent="0.2">
      <c r="A16" s="588">
        <v>10122</v>
      </c>
      <c r="B16" s="142" t="s">
        <v>20111</v>
      </c>
      <c r="C16" s="589" t="s">
        <v>25226</v>
      </c>
      <c r="D16" s="590">
        <v>468.14</v>
      </c>
    </row>
    <row r="17" spans="1:4" outlineLevel="1" x14ac:dyDescent="0.2">
      <c r="A17" s="588">
        <v>10123</v>
      </c>
      <c r="B17" s="142" t="s">
        <v>30450</v>
      </c>
      <c r="C17" s="589" t="s">
        <v>25226</v>
      </c>
      <c r="D17" s="590">
        <v>561.76</v>
      </c>
    </row>
    <row r="18" spans="1:4" outlineLevel="1" x14ac:dyDescent="0.2">
      <c r="A18" s="588">
        <v>10124</v>
      </c>
      <c r="B18" s="142" t="s">
        <v>20113</v>
      </c>
      <c r="C18" s="589" t="s">
        <v>25226</v>
      </c>
      <c r="D18" s="590">
        <v>655.39</v>
      </c>
    </row>
    <row r="19" spans="1:4" x14ac:dyDescent="0.2">
      <c r="A19" s="588">
        <v>10200</v>
      </c>
      <c r="B19" s="142" t="s">
        <v>30451</v>
      </c>
      <c r="C19" s="589" t="s">
        <v>19923</v>
      </c>
      <c r="D19" s="590" t="s">
        <v>19923</v>
      </c>
    </row>
    <row r="20" spans="1:4" outlineLevel="1" x14ac:dyDescent="0.2">
      <c r="A20" s="588">
        <v>10201</v>
      </c>
      <c r="B20" s="142" t="s">
        <v>30452</v>
      </c>
      <c r="C20" s="589" t="s">
        <v>15679</v>
      </c>
      <c r="D20" s="590">
        <v>35.520000000000003</v>
      </c>
    </row>
    <row r="21" spans="1:4" outlineLevel="1" x14ac:dyDescent="0.2">
      <c r="A21" s="588">
        <v>10202</v>
      </c>
      <c r="B21" s="142" t="s">
        <v>30453</v>
      </c>
      <c r="C21" s="589" t="s">
        <v>15679</v>
      </c>
      <c r="D21" s="590">
        <v>44.41</v>
      </c>
    </row>
    <row r="22" spans="1:4" x14ac:dyDescent="0.2">
      <c r="A22" s="588">
        <v>10205</v>
      </c>
      <c r="B22" s="142" t="s">
        <v>30454</v>
      </c>
      <c r="C22" s="589" t="s">
        <v>15679</v>
      </c>
      <c r="D22" s="590">
        <v>26.64</v>
      </c>
    </row>
    <row r="23" spans="1:4" outlineLevel="1" x14ac:dyDescent="0.2">
      <c r="A23" s="588">
        <v>10210</v>
      </c>
      <c r="B23" s="142" t="s">
        <v>30455</v>
      </c>
      <c r="C23" s="589" t="s">
        <v>15679</v>
      </c>
      <c r="D23" s="590">
        <v>9.67</v>
      </c>
    </row>
    <row r="24" spans="1:4" outlineLevel="1" x14ac:dyDescent="0.2">
      <c r="A24" s="588">
        <v>10211</v>
      </c>
      <c r="B24" s="142" t="s">
        <v>30456</v>
      </c>
      <c r="C24" s="589" t="s">
        <v>15679</v>
      </c>
      <c r="D24" s="590">
        <v>27.99</v>
      </c>
    </row>
    <row r="25" spans="1:4" x14ac:dyDescent="0.2">
      <c r="A25" s="588">
        <v>10300</v>
      </c>
      <c r="B25" s="142" t="s">
        <v>30457</v>
      </c>
      <c r="C25" s="589" t="s">
        <v>19923</v>
      </c>
      <c r="D25" s="590" t="s">
        <v>19923</v>
      </c>
    </row>
    <row r="26" spans="1:4" outlineLevel="1" x14ac:dyDescent="0.2">
      <c r="A26" s="588">
        <v>10301</v>
      </c>
      <c r="B26" s="142" t="s">
        <v>30453</v>
      </c>
      <c r="C26" s="589" t="s">
        <v>15679</v>
      </c>
      <c r="D26" s="590">
        <v>10.85</v>
      </c>
    </row>
    <row r="27" spans="1:4" x14ac:dyDescent="0.2">
      <c r="A27" s="588">
        <v>10302</v>
      </c>
      <c r="B27" s="142" t="s">
        <v>30458</v>
      </c>
      <c r="C27" s="589" t="s">
        <v>15679</v>
      </c>
      <c r="D27" s="590">
        <v>12.36</v>
      </c>
    </row>
    <row r="28" spans="1:4" outlineLevel="1" x14ac:dyDescent="0.2">
      <c r="A28" s="588">
        <v>10303</v>
      </c>
      <c r="B28" s="142" t="s">
        <v>30459</v>
      </c>
      <c r="C28" s="589" t="s">
        <v>15679</v>
      </c>
      <c r="D28" s="590">
        <v>16.170000000000002</v>
      </c>
    </row>
    <row r="29" spans="1:4" ht="22.5" x14ac:dyDescent="0.2">
      <c r="A29" s="588">
        <v>10305</v>
      </c>
      <c r="B29" s="142" t="s">
        <v>30460</v>
      </c>
      <c r="C29" s="589" t="s">
        <v>15679</v>
      </c>
      <c r="D29" s="590">
        <v>19.149999999999999</v>
      </c>
    </row>
    <row r="30" spans="1:4" outlineLevel="1" x14ac:dyDescent="0.2">
      <c r="A30" s="588">
        <v>10306</v>
      </c>
      <c r="B30" s="142" t="s">
        <v>30454</v>
      </c>
      <c r="C30" s="589" t="s">
        <v>15679</v>
      </c>
      <c r="D30" s="590">
        <v>4.55</v>
      </c>
    </row>
    <row r="31" spans="1:4" x14ac:dyDescent="0.2">
      <c r="A31" s="588">
        <v>10310</v>
      </c>
      <c r="B31" s="142" t="s">
        <v>30461</v>
      </c>
      <c r="C31" s="589" t="s">
        <v>32940</v>
      </c>
      <c r="D31" s="590">
        <v>1.71</v>
      </c>
    </row>
    <row r="32" spans="1:4" outlineLevel="1" x14ac:dyDescent="0.2">
      <c r="A32" s="588">
        <v>10400</v>
      </c>
      <c r="B32" s="142" t="s">
        <v>30462</v>
      </c>
      <c r="C32" s="589" t="s">
        <v>19923</v>
      </c>
      <c r="D32" s="590" t="s">
        <v>19923</v>
      </c>
    </row>
    <row r="33" spans="1:4" outlineLevel="1" x14ac:dyDescent="0.2">
      <c r="A33" s="588">
        <v>10401</v>
      </c>
      <c r="B33" s="142" t="s">
        <v>30463</v>
      </c>
      <c r="C33" s="589" t="s">
        <v>15679</v>
      </c>
      <c r="D33" s="590">
        <v>53.29</v>
      </c>
    </row>
    <row r="34" spans="1:4" x14ac:dyDescent="0.2">
      <c r="A34" s="588">
        <v>10402</v>
      </c>
      <c r="B34" s="142" t="s">
        <v>30464</v>
      </c>
      <c r="C34" s="589" t="s">
        <v>15679</v>
      </c>
      <c r="D34" s="590">
        <v>62.17</v>
      </c>
    </row>
    <row r="35" spans="1:4" outlineLevel="1" x14ac:dyDescent="0.2">
      <c r="A35" s="588">
        <v>10405</v>
      </c>
      <c r="B35" s="142" t="s">
        <v>30465</v>
      </c>
      <c r="C35" s="589" t="s">
        <v>15719</v>
      </c>
      <c r="D35" s="590">
        <v>80.41</v>
      </c>
    </row>
    <row r="36" spans="1:4" outlineLevel="1" x14ac:dyDescent="0.2">
      <c r="A36" s="588">
        <v>10406</v>
      </c>
      <c r="B36" s="142" t="s">
        <v>30466</v>
      </c>
      <c r="C36" s="589" t="s">
        <v>15719</v>
      </c>
      <c r="D36" s="590">
        <v>47.53</v>
      </c>
    </row>
    <row r="37" spans="1:4" outlineLevel="1" x14ac:dyDescent="0.2">
      <c r="A37" s="588">
        <v>10410</v>
      </c>
      <c r="B37" s="142" t="s">
        <v>30467</v>
      </c>
      <c r="C37" s="589" t="s">
        <v>15719</v>
      </c>
      <c r="D37" s="590">
        <v>4.4400000000000004</v>
      </c>
    </row>
    <row r="38" spans="1:4" x14ac:dyDescent="0.2">
      <c r="A38" s="588">
        <v>10414</v>
      </c>
      <c r="B38" s="142" t="s">
        <v>30468</v>
      </c>
      <c r="C38" s="589" t="s">
        <v>15679</v>
      </c>
      <c r="D38" s="590">
        <v>93.15</v>
      </c>
    </row>
    <row r="39" spans="1:4" outlineLevel="1" x14ac:dyDescent="0.2">
      <c r="A39" s="588">
        <v>10415</v>
      </c>
      <c r="B39" s="142" t="s">
        <v>30469</v>
      </c>
      <c r="C39" s="589" t="s">
        <v>15679</v>
      </c>
      <c r="D39" s="590">
        <v>127.52</v>
      </c>
    </row>
    <row r="40" spans="1:4" outlineLevel="1" x14ac:dyDescent="0.2">
      <c r="A40" s="588">
        <v>10416</v>
      </c>
      <c r="B40" s="142" t="s">
        <v>30470</v>
      </c>
      <c r="C40" s="589" t="s">
        <v>15679</v>
      </c>
      <c r="D40" s="590">
        <v>332.76</v>
      </c>
    </row>
    <row r="41" spans="1:4" outlineLevel="1" x14ac:dyDescent="0.2">
      <c r="A41" s="588">
        <v>10417</v>
      </c>
      <c r="B41" s="142" t="s">
        <v>30471</v>
      </c>
      <c r="C41" s="589" t="s">
        <v>15679</v>
      </c>
      <c r="D41" s="590">
        <v>307.07</v>
      </c>
    </row>
    <row r="42" spans="1:4" ht="22.5" x14ac:dyDescent="0.2">
      <c r="A42" s="588">
        <v>10420</v>
      </c>
      <c r="B42" s="142" t="s">
        <v>30472</v>
      </c>
      <c r="C42" s="589" t="s">
        <v>15747</v>
      </c>
      <c r="D42" s="590">
        <v>17.579999999999998</v>
      </c>
    </row>
    <row r="43" spans="1:4" ht="22.5" outlineLevel="1" x14ac:dyDescent="0.2">
      <c r="A43" s="588">
        <v>10421</v>
      </c>
      <c r="B43" s="142" t="s">
        <v>30474</v>
      </c>
      <c r="C43" s="589" t="s">
        <v>15747</v>
      </c>
      <c r="D43" s="590">
        <v>19.899999999999999</v>
      </c>
    </row>
    <row r="44" spans="1:4" ht="22.5" outlineLevel="1" x14ac:dyDescent="0.2">
      <c r="A44" s="588">
        <v>10422</v>
      </c>
      <c r="B44" s="142" t="s">
        <v>30475</v>
      </c>
      <c r="C44" s="589" t="s">
        <v>15747</v>
      </c>
      <c r="D44" s="590">
        <v>22.57</v>
      </c>
    </row>
    <row r="45" spans="1:4" ht="22.5" outlineLevel="1" x14ac:dyDescent="0.2">
      <c r="A45" s="588">
        <v>10423</v>
      </c>
      <c r="B45" s="142" t="s">
        <v>30476</v>
      </c>
      <c r="C45" s="589" t="s">
        <v>15747</v>
      </c>
      <c r="D45" s="590">
        <v>42.47</v>
      </c>
    </row>
    <row r="46" spans="1:4" x14ac:dyDescent="0.2">
      <c r="A46" s="588">
        <v>10426</v>
      </c>
      <c r="B46" s="142" t="s">
        <v>30477</v>
      </c>
      <c r="C46" s="589" t="s">
        <v>15747</v>
      </c>
      <c r="D46" s="590">
        <v>40.69</v>
      </c>
    </row>
    <row r="47" spans="1:4" outlineLevel="1" x14ac:dyDescent="0.2">
      <c r="A47" s="588">
        <v>10427</v>
      </c>
      <c r="B47" s="142" t="s">
        <v>30478</v>
      </c>
      <c r="C47" s="589" t="s">
        <v>15747</v>
      </c>
      <c r="D47" s="590">
        <v>74.44</v>
      </c>
    </row>
    <row r="48" spans="1:4" outlineLevel="1" x14ac:dyDescent="0.2">
      <c r="A48" s="588">
        <v>10430</v>
      </c>
      <c r="B48" s="142" t="s">
        <v>30479</v>
      </c>
      <c r="C48" s="589" t="s">
        <v>15747</v>
      </c>
      <c r="D48" s="590">
        <v>38.4</v>
      </c>
    </row>
    <row r="49" spans="1:4" outlineLevel="1" x14ac:dyDescent="0.2">
      <c r="A49" s="588">
        <v>10431</v>
      </c>
      <c r="B49" s="142" t="s">
        <v>30480</v>
      </c>
      <c r="C49" s="589" t="s">
        <v>15747</v>
      </c>
      <c r="D49" s="590">
        <v>54.3</v>
      </c>
    </row>
    <row r="50" spans="1:4" x14ac:dyDescent="0.2">
      <c r="A50" s="588">
        <v>10432</v>
      </c>
      <c r="B50" s="142" t="s">
        <v>30481</v>
      </c>
      <c r="C50" s="589" t="s">
        <v>15747</v>
      </c>
      <c r="D50" s="590">
        <v>77.010000000000005</v>
      </c>
    </row>
    <row r="51" spans="1:4" outlineLevel="1" x14ac:dyDescent="0.2">
      <c r="A51" s="588">
        <v>10433</v>
      </c>
      <c r="B51" s="142" t="s">
        <v>30482</v>
      </c>
      <c r="C51" s="589" t="s">
        <v>15747</v>
      </c>
      <c r="D51" s="590">
        <v>96.38</v>
      </c>
    </row>
    <row r="52" spans="1:4" x14ac:dyDescent="0.2">
      <c r="A52" s="588">
        <v>10435</v>
      </c>
      <c r="B52" s="142" t="s">
        <v>30483</v>
      </c>
      <c r="C52" s="589" t="s">
        <v>15747</v>
      </c>
      <c r="D52" s="590">
        <v>207.68</v>
      </c>
    </row>
    <row r="53" spans="1:4" outlineLevel="1" x14ac:dyDescent="0.2">
      <c r="A53" s="588">
        <v>10437</v>
      </c>
      <c r="B53" s="142" t="s">
        <v>30484</v>
      </c>
      <c r="C53" s="589" t="s">
        <v>15747</v>
      </c>
      <c r="D53" s="590">
        <v>289.88</v>
      </c>
    </row>
    <row r="54" spans="1:4" x14ac:dyDescent="0.2">
      <c r="A54" s="588">
        <v>10439</v>
      </c>
      <c r="B54" s="142" t="s">
        <v>30485</v>
      </c>
      <c r="C54" s="589" t="s">
        <v>15747</v>
      </c>
      <c r="D54" s="590">
        <v>459.19</v>
      </c>
    </row>
    <row r="55" spans="1:4" outlineLevel="1" x14ac:dyDescent="0.2">
      <c r="A55" s="588">
        <v>10448</v>
      </c>
      <c r="B55" s="142" t="s">
        <v>30486</v>
      </c>
      <c r="C55" s="589" t="s">
        <v>15679</v>
      </c>
      <c r="D55" s="590">
        <v>47.96</v>
      </c>
    </row>
    <row r="56" spans="1:4" x14ac:dyDescent="0.2">
      <c r="A56" s="588">
        <v>10449</v>
      </c>
      <c r="B56" s="142" t="s">
        <v>30487</v>
      </c>
      <c r="C56" s="589" t="s">
        <v>15679</v>
      </c>
      <c r="D56" s="590">
        <v>355.91</v>
      </c>
    </row>
    <row r="57" spans="1:4" outlineLevel="1" x14ac:dyDescent="0.2">
      <c r="A57" s="588">
        <v>10450</v>
      </c>
      <c r="B57" s="142" t="s">
        <v>30488</v>
      </c>
      <c r="C57" s="589" t="s">
        <v>15719</v>
      </c>
      <c r="D57" s="590">
        <v>197.8</v>
      </c>
    </row>
    <row r="58" spans="1:4" outlineLevel="1" x14ac:dyDescent="0.2">
      <c r="A58" s="588">
        <v>10451</v>
      </c>
      <c r="B58" s="142" t="s">
        <v>30489</v>
      </c>
      <c r="C58" s="589" t="s">
        <v>15719</v>
      </c>
      <c r="D58" s="590">
        <v>275.31</v>
      </c>
    </row>
    <row r="59" spans="1:4" x14ac:dyDescent="0.2">
      <c r="A59" s="588">
        <v>10452</v>
      </c>
      <c r="B59" s="142" t="s">
        <v>30490</v>
      </c>
      <c r="C59" s="589" t="s">
        <v>15719</v>
      </c>
      <c r="D59" s="590">
        <v>180.67</v>
      </c>
    </row>
    <row r="60" spans="1:4" outlineLevel="1" x14ac:dyDescent="0.2">
      <c r="A60" s="588">
        <v>10470</v>
      </c>
      <c r="B60" s="142" t="s">
        <v>30491</v>
      </c>
      <c r="C60" s="589" t="s">
        <v>15679</v>
      </c>
      <c r="D60" s="590">
        <v>136.4</v>
      </c>
    </row>
    <row r="61" spans="1:4" outlineLevel="1" x14ac:dyDescent="0.2">
      <c r="A61" s="588">
        <v>10471</v>
      </c>
      <c r="B61" s="142" t="s">
        <v>30492</v>
      </c>
      <c r="C61" s="589" t="s">
        <v>15679</v>
      </c>
      <c r="D61" s="590">
        <v>173.63</v>
      </c>
    </row>
    <row r="62" spans="1:4" x14ac:dyDescent="0.2">
      <c r="A62" s="588">
        <v>10475</v>
      </c>
      <c r="B62" s="142" t="s">
        <v>30493</v>
      </c>
      <c r="C62" s="589" t="s">
        <v>15719</v>
      </c>
      <c r="D62" s="590">
        <v>4.79</v>
      </c>
    </row>
    <row r="63" spans="1:4" outlineLevel="1" x14ac:dyDescent="0.2">
      <c r="A63" s="588">
        <v>10476</v>
      </c>
      <c r="B63" s="142" t="s">
        <v>20371</v>
      </c>
      <c r="C63" s="589" t="s">
        <v>15719</v>
      </c>
      <c r="D63" s="590">
        <v>20.16</v>
      </c>
    </row>
    <row r="64" spans="1:4" ht="33.75" x14ac:dyDescent="0.2">
      <c r="A64" s="588">
        <v>10477</v>
      </c>
      <c r="B64" s="142" t="s">
        <v>30494</v>
      </c>
      <c r="C64" s="589" t="s">
        <v>15719</v>
      </c>
      <c r="D64" s="590">
        <v>19.100000000000001</v>
      </c>
    </row>
    <row r="65" spans="1:4" ht="33.75" outlineLevel="1" x14ac:dyDescent="0.2">
      <c r="A65" s="588">
        <v>10478</v>
      </c>
      <c r="B65" s="142" t="s">
        <v>20373</v>
      </c>
      <c r="C65" s="589" t="s">
        <v>15719</v>
      </c>
      <c r="D65" s="590">
        <v>27.45</v>
      </c>
    </row>
    <row r="66" spans="1:4" outlineLevel="1" x14ac:dyDescent="0.2">
      <c r="A66" s="588">
        <v>10480</v>
      </c>
      <c r="B66" s="142" t="s">
        <v>30495</v>
      </c>
      <c r="C66" s="589" t="s">
        <v>15679</v>
      </c>
      <c r="D66" s="590">
        <v>10.6</v>
      </c>
    </row>
    <row r="67" spans="1:4" outlineLevel="1" x14ac:dyDescent="0.2">
      <c r="A67" s="588">
        <v>10500</v>
      </c>
      <c r="B67" s="142" t="s">
        <v>30496</v>
      </c>
      <c r="C67" s="589" t="s">
        <v>19923</v>
      </c>
      <c r="D67" s="590" t="s">
        <v>19923</v>
      </c>
    </row>
    <row r="68" spans="1:4" outlineLevel="1" x14ac:dyDescent="0.2">
      <c r="A68" s="588">
        <v>10501</v>
      </c>
      <c r="B68" s="142" t="s">
        <v>30497</v>
      </c>
      <c r="C68" s="589" t="s">
        <v>15719</v>
      </c>
      <c r="D68" s="590">
        <v>52.02</v>
      </c>
    </row>
    <row r="69" spans="1:4" outlineLevel="1" x14ac:dyDescent="0.2">
      <c r="A69" s="588">
        <v>10502</v>
      </c>
      <c r="B69" s="142" t="s">
        <v>30498</v>
      </c>
      <c r="C69" s="589" t="s">
        <v>15719</v>
      </c>
      <c r="D69" s="590">
        <v>56.86</v>
      </c>
    </row>
    <row r="70" spans="1:4" ht="22.5" outlineLevel="1" x14ac:dyDescent="0.2">
      <c r="A70" s="588">
        <v>10505</v>
      </c>
      <c r="B70" s="142" t="s">
        <v>30499</v>
      </c>
      <c r="C70" s="589" t="s">
        <v>15719</v>
      </c>
      <c r="D70" s="590">
        <v>118.56</v>
      </c>
    </row>
    <row r="71" spans="1:4" x14ac:dyDescent="0.2">
      <c r="A71" s="588">
        <v>10506</v>
      </c>
      <c r="B71" s="142" t="s">
        <v>30500</v>
      </c>
      <c r="C71" s="589" t="s">
        <v>15719</v>
      </c>
      <c r="D71" s="590">
        <v>194.66</v>
      </c>
    </row>
    <row r="72" spans="1:4" outlineLevel="1" x14ac:dyDescent="0.2">
      <c r="A72" s="588">
        <v>10507</v>
      </c>
      <c r="B72" s="142" t="s">
        <v>30501</v>
      </c>
      <c r="C72" s="589" t="s">
        <v>15719</v>
      </c>
      <c r="D72" s="590">
        <v>198.68</v>
      </c>
    </row>
    <row r="73" spans="1:4" outlineLevel="1" x14ac:dyDescent="0.2">
      <c r="A73" s="588">
        <v>10540</v>
      </c>
      <c r="B73" s="142" t="s">
        <v>30502</v>
      </c>
      <c r="C73" s="589" t="s">
        <v>15719</v>
      </c>
      <c r="D73" s="590">
        <v>22.01</v>
      </c>
    </row>
    <row r="74" spans="1:4" outlineLevel="1" x14ac:dyDescent="0.2">
      <c r="A74" s="584">
        <v>20000</v>
      </c>
      <c r="B74" s="585" t="s">
        <v>30503</v>
      </c>
      <c r="C74" s="586"/>
      <c r="D74" s="587"/>
    </row>
    <row r="75" spans="1:4" x14ac:dyDescent="0.2">
      <c r="A75" s="588">
        <v>20100</v>
      </c>
      <c r="B75" s="142" t="s">
        <v>16368</v>
      </c>
      <c r="C75" s="589" t="s">
        <v>19923</v>
      </c>
      <c r="D75" s="590" t="s">
        <v>19923</v>
      </c>
    </row>
    <row r="76" spans="1:4" outlineLevel="1" x14ac:dyDescent="0.2">
      <c r="A76" s="588">
        <v>20101</v>
      </c>
      <c r="B76" s="142" t="s">
        <v>30504</v>
      </c>
      <c r="C76" s="589" t="s">
        <v>15747</v>
      </c>
      <c r="D76" s="590">
        <v>42.07</v>
      </c>
    </row>
    <row r="77" spans="1:4" outlineLevel="1" x14ac:dyDescent="0.2">
      <c r="A77" s="588">
        <v>20102</v>
      </c>
      <c r="B77" s="142" t="s">
        <v>30505</v>
      </c>
      <c r="C77" s="589" t="s">
        <v>15747</v>
      </c>
      <c r="D77" s="590">
        <v>63.65</v>
      </c>
    </row>
    <row r="78" spans="1:4" outlineLevel="1" x14ac:dyDescent="0.2">
      <c r="A78" s="588">
        <v>20103</v>
      </c>
      <c r="B78" s="142" t="s">
        <v>30506</v>
      </c>
      <c r="C78" s="589" t="s">
        <v>15747</v>
      </c>
      <c r="D78" s="590">
        <v>94.78</v>
      </c>
    </row>
    <row r="79" spans="1:4" x14ac:dyDescent="0.2">
      <c r="A79" s="588">
        <v>20105</v>
      </c>
      <c r="B79" s="142" t="s">
        <v>30507</v>
      </c>
      <c r="C79" s="589" t="s">
        <v>15747</v>
      </c>
      <c r="D79" s="590">
        <v>46.79</v>
      </c>
    </row>
    <row r="80" spans="1:4" outlineLevel="1" x14ac:dyDescent="0.2">
      <c r="A80" s="588">
        <v>20106</v>
      </c>
      <c r="B80" s="142" t="s">
        <v>30508</v>
      </c>
      <c r="C80" s="589" t="s">
        <v>15747</v>
      </c>
      <c r="D80" s="590">
        <v>59.04</v>
      </c>
    </row>
    <row r="81" spans="1:4" outlineLevel="1" x14ac:dyDescent="0.2">
      <c r="A81" s="588">
        <v>20107</v>
      </c>
      <c r="B81" s="142" t="s">
        <v>30509</v>
      </c>
      <c r="C81" s="589" t="s">
        <v>15747</v>
      </c>
      <c r="D81" s="590">
        <v>76.06</v>
      </c>
    </row>
    <row r="82" spans="1:4" outlineLevel="1" x14ac:dyDescent="0.2">
      <c r="A82" s="588">
        <v>20108</v>
      </c>
      <c r="B82" s="142" t="s">
        <v>30510</v>
      </c>
      <c r="C82" s="589" t="s">
        <v>15747</v>
      </c>
      <c r="D82" s="590">
        <v>102.9</v>
      </c>
    </row>
    <row r="83" spans="1:4" outlineLevel="1" x14ac:dyDescent="0.2">
      <c r="A83" s="588">
        <v>20120</v>
      </c>
      <c r="B83" s="142" t="s">
        <v>30511</v>
      </c>
      <c r="C83" s="589" t="s">
        <v>15679</v>
      </c>
      <c r="D83" s="590">
        <v>431.04</v>
      </c>
    </row>
    <row r="84" spans="1:4" outlineLevel="1" x14ac:dyDescent="0.2">
      <c r="A84" s="588">
        <v>20134</v>
      </c>
      <c r="B84" s="142" t="s">
        <v>30512</v>
      </c>
      <c r="C84" s="589" t="s">
        <v>15679</v>
      </c>
      <c r="D84" s="590">
        <v>522.98</v>
      </c>
    </row>
    <row r="85" spans="1:4" ht="22.5" outlineLevel="1" x14ac:dyDescent="0.2">
      <c r="A85" s="588">
        <v>20138</v>
      </c>
      <c r="B85" s="142" t="s">
        <v>30513</v>
      </c>
      <c r="C85" s="589" t="s">
        <v>15747</v>
      </c>
      <c r="D85" s="590">
        <v>56.26</v>
      </c>
    </row>
    <row r="86" spans="1:4" ht="22.5" x14ac:dyDescent="0.2">
      <c r="A86" s="588">
        <v>20139</v>
      </c>
      <c r="B86" s="142" t="s">
        <v>30514</v>
      </c>
      <c r="C86" s="589" t="s">
        <v>15747</v>
      </c>
      <c r="D86" s="590">
        <v>67.16</v>
      </c>
    </row>
    <row r="87" spans="1:4" ht="22.5" outlineLevel="1" x14ac:dyDescent="0.2">
      <c r="A87" s="588">
        <v>20140</v>
      </c>
      <c r="B87" s="142" t="s">
        <v>30515</v>
      </c>
      <c r="C87" s="589" t="s">
        <v>15747</v>
      </c>
      <c r="D87" s="590">
        <v>82.21</v>
      </c>
    </row>
    <row r="88" spans="1:4" ht="22.5" x14ac:dyDescent="0.2">
      <c r="A88" s="588">
        <v>20141</v>
      </c>
      <c r="B88" s="142" t="s">
        <v>30516</v>
      </c>
      <c r="C88" s="589" t="s">
        <v>15747</v>
      </c>
      <c r="D88" s="590">
        <v>124.49</v>
      </c>
    </row>
    <row r="89" spans="1:4" ht="22.5" outlineLevel="1" x14ac:dyDescent="0.2">
      <c r="A89" s="588">
        <v>20142</v>
      </c>
      <c r="B89" s="142" t="s">
        <v>30517</v>
      </c>
      <c r="C89" s="589" t="s">
        <v>15747</v>
      </c>
      <c r="D89" s="590">
        <v>137.32</v>
      </c>
    </row>
    <row r="90" spans="1:4" x14ac:dyDescent="0.2">
      <c r="A90" s="588">
        <v>20143</v>
      </c>
      <c r="B90" s="142" t="s">
        <v>30518</v>
      </c>
      <c r="C90" s="589" t="s">
        <v>25226</v>
      </c>
      <c r="D90" s="590">
        <v>31.27</v>
      </c>
    </row>
    <row r="91" spans="1:4" outlineLevel="1" x14ac:dyDescent="0.2">
      <c r="A91" s="588">
        <v>20144</v>
      </c>
      <c r="B91" s="142" t="s">
        <v>30519</v>
      </c>
      <c r="C91" s="589" t="s">
        <v>25226</v>
      </c>
      <c r="D91" s="590">
        <v>36.1</v>
      </c>
    </row>
    <row r="92" spans="1:4" x14ac:dyDescent="0.2">
      <c r="A92" s="588">
        <v>20145</v>
      </c>
      <c r="B92" s="142" t="s">
        <v>30520</v>
      </c>
      <c r="C92" s="589" t="s">
        <v>25226</v>
      </c>
      <c r="D92" s="590">
        <v>41.83</v>
      </c>
    </row>
    <row r="93" spans="1:4" outlineLevel="1" x14ac:dyDescent="0.2">
      <c r="A93" s="588">
        <v>20146</v>
      </c>
      <c r="B93" s="142" t="s">
        <v>30521</v>
      </c>
      <c r="C93" s="589" t="s">
        <v>25226</v>
      </c>
      <c r="D93" s="590">
        <v>47.19</v>
      </c>
    </row>
    <row r="94" spans="1:4" outlineLevel="1" x14ac:dyDescent="0.2">
      <c r="A94" s="588">
        <v>20147</v>
      </c>
      <c r="B94" s="142" t="s">
        <v>30522</v>
      </c>
      <c r="C94" s="589" t="s">
        <v>25226</v>
      </c>
      <c r="D94" s="590">
        <v>49.21</v>
      </c>
    </row>
    <row r="95" spans="1:4" outlineLevel="1" x14ac:dyDescent="0.2">
      <c r="A95" s="588">
        <v>20148</v>
      </c>
      <c r="B95" s="142" t="s">
        <v>30523</v>
      </c>
      <c r="C95" s="589" t="s">
        <v>25226</v>
      </c>
      <c r="D95" s="590">
        <v>49.87</v>
      </c>
    </row>
    <row r="96" spans="1:4" outlineLevel="1" x14ac:dyDescent="0.2">
      <c r="A96" s="588">
        <v>20151</v>
      </c>
      <c r="B96" s="142" t="s">
        <v>30524</v>
      </c>
      <c r="C96" s="589" t="s">
        <v>15747</v>
      </c>
      <c r="D96" s="590">
        <v>28.91</v>
      </c>
    </row>
    <row r="97" spans="1:4" outlineLevel="1" x14ac:dyDescent="0.2">
      <c r="A97" s="588">
        <v>20152</v>
      </c>
      <c r="B97" s="142" t="s">
        <v>30525</v>
      </c>
      <c r="C97" s="589" t="s">
        <v>15747</v>
      </c>
      <c r="D97" s="590">
        <v>37.049999999999997</v>
      </c>
    </row>
    <row r="98" spans="1:4" outlineLevel="1" x14ac:dyDescent="0.2">
      <c r="A98" s="588">
        <v>20153</v>
      </c>
      <c r="B98" s="142" t="s">
        <v>30526</v>
      </c>
      <c r="C98" s="589" t="s">
        <v>15747</v>
      </c>
      <c r="D98" s="590">
        <v>46.42</v>
      </c>
    </row>
    <row r="99" spans="1:4" x14ac:dyDescent="0.2">
      <c r="A99" s="588">
        <v>20155</v>
      </c>
      <c r="B99" s="142" t="s">
        <v>30527</v>
      </c>
      <c r="C99" s="589" t="s">
        <v>15747</v>
      </c>
      <c r="D99" s="590">
        <v>61.61</v>
      </c>
    </row>
    <row r="100" spans="1:4" outlineLevel="1" x14ac:dyDescent="0.2">
      <c r="A100" s="588">
        <v>20156</v>
      </c>
      <c r="B100" s="142" t="s">
        <v>30528</v>
      </c>
      <c r="C100" s="589" t="s">
        <v>15747</v>
      </c>
      <c r="D100" s="590">
        <v>209.03</v>
      </c>
    </row>
    <row r="101" spans="1:4" outlineLevel="1" x14ac:dyDescent="0.2">
      <c r="A101" s="588">
        <v>20160</v>
      </c>
      <c r="B101" s="142" t="s">
        <v>30529</v>
      </c>
      <c r="C101" s="589" t="s">
        <v>15747</v>
      </c>
      <c r="D101" s="590">
        <v>224</v>
      </c>
    </row>
    <row r="102" spans="1:4" outlineLevel="1" x14ac:dyDescent="0.2">
      <c r="A102" s="588">
        <v>20161</v>
      </c>
      <c r="B102" s="142" t="s">
        <v>30530</v>
      </c>
      <c r="C102" s="589" t="s">
        <v>15747</v>
      </c>
      <c r="D102" s="590">
        <v>257.57</v>
      </c>
    </row>
    <row r="103" spans="1:4" outlineLevel="1" x14ac:dyDescent="0.2">
      <c r="A103" s="588">
        <v>20162</v>
      </c>
      <c r="B103" s="142" t="s">
        <v>30531</v>
      </c>
      <c r="C103" s="589" t="s">
        <v>15747</v>
      </c>
      <c r="D103" s="590">
        <v>304.87</v>
      </c>
    </row>
    <row r="104" spans="1:4" outlineLevel="1" x14ac:dyDescent="0.2">
      <c r="A104" s="588">
        <v>20163</v>
      </c>
      <c r="B104" s="142" t="s">
        <v>30532</v>
      </c>
      <c r="C104" s="589" t="s">
        <v>15747</v>
      </c>
      <c r="D104" s="590">
        <v>367.5</v>
      </c>
    </row>
    <row r="105" spans="1:4" ht="22.5" outlineLevel="1" x14ac:dyDescent="0.2">
      <c r="A105" s="588">
        <v>20170</v>
      </c>
      <c r="B105" s="142" t="s">
        <v>20428</v>
      </c>
      <c r="C105" s="589" t="s">
        <v>15747</v>
      </c>
      <c r="D105" s="590">
        <v>198.57</v>
      </c>
    </row>
    <row r="106" spans="1:4" ht="22.5" x14ac:dyDescent="0.2">
      <c r="A106" s="588">
        <v>20171</v>
      </c>
      <c r="B106" s="142" t="s">
        <v>20429</v>
      </c>
      <c r="C106" s="589" t="s">
        <v>15747</v>
      </c>
      <c r="D106" s="590">
        <v>304.60000000000002</v>
      </c>
    </row>
    <row r="107" spans="1:4" outlineLevel="1" x14ac:dyDescent="0.2">
      <c r="A107" s="588">
        <v>20172</v>
      </c>
      <c r="B107" s="142" t="s">
        <v>30533</v>
      </c>
      <c r="C107" s="589" t="s">
        <v>15747</v>
      </c>
      <c r="D107" s="590">
        <v>689.61</v>
      </c>
    </row>
    <row r="108" spans="1:4" x14ac:dyDescent="0.2">
      <c r="A108" s="588">
        <v>20173</v>
      </c>
      <c r="B108" s="142" t="s">
        <v>30534</v>
      </c>
      <c r="C108" s="589" t="s">
        <v>25226</v>
      </c>
      <c r="D108" s="590">
        <v>89.6</v>
      </c>
    </row>
    <row r="109" spans="1:4" outlineLevel="1" x14ac:dyDescent="0.2">
      <c r="A109" s="588">
        <v>20174</v>
      </c>
      <c r="B109" s="142" t="s">
        <v>30535</v>
      </c>
      <c r="C109" s="589" t="s">
        <v>25226</v>
      </c>
      <c r="D109" s="590">
        <v>98.87</v>
      </c>
    </row>
    <row r="110" spans="1:4" outlineLevel="1" x14ac:dyDescent="0.2">
      <c r="A110" s="588">
        <v>20175</v>
      </c>
      <c r="B110" s="142" t="s">
        <v>30536</v>
      </c>
      <c r="C110" s="589" t="s">
        <v>25226</v>
      </c>
      <c r="D110" s="590">
        <v>114.52</v>
      </c>
    </row>
    <row r="111" spans="1:4" x14ac:dyDescent="0.2">
      <c r="A111" s="588">
        <v>20176</v>
      </c>
      <c r="B111" s="142" t="s">
        <v>30537</v>
      </c>
      <c r="C111" s="589" t="s">
        <v>25226</v>
      </c>
      <c r="D111" s="590">
        <v>263.47000000000003</v>
      </c>
    </row>
    <row r="112" spans="1:4" outlineLevel="1" x14ac:dyDescent="0.2">
      <c r="A112" s="588">
        <v>20177</v>
      </c>
      <c r="B112" s="142" t="s">
        <v>30538</v>
      </c>
      <c r="C112" s="589" t="s">
        <v>25226</v>
      </c>
      <c r="D112" s="590">
        <v>303.88</v>
      </c>
    </row>
    <row r="113" spans="1:4" outlineLevel="1" x14ac:dyDescent="0.2">
      <c r="A113" s="588">
        <v>20178</v>
      </c>
      <c r="B113" s="142" t="s">
        <v>30539</v>
      </c>
      <c r="C113" s="589" t="s">
        <v>25226</v>
      </c>
      <c r="D113" s="590">
        <v>454.21</v>
      </c>
    </row>
    <row r="114" spans="1:4" x14ac:dyDescent="0.2">
      <c r="A114" s="588">
        <v>20180</v>
      </c>
      <c r="B114" s="142" t="s">
        <v>30540</v>
      </c>
      <c r="C114" s="589" t="s">
        <v>15747</v>
      </c>
      <c r="D114" s="590">
        <v>47.18</v>
      </c>
    </row>
    <row r="115" spans="1:4" outlineLevel="1" x14ac:dyDescent="0.2">
      <c r="A115" s="588">
        <v>20181</v>
      </c>
      <c r="B115" s="142" t="s">
        <v>30541</v>
      </c>
      <c r="C115" s="589" t="s">
        <v>15747</v>
      </c>
      <c r="D115" s="590">
        <v>56.26</v>
      </c>
    </row>
    <row r="116" spans="1:4" outlineLevel="1" x14ac:dyDescent="0.2">
      <c r="A116" s="588">
        <v>20182</v>
      </c>
      <c r="B116" s="142" t="s">
        <v>30542</v>
      </c>
      <c r="C116" s="589" t="s">
        <v>15747</v>
      </c>
      <c r="D116" s="590">
        <v>72.06</v>
      </c>
    </row>
    <row r="117" spans="1:4" outlineLevel="1" x14ac:dyDescent="0.2">
      <c r="A117" s="588">
        <v>20183</v>
      </c>
      <c r="B117" s="142" t="s">
        <v>30543</v>
      </c>
      <c r="C117" s="589" t="s">
        <v>15747</v>
      </c>
      <c r="D117" s="590">
        <v>88.83</v>
      </c>
    </row>
    <row r="118" spans="1:4" x14ac:dyDescent="0.2">
      <c r="A118" s="588">
        <v>20184</v>
      </c>
      <c r="B118" s="142" t="s">
        <v>30544</v>
      </c>
      <c r="C118" s="589" t="s">
        <v>15747</v>
      </c>
      <c r="D118" s="590">
        <v>121.56</v>
      </c>
    </row>
    <row r="119" spans="1:4" outlineLevel="1" x14ac:dyDescent="0.2">
      <c r="A119" s="588">
        <v>20185</v>
      </c>
      <c r="B119" s="142" t="s">
        <v>30545</v>
      </c>
      <c r="C119" s="589" t="s">
        <v>15747</v>
      </c>
      <c r="D119" s="590">
        <v>165.37</v>
      </c>
    </row>
    <row r="120" spans="1:4" outlineLevel="1" x14ac:dyDescent="0.2">
      <c r="A120" s="588">
        <v>20190</v>
      </c>
      <c r="B120" s="142" t="s">
        <v>30546</v>
      </c>
      <c r="C120" s="589" t="s">
        <v>15747</v>
      </c>
      <c r="D120" s="590">
        <v>30.23</v>
      </c>
    </row>
    <row r="121" spans="1:4" outlineLevel="1" x14ac:dyDescent="0.2">
      <c r="A121" s="588">
        <v>20191</v>
      </c>
      <c r="B121" s="142" t="s">
        <v>30547</v>
      </c>
      <c r="C121" s="589" t="s">
        <v>15747</v>
      </c>
      <c r="D121" s="590">
        <v>32.11</v>
      </c>
    </row>
    <row r="122" spans="1:4" x14ac:dyDescent="0.2">
      <c r="A122" s="588">
        <v>20192</v>
      </c>
      <c r="B122" s="142" t="s">
        <v>30548</v>
      </c>
      <c r="C122" s="589" t="s">
        <v>15747</v>
      </c>
      <c r="D122" s="590">
        <v>39.28</v>
      </c>
    </row>
    <row r="123" spans="1:4" outlineLevel="1" x14ac:dyDescent="0.2">
      <c r="A123" s="588">
        <v>20193</v>
      </c>
      <c r="B123" s="142" t="s">
        <v>30549</v>
      </c>
      <c r="C123" s="589" t="s">
        <v>15747</v>
      </c>
      <c r="D123" s="590">
        <v>42.28</v>
      </c>
    </row>
    <row r="124" spans="1:4" outlineLevel="1" x14ac:dyDescent="0.2">
      <c r="A124" s="588">
        <v>20194</v>
      </c>
      <c r="B124" s="142" t="s">
        <v>30550</v>
      </c>
      <c r="C124" s="589" t="s">
        <v>15747</v>
      </c>
      <c r="D124" s="590">
        <v>49.08</v>
      </c>
    </row>
    <row r="125" spans="1:4" outlineLevel="1" x14ac:dyDescent="0.2">
      <c r="A125" s="588">
        <v>20195</v>
      </c>
      <c r="B125" s="142" t="s">
        <v>30551</v>
      </c>
      <c r="C125" s="589" t="s">
        <v>15747</v>
      </c>
      <c r="D125" s="590">
        <v>60.77</v>
      </c>
    </row>
    <row r="126" spans="1:4" x14ac:dyDescent="0.2">
      <c r="A126" s="588">
        <v>20200</v>
      </c>
      <c r="B126" s="142" t="s">
        <v>30552</v>
      </c>
      <c r="C126" s="589" t="s">
        <v>19923</v>
      </c>
      <c r="D126" s="590" t="s">
        <v>19923</v>
      </c>
    </row>
    <row r="127" spans="1:4" outlineLevel="1" x14ac:dyDescent="0.2">
      <c r="A127" s="588">
        <v>20201</v>
      </c>
      <c r="B127" s="142" t="s">
        <v>30553</v>
      </c>
      <c r="C127" s="589" t="s">
        <v>15679</v>
      </c>
      <c r="D127" s="590">
        <v>53.29</v>
      </c>
    </row>
    <row r="128" spans="1:4" outlineLevel="1" x14ac:dyDescent="0.2">
      <c r="A128" s="588">
        <v>20202</v>
      </c>
      <c r="B128" s="142" t="s">
        <v>30554</v>
      </c>
      <c r="C128" s="589" t="s">
        <v>15679</v>
      </c>
      <c r="D128" s="590">
        <v>62.17</v>
      </c>
    </row>
    <row r="129" spans="1:4" outlineLevel="1" x14ac:dyDescent="0.2">
      <c r="A129" s="588">
        <v>20205</v>
      </c>
      <c r="B129" s="142" t="s">
        <v>30555</v>
      </c>
      <c r="C129" s="589" t="s">
        <v>15719</v>
      </c>
      <c r="D129" s="590">
        <v>80.42</v>
      </c>
    </row>
    <row r="130" spans="1:4" x14ac:dyDescent="0.2">
      <c r="A130" s="588">
        <v>20206</v>
      </c>
      <c r="B130" s="142" t="s">
        <v>30556</v>
      </c>
      <c r="C130" s="589" t="s">
        <v>15719</v>
      </c>
      <c r="D130" s="590">
        <v>47.53</v>
      </c>
    </row>
    <row r="131" spans="1:4" outlineLevel="1" x14ac:dyDescent="0.2">
      <c r="A131" s="588">
        <v>20210</v>
      </c>
      <c r="B131" s="142" t="s">
        <v>30467</v>
      </c>
      <c r="C131" s="589" t="s">
        <v>15719</v>
      </c>
      <c r="D131" s="590">
        <v>4.4400000000000004</v>
      </c>
    </row>
    <row r="132" spans="1:4" outlineLevel="1" x14ac:dyDescent="0.2">
      <c r="A132" s="588">
        <v>20211</v>
      </c>
      <c r="B132" s="142" t="s">
        <v>30557</v>
      </c>
      <c r="C132" s="589" t="s">
        <v>15719</v>
      </c>
      <c r="D132" s="590">
        <v>2.33</v>
      </c>
    </row>
    <row r="133" spans="1:4" outlineLevel="1" x14ac:dyDescent="0.2">
      <c r="A133" s="588">
        <v>20215</v>
      </c>
      <c r="B133" s="142" t="s">
        <v>30469</v>
      </c>
      <c r="C133" s="589" t="s">
        <v>15679</v>
      </c>
      <c r="D133" s="590">
        <v>127.52</v>
      </c>
    </row>
    <row r="134" spans="1:4" x14ac:dyDescent="0.2">
      <c r="A134" s="588">
        <v>20216</v>
      </c>
      <c r="B134" s="142" t="s">
        <v>30558</v>
      </c>
      <c r="C134" s="589" t="s">
        <v>15679</v>
      </c>
      <c r="D134" s="590">
        <v>334.73</v>
      </c>
    </row>
    <row r="135" spans="1:4" outlineLevel="1" x14ac:dyDescent="0.2">
      <c r="A135" s="588">
        <v>20217</v>
      </c>
      <c r="B135" s="142" t="s">
        <v>30559</v>
      </c>
      <c r="C135" s="589" t="s">
        <v>15679</v>
      </c>
      <c r="D135" s="590">
        <v>307.07</v>
      </c>
    </row>
    <row r="136" spans="1:4" outlineLevel="1" x14ac:dyDescent="0.2">
      <c r="A136" s="588">
        <v>20300</v>
      </c>
      <c r="B136" s="142" t="s">
        <v>30560</v>
      </c>
      <c r="C136" s="589" t="s">
        <v>19923</v>
      </c>
      <c r="D136" s="590" t="s">
        <v>19923</v>
      </c>
    </row>
    <row r="137" spans="1:4" outlineLevel="1" x14ac:dyDescent="0.2">
      <c r="A137" s="588">
        <v>20301</v>
      </c>
      <c r="B137" s="142" t="s">
        <v>30561</v>
      </c>
      <c r="C137" s="589" t="s">
        <v>15719</v>
      </c>
      <c r="D137" s="590">
        <v>57.79</v>
      </c>
    </row>
    <row r="138" spans="1:4" x14ac:dyDescent="0.2">
      <c r="A138" s="588">
        <v>20304</v>
      </c>
      <c r="B138" s="142" t="s">
        <v>30562</v>
      </c>
      <c r="C138" s="589" t="s">
        <v>15719</v>
      </c>
      <c r="D138" s="590">
        <v>66.38</v>
      </c>
    </row>
    <row r="139" spans="1:4" outlineLevel="1" x14ac:dyDescent="0.2">
      <c r="A139" s="588">
        <v>20400</v>
      </c>
      <c r="B139" s="142" t="s">
        <v>30563</v>
      </c>
      <c r="C139" s="589" t="s">
        <v>19923</v>
      </c>
      <c r="D139" s="590" t="s">
        <v>19923</v>
      </c>
    </row>
    <row r="140" spans="1:4" outlineLevel="1" x14ac:dyDescent="0.2">
      <c r="A140" s="588">
        <v>20404</v>
      </c>
      <c r="B140" s="142" t="s">
        <v>30564</v>
      </c>
      <c r="C140" s="589" t="s">
        <v>25257</v>
      </c>
      <c r="D140" s="590">
        <v>7.69</v>
      </c>
    </row>
    <row r="141" spans="1:4" outlineLevel="1" x14ac:dyDescent="0.2">
      <c r="A141" s="588">
        <v>20407</v>
      </c>
      <c r="B141" s="142" t="s">
        <v>30565</v>
      </c>
      <c r="C141" s="589" t="s">
        <v>25257</v>
      </c>
      <c r="D141" s="590">
        <v>8.3699999999999992</v>
      </c>
    </row>
    <row r="142" spans="1:4" x14ac:dyDescent="0.2">
      <c r="A142" s="588">
        <v>20409</v>
      </c>
      <c r="B142" s="142" t="s">
        <v>30566</v>
      </c>
      <c r="C142" s="589" t="s">
        <v>25257</v>
      </c>
      <c r="D142" s="590">
        <v>7.44</v>
      </c>
    </row>
    <row r="143" spans="1:4" outlineLevel="1" x14ac:dyDescent="0.2">
      <c r="A143" s="588">
        <v>20500</v>
      </c>
      <c r="B143" s="142" t="s">
        <v>30567</v>
      </c>
      <c r="C143" s="589" t="s">
        <v>19923</v>
      </c>
      <c r="D143" s="590" t="s">
        <v>19923</v>
      </c>
    </row>
    <row r="144" spans="1:4" outlineLevel="1" x14ac:dyDescent="0.2">
      <c r="A144" s="588">
        <v>20505</v>
      </c>
      <c r="B144" s="142" t="s">
        <v>30568</v>
      </c>
      <c r="C144" s="589" t="s">
        <v>15679</v>
      </c>
      <c r="D144" s="590">
        <v>385.2</v>
      </c>
    </row>
    <row r="145" spans="1:4" outlineLevel="1" x14ac:dyDescent="0.2">
      <c r="A145" s="588">
        <v>20506</v>
      </c>
      <c r="B145" s="142" t="s">
        <v>30569</v>
      </c>
      <c r="C145" s="589" t="s">
        <v>15679</v>
      </c>
      <c r="D145" s="590">
        <v>395.11</v>
      </c>
    </row>
    <row r="146" spans="1:4" x14ac:dyDescent="0.2">
      <c r="A146" s="588">
        <v>20508</v>
      </c>
      <c r="B146" s="142" t="s">
        <v>30570</v>
      </c>
      <c r="C146" s="589" t="s">
        <v>15679</v>
      </c>
      <c r="D146" s="590">
        <v>321.69</v>
      </c>
    </row>
    <row r="147" spans="1:4" outlineLevel="1" x14ac:dyDescent="0.2">
      <c r="A147" s="588">
        <v>20509</v>
      </c>
      <c r="B147" s="142" t="s">
        <v>30571</v>
      </c>
      <c r="C147" s="589" t="s">
        <v>15679</v>
      </c>
      <c r="D147" s="590">
        <v>331.48</v>
      </c>
    </row>
    <row r="148" spans="1:4" outlineLevel="1" x14ac:dyDescent="0.2">
      <c r="A148" s="588">
        <v>20510</v>
      </c>
      <c r="B148" s="142" t="s">
        <v>30572</v>
      </c>
      <c r="C148" s="589" t="s">
        <v>15679</v>
      </c>
      <c r="D148" s="590">
        <v>341.63</v>
      </c>
    </row>
    <row r="149" spans="1:4" outlineLevel="1" x14ac:dyDescent="0.2">
      <c r="A149" s="588">
        <v>20511</v>
      </c>
      <c r="B149" s="142" t="s">
        <v>30573</v>
      </c>
      <c r="C149" s="589" t="s">
        <v>15679</v>
      </c>
      <c r="D149" s="590">
        <v>352.15</v>
      </c>
    </row>
    <row r="150" spans="1:4" outlineLevel="1" x14ac:dyDescent="0.2">
      <c r="A150" s="588">
        <v>20600</v>
      </c>
      <c r="B150" s="142" t="s">
        <v>30574</v>
      </c>
      <c r="C150" s="589" t="s">
        <v>19923</v>
      </c>
      <c r="D150" s="590" t="s">
        <v>19923</v>
      </c>
    </row>
    <row r="151" spans="1:4" x14ac:dyDescent="0.2">
      <c r="A151" s="588">
        <v>20601</v>
      </c>
      <c r="B151" s="142" t="s">
        <v>30575</v>
      </c>
      <c r="C151" s="589" t="s">
        <v>15679</v>
      </c>
      <c r="D151" s="590">
        <v>677.32</v>
      </c>
    </row>
    <row r="152" spans="1:4" outlineLevel="1" x14ac:dyDescent="0.2">
      <c r="A152" s="588">
        <v>20605</v>
      </c>
      <c r="B152" s="142" t="s">
        <v>30576</v>
      </c>
      <c r="C152" s="589" t="s">
        <v>15719</v>
      </c>
      <c r="D152" s="590">
        <v>76.42</v>
      </c>
    </row>
    <row r="153" spans="1:4" outlineLevel="1" x14ac:dyDescent="0.2">
      <c r="A153" s="588">
        <v>20610</v>
      </c>
      <c r="B153" s="142" t="s">
        <v>30577</v>
      </c>
      <c r="C153" s="589" t="s">
        <v>15679</v>
      </c>
      <c r="D153" s="590">
        <v>26.64</v>
      </c>
    </row>
    <row r="154" spans="1:4" outlineLevel="1" x14ac:dyDescent="0.2">
      <c r="A154" s="588">
        <v>25000</v>
      </c>
      <c r="B154" s="142" t="s">
        <v>30578</v>
      </c>
      <c r="C154" s="589" t="s">
        <v>19923</v>
      </c>
      <c r="D154" s="590" t="s">
        <v>19923</v>
      </c>
    </row>
    <row r="155" spans="1:4" outlineLevel="1" x14ac:dyDescent="0.2">
      <c r="A155" s="588">
        <v>25001</v>
      </c>
      <c r="B155" s="142" t="s">
        <v>30579</v>
      </c>
      <c r="C155" s="589" t="s">
        <v>15679</v>
      </c>
      <c r="D155" s="590">
        <v>59.85</v>
      </c>
    </row>
    <row r="156" spans="1:4" outlineLevel="1" x14ac:dyDescent="0.2">
      <c r="A156" s="588">
        <v>25003</v>
      </c>
      <c r="B156" s="142" t="s">
        <v>21346</v>
      </c>
      <c r="C156" s="589" t="s">
        <v>15679</v>
      </c>
      <c r="D156" s="590">
        <v>195.39</v>
      </c>
    </row>
    <row r="157" spans="1:4" x14ac:dyDescent="0.2">
      <c r="A157" s="588">
        <v>25004</v>
      </c>
      <c r="B157" s="142" t="s">
        <v>21347</v>
      </c>
      <c r="C157" s="589" t="s">
        <v>15679</v>
      </c>
      <c r="D157" s="590">
        <v>355.25</v>
      </c>
    </row>
    <row r="158" spans="1:4" outlineLevel="1" x14ac:dyDescent="0.2">
      <c r="A158" s="588">
        <v>25005</v>
      </c>
      <c r="B158" s="142" t="s">
        <v>30580</v>
      </c>
      <c r="C158" s="589" t="s">
        <v>15679</v>
      </c>
      <c r="D158" s="590">
        <v>137.69</v>
      </c>
    </row>
    <row r="159" spans="1:4" outlineLevel="1" x14ac:dyDescent="0.2">
      <c r="A159" s="588">
        <v>25006</v>
      </c>
      <c r="B159" s="142" t="s">
        <v>30581</v>
      </c>
      <c r="C159" s="589" t="s">
        <v>15679</v>
      </c>
      <c r="D159" s="590">
        <v>275.37</v>
      </c>
    </row>
    <row r="160" spans="1:4" outlineLevel="1" x14ac:dyDescent="0.2">
      <c r="A160" s="588">
        <v>29000</v>
      </c>
      <c r="B160" s="142" t="s">
        <v>30582</v>
      </c>
      <c r="C160" s="589" t="s">
        <v>19923</v>
      </c>
      <c r="D160" s="590" t="s">
        <v>19923</v>
      </c>
    </row>
    <row r="161" spans="1:4" outlineLevel="1" x14ac:dyDescent="0.2">
      <c r="A161" s="588">
        <v>29040</v>
      </c>
      <c r="B161" s="142" t="s">
        <v>30583</v>
      </c>
      <c r="C161" s="589" t="s">
        <v>25226</v>
      </c>
      <c r="D161" s="590">
        <v>10.14</v>
      </c>
    </row>
    <row r="162" spans="1:4" outlineLevel="1" x14ac:dyDescent="0.2">
      <c r="A162" s="584">
        <v>30000</v>
      </c>
      <c r="B162" s="585" t="s">
        <v>30584</v>
      </c>
      <c r="C162" s="586"/>
      <c r="D162" s="587"/>
    </row>
    <row r="163" spans="1:4" x14ac:dyDescent="0.2">
      <c r="A163" s="588">
        <v>30100</v>
      </c>
      <c r="B163" s="142" t="s">
        <v>30585</v>
      </c>
      <c r="C163" s="589" t="s">
        <v>19923</v>
      </c>
      <c r="D163" s="590" t="s">
        <v>19923</v>
      </c>
    </row>
    <row r="164" spans="1:4" outlineLevel="1" x14ac:dyDescent="0.2">
      <c r="A164" s="588">
        <v>30101</v>
      </c>
      <c r="B164" s="142" t="s">
        <v>30586</v>
      </c>
      <c r="C164" s="589" t="s">
        <v>15719</v>
      </c>
      <c r="D164" s="590">
        <v>63.29</v>
      </c>
    </row>
    <row r="165" spans="1:4" outlineLevel="1" x14ac:dyDescent="0.2">
      <c r="A165" s="588">
        <v>30104</v>
      </c>
      <c r="B165" s="142" t="s">
        <v>30562</v>
      </c>
      <c r="C165" s="589" t="s">
        <v>15719</v>
      </c>
      <c r="D165" s="590">
        <v>66.38</v>
      </c>
    </row>
    <row r="166" spans="1:4" outlineLevel="1" x14ac:dyDescent="0.2">
      <c r="A166" s="588">
        <v>30111</v>
      </c>
      <c r="B166" s="142" t="s">
        <v>30587</v>
      </c>
      <c r="C166" s="589" t="s">
        <v>15719</v>
      </c>
      <c r="D166" s="590">
        <v>92.6</v>
      </c>
    </row>
    <row r="167" spans="1:4" outlineLevel="1" x14ac:dyDescent="0.2">
      <c r="A167" s="588">
        <v>30113</v>
      </c>
      <c r="B167" s="142" t="s">
        <v>30588</v>
      </c>
      <c r="C167" s="589" t="s">
        <v>15719</v>
      </c>
      <c r="D167" s="590">
        <v>96.03</v>
      </c>
    </row>
    <row r="168" spans="1:4" outlineLevel="1" x14ac:dyDescent="0.2">
      <c r="A168" s="588">
        <v>30114</v>
      </c>
      <c r="B168" s="142" t="s">
        <v>30589</v>
      </c>
      <c r="C168" s="589" t="s">
        <v>15719</v>
      </c>
      <c r="D168" s="590">
        <v>70.72</v>
      </c>
    </row>
    <row r="169" spans="1:4" x14ac:dyDescent="0.2">
      <c r="A169" s="588">
        <v>30115</v>
      </c>
      <c r="B169" s="142" t="s">
        <v>30590</v>
      </c>
      <c r="C169" s="589" t="s">
        <v>15719</v>
      </c>
      <c r="D169" s="590">
        <v>71.72</v>
      </c>
    </row>
    <row r="170" spans="1:4" outlineLevel="1" x14ac:dyDescent="0.2">
      <c r="A170" s="588">
        <v>30116</v>
      </c>
      <c r="B170" s="142" t="s">
        <v>30591</v>
      </c>
      <c r="C170" s="589" t="s">
        <v>15719</v>
      </c>
      <c r="D170" s="590">
        <v>73.59</v>
      </c>
    </row>
    <row r="171" spans="1:4" outlineLevel="1" x14ac:dyDescent="0.2">
      <c r="A171" s="588">
        <v>30117</v>
      </c>
      <c r="B171" s="142" t="s">
        <v>30592</v>
      </c>
      <c r="C171" s="589" t="s">
        <v>15719</v>
      </c>
      <c r="D171" s="590">
        <v>74.52</v>
      </c>
    </row>
    <row r="172" spans="1:4" outlineLevel="1" x14ac:dyDescent="0.2">
      <c r="A172" s="588">
        <v>30120</v>
      </c>
      <c r="B172" s="142" t="s">
        <v>30593</v>
      </c>
      <c r="C172" s="589" t="s">
        <v>15747</v>
      </c>
      <c r="D172" s="590">
        <v>95.28</v>
      </c>
    </row>
    <row r="173" spans="1:4" outlineLevel="1" x14ac:dyDescent="0.2">
      <c r="A173" s="588">
        <v>30130</v>
      </c>
      <c r="B173" s="142" t="s">
        <v>30594</v>
      </c>
      <c r="C173" s="589" t="s">
        <v>15679</v>
      </c>
      <c r="D173" s="590">
        <v>27.64</v>
      </c>
    </row>
    <row r="174" spans="1:4" outlineLevel="1" x14ac:dyDescent="0.2">
      <c r="A174" s="588">
        <v>30200</v>
      </c>
      <c r="B174" s="142" t="s">
        <v>30595</v>
      </c>
      <c r="C174" s="589" t="s">
        <v>19923</v>
      </c>
      <c r="D174" s="590" t="s">
        <v>19923</v>
      </c>
    </row>
    <row r="175" spans="1:4" x14ac:dyDescent="0.2">
      <c r="A175" s="588">
        <v>30204</v>
      </c>
      <c r="B175" s="142" t="s">
        <v>30564</v>
      </c>
      <c r="C175" s="589" t="s">
        <v>25257</v>
      </c>
      <c r="D175" s="590">
        <v>7.69</v>
      </c>
    </row>
    <row r="176" spans="1:4" outlineLevel="1" x14ac:dyDescent="0.2">
      <c r="A176" s="588">
        <v>30207</v>
      </c>
      <c r="B176" s="142" t="s">
        <v>30565</v>
      </c>
      <c r="C176" s="589" t="s">
        <v>25257</v>
      </c>
      <c r="D176" s="590">
        <v>8.3699999999999992</v>
      </c>
    </row>
    <row r="177" spans="1:4" outlineLevel="1" x14ac:dyDescent="0.2">
      <c r="A177" s="588">
        <v>30209</v>
      </c>
      <c r="B177" s="142" t="s">
        <v>30566</v>
      </c>
      <c r="C177" s="589" t="s">
        <v>25257</v>
      </c>
      <c r="D177" s="590">
        <v>7.44</v>
      </c>
    </row>
    <row r="178" spans="1:4" outlineLevel="1" x14ac:dyDescent="0.2">
      <c r="A178" s="588">
        <v>30300</v>
      </c>
      <c r="B178" s="142" t="s">
        <v>30596</v>
      </c>
      <c r="C178" s="589" t="s">
        <v>19923</v>
      </c>
      <c r="D178" s="590" t="s">
        <v>19923</v>
      </c>
    </row>
    <row r="179" spans="1:4" outlineLevel="1" x14ac:dyDescent="0.2">
      <c r="A179" s="588">
        <v>30305</v>
      </c>
      <c r="B179" s="142" t="s">
        <v>30597</v>
      </c>
      <c r="C179" s="589" t="s">
        <v>15679</v>
      </c>
      <c r="D179" s="590">
        <v>384.12</v>
      </c>
    </row>
    <row r="180" spans="1:4" outlineLevel="1" x14ac:dyDescent="0.2">
      <c r="A180" s="588">
        <v>30307</v>
      </c>
      <c r="B180" s="142" t="s">
        <v>30598</v>
      </c>
      <c r="C180" s="589" t="s">
        <v>15679</v>
      </c>
      <c r="D180" s="590">
        <v>395.11</v>
      </c>
    </row>
    <row r="181" spans="1:4" x14ac:dyDescent="0.2">
      <c r="A181" s="588">
        <v>30308</v>
      </c>
      <c r="B181" s="142" t="s">
        <v>30599</v>
      </c>
      <c r="C181" s="589" t="s">
        <v>15679</v>
      </c>
      <c r="D181" s="590">
        <v>406.87</v>
      </c>
    </row>
    <row r="182" spans="1:4" outlineLevel="1" x14ac:dyDescent="0.2">
      <c r="A182" s="588">
        <v>30309</v>
      </c>
      <c r="B182" s="142" t="s">
        <v>30600</v>
      </c>
      <c r="C182" s="589" t="s">
        <v>15679</v>
      </c>
      <c r="D182" s="590">
        <v>321.69</v>
      </c>
    </row>
    <row r="183" spans="1:4" outlineLevel="1" x14ac:dyDescent="0.2">
      <c r="A183" s="588">
        <v>30315</v>
      </c>
      <c r="B183" s="142" t="s">
        <v>30601</v>
      </c>
      <c r="C183" s="589" t="s">
        <v>15679</v>
      </c>
      <c r="D183" s="590">
        <v>331.48</v>
      </c>
    </row>
    <row r="184" spans="1:4" outlineLevel="1" x14ac:dyDescent="0.2">
      <c r="A184" s="588">
        <v>30316</v>
      </c>
      <c r="B184" s="142" t="s">
        <v>30602</v>
      </c>
      <c r="C184" s="589" t="s">
        <v>15679</v>
      </c>
      <c r="D184" s="590">
        <v>314.19</v>
      </c>
    </row>
    <row r="185" spans="1:4" outlineLevel="1" x14ac:dyDescent="0.2">
      <c r="A185" s="588">
        <v>30317</v>
      </c>
      <c r="B185" s="142" t="s">
        <v>30603</v>
      </c>
      <c r="C185" s="589" t="s">
        <v>15679</v>
      </c>
      <c r="D185" s="590">
        <v>341.63</v>
      </c>
    </row>
    <row r="186" spans="1:4" outlineLevel="1" x14ac:dyDescent="0.2">
      <c r="A186" s="588">
        <v>30318</v>
      </c>
      <c r="B186" s="142" t="s">
        <v>30604</v>
      </c>
      <c r="C186" s="589" t="s">
        <v>15679</v>
      </c>
      <c r="D186" s="590">
        <v>324.57</v>
      </c>
    </row>
    <row r="187" spans="1:4" x14ac:dyDescent="0.2">
      <c r="A187" s="588">
        <v>30319</v>
      </c>
      <c r="B187" s="142" t="s">
        <v>30605</v>
      </c>
      <c r="C187" s="589" t="s">
        <v>15679</v>
      </c>
      <c r="D187" s="590">
        <v>317.85000000000002</v>
      </c>
    </row>
    <row r="188" spans="1:4" outlineLevel="1" x14ac:dyDescent="0.2">
      <c r="A188" s="588">
        <v>30320</v>
      </c>
      <c r="B188" s="142" t="s">
        <v>30606</v>
      </c>
      <c r="C188" s="589" t="s">
        <v>15679</v>
      </c>
      <c r="D188" s="590">
        <v>352.15</v>
      </c>
    </row>
    <row r="189" spans="1:4" x14ac:dyDescent="0.2">
      <c r="A189" s="588">
        <v>30321</v>
      </c>
      <c r="B189" s="142" t="s">
        <v>30607</v>
      </c>
      <c r="C189" s="589" t="s">
        <v>15679</v>
      </c>
      <c r="D189" s="590">
        <v>335.34</v>
      </c>
    </row>
    <row r="190" spans="1:4" outlineLevel="1" x14ac:dyDescent="0.2">
      <c r="A190" s="588">
        <v>30322</v>
      </c>
      <c r="B190" s="142" t="s">
        <v>30608</v>
      </c>
      <c r="C190" s="589" t="s">
        <v>15679</v>
      </c>
      <c r="D190" s="590">
        <v>363.06</v>
      </c>
    </row>
    <row r="191" spans="1:4" outlineLevel="1" x14ac:dyDescent="0.2">
      <c r="A191" s="588">
        <v>30323</v>
      </c>
      <c r="B191" s="142" t="s">
        <v>30609</v>
      </c>
      <c r="C191" s="589" t="s">
        <v>15679</v>
      </c>
      <c r="D191" s="590">
        <v>346.51</v>
      </c>
    </row>
    <row r="192" spans="1:4" outlineLevel="1" x14ac:dyDescent="0.2">
      <c r="A192" s="588">
        <v>30324</v>
      </c>
      <c r="B192" s="142" t="s">
        <v>30610</v>
      </c>
      <c r="C192" s="589" t="s">
        <v>15679</v>
      </c>
      <c r="D192" s="590">
        <v>374.38</v>
      </c>
    </row>
    <row r="193" spans="1:4" x14ac:dyDescent="0.2">
      <c r="A193" s="588">
        <v>30325</v>
      </c>
      <c r="B193" s="142" t="s">
        <v>30611</v>
      </c>
      <c r="C193" s="589" t="s">
        <v>15679</v>
      </c>
      <c r="D193" s="590">
        <v>357.75</v>
      </c>
    </row>
    <row r="194" spans="1:4" outlineLevel="1" x14ac:dyDescent="0.2">
      <c r="A194" s="588">
        <v>30330</v>
      </c>
      <c r="B194" s="142" t="s">
        <v>30612</v>
      </c>
      <c r="C194" s="589" t="s">
        <v>15679</v>
      </c>
      <c r="D194" s="590">
        <v>34.75</v>
      </c>
    </row>
    <row r="195" spans="1:4" outlineLevel="1" x14ac:dyDescent="0.2">
      <c r="A195" s="588">
        <v>30400</v>
      </c>
      <c r="B195" s="142" t="s">
        <v>30613</v>
      </c>
      <c r="C195" s="589" t="s">
        <v>19923</v>
      </c>
      <c r="D195" s="590" t="s">
        <v>19923</v>
      </c>
    </row>
    <row r="196" spans="1:4" outlineLevel="1" x14ac:dyDescent="0.2">
      <c r="A196" s="588">
        <v>30419</v>
      </c>
      <c r="B196" s="142" t="s">
        <v>30614</v>
      </c>
      <c r="C196" s="589" t="s">
        <v>15719</v>
      </c>
      <c r="D196" s="590">
        <v>95.56</v>
      </c>
    </row>
    <row r="197" spans="1:4" outlineLevel="1" x14ac:dyDescent="0.2">
      <c r="A197" s="588">
        <v>30420</v>
      </c>
      <c r="B197" s="142" t="s">
        <v>30615</v>
      </c>
      <c r="C197" s="589" t="s">
        <v>15719</v>
      </c>
      <c r="D197" s="590">
        <v>119.65</v>
      </c>
    </row>
    <row r="198" spans="1:4" outlineLevel="1" x14ac:dyDescent="0.2">
      <c r="A198" s="588">
        <v>30421</v>
      </c>
      <c r="B198" s="142" t="s">
        <v>30616</v>
      </c>
      <c r="C198" s="589" t="s">
        <v>15719</v>
      </c>
      <c r="D198" s="590">
        <v>122.01</v>
      </c>
    </row>
    <row r="199" spans="1:4" x14ac:dyDescent="0.2">
      <c r="A199" s="588">
        <v>30422</v>
      </c>
      <c r="B199" s="142" t="s">
        <v>30617</v>
      </c>
      <c r="C199" s="589" t="s">
        <v>15719</v>
      </c>
      <c r="D199" s="590">
        <v>141.63</v>
      </c>
    </row>
    <row r="200" spans="1:4" outlineLevel="1" x14ac:dyDescent="0.2">
      <c r="A200" s="588">
        <v>30423</v>
      </c>
      <c r="B200" s="142" t="s">
        <v>30618</v>
      </c>
      <c r="C200" s="589" t="s">
        <v>15719</v>
      </c>
      <c r="D200" s="590">
        <v>159.4</v>
      </c>
    </row>
    <row r="201" spans="1:4" outlineLevel="1" x14ac:dyDescent="0.2">
      <c r="A201" s="588">
        <v>30424</v>
      </c>
      <c r="B201" s="142" t="s">
        <v>30619</v>
      </c>
      <c r="C201" s="589" t="s">
        <v>15719</v>
      </c>
      <c r="D201" s="590">
        <v>180.14</v>
      </c>
    </row>
    <row r="202" spans="1:4" outlineLevel="1" x14ac:dyDescent="0.2">
      <c r="A202" s="588">
        <v>34000</v>
      </c>
      <c r="B202" s="142" t="s">
        <v>30620</v>
      </c>
      <c r="C202" s="589" t="s">
        <v>19923</v>
      </c>
      <c r="D202" s="590" t="s">
        <v>19923</v>
      </c>
    </row>
    <row r="203" spans="1:4" outlineLevel="1" x14ac:dyDescent="0.2">
      <c r="A203" s="588">
        <v>34002</v>
      </c>
      <c r="B203" s="142" t="s">
        <v>30621</v>
      </c>
      <c r="C203" s="589" t="s">
        <v>15719</v>
      </c>
      <c r="D203" s="590">
        <v>88.81</v>
      </c>
    </row>
    <row r="204" spans="1:4" outlineLevel="1" x14ac:dyDescent="0.2">
      <c r="A204" s="588">
        <v>34005</v>
      </c>
      <c r="B204" s="142" t="s">
        <v>30622</v>
      </c>
      <c r="C204" s="589" t="s">
        <v>15719</v>
      </c>
      <c r="D204" s="590">
        <v>5.76</v>
      </c>
    </row>
    <row r="205" spans="1:4" x14ac:dyDescent="0.2">
      <c r="A205" s="588">
        <v>34010</v>
      </c>
      <c r="B205" s="142" t="s">
        <v>30623</v>
      </c>
      <c r="C205" s="589" t="s">
        <v>15719</v>
      </c>
      <c r="D205" s="590">
        <v>86.16</v>
      </c>
    </row>
    <row r="206" spans="1:4" ht="22.5" outlineLevel="1" x14ac:dyDescent="0.2">
      <c r="A206" s="588">
        <v>34015</v>
      </c>
      <c r="B206" s="142" t="s">
        <v>30624</v>
      </c>
      <c r="C206" s="589" t="s">
        <v>15747</v>
      </c>
      <c r="D206" s="590">
        <v>25.35</v>
      </c>
    </row>
    <row r="207" spans="1:4" outlineLevel="1" x14ac:dyDescent="0.2">
      <c r="A207" s="588">
        <v>34018</v>
      </c>
      <c r="B207" s="142" t="s">
        <v>30625</v>
      </c>
      <c r="C207" s="589" t="s">
        <v>15719</v>
      </c>
      <c r="D207" s="590">
        <v>13</v>
      </c>
    </row>
    <row r="208" spans="1:4" outlineLevel="1" x14ac:dyDescent="0.2">
      <c r="A208" s="588">
        <v>34022</v>
      </c>
      <c r="B208" s="142" t="s">
        <v>30626</v>
      </c>
      <c r="C208" s="589" t="s">
        <v>15747</v>
      </c>
      <c r="D208" s="590">
        <v>4.8</v>
      </c>
    </row>
    <row r="209" spans="1:4" outlineLevel="1" x14ac:dyDescent="0.2">
      <c r="A209" s="588">
        <v>34024</v>
      </c>
      <c r="B209" s="142" t="s">
        <v>30627</v>
      </c>
      <c r="C209" s="589" t="s">
        <v>15719</v>
      </c>
      <c r="D209" s="590">
        <v>7.1</v>
      </c>
    </row>
    <row r="210" spans="1:4" outlineLevel="1" x14ac:dyDescent="0.2">
      <c r="A210" s="588">
        <v>34025</v>
      </c>
      <c r="B210" s="142" t="s">
        <v>30628</v>
      </c>
      <c r="C210" s="589" t="s">
        <v>15719</v>
      </c>
      <c r="D210" s="590">
        <v>14.87</v>
      </c>
    </row>
    <row r="211" spans="1:4" outlineLevel="1" x14ac:dyDescent="0.2">
      <c r="A211" s="588">
        <v>34026</v>
      </c>
      <c r="B211" s="142" t="s">
        <v>30629</v>
      </c>
      <c r="C211" s="589" t="s">
        <v>15719</v>
      </c>
      <c r="D211" s="590">
        <v>5.49</v>
      </c>
    </row>
    <row r="212" spans="1:4" outlineLevel="1" x14ac:dyDescent="0.2">
      <c r="A212" s="588">
        <v>34050</v>
      </c>
      <c r="B212" s="142" t="s">
        <v>30630</v>
      </c>
      <c r="C212" s="589" t="s">
        <v>15719</v>
      </c>
      <c r="D212" s="590">
        <v>5.43</v>
      </c>
    </row>
    <row r="213" spans="1:4" outlineLevel="1" x14ac:dyDescent="0.2">
      <c r="A213" s="588">
        <v>34051</v>
      </c>
      <c r="B213" s="142" t="s">
        <v>30631</v>
      </c>
      <c r="C213" s="589" t="s">
        <v>15719</v>
      </c>
      <c r="D213" s="590">
        <v>5.43</v>
      </c>
    </row>
    <row r="214" spans="1:4" outlineLevel="1" x14ac:dyDescent="0.2">
      <c r="A214" s="588">
        <v>34060</v>
      </c>
      <c r="B214" s="142" t="s">
        <v>30632</v>
      </c>
      <c r="C214" s="589" t="s">
        <v>15719</v>
      </c>
      <c r="D214" s="590">
        <v>124.15</v>
      </c>
    </row>
    <row r="215" spans="1:4" outlineLevel="1" x14ac:dyDescent="0.2">
      <c r="A215" s="588">
        <v>34070</v>
      </c>
      <c r="B215" s="142" t="s">
        <v>30633</v>
      </c>
      <c r="C215" s="589" t="s">
        <v>25226</v>
      </c>
      <c r="D215" s="590">
        <v>10.07</v>
      </c>
    </row>
    <row r="216" spans="1:4" outlineLevel="1" x14ac:dyDescent="0.2">
      <c r="A216" s="588">
        <v>35000</v>
      </c>
      <c r="B216" s="142" t="s">
        <v>30578</v>
      </c>
      <c r="C216" s="589" t="s">
        <v>19923</v>
      </c>
      <c r="D216" s="590" t="s">
        <v>19923</v>
      </c>
    </row>
    <row r="217" spans="1:4" x14ac:dyDescent="0.2">
      <c r="A217" s="588">
        <v>35001</v>
      </c>
      <c r="B217" s="142" t="s">
        <v>30580</v>
      </c>
      <c r="C217" s="589" t="s">
        <v>15679</v>
      </c>
      <c r="D217" s="590">
        <v>137.69</v>
      </c>
    </row>
    <row r="218" spans="1:4" outlineLevel="1" x14ac:dyDescent="0.2">
      <c r="A218" s="588">
        <v>35002</v>
      </c>
      <c r="B218" s="142" t="s">
        <v>30581</v>
      </c>
      <c r="C218" s="589" t="s">
        <v>15679</v>
      </c>
      <c r="D218" s="590">
        <v>275.37</v>
      </c>
    </row>
    <row r="219" spans="1:4" outlineLevel="1" x14ac:dyDescent="0.2">
      <c r="A219" s="588">
        <v>35003</v>
      </c>
      <c r="B219" s="142" t="s">
        <v>21346</v>
      </c>
      <c r="C219" s="589" t="s">
        <v>15679</v>
      </c>
      <c r="D219" s="590">
        <v>195.39</v>
      </c>
    </row>
    <row r="220" spans="1:4" x14ac:dyDescent="0.2">
      <c r="A220" s="588">
        <v>35004</v>
      </c>
      <c r="B220" s="142" t="s">
        <v>21347</v>
      </c>
      <c r="C220" s="589" t="s">
        <v>15679</v>
      </c>
      <c r="D220" s="590">
        <v>355.25</v>
      </c>
    </row>
    <row r="221" spans="1:4" outlineLevel="1" x14ac:dyDescent="0.2">
      <c r="A221" s="588">
        <v>35005</v>
      </c>
      <c r="B221" s="142" t="s">
        <v>30634</v>
      </c>
      <c r="C221" s="589" t="s">
        <v>15719</v>
      </c>
      <c r="D221" s="590">
        <v>31.08</v>
      </c>
    </row>
    <row r="222" spans="1:4" outlineLevel="1" x14ac:dyDescent="0.2">
      <c r="A222" s="588">
        <v>35006</v>
      </c>
      <c r="B222" s="142" t="s">
        <v>30635</v>
      </c>
      <c r="C222" s="589" t="s">
        <v>15719</v>
      </c>
      <c r="D222" s="590">
        <v>44.41</v>
      </c>
    </row>
    <row r="223" spans="1:4" x14ac:dyDescent="0.2">
      <c r="A223" s="588">
        <v>36000</v>
      </c>
      <c r="B223" s="142" t="s">
        <v>30636</v>
      </c>
      <c r="C223" s="589" t="s">
        <v>19923</v>
      </c>
      <c r="D223" s="590" t="s">
        <v>19923</v>
      </c>
    </row>
    <row r="224" spans="1:4" ht="22.5" outlineLevel="1" x14ac:dyDescent="0.2">
      <c r="A224" s="588">
        <v>36001</v>
      </c>
      <c r="B224" s="142" t="s">
        <v>30637</v>
      </c>
      <c r="C224" s="589" t="s">
        <v>25257</v>
      </c>
      <c r="D224" s="590">
        <v>15.67</v>
      </c>
    </row>
    <row r="225" spans="1:4" outlineLevel="1" x14ac:dyDescent="0.2">
      <c r="A225" s="588">
        <v>36002</v>
      </c>
      <c r="B225" s="142" t="s">
        <v>30638</v>
      </c>
      <c r="C225" s="589" t="s">
        <v>25257</v>
      </c>
      <c r="D225" s="590">
        <v>17.23</v>
      </c>
    </row>
    <row r="226" spans="1:4" x14ac:dyDescent="0.2">
      <c r="A226" s="584">
        <v>40000</v>
      </c>
      <c r="B226" s="585" t="s">
        <v>30639</v>
      </c>
      <c r="C226" s="586"/>
      <c r="D226" s="587"/>
    </row>
    <row r="227" spans="1:4" outlineLevel="1" x14ac:dyDescent="0.2">
      <c r="A227" s="588">
        <v>40100</v>
      </c>
      <c r="B227" s="142" t="s">
        <v>30640</v>
      </c>
      <c r="C227" s="589" t="s">
        <v>19923</v>
      </c>
      <c r="D227" s="590" t="s">
        <v>19923</v>
      </c>
    </row>
    <row r="228" spans="1:4" x14ac:dyDescent="0.2">
      <c r="A228" s="588">
        <v>40101</v>
      </c>
      <c r="B228" s="142" t="s">
        <v>30641</v>
      </c>
      <c r="C228" s="589" t="s">
        <v>15719</v>
      </c>
      <c r="D228" s="590">
        <v>54.05</v>
      </c>
    </row>
    <row r="229" spans="1:4" outlineLevel="1" x14ac:dyDescent="0.2">
      <c r="A229" s="588">
        <v>40102</v>
      </c>
      <c r="B229" s="142" t="s">
        <v>30642</v>
      </c>
      <c r="C229" s="589" t="s">
        <v>15719</v>
      </c>
      <c r="D229" s="590">
        <v>100.3</v>
      </c>
    </row>
    <row r="230" spans="1:4" outlineLevel="1" x14ac:dyDescent="0.2">
      <c r="A230" s="588">
        <v>40104</v>
      </c>
      <c r="B230" s="142" t="s">
        <v>30643</v>
      </c>
      <c r="C230" s="589" t="s">
        <v>15719</v>
      </c>
      <c r="D230" s="590">
        <v>232.26</v>
      </c>
    </row>
    <row r="231" spans="1:4" x14ac:dyDescent="0.2">
      <c r="A231" s="588">
        <v>40111</v>
      </c>
      <c r="B231" s="142" t="s">
        <v>30644</v>
      </c>
      <c r="C231" s="589" t="s">
        <v>15719</v>
      </c>
      <c r="D231" s="590">
        <v>100.3</v>
      </c>
    </row>
    <row r="232" spans="1:4" outlineLevel="1" x14ac:dyDescent="0.2">
      <c r="A232" s="588">
        <v>40112</v>
      </c>
      <c r="B232" s="142" t="s">
        <v>30645</v>
      </c>
      <c r="C232" s="589" t="s">
        <v>15719</v>
      </c>
      <c r="D232" s="590">
        <v>171.64</v>
      </c>
    </row>
    <row r="233" spans="1:4" outlineLevel="1" x14ac:dyDescent="0.2">
      <c r="A233" s="588">
        <v>40115</v>
      </c>
      <c r="B233" s="142" t="s">
        <v>30646</v>
      </c>
      <c r="C233" s="589" t="s">
        <v>15719</v>
      </c>
      <c r="D233" s="590">
        <v>62.68</v>
      </c>
    </row>
    <row r="234" spans="1:4" x14ac:dyDescent="0.2">
      <c r="A234" s="588">
        <v>40116</v>
      </c>
      <c r="B234" s="142" t="s">
        <v>30647</v>
      </c>
      <c r="C234" s="589" t="s">
        <v>15719</v>
      </c>
      <c r="D234" s="590">
        <v>110.15</v>
      </c>
    </row>
    <row r="235" spans="1:4" outlineLevel="1" x14ac:dyDescent="0.2">
      <c r="A235" s="588">
        <v>40120</v>
      </c>
      <c r="B235" s="142" t="s">
        <v>30648</v>
      </c>
      <c r="C235" s="589" t="s">
        <v>15719</v>
      </c>
      <c r="D235" s="590">
        <v>147.85</v>
      </c>
    </row>
    <row r="236" spans="1:4" outlineLevel="1" x14ac:dyDescent="0.2">
      <c r="A236" s="588">
        <v>40121</v>
      </c>
      <c r="B236" s="142" t="s">
        <v>30649</v>
      </c>
      <c r="C236" s="589" t="s">
        <v>15719</v>
      </c>
      <c r="D236" s="590">
        <v>237.59</v>
      </c>
    </row>
    <row r="237" spans="1:4" x14ac:dyDescent="0.2">
      <c r="A237" s="588">
        <v>40122</v>
      </c>
      <c r="B237" s="142" t="s">
        <v>30650</v>
      </c>
      <c r="C237" s="589" t="s">
        <v>15719</v>
      </c>
      <c r="D237" s="590">
        <v>417.94</v>
      </c>
    </row>
    <row r="238" spans="1:4" outlineLevel="1" x14ac:dyDescent="0.2">
      <c r="A238" s="588">
        <v>40125</v>
      </c>
      <c r="B238" s="142" t="s">
        <v>30651</v>
      </c>
      <c r="C238" s="589" t="s">
        <v>15719</v>
      </c>
      <c r="D238" s="590">
        <v>567.01</v>
      </c>
    </row>
    <row r="239" spans="1:4" outlineLevel="1" x14ac:dyDescent="0.2">
      <c r="A239" s="588">
        <v>40126</v>
      </c>
      <c r="B239" s="142" t="s">
        <v>30652</v>
      </c>
      <c r="C239" s="589" t="s">
        <v>15719</v>
      </c>
      <c r="D239" s="590">
        <v>679.75</v>
      </c>
    </row>
    <row r="240" spans="1:4" outlineLevel="1" x14ac:dyDescent="0.2">
      <c r="A240" s="588">
        <v>40127</v>
      </c>
      <c r="B240" s="142" t="s">
        <v>30653</v>
      </c>
      <c r="C240" s="589" t="s">
        <v>15719</v>
      </c>
      <c r="D240" s="590">
        <v>711.75</v>
      </c>
    </row>
    <row r="241" spans="1:4" outlineLevel="1" x14ac:dyDescent="0.2">
      <c r="A241" s="588">
        <v>40131</v>
      </c>
      <c r="B241" s="142" t="s">
        <v>30654</v>
      </c>
      <c r="C241" s="589" t="s">
        <v>15719</v>
      </c>
      <c r="D241" s="590">
        <v>71.97</v>
      </c>
    </row>
    <row r="242" spans="1:4" outlineLevel="1" x14ac:dyDescent="0.2">
      <c r="A242" s="588">
        <v>40132</v>
      </c>
      <c r="B242" s="142" t="s">
        <v>30655</v>
      </c>
      <c r="C242" s="589" t="s">
        <v>15719</v>
      </c>
      <c r="D242" s="590">
        <v>74.069999999999993</v>
      </c>
    </row>
    <row r="243" spans="1:4" x14ac:dyDescent="0.2">
      <c r="A243" s="588">
        <v>40133</v>
      </c>
      <c r="B243" s="142" t="s">
        <v>30656</v>
      </c>
      <c r="C243" s="589" t="s">
        <v>15719</v>
      </c>
      <c r="D243" s="590">
        <v>75.25</v>
      </c>
    </row>
    <row r="244" spans="1:4" outlineLevel="1" x14ac:dyDescent="0.2">
      <c r="A244" s="588">
        <v>40134</v>
      </c>
      <c r="B244" s="142" t="s">
        <v>30657</v>
      </c>
      <c r="C244" s="589" t="s">
        <v>15719</v>
      </c>
      <c r="D244" s="590">
        <v>78.13</v>
      </c>
    </row>
    <row r="245" spans="1:4" outlineLevel="1" x14ac:dyDescent="0.2">
      <c r="A245" s="588">
        <v>40135</v>
      </c>
      <c r="B245" s="142" t="s">
        <v>30658</v>
      </c>
      <c r="C245" s="589" t="s">
        <v>15719</v>
      </c>
      <c r="D245" s="590">
        <v>84.3</v>
      </c>
    </row>
    <row r="246" spans="1:4" outlineLevel="1" x14ac:dyDescent="0.2">
      <c r="A246" s="588">
        <v>40136</v>
      </c>
      <c r="B246" s="142" t="s">
        <v>30659</v>
      </c>
      <c r="C246" s="589" t="s">
        <v>15719</v>
      </c>
      <c r="D246" s="590">
        <v>86.78</v>
      </c>
    </row>
    <row r="247" spans="1:4" outlineLevel="1" x14ac:dyDescent="0.2">
      <c r="A247" s="588">
        <v>40137</v>
      </c>
      <c r="B247" s="142" t="s">
        <v>30660</v>
      </c>
      <c r="C247" s="589" t="s">
        <v>15719</v>
      </c>
      <c r="D247" s="590">
        <v>90.71</v>
      </c>
    </row>
    <row r="248" spans="1:4" outlineLevel="1" x14ac:dyDescent="0.2">
      <c r="A248" s="588">
        <v>40138</v>
      </c>
      <c r="B248" s="142" t="s">
        <v>30661</v>
      </c>
      <c r="C248" s="589" t="s">
        <v>15719</v>
      </c>
      <c r="D248" s="590">
        <v>93.73</v>
      </c>
    </row>
    <row r="249" spans="1:4" x14ac:dyDescent="0.2">
      <c r="A249" s="588">
        <v>40140</v>
      </c>
      <c r="B249" s="142" t="s">
        <v>30662</v>
      </c>
      <c r="C249" s="589" t="s">
        <v>15719</v>
      </c>
      <c r="D249" s="590">
        <v>49.6</v>
      </c>
    </row>
    <row r="250" spans="1:4" outlineLevel="1" x14ac:dyDescent="0.2">
      <c r="A250" s="588">
        <v>40141</v>
      </c>
      <c r="B250" s="142" t="s">
        <v>30663</v>
      </c>
      <c r="C250" s="589" t="s">
        <v>15719</v>
      </c>
      <c r="D250" s="590">
        <v>56.36</v>
      </c>
    </row>
    <row r="251" spans="1:4" outlineLevel="1" x14ac:dyDescent="0.2">
      <c r="A251" s="588">
        <v>40142</v>
      </c>
      <c r="B251" s="142" t="s">
        <v>30664</v>
      </c>
      <c r="C251" s="589" t="s">
        <v>15719</v>
      </c>
      <c r="D251" s="590">
        <v>66.02</v>
      </c>
    </row>
    <row r="252" spans="1:4" outlineLevel="1" x14ac:dyDescent="0.2">
      <c r="A252" s="588">
        <v>40144</v>
      </c>
      <c r="B252" s="142" t="s">
        <v>30665</v>
      </c>
      <c r="C252" s="589" t="s">
        <v>15719</v>
      </c>
      <c r="D252" s="590">
        <v>66.489999999999995</v>
      </c>
    </row>
    <row r="253" spans="1:4" outlineLevel="1" x14ac:dyDescent="0.2">
      <c r="A253" s="588">
        <v>40145</v>
      </c>
      <c r="B253" s="142" t="s">
        <v>30666</v>
      </c>
      <c r="C253" s="589" t="s">
        <v>15719</v>
      </c>
      <c r="D253" s="590">
        <v>78.14</v>
      </c>
    </row>
    <row r="254" spans="1:4" outlineLevel="1" x14ac:dyDescent="0.2">
      <c r="A254" s="588">
        <v>40150</v>
      </c>
      <c r="B254" s="142" t="s">
        <v>30667</v>
      </c>
      <c r="C254" s="589" t="s">
        <v>15719</v>
      </c>
      <c r="D254" s="590">
        <v>57.5</v>
      </c>
    </row>
    <row r="255" spans="1:4" x14ac:dyDescent="0.2">
      <c r="A255" s="588">
        <v>40151</v>
      </c>
      <c r="B255" s="142" t="s">
        <v>30668</v>
      </c>
      <c r="C255" s="589" t="s">
        <v>15719</v>
      </c>
      <c r="D255" s="590">
        <v>65.069999999999993</v>
      </c>
    </row>
    <row r="256" spans="1:4" outlineLevel="1" x14ac:dyDescent="0.2">
      <c r="A256" s="588">
        <v>40152</v>
      </c>
      <c r="B256" s="142" t="s">
        <v>30669</v>
      </c>
      <c r="C256" s="589" t="s">
        <v>15719</v>
      </c>
      <c r="D256" s="590">
        <v>75.13</v>
      </c>
    </row>
    <row r="257" spans="1:4" outlineLevel="1" x14ac:dyDescent="0.2">
      <c r="A257" s="588">
        <v>40160</v>
      </c>
      <c r="B257" s="142" t="s">
        <v>30670</v>
      </c>
      <c r="C257" s="589" t="s">
        <v>15719</v>
      </c>
      <c r="D257" s="590">
        <v>67.91</v>
      </c>
    </row>
    <row r="258" spans="1:4" outlineLevel="1" x14ac:dyDescent="0.2">
      <c r="A258" s="588">
        <v>40161</v>
      </c>
      <c r="B258" s="142" t="s">
        <v>30671</v>
      </c>
      <c r="C258" s="589" t="s">
        <v>15719</v>
      </c>
      <c r="D258" s="590">
        <v>78.010000000000005</v>
      </c>
    </row>
    <row r="259" spans="1:4" outlineLevel="1" x14ac:dyDescent="0.2">
      <c r="A259" s="588">
        <v>40162</v>
      </c>
      <c r="B259" s="142" t="s">
        <v>30672</v>
      </c>
      <c r="C259" s="589" t="s">
        <v>15719</v>
      </c>
      <c r="D259" s="590">
        <v>70.86</v>
      </c>
    </row>
    <row r="260" spans="1:4" outlineLevel="1" x14ac:dyDescent="0.2">
      <c r="A260" s="588">
        <v>40163</v>
      </c>
      <c r="B260" s="142" t="s">
        <v>30673</v>
      </c>
      <c r="C260" s="589" t="s">
        <v>15719</v>
      </c>
      <c r="D260" s="590">
        <v>80.19</v>
      </c>
    </row>
    <row r="261" spans="1:4" x14ac:dyDescent="0.2">
      <c r="A261" s="588">
        <v>40170</v>
      </c>
      <c r="B261" s="142" t="s">
        <v>30674</v>
      </c>
      <c r="C261" s="589" t="s">
        <v>15719</v>
      </c>
      <c r="D261" s="590">
        <v>86.91</v>
      </c>
    </row>
    <row r="262" spans="1:4" outlineLevel="1" x14ac:dyDescent="0.2">
      <c r="A262" s="588">
        <v>40171</v>
      </c>
      <c r="B262" s="142" t="s">
        <v>30675</v>
      </c>
      <c r="C262" s="589" t="s">
        <v>15719</v>
      </c>
      <c r="D262" s="590">
        <v>91.7</v>
      </c>
    </row>
    <row r="263" spans="1:4" outlineLevel="1" x14ac:dyDescent="0.2">
      <c r="A263" s="588">
        <v>40180</v>
      </c>
      <c r="B263" s="142" t="s">
        <v>30676</v>
      </c>
      <c r="C263" s="589" t="s">
        <v>15719</v>
      </c>
      <c r="D263" s="590">
        <v>3.9</v>
      </c>
    </row>
    <row r="264" spans="1:4" outlineLevel="1" x14ac:dyDescent="0.2">
      <c r="A264" s="588">
        <v>40195</v>
      </c>
      <c r="B264" s="142" t="s">
        <v>30677</v>
      </c>
      <c r="C264" s="589" t="s">
        <v>25257</v>
      </c>
      <c r="D264" s="590">
        <v>7.69</v>
      </c>
    </row>
    <row r="265" spans="1:4" outlineLevel="1" x14ac:dyDescent="0.2">
      <c r="A265" s="588">
        <v>40196</v>
      </c>
      <c r="B265" s="142" t="s">
        <v>30678</v>
      </c>
      <c r="C265" s="589" t="s">
        <v>25257</v>
      </c>
      <c r="D265" s="590">
        <v>8.3699999999999992</v>
      </c>
    </row>
    <row r="266" spans="1:4" outlineLevel="1" x14ac:dyDescent="0.2">
      <c r="A266" s="588">
        <v>40197</v>
      </c>
      <c r="B266" s="142" t="s">
        <v>30679</v>
      </c>
      <c r="C266" s="589" t="s">
        <v>15679</v>
      </c>
      <c r="D266" s="590">
        <v>653.97</v>
      </c>
    </row>
    <row r="267" spans="1:4" x14ac:dyDescent="0.2">
      <c r="A267" s="588">
        <v>40198</v>
      </c>
      <c r="B267" s="142" t="s">
        <v>30680</v>
      </c>
      <c r="C267" s="589" t="s">
        <v>15679</v>
      </c>
      <c r="D267" s="590">
        <v>1222.2</v>
      </c>
    </row>
    <row r="268" spans="1:4" outlineLevel="1" x14ac:dyDescent="0.2">
      <c r="A268" s="588">
        <v>40200</v>
      </c>
      <c r="B268" s="142" t="s">
        <v>30681</v>
      </c>
      <c r="C268" s="589" t="s">
        <v>19923</v>
      </c>
      <c r="D268" s="590" t="s">
        <v>19923</v>
      </c>
    </row>
    <row r="269" spans="1:4" outlineLevel="1" x14ac:dyDescent="0.2">
      <c r="A269" s="588">
        <v>40204</v>
      </c>
      <c r="B269" s="142" t="s">
        <v>30682</v>
      </c>
      <c r="C269" s="589" t="s">
        <v>15719</v>
      </c>
      <c r="D269" s="590">
        <v>112.92</v>
      </c>
    </row>
    <row r="270" spans="1:4" outlineLevel="1" x14ac:dyDescent="0.2">
      <c r="A270" s="588">
        <v>40300</v>
      </c>
      <c r="B270" s="142" t="s">
        <v>30683</v>
      </c>
      <c r="C270" s="589" t="s">
        <v>19923</v>
      </c>
      <c r="D270" s="590" t="s">
        <v>19923</v>
      </c>
    </row>
    <row r="271" spans="1:4" outlineLevel="1" x14ac:dyDescent="0.2">
      <c r="A271" s="588">
        <v>40330</v>
      </c>
      <c r="B271" s="142" t="s">
        <v>30684</v>
      </c>
      <c r="C271" s="589" t="s">
        <v>15719</v>
      </c>
      <c r="D271" s="590">
        <v>294.3</v>
      </c>
    </row>
    <row r="272" spans="1:4" outlineLevel="1" x14ac:dyDescent="0.2">
      <c r="A272" s="588">
        <v>40331</v>
      </c>
      <c r="B272" s="142" t="s">
        <v>30685</v>
      </c>
      <c r="C272" s="589" t="s">
        <v>15719</v>
      </c>
      <c r="D272" s="590">
        <v>301.26</v>
      </c>
    </row>
    <row r="273" spans="1:4" outlineLevel="1" x14ac:dyDescent="0.2">
      <c r="A273" s="588">
        <v>40332</v>
      </c>
      <c r="B273" s="142" t="s">
        <v>30686</v>
      </c>
      <c r="C273" s="589" t="s">
        <v>15719</v>
      </c>
      <c r="D273" s="590">
        <v>315.93</v>
      </c>
    </row>
    <row r="274" spans="1:4" x14ac:dyDescent="0.2">
      <c r="A274" s="588">
        <v>40335</v>
      </c>
      <c r="B274" s="142" t="s">
        <v>30687</v>
      </c>
      <c r="C274" s="589" t="s">
        <v>15719</v>
      </c>
      <c r="D274" s="590">
        <v>396.57</v>
      </c>
    </row>
    <row r="275" spans="1:4" ht="22.5" outlineLevel="1" x14ac:dyDescent="0.2">
      <c r="A275" s="588">
        <v>40351</v>
      </c>
      <c r="B275" s="142" t="s">
        <v>30688</v>
      </c>
      <c r="C275" s="589" t="s">
        <v>15719</v>
      </c>
      <c r="D275" s="590">
        <v>87.96</v>
      </c>
    </row>
    <row r="276" spans="1:4" ht="22.5" outlineLevel="1" x14ac:dyDescent="0.2">
      <c r="A276" s="588">
        <v>40352</v>
      </c>
      <c r="B276" s="142" t="s">
        <v>30689</v>
      </c>
      <c r="C276" s="589" t="s">
        <v>15719</v>
      </c>
      <c r="D276" s="590">
        <v>80.349999999999994</v>
      </c>
    </row>
    <row r="277" spans="1:4" ht="22.5" outlineLevel="1" x14ac:dyDescent="0.2">
      <c r="A277" s="588">
        <v>40353</v>
      </c>
      <c r="B277" s="142" t="s">
        <v>30690</v>
      </c>
      <c r="C277" s="589" t="s">
        <v>15719</v>
      </c>
      <c r="D277" s="590">
        <v>155.62</v>
      </c>
    </row>
    <row r="278" spans="1:4" ht="22.5" outlineLevel="1" x14ac:dyDescent="0.2">
      <c r="A278" s="588">
        <v>40354</v>
      </c>
      <c r="B278" s="142" t="s">
        <v>30691</v>
      </c>
      <c r="C278" s="589" t="s">
        <v>15719</v>
      </c>
      <c r="D278" s="590">
        <v>101.08</v>
      </c>
    </row>
    <row r="279" spans="1:4" ht="22.5" outlineLevel="1" x14ac:dyDescent="0.2">
      <c r="A279" s="588">
        <v>40355</v>
      </c>
      <c r="B279" s="142" t="s">
        <v>30692</v>
      </c>
      <c r="C279" s="589" t="s">
        <v>15719</v>
      </c>
      <c r="D279" s="590">
        <v>162.69</v>
      </c>
    </row>
    <row r="280" spans="1:4" ht="22.5" outlineLevel="1" x14ac:dyDescent="0.2">
      <c r="A280" s="588">
        <v>40356</v>
      </c>
      <c r="B280" s="142" t="s">
        <v>30693</v>
      </c>
      <c r="C280" s="589" t="s">
        <v>15719</v>
      </c>
      <c r="D280" s="590">
        <v>96.66</v>
      </c>
    </row>
    <row r="281" spans="1:4" ht="22.5" outlineLevel="1" x14ac:dyDescent="0.2">
      <c r="A281" s="588">
        <v>40357</v>
      </c>
      <c r="B281" s="142" t="s">
        <v>30694</v>
      </c>
      <c r="C281" s="589" t="s">
        <v>15719</v>
      </c>
      <c r="D281" s="590">
        <v>106.62</v>
      </c>
    </row>
    <row r="282" spans="1:4" ht="22.5" x14ac:dyDescent="0.2">
      <c r="A282" s="588">
        <v>40358</v>
      </c>
      <c r="B282" s="142" t="s">
        <v>30695</v>
      </c>
      <c r="C282" s="589" t="s">
        <v>15719</v>
      </c>
      <c r="D282" s="590">
        <v>187.62</v>
      </c>
    </row>
    <row r="283" spans="1:4" ht="22.5" outlineLevel="1" x14ac:dyDescent="0.2">
      <c r="A283" s="588">
        <v>40359</v>
      </c>
      <c r="B283" s="142" t="s">
        <v>30696</v>
      </c>
      <c r="C283" s="589" t="s">
        <v>15719</v>
      </c>
      <c r="D283" s="590">
        <v>177.4</v>
      </c>
    </row>
    <row r="284" spans="1:4" outlineLevel="1" x14ac:dyDescent="0.2">
      <c r="A284" s="588">
        <v>45000</v>
      </c>
      <c r="B284" s="142" t="s">
        <v>30578</v>
      </c>
      <c r="C284" s="589" t="s">
        <v>19923</v>
      </c>
      <c r="D284" s="590" t="s">
        <v>19923</v>
      </c>
    </row>
    <row r="285" spans="1:4" outlineLevel="1" x14ac:dyDescent="0.2">
      <c r="A285" s="588">
        <v>45001</v>
      </c>
      <c r="B285" s="142" t="s">
        <v>30697</v>
      </c>
      <c r="C285" s="589" t="s">
        <v>15679</v>
      </c>
      <c r="D285" s="590">
        <v>71.05</v>
      </c>
    </row>
    <row r="286" spans="1:4" outlineLevel="1" x14ac:dyDescent="0.2">
      <c r="A286" s="588">
        <v>45004</v>
      </c>
      <c r="B286" s="142" t="s">
        <v>30698</v>
      </c>
      <c r="C286" s="589" t="s">
        <v>15679</v>
      </c>
      <c r="D286" s="590">
        <v>53.29</v>
      </c>
    </row>
    <row r="287" spans="1:4" outlineLevel="1" x14ac:dyDescent="0.2">
      <c r="A287" s="588">
        <v>45007</v>
      </c>
      <c r="B287" s="142" t="s">
        <v>30699</v>
      </c>
      <c r="C287" s="589" t="s">
        <v>15679</v>
      </c>
      <c r="D287" s="590">
        <v>44.41</v>
      </c>
    </row>
    <row r="288" spans="1:4" outlineLevel="1" x14ac:dyDescent="0.2">
      <c r="A288" s="588">
        <v>45009</v>
      </c>
      <c r="B288" s="142" t="s">
        <v>30700</v>
      </c>
      <c r="C288" s="589" t="s">
        <v>15679</v>
      </c>
      <c r="D288" s="590">
        <v>230.91</v>
      </c>
    </row>
    <row r="289" spans="1:4" outlineLevel="1" x14ac:dyDescent="0.2">
      <c r="A289" s="588">
        <v>45010</v>
      </c>
      <c r="B289" s="142" t="s">
        <v>30701</v>
      </c>
      <c r="C289" s="589" t="s">
        <v>15719</v>
      </c>
      <c r="D289" s="590">
        <v>8.8800000000000008</v>
      </c>
    </row>
    <row r="290" spans="1:4" x14ac:dyDescent="0.2">
      <c r="A290" s="588">
        <v>45015</v>
      </c>
      <c r="B290" s="142" t="s">
        <v>30702</v>
      </c>
      <c r="C290" s="589" t="s">
        <v>15719</v>
      </c>
      <c r="D290" s="590">
        <v>7.1</v>
      </c>
    </row>
    <row r="291" spans="1:4" outlineLevel="1" x14ac:dyDescent="0.2">
      <c r="A291" s="588">
        <v>46000</v>
      </c>
      <c r="B291" s="142" t="s">
        <v>30703</v>
      </c>
      <c r="C291" s="589" t="s">
        <v>19923</v>
      </c>
      <c r="D291" s="590" t="s">
        <v>19923</v>
      </c>
    </row>
    <row r="292" spans="1:4" outlineLevel="1" x14ac:dyDescent="0.2">
      <c r="A292" s="588">
        <v>46005</v>
      </c>
      <c r="B292" s="142" t="s">
        <v>30704</v>
      </c>
      <c r="C292" s="589" t="s">
        <v>15679</v>
      </c>
      <c r="D292" s="590">
        <v>115.46</v>
      </c>
    </row>
    <row r="293" spans="1:4" outlineLevel="1" x14ac:dyDescent="0.2">
      <c r="A293" s="588">
        <v>46007</v>
      </c>
      <c r="B293" s="142" t="s">
        <v>30705</v>
      </c>
      <c r="C293" s="589" t="s">
        <v>15719</v>
      </c>
      <c r="D293" s="590">
        <v>17.760000000000002</v>
      </c>
    </row>
    <row r="294" spans="1:4" outlineLevel="1" x14ac:dyDescent="0.2">
      <c r="A294" s="588">
        <v>46010</v>
      </c>
      <c r="B294" s="142" t="s">
        <v>30706</v>
      </c>
      <c r="C294" s="589" t="s">
        <v>15719</v>
      </c>
      <c r="D294" s="590">
        <v>17.760000000000002</v>
      </c>
    </row>
    <row r="295" spans="1:4" outlineLevel="1" x14ac:dyDescent="0.2">
      <c r="A295" s="588">
        <v>46015</v>
      </c>
      <c r="B295" s="142" t="s">
        <v>30707</v>
      </c>
      <c r="C295" s="589" t="s">
        <v>15719</v>
      </c>
      <c r="D295" s="590">
        <v>8.52</v>
      </c>
    </row>
    <row r="296" spans="1:4" outlineLevel="1" x14ac:dyDescent="0.2">
      <c r="A296" s="588">
        <v>46016</v>
      </c>
      <c r="B296" s="142" t="s">
        <v>30708</v>
      </c>
      <c r="C296" s="589" t="s">
        <v>15719</v>
      </c>
      <c r="D296" s="590">
        <v>17.04</v>
      </c>
    </row>
    <row r="297" spans="1:4" outlineLevel="1" x14ac:dyDescent="0.2">
      <c r="A297" s="588">
        <v>46019</v>
      </c>
      <c r="B297" s="142" t="s">
        <v>30709</v>
      </c>
      <c r="C297" s="589" t="s">
        <v>15719</v>
      </c>
      <c r="D297" s="590">
        <v>25.55</v>
      </c>
    </row>
    <row r="298" spans="1:4" x14ac:dyDescent="0.2">
      <c r="A298" s="588">
        <v>47000</v>
      </c>
      <c r="B298" s="142" t="s">
        <v>30710</v>
      </c>
      <c r="C298" s="589" t="s">
        <v>19923</v>
      </c>
      <c r="D298" s="590" t="s">
        <v>19923</v>
      </c>
    </row>
    <row r="299" spans="1:4" outlineLevel="1" x14ac:dyDescent="0.2">
      <c r="A299" s="588">
        <v>47010</v>
      </c>
      <c r="B299" s="142" t="s">
        <v>30711</v>
      </c>
      <c r="C299" s="589" t="s">
        <v>15719</v>
      </c>
      <c r="D299" s="590">
        <v>54.65</v>
      </c>
    </row>
    <row r="300" spans="1:4" outlineLevel="1" x14ac:dyDescent="0.2">
      <c r="A300" s="588">
        <v>47015</v>
      </c>
      <c r="B300" s="142" t="s">
        <v>30712</v>
      </c>
      <c r="C300" s="589" t="s">
        <v>15719</v>
      </c>
      <c r="D300" s="590">
        <v>16.52</v>
      </c>
    </row>
    <row r="301" spans="1:4" outlineLevel="1" x14ac:dyDescent="0.2">
      <c r="A301" s="588">
        <v>47016</v>
      </c>
      <c r="B301" s="142" t="s">
        <v>30713</v>
      </c>
      <c r="C301" s="589" t="s">
        <v>15719</v>
      </c>
      <c r="D301" s="590">
        <v>33.36</v>
      </c>
    </row>
    <row r="302" spans="1:4" ht="22.5" outlineLevel="1" x14ac:dyDescent="0.2">
      <c r="A302" s="588">
        <v>47019</v>
      </c>
      <c r="B302" s="142" t="s">
        <v>30714</v>
      </c>
      <c r="C302" s="589" t="s">
        <v>15719</v>
      </c>
      <c r="D302" s="590">
        <v>47.61</v>
      </c>
    </row>
    <row r="303" spans="1:4" outlineLevel="1" x14ac:dyDescent="0.2">
      <c r="A303" s="584">
        <v>50000</v>
      </c>
      <c r="B303" s="585" t="s">
        <v>30715</v>
      </c>
      <c r="C303" s="586"/>
      <c r="D303" s="587"/>
    </row>
    <row r="304" spans="1:4" x14ac:dyDescent="0.2">
      <c r="A304" s="588">
        <v>50100</v>
      </c>
      <c r="B304" s="142" t="s">
        <v>30716</v>
      </c>
      <c r="C304" s="589" t="s">
        <v>19923</v>
      </c>
      <c r="D304" s="590" t="s">
        <v>19923</v>
      </c>
    </row>
    <row r="305" spans="1:4" ht="22.5" outlineLevel="1" x14ac:dyDescent="0.2">
      <c r="A305" s="588">
        <v>50101</v>
      </c>
      <c r="B305" s="142" t="s">
        <v>30717</v>
      </c>
      <c r="C305" s="589" t="s">
        <v>15719</v>
      </c>
      <c r="D305" s="590">
        <v>43.35</v>
      </c>
    </row>
    <row r="306" spans="1:4" ht="22.5" outlineLevel="1" x14ac:dyDescent="0.2">
      <c r="A306" s="588">
        <v>50103</v>
      </c>
      <c r="B306" s="142" t="s">
        <v>30718</v>
      </c>
      <c r="C306" s="589" t="s">
        <v>15719</v>
      </c>
      <c r="D306" s="590">
        <v>43.85</v>
      </c>
    </row>
    <row r="307" spans="1:4" outlineLevel="1" x14ac:dyDescent="0.2">
      <c r="A307" s="588">
        <v>50130</v>
      </c>
      <c r="B307" s="142" t="s">
        <v>30719</v>
      </c>
      <c r="C307" s="589" t="s">
        <v>15719</v>
      </c>
      <c r="D307" s="590">
        <v>58.22</v>
      </c>
    </row>
    <row r="308" spans="1:4" ht="22.5" outlineLevel="1" x14ac:dyDescent="0.2">
      <c r="A308" s="588">
        <v>50140</v>
      </c>
      <c r="B308" s="142" t="s">
        <v>30720</v>
      </c>
      <c r="C308" s="589" t="s">
        <v>15719</v>
      </c>
      <c r="D308" s="590">
        <v>33</v>
      </c>
    </row>
    <row r="309" spans="1:4" ht="22.5" outlineLevel="1" x14ac:dyDescent="0.2">
      <c r="A309" s="588">
        <v>50143</v>
      </c>
      <c r="B309" s="142" t="s">
        <v>30721</v>
      </c>
      <c r="C309" s="589" t="s">
        <v>15719</v>
      </c>
      <c r="D309" s="590">
        <v>11.47</v>
      </c>
    </row>
    <row r="310" spans="1:4" ht="22.5" x14ac:dyDescent="0.2">
      <c r="A310" s="588">
        <v>50147</v>
      </c>
      <c r="B310" s="142" t="s">
        <v>30722</v>
      </c>
      <c r="C310" s="589" t="s">
        <v>15719</v>
      </c>
      <c r="D310" s="590">
        <v>31.12</v>
      </c>
    </row>
    <row r="311" spans="1:4" outlineLevel="1" x14ac:dyDescent="0.2">
      <c r="A311" s="588">
        <v>50200</v>
      </c>
      <c r="B311" s="142" t="s">
        <v>30723</v>
      </c>
      <c r="C311" s="589" t="s">
        <v>19923</v>
      </c>
      <c r="D311" s="590" t="s">
        <v>19923</v>
      </c>
    </row>
    <row r="312" spans="1:4" ht="22.5" outlineLevel="1" x14ac:dyDescent="0.2">
      <c r="A312" s="588">
        <v>50202</v>
      </c>
      <c r="B312" s="142" t="s">
        <v>30724</v>
      </c>
      <c r="C312" s="589" t="s">
        <v>15719</v>
      </c>
      <c r="D312" s="590">
        <v>77.62</v>
      </c>
    </row>
    <row r="313" spans="1:4" outlineLevel="1" x14ac:dyDescent="0.2">
      <c r="A313" s="588">
        <v>50230</v>
      </c>
      <c r="B313" s="142" t="s">
        <v>30725</v>
      </c>
      <c r="C313" s="589" t="s">
        <v>15719</v>
      </c>
      <c r="D313" s="590">
        <v>47.22</v>
      </c>
    </row>
    <row r="314" spans="1:4" ht="22.5" outlineLevel="1" x14ac:dyDescent="0.2">
      <c r="A314" s="588">
        <v>50243</v>
      </c>
      <c r="B314" s="142" t="s">
        <v>30726</v>
      </c>
      <c r="C314" s="589" t="s">
        <v>15719</v>
      </c>
      <c r="D314" s="590">
        <v>11.47</v>
      </c>
    </row>
    <row r="315" spans="1:4" ht="22.5" outlineLevel="1" x14ac:dyDescent="0.2">
      <c r="A315" s="588">
        <v>50244</v>
      </c>
      <c r="B315" s="142" t="s">
        <v>30727</v>
      </c>
      <c r="C315" s="589" t="s">
        <v>15719</v>
      </c>
      <c r="D315" s="590">
        <v>126.37</v>
      </c>
    </row>
    <row r="316" spans="1:4" x14ac:dyDescent="0.2">
      <c r="A316" s="588">
        <v>50300</v>
      </c>
      <c r="B316" s="142" t="s">
        <v>30728</v>
      </c>
      <c r="C316" s="589" t="s">
        <v>19923</v>
      </c>
      <c r="D316" s="590" t="s">
        <v>19923</v>
      </c>
    </row>
    <row r="317" spans="1:4" ht="22.5" outlineLevel="1" x14ac:dyDescent="0.2">
      <c r="A317" s="588">
        <v>50302</v>
      </c>
      <c r="B317" s="142" t="s">
        <v>30729</v>
      </c>
      <c r="C317" s="589" t="s">
        <v>15719</v>
      </c>
      <c r="D317" s="590">
        <v>77.62</v>
      </c>
    </row>
    <row r="318" spans="1:4" ht="22.5" outlineLevel="1" x14ac:dyDescent="0.2">
      <c r="A318" s="588">
        <v>50305</v>
      </c>
      <c r="B318" s="142" t="s">
        <v>30730</v>
      </c>
      <c r="C318" s="589" t="s">
        <v>15719</v>
      </c>
      <c r="D318" s="590">
        <v>186.35</v>
      </c>
    </row>
    <row r="319" spans="1:4" ht="22.5" outlineLevel="1" x14ac:dyDescent="0.2">
      <c r="A319" s="588">
        <v>50306</v>
      </c>
      <c r="B319" s="142" t="s">
        <v>30731</v>
      </c>
      <c r="C319" s="589" t="s">
        <v>15719</v>
      </c>
      <c r="D319" s="590">
        <v>238.97</v>
      </c>
    </row>
    <row r="320" spans="1:4" ht="22.5" outlineLevel="1" x14ac:dyDescent="0.2">
      <c r="A320" s="588">
        <v>50307</v>
      </c>
      <c r="B320" s="142" t="s">
        <v>30732</v>
      </c>
      <c r="C320" s="589" t="s">
        <v>15719</v>
      </c>
      <c r="D320" s="590">
        <v>319.45</v>
      </c>
    </row>
    <row r="321" spans="1:4" ht="22.5" outlineLevel="1" x14ac:dyDescent="0.2">
      <c r="A321" s="588">
        <v>50308</v>
      </c>
      <c r="B321" s="142" t="s">
        <v>30733</v>
      </c>
      <c r="C321" s="589" t="s">
        <v>15719</v>
      </c>
      <c r="D321" s="590">
        <v>77.17</v>
      </c>
    </row>
    <row r="322" spans="1:4" ht="22.5" x14ac:dyDescent="0.2">
      <c r="A322" s="588">
        <v>50309</v>
      </c>
      <c r="B322" s="142" t="s">
        <v>30734</v>
      </c>
      <c r="C322" s="589" t="s">
        <v>15719</v>
      </c>
      <c r="D322" s="590">
        <v>80.8</v>
      </c>
    </row>
    <row r="323" spans="1:4" outlineLevel="1" x14ac:dyDescent="0.2">
      <c r="A323" s="588">
        <v>50311</v>
      </c>
      <c r="B323" s="142" t="s">
        <v>30735</v>
      </c>
      <c r="C323" s="589" t="s">
        <v>15719</v>
      </c>
      <c r="D323" s="590">
        <v>92.69</v>
      </c>
    </row>
    <row r="324" spans="1:4" ht="22.5" outlineLevel="1" x14ac:dyDescent="0.2">
      <c r="A324" s="588">
        <v>50312</v>
      </c>
      <c r="B324" s="142" t="s">
        <v>30736</v>
      </c>
      <c r="C324" s="589" t="s">
        <v>15719</v>
      </c>
      <c r="D324" s="590">
        <v>81.88</v>
      </c>
    </row>
    <row r="325" spans="1:4" ht="22.5" x14ac:dyDescent="0.2">
      <c r="A325" s="588">
        <v>50313</v>
      </c>
      <c r="B325" s="142" t="s">
        <v>30737</v>
      </c>
      <c r="C325" s="589" t="s">
        <v>15719</v>
      </c>
      <c r="D325" s="590">
        <v>91.06</v>
      </c>
    </row>
    <row r="326" spans="1:4" ht="33.75" outlineLevel="1" x14ac:dyDescent="0.2">
      <c r="A326" s="588">
        <v>50317</v>
      </c>
      <c r="B326" s="142" t="s">
        <v>30738</v>
      </c>
      <c r="C326" s="589" t="s">
        <v>15719</v>
      </c>
      <c r="D326" s="590">
        <v>93.03</v>
      </c>
    </row>
    <row r="327" spans="1:4" ht="22.5" outlineLevel="1" x14ac:dyDescent="0.2">
      <c r="A327" s="588">
        <v>50340</v>
      </c>
      <c r="B327" s="142" t="s">
        <v>30720</v>
      </c>
      <c r="C327" s="589" t="s">
        <v>15719</v>
      </c>
      <c r="D327" s="590">
        <v>33</v>
      </c>
    </row>
    <row r="328" spans="1:4" ht="22.5" outlineLevel="1" x14ac:dyDescent="0.2">
      <c r="A328" s="588">
        <v>50343</v>
      </c>
      <c r="B328" s="142" t="s">
        <v>30726</v>
      </c>
      <c r="C328" s="589" t="s">
        <v>15719</v>
      </c>
      <c r="D328" s="590">
        <v>11.47</v>
      </c>
    </row>
    <row r="329" spans="1:4" ht="22.5" x14ac:dyDescent="0.2">
      <c r="A329" s="588">
        <v>50347</v>
      </c>
      <c r="B329" s="142" t="s">
        <v>30722</v>
      </c>
      <c r="C329" s="589" t="s">
        <v>15719</v>
      </c>
      <c r="D329" s="590">
        <v>31.12</v>
      </c>
    </row>
    <row r="330" spans="1:4" outlineLevel="1" x14ac:dyDescent="0.2">
      <c r="A330" s="588">
        <v>50354</v>
      </c>
      <c r="B330" s="142" t="s">
        <v>30739</v>
      </c>
      <c r="C330" s="589" t="s">
        <v>15679</v>
      </c>
      <c r="D330" s="590">
        <v>416.27</v>
      </c>
    </row>
    <row r="331" spans="1:4" x14ac:dyDescent="0.2">
      <c r="A331" s="588">
        <v>50355</v>
      </c>
      <c r="B331" s="142" t="s">
        <v>30740</v>
      </c>
      <c r="C331" s="589" t="s">
        <v>15719</v>
      </c>
      <c r="D331" s="590">
        <v>56.36</v>
      </c>
    </row>
    <row r="332" spans="1:4" outlineLevel="1" x14ac:dyDescent="0.2">
      <c r="A332" s="588">
        <v>50373</v>
      </c>
      <c r="B332" s="142" t="s">
        <v>30741</v>
      </c>
      <c r="C332" s="589" t="s">
        <v>15719</v>
      </c>
      <c r="D332" s="590">
        <v>27.14</v>
      </c>
    </row>
    <row r="333" spans="1:4" x14ac:dyDescent="0.2">
      <c r="A333" s="588">
        <v>50400</v>
      </c>
      <c r="B333" s="142" t="s">
        <v>30742</v>
      </c>
      <c r="C333" s="589" t="s">
        <v>19923</v>
      </c>
      <c r="D333" s="590" t="s">
        <v>19923</v>
      </c>
    </row>
    <row r="334" spans="1:4" outlineLevel="1" x14ac:dyDescent="0.2">
      <c r="A334" s="588">
        <v>50410</v>
      </c>
      <c r="B334" s="142" t="s">
        <v>30743</v>
      </c>
      <c r="C334" s="589" t="s">
        <v>25151</v>
      </c>
      <c r="D334" s="590">
        <v>64.19</v>
      </c>
    </row>
    <row r="335" spans="1:4" x14ac:dyDescent="0.2">
      <c r="A335" s="588">
        <v>50430</v>
      </c>
      <c r="B335" s="142" t="s">
        <v>30745</v>
      </c>
      <c r="C335" s="589" t="s">
        <v>25151</v>
      </c>
      <c r="D335" s="590">
        <v>108.08</v>
      </c>
    </row>
    <row r="336" spans="1:4" ht="22.5" outlineLevel="1" x14ac:dyDescent="0.2">
      <c r="A336" s="588">
        <v>50450</v>
      </c>
      <c r="B336" s="142" t="s">
        <v>30746</v>
      </c>
      <c r="C336" s="589" t="s">
        <v>15747</v>
      </c>
      <c r="D336" s="590">
        <v>443.52</v>
      </c>
    </row>
    <row r="337" spans="1:4" x14ac:dyDescent="0.2">
      <c r="A337" s="588">
        <v>55000</v>
      </c>
      <c r="B337" s="142" t="s">
        <v>30578</v>
      </c>
      <c r="C337" s="589" t="s">
        <v>19923</v>
      </c>
      <c r="D337" s="590" t="s">
        <v>19923</v>
      </c>
    </row>
    <row r="338" spans="1:4" outlineLevel="1" x14ac:dyDescent="0.2">
      <c r="A338" s="588">
        <v>55001</v>
      </c>
      <c r="B338" s="142" t="s">
        <v>30747</v>
      </c>
      <c r="C338" s="589" t="s">
        <v>15719</v>
      </c>
      <c r="D338" s="590">
        <v>8.8800000000000008</v>
      </c>
    </row>
    <row r="339" spans="1:4" x14ac:dyDescent="0.2">
      <c r="A339" s="588">
        <v>55002</v>
      </c>
      <c r="B339" s="142" t="s">
        <v>30748</v>
      </c>
      <c r="C339" s="589" t="s">
        <v>15719</v>
      </c>
      <c r="D339" s="590">
        <v>3.55</v>
      </c>
    </row>
    <row r="340" spans="1:4" outlineLevel="1" x14ac:dyDescent="0.2">
      <c r="A340" s="588">
        <v>55005</v>
      </c>
      <c r="B340" s="142" t="s">
        <v>30749</v>
      </c>
      <c r="C340" s="589" t="s">
        <v>15719</v>
      </c>
      <c r="D340" s="590">
        <v>1.78</v>
      </c>
    </row>
    <row r="341" spans="1:4" ht="22.5" x14ac:dyDescent="0.2">
      <c r="A341" s="588">
        <v>55010</v>
      </c>
      <c r="B341" s="142" t="s">
        <v>30750</v>
      </c>
      <c r="C341" s="589" t="s">
        <v>15719</v>
      </c>
      <c r="D341" s="590">
        <v>5.33</v>
      </c>
    </row>
    <row r="342" spans="1:4" ht="22.5" outlineLevel="1" x14ac:dyDescent="0.2">
      <c r="A342" s="588">
        <v>55012</v>
      </c>
      <c r="B342" s="142" t="s">
        <v>30751</v>
      </c>
      <c r="C342" s="589" t="s">
        <v>15719</v>
      </c>
      <c r="D342" s="590">
        <v>10.66</v>
      </c>
    </row>
    <row r="343" spans="1:4" x14ac:dyDescent="0.2">
      <c r="A343" s="588">
        <v>55015</v>
      </c>
      <c r="B343" s="142" t="s">
        <v>30752</v>
      </c>
      <c r="C343" s="589" t="s">
        <v>15719</v>
      </c>
      <c r="D343" s="590">
        <v>8.8800000000000008</v>
      </c>
    </row>
    <row r="344" spans="1:4" outlineLevel="1" x14ac:dyDescent="0.2">
      <c r="A344" s="588">
        <v>56000</v>
      </c>
      <c r="B344" s="142" t="s">
        <v>30703</v>
      </c>
      <c r="C344" s="589" t="s">
        <v>19923</v>
      </c>
      <c r="D344" s="590" t="s">
        <v>19923</v>
      </c>
    </row>
    <row r="345" spans="1:4" x14ac:dyDescent="0.2">
      <c r="A345" s="588">
        <v>56005</v>
      </c>
      <c r="B345" s="142" t="s">
        <v>30753</v>
      </c>
      <c r="C345" s="589" t="s">
        <v>15719</v>
      </c>
      <c r="D345" s="590">
        <v>5.33</v>
      </c>
    </row>
    <row r="346" spans="1:4" outlineLevel="1" x14ac:dyDescent="0.2">
      <c r="A346" s="588">
        <v>56006</v>
      </c>
      <c r="B346" s="142" t="s">
        <v>30754</v>
      </c>
      <c r="C346" s="589" t="s">
        <v>15679</v>
      </c>
      <c r="D346" s="590">
        <v>35.520000000000003</v>
      </c>
    </row>
    <row r="347" spans="1:4" x14ac:dyDescent="0.2">
      <c r="A347" s="588">
        <v>57000</v>
      </c>
      <c r="B347" s="142" t="s">
        <v>30703</v>
      </c>
      <c r="C347" s="589" t="s">
        <v>19923</v>
      </c>
      <c r="D347" s="590" t="s">
        <v>19923</v>
      </c>
    </row>
    <row r="348" spans="1:4" outlineLevel="1" x14ac:dyDescent="0.2">
      <c r="A348" s="588">
        <v>57006</v>
      </c>
      <c r="B348" s="142" t="s">
        <v>30755</v>
      </c>
      <c r="C348" s="589" t="s">
        <v>15679</v>
      </c>
      <c r="D348" s="590">
        <v>79.930000000000007</v>
      </c>
    </row>
    <row r="349" spans="1:4" x14ac:dyDescent="0.2">
      <c r="A349" s="588">
        <v>58000</v>
      </c>
      <c r="B349" s="142" t="s">
        <v>30756</v>
      </c>
      <c r="C349" s="589" t="s">
        <v>19923</v>
      </c>
      <c r="D349" s="590" t="s">
        <v>19923</v>
      </c>
    </row>
    <row r="350" spans="1:4" outlineLevel="1" x14ac:dyDescent="0.2">
      <c r="A350" s="588">
        <v>59000</v>
      </c>
      <c r="B350" s="142" t="s">
        <v>30757</v>
      </c>
      <c r="C350" s="589" t="s">
        <v>19923</v>
      </c>
      <c r="D350" s="590" t="s">
        <v>19923</v>
      </c>
    </row>
    <row r="351" spans="1:4" outlineLevel="1" x14ac:dyDescent="0.2">
      <c r="A351" s="584">
        <v>60000</v>
      </c>
      <c r="B351" s="585" t="s">
        <v>30758</v>
      </c>
      <c r="C351" s="586"/>
      <c r="D351" s="587"/>
    </row>
    <row r="352" spans="1:4" x14ac:dyDescent="0.2">
      <c r="A352" s="588">
        <v>60100</v>
      </c>
      <c r="B352" s="142" t="s">
        <v>30759</v>
      </c>
      <c r="C352" s="589" t="s">
        <v>19923</v>
      </c>
      <c r="D352" s="590" t="s">
        <v>19923</v>
      </c>
    </row>
    <row r="353" spans="1:4" outlineLevel="1" x14ac:dyDescent="0.2">
      <c r="A353" s="588">
        <v>60110</v>
      </c>
      <c r="B353" s="142" t="s">
        <v>30760</v>
      </c>
      <c r="C353" s="589" t="s">
        <v>15719</v>
      </c>
      <c r="D353" s="590">
        <v>41.67</v>
      </c>
    </row>
    <row r="354" spans="1:4" outlineLevel="1" x14ac:dyDescent="0.2">
      <c r="A354" s="588">
        <v>60113</v>
      </c>
      <c r="B354" s="142" t="s">
        <v>30761</v>
      </c>
      <c r="C354" s="589" t="s">
        <v>15719</v>
      </c>
      <c r="D354" s="590">
        <v>146.57</v>
      </c>
    </row>
    <row r="355" spans="1:4" ht="22.5" outlineLevel="1" x14ac:dyDescent="0.2">
      <c r="A355" s="588">
        <v>60115</v>
      </c>
      <c r="B355" s="142" t="s">
        <v>30762</v>
      </c>
      <c r="C355" s="589" t="s">
        <v>15719</v>
      </c>
      <c r="D355" s="590">
        <v>98.16</v>
      </c>
    </row>
    <row r="356" spans="1:4" ht="22.5" outlineLevel="1" x14ac:dyDescent="0.2">
      <c r="A356" s="588">
        <v>60116</v>
      </c>
      <c r="B356" s="142" t="s">
        <v>30763</v>
      </c>
      <c r="C356" s="589" t="s">
        <v>15719</v>
      </c>
      <c r="D356" s="590">
        <v>107.6</v>
      </c>
    </row>
    <row r="357" spans="1:4" ht="22.5" outlineLevel="1" x14ac:dyDescent="0.2">
      <c r="A357" s="588">
        <v>60117</v>
      </c>
      <c r="B357" s="142" t="s">
        <v>30764</v>
      </c>
      <c r="C357" s="589" t="s">
        <v>15719</v>
      </c>
      <c r="D357" s="590">
        <v>126.8</v>
      </c>
    </row>
    <row r="358" spans="1:4" ht="22.5" x14ac:dyDescent="0.2">
      <c r="A358" s="588">
        <v>60118</v>
      </c>
      <c r="B358" s="142" t="s">
        <v>30765</v>
      </c>
      <c r="C358" s="589" t="s">
        <v>15719</v>
      </c>
      <c r="D358" s="590">
        <v>150.86000000000001</v>
      </c>
    </row>
    <row r="359" spans="1:4" outlineLevel="1" x14ac:dyDescent="0.2">
      <c r="A359" s="588">
        <v>60130</v>
      </c>
      <c r="B359" s="142" t="s">
        <v>30766</v>
      </c>
      <c r="C359" s="589" t="s">
        <v>25257</v>
      </c>
      <c r="D359" s="590">
        <v>9.4600000000000009</v>
      </c>
    </row>
    <row r="360" spans="1:4" outlineLevel="1" x14ac:dyDescent="0.2">
      <c r="A360" s="588">
        <v>60131</v>
      </c>
      <c r="B360" s="142" t="s">
        <v>30767</v>
      </c>
      <c r="C360" s="589" t="s">
        <v>25257</v>
      </c>
      <c r="D360" s="590">
        <v>2.4300000000000002</v>
      </c>
    </row>
    <row r="361" spans="1:4" outlineLevel="1" x14ac:dyDescent="0.2">
      <c r="A361" s="588">
        <v>60200</v>
      </c>
      <c r="B361" s="142" t="s">
        <v>30768</v>
      </c>
      <c r="C361" s="589" t="s">
        <v>19923</v>
      </c>
      <c r="D361" s="590" t="s">
        <v>19923</v>
      </c>
    </row>
    <row r="362" spans="1:4" outlineLevel="1" x14ac:dyDescent="0.2">
      <c r="A362" s="588">
        <v>60221</v>
      </c>
      <c r="B362" s="142" t="s">
        <v>30769</v>
      </c>
      <c r="C362" s="589" t="s">
        <v>15719</v>
      </c>
      <c r="D362" s="590">
        <v>39.659999999999997</v>
      </c>
    </row>
    <row r="363" spans="1:4" outlineLevel="1" x14ac:dyDescent="0.2">
      <c r="A363" s="588">
        <v>60222</v>
      </c>
      <c r="B363" s="142" t="s">
        <v>30770</v>
      </c>
      <c r="C363" s="589" t="s">
        <v>15719</v>
      </c>
      <c r="D363" s="590">
        <v>53.06</v>
      </c>
    </row>
    <row r="364" spans="1:4" ht="22.5" x14ac:dyDescent="0.2">
      <c r="A364" s="588">
        <v>60223</v>
      </c>
      <c r="B364" s="142" t="s">
        <v>30771</v>
      </c>
      <c r="C364" s="589" t="s">
        <v>15719</v>
      </c>
      <c r="D364" s="590">
        <v>86.8</v>
      </c>
    </row>
    <row r="365" spans="1:4" ht="22.5" outlineLevel="1" x14ac:dyDescent="0.2">
      <c r="A365" s="588">
        <v>60225</v>
      </c>
      <c r="B365" s="142" t="s">
        <v>30772</v>
      </c>
      <c r="C365" s="589" t="s">
        <v>15719</v>
      </c>
      <c r="D365" s="590">
        <v>78.709999999999994</v>
      </c>
    </row>
    <row r="366" spans="1:4" ht="22.5" outlineLevel="1" x14ac:dyDescent="0.2">
      <c r="A366" s="588">
        <v>60243</v>
      </c>
      <c r="B366" s="142" t="s">
        <v>30773</v>
      </c>
      <c r="C366" s="589" t="s">
        <v>15719</v>
      </c>
      <c r="D366" s="590">
        <v>171.81</v>
      </c>
    </row>
    <row r="367" spans="1:4" ht="22.5" outlineLevel="1" x14ac:dyDescent="0.2">
      <c r="A367" s="588">
        <v>60244</v>
      </c>
      <c r="B367" s="142" t="s">
        <v>30774</v>
      </c>
      <c r="C367" s="589" t="s">
        <v>15719</v>
      </c>
      <c r="D367" s="590">
        <v>50.05</v>
      </c>
    </row>
    <row r="368" spans="1:4" ht="22.5" outlineLevel="1" x14ac:dyDescent="0.2">
      <c r="A368" s="588">
        <v>60245</v>
      </c>
      <c r="B368" s="142" t="s">
        <v>30775</v>
      </c>
      <c r="C368" s="589" t="s">
        <v>15719</v>
      </c>
      <c r="D368" s="590">
        <v>48.69</v>
      </c>
    </row>
    <row r="369" spans="1:4" ht="22.5" outlineLevel="1" x14ac:dyDescent="0.2">
      <c r="A369" s="588">
        <v>60246</v>
      </c>
      <c r="B369" s="142" t="s">
        <v>30776</v>
      </c>
      <c r="C369" s="589" t="s">
        <v>15719</v>
      </c>
      <c r="D369" s="590">
        <v>124.03</v>
      </c>
    </row>
    <row r="370" spans="1:4" ht="22.5" x14ac:dyDescent="0.2">
      <c r="A370" s="588">
        <v>60247</v>
      </c>
      <c r="B370" s="142" t="s">
        <v>30777</v>
      </c>
      <c r="C370" s="589" t="s">
        <v>15719</v>
      </c>
      <c r="D370" s="590">
        <v>58.17</v>
      </c>
    </row>
    <row r="371" spans="1:4" ht="22.5" outlineLevel="1" x14ac:dyDescent="0.2">
      <c r="A371" s="588">
        <v>60248</v>
      </c>
      <c r="B371" s="142" t="s">
        <v>30778</v>
      </c>
      <c r="C371" s="589" t="s">
        <v>15719</v>
      </c>
      <c r="D371" s="590">
        <v>53.71</v>
      </c>
    </row>
    <row r="372" spans="1:4" ht="22.5" outlineLevel="1" x14ac:dyDescent="0.2">
      <c r="A372" s="588">
        <v>60249</v>
      </c>
      <c r="B372" s="142" t="s">
        <v>30779</v>
      </c>
      <c r="C372" s="589" t="s">
        <v>15719</v>
      </c>
      <c r="D372" s="590">
        <v>137.19</v>
      </c>
    </row>
    <row r="373" spans="1:4" ht="22.5" outlineLevel="1" x14ac:dyDescent="0.2">
      <c r="A373" s="588">
        <v>60250</v>
      </c>
      <c r="B373" s="142" t="s">
        <v>30780</v>
      </c>
      <c r="C373" s="589" t="s">
        <v>15719</v>
      </c>
      <c r="D373" s="590">
        <v>432.3</v>
      </c>
    </row>
    <row r="374" spans="1:4" ht="22.5" outlineLevel="1" x14ac:dyDescent="0.2">
      <c r="A374" s="588">
        <v>60251</v>
      </c>
      <c r="B374" s="142" t="s">
        <v>30781</v>
      </c>
      <c r="C374" s="589" t="s">
        <v>15747</v>
      </c>
      <c r="D374" s="590">
        <v>27.86</v>
      </c>
    </row>
    <row r="375" spans="1:4" ht="22.5" outlineLevel="1" x14ac:dyDescent="0.2">
      <c r="A375" s="588">
        <v>60255</v>
      </c>
      <c r="B375" s="142" t="s">
        <v>30782</v>
      </c>
      <c r="C375" s="589" t="s">
        <v>15747</v>
      </c>
      <c r="D375" s="590">
        <v>46.11</v>
      </c>
    </row>
    <row r="376" spans="1:4" ht="22.5" x14ac:dyDescent="0.2">
      <c r="A376" s="588">
        <v>60256</v>
      </c>
      <c r="B376" s="142" t="s">
        <v>30783</v>
      </c>
      <c r="C376" s="589" t="s">
        <v>15747</v>
      </c>
      <c r="D376" s="590">
        <v>60.07</v>
      </c>
    </row>
    <row r="377" spans="1:4" ht="22.5" outlineLevel="1" x14ac:dyDescent="0.2">
      <c r="A377" s="588">
        <v>60257</v>
      </c>
      <c r="B377" s="142" t="s">
        <v>30784</v>
      </c>
      <c r="C377" s="589" t="s">
        <v>15747</v>
      </c>
      <c r="D377" s="590">
        <v>241.29</v>
      </c>
    </row>
    <row r="378" spans="1:4" outlineLevel="1" x14ac:dyDescent="0.2">
      <c r="A378" s="588">
        <v>60290</v>
      </c>
      <c r="B378" s="142" t="s">
        <v>30785</v>
      </c>
      <c r="C378" s="589" t="s">
        <v>15747</v>
      </c>
      <c r="D378" s="590">
        <v>68.989999999999995</v>
      </c>
    </row>
    <row r="379" spans="1:4" outlineLevel="1" x14ac:dyDescent="0.2">
      <c r="A379" s="588">
        <v>60291</v>
      </c>
      <c r="B379" s="142" t="s">
        <v>30786</v>
      </c>
      <c r="C379" s="589" t="s">
        <v>15747</v>
      </c>
      <c r="D379" s="590">
        <v>55.89</v>
      </c>
    </row>
    <row r="380" spans="1:4" outlineLevel="1" x14ac:dyDescent="0.2">
      <c r="A380" s="588">
        <v>60292</v>
      </c>
      <c r="B380" s="142" t="s">
        <v>30787</v>
      </c>
      <c r="C380" s="589" t="s">
        <v>15747</v>
      </c>
      <c r="D380" s="590">
        <v>50.59</v>
      </c>
    </row>
    <row r="381" spans="1:4" outlineLevel="1" x14ac:dyDescent="0.2">
      <c r="A381" s="588">
        <v>60293</v>
      </c>
      <c r="B381" s="142" t="s">
        <v>30788</v>
      </c>
      <c r="C381" s="589" t="s">
        <v>15747</v>
      </c>
      <c r="D381" s="590">
        <v>51.62</v>
      </c>
    </row>
    <row r="382" spans="1:4" ht="22.5" x14ac:dyDescent="0.2">
      <c r="A382" s="588">
        <v>60294</v>
      </c>
      <c r="B382" s="142" t="s">
        <v>30789</v>
      </c>
      <c r="C382" s="589" t="s">
        <v>15747</v>
      </c>
      <c r="D382" s="590">
        <v>37.97</v>
      </c>
    </row>
    <row r="383" spans="1:4" ht="22.5" outlineLevel="1" x14ac:dyDescent="0.2">
      <c r="A383" s="588">
        <v>60295</v>
      </c>
      <c r="B383" s="142" t="s">
        <v>30790</v>
      </c>
      <c r="C383" s="589" t="s">
        <v>15747</v>
      </c>
      <c r="D383" s="590">
        <v>40.659999999999997</v>
      </c>
    </row>
    <row r="384" spans="1:4" ht="22.5" outlineLevel="1" x14ac:dyDescent="0.2">
      <c r="A384" s="588">
        <v>60296</v>
      </c>
      <c r="B384" s="142" t="s">
        <v>30791</v>
      </c>
      <c r="C384" s="589" t="s">
        <v>15747</v>
      </c>
      <c r="D384" s="590">
        <v>50.76</v>
      </c>
    </row>
    <row r="385" spans="1:4" ht="22.5" outlineLevel="1" x14ac:dyDescent="0.2">
      <c r="A385" s="588">
        <v>60297</v>
      </c>
      <c r="B385" s="142" t="s">
        <v>30792</v>
      </c>
      <c r="C385" s="589" t="s">
        <v>15747</v>
      </c>
      <c r="D385" s="590">
        <v>56.24</v>
      </c>
    </row>
    <row r="386" spans="1:4" outlineLevel="1" x14ac:dyDescent="0.2">
      <c r="A386" s="588">
        <v>60299</v>
      </c>
      <c r="B386" s="142" t="s">
        <v>30793</v>
      </c>
      <c r="C386" s="589" t="s">
        <v>15719</v>
      </c>
      <c r="D386" s="590">
        <v>8.74</v>
      </c>
    </row>
    <row r="387" spans="1:4" outlineLevel="1" x14ac:dyDescent="0.2">
      <c r="A387" s="588">
        <v>60300</v>
      </c>
      <c r="B387" s="142" t="s">
        <v>30794</v>
      </c>
      <c r="C387" s="589" t="s">
        <v>19923</v>
      </c>
      <c r="D387" s="590" t="s">
        <v>19923</v>
      </c>
    </row>
    <row r="388" spans="1:4" outlineLevel="1" x14ac:dyDescent="0.2">
      <c r="A388" s="588">
        <v>60398</v>
      </c>
      <c r="B388" s="142" t="s">
        <v>30795</v>
      </c>
      <c r="C388" s="589" t="s">
        <v>15719</v>
      </c>
      <c r="D388" s="590">
        <v>560.66</v>
      </c>
    </row>
    <row r="389" spans="1:4" outlineLevel="1" x14ac:dyDescent="0.2">
      <c r="A389" s="588">
        <v>65000</v>
      </c>
      <c r="B389" s="142" t="s">
        <v>30578</v>
      </c>
      <c r="C389" s="589" t="s">
        <v>19923</v>
      </c>
      <c r="D389" s="590" t="s">
        <v>19923</v>
      </c>
    </row>
    <row r="390" spans="1:4" x14ac:dyDescent="0.2">
      <c r="A390" s="588">
        <v>65020</v>
      </c>
      <c r="B390" s="142" t="s">
        <v>30796</v>
      </c>
      <c r="C390" s="589" t="s">
        <v>15719</v>
      </c>
      <c r="D390" s="590">
        <v>10.66</v>
      </c>
    </row>
    <row r="391" spans="1:4" outlineLevel="1" x14ac:dyDescent="0.2">
      <c r="A391" s="588">
        <v>65025</v>
      </c>
      <c r="B391" s="142" t="s">
        <v>30797</v>
      </c>
      <c r="C391" s="589" t="s">
        <v>15719</v>
      </c>
      <c r="D391" s="590">
        <v>4.4400000000000004</v>
      </c>
    </row>
    <row r="392" spans="1:4" outlineLevel="1" x14ac:dyDescent="0.2">
      <c r="A392" s="588">
        <v>66000</v>
      </c>
      <c r="B392" s="142" t="s">
        <v>30703</v>
      </c>
      <c r="C392" s="589" t="s">
        <v>19923</v>
      </c>
      <c r="D392" s="590" t="s">
        <v>19923</v>
      </c>
    </row>
    <row r="393" spans="1:4" ht="22.5" outlineLevel="1" x14ac:dyDescent="0.2">
      <c r="A393" s="588">
        <v>66003</v>
      </c>
      <c r="B393" s="142" t="s">
        <v>30798</v>
      </c>
      <c r="C393" s="589" t="s">
        <v>15719</v>
      </c>
      <c r="D393" s="590">
        <v>11.9</v>
      </c>
    </row>
    <row r="394" spans="1:4" ht="22.5" outlineLevel="1" x14ac:dyDescent="0.2">
      <c r="A394" s="588">
        <v>66004</v>
      </c>
      <c r="B394" s="142" t="s">
        <v>30799</v>
      </c>
      <c r="C394" s="589" t="s">
        <v>15719</v>
      </c>
      <c r="D394" s="590">
        <v>7.94</v>
      </c>
    </row>
    <row r="395" spans="1:4" ht="22.5" outlineLevel="1" x14ac:dyDescent="0.2">
      <c r="A395" s="588">
        <v>66005</v>
      </c>
      <c r="B395" s="142" t="s">
        <v>30800</v>
      </c>
      <c r="C395" s="589" t="s">
        <v>15719</v>
      </c>
      <c r="D395" s="590">
        <v>19.84</v>
      </c>
    </row>
    <row r="396" spans="1:4" ht="22.5" outlineLevel="1" x14ac:dyDescent="0.2">
      <c r="A396" s="588">
        <v>66006</v>
      </c>
      <c r="B396" s="142" t="s">
        <v>30801</v>
      </c>
      <c r="C396" s="589" t="s">
        <v>15719</v>
      </c>
      <c r="D396" s="590">
        <v>15.87</v>
      </c>
    </row>
    <row r="397" spans="1:4" outlineLevel="1" x14ac:dyDescent="0.2">
      <c r="A397" s="588">
        <v>66008</v>
      </c>
      <c r="B397" s="142" t="s">
        <v>30802</v>
      </c>
      <c r="C397" s="589" t="s">
        <v>25257</v>
      </c>
      <c r="D397" s="590">
        <v>1.7</v>
      </c>
    </row>
    <row r="398" spans="1:4" x14ac:dyDescent="0.2">
      <c r="A398" s="588">
        <v>66010</v>
      </c>
      <c r="B398" s="142" t="s">
        <v>30803</v>
      </c>
      <c r="C398" s="589" t="s">
        <v>15747</v>
      </c>
      <c r="D398" s="590">
        <v>0.4</v>
      </c>
    </row>
    <row r="399" spans="1:4" outlineLevel="1" x14ac:dyDescent="0.2">
      <c r="A399" s="588">
        <v>66011</v>
      </c>
      <c r="B399" s="142" t="s">
        <v>30804</v>
      </c>
      <c r="C399" s="589" t="s">
        <v>15747</v>
      </c>
      <c r="D399" s="590">
        <v>2.38</v>
      </c>
    </row>
    <row r="400" spans="1:4" outlineLevel="1" x14ac:dyDescent="0.2">
      <c r="A400" s="588">
        <v>66012</v>
      </c>
      <c r="B400" s="142" t="s">
        <v>30805</v>
      </c>
      <c r="C400" s="589" t="s">
        <v>15747</v>
      </c>
      <c r="D400" s="590">
        <v>3.97</v>
      </c>
    </row>
    <row r="401" spans="1:4" outlineLevel="1" x14ac:dyDescent="0.2">
      <c r="A401" s="588">
        <v>66015</v>
      </c>
      <c r="B401" s="142" t="s">
        <v>30806</v>
      </c>
      <c r="C401" s="589" t="s">
        <v>25226</v>
      </c>
      <c r="D401" s="590">
        <v>5.95</v>
      </c>
    </row>
    <row r="402" spans="1:4" outlineLevel="1" x14ac:dyDescent="0.2">
      <c r="A402" s="588">
        <v>66020</v>
      </c>
      <c r="B402" s="142" t="s">
        <v>30807</v>
      </c>
      <c r="C402" s="589" t="s">
        <v>15719</v>
      </c>
      <c r="D402" s="590">
        <v>8.8800000000000008</v>
      </c>
    </row>
    <row r="403" spans="1:4" outlineLevel="1" x14ac:dyDescent="0.2">
      <c r="A403" s="588">
        <v>66021</v>
      </c>
      <c r="B403" s="142" t="s">
        <v>30808</v>
      </c>
      <c r="C403" s="589" t="s">
        <v>15719</v>
      </c>
      <c r="D403" s="590">
        <v>15.99</v>
      </c>
    </row>
    <row r="404" spans="1:4" outlineLevel="1" x14ac:dyDescent="0.2">
      <c r="A404" s="588">
        <v>66022</v>
      </c>
      <c r="B404" s="142" t="s">
        <v>30809</v>
      </c>
      <c r="C404" s="589" t="s">
        <v>15719</v>
      </c>
      <c r="D404" s="590">
        <v>12.43</v>
      </c>
    </row>
    <row r="405" spans="1:4" ht="22.5" outlineLevel="1" x14ac:dyDescent="0.2">
      <c r="A405" s="588">
        <v>66025</v>
      </c>
      <c r="B405" s="142" t="s">
        <v>30810</v>
      </c>
      <c r="C405" s="589" t="s">
        <v>15719</v>
      </c>
      <c r="D405" s="590">
        <v>6.22</v>
      </c>
    </row>
    <row r="406" spans="1:4" ht="22.5" x14ac:dyDescent="0.2">
      <c r="A406" s="588">
        <v>66028</v>
      </c>
      <c r="B406" s="142" t="s">
        <v>30811</v>
      </c>
      <c r="C406" s="589" t="s">
        <v>15719</v>
      </c>
      <c r="D406" s="590">
        <v>5.33</v>
      </c>
    </row>
    <row r="407" spans="1:4" ht="22.5" outlineLevel="1" x14ac:dyDescent="0.2">
      <c r="A407" s="588">
        <v>66029</v>
      </c>
      <c r="B407" s="142" t="s">
        <v>30812</v>
      </c>
      <c r="C407" s="589" t="s">
        <v>15719</v>
      </c>
      <c r="D407" s="590">
        <v>5.33</v>
      </c>
    </row>
    <row r="408" spans="1:4" outlineLevel="1" x14ac:dyDescent="0.2">
      <c r="A408" s="588">
        <v>66040</v>
      </c>
      <c r="B408" s="142" t="s">
        <v>30813</v>
      </c>
      <c r="C408" s="589" t="s">
        <v>15747</v>
      </c>
      <c r="D408" s="590">
        <v>5.33</v>
      </c>
    </row>
    <row r="409" spans="1:4" ht="22.5" outlineLevel="1" x14ac:dyDescent="0.2">
      <c r="A409" s="588">
        <v>66090</v>
      </c>
      <c r="B409" s="142" t="s">
        <v>30814</v>
      </c>
      <c r="C409" s="589" t="s">
        <v>15747</v>
      </c>
      <c r="D409" s="590">
        <v>3.55</v>
      </c>
    </row>
    <row r="410" spans="1:4" outlineLevel="1" x14ac:dyDescent="0.2">
      <c r="A410" s="588">
        <v>67000</v>
      </c>
      <c r="B410" s="142" t="s">
        <v>30710</v>
      </c>
      <c r="C410" s="589" t="s">
        <v>19923</v>
      </c>
      <c r="D410" s="590" t="s">
        <v>19923</v>
      </c>
    </row>
    <row r="411" spans="1:4" outlineLevel="1" x14ac:dyDescent="0.2">
      <c r="A411" s="588">
        <v>67010</v>
      </c>
      <c r="B411" s="142" t="s">
        <v>30815</v>
      </c>
      <c r="C411" s="589" t="s">
        <v>15747</v>
      </c>
      <c r="D411" s="590">
        <v>1.99</v>
      </c>
    </row>
    <row r="412" spans="1:4" outlineLevel="1" x14ac:dyDescent="0.2">
      <c r="A412" s="588">
        <v>67011</v>
      </c>
      <c r="B412" s="142" t="s">
        <v>30816</v>
      </c>
      <c r="C412" s="589" t="s">
        <v>15747</v>
      </c>
      <c r="D412" s="590">
        <v>6.03</v>
      </c>
    </row>
    <row r="413" spans="1:4" outlineLevel="1" x14ac:dyDescent="0.2">
      <c r="A413" s="588">
        <v>67012</v>
      </c>
      <c r="B413" s="142" t="s">
        <v>30817</v>
      </c>
      <c r="C413" s="589" t="s">
        <v>15747</v>
      </c>
      <c r="D413" s="590">
        <v>16.07</v>
      </c>
    </row>
    <row r="414" spans="1:4" x14ac:dyDescent="0.2">
      <c r="A414" s="588">
        <v>67015</v>
      </c>
      <c r="B414" s="142" t="s">
        <v>30818</v>
      </c>
      <c r="C414" s="589" t="s">
        <v>25226</v>
      </c>
      <c r="D414" s="590">
        <v>11.9</v>
      </c>
    </row>
    <row r="415" spans="1:4" outlineLevel="1" x14ac:dyDescent="0.2">
      <c r="A415" s="588">
        <v>67020</v>
      </c>
      <c r="B415" s="142" t="s">
        <v>30819</v>
      </c>
      <c r="C415" s="589" t="s">
        <v>15719</v>
      </c>
      <c r="D415" s="590">
        <v>28.69</v>
      </c>
    </row>
    <row r="416" spans="1:4" outlineLevel="1" x14ac:dyDescent="0.2">
      <c r="A416" s="588">
        <v>67021</v>
      </c>
      <c r="B416" s="142" t="s">
        <v>30820</v>
      </c>
      <c r="C416" s="589" t="s">
        <v>15719</v>
      </c>
      <c r="D416" s="590">
        <v>69.19</v>
      </c>
    </row>
    <row r="417" spans="1:4" outlineLevel="1" x14ac:dyDescent="0.2">
      <c r="A417" s="588">
        <v>67022</v>
      </c>
      <c r="B417" s="142" t="s">
        <v>30821</v>
      </c>
      <c r="C417" s="589" t="s">
        <v>15719</v>
      </c>
      <c r="D417" s="590">
        <v>44.45</v>
      </c>
    </row>
    <row r="418" spans="1:4" ht="22.5" x14ac:dyDescent="0.2">
      <c r="A418" s="588">
        <v>67025</v>
      </c>
      <c r="B418" s="142" t="s">
        <v>30822</v>
      </c>
      <c r="C418" s="589" t="s">
        <v>15719</v>
      </c>
      <c r="D418" s="590">
        <v>13.63</v>
      </c>
    </row>
    <row r="419" spans="1:4" ht="22.5" outlineLevel="1" x14ac:dyDescent="0.2">
      <c r="A419" s="588">
        <v>67028</v>
      </c>
      <c r="B419" s="142" t="s">
        <v>30823</v>
      </c>
      <c r="C419" s="589" t="s">
        <v>15719</v>
      </c>
      <c r="D419" s="590">
        <v>13.67</v>
      </c>
    </row>
    <row r="420" spans="1:4" ht="22.5" outlineLevel="1" x14ac:dyDescent="0.2">
      <c r="A420" s="588">
        <v>67029</v>
      </c>
      <c r="B420" s="142" t="s">
        <v>30824</v>
      </c>
      <c r="C420" s="589" t="s">
        <v>15719</v>
      </c>
      <c r="D420" s="590">
        <v>13.61</v>
      </c>
    </row>
    <row r="421" spans="1:4" outlineLevel="1" x14ac:dyDescent="0.2">
      <c r="A421" s="588">
        <v>67040</v>
      </c>
      <c r="B421" s="142" t="s">
        <v>30825</v>
      </c>
      <c r="C421" s="589" t="s">
        <v>15747</v>
      </c>
      <c r="D421" s="590">
        <v>20.76</v>
      </c>
    </row>
    <row r="422" spans="1:4" ht="22.5" x14ac:dyDescent="0.2">
      <c r="A422" s="588">
        <v>67090</v>
      </c>
      <c r="B422" s="142" t="s">
        <v>30826</v>
      </c>
      <c r="C422" s="589" t="s">
        <v>15747</v>
      </c>
      <c r="D422" s="590">
        <v>8.8000000000000007</v>
      </c>
    </row>
    <row r="423" spans="1:4" outlineLevel="1" x14ac:dyDescent="0.2">
      <c r="A423" s="588">
        <v>68000</v>
      </c>
      <c r="B423" s="142" t="s">
        <v>30756</v>
      </c>
      <c r="C423" s="589" t="s">
        <v>19923</v>
      </c>
      <c r="D423" s="590" t="s">
        <v>19923</v>
      </c>
    </row>
    <row r="424" spans="1:4" outlineLevel="1" x14ac:dyDescent="0.2">
      <c r="A424" s="588">
        <v>68001</v>
      </c>
      <c r="B424" s="142" t="s">
        <v>30827</v>
      </c>
      <c r="C424" s="589" t="s">
        <v>15719</v>
      </c>
      <c r="D424" s="590">
        <v>8.08</v>
      </c>
    </row>
    <row r="425" spans="1:4" outlineLevel="1" x14ac:dyDescent="0.2">
      <c r="A425" s="588">
        <v>68002</v>
      </c>
      <c r="B425" s="142" t="s">
        <v>30828</v>
      </c>
      <c r="C425" s="589" t="s">
        <v>15719</v>
      </c>
      <c r="D425" s="590">
        <v>31.5</v>
      </c>
    </row>
    <row r="426" spans="1:4" ht="22.5" x14ac:dyDescent="0.2">
      <c r="A426" s="588">
        <v>68003</v>
      </c>
      <c r="B426" s="142" t="s">
        <v>30829</v>
      </c>
      <c r="C426" s="589" t="s">
        <v>15719</v>
      </c>
      <c r="D426" s="590">
        <v>27.15</v>
      </c>
    </row>
    <row r="427" spans="1:4" outlineLevel="1" x14ac:dyDescent="0.2">
      <c r="A427" s="588">
        <v>68010</v>
      </c>
      <c r="B427" s="142" t="s">
        <v>30830</v>
      </c>
      <c r="C427" s="589" t="s">
        <v>15747</v>
      </c>
      <c r="D427" s="590">
        <v>7.14</v>
      </c>
    </row>
    <row r="428" spans="1:4" x14ac:dyDescent="0.2">
      <c r="A428" s="588">
        <v>68012</v>
      </c>
      <c r="B428" s="142" t="s">
        <v>30831</v>
      </c>
      <c r="C428" s="589" t="s">
        <v>15747</v>
      </c>
      <c r="D428" s="590">
        <v>14.76</v>
      </c>
    </row>
    <row r="429" spans="1:4" outlineLevel="1" x14ac:dyDescent="0.2">
      <c r="A429" s="588">
        <v>68016</v>
      </c>
      <c r="B429" s="142" t="s">
        <v>30832</v>
      </c>
      <c r="C429" s="589" t="s">
        <v>15747</v>
      </c>
      <c r="D429" s="590">
        <v>43.23</v>
      </c>
    </row>
    <row r="430" spans="1:4" ht="22.5" x14ac:dyDescent="0.2">
      <c r="A430" s="588">
        <v>68047</v>
      </c>
      <c r="B430" s="142" t="s">
        <v>30833</v>
      </c>
      <c r="C430" s="589" t="s">
        <v>25226</v>
      </c>
      <c r="D430" s="590">
        <v>6.06</v>
      </c>
    </row>
    <row r="431" spans="1:4" ht="22.5" outlineLevel="1" x14ac:dyDescent="0.2">
      <c r="A431" s="588">
        <v>68049</v>
      </c>
      <c r="B431" s="142" t="s">
        <v>30834</v>
      </c>
      <c r="C431" s="589" t="s">
        <v>25226</v>
      </c>
      <c r="D431" s="590">
        <v>6.88</v>
      </c>
    </row>
    <row r="432" spans="1:4" x14ac:dyDescent="0.2">
      <c r="A432" s="588">
        <v>68084</v>
      </c>
      <c r="B432" s="142" t="s">
        <v>30835</v>
      </c>
      <c r="C432" s="589" t="s">
        <v>25226</v>
      </c>
      <c r="D432" s="590">
        <v>11.68</v>
      </c>
    </row>
    <row r="433" spans="1:4" outlineLevel="1" x14ac:dyDescent="0.2">
      <c r="A433" s="584">
        <v>70000</v>
      </c>
      <c r="B433" s="585" t="s">
        <v>25734</v>
      </c>
      <c r="C433" s="586"/>
      <c r="D433" s="587"/>
    </row>
    <row r="434" spans="1:4" x14ac:dyDescent="0.2">
      <c r="A434" s="588">
        <v>70100</v>
      </c>
      <c r="B434" s="142" t="s">
        <v>30836</v>
      </c>
      <c r="C434" s="589" t="s">
        <v>19923</v>
      </c>
      <c r="D434" s="590" t="s">
        <v>19923</v>
      </c>
    </row>
    <row r="435" spans="1:4" ht="22.5" outlineLevel="1" x14ac:dyDescent="0.2">
      <c r="A435" s="588">
        <v>70103</v>
      </c>
      <c r="B435" s="142" t="s">
        <v>30837</v>
      </c>
      <c r="C435" s="589" t="s">
        <v>25226</v>
      </c>
      <c r="D435" s="590">
        <v>556.71</v>
      </c>
    </row>
    <row r="436" spans="1:4" ht="22.5" x14ac:dyDescent="0.2">
      <c r="A436" s="588">
        <v>70104</v>
      </c>
      <c r="B436" s="142" t="s">
        <v>30838</v>
      </c>
      <c r="C436" s="589" t="s">
        <v>25226</v>
      </c>
      <c r="D436" s="590">
        <v>561.92999999999995</v>
      </c>
    </row>
    <row r="437" spans="1:4" outlineLevel="1" x14ac:dyDescent="0.2">
      <c r="A437" s="588">
        <v>70107</v>
      </c>
      <c r="B437" s="142" t="s">
        <v>30839</v>
      </c>
      <c r="C437" s="589" t="s">
        <v>25226</v>
      </c>
      <c r="D437" s="590">
        <v>337.01</v>
      </c>
    </row>
    <row r="438" spans="1:4" x14ac:dyDescent="0.2">
      <c r="A438" s="588">
        <v>70108</v>
      </c>
      <c r="B438" s="142" t="s">
        <v>30840</v>
      </c>
      <c r="C438" s="589" t="s">
        <v>25226</v>
      </c>
      <c r="D438" s="590">
        <v>368.19</v>
      </c>
    </row>
    <row r="439" spans="1:4" outlineLevel="1" x14ac:dyDescent="0.2">
      <c r="A439" s="588">
        <v>70109</v>
      </c>
      <c r="B439" s="142" t="s">
        <v>30841</v>
      </c>
      <c r="C439" s="589" t="s">
        <v>25226</v>
      </c>
      <c r="D439" s="590">
        <v>436.81</v>
      </c>
    </row>
    <row r="440" spans="1:4" outlineLevel="1" x14ac:dyDescent="0.2">
      <c r="A440" s="588">
        <v>70112</v>
      </c>
      <c r="B440" s="142" t="s">
        <v>30842</v>
      </c>
      <c r="C440" s="589" t="s">
        <v>25226</v>
      </c>
      <c r="D440" s="590">
        <v>247.29</v>
      </c>
    </row>
    <row r="441" spans="1:4" outlineLevel="1" x14ac:dyDescent="0.2">
      <c r="A441" s="588">
        <v>70113</v>
      </c>
      <c r="B441" s="142" t="s">
        <v>30843</v>
      </c>
      <c r="C441" s="589" t="s">
        <v>25226</v>
      </c>
      <c r="D441" s="590">
        <v>274.82</v>
      </c>
    </row>
    <row r="442" spans="1:4" outlineLevel="1" x14ac:dyDescent="0.2">
      <c r="A442" s="588">
        <v>70114</v>
      </c>
      <c r="B442" s="142" t="s">
        <v>30844</v>
      </c>
      <c r="C442" s="589" t="s">
        <v>25226</v>
      </c>
      <c r="D442" s="590">
        <v>298.58</v>
      </c>
    </row>
    <row r="443" spans="1:4" ht="22.5" outlineLevel="1" x14ac:dyDescent="0.2">
      <c r="A443" s="588">
        <v>70117</v>
      </c>
      <c r="B443" s="142" t="s">
        <v>30845</v>
      </c>
      <c r="C443" s="589" t="s">
        <v>25226</v>
      </c>
      <c r="D443" s="590">
        <v>497.73</v>
      </c>
    </row>
    <row r="444" spans="1:4" ht="22.5" x14ac:dyDescent="0.2">
      <c r="A444" s="588">
        <v>70118</v>
      </c>
      <c r="B444" s="142" t="s">
        <v>30846</v>
      </c>
      <c r="C444" s="589" t="s">
        <v>25226</v>
      </c>
      <c r="D444" s="590">
        <v>560.66</v>
      </c>
    </row>
    <row r="445" spans="1:4" ht="22.5" outlineLevel="1" x14ac:dyDescent="0.2">
      <c r="A445" s="588">
        <v>70119</v>
      </c>
      <c r="B445" s="142" t="s">
        <v>30847</v>
      </c>
      <c r="C445" s="589" t="s">
        <v>25226</v>
      </c>
      <c r="D445" s="590">
        <v>604.64</v>
      </c>
    </row>
    <row r="446" spans="1:4" outlineLevel="1" x14ac:dyDescent="0.2">
      <c r="A446" s="588">
        <v>70137</v>
      </c>
      <c r="B446" s="142" t="s">
        <v>30848</v>
      </c>
      <c r="C446" s="589" t="s">
        <v>25226</v>
      </c>
      <c r="D446" s="590">
        <v>526.36</v>
      </c>
    </row>
    <row r="447" spans="1:4" outlineLevel="1" x14ac:dyDescent="0.2">
      <c r="A447" s="588">
        <v>70138</v>
      </c>
      <c r="B447" s="142" t="s">
        <v>30849</v>
      </c>
      <c r="C447" s="589" t="s">
        <v>25226</v>
      </c>
      <c r="D447" s="590">
        <v>554.09</v>
      </c>
    </row>
    <row r="448" spans="1:4" ht="22.5" outlineLevel="1" x14ac:dyDescent="0.2">
      <c r="A448" s="588">
        <v>70139</v>
      </c>
      <c r="B448" s="142" t="s">
        <v>30850</v>
      </c>
      <c r="C448" s="589" t="s">
        <v>15719</v>
      </c>
      <c r="D448" s="590">
        <v>265.99</v>
      </c>
    </row>
    <row r="449" spans="1:4" outlineLevel="1" x14ac:dyDescent="0.2">
      <c r="A449" s="588">
        <v>70145</v>
      </c>
      <c r="B449" s="142" t="s">
        <v>30851</v>
      </c>
      <c r="C449" s="589" t="s">
        <v>25226</v>
      </c>
      <c r="D449" s="590">
        <v>497.39</v>
      </c>
    </row>
    <row r="450" spans="1:4" x14ac:dyDescent="0.2">
      <c r="A450" s="588">
        <v>70146</v>
      </c>
      <c r="B450" s="142" t="s">
        <v>30852</v>
      </c>
      <c r="C450" s="589" t="s">
        <v>25226</v>
      </c>
      <c r="D450" s="590">
        <v>499.21</v>
      </c>
    </row>
    <row r="451" spans="1:4" outlineLevel="1" x14ac:dyDescent="0.2">
      <c r="A451" s="588">
        <v>70147</v>
      </c>
      <c r="B451" s="142" t="s">
        <v>30853</v>
      </c>
      <c r="C451" s="589" t="s">
        <v>25226</v>
      </c>
      <c r="D451" s="590">
        <v>501.01</v>
      </c>
    </row>
    <row r="452" spans="1:4" outlineLevel="1" x14ac:dyDescent="0.2">
      <c r="A452" s="588">
        <v>70148</v>
      </c>
      <c r="B452" s="142" t="s">
        <v>30854</v>
      </c>
      <c r="C452" s="589" t="s">
        <v>25226</v>
      </c>
      <c r="D452" s="590">
        <v>556.07000000000005</v>
      </c>
    </row>
    <row r="453" spans="1:4" outlineLevel="1" x14ac:dyDescent="0.2">
      <c r="A453" s="588">
        <v>70149</v>
      </c>
      <c r="B453" s="142" t="s">
        <v>30855</v>
      </c>
      <c r="C453" s="589" t="s">
        <v>25226</v>
      </c>
      <c r="D453" s="590">
        <v>603.59</v>
      </c>
    </row>
    <row r="454" spans="1:4" outlineLevel="1" x14ac:dyDescent="0.2">
      <c r="A454" s="588">
        <v>70150</v>
      </c>
      <c r="B454" s="142" t="s">
        <v>30856</v>
      </c>
      <c r="C454" s="589" t="s">
        <v>30857</v>
      </c>
      <c r="D454" s="590">
        <v>355.2</v>
      </c>
    </row>
    <row r="455" spans="1:4" outlineLevel="1" x14ac:dyDescent="0.2">
      <c r="A455" s="588">
        <v>70151</v>
      </c>
      <c r="B455" s="142" t="s">
        <v>30858</v>
      </c>
      <c r="C455" s="589" t="s">
        <v>30857</v>
      </c>
      <c r="D455" s="590">
        <v>437.81</v>
      </c>
    </row>
    <row r="456" spans="1:4" x14ac:dyDescent="0.2">
      <c r="A456" s="588">
        <v>70152</v>
      </c>
      <c r="B456" s="142" t="s">
        <v>30859</v>
      </c>
      <c r="C456" s="589" t="s">
        <v>30857</v>
      </c>
      <c r="D456" s="590">
        <v>458.6</v>
      </c>
    </row>
    <row r="457" spans="1:4" outlineLevel="1" x14ac:dyDescent="0.2">
      <c r="A457" s="588">
        <v>70153</v>
      </c>
      <c r="B457" s="142" t="s">
        <v>30860</v>
      </c>
      <c r="C457" s="589" t="s">
        <v>30857</v>
      </c>
      <c r="D457" s="590">
        <v>362.74</v>
      </c>
    </row>
    <row r="458" spans="1:4" outlineLevel="1" x14ac:dyDescent="0.2">
      <c r="A458" s="588">
        <v>70154</v>
      </c>
      <c r="B458" s="142" t="s">
        <v>30861</v>
      </c>
      <c r="C458" s="589" t="s">
        <v>30857</v>
      </c>
      <c r="D458" s="590">
        <v>388.45</v>
      </c>
    </row>
    <row r="459" spans="1:4" outlineLevel="1" x14ac:dyDescent="0.2">
      <c r="A459" s="588">
        <v>70155</v>
      </c>
      <c r="B459" s="142" t="s">
        <v>30862</v>
      </c>
      <c r="C459" s="589" t="s">
        <v>30857</v>
      </c>
      <c r="D459" s="590">
        <v>527.33000000000004</v>
      </c>
    </row>
    <row r="460" spans="1:4" outlineLevel="1" x14ac:dyDescent="0.2">
      <c r="A460" s="588">
        <v>70156</v>
      </c>
      <c r="B460" s="142" t="s">
        <v>30863</v>
      </c>
      <c r="C460" s="589" t="s">
        <v>30857</v>
      </c>
      <c r="D460" s="590">
        <v>736.72</v>
      </c>
    </row>
    <row r="461" spans="1:4" outlineLevel="1" x14ac:dyDescent="0.2">
      <c r="A461" s="588">
        <v>70157</v>
      </c>
      <c r="B461" s="142" t="s">
        <v>30864</v>
      </c>
      <c r="C461" s="589" t="s">
        <v>15747</v>
      </c>
      <c r="D461" s="590">
        <v>42.17</v>
      </c>
    </row>
    <row r="462" spans="1:4" x14ac:dyDescent="0.2">
      <c r="A462" s="588">
        <v>70175</v>
      </c>
      <c r="B462" s="142" t="s">
        <v>30865</v>
      </c>
      <c r="C462" s="589" t="s">
        <v>25226</v>
      </c>
      <c r="D462" s="590">
        <v>166.8</v>
      </c>
    </row>
    <row r="463" spans="1:4" outlineLevel="1" x14ac:dyDescent="0.2">
      <c r="A463" s="588">
        <v>70180</v>
      </c>
      <c r="B463" s="142" t="s">
        <v>30866</v>
      </c>
      <c r="C463" s="589" t="s">
        <v>15719</v>
      </c>
      <c r="D463" s="590">
        <v>82.13</v>
      </c>
    </row>
    <row r="464" spans="1:4" outlineLevel="1" x14ac:dyDescent="0.2">
      <c r="A464" s="588">
        <v>70200</v>
      </c>
      <c r="B464" s="142" t="s">
        <v>30867</v>
      </c>
      <c r="C464" s="589" t="s">
        <v>19923</v>
      </c>
      <c r="D464" s="590" t="s">
        <v>19923</v>
      </c>
    </row>
    <row r="465" spans="1:4" ht="33.75" outlineLevel="1" x14ac:dyDescent="0.2">
      <c r="A465" s="588">
        <v>70202</v>
      </c>
      <c r="B465" s="142" t="s">
        <v>30868</v>
      </c>
      <c r="C465" s="589" t="s">
        <v>25226</v>
      </c>
      <c r="D465" s="590">
        <v>209.35</v>
      </c>
    </row>
    <row r="466" spans="1:4" ht="22.5" outlineLevel="1" x14ac:dyDescent="0.2">
      <c r="A466" s="588">
        <v>70208</v>
      </c>
      <c r="B466" s="142" t="s">
        <v>30869</v>
      </c>
      <c r="C466" s="589" t="s">
        <v>25226</v>
      </c>
      <c r="D466" s="590">
        <v>192.25</v>
      </c>
    </row>
    <row r="467" spans="1:4" ht="22.5" outlineLevel="1" x14ac:dyDescent="0.2">
      <c r="A467" s="588">
        <v>70210</v>
      </c>
      <c r="B467" s="142" t="s">
        <v>30870</v>
      </c>
      <c r="C467" s="589" t="s">
        <v>25226</v>
      </c>
      <c r="D467" s="590">
        <v>198.87</v>
      </c>
    </row>
    <row r="468" spans="1:4" ht="22.5" x14ac:dyDescent="0.2">
      <c r="A468" s="588">
        <v>70212</v>
      </c>
      <c r="B468" s="142" t="s">
        <v>30871</v>
      </c>
      <c r="C468" s="589" t="s">
        <v>25226</v>
      </c>
      <c r="D468" s="590">
        <v>181.67</v>
      </c>
    </row>
    <row r="469" spans="1:4" ht="22.5" outlineLevel="1" x14ac:dyDescent="0.2">
      <c r="A469" s="588">
        <v>70216</v>
      </c>
      <c r="B469" s="142" t="s">
        <v>30872</v>
      </c>
      <c r="C469" s="589" t="s">
        <v>25226</v>
      </c>
      <c r="D469" s="590">
        <v>178.49</v>
      </c>
    </row>
    <row r="470" spans="1:4" outlineLevel="1" x14ac:dyDescent="0.2">
      <c r="A470" s="588">
        <v>70219</v>
      </c>
      <c r="B470" s="142" t="s">
        <v>30873</v>
      </c>
      <c r="C470" s="589" t="s">
        <v>25226</v>
      </c>
      <c r="D470" s="590">
        <v>99.92</v>
      </c>
    </row>
    <row r="471" spans="1:4" ht="33.75" outlineLevel="1" x14ac:dyDescent="0.2">
      <c r="A471" s="588">
        <v>70231</v>
      </c>
      <c r="B471" s="142" t="s">
        <v>30874</v>
      </c>
      <c r="C471" s="589" t="s">
        <v>25226</v>
      </c>
      <c r="D471" s="590">
        <v>177.09</v>
      </c>
    </row>
    <row r="472" spans="1:4" outlineLevel="1" x14ac:dyDescent="0.2">
      <c r="A472" s="588">
        <v>70240</v>
      </c>
      <c r="B472" s="142" t="s">
        <v>30875</v>
      </c>
      <c r="C472" s="589" t="s">
        <v>30876</v>
      </c>
      <c r="D472" s="590">
        <v>94.38</v>
      </c>
    </row>
    <row r="473" spans="1:4" outlineLevel="1" x14ac:dyDescent="0.2">
      <c r="A473" s="588">
        <v>70250</v>
      </c>
      <c r="B473" s="142" t="s">
        <v>30877</v>
      </c>
      <c r="C473" s="589" t="s">
        <v>25226</v>
      </c>
      <c r="D473" s="590">
        <v>103.92</v>
      </c>
    </row>
    <row r="474" spans="1:4" ht="22.5" x14ac:dyDescent="0.2">
      <c r="A474" s="588">
        <v>70251</v>
      </c>
      <c r="B474" s="142" t="s">
        <v>30878</v>
      </c>
      <c r="C474" s="589" t="s">
        <v>25226</v>
      </c>
      <c r="D474" s="590">
        <v>192.7</v>
      </c>
    </row>
    <row r="475" spans="1:4" ht="22.5" outlineLevel="1" x14ac:dyDescent="0.2">
      <c r="A475" s="588">
        <v>70252</v>
      </c>
      <c r="B475" s="142" t="s">
        <v>30879</v>
      </c>
      <c r="C475" s="589" t="s">
        <v>25226</v>
      </c>
      <c r="D475" s="590">
        <v>107.42</v>
      </c>
    </row>
    <row r="476" spans="1:4" outlineLevel="1" x14ac:dyDescent="0.2">
      <c r="A476" s="588">
        <v>70264</v>
      </c>
      <c r="B476" s="142" t="s">
        <v>30880</v>
      </c>
      <c r="C476" s="589" t="s">
        <v>25226</v>
      </c>
      <c r="D476" s="590">
        <v>181.52</v>
      </c>
    </row>
    <row r="477" spans="1:4" x14ac:dyDescent="0.2">
      <c r="A477" s="588">
        <v>70265</v>
      </c>
      <c r="B477" s="142" t="s">
        <v>30881</v>
      </c>
      <c r="C477" s="589" t="s">
        <v>25226</v>
      </c>
      <c r="D477" s="590">
        <v>205.3</v>
      </c>
    </row>
    <row r="478" spans="1:4" outlineLevel="1" x14ac:dyDescent="0.2">
      <c r="A478" s="588">
        <v>70266</v>
      </c>
      <c r="B478" s="142" t="s">
        <v>30882</v>
      </c>
      <c r="C478" s="589" t="s">
        <v>25226</v>
      </c>
      <c r="D478" s="590">
        <v>343.26</v>
      </c>
    </row>
    <row r="479" spans="1:4" outlineLevel="1" x14ac:dyDescent="0.2">
      <c r="A479" s="588">
        <v>70273</v>
      </c>
      <c r="B479" s="142" t="s">
        <v>30883</v>
      </c>
      <c r="C479" s="589" t="s">
        <v>25226</v>
      </c>
      <c r="D479" s="590">
        <v>20.329999999999998</v>
      </c>
    </row>
    <row r="480" spans="1:4" x14ac:dyDescent="0.2">
      <c r="A480" s="588">
        <v>70280</v>
      </c>
      <c r="B480" s="142" t="s">
        <v>30884</v>
      </c>
      <c r="C480" s="589" t="s">
        <v>25226</v>
      </c>
      <c r="D480" s="590">
        <v>8.48</v>
      </c>
    </row>
    <row r="481" spans="1:4" outlineLevel="1" x14ac:dyDescent="0.2">
      <c r="A481" s="588">
        <v>70281</v>
      </c>
      <c r="B481" s="142" t="s">
        <v>30885</v>
      </c>
      <c r="C481" s="589" t="s">
        <v>25226</v>
      </c>
      <c r="D481" s="590">
        <v>11.39</v>
      </c>
    </row>
    <row r="482" spans="1:4" outlineLevel="1" x14ac:dyDescent="0.2">
      <c r="A482" s="588">
        <v>70290</v>
      </c>
      <c r="B482" s="142" t="s">
        <v>30886</v>
      </c>
      <c r="C482" s="589" t="s">
        <v>25226</v>
      </c>
      <c r="D482" s="590">
        <v>595.61</v>
      </c>
    </row>
    <row r="483" spans="1:4" x14ac:dyDescent="0.2">
      <c r="A483" s="588">
        <v>70295</v>
      </c>
      <c r="B483" s="142" t="s">
        <v>30887</v>
      </c>
      <c r="C483" s="589" t="s">
        <v>25226</v>
      </c>
      <c r="D483" s="590">
        <v>43.05</v>
      </c>
    </row>
    <row r="484" spans="1:4" outlineLevel="1" x14ac:dyDescent="0.2">
      <c r="A484" s="588">
        <v>70300</v>
      </c>
      <c r="B484" s="142" t="s">
        <v>30888</v>
      </c>
      <c r="C484" s="589" t="s">
        <v>19923</v>
      </c>
      <c r="D484" s="590" t="s">
        <v>19923</v>
      </c>
    </row>
    <row r="485" spans="1:4" ht="22.5" outlineLevel="1" x14ac:dyDescent="0.2">
      <c r="A485" s="588">
        <v>70301</v>
      </c>
      <c r="B485" s="142" t="s">
        <v>30889</v>
      </c>
      <c r="C485" s="589" t="s">
        <v>25226</v>
      </c>
      <c r="D485" s="590">
        <v>878.98</v>
      </c>
    </row>
    <row r="486" spans="1:4" ht="22.5" x14ac:dyDescent="0.2">
      <c r="A486" s="588">
        <v>70302</v>
      </c>
      <c r="B486" s="142" t="s">
        <v>30890</v>
      </c>
      <c r="C486" s="589" t="s">
        <v>25226</v>
      </c>
      <c r="D486" s="590">
        <v>926.31</v>
      </c>
    </row>
    <row r="487" spans="1:4" ht="22.5" outlineLevel="1" x14ac:dyDescent="0.2">
      <c r="A487" s="588">
        <v>70303</v>
      </c>
      <c r="B487" s="142" t="s">
        <v>30891</v>
      </c>
      <c r="C487" s="589" t="s">
        <v>25226</v>
      </c>
      <c r="D487" s="590">
        <v>972.63</v>
      </c>
    </row>
    <row r="488" spans="1:4" ht="22.5" outlineLevel="1" x14ac:dyDescent="0.2">
      <c r="A488" s="588">
        <v>70304</v>
      </c>
      <c r="B488" s="142" t="s">
        <v>30892</v>
      </c>
      <c r="C488" s="589" t="s">
        <v>25226</v>
      </c>
      <c r="D488" s="590">
        <v>1071.1600000000001</v>
      </c>
    </row>
    <row r="489" spans="1:4" ht="22.5" x14ac:dyDescent="0.2">
      <c r="A489" s="588">
        <v>70305</v>
      </c>
      <c r="B489" s="142" t="s">
        <v>30893</v>
      </c>
      <c r="C489" s="589" t="s">
        <v>25226</v>
      </c>
      <c r="D489" s="590">
        <v>1162.79</v>
      </c>
    </row>
    <row r="490" spans="1:4" ht="22.5" outlineLevel="1" x14ac:dyDescent="0.2">
      <c r="A490" s="588">
        <v>70322</v>
      </c>
      <c r="B490" s="142" t="s">
        <v>30894</v>
      </c>
      <c r="C490" s="589" t="s">
        <v>25226</v>
      </c>
      <c r="D490" s="590">
        <v>731.96</v>
      </c>
    </row>
    <row r="491" spans="1:4" outlineLevel="1" x14ac:dyDescent="0.2">
      <c r="A491" s="588">
        <v>70900</v>
      </c>
      <c r="B491" s="142" t="s">
        <v>30895</v>
      </c>
      <c r="C491" s="589" t="s">
        <v>19923</v>
      </c>
      <c r="D491" s="590" t="s">
        <v>19923</v>
      </c>
    </row>
    <row r="492" spans="1:4" ht="22.5" x14ac:dyDescent="0.2">
      <c r="A492" s="588">
        <v>70910</v>
      </c>
      <c r="B492" s="142" t="s">
        <v>30896</v>
      </c>
      <c r="C492" s="589" t="s">
        <v>15719</v>
      </c>
      <c r="D492" s="590">
        <v>833.01</v>
      </c>
    </row>
    <row r="493" spans="1:4" outlineLevel="1" x14ac:dyDescent="0.2">
      <c r="A493" s="588">
        <v>70912</v>
      </c>
      <c r="B493" s="142" t="s">
        <v>30897</v>
      </c>
      <c r="C493" s="589" t="s">
        <v>15719</v>
      </c>
      <c r="D493" s="590">
        <v>351.43</v>
      </c>
    </row>
    <row r="494" spans="1:4" ht="22.5" x14ac:dyDescent="0.2">
      <c r="A494" s="588">
        <v>70914</v>
      </c>
      <c r="B494" s="142" t="s">
        <v>30898</v>
      </c>
      <c r="C494" s="589" t="s">
        <v>15719</v>
      </c>
      <c r="D494" s="590">
        <v>1110.1300000000001</v>
      </c>
    </row>
    <row r="495" spans="1:4" outlineLevel="1" x14ac:dyDescent="0.2">
      <c r="A495" s="588">
        <v>70918</v>
      </c>
      <c r="B495" s="142" t="s">
        <v>30899</v>
      </c>
      <c r="C495" s="589" t="s">
        <v>15719</v>
      </c>
      <c r="D495" s="590">
        <v>84.63</v>
      </c>
    </row>
    <row r="496" spans="1:4" ht="22.5" x14ac:dyDescent="0.2">
      <c r="A496" s="588">
        <v>70919</v>
      </c>
      <c r="B496" s="142" t="s">
        <v>30900</v>
      </c>
      <c r="C496" s="589" t="s">
        <v>15719</v>
      </c>
      <c r="D496" s="590">
        <v>182.59</v>
      </c>
    </row>
    <row r="497" spans="1:4" ht="22.5" outlineLevel="1" x14ac:dyDescent="0.2">
      <c r="A497" s="588">
        <v>70920</v>
      </c>
      <c r="B497" s="142" t="s">
        <v>30901</v>
      </c>
      <c r="C497" s="589" t="s">
        <v>15719</v>
      </c>
      <c r="D497" s="590">
        <v>277.11</v>
      </c>
    </row>
    <row r="498" spans="1:4" outlineLevel="1" x14ac:dyDescent="0.2">
      <c r="A498" s="588">
        <v>70925</v>
      </c>
      <c r="B498" s="142" t="s">
        <v>30902</v>
      </c>
      <c r="C498" s="589" t="s">
        <v>15719</v>
      </c>
      <c r="D498" s="590">
        <v>73.67</v>
      </c>
    </row>
    <row r="499" spans="1:4" outlineLevel="1" x14ac:dyDescent="0.2">
      <c r="A499" s="588">
        <v>70926</v>
      </c>
      <c r="B499" s="142" t="s">
        <v>30903</v>
      </c>
      <c r="C499" s="589" t="s">
        <v>15719</v>
      </c>
      <c r="D499" s="590">
        <v>171.63</v>
      </c>
    </row>
    <row r="500" spans="1:4" outlineLevel="1" x14ac:dyDescent="0.2">
      <c r="A500" s="588">
        <v>70927</v>
      </c>
      <c r="B500" s="142" t="s">
        <v>30904</v>
      </c>
      <c r="C500" s="589" t="s">
        <v>15719</v>
      </c>
      <c r="D500" s="590">
        <v>266.16000000000003</v>
      </c>
    </row>
    <row r="501" spans="1:4" outlineLevel="1" x14ac:dyDescent="0.2">
      <c r="A501" s="588">
        <v>70930</v>
      </c>
      <c r="B501" s="142" t="s">
        <v>30905</v>
      </c>
      <c r="C501" s="589" t="s">
        <v>25226</v>
      </c>
      <c r="D501" s="590">
        <v>37.24</v>
      </c>
    </row>
    <row r="502" spans="1:4" outlineLevel="1" x14ac:dyDescent="0.2">
      <c r="A502" s="588">
        <v>70931</v>
      </c>
      <c r="B502" s="142" t="s">
        <v>30906</v>
      </c>
      <c r="C502" s="589" t="s">
        <v>25226</v>
      </c>
      <c r="D502" s="590">
        <v>68.47</v>
      </c>
    </row>
    <row r="503" spans="1:4" ht="22.5" x14ac:dyDescent="0.2">
      <c r="A503" s="588">
        <v>70932</v>
      </c>
      <c r="B503" s="142" t="s">
        <v>30907</v>
      </c>
      <c r="C503" s="589" t="s">
        <v>25226</v>
      </c>
      <c r="D503" s="590">
        <v>124.1</v>
      </c>
    </row>
    <row r="504" spans="1:4" outlineLevel="1" x14ac:dyDescent="0.2">
      <c r="A504" s="588">
        <v>71000</v>
      </c>
      <c r="B504" s="142" t="s">
        <v>30895</v>
      </c>
      <c r="C504" s="589" t="s">
        <v>19923</v>
      </c>
      <c r="D504" s="590" t="s">
        <v>19923</v>
      </c>
    </row>
    <row r="505" spans="1:4" outlineLevel="1" x14ac:dyDescent="0.2">
      <c r="A505" s="588">
        <v>71013</v>
      </c>
      <c r="B505" s="142" t="s">
        <v>30908</v>
      </c>
      <c r="C505" s="589" t="s">
        <v>25226</v>
      </c>
      <c r="D505" s="590">
        <v>1549.33</v>
      </c>
    </row>
    <row r="506" spans="1:4" outlineLevel="1" x14ac:dyDescent="0.2">
      <c r="A506" s="588">
        <v>71014</v>
      </c>
      <c r="B506" s="142" t="s">
        <v>30909</v>
      </c>
      <c r="C506" s="589" t="s">
        <v>25226</v>
      </c>
      <c r="D506" s="590">
        <v>1540.17</v>
      </c>
    </row>
    <row r="507" spans="1:4" outlineLevel="1" x14ac:dyDescent="0.2">
      <c r="A507" s="588">
        <v>71015</v>
      </c>
      <c r="B507" s="142" t="s">
        <v>30910</v>
      </c>
      <c r="C507" s="589" t="s">
        <v>25226</v>
      </c>
      <c r="D507" s="590">
        <v>1537.66</v>
      </c>
    </row>
    <row r="508" spans="1:4" outlineLevel="1" x14ac:dyDescent="0.2">
      <c r="A508" s="588">
        <v>71020</v>
      </c>
      <c r="B508" s="142" t="s">
        <v>30911</v>
      </c>
      <c r="C508" s="589" t="s">
        <v>15747</v>
      </c>
      <c r="D508" s="590">
        <v>313.41000000000003</v>
      </c>
    </row>
    <row r="509" spans="1:4" outlineLevel="1" x14ac:dyDescent="0.2">
      <c r="A509" s="588">
        <v>72010</v>
      </c>
      <c r="B509" s="142" t="s">
        <v>30912</v>
      </c>
      <c r="C509" s="589" t="s">
        <v>15747</v>
      </c>
      <c r="D509" s="590">
        <v>98.35</v>
      </c>
    </row>
    <row r="510" spans="1:4" x14ac:dyDescent="0.2">
      <c r="A510" s="588">
        <v>76000</v>
      </c>
      <c r="B510" s="142" t="s">
        <v>30703</v>
      </c>
      <c r="C510" s="589" t="s">
        <v>19923</v>
      </c>
      <c r="D510" s="590" t="s">
        <v>19923</v>
      </c>
    </row>
    <row r="511" spans="1:4" outlineLevel="1" x14ac:dyDescent="0.2">
      <c r="A511" s="588">
        <v>76001</v>
      </c>
      <c r="B511" s="142" t="s">
        <v>30913</v>
      </c>
      <c r="C511" s="589" t="s">
        <v>25226</v>
      </c>
      <c r="D511" s="590">
        <v>10.65</v>
      </c>
    </row>
    <row r="512" spans="1:4" x14ac:dyDescent="0.2">
      <c r="A512" s="588">
        <v>76002</v>
      </c>
      <c r="B512" s="142" t="s">
        <v>30914</v>
      </c>
      <c r="C512" s="589" t="s">
        <v>25226</v>
      </c>
      <c r="D512" s="590">
        <v>47.55</v>
      </c>
    </row>
    <row r="513" spans="1:4" outlineLevel="1" x14ac:dyDescent="0.2">
      <c r="A513" s="588">
        <v>76008</v>
      </c>
      <c r="B513" s="142" t="s">
        <v>30915</v>
      </c>
      <c r="C513" s="589" t="s">
        <v>15747</v>
      </c>
      <c r="D513" s="590">
        <v>1.49</v>
      </c>
    </row>
    <row r="514" spans="1:4" x14ac:dyDescent="0.2">
      <c r="A514" s="588">
        <v>76010</v>
      </c>
      <c r="B514" s="142" t="s">
        <v>30916</v>
      </c>
      <c r="C514" s="589" t="s">
        <v>25226</v>
      </c>
      <c r="D514" s="590">
        <v>47.55</v>
      </c>
    </row>
    <row r="515" spans="1:4" outlineLevel="1" x14ac:dyDescent="0.2">
      <c r="A515" s="588">
        <v>76050</v>
      </c>
      <c r="B515" s="142" t="s">
        <v>30917</v>
      </c>
      <c r="C515" s="589" t="s">
        <v>25226</v>
      </c>
      <c r="D515" s="590">
        <v>10.65</v>
      </c>
    </row>
    <row r="516" spans="1:4" outlineLevel="1" x14ac:dyDescent="0.2">
      <c r="A516" s="588">
        <v>76051</v>
      </c>
      <c r="B516" s="142" t="s">
        <v>30918</v>
      </c>
      <c r="C516" s="589" t="s">
        <v>25226</v>
      </c>
      <c r="D516" s="590">
        <v>4.26</v>
      </c>
    </row>
    <row r="517" spans="1:4" x14ac:dyDescent="0.2">
      <c r="A517" s="588">
        <v>76065</v>
      </c>
      <c r="B517" s="142" t="s">
        <v>30919</v>
      </c>
      <c r="C517" s="589" t="s">
        <v>30920</v>
      </c>
      <c r="D517" s="590">
        <v>5.75</v>
      </c>
    </row>
    <row r="518" spans="1:4" outlineLevel="1" x14ac:dyDescent="0.2">
      <c r="A518" s="588">
        <v>76066</v>
      </c>
      <c r="B518" s="142" t="s">
        <v>30921</v>
      </c>
      <c r="C518" s="589" t="s">
        <v>30920</v>
      </c>
      <c r="D518" s="590">
        <v>3.62</v>
      </c>
    </row>
    <row r="519" spans="1:4" outlineLevel="1" x14ac:dyDescent="0.2">
      <c r="A519" s="588">
        <v>76067</v>
      </c>
      <c r="B519" s="142" t="s">
        <v>30922</v>
      </c>
      <c r="C519" s="589" t="s">
        <v>30920</v>
      </c>
      <c r="D519" s="590">
        <v>3.62</v>
      </c>
    </row>
    <row r="520" spans="1:4" outlineLevel="1" x14ac:dyDescent="0.2">
      <c r="A520" s="588">
        <v>76068</v>
      </c>
      <c r="B520" s="142" t="s">
        <v>30923</v>
      </c>
      <c r="C520" s="589" t="s">
        <v>25226</v>
      </c>
      <c r="D520" s="590">
        <v>2.87</v>
      </c>
    </row>
    <row r="521" spans="1:4" x14ac:dyDescent="0.2">
      <c r="A521" s="588">
        <v>76070</v>
      </c>
      <c r="B521" s="142" t="s">
        <v>30924</v>
      </c>
      <c r="C521" s="589" t="s">
        <v>25226</v>
      </c>
      <c r="D521" s="590">
        <v>4.26</v>
      </c>
    </row>
    <row r="522" spans="1:4" outlineLevel="1" x14ac:dyDescent="0.2">
      <c r="A522" s="588">
        <v>77000</v>
      </c>
      <c r="B522" s="142" t="s">
        <v>30710</v>
      </c>
      <c r="C522" s="589" t="s">
        <v>19923</v>
      </c>
      <c r="D522" s="590" t="s">
        <v>19923</v>
      </c>
    </row>
    <row r="523" spans="1:4" outlineLevel="1" x14ac:dyDescent="0.2">
      <c r="A523" s="588">
        <v>77001</v>
      </c>
      <c r="B523" s="142" t="s">
        <v>30925</v>
      </c>
      <c r="C523" s="589" t="s">
        <v>25226</v>
      </c>
      <c r="D523" s="590">
        <v>87.29</v>
      </c>
    </row>
    <row r="524" spans="1:4" outlineLevel="1" x14ac:dyDescent="0.2">
      <c r="A524" s="588">
        <v>77002</v>
      </c>
      <c r="B524" s="142" t="s">
        <v>30926</v>
      </c>
      <c r="C524" s="589" t="s">
        <v>25226</v>
      </c>
      <c r="D524" s="590">
        <v>53.13</v>
      </c>
    </row>
    <row r="525" spans="1:4" x14ac:dyDescent="0.2">
      <c r="A525" s="588">
        <v>77008</v>
      </c>
      <c r="B525" s="142" t="s">
        <v>30927</v>
      </c>
      <c r="C525" s="589" t="s">
        <v>15747</v>
      </c>
      <c r="D525" s="590">
        <v>1.98</v>
      </c>
    </row>
    <row r="526" spans="1:4" outlineLevel="1" x14ac:dyDescent="0.2">
      <c r="A526" s="588">
        <v>77010</v>
      </c>
      <c r="B526" s="142" t="s">
        <v>30928</v>
      </c>
      <c r="C526" s="589" t="s">
        <v>25226</v>
      </c>
      <c r="D526" s="590">
        <v>75.349999999999994</v>
      </c>
    </row>
    <row r="527" spans="1:4" outlineLevel="1" x14ac:dyDescent="0.2">
      <c r="A527" s="588">
        <v>77050</v>
      </c>
      <c r="B527" s="142" t="s">
        <v>30929</v>
      </c>
      <c r="C527" s="589" t="s">
        <v>25226</v>
      </c>
      <c r="D527" s="590">
        <v>33.86</v>
      </c>
    </row>
    <row r="528" spans="1:4" outlineLevel="1" x14ac:dyDescent="0.2">
      <c r="A528" s="588">
        <v>77051</v>
      </c>
      <c r="B528" s="142" t="s">
        <v>30930</v>
      </c>
      <c r="C528" s="589" t="s">
        <v>25226</v>
      </c>
      <c r="D528" s="590">
        <v>17.04</v>
      </c>
    </row>
    <row r="529" spans="1:4" outlineLevel="1" x14ac:dyDescent="0.2">
      <c r="A529" s="588">
        <v>77065</v>
      </c>
      <c r="B529" s="142" t="s">
        <v>30931</v>
      </c>
      <c r="C529" s="589" t="s">
        <v>30920</v>
      </c>
      <c r="D529" s="590">
        <v>3.62</v>
      </c>
    </row>
    <row r="530" spans="1:4" outlineLevel="1" x14ac:dyDescent="0.2">
      <c r="A530" s="588">
        <v>77066</v>
      </c>
      <c r="B530" s="142" t="s">
        <v>30932</v>
      </c>
      <c r="C530" s="589" t="s">
        <v>30920</v>
      </c>
      <c r="D530" s="590">
        <v>3.62</v>
      </c>
    </row>
    <row r="531" spans="1:4" x14ac:dyDescent="0.2">
      <c r="A531" s="588">
        <v>77067</v>
      </c>
      <c r="B531" s="142" t="s">
        <v>30933</v>
      </c>
      <c r="C531" s="589" t="s">
        <v>30920</v>
      </c>
      <c r="D531" s="590">
        <v>3.62</v>
      </c>
    </row>
    <row r="532" spans="1:4" outlineLevel="1" x14ac:dyDescent="0.2">
      <c r="A532" s="588">
        <v>77068</v>
      </c>
      <c r="B532" s="142" t="s">
        <v>30934</v>
      </c>
      <c r="C532" s="589" t="s">
        <v>25226</v>
      </c>
      <c r="D532" s="590">
        <v>2.66</v>
      </c>
    </row>
    <row r="533" spans="1:4" outlineLevel="1" x14ac:dyDescent="0.2">
      <c r="A533" s="588">
        <v>77070</v>
      </c>
      <c r="B533" s="142" t="s">
        <v>22628</v>
      </c>
      <c r="C533" s="589" t="s">
        <v>25226</v>
      </c>
      <c r="D533" s="590">
        <v>3.62</v>
      </c>
    </row>
    <row r="534" spans="1:4" outlineLevel="1" x14ac:dyDescent="0.2">
      <c r="A534" s="588">
        <v>78000</v>
      </c>
      <c r="B534" s="142" t="s">
        <v>30756</v>
      </c>
      <c r="C534" s="589" t="s">
        <v>19923</v>
      </c>
      <c r="D534" s="590" t="s">
        <v>19923</v>
      </c>
    </row>
    <row r="535" spans="1:4" outlineLevel="1" x14ac:dyDescent="0.2">
      <c r="A535" s="588">
        <v>78001</v>
      </c>
      <c r="B535" s="142" t="s">
        <v>30935</v>
      </c>
      <c r="C535" s="589" t="s">
        <v>15747</v>
      </c>
      <c r="D535" s="590">
        <v>4.49</v>
      </c>
    </row>
    <row r="536" spans="1:4" outlineLevel="1" x14ac:dyDescent="0.2">
      <c r="A536" s="588">
        <v>78002</v>
      </c>
      <c r="B536" s="142" t="s">
        <v>30936</v>
      </c>
      <c r="C536" s="589" t="s">
        <v>15747</v>
      </c>
      <c r="D536" s="590">
        <v>6.99</v>
      </c>
    </row>
    <row r="537" spans="1:4" x14ac:dyDescent="0.2">
      <c r="A537" s="588">
        <v>78003</v>
      </c>
      <c r="B537" s="142" t="s">
        <v>30937</v>
      </c>
      <c r="C537" s="589" t="s">
        <v>15747</v>
      </c>
      <c r="D537" s="590">
        <v>11.63</v>
      </c>
    </row>
    <row r="538" spans="1:4" outlineLevel="1" x14ac:dyDescent="0.2">
      <c r="A538" s="588">
        <v>78004</v>
      </c>
      <c r="B538" s="142" t="s">
        <v>30938</v>
      </c>
      <c r="C538" s="589" t="s">
        <v>15747</v>
      </c>
      <c r="D538" s="590">
        <v>36.93</v>
      </c>
    </row>
    <row r="539" spans="1:4" ht="33.75" outlineLevel="1" x14ac:dyDescent="0.2">
      <c r="A539" s="588">
        <v>78010</v>
      </c>
      <c r="B539" s="142" t="s">
        <v>30939</v>
      </c>
      <c r="C539" s="589" t="s">
        <v>25226</v>
      </c>
      <c r="D539" s="590">
        <v>201.89</v>
      </c>
    </row>
    <row r="540" spans="1:4" ht="22.5" outlineLevel="1" x14ac:dyDescent="0.2">
      <c r="A540" s="588">
        <v>78012</v>
      </c>
      <c r="B540" s="142" t="s">
        <v>30940</v>
      </c>
      <c r="C540" s="589" t="s">
        <v>25226</v>
      </c>
      <c r="D540" s="590">
        <v>185.43</v>
      </c>
    </row>
    <row r="541" spans="1:4" ht="22.5" outlineLevel="1" x14ac:dyDescent="0.2">
      <c r="A541" s="588">
        <v>78013</v>
      </c>
      <c r="B541" s="142" t="s">
        <v>30941</v>
      </c>
      <c r="C541" s="589" t="s">
        <v>25226</v>
      </c>
      <c r="D541" s="590">
        <v>188.43</v>
      </c>
    </row>
    <row r="542" spans="1:4" ht="22.5" x14ac:dyDescent="0.2">
      <c r="A542" s="588">
        <v>78014</v>
      </c>
      <c r="B542" s="142" t="s">
        <v>30942</v>
      </c>
      <c r="C542" s="589" t="s">
        <v>25226</v>
      </c>
      <c r="D542" s="590">
        <v>171.23</v>
      </c>
    </row>
    <row r="543" spans="1:4" ht="33.75" outlineLevel="1" x14ac:dyDescent="0.2">
      <c r="A543" s="588">
        <v>78015</v>
      </c>
      <c r="B543" s="142" t="s">
        <v>30943</v>
      </c>
      <c r="C543" s="589" t="s">
        <v>25226</v>
      </c>
      <c r="D543" s="590">
        <v>171.03</v>
      </c>
    </row>
    <row r="544" spans="1:4" ht="22.5" outlineLevel="1" x14ac:dyDescent="0.2">
      <c r="A544" s="588">
        <v>78016</v>
      </c>
      <c r="B544" s="142" t="s">
        <v>30944</v>
      </c>
      <c r="C544" s="589" t="s">
        <v>25226</v>
      </c>
      <c r="D544" s="590">
        <v>89.48</v>
      </c>
    </row>
    <row r="545" spans="1:4" ht="22.5" outlineLevel="1" x14ac:dyDescent="0.2">
      <c r="A545" s="588">
        <v>78022</v>
      </c>
      <c r="B545" s="142" t="s">
        <v>30945</v>
      </c>
      <c r="C545" s="589" t="s">
        <v>25226</v>
      </c>
      <c r="D545" s="590">
        <v>93.28</v>
      </c>
    </row>
    <row r="546" spans="1:4" outlineLevel="1" x14ac:dyDescent="0.2">
      <c r="A546" s="588">
        <v>78035</v>
      </c>
      <c r="B546" s="142" t="s">
        <v>30946</v>
      </c>
      <c r="C546" s="589" t="s">
        <v>25226</v>
      </c>
      <c r="D546" s="590">
        <v>77.39</v>
      </c>
    </row>
    <row r="547" spans="1:4" x14ac:dyDescent="0.2">
      <c r="A547" s="588">
        <v>78036</v>
      </c>
      <c r="B547" s="142" t="s">
        <v>30947</v>
      </c>
      <c r="C547" s="589" t="s">
        <v>30920</v>
      </c>
      <c r="D547" s="590">
        <v>50.58</v>
      </c>
    </row>
    <row r="548" spans="1:4" ht="22.5" outlineLevel="1" x14ac:dyDescent="0.2">
      <c r="A548" s="588">
        <v>78037</v>
      </c>
      <c r="B548" s="142" t="s">
        <v>30948</v>
      </c>
      <c r="C548" s="589" t="s">
        <v>30920</v>
      </c>
      <c r="D548" s="590">
        <v>12.81</v>
      </c>
    </row>
    <row r="549" spans="1:4" outlineLevel="1" x14ac:dyDescent="0.2">
      <c r="A549" s="588">
        <v>78050</v>
      </c>
      <c r="B549" s="142" t="s">
        <v>30949</v>
      </c>
      <c r="C549" s="589" t="s">
        <v>25226</v>
      </c>
      <c r="D549" s="590">
        <v>20.059999999999999</v>
      </c>
    </row>
    <row r="550" spans="1:4" outlineLevel="1" x14ac:dyDescent="0.2">
      <c r="A550" s="584">
        <v>80000</v>
      </c>
      <c r="B550" s="585" t="s">
        <v>30950</v>
      </c>
      <c r="C550" s="586"/>
      <c r="D550" s="587"/>
    </row>
    <row r="551" spans="1:4" outlineLevel="1" x14ac:dyDescent="0.2">
      <c r="A551" s="588">
        <v>80100</v>
      </c>
      <c r="B551" s="142" t="s">
        <v>30951</v>
      </c>
      <c r="C551" s="589" t="s">
        <v>19923</v>
      </c>
      <c r="D551" s="590" t="s">
        <v>19923</v>
      </c>
    </row>
    <row r="552" spans="1:4" x14ac:dyDescent="0.2">
      <c r="A552" s="588">
        <v>80101</v>
      </c>
      <c r="B552" s="142" t="s">
        <v>30952</v>
      </c>
      <c r="C552" s="589" t="s">
        <v>15719</v>
      </c>
      <c r="D552" s="590">
        <v>999.31</v>
      </c>
    </row>
    <row r="553" spans="1:4" outlineLevel="1" x14ac:dyDescent="0.2">
      <c r="A553" s="588">
        <v>80102</v>
      </c>
      <c r="B553" s="142" t="s">
        <v>30953</v>
      </c>
      <c r="C553" s="589" t="s">
        <v>15719</v>
      </c>
      <c r="D553" s="590">
        <v>1129.48</v>
      </c>
    </row>
    <row r="554" spans="1:4" ht="22.5" outlineLevel="1" x14ac:dyDescent="0.2">
      <c r="A554" s="588">
        <v>80104</v>
      </c>
      <c r="B554" s="142" t="s">
        <v>30954</v>
      </c>
      <c r="C554" s="589" t="s">
        <v>15719</v>
      </c>
      <c r="D554" s="590">
        <v>923.9</v>
      </c>
    </row>
    <row r="555" spans="1:4" ht="22.5" outlineLevel="1" x14ac:dyDescent="0.2">
      <c r="A555" s="588">
        <v>80105</v>
      </c>
      <c r="B555" s="142" t="s">
        <v>30955</v>
      </c>
      <c r="C555" s="589" t="s">
        <v>15719</v>
      </c>
      <c r="D555" s="590">
        <v>854.9</v>
      </c>
    </row>
    <row r="556" spans="1:4" outlineLevel="1" x14ac:dyDescent="0.2">
      <c r="A556" s="588">
        <v>80106</v>
      </c>
      <c r="B556" s="142" t="s">
        <v>30956</v>
      </c>
      <c r="C556" s="589" t="s">
        <v>15719</v>
      </c>
      <c r="D556" s="590">
        <v>867.41</v>
      </c>
    </row>
    <row r="557" spans="1:4" ht="22.5" outlineLevel="1" x14ac:dyDescent="0.2">
      <c r="A557" s="588">
        <v>80110</v>
      </c>
      <c r="B557" s="142" t="s">
        <v>30957</v>
      </c>
      <c r="C557" s="589" t="s">
        <v>25226</v>
      </c>
      <c r="D557" s="590">
        <v>2240.9299999999998</v>
      </c>
    </row>
    <row r="558" spans="1:4" x14ac:dyDescent="0.2">
      <c r="A558" s="588">
        <v>80119</v>
      </c>
      <c r="B558" s="142" t="s">
        <v>30958</v>
      </c>
      <c r="C558" s="589" t="s">
        <v>15719</v>
      </c>
      <c r="D558" s="590">
        <v>780.66</v>
      </c>
    </row>
    <row r="559" spans="1:4" outlineLevel="1" x14ac:dyDescent="0.2">
      <c r="A559" s="588">
        <v>80125</v>
      </c>
      <c r="B559" s="142" t="s">
        <v>30959</v>
      </c>
      <c r="C559" s="589" t="s">
        <v>15719</v>
      </c>
      <c r="D559" s="590">
        <v>836.53</v>
      </c>
    </row>
    <row r="560" spans="1:4" outlineLevel="1" x14ac:dyDescent="0.2">
      <c r="A560" s="588">
        <v>80126</v>
      </c>
      <c r="B560" s="142" t="s">
        <v>30960</v>
      </c>
      <c r="C560" s="589" t="s">
        <v>15719</v>
      </c>
      <c r="D560" s="590">
        <v>836.53</v>
      </c>
    </row>
    <row r="561" spans="1:4" outlineLevel="1" x14ac:dyDescent="0.2">
      <c r="A561" s="588">
        <v>80139</v>
      </c>
      <c r="B561" s="142" t="s">
        <v>30961</v>
      </c>
      <c r="C561" s="589" t="s">
        <v>15719</v>
      </c>
      <c r="D561" s="590">
        <v>664.67</v>
      </c>
    </row>
    <row r="562" spans="1:4" outlineLevel="1" x14ac:dyDescent="0.2">
      <c r="A562" s="588">
        <v>80140</v>
      </c>
      <c r="B562" s="142" t="s">
        <v>30962</v>
      </c>
      <c r="C562" s="589" t="s">
        <v>15719</v>
      </c>
      <c r="D562" s="590">
        <v>712.16</v>
      </c>
    </row>
    <row r="563" spans="1:4" outlineLevel="1" x14ac:dyDescent="0.2">
      <c r="A563" s="588">
        <v>80141</v>
      </c>
      <c r="B563" s="142" t="s">
        <v>30963</v>
      </c>
      <c r="C563" s="589" t="s">
        <v>15719</v>
      </c>
      <c r="D563" s="590">
        <v>712.46</v>
      </c>
    </row>
    <row r="564" spans="1:4" x14ac:dyDescent="0.2">
      <c r="A564" s="588">
        <v>80145</v>
      </c>
      <c r="B564" s="142" t="s">
        <v>30964</v>
      </c>
      <c r="C564" s="589" t="s">
        <v>15719</v>
      </c>
      <c r="D564" s="590">
        <v>763.68</v>
      </c>
    </row>
    <row r="565" spans="1:4" outlineLevel="1" x14ac:dyDescent="0.2">
      <c r="A565" s="588">
        <v>80150</v>
      </c>
      <c r="B565" s="142" t="s">
        <v>30965</v>
      </c>
      <c r="C565" s="589" t="s">
        <v>15719</v>
      </c>
      <c r="D565" s="590">
        <v>396.71</v>
      </c>
    </row>
    <row r="566" spans="1:4" outlineLevel="1" x14ac:dyDescent="0.2">
      <c r="A566" s="588">
        <v>80151</v>
      </c>
      <c r="B566" s="142" t="s">
        <v>30966</v>
      </c>
      <c r="C566" s="589" t="s">
        <v>15719</v>
      </c>
      <c r="D566" s="590">
        <v>341.83</v>
      </c>
    </row>
    <row r="567" spans="1:4" outlineLevel="1" x14ac:dyDescent="0.2">
      <c r="A567" s="588">
        <v>80159</v>
      </c>
      <c r="B567" s="142" t="s">
        <v>30967</v>
      </c>
      <c r="C567" s="589" t="s">
        <v>15747</v>
      </c>
      <c r="D567" s="590">
        <v>97.88</v>
      </c>
    </row>
    <row r="568" spans="1:4" x14ac:dyDescent="0.2">
      <c r="A568" s="588">
        <v>80161</v>
      </c>
      <c r="B568" s="142" t="s">
        <v>30968</v>
      </c>
      <c r="C568" s="589" t="s">
        <v>25226</v>
      </c>
      <c r="D568" s="590">
        <v>72.23</v>
      </c>
    </row>
    <row r="569" spans="1:4" outlineLevel="1" x14ac:dyDescent="0.2">
      <c r="A569" s="588">
        <v>80170</v>
      </c>
      <c r="B569" s="142" t="s">
        <v>30969</v>
      </c>
      <c r="C569" s="589" t="s">
        <v>15747</v>
      </c>
      <c r="D569" s="590">
        <v>161.21</v>
      </c>
    </row>
    <row r="570" spans="1:4" outlineLevel="1" x14ac:dyDescent="0.2">
      <c r="A570" s="588">
        <v>80171</v>
      </c>
      <c r="B570" s="142" t="s">
        <v>30970</v>
      </c>
      <c r="C570" s="589" t="s">
        <v>15747</v>
      </c>
      <c r="D570" s="590">
        <v>161.21</v>
      </c>
    </row>
    <row r="571" spans="1:4" outlineLevel="1" x14ac:dyDescent="0.2">
      <c r="A571" s="588">
        <v>80174</v>
      </c>
      <c r="B571" s="142" t="s">
        <v>30971</v>
      </c>
      <c r="C571" s="589" t="s">
        <v>30857</v>
      </c>
      <c r="D571" s="590">
        <v>392.91</v>
      </c>
    </row>
    <row r="572" spans="1:4" ht="22.5" x14ac:dyDescent="0.2">
      <c r="A572" s="588">
        <v>80175</v>
      </c>
      <c r="B572" s="142" t="s">
        <v>30972</v>
      </c>
      <c r="C572" s="589" t="s">
        <v>30857</v>
      </c>
      <c r="D572" s="590">
        <v>476.45</v>
      </c>
    </row>
    <row r="573" spans="1:4" outlineLevel="1" x14ac:dyDescent="0.2">
      <c r="A573" s="588">
        <v>80180</v>
      </c>
      <c r="B573" s="142" t="s">
        <v>30973</v>
      </c>
      <c r="C573" s="589" t="s">
        <v>30857</v>
      </c>
      <c r="D573" s="590">
        <v>129.96</v>
      </c>
    </row>
    <row r="574" spans="1:4" outlineLevel="1" x14ac:dyDescent="0.2">
      <c r="A574" s="588">
        <v>80186</v>
      </c>
      <c r="B574" s="142" t="s">
        <v>30974</v>
      </c>
      <c r="C574" s="589" t="s">
        <v>15719</v>
      </c>
      <c r="D574" s="590">
        <v>464.75</v>
      </c>
    </row>
    <row r="575" spans="1:4" outlineLevel="1" x14ac:dyDescent="0.2">
      <c r="A575" s="588">
        <v>80200</v>
      </c>
      <c r="B575" s="142" t="s">
        <v>30975</v>
      </c>
      <c r="C575" s="589" t="s">
        <v>19923</v>
      </c>
      <c r="D575" s="590" t="s">
        <v>19923</v>
      </c>
    </row>
    <row r="576" spans="1:4" x14ac:dyDescent="0.2">
      <c r="A576" s="588">
        <v>80201</v>
      </c>
      <c r="B576" s="142" t="s">
        <v>30976</v>
      </c>
      <c r="C576" s="589" t="s">
        <v>15719</v>
      </c>
      <c r="D576" s="590">
        <v>464.75</v>
      </c>
    </row>
    <row r="577" spans="1:4" ht="22.5" outlineLevel="1" x14ac:dyDescent="0.2">
      <c r="A577" s="588">
        <v>80203</v>
      </c>
      <c r="B577" s="142" t="s">
        <v>30977</v>
      </c>
      <c r="C577" s="589" t="s">
        <v>15719</v>
      </c>
      <c r="D577" s="590">
        <v>480.02</v>
      </c>
    </row>
    <row r="578" spans="1:4" outlineLevel="1" x14ac:dyDescent="0.2">
      <c r="A578" s="588">
        <v>80205</v>
      </c>
      <c r="B578" s="142" t="s">
        <v>30978</v>
      </c>
      <c r="C578" s="589" t="s">
        <v>15719</v>
      </c>
      <c r="D578" s="590">
        <v>734.62</v>
      </c>
    </row>
    <row r="579" spans="1:4" outlineLevel="1" x14ac:dyDescent="0.2">
      <c r="A579" s="588">
        <v>80209</v>
      </c>
      <c r="B579" s="142" t="s">
        <v>30979</v>
      </c>
      <c r="C579" s="589" t="s">
        <v>15719</v>
      </c>
      <c r="D579" s="590">
        <v>670.85</v>
      </c>
    </row>
    <row r="580" spans="1:4" x14ac:dyDescent="0.2">
      <c r="A580" s="588">
        <v>80213</v>
      </c>
      <c r="B580" s="142" t="s">
        <v>30980</v>
      </c>
      <c r="C580" s="589" t="s">
        <v>15719</v>
      </c>
      <c r="D580" s="590">
        <v>696.42</v>
      </c>
    </row>
    <row r="581" spans="1:4" outlineLevel="1" x14ac:dyDescent="0.2">
      <c r="A581" s="588">
        <v>80217</v>
      </c>
      <c r="B581" s="142" t="s">
        <v>30981</v>
      </c>
      <c r="C581" s="589" t="s">
        <v>15719</v>
      </c>
      <c r="D581" s="590">
        <v>576.95000000000005</v>
      </c>
    </row>
    <row r="582" spans="1:4" outlineLevel="1" x14ac:dyDescent="0.2">
      <c r="A582" s="588">
        <v>80237</v>
      </c>
      <c r="B582" s="142" t="s">
        <v>30982</v>
      </c>
      <c r="C582" s="589" t="s">
        <v>15719</v>
      </c>
      <c r="D582" s="590">
        <v>704.22</v>
      </c>
    </row>
    <row r="583" spans="1:4" ht="22.5" outlineLevel="1" x14ac:dyDescent="0.2">
      <c r="A583" s="588">
        <v>80243</v>
      </c>
      <c r="B583" s="142" t="s">
        <v>30983</v>
      </c>
      <c r="C583" s="589" t="s">
        <v>15719</v>
      </c>
      <c r="D583" s="590">
        <v>668.8</v>
      </c>
    </row>
    <row r="584" spans="1:4" ht="22.5" outlineLevel="1" x14ac:dyDescent="0.2">
      <c r="A584" s="588">
        <v>80251</v>
      </c>
      <c r="B584" s="142" t="s">
        <v>30984</v>
      </c>
      <c r="C584" s="589" t="s">
        <v>15719</v>
      </c>
      <c r="D584" s="590">
        <v>487.31</v>
      </c>
    </row>
    <row r="585" spans="1:4" ht="22.5" x14ac:dyDescent="0.2">
      <c r="A585" s="588">
        <v>80253</v>
      </c>
      <c r="B585" s="142" t="s">
        <v>30985</v>
      </c>
      <c r="C585" s="589" t="s">
        <v>15719</v>
      </c>
      <c r="D585" s="590">
        <v>547.66</v>
      </c>
    </row>
    <row r="586" spans="1:4" outlineLevel="1" x14ac:dyDescent="0.2">
      <c r="A586" s="588">
        <v>80254</v>
      </c>
      <c r="B586" s="142" t="s">
        <v>30986</v>
      </c>
      <c r="C586" s="589" t="s">
        <v>15719</v>
      </c>
      <c r="D586" s="590">
        <v>755.54</v>
      </c>
    </row>
    <row r="587" spans="1:4" outlineLevel="1" x14ac:dyDescent="0.2">
      <c r="A587" s="588">
        <v>80258</v>
      </c>
      <c r="B587" s="142" t="s">
        <v>30987</v>
      </c>
      <c r="C587" s="589" t="s">
        <v>15719</v>
      </c>
      <c r="D587" s="590">
        <v>665.12</v>
      </c>
    </row>
    <row r="588" spans="1:4" outlineLevel="1" x14ac:dyDescent="0.2">
      <c r="A588" s="588">
        <v>80262</v>
      </c>
      <c r="B588" s="142" t="s">
        <v>30988</v>
      </c>
      <c r="C588" s="589" t="s">
        <v>15719</v>
      </c>
      <c r="D588" s="590">
        <v>766.6</v>
      </c>
    </row>
    <row r="589" spans="1:4" outlineLevel="1" x14ac:dyDescent="0.2">
      <c r="A589" s="588">
        <v>80266</v>
      </c>
      <c r="B589" s="142" t="s">
        <v>30989</v>
      </c>
      <c r="C589" s="589" t="s">
        <v>15719</v>
      </c>
      <c r="D589" s="590">
        <v>762.76</v>
      </c>
    </row>
    <row r="590" spans="1:4" outlineLevel="1" x14ac:dyDescent="0.2">
      <c r="A590" s="588">
        <v>80274</v>
      </c>
      <c r="B590" s="142" t="s">
        <v>30990</v>
      </c>
      <c r="C590" s="589" t="s">
        <v>15719</v>
      </c>
      <c r="D590" s="590">
        <v>97.15</v>
      </c>
    </row>
    <row r="591" spans="1:4" x14ac:dyDescent="0.2">
      <c r="A591" s="588">
        <v>80275</v>
      </c>
      <c r="B591" s="142" t="s">
        <v>30991</v>
      </c>
      <c r="C591" s="589" t="s">
        <v>15719</v>
      </c>
      <c r="D591" s="590">
        <v>99.74</v>
      </c>
    </row>
    <row r="592" spans="1:4" ht="22.5" outlineLevel="1" x14ac:dyDescent="0.2">
      <c r="A592" s="588">
        <v>80276</v>
      </c>
      <c r="B592" s="142" t="s">
        <v>30992</v>
      </c>
      <c r="C592" s="589" t="s">
        <v>15719</v>
      </c>
      <c r="D592" s="590">
        <v>265.5</v>
      </c>
    </row>
    <row r="593" spans="1:4" x14ac:dyDescent="0.2">
      <c r="A593" s="588">
        <v>80280</v>
      </c>
      <c r="B593" s="142" t="s">
        <v>30993</v>
      </c>
      <c r="C593" s="589" t="s">
        <v>15719</v>
      </c>
      <c r="D593" s="590">
        <v>174.9</v>
      </c>
    </row>
    <row r="594" spans="1:4" ht="22.5" outlineLevel="1" x14ac:dyDescent="0.2">
      <c r="A594" s="588">
        <v>80281</v>
      </c>
      <c r="B594" s="142" t="s">
        <v>30994</v>
      </c>
      <c r="C594" s="589" t="s">
        <v>15719</v>
      </c>
      <c r="D594" s="590">
        <v>119.6</v>
      </c>
    </row>
    <row r="595" spans="1:4" outlineLevel="1" x14ac:dyDescent="0.2">
      <c r="A595" s="588">
        <v>80300</v>
      </c>
      <c r="B595" s="142" t="s">
        <v>30995</v>
      </c>
      <c r="C595" s="589" t="s">
        <v>19923</v>
      </c>
      <c r="D595" s="590" t="s">
        <v>19923</v>
      </c>
    </row>
    <row r="596" spans="1:4" ht="22.5" x14ac:dyDescent="0.2">
      <c r="A596" s="588">
        <v>80301</v>
      </c>
      <c r="B596" s="142" t="s">
        <v>30996</v>
      </c>
      <c r="C596" s="589" t="s">
        <v>15719</v>
      </c>
      <c r="D596" s="590">
        <v>836.36</v>
      </c>
    </row>
    <row r="597" spans="1:4" outlineLevel="1" x14ac:dyDescent="0.2">
      <c r="A597" s="588">
        <v>80305</v>
      </c>
      <c r="B597" s="142" t="s">
        <v>30997</v>
      </c>
      <c r="C597" s="589" t="s">
        <v>15719</v>
      </c>
      <c r="D597" s="590">
        <v>286.39</v>
      </c>
    </row>
    <row r="598" spans="1:4" x14ac:dyDescent="0.2">
      <c r="A598" s="588">
        <v>80306</v>
      </c>
      <c r="B598" s="142" t="s">
        <v>30998</v>
      </c>
      <c r="C598" s="589" t="s">
        <v>15719</v>
      </c>
      <c r="D598" s="590">
        <v>278.5</v>
      </c>
    </row>
    <row r="599" spans="1:4" outlineLevel="1" x14ac:dyDescent="0.2">
      <c r="A599" s="588">
        <v>80311</v>
      </c>
      <c r="B599" s="142" t="s">
        <v>30999</v>
      </c>
      <c r="C599" s="589" t="s">
        <v>15719</v>
      </c>
      <c r="D599" s="590">
        <v>1129.22</v>
      </c>
    </row>
    <row r="600" spans="1:4" x14ac:dyDescent="0.2">
      <c r="A600" s="588">
        <v>80320</v>
      </c>
      <c r="B600" s="142" t="s">
        <v>31000</v>
      </c>
      <c r="C600" s="589" t="s">
        <v>15719</v>
      </c>
      <c r="D600" s="590">
        <v>304.61</v>
      </c>
    </row>
    <row r="601" spans="1:4" outlineLevel="1" x14ac:dyDescent="0.2">
      <c r="A601" s="588">
        <v>86000</v>
      </c>
      <c r="B601" s="142" t="s">
        <v>30703</v>
      </c>
      <c r="C601" s="589" t="s">
        <v>19923</v>
      </c>
      <c r="D601" s="590" t="s">
        <v>19923</v>
      </c>
    </row>
    <row r="602" spans="1:4" outlineLevel="1" x14ac:dyDescent="0.2">
      <c r="A602" s="588">
        <v>86001</v>
      </c>
      <c r="B602" s="142" t="s">
        <v>31001</v>
      </c>
      <c r="C602" s="589" t="s">
        <v>15719</v>
      </c>
      <c r="D602" s="590">
        <v>27.74</v>
      </c>
    </row>
    <row r="603" spans="1:4" outlineLevel="1" x14ac:dyDescent="0.2">
      <c r="A603" s="588">
        <v>86005</v>
      </c>
      <c r="B603" s="142" t="s">
        <v>31002</v>
      </c>
      <c r="C603" s="589" t="s">
        <v>25226</v>
      </c>
      <c r="D603" s="590">
        <v>47.55</v>
      </c>
    </row>
    <row r="604" spans="1:4" x14ac:dyDescent="0.2">
      <c r="A604" s="588">
        <v>86020</v>
      </c>
      <c r="B604" s="142" t="s">
        <v>31003</v>
      </c>
      <c r="C604" s="589" t="s">
        <v>25226</v>
      </c>
      <c r="D604" s="590">
        <v>16.420000000000002</v>
      </c>
    </row>
    <row r="605" spans="1:4" outlineLevel="1" x14ac:dyDescent="0.2">
      <c r="A605" s="588">
        <v>86021</v>
      </c>
      <c r="B605" s="142" t="s">
        <v>31004</v>
      </c>
      <c r="C605" s="589" t="s">
        <v>25226</v>
      </c>
      <c r="D605" s="590">
        <v>13.14</v>
      </c>
    </row>
    <row r="606" spans="1:4" outlineLevel="1" x14ac:dyDescent="0.2">
      <c r="A606" s="588">
        <v>86022</v>
      </c>
      <c r="B606" s="142" t="s">
        <v>31005</v>
      </c>
      <c r="C606" s="589" t="s">
        <v>25226</v>
      </c>
      <c r="D606" s="590">
        <v>4.5999999999999996</v>
      </c>
    </row>
    <row r="607" spans="1:4" outlineLevel="1" x14ac:dyDescent="0.2">
      <c r="A607" s="588">
        <v>87000</v>
      </c>
      <c r="B607" s="142" t="s">
        <v>30710</v>
      </c>
      <c r="C607" s="589" t="s">
        <v>19923</v>
      </c>
      <c r="D607" s="590" t="s">
        <v>19923</v>
      </c>
    </row>
    <row r="608" spans="1:4" x14ac:dyDescent="0.2">
      <c r="A608" s="588">
        <v>87001</v>
      </c>
      <c r="B608" s="142" t="s">
        <v>31006</v>
      </c>
      <c r="C608" s="589" t="s">
        <v>15719</v>
      </c>
      <c r="D608" s="590">
        <v>39.619999999999997</v>
      </c>
    </row>
    <row r="609" spans="1:4" outlineLevel="1" x14ac:dyDescent="0.2">
      <c r="A609" s="588">
        <v>87005</v>
      </c>
      <c r="B609" s="142" t="s">
        <v>31007</v>
      </c>
      <c r="C609" s="589" t="s">
        <v>25226</v>
      </c>
      <c r="D609" s="590">
        <v>51.51</v>
      </c>
    </row>
    <row r="610" spans="1:4" outlineLevel="1" x14ac:dyDescent="0.2">
      <c r="A610" s="588">
        <v>87020</v>
      </c>
      <c r="B610" s="142" t="s">
        <v>31008</v>
      </c>
      <c r="C610" s="589" t="s">
        <v>15747</v>
      </c>
      <c r="D610" s="590">
        <v>39.409999999999997</v>
      </c>
    </row>
    <row r="611" spans="1:4" outlineLevel="1" x14ac:dyDescent="0.2">
      <c r="A611" s="588">
        <v>87021</v>
      </c>
      <c r="B611" s="142" t="s">
        <v>31009</v>
      </c>
      <c r="C611" s="589" t="s">
        <v>25226</v>
      </c>
      <c r="D611" s="590">
        <v>36.130000000000003</v>
      </c>
    </row>
    <row r="612" spans="1:4" x14ac:dyDescent="0.2">
      <c r="A612" s="588">
        <v>87022</v>
      </c>
      <c r="B612" s="142" t="s">
        <v>31010</v>
      </c>
      <c r="C612" s="589" t="s">
        <v>25226</v>
      </c>
      <c r="D612" s="590">
        <v>6.57</v>
      </c>
    </row>
    <row r="613" spans="1:4" outlineLevel="1" x14ac:dyDescent="0.2">
      <c r="A613" s="588">
        <v>88000</v>
      </c>
      <c r="B613" s="142" t="s">
        <v>30756</v>
      </c>
      <c r="C613" s="589" t="s">
        <v>19923</v>
      </c>
      <c r="D613" s="590" t="s">
        <v>19923</v>
      </c>
    </row>
    <row r="614" spans="1:4" outlineLevel="1" x14ac:dyDescent="0.2">
      <c r="A614" s="588">
        <v>88020</v>
      </c>
      <c r="B614" s="142" t="s">
        <v>31011</v>
      </c>
      <c r="C614" s="589" t="s">
        <v>15747</v>
      </c>
      <c r="D614" s="590">
        <v>42.78</v>
      </c>
    </row>
    <row r="615" spans="1:4" outlineLevel="1" x14ac:dyDescent="0.2">
      <c r="A615" s="588">
        <v>88021</v>
      </c>
      <c r="B615" s="142" t="s">
        <v>31012</v>
      </c>
      <c r="C615" s="589" t="s">
        <v>25226</v>
      </c>
      <c r="D615" s="590">
        <v>42.86</v>
      </c>
    </row>
    <row r="616" spans="1:4" outlineLevel="1" x14ac:dyDescent="0.2">
      <c r="A616" s="588">
        <v>88049</v>
      </c>
      <c r="B616" s="142" t="s">
        <v>31013</v>
      </c>
      <c r="C616" s="589" t="s">
        <v>15719</v>
      </c>
      <c r="D616" s="590">
        <v>4.45</v>
      </c>
    </row>
    <row r="617" spans="1:4" outlineLevel="1" x14ac:dyDescent="0.2">
      <c r="A617" s="588">
        <v>88050</v>
      </c>
      <c r="B617" s="142" t="s">
        <v>31014</v>
      </c>
      <c r="C617" s="589" t="s">
        <v>25257</v>
      </c>
      <c r="D617" s="590">
        <v>8.66</v>
      </c>
    </row>
    <row r="618" spans="1:4" ht="22.5" x14ac:dyDescent="0.2">
      <c r="A618" s="588">
        <v>88051</v>
      </c>
      <c r="B618" s="142" t="s">
        <v>31015</v>
      </c>
      <c r="C618" s="589" t="s">
        <v>25257</v>
      </c>
      <c r="D618" s="590">
        <v>64.53</v>
      </c>
    </row>
    <row r="619" spans="1:4" outlineLevel="1" x14ac:dyDescent="0.2">
      <c r="A619" s="584">
        <v>90000</v>
      </c>
      <c r="B619" s="585" t="s">
        <v>31016</v>
      </c>
      <c r="C619" s="586"/>
      <c r="D619" s="587"/>
    </row>
    <row r="620" spans="1:4" outlineLevel="1" x14ac:dyDescent="0.2">
      <c r="A620" s="588">
        <v>90100</v>
      </c>
      <c r="B620" s="142" t="s">
        <v>31017</v>
      </c>
      <c r="C620" s="589" t="s">
        <v>19923</v>
      </c>
      <c r="D620" s="590" t="s">
        <v>19923</v>
      </c>
    </row>
    <row r="621" spans="1:4" outlineLevel="1" x14ac:dyDescent="0.2">
      <c r="A621" s="588">
        <v>90153</v>
      </c>
      <c r="B621" s="142" t="s">
        <v>31018</v>
      </c>
      <c r="C621" s="589" t="s">
        <v>25226</v>
      </c>
      <c r="D621" s="590">
        <v>2401.0500000000002</v>
      </c>
    </row>
    <row r="622" spans="1:4" outlineLevel="1" x14ac:dyDescent="0.2">
      <c r="A622" s="588">
        <v>90154</v>
      </c>
      <c r="B622" s="142" t="s">
        <v>31019</v>
      </c>
      <c r="C622" s="589" t="s">
        <v>25226</v>
      </c>
      <c r="D622" s="590">
        <v>2401.0500000000002</v>
      </c>
    </row>
    <row r="623" spans="1:4" outlineLevel="1" x14ac:dyDescent="0.2">
      <c r="A623" s="588">
        <v>90155</v>
      </c>
      <c r="B623" s="142" t="s">
        <v>31020</v>
      </c>
      <c r="C623" s="589" t="s">
        <v>25226</v>
      </c>
      <c r="D623" s="590">
        <v>2836.14</v>
      </c>
    </row>
    <row r="624" spans="1:4" x14ac:dyDescent="0.2">
      <c r="A624" s="588">
        <v>90156</v>
      </c>
      <c r="B624" s="142" t="s">
        <v>31021</v>
      </c>
      <c r="C624" s="589" t="s">
        <v>25226</v>
      </c>
      <c r="D624" s="590">
        <v>4732.6099999999997</v>
      </c>
    </row>
    <row r="625" spans="1:4" outlineLevel="1" x14ac:dyDescent="0.2">
      <c r="A625" s="588">
        <v>90157</v>
      </c>
      <c r="B625" s="142" t="s">
        <v>31022</v>
      </c>
      <c r="C625" s="589" t="s">
        <v>25226</v>
      </c>
      <c r="D625" s="590">
        <v>5503.5</v>
      </c>
    </row>
    <row r="626" spans="1:4" outlineLevel="1" x14ac:dyDescent="0.2">
      <c r="A626" s="588">
        <v>90158</v>
      </c>
      <c r="B626" s="142" t="s">
        <v>31023</v>
      </c>
      <c r="C626" s="589" t="s">
        <v>25226</v>
      </c>
      <c r="D626" s="590">
        <v>6149.33</v>
      </c>
    </row>
    <row r="627" spans="1:4" outlineLevel="1" x14ac:dyDescent="0.2">
      <c r="A627" s="588">
        <v>90159</v>
      </c>
      <c r="B627" s="142" t="s">
        <v>31024</v>
      </c>
      <c r="C627" s="589" t="s">
        <v>25226</v>
      </c>
      <c r="D627" s="590">
        <v>7294.9</v>
      </c>
    </row>
    <row r="628" spans="1:4" outlineLevel="1" x14ac:dyDescent="0.2">
      <c r="A628" s="588">
        <v>90160</v>
      </c>
      <c r="B628" s="142" t="s">
        <v>31025</v>
      </c>
      <c r="C628" s="589" t="s">
        <v>25226</v>
      </c>
      <c r="D628" s="590">
        <v>7930.34</v>
      </c>
    </row>
    <row r="629" spans="1:4" outlineLevel="1" x14ac:dyDescent="0.2">
      <c r="A629" s="588">
        <v>90161</v>
      </c>
      <c r="B629" s="142" t="s">
        <v>31026</v>
      </c>
      <c r="C629" s="589" t="s">
        <v>25226</v>
      </c>
      <c r="D629" s="590">
        <v>8560.0499999999993</v>
      </c>
    </row>
    <row r="630" spans="1:4" outlineLevel="1" x14ac:dyDescent="0.2">
      <c r="A630" s="588">
        <v>90162</v>
      </c>
      <c r="B630" s="142" t="s">
        <v>31027</v>
      </c>
      <c r="C630" s="589" t="s">
        <v>25226</v>
      </c>
      <c r="D630" s="590">
        <v>9409.7099999999991</v>
      </c>
    </row>
    <row r="631" spans="1:4" x14ac:dyDescent="0.2">
      <c r="A631" s="588">
        <v>90190</v>
      </c>
      <c r="B631" s="142" t="s">
        <v>31028</v>
      </c>
      <c r="C631" s="589" t="s">
        <v>25226</v>
      </c>
      <c r="D631" s="590">
        <v>971.46</v>
      </c>
    </row>
    <row r="632" spans="1:4" outlineLevel="1" x14ac:dyDescent="0.2">
      <c r="A632" s="588">
        <v>90200</v>
      </c>
      <c r="B632" s="142" t="s">
        <v>31029</v>
      </c>
      <c r="C632" s="589" t="s">
        <v>19923</v>
      </c>
      <c r="D632" s="590" t="s">
        <v>19923</v>
      </c>
    </row>
    <row r="633" spans="1:4" outlineLevel="1" x14ac:dyDescent="0.2">
      <c r="A633" s="588">
        <v>90201</v>
      </c>
      <c r="B633" s="142" t="s">
        <v>31030</v>
      </c>
      <c r="C633" s="589" t="s">
        <v>15747</v>
      </c>
      <c r="D633" s="590">
        <v>15.47</v>
      </c>
    </row>
    <row r="634" spans="1:4" outlineLevel="1" x14ac:dyDescent="0.2">
      <c r="A634" s="588">
        <v>90202</v>
      </c>
      <c r="B634" s="142" t="s">
        <v>31031</v>
      </c>
      <c r="C634" s="589" t="s">
        <v>15747</v>
      </c>
      <c r="D634" s="590">
        <v>16.27</v>
      </c>
    </row>
    <row r="635" spans="1:4" outlineLevel="1" x14ac:dyDescent="0.2">
      <c r="A635" s="588">
        <v>90203</v>
      </c>
      <c r="B635" s="142" t="s">
        <v>31032</v>
      </c>
      <c r="C635" s="589" t="s">
        <v>15747</v>
      </c>
      <c r="D635" s="590">
        <v>18.21</v>
      </c>
    </row>
    <row r="636" spans="1:4" outlineLevel="1" x14ac:dyDescent="0.2">
      <c r="A636" s="588">
        <v>90204</v>
      </c>
      <c r="B636" s="142" t="s">
        <v>31033</v>
      </c>
      <c r="C636" s="589" t="s">
        <v>15747</v>
      </c>
      <c r="D636" s="590">
        <v>26.19</v>
      </c>
    </row>
    <row r="637" spans="1:4" outlineLevel="1" x14ac:dyDescent="0.2">
      <c r="A637" s="588">
        <v>90205</v>
      </c>
      <c r="B637" s="142" t="s">
        <v>31034</v>
      </c>
      <c r="C637" s="589" t="s">
        <v>15747</v>
      </c>
      <c r="D637" s="590">
        <v>28.02</v>
      </c>
    </row>
    <row r="638" spans="1:4" x14ac:dyDescent="0.2">
      <c r="A638" s="588">
        <v>90206</v>
      </c>
      <c r="B638" s="142" t="s">
        <v>31035</v>
      </c>
      <c r="C638" s="589" t="s">
        <v>15747</v>
      </c>
      <c r="D638" s="590">
        <v>30.91</v>
      </c>
    </row>
    <row r="639" spans="1:4" outlineLevel="1" x14ac:dyDescent="0.2">
      <c r="A639" s="588">
        <v>90207</v>
      </c>
      <c r="B639" s="142" t="s">
        <v>31036</v>
      </c>
      <c r="C639" s="589" t="s">
        <v>15747</v>
      </c>
      <c r="D639" s="590">
        <v>45.92</v>
      </c>
    </row>
    <row r="640" spans="1:4" outlineLevel="1" x14ac:dyDescent="0.2">
      <c r="A640" s="588">
        <v>90208</v>
      </c>
      <c r="B640" s="142" t="s">
        <v>31037</v>
      </c>
      <c r="C640" s="589" t="s">
        <v>15747</v>
      </c>
      <c r="D640" s="590">
        <v>52.84</v>
      </c>
    </row>
    <row r="641" spans="1:4" outlineLevel="1" x14ac:dyDescent="0.2">
      <c r="A641" s="588">
        <v>90209</v>
      </c>
      <c r="B641" s="142" t="s">
        <v>31038</v>
      </c>
      <c r="C641" s="589" t="s">
        <v>15747</v>
      </c>
      <c r="D641" s="590">
        <v>67.81</v>
      </c>
    </row>
    <row r="642" spans="1:4" outlineLevel="1" x14ac:dyDescent="0.2">
      <c r="A642" s="588">
        <v>90211</v>
      </c>
      <c r="B642" s="142" t="s">
        <v>31039</v>
      </c>
      <c r="C642" s="589" t="s">
        <v>15747</v>
      </c>
      <c r="D642" s="590">
        <v>27.65</v>
      </c>
    </row>
    <row r="643" spans="1:4" outlineLevel="1" x14ac:dyDescent="0.2">
      <c r="A643" s="588">
        <v>90212</v>
      </c>
      <c r="B643" s="142" t="s">
        <v>31040</v>
      </c>
      <c r="C643" s="589" t="s">
        <v>15747</v>
      </c>
      <c r="D643" s="590">
        <v>30.08</v>
      </c>
    </row>
    <row r="644" spans="1:4" outlineLevel="1" x14ac:dyDescent="0.2">
      <c r="A644" s="588">
        <v>90213</v>
      </c>
      <c r="B644" s="142" t="s">
        <v>31041</v>
      </c>
      <c r="C644" s="589" t="s">
        <v>15747</v>
      </c>
      <c r="D644" s="590">
        <v>41.93</v>
      </c>
    </row>
    <row r="645" spans="1:4" outlineLevel="1" x14ac:dyDescent="0.2">
      <c r="A645" s="588">
        <v>90214</v>
      </c>
      <c r="B645" s="142" t="s">
        <v>31042</v>
      </c>
      <c r="C645" s="589" t="s">
        <v>15747</v>
      </c>
      <c r="D645" s="590">
        <v>46.17</v>
      </c>
    </row>
    <row r="646" spans="1:4" outlineLevel="1" x14ac:dyDescent="0.2">
      <c r="A646" s="588">
        <v>90215</v>
      </c>
      <c r="B646" s="142" t="s">
        <v>31043</v>
      </c>
      <c r="C646" s="589" t="s">
        <v>15747</v>
      </c>
      <c r="D646" s="590">
        <v>55.23</v>
      </c>
    </row>
    <row r="647" spans="1:4" x14ac:dyDescent="0.2">
      <c r="A647" s="588">
        <v>90216</v>
      </c>
      <c r="B647" s="142" t="s">
        <v>31044</v>
      </c>
      <c r="C647" s="589" t="s">
        <v>15747</v>
      </c>
      <c r="D647" s="590">
        <v>76</v>
      </c>
    </row>
    <row r="648" spans="1:4" outlineLevel="1" x14ac:dyDescent="0.2">
      <c r="A648" s="588">
        <v>90217</v>
      </c>
      <c r="B648" s="142" t="s">
        <v>31045</v>
      </c>
      <c r="C648" s="589" t="s">
        <v>15747</v>
      </c>
      <c r="D648" s="590">
        <v>78.22</v>
      </c>
    </row>
    <row r="649" spans="1:4" outlineLevel="1" x14ac:dyDescent="0.2">
      <c r="A649" s="588">
        <v>90219</v>
      </c>
      <c r="B649" s="142" t="s">
        <v>31046</v>
      </c>
      <c r="C649" s="589" t="s">
        <v>15747</v>
      </c>
      <c r="D649" s="590">
        <v>94.84</v>
      </c>
    </row>
    <row r="650" spans="1:4" outlineLevel="1" x14ac:dyDescent="0.2">
      <c r="A650" s="588">
        <v>90220</v>
      </c>
      <c r="B650" s="142" t="s">
        <v>31047</v>
      </c>
      <c r="C650" s="589" t="s">
        <v>15747</v>
      </c>
      <c r="D650" s="590">
        <v>31.71</v>
      </c>
    </row>
    <row r="651" spans="1:4" outlineLevel="1" x14ac:dyDescent="0.2">
      <c r="A651" s="588">
        <v>90221</v>
      </c>
      <c r="B651" s="142" t="s">
        <v>31048</v>
      </c>
      <c r="C651" s="589" t="s">
        <v>15747</v>
      </c>
      <c r="D651" s="590">
        <v>33.659999999999997</v>
      </c>
    </row>
    <row r="652" spans="1:4" outlineLevel="1" x14ac:dyDescent="0.2">
      <c r="A652" s="588">
        <v>90223</v>
      </c>
      <c r="B652" s="142" t="s">
        <v>31049</v>
      </c>
      <c r="C652" s="589" t="s">
        <v>15747</v>
      </c>
      <c r="D652" s="590">
        <v>47.3</v>
      </c>
    </row>
    <row r="653" spans="1:4" outlineLevel="1" x14ac:dyDescent="0.2">
      <c r="A653" s="588">
        <v>90224</v>
      </c>
      <c r="B653" s="142" t="s">
        <v>31050</v>
      </c>
      <c r="C653" s="589" t="s">
        <v>15747</v>
      </c>
      <c r="D653" s="590">
        <v>50.35</v>
      </c>
    </row>
    <row r="654" spans="1:4" outlineLevel="1" x14ac:dyDescent="0.2">
      <c r="A654" s="588">
        <v>90225</v>
      </c>
      <c r="B654" s="142" t="s">
        <v>31051</v>
      </c>
      <c r="C654" s="589" t="s">
        <v>15747</v>
      </c>
      <c r="D654" s="590">
        <v>55.41</v>
      </c>
    </row>
    <row r="655" spans="1:4" outlineLevel="1" x14ac:dyDescent="0.2">
      <c r="A655" s="588">
        <v>90226</v>
      </c>
      <c r="B655" s="142" t="s">
        <v>31052</v>
      </c>
      <c r="C655" s="589" t="s">
        <v>15747</v>
      </c>
      <c r="D655" s="590">
        <v>81.11</v>
      </c>
    </row>
    <row r="656" spans="1:4" x14ac:dyDescent="0.2">
      <c r="A656" s="588">
        <v>90227</v>
      </c>
      <c r="B656" s="142" t="s">
        <v>31053</v>
      </c>
      <c r="C656" s="589" t="s">
        <v>15747</v>
      </c>
      <c r="D656" s="590">
        <v>84.7</v>
      </c>
    </row>
    <row r="657" spans="1:4" outlineLevel="1" x14ac:dyDescent="0.2">
      <c r="A657" s="588">
        <v>90229</v>
      </c>
      <c r="B657" s="142" t="s">
        <v>31054</v>
      </c>
      <c r="C657" s="589" t="s">
        <v>15747</v>
      </c>
      <c r="D657" s="590">
        <v>113.36</v>
      </c>
    </row>
    <row r="658" spans="1:4" outlineLevel="1" x14ac:dyDescent="0.2">
      <c r="A658" s="588">
        <v>90251</v>
      </c>
      <c r="B658" s="142" t="s">
        <v>31055</v>
      </c>
      <c r="C658" s="589" t="s">
        <v>15747</v>
      </c>
      <c r="D658" s="590">
        <v>38.549999999999997</v>
      </c>
    </row>
    <row r="659" spans="1:4" outlineLevel="1" x14ac:dyDescent="0.2">
      <c r="A659" s="588">
        <v>90252</v>
      </c>
      <c r="B659" s="142" t="s">
        <v>31056</v>
      </c>
      <c r="C659" s="589" t="s">
        <v>15747</v>
      </c>
      <c r="D659" s="590">
        <v>44.95</v>
      </c>
    </row>
    <row r="660" spans="1:4" outlineLevel="1" x14ac:dyDescent="0.2">
      <c r="A660" s="588">
        <v>90253</v>
      </c>
      <c r="B660" s="142" t="s">
        <v>31057</v>
      </c>
      <c r="C660" s="589" t="s">
        <v>15747</v>
      </c>
      <c r="D660" s="590">
        <v>28.32</v>
      </c>
    </row>
    <row r="661" spans="1:4" outlineLevel="1" x14ac:dyDescent="0.2">
      <c r="A661" s="588">
        <v>90254</v>
      </c>
      <c r="B661" s="142" t="s">
        <v>31058</v>
      </c>
      <c r="C661" s="589" t="s">
        <v>15747</v>
      </c>
      <c r="D661" s="590">
        <v>5.63</v>
      </c>
    </row>
    <row r="662" spans="1:4" outlineLevel="1" x14ac:dyDescent="0.2">
      <c r="A662" s="588">
        <v>90255</v>
      </c>
      <c r="B662" s="142" t="s">
        <v>31059</v>
      </c>
      <c r="C662" s="589" t="s">
        <v>15747</v>
      </c>
      <c r="D662" s="590">
        <v>6.17</v>
      </c>
    </row>
    <row r="663" spans="1:4" outlineLevel="1" x14ac:dyDescent="0.2">
      <c r="A663" s="588">
        <v>90261</v>
      </c>
      <c r="B663" s="142" t="s">
        <v>31060</v>
      </c>
      <c r="C663" s="589" t="s">
        <v>15747</v>
      </c>
      <c r="D663" s="590">
        <v>12.16</v>
      </c>
    </row>
    <row r="664" spans="1:4" x14ac:dyDescent="0.2">
      <c r="A664" s="588">
        <v>90262</v>
      </c>
      <c r="B664" s="142" t="s">
        <v>31061</v>
      </c>
      <c r="C664" s="589" t="s">
        <v>15747</v>
      </c>
      <c r="D664" s="590">
        <v>15.09</v>
      </c>
    </row>
    <row r="665" spans="1:4" outlineLevel="1" x14ac:dyDescent="0.2">
      <c r="A665" s="588">
        <v>90263</v>
      </c>
      <c r="B665" s="142" t="s">
        <v>31062</v>
      </c>
      <c r="C665" s="589" t="s">
        <v>15747</v>
      </c>
      <c r="D665" s="590">
        <v>21.33</v>
      </c>
    </row>
    <row r="666" spans="1:4" outlineLevel="1" x14ac:dyDescent="0.2">
      <c r="A666" s="588">
        <v>90298</v>
      </c>
      <c r="B666" s="142" t="s">
        <v>31063</v>
      </c>
      <c r="C666" s="589" t="s">
        <v>15747</v>
      </c>
      <c r="D666" s="590">
        <v>27.31</v>
      </c>
    </row>
    <row r="667" spans="1:4" ht="22.5" outlineLevel="1" x14ac:dyDescent="0.2">
      <c r="A667" s="588">
        <v>90299</v>
      </c>
      <c r="B667" s="142" t="s">
        <v>31064</v>
      </c>
      <c r="C667" s="589" t="s">
        <v>15747</v>
      </c>
      <c r="D667" s="590">
        <v>25.96</v>
      </c>
    </row>
    <row r="668" spans="1:4" outlineLevel="1" x14ac:dyDescent="0.2">
      <c r="A668" s="588">
        <v>90300</v>
      </c>
      <c r="B668" s="142" t="s">
        <v>31065</v>
      </c>
      <c r="C668" s="589" t="s">
        <v>19923</v>
      </c>
      <c r="D668" s="590" t="s">
        <v>19923</v>
      </c>
    </row>
    <row r="669" spans="1:4" outlineLevel="1" x14ac:dyDescent="0.2">
      <c r="A669" s="588">
        <v>90303</v>
      </c>
      <c r="B669" s="142" t="s">
        <v>31066</v>
      </c>
      <c r="C669" s="589" t="s">
        <v>15747</v>
      </c>
      <c r="D669" s="590">
        <v>2.2799999999999998</v>
      </c>
    </row>
    <row r="670" spans="1:4" outlineLevel="1" x14ac:dyDescent="0.2">
      <c r="A670" s="588">
        <v>90304</v>
      </c>
      <c r="B670" s="142" t="s">
        <v>31067</v>
      </c>
      <c r="C670" s="589" t="s">
        <v>15747</v>
      </c>
      <c r="D670" s="590">
        <v>2.33</v>
      </c>
    </row>
    <row r="671" spans="1:4" outlineLevel="1" x14ac:dyDescent="0.2">
      <c r="A671" s="588">
        <v>90305</v>
      </c>
      <c r="B671" s="142" t="s">
        <v>31068</v>
      </c>
      <c r="C671" s="589" t="s">
        <v>15747</v>
      </c>
      <c r="D671" s="590">
        <v>3.17</v>
      </c>
    </row>
    <row r="672" spans="1:4" x14ac:dyDescent="0.2">
      <c r="A672" s="588">
        <v>90306</v>
      </c>
      <c r="B672" s="142" t="s">
        <v>31069</v>
      </c>
      <c r="C672" s="589" t="s">
        <v>15747</v>
      </c>
      <c r="D672" s="590">
        <v>4.28</v>
      </c>
    </row>
    <row r="673" spans="1:4" outlineLevel="1" x14ac:dyDescent="0.2">
      <c r="A673" s="588">
        <v>90307</v>
      </c>
      <c r="B673" s="142" t="s">
        <v>31070</v>
      </c>
      <c r="C673" s="589" t="s">
        <v>15747</v>
      </c>
      <c r="D673" s="590">
        <v>5.78</v>
      </c>
    </row>
    <row r="674" spans="1:4" outlineLevel="1" x14ac:dyDescent="0.2">
      <c r="A674" s="588">
        <v>90308</v>
      </c>
      <c r="B674" s="142" t="s">
        <v>31071</v>
      </c>
      <c r="C674" s="589" t="s">
        <v>15747</v>
      </c>
      <c r="D674" s="590">
        <v>7.87</v>
      </c>
    </row>
    <row r="675" spans="1:4" outlineLevel="1" x14ac:dyDescent="0.2">
      <c r="A675" s="588">
        <v>90309</v>
      </c>
      <c r="B675" s="142" t="s">
        <v>31072</v>
      </c>
      <c r="C675" s="589" t="s">
        <v>15747</v>
      </c>
      <c r="D675" s="590">
        <v>11.47</v>
      </c>
    </row>
    <row r="676" spans="1:4" outlineLevel="1" x14ac:dyDescent="0.2">
      <c r="A676" s="588">
        <v>90310</v>
      </c>
      <c r="B676" s="142" t="s">
        <v>31073</v>
      </c>
      <c r="C676" s="589" t="s">
        <v>15747</v>
      </c>
      <c r="D676" s="590">
        <v>16.420000000000002</v>
      </c>
    </row>
    <row r="677" spans="1:4" outlineLevel="1" x14ac:dyDescent="0.2">
      <c r="A677" s="588">
        <v>90311</v>
      </c>
      <c r="B677" s="142" t="s">
        <v>31074</v>
      </c>
      <c r="C677" s="589" t="s">
        <v>15747</v>
      </c>
      <c r="D677" s="590">
        <v>22.13</v>
      </c>
    </row>
    <row r="678" spans="1:4" x14ac:dyDescent="0.2">
      <c r="A678" s="588">
        <v>90312</v>
      </c>
      <c r="B678" s="142" t="s">
        <v>31075</v>
      </c>
      <c r="C678" s="589" t="s">
        <v>15747</v>
      </c>
      <c r="D678" s="590">
        <v>32.520000000000003</v>
      </c>
    </row>
    <row r="679" spans="1:4" outlineLevel="1" x14ac:dyDescent="0.2">
      <c r="A679" s="588">
        <v>90313</v>
      </c>
      <c r="B679" s="142" t="s">
        <v>31076</v>
      </c>
      <c r="C679" s="589" t="s">
        <v>15747</v>
      </c>
      <c r="D679" s="590">
        <v>44.23</v>
      </c>
    </row>
    <row r="680" spans="1:4" outlineLevel="1" x14ac:dyDescent="0.2">
      <c r="A680" s="588">
        <v>90314</v>
      </c>
      <c r="B680" s="142" t="s">
        <v>31077</v>
      </c>
      <c r="C680" s="589" t="s">
        <v>15747</v>
      </c>
      <c r="D680" s="590">
        <v>58.17</v>
      </c>
    </row>
    <row r="681" spans="1:4" outlineLevel="1" x14ac:dyDescent="0.2">
      <c r="A681" s="588">
        <v>90315</v>
      </c>
      <c r="B681" s="142" t="s">
        <v>31078</v>
      </c>
      <c r="C681" s="589" t="s">
        <v>15747</v>
      </c>
      <c r="D681" s="590">
        <v>70.180000000000007</v>
      </c>
    </row>
    <row r="682" spans="1:4" outlineLevel="1" x14ac:dyDescent="0.2">
      <c r="A682" s="588">
        <v>90316</v>
      </c>
      <c r="B682" s="142" t="s">
        <v>31079</v>
      </c>
      <c r="C682" s="589" t="s">
        <v>15747</v>
      </c>
      <c r="D682" s="590">
        <v>91.44</v>
      </c>
    </row>
    <row r="683" spans="1:4" outlineLevel="1" x14ac:dyDescent="0.2">
      <c r="A683" s="588">
        <v>90317</v>
      </c>
      <c r="B683" s="142" t="s">
        <v>31080</v>
      </c>
      <c r="C683" s="589" t="s">
        <v>15747</v>
      </c>
      <c r="D683" s="590">
        <v>106.79</v>
      </c>
    </row>
    <row r="684" spans="1:4" x14ac:dyDescent="0.2">
      <c r="A684" s="588">
        <v>90318</v>
      </c>
      <c r="B684" s="142" t="s">
        <v>31081</v>
      </c>
      <c r="C684" s="589" t="s">
        <v>15747</v>
      </c>
      <c r="D684" s="590">
        <v>136.24</v>
      </c>
    </row>
    <row r="685" spans="1:4" outlineLevel="1" x14ac:dyDescent="0.2">
      <c r="A685" s="588">
        <v>90319</v>
      </c>
      <c r="B685" s="142" t="s">
        <v>31082</v>
      </c>
      <c r="C685" s="589" t="s">
        <v>15747</v>
      </c>
      <c r="D685" s="590">
        <v>191.58</v>
      </c>
    </row>
    <row r="686" spans="1:4" outlineLevel="1" x14ac:dyDescent="0.2">
      <c r="A686" s="588">
        <v>90320</v>
      </c>
      <c r="B686" s="142" t="s">
        <v>31083</v>
      </c>
      <c r="C686" s="589" t="s">
        <v>15747</v>
      </c>
      <c r="D686" s="590">
        <v>2.5</v>
      </c>
    </row>
    <row r="687" spans="1:4" outlineLevel="1" x14ac:dyDescent="0.2">
      <c r="A687" s="588">
        <v>90321</v>
      </c>
      <c r="B687" s="142" t="s">
        <v>31084</v>
      </c>
      <c r="C687" s="589" t="s">
        <v>15747</v>
      </c>
      <c r="D687" s="590">
        <v>3.34</v>
      </c>
    </row>
    <row r="688" spans="1:4" outlineLevel="1" x14ac:dyDescent="0.2">
      <c r="A688" s="588">
        <v>90322</v>
      </c>
      <c r="B688" s="142" t="s">
        <v>31085</v>
      </c>
      <c r="C688" s="589" t="s">
        <v>15747</v>
      </c>
      <c r="D688" s="590">
        <v>4.59</v>
      </c>
    </row>
    <row r="689" spans="1:4" x14ac:dyDescent="0.2">
      <c r="A689" s="588">
        <v>90323</v>
      </c>
      <c r="B689" s="142" t="s">
        <v>31086</v>
      </c>
      <c r="C689" s="589" t="s">
        <v>15747</v>
      </c>
      <c r="D689" s="590">
        <v>6</v>
      </c>
    </row>
    <row r="690" spans="1:4" outlineLevel="1" x14ac:dyDescent="0.2">
      <c r="A690" s="588">
        <v>90328</v>
      </c>
      <c r="B690" s="142" t="s">
        <v>31087</v>
      </c>
      <c r="C690" s="589" t="s">
        <v>15747</v>
      </c>
      <c r="D690" s="590">
        <v>2.71</v>
      </c>
    </row>
    <row r="691" spans="1:4" outlineLevel="1" x14ac:dyDescent="0.2">
      <c r="A691" s="588">
        <v>90329</v>
      </c>
      <c r="B691" s="142" t="s">
        <v>31088</v>
      </c>
      <c r="C691" s="589" t="s">
        <v>15747</v>
      </c>
      <c r="D691" s="590">
        <v>3.51</v>
      </c>
    </row>
    <row r="692" spans="1:4" outlineLevel="1" x14ac:dyDescent="0.2">
      <c r="A692" s="588">
        <v>90330</v>
      </c>
      <c r="B692" s="142" t="s">
        <v>31089</v>
      </c>
      <c r="C692" s="589" t="s">
        <v>15747</v>
      </c>
      <c r="D692" s="590">
        <v>4.76</v>
      </c>
    </row>
    <row r="693" spans="1:4" outlineLevel="1" x14ac:dyDescent="0.2">
      <c r="A693" s="588">
        <v>90331</v>
      </c>
      <c r="B693" s="142" t="s">
        <v>31090</v>
      </c>
      <c r="C693" s="589" t="s">
        <v>15747</v>
      </c>
      <c r="D693" s="590">
        <v>6.03</v>
      </c>
    </row>
    <row r="694" spans="1:4" x14ac:dyDescent="0.2">
      <c r="A694" s="588">
        <v>90332</v>
      </c>
      <c r="B694" s="142" t="s">
        <v>31091</v>
      </c>
      <c r="C694" s="589" t="s">
        <v>15747</v>
      </c>
      <c r="D694" s="590">
        <v>8</v>
      </c>
    </row>
    <row r="695" spans="1:4" outlineLevel="1" x14ac:dyDescent="0.2">
      <c r="A695" s="588">
        <v>90333</v>
      </c>
      <c r="B695" s="142" t="s">
        <v>31092</v>
      </c>
      <c r="C695" s="589" t="s">
        <v>15747</v>
      </c>
      <c r="D695" s="590">
        <v>11.14</v>
      </c>
    </row>
    <row r="696" spans="1:4" outlineLevel="1" x14ac:dyDescent="0.2">
      <c r="A696" s="588">
        <v>90334</v>
      </c>
      <c r="B696" s="142" t="s">
        <v>31093</v>
      </c>
      <c r="C696" s="589" t="s">
        <v>15747</v>
      </c>
      <c r="D696" s="590">
        <v>15.15</v>
      </c>
    </row>
    <row r="697" spans="1:4" outlineLevel="1" x14ac:dyDescent="0.2">
      <c r="A697" s="588">
        <v>90335</v>
      </c>
      <c r="B697" s="142" t="s">
        <v>31094</v>
      </c>
      <c r="C697" s="589" t="s">
        <v>15747</v>
      </c>
      <c r="D697" s="590">
        <v>21.47</v>
      </c>
    </row>
    <row r="698" spans="1:4" outlineLevel="1" x14ac:dyDescent="0.2">
      <c r="A698" s="588">
        <v>90336</v>
      </c>
      <c r="B698" s="142" t="s">
        <v>31095</v>
      </c>
      <c r="C698" s="589" t="s">
        <v>15747</v>
      </c>
      <c r="D698" s="590">
        <v>30.43</v>
      </c>
    </row>
    <row r="699" spans="1:4" x14ac:dyDescent="0.2">
      <c r="A699" s="588">
        <v>90337</v>
      </c>
      <c r="B699" s="142" t="s">
        <v>31096</v>
      </c>
      <c r="C699" s="589" t="s">
        <v>15747</v>
      </c>
      <c r="D699" s="590">
        <v>40.85</v>
      </c>
    </row>
    <row r="700" spans="1:4" outlineLevel="1" x14ac:dyDescent="0.2">
      <c r="A700" s="588">
        <v>90338</v>
      </c>
      <c r="B700" s="142" t="s">
        <v>31097</v>
      </c>
      <c r="C700" s="589" t="s">
        <v>15747</v>
      </c>
      <c r="D700" s="590">
        <v>54.6</v>
      </c>
    </row>
    <row r="701" spans="1:4" outlineLevel="1" x14ac:dyDescent="0.2">
      <c r="A701" s="588">
        <v>90339</v>
      </c>
      <c r="B701" s="142" t="s">
        <v>31098</v>
      </c>
      <c r="C701" s="589" t="s">
        <v>15747</v>
      </c>
      <c r="D701" s="590">
        <v>73.64</v>
      </c>
    </row>
    <row r="702" spans="1:4" outlineLevel="1" x14ac:dyDescent="0.2">
      <c r="A702" s="588">
        <v>90340</v>
      </c>
      <c r="B702" s="142" t="s">
        <v>31099</v>
      </c>
      <c r="C702" s="589" t="s">
        <v>15747</v>
      </c>
      <c r="D702" s="590">
        <v>83.87</v>
      </c>
    </row>
    <row r="703" spans="1:4" outlineLevel="1" x14ac:dyDescent="0.2">
      <c r="A703" s="588">
        <v>90341</v>
      </c>
      <c r="B703" s="142" t="s">
        <v>31100</v>
      </c>
      <c r="C703" s="589" t="s">
        <v>15747</v>
      </c>
      <c r="D703" s="590">
        <v>97.2</v>
      </c>
    </row>
    <row r="704" spans="1:4" outlineLevel="1" x14ac:dyDescent="0.2">
      <c r="A704" s="588">
        <v>90342</v>
      </c>
      <c r="B704" s="142" t="s">
        <v>31101</v>
      </c>
      <c r="C704" s="589" t="s">
        <v>15747</v>
      </c>
      <c r="D704" s="590">
        <v>138.41</v>
      </c>
    </row>
    <row r="705" spans="1:4" x14ac:dyDescent="0.2">
      <c r="A705" s="588">
        <v>90343</v>
      </c>
      <c r="B705" s="142" t="s">
        <v>31102</v>
      </c>
      <c r="C705" s="589" t="s">
        <v>15747</v>
      </c>
      <c r="D705" s="590">
        <v>202.5</v>
      </c>
    </row>
    <row r="706" spans="1:4" outlineLevel="1" x14ac:dyDescent="0.2">
      <c r="A706" s="588">
        <v>90360</v>
      </c>
      <c r="B706" s="142" t="s">
        <v>31103</v>
      </c>
      <c r="C706" s="589" t="s">
        <v>15747</v>
      </c>
      <c r="D706" s="590">
        <v>1.62</v>
      </c>
    </row>
    <row r="707" spans="1:4" outlineLevel="1" x14ac:dyDescent="0.2">
      <c r="A707" s="588">
        <v>90361</v>
      </c>
      <c r="B707" s="142" t="s">
        <v>31104</v>
      </c>
      <c r="C707" s="589" t="s">
        <v>15747</v>
      </c>
      <c r="D707" s="590">
        <v>2.12</v>
      </c>
    </row>
    <row r="708" spans="1:4" outlineLevel="1" x14ac:dyDescent="0.2">
      <c r="A708" s="588">
        <v>90370</v>
      </c>
      <c r="B708" s="142" t="s">
        <v>31105</v>
      </c>
      <c r="C708" s="589" t="s">
        <v>15747</v>
      </c>
      <c r="D708" s="590">
        <v>3.65</v>
      </c>
    </row>
    <row r="709" spans="1:4" outlineLevel="1" x14ac:dyDescent="0.2">
      <c r="A709" s="588">
        <v>90372</v>
      </c>
      <c r="B709" s="142" t="s">
        <v>31106</v>
      </c>
      <c r="C709" s="589" t="s">
        <v>15747</v>
      </c>
      <c r="D709" s="590">
        <v>7.43</v>
      </c>
    </row>
    <row r="710" spans="1:4" outlineLevel="1" x14ac:dyDescent="0.2">
      <c r="A710" s="588">
        <v>90375</v>
      </c>
      <c r="B710" s="142" t="s">
        <v>31107</v>
      </c>
      <c r="C710" s="589" t="s">
        <v>15747</v>
      </c>
      <c r="D710" s="590">
        <v>4.49</v>
      </c>
    </row>
    <row r="711" spans="1:4" x14ac:dyDescent="0.2">
      <c r="A711" s="588">
        <v>90376</v>
      </c>
      <c r="B711" s="142" t="s">
        <v>31108</v>
      </c>
      <c r="C711" s="589" t="s">
        <v>15747</v>
      </c>
      <c r="D711" s="590">
        <v>6.5</v>
      </c>
    </row>
    <row r="712" spans="1:4" outlineLevel="1" x14ac:dyDescent="0.2">
      <c r="A712" s="588">
        <v>90380</v>
      </c>
      <c r="B712" s="142" t="s">
        <v>31109</v>
      </c>
      <c r="C712" s="589" t="s">
        <v>15747</v>
      </c>
      <c r="D712" s="590">
        <v>5.34</v>
      </c>
    </row>
    <row r="713" spans="1:4" outlineLevel="1" x14ac:dyDescent="0.2">
      <c r="A713" s="588">
        <v>90400</v>
      </c>
      <c r="B713" s="142" t="s">
        <v>31110</v>
      </c>
      <c r="C713" s="589" t="s">
        <v>19923</v>
      </c>
      <c r="D713" s="590" t="s">
        <v>19923</v>
      </c>
    </row>
    <row r="714" spans="1:4" outlineLevel="1" x14ac:dyDescent="0.2">
      <c r="A714" s="588">
        <v>90402</v>
      </c>
      <c r="B714" s="142" t="s">
        <v>31111</v>
      </c>
      <c r="C714" s="589" t="s">
        <v>25226</v>
      </c>
      <c r="D714" s="590">
        <v>95.58</v>
      </c>
    </row>
    <row r="715" spans="1:4" outlineLevel="1" x14ac:dyDescent="0.2">
      <c r="A715" s="588">
        <v>90403</v>
      </c>
      <c r="B715" s="142" t="s">
        <v>31112</v>
      </c>
      <c r="C715" s="589" t="s">
        <v>25226</v>
      </c>
      <c r="D715" s="590">
        <v>107.48</v>
      </c>
    </row>
    <row r="716" spans="1:4" outlineLevel="1" x14ac:dyDescent="0.2">
      <c r="A716" s="588">
        <v>90411</v>
      </c>
      <c r="B716" s="142" t="s">
        <v>31113</v>
      </c>
      <c r="C716" s="589" t="s">
        <v>25226</v>
      </c>
      <c r="D716" s="590">
        <v>209.72</v>
      </c>
    </row>
    <row r="717" spans="1:4" x14ac:dyDescent="0.2">
      <c r="A717" s="588">
        <v>90430</v>
      </c>
      <c r="B717" s="142" t="s">
        <v>31114</v>
      </c>
      <c r="C717" s="589" t="s">
        <v>25226</v>
      </c>
      <c r="D717" s="590">
        <v>341.85</v>
      </c>
    </row>
    <row r="718" spans="1:4" outlineLevel="1" x14ac:dyDescent="0.2">
      <c r="A718" s="588">
        <v>90431</v>
      </c>
      <c r="B718" s="142" t="s">
        <v>31115</v>
      </c>
      <c r="C718" s="589" t="s">
        <v>25226</v>
      </c>
      <c r="D718" s="590">
        <v>424.71</v>
      </c>
    </row>
    <row r="719" spans="1:4" outlineLevel="1" x14ac:dyDescent="0.2">
      <c r="A719" s="588">
        <v>90432</v>
      </c>
      <c r="B719" s="142" t="s">
        <v>31116</v>
      </c>
      <c r="C719" s="589" t="s">
        <v>25226</v>
      </c>
      <c r="D719" s="590">
        <v>659.85</v>
      </c>
    </row>
    <row r="720" spans="1:4" outlineLevel="1" x14ac:dyDescent="0.2">
      <c r="A720" s="588">
        <v>90433</v>
      </c>
      <c r="B720" s="142" t="s">
        <v>31117</v>
      </c>
      <c r="C720" s="589" t="s">
        <v>25226</v>
      </c>
      <c r="D720" s="590">
        <v>975.52</v>
      </c>
    </row>
    <row r="721" spans="1:4" x14ac:dyDescent="0.2">
      <c r="A721" s="588">
        <v>90440</v>
      </c>
      <c r="B721" s="142" t="s">
        <v>31118</v>
      </c>
      <c r="C721" s="589" t="s">
        <v>25226</v>
      </c>
      <c r="D721" s="590">
        <v>241.9</v>
      </c>
    </row>
    <row r="722" spans="1:4" outlineLevel="1" x14ac:dyDescent="0.2">
      <c r="A722" s="588">
        <v>90441</v>
      </c>
      <c r="B722" s="142" t="s">
        <v>31119</v>
      </c>
      <c r="C722" s="589" t="s">
        <v>25226</v>
      </c>
      <c r="D722" s="590">
        <v>311.37</v>
      </c>
    </row>
    <row r="723" spans="1:4" outlineLevel="1" x14ac:dyDescent="0.2">
      <c r="A723" s="588">
        <v>90442</v>
      </c>
      <c r="B723" s="142" t="s">
        <v>31120</v>
      </c>
      <c r="C723" s="589" t="s">
        <v>25226</v>
      </c>
      <c r="D723" s="590">
        <v>288.83999999999997</v>
      </c>
    </row>
    <row r="724" spans="1:4" outlineLevel="1" x14ac:dyDescent="0.2">
      <c r="A724" s="588">
        <v>90448</v>
      </c>
      <c r="B724" s="142" t="s">
        <v>31121</v>
      </c>
      <c r="C724" s="589" t="s">
        <v>25226</v>
      </c>
      <c r="D724" s="590">
        <v>129.69999999999999</v>
      </c>
    </row>
    <row r="725" spans="1:4" x14ac:dyDescent="0.2">
      <c r="A725" s="588">
        <v>90460</v>
      </c>
      <c r="B725" s="142" t="s">
        <v>31122</v>
      </c>
      <c r="C725" s="589" t="s">
        <v>25226</v>
      </c>
      <c r="D725" s="590">
        <v>53.36</v>
      </c>
    </row>
    <row r="726" spans="1:4" outlineLevel="1" x14ac:dyDescent="0.2">
      <c r="A726" s="588">
        <v>90468</v>
      </c>
      <c r="B726" s="142" t="s">
        <v>31123</v>
      </c>
      <c r="C726" s="589" t="s">
        <v>25226</v>
      </c>
      <c r="D726" s="590">
        <v>227.76</v>
      </c>
    </row>
    <row r="727" spans="1:4" outlineLevel="1" x14ac:dyDescent="0.2">
      <c r="A727" s="588">
        <v>90469</v>
      </c>
      <c r="B727" s="142" t="s">
        <v>31124</v>
      </c>
      <c r="C727" s="589" t="s">
        <v>25226</v>
      </c>
      <c r="D727" s="590">
        <v>230.35</v>
      </c>
    </row>
    <row r="728" spans="1:4" outlineLevel="1" x14ac:dyDescent="0.2">
      <c r="A728" s="588">
        <v>90470</v>
      </c>
      <c r="B728" s="142" t="s">
        <v>31125</v>
      </c>
      <c r="C728" s="589" t="s">
        <v>25226</v>
      </c>
      <c r="D728" s="590">
        <v>269</v>
      </c>
    </row>
    <row r="729" spans="1:4" x14ac:dyDescent="0.2">
      <c r="A729" s="588">
        <v>90472</v>
      </c>
      <c r="B729" s="142" t="s">
        <v>31126</v>
      </c>
      <c r="C729" s="589" t="s">
        <v>25226</v>
      </c>
      <c r="D729" s="590">
        <v>263.58</v>
      </c>
    </row>
    <row r="730" spans="1:4" outlineLevel="1" x14ac:dyDescent="0.2">
      <c r="A730" s="588">
        <v>90475</v>
      </c>
      <c r="B730" s="142" t="s">
        <v>31127</v>
      </c>
      <c r="C730" s="589" t="s">
        <v>25226</v>
      </c>
      <c r="D730" s="590">
        <v>310.14</v>
      </c>
    </row>
    <row r="731" spans="1:4" outlineLevel="1" x14ac:dyDescent="0.2">
      <c r="A731" s="588">
        <v>90476</v>
      </c>
      <c r="B731" s="142" t="s">
        <v>31128</v>
      </c>
      <c r="C731" s="589" t="s">
        <v>25226</v>
      </c>
      <c r="D731" s="590">
        <v>409.56</v>
      </c>
    </row>
    <row r="732" spans="1:4" outlineLevel="1" x14ac:dyDescent="0.2">
      <c r="A732" s="588">
        <v>90477</v>
      </c>
      <c r="B732" s="142" t="s">
        <v>31129</v>
      </c>
      <c r="C732" s="589" t="s">
        <v>25226</v>
      </c>
      <c r="D732" s="590">
        <v>433.97</v>
      </c>
    </row>
    <row r="733" spans="1:4" x14ac:dyDescent="0.2">
      <c r="A733" s="588">
        <v>90478</v>
      </c>
      <c r="B733" s="142" t="s">
        <v>31130</v>
      </c>
      <c r="C733" s="589" t="s">
        <v>25226</v>
      </c>
      <c r="D733" s="590">
        <v>1502.64</v>
      </c>
    </row>
    <row r="734" spans="1:4" outlineLevel="1" x14ac:dyDescent="0.2">
      <c r="A734" s="588">
        <v>90487</v>
      </c>
      <c r="B734" s="142" t="s">
        <v>31131</v>
      </c>
      <c r="C734" s="589" t="s">
        <v>25226</v>
      </c>
      <c r="D734" s="590">
        <v>364.39</v>
      </c>
    </row>
    <row r="735" spans="1:4" outlineLevel="1" x14ac:dyDescent="0.2">
      <c r="A735" s="588">
        <v>90488</v>
      </c>
      <c r="B735" s="142" t="s">
        <v>31132</v>
      </c>
      <c r="C735" s="589" t="s">
        <v>25226</v>
      </c>
      <c r="D735" s="590">
        <v>367.35</v>
      </c>
    </row>
    <row r="736" spans="1:4" outlineLevel="1" x14ac:dyDescent="0.2">
      <c r="A736" s="588">
        <v>90489</v>
      </c>
      <c r="B736" s="142" t="s">
        <v>31133</v>
      </c>
      <c r="C736" s="589" t="s">
        <v>25226</v>
      </c>
      <c r="D736" s="590">
        <v>540.4</v>
      </c>
    </row>
    <row r="737" spans="1:4" x14ac:dyDescent="0.2">
      <c r="A737" s="588">
        <v>90490</v>
      </c>
      <c r="B737" s="142" t="s">
        <v>31134</v>
      </c>
      <c r="C737" s="589" t="s">
        <v>25226</v>
      </c>
      <c r="D737" s="590">
        <v>2069.77</v>
      </c>
    </row>
    <row r="738" spans="1:4" outlineLevel="1" x14ac:dyDescent="0.2">
      <c r="A738" s="588">
        <v>90500</v>
      </c>
      <c r="B738" s="142" t="s">
        <v>31135</v>
      </c>
      <c r="C738" s="589" t="s">
        <v>19923</v>
      </c>
      <c r="D738" s="590" t="s">
        <v>19923</v>
      </c>
    </row>
    <row r="739" spans="1:4" outlineLevel="1" x14ac:dyDescent="0.2">
      <c r="A739" s="588">
        <v>90506</v>
      </c>
      <c r="B739" s="142" t="s">
        <v>31136</v>
      </c>
      <c r="C739" s="589" t="s">
        <v>25226</v>
      </c>
      <c r="D739" s="590">
        <v>438.87</v>
      </c>
    </row>
    <row r="740" spans="1:4" outlineLevel="1" x14ac:dyDescent="0.2">
      <c r="A740" s="588">
        <v>90510</v>
      </c>
      <c r="B740" s="142" t="s">
        <v>31137</v>
      </c>
      <c r="C740" s="589" t="s">
        <v>25226</v>
      </c>
      <c r="D740" s="590">
        <v>908.85</v>
      </c>
    </row>
    <row r="741" spans="1:4" x14ac:dyDescent="0.2">
      <c r="A741" s="588">
        <v>90512</v>
      </c>
      <c r="B741" s="142" t="s">
        <v>31138</v>
      </c>
      <c r="C741" s="589" t="s">
        <v>25226</v>
      </c>
      <c r="D741" s="590">
        <v>578.04</v>
      </c>
    </row>
    <row r="742" spans="1:4" outlineLevel="1" x14ac:dyDescent="0.2">
      <c r="A742" s="588">
        <v>90514</v>
      </c>
      <c r="B742" s="142" t="s">
        <v>31139</v>
      </c>
      <c r="C742" s="589" t="s">
        <v>25226</v>
      </c>
      <c r="D742" s="590">
        <v>991.06</v>
      </c>
    </row>
    <row r="743" spans="1:4" outlineLevel="1" x14ac:dyDescent="0.2">
      <c r="A743" s="588">
        <v>90517</v>
      </c>
      <c r="B743" s="142" t="s">
        <v>31140</v>
      </c>
      <c r="C743" s="589" t="s">
        <v>25226</v>
      </c>
      <c r="D743" s="590">
        <v>1162.8800000000001</v>
      </c>
    </row>
    <row r="744" spans="1:4" outlineLevel="1" x14ac:dyDescent="0.2">
      <c r="A744" s="588">
        <v>90519</v>
      </c>
      <c r="B744" s="142" t="s">
        <v>31141</v>
      </c>
      <c r="C744" s="589" t="s">
        <v>25226</v>
      </c>
      <c r="D744" s="590">
        <v>2185.19</v>
      </c>
    </row>
    <row r="745" spans="1:4" ht="22.5" x14ac:dyDescent="0.2">
      <c r="A745" s="588">
        <v>90520</v>
      </c>
      <c r="B745" s="142" t="s">
        <v>31142</v>
      </c>
      <c r="C745" s="589" t="s">
        <v>25226</v>
      </c>
      <c r="D745" s="590">
        <v>14.67</v>
      </c>
    </row>
    <row r="746" spans="1:4" outlineLevel="1" x14ac:dyDescent="0.2">
      <c r="A746" s="588">
        <v>90521</v>
      </c>
      <c r="B746" s="142" t="s">
        <v>31143</v>
      </c>
      <c r="C746" s="589" t="s">
        <v>25226</v>
      </c>
      <c r="D746" s="590">
        <v>14.47</v>
      </c>
    </row>
    <row r="747" spans="1:4" outlineLevel="1" x14ac:dyDescent="0.2">
      <c r="A747" s="588">
        <v>90522</v>
      </c>
      <c r="B747" s="142" t="s">
        <v>31144</v>
      </c>
      <c r="C747" s="589" t="s">
        <v>25226</v>
      </c>
      <c r="D747" s="590">
        <v>12</v>
      </c>
    </row>
    <row r="748" spans="1:4" outlineLevel="1" x14ac:dyDescent="0.2">
      <c r="A748" s="588">
        <v>90523</v>
      </c>
      <c r="B748" s="142" t="s">
        <v>31145</v>
      </c>
      <c r="C748" s="589" t="s">
        <v>25226</v>
      </c>
      <c r="D748" s="590">
        <v>21.25</v>
      </c>
    </row>
    <row r="749" spans="1:4" x14ac:dyDescent="0.2">
      <c r="A749" s="588">
        <v>90524</v>
      </c>
      <c r="B749" s="142" t="s">
        <v>31146</v>
      </c>
      <c r="C749" s="589" t="s">
        <v>25226</v>
      </c>
      <c r="D749" s="590">
        <v>12.89</v>
      </c>
    </row>
    <row r="750" spans="1:4" outlineLevel="1" x14ac:dyDescent="0.2">
      <c r="A750" s="588">
        <v>90525</v>
      </c>
      <c r="B750" s="142" t="s">
        <v>31147</v>
      </c>
      <c r="C750" s="589" t="s">
        <v>25226</v>
      </c>
      <c r="D750" s="590">
        <v>12.41</v>
      </c>
    </row>
    <row r="751" spans="1:4" outlineLevel="1" x14ac:dyDescent="0.2">
      <c r="A751" s="588">
        <v>90526</v>
      </c>
      <c r="B751" s="142" t="s">
        <v>31148</v>
      </c>
      <c r="C751" s="589" t="s">
        <v>25226</v>
      </c>
      <c r="D751" s="590">
        <v>21.7</v>
      </c>
    </row>
    <row r="752" spans="1:4" outlineLevel="1" x14ac:dyDescent="0.2">
      <c r="A752" s="588">
        <v>90527</v>
      </c>
      <c r="B752" s="142" t="s">
        <v>31149</v>
      </c>
      <c r="C752" s="589" t="s">
        <v>25226</v>
      </c>
      <c r="D752" s="590">
        <v>11.59</v>
      </c>
    </row>
    <row r="753" spans="1:4" x14ac:dyDescent="0.2">
      <c r="A753" s="588">
        <v>90528</v>
      </c>
      <c r="B753" s="142" t="s">
        <v>31150</v>
      </c>
      <c r="C753" s="589" t="s">
        <v>25226</v>
      </c>
      <c r="D753" s="590">
        <v>21.67</v>
      </c>
    </row>
    <row r="754" spans="1:4" outlineLevel="1" x14ac:dyDescent="0.2">
      <c r="A754" s="588">
        <v>90529</v>
      </c>
      <c r="B754" s="142" t="s">
        <v>31151</v>
      </c>
      <c r="C754" s="589" t="s">
        <v>25226</v>
      </c>
      <c r="D754" s="590">
        <v>21.43</v>
      </c>
    </row>
    <row r="755" spans="1:4" outlineLevel="1" x14ac:dyDescent="0.2">
      <c r="A755" s="588">
        <v>90530</v>
      </c>
      <c r="B755" s="142" t="s">
        <v>31152</v>
      </c>
      <c r="C755" s="589" t="s">
        <v>25226</v>
      </c>
      <c r="D755" s="590">
        <v>26.94</v>
      </c>
    </row>
    <row r="756" spans="1:4" outlineLevel="1" x14ac:dyDescent="0.2">
      <c r="A756" s="588">
        <v>90531</v>
      </c>
      <c r="B756" s="142" t="s">
        <v>31153</v>
      </c>
      <c r="C756" s="589" t="s">
        <v>25226</v>
      </c>
      <c r="D756" s="590">
        <v>34.840000000000003</v>
      </c>
    </row>
    <row r="757" spans="1:4" x14ac:dyDescent="0.2">
      <c r="A757" s="588">
        <v>90532</v>
      </c>
      <c r="B757" s="142" t="s">
        <v>31154</v>
      </c>
      <c r="C757" s="589" t="s">
        <v>25226</v>
      </c>
      <c r="D757" s="590">
        <v>37.54</v>
      </c>
    </row>
    <row r="758" spans="1:4" outlineLevel="1" x14ac:dyDescent="0.2">
      <c r="A758" s="588">
        <v>90533</v>
      </c>
      <c r="B758" s="142" t="s">
        <v>31155</v>
      </c>
      <c r="C758" s="589" t="s">
        <v>25226</v>
      </c>
      <c r="D758" s="590">
        <v>71.34</v>
      </c>
    </row>
    <row r="759" spans="1:4" outlineLevel="1" x14ac:dyDescent="0.2">
      <c r="A759" s="588">
        <v>90534</v>
      </c>
      <c r="B759" s="142" t="s">
        <v>31156</v>
      </c>
      <c r="C759" s="589" t="s">
        <v>25226</v>
      </c>
      <c r="D759" s="590">
        <v>154.71</v>
      </c>
    </row>
    <row r="760" spans="1:4" outlineLevel="1" x14ac:dyDescent="0.2">
      <c r="A760" s="588">
        <v>90535</v>
      </c>
      <c r="B760" s="142" t="s">
        <v>31157</v>
      </c>
      <c r="C760" s="589" t="s">
        <v>25226</v>
      </c>
      <c r="D760" s="590">
        <v>143.02000000000001</v>
      </c>
    </row>
    <row r="761" spans="1:4" x14ac:dyDescent="0.2">
      <c r="A761" s="588">
        <v>90537</v>
      </c>
      <c r="B761" s="142" t="s">
        <v>31158</v>
      </c>
      <c r="C761" s="589" t="s">
        <v>25226</v>
      </c>
      <c r="D761" s="590">
        <v>343.07</v>
      </c>
    </row>
    <row r="762" spans="1:4" outlineLevel="1" x14ac:dyDescent="0.2">
      <c r="A762" s="588">
        <v>90539</v>
      </c>
      <c r="B762" s="142" t="s">
        <v>31159</v>
      </c>
      <c r="C762" s="589" t="s">
        <v>25226</v>
      </c>
      <c r="D762" s="590">
        <v>30.51</v>
      </c>
    </row>
    <row r="763" spans="1:4" ht="22.5" outlineLevel="1" x14ac:dyDescent="0.2">
      <c r="A763" s="588">
        <v>90540</v>
      </c>
      <c r="B763" s="142" t="s">
        <v>31160</v>
      </c>
      <c r="C763" s="589" t="s">
        <v>25226</v>
      </c>
      <c r="D763" s="590">
        <v>49.69</v>
      </c>
    </row>
    <row r="764" spans="1:4" ht="22.5" outlineLevel="1" x14ac:dyDescent="0.2">
      <c r="A764" s="588">
        <v>90541</v>
      </c>
      <c r="B764" s="142" t="s">
        <v>31161</v>
      </c>
      <c r="C764" s="589" t="s">
        <v>25226</v>
      </c>
      <c r="D764" s="590">
        <v>74.02</v>
      </c>
    </row>
    <row r="765" spans="1:4" ht="22.5" x14ac:dyDescent="0.2">
      <c r="A765" s="588">
        <v>90542</v>
      </c>
      <c r="B765" s="142" t="s">
        <v>31162</v>
      </c>
      <c r="C765" s="589" t="s">
        <v>25226</v>
      </c>
      <c r="D765" s="590">
        <v>116.19</v>
      </c>
    </row>
    <row r="766" spans="1:4" outlineLevel="1" x14ac:dyDescent="0.2">
      <c r="A766" s="588">
        <v>90543</v>
      </c>
      <c r="B766" s="142" t="s">
        <v>31163</v>
      </c>
      <c r="C766" s="589" t="s">
        <v>25226</v>
      </c>
      <c r="D766" s="590">
        <v>90.86</v>
      </c>
    </row>
    <row r="767" spans="1:4" x14ac:dyDescent="0.2">
      <c r="A767" s="588">
        <v>90544</v>
      </c>
      <c r="B767" s="142" t="s">
        <v>31164</v>
      </c>
      <c r="C767" s="589" t="s">
        <v>25226</v>
      </c>
      <c r="D767" s="590">
        <v>208.45</v>
      </c>
    </row>
    <row r="768" spans="1:4" outlineLevel="1" x14ac:dyDescent="0.2">
      <c r="A768" s="588">
        <v>90545</v>
      </c>
      <c r="B768" s="142" t="s">
        <v>31165</v>
      </c>
      <c r="C768" s="589" t="s">
        <v>25226</v>
      </c>
      <c r="D768" s="590">
        <v>338.87</v>
      </c>
    </row>
    <row r="769" spans="1:4" ht="22.5" outlineLevel="1" x14ac:dyDescent="0.2">
      <c r="A769" s="588">
        <v>90550</v>
      </c>
      <c r="B769" s="142" t="s">
        <v>31166</v>
      </c>
      <c r="C769" s="589" t="s">
        <v>25226</v>
      </c>
      <c r="D769" s="590">
        <v>228.65</v>
      </c>
    </row>
    <row r="770" spans="1:4" ht="22.5" outlineLevel="1" x14ac:dyDescent="0.2">
      <c r="A770" s="588">
        <v>90551</v>
      </c>
      <c r="B770" s="142" t="s">
        <v>31167</v>
      </c>
      <c r="C770" s="589" t="s">
        <v>25226</v>
      </c>
      <c r="D770" s="590">
        <v>283.51</v>
      </c>
    </row>
    <row r="771" spans="1:4" outlineLevel="1" x14ac:dyDescent="0.2">
      <c r="A771" s="588">
        <v>90555</v>
      </c>
      <c r="B771" s="142" t="s">
        <v>31168</v>
      </c>
      <c r="C771" s="589" t="s">
        <v>15679</v>
      </c>
      <c r="D771" s="590">
        <v>47.96</v>
      </c>
    </row>
    <row r="772" spans="1:4" outlineLevel="1" x14ac:dyDescent="0.2">
      <c r="A772" s="588">
        <v>90556</v>
      </c>
      <c r="B772" s="142" t="s">
        <v>31169</v>
      </c>
      <c r="C772" s="589" t="s">
        <v>15679</v>
      </c>
      <c r="D772" s="590">
        <v>137.61000000000001</v>
      </c>
    </row>
    <row r="773" spans="1:4" outlineLevel="1" x14ac:dyDescent="0.2">
      <c r="A773" s="588">
        <v>90557</v>
      </c>
      <c r="B773" s="142" t="s">
        <v>31170</v>
      </c>
      <c r="C773" s="589" t="s">
        <v>15679</v>
      </c>
      <c r="D773" s="590">
        <v>355.91</v>
      </c>
    </row>
    <row r="774" spans="1:4" outlineLevel="1" x14ac:dyDescent="0.2">
      <c r="A774" s="588">
        <v>90558</v>
      </c>
      <c r="B774" s="142" t="s">
        <v>31171</v>
      </c>
      <c r="C774" s="589" t="s">
        <v>15719</v>
      </c>
      <c r="D774" s="590">
        <v>217.34</v>
      </c>
    </row>
    <row r="775" spans="1:4" outlineLevel="1" x14ac:dyDescent="0.2">
      <c r="A775" s="588">
        <v>90559</v>
      </c>
      <c r="B775" s="142" t="s">
        <v>31172</v>
      </c>
      <c r="C775" s="589" t="s">
        <v>15719</v>
      </c>
      <c r="D775" s="590">
        <v>297.10000000000002</v>
      </c>
    </row>
    <row r="776" spans="1:4" outlineLevel="1" x14ac:dyDescent="0.2">
      <c r="A776" s="588">
        <v>90560</v>
      </c>
      <c r="B776" s="142" t="s">
        <v>31173</v>
      </c>
      <c r="C776" s="589" t="s">
        <v>15719</v>
      </c>
      <c r="D776" s="590">
        <v>180.67</v>
      </c>
    </row>
    <row r="777" spans="1:4" outlineLevel="1" x14ac:dyDescent="0.2">
      <c r="A777" s="588">
        <v>90562</v>
      </c>
      <c r="B777" s="142" t="s">
        <v>31174</v>
      </c>
      <c r="C777" s="589" t="s">
        <v>25226</v>
      </c>
      <c r="D777" s="590">
        <v>107.05</v>
      </c>
    </row>
    <row r="778" spans="1:4" outlineLevel="1" x14ac:dyDescent="0.2">
      <c r="A778" s="588">
        <v>90563</v>
      </c>
      <c r="B778" s="142" t="s">
        <v>31175</v>
      </c>
      <c r="C778" s="589" t="s">
        <v>25226</v>
      </c>
      <c r="D778" s="590">
        <v>195.51</v>
      </c>
    </row>
    <row r="779" spans="1:4" outlineLevel="1" x14ac:dyDescent="0.2">
      <c r="A779" s="588">
        <v>90564</v>
      </c>
      <c r="B779" s="142" t="s">
        <v>31176</v>
      </c>
      <c r="C779" s="589" t="s">
        <v>25226</v>
      </c>
      <c r="D779" s="590">
        <v>317.11</v>
      </c>
    </row>
    <row r="780" spans="1:4" x14ac:dyDescent="0.2">
      <c r="A780" s="588">
        <v>90565</v>
      </c>
      <c r="B780" s="142" t="s">
        <v>31177</v>
      </c>
      <c r="C780" s="589" t="s">
        <v>25226</v>
      </c>
      <c r="D780" s="590">
        <v>566.32000000000005</v>
      </c>
    </row>
    <row r="781" spans="1:4" outlineLevel="1" x14ac:dyDescent="0.2">
      <c r="A781" s="588">
        <v>90566</v>
      </c>
      <c r="B781" s="142" t="s">
        <v>31178</v>
      </c>
      <c r="C781" s="589" t="s">
        <v>25226</v>
      </c>
      <c r="D781" s="590">
        <v>1204.24</v>
      </c>
    </row>
    <row r="782" spans="1:4" outlineLevel="1" x14ac:dyDescent="0.2">
      <c r="A782" s="588">
        <v>90567</v>
      </c>
      <c r="B782" s="142" t="s">
        <v>31179</v>
      </c>
      <c r="C782" s="589" t="s">
        <v>25226</v>
      </c>
      <c r="D782" s="590">
        <v>1318.93</v>
      </c>
    </row>
    <row r="783" spans="1:4" ht="22.5" outlineLevel="1" x14ac:dyDescent="0.2">
      <c r="A783" s="588">
        <v>90568</v>
      </c>
      <c r="B783" s="142" t="s">
        <v>31180</v>
      </c>
      <c r="C783" s="589" t="s">
        <v>25226</v>
      </c>
      <c r="D783" s="590">
        <v>118.35</v>
      </c>
    </row>
    <row r="784" spans="1:4" ht="22.5" outlineLevel="1" x14ac:dyDescent="0.2">
      <c r="A784" s="588">
        <v>90569</v>
      </c>
      <c r="B784" s="142" t="s">
        <v>31181</v>
      </c>
      <c r="C784" s="589" t="s">
        <v>25226</v>
      </c>
      <c r="D784" s="590">
        <v>103.95</v>
      </c>
    </row>
    <row r="785" spans="1:4" ht="22.5" outlineLevel="1" x14ac:dyDescent="0.2">
      <c r="A785" s="588">
        <v>90570</v>
      </c>
      <c r="B785" s="142" t="s">
        <v>31182</v>
      </c>
      <c r="C785" s="589" t="s">
        <v>25226</v>
      </c>
      <c r="D785" s="590">
        <v>137.84</v>
      </c>
    </row>
    <row r="786" spans="1:4" ht="22.5" outlineLevel="1" x14ac:dyDescent="0.2">
      <c r="A786" s="588">
        <v>90571</v>
      </c>
      <c r="B786" s="142" t="s">
        <v>31183</v>
      </c>
      <c r="C786" s="589" t="s">
        <v>25226</v>
      </c>
      <c r="D786" s="590">
        <v>187.35</v>
      </c>
    </row>
    <row r="787" spans="1:4" ht="22.5" outlineLevel="1" x14ac:dyDescent="0.2">
      <c r="A787" s="588">
        <v>90572</v>
      </c>
      <c r="B787" s="142" t="s">
        <v>31184</v>
      </c>
      <c r="C787" s="589" t="s">
        <v>25226</v>
      </c>
      <c r="D787" s="590">
        <v>226.72</v>
      </c>
    </row>
    <row r="788" spans="1:4" ht="22.5" outlineLevel="1" x14ac:dyDescent="0.2">
      <c r="A788" s="588">
        <v>90573</v>
      </c>
      <c r="B788" s="142" t="s">
        <v>31185</v>
      </c>
      <c r="C788" s="589" t="s">
        <v>25226</v>
      </c>
      <c r="D788" s="590">
        <v>398.46</v>
      </c>
    </row>
    <row r="789" spans="1:4" outlineLevel="1" x14ac:dyDescent="0.2">
      <c r="A789" s="588">
        <v>90590</v>
      </c>
      <c r="B789" s="142" t="s">
        <v>31186</v>
      </c>
      <c r="C789" s="589" t="s">
        <v>25226</v>
      </c>
      <c r="D789" s="590">
        <v>67.760000000000005</v>
      </c>
    </row>
    <row r="790" spans="1:4" outlineLevel="1" x14ac:dyDescent="0.2">
      <c r="A790" s="588">
        <v>90598</v>
      </c>
      <c r="B790" s="142" t="s">
        <v>31187</v>
      </c>
      <c r="C790" s="589" t="s">
        <v>15719</v>
      </c>
      <c r="D790" s="590">
        <v>1029.5999999999999</v>
      </c>
    </row>
    <row r="791" spans="1:4" outlineLevel="1" x14ac:dyDescent="0.2">
      <c r="A791" s="588">
        <v>90600</v>
      </c>
      <c r="B791" s="142" t="s">
        <v>31188</v>
      </c>
      <c r="C791" s="589" t="s">
        <v>19923</v>
      </c>
      <c r="D791" s="590" t="s">
        <v>19923</v>
      </c>
    </row>
    <row r="792" spans="1:4" outlineLevel="1" x14ac:dyDescent="0.2">
      <c r="A792" s="588">
        <v>90618</v>
      </c>
      <c r="B792" s="142" t="s">
        <v>31189</v>
      </c>
      <c r="C792" s="589" t="s">
        <v>25226</v>
      </c>
      <c r="D792" s="590">
        <v>1569.97</v>
      </c>
    </row>
    <row r="793" spans="1:4" x14ac:dyDescent="0.2">
      <c r="A793" s="588">
        <v>90619</v>
      </c>
      <c r="B793" s="142" t="s">
        <v>31190</v>
      </c>
      <c r="C793" s="589" t="s">
        <v>25226</v>
      </c>
      <c r="D793" s="590">
        <v>1862.09</v>
      </c>
    </row>
    <row r="794" spans="1:4" outlineLevel="1" x14ac:dyDescent="0.2">
      <c r="A794" s="588">
        <v>90620</v>
      </c>
      <c r="B794" s="142" t="s">
        <v>31191</v>
      </c>
      <c r="C794" s="589" t="s">
        <v>25226</v>
      </c>
      <c r="D794" s="590">
        <v>3077.4</v>
      </c>
    </row>
    <row r="795" spans="1:4" ht="22.5" outlineLevel="1" x14ac:dyDescent="0.2">
      <c r="A795" s="588">
        <v>90623</v>
      </c>
      <c r="B795" s="142" t="s">
        <v>31192</v>
      </c>
      <c r="C795" s="589" t="s">
        <v>25226</v>
      </c>
      <c r="D795" s="590">
        <v>229.68</v>
      </c>
    </row>
    <row r="796" spans="1:4" ht="22.5" outlineLevel="1" x14ac:dyDescent="0.2">
      <c r="A796" s="588">
        <v>90624</v>
      </c>
      <c r="B796" s="142" t="s">
        <v>31193</v>
      </c>
      <c r="C796" s="589" t="s">
        <v>25226</v>
      </c>
      <c r="D796" s="590">
        <v>517.57000000000005</v>
      </c>
    </row>
    <row r="797" spans="1:4" ht="22.5" outlineLevel="1" x14ac:dyDescent="0.2">
      <c r="A797" s="588">
        <v>90625</v>
      </c>
      <c r="B797" s="142" t="s">
        <v>31194</v>
      </c>
      <c r="C797" s="589" t="s">
        <v>25226</v>
      </c>
      <c r="D797" s="590">
        <v>675.64</v>
      </c>
    </row>
    <row r="798" spans="1:4" ht="22.5" outlineLevel="1" x14ac:dyDescent="0.2">
      <c r="A798" s="588">
        <v>90626</v>
      </c>
      <c r="B798" s="142" t="s">
        <v>31195</v>
      </c>
      <c r="C798" s="589" t="s">
        <v>25226</v>
      </c>
      <c r="D798" s="590">
        <v>1027.3800000000001</v>
      </c>
    </row>
    <row r="799" spans="1:4" ht="22.5" outlineLevel="1" x14ac:dyDescent="0.2">
      <c r="A799" s="588">
        <v>90627</v>
      </c>
      <c r="B799" s="142" t="s">
        <v>31196</v>
      </c>
      <c r="C799" s="589" t="s">
        <v>25226</v>
      </c>
      <c r="D799" s="590">
        <v>286.73</v>
      </c>
    </row>
    <row r="800" spans="1:4" ht="22.5" outlineLevel="1" x14ac:dyDescent="0.2">
      <c r="A800" s="588">
        <v>90628</v>
      </c>
      <c r="B800" s="142" t="s">
        <v>31197</v>
      </c>
      <c r="C800" s="589" t="s">
        <v>25226</v>
      </c>
      <c r="D800" s="590">
        <v>602.70000000000005</v>
      </c>
    </row>
    <row r="801" spans="1:4" ht="22.5" outlineLevel="1" x14ac:dyDescent="0.2">
      <c r="A801" s="588">
        <v>90629</v>
      </c>
      <c r="B801" s="142" t="s">
        <v>31198</v>
      </c>
      <c r="C801" s="589" t="s">
        <v>25226</v>
      </c>
      <c r="D801" s="590">
        <v>858.28</v>
      </c>
    </row>
    <row r="802" spans="1:4" ht="22.5" outlineLevel="1" x14ac:dyDescent="0.2">
      <c r="A802" s="588">
        <v>90630</v>
      </c>
      <c r="B802" s="142" t="s">
        <v>31199</v>
      </c>
      <c r="C802" s="589" t="s">
        <v>25226</v>
      </c>
      <c r="D802" s="590">
        <v>1583.01</v>
      </c>
    </row>
    <row r="803" spans="1:4" outlineLevel="1" x14ac:dyDescent="0.2">
      <c r="A803" s="588">
        <v>90633</v>
      </c>
      <c r="B803" s="142" t="s">
        <v>31200</v>
      </c>
      <c r="C803" s="589" t="s">
        <v>25226</v>
      </c>
      <c r="D803" s="590">
        <v>126.72</v>
      </c>
    </row>
    <row r="804" spans="1:4" outlineLevel="1" x14ac:dyDescent="0.2">
      <c r="A804" s="588">
        <v>90636</v>
      </c>
      <c r="B804" s="142" t="s">
        <v>31201</v>
      </c>
      <c r="C804" s="589" t="s">
        <v>25226</v>
      </c>
      <c r="D804" s="590">
        <v>260.25</v>
      </c>
    </row>
    <row r="805" spans="1:4" outlineLevel="1" x14ac:dyDescent="0.2">
      <c r="A805" s="588">
        <v>90649</v>
      </c>
      <c r="B805" s="142" t="s">
        <v>31202</v>
      </c>
      <c r="C805" s="589" t="s">
        <v>25226</v>
      </c>
      <c r="D805" s="590">
        <v>8.42</v>
      </c>
    </row>
    <row r="806" spans="1:4" x14ac:dyDescent="0.2">
      <c r="A806" s="588">
        <v>90658</v>
      </c>
      <c r="B806" s="142" t="s">
        <v>31203</v>
      </c>
      <c r="C806" s="589" t="s">
        <v>25226</v>
      </c>
      <c r="D806" s="590">
        <v>41.07</v>
      </c>
    </row>
    <row r="807" spans="1:4" outlineLevel="1" x14ac:dyDescent="0.2">
      <c r="A807" s="588">
        <v>90659</v>
      </c>
      <c r="B807" s="142" t="s">
        <v>31204</v>
      </c>
      <c r="C807" s="589" t="s">
        <v>25226</v>
      </c>
      <c r="D807" s="590">
        <v>60.87</v>
      </c>
    </row>
    <row r="808" spans="1:4" outlineLevel="1" x14ac:dyDescent="0.2">
      <c r="A808" s="588">
        <v>90660</v>
      </c>
      <c r="B808" s="142" t="s">
        <v>31205</v>
      </c>
      <c r="C808" s="589" t="s">
        <v>25226</v>
      </c>
      <c r="D808" s="590">
        <v>90.33</v>
      </c>
    </row>
    <row r="809" spans="1:4" outlineLevel="1" x14ac:dyDescent="0.2">
      <c r="A809" s="588">
        <v>90661</v>
      </c>
      <c r="B809" s="142" t="s">
        <v>31206</v>
      </c>
      <c r="C809" s="589" t="s">
        <v>25226</v>
      </c>
      <c r="D809" s="590">
        <v>646.45000000000005</v>
      </c>
    </row>
    <row r="810" spans="1:4" outlineLevel="1" x14ac:dyDescent="0.2">
      <c r="A810" s="588">
        <v>90662</v>
      </c>
      <c r="B810" s="142" t="s">
        <v>31207</v>
      </c>
      <c r="C810" s="589" t="s">
        <v>25226</v>
      </c>
      <c r="D810" s="590">
        <v>55.31</v>
      </c>
    </row>
    <row r="811" spans="1:4" outlineLevel="1" x14ac:dyDescent="0.2">
      <c r="A811" s="588">
        <v>90663</v>
      </c>
      <c r="B811" s="142" t="s">
        <v>31208</v>
      </c>
      <c r="C811" s="589" t="s">
        <v>25226</v>
      </c>
      <c r="D811" s="590">
        <v>58.71</v>
      </c>
    </row>
    <row r="812" spans="1:4" outlineLevel="1" x14ac:dyDescent="0.2">
      <c r="A812" s="588">
        <v>90664</v>
      </c>
      <c r="B812" s="142" t="s">
        <v>31209</v>
      </c>
      <c r="C812" s="589" t="s">
        <v>25226</v>
      </c>
      <c r="D812" s="590">
        <v>74.569999999999993</v>
      </c>
    </row>
    <row r="813" spans="1:4" outlineLevel="1" x14ac:dyDescent="0.2">
      <c r="A813" s="588">
        <v>90665</v>
      </c>
      <c r="B813" s="142" t="s">
        <v>31210</v>
      </c>
      <c r="C813" s="589" t="s">
        <v>25226</v>
      </c>
      <c r="D813" s="590">
        <v>142.08000000000001</v>
      </c>
    </row>
    <row r="814" spans="1:4" outlineLevel="1" x14ac:dyDescent="0.2">
      <c r="A814" s="588">
        <v>90666</v>
      </c>
      <c r="B814" s="142" t="s">
        <v>31211</v>
      </c>
      <c r="C814" s="589" t="s">
        <v>25226</v>
      </c>
      <c r="D814" s="590">
        <v>192.12</v>
      </c>
    </row>
    <row r="815" spans="1:4" outlineLevel="1" x14ac:dyDescent="0.2">
      <c r="A815" s="588">
        <v>90667</v>
      </c>
      <c r="B815" s="142" t="s">
        <v>31212</v>
      </c>
      <c r="C815" s="589" t="s">
        <v>25226</v>
      </c>
      <c r="D815" s="590">
        <v>282.63</v>
      </c>
    </row>
    <row r="816" spans="1:4" outlineLevel="1" x14ac:dyDescent="0.2">
      <c r="A816" s="588">
        <v>90668</v>
      </c>
      <c r="B816" s="142" t="s">
        <v>31213</v>
      </c>
      <c r="C816" s="589" t="s">
        <v>25226</v>
      </c>
      <c r="D816" s="590">
        <v>1201.4100000000001</v>
      </c>
    </row>
    <row r="817" spans="1:4" outlineLevel="1" x14ac:dyDescent="0.2">
      <c r="A817" s="588">
        <v>90669</v>
      </c>
      <c r="B817" s="142" t="s">
        <v>31214</v>
      </c>
      <c r="C817" s="589" t="s">
        <v>25226</v>
      </c>
      <c r="D817" s="590">
        <v>11.31</v>
      </c>
    </row>
    <row r="818" spans="1:4" outlineLevel="1" x14ac:dyDescent="0.2">
      <c r="A818" s="588">
        <v>90670</v>
      </c>
      <c r="B818" s="142" t="s">
        <v>31215</v>
      </c>
      <c r="C818" s="589" t="s">
        <v>25226</v>
      </c>
      <c r="D818" s="590">
        <v>20.62</v>
      </c>
    </row>
    <row r="819" spans="1:4" x14ac:dyDescent="0.2">
      <c r="A819" s="588">
        <v>90671</v>
      </c>
      <c r="B819" s="142" t="s">
        <v>31216</v>
      </c>
      <c r="C819" s="589" t="s">
        <v>25226</v>
      </c>
      <c r="D819" s="590">
        <v>21.3</v>
      </c>
    </row>
    <row r="820" spans="1:4" outlineLevel="1" x14ac:dyDescent="0.2">
      <c r="A820" s="588">
        <v>90672</v>
      </c>
      <c r="B820" s="142" t="s">
        <v>31217</v>
      </c>
      <c r="C820" s="589" t="s">
        <v>25226</v>
      </c>
      <c r="D820" s="590">
        <v>24.8</v>
      </c>
    </row>
    <row r="821" spans="1:4" outlineLevel="1" x14ac:dyDescent="0.2">
      <c r="A821" s="588">
        <v>90673</v>
      </c>
      <c r="B821" s="142" t="s">
        <v>31218</v>
      </c>
      <c r="C821" s="589" t="s">
        <v>15747</v>
      </c>
      <c r="D821" s="590">
        <v>11.02</v>
      </c>
    </row>
    <row r="822" spans="1:4" outlineLevel="1" x14ac:dyDescent="0.2">
      <c r="A822" s="588">
        <v>90674</v>
      </c>
      <c r="B822" s="142" t="s">
        <v>31219</v>
      </c>
      <c r="C822" s="589" t="s">
        <v>15747</v>
      </c>
      <c r="D822" s="590">
        <v>16.88</v>
      </c>
    </row>
    <row r="823" spans="1:4" outlineLevel="1" x14ac:dyDescent="0.2">
      <c r="A823" s="588">
        <v>90675</v>
      </c>
      <c r="B823" s="142" t="s">
        <v>31220</v>
      </c>
      <c r="C823" s="589" t="s">
        <v>15747</v>
      </c>
      <c r="D823" s="590">
        <v>33.26</v>
      </c>
    </row>
    <row r="824" spans="1:4" outlineLevel="1" x14ac:dyDescent="0.2">
      <c r="A824" s="588">
        <v>90676</v>
      </c>
      <c r="B824" s="142" t="s">
        <v>31221</v>
      </c>
      <c r="C824" s="589" t="s">
        <v>15747</v>
      </c>
      <c r="D824" s="590">
        <v>56.99</v>
      </c>
    </row>
    <row r="825" spans="1:4" outlineLevel="1" x14ac:dyDescent="0.2">
      <c r="A825" s="588">
        <v>90677</v>
      </c>
      <c r="B825" s="142" t="s">
        <v>31222</v>
      </c>
      <c r="C825" s="589" t="s">
        <v>15747</v>
      </c>
      <c r="D825" s="590">
        <v>67.14</v>
      </c>
    </row>
    <row r="826" spans="1:4" outlineLevel="1" x14ac:dyDescent="0.2">
      <c r="A826" s="588">
        <v>90678</v>
      </c>
      <c r="B826" s="142" t="s">
        <v>31223</v>
      </c>
      <c r="C826" s="589" t="s">
        <v>15747</v>
      </c>
      <c r="D826" s="590">
        <v>166.65</v>
      </c>
    </row>
    <row r="827" spans="1:4" outlineLevel="1" x14ac:dyDescent="0.2">
      <c r="A827" s="588">
        <v>90679</v>
      </c>
      <c r="B827" s="142" t="s">
        <v>31224</v>
      </c>
      <c r="C827" s="589" t="s">
        <v>15747</v>
      </c>
      <c r="D827" s="590">
        <v>356.26</v>
      </c>
    </row>
    <row r="828" spans="1:4" outlineLevel="1" x14ac:dyDescent="0.2">
      <c r="A828" s="588">
        <v>90680</v>
      </c>
      <c r="B828" s="142" t="s">
        <v>31225</v>
      </c>
      <c r="C828" s="589" t="s">
        <v>15747</v>
      </c>
      <c r="D828" s="590">
        <v>560.98</v>
      </c>
    </row>
    <row r="829" spans="1:4" outlineLevel="1" x14ac:dyDescent="0.2">
      <c r="A829" s="588">
        <v>90681</v>
      </c>
      <c r="B829" s="142" t="s">
        <v>31226</v>
      </c>
      <c r="C829" s="589" t="s">
        <v>15747</v>
      </c>
      <c r="D829" s="590">
        <v>588.37</v>
      </c>
    </row>
    <row r="830" spans="1:4" outlineLevel="1" x14ac:dyDescent="0.2">
      <c r="A830" s="588">
        <v>90682</v>
      </c>
      <c r="B830" s="142" t="s">
        <v>31227</v>
      </c>
      <c r="C830" s="589" t="s">
        <v>15747</v>
      </c>
      <c r="D830" s="590">
        <v>720.37</v>
      </c>
    </row>
    <row r="831" spans="1:4" outlineLevel="1" x14ac:dyDescent="0.2">
      <c r="A831" s="588">
        <v>90683</v>
      </c>
      <c r="B831" s="142" t="s">
        <v>31228</v>
      </c>
      <c r="C831" s="589" t="s">
        <v>15747</v>
      </c>
      <c r="D831" s="590">
        <v>823.88</v>
      </c>
    </row>
    <row r="832" spans="1:4" ht="22.5" x14ac:dyDescent="0.2">
      <c r="A832" s="588">
        <v>90688</v>
      </c>
      <c r="B832" s="142" t="s">
        <v>31229</v>
      </c>
      <c r="C832" s="589" t="s">
        <v>15719</v>
      </c>
      <c r="D832" s="590">
        <v>273.37</v>
      </c>
    </row>
    <row r="833" spans="1:4" outlineLevel="1" x14ac:dyDescent="0.2">
      <c r="A833" s="588">
        <v>90690</v>
      </c>
      <c r="B833" s="142" t="s">
        <v>31230</v>
      </c>
      <c r="C833" s="589" t="s">
        <v>15747</v>
      </c>
      <c r="D833" s="590">
        <v>5.78</v>
      </c>
    </row>
    <row r="834" spans="1:4" outlineLevel="1" x14ac:dyDescent="0.2">
      <c r="A834" s="588">
        <v>90691</v>
      </c>
      <c r="B834" s="142" t="s">
        <v>31231</v>
      </c>
      <c r="C834" s="589" t="s">
        <v>15747</v>
      </c>
      <c r="D834" s="590">
        <v>9.61</v>
      </c>
    </row>
    <row r="835" spans="1:4" outlineLevel="1" x14ac:dyDescent="0.2">
      <c r="A835" s="588">
        <v>90692</v>
      </c>
      <c r="B835" s="142" t="s">
        <v>31232</v>
      </c>
      <c r="C835" s="589" t="s">
        <v>15747</v>
      </c>
      <c r="D835" s="590">
        <v>14.28</v>
      </c>
    </row>
    <row r="836" spans="1:4" outlineLevel="1" x14ac:dyDescent="0.2">
      <c r="A836" s="588">
        <v>90693</v>
      </c>
      <c r="B836" s="142" t="s">
        <v>31233</v>
      </c>
      <c r="C836" s="589" t="s">
        <v>15747</v>
      </c>
      <c r="D836" s="590">
        <v>18.600000000000001</v>
      </c>
    </row>
    <row r="837" spans="1:4" outlineLevel="1" x14ac:dyDescent="0.2">
      <c r="A837" s="588">
        <v>90694</v>
      </c>
      <c r="B837" s="142" t="s">
        <v>31234</v>
      </c>
      <c r="C837" s="589" t="s">
        <v>15747</v>
      </c>
      <c r="D837" s="590">
        <v>26.03</v>
      </c>
    </row>
    <row r="838" spans="1:4" outlineLevel="1" x14ac:dyDescent="0.2">
      <c r="A838" s="588">
        <v>90695</v>
      </c>
      <c r="B838" s="142" t="s">
        <v>31235</v>
      </c>
      <c r="C838" s="589" t="s">
        <v>15747</v>
      </c>
      <c r="D838" s="590">
        <v>38.799999999999997</v>
      </c>
    </row>
    <row r="839" spans="1:4" outlineLevel="1" x14ac:dyDescent="0.2">
      <c r="A839" s="588">
        <v>90696</v>
      </c>
      <c r="B839" s="142" t="s">
        <v>31236</v>
      </c>
      <c r="C839" s="589" t="s">
        <v>15747</v>
      </c>
      <c r="D839" s="590">
        <v>46.66</v>
      </c>
    </row>
    <row r="840" spans="1:4" outlineLevel="1" x14ac:dyDescent="0.2">
      <c r="A840" s="588">
        <v>90697</v>
      </c>
      <c r="B840" s="142" t="s">
        <v>31237</v>
      </c>
      <c r="C840" s="589" t="s">
        <v>15747</v>
      </c>
      <c r="D840" s="590">
        <v>57.89</v>
      </c>
    </row>
    <row r="841" spans="1:4" outlineLevel="1" x14ac:dyDescent="0.2">
      <c r="A841" s="588">
        <v>90698</v>
      </c>
      <c r="B841" s="142" t="s">
        <v>31238</v>
      </c>
      <c r="C841" s="589" t="s">
        <v>15747</v>
      </c>
      <c r="D841" s="590">
        <v>81.61</v>
      </c>
    </row>
    <row r="842" spans="1:4" outlineLevel="1" x14ac:dyDescent="0.2">
      <c r="A842" s="588">
        <v>90699</v>
      </c>
      <c r="B842" s="142" t="s">
        <v>31239</v>
      </c>
      <c r="C842" s="589" t="s">
        <v>25226</v>
      </c>
      <c r="D842" s="590">
        <v>258.3</v>
      </c>
    </row>
    <row r="843" spans="1:4" outlineLevel="1" x14ac:dyDescent="0.2">
      <c r="A843" s="588">
        <v>90700</v>
      </c>
      <c r="B843" s="142" t="s">
        <v>31240</v>
      </c>
      <c r="C843" s="589" t="s">
        <v>19923</v>
      </c>
      <c r="D843" s="590" t="s">
        <v>19923</v>
      </c>
    </row>
    <row r="844" spans="1:4" outlineLevel="1" x14ac:dyDescent="0.2">
      <c r="A844" s="588">
        <v>90701</v>
      </c>
      <c r="B844" s="142" t="s">
        <v>31241</v>
      </c>
      <c r="C844" s="589" t="s">
        <v>25226</v>
      </c>
      <c r="D844" s="590">
        <v>110.03</v>
      </c>
    </row>
    <row r="845" spans="1:4" x14ac:dyDescent="0.2">
      <c r="A845" s="588">
        <v>90702</v>
      </c>
      <c r="B845" s="142" t="s">
        <v>31242</v>
      </c>
      <c r="C845" s="589" t="s">
        <v>25226</v>
      </c>
      <c r="D845" s="590">
        <v>165.62</v>
      </c>
    </row>
    <row r="846" spans="1:4" outlineLevel="1" x14ac:dyDescent="0.2">
      <c r="A846" s="588">
        <v>90703</v>
      </c>
      <c r="B846" s="142" t="s">
        <v>31243</v>
      </c>
      <c r="C846" s="589" t="s">
        <v>25226</v>
      </c>
      <c r="D846" s="590">
        <v>215.48</v>
      </c>
    </row>
    <row r="847" spans="1:4" x14ac:dyDescent="0.2">
      <c r="A847" s="588">
        <v>90705</v>
      </c>
      <c r="B847" s="142" t="s">
        <v>31244</v>
      </c>
      <c r="C847" s="589" t="s">
        <v>25226</v>
      </c>
      <c r="D847" s="590">
        <v>174.42</v>
      </c>
    </row>
    <row r="848" spans="1:4" outlineLevel="1" x14ac:dyDescent="0.2">
      <c r="A848" s="588">
        <v>90706</v>
      </c>
      <c r="B848" s="142" t="s">
        <v>31245</v>
      </c>
      <c r="C848" s="589" t="s">
        <v>25226</v>
      </c>
      <c r="D848" s="590">
        <v>221.65</v>
      </c>
    </row>
    <row r="849" spans="1:4" x14ac:dyDescent="0.2">
      <c r="A849" s="588">
        <v>90707</v>
      </c>
      <c r="B849" s="142" t="s">
        <v>31246</v>
      </c>
      <c r="C849" s="589" t="s">
        <v>25226</v>
      </c>
      <c r="D849" s="590">
        <v>273.06</v>
      </c>
    </row>
    <row r="850" spans="1:4" outlineLevel="1" x14ac:dyDescent="0.2">
      <c r="A850" s="588">
        <v>90708</v>
      </c>
      <c r="B850" s="142" t="s">
        <v>31247</v>
      </c>
      <c r="C850" s="589" t="s">
        <v>25226</v>
      </c>
      <c r="D850" s="590">
        <v>172.45</v>
      </c>
    </row>
    <row r="851" spans="1:4" x14ac:dyDescent="0.2">
      <c r="A851" s="588">
        <v>90710</v>
      </c>
      <c r="B851" s="142" t="s">
        <v>31248</v>
      </c>
      <c r="C851" s="589" t="s">
        <v>25226</v>
      </c>
      <c r="D851" s="590">
        <v>160.72999999999999</v>
      </c>
    </row>
    <row r="852" spans="1:4" outlineLevel="1" x14ac:dyDescent="0.2">
      <c r="A852" s="588">
        <v>90715</v>
      </c>
      <c r="B852" s="142" t="s">
        <v>31249</v>
      </c>
      <c r="C852" s="589" t="s">
        <v>25226</v>
      </c>
      <c r="D852" s="590">
        <v>121.03</v>
      </c>
    </row>
    <row r="853" spans="1:4" outlineLevel="1" x14ac:dyDescent="0.2">
      <c r="A853" s="588">
        <v>90718</v>
      </c>
      <c r="B853" s="142" t="s">
        <v>31250</v>
      </c>
      <c r="C853" s="589" t="s">
        <v>25226</v>
      </c>
      <c r="D853" s="590">
        <v>172.07</v>
      </c>
    </row>
    <row r="854" spans="1:4" x14ac:dyDescent="0.2">
      <c r="A854" s="588">
        <v>90730</v>
      </c>
      <c r="B854" s="142" t="s">
        <v>31251</v>
      </c>
      <c r="C854" s="589" t="s">
        <v>25226</v>
      </c>
      <c r="D854" s="590">
        <v>196.42</v>
      </c>
    </row>
    <row r="855" spans="1:4" outlineLevel="1" x14ac:dyDescent="0.2">
      <c r="A855" s="588">
        <v>90735</v>
      </c>
      <c r="B855" s="142" t="s">
        <v>31252</v>
      </c>
      <c r="C855" s="589" t="s">
        <v>25226</v>
      </c>
      <c r="D855" s="590">
        <v>123.69</v>
      </c>
    </row>
    <row r="856" spans="1:4" outlineLevel="1" x14ac:dyDescent="0.2">
      <c r="A856" s="588">
        <v>90736</v>
      </c>
      <c r="B856" s="142" t="s">
        <v>31253</v>
      </c>
      <c r="C856" s="589" t="s">
        <v>25226</v>
      </c>
      <c r="D856" s="590">
        <v>179.28</v>
      </c>
    </row>
    <row r="857" spans="1:4" outlineLevel="1" x14ac:dyDescent="0.2">
      <c r="A857" s="588">
        <v>90737</v>
      </c>
      <c r="B857" s="142" t="s">
        <v>31254</v>
      </c>
      <c r="C857" s="589" t="s">
        <v>25226</v>
      </c>
      <c r="D857" s="590">
        <v>229.14</v>
      </c>
    </row>
    <row r="858" spans="1:4" x14ac:dyDescent="0.2">
      <c r="A858" s="588">
        <v>90738</v>
      </c>
      <c r="B858" s="142" t="s">
        <v>31255</v>
      </c>
      <c r="C858" s="589" t="s">
        <v>25226</v>
      </c>
      <c r="D858" s="590">
        <v>288.01</v>
      </c>
    </row>
    <row r="859" spans="1:4" outlineLevel="1" x14ac:dyDescent="0.2">
      <c r="A859" s="588">
        <v>90740</v>
      </c>
      <c r="B859" s="142" t="s">
        <v>31256</v>
      </c>
      <c r="C859" s="589" t="s">
        <v>25226</v>
      </c>
      <c r="D859" s="590">
        <v>174.39</v>
      </c>
    </row>
    <row r="860" spans="1:4" ht="22.5" outlineLevel="1" x14ac:dyDescent="0.2">
      <c r="A860" s="588">
        <v>90741</v>
      </c>
      <c r="B860" s="142" t="s">
        <v>31257</v>
      </c>
      <c r="C860" s="589" t="s">
        <v>25226</v>
      </c>
      <c r="D860" s="590">
        <v>229.57</v>
      </c>
    </row>
    <row r="861" spans="1:4" x14ac:dyDescent="0.2">
      <c r="A861" s="588">
        <v>90745</v>
      </c>
      <c r="B861" s="142" t="s">
        <v>31258</v>
      </c>
      <c r="C861" s="589" t="s">
        <v>25226</v>
      </c>
      <c r="D861" s="590">
        <v>134.69</v>
      </c>
    </row>
    <row r="862" spans="1:4" outlineLevel="1" x14ac:dyDescent="0.2">
      <c r="A862" s="588">
        <v>90750</v>
      </c>
      <c r="B862" s="142" t="s">
        <v>31259</v>
      </c>
      <c r="C862" s="589" t="s">
        <v>25226</v>
      </c>
      <c r="D862" s="590">
        <v>185.73</v>
      </c>
    </row>
    <row r="863" spans="1:4" x14ac:dyDescent="0.2">
      <c r="A863" s="588">
        <v>90755</v>
      </c>
      <c r="B863" s="142" t="s">
        <v>31260</v>
      </c>
      <c r="C863" s="589" t="s">
        <v>25226</v>
      </c>
      <c r="D863" s="590">
        <v>203.28</v>
      </c>
    </row>
    <row r="864" spans="1:4" ht="22.5" outlineLevel="1" x14ac:dyDescent="0.2">
      <c r="A864" s="588">
        <v>90756</v>
      </c>
      <c r="B864" s="142" t="s">
        <v>31261</v>
      </c>
      <c r="C864" s="589" t="s">
        <v>25226</v>
      </c>
      <c r="D864" s="590">
        <v>271.60000000000002</v>
      </c>
    </row>
    <row r="865" spans="1:4" outlineLevel="1" x14ac:dyDescent="0.2">
      <c r="A865" s="588">
        <v>90760</v>
      </c>
      <c r="B865" s="142" t="s">
        <v>31262</v>
      </c>
      <c r="C865" s="589" t="s">
        <v>25226</v>
      </c>
      <c r="D865" s="590">
        <v>112.24</v>
      </c>
    </row>
    <row r="866" spans="1:4" outlineLevel="1" x14ac:dyDescent="0.2">
      <c r="A866" s="588">
        <v>90761</v>
      </c>
      <c r="B866" s="142" t="s">
        <v>31263</v>
      </c>
      <c r="C866" s="589" t="s">
        <v>25226</v>
      </c>
      <c r="D866" s="590">
        <v>168.07</v>
      </c>
    </row>
    <row r="867" spans="1:4" outlineLevel="1" x14ac:dyDescent="0.2">
      <c r="A867" s="588">
        <v>90770</v>
      </c>
      <c r="B867" s="142" t="s">
        <v>31264</v>
      </c>
      <c r="C867" s="589" t="s">
        <v>25226</v>
      </c>
      <c r="D867" s="590">
        <v>169.84</v>
      </c>
    </row>
    <row r="868" spans="1:4" outlineLevel="1" x14ac:dyDescent="0.2">
      <c r="A868" s="588">
        <v>90775</v>
      </c>
      <c r="B868" s="142" t="s">
        <v>31265</v>
      </c>
      <c r="C868" s="589" t="s">
        <v>25226</v>
      </c>
      <c r="D868" s="590">
        <v>191.62</v>
      </c>
    </row>
    <row r="869" spans="1:4" x14ac:dyDescent="0.2">
      <c r="A869" s="588">
        <v>90776</v>
      </c>
      <c r="B869" s="142" t="s">
        <v>31266</v>
      </c>
      <c r="C869" s="589" t="s">
        <v>25226</v>
      </c>
      <c r="D869" s="590">
        <v>137.32</v>
      </c>
    </row>
    <row r="870" spans="1:4" outlineLevel="1" x14ac:dyDescent="0.2">
      <c r="A870" s="588">
        <v>90780</v>
      </c>
      <c r="B870" s="142" t="s">
        <v>31267</v>
      </c>
      <c r="C870" s="589" t="s">
        <v>25226</v>
      </c>
      <c r="D870" s="590">
        <v>297.95999999999998</v>
      </c>
    </row>
    <row r="871" spans="1:4" x14ac:dyDescent="0.2">
      <c r="A871" s="588">
        <v>90785</v>
      </c>
      <c r="B871" s="142" t="s">
        <v>31268</v>
      </c>
      <c r="C871" s="589" t="s">
        <v>25226</v>
      </c>
      <c r="D871" s="590">
        <v>198.49</v>
      </c>
    </row>
    <row r="872" spans="1:4" outlineLevel="1" x14ac:dyDescent="0.2">
      <c r="A872" s="588">
        <v>90790</v>
      </c>
      <c r="B872" s="142" t="s">
        <v>31269</v>
      </c>
      <c r="C872" s="589" t="s">
        <v>25226</v>
      </c>
      <c r="D872" s="590">
        <v>177.69</v>
      </c>
    </row>
    <row r="873" spans="1:4" x14ac:dyDescent="0.2">
      <c r="A873" s="588">
        <v>90795</v>
      </c>
      <c r="B873" s="142" t="s">
        <v>31270</v>
      </c>
      <c r="C873" s="589" t="s">
        <v>25226</v>
      </c>
      <c r="D873" s="590">
        <v>201.16</v>
      </c>
    </row>
    <row r="874" spans="1:4" outlineLevel="1" x14ac:dyDescent="0.2">
      <c r="A874" s="588">
        <v>90800</v>
      </c>
      <c r="B874" s="142" t="s">
        <v>3846</v>
      </c>
      <c r="C874" s="589" t="s">
        <v>19923</v>
      </c>
      <c r="D874" s="590" t="s">
        <v>19923</v>
      </c>
    </row>
    <row r="875" spans="1:4" x14ac:dyDescent="0.2">
      <c r="A875" s="588">
        <v>90810</v>
      </c>
      <c r="B875" s="142" t="s">
        <v>31271</v>
      </c>
      <c r="C875" s="589" t="s">
        <v>25226</v>
      </c>
      <c r="D875" s="590">
        <v>23.61</v>
      </c>
    </row>
    <row r="876" spans="1:4" outlineLevel="1" x14ac:dyDescent="0.2">
      <c r="A876" s="588">
        <v>90811</v>
      </c>
      <c r="B876" s="142" t="s">
        <v>31272</v>
      </c>
      <c r="C876" s="589" t="s">
        <v>25226</v>
      </c>
      <c r="D876" s="590">
        <v>20.73</v>
      </c>
    </row>
    <row r="877" spans="1:4" outlineLevel="1" x14ac:dyDescent="0.2">
      <c r="A877" s="588">
        <v>90812</v>
      </c>
      <c r="B877" s="142" t="s">
        <v>31273</v>
      </c>
      <c r="C877" s="589" t="s">
        <v>25226</v>
      </c>
      <c r="D877" s="590">
        <v>55.86</v>
      </c>
    </row>
    <row r="878" spans="1:4" outlineLevel="1" x14ac:dyDescent="0.2">
      <c r="A878" s="588">
        <v>90813</v>
      </c>
      <c r="B878" s="142" t="s">
        <v>31274</v>
      </c>
      <c r="C878" s="589" t="s">
        <v>25226</v>
      </c>
      <c r="D878" s="590">
        <v>56.68</v>
      </c>
    </row>
    <row r="879" spans="1:4" outlineLevel="1" x14ac:dyDescent="0.2">
      <c r="A879" s="588">
        <v>90814</v>
      </c>
      <c r="B879" s="142" t="s">
        <v>31275</v>
      </c>
      <c r="C879" s="589" t="s">
        <v>25226</v>
      </c>
      <c r="D879" s="590">
        <v>79.05</v>
      </c>
    </row>
    <row r="880" spans="1:4" x14ac:dyDescent="0.2">
      <c r="A880" s="588">
        <v>90815</v>
      </c>
      <c r="B880" s="142" t="s">
        <v>31276</v>
      </c>
      <c r="C880" s="589" t="s">
        <v>25226</v>
      </c>
      <c r="D880" s="590">
        <v>77.59</v>
      </c>
    </row>
    <row r="881" spans="1:4" outlineLevel="1" x14ac:dyDescent="0.2">
      <c r="A881" s="588">
        <v>90816</v>
      </c>
      <c r="B881" s="142" t="s">
        <v>31277</v>
      </c>
      <c r="C881" s="589" t="s">
        <v>25226</v>
      </c>
      <c r="D881" s="590">
        <v>87.64</v>
      </c>
    </row>
    <row r="882" spans="1:4" outlineLevel="1" x14ac:dyDescent="0.2">
      <c r="A882" s="588">
        <v>90817</v>
      </c>
      <c r="B882" s="142" t="s">
        <v>31278</v>
      </c>
      <c r="C882" s="589" t="s">
        <v>25226</v>
      </c>
      <c r="D882" s="590">
        <v>164.82</v>
      </c>
    </row>
    <row r="883" spans="1:4" outlineLevel="1" x14ac:dyDescent="0.2">
      <c r="A883" s="588">
        <v>90818</v>
      </c>
      <c r="B883" s="142" t="s">
        <v>31279</v>
      </c>
      <c r="C883" s="589" t="s">
        <v>25226</v>
      </c>
      <c r="D883" s="590">
        <v>158.52000000000001</v>
      </c>
    </row>
    <row r="884" spans="1:4" outlineLevel="1" x14ac:dyDescent="0.2">
      <c r="A884" s="588">
        <v>90819</v>
      </c>
      <c r="B884" s="142" t="s">
        <v>31280</v>
      </c>
      <c r="C884" s="589" t="s">
        <v>25226</v>
      </c>
      <c r="D884" s="590">
        <v>55.23</v>
      </c>
    </row>
    <row r="885" spans="1:4" outlineLevel="1" x14ac:dyDescent="0.2">
      <c r="A885" s="588">
        <v>90820</v>
      </c>
      <c r="B885" s="142" t="s">
        <v>31281</v>
      </c>
      <c r="C885" s="589" t="s">
        <v>25226</v>
      </c>
      <c r="D885" s="590">
        <v>111.49</v>
      </c>
    </row>
    <row r="886" spans="1:4" outlineLevel="1" x14ac:dyDescent="0.2">
      <c r="A886" s="588">
        <v>90821</v>
      </c>
      <c r="B886" s="142" t="s">
        <v>31282</v>
      </c>
      <c r="C886" s="589" t="s">
        <v>25226</v>
      </c>
      <c r="D886" s="590">
        <v>21539.39</v>
      </c>
    </row>
    <row r="887" spans="1:4" x14ac:dyDescent="0.2">
      <c r="A887" s="588">
        <v>90822</v>
      </c>
      <c r="B887" s="142" t="s">
        <v>31283</v>
      </c>
      <c r="C887" s="589" t="s">
        <v>25226</v>
      </c>
      <c r="D887" s="590">
        <v>21804.77</v>
      </c>
    </row>
    <row r="888" spans="1:4" outlineLevel="1" x14ac:dyDescent="0.2">
      <c r="A888" s="588">
        <v>90823</v>
      </c>
      <c r="B888" s="142" t="s">
        <v>31284</v>
      </c>
      <c r="C888" s="589" t="s">
        <v>25226</v>
      </c>
      <c r="D888" s="590">
        <v>23497.21</v>
      </c>
    </row>
    <row r="889" spans="1:4" outlineLevel="1" x14ac:dyDescent="0.2">
      <c r="A889" s="588">
        <v>90824</v>
      </c>
      <c r="B889" s="142" t="s">
        <v>31285</v>
      </c>
      <c r="C889" s="589" t="s">
        <v>25226</v>
      </c>
      <c r="D889" s="590">
        <v>24979.8</v>
      </c>
    </row>
    <row r="890" spans="1:4" outlineLevel="1" x14ac:dyDescent="0.2">
      <c r="A890" s="588">
        <v>90825</v>
      </c>
      <c r="B890" s="142" t="s">
        <v>31286</v>
      </c>
      <c r="C890" s="589" t="s">
        <v>25226</v>
      </c>
      <c r="D890" s="590">
        <v>30666.95</v>
      </c>
    </row>
    <row r="891" spans="1:4" x14ac:dyDescent="0.2">
      <c r="A891" s="588">
        <v>90826</v>
      </c>
      <c r="B891" s="142" t="s">
        <v>31287</v>
      </c>
      <c r="C891" s="589" t="s">
        <v>25226</v>
      </c>
      <c r="D891" s="590">
        <v>43386.42</v>
      </c>
    </row>
    <row r="892" spans="1:4" outlineLevel="1" x14ac:dyDescent="0.2">
      <c r="A892" s="588">
        <v>90827</v>
      </c>
      <c r="B892" s="142" t="s">
        <v>31288</v>
      </c>
      <c r="C892" s="589" t="s">
        <v>25226</v>
      </c>
      <c r="D892" s="590">
        <v>54306.86</v>
      </c>
    </row>
    <row r="893" spans="1:4" outlineLevel="1" x14ac:dyDescent="0.2">
      <c r="A893" s="588">
        <v>90828</v>
      </c>
      <c r="B893" s="142" t="s">
        <v>31289</v>
      </c>
      <c r="C893" s="589" t="s">
        <v>25226</v>
      </c>
      <c r="D893" s="590">
        <v>774.73</v>
      </c>
    </row>
    <row r="894" spans="1:4" outlineLevel="1" x14ac:dyDescent="0.2">
      <c r="A894" s="588">
        <v>90829</v>
      </c>
      <c r="B894" s="142" t="s">
        <v>31290</v>
      </c>
      <c r="C894" s="589" t="s">
        <v>25226</v>
      </c>
      <c r="D894" s="590">
        <v>850.71</v>
      </c>
    </row>
    <row r="895" spans="1:4" ht="22.5" x14ac:dyDescent="0.2">
      <c r="A895" s="588">
        <v>90831</v>
      </c>
      <c r="B895" s="142" t="s">
        <v>31291</v>
      </c>
      <c r="C895" s="589" t="s">
        <v>25226</v>
      </c>
      <c r="D895" s="590">
        <v>911.34</v>
      </c>
    </row>
    <row r="896" spans="1:4" ht="22.5" outlineLevel="1" x14ac:dyDescent="0.2">
      <c r="A896" s="588">
        <v>90833</v>
      </c>
      <c r="B896" s="142" t="s">
        <v>31292</v>
      </c>
      <c r="C896" s="589" t="s">
        <v>25226</v>
      </c>
      <c r="D896" s="590">
        <v>2009.46</v>
      </c>
    </row>
    <row r="897" spans="1:4" ht="22.5" x14ac:dyDescent="0.2">
      <c r="A897" s="588">
        <v>90835</v>
      </c>
      <c r="B897" s="142" t="s">
        <v>31293</v>
      </c>
      <c r="C897" s="589" t="s">
        <v>25226</v>
      </c>
      <c r="D897" s="590">
        <v>5250.57</v>
      </c>
    </row>
    <row r="898" spans="1:4" ht="22.5" outlineLevel="1" x14ac:dyDescent="0.2">
      <c r="A898" s="588">
        <v>90837</v>
      </c>
      <c r="B898" s="142" t="s">
        <v>31294</v>
      </c>
      <c r="C898" s="589" t="s">
        <v>25226</v>
      </c>
      <c r="D898" s="590">
        <v>5193.74</v>
      </c>
    </row>
    <row r="899" spans="1:4" ht="22.5" x14ac:dyDescent="0.2">
      <c r="A899" s="588">
        <v>90846</v>
      </c>
      <c r="B899" s="142" t="s">
        <v>31295</v>
      </c>
      <c r="C899" s="589" t="s">
        <v>25226</v>
      </c>
      <c r="D899" s="590">
        <v>836.38</v>
      </c>
    </row>
    <row r="900" spans="1:4" ht="22.5" outlineLevel="1" x14ac:dyDescent="0.2">
      <c r="A900" s="588">
        <v>90847</v>
      </c>
      <c r="B900" s="142" t="s">
        <v>31296</v>
      </c>
      <c r="C900" s="589" t="s">
        <v>25226</v>
      </c>
      <c r="D900" s="590">
        <v>836.38</v>
      </c>
    </row>
    <row r="901" spans="1:4" ht="22.5" x14ac:dyDescent="0.2">
      <c r="A901" s="588">
        <v>90848</v>
      </c>
      <c r="B901" s="142" t="s">
        <v>31297</v>
      </c>
      <c r="C901" s="589" t="s">
        <v>25226</v>
      </c>
      <c r="D901" s="590">
        <v>836.38</v>
      </c>
    </row>
    <row r="902" spans="1:4" ht="22.5" outlineLevel="1" x14ac:dyDescent="0.2">
      <c r="A902" s="588">
        <v>90850</v>
      </c>
      <c r="B902" s="142" t="s">
        <v>31298</v>
      </c>
      <c r="C902" s="589" t="s">
        <v>25226</v>
      </c>
      <c r="D902" s="590">
        <v>1591.15</v>
      </c>
    </row>
    <row r="903" spans="1:4" ht="22.5" x14ac:dyDescent="0.2">
      <c r="A903" s="588">
        <v>90852</v>
      </c>
      <c r="B903" s="142" t="s">
        <v>31299</v>
      </c>
      <c r="C903" s="589" t="s">
        <v>25226</v>
      </c>
      <c r="D903" s="590">
        <v>1573.94</v>
      </c>
    </row>
    <row r="904" spans="1:4" ht="22.5" outlineLevel="1" x14ac:dyDescent="0.2">
      <c r="A904" s="588">
        <v>90853</v>
      </c>
      <c r="B904" s="142" t="s">
        <v>31300</v>
      </c>
      <c r="C904" s="589" t="s">
        <v>25226</v>
      </c>
      <c r="D904" s="590">
        <v>1921.59</v>
      </c>
    </row>
    <row r="905" spans="1:4" ht="22.5" x14ac:dyDescent="0.2">
      <c r="A905" s="588">
        <v>90855</v>
      </c>
      <c r="B905" s="142" t="s">
        <v>31301</v>
      </c>
      <c r="C905" s="589" t="s">
        <v>25226</v>
      </c>
      <c r="D905" s="590">
        <v>1956.44</v>
      </c>
    </row>
    <row r="906" spans="1:4" ht="22.5" outlineLevel="1" x14ac:dyDescent="0.2">
      <c r="A906" s="588">
        <v>90856</v>
      </c>
      <c r="B906" s="142" t="s">
        <v>31302</v>
      </c>
      <c r="C906" s="589" t="s">
        <v>25226</v>
      </c>
      <c r="D906" s="590">
        <v>4503.43</v>
      </c>
    </row>
    <row r="907" spans="1:4" ht="22.5" x14ac:dyDescent="0.2">
      <c r="A907" s="588">
        <v>90858</v>
      </c>
      <c r="B907" s="142" t="s">
        <v>31303</v>
      </c>
      <c r="C907" s="589" t="s">
        <v>25226</v>
      </c>
      <c r="D907" s="590">
        <v>4011.16</v>
      </c>
    </row>
    <row r="908" spans="1:4" ht="22.5" outlineLevel="1" x14ac:dyDescent="0.2">
      <c r="A908" s="588">
        <v>90880</v>
      </c>
      <c r="B908" s="142" t="s">
        <v>31304</v>
      </c>
      <c r="C908" s="589" t="s">
        <v>25226</v>
      </c>
      <c r="D908" s="590">
        <v>503.82</v>
      </c>
    </row>
    <row r="909" spans="1:4" ht="22.5" outlineLevel="1" x14ac:dyDescent="0.2">
      <c r="A909" s="588">
        <v>90881</v>
      </c>
      <c r="B909" s="142" t="s">
        <v>31305</v>
      </c>
      <c r="C909" s="589" t="s">
        <v>25226</v>
      </c>
      <c r="D909" s="590">
        <v>471.34</v>
      </c>
    </row>
    <row r="910" spans="1:4" ht="22.5" outlineLevel="1" x14ac:dyDescent="0.2">
      <c r="A910" s="588">
        <v>90882</v>
      </c>
      <c r="B910" s="142" t="s">
        <v>31306</v>
      </c>
      <c r="C910" s="589" t="s">
        <v>25226</v>
      </c>
      <c r="D910" s="590">
        <v>548.84</v>
      </c>
    </row>
    <row r="911" spans="1:4" ht="22.5" outlineLevel="1" x14ac:dyDescent="0.2">
      <c r="A911" s="588">
        <v>90883</v>
      </c>
      <c r="B911" s="142" t="s">
        <v>31307</v>
      </c>
      <c r="C911" s="589" t="s">
        <v>25226</v>
      </c>
      <c r="D911" s="590">
        <v>487.46</v>
      </c>
    </row>
    <row r="912" spans="1:4" ht="22.5" x14ac:dyDescent="0.2">
      <c r="A912" s="588">
        <v>90885</v>
      </c>
      <c r="B912" s="142" t="s">
        <v>31308</v>
      </c>
      <c r="C912" s="589" t="s">
        <v>25226</v>
      </c>
      <c r="D912" s="590">
        <v>623.91999999999996</v>
      </c>
    </row>
    <row r="913" spans="1:4" ht="22.5" outlineLevel="1" x14ac:dyDescent="0.2">
      <c r="A913" s="588">
        <v>90886</v>
      </c>
      <c r="B913" s="142" t="s">
        <v>31309</v>
      </c>
      <c r="C913" s="589" t="s">
        <v>25226</v>
      </c>
      <c r="D913" s="590">
        <v>679.09</v>
      </c>
    </row>
    <row r="914" spans="1:4" ht="22.5" outlineLevel="1" x14ac:dyDescent="0.2">
      <c r="A914" s="588">
        <v>90890</v>
      </c>
      <c r="B914" s="142" t="s">
        <v>31310</v>
      </c>
      <c r="C914" s="589" t="s">
        <v>25226</v>
      </c>
      <c r="D914" s="590">
        <v>908.73</v>
      </c>
    </row>
    <row r="915" spans="1:4" outlineLevel="1" x14ac:dyDescent="0.2">
      <c r="A915" s="588">
        <v>90900</v>
      </c>
      <c r="B915" s="142" t="s">
        <v>31311</v>
      </c>
      <c r="C915" s="589" t="s">
        <v>19923</v>
      </c>
      <c r="D915" s="590" t="s">
        <v>19923</v>
      </c>
    </row>
    <row r="916" spans="1:4" ht="33.75" outlineLevel="1" x14ac:dyDescent="0.2">
      <c r="A916" s="588">
        <v>90932</v>
      </c>
      <c r="B916" s="142" t="s">
        <v>31312</v>
      </c>
      <c r="C916" s="589" t="s">
        <v>25226</v>
      </c>
      <c r="D916" s="590">
        <v>460.17</v>
      </c>
    </row>
    <row r="917" spans="1:4" x14ac:dyDescent="0.2">
      <c r="A917" s="588">
        <v>90935</v>
      </c>
      <c r="B917" s="142" t="s">
        <v>31313</v>
      </c>
      <c r="C917" s="589" t="s">
        <v>25226</v>
      </c>
      <c r="D917" s="590">
        <v>376.36</v>
      </c>
    </row>
    <row r="918" spans="1:4" outlineLevel="1" x14ac:dyDescent="0.2">
      <c r="A918" s="588">
        <v>90936</v>
      </c>
      <c r="B918" s="142" t="s">
        <v>31314</v>
      </c>
      <c r="C918" s="589" t="s">
        <v>25226</v>
      </c>
      <c r="D918" s="590">
        <v>527.37</v>
      </c>
    </row>
    <row r="919" spans="1:4" outlineLevel="1" x14ac:dyDescent="0.2">
      <c r="A919" s="588">
        <v>90937</v>
      </c>
      <c r="B919" s="142" t="s">
        <v>31315</v>
      </c>
      <c r="C919" s="589" t="s">
        <v>25226</v>
      </c>
      <c r="D919" s="590">
        <v>275.64999999999998</v>
      </c>
    </row>
    <row r="920" spans="1:4" outlineLevel="1" x14ac:dyDescent="0.2">
      <c r="A920" s="588">
        <v>90938</v>
      </c>
      <c r="B920" s="142" t="s">
        <v>31316</v>
      </c>
      <c r="C920" s="589" t="s">
        <v>25226</v>
      </c>
      <c r="D920" s="590">
        <v>277.17</v>
      </c>
    </row>
    <row r="921" spans="1:4" outlineLevel="1" x14ac:dyDescent="0.2">
      <c r="A921" s="588">
        <v>90939</v>
      </c>
      <c r="B921" s="142" t="s">
        <v>31317</v>
      </c>
      <c r="C921" s="589" t="s">
        <v>25226</v>
      </c>
      <c r="D921" s="590">
        <v>367.16</v>
      </c>
    </row>
    <row r="922" spans="1:4" x14ac:dyDescent="0.2">
      <c r="A922" s="588">
        <v>90943</v>
      </c>
      <c r="B922" s="142" t="s">
        <v>31318</v>
      </c>
      <c r="C922" s="589" t="s">
        <v>25226</v>
      </c>
      <c r="D922" s="590">
        <v>230.3</v>
      </c>
    </row>
    <row r="923" spans="1:4" ht="22.5" outlineLevel="1" x14ac:dyDescent="0.2">
      <c r="A923" s="588">
        <v>90944</v>
      </c>
      <c r="B923" s="142" t="s">
        <v>31319</v>
      </c>
      <c r="C923" s="589" t="s">
        <v>25226</v>
      </c>
      <c r="D923" s="590">
        <v>254.83</v>
      </c>
    </row>
    <row r="924" spans="1:4" ht="22.5" outlineLevel="1" x14ac:dyDescent="0.2">
      <c r="A924" s="588">
        <v>90950</v>
      </c>
      <c r="B924" s="142" t="s">
        <v>31320</v>
      </c>
      <c r="C924" s="589" t="s">
        <v>25226</v>
      </c>
      <c r="D924" s="590">
        <v>217.56</v>
      </c>
    </row>
    <row r="925" spans="1:4" ht="22.5" outlineLevel="1" x14ac:dyDescent="0.2">
      <c r="A925" s="588">
        <v>90951</v>
      </c>
      <c r="B925" s="142" t="s">
        <v>31321</v>
      </c>
      <c r="C925" s="589" t="s">
        <v>25226</v>
      </c>
      <c r="D925" s="590">
        <v>208.88</v>
      </c>
    </row>
    <row r="926" spans="1:4" ht="22.5" outlineLevel="1" x14ac:dyDescent="0.2">
      <c r="A926" s="588">
        <v>90952</v>
      </c>
      <c r="B926" s="142" t="s">
        <v>31322</v>
      </c>
      <c r="C926" s="589" t="s">
        <v>25226</v>
      </c>
      <c r="D926" s="590">
        <v>225.92</v>
      </c>
    </row>
    <row r="927" spans="1:4" ht="22.5" x14ac:dyDescent="0.2">
      <c r="A927" s="588">
        <v>90953</v>
      </c>
      <c r="B927" s="142" t="s">
        <v>31323</v>
      </c>
      <c r="C927" s="589" t="s">
        <v>25226</v>
      </c>
      <c r="D927" s="590">
        <v>217.24</v>
      </c>
    </row>
    <row r="928" spans="1:4" ht="45" outlineLevel="1" x14ac:dyDescent="0.2">
      <c r="A928" s="588">
        <v>90954</v>
      </c>
      <c r="B928" s="142" t="s">
        <v>31324</v>
      </c>
      <c r="C928" s="589" t="s">
        <v>25226</v>
      </c>
      <c r="D928" s="590">
        <v>170.31</v>
      </c>
    </row>
    <row r="929" spans="1:4" ht="45" outlineLevel="1" x14ac:dyDescent="0.2">
      <c r="A929" s="588">
        <v>90955</v>
      </c>
      <c r="B929" s="142" t="s">
        <v>31325</v>
      </c>
      <c r="C929" s="589" t="s">
        <v>25226</v>
      </c>
      <c r="D929" s="590">
        <v>219.12</v>
      </c>
    </row>
    <row r="930" spans="1:4" ht="22.5" outlineLevel="1" x14ac:dyDescent="0.2">
      <c r="A930" s="588">
        <v>90957</v>
      </c>
      <c r="B930" s="142" t="s">
        <v>31326</v>
      </c>
      <c r="C930" s="589" t="s">
        <v>25226</v>
      </c>
      <c r="D930" s="590">
        <v>414.25</v>
      </c>
    </row>
    <row r="931" spans="1:4" ht="22.5" outlineLevel="1" x14ac:dyDescent="0.2">
      <c r="A931" s="588">
        <v>90967</v>
      </c>
      <c r="B931" s="142" t="s">
        <v>31327</v>
      </c>
      <c r="C931" s="589" t="s">
        <v>25226</v>
      </c>
      <c r="D931" s="590">
        <v>143.75</v>
      </c>
    </row>
    <row r="932" spans="1:4" ht="22.5" x14ac:dyDescent="0.2">
      <c r="A932" s="588">
        <v>90969</v>
      </c>
      <c r="B932" s="142" t="s">
        <v>31328</v>
      </c>
      <c r="C932" s="589" t="s">
        <v>25226</v>
      </c>
      <c r="D932" s="590">
        <v>183.04</v>
      </c>
    </row>
    <row r="933" spans="1:4" outlineLevel="1" x14ac:dyDescent="0.2">
      <c r="A933" s="588">
        <v>90971</v>
      </c>
      <c r="B933" s="142" t="s">
        <v>31329</v>
      </c>
      <c r="C933" s="589" t="s">
        <v>25226</v>
      </c>
      <c r="D933" s="590">
        <v>132.49</v>
      </c>
    </row>
    <row r="934" spans="1:4" outlineLevel="1" x14ac:dyDescent="0.2">
      <c r="A934" s="588">
        <v>90972</v>
      </c>
      <c r="B934" s="142" t="s">
        <v>31330</v>
      </c>
      <c r="C934" s="589" t="s">
        <v>25226</v>
      </c>
      <c r="D934" s="590">
        <v>157.38</v>
      </c>
    </row>
    <row r="935" spans="1:4" outlineLevel="1" x14ac:dyDescent="0.2">
      <c r="A935" s="588">
        <v>90974</v>
      </c>
      <c r="B935" s="142" t="s">
        <v>31331</v>
      </c>
      <c r="C935" s="589" t="s">
        <v>25226</v>
      </c>
      <c r="D935" s="590">
        <v>147.30000000000001</v>
      </c>
    </row>
    <row r="936" spans="1:4" outlineLevel="1" x14ac:dyDescent="0.2">
      <c r="A936" s="588">
        <v>90975</v>
      </c>
      <c r="B936" s="142" t="s">
        <v>31332</v>
      </c>
      <c r="C936" s="589" t="s">
        <v>25226</v>
      </c>
      <c r="D936" s="590">
        <v>175.95</v>
      </c>
    </row>
    <row r="937" spans="1:4" ht="22.5" x14ac:dyDescent="0.2">
      <c r="A937" s="588">
        <v>90976</v>
      </c>
      <c r="B937" s="142" t="s">
        <v>31333</v>
      </c>
      <c r="C937" s="589" t="s">
        <v>25226</v>
      </c>
      <c r="D937" s="590">
        <v>221.19</v>
      </c>
    </row>
    <row r="938" spans="1:4" ht="22.5" outlineLevel="1" x14ac:dyDescent="0.2">
      <c r="A938" s="588">
        <v>90978</v>
      </c>
      <c r="B938" s="142" t="s">
        <v>31334</v>
      </c>
      <c r="C938" s="589" t="s">
        <v>25226</v>
      </c>
      <c r="D938" s="590">
        <v>168.28</v>
      </c>
    </row>
    <row r="939" spans="1:4" ht="22.5" outlineLevel="1" x14ac:dyDescent="0.2">
      <c r="A939" s="588">
        <v>90979</v>
      </c>
      <c r="B939" s="142" t="s">
        <v>31335</v>
      </c>
      <c r="C939" s="589" t="s">
        <v>25226</v>
      </c>
      <c r="D939" s="590">
        <v>200.81</v>
      </c>
    </row>
    <row r="940" spans="1:4" ht="45" outlineLevel="1" x14ac:dyDescent="0.2">
      <c r="A940" s="588">
        <v>90987</v>
      </c>
      <c r="B940" s="142" t="s">
        <v>31336</v>
      </c>
      <c r="C940" s="589" t="s">
        <v>25226</v>
      </c>
      <c r="D940" s="590">
        <v>149.49</v>
      </c>
    </row>
    <row r="941" spans="1:4" ht="45" outlineLevel="1" x14ac:dyDescent="0.2">
      <c r="A941" s="588">
        <v>90988</v>
      </c>
      <c r="B941" s="142" t="s">
        <v>31337</v>
      </c>
      <c r="C941" s="589" t="s">
        <v>25226</v>
      </c>
      <c r="D941" s="590">
        <v>215.99</v>
      </c>
    </row>
    <row r="942" spans="1:4" x14ac:dyDescent="0.2">
      <c r="A942" s="588">
        <v>90991</v>
      </c>
      <c r="B942" s="142" t="s">
        <v>31338</v>
      </c>
      <c r="C942" s="589" t="s">
        <v>25226</v>
      </c>
      <c r="D942" s="590">
        <v>231.22</v>
      </c>
    </row>
    <row r="943" spans="1:4" outlineLevel="1" x14ac:dyDescent="0.2">
      <c r="A943" s="588">
        <v>90992</v>
      </c>
      <c r="B943" s="142" t="s">
        <v>31339</v>
      </c>
      <c r="C943" s="589" t="s">
        <v>25226</v>
      </c>
      <c r="D943" s="590">
        <v>284.43</v>
      </c>
    </row>
    <row r="944" spans="1:4" outlineLevel="1" x14ac:dyDescent="0.2">
      <c r="A944" s="588">
        <v>90993</v>
      </c>
      <c r="B944" s="142" t="s">
        <v>31340</v>
      </c>
      <c r="C944" s="589" t="s">
        <v>25226</v>
      </c>
      <c r="D944" s="590">
        <v>151.77000000000001</v>
      </c>
    </row>
    <row r="945" spans="1:4" outlineLevel="1" x14ac:dyDescent="0.2">
      <c r="A945" s="588">
        <v>90994</v>
      </c>
      <c r="B945" s="142" t="s">
        <v>31341</v>
      </c>
      <c r="C945" s="589" t="s">
        <v>25226</v>
      </c>
      <c r="D945" s="590">
        <v>185.65</v>
      </c>
    </row>
    <row r="946" spans="1:4" outlineLevel="1" x14ac:dyDescent="0.2">
      <c r="A946" s="588">
        <v>90995</v>
      </c>
      <c r="B946" s="142" t="s">
        <v>31342</v>
      </c>
      <c r="C946" s="589" t="s">
        <v>25226</v>
      </c>
      <c r="D946" s="590">
        <v>180.16</v>
      </c>
    </row>
    <row r="947" spans="1:4" x14ac:dyDescent="0.2">
      <c r="A947" s="588">
        <v>90996</v>
      </c>
      <c r="B947" s="142" t="s">
        <v>31343</v>
      </c>
      <c r="C947" s="589" t="s">
        <v>25226</v>
      </c>
      <c r="D947" s="590">
        <v>238.04</v>
      </c>
    </row>
    <row r="948" spans="1:4" outlineLevel="1" x14ac:dyDescent="0.2">
      <c r="A948" s="588">
        <v>91000</v>
      </c>
      <c r="B948" s="142" t="s">
        <v>31344</v>
      </c>
      <c r="C948" s="589" t="s">
        <v>19923</v>
      </c>
      <c r="D948" s="590" t="s">
        <v>19923</v>
      </c>
    </row>
    <row r="949" spans="1:4" outlineLevel="1" x14ac:dyDescent="0.2">
      <c r="A949" s="588">
        <v>91023</v>
      </c>
      <c r="B949" s="142" t="s">
        <v>31345</v>
      </c>
      <c r="C949" s="589" t="s">
        <v>25226</v>
      </c>
      <c r="D949" s="590">
        <v>221.44</v>
      </c>
    </row>
    <row r="950" spans="1:4" outlineLevel="1" x14ac:dyDescent="0.2">
      <c r="A950" s="588">
        <v>91024</v>
      </c>
      <c r="B950" s="142" t="s">
        <v>31346</v>
      </c>
      <c r="C950" s="589" t="s">
        <v>25226</v>
      </c>
      <c r="D950" s="590">
        <v>578.83000000000004</v>
      </c>
    </row>
    <row r="951" spans="1:4" outlineLevel="1" x14ac:dyDescent="0.2">
      <c r="A951" s="588">
        <v>91027</v>
      </c>
      <c r="B951" s="142" t="s">
        <v>31347</v>
      </c>
      <c r="C951" s="589" t="s">
        <v>25226</v>
      </c>
      <c r="D951" s="590">
        <v>231.99</v>
      </c>
    </row>
    <row r="952" spans="1:4" ht="22.5" x14ac:dyDescent="0.2">
      <c r="A952" s="588">
        <v>91028</v>
      </c>
      <c r="B952" s="142" t="s">
        <v>31348</v>
      </c>
      <c r="C952" s="589" t="s">
        <v>25226</v>
      </c>
      <c r="D952" s="590">
        <v>74.66</v>
      </c>
    </row>
    <row r="953" spans="1:4" outlineLevel="1" x14ac:dyDescent="0.2">
      <c r="A953" s="588">
        <v>91031</v>
      </c>
      <c r="B953" s="142" t="s">
        <v>31349</v>
      </c>
      <c r="C953" s="589" t="s">
        <v>25226</v>
      </c>
      <c r="D953" s="590">
        <v>228.34</v>
      </c>
    </row>
    <row r="954" spans="1:4" outlineLevel="1" x14ac:dyDescent="0.2">
      <c r="A954" s="588">
        <v>91050</v>
      </c>
      <c r="B954" s="142" t="s">
        <v>31350</v>
      </c>
      <c r="C954" s="589" t="s">
        <v>25226</v>
      </c>
      <c r="D954" s="590">
        <v>952.13</v>
      </c>
    </row>
    <row r="955" spans="1:4" outlineLevel="1" x14ac:dyDescent="0.2">
      <c r="A955" s="588">
        <v>91053</v>
      </c>
      <c r="B955" s="142" t="s">
        <v>31351</v>
      </c>
      <c r="C955" s="589" t="s">
        <v>25226</v>
      </c>
      <c r="D955" s="590">
        <v>1268.42</v>
      </c>
    </row>
    <row r="956" spans="1:4" outlineLevel="1" x14ac:dyDescent="0.2">
      <c r="A956" s="588">
        <v>91054</v>
      </c>
      <c r="B956" s="142" t="s">
        <v>31352</v>
      </c>
      <c r="C956" s="589" t="s">
        <v>25226</v>
      </c>
      <c r="D956" s="590">
        <v>150.53</v>
      </c>
    </row>
    <row r="957" spans="1:4" x14ac:dyDescent="0.2">
      <c r="A957" s="588">
        <v>91055</v>
      </c>
      <c r="B957" s="142" t="s">
        <v>31353</v>
      </c>
      <c r="C957" s="589" t="s">
        <v>25226</v>
      </c>
      <c r="D957" s="590">
        <v>82.62</v>
      </c>
    </row>
    <row r="958" spans="1:4" outlineLevel="1" x14ac:dyDescent="0.2">
      <c r="A958" s="588">
        <v>91058</v>
      </c>
      <c r="B958" s="142" t="s">
        <v>31354</v>
      </c>
      <c r="C958" s="589" t="s">
        <v>25226</v>
      </c>
      <c r="D958" s="590">
        <v>114.3</v>
      </c>
    </row>
    <row r="959" spans="1:4" outlineLevel="1" x14ac:dyDescent="0.2">
      <c r="A959" s="588">
        <v>91062</v>
      </c>
      <c r="B959" s="142" t="s">
        <v>31355</v>
      </c>
      <c r="C959" s="589" t="s">
        <v>25226</v>
      </c>
      <c r="D959" s="590">
        <v>136.63</v>
      </c>
    </row>
    <row r="960" spans="1:4" outlineLevel="1" x14ac:dyDescent="0.2">
      <c r="A960" s="588">
        <v>91063</v>
      </c>
      <c r="B960" s="142" t="s">
        <v>31356</v>
      </c>
      <c r="C960" s="589" t="s">
        <v>25226</v>
      </c>
      <c r="D960" s="590">
        <v>115.59</v>
      </c>
    </row>
    <row r="961" spans="1:4" outlineLevel="1" x14ac:dyDescent="0.2">
      <c r="A961" s="588">
        <v>91066</v>
      </c>
      <c r="B961" s="142" t="s">
        <v>31357</v>
      </c>
      <c r="C961" s="589" t="s">
        <v>25226</v>
      </c>
      <c r="D961" s="590">
        <v>166.28</v>
      </c>
    </row>
    <row r="962" spans="1:4" outlineLevel="1" x14ac:dyDescent="0.2">
      <c r="A962" s="588">
        <v>91071</v>
      </c>
      <c r="B962" s="142" t="s">
        <v>31358</v>
      </c>
      <c r="C962" s="589" t="s">
        <v>25226</v>
      </c>
      <c r="D962" s="590">
        <v>55.4</v>
      </c>
    </row>
    <row r="963" spans="1:4" outlineLevel="1" x14ac:dyDescent="0.2">
      <c r="A963" s="588">
        <v>91074</v>
      </c>
      <c r="B963" s="142" t="s">
        <v>31359</v>
      </c>
      <c r="C963" s="589" t="s">
        <v>25226</v>
      </c>
      <c r="D963" s="590">
        <v>41818.629999999997</v>
      </c>
    </row>
    <row r="964" spans="1:4" x14ac:dyDescent="0.2">
      <c r="A964" s="588">
        <v>91075</v>
      </c>
      <c r="B964" s="142" t="s">
        <v>31360</v>
      </c>
      <c r="C964" s="589" t="s">
        <v>25226</v>
      </c>
      <c r="D964" s="590">
        <v>17646.419999999998</v>
      </c>
    </row>
    <row r="965" spans="1:4" outlineLevel="1" x14ac:dyDescent="0.2">
      <c r="A965" s="588">
        <v>91077</v>
      </c>
      <c r="B965" s="142" t="s">
        <v>31361</v>
      </c>
      <c r="C965" s="589" t="s">
        <v>25226</v>
      </c>
      <c r="D965" s="590">
        <v>14266.18</v>
      </c>
    </row>
    <row r="966" spans="1:4" outlineLevel="1" x14ac:dyDescent="0.2">
      <c r="A966" s="588">
        <v>91085</v>
      </c>
      <c r="B966" s="142" t="s">
        <v>31362</v>
      </c>
      <c r="C966" s="589" t="s">
        <v>25226</v>
      </c>
      <c r="D966" s="590">
        <v>99012.67</v>
      </c>
    </row>
    <row r="967" spans="1:4" outlineLevel="1" x14ac:dyDescent="0.2">
      <c r="A967" s="588">
        <v>91086</v>
      </c>
      <c r="B967" s="142" t="s">
        <v>31363</v>
      </c>
      <c r="C967" s="589" t="s">
        <v>25226</v>
      </c>
      <c r="D967" s="590">
        <v>99167.46</v>
      </c>
    </row>
    <row r="968" spans="1:4" outlineLevel="1" x14ac:dyDescent="0.2">
      <c r="A968" s="588">
        <v>91089</v>
      </c>
      <c r="B968" s="142" t="s">
        <v>31364</v>
      </c>
      <c r="C968" s="589" t="s">
        <v>25226</v>
      </c>
      <c r="D968" s="590">
        <v>132606.94</v>
      </c>
    </row>
    <row r="969" spans="1:4" outlineLevel="1" x14ac:dyDescent="0.2">
      <c r="A969" s="588">
        <v>91100</v>
      </c>
      <c r="B969" s="142" t="s">
        <v>31365</v>
      </c>
      <c r="C969" s="589" t="s">
        <v>19923</v>
      </c>
      <c r="D969" s="590" t="s">
        <v>19923</v>
      </c>
    </row>
    <row r="970" spans="1:4" outlineLevel="1" x14ac:dyDescent="0.2">
      <c r="A970" s="588">
        <v>91105</v>
      </c>
      <c r="B970" s="142" t="s">
        <v>31366</v>
      </c>
      <c r="C970" s="589" t="s">
        <v>25226</v>
      </c>
      <c r="D970" s="590">
        <v>558.49</v>
      </c>
    </row>
    <row r="971" spans="1:4" x14ac:dyDescent="0.2">
      <c r="A971" s="588">
        <v>91114</v>
      </c>
      <c r="B971" s="142" t="s">
        <v>31367</v>
      </c>
      <c r="C971" s="589" t="s">
        <v>25226</v>
      </c>
      <c r="D971" s="590">
        <v>134.16</v>
      </c>
    </row>
    <row r="972" spans="1:4" ht="22.5" outlineLevel="1" x14ac:dyDescent="0.2">
      <c r="A972" s="588">
        <v>91115</v>
      </c>
      <c r="B972" s="142" t="s">
        <v>31368</v>
      </c>
      <c r="C972" s="589" t="s">
        <v>25226</v>
      </c>
      <c r="D972" s="590">
        <v>76.03</v>
      </c>
    </row>
    <row r="973" spans="1:4" outlineLevel="1" x14ac:dyDescent="0.2">
      <c r="A973" s="588">
        <v>91117</v>
      </c>
      <c r="B973" s="142" t="s">
        <v>31369</v>
      </c>
      <c r="C973" s="589" t="s">
        <v>25226</v>
      </c>
      <c r="D973" s="590">
        <v>156.74</v>
      </c>
    </row>
    <row r="974" spans="1:4" outlineLevel="1" x14ac:dyDescent="0.2">
      <c r="A974" s="588">
        <v>91118</v>
      </c>
      <c r="B974" s="142" t="s">
        <v>31370</v>
      </c>
      <c r="C974" s="589" t="s">
        <v>25226</v>
      </c>
      <c r="D974" s="590">
        <v>202.88</v>
      </c>
    </row>
    <row r="975" spans="1:4" outlineLevel="1" x14ac:dyDescent="0.2">
      <c r="A975" s="588">
        <v>91140</v>
      </c>
      <c r="B975" s="142" t="s">
        <v>31371</v>
      </c>
      <c r="C975" s="589" t="s">
        <v>15747</v>
      </c>
      <c r="D975" s="590">
        <v>8.64</v>
      </c>
    </row>
    <row r="976" spans="1:4" outlineLevel="1" x14ac:dyDescent="0.2">
      <c r="A976" s="588">
        <v>91150</v>
      </c>
      <c r="B976" s="142" t="s">
        <v>31372</v>
      </c>
      <c r="C976" s="589" t="s">
        <v>25226</v>
      </c>
      <c r="D976" s="590">
        <v>486.25</v>
      </c>
    </row>
    <row r="977" spans="1:4" outlineLevel="1" x14ac:dyDescent="0.2">
      <c r="A977" s="588">
        <v>91151</v>
      </c>
      <c r="B977" s="142" t="s">
        <v>31373</v>
      </c>
      <c r="C977" s="589" t="s">
        <v>15747</v>
      </c>
      <c r="D977" s="590">
        <v>38.58</v>
      </c>
    </row>
    <row r="978" spans="1:4" x14ac:dyDescent="0.2">
      <c r="A978" s="588">
        <v>91153</v>
      </c>
      <c r="B978" s="142" t="s">
        <v>31374</v>
      </c>
      <c r="C978" s="589" t="s">
        <v>15747</v>
      </c>
      <c r="D978" s="590">
        <v>49.17</v>
      </c>
    </row>
    <row r="979" spans="1:4" outlineLevel="1" x14ac:dyDescent="0.2">
      <c r="A979" s="588">
        <v>91154</v>
      </c>
      <c r="B979" s="142" t="s">
        <v>31375</v>
      </c>
      <c r="C979" s="589" t="s">
        <v>15747</v>
      </c>
      <c r="D979" s="590">
        <v>62.02</v>
      </c>
    </row>
    <row r="980" spans="1:4" outlineLevel="1" x14ac:dyDescent="0.2">
      <c r="A980" s="588">
        <v>91161</v>
      </c>
      <c r="B980" s="142" t="s">
        <v>31376</v>
      </c>
      <c r="C980" s="589" t="s">
        <v>25226</v>
      </c>
      <c r="D980" s="590">
        <v>74.790000000000006</v>
      </c>
    </row>
    <row r="981" spans="1:4" outlineLevel="1" x14ac:dyDescent="0.2">
      <c r="A981" s="588">
        <v>91190</v>
      </c>
      <c r="B981" s="142" t="s">
        <v>31377</v>
      </c>
      <c r="C981" s="589" t="s">
        <v>25226</v>
      </c>
      <c r="D981" s="590">
        <v>775.32</v>
      </c>
    </row>
    <row r="982" spans="1:4" outlineLevel="1" x14ac:dyDescent="0.2">
      <c r="A982" s="588">
        <v>91191</v>
      </c>
      <c r="B982" s="142" t="s">
        <v>31378</v>
      </c>
      <c r="C982" s="589" t="s">
        <v>25226</v>
      </c>
      <c r="D982" s="590">
        <v>320.18</v>
      </c>
    </row>
    <row r="983" spans="1:4" x14ac:dyDescent="0.2">
      <c r="A983" s="588">
        <v>91194</v>
      </c>
      <c r="B983" s="142" t="s">
        <v>31379</v>
      </c>
      <c r="C983" s="589" t="s">
        <v>15747</v>
      </c>
      <c r="D983" s="590">
        <v>24.91</v>
      </c>
    </row>
    <row r="984" spans="1:4" outlineLevel="1" x14ac:dyDescent="0.2">
      <c r="A984" s="588">
        <v>91195</v>
      </c>
      <c r="B984" s="142" t="s">
        <v>31380</v>
      </c>
      <c r="C984" s="589" t="s">
        <v>15747</v>
      </c>
      <c r="D984" s="590">
        <v>18.45</v>
      </c>
    </row>
    <row r="985" spans="1:4" outlineLevel="1" x14ac:dyDescent="0.2">
      <c r="A985" s="588">
        <v>91200</v>
      </c>
      <c r="B985" s="142" t="s">
        <v>25643</v>
      </c>
      <c r="C985" s="589" t="s">
        <v>19923</v>
      </c>
      <c r="D985" s="590" t="s">
        <v>19923</v>
      </c>
    </row>
    <row r="986" spans="1:4" outlineLevel="1" x14ac:dyDescent="0.2">
      <c r="A986" s="588">
        <v>91250</v>
      </c>
      <c r="B986" s="142" t="s">
        <v>31381</v>
      </c>
      <c r="C986" s="589" t="s">
        <v>25226</v>
      </c>
      <c r="D986" s="590">
        <v>1925.46</v>
      </c>
    </row>
    <row r="987" spans="1:4" outlineLevel="1" x14ac:dyDescent="0.2">
      <c r="A987" s="588">
        <v>91251</v>
      </c>
      <c r="B987" s="142" t="s">
        <v>31382</v>
      </c>
      <c r="C987" s="589" t="s">
        <v>25226</v>
      </c>
      <c r="D987" s="590">
        <v>1959.56</v>
      </c>
    </row>
    <row r="988" spans="1:4" x14ac:dyDescent="0.2">
      <c r="A988" s="588">
        <v>91252</v>
      </c>
      <c r="B988" s="142" t="s">
        <v>31383</v>
      </c>
      <c r="C988" s="589" t="s">
        <v>25226</v>
      </c>
      <c r="D988" s="590">
        <v>2193.13</v>
      </c>
    </row>
    <row r="989" spans="1:4" outlineLevel="1" x14ac:dyDescent="0.2">
      <c r="A989" s="588">
        <v>91253</v>
      </c>
      <c r="B989" s="142" t="s">
        <v>31384</v>
      </c>
      <c r="C989" s="589" t="s">
        <v>25226</v>
      </c>
      <c r="D989" s="590">
        <v>1246.45</v>
      </c>
    </row>
    <row r="990" spans="1:4" outlineLevel="1" x14ac:dyDescent="0.2">
      <c r="A990" s="588">
        <v>91254</v>
      </c>
      <c r="B990" s="142" t="s">
        <v>31385</v>
      </c>
      <c r="C990" s="589" t="s">
        <v>25226</v>
      </c>
      <c r="D990" s="590">
        <v>3246.36</v>
      </c>
    </row>
    <row r="991" spans="1:4" outlineLevel="1" x14ac:dyDescent="0.2">
      <c r="A991" s="588">
        <v>91300</v>
      </c>
      <c r="B991" s="142" t="s">
        <v>31386</v>
      </c>
      <c r="C991" s="589" t="s">
        <v>19923</v>
      </c>
      <c r="D991" s="590" t="s">
        <v>19923</v>
      </c>
    </row>
    <row r="992" spans="1:4" outlineLevel="1" x14ac:dyDescent="0.2">
      <c r="A992" s="588">
        <v>91305</v>
      </c>
      <c r="B992" s="142" t="s">
        <v>31387</v>
      </c>
      <c r="C992" s="589" t="s">
        <v>15747</v>
      </c>
      <c r="D992" s="590">
        <v>52.44</v>
      </c>
    </row>
    <row r="993" spans="1:4" x14ac:dyDescent="0.2">
      <c r="A993" s="588">
        <v>91307</v>
      </c>
      <c r="B993" s="142" t="s">
        <v>31388</v>
      </c>
      <c r="C993" s="589" t="s">
        <v>15747</v>
      </c>
      <c r="D993" s="590">
        <v>60.13</v>
      </c>
    </row>
    <row r="994" spans="1:4" outlineLevel="1" x14ac:dyDescent="0.2">
      <c r="A994" s="588">
        <v>91308</v>
      </c>
      <c r="B994" s="142" t="s">
        <v>31389</v>
      </c>
      <c r="C994" s="589" t="s">
        <v>15747</v>
      </c>
      <c r="D994" s="590">
        <v>76.38</v>
      </c>
    </row>
    <row r="995" spans="1:4" outlineLevel="1" x14ac:dyDescent="0.2">
      <c r="A995" s="588">
        <v>91311</v>
      </c>
      <c r="B995" s="142" t="s">
        <v>31390</v>
      </c>
      <c r="C995" s="589" t="s">
        <v>15747</v>
      </c>
      <c r="D995" s="590">
        <v>51.7</v>
      </c>
    </row>
    <row r="996" spans="1:4" outlineLevel="1" x14ac:dyDescent="0.2">
      <c r="A996" s="588">
        <v>91313</v>
      </c>
      <c r="B996" s="142" t="s">
        <v>31391</v>
      </c>
      <c r="C996" s="589" t="s">
        <v>15747</v>
      </c>
      <c r="D996" s="590">
        <v>57.64</v>
      </c>
    </row>
    <row r="997" spans="1:4" outlineLevel="1" x14ac:dyDescent="0.2">
      <c r="A997" s="588">
        <v>91314</v>
      </c>
      <c r="B997" s="142" t="s">
        <v>31392</v>
      </c>
      <c r="C997" s="589" t="s">
        <v>15747</v>
      </c>
      <c r="D997" s="590">
        <v>74.099999999999994</v>
      </c>
    </row>
    <row r="998" spans="1:4" ht="22.5" x14ac:dyDescent="0.2">
      <c r="A998" s="588">
        <v>91321</v>
      </c>
      <c r="B998" s="142" t="s">
        <v>31393</v>
      </c>
      <c r="C998" s="589" t="s">
        <v>15747</v>
      </c>
      <c r="D998" s="590">
        <v>79.5</v>
      </c>
    </row>
    <row r="999" spans="1:4" ht="22.5" outlineLevel="1" x14ac:dyDescent="0.2">
      <c r="A999" s="588">
        <v>91322</v>
      </c>
      <c r="B999" s="142" t="s">
        <v>31394</v>
      </c>
      <c r="C999" s="589" t="s">
        <v>15747</v>
      </c>
      <c r="D999" s="590">
        <v>92.24</v>
      </c>
    </row>
    <row r="1000" spans="1:4" ht="22.5" outlineLevel="1" x14ac:dyDescent="0.2">
      <c r="A1000" s="588">
        <v>91323</v>
      </c>
      <c r="B1000" s="142" t="s">
        <v>31395</v>
      </c>
      <c r="C1000" s="589" t="s">
        <v>15747</v>
      </c>
      <c r="D1000" s="590">
        <v>98.4</v>
      </c>
    </row>
    <row r="1001" spans="1:4" outlineLevel="1" x14ac:dyDescent="0.2">
      <c r="A1001" s="588">
        <v>91324</v>
      </c>
      <c r="B1001" s="142" t="s">
        <v>31396</v>
      </c>
      <c r="C1001" s="589" t="s">
        <v>15747</v>
      </c>
      <c r="D1001" s="590">
        <v>112.24</v>
      </c>
    </row>
    <row r="1002" spans="1:4" ht="22.5" outlineLevel="1" x14ac:dyDescent="0.2">
      <c r="A1002" s="588">
        <v>91325</v>
      </c>
      <c r="B1002" s="142" t="s">
        <v>31397</v>
      </c>
      <c r="C1002" s="589" t="s">
        <v>15747</v>
      </c>
      <c r="D1002" s="590">
        <v>118.23</v>
      </c>
    </row>
    <row r="1003" spans="1:4" x14ac:dyDescent="0.2">
      <c r="A1003" s="588">
        <v>91326</v>
      </c>
      <c r="B1003" s="142" t="s">
        <v>31398</v>
      </c>
      <c r="C1003" s="589" t="s">
        <v>15747</v>
      </c>
      <c r="D1003" s="590">
        <v>134.35</v>
      </c>
    </row>
    <row r="1004" spans="1:4" ht="22.5" outlineLevel="1" x14ac:dyDescent="0.2">
      <c r="A1004" s="588">
        <v>91327</v>
      </c>
      <c r="B1004" s="142" t="s">
        <v>31399</v>
      </c>
      <c r="C1004" s="589" t="s">
        <v>15747</v>
      </c>
      <c r="D1004" s="590">
        <v>144.1</v>
      </c>
    </row>
    <row r="1005" spans="1:4" outlineLevel="1" x14ac:dyDescent="0.2">
      <c r="A1005" s="588">
        <v>91331</v>
      </c>
      <c r="B1005" s="142" t="s">
        <v>31400</v>
      </c>
      <c r="C1005" s="589" t="s">
        <v>15747</v>
      </c>
      <c r="D1005" s="590">
        <v>131.49</v>
      </c>
    </row>
    <row r="1006" spans="1:4" ht="22.5" outlineLevel="1" x14ac:dyDescent="0.2">
      <c r="A1006" s="588">
        <v>91332</v>
      </c>
      <c r="B1006" s="142" t="s">
        <v>31401</v>
      </c>
      <c r="C1006" s="589" t="s">
        <v>15747</v>
      </c>
      <c r="D1006" s="590">
        <v>145.94</v>
      </c>
    </row>
    <row r="1007" spans="1:4" outlineLevel="1" x14ac:dyDescent="0.2">
      <c r="A1007" s="588">
        <v>91333</v>
      </c>
      <c r="B1007" s="142" t="s">
        <v>31402</v>
      </c>
      <c r="C1007" s="589" t="s">
        <v>15747</v>
      </c>
      <c r="D1007" s="590">
        <v>160.52000000000001</v>
      </c>
    </row>
    <row r="1008" spans="1:4" ht="22.5" x14ac:dyDescent="0.2">
      <c r="A1008" s="588">
        <v>91334</v>
      </c>
      <c r="B1008" s="142" t="s">
        <v>31403</v>
      </c>
      <c r="C1008" s="589" t="s">
        <v>15747</v>
      </c>
      <c r="D1008" s="590">
        <v>176.66</v>
      </c>
    </row>
    <row r="1009" spans="1:4" outlineLevel="1" x14ac:dyDescent="0.2">
      <c r="A1009" s="588">
        <v>91335</v>
      </c>
      <c r="B1009" s="142" t="s">
        <v>31404</v>
      </c>
      <c r="C1009" s="589" t="s">
        <v>15747</v>
      </c>
      <c r="D1009" s="590">
        <v>201.72</v>
      </c>
    </row>
    <row r="1010" spans="1:4" outlineLevel="1" x14ac:dyDescent="0.2">
      <c r="A1010" s="588">
        <v>91338</v>
      </c>
      <c r="B1010" s="142" t="s">
        <v>31405</v>
      </c>
      <c r="C1010" s="589" t="s">
        <v>15747</v>
      </c>
      <c r="D1010" s="590">
        <v>77.53</v>
      </c>
    </row>
    <row r="1011" spans="1:4" outlineLevel="1" x14ac:dyDescent="0.2">
      <c r="A1011" s="588">
        <v>91339</v>
      </c>
      <c r="B1011" s="142" t="s">
        <v>31406</v>
      </c>
      <c r="C1011" s="589" t="s">
        <v>15747</v>
      </c>
      <c r="D1011" s="590">
        <v>92.12</v>
      </c>
    </row>
    <row r="1012" spans="1:4" outlineLevel="1" x14ac:dyDescent="0.2">
      <c r="A1012" s="588">
        <v>91340</v>
      </c>
      <c r="B1012" s="142" t="s">
        <v>31407</v>
      </c>
      <c r="C1012" s="589" t="s">
        <v>15747</v>
      </c>
      <c r="D1012" s="590">
        <v>102.38</v>
      </c>
    </row>
    <row r="1013" spans="1:4" x14ac:dyDescent="0.2">
      <c r="A1013" s="588">
        <v>91341</v>
      </c>
      <c r="B1013" s="142" t="s">
        <v>31408</v>
      </c>
      <c r="C1013" s="589" t="s">
        <v>15747</v>
      </c>
      <c r="D1013" s="590">
        <v>112.61</v>
      </c>
    </row>
    <row r="1014" spans="1:4" outlineLevel="1" x14ac:dyDescent="0.2">
      <c r="A1014" s="588">
        <v>91342</v>
      </c>
      <c r="B1014" s="142" t="s">
        <v>31409</v>
      </c>
      <c r="C1014" s="589" t="s">
        <v>15747</v>
      </c>
      <c r="D1014" s="590">
        <v>121.84</v>
      </c>
    </row>
    <row r="1015" spans="1:4" outlineLevel="1" x14ac:dyDescent="0.2">
      <c r="A1015" s="588">
        <v>91343</v>
      </c>
      <c r="B1015" s="142" t="s">
        <v>31410</v>
      </c>
      <c r="C1015" s="589" t="s">
        <v>15747</v>
      </c>
      <c r="D1015" s="590">
        <v>130.61000000000001</v>
      </c>
    </row>
    <row r="1016" spans="1:4" outlineLevel="1" x14ac:dyDescent="0.2">
      <c r="A1016" s="588">
        <v>91344</v>
      </c>
      <c r="B1016" s="142" t="s">
        <v>31411</v>
      </c>
      <c r="C1016" s="589" t="s">
        <v>15747</v>
      </c>
      <c r="D1016" s="590">
        <v>148.4</v>
      </c>
    </row>
    <row r="1017" spans="1:4" outlineLevel="1" x14ac:dyDescent="0.2">
      <c r="A1017" s="588">
        <v>91346</v>
      </c>
      <c r="B1017" s="142" t="s">
        <v>31412</v>
      </c>
      <c r="C1017" s="589" t="s">
        <v>15747</v>
      </c>
      <c r="D1017" s="590">
        <v>135.22999999999999</v>
      </c>
    </row>
    <row r="1018" spans="1:4" x14ac:dyDescent="0.2">
      <c r="A1018" s="588">
        <v>91347</v>
      </c>
      <c r="B1018" s="142" t="s">
        <v>31413</v>
      </c>
      <c r="C1018" s="589" t="s">
        <v>15747</v>
      </c>
      <c r="D1018" s="590">
        <v>143.02000000000001</v>
      </c>
    </row>
    <row r="1019" spans="1:4" outlineLevel="1" x14ac:dyDescent="0.2">
      <c r="A1019" s="588">
        <v>91348</v>
      </c>
      <c r="B1019" s="142" t="s">
        <v>31414</v>
      </c>
      <c r="C1019" s="589" t="s">
        <v>15747</v>
      </c>
      <c r="D1019" s="590">
        <v>166.8</v>
      </c>
    </row>
    <row r="1020" spans="1:4" outlineLevel="1" x14ac:dyDescent="0.2">
      <c r="A1020" s="588">
        <v>91350</v>
      </c>
      <c r="B1020" s="142" t="s">
        <v>31415</v>
      </c>
      <c r="C1020" s="589" t="s">
        <v>15747</v>
      </c>
      <c r="D1020" s="590">
        <v>209.15</v>
      </c>
    </row>
    <row r="1021" spans="1:4" outlineLevel="1" x14ac:dyDescent="0.2">
      <c r="A1021" s="588">
        <v>91400</v>
      </c>
      <c r="B1021" s="142" t="s">
        <v>31416</v>
      </c>
      <c r="C1021" s="589" t="s">
        <v>19923</v>
      </c>
      <c r="D1021" s="590" t="s">
        <v>19923</v>
      </c>
    </row>
    <row r="1022" spans="1:4" outlineLevel="1" x14ac:dyDescent="0.2">
      <c r="A1022" s="588">
        <v>91401</v>
      </c>
      <c r="B1022" s="142" t="s">
        <v>31417</v>
      </c>
      <c r="C1022" s="589" t="s">
        <v>8346</v>
      </c>
      <c r="D1022" s="590">
        <v>13.44</v>
      </c>
    </row>
    <row r="1023" spans="1:4" x14ac:dyDescent="0.2">
      <c r="A1023" s="588">
        <v>91406</v>
      </c>
      <c r="B1023" s="142" t="s">
        <v>31418</v>
      </c>
      <c r="C1023" s="589" t="s">
        <v>25226</v>
      </c>
      <c r="D1023" s="590">
        <v>95.78</v>
      </c>
    </row>
    <row r="1024" spans="1:4" outlineLevel="1" x14ac:dyDescent="0.2">
      <c r="A1024" s="588">
        <v>91407</v>
      </c>
      <c r="B1024" s="142" t="s">
        <v>31419</v>
      </c>
      <c r="C1024" s="589" t="s">
        <v>25226</v>
      </c>
      <c r="D1024" s="590">
        <v>107.98</v>
      </c>
    </row>
    <row r="1025" spans="1:4" outlineLevel="1" x14ac:dyDescent="0.2">
      <c r="A1025" s="588">
        <v>91408</v>
      </c>
      <c r="B1025" s="142" t="s">
        <v>31420</v>
      </c>
      <c r="C1025" s="589" t="s">
        <v>25226</v>
      </c>
      <c r="D1025" s="590">
        <v>62.33</v>
      </c>
    </row>
    <row r="1026" spans="1:4" outlineLevel="1" x14ac:dyDescent="0.2">
      <c r="A1026" s="588">
        <v>91409</v>
      </c>
      <c r="B1026" s="142" t="s">
        <v>31421</v>
      </c>
      <c r="C1026" s="589" t="s">
        <v>25226</v>
      </c>
      <c r="D1026" s="590">
        <v>44.54</v>
      </c>
    </row>
    <row r="1027" spans="1:4" outlineLevel="1" x14ac:dyDescent="0.2">
      <c r="A1027" s="588">
        <v>91413</v>
      </c>
      <c r="B1027" s="142" t="s">
        <v>31422</v>
      </c>
      <c r="C1027" s="589" t="s">
        <v>15747</v>
      </c>
      <c r="D1027" s="590">
        <v>52.55</v>
      </c>
    </row>
    <row r="1028" spans="1:4" x14ac:dyDescent="0.2">
      <c r="A1028" s="588">
        <v>91414</v>
      </c>
      <c r="B1028" s="142" t="s">
        <v>31423</v>
      </c>
      <c r="C1028" s="589" t="s">
        <v>25226</v>
      </c>
      <c r="D1028" s="590">
        <v>22.77</v>
      </c>
    </row>
    <row r="1029" spans="1:4" outlineLevel="1" x14ac:dyDescent="0.2">
      <c r="A1029" s="588">
        <v>91417</v>
      </c>
      <c r="B1029" s="142" t="s">
        <v>31424</v>
      </c>
      <c r="C1029" s="589" t="s">
        <v>15747</v>
      </c>
      <c r="D1029" s="590">
        <v>76.61</v>
      </c>
    </row>
    <row r="1030" spans="1:4" outlineLevel="1" x14ac:dyDescent="0.2">
      <c r="A1030" s="588">
        <v>91421</v>
      </c>
      <c r="B1030" s="142" t="s">
        <v>31425</v>
      </c>
      <c r="C1030" s="589" t="s">
        <v>25226</v>
      </c>
      <c r="D1030" s="590">
        <v>298.7</v>
      </c>
    </row>
    <row r="1031" spans="1:4" outlineLevel="1" x14ac:dyDescent="0.2">
      <c r="A1031" s="588">
        <v>91422</v>
      </c>
      <c r="B1031" s="142" t="s">
        <v>31426</v>
      </c>
      <c r="C1031" s="589" t="s">
        <v>25226</v>
      </c>
      <c r="D1031" s="590">
        <v>401.6</v>
      </c>
    </row>
    <row r="1032" spans="1:4" outlineLevel="1" x14ac:dyDescent="0.2">
      <c r="A1032" s="588">
        <v>91423</v>
      </c>
      <c r="B1032" s="142" t="s">
        <v>31427</v>
      </c>
      <c r="C1032" s="589" t="s">
        <v>25226</v>
      </c>
      <c r="D1032" s="590">
        <v>768.46</v>
      </c>
    </row>
    <row r="1033" spans="1:4" x14ac:dyDescent="0.2">
      <c r="A1033" s="588">
        <v>91424</v>
      </c>
      <c r="B1033" s="142" t="s">
        <v>31428</v>
      </c>
      <c r="C1033" s="589" t="s">
        <v>25226</v>
      </c>
      <c r="D1033" s="590">
        <v>883.22</v>
      </c>
    </row>
    <row r="1034" spans="1:4" outlineLevel="1" x14ac:dyDescent="0.2">
      <c r="A1034" s="588">
        <v>91425</v>
      </c>
      <c r="B1034" s="142" t="s">
        <v>31429</v>
      </c>
      <c r="C1034" s="589" t="s">
        <v>25226</v>
      </c>
      <c r="D1034" s="590">
        <v>315.22000000000003</v>
      </c>
    </row>
    <row r="1035" spans="1:4" outlineLevel="1" x14ac:dyDescent="0.2">
      <c r="A1035" s="588">
        <v>91426</v>
      </c>
      <c r="B1035" s="142" t="s">
        <v>31430</v>
      </c>
      <c r="C1035" s="589" t="s">
        <v>25226</v>
      </c>
      <c r="D1035" s="590">
        <v>69.91</v>
      </c>
    </row>
    <row r="1036" spans="1:4" outlineLevel="1" x14ac:dyDescent="0.2">
      <c r="A1036" s="588">
        <v>91427</v>
      </c>
      <c r="B1036" s="142" t="s">
        <v>31431</v>
      </c>
      <c r="C1036" s="589" t="s">
        <v>25226</v>
      </c>
      <c r="D1036" s="590">
        <v>613.29</v>
      </c>
    </row>
    <row r="1037" spans="1:4" outlineLevel="1" x14ac:dyDescent="0.2">
      <c r="A1037" s="588">
        <v>91428</v>
      </c>
      <c r="B1037" s="142" t="s">
        <v>31432</v>
      </c>
      <c r="C1037" s="589" t="s">
        <v>25226</v>
      </c>
      <c r="D1037" s="590">
        <v>191.17</v>
      </c>
    </row>
    <row r="1038" spans="1:4" x14ac:dyDescent="0.2">
      <c r="A1038" s="588">
        <v>91429</v>
      </c>
      <c r="B1038" s="142" t="s">
        <v>31433</v>
      </c>
      <c r="C1038" s="589" t="s">
        <v>25226</v>
      </c>
      <c r="D1038" s="590">
        <v>196.11</v>
      </c>
    </row>
    <row r="1039" spans="1:4" outlineLevel="1" x14ac:dyDescent="0.2">
      <c r="A1039" s="588">
        <v>91430</v>
      </c>
      <c r="B1039" s="142" t="s">
        <v>31434</v>
      </c>
      <c r="C1039" s="589" t="s">
        <v>25226</v>
      </c>
      <c r="D1039" s="590">
        <v>453.99</v>
      </c>
    </row>
    <row r="1040" spans="1:4" outlineLevel="1" x14ac:dyDescent="0.2">
      <c r="A1040" s="588">
        <v>91434</v>
      </c>
      <c r="B1040" s="142" t="s">
        <v>31435</v>
      </c>
      <c r="C1040" s="589" t="s">
        <v>25226</v>
      </c>
      <c r="D1040" s="590">
        <v>2463.63</v>
      </c>
    </row>
    <row r="1041" spans="1:4" outlineLevel="1" x14ac:dyDescent="0.2">
      <c r="A1041" s="588">
        <v>91436</v>
      </c>
      <c r="B1041" s="142" t="s">
        <v>31436</v>
      </c>
      <c r="C1041" s="589" t="s">
        <v>25226</v>
      </c>
      <c r="D1041" s="590">
        <v>38.21</v>
      </c>
    </row>
    <row r="1042" spans="1:4" outlineLevel="1" x14ac:dyDescent="0.2">
      <c r="A1042" s="588">
        <v>91438</v>
      </c>
      <c r="B1042" s="142" t="s">
        <v>31437</v>
      </c>
      <c r="C1042" s="589" t="s">
        <v>25226</v>
      </c>
      <c r="D1042" s="590">
        <v>13520.91</v>
      </c>
    </row>
    <row r="1043" spans="1:4" x14ac:dyDescent="0.2">
      <c r="A1043" s="588">
        <v>91440</v>
      </c>
      <c r="B1043" s="142" t="s">
        <v>31438</v>
      </c>
      <c r="C1043" s="589" t="s">
        <v>25226</v>
      </c>
      <c r="D1043" s="590">
        <v>821.27</v>
      </c>
    </row>
    <row r="1044" spans="1:4" outlineLevel="1" x14ac:dyDescent="0.2">
      <c r="A1044" s="588">
        <v>91442</v>
      </c>
      <c r="B1044" s="142" t="s">
        <v>31439</v>
      </c>
      <c r="C1044" s="589" t="s">
        <v>25226</v>
      </c>
      <c r="D1044" s="590">
        <v>466.79</v>
      </c>
    </row>
    <row r="1045" spans="1:4" outlineLevel="1" x14ac:dyDescent="0.2">
      <c r="A1045" s="588">
        <v>91445</v>
      </c>
      <c r="B1045" s="142" t="s">
        <v>31440</v>
      </c>
      <c r="C1045" s="589" t="s">
        <v>25226</v>
      </c>
      <c r="D1045" s="590">
        <v>69.87</v>
      </c>
    </row>
    <row r="1046" spans="1:4" outlineLevel="1" x14ac:dyDescent="0.2">
      <c r="A1046" s="588">
        <v>91446</v>
      </c>
      <c r="B1046" s="142" t="s">
        <v>31441</v>
      </c>
      <c r="C1046" s="589" t="s">
        <v>25226</v>
      </c>
      <c r="D1046" s="590">
        <v>379.29</v>
      </c>
    </row>
    <row r="1047" spans="1:4" outlineLevel="1" x14ac:dyDescent="0.2">
      <c r="A1047" s="588">
        <v>91447</v>
      </c>
      <c r="B1047" s="142" t="s">
        <v>31442</v>
      </c>
      <c r="C1047" s="589" t="s">
        <v>25226</v>
      </c>
      <c r="D1047" s="590">
        <v>976.69</v>
      </c>
    </row>
    <row r="1048" spans="1:4" x14ac:dyDescent="0.2">
      <c r="A1048" s="588">
        <v>91448</v>
      </c>
      <c r="B1048" s="142" t="s">
        <v>31443</v>
      </c>
      <c r="C1048" s="589" t="s">
        <v>15719</v>
      </c>
      <c r="D1048" s="590">
        <v>911.98</v>
      </c>
    </row>
    <row r="1049" spans="1:4" ht="22.5" outlineLevel="1" x14ac:dyDescent="0.2">
      <c r="A1049" s="588">
        <v>91449</v>
      </c>
      <c r="B1049" s="142" t="s">
        <v>31444</v>
      </c>
      <c r="C1049" s="589" t="s">
        <v>25226</v>
      </c>
      <c r="D1049" s="590">
        <v>36.869999999999997</v>
      </c>
    </row>
    <row r="1050" spans="1:4" outlineLevel="1" x14ac:dyDescent="0.2">
      <c r="A1050" s="588">
        <v>91450</v>
      </c>
      <c r="B1050" s="142" t="s">
        <v>31445</v>
      </c>
      <c r="C1050" s="589" t="s">
        <v>25226</v>
      </c>
      <c r="D1050" s="590">
        <v>10.51</v>
      </c>
    </row>
    <row r="1051" spans="1:4" outlineLevel="1" x14ac:dyDescent="0.2">
      <c r="A1051" s="588">
        <v>91451</v>
      </c>
      <c r="B1051" s="142" t="s">
        <v>31446</v>
      </c>
      <c r="C1051" s="589" t="s">
        <v>25226</v>
      </c>
      <c r="D1051" s="590">
        <v>278.19</v>
      </c>
    </row>
    <row r="1052" spans="1:4" outlineLevel="1" x14ac:dyDescent="0.2">
      <c r="A1052" s="588">
        <v>91453</v>
      </c>
      <c r="B1052" s="142" t="s">
        <v>31447</v>
      </c>
      <c r="C1052" s="589" t="s">
        <v>25226</v>
      </c>
      <c r="D1052" s="590">
        <v>896.32</v>
      </c>
    </row>
    <row r="1053" spans="1:4" x14ac:dyDescent="0.2">
      <c r="A1053" s="588">
        <v>91457</v>
      </c>
      <c r="B1053" s="142" t="s">
        <v>31448</v>
      </c>
      <c r="C1053" s="589" t="s">
        <v>25226</v>
      </c>
      <c r="D1053" s="590">
        <v>47.74</v>
      </c>
    </row>
    <row r="1054" spans="1:4" outlineLevel="1" x14ac:dyDescent="0.2">
      <c r="A1054" s="588">
        <v>91459</v>
      </c>
      <c r="B1054" s="142" t="s">
        <v>31449</v>
      </c>
      <c r="C1054" s="589" t="s">
        <v>30920</v>
      </c>
      <c r="D1054" s="590">
        <v>406.75</v>
      </c>
    </row>
    <row r="1055" spans="1:4" outlineLevel="1" x14ac:dyDescent="0.2">
      <c r="A1055" s="588">
        <v>91460</v>
      </c>
      <c r="B1055" s="142" t="s">
        <v>31450</v>
      </c>
      <c r="C1055" s="589" t="s">
        <v>25226</v>
      </c>
      <c r="D1055" s="590">
        <v>1387.64</v>
      </c>
    </row>
    <row r="1056" spans="1:4" outlineLevel="1" x14ac:dyDescent="0.2">
      <c r="A1056" s="588">
        <v>91461</v>
      </c>
      <c r="B1056" s="142" t="s">
        <v>31451</v>
      </c>
      <c r="C1056" s="589" t="s">
        <v>25226</v>
      </c>
      <c r="D1056" s="590">
        <v>1007.04</v>
      </c>
    </row>
    <row r="1057" spans="1:4" outlineLevel="1" x14ac:dyDescent="0.2">
      <c r="A1057" s="588">
        <v>91462</v>
      </c>
      <c r="B1057" s="142" t="s">
        <v>31452</v>
      </c>
      <c r="C1057" s="589" t="s">
        <v>25226</v>
      </c>
      <c r="D1057" s="590">
        <v>1567.56</v>
      </c>
    </row>
    <row r="1058" spans="1:4" x14ac:dyDescent="0.2">
      <c r="A1058" s="588">
        <v>91463</v>
      </c>
      <c r="B1058" s="142" t="s">
        <v>31453</v>
      </c>
      <c r="C1058" s="589" t="s">
        <v>25226</v>
      </c>
      <c r="D1058" s="590">
        <v>786.68</v>
      </c>
    </row>
    <row r="1059" spans="1:4" outlineLevel="1" x14ac:dyDescent="0.2">
      <c r="A1059" s="588">
        <v>91502</v>
      </c>
      <c r="B1059" s="142" t="s">
        <v>31454</v>
      </c>
      <c r="C1059" s="589" t="s">
        <v>25226</v>
      </c>
      <c r="D1059" s="590">
        <v>3169.18</v>
      </c>
    </row>
    <row r="1060" spans="1:4" outlineLevel="1" x14ac:dyDescent="0.2">
      <c r="A1060" s="588">
        <v>91505</v>
      </c>
      <c r="B1060" s="142" t="s">
        <v>31455</v>
      </c>
      <c r="C1060" s="589" t="s">
        <v>25226</v>
      </c>
      <c r="D1060" s="590">
        <v>10280.379999999999</v>
      </c>
    </row>
    <row r="1061" spans="1:4" outlineLevel="1" x14ac:dyDescent="0.2">
      <c r="A1061" s="588">
        <v>91506</v>
      </c>
      <c r="B1061" s="142" t="s">
        <v>31456</v>
      </c>
      <c r="C1061" s="589" t="s">
        <v>25226</v>
      </c>
      <c r="D1061" s="590">
        <v>12424.29</v>
      </c>
    </row>
    <row r="1062" spans="1:4" outlineLevel="1" x14ac:dyDescent="0.2">
      <c r="A1062" s="588">
        <v>91507</v>
      </c>
      <c r="B1062" s="142" t="s">
        <v>31457</v>
      </c>
      <c r="C1062" s="589" t="s">
        <v>25226</v>
      </c>
      <c r="D1062" s="590">
        <v>17084.189999999999</v>
      </c>
    </row>
    <row r="1063" spans="1:4" x14ac:dyDescent="0.2">
      <c r="A1063" s="588">
        <v>91508</v>
      </c>
      <c r="B1063" s="142" t="s">
        <v>31458</v>
      </c>
      <c r="C1063" s="589" t="s">
        <v>25226</v>
      </c>
      <c r="D1063" s="590">
        <v>18569.77</v>
      </c>
    </row>
    <row r="1064" spans="1:4" outlineLevel="1" x14ac:dyDescent="0.2">
      <c r="A1064" s="588">
        <v>91520</v>
      </c>
      <c r="B1064" s="142" t="s">
        <v>31459</v>
      </c>
      <c r="C1064" s="589" t="s">
        <v>25226</v>
      </c>
      <c r="D1064" s="590">
        <v>2627.42</v>
      </c>
    </row>
    <row r="1065" spans="1:4" outlineLevel="1" x14ac:dyDescent="0.2">
      <c r="A1065" s="588">
        <v>91525</v>
      </c>
      <c r="B1065" s="142" t="s">
        <v>31460</v>
      </c>
      <c r="C1065" s="589" t="s">
        <v>25226</v>
      </c>
      <c r="D1065" s="590">
        <v>2652.82</v>
      </c>
    </row>
    <row r="1066" spans="1:4" outlineLevel="1" x14ac:dyDescent="0.2">
      <c r="A1066" s="588">
        <v>91540</v>
      </c>
      <c r="B1066" s="142" t="s">
        <v>31461</v>
      </c>
      <c r="C1066" s="589" t="s">
        <v>25226</v>
      </c>
      <c r="D1066" s="590">
        <v>39398.92</v>
      </c>
    </row>
    <row r="1067" spans="1:4" ht="22.5" outlineLevel="1" x14ac:dyDescent="0.2">
      <c r="A1067" s="588">
        <v>91541</v>
      </c>
      <c r="B1067" s="142" t="s">
        <v>31462</v>
      </c>
      <c r="C1067" s="589" t="s">
        <v>25226</v>
      </c>
      <c r="D1067" s="590">
        <v>34543.11</v>
      </c>
    </row>
    <row r="1068" spans="1:4" x14ac:dyDescent="0.2">
      <c r="A1068" s="588">
        <v>91602</v>
      </c>
      <c r="B1068" s="142" t="s">
        <v>31463</v>
      </c>
      <c r="C1068" s="589" t="s">
        <v>25226</v>
      </c>
      <c r="D1068" s="590">
        <v>569.15</v>
      </c>
    </row>
    <row r="1069" spans="1:4" outlineLevel="1" x14ac:dyDescent="0.2">
      <c r="A1069" s="588">
        <v>91604</v>
      </c>
      <c r="B1069" s="142" t="s">
        <v>31464</v>
      </c>
      <c r="C1069" s="589" t="s">
        <v>25226</v>
      </c>
      <c r="D1069" s="590">
        <v>993.4</v>
      </c>
    </row>
    <row r="1070" spans="1:4" outlineLevel="1" x14ac:dyDescent="0.2">
      <c r="A1070" s="588">
        <v>91606</v>
      </c>
      <c r="B1070" s="142" t="s">
        <v>31465</v>
      </c>
      <c r="C1070" s="589" t="s">
        <v>25226</v>
      </c>
      <c r="D1070" s="590">
        <v>1425.59</v>
      </c>
    </row>
    <row r="1071" spans="1:4" outlineLevel="1" x14ac:dyDescent="0.2">
      <c r="A1071" s="588">
        <v>91608</v>
      </c>
      <c r="B1071" s="142" t="s">
        <v>31466</v>
      </c>
      <c r="C1071" s="589" t="s">
        <v>25226</v>
      </c>
      <c r="D1071" s="590">
        <v>1709.79</v>
      </c>
    </row>
    <row r="1072" spans="1:4" outlineLevel="1" x14ac:dyDescent="0.2">
      <c r="A1072" s="588">
        <v>91611</v>
      </c>
      <c r="B1072" s="142" t="s">
        <v>31467</v>
      </c>
      <c r="C1072" s="589" t="s">
        <v>25226</v>
      </c>
      <c r="D1072" s="590">
        <v>2242.35</v>
      </c>
    </row>
    <row r="1073" spans="1:4" x14ac:dyDescent="0.2">
      <c r="A1073" s="588">
        <v>91613</v>
      </c>
      <c r="B1073" s="142" t="s">
        <v>31468</v>
      </c>
      <c r="C1073" s="589" t="s">
        <v>25226</v>
      </c>
      <c r="D1073" s="590">
        <v>2820.64</v>
      </c>
    </row>
    <row r="1074" spans="1:4" outlineLevel="1" x14ac:dyDescent="0.2">
      <c r="A1074" s="588">
        <v>91615</v>
      </c>
      <c r="B1074" s="142" t="s">
        <v>31469</v>
      </c>
      <c r="C1074" s="589" t="s">
        <v>25226</v>
      </c>
      <c r="D1074" s="590">
        <v>3896.79</v>
      </c>
    </row>
    <row r="1075" spans="1:4" ht="22.5" outlineLevel="1" x14ac:dyDescent="0.2">
      <c r="A1075" s="588">
        <v>91616</v>
      </c>
      <c r="B1075" s="142" t="s">
        <v>31470</v>
      </c>
      <c r="C1075" s="589" t="s">
        <v>25226</v>
      </c>
      <c r="D1075" s="590">
        <v>4600.16</v>
      </c>
    </row>
    <row r="1076" spans="1:4" ht="22.5" outlineLevel="1" x14ac:dyDescent="0.2">
      <c r="A1076" s="588">
        <v>91617</v>
      </c>
      <c r="B1076" s="142" t="s">
        <v>31471</v>
      </c>
      <c r="C1076" s="589" t="s">
        <v>25226</v>
      </c>
      <c r="D1076" s="590">
        <v>6754.15</v>
      </c>
    </row>
    <row r="1077" spans="1:4" ht="22.5" outlineLevel="1" x14ac:dyDescent="0.2">
      <c r="A1077" s="588">
        <v>91618</v>
      </c>
      <c r="B1077" s="142" t="s">
        <v>31472</v>
      </c>
      <c r="C1077" s="589" t="s">
        <v>25226</v>
      </c>
      <c r="D1077" s="590">
        <v>8943.08</v>
      </c>
    </row>
    <row r="1078" spans="1:4" x14ac:dyDescent="0.2">
      <c r="A1078" s="588">
        <v>91701</v>
      </c>
      <c r="B1078" s="142" t="s">
        <v>31473</v>
      </c>
      <c r="C1078" s="589" t="s">
        <v>25226</v>
      </c>
      <c r="D1078" s="590">
        <v>176.29</v>
      </c>
    </row>
    <row r="1079" spans="1:4" outlineLevel="1" x14ac:dyDescent="0.2">
      <c r="A1079" s="588">
        <v>91702</v>
      </c>
      <c r="B1079" s="142" t="s">
        <v>31474</v>
      </c>
      <c r="C1079" s="589" t="s">
        <v>25226</v>
      </c>
      <c r="D1079" s="590">
        <v>202.13</v>
      </c>
    </row>
    <row r="1080" spans="1:4" outlineLevel="1" x14ac:dyDescent="0.2">
      <c r="A1080" s="588">
        <v>91703</v>
      </c>
      <c r="B1080" s="142" t="s">
        <v>31475</v>
      </c>
      <c r="C1080" s="589" t="s">
        <v>25226</v>
      </c>
      <c r="D1080" s="590">
        <v>390.16</v>
      </c>
    </row>
    <row r="1081" spans="1:4" outlineLevel="1" x14ac:dyDescent="0.2">
      <c r="A1081" s="588">
        <v>91706</v>
      </c>
      <c r="B1081" s="142" t="s">
        <v>31476</v>
      </c>
      <c r="C1081" s="589" t="s">
        <v>15747</v>
      </c>
      <c r="D1081" s="590">
        <v>104.15</v>
      </c>
    </row>
    <row r="1082" spans="1:4" outlineLevel="1" x14ac:dyDescent="0.2">
      <c r="A1082" s="588">
        <v>91707</v>
      </c>
      <c r="B1082" s="142" t="s">
        <v>31477</v>
      </c>
      <c r="C1082" s="589" t="s">
        <v>15747</v>
      </c>
      <c r="D1082" s="590">
        <v>162.99</v>
      </c>
    </row>
    <row r="1083" spans="1:4" x14ac:dyDescent="0.2">
      <c r="A1083" s="588">
        <v>91710</v>
      </c>
      <c r="B1083" s="142" t="s">
        <v>31478</v>
      </c>
      <c r="C1083" s="589" t="s">
        <v>25226</v>
      </c>
      <c r="D1083" s="590">
        <v>1097.27</v>
      </c>
    </row>
    <row r="1084" spans="1:4" outlineLevel="1" x14ac:dyDescent="0.2">
      <c r="A1084" s="588">
        <v>91712</v>
      </c>
      <c r="B1084" s="142" t="s">
        <v>31479</v>
      </c>
      <c r="C1084" s="589" t="s">
        <v>25226</v>
      </c>
      <c r="D1084" s="590">
        <v>96.42</v>
      </c>
    </row>
    <row r="1085" spans="1:4" outlineLevel="1" x14ac:dyDescent="0.2">
      <c r="A1085" s="588">
        <v>91713</v>
      </c>
      <c r="B1085" s="142" t="s">
        <v>31480</v>
      </c>
      <c r="C1085" s="589" t="s">
        <v>25226</v>
      </c>
      <c r="D1085" s="590">
        <v>200.14</v>
      </c>
    </row>
    <row r="1086" spans="1:4" outlineLevel="1" x14ac:dyDescent="0.2">
      <c r="A1086" s="588">
        <v>91714</v>
      </c>
      <c r="B1086" s="142" t="s">
        <v>31481</v>
      </c>
      <c r="C1086" s="589" t="s">
        <v>25226</v>
      </c>
      <c r="D1086" s="590">
        <v>198.88</v>
      </c>
    </row>
    <row r="1087" spans="1:4" outlineLevel="1" x14ac:dyDescent="0.2">
      <c r="A1087" s="588">
        <v>91715</v>
      </c>
      <c r="B1087" s="142" t="s">
        <v>31482</v>
      </c>
      <c r="C1087" s="589" t="s">
        <v>25226</v>
      </c>
      <c r="D1087" s="590">
        <v>201.61</v>
      </c>
    </row>
    <row r="1088" spans="1:4" x14ac:dyDescent="0.2">
      <c r="A1088" s="588">
        <v>91716</v>
      </c>
      <c r="B1088" s="142" t="s">
        <v>31483</v>
      </c>
      <c r="C1088" s="589" t="s">
        <v>25226</v>
      </c>
      <c r="D1088" s="590">
        <v>18463.39</v>
      </c>
    </row>
    <row r="1089" spans="1:4" outlineLevel="1" x14ac:dyDescent="0.2">
      <c r="A1089" s="588">
        <v>91717</v>
      </c>
      <c r="B1089" s="142" t="s">
        <v>31484</v>
      </c>
      <c r="C1089" s="589" t="s">
        <v>25226</v>
      </c>
      <c r="D1089" s="590">
        <v>23036.18</v>
      </c>
    </row>
    <row r="1090" spans="1:4" outlineLevel="1" x14ac:dyDescent="0.2">
      <c r="A1090" s="588">
        <v>91718</v>
      </c>
      <c r="B1090" s="142" t="s">
        <v>31485</v>
      </c>
      <c r="C1090" s="589" t="s">
        <v>25226</v>
      </c>
      <c r="D1090" s="590">
        <v>235.45</v>
      </c>
    </row>
    <row r="1091" spans="1:4" outlineLevel="1" x14ac:dyDescent="0.2">
      <c r="A1091" s="588">
        <v>91719</v>
      </c>
      <c r="B1091" s="142" t="s">
        <v>31486</v>
      </c>
      <c r="C1091" s="589" t="s">
        <v>25226</v>
      </c>
      <c r="D1091" s="590">
        <v>330.95</v>
      </c>
    </row>
    <row r="1092" spans="1:4" x14ac:dyDescent="0.2">
      <c r="A1092" s="588">
        <v>91720</v>
      </c>
      <c r="B1092" s="142" t="s">
        <v>31487</v>
      </c>
      <c r="C1092" s="589" t="s">
        <v>30920</v>
      </c>
      <c r="D1092" s="590">
        <v>33.4</v>
      </c>
    </row>
    <row r="1093" spans="1:4" outlineLevel="1" x14ac:dyDescent="0.2">
      <c r="A1093" s="588">
        <v>91721</v>
      </c>
      <c r="B1093" s="142" t="s">
        <v>31488</v>
      </c>
      <c r="C1093" s="589" t="s">
        <v>25226</v>
      </c>
      <c r="D1093" s="590">
        <v>20798.419999999998</v>
      </c>
    </row>
    <row r="1094" spans="1:4" outlineLevel="1" x14ac:dyDescent="0.2">
      <c r="A1094" s="588">
        <v>91722</v>
      </c>
      <c r="B1094" s="142" t="s">
        <v>31489</v>
      </c>
      <c r="C1094" s="589" t="s">
        <v>25226</v>
      </c>
      <c r="D1094" s="590">
        <v>27186.97</v>
      </c>
    </row>
    <row r="1095" spans="1:4" outlineLevel="1" x14ac:dyDescent="0.2">
      <c r="A1095" s="588">
        <v>91723</v>
      </c>
      <c r="B1095" s="142" t="s">
        <v>31490</v>
      </c>
      <c r="C1095" s="589" t="s">
        <v>25226</v>
      </c>
      <c r="D1095" s="590">
        <v>783.24</v>
      </c>
    </row>
    <row r="1096" spans="1:4" outlineLevel="1" x14ac:dyDescent="0.2">
      <c r="A1096" s="588">
        <v>91724</v>
      </c>
      <c r="B1096" s="142" t="s">
        <v>31491</v>
      </c>
      <c r="C1096" s="589" t="s">
        <v>25226</v>
      </c>
      <c r="D1096" s="590">
        <v>4261.25</v>
      </c>
    </row>
    <row r="1097" spans="1:4" x14ac:dyDescent="0.2">
      <c r="A1097" s="588">
        <v>91725</v>
      </c>
      <c r="B1097" s="142" t="s">
        <v>31492</v>
      </c>
      <c r="C1097" s="589" t="s">
        <v>15747</v>
      </c>
      <c r="D1097" s="590">
        <v>29.56</v>
      </c>
    </row>
    <row r="1098" spans="1:4" outlineLevel="1" x14ac:dyDescent="0.2">
      <c r="A1098" s="588">
        <v>91726</v>
      </c>
      <c r="B1098" s="142" t="s">
        <v>31493</v>
      </c>
      <c r="C1098" s="589" t="s">
        <v>25226</v>
      </c>
      <c r="D1098" s="590">
        <v>56.11</v>
      </c>
    </row>
    <row r="1099" spans="1:4" outlineLevel="1" x14ac:dyDescent="0.2">
      <c r="A1099" s="588">
        <v>91727</v>
      </c>
      <c r="B1099" s="142" t="s">
        <v>31494</v>
      </c>
      <c r="C1099" s="589" t="s">
        <v>25226</v>
      </c>
      <c r="D1099" s="590">
        <v>66.099999999999994</v>
      </c>
    </row>
    <row r="1100" spans="1:4" outlineLevel="1" x14ac:dyDescent="0.2">
      <c r="A1100" s="588">
        <v>91728</v>
      </c>
      <c r="B1100" s="142" t="s">
        <v>31495</v>
      </c>
      <c r="C1100" s="589" t="s">
        <v>25226</v>
      </c>
      <c r="D1100" s="590">
        <v>65.33</v>
      </c>
    </row>
    <row r="1101" spans="1:4" outlineLevel="1" x14ac:dyDescent="0.2">
      <c r="A1101" s="588">
        <v>91729</v>
      </c>
      <c r="B1101" s="142" t="s">
        <v>31496</v>
      </c>
      <c r="C1101" s="589" t="s">
        <v>25226</v>
      </c>
      <c r="D1101" s="590">
        <v>47.01</v>
      </c>
    </row>
    <row r="1102" spans="1:4" x14ac:dyDescent="0.2">
      <c r="A1102" s="588">
        <v>91730</v>
      </c>
      <c r="B1102" s="142" t="s">
        <v>31497</v>
      </c>
      <c r="C1102" s="589" t="s">
        <v>25226</v>
      </c>
      <c r="D1102" s="590">
        <v>27.2</v>
      </c>
    </row>
    <row r="1103" spans="1:4" outlineLevel="1" x14ac:dyDescent="0.2">
      <c r="A1103" s="588">
        <v>91731</v>
      </c>
      <c r="B1103" s="142" t="s">
        <v>31498</v>
      </c>
      <c r="C1103" s="589" t="s">
        <v>25226</v>
      </c>
      <c r="D1103" s="590">
        <v>35.96</v>
      </c>
    </row>
    <row r="1104" spans="1:4" outlineLevel="1" x14ac:dyDescent="0.2">
      <c r="A1104" s="588">
        <v>91732</v>
      </c>
      <c r="B1104" s="142" t="s">
        <v>31499</v>
      </c>
      <c r="C1104" s="589" t="s">
        <v>25226</v>
      </c>
      <c r="D1104" s="590">
        <v>741.94</v>
      </c>
    </row>
    <row r="1105" spans="1:4" outlineLevel="1" x14ac:dyDescent="0.2">
      <c r="A1105" s="588">
        <v>91733</v>
      </c>
      <c r="B1105" s="142" t="s">
        <v>31500</v>
      </c>
      <c r="C1105" s="589" t="s">
        <v>25226</v>
      </c>
      <c r="D1105" s="590">
        <v>767.29</v>
      </c>
    </row>
    <row r="1106" spans="1:4" x14ac:dyDescent="0.2">
      <c r="A1106" s="588">
        <v>91734</v>
      </c>
      <c r="B1106" s="142" t="s">
        <v>31501</v>
      </c>
      <c r="C1106" s="589" t="s">
        <v>25226</v>
      </c>
      <c r="D1106" s="590">
        <v>737.93</v>
      </c>
    </row>
    <row r="1107" spans="1:4" outlineLevel="1" x14ac:dyDescent="0.2">
      <c r="A1107" s="588">
        <v>92000</v>
      </c>
      <c r="B1107" s="142" t="s">
        <v>31502</v>
      </c>
      <c r="C1107" s="589" t="s">
        <v>19923</v>
      </c>
      <c r="D1107" s="590" t="s">
        <v>19923</v>
      </c>
    </row>
    <row r="1108" spans="1:4" ht="22.5" outlineLevel="1" x14ac:dyDescent="0.2">
      <c r="A1108" s="588">
        <v>92010</v>
      </c>
      <c r="B1108" s="142" t="s">
        <v>31503</v>
      </c>
      <c r="C1108" s="589" t="s">
        <v>30876</v>
      </c>
      <c r="D1108" s="590">
        <v>3984.76</v>
      </c>
    </row>
    <row r="1109" spans="1:4" ht="33.75" outlineLevel="1" x14ac:dyDescent="0.2">
      <c r="A1109" s="588">
        <v>92011</v>
      </c>
      <c r="B1109" s="142" t="s">
        <v>31504</v>
      </c>
      <c r="C1109" s="589" t="s">
        <v>30876</v>
      </c>
      <c r="D1109" s="590">
        <v>2918.04</v>
      </c>
    </row>
    <row r="1110" spans="1:4" ht="33.75" outlineLevel="1" x14ac:dyDescent="0.2">
      <c r="A1110" s="588">
        <v>92033</v>
      </c>
      <c r="B1110" s="142" t="s">
        <v>31505</v>
      </c>
      <c r="C1110" s="589" t="s">
        <v>25226</v>
      </c>
      <c r="D1110" s="590">
        <v>1585.69</v>
      </c>
    </row>
    <row r="1111" spans="1:4" ht="33.75" outlineLevel="1" x14ac:dyDescent="0.2">
      <c r="A1111" s="588">
        <v>92034</v>
      </c>
      <c r="B1111" s="142" t="s">
        <v>31506</v>
      </c>
      <c r="C1111" s="589" t="s">
        <v>25226</v>
      </c>
      <c r="D1111" s="590">
        <v>1816.17</v>
      </c>
    </row>
    <row r="1112" spans="1:4" ht="33.75" outlineLevel="1" x14ac:dyDescent="0.2">
      <c r="A1112" s="588">
        <v>92035</v>
      </c>
      <c r="B1112" s="142" t="s">
        <v>31507</v>
      </c>
      <c r="C1112" s="589" t="s">
        <v>25226</v>
      </c>
      <c r="D1112" s="590">
        <v>3064.53</v>
      </c>
    </row>
    <row r="1113" spans="1:4" ht="45" outlineLevel="1" x14ac:dyDescent="0.2">
      <c r="A1113" s="588">
        <v>92036</v>
      </c>
      <c r="B1113" s="142" t="s">
        <v>31508</v>
      </c>
      <c r="C1113" s="589" t="s">
        <v>25226</v>
      </c>
      <c r="D1113" s="590">
        <v>2840.74</v>
      </c>
    </row>
    <row r="1114" spans="1:4" outlineLevel="1" x14ac:dyDescent="0.2">
      <c r="A1114" s="588">
        <v>95000</v>
      </c>
      <c r="B1114" s="142" t="s">
        <v>31509</v>
      </c>
      <c r="C1114" s="589" t="s">
        <v>19923</v>
      </c>
      <c r="D1114" s="590" t="s">
        <v>19923</v>
      </c>
    </row>
    <row r="1115" spans="1:4" outlineLevel="1" x14ac:dyDescent="0.2">
      <c r="A1115" s="588">
        <v>95001</v>
      </c>
      <c r="B1115" s="142" t="s">
        <v>31510</v>
      </c>
      <c r="C1115" s="589" t="s">
        <v>25226</v>
      </c>
      <c r="D1115" s="590">
        <v>167.16</v>
      </c>
    </row>
    <row r="1116" spans="1:4" outlineLevel="1" x14ac:dyDescent="0.2">
      <c r="A1116" s="588">
        <v>95002</v>
      </c>
      <c r="B1116" s="142" t="s">
        <v>31511</v>
      </c>
      <c r="C1116" s="589" t="s">
        <v>25226</v>
      </c>
      <c r="D1116" s="590">
        <v>208.95</v>
      </c>
    </row>
    <row r="1117" spans="1:4" outlineLevel="1" x14ac:dyDescent="0.2">
      <c r="A1117" s="588">
        <v>95003</v>
      </c>
      <c r="B1117" s="142" t="s">
        <v>31512</v>
      </c>
      <c r="C1117" s="589" t="s">
        <v>25226</v>
      </c>
      <c r="D1117" s="590">
        <v>167.16</v>
      </c>
    </row>
    <row r="1118" spans="1:4" outlineLevel="1" x14ac:dyDescent="0.2">
      <c r="A1118" s="588">
        <v>95004</v>
      </c>
      <c r="B1118" s="142" t="s">
        <v>31513</v>
      </c>
      <c r="C1118" s="589" t="s">
        <v>25226</v>
      </c>
      <c r="D1118" s="590">
        <v>20.89</v>
      </c>
    </row>
    <row r="1119" spans="1:4" x14ac:dyDescent="0.2">
      <c r="A1119" s="588">
        <v>95005</v>
      </c>
      <c r="B1119" s="142" t="s">
        <v>31514</v>
      </c>
      <c r="C1119" s="589" t="s">
        <v>25226</v>
      </c>
      <c r="D1119" s="590">
        <v>10.45</v>
      </c>
    </row>
    <row r="1120" spans="1:4" outlineLevel="1" x14ac:dyDescent="0.2">
      <c r="A1120" s="588">
        <v>95006</v>
      </c>
      <c r="B1120" s="142" t="s">
        <v>31515</v>
      </c>
      <c r="C1120" s="589" t="s">
        <v>25226</v>
      </c>
      <c r="D1120" s="590">
        <v>83.58</v>
      </c>
    </row>
    <row r="1121" spans="1:4" outlineLevel="1" x14ac:dyDescent="0.2">
      <c r="A1121" s="588">
        <v>95009</v>
      </c>
      <c r="B1121" s="142" t="s">
        <v>31516</v>
      </c>
      <c r="C1121" s="589" t="s">
        <v>15747</v>
      </c>
      <c r="D1121" s="590">
        <v>16.72</v>
      </c>
    </row>
    <row r="1122" spans="1:4" outlineLevel="1" x14ac:dyDescent="0.2">
      <c r="A1122" s="588">
        <v>95010</v>
      </c>
      <c r="B1122" s="142" t="s">
        <v>31517</v>
      </c>
      <c r="C1122" s="589" t="s">
        <v>15747</v>
      </c>
      <c r="D1122" s="590">
        <v>20.89</v>
      </c>
    </row>
    <row r="1123" spans="1:4" outlineLevel="1" x14ac:dyDescent="0.2">
      <c r="A1123" s="588">
        <v>95011</v>
      </c>
      <c r="B1123" s="142" t="s">
        <v>31518</v>
      </c>
      <c r="C1123" s="589" t="s">
        <v>15747</v>
      </c>
      <c r="D1123" s="590">
        <v>41.79</v>
      </c>
    </row>
    <row r="1124" spans="1:4" x14ac:dyDescent="0.2">
      <c r="A1124" s="588">
        <v>95012</v>
      </c>
      <c r="B1124" s="142" t="s">
        <v>31519</v>
      </c>
      <c r="C1124" s="589" t="s">
        <v>15747</v>
      </c>
      <c r="D1124" s="590">
        <v>10.45</v>
      </c>
    </row>
    <row r="1125" spans="1:4" outlineLevel="1" x14ac:dyDescent="0.2">
      <c r="A1125" s="588">
        <v>95013</v>
      </c>
      <c r="B1125" s="142" t="s">
        <v>31520</v>
      </c>
      <c r="C1125" s="589" t="s">
        <v>15747</v>
      </c>
      <c r="D1125" s="590">
        <v>20.89</v>
      </c>
    </row>
    <row r="1126" spans="1:4" outlineLevel="1" x14ac:dyDescent="0.2">
      <c r="A1126" s="588">
        <v>95014</v>
      </c>
      <c r="B1126" s="142" t="s">
        <v>31521</v>
      </c>
      <c r="C1126" s="589" t="s">
        <v>15747</v>
      </c>
      <c r="D1126" s="590">
        <v>2.09</v>
      </c>
    </row>
    <row r="1127" spans="1:4" outlineLevel="1" x14ac:dyDescent="0.2">
      <c r="A1127" s="588">
        <v>95015</v>
      </c>
      <c r="B1127" s="142" t="s">
        <v>31522</v>
      </c>
      <c r="C1127" s="589" t="s">
        <v>15747</v>
      </c>
      <c r="D1127" s="590">
        <v>4.18</v>
      </c>
    </row>
    <row r="1128" spans="1:4" outlineLevel="1" x14ac:dyDescent="0.2">
      <c r="A1128" s="588">
        <v>95016</v>
      </c>
      <c r="B1128" s="142" t="s">
        <v>31523</v>
      </c>
      <c r="C1128" s="589" t="s">
        <v>15747</v>
      </c>
      <c r="D1128" s="590">
        <v>2.5099999999999998</v>
      </c>
    </row>
    <row r="1129" spans="1:4" outlineLevel="1" x14ac:dyDescent="0.2">
      <c r="A1129" s="588">
        <v>95017</v>
      </c>
      <c r="B1129" s="142" t="s">
        <v>31524</v>
      </c>
      <c r="C1129" s="589" t="s">
        <v>15747</v>
      </c>
      <c r="D1129" s="590">
        <v>5.01</v>
      </c>
    </row>
    <row r="1130" spans="1:4" x14ac:dyDescent="0.2">
      <c r="A1130" s="588">
        <v>95018</v>
      </c>
      <c r="B1130" s="142" t="s">
        <v>31525</v>
      </c>
      <c r="C1130" s="589" t="s">
        <v>25226</v>
      </c>
      <c r="D1130" s="590">
        <v>8.36</v>
      </c>
    </row>
    <row r="1131" spans="1:4" outlineLevel="1" x14ac:dyDescent="0.2">
      <c r="A1131" s="588">
        <v>95020</v>
      </c>
      <c r="B1131" s="142" t="s">
        <v>31526</v>
      </c>
      <c r="C1131" s="589" t="s">
        <v>25226</v>
      </c>
      <c r="D1131" s="590">
        <v>8.36</v>
      </c>
    </row>
    <row r="1132" spans="1:4" outlineLevel="1" x14ac:dyDescent="0.2">
      <c r="A1132" s="588">
        <v>95100</v>
      </c>
      <c r="B1132" s="142" t="s">
        <v>31527</v>
      </c>
      <c r="C1132" s="589" t="s">
        <v>19923</v>
      </c>
      <c r="D1132" s="590" t="s">
        <v>19923</v>
      </c>
    </row>
    <row r="1133" spans="1:4" outlineLevel="1" x14ac:dyDescent="0.2">
      <c r="A1133" s="588">
        <v>95111</v>
      </c>
      <c r="B1133" s="142" t="s">
        <v>31528</v>
      </c>
      <c r="C1133" s="589" t="s">
        <v>25226</v>
      </c>
      <c r="D1133" s="590">
        <v>8.36</v>
      </c>
    </row>
    <row r="1134" spans="1:4" outlineLevel="1" x14ac:dyDescent="0.2">
      <c r="A1134" s="588">
        <v>95115</v>
      </c>
      <c r="B1134" s="142" t="s">
        <v>31529</v>
      </c>
      <c r="C1134" s="589" t="s">
        <v>25226</v>
      </c>
      <c r="D1134" s="590">
        <v>12.54</v>
      </c>
    </row>
    <row r="1135" spans="1:4" outlineLevel="1" x14ac:dyDescent="0.2">
      <c r="A1135" s="588">
        <v>95116</v>
      </c>
      <c r="B1135" s="142" t="s">
        <v>31530</v>
      </c>
      <c r="C1135" s="589" t="s">
        <v>25226</v>
      </c>
      <c r="D1135" s="590">
        <v>29.25</v>
      </c>
    </row>
    <row r="1136" spans="1:4" x14ac:dyDescent="0.2">
      <c r="A1136" s="588">
        <v>95117</v>
      </c>
      <c r="B1136" s="142" t="s">
        <v>31531</v>
      </c>
      <c r="C1136" s="589" t="s">
        <v>25226</v>
      </c>
      <c r="D1136" s="590">
        <v>54.33</v>
      </c>
    </row>
    <row r="1137" spans="1:4" outlineLevel="1" x14ac:dyDescent="0.2">
      <c r="A1137" s="588">
        <v>95125</v>
      </c>
      <c r="B1137" s="142" t="s">
        <v>31532</v>
      </c>
      <c r="C1137" s="589" t="s">
        <v>25226</v>
      </c>
      <c r="D1137" s="590">
        <v>20.89</v>
      </c>
    </row>
    <row r="1138" spans="1:4" outlineLevel="1" x14ac:dyDescent="0.2">
      <c r="A1138" s="588">
        <v>95126</v>
      </c>
      <c r="B1138" s="142" t="s">
        <v>31533</v>
      </c>
      <c r="C1138" s="589" t="s">
        <v>25226</v>
      </c>
      <c r="D1138" s="590">
        <v>41.79</v>
      </c>
    </row>
    <row r="1139" spans="1:4" outlineLevel="1" x14ac:dyDescent="0.2">
      <c r="A1139" s="588">
        <v>95127</v>
      </c>
      <c r="B1139" s="142" t="s">
        <v>21529</v>
      </c>
      <c r="C1139" s="589" t="s">
        <v>15719</v>
      </c>
      <c r="D1139" s="590">
        <v>41.79</v>
      </c>
    </row>
    <row r="1140" spans="1:4" outlineLevel="1" x14ac:dyDescent="0.2">
      <c r="A1140" s="588">
        <v>95129</v>
      </c>
      <c r="B1140" s="142" t="s">
        <v>31534</v>
      </c>
      <c r="C1140" s="589" t="s">
        <v>15719</v>
      </c>
      <c r="D1140" s="590">
        <v>41.79</v>
      </c>
    </row>
    <row r="1141" spans="1:4" outlineLevel="1" x14ac:dyDescent="0.2">
      <c r="A1141" s="588">
        <v>95130</v>
      </c>
      <c r="B1141" s="142" t="s">
        <v>31535</v>
      </c>
      <c r="C1141" s="589" t="s">
        <v>25226</v>
      </c>
      <c r="D1141" s="590">
        <v>8.36</v>
      </c>
    </row>
    <row r="1142" spans="1:4" x14ac:dyDescent="0.2">
      <c r="A1142" s="588">
        <v>95132</v>
      </c>
      <c r="B1142" s="142" t="s">
        <v>31536</v>
      </c>
      <c r="C1142" s="589" t="s">
        <v>25226</v>
      </c>
      <c r="D1142" s="590">
        <v>10.45</v>
      </c>
    </row>
    <row r="1143" spans="1:4" outlineLevel="1" x14ac:dyDescent="0.2">
      <c r="A1143" s="588">
        <v>95134</v>
      </c>
      <c r="B1143" s="142" t="s">
        <v>31537</v>
      </c>
      <c r="C1143" s="589" t="s">
        <v>25226</v>
      </c>
      <c r="D1143" s="590">
        <v>10.45</v>
      </c>
    </row>
    <row r="1144" spans="1:4" outlineLevel="1" x14ac:dyDescent="0.2">
      <c r="A1144" s="588">
        <v>95135</v>
      </c>
      <c r="B1144" s="142" t="s">
        <v>31538</v>
      </c>
      <c r="C1144" s="589" t="s">
        <v>25226</v>
      </c>
      <c r="D1144" s="590">
        <v>243.54</v>
      </c>
    </row>
    <row r="1145" spans="1:4" outlineLevel="1" x14ac:dyDescent="0.2">
      <c r="A1145" s="588">
        <v>95136</v>
      </c>
      <c r="B1145" s="142" t="s">
        <v>31539</v>
      </c>
      <c r="C1145" s="589" t="s">
        <v>25226</v>
      </c>
      <c r="D1145" s="590">
        <v>20.89</v>
      </c>
    </row>
    <row r="1146" spans="1:4" outlineLevel="1" x14ac:dyDescent="0.2">
      <c r="A1146" s="588">
        <v>95137</v>
      </c>
      <c r="B1146" s="142" t="s">
        <v>31540</v>
      </c>
      <c r="C1146" s="589" t="s">
        <v>25226</v>
      </c>
      <c r="D1146" s="590">
        <v>20.89</v>
      </c>
    </row>
    <row r="1147" spans="1:4" outlineLevel="1" x14ac:dyDescent="0.2">
      <c r="A1147" s="588">
        <v>95138</v>
      </c>
      <c r="B1147" s="142" t="s">
        <v>31541</v>
      </c>
      <c r="C1147" s="589" t="s">
        <v>25226</v>
      </c>
      <c r="D1147" s="590">
        <v>31.34</v>
      </c>
    </row>
    <row r="1148" spans="1:4" x14ac:dyDescent="0.2">
      <c r="A1148" s="588">
        <v>95139</v>
      </c>
      <c r="B1148" s="142" t="s">
        <v>31542</v>
      </c>
      <c r="C1148" s="589" t="s">
        <v>25226</v>
      </c>
      <c r="D1148" s="590">
        <v>10.45</v>
      </c>
    </row>
    <row r="1149" spans="1:4" outlineLevel="1" x14ac:dyDescent="0.2">
      <c r="A1149" s="588">
        <v>95200</v>
      </c>
      <c r="B1149" s="142" t="s">
        <v>31543</v>
      </c>
      <c r="C1149" s="589" t="s">
        <v>19923</v>
      </c>
      <c r="D1149" s="590" t="s">
        <v>19923</v>
      </c>
    </row>
    <row r="1150" spans="1:4" x14ac:dyDescent="0.2">
      <c r="A1150" s="588">
        <v>95201</v>
      </c>
      <c r="B1150" s="142" t="s">
        <v>21557</v>
      </c>
      <c r="C1150" s="589" t="s">
        <v>25226</v>
      </c>
      <c r="D1150" s="590">
        <v>8.36</v>
      </c>
    </row>
    <row r="1151" spans="1:4" outlineLevel="1" x14ac:dyDescent="0.2">
      <c r="A1151" s="588">
        <v>95202</v>
      </c>
      <c r="B1151" s="142" t="s">
        <v>31544</v>
      </c>
      <c r="C1151" s="589" t="s">
        <v>25226</v>
      </c>
      <c r="D1151" s="590">
        <v>20.89</v>
      </c>
    </row>
    <row r="1152" spans="1:4" x14ac:dyDescent="0.2">
      <c r="A1152" s="588">
        <v>95203</v>
      </c>
      <c r="B1152" s="142" t="s">
        <v>31545</v>
      </c>
      <c r="C1152" s="589" t="s">
        <v>25226</v>
      </c>
      <c r="D1152" s="590">
        <v>1.73</v>
      </c>
    </row>
    <row r="1153" spans="1:4" outlineLevel="1" x14ac:dyDescent="0.2">
      <c r="A1153" s="588">
        <v>95204</v>
      </c>
      <c r="B1153" s="142" t="s">
        <v>31546</v>
      </c>
      <c r="C1153" s="589" t="s">
        <v>25226</v>
      </c>
      <c r="D1153" s="590">
        <v>12.54</v>
      </c>
    </row>
    <row r="1154" spans="1:4" x14ac:dyDescent="0.2">
      <c r="A1154" s="588">
        <v>95205</v>
      </c>
      <c r="B1154" s="142" t="s">
        <v>31547</v>
      </c>
      <c r="C1154" s="589" t="s">
        <v>25226</v>
      </c>
      <c r="D1154" s="590">
        <v>1.73</v>
      </c>
    </row>
    <row r="1155" spans="1:4" outlineLevel="1" x14ac:dyDescent="0.2">
      <c r="A1155" s="588">
        <v>95206</v>
      </c>
      <c r="B1155" s="142" t="s">
        <v>31548</v>
      </c>
      <c r="C1155" s="589" t="s">
        <v>25226</v>
      </c>
      <c r="D1155" s="590">
        <v>16.72</v>
      </c>
    </row>
    <row r="1156" spans="1:4" x14ac:dyDescent="0.2">
      <c r="A1156" s="588">
        <v>95208</v>
      </c>
      <c r="B1156" s="142" t="s">
        <v>31549</v>
      </c>
      <c r="C1156" s="589" t="s">
        <v>25226</v>
      </c>
      <c r="D1156" s="590">
        <v>20.89</v>
      </c>
    </row>
    <row r="1157" spans="1:4" outlineLevel="1" x14ac:dyDescent="0.2">
      <c r="A1157" s="588">
        <v>95209</v>
      </c>
      <c r="B1157" s="142" t="s">
        <v>31550</v>
      </c>
      <c r="C1157" s="589" t="s">
        <v>25226</v>
      </c>
      <c r="D1157" s="590">
        <v>41.79</v>
      </c>
    </row>
    <row r="1158" spans="1:4" x14ac:dyDescent="0.2">
      <c r="A1158" s="588">
        <v>95210</v>
      </c>
      <c r="B1158" s="142" t="s">
        <v>31551</v>
      </c>
      <c r="C1158" s="589" t="s">
        <v>25226</v>
      </c>
      <c r="D1158" s="590">
        <v>16.72</v>
      </c>
    </row>
    <row r="1159" spans="1:4" outlineLevel="1" x14ac:dyDescent="0.2">
      <c r="A1159" s="588">
        <v>95211</v>
      </c>
      <c r="B1159" s="142" t="s">
        <v>31552</v>
      </c>
      <c r="C1159" s="589" t="s">
        <v>25226</v>
      </c>
      <c r="D1159" s="590">
        <v>31.34</v>
      </c>
    </row>
    <row r="1160" spans="1:4" x14ac:dyDescent="0.2">
      <c r="A1160" s="588">
        <v>95212</v>
      </c>
      <c r="B1160" s="142" t="s">
        <v>31553</v>
      </c>
      <c r="C1160" s="589" t="s">
        <v>25226</v>
      </c>
      <c r="D1160" s="590">
        <v>62.68</v>
      </c>
    </row>
    <row r="1161" spans="1:4" outlineLevel="1" x14ac:dyDescent="0.2">
      <c r="A1161" s="588">
        <v>95213</v>
      </c>
      <c r="B1161" s="142" t="s">
        <v>31554</v>
      </c>
      <c r="C1161" s="589" t="s">
        <v>25226</v>
      </c>
      <c r="D1161" s="590">
        <v>62.68</v>
      </c>
    </row>
    <row r="1162" spans="1:4" x14ac:dyDescent="0.2">
      <c r="A1162" s="588">
        <v>95214</v>
      </c>
      <c r="B1162" s="142" t="s">
        <v>31555</v>
      </c>
      <c r="C1162" s="589" t="s">
        <v>25226</v>
      </c>
      <c r="D1162" s="590">
        <v>20.89</v>
      </c>
    </row>
    <row r="1163" spans="1:4" outlineLevel="1" x14ac:dyDescent="0.2">
      <c r="A1163" s="588">
        <v>95218</v>
      </c>
      <c r="B1163" s="142" t="s">
        <v>31556</v>
      </c>
      <c r="C1163" s="589" t="s">
        <v>25226</v>
      </c>
      <c r="D1163" s="590">
        <v>62.68</v>
      </c>
    </row>
    <row r="1164" spans="1:4" x14ac:dyDescent="0.2">
      <c r="A1164" s="588">
        <v>95219</v>
      </c>
      <c r="B1164" s="142" t="s">
        <v>31557</v>
      </c>
      <c r="C1164" s="589" t="s">
        <v>25226</v>
      </c>
      <c r="D1164" s="590">
        <v>41.79</v>
      </c>
    </row>
    <row r="1165" spans="1:4" outlineLevel="1" x14ac:dyDescent="0.2">
      <c r="A1165" s="588">
        <v>95220</v>
      </c>
      <c r="B1165" s="142" t="s">
        <v>31558</v>
      </c>
      <c r="C1165" s="589" t="s">
        <v>25226</v>
      </c>
      <c r="D1165" s="590">
        <v>62.68</v>
      </c>
    </row>
    <row r="1166" spans="1:4" x14ac:dyDescent="0.2">
      <c r="A1166" s="588">
        <v>95225</v>
      </c>
      <c r="B1166" s="142" t="s">
        <v>31559</v>
      </c>
      <c r="C1166" s="589" t="s">
        <v>25226</v>
      </c>
      <c r="D1166" s="590">
        <v>33.43</v>
      </c>
    </row>
    <row r="1167" spans="1:4" outlineLevel="1" x14ac:dyDescent="0.2">
      <c r="A1167" s="588">
        <v>95300</v>
      </c>
      <c r="B1167" s="142" t="s">
        <v>31560</v>
      </c>
      <c r="C1167" s="589" t="s">
        <v>19923</v>
      </c>
      <c r="D1167" s="590" t="s">
        <v>19923</v>
      </c>
    </row>
    <row r="1168" spans="1:4" x14ac:dyDescent="0.2">
      <c r="A1168" s="588">
        <v>95310</v>
      </c>
      <c r="B1168" s="142" t="s">
        <v>31561</v>
      </c>
      <c r="C1168" s="589" t="s">
        <v>25226</v>
      </c>
      <c r="D1168" s="590">
        <v>20.89</v>
      </c>
    </row>
    <row r="1169" spans="1:4" outlineLevel="1" x14ac:dyDescent="0.2">
      <c r="A1169" s="588">
        <v>95311</v>
      </c>
      <c r="B1169" s="142" t="s">
        <v>31562</v>
      </c>
      <c r="C1169" s="589" t="s">
        <v>25226</v>
      </c>
      <c r="D1169" s="590">
        <v>20.89</v>
      </c>
    </row>
    <row r="1170" spans="1:4" x14ac:dyDescent="0.2">
      <c r="A1170" s="588">
        <v>95314</v>
      </c>
      <c r="B1170" s="142" t="s">
        <v>31563</v>
      </c>
      <c r="C1170" s="589" t="s">
        <v>15747</v>
      </c>
      <c r="D1170" s="590">
        <v>8.36</v>
      </c>
    </row>
    <row r="1171" spans="1:4" outlineLevel="1" x14ac:dyDescent="0.2">
      <c r="A1171" s="588">
        <v>95315</v>
      </c>
      <c r="B1171" s="142" t="s">
        <v>31564</v>
      </c>
      <c r="C1171" s="589" t="s">
        <v>15747</v>
      </c>
      <c r="D1171" s="590">
        <v>10.45</v>
      </c>
    </row>
    <row r="1172" spans="1:4" x14ac:dyDescent="0.2">
      <c r="A1172" s="588">
        <v>95316</v>
      </c>
      <c r="B1172" s="142" t="s">
        <v>31565</v>
      </c>
      <c r="C1172" s="589" t="s">
        <v>25226</v>
      </c>
      <c r="D1172" s="590">
        <v>8.36</v>
      </c>
    </row>
    <row r="1173" spans="1:4" outlineLevel="1" x14ac:dyDescent="0.2">
      <c r="A1173" s="588">
        <v>95320</v>
      </c>
      <c r="B1173" s="142" t="s">
        <v>31566</v>
      </c>
      <c r="C1173" s="589" t="s">
        <v>25226</v>
      </c>
      <c r="D1173" s="590">
        <v>41.79</v>
      </c>
    </row>
    <row r="1174" spans="1:4" x14ac:dyDescent="0.2">
      <c r="A1174" s="588">
        <v>95321</v>
      </c>
      <c r="B1174" s="142" t="s">
        <v>31567</v>
      </c>
      <c r="C1174" s="589" t="s">
        <v>15747</v>
      </c>
      <c r="D1174" s="590">
        <v>20.89</v>
      </c>
    </row>
    <row r="1175" spans="1:4" outlineLevel="1" x14ac:dyDescent="0.2">
      <c r="A1175" s="588">
        <v>95322</v>
      </c>
      <c r="B1175" s="142" t="s">
        <v>31568</v>
      </c>
      <c r="C1175" s="589" t="s">
        <v>25226</v>
      </c>
      <c r="D1175" s="590">
        <v>20.89</v>
      </c>
    </row>
    <row r="1176" spans="1:4" x14ac:dyDescent="0.2">
      <c r="A1176" s="588">
        <v>95325</v>
      </c>
      <c r="B1176" s="142" t="s">
        <v>31569</v>
      </c>
      <c r="C1176" s="589" t="s">
        <v>25226</v>
      </c>
      <c r="D1176" s="590">
        <v>41.79</v>
      </c>
    </row>
    <row r="1177" spans="1:4" outlineLevel="1" x14ac:dyDescent="0.2">
      <c r="A1177" s="588">
        <v>95355</v>
      </c>
      <c r="B1177" s="142" t="s">
        <v>31570</v>
      </c>
      <c r="C1177" s="589" t="s">
        <v>25226</v>
      </c>
      <c r="D1177" s="590">
        <v>25.07</v>
      </c>
    </row>
    <row r="1178" spans="1:4" x14ac:dyDescent="0.2">
      <c r="A1178" s="588">
        <v>95356</v>
      </c>
      <c r="B1178" s="142" t="s">
        <v>31571</v>
      </c>
      <c r="C1178" s="589" t="s">
        <v>25226</v>
      </c>
      <c r="D1178" s="590">
        <v>41.79</v>
      </c>
    </row>
    <row r="1179" spans="1:4" outlineLevel="1" x14ac:dyDescent="0.2">
      <c r="A1179" s="588">
        <v>95360</v>
      </c>
      <c r="B1179" s="142" t="s">
        <v>31572</v>
      </c>
      <c r="C1179" s="589" t="s">
        <v>25226</v>
      </c>
      <c r="D1179" s="590">
        <v>208.95</v>
      </c>
    </row>
    <row r="1180" spans="1:4" x14ac:dyDescent="0.2">
      <c r="A1180" s="588">
        <v>95361</v>
      </c>
      <c r="B1180" s="142" t="s">
        <v>31573</v>
      </c>
      <c r="C1180" s="589" t="s">
        <v>25226</v>
      </c>
      <c r="D1180" s="590">
        <v>334.32</v>
      </c>
    </row>
    <row r="1181" spans="1:4" outlineLevel="1" x14ac:dyDescent="0.2">
      <c r="A1181" s="588">
        <v>95362</v>
      </c>
      <c r="B1181" s="142" t="s">
        <v>31574</v>
      </c>
      <c r="C1181" s="589" t="s">
        <v>25226</v>
      </c>
      <c r="D1181" s="590">
        <v>208.95</v>
      </c>
    </row>
    <row r="1182" spans="1:4" x14ac:dyDescent="0.2">
      <c r="A1182" s="588">
        <v>95400</v>
      </c>
      <c r="B1182" s="142" t="s">
        <v>31575</v>
      </c>
      <c r="C1182" s="589" t="s">
        <v>19923</v>
      </c>
      <c r="D1182" s="590" t="s">
        <v>19923</v>
      </c>
    </row>
    <row r="1183" spans="1:4" outlineLevel="1" x14ac:dyDescent="0.2">
      <c r="A1183" s="588">
        <v>95401</v>
      </c>
      <c r="B1183" s="142" t="s">
        <v>31576</v>
      </c>
      <c r="C1183" s="589" t="s">
        <v>25226</v>
      </c>
      <c r="D1183" s="590">
        <v>6.27</v>
      </c>
    </row>
    <row r="1184" spans="1:4" x14ac:dyDescent="0.2">
      <c r="A1184" s="588">
        <v>95402</v>
      </c>
      <c r="B1184" s="142" t="s">
        <v>31577</v>
      </c>
      <c r="C1184" s="589" t="s">
        <v>25226</v>
      </c>
      <c r="D1184" s="590">
        <v>1.73</v>
      </c>
    </row>
    <row r="1185" spans="1:4" outlineLevel="1" x14ac:dyDescent="0.2">
      <c r="A1185" s="588">
        <v>95403</v>
      </c>
      <c r="B1185" s="142" t="s">
        <v>31578</v>
      </c>
      <c r="C1185" s="589" t="s">
        <v>25226</v>
      </c>
      <c r="D1185" s="590">
        <v>10.45</v>
      </c>
    </row>
    <row r="1186" spans="1:4" x14ac:dyDescent="0.2">
      <c r="A1186" s="588">
        <v>95404</v>
      </c>
      <c r="B1186" s="142" t="s">
        <v>31579</v>
      </c>
      <c r="C1186" s="589" t="s">
        <v>25226</v>
      </c>
      <c r="D1186" s="590">
        <v>8.36</v>
      </c>
    </row>
    <row r="1187" spans="1:4" outlineLevel="1" x14ac:dyDescent="0.2">
      <c r="A1187" s="588">
        <v>95405</v>
      </c>
      <c r="B1187" s="142" t="s">
        <v>21524</v>
      </c>
      <c r="C1187" s="589" t="s">
        <v>25226</v>
      </c>
      <c r="D1187" s="590">
        <v>59.11</v>
      </c>
    </row>
    <row r="1188" spans="1:4" x14ac:dyDescent="0.2">
      <c r="A1188" s="588">
        <v>95406</v>
      </c>
      <c r="B1188" s="142" t="s">
        <v>31580</v>
      </c>
      <c r="C1188" s="589" t="s">
        <v>25226</v>
      </c>
      <c r="D1188" s="590">
        <v>16.72</v>
      </c>
    </row>
    <row r="1189" spans="1:4" outlineLevel="1" x14ac:dyDescent="0.2">
      <c r="A1189" s="588">
        <v>95407</v>
      </c>
      <c r="B1189" s="142" t="s">
        <v>21506</v>
      </c>
      <c r="C1189" s="589" t="s">
        <v>25226</v>
      </c>
      <c r="D1189" s="590">
        <v>16.72</v>
      </c>
    </row>
    <row r="1190" spans="1:4" x14ac:dyDescent="0.2">
      <c r="A1190" s="588">
        <v>95408</v>
      </c>
      <c r="B1190" s="142" t="s">
        <v>31581</v>
      </c>
      <c r="C1190" s="589" t="s">
        <v>15747</v>
      </c>
      <c r="D1190" s="590">
        <v>8.36</v>
      </c>
    </row>
    <row r="1191" spans="1:4" outlineLevel="1" x14ac:dyDescent="0.2">
      <c r="A1191" s="588">
        <v>95409</v>
      </c>
      <c r="B1191" s="142" t="s">
        <v>31582</v>
      </c>
      <c r="C1191" s="589" t="s">
        <v>25226</v>
      </c>
      <c r="D1191" s="590">
        <v>3.46</v>
      </c>
    </row>
    <row r="1192" spans="1:4" x14ac:dyDescent="0.2">
      <c r="A1192" s="588">
        <v>95410</v>
      </c>
      <c r="B1192" s="142" t="s">
        <v>31583</v>
      </c>
      <c r="C1192" s="589" t="s">
        <v>25226</v>
      </c>
      <c r="D1192" s="590">
        <v>118.23</v>
      </c>
    </row>
    <row r="1193" spans="1:4" outlineLevel="1" x14ac:dyDescent="0.2">
      <c r="A1193" s="588">
        <v>95411</v>
      </c>
      <c r="B1193" s="142" t="s">
        <v>31584</v>
      </c>
      <c r="C1193" s="589" t="s">
        <v>25226</v>
      </c>
      <c r="D1193" s="590">
        <v>27.16</v>
      </c>
    </row>
    <row r="1194" spans="1:4" outlineLevel="1" x14ac:dyDescent="0.2">
      <c r="A1194" s="588">
        <v>95412</v>
      </c>
      <c r="B1194" s="142" t="s">
        <v>31585</v>
      </c>
      <c r="C1194" s="589" t="s">
        <v>25226</v>
      </c>
      <c r="D1194" s="590">
        <v>159.96</v>
      </c>
    </row>
    <row r="1195" spans="1:4" outlineLevel="1" x14ac:dyDescent="0.2">
      <c r="A1195" s="588">
        <v>95413</v>
      </c>
      <c r="B1195" s="142" t="s">
        <v>31586</v>
      </c>
      <c r="C1195" s="589" t="s">
        <v>25226</v>
      </c>
      <c r="D1195" s="590">
        <v>307.75</v>
      </c>
    </row>
    <row r="1196" spans="1:4" x14ac:dyDescent="0.2">
      <c r="A1196" s="588">
        <v>95414</v>
      </c>
      <c r="B1196" s="142" t="s">
        <v>31587</v>
      </c>
      <c r="C1196" s="589" t="s">
        <v>25226</v>
      </c>
      <c r="D1196" s="590">
        <v>62.68</v>
      </c>
    </row>
    <row r="1197" spans="1:4" outlineLevel="1" x14ac:dyDescent="0.2">
      <c r="A1197" s="588">
        <v>95415</v>
      </c>
      <c r="B1197" s="142" t="s">
        <v>31588</v>
      </c>
      <c r="C1197" s="589" t="s">
        <v>25226</v>
      </c>
      <c r="D1197" s="590">
        <v>27.72</v>
      </c>
    </row>
    <row r="1198" spans="1:4" outlineLevel="1" x14ac:dyDescent="0.2">
      <c r="A1198" s="588">
        <v>95416</v>
      </c>
      <c r="B1198" s="142" t="s">
        <v>31589</v>
      </c>
      <c r="C1198" s="589" t="s">
        <v>15747</v>
      </c>
      <c r="D1198" s="590">
        <v>29.56</v>
      </c>
    </row>
    <row r="1199" spans="1:4" outlineLevel="1" x14ac:dyDescent="0.2">
      <c r="A1199" s="588">
        <v>95417</v>
      </c>
      <c r="B1199" s="142" t="s">
        <v>31590</v>
      </c>
      <c r="C1199" s="589" t="s">
        <v>25226</v>
      </c>
      <c r="D1199" s="590">
        <v>88.67</v>
      </c>
    </row>
    <row r="1200" spans="1:4" x14ac:dyDescent="0.2">
      <c r="A1200" s="588">
        <v>95418</v>
      </c>
      <c r="B1200" s="142" t="s">
        <v>31591</v>
      </c>
      <c r="C1200" s="589" t="s">
        <v>25226</v>
      </c>
      <c r="D1200" s="590">
        <v>79.38</v>
      </c>
    </row>
    <row r="1201" spans="1:4" outlineLevel="1" x14ac:dyDescent="0.2">
      <c r="A1201" s="588">
        <v>95419</v>
      </c>
      <c r="B1201" s="142" t="s">
        <v>31592</v>
      </c>
      <c r="C1201" s="589" t="s">
        <v>25226</v>
      </c>
      <c r="D1201" s="590">
        <v>59.11</v>
      </c>
    </row>
    <row r="1202" spans="1:4" outlineLevel="1" x14ac:dyDescent="0.2">
      <c r="A1202" s="588">
        <v>95420</v>
      </c>
      <c r="B1202" s="142" t="s">
        <v>31593</v>
      </c>
      <c r="C1202" s="589" t="s">
        <v>25226</v>
      </c>
      <c r="D1202" s="590">
        <v>12.54</v>
      </c>
    </row>
    <row r="1203" spans="1:4" x14ac:dyDescent="0.2">
      <c r="A1203" s="588">
        <v>95421</v>
      </c>
      <c r="B1203" s="142" t="s">
        <v>31594</v>
      </c>
      <c r="C1203" s="589" t="s">
        <v>8346</v>
      </c>
      <c r="D1203" s="590">
        <v>0.69</v>
      </c>
    </row>
    <row r="1204" spans="1:4" outlineLevel="1" x14ac:dyDescent="0.2">
      <c r="A1204" s="588">
        <v>95422</v>
      </c>
      <c r="B1204" s="142" t="s">
        <v>31595</v>
      </c>
      <c r="C1204" s="589" t="s">
        <v>25226</v>
      </c>
      <c r="D1204" s="590">
        <v>8.66</v>
      </c>
    </row>
    <row r="1205" spans="1:4" outlineLevel="1" x14ac:dyDescent="0.2">
      <c r="A1205" s="588">
        <v>95423</v>
      </c>
      <c r="B1205" s="142" t="s">
        <v>31596</v>
      </c>
      <c r="C1205" s="589" t="s">
        <v>25226</v>
      </c>
      <c r="D1205" s="590">
        <v>20.89</v>
      </c>
    </row>
    <row r="1206" spans="1:4" outlineLevel="1" x14ac:dyDescent="0.2">
      <c r="A1206" s="588">
        <v>95424</v>
      </c>
      <c r="B1206" s="142" t="s">
        <v>31597</v>
      </c>
      <c r="C1206" s="589" t="s">
        <v>25226</v>
      </c>
      <c r="D1206" s="590">
        <v>12.54</v>
      </c>
    </row>
    <row r="1207" spans="1:4" outlineLevel="1" x14ac:dyDescent="0.2">
      <c r="A1207" s="588">
        <v>95425</v>
      </c>
      <c r="B1207" s="142" t="s">
        <v>31598</v>
      </c>
      <c r="C1207" s="589" t="s">
        <v>25226</v>
      </c>
      <c r="D1207" s="590">
        <v>19.57</v>
      </c>
    </row>
    <row r="1208" spans="1:4" outlineLevel="1" x14ac:dyDescent="0.2">
      <c r="A1208" s="588">
        <v>95426</v>
      </c>
      <c r="B1208" s="142" t="s">
        <v>31599</v>
      </c>
      <c r="C1208" s="589" t="s">
        <v>25226</v>
      </c>
      <c r="D1208" s="590">
        <v>88.67</v>
      </c>
    </row>
    <row r="1209" spans="1:4" x14ac:dyDescent="0.2">
      <c r="A1209" s="588">
        <v>95427</v>
      </c>
      <c r="B1209" s="142" t="s">
        <v>31600</v>
      </c>
      <c r="C1209" s="589" t="s">
        <v>25226</v>
      </c>
      <c r="D1209" s="590">
        <v>59.11</v>
      </c>
    </row>
    <row r="1210" spans="1:4" outlineLevel="1" x14ac:dyDescent="0.2">
      <c r="A1210" s="588">
        <v>96000</v>
      </c>
      <c r="B1210" s="142" t="s">
        <v>31601</v>
      </c>
      <c r="C1210" s="589" t="s">
        <v>19923</v>
      </c>
      <c r="D1210" s="590" t="s">
        <v>19923</v>
      </c>
    </row>
    <row r="1211" spans="1:4" outlineLevel="1" x14ac:dyDescent="0.2">
      <c r="A1211" s="588">
        <v>96001</v>
      </c>
      <c r="B1211" s="142" t="s">
        <v>31602</v>
      </c>
      <c r="C1211" s="589" t="s">
        <v>25226</v>
      </c>
      <c r="D1211" s="590">
        <v>167.16</v>
      </c>
    </row>
    <row r="1212" spans="1:4" outlineLevel="1" x14ac:dyDescent="0.2">
      <c r="A1212" s="588">
        <v>96002</v>
      </c>
      <c r="B1212" s="142" t="s">
        <v>31603</v>
      </c>
      <c r="C1212" s="589" t="s">
        <v>25226</v>
      </c>
      <c r="D1212" s="590">
        <v>208.95</v>
      </c>
    </row>
    <row r="1213" spans="1:4" outlineLevel="1" x14ac:dyDescent="0.2">
      <c r="A1213" s="588">
        <v>96003</v>
      </c>
      <c r="B1213" s="142" t="s">
        <v>31604</v>
      </c>
      <c r="C1213" s="589" t="s">
        <v>25226</v>
      </c>
      <c r="D1213" s="590">
        <v>188.05</v>
      </c>
    </row>
    <row r="1214" spans="1:4" outlineLevel="1" x14ac:dyDescent="0.2">
      <c r="A1214" s="588">
        <v>96004</v>
      </c>
      <c r="B1214" s="142" t="s">
        <v>31605</v>
      </c>
      <c r="C1214" s="589" t="s">
        <v>25226</v>
      </c>
      <c r="D1214" s="590">
        <v>20.89</v>
      </c>
    </row>
    <row r="1215" spans="1:4" x14ac:dyDescent="0.2">
      <c r="A1215" s="588">
        <v>96005</v>
      </c>
      <c r="B1215" s="142" t="s">
        <v>31606</v>
      </c>
      <c r="C1215" s="589" t="s">
        <v>25226</v>
      </c>
      <c r="D1215" s="590">
        <v>10.45</v>
      </c>
    </row>
    <row r="1216" spans="1:4" outlineLevel="1" x14ac:dyDescent="0.2">
      <c r="A1216" s="588">
        <v>96008</v>
      </c>
      <c r="B1216" s="142" t="s">
        <v>31607</v>
      </c>
      <c r="C1216" s="589" t="s">
        <v>25226</v>
      </c>
      <c r="D1216" s="590">
        <v>20.89</v>
      </c>
    </row>
    <row r="1217" spans="1:4" x14ac:dyDescent="0.2">
      <c r="A1217" s="588">
        <v>96009</v>
      </c>
      <c r="B1217" s="142" t="s">
        <v>31608</v>
      </c>
      <c r="C1217" s="589" t="s">
        <v>15747</v>
      </c>
      <c r="D1217" s="590">
        <v>16.72</v>
      </c>
    </row>
    <row r="1218" spans="1:4" outlineLevel="1" x14ac:dyDescent="0.2">
      <c r="A1218" s="588">
        <v>96012</v>
      </c>
      <c r="B1218" s="142" t="s">
        <v>31609</v>
      </c>
      <c r="C1218" s="589" t="s">
        <v>15747</v>
      </c>
      <c r="D1218" s="590">
        <v>10.45</v>
      </c>
    </row>
    <row r="1219" spans="1:4" outlineLevel="1" x14ac:dyDescent="0.2">
      <c r="A1219" s="588">
        <v>96013</v>
      </c>
      <c r="B1219" s="142" t="s">
        <v>31610</v>
      </c>
      <c r="C1219" s="589" t="s">
        <v>15747</v>
      </c>
      <c r="D1219" s="590">
        <v>20.89</v>
      </c>
    </row>
    <row r="1220" spans="1:4" outlineLevel="1" x14ac:dyDescent="0.2">
      <c r="A1220" s="588">
        <v>96014</v>
      </c>
      <c r="B1220" s="142" t="s">
        <v>31611</v>
      </c>
      <c r="C1220" s="589" t="s">
        <v>15747</v>
      </c>
      <c r="D1220" s="590">
        <v>2.09</v>
      </c>
    </row>
    <row r="1221" spans="1:4" x14ac:dyDescent="0.2">
      <c r="A1221" s="588">
        <v>96015</v>
      </c>
      <c r="B1221" s="142" t="s">
        <v>31612</v>
      </c>
      <c r="C1221" s="589" t="s">
        <v>15747</v>
      </c>
      <c r="D1221" s="590">
        <v>4.18</v>
      </c>
    </row>
    <row r="1222" spans="1:4" outlineLevel="1" x14ac:dyDescent="0.2">
      <c r="A1222" s="588">
        <v>96016</v>
      </c>
      <c r="B1222" s="142" t="s">
        <v>31613</v>
      </c>
      <c r="C1222" s="589" t="s">
        <v>15747</v>
      </c>
      <c r="D1222" s="590">
        <v>2.5099999999999998</v>
      </c>
    </row>
    <row r="1223" spans="1:4" outlineLevel="1" x14ac:dyDescent="0.2">
      <c r="A1223" s="588">
        <v>96017</v>
      </c>
      <c r="B1223" s="142" t="s">
        <v>31614</v>
      </c>
      <c r="C1223" s="589" t="s">
        <v>15747</v>
      </c>
      <c r="D1223" s="590">
        <v>5.01</v>
      </c>
    </row>
    <row r="1224" spans="1:4" x14ac:dyDescent="0.2">
      <c r="A1224" s="588">
        <v>96018</v>
      </c>
      <c r="B1224" s="142" t="s">
        <v>31615</v>
      </c>
      <c r="C1224" s="589" t="s">
        <v>25226</v>
      </c>
      <c r="D1224" s="590">
        <v>8.36</v>
      </c>
    </row>
    <row r="1225" spans="1:4" outlineLevel="1" x14ac:dyDescent="0.2">
      <c r="A1225" s="588">
        <v>96020</v>
      </c>
      <c r="B1225" s="142" t="s">
        <v>31616</v>
      </c>
      <c r="C1225" s="589" t="s">
        <v>25226</v>
      </c>
      <c r="D1225" s="590">
        <v>8.36</v>
      </c>
    </row>
    <row r="1226" spans="1:4" outlineLevel="1" x14ac:dyDescent="0.2">
      <c r="A1226" s="588">
        <v>96100</v>
      </c>
      <c r="B1226" s="142" t="s">
        <v>31617</v>
      </c>
      <c r="C1226" s="589" t="s">
        <v>19923</v>
      </c>
      <c r="D1226" s="590" t="s">
        <v>19923</v>
      </c>
    </row>
    <row r="1227" spans="1:4" outlineLevel="1" x14ac:dyDescent="0.2">
      <c r="A1227" s="588">
        <v>96110</v>
      </c>
      <c r="B1227" s="142" t="s">
        <v>31618</v>
      </c>
      <c r="C1227" s="589" t="s">
        <v>15747</v>
      </c>
      <c r="D1227" s="590">
        <v>33.43</v>
      </c>
    </row>
    <row r="1228" spans="1:4" x14ac:dyDescent="0.2">
      <c r="A1228" s="588">
        <v>96111</v>
      </c>
      <c r="B1228" s="142" t="s">
        <v>31619</v>
      </c>
      <c r="C1228" s="589" t="s">
        <v>25226</v>
      </c>
      <c r="D1228" s="590">
        <v>8.36</v>
      </c>
    </row>
    <row r="1229" spans="1:4" outlineLevel="1" x14ac:dyDescent="0.2">
      <c r="A1229" s="588">
        <v>96115</v>
      </c>
      <c r="B1229" s="142" t="s">
        <v>31620</v>
      </c>
      <c r="C1229" s="589" t="s">
        <v>25226</v>
      </c>
      <c r="D1229" s="590">
        <v>12.54</v>
      </c>
    </row>
    <row r="1230" spans="1:4" outlineLevel="1" x14ac:dyDescent="0.2">
      <c r="A1230" s="588">
        <v>96116</v>
      </c>
      <c r="B1230" s="142" t="s">
        <v>31621</v>
      </c>
      <c r="C1230" s="589" t="s">
        <v>25226</v>
      </c>
      <c r="D1230" s="590">
        <v>29.25</v>
      </c>
    </row>
    <row r="1231" spans="1:4" outlineLevel="1" x14ac:dyDescent="0.2">
      <c r="A1231" s="588">
        <v>96117</v>
      </c>
      <c r="B1231" s="142" t="s">
        <v>31622</v>
      </c>
      <c r="C1231" s="589" t="s">
        <v>25226</v>
      </c>
      <c r="D1231" s="590">
        <v>54.33</v>
      </c>
    </row>
    <row r="1232" spans="1:4" outlineLevel="1" x14ac:dyDescent="0.2">
      <c r="A1232" s="588">
        <v>96125</v>
      </c>
      <c r="B1232" s="142" t="s">
        <v>31623</v>
      </c>
      <c r="C1232" s="589" t="s">
        <v>25226</v>
      </c>
      <c r="D1232" s="590">
        <v>20.89</v>
      </c>
    </row>
    <row r="1233" spans="1:4" x14ac:dyDescent="0.2">
      <c r="A1233" s="588">
        <v>96126</v>
      </c>
      <c r="B1233" s="142" t="s">
        <v>31624</v>
      </c>
      <c r="C1233" s="589" t="s">
        <v>15719</v>
      </c>
      <c r="D1233" s="590">
        <v>83.58</v>
      </c>
    </row>
    <row r="1234" spans="1:4" outlineLevel="1" x14ac:dyDescent="0.2">
      <c r="A1234" s="588">
        <v>96130</v>
      </c>
      <c r="B1234" s="142" t="s">
        <v>31625</v>
      </c>
      <c r="C1234" s="589" t="s">
        <v>25226</v>
      </c>
      <c r="D1234" s="590">
        <v>8.36</v>
      </c>
    </row>
    <row r="1235" spans="1:4" x14ac:dyDescent="0.2">
      <c r="A1235" s="588">
        <v>96132</v>
      </c>
      <c r="B1235" s="142" t="s">
        <v>31626</v>
      </c>
      <c r="C1235" s="589" t="s">
        <v>25226</v>
      </c>
      <c r="D1235" s="590">
        <v>12.54</v>
      </c>
    </row>
    <row r="1236" spans="1:4" outlineLevel="1" x14ac:dyDescent="0.2">
      <c r="A1236" s="588">
        <v>96134</v>
      </c>
      <c r="B1236" s="142" t="s">
        <v>31627</v>
      </c>
      <c r="C1236" s="589" t="s">
        <v>25226</v>
      </c>
      <c r="D1236" s="590">
        <v>10.45</v>
      </c>
    </row>
    <row r="1237" spans="1:4" outlineLevel="1" x14ac:dyDescent="0.2">
      <c r="A1237" s="588">
        <v>96135</v>
      </c>
      <c r="B1237" s="142" t="s">
        <v>31628</v>
      </c>
      <c r="C1237" s="589" t="s">
        <v>25226</v>
      </c>
      <c r="D1237" s="590">
        <v>487.09</v>
      </c>
    </row>
    <row r="1238" spans="1:4" x14ac:dyDescent="0.2">
      <c r="A1238" s="588">
        <v>96137</v>
      </c>
      <c r="B1238" s="142" t="s">
        <v>31629</v>
      </c>
      <c r="C1238" s="589" t="s">
        <v>25226</v>
      </c>
      <c r="D1238" s="590">
        <v>20.89</v>
      </c>
    </row>
    <row r="1239" spans="1:4" outlineLevel="1" x14ac:dyDescent="0.2">
      <c r="A1239" s="588">
        <v>96138</v>
      </c>
      <c r="B1239" s="142" t="s">
        <v>31630</v>
      </c>
      <c r="C1239" s="589" t="s">
        <v>25226</v>
      </c>
      <c r="D1239" s="590">
        <v>31.34</v>
      </c>
    </row>
    <row r="1240" spans="1:4" outlineLevel="1" x14ac:dyDescent="0.2">
      <c r="A1240" s="588">
        <v>96139</v>
      </c>
      <c r="B1240" s="142" t="s">
        <v>31631</v>
      </c>
      <c r="C1240" s="589" t="s">
        <v>25226</v>
      </c>
      <c r="D1240" s="590">
        <v>10.45</v>
      </c>
    </row>
    <row r="1241" spans="1:4" outlineLevel="1" x14ac:dyDescent="0.2">
      <c r="A1241" s="588">
        <v>96140</v>
      </c>
      <c r="B1241" s="142" t="s">
        <v>31632</v>
      </c>
      <c r="C1241" s="589" t="s">
        <v>25226</v>
      </c>
      <c r="D1241" s="590">
        <v>20.89</v>
      </c>
    </row>
    <row r="1242" spans="1:4" outlineLevel="1" x14ac:dyDescent="0.2">
      <c r="A1242" s="588">
        <v>96200</v>
      </c>
      <c r="B1242" s="142" t="s">
        <v>31633</v>
      </c>
      <c r="C1242" s="589" t="s">
        <v>19923</v>
      </c>
      <c r="D1242" s="590" t="s">
        <v>19923</v>
      </c>
    </row>
    <row r="1243" spans="1:4" outlineLevel="1" x14ac:dyDescent="0.2">
      <c r="A1243" s="588">
        <v>96201</v>
      </c>
      <c r="B1243" s="142" t="s">
        <v>31634</v>
      </c>
      <c r="C1243" s="589" t="s">
        <v>25226</v>
      </c>
      <c r="D1243" s="590">
        <v>10.45</v>
      </c>
    </row>
    <row r="1244" spans="1:4" x14ac:dyDescent="0.2">
      <c r="A1244" s="588">
        <v>96202</v>
      </c>
      <c r="B1244" s="142" t="s">
        <v>31635</v>
      </c>
      <c r="C1244" s="589" t="s">
        <v>25226</v>
      </c>
      <c r="D1244" s="590">
        <v>4.18</v>
      </c>
    </row>
    <row r="1245" spans="1:4" outlineLevel="1" x14ac:dyDescent="0.2">
      <c r="A1245" s="588">
        <v>96203</v>
      </c>
      <c r="B1245" s="142" t="s">
        <v>31636</v>
      </c>
      <c r="C1245" s="589" t="s">
        <v>25226</v>
      </c>
      <c r="D1245" s="590">
        <v>1.73</v>
      </c>
    </row>
    <row r="1246" spans="1:4" outlineLevel="1" x14ac:dyDescent="0.2">
      <c r="A1246" s="588">
        <v>96204</v>
      </c>
      <c r="B1246" s="142" t="s">
        <v>31637</v>
      </c>
      <c r="C1246" s="589" t="s">
        <v>25226</v>
      </c>
      <c r="D1246" s="590">
        <v>12.54</v>
      </c>
    </row>
    <row r="1247" spans="1:4" outlineLevel="1" x14ac:dyDescent="0.2">
      <c r="A1247" s="588">
        <v>96205</v>
      </c>
      <c r="B1247" s="142" t="s">
        <v>31638</v>
      </c>
      <c r="C1247" s="589" t="s">
        <v>25226</v>
      </c>
      <c r="D1247" s="590">
        <v>1.73</v>
      </c>
    </row>
    <row r="1248" spans="1:4" outlineLevel="1" x14ac:dyDescent="0.2">
      <c r="A1248" s="588">
        <v>96210</v>
      </c>
      <c r="B1248" s="142" t="s">
        <v>31639</v>
      </c>
      <c r="C1248" s="589" t="s">
        <v>25226</v>
      </c>
      <c r="D1248" s="590">
        <v>16.72</v>
      </c>
    </row>
    <row r="1249" spans="1:4" x14ac:dyDescent="0.2">
      <c r="A1249" s="588">
        <v>96211</v>
      </c>
      <c r="B1249" s="142" t="s">
        <v>31640</v>
      </c>
      <c r="C1249" s="589" t="s">
        <v>25226</v>
      </c>
      <c r="D1249" s="590">
        <v>31.34</v>
      </c>
    </row>
    <row r="1250" spans="1:4" outlineLevel="1" x14ac:dyDescent="0.2">
      <c r="A1250" s="588">
        <v>96212</v>
      </c>
      <c r="B1250" s="142" t="s">
        <v>31641</v>
      </c>
      <c r="C1250" s="589" t="s">
        <v>25226</v>
      </c>
      <c r="D1250" s="590">
        <v>62.68</v>
      </c>
    </row>
    <row r="1251" spans="1:4" x14ac:dyDescent="0.2">
      <c r="A1251" s="588">
        <v>96213</v>
      </c>
      <c r="B1251" s="142" t="s">
        <v>31642</v>
      </c>
      <c r="C1251" s="589" t="s">
        <v>25226</v>
      </c>
      <c r="D1251" s="590">
        <v>62.68</v>
      </c>
    </row>
    <row r="1252" spans="1:4" outlineLevel="1" x14ac:dyDescent="0.2">
      <c r="A1252" s="588">
        <v>96214</v>
      </c>
      <c r="B1252" s="142" t="s">
        <v>31643</v>
      </c>
      <c r="C1252" s="589" t="s">
        <v>25226</v>
      </c>
      <c r="D1252" s="590">
        <v>20.89</v>
      </c>
    </row>
    <row r="1253" spans="1:4" x14ac:dyDescent="0.2">
      <c r="A1253" s="588">
        <v>96218</v>
      </c>
      <c r="B1253" s="142" t="s">
        <v>31644</v>
      </c>
      <c r="C1253" s="589" t="s">
        <v>25226</v>
      </c>
      <c r="D1253" s="590">
        <v>62.68</v>
      </c>
    </row>
    <row r="1254" spans="1:4" outlineLevel="1" x14ac:dyDescent="0.2">
      <c r="A1254" s="588">
        <v>96219</v>
      </c>
      <c r="B1254" s="142" t="s">
        <v>31645</v>
      </c>
      <c r="C1254" s="589" t="s">
        <v>25226</v>
      </c>
      <c r="D1254" s="590">
        <v>41.79</v>
      </c>
    </row>
    <row r="1255" spans="1:4" x14ac:dyDescent="0.2">
      <c r="A1255" s="588">
        <v>96225</v>
      </c>
      <c r="B1255" s="142" t="s">
        <v>31646</v>
      </c>
      <c r="C1255" s="589" t="s">
        <v>25226</v>
      </c>
      <c r="D1255" s="590">
        <v>41.79</v>
      </c>
    </row>
    <row r="1256" spans="1:4" outlineLevel="1" x14ac:dyDescent="0.2">
      <c r="A1256" s="588">
        <v>96300</v>
      </c>
      <c r="B1256" s="142" t="s">
        <v>31647</v>
      </c>
      <c r="C1256" s="589" t="s">
        <v>19923</v>
      </c>
      <c r="D1256" s="590" t="s">
        <v>19923</v>
      </c>
    </row>
    <row r="1257" spans="1:4" x14ac:dyDescent="0.2">
      <c r="A1257" s="588">
        <v>96314</v>
      </c>
      <c r="B1257" s="142" t="s">
        <v>31648</v>
      </c>
      <c r="C1257" s="589" t="s">
        <v>15747</v>
      </c>
      <c r="D1257" s="590">
        <v>8.36</v>
      </c>
    </row>
    <row r="1258" spans="1:4" outlineLevel="1" x14ac:dyDescent="0.2">
      <c r="A1258" s="588">
        <v>96315</v>
      </c>
      <c r="B1258" s="142" t="s">
        <v>31649</v>
      </c>
      <c r="C1258" s="589" t="s">
        <v>15747</v>
      </c>
      <c r="D1258" s="590">
        <v>10.45</v>
      </c>
    </row>
    <row r="1259" spans="1:4" x14ac:dyDescent="0.2">
      <c r="A1259" s="588">
        <v>96316</v>
      </c>
      <c r="B1259" s="142" t="s">
        <v>31650</v>
      </c>
      <c r="C1259" s="589" t="s">
        <v>25226</v>
      </c>
      <c r="D1259" s="590">
        <v>8.36</v>
      </c>
    </row>
    <row r="1260" spans="1:4" outlineLevel="1" x14ac:dyDescent="0.2">
      <c r="A1260" s="588">
        <v>96360</v>
      </c>
      <c r="B1260" s="142" t="s">
        <v>31651</v>
      </c>
      <c r="C1260" s="589" t="s">
        <v>25226</v>
      </c>
      <c r="D1260" s="590">
        <v>208.95</v>
      </c>
    </row>
    <row r="1261" spans="1:4" x14ac:dyDescent="0.2">
      <c r="A1261" s="588">
        <v>96361</v>
      </c>
      <c r="B1261" s="142" t="s">
        <v>31652</v>
      </c>
      <c r="C1261" s="589" t="s">
        <v>25226</v>
      </c>
      <c r="D1261" s="590">
        <v>334.32</v>
      </c>
    </row>
    <row r="1262" spans="1:4" outlineLevel="1" x14ac:dyDescent="0.2">
      <c r="A1262" s="588">
        <v>96362</v>
      </c>
      <c r="B1262" s="142" t="s">
        <v>31653</v>
      </c>
      <c r="C1262" s="589" t="s">
        <v>25226</v>
      </c>
      <c r="D1262" s="590">
        <v>468.81</v>
      </c>
    </row>
    <row r="1263" spans="1:4" x14ac:dyDescent="0.2">
      <c r="A1263" s="588">
        <v>96400</v>
      </c>
      <c r="B1263" s="142" t="s">
        <v>31654</v>
      </c>
      <c r="C1263" s="589" t="s">
        <v>19923</v>
      </c>
      <c r="D1263" s="590" t="s">
        <v>19923</v>
      </c>
    </row>
    <row r="1264" spans="1:4" outlineLevel="1" x14ac:dyDescent="0.2">
      <c r="A1264" s="588">
        <v>96401</v>
      </c>
      <c r="B1264" s="142" t="s">
        <v>31655</v>
      </c>
      <c r="C1264" s="589" t="s">
        <v>25226</v>
      </c>
      <c r="D1264" s="590">
        <v>41.79</v>
      </c>
    </row>
    <row r="1265" spans="1:4" x14ac:dyDescent="0.2">
      <c r="A1265" s="588">
        <v>96402</v>
      </c>
      <c r="B1265" s="142" t="s">
        <v>31656</v>
      </c>
      <c r="C1265" s="589" t="s">
        <v>25226</v>
      </c>
      <c r="D1265" s="590">
        <v>1.73</v>
      </c>
    </row>
    <row r="1266" spans="1:4" outlineLevel="1" x14ac:dyDescent="0.2">
      <c r="A1266" s="588">
        <v>96403</v>
      </c>
      <c r="B1266" s="142" t="s">
        <v>31657</v>
      </c>
      <c r="C1266" s="589" t="s">
        <v>25226</v>
      </c>
      <c r="D1266" s="590">
        <v>10.45</v>
      </c>
    </row>
    <row r="1267" spans="1:4" x14ac:dyDescent="0.2">
      <c r="A1267" s="588">
        <v>96404</v>
      </c>
      <c r="B1267" s="142" t="s">
        <v>31658</v>
      </c>
      <c r="C1267" s="589" t="s">
        <v>25226</v>
      </c>
      <c r="D1267" s="590">
        <v>8.36</v>
      </c>
    </row>
    <row r="1268" spans="1:4" outlineLevel="1" x14ac:dyDescent="0.2">
      <c r="A1268" s="588">
        <v>96405</v>
      </c>
      <c r="B1268" s="142" t="s">
        <v>31659</v>
      </c>
      <c r="C1268" s="589" t="s">
        <v>25226</v>
      </c>
      <c r="D1268" s="590">
        <v>88.67</v>
      </c>
    </row>
    <row r="1269" spans="1:4" outlineLevel="1" x14ac:dyDescent="0.2">
      <c r="A1269" s="588">
        <v>96406</v>
      </c>
      <c r="B1269" s="142" t="s">
        <v>31660</v>
      </c>
      <c r="C1269" s="589" t="s">
        <v>25226</v>
      </c>
      <c r="D1269" s="590">
        <v>16.72</v>
      </c>
    </row>
    <row r="1270" spans="1:4" outlineLevel="1" x14ac:dyDescent="0.2">
      <c r="A1270" s="588">
        <v>96407</v>
      </c>
      <c r="B1270" s="142" t="s">
        <v>31661</v>
      </c>
      <c r="C1270" s="589" t="s">
        <v>25226</v>
      </c>
      <c r="D1270" s="590">
        <v>16.72</v>
      </c>
    </row>
    <row r="1271" spans="1:4" x14ac:dyDescent="0.2">
      <c r="A1271" s="588">
        <v>96408</v>
      </c>
      <c r="B1271" s="142" t="s">
        <v>31662</v>
      </c>
      <c r="C1271" s="589" t="s">
        <v>15747</v>
      </c>
      <c r="D1271" s="590">
        <v>8.36</v>
      </c>
    </row>
    <row r="1272" spans="1:4" outlineLevel="1" x14ac:dyDescent="0.2">
      <c r="A1272" s="588">
        <v>96409</v>
      </c>
      <c r="B1272" s="142" t="s">
        <v>31663</v>
      </c>
      <c r="C1272" s="589" t="s">
        <v>25226</v>
      </c>
      <c r="D1272" s="590">
        <v>3.46</v>
      </c>
    </row>
    <row r="1273" spans="1:4" outlineLevel="1" x14ac:dyDescent="0.2">
      <c r="A1273" s="588">
        <v>96410</v>
      </c>
      <c r="B1273" s="142" t="s">
        <v>31664</v>
      </c>
      <c r="C1273" s="589" t="s">
        <v>25226</v>
      </c>
      <c r="D1273" s="590">
        <v>118.23</v>
      </c>
    </row>
    <row r="1274" spans="1:4" x14ac:dyDescent="0.2">
      <c r="A1274" s="588">
        <v>96411</v>
      </c>
      <c r="B1274" s="142" t="s">
        <v>31665</v>
      </c>
      <c r="C1274" s="589" t="s">
        <v>25226</v>
      </c>
      <c r="D1274" s="590">
        <v>27.16</v>
      </c>
    </row>
    <row r="1275" spans="1:4" outlineLevel="1" x14ac:dyDescent="0.2">
      <c r="A1275" s="588">
        <v>96412</v>
      </c>
      <c r="B1275" s="142" t="s">
        <v>31666</v>
      </c>
      <c r="C1275" s="589" t="s">
        <v>25226</v>
      </c>
      <c r="D1275" s="590">
        <v>159.96</v>
      </c>
    </row>
    <row r="1276" spans="1:4" outlineLevel="1" x14ac:dyDescent="0.2">
      <c r="A1276" s="588">
        <v>96413</v>
      </c>
      <c r="B1276" s="142" t="s">
        <v>31667</v>
      </c>
      <c r="C1276" s="589" t="s">
        <v>25226</v>
      </c>
      <c r="D1276" s="590">
        <v>307.75</v>
      </c>
    </row>
    <row r="1277" spans="1:4" outlineLevel="1" x14ac:dyDescent="0.2">
      <c r="A1277" s="588">
        <v>96414</v>
      </c>
      <c r="B1277" s="142" t="s">
        <v>31668</v>
      </c>
      <c r="C1277" s="589" t="s">
        <v>25226</v>
      </c>
      <c r="D1277" s="590">
        <v>62.68</v>
      </c>
    </row>
    <row r="1278" spans="1:4" x14ac:dyDescent="0.2">
      <c r="A1278" s="588">
        <v>96415</v>
      </c>
      <c r="B1278" s="142" t="s">
        <v>31669</v>
      </c>
      <c r="C1278" s="589" t="s">
        <v>25226</v>
      </c>
      <c r="D1278" s="590">
        <v>27.72</v>
      </c>
    </row>
    <row r="1279" spans="1:4" outlineLevel="1" x14ac:dyDescent="0.2">
      <c r="A1279" s="588">
        <v>96416</v>
      </c>
      <c r="B1279" s="142" t="s">
        <v>31670</v>
      </c>
      <c r="C1279" s="589" t="s">
        <v>15747</v>
      </c>
      <c r="D1279" s="590">
        <v>6.27</v>
      </c>
    </row>
    <row r="1280" spans="1:4" outlineLevel="1" x14ac:dyDescent="0.2">
      <c r="A1280" s="588">
        <v>96417</v>
      </c>
      <c r="B1280" s="142" t="s">
        <v>31671</v>
      </c>
      <c r="C1280" s="589" t="s">
        <v>25226</v>
      </c>
      <c r="D1280" s="590">
        <v>63.99</v>
      </c>
    </row>
    <row r="1281" spans="1:4" x14ac:dyDescent="0.2">
      <c r="A1281" s="588">
        <v>96418</v>
      </c>
      <c r="B1281" s="142" t="s">
        <v>31672</v>
      </c>
      <c r="C1281" s="589" t="s">
        <v>25226</v>
      </c>
      <c r="D1281" s="590">
        <v>125.34</v>
      </c>
    </row>
    <row r="1282" spans="1:4" outlineLevel="1" x14ac:dyDescent="0.2">
      <c r="A1282" s="588">
        <v>96423</v>
      </c>
      <c r="B1282" s="142" t="s">
        <v>31673</v>
      </c>
      <c r="C1282" s="589" t="s">
        <v>25226</v>
      </c>
      <c r="D1282" s="590">
        <v>20.89</v>
      </c>
    </row>
    <row r="1283" spans="1:4" outlineLevel="1" x14ac:dyDescent="0.2">
      <c r="A1283" s="588">
        <v>96424</v>
      </c>
      <c r="B1283" s="142" t="s">
        <v>31674</v>
      </c>
      <c r="C1283" s="589" t="s">
        <v>25226</v>
      </c>
      <c r="D1283" s="590">
        <v>12.54</v>
      </c>
    </row>
    <row r="1284" spans="1:4" x14ac:dyDescent="0.2">
      <c r="A1284" s="588">
        <v>97000</v>
      </c>
      <c r="B1284" s="142" t="s">
        <v>31675</v>
      </c>
      <c r="C1284" s="589" t="s">
        <v>19923</v>
      </c>
      <c r="D1284" s="590" t="s">
        <v>19923</v>
      </c>
    </row>
    <row r="1285" spans="1:4" ht="22.5" outlineLevel="1" x14ac:dyDescent="0.2">
      <c r="A1285" s="588">
        <v>97001</v>
      </c>
      <c r="B1285" s="142" t="s">
        <v>31676</v>
      </c>
      <c r="C1285" s="589" t="s">
        <v>25226</v>
      </c>
      <c r="D1285" s="590">
        <v>319.93</v>
      </c>
    </row>
    <row r="1286" spans="1:4" outlineLevel="1" x14ac:dyDescent="0.2">
      <c r="A1286" s="588">
        <v>97002</v>
      </c>
      <c r="B1286" s="142" t="s">
        <v>31677</v>
      </c>
      <c r="C1286" s="589" t="s">
        <v>25226</v>
      </c>
      <c r="D1286" s="590">
        <v>438.16</v>
      </c>
    </row>
    <row r="1287" spans="1:4" outlineLevel="1" x14ac:dyDescent="0.2">
      <c r="A1287" s="588">
        <v>97003</v>
      </c>
      <c r="B1287" s="142" t="s">
        <v>31678</v>
      </c>
      <c r="C1287" s="589" t="s">
        <v>25226</v>
      </c>
      <c r="D1287" s="590">
        <v>208.95</v>
      </c>
    </row>
    <row r="1288" spans="1:4" x14ac:dyDescent="0.2">
      <c r="A1288" s="588">
        <v>97004</v>
      </c>
      <c r="B1288" s="142" t="s">
        <v>31679</v>
      </c>
      <c r="C1288" s="589" t="s">
        <v>25226</v>
      </c>
      <c r="D1288" s="590">
        <v>16.72</v>
      </c>
    </row>
    <row r="1289" spans="1:4" outlineLevel="1" x14ac:dyDescent="0.2">
      <c r="A1289" s="588">
        <v>97005</v>
      </c>
      <c r="B1289" s="142" t="s">
        <v>31680</v>
      </c>
      <c r="C1289" s="589" t="s">
        <v>25226</v>
      </c>
      <c r="D1289" s="590">
        <v>16.72</v>
      </c>
    </row>
    <row r="1290" spans="1:4" outlineLevel="1" x14ac:dyDescent="0.2">
      <c r="A1290" s="588">
        <v>97008</v>
      </c>
      <c r="B1290" s="142" t="s">
        <v>31681</v>
      </c>
      <c r="C1290" s="589" t="s">
        <v>25226</v>
      </c>
      <c r="D1290" s="590">
        <v>20.89</v>
      </c>
    </row>
    <row r="1291" spans="1:4" x14ac:dyDescent="0.2">
      <c r="A1291" s="588">
        <v>97009</v>
      </c>
      <c r="B1291" s="142" t="s">
        <v>31682</v>
      </c>
      <c r="C1291" s="589" t="s">
        <v>15747</v>
      </c>
      <c r="D1291" s="590">
        <v>20.89</v>
      </c>
    </row>
    <row r="1292" spans="1:4" outlineLevel="1" x14ac:dyDescent="0.2">
      <c r="A1292" s="588">
        <v>97012</v>
      </c>
      <c r="B1292" s="142" t="s">
        <v>31683</v>
      </c>
      <c r="C1292" s="589" t="s">
        <v>15747</v>
      </c>
      <c r="D1292" s="590">
        <v>12.54</v>
      </c>
    </row>
    <row r="1293" spans="1:4" outlineLevel="1" x14ac:dyDescent="0.2">
      <c r="A1293" s="588">
        <v>97013</v>
      </c>
      <c r="B1293" s="142" t="s">
        <v>31684</v>
      </c>
      <c r="C1293" s="589" t="s">
        <v>15747</v>
      </c>
      <c r="D1293" s="590">
        <v>25.07</v>
      </c>
    </row>
    <row r="1294" spans="1:4" x14ac:dyDescent="0.2">
      <c r="A1294" s="588">
        <v>97014</v>
      </c>
      <c r="B1294" s="142" t="s">
        <v>31685</v>
      </c>
      <c r="C1294" s="589" t="s">
        <v>15747</v>
      </c>
      <c r="D1294" s="590">
        <v>2.09</v>
      </c>
    </row>
    <row r="1295" spans="1:4" outlineLevel="1" x14ac:dyDescent="0.2">
      <c r="A1295" s="588">
        <v>97015</v>
      </c>
      <c r="B1295" s="142" t="s">
        <v>31686</v>
      </c>
      <c r="C1295" s="589" t="s">
        <v>15747</v>
      </c>
      <c r="D1295" s="590">
        <v>29.25</v>
      </c>
    </row>
    <row r="1296" spans="1:4" x14ac:dyDescent="0.2">
      <c r="A1296" s="588">
        <v>97016</v>
      </c>
      <c r="B1296" s="142" t="s">
        <v>31687</v>
      </c>
      <c r="C1296" s="589" t="s">
        <v>15747</v>
      </c>
      <c r="D1296" s="590">
        <v>1.25</v>
      </c>
    </row>
    <row r="1297" spans="1:4" outlineLevel="1" x14ac:dyDescent="0.2">
      <c r="A1297" s="588">
        <v>97017</v>
      </c>
      <c r="B1297" s="142" t="s">
        <v>31688</v>
      </c>
      <c r="C1297" s="589" t="s">
        <v>15747</v>
      </c>
      <c r="D1297" s="590">
        <v>12.54</v>
      </c>
    </row>
    <row r="1298" spans="1:4" x14ac:dyDescent="0.2">
      <c r="A1298" s="588">
        <v>97018</v>
      </c>
      <c r="B1298" s="142" t="s">
        <v>31689</v>
      </c>
      <c r="C1298" s="589" t="s">
        <v>25226</v>
      </c>
      <c r="D1298" s="590">
        <v>16.72</v>
      </c>
    </row>
    <row r="1299" spans="1:4" outlineLevel="1" x14ac:dyDescent="0.2">
      <c r="A1299" s="588">
        <v>97020</v>
      </c>
      <c r="B1299" s="142" t="s">
        <v>31690</v>
      </c>
      <c r="C1299" s="589" t="s">
        <v>25226</v>
      </c>
      <c r="D1299" s="590">
        <v>12.54</v>
      </c>
    </row>
    <row r="1300" spans="1:4" x14ac:dyDescent="0.2">
      <c r="A1300" s="588">
        <v>97100</v>
      </c>
      <c r="B1300" s="142" t="s">
        <v>31691</v>
      </c>
      <c r="C1300" s="589" t="s">
        <v>19923</v>
      </c>
      <c r="D1300" s="590" t="s">
        <v>19923</v>
      </c>
    </row>
    <row r="1301" spans="1:4" outlineLevel="1" x14ac:dyDescent="0.2">
      <c r="A1301" s="588">
        <v>97110</v>
      </c>
      <c r="B1301" s="142" t="s">
        <v>31692</v>
      </c>
      <c r="C1301" s="589" t="s">
        <v>15747</v>
      </c>
      <c r="D1301" s="590">
        <v>41.79</v>
      </c>
    </row>
    <row r="1302" spans="1:4" x14ac:dyDescent="0.2">
      <c r="A1302" s="588">
        <v>97111</v>
      </c>
      <c r="B1302" s="142" t="s">
        <v>31693</v>
      </c>
      <c r="C1302" s="589" t="s">
        <v>25226</v>
      </c>
      <c r="D1302" s="590">
        <v>10.45</v>
      </c>
    </row>
    <row r="1303" spans="1:4" outlineLevel="1" x14ac:dyDescent="0.2">
      <c r="A1303" s="588">
        <v>97115</v>
      </c>
      <c r="B1303" s="142" t="s">
        <v>31694</v>
      </c>
      <c r="C1303" s="589" t="s">
        <v>25226</v>
      </c>
      <c r="D1303" s="590">
        <v>20.89</v>
      </c>
    </row>
    <row r="1304" spans="1:4" x14ac:dyDescent="0.2">
      <c r="A1304" s="588">
        <v>97116</v>
      </c>
      <c r="B1304" s="142" t="s">
        <v>31695</v>
      </c>
      <c r="C1304" s="589" t="s">
        <v>25226</v>
      </c>
      <c r="D1304" s="590">
        <v>33.43</v>
      </c>
    </row>
    <row r="1305" spans="1:4" outlineLevel="1" x14ac:dyDescent="0.2">
      <c r="A1305" s="588">
        <v>97117</v>
      </c>
      <c r="B1305" s="142" t="s">
        <v>31696</v>
      </c>
      <c r="C1305" s="589" t="s">
        <v>25226</v>
      </c>
      <c r="D1305" s="590">
        <v>62.68</v>
      </c>
    </row>
    <row r="1306" spans="1:4" x14ac:dyDescent="0.2">
      <c r="A1306" s="588">
        <v>97125</v>
      </c>
      <c r="B1306" s="142" t="s">
        <v>31697</v>
      </c>
      <c r="C1306" s="589" t="s">
        <v>25226</v>
      </c>
      <c r="D1306" s="590">
        <v>20.89</v>
      </c>
    </row>
    <row r="1307" spans="1:4" outlineLevel="1" x14ac:dyDescent="0.2">
      <c r="A1307" s="588">
        <v>97126</v>
      </c>
      <c r="B1307" s="142" t="s">
        <v>31698</v>
      </c>
      <c r="C1307" s="589" t="s">
        <v>15719</v>
      </c>
      <c r="D1307" s="590">
        <v>254.6</v>
      </c>
    </row>
    <row r="1308" spans="1:4" ht="22.5" x14ac:dyDescent="0.2">
      <c r="A1308" s="588">
        <v>97130</v>
      </c>
      <c r="B1308" s="142" t="s">
        <v>31699</v>
      </c>
      <c r="C1308" s="589" t="s">
        <v>25226</v>
      </c>
      <c r="D1308" s="590">
        <v>10.45</v>
      </c>
    </row>
    <row r="1309" spans="1:4" outlineLevel="1" x14ac:dyDescent="0.2">
      <c r="A1309" s="588">
        <v>97132</v>
      </c>
      <c r="B1309" s="142" t="s">
        <v>31700</v>
      </c>
      <c r="C1309" s="589" t="s">
        <v>25226</v>
      </c>
      <c r="D1309" s="590">
        <v>12.54</v>
      </c>
    </row>
    <row r="1310" spans="1:4" x14ac:dyDescent="0.2">
      <c r="A1310" s="588">
        <v>97134</v>
      </c>
      <c r="B1310" s="142" t="s">
        <v>31701</v>
      </c>
      <c r="C1310" s="589" t="s">
        <v>25226</v>
      </c>
      <c r="D1310" s="590">
        <v>41.79</v>
      </c>
    </row>
    <row r="1311" spans="1:4" outlineLevel="1" x14ac:dyDescent="0.2">
      <c r="A1311" s="588">
        <v>97135</v>
      </c>
      <c r="B1311" s="142" t="s">
        <v>31702</v>
      </c>
      <c r="C1311" s="589" t="s">
        <v>25226</v>
      </c>
      <c r="D1311" s="590">
        <v>487.09</v>
      </c>
    </row>
    <row r="1312" spans="1:4" x14ac:dyDescent="0.2">
      <c r="A1312" s="588">
        <v>97137</v>
      </c>
      <c r="B1312" s="142" t="s">
        <v>31703</v>
      </c>
      <c r="C1312" s="589" t="s">
        <v>25226</v>
      </c>
      <c r="D1312" s="590">
        <v>29.25</v>
      </c>
    </row>
    <row r="1313" spans="1:4" outlineLevel="1" x14ac:dyDescent="0.2">
      <c r="A1313" s="588">
        <v>97138</v>
      </c>
      <c r="B1313" s="142" t="s">
        <v>31704</v>
      </c>
      <c r="C1313" s="589" t="s">
        <v>25226</v>
      </c>
      <c r="D1313" s="590">
        <v>41.79</v>
      </c>
    </row>
    <row r="1314" spans="1:4" x14ac:dyDescent="0.2">
      <c r="A1314" s="588">
        <v>97139</v>
      </c>
      <c r="B1314" s="142" t="s">
        <v>31705</v>
      </c>
      <c r="C1314" s="589" t="s">
        <v>25226</v>
      </c>
      <c r="D1314" s="590">
        <v>20.89</v>
      </c>
    </row>
    <row r="1315" spans="1:4" outlineLevel="1" x14ac:dyDescent="0.2">
      <c r="A1315" s="588">
        <v>97140</v>
      </c>
      <c r="B1315" s="142" t="s">
        <v>31706</v>
      </c>
      <c r="C1315" s="589" t="s">
        <v>25226</v>
      </c>
      <c r="D1315" s="590">
        <v>20.89</v>
      </c>
    </row>
    <row r="1316" spans="1:4" outlineLevel="1" x14ac:dyDescent="0.2">
      <c r="A1316" s="588">
        <v>97200</v>
      </c>
      <c r="B1316" s="142" t="s">
        <v>31707</v>
      </c>
      <c r="C1316" s="589" t="s">
        <v>19923</v>
      </c>
      <c r="D1316" s="590" t="s">
        <v>19923</v>
      </c>
    </row>
    <row r="1317" spans="1:4" outlineLevel="1" x14ac:dyDescent="0.2">
      <c r="A1317" s="588">
        <v>97201</v>
      </c>
      <c r="B1317" s="142" t="s">
        <v>31708</v>
      </c>
      <c r="C1317" s="589" t="s">
        <v>25226</v>
      </c>
      <c r="D1317" s="590">
        <v>12.54</v>
      </c>
    </row>
    <row r="1318" spans="1:4" outlineLevel="1" x14ac:dyDescent="0.2">
      <c r="A1318" s="588">
        <v>97202</v>
      </c>
      <c r="B1318" s="142" t="s">
        <v>31709</v>
      </c>
      <c r="C1318" s="589" t="s">
        <v>25226</v>
      </c>
      <c r="D1318" s="590">
        <v>27.16</v>
      </c>
    </row>
    <row r="1319" spans="1:4" x14ac:dyDescent="0.2">
      <c r="A1319" s="588">
        <v>97203</v>
      </c>
      <c r="B1319" s="142" t="s">
        <v>31710</v>
      </c>
      <c r="C1319" s="589" t="s">
        <v>25226</v>
      </c>
      <c r="D1319" s="590">
        <v>1.73</v>
      </c>
    </row>
    <row r="1320" spans="1:4" outlineLevel="1" x14ac:dyDescent="0.2">
      <c r="A1320" s="588">
        <v>97204</v>
      </c>
      <c r="B1320" s="142" t="s">
        <v>31711</v>
      </c>
      <c r="C1320" s="589" t="s">
        <v>25226</v>
      </c>
      <c r="D1320" s="590">
        <v>12.54</v>
      </c>
    </row>
    <row r="1321" spans="1:4" outlineLevel="1" x14ac:dyDescent="0.2">
      <c r="A1321" s="588">
        <v>97205</v>
      </c>
      <c r="B1321" s="142" t="s">
        <v>31712</v>
      </c>
      <c r="C1321" s="589" t="s">
        <v>25226</v>
      </c>
      <c r="D1321" s="590">
        <v>1.73</v>
      </c>
    </row>
    <row r="1322" spans="1:4" outlineLevel="1" x14ac:dyDescent="0.2">
      <c r="A1322" s="588">
        <v>97211</v>
      </c>
      <c r="B1322" s="142" t="s">
        <v>31713</v>
      </c>
      <c r="C1322" s="589" t="s">
        <v>25226</v>
      </c>
      <c r="D1322" s="590">
        <v>62.68</v>
      </c>
    </row>
    <row r="1323" spans="1:4" outlineLevel="1" x14ac:dyDescent="0.2">
      <c r="A1323" s="588">
        <v>97212</v>
      </c>
      <c r="B1323" s="142" t="s">
        <v>31714</v>
      </c>
      <c r="C1323" s="589" t="s">
        <v>25226</v>
      </c>
      <c r="D1323" s="590">
        <v>167.16</v>
      </c>
    </row>
    <row r="1324" spans="1:4" x14ac:dyDescent="0.2">
      <c r="A1324" s="588">
        <v>97213</v>
      </c>
      <c r="B1324" s="142" t="s">
        <v>31715</v>
      </c>
      <c r="C1324" s="589" t="s">
        <v>25226</v>
      </c>
      <c r="D1324" s="590">
        <v>83.58</v>
      </c>
    </row>
    <row r="1325" spans="1:4" outlineLevel="1" x14ac:dyDescent="0.2">
      <c r="A1325" s="588">
        <v>97214</v>
      </c>
      <c r="B1325" s="142" t="s">
        <v>31716</v>
      </c>
      <c r="C1325" s="589" t="s">
        <v>25226</v>
      </c>
      <c r="D1325" s="590">
        <v>41.79</v>
      </c>
    </row>
    <row r="1326" spans="1:4" outlineLevel="1" x14ac:dyDescent="0.2">
      <c r="A1326" s="588">
        <v>97218</v>
      </c>
      <c r="B1326" s="142" t="s">
        <v>31717</v>
      </c>
      <c r="C1326" s="589" t="s">
        <v>25226</v>
      </c>
      <c r="D1326" s="590">
        <v>41.79</v>
      </c>
    </row>
    <row r="1327" spans="1:4" outlineLevel="1" x14ac:dyDescent="0.2">
      <c r="A1327" s="588">
        <v>97219</v>
      </c>
      <c r="B1327" s="142" t="s">
        <v>31718</v>
      </c>
      <c r="C1327" s="589" t="s">
        <v>25226</v>
      </c>
      <c r="D1327" s="590">
        <v>33.43</v>
      </c>
    </row>
    <row r="1328" spans="1:4" outlineLevel="1" x14ac:dyDescent="0.2">
      <c r="A1328" s="588">
        <v>97225</v>
      </c>
      <c r="B1328" s="142" t="s">
        <v>31719</v>
      </c>
      <c r="C1328" s="589" t="s">
        <v>25226</v>
      </c>
      <c r="D1328" s="590">
        <v>41.79</v>
      </c>
    </row>
    <row r="1329" spans="1:4" outlineLevel="1" x14ac:dyDescent="0.2">
      <c r="A1329" s="588">
        <v>97300</v>
      </c>
      <c r="B1329" s="142" t="s">
        <v>31720</v>
      </c>
      <c r="C1329" s="589" t="s">
        <v>19923</v>
      </c>
      <c r="D1329" s="590" t="s">
        <v>19923</v>
      </c>
    </row>
    <row r="1330" spans="1:4" x14ac:dyDescent="0.2">
      <c r="A1330" s="588">
        <v>97314</v>
      </c>
      <c r="B1330" s="142" t="s">
        <v>31721</v>
      </c>
      <c r="C1330" s="589" t="s">
        <v>15747</v>
      </c>
      <c r="D1330" s="590">
        <v>20.89</v>
      </c>
    </row>
    <row r="1331" spans="1:4" outlineLevel="1" x14ac:dyDescent="0.2">
      <c r="A1331" s="588">
        <v>97315</v>
      </c>
      <c r="B1331" s="142" t="s">
        <v>31722</v>
      </c>
      <c r="C1331" s="589" t="s">
        <v>15747</v>
      </c>
      <c r="D1331" s="590">
        <v>20.89</v>
      </c>
    </row>
    <row r="1332" spans="1:4" outlineLevel="1" x14ac:dyDescent="0.2">
      <c r="A1332" s="588">
        <v>97316</v>
      </c>
      <c r="B1332" s="142" t="s">
        <v>31723</v>
      </c>
      <c r="C1332" s="589" t="s">
        <v>25226</v>
      </c>
      <c r="D1332" s="590">
        <v>12.54</v>
      </c>
    </row>
    <row r="1333" spans="1:4" outlineLevel="1" x14ac:dyDescent="0.2">
      <c r="A1333" s="588">
        <v>97360</v>
      </c>
      <c r="B1333" s="142" t="s">
        <v>31724</v>
      </c>
      <c r="C1333" s="589" t="s">
        <v>25226</v>
      </c>
      <c r="D1333" s="590">
        <v>319.93</v>
      </c>
    </row>
    <row r="1334" spans="1:4" outlineLevel="1" x14ac:dyDescent="0.2">
      <c r="A1334" s="588">
        <v>97361</v>
      </c>
      <c r="B1334" s="142" t="s">
        <v>31725</v>
      </c>
      <c r="C1334" s="589" t="s">
        <v>25226</v>
      </c>
      <c r="D1334" s="590">
        <v>438.16</v>
      </c>
    </row>
    <row r="1335" spans="1:4" outlineLevel="1" x14ac:dyDescent="0.2">
      <c r="A1335" s="588">
        <v>97362</v>
      </c>
      <c r="B1335" s="142" t="s">
        <v>31726</v>
      </c>
      <c r="C1335" s="589" t="s">
        <v>25226</v>
      </c>
      <c r="D1335" s="590">
        <v>503.46</v>
      </c>
    </row>
    <row r="1336" spans="1:4" x14ac:dyDescent="0.2">
      <c r="A1336" s="588">
        <v>97400</v>
      </c>
      <c r="B1336" s="142" t="s">
        <v>31727</v>
      </c>
      <c r="C1336" s="589" t="s">
        <v>19923</v>
      </c>
      <c r="D1336" s="590" t="s">
        <v>19923</v>
      </c>
    </row>
    <row r="1337" spans="1:4" outlineLevel="1" x14ac:dyDescent="0.2">
      <c r="A1337" s="588">
        <v>97401</v>
      </c>
      <c r="B1337" s="142" t="s">
        <v>31728</v>
      </c>
      <c r="C1337" s="589" t="s">
        <v>25226</v>
      </c>
      <c r="D1337" s="590">
        <v>8.36</v>
      </c>
    </row>
    <row r="1338" spans="1:4" ht="22.5" outlineLevel="1" x14ac:dyDescent="0.2">
      <c r="A1338" s="588">
        <v>97402</v>
      </c>
      <c r="B1338" s="142" t="s">
        <v>31729</v>
      </c>
      <c r="C1338" s="589" t="s">
        <v>25226</v>
      </c>
      <c r="D1338" s="590">
        <v>8.36</v>
      </c>
    </row>
    <row r="1339" spans="1:4" outlineLevel="1" x14ac:dyDescent="0.2">
      <c r="A1339" s="588">
        <v>97403</v>
      </c>
      <c r="B1339" s="142" t="s">
        <v>31730</v>
      </c>
      <c r="C1339" s="589" t="s">
        <v>25226</v>
      </c>
      <c r="D1339" s="590">
        <v>27.16</v>
      </c>
    </row>
    <row r="1340" spans="1:4" outlineLevel="1" x14ac:dyDescent="0.2">
      <c r="A1340" s="588">
        <v>97404</v>
      </c>
      <c r="B1340" s="142" t="s">
        <v>31731</v>
      </c>
      <c r="C1340" s="589" t="s">
        <v>25226</v>
      </c>
      <c r="D1340" s="590">
        <v>25.07</v>
      </c>
    </row>
    <row r="1341" spans="1:4" outlineLevel="1" x14ac:dyDescent="0.2">
      <c r="A1341" s="588">
        <v>97405</v>
      </c>
      <c r="B1341" s="142" t="s">
        <v>31732</v>
      </c>
      <c r="C1341" s="589" t="s">
        <v>25226</v>
      </c>
      <c r="D1341" s="590">
        <v>118.23</v>
      </c>
    </row>
    <row r="1342" spans="1:4" x14ac:dyDescent="0.2">
      <c r="A1342" s="588">
        <v>97406</v>
      </c>
      <c r="B1342" s="142" t="s">
        <v>31733</v>
      </c>
      <c r="C1342" s="589" t="s">
        <v>25226</v>
      </c>
      <c r="D1342" s="590">
        <v>20.89</v>
      </c>
    </row>
    <row r="1343" spans="1:4" outlineLevel="1" x14ac:dyDescent="0.2">
      <c r="A1343" s="588">
        <v>97407</v>
      </c>
      <c r="B1343" s="142" t="s">
        <v>31734</v>
      </c>
      <c r="C1343" s="589" t="s">
        <v>25226</v>
      </c>
      <c r="D1343" s="590">
        <v>20.89</v>
      </c>
    </row>
    <row r="1344" spans="1:4" outlineLevel="1" x14ac:dyDescent="0.2">
      <c r="A1344" s="588">
        <v>97408</v>
      </c>
      <c r="B1344" s="142" t="s">
        <v>31735</v>
      </c>
      <c r="C1344" s="589" t="s">
        <v>15747</v>
      </c>
      <c r="D1344" s="590">
        <v>16.72</v>
      </c>
    </row>
    <row r="1345" spans="1:4" outlineLevel="1" x14ac:dyDescent="0.2">
      <c r="A1345" s="588">
        <v>97409</v>
      </c>
      <c r="B1345" s="142" t="s">
        <v>31736</v>
      </c>
      <c r="C1345" s="589" t="s">
        <v>25226</v>
      </c>
      <c r="D1345" s="590">
        <v>8.36</v>
      </c>
    </row>
    <row r="1346" spans="1:4" outlineLevel="1" x14ac:dyDescent="0.2">
      <c r="A1346" s="588">
        <v>97410</v>
      </c>
      <c r="B1346" s="142" t="s">
        <v>31737</v>
      </c>
      <c r="C1346" s="589" t="s">
        <v>25226</v>
      </c>
      <c r="D1346" s="590">
        <v>198.21</v>
      </c>
    </row>
    <row r="1347" spans="1:4" outlineLevel="1" x14ac:dyDescent="0.2">
      <c r="A1347" s="588">
        <v>97411</v>
      </c>
      <c r="B1347" s="142" t="s">
        <v>31738</v>
      </c>
      <c r="C1347" s="589" t="s">
        <v>25226</v>
      </c>
      <c r="D1347" s="590">
        <v>71.63</v>
      </c>
    </row>
    <row r="1348" spans="1:4" x14ac:dyDescent="0.2">
      <c r="A1348" s="588">
        <v>97412</v>
      </c>
      <c r="B1348" s="142" t="s">
        <v>31739</v>
      </c>
      <c r="C1348" s="589" t="s">
        <v>25226</v>
      </c>
      <c r="D1348" s="590">
        <v>376.05</v>
      </c>
    </row>
    <row r="1349" spans="1:4" outlineLevel="1" x14ac:dyDescent="0.2">
      <c r="A1349" s="588">
        <v>97413</v>
      </c>
      <c r="B1349" s="142" t="s">
        <v>31740</v>
      </c>
      <c r="C1349" s="589" t="s">
        <v>25226</v>
      </c>
      <c r="D1349" s="590">
        <v>639.86</v>
      </c>
    </row>
    <row r="1350" spans="1:4" x14ac:dyDescent="0.2">
      <c r="A1350" s="588">
        <v>97414</v>
      </c>
      <c r="B1350" s="142" t="s">
        <v>31741</v>
      </c>
      <c r="C1350" s="589" t="s">
        <v>25226</v>
      </c>
      <c r="D1350" s="590">
        <v>59.81</v>
      </c>
    </row>
    <row r="1351" spans="1:4" outlineLevel="1" x14ac:dyDescent="0.2">
      <c r="A1351" s="588">
        <v>97415</v>
      </c>
      <c r="B1351" s="142" t="s">
        <v>31742</v>
      </c>
      <c r="C1351" s="589" t="s">
        <v>25226</v>
      </c>
      <c r="D1351" s="590">
        <v>118.23</v>
      </c>
    </row>
    <row r="1352" spans="1:4" x14ac:dyDescent="0.2">
      <c r="A1352" s="588">
        <v>97416</v>
      </c>
      <c r="B1352" s="142" t="s">
        <v>31743</v>
      </c>
      <c r="C1352" s="589" t="s">
        <v>15747</v>
      </c>
      <c r="D1352" s="590">
        <v>12.54</v>
      </c>
    </row>
    <row r="1353" spans="1:4" outlineLevel="1" x14ac:dyDescent="0.2">
      <c r="A1353" s="588">
        <v>97417</v>
      </c>
      <c r="B1353" s="142" t="s">
        <v>31744</v>
      </c>
      <c r="C1353" s="589" t="s">
        <v>25226</v>
      </c>
      <c r="D1353" s="590">
        <v>214.24</v>
      </c>
    </row>
    <row r="1354" spans="1:4" outlineLevel="1" x14ac:dyDescent="0.2">
      <c r="A1354" s="588">
        <v>97418</v>
      </c>
      <c r="B1354" s="142" t="s">
        <v>31745</v>
      </c>
      <c r="C1354" s="589" t="s">
        <v>25226</v>
      </c>
      <c r="D1354" s="590">
        <v>250.68</v>
      </c>
    </row>
    <row r="1355" spans="1:4" outlineLevel="1" x14ac:dyDescent="0.2">
      <c r="A1355" s="588">
        <v>97423</v>
      </c>
      <c r="B1355" s="142" t="s">
        <v>31746</v>
      </c>
      <c r="C1355" s="589" t="s">
        <v>25226</v>
      </c>
      <c r="D1355" s="590">
        <v>20.89</v>
      </c>
    </row>
    <row r="1356" spans="1:4" outlineLevel="1" x14ac:dyDescent="0.2">
      <c r="A1356" s="588">
        <v>97424</v>
      </c>
      <c r="B1356" s="142" t="s">
        <v>31747</v>
      </c>
      <c r="C1356" s="589" t="s">
        <v>25226</v>
      </c>
      <c r="D1356" s="590">
        <v>12.54</v>
      </c>
    </row>
    <row r="1357" spans="1:4" outlineLevel="1" x14ac:dyDescent="0.2">
      <c r="A1357" s="588">
        <v>98000</v>
      </c>
      <c r="B1357" s="142" t="s">
        <v>31748</v>
      </c>
      <c r="C1357" s="589" t="s">
        <v>19923</v>
      </c>
      <c r="D1357" s="590" t="s">
        <v>19923</v>
      </c>
    </row>
    <row r="1358" spans="1:4" outlineLevel="1" x14ac:dyDescent="0.2">
      <c r="A1358" s="588">
        <v>98003</v>
      </c>
      <c r="B1358" s="142" t="s">
        <v>31749</v>
      </c>
      <c r="C1358" s="589" t="s">
        <v>25226</v>
      </c>
      <c r="D1358" s="590">
        <v>802.64</v>
      </c>
    </row>
    <row r="1359" spans="1:4" outlineLevel="1" x14ac:dyDescent="0.2">
      <c r="A1359" s="588">
        <v>98004</v>
      </c>
      <c r="B1359" s="142" t="s">
        <v>31750</v>
      </c>
      <c r="C1359" s="589" t="s">
        <v>25226</v>
      </c>
      <c r="D1359" s="590">
        <v>909.36</v>
      </c>
    </row>
    <row r="1360" spans="1:4" ht="22.5" x14ac:dyDescent="0.2">
      <c r="A1360" s="588">
        <v>98011</v>
      </c>
      <c r="B1360" s="142" t="s">
        <v>31751</v>
      </c>
      <c r="C1360" s="589" t="s">
        <v>25226</v>
      </c>
      <c r="D1360" s="590">
        <v>5811.42</v>
      </c>
    </row>
    <row r="1361" spans="1:4" outlineLevel="1" x14ac:dyDescent="0.2">
      <c r="A1361" s="588">
        <v>98018</v>
      </c>
      <c r="B1361" s="142" t="s">
        <v>31752</v>
      </c>
      <c r="C1361" s="589" t="s">
        <v>25226</v>
      </c>
      <c r="D1361" s="590">
        <v>14.28</v>
      </c>
    </row>
    <row r="1362" spans="1:4" outlineLevel="1" x14ac:dyDescent="0.2">
      <c r="A1362" s="588">
        <v>98019</v>
      </c>
      <c r="B1362" s="142" t="s">
        <v>31753</v>
      </c>
      <c r="C1362" s="589" t="s">
        <v>25226</v>
      </c>
      <c r="D1362" s="590">
        <v>16.48</v>
      </c>
    </row>
    <row r="1363" spans="1:4" outlineLevel="1" x14ac:dyDescent="0.2">
      <c r="A1363" s="588">
        <v>98020</v>
      </c>
      <c r="B1363" s="142" t="s">
        <v>31754</v>
      </c>
      <c r="C1363" s="589" t="s">
        <v>25226</v>
      </c>
      <c r="D1363" s="590">
        <v>17.78</v>
      </c>
    </row>
    <row r="1364" spans="1:4" outlineLevel="1" x14ac:dyDescent="0.2">
      <c r="A1364" s="588">
        <v>98021</v>
      </c>
      <c r="B1364" s="142" t="s">
        <v>31755</v>
      </c>
      <c r="C1364" s="589" t="s">
        <v>25226</v>
      </c>
      <c r="D1364" s="590">
        <v>17.87</v>
      </c>
    </row>
    <row r="1365" spans="1:4" outlineLevel="1" x14ac:dyDescent="0.2">
      <c r="A1365" s="588">
        <v>98022</v>
      </c>
      <c r="B1365" s="142" t="s">
        <v>31756</v>
      </c>
      <c r="C1365" s="589" t="s">
        <v>25226</v>
      </c>
      <c r="D1365" s="590">
        <v>18.61</v>
      </c>
    </row>
    <row r="1366" spans="1:4" outlineLevel="1" x14ac:dyDescent="0.2">
      <c r="A1366" s="588">
        <v>98023</v>
      </c>
      <c r="B1366" s="142" t="s">
        <v>31757</v>
      </c>
      <c r="C1366" s="589" t="s">
        <v>25226</v>
      </c>
      <c r="D1366" s="590">
        <v>25.4</v>
      </c>
    </row>
    <row r="1367" spans="1:4" outlineLevel="1" x14ac:dyDescent="0.2">
      <c r="A1367" s="588">
        <v>98024</v>
      </c>
      <c r="B1367" s="142" t="s">
        <v>31758</v>
      </c>
      <c r="C1367" s="589" t="s">
        <v>25226</v>
      </c>
      <c r="D1367" s="590">
        <v>24.96</v>
      </c>
    </row>
    <row r="1368" spans="1:4" x14ac:dyDescent="0.2">
      <c r="A1368" s="588">
        <v>98025</v>
      </c>
      <c r="B1368" s="142" t="s">
        <v>31759</v>
      </c>
      <c r="C1368" s="589" t="s">
        <v>25226</v>
      </c>
      <c r="D1368" s="590">
        <v>29.65</v>
      </c>
    </row>
    <row r="1369" spans="1:4" outlineLevel="1" x14ac:dyDescent="0.2">
      <c r="A1369" s="588">
        <v>98026</v>
      </c>
      <c r="B1369" s="142" t="s">
        <v>31760</v>
      </c>
      <c r="C1369" s="589" t="s">
        <v>25226</v>
      </c>
      <c r="D1369" s="590">
        <v>38.78</v>
      </c>
    </row>
    <row r="1370" spans="1:4" outlineLevel="1" x14ac:dyDescent="0.2">
      <c r="A1370" s="588">
        <v>98027</v>
      </c>
      <c r="B1370" s="142" t="s">
        <v>31761</v>
      </c>
      <c r="C1370" s="589" t="s">
        <v>25226</v>
      </c>
      <c r="D1370" s="590">
        <v>39.39</v>
      </c>
    </row>
    <row r="1371" spans="1:4" outlineLevel="1" x14ac:dyDescent="0.2">
      <c r="A1371" s="588">
        <v>98028</v>
      </c>
      <c r="B1371" s="142" t="s">
        <v>31762</v>
      </c>
      <c r="C1371" s="589" t="s">
        <v>25226</v>
      </c>
      <c r="D1371" s="590">
        <v>43.94</v>
      </c>
    </row>
    <row r="1372" spans="1:4" outlineLevel="1" x14ac:dyDescent="0.2">
      <c r="A1372" s="588">
        <v>98029</v>
      </c>
      <c r="B1372" s="142" t="s">
        <v>31763</v>
      </c>
      <c r="C1372" s="589" t="s">
        <v>25226</v>
      </c>
      <c r="D1372" s="590">
        <v>47.03</v>
      </c>
    </row>
    <row r="1373" spans="1:4" outlineLevel="1" x14ac:dyDescent="0.2">
      <c r="A1373" s="588">
        <v>98030</v>
      </c>
      <c r="B1373" s="142" t="s">
        <v>31764</v>
      </c>
      <c r="C1373" s="589" t="s">
        <v>25226</v>
      </c>
      <c r="D1373" s="590">
        <v>57.04</v>
      </c>
    </row>
    <row r="1374" spans="1:4" outlineLevel="1" x14ac:dyDescent="0.2">
      <c r="A1374" s="588">
        <v>98200</v>
      </c>
      <c r="B1374" s="142" t="s">
        <v>31765</v>
      </c>
      <c r="C1374" s="589" t="s">
        <v>19923</v>
      </c>
      <c r="D1374" s="590" t="s">
        <v>19923</v>
      </c>
    </row>
    <row r="1375" spans="1:4" outlineLevel="1" x14ac:dyDescent="0.2">
      <c r="A1375" s="588">
        <v>98201</v>
      </c>
      <c r="B1375" s="142" t="s">
        <v>31766</v>
      </c>
      <c r="C1375" s="589" t="s">
        <v>25226</v>
      </c>
      <c r="D1375" s="590">
        <v>13.97</v>
      </c>
    </row>
    <row r="1376" spans="1:4" outlineLevel="1" x14ac:dyDescent="0.2">
      <c r="A1376" s="588">
        <v>98202</v>
      </c>
      <c r="B1376" s="142" t="s">
        <v>31767</v>
      </c>
      <c r="C1376" s="589" t="s">
        <v>25226</v>
      </c>
      <c r="D1376" s="590">
        <v>19.32</v>
      </c>
    </row>
    <row r="1377" spans="1:4" x14ac:dyDescent="0.2">
      <c r="A1377" s="588">
        <v>98203</v>
      </c>
      <c r="B1377" s="142" t="s">
        <v>31768</v>
      </c>
      <c r="C1377" s="589" t="s">
        <v>25226</v>
      </c>
      <c r="D1377" s="590">
        <v>27.3</v>
      </c>
    </row>
    <row r="1378" spans="1:4" outlineLevel="1" x14ac:dyDescent="0.2">
      <c r="A1378" s="588">
        <v>98204</v>
      </c>
      <c r="B1378" s="142" t="s">
        <v>31769</v>
      </c>
      <c r="C1378" s="589" t="s">
        <v>25226</v>
      </c>
      <c r="D1378" s="590">
        <v>30.89</v>
      </c>
    </row>
    <row r="1379" spans="1:4" outlineLevel="1" x14ac:dyDescent="0.2">
      <c r="A1379" s="588">
        <v>98205</v>
      </c>
      <c r="B1379" s="142" t="s">
        <v>31770</v>
      </c>
      <c r="C1379" s="589" t="s">
        <v>25226</v>
      </c>
      <c r="D1379" s="590">
        <v>15.52</v>
      </c>
    </row>
    <row r="1380" spans="1:4" outlineLevel="1" x14ac:dyDescent="0.2">
      <c r="A1380" s="588">
        <v>98206</v>
      </c>
      <c r="B1380" s="142" t="s">
        <v>31771</v>
      </c>
      <c r="C1380" s="589" t="s">
        <v>25226</v>
      </c>
      <c r="D1380" s="590">
        <v>3.28</v>
      </c>
    </row>
    <row r="1381" spans="1:4" outlineLevel="1" x14ac:dyDescent="0.2">
      <c r="A1381" s="588">
        <v>98207</v>
      </c>
      <c r="B1381" s="142" t="s">
        <v>31772</v>
      </c>
      <c r="C1381" s="589" t="s">
        <v>25226</v>
      </c>
      <c r="D1381" s="590">
        <v>4.32</v>
      </c>
    </row>
    <row r="1382" spans="1:4" outlineLevel="1" x14ac:dyDescent="0.2">
      <c r="A1382" s="588">
        <v>98208</v>
      </c>
      <c r="B1382" s="142" t="s">
        <v>31773</v>
      </c>
      <c r="C1382" s="589" t="s">
        <v>25226</v>
      </c>
      <c r="D1382" s="590">
        <v>9.01</v>
      </c>
    </row>
    <row r="1383" spans="1:4" outlineLevel="1" x14ac:dyDescent="0.2">
      <c r="A1383" s="588">
        <v>98209</v>
      </c>
      <c r="B1383" s="142" t="s">
        <v>31774</v>
      </c>
      <c r="C1383" s="589" t="s">
        <v>25226</v>
      </c>
      <c r="D1383" s="590">
        <v>19.25</v>
      </c>
    </row>
    <row r="1384" spans="1:4" outlineLevel="1" x14ac:dyDescent="0.2">
      <c r="A1384" s="588">
        <v>98210</v>
      </c>
      <c r="B1384" s="142" t="s">
        <v>31775</v>
      </c>
      <c r="C1384" s="589" t="s">
        <v>25226</v>
      </c>
      <c r="D1384" s="590">
        <v>16.18</v>
      </c>
    </row>
    <row r="1385" spans="1:4" outlineLevel="1" x14ac:dyDescent="0.2">
      <c r="A1385" s="588">
        <v>98212</v>
      </c>
      <c r="B1385" s="142" t="s">
        <v>31776</v>
      </c>
      <c r="C1385" s="589" t="s">
        <v>25226</v>
      </c>
      <c r="D1385" s="590">
        <v>41.62</v>
      </c>
    </row>
    <row r="1386" spans="1:4" outlineLevel="1" x14ac:dyDescent="0.2">
      <c r="A1386" s="588">
        <v>98213</v>
      </c>
      <c r="B1386" s="142" t="s">
        <v>31777</v>
      </c>
      <c r="C1386" s="589" t="s">
        <v>25226</v>
      </c>
      <c r="D1386" s="590">
        <v>90.75</v>
      </c>
    </row>
    <row r="1387" spans="1:4" outlineLevel="1" x14ac:dyDescent="0.2">
      <c r="A1387" s="588">
        <v>98214</v>
      </c>
      <c r="B1387" s="142" t="s">
        <v>31778</v>
      </c>
      <c r="C1387" s="589" t="s">
        <v>25226</v>
      </c>
      <c r="D1387" s="590">
        <v>160.74</v>
      </c>
    </row>
    <row r="1388" spans="1:4" outlineLevel="1" x14ac:dyDescent="0.2">
      <c r="A1388" s="588">
        <v>98215</v>
      </c>
      <c r="B1388" s="142" t="s">
        <v>31779</v>
      </c>
      <c r="C1388" s="589" t="s">
        <v>25226</v>
      </c>
      <c r="D1388" s="590">
        <v>417.74</v>
      </c>
    </row>
    <row r="1389" spans="1:4" x14ac:dyDescent="0.2">
      <c r="A1389" s="588">
        <v>98216</v>
      </c>
      <c r="B1389" s="142" t="s">
        <v>31780</v>
      </c>
      <c r="C1389" s="589" t="s">
        <v>25226</v>
      </c>
      <c r="D1389" s="590">
        <v>19.350000000000001</v>
      </c>
    </row>
    <row r="1390" spans="1:4" outlineLevel="1" x14ac:dyDescent="0.2">
      <c r="A1390" s="588">
        <v>98217</v>
      </c>
      <c r="B1390" s="142" t="s">
        <v>31781</v>
      </c>
      <c r="C1390" s="589" t="s">
        <v>25226</v>
      </c>
      <c r="D1390" s="590">
        <v>94.02</v>
      </c>
    </row>
    <row r="1391" spans="1:4" outlineLevel="1" x14ac:dyDescent="0.2">
      <c r="A1391" s="588">
        <v>98218</v>
      </c>
      <c r="B1391" s="142" t="s">
        <v>31782</v>
      </c>
      <c r="C1391" s="589" t="s">
        <v>25226</v>
      </c>
      <c r="D1391" s="590">
        <v>16.18</v>
      </c>
    </row>
    <row r="1392" spans="1:4" outlineLevel="1" x14ac:dyDescent="0.2">
      <c r="A1392" s="588">
        <v>98222</v>
      </c>
      <c r="B1392" s="142" t="s">
        <v>31783</v>
      </c>
      <c r="C1392" s="589" t="s">
        <v>25226</v>
      </c>
      <c r="D1392" s="590">
        <v>16.809999999999999</v>
      </c>
    </row>
    <row r="1393" spans="1:4" outlineLevel="1" x14ac:dyDescent="0.2">
      <c r="A1393" s="588">
        <v>98225</v>
      </c>
      <c r="B1393" s="142" t="s">
        <v>31784</v>
      </c>
      <c r="C1393" s="589" t="s">
        <v>25226</v>
      </c>
      <c r="D1393" s="590">
        <v>51.24</v>
      </c>
    </row>
    <row r="1394" spans="1:4" x14ac:dyDescent="0.2">
      <c r="A1394" s="588">
        <v>98231</v>
      </c>
      <c r="B1394" s="142" t="s">
        <v>31785</v>
      </c>
      <c r="C1394" s="589" t="s">
        <v>25226</v>
      </c>
      <c r="D1394" s="590">
        <v>65.73</v>
      </c>
    </row>
    <row r="1395" spans="1:4" ht="22.5" outlineLevel="1" x14ac:dyDescent="0.2">
      <c r="A1395" s="588">
        <v>98232</v>
      </c>
      <c r="B1395" s="142" t="s">
        <v>31786</v>
      </c>
      <c r="C1395" s="589" t="s">
        <v>25226</v>
      </c>
      <c r="D1395" s="590">
        <v>61.56</v>
      </c>
    </row>
    <row r="1396" spans="1:4" ht="22.5" outlineLevel="1" x14ac:dyDescent="0.2">
      <c r="A1396" s="588">
        <v>98234</v>
      </c>
      <c r="B1396" s="142" t="s">
        <v>31787</v>
      </c>
      <c r="C1396" s="589" t="s">
        <v>25226</v>
      </c>
      <c r="D1396" s="590">
        <v>90.9</v>
      </c>
    </row>
    <row r="1397" spans="1:4" ht="22.5" outlineLevel="1" x14ac:dyDescent="0.2">
      <c r="A1397" s="588">
        <v>98235</v>
      </c>
      <c r="B1397" s="142" t="s">
        <v>31788</v>
      </c>
      <c r="C1397" s="589" t="s">
        <v>25226</v>
      </c>
      <c r="D1397" s="590">
        <v>88.04</v>
      </c>
    </row>
    <row r="1398" spans="1:4" ht="22.5" outlineLevel="1" x14ac:dyDescent="0.2">
      <c r="A1398" s="588">
        <v>98238</v>
      </c>
      <c r="B1398" s="142" t="s">
        <v>31789</v>
      </c>
      <c r="C1398" s="589" t="s">
        <v>25226</v>
      </c>
      <c r="D1398" s="590">
        <v>137.75</v>
      </c>
    </row>
    <row r="1399" spans="1:4" ht="22.5" x14ac:dyDescent="0.2">
      <c r="A1399" s="588">
        <v>98239</v>
      </c>
      <c r="B1399" s="142" t="s">
        <v>31790</v>
      </c>
      <c r="C1399" s="589" t="s">
        <v>25226</v>
      </c>
      <c r="D1399" s="590">
        <v>159.80000000000001</v>
      </c>
    </row>
    <row r="1400" spans="1:4" outlineLevel="1" x14ac:dyDescent="0.2">
      <c r="A1400" s="588">
        <v>98240</v>
      </c>
      <c r="B1400" s="142" t="s">
        <v>31791</v>
      </c>
      <c r="C1400" s="589" t="s">
        <v>25226</v>
      </c>
      <c r="D1400" s="590">
        <v>84.26</v>
      </c>
    </row>
    <row r="1401" spans="1:4" outlineLevel="1" x14ac:dyDescent="0.2">
      <c r="A1401" s="588">
        <v>98241</v>
      </c>
      <c r="B1401" s="142" t="s">
        <v>31792</v>
      </c>
      <c r="C1401" s="589" t="s">
        <v>25226</v>
      </c>
      <c r="D1401" s="590">
        <v>115.53</v>
      </c>
    </row>
    <row r="1402" spans="1:4" outlineLevel="1" x14ac:dyDescent="0.2">
      <c r="A1402" s="588">
        <v>98242</v>
      </c>
      <c r="B1402" s="142" t="s">
        <v>31793</v>
      </c>
      <c r="C1402" s="589" t="s">
        <v>25226</v>
      </c>
      <c r="D1402" s="590">
        <v>128.97999999999999</v>
      </c>
    </row>
    <row r="1403" spans="1:4" outlineLevel="1" x14ac:dyDescent="0.2">
      <c r="A1403" s="588">
        <v>98243</v>
      </c>
      <c r="B1403" s="142" t="s">
        <v>31794</v>
      </c>
      <c r="C1403" s="589" t="s">
        <v>25226</v>
      </c>
      <c r="D1403" s="590">
        <v>149.87</v>
      </c>
    </row>
    <row r="1404" spans="1:4" x14ac:dyDescent="0.2">
      <c r="A1404" s="588">
        <v>98244</v>
      </c>
      <c r="B1404" s="142" t="s">
        <v>31795</v>
      </c>
      <c r="C1404" s="589" t="s">
        <v>25226</v>
      </c>
      <c r="D1404" s="590">
        <v>105.54</v>
      </c>
    </row>
    <row r="1405" spans="1:4" outlineLevel="1" x14ac:dyDescent="0.2">
      <c r="A1405" s="588">
        <v>98245</v>
      </c>
      <c r="B1405" s="142" t="s">
        <v>31796</v>
      </c>
      <c r="C1405" s="589" t="s">
        <v>25226</v>
      </c>
      <c r="D1405" s="590">
        <v>111.57</v>
      </c>
    </row>
    <row r="1406" spans="1:4" outlineLevel="1" x14ac:dyDescent="0.2">
      <c r="A1406" s="588">
        <v>98246</v>
      </c>
      <c r="B1406" s="142" t="s">
        <v>31797</v>
      </c>
      <c r="C1406" s="589" t="s">
        <v>25226</v>
      </c>
      <c r="D1406" s="590">
        <v>133.77000000000001</v>
      </c>
    </row>
    <row r="1407" spans="1:4" outlineLevel="1" x14ac:dyDescent="0.2">
      <c r="A1407" s="588">
        <v>98247</v>
      </c>
      <c r="B1407" s="142" t="s">
        <v>31798</v>
      </c>
      <c r="C1407" s="589" t="s">
        <v>25226</v>
      </c>
      <c r="D1407" s="590">
        <v>170.9</v>
      </c>
    </row>
    <row r="1408" spans="1:4" ht="22.5" outlineLevel="1" x14ac:dyDescent="0.2">
      <c r="A1408" s="588">
        <v>98248</v>
      </c>
      <c r="B1408" s="142" t="s">
        <v>31799</v>
      </c>
      <c r="C1408" s="589" t="s">
        <v>25226</v>
      </c>
      <c r="D1408" s="590">
        <v>24332.27</v>
      </c>
    </row>
    <row r="1409" spans="1:4" ht="22.5" x14ac:dyDescent="0.2">
      <c r="A1409" s="588">
        <v>98249</v>
      </c>
      <c r="B1409" s="142" t="s">
        <v>31800</v>
      </c>
      <c r="C1409" s="589" t="s">
        <v>25226</v>
      </c>
      <c r="D1409" s="590">
        <v>17686.87</v>
      </c>
    </row>
    <row r="1410" spans="1:4" outlineLevel="1" x14ac:dyDescent="0.2">
      <c r="A1410" s="588">
        <v>98255</v>
      </c>
      <c r="B1410" s="142" t="s">
        <v>31801</v>
      </c>
      <c r="C1410" s="589" t="s">
        <v>25226</v>
      </c>
      <c r="D1410" s="590">
        <v>9.57</v>
      </c>
    </row>
    <row r="1411" spans="1:4" outlineLevel="1" x14ac:dyDescent="0.2">
      <c r="A1411" s="588">
        <v>98256</v>
      </c>
      <c r="B1411" s="142" t="s">
        <v>31802</v>
      </c>
      <c r="C1411" s="589" t="s">
        <v>25226</v>
      </c>
      <c r="D1411" s="590">
        <v>10.26</v>
      </c>
    </row>
    <row r="1412" spans="1:4" outlineLevel="1" x14ac:dyDescent="0.2">
      <c r="A1412" s="588">
        <v>98257</v>
      </c>
      <c r="B1412" s="142" t="s">
        <v>31803</v>
      </c>
      <c r="C1412" s="589" t="s">
        <v>25226</v>
      </c>
      <c r="D1412" s="590">
        <v>37.880000000000003</v>
      </c>
    </row>
    <row r="1413" spans="1:4" outlineLevel="1" x14ac:dyDescent="0.2">
      <c r="A1413" s="588">
        <v>98258</v>
      </c>
      <c r="B1413" s="142" t="s">
        <v>31804</v>
      </c>
      <c r="C1413" s="589" t="s">
        <v>25226</v>
      </c>
      <c r="D1413" s="590">
        <v>50.1</v>
      </c>
    </row>
    <row r="1414" spans="1:4" x14ac:dyDescent="0.2">
      <c r="A1414" s="588">
        <v>98259</v>
      </c>
      <c r="B1414" s="142" t="s">
        <v>31805</v>
      </c>
      <c r="C1414" s="589" t="s">
        <v>25226</v>
      </c>
      <c r="D1414" s="590">
        <v>95.55</v>
      </c>
    </row>
    <row r="1415" spans="1:4" outlineLevel="1" x14ac:dyDescent="0.2">
      <c r="A1415" s="588">
        <v>98260</v>
      </c>
      <c r="B1415" s="142" t="s">
        <v>31806</v>
      </c>
      <c r="C1415" s="589" t="s">
        <v>25226</v>
      </c>
      <c r="D1415" s="590">
        <v>24.26</v>
      </c>
    </row>
    <row r="1416" spans="1:4" outlineLevel="1" x14ac:dyDescent="0.2">
      <c r="A1416" s="588">
        <v>98261</v>
      </c>
      <c r="B1416" s="142" t="s">
        <v>31807</v>
      </c>
      <c r="C1416" s="589" t="s">
        <v>25226</v>
      </c>
      <c r="D1416" s="590">
        <v>28.89</v>
      </c>
    </row>
    <row r="1417" spans="1:4" outlineLevel="1" x14ac:dyDescent="0.2">
      <c r="A1417" s="588">
        <v>98262</v>
      </c>
      <c r="B1417" s="142" t="s">
        <v>31808</v>
      </c>
      <c r="C1417" s="589" t="s">
        <v>25226</v>
      </c>
      <c r="D1417" s="590">
        <v>33.979999999999997</v>
      </c>
    </row>
    <row r="1418" spans="1:4" outlineLevel="1" x14ac:dyDescent="0.2">
      <c r="A1418" s="588">
        <v>98263</v>
      </c>
      <c r="B1418" s="142" t="s">
        <v>31809</v>
      </c>
      <c r="C1418" s="589" t="s">
        <v>25226</v>
      </c>
      <c r="D1418" s="590">
        <v>54.31</v>
      </c>
    </row>
    <row r="1419" spans="1:4" x14ac:dyDescent="0.2">
      <c r="A1419" s="588">
        <v>98264</v>
      </c>
      <c r="B1419" s="142" t="s">
        <v>31810</v>
      </c>
      <c r="C1419" s="589" t="s">
        <v>25226</v>
      </c>
      <c r="D1419" s="590">
        <v>76.569999999999993</v>
      </c>
    </row>
    <row r="1420" spans="1:4" outlineLevel="1" x14ac:dyDescent="0.2">
      <c r="A1420" s="588">
        <v>98266</v>
      </c>
      <c r="B1420" s="142" t="s">
        <v>31811</v>
      </c>
      <c r="C1420" s="589" t="s">
        <v>25226</v>
      </c>
      <c r="D1420" s="590">
        <v>37.83</v>
      </c>
    </row>
    <row r="1421" spans="1:4" outlineLevel="1" x14ac:dyDescent="0.2">
      <c r="A1421" s="588">
        <v>98267</v>
      </c>
      <c r="B1421" s="142" t="s">
        <v>31812</v>
      </c>
      <c r="C1421" s="589" t="s">
        <v>25226</v>
      </c>
      <c r="D1421" s="590">
        <v>53.22</v>
      </c>
    </row>
    <row r="1422" spans="1:4" outlineLevel="1" x14ac:dyDescent="0.2">
      <c r="A1422" s="588">
        <v>98268</v>
      </c>
      <c r="B1422" s="142" t="s">
        <v>31813</v>
      </c>
      <c r="C1422" s="589" t="s">
        <v>25226</v>
      </c>
      <c r="D1422" s="590">
        <v>52.81</v>
      </c>
    </row>
    <row r="1423" spans="1:4" outlineLevel="1" x14ac:dyDescent="0.2">
      <c r="A1423" s="588">
        <v>98269</v>
      </c>
      <c r="B1423" s="142" t="s">
        <v>31814</v>
      </c>
      <c r="C1423" s="589" t="s">
        <v>25226</v>
      </c>
      <c r="D1423" s="590">
        <v>57.97</v>
      </c>
    </row>
    <row r="1424" spans="1:4" x14ac:dyDescent="0.2">
      <c r="A1424" s="588">
        <v>98275</v>
      </c>
      <c r="B1424" s="142" t="s">
        <v>31815</v>
      </c>
      <c r="C1424" s="589" t="s">
        <v>25226</v>
      </c>
      <c r="D1424" s="590">
        <v>21.45</v>
      </c>
    </row>
    <row r="1425" spans="1:4" outlineLevel="1" x14ac:dyDescent="0.2">
      <c r="A1425" s="588">
        <v>98277</v>
      </c>
      <c r="B1425" s="142" t="s">
        <v>31816</v>
      </c>
      <c r="C1425" s="589" t="s">
        <v>25226</v>
      </c>
      <c r="D1425" s="590">
        <v>82.14</v>
      </c>
    </row>
    <row r="1426" spans="1:4" x14ac:dyDescent="0.2">
      <c r="A1426" s="588">
        <v>98278</v>
      </c>
      <c r="B1426" s="142" t="s">
        <v>31817</v>
      </c>
      <c r="C1426" s="589" t="s">
        <v>25226</v>
      </c>
      <c r="D1426" s="590">
        <v>88.15</v>
      </c>
    </row>
    <row r="1427" spans="1:4" outlineLevel="1" x14ac:dyDescent="0.2">
      <c r="A1427" s="588">
        <v>98279</v>
      </c>
      <c r="B1427" s="142" t="s">
        <v>31818</v>
      </c>
      <c r="C1427" s="589" t="s">
        <v>25226</v>
      </c>
      <c r="D1427" s="590">
        <v>141.78</v>
      </c>
    </row>
    <row r="1428" spans="1:4" outlineLevel="1" x14ac:dyDescent="0.2">
      <c r="A1428" s="588">
        <v>98280</v>
      </c>
      <c r="B1428" s="142" t="s">
        <v>31819</v>
      </c>
      <c r="C1428" s="589" t="s">
        <v>25226</v>
      </c>
      <c r="D1428" s="590">
        <v>19.739999999999998</v>
      </c>
    </row>
    <row r="1429" spans="1:4" outlineLevel="1" x14ac:dyDescent="0.2">
      <c r="A1429" s="588">
        <v>98281</v>
      </c>
      <c r="B1429" s="142" t="s">
        <v>31820</v>
      </c>
      <c r="C1429" s="589" t="s">
        <v>25226</v>
      </c>
      <c r="D1429" s="590">
        <v>33.56</v>
      </c>
    </row>
    <row r="1430" spans="1:4" outlineLevel="1" x14ac:dyDescent="0.2">
      <c r="A1430" s="588">
        <v>98283</v>
      </c>
      <c r="B1430" s="142" t="s">
        <v>31821</v>
      </c>
      <c r="C1430" s="589" t="s">
        <v>25226</v>
      </c>
      <c r="D1430" s="590">
        <v>22.32</v>
      </c>
    </row>
    <row r="1431" spans="1:4" ht="22.5" x14ac:dyDescent="0.2">
      <c r="A1431" s="588">
        <v>98284</v>
      </c>
      <c r="B1431" s="142" t="s">
        <v>31822</v>
      </c>
      <c r="C1431" s="589" t="s">
        <v>25226</v>
      </c>
      <c r="D1431" s="590">
        <v>807.27</v>
      </c>
    </row>
    <row r="1432" spans="1:4" outlineLevel="1" x14ac:dyDescent="0.2">
      <c r="A1432" s="588">
        <v>98285</v>
      </c>
      <c r="B1432" s="142" t="s">
        <v>31823</v>
      </c>
      <c r="C1432" s="589" t="s">
        <v>25226</v>
      </c>
      <c r="D1432" s="590">
        <v>330.01</v>
      </c>
    </row>
    <row r="1433" spans="1:4" outlineLevel="1" x14ac:dyDescent="0.2">
      <c r="A1433" s="588">
        <v>98286</v>
      </c>
      <c r="B1433" s="142" t="s">
        <v>31824</v>
      </c>
      <c r="C1433" s="589" t="s">
        <v>25226</v>
      </c>
      <c r="D1433" s="590">
        <v>523.65</v>
      </c>
    </row>
    <row r="1434" spans="1:4" outlineLevel="1" x14ac:dyDescent="0.2">
      <c r="A1434" s="588">
        <v>98290</v>
      </c>
      <c r="B1434" s="142" t="s">
        <v>31825</v>
      </c>
      <c r="C1434" s="589" t="s">
        <v>25226</v>
      </c>
      <c r="D1434" s="590">
        <v>9.89</v>
      </c>
    </row>
    <row r="1435" spans="1:4" outlineLevel="1" x14ac:dyDescent="0.2">
      <c r="A1435" s="588">
        <v>98291</v>
      </c>
      <c r="B1435" s="142" t="s">
        <v>31826</v>
      </c>
      <c r="C1435" s="589" t="s">
        <v>25226</v>
      </c>
      <c r="D1435" s="590">
        <v>118.54</v>
      </c>
    </row>
    <row r="1436" spans="1:4" outlineLevel="1" x14ac:dyDescent="0.2">
      <c r="A1436" s="588">
        <v>98292</v>
      </c>
      <c r="B1436" s="142" t="s">
        <v>31827</v>
      </c>
      <c r="C1436" s="589" t="s">
        <v>25226</v>
      </c>
      <c r="D1436" s="590">
        <v>132.38999999999999</v>
      </c>
    </row>
    <row r="1437" spans="1:4" outlineLevel="1" x14ac:dyDescent="0.2">
      <c r="A1437" s="588">
        <v>98293</v>
      </c>
      <c r="B1437" s="142" t="s">
        <v>31828</v>
      </c>
      <c r="C1437" s="589" t="s">
        <v>25226</v>
      </c>
      <c r="D1437" s="590">
        <v>386.07</v>
      </c>
    </row>
    <row r="1438" spans="1:4" x14ac:dyDescent="0.2">
      <c r="A1438" s="588">
        <v>98294</v>
      </c>
      <c r="B1438" s="142" t="s">
        <v>31829</v>
      </c>
      <c r="C1438" s="589" t="s">
        <v>25226</v>
      </c>
      <c r="D1438" s="590">
        <v>20.98</v>
      </c>
    </row>
    <row r="1439" spans="1:4" outlineLevel="1" x14ac:dyDescent="0.2">
      <c r="A1439" s="588">
        <v>98295</v>
      </c>
      <c r="B1439" s="142" t="s">
        <v>31830</v>
      </c>
      <c r="C1439" s="589" t="s">
        <v>25226</v>
      </c>
      <c r="D1439" s="590">
        <v>9.0500000000000007</v>
      </c>
    </row>
    <row r="1440" spans="1:4" outlineLevel="1" x14ac:dyDescent="0.2">
      <c r="A1440" s="588">
        <v>98296</v>
      </c>
      <c r="B1440" s="142" t="s">
        <v>31831</v>
      </c>
      <c r="C1440" s="589" t="s">
        <v>25226</v>
      </c>
      <c r="D1440" s="590">
        <v>254.25</v>
      </c>
    </row>
    <row r="1441" spans="1:4" outlineLevel="1" x14ac:dyDescent="0.2">
      <c r="A1441" s="588">
        <v>98297</v>
      </c>
      <c r="B1441" s="142" t="s">
        <v>31832</v>
      </c>
      <c r="C1441" s="589" t="s">
        <v>25226</v>
      </c>
      <c r="D1441" s="590">
        <v>34.869999999999997</v>
      </c>
    </row>
    <row r="1442" spans="1:4" outlineLevel="1" x14ac:dyDescent="0.2">
      <c r="A1442" s="588">
        <v>98299</v>
      </c>
      <c r="B1442" s="142" t="s">
        <v>31833</v>
      </c>
      <c r="C1442" s="589" t="s">
        <v>25226</v>
      </c>
      <c r="D1442" s="590">
        <v>78.84</v>
      </c>
    </row>
    <row r="1443" spans="1:4" x14ac:dyDescent="0.2">
      <c r="A1443" s="588">
        <v>98300</v>
      </c>
      <c r="B1443" s="142" t="s">
        <v>31834</v>
      </c>
      <c r="C1443" s="589" t="s">
        <v>19923</v>
      </c>
      <c r="D1443" s="590" t="s">
        <v>19923</v>
      </c>
    </row>
    <row r="1444" spans="1:4" outlineLevel="1" x14ac:dyDescent="0.2">
      <c r="A1444" s="588">
        <v>98320</v>
      </c>
      <c r="B1444" s="142" t="s">
        <v>31835</v>
      </c>
      <c r="C1444" s="589" t="s">
        <v>15747</v>
      </c>
      <c r="D1444" s="590">
        <v>2.4500000000000002</v>
      </c>
    </row>
    <row r="1445" spans="1:4" outlineLevel="1" x14ac:dyDescent="0.2">
      <c r="A1445" s="588">
        <v>98351</v>
      </c>
      <c r="B1445" s="142" t="s">
        <v>31836</v>
      </c>
      <c r="C1445" s="589" t="s">
        <v>25226</v>
      </c>
      <c r="D1445" s="590">
        <v>106.39</v>
      </c>
    </row>
    <row r="1446" spans="1:4" outlineLevel="1" x14ac:dyDescent="0.2">
      <c r="A1446" s="588">
        <v>98355</v>
      </c>
      <c r="B1446" s="142" t="s">
        <v>31837</v>
      </c>
      <c r="C1446" s="589" t="s">
        <v>25226</v>
      </c>
      <c r="D1446" s="590">
        <v>223.79</v>
      </c>
    </row>
    <row r="1447" spans="1:4" outlineLevel="1" x14ac:dyDescent="0.2">
      <c r="A1447" s="588">
        <v>98357</v>
      </c>
      <c r="B1447" s="142" t="s">
        <v>31838</v>
      </c>
      <c r="C1447" s="589" t="s">
        <v>25226</v>
      </c>
      <c r="D1447" s="590">
        <v>27.1</v>
      </c>
    </row>
    <row r="1448" spans="1:4" x14ac:dyDescent="0.2">
      <c r="A1448" s="588">
        <v>98358</v>
      </c>
      <c r="B1448" s="142" t="s">
        <v>31839</v>
      </c>
      <c r="C1448" s="589" t="s">
        <v>25226</v>
      </c>
      <c r="D1448" s="590">
        <v>52.28</v>
      </c>
    </row>
    <row r="1449" spans="1:4" outlineLevel="1" x14ac:dyDescent="0.2">
      <c r="A1449" s="588">
        <v>98362</v>
      </c>
      <c r="B1449" s="142" t="s">
        <v>31840</v>
      </c>
      <c r="C1449" s="589" t="s">
        <v>25226</v>
      </c>
      <c r="D1449" s="590">
        <v>250.8</v>
      </c>
    </row>
    <row r="1450" spans="1:4" outlineLevel="1" x14ac:dyDescent="0.2">
      <c r="A1450" s="588">
        <v>98363</v>
      </c>
      <c r="B1450" s="142" t="s">
        <v>31841</v>
      </c>
      <c r="C1450" s="589" t="s">
        <v>25226</v>
      </c>
      <c r="D1450" s="590">
        <v>118.5</v>
      </c>
    </row>
    <row r="1451" spans="1:4" outlineLevel="1" x14ac:dyDescent="0.2">
      <c r="A1451" s="588">
        <v>98365</v>
      </c>
      <c r="B1451" s="142" t="s">
        <v>31842</v>
      </c>
      <c r="C1451" s="589" t="s">
        <v>25226</v>
      </c>
      <c r="D1451" s="590">
        <v>880.15</v>
      </c>
    </row>
    <row r="1452" spans="1:4" outlineLevel="1" x14ac:dyDescent="0.2">
      <c r="A1452" s="588">
        <v>98366</v>
      </c>
      <c r="B1452" s="142" t="s">
        <v>31843</v>
      </c>
      <c r="C1452" s="589" t="s">
        <v>25226</v>
      </c>
      <c r="D1452" s="590">
        <v>1110.6300000000001</v>
      </c>
    </row>
    <row r="1453" spans="1:4" x14ac:dyDescent="0.2">
      <c r="A1453" s="588">
        <v>98370</v>
      </c>
      <c r="B1453" s="142" t="s">
        <v>31844</v>
      </c>
      <c r="C1453" s="589" t="s">
        <v>25226</v>
      </c>
      <c r="D1453" s="590">
        <v>1021.42</v>
      </c>
    </row>
    <row r="1454" spans="1:4" outlineLevel="1" x14ac:dyDescent="0.2">
      <c r="A1454" s="588">
        <v>98371</v>
      </c>
      <c r="B1454" s="142" t="s">
        <v>31845</v>
      </c>
      <c r="C1454" s="589" t="s">
        <v>25226</v>
      </c>
      <c r="D1454" s="590">
        <v>1179.29</v>
      </c>
    </row>
    <row r="1455" spans="1:4" outlineLevel="1" x14ac:dyDescent="0.2">
      <c r="A1455" s="588">
        <v>98372</v>
      </c>
      <c r="B1455" s="142" t="s">
        <v>31846</v>
      </c>
      <c r="C1455" s="589" t="s">
        <v>25226</v>
      </c>
      <c r="D1455" s="590">
        <v>1445.75</v>
      </c>
    </row>
    <row r="1456" spans="1:4" outlineLevel="1" x14ac:dyDescent="0.2">
      <c r="A1456" s="588">
        <v>98374</v>
      </c>
      <c r="B1456" s="142" t="s">
        <v>31847</v>
      </c>
      <c r="C1456" s="589" t="s">
        <v>25226</v>
      </c>
      <c r="D1456" s="590">
        <v>1607.25</v>
      </c>
    </row>
    <row r="1457" spans="1:4" outlineLevel="1" x14ac:dyDescent="0.2">
      <c r="A1457" s="588">
        <v>98376</v>
      </c>
      <c r="B1457" s="142" t="s">
        <v>31848</v>
      </c>
      <c r="C1457" s="589" t="s">
        <v>25226</v>
      </c>
      <c r="D1457" s="590">
        <v>17.05</v>
      </c>
    </row>
    <row r="1458" spans="1:4" x14ac:dyDescent="0.2">
      <c r="A1458" s="588">
        <v>98377</v>
      </c>
      <c r="B1458" s="142" t="s">
        <v>31849</v>
      </c>
      <c r="C1458" s="589" t="s">
        <v>25226</v>
      </c>
      <c r="D1458" s="590">
        <v>16.57</v>
      </c>
    </row>
    <row r="1459" spans="1:4" outlineLevel="1" x14ac:dyDescent="0.2">
      <c r="A1459" s="588">
        <v>98378</v>
      </c>
      <c r="B1459" s="142" t="s">
        <v>31850</v>
      </c>
      <c r="C1459" s="589" t="s">
        <v>25226</v>
      </c>
      <c r="D1459" s="590">
        <v>20.309999999999999</v>
      </c>
    </row>
    <row r="1460" spans="1:4" outlineLevel="1" x14ac:dyDescent="0.2">
      <c r="A1460" s="588">
        <v>98379</v>
      </c>
      <c r="B1460" s="142" t="s">
        <v>31851</v>
      </c>
      <c r="C1460" s="589" t="s">
        <v>25226</v>
      </c>
      <c r="D1460" s="590">
        <v>21.81</v>
      </c>
    </row>
    <row r="1461" spans="1:4" outlineLevel="1" x14ac:dyDescent="0.2">
      <c r="A1461" s="588">
        <v>98382</v>
      </c>
      <c r="B1461" s="142" t="s">
        <v>31852</v>
      </c>
      <c r="C1461" s="589" t="s">
        <v>25226</v>
      </c>
      <c r="D1461" s="590">
        <v>45.05</v>
      </c>
    </row>
    <row r="1462" spans="1:4" outlineLevel="1" x14ac:dyDescent="0.2">
      <c r="A1462" s="588">
        <v>98383</v>
      </c>
      <c r="B1462" s="142" t="s">
        <v>31853</v>
      </c>
      <c r="C1462" s="589" t="s">
        <v>25226</v>
      </c>
      <c r="D1462" s="590">
        <v>13.17</v>
      </c>
    </row>
    <row r="1463" spans="1:4" x14ac:dyDescent="0.2">
      <c r="A1463" s="588">
        <v>98385</v>
      </c>
      <c r="B1463" s="142" t="s">
        <v>31854</v>
      </c>
      <c r="C1463" s="589" t="s">
        <v>25226</v>
      </c>
      <c r="D1463" s="590">
        <v>14.96</v>
      </c>
    </row>
    <row r="1464" spans="1:4" outlineLevel="1" x14ac:dyDescent="0.2">
      <c r="A1464" s="588">
        <v>98390</v>
      </c>
      <c r="B1464" s="142" t="s">
        <v>31855</v>
      </c>
      <c r="C1464" s="589" t="s">
        <v>25226</v>
      </c>
      <c r="D1464" s="590">
        <v>181.91</v>
      </c>
    </row>
    <row r="1465" spans="1:4" outlineLevel="1" x14ac:dyDescent="0.2">
      <c r="A1465" s="588">
        <v>98391</v>
      </c>
      <c r="B1465" s="142" t="s">
        <v>31856</v>
      </c>
      <c r="C1465" s="589" t="s">
        <v>25226</v>
      </c>
      <c r="D1465" s="590">
        <v>41.72</v>
      </c>
    </row>
    <row r="1466" spans="1:4" outlineLevel="1" x14ac:dyDescent="0.2">
      <c r="A1466" s="588">
        <v>98395</v>
      </c>
      <c r="B1466" s="142" t="s">
        <v>31857</v>
      </c>
      <c r="C1466" s="589" t="s">
        <v>25226</v>
      </c>
      <c r="D1466" s="590">
        <v>125.36</v>
      </c>
    </row>
    <row r="1467" spans="1:4" outlineLevel="1" x14ac:dyDescent="0.2">
      <c r="A1467" s="588">
        <v>98397</v>
      </c>
      <c r="B1467" s="142" t="s">
        <v>31858</v>
      </c>
      <c r="C1467" s="589" t="s">
        <v>25226</v>
      </c>
      <c r="D1467" s="590">
        <v>210.87</v>
      </c>
    </row>
    <row r="1468" spans="1:4" x14ac:dyDescent="0.2">
      <c r="A1468" s="588">
        <v>98400</v>
      </c>
      <c r="B1468" s="142" t="s">
        <v>31859</v>
      </c>
      <c r="C1468" s="589" t="s">
        <v>19923</v>
      </c>
      <c r="D1468" s="590" t="s">
        <v>19923</v>
      </c>
    </row>
    <row r="1469" spans="1:4" outlineLevel="1" x14ac:dyDescent="0.2">
      <c r="A1469" s="588">
        <v>98401</v>
      </c>
      <c r="B1469" s="142" t="s">
        <v>31860</v>
      </c>
      <c r="C1469" s="589" t="s">
        <v>25226</v>
      </c>
      <c r="D1469" s="590">
        <v>8.99</v>
      </c>
    </row>
    <row r="1470" spans="1:4" outlineLevel="1" x14ac:dyDescent="0.2">
      <c r="A1470" s="588">
        <v>98402</v>
      </c>
      <c r="B1470" s="142" t="s">
        <v>31861</v>
      </c>
      <c r="C1470" s="589" t="s">
        <v>25226</v>
      </c>
      <c r="D1470" s="590">
        <v>9.1</v>
      </c>
    </row>
    <row r="1471" spans="1:4" outlineLevel="1" x14ac:dyDescent="0.2">
      <c r="A1471" s="588">
        <v>98411</v>
      </c>
      <c r="B1471" s="142" t="s">
        <v>31862</v>
      </c>
      <c r="C1471" s="589" t="s">
        <v>25226</v>
      </c>
      <c r="D1471" s="590">
        <v>6.87</v>
      </c>
    </row>
    <row r="1472" spans="1:4" outlineLevel="1" x14ac:dyDescent="0.2">
      <c r="A1472" s="588">
        <v>98418</v>
      </c>
      <c r="B1472" s="142" t="s">
        <v>31863</v>
      </c>
      <c r="C1472" s="589" t="s">
        <v>25226</v>
      </c>
      <c r="D1472" s="590">
        <v>14.24</v>
      </c>
    </row>
    <row r="1473" spans="1:4" x14ac:dyDescent="0.2">
      <c r="A1473" s="588">
        <v>98421</v>
      </c>
      <c r="B1473" s="142" t="s">
        <v>31864</v>
      </c>
      <c r="C1473" s="589" t="s">
        <v>25226</v>
      </c>
      <c r="D1473" s="590">
        <v>9.4700000000000006</v>
      </c>
    </row>
    <row r="1474" spans="1:4" outlineLevel="1" x14ac:dyDescent="0.2">
      <c r="A1474" s="588">
        <v>98423</v>
      </c>
      <c r="B1474" s="142" t="s">
        <v>31865</v>
      </c>
      <c r="C1474" s="589" t="s">
        <v>25226</v>
      </c>
      <c r="D1474" s="590">
        <v>11.58</v>
      </c>
    </row>
    <row r="1475" spans="1:4" outlineLevel="1" x14ac:dyDescent="0.2">
      <c r="A1475" s="588">
        <v>98424</v>
      </c>
      <c r="B1475" s="142" t="s">
        <v>31866</v>
      </c>
      <c r="C1475" s="589" t="s">
        <v>25226</v>
      </c>
      <c r="D1475" s="590">
        <v>12.1</v>
      </c>
    </row>
    <row r="1476" spans="1:4" outlineLevel="1" x14ac:dyDescent="0.2">
      <c r="A1476" s="588">
        <v>98425</v>
      </c>
      <c r="B1476" s="142" t="s">
        <v>31867</v>
      </c>
      <c r="C1476" s="589" t="s">
        <v>25226</v>
      </c>
      <c r="D1476" s="590">
        <v>9.48</v>
      </c>
    </row>
    <row r="1477" spans="1:4" outlineLevel="1" x14ac:dyDescent="0.2">
      <c r="A1477" s="588">
        <v>98427</v>
      </c>
      <c r="B1477" s="142" t="s">
        <v>31868</v>
      </c>
      <c r="C1477" s="589" t="s">
        <v>25226</v>
      </c>
      <c r="D1477" s="590">
        <v>15.27</v>
      </c>
    </row>
    <row r="1478" spans="1:4" x14ac:dyDescent="0.2">
      <c r="A1478" s="588">
        <v>98436</v>
      </c>
      <c r="B1478" s="142" t="s">
        <v>31869</v>
      </c>
      <c r="C1478" s="589" t="s">
        <v>25226</v>
      </c>
      <c r="D1478" s="590">
        <v>18.809999999999999</v>
      </c>
    </row>
    <row r="1479" spans="1:4" outlineLevel="1" x14ac:dyDescent="0.2">
      <c r="A1479" s="588">
        <v>98437</v>
      </c>
      <c r="B1479" s="142" t="s">
        <v>31870</v>
      </c>
      <c r="C1479" s="589" t="s">
        <v>25226</v>
      </c>
      <c r="D1479" s="590">
        <v>20.23</v>
      </c>
    </row>
    <row r="1480" spans="1:4" outlineLevel="1" x14ac:dyDescent="0.2">
      <c r="A1480" s="588">
        <v>98440</v>
      </c>
      <c r="B1480" s="142" t="s">
        <v>31871</v>
      </c>
      <c r="C1480" s="589" t="s">
        <v>25226</v>
      </c>
      <c r="D1480" s="590">
        <v>31.78</v>
      </c>
    </row>
    <row r="1481" spans="1:4" outlineLevel="1" x14ac:dyDescent="0.2">
      <c r="A1481" s="588">
        <v>98441</v>
      </c>
      <c r="B1481" s="142" t="s">
        <v>31872</v>
      </c>
      <c r="C1481" s="589" t="s">
        <v>25226</v>
      </c>
      <c r="D1481" s="590">
        <v>31.71</v>
      </c>
    </row>
    <row r="1482" spans="1:4" outlineLevel="1" x14ac:dyDescent="0.2">
      <c r="A1482" s="588">
        <v>98442</v>
      </c>
      <c r="B1482" s="142" t="s">
        <v>31873</v>
      </c>
      <c r="C1482" s="589" t="s">
        <v>25226</v>
      </c>
      <c r="D1482" s="590">
        <v>30.76</v>
      </c>
    </row>
    <row r="1483" spans="1:4" x14ac:dyDescent="0.2">
      <c r="A1483" s="588">
        <v>98443</v>
      </c>
      <c r="B1483" s="142" t="s">
        <v>31874</v>
      </c>
      <c r="C1483" s="589" t="s">
        <v>25226</v>
      </c>
      <c r="D1483" s="590">
        <v>38.14</v>
      </c>
    </row>
    <row r="1484" spans="1:4" outlineLevel="1" x14ac:dyDescent="0.2">
      <c r="A1484" s="588">
        <v>98445</v>
      </c>
      <c r="B1484" s="142" t="s">
        <v>31875</v>
      </c>
      <c r="C1484" s="589" t="s">
        <v>25226</v>
      </c>
      <c r="D1484" s="590">
        <v>36.35</v>
      </c>
    </row>
    <row r="1485" spans="1:4" outlineLevel="1" x14ac:dyDescent="0.2">
      <c r="A1485" s="588">
        <v>98457</v>
      </c>
      <c r="B1485" s="142" t="s">
        <v>31876</v>
      </c>
      <c r="C1485" s="589" t="s">
        <v>25226</v>
      </c>
      <c r="D1485" s="590">
        <v>5.55</v>
      </c>
    </row>
    <row r="1486" spans="1:4" outlineLevel="1" x14ac:dyDescent="0.2">
      <c r="A1486" s="588">
        <v>98462</v>
      </c>
      <c r="B1486" s="142" t="s">
        <v>31877</v>
      </c>
      <c r="C1486" s="589" t="s">
        <v>15747</v>
      </c>
      <c r="D1486" s="590">
        <v>37.42</v>
      </c>
    </row>
    <row r="1487" spans="1:4" outlineLevel="1" x14ac:dyDescent="0.2">
      <c r="A1487" s="588">
        <v>98500</v>
      </c>
      <c r="B1487" s="142" t="s">
        <v>31878</v>
      </c>
      <c r="C1487" s="589" t="s">
        <v>19923</v>
      </c>
      <c r="D1487" s="590" t="s">
        <v>19923</v>
      </c>
    </row>
    <row r="1488" spans="1:4" x14ac:dyDescent="0.2">
      <c r="A1488" s="588">
        <v>98510</v>
      </c>
      <c r="B1488" s="142" t="s">
        <v>31879</v>
      </c>
      <c r="C1488" s="589" t="s">
        <v>25226</v>
      </c>
      <c r="D1488" s="590">
        <v>109.86</v>
      </c>
    </row>
    <row r="1489" spans="1:4" outlineLevel="1" x14ac:dyDescent="0.2">
      <c r="A1489" s="588">
        <v>98512</v>
      </c>
      <c r="B1489" s="142" t="s">
        <v>31880</v>
      </c>
      <c r="C1489" s="589" t="s">
        <v>25226</v>
      </c>
      <c r="D1489" s="590">
        <v>135.13999999999999</v>
      </c>
    </row>
    <row r="1490" spans="1:4" outlineLevel="1" x14ac:dyDescent="0.2">
      <c r="A1490" s="588">
        <v>98513</v>
      </c>
      <c r="B1490" s="142" t="s">
        <v>31881</v>
      </c>
      <c r="C1490" s="589" t="s">
        <v>25226</v>
      </c>
      <c r="D1490" s="590">
        <v>130.55000000000001</v>
      </c>
    </row>
    <row r="1491" spans="1:4" x14ac:dyDescent="0.2">
      <c r="A1491" s="588">
        <v>98514</v>
      </c>
      <c r="B1491" s="142" t="s">
        <v>31882</v>
      </c>
      <c r="C1491" s="589" t="s">
        <v>25226</v>
      </c>
      <c r="D1491" s="590">
        <v>142.61000000000001</v>
      </c>
    </row>
    <row r="1492" spans="1:4" outlineLevel="1" x14ac:dyDescent="0.2">
      <c r="A1492" s="588">
        <v>98526</v>
      </c>
      <c r="B1492" s="142" t="s">
        <v>31883</v>
      </c>
      <c r="C1492" s="589" t="s">
        <v>25226</v>
      </c>
      <c r="D1492" s="590">
        <v>92.36</v>
      </c>
    </row>
    <row r="1493" spans="1:4" outlineLevel="1" x14ac:dyDescent="0.2">
      <c r="A1493" s="588">
        <v>98527</v>
      </c>
      <c r="B1493" s="142" t="s">
        <v>31884</v>
      </c>
      <c r="C1493" s="589" t="s">
        <v>25226</v>
      </c>
      <c r="D1493" s="590">
        <v>98.77</v>
      </c>
    </row>
    <row r="1494" spans="1:4" outlineLevel="1" x14ac:dyDescent="0.2">
      <c r="A1494" s="588">
        <v>98528</v>
      </c>
      <c r="B1494" s="142" t="s">
        <v>31885</v>
      </c>
      <c r="C1494" s="589" t="s">
        <v>25226</v>
      </c>
      <c r="D1494" s="590">
        <v>112.83</v>
      </c>
    </row>
    <row r="1495" spans="1:4" x14ac:dyDescent="0.2">
      <c r="A1495" s="588">
        <v>98529</v>
      </c>
      <c r="B1495" s="142" t="s">
        <v>31886</v>
      </c>
      <c r="C1495" s="589" t="s">
        <v>25226</v>
      </c>
      <c r="D1495" s="590">
        <v>125.06</v>
      </c>
    </row>
    <row r="1496" spans="1:4" outlineLevel="1" x14ac:dyDescent="0.2">
      <c r="A1496" s="588">
        <v>98530</v>
      </c>
      <c r="B1496" s="142" t="s">
        <v>31887</v>
      </c>
      <c r="C1496" s="589" t="s">
        <v>25226</v>
      </c>
      <c r="D1496" s="590">
        <v>65.55</v>
      </c>
    </row>
    <row r="1497" spans="1:4" x14ac:dyDescent="0.2">
      <c r="A1497" s="588">
        <v>98531</v>
      </c>
      <c r="B1497" s="142" t="s">
        <v>31888</v>
      </c>
      <c r="C1497" s="589" t="s">
        <v>25226</v>
      </c>
      <c r="D1497" s="590">
        <v>63.88</v>
      </c>
    </row>
    <row r="1498" spans="1:4" outlineLevel="1" x14ac:dyDescent="0.2">
      <c r="A1498" s="588">
        <v>98532</v>
      </c>
      <c r="B1498" s="142" t="s">
        <v>31889</v>
      </c>
      <c r="C1498" s="589" t="s">
        <v>25226</v>
      </c>
      <c r="D1498" s="590">
        <v>87.85</v>
      </c>
    </row>
    <row r="1499" spans="1:4" x14ac:dyDescent="0.2">
      <c r="A1499" s="588">
        <v>98533</v>
      </c>
      <c r="B1499" s="142" t="s">
        <v>31890</v>
      </c>
      <c r="C1499" s="589" t="s">
        <v>25226</v>
      </c>
      <c r="D1499" s="590">
        <v>87.07</v>
      </c>
    </row>
    <row r="1500" spans="1:4" outlineLevel="1" x14ac:dyDescent="0.2">
      <c r="A1500" s="588">
        <v>98540</v>
      </c>
      <c r="B1500" s="142" t="s">
        <v>31891</v>
      </c>
      <c r="C1500" s="589" t="s">
        <v>25226</v>
      </c>
      <c r="D1500" s="590">
        <v>141.47</v>
      </c>
    </row>
    <row r="1501" spans="1:4" outlineLevel="1" x14ac:dyDescent="0.2">
      <c r="A1501" s="588">
        <v>98541</v>
      </c>
      <c r="B1501" s="142" t="s">
        <v>31892</v>
      </c>
      <c r="C1501" s="589" t="s">
        <v>25226</v>
      </c>
      <c r="D1501" s="590">
        <v>144.82</v>
      </c>
    </row>
    <row r="1502" spans="1:4" x14ac:dyDescent="0.2">
      <c r="A1502" s="588">
        <v>98560</v>
      </c>
      <c r="B1502" s="142" t="s">
        <v>31893</v>
      </c>
      <c r="C1502" s="589" t="s">
        <v>25226</v>
      </c>
      <c r="D1502" s="590">
        <v>126.87</v>
      </c>
    </row>
    <row r="1503" spans="1:4" outlineLevel="1" x14ac:dyDescent="0.2">
      <c r="A1503" s="588">
        <v>98561</v>
      </c>
      <c r="B1503" s="142" t="s">
        <v>31894</v>
      </c>
      <c r="C1503" s="589" t="s">
        <v>25226</v>
      </c>
      <c r="D1503" s="590">
        <v>192.64</v>
      </c>
    </row>
    <row r="1504" spans="1:4" outlineLevel="1" x14ac:dyDescent="0.2">
      <c r="A1504" s="588">
        <v>98562</v>
      </c>
      <c r="B1504" s="142" t="s">
        <v>31895</v>
      </c>
      <c r="C1504" s="589" t="s">
        <v>25226</v>
      </c>
      <c r="D1504" s="590">
        <v>82.17</v>
      </c>
    </row>
    <row r="1505" spans="1:4" x14ac:dyDescent="0.2">
      <c r="A1505" s="588">
        <v>98563</v>
      </c>
      <c r="B1505" s="142" t="s">
        <v>31896</v>
      </c>
      <c r="C1505" s="589" t="s">
        <v>25226</v>
      </c>
      <c r="D1505" s="590">
        <v>83.46</v>
      </c>
    </row>
    <row r="1506" spans="1:4" outlineLevel="1" x14ac:dyDescent="0.2">
      <c r="A1506" s="588">
        <v>98570</v>
      </c>
      <c r="B1506" s="142" t="s">
        <v>31897</v>
      </c>
      <c r="C1506" s="589" t="s">
        <v>25226</v>
      </c>
      <c r="D1506" s="590">
        <v>11.72</v>
      </c>
    </row>
    <row r="1507" spans="1:4" ht="22.5" outlineLevel="1" x14ac:dyDescent="0.2">
      <c r="A1507" s="588">
        <v>98573</v>
      </c>
      <c r="B1507" s="142" t="s">
        <v>31898</v>
      </c>
      <c r="C1507" s="589" t="s">
        <v>25226</v>
      </c>
      <c r="D1507" s="590">
        <v>11.83</v>
      </c>
    </row>
    <row r="1508" spans="1:4" x14ac:dyDescent="0.2">
      <c r="A1508" s="588">
        <v>98579</v>
      </c>
      <c r="B1508" s="142" t="s">
        <v>31899</v>
      </c>
      <c r="C1508" s="589" t="s">
        <v>25226</v>
      </c>
      <c r="D1508" s="590">
        <v>9.7200000000000006</v>
      </c>
    </row>
    <row r="1509" spans="1:4" outlineLevel="1" x14ac:dyDescent="0.2">
      <c r="A1509" s="588">
        <v>98580</v>
      </c>
      <c r="B1509" s="142" t="s">
        <v>31900</v>
      </c>
      <c r="C1509" s="589" t="s">
        <v>25226</v>
      </c>
      <c r="D1509" s="590">
        <v>8.5</v>
      </c>
    </row>
    <row r="1510" spans="1:4" outlineLevel="1" x14ac:dyDescent="0.2">
      <c r="A1510" s="588">
        <v>98581</v>
      </c>
      <c r="B1510" s="142" t="s">
        <v>31901</v>
      </c>
      <c r="C1510" s="589" t="s">
        <v>25226</v>
      </c>
      <c r="D1510" s="590">
        <v>11.37</v>
      </c>
    </row>
    <row r="1511" spans="1:4" x14ac:dyDescent="0.2">
      <c r="A1511" s="588">
        <v>98582</v>
      </c>
      <c r="B1511" s="142" t="s">
        <v>31902</v>
      </c>
      <c r="C1511" s="589" t="s">
        <v>25226</v>
      </c>
      <c r="D1511" s="590">
        <v>10.199999999999999</v>
      </c>
    </row>
    <row r="1512" spans="1:4" outlineLevel="1" x14ac:dyDescent="0.2">
      <c r="A1512" s="588">
        <v>98600</v>
      </c>
      <c r="B1512" s="142" t="s">
        <v>23542</v>
      </c>
      <c r="C1512" s="589" t="s">
        <v>19923</v>
      </c>
      <c r="D1512" s="590" t="s">
        <v>19923</v>
      </c>
    </row>
    <row r="1513" spans="1:4" x14ac:dyDescent="0.2">
      <c r="A1513" s="588">
        <v>98610</v>
      </c>
      <c r="B1513" s="142" t="s">
        <v>31903</v>
      </c>
      <c r="C1513" s="589" t="s">
        <v>25226</v>
      </c>
      <c r="D1513" s="590">
        <v>58.12</v>
      </c>
    </row>
    <row r="1514" spans="1:4" outlineLevel="1" x14ac:dyDescent="0.2">
      <c r="A1514" s="588">
        <v>98611</v>
      </c>
      <c r="B1514" s="142" t="s">
        <v>31904</v>
      </c>
      <c r="C1514" s="589" t="s">
        <v>25226</v>
      </c>
      <c r="D1514" s="590">
        <v>16.95</v>
      </c>
    </row>
    <row r="1515" spans="1:4" outlineLevel="1" x14ac:dyDescent="0.2">
      <c r="A1515" s="588">
        <v>99000</v>
      </c>
      <c r="B1515" s="142" t="s">
        <v>31905</v>
      </c>
      <c r="C1515" s="589" t="s">
        <v>19923</v>
      </c>
      <c r="D1515" s="590" t="s">
        <v>19923</v>
      </c>
    </row>
    <row r="1516" spans="1:4" x14ac:dyDescent="0.2">
      <c r="A1516" s="588">
        <v>99002</v>
      </c>
      <c r="B1516" s="142" t="s">
        <v>31906</v>
      </c>
      <c r="C1516" s="589" t="s">
        <v>32942</v>
      </c>
      <c r="D1516" s="590">
        <v>1520.47</v>
      </c>
    </row>
    <row r="1517" spans="1:4" outlineLevel="1" x14ac:dyDescent="0.2">
      <c r="A1517" s="588">
        <v>99003</v>
      </c>
      <c r="B1517" s="142" t="s">
        <v>31908</v>
      </c>
      <c r="C1517" s="589" t="s">
        <v>31909</v>
      </c>
      <c r="D1517" s="590">
        <v>22.49</v>
      </c>
    </row>
    <row r="1518" spans="1:4" outlineLevel="1" x14ac:dyDescent="0.2">
      <c r="A1518" s="588">
        <v>99011</v>
      </c>
      <c r="B1518" s="142" t="s">
        <v>31910</v>
      </c>
      <c r="C1518" s="589" t="s">
        <v>25226</v>
      </c>
      <c r="D1518" s="590">
        <v>542.11</v>
      </c>
    </row>
    <row r="1519" spans="1:4" x14ac:dyDescent="0.2">
      <c r="A1519" s="588">
        <v>99015</v>
      </c>
      <c r="B1519" s="142" t="s">
        <v>31911</v>
      </c>
      <c r="C1519" s="589" t="s">
        <v>25226</v>
      </c>
      <c r="D1519" s="590">
        <v>267.23</v>
      </c>
    </row>
    <row r="1520" spans="1:4" outlineLevel="1" x14ac:dyDescent="0.2">
      <c r="A1520" s="588">
        <v>99017</v>
      </c>
      <c r="B1520" s="142" t="s">
        <v>31912</v>
      </c>
      <c r="C1520" s="589" t="s">
        <v>25226</v>
      </c>
      <c r="D1520" s="590">
        <v>366.08</v>
      </c>
    </row>
    <row r="1521" spans="1:4" outlineLevel="1" x14ac:dyDescent="0.2">
      <c r="A1521" s="588">
        <v>99021</v>
      </c>
      <c r="B1521" s="142" t="s">
        <v>31913</v>
      </c>
      <c r="C1521" s="589" t="s">
        <v>25226</v>
      </c>
      <c r="D1521" s="590">
        <v>14.87</v>
      </c>
    </row>
    <row r="1522" spans="1:4" x14ac:dyDescent="0.2">
      <c r="A1522" s="588">
        <v>99031</v>
      </c>
      <c r="B1522" s="142" t="s">
        <v>31914</v>
      </c>
      <c r="C1522" s="589" t="s">
        <v>25226</v>
      </c>
      <c r="D1522" s="590">
        <v>8.51</v>
      </c>
    </row>
    <row r="1523" spans="1:4" outlineLevel="1" x14ac:dyDescent="0.2">
      <c r="A1523" s="588">
        <v>99033</v>
      </c>
      <c r="B1523" s="142" t="s">
        <v>31915</v>
      </c>
      <c r="C1523" s="589" t="s">
        <v>25226</v>
      </c>
      <c r="D1523" s="590">
        <v>11.17</v>
      </c>
    </row>
    <row r="1524" spans="1:4" outlineLevel="1" x14ac:dyDescent="0.2">
      <c r="A1524" s="588">
        <v>99038</v>
      </c>
      <c r="B1524" s="142" t="s">
        <v>31916</v>
      </c>
      <c r="C1524" s="589" t="s">
        <v>15747</v>
      </c>
      <c r="D1524" s="590">
        <v>1.86</v>
      </c>
    </row>
    <row r="1525" spans="1:4" x14ac:dyDescent="0.2">
      <c r="A1525" s="584">
        <v>100000</v>
      </c>
      <c r="B1525" s="585" t="s">
        <v>31917</v>
      </c>
      <c r="C1525" s="586"/>
      <c r="D1525" s="587"/>
    </row>
    <row r="1526" spans="1:4" outlineLevel="1" x14ac:dyDescent="0.2">
      <c r="A1526" s="588">
        <v>100100</v>
      </c>
      <c r="B1526" s="142" t="s">
        <v>31918</v>
      </c>
      <c r="C1526" s="589" t="s">
        <v>19923</v>
      </c>
      <c r="D1526" s="590" t="s">
        <v>19923</v>
      </c>
    </row>
    <row r="1527" spans="1:4" x14ac:dyDescent="0.2">
      <c r="A1527" s="588">
        <v>100101</v>
      </c>
      <c r="B1527" s="142" t="s">
        <v>31919</v>
      </c>
      <c r="C1527" s="589" t="s">
        <v>25226</v>
      </c>
      <c r="D1527" s="590">
        <v>224.13</v>
      </c>
    </row>
    <row r="1528" spans="1:4" outlineLevel="1" x14ac:dyDescent="0.2">
      <c r="A1528" s="588">
        <v>100102</v>
      </c>
      <c r="B1528" s="142" t="s">
        <v>31920</v>
      </c>
      <c r="C1528" s="589" t="s">
        <v>25226</v>
      </c>
      <c r="D1528" s="590">
        <v>254.77</v>
      </c>
    </row>
    <row r="1529" spans="1:4" x14ac:dyDescent="0.2">
      <c r="A1529" s="588">
        <v>100104</v>
      </c>
      <c r="B1529" s="142" t="s">
        <v>31921</v>
      </c>
      <c r="C1529" s="589" t="s">
        <v>25226</v>
      </c>
      <c r="D1529" s="590">
        <v>327.55</v>
      </c>
    </row>
    <row r="1530" spans="1:4" outlineLevel="1" x14ac:dyDescent="0.2">
      <c r="A1530" s="588">
        <v>100119</v>
      </c>
      <c r="B1530" s="142" t="s">
        <v>31922</v>
      </c>
      <c r="C1530" s="589" t="s">
        <v>25226</v>
      </c>
      <c r="D1530" s="590">
        <v>379.37</v>
      </c>
    </row>
    <row r="1531" spans="1:4" ht="22.5" x14ac:dyDescent="0.2">
      <c r="A1531" s="588">
        <v>100120</v>
      </c>
      <c r="B1531" s="142" t="s">
        <v>31923</v>
      </c>
      <c r="C1531" s="589" t="s">
        <v>25226</v>
      </c>
      <c r="D1531" s="590">
        <v>921.11</v>
      </c>
    </row>
    <row r="1532" spans="1:4" outlineLevel="1" x14ac:dyDescent="0.2">
      <c r="A1532" s="588">
        <v>100195</v>
      </c>
      <c r="B1532" s="142" t="s">
        <v>31924</v>
      </c>
      <c r="C1532" s="589" t="s">
        <v>15747</v>
      </c>
      <c r="D1532" s="590">
        <v>2.27</v>
      </c>
    </row>
    <row r="1533" spans="1:4" x14ac:dyDescent="0.2">
      <c r="A1533" s="588">
        <v>100198</v>
      </c>
      <c r="B1533" s="142" t="s">
        <v>31925</v>
      </c>
      <c r="C1533" s="589" t="s">
        <v>15747</v>
      </c>
      <c r="D1533" s="590">
        <v>27.31</v>
      </c>
    </row>
    <row r="1534" spans="1:4" outlineLevel="1" x14ac:dyDescent="0.2">
      <c r="A1534" s="588">
        <v>100200</v>
      </c>
      <c r="B1534" s="142" t="s">
        <v>31926</v>
      </c>
      <c r="C1534" s="589" t="s">
        <v>19923</v>
      </c>
      <c r="D1534" s="590" t="s">
        <v>19923</v>
      </c>
    </row>
    <row r="1535" spans="1:4" x14ac:dyDescent="0.2">
      <c r="A1535" s="588">
        <v>100209</v>
      </c>
      <c r="B1535" s="142" t="s">
        <v>31927</v>
      </c>
      <c r="C1535" s="589" t="s">
        <v>25226</v>
      </c>
      <c r="D1535" s="590">
        <v>1087.58</v>
      </c>
    </row>
    <row r="1536" spans="1:4" outlineLevel="1" x14ac:dyDescent="0.2">
      <c r="A1536" s="588">
        <v>100210</v>
      </c>
      <c r="B1536" s="142" t="s">
        <v>31928</v>
      </c>
      <c r="C1536" s="589" t="s">
        <v>25226</v>
      </c>
      <c r="D1536" s="590">
        <v>1301.4000000000001</v>
      </c>
    </row>
    <row r="1537" spans="1:4" x14ac:dyDescent="0.2">
      <c r="A1537" s="588">
        <v>100214</v>
      </c>
      <c r="B1537" s="142" t="s">
        <v>31929</v>
      </c>
      <c r="C1537" s="589" t="s">
        <v>25226</v>
      </c>
      <c r="D1537" s="590">
        <v>2759.13</v>
      </c>
    </row>
    <row r="1538" spans="1:4" outlineLevel="1" x14ac:dyDescent="0.2">
      <c r="A1538" s="588">
        <v>100215</v>
      </c>
      <c r="B1538" s="142" t="s">
        <v>31930</v>
      </c>
      <c r="C1538" s="589" t="s">
        <v>25226</v>
      </c>
      <c r="D1538" s="590">
        <v>4362.54</v>
      </c>
    </row>
    <row r="1539" spans="1:4" x14ac:dyDescent="0.2">
      <c r="A1539" s="588">
        <v>100216</v>
      </c>
      <c r="B1539" s="142" t="s">
        <v>31931</v>
      </c>
      <c r="C1539" s="589" t="s">
        <v>25226</v>
      </c>
      <c r="D1539" s="590">
        <v>6161.85</v>
      </c>
    </row>
    <row r="1540" spans="1:4" outlineLevel="1" x14ac:dyDescent="0.2">
      <c r="A1540" s="588">
        <v>100230</v>
      </c>
      <c r="B1540" s="142" t="s">
        <v>31932</v>
      </c>
      <c r="C1540" s="589" t="s">
        <v>25226</v>
      </c>
      <c r="D1540" s="590">
        <v>3359.62</v>
      </c>
    </row>
    <row r="1541" spans="1:4" x14ac:dyDescent="0.2">
      <c r="A1541" s="588">
        <v>100240</v>
      </c>
      <c r="B1541" s="142" t="s">
        <v>31933</v>
      </c>
      <c r="C1541" s="589" t="s">
        <v>25226</v>
      </c>
      <c r="D1541" s="590">
        <v>1657.25</v>
      </c>
    </row>
    <row r="1542" spans="1:4" outlineLevel="1" x14ac:dyDescent="0.2">
      <c r="A1542" s="588">
        <v>100241</v>
      </c>
      <c r="B1542" s="142" t="s">
        <v>31934</v>
      </c>
      <c r="C1542" s="589" t="s">
        <v>25226</v>
      </c>
      <c r="D1542" s="590">
        <v>2423</v>
      </c>
    </row>
    <row r="1543" spans="1:4" outlineLevel="1" x14ac:dyDescent="0.2">
      <c r="A1543" s="588">
        <v>100251</v>
      </c>
      <c r="B1543" s="142" t="s">
        <v>31935</v>
      </c>
      <c r="C1543" s="589" t="s">
        <v>15747</v>
      </c>
      <c r="D1543" s="590">
        <v>52.59</v>
      </c>
    </row>
    <row r="1544" spans="1:4" outlineLevel="1" x14ac:dyDescent="0.2">
      <c r="A1544" s="588">
        <v>100252</v>
      </c>
      <c r="B1544" s="142" t="s">
        <v>31936</v>
      </c>
      <c r="C1544" s="589" t="s">
        <v>15747</v>
      </c>
      <c r="D1544" s="590">
        <v>76.150000000000006</v>
      </c>
    </row>
    <row r="1545" spans="1:4" x14ac:dyDescent="0.2">
      <c r="A1545" s="588">
        <v>100254</v>
      </c>
      <c r="B1545" s="142" t="s">
        <v>31937</v>
      </c>
      <c r="C1545" s="589" t="s">
        <v>15747</v>
      </c>
      <c r="D1545" s="590">
        <v>104.08</v>
      </c>
    </row>
    <row r="1546" spans="1:4" outlineLevel="1" x14ac:dyDescent="0.2">
      <c r="A1546" s="588">
        <v>100255</v>
      </c>
      <c r="B1546" s="142" t="s">
        <v>31938</v>
      </c>
      <c r="C1546" s="589" t="s">
        <v>15747</v>
      </c>
      <c r="D1546" s="590">
        <v>124.56</v>
      </c>
    </row>
    <row r="1547" spans="1:4" outlineLevel="1" x14ac:dyDescent="0.2">
      <c r="A1547" s="588">
        <v>100261</v>
      </c>
      <c r="B1547" s="142" t="s">
        <v>31939</v>
      </c>
      <c r="C1547" s="589" t="s">
        <v>15747</v>
      </c>
      <c r="D1547" s="590">
        <v>20.79</v>
      </c>
    </row>
    <row r="1548" spans="1:4" outlineLevel="1" x14ac:dyDescent="0.2">
      <c r="A1548" s="588">
        <v>100262</v>
      </c>
      <c r="B1548" s="142" t="s">
        <v>31940</v>
      </c>
      <c r="C1548" s="589" t="s">
        <v>15747</v>
      </c>
      <c r="D1548" s="590">
        <v>28.4</v>
      </c>
    </row>
    <row r="1549" spans="1:4" x14ac:dyDescent="0.2">
      <c r="A1549" s="588">
        <v>100264</v>
      </c>
      <c r="B1549" s="142" t="s">
        <v>31941</v>
      </c>
      <c r="C1549" s="589" t="s">
        <v>15747</v>
      </c>
      <c r="D1549" s="590">
        <v>38.54</v>
      </c>
    </row>
    <row r="1550" spans="1:4" outlineLevel="1" x14ac:dyDescent="0.2">
      <c r="A1550" s="588">
        <v>100265</v>
      </c>
      <c r="B1550" s="142" t="s">
        <v>31942</v>
      </c>
      <c r="C1550" s="589" t="s">
        <v>15747</v>
      </c>
      <c r="D1550" s="590">
        <v>53.83</v>
      </c>
    </row>
    <row r="1551" spans="1:4" outlineLevel="1" x14ac:dyDescent="0.2">
      <c r="A1551" s="588">
        <v>100281</v>
      </c>
      <c r="B1551" s="142" t="s">
        <v>31943</v>
      </c>
      <c r="C1551" s="589" t="s">
        <v>25226</v>
      </c>
      <c r="D1551" s="590">
        <v>54.09</v>
      </c>
    </row>
    <row r="1552" spans="1:4" outlineLevel="1" x14ac:dyDescent="0.2">
      <c r="A1552" s="588">
        <v>100282</v>
      </c>
      <c r="B1552" s="142" t="s">
        <v>31944</v>
      </c>
      <c r="C1552" s="589" t="s">
        <v>25226</v>
      </c>
      <c r="D1552" s="590">
        <v>65.62</v>
      </c>
    </row>
    <row r="1553" spans="1:4" x14ac:dyDescent="0.2">
      <c r="A1553" s="588">
        <v>100284</v>
      </c>
      <c r="B1553" s="142" t="s">
        <v>31945</v>
      </c>
      <c r="C1553" s="589" t="s">
        <v>25226</v>
      </c>
      <c r="D1553" s="590">
        <v>101.67</v>
      </c>
    </row>
    <row r="1554" spans="1:4" outlineLevel="1" x14ac:dyDescent="0.2">
      <c r="A1554" s="588">
        <v>100285</v>
      </c>
      <c r="B1554" s="142" t="s">
        <v>31946</v>
      </c>
      <c r="C1554" s="589" t="s">
        <v>25226</v>
      </c>
      <c r="D1554" s="590">
        <v>128.62</v>
      </c>
    </row>
    <row r="1555" spans="1:4" outlineLevel="1" x14ac:dyDescent="0.2">
      <c r="A1555" s="588">
        <v>100291</v>
      </c>
      <c r="B1555" s="142" t="s">
        <v>31947</v>
      </c>
      <c r="C1555" s="589" t="s">
        <v>25226</v>
      </c>
      <c r="D1555" s="590">
        <v>69.89</v>
      </c>
    </row>
    <row r="1556" spans="1:4" x14ac:dyDescent="0.2">
      <c r="A1556" s="588">
        <v>100292</v>
      </c>
      <c r="B1556" s="142" t="s">
        <v>31948</v>
      </c>
      <c r="C1556" s="589" t="s">
        <v>25226</v>
      </c>
      <c r="D1556" s="590">
        <v>90.53</v>
      </c>
    </row>
    <row r="1557" spans="1:4" outlineLevel="1" x14ac:dyDescent="0.2">
      <c r="A1557" s="588">
        <v>100294</v>
      </c>
      <c r="B1557" s="142" t="s">
        <v>31949</v>
      </c>
      <c r="C1557" s="589" t="s">
        <v>25226</v>
      </c>
      <c r="D1557" s="590">
        <v>159.41</v>
      </c>
    </row>
    <row r="1558" spans="1:4" outlineLevel="1" x14ac:dyDescent="0.2">
      <c r="A1558" s="588">
        <v>100295</v>
      </c>
      <c r="B1558" s="142" t="s">
        <v>31950</v>
      </c>
      <c r="C1558" s="589" t="s">
        <v>25226</v>
      </c>
      <c r="D1558" s="590">
        <v>195.46</v>
      </c>
    </row>
    <row r="1559" spans="1:4" x14ac:dyDescent="0.2">
      <c r="A1559" s="588">
        <v>100300</v>
      </c>
      <c r="B1559" s="142" t="s">
        <v>31951</v>
      </c>
      <c r="C1559" s="589" t="s">
        <v>19923</v>
      </c>
      <c r="D1559" s="590" t="s">
        <v>19923</v>
      </c>
    </row>
    <row r="1560" spans="1:4" outlineLevel="1" x14ac:dyDescent="0.2">
      <c r="A1560" s="588">
        <v>100303</v>
      </c>
      <c r="B1560" s="142" t="s">
        <v>31952</v>
      </c>
      <c r="C1560" s="589" t="s">
        <v>25226</v>
      </c>
      <c r="D1560" s="590">
        <v>1279.25</v>
      </c>
    </row>
    <row r="1561" spans="1:4" outlineLevel="1" x14ac:dyDescent="0.2">
      <c r="A1561" s="588">
        <v>100304</v>
      </c>
      <c r="B1561" s="142" t="s">
        <v>31953</v>
      </c>
      <c r="C1561" s="589" t="s">
        <v>25226</v>
      </c>
      <c r="D1561" s="590">
        <v>1398.73</v>
      </c>
    </row>
    <row r="1562" spans="1:4" outlineLevel="1" x14ac:dyDescent="0.2">
      <c r="A1562" s="588">
        <v>100305</v>
      </c>
      <c r="B1562" s="142" t="s">
        <v>31954</v>
      </c>
      <c r="C1562" s="589" t="s">
        <v>25226</v>
      </c>
      <c r="D1562" s="590">
        <v>1534.73</v>
      </c>
    </row>
    <row r="1563" spans="1:4" x14ac:dyDescent="0.2">
      <c r="A1563" s="588">
        <v>100306</v>
      </c>
      <c r="B1563" s="142" t="s">
        <v>31955</v>
      </c>
      <c r="C1563" s="589" t="s">
        <v>25226</v>
      </c>
      <c r="D1563" s="590">
        <v>1908.68</v>
      </c>
    </row>
    <row r="1564" spans="1:4" outlineLevel="1" x14ac:dyDescent="0.2">
      <c r="A1564" s="588">
        <v>100307</v>
      </c>
      <c r="B1564" s="142" t="s">
        <v>31956</v>
      </c>
      <c r="C1564" s="589" t="s">
        <v>25226</v>
      </c>
      <c r="D1564" s="590">
        <v>2071.91</v>
      </c>
    </row>
    <row r="1565" spans="1:4" outlineLevel="1" x14ac:dyDescent="0.2">
      <c r="A1565" s="588">
        <v>100308</v>
      </c>
      <c r="B1565" s="142" t="s">
        <v>31957</v>
      </c>
      <c r="C1565" s="589" t="s">
        <v>25226</v>
      </c>
      <c r="D1565" s="590">
        <v>2581.79</v>
      </c>
    </row>
    <row r="1566" spans="1:4" outlineLevel="1" x14ac:dyDescent="0.2">
      <c r="A1566" s="588">
        <v>100309</v>
      </c>
      <c r="B1566" s="142" t="s">
        <v>31958</v>
      </c>
      <c r="C1566" s="589" t="s">
        <v>25226</v>
      </c>
      <c r="D1566" s="590">
        <v>3200.48</v>
      </c>
    </row>
    <row r="1567" spans="1:4" x14ac:dyDescent="0.2">
      <c r="A1567" s="588">
        <v>100310</v>
      </c>
      <c r="B1567" s="142" t="s">
        <v>31959</v>
      </c>
      <c r="C1567" s="589" t="s">
        <v>25226</v>
      </c>
      <c r="D1567" s="590">
        <v>5445.31</v>
      </c>
    </row>
    <row r="1568" spans="1:4" outlineLevel="1" x14ac:dyDescent="0.2">
      <c r="A1568" s="588">
        <v>100311</v>
      </c>
      <c r="B1568" s="142" t="s">
        <v>31960</v>
      </c>
      <c r="C1568" s="589" t="s">
        <v>25226</v>
      </c>
      <c r="D1568" s="590">
        <v>6157.92</v>
      </c>
    </row>
    <row r="1569" spans="1:4" outlineLevel="1" x14ac:dyDescent="0.2">
      <c r="A1569" s="588">
        <v>100312</v>
      </c>
      <c r="B1569" s="142" t="s">
        <v>31961</v>
      </c>
      <c r="C1569" s="589" t="s">
        <v>25226</v>
      </c>
      <c r="D1569" s="590">
        <v>13994.38</v>
      </c>
    </row>
    <row r="1570" spans="1:4" outlineLevel="1" x14ac:dyDescent="0.2">
      <c r="A1570" s="588">
        <v>100313</v>
      </c>
      <c r="B1570" s="142" t="s">
        <v>31962</v>
      </c>
      <c r="C1570" s="589" t="s">
        <v>25226</v>
      </c>
      <c r="D1570" s="590">
        <v>10673.54</v>
      </c>
    </row>
    <row r="1571" spans="1:4" x14ac:dyDescent="0.2">
      <c r="A1571" s="588">
        <v>100314</v>
      </c>
      <c r="B1571" s="142" t="s">
        <v>31963</v>
      </c>
      <c r="C1571" s="589" t="s">
        <v>25226</v>
      </c>
      <c r="D1571" s="590">
        <v>15150.08</v>
      </c>
    </row>
    <row r="1572" spans="1:4" outlineLevel="1" x14ac:dyDescent="0.2">
      <c r="A1572" s="588">
        <v>100342</v>
      </c>
      <c r="B1572" s="142" t="s">
        <v>31964</v>
      </c>
      <c r="C1572" s="589" t="s">
        <v>15747</v>
      </c>
      <c r="D1572" s="590">
        <v>81.52</v>
      </c>
    </row>
    <row r="1573" spans="1:4" outlineLevel="1" x14ac:dyDescent="0.2">
      <c r="A1573" s="588">
        <v>100344</v>
      </c>
      <c r="B1573" s="142" t="s">
        <v>31965</v>
      </c>
      <c r="C1573" s="589" t="s">
        <v>15747</v>
      </c>
      <c r="D1573" s="590">
        <v>108.22</v>
      </c>
    </row>
    <row r="1574" spans="1:4" outlineLevel="1" x14ac:dyDescent="0.2">
      <c r="A1574" s="588">
        <v>100352</v>
      </c>
      <c r="B1574" s="142" t="s">
        <v>31944</v>
      </c>
      <c r="C1574" s="589" t="s">
        <v>25226</v>
      </c>
      <c r="D1574" s="590">
        <v>65.62</v>
      </c>
    </row>
    <row r="1575" spans="1:4" x14ac:dyDescent="0.2">
      <c r="A1575" s="588">
        <v>100354</v>
      </c>
      <c r="B1575" s="142" t="s">
        <v>31945</v>
      </c>
      <c r="C1575" s="589" t="s">
        <v>25226</v>
      </c>
      <c r="D1575" s="590">
        <v>101.67</v>
      </c>
    </row>
    <row r="1576" spans="1:4" outlineLevel="1" x14ac:dyDescent="0.2">
      <c r="A1576" s="588">
        <v>100362</v>
      </c>
      <c r="B1576" s="142" t="s">
        <v>31966</v>
      </c>
      <c r="C1576" s="589" t="s">
        <v>25226</v>
      </c>
      <c r="D1576" s="590">
        <v>101.64</v>
      </c>
    </row>
    <row r="1577" spans="1:4" outlineLevel="1" x14ac:dyDescent="0.2">
      <c r="A1577" s="588">
        <v>100364</v>
      </c>
      <c r="B1577" s="142" t="s">
        <v>31967</v>
      </c>
      <c r="C1577" s="589" t="s">
        <v>25226</v>
      </c>
      <c r="D1577" s="590">
        <v>163.66999999999999</v>
      </c>
    </row>
    <row r="1578" spans="1:4" outlineLevel="1" x14ac:dyDescent="0.2">
      <c r="A1578" s="588">
        <v>100365</v>
      </c>
      <c r="B1578" s="142" t="s">
        <v>31968</v>
      </c>
      <c r="C1578" s="589" t="s">
        <v>25226</v>
      </c>
      <c r="D1578" s="590">
        <v>211.91</v>
      </c>
    </row>
    <row r="1579" spans="1:4" x14ac:dyDescent="0.2">
      <c r="A1579" s="588">
        <v>100366</v>
      </c>
      <c r="B1579" s="142" t="s">
        <v>31969</v>
      </c>
      <c r="C1579" s="589" t="s">
        <v>25226</v>
      </c>
      <c r="D1579" s="590">
        <v>351.4</v>
      </c>
    </row>
    <row r="1580" spans="1:4" outlineLevel="1" x14ac:dyDescent="0.2">
      <c r="A1580" s="588">
        <v>100367</v>
      </c>
      <c r="B1580" s="142" t="s">
        <v>31970</v>
      </c>
      <c r="C1580" s="589" t="s">
        <v>25226</v>
      </c>
      <c r="D1580" s="590">
        <v>415</v>
      </c>
    </row>
    <row r="1581" spans="1:4" outlineLevel="1" x14ac:dyDescent="0.2">
      <c r="A1581" s="588">
        <v>100368</v>
      </c>
      <c r="B1581" s="142" t="s">
        <v>31971</v>
      </c>
      <c r="C1581" s="589" t="s">
        <v>25226</v>
      </c>
      <c r="D1581" s="590">
        <v>694.81</v>
      </c>
    </row>
    <row r="1582" spans="1:4" outlineLevel="1" x14ac:dyDescent="0.2">
      <c r="A1582" s="588">
        <v>100372</v>
      </c>
      <c r="B1582" s="142" t="s">
        <v>31972</v>
      </c>
      <c r="C1582" s="589" t="s">
        <v>25226</v>
      </c>
      <c r="D1582" s="590">
        <v>69.8</v>
      </c>
    </row>
    <row r="1583" spans="1:4" x14ac:dyDescent="0.2">
      <c r="A1583" s="588">
        <v>100373</v>
      </c>
      <c r="B1583" s="142" t="s">
        <v>31973</v>
      </c>
      <c r="C1583" s="589" t="s">
        <v>25226</v>
      </c>
      <c r="D1583" s="590">
        <v>109.65</v>
      </c>
    </row>
    <row r="1584" spans="1:4" outlineLevel="1" x14ac:dyDescent="0.2">
      <c r="A1584" s="588">
        <v>100374</v>
      </c>
      <c r="B1584" s="142" t="s">
        <v>31974</v>
      </c>
      <c r="C1584" s="589" t="s">
        <v>25226</v>
      </c>
      <c r="D1584" s="590">
        <v>119.92</v>
      </c>
    </row>
    <row r="1585" spans="1:4" outlineLevel="1" x14ac:dyDescent="0.2">
      <c r="A1585" s="588">
        <v>100375</v>
      </c>
      <c r="B1585" s="142" t="s">
        <v>31975</v>
      </c>
      <c r="C1585" s="589" t="s">
        <v>25226</v>
      </c>
      <c r="D1585" s="590">
        <v>154.52000000000001</v>
      </c>
    </row>
    <row r="1586" spans="1:4" outlineLevel="1" x14ac:dyDescent="0.2">
      <c r="A1586" s="588">
        <v>100376</v>
      </c>
      <c r="B1586" s="142" t="s">
        <v>31976</v>
      </c>
      <c r="C1586" s="589" t="s">
        <v>25226</v>
      </c>
      <c r="D1586" s="590">
        <v>253.97</v>
      </c>
    </row>
    <row r="1587" spans="1:4" x14ac:dyDescent="0.2">
      <c r="A1587" s="588">
        <v>100377</v>
      </c>
      <c r="B1587" s="142" t="s">
        <v>31977</v>
      </c>
      <c r="C1587" s="589" t="s">
        <v>25226</v>
      </c>
      <c r="D1587" s="590">
        <v>336.01</v>
      </c>
    </row>
    <row r="1588" spans="1:4" outlineLevel="1" x14ac:dyDescent="0.2">
      <c r="A1588" s="588">
        <v>100378</v>
      </c>
      <c r="B1588" s="142" t="s">
        <v>31978</v>
      </c>
      <c r="C1588" s="589" t="s">
        <v>25226</v>
      </c>
      <c r="D1588" s="590">
        <v>598.32000000000005</v>
      </c>
    </row>
    <row r="1589" spans="1:4" outlineLevel="1" x14ac:dyDescent="0.2">
      <c r="A1589" s="588">
        <v>100390</v>
      </c>
      <c r="B1589" s="142" t="s">
        <v>31979</v>
      </c>
      <c r="C1589" s="589" t="s">
        <v>25226</v>
      </c>
      <c r="D1589" s="590">
        <v>76.760000000000005</v>
      </c>
    </row>
    <row r="1590" spans="1:4" x14ac:dyDescent="0.2">
      <c r="A1590" s="588">
        <v>100400</v>
      </c>
      <c r="B1590" s="142" t="s">
        <v>31980</v>
      </c>
      <c r="C1590" s="589" t="s">
        <v>19923</v>
      </c>
      <c r="D1590" s="590" t="s">
        <v>19923</v>
      </c>
    </row>
    <row r="1591" spans="1:4" outlineLevel="1" x14ac:dyDescent="0.2">
      <c r="A1591" s="588">
        <v>100402</v>
      </c>
      <c r="B1591" s="142" t="s">
        <v>31935</v>
      </c>
      <c r="C1591" s="589" t="s">
        <v>15747</v>
      </c>
      <c r="D1591" s="590">
        <v>52.59</v>
      </c>
    </row>
    <row r="1592" spans="1:4" outlineLevel="1" x14ac:dyDescent="0.2">
      <c r="A1592" s="588">
        <v>100403</v>
      </c>
      <c r="B1592" s="142" t="s">
        <v>31936</v>
      </c>
      <c r="C1592" s="589" t="s">
        <v>15747</v>
      </c>
      <c r="D1592" s="590">
        <v>76.150000000000006</v>
      </c>
    </row>
    <row r="1593" spans="1:4" x14ac:dyDescent="0.2">
      <c r="A1593" s="588">
        <v>100404</v>
      </c>
      <c r="B1593" s="142" t="s">
        <v>31981</v>
      </c>
      <c r="C1593" s="589" t="s">
        <v>15747</v>
      </c>
      <c r="D1593" s="590">
        <v>81.03</v>
      </c>
    </row>
    <row r="1594" spans="1:4" outlineLevel="1" x14ac:dyDescent="0.2">
      <c r="A1594" s="588">
        <v>100405</v>
      </c>
      <c r="B1594" s="142" t="s">
        <v>31937</v>
      </c>
      <c r="C1594" s="589" t="s">
        <v>15747</v>
      </c>
      <c r="D1594" s="590">
        <v>104.08</v>
      </c>
    </row>
    <row r="1595" spans="1:4" outlineLevel="1" x14ac:dyDescent="0.2">
      <c r="A1595" s="588">
        <v>100406</v>
      </c>
      <c r="B1595" s="142" t="s">
        <v>31938</v>
      </c>
      <c r="C1595" s="589" t="s">
        <v>15747</v>
      </c>
      <c r="D1595" s="590">
        <v>124.56</v>
      </c>
    </row>
    <row r="1596" spans="1:4" x14ac:dyDescent="0.2">
      <c r="A1596" s="588">
        <v>100407</v>
      </c>
      <c r="B1596" s="142" t="s">
        <v>31982</v>
      </c>
      <c r="C1596" s="589" t="s">
        <v>15747</v>
      </c>
      <c r="D1596" s="590">
        <v>157.57</v>
      </c>
    </row>
    <row r="1597" spans="1:4" outlineLevel="1" x14ac:dyDescent="0.2">
      <c r="A1597" s="588">
        <v>100408</v>
      </c>
      <c r="B1597" s="142" t="s">
        <v>31983</v>
      </c>
      <c r="C1597" s="589" t="s">
        <v>15747</v>
      </c>
      <c r="D1597" s="590">
        <v>173.39</v>
      </c>
    </row>
    <row r="1598" spans="1:4" outlineLevel="1" x14ac:dyDescent="0.2">
      <c r="A1598" s="588">
        <v>100409</v>
      </c>
      <c r="B1598" s="142" t="s">
        <v>31984</v>
      </c>
      <c r="C1598" s="589" t="s">
        <v>15747</v>
      </c>
      <c r="D1598" s="590">
        <v>223.85</v>
      </c>
    </row>
    <row r="1599" spans="1:4" outlineLevel="1" x14ac:dyDescent="0.2">
      <c r="A1599" s="588">
        <v>100462</v>
      </c>
      <c r="B1599" s="142" t="s">
        <v>31939</v>
      </c>
      <c r="C1599" s="589" t="s">
        <v>15747</v>
      </c>
      <c r="D1599" s="590">
        <v>20.79</v>
      </c>
    </row>
    <row r="1600" spans="1:4" outlineLevel="1" x14ac:dyDescent="0.2">
      <c r="A1600" s="588">
        <v>100463</v>
      </c>
      <c r="B1600" s="142" t="s">
        <v>31940</v>
      </c>
      <c r="C1600" s="589" t="s">
        <v>15747</v>
      </c>
      <c r="D1600" s="590">
        <v>28.4</v>
      </c>
    </row>
    <row r="1601" spans="1:4" x14ac:dyDescent="0.2">
      <c r="A1601" s="588">
        <v>100464</v>
      </c>
      <c r="B1601" s="142" t="s">
        <v>31985</v>
      </c>
      <c r="C1601" s="589" t="s">
        <v>15747</v>
      </c>
      <c r="D1601" s="590">
        <v>33.68</v>
      </c>
    </row>
    <row r="1602" spans="1:4" outlineLevel="1" x14ac:dyDescent="0.2">
      <c r="A1602" s="588">
        <v>100465</v>
      </c>
      <c r="B1602" s="142" t="s">
        <v>31941</v>
      </c>
      <c r="C1602" s="589" t="s">
        <v>15747</v>
      </c>
      <c r="D1602" s="590">
        <v>38.54</v>
      </c>
    </row>
    <row r="1603" spans="1:4" outlineLevel="1" x14ac:dyDescent="0.2">
      <c r="A1603" s="588">
        <v>100466</v>
      </c>
      <c r="B1603" s="142" t="s">
        <v>31942</v>
      </c>
      <c r="C1603" s="589" t="s">
        <v>15747</v>
      </c>
      <c r="D1603" s="590">
        <v>53.83</v>
      </c>
    </row>
    <row r="1604" spans="1:4" outlineLevel="1" x14ac:dyDescent="0.2">
      <c r="A1604" s="588">
        <v>100467</v>
      </c>
      <c r="B1604" s="142" t="s">
        <v>31986</v>
      </c>
      <c r="C1604" s="589" t="s">
        <v>15747</v>
      </c>
      <c r="D1604" s="590">
        <v>70.95</v>
      </c>
    </row>
    <row r="1605" spans="1:4" outlineLevel="1" x14ac:dyDescent="0.2">
      <c r="A1605" s="588">
        <v>100468</v>
      </c>
      <c r="B1605" s="142" t="s">
        <v>31987</v>
      </c>
      <c r="C1605" s="589" t="s">
        <v>15747</v>
      </c>
      <c r="D1605" s="590">
        <v>82.7</v>
      </c>
    </row>
    <row r="1606" spans="1:4" x14ac:dyDescent="0.2">
      <c r="A1606" s="588">
        <v>100469</v>
      </c>
      <c r="B1606" s="142" t="s">
        <v>31988</v>
      </c>
      <c r="C1606" s="589" t="s">
        <v>15747</v>
      </c>
      <c r="D1606" s="590">
        <v>109.75</v>
      </c>
    </row>
    <row r="1607" spans="1:4" outlineLevel="1" x14ac:dyDescent="0.2">
      <c r="A1607" s="588">
        <v>100498</v>
      </c>
      <c r="B1607" s="142" t="s">
        <v>31925</v>
      </c>
      <c r="C1607" s="589" t="s">
        <v>15747</v>
      </c>
      <c r="D1607" s="590">
        <v>27.31</v>
      </c>
    </row>
    <row r="1608" spans="1:4" outlineLevel="1" x14ac:dyDescent="0.2">
      <c r="A1608" s="588">
        <v>100500</v>
      </c>
      <c r="B1608" s="142" t="s">
        <v>31989</v>
      </c>
      <c r="C1608" s="589" t="s">
        <v>19923</v>
      </c>
      <c r="D1608" s="590" t="s">
        <v>19923</v>
      </c>
    </row>
    <row r="1609" spans="1:4" outlineLevel="1" x14ac:dyDescent="0.2">
      <c r="A1609" s="588">
        <v>100502</v>
      </c>
      <c r="B1609" s="142" t="s">
        <v>31943</v>
      </c>
      <c r="C1609" s="589" t="s">
        <v>25226</v>
      </c>
      <c r="D1609" s="590">
        <v>54.09</v>
      </c>
    </row>
    <row r="1610" spans="1:4" outlineLevel="1" x14ac:dyDescent="0.2">
      <c r="A1610" s="588">
        <v>100503</v>
      </c>
      <c r="B1610" s="142" t="s">
        <v>31944</v>
      </c>
      <c r="C1610" s="589" t="s">
        <v>25226</v>
      </c>
      <c r="D1610" s="590">
        <v>65.62</v>
      </c>
    </row>
    <row r="1611" spans="1:4" x14ac:dyDescent="0.2">
      <c r="A1611" s="588">
        <v>100504</v>
      </c>
      <c r="B1611" s="142" t="s">
        <v>31990</v>
      </c>
      <c r="C1611" s="589" t="s">
        <v>25226</v>
      </c>
      <c r="D1611" s="590">
        <v>90.08</v>
      </c>
    </row>
    <row r="1612" spans="1:4" outlineLevel="1" x14ac:dyDescent="0.2">
      <c r="A1612" s="588">
        <v>100505</v>
      </c>
      <c r="B1612" s="142" t="s">
        <v>31945</v>
      </c>
      <c r="C1612" s="589" t="s">
        <v>25226</v>
      </c>
      <c r="D1612" s="590">
        <v>101.67</v>
      </c>
    </row>
    <row r="1613" spans="1:4" outlineLevel="1" x14ac:dyDescent="0.2">
      <c r="A1613" s="588">
        <v>100506</v>
      </c>
      <c r="B1613" s="142" t="s">
        <v>31946</v>
      </c>
      <c r="C1613" s="589" t="s">
        <v>25226</v>
      </c>
      <c r="D1613" s="590">
        <v>128.62</v>
      </c>
    </row>
    <row r="1614" spans="1:4" outlineLevel="1" x14ac:dyDescent="0.2">
      <c r="A1614" s="588">
        <v>100507</v>
      </c>
      <c r="B1614" s="142" t="s">
        <v>31991</v>
      </c>
      <c r="C1614" s="589" t="s">
        <v>25226</v>
      </c>
      <c r="D1614" s="590">
        <v>278.75</v>
      </c>
    </row>
    <row r="1615" spans="1:4" outlineLevel="1" x14ac:dyDescent="0.2">
      <c r="A1615" s="588">
        <v>100508</v>
      </c>
      <c r="B1615" s="142" t="s">
        <v>31992</v>
      </c>
      <c r="C1615" s="589" t="s">
        <v>25226</v>
      </c>
      <c r="D1615" s="590">
        <v>398.78</v>
      </c>
    </row>
    <row r="1616" spans="1:4" x14ac:dyDescent="0.2">
      <c r="A1616" s="588">
        <v>100509</v>
      </c>
      <c r="B1616" s="142" t="s">
        <v>31993</v>
      </c>
      <c r="C1616" s="589" t="s">
        <v>25226</v>
      </c>
      <c r="D1616" s="590">
        <v>657.58</v>
      </c>
    </row>
    <row r="1617" spans="1:4" outlineLevel="1" x14ac:dyDescent="0.2">
      <c r="A1617" s="588">
        <v>100531</v>
      </c>
      <c r="B1617" s="142" t="s">
        <v>31994</v>
      </c>
      <c r="C1617" s="589" t="s">
        <v>25226</v>
      </c>
      <c r="D1617" s="590">
        <v>84.55</v>
      </c>
    </row>
    <row r="1618" spans="1:4" outlineLevel="1" x14ac:dyDescent="0.2">
      <c r="A1618" s="588">
        <v>100532</v>
      </c>
      <c r="B1618" s="142" t="s">
        <v>31995</v>
      </c>
      <c r="C1618" s="589" t="s">
        <v>25226</v>
      </c>
      <c r="D1618" s="590">
        <v>92.34</v>
      </c>
    </row>
    <row r="1619" spans="1:4" outlineLevel="1" x14ac:dyDescent="0.2">
      <c r="A1619" s="588">
        <v>100533</v>
      </c>
      <c r="B1619" s="142" t="s">
        <v>31996</v>
      </c>
      <c r="C1619" s="589" t="s">
        <v>25226</v>
      </c>
      <c r="D1619" s="590">
        <v>131.85</v>
      </c>
    </row>
    <row r="1620" spans="1:4" outlineLevel="1" x14ac:dyDescent="0.2">
      <c r="A1620" s="588">
        <v>100534</v>
      </c>
      <c r="B1620" s="142" t="s">
        <v>31997</v>
      </c>
      <c r="C1620" s="589" t="s">
        <v>25226</v>
      </c>
      <c r="D1620" s="590">
        <v>131.16999999999999</v>
      </c>
    </row>
    <row r="1621" spans="1:4" x14ac:dyDescent="0.2">
      <c r="A1621" s="588">
        <v>100540</v>
      </c>
      <c r="B1621" s="142" t="s">
        <v>31998</v>
      </c>
      <c r="C1621" s="589" t="s">
        <v>25226</v>
      </c>
      <c r="D1621" s="590">
        <v>56.27</v>
      </c>
    </row>
    <row r="1622" spans="1:4" outlineLevel="1" x14ac:dyDescent="0.2">
      <c r="A1622" s="588">
        <v>100541</v>
      </c>
      <c r="B1622" s="142" t="s">
        <v>31999</v>
      </c>
      <c r="C1622" s="589" t="s">
        <v>25226</v>
      </c>
      <c r="D1622" s="590">
        <v>62.49</v>
      </c>
    </row>
    <row r="1623" spans="1:4" outlineLevel="1" x14ac:dyDescent="0.2">
      <c r="A1623" s="588">
        <v>100551</v>
      </c>
      <c r="B1623" s="142" t="s">
        <v>32000</v>
      </c>
      <c r="C1623" s="589" t="s">
        <v>25226</v>
      </c>
      <c r="D1623" s="590">
        <v>90.6</v>
      </c>
    </row>
    <row r="1624" spans="1:4" outlineLevel="1" x14ac:dyDescent="0.2">
      <c r="A1624" s="588">
        <v>100560</v>
      </c>
      <c r="B1624" s="142" t="s">
        <v>32001</v>
      </c>
      <c r="C1624" s="589" t="s">
        <v>25226</v>
      </c>
      <c r="D1624" s="590">
        <v>248.58</v>
      </c>
    </row>
    <row r="1625" spans="1:4" outlineLevel="1" x14ac:dyDescent="0.2">
      <c r="A1625" s="588">
        <v>100600</v>
      </c>
      <c r="B1625" s="142" t="s">
        <v>32002</v>
      </c>
      <c r="C1625" s="589" t="s">
        <v>19923</v>
      </c>
      <c r="D1625" s="590" t="s">
        <v>19923</v>
      </c>
    </row>
    <row r="1626" spans="1:4" x14ac:dyDescent="0.2">
      <c r="A1626" s="588">
        <v>100620</v>
      </c>
      <c r="B1626" s="142" t="s">
        <v>32003</v>
      </c>
      <c r="C1626" s="589" t="s">
        <v>15747</v>
      </c>
      <c r="D1626" s="590">
        <v>37.42</v>
      </c>
    </row>
    <row r="1627" spans="1:4" outlineLevel="1" x14ac:dyDescent="0.2">
      <c r="A1627" s="588">
        <v>100621</v>
      </c>
      <c r="B1627" s="142" t="s">
        <v>32004</v>
      </c>
      <c r="C1627" s="589" t="s">
        <v>15747</v>
      </c>
      <c r="D1627" s="590">
        <v>53.71</v>
      </c>
    </row>
    <row r="1628" spans="1:4" outlineLevel="1" x14ac:dyDescent="0.2">
      <c r="A1628" s="588">
        <v>100622</v>
      </c>
      <c r="B1628" s="142" t="s">
        <v>32005</v>
      </c>
      <c r="C1628" s="589" t="s">
        <v>15747</v>
      </c>
      <c r="D1628" s="590">
        <v>66.19</v>
      </c>
    </row>
    <row r="1629" spans="1:4" outlineLevel="1" x14ac:dyDescent="0.2">
      <c r="A1629" s="588">
        <v>100623</v>
      </c>
      <c r="B1629" s="142" t="s">
        <v>32006</v>
      </c>
      <c r="C1629" s="589" t="s">
        <v>15747</v>
      </c>
      <c r="D1629" s="590">
        <v>107.26</v>
      </c>
    </row>
    <row r="1630" spans="1:4" outlineLevel="1" x14ac:dyDescent="0.2">
      <c r="A1630" s="588">
        <v>100624</v>
      </c>
      <c r="B1630" s="142" t="s">
        <v>32007</v>
      </c>
      <c r="C1630" s="589" t="s">
        <v>15747</v>
      </c>
      <c r="D1630" s="590">
        <v>106.51</v>
      </c>
    </row>
    <row r="1631" spans="1:4" outlineLevel="1" x14ac:dyDescent="0.2">
      <c r="A1631" s="588">
        <v>100626</v>
      </c>
      <c r="B1631" s="142" t="s">
        <v>32008</v>
      </c>
      <c r="C1631" s="589" t="s">
        <v>15747</v>
      </c>
      <c r="D1631" s="590">
        <v>52.56</v>
      </c>
    </row>
    <row r="1632" spans="1:4" outlineLevel="1" x14ac:dyDescent="0.2">
      <c r="A1632" s="588">
        <v>100627</v>
      </c>
      <c r="B1632" s="142" t="s">
        <v>32009</v>
      </c>
      <c r="C1632" s="589" t="s">
        <v>15747</v>
      </c>
      <c r="D1632" s="590">
        <v>71.12</v>
      </c>
    </row>
    <row r="1633" spans="1:4" outlineLevel="1" x14ac:dyDescent="0.2">
      <c r="A1633" s="588">
        <v>100628</v>
      </c>
      <c r="B1633" s="142" t="s">
        <v>32010</v>
      </c>
      <c r="C1633" s="589" t="s">
        <v>15747</v>
      </c>
      <c r="D1633" s="590">
        <v>90.29</v>
      </c>
    </row>
    <row r="1634" spans="1:4" outlineLevel="1" x14ac:dyDescent="0.2">
      <c r="A1634" s="588">
        <v>100629</v>
      </c>
      <c r="B1634" s="142" t="s">
        <v>32011</v>
      </c>
      <c r="C1634" s="589" t="s">
        <v>15747</v>
      </c>
      <c r="D1634" s="590">
        <v>143.84</v>
      </c>
    </row>
    <row r="1635" spans="1:4" x14ac:dyDescent="0.2">
      <c r="A1635" s="588">
        <v>100630</v>
      </c>
      <c r="B1635" s="142" t="s">
        <v>32012</v>
      </c>
      <c r="C1635" s="589" t="s">
        <v>15747</v>
      </c>
      <c r="D1635" s="590">
        <v>161.66999999999999</v>
      </c>
    </row>
    <row r="1636" spans="1:4" outlineLevel="1" x14ac:dyDescent="0.2">
      <c r="A1636" s="588">
        <v>100654</v>
      </c>
      <c r="B1636" s="142" t="s">
        <v>31945</v>
      </c>
      <c r="C1636" s="589" t="s">
        <v>25226</v>
      </c>
      <c r="D1636" s="590">
        <v>101.67</v>
      </c>
    </row>
    <row r="1637" spans="1:4" outlineLevel="1" x14ac:dyDescent="0.2">
      <c r="A1637" s="588">
        <v>100700</v>
      </c>
      <c r="B1637" s="142" t="s">
        <v>32013</v>
      </c>
      <c r="C1637" s="589" t="s">
        <v>19923</v>
      </c>
      <c r="D1637" s="590" t="s">
        <v>19923</v>
      </c>
    </row>
    <row r="1638" spans="1:4" outlineLevel="1" x14ac:dyDescent="0.2">
      <c r="A1638" s="588">
        <v>100711</v>
      </c>
      <c r="B1638" s="142" t="s">
        <v>32014</v>
      </c>
      <c r="C1638" s="589" t="s">
        <v>15747</v>
      </c>
      <c r="D1638" s="590">
        <v>47.99</v>
      </c>
    </row>
    <row r="1639" spans="1:4" outlineLevel="1" x14ac:dyDescent="0.2">
      <c r="A1639" s="588">
        <v>100712</v>
      </c>
      <c r="B1639" s="142" t="s">
        <v>32015</v>
      </c>
      <c r="C1639" s="589" t="s">
        <v>15747</v>
      </c>
      <c r="D1639" s="590">
        <v>67.47</v>
      </c>
    </row>
    <row r="1640" spans="1:4" outlineLevel="1" x14ac:dyDescent="0.2">
      <c r="A1640" s="588">
        <v>100713</v>
      </c>
      <c r="B1640" s="142" t="s">
        <v>32016</v>
      </c>
      <c r="C1640" s="589" t="s">
        <v>15747</v>
      </c>
      <c r="D1640" s="590">
        <v>78.19</v>
      </c>
    </row>
    <row r="1641" spans="1:4" outlineLevel="1" x14ac:dyDescent="0.2">
      <c r="A1641" s="588">
        <v>100714</v>
      </c>
      <c r="B1641" s="142" t="s">
        <v>32017</v>
      </c>
      <c r="C1641" s="589" t="s">
        <v>15747</v>
      </c>
      <c r="D1641" s="590">
        <v>91.44</v>
      </c>
    </row>
    <row r="1642" spans="1:4" outlineLevel="1" x14ac:dyDescent="0.2">
      <c r="A1642" s="588">
        <v>100720</v>
      </c>
      <c r="B1642" s="142" t="s">
        <v>32018</v>
      </c>
      <c r="C1642" s="589" t="s">
        <v>25226</v>
      </c>
      <c r="D1642" s="590">
        <v>40.54</v>
      </c>
    </row>
    <row r="1643" spans="1:4" outlineLevel="1" x14ac:dyDescent="0.2">
      <c r="A1643" s="588">
        <v>100760</v>
      </c>
      <c r="B1643" s="142" t="s">
        <v>32019</v>
      </c>
      <c r="C1643" s="589" t="s">
        <v>25226</v>
      </c>
      <c r="D1643" s="590">
        <v>458.18</v>
      </c>
    </row>
    <row r="1644" spans="1:4" x14ac:dyDescent="0.2">
      <c r="A1644" s="588">
        <v>100762</v>
      </c>
      <c r="B1644" s="142" t="s">
        <v>32020</v>
      </c>
      <c r="C1644" s="589" t="s">
        <v>25226</v>
      </c>
      <c r="D1644" s="590">
        <v>618.49</v>
      </c>
    </row>
    <row r="1645" spans="1:4" outlineLevel="1" x14ac:dyDescent="0.2">
      <c r="A1645" s="588">
        <v>100763</v>
      </c>
      <c r="B1645" s="142" t="s">
        <v>32021</v>
      </c>
      <c r="C1645" s="589" t="s">
        <v>25226</v>
      </c>
      <c r="D1645" s="590">
        <v>1106.25</v>
      </c>
    </row>
    <row r="1646" spans="1:4" outlineLevel="1" x14ac:dyDescent="0.2">
      <c r="A1646" s="588">
        <v>100764</v>
      </c>
      <c r="B1646" s="142" t="s">
        <v>32022</v>
      </c>
      <c r="C1646" s="589" t="s">
        <v>25226</v>
      </c>
      <c r="D1646" s="590">
        <v>1437.6</v>
      </c>
    </row>
    <row r="1647" spans="1:4" outlineLevel="1" x14ac:dyDescent="0.2">
      <c r="A1647" s="588">
        <v>100765</v>
      </c>
      <c r="B1647" s="142" t="s">
        <v>32023</v>
      </c>
      <c r="C1647" s="589" t="s">
        <v>25226</v>
      </c>
      <c r="D1647" s="590">
        <v>1837.13</v>
      </c>
    </row>
    <row r="1648" spans="1:4" outlineLevel="1" x14ac:dyDescent="0.2">
      <c r="A1648" s="588">
        <v>100767</v>
      </c>
      <c r="B1648" s="142" t="s">
        <v>32024</v>
      </c>
      <c r="C1648" s="589" t="s">
        <v>25226</v>
      </c>
      <c r="D1648" s="590">
        <v>1765.04</v>
      </c>
    </row>
    <row r="1649" spans="1:4" x14ac:dyDescent="0.2">
      <c r="A1649" s="588">
        <v>100768</v>
      </c>
      <c r="B1649" s="142" t="s">
        <v>32025</v>
      </c>
      <c r="C1649" s="589" t="s">
        <v>25226</v>
      </c>
      <c r="D1649" s="590">
        <v>2232.6999999999998</v>
      </c>
    </row>
    <row r="1650" spans="1:4" outlineLevel="1" x14ac:dyDescent="0.2">
      <c r="A1650" s="588">
        <v>100769</v>
      </c>
      <c r="B1650" s="142" t="s">
        <v>32026</v>
      </c>
      <c r="C1650" s="589" t="s">
        <v>25226</v>
      </c>
      <c r="D1650" s="590">
        <v>1373.76</v>
      </c>
    </row>
    <row r="1651" spans="1:4" outlineLevel="1" x14ac:dyDescent="0.2">
      <c r="A1651" s="588">
        <v>100770</v>
      </c>
      <c r="B1651" s="142" t="s">
        <v>32027</v>
      </c>
      <c r="C1651" s="589" t="s">
        <v>25226</v>
      </c>
      <c r="D1651" s="590">
        <v>1755.13</v>
      </c>
    </row>
    <row r="1652" spans="1:4" outlineLevel="1" x14ac:dyDescent="0.2">
      <c r="A1652" s="588">
        <v>100771</v>
      </c>
      <c r="B1652" s="142" t="s">
        <v>32028</v>
      </c>
      <c r="C1652" s="589" t="s">
        <v>25226</v>
      </c>
      <c r="D1652" s="590">
        <v>2212.96</v>
      </c>
    </row>
    <row r="1653" spans="1:4" outlineLevel="1" x14ac:dyDescent="0.2">
      <c r="A1653" s="588">
        <v>100780</v>
      </c>
      <c r="B1653" s="142" t="s">
        <v>32029</v>
      </c>
      <c r="C1653" s="589" t="s">
        <v>25226</v>
      </c>
      <c r="D1653" s="590">
        <v>13.4</v>
      </c>
    </row>
    <row r="1654" spans="1:4" x14ac:dyDescent="0.2">
      <c r="A1654" s="588">
        <v>100781</v>
      </c>
      <c r="B1654" s="142" t="s">
        <v>32030</v>
      </c>
      <c r="C1654" s="589" t="s">
        <v>25226</v>
      </c>
      <c r="D1654" s="590">
        <v>616.51</v>
      </c>
    </row>
    <row r="1655" spans="1:4" outlineLevel="1" x14ac:dyDescent="0.2">
      <c r="A1655" s="588">
        <v>100782</v>
      </c>
      <c r="B1655" s="142" t="s">
        <v>32031</v>
      </c>
      <c r="C1655" s="589" t="s">
        <v>25226</v>
      </c>
      <c r="D1655" s="590">
        <v>726.81</v>
      </c>
    </row>
    <row r="1656" spans="1:4" outlineLevel="1" x14ac:dyDescent="0.2">
      <c r="A1656" s="588">
        <v>100783</v>
      </c>
      <c r="B1656" s="142" t="s">
        <v>32032</v>
      </c>
      <c r="C1656" s="589" t="s">
        <v>25226</v>
      </c>
      <c r="D1656" s="590">
        <v>821.51</v>
      </c>
    </row>
    <row r="1657" spans="1:4" outlineLevel="1" x14ac:dyDescent="0.2">
      <c r="A1657" s="588">
        <v>100785</v>
      </c>
      <c r="B1657" s="142" t="s">
        <v>32033</v>
      </c>
      <c r="C1657" s="589" t="s">
        <v>25226</v>
      </c>
      <c r="D1657" s="590">
        <v>211.49</v>
      </c>
    </row>
    <row r="1658" spans="1:4" outlineLevel="1" x14ac:dyDescent="0.2">
      <c r="A1658" s="588">
        <v>100786</v>
      </c>
      <c r="B1658" s="142" t="s">
        <v>32034</v>
      </c>
      <c r="C1658" s="589" t="s">
        <v>25226</v>
      </c>
      <c r="D1658" s="590">
        <v>735.2</v>
      </c>
    </row>
    <row r="1659" spans="1:4" x14ac:dyDescent="0.2">
      <c r="A1659" s="588">
        <v>100790</v>
      </c>
      <c r="B1659" s="142" t="s">
        <v>32035</v>
      </c>
      <c r="C1659" s="589" t="s">
        <v>25226</v>
      </c>
      <c r="D1659" s="590">
        <v>135.15</v>
      </c>
    </row>
    <row r="1660" spans="1:4" outlineLevel="1" x14ac:dyDescent="0.2">
      <c r="A1660" s="588">
        <v>100795</v>
      </c>
      <c r="B1660" s="142" t="s">
        <v>31924</v>
      </c>
      <c r="C1660" s="589" t="s">
        <v>15747</v>
      </c>
      <c r="D1660" s="590">
        <v>2.27</v>
      </c>
    </row>
    <row r="1661" spans="1:4" outlineLevel="1" x14ac:dyDescent="0.2">
      <c r="A1661" s="588">
        <v>100798</v>
      </c>
      <c r="B1661" s="142" t="s">
        <v>31925</v>
      </c>
      <c r="C1661" s="589" t="s">
        <v>15747</v>
      </c>
      <c r="D1661" s="590">
        <v>27.31</v>
      </c>
    </row>
    <row r="1662" spans="1:4" outlineLevel="1" x14ac:dyDescent="0.2">
      <c r="A1662" s="588">
        <v>100800</v>
      </c>
      <c r="B1662" s="142" t="s">
        <v>32036</v>
      </c>
      <c r="C1662" s="589" t="s">
        <v>19923</v>
      </c>
      <c r="D1662" s="590" t="s">
        <v>19923</v>
      </c>
    </row>
    <row r="1663" spans="1:4" outlineLevel="1" x14ac:dyDescent="0.2">
      <c r="A1663" s="588">
        <v>100802</v>
      </c>
      <c r="B1663" s="142" t="s">
        <v>32037</v>
      </c>
      <c r="C1663" s="589" t="s">
        <v>15747</v>
      </c>
      <c r="D1663" s="590">
        <v>164.74</v>
      </c>
    </row>
    <row r="1664" spans="1:4" x14ac:dyDescent="0.2">
      <c r="A1664" s="588">
        <v>100803</v>
      </c>
      <c r="B1664" s="142" t="s">
        <v>32038</v>
      </c>
      <c r="C1664" s="589" t="s">
        <v>15747</v>
      </c>
      <c r="D1664" s="590">
        <v>186.16</v>
      </c>
    </row>
    <row r="1665" spans="1:4" outlineLevel="1" x14ac:dyDescent="0.2">
      <c r="A1665" s="588">
        <v>100805</v>
      </c>
      <c r="B1665" s="142" t="s">
        <v>32039</v>
      </c>
      <c r="C1665" s="589" t="s">
        <v>15747</v>
      </c>
      <c r="D1665" s="590">
        <v>243.66</v>
      </c>
    </row>
    <row r="1666" spans="1:4" outlineLevel="1" x14ac:dyDescent="0.2">
      <c r="A1666" s="588">
        <v>100806</v>
      </c>
      <c r="B1666" s="142" t="s">
        <v>32040</v>
      </c>
      <c r="C1666" s="589" t="s">
        <v>15747</v>
      </c>
      <c r="D1666" s="590">
        <v>347.8</v>
      </c>
    </row>
    <row r="1667" spans="1:4" outlineLevel="1" x14ac:dyDescent="0.2">
      <c r="A1667" s="588">
        <v>100831</v>
      </c>
      <c r="B1667" s="142" t="s">
        <v>31991</v>
      </c>
      <c r="C1667" s="589" t="s">
        <v>25226</v>
      </c>
      <c r="D1667" s="590">
        <v>278.75</v>
      </c>
    </row>
    <row r="1668" spans="1:4" outlineLevel="1" x14ac:dyDescent="0.2">
      <c r="A1668" s="588">
        <v>100832</v>
      </c>
      <c r="B1668" s="142" t="s">
        <v>31992</v>
      </c>
      <c r="C1668" s="589" t="s">
        <v>25226</v>
      </c>
      <c r="D1668" s="590">
        <v>398.78</v>
      </c>
    </row>
    <row r="1669" spans="1:4" x14ac:dyDescent="0.2">
      <c r="A1669" s="588">
        <v>100834</v>
      </c>
      <c r="B1669" s="142" t="s">
        <v>31993</v>
      </c>
      <c r="C1669" s="589" t="s">
        <v>25226</v>
      </c>
      <c r="D1669" s="590">
        <v>657.58</v>
      </c>
    </row>
    <row r="1670" spans="1:4" outlineLevel="1" x14ac:dyDescent="0.2">
      <c r="A1670" s="588">
        <v>100849</v>
      </c>
      <c r="B1670" s="142" t="s">
        <v>31925</v>
      </c>
      <c r="C1670" s="589" t="s">
        <v>15747</v>
      </c>
      <c r="D1670" s="590">
        <v>27.31</v>
      </c>
    </row>
    <row r="1671" spans="1:4" outlineLevel="1" x14ac:dyDescent="0.2">
      <c r="A1671" s="588">
        <v>100850</v>
      </c>
      <c r="B1671" s="142" t="s">
        <v>32041</v>
      </c>
      <c r="C1671" s="589" t="s">
        <v>25226</v>
      </c>
      <c r="D1671" s="590">
        <v>505.31</v>
      </c>
    </row>
    <row r="1672" spans="1:4" outlineLevel="1" x14ac:dyDescent="0.2">
      <c r="A1672" s="588">
        <v>100855</v>
      </c>
      <c r="B1672" s="142" t="s">
        <v>32042</v>
      </c>
      <c r="C1672" s="589" t="s">
        <v>25226</v>
      </c>
      <c r="D1672" s="590">
        <v>235.34</v>
      </c>
    </row>
    <row r="1673" spans="1:4" outlineLevel="1" x14ac:dyDescent="0.2">
      <c r="A1673" s="588">
        <v>100860</v>
      </c>
      <c r="B1673" s="142" t="s">
        <v>32043</v>
      </c>
      <c r="C1673" s="589" t="s">
        <v>25226</v>
      </c>
      <c r="D1673" s="590">
        <v>346.57</v>
      </c>
    </row>
    <row r="1674" spans="1:4" x14ac:dyDescent="0.2">
      <c r="A1674" s="588">
        <v>100865</v>
      </c>
      <c r="B1674" s="142" t="s">
        <v>32044</v>
      </c>
      <c r="C1674" s="589" t="s">
        <v>25226</v>
      </c>
      <c r="D1674" s="590">
        <v>272.58999999999997</v>
      </c>
    </row>
    <row r="1675" spans="1:4" outlineLevel="1" x14ac:dyDescent="0.2">
      <c r="A1675" s="588">
        <v>100868</v>
      </c>
      <c r="B1675" s="142" t="s">
        <v>32045</v>
      </c>
      <c r="C1675" s="589" t="s">
        <v>25226</v>
      </c>
      <c r="D1675" s="590">
        <v>447.92</v>
      </c>
    </row>
    <row r="1676" spans="1:4" outlineLevel="1" x14ac:dyDescent="0.2">
      <c r="A1676" s="588">
        <v>100872</v>
      </c>
      <c r="B1676" s="142" t="s">
        <v>32046</v>
      </c>
      <c r="C1676" s="589" t="s">
        <v>25226</v>
      </c>
      <c r="D1676" s="590">
        <v>652.29999999999995</v>
      </c>
    </row>
    <row r="1677" spans="1:4" outlineLevel="1" x14ac:dyDescent="0.2">
      <c r="A1677" s="588">
        <v>100873</v>
      </c>
      <c r="B1677" s="142" t="s">
        <v>32047</v>
      </c>
      <c r="C1677" s="589" t="s">
        <v>25226</v>
      </c>
      <c r="D1677" s="590">
        <v>46.82</v>
      </c>
    </row>
    <row r="1678" spans="1:4" outlineLevel="1" x14ac:dyDescent="0.2">
      <c r="A1678" s="588">
        <v>100877</v>
      </c>
      <c r="B1678" s="142" t="s">
        <v>32048</v>
      </c>
      <c r="C1678" s="589" t="s">
        <v>25226</v>
      </c>
      <c r="D1678" s="590">
        <v>79.959999999999994</v>
      </c>
    </row>
    <row r="1679" spans="1:4" outlineLevel="1" x14ac:dyDescent="0.2">
      <c r="A1679" s="588">
        <v>100880</v>
      </c>
      <c r="B1679" s="142" t="s">
        <v>32049</v>
      </c>
      <c r="C1679" s="589" t="s">
        <v>25226</v>
      </c>
      <c r="D1679" s="590">
        <v>360.11</v>
      </c>
    </row>
    <row r="1680" spans="1:4" outlineLevel="1" x14ac:dyDescent="0.2">
      <c r="A1680" s="588">
        <v>100881</v>
      </c>
      <c r="B1680" s="142" t="s">
        <v>32050</v>
      </c>
      <c r="C1680" s="589" t="s">
        <v>25226</v>
      </c>
      <c r="D1680" s="590">
        <v>368.13</v>
      </c>
    </row>
    <row r="1681" spans="1:4" x14ac:dyDescent="0.2">
      <c r="A1681" s="588">
        <v>100882</v>
      </c>
      <c r="B1681" s="142" t="s">
        <v>32051</v>
      </c>
      <c r="C1681" s="589" t="s">
        <v>25226</v>
      </c>
      <c r="D1681" s="590">
        <v>754.11</v>
      </c>
    </row>
    <row r="1682" spans="1:4" outlineLevel="1" x14ac:dyDescent="0.2">
      <c r="A1682" s="588">
        <v>100885</v>
      </c>
      <c r="B1682" s="142" t="s">
        <v>32052</v>
      </c>
      <c r="C1682" s="589" t="s">
        <v>25226</v>
      </c>
      <c r="D1682" s="590">
        <v>118.83</v>
      </c>
    </row>
    <row r="1683" spans="1:4" outlineLevel="1" x14ac:dyDescent="0.2">
      <c r="A1683" s="588">
        <v>100888</v>
      </c>
      <c r="B1683" s="142" t="s">
        <v>32053</v>
      </c>
      <c r="C1683" s="589" t="s">
        <v>25226</v>
      </c>
      <c r="D1683" s="590">
        <v>517.77</v>
      </c>
    </row>
    <row r="1684" spans="1:4" outlineLevel="1" x14ac:dyDescent="0.2">
      <c r="A1684" s="588">
        <v>100890</v>
      </c>
      <c r="B1684" s="142" t="s">
        <v>32054</v>
      </c>
      <c r="C1684" s="589" t="s">
        <v>25226</v>
      </c>
      <c r="D1684" s="590">
        <v>121.17</v>
      </c>
    </row>
    <row r="1685" spans="1:4" outlineLevel="1" x14ac:dyDescent="0.2">
      <c r="A1685" s="588">
        <v>100892</v>
      </c>
      <c r="B1685" s="142" t="s">
        <v>32055</v>
      </c>
      <c r="C1685" s="589" t="s">
        <v>25226</v>
      </c>
      <c r="D1685" s="590">
        <v>159.09</v>
      </c>
    </row>
    <row r="1686" spans="1:4" outlineLevel="1" x14ac:dyDescent="0.2">
      <c r="A1686" s="588">
        <v>100893</v>
      </c>
      <c r="B1686" s="142" t="s">
        <v>32056</v>
      </c>
      <c r="C1686" s="589" t="s">
        <v>25226</v>
      </c>
      <c r="D1686" s="590">
        <v>186.11</v>
      </c>
    </row>
    <row r="1687" spans="1:4" outlineLevel="1" x14ac:dyDescent="0.2">
      <c r="A1687" s="588">
        <v>100895</v>
      </c>
      <c r="B1687" s="142" t="s">
        <v>32057</v>
      </c>
      <c r="C1687" s="589" t="s">
        <v>25226</v>
      </c>
      <c r="D1687" s="590">
        <v>20.399999999999999</v>
      </c>
    </row>
    <row r="1688" spans="1:4" x14ac:dyDescent="0.2">
      <c r="A1688" s="588">
        <v>100900</v>
      </c>
      <c r="B1688" s="142" t="s">
        <v>32058</v>
      </c>
      <c r="C1688" s="589" t="s">
        <v>19923</v>
      </c>
      <c r="D1688" s="590" t="s">
        <v>19923</v>
      </c>
    </row>
    <row r="1689" spans="1:4" outlineLevel="1" x14ac:dyDescent="0.2">
      <c r="A1689" s="588">
        <v>100910</v>
      </c>
      <c r="B1689" s="142" t="s">
        <v>32059</v>
      </c>
      <c r="C1689" s="589" t="s">
        <v>15747</v>
      </c>
      <c r="D1689" s="590">
        <v>224.76</v>
      </c>
    </row>
    <row r="1690" spans="1:4" outlineLevel="1" x14ac:dyDescent="0.2">
      <c r="A1690" s="588">
        <v>100911</v>
      </c>
      <c r="B1690" s="142" t="s">
        <v>32060</v>
      </c>
      <c r="C1690" s="589" t="s">
        <v>15747</v>
      </c>
      <c r="D1690" s="590">
        <v>286.81</v>
      </c>
    </row>
    <row r="1691" spans="1:4" outlineLevel="1" x14ac:dyDescent="0.2">
      <c r="A1691" s="588">
        <v>100912</v>
      </c>
      <c r="B1691" s="142" t="s">
        <v>32061</v>
      </c>
      <c r="C1691" s="589" t="s">
        <v>15747</v>
      </c>
      <c r="D1691" s="590">
        <v>314.58</v>
      </c>
    </row>
    <row r="1692" spans="1:4" outlineLevel="1" x14ac:dyDescent="0.2">
      <c r="A1692" s="588">
        <v>100913</v>
      </c>
      <c r="B1692" s="142" t="s">
        <v>32062</v>
      </c>
      <c r="C1692" s="589" t="s">
        <v>15747</v>
      </c>
      <c r="D1692" s="590">
        <v>404.54</v>
      </c>
    </row>
    <row r="1693" spans="1:4" outlineLevel="1" x14ac:dyDescent="0.2">
      <c r="A1693" s="588">
        <v>100930</v>
      </c>
      <c r="B1693" s="142" t="s">
        <v>32063</v>
      </c>
      <c r="C1693" s="589" t="s">
        <v>15747</v>
      </c>
      <c r="D1693" s="590">
        <v>24.87</v>
      </c>
    </row>
    <row r="1694" spans="1:4" outlineLevel="1" x14ac:dyDescent="0.2">
      <c r="A1694" s="588">
        <v>100931</v>
      </c>
      <c r="B1694" s="142" t="s">
        <v>32064</v>
      </c>
      <c r="C1694" s="589" t="s">
        <v>15747</v>
      </c>
      <c r="D1694" s="590">
        <v>31.85</v>
      </c>
    </row>
    <row r="1695" spans="1:4" x14ac:dyDescent="0.2">
      <c r="A1695" s="588">
        <v>100932</v>
      </c>
      <c r="B1695" s="142" t="s">
        <v>32065</v>
      </c>
      <c r="C1695" s="589" t="s">
        <v>15747</v>
      </c>
      <c r="D1695" s="590">
        <v>47.47</v>
      </c>
    </row>
    <row r="1696" spans="1:4" outlineLevel="1" x14ac:dyDescent="0.2">
      <c r="A1696" s="588">
        <v>100933</v>
      </c>
      <c r="B1696" s="142" t="s">
        <v>32066</v>
      </c>
      <c r="C1696" s="589" t="s">
        <v>15747</v>
      </c>
      <c r="D1696" s="590">
        <v>55.82</v>
      </c>
    </row>
    <row r="1697" spans="1:4" outlineLevel="1" x14ac:dyDescent="0.2">
      <c r="A1697" s="588">
        <v>100934</v>
      </c>
      <c r="B1697" s="142" t="s">
        <v>32067</v>
      </c>
      <c r="C1697" s="589" t="s">
        <v>15747</v>
      </c>
      <c r="D1697" s="590">
        <v>83.54</v>
      </c>
    </row>
    <row r="1698" spans="1:4" outlineLevel="1" x14ac:dyDescent="0.2">
      <c r="A1698" s="588">
        <v>100935</v>
      </c>
      <c r="B1698" s="142" t="s">
        <v>32068</v>
      </c>
      <c r="C1698" s="589" t="s">
        <v>15747</v>
      </c>
      <c r="D1698" s="590">
        <v>114.14</v>
      </c>
    </row>
    <row r="1699" spans="1:4" outlineLevel="1" x14ac:dyDescent="0.2">
      <c r="A1699" s="588">
        <v>100998</v>
      </c>
      <c r="B1699" s="142" t="s">
        <v>31925</v>
      </c>
      <c r="C1699" s="589" t="s">
        <v>15747</v>
      </c>
      <c r="D1699" s="590">
        <v>27.31</v>
      </c>
    </row>
    <row r="1700" spans="1:4" x14ac:dyDescent="0.2">
      <c r="A1700" s="588">
        <v>101000</v>
      </c>
      <c r="B1700" s="142" t="s">
        <v>32069</v>
      </c>
      <c r="C1700" s="589" t="s">
        <v>19923</v>
      </c>
      <c r="D1700" s="590" t="s">
        <v>19923</v>
      </c>
    </row>
    <row r="1701" spans="1:4" outlineLevel="1" x14ac:dyDescent="0.2">
      <c r="A1701" s="588">
        <v>101001</v>
      </c>
      <c r="B1701" s="142" t="s">
        <v>32070</v>
      </c>
      <c r="C1701" s="589" t="s">
        <v>25226</v>
      </c>
      <c r="D1701" s="590">
        <v>89.08</v>
      </c>
    </row>
    <row r="1702" spans="1:4" outlineLevel="1" x14ac:dyDescent="0.2">
      <c r="A1702" s="588">
        <v>101010</v>
      </c>
      <c r="B1702" s="142" t="s">
        <v>32071</v>
      </c>
      <c r="C1702" s="589" t="s">
        <v>25226</v>
      </c>
      <c r="D1702" s="590">
        <v>93.7</v>
      </c>
    </row>
    <row r="1703" spans="1:4" outlineLevel="1" x14ac:dyDescent="0.2">
      <c r="A1703" s="588">
        <v>101012</v>
      </c>
      <c r="B1703" s="142" t="s">
        <v>32072</v>
      </c>
      <c r="C1703" s="589" t="s">
        <v>25226</v>
      </c>
      <c r="D1703" s="590">
        <v>119.06</v>
      </c>
    </row>
    <row r="1704" spans="1:4" outlineLevel="1" x14ac:dyDescent="0.2">
      <c r="A1704" s="588">
        <v>101015</v>
      </c>
      <c r="B1704" s="142" t="s">
        <v>32073</v>
      </c>
      <c r="C1704" s="589" t="s">
        <v>25226</v>
      </c>
      <c r="D1704" s="590">
        <v>181.6</v>
      </c>
    </row>
    <row r="1705" spans="1:4" x14ac:dyDescent="0.2">
      <c r="A1705" s="588">
        <v>101035</v>
      </c>
      <c r="B1705" s="142" t="s">
        <v>32074</v>
      </c>
      <c r="C1705" s="589" t="s">
        <v>25226</v>
      </c>
      <c r="D1705" s="590">
        <v>122.71</v>
      </c>
    </row>
    <row r="1706" spans="1:4" outlineLevel="1" x14ac:dyDescent="0.2">
      <c r="A1706" s="588">
        <v>101059</v>
      </c>
      <c r="B1706" s="142" t="s">
        <v>32075</v>
      </c>
      <c r="C1706" s="589" t="s">
        <v>25226</v>
      </c>
      <c r="D1706" s="590">
        <v>271.39</v>
      </c>
    </row>
    <row r="1707" spans="1:4" outlineLevel="1" x14ac:dyDescent="0.2">
      <c r="A1707" s="588">
        <v>101060</v>
      </c>
      <c r="B1707" s="142" t="s">
        <v>32076</v>
      </c>
      <c r="C1707" s="589" t="s">
        <v>25226</v>
      </c>
      <c r="D1707" s="590">
        <v>2805.65</v>
      </c>
    </row>
    <row r="1708" spans="1:4" outlineLevel="1" x14ac:dyDescent="0.2">
      <c r="A1708" s="588">
        <v>101061</v>
      </c>
      <c r="B1708" s="142" t="s">
        <v>32077</v>
      </c>
      <c r="C1708" s="589" t="s">
        <v>25226</v>
      </c>
      <c r="D1708" s="590">
        <v>3510.62</v>
      </c>
    </row>
    <row r="1709" spans="1:4" outlineLevel="1" x14ac:dyDescent="0.2">
      <c r="A1709" s="588">
        <v>101064</v>
      </c>
      <c r="B1709" s="142" t="s">
        <v>32078</v>
      </c>
      <c r="C1709" s="589" t="s">
        <v>25226</v>
      </c>
      <c r="D1709" s="590">
        <v>8858.44</v>
      </c>
    </row>
    <row r="1710" spans="1:4" outlineLevel="1" x14ac:dyDescent="0.2">
      <c r="A1710" s="588">
        <v>101066</v>
      </c>
      <c r="B1710" s="142" t="s">
        <v>32079</v>
      </c>
      <c r="C1710" s="589" t="s">
        <v>25226</v>
      </c>
      <c r="D1710" s="590">
        <v>11470.91</v>
      </c>
    </row>
    <row r="1711" spans="1:4" outlineLevel="1" x14ac:dyDescent="0.2">
      <c r="A1711" s="588">
        <v>101070</v>
      </c>
      <c r="B1711" s="142" t="s">
        <v>32080</v>
      </c>
      <c r="C1711" s="589" t="s">
        <v>15747</v>
      </c>
      <c r="D1711" s="590">
        <v>834.05</v>
      </c>
    </row>
    <row r="1712" spans="1:4" outlineLevel="1" x14ac:dyDescent="0.2">
      <c r="A1712" s="588">
        <v>101071</v>
      </c>
      <c r="B1712" s="142" t="s">
        <v>32081</v>
      </c>
      <c r="C1712" s="589" t="s">
        <v>25226</v>
      </c>
      <c r="D1712" s="590">
        <v>819.2</v>
      </c>
    </row>
    <row r="1713" spans="1:4" outlineLevel="1" x14ac:dyDescent="0.2">
      <c r="A1713" s="588">
        <v>101081</v>
      </c>
      <c r="B1713" s="142" t="s">
        <v>32082</v>
      </c>
      <c r="C1713" s="589" t="s">
        <v>25226</v>
      </c>
      <c r="D1713" s="590">
        <v>12262.77</v>
      </c>
    </row>
    <row r="1714" spans="1:4" x14ac:dyDescent="0.2">
      <c r="A1714" s="588">
        <v>101084</v>
      </c>
      <c r="B1714" s="142" t="s">
        <v>32083</v>
      </c>
      <c r="C1714" s="589" t="s">
        <v>25226</v>
      </c>
      <c r="D1714" s="590">
        <v>879.11</v>
      </c>
    </row>
    <row r="1715" spans="1:4" outlineLevel="1" x14ac:dyDescent="0.2">
      <c r="A1715" s="588">
        <v>101085</v>
      </c>
      <c r="B1715" s="142" t="s">
        <v>32084</v>
      </c>
      <c r="C1715" s="589" t="s">
        <v>25226</v>
      </c>
      <c r="D1715" s="590">
        <v>1280.24</v>
      </c>
    </row>
    <row r="1716" spans="1:4" outlineLevel="1" x14ac:dyDescent="0.2">
      <c r="A1716" s="588">
        <v>101094</v>
      </c>
      <c r="B1716" s="142" t="s">
        <v>30486</v>
      </c>
      <c r="C1716" s="589" t="s">
        <v>15679</v>
      </c>
      <c r="D1716" s="590">
        <v>47.96</v>
      </c>
    </row>
    <row r="1717" spans="1:4" outlineLevel="1" x14ac:dyDescent="0.2">
      <c r="A1717" s="588">
        <v>101095</v>
      </c>
      <c r="B1717" s="142" t="s">
        <v>30487</v>
      </c>
      <c r="C1717" s="589" t="s">
        <v>15679</v>
      </c>
      <c r="D1717" s="590">
        <v>355.91</v>
      </c>
    </row>
    <row r="1718" spans="1:4" outlineLevel="1" x14ac:dyDescent="0.2">
      <c r="A1718" s="588">
        <v>101096</v>
      </c>
      <c r="B1718" s="142" t="s">
        <v>30488</v>
      </c>
      <c r="C1718" s="589" t="s">
        <v>15719</v>
      </c>
      <c r="D1718" s="590">
        <v>217.19</v>
      </c>
    </row>
    <row r="1719" spans="1:4" outlineLevel="1" x14ac:dyDescent="0.2">
      <c r="A1719" s="588">
        <v>101097</v>
      </c>
      <c r="B1719" s="142" t="s">
        <v>30489</v>
      </c>
      <c r="C1719" s="589" t="s">
        <v>15719</v>
      </c>
      <c r="D1719" s="590">
        <v>296.61</v>
      </c>
    </row>
    <row r="1720" spans="1:4" outlineLevel="1" x14ac:dyDescent="0.2">
      <c r="A1720" s="588">
        <v>101098</v>
      </c>
      <c r="B1720" s="142" t="s">
        <v>30490</v>
      </c>
      <c r="C1720" s="589" t="s">
        <v>15719</v>
      </c>
      <c r="D1720" s="590">
        <v>180.67</v>
      </c>
    </row>
    <row r="1721" spans="1:4" x14ac:dyDescent="0.2">
      <c r="A1721" s="588">
        <v>101100</v>
      </c>
      <c r="B1721" s="142" t="s">
        <v>32085</v>
      </c>
      <c r="C1721" s="589" t="s">
        <v>19923</v>
      </c>
      <c r="D1721" s="590" t="s">
        <v>19923</v>
      </c>
    </row>
    <row r="1722" spans="1:4" outlineLevel="1" x14ac:dyDescent="0.2">
      <c r="A1722" s="588">
        <v>101101</v>
      </c>
      <c r="B1722" s="142" t="s">
        <v>32086</v>
      </c>
      <c r="C1722" s="589" t="s">
        <v>15747</v>
      </c>
      <c r="D1722" s="590">
        <v>42.03</v>
      </c>
    </row>
    <row r="1723" spans="1:4" outlineLevel="1" x14ac:dyDescent="0.2">
      <c r="A1723" s="588">
        <v>101102</v>
      </c>
      <c r="B1723" s="142" t="s">
        <v>32087</v>
      </c>
      <c r="C1723" s="589" t="s">
        <v>15747</v>
      </c>
      <c r="D1723" s="590">
        <v>65.239999999999995</v>
      </c>
    </row>
    <row r="1724" spans="1:4" outlineLevel="1" x14ac:dyDescent="0.2">
      <c r="A1724" s="588">
        <v>101103</v>
      </c>
      <c r="B1724" s="142" t="s">
        <v>32088</v>
      </c>
      <c r="C1724" s="589" t="s">
        <v>15747</v>
      </c>
      <c r="D1724" s="590">
        <v>119.59</v>
      </c>
    </row>
    <row r="1725" spans="1:4" outlineLevel="1" x14ac:dyDescent="0.2">
      <c r="A1725" s="588">
        <v>101104</v>
      </c>
      <c r="B1725" s="142" t="s">
        <v>32089</v>
      </c>
      <c r="C1725" s="589" t="s">
        <v>15747</v>
      </c>
      <c r="D1725" s="590">
        <v>96.49</v>
      </c>
    </row>
    <row r="1726" spans="1:4" outlineLevel="1" x14ac:dyDescent="0.2">
      <c r="A1726" s="588">
        <v>101105</v>
      </c>
      <c r="B1726" s="142" t="s">
        <v>32090</v>
      </c>
      <c r="C1726" s="589" t="s">
        <v>15747</v>
      </c>
      <c r="D1726" s="590">
        <v>182.02</v>
      </c>
    </row>
    <row r="1727" spans="1:4" outlineLevel="1" x14ac:dyDescent="0.2">
      <c r="A1727" s="588">
        <v>101106</v>
      </c>
      <c r="B1727" s="142" t="s">
        <v>32091</v>
      </c>
      <c r="C1727" s="589" t="s">
        <v>15747</v>
      </c>
      <c r="D1727" s="590">
        <v>116.09</v>
      </c>
    </row>
    <row r="1728" spans="1:4" x14ac:dyDescent="0.2">
      <c r="A1728" s="588">
        <v>101107</v>
      </c>
      <c r="B1728" s="142" t="s">
        <v>32092</v>
      </c>
      <c r="C1728" s="589" t="s">
        <v>15747</v>
      </c>
      <c r="D1728" s="590">
        <v>214.01</v>
      </c>
    </row>
    <row r="1729" spans="1:4" outlineLevel="1" x14ac:dyDescent="0.2">
      <c r="A1729" s="588">
        <v>101110</v>
      </c>
      <c r="B1729" s="142" t="s">
        <v>32093</v>
      </c>
      <c r="C1729" s="589" t="s">
        <v>15747</v>
      </c>
      <c r="D1729" s="590">
        <v>60.78</v>
      </c>
    </row>
    <row r="1730" spans="1:4" outlineLevel="1" x14ac:dyDescent="0.2">
      <c r="A1730" s="588">
        <v>101130</v>
      </c>
      <c r="B1730" s="142" t="s">
        <v>32094</v>
      </c>
      <c r="C1730" s="589" t="s">
        <v>15747</v>
      </c>
      <c r="D1730" s="590">
        <v>22.85</v>
      </c>
    </row>
    <row r="1731" spans="1:4" outlineLevel="1" x14ac:dyDescent="0.2">
      <c r="A1731" s="588">
        <v>101131</v>
      </c>
      <c r="B1731" s="142" t="s">
        <v>32095</v>
      </c>
      <c r="C1731" s="589" t="s">
        <v>15747</v>
      </c>
      <c r="D1731" s="590">
        <v>29.18</v>
      </c>
    </row>
    <row r="1732" spans="1:4" outlineLevel="1" x14ac:dyDescent="0.2">
      <c r="A1732" s="588">
        <v>101132</v>
      </c>
      <c r="B1732" s="142" t="s">
        <v>32096</v>
      </c>
      <c r="C1732" s="589" t="s">
        <v>15747</v>
      </c>
      <c r="D1732" s="590">
        <v>39.57</v>
      </c>
    </row>
    <row r="1733" spans="1:4" outlineLevel="1" x14ac:dyDescent="0.2">
      <c r="A1733" s="588">
        <v>101133</v>
      </c>
      <c r="B1733" s="142" t="s">
        <v>32097</v>
      </c>
      <c r="C1733" s="589" t="s">
        <v>15747</v>
      </c>
      <c r="D1733" s="590">
        <v>59.82</v>
      </c>
    </row>
    <row r="1734" spans="1:4" outlineLevel="1" x14ac:dyDescent="0.2">
      <c r="A1734" s="588">
        <v>101134</v>
      </c>
      <c r="B1734" s="142" t="s">
        <v>32098</v>
      </c>
      <c r="C1734" s="589" t="s">
        <v>15747</v>
      </c>
      <c r="D1734" s="590">
        <v>107.49</v>
      </c>
    </row>
    <row r="1735" spans="1:4" x14ac:dyDescent="0.2">
      <c r="A1735" s="588">
        <v>101135</v>
      </c>
      <c r="B1735" s="142" t="s">
        <v>32099</v>
      </c>
      <c r="C1735" s="589" t="s">
        <v>15747</v>
      </c>
      <c r="D1735" s="590">
        <v>136.07</v>
      </c>
    </row>
    <row r="1736" spans="1:4" outlineLevel="1" x14ac:dyDescent="0.2">
      <c r="A1736" s="588">
        <v>101136</v>
      </c>
      <c r="B1736" s="142" t="s">
        <v>32100</v>
      </c>
      <c r="C1736" s="589" t="s">
        <v>15747</v>
      </c>
      <c r="D1736" s="590">
        <v>140.44</v>
      </c>
    </row>
    <row r="1737" spans="1:4" outlineLevel="1" x14ac:dyDescent="0.2">
      <c r="A1737" s="588">
        <v>101170</v>
      </c>
      <c r="B1737" s="142" t="s">
        <v>32101</v>
      </c>
      <c r="C1737" s="589" t="s">
        <v>15747</v>
      </c>
      <c r="D1737" s="590">
        <v>77.03</v>
      </c>
    </row>
    <row r="1738" spans="1:4" outlineLevel="1" x14ac:dyDescent="0.2">
      <c r="A1738" s="588">
        <v>101171</v>
      </c>
      <c r="B1738" s="142" t="s">
        <v>32102</v>
      </c>
      <c r="C1738" s="589" t="s">
        <v>15747</v>
      </c>
      <c r="D1738" s="590">
        <v>84.88</v>
      </c>
    </row>
    <row r="1739" spans="1:4" ht="22.5" outlineLevel="1" x14ac:dyDescent="0.2">
      <c r="A1739" s="588">
        <v>101172</v>
      </c>
      <c r="B1739" s="142" t="s">
        <v>32103</v>
      </c>
      <c r="C1739" s="589" t="s">
        <v>15747</v>
      </c>
      <c r="D1739" s="590">
        <v>76.650000000000006</v>
      </c>
    </row>
    <row r="1740" spans="1:4" ht="22.5" outlineLevel="1" x14ac:dyDescent="0.2">
      <c r="A1740" s="588">
        <v>101173</v>
      </c>
      <c r="B1740" s="142" t="s">
        <v>32104</v>
      </c>
      <c r="C1740" s="589" t="s">
        <v>15747</v>
      </c>
      <c r="D1740" s="590">
        <v>83.17</v>
      </c>
    </row>
    <row r="1741" spans="1:4" outlineLevel="1" x14ac:dyDescent="0.2">
      <c r="A1741" s="588">
        <v>101176</v>
      </c>
      <c r="B1741" s="142" t="s">
        <v>32105</v>
      </c>
      <c r="C1741" s="589" t="s">
        <v>15747</v>
      </c>
      <c r="D1741" s="590">
        <v>47.61</v>
      </c>
    </row>
    <row r="1742" spans="1:4" x14ac:dyDescent="0.2">
      <c r="A1742" s="588">
        <v>101177</v>
      </c>
      <c r="B1742" s="142" t="s">
        <v>32106</v>
      </c>
      <c r="C1742" s="589" t="s">
        <v>15747</v>
      </c>
      <c r="D1742" s="590">
        <v>80.89</v>
      </c>
    </row>
    <row r="1743" spans="1:4" outlineLevel="1" x14ac:dyDescent="0.2">
      <c r="A1743" s="588">
        <v>101185</v>
      </c>
      <c r="B1743" s="142" t="s">
        <v>32107</v>
      </c>
      <c r="C1743" s="589" t="s">
        <v>15747</v>
      </c>
      <c r="D1743" s="590">
        <v>58.53</v>
      </c>
    </row>
    <row r="1744" spans="1:4" ht="22.5" outlineLevel="1" x14ac:dyDescent="0.2">
      <c r="A1744" s="588">
        <v>101186</v>
      </c>
      <c r="B1744" s="142" t="s">
        <v>32108</v>
      </c>
      <c r="C1744" s="589" t="s">
        <v>15747</v>
      </c>
      <c r="D1744" s="590">
        <v>122.35</v>
      </c>
    </row>
    <row r="1745" spans="1:4" ht="22.5" outlineLevel="1" x14ac:dyDescent="0.2">
      <c r="A1745" s="588">
        <v>101187</v>
      </c>
      <c r="B1745" s="142" t="s">
        <v>32109</v>
      </c>
      <c r="C1745" s="589" t="s">
        <v>15747</v>
      </c>
      <c r="D1745" s="590">
        <v>127.96</v>
      </c>
    </row>
    <row r="1746" spans="1:4" ht="22.5" outlineLevel="1" x14ac:dyDescent="0.2">
      <c r="A1746" s="588">
        <v>101189</v>
      </c>
      <c r="B1746" s="142" t="s">
        <v>32110</v>
      </c>
      <c r="C1746" s="589" t="s">
        <v>15747</v>
      </c>
      <c r="D1746" s="590">
        <v>54</v>
      </c>
    </row>
    <row r="1747" spans="1:4" ht="22.5" outlineLevel="1" x14ac:dyDescent="0.2">
      <c r="A1747" s="588">
        <v>101190</v>
      </c>
      <c r="B1747" s="142" t="s">
        <v>32111</v>
      </c>
      <c r="C1747" s="589" t="s">
        <v>15747</v>
      </c>
      <c r="D1747" s="590">
        <v>55.95</v>
      </c>
    </row>
    <row r="1748" spans="1:4" outlineLevel="1" x14ac:dyDescent="0.2">
      <c r="A1748" s="588">
        <v>101192</v>
      </c>
      <c r="B1748" s="142" t="s">
        <v>32112</v>
      </c>
      <c r="C1748" s="589" t="s">
        <v>15747</v>
      </c>
      <c r="D1748" s="590">
        <v>125.22</v>
      </c>
    </row>
    <row r="1749" spans="1:4" x14ac:dyDescent="0.2">
      <c r="A1749" s="588">
        <v>101193</v>
      </c>
      <c r="B1749" s="142" t="s">
        <v>32113</v>
      </c>
      <c r="C1749" s="589" t="s">
        <v>15747</v>
      </c>
      <c r="D1749" s="590">
        <v>389.32</v>
      </c>
    </row>
    <row r="1750" spans="1:4" outlineLevel="1" x14ac:dyDescent="0.2">
      <c r="A1750" s="588">
        <v>101194</v>
      </c>
      <c r="B1750" s="142" t="s">
        <v>32114</v>
      </c>
      <c r="C1750" s="589" t="s">
        <v>15747</v>
      </c>
      <c r="D1750" s="590">
        <v>454.31</v>
      </c>
    </row>
    <row r="1751" spans="1:4" outlineLevel="1" x14ac:dyDescent="0.2">
      <c r="A1751" s="588">
        <v>101196</v>
      </c>
      <c r="B1751" s="142" t="s">
        <v>32115</v>
      </c>
      <c r="C1751" s="589" t="s">
        <v>15747</v>
      </c>
      <c r="D1751" s="590">
        <v>44.16</v>
      </c>
    </row>
    <row r="1752" spans="1:4" outlineLevel="1" x14ac:dyDescent="0.2">
      <c r="A1752" s="588">
        <v>101197</v>
      </c>
      <c r="B1752" s="142" t="s">
        <v>32116</v>
      </c>
      <c r="C1752" s="589" t="s">
        <v>15747</v>
      </c>
      <c r="D1752" s="590">
        <v>57.38</v>
      </c>
    </row>
    <row r="1753" spans="1:4" outlineLevel="1" x14ac:dyDescent="0.2">
      <c r="A1753" s="588">
        <v>101199</v>
      </c>
      <c r="B1753" s="142" t="s">
        <v>32117</v>
      </c>
      <c r="C1753" s="589" t="s">
        <v>15747</v>
      </c>
      <c r="D1753" s="590">
        <v>60.08</v>
      </c>
    </row>
    <row r="1754" spans="1:4" outlineLevel="1" x14ac:dyDescent="0.2">
      <c r="A1754" s="588">
        <v>101200</v>
      </c>
      <c r="B1754" s="142" t="s">
        <v>32118</v>
      </c>
      <c r="C1754" s="589" t="s">
        <v>19923</v>
      </c>
      <c r="D1754" s="590" t="s">
        <v>19923</v>
      </c>
    </row>
    <row r="1755" spans="1:4" outlineLevel="1" x14ac:dyDescent="0.2">
      <c r="A1755" s="588">
        <v>101210</v>
      </c>
      <c r="B1755" s="142" t="s">
        <v>32119</v>
      </c>
      <c r="C1755" s="589" t="s">
        <v>15747</v>
      </c>
      <c r="D1755" s="590">
        <v>174.33</v>
      </c>
    </row>
    <row r="1756" spans="1:4" outlineLevel="1" x14ac:dyDescent="0.2">
      <c r="A1756" s="588">
        <v>101211</v>
      </c>
      <c r="B1756" s="142" t="s">
        <v>32120</v>
      </c>
      <c r="C1756" s="589" t="s">
        <v>15747</v>
      </c>
      <c r="D1756" s="590">
        <v>235.61</v>
      </c>
    </row>
    <row r="1757" spans="1:4" outlineLevel="1" x14ac:dyDescent="0.2">
      <c r="A1757" s="588">
        <v>101212</v>
      </c>
      <c r="B1757" s="142" t="s">
        <v>32121</v>
      </c>
      <c r="C1757" s="589" t="s">
        <v>15747</v>
      </c>
      <c r="D1757" s="590">
        <v>258.75</v>
      </c>
    </row>
    <row r="1758" spans="1:4" outlineLevel="1" x14ac:dyDescent="0.2">
      <c r="A1758" s="588">
        <v>101213</v>
      </c>
      <c r="B1758" s="142" t="s">
        <v>32122</v>
      </c>
      <c r="C1758" s="589" t="s">
        <v>15747</v>
      </c>
      <c r="D1758" s="590">
        <v>347.46</v>
      </c>
    </row>
    <row r="1759" spans="1:4" outlineLevel="1" x14ac:dyDescent="0.2">
      <c r="A1759" s="588">
        <v>101214</v>
      </c>
      <c r="B1759" s="142" t="s">
        <v>32123</v>
      </c>
      <c r="C1759" s="589" t="s">
        <v>15747</v>
      </c>
      <c r="D1759" s="590">
        <v>19.57</v>
      </c>
    </row>
    <row r="1760" spans="1:4" x14ac:dyDescent="0.2">
      <c r="A1760" s="588">
        <v>101215</v>
      </c>
      <c r="B1760" s="142" t="s">
        <v>32124</v>
      </c>
      <c r="C1760" s="589" t="s">
        <v>15747</v>
      </c>
      <c r="D1760" s="590">
        <v>26.99</v>
      </c>
    </row>
    <row r="1761" spans="1:4" outlineLevel="1" x14ac:dyDescent="0.2">
      <c r="A1761" s="588">
        <v>101216</v>
      </c>
      <c r="B1761" s="142" t="s">
        <v>32125</v>
      </c>
      <c r="C1761" s="589" t="s">
        <v>15747</v>
      </c>
      <c r="D1761" s="590">
        <v>31.24</v>
      </c>
    </row>
    <row r="1762" spans="1:4" outlineLevel="1" x14ac:dyDescent="0.2">
      <c r="A1762" s="588">
        <v>101217</v>
      </c>
      <c r="B1762" s="142" t="s">
        <v>32126</v>
      </c>
      <c r="C1762" s="589" t="s">
        <v>15747</v>
      </c>
      <c r="D1762" s="590">
        <v>54.86</v>
      </c>
    </row>
    <row r="1763" spans="1:4" outlineLevel="1" x14ac:dyDescent="0.2">
      <c r="A1763" s="588">
        <v>101218</v>
      </c>
      <c r="B1763" s="142" t="s">
        <v>32127</v>
      </c>
      <c r="C1763" s="589" t="s">
        <v>15747</v>
      </c>
      <c r="D1763" s="590">
        <v>85.46</v>
      </c>
    </row>
    <row r="1764" spans="1:4" outlineLevel="1" x14ac:dyDescent="0.2">
      <c r="A1764" s="588">
        <v>101226</v>
      </c>
      <c r="B1764" s="142" t="s">
        <v>32128</v>
      </c>
      <c r="C1764" s="589" t="s">
        <v>25226</v>
      </c>
      <c r="D1764" s="590">
        <v>7.44</v>
      </c>
    </row>
    <row r="1765" spans="1:4" outlineLevel="1" x14ac:dyDescent="0.2">
      <c r="A1765" s="588">
        <v>101227</v>
      </c>
      <c r="B1765" s="142" t="s">
        <v>32129</v>
      </c>
      <c r="C1765" s="589" t="s">
        <v>25226</v>
      </c>
      <c r="D1765" s="590">
        <v>9.9700000000000006</v>
      </c>
    </row>
    <row r="1766" spans="1:4" outlineLevel="1" x14ac:dyDescent="0.2">
      <c r="A1766" s="588">
        <v>101228</v>
      </c>
      <c r="B1766" s="142" t="s">
        <v>32130</v>
      </c>
      <c r="C1766" s="589" t="s">
        <v>25226</v>
      </c>
      <c r="D1766" s="590">
        <v>20.56</v>
      </c>
    </row>
    <row r="1767" spans="1:4" outlineLevel="1" x14ac:dyDescent="0.2">
      <c r="A1767" s="588">
        <v>101229</v>
      </c>
      <c r="B1767" s="142" t="s">
        <v>32131</v>
      </c>
      <c r="C1767" s="589" t="s">
        <v>25226</v>
      </c>
      <c r="D1767" s="590">
        <v>130.81</v>
      </c>
    </row>
    <row r="1768" spans="1:4" outlineLevel="1" x14ac:dyDescent="0.2">
      <c r="A1768" s="588">
        <v>101230</v>
      </c>
      <c r="B1768" s="142" t="s">
        <v>32132</v>
      </c>
      <c r="C1768" s="589" t="s">
        <v>25226</v>
      </c>
      <c r="D1768" s="590">
        <v>139.06</v>
      </c>
    </row>
    <row r="1769" spans="1:4" outlineLevel="1" x14ac:dyDescent="0.2">
      <c r="A1769" s="588">
        <v>101231</v>
      </c>
      <c r="B1769" s="142" t="s">
        <v>32133</v>
      </c>
      <c r="C1769" s="589" t="s">
        <v>25226</v>
      </c>
      <c r="D1769" s="590">
        <v>157.35</v>
      </c>
    </row>
    <row r="1770" spans="1:4" outlineLevel="1" x14ac:dyDescent="0.2">
      <c r="A1770" s="588">
        <v>101232</v>
      </c>
      <c r="B1770" s="142" t="s">
        <v>32134</v>
      </c>
      <c r="C1770" s="589" t="s">
        <v>25226</v>
      </c>
      <c r="D1770" s="590">
        <v>395.28</v>
      </c>
    </row>
    <row r="1771" spans="1:4" ht="22.5" x14ac:dyDescent="0.2">
      <c r="A1771" s="588">
        <v>101234</v>
      </c>
      <c r="B1771" s="142" t="s">
        <v>32135</v>
      </c>
      <c r="C1771" s="589" t="s">
        <v>15747</v>
      </c>
      <c r="D1771" s="590">
        <v>163.96</v>
      </c>
    </row>
    <row r="1772" spans="1:4" outlineLevel="1" x14ac:dyDescent="0.2">
      <c r="A1772" s="588">
        <v>101280</v>
      </c>
      <c r="B1772" s="142" t="s">
        <v>30479</v>
      </c>
      <c r="C1772" s="589" t="s">
        <v>15747</v>
      </c>
      <c r="D1772" s="590">
        <v>73.98</v>
      </c>
    </row>
    <row r="1773" spans="1:4" outlineLevel="1" x14ac:dyDescent="0.2">
      <c r="A1773" s="588">
        <v>101281</v>
      </c>
      <c r="B1773" s="142" t="s">
        <v>30480</v>
      </c>
      <c r="C1773" s="589" t="s">
        <v>15747</v>
      </c>
      <c r="D1773" s="590">
        <v>91.51</v>
      </c>
    </row>
    <row r="1774" spans="1:4" outlineLevel="1" x14ac:dyDescent="0.2">
      <c r="A1774" s="588">
        <v>101282</v>
      </c>
      <c r="B1774" s="142" t="s">
        <v>30481</v>
      </c>
      <c r="C1774" s="589" t="s">
        <v>15747</v>
      </c>
      <c r="D1774" s="590">
        <v>119.12</v>
      </c>
    </row>
    <row r="1775" spans="1:4" outlineLevel="1" x14ac:dyDescent="0.2">
      <c r="A1775" s="588">
        <v>101283</v>
      </c>
      <c r="B1775" s="142" t="s">
        <v>30482</v>
      </c>
      <c r="C1775" s="589" t="s">
        <v>15747</v>
      </c>
      <c r="D1775" s="590">
        <v>143.38</v>
      </c>
    </row>
    <row r="1776" spans="1:4" outlineLevel="1" x14ac:dyDescent="0.2">
      <c r="A1776" s="588">
        <v>101290</v>
      </c>
      <c r="B1776" s="142" t="s">
        <v>30486</v>
      </c>
      <c r="C1776" s="589" t="s">
        <v>15679</v>
      </c>
      <c r="D1776" s="590">
        <v>47.96</v>
      </c>
    </row>
    <row r="1777" spans="1:4" outlineLevel="1" x14ac:dyDescent="0.2">
      <c r="A1777" s="588">
        <v>101291</v>
      </c>
      <c r="B1777" s="142" t="s">
        <v>30487</v>
      </c>
      <c r="C1777" s="589" t="s">
        <v>15679</v>
      </c>
      <c r="D1777" s="590">
        <v>355.91</v>
      </c>
    </row>
    <row r="1778" spans="1:4" outlineLevel="1" x14ac:dyDescent="0.2">
      <c r="A1778" s="588">
        <v>101292</v>
      </c>
      <c r="B1778" s="142" t="s">
        <v>30488</v>
      </c>
      <c r="C1778" s="589" t="s">
        <v>15719</v>
      </c>
      <c r="D1778" s="590">
        <v>197.95</v>
      </c>
    </row>
    <row r="1779" spans="1:4" outlineLevel="1" x14ac:dyDescent="0.2">
      <c r="A1779" s="588">
        <v>101293</v>
      </c>
      <c r="B1779" s="142" t="s">
        <v>30489</v>
      </c>
      <c r="C1779" s="589" t="s">
        <v>15719</v>
      </c>
      <c r="D1779" s="590">
        <v>275.42</v>
      </c>
    </row>
    <row r="1780" spans="1:4" outlineLevel="1" x14ac:dyDescent="0.2">
      <c r="A1780" s="588">
        <v>101294</v>
      </c>
      <c r="B1780" s="142" t="s">
        <v>30490</v>
      </c>
      <c r="C1780" s="589" t="s">
        <v>15719</v>
      </c>
      <c r="D1780" s="590">
        <v>180.67</v>
      </c>
    </row>
    <row r="1781" spans="1:4" outlineLevel="1" x14ac:dyDescent="0.2">
      <c r="A1781" s="588">
        <v>101298</v>
      </c>
      <c r="B1781" s="142" t="s">
        <v>31925</v>
      </c>
      <c r="C1781" s="589" t="s">
        <v>15747</v>
      </c>
      <c r="D1781" s="590">
        <v>27.31</v>
      </c>
    </row>
    <row r="1782" spans="1:4" x14ac:dyDescent="0.2">
      <c r="A1782" s="588">
        <v>101300</v>
      </c>
      <c r="B1782" s="142" t="s">
        <v>32136</v>
      </c>
      <c r="C1782" s="589" t="s">
        <v>19923</v>
      </c>
      <c r="D1782" s="590" t="s">
        <v>19923</v>
      </c>
    </row>
    <row r="1783" spans="1:4" outlineLevel="1" x14ac:dyDescent="0.2">
      <c r="A1783" s="588">
        <v>101301</v>
      </c>
      <c r="B1783" s="142" t="s">
        <v>32137</v>
      </c>
      <c r="C1783" s="589" t="s">
        <v>25226</v>
      </c>
      <c r="D1783" s="590">
        <v>301.93</v>
      </c>
    </row>
    <row r="1784" spans="1:4" outlineLevel="1" x14ac:dyDescent="0.2">
      <c r="A1784" s="588">
        <v>101303</v>
      </c>
      <c r="B1784" s="142" t="s">
        <v>32138</v>
      </c>
      <c r="C1784" s="589" t="s">
        <v>25226</v>
      </c>
      <c r="D1784" s="590">
        <v>584.91999999999996</v>
      </c>
    </row>
    <row r="1785" spans="1:4" outlineLevel="1" x14ac:dyDescent="0.2">
      <c r="A1785" s="588">
        <v>101304</v>
      </c>
      <c r="B1785" s="142" t="s">
        <v>32139</v>
      </c>
      <c r="C1785" s="589" t="s">
        <v>25226</v>
      </c>
      <c r="D1785" s="590">
        <v>462.52</v>
      </c>
    </row>
    <row r="1786" spans="1:4" outlineLevel="1" x14ac:dyDescent="0.2">
      <c r="A1786" s="588">
        <v>101305</v>
      </c>
      <c r="B1786" s="142" t="s">
        <v>32140</v>
      </c>
      <c r="C1786" s="589" t="s">
        <v>25226</v>
      </c>
      <c r="D1786" s="590">
        <v>623.94000000000005</v>
      </c>
    </row>
    <row r="1787" spans="1:4" ht="22.5" outlineLevel="1" x14ac:dyDescent="0.2">
      <c r="A1787" s="588">
        <v>101308</v>
      </c>
      <c r="B1787" s="142" t="s">
        <v>32141</v>
      </c>
      <c r="C1787" s="589" t="s">
        <v>25226</v>
      </c>
      <c r="D1787" s="590">
        <v>367.74</v>
      </c>
    </row>
    <row r="1788" spans="1:4" outlineLevel="1" x14ac:dyDescent="0.2">
      <c r="A1788" s="588">
        <v>101314</v>
      </c>
      <c r="B1788" s="142" t="s">
        <v>32142</v>
      </c>
      <c r="C1788" s="589" t="s">
        <v>25226</v>
      </c>
      <c r="D1788" s="590">
        <v>1005.6</v>
      </c>
    </row>
    <row r="1789" spans="1:4" outlineLevel="1" x14ac:dyDescent="0.2">
      <c r="A1789" s="588">
        <v>101316</v>
      </c>
      <c r="B1789" s="142" t="s">
        <v>32143</v>
      </c>
      <c r="C1789" s="589" t="s">
        <v>25226</v>
      </c>
      <c r="D1789" s="590">
        <v>290.45</v>
      </c>
    </row>
    <row r="1790" spans="1:4" ht="22.5" outlineLevel="1" x14ac:dyDescent="0.2">
      <c r="A1790" s="588">
        <v>101319</v>
      </c>
      <c r="B1790" s="142" t="s">
        <v>32144</v>
      </c>
      <c r="C1790" s="589" t="s">
        <v>15747</v>
      </c>
      <c r="D1790" s="590">
        <v>1206.01</v>
      </c>
    </row>
    <row r="1791" spans="1:4" outlineLevel="1" x14ac:dyDescent="0.2">
      <c r="A1791" s="588">
        <v>101325</v>
      </c>
      <c r="B1791" s="142" t="s">
        <v>32145</v>
      </c>
      <c r="C1791" s="589" t="s">
        <v>25226</v>
      </c>
      <c r="D1791" s="590">
        <v>671.72</v>
      </c>
    </row>
    <row r="1792" spans="1:4" outlineLevel="1" x14ac:dyDescent="0.2">
      <c r="A1792" s="588">
        <v>101336</v>
      </c>
      <c r="B1792" s="142" t="s">
        <v>32146</v>
      </c>
      <c r="C1792" s="589" t="s">
        <v>25226</v>
      </c>
      <c r="D1792" s="590">
        <v>1630.18</v>
      </c>
    </row>
    <row r="1793" spans="1:4" x14ac:dyDescent="0.2">
      <c r="A1793" s="588">
        <v>101338</v>
      </c>
      <c r="B1793" s="142" t="s">
        <v>32147</v>
      </c>
      <c r="C1793" s="589" t="s">
        <v>15747</v>
      </c>
      <c r="D1793" s="590">
        <v>660.47</v>
      </c>
    </row>
    <row r="1794" spans="1:4" ht="22.5" outlineLevel="1" x14ac:dyDescent="0.2">
      <c r="A1794" s="588">
        <v>101339</v>
      </c>
      <c r="B1794" s="142" t="s">
        <v>32148</v>
      </c>
      <c r="C1794" s="589" t="s">
        <v>25226</v>
      </c>
      <c r="D1794" s="590">
        <v>508.52</v>
      </c>
    </row>
    <row r="1795" spans="1:4" ht="22.5" outlineLevel="1" x14ac:dyDescent="0.2">
      <c r="A1795" s="588">
        <v>101340</v>
      </c>
      <c r="B1795" s="142" t="s">
        <v>32149</v>
      </c>
      <c r="C1795" s="589" t="s">
        <v>25226</v>
      </c>
      <c r="D1795" s="590">
        <v>604.14</v>
      </c>
    </row>
    <row r="1796" spans="1:4" outlineLevel="1" x14ac:dyDescent="0.2">
      <c r="A1796" s="588">
        <v>101350</v>
      </c>
      <c r="B1796" s="142" t="s">
        <v>32150</v>
      </c>
      <c r="C1796" s="589" t="s">
        <v>25226</v>
      </c>
      <c r="D1796" s="590">
        <v>588.41999999999996</v>
      </c>
    </row>
    <row r="1797" spans="1:4" outlineLevel="1" x14ac:dyDescent="0.2">
      <c r="A1797" s="588">
        <v>101351</v>
      </c>
      <c r="B1797" s="142" t="s">
        <v>32151</v>
      </c>
      <c r="C1797" s="589" t="s">
        <v>25226</v>
      </c>
      <c r="D1797" s="590">
        <v>444.71</v>
      </c>
    </row>
    <row r="1798" spans="1:4" outlineLevel="1" x14ac:dyDescent="0.2">
      <c r="A1798" s="588">
        <v>101352</v>
      </c>
      <c r="B1798" s="142" t="s">
        <v>32152</v>
      </c>
      <c r="C1798" s="589" t="s">
        <v>25226</v>
      </c>
      <c r="D1798" s="590">
        <v>565.13</v>
      </c>
    </row>
    <row r="1799" spans="1:4" outlineLevel="1" x14ac:dyDescent="0.2">
      <c r="A1799" s="588">
        <v>101353</v>
      </c>
      <c r="B1799" s="142" t="s">
        <v>32153</v>
      </c>
      <c r="C1799" s="589" t="s">
        <v>25226</v>
      </c>
      <c r="D1799" s="590">
        <v>473.52</v>
      </c>
    </row>
    <row r="1800" spans="1:4" outlineLevel="1" x14ac:dyDescent="0.2">
      <c r="A1800" s="588">
        <v>101355</v>
      </c>
      <c r="B1800" s="142" t="s">
        <v>32154</v>
      </c>
      <c r="C1800" s="589" t="s">
        <v>25226</v>
      </c>
      <c r="D1800" s="590">
        <v>702.83</v>
      </c>
    </row>
    <row r="1801" spans="1:4" outlineLevel="1" x14ac:dyDescent="0.2">
      <c r="A1801" s="588">
        <v>101357</v>
      </c>
      <c r="B1801" s="142" t="s">
        <v>32155</v>
      </c>
      <c r="C1801" s="589" t="s">
        <v>25226</v>
      </c>
      <c r="D1801" s="590">
        <v>986.08</v>
      </c>
    </row>
    <row r="1802" spans="1:4" outlineLevel="1" x14ac:dyDescent="0.2">
      <c r="A1802" s="588">
        <v>101358</v>
      </c>
      <c r="B1802" s="142" t="s">
        <v>32156</v>
      </c>
      <c r="C1802" s="589" t="s">
        <v>25226</v>
      </c>
      <c r="D1802" s="590">
        <v>887.71</v>
      </c>
    </row>
    <row r="1803" spans="1:4" outlineLevel="1" x14ac:dyDescent="0.2">
      <c r="A1803" s="588">
        <v>101359</v>
      </c>
      <c r="B1803" s="142" t="s">
        <v>32157</v>
      </c>
      <c r="C1803" s="589" t="s">
        <v>25226</v>
      </c>
      <c r="D1803" s="590">
        <v>1175.47</v>
      </c>
    </row>
    <row r="1804" spans="1:4" x14ac:dyDescent="0.2">
      <c r="A1804" s="588">
        <v>101360</v>
      </c>
      <c r="B1804" s="142" t="s">
        <v>32158</v>
      </c>
      <c r="C1804" s="589" t="s">
        <v>25226</v>
      </c>
      <c r="D1804" s="590">
        <v>1322.56</v>
      </c>
    </row>
    <row r="1805" spans="1:4" outlineLevel="1" x14ac:dyDescent="0.2">
      <c r="A1805" s="588">
        <v>101361</v>
      </c>
      <c r="B1805" s="142" t="s">
        <v>32159</v>
      </c>
      <c r="C1805" s="589" t="s">
        <v>25226</v>
      </c>
      <c r="D1805" s="590">
        <v>577.85</v>
      </c>
    </row>
    <row r="1806" spans="1:4" outlineLevel="1" x14ac:dyDescent="0.2">
      <c r="A1806" s="588">
        <v>101370</v>
      </c>
      <c r="B1806" s="142" t="s">
        <v>32160</v>
      </c>
      <c r="C1806" s="589" t="s">
        <v>25226</v>
      </c>
      <c r="D1806" s="590">
        <v>807.25</v>
      </c>
    </row>
    <row r="1807" spans="1:4" outlineLevel="1" x14ac:dyDescent="0.2">
      <c r="A1807" s="588">
        <v>101371</v>
      </c>
      <c r="B1807" s="142" t="s">
        <v>32161</v>
      </c>
      <c r="C1807" s="589" t="s">
        <v>25226</v>
      </c>
      <c r="D1807" s="590">
        <v>1114.18</v>
      </c>
    </row>
    <row r="1808" spans="1:4" ht="22.5" outlineLevel="1" x14ac:dyDescent="0.2">
      <c r="A1808" s="588">
        <v>101378</v>
      </c>
      <c r="B1808" s="142" t="s">
        <v>32162</v>
      </c>
      <c r="C1808" s="589" t="s">
        <v>25226</v>
      </c>
      <c r="D1808" s="590">
        <v>187.76</v>
      </c>
    </row>
    <row r="1809" spans="1:4" outlineLevel="1" x14ac:dyDescent="0.2">
      <c r="A1809" s="588">
        <v>101400</v>
      </c>
      <c r="B1809" s="142" t="s">
        <v>32163</v>
      </c>
      <c r="C1809" s="589" t="s">
        <v>19923</v>
      </c>
      <c r="D1809" s="590" t="s">
        <v>19923</v>
      </c>
    </row>
    <row r="1810" spans="1:4" outlineLevel="1" x14ac:dyDescent="0.2">
      <c r="A1810" s="588">
        <v>101403</v>
      </c>
      <c r="B1810" s="142" t="s">
        <v>32164</v>
      </c>
      <c r="C1810" s="589" t="s">
        <v>25226</v>
      </c>
      <c r="D1810" s="590">
        <v>38.89</v>
      </c>
    </row>
    <row r="1811" spans="1:4" outlineLevel="1" x14ac:dyDescent="0.2">
      <c r="A1811" s="588">
        <v>101404</v>
      </c>
      <c r="B1811" s="142" t="s">
        <v>32165</v>
      </c>
      <c r="C1811" s="589" t="s">
        <v>25226</v>
      </c>
      <c r="D1811" s="590">
        <v>38.590000000000003</v>
      </c>
    </row>
    <row r="1812" spans="1:4" outlineLevel="1" x14ac:dyDescent="0.2">
      <c r="A1812" s="588">
        <v>101408</v>
      </c>
      <c r="B1812" s="142" t="s">
        <v>32166</v>
      </c>
      <c r="C1812" s="589" t="s">
        <v>25226</v>
      </c>
      <c r="D1812" s="590">
        <v>127.16</v>
      </c>
    </row>
    <row r="1813" spans="1:4" outlineLevel="1" x14ac:dyDescent="0.2">
      <c r="A1813" s="588">
        <v>101409</v>
      </c>
      <c r="B1813" s="142" t="s">
        <v>32167</v>
      </c>
      <c r="C1813" s="589" t="s">
        <v>25226</v>
      </c>
      <c r="D1813" s="590">
        <v>418.29</v>
      </c>
    </row>
    <row r="1814" spans="1:4" outlineLevel="1" x14ac:dyDescent="0.2">
      <c r="A1814" s="588">
        <v>101410</v>
      </c>
      <c r="B1814" s="142" t="s">
        <v>32168</v>
      </c>
      <c r="C1814" s="589" t="s">
        <v>25226</v>
      </c>
      <c r="D1814" s="590">
        <v>338.71</v>
      </c>
    </row>
    <row r="1815" spans="1:4" x14ac:dyDescent="0.2">
      <c r="A1815" s="588">
        <v>101411</v>
      </c>
      <c r="B1815" s="142" t="s">
        <v>32169</v>
      </c>
      <c r="C1815" s="589" t="s">
        <v>25226</v>
      </c>
      <c r="D1815" s="590">
        <v>1053.18</v>
      </c>
    </row>
    <row r="1816" spans="1:4" outlineLevel="1" x14ac:dyDescent="0.2">
      <c r="A1816" s="588">
        <v>101412</v>
      </c>
      <c r="B1816" s="142" t="s">
        <v>32170</v>
      </c>
      <c r="C1816" s="589" t="s">
        <v>25226</v>
      </c>
      <c r="D1816" s="590">
        <v>296.10000000000002</v>
      </c>
    </row>
    <row r="1817" spans="1:4" ht="22.5" outlineLevel="1" x14ac:dyDescent="0.2">
      <c r="A1817" s="588">
        <v>101413</v>
      </c>
      <c r="B1817" s="142" t="s">
        <v>32171</v>
      </c>
      <c r="C1817" s="589" t="s">
        <v>25226</v>
      </c>
      <c r="D1817" s="590">
        <v>359.36</v>
      </c>
    </row>
    <row r="1818" spans="1:4" outlineLevel="1" x14ac:dyDescent="0.2">
      <c r="A1818" s="588">
        <v>101415</v>
      </c>
      <c r="B1818" s="142" t="s">
        <v>32172</v>
      </c>
      <c r="C1818" s="589" t="s">
        <v>25226</v>
      </c>
      <c r="D1818" s="590">
        <v>94.44</v>
      </c>
    </row>
    <row r="1819" spans="1:4" outlineLevel="1" x14ac:dyDescent="0.2">
      <c r="A1819" s="588">
        <v>101416</v>
      </c>
      <c r="B1819" s="142" t="s">
        <v>32173</v>
      </c>
      <c r="C1819" s="589" t="s">
        <v>25226</v>
      </c>
      <c r="D1819" s="590">
        <v>359.29</v>
      </c>
    </row>
    <row r="1820" spans="1:4" outlineLevel="1" x14ac:dyDescent="0.2">
      <c r="A1820" s="588">
        <v>101417</v>
      </c>
      <c r="B1820" s="142" t="s">
        <v>32174</v>
      </c>
      <c r="C1820" s="589" t="s">
        <v>25226</v>
      </c>
      <c r="D1820" s="590">
        <v>215.72</v>
      </c>
    </row>
    <row r="1821" spans="1:4" outlineLevel="1" x14ac:dyDescent="0.2">
      <c r="A1821" s="588">
        <v>101418</v>
      </c>
      <c r="B1821" s="142" t="s">
        <v>32175</v>
      </c>
      <c r="C1821" s="589" t="s">
        <v>25226</v>
      </c>
      <c r="D1821" s="590">
        <v>139.88999999999999</v>
      </c>
    </row>
    <row r="1822" spans="1:4" outlineLevel="1" x14ac:dyDescent="0.2">
      <c r="A1822" s="588">
        <v>101419</v>
      </c>
      <c r="B1822" s="142" t="s">
        <v>32176</v>
      </c>
      <c r="C1822" s="589" t="s">
        <v>25226</v>
      </c>
      <c r="D1822" s="590">
        <v>575.23</v>
      </c>
    </row>
    <row r="1823" spans="1:4" outlineLevel="1" x14ac:dyDescent="0.2">
      <c r="A1823" s="588">
        <v>101424</v>
      </c>
      <c r="B1823" s="142" t="s">
        <v>32177</v>
      </c>
      <c r="C1823" s="589" t="s">
        <v>25226</v>
      </c>
      <c r="D1823" s="590">
        <v>308.86</v>
      </c>
    </row>
    <row r="1824" spans="1:4" outlineLevel="1" x14ac:dyDescent="0.2">
      <c r="A1824" s="588">
        <v>101425</v>
      </c>
      <c r="B1824" s="142" t="s">
        <v>32178</v>
      </c>
      <c r="C1824" s="589" t="s">
        <v>25226</v>
      </c>
      <c r="D1824" s="590">
        <v>271.13</v>
      </c>
    </row>
    <row r="1825" spans="1:4" outlineLevel="1" x14ac:dyDescent="0.2">
      <c r="A1825" s="588">
        <v>101426</v>
      </c>
      <c r="B1825" s="142" t="s">
        <v>32179</v>
      </c>
      <c r="C1825" s="589" t="s">
        <v>25226</v>
      </c>
      <c r="D1825" s="590">
        <v>219.65</v>
      </c>
    </row>
    <row r="1826" spans="1:4" x14ac:dyDescent="0.2">
      <c r="A1826" s="588">
        <v>101430</v>
      </c>
      <c r="B1826" s="142" t="s">
        <v>32180</v>
      </c>
      <c r="C1826" s="589" t="s">
        <v>25226</v>
      </c>
      <c r="D1826" s="590">
        <v>572.59</v>
      </c>
    </row>
    <row r="1827" spans="1:4" ht="22.5" outlineLevel="1" x14ac:dyDescent="0.2">
      <c r="A1827" s="588">
        <v>101431</v>
      </c>
      <c r="B1827" s="142" t="s">
        <v>32181</v>
      </c>
      <c r="C1827" s="589" t="s">
        <v>25226</v>
      </c>
      <c r="D1827" s="590">
        <v>406.04</v>
      </c>
    </row>
    <row r="1828" spans="1:4" ht="22.5" outlineLevel="1" x14ac:dyDescent="0.2">
      <c r="A1828" s="588">
        <v>101432</v>
      </c>
      <c r="B1828" s="142" t="s">
        <v>32182</v>
      </c>
      <c r="C1828" s="589" t="s">
        <v>25226</v>
      </c>
      <c r="D1828" s="590">
        <v>622.89</v>
      </c>
    </row>
    <row r="1829" spans="1:4" ht="22.5" outlineLevel="1" x14ac:dyDescent="0.2">
      <c r="A1829" s="588">
        <v>101433</v>
      </c>
      <c r="B1829" s="142" t="s">
        <v>32183</v>
      </c>
      <c r="C1829" s="589" t="s">
        <v>25226</v>
      </c>
      <c r="D1829" s="590">
        <v>291.91000000000003</v>
      </c>
    </row>
    <row r="1830" spans="1:4" outlineLevel="1" x14ac:dyDescent="0.2">
      <c r="A1830" s="588">
        <v>101437</v>
      </c>
      <c r="B1830" s="142" t="s">
        <v>32184</v>
      </c>
      <c r="C1830" s="589" t="s">
        <v>25226</v>
      </c>
      <c r="D1830" s="590">
        <v>196.47</v>
      </c>
    </row>
    <row r="1831" spans="1:4" outlineLevel="1" x14ac:dyDescent="0.2">
      <c r="A1831" s="588">
        <v>101440</v>
      </c>
      <c r="B1831" s="142" t="s">
        <v>32185</v>
      </c>
      <c r="C1831" s="589" t="s">
        <v>25226</v>
      </c>
      <c r="D1831" s="590">
        <v>184.25</v>
      </c>
    </row>
    <row r="1832" spans="1:4" outlineLevel="1" x14ac:dyDescent="0.2">
      <c r="A1832" s="588">
        <v>101442</v>
      </c>
      <c r="B1832" s="142" t="s">
        <v>32186</v>
      </c>
      <c r="C1832" s="589" t="s">
        <v>25226</v>
      </c>
      <c r="D1832" s="590">
        <v>142.12</v>
      </c>
    </row>
    <row r="1833" spans="1:4" outlineLevel="1" x14ac:dyDescent="0.2">
      <c r="A1833" s="588">
        <v>101444</v>
      </c>
      <c r="B1833" s="142" t="s">
        <v>32187</v>
      </c>
      <c r="C1833" s="589" t="s">
        <v>25226</v>
      </c>
      <c r="D1833" s="590">
        <v>311.44</v>
      </c>
    </row>
    <row r="1834" spans="1:4" ht="22.5" outlineLevel="1" x14ac:dyDescent="0.2">
      <c r="A1834" s="588">
        <v>101445</v>
      </c>
      <c r="B1834" s="142" t="s">
        <v>32188</v>
      </c>
      <c r="C1834" s="589" t="s">
        <v>25226</v>
      </c>
      <c r="D1834" s="590">
        <v>517.28</v>
      </c>
    </row>
    <row r="1835" spans="1:4" x14ac:dyDescent="0.2">
      <c r="A1835" s="588">
        <v>101448</v>
      </c>
      <c r="B1835" s="142" t="s">
        <v>32189</v>
      </c>
      <c r="C1835" s="589" t="s">
        <v>25226</v>
      </c>
      <c r="D1835" s="590">
        <v>381.96</v>
      </c>
    </row>
    <row r="1836" spans="1:4" outlineLevel="1" x14ac:dyDescent="0.2">
      <c r="A1836" s="588">
        <v>101449</v>
      </c>
      <c r="B1836" s="142" t="s">
        <v>32190</v>
      </c>
      <c r="C1836" s="589" t="s">
        <v>25226</v>
      </c>
      <c r="D1836" s="590">
        <v>224.28</v>
      </c>
    </row>
    <row r="1837" spans="1:4" ht="22.5" outlineLevel="1" x14ac:dyDescent="0.2">
      <c r="A1837" s="588">
        <v>101452</v>
      </c>
      <c r="B1837" s="142" t="s">
        <v>32191</v>
      </c>
      <c r="C1837" s="589" t="s">
        <v>25226</v>
      </c>
      <c r="D1837" s="590">
        <v>38.79</v>
      </c>
    </row>
    <row r="1838" spans="1:4" ht="22.5" outlineLevel="1" x14ac:dyDescent="0.2">
      <c r="A1838" s="588">
        <v>101466</v>
      </c>
      <c r="B1838" s="142" t="s">
        <v>32192</v>
      </c>
      <c r="C1838" s="589" t="s">
        <v>25226</v>
      </c>
      <c r="D1838" s="590">
        <v>188.97</v>
      </c>
    </row>
    <row r="1839" spans="1:4" outlineLevel="1" x14ac:dyDescent="0.2">
      <c r="A1839" s="588">
        <v>101473</v>
      </c>
      <c r="B1839" s="142" t="s">
        <v>32193</v>
      </c>
      <c r="C1839" s="589" t="s">
        <v>15747</v>
      </c>
      <c r="D1839" s="590">
        <v>58.69</v>
      </c>
    </row>
    <row r="1840" spans="1:4" outlineLevel="1" x14ac:dyDescent="0.2">
      <c r="A1840" s="588">
        <v>101474</v>
      </c>
      <c r="B1840" s="142" t="s">
        <v>32194</v>
      </c>
      <c r="C1840" s="589" t="s">
        <v>15747</v>
      </c>
      <c r="D1840" s="590">
        <v>67.56</v>
      </c>
    </row>
    <row r="1841" spans="1:4" outlineLevel="1" x14ac:dyDescent="0.2">
      <c r="A1841" s="588">
        <v>101475</v>
      </c>
      <c r="B1841" s="142" t="s">
        <v>32195</v>
      </c>
      <c r="C1841" s="589" t="s">
        <v>15719</v>
      </c>
      <c r="D1841" s="590">
        <v>416.25</v>
      </c>
    </row>
    <row r="1842" spans="1:4" outlineLevel="1" x14ac:dyDescent="0.2">
      <c r="A1842" s="588">
        <v>101476</v>
      </c>
      <c r="B1842" s="142" t="s">
        <v>32196</v>
      </c>
      <c r="C1842" s="589" t="s">
        <v>15719</v>
      </c>
      <c r="D1842" s="590">
        <v>530.19000000000005</v>
      </c>
    </row>
    <row r="1843" spans="1:4" ht="22.5" x14ac:dyDescent="0.2">
      <c r="A1843" s="588">
        <v>101477</v>
      </c>
      <c r="B1843" s="142" t="s">
        <v>32197</v>
      </c>
      <c r="C1843" s="589" t="s">
        <v>15719</v>
      </c>
      <c r="D1843" s="590">
        <v>469.62</v>
      </c>
    </row>
    <row r="1844" spans="1:4" outlineLevel="1" x14ac:dyDescent="0.2">
      <c r="A1844" s="588">
        <v>101478</v>
      </c>
      <c r="B1844" s="142" t="s">
        <v>32198</v>
      </c>
      <c r="C1844" s="589" t="s">
        <v>15719</v>
      </c>
      <c r="D1844" s="590">
        <v>682.21</v>
      </c>
    </row>
    <row r="1845" spans="1:4" outlineLevel="1" x14ac:dyDescent="0.2">
      <c r="A1845" s="588">
        <v>101482</v>
      </c>
      <c r="B1845" s="142" t="s">
        <v>32199</v>
      </c>
      <c r="C1845" s="589" t="s">
        <v>15719</v>
      </c>
      <c r="D1845" s="590">
        <v>472.05</v>
      </c>
    </row>
    <row r="1846" spans="1:4" outlineLevel="1" x14ac:dyDescent="0.2">
      <c r="A1846" s="588">
        <v>101486</v>
      </c>
      <c r="B1846" s="142" t="s">
        <v>32200</v>
      </c>
      <c r="C1846" s="589" t="s">
        <v>15719</v>
      </c>
      <c r="D1846" s="590">
        <v>908.31</v>
      </c>
    </row>
    <row r="1847" spans="1:4" ht="22.5" outlineLevel="1" x14ac:dyDescent="0.2">
      <c r="A1847" s="588">
        <v>101488</v>
      </c>
      <c r="B1847" s="142" t="s">
        <v>32201</v>
      </c>
      <c r="C1847" s="589" t="s">
        <v>15719</v>
      </c>
      <c r="D1847" s="590">
        <v>144.85</v>
      </c>
    </row>
    <row r="1848" spans="1:4" ht="22.5" x14ac:dyDescent="0.2">
      <c r="A1848" s="588">
        <v>101489</v>
      </c>
      <c r="B1848" s="142" t="s">
        <v>32202</v>
      </c>
      <c r="C1848" s="589" t="s">
        <v>15719</v>
      </c>
      <c r="D1848" s="590">
        <v>147.30000000000001</v>
      </c>
    </row>
    <row r="1849" spans="1:4" outlineLevel="1" x14ac:dyDescent="0.2">
      <c r="A1849" s="588">
        <v>101491</v>
      </c>
      <c r="B1849" s="142" t="s">
        <v>32203</v>
      </c>
      <c r="C1849" s="589" t="s">
        <v>25226</v>
      </c>
      <c r="D1849" s="590">
        <v>33.590000000000003</v>
      </c>
    </row>
    <row r="1850" spans="1:4" outlineLevel="1" x14ac:dyDescent="0.2">
      <c r="A1850" s="588">
        <v>101497</v>
      </c>
      <c r="B1850" s="142" t="s">
        <v>32204</v>
      </c>
      <c r="C1850" s="589" t="s">
        <v>25226</v>
      </c>
      <c r="D1850" s="590">
        <v>46.85</v>
      </c>
    </row>
    <row r="1851" spans="1:4" x14ac:dyDescent="0.2">
      <c r="A1851" s="588">
        <v>105000</v>
      </c>
      <c r="B1851" s="142" t="s">
        <v>30578</v>
      </c>
      <c r="C1851" s="589" t="s">
        <v>19923</v>
      </c>
      <c r="D1851" s="590" t="s">
        <v>19923</v>
      </c>
    </row>
    <row r="1852" spans="1:4" outlineLevel="1" x14ac:dyDescent="0.2">
      <c r="A1852" s="588">
        <v>105001</v>
      </c>
      <c r="B1852" s="142" t="s">
        <v>32205</v>
      </c>
      <c r="C1852" s="589" t="s">
        <v>15747</v>
      </c>
      <c r="D1852" s="590">
        <v>5.35</v>
      </c>
    </row>
    <row r="1853" spans="1:4" outlineLevel="1" x14ac:dyDescent="0.2">
      <c r="A1853" s="588">
        <v>105002</v>
      </c>
      <c r="B1853" s="142" t="s">
        <v>32206</v>
      </c>
      <c r="C1853" s="589" t="s">
        <v>15747</v>
      </c>
      <c r="D1853" s="590">
        <v>8.92</v>
      </c>
    </row>
    <row r="1854" spans="1:4" x14ac:dyDescent="0.2">
      <c r="A1854" s="588">
        <v>105003</v>
      </c>
      <c r="B1854" s="142" t="s">
        <v>32207</v>
      </c>
      <c r="C1854" s="589" t="s">
        <v>15747</v>
      </c>
      <c r="D1854" s="590">
        <v>4.46</v>
      </c>
    </row>
    <row r="1855" spans="1:4" outlineLevel="1" x14ac:dyDescent="0.2">
      <c r="A1855" s="588">
        <v>105004</v>
      </c>
      <c r="B1855" s="142" t="s">
        <v>32208</v>
      </c>
      <c r="C1855" s="589" t="s">
        <v>15747</v>
      </c>
      <c r="D1855" s="590">
        <v>8.0299999999999994</v>
      </c>
    </row>
    <row r="1856" spans="1:4" outlineLevel="1" x14ac:dyDescent="0.2">
      <c r="A1856" s="588">
        <v>105005</v>
      </c>
      <c r="B1856" s="142" t="s">
        <v>32209</v>
      </c>
      <c r="C1856" s="589" t="s">
        <v>15747</v>
      </c>
      <c r="D1856" s="590">
        <v>5.35</v>
      </c>
    </row>
    <row r="1857" spans="1:4" x14ac:dyDescent="0.2">
      <c r="A1857" s="588">
        <v>105018</v>
      </c>
      <c r="B1857" s="142" t="s">
        <v>32210</v>
      </c>
      <c r="C1857" s="589" t="s">
        <v>25226</v>
      </c>
      <c r="D1857" s="590">
        <v>4.46</v>
      </c>
    </row>
    <row r="1858" spans="1:4" outlineLevel="1" x14ac:dyDescent="0.2">
      <c r="A1858" s="588">
        <v>105032</v>
      </c>
      <c r="B1858" s="142" t="s">
        <v>32211</v>
      </c>
      <c r="C1858" s="589" t="s">
        <v>15747</v>
      </c>
      <c r="D1858" s="590">
        <v>4.0999999999999996</v>
      </c>
    </row>
    <row r="1859" spans="1:4" outlineLevel="1" x14ac:dyDescent="0.2">
      <c r="A1859" s="588">
        <v>105033</v>
      </c>
      <c r="B1859" s="142" t="s">
        <v>32212</v>
      </c>
      <c r="C1859" s="589" t="s">
        <v>15747</v>
      </c>
      <c r="D1859" s="590">
        <v>2.68</v>
      </c>
    </row>
    <row r="1860" spans="1:4" outlineLevel="1" x14ac:dyDescent="0.2">
      <c r="A1860" s="588">
        <v>106000</v>
      </c>
      <c r="B1860" s="142" t="s">
        <v>30703</v>
      </c>
      <c r="C1860" s="589" t="s">
        <v>19923</v>
      </c>
      <c r="D1860" s="590" t="s">
        <v>19923</v>
      </c>
    </row>
    <row r="1861" spans="1:4" x14ac:dyDescent="0.2">
      <c r="A1861" s="588">
        <v>106001</v>
      </c>
      <c r="B1861" s="142" t="s">
        <v>32213</v>
      </c>
      <c r="C1861" s="589" t="s">
        <v>15747</v>
      </c>
      <c r="D1861" s="590">
        <v>11.56</v>
      </c>
    </row>
    <row r="1862" spans="1:4" outlineLevel="1" x14ac:dyDescent="0.2">
      <c r="A1862" s="588">
        <v>106002</v>
      </c>
      <c r="B1862" s="142" t="s">
        <v>32214</v>
      </c>
      <c r="C1862" s="589" t="s">
        <v>15747</v>
      </c>
      <c r="D1862" s="590">
        <v>13.87</v>
      </c>
    </row>
    <row r="1863" spans="1:4" outlineLevel="1" x14ac:dyDescent="0.2">
      <c r="A1863" s="588">
        <v>106003</v>
      </c>
      <c r="B1863" s="142" t="s">
        <v>32215</v>
      </c>
      <c r="C1863" s="589" t="s">
        <v>15747</v>
      </c>
      <c r="D1863" s="590">
        <v>10.41</v>
      </c>
    </row>
    <row r="1864" spans="1:4" x14ac:dyDescent="0.2">
      <c r="A1864" s="588">
        <v>106004</v>
      </c>
      <c r="B1864" s="142" t="s">
        <v>32216</v>
      </c>
      <c r="C1864" s="589" t="s">
        <v>15747</v>
      </c>
      <c r="D1864" s="590">
        <v>12.72</v>
      </c>
    </row>
    <row r="1865" spans="1:4" outlineLevel="1" x14ac:dyDescent="0.2">
      <c r="A1865" s="588">
        <v>106005</v>
      </c>
      <c r="B1865" s="142" t="s">
        <v>32217</v>
      </c>
      <c r="C1865" s="589" t="s">
        <v>15747</v>
      </c>
      <c r="D1865" s="590">
        <v>11.56</v>
      </c>
    </row>
    <row r="1866" spans="1:4" outlineLevel="1" x14ac:dyDescent="0.2">
      <c r="A1866" s="588">
        <v>106006</v>
      </c>
      <c r="B1866" s="142" t="s">
        <v>32218</v>
      </c>
      <c r="C1866" s="589" t="s">
        <v>15747</v>
      </c>
      <c r="D1866" s="590">
        <v>13.87</v>
      </c>
    </row>
    <row r="1867" spans="1:4" x14ac:dyDescent="0.2">
      <c r="A1867" s="588">
        <v>106007</v>
      </c>
      <c r="B1867" s="142" t="s">
        <v>32219</v>
      </c>
      <c r="C1867" s="589" t="s">
        <v>15747</v>
      </c>
      <c r="D1867" s="590">
        <v>11.56</v>
      </c>
    </row>
    <row r="1868" spans="1:4" outlineLevel="1" x14ac:dyDescent="0.2">
      <c r="A1868" s="588">
        <v>106008</v>
      </c>
      <c r="B1868" s="142" t="s">
        <v>32220</v>
      </c>
      <c r="C1868" s="589" t="s">
        <v>15747</v>
      </c>
      <c r="D1868" s="590">
        <v>13.87</v>
      </c>
    </row>
    <row r="1869" spans="1:4" outlineLevel="1" x14ac:dyDescent="0.2">
      <c r="A1869" s="588">
        <v>106009</v>
      </c>
      <c r="B1869" s="142" t="s">
        <v>32221</v>
      </c>
      <c r="C1869" s="589" t="s">
        <v>15747</v>
      </c>
      <c r="D1869" s="590">
        <v>10.41</v>
      </c>
    </row>
    <row r="1870" spans="1:4" x14ac:dyDescent="0.2">
      <c r="A1870" s="588">
        <v>106010</v>
      </c>
      <c r="B1870" s="142" t="s">
        <v>32222</v>
      </c>
      <c r="C1870" s="589" t="s">
        <v>15747</v>
      </c>
      <c r="D1870" s="590">
        <v>12.72</v>
      </c>
    </row>
    <row r="1871" spans="1:4" outlineLevel="1" x14ac:dyDescent="0.2">
      <c r="A1871" s="588">
        <v>106011</v>
      </c>
      <c r="B1871" s="142" t="s">
        <v>32223</v>
      </c>
      <c r="C1871" s="589" t="s">
        <v>15747</v>
      </c>
      <c r="D1871" s="590">
        <v>16.190000000000001</v>
      </c>
    </row>
    <row r="1872" spans="1:4" outlineLevel="1" x14ac:dyDescent="0.2">
      <c r="A1872" s="588">
        <v>106012</v>
      </c>
      <c r="B1872" s="142" t="s">
        <v>32224</v>
      </c>
      <c r="C1872" s="589" t="s">
        <v>15747</v>
      </c>
      <c r="D1872" s="590">
        <v>18.5</v>
      </c>
    </row>
    <row r="1873" spans="1:4" x14ac:dyDescent="0.2">
      <c r="A1873" s="588">
        <v>106015</v>
      </c>
      <c r="B1873" s="142" t="s">
        <v>32225</v>
      </c>
      <c r="C1873" s="589" t="s">
        <v>25226</v>
      </c>
      <c r="D1873" s="590">
        <v>122.89</v>
      </c>
    </row>
    <row r="1874" spans="1:4" outlineLevel="1" x14ac:dyDescent="0.2">
      <c r="A1874" s="588">
        <v>106018</v>
      </c>
      <c r="B1874" s="142" t="s">
        <v>32226</v>
      </c>
      <c r="C1874" s="589" t="s">
        <v>25226</v>
      </c>
      <c r="D1874" s="590">
        <v>91.87</v>
      </c>
    </row>
    <row r="1875" spans="1:4" outlineLevel="1" x14ac:dyDescent="0.2">
      <c r="A1875" s="588">
        <v>106022</v>
      </c>
      <c r="B1875" s="142" t="s">
        <v>32227</v>
      </c>
      <c r="C1875" s="589" t="s">
        <v>25226</v>
      </c>
      <c r="D1875" s="590">
        <v>25.44</v>
      </c>
    </row>
    <row r="1876" spans="1:4" x14ac:dyDescent="0.2">
      <c r="A1876" s="588">
        <v>106024</v>
      </c>
      <c r="B1876" s="142" t="s">
        <v>32228</v>
      </c>
      <c r="C1876" s="589" t="s">
        <v>25226</v>
      </c>
      <c r="D1876" s="590">
        <v>185</v>
      </c>
    </row>
    <row r="1877" spans="1:4" outlineLevel="1" x14ac:dyDescent="0.2">
      <c r="A1877" s="588">
        <v>106026</v>
      </c>
      <c r="B1877" s="142" t="s">
        <v>32229</v>
      </c>
      <c r="C1877" s="589" t="s">
        <v>25226</v>
      </c>
      <c r="D1877" s="590">
        <v>12.72</v>
      </c>
    </row>
    <row r="1878" spans="1:4" outlineLevel="1" x14ac:dyDescent="0.2">
      <c r="A1878" s="588">
        <v>106029</v>
      </c>
      <c r="B1878" s="142" t="s">
        <v>32230</v>
      </c>
      <c r="C1878" s="589" t="s">
        <v>25226</v>
      </c>
      <c r="D1878" s="590">
        <v>69.37</v>
      </c>
    </row>
    <row r="1879" spans="1:4" x14ac:dyDescent="0.2">
      <c r="A1879" s="588">
        <v>106032</v>
      </c>
      <c r="B1879" s="142" t="s">
        <v>32231</v>
      </c>
      <c r="C1879" s="589" t="s">
        <v>15747</v>
      </c>
      <c r="D1879" s="590">
        <v>5.78</v>
      </c>
    </row>
    <row r="1880" spans="1:4" outlineLevel="1" x14ac:dyDescent="0.2">
      <c r="A1880" s="588">
        <v>106033</v>
      </c>
      <c r="B1880" s="142" t="s">
        <v>32232</v>
      </c>
      <c r="C1880" s="589" t="s">
        <v>15747</v>
      </c>
      <c r="D1880" s="590">
        <v>3.7</v>
      </c>
    </row>
    <row r="1881" spans="1:4" outlineLevel="1" x14ac:dyDescent="0.2">
      <c r="A1881" s="588">
        <v>106035</v>
      </c>
      <c r="B1881" s="142" t="s">
        <v>32233</v>
      </c>
      <c r="C1881" s="589" t="s">
        <v>25226</v>
      </c>
      <c r="D1881" s="590">
        <v>34.69</v>
      </c>
    </row>
    <row r="1882" spans="1:4" x14ac:dyDescent="0.2">
      <c r="A1882" s="588">
        <v>106040</v>
      </c>
      <c r="B1882" s="142" t="s">
        <v>32234</v>
      </c>
      <c r="C1882" s="589" t="s">
        <v>25226</v>
      </c>
      <c r="D1882" s="590">
        <v>9.25</v>
      </c>
    </row>
    <row r="1883" spans="1:4" outlineLevel="1" x14ac:dyDescent="0.2">
      <c r="A1883" s="588">
        <v>106042</v>
      </c>
      <c r="B1883" s="142" t="s">
        <v>32235</v>
      </c>
      <c r="C1883" s="589" t="s">
        <v>25226</v>
      </c>
      <c r="D1883" s="590">
        <v>6.01</v>
      </c>
    </row>
    <row r="1884" spans="1:4" outlineLevel="1" x14ac:dyDescent="0.2">
      <c r="A1884" s="588">
        <v>106045</v>
      </c>
      <c r="B1884" s="142" t="s">
        <v>32236</v>
      </c>
      <c r="C1884" s="589" t="s">
        <v>25226</v>
      </c>
      <c r="D1884" s="590">
        <v>17.57</v>
      </c>
    </row>
    <row r="1885" spans="1:4" x14ac:dyDescent="0.2">
      <c r="A1885" s="588">
        <v>106050</v>
      </c>
      <c r="B1885" s="142" t="s">
        <v>32237</v>
      </c>
      <c r="C1885" s="589" t="s">
        <v>15719</v>
      </c>
      <c r="D1885" s="590">
        <v>9.91</v>
      </c>
    </row>
    <row r="1886" spans="1:4" outlineLevel="1" x14ac:dyDescent="0.2">
      <c r="A1886" s="588">
        <v>107000</v>
      </c>
      <c r="B1886" s="142" t="s">
        <v>30710</v>
      </c>
      <c r="C1886" s="589" t="s">
        <v>19923</v>
      </c>
      <c r="D1886" s="590" t="s">
        <v>19923</v>
      </c>
    </row>
    <row r="1887" spans="1:4" outlineLevel="1" x14ac:dyDescent="0.2">
      <c r="A1887" s="588">
        <v>107018</v>
      </c>
      <c r="B1887" s="142" t="s">
        <v>32238</v>
      </c>
      <c r="C1887" s="589" t="s">
        <v>25226</v>
      </c>
      <c r="D1887" s="590">
        <v>82.92</v>
      </c>
    </row>
    <row r="1888" spans="1:4" x14ac:dyDescent="0.2">
      <c r="A1888" s="588">
        <v>107022</v>
      </c>
      <c r="B1888" s="142" t="s">
        <v>32239</v>
      </c>
      <c r="C1888" s="589" t="s">
        <v>25226</v>
      </c>
      <c r="D1888" s="590">
        <v>42.34</v>
      </c>
    </row>
    <row r="1889" spans="1:4" outlineLevel="1" x14ac:dyDescent="0.2">
      <c r="A1889" s="588">
        <v>107024</v>
      </c>
      <c r="B1889" s="142" t="s">
        <v>32240</v>
      </c>
      <c r="C1889" s="589" t="s">
        <v>25226</v>
      </c>
      <c r="D1889" s="590">
        <v>163.86</v>
      </c>
    </row>
    <row r="1890" spans="1:4" outlineLevel="1" x14ac:dyDescent="0.2">
      <c r="A1890" s="588">
        <v>107026</v>
      </c>
      <c r="B1890" s="142" t="s">
        <v>32241</v>
      </c>
      <c r="C1890" s="589" t="s">
        <v>25226</v>
      </c>
      <c r="D1890" s="590">
        <v>69.2</v>
      </c>
    </row>
    <row r="1891" spans="1:4" x14ac:dyDescent="0.2">
      <c r="A1891" s="588">
        <v>107029</v>
      </c>
      <c r="B1891" s="142" t="s">
        <v>32242</v>
      </c>
      <c r="C1891" s="589" t="s">
        <v>25226</v>
      </c>
      <c r="D1891" s="590">
        <v>213.01</v>
      </c>
    </row>
    <row r="1892" spans="1:4" outlineLevel="1" x14ac:dyDescent="0.2">
      <c r="A1892" s="588">
        <v>107032</v>
      </c>
      <c r="B1892" s="142" t="s">
        <v>32243</v>
      </c>
      <c r="C1892" s="589" t="s">
        <v>15747</v>
      </c>
      <c r="D1892" s="590">
        <v>43.96</v>
      </c>
    </row>
    <row r="1893" spans="1:4" x14ac:dyDescent="0.2">
      <c r="A1893" s="588">
        <v>107033</v>
      </c>
      <c r="B1893" s="142" t="s">
        <v>32244</v>
      </c>
      <c r="C1893" s="589" t="s">
        <v>15747</v>
      </c>
      <c r="D1893" s="590">
        <v>35.76</v>
      </c>
    </row>
    <row r="1894" spans="1:4" outlineLevel="1" x14ac:dyDescent="0.2">
      <c r="A1894" s="588">
        <v>107035</v>
      </c>
      <c r="B1894" s="142" t="s">
        <v>32245</v>
      </c>
      <c r="C1894" s="589" t="s">
        <v>25226</v>
      </c>
      <c r="D1894" s="590">
        <v>122.89</v>
      </c>
    </row>
    <row r="1895" spans="1:4" outlineLevel="1" x14ac:dyDescent="0.2">
      <c r="A1895" s="588">
        <v>107040</v>
      </c>
      <c r="B1895" s="142" t="s">
        <v>24068</v>
      </c>
      <c r="C1895" s="589" t="s">
        <v>25226</v>
      </c>
      <c r="D1895" s="590">
        <v>20.48</v>
      </c>
    </row>
    <row r="1896" spans="1:4" x14ac:dyDescent="0.2">
      <c r="A1896" s="588">
        <v>107042</v>
      </c>
      <c r="B1896" s="142" t="s">
        <v>24067</v>
      </c>
      <c r="C1896" s="589" t="s">
        <v>25226</v>
      </c>
      <c r="D1896" s="590">
        <v>11.56</v>
      </c>
    </row>
    <row r="1897" spans="1:4" outlineLevel="1" x14ac:dyDescent="0.2">
      <c r="A1897" s="588">
        <v>107045</v>
      </c>
      <c r="B1897" s="142" t="s">
        <v>24070</v>
      </c>
      <c r="C1897" s="589" t="s">
        <v>25226</v>
      </c>
      <c r="D1897" s="590">
        <v>102.41</v>
      </c>
    </row>
    <row r="1898" spans="1:4" outlineLevel="1" x14ac:dyDescent="0.2">
      <c r="A1898" s="588">
        <v>108000</v>
      </c>
      <c r="B1898" s="142" t="s">
        <v>30756</v>
      </c>
      <c r="C1898" s="589" t="s">
        <v>19923</v>
      </c>
      <c r="D1898" s="590" t="s">
        <v>19923</v>
      </c>
    </row>
    <row r="1899" spans="1:4" x14ac:dyDescent="0.2">
      <c r="A1899" s="588">
        <v>108070</v>
      </c>
      <c r="B1899" s="142" t="s">
        <v>32246</v>
      </c>
      <c r="C1899" s="589" t="s">
        <v>25226</v>
      </c>
      <c r="D1899" s="590">
        <v>34.909999999999997</v>
      </c>
    </row>
    <row r="1900" spans="1:4" outlineLevel="1" x14ac:dyDescent="0.2">
      <c r="A1900" s="588">
        <v>108072</v>
      </c>
      <c r="B1900" s="142" t="s">
        <v>32247</v>
      </c>
      <c r="C1900" s="589" t="s">
        <v>25226</v>
      </c>
      <c r="D1900" s="590">
        <v>147.38999999999999</v>
      </c>
    </row>
    <row r="1901" spans="1:4" outlineLevel="1" x14ac:dyDescent="0.2">
      <c r="A1901" s="588">
        <v>108073</v>
      </c>
      <c r="B1901" s="142" t="s">
        <v>32248</v>
      </c>
      <c r="C1901" s="589" t="s">
        <v>25226</v>
      </c>
      <c r="D1901" s="590">
        <v>204.63</v>
      </c>
    </row>
    <row r="1902" spans="1:4" x14ac:dyDescent="0.2">
      <c r="A1902" s="588">
        <v>108074</v>
      </c>
      <c r="B1902" s="142" t="s">
        <v>32249</v>
      </c>
      <c r="C1902" s="589" t="s">
        <v>25226</v>
      </c>
      <c r="D1902" s="590">
        <v>103.19</v>
      </c>
    </row>
    <row r="1903" spans="1:4" outlineLevel="1" x14ac:dyDescent="0.2">
      <c r="A1903" s="588">
        <v>108076</v>
      </c>
      <c r="B1903" s="142" t="s">
        <v>32250</v>
      </c>
      <c r="C1903" s="589" t="s">
        <v>25226</v>
      </c>
      <c r="D1903" s="590">
        <v>15.93</v>
      </c>
    </row>
    <row r="1904" spans="1:4" outlineLevel="1" x14ac:dyDescent="0.2">
      <c r="A1904" s="588">
        <v>108081</v>
      </c>
      <c r="B1904" s="142" t="s">
        <v>32251</v>
      </c>
      <c r="C1904" s="589" t="s">
        <v>25226</v>
      </c>
      <c r="D1904" s="590">
        <v>32.5</v>
      </c>
    </row>
    <row r="1905" spans="1:4" outlineLevel="1" x14ac:dyDescent="0.2">
      <c r="A1905" s="588">
        <v>108086</v>
      </c>
      <c r="B1905" s="142" t="s">
        <v>32252</v>
      </c>
      <c r="C1905" s="589" t="s">
        <v>25226</v>
      </c>
      <c r="D1905" s="590">
        <v>49.32</v>
      </c>
    </row>
    <row r="1906" spans="1:4" x14ac:dyDescent="0.2">
      <c r="A1906" s="588">
        <v>108093</v>
      </c>
      <c r="B1906" s="142" t="s">
        <v>32253</v>
      </c>
      <c r="C1906" s="589" t="s">
        <v>25226</v>
      </c>
      <c r="D1906" s="590">
        <v>49.91</v>
      </c>
    </row>
    <row r="1907" spans="1:4" outlineLevel="1" x14ac:dyDescent="0.2">
      <c r="A1907" s="588">
        <v>108097</v>
      </c>
      <c r="B1907" s="142" t="s">
        <v>32254</v>
      </c>
      <c r="C1907" s="589" t="s">
        <v>25226</v>
      </c>
      <c r="D1907" s="590">
        <v>31.03</v>
      </c>
    </row>
    <row r="1908" spans="1:4" outlineLevel="1" x14ac:dyDescent="0.2">
      <c r="A1908" s="588">
        <v>109000</v>
      </c>
      <c r="B1908" s="142" t="s">
        <v>30582</v>
      </c>
      <c r="C1908" s="589" t="s">
        <v>19923</v>
      </c>
      <c r="D1908" s="590" t="s">
        <v>19923</v>
      </c>
    </row>
    <row r="1909" spans="1:4" outlineLevel="1" x14ac:dyDescent="0.2">
      <c r="A1909" s="588">
        <v>109001</v>
      </c>
      <c r="B1909" s="142" t="s">
        <v>32255</v>
      </c>
      <c r="C1909" s="589" t="s">
        <v>15747</v>
      </c>
      <c r="D1909" s="590">
        <v>10.4</v>
      </c>
    </row>
    <row r="1910" spans="1:4" outlineLevel="1" x14ac:dyDescent="0.2">
      <c r="A1910" s="584">
        <v>110000</v>
      </c>
      <c r="B1910" s="585" t="s">
        <v>32256</v>
      </c>
      <c r="C1910" s="586"/>
      <c r="D1910" s="587"/>
    </row>
    <row r="1911" spans="1:4" outlineLevel="1" x14ac:dyDescent="0.2">
      <c r="A1911" s="588">
        <v>110100</v>
      </c>
      <c r="B1911" s="142" t="s">
        <v>32257</v>
      </c>
      <c r="C1911" s="589" t="s">
        <v>19923</v>
      </c>
      <c r="D1911" s="590" t="s">
        <v>19923</v>
      </c>
    </row>
    <row r="1912" spans="1:4" outlineLevel="1" x14ac:dyDescent="0.2">
      <c r="A1912" s="588">
        <v>110101</v>
      </c>
      <c r="B1912" s="142" t="s">
        <v>32258</v>
      </c>
      <c r="C1912" s="589" t="s">
        <v>15719</v>
      </c>
      <c r="D1912" s="590">
        <v>12.81</v>
      </c>
    </row>
    <row r="1913" spans="1:4" outlineLevel="1" x14ac:dyDescent="0.2">
      <c r="A1913" s="588">
        <v>110108</v>
      </c>
      <c r="B1913" s="142" t="s">
        <v>32259</v>
      </c>
      <c r="C1913" s="589" t="s">
        <v>15719</v>
      </c>
      <c r="D1913" s="590">
        <v>36.17</v>
      </c>
    </row>
    <row r="1914" spans="1:4" ht="22.5" outlineLevel="1" x14ac:dyDescent="0.2">
      <c r="A1914" s="588">
        <v>110109</v>
      </c>
      <c r="B1914" s="142" t="s">
        <v>32260</v>
      </c>
      <c r="C1914" s="589" t="s">
        <v>15719</v>
      </c>
      <c r="D1914" s="590">
        <v>36.72</v>
      </c>
    </row>
    <row r="1915" spans="1:4" x14ac:dyDescent="0.2">
      <c r="A1915" s="588">
        <v>110113</v>
      </c>
      <c r="B1915" s="142" t="s">
        <v>32261</v>
      </c>
      <c r="C1915" s="589" t="s">
        <v>15719</v>
      </c>
      <c r="D1915" s="590">
        <v>26.62</v>
      </c>
    </row>
    <row r="1916" spans="1:4" outlineLevel="1" x14ac:dyDescent="0.2">
      <c r="A1916" s="588">
        <v>110200</v>
      </c>
      <c r="B1916" s="142" t="s">
        <v>32262</v>
      </c>
      <c r="C1916" s="589" t="s">
        <v>19923</v>
      </c>
      <c r="D1916" s="590" t="s">
        <v>19923</v>
      </c>
    </row>
    <row r="1917" spans="1:4" outlineLevel="1" x14ac:dyDescent="0.2">
      <c r="A1917" s="588">
        <v>110201</v>
      </c>
      <c r="B1917" s="142" t="s">
        <v>32258</v>
      </c>
      <c r="C1917" s="589" t="s">
        <v>15719</v>
      </c>
      <c r="D1917" s="590">
        <v>6.39</v>
      </c>
    </row>
    <row r="1918" spans="1:4" outlineLevel="1" x14ac:dyDescent="0.2">
      <c r="A1918" s="588">
        <v>110208</v>
      </c>
      <c r="B1918" s="142" t="s">
        <v>32263</v>
      </c>
      <c r="C1918" s="589" t="s">
        <v>15719</v>
      </c>
      <c r="D1918" s="590">
        <v>33.14</v>
      </c>
    </row>
    <row r="1919" spans="1:4" ht="22.5" outlineLevel="1" x14ac:dyDescent="0.2">
      <c r="A1919" s="588">
        <v>110209</v>
      </c>
      <c r="B1919" s="142" t="s">
        <v>32264</v>
      </c>
      <c r="C1919" s="589" t="s">
        <v>15719</v>
      </c>
      <c r="D1919" s="590">
        <v>32.76</v>
      </c>
    </row>
    <row r="1920" spans="1:4" outlineLevel="1" x14ac:dyDescent="0.2">
      <c r="A1920" s="588">
        <v>110210</v>
      </c>
      <c r="B1920" s="142" t="s">
        <v>32265</v>
      </c>
      <c r="C1920" s="589" t="s">
        <v>15719</v>
      </c>
      <c r="D1920" s="590">
        <v>33.47</v>
      </c>
    </row>
    <row r="1921" spans="1:4" outlineLevel="1" x14ac:dyDescent="0.2">
      <c r="A1921" s="588">
        <v>110213</v>
      </c>
      <c r="B1921" s="142" t="s">
        <v>32261</v>
      </c>
      <c r="C1921" s="589" t="s">
        <v>15719</v>
      </c>
      <c r="D1921" s="590">
        <v>23.98</v>
      </c>
    </row>
    <row r="1922" spans="1:4" outlineLevel="1" x14ac:dyDescent="0.2">
      <c r="A1922" s="588">
        <v>110215</v>
      </c>
      <c r="B1922" s="142" t="s">
        <v>32266</v>
      </c>
      <c r="C1922" s="589" t="s">
        <v>15719</v>
      </c>
      <c r="D1922" s="590">
        <v>18.760000000000002</v>
      </c>
    </row>
    <row r="1923" spans="1:4" outlineLevel="1" x14ac:dyDescent="0.2">
      <c r="A1923" s="588">
        <v>110225</v>
      </c>
      <c r="B1923" s="142" t="s">
        <v>32267</v>
      </c>
      <c r="C1923" s="589" t="s">
        <v>15719</v>
      </c>
      <c r="D1923" s="590">
        <v>54.41</v>
      </c>
    </row>
    <row r="1924" spans="1:4" ht="22.5" x14ac:dyDescent="0.2">
      <c r="A1924" s="588">
        <v>110229</v>
      </c>
      <c r="B1924" s="142" t="s">
        <v>32268</v>
      </c>
      <c r="C1924" s="589" t="s">
        <v>15719</v>
      </c>
      <c r="D1924" s="590">
        <v>47.24</v>
      </c>
    </row>
    <row r="1925" spans="1:4" outlineLevel="1" x14ac:dyDescent="0.2">
      <c r="A1925" s="588">
        <v>110275</v>
      </c>
      <c r="B1925" s="142" t="s">
        <v>32269</v>
      </c>
      <c r="C1925" s="589" t="s">
        <v>15719</v>
      </c>
      <c r="D1925" s="590">
        <v>112.95</v>
      </c>
    </row>
    <row r="1926" spans="1:4" outlineLevel="1" x14ac:dyDescent="0.2">
      <c r="A1926" s="588">
        <v>110300</v>
      </c>
      <c r="B1926" s="142" t="s">
        <v>32270</v>
      </c>
      <c r="C1926" s="589" t="s">
        <v>19923</v>
      </c>
      <c r="D1926" s="590" t="s">
        <v>19923</v>
      </c>
    </row>
    <row r="1927" spans="1:4" outlineLevel="1" x14ac:dyDescent="0.2">
      <c r="A1927" s="588">
        <v>110301</v>
      </c>
      <c r="B1927" s="142" t="s">
        <v>32258</v>
      </c>
      <c r="C1927" s="589" t="s">
        <v>15719</v>
      </c>
      <c r="D1927" s="590">
        <v>6.39</v>
      </c>
    </row>
    <row r="1928" spans="1:4" ht="22.5" outlineLevel="1" x14ac:dyDescent="0.2">
      <c r="A1928" s="588">
        <v>110303</v>
      </c>
      <c r="B1928" s="142" t="s">
        <v>32271</v>
      </c>
      <c r="C1928" s="589" t="s">
        <v>15719</v>
      </c>
      <c r="D1928" s="590">
        <v>11.24</v>
      </c>
    </row>
    <row r="1929" spans="1:4" outlineLevel="1" x14ac:dyDescent="0.2">
      <c r="A1929" s="588">
        <v>110304</v>
      </c>
      <c r="B1929" s="142" t="s">
        <v>32272</v>
      </c>
      <c r="C1929" s="589" t="s">
        <v>15719</v>
      </c>
      <c r="D1929" s="590">
        <v>16.03</v>
      </c>
    </row>
    <row r="1930" spans="1:4" outlineLevel="1" x14ac:dyDescent="0.2">
      <c r="A1930" s="588">
        <v>110308</v>
      </c>
      <c r="B1930" s="142" t="s">
        <v>32273</v>
      </c>
      <c r="C1930" s="589" t="s">
        <v>15719</v>
      </c>
      <c r="D1930" s="590">
        <v>33.14</v>
      </c>
    </row>
    <row r="1931" spans="1:4" ht="22.5" outlineLevel="1" x14ac:dyDescent="0.2">
      <c r="A1931" s="588">
        <v>110309</v>
      </c>
      <c r="B1931" s="142" t="s">
        <v>32274</v>
      </c>
      <c r="C1931" s="589" t="s">
        <v>15719</v>
      </c>
      <c r="D1931" s="590">
        <v>32.76</v>
      </c>
    </row>
    <row r="1932" spans="1:4" outlineLevel="1" x14ac:dyDescent="0.2">
      <c r="A1932" s="588">
        <v>110310</v>
      </c>
      <c r="B1932" s="142" t="s">
        <v>32275</v>
      </c>
      <c r="C1932" s="589" t="s">
        <v>15719</v>
      </c>
      <c r="D1932" s="590">
        <v>33.47</v>
      </c>
    </row>
    <row r="1933" spans="1:4" x14ac:dyDescent="0.2">
      <c r="A1933" s="588">
        <v>110313</v>
      </c>
      <c r="B1933" s="142" t="s">
        <v>32276</v>
      </c>
      <c r="C1933" s="589" t="s">
        <v>15719</v>
      </c>
      <c r="D1933" s="590">
        <v>24.23</v>
      </c>
    </row>
    <row r="1934" spans="1:4" outlineLevel="1" x14ac:dyDescent="0.2">
      <c r="A1934" s="588">
        <v>110341</v>
      </c>
      <c r="B1934" s="142" t="s">
        <v>32277</v>
      </c>
      <c r="C1934" s="589" t="s">
        <v>15747</v>
      </c>
      <c r="D1934" s="590">
        <v>103.52</v>
      </c>
    </row>
    <row r="1935" spans="1:4" ht="22.5" outlineLevel="1" x14ac:dyDescent="0.2">
      <c r="A1935" s="588">
        <v>110345</v>
      </c>
      <c r="B1935" s="142" t="s">
        <v>32278</v>
      </c>
      <c r="C1935" s="589" t="s">
        <v>15719</v>
      </c>
      <c r="D1935" s="590">
        <v>138.54</v>
      </c>
    </row>
    <row r="1936" spans="1:4" ht="22.5" outlineLevel="1" x14ac:dyDescent="0.2">
      <c r="A1936" s="588">
        <v>110346</v>
      </c>
      <c r="B1936" s="142" t="s">
        <v>32279</v>
      </c>
      <c r="C1936" s="589" t="s">
        <v>15719</v>
      </c>
      <c r="D1936" s="590">
        <v>57.07</v>
      </c>
    </row>
    <row r="1937" spans="1:4" ht="22.5" outlineLevel="1" x14ac:dyDescent="0.2">
      <c r="A1937" s="588">
        <v>110347</v>
      </c>
      <c r="B1937" s="142" t="s">
        <v>32280</v>
      </c>
      <c r="C1937" s="589" t="s">
        <v>15719</v>
      </c>
      <c r="D1937" s="590">
        <v>149.88</v>
      </c>
    </row>
    <row r="1938" spans="1:4" ht="22.5" outlineLevel="1" x14ac:dyDescent="0.2">
      <c r="A1938" s="588">
        <v>110348</v>
      </c>
      <c r="B1938" s="142" t="s">
        <v>32281</v>
      </c>
      <c r="C1938" s="589" t="s">
        <v>15719</v>
      </c>
      <c r="D1938" s="590">
        <v>68.41</v>
      </c>
    </row>
    <row r="1939" spans="1:4" outlineLevel="1" x14ac:dyDescent="0.2">
      <c r="A1939" s="588">
        <v>110400</v>
      </c>
      <c r="B1939" s="142" t="s">
        <v>32282</v>
      </c>
      <c r="C1939" s="589" t="s">
        <v>19923</v>
      </c>
      <c r="D1939" s="590" t="s">
        <v>19923</v>
      </c>
    </row>
    <row r="1940" spans="1:4" outlineLevel="1" x14ac:dyDescent="0.2">
      <c r="A1940" s="588">
        <v>110404</v>
      </c>
      <c r="B1940" s="142" t="s">
        <v>32283</v>
      </c>
      <c r="C1940" s="589" t="s">
        <v>15747</v>
      </c>
      <c r="D1940" s="590">
        <v>27.57</v>
      </c>
    </row>
    <row r="1941" spans="1:4" outlineLevel="1" x14ac:dyDescent="0.2">
      <c r="A1941" s="588">
        <v>110405</v>
      </c>
      <c r="B1941" s="142" t="s">
        <v>32284</v>
      </c>
      <c r="C1941" s="589" t="s">
        <v>15747</v>
      </c>
      <c r="D1941" s="590">
        <v>25.54</v>
      </c>
    </row>
    <row r="1942" spans="1:4" x14ac:dyDescent="0.2">
      <c r="A1942" s="588">
        <v>110406</v>
      </c>
      <c r="B1942" s="142" t="s">
        <v>32285</v>
      </c>
      <c r="C1942" s="589" t="s">
        <v>15747</v>
      </c>
      <c r="D1942" s="590">
        <v>30.84</v>
      </c>
    </row>
    <row r="1943" spans="1:4" outlineLevel="1" x14ac:dyDescent="0.2">
      <c r="A1943" s="588">
        <v>110413</v>
      </c>
      <c r="B1943" s="142" t="s">
        <v>32286</v>
      </c>
      <c r="C1943" s="589" t="s">
        <v>15747</v>
      </c>
      <c r="D1943" s="590">
        <v>25.39</v>
      </c>
    </row>
    <row r="1944" spans="1:4" outlineLevel="1" x14ac:dyDescent="0.2">
      <c r="A1944" s="588">
        <v>110417</v>
      </c>
      <c r="B1944" s="142" t="s">
        <v>32287</v>
      </c>
      <c r="C1944" s="589" t="s">
        <v>15747</v>
      </c>
      <c r="D1944" s="590">
        <v>27.22</v>
      </c>
    </row>
    <row r="1945" spans="1:4" outlineLevel="1" x14ac:dyDescent="0.2">
      <c r="A1945" s="588">
        <v>110450</v>
      </c>
      <c r="B1945" s="142" t="s">
        <v>32288</v>
      </c>
      <c r="C1945" s="589" t="s">
        <v>15747</v>
      </c>
      <c r="D1945" s="590">
        <v>14.89</v>
      </c>
    </row>
    <row r="1946" spans="1:4" outlineLevel="1" x14ac:dyDescent="0.2">
      <c r="A1946" s="588">
        <v>110456</v>
      </c>
      <c r="B1946" s="142" t="s">
        <v>32289</v>
      </c>
      <c r="C1946" s="589" t="s">
        <v>15747</v>
      </c>
      <c r="D1946" s="590">
        <v>84.94</v>
      </c>
    </row>
    <row r="1947" spans="1:4" outlineLevel="1" x14ac:dyDescent="0.2">
      <c r="A1947" s="588">
        <v>110458</v>
      </c>
      <c r="B1947" s="142" t="s">
        <v>32290</v>
      </c>
      <c r="C1947" s="589" t="s">
        <v>15747</v>
      </c>
      <c r="D1947" s="590">
        <v>116.45</v>
      </c>
    </row>
    <row r="1948" spans="1:4" outlineLevel="1" x14ac:dyDescent="0.2">
      <c r="A1948" s="588">
        <v>115000</v>
      </c>
      <c r="B1948" s="142" t="s">
        <v>30578</v>
      </c>
      <c r="C1948" s="589" t="s">
        <v>19923</v>
      </c>
      <c r="D1948" s="590" t="s">
        <v>19923</v>
      </c>
    </row>
    <row r="1949" spans="1:4" outlineLevel="1" x14ac:dyDescent="0.2">
      <c r="A1949" s="588">
        <v>115002</v>
      </c>
      <c r="B1949" s="142" t="s">
        <v>32291</v>
      </c>
      <c r="C1949" s="589" t="s">
        <v>15719</v>
      </c>
      <c r="D1949" s="590">
        <v>3.99</v>
      </c>
    </row>
    <row r="1950" spans="1:4" outlineLevel="1" x14ac:dyDescent="0.2">
      <c r="A1950" s="588">
        <v>115003</v>
      </c>
      <c r="B1950" s="142" t="s">
        <v>32292</v>
      </c>
      <c r="C1950" s="589" t="s">
        <v>15719</v>
      </c>
      <c r="D1950" s="590">
        <v>7.98</v>
      </c>
    </row>
    <row r="1951" spans="1:4" x14ac:dyDescent="0.2">
      <c r="A1951" s="588">
        <v>115005</v>
      </c>
      <c r="B1951" s="142" t="s">
        <v>32293</v>
      </c>
      <c r="C1951" s="589" t="s">
        <v>15719</v>
      </c>
      <c r="D1951" s="590">
        <v>27.93</v>
      </c>
    </row>
    <row r="1952" spans="1:4" ht="22.5" outlineLevel="1" x14ac:dyDescent="0.2">
      <c r="A1952" s="588">
        <v>115010</v>
      </c>
      <c r="B1952" s="142" t="s">
        <v>32294</v>
      </c>
      <c r="C1952" s="589" t="s">
        <v>15719</v>
      </c>
      <c r="D1952" s="590">
        <v>24.94</v>
      </c>
    </row>
    <row r="1953" spans="1:4" ht="22.5" outlineLevel="1" x14ac:dyDescent="0.2">
      <c r="A1953" s="588">
        <v>115015</v>
      </c>
      <c r="B1953" s="142" t="s">
        <v>32295</v>
      </c>
      <c r="C1953" s="589" t="s">
        <v>15719</v>
      </c>
      <c r="D1953" s="590">
        <v>49.87</v>
      </c>
    </row>
    <row r="1954" spans="1:4" outlineLevel="1" x14ac:dyDescent="0.2">
      <c r="A1954" s="588">
        <v>116000</v>
      </c>
      <c r="B1954" s="142" t="s">
        <v>30703</v>
      </c>
      <c r="C1954" s="589" t="s">
        <v>19923</v>
      </c>
      <c r="D1954" s="590" t="s">
        <v>19923</v>
      </c>
    </row>
    <row r="1955" spans="1:4" outlineLevel="1" x14ac:dyDescent="0.2">
      <c r="A1955" s="588">
        <v>116005</v>
      </c>
      <c r="B1955" s="142" t="s">
        <v>32296</v>
      </c>
      <c r="C1955" s="589" t="s">
        <v>15719</v>
      </c>
      <c r="D1955" s="590">
        <v>27.93</v>
      </c>
    </row>
    <row r="1956" spans="1:4" ht="22.5" outlineLevel="1" x14ac:dyDescent="0.2">
      <c r="A1956" s="588">
        <v>116010</v>
      </c>
      <c r="B1956" s="142" t="s">
        <v>32297</v>
      </c>
      <c r="C1956" s="589" t="s">
        <v>15719</v>
      </c>
      <c r="D1956" s="590">
        <v>6.39</v>
      </c>
    </row>
    <row r="1957" spans="1:4" ht="22.5" outlineLevel="1" x14ac:dyDescent="0.2">
      <c r="A1957" s="588">
        <v>116015</v>
      </c>
      <c r="B1957" s="142" t="s">
        <v>32298</v>
      </c>
      <c r="C1957" s="589" t="s">
        <v>15719</v>
      </c>
      <c r="D1957" s="590">
        <v>19.16</v>
      </c>
    </row>
    <row r="1958" spans="1:4" outlineLevel="1" x14ac:dyDescent="0.2">
      <c r="A1958" s="588">
        <v>117000</v>
      </c>
      <c r="B1958" s="142" t="s">
        <v>30710</v>
      </c>
      <c r="C1958" s="589" t="s">
        <v>19923</v>
      </c>
      <c r="D1958" s="590" t="s">
        <v>19923</v>
      </c>
    </row>
    <row r="1959" spans="1:4" outlineLevel="1" x14ac:dyDescent="0.2">
      <c r="A1959" s="588">
        <v>117005</v>
      </c>
      <c r="B1959" s="142" t="s">
        <v>32299</v>
      </c>
      <c r="C1959" s="589" t="s">
        <v>15719</v>
      </c>
      <c r="D1959" s="590">
        <v>17.940000000000001</v>
      </c>
    </row>
    <row r="1960" spans="1:4" outlineLevel="1" x14ac:dyDescent="0.2">
      <c r="A1960" s="588">
        <v>118000</v>
      </c>
      <c r="B1960" s="142" t="s">
        <v>30756</v>
      </c>
      <c r="C1960" s="589" t="s">
        <v>19923</v>
      </c>
      <c r="D1960" s="590" t="s">
        <v>19923</v>
      </c>
    </row>
    <row r="1961" spans="1:4" x14ac:dyDescent="0.2">
      <c r="A1961" s="588">
        <v>118001</v>
      </c>
      <c r="B1961" s="142" t="s">
        <v>32300</v>
      </c>
      <c r="C1961" s="589" t="s">
        <v>15747</v>
      </c>
      <c r="D1961" s="590">
        <v>34.380000000000003</v>
      </c>
    </row>
    <row r="1962" spans="1:4" outlineLevel="1" x14ac:dyDescent="0.2">
      <c r="A1962" s="588">
        <v>118005</v>
      </c>
      <c r="B1962" s="142" t="s">
        <v>32301</v>
      </c>
      <c r="C1962" s="589" t="s">
        <v>15719</v>
      </c>
      <c r="D1962" s="590">
        <v>46.8</v>
      </c>
    </row>
    <row r="1963" spans="1:4" outlineLevel="1" x14ac:dyDescent="0.2">
      <c r="A1963" s="588">
        <v>118006</v>
      </c>
      <c r="B1963" s="142" t="s">
        <v>32302</v>
      </c>
      <c r="C1963" s="589" t="s">
        <v>15719</v>
      </c>
      <c r="D1963" s="590">
        <v>24.6</v>
      </c>
    </row>
    <row r="1964" spans="1:4" outlineLevel="1" x14ac:dyDescent="0.2">
      <c r="A1964" s="584">
        <v>120000</v>
      </c>
      <c r="B1964" s="585" t="s">
        <v>32303</v>
      </c>
      <c r="C1964" s="586"/>
      <c r="D1964" s="587"/>
    </row>
    <row r="1965" spans="1:4" outlineLevel="1" x14ac:dyDescent="0.2">
      <c r="A1965" s="588">
        <v>120100</v>
      </c>
      <c r="B1965" s="142" t="s">
        <v>32304</v>
      </c>
      <c r="C1965" s="589" t="s">
        <v>19923</v>
      </c>
      <c r="D1965" s="590" t="s">
        <v>19923</v>
      </c>
    </row>
    <row r="1966" spans="1:4" ht="22.5" outlineLevel="1" x14ac:dyDescent="0.2">
      <c r="A1966" s="588">
        <v>120130</v>
      </c>
      <c r="B1966" s="142" t="s">
        <v>32305</v>
      </c>
      <c r="C1966" s="589" t="s">
        <v>15719</v>
      </c>
      <c r="D1966" s="590">
        <v>70.180000000000007</v>
      </c>
    </row>
    <row r="1967" spans="1:4" outlineLevel="1" x14ac:dyDescent="0.2">
      <c r="A1967" s="588">
        <v>120140</v>
      </c>
      <c r="B1967" s="142" t="s">
        <v>32306</v>
      </c>
      <c r="C1967" s="589" t="s">
        <v>15719</v>
      </c>
      <c r="D1967" s="590">
        <v>47.05</v>
      </c>
    </row>
    <row r="1968" spans="1:4" x14ac:dyDescent="0.2">
      <c r="A1968" s="588">
        <v>120142</v>
      </c>
      <c r="B1968" s="142" t="s">
        <v>32307</v>
      </c>
      <c r="C1968" s="589" t="s">
        <v>15719</v>
      </c>
      <c r="D1968" s="590">
        <v>68.900000000000006</v>
      </c>
    </row>
    <row r="1969" spans="1:4" outlineLevel="1" x14ac:dyDescent="0.2">
      <c r="A1969" s="588">
        <v>120143</v>
      </c>
      <c r="B1969" s="142" t="s">
        <v>32308</v>
      </c>
      <c r="C1969" s="589" t="s">
        <v>15719</v>
      </c>
      <c r="D1969" s="590">
        <v>65.260000000000005</v>
      </c>
    </row>
    <row r="1970" spans="1:4" outlineLevel="1" x14ac:dyDescent="0.2">
      <c r="A1970" s="588">
        <v>120145</v>
      </c>
      <c r="B1970" s="142" t="s">
        <v>32309</v>
      </c>
      <c r="C1970" s="589" t="s">
        <v>15719</v>
      </c>
      <c r="D1970" s="590">
        <v>53.81</v>
      </c>
    </row>
    <row r="1971" spans="1:4" outlineLevel="1" x14ac:dyDescent="0.2">
      <c r="A1971" s="588">
        <v>125000</v>
      </c>
      <c r="B1971" s="142" t="s">
        <v>30578</v>
      </c>
      <c r="C1971" s="589" t="s">
        <v>19923</v>
      </c>
      <c r="D1971" s="590" t="s">
        <v>19923</v>
      </c>
    </row>
    <row r="1972" spans="1:4" outlineLevel="1" x14ac:dyDescent="0.2">
      <c r="A1972" s="588">
        <v>125001</v>
      </c>
      <c r="B1972" s="142" t="s">
        <v>32310</v>
      </c>
      <c r="C1972" s="589" t="s">
        <v>15719</v>
      </c>
      <c r="D1972" s="590">
        <v>5.33</v>
      </c>
    </row>
    <row r="1973" spans="1:4" ht="22.5" x14ac:dyDescent="0.2">
      <c r="A1973" s="588">
        <v>125002</v>
      </c>
      <c r="B1973" s="142" t="s">
        <v>32311</v>
      </c>
      <c r="C1973" s="589" t="s">
        <v>15719</v>
      </c>
      <c r="D1973" s="590">
        <v>7.1</v>
      </c>
    </row>
    <row r="1974" spans="1:4" outlineLevel="1" x14ac:dyDescent="0.2">
      <c r="A1974" s="588">
        <v>125005</v>
      </c>
      <c r="B1974" s="142" t="s">
        <v>32312</v>
      </c>
      <c r="C1974" s="589" t="s">
        <v>15719</v>
      </c>
      <c r="D1974" s="590">
        <v>5.33</v>
      </c>
    </row>
    <row r="1975" spans="1:4" outlineLevel="1" x14ac:dyDescent="0.2">
      <c r="A1975" s="588">
        <v>125020</v>
      </c>
      <c r="B1975" s="142" t="s">
        <v>32313</v>
      </c>
      <c r="C1975" s="589" t="s">
        <v>15719</v>
      </c>
      <c r="D1975" s="590">
        <v>7.1</v>
      </c>
    </row>
    <row r="1976" spans="1:4" outlineLevel="1" x14ac:dyDescent="0.2">
      <c r="A1976" s="588">
        <v>126000</v>
      </c>
      <c r="B1976" s="142" t="s">
        <v>30703</v>
      </c>
      <c r="C1976" s="589" t="s">
        <v>19923</v>
      </c>
      <c r="D1976" s="590" t="s">
        <v>19923</v>
      </c>
    </row>
    <row r="1977" spans="1:4" outlineLevel="1" x14ac:dyDescent="0.2">
      <c r="A1977" s="588">
        <v>126001</v>
      </c>
      <c r="B1977" s="142" t="s">
        <v>32314</v>
      </c>
      <c r="C1977" s="589" t="s">
        <v>15719</v>
      </c>
      <c r="D1977" s="590">
        <v>13.45</v>
      </c>
    </row>
    <row r="1978" spans="1:4" outlineLevel="1" x14ac:dyDescent="0.2">
      <c r="A1978" s="588">
        <v>126002</v>
      </c>
      <c r="B1978" s="142" t="s">
        <v>32315</v>
      </c>
      <c r="C1978" s="589" t="s">
        <v>15719</v>
      </c>
      <c r="D1978" s="590">
        <v>5.81</v>
      </c>
    </row>
    <row r="1979" spans="1:4" outlineLevel="1" x14ac:dyDescent="0.2">
      <c r="A1979" s="588">
        <v>126020</v>
      </c>
      <c r="B1979" s="142" t="s">
        <v>32316</v>
      </c>
      <c r="C1979" s="589" t="s">
        <v>15719</v>
      </c>
      <c r="D1979" s="590">
        <v>15.87</v>
      </c>
    </row>
    <row r="1980" spans="1:4" x14ac:dyDescent="0.2">
      <c r="A1980" s="588">
        <v>126030</v>
      </c>
      <c r="B1980" s="142" t="s">
        <v>32317</v>
      </c>
      <c r="C1980" s="589" t="s">
        <v>15719</v>
      </c>
      <c r="D1980" s="590">
        <v>7.94</v>
      </c>
    </row>
    <row r="1981" spans="1:4" outlineLevel="1" x14ac:dyDescent="0.2">
      <c r="A1981" s="588">
        <v>127000</v>
      </c>
      <c r="B1981" s="142" t="s">
        <v>30710</v>
      </c>
      <c r="C1981" s="589" t="s">
        <v>19923</v>
      </c>
      <c r="D1981" s="590" t="s">
        <v>19923</v>
      </c>
    </row>
    <row r="1982" spans="1:4" outlineLevel="1" x14ac:dyDescent="0.2">
      <c r="A1982" s="588">
        <v>127030</v>
      </c>
      <c r="B1982" s="142" t="s">
        <v>32318</v>
      </c>
      <c r="C1982" s="589" t="s">
        <v>15719</v>
      </c>
      <c r="D1982" s="590">
        <v>11.9</v>
      </c>
    </row>
    <row r="1983" spans="1:4" x14ac:dyDescent="0.2">
      <c r="A1983" s="584">
        <v>130000</v>
      </c>
      <c r="B1983" s="585" t="s">
        <v>7614</v>
      </c>
      <c r="C1983" s="586"/>
      <c r="D1983" s="587"/>
    </row>
    <row r="1984" spans="1:4" outlineLevel="1" x14ac:dyDescent="0.2">
      <c r="A1984" s="588">
        <v>130100</v>
      </c>
      <c r="B1984" s="142" t="s">
        <v>32319</v>
      </c>
      <c r="C1984" s="589" t="s">
        <v>19923</v>
      </c>
      <c r="D1984" s="590" t="s">
        <v>19923</v>
      </c>
    </row>
    <row r="1985" spans="1:4" outlineLevel="1" x14ac:dyDescent="0.2">
      <c r="A1985" s="588">
        <v>130101</v>
      </c>
      <c r="B1985" s="142" t="s">
        <v>32320</v>
      </c>
      <c r="C1985" s="589" t="s">
        <v>15679</v>
      </c>
      <c r="D1985" s="590">
        <v>195.39</v>
      </c>
    </row>
    <row r="1986" spans="1:4" outlineLevel="1" x14ac:dyDescent="0.2">
      <c r="A1986" s="588">
        <v>130102</v>
      </c>
      <c r="B1986" s="142" t="s">
        <v>32321</v>
      </c>
      <c r="C1986" s="589" t="s">
        <v>15679</v>
      </c>
      <c r="D1986" s="590">
        <v>410.76</v>
      </c>
    </row>
    <row r="1987" spans="1:4" outlineLevel="1" x14ac:dyDescent="0.2">
      <c r="A1987" s="588">
        <v>130110</v>
      </c>
      <c r="B1987" s="142" t="s">
        <v>30469</v>
      </c>
      <c r="C1987" s="589" t="s">
        <v>15679</v>
      </c>
      <c r="D1987" s="590">
        <v>136.4</v>
      </c>
    </row>
    <row r="1988" spans="1:4" x14ac:dyDescent="0.2">
      <c r="A1988" s="588">
        <v>130111</v>
      </c>
      <c r="B1988" s="142" t="s">
        <v>30468</v>
      </c>
      <c r="C1988" s="589" t="s">
        <v>15679</v>
      </c>
      <c r="D1988" s="590">
        <v>110.91</v>
      </c>
    </row>
    <row r="1989" spans="1:4" outlineLevel="1" x14ac:dyDescent="0.2">
      <c r="A1989" s="588">
        <v>130114</v>
      </c>
      <c r="B1989" s="142" t="s">
        <v>30558</v>
      </c>
      <c r="C1989" s="589" t="s">
        <v>15679</v>
      </c>
      <c r="D1989" s="590">
        <v>334.73</v>
      </c>
    </row>
    <row r="1990" spans="1:4" outlineLevel="1" x14ac:dyDescent="0.2">
      <c r="A1990" s="588">
        <v>130115</v>
      </c>
      <c r="B1990" s="142" t="s">
        <v>32322</v>
      </c>
      <c r="C1990" s="589" t="s">
        <v>15679</v>
      </c>
      <c r="D1990" s="590">
        <v>355.91</v>
      </c>
    </row>
    <row r="1991" spans="1:4" outlineLevel="1" x14ac:dyDescent="0.2">
      <c r="A1991" s="588">
        <v>130117</v>
      </c>
      <c r="B1991" s="142" t="s">
        <v>32323</v>
      </c>
      <c r="C1991" s="589" t="s">
        <v>15679</v>
      </c>
      <c r="D1991" s="590">
        <v>511.54</v>
      </c>
    </row>
    <row r="1992" spans="1:4" outlineLevel="1" x14ac:dyDescent="0.2">
      <c r="A1992" s="588">
        <v>130118</v>
      </c>
      <c r="B1992" s="142" t="s">
        <v>32324</v>
      </c>
      <c r="C1992" s="589" t="s">
        <v>15679</v>
      </c>
      <c r="D1992" s="590">
        <v>591.65</v>
      </c>
    </row>
    <row r="1993" spans="1:4" x14ac:dyDescent="0.2">
      <c r="A1993" s="588">
        <v>130119</v>
      </c>
      <c r="B1993" s="142" t="s">
        <v>32325</v>
      </c>
      <c r="C1993" s="589" t="s">
        <v>15679</v>
      </c>
      <c r="D1993" s="590">
        <v>307.07</v>
      </c>
    </row>
    <row r="1994" spans="1:4" outlineLevel="1" x14ac:dyDescent="0.2">
      <c r="A1994" s="588">
        <v>130120</v>
      </c>
      <c r="B1994" s="142" t="s">
        <v>32326</v>
      </c>
      <c r="C1994" s="589" t="s">
        <v>15679</v>
      </c>
      <c r="D1994" s="590">
        <v>330.35</v>
      </c>
    </row>
    <row r="1995" spans="1:4" outlineLevel="1" x14ac:dyDescent="0.2">
      <c r="A1995" s="588">
        <v>130200</v>
      </c>
      <c r="B1995" s="142" t="s">
        <v>32327</v>
      </c>
      <c r="C1995" s="589" t="s">
        <v>19923</v>
      </c>
      <c r="D1995" s="590" t="s">
        <v>19923</v>
      </c>
    </row>
    <row r="1996" spans="1:4" x14ac:dyDescent="0.2">
      <c r="A1996" s="588">
        <v>130201</v>
      </c>
      <c r="B1996" s="142" t="s">
        <v>32328</v>
      </c>
      <c r="C1996" s="589" t="s">
        <v>15719</v>
      </c>
      <c r="D1996" s="590">
        <v>44.38</v>
      </c>
    </row>
    <row r="1997" spans="1:4" outlineLevel="1" x14ac:dyDescent="0.2">
      <c r="A1997" s="588">
        <v>130202</v>
      </c>
      <c r="B1997" s="142" t="s">
        <v>32329</v>
      </c>
      <c r="C1997" s="589" t="s">
        <v>15719</v>
      </c>
      <c r="D1997" s="590">
        <v>46.56</v>
      </c>
    </row>
    <row r="1998" spans="1:4" outlineLevel="1" x14ac:dyDescent="0.2">
      <c r="A1998" s="588">
        <v>130203</v>
      </c>
      <c r="B1998" s="142" t="s">
        <v>32330</v>
      </c>
      <c r="C1998" s="589" t="s">
        <v>15719</v>
      </c>
      <c r="D1998" s="590">
        <v>49.87</v>
      </c>
    </row>
    <row r="1999" spans="1:4" outlineLevel="1" x14ac:dyDescent="0.2">
      <c r="A1999" s="588">
        <v>130204</v>
      </c>
      <c r="B1999" s="142" t="s">
        <v>32331</v>
      </c>
      <c r="C1999" s="589" t="s">
        <v>15719</v>
      </c>
      <c r="D1999" s="590">
        <v>5</v>
      </c>
    </row>
    <row r="2000" spans="1:4" outlineLevel="1" x14ac:dyDescent="0.2">
      <c r="A2000" s="588">
        <v>130205</v>
      </c>
      <c r="B2000" s="142" t="s">
        <v>32332</v>
      </c>
      <c r="C2000" s="589" t="s">
        <v>15719</v>
      </c>
      <c r="D2000" s="590">
        <v>103.39</v>
      </c>
    </row>
    <row r="2001" spans="1:4" ht="22.5" x14ac:dyDescent="0.2">
      <c r="A2001" s="588">
        <v>130206</v>
      </c>
      <c r="B2001" s="142" t="s">
        <v>32333</v>
      </c>
      <c r="C2001" s="589" t="s">
        <v>15719</v>
      </c>
      <c r="D2001" s="590">
        <v>41.97</v>
      </c>
    </row>
    <row r="2002" spans="1:4" outlineLevel="1" x14ac:dyDescent="0.2">
      <c r="A2002" s="588">
        <v>130207</v>
      </c>
      <c r="B2002" s="142" t="s">
        <v>32334</v>
      </c>
      <c r="C2002" s="589" t="s">
        <v>15719</v>
      </c>
      <c r="D2002" s="590">
        <v>105.2</v>
      </c>
    </row>
    <row r="2003" spans="1:4" outlineLevel="1" x14ac:dyDescent="0.2">
      <c r="A2003" s="588">
        <v>130208</v>
      </c>
      <c r="B2003" s="142" t="s">
        <v>32335</v>
      </c>
      <c r="C2003" s="589" t="s">
        <v>15719</v>
      </c>
      <c r="D2003" s="590">
        <v>112.22</v>
      </c>
    </row>
    <row r="2004" spans="1:4" outlineLevel="1" x14ac:dyDescent="0.2">
      <c r="A2004" s="588">
        <v>130209</v>
      </c>
      <c r="B2004" s="142" t="s">
        <v>32336</v>
      </c>
      <c r="C2004" s="589" t="s">
        <v>15719</v>
      </c>
      <c r="D2004" s="590">
        <v>43.29</v>
      </c>
    </row>
    <row r="2005" spans="1:4" ht="22.5" outlineLevel="1" x14ac:dyDescent="0.2">
      <c r="A2005" s="588">
        <v>130210</v>
      </c>
      <c r="B2005" s="142" t="s">
        <v>32337</v>
      </c>
      <c r="C2005" s="589" t="s">
        <v>15719</v>
      </c>
      <c r="D2005" s="590">
        <v>39.200000000000003</v>
      </c>
    </row>
    <row r="2006" spans="1:4" x14ac:dyDescent="0.2">
      <c r="A2006" s="588">
        <v>130211</v>
      </c>
      <c r="B2006" s="142" t="s">
        <v>32338</v>
      </c>
      <c r="C2006" s="589" t="s">
        <v>15719</v>
      </c>
      <c r="D2006" s="590">
        <v>47.98</v>
      </c>
    </row>
    <row r="2007" spans="1:4" outlineLevel="1" x14ac:dyDescent="0.2">
      <c r="A2007" s="588">
        <v>130237</v>
      </c>
      <c r="B2007" s="142" t="s">
        <v>32339</v>
      </c>
      <c r="C2007" s="589" t="s">
        <v>15719</v>
      </c>
      <c r="D2007" s="590">
        <v>133.29</v>
      </c>
    </row>
    <row r="2008" spans="1:4" ht="22.5" outlineLevel="1" x14ac:dyDescent="0.2">
      <c r="A2008" s="588">
        <v>130238</v>
      </c>
      <c r="B2008" s="142" t="s">
        <v>32340</v>
      </c>
      <c r="C2008" s="589" t="s">
        <v>15719</v>
      </c>
      <c r="D2008" s="590">
        <v>202.27</v>
      </c>
    </row>
    <row r="2009" spans="1:4" ht="22.5" outlineLevel="1" x14ac:dyDescent="0.2">
      <c r="A2009" s="588">
        <v>130239</v>
      </c>
      <c r="B2009" s="142" t="s">
        <v>32341</v>
      </c>
      <c r="C2009" s="589" t="s">
        <v>15719</v>
      </c>
      <c r="D2009" s="590">
        <v>148.47</v>
      </c>
    </row>
    <row r="2010" spans="1:4" x14ac:dyDescent="0.2">
      <c r="A2010" s="588">
        <v>130240</v>
      </c>
      <c r="B2010" s="142" t="s">
        <v>32342</v>
      </c>
      <c r="C2010" s="589" t="s">
        <v>15719</v>
      </c>
      <c r="D2010" s="590">
        <v>115.34</v>
      </c>
    </row>
    <row r="2011" spans="1:4" outlineLevel="1" x14ac:dyDescent="0.2">
      <c r="A2011" s="588">
        <v>130242</v>
      </c>
      <c r="B2011" s="142" t="s">
        <v>32343</v>
      </c>
      <c r="C2011" s="589" t="s">
        <v>15719</v>
      </c>
      <c r="D2011" s="590">
        <v>61.53</v>
      </c>
    </row>
    <row r="2012" spans="1:4" ht="22.5" outlineLevel="1" x14ac:dyDescent="0.2">
      <c r="A2012" s="588">
        <v>130243</v>
      </c>
      <c r="B2012" s="142" t="s">
        <v>32344</v>
      </c>
      <c r="C2012" s="589" t="s">
        <v>15719</v>
      </c>
      <c r="D2012" s="590">
        <v>157.41</v>
      </c>
    </row>
    <row r="2013" spans="1:4" ht="22.5" outlineLevel="1" x14ac:dyDescent="0.2">
      <c r="A2013" s="588">
        <v>130244</v>
      </c>
      <c r="B2013" s="142" t="s">
        <v>32345</v>
      </c>
      <c r="C2013" s="589" t="s">
        <v>15719</v>
      </c>
      <c r="D2013" s="590">
        <v>210.05</v>
      </c>
    </row>
    <row r="2014" spans="1:4" outlineLevel="1" x14ac:dyDescent="0.2">
      <c r="A2014" s="588">
        <v>130246</v>
      </c>
      <c r="B2014" s="142" t="s">
        <v>32346</v>
      </c>
      <c r="C2014" s="589" t="s">
        <v>15719</v>
      </c>
      <c r="D2014" s="590">
        <v>76.77</v>
      </c>
    </row>
    <row r="2015" spans="1:4" outlineLevel="1" x14ac:dyDescent="0.2">
      <c r="A2015" s="588">
        <v>130247</v>
      </c>
      <c r="B2015" s="142" t="s">
        <v>32347</v>
      </c>
      <c r="C2015" s="589" t="s">
        <v>15719</v>
      </c>
      <c r="D2015" s="590">
        <v>130.54</v>
      </c>
    </row>
    <row r="2016" spans="1:4" ht="22.5" x14ac:dyDescent="0.2">
      <c r="A2016" s="588">
        <v>130254</v>
      </c>
      <c r="B2016" s="142" t="s">
        <v>32348</v>
      </c>
      <c r="C2016" s="589" t="s">
        <v>15719</v>
      </c>
      <c r="D2016" s="590">
        <v>154.41</v>
      </c>
    </row>
    <row r="2017" spans="1:4" outlineLevel="1" x14ac:dyDescent="0.2">
      <c r="A2017" s="588">
        <v>130258</v>
      </c>
      <c r="B2017" s="142" t="s">
        <v>32349</v>
      </c>
      <c r="C2017" s="589" t="s">
        <v>15719</v>
      </c>
      <c r="D2017" s="590">
        <v>379.14</v>
      </c>
    </row>
    <row r="2018" spans="1:4" outlineLevel="1" x14ac:dyDescent="0.2">
      <c r="A2018" s="588">
        <v>130260</v>
      </c>
      <c r="B2018" s="142" t="s">
        <v>32350</v>
      </c>
      <c r="C2018" s="589" t="s">
        <v>15719</v>
      </c>
      <c r="D2018" s="590">
        <v>344.95</v>
      </c>
    </row>
    <row r="2019" spans="1:4" outlineLevel="1" x14ac:dyDescent="0.2">
      <c r="A2019" s="588">
        <v>130262</v>
      </c>
      <c r="B2019" s="142" t="s">
        <v>32351</v>
      </c>
      <c r="C2019" s="589" t="s">
        <v>15719</v>
      </c>
      <c r="D2019" s="590">
        <v>335.37</v>
      </c>
    </row>
    <row r="2020" spans="1:4" ht="22.5" outlineLevel="1" x14ac:dyDescent="0.2">
      <c r="A2020" s="588">
        <v>130287</v>
      </c>
      <c r="B2020" s="142" t="s">
        <v>32352</v>
      </c>
      <c r="C2020" s="589" t="s">
        <v>15719</v>
      </c>
      <c r="D2020" s="590">
        <v>88.23</v>
      </c>
    </row>
    <row r="2021" spans="1:4" ht="22.5" outlineLevel="1" x14ac:dyDescent="0.2">
      <c r="A2021" s="588">
        <v>130288</v>
      </c>
      <c r="B2021" s="142" t="s">
        <v>32353</v>
      </c>
      <c r="C2021" s="589" t="s">
        <v>15719</v>
      </c>
      <c r="D2021" s="590">
        <v>134.83000000000001</v>
      </c>
    </row>
    <row r="2022" spans="1:4" x14ac:dyDescent="0.2">
      <c r="A2022" s="588">
        <v>130290</v>
      </c>
      <c r="B2022" s="142" t="s">
        <v>32354</v>
      </c>
      <c r="C2022" s="589" t="s">
        <v>15719</v>
      </c>
      <c r="D2022" s="590">
        <v>86.22</v>
      </c>
    </row>
    <row r="2023" spans="1:4" outlineLevel="1" x14ac:dyDescent="0.2">
      <c r="A2023" s="588">
        <v>130291</v>
      </c>
      <c r="B2023" s="142" t="s">
        <v>32355</v>
      </c>
      <c r="C2023" s="589" t="s">
        <v>15719</v>
      </c>
      <c r="D2023" s="590">
        <v>72.86</v>
      </c>
    </row>
    <row r="2024" spans="1:4" x14ac:dyDescent="0.2">
      <c r="A2024" s="588">
        <v>130292</v>
      </c>
      <c r="B2024" s="142" t="s">
        <v>32356</v>
      </c>
      <c r="C2024" s="589" t="s">
        <v>15719</v>
      </c>
      <c r="D2024" s="590">
        <v>114.63</v>
      </c>
    </row>
    <row r="2025" spans="1:4" ht="22.5" outlineLevel="1" x14ac:dyDescent="0.2">
      <c r="A2025" s="588">
        <v>130293</v>
      </c>
      <c r="B2025" s="142" t="s">
        <v>32357</v>
      </c>
      <c r="C2025" s="589" t="s">
        <v>15719</v>
      </c>
      <c r="D2025" s="590">
        <v>112.9</v>
      </c>
    </row>
    <row r="2026" spans="1:4" x14ac:dyDescent="0.2">
      <c r="A2026" s="588">
        <v>130300</v>
      </c>
      <c r="B2026" s="142" t="s">
        <v>32358</v>
      </c>
      <c r="C2026" s="589" t="s">
        <v>19923</v>
      </c>
      <c r="D2026" s="590" t="s">
        <v>19923</v>
      </c>
    </row>
    <row r="2027" spans="1:4" outlineLevel="1" x14ac:dyDescent="0.2">
      <c r="A2027" s="588">
        <v>130302</v>
      </c>
      <c r="B2027" s="142" t="s">
        <v>32359</v>
      </c>
      <c r="C2027" s="589" t="s">
        <v>15747</v>
      </c>
      <c r="D2027" s="590">
        <v>8.4700000000000006</v>
      </c>
    </row>
    <row r="2028" spans="1:4" x14ac:dyDescent="0.2">
      <c r="A2028" s="588">
        <v>130304</v>
      </c>
      <c r="B2028" s="142" t="s">
        <v>32360</v>
      </c>
      <c r="C2028" s="589" t="s">
        <v>15747</v>
      </c>
      <c r="D2028" s="590">
        <v>61.13</v>
      </c>
    </row>
    <row r="2029" spans="1:4" outlineLevel="1" x14ac:dyDescent="0.2">
      <c r="A2029" s="588">
        <v>130305</v>
      </c>
      <c r="B2029" s="142" t="s">
        <v>32361</v>
      </c>
      <c r="C2029" s="589" t="s">
        <v>15747</v>
      </c>
      <c r="D2029" s="590">
        <v>55.76</v>
      </c>
    </row>
    <row r="2030" spans="1:4" outlineLevel="1" x14ac:dyDescent="0.2">
      <c r="A2030" s="588">
        <v>130307</v>
      </c>
      <c r="B2030" s="142" t="s">
        <v>32362</v>
      </c>
      <c r="C2030" s="589" t="s">
        <v>15747</v>
      </c>
      <c r="D2030" s="590">
        <v>59.67</v>
      </c>
    </row>
    <row r="2031" spans="1:4" outlineLevel="1" x14ac:dyDescent="0.2">
      <c r="A2031" s="588">
        <v>130309</v>
      </c>
      <c r="B2031" s="142" t="s">
        <v>32363</v>
      </c>
      <c r="C2031" s="589" t="s">
        <v>15747</v>
      </c>
      <c r="D2031" s="590">
        <v>16.350000000000001</v>
      </c>
    </row>
    <row r="2032" spans="1:4" outlineLevel="1" x14ac:dyDescent="0.2">
      <c r="A2032" s="588">
        <v>130327</v>
      </c>
      <c r="B2032" s="142" t="s">
        <v>32364</v>
      </c>
      <c r="C2032" s="589" t="s">
        <v>15747</v>
      </c>
      <c r="D2032" s="590">
        <v>31.68</v>
      </c>
    </row>
    <row r="2033" spans="1:4" outlineLevel="1" x14ac:dyDescent="0.2">
      <c r="A2033" s="588">
        <v>130331</v>
      </c>
      <c r="B2033" s="142" t="s">
        <v>32365</v>
      </c>
      <c r="C2033" s="589" t="s">
        <v>15747</v>
      </c>
      <c r="D2033" s="590">
        <v>23.75</v>
      </c>
    </row>
    <row r="2034" spans="1:4" outlineLevel="1" x14ac:dyDescent="0.2">
      <c r="A2034" s="588">
        <v>130335</v>
      </c>
      <c r="B2034" s="142" t="s">
        <v>32366</v>
      </c>
      <c r="C2034" s="589" t="s">
        <v>15747</v>
      </c>
      <c r="D2034" s="590">
        <v>22.24</v>
      </c>
    </row>
    <row r="2035" spans="1:4" outlineLevel="1" x14ac:dyDescent="0.2">
      <c r="A2035" s="588">
        <v>130336</v>
      </c>
      <c r="B2035" s="142" t="s">
        <v>32367</v>
      </c>
      <c r="C2035" s="589" t="s">
        <v>15747</v>
      </c>
      <c r="D2035" s="590">
        <v>71.5</v>
      </c>
    </row>
    <row r="2036" spans="1:4" outlineLevel="1" x14ac:dyDescent="0.2">
      <c r="A2036" s="588">
        <v>130340</v>
      </c>
      <c r="B2036" s="142" t="s">
        <v>32368</v>
      </c>
      <c r="C2036" s="589" t="s">
        <v>15747</v>
      </c>
      <c r="D2036" s="590">
        <v>14.03</v>
      </c>
    </row>
    <row r="2037" spans="1:4" outlineLevel="1" x14ac:dyDescent="0.2">
      <c r="A2037" s="588">
        <v>130365</v>
      </c>
      <c r="B2037" s="142" t="s">
        <v>32369</v>
      </c>
      <c r="C2037" s="589" t="s">
        <v>15747</v>
      </c>
      <c r="D2037" s="590">
        <v>35.729999999999997</v>
      </c>
    </row>
    <row r="2038" spans="1:4" outlineLevel="1" x14ac:dyDescent="0.2">
      <c r="A2038" s="588">
        <v>130367</v>
      </c>
      <c r="B2038" s="142" t="s">
        <v>32370</v>
      </c>
      <c r="C2038" s="589" t="s">
        <v>15747</v>
      </c>
      <c r="D2038" s="590">
        <v>78.03</v>
      </c>
    </row>
    <row r="2039" spans="1:4" x14ac:dyDescent="0.2">
      <c r="A2039" s="588">
        <v>130369</v>
      </c>
      <c r="B2039" s="142" t="s">
        <v>32371</v>
      </c>
      <c r="C2039" s="589" t="s">
        <v>15747</v>
      </c>
      <c r="D2039" s="590">
        <v>76.400000000000006</v>
      </c>
    </row>
    <row r="2040" spans="1:4" ht="22.5" outlineLevel="1" x14ac:dyDescent="0.2">
      <c r="A2040" s="588">
        <v>130385</v>
      </c>
      <c r="B2040" s="142" t="s">
        <v>32372</v>
      </c>
      <c r="C2040" s="589" t="s">
        <v>15747</v>
      </c>
      <c r="D2040" s="590">
        <v>76.55</v>
      </c>
    </row>
    <row r="2041" spans="1:4" outlineLevel="1" x14ac:dyDescent="0.2">
      <c r="A2041" s="588">
        <v>130387</v>
      </c>
      <c r="B2041" s="142" t="s">
        <v>32373</v>
      </c>
      <c r="C2041" s="589" t="s">
        <v>15747</v>
      </c>
      <c r="D2041" s="590">
        <v>74.040000000000006</v>
      </c>
    </row>
    <row r="2042" spans="1:4" ht="22.5" outlineLevel="1" x14ac:dyDescent="0.2">
      <c r="A2042" s="588">
        <v>130394</v>
      </c>
      <c r="B2042" s="142" t="s">
        <v>32374</v>
      </c>
      <c r="C2042" s="589" t="s">
        <v>15747</v>
      </c>
      <c r="D2042" s="590">
        <v>10.02</v>
      </c>
    </row>
    <row r="2043" spans="1:4" outlineLevel="1" x14ac:dyDescent="0.2">
      <c r="A2043" s="588">
        <v>130400</v>
      </c>
      <c r="B2043" s="142" t="s">
        <v>32375</v>
      </c>
      <c r="C2043" s="589" t="s">
        <v>19923</v>
      </c>
      <c r="D2043" s="590" t="s">
        <v>19923</v>
      </c>
    </row>
    <row r="2044" spans="1:4" x14ac:dyDescent="0.2">
      <c r="A2044" s="588">
        <v>130405</v>
      </c>
      <c r="B2044" s="142" t="s">
        <v>32376</v>
      </c>
      <c r="C2044" s="589" t="s">
        <v>15747</v>
      </c>
      <c r="D2044" s="590">
        <v>77.12</v>
      </c>
    </row>
    <row r="2045" spans="1:4" outlineLevel="1" x14ac:dyDescent="0.2">
      <c r="A2045" s="588">
        <v>135000</v>
      </c>
      <c r="B2045" s="142" t="s">
        <v>30578</v>
      </c>
      <c r="C2045" s="589" t="s">
        <v>19923</v>
      </c>
      <c r="D2045" s="590" t="s">
        <v>19923</v>
      </c>
    </row>
    <row r="2046" spans="1:4" x14ac:dyDescent="0.2">
      <c r="A2046" s="588">
        <v>135001</v>
      </c>
      <c r="B2046" s="142" t="s">
        <v>20468</v>
      </c>
      <c r="C2046" s="589" t="s">
        <v>15679</v>
      </c>
      <c r="D2046" s="590">
        <v>259.33</v>
      </c>
    </row>
    <row r="2047" spans="1:4" ht="22.5" outlineLevel="1" x14ac:dyDescent="0.2">
      <c r="A2047" s="588">
        <v>135005</v>
      </c>
      <c r="B2047" s="142" t="s">
        <v>32377</v>
      </c>
      <c r="C2047" s="589" t="s">
        <v>15719</v>
      </c>
      <c r="D2047" s="590">
        <v>29.92</v>
      </c>
    </row>
    <row r="2048" spans="1:4" outlineLevel="1" x14ac:dyDescent="0.2">
      <c r="A2048" s="588">
        <v>135010</v>
      </c>
      <c r="B2048" s="142" t="s">
        <v>32378</v>
      </c>
      <c r="C2048" s="589" t="s">
        <v>15719</v>
      </c>
      <c r="D2048" s="590">
        <v>19.95</v>
      </c>
    </row>
    <row r="2049" spans="1:4" x14ac:dyDescent="0.2">
      <c r="A2049" s="588">
        <v>135012</v>
      </c>
      <c r="B2049" s="142" t="s">
        <v>32379</v>
      </c>
      <c r="C2049" s="589" t="s">
        <v>15719</v>
      </c>
      <c r="D2049" s="590">
        <v>19.95</v>
      </c>
    </row>
    <row r="2050" spans="1:4" outlineLevel="1" x14ac:dyDescent="0.2">
      <c r="A2050" s="588">
        <v>135014</v>
      </c>
      <c r="B2050" s="142" t="s">
        <v>32380</v>
      </c>
      <c r="C2050" s="589" t="s">
        <v>15719</v>
      </c>
      <c r="D2050" s="590">
        <v>23.94</v>
      </c>
    </row>
    <row r="2051" spans="1:4" ht="22.5" x14ac:dyDescent="0.2">
      <c r="A2051" s="588">
        <v>135020</v>
      </c>
      <c r="B2051" s="142" t="s">
        <v>32381</v>
      </c>
      <c r="C2051" s="589" t="s">
        <v>15719</v>
      </c>
      <c r="D2051" s="590">
        <v>17.95</v>
      </c>
    </row>
    <row r="2052" spans="1:4" outlineLevel="1" x14ac:dyDescent="0.2">
      <c r="A2052" s="588">
        <v>135030</v>
      </c>
      <c r="B2052" s="142" t="s">
        <v>32382</v>
      </c>
      <c r="C2052" s="589" t="s">
        <v>15747</v>
      </c>
      <c r="D2052" s="590">
        <v>2.59</v>
      </c>
    </row>
    <row r="2053" spans="1:4" outlineLevel="1" x14ac:dyDescent="0.2">
      <c r="A2053" s="588">
        <v>135040</v>
      </c>
      <c r="B2053" s="142" t="s">
        <v>32383</v>
      </c>
      <c r="C2053" s="589" t="s">
        <v>15747</v>
      </c>
      <c r="D2053" s="590">
        <v>7.98</v>
      </c>
    </row>
    <row r="2054" spans="1:4" x14ac:dyDescent="0.2">
      <c r="A2054" s="588">
        <v>136000</v>
      </c>
      <c r="B2054" s="142" t="s">
        <v>30703</v>
      </c>
      <c r="C2054" s="589" t="s">
        <v>19923</v>
      </c>
      <c r="D2054" s="590" t="s">
        <v>19923</v>
      </c>
    </row>
    <row r="2055" spans="1:4" outlineLevel="1" x14ac:dyDescent="0.2">
      <c r="A2055" s="588">
        <v>136002</v>
      </c>
      <c r="B2055" s="142" t="s">
        <v>32296</v>
      </c>
      <c r="C2055" s="589" t="s">
        <v>15719</v>
      </c>
      <c r="D2055" s="590">
        <v>27.93</v>
      </c>
    </row>
    <row r="2056" spans="1:4" x14ac:dyDescent="0.2">
      <c r="A2056" s="588">
        <v>136010</v>
      </c>
      <c r="B2056" s="142" t="s">
        <v>32384</v>
      </c>
      <c r="C2056" s="589" t="s">
        <v>15719</v>
      </c>
      <c r="D2056" s="590">
        <v>29.92</v>
      </c>
    </row>
    <row r="2057" spans="1:4" outlineLevel="1" x14ac:dyDescent="0.2">
      <c r="A2057" s="588">
        <v>136012</v>
      </c>
      <c r="B2057" s="142" t="s">
        <v>32385</v>
      </c>
      <c r="C2057" s="589" t="s">
        <v>15719</v>
      </c>
      <c r="D2057" s="590">
        <v>29.03</v>
      </c>
    </row>
    <row r="2058" spans="1:4" x14ac:dyDescent="0.2">
      <c r="A2058" s="588">
        <v>136014</v>
      </c>
      <c r="B2058" s="142" t="s">
        <v>32386</v>
      </c>
      <c r="C2058" s="589" t="s">
        <v>15719</v>
      </c>
      <c r="D2058" s="590">
        <v>34.83</v>
      </c>
    </row>
    <row r="2059" spans="1:4" outlineLevel="1" x14ac:dyDescent="0.2">
      <c r="A2059" s="588">
        <v>136020</v>
      </c>
      <c r="B2059" s="142" t="s">
        <v>32387</v>
      </c>
      <c r="C2059" s="589" t="s">
        <v>15719</v>
      </c>
      <c r="D2059" s="590">
        <v>28.35</v>
      </c>
    </row>
    <row r="2060" spans="1:4" x14ac:dyDescent="0.2">
      <c r="A2060" s="588">
        <v>136030</v>
      </c>
      <c r="B2060" s="142" t="s">
        <v>32388</v>
      </c>
      <c r="C2060" s="589" t="s">
        <v>15747</v>
      </c>
      <c r="D2060" s="590">
        <v>5.14</v>
      </c>
    </row>
    <row r="2061" spans="1:4" outlineLevel="1" x14ac:dyDescent="0.2">
      <c r="A2061" s="588">
        <v>137000</v>
      </c>
      <c r="B2061" s="142" t="s">
        <v>30710</v>
      </c>
      <c r="C2061" s="589" t="s">
        <v>19923</v>
      </c>
      <c r="D2061" s="590" t="s">
        <v>19923</v>
      </c>
    </row>
    <row r="2062" spans="1:4" x14ac:dyDescent="0.2">
      <c r="A2062" s="588">
        <v>137010</v>
      </c>
      <c r="B2062" s="142" t="s">
        <v>32389</v>
      </c>
      <c r="C2062" s="589" t="s">
        <v>15719</v>
      </c>
      <c r="D2062" s="590">
        <v>87.5</v>
      </c>
    </row>
    <row r="2063" spans="1:4" outlineLevel="1" x14ac:dyDescent="0.2">
      <c r="A2063" s="588">
        <v>137012</v>
      </c>
      <c r="B2063" s="142" t="s">
        <v>32390</v>
      </c>
      <c r="C2063" s="589" t="s">
        <v>15719</v>
      </c>
      <c r="D2063" s="590">
        <v>21.94</v>
      </c>
    </row>
    <row r="2064" spans="1:4" x14ac:dyDescent="0.2">
      <c r="A2064" s="588">
        <v>137014</v>
      </c>
      <c r="B2064" s="142" t="s">
        <v>32391</v>
      </c>
      <c r="C2064" s="589" t="s">
        <v>15719</v>
      </c>
      <c r="D2064" s="590">
        <v>61.62</v>
      </c>
    </row>
    <row r="2065" spans="1:4" outlineLevel="1" x14ac:dyDescent="0.2">
      <c r="A2065" s="588">
        <v>137020</v>
      </c>
      <c r="B2065" s="142" t="s">
        <v>32392</v>
      </c>
      <c r="C2065" s="589" t="s">
        <v>15719</v>
      </c>
      <c r="D2065" s="590">
        <v>11.17</v>
      </c>
    </row>
    <row r="2066" spans="1:4" x14ac:dyDescent="0.2">
      <c r="A2066" s="588">
        <v>137030</v>
      </c>
      <c r="B2066" s="142" t="s">
        <v>32393</v>
      </c>
      <c r="C2066" s="589" t="s">
        <v>15747</v>
      </c>
      <c r="D2066" s="590">
        <v>18.09</v>
      </c>
    </row>
    <row r="2067" spans="1:4" outlineLevel="1" x14ac:dyDescent="0.2">
      <c r="A2067" s="588">
        <v>138000</v>
      </c>
      <c r="B2067" s="142" t="s">
        <v>30756</v>
      </c>
      <c r="C2067" s="589" t="s">
        <v>19923</v>
      </c>
      <c r="D2067" s="590" t="s">
        <v>19923</v>
      </c>
    </row>
    <row r="2068" spans="1:4" x14ac:dyDescent="0.2">
      <c r="A2068" s="588">
        <v>138015</v>
      </c>
      <c r="B2068" s="142" t="s">
        <v>32394</v>
      </c>
      <c r="C2068" s="589" t="s">
        <v>15719</v>
      </c>
      <c r="D2068" s="590">
        <v>162.69</v>
      </c>
    </row>
    <row r="2069" spans="1:4" outlineLevel="1" x14ac:dyDescent="0.2">
      <c r="A2069" s="588">
        <v>138016</v>
      </c>
      <c r="B2069" s="142" t="s">
        <v>32395</v>
      </c>
      <c r="C2069" s="589" t="s">
        <v>15719</v>
      </c>
      <c r="D2069" s="590">
        <v>26.67</v>
      </c>
    </row>
    <row r="2070" spans="1:4" outlineLevel="1" x14ac:dyDescent="0.2">
      <c r="A2070" s="588">
        <v>138017</v>
      </c>
      <c r="B2070" s="142" t="s">
        <v>32396</v>
      </c>
      <c r="C2070" s="589" t="s">
        <v>15719</v>
      </c>
      <c r="D2070" s="590">
        <v>6.13</v>
      </c>
    </row>
    <row r="2071" spans="1:4" x14ac:dyDescent="0.2">
      <c r="A2071" s="588">
        <v>138018</v>
      </c>
      <c r="B2071" s="142" t="s">
        <v>32397</v>
      </c>
      <c r="C2071" s="589" t="s">
        <v>15719</v>
      </c>
      <c r="D2071" s="590">
        <v>219.36</v>
      </c>
    </row>
    <row r="2072" spans="1:4" outlineLevel="1" x14ac:dyDescent="0.2">
      <c r="A2072" s="588">
        <v>138041</v>
      </c>
      <c r="B2072" s="142" t="s">
        <v>32398</v>
      </c>
      <c r="C2072" s="589" t="s">
        <v>15747</v>
      </c>
      <c r="D2072" s="590">
        <v>18.5</v>
      </c>
    </row>
    <row r="2073" spans="1:4" outlineLevel="1" x14ac:dyDescent="0.2">
      <c r="A2073" s="588">
        <v>138061</v>
      </c>
      <c r="B2073" s="142" t="s">
        <v>32399</v>
      </c>
      <c r="C2073" s="589" t="s">
        <v>15719</v>
      </c>
      <c r="D2073" s="590">
        <v>7.12</v>
      </c>
    </row>
    <row r="2074" spans="1:4" outlineLevel="1" x14ac:dyDescent="0.2">
      <c r="A2074" s="588">
        <v>138062</v>
      </c>
      <c r="B2074" s="142" t="s">
        <v>32400</v>
      </c>
      <c r="C2074" s="589" t="s">
        <v>15719</v>
      </c>
      <c r="D2074" s="590">
        <v>7.12</v>
      </c>
    </row>
    <row r="2075" spans="1:4" x14ac:dyDescent="0.2">
      <c r="A2075" s="588">
        <v>138070</v>
      </c>
      <c r="B2075" s="142" t="s">
        <v>32401</v>
      </c>
      <c r="C2075" s="589" t="s">
        <v>15719</v>
      </c>
      <c r="D2075" s="590">
        <v>24.69</v>
      </c>
    </row>
    <row r="2076" spans="1:4" outlineLevel="1" x14ac:dyDescent="0.2">
      <c r="A2076" s="588">
        <v>138071</v>
      </c>
      <c r="B2076" s="142" t="s">
        <v>32402</v>
      </c>
      <c r="C2076" s="589" t="s">
        <v>15719</v>
      </c>
      <c r="D2076" s="590">
        <v>29.81</v>
      </c>
    </row>
    <row r="2077" spans="1:4" outlineLevel="1" x14ac:dyDescent="0.2">
      <c r="A2077" s="588">
        <v>138072</v>
      </c>
      <c r="B2077" s="142" t="s">
        <v>32403</v>
      </c>
      <c r="C2077" s="589" t="s">
        <v>15719</v>
      </c>
      <c r="D2077" s="590">
        <v>41.27</v>
      </c>
    </row>
    <row r="2078" spans="1:4" x14ac:dyDescent="0.2">
      <c r="A2078" s="588">
        <v>138073</v>
      </c>
      <c r="B2078" s="142" t="s">
        <v>22099</v>
      </c>
      <c r="C2078" s="589" t="s">
        <v>15747</v>
      </c>
      <c r="D2078" s="590">
        <v>12.78</v>
      </c>
    </row>
    <row r="2079" spans="1:4" outlineLevel="1" x14ac:dyDescent="0.2">
      <c r="A2079" s="588">
        <v>138074</v>
      </c>
      <c r="B2079" s="142" t="s">
        <v>22100</v>
      </c>
      <c r="C2079" s="589" t="s">
        <v>15747</v>
      </c>
      <c r="D2079" s="590">
        <v>15.42</v>
      </c>
    </row>
    <row r="2080" spans="1:4" outlineLevel="1" x14ac:dyDescent="0.2">
      <c r="A2080" s="588">
        <v>138075</v>
      </c>
      <c r="B2080" s="142" t="s">
        <v>32404</v>
      </c>
      <c r="C2080" s="589" t="s">
        <v>15747</v>
      </c>
      <c r="D2080" s="590">
        <v>21.36</v>
      </c>
    </row>
    <row r="2081" spans="1:4" outlineLevel="1" x14ac:dyDescent="0.2">
      <c r="A2081" s="584">
        <v>140000</v>
      </c>
      <c r="B2081" s="585" t="s">
        <v>32405</v>
      </c>
      <c r="C2081" s="586"/>
      <c r="D2081" s="587"/>
    </row>
    <row r="2082" spans="1:4" outlineLevel="1" x14ac:dyDescent="0.2">
      <c r="A2082" s="588">
        <v>140100</v>
      </c>
      <c r="B2082" s="142" t="s">
        <v>32406</v>
      </c>
      <c r="C2082" s="589" t="s">
        <v>19923</v>
      </c>
      <c r="D2082" s="590" t="s">
        <v>19923</v>
      </c>
    </row>
    <row r="2083" spans="1:4" x14ac:dyDescent="0.2">
      <c r="A2083" s="588">
        <v>140103</v>
      </c>
      <c r="B2083" s="142" t="s">
        <v>32407</v>
      </c>
      <c r="C2083" s="589" t="s">
        <v>15719</v>
      </c>
      <c r="D2083" s="590">
        <v>131.93</v>
      </c>
    </row>
    <row r="2084" spans="1:4" outlineLevel="1" x14ac:dyDescent="0.2">
      <c r="A2084" s="588">
        <v>140104</v>
      </c>
      <c r="B2084" s="142" t="s">
        <v>32408</v>
      </c>
      <c r="C2084" s="589" t="s">
        <v>15719</v>
      </c>
      <c r="D2084" s="590">
        <v>141.28</v>
      </c>
    </row>
    <row r="2085" spans="1:4" x14ac:dyDescent="0.2">
      <c r="A2085" s="588">
        <v>140105</v>
      </c>
      <c r="B2085" s="142" t="s">
        <v>32409</v>
      </c>
      <c r="C2085" s="589" t="s">
        <v>15719</v>
      </c>
      <c r="D2085" s="590">
        <v>163.78</v>
      </c>
    </row>
    <row r="2086" spans="1:4" outlineLevel="1" x14ac:dyDescent="0.2">
      <c r="A2086" s="588">
        <v>140111</v>
      </c>
      <c r="B2086" s="142" t="s">
        <v>32410</v>
      </c>
      <c r="C2086" s="589" t="s">
        <v>15719</v>
      </c>
      <c r="D2086" s="590">
        <v>125.99</v>
      </c>
    </row>
    <row r="2087" spans="1:4" x14ac:dyDescent="0.2">
      <c r="A2087" s="588">
        <v>140130</v>
      </c>
      <c r="B2087" s="142" t="s">
        <v>32411</v>
      </c>
      <c r="C2087" s="589" t="s">
        <v>15719</v>
      </c>
      <c r="D2087" s="590">
        <v>274.32</v>
      </c>
    </row>
    <row r="2088" spans="1:4" outlineLevel="1" x14ac:dyDescent="0.2">
      <c r="A2088" s="588">
        <v>140137</v>
      </c>
      <c r="B2088" s="142" t="s">
        <v>32412</v>
      </c>
      <c r="C2088" s="589" t="s">
        <v>15719</v>
      </c>
      <c r="D2088" s="590">
        <v>443.31</v>
      </c>
    </row>
    <row r="2089" spans="1:4" x14ac:dyDescent="0.2">
      <c r="A2089" s="588">
        <v>140150</v>
      </c>
      <c r="B2089" s="142" t="s">
        <v>32413</v>
      </c>
      <c r="C2089" s="589" t="s">
        <v>15719</v>
      </c>
      <c r="D2089" s="590">
        <v>269.52999999999997</v>
      </c>
    </row>
    <row r="2090" spans="1:4" outlineLevel="1" x14ac:dyDescent="0.2">
      <c r="A2090" s="588">
        <v>140152</v>
      </c>
      <c r="B2090" s="142" t="s">
        <v>32414</v>
      </c>
      <c r="C2090" s="589" t="s">
        <v>15719</v>
      </c>
      <c r="D2090" s="590">
        <v>316.20999999999998</v>
      </c>
    </row>
    <row r="2091" spans="1:4" x14ac:dyDescent="0.2">
      <c r="A2091" s="588">
        <v>140170</v>
      </c>
      <c r="B2091" s="142" t="s">
        <v>32415</v>
      </c>
      <c r="C2091" s="589" t="s">
        <v>15719</v>
      </c>
      <c r="D2091" s="590">
        <v>131.22</v>
      </c>
    </row>
    <row r="2092" spans="1:4" outlineLevel="1" x14ac:dyDescent="0.2">
      <c r="A2092" s="588">
        <v>140172</v>
      </c>
      <c r="B2092" s="142" t="s">
        <v>32416</v>
      </c>
      <c r="C2092" s="589" t="s">
        <v>15719</v>
      </c>
      <c r="D2092" s="590">
        <v>403.98</v>
      </c>
    </row>
    <row r="2093" spans="1:4" x14ac:dyDescent="0.2">
      <c r="A2093" s="588">
        <v>145000</v>
      </c>
      <c r="B2093" s="142" t="s">
        <v>30578</v>
      </c>
      <c r="C2093" s="589" t="s">
        <v>19923</v>
      </c>
      <c r="D2093" s="590" t="s">
        <v>19923</v>
      </c>
    </row>
    <row r="2094" spans="1:4" ht="22.5" outlineLevel="1" x14ac:dyDescent="0.2">
      <c r="A2094" s="588">
        <v>145001</v>
      </c>
      <c r="B2094" s="142" t="s">
        <v>32417</v>
      </c>
      <c r="C2094" s="589" t="s">
        <v>15719</v>
      </c>
      <c r="D2094" s="590">
        <v>61.05</v>
      </c>
    </row>
    <row r="2095" spans="1:4" x14ac:dyDescent="0.2">
      <c r="A2095" s="588">
        <v>146000</v>
      </c>
      <c r="B2095" s="142" t="s">
        <v>30703</v>
      </c>
      <c r="C2095" s="589" t="s">
        <v>19923</v>
      </c>
      <c r="D2095" s="590" t="s">
        <v>19923</v>
      </c>
    </row>
    <row r="2096" spans="1:4" ht="22.5" outlineLevel="1" x14ac:dyDescent="0.2">
      <c r="A2096" s="588">
        <v>146001</v>
      </c>
      <c r="B2096" s="142" t="s">
        <v>32418</v>
      </c>
      <c r="C2096" s="589" t="s">
        <v>15719</v>
      </c>
      <c r="D2096" s="590">
        <v>91.57</v>
      </c>
    </row>
    <row r="2097" spans="1:4" x14ac:dyDescent="0.2">
      <c r="A2097" s="588">
        <v>147000</v>
      </c>
      <c r="B2097" s="142" t="s">
        <v>30710</v>
      </c>
      <c r="C2097" s="589" t="s">
        <v>19923</v>
      </c>
      <c r="D2097" s="590" t="s">
        <v>19923</v>
      </c>
    </row>
    <row r="2098" spans="1:4" outlineLevel="1" x14ac:dyDescent="0.2">
      <c r="A2098" s="588">
        <v>147001</v>
      </c>
      <c r="B2098" s="142" t="s">
        <v>32419</v>
      </c>
      <c r="C2098" s="589" t="s">
        <v>15719</v>
      </c>
      <c r="D2098" s="590">
        <v>66.31</v>
      </c>
    </row>
    <row r="2099" spans="1:4" outlineLevel="1" x14ac:dyDescent="0.2">
      <c r="A2099" s="584">
        <v>150000</v>
      </c>
      <c r="B2099" s="585" t="s">
        <v>17429</v>
      </c>
      <c r="C2099" s="586"/>
      <c r="D2099" s="587"/>
    </row>
    <row r="2100" spans="1:4" outlineLevel="1" x14ac:dyDescent="0.2">
      <c r="A2100" s="588">
        <v>150100</v>
      </c>
      <c r="B2100" s="142" t="s">
        <v>32420</v>
      </c>
      <c r="C2100" s="589" t="s">
        <v>19923</v>
      </c>
      <c r="D2100" s="590" t="s">
        <v>19923</v>
      </c>
    </row>
    <row r="2101" spans="1:4" x14ac:dyDescent="0.2">
      <c r="A2101" s="588">
        <v>150101</v>
      </c>
      <c r="B2101" s="142" t="s">
        <v>32421</v>
      </c>
      <c r="C2101" s="589" t="s">
        <v>15719</v>
      </c>
      <c r="D2101" s="590">
        <v>6.25</v>
      </c>
    </row>
    <row r="2102" spans="1:4" outlineLevel="1" x14ac:dyDescent="0.2">
      <c r="A2102" s="588">
        <v>150102</v>
      </c>
      <c r="B2102" s="142" t="s">
        <v>32422</v>
      </c>
      <c r="C2102" s="589" t="s">
        <v>15719</v>
      </c>
      <c r="D2102" s="590">
        <v>8.59</v>
      </c>
    </row>
    <row r="2103" spans="1:4" ht="22.5" outlineLevel="1" x14ac:dyDescent="0.2">
      <c r="A2103" s="588">
        <v>150108</v>
      </c>
      <c r="B2103" s="142" t="s">
        <v>32423</v>
      </c>
      <c r="C2103" s="589" t="s">
        <v>15719</v>
      </c>
      <c r="D2103" s="590">
        <v>9.83</v>
      </c>
    </row>
    <row r="2104" spans="1:4" outlineLevel="1" x14ac:dyDescent="0.2">
      <c r="A2104" s="588">
        <v>150110</v>
      </c>
      <c r="B2104" s="142" t="s">
        <v>20532</v>
      </c>
      <c r="C2104" s="589" t="s">
        <v>15719</v>
      </c>
      <c r="D2104" s="590">
        <v>19.38</v>
      </c>
    </row>
    <row r="2105" spans="1:4" x14ac:dyDescent="0.2">
      <c r="A2105" s="588">
        <v>150111</v>
      </c>
      <c r="B2105" s="142" t="s">
        <v>32424</v>
      </c>
      <c r="C2105" s="589" t="s">
        <v>15719</v>
      </c>
      <c r="D2105" s="590">
        <v>29.64</v>
      </c>
    </row>
    <row r="2106" spans="1:4" outlineLevel="1" x14ac:dyDescent="0.2">
      <c r="A2106" s="588">
        <v>150115</v>
      </c>
      <c r="B2106" s="142" t="s">
        <v>32425</v>
      </c>
      <c r="C2106" s="589" t="s">
        <v>15719</v>
      </c>
      <c r="D2106" s="590">
        <v>20.21</v>
      </c>
    </row>
    <row r="2107" spans="1:4" outlineLevel="1" x14ac:dyDescent="0.2">
      <c r="A2107" s="588">
        <v>150116</v>
      </c>
      <c r="B2107" s="142" t="s">
        <v>32426</v>
      </c>
      <c r="C2107" s="589" t="s">
        <v>15719</v>
      </c>
      <c r="D2107" s="590">
        <v>32.85</v>
      </c>
    </row>
    <row r="2108" spans="1:4" outlineLevel="1" x14ac:dyDescent="0.2">
      <c r="A2108" s="588">
        <v>150118</v>
      </c>
      <c r="B2108" s="142" t="s">
        <v>32427</v>
      </c>
      <c r="C2108" s="589" t="s">
        <v>15719</v>
      </c>
      <c r="D2108" s="590">
        <v>59.83</v>
      </c>
    </row>
    <row r="2109" spans="1:4" x14ac:dyDescent="0.2">
      <c r="A2109" s="588">
        <v>150119</v>
      </c>
      <c r="B2109" s="142" t="s">
        <v>32428</v>
      </c>
      <c r="C2109" s="589" t="s">
        <v>15719</v>
      </c>
      <c r="D2109" s="590">
        <v>21.08</v>
      </c>
    </row>
    <row r="2110" spans="1:4" outlineLevel="1" x14ac:dyDescent="0.2">
      <c r="A2110" s="588">
        <v>150123</v>
      </c>
      <c r="B2110" s="142" t="s">
        <v>32429</v>
      </c>
      <c r="C2110" s="589" t="s">
        <v>15719</v>
      </c>
      <c r="D2110" s="590">
        <v>22.19</v>
      </c>
    </row>
    <row r="2111" spans="1:4" outlineLevel="1" x14ac:dyDescent="0.2">
      <c r="A2111" s="588">
        <v>150124</v>
      </c>
      <c r="B2111" s="142" t="s">
        <v>32430</v>
      </c>
      <c r="C2111" s="589" t="s">
        <v>15719</v>
      </c>
      <c r="D2111" s="590">
        <v>41.31</v>
      </c>
    </row>
    <row r="2112" spans="1:4" ht="22.5" outlineLevel="1" x14ac:dyDescent="0.2">
      <c r="A2112" s="588">
        <v>150125</v>
      </c>
      <c r="B2112" s="142" t="s">
        <v>32431</v>
      </c>
      <c r="C2112" s="589" t="s">
        <v>15719</v>
      </c>
      <c r="D2112" s="590">
        <v>37.61</v>
      </c>
    </row>
    <row r="2113" spans="1:4" x14ac:dyDescent="0.2">
      <c r="A2113" s="588">
        <v>150136</v>
      </c>
      <c r="B2113" s="142" t="s">
        <v>32432</v>
      </c>
      <c r="C2113" s="589" t="s">
        <v>15719</v>
      </c>
      <c r="D2113" s="590">
        <v>128.32</v>
      </c>
    </row>
    <row r="2114" spans="1:4" ht="22.5" outlineLevel="1" x14ac:dyDescent="0.2">
      <c r="A2114" s="588">
        <v>150170</v>
      </c>
      <c r="B2114" s="142" t="s">
        <v>32433</v>
      </c>
      <c r="C2114" s="589" t="s">
        <v>15719</v>
      </c>
      <c r="D2114" s="590">
        <v>28.63</v>
      </c>
    </row>
    <row r="2115" spans="1:4" outlineLevel="1" x14ac:dyDescent="0.2">
      <c r="A2115" s="588">
        <v>150176</v>
      </c>
      <c r="B2115" s="142" t="s">
        <v>32434</v>
      </c>
      <c r="C2115" s="589" t="s">
        <v>15719</v>
      </c>
      <c r="D2115" s="590">
        <v>24.77</v>
      </c>
    </row>
    <row r="2116" spans="1:4" ht="22.5" x14ac:dyDescent="0.2">
      <c r="A2116" s="588">
        <v>150177</v>
      </c>
      <c r="B2116" s="142" t="s">
        <v>32435</v>
      </c>
      <c r="C2116" s="589" t="s">
        <v>15719</v>
      </c>
      <c r="D2116" s="590">
        <v>34.06</v>
      </c>
    </row>
    <row r="2117" spans="1:4" outlineLevel="1" x14ac:dyDescent="0.2">
      <c r="A2117" s="588">
        <v>150200</v>
      </c>
      <c r="B2117" s="142" t="s">
        <v>7508</v>
      </c>
      <c r="C2117" s="589" t="s">
        <v>19923</v>
      </c>
      <c r="D2117" s="590" t="s">
        <v>19923</v>
      </c>
    </row>
    <row r="2118" spans="1:4" outlineLevel="1" x14ac:dyDescent="0.2">
      <c r="A2118" s="588">
        <v>150210</v>
      </c>
      <c r="B2118" s="142" t="s">
        <v>32436</v>
      </c>
      <c r="C2118" s="589" t="s">
        <v>15719</v>
      </c>
      <c r="D2118" s="590">
        <v>24.25</v>
      </c>
    </row>
    <row r="2119" spans="1:4" x14ac:dyDescent="0.2">
      <c r="A2119" s="588">
        <v>150211</v>
      </c>
      <c r="B2119" s="142" t="s">
        <v>32437</v>
      </c>
      <c r="C2119" s="589" t="s">
        <v>15719</v>
      </c>
      <c r="D2119" s="590">
        <v>40.1</v>
      </c>
    </row>
    <row r="2120" spans="1:4" outlineLevel="1" x14ac:dyDescent="0.2">
      <c r="A2120" s="588">
        <v>150212</v>
      </c>
      <c r="B2120" s="142" t="s">
        <v>32438</v>
      </c>
      <c r="C2120" s="589" t="s">
        <v>15719</v>
      </c>
      <c r="D2120" s="590">
        <v>12.55</v>
      </c>
    </row>
    <row r="2121" spans="1:4" outlineLevel="1" x14ac:dyDescent="0.2">
      <c r="A2121" s="588">
        <v>150214</v>
      </c>
      <c r="B2121" s="142" t="s">
        <v>32439</v>
      </c>
      <c r="C2121" s="589" t="s">
        <v>15747</v>
      </c>
      <c r="D2121" s="590">
        <v>4.34</v>
      </c>
    </row>
    <row r="2122" spans="1:4" ht="22.5" x14ac:dyDescent="0.2">
      <c r="A2122" s="588">
        <v>150240</v>
      </c>
      <c r="B2122" s="142" t="s">
        <v>32440</v>
      </c>
      <c r="C2122" s="589" t="s">
        <v>15719</v>
      </c>
      <c r="D2122" s="590">
        <v>20.86</v>
      </c>
    </row>
    <row r="2123" spans="1:4" ht="22.5" outlineLevel="1" x14ac:dyDescent="0.2">
      <c r="A2123" s="588">
        <v>150260</v>
      </c>
      <c r="B2123" s="142" t="s">
        <v>32441</v>
      </c>
      <c r="C2123" s="589" t="s">
        <v>15719</v>
      </c>
      <c r="D2123" s="590">
        <v>19.8</v>
      </c>
    </row>
    <row r="2124" spans="1:4" outlineLevel="1" x14ac:dyDescent="0.2">
      <c r="A2124" s="588">
        <v>150300</v>
      </c>
      <c r="B2124" s="142" t="s">
        <v>32442</v>
      </c>
      <c r="C2124" s="589" t="s">
        <v>19923</v>
      </c>
      <c r="D2124" s="590" t="s">
        <v>19923</v>
      </c>
    </row>
    <row r="2125" spans="1:4" outlineLevel="1" x14ac:dyDescent="0.2">
      <c r="A2125" s="588">
        <v>150304</v>
      </c>
      <c r="B2125" s="142" t="s">
        <v>32443</v>
      </c>
      <c r="C2125" s="589" t="s">
        <v>15747</v>
      </c>
      <c r="D2125" s="590">
        <v>7.2</v>
      </c>
    </row>
    <row r="2126" spans="1:4" x14ac:dyDescent="0.2">
      <c r="A2126" s="588">
        <v>150310</v>
      </c>
      <c r="B2126" s="142" t="s">
        <v>32444</v>
      </c>
      <c r="C2126" s="589" t="s">
        <v>15719</v>
      </c>
      <c r="D2126" s="590">
        <v>47.81</v>
      </c>
    </row>
    <row r="2127" spans="1:4" outlineLevel="1" x14ac:dyDescent="0.2">
      <c r="A2127" s="588">
        <v>150312</v>
      </c>
      <c r="B2127" s="142" t="s">
        <v>32445</v>
      </c>
      <c r="C2127" s="589" t="s">
        <v>15719</v>
      </c>
      <c r="D2127" s="590">
        <v>19.989999999999998</v>
      </c>
    </row>
    <row r="2128" spans="1:4" outlineLevel="1" x14ac:dyDescent="0.2">
      <c r="A2128" s="588">
        <v>150314</v>
      </c>
      <c r="B2128" s="142" t="s">
        <v>32446</v>
      </c>
      <c r="C2128" s="589" t="s">
        <v>15747</v>
      </c>
      <c r="D2128" s="590">
        <v>12.11</v>
      </c>
    </row>
    <row r="2129" spans="1:4" x14ac:dyDescent="0.2">
      <c r="A2129" s="588">
        <v>155000</v>
      </c>
      <c r="B2129" s="142" t="s">
        <v>30578</v>
      </c>
      <c r="C2129" s="589" t="s">
        <v>19923</v>
      </c>
      <c r="D2129" s="590" t="s">
        <v>19923</v>
      </c>
    </row>
    <row r="2130" spans="1:4" outlineLevel="1" x14ac:dyDescent="0.2">
      <c r="A2130" s="588">
        <v>155001</v>
      </c>
      <c r="B2130" s="142" t="s">
        <v>32447</v>
      </c>
      <c r="C2130" s="589" t="s">
        <v>15719</v>
      </c>
      <c r="D2130" s="590">
        <v>2.34</v>
      </c>
    </row>
    <row r="2131" spans="1:4" outlineLevel="1" x14ac:dyDescent="0.2">
      <c r="A2131" s="588">
        <v>155003</v>
      </c>
      <c r="B2131" s="142" t="s">
        <v>32448</v>
      </c>
      <c r="C2131" s="589" t="s">
        <v>15719</v>
      </c>
      <c r="D2131" s="590">
        <v>5.3</v>
      </c>
    </row>
    <row r="2132" spans="1:4" x14ac:dyDescent="0.2">
      <c r="A2132" s="588">
        <v>155004</v>
      </c>
      <c r="B2132" s="142" t="s">
        <v>32449</v>
      </c>
      <c r="C2132" s="589" t="s">
        <v>15719</v>
      </c>
      <c r="D2132" s="590">
        <v>9.65</v>
      </c>
    </row>
    <row r="2133" spans="1:4" outlineLevel="1" x14ac:dyDescent="0.2">
      <c r="A2133" s="588">
        <v>155005</v>
      </c>
      <c r="B2133" s="142" t="s">
        <v>32450</v>
      </c>
      <c r="C2133" s="589" t="s">
        <v>15719</v>
      </c>
      <c r="D2133" s="590">
        <v>86.16</v>
      </c>
    </row>
    <row r="2134" spans="1:4" outlineLevel="1" x14ac:dyDescent="0.2">
      <c r="A2134" s="588">
        <v>155010</v>
      </c>
      <c r="B2134" s="142" t="s">
        <v>32451</v>
      </c>
      <c r="C2134" s="589" t="s">
        <v>15719</v>
      </c>
      <c r="D2134" s="590">
        <v>7.28</v>
      </c>
    </row>
    <row r="2135" spans="1:4" x14ac:dyDescent="0.2">
      <c r="A2135" s="588">
        <v>155011</v>
      </c>
      <c r="B2135" s="142" t="s">
        <v>32452</v>
      </c>
      <c r="C2135" s="589" t="s">
        <v>15719</v>
      </c>
      <c r="D2135" s="590">
        <v>12</v>
      </c>
    </row>
    <row r="2136" spans="1:4" outlineLevel="1" x14ac:dyDescent="0.2">
      <c r="A2136" s="588">
        <v>155013</v>
      </c>
      <c r="B2136" s="142" t="s">
        <v>32453</v>
      </c>
      <c r="C2136" s="589" t="s">
        <v>15747</v>
      </c>
      <c r="D2136" s="590">
        <v>1.22</v>
      </c>
    </row>
    <row r="2137" spans="1:4" outlineLevel="1" x14ac:dyDescent="0.2">
      <c r="A2137" s="588">
        <v>155014</v>
      </c>
      <c r="B2137" s="142" t="s">
        <v>32454</v>
      </c>
      <c r="C2137" s="589" t="s">
        <v>15747</v>
      </c>
      <c r="D2137" s="590">
        <v>1.7</v>
      </c>
    </row>
    <row r="2138" spans="1:4" x14ac:dyDescent="0.2">
      <c r="A2138" s="588">
        <v>155020</v>
      </c>
      <c r="B2138" s="142" t="s">
        <v>32455</v>
      </c>
      <c r="C2138" s="589" t="s">
        <v>15719</v>
      </c>
      <c r="D2138" s="590">
        <v>6.9</v>
      </c>
    </row>
    <row r="2139" spans="1:4" outlineLevel="1" x14ac:dyDescent="0.2">
      <c r="A2139" s="588">
        <v>155021</v>
      </c>
      <c r="B2139" s="142" t="s">
        <v>32456</v>
      </c>
      <c r="C2139" s="589" t="s">
        <v>15719</v>
      </c>
      <c r="D2139" s="590">
        <v>10.82</v>
      </c>
    </row>
    <row r="2140" spans="1:4" outlineLevel="1" x14ac:dyDescent="0.2">
      <c r="A2140" s="588">
        <v>155023</v>
      </c>
      <c r="B2140" s="142" t="s">
        <v>32457</v>
      </c>
      <c r="C2140" s="589" t="s">
        <v>15719</v>
      </c>
      <c r="D2140" s="590">
        <v>86.16</v>
      </c>
    </row>
    <row r="2141" spans="1:4" x14ac:dyDescent="0.2">
      <c r="A2141" s="588">
        <v>158000</v>
      </c>
      <c r="B2141" s="142" t="s">
        <v>30756</v>
      </c>
      <c r="C2141" s="589" t="s">
        <v>19923</v>
      </c>
      <c r="D2141" s="590" t="s">
        <v>19923</v>
      </c>
    </row>
    <row r="2142" spans="1:4" outlineLevel="1" x14ac:dyDescent="0.2">
      <c r="A2142" s="588">
        <v>158001</v>
      </c>
      <c r="B2142" s="142" t="s">
        <v>32458</v>
      </c>
      <c r="C2142" s="589" t="s">
        <v>15719</v>
      </c>
      <c r="D2142" s="590">
        <v>16.059999999999999</v>
      </c>
    </row>
    <row r="2143" spans="1:4" ht="22.5" outlineLevel="1" x14ac:dyDescent="0.2">
      <c r="A2143" s="588">
        <v>158005</v>
      </c>
      <c r="B2143" s="142" t="s">
        <v>32459</v>
      </c>
      <c r="C2143" s="589" t="s">
        <v>15719</v>
      </c>
      <c r="D2143" s="590">
        <v>17.100000000000001</v>
      </c>
    </row>
    <row r="2144" spans="1:4" x14ac:dyDescent="0.2">
      <c r="A2144" s="588">
        <v>158030</v>
      </c>
      <c r="B2144" s="142" t="s">
        <v>32460</v>
      </c>
      <c r="C2144" s="589" t="s">
        <v>15719</v>
      </c>
      <c r="D2144" s="590">
        <v>20.78</v>
      </c>
    </row>
    <row r="2145" spans="1:4" outlineLevel="1" x14ac:dyDescent="0.2">
      <c r="A2145" s="588">
        <v>158031</v>
      </c>
      <c r="B2145" s="142" t="s">
        <v>32461</v>
      </c>
      <c r="C2145" s="589" t="s">
        <v>15719</v>
      </c>
      <c r="D2145" s="590">
        <v>10.75</v>
      </c>
    </row>
    <row r="2146" spans="1:4" outlineLevel="1" x14ac:dyDescent="0.2">
      <c r="A2146" s="588">
        <v>158032</v>
      </c>
      <c r="B2146" s="142" t="s">
        <v>32462</v>
      </c>
      <c r="C2146" s="589" t="s">
        <v>15719</v>
      </c>
      <c r="D2146" s="590">
        <v>16.23</v>
      </c>
    </row>
    <row r="2147" spans="1:4" x14ac:dyDescent="0.2">
      <c r="A2147" s="588">
        <v>158033</v>
      </c>
      <c r="B2147" s="142" t="s">
        <v>32463</v>
      </c>
      <c r="C2147" s="589" t="s">
        <v>15747</v>
      </c>
      <c r="D2147" s="590">
        <v>2.75</v>
      </c>
    </row>
    <row r="2148" spans="1:4" outlineLevel="1" x14ac:dyDescent="0.2">
      <c r="A2148" s="588">
        <v>158034</v>
      </c>
      <c r="B2148" s="142" t="s">
        <v>32464</v>
      </c>
      <c r="C2148" s="589" t="s">
        <v>15719</v>
      </c>
      <c r="D2148" s="590">
        <v>28.19</v>
      </c>
    </row>
    <row r="2149" spans="1:4" outlineLevel="1" x14ac:dyDescent="0.2">
      <c r="A2149" s="584">
        <v>170000</v>
      </c>
      <c r="B2149" s="585" t="s">
        <v>32465</v>
      </c>
      <c r="C2149" s="586"/>
      <c r="D2149" s="587"/>
    </row>
    <row r="2150" spans="1:4" outlineLevel="1" x14ac:dyDescent="0.2">
      <c r="A2150" s="588">
        <v>170100</v>
      </c>
      <c r="B2150" s="142" t="s">
        <v>32466</v>
      </c>
      <c r="C2150" s="589" t="s">
        <v>19923</v>
      </c>
      <c r="D2150" s="590" t="s">
        <v>19923</v>
      </c>
    </row>
    <row r="2151" spans="1:4" outlineLevel="1" x14ac:dyDescent="0.2">
      <c r="A2151" s="588">
        <v>170127</v>
      </c>
      <c r="B2151" s="142" t="s">
        <v>32467</v>
      </c>
      <c r="C2151" s="589" t="s">
        <v>15747</v>
      </c>
      <c r="D2151" s="590">
        <v>387.24</v>
      </c>
    </row>
    <row r="2152" spans="1:4" x14ac:dyDescent="0.2">
      <c r="A2152" s="588">
        <v>170128</v>
      </c>
      <c r="B2152" s="142" t="s">
        <v>32468</v>
      </c>
      <c r="C2152" s="589" t="s">
        <v>15747</v>
      </c>
      <c r="D2152" s="590">
        <v>158.07</v>
      </c>
    </row>
    <row r="2153" spans="1:4" outlineLevel="1" x14ac:dyDescent="0.2">
      <c r="A2153" s="588">
        <v>170129</v>
      </c>
      <c r="B2153" s="142" t="s">
        <v>32469</v>
      </c>
      <c r="C2153" s="589" t="s">
        <v>15747</v>
      </c>
      <c r="D2153" s="590">
        <v>567.01</v>
      </c>
    </row>
    <row r="2154" spans="1:4" outlineLevel="1" x14ac:dyDescent="0.2">
      <c r="A2154" s="588">
        <v>170130</v>
      </c>
      <c r="B2154" s="142" t="s">
        <v>32470</v>
      </c>
      <c r="C2154" s="589" t="s">
        <v>15747</v>
      </c>
      <c r="D2154" s="590">
        <v>559.52</v>
      </c>
    </row>
    <row r="2155" spans="1:4" outlineLevel="1" x14ac:dyDescent="0.2">
      <c r="A2155" s="588">
        <v>170131</v>
      </c>
      <c r="B2155" s="142" t="s">
        <v>32471</v>
      </c>
      <c r="C2155" s="589" t="s">
        <v>15747</v>
      </c>
      <c r="D2155" s="590">
        <v>894.53</v>
      </c>
    </row>
    <row r="2156" spans="1:4" outlineLevel="1" x14ac:dyDescent="0.2">
      <c r="A2156" s="588">
        <v>170132</v>
      </c>
      <c r="B2156" s="142" t="s">
        <v>32472</v>
      </c>
      <c r="C2156" s="589" t="s">
        <v>15747</v>
      </c>
      <c r="D2156" s="590">
        <v>1002.91</v>
      </c>
    </row>
    <row r="2157" spans="1:4" x14ac:dyDescent="0.2">
      <c r="A2157" s="588">
        <v>170133</v>
      </c>
      <c r="B2157" s="142" t="s">
        <v>32473</v>
      </c>
      <c r="C2157" s="589" t="s">
        <v>15747</v>
      </c>
      <c r="D2157" s="590">
        <v>227.09</v>
      </c>
    </row>
    <row r="2158" spans="1:4" outlineLevel="1" x14ac:dyDescent="0.2">
      <c r="A2158" s="588">
        <v>170134</v>
      </c>
      <c r="B2158" s="142" t="s">
        <v>32474</v>
      </c>
      <c r="C2158" s="589" t="s">
        <v>25226</v>
      </c>
      <c r="D2158" s="590">
        <v>2502.21</v>
      </c>
    </row>
    <row r="2159" spans="1:4" outlineLevel="1" x14ac:dyDescent="0.2">
      <c r="A2159" s="588">
        <v>170135</v>
      </c>
      <c r="B2159" s="142" t="s">
        <v>32475</v>
      </c>
      <c r="C2159" s="589" t="s">
        <v>25226</v>
      </c>
      <c r="D2159" s="590">
        <v>2155.21</v>
      </c>
    </row>
    <row r="2160" spans="1:4" ht="22.5" outlineLevel="1" x14ac:dyDescent="0.2">
      <c r="A2160" s="588">
        <v>170136</v>
      </c>
      <c r="B2160" s="142" t="s">
        <v>32476</v>
      </c>
      <c r="C2160" s="589" t="s">
        <v>25226</v>
      </c>
      <c r="D2160" s="590">
        <v>3388.72</v>
      </c>
    </row>
    <row r="2161" spans="1:4" outlineLevel="1" x14ac:dyDescent="0.2">
      <c r="A2161" s="588">
        <v>170137</v>
      </c>
      <c r="B2161" s="142" t="s">
        <v>32477</v>
      </c>
      <c r="C2161" s="589" t="s">
        <v>25226</v>
      </c>
      <c r="D2161" s="590">
        <v>4041.73</v>
      </c>
    </row>
    <row r="2162" spans="1:4" x14ac:dyDescent="0.2">
      <c r="A2162" s="588">
        <v>170138</v>
      </c>
      <c r="B2162" s="142" t="s">
        <v>32478</v>
      </c>
      <c r="C2162" s="589" t="s">
        <v>25226</v>
      </c>
      <c r="D2162" s="590">
        <v>5494.19</v>
      </c>
    </row>
    <row r="2163" spans="1:4" outlineLevel="1" x14ac:dyDescent="0.2">
      <c r="A2163" s="588">
        <v>170140</v>
      </c>
      <c r="B2163" s="142" t="s">
        <v>32479</v>
      </c>
      <c r="C2163" s="589" t="s">
        <v>15719</v>
      </c>
      <c r="D2163" s="590">
        <v>441.19</v>
      </c>
    </row>
    <row r="2164" spans="1:4" outlineLevel="1" x14ac:dyDescent="0.2">
      <c r="A2164" s="588">
        <v>170141</v>
      </c>
      <c r="B2164" s="142" t="s">
        <v>32480</v>
      </c>
      <c r="C2164" s="589" t="s">
        <v>15719</v>
      </c>
      <c r="D2164" s="590">
        <v>341.51</v>
      </c>
    </row>
    <row r="2165" spans="1:4" outlineLevel="1" x14ac:dyDescent="0.2">
      <c r="A2165" s="588">
        <v>170142</v>
      </c>
      <c r="B2165" s="142" t="s">
        <v>32481</v>
      </c>
      <c r="C2165" s="589" t="s">
        <v>15719</v>
      </c>
      <c r="D2165" s="590">
        <v>438.26</v>
      </c>
    </row>
    <row r="2166" spans="1:4" outlineLevel="1" x14ac:dyDescent="0.2">
      <c r="A2166" s="588">
        <v>170143</v>
      </c>
      <c r="B2166" s="142" t="s">
        <v>32482</v>
      </c>
      <c r="C2166" s="589" t="s">
        <v>15719</v>
      </c>
      <c r="D2166" s="590">
        <v>337.4</v>
      </c>
    </row>
    <row r="2167" spans="1:4" x14ac:dyDescent="0.2">
      <c r="A2167" s="588">
        <v>170144</v>
      </c>
      <c r="B2167" s="142" t="s">
        <v>32483</v>
      </c>
      <c r="C2167" s="589" t="s">
        <v>15719</v>
      </c>
      <c r="D2167" s="590">
        <v>456.53</v>
      </c>
    </row>
    <row r="2168" spans="1:4" outlineLevel="1" x14ac:dyDescent="0.2">
      <c r="A2168" s="588">
        <v>170145</v>
      </c>
      <c r="B2168" s="142" t="s">
        <v>32484</v>
      </c>
      <c r="C2168" s="589" t="s">
        <v>15719</v>
      </c>
      <c r="D2168" s="590">
        <v>357.9</v>
      </c>
    </row>
    <row r="2169" spans="1:4" ht="22.5" outlineLevel="1" x14ac:dyDescent="0.2">
      <c r="A2169" s="588">
        <v>170164</v>
      </c>
      <c r="B2169" s="142" t="s">
        <v>32485</v>
      </c>
      <c r="C2169" s="589" t="s">
        <v>15747</v>
      </c>
      <c r="D2169" s="590">
        <v>551.73</v>
      </c>
    </row>
    <row r="2170" spans="1:4" outlineLevel="1" x14ac:dyDescent="0.2">
      <c r="A2170" s="588">
        <v>170170</v>
      </c>
      <c r="B2170" s="142" t="s">
        <v>32486</v>
      </c>
      <c r="C2170" s="589" t="s">
        <v>15747</v>
      </c>
      <c r="D2170" s="590">
        <v>1677.04</v>
      </c>
    </row>
    <row r="2171" spans="1:4" outlineLevel="1" x14ac:dyDescent="0.2">
      <c r="A2171" s="588">
        <v>170171</v>
      </c>
      <c r="B2171" s="142" t="s">
        <v>32487</v>
      </c>
      <c r="C2171" s="589" t="s">
        <v>15747</v>
      </c>
      <c r="D2171" s="590">
        <v>2934.87</v>
      </c>
    </row>
    <row r="2172" spans="1:4" x14ac:dyDescent="0.2">
      <c r="A2172" s="588">
        <v>170172</v>
      </c>
      <c r="B2172" s="142" t="s">
        <v>32488</v>
      </c>
      <c r="C2172" s="589" t="s">
        <v>15747</v>
      </c>
      <c r="D2172" s="590">
        <v>5463.93</v>
      </c>
    </row>
    <row r="2173" spans="1:4" outlineLevel="1" x14ac:dyDescent="0.2">
      <c r="A2173" s="588">
        <v>170173</v>
      </c>
      <c r="B2173" s="142" t="s">
        <v>32489</v>
      </c>
      <c r="C2173" s="589" t="s">
        <v>15747</v>
      </c>
      <c r="D2173" s="590">
        <v>6455.31</v>
      </c>
    </row>
    <row r="2174" spans="1:4" outlineLevel="1" x14ac:dyDescent="0.2">
      <c r="A2174" s="588">
        <v>170176</v>
      </c>
      <c r="B2174" s="142" t="s">
        <v>32490</v>
      </c>
      <c r="C2174" s="589" t="s">
        <v>15747</v>
      </c>
      <c r="D2174" s="590">
        <v>303.88</v>
      </c>
    </row>
    <row r="2175" spans="1:4" outlineLevel="1" x14ac:dyDescent="0.2">
      <c r="A2175" s="588">
        <v>170180</v>
      </c>
      <c r="B2175" s="142" t="s">
        <v>32491</v>
      </c>
      <c r="C2175" s="589" t="s">
        <v>15747</v>
      </c>
      <c r="D2175" s="590">
        <v>756.98</v>
      </c>
    </row>
    <row r="2176" spans="1:4" outlineLevel="1" x14ac:dyDescent="0.2">
      <c r="A2176" s="588">
        <v>170181</v>
      </c>
      <c r="B2176" s="142" t="s">
        <v>32492</v>
      </c>
      <c r="C2176" s="589" t="s">
        <v>15747</v>
      </c>
      <c r="D2176" s="590">
        <v>765.79</v>
      </c>
    </row>
    <row r="2177" spans="1:4" ht="22.5" outlineLevel="1" x14ac:dyDescent="0.2">
      <c r="A2177" s="588">
        <v>170190</v>
      </c>
      <c r="B2177" s="142" t="s">
        <v>32493</v>
      </c>
      <c r="C2177" s="589" t="s">
        <v>15719</v>
      </c>
      <c r="D2177" s="590">
        <v>231.39</v>
      </c>
    </row>
    <row r="2178" spans="1:4" ht="22.5" outlineLevel="1" x14ac:dyDescent="0.2">
      <c r="A2178" s="588">
        <v>170191</v>
      </c>
      <c r="B2178" s="142" t="s">
        <v>32494</v>
      </c>
      <c r="C2178" s="589" t="s">
        <v>15719</v>
      </c>
      <c r="D2178" s="590">
        <v>253.65</v>
      </c>
    </row>
    <row r="2179" spans="1:4" ht="22.5" outlineLevel="1" x14ac:dyDescent="0.2">
      <c r="A2179" s="588">
        <v>170192</v>
      </c>
      <c r="B2179" s="142" t="s">
        <v>32495</v>
      </c>
      <c r="C2179" s="589" t="s">
        <v>15719</v>
      </c>
      <c r="D2179" s="590">
        <v>845.45</v>
      </c>
    </row>
    <row r="2180" spans="1:4" ht="22.5" outlineLevel="1" x14ac:dyDescent="0.2">
      <c r="A2180" s="588">
        <v>170193</v>
      </c>
      <c r="B2180" s="142" t="s">
        <v>32496</v>
      </c>
      <c r="C2180" s="589" t="s">
        <v>15719</v>
      </c>
      <c r="D2180" s="590">
        <v>906.74</v>
      </c>
    </row>
    <row r="2181" spans="1:4" ht="22.5" x14ac:dyDescent="0.2">
      <c r="A2181" s="588">
        <v>170194</v>
      </c>
      <c r="B2181" s="142" t="s">
        <v>32497</v>
      </c>
      <c r="C2181" s="589" t="s">
        <v>15719</v>
      </c>
      <c r="D2181" s="590">
        <v>845.57</v>
      </c>
    </row>
    <row r="2182" spans="1:4" ht="22.5" outlineLevel="1" x14ac:dyDescent="0.2">
      <c r="A2182" s="588">
        <v>170195</v>
      </c>
      <c r="B2182" s="142" t="s">
        <v>32498</v>
      </c>
      <c r="C2182" s="589" t="s">
        <v>15719</v>
      </c>
      <c r="D2182" s="590">
        <v>840.33</v>
      </c>
    </row>
    <row r="2183" spans="1:4" ht="22.5" outlineLevel="1" x14ac:dyDescent="0.2">
      <c r="A2183" s="588">
        <v>170196</v>
      </c>
      <c r="B2183" s="142" t="s">
        <v>32499</v>
      </c>
      <c r="C2183" s="589" t="s">
        <v>15719</v>
      </c>
      <c r="D2183" s="590">
        <v>909.42</v>
      </c>
    </row>
    <row r="2184" spans="1:4" ht="22.5" outlineLevel="1" x14ac:dyDescent="0.2">
      <c r="A2184" s="588">
        <v>170197</v>
      </c>
      <c r="B2184" s="142" t="s">
        <v>32500</v>
      </c>
      <c r="C2184" s="589" t="s">
        <v>15719</v>
      </c>
      <c r="D2184" s="590">
        <v>953.92</v>
      </c>
    </row>
    <row r="2185" spans="1:4" outlineLevel="1" x14ac:dyDescent="0.2">
      <c r="A2185" s="588">
        <v>170200</v>
      </c>
      <c r="B2185" s="142" t="s">
        <v>20116</v>
      </c>
      <c r="C2185" s="589" t="s">
        <v>19923</v>
      </c>
      <c r="D2185" s="590" t="s">
        <v>19923</v>
      </c>
    </row>
    <row r="2186" spans="1:4" x14ac:dyDescent="0.2">
      <c r="A2186" s="588">
        <v>170201</v>
      </c>
      <c r="B2186" s="142" t="s">
        <v>32501</v>
      </c>
      <c r="C2186" s="589" t="s">
        <v>15679</v>
      </c>
      <c r="D2186" s="590">
        <v>639.86</v>
      </c>
    </row>
    <row r="2187" spans="1:4" outlineLevel="1" x14ac:dyDescent="0.2">
      <c r="A2187" s="588">
        <v>170202</v>
      </c>
      <c r="B2187" s="142" t="s">
        <v>32502</v>
      </c>
      <c r="C2187" s="589" t="s">
        <v>15719</v>
      </c>
      <c r="D2187" s="590">
        <v>49.44</v>
      </c>
    </row>
    <row r="2188" spans="1:4" outlineLevel="1" x14ac:dyDescent="0.2">
      <c r="A2188" s="588">
        <v>170210</v>
      </c>
      <c r="B2188" s="142" t="s">
        <v>32503</v>
      </c>
      <c r="C2188" s="589" t="s">
        <v>15719</v>
      </c>
      <c r="D2188" s="590">
        <v>54.32</v>
      </c>
    </row>
    <row r="2189" spans="1:4" outlineLevel="1" x14ac:dyDescent="0.2">
      <c r="A2189" s="588">
        <v>170211</v>
      </c>
      <c r="B2189" s="142" t="s">
        <v>32504</v>
      </c>
      <c r="C2189" s="589" t="s">
        <v>15719</v>
      </c>
      <c r="D2189" s="590">
        <v>63.88</v>
      </c>
    </row>
    <row r="2190" spans="1:4" outlineLevel="1" x14ac:dyDescent="0.2">
      <c r="A2190" s="588">
        <v>170212</v>
      </c>
      <c r="B2190" s="142" t="s">
        <v>32505</v>
      </c>
      <c r="C2190" s="589" t="s">
        <v>15719</v>
      </c>
      <c r="D2190" s="590">
        <v>76.86</v>
      </c>
    </row>
    <row r="2191" spans="1:4" ht="22.5" x14ac:dyDescent="0.2">
      <c r="A2191" s="588">
        <v>170213</v>
      </c>
      <c r="B2191" s="142" t="s">
        <v>32506</v>
      </c>
      <c r="C2191" s="589" t="s">
        <v>15679</v>
      </c>
      <c r="D2191" s="590">
        <v>615.51</v>
      </c>
    </row>
    <row r="2192" spans="1:4" ht="22.5" outlineLevel="1" x14ac:dyDescent="0.2">
      <c r="A2192" s="588">
        <v>170214</v>
      </c>
      <c r="B2192" s="142" t="s">
        <v>32507</v>
      </c>
      <c r="C2192" s="589" t="s">
        <v>15719</v>
      </c>
      <c r="D2192" s="590">
        <v>47.85</v>
      </c>
    </row>
    <row r="2193" spans="1:4" outlineLevel="1" x14ac:dyDescent="0.2">
      <c r="A2193" s="588">
        <v>170215</v>
      </c>
      <c r="B2193" s="142" t="s">
        <v>32508</v>
      </c>
      <c r="C2193" s="589" t="s">
        <v>15719</v>
      </c>
      <c r="D2193" s="590">
        <v>51.51</v>
      </c>
    </row>
    <row r="2194" spans="1:4" ht="22.5" outlineLevel="1" x14ac:dyDescent="0.2">
      <c r="A2194" s="588">
        <v>170218</v>
      </c>
      <c r="B2194" s="142" t="s">
        <v>32509</v>
      </c>
      <c r="C2194" s="589" t="s">
        <v>15719</v>
      </c>
      <c r="D2194" s="590">
        <v>47.77</v>
      </c>
    </row>
    <row r="2195" spans="1:4" ht="22.5" outlineLevel="1" x14ac:dyDescent="0.2">
      <c r="A2195" s="588">
        <v>170219</v>
      </c>
      <c r="B2195" s="142" t="s">
        <v>32510</v>
      </c>
      <c r="C2195" s="589" t="s">
        <v>15719</v>
      </c>
      <c r="D2195" s="590">
        <v>49.76</v>
      </c>
    </row>
    <row r="2196" spans="1:4" x14ac:dyDescent="0.2">
      <c r="A2196" s="588">
        <v>170225</v>
      </c>
      <c r="B2196" s="142" t="s">
        <v>32511</v>
      </c>
      <c r="C2196" s="589" t="s">
        <v>15719</v>
      </c>
      <c r="D2196" s="590">
        <v>180.36</v>
      </c>
    </row>
    <row r="2197" spans="1:4" outlineLevel="1" x14ac:dyDescent="0.2">
      <c r="A2197" s="588">
        <v>170226</v>
      </c>
      <c r="B2197" s="142" t="s">
        <v>32512</v>
      </c>
      <c r="C2197" s="589" t="s">
        <v>15719</v>
      </c>
      <c r="D2197" s="590">
        <v>201.12</v>
      </c>
    </row>
    <row r="2198" spans="1:4" outlineLevel="1" x14ac:dyDescent="0.2">
      <c r="A2198" s="588">
        <v>170229</v>
      </c>
      <c r="B2198" s="142" t="s">
        <v>32513</v>
      </c>
      <c r="C2198" s="589" t="s">
        <v>15679</v>
      </c>
      <c r="D2198" s="590">
        <v>135.62</v>
      </c>
    </row>
    <row r="2199" spans="1:4" outlineLevel="1" x14ac:dyDescent="0.2">
      <c r="A2199" s="588">
        <v>170230</v>
      </c>
      <c r="B2199" s="142" t="s">
        <v>32514</v>
      </c>
      <c r="C2199" s="589" t="s">
        <v>15719</v>
      </c>
      <c r="D2199" s="590">
        <v>8.07</v>
      </c>
    </row>
    <row r="2200" spans="1:4" outlineLevel="1" x14ac:dyDescent="0.2">
      <c r="A2200" s="588">
        <v>170231</v>
      </c>
      <c r="B2200" s="142" t="s">
        <v>32515</v>
      </c>
      <c r="C2200" s="589" t="s">
        <v>15719</v>
      </c>
      <c r="D2200" s="590">
        <v>22.17</v>
      </c>
    </row>
    <row r="2201" spans="1:4" x14ac:dyDescent="0.2">
      <c r="A2201" s="588">
        <v>170232</v>
      </c>
      <c r="B2201" s="142" t="s">
        <v>32516</v>
      </c>
      <c r="C2201" s="589" t="s">
        <v>15719</v>
      </c>
      <c r="D2201" s="590">
        <v>9.16</v>
      </c>
    </row>
    <row r="2202" spans="1:4" ht="22.5" outlineLevel="1" x14ac:dyDescent="0.2">
      <c r="A2202" s="588">
        <v>170233</v>
      </c>
      <c r="B2202" s="142" t="s">
        <v>32517</v>
      </c>
      <c r="C2202" s="589" t="s">
        <v>15679</v>
      </c>
      <c r="D2202" s="590">
        <v>89.16</v>
      </c>
    </row>
    <row r="2203" spans="1:4" outlineLevel="1" x14ac:dyDescent="0.2">
      <c r="A2203" s="588">
        <v>170234</v>
      </c>
      <c r="B2203" s="142" t="s">
        <v>32518</v>
      </c>
      <c r="C2203" s="589" t="s">
        <v>15719</v>
      </c>
      <c r="D2203" s="590">
        <v>4.42</v>
      </c>
    </row>
    <row r="2204" spans="1:4" outlineLevel="1" x14ac:dyDescent="0.2">
      <c r="A2204" s="588">
        <v>170235</v>
      </c>
      <c r="B2204" s="142" t="s">
        <v>32519</v>
      </c>
      <c r="C2204" s="589" t="s">
        <v>15719</v>
      </c>
      <c r="D2204" s="590">
        <v>8.92</v>
      </c>
    </row>
    <row r="2205" spans="1:4" outlineLevel="1" x14ac:dyDescent="0.2">
      <c r="A2205" s="588">
        <v>170236</v>
      </c>
      <c r="B2205" s="142" t="s">
        <v>32520</v>
      </c>
      <c r="C2205" s="589" t="s">
        <v>15719</v>
      </c>
      <c r="D2205" s="590">
        <v>4.66</v>
      </c>
    </row>
    <row r="2206" spans="1:4" ht="22.5" x14ac:dyDescent="0.2">
      <c r="A2206" s="588">
        <v>170238</v>
      </c>
      <c r="B2206" s="142" t="s">
        <v>32521</v>
      </c>
      <c r="C2206" s="589" t="s">
        <v>15719</v>
      </c>
      <c r="D2206" s="590">
        <v>149.6</v>
      </c>
    </row>
    <row r="2207" spans="1:4" outlineLevel="1" x14ac:dyDescent="0.2">
      <c r="A2207" s="588">
        <v>170240</v>
      </c>
      <c r="B2207" s="142" t="s">
        <v>32522</v>
      </c>
      <c r="C2207" s="589" t="s">
        <v>15719</v>
      </c>
      <c r="D2207" s="590">
        <v>43.35</v>
      </c>
    </row>
    <row r="2208" spans="1:4" ht="22.5" outlineLevel="1" x14ac:dyDescent="0.2">
      <c r="A2208" s="588">
        <v>170242</v>
      </c>
      <c r="B2208" s="142" t="s">
        <v>32523</v>
      </c>
      <c r="C2208" s="589" t="s">
        <v>15679</v>
      </c>
      <c r="D2208" s="590">
        <v>512</v>
      </c>
    </row>
    <row r="2209" spans="1:4" ht="22.5" outlineLevel="1" x14ac:dyDescent="0.2">
      <c r="A2209" s="588">
        <v>170243</v>
      </c>
      <c r="B2209" s="142" t="s">
        <v>32524</v>
      </c>
      <c r="C2209" s="589" t="s">
        <v>15679</v>
      </c>
      <c r="D2209" s="590">
        <v>753.12</v>
      </c>
    </row>
    <row r="2210" spans="1:4" ht="22.5" outlineLevel="1" x14ac:dyDescent="0.2">
      <c r="A2210" s="588">
        <v>170244</v>
      </c>
      <c r="B2210" s="142" t="s">
        <v>32525</v>
      </c>
      <c r="C2210" s="589" t="s">
        <v>15679</v>
      </c>
      <c r="D2210" s="590">
        <v>522.53</v>
      </c>
    </row>
    <row r="2211" spans="1:4" ht="22.5" x14ac:dyDescent="0.2">
      <c r="A2211" s="588">
        <v>170245</v>
      </c>
      <c r="B2211" s="142" t="s">
        <v>32526</v>
      </c>
      <c r="C2211" s="589" t="s">
        <v>15679</v>
      </c>
      <c r="D2211" s="590">
        <v>763.64</v>
      </c>
    </row>
    <row r="2212" spans="1:4" ht="45" outlineLevel="1" x14ac:dyDescent="0.2">
      <c r="A2212" s="588">
        <v>170246</v>
      </c>
      <c r="B2212" s="142" t="s">
        <v>20226</v>
      </c>
      <c r="C2212" s="589" t="s">
        <v>15679</v>
      </c>
      <c r="D2212" s="590">
        <v>227.77</v>
      </c>
    </row>
    <row r="2213" spans="1:4" ht="45" outlineLevel="1" x14ac:dyDescent="0.2">
      <c r="A2213" s="588">
        <v>170247</v>
      </c>
      <c r="B2213" s="142" t="s">
        <v>20227</v>
      </c>
      <c r="C2213" s="589" t="s">
        <v>15679</v>
      </c>
      <c r="D2213" s="590">
        <v>468.88</v>
      </c>
    </row>
    <row r="2214" spans="1:4" outlineLevel="1" x14ac:dyDescent="0.2">
      <c r="A2214" s="588">
        <v>170250</v>
      </c>
      <c r="B2214" s="142" t="s">
        <v>32527</v>
      </c>
      <c r="C2214" s="589" t="s">
        <v>15747</v>
      </c>
      <c r="D2214" s="590">
        <v>67.45</v>
      </c>
    </row>
    <row r="2215" spans="1:4" outlineLevel="1" x14ac:dyDescent="0.2">
      <c r="A2215" s="588">
        <v>170251</v>
      </c>
      <c r="B2215" s="142" t="s">
        <v>32528</v>
      </c>
      <c r="C2215" s="589" t="s">
        <v>15747</v>
      </c>
      <c r="D2215" s="590">
        <v>67.2</v>
      </c>
    </row>
    <row r="2216" spans="1:4" x14ac:dyDescent="0.2">
      <c r="A2216" s="588">
        <v>170252</v>
      </c>
      <c r="B2216" s="142" t="s">
        <v>32529</v>
      </c>
      <c r="C2216" s="589" t="s">
        <v>15679</v>
      </c>
      <c r="D2216" s="590">
        <v>509.65</v>
      </c>
    </row>
    <row r="2217" spans="1:4" outlineLevel="1" x14ac:dyDescent="0.2">
      <c r="A2217" s="588">
        <v>170254</v>
      </c>
      <c r="B2217" s="142" t="s">
        <v>32530</v>
      </c>
      <c r="C2217" s="589" t="s">
        <v>15747</v>
      </c>
      <c r="D2217" s="590">
        <v>28.06</v>
      </c>
    </row>
    <row r="2218" spans="1:4" outlineLevel="1" x14ac:dyDescent="0.2">
      <c r="A2218" s="588">
        <v>170255</v>
      </c>
      <c r="B2218" s="142" t="s">
        <v>32531</v>
      </c>
      <c r="C2218" s="589" t="s">
        <v>15747</v>
      </c>
      <c r="D2218" s="590">
        <v>27.7</v>
      </c>
    </row>
    <row r="2219" spans="1:4" outlineLevel="1" x14ac:dyDescent="0.2">
      <c r="A2219" s="588">
        <v>170260</v>
      </c>
      <c r="B2219" s="142" t="s">
        <v>32532</v>
      </c>
      <c r="C2219" s="589" t="s">
        <v>15719</v>
      </c>
      <c r="D2219" s="590">
        <v>62.22</v>
      </c>
    </row>
    <row r="2220" spans="1:4" outlineLevel="1" x14ac:dyDescent="0.2">
      <c r="A2220" s="588">
        <v>170261</v>
      </c>
      <c r="B2220" s="142" t="s">
        <v>32533</v>
      </c>
      <c r="C2220" s="589" t="s">
        <v>15719</v>
      </c>
      <c r="D2220" s="590">
        <v>77.84</v>
      </c>
    </row>
    <row r="2221" spans="1:4" ht="22.5" x14ac:dyDescent="0.2">
      <c r="A2221" s="588">
        <v>170265</v>
      </c>
      <c r="B2221" s="142" t="s">
        <v>20224</v>
      </c>
      <c r="C2221" s="589" t="s">
        <v>15719</v>
      </c>
      <c r="D2221" s="590">
        <v>387.36</v>
      </c>
    </row>
    <row r="2222" spans="1:4" ht="33.75" outlineLevel="1" x14ac:dyDescent="0.2">
      <c r="A2222" s="588">
        <v>170266</v>
      </c>
      <c r="B2222" s="142" t="s">
        <v>20225</v>
      </c>
      <c r="C2222" s="589" t="s">
        <v>15719</v>
      </c>
      <c r="D2222" s="590">
        <v>385.83</v>
      </c>
    </row>
    <row r="2223" spans="1:4" outlineLevel="1" x14ac:dyDescent="0.2">
      <c r="A2223" s="588">
        <v>170300</v>
      </c>
      <c r="B2223" s="142" t="s">
        <v>25643</v>
      </c>
      <c r="C2223" s="589" t="s">
        <v>19923</v>
      </c>
      <c r="D2223" s="590" t="s">
        <v>19923</v>
      </c>
    </row>
    <row r="2224" spans="1:4" ht="22.5" outlineLevel="1" x14ac:dyDescent="0.2">
      <c r="A2224" s="588">
        <v>170319</v>
      </c>
      <c r="B2224" s="142" t="s">
        <v>32534</v>
      </c>
      <c r="C2224" s="589" t="s">
        <v>25226</v>
      </c>
      <c r="D2224" s="590">
        <v>3486.16</v>
      </c>
    </row>
    <row r="2225" spans="1:4" ht="22.5" outlineLevel="1" x14ac:dyDescent="0.2">
      <c r="A2225" s="588">
        <v>170320</v>
      </c>
      <c r="B2225" s="142" t="s">
        <v>32535</v>
      </c>
      <c r="C2225" s="589" t="s">
        <v>25226</v>
      </c>
      <c r="D2225" s="590">
        <v>5078.6000000000004</v>
      </c>
    </row>
    <row r="2226" spans="1:4" x14ac:dyDescent="0.2">
      <c r="A2226" s="588">
        <v>170351</v>
      </c>
      <c r="B2226" s="142" t="s">
        <v>32536</v>
      </c>
      <c r="C2226" s="589" t="s">
        <v>15719</v>
      </c>
      <c r="D2226" s="590">
        <v>93.7</v>
      </c>
    </row>
    <row r="2227" spans="1:4" outlineLevel="1" x14ac:dyDescent="0.2">
      <c r="A2227" s="588">
        <v>170354</v>
      </c>
      <c r="B2227" s="142" t="s">
        <v>32537</v>
      </c>
      <c r="C2227" s="589" t="s">
        <v>15719</v>
      </c>
      <c r="D2227" s="590">
        <v>89.25</v>
      </c>
    </row>
    <row r="2228" spans="1:4" ht="22.5" x14ac:dyDescent="0.2">
      <c r="A2228" s="588">
        <v>170355</v>
      </c>
      <c r="B2228" s="142" t="s">
        <v>32538</v>
      </c>
      <c r="C2228" s="589" t="s">
        <v>25226</v>
      </c>
      <c r="D2228" s="590">
        <v>207.17</v>
      </c>
    </row>
    <row r="2229" spans="1:4" ht="22.5" outlineLevel="1" x14ac:dyDescent="0.2">
      <c r="A2229" s="588">
        <v>170356</v>
      </c>
      <c r="B2229" s="142" t="s">
        <v>32539</v>
      </c>
      <c r="C2229" s="589" t="s">
        <v>25226</v>
      </c>
      <c r="D2229" s="590">
        <v>383.65</v>
      </c>
    </row>
    <row r="2230" spans="1:4" ht="22.5" x14ac:dyDescent="0.2">
      <c r="A2230" s="588">
        <v>170357</v>
      </c>
      <c r="B2230" s="142" t="s">
        <v>32540</v>
      </c>
      <c r="C2230" s="589" t="s">
        <v>25226</v>
      </c>
      <c r="D2230" s="590">
        <v>511.54</v>
      </c>
    </row>
    <row r="2231" spans="1:4" ht="22.5" outlineLevel="1" x14ac:dyDescent="0.2">
      <c r="A2231" s="588">
        <v>170358</v>
      </c>
      <c r="B2231" s="142" t="s">
        <v>32541</v>
      </c>
      <c r="C2231" s="589" t="s">
        <v>25226</v>
      </c>
      <c r="D2231" s="590">
        <v>283.25</v>
      </c>
    </row>
    <row r="2232" spans="1:4" ht="22.5" outlineLevel="1" x14ac:dyDescent="0.2">
      <c r="A2232" s="588">
        <v>170359</v>
      </c>
      <c r="B2232" s="142" t="s">
        <v>32542</v>
      </c>
      <c r="C2232" s="589" t="s">
        <v>25226</v>
      </c>
      <c r="D2232" s="590">
        <v>217.39</v>
      </c>
    </row>
    <row r="2233" spans="1:4" outlineLevel="1" x14ac:dyDescent="0.2">
      <c r="A2233" s="588">
        <v>170360</v>
      </c>
      <c r="B2233" s="142" t="s">
        <v>32543</v>
      </c>
      <c r="C2233" s="589" t="s">
        <v>25226</v>
      </c>
      <c r="D2233" s="590">
        <v>2139.3200000000002</v>
      </c>
    </row>
    <row r="2234" spans="1:4" outlineLevel="1" x14ac:dyDescent="0.2">
      <c r="A2234" s="588">
        <v>170361</v>
      </c>
      <c r="B2234" s="142" t="s">
        <v>32544</v>
      </c>
      <c r="C2234" s="589" t="s">
        <v>25226</v>
      </c>
      <c r="D2234" s="590">
        <v>2456.71</v>
      </c>
    </row>
    <row r="2235" spans="1:4" ht="22.5" x14ac:dyDescent="0.2">
      <c r="A2235" s="588">
        <v>170363</v>
      </c>
      <c r="B2235" s="142" t="s">
        <v>32545</v>
      </c>
      <c r="C2235" s="589" t="s">
        <v>25226</v>
      </c>
      <c r="D2235" s="590">
        <v>4259.8500000000004</v>
      </c>
    </row>
    <row r="2236" spans="1:4" outlineLevel="1" x14ac:dyDescent="0.2">
      <c r="A2236" s="588">
        <v>170365</v>
      </c>
      <c r="B2236" s="142" t="s">
        <v>32546</v>
      </c>
      <c r="C2236" s="589" t="s">
        <v>15719</v>
      </c>
      <c r="D2236" s="590">
        <v>8.61</v>
      </c>
    </row>
    <row r="2237" spans="1:4" outlineLevel="1" x14ac:dyDescent="0.2">
      <c r="A2237" s="588">
        <v>170370</v>
      </c>
      <c r="B2237" s="142" t="s">
        <v>32547</v>
      </c>
      <c r="C2237" s="589" t="s">
        <v>15719</v>
      </c>
      <c r="D2237" s="590">
        <v>24.67</v>
      </c>
    </row>
    <row r="2238" spans="1:4" outlineLevel="1" x14ac:dyDescent="0.2">
      <c r="A2238" s="588">
        <v>170371</v>
      </c>
      <c r="B2238" s="142" t="s">
        <v>32548</v>
      </c>
      <c r="C2238" s="589" t="s">
        <v>15719</v>
      </c>
      <c r="D2238" s="590">
        <v>25.41</v>
      </c>
    </row>
    <row r="2239" spans="1:4" outlineLevel="1" x14ac:dyDescent="0.2">
      <c r="A2239" s="588">
        <v>170372</v>
      </c>
      <c r="B2239" s="142" t="s">
        <v>32549</v>
      </c>
      <c r="C2239" s="589" t="s">
        <v>15747</v>
      </c>
      <c r="D2239" s="590">
        <v>5.97</v>
      </c>
    </row>
    <row r="2240" spans="1:4" x14ac:dyDescent="0.2">
      <c r="A2240" s="588">
        <v>170373</v>
      </c>
      <c r="B2240" s="142" t="s">
        <v>32550</v>
      </c>
      <c r="C2240" s="589" t="s">
        <v>15747</v>
      </c>
      <c r="D2240" s="590">
        <v>6.79</v>
      </c>
    </row>
    <row r="2241" spans="1:4" ht="22.5" outlineLevel="1" x14ac:dyDescent="0.2">
      <c r="A2241" s="588">
        <v>170383</v>
      </c>
      <c r="B2241" s="142" t="s">
        <v>32551</v>
      </c>
      <c r="C2241" s="589" t="s">
        <v>25226</v>
      </c>
      <c r="D2241" s="590">
        <v>2580.48</v>
      </c>
    </row>
    <row r="2242" spans="1:4" ht="22.5" outlineLevel="1" x14ac:dyDescent="0.2">
      <c r="A2242" s="588">
        <v>170385</v>
      </c>
      <c r="B2242" s="142" t="s">
        <v>32552</v>
      </c>
      <c r="C2242" s="589" t="s">
        <v>25226</v>
      </c>
      <c r="D2242" s="590">
        <v>2609.0700000000002</v>
      </c>
    </row>
    <row r="2243" spans="1:4" outlineLevel="1" x14ac:dyDescent="0.2">
      <c r="A2243" s="588">
        <v>170389</v>
      </c>
      <c r="B2243" s="142" t="s">
        <v>32553</v>
      </c>
      <c r="C2243" s="589" t="s">
        <v>15719</v>
      </c>
      <c r="D2243" s="590">
        <v>142.38999999999999</v>
      </c>
    </row>
    <row r="2244" spans="1:4" outlineLevel="1" x14ac:dyDescent="0.2">
      <c r="A2244" s="588">
        <v>170390</v>
      </c>
      <c r="B2244" s="142" t="s">
        <v>32554</v>
      </c>
      <c r="C2244" s="589" t="s">
        <v>15719</v>
      </c>
      <c r="D2244" s="590">
        <v>144.97999999999999</v>
      </c>
    </row>
    <row r="2245" spans="1:4" x14ac:dyDescent="0.2">
      <c r="A2245" s="588">
        <v>170391</v>
      </c>
      <c r="B2245" s="142" t="s">
        <v>32555</v>
      </c>
      <c r="C2245" s="589" t="s">
        <v>15719</v>
      </c>
      <c r="D2245" s="590">
        <v>147.30000000000001</v>
      </c>
    </row>
    <row r="2246" spans="1:4" outlineLevel="1" x14ac:dyDescent="0.2">
      <c r="A2246" s="588">
        <v>170400</v>
      </c>
      <c r="B2246" s="142" t="s">
        <v>32556</v>
      </c>
      <c r="C2246" s="589" t="s">
        <v>19923</v>
      </c>
      <c r="D2246" s="590" t="s">
        <v>19923</v>
      </c>
    </row>
    <row r="2247" spans="1:4" outlineLevel="1" x14ac:dyDescent="0.2">
      <c r="A2247" s="588">
        <v>170401</v>
      </c>
      <c r="B2247" s="142" t="s">
        <v>32557</v>
      </c>
      <c r="C2247" s="589" t="s">
        <v>15719</v>
      </c>
      <c r="D2247" s="590">
        <v>10.66</v>
      </c>
    </row>
    <row r="2248" spans="1:4" ht="22.5" outlineLevel="1" x14ac:dyDescent="0.2">
      <c r="A2248" s="588">
        <v>170409</v>
      </c>
      <c r="B2248" s="142" t="s">
        <v>32558</v>
      </c>
      <c r="C2248" s="589" t="s">
        <v>15719</v>
      </c>
      <c r="D2248" s="590">
        <v>8.8800000000000008</v>
      </c>
    </row>
    <row r="2249" spans="1:4" outlineLevel="1" x14ac:dyDescent="0.2">
      <c r="A2249" s="588">
        <v>170410</v>
      </c>
      <c r="B2249" s="142" t="s">
        <v>32559</v>
      </c>
      <c r="C2249" s="589" t="s">
        <v>15719</v>
      </c>
      <c r="D2249" s="590">
        <v>13.32</v>
      </c>
    </row>
    <row r="2250" spans="1:4" x14ac:dyDescent="0.2">
      <c r="A2250" s="588">
        <v>170412</v>
      </c>
      <c r="B2250" s="142" t="s">
        <v>32560</v>
      </c>
      <c r="C2250" s="589" t="s">
        <v>15719</v>
      </c>
      <c r="D2250" s="590">
        <v>5.76</v>
      </c>
    </row>
    <row r="2251" spans="1:4" ht="22.5" outlineLevel="1" x14ac:dyDescent="0.2">
      <c r="A2251" s="588">
        <v>170413</v>
      </c>
      <c r="B2251" s="142" t="s">
        <v>32561</v>
      </c>
      <c r="C2251" s="589" t="s">
        <v>15719</v>
      </c>
      <c r="D2251" s="590">
        <v>8.3800000000000008</v>
      </c>
    </row>
    <row r="2252" spans="1:4" outlineLevel="1" x14ac:dyDescent="0.2">
      <c r="A2252" s="588">
        <v>170414</v>
      </c>
      <c r="B2252" s="142" t="s">
        <v>32562</v>
      </c>
      <c r="C2252" s="589" t="s">
        <v>15719</v>
      </c>
      <c r="D2252" s="590">
        <v>5.76</v>
      </c>
    </row>
    <row r="2253" spans="1:4" outlineLevel="1" x14ac:dyDescent="0.2">
      <c r="A2253" s="588">
        <v>170420</v>
      </c>
      <c r="B2253" s="142" t="s">
        <v>32563</v>
      </c>
      <c r="C2253" s="589" t="s">
        <v>25226</v>
      </c>
      <c r="D2253" s="590">
        <v>53.29</v>
      </c>
    </row>
    <row r="2254" spans="1:4" x14ac:dyDescent="0.2">
      <c r="A2254" s="588">
        <v>170421</v>
      </c>
      <c r="B2254" s="142" t="s">
        <v>32564</v>
      </c>
      <c r="C2254" s="589" t="s">
        <v>25226</v>
      </c>
      <c r="D2254" s="590">
        <v>142.1</v>
      </c>
    </row>
    <row r="2255" spans="1:4" outlineLevel="1" x14ac:dyDescent="0.2">
      <c r="A2255" s="588">
        <v>170422</v>
      </c>
      <c r="B2255" s="142" t="s">
        <v>32565</v>
      </c>
      <c r="C2255" s="589" t="s">
        <v>25226</v>
      </c>
      <c r="D2255" s="590">
        <v>319.72000000000003</v>
      </c>
    </row>
    <row r="2256" spans="1:4" outlineLevel="1" x14ac:dyDescent="0.2">
      <c r="A2256" s="588">
        <v>170425</v>
      </c>
      <c r="B2256" s="142" t="s">
        <v>32566</v>
      </c>
      <c r="C2256" s="589" t="s">
        <v>15747</v>
      </c>
      <c r="D2256" s="590">
        <v>2.66</v>
      </c>
    </row>
    <row r="2257" spans="1:4" outlineLevel="1" x14ac:dyDescent="0.2">
      <c r="A2257" s="588">
        <v>170430</v>
      </c>
      <c r="B2257" s="142" t="s">
        <v>24839</v>
      </c>
      <c r="C2257" s="589" t="s">
        <v>25226</v>
      </c>
      <c r="D2257" s="590">
        <v>5.33</v>
      </c>
    </row>
    <row r="2258" spans="1:4" outlineLevel="1" x14ac:dyDescent="0.2">
      <c r="A2258" s="588">
        <v>170431</v>
      </c>
      <c r="B2258" s="142" t="s">
        <v>32567</v>
      </c>
      <c r="C2258" s="589" t="s">
        <v>15679</v>
      </c>
      <c r="D2258" s="590">
        <v>145.24</v>
      </c>
    </row>
    <row r="2259" spans="1:4" x14ac:dyDescent="0.2">
      <c r="A2259" s="588">
        <v>170432</v>
      </c>
      <c r="B2259" s="142" t="s">
        <v>32568</v>
      </c>
      <c r="C2259" s="589" t="s">
        <v>32569</v>
      </c>
      <c r="D2259" s="590">
        <v>971.14</v>
      </c>
    </row>
    <row r="2260" spans="1:4" outlineLevel="1" x14ac:dyDescent="0.2">
      <c r="A2260" s="588">
        <v>170450</v>
      </c>
      <c r="B2260" s="142" t="s">
        <v>32570</v>
      </c>
      <c r="C2260" s="589" t="s">
        <v>15719</v>
      </c>
      <c r="D2260" s="590">
        <v>6.88</v>
      </c>
    </row>
    <row r="2261" spans="1:4" outlineLevel="1" x14ac:dyDescent="0.2">
      <c r="A2261" s="588">
        <v>170500</v>
      </c>
      <c r="B2261" s="142" t="s">
        <v>32571</v>
      </c>
      <c r="C2261" s="589" t="s">
        <v>19923</v>
      </c>
      <c r="D2261" s="590" t="s">
        <v>19923</v>
      </c>
    </row>
    <row r="2262" spans="1:4" outlineLevel="1" x14ac:dyDescent="0.2">
      <c r="A2262" s="588">
        <v>170501</v>
      </c>
      <c r="B2262" s="142" t="s">
        <v>32572</v>
      </c>
      <c r="C2262" s="589" t="s">
        <v>15719</v>
      </c>
      <c r="D2262" s="590">
        <v>303.18</v>
      </c>
    </row>
    <row r="2263" spans="1:4" outlineLevel="1" x14ac:dyDescent="0.2">
      <c r="A2263" s="588">
        <v>170502</v>
      </c>
      <c r="B2263" s="142" t="s">
        <v>32573</v>
      </c>
      <c r="C2263" s="589" t="s">
        <v>15719</v>
      </c>
      <c r="D2263" s="590">
        <v>279.02</v>
      </c>
    </row>
    <row r="2264" spans="1:4" x14ac:dyDescent="0.2">
      <c r="A2264" s="588">
        <v>170503</v>
      </c>
      <c r="B2264" s="142" t="s">
        <v>32574</v>
      </c>
      <c r="C2264" s="589" t="s">
        <v>15719</v>
      </c>
      <c r="D2264" s="590">
        <v>254.25</v>
      </c>
    </row>
    <row r="2265" spans="1:4" ht="22.5" outlineLevel="1" x14ac:dyDescent="0.2">
      <c r="A2265" s="588">
        <v>170505</v>
      </c>
      <c r="B2265" s="142" t="s">
        <v>32575</v>
      </c>
      <c r="C2265" s="589" t="s">
        <v>15719</v>
      </c>
      <c r="D2265" s="590">
        <v>156.78</v>
      </c>
    </row>
    <row r="2266" spans="1:4" ht="22.5" outlineLevel="1" x14ac:dyDescent="0.2">
      <c r="A2266" s="588">
        <v>170507</v>
      </c>
      <c r="B2266" s="142" t="s">
        <v>32576</v>
      </c>
      <c r="C2266" s="589" t="s">
        <v>15719</v>
      </c>
      <c r="D2266" s="590">
        <v>410.9</v>
      </c>
    </row>
    <row r="2267" spans="1:4" outlineLevel="1" x14ac:dyDescent="0.2">
      <c r="A2267" s="588">
        <v>170511</v>
      </c>
      <c r="B2267" s="142" t="s">
        <v>32577</v>
      </c>
      <c r="C2267" s="589" t="s">
        <v>25226</v>
      </c>
      <c r="D2267" s="590">
        <v>37.06</v>
      </c>
    </row>
    <row r="2268" spans="1:4" outlineLevel="1" x14ac:dyDescent="0.2">
      <c r="A2268" s="588">
        <v>170512</v>
      </c>
      <c r="B2268" s="142" t="s">
        <v>32578</v>
      </c>
      <c r="C2268" s="589" t="s">
        <v>25226</v>
      </c>
      <c r="D2268" s="590">
        <v>35.5</v>
      </c>
    </row>
    <row r="2269" spans="1:4" x14ac:dyDescent="0.2">
      <c r="A2269" s="588">
        <v>170516</v>
      </c>
      <c r="B2269" s="142" t="s">
        <v>32579</v>
      </c>
      <c r="C2269" s="589" t="s">
        <v>15747</v>
      </c>
      <c r="D2269" s="590">
        <v>241.19</v>
      </c>
    </row>
    <row r="2270" spans="1:4" outlineLevel="1" x14ac:dyDescent="0.2">
      <c r="A2270" s="588">
        <v>170517</v>
      </c>
      <c r="B2270" s="142" t="s">
        <v>32580</v>
      </c>
      <c r="C2270" s="589" t="s">
        <v>15747</v>
      </c>
      <c r="D2270" s="590">
        <v>177.15</v>
      </c>
    </row>
    <row r="2271" spans="1:4" ht="22.5" outlineLevel="1" x14ac:dyDescent="0.2">
      <c r="A2271" s="588">
        <v>170520</v>
      </c>
      <c r="B2271" s="142" t="s">
        <v>32581</v>
      </c>
      <c r="C2271" s="589" t="s">
        <v>25226</v>
      </c>
      <c r="D2271" s="590">
        <v>166.32</v>
      </c>
    </row>
    <row r="2272" spans="1:4" ht="22.5" outlineLevel="1" x14ac:dyDescent="0.2">
      <c r="A2272" s="588">
        <v>170521</v>
      </c>
      <c r="B2272" s="142" t="s">
        <v>32582</v>
      </c>
      <c r="C2272" s="589" t="s">
        <v>25226</v>
      </c>
      <c r="D2272" s="590">
        <v>200.53</v>
      </c>
    </row>
    <row r="2273" spans="1:4" ht="22.5" outlineLevel="1" x14ac:dyDescent="0.2">
      <c r="A2273" s="588">
        <v>170522</v>
      </c>
      <c r="B2273" s="142" t="s">
        <v>32583</v>
      </c>
      <c r="C2273" s="589" t="s">
        <v>25226</v>
      </c>
      <c r="D2273" s="590">
        <v>204.09</v>
      </c>
    </row>
    <row r="2274" spans="1:4" ht="22.5" x14ac:dyDescent="0.2">
      <c r="A2274" s="588">
        <v>170523</v>
      </c>
      <c r="B2274" s="142" t="s">
        <v>32584</v>
      </c>
      <c r="C2274" s="589" t="s">
        <v>25226</v>
      </c>
      <c r="D2274" s="590">
        <v>285.64</v>
      </c>
    </row>
    <row r="2275" spans="1:4" outlineLevel="1" x14ac:dyDescent="0.2">
      <c r="A2275" s="588">
        <v>170524</v>
      </c>
      <c r="B2275" s="142" t="s">
        <v>32585</v>
      </c>
      <c r="C2275" s="589" t="s">
        <v>15747</v>
      </c>
      <c r="D2275" s="590">
        <v>57.91</v>
      </c>
    </row>
    <row r="2276" spans="1:4" outlineLevel="1" x14ac:dyDescent="0.2">
      <c r="A2276" s="588">
        <v>170525</v>
      </c>
      <c r="B2276" s="142" t="s">
        <v>32586</v>
      </c>
      <c r="C2276" s="589" t="s">
        <v>15747</v>
      </c>
      <c r="D2276" s="590">
        <v>319.44</v>
      </c>
    </row>
    <row r="2277" spans="1:4" outlineLevel="1" x14ac:dyDescent="0.2">
      <c r="A2277" s="588">
        <v>170526</v>
      </c>
      <c r="B2277" s="142" t="s">
        <v>32587</v>
      </c>
      <c r="C2277" s="589" t="s">
        <v>25226</v>
      </c>
      <c r="D2277" s="590">
        <v>27.99</v>
      </c>
    </row>
    <row r="2278" spans="1:4" outlineLevel="1" x14ac:dyDescent="0.2">
      <c r="A2278" s="588">
        <v>170527</v>
      </c>
      <c r="B2278" s="142" t="s">
        <v>32588</v>
      </c>
      <c r="C2278" s="589" t="s">
        <v>25226</v>
      </c>
      <c r="D2278" s="590">
        <v>469.22</v>
      </c>
    </row>
    <row r="2279" spans="1:4" x14ac:dyDescent="0.2">
      <c r="A2279" s="588">
        <v>170533</v>
      </c>
      <c r="B2279" s="142" t="s">
        <v>32589</v>
      </c>
      <c r="C2279" s="589" t="s">
        <v>15719</v>
      </c>
      <c r="D2279" s="590">
        <v>227.81</v>
      </c>
    </row>
    <row r="2280" spans="1:4" outlineLevel="1" x14ac:dyDescent="0.2">
      <c r="A2280" s="588">
        <v>170535</v>
      </c>
      <c r="B2280" s="142" t="s">
        <v>32590</v>
      </c>
      <c r="C2280" s="589" t="s">
        <v>15719</v>
      </c>
      <c r="D2280" s="590">
        <v>186.84</v>
      </c>
    </row>
    <row r="2281" spans="1:4" outlineLevel="1" x14ac:dyDescent="0.2">
      <c r="A2281" s="588">
        <v>170540</v>
      </c>
      <c r="B2281" s="142" t="s">
        <v>32591</v>
      </c>
      <c r="C2281" s="589" t="s">
        <v>15747</v>
      </c>
      <c r="D2281" s="590">
        <v>143.9</v>
      </c>
    </row>
    <row r="2282" spans="1:4" outlineLevel="1" x14ac:dyDescent="0.2">
      <c r="A2282" s="588">
        <v>170541</v>
      </c>
      <c r="B2282" s="142" t="s">
        <v>32592</v>
      </c>
      <c r="C2282" s="589" t="s">
        <v>15747</v>
      </c>
      <c r="D2282" s="590">
        <v>36.28</v>
      </c>
    </row>
    <row r="2283" spans="1:4" outlineLevel="1" x14ac:dyDescent="0.2">
      <c r="A2283" s="588">
        <v>170551</v>
      </c>
      <c r="B2283" s="142" t="s">
        <v>32593</v>
      </c>
      <c r="C2283" s="589" t="s">
        <v>15747</v>
      </c>
      <c r="D2283" s="590">
        <v>142.27000000000001</v>
      </c>
    </row>
    <row r="2284" spans="1:4" x14ac:dyDescent="0.2">
      <c r="A2284" s="588">
        <v>170552</v>
      </c>
      <c r="B2284" s="142" t="s">
        <v>32594</v>
      </c>
      <c r="C2284" s="589" t="s">
        <v>15747</v>
      </c>
      <c r="D2284" s="590">
        <v>296.61</v>
      </c>
    </row>
    <row r="2285" spans="1:4" outlineLevel="1" x14ac:dyDescent="0.2">
      <c r="A2285" s="588">
        <v>170553</v>
      </c>
      <c r="B2285" s="142" t="s">
        <v>32595</v>
      </c>
      <c r="C2285" s="589" t="s">
        <v>15747</v>
      </c>
      <c r="D2285" s="590">
        <v>125.26</v>
      </c>
    </row>
    <row r="2286" spans="1:4" outlineLevel="1" x14ac:dyDescent="0.2">
      <c r="A2286" s="588">
        <v>170561</v>
      </c>
      <c r="B2286" s="142" t="s">
        <v>32596</v>
      </c>
      <c r="C2286" s="589" t="s">
        <v>25226</v>
      </c>
      <c r="D2286" s="590">
        <v>545.20000000000005</v>
      </c>
    </row>
    <row r="2287" spans="1:4" outlineLevel="1" x14ac:dyDescent="0.2">
      <c r="A2287" s="588">
        <v>170575</v>
      </c>
      <c r="B2287" s="142" t="s">
        <v>32597</v>
      </c>
      <c r="C2287" s="589" t="s">
        <v>25226</v>
      </c>
      <c r="D2287" s="590">
        <v>830.48</v>
      </c>
    </row>
    <row r="2288" spans="1:4" outlineLevel="1" x14ac:dyDescent="0.2">
      <c r="A2288" s="588">
        <v>170580</v>
      </c>
      <c r="B2288" s="142" t="s">
        <v>32598</v>
      </c>
      <c r="C2288" s="589" t="s">
        <v>25226</v>
      </c>
      <c r="D2288" s="590">
        <v>2112.69</v>
      </c>
    </row>
    <row r="2289" spans="1:4" x14ac:dyDescent="0.2">
      <c r="A2289" s="588">
        <v>170590</v>
      </c>
      <c r="B2289" s="142" t="s">
        <v>32599</v>
      </c>
      <c r="C2289" s="589" t="s">
        <v>25226</v>
      </c>
      <c r="D2289" s="590">
        <v>908.54</v>
      </c>
    </row>
    <row r="2290" spans="1:4" outlineLevel="1" x14ac:dyDescent="0.2">
      <c r="A2290" s="588">
        <v>170591</v>
      </c>
      <c r="B2290" s="142" t="s">
        <v>32600</v>
      </c>
      <c r="C2290" s="589" t="s">
        <v>25226</v>
      </c>
      <c r="D2290" s="590">
        <v>1107.27</v>
      </c>
    </row>
    <row r="2291" spans="1:4" outlineLevel="1" x14ac:dyDescent="0.2">
      <c r="A2291" s="588">
        <v>170592</v>
      </c>
      <c r="B2291" s="142" t="s">
        <v>32601</v>
      </c>
      <c r="C2291" s="589" t="s">
        <v>25226</v>
      </c>
      <c r="D2291" s="590">
        <v>491.17</v>
      </c>
    </row>
    <row r="2292" spans="1:4" outlineLevel="1" x14ac:dyDescent="0.2">
      <c r="A2292" s="588">
        <v>170593</v>
      </c>
      <c r="B2292" s="142" t="s">
        <v>32602</v>
      </c>
      <c r="C2292" s="589" t="s">
        <v>25226</v>
      </c>
      <c r="D2292" s="590">
        <v>43.57</v>
      </c>
    </row>
    <row r="2293" spans="1:4" outlineLevel="1" x14ac:dyDescent="0.2">
      <c r="A2293" s="588">
        <v>170594</v>
      </c>
      <c r="B2293" s="142" t="s">
        <v>32603</v>
      </c>
      <c r="C2293" s="589" t="s">
        <v>25226</v>
      </c>
      <c r="D2293" s="590">
        <v>80.16</v>
      </c>
    </row>
    <row r="2294" spans="1:4" x14ac:dyDescent="0.2">
      <c r="A2294" s="588">
        <v>170595</v>
      </c>
      <c r="B2294" s="142" t="s">
        <v>32604</v>
      </c>
      <c r="C2294" s="589" t="s">
        <v>25226</v>
      </c>
      <c r="D2294" s="590">
        <v>17.760000000000002</v>
      </c>
    </row>
    <row r="2295" spans="1:4" outlineLevel="1" x14ac:dyDescent="0.2">
      <c r="A2295" s="588">
        <v>170596</v>
      </c>
      <c r="B2295" s="142" t="s">
        <v>32605</v>
      </c>
      <c r="C2295" s="589" t="s">
        <v>25226</v>
      </c>
      <c r="D2295" s="590">
        <v>19.329999999999998</v>
      </c>
    </row>
    <row r="2296" spans="1:4" outlineLevel="1" x14ac:dyDescent="0.2">
      <c r="A2296" s="588">
        <v>170597</v>
      </c>
      <c r="B2296" s="142" t="s">
        <v>32606</v>
      </c>
      <c r="C2296" s="589" t="s">
        <v>25226</v>
      </c>
      <c r="D2296" s="590">
        <v>26.03</v>
      </c>
    </row>
    <row r="2297" spans="1:4" outlineLevel="1" x14ac:dyDescent="0.2">
      <c r="A2297" s="588">
        <v>170598</v>
      </c>
      <c r="B2297" s="142" t="s">
        <v>32607</v>
      </c>
      <c r="C2297" s="589" t="s">
        <v>25226</v>
      </c>
      <c r="D2297" s="590">
        <v>5.15</v>
      </c>
    </row>
    <row r="2298" spans="1:4" outlineLevel="1" x14ac:dyDescent="0.2">
      <c r="A2298" s="588">
        <v>171000</v>
      </c>
      <c r="B2298" s="142" t="s">
        <v>32608</v>
      </c>
      <c r="C2298" s="589" t="s">
        <v>19923</v>
      </c>
      <c r="D2298" s="590" t="s">
        <v>19923</v>
      </c>
    </row>
    <row r="2299" spans="1:4" x14ac:dyDescent="0.2">
      <c r="A2299" s="588">
        <v>171001</v>
      </c>
      <c r="B2299" s="142" t="s">
        <v>32609</v>
      </c>
      <c r="C2299" s="589" t="s">
        <v>25226</v>
      </c>
      <c r="D2299" s="590">
        <v>96565.29</v>
      </c>
    </row>
    <row r="2300" spans="1:4" outlineLevel="1" x14ac:dyDescent="0.2">
      <c r="A2300" s="588">
        <v>171002</v>
      </c>
      <c r="B2300" s="142" t="s">
        <v>32610</v>
      </c>
      <c r="C2300" s="589" t="s">
        <v>25226</v>
      </c>
      <c r="D2300" s="590">
        <v>98429.65</v>
      </c>
    </row>
    <row r="2301" spans="1:4" outlineLevel="1" x14ac:dyDescent="0.2">
      <c r="A2301" s="588">
        <v>171003</v>
      </c>
      <c r="B2301" s="142" t="s">
        <v>32611</v>
      </c>
      <c r="C2301" s="589" t="s">
        <v>25226</v>
      </c>
      <c r="D2301" s="590">
        <v>100600.71</v>
      </c>
    </row>
    <row r="2302" spans="1:4" outlineLevel="1" x14ac:dyDescent="0.2">
      <c r="A2302" s="588">
        <v>171004</v>
      </c>
      <c r="B2302" s="142" t="s">
        <v>32612</v>
      </c>
      <c r="C2302" s="589" t="s">
        <v>25226</v>
      </c>
      <c r="D2302" s="590">
        <v>111641.73</v>
      </c>
    </row>
    <row r="2303" spans="1:4" outlineLevel="1" x14ac:dyDescent="0.2">
      <c r="A2303" s="588">
        <v>171011</v>
      </c>
      <c r="B2303" s="142" t="s">
        <v>32613</v>
      </c>
      <c r="C2303" s="589" t="s">
        <v>25226</v>
      </c>
      <c r="D2303" s="590">
        <v>1132.51</v>
      </c>
    </row>
    <row r="2304" spans="1:4" x14ac:dyDescent="0.2">
      <c r="A2304" s="588">
        <v>171012</v>
      </c>
      <c r="B2304" s="142" t="s">
        <v>32614</v>
      </c>
      <c r="C2304" s="589" t="s">
        <v>25226</v>
      </c>
      <c r="D2304" s="590">
        <v>1477.41</v>
      </c>
    </row>
    <row r="2305" spans="1:4" outlineLevel="1" x14ac:dyDescent="0.2">
      <c r="A2305" s="588">
        <v>171017</v>
      </c>
      <c r="B2305" s="142" t="s">
        <v>32615</v>
      </c>
      <c r="C2305" s="589" t="s">
        <v>25226</v>
      </c>
      <c r="D2305" s="590">
        <v>117.32</v>
      </c>
    </row>
    <row r="2306" spans="1:4" outlineLevel="1" x14ac:dyDescent="0.2">
      <c r="A2306" s="588">
        <v>171018</v>
      </c>
      <c r="B2306" s="142" t="s">
        <v>32616</v>
      </c>
      <c r="C2306" s="589" t="s">
        <v>15747</v>
      </c>
      <c r="D2306" s="590">
        <v>186.03</v>
      </c>
    </row>
    <row r="2307" spans="1:4" ht="22.5" outlineLevel="1" x14ac:dyDescent="0.2">
      <c r="A2307" s="588">
        <v>171019</v>
      </c>
      <c r="B2307" s="142" t="s">
        <v>32617</v>
      </c>
      <c r="C2307" s="589" t="s">
        <v>25226</v>
      </c>
      <c r="D2307" s="590">
        <v>187.39</v>
      </c>
    </row>
    <row r="2308" spans="1:4" outlineLevel="1" x14ac:dyDescent="0.2">
      <c r="A2308" s="588">
        <v>171025</v>
      </c>
      <c r="B2308" s="142" t="s">
        <v>32618</v>
      </c>
      <c r="C2308" s="589" t="s">
        <v>25226</v>
      </c>
      <c r="D2308" s="590">
        <v>890.86</v>
      </c>
    </row>
    <row r="2309" spans="1:4" x14ac:dyDescent="0.2">
      <c r="A2309" s="588">
        <v>171031</v>
      </c>
      <c r="B2309" s="142" t="s">
        <v>32619</v>
      </c>
      <c r="C2309" s="589" t="s">
        <v>25226</v>
      </c>
      <c r="D2309" s="590">
        <v>1424.58</v>
      </c>
    </row>
    <row r="2310" spans="1:4" outlineLevel="1" x14ac:dyDescent="0.2">
      <c r="A2310" s="588">
        <v>171032</v>
      </c>
      <c r="B2310" s="142" t="s">
        <v>32620</v>
      </c>
      <c r="C2310" s="589" t="s">
        <v>25226</v>
      </c>
      <c r="D2310" s="590">
        <v>1856.68</v>
      </c>
    </row>
    <row r="2311" spans="1:4" outlineLevel="1" x14ac:dyDescent="0.2">
      <c r="A2311" s="588">
        <v>171070</v>
      </c>
      <c r="B2311" s="142" t="s">
        <v>32621</v>
      </c>
      <c r="C2311" s="589" t="s">
        <v>25226</v>
      </c>
      <c r="D2311" s="590">
        <v>18445.88</v>
      </c>
    </row>
    <row r="2312" spans="1:4" outlineLevel="1" x14ac:dyDescent="0.2">
      <c r="A2312" s="588">
        <v>171071</v>
      </c>
      <c r="B2312" s="142" t="s">
        <v>32622</v>
      </c>
      <c r="C2312" s="589" t="s">
        <v>25226</v>
      </c>
      <c r="D2312" s="590">
        <v>439.38</v>
      </c>
    </row>
    <row r="2313" spans="1:4" outlineLevel="1" x14ac:dyDescent="0.2">
      <c r="A2313" s="588">
        <v>171073</v>
      </c>
      <c r="B2313" s="142" t="s">
        <v>32623</v>
      </c>
      <c r="C2313" s="589" t="s">
        <v>25226</v>
      </c>
      <c r="D2313" s="590">
        <v>1000.59</v>
      </c>
    </row>
    <row r="2314" spans="1:4" x14ac:dyDescent="0.2">
      <c r="A2314" s="588">
        <v>171074</v>
      </c>
      <c r="B2314" s="142" t="s">
        <v>32624</v>
      </c>
      <c r="C2314" s="589" t="s">
        <v>25226</v>
      </c>
      <c r="D2314" s="590">
        <v>60.16</v>
      </c>
    </row>
    <row r="2315" spans="1:4" outlineLevel="1" x14ac:dyDescent="0.2">
      <c r="A2315" s="588">
        <v>171075</v>
      </c>
      <c r="B2315" s="142" t="s">
        <v>32625</v>
      </c>
      <c r="C2315" s="589" t="s">
        <v>25226</v>
      </c>
      <c r="D2315" s="590">
        <v>209.89</v>
      </c>
    </row>
    <row r="2316" spans="1:4" outlineLevel="1" x14ac:dyDescent="0.2">
      <c r="A2316" s="588">
        <v>171076</v>
      </c>
      <c r="B2316" s="142" t="s">
        <v>32626</v>
      </c>
      <c r="C2316" s="589" t="s">
        <v>25226</v>
      </c>
      <c r="D2316" s="590">
        <v>470.11</v>
      </c>
    </row>
    <row r="2317" spans="1:4" outlineLevel="1" x14ac:dyDescent="0.2">
      <c r="A2317" s="588">
        <v>173000</v>
      </c>
      <c r="B2317" s="142" t="s">
        <v>32627</v>
      </c>
      <c r="C2317" s="589" t="s">
        <v>19923</v>
      </c>
      <c r="D2317" s="590" t="s">
        <v>19923</v>
      </c>
    </row>
    <row r="2318" spans="1:4" outlineLevel="1" x14ac:dyDescent="0.2">
      <c r="A2318" s="588">
        <v>173001</v>
      </c>
      <c r="B2318" s="142" t="s">
        <v>32628</v>
      </c>
      <c r="C2318" s="589" t="s">
        <v>25226</v>
      </c>
      <c r="D2318" s="590">
        <v>2017.74</v>
      </c>
    </row>
    <row r="2319" spans="1:4" x14ac:dyDescent="0.2">
      <c r="A2319" s="588">
        <v>173002</v>
      </c>
      <c r="B2319" s="142" t="s">
        <v>20525</v>
      </c>
      <c r="C2319" s="589" t="s">
        <v>15719</v>
      </c>
      <c r="D2319" s="590">
        <v>206.07</v>
      </c>
    </row>
    <row r="2320" spans="1:4" outlineLevel="1" x14ac:dyDescent="0.2">
      <c r="A2320" s="588">
        <v>174000</v>
      </c>
      <c r="B2320" s="142" t="s">
        <v>32629</v>
      </c>
      <c r="C2320" s="589" t="s">
        <v>19923</v>
      </c>
      <c r="D2320" s="590" t="s">
        <v>19923</v>
      </c>
    </row>
    <row r="2321" spans="1:4" ht="22.5" outlineLevel="1" x14ac:dyDescent="0.2">
      <c r="A2321" s="588">
        <v>174001</v>
      </c>
      <c r="B2321" s="142" t="s">
        <v>32630</v>
      </c>
      <c r="C2321" s="589" t="s">
        <v>15719</v>
      </c>
      <c r="D2321" s="590">
        <v>824.17</v>
      </c>
    </row>
    <row r="2322" spans="1:4" ht="22.5" outlineLevel="1" x14ac:dyDescent="0.2">
      <c r="A2322" s="588">
        <v>174002</v>
      </c>
      <c r="B2322" s="142" t="s">
        <v>32631</v>
      </c>
      <c r="C2322" s="589" t="s">
        <v>15719</v>
      </c>
      <c r="D2322" s="590">
        <v>482.16</v>
      </c>
    </row>
    <row r="2323" spans="1:4" ht="22.5" outlineLevel="1" x14ac:dyDescent="0.2">
      <c r="A2323" s="588">
        <v>174003</v>
      </c>
      <c r="B2323" s="142" t="s">
        <v>32632</v>
      </c>
      <c r="C2323" s="589" t="s">
        <v>8346</v>
      </c>
      <c r="D2323" s="590">
        <v>4.7</v>
      </c>
    </row>
    <row r="2324" spans="1:4" ht="22.5" x14ac:dyDescent="0.2">
      <c r="A2324" s="588">
        <v>174005</v>
      </c>
      <c r="B2324" s="142" t="s">
        <v>32633</v>
      </c>
      <c r="C2324" s="589" t="s">
        <v>8346</v>
      </c>
      <c r="D2324" s="590">
        <v>9.34</v>
      </c>
    </row>
    <row r="2325" spans="1:4" ht="22.5" outlineLevel="1" x14ac:dyDescent="0.2">
      <c r="A2325" s="588">
        <v>174006</v>
      </c>
      <c r="B2325" s="142" t="s">
        <v>32634</v>
      </c>
      <c r="C2325" s="589" t="s">
        <v>25226</v>
      </c>
      <c r="D2325" s="590">
        <v>732.89</v>
      </c>
    </row>
    <row r="2326" spans="1:4" ht="22.5" outlineLevel="1" x14ac:dyDescent="0.2">
      <c r="A2326" s="588">
        <v>174007</v>
      </c>
      <c r="B2326" s="142" t="s">
        <v>32635</v>
      </c>
      <c r="C2326" s="589" t="s">
        <v>8346</v>
      </c>
      <c r="D2326" s="590">
        <v>3.27</v>
      </c>
    </row>
    <row r="2327" spans="1:4" ht="22.5" outlineLevel="1" x14ac:dyDescent="0.2">
      <c r="A2327" s="588">
        <v>174008</v>
      </c>
      <c r="B2327" s="142" t="s">
        <v>32636</v>
      </c>
      <c r="C2327" s="589" t="s">
        <v>8346</v>
      </c>
      <c r="D2327" s="590">
        <v>7.38</v>
      </c>
    </row>
    <row r="2328" spans="1:4" ht="22.5" outlineLevel="1" x14ac:dyDescent="0.2">
      <c r="A2328" s="588">
        <v>174010</v>
      </c>
      <c r="B2328" s="142" t="s">
        <v>32637</v>
      </c>
      <c r="C2328" s="589" t="s">
        <v>25226</v>
      </c>
      <c r="D2328" s="590">
        <v>1157.3499999999999</v>
      </c>
    </row>
    <row r="2329" spans="1:4" ht="22.5" x14ac:dyDescent="0.2">
      <c r="A2329" s="588">
        <v>174011</v>
      </c>
      <c r="B2329" s="142" t="s">
        <v>32638</v>
      </c>
      <c r="C2329" s="589" t="s">
        <v>25226</v>
      </c>
      <c r="D2329" s="590">
        <v>672.34</v>
      </c>
    </row>
    <row r="2330" spans="1:4" ht="22.5" outlineLevel="1" x14ac:dyDescent="0.2">
      <c r="A2330" s="588">
        <v>174013</v>
      </c>
      <c r="B2330" s="142" t="s">
        <v>32639</v>
      </c>
      <c r="C2330" s="589" t="s">
        <v>15719</v>
      </c>
      <c r="D2330" s="590">
        <v>133.88</v>
      </c>
    </row>
    <row r="2331" spans="1:4" outlineLevel="1" x14ac:dyDescent="0.2">
      <c r="A2331" s="588">
        <v>174501</v>
      </c>
      <c r="B2331" s="142" t="s">
        <v>20502</v>
      </c>
      <c r="C2331" s="589" t="s">
        <v>32941</v>
      </c>
      <c r="D2331" s="590">
        <v>6.71</v>
      </c>
    </row>
    <row r="2332" spans="1:4" outlineLevel="1" x14ac:dyDescent="0.2">
      <c r="A2332" s="588">
        <v>174502</v>
      </c>
      <c r="B2332" s="142" t="s">
        <v>20503</v>
      </c>
      <c r="C2332" s="589" t="s">
        <v>15679</v>
      </c>
      <c r="D2332" s="590">
        <v>5.93</v>
      </c>
    </row>
    <row r="2333" spans="1:4" outlineLevel="1" x14ac:dyDescent="0.2">
      <c r="A2333" s="588">
        <v>175000</v>
      </c>
      <c r="B2333" s="142" t="s">
        <v>30578</v>
      </c>
      <c r="C2333" s="589" t="s">
        <v>19923</v>
      </c>
      <c r="D2333" s="590" t="s">
        <v>19923</v>
      </c>
    </row>
    <row r="2334" spans="1:4" x14ac:dyDescent="0.2">
      <c r="A2334" s="588">
        <v>175001</v>
      </c>
      <c r="B2334" s="142" t="s">
        <v>32641</v>
      </c>
      <c r="C2334" s="589" t="s">
        <v>15747</v>
      </c>
      <c r="D2334" s="590">
        <v>44.41</v>
      </c>
    </row>
    <row r="2335" spans="1:4" outlineLevel="1" x14ac:dyDescent="0.2">
      <c r="A2335" s="588">
        <v>175015</v>
      </c>
      <c r="B2335" s="142" t="s">
        <v>32642</v>
      </c>
      <c r="C2335" s="589" t="s">
        <v>15719</v>
      </c>
      <c r="D2335" s="590">
        <v>1.98</v>
      </c>
    </row>
    <row r="2336" spans="1:4" outlineLevel="1" x14ac:dyDescent="0.2">
      <c r="A2336" s="588">
        <v>175020</v>
      </c>
      <c r="B2336" s="142" t="s">
        <v>21346</v>
      </c>
      <c r="C2336" s="589" t="s">
        <v>15679</v>
      </c>
      <c r="D2336" s="590">
        <v>195.39</v>
      </c>
    </row>
    <row r="2337" spans="1:4" outlineLevel="1" x14ac:dyDescent="0.2">
      <c r="A2337" s="588">
        <v>175021</v>
      </c>
      <c r="B2337" s="142" t="s">
        <v>21347</v>
      </c>
      <c r="C2337" s="589" t="s">
        <v>15679</v>
      </c>
      <c r="D2337" s="590">
        <v>355.25</v>
      </c>
    </row>
    <row r="2338" spans="1:4" outlineLevel="1" x14ac:dyDescent="0.2">
      <c r="A2338" s="588">
        <v>175022</v>
      </c>
      <c r="B2338" s="142" t="s">
        <v>30580</v>
      </c>
      <c r="C2338" s="589" t="s">
        <v>15679</v>
      </c>
      <c r="D2338" s="590">
        <v>137.69</v>
      </c>
    </row>
    <row r="2339" spans="1:4" x14ac:dyDescent="0.2">
      <c r="A2339" s="588">
        <v>175023</v>
      </c>
      <c r="B2339" s="142" t="s">
        <v>30581</v>
      </c>
      <c r="C2339" s="589" t="s">
        <v>15679</v>
      </c>
      <c r="D2339" s="590">
        <v>275.37</v>
      </c>
    </row>
    <row r="2340" spans="1:4" ht="22.5" outlineLevel="1" x14ac:dyDescent="0.2">
      <c r="A2340" s="588">
        <v>175025</v>
      </c>
      <c r="B2340" s="142" t="s">
        <v>32643</v>
      </c>
      <c r="C2340" s="589" t="s">
        <v>15719</v>
      </c>
      <c r="D2340" s="590">
        <v>10.66</v>
      </c>
    </row>
    <row r="2341" spans="1:4" outlineLevel="1" x14ac:dyDescent="0.2">
      <c r="A2341" s="588">
        <v>175030</v>
      </c>
      <c r="B2341" s="142" t="s">
        <v>32644</v>
      </c>
      <c r="C2341" s="589" t="s">
        <v>15719</v>
      </c>
      <c r="D2341" s="590">
        <v>8.8800000000000008</v>
      </c>
    </row>
    <row r="2342" spans="1:4" outlineLevel="1" x14ac:dyDescent="0.2">
      <c r="A2342" s="588">
        <v>175040</v>
      </c>
      <c r="B2342" s="142" t="s">
        <v>32645</v>
      </c>
      <c r="C2342" s="589" t="s">
        <v>15719</v>
      </c>
      <c r="D2342" s="590">
        <v>26.64</v>
      </c>
    </row>
    <row r="2343" spans="1:4" x14ac:dyDescent="0.2">
      <c r="A2343" s="588">
        <v>175045</v>
      </c>
      <c r="B2343" s="142" t="s">
        <v>32646</v>
      </c>
      <c r="C2343" s="589" t="s">
        <v>15747</v>
      </c>
      <c r="D2343" s="590">
        <v>7.1</v>
      </c>
    </row>
    <row r="2344" spans="1:4" outlineLevel="1" x14ac:dyDescent="0.2">
      <c r="A2344" s="588">
        <v>175048</v>
      </c>
      <c r="B2344" s="142" t="s">
        <v>32647</v>
      </c>
      <c r="C2344" s="589" t="s">
        <v>15747</v>
      </c>
      <c r="D2344" s="590">
        <v>10.66</v>
      </c>
    </row>
    <row r="2345" spans="1:4" outlineLevel="1" x14ac:dyDescent="0.2">
      <c r="A2345" s="588">
        <v>176000</v>
      </c>
      <c r="B2345" s="142" t="s">
        <v>30703</v>
      </c>
      <c r="C2345" s="589" t="s">
        <v>19923</v>
      </c>
      <c r="D2345" s="590" t="s">
        <v>19923</v>
      </c>
    </row>
    <row r="2346" spans="1:4" outlineLevel="1" x14ac:dyDescent="0.2">
      <c r="A2346" s="588">
        <v>176005</v>
      </c>
      <c r="B2346" s="142" t="s">
        <v>32648</v>
      </c>
      <c r="C2346" s="589" t="s">
        <v>15747</v>
      </c>
      <c r="D2346" s="590">
        <v>8.8800000000000008</v>
      </c>
    </row>
    <row r="2347" spans="1:4" outlineLevel="1" x14ac:dyDescent="0.2">
      <c r="A2347" s="588">
        <v>176030</v>
      </c>
      <c r="B2347" s="142" t="s">
        <v>32649</v>
      </c>
      <c r="C2347" s="589" t="s">
        <v>15719</v>
      </c>
      <c r="D2347" s="590">
        <v>12.43</v>
      </c>
    </row>
    <row r="2348" spans="1:4" x14ac:dyDescent="0.2">
      <c r="A2348" s="588">
        <v>176032</v>
      </c>
      <c r="B2348" s="142" t="s">
        <v>32650</v>
      </c>
      <c r="C2348" s="589" t="s">
        <v>15719</v>
      </c>
      <c r="D2348" s="590">
        <v>23.09</v>
      </c>
    </row>
    <row r="2349" spans="1:4" outlineLevel="1" x14ac:dyDescent="0.2">
      <c r="A2349" s="588">
        <v>176035</v>
      </c>
      <c r="B2349" s="142" t="s">
        <v>32651</v>
      </c>
      <c r="C2349" s="589" t="s">
        <v>15719</v>
      </c>
      <c r="D2349" s="590">
        <v>10.66</v>
      </c>
    </row>
    <row r="2350" spans="1:4" outlineLevel="1" x14ac:dyDescent="0.2">
      <c r="A2350" s="588">
        <v>176038</v>
      </c>
      <c r="B2350" s="142" t="s">
        <v>32652</v>
      </c>
      <c r="C2350" s="589" t="s">
        <v>15719</v>
      </c>
      <c r="D2350" s="590">
        <v>10.66</v>
      </c>
    </row>
    <row r="2351" spans="1:4" outlineLevel="1" x14ac:dyDescent="0.2">
      <c r="A2351" s="588">
        <v>176045</v>
      </c>
      <c r="B2351" s="142" t="s">
        <v>32653</v>
      </c>
      <c r="C2351" s="589" t="s">
        <v>15747</v>
      </c>
      <c r="D2351" s="590">
        <v>8.8800000000000008</v>
      </c>
    </row>
    <row r="2352" spans="1:4" outlineLevel="1" x14ac:dyDescent="0.2">
      <c r="A2352" s="588">
        <v>176050</v>
      </c>
      <c r="B2352" s="142" t="s">
        <v>32654</v>
      </c>
      <c r="C2352" s="589" t="s">
        <v>25226</v>
      </c>
      <c r="D2352" s="590">
        <v>43.34</v>
      </c>
    </row>
    <row r="2353" spans="1:4" outlineLevel="1" x14ac:dyDescent="0.2">
      <c r="A2353" s="588">
        <v>176087</v>
      </c>
      <c r="B2353" s="142" t="s">
        <v>32655</v>
      </c>
      <c r="C2353" s="589" t="s">
        <v>15747</v>
      </c>
      <c r="D2353" s="590">
        <v>8.52</v>
      </c>
    </row>
    <row r="2354" spans="1:4" x14ac:dyDescent="0.2">
      <c r="A2354" s="588">
        <v>176090</v>
      </c>
      <c r="B2354" s="142" t="s">
        <v>32656</v>
      </c>
      <c r="C2354" s="589" t="s">
        <v>25226</v>
      </c>
      <c r="D2354" s="590">
        <v>41</v>
      </c>
    </row>
    <row r="2355" spans="1:4" outlineLevel="1" x14ac:dyDescent="0.2">
      <c r="A2355" s="588">
        <v>176091</v>
      </c>
      <c r="B2355" s="142" t="s">
        <v>32657</v>
      </c>
      <c r="C2355" s="589" t="s">
        <v>25226</v>
      </c>
      <c r="D2355" s="590">
        <v>51.25</v>
      </c>
    </row>
    <row r="2356" spans="1:4" outlineLevel="1" x14ac:dyDescent="0.2">
      <c r="A2356" s="588">
        <v>176092</v>
      </c>
      <c r="B2356" s="142" t="s">
        <v>32658</v>
      </c>
      <c r="C2356" s="589" t="s">
        <v>25226</v>
      </c>
      <c r="D2356" s="590">
        <v>7.34</v>
      </c>
    </row>
    <row r="2357" spans="1:4" outlineLevel="1" x14ac:dyDescent="0.2">
      <c r="A2357" s="588">
        <v>176093</v>
      </c>
      <c r="B2357" s="142" t="s">
        <v>32659</v>
      </c>
      <c r="C2357" s="589" t="s">
        <v>15747</v>
      </c>
      <c r="D2357" s="590">
        <v>15.38</v>
      </c>
    </row>
    <row r="2358" spans="1:4" outlineLevel="1" x14ac:dyDescent="0.2">
      <c r="A2358" s="588">
        <v>176094</v>
      </c>
      <c r="B2358" s="142" t="s">
        <v>32660</v>
      </c>
      <c r="C2358" s="589" t="s">
        <v>15719</v>
      </c>
      <c r="D2358" s="590">
        <v>25.63</v>
      </c>
    </row>
    <row r="2359" spans="1:4" ht="22.5" x14ac:dyDescent="0.2">
      <c r="A2359" s="588">
        <v>176095</v>
      </c>
      <c r="B2359" s="142" t="s">
        <v>32661</v>
      </c>
      <c r="C2359" s="589" t="s">
        <v>15747</v>
      </c>
      <c r="D2359" s="590">
        <v>45.8</v>
      </c>
    </row>
    <row r="2360" spans="1:4" outlineLevel="1" x14ac:dyDescent="0.2">
      <c r="A2360" s="588">
        <v>176096</v>
      </c>
      <c r="B2360" s="142" t="s">
        <v>32662</v>
      </c>
      <c r="C2360" s="589" t="s">
        <v>15747</v>
      </c>
      <c r="D2360" s="590">
        <v>40.44</v>
      </c>
    </row>
    <row r="2361" spans="1:4" outlineLevel="1" x14ac:dyDescent="0.2">
      <c r="A2361" s="588">
        <v>176097</v>
      </c>
      <c r="B2361" s="142" t="s">
        <v>32663</v>
      </c>
      <c r="C2361" s="589" t="s">
        <v>15719</v>
      </c>
      <c r="D2361" s="590">
        <v>59.44</v>
      </c>
    </row>
    <row r="2362" spans="1:4" outlineLevel="1" x14ac:dyDescent="0.2">
      <c r="A2362" s="588">
        <v>177000</v>
      </c>
      <c r="B2362" s="142" t="s">
        <v>30710</v>
      </c>
      <c r="C2362" s="589" t="s">
        <v>19923</v>
      </c>
      <c r="D2362" s="590" t="s">
        <v>19923</v>
      </c>
    </row>
    <row r="2363" spans="1:4" outlineLevel="1" x14ac:dyDescent="0.2">
      <c r="A2363" s="588">
        <v>177001</v>
      </c>
      <c r="B2363" s="142" t="s">
        <v>32664</v>
      </c>
      <c r="C2363" s="589" t="s">
        <v>15719</v>
      </c>
      <c r="D2363" s="590">
        <v>30.54</v>
      </c>
    </row>
    <row r="2364" spans="1:4" outlineLevel="1" x14ac:dyDescent="0.2">
      <c r="A2364" s="588">
        <v>177035</v>
      </c>
      <c r="B2364" s="142" t="s">
        <v>32665</v>
      </c>
      <c r="C2364" s="589" t="s">
        <v>15719</v>
      </c>
      <c r="D2364" s="590">
        <v>28.98</v>
      </c>
    </row>
    <row r="2365" spans="1:4" x14ac:dyDescent="0.2">
      <c r="A2365" s="588">
        <v>177036</v>
      </c>
      <c r="B2365" s="142" t="s">
        <v>32666</v>
      </c>
      <c r="C2365" s="589" t="s">
        <v>15719</v>
      </c>
      <c r="D2365" s="590">
        <v>24.09</v>
      </c>
    </row>
    <row r="2366" spans="1:4" outlineLevel="1" x14ac:dyDescent="0.2">
      <c r="A2366" s="588">
        <v>177038</v>
      </c>
      <c r="B2366" s="142" t="s">
        <v>32667</v>
      </c>
      <c r="C2366" s="589" t="s">
        <v>15719</v>
      </c>
      <c r="D2366" s="590">
        <v>59.79</v>
      </c>
    </row>
    <row r="2367" spans="1:4" outlineLevel="1" x14ac:dyDescent="0.2">
      <c r="A2367" s="588">
        <v>177039</v>
      </c>
      <c r="B2367" s="142" t="s">
        <v>32668</v>
      </c>
      <c r="C2367" s="589" t="s">
        <v>15719</v>
      </c>
      <c r="D2367" s="590">
        <v>43.28</v>
      </c>
    </row>
    <row r="2368" spans="1:4" ht="22.5" outlineLevel="1" x14ac:dyDescent="0.2">
      <c r="A2368" s="588">
        <v>177040</v>
      </c>
      <c r="B2368" s="142" t="s">
        <v>32669</v>
      </c>
      <c r="C2368" s="589" t="s">
        <v>15719</v>
      </c>
      <c r="D2368" s="590">
        <v>55.68</v>
      </c>
    </row>
    <row r="2369" spans="1:4" outlineLevel="1" x14ac:dyDescent="0.2">
      <c r="A2369" s="588">
        <v>177041</v>
      </c>
      <c r="B2369" s="142" t="s">
        <v>32670</v>
      </c>
      <c r="C2369" s="589" t="s">
        <v>15719</v>
      </c>
      <c r="D2369" s="590">
        <v>39.369999999999997</v>
      </c>
    </row>
    <row r="2370" spans="1:4" outlineLevel="1" x14ac:dyDescent="0.2">
      <c r="A2370" s="588">
        <v>177045</v>
      </c>
      <c r="B2370" s="142" t="s">
        <v>32671</v>
      </c>
      <c r="C2370" s="589" t="s">
        <v>15747</v>
      </c>
      <c r="D2370" s="590">
        <v>47.87</v>
      </c>
    </row>
    <row r="2371" spans="1:4" x14ac:dyDescent="0.2">
      <c r="A2371" s="588">
        <v>177087</v>
      </c>
      <c r="B2371" s="142" t="s">
        <v>32672</v>
      </c>
      <c r="C2371" s="589" t="s">
        <v>15747</v>
      </c>
      <c r="D2371" s="590">
        <v>20.89</v>
      </c>
    </row>
    <row r="2372" spans="1:4" outlineLevel="1" x14ac:dyDescent="0.2">
      <c r="A2372" s="588">
        <v>177090</v>
      </c>
      <c r="B2372" s="142" t="s">
        <v>32673</v>
      </c>
      <c r="C2372" s="589" t="s">
        <v>25226</v>
      </c>
      <c r="D2372" s="590">
        <v>78.64</v>
      </c>
    </row>
    <row r="2373" spans="1:4" outlineLevel="1" x14ac:dyDescent="0.2">
      <c r="A2373" s="588">
        <v>177091</v>
      </c>
      <c r="B2373" s="142" t="s">
        <v>32674</v>
      </c>
      <c r="C2373" s="589" t="s">
        <v>25226</v>
      </c>
      <c r="D2373" s="590">
        <v>104.26</v>
      </c>
    </row>
    <row r="2374" spans="1:4" outlineLevel="1" x14ac:dyDescent="0.2">
      <c r="A2374" s="588">
        <v>177092</v>
      </c>
      <c r="B2374" s="142" t="s">
        <v>32675</v>
      </c>
      <c r="C2374" s="589" t="s">
        <v>25226</v>
      </c>
      <c r="D2374" s="590">
        <v>30.15</v>
      </c>
    </row>
    <row r="2375" spans="1:4" outlineLevel="1" x14ac:dyDescent="0.2">
      <c r="A2375" s="588">
        <v>177093</v>
      </c>
      <c r="B2375" s="142" t="s">
        <v>32676</v>
      </c>
      <c r="C2375" s="589" t="s">
        <v>15747</v>
      </c>
      <c r="D2375" s="590">
        <v>21.38</v>
      </c>
    </row>
    <row r="2376" spans="1:4" x14ac:dyDescent="0.2">
      <c r="A2376" s="588">
        <v>177094</v>
      </c>
      <c r="B2376" s="142" t="s">
        <v>32677</v>
      </c>
      <c r="C2376" s="589" t="s">
        <v>15719</v>
      </c>
      <c r="D2376" s="590">
        <v>72.09</v>
      </c>
    </row>
    <row r="2377" spans="1:4" ht="22.5" outlineLevel="1" x14ac:dyDescent="0.2">
      <c r="A2377" s="588">
        <v>177096</v>
      </c>
      <c r="B2377" s="142" t="s">
        <v>32678</v>
      </c>
      <c r="C2377" s="589" t="s">
        <v>15747</v>
      </c>
      <c r="D2377" s="590">
        <v>57.98</v>
      </c>
    </row>
    <row r="2378" spans="1:4" outlineLevel="1" x14ac:dyDescent="0.2">
      <c r="A2378" s="588">
        <v>178000</v>
      </c>
      <c r="B2378" s="142" t="s">
        <v>30756</v>
      </c>
      <c r="C2378" s="589" t="s">
        <v>19923</v>
      </c>
      <c r="D2378" s="590" t="s">
        <v>19923</v>
      </c>
    </row>
    <row r="2379" spans="1:4" outlineLevel="1" x14ac:dyDescent="0.2">
      <c r="A2379" s="588">
        <v>178015</v>
      </c>
      <c r="B2379" s="142" t="s">
        <v>32679</v>
      </c>
      <c r="C2379" s="589" t="s">
        <v>15719</v>
      </c>
      <c r="D2379" s="590">
        <v>70.430000000000007</v>
      </c>
    </row>
    <row r="2380" spans="1:4" outlineLevel="1" x14ac:dyDescent="0.2">
      <c r="A2380" s="588">
        <v>178019</v>
      </c>
      <c r="B2380" s="142" t="s">
        <v>32680</v>
      </c>
      <c r="C2380" s="589" t="s">
        <v>25257</v>
      </c>
      <c r="D2380" s="590">
        <v>8.66</v>
      </c>
    </row>
    <row r="2381" spans="1:4" outlineLevel="1" x14ac:dyDescent="0.2">
      <c r="A2381" s="588">
        <v>178070</v>
      </c>
      <c r="B2381" s="142" t="s">
        <v>32681</v>
      </c>
      <c r="C2381" s="589" t="s">
        <v>25226</v>
      </c>
      <c r="D2381" s="590">
        <v>478.09</v>
      </c>
    </row>
    <row r="2382" spans="1:4" outlineLevel="1" x14ac:dyDescent="0.2">
      <c r="A2382" s="588">
        <v>178072</v>
      </c>
      <c r="B2382" s="142" t="s">
        <v>32682</v>
      </c>
      <c r="C2382" s="589" t="s">
        <v>15747</v>
      </c>
      <c r="D2382" s="590">
        <v>5.56</v>
      </c>
    </row>
    <row r="2383" spans="1:4" outlineLevel="1" x14ac:dyDescent="0.2">
      <c r="A2383" s="588">
        <v>178073</v>
      </c>
      <c r="B2383" s="142" t="s">
        <v>32683</v>
      </c>
      <c r="C2383" s="589" t="s">
        <v>15747</v>
      </c>
      <c r="D2383" s="590">
        <v>6.38</v>
      </c>
    </row>
    <row r="2384" spans="1:4" x14ac:dyDescent="0.2">
      <c r="A2384" s="584">
        <v>180000</v>
      </c>
      <c r="B2384" s="585" t="s">
        <v>27502</v>
      </c>
      <c r="C2384" s="586"/>
      <c r="D2384" s="587"/>
    </row>
    <row r="2385" spans="1:4" outlineLevel="1" x14ac:dyDescent="0.2">
      <c r="A2385" s="588">
        <v>180100</v>
      </c>
      <c r="B2385" s="142" t="s">
        <v>27624</v>
      </c>
      <c r="C2385" s="589" t="s">
        <v>19923</v>
      </c>
      <c r="D2385" s="590" t="s">
        <v>19923</v>
      </c>
    </row>
    <row r="2386" spans="1:4" outlineLevel="1" x14ac:dyDescent="0.2">
      <c r="A2386" s="588">
        <v>180101</v>
      </c>
      <c r="B2386" s="142" t="s">
        <v>32684</v>
      </c>
      <c r="C2386" s="589" t="s">
        <v>25226</v>
      </c>
      <c r="D2386" s="590">
        <v>15.95</v>
      </c>
    </row>
    <row r="2387" spans="1:4" x14ac:dyDescent="0.2">
      <c r="A2387" s="588">
        <v>180103</v>
      </c>
      <c r="B2387" s="142" t="s">
        <v>32685</v>
      </c>
      <c r="C2387" s="589" t="s">
        <v>25226</v>
      </c>
      <c r="D2387" s="590">
        <v>89.6</v>
      </c>
    </row>
    <row r="2388" spans="1:4" outlineLevel="1" x14ac:dyDescent="0.2">
      <c r="A2388" s="588">
        <v>180200</v>
      </c>
      <c r="B2388" s="142" t="s">
        <v>32686</v>
      </c>
      <c r="C2388" s="589" t="s">
        <v>19923</v>
      </c>
      <c r="D2388" s="590" t="s">
        <v>19923</v>
      </c>
    </row>
    <row r="2389" spans="1:4" outlineLevel="1" x14ac:dyDescent="0.2">
      <c r="A2389" s="588">
        <v>180203</v>
      </c>
      <c r="B2389" s="142" t="s">
        <v>32687</v>
      </c>
      <c r="C2389" s="589" t="s">
        <v>25226</v>
      </c>
      <c r="D2389" s="590">
        <v>191.77</v>
      </c>
    </row>
    <row r="2390" spans="1:4" x14ac:dyDescent="0.2">
      <c r="A2390" s="588">
        <v>180204</v>
      </c>
      <c r="B2390" s="142" t="s">
        <v>32688</v>
      </c>
      <c r="C2390" s="589" t="s">
        <v>25226</v>
      </c>
      <c r="D2390" s="590">
        <v>239.55</v>
      </c>
    </row>
    <row r="2391" spans="1:4" outlineLevel="1" x14ac:dyDescent="0.2">
      <c r="A2391" s="588">
        <v>180205</v>
      </c>
      <c r="B2391" s="142" t="s">
        <v>32689</v>
      </c>
      <c r="C2391" s="589" t="s">
        <v>25226</v>
      </c>
      <c r="D2391" s="590">
        <v>186.08</v>
      </c>
    </row>
    <row r="2392" spans="1:4" x14ac:dyDescent="0.2">
      <c r="A2392" s="588">
        <v>180206</v>
      </c>
      <c r="B2392" s="142" t="s">
        <v>32690</v>
      </c>
      <c r="C2392" s="589" t="s">
        <v>25226</v>
      </c>
      <c r="D2392" s="590">
        <v>174.72</v>
      </c>
    </row>
    <row r="2393" spans="1:4" outlineLevel="1" x14ac:dyDescent="0.2">
      <c r="A2393" s="588">
        <v>180207</v>
      </c>
      <c r="B2393" s="142" t="s">
        <v>32691</v>
      </c>
      <c r="C2393" s="589" t="s">
        <v>25226</v>
      </c>
      <c r="D2393" s="590">
        <v>156.29</v>
      </c>
    </row>
    <row r="2394" spans="1:4" x14ac:dyDescent="0.2">
      <c r="A2394" s="588">
        <v>180208</v>
      </c>
      <c r="B2394" s="142" t="s">
        <v>32692</v>
      </c>
      <c r="C2394" s="589" t="s">
        <v>25226</v>
      </c>
      <c r="D2394" s="590">
        <v>162.13</v>
      </c>
    </row>
    <row r="2395" spans="1:4" outlineLevel="1" x14ac:dyDescent="0.2">
      <c r="A2395" s="588">
        <v>180209</v>
      </c>
      <c r="B2395" s="142" t="s">
        <v>32693</v>
      </c>
      <c r="C2395" s="589" t="s">
        <v>25226</v>
      </c>
      <c r="D2395" s="590">
        <v>180.46</v>
      </c>
    </row>
    <row r="2396" spans="1:4" x14ac:dyDescent="0.2">
      <c r="A2396" s="588">
        <v>180210</v>
      </c>
      <c r="B2396" s="142" t="s">
        <v>32694</v>
      </c>
      <c r="C2396" s="589" t="s">
        <v>25226</v>
      </c>
      <c r="D2396" s="590">
        <v>200.01</v>
      </c>
    </row>
    <row r="2397" spans="1:4" outlineLevel="1" x14ac:dyDescent="0.2">
      <c r="A2397" s="588">
        <v>180211</v>
      </c>
      <c r="B2397" s="142" t="s">
        <v>32695</v>
      </c>
      <c r="C2397" s="589" t="s">
        <v>25226</v>
      </c>
      <c r="D2397" s="590">
        <v>174.22</v>
      </c>
    </row>
    <row r="2398" spans="1:4" outlineLevel="1" x14ac:dyDescent="0.2">
      <c r="A2398" s="588">
        <v>180212</v>
      </c>
      <c r="B2398" s="142" t="s">
        <v>32696</v>
      </c>
      <c r="C2398" s="589" t="s">
        <v>25226</v>
      </c>
      <c r="D2398" s="590">
        <v>137.22</v>
      </c>
    </row>
    <row r="2399" spans="1:4" x14ac:dyDescent="0.2">
      <c r="A2399" s="588">
        <v>180213</v>
      </c>
      <c r="B2399" s="142" t="s">
        <v>32697</v>
      </c>
      <c r="C2399" s="589" t="s">
        <v>25226</v>
      </c>
      <c r="D2399" s="590">
        <v>134.02000000000001</v>
      </c>
    </row>
    <row r="2400" spans="1:4" outlineLevel="1" x14ac:dyDescent="0.2">
      <c r="A2400" s="588">
        <v>180214</v>
      </c>
      <c r="B2400" s="142" t="s">
        <v>32698</v>
      </c>
      <c r="C2400" s="589" t="s">
        <v>25226</v>
      </c>
      <c r="D2400" s="590">
        <v>143.22999999999999</v>
      </c>
    </row>
    <row r="2401" spans="1:4" outlineLevel="1" x14ac:dyDescent="0.2">
      <c r="A2401" s="588">
        <v>180215</v>
      </c>
      <c r="B2401" s="142" t="s">
        <v>32699</v>
      </c>
      <c r="C2401" s="589" t="s">
        <v>25226</v>
      </c>
      <c r="D2401" s="590">
        <v>129.13999999999999</v>
      </c>
    </row>
    <row r="2402" spans="1:4" x14ac:dyDescent="0.2">
      <c r="A2402" s="588">
        <v>180216</v>
      </c>
      <c r="B2402" s="142" t="s">
        <v>32700</v>
      </c>
      <c r="C2402" s="589" t="s">
        <v>25226</v>
      </c>
      <c r="D2402" s="590">
        <v>133.79</v>
      </c>
    </row>
    <row r="2403" spans="1:4" outlineLevel="1" x14ac:dyDescent="0.2">
      <c r="A2403" s="588">
        <v>180217</v>
      </c>
      <c r="B2403" s="142" t="s">
        <v>32701</v>
      </c>
      <c r="C2403" s="589" t="s">
        <v>25226</v>
      </c>
      <c r="D2403" s="590">
        <v>250.07</v>
      </c>
    </row>
    <row r="2404" spans="1:4" x14ac:dyDescent="0.2">
      <c r="A2404" s="588">
        <v>180218</v>
      </c>
      <c r="B2404" s="142" t="s">
        <v>32702</v>
      </c>
      <c r="C2404" s="589" t="s">
        <v>25226</v>
      </c>
      <c r="D2404" s="590">
        <v>114.96</v>
      </c>
    </row>
    <row r="2405" spans="1:4" outlineLevel="1" x14ac:dyDescent="0.2">
      <c r="A2405" s="588">
        <v>180219</v>
      </c>
      <c r="B2405" s="142" t="s">
        <v>32703</v>
      </c>
      <c r="C2405" s="589" t="s">
        <v>25226</v>
      </c>
      <c r="D2405" s="590">
        <v>142.36000000000001</v>
      </c>
    </row>
    <row r="2406" spans="1:4" x14ac:dyDescent="0.2">
      <c r="A2406" s="588">
        <v>180220</v>
      </c>
      <c r="B2406" s="142" t="s">
        <v>32704</v>
      </c>
      <c r="C2406" s="589" t="s">
        <v>25226</v>
      </c>
      <c r="D2406" s="590">
        <v>131.59</v>
      </c>
    </row>
    <row r="2407" spans="1:4" outlineLevel="1" x14ac:dyDescent="0.2">
      <c r="A2407" s="588">
        <v>180221</v>
      </c>
      <c r="B2407" s="142" t="s">
        <v>32705</v>
      </c>
      <c r="C2407" s="589" t="s">
        <v>25226</v>
      </c>
      <c r="D2407" s="590">
        <v>170.85</v>
      </c>
    </row>
    <row r="2408" spans="1:4" x14ac:dyDescent="0.2">
      <c r="A2408" s="588">
        <v>180222</v>
      </c>
      <c r="B2408" s="142" t="s">
        <v>32706</v>
      </c>
      <c r="C2408" s="589" t="s">
        <v>25226</v>
      </c>
      <c r="D2408" s="590">
        <v>131.91999999999999</v>
      </c>
    </row>
    <row r="2409" spans="1:4" outlineLevel="1" x14ac:dyDescent="0.2">
      <c r="A2409" s="588">
        <v>180223</v>
      </c>
      <c r="B2409" s="142" t="s">
        <v>32707</v>
      </c>
      <c r="C2409" s="589" t="s">
        <v>25226</v>
      </c>
      <c r="D2409" s="590">
        <v>112.74</v>
      </c>
    </row>
    <row r="2410" spans="1:4" outlineLevel="1" x14ac:dyDescent="0.2">
      <c r="A2410" s="588">
        <v>180224</v>
      </c>
      <c r="B2410" s="142" t="s">
        <v>32708</v>
      </c>
      <c r="C2410" s="589" t="s">
        <v>25226</v>
      </c>
      <c r="D2410" s="590">
        <v>156.1</v>
      </c>
    </row>
    <row r="2411" spans="1:4" outlineLevel="1" x14ac:dyDescent="0.2">
      <c r="A2411" s="588">
        <v>180225</v>
      </c>
      <c r="B2411" s="142" t="s">
        <v>32709</v>
      </c>
      <c r="C2411" s="589" t="s">
        <v>25226</v>
      </c>
      <c r="D2411" s="590">
        <v>121.58</v>
      </c>
    </row>
    <row r="2412" spans="1:4" x14ac:dyDescent="0.2">
      <c r="A2412" s="588">
        <v>180226</v>
      </c>
      <c r="B2412" s="142" t="s">
        <v>32710</v>
      </c>
      <c r="C2412" s="589" t="s">
        <v>25226</v>
      </c>
      <c r="D2412" s="590">
        <v>196.57</v>
      </c>
    </row>
    <row r="2413" spans="1:4" outlineLevel="1" x14ac:dyDescent="0.2">
      <c r="A2413" s="588">
        <v>180227</v>
      </c>
      <c r="B2413" s="142" t="s">
        <v>32711</v>
      </c>
      <c r="C2413" s="589" t="s">
        <v>25226</v>
      </c>
      <c r="D2413" s="590">
        <v>190.97</v>
      </c>
    </row>
    <row r="2414" spans="1:4" outlineLevel="1" x14ac:dyDescent="0.2">
      <c r="A2414" s="588">
        <v>180228</v>
      </c>
      <c r="B2414" s="142" t="s">
        <v>32712</v>
      </c>
      <c r="C2414" s="589" t="s">
        <v>25226</v>
      </c>
      <c r="D2414" s="590">
        <v>175.07</v>
      </c>
    </row>
    <row r="2415" spans="1:4" outlineLevel="1" x14ac:dyDescent="0.2">
      <c r="A2415" s="588">
        <v>180229</v>
      </c>
      <c r="B2415" s="142" t="s">
        <v>32713</v>
      </c>
      <c r="C2415" s="589" t="s">
        <v>25226</v>
      </c>
      <c r="D2415" s="590">
        <v>191.67</v>
      </c>
    </row>
    <row r="2416" spans="1:4" x14ac:dyDescent="0.2">
      <c r="A2416" s="588">
        <v>180230</v>
      </c>
      <c r="B2416" s="142" t="s">
        <v>32714</v>
      </c>
      <c r="C2416" s="589" t="s">
        <v>25226</v>
      </c>
      <c r="D2416" s="590">
        <v>178.27</v>
      </c>
    </row>
    <row r="2417" spans="1:4" outlineLevel="1" x14ac:dyDescent="0.2">
      <c r="A2417" s="588">
        <v>180231</v>
      </c>
      <c r="B2417" s="142" t="s">
        <v>32715</v>
      </c>
      <c r="C2417" s="589" t="s">
        <v>25226</v>
      </c>
      <c r="D2417" s="590">
        <v>134.94</v>
      </c>
    </row>
    <row r="2418" spans="1:4" outlineLevel="1" x14ac:dyDescent="0.2">
      <c r="A2418" s="588">
        <v>180232</v>
      </c>
      <c r="B2418" s="142" t="s">
        <v>32716</v>
      </c>
      <c r="C2418" s="589" t="s">
        <v>25226</v>
      </c>
      <c r="D2418" s="590">
        <v>180.78</v>
      </c>
    </row>
    <row r="2419" spans="1:4" x14ac:dyDescent="0.2">
      <c r="A2419" s="588">
        <v>180233</v>
      </c>
      <c r="B2419" s="142" t="s">
        <v>32717</v>
      </c>
      <c r="C2419" s="589" t="s">
        <v>25226</v>
      </c>
      <c r="D2419" s="590">
        <v>184.77</v>
      </c>
    </row>
    <row r="2420" spans="1:4" outlineLevel="1" x14ac:dyDescent="0.2">
      <c r="A2420" s="588">
        <v>180234</v>
      </c>
      <c r="B2420" s="142" t="s">
        <v>32718</v>
      </c>
      <c r="C2420" s="589" t="s">
        <v>25226</v>
      </c>
      <c r="D2420" s="590">
        <v>170.89</v>
      </c>
    </row>
    <row r="2421" spans="1:4" x14ac:dyDescent="0.2">
      <c r="A2421" s="588">
        <v>180235</v>
      </c>
      <c r="B2421" s="142" t="s">
        <v>32719</v>
      </c>
      <c r="C2421" s="589" t="s">
        <v>25226</v>
      </c>
      <c r="D2421" s="590">
        <v>198.3</v>
      </c>
    </row>
    <row r="2422" spans="1:4" outlineLevel="1" x14ac:dyDescent="0.2">
      <c r="A2422" s="588">
        <v>180236</v>
      </c>
      <c r="B2422" s="142" t="s">
        <v>32720</v>
      </c>
      <c r="C2422" s="589" t="s">
        <v>25226</v>
      </c>
      <c r="D2422" s="590">
        <v>104.31</v>
      </c>
    </row>
    <row r="2423" spans="1:4" x14ac:dyDescent="0.2">
      <c r="A2423" s="588">
        <v>180237</v>
      </c>
      <c r="B2423" s="142" t="s">
        <v>32721</v>
      </c>
      <c r="C2423" s="589" t="s">
        <v>25226</v>
      </c>
      <c r="D2423" s="590">
        <v>189.87</v>
      </c>
    </row>
    <row r="2424" spans="1:4" outlineLevel="1" x14ac:dyDescent="0.2">
      <c r="A2424" s="588">
        <v>180238</v>
      </c>
      <c r="B2424" s="142" t="s">
        <v>32722</v>
      </c>
      <c r="C2424" s="589" t="s">
        <v>25226</v>
      </c>
      <c r="D2424" s="590">
        <v>152.21</v>
      </c>
    </row>
    <row r="2425" spans="1:4" outlineLevel="1" x14ac:dyDescent="0.2">
      <c r="A2425" s="588">
        <v>180239</v>
      </c>
      <c r="B2425" s="142" t="s">
        <v>32723</v>
      </c>
      <c r="C2425" s="589" t="s">
        <v>25226</v>
      </c>
      <c r="D2425" s="590">
        <v>187.74</v>
      </c>
    </row>
    <row r="2426" spans="1:4" outlineLevel="1" x14ac:dyDescent="0.2">
      <c r="A2426" s="588">
        <v>180240</v>
      </c>
      <c r="B2426" s="142" t="s">
        <v>32724</v>
      </c>
      <c r="C2426" s="589" t="s">
        <v>25226</v>
      </c>
      <c r="D2426" s="590">
        <v>183.27</v>
      </c>
    </row>
    <row r="2427" spans="1:4" outlineLevel="1" x14ac:dyDescent="0.2">
      <c r="A2427" s="588">
        <v>180241</v>
      </c>
      <c r="B2427" s="142" t="s">
        <v>32725</v>
      </c>
      <c r="C2427" s="589" t="s">
        <v>25226</v>
      </c>
      <c r="D2427" s="590">
        <v>182.31</v>
      </c>
    </row>
    <row r="2428" spans="1:4" outlineLevel="1" x14ac:dyDescent="0.2">
      <c r="A2428" s="588">
        <v>180242</v>
      </c>
      <c r="B2428" s="142" t="s">
        <v>32726</v>
      </c>
      <c r="C2428" s="589" t="s">
        <v>25226</v>
      </c>
      <c r="D2428" s="590">
        <v>135.56</v>
      </c>
    </row>
    <row r="2429" spans="1:4" outlineLevel="1" x14ac:dyDescent="0.2">
      <c r="A2429" s="588">
        <v>180250</v>
      </c>
      <c r="B2429" s="142" t="s">
        <v>32727</v>
      </c>
      <c r="C2429" s="589" t="s">
        <v>25226</v>
      </c>
      <c r="D2429" s="590">
        <v>186.68</v>
      </c>
    </row>
    <row r="2430" spans="1:4" outlineLevel="1" x14ac:dyDescent="0.2">
      <c r="A2430" s="588">
        <v>180252</v>
      </c>
      <c r="B2430" s="142" t="s">
        <v>32728</v>
      </c>
      <c r="C2430" s="589" t="s">
        <v>25226</v>
      </c>
      <c r="D2430" s="590">
        <v>106.69</v>
      </c>
    </row>
    <row r="2431" spans="1:4" outlineLevel="1" x14ac:dyDescent="0.2">
      <c r="A2431" s="588">
        <v>180255</v>
      </c>
      <c r="B2431" s="142" t="s">
        <v>32729</v>
      </c>
      <c r="C2431" s="589" t="s">
        <v>25226</v>
      </c>
      <c r="D2431" s="590">
        <v>188.98</v>
      </c>
    </row>
    <row r="2432" spans="1:4" outlineLevel="1" x14ac:dyDescent="0.2">
      <c r="A2432" s="588">
        <v>180261</v>
      </c>
      <c r="B2432" s="142" t="s">
        <v>32730</v>
      </c>
      <c r="C2432" s="589" t="s">
        <v>25226</v>
      </c>
      <c r="D2432" s="590">
        <v>47.98</v>
      </c>
    </row>
    <row r="2433" spans="1:4" outlineLevel="1" x14ac:dyDescent="0.2">
      <c r="A2433" s="588">
        <v>180263</v>
      </c>
      <c r="B2433" s="142" t="s">
        <v>32731</v>
      </c>
      <c r="C2433" s="589" t="s">
        <v>25226</v>
      </c>
      <c r="D2433" s="590">
        <v>152.79</v>
      </c>
    </row>
    <row r="2434" spans="1:4" outlineLevel="1" x14ac:dyDescent="0.2">
      <c r="A2434" s="588">
        <v>180265</v>
      </c>
      <c r="B2434" s="142" t="s">
        <v>32732</v>
      </c>
      <c r="C2434" s="589" t="s">
        <v>25226</v>
      </c>
      <c r="D2434" s="590">
        <v>163.29</v>
      </c>
    </row>
    <row r="2435" spans="1:4" outlineLevel="1" x14ac:dyDescent="0.2">
      <c r="A2435" s="588">
        <v>180267</v>
      </c>
      <c r="B2435" s="142" t="s">
        <v>32733</v>
      </c>
      <c r="C2435" s="589" t="s">
        <v>25226</v>
      </c>
      <c r="D2435" s="590">
        <v>108.68</v>
      </c>
    </row>
    <row r="2436" spans="1:4" outlineLevel="1" x14ac:dyDescent="0.2">
      <c r="A2436" s="588">
        <v>180270</v>
      </c>
      <c r="B2436" s="142" t="s">
        <v>32734</v>
      </c>
      <c r="C2436" s="589" t="s">
        <v>25226</v>
      </c>
      <c r="D2436" s="590">
        <v>77.56</v>
      </c>
    </row>
    <row r="2437" spans="1:4" outlineLevel="1" x14ac:dyDescent="0.2">
      <c r="A2437" s="588">
        <v>180273</v>
      </c>
      <c r="B2437" s="142" t="s">
        <v>32735</v>
      </c>
      <c r="C2437" s="589" t="s">
        <v>25226</v>
      </c>
      <c r="D2437" s="590">
        <v>117.12</v>
      </c>
    </row>
    <row r="2438" spans="1:4" outlineLevel="1" x14ac:dyDescent="0.2">
      <c r="A2438" s="588">
        <v>180275</v>
      </c>
      <c r="B2438" s="142" t="s">
        <v>32736</v>
      </c>
      <c r="C2438" s="589" t="s">
        <v>25226</v>
      </c>
      <c r="D2438" s="590">
        <v>68.89</v>
      </c>
    </row>
    <row r="2439" spans="1:4" outlineLevel="1" x14ac:dyDescent="0.2">
      <c r="A2439" s="588">
        <v>180277</v>
      </c>
      <c r="B2439" s="142" t="s">
        <v>32737</v>
      </c>
      <c r="C2439" s="589" t="s">
        <v>25226</v>
      </c>
      <c r="D2439" s="590">
        <v>84.26</v>
      </c>
    </row>
    <row r="2440" spans="1:4" outlineLevel="1" x14ac:dyDescent="0.2">
      <c r="A2440" s="588">
        <v>180280</v>
      </c>
      <c r="B2440" s="142" t="s">
        <v>32738</v>
      </c>
      <c r="C2440" s="589" t="s">
        <v>25226</v>
      </c>
      <c r="D2440" s="590">
        <v>70.069999999999993</v>
      </c>
    </row>
    <row r="2441" spans="1:4" outlineLevel="1" x14ac:dyDescent="0.2">
      <c r="A2441" s="588">
        <v>180290</v>
      </c>
      <c r="B2441" s="142" t="s">
        <v>32739</v>
      </c>
      <c r="C2441" s="589" t="s">
        <v>25226</v>
      </c>
      <c r="D2441" s="590">
        <v>197.3</v>
      </c>
    </row>
    <row r="2442" spans="1:4" outlineLevel="1" x14ac:dyDescent="0.2">
      <c r="A2442" s="588">
        <v>180291</v>
      </c>
      <c r="B2442" s="142" t="s">
        <v>32740</v>
      </c>
      <c r="C2442" s="589" t="s">
        <v>25226</v>
      </c>
      <c r="D2442" s="590">
        <v>186.66</v>
      </c>
    </row>
    <row r="2443" spans="1:4" outlineLevel="1" x14ac:dyDescent="0.2">
      <c r="A2443" s="588">
        <v>180292</v>
      </c>
      <c r="B2443" s="142" t="s">
        <v>32741</v>
      </c>
      <c r="C2443" s="589" t="s">
        <v>25226</v>
      </c>
      <c r="D2443" s="590">
        <v>191.91</v>
      </c>
    </row>
    <row r="2444" spans="1:4" outlineLevel="1" x14ac:dyDescent="0.2">
      <c r="A2444" s="588">
        <v>180300</v>
      </c>
      <c r="B2444" s="142" t="s">
        <v>32742</v>
      </c>
      <c r="C2444" s="589" t="s">
        <v>19923</v>
      </c>
      <c r="D2444" s="590" t="s">
        <v>19923</v>
      </c>
    </row>
    <row r="2445" spans="1:4" outlineLevel="1" x14ac:dyDescent="0.2">
      <c r="A2445" s="588">
        <v>180301</v>
      </c>
      <c r="B2445" s="142" t="s">
        <v>32743</v>
      </c>
      <c r="C2445" s="589" t="s">
        <v>15719</v>
      </c>
      <c r="D2445" s="590">
        <v>14.24</v>
      </c>
    </row>
    <row r="2446" spans="1:4" outlineLevel="1" x14ac:dyDescent="0.2">
      <c r="A2446" s="588">
        <v>180303</v>
      </c>
      <c r="B2446" s="142" t="s">
        <v>32744</v>
      </c>
      <c r="C2446" s="589" t="s">
        <v>15719</v>
      </c>
      <c r="D2446" s="590">
        <v>16.649999999999999</v>
      </c>
    </row>
    <row r="2447" spans="1:4" outlineLevel="1" x14ac:dyDescent="0.2">
      <c r="A2447" s="588">
        <v>180305</v>
      </c>
      <c r="B2447" s="142" t="s">
        <v>30412</v>
      </c>
      <c r="C2447" s="589" t="s">
        <v>15719</v>
      </c>
      <c r="D2447" s="590">
        <v>18.649999999999999</v>
      </c>
    </row>
    <row r="2448" spans="1:4" outlineLevel="1" x14ac:dyDescent="0.2">
      <c r="A2448" s="588">
        <v>180307</v>
      </c>
      <c r="B2448" s="142" t="s">
        <v>32745</v>
      </c>
      <c r="C2448" s="589" t="s">
        <v>15719</v>
      </c>
      <c r="D2448" s="590">
        <v>36.43</v>
      </c>
    </row>
    <row r="2449" spans="1:4" outlineLevel="1" x14ac:dyDescent="0.2">
      <c r="A2449" s="588">
        <v>180313</v>
      </c>
      <c r="B2449" s="142" t="s">
        <v>32746</v>
      </c>
      <c r="C2449" s="589" t="s">
        <v>32747</v>
      </c>
      <c r="D2449" s="590">
        <v>47.35</v>
      </c>
    </row>
    <row r="2450" spans="1:4" outlineLevel="1" x14ac:dyDescent="0.2">
      <c r="A2450" s="588">
        <v>180315</v>
      </c>
      <c r="B2450" s="142" t="s">
        <v>32748</v>
      </c>
      <c r="C2450" s="589" t="s">
        <v>32747</v>
      </c>
      <c r="D2450" s="590">
        <v>31.49</v>
      </c>
    </row>
    <row r="2451" spans="1:4" outlineLevel="1" x14ac:dyDescent="0.2">
      <c r="A2451" s="588">
        <v>180317</v>
      </c>
      <c r="B2451" s="142" t="s">
        <v>32749</v>
      </c>
      <c r="C2451" s="589" t="s">
        <v>32747</v>
      </c>
      <c r="D2451" s="590">
        <v>54.96</v>
      </c>
    </row>
    <row r="2452" spans="1:4" outlineLevel="1" x14ac:dyDescent="0.2">
      <c r="A2452" s="588">
        <v>180319</v>
      </c>
      <c r="B2452" s="142" t="s">
        <v>32750</v>
      </c>
      <c r="C2452" s="589" t="s">
        <v>32747</v>
      </c>
      <c r="D2452" s="590">
        <v>31.58</v>
      </c>
    </row>
    <row r="2453" spans="1:4" outlineLevel="1" x14ac:dyDescent="0.2">
      <c r="A2453" s="588">
        <v>180321</v>
      </c>
      <c r="B2453" s="142" t="s">
        <v>32751</v>
      </c>
      <c r="C2453" s="589" t="s">
        <v>32747</v>
      </c>
      <c r="D2453" s="590">
        <v>44.22</v>
      </c>
    </row>
    <row r="2454" spans="1:4" outlineLevel="1" x14ac:dyDescent="0.2">
      <c r="A2454" s="588">
        <v>180323</v>
      </c>
      <c r="B2454" s="142" t="s">
        <v>32752</v>
      </c>
      <c r="C2454" s="589" t="s">
        <v>32747</v>
      </c>
      <c r="D2454" s="590">
        <v>33.950000000000003</v>
      </c>
    </row>
    <row r="2455" spans="1:4" outlineLevel="1" x14ac:dyDescent="0.2">
      <c r="A2455" s="588">
        <v>180325</v>
      </c>
      <c r="B2455" s="142" t="s">
        <v>32753</v>
      </c>
      <c r="C2455" s="589" t="s">
        <v>25226</v>
      </c>
      <c r="D2455" s="590">
        <v>49.42</v>
      </c>
    </row>
    <row r="2456" spans="1:4" outlineLevel="1" x14ac:dyDescent="0.2">
      <c r="A2456" s="588">
        <v>180327</v>
      </c>
      <c r="B2456" s="142" t="s">
        <v>32754</v>
      </c>
      <c r="C2456" s="589" t="s">
        <v>32747</v>
      </c>
      <c r="D2456" s="590">
        <v>31.26</v>
      </c>
    </row>
    <row r="2457" spans="1:4" x14ac:dyDescent="0.2">
      <c r="A2457" s="588">
        <v>180329</v>
      </c>
      <c r="B2457" s="142" t="s">
        <v>32755</v>
      </c>
      <c r="C2457" s="589" t="s">
        <v>32747</v>
      </c>
      <c r="D2457" s="590">
        <v>36.5</v>
      </c>
    </row>
    <row r="2458" spans="1:4" outlineLevel="1" x14ac:dyDescent="0.2">
      <c r="A2458" s="588">
        <v>180341</v>
      </c>
      <c r="B2458" s="142" t="s">
        <v>32756</v>
      </c>
      <c r="C2458" s="589" t="s">
        <v>25226</v>
      </c>
      <c r="D2458" s="590">
        <v>32.74</v>
      </c>
    </row>
    <row r="2459" spans="1:4" outlineLevel="1" x14ac:dyDescent="0.2">
      <c r="A2459" s="588">
        <v>180343</v>
      </c>
      <c r="B2459" s="142" t="s">
        <v>32757</v>
      </c>
      <c r="C2459" s="589" t="s">
        <v>25226</v>
      </c>
      <c r="D2459" s="590">
        <v>41.37</v>
      </c>
    </row>
    <row r="2460" spans="1:4" outlineLevel="1" x14ac:dyDescent="0.2">
      <c r="A2460" s="588">
        <v>180345</v>
      </c>
      <c r="B2460" s="142" t="s">
        <v>32758</v>
      </c>
      <c r="C2460" s="589" t="s">
        <v>25226</v>
      </c>
      <c r="D2460" s="590">
        <v>39.42</v>
      </c>
    </row>
    <row r="2461" spans="1:4" outlineLevel="1" x14ac:dyDescent="0.2">
      <c r="A2461" s="588">
        <v>180347</v>
      </c>
      <c r="B2461" s="142" t="s">
        <v>32759</v>
      </c>
      <c r="C2461" s="589" t="s">
        <v>25226</v>
      </c>
      <c r="D2461" s="590">
        <v>39.979999999999997</v>
      </c>
    </row>
    <row r="2462" spans="1:4" outlineLevel="1" x14ac:dyDescent="0.2">
      <c r="A2462" s="588">
        <v>180349</v>
      </c>
      <c r="B2462" s="142" t="s">
        <v>32760</v>
      </c>
      <c r="C2462" s="589" t="s">
        <v>25226</v>
      </c>
      <c r="D2462" s="590">
        <v>43.96</v>
      </c>
    </row>
    <row r="2463" spans="1:4" outlineLevel="1" x14ac:dyDescent="0.2">
      <c r="A2463" s="588">
        <v>180351</v>
      </c>
      <c r="B2463" s="142" t="s">
        <v>32761</v>
      </c>
      <c r="C2463" s="589" t="s">
        <v>25226</v>
      </c>
      <c r="D2463" s="590">
        <v>37.409999999999997</v>
      </c>
    </row>
    <row r="2464" spans="1:4" outlineLevel="1" x14ac:dyDescent="0.2">
      <c r="A2464" s="588">
        <v>180353</v>
      </c>
      <c r="B2464" s="142" t="s">
        <v>32762</v>
      </c>
      <c r="C2464" s="589" t="s">
        <v>25226</v>
      </c>
      <c r="D2464" s="590">
        <v>5.58</v>
      </c>
    </row>
    <row r="2465" spans="1:4" outlineLevel="1" x14ac:dyDescent="0.2">
      <c r="A2465" s="588">
        <v>180361</v>
      </c>
      <c r="B2465" s="142" t="s">
        <v>32763</v>
      </c>
      <c r="C2465" s="589" t="s">
        <v>25226</v>
      </c>
      <c r="D2465" s="590">
        <v>33.69</v>
      </c>
    </row>
    <row r="2466" spans="1:4" outlineLevel="1" x14ac:dyDescent="0.2">
      <c r="A2466" s="588">
        <v>180363</v>
      </c>
      <c r="B2466" s="142" t="s">
        <v>32764</v>
      </c>
      <c r="C2466" s="589" t="s">
        <v>25226</v>
      </c>
      <c r="D2466" s="590">
        <v>33.75</v>
      </c>
    </row>
    <row r="2467" spans="1:4" outlineLevel="1" x14ac:dyDescent="0.2">
      <c r="A2467" s="588">
        <v>180365</v>
      </c>
      <c r="B2467" s="142" t="s">
        <v>32765</v>
      </c>
      <c r="C2467" s="589" t="s">
        <v>25226</v>
      </c>
      <c r="D2467" s="590">
        <v>35.090000000000003</v>
      </c>
    </row>
    <row r="2468" spans="1:4" outlineLevel="1" x14ac:dyDescent="0.2">
      <c r="A2468" s="588">
        <v>180367</v>
      </c>
      <c r="B2468" s="142" t="s">
        <v>32766</v>
      </c>
      <c r="C2468" s="589" t="s">
        <v>25226</v>
      </c>
      <c r="D2468" s="590">
        <v>42.51</v>
      </c>
    </row>
    <row r="2469" spans="1:4" outlineLevel="1" x14ac:dyDescent="0.2">
      <c r="A2469" s="588">
        <v>180369</v>
      </c>
      <c r="B2469" s="142" t="s">
        <v>32767</v>
      </c>
      <c r="C2469" s="589" t="s">
        <v>25226</v>
      </c>
      <c r="D2469" s="590">
        <v>45.53</v>
      </c>
    </row>
    <row r="2470" spans="1:4" outlineLevel="1" x14ac:dyDescent="0.2">
      <c r="A2470" s="588">
        <v>180371</v>
      </c>
      <c r="B2470" s="142" t="s">
        <v>32768</v>
      </c>
      <c r="C2470" s="589" t="s">
        <v>25226</v>
      </c>
      <c r="D2470" s="590">
        <v>28.78</v>
      </c>
    </row>
    <row r="2471" spans="1:4" outlineLevel="1" x14ac:dyDescent="0.2">
      <c r="A2471" s="588">
        <v>180373</v>
      </c>
      <c r="B2471" s="142" t="s">
        <v>32769</v>
      </c>
      <c r="C2471" s="589" t="s">
        <v>25226</v>
      </c>
      <c r="D2471" s="590">
        <v>31.72</v>
      </c>
    </row>
    <row r="2472" spans="1:4" outlineLevel="1" x14ac:dyDescent="0.2">
      <c r="A2472" s="588">
        <v>180375</v>
      </c>
      <c r="B2472" s="142" t="s">
        <v>32770</v>
      </c>
      <c r="C2472" s="589" t="s">
        <v>25226</v>
      </c>
      <c r="D2472" s="590">
        <v>24.82</v>
      </c>
    </row>
    <row r="2473" spans="1:4" outlineLevel="1" x14ac:dyDescent="0.2">
      <c r="A2473" s="588">
        <v>180377</v>
      </c>
      <c r="B2473" s="142" t="s">
        <v>32771</v>
      </c>
      <c r="C2473" s="589" t="s">
        <v>25226</v>
      </c>
      <c r="D2473" s="590">
        <v>41.14</v>
      </c>
    </row>
    <row r="2474" spans="1:4" outlineLevel="1" x14ac:dyDescent="0.2">
      <c r="A2474" s="588">
        <v>180379</v>
      </c>
      <c r="B2474" s="142" t="s">
        <v>32772</v>
      </c>
      <c r="C2474" s="589" t="s">
        <v>25226</v>
      </c>
      <c r="D2474" s="590">
        <v>37.01</v>
      </c>
    </row>
    <row r="2475" spans="1:4" outlineLevel="1" x14ac:dyDescent="0.2">
      <c r="A2475" s="588">
        <v>180383</v>
      </c>
      <c r="B2475" s="142" t="s">
        <v>32773</v>
      </c>
      <c r="C2475" s="589" t="s">
        <v>25226</v>
      </c>
      <c r="D2475" s="590">
        <v>33.450000000000003</v>
      </c>
    </row>
    <row r="2476" spans="1:4" outlineLevel="1" x14ac:dyDescent="0.2">
      <c r="A2476" s="588">
        <v>180385</v>
      </c>
      <c r="B2476" s="142" t="s">
        <v>32774</v>
      </c>
      <c r="C2476" s="589" t="s">
        <v>25226</v>
      </c>
      <c r="D2476" s="590">
        <v>31.7</v>
      </c>
    </row>
    <row r="2477" spans="1:4" outlineLevel="1" x14ac:dyDescent="0.2">
      <c r="A2477" s="588">
        <v>180387</v>
      </c>
      <c r="B2477" s="142" t="s">
        <v>32775</v>
      </c>
      <c r="C2477" s="589" t="s">
        <v>25226</v>
      </c>
      <c r="D2477" s="590">
        <v>43.48</v>
      </c>
    </row>
    <row r="2478" spans="1:4" outlineLevel="1" x14ac:dyDescent="0.2">
      <c r="A2478" s="588">
        <v>180603</v>
      </c>
      <c r="B2478" s="142" t="s">
        <v>32776</v>
      </c>
      <c r="C2478" s="589" t="s">
        <v>25226</v>
      </c>
      <c r="D2478" s="590">
        <v>4891.1400000000003</v>
      </c>
    </row>
    <row r="2479" spans="1:4" outlineLevel="1" x14ac:dyDescent="0.2">
      <c r="A2479" s="588">
        <v>181000</v>
      </c>
      <c r="B2479" s="142" t="s">
        <v>32777</v>
      </c>
      <c r="C2479" s="589" t="s">
        <v>19923</v>
      </c>
      <c r="D2479" s="590" t="s">
        <v>19923</v>
      </c>
    </row>
    <row r="2480" spans="1:4" outlineLevel="1" x14ac:dyDescent="0.2">
      <c r="A2480" s="588">
        <v>181050</v>
      </c>
      <c r="B2480" s="142" t="s">
        <v>32778</v>
      </c>
      <c r="C2480" s="589" t="s">
        <v>25226</v>
      </c>
      <c r="D2480" s="590">
        <v>217.27</v>
      </c>
    </row>
    <row r="2481" spans="1:4" outlineLevel="1" x14ac:dyDescent="0.2">
      <c r="A2481" s="588">
        <v>181056</v>
      </c>
      <c r="B2481" s="142" t="s">
        <v>32779</v>
      </c>
      <c r="C2481" s="589" t="s">
        <v>15747</v>
      </c>
      <c r="D2481" s="590">
        <v>71.95</v>
      </c>
    </row>
    <row r="2482" spans="1:4" outlineLevel="1" x14ac:dyDescent="0.2">
      <c r="A2482" s="588">
        <v>181060</v>
      </c>
      <c r="B2482" s="142" t="s">
        <v>32780</v>
      </c>
      <c r="C2482" s="589" t="s">
        <v>15719</v>
      </c>
      <c r="D2482" s="590">
        <v>68.760000000000005</v>
      </c>
    </row>
    <row r="2483" spans="1:4" outlineLevel="1" x14ac:dyDescent="0.2">
      <c r="A2483" s="588">
        <v>181090</v>
      </c>
      <c r="B2483" s="142" t="s">
        <v>32781</v>
      </c>
      <c r="C2483" s="589" t="s">
        <v>25226</v>
      </c>
      <c r="D2483" s="590">
        <v>336.43</v>
      </c>
    </row>
    <row r="2484" spans="1:4" outlineLevel="1" x14ac:dyDescent="0.2">
      <c r="A2484" s="588">
        <v>181200</v>
      </c>
      <c r="B2484" s="142" t="s">
        <v>32782</v>
      </c>
      <c r="C2484" s="589" t="s">
        <v>19923</v>
      </c>
      <c r="D2484" s="590" t="s">
        <v>19923</v>
      </c>
    </row>
    <row r="2485" spans="1:4" outlineLevel="1" x14ac:dyDescent="0.2">
      <c r="A2485" s="588">
        <v>181201</v>
      </c>
      <c r="B2485" s="142" t="s">
        <v>32783</v>
      </c>
      <c r="C2485" s="589" t="s">
        <v>15747</v>
      </c>
      <c r="D2485" s="590">
        <v>213.44</v>
      </c>
    </row>
    <row r="2486" spans="1:4" outlineLevel="1" x14ac:dyDescent="0.2">
      <c r="A2486" s="588">
        <v>181202</v>
      </c>
      <c r="B2486" s="142" t="s">
        <v>32784</v>
      </c>
      <c r="C2486" s="589" t="s">
        <v>30876</v>
      </c>
      <c r="D2486" s="590">
        <v>1249.4100000000001</v>
      </c>
    </row>
    <row r="2487" spans="1:4" outlineLevel="1" x14ac:dyDescent="0.2">
      <c r="A2487" s="588">
        <v>181203</v>
      </c>
      <c r="B2487" s="142" t="s">
        <v>32785</v>
      </c>
      <c r="C2487" s="589" t="s">
        <v>15747</v>
      </c>
      <c r="D2487" s="590">
        <v>198.06</v>
      </c>
    </row>
    <row r="2488" spans="1:4" outlineLevel="1" x14ac:dyDescent="0.2">
      <c r="A2488" s="588">
        <v>181204</v>
      </c>
      <c r="B2488" s="142" t="s">
        <v>32786</v>
      </c>
      <c r="C2488" s="589" t="s">
        <v>15747</v>
      </c>
      <c r="D2488" s="590">
        <v>218.72</v>
      </c>
    </row>
    <row r="2489" spans="1:4" outlineLevel="1" x14ac:dyDescent="0.2">
      <c r="A2489" s="588">
        <v>181205</v>
      </c>
      <c r="B2489" s="142" t="s">
        <v>32787</v>
      </c>
      <c r="C2489" s="589" t="s">
        <v>15747</v>
      </c>
      <c r="D2489" s="590">
        <v>306.75</v>
      </c>
    </row>
    <row r="2490" spans="1:4" outlineLevel="1" x14ac:dyDescent="0.2">
      <c r="A2490" s="588">
        <v>181206</v>
      </c>
      <c r="B2490" s="142" t="s">
        <v>32788</v>
      </c>
      <c r="C2490" s="589" t="s">
        <v>15747</v>
      </c>
      <c r="D2490" s="590">
        <v>223.96</v>
      </c>
    </row>
    <row r="2491" spans="1:4" x14ac:dyDescent="0.2">
      <c r="A2491" s="588">
        <v>181212</v>
      </c>
      <c r="B2491" s="142" t="s">
        <v>32789</v>
      </c>
      <c r="C2491" s="589" t="s">
        <v>15747</v>
      </c>
      <c r="D2491" s="590">
        <v>345.67</v>
      </c>
    </row>
    <row r="2492" spans="1:4" outlineLevel="1" x14ac:dyDescent="0.2">
      <c r="A2492" s="588">
        <v>181217</v>
      </c>
      <c r="B2492" s="142" t="s">
        <v>32790</v>
      </c>
      <c r="C2492" s="589" t="s">
        <v>15747</v>
      </c>
      <c r="D2492" s="590">
        <v>268.38</v>
      </c>
    </row>
    <row r="2493" spans="1:4" outlineLevel="1" x14ac:dyDescent="0.2">
      <c r="A2493" s="588">
        <v>181218</v>
      </c>
      <c r="B2493" s="142" t="s">
        <v>32791</v>
      </c>
      <c r="C2493" s="589" t="s">
        <v>15747</v>
      </c>
      <c r="D2493" s="590">
        <v>286.74</v>
      </c>
    </row>
    <row r="2494" spans="1:4" outlineLevel="1" x14ac:dyDescent="0.2">
      <c r="A2494" s="588">
        <v>181219</v>
      </c>
      <c r="B2494" s="142" t="s">
        <v>32792</v>
      </c>
      <c r="C2494" s="589" t="s">
        <v>15747</v>
      </c>
      <c r="D2494" s="590">
        <v>362.13</v>
      </c>
    </row>
    <row r="2495" spans="1:4" outlineLevel="1" x14ac:dyDescent="0.2">
      <c r="A2495" s="588">
        <v>181300</v>
      </c>
      <c r="B2495" s="142" t="s">
        <v>32793</v>
      </c>
      <c r="C2495" s="589" t="s">
        <v>19923</v>
      </c>
      <c r="D2495" s="590" t="s">
        <v>19923</v>
      </c>
    </row>
    <row r="2496" spans="1:4" outlineLevel="1" x14ac:dyDescent="0.2">
      <c r="A2496" s="588">
        <v>181321</v>
      </c>
      <c r="B2496" s="142" t="s">
        <v>32794</v>
      </c>
      <c r="C2496" s="589" t="s">
        <v>25226</v>
      </c>
      <c r="D2496" s="590">
        <v>8318.61</v>
      </c>
    </row>
    <row r="2497" spans="1:4" outlineLevel="1" x14ac:dyDescent="0.2">
      <c r="A2497" s="588">
        <v>181326</v>
      </c>
      <c r="B2497" s="142" t="s">
        <v>32795</v>
      </c>
      <c r="C2497" s="589" t="s">
        <v>25226</v>
      </c>
      <c r="D2497" s="590">
        <v>2236.16</v>
      </c>
    </row>
    <row r="2498" spans="1:4" outlineLevel="1" x14ac:dyDescent="0.2">
      <c r="A2498" s="588">
        <v>181341</v>
      </c>
      <c r="B2498" s="142" t="s">
        <v>32796</v>
      </c>
      <c r="C2498" s="589" t="s">
        <v>15679</v>
      </c>
      <c r="D2498" s="590">
        <v>47.96</v>
      </c>
    </row>
    <row r="2499" spans="1:4" outlineLevel="1" x14ac:dyDescent="0.2">
      <c r="A2499" s="588">
        <v>181342</v>
      </c>
      <c r="B2499" s="142" t="s">
        <v>32797</v>
      </c>
      <c r="C2499" s="589" t="s">
        <v>15747</v>
      </c>
      <c r="D2499" s="590">
        <v>58.87</v>
      </c>
    </row>
    <row r="2500" spans="1:4" outlineLevel="1" x14ac:dyDescent="0.2">
      <c r="A2500" s="588">
        <v>181343</v>
      </c>
      <c r="B2500" s="142" t="s">
        <v>32798</v>
      </c>
      <c r="C2500" s="589" t="s">
        <v>15679</v>
      </c>
      <c r="D2500" s="590">
        <v>334.73</v>
      </c>
    </row>
    <row r="2501" spans="1:4" outlineLevel="1" x14ac:dyDescent="0.2">
      <c r="A2501" s="588">
        <v>181344</v>
      </c>
      <c r="B2501" s="142" t="s">
        <v>32799</v>
      </c>
      <c r="C2501" s="589" t="s">
        <v>15747</v>
      </c>
      <c r="D2501" s="590">
        <v>270.92</v>
      </c>
    </row>
    <row r="2502" spans="1:4" outlineLevel="1" x14ac:dyDescent="0.2">
      <c r="A2502" s="588">
        <v>181345</v>
      </c>
      <c r="B2502" s="142" t="s">
        <v>32800</v>
      </c>
      <c r="C2502" s="589" t="s">
        <v>15747</v>
      </c>
      <c r="D2502" s="590">
        <v>337.7</v>
      </c>
    </row>
    <row r="2503" spans="1:4" ht="22.5" outlineLevel="1" x14ac:dyDescent="0.2">
      <c r="A2503" s="588">
        <v>181346</v>
      </c>
      <c r="B2503" s="142" t="s">
        <v>32801</v>
      </c>
      <c r="C2503" s="589" t="s">
        <v>15679</v>
      </c>
      <c r="D2503" s="590">
        <v>114.68</v>
      </c>
    </row>
    <row r="2504" spans="1:4" outlineLevel="1" x14ac:dyDescent="0.2">
      <c r="A2504" s="588">
        <v>181351</v>
      </c>
      <c r="B2504" s="142" t="s">
        <v>32802</v>
      </c>
      <c r="C2504" s="589" t="s">
        <v>25226</v>
      </c>
      <c r="D2504" s="590">
        <v>2943.61</v>
      </c>
    </row>
    <row r="2505" spans="1:4" outlineLevel="1" x14ac:dyDescent="0.2">
      <c r="A2505" s="588">
        <v>181353</v>
      </c>
      <c r="B2505" s="142" t="s">
        <v>32803</v>
      </c>
      <c r="C2505" s="589" t="s">
        <v>25226</v>
      </c>
      <c r="D2505" s="590">
        <v>4955.84</v>
      </c>
    </row>
    <row r="2506" spans="1:4" outlineLevel="1" x14ac:dyDescent="0.2">
      <c r="A2506" s="588">
        <v>181400</v>
      </c>
      <c r="B2506" s="142" t="s">
        <v>30435</v>
      </c>
      <c r="C2506" s="589" t="s">
        <v>19923</v>
      </c>
      <c r="D2506" s="590" t="s">
        <v>19923</v>
      </c>
    </row>
    <row r="2507" spans="1:4" outlineLevel="1" x14ac:dyDescent="0.2">
      <c r="A2507" s="588">
        <v>181405</v>
      </c>
      <c r="B2507" s="142" t="s">
        <v>32804</v>
      </c>
      <c r="C2507" s="589" t="s">
        <v>25226</v>
      </c>
      <c r="D2507" s="590">
        <v>1792.91</v>
      </c>
    </row>
    <row r="2508" spans="1:4" outlineLevel="1" x14ac:dyDescent="0.2">
      <c r="A2508" s="588">
        <v>181408</v>
      </c>
      <c r="B2508" s="142" t="s">
        <v>32805</v>
      </c>
      <c r="C2508" s="589" t="s">
        <v>25226</v>
      </c>
      <c r="D2508" s="590">
        <v>1774.81</v>
      </c>
    </row>
    <row r="2509" spans="1:4" outlineLevel="1" x14ac:dyDescent="0.2">
      <c r="A2509" s="588">
        <v>181411</v>
      </c>
      <c r="B2509" s="142" t="s">
        <v>32806</v>
      </c>
      <c r="C2509" s="589" t="s">
        <v>25226</v>
      </c>
      <c r="D2509" s="590">
        <v>1400.29</v>
      </c>
    </row>
    <row r="2510" spans="1:4" ht="22.5" outlineLevel="1" x14ac:dyDescent="0.2">
      <c r="A2510" s="588">
        <v>181415</v>
      </c>
      <c r="B2510" s="142" t="s">
        <v>32807</v>
      </c>
      <c r="C2510" s="589" t="s">
        <v>25226</v>
      </c>
      <c r="D2510" s="590">
        <v>1568.57</v>
      </c>
    </row>
    <row r="2511" spans="1:4" ht="22.5" outlineLevel="1" x14ac:dyDescent="0.2">
      <c r="A2511" s="588">
        <v>181416</v>
      </c>
      <c r="B2511" s="142" t="s">
        <v>32808</v>
      </c>
      <c r="C2511" s="589" t="s">
        <v>25226</v>
      </c>
      <c r="D2511" s="590">
        <v>9266.25</v>
      </c>
    </row>
    <row r="2512" spans="1:4" outlineLevel="1" x14ac:dyDescent="0.2">
      <c r="A2512" s="588">
        <v>181422</v>
      </c>
      <c r="B2512" s="142" t="s">
        <v>32809</v>
      </c>
      <c r="C2512" s="589" t="s">
        <v>25226</v>
      </c>
      <c r="D2512" s="590">
        <v>1398.42</v>
      </c>
    </row>
    <row r="2513" spans="1:4" outlineLevel="1" x14ac:dyDescent="0.2">
      <c r="A2513" s="588">
        <v>181424</v>
      </c>
      <c r="B2513" s="142" t="s">
        <v>32810</v>
      </c>
      <c r="C2513" s="589" t="s">
        <v>25226</v>
      </c>
      <c r="D2513" s="590">
        <v>2076.44</v>
      </c>
    </row>
    <row r="2514" spans="1:4" outlineLevel="1" x14ac:dyDescent="0.2">
      <c r="A2514" s="588">
        <v>181430</v>
      </c>
      <c r="B2514" s="142" t="s">
        <v>32811</v>
      </c>
      <c r="C2514" s="589" t="s">
        <v>15719</v>
      </c>
      <c r="D2514" s="590">
        <v>57.57</v>
      </c>
    </row>
    <row r="2515" spans="1:4" ht="22.5" outlineLevel="1" x14ac:dyDescent="0.2">
      <c r="A2515" s="588">
        <v>181441</v>
      </c>
      <c r="B2515" s="142" t="s">
        <v>32812</v>
      </c>
      <c r="C2515" s="589" t="s">
        <v>25226</v>
      </c>
      <c r="D2515" s="590">
        <v>6474.64</v>
      </c>
    </row>
    <row r="2516" spans="1:4" ht="22.5" outlineLevel="1" x14ac:dyDescent="0.2">
      <c r="A2516" s="588">
        <v>181442</v>
      </c>
      <c r="B2516" s="142" t="s">
        <v>32813</v>
      </c>
      <c r="C2516" s="589" t="s">
        <v>25226</v>
      </c>
      <c r="D2516" s="590">
        <v>5453.96</v>
      </c>
    </row>
    <row r="2517" spans="1:4" ht="22.5" outlineLevel="1" x14ac:dyDescent="0.2">
      <c r="A2517" s="588">
        <v>181443</v>
      </c>
      <c r="B2517" s="142" t="s">
        <v>32814</v>
      </c>
      <c r="C2517" s="589" t="s">
        <v>25226</v>
      </c>
      <c r="D2517" s="590">
        <v>4184.8999999999996</v>
      </c>
    </row>
    <row r="2518" spans="1:4" outlineLevel="1" x14ac:dyDescent="0.2">
      <c r="A2518" s="588">
        <v>181444</v>
      </c>
      <c r="B2518" s="142" t="s">
        <v>32815</v>
      </c>
      <c r="C2518" s="589" t="s">
        <v>25226</v>
      </c>
      <c r="D2518" s="590">
        <v>2672.56</v>
      </c>
    </row>
    <row r="2519" spans="1:4" ht="22.5" outlineLevel="1" x14ac:dyDescent="0.2">
      <c r="A2519" s="588">
        <v>181445</v>
      </c>
      <c r="B2519" s="142" t="s">
        <v>32816</v>
      </c>
      <c r="C2519" s="589" t="s">
        <v>25226</v>
      </c>
      <c r="D2519" s="590">
        <v>1274.8499999999999</v>
      </c>
    </row>
    <row r="2520" spans="1:4" outlineLevel="1" x14ac:dyDescent="0.2">
      <c r="A2520" s="588">
        <v>181446</v>
      </c>
      <c r="B2520" s="142" t="s">
        <v>32817</v>
      </c>
      <c r="C2520" s="589" t="s">
        <v>25226</v>
      </c>
      <c r="D2520" s="590">
        <v>637.35</v>
      </c>
    </row>
    <row r="2521" spans="1:4" outlineLevel="1" x14ac:dyDescent="0.2">
      <c r="A2521" s="588">
        <v>181447</v>
      </c>
      <c r="B2521" s="142" t="s">
        <v>32818</v>
      </c>
      <c r="C2521" s="589" t="s">
        <v>25226</v>
      </c>
      <c r="D2521" s="590">
        <v>820.76</v>
      </c>
    </row>
    <row r="2522" spans="1:4" outlineLevel="1" x14ac:dyDescent="0.2">
      <c r="A2522" s="588">
        <v>181448</v>
      </c>
      <c r="B2522" s="142" t="s">
        <v>32819</v>
      </c>
      <c r="C2522" s="589" t="s">
        <v>25226</v>
      </c>
      <c r="D2522" s="590">
        <v>1251.19</v>
      </c>
    </row>
    <row r="2523" spans="1:4" outlineLevel="1" x14ac:dyDescent="0.2">
      <c r="A2523" s="588">
        <v>181449</v>
      </c>
      <c r="B2523" s="142" t="s">
        <v>32820</v>
      </c>
      <c r="C2523" s="589" t="s">
        <v>25226</v>
      </c>
      <c r="D2523" s="590">
        <v>913.02</v>
      </c>
    </row>
    <row r="2524" spans="1:4" outlineLevel="1" x14ac:dyDescent="0.2">
      <c r="A2524" s="588">
        <v>181500</v>
      </c>
      <c r="B2524" s="142" t="s">
        <v>32821</v>
      </c>
      <c r="C2524" s="589" t="s">
        <v>19923</v>
      </c>
      <c r="D2524" s="590" t="s">
        <v>19923</v>
      </c>
    </row>
    <row r="2525" spans="1:4" x14ac:dyDescent="0.2">
      <c r="A2525" s="588">
        <v>181501</v>
      </c>
      <c r="B2525" s="142" t="s">
        <v>32822</v>
      </c>
      <c r="C2525" s="589" t="s">
        <v>25226</v>
      </c>
      <c r="D2525" s="590">
        <v>614.82000000000005</v>
      </c>
    </row>
    <row r="2526" spans="1:4" outlineLevel="1" x14ac:dyDescent="0.2">
      <c r="A2526" s="588">
        <v>181502</v>
      </c>
      <c r="B2526" s="142" t="s">
        <v>32823</v>
      </c>
      <c r="C2526" s="589" t="s">
        <v>25226</v>
      </c>
      <c r="D2526" s="590">
        <v>934.62</v>
      </c>
    </row>
    <row r="2527" spans="1:4" outlineLevel="1" x14ac:dyDescent="0.2">
      <c r="A2527" s="588">
        <v>181503</v>
      </c>
      <c r="B2527" s="142" t="s">
        <v>32824</v>
      </c>
      <c r="C2527" s="589" t="s">
        <v>25226</v>
      </c>
      <c r="D2527" s="590">
        <v>591.61</v>
      </c>
    </row>
    <row r="2528" spans="1:4" outlineLevel="1" x14ac:dyDescent="0.2">
      <c r="A2528" s="588">
        <v>181510</v>
      </c>
      <c r="B2528" s="142" t="s">
        <v>32825</v>
      </c>
      <c r="C2528" s="589" t="s">
        <v>25226</v>
      </c>
      <c r="D2528" s="590">
        <v>215.64</v>
      </c>
    </row>
    <row r="2529" spans="1:4" outlineLevel="1" x14ac:dyDescent="0.2">
      <c r="A2529" s="588">
        <v>181513</v>
      </c>
      <c r="B2529" s="142" t="s">
        <v>32826</v>
      </c>
      <c r="C2529" s="589" t="s">
        <v>25226</v>
      </c>
      <c r="D2529" s="590">
        <v>133.07</v>
      </c>
    </row>
    <row r="2530" spans="1:4" outlineLevel="1" x14ac:dyDescent="0.2">
      <c r="A2530" s="588">
        <v>181514</v>
      </c>
      <c r="B2530" s="142" t="s">
        <v>32827</v>
      </c>
      <c r="C2530" s="589" t="s">
        <v>25226</v>
      </c>
      <c r="D2530" s="590">
        <v>802.81</v>
      </c>
    </row>
    <row r="2531" spans="1:4" outlineLevel="1" x14ac:dyDescent="0.2">
      <c r="A2531" s="588">
        <v>181550</v>
      </c>
      <c r="B2531" s="142" t="s">
        <v>32828</v>
      </c>
      <c r="C2531" s="589" t="s">
        <v>15679</v>
      </c>
      <c r="D2531" s="590">
        <v>161.21</v>
      </c>
    </row>
    <row r="2532" spans="1:4" outlineLevel="1" x14ac:dyDescent="0.2">
      <c r="A2532" s="588">
        <v>181551</v>
      </c>
      <c r="B2532" s="142" t="s">
        <v>32829</v>
      </c>
      <c r="C2532" s="589" t="s">
        <v>15679</v>
      </c>
      <c r="D2532" s="590">
        <v>136.4</v>
      </c>
    </row>
    <row r="2533" spans="1:4" outlineLevel="1" x14ac:dyDescent="0.2">
      <c r="A2533" s="588">
        <v>181601</v>
      </c>
      <c r="B2533" s="142" t="s">
        <v>32830</v>
      </c>
      <c r="C2533" s="589" t="s">
        <v>25226</v>
      </c>
      <c r="D2533" s="590">
        <v>1690.59</v>
      </c>
    </row>
    <row r="2534" spans="1:4" outlineLevel="1" x14ac:dyDescent="0.2">
      <c r="A2534" s="588">
        <v>181602</v>
      </c>
      <c r="B2534" s="142" t="s">
        <v>32831</v>
      </c>
      <c r="C2534" s="589" t="s">
        <v>25226</v>
      </c>
      <c r="D2534" s="590">
        <v>1386.18</v>
      </c>
    </row>
    <row r="2535" spans="1:4" outlineLevel="1" x14ac:dyDescent="0.2">
      <c r="A2535" s="588">
        <v>181603</v>
      </c>
      <c r="B2535" s="142" t="s">
        <v>32776</v>
      </c>
      <c r="C2535" s="589" t="s">
        <v>25226</v>
      </c>
      <c r="D2535" s="590">
        <v>4891.1400000000003</v>
      </c>
    </row>
    <row r="2536" spans="1:4" outlineLevel="1" x14ac:dyDescent="0.2">
      <c r="A2536" s="588">
        <v>181604</v>
      </c>
      <c r="B2536" s="142" t="s">
        <v>32832</v>
      </c>
      <c r="C2536" s="589" t="s">
        <v>25226</v>
      </c>
      <c r="D2536" s="590">
        <v>2861.96</v>
      </c>
    </row>
    <row r="2537" spans="1:4" outlineLevel="1" x14ac:dyDescent="0.2">
      <c r="A2537" s="588">
        <v>181605</v>
      </c>
      <c r="B2537" s="142" t="s">
        <v>32833</v>
      </c>
      <c r="C2537" s="589" t="s">
        <v>25226</v>
      </c>
      <c r="D2537" s="590">
        <v>3868.92</v>
      </c>
    </row>
    <row r="2538" spans="1:4" outlineLevel="1" x14ac:dyDescent="0.2">
      <c r="A2538" s="588">
        <v>181606</v>
      </c>
      <c r="B2538" s="142" t="s">
        <v>32834</v>
      </c>
      <c r="C2538" s="589" t="s">
        <v>25226</v>
      </c>
      <c r="D2538" s="590">
        <v>1650.43</v>
      </c>
    </row>
    <row r="2539" spans="1:4" outlineLevel="1" x14ac:dyDescent="0.2">
      <c r="A2539" s="588">
        <v>181607</v>
      </c>
      <c r="B2539" s="142" t="s">
        <v>32835</v>
      </c>
      <c r="C2539" s="589" t="s">
        <v>25226</v>
      </c>
      <c r="D2539" s="590">
        <v>2388.98</v>
      </c>
    </row>
    <row r="2540" spans="1:4" outlineLevel="1" x14ac:dyDescent="0.2">
      <c r="A2540" s="588">
        <v>181608</v>
      </c>
      <c r="B2540" s="142" t="s">
        <v>32836</v>
      </c>
      <c r="C2540" s="589" t="s">
        <v>25226</v>
      </c>
      <c r="D2540" s="590">
        <v>1498.57</v>
      </c>
    </row>
    <row r="2541" spans="1:4" outlineLevel="1" x14ac:dyDescent="0.2">
      <c r="A2541" s="588">
        <v>181609</v>
      </c>
      <c r="B2541" s="142" t="s">
        <v>32837</v>
      </c>
      <c r="C2541" s="589" t="s">
        <v>25226</v>
      </c>
      <c r="D2541" s="590">
        <v>2637.71</v>
      </c>
    </row>
    <row r="2542" spans="1:4" outlineLevel="1" x14ac:dyDescent="0.2">
      <c r="A2542" s="588">
        <v>181610</v>
      </c>
      <c r="B2542" s="142" t="s">
        <v>32838</v>
      </c>
      <c r="C2542" s="589" t="s">
        <v>25226</v>
      </c>
      <c r="D2542" s="590">
        <v>3933.73</v>
      </c>
    </row>
    <row r="2543" spans="1:4" outlineLevel="1" x14ac:dyDescent="0.2">
      <c r="A2543" s="588">
        <v>181611</v>
      </c>
      <c r="B2543" s="142" t="s">
        <v>32839</v>
      </c>
      <c r="C2543" s="589" t="s">
        <v>25226</v>
      </c>
      <c r="D2543" s="590">
        <v>1077.27</v>
      </c>
    </row>
    <row r="2544" spans="1:4" outlineLevel="1" x14ac:dyDescent="0.2">
      <c r="A2544" s="588">
        <v>181612</v>
      </c>
      <c r="B2544" s="142" t="s">
        <v>32840</v>
      </c>
      <c r="C2544" s="589" t="s">
        <v>25226</v>
      </c>
      <c r="D2544" s="590">
        <v>1373.23</v>
      </c>
    </row>
    <row r="2545" spans="1:4" outlineLevel="1" x14ac:dyDescent="0.2">
      <c r="A2545" s="588">
        <v>181613</v>
      </c>
      <c r="B2545" s="142" t="s">
        <v>32841</v>
      </c>
      <c r="C2545" s="589" t="s">
        <v>25226</v>
      </c>
      <c r="D2545" s="590">
        <v>3353.59</v>
      </c>
    </row>
    <row r="2546" spans="1:4" outlineLevel="1" x14ac:dyDescent="0.2">
      <c r="A2546" s="588">
        <v>181614</v>
      </c>
      <c r="B2546" s="142" t="s">
        <v>32842</v>
      </c>
      <c r="C2546" s="589" t="s">
        <v>25226</v>
      </c>
      <c r="D2546" s="590">
        <v>4549.78</v>
      </c>
    </row>
    <row r="2547" spans="1:4" outlineLevel="1" x14ac:dyDescent="0.2">
      <c r="A2547" s="588">
        <v>181615</v>
      </c>
      <c r="B2547" s="142" t="s">
        <v>32843</v>
      </c>
      <c r="C2547" s="589" t="s">
        <v>25226</v>
      </c>
      <c r="D2547" s="590">
        <v>1610.55</v>
      </c>
    </row>
    <row r="2548" spans="1:4" outlineLevel="1" x14ac:dyDescent="0.2">
      <c r="A2548" s="588">
        <v>181616</v>
      </c>
      <c r="B2548" s="142" t="s">
        <v>32844</v>
      </c>
      <c r="C2548" s="589" t="s">
        <v>25226</v>
      </c>
      <c r="D2548" s="590">
        <v>4247.09</v>
      </c>
    </row>
    <row r="2549" spans="1:4" outlineLevel="1" x14ac:dyDescent="0.2">
      <c r="A2549" s="588">
        <v>181617</v>
      </c>
      <c r="B2549" s="142" t="s">
        <v>32845</v>
      </c>
      <c r="C2549" s="589" t="s">
        <v>25226</v>
      </c>
      <c r="D2549" s="590">
        <v>2416.1799999999998</v>
      </c>
    </row>
    <row r="2550" spans="1:4" outlineLevel="1" x14ac:dyDescent="0.2">
      <c r="A2550" s="588">
        <v>181618</v>
      </c>
      <c r="B2550" s="142" t="s">
        <v>32846</v>
      </c>
      <c r="C2550" s="589" t="s">
        <v>25226</v>
      </c>
      <c r="D2550" s="590">
        <v>1910.24</v>
      </c>
    </row>
    <row r="2551" spans="1:4" outlineLevel="1" x14ac:dyDescent="0.2">
      <c r="A2551" s="588">
        <v>181619</v>
      </c>
      <c r="B2551" s="142" t="s">
        <v>32847</v>
      </c>
      <c r="C2551" s="589" t="s">
        <v>25226</v>
      </c>
      <c r="D2551" s="590">
        <v>1650.21</v>
      </c>
    </row>
    <row r="2552" spans="1:4" outlineLevel="1" x14ac:dyDescent="0.2">
      <c r="A2552" s="588">
        <v>181620</v>
      </c>
      <c r="B2552" s="142" t="s">
        <v>32848</v>
      </c>
      <c r="C2552" s="589" t="s">
        <v>25226</v>
      </c>
      <c r="D2552" s="590">
        <v>738.84</v>
      </c>
    </row>
    <row r="2553" spans="1:4" outlineLevel="1" x14ac:dyDescent="0.2">
      <c r="A2553" s="588">
        <v>186000</v>
      </c>
      <c r="B2553" s="142" t="s">
        <v>30703</v>
      </c>
      <c r="C2553" s="589" t="s">
        <v>19923</v>
      </c>
      <c r="D2553" s="590" t="s">
        <v>19923</v>
      </c>
    </row>
    <row r="2554" spans="1:4" outlineLevel="1" x14ac:dyDescent="0.2">
      <c r="A2554" s="588">
        <v>186007</v>
      </c>
      <c r="B2554" s="142" t="s">
        <v>32849</v>
      </c>
      <c r="C2554" s="589" t="s">
        <v>15719</v>
      </c>
      <c r="D2554" s="590">
        <v>4.3899999999999997</v>
      </c>
    </row>
    <row r="2555" spans="1:4" outlineLevel="1" x14ac:dyDescent="0.2">
      <c r="A2555" s="588">
        <v>187000</v>
      </c>
      <c r="B2555" s="142" t="s">
        <v>30710</v>
      </c>
      <c r="C2555" s="589" t="s">
        <v>19923</v>
      </c>
      <c r="D2555" s="590" t="s">
        <v>19923</v>
      </c>
    </row>
    <row r="2556" spans="1:4" outlineLevel="1" x14ac:dyDescent="0.2">
      <c r="A2556" s="588">
        <v>187007</v>
      </c>
      <c r="B2556" s="142" t="s">
        <v>32850</v>
      </c>
      <c r="C2556" s="589" t="s">
        <v>15719</v>
      </c>
      <c r="D2556" s="590">
        <v>29.02</v>
      </c>
    </row>
    <row r="2557" spans="1:4" outlineLevel="1" x14ac:dyDescent="0.2">
      <c r="A2557" s="588">
        <v>187040</v>
      </c>
      <c r="B2557" s="142" t="s">
        <v>32851</v>
      </c>
      <c r="C2557" s="589" t="s">
        <v>25226</v>
      </c>
      <c r="D2557" s="590">
        <v>976.43</v>
      </c>
    </row>
    <row r="2558" spans="1:4" outlineLevel="1" x14ac:dyDescent="0.2">
      <c r="A2558" s="588">
        <v>187041</v>
      </c>
      <c r="B2558" s="142" t="s">
        <v>32852</v>
      </c>
      <c r="C2558" s="589" t="s">
        <v>25226</v>
      </c>
      <c r="D2558" s="590">
        <v>7152.21</v>
      </c>
    </row>
    <row r="2559" spans="1:4" outlineLevel="1" x14ac:dyDescent="0.2">
      <c r="A2559" s="588">
        <v>188000</v>
      </c>
      <c r="B2559" s="142" t="s">
        <v>30756</v>
      </c>
      <c r="C2559" s="589" t="s">
        <v>19923</v>
      </c>
      <c r="D2559" s="590" t="s">
        <v>19923</v>
      </c>
    </row>
    <row r="2560" spans="1:4" x14ac:dyDescent="0.2">
      <c r="A2560" s="588">
        <v>188001</v>
      </c>
      <c r="B2560" s="142" t="s">
        <v>32853</v>
      </c>
      <c r="C2560" s="589" t="s">
        <v>15719</v>
      </c>
      <c r="D2560" s="590">
        <v>7.31</v>
      </c>
    </row>
    <row r="2561" spans="1:4" outlineLevel="1" x14ac:dyDescent="0.2">
      <c r="A2561" s="588">
        <v>188011</v>
      </c>
      <c r="B2561" s="142" t="s">
        <v>32854</v>
      </c>
      <c r="C2561" s="589" t="s">
        <v>15679</v>
      </c>
      <c r="D2561" s="590">
        <v>175.08</v>
      </c>
    </row>
    <row r="2562" spans="1:4" outlineLevel="1" x14ac:dyDescent="0.2">
      <c r="A2562" s="588">
        <v>188013</v>
      </c>
      <c r="B2562" s="142" t="s">
        <v>32855</v>
      </c>
      <c r="C2562" s="589" t="s">
        <v>25257</v>
      </c>
      <c r="D2562" s="590">
        <v>0.81</v>
      </c>
    </row>
    <row r="2563" spans="1:4" outlineLevel="1" x14ac:dyDescent="0.2">
      <c r="A2563" s="588">
        <v>188015</v>
      </c>
      <c r="B2563" s="142" t="s">
        <v>32856</v>
      </c>
      <c r="C2563" s="589" t="s">
        <v>25257</v>
      </c>
      <c r="D2563" s="590">
        <v>2.97</v>
      </c>
    </row>
    <row r="2564" spans="1:4" outlineLevel="1" x14ac:dyDescent="0.2">
      <c r="A2564" s="588">
        <v>188030</v>
      </c>
      <c r="B2564" s="142" t="s">
        <v>32857</v>
      </c>
      <c r="C2564" s="589" t="s">
        <v>15719</v>
      </c>
      <c r="D2564" s="590">
        <v>7.31</v>
      </c>
    </row>
    <row r="2565" spans="1:4" outlineLevel="1" x14ac:dyDescent="0.2">
      <c r="A2565" s="588">
        <v>188035</v>
      </c>
      <c r="B2565" s="142" t="s">
        <v>32858</v>
      </c>
      <c r="C2565" s="589" t="s">
        <v>15679</v>
      </c>
      <c r="D2565" s="590">
        <v>201.72</v>
      </c>
    </row>
    <row r="2566" spans="1:4" outlineLevel="1" x14ac:dyDescent="0.2">
      <c r="A2566" s="584">
        <v>200000</v>
      </c>
      <c r="B2566" s="585" t="s">
        <v>8528</v>
      </c>
      <c r="C2566" s="586"/>
      <c r="D2566" s="587"/>
    </row>
    <row r="2567" spans="1:4" outlineLevel="1" x14ac:dyDescent="0.2">
      <c r="A2567" s="588">
        <v>200100</v>
      </c>
      <c r="B2567" s="142" t="s">
        <v>32859</v>
      </c>
      <c r="C2567" s="589" t="s">
        <v>19923</v>
      </c>
      <c r="D2567" s="590" t="s">
        <v>19923</v>
      </c>
    </row>
    <row r="2568" spans="1:4" outlineLevel="1" x14ac:dyDescent="0.2">
      <c r="A2568" s="588">
        <v>200101</v>
      </c>
      <c r="B2568" s="142" t="s">
        <v>32860</v>
      </c>
      <c r="C2568" s="589" t="s">
        <v>32942</v>
      </c>
      <c r="D2568" s="590">
        <v>2575.52</v>
      </c>
    </row>
    <row r="2569" spans="1:4" outlineLevel="1" x14ac:dyDescent="0.2">
      <c r="A2569" s="588">
        <v>200102</v>
      </c>
      <c r="B2569" s="142" t="s">
        <v>32861</v>
      </c>
      <c r="C2569" s="589" t="s">
        <v>15747</v>
      </c>
      <c r="D2569" s="590">
        <v>2.14</v>
      </c>
    </row>
    <row r="2570" spans="1:4" outlineLevel="1" x14ac:dyDescent="0.2">
      <c r="A2570" s="588">
        <v>200113</v>
      </c>
      <c r="B2570" s="142" t="s">
        <v>32862</v>
      </c>
      <c r="C2570" s="589" t="s">
        <v>32942</v>
      </c>
      <c r="D2570" s="590">
        <v>5014.3082999999988</v>
      </c>
    </row>
    <row r="2571" spans="1:4" outlineLevel="1" x14ac:dyDescent="0.2">
      <c r="A2571" s="588">
        <v>200114</v>
      </c>
      <c r="B2571" s="142" t="s">
        <v>32863</v>
      </c>
      <c r="C2571" s="589" t="s">
        <v>15719</v>
      </c>
      <c r="D2571" s="590">
        <v>0.45</v>
      </c>
    </row>
    <row r="2572" spans="1:4" outlineLevel="1" x14ac:dyDescent="0.2">
      <c r="A2572" s="588">
        <v>200121</v>
      </c>
      <c r="B2572" s="142" t="s">
        <v>32864</v>
      </c>
      <c r="C2572" s="589" t="s">
        <v>19946</v>
      </c>
      <c r="D2572" s="590">
        <v>20</v>
      </c>
    </row>
    <row r="2573" spans="1:4" ht="22.5" outlineLevel="1" x14ac:dyDescent="0.2">
      <c r="A2573" s="588">
        <v>200122</v>
      </c>
      <c r="B2573" s="142" t="s">
        <v>32865</v>
      </c>
      <c r="C2573" s="589" t="s">
        <v>19946</v>
      </c>
      <c r="D2573" s="590">
        <v>50</v>
      </c>
    </row>
    <row r="2574" spans="1:4" outlineLevel="1" x14ac:dyDescent="0.2">
      <c r="A2574" s="588">
        <v>200123</v>
      </c>
      <c r="B2574" s="142" t="s">
        <v>32866</v>
      </c>
      <c r="C2574" s="589" t="s">
        <v>19946</v>
      </c>
      <c r="D2574" s="590">
        <v>100</v>
      </c>
    </row>
    <row r="2575" spans="1:4" outlineLevel="1" x14ac:dyDescent="0.2">
      <c r="A2575" s="588">
        <v>200124</v>
      </c>
      <c r="B2575" s="142" t="s">
        <v>32867</v>
      </c>
      <c r="C2575" s="589" t="s">
        <v>19946</v>
      </c>
      <c r="D2575" s="590">
        <v>30</v>
      </c>
    </row>
    <row r="2576" spans="1:4" outlineLevel="1" x14ac:dyDescent="0.2">
      <c r="A2576" s="588">
        <v>200131</v>
      </c>
      <c r="B2576" s="142" t="s">
        <v>32868</v>
      </c>
      <c r="C2576" s="589" t="s">
        <v>19946</v>
      </c>
      <c r="D2576" s="590">
        <v>10</v>
      </c>
    </row>
    <row r="2577" spans="1:4" ht="22.5" outlineLevel="1" x14ac:dyDescent="0.2">
      <c r="A2577" s="588">
        <v>200132</v>
      </c>
      <c r="B2577" s="142" t="s">
        <v>32869</v>
      </c>
      <c r="C2577" s="589" t="s">
        <v>19946</v>
      </c>
      <c r="D2577" s="590">
        <v>50</v>
      </c>
    </row>
    <row r="2578" spans="1:4" outlineLevel="1" x14ac:dyDescent="0.2">
      <c r="A2578" s="588">
        <v>200133</v>
      </c>
      <c r="B2578" s="142" t="s">
        <v>32870</v>
      </c>
      <c r="C2578" s="589" t="s">
        <v>19946</v>
      </c>
      <c r="D2578" s="590">
        <v>10</v>
      </c>
    </row>
    <row r="2579" spans="1:4" outlineLevel="1" x14ac:dyDescent="0.2">
      <c r="A2579" s="588">
        <v>200200</v>
      </c>
      <c r="B2579" s="142" t="s">
        <v>32871</v>
      </c>
      <c r="C2579" s="589" t="s">
        <v>19923</v>
      </c>
      <c r="D2579" s="590" t="s">
        <v>19923</v>
      </c>
    </row>
    <row r="2580" spans="1:4" outlineLevel="1" x14ac:dyDescent="0.2">
      <c r="A2580" s="588">
        <v>200201</v>
      </c>
      <c r="B2580" s="142" t="s">
        <v>32872</v>
      </c>
      <c r="C2580" s="589" t="s">
        <v>15747</v>
      </c>
      <c r="D2580" s="590">
        <v>66.42</v>
      </c>
    </row>
    <row r="2581" spans="1:4" ht="22.5" outlineLevel="1" x14ac:dyDescent="0.2">
      <c r="A2581" s="588">
        <v>200202</v>
      </c>
      <c r="B2581" s="142" t="s">
        <v>32873</v>
      </c>
      <c r="C2581" s="589" t="s">
        <v>25226</v>
      </c>
      <c r="D2581" s="590">
        <v>505.57</v>
      </c>
    </row>
    <row r="2582" spans="1:4" ht="22.5" outlineLevel="1" x14ac:dyDescent="0.2">
      <c r="A2582" s="588">
        <v>200203</v>
      </c>
      <c r="B2582" s="142" t="s">
        <v>32874</v>
      </c>
      <c r="C2582" s="589" t="s">
        <v>25226</v>
      </c>
      <c r="D2582" s="590">
        <v>78.739999999999995</v>
      </c>
    </row>
    <row r="2583" spans="1:4" ht="22.5" outlineLevel="1" x14ac:dyDescent="0.2">
      <c r="A2583" s="588">
        <v>200204</v>
      </c>
      <c r="B2583" s="142" t="s">
        <v>32875</v>
      </c>
      <c r="C2583" s="589" t="s">
        <v>25226</v>
      </c>
      <c r="D2583" s="590">
        <v>157.47999999999999</v>
      </c>
    </row>
    <row r="2584" spans="1:4" ht="22.5" outlineLevel="1" x14ac:dyDescent="0.2">
      <c r="A2584" s="588">
        <v>200205</v>
      </c>
      <c r="B2584" s="142" t="s">
        <v>32876</v>
      </c>
      <c r="C2584" s="589" t="s">
        <v>25226</v>
      </c>
      <c r="D2584" s="590">
        <v>236.23</v>
      </c>
    </row>
    <row r="2585" spans="1:4" ht="22.5" outlineLevel="1" x14ac:dyDescent="0.2">
      <c r="A2585" s="588">
        <v>200206</v>
      </c>
      <c r="B2585" s="142" t="s">
        <v>32877</v>
      </c>
      <c r="C2585" s="589" t="s">
        <v>25226</v>
      </c>
      <c r="D2585" s="590">
        <v>78.739999999999995</v>
      </c>
    </row>
    <row r="2586" spans="1:4" ht="22.5" outlineLevel="1" x14ac:dyDescent="0.2">
      <c r="A2586" s="588">
        <v>200207</v>
      </c>
      <c r="B2586" s="142" t="s">
        <v>32878</v>
      </c>
      <c r="C2586" s="589" t="s">
        <v>25226</v>
      </c>
      <c r="D2586" s="590">
        <v>138.63</v>
      </c>
    </row>
    <row r="2587" spans="1:4" ht="22.5" outlineLevel="1" x14ac:dyDescent="0.2">
      <c r="A2587" s="588">
        <v>200208</v>
      </c>
      <c r="B2587" s="142" t="s">
        <v>32879</v>
      </c>
      <c r="C2587" s="589" t="s">
        <v>25226</v>
      </c>
      <c r="D2587" s="590">
        <v>149.69999999999999</v>
      </c>
    </row>
    <row r="2588" spans="1:4" ht="22.5" outlineLevel="1" x14ac:dyDescent="0.2">
      <c r="A2588" s="588">
        <v>200209</v>
      </c>
      <c r="B2588" s="142" t="s">
        <v>32880</v>
      </c>
      <c r="C2588" s="589" t="s">
        <v>15747</v>
      </c>
      <c r="D2588" s="590">
        <v>102.98</v>
      </c>
    </row>
    <row r="2589" spans="1:4" outlineLevel="1" x14ac:dyDescent="0.2">
      <c r="A2589" s="588">
        <v>200300</v>
      </c>
      <c r="B2589" s="142" t="s">
        <v>32881</v>
      </c>
      <c r="C2589" s="589" t="s">
        <v>19923</v>
      </c>
      <c r="D2589" s="590" t="s">
        <v>19923</v>
      </c>
    </row>
    <row r="2590" spans="1:4" outlineLevel="1" x14ac:dyDescent="0.2">
      <c r="A2590" s="588">
        <v>200301</v>
      </c>
      <c r="B2590" s="142" t="s">
        <v>20023</v>
      </c>
      <c r="C2590" s="589" t="s">
        <v>15843</v>
      </c>
      <c r="D2590" s="590">
        <v>358.48</v>
      </c>
    </row>
    <row r="2591" spans="1:4" outlineLevel="1" x14ac:dyDescent="0.2">
      <c r="A2591" s="588">
        <v>200302</v>
      </c>
      <c r="B2591" s="142" t="s">
        <v>20025</v>
      </c>
      <c r="C2591" s="589" t="s">
        <v>15843</v>
      </c>
      <c r="D2591" s="590">
        <v>252.08</v>
      </c>
    </row>
    <row r="2592" spans="1:4" outlineLevel="1" x14ac:dyDescent="0.2">
      <c r="A2592" s="588">
        <v>200303</v>
      </c>
      <c r="B2592" s="142" t="s">
        <v>20027</v>
      </c>
      <c r="C2592" s="589" t="s">
        <v>15843</v>
      </c>
      <c r="D2592" s="590">
        <v>106.78</v>
      </c>
    </row>
    <row r="2593" spans="1:4" outlineLevel="1" x14ac:dyDescent="0.2">
      <c r="A2593" s="588">
        <v>200304</v>
      </c>
      <c r="B2593" s="142" t="s">
        <v>32882</v>
      </c>
      <c r="C2593" s="589" t="s">
        <v>15843</v>
      </c>
      <c r="D2593" s="590">
        <v>147.87</v>
      </c>
    </row>
    <row r="2594" spans="1:4" outlineLevel="1" x14ac:dyDescent="0.2">
      <c r="A2594" s="588">
        <v>200305</v>
      </c>
      <c r="B2594" s="142" t="s">
        <v>20034</v>
      </c>
      <c r="C2594" s="589" t="s">
        <v>15843</v>
      </c>
      <c r="D2594" s="590">
        <v>103.38</v>
      </c>
    </row>
    <row r="2595" spans="1:4" outlineLevel="1" x14ac:dyDescent="0.2">
      <c r="A2595" s="588">
        <v>200306</v>
      </c>
      <c r="B2595" s="142" t="s">
        <v>20032</v>
      </c>
      <c r="C2595" s="589" t="s">
        <v>15843</v>
      </c>
      <c r="D2595" s="590">
        <v>74.09</v>
      </c>
    </row>
    <row r="2596" spans="1:4" x14ac:dyDescent="0.2">
      <c r="A2596" s="588">
        <v>200307</v>
      </c>
      <c r="B2596" s="142" t="s">
        <v>20024</v>
      </c>
      <c r="C2596" s="589" t="s">
        <v>15843</v>
      </c>
      <c r="D2596" s="590">
        <v>358.48</v>
      </c>
    </row>
    <row r="2597" spans="1:4" outlineLevel="1" x14ac:dyDescent="0.2">
      <c r="A2597" s="588">
        <v>200308</v>
      </c>
      <c r="B2597" s="142" t="s">
        <v>20022</v>
      </c>
      <c r="C2597" s="589" t="s">
        <v>15843</v>
      </c>
      <c r="D2597" s="590">
        <v>358.48</v>
      </c>
    </row>
    <row r="2598" spans="1:4" outlineLevel="1" x14ac:dyDescent="0.2">
      <c r="A2598" s="588">
        <v>200309</v>
      </c>
      <c r="B2598" s="142" t="s">
        <v>32883</v>
      </c>
      <c r="C2598" s="589" t="s">
        <v>15843</v>
      </c>
      <c r="D2598" s="590">
        <v>74.09</v>
      </c>
    </row>
    <row r="2599" spans="1:4" ht="22.5" outlineLevel="1" x14ac:dyDescent="0.2">
      <c r="A2599" s="588">
        <v>200321</v>
      </c>
      <c r="B2599" s="142" t="s">
        <v>32884</v>
      </c>
      <c r="C2599" s="589" t="s">
        <v>15843</v>
      </c>
      <c r="D2599" s="590">
        <v>1477.62</v>
      </c>
    </row>
    <row r="2600" spans="1:4" outlineLevel="1" x14ac:dyDescent="0.2">
      <c r="A2600" s="588">
        <v>200324</v>
      </c>
      <c r="B2600" s="142" t="s">
        <v>32885</v>
      </c>
      <c r="C2600" s="589" t="s">
        <v>15843</v>
      </c>
      <c r="D2600" s="590">
        <v>49.66</v>
      </c>
    </row>
    <row r="2601" spans="1:4" outlineLevel="1" x14ac:dyDescent="0.2">
      <c r="A2601" s="588">
        <v>200350</v>
      </c>
      <c r="B2601" s="142" t="s">
        <v>20043</v>
      </c>
      <c r="C2601" s="589" t="s">
        <v>25226</v>
      </c>
      <c r="D2601" s="590">
        <v>7.15</v>
      </c>
    </row>
    <row r="2602" spans="1:4" outlineLevel="1" x14ac:dyDescent="0.2">
      <c r="A2602" s="588">
        <v>200351</v>
      </c>
      <c r="B2602" s="142" t="s">
        <v>32886</v>
      </c>
      <c r="C2602" s="589" t="s">
        <v>25226</v>
      </c>
      <c r="D2602" s="590">
        <v>9.73</v>
      </c>
    </row>
    <row r="2603" spans="1:4" outlineLevel="1" x14ac:dyDescent="0.2">
      <c r="A2603" s="588">
        <v>200352</v>
      </c>
      <c r="B2603" s="142" t="s">
        <v>32887</v>
      </c>
      <c r="C2603" s="589" t="s">
        <v>25226</v>
      </c>
      <c r="D2603" s="590">
        <v>9.51</v>
      </c>
    </row>
    <row r="2604" spans="1:4" outlineLevel="1" x14ac:dyDescent="0.2">
      <c r="A2604" s="588">
        <v>200353</v>
      </c>
      <c r="B2604" s="142" t="s">
        <v>32888</v>
      </c>
      <c r="C2604" s="589" t="s">
        <v>25226</v>
      </c>
      <c r="D2604" s="590">
        <v>14.26</v>
      </c>
    </row>
    <row r="2605" spans="1:4" outlineLevel="1" x14ac:dyDescent="0.2">
      <c r="A2605" s="588">
        <v>200354</v>
      </c>
      <c r="B2605" s="142" t="s">
        <v>20015</v>
      </c>
      <c r="C2605" s="589" t="s">
        <v>25226</v>
      </c>
      <c r="D2605" s="590">
        <v>0.39</v>
      </c>
    </row>
    <row r="2606" spans="1:4" outlineLevel="1" x14ac:dyDescent="0.2">
      <c r="A2606" s="588">
        <v>200355</v>
      </c>
      <c r="B2606" s="142" t="s">
        <v>32889</v>
      </c>
      <c r="C2606" s="589" t="s">
        <v>25226</v>
      </c>
      <c r="D2606" s="590">
        <v>1.52</v>
      </c>
    </row>
    <row r="2607" spans="1:4" outlineLevel="1" x14ac:dyDescent="0.2">
      <c r="A2607" s="588">
        <v>200356</v>
      </c>
      <c r="B2607" s="142" t="s">
        <v>32890</v>
      </c>
      <c r="C2607" s="589" t="s">
        <v>25226</v>
      </c>
      <c r="D2607" s="590">
        <v>0.74</v>
      </c>
    </row>
    <row r="2608" spans="1:4" outlineLevel="1" x14ac:dyDescent="0.2">
      <c r="A2608" s="588">
        <v>200357</v>
      </c>
      <c r="B2608" s="142" t="s">
        <v>32891</v>
      </c>
      <c r="C2608" s="589" t="s">
        <v>25226</v>
      </c>
      <c r="D2608" s="590">
        <v>3.95</v>
      </c>
    </row>
    <row r="2609" spans="1:4" outlineLevel="1" x14ac:dyDescent="0.2">
      <c r="A2609" s="588">
        <v>200358</v>
      </c>
      <c r="B2609" s="142" t="s">
        <v>32892</v>
      </c>
      <c r="C2609" s="589" t="s">
        <v>15719</v>
      </c>
      <c r="D2609" s="590">
        <v>12.75</v>
      </c>
    </row>
    <row r="2610" spans="1:4" outlineLevel="1" x14ac:dyDescent="0.2">
      <c r="A2610" s="588">
        <v>200359</v>
      </c>
      <c r="B2610" s="142" t="s">
        <v>20580</v>
      </c>
      <c r="C2610" s="589" t="s">
        <v>15843</v>
      </c>
      <c r="D2610" s="590">
        <v>144.78</v>
      </c>
    </row>
    <row r="2611" spans="1:4" outlineLevel="1" x14ac:dyDescent="0.2">
      <c r="A2611" s="588">
        <v>200360</v>
      </c>
      <c r="B2611" s="142" t="s">
        <v>20047</v>
      </c>
      <c r="C2611" s="589" t="s">
        <v>25226</v>
      </c>
      <c r="D2611" s="590">
        <v>4061.826</v>
      </c>
    </row>
    <row r="2612" spans="1:4" outlineLevel="1" x14ac:dyDescent="0.2">
      <c r="A2612" s="588">
        <v>200361</v>
      </c>
      <c r="B2612" s="142" t="s">
        <v>20048</v>
      </c>
      <c r="C2612" s="589" t="s">
        <v>25226</v>
      </c>
      <c r="D2612" s="590">
        <v>3124.56</v>
      </c>
    </row>
    <row r="2613" spans="1:4" outlineLevel="1" x14ac:dyDescent="0.2">
      <c r="A2613" s="588">
        <v>200370</v>
      </c>
      <c r="B2613" s="142" t="s">
        <v>32893</v>
      </c>
      <c r="C2613" s="589" t="s">
        <v>32942</v>
      </c>
      <c r="D2613" s="590">
        <v>5039.2034000000003</v>
      </c>
    </row>
    <row r="2614" spans="1:4" outlineLevel="1" x14ac:dyDescent="0.2">
      <c r="A2614" s="588">
        <v>200371</v>
      </c>
      <c r="B2614" s="142" t="s">
        <v>32894</v>
      </c>
      <c r="C2614" s="589" t="s">
        <v>15719</v>
      </c>
      <c r="D2614" s="590">
        <v>5.75</v>
      </c>
    </row>
    <row r="2615" spans="1:4" ht="22.5" outlineLevel="1" x14ac:dyDescent="0.2">
      <c r="A2615" s="588">
        <v>200372</v>
      </c>
      <c r="B2615" s="142" t="s">
        <v>32895</v>
      </c>
      <c r="C2615" s="589" t="s">
        <v>15719</v>
      </c>
      <c r="D2615" s="590">
        <v>5.08</v>
      </c>
    </row>
    <row r="2616" spans="1:4" outlineLevel="1" x14ac:dyDescent="0.2">
      <c r="A2616" s="588">
        <v>200373</v>
      </c>
      <c r="B2616" s="142" t="s">
        <v>32896</v>
      </c>
      <c r="C2616" s="589" t="s">
        <v>15719</v>
      </c>
      <c r="D2616" s="590">
        <v>3.05</v>
      </c>
    </row>
    <row r="2617" spans="1:4" outlineLevel="1" x14ac:dyDescent="0.2">
      <c r="A2617" s="588">
        <v>200374</v>
      </c>
      <c r="B2617" s="142" t="s">
        <v>32897</v>
      </c>
      <c r="C2617" s="589" t="s">
        <v>32942</v>
      </c>
      <c r="D2617" s="590">
        <v>1877.1599999999999</v>
      </c>
    </row>
    <row r="2618" spans="1:4" ht="22.5" outlineLevel="1" x14ac:dyDescent="0.2">
      <c r="A2618" s="588">
        <v>200375</v>
      </c>
      <c r="B2618" s="142" t="s">
        <v>32898</v>
      </c>
      <c r="C2618" s="589" t="s">
        <v>15719</v>
      </c>
      <c r="D2618" s="590">
        <v>3.19</v>
      </c>
    </row>
    <row r="2619" spans="1:4" ht="22.5" outlineLevel="1" x14ac:dyDescent="0.2">
      <c r="A2619" s="588">
        <v>200376</v>
      </c>
      <c r="B2619" s="142" t="s">
        <v>32899</v>
      </c>
      <c r="C2619" s="589" t="s">
        <v>15719</v>
      </c>
      <c r="D2619" s="590">
        <v>2.82</v>
      </c>
    </row>
    <row r="2620" spans="1:4" ht="22.5" outlineLevel="1" x14ac:dyDescent="0.2">
      <c r="A2620" s="588">
        <v>200377</v>
      </c>
      <c r="B2620" s="142" t="s">
        <v>32900</v>
      </c>
      <c r="C2620" s="589" t="s">
        <v>15719</v>
      </c>
      <c r="D2620" s="590">
        <v>1.69</v>
      </c>
    </row>
    <row r="2621" spans="1:4" outlineLevel="1" x14ac:dyDescent="0.2">
      <c r="A2621" s="588">
        <v>200378</v>
      </c>
      <c r="B2621" s="142" t="s">
        <v>32901</v>
      </c>
      <c r="C2621" s="589" t="s">
        <v>25226</v>
      </c>
      <c r="D2621" s="590">
        <v>1450.08</v>
      </c>
    </row>
    <row r="2622" spans="1:4" ht="22.5" outlineLevel="1" x14ac:dyDescent="0.2">
      <c r="A2622" s="588">
        <v>200379</v>
      </c>
      <c r="B2622" s="142" t="s">
        <v>32902</v>
      </c>
      <c r="C2622" s="589" t="s">
        <v>15719</v>
      </c>
      <c r="D2622" s="590">
        <v>2.4700000000000002</v>
      </c>
    </row>
    <row r="2623" spans="1:4" ht="22.5" outlineLevel="1" x14ac:dyDescent="0.2">
      <c r="A2623" s="588">
        <v>200380</v>
      </c>
      <c r="B2623" s="142" t="s">
        <v>32903</v>
      </c>
      <c r="C2623" s="589" t="s">
        <v>15719</v>
      </c>
      <c r="D2623" s="590">
        <v>2.1800000000000002</v>
      </c>
    </row>
    <row r="2624" spans="1:4" ht="22.5" outlineLevel="1" x14ac:dyDescent="0.2">
      <c r="A2624" s="588">
        <v>200381</v>
      </c>
      <c r="B2624" s="142" t="s">
        <v>32904</v>
      </c>
      <c r="C2624" s="589" t="s">
        <v>15719</v>
      </c>
      <c r="D2624" s="590">
        <v>1.31</v>
      </c>
    </row>
    <row r="2625" spans="1:4" outlineLevel="1" x14ac:dyDescent="0.2">
      <c r="A2625" s="588">
        <v>200441</v>
      </c>
      <c r="B2625" s="142" t="s">
        <v>32905</v>
      </c>
      <c r="C2625" s="589" t="s">
        <v>32942</v>
      </c>
      <c r="D2625" s="590">
        <v>3328.93</v>
      </c>
    </row>
    <row r="2626" spans="1:4" ht="22.5" outlineLevel="1" x14ac:dyDescent="0.2">
      <c r="A2626" s="588">
        <v>200442</v>
      </c>
      <c r="B2626" s="142" t="s">
        <v>32906</v>
      </c>
      <c r="C2626" s="589" t="s">
        <v>25226</v>
      </c>
      <c r="D2626" s="590">
        <v>96.38</v>
      </c>
    </row>
    <row r="2627" spans="1:4" outlineLevel="1" x14ac:dyDescent="0.2">
      <c r="A2627" s="588">
        <v>200530</v>
      </c>
      <c r="B2627" s="142" t="s">
        <v>32907</v>
      </c>
      <c r="C2627" s="589" t="s">
        <v>32942</v>
      </c>
      <c r="D2627" s="590">
        <v>3584.81</v>
      </c>
    </row>
    <row r="2628" spans="1:4" outlineLevel="1" x14ac:dyDescent="0.2">
      <c r="A2628" s="588">
        <v>200531</v>
      </c>
      <c r="B2628" s="142" t="s">
        <v>32908</v>
      </c>
      <c r="C2628" s="589" t="s">
        <v>32942</v>
      </c>
      <c r="D2628" s="590">
        <v>5735.7</v>
      </c>
    </row>
    <row r="2629" spans="1:4" outlineLevel="1" x14ac:dyDescent="0.2">
      <c r="A2629" s="588">
        <v>200532</v>
      </c>
      <c r="B2629" s="142" t="s">
        <v>32909</v>
      </c>
      <c r="C2629" s="589" t="s">
        <v>32942</v>
      </c>
      <c r="D2629" s="590">
        <v>10037.48</v>
      </c>
    </row>
    <row r="2630" spans="1:4" ht="22.5" outlineLevel="1" x14ac:dyDescent="0.2">
      <c r="A2630" s="588">
        <v>200533</v>
      </c>
      <c r="B2630" s="142" t="s">
        <v>32910</v>
      </c>
      <c r="C2630" s="589" t="s">
        <v>32942</v>
      </c>
      <c r="D2630" s="590">
        <v>6089.67</v>
      </c>
    </row>
    <row r="2631" spans="1:4" ht="33.75" outlineLevel="1" x14ac:dyDescent="0.2">
      <c r="A2631" s="588">
        <v>200534</v>
      </c>
      <c r="B2631" s="142" t="s">
        <v>32911</v>
      </c>
      <c r="C2631" s="589" t="s">
        <v>32942</v>
      </c>
      <c r="D2631" s="590">
        <v>8059.06</v>
      </c>
    </row>
    <row r="2632" spans="1:4" ht="33.75" outlineLevel="1" x14ac:dyDescent="0.2">
      <c r="A2632" s="588">
        <v>200535</v>
      </c>
      <c r="B2632" s="142" t="s">
        <v>32912</v>
      </c>
      <c r="C2632" s="589" t="s">
        <v>32942</v>
      </c>
      <c r="D2632" s="590">
        <v>11102.77</v>
      </c>
    </row>
    <row r="2633" spans="1:4" ht="22.5" outlineLevel="1" x14ac:dyDescent="0.2">
      <c r="A2633" s="588">
        <v>200536</v>
      </c>
      <c r="B2633" s="142" t="s">
        <v>32913</v>
      </c>
      <c r="C2633" s="589" t="s">
        <v>32942</v>
      </c>
      <c r="D2633" s="590">
        <v>2791.57</v>
      </c>
    </row>
    <row r="2634" spans="1:4" ht="22.5" outlineLevel="1" x14ac:dyDescent="0.2">
      <c r="A2634" s="588">
        <v>200537</v>
      </c>
      <c r="B2634" s="142" t="s">
        <v>32914</v>
      </c>
      <c r="C2634" s="589" t="s">
        <v>32942</v>
      </c>
      <c r="D2634" s="590">
        <v>4187.3500000000004</v>
      </c>
    </row>
    <row r="2635" spans="1:4" ht="22.5" x14ac:dyDescent="0.2">
      <c r="A2635" s="588">
        <v>200538</v>
      </c>
      <c r="B2635" s="142" t="s">
        <v>32915</v>
      </c>
      <c r="C2635" s="589" t="s">
        <v>32942</v>
      </c>
      <c r="D2635" s="590">
        <v>6281.02</v>
      </c>
    </row>
    <row r="2636" spans="1:4" outlineLevel="1" x14ac:dyDescent="0.2">
      <c r="A2636" s="588">
        <v>200600</v>
      </c>
      <c r="B2636" s="142" t="s">
        <v>32916</v>
      </c>
      <c r="C2636" s="589" t="s">
        <v>19923</v>
      </c>
      <c r="D2636" s="590" t="s">
        <v>19923</v>
      </c>
    </row>
    <row r="2637" spans="1:4" outlineLevel="1" x14ac:dyDescent="0.2">
      <c r="A2637" s="588">
        <v>200601</v>
      </c>
      <c r="B2637" s="142" t="s">
        <v>32917</v>
      </c>
      <c r="C2637" s="589" t="s">
        <v>25226</v>
      </c>
      <c r="D2637" s="590">
        <v>1429.41</v>
      </c>
    </row>
    <row r="2638" spans="1:4" outlineLevel="1" x14ac:dyDescent="0.2">
      <c r="A2638" s="588">
        <v>200602</v>
      </c>
      <c r="B2638" s="142" t="s">
        <v>32918</v>
      </c>
      <c r="C2638" s="589" t="s">
        <v>25226</v>
      </c>
      <c r="D2638" s="590">
        <v>15.38</v>
      </c>
    </row>
    <row r="2639" spans="1:4" ht="22.5" outlineLevel="1" x14ac:dyDescent="0.2">
      <c r="A2639" s="588">
        <v>200603</v>
      </c>
      <c r="B2639" s="142" t="s">
        <v>32919</v>
      </c>
      <c r="C2639" s="589" t="s">
        <v>32939</v>
      </c>
      <c r="D2639" s="590">
        <v>223.32</v>
      </c>
    </row>
    <row r="2640" spans="1:4" ht="22.5" outlineLevel="1" x14ac:dyDescent="0.2">
      <c r="A2640" s="588">
        <v>200604</v>
      </c>
      <c r="B2640" s="142" t="s">
        <v>32921</v>
      </c>
      <c r="C2640" s="589" t="s">
        <v>32922</v>
      </c>
      <c r="D2640" s="590">
        <v>239.66</v>
      </c>
    </row>
    <row r="2641" spans="1:4" ht="22.5" outlineLevel="1" x14ac:dyDescent="0.2">
      <c r="A2641" s="588">
        <v>200605</v>
      </c>
      <c r="B2641" s="142" t="s">
        <v>19975</v>
      </c>
      <c r="C2641" s="589" t="s">
        <v>19957</v>
      </c>
      <c r="D2641" s="590">
        <v>1166.8699999999999</v>
      </c>
    </row>
    <row r="2642" spans="1:4" outlineLevel="1" x14ac:dyDescent="0.2">
      <c r="A2642" s="588">
        <v>200611</v>
      </c>
      <c r="B2642" s="142" t="s">
        <v>32923</v>
      </c>
      <c r="C2642" s="589" t="s">
        <v>25226</v>
      </c>
      <c r="D2642" s="590">
        <v>46.51</v>
      </c>
    </row>
    <row r="2643" spans="1:4" outlineLevel="1" x14ac:dyDescent="0.2">
      <c r="A2643" s="588">
        <v>200612</v>
      </c>
      <c r="B2643" s="142" t="s">
        <v>32924</v>
      </c>
      <c r="C2643" s="589" t="s">
        <v>25226</v>
      </c>
      <c r="D2643" s="590">
        <v>14.88</v>
      </c>
    </row>
    <row r="2644" spans="1:4" outlineLevel="1" x14ac:dyDescent="0.2">
      <c r="A2644" s="588">
        <v>200613</v>
      </c>
      <c r="B2644" s="142" t="s">
        <v>32925</v>
      </c>
      <c r="C2644" s="589" t="s">
        <v>25226</v>
      </c>
      <c r="D2644" s="590">
        <v>14.12</v>
      </c>
    </row>
    <row r="2645" spans="1:4" outlineLevel="1" x14ac:dyDescent="0.2">
      <c r="A2645" s="588">
        <v>200614</v>
      </c>
      <c r="B2645" s="142" t="s">
        <v>32926</v>
      </c>
      <c r="C2645" s="589" t="s">
        <v>25226</v>
      </c>
      <c r="D2645" s="590">
        <v>1580.77</v>
      </c>
    </row>
    <row r="2646" spans="1:4" outlineLevel="1" x14ac:dyDescent="0.2">
      <c r="A2646" s="588">
        <v>200615</v>
      </c>
      <c r="B2646" s="142" t="s">
        <v>32928</v>
      </c>
      <c r="C2646" s="589" t="s">
        <v>25226</v>
      </c>
      <c r="D2646" s="590">
        <v>1996.98</v>
      </c>
    </row>
    <row r="2647" spans="1:4" outlineLevel="1" x14ac:dyDescent="0.2">
      <c r="A2647" s="588">
        <v>200616</v>
      </c>
      <c r="B2647" s="142" t="s">
        <v>32929</v>
      </c>
      <c r="C2647" s="589" t="s">
        <v>25226</v>
      </c>
      <c r="D2647" s="590">
        <v>1885.24</v>
      </c>
    </row>
    <row r="2648" spans="1:4" outlineLevel="1" x14ac:dyDescent="0.2">
      <c r="A2648" s="588">
        <v>200617</v>
      </c>
      <c r="B2648" s="142" t="s">
        <v>32930</v>
      </c>
      <c r="C2648" s="589" t="s">
        <v>25226</v>
      </c>
      <c r="D2648" s="590">
        <v>1597.58</v>
      </c>
    </row>
    <row r="2649" spans="1:4" ht="22.5" outlineLevel="1" x14ac:dyDescent="0.2">
      <c r="A2649" s="588">
        <v>200618</v>
      </c>
      <c r="B2649" s="142" t="s">
        <v>32931</v>
      </c>
      <c r="C2649" s="589" t="s">
        <v>25226</v>
      </c>
      <c r="D2649" s="590">
        <v>1780.33</v>
      </c>
    </row>
    <row r="2650" spans="1:4" outlineLevel="1" x14ac:dyDescent="0.2"/>
    <row r="2651" spans="1:4" outlineLevel="1" x14ac:dyDescent="0.2"/>
    <row r="2652" spans="1:4" outlineLevel="1" x14ac:dyDescent="0.2"/>
    <row r="2653" spans="1:4" outlineLevel="1" x14ac:dyDescent="0.2"/>
    <row r="2654" spans="1:4" outlineLevel="1" x14ac:dyDescent="0.2"/>
    <row r="2655" spans="1:4" outlineLevel="1" x14ac:dyDescent="0.2"/>
    <row r="2656" spans="1:4" outlineLevel="1" x14ac:dyDescent="0.2"/>
    <row r="2657" outlineLevel="1" x14ac:dyDescent="0.2"/>
    <row r="2658" outlineLevel="1" x14ac:dyDescent="0.2"/>
    <row r="2659" outlineLevel="1" x14ac:dyDescent="0.2"/>
    <row r="2660" outlineLevel="1" x14ac:dyDescent="0.2"/>
    <row r="2661" outlineLevel="1" x14ac:dyDescent="0.2"/>
    <row r="2662" outlineLevel="1" x14ac:dyDescent="0.2"/>
    <row r="2663" outlineLevel="1" x14ac:dyDescent="0.2"/>
    <row r="2664" outlineLevel="1" x14ac:dyDescent="0.2"/>
    <row r="2665" outlineLevel="1" x14ac:dyDescent="0.2"/>
    <row r="2666" outlineLevel="1" x14ac:dyDescent="0.2"/>
    <row r="2667" outlineLevel="1" x14ac:dyDescent="0.2"/>
    <row r="2668" outlineLevel="1" x14ac:dyDescent="0.2"/>
    <row r="2669" outlineLevel="1" x14ac:dyDescent="0.2"/>
    <row r="2671" outlineLevel="1" x14ac:dyDescent="0.2"/>
    <row r="2672" outlineLevel="1" x14ac:dyDescent="0.2"/>
    <row r="2673" outlineLevel="1" x14ac:dyDescent="0.2"/>
    <row r="2674" outlineLevel="1" x14ac:dyDescent="0.2"/>
    <row r="2675" outlineLevel="1" x14ac:dyDescent="0.2"/>
    <row r="2676" outlineLevel="1" x14ac:dyDescent="0.2"/>
    <row r="2677" outlineLevel="1" x14ac:dyDescent="0.2"/>
    <row r="2678" outlineLevel="1" x14ac:dyDescent="0.2"/>
    <row r="2679" outlineLevel="1" x14ac:dyDescent="0.2"/>
    <row r="2680" outlineLevel="1" x14ac:dyDescent="0.2"/>
    <row r="2681" outlineLevel="1" x14ac:dyDescent="0.2"/>
    <row r="2682" outlineLevel="1" x14ac:dyDescent="0.2"/>
    <row r="2683" outlineLevel="1" x14ac:dyDescent="0.2"/>
    <row r="2684" outlineLevel="1" x14ac:dyDescent="0.2"/>
    <row r="2685" outlineLevel="1" x14ac:dyDescent="0.2"/>
    <row r="2686" outlineLevel="1" x14ac:dyDescent="0.2"/>
    <row r="2687" outlineLevel="1" x14ac:dyDescent="0.2"/>
    <row r="2688" outlineLevel="1" x14ac:dyDescent="0.2"/>
    <row r="2689" outlineLevel="1" x14ac:dyDescent="0.2"/>
    <row r="2690" outlineLevel="1" x14ac:dyDescent="0.2"/>
    <row r="2691" outlineLevel="1" x14ac:dyDescent="0.2"/>
    <row r="2692" outlineLevel="1" x14ac:dyDescent="0.2"/>
    <row r="2693" outlineLevel="1" x14ac:dyDescent="0.2"/>
    <row r="2694" outlineLevel="1" x14ac:dyDescent="0.2"/>
    <row r="2695" outlineLevel="1" x14ac:dyDescent="0.2"/>
    <row r="2696" outlineLevel="1" x14ac:dyDescent="0.2"/>
    <row r="2697" outlineLevel="1" x14ac:dyDescent="0.2"/>
    <row r="2698" outlineLevel="1" x14ac:dyDescent="0.2"/>
    <row r="2699" outlineLevel="1" x14ac:dyDescent="0.2"/>
    <row r="2700" outlineLevel="1" x14ac:dyDescent="0.2"/>
    <row r="2701" outlineLevel="1" x14ac:dyDescent="0.2"/>
    <row r="2702" outlineLevel="1" x14ac:dyDescent="0.2"/>
    <row r="2703" outlineLevel="1" x14ac:dyDescent="0.2"/>
    <row r="2704" outlineLevel="1" x14ac:dyDescent="0.2"/>
    <row r="2706" outlineLevel="1" x14ac:dyDescent="0.2"/>
    <row r="2707" outlineLevel="1" x14ac:dyDescent="0.2"/>
    <row r="2708" outlineLevel="1" x14ac:dyDescent="0.2"/>
    <row r="2709" outlineLevel="1" x14ac:dyDescent="0.2"/>
    <row r="2710" outlineLevel="1" x14ac:dyDescent="0.2"/>
    <row r="2711" outlineLevel="1" x14ac:dyDescent="0.2"/>
    <row r="2712" outlineLevel="1" x14ac:dyDescent="0.2"/>
    <row r="2713" outlineLevel="1" x14ac:dyDescent="0.2"/>
    <row r="2714" outlineLevel="1" x14ac:dyDescent="0.2"/>
    <row r="2715" outlineLevel="1" x14ac:dyDescent="0.2"/>
    <row r="2716" outlineLevel="1" x14ac:dyDescent="0.2"/>
    <row r="2717" outlineLevel="1" x14ac:dyDescent="0.2"/>
    <row r="2718" outlineLevel="1" x14ac:dyDescent="0.2"/>
    <row r="2719" outlineLevel="1" x14ac:dyDescent="0.2"/>
    <row r="2720" outlineLevel="1" x14ac:dyDescent="0.2"/>
    <row r="2721" outlineLevel="1" x14ac:dyDescent="0.2"/>
    <row r="2722" outlineLevel="1" x14ac:dyDescent="0.2"/>
    <row r="2723" outlineLevel="1" x14ac:dyDescent="0.2"/>
    <row r="2724" outlineLevel="1" x14ac:dyDescent="0.2"/>
    <row r="2725" outlineLevel="1" x14ac:dyDescent="0.2"/>
    <row r="2726" outlineLevel="1" x14ac:dyDescent="0.2"/>
    <row r="2727" outlineLevel="1" x14ac:dyDescent="0.2"/>
    <row r="2728" outlineLevel="1" x14ac:dyDescent="0.2"/>
    <row r="2729" outlineLevel="1" x14ac:dyDescent="0.2"/>
    <row r="2730" outlineLevel="1" x14ac:dyDescent="0.2"/>
    <row r="2731" outlineLevel="1" x14ac:dyDescent="0.2"/>
    <row r="2732" outlineLevel="1" x14ac:dyDescent="0.2"/>
    <row r="2733" outlineLevel="1" x14ac:dyDescent="0.2"/>
    <row r="2734" outlineLevel="1" x14ac:dyDescent="0.2"/>
    <row r="2735" outlineLevel="1" x14ac:dyDescent="0.2"/>
    <row r="2736" outlineLevel="1" x14ac:dyDescent="0.2"/>
    <row r="2737" outlineLevel="1" x14ac:dyDescent="0.2"/>
    <row r="2738" outlineLevel="1" x14ac:dyDescent="0.2"/>
    <row r="2739" outlineLevel="1" x14ac:dyDescent="0.2"/>
    <row r="2741" outlineLevel="1" x14ac:dyDescent="0.2"/>
    <row r="2742" outlineLevel="1" x14ac:dyDescent="0.2"/>
    <row r="2743" outlineLevel="1" x14ac:dyDescent="0.2"/>
    <row r="2744" outlineLevel="1" x14ac:dyDescent="0.2"/>
    <row r="2745" outlineLevel="1" x14ac:dyDescent="0.2"/>
    <row r="2746" outlineLevel="1" x14ac:dyDescent="0.2"/>
    <row r="2747" outlineLevel="1" x14ac:dyDescent="0.2"/>
    <row r="2748" outlineLevel="1" x14ac:dyDescent="0.2"/>
    <row r="2749" outlineLevel="1" x14ac:dyDescent="0.2"/>
    <row r="2750" outlineLevel="1" x14ac:dyDescent="0.2"/>
    <row r="2751" outlineLevel="1" x14ac:dyDescent="0.2"/>
    <row r="2752" outlineLevel="1" x14ac:dyDescent="0.2"/>
    <row r="2753" outlineLevel="1" x14ac:dyDescent="0.2"/>
    <row r="2754" outlineLevel="1" x14ac:dyDescent="0.2"/>
    <row r="2755" outlineLevel="1" x14ac:dyDescent="0.2"/>
    <row r="2756" outlineLevel="1" x14ac:dyDescent="0.2"/>
    <row r="2757" outlineLevel="1" x14ac:dyDescent="0.2"/>
    <row r="2758" outlineLevel="1" x14ac:dyDescent="0.2"/>
    <row r="2759" outlineLevel="1" x14ac:dyDescent="0.2"/>
    <row r="2760" outlineLevel="1" x14ac:dyDescent="0.2"/>
    <row r="2761" outlineLevel="1" x14ac:dyDescent="0.2"/>
    <row r="2762" outlineLevel="1" x14ac:dyDescent="0.2"/>
    <row r="2763" outlineLevel="1" x14ac:dyDescent="0.2"/>
    <row r="2764" outlineLevel="1" x14ac:dyDescent="0.2"/>
    <row r="2765" outlineLevel="1" x14ac:dyDescent="0.2"/>
    <row r="2766" outlineLevel="1" x14ac:dyDescent="0.2"/>
    <row r="2767" outlineLevel="1" x14ac:dyDescent="0.2"/>
    <row r="2768" outlineLevel="1" x14ac:dyDescent="0.2"/>
    <row r="2769" outlineLevel="1" x14ac:dyDescent="0.2"/>
    <row r="2770" outlineLevel="1" x14ac:dyDescent="0.2"/>
    <row r="2771" outlineLevel="1" x14ac:dyDescent="0.2"/>
    <row r="2772" outlineLevel="1" x14ac:dyDescent="0.2"/>
    <row r="2773" outlineLevel="1" x14ac:dyDescent="0.2"/>
    <row r="2774" outlineLevel="1" x14ac:dyDescent="0.2"/>
    <row r="2776" outlineLevel="1" x14ac:dyDescent="0.2"/>
    <row r="2777" outlineLevel="1" x14ac:dyDescent="0.2"/>
    <row r="2778" outlineLevel="1" x14ac:dyDescent="0.2"/>
    <row r="2779" outlineLevel="1" x14ac:dyDescent="0.2"/>
    <row r="2780" outlineLevel="1" x14ac:dyDescent="0.2"/>
    <row r="2781" outlineLevel="1" x14ac:dyDescent="0.2"/>
    <row r="2782" outlineLevel="1" x14ac:dyDescent="0.2"/>
    <row r="2783" outlineLevel="1" x14ac:dyDescent="0.2"/>
    <row r="2784" outlineLevel="1" x14ac:dyDescent="0.2"/>
    <row r="2785" outlineLevel="1" x14ac:dyDescent="0.2"/>
    <row r="2786" outlineLevel="1" x14ac:dyDescent="0.2"/>
    <row r="2787" outlineLevel="1" x14ac:dyDescent="0.2"/>
    <row r="2788" outlineLevel="1" x14ac:dyDescent="0.2"/>
    <row r="2789" outlineLevel="1" x14ac:dyDescent="0.2"/>
    <row r="2790" outlineLevel="1" x14ac:dyDescent="0.2"/>
    <row r="2791" outlineLevel="1" x14ac:dyDescent="0.2"/>
    <row r="2792" outlineLevel="1" x14ac:dyDescent="0.2"/>
    <row r="2794" outlineLevel="1" x14ac:dyDescent="0.2"/>
    <row r="2795" outlineLevel="1" x14ac:dyDescent="0.2"/>
    <row r="2796" outlineLevel="1" x14ac:dyDescent="0.2"/>
    <row r="2798" outlineLevel="1" x14ac:dyDescent="0.2"/>
    <row r="2799" outlineLevel="1" x14ac:dyDescent="0.2"/>
    <row r="2800" outlineLevel="1" x14ac:dyDescent="0.2"/>
    <row r="2802" outlineLevel="1" x14ac:dyDescent="0.2"/>
    <row r="2803" outlineLevel="1" x14ac:dyDescent="0.2"/>
    <row r="2804" outlineLevel="1" x14ac:dyDescent="0.2"/>
    <row r="2806" outlineLevel="1" x14ac:dyDescent="0.2"/>
    <row r="2807" outlineLevel="1" x14ac:dyDescent="0.2"/>
    <row r="2808" outlineLevel="1" x14ac:dyDescent="0.2"/>
    <row r="2810" outlineLevel="1" x14ac:dyDescent="0.2"/>
    <row r="2811" outlineLevel="1" x14ac:dyDescent="0.2"/>
    <row r="2812" outlineLevel="1" x14ac:dyDescent="0.2"/>
    <row r="2814" outlineLevel="1" x14ac:dyDescent="0.2"/>
    <row r="2815" outlineLevel="1" x14ac:dyDescent="0.2"/>
    <row r="2816" outlineLevel="1" x14ac:dyDescent="0.2"/>
    <row r="2818" outlineLevel="1" x14ac:dyDescent="0.2"/>
    <row r="2819" outlineLevel="1" x14ac:dyDescent="0.2"/>
    <row r="2820" outlineLevel="1" x14ac:dyDescent="0.2"/>
    <row r="2822" outlineLevel="1" x14ac:dyDescent="0.2"/>
    <row r="2823" outlineLevel="1" x14ac:dyDescent="0.2"/>
    <row r="2824" outlineLevel="1" x14ac:dyDescent="0.2"/>
    <row r="2826" outlineLevel="1" x14ac:dyDescent="0.2"/>
    <row r="2827" outlineLevel="1" x14ac:dyDescent="0.2"/>
    <row r="2828" outlineLevel="1" x14ac:dyDescent="0.2"/>
    <row r="2830" outlineLevel="1" x14ac:dyDescent="0.2"/>
    <row r="2831" outlineLevel="1" x14ac:dyDescent="0.2"/>
    <row r="2832" outlineLevel="1" x14ac:dyDescent="0.2"/>
    <row r="2834" outlineLevel="1" x14ac:dyDescent="0.2"/>
    <row r="2835" outlineLevel="1" x14ac:dyDescent="0.2"/>
    <row r="2836" outlineLevel="1" x14ac:dyDescent="0.2"/>
    <row r="2838" outlineLevel="1" x14ac:dyDescent="0.2"/>
    <row r="2839" outlineLevel="1" x14ac:dyDescent="0.2"/>
    <row r="2840" outlineLevel="1" x14ac:dyDescent="0.2"/>
    <row r="2842" outlineLevel="1" x14ac:dyDescent="0.2"/>
    <row r="2843" outlineLevel="1" x14ac:dyDescent="0.2"/>
    <row r="2844" outlineLevel="1" x14ac:dyDescent="0.2"/>
    <row r="2846" outlineLevel="1" x14ac:dyDescent="0.2"/>
    <row r="2847" outlineLevel="1" x14ac:dyDescent="0.2"/>
    <row r="2848" outlineLevel="1" x14ac:dyDescent="0.2"/>
    <row r="2850" outlineLevel="1" x14ac:dyDescent="0.2"/>
    <row r="2851" outlineLevel="1" x14ac:dyDescent="0.2"/>
    <row r="2852" outlineLevel="1" x14ac:dyDescent="0.2"/>
    <row r="2854" outlineLevel="1" x14ac:dyDescent="0.2"/>
    <row r="2855" outlineLevel="1" x14ac:dyDescent="0.2"/>
    <row r="2856" outlineLevel="1" x14ac:dyDescent="0.2"/>
    <row r="2858" outlineLevel="1" x14ac:dyDescent="0.2"/>
    <row r="2859" outlineLevel="1" x14ac:dyDescent="0.2"/>
    <row r="2860" outlineLevel="1" x14ac:dyDescent="0.2"/>
    <row r="2862" outlineLevel="1" x14ac:dyDescent="0.2"/>
    <row r="2863" outlineLevel="1" x14ac:dyDescent="0.2"/>
    <row r="2864" outlineLevel="1" x14ac:dyDescent="0.2"/>
    <row r="2866" outlineLevel="1" x14ac:dyDescent="0.2"/>
    <row r="2867" outlineLevel="1" x14ac:dyDescent="0.2"/>
    <row r="2868" outlineLevel="1" x14ac:dyDescent="0.2"/>
    <row r="2870" outlineLevel="1" x14ac:dyDescent="0.2"/>
    <row r="2871" outlineLevel="1" x14ac:dyDescent="0.2"/>
    <row r="2872" outlineLevel="1" x14ac:dyDescent="0.2"/>
    <row r="2874" outlineLevel="1" x14ac:dyDescent="0.2"/>
    <row r="2875" outlineLevel="1" x14ac:dyDescent="0.2"/>
    <row r="2876" outlineLevel="1" x14ac:dyDescent="0.2"/>
    <row r="2878" outlineLevel="1" x14ac:dyDescent="0.2"/>
    <row r="2879" outlineLevel="1" x14ac:dyDescent="0.2"/>
    <row r="2880" outlineLevel="1" x14ac:dyDescent="0.2"/>
    <row r="2882" outlineLevel="1" x14ac:dyDescent="0.2"/>
    <row r="2883" outlineLevel="1" x14ac:dyDescent="0.2"/>
    <row r="2884" outlineLevel="1" x14ac:dyDescent="0.2"/>
    <row r="2886" outlineLevel="1" x14ac:dyDescent="0.2"/>
    <row r="2887" outlineLevel="1" x14ac:dyDescent="0.2"/>
    <row r="2888" outlineLevel="1" x14ac:dyDescent="0.2"/>
    <row r="2890" outlineLevel="1" x14ac:dyDescent="0.2"/>
    <row r="2891" outlineLevel="1" x14ac:dyDescent="0.2"/>
    <row r="2892" outlineLevel="1" x14ac:dyDescent="0.2"/>
    <row r="2894" outlineLevel="1" x14ac:dyDescent="0.2"/>
    <row r="2895" outlineLevel="1" x14ac:dyDescent="0.2"/>
    <row r="2896" outlineLevel="1" x14ac:dyDescent="0.2"/>
    <row r="2898" outlineLevel="1" x14ac:dyDescent="0.2"/>
    <row r="2899" outlineLevel="1" x14ac:dyDescent="0.2"/>
    <row r="2900" outlineLevel="1" x14ac:dyDescent="0.2"/>
    <row r="2902" outlineLevel="1" x14ac:dyDescent="0.2"/>
    <row r="2903" outlineLevel="1" x14ac:dyDescent="0.2"/>
    <row r="2904" outlineLevel="1" x14ac:dyDescent="0.2"/>
    <row r="2906" outlineLevel="1" x14ac:dyDescent="0.2"/>
    <row r="2907" outlineLevel="1" x14ac:dyDescent="0.2"/>
    <row r="2908" outlineLevel="1" x14ac:dyDescent="0.2"/>
    <row r="2910" outlineLevel="1" x14ac:dyDescent="0.2"/>
    <row r="2911" outlineLevel="1" x14ac:dyDescent="0.2"/>
    <row r="2912" outlineLevel="1" x14ac:dyDescent="0.2"/>
    <row r="2914" outlineLevel="1" x14ac:dyDescent="0.2"/>
    <row r="2915" outlineLevel="1" x14ac:dyDescent="0.2"/>
    <row r="2916" outlineLevel="1" x14ac:dyDescent="0.2"/>
    <row r="2918" outlineLevel="1" x14ac:dyDescent="0.2"/>
    <row r="2919" outlineLevel="1" x14ac:dyDescent="0.2"/>
    <row r="2920" outlineLevel="1" x14ac:dyDescent="0.2"/>
    <row r="2922" outlineLevel="1" x14ac:dyDescent="0.2"/>
    <row r="2923" outlineLevel="1" x14ac:dyDescent="0.2"/>
    <row r="2924" outlineLevel="1" x14ac:dyDescent="0.2"/>
    <row r="2926" outlineLevel="1" x14ac:dyDescent="0.2"/>
    <row r="2927" outlineLevel="1" x14ac:dyDescent="0.2"/>
    <row r="2928" outlineLevel="1" x14ac:dyDescent="0.2"/>
    <row r="2930" outlineLevel="1" x14ac:dyDescent="0.2"/>
    <row r="2931" outlineLevel="1" x14ac:dyDescent="0.2"/>
    <row r="2932" outlineLevel="1" x14ac:dyDescent="0.2"/>
    <row r="2934" outlineLevel="1" x14ac:dyDescent="0.2"/>
    <row r="2935" outlineLevel="1" x14ac:dyDescent="0.2"/>
    <row r="2936" outlineLevel="1" x14ac:dyDescent="0.2"/>
    <row r="2938" outlineLevel="1" x14ac:dyDescent="0.2"/>
    <row r="2939" outlineLevel="1" x14ac:dyDescent="0.2"/>
    <row r="2940" outlineLevel="1" x14ac:dyDescent="0.2"/>
    <row r="2942" outlineLevel="1" x14ac:dyDescent="0.2"/>
    <row r="2943" outlineLevel="1" x14ac:dyDescent="0.2"/>
    <row r="2944" outlineLevel="1" x14ac:dyDescent="0.2"/>
    <row r="2946" outlineLevel="1" x14ac:dyDescent="0.2"/>
    <row r="2947" outlineLevel="1" x14ac:dyDescent="0.2"/>
    <row r="2948" outlineLevel="1" x14ac:dyDescent="0.2"/>
    <row r="2950" outlineLevel="1" x14ac:dyDescent="0.2"/>
    <row r="2951" outlineLevel="1" x14ac:dyDescent="0.2"/>
    <row r="2952" outlineLevel="1" x14ac:dyDescent="0.2"/>
    <row r="2954" outlineLevel="1" x14ac:dyDescent="0.2"/>
    <row r="2955" outlineLevel="1" x14ac:dyDescent="0.2"/>
    <row r="2956" outlineLevel="1" x14ac:dyDescent="0.2"/>
    <row r="2958" outlineLevel="1" x14ac:dyDescent="0.2"/>
    <row r="2959" outlineLevel="1" x14ac:dyDescent="0.2"/>
    <row r="2960" outlineLevel="1" x14ac:dyDescent="0.2"/>
    <row r="2962" outlineLevel="1" x14ac:dyDescent="0.2"/>
    <row r="2963" outlineLevel="1" x14ac:dyDescent="0.2"/>
    <row r="2964" outlineLevel="1" x14ac:dyDescent="0.2"/>
    <row r="2966" outlineLevel="1" x14ac:dyDescent="0.2"/>
    <row r="2967" outlineLevel="1" x14ac:dyDescent="0.2"/>
    <row r="2968" outlineLevel="1" x14ac:dyDescent="0.2"/>
    <row r="2970" outlineLevel="1" x14ac:dyDescent="0.2"/>
    <row r="2971" outlineLevel="1" x14ac:dyDescent="0.2"/>
    <row r="2972" outlineLevel="1" x14ac:dyDescent="0.2"/>
    <row r="2974" outlineLevel="1" x14ac:dyDescent="0.2"/>
    <row r="2975" outlineLevel="1" x14ac:dyDescent="0.2"/>
    <row r="2976" outlineLevel="1" x14ac:dyDescent="0.2"/>
    <row r="2978" outlineLevel="1" x14ac:dyDescent="0.2"/>
    <row r="2979" outlineLevel="1" x14ac:dyDescent="0.2"/>
    <row r="2980" outlineLevel="1" x14ac:dyDescent="0.2"/>
    <row r="2982" outlineLevel="1" x14ac:dyDescent="0.2"/>
    <row r="2983" outlineLevel="1" x14ac:dyDescent="0.2"/>
    <row r="2984" outlineLevel="1" x14ac:dyDescent="0.2"/>
    <row r="2986" outlineLevel="1" x14ac:dyDescent="0.2"/>
    <row r="2987" outlineLevel="1" x14ac:dyDescent="0.2"/>
    <row r="2988" outlineLevel="1" x14ac:dyDescent="0.2"/>
    <row r="2990" outlineLevel="1" x14ac:dyDescent="0.2"/>
    <row r="2991" outlineLevel="1" x14ac:dyDescent="0.2"/>
    <row r="2992" outlineLevel="1" x14ac:dyDescent="0.2"/>
    <row r="2994" outlineLevel="1" x14ac:dyDescent="0.2"/>
    <row r="2995" outlineLevel="1" x14ac:dyDescent="0.2"/>
    <row r="2996" outlineLevel="1" x14ac:dyDescent="0.2"/>
    <row r="2998" outlineLevel="1" x14ac:dyDescent="0.2"/>
    <row r="2999" outlineLevel="1" x14ac:dyDescent="0.2"/>
    <row r="3000" outlineLevel="1" x14ac:dyDescent="0.2"/>
    <row r="3002" outlineLevel="1" x14ac:dyDescent="0.2"/>
    <row r="3003" outlineLevel="1" x14ac:dyDescent="0.2"/>
    <row r="3004" outlineLevel="1" x14ac:dyDescent="0.2"/>
    <row r="3006" outlineLevel="1" x14ac:dyDescent="0.2"/>
    <row r="3007" outlineLevel="1" x14ac:dyDescent="0.2"/>
    <row r="3008" outlineLevel="1" x14ac:dyDescent="0.2"/>
    <row r="3010" outlineLevel="1" x14ac:dyDescent="0.2"/>
    <row r="3011" outlineLevel="1" x14ac:dyDescent="0.2"/>
    <row r="3012" outlineLevel="1" x14ac:dyDescent="0.2"/>
    <row r="3014" outlineLevel="1" x14ac:dyDescent="0.2"/>
    <row r="3015" outlineLevel="1" x14ac:dyDescent="0.2"/>
    <row r="3016" outlineLevel="1" x14ac:dyDescent="0.2"/>
    <row r="3018" outlineLevel="1" x14ac:dyDescent="0.2"/>
    <row r="3019" outlineLevel="1" x14ac:dyDescent="0.2"/>
    <row r="3020" outlineLevel="1" x14ac:dyDescent="0.2"/>
    <row r="3022" outlineLevel="1" x14ac:dyDescent="0.2"/>
    <row r="3023" outlineLevel="1" x14ac:dyDescent="0.2"/>
    <row r="3024" outlineLevel="1" x14ac:dyDescent="0.2"/>
    <row r="3026" outlineLevel="1" x14ac:dyDescent="0.2"/>
    <row r="3027" outlineLevel="1" x14ac:dyDescent="0.2"/>
    <row r="3028" outlineLevel="1" x14ac:dyDescent="0.2"/>
    <row r="3030" outlineLevel="1" x14ac:dyDescent="0.2"/>
    <row r="3031" outlineLevel="1" x14ac:dyDescent="0.2"/>
    <row r="3032" outlineLevel="1" x14ac:dyDescent="0.2"/>
    <row r="3034" outlineLevel="1" x14ac:dyDescent="0.2"/>
    <row r="3035" outlineLevel="1" x14ac:dyDescent="0.2"/>
    <row r="3036" outlineLevel="1" x14ac:dyDescent="0.2"/>
    <row r="3038" outlineLevel="1" x14ac:dyDescent="0.2"/>
    <row r="3039" outlineLevel="1" x14ac:dyDescent="0.2"/>
    <row r="3040" outlineLevel="1" x14ac:dyDescent="0.2"/>
    <row r="3042" outlineLevel="1" x14ac:dyDescent="0.2"/>
    <row r="3043" outlineLevel="1" x14ac:dyDescent="0.2"/>
    <row r="3044" outlineLevel="1" x14ac:dyDescent="0.2"/>
    <row r="3046" outlineLevel="1" x14ac:dyDescent="0.2"/>
    <row r="3047" outlineLevel="1" x14ac:dyDescent="0.2"/>
    <row r="3048" outlineLevel="1" x14ac:dyDescent="0.2"/>
    <row r="3050" outlineLevel="1" x14ac:dyDescent="0.2"/>
    <row r="3051" outlineLevel="1" x14ac:dyDescent="0.2"/>
    <row r="3052" outlineLevel="1" x14ac:dyDescent="0.2"/>
    <row r="3054" outlineLevel="1" x14ac:dyDescent="0.2"/>
    <row r="3055" outlineLevel="1" x14ac:dyDescent="0.2"/>
    <row r="3056" outlineLevel="1" x14ac:dyDescent="0.2"/>
    <row r="3058" outlineLevel="1" x14ac:dyDescent="0.2"/>
    <row r="3059" outlineLevel="1" x14ac:dyDescent="0.2"/>
    <row r="3060" outlineLevel="1" x14ac:dyDescent="0.2"/>
    <row r="3062" outlineLevel="1" x14ac:dyDescent="0.2"/>
    <row r="3063" outlineLevel="1" x14ac:dyDescent="0.2"/>
    <row r="3064" outlineLevel="1" x14ac:dyDescent="0.2"/>
    <row r="3066" outlineLevel="1" x14ac:dyDescent="0.2"/>
    <row r="3067" outlineLevel="1" x14ac:dyDescent="0.2"/>
    <row r="3068" outlineLevel="1" x14ac:dyDescent="0.2"/>
    <row r="3070" outlineLevel="1" x14ac:dyDescent="0.2"/>
    <row r="3071" outlineLevel="1" x14ac:dyDescent="0.2"/>
    <row r="3072" outlineLevel="1" x14ac:dyDescent="0.2"/>
    <row r="3074" outlineLevel="1" x14ac:dyDescent="0.2"/>
    <row r="3075" outlineLevel="1" x14ac:dyDescent="0.2"/>
    <row r="3076" outlineLevel="1" x14ac:dyDescent="0.2"/>
    <row r="3078" outlineLevel="1" x14ac:dyDescent="0.2"/>
    <row r="3079" outlineLevel="1" x14ac:dyDescent="0.2"/>
    <row r="3080" outlineLevel="1" x14ac:dyDescent="0.2"/>
    <row r="3082" outlineLevel="1" x14ac:dyDescent="0.2"/>
    <row r="3083" outlineLevel="1" x14ac:dyDescent="0.2"/>
    <row r="3084" outlineLevel="1" x14ac:dyDescent="0.2"/>
    <row r="3086" outlineLevel="1" x14ac:dyDescent="0.2"/>
    <row r="3087" outlineLevel="1" x14ac:dyDescent="0.2"/>
    <row r="3088" outlineLevel="1" x14ac:dyDescent="0.2"/>
    <row r="3090" outlineLevel="1" x14ac:dyDescent="0.2"/>
    <row r="3091" outlineLevel="1" x14ac:dyDescent="0.2"/>
    <row r="3092" outlineLevel="1" x14ac:dyDescent="0.2"/>
    <row r="3094" outlineLevel="1" x14ac:dyDescent="0.2"/>
    <row r="3095" outlineLevel="1" x14ac:dyDescent="0.2"/>
    <row r="3096" outlineLevel="1" x14ac:dyDescent="0.2"/>
    <row r="3098" outlineLevel="1" x14ac:dyDescent="0.2"/>
    <row r="3099" outlineLevel="1" x14ac:dyDescent="0.2"/>
    <row r="3100" outlineLevel="1" x14ac:dyDescent="0.2"/>
    <row r="3102" outlineLevel="1" x14ac:dyDescent="0.2"/>
    <row r="3103" outlineLevel="1" x14ac:dyDescent="0.2"/>
    <row r="3104" outlineLevel="1" x14ac:dyDescent="0.2"/>
    <row r="3106" outlineLevel="1" x14ac:dyDescent="0.2"/>
    <row r="3107" outlineLevel="1" x14ac:dyDescent="0.2"/>
    <row r="3108" outlineLevel="1" x14ac:dyDescent="0.2"/>
    <row r="3110" outlineLevel="1" x14ac:dyDescent="0.2"/>
    <row r="3111" outlineLevel="1" x14ac:dyDescent="0.2"/>
    <row r="3112" outlineLevel="1" x14ac:dyDescent="0.2"/>
    <row r="3114" outlineLevel="1" x14ac:dyDescent="0.2"/>
    <row r="3115" outlineLevel="1" x14ac:dyDescent="0.2"/>
    <row r="3116" outlineLevel="1" x14ac:dyDescent="0.2"/>
    <row r="3118" outlineLevel="1" x14ac:dyDescent="0.2"/>
    <row r="3119" outlineLevel="1" x14ac:dyDescent="0.2"/>
    <row r="3120" outlineLevel="1" x14ac:dyDescent="0.2"/>
    <row r="3121" outlineLevel="1" x14ac:dyDescent="0.2"/>
    <row r="3123" outlineLevel="1" x14ac:dyDescent="0.2"/>
    <row r="3124" outlineLevel="1" x14ac:dyDescent="0.2"/>
    <row r="3125" outlineLevel="1" x14ac:dyDescent="0.2"/>
    <row r="3126" outlineLevel="1" x14ac:dyDescent="0.2"/>
    <row r="3128" outlineLevel="1" x14ac:dyDescent="0.2"/>
    <row r="3129" outlineLevel="1" x14ac:dyDescent="0.2"/>
    <row r="3130" outlineLevel="1" x14ac:dyDescent="0.2"/>
    <row r="3131" outlineLevel="1" x14ac:dyDescent="0.2"/>
    <row r="3133" outlineLevel="1" x14ac:dyDescent="0.2"/>
    <row r="3134" outlineLevel="1" x14ac:dyDescent="0.2"/>
    <row r="3135" outlineLevel="1" x14ac:dyDescent="0.2"/>
    <row r="3136" outlineLevel="1" x14ac:dyDescent="0.2"/>
    <row r="3138" outlineLevel="1" x14ac:dyDescent="0.2"/>
    <row r="3139" outlineLevel="1" x14ac:dyDescent="0.2"/>
    <row r="3140" outlineLevel="1" x14ac:dyDescent="0.2"/>
    <row r="3141" outlineLevel="1" x14ac:dyDescent="0.2"/>
    <row r="3143" outlineLevel="1" x14ac:dyDescent="0.2"/>
    <row r="3144" outlineLevel="1" x14ac:dyDescent="0.2"/>
    <row r="3145" outlineLevel="1" x14ac:dyDescent="0.2"/>
    <row r="3146" outlineLevel="1" x14ac:dyDescent="0.2"/>
    <row r="3148" outlineLevel="1" x14ac:dyDescent="0.2"/>
    <row r="3149" outlineLevel="1" x14ac:dyDescent="0.2"/>
    <row r="3150" outlineLevel="1" x14ac:dyDescent="0.2"/>
    <row r="3151" outlineLevel="1" x14ac:dyDescent="0.2"/>
    <row r="3153" outlineLevel="1" x14ac:dyDescent="0.2"/>
    <row r="3154" outlineLevel="1" x14ac:dyDescent="0.2"/>
    <row r="3155" outlineLevel="1" x14ac:dyDescent="0.2"/>
    <row r="3156" outlineLevel="1" x14ac:dyDescent="0.2"/>
    <row r="3158" outlineLevel="1" x14ac:dyDescent="0.2"/>
    <row r="3159" outlineLevel="1" x14ac:dyDescent="0.2"/>
    <row r="3160" outlineLevel="1" x14ac:dyDescent="0.2"/>
    <row r="3161" outlineLevel="1" x14ac:dyDescent="0.2"/>
    <row r="3163" outlineLevel="1" x14ac:dyDescent="0.2"/>
    <row r="3164" outlineLevel="1" x14ac:dyDescent="0.2"/>
    <row r="3166" outlineLevel="1" x14ac:dyDescent="0.2"/>
    <row r="3167" outlineLevel="1" x14ac:dyDescent="0.2"/>
    <row r="3168" outlineLevel="1" x14ac:dyDescent="0.2"/>
    <row r="3169" outlineLevel="1" x14ac:dyDescent="0.2"/>
    <row r="3171" outlineLevel="1" x14ac:dyDescent="0.2"/>
    <row r="3172" outlineLevel="1" x14ac:dyDescent="0.2"/>
    <row r="3173" outlineLevel="1" x14ac:dyDescent="0.2"/>
    <row r="3174" outlineLevel="1" x14ac:dyDescent="0.2"/>
    <row r="3176" outlineLevel="1" x14ac:dyDescent="0.2"/>
    <row r="3177" outlineLevel="1" x14ac:dyDescent="0.2"/>
    <row r="3178" outlineLevel="1" x14ac:dyDescent="0.2"/>
    <row r="3179" outlineLevel="1" x14ac:dyDescent="0.2"/>
    <row r="3181" outlineLevel="1" x14ac:dyDescent="0.2"/>
    <row r="3182" outlineLevel="1" x14ac:dyDescent="0.2"/>
    <row r="3183" outlineLevel="1" x14ac:dyDescent="0.2"/>
    <row r="3184" outlineLevel="1" x14ac:dyDescent="0.2"/>
    <row r="3186" outlineLevel="1" x14ac:dyDescent="0.2"/>
    <row r="3187" outlineLevel="1" x14ac:dyDescent="0.2"/>
    <row r="3188" outlineLevel="1" x14ac:dyDescent="0.2"/>
    <row r="3189" outlineLevel="1" x14ac:dyDescent="0.2"/>
    <row r="3191" outlineLevel="1" x14ac:dyDescent="0.2"/>
    <row r="3192" outlineLevel="1" x14ac:dyDescent="0.2"/>
    <row r="3193" outlineLevel="1" x14ac:dyDescent="0.2"/>
    <row r="3194" outlineLevel="1" x14ac:dyDescent="0.2"/>
    <row r="3196" outlineLevel="1" x14ac:dyDescent="0.2"/>
    <row r="3197" outlineLevel="1" x14ac:dyDescent="0.2"/>
    <row r="3198" outlineLevel="1" x14ac:dyDescent="0.2"/>
    <row r="3199" outlineLevel="1" x14ac:dyDescent="0.2"/>
    <row r="3201" outlineLevel="1" x14ac:dyDescent="0.2"/>
    <row r="3202" outlineLevel="1" x14ac:dyDescent="0.2"/>
    <row r="3203" outlineLevel="1" x14ac:dyDescent="0.2"/>
    <row r="3204" outlineLevel="1" x14ac:dyDescent="0.2"/>
    <row r="3206" outlineLevel="1" x14ac:dyDescent="0.2"/>
    <row r="3207" outlineLevel="1" x14ac:dyDescent="0.2"/>
    <row r="3208" outlineLevel="1" x14ac:dyDescent="0.2"/>
    <row r="3209" outlineLevel="1" x14ac:dyDescent="0.2"/>
    <row r="3211" outlineLevel="1" x14ac:dyDescent="0.2"/>
    <row r="3212" outlineLevel="1" x14ac:dyDescent="0.2"/>
    <row r="3213" outlineLevel="1" x14ac:dyDescent="0.2"/>
    <row r="3214" outlineLevel="1" x14ac:dyDescent="0.2"/>
    <row r="3216" outlineLevel="1" x14ac:dyDescent="0.2"/>
    <row r="3217" outlineLevel="1" x14ac:dyDescent="0.2"/>
    <row r="3218" outlineLevel="1" x14ac:dyDescent="0.2"/>
    <row r="3219" outlineLevel="1" x14ac:dyDescent="0.2"/>
    <row r="3221" outlineLevel="1" x14ac:dyDescent="0.2"/>
    <row r="3222" outlineLevel="1" x14ac:dyDescent="0.2"/>
    <row r="3223" outlineLevel="1" x14ac:dyDescent="0.2"/>
    <row r="3224" outlineLevel="1" x14ac:dyDescent="0.2"/>
    <row r="3226" outlineLevel="1" x14ac:dyDescent="0.2"/>
    <row r="3227" outlineLevel="1" x14ac:dyDescent="0.2"/>
    <row r="3228" outlineLevel="1" x14ac:dyDescent="0.2"/>
    <row r="3229" outlineLevel="1" x14ac:dyDescent="0.2"/>
    <row r="3231" outlineLevel="1" x14ac:dyDescent="0.2"/>
    <row r="3232" outlineLevel="1" x14ac:dyDescent="0.2"/>
    <row r="3233" outlineLevel="1" x14ac:dyDescent="0.2"/>
    <row r="3234" outlineLevel="1" x14ac:dyDescent="0.2"/>
    <row r="3236" outlineLevel="1" x14ac:dyDescent="0.2"/>
    <row r="3237" outlineLevel="1" x14ac:dyDescent="0.2"/>
    <row r="3238" outlineLevel="1" x14ac:dyDescent="0.2"/>
    <row r="3239" outlineLevel="1" x14ac:dyDescent="0.2"/>
    <row r="3241" outlineLevel="1" x14ac:dyDescent="0.2"/>
    <row r="3242" outlineLevel="1" x14ac:dyDescent="0.2"/>
    <row r="3243" outlineLevel="1" x14ac:dyDescent="0.2"/>
    <row r="3244" outlineLevel="1" x14ac:dyDescent="0.2"/>
    <row r="3246" outlineLevel="1" x14ac:dyDescent="0.2"/>
    <row r="3247" outlineLevel="1" x14ac:dyDescent="0.2"/>
    <row r="3248" outlineLevel="1" x14ac:dyDescent="0.2"/>
    <row r="3249" outlineLevel="1" x14ac:dyDescent="0.2"/>
    <row r="3251" outlineLevel="1" x14ac:dyDescent="0.2"/>
    <row r="3252" outlineLevel="1" x14ac:dyDescent="0.2"/>
    <row r="3253" outlineLevel="1" x14ac:dyDescent="0.2"/>
    <row r="3254" outlineLevel="1" x14ac:dyDescent="0.2"/>
    <row r="3256" outlineLevel="1" x14ac:dyDescent="0.2"/>
    <row r="3257" outlineLevel="1" x14ac:dyDescent="0.2"/>
    <row r="3259" outlineLevel="1" x14ac:dyDescent="0.2"/>
    <row r="3260" outlineLevel="1" x14ac:dyDescent="0.2"/>
    <row r="3261" outlineLevel="1" x14ac:dyDescent="0.2"/>
    <row r="3263" outlineLevel="1" x14ac:dyDescent="0.2"/>
    <row r="3264" outlineLevel="1" x14ac:dyDescent="0.2"/>
    <row r="3265" outlineLevel="1" x14ac:dyDescent="0.2"/>
    <row r="3267" outlineLevel="1" x14ac:dyDescent="0.2"/>
    <row r="3268" outlineLevel="1" x14ac:dyDescent="0.2"/>
    <row r="3269" outlineLevel="1" x14ac:dyDescent="0.2"/>
    <row r="3271" outlineLevel="1" x14ac:dyDescent="0.2"/>
    <row r="3272" outlineLevel="1" x14ac:dyDescent="0.2"/>
    <row r="3273" outlineLevel="1" x14ac:dyDescent="0.2"/>
    <row r="3275" outlineLevel="1" x14ac:dyDescent="0.2"/>
    <row r="3276" outlineLevel="1" x14ac:dyDescent="0.2"/>
    <row r="3277" outlineLevel="1" x14ac:dyDescent="0.2"/>
    <row r="3279" outlineLevel="1" x14ac:dyDescent="0.2"/>
    <row r="3280" outlineLevel="1" x14ac:dyDescent="0.2"/>
    <row r="3281" outlineLevel="1" x14ac:dyDescent="0.2"/>
    <row r="3283" outlineLevel="1" x14ac:dyDescent="0.2"/>
    <row r="3284" outlineLevel="1" x14ac:dyDescent="0.2"/>
    <row r="3286" outlineLevel="1" x14ac:dyDescent="0.2"/>
    <row r="3287" outlineLevel="1" x14ac:dyDescent="0.2"/>
    <row r="3289" outlineLevel="1" x14ac:dyDescent="0.2"/>
    <row r="3290" outlineLevel="1" x14ac:dyDescent="0.2"/>
    <row r="3292" outlineLevel="1" x14ac:dyDescent="0.2"/>
    <row r="3293" outlineLevel="1" x14ac:dyDescent="0.2"/>
    <row r="3295" outlineLevel="1" x14ac:dyDescent="0.2"/>
    <row r="3296" outlineLevel="1" x14ac:dyDescent="0.2"/>
    <row r="3298" outlineLevel="1" x14ac:dyDescent="0.2"/>
    <row r="3299" outlineLevel="1" x14ac:dyDescent="0.2"/>
    <row r="3301" outlineLevel="1" x14ac:dyDescent="0.2"/>
    <row r="3302" outlineLevel="1" x14ac:dyDescent="0.2"/>
    <row r="3304" outlineLevel="1" x14ac:dyDescent="0.2"/>
    <row r="3305" outlineLevel="1" x14ac:dyDescent="0.2"/>
    <row r="3307" outlineLevel="1" x14ac:dyDescent="0.2"/>
    <row r="3308" outlineLevel="1" x14ac:dyDescent="0.2"/>
    <row r="3310" outlineLevel="1" x14ac:dyDescent="0.2"/>
    <row r="3311" outlineLevel="1" x14ac:dyDescent="0.2"/>
    <row r="3313" outlineLevel="1" x14ac:dyDescent="0.2"/>
    <row r="3314" outlineLevel="1" x14ac:dyDescent="0.2"/>
    <row r="3315" outlineLevel="1" x14ac:dyDescent="0.2"/>
    <row r="3317" outlineLevel="1" x14ac:dyDescent="0.2"/>
    <row r="3318" outlineLevel="1" x14ac:dyDescent="0.2"/>
    <row r="3319" outlineLevel="1" x14ac:dyDescent="0.2"/>
    <row r="3321" outlineLevel="1" x14ac:dyDescent="0.2"/>
    <row r="3322" outlineLevel="1" x14ac:dyDescent="0.2"/>
    <row r="3323" outlineLevel="1" x14ac:dyDescent="0.2"/>
    <row r="3325" outlineLevel="1" x14ac:dyDescent="0.2"/>
    <row r="3326" outlineLevel="1" x14ac:dyDescent="0.2"/>
    <row r="3327" outlineLevel="1" x14ac:dyDescent="0.2"/>
    <row r="3329" outlineLevel="1" x14ac:dyDescent="0.2"/>
    <row r="3330" outlineLevel="1" x14ac:dyDescent="0.2"/>
    <row r="3331" outlineLevel="1" x14ac:dyDescent="0.2"/>
    <row r="3333" outlineLevel="1" x14ac:dyDescent="0.2"/>
    <row r="3334" outlineLevel="1" x14ac:dyDescent="0.2"/>
    <row r="3335" outlineLevel="1" x14ac:dyDescent="0.2"/>
    <row r="3337" outlineLevel="1" x14ac:dyDescent="0.2"/>
    <row r="3338" outlineLevel="1" x14ac:dyDescent="0.2"/>
    <row r="3339" outlineLevel="1" x14ac:dyDescent="0.2"/>
    <row r="3341" outlineLevel="1" x14ac:dyDescent="0.2"/>
    <row r="3342" outlineLevel="1" x14ac:dyDescent="0.2"/>
    <row r="3343" outlineLevel="1" x14ac:dyDescent="0.2"/>
    <row r="3345" outlineLevel="1" x14ac:dyDescent="0.2"/>
    <row r="3346" outlineLevel="1" x14ac:dyDescent="0.2"/>
    <row r="3347" outlineLevel="1" x14ac:dyDescent="0.2"/>
    <row r="3349" outlineLevel="1" x14ac:dyDescent="0.2"/>
    <row r="3351" outlineLevel="1" x14ac:dyDescent="0.2"/>
    <row r="3352" outlineLevel="1" x14ac:dyDescent="0.2"/>
    <row r="3354" outlineLevel="1" x14ac:dyDescent="0.2"/>
    <row r="3355" outlineLevel="1" x14ac:dyDescent="0.2"/>
    <row r="3356" outlineLevel="1" x14ac:dyDescent="0.2"/>
    <row r="3358" outlineLevel="1" x14ac:dyDescent="0.2"/>
    <row r="3359" outlineLevel="1" x14ac:dyDescent="0.2"/>
    <row r="3360" outlineLevel="1" x14ac:dyDescent="0.2"/>
    <row r="3361" outlineLevel="1" x14ac:dyDescent="0.2"/>
    <row r="3362" outlineLevel="1" x14ac:dyDescent="0.2"/>
    <row r="3363" outlineLevel="1" x14ac:dyDescent="0.2"/>
    <row r="3364" outlineLevel="1" x14ac:dyDescent="0.2"/>
    <row r="3366" outlineLevel="1" x14ac:dyDescent="0.2"/>
    <row r="3367" outlineLevel="1" x14ac:dyDescent="0.2"/>
    <row r="3368" outlineLevel="1" x14ac:dyDescent="0.2"/>
    <row r="3369" outlineLevel="1" x14ac:dyDescent="0.2"/>
    <row r="3370" outlineLevel="1" x14ac:dyDescent="0.2"/>
    <row r="3371" outlineLevel="1" x14ac:dyDescent="0.2"/>
    <row r="3372" outlineLevel="1" x14ac:dyDescent="0.2"/>
    <row r="3374" outlineLevel="1" x14ac:dyDescent="0.2"/>
    <row r="3375" outlineLevel="1" x14ac:dyDescent="0.2"/>
    <row r="3376" outlineLevel="1" x14ac:dyDescent="0.2"/>
    <row r="3377" outlineLevel="1" x14ac:dyDescent="0.2"/>
    <row r="3378" outlineLevel="1" x14ac:dyDescent="0.2"/>
    <row r="3379" outlineLevel="1" x14ac:dyDescent="0.2"/>
    <row r="3380" outlineLevel="1" x14ac:dyDescent="0.2"/>
    <row r="3381" outlineLevel="1" x14ac:dyDescent="0.2"/>
    <row r="3382" outlineLevel="1" x14ac:dyDescent="0.2"/>
    <row r="3383" outlineLevel="1" x14ac:dyDescent="0.2"/>
    <row r="3384" outlineLevel="1" x14ac:dyDescent="0.2"/>
    <row r="3386" outlineLevel="1" x14ac:dyDescent="0.2"/>
    <row r="3387" outlineLevel="1" x14ac:dyDescent="0.2"/>
    <row r="3388" outlineLevel="1" x14ac:dyDescent="0.2"/>
    <row r="3390" outlineLevel="1" x14ac:dyDescent="0.2"/>
    <row r="3391" outlineLevel="1" x14ac:dyDescent="0.2"/>
    <row r="3392" outlineLevel="1" x14ac:dyDescent="0.2"/>
    <row r="3394" outlineLevel="1" x14ac:dyDescent="0.2"/>
    <row r="3395" outlineLevel="1" x14ac:dyDescent="0.2"/>
    <row r="3396" outlineLevel="1" x14ac:dyDescent="0.2"/>
    <row r="3398" outlineLevel="1" x14ac:dyDescent="0.2"/>
    <row r="3399" outlineLevel="1" x14ac:dyDescent="0.2"/>
    <row r="3400" outlineLevel="1" x14ac:dyDescent="0.2"/>
    <row r="3402" outlineLevel="1" x14ac:dyDescent="0.2"/>
    <row r="3403" outlineLevel="1" x14ac:dyDescent="0.2"/>
    <row r="3404" outlineLevel="1" x14ac:dyDescent="0.2"/>
    <row r="3406" outlineLevel="1" x14ac:dyDescent="0.2"/>
    <row r="3407" outlineLevel="1" x14ac:dyDescent="0.2"/>
    <row r="3408" outlineLevel="1" x14ac:dyDescent="0.2"/>
    <row r="3410" outlineLevel="1" x14ac:dyDescent="0.2"/>
    <row r="3411" outlineLevel="1" x14ac:dyDescent="0.2"/>
    <row r="3412" outlineLevel="1" x14ac:dyDescent="0.2"/>
    <row r="3414" outlineLevel="1" x14ac:dyDescent="0.2"/>
    <row r="3415" outlineLevel="1" x14ac:dyDescent="0.2"/>
    <row r="3416" outlineLevel="1" x14ac:dyDescent="0.2"/>
    <row r="3418" outlineLevel="1" x14ac:dyDescent="0.2"/>
    <row r="3419" outlineLevel="1" x14ac:dyDescent="0.2"/>
    <row r="3420" outlineLevel="1" x14ac:dyDescent="0.2"/>
    <row r="3422" outlineLevel="1" x14ac:dyDescent="0.2"/>
    <row r="3423" outlineLevel="1" x14ac:dyDescent="0.2"/>
    <row r="3424" outlineLevel="1" x14ac:dyDescent="0.2"/>
    <row r="3426" outlineLevel="1" x14ac:dyDescent="0.2"/>
    <row r="3427" outlineLevel="1" x14ac:dyDescent="0.2"/>
    <row r="3428" outlineLevel="1" x14ac:dyDescent="0.2"/>
    <row r="3430" outlineLevel="1" x14ac:dyDescent="0.2"/>
    <row r="3431" outlineLevel="1" x14ac:dyDescent="0.2"/>
    <row r="3432" outlineLevel="1" x14ac:dyDescent="0.2"/>
    <row r="3434" outlineLevel="1" x14ac:dyDescent="0.2"/>
    <row r="3435" outlineLevel="1" x14ac:dyDescent="0.2"/>
    <row r="3436" outlineLevel="1" x14ac:dyDescent="0.2"/>
    <row r="3438" outlineLevel="1" x14ac:dyDescent="0.2"/>
    <row r="3439" outlineLevel="1" x14ac:dyDescent="0.2"/>
    <row r="3440" outlineLevel="1" x14ac:dyDescent="0.2"/>
    <row r="3442" outlineLevel="1" x14ac:dyDescent="0.2"/>
    <row r="3443" outlineLevel="1" x14ac:dyDescent="0.2"/>
    <row r="3444" outlineLevel="1" x14ac:dyDescent="0.2"/>
    <row r="3446" outlineLevel="1" x14ac:dyDescent="0.2"/>
    <row r="3447" outlineLevel="1" x14ac:dyDescent="0.2"/>
    <row r="3448" outlineLevel="1" x14ac:dyDescent="0.2"/>
    <row r="3450" outlineLevel="1" x14ac:dyDescent="0.2"/>
    <row r="3451" outlineLevel="1" x14ac:dyDescent="0.2"/>
    <row r="3452" outlineLevel="1" x14ac:dyDescent="0.2"/>
    <row r="3454" outlineLevel="1" x14ac:dyDescent="0.2"/>
    <row r="3455" outlineLevel="1" x14ac:dyDescent="0.2"/>
    <row r="3456" outlineLevel="1" x14ac:dyDescent="0.2"/>
    <row r="3458" outlineLevel="1" x14ac:dyDescent="0.2"/>
    <row r="3459" outlineLevel="1" x14ac:dyDescent="0.2"/>
    <row r="3460" outlineLevel="1" x14ac:dyDescent="0.2"/>
    <row r="3462" outlineLevel="1" x14ac:dyDescent="0.2"/>
    <row r="3463" outlineLevel="1" x14ac:dyDescent="0.2"/>
    <row r="3464" outlineLevel="1" x14ac:dyDescent="0.2"/>
    <row r="3466" outlineLevel="1" x14ac:dyDescent="0.2"/>
    <row r="3467" outlineLevel="1" x14ac:dyDescent="0.2"/>
    <row r="3468" outlineLevel="1" x14ac:dyDescent="0.2"/>
    <row r="3470" outlineLevel="1" x14ac:dyDescent="0.2"/>
    <row r="3471" outlineLevel="1" x14ac:dyDescent="0.2"/>
    <row r="3472" outlineLevel="1" x14ac:dyDescent="0.2"/>
    <row r="3473" outlineLevel="1" x14ac:dyDescent="0.2"/>
    <row r="3475" outlineLevel="1" x14ac:dyDescent="0.2"/>
    <row r="3476" outlineLevel="1" x14ac:dyDescent="0.2"/>
    <row r="3477" outlineLevel="1" x14ac:dyDescent="0.2"/>
    <row r="3478" outlineLevel="1" x14ac:dyDescent="0.2"/>
    <row r="3480" outlineLevel="1" x14ac:dyDescent="0.2"/>
    <row r="3481" outlineLevel="1" x14ac:dyDescent="0.2"/>
    <row r="3482" outlineLevel="1" x14ac:dyDescent="0.2"/>
    <row r="3483" outlineLevel="1" x14ac:dyDescent="0.2"/>
    <row r="3485" outlineLevel="1" x14ac:dyDescent="0.2"/>
    <row r="3486" outlineLevel="1" x14ac:dyDescent="0.2"/>
    <row r="3487" outlineLevel="1" x14ac:dyDescent="0.2"/>
    <row r="3488" outlineLevel="1" x14ac:dyDescent="0.2"/>
    <row r="3490" outlineLevel="1" x14ac:dyDescent="0.2"/>
    <row r="3491" outlineLevel="1" x14ac:dyDescent="0.2"/>
    <row r="3492" outlineLevel="1" x14ac:dyDescent="0.2"/>
    <row r="3494" outlineLevel="1" x14ac:dyDescent="0.2"/>
    <row r="3495" outlineLevel="1" x14ac:dyDescent="0.2"/>
    <row r="3496" outlineLevel="1" x14ac:dyDescent="0.2"/>
    <row r="3498" outlineLevel="1" x14ac:dyDescent="0.2"/>
    <row r="3499" outlineLevel="1" x14ac:dyDescent="0.2"/>
    <row r="3501" outlineLevel="1" x14ac:dyDescent="0.2"/>
    <row r="3502" outlineLevel="1" x14ac:dyDescent="0.2"/>
    <row r="3504" outlineLevel="1" x14ac:dyDescent="0.2"/>
    <row r="3505" outlineLevel="1" x14ac:dyDescent="0.2"/>
    <row r="3507" outlineLevel="1" x14ac:dyDescent="0.2"/>
    <row r="3508" outlineLevel="1" x14ac:dyDescent="0.2"/>
    <row r="3510" outlineLevel="1" x14ac:dyDescent="0.2"/>
    <row r="3511" outlineLevel="1" x14ac:dyDescent="0.2"/>
    <row r="3512" outlineLevel="1" x14ac:dyDescent="0.2"/>
    <row r="3514" outlineLevel="1" x14ac:dyDescent="0.2"/>
    <row r="3515" outlineLevel="1" x14ac:dyDescent="0.2"/>
    <row r="3516" outlineLevel="1" x14ac:dyDescent="0.2"/>
    <row r="3518" outlineLevel="1" x14ac:dyDescent="0.2"/>
    <row r="3519" outlineLevel="1" x14ac:dyDescent="0.2"/>
    <row r="3520" outlineLevel="1" x14ac:dyDescent="0.2"/>
    <row r="3522" outlineLevel="1" x14ac:dyDescent="0.2"/>
    <row r="3523" outlineLevel="1" x14ac:dyDescent="0.2"/>
    <row r="3524" outlineLevel="1" x14ac:dyDescent="0.2"/>
    <row r="3525" outlineLevel="1" x14ac:dyDescent="0.2"/>
    <row r="3527" outlineLevel="1" x14ac:dyDescent="0.2"/>
    <row r="3528" outlineLevel="1" x14ac:dyDescent="0.2"/>
    <row r="3529" outlineLevel="1" x14ac:dyDescent="0.2"/>
    <row r="3530" outlineLevel="1" x14ac:dyDescent="0.2"/>
    <row r="3532" outlineLevel="1" x14ac:dyDescent="0.2"/>
    <row r="3533" outlineLevel="1" x14ac:dyDescent="0.2"/>
    <row r="3534" outlineLevel="1" x14ac:dyDescent="0.2"/>
    <row r="3535" outlineLevel="1" x14ac:dyDescent="0.2"/>
    <row r="3537" outlineLevel="1" x14ac:dyDescent="0.2"/>
    <row r="3538" outlineLevel="1" x14ac:dyDescent="0.2"/>
    <row r="3539" outlineLevel="1" x14ac:dyDescent="0.2"/>
    <row r="3540" outlineLevel="1" x14ac:dyDescent="0.2"/>
    <row r="3542" outlineLevel="1" x14ac:dyDescent="0.2"/>
    <row r="3543" outlineLevel="1" x14ac:dyDescent="0.2"/>
    <row r="3544" outlineLevel="1" x14ac:dyDescent="0.2"/>
    <row r="3545" outlineLevel="1" x14ac:dyDescent="0.2"/>
    <row r="3547" outlineLevel="1" x14ac:dyDescent="0.2"/>
    <row r="3548" outlineLevel="1" x14ac:dyDescent="0.2"/>
    <row r="3549" outlineLevel="1" x14ac:dyDescent="0.2"/>
    <row r="3551" outlineLevel="1" x14ac:dyDescent="0.2"/>
    <row r="3552" outlineLevel="1" x14ac:dyDescent="0.2"/>
    <row r="3553" outlineLevel="1" x14ac:dyDescent="0.2"/>
    <row r="3555" outlineLevel="1" x14ac:dyDescent="0.2"/>
    <row r="3556" outlineLevel="1" x14ac:dyDescent="0.2"/>
    <row r="3557" outlineLevel="1" x14ac:dyDescent="0.2"/>
    <row r="3559" outlineLevel="1" x14ac:dyDescent="0.2"/>
    <row r="3560" outlineLevel="1" x14ac:dyDescent="0.2"/>
    <row r="3561" outlineLevel="1" x14ac:dyDescent="0.2"/>
    <row r="3563" outlineLevel="1" x14ac:dyDescent="0.2"/>
    <row r="3564" outlineLevel="1" x14ac:dyDescent="0.2"/>
    <row r="3566" outlineLevel="1" x14ac:dyDescent="0.2"/>
    <row r="3567" outlineLevel="1" x14ac:dyDescent="0.2"/>
    <row r="3569" outlineLevel="1" x14ac:dyDescent="0.2"/>
    <row r="3570" outlineLevel="1" x14ac:dyDescent="0.2"/>
    <row r="3572" outlineLevel="1" x14ac:dyDescent="0.2"/>
    <row r="3573" outlineLevel="1" x14ac:dyDescent="0.2"/>
    <row r="3575" outlineLevel="1" x14ac:dyDescent="0.2"/>
    <row r="3576" outlineLevel="1" x14ac:dyDescent="0.2"/>
    <row r="3578" outlineLevel="1" x14ac:dyDescent="0.2"/>
    <row r="3579" outlineLevel="1" x14ac:dyDescent="0.2"/>
    <row r="3581" outlineLevel="1" x14ac:dyDescent="0.2"/>
    <row r="3582" outlineLevel="1" x14ac:dyDescent="0.2"/>
    <row r="3583" outlineLevel="1" x14ac:dyDescent="0.2"/>
    <row r="3585" outlineLevel="1" x14ac:dyDescent="0.2"/>
    <row r="3586" outlineLevel="1" x14ac:dyDescent="0.2"/>
    <row r="3587" outlineLevel="1" x14ac:dyDescent="0.2"/>
    <row r="3589" outlineLevel="1" x14ac:dyDescent="0.2"/>
    <row r="3590" outlineLevel="1" x14ac:dyDescent="0.2"/>
    <row r="3591" outlineLevel="1" x14ac:dyDescent="0.2"/>
    <row r="3593" outlineLevel="1" x14ac:dyDescent="0.2"/>
    <row r="3594" outlineLevel="1" x14ac:dyDescent="0.2"/>
    <row r="3595" outlineLevel="1" x14ac:dyDescent="0.2"/>
    <row r="3597" outlineLevel="1" x14ac:dyDescent="0.2"/>
    <row r="3598" outlineLevel="1" x14ac:dyDescent="0.2"/>
    <row r="3599" outlineLevel="1" x14ac:dyDescent="0.2"/>
    <row r="3601" outlineLevel="1" x14ac:dyDescent="0.2"/>
    <row r="3602" outlineLevel="1" x14ac:dyDescent="0.2"/>
    <row r="3604" outlineLevel="1" x14ac:dyDescent="0.2"/>
    <row r="3605" outlineLevel="1" x14ac:dyDescent="0.2"/>
    <row r="3606" outlineLevel="1" x14ac:dyDescent="0.2"/>
    <row r="3608" outlineLevel="1" x14ac:dyDescent="0.2"/>
    <row r="3609" outlineLevel="1" x14ac:dyDescent="0.2"/>
    <row r="3610" outlineLevel="1" x14ac:dyDescent="0.2"/>
    <row r="3612" outlineLevel="1" x14ac:dyDescent="0.2"/>
    <row r="3613" outlineLevel="1" x14ac:dyDescent="0.2"/>
    <row r="3614" outlineLevel="1" x14ac:dyDescent="0.2"/>
    <row r="3616" outlineLevel="1" x14ac:dyDescent="0.2"/>
    <row r="3617" outlineLevel="1" x14ac:dyDescent="0.2"/>
    <row r="3618" outlineLevel="1" x14ac:dyDescent="0.2"/>
    <row r="3620" outlineLevel="1" x14ac:dyDescent="0.2"/>
    <row r="3621" outlineLevel="1" x14ac:dyDescent="0.2"/>
    <row r="3622" outlineLevel="1" x14ac:dyDescent="0.2"/>
    <row r="3624" outlineLevel="1" x14ac:dyDescent="0.2"/>
    <row r="3625" outlineLevel="1" x14ac:dyDescent="0.2"/>
    <row r="3626" outlineLevel="1" x14ac:dyDescent="0.2"/>
    <row r="3628" outlineLevel="1" x14ac:dyDescent="0.2"/>
    <row r="3629" outlineLevel="1" x14ac:dyDescent="0.2"/>
    <row r="3630" outlineLevel="1" x14ac:dyDescent="0.2"/>
    <row r="3632" outlineLevel="1" x14ac:dyDescent="0.2"/>
    <row r="3633" outlineLevel="1" x14ac:dyDescent="0.2"/>
    <row r="3634" outlineLevel="1" x14ac:dyDescent="0.2"/>
    <row r="3636" outlineLevel="1" x14ac:dyDescent="0.2"/>
    <row r="3637" outlineLevel="1" x14ac:dyDescent="0.2"/>
    <row r="3638" outlineLevel="1" x14ac:dyDescent="0.2"/>
    <row r="3640" outlineLevel="1" x14ac:dyDescent="0.2"/>
    <row r="3641" outlineLevel="1" x14ac:dyDescent="0.2"/>
    <row r="3642" outlineLevel="1" x14ac:dyDescent="0.2"/>
    <row r="3643" outlineLevel="1" x14ac:dyDescent="0.2"/>
    <row r="3644" outlineLevel="1" x14ac:dyDescent="0.2"/>
    <row r="3646" outlineLevel="1" x14ac:dyDescent="0.2"/>
    <row r="3647" outlineLevel="1" x14ac:dyDescent="0.2"/>
    <row r="3648" outlineLevel="1" x14ac:dyDescent="0.2"/>
    <row r="3649" outlineLevel="1" x14ac:dyDescent="0.2"/>
    <row r="3650" outlineLevel="1" x14ac:dyDescent="0.2"/>
    <row r="3651" outlineLevel="1" x14ac:dyDescent="0.2"/>
    <row r="3652" outlineLevel="1" x14ac:dyDescent="0.2"/>
    <row r="3654" outlineLevel="1" x14ac:dyDescent="0.2"/>
    <row r="3655" outlineLevel="1" x14ac:dyDescent="0.2"/>
    <row r="3656" outlineLevel="1" x14ac:dyDescent="0.2"/>
    <row r="3657" outlineLevel="1" x14ac:dyDescent="0.2"/>
    <row r="3658" outlineLevel="1" x14ac:dyDescent="0.2"/>
    <row r="3659" outlineLevel="1" x14ac:dyDescent="0.2"/>
    <row r="3660" outlineLevel="1" x14ac:dyDescent="0.2"/>
    <row r="3662" outlineLevel="1" x14ac:dyDescent="0.2"/>
    <row r="3663" outlineLevel="1" x14ac:dyDescent="0.2"/>
    <row r="3664" outlineLevel="1" x14ac:dyDescent="0.2"/>
    <row r="3665" outlineLevel="1" x14ac:dyDescent="0.2"/>
    <row r="3666" outlineLevel="1" x14ac:dyDescent="0.2"/>
    <row r="3667" outlineLevel="1" x14ac:dyDescent="0.2"/>
    <row r="3668" outlineLevel="1" x14ac:dyDescent="0.2"/>
    <row r="3670" outlineLevel="1" x14ac:dyDescent="0.2"/>
    <row r="3671" outlineLevel="1" x14ac:dyDescent="0.2"/>
    <row r="3672" outlineLevel="1" x14ac:dyDescent="0.2"/>
    <row r="3673" outlineLevel="1" x14ac:dyDescent="0.2"/>
    <row r="3674" outlineLevel="1" x14ac:dyDescent="0.2"/>
    <row r="3675" outlineLevel="1" x14ac:dyDescent="0.2"/>
    <row r="3676" outlineLevel="1" x14ac:dyDescent="0.2"/>
    <row r="3678" outlineLevel="1" x14ac:dyDescent="0.2"/>
    <row r="3679" outlineLevel="1" x14ac:dyDescent="0.2"/>
    <row r="3680" outlineLevel="1" x14ac:dyDescent="0.2"/>
    <row r="3681" outlineLevel="1" x14ac:dyDescent="0.2"/>
    <row r="3682" outlineLevel="1" x14ac:dyDescent="0.2"/>
    <row r="3683" outlineLevel="1" x14ac:dyDescent="0.2"/>
    <row r="3684" outlineLevel="1" x14ac:dyDescent="0.2"/>
    <row r="3685" outlineLevel="1" x14ac:dyDescent="0.2"/>
    <row r="3687" outlineLevel="1" x14ac:dyDescent="0.2"/>
    <row r="3688" outlineLevel="1" x14ac:dyDescent="0.2"/>
    <row r="3689" outlineLevel="1" x14ac:dyDescent="0.2"/>
    <row r="3690" outlineLevel="1" x14ac:dyDescent="0.2"/>
    <row r="3691" outlineLevel="1" x14ac:dyDescent="0.2"/>
    <row r="3692" outlineLevel="1" x14ac:dyDescent="0.2"/>
    <row r="3693" outlineLevel="1" x14ac:dyDescent="0.2"/>
    <row r="3695" outlineLevel="1" x14ac:dyDescent="0.2"/>
    <row r="3696" outlineLevel="1" x14ac:dyDescent="0.2"/>
    <row r="3697" outlineLevel="1" x14ac:dyDescent="0.2"/>
    <row r="3698" outlineLevel="1" x14ac:dyDescent="0.2"/>
    <row r="3699" outlineLevel="1" x14ac:dyDescent="0.2"/>
    <row r="3700" outlineLevel="1" x14ac:dyDescent="0.2"/>
    <row r="3701" outlineLevel="1" x14ac:dyDescent="0.2"/>
    <row r="3702" outlineLevel="1" x14ac:dyDescent="0.2"/>
    <row r="3704" outlineLevel="1" x14ac:dyDescent="0.2"/>
    <row r="3705" outlineLevel="1" x14ac:dyDescent="0.2"/>
    <row r="3706" outlineLevel="1" x14ac:dyDescent="0.2"/>
    <row r="3707" outlineLevel="1" x14ac:dyDescent="0.2"/>
    <row r="3708" outlineLevel="1" x14ac:dyDescent="0.2"/>
    <row r="3709" outlineLevel="1" x14ac:dyDescent="0.2"/>
    <row r="3710" outlineLevel="1" x14ac:dyDescent="0.2"/>
    <row r="3712" outlineLevel="1" x14ac:dyDescent="0.2"/>
    <row r="3713" outlineLevel="1" x14ac:dyDescent="0.2"/>
    <row r="3714" outlineLevel="1" x14ac:dyDescent="0.2"/>
    <row r="3715" outlineLevel="1" x14ac:dyDescent="0.2"/>
    <row r="3716" outlineLevel="1" x14ac:dyDescent="0.2"/>
    <row r="3717" outlineLevel="1" x14ac:dyDescent="0.2"/>
    <row r="3718" outlineLevel="1" x14ac:dyDescent="0.2"/>
    <row r="3720" outlineLevel="1" x14ac:dyDescent="0.2"/>
    <row r="3721" outlineLevel="1" x14ac:dyDescent="0.2"/>
    <row r="3722" outlineLevel="1" x14ac:dyDescent="0.2"/>
    <row r="3723" outlineLevel="1" x14ac:dyDescent="0.2"/>
    <row r="3724" outlineLevel="1" x14ac:dyDescent="0.2"/>
    <row r="3725" outlineLevel="1" x14ac:dyDescent="0.2"/>
    <row r="3726" outlineLevel="1" x14ac:dyDescent="0.2"/>
    <row r="3728" outlineLevel="1" x14ac:dyDescent="0.2"/>
    <row r="3729" outlineLevel="1" x14ac:dyDescent="0.2"/>
    <row r="3730" outlineLevel="1" x14ac:dyDescent="0.2"/>
    <row r="3731" outlineLevel="1" x14ac:dyDescent="0.2"/>
    <row r="3732" outlineLevel="1" x14ac:dyDescent="0.2"/>
    <row r="3733" outlineLevel="1" x14ac:dyDescent="0.2"/>
    <row r="3734" outlineLevel="1" x14ac:dyDescent="0.2"/>
    <row r="3736" outlineLevel="1" x14ac:dyDescent="0.2"/>
    <row r="3737" outlineLevel="1" x14ac:dyDescent="0.2"/>
    <row r="3738" outlineLevel="1" x14ac:dyDescent="0.2"/>
    <row r="3739" outlineLevel="1" x14ac:dyDescent="0.2"/>
    <row r="3740" outlineLevel="1" x14ac:dyDescent="0.2"/>
    <row r="3741" outlineLevel="1" x14ac:dyDescent="0.2"/>
    <row r="3743" outlineLevel="1" x14ac:dyDescent="0.2"/>
    <row r="3744" outlineLevel="1" x14ac:dyDescent="0.2"/>
    <row r="3745" outlineLevel="1" x14ac:dyDescent="0.2"/>
    <row r="3746" outlineLevel="1" x14ac:dyDescent="0.2"/>
    <row r="3747" outlineLevel="1" x14ac:dyDescent="0.2"/>
    <row r="3748" outlineLevel="1" x14ac:dyDescent="0.2"/>
    <row r="3750" outlineLevel="1" x14ac:dyDescent="0.2"/>
    <row r="3751" outlineLevel="1" x14ac:dyDescent="0.2"/>
    <row r="3752" outlineLevel="1" x14ac:dyDescent="0.2"/>
    <row r="3753" outlineLevel="1" x14ac:dyDescent="0.2"/>
    <row r="3754" outlineLevel="1" x14ac:dyDescent="0.2"/>
    <row r="3755" outlineLevel="1" x14ac:dyDescent="0.2"/>
    <row r="3757" outlineLevel="1" x14ac:dyDescent="0.2"/>
    <row r="3758" outlineLevel="1" x14ac:dyDescent="0.2"/>
    <row r="3759" outlineLevel="1" x14ac:dyDescent="0.2"/>
    <row r="3760" outlineLevel="1" x14ac:dyDescent="0.2"/>
    <row r="3761" outlineLevel="1" x14ac:dyDescent="0.2"/>
    <row r="3762" outlineLevel="1" x14ac:dyDescent="0.2"/>
    <row r="3764" outlineLevel="1" x14ac:dyDescent="0.2"/>
    <row r="3765" outlineLevel="1" x14ac:dyDescent="0.2"/>
    <row r="3766" outlineLevel="1" x14ac:dyDescent="0.2"/>
    <row r="3767" outlineLevel="1" x14ac:dyDescent="0.2"/>
    <row r="3768" outlineLevel="1" x14ac:dyDescent="0.2"/>
    <row r="3769" outlineLevel="1" x14ac:dyDescent="0.2"/>
    <row r="3771" outlineLevel="1" x14ac:dyDescent="0.2"/>
    <row r="3772" outlineLevel="1" x14ac:dyDescent="0.2"/>
    <row r="3773" outlineLevel="1" x14ac:dyDescent="0.2"/>
    <row r="3774" outlineLevel="1" x14ac:dyDescent="0.2"/>
    <row r="3775" outlineLevel="1" x14ac:dyDescent="0.2"/>
    <row r="3776" outlineLevel="1" x14ac:dyDescent="0.2"/>
    <row r="3777" outlineLevel="1" x14ac:dyDescent="0.2"/>
    <row r="3778" outlineLevel="1" x14ac:dyDescent="0.2"/>
    <row r="3780" outlineLevel="1" x14ac:dyDescent="0.2"/>
    <row r="3781" outlineLevel="1" x14ac:dyDescent="0.2"/>
    <row r="3782" outlineLevel="1" x14ac:dyDescent="0.2"/>
    <row r="3783" outlineLevel="1" x14ac:dyDescent="0.2"/>
    <row r="3784" outlineLevel="1" x14ac:dyDescent="0.2"/>
    <row r="3785" outlineLevel="1" x14ac:dyDescent="0.2"/>
    <row r="3787" outlineLevel="1" x14ac:dyDescent="0.2"/>
    <row r="3788" outlineLevel="1" x14ac:dyDescent="0.2"/>
    <row r="3789" outlineLevel="1" x14ac:dyDescent="0.2"/>
    <row r="3790" outlineLevel="1" x14ac:dyDescent="0.2"/>
    <row r="3791" outlineLevel="1" x14ac:dyDescent="0.2"/>
    <row r="3792" outlineLevel="1" x14ac:dyDescent="0.2"/>
    <row r="3794" outlineLevel="1" x14ac:dyDescent="0.2"/>
    <row r="3795" outlineLevel="1" x14ac:dyDescent="0.2"/>
    <row r="3796" outlineLevel="1" x14ac:dyDescent="0.2"/>
    <row r="3797" outlineLevel="1" x14ac:dyDescent="0.2"/>
    <row r="3798" outlineLevel="1" x14ac:dyDescent="0.2"/>
    <row r="3799" outlineLevel="1" x14ac:dyDescent="0.2"/>
    <row r="3801" outlineLevel="1" x14ac:dyDescent="0.2"/>
    <row r="3802" outlineLevel="1" x14ac:dyDescent="0.2"/>
    <row r="3803" outlineLevel="1" x14ac:dyDescent="0.2"/>
    <row r="3804" outlineLevel="1" x14ac:dyDescent="0.2"/>
    <row r="3805" outlineLevel="1" x14ac:dyDescent="0.2"/>
    <row r="3806" outlineLevel="1" x14ac:dyDescent="0.2"/>
    <row r="3808" outlineLevel="1" x14ac:dyDescent="0.2"/>
    <row r="3809" outlineLevel="1" x14ac:dyDescent="0.2"/>
    <row r="3810" outlineLevel="1" x14ac:dyDescent="0.2"/>
    <row r="3811" outlineLevel="1" x14ac:dyDescent="0.2"/>
    <row r="3812" outlineLevel="1" x14ac:dyDescent="0.2"/>
    <row r="3813" outlineLevel="1" x14ac:dyDescent="0.2"/>
    <row r="3814" outlineLevel="1" x14ac:dyDescent="0.2"/>
    <row r="3816" outlineLevel="1" x14ac:dyDescent="0.2"/>
    <row r="3817" outlineLevel="1" x14ac:dyDescent="0.2"/>
    <row r="3818" outlineLevel="1" x14ac:dyDescent="0.2"/>
    <row r="3819" outlineLevel="1" x14ac:dyDescent="0.2"/>
    <row r="3820" outlineLevel="1" x14ac:dyDescent="0.2"/>
    <row r="3821" outlineLevel="1" x14ac:dyDescent="0.2"/>
    <row r="3822" outlineLevel="1" x14ac:dyDescent="0.2"/>
    <row r="3824" outlineLevel="1" x14ac:dyDescent="0.2"/>
    <row r="3825" outlineLevel="1" x14ac:dyDescent="0.2"/>
    <row r="3826" outlineLevel="1" x14ac:dyDescent="0.2"/>
    <row r="3827" outlineLevel="1" x14ac:dyDescent="0.2"/>
    <row r="3828" outlineLevel="1" x14ac:dyDescent="0.2"/>
    <row r="3830" outlineLevel="1" x14ac:dyDescent="0.2"/>
    <row r="3831" outlineLevel="1" x14ac:dyDescent="0.2"/>
    <row r="3832" outlineLevel="1" x14ac:dyDescent="0.2"/>
    <row r="3833" outlineLevel="1" x14ac:dyDescent="0.2"/>
    <row r="3834" outlineLevel="1" x14ac:dyDescent="0.2"/>
    <row r="3836" outlineLevel="1" x14ac:dyDescent="0.2"/>
    <row r="3837" outlineLevel="1" x14ac:dyDescent="0.2"/>
    <row r="3838" outlineLevel="1" x14ac:dyDescent="0.2"/>
    <row r="3839" outlineLevel="1" x14ac:dyDescent="0.2"/>
    <row r="3840" outlineLevel="1" x14ac:dyDescent="0.2"/>
    <row r="3842" outlineLevel="1" x14ac:dyDescent="0.2"/>
    <row r="3843" outlineLevel="1" x14ac:dyDescent="0.2"/>
    <row r="3844" outlineLevel="1" x14ac:dyDescent="0.2"/>
    <row r="3845" outlineLevel="1" x14ac:dyDescent="0.2"/>
    <row r="3846" outlineLevel="1" x14ac:dyDescent="0.2"/>
    <row r="3847" outlineLevel="1" x14ac:dyDescent="0.2"/>
    <row r="3849" outlineLevel="1" x14ac:dyDescent="0.2"/>
    <row r="3850" outlineLevel="1" x14ac:dyDescent="0.2"/>
    <row r="3851" outlineLevel="1" x14ac:dyDescent="0.2"/>
    <row r="3852" outlineLevel="1" x14ac:dyDescent="0.2"/>
    <row r="3853" outlineLevel="1" x14ac:dyDescent="0.2"/>
    <row r="3854" outlineLevel="1" x14ac:dyDescent="0.2"/>
    <row r="3856" outlineLevel="1" x14ac:dyDescent="0.2"/>
    <row r="3857" outlineLevel="1" x14ac:dyDescent="0.2"/>
    <row r="3858" outlineLevel="1" x14ac:dyDescent="0.2"/>
    <row r="3859" outlineLevel="1" x14ac:dyDescent="0.2"/>
    <row r="3860" outlineLevel="1" x14ac:dyDescent="0.2"/>
    <row r="3861" outlineLevel="1" x14ac:dyDescent="0.2"/>
    <row r="3862" outlineLevel="1" x14ac:dyDescent="0.2"/>
    <row r="3864" outlineLevel="1" x14ac:dyDescent="0.2"/>
    <row r="3865" outlineLevel="1" x14ac:dyDescent="0.2"/>
    <row r="3866" outlineLevel="1" x14ac:dyDescent="0.2"/>
    <row r="3867" outlineLevel="1" x14ac:dyDescent="0.2"/>
    <row r="3868" outlineLevel="1" x14ac:dyDescent="0.2"/>
    <row r="3869" outlineLevel="1" x14ac:dyDescent="0.2"/>
    <row r="3871" outlineLevel="1" x14ac:dyDescent="0.2"/>
    <row r="3872" outlineLevel="1" x14ac:dyDescent="0.2"/>
    <row r="3874" outlineLevel="1" x14ac:dyDescent="0.2"/>
    <row r="3875" outlineLevel="1" x14ac:dyDescent="0.2"/>
    <row r="3877" outlineLevel="1" x14ac:dyDescent="0.2"/>
    <row r="3878" outlineLevel="1" x14ac:dyDescent="0.2"/>
    <row r="3880" outlineLevel="1" x14ac:dyDescent="0.2"/>
    <row r="3881" outlineLevel="1" x14ac:dyDescent="0.2"/>
    <row r="3883" outlineLevel="1" x14ac:dyDescent="0.2"/>
    <row r="3884" outlineLevel="1" x14ac:dyDescent="0.2"/>
    <row r="3886" outlineLevel="1" x14ac:dyDescent="0.2"/>
    <row r="3887" outlineLevel="1" x14ac:dyDescent="0.2"/>
    <row r="3889" outlineLevel="1" x14ac:dyDescent="0.2"/>
    <row r="3890" outlineLevel="1" x14ac:dyDescent="0.2"/>
    <row r="3892" outlineLevel="1" x14ac:dyDescent="0.2"/>
    <row r="3893" outlineLevel="1" x14ac:dyDescent="0.2"/>
    <row r="3895" outlineLevel="1" x14ac:dyDescent="0.2"/>
    <row r="3896" outlineLevel="1" x14ac:dyDescent="0.2"/>
    <row r="3898" outlineLevel="1" x14ac:dyDescent="0.2"/>
    <row r="3899" outlineLevel="1" x14ac:dyDescent="0.2"/>
    <row r="3901" outlineLevel="1" x14ac:dyDescent="0.2"/>
    <row r="3902" outlineLevel="1" x14ac:dyDescent="0.2"/>
    <row r="3904" outlineLevel="1" x14ac:dyDescent="0.2"/>
    <row r="3905" outlineLevel="1" x14ac:dyDescent="0.2"/>
    <row r="3906" outlineLevel="1" x14ac:dyDescent="0.2"/>
    <row r="3907" outlineLevel="1" x14ac:dyDescent="0.2"/>
    <row r="3909" outlineLevel="1" x14ac:dyDescent="0.2"/>
    <row r="3910" outlineLevel="1" x14ac:dyDescent="0.2"/>
    <row r="3911" outlineLevel="1" x14ac:dyDescent="0.2"/>
    <row r="3912" outlineLevel="1" x14ac:dyDescent="0.2"/>
    <row r="3914" outlineLevel="1" x14ac:dyDescent="0.2"/>
    <row r="3915" outlineLevel="1" x14ac:dyDescent="0.2"/>
    <row r="3916" outlineLevel="1" x14ac:dyDescent="0.2"/>
    <row r="3917" outlineLevel="1" x14ac:dyDescent="0.2"/>
    <row r="3919" outlineLevel="1" x14ac:dyDescent="0.2"/>
    <row r="3920" outlineLevel="1" x14ac:dyDescent="0.2"/>
    <row r="3921" outlineLevel="1" x14ac:dyDescent="0.2"/>
    <row r="3922" outlineLevel="1" x14ac:dyDescent="0.2"/>
    <row r="3924" outlineLevel="1" x14ac:dyDescent="0.2"/>
    <row r="3925" outlineLevel="1" x14ac:dyDescent="0.2"/>
    <row r="3926" outlineLevel="1" x14ac:dyDescent="0.2"/>
    <row r="3927" outlineLevel="1" x14ac:dyDescent="0.2"/>
    <row r="3929" outlineLevel="1" x14ac:dyDescent="0.2"/>
    <row r="3930" outlineLevel="1" x14ac:dyDescent="0.2"/>
    <row r="3931" outlineLevel="1" x14ac:dyDescent="0.2"/>
    <row r="3932" outlineLevel="1" x14ac:dyDescent="0.2"/>
    <row r="3934" outlineLevel="1" x14ac:dyDescent="0.2"/>
    <row r="3935" outlineLevel="1" x14ac:dyDescent="0.2"/>
    <row r="3936" outlineLevel="1" x14ac:dyDescent="0.2"/>
    <row r="3937" outlineLevel="1" x14ac:dyDescent="0.2"/>
    <row r="3939" outlineLevel="1" x14ac:dyDescent="0.2"/>
    <row r="3940" outlineLevel="1" x14ac:dyDescent="0.2"/>
    <row r="3942" outlineLevel="1" x14ac:dyDescent="0.2"/>
    <row r="3943" outlineLevel="1" x14ac:dyDescent="0.2"/>
    <row r="3945" outlineLevel="1" x14ac:dyDescent="0.2"/>
    <row r="3946" outlineLevel="1" x14ac:dyDescent="0.2"/>
    <row r="3947" outlineLevel="1" x14ac:dyDescent="0.2"/>
    <row r="3948" outlineLevel="1" x14ac:dyDescent="0.2"/>
    <row r="3950" outlineLevel="1" x14ac:dyDescent="0.2"/>
    <row r="3951" outlineLevel="1" x14ac:dyDescent="0.2"/>
    <row r="3952" outlineLevel="1" x14ac:dyDescent="0.2"/>
    <row r="3953" outlineLevel="1" x14ac:dyDescent="0.2"/>
    <row r="3955" outlineLevel="1" x14ac:dyDescent="0.2"/>
    <row r="3956" outlineLevel="1" x14ac:dyDescent="0.2"/>
    <row r="3957" outlineLevel="1" x14ac:dyDescent="0.2"/>
    <row r="3958" outlineLevel="1" x14ac:dyDescent="0.2"/>
    <row r="3960" outlineLevel="1" x14ac:dyDescent="0.2"/>
    <row r="3961" outlineLevel="1" x14ac:dyDescent="0.2"/>
    <row r="3962" outlineLevel="1" x14ac:dyDescent="0.2"/>
    <row r="3963" outlineLevel="1" x14ac:dyDescent="0.2"/>
    <row r="3965" outlineLevel="1" x14ac:dyDescent="0.2"/>
    <row r="3966" outlineLevel="1" x14ac:dyDescent="0.2"/>
    <row r="3967" outlineLevel="1" x14ac:dyDescent="0.2"/>
    <row r="3968" outlineLevel="1" x14ac:dyDescent="0.2"/>
    <row r="3970" outlineLevel="1" x14ac:dyDescent="0.2"/>
    <row r="3971" outlineLevel="1" x14ac:dyDescent="0.2"/>
    <row r="3972" outlineLevel="1" x14ac:dyDescent="0.2"/>
    <row r="3973" outlineLevel="1" x14ac:dyDescent="0.2"/>
    <row r="3975" outlineLevel="1" x14ac:dyDescent="0.2"/>
    <row r="3976" outlineLevel="1" x14ac:dyDescent="0.2"/>
    <row r="3977" outlineLevel="1" x14ac:dyDescent="0.2"/>
    <row r="3978" outlineLevel="1" x14ac:dyDescent="0.2"/>
    <row r="3980" outlineLevel="1" x14ac:dyDescent="0.2"/>
    <row r="3981" outlineLevel="1" x14ac:dyDescent="0.2"/>
    <row r="3982" outlineLevel="1" x14ac:dyDescent="0.2"/>
    <row r="3983" outlineLevel="1" x14ac:dyDescent="0.2"/>
    <row r="3985" outlineLevel="1" x14ac:dyDescent="0.2"/>
    <row r="3986" outlineLevel="1" x14ac:dyDescent="0.2"/>
    <row r="3987" outlineLevel="1" x14ac:dyDescent="0.2"/>
    <row r="3988" outlineLevel="1" x14ac:dyDescent="0.2"/>
    <row r="3990" outlineLevel="1" x14ac:dyDescent="0.2"/>
    <row r="3991" outlineLevel="1" x14ac:dyDescent="0.2"/>
    <row r="3992" outlineLevel="1" x14ac:dyDescent="0.2"/>
    <row r="3993" outlineLevel="1" x14ac:dyDescent="0.2"/>
    <row r="3995" outlineLevel="1" x14ac:dyDescent="0.2"/>
    <row r="3996" outlineLevel="1" x14ac:dyDescent="0.2"/>
    <row r="3997" outlineLevel="1" x14ac:dyDescent="0.2"/>
    <row r="3998" outlineLevel="1" x14ac:dyDescent="0.2"/>
    <row r="4000" outlineLevel="1" x14ac:dyDescent="0.2"/>
    <row r="4001" outlineLevel="1" x14ac:dyDescent="0.2"/>
    <row r="4002" outlineLevel="1" x14ac:dyDescent="0.2"/>
    <row r="4003" outlineLevel="1" x14ac:dyDescent="0.2"/>
    <row r="4005" outlineLevel="1" x14ac:dyDescent="0.2"/>
    <row r="4006" outlineLevel="1" x14ac:dyDescent="0.2"/>
    <row r="4007" outlineLevel="1" x14ac:dyDescent="0.2"/>
    <row r="4008" outlineLevel="1" x14ac:dyDescent="0.2"/>
    <row r="4010" outlineLevel="1" x14ac:dyDescent="0.2"/>
    <row r="4011" outlineLevel="1" x14ac:dyDescent="0.2"/>
    <row r="4012" outlineLevel="1" x14ac:dyDescent="0.2"/>
    <row r="4013" outlineLevel="1" x14ac:dyDescent="0.2"/>
    <row r="4015" outlineLevel="1" x14ac:dyDescent="0.2"/>
    <row r="4016" outlineLevel="1" x14ac:dyDescent="0.2"/>
    <row r="4017" outlineLevel="1" x14ac:dyDescent="0.2"/>
    <row r="4018" outlineLevel="1" x14ac:dyDescent="0.2"/>
    <row r="4020" outlineLevel="1" x14ac:dyDescent="0.2"/>
    <row r="4021" outlineLevel="1" x14ac:dyDescent="0.2"/>
    <row r="4022" outlineLevel="1" x14ac:dyDescent="0.2"/>
    <row r="4023" outlineLevel="1" x14ac:dyDescent="0.2"/>
    <row r="4025" outlineLevel="1" x14ac:dyDescent="0.2"/>
    <row r="4026" outlineLevel="1" x14ac:dyDescent="0.2"/>
    <row r="4027" outlineLevel="1" x14ac:dyDescent="0.2"/>
    <row r="4028" outlineLevel="1" x14ac:dyDescent="0.2"/>
    <row r="4030" outlineLevel="1" x14ac:dyDescent="0.2"/>
    <row r="4031" outlineLevel="1" x14ac:dyDescent="0.2"/>
    <row r="4032" outlineLevel="1" x14ac:dyDescent="0.2"/>
    <row r="4033" outlineLevel="1" x14ac:dyDescent="0.2"/>
    <row r="4035" outlineLevel="1" x14ac:dyDescent="0.2"/>
    <row r="4036" outlineLevel="1" x14ac:dyDescent="0.2"/>
    <row r="4037" outlineLevel="1" x14ac:dyDescent="0.2"/>
    <row r="4038" outlineLevel="1" x14ac:dyDescent="0.2"/>
    <row r="4040" outlineLevel="1" x14ac:dyDescent="0.2"/>
    <row r="4041" outlineLevel="1" x14ac:dyDescent="0.2"/>
    <row r="4042" outlineLevel="1" x14ac:dyDescent="0.2"/>
    <row r="4043" outlineLevel="1" x14ac:dyDescent="0.2"/>
    <row r="4045" outlineLevel="1" x14ac:dyDescent="0.2"/>
    <row r="4046" outlineLevel="1" x14ac:dyDescent="0.2"/>
    <row r="4047" outlineLevel="1" x14ac:dyDescent="0.2"/>
    <row r="4048" outlineLevel="1" x14ac:dyDescent="0.2"/>
    <row r="4049" outlineLevel="1" x14ac:dyDescent="0.2"/>
    <row r="4051" outlineLevel="1" x14ac:dyDescent="0.2"/>
    <row r="4052" outlineLevel="1" x14ac:dyDescent="0.2"/>
    <row r="4053" outlineLevel="1" x14ac:dyDescent="0.2"/>
    <row r="4055" outlineLevel="1" x14ac:dyDescent="0.2"/>
    <row r="4056" outlineLevel="1" x14ac:dyDescent="0.2"/>
    <row r="4057" outlineLevel="1" x14ac:dyDescent="0.2"/>
    <row r="4059" outlineLevel="1" x14ac:dyDescent="0.2"/>
    <row r="4060" outlineLevel="1" x14ac:dyDescent="0.2"/>
    <row r="4061" outlineLevel="1" x14ac:dyDescent="0.2"/>
    <row r="4063" outlineLevel="1" x14ac:dyDescent="0.2"/>
    <row r="4064" outlineLevel="1" x14ac:dyDescent="0.2"/>
    <row r="4065" outlineLevel="1" x14ac:dyDescent="0.2"/>
    <row r="4067" outlineLevel="1" x14ac:dyDescent="0.2"/>
    <row r="4068" outlineLevel="1" x14ac:dyDescent="0.2"/>
    <row r="4069" outlineLevel="1" x14ac:dyDescent="0.2"/>
    <row r="4071" outlineLevel="1" x14ac:dyDescent="0.2"/>
    <row r="4072" outlineLevel="1" x14ac:dyDescent="0.2"/>
    <row r="4073" outlineLevel="1" x14ac:dyDescent="0.2"/>
    <row r="4074" outlineLevel="1" x14ac:dyDescent="0.2"/>
    <row r="4076" outlineLevel="1" x14ac:dyDescent="0.2"/>
    <row r="4077" outlineLevel="1" x14ac:dyDescent="0.2"/>
    <row r="4078" outlineLevel="1" x14ac:dyDescent="0.2"/>
    <row r="4079" outlineLevel="1" x14ac:dyDescent="0.2"/>
    <row r="4081" outlineLevel="1" x14ac:dyDescent="0.2"/>
    <row r="4082" outlineLevel="1" x14ac:dyDescent="0.2"/>
    <row r="4083" outlineLevel="1" x14ac:dyDescent="0.2"/>
    <row r="4084" outlineLevel="1" x14ac:dyDescent="0.2"/>
    <row r="4085" outlineLevel="1" x14ac:dyDescent="0.2"/>
    <row r="4087" outlineLevel="1" x14ac:dyDescent="0.2"/>
    <row r="4088" outlineLevel="1" x14ac:dyDescent="0.2"/>
    <row r="4089" outlineLevel="1" x14ac:dyDescent="0.2"/>
    <row r="4090" outlineLevel="1" x14ac:dyDescent="0.2"/>
    <row r="4091" outlineLevel="1" x14ac:dyDescent="0.2"/>
    <row r="4093" outlineLevel="1" x14ac:dyDescent="0.2"/>
    <row r="4094" outlineLevel="1" x14ac:dyDescent="0.2"/>
    <row r="4095" outlineLevel="1" x14ac:dyDescent="0.2"/>
    <row r="4096" outlineLevel="1" x14ac:dyDescent="0.2"/>
    <row r="4097" outlineLevel="1" x14ac:dyDescent="0.2"/>
    <row r="4099" outlineLevel="1" x14ac:dyDescent="0.2"/>
    <row r="4100" outlineLevel="1" x14ac:dyDescent="0.2"/>
    <row r="4101" outlineLevel="1" x14ac:dyDescent="0.2"/>
    <row r="4102" outlineLevel="1" x14ac:dyDescent="0.2"/>
    <row r="4103" outlineLevel="1" x14ac:dyDescent="0.2"/>
    <row r="4105" outlineLevel="1" x14ac:dyDescent="0.2"/>
    <row r="4106" outlineLevel="1" x14ac:dyDescent="0.2"/>
    <row r="4107" outlineLevel="1" x14ac:dyDescent="0.2"/>
    <row r="4108" outlineLevel="1" x14ac:dyDescent="0.2"/>
    <row r="4109" outlineLevel="1" x14ac:dyDescent="0.2"/>
    <row r="4110" outlineLevel="1" x14ac:dyDescent="0.2"/>
    <row r="4112" outlineLevel="1" x14ac:dyDescent="0.2"/>
    <row r="4113" outlineLevel="1" x14ac:dyDescent="0.2"/>
    <row r="4114" outlineLevel="1" x14ac:dyDescent="0.2"/>
    <row r="4115" outlineLevel="1" x14ac:dyDescent="0.2"/>
    <row r="4116" outlineLevel="1" x14ac:dyDescent="0.2"/>
    <row r="4117" outlineLevel="1" x14ac:dyDescent="0.2"/>
    <row r="4119" outlineLevel="1" x14ac:dyDescent="0.2"/>
    <row r="4120" outlineLevel="1" x14ac:dyDescent="0.2"/>
    <row r="4121" outlineLevel="1" x14ac:dyDescent="0.2"/>
    <row r="4123" outlineLevel="1" x14ac:dyDescent="0.2"/>
    <row r="4124" outlineLevel="1" x14ac:dyDescent="0.2"/>
    <row r="4125" outlineLevel="1" x14ac:dyDescent="0.2"/>
    <row r="4126" outlineLevel="1" x14ac:dyDescent="0.2"/>
    <row r="4127" outlineLevel="1" x14ac:dyDescent="0.2"/>
    <row r="4129" outlineLevel="1" x14ac:dyDescent="0.2"/>
    <row r="4130" outlineLevel="1" x14ac:dyDescent="0.2"/>
    <row r="4131" outlineLevel="1" x14ac:dyDescent="0.2"/>
    <row r="4132" outlineLevel="1" x14ac:dyDescent="0.2"/>
    <row r="4133" outlineLevel="1" x14ac:dyDescent="0.2"/>
    <row r="4135" outlineLevel="1" x14ac:dyDescent="0.2"/>
    <row r="4136" outlineLevel="1" x14ac:dyDescent="0.2"/>
    <row r="4137" outlineLevel="1" x14ac:dyDescent="0.2"/>
    <row r="4138" outlineLevel="1" x14ac:dyDescent="0.2"/>
    <row r="4139" outlineLevel="1" x14ac:dyDescent="0.2"/>
    <row r="4141" outlineLevel="1" x14ac:dyDescent="0.2"/>
    <row r="4142" outlineLevel="1" x14ac:dyDescent="0.2"/>
    <row r="4143" outlineLevel="1" x14ac:dyDescent="0.2"/>
    <row r="4144" outlineLevel="1" x14ac:dyDescent="0.2"/>
    <row r="4145" outlineLevel="1" x14ac:dyDescent="0.2"/>
    <row r="4147" outlineLevel="1" x14ac:dyDescent="0.2"/>
    <row r="4148" outlineLevel="1" x14ac:dyDescent="0.2"/>
    <row r="4149" outlineLevel="1" x14ac:dyDescent="0.2"/>
    <row r="4150" outlineLevel="1" x14ac:dyDescent="0.2"/>
    <row r="4151" outlineLevel="1" x14ac:dyDescent="0.2"/>
    <row r="4153" outlineLevel="1" x14ac:dyDescent="0.2"/>
    <row r="4154" outlineLevel="1" x14ac:dyDescent="0.2"/>
    <row r="4155" outlineLevel="1" x14ac:dyDescent="0.2"/>
    <row r="4156" outlineLevel="1" x14ac:dyDescent="0.2"/>
    <row r="4157" outlineLevel="1" x14ac:dyDescent="0.2"/>
    <row r="4159" outlineLevel="1" x14ac:dyDescent="0.2"/>
    <row r="4160" outlineLevel="1" x14ac:dyDescent="0.2"/>
    <row r="4161" outlineLevel="1" x14ac:dyDescent="0.2"/>
    <row r="4162" outlineLevel="1" x14ac:dyDescent="0.2"/>
    <row r="4163" outlineLevel="1" x14ac:dyDescent="0.2"/>
    <row r="4165" outlineLevel="1" x14ac:dyDescent="0.2"/>
    <row r="4166" outlineLevel="1" x14ac:dyDescent="0.2"/>
    <row r="4167" outlineLevel="1" x14ac:dyDescent="0.2"/>
    <row r="4168" outlineLevel="1" x14ac:dyDescent="0.2"/>
    <row r="4169" outlineLevel="1" x14ac:dyDescent="0.2"/>
    <row r="4171" outlineLevel="1" x14ac:dyDescent="0.2"/>
    <row r="4172" outlineLevel="1" x14ac:dyDescent="0.2"/>
    <row r="4173" outlineLevel="1" x14ac:dyDescent="0.2"/>
    <row r="4174" outlineLevel="1" x14ac:dyDescent="0.2"/>
    <row r="4175" outlineLevel="1" x14ac:dyDescent="0.2"/>
    <row r="4177" outlineLevel="1" x14ac:dyDescent="0.2"/>
    <row r="4178" outlineLevel="1" x14ac:dyDescent="0.2"/>
    <row r="4179" outlineLevel="1" x14ac:dyDescent="0.2"/>
    <row r="4180" outlineLevel="1" x14ac:dyDescent="0.2"/>
    <row r="4181" outlineLevel="1" x14ac:dyDescent="0.2"/>
    <row r="4183" outlineLevel="1" x14ac:dyDescent="0.2"/>
    <row r="4184" outlineLevel="1" x14ac:dyDescent="0.2"/>
    <row r="4185" outlineLevel="1" x14ac:dyDescent="0.2"/>
    <row r="4186" outlineLevel="1" x14ac:dyDescent="0.2"/>
    <row r="4187" outlineLevel="1" x14ac:dyDescent="0.2"/>
    <row r="4189" outlineLevel="1" x14ac:dyDescent="0.2"/>
    <row r="4190" outlineLevel="1" x14ac:dyDescent="0.2"/>
    <row r="4191" outlineLevel="1" x14ac:dyDescent="0.2"/>
    <row r="4192" outlineLevel="1" x14ac:dyDescent="0.2"/>
    <row r="4193" outlineLevel="1" x14ac:dyDescent="0.2"/>
    <row r="4195" outlineLevel="1" x14ac:dyDescent="0.2"/>
    <row r="4196" outlineLevel="1" x14ac:dyDescent="0.2"/>
    <row r="4197" outlineLevel="1" x14ac:dyDescent="0.2"/>
    <row r="4198" outlineLevel="1" x14ac:dyDescent="0.2"/>
    <row r="4199" outlineLevel="1" x14ac:dyDescent="0.2"/>
    <row r="4201" outlineLevel="1" x14ac:dyDescent="0.2"/>
    <row r="4202" outlineLevel="1" x14ac:dyDescent="0.2"/>
    <row r="4203" outlineLevel="1" x14ac:dyDescent="0.2"/>
    <row r="4204" outlineLevel="1" x14ac:dyDescent="0.2"/>
    <row r="4205" outlineLevel="1" x14ac:dyDescent="0.2"/>
    <row r="4207" outlineLevel="1" x14ac:dyDescent="0.2"/>
    <row r="4208" outlineLevel="1" x14ac:dyDescent="0.2"/>
    <row r="4209" outlineLevel="1" x14ac:dyDescent="0.2"/>
    <row r="4210" outlineLevel="1" x14ac:dyDescent="0.2"/>
    <row r="4211" outlineLevel="1" x14ac:dyDescent="0.2"/>
    <row r="4213" outlineLevel="1" x14ac:dyDescent="0.2"/>
    <row r="4214" outlineLevel="1" x14ac:dyDescent="0.2"/>
    <row r="4215" outlineLevel="1" x14ac:dyDescent="0.2"/>
    <row r="4216" outlineLevel="1" x14ac:dyDescent="0.2"/>
    <row r="4217" outlineLevel="1" x14ac:dyDescent="0.2"/>
    <row r="4219" outlineLevel="1" x14ac:dyDescent="0.2"/>
    <row r="4220" outlineLevel="1" x14ac:dyDescent="0.2"/>
    <row r="4221" outlineLevel="1" x14ac:dyDescent="0.2"/>
    <row r="4222" outlineLevel="1" x14ac:dyDescent="0.2"/>
    <row r="4223" outlineLevel="1" x14ac:dyDescent="0.2"/>
    <row r="4225" outlineLevel="1" x14ac:dyDescent="0.2"/>
    <row r="4226" outlineLevel="1" x14ac:dyDescent="0.2"/>
    <row r="4227" outlineLevel="1" x14ac:dyDescent="0.2"/>
    <row r="4229" outlineLevel="1" x14ac:dyDescent="0.2"/>
    <row r="4230" outlineLevel="1" x14ac:dyDescent="0.2"/>
    <row r="4231" outlineLevel="1" x14ac:dyDescent="0.2"/>
    <row r="4233" outlineLevel="1" x14ac:dyDescent="0.2"/>
    <row r="4234" outlineLevel="1" x14ac:dyDescent="0.2"/>
    <row r="4235" outlineLevel="1" x14ac:dyDescent="0.2"/>
    <row r="4237" outlineLevel="1" x14ac:dyDescent="0.2"/>
    <row r="4238" outlineLevel="1" x14ac:dyDescent="0.2"/>
    <row r="4239" outlineLevel="1" x14ac:dyDescent="0.2"/>
    <row r="4241" outlineLevel="1" x14ac:dyDescent="0.2"/>
    <row r="4242" outlineLevel="1" x14ac:dyDescent="0.2"/>
    <row r="4243" outlineLevel="1" x14ac:dyDescent="0.2"/>
    <row r="4245" outlineLevel="1" x14ac:dyDescent="0.2"/>
    <row r="4246" outlineLevel="1" x14ac:dyDescent="0.2"/>
    <row r="4247" outlineLevel="1" x14ac:dyDescent="0.2"/>
    <row r="4248" outlineLevel="1" x14ac:dyDescent="0.2"/>
    <row r="4250" outlineLevel="1" x14ac:dyDescent="0.2"/>
    <row r="4251" outlineLevel="1" x14ac:dyDescent="0.2"/>
    <row r="4252" outlineLevel="1" x14ac:dyDescent="0.2"/>
    <row r="4253" outlineLevel="1" x14ac:dyDescent="0.2"/>
    <row r="4255" outlineLevel="1" x14ac:dyDescent="0.2"/>
    <row r="4256" outlineLevel="1" x14ac:dyDescent="0.2"/>
    <row r="4257" outlineLevel="1" x14ac:dyDescent="0.2"/>
    <row r="4259" outlineLevel="1" x14ac:dyDescent="0.2"/>
    <row r="4260" outlineLevel="1" x14ac:dyDescent="0.2"/>
    <row r="4261" outlineLevel="1" x14ac:dyDescent="0.2"/>
    <row r="4263" outlineLevel="1" x14ac:dyDescent="0.2"/>
    <row r="4264" outlineLevel="1" x14ac:dyDescent="0.2"/>
    <row r="4265" outlineLevel="1" x14ac:dyDescent="0.2"/>
    <row r="4267" outlineLevel="1" x14ac:dyDescent="0.2"/>
    <row r="4268" outlineLevel="1" x14ac:dyDescent="0.2"/>
    <row r="4269" outlineLevel="1" x14ac:dyDescent="0.2"/>
    <row r="4271" outlineLevel="1" x14ac:dyDescent="0.2"/>
    <row r="4272" outlineLevel="1" x14ac:dyDescent="0.2"/>
    <row r="4273" outlineLevel="1" x14ac:dyDescent="0.2"/>
    <row r="4275" outlineLevel="1" x14ac:dyDescent="0.2"/>
    <row r="4276" outlineLevel="1" x14ac:dyDescent="0.2"/>
    <row r="4277" outlineLevel="1" x14ac:dyDescent="0.2"/>
    <row r="4279" outlineLevel="1" x14ac:dyDescent="0.2"/>
    <row r="4280" outlineLevel="1" x14ac:dyDescent="0.2"/>
    <row r="4281" outlineLevel="1" x14ac:dyDescent="0.2"/>
    <row r="4283" outlineLevel="1" x14ac:dyDescent="0.2"/>
    <row r="4284" outlineLevel="1" x14ac:dyDescent="0.2"/>
    <row r="4285" outlineLevel="1" x14ac:dyDescent="0.2"/>
    <row r="4287" outlineLevel="1" x14ac:dyDescent="0.2"/>
    <row r="4288" outlineLevel="1" x14ac:dyDescent="0.2"/>
    <row r="4289" outlineLevel="1" x14ac:dyDescent="0.2"/>
    <row r="4291" outlineLevel="1" x14ac:dyDescent="0.2"/>
    <row r="4292" outlineLevel="1" x14ac:dyDescent="0.2"/>
    <row r="4293" outlineLevel="1" x14ac:dyDescent="0.2"/>
    <row r="4295" outlineLevel="1" x14ac:dyDescent="0.2"/>
    <row r="4297" outlineLevel="1" x14ac:dyDescent="0.2"/>
    <row r="4299" outlineLevel="1" x14ac:dyDescent="0.2"/>
    <row r="4301" outlineLevel="1" x14ac:dyDescent="0.2"/>
    <row r="4302" outlineLevel="1" x14ac:dyDescent="0.2"/>
    <row r="4303" outlineLevel="1" x14ac:dyDescent="0.2"/>
    <row r="4304" outlineLevel="1" x14ac:dyDescent="0.2"/>
    <row r="4305" outlineLevel="1" x14ac:dyDescent="0.2"/>
    <row r="4307" outlineLevel="1" x14ac:dyDescent="0.2"/>
    <row r="4308" outlineLevel="1" x14ac:dyDescent="0.2"/>
    <row r="4309" outlineLevel="1" x14ac:dyDescent="0.2"/>
    <row r="4311" outlineLevel="1" x14ac:dyDescent="0.2"/>
    <row r="4312" outlineLevel="1" x14ac:dyDescent="0.2"/>
    <row r="4313" outlineLevel="1" x14ac:dyDescent="0.2"/>
    <row r="4315" outlineLevel="1" x14ac:dyDescent="0.2"/>
    <row r="4316" outlineLevel="1" x14ac:dyDescent="0.2"/>
    <row r="4317" outlineLevel="1" x14ac:dyDescent="0.2"/>
    <row r="4318" outlineLevel="1" x14ac:dyDescent="0.2"/>
    <row r="4319" outlineLevel="1" x14ac:dyDescent="0.2"/>
    <row r="4320" outlineLevel="1" x14ac:dyDescent="0.2"/>
    <row r="4322" outlineLevel="1" x14ac:dyDescent="0.2"/>
    <row r="4323" outlineLevel="1" x14ac:dyDescent="0.2"/>
    <row r="4324" outlineLevel="1" x14ac:dyDescent="0.2"/>
    <row r="4325" outlineLevel="1" x14ac:dyDescent="0.2"/>
    <row r="4326" outlineLevel="1" x14ac:dyDescent="0.2"/>
    <row r="4327" outlineLevel="1" x14ac:dyDescent="0.2"/>
    <row r="4329" outlineLevel="1" x14ac:dyDescent="0.2"/>
    <row r="4330" outlineLevel="1" x14ac:dyDescent="0.2"/>
    <row r="4331" outlineLevel="1" x14ac:dyDescent="0.2"/>
    <row r="4332" outlineLevel="1" x14ac:dyDescent="0.2"/>
    <row r="4333" outlineLevel="1" x14ac:dyDescent="0.2"/>
    <row r="4334" outlineLevel="1" x14ac:dyDescent="0.2"/>
    <row r="4336" outlineLevel="1" x14ac:dyDescent="0.2"/>
    <row r="4337" outlineLevel="1" x14ac:dyDescent="0.2"/>
    <row r="4338" outlineLevel="1" x14ac:dyDescent="0.2"/>
    <row r="4339" outlineLevel="1" x14ac:dyDescent="0.2"/>
    <row r="4341" outlineLevel="1" x14ac:dyDescent="0.2"/>
    <row r="4342" outlineLevel="1" x14ac:dyDescent="0.2"/>
    <row r="4343" outlineLevel="1" x14ac:dyDescent="0.2"/>
    <row r="4344" outlineLevel="1" x14ac:dyDescent="0.2"/>
    <row r="4345" outlineLevel="1" x14ac:dyDescent="0.2"/>
    <row r="4347" outlineLevel="1" x14ac:dyDescent="0.2"/>
    <row r="4348" outlineLevel="1" x14ac:dyDescent="0.2"/>
    <row r="4349" outlineLevel="1" x14ac:dyDescent="0.2"/>
    <row r="4350" outlineLevel="1" x14ac:dyDescent="0.2"/>
    <row r="4351" outlineLevel="1" x14ac:dyDescent="0.2"/>
    <row r="4353" outlineLevel="1" x14ac:dyDescent="0.2"/>
    <row r="4354" outlineLevel="1" x14ac:dyDescent="0.2"/>
    <row r="4355" outlineLevel="1" x14ac:dyDescent="0.2"/>
    <row r="4356" outlineLevel="1" x14ac:dyDescent="0.2"/>
    <row r="4357" outlineLevel="1" x14ac:dyDescent="0.2"/>
    <row r="4359" outlineLevel="1" x14ac:dyDescent="0.2"/>
    <row r="4360" outlineLevel="1" x14ac:dyDescent="0.2"/>
    <row r="4361" outlineLevel="1" x14ac:dyDescent="0.2"/>
    <row r="4363" outlineLevel="1" x14ac:dyDescent="0.2"/>
    <row r="4364" outlineLevel="1" x14ac:dyDescent="0.2"/>
    <row r="4365" outlineLevel="1" x14ac:dyDescent="0.2"/>
    <row r="4366" outlineLevel="1" x14ac:dyDescent="0.2"/>
    <row r="4367" outlineLevel="1" x14ac:dyDescent="0.2"/>
    <row r="4369" outlineLevel="1" x14ac:dyDescent="0.2"/>
    <row r="4370" outlineLevel="1" x14ac:dyDescent="0.2"/>
    <row r="4371" outlineLevel="1" x14ac:dyDescent="0.2"/>
    <row r="4372" outlineLevel="1" x14ac:dyDescent="0.2"/>
    <row r="4373" outlineLevel="1" x14ac:dyDescent="0.2"/>
    <row r="4375" outlineLevel="1" x14ac:dyDescent="0.2"/>
    <row r="4376" outlineLevel="1" x14ac:dyDescent="0.2"/>
    <row r="4377" outlineLevel="1" x14ac:dyDescent="0.2"/>
    <row r="4379" outlineLevel="1" x14ac:dyDescent="0.2"/>
    <row r="4380" outlineLevel="1" x14ac:dyDescent="0.2"/>
    <row r="4381" outlineLevel="1" x14ac:dyDescent="0.2"/>
    <row r="4383" outlineLevel="1" x14ac:dyDescent="0.2"/>
    <row r="4384" outlineLevel="1" x14ac:dyDescent="0.2"/>
    <row r="4385" outlineLevel="1" x14ac:dyDescent="0.2"/>
    <row r="4386" outlineLevel="1" x14ac:dyDescent="0.2"/>
    <row r="4387" outlineLevel="1" x14ac:dyDescent="0.2"/>
    <row r="4388" outlineLevel="1" x14ac:dyDescent="0.2"/>
    <row r="4389" outlineLevel="1" x14ac:dyDescent="0.2"/>
    <row r="4390" outlineLevel="1" x14ac:dyDescent="0.2"/>
    <row r="4391" outlineLevel="1" x14ac:dyDescent="0.2"/>
    <row r="4392" outlineLevel="1" x14ac:dyDescent="0.2"/>
    <row r="4393" outlineLevel="1" x14ac:dyDescent="0.2"/>
    <row r="4394" outlineLevel="1" x14ac:dyDescent="0.2"/>
    <row r="4396" outlineLevel="1" x14ac:dyDescent="0.2"/>
    <row r="4397" outlineLevel="1" x14ac:dyDescent="0.2"/>
    <row r="4398" outlineLevel="1" x14ac:dyDescent="0.2"/>
    <row r="4399" outlineLevel="1" x14ac:dyDescent="0.2"/>
    <row r="4400" outlineLevel="1" x14ac:dyDescent="0.2"/>
    <row r="4401" outlineLevel="1" x14ac:dyDescent="0.2"/>
    <row r="4402" outlineLevel="1" x14ac:dyDescent="0.2"/>
    <row r="4403" outlineLevel="1" x14ac:dyDescent="0.2"/>
    <row r="4404" outlineLevel="1" x14ac:dyDescent="0.2"/>
    <row r="4405" outlineLevel="1" x14ac:dyDescent="0.2"/>
    <row r="4406" outlineLevel="1" x14ac:dyDescent="0.2"/>
    <row r="4407" outlineLevel="1" x14ac:dyDescent="0.2"/>
    <row r="4409" outlineLevel="1" x14ac:dyDescent="0.2"/>
    <row r="4410" outlineLevel="1" x14ac:dyDescent="0.2"/>
    <row r="4411" outlineLevel="1" x14ac:dyDescent="0.2"/>
    <row r="4412" outlineLevel="1" x14ac:dyDescent="0.2"/>
    <row r="4413" outlineLevel="1" x14ac:dyDescent="0.2"/>
    <row r="4414" outlineLevel="1" x14ac:dyDescent="0.2"/>
    <row r="4415" outlineLevel="1" x14ac:dyDescent="0.2"/>
    <row r="4416" outlineLevel="1" x14ac:dyDescent="0.2"/>
    <row r="4417" outlineLevel="1" x14ac:dyDescent="0.2"/>
    <row r="4418" outlineLevel="1" x14ac:dyDescent="0.2"/>
    <row r="4419" outlineLevel="1" x14ac:dyDescent="0.2"/>
    <row r="4420" outlineLevel="1" x14ac:dyDescent="0.2"/>
    <row r="4422" outlineLevel="1" x14ac:dyDescent="0.2"/>
    <row r="4423" outlineLevel="1" x14ac:dyDescent="0.2"/>
    <row r="4424" outlineLevel="1" x14ac:dyDescent="0.2"/>
    <row r="4425" outlineLevel="1" x14ac:dyDescent="0.2"/>
    <row r="4426" outlineLevel="1" x14ac:dyDescent="0.2"/>
    <row r="4427" outlineLevel="1" x14ac:dyDescent="0.2"/>
    <row r="4428" outlineLevel="1" x14ac:dyDescent="0.2"/>
    <row r="4429" outlineLevel="1" x14ac:dyDescent="0.2"/>
    <row r="4431" outlineLevel="1" x14ac:dyDescent="0.2"/>
    <row r="4432" outlineLevel="1" x14ac:dyDescent="0.2"/>
    <row r="4433" outlineLevel="1" x14ac:dyDescent="0.2"/>
    <row r="4434" outlineLevel="1" x14ac:dyDescent="0.2"/>
    <row r="4435" outlineLevel="1" x14ac:dyDescent="0.2"/>
    <row r="4436" outlineLevel="1" x14ac:dyDescent="0.2"/>
    <row r="4437" outlineLevel="1" x14ac:dyDescent="0.2"/>
    <row r="4438" outlineLevel="1" x14ac:dyDescent="0.2"/>
    <row r="4439" outlineLevel="1" x14ac:dyDescent="0.2"/>
    <row r="4440" outlineLevel="1" x14ac:dyDescent="0.2"/>
    <row r="4441" outlineLevel="1" x14ac:dyDescent="0.2"/>
    <row r="4442" outlineLevel="1" x14ac:dyDescent="0.2"/>
    <row r="4443" outlineLevel="1" x14ac:dyDescent="0.2"/>
    <row r="4445" outlineLevel="1" x14ac:dyDescent="0.2"/>
    <row r="4446" outlineLevel="1" x14ac:dyDescent="0.2"/>
    <row r="4447" outlineLevel="1" x14ac:dyDescent="0.2"/>
    <row r="4448" outlineLevel="1" x14ac:dyDescent="0.2"/>
    <row r="4450" outlineLevel="1" x14ac:dyDescent="0.2"/>
    <row r="4451" outlineLevel="1" x14ac:dyDescent="0.2"/>
    <row r="4452" outlineLevel="1" x14ac:dyDescent="0.2"/>
    <row r="4453" outlineLevel="1" x14ac:dyDescent="0.2"/>
    <row r="4455" outlineLevel="1" x14ac:dyDescent="0.2"/>
    <row r="4456" outlineLevel="1" x14ac:dyDescent="0.2"/>
    <row r="4457" outlineLevel="1" x14ac:dyDescent="0.2"/>
    <row r="4458" outlineLevel="1" x14ac:dyDescent="0.2"/>
    <row r="4460" outlineLevel="1" x14ac:dyDescent="0.2"/>
    <row r="4461" outlineLevel="1" x14ac:dyDescent="0.2"/>
    <row r="4462" outlineLevel="1" x14ac:dyDescent="0.2"/>
    <row r="4463" outlineLevel="1" x14ac:dyDescent="0.2"/>
    <row r="4465" outlineLevel="1" x14ac:dyDescent="0.2"/>
    <row r="4466" outlineLevel="1" x14ac:dyDescent="0.2"/>
    <row r="4467" outlineLevel="1" x14ac:dyDescent="0.2"/>
    <row r="4468" outlineLevel="1" x14ac:dyDescent="0.2"/>
    <row r="4470" outlineLevel="1" x14ac:dyDescent="0.2"/>
    <row r="4471" outlineLevel="1" x14ac:dyDescent="0.2"/>
    <row r="4472" outlineLevel="1" x14ac:dyDescent="0.2"/>
    <row r="4473" outlineLevel="1" x14ac:dyDescent="0.2"/>
    <row r="4475" outlineLevel="1" x14ac:dyDescent="0.2"/>
    <row r="4476" outlineLevel="1" x14ac:dyDescent="0.2"/>
    <row r="4477" outlineLevel="1" x14ac:dyDescent="0.2"/>
    <row r="4478" outlineLevel="1" x14ac:dyDescent="0.2"/>
    <row r="4480" outlineLevel="1" x14ac:dyDescent="0.2"/>
    <row r="4481" outlineLevel="1" x14ac:dyDescent="0.2"/>
    <row r="4482" outlineLevel="1" x14ac:dyDescent="0.2"/>
    <row r="4483" outlineLevel="1" x14ac:dyDescent="0.2"/>
    <row r="4485" outlineLevel="1" x14ac:dyDescent="0.2"/>
    <row r="4486" outlineLevel="1" x14ac:dyDescent="0.2"/>
    <row r="4487" outlineLevel="1" x14ac:dyDescent="0.2"/>
    <row r="4488" outlineLevel="1" x14ac:dyDescent="0.2"/>
    <row r="4490" outlineLevel="1" x14ac:dyDescent="0.2"/>
    <row r="4491" outlineLevel="1" x14ac:dyDescent="0.2"/>
    <row r="4492" outlineLevel="1" x14ac:dyDescent="0.2"/>
    <row r="4493" outlineLevel="1" x14ac:dyDescent="0.2"/>
    <row r="4495" outlineLevel="1" x14ac:dyDescent="0.2"/>
    <row r="4496" outlineLevel="1" x14ac:dyDescent="0.2"/>
    <row r="4497" outlineLevel="1" x14ac:dyDescent="0.2"/>
    <row r="4498" outlineLevel="1" x14ac:dyDescent="0.2"/>
    <row r="4500" outlineLevel="1" x14ac:dyDescent="0.2"/>
    <row r="4501" outlineLevel="1" x14ac:dyDescent="0.2"/>
    <row r="4502" outlineLevel="1" x14ac:dyDescent="0.2"/>
    <row r="4503" outlineLevel="1" x14ac:dyDescent="0.2"/>
    <row r="4505" outlineLevel="1" x14ac:dyDescent="0.2"/>
    <row r="4506" outlineLevel="1" x14ac:dyDescent="0.2"/>
    <row r="4507" outlineLevel="1" x14ac:dyDescent="0.2"/>
    <row r="4508" outlineLevel="1" x14ac:dyDescent="0.2"/>
    <row r="4510" outlineLevel="1" x14ac:dyDescent="0.2"/>
    <row r="4511" outlineLevel="1" x14ac:dyDescent="0.2"/>
    <row r="4512" outlineLevel="1" x14ac:dyDescent="0.2"/>
    <row r="4513" outlineLevel="1" x14ac:dyDescent="0.2"/>
    <row r="4515" outlineLevel="1" x14ac:dyDescent="0.2"/>
    <row r="4516" outlineLevel="1" x14ac:dyDescent="0.2"/>
    <row r="4517" outlineLevel="1" x14ac:dyDescent="0.2"/>
    <row r="4518" outlineLevel="1" x14ac:dyDescent="0.2"/>
    <row r="4520" outlineLevel="1" x14ac:dyDescent="0.2"/>
    <row r="4521" outlineLevel="1" x14ac:dyDescent="0.2"/>
    <row r="4522" outlineLevel="1" x14ac:dyDescent="0.2"/>
    <row r="4523" outlineLevel="1" x14ac:dyDescent="0.2"/>
    <row r="4525" outlineLevel="1" x14ac:dyDescent="0.2"/>
    <row r="4526" outlineLevel="1" x14ac:dyDescent="0.2"/>
    <row r="4527" outlineLevel="1" x14ac:dyDescent="0.2"/>
    <row r="4528" outlineLevel="1" x14ac:dyDescent="0.2"/>
    <row r="4530" outlineLevel="1" x14ac:dyDescent="0.2"/>
    <row r="4531" outlineLevel="1" x14ac:dyDescent="0.2"/>
    <row r="4532" outlineLevel="1" x14ac:dyDescent="0.2"/>
    <row r="4533" outlineLevel="1" x14ac:dyDescent="0.2"/>
    <row r="4535" outlineLevel="1" x14ac:dyDescent="0.2"/>
    <row r="4536" outlineLevel="1" x14ac:dyDescent="0.2"/>
    <row r="4537" outlineLevel="1" x14ac:dyDescent="0.2"/>
    <row r="4538" outlineLevel="1" x14ac:dyDescent="0.2"/>
    <row r="4540" outlineLevel="1" x14ac:dyDescent="0.2"/>
    <row r="4541" outlineLevel="1" x14ac:dyDescent="0.2"/>
    <row r="4542" outlineLevel="1" x14ac:dyDescent="0.2"/>
    <row r="4543" outlineLevel="1" x14ac:dyDescent="0.2"/>
    <row r="4545" outlineLevel="1" x14ac:dyDescent="0.2"/>
    <row r="4546" outlineLevel="1" x14ac:dyDescent="0.2"/>
    <row r="4547" outlineLevel="1" x14ac:dyDescent="0.2"/>
    <row r="4548" outlineLevel="1" x14ac:dyDescent="0.2"/>
    <row r="4550" outlineLevel="1" x14ac:dyDescent="0.2"/>
    <row r="4551" outlineLevel="1" x14ac:dyDescent="0.2"/>
    <row r="4552" outlineLevel="1" x14ac:dyDescent="0.2"/>
    <row r="4553" outlineLevel="1" x14ac:dyDescent="0.2"/>
    <row r="4555" outlineLevel="1" x14ac:dyDescent="0.2"/>
    <row r="4556" outlineLevel="1" x14ac:dyDescent="0.2"/>
    <row r="4557" outlineLevel="1" x14ac:dyDescent="0.2"/>
    <row r="4558" outlineLevel="1" x14ac:dyDescent="0.2"/>
    <row r="4560" outlineLevel="1" x14ac:dyDescent="0.2"/>
    <row r="4561" outlineLevel="1" x14ac:dyDescent="0.2"/>
    <row r="4562" outlineLevel="1" x14ac:dyDescent="0.2"/>
    <row r="4563" outlineLevel="1" x14ac:dyDescent="0.2"/>
    <row r="4565" outlineLevel="1" x14ac:dyDescent="0.2"/>
    <row r="4566" outlineLevel="1" x14ac:dyDescent="0.2"/>
    <row r="4567" outlineLevel="1" x14ac:dyDescent="0.2"/>
    <row r="4568" outlineLevel="1" x14ac:dyDescent="0.2"/>
    <row r="4570" outlineLevel="1" x14ac:dyDescent="0.2"/>
    <row r="4571" outlineLevel="1" x14ac:dyDescent="0.2"/>
    <row r="4572" outlineLevel="1" x14ac:dyDescent="0.2"/>
    <row r="4573" outlineLevel="1" x14ac:dyDescent="0.2"/>
    <row r="4575" outlineLevel="1" x14ac:dyDescent="0.2"/>
    <row r="4576" outlineLevel="1" x14ac:dyDescent="0.2"/>
    <row r="4577" outlineLevel="1" x14ac:dyDescent="0.2"/>
    <row r="4578" outlineLevel="1" x14ac:dyDescent="0.2"/>
    <row r="4580" outlineLevel="1" x14ac:dyDescent="0.2"/>
    <row r="4581" outlineLevel="1" x14ac:dyDescent="0.2"/>
    <row r="4582" outlineLevel="1" x14ac:dyDescent="0.2"/>
    <row r="4583" outlineLevel="1" x14ac:dyDescent="0.2"/>
    <row r="4585" outlineLevel="1" x14ac:dyDescent="0.2"/>
    <row r="4586" outlineLevel="1" x14ac:dyDescent="0.2"/>
    <row r="4587" outlineLevel="1" x14ac:dyDescent="0.2"/>
    <row r="4588" outlineLevel="1" x14ac:dyDescent="0.2"/>
    <row r="4590" outlineLevel="1" x14ac:dyDescent="0.2"/>
    <row r="4591" outlineLevel="1" x14ac:dyDescent="0.2"/>
    <row r="4592" outlineLevel="1" x14ac:dyDescent="0.2"/>
    <row r="4594" outlineLevel="1" x14ac:dyDescent="0.2"/>
    <row r="4595" outlineLevel="1" x14ac:dyDescent="0.2"/>
    <row r="4596" outlineLevel="1" x14ac:dyDescent="0.2"/>
    <row r="4598" outlineLevel="1" x14ac:dyDescent="0.2"/>
    <row r="4599" outlineLevel="1" x14ac:dyDescent="0.2"/>
    <row r="4600" outlineLevel="1" x14ac:dyDescent="0.2"/>
    <row r="4602" outlineLevel="1" x14ac:dyDescent="0.2"/>
    <row r="4603" outlineLevel="1" x14ac:dyDescent="0.2"/>
    <row r="4604" outlineLevel="1" x14ac:dyDescent="0.2"/>
    <row r="4606" outlineLevel="1" x14ac:dyDescent="0.2"/>
    <row r="4607" outlineLevel="1" x14ac:dyDescent="0.2"/>
    <row r="4608" outlineLevel="1" x14ac:dyDescent="0.2"/>
    <row r="4610" outlineLevel="1" x14ac:dyDescent="0.2"/>
    <row r="4611" outlineLevel="1" x14ac:dyDescent="0.2"/>
    <row r="4612" outlineLevel="1" x14ac:dyDescent="0.2"/>
    <row r="4614" outlineLevel="1" x14ac:dyDescent="0.2"/>
    <row r="4615" outlineLevel="1" x14ac:dyDescent="0.2"/>
    <row r="4616" outlineLevel="1" x14ac:dyDescent="0.2"/>
    <row r="4618" outlineLevel="1" x14ac:dyDescent="0.2"/>
    <row r="4619" outlineLevel="1" x14ac:dyDescent="0.2"/>
    <row r="4620" outlineLevel="1" x14ac:dyDescent="0.2"/>
    <row r="4622" outlineLevel="1" x14ac:dyDescent="0.2"/>
    <row r="4623" outlineLevel="1" x14ac:dyDescent="0.2"/>
    <row r="4624" outlineLevel="1" x14ac:dyDescent="0.2"/>
    <row r="4625" outlineLevel="1" x14ac:dyDescent="0.2"/>
    <row r="4627" outlineLevel="1" x14ac:dyDescent="0.2"/>
    <row r="4628" outlineLevel="1" x14ac:dyDescent="0.2"/>
    <row r="4629" outlineLevel="1" x14ac:dyDescent="0.2"/>
    <row r="4630" outlineLevel="1" x14ac:dyDescent="0.2"/>
    <row r="4632" outlineLevel="1" x14ac:dyDescent="0.2"/>
    <row r="4633" outlineLevel="1" x14ac:dyDescent="0.2"/>
    <row r="4634" outlineLevel="1" x14ac:dyDescent="0.2"/>
    <row r="4635" outlineLevel="1" x14ac:dyDescent="0.2"/>
    <row r="4637" outlineLevel="1" x14ac:dyDescent="0.2"/>
    <row r="4638" outlineLevel="1" x14ac:dyDescent="0.2"/>
    <row r="4639" outlineLevel="1" x14ac:dyDescent="0.2"/>
    <row r="4640" outlineLevel="1" x14ac:dyDescent="0.2"/>
    <row r="4642" outlineLevel="1" x14ac:dyDescent="0.2"/>
    <row r="4643" outlineLevel="1" x14ac:dyDescent="0.2"/>
    <row r="4644" outlineLevel="1" x14ac:dyDescent="0.2"/>
    <row r="4646" outlineLevel="1" x14ac:dyDescent="0.2"/>
    <row r="4647" outlineLevel="1" x14ac:dyDescent="0.2"/>
    <row r="4648" outlineLevel="1" x14ac:dyDescent="0.2"/>
    <row r="4650" outlineLevel="1" x14ac:dyDescent="0.2"/>
    <row r="4651" outlineLevel="1" x14ac:dyDescent="0.2"/>
    <row r="4652" outlineLevel="1" x14ac:dyDescent="0.2"/>
    <row r="4654" outlineLevel="1" x14ac:dyDescent="0.2"/>
    <row r="4655" outlineLevel="1" x14ac:dyDescent="0.2"/>
    <row r="4656" outlineLevel="1" x14ac:dyDescent="0.2"/>
    <row r="4658" outlineLevel="1" x14ac:dyDescent="0.2"/>
    <row r="4659" outlineLevel="1" x14ac:dyDescent="0.2"/>
    <row r="4660" outlineLevel="1" x14ac:dyDescent="0.2"/>
    <row r="4662" outlineLevel="1" x14ac:dyDescent="0.2"/>
    <row r="4663" outlineLevel="1" x14ac:dyDescent="0.2"/>
    <row r="4664" outlineLevel="1" x14ac:dyDescent="0.2"/>
    <row r="4666" outlineLevel="1" x14ac:dyDescent="0.2"/>
    <row r="4667" outlineLevel="1" x14ac:dyDescent="0.2"/>
    <row r="4668" outlineLevel="1" x14ac:dyDescent="0.2"/>
    <row r="4669" outlineLevel="1" x14ac:dyDescent="0.2"/>
    <row r="4671" outlineLevel="1" x14ac:dyDescent="0.2"/>
    <row r="4672" outlineLevel="1" x14ac:dyDescent="0.2"/>
    <row r="4673" outlineLevel="1" x14ac:dyDescent="0.2"/>
    <row r="4675" outlineLevel="1" x14ac:dyDescent="0.2"/>
    <row r="4676" outlineLevel="1" x14ac:dyDescent="0.2"/>
    <row r="4677" outlineLevel="1" x14ac:dyDescent="0.2"/>
    <row r="4678" outlineLevel="1" x14ac:dyDescent="0.2"/>
    <row r="4680" outlineLevel="1" x14ac:dyDescent="0.2"/>
    <row r="4681" outlineLevel="1" x14ac:dyDescent="0.2"/>
    <row r="4683" outlineLevel="1" x14ac:dyDescent="0.2"/>
    <row r="4684" outlineLevel="1" x14ac:dyDescent="0.2"/>
    <row r="4686" outlineLevel="1" x14ac:dyDescent="0.2"/>
    <row r="4687" outlineLevel="1" x14ac:dyDescent="0.2"/>
    <row r="4688" outlineLevel="1" x14ac:dyDescent="0.2"/>
    <row r="4689" outlineLevel="1" x14ac:dyDescent="0.2"/>
    <row r="4691" outlineLevel="1" x14ac:dyDescent="0.2"/>
    <row r="4692" outlineLevel="1" x14ac:dyDescent="0.2"/>
    <row r="4694" outlineLevel="1" x14ac:dyDescent="0.2"/>
    <row r="4695" outlineLevel="1" x14ac:dyDescent="0.2"/>
    <row r="4696" outlineLevel="1" x14ac:dyDescent="0.2"/>
    <row r="4697" outlineLevel="1" x14ac:dyDescent="0.2"/>
    <row r="4699" outlineLevel="1" x14ac:dyDescent="0.2"/>
    <row r="4700" outlineLevel="1" x14ac:dyDescent="0.2"/>
    <row r="4701" outlineLevel="1" x14ac:dyDescent="0.2"/>
    <row r="4703" outlineLevel="1" x14ac:dyDescent="0.2"/>
    <row r="4704" outlineLevel="1" x14ac:dyDescent="0.2"/>
    <row r="4706" outlineLevel="1" x14ac:dyDescent="0.2"/>
    <row r="4707" outlineLevel="1" x14ac:dyDescent="0.2"/>
    <row r="4709" outlineLevel="1" x14ac:dyDescent="0.2"/>
    <row r="4710" outlineLevel="1" x14ac:dyDescent="0.2"/>
    <row r="4711" outlineLevel="1" x14ac:dyDescent="0.2"/>
    <row r="4713" outlineLevel="1" x14ac:dyDescent="0.2"/>
    <row r="4714" outlineLevel="1" x14ac:dyDescent="0.2"/>
    <row r="4715" outlineLevel="1" x14ac:dyDescent="0.2"/>
    <row r="4716" outlineLevel="1" x14ac:dyDescent="0.2"/>
    <row r="4718" outlineLevel="1" x14ac:dyDescent="0.2"/>
    <row r="4719" outlineLevel="1" x14ac:dyDescent="0.2"/>
    <row r="4720" outlineLevel="1" x14ac:dyDescent="0.2"/>
    <row r="4722" outlineLevel="1" x14ac:dyDescent="0.2"/>
    <row r="4723" outlineLevel="1" x14ac:dyDescent="0.2"/>
    <row r="4725" outlineLevel="1" x14ac:dyDescent="0.2"/>
    <row r="4726" outlineLevel="1" x14ac:dyDescent="0.2"/>
    <row r="4727" outlineLevel="1" x14ac:dyDescent="0.2"/>
    <row r="4728" outlineLevel="1" x14ac:dyDescent="0.2"/>
    <row r="4730" outlineLevel="1" x14ac:dyDescent="0.2"/>
    <row r="4731" outlineLevel="1" x14ac:dyDescent="0.2"/>
    <row r="4732" outlineLevel="1" x14ac:dyDescent="0.2"/>
    <row r="4733" outlineLevel="1" x14ac:dyDescent="0.2"/>
    <row r="4735" outlineLevel="1" x14ac:dyDescent="0.2"/>
    <row r="4736" outlineLevel="1" x14ac:dyDescent="0.2"/>
    <row r="4737" outlineLevel="1" x14ac:dyDescent="0.2"/>
    <row r="4738" outlineLevel="1" x14ac:dyDescent="0.2"/>
    <row r="4740" outlineLevel="1" x14ac:dyDescent="0.2"/>
    <row r="4741" outlineLevel="1" x14ac:dyDescent="0.2"/>
    <row r="4742" outlineLevel="1" x14ac:dyDescent="0.2"/>
    <row r="4744" outlineLevel="1" x14ac:dyDescent="0.2"/>
    <row r="4745" outlineLevel="1" x14ac:dyDescent="0.2"/>
    <row r="4746" outlineLevel="1" x14ac:dyDescent="0.2"/>
    <row r="4748" outlineLevel="1" x14ac:dyDescent="0.2"/>
    <row r="4749" outlineLevel="1" x14ac:dyDescent="0.2"/>
    <row r="4750" outlineLevel="1" x14ac:dyDescent="0.2"/>
    <row r="4751" outlineLevel="1" x14ac:dyDescent="0.2"/>
    <row r="4753" outlineLevel="1" x14ac:dyDescent="0.2"/>
    <row r="4754" outlineLevel="1" x14ac:dyDescent="0.2"/>
    <row r="4755" outlineLevel="1" x14ac:dyDescent="0.2"/>
    <row r="4756" outlineLevel="1" x14ac:dyDescent="0.2"/>
    <row r="4758" outlineLevel="1" x14ac:dyDescent="0.2"/>
    <row r="4759" outlineLevel="1" x14ac:dyDescent="0.2"/>
    <row r="4760" outlineLevel="1" x14ac:dyDescent="0.2"/>
    <row r="4761" outlineLevel="1" x14ac:dyDescent="0.2"/>
    <row r="4763" outlineLevel="1" x14ac:dyDescent="0.2"/>
    <row r="4764" outlineLevel="1" x14ac:dyDescent="0.2"/>
    <row r="4765" outlineLevel="1" x14ac:dyDescent="0.2"/>
    <row r="4766" outlineLevel="1" x14ac:dyDescent="0.2"/>
    <row r="4768" outlineLevel="1" x14ac:dyDescent="0.2"/>
    <row r="4769" outlineLevel="1" x14ac:dyDescent="0.2"/>
    <row r="4770" outlineLevel="1" x14ac:dyDescent="0.2"/>
    <row r="4771" outlineLevel="1" x14ac:dyDescent="0.2"/>
    <row r="4773" outlineLevel="1" x14ac:dyDescent="0.2"/>
    <row r="4774" outlineLevel="1" x14ac:dyDescent="0.2"/>
    <row r="4775" outlineLevel="1" x14ac:dyDescent="0.2"/>
    <row r="4776" outlineLevel="1" x14ac:dyDescent="0.2"/>
    <row r="4778" outlineLevel="1" x14ac:dyDescent="0.2"/>
    <row r="4779" outlineLevel="1" x14ac:dyDescent="0.2"/>
    <row r="4780" outlineLevel="1" x14ac:dyDescent="0.2"/>
    <row r="4781" outlineLevel="1" x14ac:dyDescent="0.2"/>
    <row r="4783" outlineLevel="1" x14ac:dyDescent="0.2"/>
    <row r="4784" outlineLevel="1" x14ac:dyDescent="0.2"/>
    <row r="4785" outlineLevel="1" x14ac:dyDescent="0.2"/>
    <row r="4786" outlineLevel="1" x14ac:dyDescent="0.2"/>
    <row r="4788" outlineLevel="1" x14ac:dyDescent="0.2"/>
    <row r="4789" outlineLevel="1" x14ac:dyDescent="0.2"/>
    <row r="4790" outlineLevel="1" x14ac:dyDescent="0.2"/>
    <row r="4791" outlineLevel="1" x14ac:dyDescent="0.2"/>
    <row r="4793" outlineLevel="1" x14ac:dyDescent="0.2"/>
    <row r="4794" outlineLevel="1" x14ac:dyDescent="0.2"/>
    <row r="4795" outlineLevel="1" x14ac:dyDescent="0.2"/>
    <row r="4796" outlineLevel="1" x14ac:dyDescent="0.2"/>
    <row r="4798" outlineLevel="1" x14ac:dyDescent="0.2"/>
    <row r="4799" outlineLevel="1" x14ac:dyDescent="0.2"/>
    <row r="4800" outlineLevel="1" x14ac:dyDescent="0.2"/>
    <row r="4801" outlineLevel="1" x14ac:dyDescent="0.2"/>
    <row r="4803" outlineLevel="1" x14ac:dyDescent="0.2"/>
    <row r="4804" outlineLevel="1" x14ac:dyDescent="0.2"/>
    <row r="4805" outlineLevel="1" x14ac:dyDescent="0.2"/>
    <row r="4806" outlineLevel="1" x14ac:dyDescent="0.2"/>
    <row r="4808" outlineLevel="1" x14ac:dyDescent="0.2"/>
    <row r="4809" outlineLevel="1" x14ac:dyDescent="0.2"/>
    <row r="4810" outlineLevel="1" x14ac:dyDescent="0.2"/>
    <row r="4811" outlineLevel="1" x14ac:dyDescent="0.2"/>
    <row r="4813" outlineLevel="1" x14ac:dyDescent="0.2"/>
    <row r="4814" outlineLevel="1" x14ac:dyDescent="0.2"/>
    <row r="4815" outlineLevel="1" x14ac:dyDescent="0.2"/>
    <row r="4816" outlineLevel="1" x14ac:dyDescent="0.2"/>
    <row r="4818" outlineLevel="1" x14ac:dyDescent="0.2"/>
    <row r="4819" outlineLevel="1" x14ac:dyDescent="0.2"/>
    <row r="4820" outlineLevel="1" x14ac:dyDescent="0.2"/>
    <row r="4821" outlineLevel="1" x14ac:dyDescent="0.2"/>
    <row r="4823" outlineLevel="1" x14ac:dyDescent="0.2"/>
    <row r="4824" outlineLevel="1" x14ac:dyDescent="0.2"/>
    <row r="4825" outlineLevel="1" x14ac:dyDescent="0.2"/>
    <row r="4826" outlineLevel="1" x14ac:dyDescent="0.2"/>
    <row r="4828" outlineLevel="1" x14ac:dyDescent="0.2"/>
    <row r="4829" outlineLevel="1" x14ac:dyDescent="0.2"/>
    <row r="4830" outlineLevel="1" x14ac:dyDescent="0.2"/>
    <row r="4831" outlineLevel="1" x14ac:dyDescent="0.2"/>
    <row r="4833" outlineLevel="1" x14ac:dyDescent="0.2"/>
    <row r="4834" outlineLevel="1" x14ac:dyDescent="0.2"/>
    <row r="4835" outlineLevel="1" x14ac:dyDescent="0.2"/>
    <row r="4836" outlineLevel="1" x14ac:dyDescent="0.2"/>
    <row r="4838" outlineLevel="1" x14ac:dyDescent="0.2"/>
    <row r="4839" outlineLevel="1" x14ac:dyDescent="0.2"/>
    <row r="4841" outlineLevel="1" x14ac:dyDescent="0.2"/>
    <row r="4842" outlineLevel="1" x14ac:dyDescent="0.2"/>
    <row r="4844" outlineLevel="1" x14ac:dyDescent="0.2"/>
    <row r="4845" outlineLevel="1" x14ac:dyDescent="0.2"/>
    <row r="4847" outlineLevel="1" x14ac:dyDescent="0.2"/>
    <row r="4848" outlineLevel="1" x14ac:dyDescent="0.2"/>
    <row r="4850" outlineLevel="1" x14ac:dyDescent="0.2"/>
    <row r="4851" outlineLevel="1" x14ac:dyDescent="0.2"/>
    <row r="4853" outlineLevel="1" x14ac:dyDescent="0.2"/>
    <row r="4854" outlineLevel="1" x14ac:dyDescent="0.2"/>
    <row r="4855" outlineLevel="1" x14ac:dyDescent="0.2"/>
    <row r="4856" outlineLevel="1" x14ac:dyDescent="0.2"/>
    <row r="4858" outlineLevel="1" x14ac:dyDescent="0.2"/>
    <row r="4859" outlineLevel="1" x14ac:dyDescent="0.2"/>
    <row r="4860" outlineLevel="1" x14ac:dyDescent="0.2"/>
    <row r="4862" outlineLevel="1" x14ac:dyDescent="0.2"/>
    <row r="4863" outlineLevel="1" x14ac:dyDescent="0.2"/>
    <row r="4864" outlineLevel="1" x14ac:dyDescent="0.2"/>
    <row r="4866" outlineLevel="1" x14ac:dyDescent="0.2"/>
    <row r="4867" outlineLevel="1" x14ac:dyDescent="0.2"/>
    <row r="4868" outlineLevel="1" x14ac:dyDescent="0.2"/>
    <row r="4870" outlineLevel="1" x14ac:dyDescent="0.2"/>
    <row r="4871" outlineLevel="1" x14ac:dyDescent="0.2"/>
    <row r="4872" outlineLevel="1" x14ac:dyDescent="0.2"/>
    <row r="4874" outlineLevel="1" x14ac:dyDescent="0.2"/>
    <row r="4875" outlineLevel="1" x14ac:dyDescent="0.2"/>
    <row r="4876" outlineLevel="1" x14ac:dyDescent="0.2"/>
    <row r="4877" outlineLevel="1" x14ac:dyDescent="0.2"/>
    <row r="4879" outlineLevel="1" x14ac:dyDescent="0.2"/>
    <row r="4880" outlineLevel="1" x14ac:dyDescent="0.2"/>
    <row r="4881" outlineLevel="1" x14ac:dyDescent="0.2"/>
    <row r="4882" outlineLevel="1" x14ac:dyDescent="0.2"/>
    <row r="4884" outlineLevel="1" x14ac:dyDescent="0.2"/>
    <row r="4885" outlineLevel="1" x14ac:dyDescent="0.2"/>
    <row r="4886" outlineLevel="1" x14ac:dyDescent="0.2"/>
    <row r="4887" outlineLevel="1" x14ac:dyDescent="0.2"/>
    <row r="4889" outlineLevel="1" x14ac:dyDescent="0.2"/>
    <row r="4890" outlineLevel="1" x14ac:dyDescent="0.2"/>
    <row r="4892" outlineLevel="1" x14ac:dyDescent="0.2"/>
    <row r="4893" outlineLevel="1" x14ac:dyDescent="0.2"/>
    <row r="4895" outlineLevel="1" x14ac:dyDescent="0.2"/>
    <row r="4896" outlineLevel="1" x14ac:dyDescent="0.2"/>
    <row r="4897" outlineLevel="1" x14ac:dyDescent="0.2"/>
    <row r="4898" outlineLevel="1" x14ac:dyDescent="0.2"/>
    <row r="4900" outlineLevel="1" x14ac:dyDescent="0.2"/>
    <row r="4901" outlineLevel="1" x14ac:dyDescent="0.2"/>
    <row r="4902" outlineLevel="1" x14ac:dyDescent="0.2"/>
    <row r="4903" outlineLevel="1" x14ac:dyDescent="0.2"/>
    <row r="4905" outlineLevel="1" x14ac:dyDescent="0.2"/>
    <row r="4906" outlineLevel="1" x14ac:dyDescent="0.2"/>
    <row r="4907" outlineLevel="1" x14ac:dyDescent="0.2"/>
    <row r="4908" outlineLevel="1" x14ac:dyDescent="0.2"/>
    <row r="4910" outlineLevel="1" x14ac:dyDescent="0.2"/>
    <row r="4911" outlineLevel="1" x14ac:dyDescent="0.2"/>
    <row r="4913" outlineLevel="1" x14ac:dyDescent="0.2"/>
    <row r="4914" outlineLevel="1" x14ac:dyDescent="0.2"/>
    <row r="4916" outlineLevel="1" x14ac:dyDescent="0.2"/>
    <row r="4917" outlineLevel="1" x14ac:dyDescent="0.2"/>
    <row r="4918" outlineLevel="1" x14ac:dyDescent="0.2"/>
    <row r="4919" outlineLevel="1" x14ac:dyDescent="0.2"/>
    <row r="4921" outlineLevel="1" x14ac:dyDescent="0.2"/>
    <row r="4922" outlineLevel="1" x14ac:dyDescent="0.2"/>
    <row r="4923" outlineLevel="1" x14ac:dyDescent="0.2"/>
    <row r="4924" outlineLevel="1" x14ac:dyDescent="0.2"/>
    <row r="4926" outlineLevel="1" x14ac:dyDescent="0.2"/>
    <row r="4927" outlineLevel="1" x14ac:dyDescent="0.2"/>
    <row r="4928" outlineLevel="1" x14ac:dyDescent="0.2"/>
    <row r="4929" outlineLevel="1" x14ac:dyDescent="0.2"/>
    <row r="4931" outlineLevel="1" x14ac:dyDescent="0.2"/>
    <row r="4932" outlineLevel="1" x14ac:dyDescent="0.2"/>
    <row r="4934" outlineLevel="1" x14ac:dyDescent="0.2"/>
    <row r="4936" outlineLevel="1" x14ac:dyDescent="0.2"/>
    <row r="4938" outlineLevel="1" x14ac:dyDescent="0.2"/>
    <row r="4939" outlineLevel="1" x14ac:dyDescent="0.2"/>
    <row r="4940" outlineLevel="1" x14ac:dyDescent="0.2"/>
    <row r="4941" outlineLevel="1" x14ac:dyDescent="0.2"/>
    <row r="4943" outlineLevel="1" x14ac:dyDescent="0.2"/>
    <row r="4944" outlineLevel="1" x14ac:dyDescent="0.2"/>
    <row r="4945" outlineLevel="1" x14ac:dyDescent="0.2"/>
    <row r="4946" outlineLevel="1" x14ac:dyDescent="0.2"/>
    <row r="4948" outlineLevel="1" x14ac:dyDescent="0.2"/>
    <row r="4949" outlineLevel="1" x14ac:dyDescent="0.2"/>
    <row r="4950" outlineLevel="1" x14ac:dyDescent="0.2"/>
    <row r="4951" outlineLevel="1" x14ac:dyDescent="0.2"/>
    <row r="4953" outlineLevel="1" x14ac:dyDescent="0.2"/>
    <row r="4954" outlineLevel="1" x14ac:dyDescent="0.2"/>
    <row r="4955" outlineLevel="1" x14ac:dyDescent="0.2"/>
    <row r="4956" outlineLevel="1" x14ac:dyDescent="0.2"/>
    <row r="4957" outlineLevel="1" x14ac:dyDescent="0.2"/>
    <row r="4958" outlineLevel="1" x14ac:dyDescent="0.2"/>
    <row r="4959" outlineLevel="1" x14ac:dyDescent="0.2"/>
    <row r="4960" outlineLevel="1" x14ac:dyDescent="0.2"/>
    <row r="4961" outlineLevel="1" x14ac:dyDescent="0.2"/>
    <row r="4962" outlineLevel="1" x14ac:dyDescent="0.2"/>
    <row r="4963" outlineLevel="1" x14ac:dyDescent="0.2"/>
    <row r="4964" outlineLevel="1" x14ac:dyDescent="0.2"/>
    <row r="4965" outlineLevel="1" x14ac:dyDescent="0.2"/>
    <row r="4966" outlineLevel="1" x14ac:dyDescent="0.2"/>
    <row r="4967" outlineLevel="1" x14ac:dyDescent="0.2"/>
    <row r="4968" outlineLevel="1" x14ac:dyDescent="0.2"/>
    <row r="4969" outlineLevel="1" x14ac:dyDescent="0.2"/>
    <row r="4970" outlineLevel="1" x14ac:dyDescent="0.2"/>
    <row r="4971" outlineLevel="1" x14ac:dyDescent="0.2"/>
    <row r="4972" outlineLevel="1" x14ac:dyDescent="0.2"/>
    <row r="4973" outlineLevel="1" x14ac:dyDescent="0.2"/>
    <row r="4975" outlineLevel="1" x14ac:dyDescent="0.2"/>
    <row r="4976" outlineLevel="1" x14ac:dyDescent="0.2"/>
    <row r="4977" outlineLevel="1" x14ac:dyDescent="0.2"/>
    <row r="4978" outlineLevel="1" x14ac:dyDescent="0.2"/>
    <row r="4979" outlineLevel="1" x14ac:dyDescent="0.2"/>
    <row r="4980" outlineLevel="1" x14ac:dyDescent="0.2"/>
    <row r="4981" outlineLevel="1" x14ac:dyDescent="0.2"/>
    <row r="4982" outlineLevel="1" x14ac:dyDescent="0.2"/>
    <row r="4983" outlineLevel="1" x14ac:dyDescent="0.2"/>
    <row r="4984" outlineLevel="1" x14ac:dyDescent="0.2"/>
    <row r="4985" outlineLevel="1" x14ac:dyDescent="0.2"/>
    <row r="4986" outlineLevel="1" x14ac:dyDescent="0.2"/>
    <row r="4987" outlineLevel="1" x14ac:dyDescent="0.2"/>
    <row r="4988" outlineLevel="1" x14ac:dyDescent="0.2"/>
    <row r="4989" outlineLevel="1" x14ac:dyDescent="0.2"/>
    <row r="4991" outlineLevel="1" x14ac:dyDescent="0.2"/>
    <row r="4992" outlineLevel="1" x14ac:dyDescent="0.2"/>
    <row r="4993" outlineLevel="1" x14ac:dyDescent="0.2"/>
    <row r="4994" outlineLevel="1" x14ac:dyDescent="0.2"/>
    <row r="4995" outlineLevel="1" x14ac:dyDescent="0.2"/>
    <row r="4996" outlineLevel="1" x14ac:dyDescent="0.2"/>
    <row r="4997" outlineLevel="1" x14ac:dyDescent="0.2"/>
    <row r="4998" outlineLevel="1" x14ac:dyDescent="0.2"/>
    <row r="4999" outlineLevel="1" x14ac:dyDescent="0.2"/>
    <row r="5000" outlineLevel="1" x14ac:dyDescent="0.2"/>
    <row r="5001" outlineLevel="1" x14ac:dyDescent="0.2"/>
    <row r="5002" outlineLevel="1" x14ac:dyDescent="0.2"/>
    <row r="5003" outlineLevel="1" x14ac:dyDescent="0.2"/>
    <row r="5005" outlineLevel="1" x14ac:dyDescent="0.2"/>
    <row r="5006" outlineLevel="1" x14ac:dyDescent="0.2"/>
    <row r="5007" outlineLevel="1" x14ac:dyDescent="0.2"/>
    <row r="5008" outlineLevel="1" x14ac:dyDescent="0.2"/>
    <row r="5009" outlineLevel="1" x14ac:dyDescent="0.2"/>
    <row r="5010" outlineLevel="1" x14ac:dyDescent="0.2"/>
    <row r="5011" outlineLevel="1" x14ac:dyDescent="0.2"/>
    <row r="5012" outlineLevel="1" x14ac:dyDescent="0.2"/>
    <row r="5013" outlineLevel="1" x14ac:dyDescent="0.2"/>
    <row r="5014" outlineLevel="1" x14ac:dyDescent="0.2"/>
    <row r="5015" outlineLevel="1" x14ac:dyDescent="0.2"/>
    <row r="5016" outlineLevel="1" x14ac:dyDescent="0.2"/>
    <row r="5017" outlineLevel="1" x14ac:dyDescent="0.2"/>
    <row r="5019" outlineLevel="1" x14ac:dyDescent="0.2"/>
    <row r="5020" outlineLevel="1" x14ac:dyDescent="0.2"/>
    <row r="5021" outlineLevel="1" x14ac:dyDescent="0.2"/>
    <row r="5022" outlineLevel="1" x14ac:dyDescent="0.2"/>
    <row r="5023" outlineLevel="1" x14ac:dyDescent="0.2"/>
    <row r="5024" outlineLevel="1" x14ac:dyDescent="0.2"/>
    <row r="5025" outlineLevel="1" x14ac:dyDescent="0.2"/>
    <row r="5026" outlineLevel="1" x14ac:dyDescent="0.2"/>
    <row r="5027" outlineLevel="1" x14ac:dyDescent="0.2"/>
    <row r="5028" outlineLevel="1" x14ac:dyDescent="0.2"/>
    <row r="5029" outlineLevel="1" x14ac:dyDescent="0.2"/>
    <row r="5030" outlineLevel="1" x14ac:dyDescent="0.2"/>
    <row r="5031" outlineLevel="1" x14ac:dyDescent="0.2"/>
    <row r="5032" outlineLevel="1" x14ac:dyDescent="0.2"/>
    <row r="5033" outlineLevel="1" x14ac:dyDescent="0.2"/>
    <row r="5035" outlineLevel="1" x14ac:dyDescent="0.2"/>
    <row r="5036" outlineLevel="1" x14ac:dyDescent="0.2"/>
    <row r="5037" outlineLevel="1" x14ac:dyDescent="0.2"/>
    <row r="5038" outlineLevel="1" x14ac:dyDescent="0.2"/>
    <row r="5039" outlineLevel="1" x14ac:dyDescent="0.2"/>
    <row r="5040" outlineLevel="1" x14ac:dyDescent="0.2"/>
    <row r="5041" outlineLevel="1" x14ac:dyDescent="0.2"/>
    <row r="5042" outlineLevel="1" x14ac:dyDescent="0.2"/>
    <row r="5043" outlineLevel="1" x14ac:dyDescent="0.2"/>
    <row r="5044" outlineLevel="1" x14ac:dyDescent="0.2"/>
    <row r="5045" outlineLevel="1" x14ac:dyDescent="0.2"/>
    <row r="5046" outlineLevel="1" x14ac:dyDescent="0.2"/>
    <row r="5047" outlineLevel="1" x14ac:dyDescent="0.2"/>
    <row r="5048" outlineLevel="1" x14ac:dyDescent="0.2"/>
    <row r="5049" outlineLevel="1" x14ac:dyDescent="0.2"/>
    <row r="5051" outlineLevel="1" x14ac:dyDescent="0.2"/>
    <row r="5052" outlineLevel="1" x14ac:dyDescent="0.2"/>
    <row r="5054" outlineLevel="1" x14ac:dyDescent="0.2"/>
    <row r="5055" outlineLevel="1" x14ac:dyDescent="0.2"/>
    <row r="5057" outlineLevel="1" x14ac:dyDescent="0.2"/>
    <row r="5058" outlineLevel="1" x14ac:dyDescent="0.2"/>
    <row r="5060" outlineLevel="1" x14ac:dyDescent="0.2"/>
    <row r="5061" outlineLevel="1" x14ac:dyDescent="0.2"/>
    <row r="5063" outlineLevel="1" x14ac:dyDescent="0.2"/>
    <row r="5064" outlineLevel="1" x14ac:dyDescent="0.2"/>
    <row r="5066" outlineLevel="1" x14ac:dyDescent="0.2"/>
    <row r="5067" outlineLevel="1" x14ac:dyDescent="0.2"/>
    <row r="5069" outlineLevel="1" x14ac:dyDescent="0.2"/>
    <row r="5070" outlineLevel="1" x14ac:dyDescent="0.2"/>
    <row r="5072" outlineLevel="1" x14ac:dyDescent="0.2"/>
    <row r="5073" outlineLevel="1" x14ac:dyDescent="0.2"/>
    <row r="5075" outlineLevel="1" x14ac:dyDescent="0.2"/>
    <row r="5076" outlineLevel="1" x14ac:dyDescent="0.2"/>
    <row r="5078" outlineLevel="1" x14ac:dyDescent="0.2"/>
    <row r="5079" outlineLevel="1" x14ac:dyDescent="0.2"/>
    <row r="5081" outlineLevel="1" x14ac:dyDescent="0.2"/>
    <row r="5082" outlineLevel="1" x14ac:dyDescent="0.2"/>
    <row r="5084" outlineLevel="1" x14ac:dyDescent="0.2"/>
    <row r="5085" outlineLevel="1" x14ac:dyDescent="0.2"/>
    <row r="5087" outlineLevel="1" x14ac:dyDescent="0.2"/>
    <row r="5088" outlineLevel="1" x14ac:dyDescent="0.2"/>
    <row r="5090" outlineLevel="1" x14ac:dyDescent="0.2"/>
    <row r="5091" outlineLevel="1" x14ac:dyDescent="0.2"/>
    <row r="5093" outlineLevel="1" x14ac:dyDescent="0.2"/>
    <row r="5094" outlineLevel="1" x14ac:dyDescent="0.2"/>
    <row r="5096" outlineLevel="1" x14ac:dyDescent="0.2"/>
    <row r="5097" outlineLevel="1" x14ac:dyDescent="0.2"/>
    <row r="5099" outlineLevel="1" x14ac:dyDescent="0.2"/>
    <row r="5100" outlineLevel="1" x14ac:dyDescent="0.2"/>
    <row r="5102" outlineLevel="1" x14ac:dyDescent="0.2"/>
    <row r="5103" outlineLevel="1" x14ac:dyDescent="0.2"/>
    <row r="5105" outlineLevel="1" x14ac:dyDescent="0.2"/>
    <row r="5106" outlineLevel="1" x14ac:dyDescent="0.2"/>
    <row r="5108" outlineLevel="1" x14ac:dyDescent="0.2"/>
    <row r="5109" outlineLevel="1" x14ac:dyDescent="0.2"/>
    <row r="5111" outlineLevel="1" x14ac:dyDescent="0.2"/>
    <row r="5112" outlineLevel="1" x14ac:dyDescent="0.2"/>
    <row r="5114" outlineLevel="1" x14ac:dyDescent="0.2"/>
    <row r="5115" outlineLevel="1" x14ac:dyDescent="0.2"/>
    <row r="5117" outlineLevel="1" x14ac:dyDescent="0.2"/>
    <row r="5118" outlineLevel="1" x14ac:dyDescent="0.2"/>
    <row r="5120" outlineLevel="1" x14ac:dyDescent="0.2"/>
    <row r="5121" outlineLevel="1" x14ac:dyDescent="0.2"/>
    <row r="5123" outlineLevel="1" x14ac:dyDescent="0.2"/>
    <row r="5124" outlineLevel="1" x14ac:dyDescent="0.2"/>
    <row r="5126" outlineLevel="1" x14ac:dyDescent="0.2"/>
    <row r="5127" outlineLevel="1" x14ac:dyDescent="0.2"/>
    <row r="5129" outlineLevel="1" x14ac:dyDescent="0.2"/>
    <row r="5130" outlineLevel="1" x14ac:dyDescent="0.2"/>
    <row r="5132" outlineLevel="1" x14ac:dyDescent="0.2"/>
    <row r="5133" outlineLevel="1" x14ac:dyDescent="0.2"/>
    <row r="5135" outlineLevel="1" x14ac:dyDescent="0.2"/>
    <row r="5136" outlineLevel="1" x14ac:dyDescent="0.2"/>
    <row r="5137" outlineLevel="1" x14ac:dyDescent="0.2"/>
    <row r="5139" outlineLevel="1" x14ac:dyDescent="0.2"/>
    <row r="5140" outlineLevel="1" x14ac:dyDescent="0.2"/>
    <row r="5142" outlineLevel="1" x14ac:dyDescent="0.2"/>
    <row r="5143" outlineLevel="1" x14ac:dyDescent="0.2"/>
    <row r="5145" outlineLevel="1" x14ac:dyDescent="0.2"/>
    <row r="5146" outlineLevel="1" x14ac:dyDescent="0.2"/>
    <row r="5148" outlineLevel="1" x14ac:dyDescent="0.2"/>
    <row r="5149" outlineLevel="1" x14ac:dyDescent="0.2"/>
    <row r="5151" outlineLevel="1" x14ac:dyDescent="0.2"/>
    <row r="5152" outlineLevel="1" x14ac:dyDescent="0.2"/>
    <row r="5154" outlineLevel="1" x14ac:dyDescent="0.2"/>
    <row r="5155" outlineLevel="1" x14ac:dyDescent="0.2"/>
    <row r="5157" outlineLevel="1" x14ac:dyDescent="0.2"/>
    <row r="5159" outlineLevel="1" x14ac:dyDescent="0.2"/>
    <row r="5160" outlineLevel="1" x14ac:dyDescent="0.2"/>
    <row r="5162" outlineLevel="1" x14ac:dyDescent="0.2"/>
    <row r="5164" outlineLevel="1" x14ac:dyDescent="0.2"/>
    <row r="5165" outlineLevel="1" x14ac:dyDescent="0.2"/>
    <row r="5167" outlineLevel="1" x14ac:dyDescent="0.2"/>
    <row r="5168" outlineLevel="1" x14ac:dyDescent="0.2"/>
    <row r="5170" outlineLevel="1" x14ac:dyDescent="0.2"/>
    <row r="5171" outlineLevel="1" x14ac:dyDescent="0.2"/>
    <row r="5173" outlineLevel="1" x14ac:dyDescent="0.2"/>
    <row r="5174" outlineLevel="1" x14ac:dyDescent="0.2"/>
    <row r="5176" outlineLevel="1" x14ac:dyDescent="0.2"/>
    <row r="5177" outlineLevel="1" x14ac:dyDescent="0.2"/>
    <row r="5179" outlineLevel="1" x14ac:dyDescent="0.2"/>
    <row r="5180" outlineLevel="1" x14ac:dyDescent="0.2"/>
    <row r="5182" outlineLevel="1" x14ac:dyDescent="0.2"/>
    <row r="5183" outlineLevel="1" x14ac:dyDescent="0.2"/>
    <row r="5185" outlineLevel="1" x14ac:dyDescent="0.2"/>
    <row r="5186" outlineLevel="1" x14ac:dyDescent="0.2"/>
    <row r="5188" outlineLevel="1" x14ac:dyDescent="0.2"/>
    <row r="5189" outlineLevel="1" x14ac:dyDescent="0.2"/>
    <row r="5191" outlineLevel="1" x14ac:dyDescent="0.2"/>
    <row r="5192" outlineLevel="1" x14ac:dyDescent="0.2"/>
    <row r="5194" outlineLevel="1" x14ac:dyDescent="0.2"/>
    <row r="5195" outlineLevel="1" x14ac:dyDescent="0.2"/>
    <row r="5197" outlineLevel="1" x14ac:dyDescent="0.2"/>
    <row r="5198" outlineLevel="1" x14ac:dyDescent="0.2"/>
    <row r="5200" outlineLevel="1" x14ac:dyDescent="0.2"/>
    <row r="5201" outlineLevel="1" x14ac:dyDescent="0.2"/>
    <row r="5203" outlineLevel="1" x14ac:dyDescent="0.2"/>
    <row r="5204" outlineLevel="1" x14ac:dyDescent="0.2"/>
    <row r="5206" outlineLevel="1" x14ac:dyDescent="0.2"/>
    <row r="5207" outlineLevel="1" x14ac:dyDescent="0.2"/>
    <row r="5209" outlineLevel="1" x14ac:dyDescent="0.2"/>
    <row r="5210" outlineLevel="1" x14ac:dyDescent="0.2"/>
    <row r="5212" outlineLevel="1" x14ac:dyDescent="0.2"/>
    <row r="5213" outlineLevel="1" x14ac:dyDescent="0.2"/>
    <row r="5215" outlineLevel="1" x14ac:dyDescent="0.2"/>
    <row r="5216" outlineLevel="1" x14ac:dyDescent="0.2"/>
    <row r="5218" outlineLevel="1" x14ac:dyDescent="0.2"/>
    <row r="5219" outlineLevel="1" x14ac:dyDescent="0.2"/>
    <row r="5221" outlineLevel="1" x14ac:dyDescent="0.2"/>
    <row r="5222" outlineLevel="1" x14ac:dyDescent="0.2"/>
    <row r="5224" outlineLevel="1" x14ac:dyDescent="0.2"/>
    <row r="5225" outlineLevel="1" x14ac:dyDescent="0.2"/>
    <row r="5227" outlineLevel="1" x14ac:dyDescent="0.2"/>
    <row r="5228" outlineLevel="1" x14ac:dyDescent="0.2"/>
    <row r="5230" outlineLevel="1" x14ac:dyDescent="0.2"/>
    <row r="5231" outlineLevel="1" x14ac:dyDescent="0.2"/>
    <row r="5233" outlineLevel="1" x14ac:dyDescent="0.2"/>
    <row r="5234" outlineLevel="1" x14ac:dyDescent="0.2"/>
    <row r="5236" outlineLevel="1" x14ac:dyDescent="0.2"/>
    <row r="5237" outlineLevel="1" x14ac:dyDescent="0.2"/>
    <row r="5239" outlineLevel="1" x14ac:dyDescent="0.2"/>
    <row r="5240" outlineLevel="1" x14ac:dyDescent="0.2"/>
    <row r="5242" outlineLevel="1" x14ac:dyDescent="0.2"/>
    <row r="5243" outlineLevel="1" x14ac:dyDescent="0.2"/>
    <row r="5245" outlineLevel="1" x14ac:dyDescent="0.2"/>
    <row r="5247" outlineLevel="1" x14ac:dyDescent="0.2"/>
    <row r="5248" outlineLevel="1" x14ac:dyDescent="0.2"/>
    <row r="5250" outlineLevel="1" x14ac:dyDescent="0.2"/>
    <row r="5251" outlineLevel="1" x14ac:dyDescent="0.2"/>
    <row r="5253" outlineLevel="1" x14ac:dyDescent="0.2"/>
    <row r="5254" outlineLevel="1" x14ac:dyDescent="0.2"/>
    <row r="5256" outlineLevel="1" x14ac:dyDescent="0.2"/>
    <row r="5257" outlineLevel="1" x14ac:dyDescent="0.2"/>
    <row r="5259" outlineLevel="1" x14ac:dyDescent="0.2"/>
    <row r="5260" outlineLevel="1" x14ac:dyDescent="0.2"/>
    <row r="5262" outlineLevel="1" x14ac:dyDescent="0.2"/>
    <row r="5263" outlineLevel="1" x14ac:dyDescent="0.2"/>
    <row r="5265" outlineLevel="1" x14ac:dyDescent="0.2"/>
    <row r="5267" outlineLevel="1" x14ac:dyDescent="0.2"/>
    <row r="5268" outlineLevel="1" x14ac:dyDescent="0.2"/>
    <row r="5270" outlineLevel="1" x14ac:dyDescent="0.2"/>
    <row r="5271" outlineLevel="1" x14ac:dyDescent="0.2"/>
    <row r="5273" outlineLevel="1" x14ac:dyDescent="0.2"/>
    <row r="5274" outlineLevel="1" x14ac:dyDescent="0.2"/>
    <row r="5275" outlineLevel="1" x14ac:dyDescent="0.2"/>
    <row r="5277" outlineLevel="1" x14ac:dyDescent="0.2"/>
    <row r="5278" outlineLevel="1" x14ac:dyDescent="0.2"/>
    <row r="5279" outlineLevel="1" x14ac:dyDescent="0.2"/>
    <row r="5281" outlineLevel="1" x14ac:dyDescent="0.2"/>
    <row r="5282" outlineLevel="1" x14ac:dyDescent="0.2"/>
    <row r="5284" outlineLevel="1" x14ac:dyDescent="0.2"/>
    <row r="5286" outlineLevel="1" x14ac:dyDescent="0.2"/>
    <row r="5287" outlineLevel="1" x14ac:dyDescent="0.2"/>
    <row r="5289" outlineLevel="1" x14ac:dyDescent="0.2"/>
    <row r="5290" outlineLevel="1" x14ac:dyDescent="0.2"/>
    <row r="5292" outlineLevel="1" x14ac:dyDescent="0.2"/>
    <row r="5293" outlineLevel="1" x14ac:dyDescent="0.2"/>
    <row r="5294" outlineLevel="1" x14ac:dyDescent="0.2"/>
    <row r="5296" outlineLevel="1" x14ac:dyDescent="0.2"/>
    <row r="5297" outlineLevel="1" x14ac:dyDescent="0.2"/>
    <row r="5299" outlineLevel="1" x14ac:dyDescent="0.2"/>
    <row r="5300" outlineLevel="1" x14ac:dyDescent="0.2"/>
    <row r="5302" outlineLevel="1" x14ac:dyDescent="0.2"/>
    <row r="5304" outlineLevel="1" x14ac:dyDescent="0.2"/>
    <row r="5306" outlineLevel="1" x14ac:dyDescent="0.2"/>
    <row r="5307" outlineLevel="1" x14ac:dyDescent="0.2"/>
    <row r="5309" outlineLevel="1" x14ac:dyDescent="0.2"/>
    <row r="5310" outlineLevel="1" x14ac:dyDescent="0.2"/>
    <row r="5312" outlineLevel="1" x14ac:dyDescent="0.2"/>
    <row r="5314" outlineLevel="1" x14ac:dyDescent="0.2"/>
    <row r="5315" outlineLevel="1" x14ac:dyDescent="0.2"/>
    <row r="5317" outlineLevel="1" x14ac:dyDescent="0.2"/>
    <row r="5318" outlineLevel="1" x14ac:dyDescent="0.2"/>
    <row r="5320" outlineLevel="1" x14ac:dyDescent="0.2"/>
    <row r="5321" outlineLevel="1" x14ac:dyDescent="0.2"/>
    <row r="5323" outlineLevel="1" x14ac:dyDescent="0.2"/>
    <row r="5324" outlineLevel="1" x14ac:dyDescent="0.2"/>
    <row r="5326" outlineLevel="1" x14ac:dyDescent="0.2"/>
    <row r="5327" outlineLevel="1" x14ac:dyDescent="0.2"/>
    <row r="5329" outlineLevel="1" x14ac:dyDescent="0.2"/>
    <row r="5330" outlineLevel="1" x14ac:dyDescent="0.2"/>
    <row r="5332" outlineLevel="1" x14ac:dyDescent="0.2"/>
    <row r="5333" outlineLevel="1" x14ac:dyDescent="0.2"/>
    <row r="5335" outlineLevel="1" x14ac:dyDescent="0.2"/>
    <row r="5336" outlineLevel="1" x14ac:dyDescent="0.2"/>
    <row r="5338" outlineLevel="1" x14ac:dyDescent="0.2"/>
    <row r="5339" outlineLevel="1" x14ac:dyDescent="0.2"/>
    <row r="5341" outlineLevel="1" x14ac:dyDescent="0.2"/>
    <row r="5342" outlineLevel="1" x14ac:dyDescent="0.2"/>
    <row r="5344" outlineLevel="1" x14ac:dyDescent="0.2"/>
    <row r="5345" outlineLevel="1" x14ac:dyDescent="0.2"/>
    <row r="5347" outlineLevel="1" x14ac:dyDescent="0.2"/>
    <row r="5348" outlineLevel="1" x14ac:dyDescent="0.2"/>
    <row r="5350" outlineLevel="1" x14ac:dyDescent="0.2"/>
    <row r="5351" outlineLevel="1" x14ac:dyDescent="0.2"/>
    <row r="5353" outlineLevel="1" x14ac:dyDescent="0.2"/>
    <row r="5354" outlineLevel="1" x14ac:dyDescent="0.2"/>
    <row r="5356" outlineLevel="1" x14ac:dyDescent="0.2"/>
    <row r="5357" outlineLevel="1" x14ac:dyDescent="0.2"/>
    <row r="5359" outlineLevel="1" x14ac:dyDescent="0.2"/>
    <row r="5360" outlineLevel="1" x14ac:dyDescent="0.2"/>
    <row r="5362" outlineLevel="1" x14ac:dyDescent="0.2"/>
    <row r="5363" outlineLevel="1" x14ac:dyDescent="0.2"/>
    <row r="5365" outlineLevel="1" x14ac:dyDescent="0.2"/>
    <row r="5366" outlineLevel="1" x14ac:dyDescent="0.2"/>
    <row r="5368" outlineLevel="1" x14ac:dyDescent="0.2"/>
    <row r="5369" outlineLevel="1" x14ac:dyDescent="0.2"/>
    <row r="5371" outlineLevel="1" x14ac:dyDescent="0.2"/>
    <row r="5372" outlineLevel="1" x14ac:dyDescent="0.2"/>
    <row r="5374" outlineLevel="1" x14ac:dyDescent="0.2"/>
    <row r="5375" outlineLevel="1" x14ac:dyDescent="0.2"/>
    <row r="5377" outlineLevel="1" x14ac:dyDescent="0.2"/>
    <row r="5378" outlineLevel="1" x14ac:dyDescent="0.2"/>
    <row r="5380" outlineLevel="1" x14ac:dyDescent="0.2"/>
    <row r="5381" outlineLevel="1" x14ac:dyDescent="0.2"/>
    <row r="5383" outlineLevel="1" x14ac:dyDescent="0.2"/>
    <row r="5384" outlineLevel="1" x14ac:dyDescent="0.2"/>
    <row r="5386" outlineLevel="1" x14ac:dyDescent="0.2"/>
    <row r="5387" outlineLevel="1" x14ac:dyDescent="0.2"/>
    <row r="5389" outlineLevel="1" x14ac:dyDescent="0.2"/>
    <row r="5390" outlineLevel="1" x14ac:dyDescent="0.2"/>
    <row r="5392" outlineLevel="1" x14ac:dyDescent="0.2"/>
    <row r="5393" outlineLevel="1" x14ac:dyDescent="0.2"/>
    <row r="5395" outlineLevel="1" x14ac:dyDescent="0.2"/>
    <row r="5396" outlineLevel="1" x14ac:dyDescent="0.2"/>
    <row r="5397" outlineLevel="1" x14ac:dyDescent="0.2"/>
    <row r="5399" outlineLevel="1" x14ac:dyDescent="0.2"/>
    <row r="5400" outlineLevel="1" x14ac:dyDescent="0.2"/>
    <row r="5402" outlineLevel="1" x14ac:dyDescent="0.2"/>
    <row r="5403" outlineLevel="1" x14ac:dyDescent="0.2"/>
    <row r="5405" outlineLevel="1" x14ac:dyDescent="0.2"/>
    <row r="5406" outlineLevel="1" x14ac:dyDescent="0.2"/>
    <row r="5408" outlineLevel="1" x14ac:dyDescent="0.2"/>
    <row r="5409" outlineLevel="1" x14ac:dyDescent="0.2"/>
    <row r="5411" outlineLevel="1" x14ac:dyDescent="0.2"/>
    <row r="5412" outlineLevel="1" x14ac:dyDescent="0.2"/>
    <row r="5414" outlineLevel="1" x14ac:dyDescent="0.2"/>
    <row r="5415" outlineLevel="1" x14ac:dyDescent="0.2"/>
    <row r="5417" outlineLevel="1" x14ac:dyDescent="0.2"/>
    <row r="5419" outlineLevel="1" x14ac:dyDescent="0.2"/>
    <row r="5420" outlineLevel="1" x14ac:dyDescent="0.2"/>
    <row r="5422" outlineLevel="1" x14ac:dyDescent="0.2"/>
    <row r="5424" outlineLevel="1" x14ac:dyDescent="0.2"/>
    <row r="5425" outlineLevel="1" x14ac:dyDescent="0.2"/>
    <row r="5427" outlineLevel="1" x14ac:dyDescent="0.2"/>
    <row r="5428" outlineLevel="1" x14ac:dyDescent="0.2"/>
    <row r="5430" outlineLevel="1" x14ac:dyDescent="0.2"/>
    <row r="5431" outlineLevel="1" x14ac:dyDescent="0.2"/>
    <row r="5433" outlineLevel="1" x14ac:dyDescent="0.2"/>
    <row r="5434" outlineLevel="1" x14ac:dyDescent="0.2"/>
    <row r="5436" outlineLevel="1" x14ac:dyDescent="0.2"/>
    <row r="5437" outlineLevel="1" x14ac:dyDescent="0.2"/>
    <row r="5439" outlineLevel="1" x14ac:dyDescent="0.2"/>
    <row r="5440" outlineLevel="1" x14ac:dyDescent="0.2"/>
    <row r="5442" outlineLevel="1" x14ac:dyDescent="0.2"/>
    <row r="5443" outlineLevel="1" x14ac:dyDescent="0.2"/>
    <row r="5445" outlineLevel="1" x14ac:dyDescent="0.2"/>
    <row r="5446" outlineLevel="1" x14ac:dyDescent="0.2"/>
    <row r="5448" outlineLevel="1" x14ac:dyDescent="0.2"/>
    <row r="5449" outlineLevel="1" x14ac:dyDescent="0.2"/>
    <row r="5451" outlineLevel="1" x14ac:dyDescent="0.2"/>
    <row r="5452" outlineLevel="1" x14ac:dyDescent="0.2"/>
    <row r="5454" outlineLevel="1" x14ac:dyDescent="0.2"/>
    <row r="5455" outlineLevel="1" x14ac:dyDescent="0.2"/>
    <row r="5457" outlineLevel="1" x14ac:dyDescent="0.2"/>
    <row r="5458" outlineLevel="1" x14ac:dyDescent="0.2"/>
    <row r="5460" outlineLevel="1" x14ac:dyDescent="0.2"/>
    <row r="5461" outlineLevel="1" x14ac:dyDescent="0.2"/>
    <row r="5463" outlineLevel="1" x14ac:dyDescent="0.2"/>
    <row r="5464" outlineLevel="1" x14ac:dyDescent="0.2"/>
    <row r="5466" outlineLevel="1" x14ac:dyDescent="0.2"/>
    <row r="5467" outlineLevel="1" x14ac:dyDescent="0.2"/>
    <row r="5469" outlineLevel="1" x14ac:dyDescent="0.2"/>
    <row r="5471" outlineLevel="1" x14ac:dyDescent="0.2"/>
    <row r="5472" outlineLevel="1" x14ac:dyDescent="0.2"/>
    <row r="5474" outlineLevel="1" x14ac:dyDescent="0.2"/>
    <row r="5475" outlineLevel="1" x14ac:dyDescent="0.2"/>
    <row r="5477" outlineLevel="1" x14ac:dyDescent="0.2"/>
    <row r="5478" outlineLevel="1" x14ac:dyDescent="0.2"/>
    <row r="5480" outlineLevel="1" x14ac:dyDescent="0.2"/>
    <row r="5481" outlineLevel="1" x14ac:dyDescent="0.2"/>
    <row r="5483" outlineLevel="1" x14ac:dyDescent="0.2"/>
    <row r="5484" outlineLevel="1" x14ac:dyDescent="0.2"/>
    <row r="5486" outlineLevel="1" x14ac:dyDescent="0.2"/>
    <row r="5487" outlineLevel="1" x14ac:dyDescent="0.2"/>
    <row r="5489" outlineLevel="1" x14ac:dyDescent="0.2"/>
    <row r="5491" outlineLevel="1" x14ac:dyDescent="0.2"/>
    <row r="5492" outlineLevel="1" x14ac:dyDescent="0.2"/>
    <row r="5494" outlineLevel="1" x14ac:dyDescent="0.2"/>
    <row r="5495" outlineLevel="1" x14ac:dyDescent="0.2"/>
    <row r="5497" outlineLevel="1" x14ac:dyDescent="0.2"/>
    <row r="5498" outlineLevel="1" x14ac:dyDescent="0.2"/>
    <row r="5499" outlineLevel="1" x14ac:dyDescent="0.2"/>
    <row r="5501" outlineLevel="1" x14ac:dyDescent="0.2"/>
    <row r="5502" outlineLevel="1" x14ac:dyDescent="0.2"/>
    <row r="5503" outlineLevel="1" x14ac:dyDescent="0.2"/>
    <row r="5505" outlineLevel="1" x14ac:dyDescent="0.2"/>
    <row r="5506" outlineLevel="1" x14ac:dyDescent="0.2"/>
    <row r="5508" outlineLevel="1" x14ac:dyDescent="0.2"/>
    <row r="5510" outlineLevel="1" x14ac:dyDescent="0.2"/>
    <row r="5511" outlineLevel="1" x14ac:dyDescent="0.2"/>
    <row r="5513" outlineLevel="1" x14ac:dyDescent="0.2"/>
    <row r="5514" outlineLevel="1" x14ac:dyDescent="0.2"/>
    <row r="5515" outlineLevel="1" x14ac:dyDescent="0.2"/>
    <row r="5517" outlineLevel="1" x14ac:dyDescent="0.2"/>
    <row r="5518" outlineLevel="1" x14ac:dyDescent="0.2"/>
    <row r="5519" outlineLevel="1" x14ac:dyDescent="0.2"/>
    <row r="5521" outlineLevel="1" x14ac:dyDescent="0.2"/>
    <row r="5522" outlineLevel="1" x14ac:dyDescent="0.2"/>
    <row r="5524" outlineLevel="1" x14ac:dyDescent="0.2"/>
    <row r="5525" outlineLevel="1" x14ac:dyDescent="0.2"/>
    <row r="5527" outlineLevel="1" x14ac:dyDescent="0.2"/>
    <row r="5528" outlineLevel="1" x14ac:dyDescent="0.2"/>
    <row r="5529" outlineLevel="1" x14ac:dyDescent="0.2"/>
    <row r="5531" outlineLevel="1" x14ac:dyDescent="0.2"/>
    <row r="5532" outlineLevel="1" x14ac:dyDescent="0.2"/>
    <row r="5533" outlineLevel="1" x14ac:dyDescent="0.2"/>
    <row r="5535" outlineLevel="1" x14ac:dyDescent="0.2"/>
    <row r="5536" outlineLevel="1" x14ac:dyDescent="0.2"/>
    <row r="5538" outlineLevel="1" x14ac:dyDescent="0.2"/>
    <row r="5539" outlineLevel="1" x14ac:dyDescent="0.2"/>
    <row r="5541" outlineLevel="1" x14ac:dyDescent="0.2"/>
    <row r="5542" outlineLevel="1" x14ac:dyDescent="0.2"/>
    <row r="5544" outlineLevel="1" x14ac:dyDescent="0.2"/>
    <row r="5545" outlineLevel="1" x14ac:dyDescent="0.2"/>
    <row r="5547" outlineLevel="1" x14ac:dyDescent="0.2"/>
    <row r="5548" outlineLevel="1" x14ac:dyDescent="0.2"/>
    <row r="5550" outlineLevel="1" x14ac:dyDescent="0.2"/>
    <row r="5551" outlineLevel="1" x14ac:dyDescent="0.2"/>
    <row r="5553" outlineLevel="1" x14ac:dyDescent="0.2"/>
    <row r="5554" outlineLevel="1" x14ac:dyDescent="0.2"/>
    <row r="5556" outlineLevel="1" x14ac:dyDescent="0.2"/>
    <row r="5557" outlineLevel="1" x14ac:dyDescent="0.2"/>
    <row r="5559" outlineLevel="1" x14ac:dyDescent="0.2"/>
    <row r="5560" outlineLevel="1" x14ac:dyDescent="0.2"/>
    <row r="5562" outlineLevel="1" x14ac:dyDescent="0.2"/>
    <row r="5563" outlineLevel="1" x14ac:dyDescent="0.2"/>
    <row r="5565" outlineLevel="1" x14ac:dyDescent="0.2"/>
    <row r="5566" outlineLevel="1" x14ac:dyDescent="0.2"/>
    <row r="5568" outlineLevel="1" x14ac:dyDescent="0.2"/>
    <row r="5569" outlineLevel="1" x14ac:dyDescent="0.2"/>
    <row r="5571" outlineLevel="1" x14ac:dyDescent="0.2"/>
    <row r="5572" outlineLevel="1" x14ac:dyDescent="0.2"/>
    <row r="5574" outlineLevel="1" x14ac:dyDescent="0.2"/>
    <row r="5575" outlineLevel="1" x14ac:dyDescent="0.2"/>
    <row r="5577" outlineLevel="1" x14ac:dyDescent="0.2"/>
    <row r="5578" outlineLevel="1" x14ac:dyDescent="0.2"/>
    <row r="5580" outlineLevel="1" x14ac:dyDescent="0.2"/>
    <row r="5581" outlineLevel="1" x14ac:dyDescent="0.2"/>
    <row r="5583" outlineLevel="1" x14ac:dyDescent="0.2"/>
    <row r="5584" outlineLevel="1" x14ac:dyDescent="0.2"/>
    <row r="5586" outlineLevel="1" x14ac:dyDescent="0.2"/>
    <row r="5587" outlineLevel="1" x14ac:dyDescent="0.2"/>
    <row r="5589" outlineLevel="1" x14ac:dyDescent="0.2"/>
    <row r="5590" outlineLevel="1" x14ac:dyDescent="0.2"/>
    <row r="5592" outlineLevel="1" x14ac:dyDescent="0.2"/>
    <row r="5593" outlineLevel="1" x14ac:dyDescent="0.2"/>
    <row r="5594" outlineLevel="1" x14ac:dyDescent="0.2"/>
    <row r="5596" outlineLevel="1" x14ac:dyDescent="0.2"/>
    <row r="5597" outlineLevel="1" x14ac:dyDescent="0.2"/>
    <row r="5599" outlineLevel="1" x14ac:dyDescent="0.2"/>
    <row r="5600" outlineLevel="1" x14ac:dyDescent="0.2"/>
    <row r="5602" outlineLevel="1" x14ac:dyDescent="0.2"/>
    <row r="5603" outlineLevel="1" x14ac:dyDescent="0.2"/>
    <row r="5605" outlineLevel="1" x14ac:dyDescent="0.2"/>
    <row r="5606" outlineLevel="1" x14ac:dyDescent="0.2"/>
    <row r="5607" outlineLevel="1" x14ac:dyDescent="0.2"/>
    <row r="5609" outlineLevel="1" x14ac:dyDescent="0.2"/>
    <row r="5610" outlineLevel="1" x14ac:dyDescent="0.2"/>
    <row r="5612" outlineLevel="1" x14ac:dyDescent="0.2"/>
    <row r="5613" outlineLevel="1" x14ac:dyDescent="0.2"/>
    <row r="5615" outlineLevel="1" x14ac:dyDescent="0.2"/>
    <row r="5616" outlineLevel="1" x14ac:dyDescent="0.2"/>
    <row r="5618" outlineLevel="1" x14ac:dyDescent="0.2"/>
    <row r="5619" outlineLevel="1" x14ac:dyDescent="0.2"/>
    <row r="5621" outlineLevel="1" x14ac:dyDescent="0.2"/>
    <row r="5622" outlineLevel="1" x14ac:dyDescent="0.2"/>
    <row r="5624" outlineLevel="1" x14ac:dyDescent="0.2"/>
    <row r="5625" outlineLevel="1" x14ac:dyDescent="0.2"/>
    <row r="5627" outlineLevel="1" x14ac:dyDescent="0.2"/>
    <row r="5629" outlineLevel="1" x14ac:dyDescent="0.2"/>
    <row r="5630" outlineLevel="1" x14ac:dyDescent="0.2"/>
    <row r="5632" outlineLevel="1" x14ac:dyDescent="0.2"/>
    <row r="5634" outlineLevel="1" x14ac:dyDescent="0.2"/>
    <row r="5635" outlineLevel="1" x14ac:dyDescent="0.2"/>
    <row r="5637" outlineLevel="1" x14ac:dyDescent="0.2"/>
    <row r="5638" outlineLevel="1" x14ac:dyDescent="0.2"/>
    <row r="5640" outlineLevel="1" x14ac:dyDescent="0.2"/>
    <row r="5641" outlineLevel="1" x14ac:dyDescent="0.2"/>
    <row r="5643" outlineLevel="1" x14ac:dyDescent="0.2"/>
    <row r="5644" outlineLevel="1" x14ac:dyDescent="0.2"/>
    <row r="5646" outlineLevel="1" x14ac:dyDescent="0.2"/>
    <row r="5647" outlineLevel="1" x14ac:dyDescent="0.2"/>
    <row r="5649" outlineLevel="1" x14ac:dyDescent="0.2"/>
    <row r="5650" outlineLevel="1" x14ac:dyDescent="0.2"/>
    <row r="5652" outlineLevel="1" x14ac:dyDescent="0.2"/>
    <row r="5653" outlineLevel="1" x14ac:dyDescent="0.2"/>
    <row r="5655" outlineLevel="1" x14ac:dyDescent="0.2"/>
    <row r="5656" outlineLevel="1" x14ac:dyDescent="0.2"/>
    <row r="5658" outlineLevel="1" x14ac:dyDescent="0.2"/>
    <row r="5659" outlineLevel="1" x14ac:dyDescent="0.2"/>
    <row r="5661" outlineLevel="1" x14ac:dyDescent="0.2"/>
    <row r="5662" outlineLevel="1" x14ac:dyDescent="0.2"/>
    <row r="5664" outlineLevel="1" x14ac:dyDescent="0.2"/>
    <row r="5665" outlineLevel="1" x14ac:dyDescent="0.2"/>
    <row r="5666" outlineLevel="1" x14ac:dyDescent="0.2"/>
    <row r="5668" outlineLevel="1" x14ac:dyDescent="0.2"/>
    <row r="5669" outlineLevel="1" x14ac:dyDescent="0.2"/>
    <row r="5670" outlineLevel="1" x14ac:dyDescent="0.2"/>
    <row r="5672" outlineLevel="1" x14ac:dyDescent="0.2"/>
    <row r="5673" outlineLevel="1" x14ac:dyDescent="0.2"/>
    <row r="5675" outlineLevel="1" x14ac:dyDescent="0.2"/>
    <row r="5676" outlineLevel="1" x14ac:dyDescent="0.2"/>
    <row r="5678" outlineLevel="1" x14ac:dyDescent="0.2"/>
    <row r="5679" outlineLevel="1" x14ac:dyDescent="0.2"/>
    <row r="5681" outlineLevel="1" x14ac:dyDescent="0.2"/>
    <row r="5682" outlineLevel="1" x14ac:dyDescent="0.2"/>
    <row r="5684" outlineLevel="1" x14ac:dyDescent="0.2"/>
    <row r="5685" outlineLevel="1" x14ac:dyDescent="0.2"/>
    <row r="5687" outlineLevel="1" x14ac:dyDescent="0.2"/>
    <row r="5688" outlineLevel="1" x14ac:dyDescent="0.2"/>
    <row r="5690" outlineLevel="1" x14ac:dyDescent="0.2"/>
    <row r="5691" outlineLevel="1" x14ac:dyDescent="0.2"/>
    <row r="5693" outlineLevel="1" x14ac:dyDescent="0.2"/>
    <row r="5694" outlineLevel="1" x14ac:dyDescent="0.2"/>
    <row r="5696" outlineLevel="1" x14ac:dyDescent="0.2"/>
    <row r="5697" outlineLevel="1" x14ac:dyDescent="0.2"/>
    <row r="5699" outlineLevel="1" x14ac:dyDescent="0.2"/>
    <row r="5700" outlineLevel="1" x14ac:dyDescent="0.2"/>
    <row r="5702" outlineLevel="1" x14ac:dyDescent="0.2"/>
    <row r="5703" outlineLevel="1" x14ac:dyDescent="0.2"/>
    <row r="5704" outlineLevel="1" x14ac:dyDescent="0.2"/>
    <row r="5706" outlineLevel="1" x14ac:dyDescent="0.2"/>
    <row r="5707" outlineLevel="1" x14ac:dyDescent="0.2"/>
    <row r="5708" outlineLevel="1" x14ac:dyDescent="0.2"/>
    <row r="5710" outlineLevel="1" x14ac:dyDescent="0.2"/>
    <row r="5711" outlineLevel="1" x14ac:dyDescent="0.2"/>
    <row r="5712" outlineLevel="1" x14ac:dyDescent="0.2"/>
    <row r="5714" outlineLevel="1" x14ac:dyDescent="0.2"/>
    <row r="5715" outlineLevel="1" x14ac:dyDescent="0.2"/>
    <row r="5716" outlineLevel="1" x14ac:dyDescent="0.2"/>
    <row r="5718" outlineLevel="1" x14ac:dyDescent="0.2"/>
    <row r="5719" outlineLevel="1" x14ac:dyDescent="0.2"/>
    <row r="5720" outlineLevel="1" x14ac:dyDescent="0.2"/>
    <row r="5722" outlineLevel="1" x14ac:dyDescent="0.2"/>
    <row r="5723" outlineLevel="1" x14ac:dyDescent="0.2"/>
    <row r="5725" outlineLevel="1" x14ac:dyDescent="0.2"/>
    <row r="5726" outlineLevel="1" x14ac:dyDescent="0.2"/>
    <row r="5728" outlineLevel="1" x14ac:dyDescent="0.2"/>
    <row r="5729" outlineLevel="1" x14ac:dyDescent="0.2"/>
    <row r="5730" outlineLevel="1" x14ac:dyDescent="0.2"/>
    <row r="5732" outlineLevel="1" x14ac:dyDescent="0.2"/>
    <row r="5733" outlineLevel="1" x14ac:dyDescent="0.2"/>
    <row r="5734" outlineLevel="1" x14ac:dyDescent="0.2"/>
    <row r="5736" outlineLevel="1" x14ac:dyDescent="0.2"/>
    <row r="5737" outlineLevel="1" x14ac:dyDescent="0.2"/>
    <row r="5739" outlineLevel="1" x14ac:dyDescent="0.2"/>
    <row r="5740" outlineLevel="1" x14ac:dyDescent="0.2"/>
    <row r="5742" outlineLevel="1" x14ac:dyDescent="0.2"/>
    <row r="5743" outlineLevel="1" x14ac:dyDescent="0.2"/>
    <row r="5744" outlineLevel="1" x14ac:dyDescent="0.2"/>
    <row r="5745" outlineLevel="1" x14ac:dyDescent="0.2"/>
    <row r="5747" outlineLevel="1" x14ac:dyDescent="0.2"/>
    <row r="5748" outlineLevel="1" x14ac:dyDescent="0.2"/>
    <row r="5749" outlineLevel="1" x14ac:dyDescent="0.2"/>
    <row r="5750" outlineLevel="1" x14ac:dyDescent="0.2"/>
    <row r="5752" outlineLevel="1" x14ac:dyDescent="0.2"/>
    <row r="5753" outlineLevel="1" x14ac:dyDescent="0.2"/>
    <row r="5754" outlineLevel="1" x14ac:dyDescent="0.2"/>
    <row r="5755" outlineLevel="1" x14ac:dyDescent="0.2"/>
    <row r="5756" outlineLevel="1" x14ac:dyDescent="0.2"/>
    <row r="5758" outlineLevel="1" x14ac:dyDescent="0.2"/>
    <row r="5759" outlineLevel="1" x14ac:dyDescent="0.2"/>
    <row r="5760" outlineLevel="1" x14ac:dyDescent="0.2"/>
    <row r="5762" outlineLevel="1" x14ac:dyDescent="0.2"/>
    <row r="5763" outlineLevel="1" x14ac:dyDescent="0.2"/>
    <row r="5764" outlineLevel="1" x14ac:dyDescent="0.2"/>
    <row r="5766" outlineLevel="1" x14ac:dyDescent="0.2"/>
    <row r="5767" outlineLevel="1" x14ac:dyDescent="0.2"/>
    <row r="5768" outlineLevel="1" x14ac:dyDescent="0.2"/>
    <row r="5770" outlineLevel="1" x14ac:dyDescent="0.2"/>
    <row r="5771" outlineLevel="1" x14ac:dyDescent="0.2"/>
    <row r="5772" outlineLevel="1" x14ac:dyDescent="0.2"/>
    <row r="5774" outlineLevel="1" x14ac:dyDescent="0.2"/>
    <row r="5775" outlineLevel="1" x14ac:dyDescent="0.2"/>
    <row r="5776" outlineLevel="1" x14ac:dyDescent="0.2"/>
    <row r="5778" outlineLevel="1" x14ac:dyDescent="0.2"/>
    <row r="5779" outlineLevel="1" x14ac:dyDescent="0.2"/>
    <row r="5780" outlineLevel="1" x14ac:dyDescent="0.2"/>
    <row r="5782" outlineLevel="1" x14ac:dyDescent="0.2"/>
    <row r="5783" outlineLevel="1" x14ac:dyDescent="0.2"/>
    <row r="5784" outlineLevel="1" x14ac:dyDescent="0.2"/>
    <row r="5786" outlineLevel="1" x14ac:dyDescent="0.2"/>
    <row r="5787" outlineLevel="1" x14ac:dyDescent="0.2"/>
    <row r="5788" outlineLevel="1" x14ac:dyDescent="0.2"/>
    <row r="5790" outlineLevel="1" x14ac:dyDescent="0.2"/>
    <row r="5791" outlineLevel="1" x14ac:dyDescent="0.2"/>
    <row r="5792" outlineLevel="1" x14ac:dyDescent="0.2"/>
    <row r="5794" outlineLevel="1" x14ac:dyDescent="0.2"/>
    <row r="5795" outlineLevel="1" x14ac:dyDescent="0.2"/>
    <row r="5796" outlineLevel="1" x14ac:dyDescent="0.2"/>
    <row r="5798" outlineLevel="1" x14ac:dyDescent="0.2"/>
    <row r="5799" outlineLevel="1" x14ac:dyDescent="0.2"/>
    <row r="5800" outlineLevel="1" x14ac:dyDescent="0.2"/>
    <row r="5802" outlineLevel="1" x14ac:dyDescent="0.2"/>
    <row r="5803" outlineLevel="1" x14ac:dyDescent="0.2"/>
    <row r="5804" outlineLevel="1" x14ac:dyDescent="0.2"/>
    <row r="5806" outlineLevel="1" x14ac:dyDescent="0.2"/>
    <row r="5807" outlineLevel="1" x14ac:dyDescent="0.2"/>
    <row r="5808" outlineLevel="1" x14ac:dyDescent="0.2"/>
    <row r="5810" outlineLevel="1" x14ac:dyDescent="0.2"/>
    <row r="5811" outlineLevel="1" x14ac:dyDescent="0.2"/>
    <row r="5812" outlineLevel="1" x14ac:dyDescent="0.2"/>
    <row r="5814" outlineLevel="1" x14ac:dyDescent="0.2"/>
    <row r="5815" outlineLevel="1" x14ac:dyDescent="0.2"/>
    <row r="5816" outlineLevel="1" x14ac:dyDescent="0.2"/>
    <row r="5818" outlineLevel="1" x14ac:dyDescent="0.2"/>
    <row r="5819" outlineLevel="1" x14ac:dyDescent="0.2"/>
    <row r="5820" outlineLevel="1" x14ac:dyDescent="0.2"/>
    <row r="5822" outlineLevel="1" x14ac:dyDescent="0.2"/>
    <row r="5823" outlineLevel="1" x14ac:dyDescent="0.2"/>
    <row r="5824" outlineLevel="1" x14ac:dyDescent="0.2"/>
    <row r="5826" outlineLevel="1" x14ac:dyDescent="0.2"/>
    <row r="5827" outlineLevel="1" x14ac:dyDescent="0.2"/>
    <row r="5828" outlineLevel="1" x14ac:dyDescent="0.2"/>
    <row r="5830" outlineLevel="1" x14ac:dyDescent="0.2"/>
    <row r="5831" outlineLevel="1" x14ac:dyDescent="0.2"/>
    <row r="5833" outlineLevel="1" x14ac:dyDescent="0.2"/>
    <row r="5834" outlineLevel="1" x14ac:dyDescent="0.2"/>
    <row r="5836" outlineLevel="1" x14ac:dyDescent="0.2"/>
    <row r="5837" outlineLevel="1" x14ac:dyDescent="0.2"/>
    <row r="5839" outlineLevel="1" x14ac:dyDescent="0.2"/>
    <row r="5840" outlineLevel="1" x14ac:dyDescent="0.2"/>
    <row r="5841" outlineLevel="1" x14ac:dyDescent="0.2"/>
    <row r="5843" outlineLevel="1" x14ac:dyDescent="0.2"/>
    <row r="5844" outlineLevel="1" x14ac:dyDescent="0.2"/>
    <row r="5845" outlineLevel="1" x14ac:dyDescent="0.2"/>
    <row r="5847" outlineLevel="1" x14ac:dyDescent="0.2"/>
    <row r="5848" outlineLevel="1" x14ac:dyDescent="0.2"/>
    <row r="5849" outlineLevel="1" x14ac:dyDescent="0.2"/>
    <row r="5851" outlineLevel="1" x14ac:dyDescent="0.2"/>
    <row r="5852" outlineLevel="1" x14ac:dyDescent="0.2"/>
    <row r="5853" outlineLevel="1" x14ac:dyDescent="0.2"/>
    <row r="5855" outlineLevel="1" x14ac:dyDescent="0.2"/>
    <row r="5856" outlineLevel="1" x14ac:dyDescent="0.2"/>
    <row r="5857" outlineLevel="1" x14ac:dyDescent="0.2"/>
    <row r="5859" outlineLevel="1" x14ac:dyDescent="0.2"/>
    <row r="5860" outlineLevel="1" x14ac:dyDescent="0.2"/>
    <row r="5861" outlineLevel="1" x14ac:dyDescent="0.2"/>
    <row r="5863" outlineLevel="1" x14ac:dyDescent="0.2"/>
    <row r="5864" outlineLevel="1" x14ac:dyDescent="0.2"/>
    <row r="5865" outlineLevel="1" x14ac:dyDescent="0.2"/>
    <row r="5867" outlineLevel="1" x14ac:dyDescent="0.2"/>
    <row r="5868" outlineLevel="1" x14ac:dyDescent="0.2"/>
    <row r="5869" outlineLevel="1" x14ac:dyDescent="0.2"/>
    <row r="5871" outlineLevel="1" x14ac:dyDescent="0.2"/>
    <row r="5872" outlineLevel="1" x14ac:dyDescent="0.2"/>
    <row r="5873" outlineLevel="1" x14ac:dyDescent="0.2"/>
    <row r="5875" outlineLevel="1" x14ac:dyDescent="0.2"/>
    <row r="5876" outlineLevel="1" x14ac:dyDescent="0.2"/>
    <row r="5877" outlineLevel="1" x14ac:dyDescent="0.2"/>
    <row r="5879" outlineLevel="1" x14ac:dyDescent="0.2"/>
    <row r="5880" outlineLevel="1" x14ac:dyDescent="0.2"/>
    <row r="5881" outlineLevel="1" x14ac:dyDescent="0.2"/>
    <row r="5883" outlineLevel="1" x14ac:dyDescent="0.2"/>
    <row r="5884" outlineLevel="1" x14ac:dyDescent="0.2"/>
    <row r="5885" outlineLevel="1" x14ac:dyDescent="0.2"/>
    <row r="5887" outlineLevel="1" x14ac:dyDescent="0.2"/>
    <row r="5888" outlineLevel="1" x14ac:dyDescent="0.2"/>
    <row r="5889" outlineLevel="1" x14ac:dyDescent="0.2"/>
    <row r="5891" outlineLevel="1" x14ac:dyDescent="0.2"/>
    <row r="5892" outlineLevel="1" x14ac:dyDescent="0.2"/>
    <row r="5893" outlineLevel="1" x14ac:dyDescent="0.2"/>
    <row r="5895" outlineLevel="1" x14ac:dyDescent="0.2"/>
    <row r="5896" outlineLevel="1" x14ac:dyDescent="0.2"/>
    <row r="5897" outlineLevel="1" x14ac:dyDescent="0.2"/>
    <row r="5899" outlineLevel="1" x14ac:dyDescent="0.2"/>
    <row r="5900" outlineLevel="1" x14ac:dyDescent="0.2"/>
    <row r="5901" outlineLevel="1" x14ac:dyDescent="0.2"/>
    <row r="5903" outlineLevel="1" x14ac:dyDescent="0.2"/>
    <row r="5904" outlineLevel="1" x14ac:dyDescent="0.2"/>
    <row r="5905" outlineLevel="1" x14ac:dyDescent="0.2"/>
    <row r="5907" outlineLevel="1" x14ac:dyDescent="0.2"/>
    <row r="5908" outlineLevel="1" x14ac:dyDescent="0.2"/>
    <row r="5909" outlineLevel="1" x14ac:dyDescent="0.2"/>
    <row r="5911" outlineLevel="1" x14ac:dyDescent="0.2"/>
    <row r="5912" outlineLevel="1" x14ac:dyDescent="0.2"/>
    <row r="5913" outlineLevel="1" x14ac:dyDescent="0.2"/>
    <row r="5915" outlineLevel="1" x14ac:dyDescent="0.2"/>
    <row r="5916" outlineLevel="1" x14ac:dyDescent="0.2"/>
    <row r="5917" outlineLevel="1" x14ac:dyDescent="0.2"/>
    <row r="5919" outlineLevel="1" x14ac:dyDescent="0.2"/>
    <row r="5920" outlineLevel="1" x14ac:dyDescent="0.2"/>
    <row r="5921" outlineLevel="1" x14ac:dyDescent="0.2"/>
    <row r="5923" outlineLevel="1" x14ac:dyDescent="0.2"/>
    <row r="5924" outlineLevel="1" x14ac:dyDescent="0.2"/>
    <row r="5925" outlineLevel="1" x14ac:dyDescent="0.2"/>
    <row r="5927" outlineLevel="1" x14ac:dyDescent="0.2"/>
    <row r="5928" outlineLevel="1" x14ac:dyDescent="0.2"/>
    <row r="5929" outlineLevel="1" x14ac:dyDescent="0.2"/>
    <row r="5931" outlineLevel="1" x14ac:dyDescent="0.2"/>
    <row r="5932" outlineLevel="1" x14ac:dyDescent="0.2"/>
    <row r="5933" outlineLevel="1" x14ac:dyDescent="0.2"/>
    <row r="5935" outlineLevel="1" x14ac:dyDescent="0.2"/>
    <row r="5936" outlineLevel="1" x14ac:dyDescent="0.2"/>
    <row r="5937" outlineLevel="1" x14ac:dyDescent="0.2"/>
    <row r="5939" outlineLevel="1" x14ac:dyDescent="0.2"/>
    <row r="5940" outlineLevel="1" x14ac:dyDescent="0.2"/>
    <row r="5941" outlineLevel="1" x14ac:dyDescent="0.2"/>
    <row r="5942" outlineLevel="1" x14ac:dyDescent="0.2"/>
    <row r="5944" outlineLevel="1" x14ac:dyDescent="0.2"/>
    <row r="5945" outlineLevel="1" x14ac:dyDescent="0.2"/>
    <row r="5946" outlineLevel="1" x14ac:dyDescent="0.2"/>
    <row r="5947" outlineLevel="1" x14ac:dyDescent="0.2"/>
    <row r="5949" outlineLevel="1" x14ac:dyDescent="0.2"/>
    <row r="5950" outlineLevel="1" x14ac:dyDescent="0.2"/>
    <row r="5952" outlineLevel="1" x14ac:dyDescent="0.2"/>
    <row r="5953" outlineLevel="1" x14ac:dyDescent="0.2"/>
    <row r="5955" outlineLevel="1" x14ac:dyDescent="0.2"/>
    <row r="5956" outlineLevel="1" x14ac:dyDescent="0.2"/>
    <row r="5957" outlineLevel="1" x14ac:dyDescent="0.2"/>
    <row r="5959" outlineLevel="1" x14ac:dyDescent="0.2"/>
    <row r="5960" outlineLevel="1" x14ac:dyDescent="0.2"/>
    <row r="5961" outlineLevel="1" x14ac:dyDescent="0.2"/>
    <row r="5963" outlineLevel="1" x14ac:dyDescent="0.2"/>
    <row r="5964" outlineLevel="1" x14ac:dyDescent="0.2"/>
    <row r="5965" outlineLevel="1" x14ac:dyDescent="0.2"/>
    <row r="5967" outlineLevel="1" x14ac:dyDescent="0.2"/>
    <row r="5968" outlineLevel="1" x14ac:dyDescent="0.2"/>
    <row r="5970" outlineLevel="1" x14ac:dyDescent="0.2"/>
    <row r="5971" outlineLevel="1" x14ac:dyDescent="0.2"/>
    <row r="5972" outlineLevel="1" x14ac:dyDescent="0.2"/>
    <row r="5974" outlineLevel="1" x14ac:dyDescent="0.2"/>
    <row r="5975" outlineLevel="1" x14ac:dyDescent="0.2"/>
    <row r="5976" outlineLevel="1" x14ac:dyDescent="0.2"/>
    <row r="5978" outlineLevel="1" x14ac:dyDescent="0.2"/>
    <row r="5979" outlineLevel="1" x14ac:dyDescent="0.2"/>
    <row r="5980" outlineLevel="1" x14ac:dyDescent="0.2"/>
    <row r="5982" outlineLevel="1" x14ac:dyDescent="0.2"/>
    <row r="5983" outlineLevel="1" x14ac:dyDescent="0.2"/>
    <row r="5984" outlineLevel="1" x14ac:dyDescent="0.2"/>
    <row r="5986" outlineLevel="1" x14ac:dyDescent="0.2"/>
    <row r="5987" outlineLevel="1" x14ac:dyDescent="0.2"/>
    <row r="5988" outlineLevel="1" x14ac:dyDescent="0.2"/>
    <row r="5990" outlineLevel="1" x14ac:dyDescent="0.2"/>
    <row r="5991" outlineLevel="1" x14ac:dyDescent="0.2"/>
    <row r="5992" outlineLevel="1" x14ac:dyDescent="0.2"/>
    <row r="5994" outlineLevel="1" x14ac:dyDescent="0.2"/>
    <row r="5995" outlineLevel="1" x14ac:dyDescent="0.2"/>
    <row r="5996" outlineLevel="1" x14ac:dyDescent="0.2"/>
    <row r="5998" outlineLevel="1" x14ac:dyDescent="0.2"/>
    <row r="5999" outlineLevel="1" x14ac:dyDescent="0.2"/>
    <row r="6000" outlineLevel="1" x14ac:dyDescent="0.2"/>
    <row r="6002" outlineLevel="1" x14ac:dyDescent="0.2"/>
    <row r="6003" outlineLevel="1" x14ac:dyDescent="0.2"/>
    <row r="6004" outlineLevel="1" x14ac:dyDescent="0.2"/>
    <row r="6006" outlineLevel="1" x14ac:dyDescent="0.2"/>
    <row r="6007" outlineLevel="1" x14ac:dyDescent="0.2"/>
    <row r="6008" outlineLevel="1" x14ac:dyDescent="0.2"/>
    <row r="6010" outlineLevel="1" x14ac:dyDescent="0.2"/>
    <row r="6011" outlineLevel="1" x14ac:dyDescent="0.2"/>
    <row r="6012" outlineLevel="1" x14ac:dyDescent="0.2"/>
    <row r="6014" outlineLevel="1" x14ac:dyDescent="0.2"/>
    <row r="6015" outlineLevel="1" x14ac:dyDescent="0.2"/>
    <row r="6016" outlineLevel="1" x14ac:dyDescent="0.2"/>
    <row r="6018" outlineLevel="1" x14ac:dyDescent="0.2"/>
    <row r="6019" outlineLevel="1" x14ac:dyDescent="0.2"/>
    <row r="6021" outlineLevel="1" x14ac:dyDescent="0.2"/>
    <row r="6022" outlineLevel="1" x14ac:dyDescent="0.2"/>
    <row r="6024" outlineLevel="1" x14ac:dyDescent="0.2"/>
    <row r="6025" outlineLevel="1" x14ac:dyDescent="0.2"/>
    <row r="6026" outlineLevel="1" x14ac:dyDescent="0.2"/>
    <row r="6028" outlineLevel="1" x14ac:dyDescent="0.2"/>
    <row r="6029" outlineLevel="1" x14ac:dyDescent="0.2"/>
    <row r="6030" outlineLevel="1" x14ac:dyDescent="0.2"/>
    <row r="6031" outlineLevel="1" x14ac:dyDescent="0.2"/>
    <row r="6033" outlineLevel="1" x14ac:dyDescent="0.2"/>
    <row r="6034" outlineLevel="1" x14ac:dyDescent="0.2"/>
    <row r="6035" outlineLevel="1" x14ac:dyDescent="0.2"/>
    <row r="6037" outlineLevel="1" x14ac:dyDescent="0.2"/>
    <row r="6038" outlineLevel="1" x14ac:dyDescent="0.2"/>
    <row r="6039" outlineLevel="1" x14ac:dyDescent="0.2"/>
    <row r="6041" outlineLevel="1" x14ac:dyDescent="0.2"/>
    <row r="6042" outlineLevel="1" x14ac:dyDescent="0.2"/>
    <row r="6043" outlineLevel="1" x14ac:dyDescent="0.2"/>
    <row r="6045" outlineLevel="1" x14ac:dyDescent="0.2"/>
    <row r="6046" outlineLevel="1" x14ac:dyDescent="0.2"/>
    <row r="6047" outlineLevel="1" x14ac:dyDescent="0.2"/>
    <row r="6049" outlineLevel="1" x14ac:dyDescent="0.2"/>
    <row r="6050" outlineLevel="1" x14ac:dyDescent="0.2"/>
    <row r="6051" outlineLevel="1" x14ac:dyDescent="0.2"/>
    <row r="6053" outlineLevel="1" x14ac:dyDescent="0.2"/>
    <row r="6054" outlineLevel="1" x14ac:dyDescent="0.2"/>
    <row r="6055" outlineLevel="1" x14ac:dyDescent="0.2"/>
    <row r="6057" outlineLevel="1" x14ac:dyDescent="0.2"/>
    <row r="6058" outlineLevel="1" x14ac:dyDescent="0.2"/>
    <row r="6059" outlineLevel="1" x14ac:dyDescent="0.2"/>
    <row r="6061" outlineLevel="1" x14ac:dyDescent="0.2"/>
    <row r="6062" outlineLevel="1" x14ac:dyDescent="0.2"/>
    <row r="6063" outlineLevel="1" x14ac:dyDescent="0.2"/>
    <row r="6065" outlineLevel="1" x14ac:dyDescent="0.2"/>
    <row r="6066" outlineLevel="1" x14ac:dyDescent="0.2"/>
    <row r="6067" outlineLevel="1" x14ac:dyDescent="0.2"/>
    <row r="6069" outlineLevel="1" x14ac:dyDescent="0.2"/>
    <row r="6070" outlineLevel="1" x14ac:dyDescent="0.2"/>
    <row r="6071" outlineLevel="1" x14ac:dyDescent="0.2"/>
    <row r="6073" outlineLevel="1" x14ac:dyDescent="0.2"/>
    <row r="6074" outlineLevel="1" x14ac:dyDescent="0.2"/>
    <row r="6075" outlineLevel="1" x14ac:dyDescent="0.2"/>
    <row r="6077" outlineLevel="1" x14ac:dyDescent="0.2"/>
    <row r="6078" outlineLevel="1" x14ac:dyDescent="0.2"/>
    <row r="6079" outlineLevel="1" x14ac:dyDescent="0.2"/>
    <row r="6081" outlineLevel="1" x14ac:dyDescent="0.2"/>
    <row r="6082" outlineLevel="1" x14ac:dyDescent="0.2"/>
    <row r="6083" outlineLevel="1" x14ac:dyDescent="0.2"/>
    <row r="6085" outlineLevel="1" x14ac:dyDescent="0.2"/>
    <row r="6086" outlineLevel="1" x14ac:dyDescent="0.2"/>
    <row r="6087" outlineLevel="1" x14ac:dyDescent="0.2"/>
    <row r="6089" outlineLevel="1" x14ac:dyDescent="0.2"/>
    <row r="6090" outlineLevel="1" x14ac:dyDescent="0.2"/>
    <row r="6091" outlineLevel="1" x14ac:dyDescent="0.2"/>
    <row r="6093" outlineLevel="1" x14ac:dyDescent="0.2"/>
    <row r="6094" outlineLevel="1" x14ac:dyDescent="0.2"/>
    <row r="6095" outlineLevel="1" x14ac:dyDescent="0.2"/>
    <row r="6097" outlineLevel="1" x14ac:dyDescent="0.2"/>
    <row r="6098" outlineLevel="1" x14ac:dyDescent="0.2"/>
    <row r="6099" outlineLevel="1" x14ac:dyDescent="0.2"/>
    <row r="6101" outlineLevel="1" x14ac:dyDescent="0.2"/>
    <row r="6102" outlineLevel="1" x14ac:dyDescent="0.2"/>
    <row r="6103" outlineLevel="1" x14ac:dyDescent="0.2"/>
    <row r="6105" outlineLevel="1" x14ac:dyDescent="0.2"/>
    <row r="6106" outlineLevel="1" x14ac:dyDescent="0.2"/>
    <row r="6107" outlineLevel="1" x14ac:dyDescent="0.2"/>
    <row r="6108" outlineLevel="1" x14ac:dyDescent="0.2"/>
    <row r="6109" outlineLevel="1" x14ac:dyDescent="0.2"/>
    <row r="6110" outlineLevel="1" x14ac:dyDescent="0.2"/>
    <row r="6111" outlineLevel="1" x14ac:dyDescent="0.2"/>
    <row r="6113" outlineLevel="1" x14ac:dyDescent="0.2"/>
    <row r="6114" outlineLevel="1" x14ac:dyDescent="0.2"/>
    <row r="6115" outlineLevel="1" x14ac:dyDescent="0.2"/>
    <row r="6116" outlineLevel="1" x14ac:dyDescent="0.2"/>
    <row r="6117" outlineLevel="1" x14ac:dyDescent="0.2"/>
    <row r="6118" outlineLevel="1" x14ac:dyDescent="0.2"/>
    <row r="6119" outlineLevel="1" x14ac:dyDescent="0.2"/>
    <row r="6121" outlineLevel="1" x14ac:dyDescent="0.2"/>
    <row r="6122" outlineLevel="1" x14ac:dyDescent="0.2"/>
    <row r="6123" outlineLevel="1" x14ac:dyDescent="0.2"/>
    <row r="6124" outlineLevel="1" x14ac:dyDescent="0.2"/>
    <row r="6126" outlineLevel="1" x14ac:dyDescent="0.2"/>
    <row r="6127" outlineLevel="1" x14ac:dyDescent="0.2"/>
    <row r="6128" outlineLevel="1" x14ac:dyDescent="0.2"/>
    <row r="6129" outlineLevel="1" x14ac:dyDescent="0.2"/>
    <row r="6131" outlineLevel="1" x14ac:dyDescent="0.2"/>
    <row r="6132" outlineLevel="1" x14ac:dyDescent="0.2"/>
    <row r="6133" outlineLevel="1" x14ac:dyDescent="0.2"/>
    <row r="6134" outlineLevel="1" x14ac:dyDescent="0.2"/>
    <row r="6136" outlineLevel="1" x14ac:dyDescent="0.2"/>
    <row r="6137" outlineLevel="1" x14ac:dyDescent="0.2"/>
    <row r="6138" outlineLevel="1" x14ac:dyDescent="0.2"/>
    <row r="6139" outlineLevel="1" x14ac:dyDescent="0.2"/>
    <row r="6141" outlineLevel="1" x14ac:dyDescent="0.2"/>
    <row r="6142" outlineLevel="1" x14ac:dyDescent="0.2"/>
    <row r="6143" outlineLevel="1" x14ac:dyDescent="0.2"/>
    <row r="6145" outlineLevel="1" x14ac:dyDescent="0.2"/>
    <row r="6146" outlineLevel="1" x14ac:dyDescent="0.2"/>
    <row r="6147" outlineLevel="1" x14ac:dyDescent="0.2"/>
    <row r="6149" outlineLevel="1" x14ac:dyDescent="0.2"/>
    <row r="6150" outlineLevel="1" x14ac:dyDescent="0.2"/>
    <row r="6151" outlineLevel="1" x14ac:dyDescent="0.2"/>
    <row r="6153" outlineLevel="1" x14ac:dyDescent="0.2"/>
    <row r="6154" outlineLevel="1" x14ac:dyDescent="0.2"/>
    <row r="6155" outlineLevel="1" x14ac:dyDescent="0.2"/>
    <row r="6157" outlineLevel="1" x14ac:dyDescent="0.2"/>
    <row r="6158" outlineLevel="1" x14ac:dyDescent="0.2"/>
    <row r="6159" outlineLevel="1" x14ac:dyDescent="0.2"/>
    <row r="6161" outlineLevel="1" x14ac:dyDescent="0.2"/>
    <row r="6162" outlineLevel="1" x14ac:dyDescent="0.2"/>
    <row r="6163" outlineLevel="1" x14ac:dyDescent="0.2"/>
    <row r="6165" outlineLevel="1" x14ac:dyDescent="0.2"/>
    <row r="6166" outlineLevel="1" x14ac:dyDescent="0.2"/>
    <row r="6167" outlineLevel="1" x14ac:dyDescent="0.2"/>
    <row r="6169" outlineLevel="1" x14ac:dyDescent="0.2"/>
    <row r="6170" outlineLevel="1" x14ac:dyDescent="0.2"/>
    <row r="6171" outlineLevel="1" x14ac:dyDescent="0.2"/>
    <row r="6173" outlineLevel="1" x14ac:dyDescent="0.2"/>
    <row r="6174" outlineLevel="1" x14ac:dyDescent="0.2"/>
    <row r="6175" outlineLevel="1" x14ac:dyDescent="0.2"/>
    <row r="6177" outlineLevel="1" x14ac:dyDescent="0.2"/>
    <row r="6178" outlineLevel="1" x14ac:dyDescent="0.2"/>
    <row r="6179" outlineLevel="1" x14ac:dyDescent="0.2"/>
    <row r="6181" outlineLevel="1" x14ac:dyDescent="0.2"/>
    <row r="6182" outlineLevel="1" x14ac:dyDescent="0.2"/>
    <row r="6183" outlineLevel="1" x14ac:dyDescent="0.2"/>
    <row r="6185" outlineLevel="1" x14ac:dyDescent="0.2"/>
    <row r="6186" outlineLevel="1" x14ac:dyDescent="0.2"/>
    <row r="6187" outlineLevel="1" x14ac:dyDescent="0.2"/>
    <row r="6189" outlineLevel="1" x14ac:dyDescent="0.2"/>
    <row r="6190" outlineLevel="1" x14ac:dyDescent="0.2"/>
    <row r="6191" outlineLevel="1" x14ac:dyDescent="0.2"/>
    <row r="6193" outlineLevel="1" x14ac:dyDescent="0.2"/>
    <row r="6194" outlineLevel="1" x14ac:dyDescent="0.2"/>
    <row r="6195" outlineLevel="1" x14ac:dyDescent="0.2"/>
    <row r="6196" outlineLevel="1" x14ac:dyDescent="0.2"/>
    <row r="6198" outlineLevel="1" x14ac:dyDescent="0.2"/>
    <row r="6199" outlineLevel="1" x14ac:dyDescent="0.2"/>
    <row r="6200" outlineLevel="1" x14ac:dyDescent="0.2"/>
    <row r="6201" outlineLevel="1" x14ac:dyDescent="0.2"/>
    <row r="6203" outlineLevel="1" x14ac:dyDescent="0.2"/>
    <row r="6204" outlineLevel="1" x14ac:dyDescent="0.2"/>
    <row r="6205" outlineLevel="1" x14ac:dyDescent="0.2"/>
    <row r="6207" outlineLevel="1" x14ac:dyDescent="0.2"/>
    <row r="6208" outlineLevel="1" x14ac:dyDescent="0.2"/>
    <row r="6209" outlineLevel="1" x14ac:dyDescent="0.2"/>
    <row r="6211" outlineLevel="1" x14ac:dyDescent="0.2"/>
    <row r="6212" outlineLevel="1" x14ac:dyDescent="0.2"/>
    <row r="6213" outlineLevel="1" x14ac:dyDescent="0.2"/>
    <row r="6215" outlineLevel="1" x14ac:dyDescent="0.2"/>
    <row r="6216" outlineLevel="1" x14ac:dyDescent="0.2"/>
    <row r="6217" outlineLevel="1" x14ac:dyDescent="0.2"/>
    <row r="6219" outlineLevel="1" x14ac:dyDescent="0.2"/>
    <row r="6220" outlineLevel="1" x14ac:dyDescent="0.2"/>
    <row r="6221" outlineLevel="1" x14ac:dyDescent="0.2"/>
    <row r="6223" outlineLevel="1" x14ac:dyDescent="0.2"/>
    <row r="6224" outlineLevel="1" x14ac:dyDescent="0.2"/>
    <row r="6225" outlineLevel="1" x14ac:dyDescent="0.2"/>
    <row r="6227" outlineLevel="1" x14ac:dyDescent="0.2"/>
    <row r="6228" outlineLevel="1" x14ac:dyDescent="0.2"/>
    <row r="6229" outlineLevel="1" x14ac:dyDescent="0.2"/>
    <row r="6231" outlineLevel="1" x14ac:dyDescent="0.2"/>
    <row r="6232" outlineLevel="1" x14ac:dyDescent="0.2"/>
    <row r="6233" outlineLevel="1" x14ac:dyDescent="0.2"/>
    <row r="6235" outlineLevel="1" x14ac:dyDescent="0.2"/>
    <row r="6236" outlineLevel="1" x14ac:dyDescent="0.2"/>
    <row r="6237" outlineLevel="1" x14ac:dyDescent="0.2"/>
    <row r="6239" outlineLevel="1" x14ac:dyDescent="0.2"/>
    <row r="6240" outlineLevel="1" x14ac:dyDescent="0.2"/>
    <row r="6241" outlineLevel="1" x14ac:dyDescent="0.2"/>
    <row r="6243" outlineLevel="1" x14ac:dyDescent="0.2"/>
    <row r="6244" outlineLevel="1" x14ac:dyDescent="0.2"/>
    <row r="6245" outlineLevel="1" x14ac:dyDescent="0.2"/>
    <row r="6247" outlineLevel="1" x14ac:dyDescent="0.2"/>
    <row r="6248" outlineLevel="1" x14ac:dyDescent="0.2"/>
    <row r="6249" outlineLevel="1" x14ac:dyDescent="0.2"/>
    <row r="6251" outlineLevel="1" x14ac:dyDescent="0.2"/>
    <row r="6252" outlineLevel="1" x14ac:dyDescent="0.2"/>
    <row r="6253" outlineLevel="1" x14ac:dyDescent="0.2"/>
    <row r="6255" outlineLevel="1" x14ac:dyDescent="0.2"/>
    <row r="6256" outlineLevel="1" x14ac:dyDescent="0.2"/>
    <row r="6257" outlineLevel="1" x14ac:dyDescent="0.2"/>
    <row r="6259" outlineLevel="1" x14ac:dyDescent="0.2"/>
    <row r="6260" outlineLevel="1" x14ac:dyDescent="0.2"/>
    <row r="6261" outlineLevel="1" x14ac:dyDescent="0.2"/>
    <row r="6263" outlineLevel="1" x14ac:dyDescent="0.2"/>
    <row r="6264" outlineLevel="1" x14ac:dyDescent="0.2"/>
    <row r="6265" outlineLevel="1" x14ac:dyDescent="0.2"/>
    <row r="6267" outlineLevel="1" x14ac:dyDescent="0.2"/>
    <row r="6268" outlineLevel="1" x14ac:dyDescent="0.2"/>
    <row r="6269" outlineLevel="1" x14ac:dyDescent="0.2"/>
    <row r="6271" outlineLevel="1" x14ac:dyDescent="0.2"/>
    <row r="6272" outlineLevel="1" x14ac:dyDescent="0.2"/>
    <row r="6273" outlineLevel="1" x14ac:dyDescent="0.2"/>
    <row r="6275" outlineLevel="1" x14ac:dyDescent="0.2"/>
    <row r="6276" outlineLevel="1" x14ac:dyDescent="0.2"/>
    <row r="6277" outlineLevel="1" x14ac:dyDescent="0.2"/>
    <row r="6279" outlineLevel="1" x14ac:dyDescent="0.2"/>
    <row r="6280" outlineLevel="1" x14ac:dyDescent="0.2"/>
    <row r="6281" outlineLevel="1" x14ac:dyDescent="0.2"/>
    <row r="6283" outlineLevel="1" x14ac:dyDescent="0.2"/>
    <row r="6284" outlineLevel="1" x14ac:dyDescent="0.2"/>
    <row r="6285" outlineLevel="1" x14ac:dyDescent="0.2"/>
    <row r="6287" outlineLevel="1" x14ac:dyDescent="0.2"/>
    <row r="6288" outlineLevel="1" x14ac:dyDescent="0.2"/>
    <row r="6289" outlineLevel="1" x14ac:dyDescent="0.2"/>
    <row r="6291" outlineLevel="1" x14ac:dyDescent="0.2"/>
    <row r="6292" outlineLevel="1" x14ac:dyDescent="0.2"/>
    <row r="6293" outlineLevel="1" x14ac:dyDescent="0.2"/>
    <row r="6295" outlineLevel="1" x14ac:dyDescent="0.2"/>
    <row r="6296" outlineLevel="1" x14ac:dyDescent="0.2"/>
    <row r="6297" outlineLevel="1" x14ac:dyDescent="0.2"/>
    <row r="6299" outlineLevel="1" x14ac:dyDescent="0.2"/>
    <row r="6300" outlineLevel="1" x14ac:dyDescent="0.2"/>
    <row r="6301" outlineLevel="1" x14ac:dyDescent="0.2"/>
    <row r="6303" outlineLevel="1" x14ac:dyDescent="0.2"/>
    <row r="6304" outlineLevel="1" x14ac:dyDescent="0.2"/>
    <row r="6305" outlineLevel="1" x14ac:dyDescent="0.2"/>
    <row r="6307" outlineLevel="1" x14ac:dyDescent="0.2"/>
    <row r="6308" outlineLevel="1" x14ac:dyDescent="0.2"/>
    <row r="6309" outlineLevel="1" x14ac:dyDescent="0.2"/>
    <row r="6311" outlineLevel="1" x14ac:dyDescent="0.2"/>
    <row r="6312" outlineLevel="1" x14ac:dyDescent="0.2"/>
    <row r="6313" outlineLevel="1" x14ac:dyDescent="0.2"/>
    <row r="6315" outlineLevel="1" x14ac:dyDescent="0.2"/>
    <row r="6316" outlineLevel="1" x14ac:dyDescent="0.2"/>
    <row r="6317" outlineLevel="1" x14ac:dyDescent="0.2"/>
    <row r="6319" outlineLevel="1" x14ac:dyDescent="0.2"/>
    <row r="6320" outlineLevel="1" x14ac:dyDescent="0.2"/>
    <row r="6321" outlineLevel="1" x14ac:dyDescent="0.2"/>
    <row r="6323" outlineLevel="1" x14ac:dyDescent="0.2"/>
    <row r="6324" outlineLevel="1" x14ac:dyDescent="0.2"/>
    <row r="6325" outlineLevel="1" x14ac:dyDescent="0.2"/>
    <row r="6327" outlineLevel="1" x14ac:dyDescent="0.2"/>
    <row r="6328" outlineLevel="1" x14ac:dyDescent="0.2"/>
    <row r="6329" outlineLevel="1" x14ac:dyDescent="0.2"/>
    <row r="6331" outlineLevel="1" x14ac:dyDescent="0.2"/>
    <row r="6332" outlineLevel="1" x14ac:dyDescent="0.2"/>
    <row r="6334" outlineLevel="1" x14ac:dyDescent="0.2"/>
    <row r="6335" outlineLevel="1" x14ac:dyDescent="0.2"/>
    <row r="6337" outlineLevel="1" x14ac:dyDescent="0.2"/>
    <row r="6338" outlineLevel="1" x14ac:dyDescent="0.2"/>
    <row r="6340" outlineLevel="1" x14ac:dyDescent="0.2"/>
    <row r="6341" outlineLevel="1" x14ac:dyDescent="0.2"/>
    <row r="6343" outlineLevel="1" x14ac:dyDescent="0.2"/>
    <row r="6344" outlineLevel="1" x14ac:dyDescent="0.2"/>
    <row r="6346" outlineLevel="1" x14ac:dyDescent="0.2"/>
    <row r="6347" outlineLevel="1" x14ac:dyDescent="0.2"/>
    <row r="6349" outlineLevel="1" x14ac:dyDescent="0.2"/>
    <row r="6350" outlineLevel="1" x14ac:dyDescent="0.2"/>
    <row r="6351" outlineLevel="1" x14ac:dyDescent="0.2"/>
    <row r="6353" outlineLevel="1" x14ac:dyDescent="0.2"/>
    <row r="6354" outlineLevel="1" x14ac:dyDescent="0.2"/>
    <row r="6355" outlineLevel="1" x14ac:dyDescent="0.2"/>
    <row r="6357" outlineLevel="1" x14ac:dyDescent="0.2"/>
    <row r="6359" outlineLevel="1" x14ac:dyDescent="0.2"/>
    <row r="6361" outlineLevel="1" x14ac:dyDescent="0.2"/>
    <row r="6362" outlineLevel="1" x14ac:dyDescent="0.2"/>
    <row r="6363" outlineLevel="1" x14ac:dyDescent="0.2"/>
    <row r="6364" outlineLevel="1" x14ac:dyDescent="0.2"/>
    <row r="6366" outlineLevel="1" x14ac:dyDescent="0.2"/>
    <row r="6368" outlineLevel="1" x14ac:dyDescent="0.2"/>
    <row r="6370" outlineLevel="1" x14ac:dyDescent="0.2"/>
    <row r="6372" outlineLevel="1" x14ac:dyDescent="0.2"/>
    <row r="6374" outlineLevel="1" x14ac:dyDescent="0.2"/>
    <row r="6376" outlineLevel="1" x14ac:dyDescent="0.2"/>
    <row r="6378" outlineLevel="1" x14ac:dyDescent="0.2"/>
    <row r="6379" outlineLevel="1" x14ac:dyDescent="0.2"/>
    <row r="6380" outlineLevel="1" x14ac:dyDescent="0.2"/>
    <row r="6381" outlineLevel="1" x14ac:dyDescent="0.2"/>
    <row r="6383" outlineLevel="1" x14ac:dyDescent="0.2"/>
    <row r="6384" outlineLevel="1" x14ac:dyDescent="0.2"/>
    <row r="6385" outlineLevel="1" x14ac:dyDescent="0.2"/>
    <row r="6386" outlineLevel="1" x14ac:dyDescent="0.2"/>
    <row r="6388" outlineLevel="1" x14ac:dyDescent="0.2"/>
    <row r="6389" outlineLevel="1" x14ac:dyDescent="0.2"/>
    <row r="6390" outlineLevel="1" x14ac:dyDescent="0.2"/>
    <row r="6391" outlineLevel="1" x14ac:dyDescent="0.2"/>
    <row r="6393" outlineLevel="1" x14ac:dyDescent="0.2"/>
    <row r="6394" outlineLevel="1" x14ac:dyDescent="0.2"/>
    <row r="6395" outlineLevel="1" x14ac:dyDescent="0.2"/>
    <row r="6396" outlineLevel="1" x14ac:dyDescent="0.2"/>
    <row r="6397" outlineLevel="1" x14ac:dyDescent="0.2"/>
    <row r="6398" outlineLevel="1" x14ac:dyDescent="0.2"/>
    <row r="6399" outlineLevel="1" x14ac:dyDescent="0.2"/>
    <row r="6400" outlineLevel="1" x14ac:dyDescent="0.2"/>
    <row r="6401" outlineLevel="1" x14ac:dyDescent="0.2"/>
    <row r="6402" outlineLevel="1" x14ac:dyDescent="0.2"/>
    <row r="6403" outlineLevel="1" x14ac:dyDescent="0.2"/>
    <row r="6404" outlineLevel="1" x14ac:dyDescent="0.2"/>
    <row r="6405" outlineLevel="1" x14ac:dyDescent="0.2"/>
    <row r="6406" outlineLevel="1" x14ac:dyDescent="0.2"/>
    <row r="6407" outlineLevel="1" x14ac:dyDescent="0.2"/>
    <row r="6408" outlineLevel="1" x14ac:dyDescent="0.2"/>
    <row r="6409" outlineLevel="1" x14ac:dyDescent="0.2"/>
    <row r="6410" outlineLevel="1" x14ac:dyDescent="0.2"/>
    <row r="6412" outlineLevel="1" x14ac:dyDescent="0.2"/>
    <row r="6413" outlineLevel="1" x14ac:dyDescent="0.2"/>
    <row r="6414" outlineLevel="1" x14ac:dyDescent="0.2"/>
    <row r="6415" outlineLevel="1" x14ac:dyDescent="0.2"/>
    <row r="6416" outlineLevel="1" x14ac:dyDescent="0.2"/>
    <row r="6417" outlineLevel="1" x14ac:dyDescent="0.2"/>
    <row r="6418" outlineLevel="1" x14ac:dyDescent="0.2"/>
    <row r="6419" outlineLevel="1" x14ac:dyDescent="0.2"/>
    <row r="6420" outlineLevel="1" x14ac:dyDescent="0.2"/>
    <row r="6421" outlineLevel="1" x14ac:dyDescent="0.2"/>
    <row r="6422" outlineLevel="1" x14ac:dyDescent="0.2"/>
    <row r="6423" outlineLevel="1" x14ac:dyDescent="0.2"/>
    <row r="6424" outlineLevel="1" x14ac:dyDescent="0.2"/>
    <row r="6425" outlineLevel="1" x14ac:dyDescent="0.2"/>
    <row r="6426" outlineLevel="1" x14ac:dyDescent="0.2"/>
    <row r="6427" outlineLevel="1" x14ac:dyDescent="0.2"/>
    <row r="6428" outlineLevel="1" x14ac:dyDescent="0.2"/>
    <row r="6429" outlineLevel="1" x14ac:dyDescent="0.2"/>
    <row r="6431" outlineLevel="1" x14ac:dyDescent="0.2"/>
    <row r="6432" outlineLevel="1" x14ac:dyDescent="0.2"/>
    <row r="6434" outlineLevel="1" x14ac:dyDescent="0.2"/>
    <row r="6435" outlineLevel="1" x14ac:dyDescent="0.2"/>
    <row r="6436" outlineLevel="1" x14ac:dyDescent="0.2"/>
    <row r="6438" outlineLevel="1" x14ac:dyDescent="0.2"/>
    <row r="6439" outlineLevel="1" x14ac:dyDescent="0.2"/>
    <row r="6440" outlineLevel="1" x14ac:dyDescent="0.2"/>
    <row r="6441" outlineLevel="1" x14ac:dyDescent="0.2"/>
    <row r="6442" outlineLevel="1" x14ac:dyDescent="0.2"/>
    <row r="6443" outlineLevel="1" x14ac:dyDescent="0.2"/>
    <row r="6444" outlineLevel="1" x14ac:dyDescent="0.2"/>
    <row r="6445" outlineLevel="1" x14ac:dyDescent="0.2"/>
    <row r="6446" outlineLevel="1" x14ac:dyDescent="0.2"/>
    <row r="6447" outlineLevel="1" x14ac:dyDescent="0.2"/>
    <row r="6449" outlineLevel="1" x14ac:dyDescent="0.2"/>
    <row r="6450" outlineLevel="1" x14ac:dyDescent="0.2"/>
    <row r="6451" outlineLevel="1" x14ac:dyDescent="0.2"/>
    <row r="6452" outlineLevel="1" x14ac:dyDescent="0.2"/>
    <row r="6453" outlineLevel="1" x14ac:dyDescent="0.2"/>
    <row r="6454" outlineLevel="1" x14ac:dyDescent="0.2"/>
    <row r="6455" outlineLevel="1" x14ac:dyDescent="0.2"/>
    <row r="6456" outlineLevel="1" x14ac:dyDescent="0.2"/>
    <row r="6457" outlineLevel="1" x14ac:dyDescent="0.2"/>
    <row r="6458" outlineLevel="1" x14ac:dyDescent="0.2"/>
    <row r="6460" outlineLevel="1" x14ac:dyDescent="0.2"/>
    <row r="6461" outlineLevel="1" x14ac:dyDescent="0.2"/>
    <row r="6462" outlineLevel="1" x14ac:dyDescent="0.2"/>
    <row r="6463" outlineLevel="1" x14ac:dyDescent="0.2"/>
    <row r="6464" outlineLevel="1" x14ac:dyDescent="0.2"/>
    <row r="6465" outlineLevel="1" x14ac:dyDescent="0.2"/>
    <row r="6466" outlineLevel="1" x14ac:dyDescent="0.2"/>
    <row r="6467" outlineLevel="1" x14ac:dyDescent="0.2"/>
    <row r="6468" outlineLevel="1" x14ac:dyDescent="0.2"/>
    <row r="6469" outlineLevel="1" x14ac:dyDescent="0.2"/>
    <row r="6471" outlineLevel="1" x14ac:dyDescent="0.2"/>
    <row r="6472" outlineLevel="1" x14ac:dyDescent="0.2"/>
    <row r="6473" outlineLevel="1" x14ac:dyDescent="0.2"/>
    <row r="6474" outlineLevel="1" x14ac:dyDescent="0.2"/>
    <row r="6475" outlineLevel="1" x14ac:dyDescent="0.2"/>
    <row r="6476" outlineLevel="1" x14ac:dyDescent="0.2"/>
    <row r="6477" outlineLevel="1" x14ac:dyDescent="0.2"/>
    <row r="6478" outlineLevel="1" x14ac:dyDescent="0.2"/>
    <row r="6479" outlineLevel="1" x14ac:dyDescent="0.2"/>
    <row r="6480" outlineLevel="1" x14ac:dyDescent="0.2"/>
    <row r="6482" outlineLevel="1" x14ac:dyDescent="0.2"/>
    <row r="6483" outlineLevel="1" x14ac:dyDescent="0.2"/>
    <row r="6484" outlineLevel="1" x14ac:dyDescent="0.2"/>
    <row r="6485" outlineLevel="1" x14ac:dyDescent="0.2"/>
    <row r="6486" outlineLevel="1" x14ac:dyDescent="0.2"/>
    <row r="6487" outlineLevel="1" x14ac:dyDescent="0.2"/>
    <row r="6488" outlineLevel="1" x14ac:dyDescent="0.2"/>
    <row r="6489" outlineLevel="1" x14ac:dyDescent="0.2"/>
    <row r="6490" outlineLevel="1" x14ac:dyDescent="0.2"/>
    <row r="6491" outlineLevel="1" x14ac:dyDescent="0.2"/>
    <row r="6493" outlineLevel="1" x14ac:dyDescent="0.2"/>
    <row r="6495" outlineLevel="1" x14ac:dyDescent="0.2"/>
    <row r="6497" outlineLevel="1" x14ac:dyDescent="0.2"/>
    <row r="6499" outlineLevel="1" x14ac:dyDescent="0.2"/>
    <row r="6500" outlineLevel="1" x14ac:dyDescent="0.2"/>
    <row r="6501" outlineLevel="1" x14ac:dyDescent="0.2"/>
    <row r="6502" outlineLevel="1" x14ac:dyDescent="0.2"/>
    <row r="6504" outlineLevel="1" x14ac:dyDescent="0.2"/>
    <row r="6505" outlineLevel="1" x14ac:dyDescent="0.2"/>
    <row r="6506" outlineLevel="1" x14ac:dyDescent="0.2"/>
    <row r="6507" outlineLevel="1" x14ac:dyDescent="0.2"/>
    <row r="6509" outlineLevel="1" x14ac:dyDescent="0.2"/>
    <row r="6510" outlineLevel="1" x14ac:dyDescent="0.2"/>
    <row r="6511" outlineLevel="1" x14ac:dyDescent="0.2"/>
    <row r="6512" outlineLevel="1" x14ac:dyDescent="0.2"/>
    <row r="6514" outlineLevel="1" x14ac:dyDescent="0.2"/>
    <row r="6515" outlineLevel="1" x14ac:dyDescent="0.2"/>
    <row r="6516" outlineLevel="1" x14ac:dyDescent="0.2"/>
    <row r="6517" outlineLevel="1" x14ac:dyDescent="0.2"/>
    <row r="6519" outlineLevel="1" x14ac:dyDescent="0.2"/>
    <row r="6520" outlineLevel="1" x14ac:dyDescent="0.2"/>
    <row r="6521" outlineLevel="1" x14ac:dyDescent="0.2"/>
    <row r="6522" outlineLevel="1" x14ac:dyDescent="0.2"/>
    <row r="6523" outlineLevel="1" x14ac:dyDescent="0.2"/>
    <row r="6524" outlineLevel="1" x14ac:dyDescent="0.2"/>
    <row r="6526" outlineLevel="1" x14ac:dyDescent="0.2"/>
    <row r="6527" outlineLevel="1" x14ac:dyDescent="0.2"/>
    <row r="6528" outlineLevel="1" x14ac:dyDescent="0.2"/>
    <row r="6529" outlineLevel="1" x14ac:dyDescent="0.2"/>
    <row r="6530" outlineLevel="1" x14ac:dyDescent="0.2"/>
    <row r="6531" outlineLevel="1" x14ac:dyDescent="0.2"/>
    <row r="6533" outlineLevel="1" x14ac:dyDescent="0.2"/>
    <row r="6534" outlineLevel="1" x14ac:dyDescent="0.2"/>
    <row r="6535" outlineLevel="1" x14ac:dyDescent="0.2"/>
    <row r="6536" outlineLevel="1" x14ac:dyDescent="0.2"/>
    <row r="6537" outlineLevel="1" x14ac:dyDescent="0.2"/>
    <row r="6538" outlineLevel="1" x14ac:dyDescent="0.2"/>
    <row r="6540" outlineLevel="1" x14ac:dyDescent="0.2"/>
    <row r="6541" outlineLevel="1" x14ac:dyDescent="0.2"/>
    <row r="6542" outlineLevel="1" x14ac:dyDescent="0.2"/>
    <row r="6543" outlineLevel="1" x14ac:dyDescent="0.2"/>
    <row r="6544" outlineLevel="1" x14ac:dyDescent="0.2"/>
    <row r="6545" outlineLevel="1" x14ac:dyDescent="0.2"/>
    <row r="6547" outlineLevel="1" x14ac:dyDescent="0.2"/>
    <row r="6548" outlineLevel="1" x14ac:dyDescent="0.2"/>
    <row r="6549" outlineLevel="1" x14ac:dyDescent="0.2"/>
    <row r="6550" outlineLevel="1" x14ac:dyDescent="0.2"/>
    <row r="6552" outlineLevel="1" x14ac:dyDescent="0.2"/>
    <row r="6553" outlineLevel="1" x14ac:dyDescent="0.2"/>
    <row r="6554" outlineLevel="1" x14ac:dyDescent="0.2"/>
    <row r="6555" outlineLevel="1" x14ac:dyDescent="0.2"/>
    <row r="6557" outlineLevel="1" x14ac:dyDescent="0.2"/>
    <row r="6558" outlineLevel="1" x14ac:dyDescent="0.2"/>
    <row r="6559" outlineLevel="1" x14ac:dyDescent="0.2"/>
    <row r="6560" outlineLevel="1" x14ac:dyDescent="0.2"/>
    <row r="6562" outlineLevel="1" x14ac:dyDescent="0.2"/>
    <row r="6563" outlineLevel="1" x14ac:dyDescent="0.2"/>
    <row r="6564" outlineLevel="1" x14ac:dyDescent="0.2"/>
    <row r="6565" outlineLevel="1" x14ac:dyDescent="0.2"/>
    <row r="6567" outlineLevel="1" x14ac:dyDescent="0.2"/>
    <row r="6568" outlineLevel="1" x14ac:dyDescent="0.2"/>
    <row r="6569" outlineLevel="1" x14ac:dyDescent="0.2"/>
    <row r="6570" outlineLevel="1" x14ac:dyDescent="0.2"/>
    <row r="6572" outlineLevel="1" x14ac:dyDescent="0.2"/>
    <row r="6573" outlineLevel="1" x14ac:dyDescent="0.2"/>
    <row r="6574" outlineLevel="1" x14ac:dyDescent="0.2"/>
    <row r="6575" outlineLevel="1" x14ac:dyDescent="0.2"/>
    <row r="6577" outlineLevel="1" x14ac:dyDescent="0.2"/>
    <row r="6578" outlineLevel="1" x14ac:dyDescent="0.2"/>
    <row r="6579" outlineLevel="1" x14ac:dyDescent="0.2"/>
    <row r="6580" outlineLevel="1" x14ac:dyDescent="0.2"/>
    <row r="6582" outlineLevel="1" x14ac:dyDescent="0.2"/>
    <row r="6583" outlineLevel="1" x14ac:dyDescent="0.2"/>
    <row r="6584" outlineLevel="1" x14ac:dyDescent="0.2"/>
    <row r="6585" outlineLevel="1" x14ac:dyDescent="0.2"/>
    <row r="6587" outlineLevel="1" x14ac:dyDescent="0.2"/>
    <row r="6588" outlineLevel="1" x14ac:dyDescent="0.2"/>
    <row r="6589" outlineLevel="1" x14ac:dyDescent="0.2"/>
    <row r="6591" outlineLevel="1" x14ac:dyDescent="0.2"/>
    <row r="6592" outlineLevel="1" x14ac:dyDescent="0.2"/>
    <row r="6593" outlineLevel="1" x14ac:dyDescent="0.2"/>
    <row r="6595" outlineLevel="1" x14ac:dyDescent="0.2"/>
    <row r="6596" outlineLevel="1" x14ac:dyDescent="0.2"/>
    <row r="6597" outlineLevel="1" x14ac:dyDescent="0.2"/>
    <row r="6599" outlineLevel="1" x14ac:dyDescent="0.2"/>
    <row r="6600" outlineLevel="1" x14ac:dyDescent="0.2"/>
    <row r="6601" outlineLevel="1" x14ac:dyDescent="0.2"/>
    <row r="6603" outlineLevel="1" x14ac:dyDescent="0.2"/>
    <row r="6604" outlineLevel="1" x14ac:dyDescent="0.2"/>
    <row r="6605" outlineLevel="1" x14ac:dyDescent="0.2"/>
    <row r="6607" outlineLevel="1" x14ac:dyDescent="0.2"/>
    <row r="6608" outlineLevel="1" x14ac:dyDescent="0.2"/>
    <row r="6609" outlineLevel="1" x14ac:dyDescent="0.2"/>
    <row r="6611" outlineLevel="1" x14ac:dyDescent="0.2"/>
    <row r="6612" outlineLevel="1" x14ac:dyDescent="0.2"/>
    <row r="6613" outlineLevel="1" x14ac:dyDescent="0.2"/>
    <row r="6615" outlineLevel="1" x14ac:dyDescent="0.2"/>
    <row r="6616" outlineLevel="1" x14ac:dyDescent="0.2"/>
    <row r="6617" outlineLevel="1" x14ac:dyDescent="0.2"/>
    <row r="6619" outlineLevel="1" x14ac:dyDescent="0.2"/>
    <row r="6620" outlineLevel="1" x14ac:dyDescent="0.2"/>
    <row r="6621" outlineLevel="1" x14ac:dyDescent="0.2"/>
    <row r="6623" outlineLevel="1" x14ac:dyDescent="0.2"/>
    <row r="6624" outlineLevel="1" x14ac:dyDescent="0.2"/>
    <row r="6625" outlineLevel="1" x14ac:dyDescent="0.2"/>
    <row r="6627" outlineLevel="1" x14ac:dyDescent="0.2"/>
    <row r="6628" outlineLevel="1" x14ac:dyDescent="0.2"/>
    <row r="6629" outlineLevel="1" x14ac:dyDescent="0.2"/>
    <row r="6631" outlineLevel="1" x14ac:dyDescent="0.2"/>
    <row r="6632" outlineLevel="1" x14ac:dyDescent="0.2"/>
    <row r="6633" outlineLevel="1" x14ac:dyDescent="0.2"/>
    <row r="6635" outlineLevel="1" x14ac:dyDescent="0.2"/>
    <row r="6636" outlineLevel="1" x14ac:dyDescent="0.2"/>
    <row r="6637" outlineLevel="1" x14ac:dyDescent="0.2"/>
    <row r="6638" outlineLevel="1" x14ac:dyDescent="0.2"/>
    <row r="6640" outlineLevel="1" x14ac:dyDescent="0.2"/>
    <row r="6641" outlineLevel="1" x14ac:dyDescent="0.2"/>
    <row r="6642" outlineLevel="1" x14ac:dyDescent="0.2"/>
    <row r="6643" outlineLevel="1" x14ac:dyDescent="0.2"/>
    <row r="6645" outlineLevel="1" x14ac:dyDescent="0.2"/>
    <row r="6646" outlineLevel="1" x14ac:dyDescent="0.2"/>
    <row r="6647" outlineLevel="1" x14ac:dyDescent="0.2"/>
    <row r="6648" outlineLevel="1" x14ac:dyDescent="0.2"/>
    <row r="6650" outlineLevel="1" x14ac:dyDescent="0.2"/>
    <row r="6651" outlineLevel="1" x14ac:dyDescent="0.2"/>
    <row r="6652" outlineLevel="1" x14ac:dyDescent="0.2"/>
    <row r="6653" outlineLevel="1" x14ac:dyDescent="0.2"/>
    <row r="6655" outlineLevel="1" x14ac:dyDescent="0.2"/>
    <row r="6656" outlineLevel="1" x14ac:dyDescent="0.2"/>
    <row r="6657" outlineLevel="1" x14ac:dyDescent="0.2"/>
    <row r="6658" outlineLevel="1" x14ac:dyDescent="0.2"/>
    <row r="6660" outlineLevel="1" x14ac:dyDescent="0.2"/>
    <row r="6661" outlineLevel="1" x14ac:dyDescent="0.2"/>
    <row r="6662" outlineLevel="1" x14ac:dyDescent="0.2"/>
    <row r="6663" outlineLevel="1" x14ac:dyDescent="0.2"/>
    <row r="6665" outlineLevel="1" x14ac:dyDescent="0.2"/>
    <row r="6666" outlineLevel="1" x14ac:dyDescent="0.2"/>
    <row r="6667" outlineLevel="1" x14ac:dyDescent="0.2"/>
    <row r="6668" outlineLevel="1" x14ac:dyDescent="0.2"/>
    <row r="6670" outlineLevel="1" x14ac:dyDescent="0.2"/>
    <row r="6671" outlineLevel="1" x14ac:dyDescent="0.2"/>
    <row r="6672" outlineLevel="1" x14ac:dyDescent="0.2"/>
    <row r="6673" outlineLevel="1" x14ac:dyDescent="0.2"/>
    <row r="6675" outlineLevel="1" x14ac:dyDescent="0.2"/>
    <row r="6676" outlineLevel="1" x14ac:dyDescent="0.2"/>
    <row r="6677" outlineLevel="1" x14ac:dyDescent="0.2"/>
    <row r="6678" outlineLevel="1" x14ac:dyDescent="0.2"/>
    <row r="6680" outlineLevel="1" x14ac:dyDescent="0.2"/>
    <row r="6681" outlineLevel="1" x14ac:dyDescent="0.2"/>
    <row r="6682" outlineLevel="1" x14ac:dyDescent="0.2"/>
    <row r="6683" outlineLevel="1" x14ac:dyDescent="0.2"/>
    <row r="6685" outlineLevel="1" x14ac:dyDescent="0.2"/>
    <row r="6686" outlineLevel="1" x14ac:dyDescent="0.2"/>
    <row r="6687" outlineLevel="1" x14ac:dyDescent="0.2"/>
    <row r="6688" outlineLevel="1" x14ac:dyDescent="0.2"/>
    <row r="6690" outlineLevel="1" x14ac:dyDescent="0.2"/>
    <row r="6691" outlineLevel="1" x14ac:dyDescent="0.2"/>
    <row r="6692" outlineLevel="1" x14ac:dyDescent="0.2"/>
    <row r="6693" outlineLevel="1" x14ac:dyDescent="0.2"/>
    <row r="6695" outlineLevel="1" x14ac:dyDescent="0.2"/>
    <row r="6696" outlineLevel="1" x14ac:dyDescent="0.2"/>
    <row r="6697" outlineLevel="1" x14ac:dyDescent="0.2"/>
    <row r="6698" outlineLevel="1" x14ac:dyDescent="0.2"/>
    <row r="6700" outlineLevel="1" x14ac:dyDescent="0.2"/>
    <row r="6701" outlineLevel="1" x14ac:dyDescent="0.2"/>
    <row r="6702" outlineLevel="1" x14ac:dyDescent="0.2"/>
    <row r="6703" outlineLevel="1" x14ac:dyDescent="0.2"/>
    <row r="6705" outlineLevel="1" x14ac:dyDescent="0.2"/>
    <row r="6706" outlineLevel="1" x14ac:dyDescent="0.2"/>
    <row r="6707" outlineLevel="1" x14ac:dyDescent="0.2"/>
    <row r="6708" outlineLevel="1" x14ac:dyDescent="0.2"/>
    <row r="6710" outlineLevel="1" x14ac:dyDescent="0.2"/>
    <row r="6711" outlineLevel="1" x14ac:dyDescent="0.2"/>
    <row r="6712" outlineLevel="1" x14ac:dyDescent="0.2"/>
    <row r="6713" outlineLevel="1" x14ac:dyDescent="0.2"/>
    <row r="6715" outlineLevel="1" x14ac:dyDescent="0.2"/>
    <row r="6716" outlineLevel="1" x14ac:dyDescent="0.2"/>
    <row r="6717" outlineLevel="1" x14ac:dyDescent="0.2"/>
    <row r="6718" outlineLevel="1" x14ac:dyDescent="0.2"/>
    <row r="6720" outlineLevel="1" x14ac:dyDescent="0.2"/>
    <row r="6721" outlineLevel="1" x14ac:dyDescent="0.2"/>
    <row r="6722" outlineLevel="1" x14ac:dyDescent="0.2"/>
    <row r="6724" outlineLevel="1" x14ac:dyDescent="0.2"/>
    <row r="6725" outlineLevel="1" x14ac:dyDescent="0.2"/>
    <row r="6726" outlineLevel="1" x14ac:dyDescent="0.2"/>
    <row r="6727" outlineLevel="1" x14ac:dyDescent="0.2"/>
    <row r="6729" outlineLevel="1" x14ac:dyDescent="0.2"/>
    <row r="6730" outlineLevel="1" x14ac:dyDescent="0.2"/>
    <row r="6731" outlineLevel="1" x14ac:dyDescent="0.2"/>
    <row r="6732" outlineLevel="1" x14ac:dyDescent="0.2"/>
    <row r="6734" outlineLevel="1" x14ac:dyDescent="0.2"/>
    <row r="6735" outlineLevel="1" x14ac:dyDescent="0.2"/>
    <row r="6736" outlineLevel="1" x14ac:dyDescent="0.2"/>
    <row r="6737" outlineLevel="1" x14ac:dyDescent="0.2"/>
    <row r="6739" outlineLevel="1" x14ac:dyDescent="0.2"/>
    <row r="6740" outlineLevel="1" x14ac:dyDescent="0.2"/>
    <row r="6741" outlineLevel="1" x14ac:dyDescent="0.2"/>
    <row r="6742" outlineLevel="1" x14ac:dyDescent="0.2"/>
    <row r="6744" outlineLevel="1" x14ac:dyDescent="0.2"/>
    <row r="6745" outlineLevel="1" x14ac:dyDescent="0.2"/>
    <row r="6746" outlineLevel="1" x14ac:dyDescent="0.2"/>
    <row r="6747" outlineLevel="1" x14ac:dyDescent="0.2"/>
    <row r="6749" outlineLevel="1" x14ac:dyDescent="0.2"/>
    <row r="6750" outlineLevel="1" x14ac:dyDescent="0.2"/>
    <row r="6751" outlineLevel="1" x14ac:dyDescent="0.2"/>
    <row r="6752" outlineLevel="1" x14ac:dyDescent="0.2"/>
    <row r="6754" outlineLevel="1" x14ac:dyDescent="0.2"/>
    <row r="6755" outlineLevel="1" x14ac:dyDescent="0.2"/>
    <row r="6756" outlineLevel="1" x14ac:dyDescent="0.2"/>
    <row r="6757" outlineLevel="1" x14ac:dyDescent="0.2"/>
    <row r="6759" outlineLevel="1" x14ac:dyDescent="0.2"/>
    <row r="6760" outlineLevel="1" x14ac:dyDescent="0.2"/>
    <row r="6761" outlineLevel="1" x14ac:dyDescent="0.2"/>
    <row r="6762" outlineLevel="1" x14ac:dyDescent="0.2"/>
    <row r="6764" outlineLevel="1" x14ac:dyDescent="0.2"/>
    <row r="6765" outlineLevel="1" x14ac:dyDescent="0.2"/>
    <row r="6766" outlineLevel="1" x14ac:dyDescent="0.2"/>
    <row r="6767" outlineLevel="1" x14ac:dyDescent="0.2"/>
    <row r="6768" outlineLevel="1" x14ac:dyDescent="0.2"/>
    <row r="6769" outlineLevel="1" x14ac:dyDescent="0.2"/>
    <row r="6771" outlineLevel="1" x14ac:dyDescent="0.2"/>
    <row r="6772" outlineLevel="1" x14ac:dyDescent="0.2"/>
    <row r="6773" outlineLevel="1" x14ac:dyDescent="0.2"/>
    <row r="6774" outlineLevel="1" x14ac:dyDescent="0.2"/>
    <row r="6775" outlineLevel="1" x14ac:dyDescent="0.2"/>
    <row r="6776" outlineLevel="1" x14ac:dyDescent="0.2"/>
    <row r="6778" outlineLevel="1" x14ac:dyDescent="0.2"/>
    <row r="6779" outlineLevel="1" x14ac:dyDescent="0.2"/>
    <row r="6780" outlineLevel="1" x14ac:dyDescent="0.2"/>
    <row r="6781" outlineLevel="1" x14ac:dyDescent="0.2"/>
    <row r="6782" outlineLevel="1" x14ac:dyDescent="0.2"/>
    <row r="6783" outlineLevel="1" x14ac:dyDescent="0.2"/>
    <row r="6785" outlineLevel="1" x14ac:dyDescent="0.2"/>
    <row r="6786" outlineLevel="1" x14ac:dyDescent="0.2"/>
    <row r="6787" outlineLevel="1" x14ac:dyDescent="0.2"/>
    <row r="6788" outlineLevel="1" x14ac:dyDescent="0.2"/>
    <row r="6789" outlineLevel="1" x14ac:dyDescent="0.2"/>
    <row r="6790" outlineLevel="1" x14ac:dyDescent="0.2"/>
    <row r="6792" outlineLevel="1" x14ac:dyDescent="0.2"/>
    <row r="6793" outlineLevel="1" x14ac:dyDescent="0.2"/>
    <row r="6794" outlineLevel="1" x14ac:dyDescent="0.2"/>
    <row r="6795" outlineLevel="1" x14ac:dyDescent="0.2"/>
    <row r="6796" outlineLevel="1" x14ac:dyDescent="0.2"/>
    <row r="6797" outlineLevel="1" x14ac:dyDescent="0.2"/>
    <row r="6799" outlineLevel="1" x14ac:dyDescent="0.2"/>
    <row r="6800" outlineLevel="1" x14ac:dyDescent="0.2"/>
    <row r="6801" outlineLevel="1" x14ac:dyDescent="0.2"/>
    <row r="6802" outlineLevel="1" x14ac:dyDescent="0.2"/>
    <row r="6803" outlineLevel="1" x14ac:dyDescent="0.2"/>
    <row r="6804" outlineLevel="1" x14ac:dyDescent="0.2"/>
    <row r="6806" outlineLevel="1" x14ac:dyDescent="0.2"/>
    <row r="6807" outlineLevel="1" x14ac:dyDescent="0.2"/>
    <row r="6808" outlineLevel="1" x14ac:dyDescent="0.2"/>
    <row r="6809" outlineLevel="1" x14ac:dyDescent="0.2"/>
    <row r="6810" outlineLevel="1" x14ac:dyDescent="0.2"/>
    <row r="6811" outlineLevel="1" x14ac:dyDescent="0.2"/>
    <row r="6813" outlineLevel="1" x14ac:dyDescent="0.2"/>
    <row r="6814" outlineLevel="1" x14ac:dyDescent="0.2"/>
    <row r="6815" outlineLevel="1" x14ac:dyDescent="0.2"/>
    <row r="6816" outlineLevel="1" x14ac:dyDescent="0.2"/>
    <row r="6817" outlineLevel="1" x14ac:dyDescent="0.2"/>
    <row r="6818" outlineLevel="1" x14ac:dyDescent="0.2"/>
    <row r="6820" outlineLevel="1" x14ac:dyDescent="0.2"/>
    <row r="6821" outlineLevel="1" x14ac:dyDescent="0.2"/>
    <row r="6822" outlineLevel="1" x14ac:dyDescent="0.2"/>
    <row r="6824" outlineLevel="1" x14ac:dyDescent="0.2"/>
    <row r="6825" outlineLevel="1" x14ac:dyDescent="0.2"/>
    <row r="6826" outlineLevel="1" x14ac:dyDescent="0.2"/>
    <row r="6827" outlineLevel="1" x14ac:dyDescent="0.2"/>
    <row r="6829" outlineLevel="1" x14ac:dyDescent="0.2"/>
    <row r="6830" outlineLevel="1" x14ac:dyDescent="0.2"/>
    <row r="6831" outlineLevel="1" x14ac:dyDescent="0.2"/>
    <row r="6832" outlineLevel="1" x14ac:dyDescent="0.2"/>
    <row r="6834" outlineLevel="1" x14ac:dyDescent="0.2"/>
    <row r="6835" outlineLevel="1" x14ac:dyDescent="0.2"/>
    <row r="6836" outlineLevel="1" x14ac:dyDescent="0.2"/>
    <row r="6837" outlineLevel="1" x14ac:dyDescent="0.2"/>
    <row r="6839" outlineLevel="1" x14ac:dyDescent="0.2"/>
    <row r="6840" outlineLevel="1" x14ac:dyDescent="0.2"/>
    <row r="6841" outlineLevel="1" x14ac:dyDescent="0.2"/>
    <row r="6842" outlineLevel="1" x14ac:dyDescent="0.2"/>
    <row r="6844" outlineLevel="1" x14ac:dyDescent="0.2"/>
    <row r="6845" outlineLevel="1" x14ac:dyDescent="0.2"/>
    <row r="6846" outlineLevel="1" x14ac:dyDescent="0.2"/>
    <row r="6847" outlineLevel="1" x14ac:dyDescent="0.2"/>
    <row r="6849" outlineLevel="1" x14ac:dyDescent="0.2"/>
    <row r="6850" outlineLevel="1" x14ac:dyDescent="0.2"/>
    <row r="6851" outlineLevel="1" x14ac:dyDescent="0.2"/>
    <row r="6852" outlineLevel="1" x14ac:dyDescent="0.2"/>
    <row r="6854" outlineLevel="1" x14ac:dyDescent="0.2"/>
    <row r="6855" outlineLevel="1" x14ac:dyDescent="0.2"/>
    <row r="6856" outlineLevel="1" x14ac:dyDescent="0.2"/>
    <row r="6857" outlineLevel="1" x14ac:dyDescent="0.2"/>
    <row r="6859" outlineLevel="1" x14ac:dyDescent="0.2"/>
    <row r="6860" outlineLevel="1" x14ac:dyDescent="0.2"/>
    <row r="6861" outlineLevel="1" x14ac:dyDescent="0.2"/>
    <row r="6862" outlineLevel="1" x14ac:dyDescent="0.2"/>
    <row r="6864" outlineLevel="1" x14ac:dyDescent="0.2"/>
    <row r="6865" outlineLevel="1" x14ac:dyDescent="0.2"/>
    <row r="6866" outlineLevel="1" x14ac:dyDescent="0.2"/>
    <row r="6867" outlineLevel="1" x14ac:dyDescent="0.2"/>
    <row r="6869" outlineLevel="1" x14ac:dyDescent="0.2"/>
    <row r="6870" outlineLevel="1" x14ac:dyDescent="0.2"/>
    <row r="6871" outlineLevel="1" x14ac:dyDescent="0.2"/>
    <row r="6872" outlineLevel="1" x14ac:dyDescent="0.2"/>
    <row r="6874" outlineLevel="1" x14ac:dyDescent="0.2"/>
    <row r="6875" outlineLevel="1" x14ac:dyDescent="0.2"/>
    <row r="6876" outlineLevel="1" x14ac:dyDescent="0.2"/>
    <row r="6877" outlineLevel="1" x14ac:dyDescent="0.2"/>
    <row r="6879" outlineLevel="1" x14ac:dyDescent="0.2"/>
    <row r="6880" outlineLevel="1" x14ac:dyDescent="0.2"/>
    <row r="6881" outlineLevel="1" x14ac:dyDescent="0.2"/>
    <row r="6882" outlineLevel="1" x14ac:dyDescent="0.2"/>
    <row r="6884" outlineLevel="1" x14ac:dyDescent="0.2"/>
    <row r="6885" outlineLevel="1" x14ac:dyDescent="0.2"/>
    <row r="6886" outlineLevel="1" x14ac:dyDescent="0.2"/>
    <row r="6887" outlineLevel="1" x14ac:dyDescent="0.2"/>
    <row r="6889" outlineLevel="1" x14ac:dyDescent="0.2"/>
    <row r="6890" outlineLevel="1" x14ac:dyDescent="0.2"/>
    <row r="6891" outlineLevel="1" x14ac:dyDescent="0.2"/>
    <row r="6892" outlineLevel="1" x14ac:dyDescent="0.2"/>
    <row r="6894" outlineLevel="1" x14ac:dyDescent="0.2"/>
    <row r="6895" outlineLevel="1" x14ac:dyDescent="0.2"/>
    <row r="6896" outlineLevel="1" x14ac:dyDescent="0.2"/>
    <row r="6897" outlineLevel="1" x14ac:dyDescent="0.2"/>
    <row r="6899" outlineLevel="1" x14ac:dyDescent="0.2"/>
    <row r="6900" outlineLevel="1" x14ac:dyDescent="0.2"/>
    <row r="6901" outlineLevel="1" x14ac:dyDescent="0.2"/>
    <row r="6902" outlineLevel="1" x14ac:dyDescent="0.2"/>
    <row r="6904" outlineLevel="1" x14ac:dyDescent="0.2"/>
    <row r="6905" outlineLevel="1" x14ac:dyDescent="0.2"/>
    <row r="6906" outlineLevel="1" x14ac:dyDescent="0.2"/>
    <row r="6908" outlineLevel="1" x14ac:dyDescent="0.2"/>
    <row r="6909" outlineLevel="1" x14ac:dyDescent="0.2"/>
    <row r="6910" outlineLevel="1" x14ac:dyDescent="0.2"/>
    <row r="6912" outlineLevel="1" x14ac:dyDescent="0.2"/>
    <row r="6913" outlineLevel="1" x14ac:dyDescent="0.2"/>
    <row r="6914" outlineLevel="1" x14ac:dyDescent="0.2"/>
    <row r="6916" outlineLevel="1" x14ac:dyDescent="0.2"/>
    <row r="6917" outlineLevel="1" x14ac:dyDescent="0.2"/>
    <row r="6918" outlineLevel="1" x14ac:dyDescent="0.2"/>
    <row r="6920" outlineLevel="1" x14ac:dyDescent="0.2"/>
    <row r="6921" outlineLevel="1" x14ac:dyDescent="0.2"/>
    <row r="6922" outlineLevel="1" x14ac:dyDescent="0.2"/>
    <row r="6924" outlineLevel="1" x14ac:dyDescent="0.2"/>
    <row r="6925" outlineLevel="1" x14ac:dyDescent="0.2"/>
    <row r="6926" outlineLevel="1" x14ac:dyDescent="0.2"/>
    <row r="6928" outlineLevel="1" x14ac:dyDescent="0.2"/>
    <row r="6929" outlineLevel="1" x14ac:dyDescent="0.2"/>
    <row r="6930" outlineLevel="1" x14ac:dyDescent="0.2"/>
    <row r="6932" outlineLevel="1" x14ac:dyDescent="0.2"/>
    <row r="6933" outlineLevel="1" x14ac:dyDescent="0.2"/>
    <row r="6934" outlineLevel="1" x14ac:dyDescent="0.2"/>
    <row r="6936" outlineLevel="1" x14ac:dyDescent="0.2"/>
    <row r="6937" outlineLevel="1" x14ac:dyDescent="0.2"/>
    <row r="6938" outlineLevel="1" x14ac:dyDescent="0.2"/>
    <row r="6940" outlineLevel="1" x14ac:dyDescent="0.2"/>
    <row r="6941" outlineLevel="1" x14ac:dyDescent="0.2"/>
    <row r="6942" outlineLevel="1" x14ac:dyDescent="0.2"/>
    <row r="6944" outlineLevel="1" x14ac:dyDescent="0.2"/>
    <row r="6945" outlineLevel="1" x14ac:dyDescent="0.2"/>
    <row r="6946" outlineLevel="1" x14ac:dyDescent="0.2"/>
    <row r="6947" outlineLevel="1" x14ac:dyDescent="0.2"/>
    <row r="6949" outlineLevel="1" x14ac:dyDescent="0.2"/>
    <row r="6950" outlineLevel="1" x14ac:dyDescent="0.2"/>
    <row r="6951" outlineLevel="1" x14ac:dyDescent="0.2"/>
    <row r="6952" outlineLevel="1" x14ac:dyDescent="0.2"/>
    <row r="6954" outlineLevel="1" x14ac:dyDescent="0.2"/>
    <row r="6955" outlineLevel="1" x14ac:dyDescent="0.2"/>
    <row r="6956" outlineLevel="1" x14ac:dyDescent="0.2"/>
    <row r="6957" outlineLevel="1" x14ac:dyDescent="0.2"/>
    <row r="6959" outlineLevel="1" x14ac:dyDescent="0.2"/>
    <row r="6960" outlineLevel="1" x14ac:dyDescent="0.2"/>
    <row r="6961" outlineLevel="1" x14ac:dyDescent="0.2"/>
    <row r="6962" outlineLevel="1" x14ac:dyDescent="0.2"/>
    <row r="6964" outlineLevel="1" x14ac:dyDescent="0.2"/>
    <row r="6965" outlineLevel="1" x14ac:dyDescent="0.2"/>
    <row r="6966" outlineLevel="1" x14ac:dyDescent="0.2"/>
    <row r="6967" outlineLevel="1" x14ac:dyDescent="0.2"/>
    <row r="6969" outlineLevel="1" x14ac:dyDescent="0.2"/>
    <row r="6970" outlineLevel="1" x14ac:dyDescent="0.2"/>
    <row r="6971" outlineLevel="1" x14ac:dyDescent="0.2"/>
    <row r="6973" outlineLevel="1" x14ac:dyDescent="0.2"/>
    <row r="6974" outlineLevel="1" x14ac:dyDescent="0.2"/>
    <row r="6975" outlineLevel="1" x14ac:dyDescent="0.2"/>
    <row r="6976" outlineLevel="1" x14ac:dyDescent="0.2"/>
    <row r="6977" outlineLevel="1" x14ac:dyDescent="0.2"/>
    <row r="6978" outlineLevel="1" x14ac:dyDescent="0.2"/>
    <row r="6979" outlineLevel="1" x14ac:dyDescent="0.2"/>
    <row r="6980" outlineLevel="1" x14ac:dyDescent="0.2"/>
    <row r="6981" outlineLevel="1" x14ac:dyDescent="0.2"/>
    <row r="6982" outlineLevel="1" x14ac:dyDescent="0.2"/>
    <row r="6983" outlineLevel="1" x14ac:dyDescent="0.2"/>
    <row r="6984" outlineLevel="1" x14ac:dyDescent="0.2"/>
    <row r="6985" outlineLevel="1" x14ac:dyDescent="0.2"/>
    <row r="6986" outlineLevel="1" x14ac:dyDescent="0.2"/>
    <row r="6987" outlineLevel="1" x14ac:dyDescent="0.2"/>
    <row r="6988" outlineLevel="1" x14ac:dyDescent="0.2"/>
    <row r="6989" outlineLevel="1" x14ac:dyDescent="0.2"/>
    <row r="6991" outlineLevel="1" x14ac:dyDescent="0.2"/>
    <row r="6992" outlineLevel="1" x14ac:dyDescent="0.2"/>
    <row r="6993" outlineLevel="1" x14ac:dyDescent="0.2"/>
    <row r="6994" outlineLevel="1" x14ac:dyDescent="0.2"/>
    <row r="6995" outlineLevel="1" x14ac:dyDescent="0.2"/>
    <row r="6996" outlineLevel="1" x14ac:dyDescent="0.2"/>
    <row r="6997" outlineLevel="1" x14ac:dyDescent="0.2"/>
    <row r="6998" outlineLevel="1" x14ac:dyDescent="0.2"/>
    <row r="6999" outlineLevel="1" x14ac:dyDescent="0.2"/>
    <row r="7000" outlineLevel="1" x14ac:dyDescent="0.2"/>
    <row r="7001" outlineLevel="1" x14ac:dyDescent="0.2"/>
    <row r="7002" outlineLevel="1" x14ac:dyDescent="0.2"/>
    <row r="7003" outlineLevel="1" x14ac:dyDescent="0.2"/>
    <row r="7004" outlineLevel="1" x14ac:dyDescent="0.2"/>
    <row r="7005" outlineLevel="1" x14ac:dyDescent="0.2"/>
    <row r="7006" outlineLevel="1" x14ac:dyDescent="0.2"/>
    <row r="7007" outlineLevel="1" x14ac:dyDescent="0.2"/>
    <row r="7008" outlineLevel="1" x14ac:dyDescent="0.2"/>
    <row r="7010" outlineLevel="1" x14ac:dyDescent="0.2"/>
    <row r="7011" outlineLevel="1" x14ac:dyDescent="0.2"/>
    <row r="7012" outlineLevel="1" x14ac:dyDescent="0.2"/>
    <row r="7013" outlineLevel="1" x14ac:dyDescent="0.2"/>
    <row r="7014" outlineLevel="1" x14ac:dyDescent="0.2"/>
    <row r="7015" outlineLevel="1" x14ac:dyDescent="0.2"/>
    <row r="7016" outlineLevel="1" x14ac:dyDescent="0.2"/>
    <row r="7017" outlineLevel="1" x14ac:dyDescent="0.2"/>
    <row r="7018" outlineLevel="1" x14ac:dyDescent="0.2"/>
    <row r="7019" outlineLevel="1" x14ac:dyDescent="0.2"/>
    <row r="7020" outlineLevel="1" x14ac:dyDescent="0.2"/>
    <row r="7021" outlineLevel="1" x14ac:dyDescent="0.2"/>
    <row r="7022" outlineLevel="1" x14ac:dyDescent="0.2"/>
    <row r="7023" outlineLevel="1" x14ac:dyDescent="0.2"/>
    <row r="7024" outlineLevel="1" x14ac:dyDescent="0.2"/>
    <row r="7025" outlineLevel="1" x14ac:dyDescent="0.2"/>
    <row r="7026" outlineLevel="1" x14ac:dyDescent="0.2"/>
    <row r="7027" outlineLevel="1" x14ac:dyDescent="0.2"/>
    <row r="7028" outlineLevel="1" x14ac:dyDescent="0.2"/>
    <row r="7030" outlineLevel="1" x14ac:dyDescent="0.2"/>
    <row r="7031" outlineLevel="1" x14ac:dyDescent="0.2"/>
    <row r="7032" outlineLevel="1" x14ac:dyDescent="0.2"/>
    <row r="7033" outlineLevel="1" x14ac:dyDescent="0.2"/>
    <row r="7034" outlineLevel="1" x14ac:dyDescent="0.2"/>
    <row r="7035" outlineLevel="1" x14ac:dyDescent="0.2"/>
    <row r="7036" outlineLevel="1" x14ac:dyDescent="0.2"/>
    <row r="7037" outlineLevel="1" x14ac:dyDescent="0.2"/>
    <row r="7038" outlineLevel="1" x14ac:dyDescent="0.2"/>
    <row r="7039" outlineLevel="1" x14ac:dyDescent="0.2"/>
    <row r="7040" outlineLevel="1" x14ac:dyDescent="0.2"/>
    <row r="7041" outlineLevel="1" x14ac:dyDescent="0.2"/>
    <row r="7042" outlineLevel="1" x14ac:dyDescent="0.2"/>
    <row r="7043" outlineLevel="1" x14ac:dyDescent="0.2"/>
    <row r="7044" outlineLevel="1" x14ac:dyDescent="0.2"/>
    <row r="7045" outlineLevel="1" x14ac:dyDescent="0.2"/>
    <row r="7046" outlineLevel="1" x14ac:dyDescent="0.2"/>
    <row r="7047" outlineLevel="1" x14ac:dyDescent="0.2"/>
    <row r="7048" outlineLevel="1" x14ac:dyDescent="0.2"/>
    <row r="7050" outlineLevel="1" x14ac:dyDescent="0.2"/>
    <row r="7051" outlineLevel="1" x14ac:dyDescent="0.2"/>
    <row r="7052" outlineLevel="1" x14ac:dyDescent="0.2"/>
    <row r="7053" outlineLevel="1" x14ac:dyDescent="0.2"/>
    <row r="7054" outlineLevel="1" x14ac:dyDescent="0.2"/>
    <row r="7055" outlineLevel="1" x14ac:dyDescent="0.2"/>
    <row r="7056" outlineLevel="1" x14ac:dyDescent="0.2"/>
    <row r="7057" outlineLevel="1" x14ac:dyDescent="0.2"/>
    <row r="7058" outlineLevel="1" x14ac:dyDescent="0.2"/>
    <row r="7059" outlineLevel="1" x14ac:dyDescent="0.2"/>
    <row r="7060" outlineLevel="1" x14ac:dyDescent="0.2"/>
    <row r="7061" outlineLevel="1" x14ac:dyDescent="0.2"/>
    <row r="7062" outlineLevel="1" x14ac:dyDescent="0.2"/>
    <row r="7063" outlineLevel="1" x14ac:dyDescent="0.2"/>
    <row r="7064" outlineLevel="1" x14ac:dyDescent="0.2"/>
    <row r="7065" outlineLevel="1" x14ac:dyDescent="0.2"/>
    <row r="7066" outlineLevel="1" x14ac:dyDescent="0.2"/>
    <row r="7067" outlineLevel="1" x14ac:dyDescent="0.2"/>
    <row r="7068" outlineLevel="1" x14ac:dyDescent="0.2"/>
    <row r="7070" outlineLevel="1" x14ac:dyDescent="0.2"/>
    <row r="7071" outlineLevel="1" x14ac:dyDescent="0.2"/>
    <row r="7072" outlineLevel="1" x14ac:dyDescent="0.2"/>
    <row r="7073" outlineLevel="1" x14ac:dyDescent="0.2"/>
    <row r="7074" outlineLevel="1" x14ac:dyDescent="0.2"/>
    <row r="7075" outlineLevel="1" x14ac:dyDescent="0.2"/>
    <row r="7076" outlineLevel="1" x14ac:dyDescent="0.2"/>
    <row r="7077" outlineLevel="1" x14ac:dyDescent="0.2"/>
    <row r="7078" outlineLevel="1" x14ac:dyDescent="0.2"/>
    <row r="7079" outlineLevel="1" x14ac:dyDescent="0.2"/>
    <row r="7080" outlineLevel="1" x14ac:dyDescent="0.2"/>
    <row r="7081" outlineLevel="1" x14ac:dyDescent="0.2"/>
    <row r="7082" outlineLevel="1" x14ac:dyDescent="0.2"/>
    <row r="7083" outlineLevel="1" x14ac:dyDescent="0.2"/>
    <row r="7084" outlineLevel="1" x14ac:dyDescent="0.2"/>
    <row r="7085" outlineLevel="1" x14ac:dyDescent="0.2"/>
    <row r="7086" outlineLevel="1" x14ac:dyDescent="0.2"/>
    <row r="7087" outlineLevel="1" x14ac:dyDescent="0.2"/>
    <row r="7088" outlineLevel="1" x14ac:dyDescent="0.2"/>
    <row r="7090" outlineLevel="1" x14ac:dyDescent="0.2"/>
    <row r="7091" outlineLevel="1" x14ac:dyDescent="0.2"/>
    <row r="7092" outlineLevel="1" x14ac:dyDescent="0.2"/>
    <row r="7093" outlineLevel="1" x14ac:dyDescent="0.2"/>
    <row r="7094" outlineLevel="1" x14ac:dyDescent="0.2"/>
    <row r="7095" outlineLevel="1" x14ac:dyDescent="0.2"/>
    <row r="7096" outlineLevel="1" x14ac:dyDescent="0.2"/>
    <row r="7097" outlineLevel="1" x14ac:dyDescent="0.2"/>
    <row r="7098" outlineLevel="1" x14ac:dyDescent="0.2"/>
    <row r="7099" outlineLevel="1" x14ac:dyDescent="0.2"/>
    <row r="7100" outlineLevel="1" x14ac:dyDescent="0.2"/>
    <row r="7101" outlineLevel="1" x14ac:dyDescent="0.2"/>
    <row r="7102" outlineLevel="1" x14ac:dyDescent="0.2"/>
    <row r="7103" outlineLevel="1" x14ac:dyDescent="0.2"/>
    <row r="7104" outlineLevel="1" x14ac:dyDescent="0.2"/>
    <row r="7105" outlineLevel="1" x14ac:dyDescent="0.2"/>
    <row r="7106" outlineLevel="1" x14ac:dyDescent="0.2"/>
    <row r="7107" outlineLevel="1" x14ac:dyDescent="0.2"/>
    <row r="7108" outlineLevel="1" x14ac:dyDescent="0.2"/>
    <row r="7110" outlineLevel="1" x14ac:dyDescent="0.2"/>
    <row r="7111" outlineLevel="1" x14ac:dyDescent="0.2"/>
    <row r="7112" outlineLevel="1" x14ac:dyDescent="0.2"/>
    <row r="7113" outlineLevel="1" x14ac:dyDescent="0.2"/>
    <row r="7114" outlineLevel="1" x14ac:dyDescent="0.2"/>
    <row r="7115" outlineLevel="1" x14ac:dyDescent="0.2"/>
    <row r="7116" outlineLevel="1" x14ac:dyDescent="0.2"/>
    <row r="7117" outlineLevel="1" x14ac:dyDescent="0.2"/>
    <row r="7118" outlineLevel="1" x14ac:dyDescent="0.2"/>
    <row r="7119" outlineLevel="1" x14ac:dyDescent="0.2"/>
    <row r="7120" outlineLevel="1" x14ac:dyDescent="0.2"/>
    <row r="7121" outlineLevel="1" x14ac:dyDescent="0.2"/>
    <row r="7122" outlineLevel="1" x14ac:dyDescent="0.2"/>
    <row r="7123" outlineLevel="1" x14ac:dyDescent="0.2"/>
    <row r="7124" outlineLevel="1" x14ac:dyDescent="0.2"/>
    <row r="7125" outlineLevel="1" x14ac:dyDescent="0.2"/>
    <row r="7126" outlineLevel="1" x14ac:dyDescent="0.2"/>
    <row r="7127" outlineLevel="1" x14ac:dyDescent="0.2"/>
    <row r="7128" outlineLevel="1" x14ac:dyDescent="0.2"/>
    <row r="7130" outlineLevel="1" x14ac:dyDescent="0.2"/>
    <row r="7131" outlineLevel="1" x14ac:dyDescent="0.2"/>
    <row r="7132" outlineLevel="1" x14ac:dyDescent="0.2"/>
    <row r="7133" outlineLevel="1" x14ac:dyDescent="0.2"/>
    <row r="7134" outlineLevel="1" x14ac:dyDescent="0.2"/>
    <row r="7135" outlineLevel="1" x14ac:dyDescent="0.2"/>
    <row r="7136" outlineLevel="1" x14ac:dyDescent="0.2"/>
    <row r="7137" outlineLevel="1" x14ac:dyDescent="0.2"/>
    <row r="7138" outlineLevel="1" x14ac:dyDescent="0.2"/>
    <row r="7139" outlineLevel="1" x14ac:dyDescent="0.2"/>
    <row r="7140" outlineLevel="1" x14ac:dyDescent="0.2"/>
    <row r="7141" outlineLevel="1" x14ac:dyDescent="0.2"/>
    <row r="7142" outlineLevel="1" x14ac:dyDescent="0.2"/>
    <row r="7143" outlineLevel="1" x14ac:dyDescent="0.2"/>
    <row r="7144" outlineLevel="1" x14ac:dyDescent="0.2"/>
    <row r="7145" outlineLevel="1" x14ac:dyDescent="0.2"/>
    <row r="7146" outlineLevel="1" x14ac:dyDescent="0.2"/>
    <row r="7147" outlineLevel="1" x14ac:dyDescent="0.2"/>
    <row r="7148" outlineLevel="1" x14ac:dyDescent="0.2"/>
    <row r="7150" outlineLevel="1" x14ac:dyDescent="0.2"/>
    <row r="7151" outlineLevel="1" x14ac:dyDescent="0.2"/>
    <row r="7152" outlineLevel="1" x14ac:dyDescent="0.2"/>
    <row r="7153" outlineLevel="1" x14ac:dyDescent="0.2"/>
    <row r="7154" outlineLevel="1" x14ac:dyDescent="0.2"/>
    <row r="7155" outlineLevel="1" x14ac:dyDescent="0.2"/>
    <row r="7156" outlineLevel="1" x14ac:dyDescent="0.2"/>
    <row r="7157" outlineLevel="1" x14ac:dyDescent="0.2"/>
    <row r="7158" outlineLevel="1" x14ac:dyDescent="0.2"/>
    <row r="7159" outlineLevel="1" x14ac:dyDescent="0.2"/>
    <row r="7160" outlineLevel="1" x14ac:dyDescent="0.2"/>
    <row r="7161" outlineLevel="1" x14ac:dyDescent="0.2"/>
    <row r="7162" outlineLevel="1" x14ac:dyDescent="0.2"/>
    <row r="7163" outlineLevel="1" x14ac:dyDescent="0.2"/>
    <row r="7164" outlineLevel="1" x14ac:dyDescent="0.2"/>
    <row r="7165" outlineLevel="1" x14ac:dyDescent="0.2"/>
    <row r="7166" outlineLevel="1" x14ac:dyDescent="0.2"/>
    <row r="7167" outlineLevel="1" x14ac:dyDescent="0.2"/>
    <row r="7168" outlineLevel="1" x14ac:dyDescent="0.2"/>
    <row r="7170" outlineLevel="1" x14ac:dyDescent="0.2"/>
    <row r="7171" outlineLevel="1" x14ac:dyDescent="0.2"/>
    <row r="7172" outlineLevel="1" x14ac:dyDescent="0.2"/>
    <row r="7174" outlineLevel="1" x14ac:dyDescent="0.2"/>
    <row r="7175" outlineLevel="1" x14ac:dyDescent="0.2"/>
    <row r="7176" outlineLevel="1" x14ac:dyDescent="0.2"/>
    <row r="7177" outlineLevel="1" x14ac:dyDescent="0.2"/>
    <row r="7178" outlineLevel="1" x14ac:dyDescent="0.2"/>
    <row r="7179" outlineLevel="1" x14ac:dyDescent="0.2"/>
    <row r="7180" outlineLevel="1" x14ac:dyDescent="0.2"/>
    <row r="7181" outlineLevel="1" x14ac:dyDescent="0.2"/>
    <row r="7182" outlineLevel="1" x14ac:dyDescent="0.2"/>
    <row r="7183" outlineLevel="1" x14ac:dyDescent="0.2"/>
    <row r="7184" outlineLevel="1" x14ac:dyDescent="0.2"/>
    <row r="7185" outlineLevel="1" x14ac:dyDescent="0.2"/>
    <row r="7186" outlineLevel="1" x14ac:dyDescent="0.2"/>
    <row r="7187" outlineLevel="1" x14ac:dyDescent="0.2"/>
    <row r="7188" outlineLevel="1" x14ac:dyDescent="0.2"/>
    <row r="7189" outlineLevel="1" x14ac:dyDescent="0.2"/>
    <row r="7190" outlineLevel="1" x14ac:dyDescent="0.2"/>
    <row r="7191" outlineLevel="1" x14ac:dyDescent="0.2"/>
    <row r="7192" outlineLevel="1" x14ac:dyDescent="0.2"/>
    <row r="7194" outlineLevel="1" x14ac:dyDescent="0.2"/>
    <row r="7195" outlineLevel="1" x14ac:dyDescent="0.2"/>
    <row r="7196" outlineLevel="1" x14ac:dyDescent="0.2"/>
    <row r="7197" outlineLevel="1" x14ac:dyDescent="0.2"/>
    <row r="7198" outlineLevel="1" x14ac:dyDescent="0.2"/>
    <row r="7199" outlineLevel="1" x14ac:dyDescent="0.2"/>
    <row r="7200" outlineLevel="1" x14ac:dyDescent="0.2"/>
    <row r="7201" outlineLevel="1" x14ac:dyDescent="0.2"/>
    <row r="7202" outlineLevel="1" x14ac:dyDescent="0.2"/>
    <row r="7203" outlineLevel="1" x14ac:dyDescent="0.2"/>
    <row r="7204" outlineLevel="1" x14ac:dyDescent="0.2"/>
    <row r="7205" outlineLevel="1" x14ac:dyDescent="0.2"/>
    <row r="7206" outlineLevel="1" x14ac:dyDescent="0.2"/>
    <row r="7207" outlineLevel="1" x14ac:dyDescent="0.2"/>
    <row r="7208" outlineLevel="1" x14ac:dyDescent="0.2"/>
    <row r="7209" outlineLevel="1" x14ac:dyDescent="0.2"/>
    <row r="7210" outlineLevel="1" x14ac:dyDescent="0.2"/>
    <row r="7211" outlineLevel="1" x14ac:dyDescent="0.2"/>
    <row r="7212" outlineLevel="1" x14ac:dyDescent="0.2"/>
    <row r="7214" outlineLevel="1" x14ac:dyDescent="0.2"/>
    <row r="7215" outlineLevel="1" x14ac:dyDescent="0.2"/>
    <row r="7216" outlineLevel="1" x14ac:dyDescent="0.2"/>
    <row r="7217" outlineLevel="1" x14ac:dyDescent="0.2"/>
    <row r="7218" outlineLevel="1" x14ac:dyDescent="0.2"/>
    <row r="7219" outlineLevel="1" x14ac:dyDescent="0.2"/>
    <row r="7220" outlineLevel="1" x14ac:dyDescent="0.2"/>
    <row r="7221" outlineLevel="1" x14ac:dyDescent="0.2"/>
    <row r="7222" outlineLevel="1" x14ac:dyDescent="0.2"/>
    <row r="7223" outlineLevel="1" x14ac:dyDescent="0.2"/>
    <row r="7224" outlineLevel="1" x14ac:dyDescent="0.2"/>
    <row r="7225" outlineLevel="1" x14ac:dyDescent="0.2"/>
    <row r="7226" outlineLevel="1" x14ac:dyDescent="0.2"/>
    <row r="7227" outlineLevel="1" x14ac:dyDescent="0.2"/>
    <row r="7228" outlineLevel="1" x14ac:dyDescent="0.2"/>
    <row r="7229" outlineLevel="1" x14ac:dyDescent="0.2"/>
    <row r="7230" outlineLevel="1" x14ac:dyDescent="0.2"/>
    <row r="7231" outlineLevel="1" x14ac:dyDescent="0.2"/>
    <row r="7232" outlineLevel="1" x14ac:dyDescent="0.2"/>
    <row r="7234" outlineLevel="1" x14ac:dyDescent="0.2"/>
    <row r="7236" outlineLevel="1" x14ac:dyDescent="0.2"/>
    <row r="7238" outlineLevel="1" x14ac:dyDescent="0.2"/>
    <row r="7239" outlineLevel="1" x14ac:dyDescent="0.2"/>
    <row r="7240" outlineLevel="1" x14ac:dyDescent="0.2"/>
    <row r="7241" outlineLevel="1" x14ac:dyDescent="0.2"/>
    <row r="7242" outlineLevel="1" x14ac:dyDescent="0.2"/>
    <row r="7243" outlineLevel="1" x14ac:dyDescent="0.2"/>
    <row r="7244" outlineLevel="1" x14ac:dyDescent="0.2"/>
    <row r="7245" outlineLevel="1" x14ac:dyDescent="0.2"/>
    <row r="7246" outlineLevel="1" x14ac:dyDescent="0.2"/>
    <row r="7247" outlineLevel="1" x14ac:dyDescent="0.2"/>
    <row r="7248" outlineLevel="1" x14ac:dyDescent="0.2"/>
    <row r="7249" outlineLevel="1" x14ac:dyDescent="0.2"/>
    <row r="7250" outlineLevel="1" x14ac:dyDescent="0.2"/>
    <row r="7251" outlineLevel="1" x14ac:dyDescent="0.2"/>
    <row r="7252" outlineLevel="1" x14ac:dyDescent="0.2"/>
    <row r="7253" outlineLevel="1" x14ac:dyDescent="0.2"/>
    <row r="7254" outlineLevel="1" x14ac:dyDescent="0.2"/>
    <row r="7255" outlineLevel="1" x14ac:dyDescent="0.2"/>
    <row r="7256" outlineLevel="1" x14ac:dyDescent="0.2"/>
    <row r="7258" outlineLevel="1" x14ac:dyDescent="0.2"/>
    <row r="7259" outlineLevel="1" x14ac:dyDescent="0.2"/>
    <row r="7261" outlineLevel="1" x14ac:dyDescent="0.2"/>
    <row r="7262" outlineLevel="1" x14ac:dyDescent="0.2"/>
    <row r="7263" outlineLevel="1" x14ac:dyDescent="0.2"/>
    <row r="7265" outlineLevel="1" x14ac:dyDescent="0.2"/>
    <row r="7266" outlineLevel="1" x14ac:dyDescent="0.2"/>
    <row r="7267" outlineLevel="1" x14ac:dyDescent="0.2"/>
    <row r="7268" outlineLevel="1" x14ac:dyDescent="0.2"/>
    <row r="7270" outlineLevel="1" x14ac:dyDescent="0.2"/>
    <row r="7271" outlineLevel="1" x14ac:dyDescent="0.2"/>
    <row r="7272" outlineLevel="1" x14ac:dyDescent="0.2"/>
    <row r="7273" outlineLevel="1" x14ac:dyDescent="0.2"/>
    <row r="7275" outlineLevel="1" x14ac:dyDescent="0.2"/>
    <row r="7276" outlineLevel="1" x14ac:dyDescent="0.2"/>
    <row r="7277" outlineLevel="1" x14ac:dyDescent="0.2"/>
    <row r="7278" outlineLevel="1" x14ac:dyDescent="0.2"/>
    <row r="7280" outlineLevel="1" x14ac:dyDescent="0.2"/>
    <row r="7281" outlineLevel="1" x14ac:dyDescent="0.2"/>
    <row r="7282" outlineLevel="1" x14ac:dyDescent="0.2"/>
    <row r="7283" outlineLevel="1" x14ac:dyDescent="0.2"/>
    <row r="7285" outlineLevel="1" x14ac:dyDescent="0.2"/>
    <row r="7286" outlineLevel="1" x14ac:dyDescent="0.2"/>
    <row r="7287" outlineLevel="1" x14ac:dyDescent="0.2"/>
    <row r="7288" outlineLevel="1" x14ac:dyDescent="0.2"/>
    <row r="7290" outlineLevel="1" x14ac:dyDescent="0.2"/>
    <row r="7291" outlineLevel="1" x14ac:dyDescent="0.2"/>
    <row r="7292" outlineLevel="1" x14ac:dyDescent="0.2"/>
    <row r="7293" outlineLevel="1" x14ac:dyDescent="0.2"/>
    <row r="7295" outlineLevel="1" x14ac:dyDescent="0.2"/>
    <row r="7296" outlineLevel="1" x14ac:dyDescent="0.2"/>
    <row r="7297" outlineLevel="1" x14ac:dyDescent="0.2"/>
    <row r="7298" outlineLevel="1" x14ac:dyDescent="0.2"/>
    <row r="7300" outlineLevel="1" x14ac:dyDescent="0.2"/>
    <row r="7301" outlineLevel="1" x14ac:dyDescent="0.2"/>
    <row r="7302" outlineLevel="1" x14ac:dyDescent="0.2"/>
    <row r="7304" outlineLevel="1" x14ac:dyDescent="0.2"/>
    <row r="7305" outlineLevel="1" x14ac:dyDescent="0.2"/>
    <row r="7306" outlineLevel="1" x14ac:dyDescent="0.2"/>
    <row r="7307" outlineLevel="1" x14ac:dyDescent="0.2"/>
    <row r="7308" outlineLevel="1" x14ac:dyDescent="0.2"/>
    <row r="7309" outlineLevel="1" x14ac:dyDescent="0.2"/>
    <row r="7310" outlineLevel="1" x14ac:dyDescent="0.2"/>
    <row r="7311" outlineLevel="1" x14ac:dyDescent="0.2"/>
    <row r="7312" outlineLevel="1" x14ac:dyDescent="0.2"/>
    <row r="7313" outlineLevel="1" x14ac:dyDescent="0.2"/>
    <row r="7315" outlineLevel="1" x14ac:dyDescent="0.2"/>
    <row r="7316" outlineLevel="1" x14ac:dyDescent="0.2"/>
    <row r="7317" outlineLevel="1" x14ac:dyDescent="0.2"/>
    <row r="7318" outlineLevel="1" x14ac:dyDescent="0.2"/>
    <row r="7319" outlineLevel="1" x14ac:dyDescent="0.2"/>
    <row r="7321" outlineLevel="1" x14ac:dyDescent="0.2"/>
    <row r="7322" outlineLevel="1" x14ac:dyDescent="0.2"/>
    <row r="7323" outlineLevel="1" x14ac:dyDescent="0.2"/>
    <row r="7325" outlineLevel="1" x14ac:dyDescent="0.2"/>
    <row r="7326" outlineLevel="1" x14ac:dyDescent="0.2"/>
    <row r="7328" outlineLevel="1" x14ac:dyDescent="0.2"/>
    <row r="7329" outlineLevel="1" x14ac:dyDescent="0.2"/>
    <row r="7331" outlineLevel="1" x14ac:dyDescent="0.2"/>
    <row r="7332" outlineLevel="1" x14ac:dyDescent="0.2"/>
    <row r="7334" outlineLevel="1" x14ac:dyDescent="0.2"/>
    <row r="7335" outlineLevel="1" x14ac:dyDescent="0.2"/>
    <row r="7336" outlineLevel="1" x14ac:dyDescent="0.2"/>
    <row r="7338" outlineLevel="1" x14ac:dyDescent="0.2"/>
    <row r="7339" outlineLevel="1" x14ac:dyDescent="0.2"/>
    <row r="7340" outlineLevel="1" x14ac:dyDescent="0.2"/>
    <row r="7342" outlineLevel="1" x14ac:dyDescent="0.2"/>
    <row r="7343" outlineLevel="1" x14ac:dyDescent="0.2"/>
    <row r="7345" outlineLevel="1" x14ac:dyDescent="0.2"/>
    <row r="7346" outlineLevel="1" x14ac:dyDescent="0.2"/>
    <row r="7348" outlineLevel="1" x14ac:dyDescent="0.2"/>
    <row r="7349" outlineLevel="1" x14ac:dyDescent="0.2"/>
    <row r="7351" outlineLevel="1" x14ac:dyDescent="0.2"/>
    <row r="7352" outlineLevel="1" x14ac:dyDescent="0.2"/>
    <row r="7354" outlineLevel="1" x14ac:dyDescent="0.2"/>
    <row r="7355" outlineLevel="1" x14ac:dyDescent="0.2"/>
    <row r="7357" outlineLevel="1" x14ac:dyDescent="0.2"/>
    <row r="7358" outlineLevel="1" x14ac:dyDescent="0.2"/>
    <row r="7360" outlineLevel="1" x14ac:dyDescent="0.2"/>
    <row r="7361" outlineLevel="1" x14ac:dyDescent="0.2"/>
    <row r="7363" outlineLevel="1" x14ac:dyDescent="0.2"/>
    <row r="7364" outlineLevel="1" x14ac:dyDescent="0.2"/>
    <row r="7366" outlineLevel="1" x14ac:dyDescent="0.2"/>
    <row r="7367" outlineLevel="1" x14ac:dyDescent="0.2"/>
    <row r="7368" outlineLevel="1" x14ac:dyDescent="0.2"/>
    <row r="7370" outlineLevel="1" x14ac:dyDescent="0.2"/>
    <row r="7371" outlineLevel="1" x14ac:dyDescent="0.2"/>
    <row r="7372" outlineLevel="1" x14ac:dyDescent="0.2"/>
    <row r="7373" outlineLevel="1" x14ac:dyDescent="0.2"/>
    <row r="7375" outlineLevel="1" x14ac:dyDescent="0.2"/>
    <row r="7376" outlineLevel="1" x14ac:dyDescent="0.2"/>
    <row r="7377" outlineLevel="1" x14ac:dyDescent="0.2"/>
    <row r="7378" outlineLevel="1" x14ac:dyDescent="0.2"/>
    <row r="7380" outlineLevel="1" x14ac:dyDescent="0.2"/>
    <row r="7381" outlineLevel="1" x14ac:dyDescent="0.2"/>
    <row r="7382" outlineLevel="1" x14ac:dyDescent="0.2"/>
    <row r="7383" outlineLevel="1" x14ac:dyDescent="0.2"/>
    <row r="7385" outlineLevel="1" x14ac:dyDescent="0.2"/>
    <row r="7386" outlineLevel="1" x14ac:dyDescent="0.2"/>
    <row r="7387" outlineLevel="1" x14ac:dyDescent="0.2"/>
    <row r="7388" outlineLevel="1" x14ac:dyDescent="0.2"/>
    <row r="7390" outlineLevel="1" x14ac:dyDescent="0.2"/>
    <row r="7391" outlineLevel="1" x14ac:dyDescent="0.2"/>
    <row r="7392" outlineLevel="1" x14ac:dyDescent="0.2"/>
    <row r="7393" outlineLevel="1" x14ac:dyDescent="0.2"/>
    <row r="7395" outlineLevel="1" x14ac:dyDescent="0.2"/>
    <row r="7396" outlineLevel="1" x14ac:dyDescent="0.2"/>
    <row r="7397" outlineLevel="1" x14ac:dyDescent="0.2"/>
    <row r="7398" outlineLevel="1" x14ac:dyDescent="0.2"/>
    <row r="7400" outlineLevel="1" x14ac:dyDescent="0.2"/>
    <row r="7401" outlineLevel="1" x14ac:dyDescent="0.2"/>
    <row r="7402" outlineLevel="1" x14ac:dyDescent="0.2"/>
    <row r="7403" outlineLevel="1" x14ac:dyDescent="0.2"/>
    <row r="7405" outlineLevel="1" x14ac:dyDescent="0.2"/>
    <row r="7406" outlineLevel="1" x14ac:dyDescent="0.2"/>
    <row r="7407" outlineLevel="1" x14ac:dyDescent="0.2"/>
    <row r="7408" outlineLevel="1" x14ac:dyDescent="0.2"/>
    <row r="7410" outlineLevel="1" x14ac:dyDescent="0.2"/>
    <row r="7411" outlineLevel="1" x14ac:dyDescent="0.2"/>
    <row r="7412" outlineLevel="1" x14ac:dyDescent="0.2"/>
    <row r="7413" outlineLevel="1" x14ac:dyDescent="0.2"/>
    <row r="7415" outlineLevel="1" x14ac:dyDescent="0.2"/>
    <row r="7416" outlineLevel="1" x14ac:dyDescent="0.2"/>
    <row r="7417" outlineLevel="1" x14ac:dyDescent="0.2"/>
    <row r="7418" outlineLevel="1" x14ac:dyDescent="0.2"/>
    <row r="7420" outlineLevel="1" x14ac:dyDescent="0.2"/>
    <row r="7421" outlineLevel="1" x14ac:dyDescent="0.2"/>
    <row r="7422" outlineLevel="1" x14ac:dyDescent="0.2"/>
    <row r="7424" outlineLevel="1" x14ac:dyDescent="0.2"/>
    <row r="7425" outlineLevel="1" x14ac:dyDescent="0.2"/>
    <row r="7426" outlineLevel="1" x14ac:dyDescent="0.2"/>
    <row r="7427" outlineLevel="1" x14ac:dyDescent="0.2"/>
    <row r="7429" outlineLevel="1" x14ac:dyDescent="0.2"/>
    <row r="7430" outlineLevel="1" x14ac:dyDescent="0.2"/>
    <row r="7431" outlineLevel="1" x14ac:dyDescent="0.2"/>
    <row r="7432" outlineLevel="1" x14ac:dyDescent="0.2"/>
    <row r="7434" outlineLevel="1" x14ac:dyDescent="0.2"/>
    <row r="7435" outlineLevel="1" x14ac:dyDescent="0.2"/>
    <row r="7436" outlineLevel="1" x14ac:dyDescent="0.2"/>
    <row r="7437" outlineLevel="1" x14ac:dyDescent="0.2"/>
    <row r="7439" outlineLevel="1" x14ac:dyDescent="0.2"/>
    <row r="7440" outlineLevel="1" x14ac:dyDescent="0.2"/>
    <row r="7441" outlineLevel="1" x14ac:dyDescent="0.2"/>
    <row r="7442" outlineLevel="1" x14ac:dyDescent="0.2"/>
    <row r="7444" outlineLevel="1" x14ac:dyDescent="0.2"/>
    <row r="7445" outlineLevel="1" x14ac:dyDescent="0.2"/>
    <row r="7446" outlineLevel="1" x14ac:dyDescent="0.2"/>
    <row r="7447" outlineLevel="1" x14ac:dyDescent="0.2"/>
    <row r="7449" outlineLevel="1" x14ac:dyDescent="0.2"/>
    <row r="7450" outlineLevel="1" x14ac:dyDescent="0.2"/>
    <row r="7451" outlineLevel="1" x14ac:dyDescent="0.2"/>
    <row r="7452" outlineLevel="1" x14ac:dyDescent="0.2"/>
    <row r="7453" outlineLevel="1" x14ac:dyDescent="0.2"/>
    <row r="7454" outlineLevel="1" x14ac:dyDescent="0.2"/>
    <row r="7455" outlineLevel="1" x14ac:dyDescent="0.2"/>
    <row r="7457" outlineLevel="1" x14ac:dyDescent="0.2"/>
    <row r="7458" outlineLevel="1" x14ac:dyDescent="0.2"/>
    <row r="7459" outlineLevel="1" x14ac:dyDescent="0.2"/>
    <row r="7460" outlineLevel="1" x14ac:dyDescent="0.2"/>
    <row r="7461" outlineLevel="1" x14ac:dyDescent="0.2"/>
    <row r="7462" outlineLevel="1" x14ac:dyDescent="0.2"/>
    <row r="7463" outlineLevel="1" x14ac:dyDescent="0.2"/>
    <row r="7464" outlineLevel="1" x14ac:dyDescent="0.2"/>
    <row r="7465" outlineLevel="1" x14ac:dyDescent="0.2"/>
    <row r="7466" outlineLevel="1" x14ac:dyDescent="0.2"/>
    <row r="7467" outlineLevel="1" x14ac:dyDescent="0.2"/>
    <row r="7468" outlineLevel="1" x14ac:dyDescent="0.2"/>
    <row r="7469" outlineLevel="1" x14ac:dyDescent="0.2"/>
    <row r="7470" outlineLevel="1" x14ac:dyDescent="0.2"/>
    <row r="7471" outlineLevel="1" x14ac:dyDescent="0.2"/>
    <row r="7472" outlineLevel="1" x14ac:dyDescent="0.2"/>
    <row r="7473" outlineLevel="1" x14ac:dyDescent="0.2"/>
    <row r="7474" outlineLevel="1" x14ac:dyDescent="0.2"/>
    <row r="7475" outlineLevel="1" x14ac:dyDescent="0.2"/>
    <row r="7476" outlineLevel="1" x14ac:dyDescent="0.2"/>
    <row r="7477" outlineLevel="1" x14ac:dyDescent="0.2"/>
    <row r="7478" outlineLevel="1" x14ac:dyDescent="0.2"/>
    <row r="7479" outlineLevel="1" x14ac:dyDescent="0.2"/>
    <row r="7481" outlineLevel="1" x14ac:dyDescent="0.2"/>
    <row r="7482" outlineLevel="1" x14ac:dyDescent="0.2"/>
    <row r="7483" outlineLevel="1" x14ac:dyDescent="0.2"/>
    <row r="7484" outlineLevel="1" x14ac:dyDescent="0.2"/>
    <row r="7485" outlineLevel="1" x14ac:dyDescent="0.2"/>
    <row r="7486" outlineLevel="1" x14ac:dyDescent="0.2"/>
    <row r="7487" outlineLevel="1" x14ac:dyDescent="0.2"/>
    <row r="7488" outlineLevel="1" x14ac:dyDescent="0.2"/>
    <row r="7489" outlineLevel="1" x14ac:dyDescent="0.2"/>
    <row r="7490" outlineLevel="1" x14ac:dyDescent="0.2"/>
    <row r="7491" outlineLevel="1" x14ac:dyDescent="0.2"/>
    <row r="7492" outlineLevel="1" x14ac:dyDescent="0.2"/>
    <row r="7493" outlineLevel="1" x14ac:dyDescent="0.2"/>
    <row r="7494" outlineLevel="1" x14ac:dyDescent="0.2"/>
    <row r="7495" outlineLevel="1" x14ac:dyDescent="0.2"/>
    <row r="7496" outlineLevel="1" x14ac:dyDescent="0.2"/>
    <row r="7497" outlineLevel="1" x14ac:dyDescent="0.2"/>
    <row r="7498" outlineLevel="1" x14ac:dyDescent="0.2"/>
    <row r="7499" outlineLevel="1" x14ac:dyDescent="0.2"/>
    <row r="7500" outlineLevel="1" x14ac:dyDescent="0.2"/>
    <row r="7501" outlineLevel="1" x14ac:dyDescent="0.2"/>
    <row r="7502" outlineLevel="1" x14ac:dyDescent="0.2"/>
    <row r="7503" outlineLevel="1" x14ac:dyDescent="0.2"/>
    <row r="7505" outlineLevel="1" x14ac:dyDescent="0.2"/>
    <row r="7506" outlineLevel="1" x14ac:dyDescent="0.2"/>
    <row r="7507" outlineLevel="1" x14ac:dyDescent="0.2"/>
    <row r="7508" outlineLevel="1" x14ac:dyDescent="0.2"/>
    <row r="7509" outlineLevel="1" x14ac:dyDescent="0.2"/>
    <row r="7510" outlineLevel="1" x14ac:dyDescent="0.2"/>
    <row r="7511" outlineLevel="1" x14ac:dyDescent="0.2"/>
    <row r="7512" outlineLevel="1" x14ac:dyDescent="0.2"/>
    <row r="7513" outlineLevel="1" x14ac:dyDescent="0.2"/>
    <row r="7514" outlineLevel="1" x14ac:dyDescent="0.2"/>
    <row r="7515" outlineLevel="1" x14ac:dyDescent="0.2"/>
    <row r="7516" outlineLevel="1" x14ac:dyDescent="0.2"/>
    <row r="7517" outlineLevel="1" x14ac:dyDescent="0.2"/>
    <row r="7518" outlineLevel="1" x14ac:dyDescent="0.2"/>
    <row r="7519" outlineLevel="1" x14ac:dyDescent="0.2"/>
    <row r="7520" outlineLevel="1" x14ac:dyDescent="0.2"/>
    <row r="7521" outlineLevel="1" x14ac:dyDescent="0.2"/>
    <row r="7522" outlineLevel="1" x14ac:dyDescent="0.2"/>
    <row r="7523" outlineLevel="1" x14ac:dyDescent="0.2"/>
    <row r="7524" outlineLevel="1" x14ac:dyDescent="0.2"/>
    <row r="7525" outlineLevel="1" x14ac:dyDescent="0.2"/>
    <row r="7526" outlineLevel="1" x14ac:dyDescent="0.2"/>
    <row r="7527" outlineLevel="1" x14ac:dyDescent="0.2"/>
    <row r="7529" outlineLevel="1" x14ac:dyDescent="0.2"/>
    <row r="7530" outlineLevel="1" x14ac:dyDescent="0.2"/>
    <row r="7531" outlineLevel="1" x14ac:dyDescent="0.2"/>
    <row r="7532" outlineLevel="1" x14ac:dyDescent="0.2"/>
    <row r="7533" outlineLevel="1" x14ac:dyDescent="0.2"/>
    <row r="7534" outlineLevel="1" x14ac:dyDescent="0.2"/>
    <row r="7535" outlineLevel="1" x14ac:dyDescent="0.2"/>
    <row r="7536" outlineLevel="1" x14ac:dyDescent="0.2"/>
    <row r="7537" outlineLevel="1" x14ac:dyDescent="0.2"/>
    <row r="7538" outlineLevel="1" x14ac:dyDescent="0.2"/>
    <row r="7539" outlineLevel="1" x14ac:dyDescent="0.2"/>
    <row r="7540" outlineLevel="1" x14ac:dyDescent="0.2"/>
    <row r="7541" outlineLevel="1" x14ac:dyDescent="0.2"/>
    <row r="7542" outlineLevel="1" x14ac:dyDescent="0.2"/>
    <row r="7543" outlineLevel="1" x14ac:dyDescent="0.2"/>
    <row r="7544" outlineLevel="1" x14ac:dyDescent="0.2"/>
    <row r="7545" outlineLevel="1" x14ac:dyDescent="0.2"/>
    <row r="7546" outlineLevel="1" x14ac:dyDescent="0.2"/>
    <row r="7547" outlineLevel="1" x14ac:dyDescent="0.2"/>
    <row r="7548" outlineLevel="1" x14ac:dyDescent="0.2"/>
    <row r="7549" outlineLevel="1" x14ac:dyDescent="0.2"/>
    <row r="7550" outlineLevel="1" x14ac:dyDescent="0.2"/>
    <row r="7551" outlineLevel="1" x14ac:dyDescent="0.2"/>
    <row r="7553" outlineLevel="1" x14ac:dyDescent="0.2"/>
    <row r="7554" outlineLevel="1" x14ac:dyDescent="0.2"/>
    <row r="7555" outlineLevel="1" x14ac:dyDescent="0.2"/>
    <row r="7556" outlineLevel="1" x14ac:dyDescent="0.2"/>
    <row r="7557" outlineLevel="1" x14ac:dyDescent="0.2"/>
    <row r="7558" outlineLevel="1" x14ac:dyDescent="0.2"/>
    <row r="7560" outlineLevel="1" x14ac:dyDescent="0.2"/>
    <row r="7561" outlineLevel="1" x14ac:dyDescent="0.2"/>
    <row r="7562" outlineLevel="1" x14ac:dyDescent="0.2"/>
    <row r="7563" outlineLevel="1" x14ac:dyDescent="0.2"/>
    <row r="7564" outlineLevel="1" x14ac:dyDescent="0.2"/>
    <row r="7565" outlineLevel="1" x14ac:dyDescent="0.2"/>
    <row r="7566" outlineLevel="1" x14ac:dyDescent="0.2"/>
    <row r="7567" outlineLevel="1" x14ac:dyDescent="0.2"/>
    <row r="7568" outlineLevel="1" x14ac:dyDescent="0.2"/>
    <row r="7569" outlineLevel="1" x14ac:dyDescent="0.2"/>
    <row r="7570" outlineLevel="1" x14ac:dyDescent="0.2"/>
    <row r="7571" outlineLevel="1" x14ac:dyDescent="0.2"/>
    <row r="7573" outlineLevel="1" x14ac:dyDescent="0.2"/>
    <row r="7574" outlineLevel="1" x14ac:dyDescent="0.2"/>
    <row r="7575" outlineLevel="1" x14ac:dyDescent="0.2"/>
    <row r="7576" outlineLevel="1" x14ac:dyDescent="0.2"/>
    <row r="7577" outlineLevel="1" x14ac:dyDescent="0.2"/>
    <row r="7578" outlineLevel="1" x14ac:dyDescent="0.2"/>
    <row r="7579" outlineLevel="1" x14ac:dyDescent="0.2"/>
    <row r="7580" outlineLevel="1" x14ac:dyDescent="0.2"/>
    <row r="7581" outlineLevel="1" x14ac:dyDescent="0.2"/>
    <row r="7582" outlineLevel="1" x14ac:dyDescent="0.2"/>
    <row r="7583" outlineLevel="1" x14ac:dyDescent="0.2"/>
    <row r="7584" outlineLevel="1" x14ac:dyDescent="0.2"/>
    <row r="7585" outlineLevel="1" x14ac:dyDescent="0.2"/>
    <row r="7586" outlineLevel="1" x14ac:dyDescent="0.2"/>
    <row r="7587" outlineLevel="1" x14ac:dyDescent="0.2"/>
    <row r="7588" outlineLevel="1" x14ac:dyDescent="0.2"/>
    <row r="7589" outlineLevel="1" x14ac:dyDescent="0.2"/>
    <row r="7590" outlineLevel="1" x14ac:dyDescent="0.2"/>
    <row r="7591" outlineLevel="1" x14ac:dyDescent="0.2"/>
    <row r="7592" outlineLevel="1" x14ac:dyDescent="0.2"/>
    <row r="7593" outlineLevel="1" x14ac:dyDescent="0.2"/>
    <row r="7594" outlineLevel="1" x14ac:dyDescent="0.2"/>
    <row r="7595" outlineLevel="1" x14ac:dyDescent="0.2"/>
    <row r="7596" outlineLevel="1" x14ac:dyDescent="0.2"/>
    <row r="7597" outlineLevel="1" x14ac:dyDescent="0.2"/>
    <row r="7598" outlineLevel="1" x14ac:dyDescent="0.2"/>
    <row r="7600" outlineLevel="1" x14ac:dyDescent="0.2"/>
    <row r="7601" outlineLevel="1" x14ac:dyDescent="0.2"/>
    <row r="7602" outlineLevel="1" x14ac:dyDescent="0.2"/>
    <row r="7603" outlineLevel="1" x14ac:dyDescent="0.2"/>
    <row r="7604" outlineLevel="1" x14ac:dyDescent="0.2"/>
    <row r="7605" outlineLevel="1" x14ac:dyDescent="0.2"/>
    <row r="7607" outlineLevel="1" x14ac:dyDescent="0.2"/>
    <row r="7608" outlineLevel="1" x14ac:dyDescent="0.2"/>
    <row r="7609" outlineLevel="1" x14ac:dyDescent="0.2"/>
    <row r="7610" outlineLevel="1" x14ac:dyDescent="0.2"/>
    <row r="7611" outlineLevel="1" x14ac:dyDescent="0.2"/>
    <row r="7612" outlineLevel="1" x14ac:dyDescent="0.2"/>
    <row r="7614" outlineLevel="1" x14ac:dyDescent="0.2"/>
    <row r="7616" outlineLevel="1" x14ac:dyDescent="0.2"/>
    <row r="7617" outlineLevel="1" x14ac:dyDescent="0.2"/>
    <row r="7618" outlineLevel="1" x14ac:dyDescent="0.2"/>
    <row r="7620" outlineLevel="1" x14ac:dyDescent="0.2"/>
    <row r="7621" outlineLevel="1" x14ac:dyDescent="0.2"/>
    <row r="7622" outlineLevel="1" x14ac:dyDescent="0.2"/>
    <row r="7623" outlineLevel="1" x14ac:dyDescent="0.2"/>
    <row r="7624" outlineLevel="1" x14ac:dyDescent="0.2"/>
    <row r="7625" outlineLevel="1" x14ac:dyDescent="0.2"/>
    <row r="7626" outlineLevel="1" x14ac:dyDescent="0.2"/>
    <row r="7628" outlineLevel="1" x14ac:dyDescent="0.2"/>
    <row r="7629" outlineLevel="1" x14ac:dyDescent="0.2"/>
    <row r="7630" outlineLevel="1" x14ac:dyDescent="0.2"/>
    <row r="7631" outlineLevel="1" x14ac:dyDescent="0.2"/>
    <row r="7632" outlineLevel="1" x14ac:dyDescent="0.2"/>
    <row r="7633" outlineLevel="1" x14ac:dyDescent="0.2"/>
    <row r="7634" outlineLevel="1" x14ac:dyDescent="0.2"/>
    <row r="7636" outlineLevel="1" x14ac:dyDescent="0.2"/>
    <row r="7637" outlineLevel="1" x14ac:dyDescent="0.2"/>
    <row r="7638" outlineLevel="1" x14ac:dyDescent="0.2"/>
    <row r="7639" outlineLevel="1" x14ac:dyDescent="0.2"/>
    <row r="7640" outlineLevel="1" x14ac:dyDescent="0.2"/>
    <row r="7641" outlineLevel="1" x14ac:dyDescent="0.2"/>
    <row r="7642" outlineLevel="1" x14ac:dyDescent="0.2"/>
    <row r="7643" outlineLevel="1" x14ac:dyDescent="0.2"/>
    <row r="7644" outlineLevel="1" x14ac:dyDescent="0.2"/>
    <row r="7645" outlineLevel="1" x14ac:dyDescent="0.2"/>
    <row r="7646" outlineLevel="1" x14ac:dyDescent="0.2"/>
    <row r="7648" outlineLevel="1" x14ac:dyDescent="0.2"/>
    <row r="7649" outlineLevel="1" x14ac:dyDescent="0.2"/>
    <row r="7650" outlineLevel="1" x14ac:dyDescent="0.2"/>
    <row r="7651" outlineLevel="1" x14ac:dyDescent="0.2"/>
    <row r="7652" outlineLevel="1" x14ac:dyDescent="0.2"/>
    <row r="7653" outlineLevel="1" x14ac:dyDescent="0.2"/>
    <row r="7655" outlineLevel="1" x14ac:dyDescent="0.2"/>
    <row r="7656" outlineLevel="1" x14ac:dyDescent="0.2"/>
    <row r="7657" outlineLevel="1" x14ac:dyDescent="0.2"/>
    <row r="7658" outlineLevel="1" x14ac:dyDescent="0.2"/>
    <row r="7659" outlineLevel="1" x14ac:dyDescent="0.2"/>
    <row r="7660" outlineLevel="1" x14ac:dyDescent="0.2"/>
    <row r="7662" outlineLevel="1" x14ac:dyDescent="0.2"/>
    <row r="7663" outlineLevel="1" x14ac:dyDescent="0.2"/>
    <row r="7664" outlineLevel="1" x14ac:dyDescent="0.2"/>
    <row r="7665" outlineLevel="1" x14ac:dyDescent="0.2"/>
    <row r="7666" outlineLevel="1" x14ac:dyDescent="0.2"/>
    <row r="7667" outlineLevel="1" x14ac:dyDescent="0.2"/>
    <row r="7669" outlineLevel="1" x14ac:dyDescent="0.2"/>
    <row r="7670" outlineLevel="1" x14ac:dyDescent="0.2"/>
    <row r="7671" outlineLevel="1" x14ac:dyDescent="0.2"/>
    <row r="7673" outlineLevel="1" x14ac:dyDescent="0.2"/>
    <row r="7674" outlineLevel="1" x14ac:dyDescent="0.2"/>
    <row r="7675" outlineLevel="1" x14ac:dyDescent="0.2"/>
    <row r="7677" outlineLevel="1" x14ac:dyDescent="0.2"/>
    <row r="7678" outlineLevel="1" x14ac:dyDescent="0.2"/>
    <row r="7679" outlineLevel="1" x14ac:dyDescent="0.2"/>
    <row r="7681" outlineLevel="1" x14ac:dyDescent="0.2"/>
    <row r="7682" outlineLevel="1" x14ac:dyDescent="0.2"/>
    <row r="7683" outlineLevel="1" x14ac:dyDescent="0.2"/>
    <row r="7685" outlineLevel="1" x14ac:dyDescent="0.2"/>
    <row r="7686" outlineLevel="1" x14ac:dyDescent="0.2"/>
    <row r="7687" outlineLevel="1" x14ac:dyDescent="0.2"/>
    <row r="7689" outlineLevel="1" x14ac:dyDescent="0.2"/>
    <row r="7690" outlineLevel="1" x14ac:dyDescent="0.2"/>
    <row r="7691" outlineLevel="1" x14ac:dyDescent="0.2"/>
    <row r="7692" outlineLevel="1" x14ac:dyDescent="0.2"/>
    <row r="7694" outlineLevel="1" x14ac:dyDescent="0.2"/>
    <row r="7695" outlineLevel="1" x14ac:dyDescent="0.2"/>
    <row r="7696" outlineLevel="1" x14ac:dyDescent="0.2"/>
    <row r="7697" outlineLevel="1" x14ac:dyDescent="0.2"/>
    <row r="7699" outlineLevel="1" x14ac:dyDescent="0.2"/>
    <row r="7700" outlineLevel="1" x14ac:dyDescent="0.2"/>
    <row r="7701" outlineLevel="1" x14ac:dyDescent="0.2"/>
    <row r="7702" outlineLevel="1" x14ac:dyDescent="0.2"/>
    <row r="7704" outlineLevel="1" x14ac:dyDescent="0.2"/>
    <row r="7705" outlineLevel="1" x14ac:dyDescent="0.2"/>
    <row r="7706" outlineLevel="1" x14ac:dyDescent="0.2"/>
    <row r="7707" outlineLevel="1" x14ac:dyDescent="0.2"/>
    <row r="7709" outlineLevel="1" x14ac:dyDescent="0.2"/>
    <row r="7710" outlineLevel="1" x14ac:dyDescent="0.2"/>
    <row r="7711" outlineLevel="1" x14ac:dyDescent="0.2"/>
    <row r="7712" outlineLevel="1" x14ac:dyDescent="0.2"/>
    <row r="7714" outlineLevel="1" x14ac:dyDescent="0.2"/>
    <row r="7715" outlineLevel="1" x14ac:dyDescent="0.2"/>
    <row r="7716" outlineLevel="1" x14ac:dyDescent="0.2"/>
    <row r="7717" outlineLevel="1" x14ac:dyDescent="0.2"/>
    <row r="7719" outlineLevel="1" x14ac:dyDescent="0.2"/>
    <row r="7720" outlineLevel="1" x14ac:dyDescent="0.2"/>
    <row r="7721" outlineLevel="1" x14ac:dyDescent="0.2"/>
    <row r="7722" outlineLevel="1" x14ac:dyDescent="0.2"/>
    <row r="7724" outlineLevel="1" x14ac:dyDescent="0.2"/>
    <row r="7725" outlineLevel="1" x14ac:dyDescent="0.2"/>
    <row r="7726" outlineLevel="1" x14ac:dyDescent="0.2"/>
    <row r="7727" outlineLevel="1" x14ac:dyDescent="0.2"/>
    <row r="7728" outlineLevel="1" x14ac:dyDescent="0.2"/>
    <row r="7729" outlineLevel="1" x14ac:dyDescent="0.2"/>
    <row r="7730" outlineLevel="1" x14ac:dyDescent="0.2"/>
    <row r="7732" outlineLevel="1" x14ac:dyDescent="0.2"/>
    <row r="7733" outlineLevel="1" x14ac:dyDescent="0.2"/>
    <row r="7734" outlineLevel="1" x14ac:dyDescent="0.2"/>
    <row r="7735" outlineLevel="1" x14ac:dyDescent="0.2"/>
    <row r="7736" outlineLevel="1" x14ac:dyDescent="0.2"/>
    <row r="7737" outlineLevel="1" x14ac:dyDescent="0.2"/>
    <row r="7738" outlineLevel="1" x14ac:dyDescent="0.2"/>
    <row r="7740" outlineLevel="1" x14ac:dyDescent="0.2"/>
    <row r="7741" outlineLevel="1" x14ac:dyDescent="0.2"/>
    <row r="7742" outlineLevel="1" x14ac:dyDescent="0.2"/>
    <row r="7743" outlineLevel="1" x14ac:dyDescent="0.2"/>
    <row r="7744" outlineLevel="1" x14ac:dyDescent="0.2"/>
    <row r="7745" outlineLevel="1" x14ac:dyDescent="0.2"/>
    <row r="7746" outlineLevel="1" x14ac:dyDescent="0.2"/>
    <row r="7747" outlineLevel="1" x14ac:dyDescent="0.2"/>
    <row r="7749" outlineLevel="1" x14ac:dyDescent="0.2"/>
    <row r="7750" outlineLevel="1" x14ac:dyDescent="0.2"/>
    <row r="7751" outlineLevel="1" x14ac:dyDescent="0.2"/>
    <row r="7752" outlineLevel="1" x14ac:dyDescent="0.2"/>
    <row r="7753" outlineLevel="1" x14ac:dyDescent="0.2"/>
    <row r="7754" outlineLevel="1" x14ac:dyDescent="0.2"/>
    <row r="7755" outlineLevel="1" x14ac:dyDescent="0.2"/>
    <row r="7756" outlineLevel="1" x14ac:dyDescent="0.2"/>
    <row r="7758" outlineLevel="1" x14ac:dyDescent="0.2"/>
    <row r="7759" outlineLevel="1" x14ac:dyDescent="0.2"/>
    <row r="7760" outlineLevel="1" x14ac:dyDescent="0.2"/>
    <row r="7761" outlineLevel="1" x14ac:dyDescent="0.2"/>
    <row r="7763" outlineLevel="1" x14ac:dyDescent="0.2"/>
    <row r="7764" outlineLevel="1" x14ac:dyDescent="0.2"/>
    <row r="7765" outlineLevel="1" x14ac:dyDescent="0.2"/>
    <row r="7766" outlineLevel="1" x14ac:dyDescent="0.2"/>
    <row r="7768" outlineLevel="1" x14ac:dyDescent="0.2"/>
    <row r="7769" outlineLevel="1" x14ac:dyDescent="0.2"/>
    <row r="7770" outlineLevel="1" x14ac:dyDescent="0.2"/>
    <row r="7771" outlineLevel="1" x14ac:dyDescent="0.2"/>
    <row r="7772" outlineLevel="1" x14ac:dyDescent="0.2"/>
    <row r="7773" outlineLevel="1" x14ac:dyDescent="0.2"/>
    <row r="7774" outlineLevel="1" x14ac:dyDescent="0.2"/>
    <row r="7775" outlineLevel="1" x14ac:dyDescent="0.2"/>
    <row r="7776" outlineLevel="1" x14ac:dyDescent="0.2"/>
    <row r="7778" outlineLevel="1" x14ac:dyDescent="0.2"/>
    <row r="7779" outlineLevel="1" x14ac:dyDescent="0.2"/>
    <row r="7780" outlineLevel="1" x14ac:dyDescent="0.2"/>
    <row r="7781" outlineLevel="1" x14ac:dyDescent="0.2"/>
    <row r="7782" outlineLevel="1" x14ac:dyDescent="0.2"/>
    <row r="7783" outlineLevel="1" x14ac:dyDescent="0.2"/>
    <row r="7784" outlineLevel="1" x14ac:dyDescent="0.2"/>
    <row r="7785" outlineLevel="1" x14ac:dyDescent="0.2"/>
    <row r="7786" outlineLevel="1" x14ac:dyDescent="0.2"/>
    <row r="7788" outlineLevel="1" x14ac:dyDescent="0.2"/>
    <row r="7789" outlineLevel="1" x14ac:dyDescent="0.2"/>
    <row r="7790" outlineLevel="1" x14ac:dyDescent="0.2"/>
    <row r="7791" outlineLevel="1" x14ac:dyDescent="0.2"/>
    <row r="7792" outlineLevel="1" x14ac:dyDescent="0.2"/>
    <row r="7793" outlineLevel="1" x14ac:dyDescent="0.2"/>
    <row r="7794" outlineLevel="1" x14ac:dyDescent="0.2"/>
    <row r="7795" outlineLevel="1" x14ac:dyDescent="0.2"/>
    <row r="7796" outlineLevel="1" x14ac:dyDescent="0.2"/>
    <row r="7798" outlineLevel="1" x14ac:dyDescent="0.2"/>
    <row r="7799" outlineLevel="1" x14ac:dyDescent="0.2"/>
    <row r="7800" outlineLevel="1" x14ac:dyDescent="0.2"/>
    <row r="7801" outlineLevel="1" x14ac:dyDescent="0.2"/>
    <row r="7802" outlineLevel="1" x14ac:dyDescent="0.2"/>
    <row r="7804" outlineLevel="1" x14ac:dyDescent="0.2"/>
    <row r="7805" outlineLevel="1" x14ac:dyDescent="0.2"/>
    <row r="7806" outlineLevel="1" x14ac:dyDescent="0.2"/>
    <row r="7808" outlineLevel="1" x14ac:dyDescent="0.2"/>
    <row r="7809" outlineLevel="1" x14ac:dyDescent="0.2"/>
    <row r="7810" outlineLevel="1" x14ac:dyDescent="0.2"/>
    <row r="7812" outlineLevel="1" x14ac:dyDescent="0.2"/>
    <row r="7813" outlineLevel="1" x14ac:dyDescent="0.2"/>
    <row r="7814" outlineLevel="1" x14ac:dyDescent="0.2"/>
    <row r="7816" outlineLevel="1" x14ac:dyDescent="0.2"/>
    <row r="7817" outlineLevel="1" x14ac:dyDescent="0.2"/>
    <row r="7818" outlineLevel="1" x14ac:dyDescent="0.2"/>
    <row r="7820" outlineLevel="1" x14ac:dyDescent="0.2"/>
    <row r="7821" outlineLevel="1" x14ac:dyDescent="0.2"/>
    <row r="7822" outlineLevel="1" x14ac:dyDescent="0.2"/>
    <row r="7823" outlineLevel="1" x14ac:dyDescent="0.2"/>
    <row r="7824" outlineLevel="1" x14ac:dyDescent="0.2"/>
    <row r="7825" outlineLevel="1" x14ac:dyDescent="0.2"/>
    <row r="7826" outlineLevel="1" x14ac:dyDescent="0.2"/>
    <row r="7827" outlineLevel="1" x14ac:dyDescent="0.2"/>
    <row r="7828" outlineLevel="1" x14ac:dyDescent="0.2"/>
    <row r="7829" outlineLevel="1" x14ac:dyDescent="0.2"/>
    <row r="7830" outlineLevel="1" x14ac:dyDescent="0.2"/>
    <row r="7831" outlineLevel="1" x14ac:dyDescent="0.2"/>
    <row r="7833" outlineLevel="1" x14ac:dyDescent="0.2"/>
    <row r="7834" outlineLevel="1" x14ac:dyDescent="0.2"/>
    <row r="7835" outlineLevel="1" x14ac:dyDescent="0.2"/>
    <row r="7836" outlineLevel="1" x14ac:dyDescent="0.2"/>
    <row r="7837" outlineLevel="1" x14ac:dyDescent="0.2"/>
    <row r="7838" outlineLevel="1" x14ac:dyDescent="0.2"/>
    <row r="7839" outlineLevel="1" x14ac:dyDescent="0.2"/>
    <row r="7840" outlineLevel="1" x14ac:dyDescent="0.2"/>
    <row r="7841" outlineLevel="1" x14ac:dyDescent="0.2"/>
    <row r="7842" outlineLevel="1" x14ac:dyDescent="0.2"/>
    <row r="7843" outlineLevel="1" x14ac:dyDescent="0.2"/>
    <row r="7844" outlineLevel="1" x14ac:dyDescent="0.2"/>
    <row r="7846" outlineLevel="1" x14ac:dyDescent="0.2"/>
    <row r="7847" outlineLevel="1" x14ac:dyDescent="0.2"/>
    <row r="7848" outlineLevel="1" x14ac:dyDescent="0.2"/>
    <row r="7850" outlineLevel="1" x14ac:dyDescent="0.2"/>
    <row r="7851" outlineLevel="1" x14ac:dyDescent="0.2"/>
    <row r="7852" outlineLevel="1" x14ac:dyDescent="0.2"/>
    <row r="7853" outlineLevel="1" x14ac:dyDescent="0.2"/>
    <row r="7855" outlineLevel="1" x14ac:dyDescent="0.2"/>
    <row r="7856" outlineLevel="1" x14ac:dyDescent="0.2"/>
    <row r="7857" outlineLevel="1" x14ac:dyDescent="0.2"/>
    <row r="7858" outlineLevel="1" x14ac:dyDescent="0.2"/>
    <row r="7860" outlineLevel="1" x14ac:dyDescent="0.2"/>
    <row r="7861" outlineLevel="1" x14ac:dyDescent="0.2"/>
    <row r="7862" outlineLevel="1" x14ac:dyDescent="0.2"/>
    <row r="7863" outlineLevel="1" x14ac:dyDescent="0.2"/>
    <row r="7865" outlineLevel="1" x14ac:dyDescent="0.2"/>
    <row r="7866" outlineLevel="1" x14ac:dyDescent="0.2"/>
    <row r="7867" outlineLevel="1" x14ac:dyDescent="0.2"/>
    <row r="7868" outlineLevel="1" x14ac:dyDescent="0.2"/>
    <row r="7870" outlineLevel="1" x14ac:dyDescent="0.2"/>
    <row r="7871" outlineLevel="1" x14ac:dyDescent="0.2"/>
    <row r="7872" outlineLevel="1" x14ac:dyDescent="0.2"/>
    <row r="7873" outlineLevel="1" x14ac:dyDescent="0.2"/>
    <row r="7875" outlineLevel="1" x14ac:dyDescent="0.2"/>
    <row r="7876" outlineLevel="1" x14ac:dyDescent="0.2"/>
    <row r="7877" outlineLevel="1" x14ac:dyDescent="0.2"/>
    <row r="7878" outlineLevel="1" x14ac:dyDescent="0.2"/>
    <row r="7880" outlineLevel="1" x14ac:dyDescent="0.2"/>
    <row r="7881" outlineLevel="1" x14ac:dyDescent="0.2"/>
    <row r="7882" outlineLevel="1" x14ac:dyDescent="0.2"/>
    <row r="7883" outlineLevel="1" x14ac:dyDescent="0.2"/>
    <row r="7885" outlineLevel="1" x14ac:dyDescent="0.2"/>
    <row r="7886" outlineLevel="1" x14ac:dyDescent="0.2"/>
    <row r="7887" outlineLevel="1" x14ac:dyDescent="0.2"/>
    <row r="7888" outlineLevel="1" x14ac:dyDescent="0.2"/>
    <row r="7890" outlineLevel="1" x14ac:dyDescent="0.2"/>
    <row r="7891" outlineLevel="1" x14ac:dyDescent="0.2"/>
    <row r="7892" outlineLevel="1" x14ac:dyDescent="0.2"/>
    <row r="7893" outlineLevel="1" x14ac:dyDescent="0.2"/>
    <row r="7895" outlineLevel="1" x14ac:dyDescent="0.2"/>
    <row r="7896" outlineLevel="1" x14ac:dyDescent="0.2"/>
    <row r="7898" outlineLevel="1" x14ac:dyDescent="0.2"/>
    <row r="7899" outlineLevel="1" x14ac:dyDescent="0.2"/>
    <row r="7901" outlineLevel="1" x14ac:dyDescent="0.2"/>
    <row r="7902" outlineLevel="1" x14ac:dyDescent="0.2"/>
    <row r="7904" outlineLevel="1" x14ac:dyDescent="0.2"/>
    <row r="7905" outlineLevel="1" x14ac:dyDescent="0.2"/>
    <row r="7906" outlineLevel="1" x14ac:dyDescent="0.2"/>
    <row r="7907" outlineLevel="1" x14ac:dyDescent="0.2"/>
    <row r="7909" outlineLevel="1" x14ac:dyDescent="0.2"/>
    <row r="7910" outlineLevel="1" x14ac:dyDescent="0.2"/>
    <row r="7911" outlineLevel="1" x14ac:dyDescent="0.2"/>
    <row r="7912" outlineLevel="1" x14ac:dyDescent="0.2"/>
    <row r="7914" outlineLevel="1" x14ac:dyDescent="0.2"/>
    <row r="7915" outlineLevel="1" x14ac:dyDescent="0.2"/>
    <row r="7916" outlineLevel="1" x14ac:dyDescent="0.2"/>
    <row r="7917" outlineLevel="1" x14ac:dyDescent="0.2"/>
    <row r="7919" outlineLevel="1" x14ac:dyDescent="0.2"/>
    <row r="7920" outlineLevel="1" x14ac:dyDescent="0.2"/>
    <row r="7921" outlineLevel="1" x14ac:dyDescent="0.2"/>
    <row r="7922" outlineLevel="1" x14ac:dyDescent="0.2"/>
    <row r="7924" outlineLevel="1" x14ac:dyDescent="0.2"/>
    <row r="7925" outlineLevel="1" x14ac:dyDescent="0.2"/>
    <row r="7926" outlineLevel="1" x14ac:dyDescent="0.2"/>
    <row r="7928" outlineLevel="1" x14ac:dyDescent="0.2"/>
    <row r="7929" outlineLevel="1" x14ac:dyDescent="0.2"/>
    <row r="7930" outlineLevel="1" x14ac:dyDescent="0.2"/>
    <row r="7931" outlineLevel="1" x14ac:dyDescent="0.2"/>
    <row r="7933" outlineLevel="1" x14ac:dyDescent="0.2"/>
    <row r="7934" outlineLevel="1" x14ac:dyDescent="0.2"/>
    <row r="7935" outlineLevel="1" x14ac:dyDescent="0.2"/>
    <row r="7936" outlineLevel="1" x14ac:dyDescent="0.2"/>
    <row r="7938" outlineLevel="1" x14ac:dyDescent="0.2"/>
    <row r="7939" outlineLevel="1" x14ac:dyDescent="0.2"/>
    <row r="7940" outlineLevel="1" x14ac:dyDescent="0.2"/>
    <row r="7941" outlineLevel="1" x14ac:dyDescent="0.2"/>
    <row r="7943" outlineLevel="1" x14ac:dyDescent="0.2"/>
    <row r="7944" outlineLevel="1" x14ac:dyDescent="0.2"/>
    <row r="7945" outlineLevel="1" x14ac:dyDescent="0.2"/>
    <row r="7946" outlineLevel="1" x14ac:dyDescent="0.2"/>
    <row r="7948" outlineLevel="1" x14ac:dyDescent="0.2"/>
    <row r="7950" outlineLevel="1" x14ac:dyDescent="0.2"/>
    <row r="7951" outlineLevel="1" x14ac:dyDescent="0.2"/>
    <row r="7952" outlineLevel="1" x14ac:dyDescent="0.2"/>
    <row r="7954" outlineLevel="1" x14ac:dyDescent="0.2"/>
    <row r="7955" outlineLevel="1" x14ac:dyDescent="0.2"/>
    <row r="7956" outlineLevel="1" x14ac:dyDescent="0.2"/>
    <row r="7957" outlineLevel="1" x14ac:dyDescent="0.2"/>
    <row r="7958" outlineLevel="1" x14ac:dyDescent="0.2"/>
    <row r="7960" outlineLevel="1" x14ac:dyDescent="0.2"/>
    <row r="7961" outlineLevel="1" x14ac:dyDescent="0.2"/>
    <row r="7962" outlineLevel="1" x14ac:dyDescent="0.2"/>
    <row r="7963" outlineLevel="1" x14ac:dyDescent="0.2"/>
    <row r="7964" outlineLevel="1" x14ac:dyDescent="0.2"/>
    <row r="7966" outlineLevel="1" x14ac:dyDescent="0.2"/>
    <row r="7967" outlineLevel="1" x14ac:dyDescent="0.2"/>
    <row r="7968" outlineLevel="1" x14ac:dyDescent="0.2"/>
    <row r="7969" outlineLevel="1" x14ac:dyDescent="0.2"/>
    <row r="7970" outlineLevel="1" x14ac:dyDescent="0.2"/>
    <row r="7971" outlineLevel="1" x14ac:dyDescent="0.2"/>
    <row r="7972" outlineLevel="1" x14ac:dyDescent="0.2"/>
    <row r="7973" outlineLevel="1" x14ac:dyDescent="0.2"/>
    <row r="7974" outlineLevel="1" x14ac:dyDescent="0.2"/>
    <row r="7975" outlineLevel="1" x14ac:dyDescent="0.2"/>
    <row r="7976" outlineLevel="1" x14ac:dyDescent="0.2"/>
    <row r="7978" outlineLevel="1" x14ac:dyDescent="0.2"/>
    <row r="7979" outlineLevel="1" x14ac:dyDescent="0.2"/>
    <row r="7980" outlineLevel="1" x14ac:dyDescent="0.2"/>
    <row r="7982" outlineLevel="1" x14ac:dyDescent="0.2"/>
    <row r="7983" outlineLevel="1" x14ac:dyDescent="0.2"/>
    <row r="7984" outlineLevel="1" x14ac:dyDescent="0.2"/>
    <row r="7985" outlineLevel="1" x14ac:dyDescent="0.2"/>
    <row r="7986" outlineLevel="1" x14ac:dyDescent="0.2"/>
    <row r="7987" outlineLevel="1" x14ac:dyDescent="0.2"/>
    <row r="7988" outlineLevel="1" x14ac:dyDescent="0.2"/>
    <row r="7989" outlineLevel="1" x14ac:dyDescent="0.2"/>
    <row r="7990" outlineLevel="1" x14ac:dyDescent="0.2"/>
    <row r="7992" outlineLevel="1" x14ac:dyDescent="0.2"/>
    <row r="7993" outlineLevel="1" x14ac:dyDescent="0.2"/>
    <row r="7994" outlineLevel="1" x14ac:dyDescent="0.2"/>
    <row r="7995" outlineLevel="1" x14ac:dyDescent="0.2"/>
    <row r="7996" outlineLevel="1" x14ac:dyDescent="0.2"/>
    <row r="7997" outlineLevel="1" x14ac:dyDescent="0.2"/>
    <row r="7998" outlineLevel="1" x14ac:dyDescent="0.2"/>
    <row r="7999" outlineLevel="1" x14ac:dyDescent="0.2"/>
    <row r="8000" outlineLevel="1" x14ac:dyDescent="0.2"/>
    <row r="8002" outlineLevel="1" x14ac:dyDescent="0.2"/>
    <row r="8003" outlineLevel="1" x14ac:dyDescent="0.2"/>
    <row r="8004" outlineLevel="1" x14ac:dyDescent="0.2"/>
    <row r="8005" outlineLevel="1" x14ac:dyDescent="0.2"/>
    <row r="8006" outlineLevel="1" x14ac:dyDescent="0.2"/>
    <row r="8007" outlineLevel="1" x14ac:dyDescent="0.2"/>
    <row r="8008" outlineLevel="1" x14ac:dyDescent="0.2"/>
    <row r="8009" outlineLevel="1" x14ac:dyDescent="0.2"/>
    <row r="8010" outlineLevel="1" x14ac:dyDescent="0.2"/>
    <row r="8012" outlineLevel="1" x14ac:dyDescent="0.2"/>
    <row r="8013" outlineLevel="1" x14ac:dyDescent="0.2"/>
    <row r="8014" outlineLevel="1" x14ac:dyDescent="0.2"/>
    <row r="8015" outlineLevel="1" x14ac:dyDescent="0.2"/>
    <row r="8016" outlineLevel="1" x14ac:dyDescent="0.2"/>
    <row r="8017" outlineLevel="1" x14ac:dyDescent="0.2"/>
    <row r="8018" outlineLevel="1" x14ac:dyDescent="0.2"/>
    <row r="8019" outlineLevel="1" x14ac:dyDescent="0.2"/>
    <row r="8020" outlineLevel="1" x14ac:dyDescent="0.2"/>
    <row r="8021" outlineLevel="1" x14ac:dyDescent="0.2"/>
    <row r="8022" outlineLevel="1" x14ac:dyDescent="0.2"/>
    <row r="8024" outlineLevel="1" x14ac:dyDescent="0.2"/>
    <row r="8025" outlineLevel="1" x14ac:dyDescent="0.2"/>
    <row r="8026" outlineLevel="1" x14ac:dyDescent="0.2"/>
    <row r="8027" outlineLevel="1" x14ac:dyDescent="0.2"/>
    <row r="8028" outlineLevel="1" x14ac:dyDescent="0.2"/>
    <row r="8029" outlineLevel="1" x14ac:dyDescent="0.2"/>
    <row r="8030" outlineLevel="1" x14ac:dyDescent="0.2"/>
    <row r="8031" outlineLevel="1" x14ac:dyDescent="0.2"/>
    <row r="8033" outlineLevel="1" x14ac:dyDescent="0.2"/>
    <row r="8034" outlineLevel="1" x14ac:dyDescent="0.2"/>
    <row r="8035" outlineLevel="1" x14ac:dyDescent="0.2"/>
    <row r="8036" outlineLevel="1" x14ac:dyDescent="0.2"/>
    <row r="8037" outlineLevel="1" x14ac:dyDescent="0.2"/>
    <row r="8038" outlineLevel="1" x14ac:dyDescent="0.2"/>
    <row r="8039" outlineLevel="1" x14ac:dyDescent="0.2"/>
    <row r="8040" outlineLevel="1" x14ac:dyDescent="0.2"/>
    <row r="8041" outlineLevel="1" x14ac:dyDescent="0.2"/>
    <row r="8043" outlineLevel="1" x14ac:dyDescent="0.2"/>
    <row r="8044" outlineLevel="1" x14ac:dyDescent="0.2"/>
    <row r="8045" outlineLevel="1" x14ac:dyDescent="0.2"/>
    <row r="8046" outlineLevel="1" x14ac:dyDescent="0.2"/>
    <row r="8047" outlineLevel="1" x14ac:dyDescent="0.2"/>
    <row r="8048" outlineLevel="1" x14ac:dyDescent="0.2"/>
    <row r="8049" outlineLevel="1" x14ac:dyDescent="0.2"/>
    <row r="8051" outlineLevel="1" x14ac:dyDescent="0.2"/>
    <row r="8052" outlineLevel="1" x14ac:dyDescent="0.2"/>
    <row r="8053" outlineLevel="1" x14ac:dyDescent="0.2"/>
    <row r="8054" outlineLevel="1" x14ac:dyDescent="0.2"/>
    <row r="8055" outlineLevel="1" x14ac:dyDescent="0.2"/>
    <row r="8056" outlineLevel="1" x14ac:dyDescent="0.2"/>
    <row r="8058" outlineLevel="1" x14ac:dyDescent="0.2"/>
    <row r="8059" outlineLevel="1" x14ac:dyDescent="0.2"/>
    <row r="8060" outlineLevel="1" x14ac:dyDescent="0.2"/>
    <row r="8061" outlineLevel="1" x14ac:dyDescent="0.2"/>
    <row r="8062" outlineLevel="1" x14ac:dyDescent="0.2"/>
    <row r="8063" outlineLevel="1" x14ac:dyDescent="0.2"/>
    <row r="8065" outlineLevel="1" x14ac:dyDescent="0.2"/>
    <row r="8066" outlineLevel="1" x14ac:dyDescent="0.2"/>
    <row r="8067" outlineLevel="1" x14ac:dyDescent="0.2"/>
    <row r="8068" outlineLevel="1" x14ac:dyDescent="0.2"/>
    <row r="8069" outlineLevel="1" x14ac:dyDescent="0.2"/>
    <row r="8070" outlineLevel="1" x14ac:dyDescent="0.2"/>
    <row r="8072" outlineLevel="1" x14ac:dyDescent="0.2"/>
    <row r="8073" outlineLevel="1" x14ac:dyDescent="0.2"/>
    <row r="8074" outlineLevel="1" x14ac:dyDescent="0.2"/>
    <row r="8075" outlineLevel="1" x14ac:dyDescent="0.2"/>
    <row r="8076" outlineLevel="1" x14ac:dyDescent="0.2"/>
    <row r="8077" outlineLevel="1" x14ac:dyDescent="0.2"/>
    <row r="8079" outlineLevel="1" x14ac:dyDescent="0.2"/>
    <row r="8080" outlineLevel="1" x14ac:dyDescent="0.2"/>
    <row r="8081" outlineLevel="1" x14ac:dyDescent="0.2"/>
    <row r="8082" outlineLevel="1" x14ac:dyDescent="0.2"/>
    <row r="8083" outlineLevel="1" x14ac:dyDescent="0.2"/>
    <row r="8084" outlineLevel="1" x14ac:dyDescent="0.2"/>
    <row r="8086" outlineLevel="1" x14ac:dyDescent="0.2"/>
    <row r="8087" outlineLevel="1" x14ac:dyDescent="0.2"/>
    <row r="8088" outlineLevel="1" x14ac:dyDescent="0.2"/>
    <row r="8089" outlineLevel="1" x14ac:dyDescent="0.2"/>
    <row r="8090" outlineLevel="1" x14ac:dyDescent="0.2"/>
    <row r="8091" outlineLevel="1" x14ac:dyDescent="0.2"/>
    <row r="8092" outlineLevel="1" x14ac:dyDescent="0.2"/>
    <row r="8094" outlineLevel="1" x14ac:dyDescent="0.2"/>
    <row r="8095" outlineLevel="1" x14ac:dyDescent="0.2"/>
    <row r="8096" outlineLevel="1" x14ac:dyDescent="0.2"/>
    <row r="8097" outlineLevel="1" x14ac:dyDescent="0.2"/>
    <row r="8098" outlineLevel="1" x14ac:dyDescent="0.2"/>
    <row r="8099" outlineLevel="1" x14ac:dyDescent="0.2"/>
    <row r="8101" outlineLevel="1" x14ac:dyDescent="0.2"/>
    <row r="8102" outlineLevel="1" x14ac:dyDescent="0.2"/>
    <row r="8103" outlineLevel="1" x14ac:dyDescent="0.2"/>
    <row r="8104" outlineLevel="1" x14ac:dyDescent="0.2"/>
    <row r="8105" outlineLevel="1" x14ac:dyDescent="0.2"/>
    <row r="8106" outlineLevel="1" x14ac:dyDescent="0.2"/>
    <row r="8108" outlineLevel="1" x14ac:dyDescent="0.2"/>
    <row r="8109" outlineLevel="1" x14ac:dyDescent="0.2"/>
    <row r="8110" outlineLevel="1" x14ac:dyDescent="0.2"/>
    <row r="8111" outlineLevel="1" x14ac:dyDescent="0.2"/>
    <row r="8112" outlineLevel="1" x14ac:dyDescent="0.2"/>
    <row r="8113" outlineLevel="1" x14ac:dyDescent="0.2"/>
    <row r="8115" outlineLevel="1" x14ac:dyDescent="0.2"/>
    <row r="8116" outlineLevel="1" x14ac:dyDescent="0.2"/>
    <row r="8117" outlineLevel="1" x14ac:dyDescent="0.2"/>
    <row r="8118" outlineLevel="1" x14ac:dyDescent="0.2"/>
    <row r="8119" outlineLevel="1" x14ac:dyDescent="0.2"/>
    <row r="8120" outlineLevel="1" x14ac:dyDescent="0.2"/>
    <row r="8122" outlineLevel="1" x14ac:dyDescent="0.2"/>
    <row r="8123" outlineLevel="1" x14ac:dyDescent="0.2"/>
    <row r="8124" outlineLevel="1" x14ac:dyDescent="0.2"/>
    <row r="8125" outlineLevel="1" x14ac:dyDescent="0.2"/>
    <row r="8126" outlineLevel="1" x14ac:dyDescent="0.2"/>
    <row r="8127" outlineLevel="1" x14ac:dyDescent="0.2"/>
    <row r="8129" outlineLevel="1" x14ac:dyDescent="0.2"/>
    <row r="8130" outlineLevel="1" x14ac:dyDescent="0.2"/>
    <row r="8131" outlineLevel="1" x14ac:dyDescent="0.2"/>
    <row r="8132" outlineLevel="1" x14ac:dyDescent="0.2"/>
    <row r="8133" outlineLevel="1" x14ac:dyDescent="0.2"/>
    <row r="8134" outlineLevel="1" x14ac:dyDescent="0.2"/>
    <row r="8136" outlineLevel="1" x14ac:dyDescent="0.2"/>
    <row r="8137" outlineLevel="1" x14ac:dyDescent="0.2"/>
    <row r="8138" outlineLevel="1" x14ac:dyDescent="0.2"/>
    <row r="8139" outlineLevel="1" x14ac:dyDescent="0.2"/>
    <row r="8140" outlineLevel="1" x14ac:dyDescent="0.2"/>
    <row r="8141" outlineLevel="1" x14ac:dyDescent="0.2"/>
    <row r="8143" outlineLevel="1" x14ac:dyDescent="0.2"/>
    <row r="8144" outlineLevel="1" x14ac:dyDescent="0.2"/>
    <row r="8145" outlineLevel="1" x14ac:dyDescent="0.2"/>
    <row r="8146" outlineLevel="1" x14ac:dyDescent="0.2"/>
    <row r="8147" outlineLevel="1" x14ac:dyDescent="0.2"/>
    <row r="8148" outlineLevel="1" x14ac:dyDescent="0.2"/>
    <row r="8150" outlineLevel="1" x14ac:dyDescent="0.2"/>
    <row r="8151" outlineLevel="1" x14ac:dyDescent="0.2"/>
    <row r="8152" outlineLevel="1" x14ac:dyDescent="0.2"/>
    <row r="8153" outlineLevel="1" x14ac:dyDescent="0.2"/>
    <row r="8154" outlineLevel="1" x14ac:dyDescent="0.2"/>
    <row r="8155" outlineLevel="1" x14ac:dyDescent="0.2"/>
    <row r="8157" outlineLevel="1" x14ac:dyDescent="0.2"/>
    <row r="8158" outlineLevel="1" x14ac:dyDescent="0.2"/>
    <row r="8159" outlineLevel="1" x14ac:dyDescent="0.2"/>
    <row r="8160" outlineLevel="1" x14ac:dyDescent="0.2"/>
    <row r="8161" outlineLevel="1" x14ac:dyDescent="0.2"/>
    <row r="8162" outlineLevel="1" x14ac:dyDescent="0.2"/>
    <row r="8164" outlineLevel="1" x14ac:dyDescent="0.2"/>
    <row r="8165" outlineLevel="1" x14ac:dyDescent="0.2"/>
    <row r="8166" outlineLevel="1" x14ac:dyDescent="0.2"/>
    <row r="8167" outlineLevel="1" x14ac:dyDescent="0.2"/>
    <row r="8168" outlineLevel="1" x14ac:dyDescent="0.2"/>
    <row r="8170" outlineLevel="1" x14ac:dyDescent="0.2"/>
    <row r="8171" outlineLevel="1" x14ac:dyDescent="0.2"/>
    <row r="8172" outlineLevel="1" x14ac:dyDescent="0.2"/>
    <row r="8173" outlineLevel="1" x14ac:dyDescent="0.2"/>
    <row r="8174" outlineLevel="1" x14ac:dyDescent="0.2"/>
    <row r="8176" outlineLevel="1" x14ac:dyDescent="0.2"/>
    <row r="8177" outlineLevel="1" x14ac:dyDescent="0.2"/>
    <row r="8178" outlineLevel="1" x14ac:dyDescent="0.2"/>
    <row r="8180" outlineLevel="1" x14ac:dyDescent="0.2"/>
    <row r="8181" outlineLevel="1" x14ac:dyDescent="0.2"/>
    <row r="8183" outlineLevel="1" x14ac:dyDescent="0.2"/>
    <row r="8184" outlineLevel="1" x14ac:dyDescent="0.2"/>
    <row r="8186" outlineLevel="1" x14ac:dyDescent="0.2"/>
    <row r="8187" outlineLevel="1" x14ac:dyDescent="0.2"/>
    <row r="8188" outlineLevel="1" x14ac:dyDescent="0.2"/>
    <row r="8190" outlineLevel="1" x14ac:dyDescent="0.2"/>
    <row r="8191" outlineLevel="1" x14ac:dyDescent="0.2"/>
    <row r="8192" outlineLevel="1" x14ac:dyDescent="0.2"/>
    <row r="8193" outlineLevel="1" x14ac:dyDescent="0.2"/>
    <row r="8195" outlineLevel="1" x14ac:dyDescent="0.2"/>
    <row r="8196" outlineLevel="1" x14ac:dyDescent="0.2"/>
    <row r="8197" outlineLevel="1" x14ac:dyDescent="0.2"/>
    <row r="8199" outlineLevel="1" x14ac:dyDescent="0.2"/>
    <row r="8200" outlineLevel="1" x14ac:dyDescent="0.2"/>
    <row r="8201" outlineLevel="1" x14ac:dyDescent="0.2"/>
    <row r="8202" outlineLevel="1" x14ac:dyDescent="0.2"/>
    <row r="8203" outlineLevel="1" x14ac:dyDescent="0.2"/>
    <row r="8204" outlineLevel="1" x14ac:dyDescent="0.2"/>
    <row r="8206" outlineLevel="1" x14ac:dyDescent="0.2"/>
    <row r="8207" outlineLevel="1" x14ac:dyDescent="0.2"/>
    <row r="8208" outlineLevel="1" x14ac:dyDescent="0.2"/>
    <row r="8210" outlineLevel="1" x14ac:dyDescent="0.2"/>
    <row r="8211" outlineLevel="1" x14ac:dyDescent="0.2"/>
    <row r="8213" outlineLevel="1" x14ac:dyDescent="0.2"/>
    <row r="8214" outlineLevel="1" x14ac:dyDescent="0.2"/>
    <row r="8215" outlineLevel="1" x14ac:dyDescent="0.2"/>
    <row r="8217" outlineLevel="1" x14ac:dyDescent="0.2"/>
    <row r="8218" outlineLevel="1" x14ac:dyDescent="0.2"/>
    <row r="8219" outlineLevel="1" x14ac:dyDescent="0.2"/>
    <row r="8220" outlineLevel="1" x14ac:dyDescent="0.2"/>
    <row r="8222" outlineLevel="1" x14ac:dyDescent="0.2"/>
    <row r="8223" outlineLevel="1" x14ac:dyDescent="0.2"/>
    <row r="8224" outlineLevel="1" x14ac:dyDescent="0.2"/>
    <row r="8225" outlineLevel="1" x14ac:dyDescent="0.2"/>
    <row r="8227" outlineLevel="1" x14ac:dyDescent="0.2"/>
    <row r="8228" outlineLevel="1" x14ac:dyDescent="0.2"/>
    <row r="8229" outlineLevel="1" x14ac:dyDescent="0.2"/>
    <row r="8231" outlineLevel="1" x14ac:dyDescent="0.2"/>
    <row r="8232" outlineLevel="1" x14ac:dyDescent="0.2"/>
    <row r="8233" outlineLevel="1" x14ac:dyDescent="0.2"/>
    <row r="8234" outlineLevel="1" x14ac:dyDescent="0.2"/>
    <row r="8235" outlineLevel="1" x14ac:dyDescent="0.2"/>
    <row r="8237" outlineLevel="1" x14ac:dyDescent="0.2"/>
    <row r="8238" outlineLevel="1" x14ac:dyDescent="0.2"/>
    <row r="8239" outlineLevel="1" x14ac:dyDescent="0.2"/>
    <row r="8240" outlineLevel="1" x14ac:dyDescent="0.2"/>
    <row r="8241" outlineLevel="1" x14ac:dyDescent="0.2"/>
    <row r="8243" outlineLevel="1" x14ac:dyDescent="0.2"/>
    <row r="8244" outlineLevel="1" x14ac:dyDescent="0.2"/>
    <row r="8245" outlineLevel="1" x14ac:dyDescent="0.2"/>
    <row r="8246" outlineLevel="1" x14ac:dyDescent="0.2"/>
    <row r="8247" outlineLevel="1" x14ac:dyDescent="0.2"/>
    <row r="8249" outlineLevel="1" x14ac:dyDescent="0.2"/>
    <row r="8250" outlineLevel="1" x14ac:dyDescent="0.2"/>
    <row r="8251" outlineLevel="1" x14ac:dyDescent="0.2"/>
    <row r="8253" outlineLevel="1" x14ac:dyDescent="0.2"/>
    <row r="8254" outlineLevel="1" x14ac:dyDescent="0.2"/>
    <row r="8255" outlineLevel="1" x14ac:dyDescent="0.2"/>
    <row r="8256" outlineLevel="1" x14ac:dyDescent="0.2"/>
    <row r="8257" outlineLevel="1" x14ac:dyDescent="0.2"/>
    <row r="8259" outlineLevel="1" x14ac:dyDescent="0.2"/>
    <row r="8260" outlineLevel="1" x14ac:dyDescent="0.2"/>
    <row r="8261" outlineLevel="1" x14ac:dyDescent="0.2"/>
    <row r="8262" outlineLevel="1" x14ac:dyDescent="0.2"/>
    <row r="8263" outlineLevel="1" x14ac:dyDescent="0.2"/>
    <row r="8265" outlineLevel="1" x14ac:dyDescent="0.2"/>
    <row r="8266" outlineLevel="1" x14ac:dyDescent="0.2"/>
    <row r="8267" outlineLevel="1" x14ac:dyDescent="0.2"/>
    <row r="8268" outlineLevel="1" x14ac:dyDescent="0.2"/>
    <row r="8269" outlineLevel="1" x14ac:dyDescent="0.2"/>
    <row r="8271" outlineLevel="1" x14ac:dyDescent="0.2"/>
    <row r="8272" outlineLevel="1" x14ac:dyDescent="0.2"/>
    <row r="8273" outlineLevel="1" x14ac:dyDescent="0.2"/>
    <row r="8274" outlineLevel="1" x14ac:dyDescent="0.2"/>
    <row r="8276" outlineLevel="1" x14ac:dyDescent="0.2"/>
    <row r="8277" outlineLevel="1" x14ac:dyDescent="0.2"/>
    <row r="8279" outlineLevel="1" x14ac:dyDescent="0.2"/>
    <row r="8280" outlineLevel="1" x14ac:dyDescent="0.2"/>
    <row r="8281" outlineLevel="1" x14ac:dyDescent="0.2"/>
    <row r="8282" outlineLevel="1" x14ac:dyDescent="0.2"/>
    <row r="8283" outlineLevel="1" x14ac:dyDescent="0.2"/>
    <row r="8285" outlineLevel="1" x14ac:dyDescent="0.2"/>
    <row r="8286" outlineLevel="1" x14ac:dyDescent="0.2"/>
    <row r="8287" outlineLevel="1" x14ac:dyDescent="0.2"/>
    <row r="8288" outlineLevel="1" x14ac:dyDescent="0.2"/>
    <row r="8290" outlineLevel="1" x14ac:dyDescent="0.2"/>
    <row r="8291" outlineLevel="1" x14ac:dyDescent="0.2"/>
    <row r="8292" outlineLevel="1" x14ac:dyDescent="0.2"/>
    <row r="8294" outlineLevel="1" x14ac:dyDescent="0.2"/>
    <row r="8295" outlineLevel="1" x14ac:dyDescent="0.2"/>
    <row r="8296" outlineLevel="1" x14ac:dyDescent="0.2"/>
    <row r="8297" outlineLevel="1" x14ac:dyDescent="0.2"/>
    <row r="8298" outlineLevel="1" x14ac:dyDescent="0.2"/>
    <row r="8300" outlineLevel="1" x14ac:dyDescent="0.2"/>
    <row r="8301" outlineLevel="1" x14ac:dyDescent="0.2"/>
    <row r="8303" outlineLevel="1" x14ac:dyDescent="0.2"/>
    <row r="8304" outlineLevel="1" x14ac:dyDescent="0.2"/>
    <row r="8305" outlineLevel="1" x14ac:dyDescent="0.2"/>
    <row r="8306" outlineLevel="1" x14ac:dyDescent="0.2"/>
    <row r="8308" outlineLevel="1" x14ac:dyDescent="0.2"/>
    <row r="8309" outlineLevel="1" x14ac:dyDescent="0.2"/>
    <row r="8311" outlineLevel="1" x14ac:dyDescent="0.2"/>
    <row r="8312" outlineLevel="1" x14ac:dyDescent="0.2"/>
    <row r="8314" outlineLevel="1" x14ac:dyDescent="0.2"/>
    <row r="8315" outlineLevel="1" x14ac:dyDescent="0.2"/>
    <row r="8316" outlineLevel="1" x14ac:dyDescent="0.2"/>
    <row r="8317" outlineLevel="1" x14ac:dyDescent="0.2"/>
    <row r="8319" outlineLevel="1" x14ac:dyDescent="0.2"/>
    <row r="8320" outlineLevel="1" x14ac:dyDescent="0.2"/>
    <row r="8321" outlineLevel="1" x14ac:dyDescent="0.2"/>
    <row r="8322" outlineLevel="1" x14ac:dyDescent="0.2"/>
    <row r="8324" outlineLevel="1" x14ac:dyDescent="0.2"/>
    <row r="8325" outlineLevel="1" x14ac:dyDescent="0.2"/>
    <row r="8326" outlineLevel="1" x14ac:dyDescent="0.2"/>
    <row r="8327" outlineLevel="1" x14ac:dyDescent="0.2"/>
    <row r="8329" outlineLevel="1" x14ac:dyDescent="0.2"/>
    <row r="8330" outlineLevel="1" x14ac:dyDescent="0.2"/>
    <row r="8331" outlineLevel="1" x14ac:dyDescent="0.2"/>
    <row r="8332" outlineLevel="1" x14ac:dyDescent="0.2"/>
    <row r="8334" outlineLevel="1" x14ac:dyDescent="0.2"/>
    <row r="8335" outlineLevel="1" x14ac:dyDescent="0.2"/>
    <row r="8336" outlineLevel="1" x14ac:dyDescent="0.2"/>
    <row r="8337" outlineLevel="1" x14ac:dyDescent="0.2"/>
    <row r="8339" outlineLevel="1" x14ac:dyDescent="0.2"/>
    <row r="8340" outlineLevel="1" x14ac:dyDescent="0.2"/>
    <row r="8341" outlineLevel="1" x14ac:dyDescent="0.2"/>
    <row r="8342" outlineLevel="1" x14ac:dyDescent="0.2"/>
    <row r="8344" outlineLevel="1" x14ac:dyDescent="0.2"/>
    <row r="8345" outlineLevel="1" x14ac:dyDescent="0.2"/>
    <row r="8346" outlineLevel="1" x14ac:dyDescent="0.2"/>
    <row r="8347" outlineLevel="1" x14ac:dyDescent="0.2"/>
    <row r="8349" outlineLevel="1" x14ac:dyDescent="0.2"/>
    <row r="8350" outlineLevel="1" x14ac:dyDescent="0.2"/>
    <row r="8351" outlineLevel="1" x14ac:dyDescent="0.2"/>
    <row r="8352" outlineLevel="1" x14ac:dyDescent="0.2"/>
    <row r="8354" outlineLevel="1" x14ac:dyDescent="0.2"/>
    <row r="8355" outlineLevel="1" x14ac:dyDescent="0.2"/>
    <row r="8356" outlineLevel="1" x14ac:dyDescent="0.2"/>
    <row r="8357" outlineLevel="1" x14ac:dyDescent="0.2"/>
    <row r="8358" outlineLevel="1" x14ac:dyDescent="0.2"/>
    <row r="8359" outlineLevel="1" x14ac:dyDescent="0.2"/>
    <row r="8360" outlineLevel="1" x14ac:dyDescent="0.2"/>
    <row r="8361" outlineLevel="1" x14ac:dyDescent="0.2"/>
    <row r="8362" outlineLevel="1" x14ac:dyDescent="0.2"/>
    <row r="8363" outlineLevel="1" x14ac:dyDescent="0.2"/>
    <row r="8364" outlineLevel="1" x14ac:dyDescent="0.2"/>
    <row r="8365" outlineLevel="1" x14ac:dyDescent="0.2"/>
    <row r="8366" outlineLevel="1" x14ac:dyDescent="0.2"/>
    <row r="8368" outlineLevel="1" x14ac:dyDescent="0.2"/>
    <row r="8369" outlineLevel="1" x14ac:dyDescent="0.2"/>
    <row r="8370" outlineLevel="1" x14ac:dyDescent="0.2"/>
    <row r="8371" outlineLevel="1" x14ac:dyDescent="0.2"/>
    <row r="8372" outlineLevel="1" x14ac:dyDescent="0.2"/>
    <row r="8373" outlineLevel="1" x14ac:dyDescent="0.2"/>
    <row r="8374" outlineLevel="1" x14ac:dyDescent="0.2"/>
    <row r="8375" outlineLevel="1" x14ac:dyDescent="0.2"/>
    <row r="8376" outlineLevel="1" x14ac:dyDescent="0.2"/>
    <row r="8377" outlineLevel="1" x14ac:dyDescent="0.2"/>
    <row r="8378" outlineLevel="1" x14ac:dyDescent="0.2"/>
    <row r="8379" outlineLevel="1" x14ac:dyDescent="0.2"/>
    <row r="8380" outlineLevel="1" x14ac:dyDescent="0.2"/>
    <row r="8382" outlineLevel="1" x14ac:dyDescent="0.2"/>
    <row r="8383" outlineLevel="1" x14ac:dyDescent="0.2"/>
    <row r="8385" outlineLevel="1" x14ac:dyDescent="0.2"/>
    <row r="8386" outlineLevel="1" x14ac:dyDescent="0.2"/>
    <row r="8388" outlineLevel="1" x14ac:dyDescent="0.2"/>
    <row r="8390" outlineLevel="1" x14ac:dyDescent="0.2"/>
    <row r="8392" outlineLevel="1" x14ac:dyDescent="0.2"/>
    <row r="8394" outlineLevel="1" x14ac:dyDescent="0.2"/>
    <row r="8396" outlineLevel="1" x14ac:dyDescent="0.2"/>
    <row r="8398" outlineLevel="1" x14ac:dyDescent="0.2"/>
    <row r="8400" outlineLevel="1" x14ac:dyDescent="0.2"/>
    <row r="8402" outlineLevel="1" x14ac:dyDescent="0.2"/>
    <row r="8404" outlineLevel="1" x14ac:dyDescent="0.2"/>
    <row r="8406" outlineLevel="1" x14ac:dyDescent="0.2"/>
    <row r="8408" outlineLevel="1" x14ac:dyDescent="0.2"/>
    <row r="8410" outlineLevel="1" x14ac:dyDescent="0.2"/>
    <row r="8412" outlineLevel="1" x14ac:dyDescent="0.2"/>
    <row r="8414" outlineLevel="1" x14ac:dyDescent="0.2"/>
    <row r="8416" outlineLevel="1" x14ac:dyDescent="0.2"/>
    <row r="8418" outlineLevel="1" x14ac:dyDescent="0.2"/>
    <row r="8420" outlineLevel="1" x14ac:dyDescent="0.2"/>
    <row r="8422" outlineLevel="1" x14ac:dyDescent="0.2"/>
    <row r="8424" outlineLevel="1" x14ac:dyDescent="0.2"/>
    <row r="8426" outlineLevel="1" x14ac:dyDescent="0.2"/>
    <row r="8428" outlineLevel="1" x14ac:dyDescent="0.2"/>
    <row r="8429" outlineLevel="1" x14ac:dyDescent="0.2"/>
    <row r="8431" outlineLevel="1" x14ac:dyDescent="0.2"/>
    <row r="8432" outlineLevel="1" x14ac:dyDescent="0.2"/>
    <row r="8434" outlineLevel="1" x14ac:dyDescent="0.2"/>
    <row r="8436" outlineLevel="1" x14ac:dyDescent="0.2"/>
    <row r="8438" outlineLevel="1" x14ac:dyDescent="0.2"/>
    <row r="8440" outlineLevel="1" x14ac:dyDescent="0.2"/>
    <row r="8442" outlineLevel="1" x14ac:dyDescent="0.2"/>
    <row r="8444" outlineLevel="1" x14ac:dyDescent="0.2"/>
    <row r="8446" outlineLevel="1" x14ac:dyDescent="0.2"/>
    <row r="8448" outlineLevel="1" x14ac:dyDescent="0.2"/>
    <row r="8450" outlineLevel="1" x14ac:dyDescent="0.2"/>
    <row r="8452" outlineLevel="1" x14ac:dyDescent="0.2"/>
    <row r="8454" outlineLevel="1" x14ac:dyDescent="0.2"/>
    <row r="8455" outlineLevel="1" x14ac:dyDescent="0.2"/>
    <row r="8457" outlineLevel="1" x14ac:dyDescent="0.2"/>
    <row r="8458" outlineLevel="1" x14ac:dyDescent="0.2"/>
    <row r="8459" outlineLevel="1" x14ac:dyDescent="0.2"/>
    <row r="8460" outlineLevel="1" x14ac:dyDescent="0.2"/>
    <row r="8462" outlineLevel="1" x14ac:dyDescent="0.2"/>
    <row r="8463" outlineLevel="1" x14ac:dyDescent="0.2"/>
    <row r="8464" outlineLevel="1" x14ac:dyDescent="0.2"/>
    <row r="8465" outlineLevel="1" x14ac:dyDescent="0.2"/>
    <row r="8467" outlineLevel="1" x14ac:dyDescent="0.2"/>
    <row r="8468" outlineLevel="1" x14ac:dyDescent="0.2"/>
    <row r="8470" outlineLevel="1" x14ac:dyDescent="0.2"/>
    <row r="8471" outlineLevel="1" x14ac:dyDescent="0.2"/>
    <row r="8472" outlineLevel="1" x14ac:dyDescent="0.2"/>
    <row r="8474" outlineLevel="1" x14ac:dyDescent="0.2"/>
    <row r="8475" outlineLevel="1" x14ac:dyDescent="0.2"/>
    <row r="8477" outlineLevel="1" x14ac:dyDescent="0.2"/>
    <row r="8478" outlineLevel="1" x14ac:dyDescent="0.2"/>
    <row r="8479" outlineLevel="1" x14ac:dyDescent="0.2"/>
    <row r="8480" outlineLevel="1" x14ac:dyDescent="0.2"/>
    <row r="8482" outlineLevel="1" x14ac:dyDescent="0.2"/>
    <row r="8483" outlineLevel="1" x14ac:dyDescent="0.2"/>
    <row r="8484" outlineLevel="1" x14ac:dyDescent="0.2"/>
    <row r="8486" outlineLevel="1" x14ac:dyDescent="0.2"/>
    <row r="8487" outlineLevel="1" x14ac:dyDescent="0.2"/>
    <row r="8489" outlineLevel="1" x14ac:dyDescent="0.2"/>
    <row r="8490" outlineLevel="1" x14ac:dyDescent="0.2"/>
    <row r="8492" outlineLevel="1" x14ac:dyDescent="0.2"/>
    <row r="8494" outlineLevel="1" x14ac:dyDescent="0.2"/>
    <row r="8495" outlineLevel="1" x14ac:dyDescent="0.2"/>
    <row r="8497" outlineLevel="1" x14ac:dyDescent="0.2"/>
    <row r="8498" outlineLevel="1" x14ac:dyDescent="0.2"/>
    <row r="8499" outlineLevel="1" x14ac:dyDescent="0.2"/>
    <row r="8501" outlineLevel="1" x14ac:dyDescent="0.2"/>
    <row r="8502" outlineLevel="1" x14ac:dyDescent="0.2"/>
    <row r="8503" outlineLevel="1" x14ac:dyDescent="0.2"/>
    <row r="8505" outlineLevel="1" x14ac:dyDescent="0.2"/>
    <row r="8506" outlineLevel="1" x14ac:dyDescent="0.2"/>
    <row r="8507" outlineLevel="1" x14ac:dyDescent="0.2"/>
    <row r="8509" outlineLevel="1" x14ac:dyDescent="0.2"/>
    <row r="8510" outlineLevel="1" x14ac:dyDescent="0.2"/>
    <row r="8511" outlineLevel="1" x14ac:dyDescent="0.2"/>
    <row r="8513" outlineLevel="1" x14ac:dyDescent="0.2"/>
    <row r="8514" outlineLevel="1" x14ac:dyDescent="0.2"/>
    <row r="8516" outlineLevel="1" x14ac:dyDescent="0.2"/>
    <row r="8517" outlineLevel="1" x14ac:dyDescent="0.2"/>
    <row r="8519" outlineLevel="1" x14ac:dyDescent="0.2"/>
    <row r="8520" outlineLevel="1" x14ac:dyDescent="0.2"/>
    <row r="8522" outlineLevel="1" x14ac:dyDescent="0.2"/>
    <row r="8523" outlineLevel="1" x14ac:dyDescent="0.2"/>
    <row r="8525" outlineLevel="1" x14ac:dyDescent="0.2"/>
    <row r="8526" outlineLevel="1" x14ac:dyDescent="0.2"/>
    <row r="8528" outlineLevel="1" x14ac:dyDescent="0.2"/>
    <row r="8529" outlineLevel="1" x14ac:dyDescent="0.2"/>
    <row r="8531" outlineLevel="1" x14ac:dyDescent="0.2"/>
    <row r="8532" outlineLevel="1" x14ac:dyDescent="0.2"/>
    <row r="8533" outlineLevel="1" x14ac:dyDescent="0.2"/>
    <row r="8535" outlineLevel="1" x14ac:dyDescent="0.2"/>
    <row r="8536" outlineLevel="1" x14ac:dyDescent="0.2"/>
    <row r="8537" outlineLevel="1" x14ac:dyDescent="0.2"/>
    <row r="8538" outlineLevel="1" x14ac:dyDescent="0.2"/>
    <row r="8539" outlineLevel="1" x14ac:dyDescent="0.2"/>
    <row r="8541" outlineLevel="1" x14ac:dyDescent="0.2"/>
    <row r="8542" outlineLevel="1" x14ac:dyDescent="0.2"/>
    <row r="8543" outlineLevel="1" x14ac:dyDescent="0.2"/>
    <row r="8544" outlineLevel="1" x14ac:dyDescent="0.2"/>
    <row r="8545" outlineLevel="1" x14ac:dyDescent="0.2"/>
    <row r="8547" outlineLevel="1" x14ac:dyDescent="0.2"/>
    <row r="8548" outlineLevel="1" x14ac:dyDescent="0.2"/>
    <row r="8549" outlineLevel="1" x14ac:dyDescent="0.2"/>
    <row r="8551" outlineLevel="1" x14ac:dyDescent="0.2"/>
    <row r="8552" outlineLevel="1" x14ac:dyDescent="0.2"/>
    <row r="8553" outlineLevel="1" x14ac:dyDescent="0.2"/>
    <row r="8555" outlineLevel="1" x14ac:dyDescent="0.2"/>
    <row r="8556" outlineLevel="1" x14ac:dyDescent="0.2"/>
    <row r="8557" outlineLevel="1" x14ac:dyDescent="0.2"/>
    <row r="8558" outlineLevel="1" x14ac:dyDescent="0.2"/>
    <row r="8559" outlineLevel="1" x14ac:dyDescent="0.2"/>
    <row r="8561" outlineLevel="1" x14ac:dyDescent="0.2"/>
    <row r="8562" outlineLevel="1" x14ac:dyDescent="0.2"/>
    <row r="8563" outlineLevel="1" x14ac:dyDescent="0.2"/>
    <row r="8564" outlineLevel="1" x14ac:dyDescent="0.2"/>
    <row r="8565" outlineLevel="1" x14ac:dyDescent="0.2"/>
    <row r="8567" outlineLevel="1" x14ac:dyDescent="0.2"/>
    <row r="8568" outlineLevel="1" x14ac:dyDescent="0.2"/>
    <row r="8569" outlineLevel="1" x14ac:dyDescent="0.2"/>
    <row r="8571" outlineLevel="1" x14ac:dyDescent="0.2"/>
    <row r="8572" outlineLevel="1" x14ac:dyDescent="0.2"/>
    <row r="8573" outlineLevel="1" x14ac:dyDescent="0.2"/>
    <row r="8575" outlineLevel="1" x14ac:dyDescent="0.2"/>
    <row r="8576" outlineLevel="1" x14ac:dyDescent="0.2"/>
    <row r="8577" outlineLevel="1" x14ac:dyDescent="0.2"/>
    <row r="8578" outlineLevel="1" x14ac:dyDescent="0.2"/>
    <row r="8580" outlineLevel="1" x14ac:dyDescent="0.2"/>
    <row r="8581" outlineLevel="1" x14ac:dyDescent="0.2"/>
    <row r="8582" outlineLevel="1" x14ac:dyDescent="0.2"/>
    <row r="8583" outlineLevel="1" x14ac:dyDescent="0.2"/>
    <row r="8584" outlineLevel="1" x14ac:dyDescent="0.2"/>
    <row r="8586" outlineLevel="1" x14ac:dyDescent="0.2"/>
    <row r="8587" outlineLevel="1" x14ac:dyDescent="0.2"/>
    <row r="8588" outlineLevel="1" x14ac:dyDescent="0.2"/>
    <row r="8589" outlineLevel="1" x14ac:dyDescent="0.2"/>
    <row r="8590" outlineLevel="1" x14ac:dyDescent="0.2"/>
    <row r="8592" outlineLevel="1" x14ac:dyDescent="0.2"/>
    <row r="8593" outlineLevel="1" x14ac:dyDescent="0.2"/>
    <row r="8594" outlineLevel="1" x14ac:dyDescent="0.2"/>
    <row r="8595" outlineLevel="1" x14ac:dyDescent="0.2"/>
    <row r="8596" outlineLevel="1" x14ac:dyDescent="0.2"/>
    <row r="8597" outlineLevel="1" x14ac:dyDescent="0.2"/>
    <row r="8598" outlineLevel="1" x14ac:dyDescent="0.2"/>
    <row r="8600" outlineLevel="1" x14ac:dyDescent="0.2"/>
    <row r="8601" outlineLevel="1" x14ac:dyDescent="0.2"/>
    <row r="8602" outlineLevel="1" x14ac:dyDescent="0.2"/>
    <row r="8604" outlineLevel="1" x14ac:dyDescent="0.2"/>
    <row r="8605" outlineLevel="1" x14ac:dyDescent="0.2"/>
    <row r="8606" outlineLevel="1" x14ac:dyDescent="0.2"/>
    <row r="8608" outlineLevel="1" x14ac:dyDescent="0.2"/>
    <row r="8609" outlineLevel="1" x14ac:dyDescent="0.2"/>
    <row r="8610" outlineLevel="1" x14ac:dyDescent="0.2"/>
    <row r="8611" outlineLevel="1" x14ac:dyDescent="0.2"/>
    <row r="8612" outlineLevel="1" x14ac:dyDescent="0.2"/>
    <row r="8614" outlineLevel="1" x14ac:dyDescent="0.2"/>
    <row r="8615" outlineLevel="1" x14ac:dyDescent="0.2"/>
    <row r="8616" outlineLevel="1" x14ac:dyDescent="0.2"/>
    <row r="8617" outlineLevel="1" x14ac:dyDescent="0.2"/>
    <row r="8618" outlineLevel="1" x14ac:dyDescent="0.2"/>
    <row r="8620" outlineLevel="1" x14ac:dyDescent="0.2"/>
    <row r="8621" outlineLevel="1" x14ac:dyDescent="0.2"/>
    <row r="8622" outlineLevel="1" x14ac:dyDescent="0.2"/>
    <row r="8623" outlineLevel="1" x14ac:dyDescent="0.2"/>
    <row r="8624" outlineLevel="1" x14ac:dyDescent="0.2"/>
    <row r="8626" outlineLevel="1" x14ac:dyDescent="0.2"/>
    <row r="8627" outlineLevel="1" x14ac:dyDescent="0.2"/>
    <row r="8628" outlineLevel="1" x14ac:dyDescent="0.2"/>
    <row r="8630" outlineLevel="1" x14ac:dyDescent="0.2"/>
    <row r="8631" outlineLevel="1" x14ac:dyDescent="0.2"/>
    <row r="8632" outlineLevel="1" x14ac:dyDescent="0.2"/>
    <row r="8634" outlineLevel="1" x14ac:dyDescent="0.2"/>
    <row r="8635" outlineLevel="1" x14ac:dyDescent="0.2"/>
    <row r="8636" outlineLevel="1" x14ac:dyDescent="0.2"/>
    <row r="8637" outlineLevel="1" x14ac:dyDescent="0.2"/>
    <row r="8638" outlineLevel="1" x14ac:dyDescent="0.2"/>
    <row r="8639" outlineLevel="1" x14ac:dyDescent="0.2"/>
    <row r="8640" outlineLevel="1" x14ac:dyDescent="0.2"/>
    <row r="8642" outlineLevel="1" x14ac:dyDescent="0.2"/>
    <row r="8643" outlineLevel="1" x14ac:dyDescent="0.2"/>
    <row r="8644" outlineLevel="1" x14ac:dyDescent="0.2"/>
    <row r="8645" outlineLevel="1" x14ac:dyDescent="0.2"/>
    <row r="8646" outlineLevel="1" x14ac:dyDescent="0.2"/>
    <row r="8647" outlineLevel="1" x14ac:dyDescent="0.2"/>
    <row r="8649" outlineLevel="1" x14ac:dyDescent="0.2"/>
    <row r="8650" outlineLevel="1" x14ac:dyDescent="0.2"/>
    <row r="8651" outlineLevel="1" x14ac:dyDescent="0.2"/>
    <row r="8652" outlineLevel="1" x14ac:dyDescent="0.2"/>
    <row r="8653" outlineLevel="1" x14ac:dyDescent="0.2"/>
    <row r="8655" outlineLevel="1" x14ac:dyDescent="0.2"/>
    <row r="8656" outlineLevel="1" x14ac:dyDescent="0.2"/>
    <row r="8657" outlineLevel="1" x14ac:dyDescent="0.2"/>
    <row r="8658" outlineLevel="1" x14ac:dyDescent="0.2"/>
    <row r="8659" outlineLevel="1" x14ac:dyDescent="0.2"/>
    <row r="8660" outlineLevel="1" x14ac:dyDescent="0.2"/>
    <row r="8662" outlineLevel="1" x14ac:dyDescent="0.2"/>
    <row r="8663" outlineLevel="1" x14ac:dyDescent="0.2"/>
    <row r="8664" outlineLevel="1" x14ac:dyDescent="0.2"/>
    <row r="8665" outlineLevel="1" x14ac:dyDescent="0.2"/>
    <row r="8666" outlineLevel="1" x14ac:dyDescent="0.2"/>
    <row r="8668" outlineLevel="1" x14ac:dyDescent="0.2"/>
    <row r="8669" outlineLevel="1" x14ac:dyDescent="0.2"/>
    <row r="8670" outlineLevel="1" x14ac:dyDescent="0.2"/>
    <row r="8672" outlineLevel="1" x14ac:dyDescent="0.2"/>
    <row r="8673" outlineLevel="1" x14ac:dyDescent="0.2"/>
    <row r="8674" outlineLevel="1" x14ac:dyDescent="0.2"/>
    <row r="8676" outlineLevel="1" x14ac:dyDescent="0.2"/>
    <row r="8677" outlineLevel="1" x14ac:dyDescent="0.2"/>
    <row r="8678" outlineLevel="1" x14ac:dyDescent="0.2"/>
    <row r="8680" outlineLevel="1" x14ac:dyDescent="0.2"/>
    <row r="8681" outlineLevel="1" x14ac:dyDescent="0.2"/>
    <row r="8682" outlineLevel="1" x14ac:dyDescent="0.2"/>
    <row r="8684" outlineLevel="1" x14ac:dyDescent="0.2"/>
    <row r="8685" outlineLevel="1" x14ac:dyDescent="0.2"/>
    <row r="8686" outlineLevel="1" x14ac:dyDescent="0.2"/>
    <row r="8688" outlineLevel="1" x14ac:dyDescent="0.2"/>
    <row r="8689" outlineLevel="1" x14ac:dyDescent="0.2"/>
    <row r="8690" outlineLevel="1" x14ac:dyDescent="0.2"/>
    <row r="8692" outlineLevel="1" x14ac:dyDescent="0.2"/>
    <row r="8693" outlineLevel="1" x14ac:dyDescent="0.2"/>
    <row r="8694" outlineLevel="1" x14ac:dyDescent="0.2"/>
    <row r="8695" outlineLevel="1" x14ac:dyDescent="0.2"/>
    <row r="8697" outlineLevel="1" x14ac:dyDescent="0.2"/>
    <row r="8698" outlineLevel="1" x14ac:dyDescent="0.2"/>
    <row r="8699" outlineLevel="1" x14ac:dyDescent="0.2"/>
    <row r="8701" outlineLevel="1" x14ac:dyDescent="0.2"/>
    <row r="8702" outlineLevel="1" x14ac:dyDescent="0.2"/>
    <row r="8704" outlineLevel="1" x14ac:dyDescent="0.2"/>
    <row r="8705" outlineLevel="1" x14ac:dyDescent="0.2"/>
    <row r="8707" outlineLevel="1" x14ac:dyDescent="0.2"/>
    <row r="8708" outlineLevel="1" x14ac:dyDescent="0.2"/>
    <row r="8710" outlineLevel="1" x14ac:dyDescent="0.2"/>
    <row r="8711" outlineLevel="1" x14ac:dyDescent="0.2"/>
    <row r="8713" outlineLevel="1" x14ac:dyDescent="0.2"/>
    <row r="8714" outlineLevel="1" x14ac:dyDescent="0.2"/>
    <row r="8716" outlineLevel="1" x14ac:dyDescent="0.2"/>
    <row r="8717" outlineLevel="1" x14ac:dyDescent="0.2"/>
    <row r="8719" outlineLevel="1" x14ac:dyDescent="0.2"/>
    <row r="8721" outlineLevel="1" x14ac:dyDescent="0.2"/>
    <row r="8723" outlineLevel="1" x14ac:dyDescent="0.2"/>
    <row r="8724" outlineLevel="1" x14ac:dyDescent="0.2"/>
    <row r="8726" outlineLevel="1" x14ac:dyDescent="0.2"/>
    <row r="8727" outlineLevel="1" x14ac:dyDescent="0.2"/>
    <row r="8728" outlineLevel="1" x14ac:dyDescent="0.2"/>
    <row r="8729" outlineLevel="1" x14ac:dyDescent="0.2"/>
    <row r="8731" outlineLevel="1" x14ac:dyDescent="0.2"/>
    <row r="8732" outlineLevel="1" x14ac:dyDescent="0.2"/>
    <row r="8733" outlineLevel="1" x14ac:dyDescent="0.2"/>
    <row r="8734" outlineLevel="1" x14ac:dyDescent="0.2"/>
    <row r="8735" outlineLevel="1" x14ac:dyDescent="0.2"/>
    <row r="8737" outlineLevel="1" x14ac:dyDescent="0.2"/>
    <row r="8738" outlineLevel="1" x14ac:dyDescent="0.2"/>
    <row r="8739" outlineLevel="1" x14ac:dyDescent="0.2"/>
    <row r="8740" outlineLevel="1" x14ac:dyDescent="0.2"/>
    <row r="8742" outlineLevel="1" x14ac:dyDescent="0.2"/>
    <row r="8744" outlineLevel="1" x14ac:dyDescent="0.2"/>
    <row r="8746" outlineLevel="1" x14ac:dyDescent="0.2"/>
    <row r="8748" outlineLevel="1" x14ac:dyDescent="0.2"/>
    <row r="8750" outlineLevel="1" x14ac:dyDescent="0.2"/>
    <row r="8752" outlineLevel="1" x14ac:dyDescent="0.2"/>
    <row r="8754" outlineLevel="1" x14ac:dyDescent="0.2"/>
    <row r="8756" outlineLevel="1" x14ac:dyDescent="0.2"/>
    <row r="8758" outlineLevel="1" x14ac:dyDescent="0.2"/>
    <row r="8760" outlineLevel="1" x14ac:dyDescent="0.2"/>
    <row r="8761" outlineLevel="1" x14ac:dyDescent="0.2"/>
    <row r="8763" outlineLevel="1" x14ac:dyDescent="0.2"/>
    <row r="8764" outlineLevel="1" x14ac:dyDescent="0.2"/>
    <row r="8766" outlineLevel="1" x14ac:dyDescent="0.2"/>
    <row r="8767" outlineLevel="1" x14ac:dyDescent="0.2"/>
    <row r="8769" outlineLevel="1" x14ac:dyDescent="0.2"/>
    <row r="8770" outlineLevel="1" x14ac:dyDescent="0.2"/>
    <row r="8772" outlineLevel="1" x14ac:dyDescent="0.2"/>
    <row r="8773" outlineLevel="1" x14ac:dyDescent="0.2"/>
    <row r="8775" outlineLevel="1" x14ac:dyDescent="0.2"/>
    <row r="8777" outlineLevel="1" x14ac:dyDescent="0.2"/>
    <row r="8778" outlineLevel="1" x14ac:dyDescent="0.2"/>
    <row r="8780" outlineLevel="1" x14ac:dyDescent="0.2"/>
    <row r="8781" outlineLevel="1" x14ac:dyDescent="0.2"/>
    <row r="8783" outlineLevel="1" x14ac:dyDescent="0.2"/>
    <row r="8784" outlineLevel="1" x14ac:dyDescent="0.2"/>
    <row r="8786" outlineLevel="1" x14ac:dyDescent="0.2"/>
    <row r="8787" outlineLevel="1" x14ac:dyDescent="0.2"/>
    <row r="8788" outlineLevel="1" x14ac:dyDescent="0.2"/>
    <row r="8790" outlineLevel="1" x14ac:dyDescent="0.2"/>
    <row r="8791" outlineLevel="1" x14ac:dyDescent="0.2"/>
    <row r="8792" outlineLevel="1" x14ac:dyDescent="0.2"/>
    <row r="8794" outlineLevel="1" x14ac:dyDescent="0.2"/>
    <row r="8795" outlineLevel="1" x14ac:dyDescent="0.2"/>
    <row r="8796" outlineLevel="1" x14ac:dyDescent="0.2"/>
    <row r="8797" outlineLevel="1" x14ac:dyDescent="0.2"/>
    <row r="8799" outlineLevel="1" x14ac:dyDescent="0.2"/>
    <row r="8800" outlineLevel="1" x14ac:dyDescent="0.2"/>
    <row r="8801" outlineLevel="1" x14ac:dyDescent="0.2"/>
    <row r="8802" outlineLevel="1" x14ac:dyDescent="0.2"/>
    <row r="8804" outlineLevel="1" x14ac:dyDescent="0.2"/>
    <row r="8805" outlineLevel="1" x14ac:dyDescent="0.2"/>
    <row r="8806" outlineLevel="1" x14ac:dyDescent="0.2"/>
    <row r="8808" outlineLevel="1" x14ac:dyDescent="0.2"/>
    <row r="8809" outlineLevel="1" x14ac:dyDescent="0.2"/>
    <row r="8810" outlineLevel="1" x14ac:dyDescent="0.2"/>
    <row r="8812" outlineLevel="1" x14ac:dyDescent="0.2"/>
    <row r="8813" outlineLevel="1" x14ac:dyDescent="0.2"/>
    <row r="8814" outlineLevel="1" x14ac:dyDescent="0.2"/>
    <row r="8815" outlineLevel="1" x14ac:dyDescent="0.2"/>
    <row r="8817" outlineLevel="1" x14ac:dyDescent="0.2"/>
    <row r="8818" outlineLevel="1" x14ac:dyDescent="0.2"/>
    <row r="8819" outlineLevel="1" x14ac:dyDescent="0.2"/>
    <row r="8820" outlineLevel="1" x14ac:dyDescent="0.2"/>
    <row r="8822" outlineLevel="1" x14ac:dyDescent="0.2"/>
    <row r="8823" outlineLevel="1" x14ac:dyDescent="0.2"/>
    <row r="8824" outlineLevel="1" x14ac:dyDescent="0.2"/>
    <row r="8825" outlineLevel="1" x14ac:dyDescent="0.2"/>
    <row r="8826" outlineLevel="1" x14ac:dyDescent="0.2"/>
    <row r="8828" outlineLevel="1" x14ac:dyDescent="0.2"/>
    <row r="8829" outlineLevel="1" x14ac:dyDescent="0.2"/>
    <row r="8830" outlineLevel="1" x14ac:dyDescent="0.2"/>
    <row r="8832" outlineLevel="1" x14ac:dyDescent="0.2"/>
    <row r="8833" outlineLevel="1" x14ac:dyDescent="0.2"/>
    <row r="8834" outlineLevel="1" x14ac:dyDescent="0.2"/>
    <row r="8835" outlineLevel="1" x14ac:dyDescent="0.2"/>
    <row r="8836" outlineLevel="1" x14ac:dyDescent="0.2"/>
    <row r="8838" outlineLevel="1" x14ac:dyDescent="0.2"/>
    <row r="8839" outlineLevel="1" x14ac:dyDescent="0.2"/>
    <row r="8840" outlineLevel="1" x14ac:dyDescent="0.2"/>
    <row r="8841" outlineLevel="1" x14ac:dyDescent="0.2"/>
    <row r="8842" outlineLevel="1" x14ac:dyDescent="0.2"/>
    <row r="8844" outlineLevel="1" x14ac:dyDescent="0.2"/>
    <row r="8845" outlineLevel="1" x14ac:dyDescent="0.2"/>
    <row r="8846" outlineLevel="1" x14ac:dyDescent="0.2"/>
    <row r="8847" outlineLevel="1" x14ac:dyDescent="0.2"/>
    <row r="8848" outlineLevel="1" x14ac:dyDescent="0.2"/>
    <row r="8850" outlineLevel="1" x14ac:dyDescent="0.2"/>
    <row r="8851" outlineLevel="1" x14ac:dyDescent="0.2"/>
    <row r="8852" outlineLevel="1" x14ac:dyDescent="0.2"/>
    <row r="8853" outlineLevel="1" x14ac:dyDescent="0.2"/>
    <row r="8854" outlineLevel="1" x14ac:dyDescent="0.2"/>
    <row r="8856" outlineLevel="1" x14ac:dyDescent="0.2"/>
    <row r="8857" outlineLevel="1" x14ac:dyDescent="0.2"/>
    <row r="8858" outlineLevel="1" x14ac:dyDescent="0.2"/>
    <row r="8859" outlineLevel="1" x14ac:dyDescent="0.2"/>
    <row r="8860" outlineLevel="1" x14ac:dyDescent="0.2"/>
    <row r="8861" outlineLevel="1" x14ac:dyDescent="0.2"/>
    <row r="8863" outlineLevel="1" x14ac:dyDescent="0.2"/>
    <row r="8864" outlineLevel="1" x14ac:dyDescent="0.2"/>
    <row r="8865" outlineLevel="1" x14ac:dyDescent="0.2"/>
    <row r="8866" outlineLevel="1" x14ac:dyDescent="0.2"/>
    <row r="8867" outlineLevel="1" x14ac:dyDescent="0.2"/>
    <row r="8869" outlineLevel="1" x14ac:dyDescent="0.2"/>
    <row r="8870" outlineLevel="1" x14ac:dyDescent="0.2"/>
    <row r="8871" outlineLevel="1" x14ac:dyDescent="0.2"/>
    <row r="8872" outlineLevel="1" x14ac:dyDescent="0.2"/>
    <row r="8873" outlineLevel="1" x14ac:dyDescent="0.2"/>
    <row r="8875" outlineLevel="1" x14ac:dyDescent="0.2"/>
    <row r="8876" outlineLevel="1" x14ac:dyDescent="0.2"/>
    <row r="8877" outlineLevel="1" x14ac:dyDescent="0.2"/>
    <row r="8879" outlineLevel="1" x14ac:dyDescent="0.2"/>
    <row r="8880" outlineLevel="1" x14ac:dyDescent="0.2"/>
    <row r="8881" outlineLevel="1" x14ac:dyDescent="0.2"/>
    <row r="8882" outlineLevel="1" x14ac:dyDescent="0.2"/>
    <row r="8883" outlineLevel="1" x14ac:dyDescent="0.2"/>
    <row r="8885" outlineLevel="1" x14ac:dyDescent="0.2"/>
    <row r="8886" outlineLevel="1" x14ac:dyDescent="0.2"/>
    <row r="8887" outlineLevel="1" x14ac:dyDescent="0.2"/>
    <row r="8888" outlineLevel="1" x14ac:dyDescent="0.2"/>
    <row r="8889" outlineLevel="1" x14ac:dyDescent="0.2"/>
    <row r="8891" outlineLevel="1" x14ac:dyDescent="0.2"/>
    <row r="8892" outlineLevel="1" x14ac:dyDescent="0.2"/>
    <row r="8893" outlineLevel="1" x14ac:dyDescent="0.2"/>
    <row r="8894" outlineLevel="1" x14ac:dyDescent="0.2"/>
    <row r="8895" outlineLevel="1" x14ac:dyDescent="0.2"/>
    <row r="8897" outlineLevel="1" x14ac:dyDescent="0.2"/>
    <row r="8898" outlineLevel="1" x14ac:dyDescent="0.2"/>
    <row r="8899" outlineLevel="1" x14ac:dyDescent="0.2"/>
    <row r="8900" outlineLevel="1" x14ac:dyDescent="0.2"/>
    <row r="8901" outlineLevel="1" x14ac:dyDescent="0.2"/>
    <row r="8903" outlineLevel="1" x14ac:dyDescent="0.2"/>
    <row r="8904" outlineLevel="1" x14ac:dyDescent="0.2"/>
    <row r="8905" outlineLevel="1" x14ac:dyDescent="0.2"/>
    <row r="8906" outlineLevel="1" x14ac:dyDescent="0.2"/>
    <row r="8907" outlineLevel="1" x14ac:dyDescent="0.2"/>
    <row r="8909" outlineLevel="1" x14ac:dyDescent="0.2"/>
    <row r="8910" outlineLevel="1" x14ac:dyDescent="0.2"/>
    <row r="8911" outlineLevel="1" x14ac:dyDescent="0.2"/>
    <row r="8912" outlineLevel="1" x14ac:dyDescent="0.2"/>
    <row r="8914" outlineLevel="1" x14ac:dyDescent="0.2"/>
    <row r="8915" outlineLevel="1" x14ac:dyDescent="0.2"/>
    <row r="8916" outlineLevel="1" x14ac:dyDescent="0.2"/>
    <row r="8917" outlineLevel="1" x14ac:dyDescent="0.2"/>
    <row r="8918" outlineLevel="1" x14ac:dyDescent="0.2"/>
    <row r="8919" outlineLevel="1" x14ac:dyDescent="0.2"/>
    <row r="8921" outlineLevel="1" x14ac:dyDescent="0.2"/>
    <row r="8922" outlineLevel="1" x14ac:dyDescent="0.2"/>
    <row r="8923" outlineLevel="1" x14ac:dyDescent="0.2"/>
    <row r="8924" outlineLevel="1" x14ac:dyDescent="0.2"/>
    <row r="8926" outlineLevel="1" x14ac:dyDescent="0.2"/>
    <row r="8927" outlineLevel="1" x14ac:dyDescent="0.2"/>
    <row r="8928" outlineLevel="1" x14ac:dyDescent="0.2"/>
    <row r="8929" outlineLevel="1" x14ac:dyDescent="0.2"/>
    <row r="8930" outlineLevel="1" x14ac:dyDescent="0.2"/>
    <row r="8931" outlineLevel="1" x14ac:dyDescent="0.2"/>
    <row r="8933" outlineLevel="1" x14ac:dyDescent="0.2"/>
    <row r="8934" outlineLevel="1" x14ac:dyDescent="0.2"/>
    <row r="8935" outlineLevel="1" x14ac:dyDescent="0.2"/>
    <row r="8936" outlineLevel="1" x14ac:dyDescent="0.2"/>
    <row r="8937" outlineLevel="1" x14ac:dyDescent="0.2"/>
    <row r="8939" outlineLevel="1" x14ac:dyDescent="0.2"/>
    <row r="8940" outlineLevel="1" x14ac:dyDescent="0.2"/>
    <row r="8941" outlineLevel="1" x14ac:dyDescent="0.2"/>
    <row r="8942" outlineLevel="1" x14ac:dyDescent="0.2"/>
    <row r="8943" outlineLevel="1" x14ac:dyDescent="0.2"/>
    <row r="8945" outlineLevel="1" x14ac:dyDescent="0.2"/>
    <row r="8946" outlineLevel="1" x14ac:dyDescent="0.2"/>
    <row r="8947" outlineLevel="1" x14ac:dyDescent="0.2"/>
    <row r="8948" outlineLevel="1" x14ac:dyDescent="0.2"/>
    <row r="8949" outlineLevel="1" x14ac:dyDescent="0.2"/>
    <row r="8951" outlineLevel="1" x14ac:dyDescent="0.2"/>
    <row r="8952" outlineLevel="1" x14ac:dyDescent="0.2"/>
    <row r="8953" outlineLevel="1" x14ac:dyDescent="0.2"/>
    <row r="8954" outlineLevel="1" x14ac:dyDescent="0.2"/>
    <row r="8955" outlineLevel="1" x14ac:dyDescent="0.2"/>
    <row r="8957" outlineLevel="1" x14ac:dyDescent="0.2"/>
    <row r="8958" outlineLevel="1" x14ac:dyDescent="0.2"/>
    <row r="8959" outlineLevel="1" x14ac:dyDescent="0.2"/>
    <row r="8960" outlineLevel="1" x14ac:dyDescent="0.2"/>
    <row r="8961" outlineLevel="1" x14ac:dyDescent="0.2"/>
    <row r="8963" outlineLevel="1" x14ac:dyDescent="0.2"/>
    <row r="8964" outlineLevel="1" x14ac:dyDescent="0.2"/>
    <row r="8965" outlineLevel="1" x14ac:dyDescent="0.2"/>
    <row r="8966" outlineLevel="1" x14ac:dyDescent="0.2"/>
    <row r="8967" outlineLevel="1" x14ac:dyDescent="0.2"/>
    <row r="8969" outlineLevel="1" x14ac:dyDescent="0.2"/>
    <row r="8970" outlineLevel="1" x14ac:dyDescent="0.2"/>
    <row r="8971" outlineLevel="1" x14ac:dyDescent="0.2"/>
    <row r="8972" outlineLevel="1" x14ac:dyDescent="0.2"/>
    <row r="8973" outlineLevel="1" x14ac:dyDescent="0.2"/>
    <row r="8975" outlineLevel="1" x14ac:dyDescent="0.2"/>
    <row r="8976" outlineLevel="1" x14ac:dyDescent="0.2"/>
    <row r="8977" outlineLevel="1" x14ac:dyDescent="0.2"/>
    <row r="8978" outlineLevel="1" x14ac:dyDescent="0.2"/>
    <row r="8980" outlineLevel="1" x14ac:dyDescent="0.2"/>
    <row r="8981" outlineLevel="1" x14ac:dyDescent="0.2"/>
    <row r="8982" outlineLevel="1" x14ac:dyDescent="0.2"/>
    <row r="8983" outlineLevel="1" x14ac:dyDescent="0.2"/>
    <row r="8985" outlineLevel="1" x14ac:dyDescent="0.2"/>
    <row r="8986" outlineLevel="1" x14ac:dyDescent="0.2"/>
    <row r="8987" outlineLevel="1" x14ac:dyDescent="0.2"/>
    <row r="8989" outlineLevel="1" x14ac:dyDescent="0.2"/>
    <row r="8990" outlineLevel="1" x14ac:dyDescent="0.2"/>
    <row r="8991" outlineLevel="1" x14ac:dyDescent="0.2"/>
    <row r="8992" outlineLevel="1" x14ac:dyDescent="0.2"/>
    <row r="8994" outlineLevel="1" x14ac:dyDescent="0.2"/>
    <row r="8995" outlineLevel="1" x14ac:dyDescent="0.2"/>
    <row r="8996" outlineLevel="1" x14ac:dyDescent="0.2"/>
    <row r="8997" outlineLevel="1" x14ac:dyDescent="0.2"/>
    <row r="8999" outlineLevel="1" x14ac:dyDescent="0.2"/>
    <row r="9000" outlineLevel="1" x14ac:dyDescent="0.2"/>
    <row r="9001" outlineLevel="1" x14ac:dyDescent="0.2"/>
    <row r="9002" outlineLevel="1" x14ac:dyDescent="0.2"/>
    <row r="9004" outlineLevel="1" x14ac:dyDescent="0.2"/>
    <row r="9005" outlineLevel="1" x14ac:dyDescent="0.2"/>
    <row r="9006" outlineLevel="1" x14ac:dyDescent="0.2"/>
    <row r="9007" outlineLevel="1" x14ac:dyDescent="0.2"/>
    <row r="9009" outlineLevel="1" x14ac:dyDescent="0.2"/>
    <row r="9010" outlineLevel="1" x14ac:dyDescent="0.2"/>
    <row r="9011" outlineLevel="1" x14ac:dyDescent="0.2"/>
    <row r="9012" outlineLevel="1" x14ac:dyDescent="0.2"/>
    <row r="9013" outlineLevel="1" x14ac:dyDescent="0.2"/>
    <row r="9015" outlineLevel="1" x14ac:dyDescent="0.2"/>
    <row r="9016" outlineLevel="1" x14ac:dyDescent="0.2"/>
    <row r="9017" outlineLevel="1" x14ac:dyDescent="0.2"/>
    <row r="9018" outlineLevel="1" x14ac:dyDescent="0.2"/>
    <row r="9019" outlineLevel="1" x14ac:dyDescent="0.2"/>
    <row r="9021" outlineLevel="1" x14ac:dyDescent="0.2"/>
    <row r="9022" outlineLevel="1" x14ac:dyDescent="0.2"/>
    <row r="9023" outlineLevel="1" x14ac:dyDescent="0.2"/>
    <row r="9024" outlineLevel="1" x14ac:dyDescent="0.2"/>
    <row r="9025" outlineLevel="1" x14ac:dyDescent="0.2"/>
    <row r="9027" outlineLevel="1" x14ac:dyDescent="0.2"/>
    <row r="9028" outlineLevel="1" x14ac:dyDescent="0.2"/>
    <row r="9029" outlineLevel="1" x14ac:dyDescent="0.2"/>
    <row r="9030" outlineLevel="1" x14ac:dyDescent="0.2"/>
    <row r="9032" outlineLevel="1" x14ac:dyDescent="0.2"/>
    <row r="9033" outlineLevel="1" x14ac:dyDescent="0.2"/>
    <row r="9034" outlineLevel="1" x14ac:dyDescent="0.2"/>
    <row r="9035" outlineLevel="1" x14ac:dyDescent="0.2"/>
    <row r="9037" outlineLevel="1" x14ac:dyDescent="0.2"/>
    <row r="9038" outlineLevel="1" x14ac:dyDescent="0.2"/>
    <row r="9039" outlineLevel="1" x14ac:dyDescent="0.2"/>
    <row r="9041" outlineLevel="1" x14ac:dyDescent="0.2"/>
    <row r="9042" outlineLevel="1" x14ac:dyDescent="0.2"/>
    <row r="9043" outlineLevel="1" x14ac:dyDescent="0.2"/>
    <row r="9044" outlineLevel="1" x14ac:dyDescent="0.2"/>
    <row r="9046" outlineLevel="1" x14ac:dyDescent="0.2"/>
    <row r="9047" outlineLevel="1" x14ac:dyDescent="0.2"/>
    <row r="9048" outlineLevel="1" x14ac:dyDescent="0.2"/>
    <row r="9049" outlineLevel="1" x14ac:dyDescent="0.2"/>
    <row r="9051" outlineLevel="1" x14ac:dyDescent="0.2"/>
    <row r="9052" outlineLevel="1" x14ac:dyDescent="0.2"/>
    <row r="9053" outlineLevel="1" x14ac:dyDescent="0.2"/>
    <row r="9054" outlineLevel="1" x14ac:dyDescent="0.2"/>
    <row r="9055" outlineLevel="1" x14ac:dyDescent="0.2"/>
    <row r="9056" outlineLevel="1" x14ac:dyDescent="0.2"/>
    <row r="9057" outlineLevel="1" x14ac:dyDescent="0.2"/>
    <row r="9059" outlineLevel="1" x14ac:dyDescent="0.2"/>
    <row r="9060" outlineLevel="1" x14ac:dyDescent="0.2"/>
    <row r="9061" outlineLevel="1" x14ac:dyDescent="0.2"/>
    <row r="9062" outlineLevel="1" x14ac:dyDescent="0.2"/>
    <row r="9063" outlineLevel="1" x14ac:dyDescent="0.2"/>
    <row r="9064" outlineLevel="1" x14ac:dyDescent="0.2"/>
    <row r="9066" outlineLevel="1" x14ac:dyDescent="0.2"/>
    <row r="9067" outlineLevel="1" x14ac:dyDescent="0.2"/>
    <row r="9069" outlineLevel="1" x14ac:dyDescent="0.2"/>
    <row r="9070" outlineLevel="1" x14ac:dyDescent="0.2"/>
    <row r="9071" outlineLevel="1" x14ac:dyDescent="0.2"/>
    <row r="9073" outlineLevel="1" x14ac:dyDescent="0.2"/>
    <row r="9074" outlineLevel="1" x14ac:dyDescent="0.2"/>
    <row r="9076" outlineLevel="1" x14ac:dyDescent="0.2"/>
    <row r="9077" outlineLevel="1" x14ac:dyDescent="0.2"/>
    <row r="9079" outlineLevel="1" x14ac:dyDescent="0.2"/>
    <row r="9080" outlineLevel="1" x14ac:dyDescent="0.2"/>
    <row r="9082" outlineLevel="1" x14ac:dyDescent="0.2"/>
    <row r="9083" outlineLevel="1" x14ac:dyDescent="0.2"/>
    <row r="9085" outlineLevel="1" x14ac:dyDescent="0.2"/>
    <row r="9086" outlineLevel="1" x14ac:dyDescent="0.2"/>
    <row r="9088" outlineLevel="1" x14ac:dyDescent="0.2"/>
    <row r="9089" outlineLevel="1" x14ac:dyDescent="0.2"/>
    <row r="9091" outlineLevel="1" x14ac:dyDescent="0.2"/>
    <row r="9092" outlineLevel="1" x14ac:dyDescent="0.2"/>
    <row r="9094" outlineLevel="1" x14ac:dyDescent="0.2"/>
    <row r="9095" outlineLevel="1" x14ac:dyDescent="0.2"/>
    <row r="9097" outlineLevel="1" x14ac:dyDescent="0.2"/>
    <row r="9098" outlineLevel="1" x14ac:dyDescent="0.2"/>
    <row r="9100" outlineLevel="1" x14ac:dyDescent="0.2"/>
    <row r="9101" outlineLevel="1" x14ac:dyDescent="0.2"/>
    <row r="9103" outlineLevel="1" x14ac:dyDescent="0.2"/>
    <row r="9104" outlineLevel="1" x14ac:dyDescent="0.2"/>
    <row r="9106" outlineLevel="1" x14ac:dyDescent="0.2"/>
    <row r="9107" outlineLevel="1" x14ac:dyDescent="0.2"/>
    <row r="9109" outlineLevel="1" x14ac:dyDescent="0.2"/>
    <row r="9110" outlineLevel="1" x14ac:dyDescent="0.2"/>
    <row r="9112" outlineLevel="1" x14ac:dyDescent="0.2"/>
    <row r="9113" outlineLevel="1" x14ac:dyDescent="0.2"/>
    <row r="9115" outlineLevel="1" x14ac:dyDescent="0.2"/>
    <row r="9116" outlineLevel="1" x14ac:dyDescent="0.2"/>
    <row r="9117" outlineLevel="1" x14ac:dyDescent="0.2"/>
    <row r="9119" outlineLevel="1" x14ac:dyDescent="0.2"/>
    <row r="9120" outlineLevel="1" x14ac:dyDescent="0.2"/>
    <row r="9121" outlineLevel="1" x14ac:dyDescent="0.2"/>
    <row r="9123" outlineLevel="1" x14ac:dyDescent="0.2"/>
    <row r="9124" outlineLevel="1" x14ac:dyDescent="0.2"/>
    <row r="9125" outlineLevel="1" x14ac:dyDescent="0.2"/>
    <row r="9127" outlineLevel="1" x14ac:dyDescent="0.2"/>
    <row r="9128" outlineLevel="1" x14ac:dyDescent="0.2"/>
    <row r="9129" outlineLevel="1" x14ac:dyDescent="0.2"/>
    <row r="9131" outlineLevel="1" x14ac:dyDescent="0.2"/>
    <row r="9132" outlineLevel="1" x14ac:dyDescent="0.2"/>
    <row r="9133" outlineLevel="1" x14ac:dyDescent="0.2"/>
    <row r="9135" outlineLevel="1" x14ac:dyDescent="0.2"/>
    <row r="9136" outlineLevel="1" x14ac:dyDescent="0.2"/>
    <row r="9137" outlineLevel="1" x14ac:dyDescent="0.2"/>
    <row r="9138" outlineLevel="1" x14ac:dyDescent="0.2"/>
    <row r="9140" outlineLevel="1" x14ac:dyDescent="0.2"/>
    <row r="9141" outlineLevel="1" x14ac:dyDescent="0.2"/>
    <row r="9142" outlineLevel="1" x14ac:dyDescent="0.2"/>
    <row r="9144" outlineLevel="1" x14ac:dyDescent="0.2"/>
    <row r="9145" outlineLevel="1" x14ac:dyDescent="0.2"/>
    <row r="9147" outlineLevel="1" x14ac:dyDescent="0.2"/>
    <row r="9148" outlineLevel="1" x14ac:dyDescent="0.2"/>
    <row r="9149" outlineLevel="1" x14ac:dyDescent="0.2"/>
    <row r="9150" outlineLevel="1" x14ac:dyDescent="0.2"/>
    <row r="9152" outlineLevel="1" x14ac:dyDescent="0.2"/>
    <row r="9153" outlineLevel="1" x14ac:dyDescent="0.2"/>
    <row r="9154" outlineLevel="1" x14ac:dyDescent="0.2"/>
    <row r="9156" outlineLevel="1" x14ac:dyDescent="0.2"/>
    <row r="9158" outlineLevel="1" x14ac:dyDescent="0.2"/>
    <row r="9160" outlineLevel="1" x14ac:dyDescent="0.2"/>
    <row r="9161" outlineLevel="1" x14ac:dyDescent="0.2"/>
    <row r="9162" outlineLevel="1" x14ac:dyDescent="0.2"/>
    <row r="9164" outlineLevel="1" x14ac:dyDescent="0.2"/>
    <row r="9165" outlineLevel="1" x14ac:dyDescent="0.2"/>
    <row r="9166" outlineLevel="1" x14ac:dyDescent="0.2"/>
    <row r="9168" outlineLevel="1" x14ac:dyDescent="0.2"/>
    <row r="9169" outlineLevel="1" x14ac:dyDescent="0.2"/>
    <row r="9170" outlineLevel="1" x14ac:dyDescent="0.2"/>
    <row r="9172" outlineLevel="1" x14ac:dyDescent="0.2"/>
    <row r="9173" outlineLevel="1" x14ac:dyDescent="0.2"/>
    <row r="9174" outlineLevel="1" x14ac:dyDescent="0.2"/>
    <row r="9176" outlineLevel="1" x14ac:dyDescent="0.2"/>
    <row r="9177" outlineLevel="1" x14ac:dyDescent="0.2"/>
    <row r="9178" outlineLevel="1" x14ac:dyDescent="0.2"/>
    <row r="9180" outlineLevel="1" x14ac:dyDescent="0.2"/>
    <row r="9181" outlineLevel="1" x14ac:dyDescent="0.2"/>
    <row r="9182" outlineLevel="1" x14ac:dyDescent="0.2"/>
    <row r="9184" outlineLevel="1" x14ac:dyDescent="0.2"/>
    <row r="9185" outlineLevel="1" x14ac:dyDescent="0.2"/>
    <row r="9187" outlineLevel="1" x14ac:dyDescent="0.2"/>
    <row r="9188" outlineLevel="1" x14ac:dyDescent="0.2"/>
    <row r="9190" outlineLevel="1" x14ac:dyDescent="0.2"/>
    <row r="9191" outlineLevel="1" x14ac:dyDescent="0.2"/>
    <row r="9193" outlineLevel="1" x14ac:dyDescent="0.2"/>
    <row r="9194" outlineLevel="1" x14ac:dyDescent="0.2"/>
    <row r="9196" outlineLevel="1" x14ac:dyDescent="0.2"/>
    <row r="9197" outlineLevel="1" x14ac:dyDescent="0.2"/>
    <row r="9199" outlineLevel="1" x14ac:dyDescent="0.2"/>
    <row r="9200" outlineLevel="1" x14ac:dyDescent="0.2"/>
    <row r="9202" outlineLevel="1" x14ac:dyDescent="0.2"/>
    <row r="9203" outlineLevel="1" x14ac:dyDescent="0.2"/>
    <row r="9205" outlineLevel="1" x14ac:dyDescent="0.2"/>
    <row r="9206" outlineLevel="1" x14ac:dyDescent="0.2"/>
    <row r="9208" outlineLevel="1" x14ac:dyDescent="0.2"/>
    <row r="9209" outlineLevel="1" x14ac:dyDescent="0.2"/>
    <row r="9211" outlineLevel="1" x14ac:dyDescent="0.2"/>
    <row r="9212" outlineLevel="1" x14ac:dyDescent="0.2"/>
    <row r="9214" outlineLevel="1" x14ac:dyDescent="0.2"/>
    <row r="9216" outlineLevel="1" x14ac:dyDescent="0.2"/>
    <row r="9218" outlineLevel="1" x14ac:dyDescent="0.2"/>
    <row r="9219" outlineLevel="1" x14ac:dyDescent="0.2"/>
    <row r="9221" outlineLevel="1" x14ac:dyDescent="0.2"/>
    <row r="9222" outlineLevel="1" x14ac:dyDescent="0.2"/>
    <row r="9223" outlineLevel="1" x14ac:dyDescent="0.2"/>
    <row r="9225" outlineLevel="1" x14ac:dyDescent="0.2"/>
    <row r="9226" outlineLevel="1" x14ac:dyDescent="0.2"/>
    <row r="9227" outlineLevel="1" x14ac:dyDescent="0.2"/>
    <row r="9229" outlineLevel="1" x14ac:dyDescent="0.2"/>
    <row r="9230" outlineLevel="1" x14ac:dyDescent="0.2"/>
    <row r="9232" outlineLevel="1" x14ac:dyDescent="0.2"/>
    <row r="9233" outlineLevel="1" x14ac:dyDescent="0.2"/>
    <row r="9234" outlineLevel="1" x14ac:dyDescent="0.2"/>
    <row r="9235" outlineLevel="1" x14ac:dyDescent="0.2"/>
    <row r="9237" outlineLevel="1" x14ac:dyDescent="0.2"/>
    <row r="9238" outlineLevel="1" x14ac:dyDescent="0.2"/>
    <row r="9239" outlineLevel="1" x14ac:dyDescent="0.2"/>
    <row r="9240" outlineLevel="1" x14ac:dyDescent="0.2"/>
    <row r="9241" outlineLevel="1" x14ac:dyDescent="0.2"/>
    <row r="9242" outlineLevel="1" x14ac:dyDescent="0.2"/>
    <row r="9244" outlineLevel="1" x14ac:dyDescent="0.2"/>
    <row r="9245" outlineLevel="1" x14ac:dyDescent="0.2"/>
    <row r="9246" outlineLevel="1" x14ac:dyDescent="0.2"/>
    <row r="9247" outlineLevel="1" x14ac:dyDescent="0.2"/>
    <row r="9249" outlineLevel="1" x14ac:dyDescent="0.2"/>
    <row r="9250" outlineLevel="1" x14ac:dyDescent="0.2"/>
    <row r="9251" outlineLevel="1" x14ac:dyDescent="0.2"/>
    <row r="9252" outlineLevel="1" x14ac:dyDescent="0.2"/>
    <row r="9253" outlineLevel="1" x14ac:dyDescent="0.2"/>
    <row r="9254" outlineLevel="1" x14ac:dyDescent="0.2"/>
    <row r="9256" outlineLevel="1" x14ac:dyDescent="0.2"/>
    <row r="9257" outlineLevel="1" x14ac:dyDescent="0.2"/>
    <row r="9258" outlineLevel="1" x14ac:dyDescent="0.2"/>
    <row r="9259" outlineLevel="1" x14ac:dyDescent="0.2"/>
    <row r="9260" outlineLevel="1" x14ac:dyDescent="0.2"/>
    <row r="9262" outlineLevel="1" x14ac:dyDescent="0.2"/>
    <row r="9263" outlineLevel="1" x14ac:dyDescent="0.2"/>
    <row r="9264" outlineLevel="1" x14ac:dyDescent="0.2"/>
    <row r="9265" outlineLevel="1" x14ac:dyDescent="0.2"/>
    <row r="9267" outlineLevel="1" x14ac:dyDescent="0.2"/>
    <row r="9268" outlineLevel="1" x14ac:dyDescent="0.2"/>
    <row r="9269" outlineLevel="1" x14ac:dyDescent="0.2"/>
    <row r="9270" outlineLevel="1" x14ac:dyDescent="0.2"/>
    <row r="9271" outlineLevel="1" x14ac:dyDescent="0.2"/>
    <row r="9273" outlineLevel="1" x14ac:dyDescent="0.2"/>
    <row r="9274" outlineLevel="1" x14ac:dyDescent="0.2"/>
    <row r="9275" outlineLevel="1" x14ac:dyDescent="0.2"/>
    <row r="9276" outlineLevel="1" x14ac:dyDescent="0.2"/>
    <row r="9277" outlineLevel="1" x14ac:dyDescent="0.2"/>
    <row r="9278" outlineLevel="1" x14ac:dyDescent="0.2"/>
    <row r="9280" outlineLevel="1" x14ac:dyDescent="0.2"/>
    <row r="9281" outlineLevel="1" x14ac:dyDescent="0.2"/>
    <row r="9282" outlineLevel="1" x14ac:dyDescent="0.2"/>
    <row r="9283" outlineLevel="1" x14ac:dyDescent="0.2"/>
    <row r="9285" outlineLevel="1" x14ac:dyDescent="0.2"/>
    <row r="9286" outlineLevel="1" x14ac:dyDescent="0.2"/>
    <row r="9287" outlineLevel="1" x14ac:dyDescent="0.2"/>
    <row r="9288" outlineLevel="1" x14ac:dyDescent="0.2"/>
    <row r="9289" outlineLevel="1" x14ac:dyDescent="0.2"/>
    <row r="9290" outlineLevel="1" x14ac:dyDescent="0.2"/>
    <row r="9292" outlineLevel="1" x14ac:dyDescent="0.2"/>
    <row r="9293" outlineLevel="1" x14ac:dyDescent="0.2"/>
    <row r="9294" outlineLevel="1" x14ac:dyDescent="0.2"/>
    <row r="9296" outlineLevel="1" x14ac:dyDescent="0.2"/>
    <row r="9297" outlineLevel="1" x14ac:dyDescent="0.2"/>
    <row r="9298" outlineLevel="1" x14ac:dyDescent="0.2"/>
    <row r="9300" outlineLevel="1" x14ac:dyDescent="0.2"/>
    <row r="9301" outlineLevel="1" x14ac:dyDescent="0.2"/>
    <row r="9302" outlineLevel="1" x14ac:dyDescent="0.2"/>
    <row r="9303" outlineLevel="1" x14ac:dyDescent="0.2"/>
    <row r="9305" outlineLevel="1" x14ac:dyDescent="0.2"/>
    <row r="9306" outlineLevel="1" x14ac:dyDescent="0.2"/>
    <row r="9307" outlineLevel="1" x14ac:dyDescent="0.2"/>
    <row r="9308" outlineLevel="1" x14ac:dyDescent="0.2"/>
    <row r="9310" outlineLevel="1" x14ac:dyDescent="0.2"/>
    <row r="9311" outlineLevel="1" x14ac:dyDescent="0.2"/>
    <row r="9312" outlineLevel="1" x14ac:dyDescent="0.2"/>
    <row r="9313" outlineLevel="1" x14ac:dyDescent="0.2"/>
    <row r="9314" outlineLevel="1" x14ac:dyDescent="0.2"/>
    <row r="9316" outlineLevel="1" x14ac:dyDescent="0.2"/>
    <row r="9317" outlineLevel="1" x14ac:dyDescent="0.2"/>
    <row r="9318" outlineLevel="1" x14ac:dyDescent="0.2"/>
    <row r="9320" outlineLevel="1" x14ac:dyDescent="0.2"/>
    <row r="9321" outlineLevel="1" x14ac:dyDescent="0.2"/>
    <row r="9323" outlineLevel="1" x14ac:dyDescent="0.2"/>
    <row r="9325" outlineLevel="1" x14ac:dyDescent="0.2"/>
    <row r="9326" outlineLevel="1" x14ac:dyDescent="0.2"/>
    <row r="9327" outlineLevel="1" x14ac:dyDescent="0.2"/>
    <row r="9328" outlineLevel="1" x14ac:dyDescent="0.2"/>
    <row r="9330" outlineLevel="1" x14ac:dyDescent="0.2"/>
    <row r="9331" outlineLevel="1" x14ac:dyDescent="0.2"/>
    <row r="9332" outlineLevel="1" x14ac:dyDescent="0.2"/>
    <row r="9334" outlineLevel="1" x14ac:dyDescent="0.2"/>
    <row r="9335" outlineLevel="1" x14ac:dyDescent="0.2"/>
    <row r="9336" outlineLevel="1" x14ac:dyDescent="0.2"/>
    <row r="9337" outlineLevel="1" x14ac:dyDescent="0.2"/>
    <row r="9338" outlineLevel="1" x14ac:dyDescent="0.2"/>
    <row r="9340" outlineLevel="1" x14ac:dyDescent="0.2"/>
    <row r="9341" outlineLevel="1" x14ac:dyDescent="0.2"/>
    <row r="9342" outlineLevel="1" x14ac:dyDescent="0.2"/>
    <row r="9343" outlineLevel="1" x14ac:dyDescent="0.2"/>
    <row r="9344" outlineLevel="1" x14ac:dyDescent="0.2"/>
    <row r="9346" outlineLevel="1" x14ac:dyDescent="0.2"/>
    <row r="9347" outlineLevel="1" x14ac:dyDescent="0.2"/>
    <row r="9348" outlineLevel="1" x14ac:dyDescent="0.2"/>
    <row r="9349" outlineLevel="1" x14ac:dyDescent="0.2"/>
    <row r="9351" outlineLevel="1" x14ac:dyDescent="0.2"/>
    <row r="9353" outlineLevel="1" x14ac:dyDescent="0.2"/>
    <row r="9354" outlineLevel="1" x14ac:dyDescent="0.2"/>
    <row r="9356" outlineLevel="1" x14ac:dyDescent="0.2"/>
    <row r="9357" outlineLevel="1" x14ac:dyDescent="0.2"/>
    <row r="9359" outlineLevel="1" x14ac:dyDescent="0.2"/>
    <row r="9361" outlineLevel="1" x14ac:dyDescent="0.2"/>
    <row r="9362" outlineLevel="1" x14ac:dyDescent="0.2"/>
    <row r="9364" outlineLevel="1" x14ac:dyDescent="0.2"/>
    <row r="9365" outlineLevel="1" x14ac:dyDescent="0.2"/>
    <row r="9367" outlineLevel="1" x14ac:dyDescent="0.2"/>
    <row r="9368" outlineLevel="1" x14ac:dyDescent="0.2"/>
    <row r="9370" outlineLevel="1" x14ac:dyDescent="0.2"/>
    <row r="9371" outlineLevel="1" x14ac:dyDescent="0.2"/>
    <row r="9373" outlineLevel="1" x14ac:dyDescent="0.2"/>
    <row r="9374" outlineLevel="1" x14ac:dyDescent="0.2"/>
    <row r="9376" outlineLevel="1" x14ac:dyDescent="0.2"/>
    <row r="9377" outlineLevel="1" x14ac:dyDescent="0.2"/>
    <row r="9379" outlineLevel="1" x14ac:dyDescent="0.2"/>
    <row r="9381" outlineLevel="1" x14ac:dyDescent="0.2"/>
    <row r="9382" outlineLevel="1" x14ac:dyDescent="0.2"/>
    <row r="9383" outlineLevel="1" x14ac:dyDescent="0.2"/>
    <row r="9384" outlineLevel="1" x14ac:dyDescent="0.2"/>
    <row r="9385" outlineLevel="1" x14ac:dyDescent="0.2"/>
    <row r="9387" outlineLevel="1" x14ac:dyDescent="0.2"/>
    <row r="9388" outlineLevel="1" x14ac:dyDescent="0.2"/>
    <row r="9389" outlineLevel="1" x14ac:dyDescent="0.2"/>
    <row r="9390" outlineLevel="1" x14ac:dyDescent="0.2"/>
    <row r="9391" outlineLevel="1" x14ac:dyDescent="0.2"/>
    <row r="9393" outlineLevel="1" x14ac:dyDescent="0.2"/>
    <row r="9394" outlineLevel="1" x14ac:dyDescent="0.2"/>
    <row r="9395" outlineLevel="1" x14ac:dyDescent="0.2"/>
    <row r="9396" outlineLevel="1" x14ac:dyDescent="0.2"/>
    <row r="9397" outlineLevel="1" x14ac:dyDescent="0.2"/>
    <row r="9399" outlineLevel="1" x14ac:dyDescent="0.2"/>
    <row r="9400" outlineLevel="1" x14ac:dyDescent="0.2"/>
    <row r="9401" outlineLevel="1" x14ac:dyDescent="0.2"/>
    <row r="9403" outlineLevel="1" x14ac:dyDescent="0.2"/>
    <row r="9404" outlineLevel="1" x14ac:dyDescent="0.2"/>
    <row r="9405" outlineLevel="1" x14ac:dyDescent="0.2"/>
    <row r="9406" outlineLevel="1" x14ac:dyDescent="0.2"/>
    <row r="9407" outlineLevel="1" x14ac:dyDescent="0.2"/>
    <row r="9409" outlineLevel="1" x14ac:dyDescent="0.2"/>
    <row r="9410" outlineLevel="1" x14ac:dyDescent="0.2"/>
    <row r="9412" outlineLevel="1" x14ac:dyDescent="0.2"/>
    <row r="9413" outlineLevel="1" x14ac:dyDescent="0.2"/>
    <row r="9414" outlineLevel="1" x14ac:dyDescent="0.2"/>
    <row r="9415" outlineLevel="1" x14ac:dyDescent="0.2"/>
    <row r="9416" outlineLevel="1" x14ac:dyDescent="0.2"/>
    <row r="9418" outlineLevel="1" x14ac:dyDescent="0.2"/>
    <row r="9419" outlineLevel="1" x14ac:dyDescent="0.2"/>
    <row r="9420" outlineLevel="1" x14ac:dyDescent="0.2"/>
    <row r="9421" outlineLevel="1" x14ac:dyDescent="0.2"/>
    <row r="9422" outlineLevel="1" x14ac:dyDescent="0.2"/>
    <row r="9423" outlineLevel="1" x14ac:dyDescent="0.2"/>
    <row r="9424" outlineLevel="1" x14ac:dyDescent="0.2"/>
    <row r="9425" outlineLevel="1" x14ac:dyDescent="0.2"/>
    <row r="9426" outlineLevel="1" x14ac:dyDescent="0.2"/>
    <row r="9427" outlineLevel="1" x14ac:dyDescent="0.2"/>
    <row r="9428" outlineLevel="1" x14ac:dyDescent="0.2"/>
    <row r="9429" outlineLevel="1" x14ac:dyDescent="0.2"/>
    <row r="9430" outlineLevel="1" x14ac:dyDescent="0.2"/>
    <row r="9431" outlineLevel="1" x14ac:dyDescent="0.2"/>
    <row r="9432" outlineLevel="1" x14ac:dyDescent="0.2"/>
    <row r="9433" outlineLevel="1" x14ac:dyDescent="0.2"/>
    <row r="9434" outlineLevel="1" x14ac:dyDescent="0.2"/>
    <row r="9435" outlineLevel="1" x14ac:dyDescent="0.2"/>
    <row r="9437" outlineLevel="1" x14ac:dyDescent="0.2"/>
    <row r="9438" outlineLevel="1" x14ac:dyDescent="0.2"/>
    <row r="9439" outlineLevel="1" x14ac:dyDescent="0.2"/>
    <row r="9440" outlineLevel="1" x14ac:dyDescent="0.2"/>
    <row r="9441" outlineLevel="1" x14ac:dyDescent="0.2"/>
    <row r="9442" outlineLevel="1" x14ac:dyDescent="0.2"/>
    <row r="9443" outlineLevel="1" x14ac:dyDescent="0.2"/>
    <row r="9444" outlineLevel="1" x14ac:dyDescent="0.2"/>
    <row r="9445" outlineLevel="1" x14ac:dyDescent="0.2"/>
    <row r="9446" outlineLevel="1" x14ac:dyDescent="0.2"/>
    <row r="9447" outlineLevel="1" x14ac:dyDescent="0.2"/>
    <row r="9448" outlineLevel="1" x14ac:dyDescent="0.2"/>
    <row r="9449" outlineLevel="1" x14ac:dyDescent="0.2"/>
    <row r="9450" outlineLevel="1" x14ac:dyDescent="0.2"/>
    <row r="9451" outlineLevel="1" x14ac:dyDescent="0.2"/>
    <row r="9453" outlineLevel="1" x14ac:dyDescent="0.2"/>
    <row r="9454" outlineLevel="1" x14ac:dyDescent="0.2"/>
    <row r="9455" outlineLevel="1" x14ac:dyDescent="0.2"/>
    <row r="9456" outlineLevel="1" x14ac:dyDescent="0.2"/>
    <row r="9457" outlineLevel="1" x14ac:dyDescent="0.2"/>
    <row r="9458" outlineLevel="1" x14ac:dyDescent="0.2"/>
    <row r="9459" outlineLevel="1" x14ac:dyDescent="0.2"/>
    <row r="9460" outlineLevel="1" x14ac:dyDescent="0.2"/>
    <row r="9461" outlineLevel="1" x14ac:dyDescent="0.2"/>
    <row r="9462" outlineLevel="1" x14ac:dyDescent="0.2"/>
    <row r="9463" outlineLevel="1" x14ac:dyDescent="0.2"/>
    <row r="9464" outlineLevel="1" x14ac:dyDescent="0.2"/>
    <row r="9465" outlineLevel="1" x14ac:dyDescent="0.2"/>
    <row r="9466" outlineLevel="1" x14ac:dyDescent="0.2"/>
    <row r="9467" outlineLevel="1" x14ac:dyDescent="0.2"/>
    <row r="9468" outlineLevel="1" x14ac:dyDescent="0.2"/>
    <row r="9469" outlineLevel="1" x14ac:dyDescent="0.2"/>
    <row r="9470" outlineLevel="1" x14ac:dyDescent="0.2"/>
    <row r="9472" outlineLevel="1" x14ac:dyDescent="0.2"/>
    <row r="9473" outlineLevel="1" x14ac:dyDescent="0.2"/>
    <row r="9474" outlineLevel="1" x14ac:dyDescent="0.2"/>
    <row r="9475" outlineLevel="1" x14ac:dyDescent="0.2"/>
    <row r="9476" outlineLevel="1" x14ac:dyDescent="0.2"/>
    <row r="9477" outlineLevel="1" x14ac:dyDescent="0.2"/>
    <row r="9478" outlineLevel="1" x14ac:dyDescent="0.2"/>
    <row r="9479" outlineLevel="1" x14ac:dyDescent="0.2"/>
    <row r="9480" outlineLevel="1" x14ac:dyDescent="0.2"/>
    <row r="9481" outlineLevel="1" x14ac:dyDescent="0.2"/>
    <row r="9482" outlineLevel="1" x14ac:dyDescent="0.2"/>
    <row r="9483" outlineLevel="1" x14ac:dyDescent="0.2"/>
    <row r="9484" outlineLevel="1" x14ac:dyDescent="0.2"/>
    <row r="9485" outlineLevel="1" x14ac:dyDescent="0.2"/>
    <row r="9486" outlineLevel="1" x14ac:dyDescent="0.2"/>
    <row r="9487" outlineLevel="1" x14ac:dyDescent="0.2"/>
    <row r="9488" outlineLevel="1" x14ac:dyDescent="0.2"/>
    <row r="9489" outlineLevel="1" x14ac:dyDescent="0.2"/>
    <row r="9490" outlineLevel="1" x14ac:dyDescent="0.2"/>
    <row r="9491" outlineLevel="1" x14ac:dyDescent="0.2"/>
    <row r="9492" outlineLevel="1" x14ac:dyDescent="0.2"/>
    <row r="9493" outlineLevel="1" x14ac:dyDescent="0.2"/>
    <row r="9495" outlineLevel="1" x14ac:dyDescent="0.2"/>
    <row r="9496" outlineLevel="1" x14ac:dyDescent="0.2"/>
    <row r="9497" outlineLevel="1" x14ac:dyDescent="0.2"/>
    <row r="9498" outlineLevel="1" x14ac:dyDescent="0.2"/>
    <row r="9499" outlineLevel="1" x14ac:dyDescent="0.2"/>
    <row r="9500" outlineLevel="1" x14ac:dyDescent="0.2"/>
    <row r="9501" outlineLevel="1" x14ac:dyDescent="0.2"/>
    <row r="9502" outlineLevel="1" x14ac:dyDescent="0.2"/>
    <row r="9503" outlineLevel="1" x14ac:dyDescent="0.2"/>
    <row r="9504" outlineLevel="1" x14ac:dyDescent="0.2"/>
    <row r="9505" outlineLevel="1" x14ac:dyDescent="0.2"/>
    <row r="9506" outlineLevel="1" x14ac:dyDescent="0.2"/>
    <row r="9507" outlineLevel="1" x14ac:dyDescent="0.2"/>
    <row r="9508" outlineLevel="1" x14ac:dyDescent="0.2"/>
    <row r="9509" outlineLevel="1" x14ac:dyDescent="0.2"/>
    <row r="9510" outlineLevel="1" x14ac:dyDescent="0.2"/>
    <row r="9511" outlineLevel="1" x14ac:dyDescent="0.2"/>
    <row r="9512" outlineLevel="1" x14ac:dyDescent="0.2"/>
    <row r="9513" outlineLevel="1" x14ac:dyDescent="0.2"/>
    <row r="9514" outlineLevel="1" x14ac:dyDescent="0.2"/>
    <row r="9515" outlineLevel="1" x14ac:dyDescent="0.2"/>
    <row r="9516" outlineLevel="1" x14ac:dyDescent="0.2"/>
    <row r="9517" outlineLevel="1" x14ac:dyDescent="0.2"/>
    <row r="9519" outlineLevel="1" x14ac:dyDescent="0.2"/>
    <row r="9520" outlineLevel="1" x14ac:dyDescent="0.2"/>
    <row r="9521" outlineLevel="1" x14ac:dyDescent="0.2"/>
    <row r="9522" outlineLevel="1" x14ac:dyDescent="0.2"/>
    <row r="9523" outlineLevel="1" x14ac:dyDescent="0.2"/>
    <row r="9524" outlineLevel="1" x14ac:dyDescent="0.2"/>
    <row r="9525" outlineLevel="1" x14ac:dyDescent="0.2"/>
    <row r="9526" outlineLevel="1" x14ac:dyDescent="0.2"/>
    <row r="9527" outlineLevel="1" x14ac:dyDescent="0.2"/>
    <row r="9528" outlineLevel="1" x14ac:dyDescent="0.2"/>
    <row r="9529" outlineLevel="1" x14ac:dyDescent="0.2"/>
    <row r="9530" outlineLevel="1" x14ac:dyDescent="0.2"/>
    <row r="9531" outlineLevel="1" x14ac:dyDescent="0.2"/>
    <row r="9532" outlineLevel="1" x14ac:dyDescent="0.2"/>
    <row r="9533" outlineLevel="1" x14ac:dyDescent="0.2"/>
    <row r="9534" outlineLevel="1" x14ac:dyDescent="0.2"/>
    <row r="9535" outlineLevel="1" x14ac:dyDescent="0.2"/>
    <row r="9536" outlineLevel="1" x14ac:dyDescent="0.2"/>
    <row r="9537" outlineLevel="1" x14ac:dyDescent="0.2"/>
    <row r="9538" outlineLevel="1" x14ac:dyDescent="0.2"/>
    <row r="9539" outlineLevel="1" x14ac:dyDescent="0.2"/>
    <row r="9540" outlineLevel="1" x14ac:dyDescent="0.2"/>
    <row r="9541" outlineLevel="1" x14ac:dyDescent="0.2"/>
    <row r="9542" outlineLevel="1" x14ac:dyDescent="0.2"/>
    <row r="9543" outlineLevel="1" x14ac:dyDescent="0.2"/>
    <row r="9544" outlineLevel="1" x14ac:dyDescent="0.2"/>
    <row r="9545" outlineLevel="1" x14ac:dyDescent="0.2"/>
    <row r="9546" outlineLevel="1" x14ac:dyDescent="0.2"/>
    <row r="9547" outlineLevel="1" x14ac:dyDescent="0.2"/>
    <row r="9549" outlineLevel="1" x14ac:dyDescent="0.2"/>
    <row r="9550" outlineLevel="1" x14ac:dyDescent="0.2"/>
    <row r="9551" outlineLevel="1" x14ac:dyDescent="0.2"/>
    <row r="9552" outlineLevel="1" x14ac:dyDescent="0.2"/>
    <row r="9553" outlineLevel="1" x14ac:dyDescent="0.2"/>
    <row r="9554" outlineLevel="1" x14ac:dyDescent="0.2"/>
    <row r="9555" outlineLevel="1" x14ac:dyDescent="0.2"/>
    <row r="9556" outlineLevel="1" x14ac:dyDescent="0.2"/>
    <row r="9557" outlineLevel="1" x14ac:dyDescent="0.2"/>
    <row r="9558" outlineLevel="1" x14ac:dyDescent="0.2"/>
    <row r="9559" outlineLevel="1" x14ac:dyDescent="0.2"/>
    <row r="9560" outlineLevel="1" x14ac:dyDescent="0.2"/>
    <row r="9562" outlineLevel="1" x14ac:dyDescent="0.2"/>
    <row r="9563" outlineLevel="1" x14ac:dyDescent="0.2"/>
    <row r="9564" outlineLevel="1" x14ac:dyDescent="0.2"/>
    <row r="9565" outlineLevel="1" x14ac:dyDescent="0.2"/>
    <row r="9566" outlineLevel="1" x14ac:dyDescent="0.2"/>
    <row r="9567" outlineLevel="1" x14ac:dyDescent="0.2"/>
    <row r="9568" outlineLevel="1" x14ac:dyDescent="0.2"/>
    <row r="9569" outlineLevel="1" x14ac:dyDescent="0.2"/>
    <row r="9570" outlineLevel="1" x14ac:dyDescent="0.2"/>
    <row r="9571" outlineLevel="1" x14ac:dyDescent="0.2"/>
    <row r="9572" outlineLevel="1" x14ac:dyDescent="0.2"/>
    <row r="9573" outlineLevel="1" x14ac:dyDescent="0.2"/>
    <row r="9574" outlineLevel="1" x14ac:dyDescent="0.2"/>
    <row r="9575" outlineLevel="1" x14ac:dyDescent="0.2"/>
    <row r="9576" outlineLevel="1" x14ac:dyDescent="0.2"/>
    <row r="9577" outlineLevel="1" x14ac:dyDescent="0.2"/>
    <row r="9579" outlineLevel="1" x14ac:dyDescent="0.2"/>
    <row r="9580" outlineLevel="1" x14ac:dyDescent="0.2"/>
    <row r="9581" outlineLevel="1" x14ac:dyDescent="0.2"/>
    <row r="9582" outlineLevel="1" x14ac:dyDescent="0.2"/>
    <row r="9583" outlineLevel="1" x14ac:dyDescent="0.2"/>
    <row r="9584" outlineLevel="1" x14ac:dyDescent="0.2"/>
    <row r="9585" outlineLevel="1" x14ac:dyDescent="0.2"/>
    <row r="9586" outlineLevel="1" x14ac:dyDescent="0.2"/>
    <row r="9587" outlineLevel="1" x14ac:dyDescent="0.2"/>
    <row r="9588" outlineLevel="1" x14ac:dyDescent="0.2"/>
    <row r="9589" outlineLevel="1" x14ac:dyDescent="0.2"/>
    <row r="9590" outlineLevel="1" x14ac:dyDescent="0.2"/>
    <row r="9591" outlineLevel="1" x14ac:dyDescent="0.2"/>
    <row r="9592" outlineLevel="1" x14ac:dyDescent="0.2"/>
    <row r="9593" outlineLevel="1" x14ac:dyDescent="0.2"/>
    <row r="9594" outlineLevel="1" x14ac:dyDescent="0.2"/>
    <row r="9596" outlineLevel="1" x14ac:dyDescent="0.2"/>
    <row r="9597" outlineLevel="1" x14ac:dyDescent="0.2"/>
    <row r="9598" outlineLevel="1" x14ac:dyDescent="0.2"/>
    <row r="9599" outlineLevel="1" x14ac:dyDescent="0.2"/>
    <row r="9600" outlineLevel="1" x14ac:dyDescent="0.2"/>
    <row r="9601" outlineLevel="1" x14ac:dyDescent="0.2"/>
    <row r="9602" outlineLevel="1" x14ac:dyDescent="0.2"/>
    <row r="9603" outlineLevel="1" x14ac:dyDescent="0.2"/>
    <row r="9604" outlineLevel="1" x14ac:dyDescent="0.2"/>
    <row r="9605" outlineLevel="1" x14ac:dyDescent="0.2"/>
    <row r="9606" outlineLevel="1" x14ac:dyDescent="0.2"/>
    <row r="9607" outlineLevel="1" x14ac:dyDescent="0.2"/>
    <row r="9608" outlineLevel="1" x14ac:dyDescent="0.2"/>
    <row r="9609" outlineLevel="1" x14ac:dyDescent="0.2"/>
    <row r="9610" outlineLevel="1" x14ac:dyDescent="0.2"/>
    <row r="9611" outlineLevel="1" x14ac:dyDescent="0.2"/>
    <row r="9613" outlineLevel="1" x14ac:dyDescent="0.2"/>
    <row r="9614" outlineLevel="1" x14ac:dyDescent="0.2"/>
    <row r="9615" outlineLevel="1" x14ac:dyDescent="0.2"/>
    <row r="9616" outlineLevel="1" x14ac:dyDescent="0.2"/>
    <row r="9617" outlineLevel="1" x14ac:dyDescent="0.2"/>
    <row r="9618" outlineLevel="1" x14ac:dyDescent="0.2"/>
    <row r="9619" outlineLevel="1" x14ac:dyDescent="0.2"/>
    <row r="9620" outlineLevel="1" x14ac:dyDescent="0.2"/>
    <row r="9621" outlineLevel="1" x14ac:dyDescent="0.2"/>
    <row r="9623" outlineLevel="1" x14ac:dyDescent="0.2"/>
    <row r="9624" outlineLevel="1" x14ac:dyDescent="0.2"/>
    <row r="9625" outlineLevel="1" x14ac:dyDescent="0.2"/>
    <row r="9626" outlineLevel="1" x14ac:dyDescent="0.2"/>
    <row r="9627" outlineLevel="1" x14ac:dyDescent="0.2"/>
    <row r="9628" outlineLevel="1" x14ac:dyDescent="0.2"/>
    <row r="9629" outlineLevel="1" x14ac:dyDescent="0.2"/>
    <row r="9630" outlineLevel="1" x14ac:dyDescent="0.2"/>
    <row r="9631" outlineLevel="1" x14ac:dyDescent="0.2"/>
    <row r="9633" outlineLevel="1" x14ac:dyDescent="0.2"/>
    <row r="9634" outlineLevel="1" x14ac:dyDescent="0.2"/>
    <row r="9635" outlineLevel="1" x14ac:dyDescent="0.2"/>
    <row r="9636" outlineLevel="1" x14ac:dyDescent="0.2"/>
    <row r="9637" outlineLevel="1" x14ac:dyDescent="0.2"/>
    <row r="9638" outlineLevel="1" x14ac:dyDescent="0.2"/>
    <row r="9639" outlineLevel="1" x14ac:dyDescent="0.2"/>
    <row r="9640" outlineLevel="1" x14ac:dyDescent="0.2"/>
    <row r="9641" outlineLevel="1" x14ac:dyDescent="0.2"/>
    <row r="9643" outlineLevel="1" x14ac:dyDescent="0.2"/>
    <row r="9644" outlineLevel="1" x14ac:dyDescent="0.2"/>
    <row r="9645" outlineLevel="1" x14ac:dyDescent="0.2"/>
    <row r="9646" outlineLevel="1" x14ac:dyDescent="0.2"/>
    <row r="9647" outlineLevel="1" x14ac:dyDescent="0.2"/>
    <row r="9648" outlineLevel="1" x14ac:dyDescent="0.2"/>
    <row r="9649" outlineLevel="1" x14ac:dyDescent="0.2"/>
    <row r="9650" outlineLevel="1" x14ac:dyDescent="0.2"/>
    <row r="9651" outlineLevel="1" x14ac:dyDescent="0.2"/>
    <row r="9652" outlineLevel="1" x14ac:dyDescent="0.2"/>
    <row r="9654" outlineLevel="1" x14ac:dyDescent="0.2"/>
    <row r="9655" outlineLevel="1" x14ac:dyDescent="0.2"/>
    <row r="9656" outlineLevel="1" x14ac:dyDescent="0.2"/>
    <row r="9657" outlineLevel="1" x14ac:dyDescent="0.2"/>
    <row r="9658" outlineLevel="1" x14ac:dyDescent="0.2"/>
    <row r="9659" outlineLevel="1" x14ac:dyDescent="0.2"/>
    <row r="9660" outlineLevel="1" x14ac:dyDescent="0.2"/>
    <row r="9661" outlineLevel="1" x14ac:dyDescent="0.2"/>
    <row r="9662" outlineLevel="1" x14ac:dyDescent="0.2"/>
    <row r="9664" outlineLevel="1" x14ac:dyDescent="0.2"/>
    <row r="9665" outlineLevel="1" x14ac:dyDescent="0.2"/>
    <row r="9666" outlineLevel="1" x14ac:dyDescent="0.2"/>
    <row r="9667" outlineLevel="1" x14ac:dyDescent="0.2"/>
    <row r="9668" outlineLevel="1" x14ac:dyDescent="0.2"/>
    <row r="9669" outlineLevel="1" x14ac:dyDescent="0.2"/>
    <row r="9670" outlineLevel="1" x14ac:dyDescent="0.2"/>
    <row r="9671" outlineLevel="1" x14ac:dyDescent="0.2"/>
    <row r="9672" outlineLevel="1" x14ac:dyDescent="0.2"/>
    <row r="9673" outlineLevel="1" x14ac:dyDescent="0.2"/>
    <row r="9675" outlineLevel="1" x14ac:dyDescent="0.2"/>
    <row r="9676" outlineLevel="1" x14ac:dyDescent="0.2"/>
    <row r="9677" outlineLevel="1" x14ac:dyDescent="0.2"/>
    <row r="9678" outlineLevel="1" x14ac:dyDescent="0.2"/>
    <row r="9679" outlineLevel="1" x14ac:dyDescent="0.2"/>
    <row r="9680" outlineLevel="1" x14ac:dyDescent="0.2"/>
    <row r="9681" outlineLevel="1" x14ac:dyDescent="0.2"/>
    <row r="9682" outlineLevel="1" x14ac:dyDescent="0.2"/>
    <row r="9683" outlineLevel="1" x14ac:dyDescent="0.2"/>
    <row r="9685" outlineLevel="1" x14ac:dyDescent="0.2"/>
    <row r="9686" outlineLevel="1" x14ac:dyDescent="0.2"/>
    <row r="9687" outlineLevel="1" x14ac:dyDescent="0.2"/>
    <row r="9688" outlineLevel="1" x14ac:dyDescent="0.2"/>
    <row r="9689" outlineLevel="1" x14ac:dyDescent="0.2"/>
    <row r="9690" outlineLevel="1" x14ac:dyDescent="0.2"/>
    <row r="9691" outlineLevel="1" x14ac:dyDescent="0.2"/>
    <row r="9692" outlineLevel="1" x14ac:dyDescent="0.2"/>
    <row r="9693" outlineLevel="1" x14ac:dyDescent="0.2"/>
    <row r="9694" outlineLevel="1" x14ac:dyDescent="0.2"/>
    <row r="9696" outlineLevel="1" x14ac:dyDescent="0.2"/>
    <row r="9697" outlineLevel="1" x14ac:dyDescent="0.2"/>
    <row r="9698" outlineLevel="1" x14ac:dyDescent="0.2"/>
    <row r="9699" outlineLevel="1" x14ac:dyDescent="0.2"/>
    <row r="9700" outlineLevel="1" x14ac:dyDescent="0.2"/>
    <row r="9701" outlineLevel="1" x14ac:dyDescent="0.2"/>
    <row r="9702" outlineLevel="1" x14ac:dyDescent="0.2"/>
    <row r="9703" outlineLevel="1" x14ac:dyDescent="0.2"/>
    <row r="9704" outlineLevel="1" x14ac:dyDescent="0.2"/>
    <row r="9705" outlineLevel="1" x14ac:dyDescent="0.2"/>
    <row r="9706" outlineLevel="1" x14ac:dyDescent="0.2"/>
    <row r="9707" outlineLevel="1" x14ac:dyDescent="0.2"/>
    <row r="9708" outlineLevel="1" x14ac:dyDescent="0.2"/>
    <row r="9709" outlineLevel="1" x14ac:dyDescent="0.2"/>
    <row r="9710" outlineLevel="1" x14ac:dyDescent="0.2"/>
    <row r="9711" outlineLevel="1" x14ac:dyDescent="0.2"/>
    <row r="9712" outlineLevel="1" x14ac:dyDescent="0.2"/>
    <row r="9713" outlineLevel="1" x14ac:dyDescent="0.2"/>
    <row r="9714" outlineLevel="1" x14ac:dyDescent="0.2"/>
    <row r="9715" outlineLevel="1" x14ac:dyDescent="0.2"/>
    <row r="9717" outlineLevel="1" x14ac:dyDescent="0.2"/>
    <row r="9718" outlineLevel="1" x14ac:dyDescent="0.2"/>
    <row r="9719" outlineLevel="1" x14ac:dyDescent="0.2"/>
    <row r="9720" outlineLevel="1" x14ac:dyDescent="0.2"/>
    <row r="9721" outlineLevel="1" x14ac:dyDescent="0.2"/>
    <row r="9722" outlineLevel="1" x14ac:dyDescent="0.2"/>
    <row r="9723" outlineLevel="1" x14ac:dyDescent="0.2"/>
    <row r="9724" outlineLevel="1" x14ac:dyDescent="0.2"/>
    <row r="9725" outlineLevel="1" x14ac:dyDescent="0.2"/>
    <row r="9726" outlineLevel="1" x14ac:dyDescent="0.2"/>
    <row r="9727" outlineLevel="1" x14ac:dyDescent="0.2"/>
    <row r="9728" outlineLevel="1" x14ac:dyDescent="0.2"/>
    <row r="9729" outlineLevel="1" x14ac:dyDescent="0.2"/>
    <row r="9730" outlineLevel="1" x14ac:dyDescent="0.2"/>
    <row r="9731" outlineLevel="1" x14ac:dyDescent="0.2"/>
    <row r="9732" outlineLevel="1" x14ac:dyDescent="0.2"/>
    <row r="9733" outlineLevel="1" x14ac:dyDescent="0.2"/>
    <row r="9734" outlineLevel="1" x14ac:dyDescent="0.2"/>
    <row r="9735" outlineLevel="1" x14ac:dyDescent="0.2"/>
    <row r="9736" outlineLevel="1" x14ac:dyDescent="0.2"/>
    <row r="9737" outlineLevel="1" x14ac:dyDescent="0.2"/>
    <row r="9738" outlineLevel="1" x14ac:dyDescent="0.2"/>
    <row r="9740" outlineLevel="1" x14ac:dyDescent="0.2"/>
    <row r="9741" outlineLevel="1" x14ac:dyDescent="0.2"/>
    <row r="9742" outlineLevel="1" x14ac:dyDescent="0.2"/>
    <row r="9743" outlineLevel="1" x14ac:dyDescent="0.2"/>
    <row r="9744" outlineLevel="1" x14ac:dyDescent="0.2"/>
    <row r="9745" outlineLevel="1" x14ac:dyDescent="0.2"/>
    <row r="9746" outlineLevel="1" x14ac:dyDescent="0.2"/>
    <row r="9747" outlineLevel="1" x14ac:dyDescent="0.2"/>
    <row r="9748" outlineLevel="1" x14ac:dyDescent="0.2"/>
    <row r="9749" outlineLevel="1" x14ac:dyDescent="0.2"/>
    <row r="9750" outlineLevel="1" x14ac:dyDescent="0.2"/>
    <row r="9751" outlineLevel="1" x14ac:dyDescent="0.2"/>
    <row r="9752" outlineLevel="1" x14ac:dyDescent="0.2"/>
    <row r="9753" outlineLevel="1" x14ac:dyDescent="0.2"/>
    <row r="9754" outlineLevel="1" x14ac:dyDescent="0.2"/>
    <row r="9755" outlineLevel="1" x14ac:dyDescent="0.2"/>
    <row r="9756" outlineLevel="1" x14ac:dyDescent="0.2"/>
    <row r="9757" outlineLevel="1" x14ac:dyDescent="0.2"/>
    <row r="9758" outlineLevel="1" x14ac:dyDescent="0.2"/>
    <row r="9759" outlineLevel="1" x14ac:dyDescent="0.2"/>
    <row r="9760" outlineLevel="1" x14ac:dyDescent="0.2"/>
    <row r="9762" outlineLevel="1" x14ac:dyDescent="0.2"/>
    <row r="9763" outlineLevel="1" x14ac:dyDescent="0.2"/>
    <row r="9764" outlineLevel="1" x14ac:dyDescent="0.2"/>
    <row r="9765" outlineLevel="1" x14ac:dyDescent="0.2"/>
    <row r="9766" outlineLevel="1" x14ac:dyDescent="0.2"/>
    <row r="9767" outlineLevel="1" x14ac:dyDescent="0.2"/>
    <row r="9768" outlineLevel="1" x14ac:dyDescent="0.2"/>
    <row r="9769" outlineLevel="1" x14ac:dyDescent="0.2"/>
    <row r="9770" outlineLevel="1" x14ac:dyDescent="0.2"/>
    <row r="9771" outlineLevel="1" x14ac:dyDescent="0.2"/>
    <row r="9772" outlineLevel="1" x14ac:dyDescent="0.2"/>
    <row r="9773" outlineLevel="1" x14ac:dyDescent="0.2"/>
    <row r="9774" outlineLevel="1" x14ac:dyDescent="0.2"/>
    <row r="9775" outlineLevel="1" x14ac:dyDescent="0.2"/>
    <row r="9776" outlineLevel="1" x14ac:dyDescent="0.2"/>
    <row r="9777" outlineLevel="1" x14ac:dyDescent="0.2"/>
    <row r="9778" outlineLevel="1" x14ac:dyDescent="0.2"/>
    <row r="9779" outlineLevel="1" x14ac:dyDescent="0.2"/>
    <row r="9780" outlineLevel="1" x14ac:dyDescent="0.2"/>
    <row r="9781" outlineLevel="1" x14ac:dyDescent="0.2"/>
    <row r="9782" outlineLevel="1" x14ac:dyDescent="0.2"/>
    <row r="9784" outlineLevel="1" x14ac:dyDescent="0.2"/>
    <row r="9785" outlineLevel="1" x14ac:dyDescent="0.2"/>
    <row r="9786" outlineLevel="1" x14ac:dyDescent="0.2"/>
    <row r="9787" outlineLevel="1" x14ac:dyDescent="0.2"/>
    <row r="9788" outlineLevel="1" x14ac:dyDescent="0.2"/>
    <row r="9789" outlineLevel="1" x14ac:dyDescent="0.2"/>
    <row r="9790" outlineLevel="1" x14ac:dyDescent="0.2"/>
    <row r="9791" outlineLevel="1" x14ac:dyDescent="0.2"/>
    <row r="9792" outlineLevel="1" x14ac:dyDescent="0.2"/>
    <row r="9793" outlineLevel="1" x14ac:dyDescent="0.2"/>
    <row r="9794" outlineLevel="1" x14ac:dyDescent="0.2"/>
    <row r="9795" outlineLevel="1" x14ac:dyDescent="0.2"/>
    <row r="9796" outlineLevel="1" x14ac:dyDescent="0.2"/>
    <row r="9797" outlineLevel="1" x14ac:dyDescent="0.2"/>
    <row r="9798" outlineLevel="1" x14ac:dyDescent="0.2"/>
    <row r="9799" outlineLevel="1" x14ac:dyDescent="0.2"/>
    <row r="9800" outlineLevel="1" x14ac:dyDescent="0.2"/>
    <row r="9801" outlineLevel="1" x14ac:dyDescent="0.2"/>
    <row r="9802" outlineLevel="1" x14ac:dyDescent="0.2"/>
    <row r="9803" outlineLevel="1" x14ac:dyDescent="0.2"/>
    <row r="9804" outlineLevel="1" x14ac:dyDescent="0.2"/>
    <row r="9806" outlineLevel="1" x14ac:dyDescent="0.2"/>
    <row r="9807" outlineLevel="1" x14ac:dyDescent="0.2"/>
    <row r="9808" outlineLevel="1" x14ac:dyDescent="0.2"/>
    <row r="9809" outlineLevel="1" x14ac:dyDescent="0.2"/>
    <row r="9810" outlineLevel="1" x14ac:dyDescent="0.2"/>
    <row r="9811" outlineLevel="1" x14ac:dyDescent="0.2"/>
    <row r="9812" outlineLevel="1" x14ac:dyDescent="0.2"/>
    <row r="9813" outlineLevel="1" x14ac:dyDescent="0.2"/>
    <row r="9814" outlineLevel="1" x14ac:dyDescent="0.2"/>
    <row r="9815" outlineLevel="1" x14ac:dyDescent="0.2"/>
    <row r="9816" outlineLevel="1" x14ac:dyDescent="0.2"/>
    <row r="9817" outlineLevel="1" x14ac:dyDescent="0.2"/>
    <row r="9818" outlineLevel="1" x14ac:dyDescent="0.2"/>
    <row r="9819" outlineLevel="1" x14ac:dyDescent="0.2"/>
    <row r="9820" outlineLevel="1" x14ac:dyDescent="0.2"/>
    <row r="9821" outlineLevel="1" x14ac:dyDescent="0.2"/>
    <row r="9822" outlineLevel="1" x14ac:dyDescent="0.2"/>
    <row r="9823" outlineLevel="1" x14ac:dyDescent="0.2"/>
    <row r="9825" outlineLevel="1" x14ac:dyDescent="0.2"/>
    <row r="9826" outlineLevel="1" x14ac:dyDescent="0.2"/>
    <row r="9827" outlineLevel="1" x14ac:dyDescent="0.2"/>
    <row r="9828" outlineLevel="1" x14ac:dyDescent="0.2"/>
    <row r="9829" outlineLevel="1" x14ac:dyDescent="0.2"/>
    <row r="9830" outlineLevel="1" x14ac:dyDescent="0.2"/>
    <row r="9831" outlineLevel="1" x14ac:dyDescent="0.2"/>
    <row r="9832" outlineLevel="1" x14ac:dyDescent="0.2"/>
    <row r="9833" outlineLevel="1" x14ac:dyDescent="0.2"/>
    <row r="9834" outlineLevel="1" x14ac:dyDescent="0.2"/>
    <row r="9835" outlineLevel="1" x14ac:dyDescent="0.2"/>
    <row r="9836" outlineLevel="1" x14ac:dyDescent="0.2"/>
    <row r="9837" outlineLevel="1" x14ac:dyDescent="0.2"/>
    <row r="9838" outlineLevel="1" x14ac:dyDescent="0.2"/>
    <row r="9839" outlineLevel="1" x14ac:dyDescent="0.2"/>
    <row r="9840" outlineLevel="1" x14ac:dyDescent="0.2"/>
    <row r="9841" outlineLevel="1" x14ac:dyDescent="0.2"/>
    <row r="9842" outlineLevel="1" x14ac:dyDescent="0.2"/>
    <row r="9843" outlineLevel="1" x14ac:dyDescent="0.2"/>
    <row r="9844" outlineLevel="1" x14ac:dyDescent="0.2"/>
    <row r="9845" outlineLevel="1" x14ac:dyDescent="0.2"/>
    <row r="9846" outlineLevel="1" x14ac:dyDescent="0.2"/>
    <row r="9847" outlineLevel="1" x14ac:dyDescent="0.2"/>
    <row r="9848" outlineLevel="1" x14ac:dyDescent="0.2"/>
    <row r="9849" outlineLevel="1" x14ac:dyDescent="0.2"/>
    <row r="9851" outlineLevel="1" x14ac:dyDescent="0.2"/>
    <row r="9852" outlineLevel="1" x14ac:dyDescent="0.2"/>
    <row r="9853" outlineLevel="1" x14ac:dyDescent="0.2"/>
    <row r="9854" outlineLevel="1" x14ac:dyDescent="0.2"/>
    <row r="9855" outlineLevel="1" x14ac:dyDescent="0.2"/>
    <row r="9856" outlineLevel="1" x14ac:dyDescent="0.2"/>
    <row r="9857" outlineLevel="1" x14ac:dyDescent="0.2"/>
    <row r="9858" outlineLevel="1" x14ac:dyDescent="0.2"/>
    <row r="9859" outlineLevel="1" x14ac:dyDescent="0.2"/>
    <row r="9860" outlineLevel="1" x14ac:dyDescent="0.2"/>
    <row r="9861" outlineLevel="1" x14ac:dyDescent="0.2"/>
    <row r="9862" outlineLevel="1" x14ac:dyDescent="0.2"/>
    <row r="9863" outlineLevel="1" x14ac:dyDescent="0.2"/>
    <row r="9864" outlineLevel="1" x14ac:dyDescent="0.2"/>
    <row r="9865" outlineLevel="1" x14ac:dyDescent="0.2"/>
    <row r="9866" outlineLevel="1" x14ac:dyDescent="0.2"/>
    <row r="9867" outlineLevel="1" x14ac:dyDescent="0.2"/>
    <row r="9868" outlineLevel="1" x14ac:dyDescent="0.2"/>
    <row r="9869" outlineLevel="1" x14ac:dyDescent="0.2"/>
    <row r="9870" outlineLevel="1" x14ac:dyDescent="0.2"/>
    <row r="9871" outlineLevel="1" x14ac:dyDescent="0.2"/>
    <row r="9872" outlineLevel="1" x14ac:dyDescent="0.2"/>
    <row r="9873" outlineLevel="1" x14ac:dyDescent="0.2"/>
    <row r="9874" outlineLevel="1" x14ac:dyDescent="0.2"/>
    <row r="9875" outlineLevel="1" x14ac:dyDescent="0.2"/>
    <row r="9877" outlineLevel="1" x14ac:dyDescent="0.2"/>
    <row r="9878" outlineLevel="1" x14ac:dyDescent="0.2"/>
    <row r="9879" outlineLevel="1" x14ac:dyDescent="0.2"/>
    <row r="9880" outlineLevel="1" x14ac:dyDescent="0.2"/>
    <row r="9881" outlineLevel="1" x14ac:dyDescent="0.2"/>
    <row r="9882" outlineLevel="1" x14ac:dyDescent="0.2"/>
    <row r="9883" outlineLevel="1" x14ac:dyDescent="0.2"/>
    <row r="9884" outlineLevel="1" x14ac:dyDescent="0.2"/>
    <row r="9885" outlineLevel="1" x14ac:dyDescent="0.2"/>
    <row r="9886" outlineLevel="1" x14ac:dyDescent="0.2"/>
    <row r="9887" outlineLevel="1" x14ac:dyDescent="0.2"/>
    <row r="9889" outlineLevel="1" x14ac:dyDescent="0.2"/>
    <row r="9890" outlineLevel="1" x14ac:dyDescent="0.2"/>
    <row r="9891" outlineLevel="1" x14ac:dyDescent="0.2"/>
    <row r="9892" outlineLevel="1" x14ac:dyDescent="0.2"/>
    <row r="9893" outlineLevel="1" x14ac:dyDescent="0.2"/>
    <row r="9894" outlineLevel="1" x14ac:dyDescent="0.2"/>
    <row r="9895" outlineLevel="1" x14ac:dyDescent="0.2"/>
    <row r="9896" outlineLevel="1" x14ac:dyDescent="0.2"/>
    <row r="9897" outlineLevel="1" x14ac:dyDescent="0.2"/>
    <row r="9898" outlineLevel="1" x14ac:dyDescent="0.2"/>
    <row r="9899" outlineLevel="1" x14ac:dyDescent="0.2"/>
    <row r="9901" outlineLevel="1" x14ac:dyDescent="0.2"/>
    <row r="9902" outlineLevel="1" x14ac:dyDescent="0.2"/>
    <row r="9903" outlineLevel="1" x14ac:dyDescent="0.2"/>
    <row r="9904" outlineLevel="1" x14ac:dyDescent="0.2"/>
    <row r="9905" outlineLevel="1" x14ac:dyDescent="0.2"/>
    <row r="9906" outlineLevel="1" x14ac:dyDescent="0.2"/>
    <row r="9908" outlineLevel="1" x14ac:dyDescent="0.2"/>
    <row r="9909" outlineLevel="1" x14ac:dyDescent="0.2"/>
    <row r="9910" outlineLevel="1" x14ac:dyDescent="0.2"/>
    <row r="9911" outlineLevel="1" x14ac:dyDescent="0.2"/>
    <row r="9912" outlineLevel="1" x14ac:dyDescent="0.2"/>
    <row r="9913" outlineLevel="1" x14ac:dyDescent="0.2"/>
    <row r="9915" outlineLevel="1" x14ac:dyDescent="0.2"/>
    <row r="9916" outlineLevel="1" x14ac:dyDescent="0.2"/>
    <row r="9917" outlineLevel="1" x14ac:dyDescent="0.2"/>
    <row r="9918" outlineLevel="1" x14ac:dyDescent="0.2"/>
    <row r="9919" outlineLevel="1" x14ac:dyDescent="0.2"/>
    <row r="9920" outlineLevel="1" x14ac:dyDescent="0.2"/>
    <row r="9922" outlineLevel="1" x14ac:dyDescent="0.2"/>
    <row r="9923" outlineLevel="1" x14ac:dyDescent="0.2"/>
    <row r="9924" outlineLevel="1" x14ac:dyDescent="0.2"/>
    <row r="9925" outlineLevel="1" x14ac:dyDescent="0.2"/>
    <row r="9926" outlineLevel="1" x14ac:dyDescent="0.2"/>
    <row r="9927" outlineLevel="1" x14ac:dyDescent="0.2"/>
    <row r="9929" outlineLevel="1" x14ac:dyDescent="0.2"/>
    <row r="9930" outlineLevel="1" x14ac:dyDescent="0.2"/>
    <row r="9931" outlineLevel="1" x14ac:dyDescent="0.2"/>
    <row r="9932" outlineLevel="1" x14ac:dyDescent="0.2"/>
    <row r="9933" outlineLevel="1" x14ac:dyDescent="0.2"/>
    <row r="9934" outlineLevel="1" x14ac:dyDescent="0.2"/>
    <row r="9936" outlineLevel="1" x14ac:dyDescent="0.2"/>
    <row r="9937" outlineLevel="1" x14ac:dyDescent="0.2"/>
    <row r="9938" outlineLevel="1" x14ac:dyDescent="0.2"/>
    <row r="9939" outlineLevel="1" x14ac:dyDescent="0.2"/>
    <row r="9940" outlineLevel="1" x14ac:dyDescent="0.2"/>
    <row r="9941" outlineLevel="1" x14ac:dyDescent="0.2"/>
    <row r="9943" outlineLevel="1" x14ac:dyDescent="0.2"/>
    <row r="9944" outlineLevel="1" x14ac:dyDescent="0.2"/>
    <row r="9945" outlineLevel="1" x14ac:dyDescent="0.2"/>
    <row r="9946" outlineLevel="1" x14ac:dyDescent="0.2"/>
    <row r="9948" outlineLevel="1" x14ac:dyDescent="0.2"/>
    <row r="9949" outlineLevel="1" x14ac:dyDescent="0.2"/>
    <row r="9950" outlineLevel="1" x14ac:dyDescent="0.2"/>
    <row r="9951" outlineLevel="1" x14ac:dyDescent="0.2"/>
    <row r="9953" outlineLevel="1" x14ac:dyDescent="0.2"/>
    <row r="9954" outlineLevel="1" x14ac:dyDescent="0.2"/>
    <row r="9955" outlineLevel="1" x14ac:dyDescent="0.2"/>
    <row r="9956" outlineLevel="1" x14ac:dyDescent="0.2"/>
    <row r="9957" outlineLevel="1" x14ac:dyDescent="0.2"/>
    <row r="9958" outlineLevel="1" x14ac:dyDescent="0.2"/>
    <row r="9960" outlineLevel="1" x14ac:dyDescent="0.2"/>
    <row r="9961" outlineLevel="1" x14ac:dyDescent="0.2"/>
    <row r="9962" outlineLevel="1" x14ac:dyDescent="0.2"/>
    <row r="9963" outlineLevel="1" x14ac:dyDescent="0.2"/>
    <row r="9964" outlineLevel="1" x14ac:dyDescent="0.2"/>
    <row r="9965" outlineLevel="1" x14ac:dyDescent="0.2"/>
    <row r="9967" outlineLevel="1" x14ac:dyDescent="0.2"/>
    <row r="9968" outlineLevel="1" x14ac:dyDescent="0.2"/>
    <row r="9969" outlineLevel="1" x14ac:dyDescent="0.2"/>
    <row r="9970" outlineLevel="1" x14ac:dyDescent="0.2"/>
    <row r="9971" outlineLevel="1" x14ac:dyDescent="0.2"/>
    <row r="9972" outlineLevel="1" x14ac:dyDescent="0.2"/>
    <row r="9974" outlineLevel="1" x14ac:dyDescent="0.2"/>
    <row r="9975" outlineLevel="1" x14ac:dyDescent="0.2"/>
    <row r="9976" outlineLevel="1" x14ac:dyDescent="0.2"/>
    <row r="9977" outlineLevel="1" x14ac:dyDescent="0.2"/>
    <row r="9979" outlineLevel="1" x14ac:dyDescent="0.2"/>
    <row r="9980" outlineLevel="1" x14ac:dyDescent="0.2"/>
    <row r="9981" outlineLevel="1" x14ac:dyDescent="0.2"/>
    <row r="9982" outlineLevel="1" x14ac:dyDescent="0.2"/>
    <row r="9984" outlineLevel="1" x14ac:dyDescent="0.2"/>
    <row r="9985" outlineLevel="1" x14ac:dyDescent="0.2"/>
    <row r="9986" outlineLevel="1" x14ac:dyDescent="0.2"/>
    <row r="9987" outlineLevel="1" x14ac:dyDescent="0.2"/>
    <row r="9988" outlineLevel="1" x14ac:dyDescent="0.2"/>
    <row r="9989" outlineLevel="1" x14ac:dyDescent="0.2"/>
    <row r="9990" outlineLevel="1" x14ac:dyDescent="0.2"/>
    <row r="9991" outlineLevel="1" x14ac:dyDescent="0.2"/>
    <row r="9992" outlineLevel="1" x14ac:dyDescent="0.2"/>
    <row r="9994" outlineLevel="1" x14ac:dyDescent="0.2"/>
    <row r="9995" outlineLevel="1" x14ac:dyDescent="0.2"/>
    <row r="9996" outlineLevel="1" x14ac:dyDescent="0.2"/>
    <row r="9997" outlineLevel="1" x14ac:dyDescent="0.2"/>
    <row r="9998" outlineLevel="1" x14ac:dyDescent="0.2"/>
    <row r="10000" outlineLevel="1" x14ac:dyDescent="0.2"/>
    <row r="10001" outlineLevel="1" x14ac:dyDescent="0.2"/>
    <row r="10002" outlineLevel="1" x14ac:dyDescent="0.2"/>
    <row r="10003" outlineLevel="1" x14ac:dyDescent="0.2"/>
    <row r="10005" outlineLevel="1" x14ac:dyDescent="0.2"/>
    <row r="10006" outlineLevel="1" x14ac:dyDescent="0.2"/>
    <row r="10007" outlineLevel="1" x14ac:dyDescent="0.2"/>
    <row r="10008" outlineLevel="1" x14ac:dyDescent="0.2"/>
    <row r="10010" outlineLevel="1" x14ac:dyDescent="0.2"/>
    <row r="10011" outlineLevel="1" x14ac:dyDescent="0.2"/>
    <row r="10012" outlineLevel="1" x14ac:dyDescent="0.2"/>
    <row r="10013" outlineLevel="1" x14ac:dyDescent="0.2"/>
    <row r="10014" outlineLevel="1" x14ac:dyDescent="0.2"/>
    <row r="10015" outlineLevel="1" x14ac:dyDescent="0.2"/>
    <row r="10017" outlineLevel="1" x14ac:dyDescent="0.2"/>
    <row r="10018" outlineLevel="1" x14ac:dyDescent="0.2"/>
    <row r="10019" outlineLevel="1" x14ac:dyDescent="0.2"/>
    <row r="10021" outlineLevel="1" x14ac:dyDescent="0.2"/>
    <row r="10022" outlineLevel="1" x14ac:dyDescent="0.2"/>
    <row r="10024" outlineLevel="1" x14ac:dyDescent="0.2"/>
    <row r="10025" outlineLevel="1" x14ac:dyDescent="0.2"/>
    <row r="10026" outlineLevel="1" x14ac:dyDescent="0.2"/>
    <row r="10028" outlineLevel="1" x14ac:dyDescent="0.2"/>
    <row r="10029" outlineLevel="1" x14ac:dyDescent="0.2"/>
    <row r="10031" outlineLevel="1" x14ac:dyDescent="0.2"/>
    <row r="10032" outlineLevel="1" x14ac:dyDescent="0.2"/>
    <row r="10033" outlineLevel="1" x14ac:dyDescent="0.2"/>
    <row r="10035" outlineLevel="1" x14ac:dyDescent="0.2"/>
    <row r="10036" outlineLevel="1" x14ac:dyDescent="0.2"/>
    <row r="10038" outlineLevel="1" x14ac:dyDescent="0.2"/>
    <row r="10039" outlineLevel="1" x14ac:dyDescent="0.2"/>
    <row r="10040" outlineLevel="1" x14ac:dyDescent="0.2"/>
    <row r="10042" outlineLevel="1" x14ac:dyDescent="0.2"/>
    <row r="10043" outlineLevel="1" x14ac:dyDescent="0.2"/>
    <row r="10045" outlineLevel="1" x14ac:dyDescent="0.2"/>
    <row r="10046" outlineLevel="1" x14ac:dyDescent="0.2"/>
    <row r="10047" outlineLevel="1" x14ac:dyDescent="0.2"/>
    <row r="10048" outlineLevel="1" x14ac:dyDescent="0.2"/>
    <row r="10050" outlineLevel="1" x14ac:dyDescent="0.2"/>
    <row r="10051" outlineLevel="1" x14ac:dyDescent="0.2"/>
    <row r="10052" outlineLevel="1" x14ac:dyDescent="0.2"/>
    <row r="10053" outlineLevel="1" x14ac:dyDescent="0.2"/>
    <row r="10054" outlineLevel="1" x14ac:dyDescent="0.2"/>
    <row r="10055" outlineLevel="1" x14ac:dyDescent="0.2"/>
    <row r="10056" outlineLevel="1" x14ac:dyDescent="0.2"/>
    <row r="10057" outlineLevel="1" x14ac:dyDescent="0.2"/>
    <row r="10059" outlineLevel="1" x14ac:dyDescent="0.2"/>
    <row r="10060" outlineLevel="1" x14ac:dyDescent="0.2"/>
    <row r="10061" outlineLevel="1" x14ac:dyDescent="0.2"/>
    <row r="10062" outlineLevel="1" x14ac:dyDescent="0.2"/>
    <row r="10063" outlineLevel="1" x14ac:dyDescent="0.2"/>
    <row r="10065" outlineLevel="1" x14ac:dyDescent="0.2"/>
    <row r="10066" outlineLevel="1" x14ac:dyDescent="0.2"/>
    <row r="10067" outlineLevel="1" x14ac:dyDescent="0.2"/>
    <row r="10068" outlineLevel="1" x14ac:dyDescent="0.2"/>
    <row r="10069" outlineLevel="1" x14ac:dyDescent="0.2"/>
    <row r="10070" outlineLevel="1" x14ac:dyDescent="0.2"/>
    <row r="10071" outlineLevel="1" x14ac:dyDescent="0.2"/>
    <row r="10073" outlineLevel="1" x14ac:dyDescent="0.2"/>
    <row r="10074" outlineLevel="1" x14ac:dyDescent="0.2"/>
    <row r="10075" outlineLevel="1" x14ac:dyDescent="0.2"/>
    <row r="10076" outlineLevel="1" x14ac:dyDescent="0.2"/>
    <row r="10077" outlineLevel="1" x14ac:dyDescent="0.2"/>
    <row r="10079" outlineLevel="1" x14ac:dyDescent="0.2"/>
    <row r="10080" outlineLevel="1" x14ac:dyDescent="0.2"/>
    <row r="10081" outlineLevel="1" x14ac:dyDescent="0.2"/>
    <row r="10082" outlineLevel="1" x14ac:dyDescent="0.2"/>
    <row r="10083" outlineLevel="1" x14ac:dyDescent="0.2"/>
    <row r="10084" outlineLevel="1" x14ac:dyDescent="0.2"/>
    <row r="10085" outlineLevel="1" x14ac:dyDescent="0.2"/>
    <row r="10087" outlineLevel="1" x14ac:dyDescent="0.2"/>
    <row r="10088" outlineLevel="1" x14ac:dyDescent="0.2"/>
    <row r="10089" outlineLevel="1" x14ac:dyDescent="0.2"/>
    <row r="10090" outlineLevel="1" x14ac:dyDescent="0.2"/>
    <row r="10092" outlineLevel="1" x14ac:dyDescent="0.2"/>
    <row r="10093" outlineLevel="1" x14ac:dyDescent="0.2"/>
    <row r="10094" outlineLevel="1" x14ac:dyDescent="0.2"/>
    <row r="10095" outlineLevel="1" x14ac:dyDescent="0.2"/>
    <row r="10096" outlineLevel="1" x14ac:dyDescent="0.2"/>
    <row r="10097" outlineLevel="1" x14ac:dyDescent="0.2"/>
    <row r="10099" outlineLevel="1" x14ac:dyDescent="0.2"/>
    <row r="10100" outlineLevel="1" x14ac:dyDescent="0.2"/>
    <row r="10101" outlineLevel="1" x14ac:dyDescent="0.2"/>
    <row r="10102" outlineLevel="1" x14ac:dyDescent="0.2"/>
    <row r="10104" outlineLevel="1" x14ac:dyDescent="0.2"/>
    <row r="10105" outlineLevel="1" x14ac:dyDescent="0.2"/>
    <row r="10106" outlineLevel="1" x14ac:dyDescent="0.2"/>
    <row r="10107" outlineLevel="1" x14ac:dyDescent="0.2"/>
    <row r="10109" outlineLevel="1" x14ac:dyDescent="0.2"/>
    <row r="10110" outlineLevel="1" x14ac:dyDescent="0.2"/>
    <row r="10111" outlineLevel="1" x14ac:dyDescent="0.2"/>
    <row r="10112" outlineLevel="1" x14ac:dyDescent="0.2"/>
    <row r="10114" outlineLevel="1" x14ac:dyDescent="0.2"/>
    <row r="10115" outlineLevel="1" x14ac:dyDescent="0.2"/>
    <row r="10116" outlineLevel="1" x14ac:dyDescent="0.2"/>
    <row r="10118" outlineLevel="1" x14ac:dyDescent="0.2"/>
    <row r="10119" outlineLevel="1" x14ac:dyDescent="0.2"/>
    <row r="10120" outlineLevel="1" x14ac:dyDescent="0.2"/>
    <row r="10122" outlineLevel="1" x14ac:dyDescent="0.2"/>
    <row r="10123" outlineLevel="1" x14ac:dyDescent="0.2"/>
    <row r="10124" outlineLevel="1" x14ac:dyDescent="0.2"/>
    <row r="10125" outlineLevel="1" x14ac:dyDescent="0.2"/>
    <row r="10126" outlineLevel="1" x14ac:dyDescent="0.2"/>
    <row r="10127" outlineLevel="1" x14ac:dyDescent="0.2"/>
    <row r="10129" outlineLevel="1" x14ac:dyDescent="0.2"/>
    <row r="10130" outlineLevel="1" x14ac:dyDescent="0.2"/>
    <row r="10131" outlineLevel="1" x14ac:dyDescent="0.2"/>
    <row r="10132" outlineLevel="1" x14ac:dyDescent="0.2"/>
    <row r="10133" outlineLevel="1" x14ac:dyDescent="0.2"/>
    <row r="10134" outlineLevel="1" x14ac:dyDescent="0.2"/>
    <row r="10136" outlineLevel="1" x14ac:dyDescent="0.2"/>
    <row r="10137" outlineLevel="1" x14ac:dyDescent="0.2"/>
    <row r="10138" outlineLevel="1" x14ac:dyDescent="0.2"/>
    <row r="10139" outlineLevel="1" x14ac:dyDescent="0.2"/>
    <row r="10140" outlineLevel="1" x14ac:dyDescent="0.2"/>
    <row r="10141" outlineLevel="1" x14ac:dyDescent="0.2"/>
    <row r="10142" outlineLevel="1" x14ac:dyDescent="0.2"/>
    <row r="10143" outlineLevel="1" x14ac:dyDescent="0.2"/>
    <row r="10145" outlineLevel="1" x14ac:dyDescent="0.2"/>
    <row r="10146" outlineLevel="1" x14ac:dyDescent="0.2"/>
    <row r="10147" outlineLevel="1" x14ac:dyDescent="0.2"/>
    <row r="10148" outlineLevel="1" x14ac:dyDescent="0.2"/>
    <row r="10149" outlineLevel="1" x14ac:dyDescent="0.2"/>
    <row r="10150" outlineLevel="1" x14ac:dyDescent="0.2"/>
    <row r="10151" outlineLevel="1" x14ac:dyDescent="0.2"/>
    <row r="10152" outlineLevel="1" x14ac:dyDescent="0.2"/>
    <row r="10153" outlineLevel="1" x14ac:dyDescent="0.2"/>
    <row r="10154" outlineLevel="1" x14ac:dyDescent="0.2"/>
    <row r="10155" outlineLevel="1" x14ac:dyDescent="0.2"/>
    <row r="10157" outlineLevel="1" x14ac:dyDescent="0.2"/>
    <row r="10158" outlineLevel="1" x14ac:dyDescent="0.2"/>
    <row r="10159" outlineLevel="1" x14ac:dyDescent="0.2"/>
    <row r="10160" outlineLevel="1" x14ac:dyDescent="0.2"/>
    <row r="10161" outlineLevel="1" x14ac:dyDescent="0.2"/>
    <row r="10162" outlineLevel="1" x14ac:dyDescent="0.2"/>
    <row r="10163" outlineLevel="1" x14ac:dyDescent="0.2"/>
    <row r="10164" outlineLevel="1" x14ac:dyDescent="0.2"/>
    <row r="10165" outlineLevel="1" x14ac:dyDescent="0.2"/>
    <row r="10167" outlineLevel="1" x14ac:dyDescent="0.2"/>
    <row r="10168" outlineLevel="1" x14ac:dyDescent="0.2"/>
    <row r="10169" outlineLevel="1" x14ac:dyDescent="0.2"/>
    <row r="10170" outlineLevel="1" x14ac:dyDescent="0.2"/>
    <row r="10171" outlineLevel="1" x14ac:dyDescent="0.2"/>
    <row r="10172" outlineLevel="1" x14ac:dyDescent="0.2"/>
    <row r="10173" outlineLevel="1" x14ac:dyDescent="0.2"/>
    <row r="10174" outlineLevel="1" x14ac:dyDescent="0.2"/>
    <row r="10175" outlineLevel="1" x14ac:dyDescent="0.2"/>
    <row r="10177" outlineLevel="1" x14ac:dyDescent="0.2"/>
    <row r="10178" outlineLevel="1" x14ac:dyDescent="0.2"/>
    <row r="10179" outlineLevel="1" x14ac:dyDescent="0.2"/>
    <row r="10180" outlineLevel="1" x14ac:dyDescent="0.2"/>
    <row r="10181" outlineLevel="1" x14ac:dyDescent="0.2"/>
    <row r="10182" outlineLevel="1" x14ac:dyDescent="0.2"/>
    <row r="10183" outlineLevel="1" x14ac:dyDescent="0.2"/>
    <row r="10184" outlineLevel="1" x14ac:dyDescent="0.2"/>
    <row r="10185" outlineLevel="1" x14ac:dyDescent="0.2"/>
    <row r="10187" outlineLevel="1" x14ac:dyDescent="0.2"/>
    <row r="10188" outlineLevel="1" x14ac:dyDescent="0.2"/>
    <row r="10189" outlineLevel="1" x14ac:dyDescent="0.2"/>
    <row r="10190" outlineLevel="1" x14ac:dyDescent="0.2"/>
    <row r="10191" outlineLevel="1" x14ac:dyDescent="0.2"/>
    <row r="10192" outlineLevel="1" x14ac:dyDescent="0.2"/>
    <row r="10193" outlineLevel="1" x14ac:dyDescent="0.2"/>
    <row r="10194" outlineLevel="1" x14ac:dyDescent="0.2"/>
    <row r="10195" outlineLevel="1" x14ac:dyDescent="0.2"/>
    <row r="10197" outlineLevel="1" x14ac:dyDescent="0.2"/>
    <row r="10198" outlineLevel="1" x14ac:dyDescent="0.2"/>
    <row r="10199" outlineLevel="1" x14ac:dyDescent="0.2"/>
    <row r="10201" outlineLevel="1" x14ac:dyDescent="0.2"/>
    <row r="10202" outlineLevel="1" x14ac:dyDescent="0.2"/>
    <row r="10203" outlineLevel="1" x14ac:dyDescent="0.2"/>
    <row r="10205" outlineLevel="1" x14ac:dyDescent="0.2"/>
    <row r="10206" outlineLevel="1" x14ac:dyDescent="0.2"/>
    <row r="10207" outlineLevel="1" x14ac:dyDescent="0.2"/>
    <row r="10209" outlineLevel="1" x14ac:dyDescent="0.2"/>
    <row r="10210" outlineLevel="1" x14ac:dyDescent="0.2"/>
    <row r="10211" outlineLevel="1" x14ac:dyDescent="0.2"/>
    <row r="10213" outlineLevel="1" x14ac:dyDescent="0.2"/>
    <row r="10214" outlineLevel="1" x14ac:dyDescent="0.2"/>
    <row r="10216" outlineLevel="1" x14ac:dyDescent="0.2"/>
    <row r="10217" outlineLevel="1" x14ac:dyDescent="0.2"/>
    <row r="10218" outlineLevel="1" x14ac:dyDescent="0.2"/>
    <row r="10219" outlineLevel="1" x14ac:dyDescent="0.2"/>
    <row r="10220" outlineLevel="1" x14ac:dyDescent="0.2"/>
    <row r="10221" outlineLevel="1" x14ac:dyDescent="0.2"/>
    <row r="10222" outlineLevel="1" x14ac:dyDescent="0.2"/>
    <row r="10223" outlineLevel="1" x14ac:dyDescent="0.2"/>
    <row r="10224" outlineLevel="1" x14ac:dyDescent="0.2"/>
    <row r="10225" outlineLevel="1" x14ac:dyDescent="0.2"/>
    <row r="10226" outlineLevel="1" x14ac:dyDescent="0.2"/>
    <row r="10227" outlineLevel="1" x14ac:dyDescent="0.2"/>
    <row r="10229" outlineLevel="1" x14ac:dyDescent="0.2"/>
    <row r="10230" outlineLevel="1" x14ac:dyDescent="0.2"/>
    <row r="10231" outlineLevel="1" x14ac:dyDescent="0.2"/>
    <row r="10232" outlineLevel="1" x14ac:dyDescent="0.2"/>
    <row r="10233" outlineLevel="1" x14ac:dyDescent="0.2"/>
    <row r="10234" outlineLevel="1" x14ac:dyDescent="0.2"/>
    <row r="10235" outlineLevel="1" x14ac:dyDescent="0.2"/>
    <row r="10236" outlineLevel="1" x14ac:dyDescent="0.2"/>
    <row r="10237" outlineLevel="1" x14ac:dyDescent="0.2"/>
    <row r="10238" outlineLevel="1" x14ac:dyDescent="0.2"/>
    <row r="10239" outlineLevel="1" x14ac:dyDescent="0.2"/>
    <row r="10240" outlineLevel="1" x14ac:dyDescent="0.2"/>
    <row r="10241" outlineLevel="1" x14ac:dyDescent="0.2"/>
    <row r="10242" outlineLevel="1" x14ac:dyDescent="0.2"/>
    <row r="10244" outlineLevel="1" x14ac:dyDescent="0.2"/>
    <row r="10245" outlineLevel="1" x14ac:dyDescent="0.2"/>
    <row r="10246" outlineLevel="1" x14ac:dyDescent="0.2"/>
    <row r="10247" outlineLevel="1" x14ac:dyDescent="0.2"/>
    <row r="10248" outlineLevel="1" x14ac:dyDescent="0.2"/>
    <row r="10249" outlineLevel="1" x14ac:dyDescent="0.2"/>
    <row r="10250" outlineLevel="1" x14ac:dyDescent="0.2"/>
    <row r="10251" outlineLevel="1" x14ac:dyDescent="0.2"/>
    <row r="10252" outlineLevel="1" x14ac:dyDescent="0.2"/>
    <row r="10253" outlineLevel="1" x14ac:dyDescent="0.2"/>
    <row r="10254" outlineLevel="1" x14ac:dyDescent="0.2"/>
    <row r="10255" outlineLevel="1" x14ac:dyDescent="0.2"/>
    <row r="10256" outlineLevel="1" x14ac:dyDescent="0.2"/>
    <row r="10257" outlineLevel="1" x14ac:dyDescent="0.2"/>
    <row r="10258" outlineLevel="1" x14ac:dyDescent="0.2"/>
    <row r="10259" outlineLevel="1" x14ac:dyDescent="0.2"/>
    <row r="10260" outlineLevel="1" x14ac:dyDescent="0.2"/>
    <row r="10261" outlineLevel="1" x14ac:dyDescent="0.2"/>
    <row r="10262" outlineLevel="1" x14ac:dyDescent="0.2"/>
    <row r="10263" outlineLevel="1" x14ac:dyDescent="0.2"/>
    <row r="10264" outlineLevel="1" x14ac:dyDescent="0.2"/>
    <row r="10265" outlineLevel="1" x14ac:dyDescent="0.2"/>
    <row r="10267" outlineLevel="1" x14ac:dyDescent="0.2"/>
    <row r="10269" outlineLevel="1" x14ac:dyDescent="0.2"/>
    <row r="10271" outlineLevel="1" x14ac:dyDescent="0.2"/>
    <row r="10273" outlineLevel="1" x14ac:dyDescent="0.2"/>
    <row r="10275" outlineLevel="1" x14ac:dyDescent="0.2"/>
    <row r="10277" outlineLevel="1" x14ac:dyDescent="0.2"/>
    <row r="10278" outlineLevel="1" x14ac:dyDescent="0.2"/>
    <row r="10279" outlineLevel="1" x14ac:dyDescent="0.2"/>
    <row r="10280" outlineLevel="1" x14ac:dyDescent="0.2"/>
    <row r="10281" outlineLevel="1" x14ac:dyDescent="0.2"/>
    <row r="10282" outlineLevel="1" x14ac:dyDescent="0.2"/>
    <row r="10283" outlineLevel="1" x14ac:dyDescent="0.2"/>
    <row r="10284" outlineLevel="1" x14ac:dyDescent="0.2"/>
    <row r="10285" outlineLevel="1" x14ac:dyDescent="0.2"/>
    <row r="10286" outlineLevel="1" x14ac:dyDescent="0.2"/>
    <row r="10287" outlineLevel="1" x14ac:dyDescent="0.2"/>
    <row r="10288" outlineLevel="1" x14ac:dyDescent="0.2"/>
    <row r="10289" outlineLevel="1" x14ac:dyDescent="0.2"/>
    <row r="10290" outlineLevel="1" x14ac:dyDescent="0.2"/>
    <row r="10291" outlineLevel="1" x14ac:dyDescent="0.2"/>
    <row r="10292" outlineLevel="1" x14ac:dyDescent="0.2"/>
    <row r="10293" outlineLevel="1" x14ac:dyDescent="0.2"/>
    <row r="10294" outlineLevel="1" x14ac:dyDescent="0.2"/>
    <row r="10295" outlineLevel="1" x14ac:dyDescent="0.2"/>
    <row r="10296" outlineLevel="1" x14ac:dyDescent="0.2"/>
    <row r="10297" outlineLevel="1" x14ac:dyDescent="0.2"/>
    <row r="10298" outlineLevel="1" x14ac:dyDescent="0.2"/>
    <row r="10299" outlineLevel="1" x14ac:dyDescent="0.2"/>
    <row r="10300" outlineLevel="1" x14ac:dyDescent="0.2"/>
    <row r="10302" outlineLevel="1" x14ac:dyDescent="0.2"/>
    <row r="10303" outlineLevel="1" x14ac:dyDescent="0.2"/>
    <row r="10304" outlineLevel="1" x14ac:dyDescent="0.2"/>
    <row r="10305" outlineLevel="1" x14ac:dyDescent="0.2"/>
    <row r="10306" outlineLevel="1" x14ac:dyDescent="0.2"/>
    <row r="10307" outlineLevel="1" x14ac:dyDescent="0.2"/>
    <row r="10308" outlineLevel="1" x14ac:dyDescent="0.2"/>
    <row r="10309" outlineLevel="1" x14ac:dyDescent="0.2"/>
    <row r="10310" outlineLevel="1" x14ac:dyDescent="0.2"/>
    <row r="10311" outlineLevel="1" x14ac:dyDescent="0.2"/>
    <row r="10312" outlineLevel="1" x14ac:dyDescent="0.2"/>
    <row r="10313" outlineLevel="1" x14ac:dyDescent="0.2"/>
    <row r="10314" outlineLevel="1" x14ac:dyDescent="0.2"/>
    <row r="10315" outlineLevel="1" x14ac:dyDescent="0.2"/>
    <row r="10316" outlineLevel="1" x14ac:dyDescent="0.2"/>
    <row r="10317" outlineLevel="1" x14ac:dyDescent="0.2"/>
    <row r="10318" outlineLevel="1" x14ac:dyDescent="0.2"/>
    <row r="10319" outlineLevel="1" x14ac:dyDescent="0.2"/>
    <row r="10320" outlineLevel="1" x14ac:dyDescent="0.2"/>
    <row r="10321" outlineLevel="1" x14ac:dyDescent="0.2"/>
    <row r="10322" outlineLevel="1" x14ac:dyDescent="0.2"/>
    <row r="10323" outlineLevel="1" x14ac:dyDescent="0.2"/>
    <row r="10324" outlineLevel="1" x14ac:dyDescent="0.2"/>
    <row r="10325" outlineLevel="1" x14ac:dyDescent="0.2"/>
    <row r="10326" outlineLevel="1" x14ac:dyDescent="0.2"/>
    <row r="10327" outlineLevel="1" x14ac:dyDescent="0.2"/>
    <row r="10328" outlineLevel="1" x14ac:dyDescent="0.2"/>
    <row r="10329" outlineLevel="1" x14ac:dyDescent="0.2"/>
    <row r="10330" outlineLevel="1" x14ac:dyDescent="0.2"/>
    <row r="10331" outlineLevel="1" x14ac:dyDescent="0.2"/>
    <row r="10332" outlineLevel="1" x14ac:dyDescent="0.2"/>
    <row r="10334" outlineLevel="1" x14ac:dyDescent="0.2"/>
    <row r="10335" outlineLevel="1" x14ac:dyDescent="0.2"/>
    <row r="10336" outlineLevel="1" x14ac:dyDescent="0.2"/>
    <row r="10337" outlineLevel="1" x14ac:dyDescent="0.2"/>
    <row r="10338" outlineLevel="1" x14ac:dyDescent="0.2"/>
    <row r="10339" outlineLevel="1" x14ac:dyDescent="0.2"/>
    <row r="10340" outlineLevel="1" x14ac:dyDescent="0.2"/>
    <row r="10341" outlineLevel="1" x14ac:dyDescent="0.2"/>
    <row r="10342" outlineLevel="1" x14ac:dyDescent="0.2"/>
    <row r="10343" outlineLevel="1" x14ac:dyDescent="0.2"/>
    <row r="10344" outlineLevel="1" x14ac:dyDescent="0.2"/>
    <row r="10345" outlineLevel="1" x14ac:dyDescent="0.2"/>
    <row r="10346" outlineLevel="1" x14ac:dyDescent="0.2"/>
    <row r="10348" outlineLevel="1" x14ac:dyDescent="0.2"/>
    <row r="10349" outlineLevel="1" x14ac:dyDescent="0.2"/>
    <row r="10350" outlineLevel="1" x14ac:dyDescent="0.2"/>
    <row r="10351" outlineLevel="1" x14ac:dyDescent="0.2"/>
    <row r="10352" outlineLevel="1" x14ac:dyDescent="0.2"/>
    <row r="10353" outlineLevel="1" x14ac:dyDescent="0.2"/>
    <row r="10354" outlineLevel="1" x14ac:dyDescent="0.2"/>
    <row r="10355" outlineLevel="1" x14ac:dyDescent="0.2"/>
    <row r="10356" outlineLevel="1" x14ac:dyDescent="0.2"/>
    <row r="10357" outlineLevel="1" x14ac:dyDescent="0.2"/>
    <row r="10358" outlineLevel="1" x14ac:dyDescent="0.2"/>
    <row r="10359" outlineLevel="1" x14ac:dyDescent="0.2"/>
    <row r="10360" outlineLevel="1" x14ac:dyDescent="0.2"/>
    <row r="10362" outlineLevel="1" x14ac:dyDescent="0.2"/>
    <row r="10363" outlineLevel="1" x14ac:dyDescent="0.2"/>
    <row r="10364" outlineLevel="1" x14ac:dyDescent="0.2"/>
    <row r="10365" outlineLevel="1" x14ac:dyDescent="0.2"/>
    <row r="10366" outlineLevel="1" x14ac:dyDescent="0.2"/>
    <row r="10367" outlineLevel="1" x14ac:dyDescent="0.2"/>
    <row r="10368" outlineLevel="1" x14ac:dyDescent="0.2"/>
    <row r="10369" outlineLevel="1" x14ac:dyDescent="0.2"/>
    <row r="10370" outlineLevel="1" x14ac:dyDescent="0.2"/>
    <row r="10371" outlineLevel="1" x14ac:dyDescent="0.2"/>
    <row r="10372" outlineLevel="1" x14ac:dyDescent="0.2"/>
    <row r="10373" outlineLevel="1" x14ac:dyDescent="0.2"/>
    <row r="10374" outlineLevel="1" x14ac:dyDescent="0.2"/>
    <row r="10376" outlineLevel="1" x14ac:dyDescent="0.2"/>
    <row r="10378" outlineLevel="1" x14ac:dyDescent="0.2"/>
    <row r="10380" outlineLevel="1" x14ac:dyDescent="0.2"/>
    <row r="10382" outlineLevel="1" x14ac:dyDescent="0.2"/>
    <row r="10384" outlineLevel="1" x14ac:dyDescent="0.2"/>
    <row r="10385" outlineLevel="1" x14ac:dyDescent="0.2"/>
    <row r="10386" outlineLevel="1" x14ac:dyDescent="0.2"/>
    <row r="10387" outlineLevel="1" x14ac:dyDescent="0.2"/>
    <row r="10389" outlineLevel="1" x14ac:dyDescent="0.2"/>
    <row r="10391" outlineLevel="1" x14ac:dyDescent="0.2"/>
    <row r="10393" outlineLevel="1" x14ac:dyDescent="0.2"/>
    <row r="10395" outlineLevel="1" x14ac:dyDescent="0.2"/>
    <row r="10397" outlineLevel="1" x14ac:dyDescent="0.2"/>
    <row r="10399" outlineLevel="1" x14ac:dyDescent="0.2"/>
    <row r="10401" outlineLevel="1" x14ac:dyDescent="0.2"/>
    <row r="10403" outlineLevel="1" x14ac:dyDescent="0.2"/>
    <row r="10405" outlineLevel="1" x14ac:dyDescent="0.2"/>
    <row r="10406" outlineLevel="1" x14ac:dyDescent="0.2"/>
    <row r="10408" outlineLevel="1" x14ac:dyDescent="0.2"/>
    <row r="10409" outlineLevel="1" x14ac:dyDescent="0.2"/>
    <row r="10410" outlineLevel="1" x14ac:dyDescent="0.2"/>
    <row r="10411" outlineLevel="1" x14ac:dyDescent="0.2"/>
    <row r="10413" outlineLevel="1" x14ac:dyDescent="0.2"/>
    <row r="10414" outlineLevel="1" x14ac:dyDescent="0.2"/>
    <row r="10415" outlineLevel="1" x14ac:dyDescent="0.2"/>
    <row r="10416" outlineLevel="1" x14ac:dyDescent="0.2"/>
    <row r="10418" outlineLevel="1" x14ac:dyDescent="0.2"/>
    <row r="10419" outlineLevel="1" x14ac:dyDescent="0.2"/>
    <row r="10420" outlineLevel="1" x14ac:dyDescent="0.2"/>
    <row r="10421" outlineLevel="1" x14ac:dyDescent="0.2"/>
    <row r="10423" outlineLevel="1" x14ac:dyDescent="0.2"/>
    <row r="10424" outlineLevel="1" x14ac:dyDescent="0.2"/>
    <row r="10425" outlineLevel="1" x14ac:dyDescent="0.2"/>
    <row r="10426" outlineLevel="1" x14ac:dyDescent="0.2"/>
    <row r="10427" outlineLevel="1" x14ac:dyDescent="0.2"/>
    <row r="10428" outlineLevel="1" x14ac:dyDescent="0.2"/>
    <row r="10429" outlineLevel="1" x14ac:dyDescent="0.2"/>
    <row r="10430" outlineLevel="1" x14ac:dyDescent="0.2"/>
    <row r="10431" outlineLevel="1" x14ac:dyDescent="0.2"/>
    <row r="10432" outlineLevel="1" x14ac:dyDescent="0.2"/>
    <row r="10433" outlineLevel="1" x14ac:dyDescent="0.2"/>
    <row r="10434" outlineLevel="1" x14ac:dyDescent="0.2"/>
    <row r="10435" outlineLevel="1" x14ac:dyDescent="0.2"/>
    <row r="10436" outlineLevel="1" x14ac:dyDescent="0.2"/>
    <row r="10438" outlineLevel="1" x14ac:dyDescent="0.2"/>
    <row r="10439" outlineLevel="1" x14ac:dyDescent="0.2"/>
    <row r="10440" outlineLevel="1" x14ac:dyDescent="0.2"/>
    <row r="10441" outlineLevel="1" x14ac:dyDescent="0.2"/>
    <row r="10443" outlineLevel="1" x14ac:dyDescent="0.2"/>
    <row r="10444" outlineLevel="1" x14ac:dyDescent="0.2"/>
    <row r="10445" outlineLevel="1" x14ac:dyDescent="0.2"/>
    <row r="10446" outlineLevel="1" x14ac:dyDescent="0.2"/>
    <row r="10448" outlineLevel="1" x14ac:dyDescent="0.2"/>
    <row r="10449" outlineLevel="1" x14ac:dyDescent="0.2"/>
    <row r="10450" outlineLevel="1" x14ac:dyDescent="0.2"/>
    <row r="10451" outlineLevel="1" x14ac:dyDescent="0.2"/>
    <row r="10453" outlineLevel="1" x14ac:dyDescent="0.2"/>
    <row r="10454" outlineLevel="1" x14ac:dyDescent="0.2"/>
    <row r="10455" outlineLevel="1" x14ac:dyDescent="0.2"/>
    <row r="10456" outlineLevel="1" x14ac:dyDescent="0.2"/>
    <row r="10457" outlineLevel="1" x14ac:dyDescent="0.2"/>
    <row r="10458" outlineLevel="1" x14ac:dyDescent="0.2"/>
    <row r="10459" outlineLevel="1" x14ac:dyDescent="0.2"/>
    <row r="10461" outlineLevel="1" x14ac:dyDescent="0.2"/>
    <row r="10462" outlineLevel="1" x14ac:dyDescent="0.2"/>
    <row r="10463" outlineLevel="1" x14ac:dyDescent="0.2"/>
    <row r="10464" outlineLevel="1" x14ac:dyDescent="0.2"/>
    <row r="10465" outlineLevel="1" x14ac:dyDescent="0.2"/>
    <row r="10466" outlineLevel="1" x14ac:dyDescent="0.2"/>
    <row r="10467" outlineLevel="1" x14ac:dyDescent="0.2"/>
    <row r="10469" outlineLevel="1" x14ac:dyDescent="0.2"/>
    <row r="10470" outlineLevel="1" x14ac:dyDescent="0.2"/>
    <row r="10471" outlineLevel="1" x14ac:dyDescent="0.2"/>
    <row r="10472" outlineLevel="1" x14ac:dyDescent="0.2"/>
    <row r="10474" outlineLevel="1" x14ac:dyDescent="0.2"/>
    <row r="10475" outlineLevel="1" x14ac:dyDescent="0.2"/>
    <row r="10476" outlineLevel="1" x14ac:dyDescent="0.2"/>
    <row r="10477" outlineLevel="1" x14ac:dyDescent="0.2"/>
    <row r="10479" outlineLevel="1" x14ac:dyDescent="0.2"/>
    <row r="10480" outlineLevel="1" x14ac:dyDescent="0.2"/>
    <row r="10481" outlineLevel="1" x14ac:dyDescent="0.2"/>
    <row r="10482" outlineLevel="1" x14ac:dyDescent="0.2"/>
    <row r="10484" outlineLevel="1" x14ac:dyDescent="0.2"/>
    <row r="10485" outlineLevel="1" x14ac:dyDescent="0.2"/>
    <row r="10486" outlineLevel="1" x14ac:dyDescent="0.2"/>
    <row r="10487" outlineLevel="1" x14ac:dyDescent="0.2"/>
    <row r="10489" outlineLevel="1" x14ac:dyDescent="0.2"/>
    <row r="10490" outlineLevel="1" x14ac:dyDescent="0.2"/>
    <row r="10491" outlineLevel="1" x14ac:dyDescent="0.2"/>
    <row r="10492" outlineLevel="1" x14ac:dyDescent="0.2"/>
    <row r="10493" outlineLevel="1" x14ac:dyDescent="0.2"/>
    <row r="10494" outlineLevel="1" x14ac:dyDescent="0.2"/>
    <row r="10495" outlineLevel="1" x14ac:dyDescent="0.2"/>
    <row r="10496" outlineLevel="1" x14ac:dyDescent="0.2"/>
    <row r="10497" outlineLevel="1" x14ac:dyDescent="0.2"/>
    <row r="10498" outlineLevel="1" x14ac:dyDescent="0.2"/>
    <row r="10499" outlineLevel="1" x14ac:dyDescent="0.2"/>
    <row r="10501" outlineLevel="1" x14ac:dyDescent="0.2"/>
    <row r="10502" outlineLevel="1" x14ac:dyDescent="0.2"/>
    <row r="10503" outlineLevel="1" x14ac:dyDescent="0.2"/>
    <row r="10504" outlineLevel="1" x14ac:dyDescent="0.2"/>
    <row r="10505" outlineLevel="1" x14ac:dyDescent="0.2"/>
    <row r="10506" outlineLevel="1" x14ac:dyDescent="0.2"/>
    <row r="10507" outlineLevel="1" x14ac:dyDescent="0.2"/>
    <row r="10508" outlineLevel="1" x14ac:dyDescent="0.2"/>
    <row r="10509" outlineLevel="1" x14ac:dyDescent="0.2"/>
    <row r="10510" outlineLevel="1" x14ac:dyDescent="0.2"/>
    <row r="10511" outlineLevel="1" x14ac:dyDescent="0.2"/>
    <row r="10513" outlineLevel="1" x14ac:dyDescent="0.2"/>
    <row r="10514" outlineLevel="1" x14ac:dyDescent="0.2"/>
    <row r="10516" outlineLevel="1" x14ac:dyDescent="0.2"/>
    <row r="10517" outlineLevel="1" x14ac:dyDescent="0.2"/>
    <row r="10518" outlineLevel="1" x14ac:dyDescent="0.2"/>
    <row r="10519" outlineLevel="1" x14ac:dyDescent="0.2"/>
    <row r="10521" outlineLevel="1" x14ac:dyDescent="0.2"/>
    <row r="10522" outlineLevel="1" x14ac:dyDescent="0.2"/>
    <row r="10523" outlineLevel="1" x14ac:dyDescent="0.2"/>
    <row r="10524" outlineLevel="1" x14ac:dyDescent="0.2"/>
    <row r="10525" outlineLevel="1" x14ac:dyDescent="0.2"/>
    <row r="10526" outlineLevel="1" x14ac:dyDescent="0.2"/>
    <row r="10527" outlineLevel="1" x14ac:dyDescent="0.2"/>
    <row r="10528" outlineLevel="1" x14ac:dyDescent="0.2"/>
    <row r="10529" outlineLevel="1" x14ac:dyDescent="0.2"/>
    <row r="10530" outlineLevel="1" x14ac:dyDescent="0.2"/>
    <row r="10531" outlineLevel="1" x14ac:dyDescent="0.2"/>
    <row r="10532" outlineLevel="1" x14ac:dyDescent="0.2"/>
    <row r="10533" outlineLevel="1" x14ac:dyDescent="0.2"/>
    <row r="10534" outlineLevel="1" x14ac:dyDescent="0.2"/>
    <row r="10535" outlineLevel="1" x14ac:dyDescent="0.2"/>
    <row r="10536" outlineLevel="1" x14ac:dyDescent="0.2"/>
    <row r="10538" outlineLevel="1" x14ac:dyDescent="0.2"/>
    <row r="10539" outlineLevel="1" x14ac:dyDescent="0.2"/>
    <row r="10540" outlineLevel="1" x14ac:dyDescent="0.2"/>
    <row r="10541" outlineLevel="1" x14ac:dyDescent="0.2"/>
    <row r="10542" outlineLevel="1" x14ac:dyDescent="0.2"/>
    <row r="10543" outlineLevel="1" x14ac:dyDescent="0.2"/>
    <row r="10544" outlineLevel="1" x14ac:dyDescent="0.2"/>
    <row r="10545" outlineLevel="1" x14ac:dyDescent="0.2"/>
    <row r="10546" outlineLevel="1" x14ac:dyDescent="0.2"/>
    <row r="10547" outlineLevel="1" x14ac:dyDescent="0.2"/>
    <row r="10548" outlineLevel="1" x14ac:dyDescent="0.2"/>
    <row r="10550" outlineLevel="1" x14ac:dyDescent="0.2"/>
    <row r="10551" outlineLevel="1" x14ac:dyDescent="0.2"/>
    <row r="10552" outlineLevel="1" x14ac:dyDescent="0.2"/>
    <row r="10553" outlineLevel="1" x14ac:dyDescent="0.2"/>
    <row r="10554" outlineLevel="1" x14ac:dyDescent="0.2"/>
    <row r="10555" outlineLevel="1" x14ac:dyDescent="0.2"/>
    <row r="10556" outlineLevel="1" x14ac:dyDescent="0.2"/>
    <row r="10557" outlineLevel="1" x14ac:dyDescent="0.2"/>
    <row r="10559" outlineLevel="1" x14ac:dyDescent="0.2"/>
    <row r="10560" outlineLevel="1" x14ac:dyDescent="0.2"/>
    <row r="10561" outlineLevel="1" x14ac:dyDescent="0.2"/>
    <row r="10562" outlineLevel="1" x14ac:dyDescent="0.2"/>
    <row r="10563" outlineLevel="1" x14ac:dyDescent="0.2"/>
    <row r="10564" outlineLevel="1" x14ac:dyDescent="0.2"/>
    <row r="10565" outlineLevel="1" x14ac:dyDescent="0.2"/>
    <row r="10566" outlineLevel="1" x14ac:dyDescent="0.2"/>
    <row r="10568" outlineLevel="1" x14ac:dyDescent="0.2"/>
    <row r="10569" outlineLevel="1" x14ac:dyDescent="0.2"/>
    <row r="10570" outlineLevel="1" x14ac:dyDescent="0.2"/>
    <row r="10571" outlineLevel="1" x14ac:dyDescent="0.2"/>
    <row r="10573" outlineLevel="1" x14ac:dyDescent="0.2"/>
    <row r="10574" outlineLevel="1" x14ac:dyDescent="0.2"/>
    <row r="10575" outlineLevel="1" x14ac:dyDescent="0.2"/>
    <row r="10576" outlineLevel="1" x14ac:dyDescent="0.2"/>
    <row r="10578" outlineLevel="1" x14ac:dyDescent="0.2"/>
    <row r="10579" outlineLevel="1" x14ac:dyDescent="0.2"/>
    <row r="10580" outlineLevel="1" x14ac:dyDescent="0.2"/>
    <row r="10581" outlineLevel="1" x14ac:dyDescent="0.2"/>
    <row r="10583" outlineLevel="1" x14ac:dyDescent="0.2"/>
    <row r="10584" outlineLevel="1" x14ac:dyDescent="0.2"/>
    <row r="10585" outlineLevel="1" x14ac:dyDescent="0.2"/>
    <row r="10586" outlineLevel="1" x14ac:dyDescent="0.2"/>
    <row r="10587" outlineLevel="1" x14ac:dyDescent="0.2"/>
    <row r="10588" outlineLevel="1" x14ac:dyDescent="0.2"/>
    <row r="10589" outlineLevel="1" x14ac:dyDescent="0.2"/>
    <row r="10590" outlineLevel="1" x14ac:dyDescent="0.2"/>
    <row r="10591" outlineLevel="1" x14ac:dyDescent="0.2"/>
    <row r="10592" outlineLevel="1" x14ac:dyDescent="0.2"/>
    <row r="10594" outlineLevel="1" x14ac:dyDescent="0.2"/>
    <row r="10596" outlineLevel="1" x14ac:dyDescent="0.2"/>
    <row r="10597" outlineLevel="1" x14ac:dyDescent="0.2"/>
    <row r="10598" outlineLevel="1" x14ac:dyDescent="0.2"/>
    <row r="10599" outlineLevel="1" x14ac:dyDescent="0.2"/>
    <row r="10600" outlineLevel="1" x14ac:dyDescent="0.2"/>
    <row r="10601" outlineLevel="1" x14ac:dyDescent="0.2"/>
    <row r="10602" outlineLevel="1" x14ac:dyDescent="0.2"/>
    <row r="10603" outlineLevel="1" x14ac:dyDescent="0.2"/>
    <row r="10604" outlineLevel="1" x14ac:dyDescent="0.2"/>
    <row r="10605" outlineLevel="1" x14ac:dyDescent="0.2"/>
    <row r="10606" outlineLevel="1" x14ac:dyDescent="0.2"/>
    <row r="10607" outlineLevel="1" x14ac:dyDescent="0.2"/>
    <row r="10608" outlineLevel="1" x14ac:dyDescent="0.2"/>
    <row r="10609" outlineLevel="1" x14ac:dyDescent="0.2"/>
    <row r="10610" outlineLevel="1" x14ac:dyDescent="0.2"/>
    <row r="10611" outlineLevel="1" x14ac:dyDescent="0.2"/>
    <row r="10612" outlineLevel="1" x14ac:dyDescent="0.2"/>
    <row r="10613" outlineLevel="1" x14ac:dyDescent="0.2"/>
    <row r="10614" outlineLevel="1" x14ac:dyDescent="0.2"/>
    <row r="10615" outlineLevel="1" x14ac:dyDescent="0.2"/>
    <row r="10616" outlineLevel="1" x14ac:dyDescent="0.2"/>
    <row r="10617" outlineLevel="1" x14ac:dyDescent="0.2"/>
    <row r="10619" outlineLevel="1" x14ac:dyDescent="0.2"/>
    <row r="10620" outlineLevel="1" x14ac:dyDescent="0.2"/>
    <row r="10621" outlineLevel="1" x14ac:dyDescent="0.2"/>
    <row r="10622" outlineLevel="1" x14ac:dyDescent="0.2"/>
    <row r="10624" outlineLevel="1" x14ac:dyDescent="0.2"/>
    <row r="10625" outlineLevel="1" x14ac:dyDescent="0.2"/>
    <row r="10626" outlineLevel="1" x14ac:dyDescent="0.2"/>
    <row r="10627" outlineLevel="1" x14ac:dyDescent="0.2"/>
    <row r="10629" outlineLevel="1" x14ac:dyDescent="0.2"/>
    <row r="10630" outlineLevel="1" x14ac:dyDescent="0.2"/>
    <row r="10631" outlineLevel="1" x14ac:dyDescent="0.2"/>
    <row r="10633" outlineLevel="1" x14ac:dyDescent="0.2"/>
    <row r="10634" outlineLevel="1" x14ac:dyDescent="0.2"/>
    <row r="10636" outlineLevel="1" x14ac:dyDescent="0.2"/>
    <row r="10637" outlineLevel="1" x14ac:dyDescent="0.2"/>
    <row r="10639" outlineLevel="1" x14ac:dyDescent="0.2"/>
    <row r="10640" outlineLevel="1" x14ac:dyDescent="0.2"/>
    <row r="10642" outlineLevel="1" x14ac:dyDescent="0.2"/>
    <row r="10643" outlineLevel="1" x14ac:dyDescent="0.2"/>
    <row r="10645" outlineLevel="1" x14ac:dyDescent="0.2"/>
    <row r="10646" outlineLevel="1" x14ac:dyDescent="0.2"/>
    <row r="10648" outlineLevel="1" x14ac:dyDescent="0.2"/>
    <row r="10649" outlineLevel="1" x14ac:dyDescent="0.2"/>
    <row r="10650" outlineLevel="1" x14ac:dyDescent="0.2"/>
    <row r="10652" outlineLevel="1" x14ac:dyDescent="0.2"/>
    <row r="10654" outlineLevel="1" x14ac:dyDescent="0.2"/>
    <row r="10656" outlineLevel="1" x14ac:dyDescent="0.2"/>
    <row r="10658" outlineLevel="1" x14ac:dyDescent="0.2"/>
    <row r="10660" outlineLevel="1" x14ac:dyDescent="0.2"/>
    <row r="10661" outlineLevel="1" x14ac:dyDescent="0.2"/>
    <row r="10662" outlineLevel="1" x14ac:dyDescent="0.2"/>
    <row r="10663" outlineLevel="1" x14ac:dyDescent="0.2"/>
    <row r="10664" outlineLevel="1" x14ac:dyDescent="0.2"/>
    <row r="10665" outlineLevel="1" x14ac:dyDescent="0.2"/>
    <row r="10667" outlineLevel="1" x14ac:dyDescent="0.2"/>
    <row r="10668" outlineLevel="1" x14ac:dyDescent="0.2"/>
    <row r="10669" outlineLevel="1" x14ac:dyDescent="0.2"/>
    <row r="10670" outlineLevel="1" x14ac:dyDescent="0.2"/>
    <row r="10671" outlineLevel="1" x14ac:dyDescent="0.2"/>
    <row r="10672" outlineLevel="1" x14ac:dyDescent="0.2"/>
    <row r="10674" outlineLevel="1" x14ac:dyDescent="0.2"/>
    <row r="10675" outlineLevel="1" x14ac:dyDescent="0.2"/>
    <row r="10676" outlineLevel="1" x14ac:dyDescent="0.2"/>
    <row r="10677" outlineLevel="1" x14ac:dyDescent="0.2"/>
    <row r="10679" outlineLevel="1" x14ac:dyDescent="0.2"/>
    <row r="10680" outlineLevel="1" x14ac:dyDescent="0.2"/>
    <row r="10681" outlineLevel="1" x14ac:dyDescent="0.2"/>
    <row r="10682" outlineLevel="1" x14ac:dyDescent="0.2"/>
    <row r="10683" outlineLevel="1" x14ac:dyDescent="0.2"/>
    <row r="10685" outlineLevel="1" x14ac:dyDescent="0.2"/>
    <row r="10686" outlineLevel="1" x14ac:dyDescent="0.2"/>
    <row r="10687" outlineLevel="1" x14ac:dyDescent="0.2"/>
    <row r="10689" outlineLevel="1" x14ac:dyDescent="0.2"/>
    <row r="10690" outlineLevel="1" x14ac:dyDescent="0.2"/>
    <row r="10691" outlineLevel="1" x14ac:dyDescent="0.2"/>
    <row r="10693" outlineLevel="1" x14ac:dyDescent="0.2"/>
    <row r="10695" outlineLevel="1" x14ac:dyDescent="0.2"/>
    <row r="10697" outlineLevel="1" x14ac:dyDescent="0.2"/>
    <row r="10699" outlineLevel="1" x14ac:dyDescent="0.2"/>
    <row r="10700" outlineLevel="1" x14ac:dyDescent="0.2"/>
    <row r="10701" outlineLevel="1" x14ac:dyDescent="0.2"/>
    <row r="10703" outlineLevel="1" x14ac:dyDescent="0.2"/>
    <row r="10705" outlineLevel="1" x14ac:dyDescent="0.2"/>
    <row r="10706" outlineLevel="1" x14ac:dyDescent="0.2"/>
    <row r="10708" outlineLevel="1" x14ac:dyDescent="0.2"/>
    <row r="10709" outlineLevel="1" x14ac:dyDescent="0.2"/>
    <row r="10710" outlineLevel="1" x14ac:dyDescent="0.2"/>
    <row r="10712" outlineLevel="1" x14ac:dyDescent="0.2"/>
    <row r="10714" outlineLevel="1" x14ac:dyDescent="0.2"/>
    <row r="10716" outlineLevel="1" x14ac:dyDescent="0.2"/>
    <row r="10717" outlineLevel="1" x14ac:dyDescent="0.2"/>
    <row r="10718" outlineLevel="1" x14ac:dyDescent="0.2"/>
    <row r="10719" outlineLevel="1" x14ac:dyDescent="0.2"/>
    <row r="10720" outlineLevel="1" x14ac:dyDescent="0.2"/>
    <row r="10721" outlineLevel="1" x14ac:dyDescent="0.2"/>
    <row r="10722" outlineLevel="1" x14ac:dyDescent="0.2"/>
    <row r="10723" outlineLevel="1" x14ac:dyDescent="0.2"/>
    <row r="10724" outlineLevel="1" x14ac:dyDescent="0.2"/>
    <row r="10726" outlineLevel="1" x14ac:dyDescent="0.2"/>
    <row r="10727" outlineLevel="1" x14ac:dyDescent="0.2"/>
    <row r="10729" outlineLevel="1" x14ac:dyDescent="0.2"/>
    <row r="10731" outlineLevel="1" x14ac:dyDescent="0.2"/>
    <row r="10733" outlineLevel="1" x14ac:dyDescent="0.2"/>
    <row r="10735" outlineLevel="1" x14ac:dyDescent="0.2"/>
    <row r="10737" outlineLevel="1" x14ac:dyDescent="0.2"/>
    <row r="10739" outlineLevel="1" x14ac:dyDescent="0.2"/>
    <row r="10741" outlineLevel="1" x14ac:dyDescent="0.2"/>
    <row r="10742" outlineLevel="1" x14ac:dyDescent="0.2"/>
    <row r="10744" outlineLevel="1" x14ac:dyDescent="0.2"/>
    <row r="10745" outlineLevel="1" x14ac:dyDescent="0.2"/>
    <row r="10747" outlineLevel="1" x14ac:dyDescent="0.2"/>
    <row r="10749" outlineLevel="1" x14ac:dyDescent="0.2"/>
    <row r="10751" outlineLevel="1" x14ac:dyDescent="0.2"/>
    <row r="10752" outlineLevel="1" x14ac:dyDescent="0.2"/>
    <row r="10754" outlineLevel="1" x14ac:dyDescent="0.2"/>
    <row r="10756" outlineLevel="1" x14ac:dyDescent="0.2"/>
    <row r="10757" outlineLevel="1" x14ac:dyDescent="0.2"/>
    <row r="10759" outlineLevel="1" x14ac:dyDescent="0.2"/>
    <row r="10761" outlineLevel="1" x14ac:dyDescent="0.2"/>
    <row r="10763" outlineLevel="1" x14ac:dyDescent="0.2"/>
    <row r="10764" outlineLevel="1" x14ac:dyDescent="0.2"/>
    <row r="10765" outlineLevel="1" x14ac:dyDescent="0.2"/>
    <row r="10767" outlineLevel="1" x14ac:dyDescent="0.2"/>
    <row r="10768" outlineLevel="1" x14ac:dyDescent="0.2"/>
    <row r="10769" outlineLevel="1" x14ac:dyDescent="0.2"/>
    <row r="10771" outlineLevel="1" x14ac:dyDescent="0.2"/>
    <row r="10773" outlineLevel="1" x14ac:dyDescent="0.2"/>
    <row r="10775" outlineLevel="1" x14ac:dyDescent="0.2"/>
    <row r="10777" outlineLevel="1" x14ac:dyDescent="0.2"/>
    <row r="10779" outlineLevel="1" x14ac:dyDescent="0.2"/>
    <row r="10781" outlineLevel="1" x14ac:dyDescent="0.2"/>
    <row r="10783" outlineLevel="1" x14ac:dyDescent="0.2"/>
    <row r="10785" outlineLevel="1" x14ac:dyDescent="0.2"/>
    <row r="10787" outlineLevel="1" x14ac:dyDescent="0.2"/>
    <row r="10789" outlineLevel="1" x14ac:dyDescent="0.2"/>
    <row r="10791" outlineLevel="1" x14ac:dyDescent="0.2"/>
    <row r="10793" outlineLevel="1" x14ac:dyDescent="0.2"/>
    <row r="10795" outlineLevel="1" x14ac:dyDescent="0.2"/>
    <row r="10797" outlineLevel="1" x14ac:dyDescent="0.2"/>
    <row r="10798" outlineLevel="1" x14ac:dyDescent="0.2"/>
    <row r="10800" outlineLevel="1" x14ac:dyDescent="0.2"/>
    <row r="10801" outlineLevel="1" x14ac:dyDescent="0.2"/>
    <row r="10803" outlineLevel="1" x14ac:dyDescent="0.2"/>
    <row r="10805" outlineLevel="1" x14ac:dyDescent="0.2"/>
    <row r="10806" outlineLevel="1" x14ac:dyDescent="0.2"/>
    <row r="10808" outlineLevel="1" x14ac:dyDescent="0.2"/>
    <row r="10809" outlineLevel="1" x14ac:dyDescent="0.2"/>
    <row r="10811" outlineLevel="1" x14ac:dyDescent="0.2"/>
    <row r="10812" outlineLevel="1" x14ac:dyDescent="0.2"/>
    <row r="10814" outlineLevel="1" x14ac:dyDescent="0.2"/>
    <row r="10815" outlineLevel="1" x14ac:dyDescent="0.2"/>
    <row r="10817" outlineLevel="1" x14ac:dyDescent="0.2"/>
    <row r="10818" outlineLevel="1" x14ac:dyDescent="0.2"/>
    <row r="10820" outlineLevel="1" x14ac:dyDescent="0.2"/>
    <row r="10821" outlineLevel="1" x14ac:dyDescent="0.2"/>
    <row r="10822" outlineLevel="1" x14ac:dyDescent="0.2"/>
    <row r="10823" outlineLevel="1" x14ac:dyDescent="0.2"/>
    <row r="10825" outlineLevel="1" x14ac:dyDescent="0.2"/>
    <row r="10826" outlineLevel="1" x14ac:dyDescent="0.2"/>
    <row r="10827" outlineLevel="1" x14ac:dyDescent="0.2"/>
    <row r="10829" outlineLevel="1" x14ac:dyDescent="0.2"/>
    <row r="10830" outlineLevel="1" x14ac:dyDescent="0.2"/>
    <row r="10831" outlineLevel="1" x14ac:dyDescent="0.2"/>
    <row r="10833" outlineLevel="1" x14ac:dyDescent="0.2"/>
    <row r="10834" outlineLevel="1" x14ac:dyDescent="0.2"/>
    <row r="10836" outlineLevel="1" x14ac:dyDescent="0.2"/>
    <row r="10837" outlineLevel="1" x14ac:dyDescent="0.2"/>
    <row r="10839" outlineLevel="1" x14ac:dyDescent="0.2"/>
    <row r="10840" outlineLevel="1" x14ac:dyDescent="0.2"/>
    <row r="10841" outlineLevel="1" x14ac:dyDescent="0.2"/>
    <row r="10843" outlineLevel="1" x14ac:dyDescent="0.2"/>
    <row r="10844" outlineLevel="1" x14ac:dyDescent="0.2"/>
    <row r="10846" outlineLevel="1" x14ac:dyDescent="0.2"/>
    <row r="10847" outlineLevel="1" x14ac:dyDescent="0.2"/>
    <row r="10848" outlineLevel="1" x14ac:dyDescent="0.2"/>
    <row r="10850" outlineLevel="1" x14ac:dyDescent="0.2"/>
    <row r="10851" outlineLevel="1" x14ac:dyDescent="0.2"/>
    <row r="10852" outlineLevel="1" x14ac:dyDescent="0.2"/>
    <row r="10854" outlineLevel="1" x14ac:dyDescent="0.2"/>
    <row r="10855" outlineLevel="1" x14ac:dyDescent="0.2"/>
    <row r="10856" outlineLevel="1" x14ac:dyDescent="0.2"/>
    <row r="10858" outlineLevel="1" x14ac:dyDescent="0.2"/>
    <row r="10859" outlineLevel="1" x14ac:dyDescent="0.2"/>
    <row r="10860" outlineLevel="1" x14ac:dyDescent="0.2"/>
    <row r="10862" outlineLevel="1" x14ac:dyDescent="0.2"/>
    <row r="10863" outlineLevel="1" x14ac:dyDescent="0.2"/>
    <row r="10864" outlineLevel="1" x14ac:dyDescent="0.2"/>
    <row r="10865" outlineLevel="1" x14ac:dyDescent="0.2"/>
    <row r="10867" outlineLevel="1" x14ac:dyDescent="0.2"/>
    <row r="10868" outlineLevel="1" x14ac:dyDescent="0.2"/>
    <row r="10869" outlineLevel="1" x14ac:dyDescent="0.2"/>
    <row r="10871" outlineLevel="1" x14ac:dyDescent="0.2"/>
    <row r="10872" outlineLevel="1" x14ac:dyDescent="0.2"/>
    <row r="10873" outlineLevel="1" x14ac:dyDescent="0.2"/>
    <row r="10874" outlineLevel="1" x14ac:dyDescent="0.2"/>
    <row r="10875" outlineLevel="1" x14ac:dyDescent="0.2"/>
    <row r="10876" outlineLevel="1" x14ac:dyDescent="0.2"/>
    <row r="10877" outlineLevel="1" x14ac:dyDescent="0.2"/>
    <row r="10879" outlineLevel="1" x14ac:dyDescent="0.2"/>
    <row r="10880" outlineLevel="1" x14ac:dyDescent="0.2"/>
    <row r="10881" outlineLevel="1" x14ac:dyDescent="0.2"/>
    <row r="10882" outlineLevel="1" x14ac:dyDescent="0.2"/>
    <row r="10883" outlineLevel="1" x14ac:dyDescent="0.2"/>
    <row r="10885" outlineLevel="1" x14ac:dyDescent="0.2"/>
    <row r="10886" outlineLevel="1" x14ac:dyDescent="0.2"/>
    <row r="10887" outlineLevel="1" x14ac:dyDescent="0.2"/>
    <row r="10888" outlineLevel="1" x14ac:dyDescent="0.2"/>
    <row r="10890" outlineLevel="1" x14ac:dyDescent="0.2"/>
    <row r="10892" outlineLevel="1" x14ac:dyDescent="0.2"/>
    <row r="10893" outlineLevel="1" x14ac:dyDescent="0.2"/>
    <row r="10894" outlineLevel="1" x14ac:dyDescent="0.2"/>
    <row r="10896" outlineLevel="1" x14ac:dyDescent="0.2"/>
    <row r="10897" outlineLevel="1" x14ac:dyDescent="0.2"/>
    <row r="10898" outlineLevel="1" x14ac:dyDescent="0.2"/>
    <row r="10900" outlineLevel="1" x14ac:dyDescent="0.2"/>
    <row r="10901" outlineLevel="1" x14ac:dyDescent="0.2"/>
    <row r="10902" outlineLevel="1" x14ac:dyDescent="0.2"/>
    <row r="10904" outlineLevel="1" x14ac:dyDescent="0.2"/>
    <row r="10905" outlineLevel="1" x14ac:dyDescent="0.2"/>
    <row r="10907" outlineLevel="1" x14ac:dyDescent="0.2"/>
    <row r="10908" outlineLevel="1" x14ac:dyDescent="0.2"/>
    <row r="10909" outlineLevel="1" x14ac:dyDescent="0.2"/>
    <row r="10910" outlineLevel="1" x14ac:dyDescent="0.2"/>
    <row r="10911" outlineLevel="1" x14ac:dyDescent="0.2"/>
    <row r="10913" outlineLevel="1" x14ac:dyDescent="0.2"/>
    <row r="10914" outlineLevel="1" x14ac:dyDescent="0.2"/>
    <row r="10915" outlineLevel="1" x14ac:dyDescent="0.2"/>
    <row r="10916" outlineLevel="1" x14ac:dyDescent="0.2"/>
    <row r="10917" outlineLevel="1" x14ac:dyDescent="0.2"/>
    <row r="10918" outlineLevel="1" x14ac:dyDescent="0.2"/>
    <row r="10920" outlineLevel="1" x14ac:dyDescent="0.2"/>
    <row r="10921" outlineLevel="1" x14ac:dyDescent="0.2"/>
    <row r="10922" outlineLevel="1" x14ac:dyDescent="0.2"/>
    <row r="10923" outlineLevel="1" x14ac:dyDescent="0.2"/>
    <row r="10924" outlineLevel="1" x14ac:dyDescent="0.2"/>
    <row r="10925" outlineLevel="1" x14ac:dyDescent="0.2"/>
    <row r="10926" outlineLevel="1" x14ac:dyDescent="0.2"/>
    <row r="10928" outlineLevel="1" x14ac:dyDescent="0.2"/>
    <row r="10929" outlineLevel="1" x14ac:dyDescent="0.2"/>
    <row r="10930" outlineLevel="1" x14ac:dyDescent="0.2"/>
    <row r="10931" outlineLevel="1" x14ac:dyDescent="0.2"/>
    <row r="10932" outlineLevel="1" x14ac:dyDescent="0.2"/>
    <row r="10933" outlineLevel="1" x14ac:dyDescent="0.2"/>
    <row r="10934" outlineLevel="1" x14ac:dyDescent="0.2"/>
    <row r="10936" outlineLevel="1" x14ac:dyDescent="0.2"/>
    <row r="10937" outlineLevel="1" x14ac:dyDescent="0.2"/>
    <row r="10938" outlineLevel="1" x14ac:dyDescent="0.2"/>
    <row r="10939" outlineLevel="1" x14ac:dyDescent="0.2"/>
    <row r="10940" outlineLevel="1" x14ac:dyDescent="0.2"/>
    <row r="10941" outlineLevel="1" x14ac:dyDescent="0.2"/>
    <row r="10942" outlineLevel="1" x14ac:dyDescent="0.2"/>
    <row r="10944" outlineLevel="1" x14ac:dyDescent="0.2"/>
    <row r="10945" outlineLevel="1" x14ac:dyDescent="0.2"/>
    <row r="10946" outlineLevel="1" x14ac:dyDescent="0.2"/>
    <row r="10947" outlineLevel="1" x14ac:dyDescent="0.2"/>
    <row r="10948" outlineLevel="1" x14ac:dyDescent="0.2"/>
    <row r="10949" outlineLevel="1" x14ac:dyDescent="0.2"/>
    <row r="10950" outlineLevel="1" x14ac:dyDescent="0.2"/>
    <row r="10952" outlineLevel="1" x14ac:dyDescent="0.2"/>
    <row r="10953" outlineLevel="1" x14ac:dyDescent="0.2"/>
    <row r="10954" outlineLevel="1" x14ac:dyDescent="0.2"/>
    <row r="10955" outlineLevel="1" x14ac:dyDescent="0.2"/>
    <row r="10956" outlineLevel="1" x14ac:dyDescent="0.2"/>
    <row r="10957" outlineLevel="1" x14ac:dyDescent="0.2"/>
    <row r="10958" outlineLevel="1" x14ac:dyDescent="0.2"/>
    <row r="10960" outlineLevel="1" x14ac:dyDescent="0.2"/>
    <row r="10961" outlineLevel="1" x14ac:dyDescent="0.2"/>
    <row r="10962" outlineLevel="1" x14ac:dyDescent="0.2"/>
    <row r="10963" outlineLevel="1" x14ac:dyDescent="0.2"/>
    <row r="10964" outlineLevel="1" x14ac:dyDescent="0.2"/>
    <row r="10965" outlineLevel="1" x14ac:dyDescent="0.2"/>
    <row r="10966" outlineLevel="1" x14ac:dyDescent="0.2"/>
    <row r="10968" outlineLevel="1" x14ac:dyDescent="0.2"/>
    <row r="10969" outlineLevel="1" x14ac:dyDescent="0.2"/>
    <row r="10970" outlineLevel="1" x14ac:dyDescent="0.2"/>
    <row r="10971" outlineLevel="1" x14ac:dyDescent="0.2"/>
    <row r="10972" outlineLevel="1" x14ac:dyDescent="0.2"/>
    <row r="10973" outlineLevel="1" x14ac:dyDescent="0.2"/>
    <row r="10975" outlineLevel="1" x14ac:dyDescent="0.2"/>
    <row r="10976" outlineLevel="1" x14ac:dyDescent="0.2"/>
    <row r="10977" outlineLevel="1" x14ac:dyDescent="0.2"/>
    <row r="10978" outlineLevel="1" x14ac:dyDescent="0.2"/>
    <row r="10979" outlineLevel="1" x14ac:dyDescent="0.2"/>
    <row r="10980" outlineLevel="1" x14ac:dyDescent="0.2"/>
    <row r="10981" outlineLevel="1" x14ac:dyDescent="0.2"/>
    <row r="10983" outlineLevel="1" x14ac:dyDescent="0.2"/>
    <row r="10984" outlineLevel="1" x14ac:dyDescent="0.2"/>
    <row r="10985" outlineLevel="1" x14ac:dyDescent="0.2"/>
    <row r="10986" outlineLevel="1" x14ac:dyDescent="0.2"/>
    <row r="10987" outlineLevel="1" x14ac:dyDescent="0.2"/>
    <row r="10988" outlineLevel="1" x14ac:dyDescent="0.2"/>
    <row r="10989" outlineLevel="1" x14ac:dyDescent="0.2"/>
    <row r="10991" outlineLevel="1" x14ac:dyDescent="0.2"/>
    <row r="10992" outlineLevel="1" x14ac:dyDescent="0.2"/>
    <row r="10993" outlineLevel="1" x14ac:dyDescent="0.2"/>
    <row r="10994" outlineLevel="1" x14ac:dyDescent="0.2"/>
    <row r="10995" outlineLevel="1" x14ac:dyDescent="0.2"/>
    <row r="10996" outlineLevel="1" x14ac:dyDescent="0.2"/>
    <row r="10997" outlineLevel="1" x14ac:dyDescent="0.2"/>
    <row r="10999" outlineLevel="1" x14ac:dyDescent="0.2"/>
    <row r="11000" outlineLevel="1" x14ac:dyDescent="0.2"/>
    <row r="11001" outlineLevel="1" x14ac:dyDescent="0.2"/>
    <row r="11002" outlineLevel="1" x14ac:dyDescent="0.2"/>
    <row r="11003" outlineLevel="1" x14ac:dyDescent="0.2"/>
    <row r="11004" outlineLevel="1" x14ac:dyDescent="0.2"/>
    <row r="11005" outlineLevel="1" x14ac:dyDescent="0.2"/>
    <row r="11007" outlineLevel="1" x14ac:dyDescent="0.2"/>
    <row r="11008" outlineLevel="1" x14ac:dyDescent="0.2"/>
    <row r="11009" outlineLevel="1" x14ac:dyDescent="0.2"/>
    <row r="11010" outlineLevel="1" x14ac:dyDescent="0.2"/>
    <row r="11011" outlineLevel="1" x14ac:dyDescent="0.2"/>
    <row r="11012" outlineLevel="1" x14ac:dyDescent="0.2"/>
    <row r="11013" outlineLevel="1" x14ac:dyDescent="0.2"/>
    <row r="11015" outlineLevel="1" x14ac:dyDescent="0.2"/>
    <row r="11016" outlineLevel="1" x14ac:dyDescent="0.2"/>
    <row r="11017" outlineLevel="1" x14ac:dyDescent="0.2"/>
    <row r="11018" outlineLevel="1" x14ac:dyDescent="0.2"/>
    <row r="11019" outlineLevel="1" x14ac:dyDescent="0.2"/>
    <row r="11020" outlineLevel="1" x14ac:dyDescent="0.2"/>
    <row r="11021" outlineLevel="1" x14ac:dyDescent="0.2"/>
    <row r="11023" outlineLevel="1" x14ac:dyDescent="0.2"/>
    <row r="11024" outlineLevel="1" x14ac:dyDescent="0.2"/>
    <row r="11025" outlineLevel="1" x14ac:dyDescent="0.2"/>
    <row r="11026" outlineLevel="1" x14ac:dyDescent="0.2"/>
    <row r="11027" outlineLevel="1" x14ac:dyDescent="0.2"/>
    <row r="11028" outlineLevel="1" x14ac:dyDescent="0.2"/>
    <row r="11029" outlineLevel="1" x14ac:dyDescent="0.2"/>
    <row r="11031" outlineLevel="1" x14ac:dyDescent="0.2"/>
    <row r="11032" outlineLevel="1" x14ac:dyDescent="0.2"/>
    <row r="11033" outlineLevel="1" x14ac:dyDescent="0.2"/>
    <row r="11034" outlineLevel="1" x14ac:dyDescent="0.2"/>
    <row r="11035" outlineLevel="1" x14ac:dyDescent="0.2"/>
    <row r="11036" outlineLevel="1" x14ac:dyDescent="0.2"/>
    <row r="11037" outlineLevel="1" x14ac:dyDescent="0.2"/>
    <row r="11039" outlineLevel="1" x14ac:dyDescent="0.2"/>
    <row r="11040" outlineLevel="1" x14ac:dyDescent="0.2"/>
    <row r="11041" outlineLevel="1" x14ac:dyDescent="0.2"/>
    <row r="11042" outlineLevel="1" x14ac:dyDescent="0.2"/>
    <row r="11043" outlineLevel="1" x14ac:dyDescent="0.2"/>
    <row r="11044" outlineLevel="1" x14ac:dyDescent="0.2"/>
    <row r="11045" outlineLevel="1" x14ac:dyDescent="0.2"/>
    <row r="11047" outlineLevel="1" x14ac:dyDescent="0.2"/>
    <row r="11048" outlineLevel="1" x14ac:dyDescent="0.2"/>
    <row r="11049" outlineLevel="1" x14ac:dyDescent="0.2"/>
    <row r="11050" outlineLevel="1" x14ac:dyDescent="0.2"/>
    <row r="11051" outlineLevel="1" x14ac:dyDescent="0.2"/>
    <row r="11052" outlineLevel="1" x14ac:dyDescent="0.2"/>
    <row r="11053" outlineLevel="1" x14ac:dyDescent="0.2"/>
    <row r="11055" outlineLevel="1" x14ac:dyDescent="0.2"/>
    <row r="11056" outlineLevel="1" x14ac:dyDescent="0.2"/>
    <row r="11057" outlineLevel="1" x14ac:dyDescent="0.2"/>
    <row r="11058" outlineLevel="1" x14ac:dyDescent="0.2"/>
    <row r="11059" outlineLevel="1" x14ac:dyDescent="0.2"/>
    <row r="11060" outlineLevel="1" x14ac:dyDescent="0.2"/>
    <row r="11061" outlineLevel="1" x14ac:dyDescent="0.2"/>
    <row r="11063" outlineLevel="1" x14ac:dyDescent="0.2"/>
    <row r="11064" outlineLevel="1" x14ac:dyDescent="0.2"/>
    <row r="11065" outlineLevel="1" x14ac:dyDescent="0.2"/>
    <row r="11066" outlineLevel="1" x14ac:dyDescent="0.2"/>
    <row r="11067" outlineLevel="1" x14ac:dyDescent="0.2"/>
    <row r="11068" outlineLevel="1" x14ac:dyDescent="0.2"/>
    <row r="11069" outlineLevel="1" x14ac:dyDescent="0.2"/>
    <row r="11071" outlineLevel="1" x14ac:dyDescent="0.2"/>
    <row r="11072" outlineLevel="1" x14ac:dyDescent="0.2"/>
    <row r="11073" outlineLevel="1" x14ac:dyDescent="0.2"/>
    <row r="11074" outlineLevel="1" x14ac:dyDescent="0.2"/>
    <row r="11075" outlineLevel="1" x14ac:dyDescent="0.2"/>
    <row r="11076" outlineLevel="1" x14ac:dyDescent="0.2"/>
    <row r="11077" outlineLevel="1" x14ac:dyDescent="0.2"/>
    <row r="11079" outlineLevel="1" x14ac:dyDescent="0.2"/>
    <row r="11080" outlineLevel="1" x14ac:dyDescent="0.2"/>
    <row r="11081" outlineLevel="1" x14ac:dyDescent="0.2"/>
    <row r="11082" outlineLevel="1" x14ac:dyDescent="0.2"/>
    <row r="11083" outlineLevel="1" x14ac:dyDescent="0.2"/>
    <row r="11084" outlineLevel="1" x14ac:dyDescent="0.2"/>
    <row r="11085" outlineLevel="1" x14ac:dyDescent="0.2"/>
    <row r="11087" outlineLevel="1" x14ac:dyDescent="0.2"/>
    <row r="11088" outlineLevel="1" x14ac:dyDescent="0.2"/>
    <row r="11089" outlineLevel="1" x14ac:dyDescent="0.2"/>
    <row r="11090" outlineLevel="1" x14ac:dyDescent="0.2"/>
    <row r="11091" outlineLevel="1" x14ac:dyDescent="0.2"/>
    <row r="11092" outlineLevel="1" x14ac:dyDescent="0.2"/>
    <row r="11094" outlineLevel="1" x14ac:dyDescent="0.2"/>
    <row r="11095" outlineLevel="1" x14ac:dyDescent="0.2"/>
    <row r="11096" outlineLevel="1" x14ac:dyDescent="0.2"/>
    <row r="11097" outlineLevel="1" x14ac:dyDescent="0.2"/>
    <row r="11098" outlineLevel="1" x14ac:dyDescent="0.2"/>
    <row r="11099" outlineLevel="1" x14ac:dyDescent="0.2"/>
    <row r="11101" outlineLevel="1" x14ac:dyDescent="0.2"/>
    <row r="11102" outlineLevel="1" x14ac:dyDescent="0.2"/>
    <row r="11103" outlineLevel="1" x14ac:dyDescent="0.2"/>
    <row r="11104" outlineLevel="1" x14ac:dyDescent="0.2"/>
    <row r="11105" outlineLevel="1" x14ac:dyDescent="0.2"/>
    <row r="11106" outlineLevel="1" x14ac:dyDescent="0.2"/>
    <row r="11108" outlineLevel="1" x14ac:dyDescent="0.2"/>
    <row r="11109" outlineLevel="1" x14ac:dyDescent="0.2"/>
    <row r="11110" outlineLevel="1" x14ac:dyDescent="0.2"/>
    <row r="11111" outlineLevel="1" x14ac:dyDescent="0.2"/>
    <row r="11112" outlineLevel="1" x14ac:dyDescent="0.2"/>
    <row r="11113" outlineLevel="1" x14ac:dyDescent="0.2"/>
    <row r="11114" outlineLevel="1" x14ac:dyDescent="0.2"/>
    <row r="11116" outlineLevel="1" x14ac:dyDescent="0.2"/>
    <row r="11117" outlineLevel="1" x14ac:dyDescent="0.2"/>
    <row r="11118" outlineLevel="1" x14ac:dyDescent="0.2"/>
    <row r="11119" outlineLevel="1" x14ac:dyDescent="0.2"/>
    <row r="11120" outlineLevel="1" x14ac:dyDescent="0.2"/>
    <row r="11121" outlineLevel="1" x14ac:dyDescent="0.2"/>
    <row r="11122" outlineLevel="1" x14ac:dyDescent="0.2"/>
    <row r="11124" outlineLevel="1" x14ac:dyDescent="0.2"/>
    <row r="11125" outlineLevel="1" x14ac:dyDescent="0.2"/>
    <row r="11126" outlineLevel="1" x14ac:dyDescent="0.2"/>
    <row r="11127" outlineLevel="1" x14ac:dyDescent="0.2"/>
    <row r="11128" outlineLevel="1" x14ac:dyDescent="0.2"/>
    <row r="11129" outlineLevel="1" x14ac:dyDescent="0.2"/>
    <row r="11130" outlineLevel="1" x14ac:dyDescent="0.2"/>
    <row r="11132" outlineLevel="1" x14ac:dyDescent="0.2"/>
    <row r="11133" outlineLevel="1" x14ac:dyDescent="0.2"/>
    <row r="11134" outlineLevel="1" x14ac:dyDescent="0.2"/>
    <row r="11135" outlineLevel="1" x14ac:dyDescent="0.2"/>
    <row r="11136" outlineLevel="1" x14ac:dyDescent="0.2"/>
    <row r="11137" outlineLevel="1" x14ac:dyDescent="0.2"/>
    <row r="11138" outlineLevel="1" x14ac:dyDescent="0.2"/>
    <row r="11140" outlineLevel="1" x14ac:dyDescent="0.2"/>
    <row r="11141" outlineLevel="1" x14ac:dyDescent="0.2"/>
    <row r="11142" outlineLevel="1" x14ac:dyDescent="0.2"/>
    <row r="11143" outlineLevel="1" x14ac:dyDescent="0.2"/>
    <row r="11144" outlineLevel="1" x14ac:dyDescent="0.2"/>
    <row r="11145" outlineLevel="1" x14ac:dyDescent="0.2"/>
    <row r="11146" outlineLevel="1" x14ac:dyDescent="0.2"/>
    <row r="11148" outlineLevel="1" x14ac:dyDescent="0.2"/>
    <row r="11149" outlineLevel="1" x14ac:dyDescent="0.2"/>
    <row r="11150" outlineLevel="1" x14ac:dyDescent="0.2"/>
    <row r="11151" outlineLevel="1" x14ac:dyDescent="0.2"/>
    <row r="11152" outlineLevel="1" x14ac:dyDescent="0.2"/>
    <row r="11153" outlineLevel="1" x14ac:dyDescent="0.2"/>
    <row r="11154" outlineLevel="1" x14ac:dyDescent="0.2"/>
    <row r="11156" outlineLevel="1" x14ac:dyDescent="0.2"/>
    <row r="11157" outlineLevel="1" x14ac:dyDescent="0.2"/>
    <row r="11158" outlineLevel="1" x14ac:dyDescent="0.2"/>
    <row r="11159" outlineLevel="1" x14ac:dyDescent="0.2"/>
    <row r="11160" outlineLevel="1" x14ac:dyDescent="0.2"/>
    <row r="11161" outlineLevel="1" x14ac:dyDescent="0.2"/>
    <row r="11162" outlineLevel="1" x14ac:dyDescent="0.2"/>
    <row r="11164" outlineLevel="1" x14ac:dyDescent="0.2"/>
    <row r="11165" outlineLevel="1" x14ac:dyDescent="0.2"/>
    <row r="11166" outlineLevel="1" x14ac:dyDescent="0.2"/>
    <row r="11167" outlineLevel="1" x14ac:dyDescent="0.2"/>
    <row r="11168" outlineLevel="1" x14ac:dyDescent="0.2"/>
    <row r="11169" outlineLevel="1" x14ac:dyDescent="0.2"/>
    <row r="11171" outlineLevel="1" x14ac:dyDescent="0.2"/>
    <row r="11172" outlineLevel="1" x14ac:dyDescent="0.2"/>
    <row r="11173" outlineLevel="1" x14ac:dyDescent="0.2"/>
    <row r="11174" outlineLevel="1" x14ac:dyDescent="0.2"/>
    <row r="11175" outlineLevel="1" x14ac:dyDescent="0.2"/>
    <row r="11176" outlineLevel="1" x14ac:dyDescent="0.2"/>
    <row r="11177" outlineLevel="1" x14ac:dyDescent="0.2"/>
    <row r="11179" outlineLevel="1" x14ac:dyDescent="0.2"/>
    <row r="11180" outlineLevel="1" x14ac:dyDescent="0.2"/>
    <row r="11181" outlineLevel="1" x14ac:dyDescent="0.2"/>
    <row r="11182" outlineLevel="1" x14ac:dyDescent="0.2"/>
    <row r="11183" outlineLevel="1" x14ac:dyDescent="0.2"/>
    <row r="11184" outlineLevel="1" x14ac:dyDescent="0.2"/>
    <row r="11186" outlineLevel="1" x14ac:dyDescent="0.2"/>
    <row r="11187" outlineLevel="1" x14ac:dyDescent="0.2"/>
    <row r="11188" outlineLevel="1" x14ac:dyDescent="0.2"/>
    <row r="11189" outlineLevel="1" x14ac:dyDescent="0.2"/>
    <row r="11190" outlineLevel="1" x14ac:dyDescent="0.2"/>
    <row r="11191" outlineLevel="1" x14ac:dyDescent="0.2"/>
    <row r="11192" outlineLevel="1" x14ac:dyDescent="0.2"/>
    <row r="11194" outlineLevel="1" x14ac:dyDescent="0.2"/>
    <row r="11195" outlineLevel="1" x14ac:dyDescent="0.2"/>
    <row r="11196" outlineLevel="1" x14ac:dyDescent="0.2"/>
    <row r="11197" outlineLevel="1" x14ac:dyDescent="0.2"/>
    <row r="11198" outlineLevel="1" x14ac:dyDescent="0.2"/>
    <row r="11199" outlineLevel="1" x14ac:dyDescent="0.2"/>
    <row r="11200" outlineLevel="1" x14ac:dyDescent="0.2"/>
    <row r="11202" outlineLevel="1" x14ac:dyDescent="0.2"/>
    <row r="11203" outlineLevel="1" x14ac:dyDescent="0.2"/>
    <row r="11204" outlineLevel="1" x14ac:dyDescent="0.2"/>
    <row r="11205" outlineLevel="1" x14ac:dyDescent="0.2"/>
    <row r="11206" outlineLevel="1" x14ac:dyDescent="0.2"/>
    <row r="11207" outlineLevel="1" x14ac:dyDescent="0.2"/>
    <row r="11209" outlineLevel="1" x14ac:dyDescent="0.2"/>
    <row r="11210" outlineLevel="1" x14ac:dyDescent="0.2"/>
    <row r="11211" outlineLevel="1" x14ac:dyDescent="0.2"/>
    <row r="11212" outlineLevel="1" x14ac:dyDescent="0.2"/>
    <row r="11213" outlineLevel="1" x14ac:dyDescent="0.2"/>
    <row r="11214" outlineLevel="1" x14ac:dyDescent="0.2"/>
    <row r="11215" outlineLevel="1" x14ac:dyDescent="0.2"/>
    <row r="11217" outlineLevel="1" x14ac:dyDescent="0.2"/>
    <row r="11218" outlineLevel="1" x14ac:dyDescent="0.2"/>
    <row r="11219" outlineLevel="1" x14ac:dyDescent="0.2"/>
    <row r="11220" outlineLevel="1" x14ac:dyDescent="0.2"/>
    <row r="11221" outlineLevel="1" x14ac:dyDescent="0.2"/>
    <row r="11222" outlineLevel="1" x14ac:dyDescent="0.2"/>
    <row r="11223" outlineLevel="1" x14ac:dyDescent="0.2"/>
    <row r="11225" outlineLevel="1" x14ac:dyDescent="0.2"/>
    <row r="11226" outlineLevel="1" x14ac:dyDescent="0.2"/>
    <row r="11227" outlineLevel="1" x14ac:dyDescent="0.2"/>
    <row r="11228" outlineLevel="1" x14ac:dyDescent="0.2"/>
    <row r="11229" outlineLevel="1" x14ac:dyDescent="0.2"/>
    <row r="11230" outlineLevel="1" x14ac:dyDescent="0.2"/>
    <row r="11232" outlineLevel="1" x14ac:dyDescent="0.2"/>
    <row r="11233" outlineLevel="1" x14ac:dyDescent="0.2"/>
    <row r="11234" outlineLevel="1" x14ac:dyDescent="0.2"/>
    <row r="11235" outlineLevel="1" x14ac:dyDescent="0.2"/>
    <row r="11236" outlineLevel="1" x14ac:dyDescent="0.2"/>
    <row r="11237" outlineLevel="1" x14ac:dyDescent="0.2"/>
    <row r="11239" outlineLevel="1" x14ac:dyDescent="0.2"/>
    <row r="11240" outlineLevel="1" x14ac:dyDescent="0.2"/>
    <row r="11241" outlineLevel="1" x14ac:dyDescent="0.2"/>
    <row r="11242" outlineLevel="1" x14ac:dyDescent="0.2"/>
    <row r="11243" outlineLevel="1" x14ac:dyDescent="0.2"/>
    <row r="11244" outlineLevel="1" x14ac:dyDescent="0.2"/>
    <row r="11246" outlineLevel="1" x14ac:dyDescent="0.2"/>
    <row r="11247" outlineLevel="1" x14ac:dyDescent="0.2"/>
    <row r="11248" outlineLevel="1" x14ac:dyDescent="0.2"/>
    <row r="11249" outlineLevel="1" x14ac:dyDescent="0.2"/>
    <row r="11250" outlineLevel="1" x14ac:dyDescent="0.2"/>
    <row r="11251" outlineLevel="1" x14ac:dyDescent="0.2"/>
    <row r="11252" outlineLevel="1" x14ac:dyDescent="0.2"/>
    <row r="11254" outlineLevel="1" x14ac:dyDescent="0.2"/>
    <row r="11255" outlineLevel="1" x14ac:dyDescent="0.2"/>
    <row r="11256" outlineLevel="1" x14ac:dyDescent="0.2"/>
    <row r="11257" outlineLevel="1" x14ac:dyDescent="0.2"/>
    <row r="11258" outlineLevel="1" x14ac:dyDescent="0.2"/>
    <row r="11259" outlineLevel="1" x14ac:dyDescent="0.2"/>
    <row r="11260" outlineLevel="1" x14ac:dyDescent="0.2"/>
    <row r="11262" outlineLevel="1" x14ac:dyDescent="0.2"/>
    <row r="11263" outlineLevel="1" x14ac:dyDescent="0.2"/>
    <row r="11264" outlineLevel="1" x14ac:dyDescent="0.2"/>
    <row r="11265" outlineLevel="1" x14ac:dyDescent="0.2"/>
    <row r="11266" outlineLevel="1" x14ac:dyDescent="0.2"/>
    <row r="11267" outlineLevel="1" x14ac:dyDescent="0.2"/>
    <row r="11268" outlineLevel="1" x14ac:dyDescent="0.2"/>
    <row r="11270" outlineLevel="1" x14ac:dyDescent="0.2"/>
    <row r="11271" outlineLevel="1" x14ac:dyDescent="0.2"/>
    <row r="11272" outlineLevel="1" x14ac:dyDescent="0.2"/>
    <row r="11273" outlineLevel="1" x14ac:dyDescent="0.2"/>
    <row r="11274" outlineLevel="1" x14ac:dyDescent="0.2"/>
    <row r="11275" outlineLevel="1" x14ac:dyDescent="0.2"/>
    <row r="11276" outlineLevel="1" x14ac:dyDescent="0.2"/>
    <row r="11278" outlineLevel="1" x14ac:dyDescent="0.2"/>
    <row r="11279" outlineLevel="1" x14ac:dyDescent="0.2"/>
    <row r="11280" outlineLevel="1" x14ac:dyDescent="0.2"/>
    <row r="11281" outlineLevel="1" x14ac:dyDescent="0.2"/>
    <row r="11282" outlineLevel="1" x14ac:dyDescent="0.2"/>
    <row r="11283" outlineLevel="1" x14ac:dyDescent="0.2"/>
    <row r="11284" outlineLevel="1" x14ac:dyDescent="0.2"/>
    <row r="11286" outlineLevel="1" x14ac:dyDescent="0.2"/>
    <row r="11287" outlineLevel="1" x14ac:dyDescent="0.2"/>
    <row r="11288" outlineLevel="1" x14ac:dyDescent="0.2"/>
    <row r="11289" outlineLevel="1" x14ac:dyDescent="0.2"/>
    <row r="11290" outlineLevel="1" x14ac:dyDescent="0.2"/>
    <row r="11291" outlineLevel="1" x14ac:dyDescent="0.2"/>
    <row r="11292" outlineLevel="1" x14ac:dyDescent="0.2"/>
    <row r="11294" outlineLevel="1" x14ac:dyDescent="0.2"/>
    <row r="11295" outlineLevel="1" x14ac:dyDescent="0.2"/>
    <row r="11296" outlineLevel="1" x14ac:dyDescent="0.2"/>
    <row r="11297" outlineLevel="1" x14ac:dyDescent="0.2"/>
    <row r="11298" outlineLevel="1" x14ac:dyDescent="0.2"/>
    <row r="11299" outlineLevel="1" x14ac:dyDescent="0.2"/>
    <row r="11300" outlineLevel="1" x14ac:dyDescent="0.2"/>
    <row r="11302" outlineLevel="1" x14ac:dyDescent="0.2"/>
    <row r="11303" outlineLevel="1" x14ac:dyDescent="0.2"/>
    <row r="11304" outlineLevel="1" x14ac:dyDescent="0.2"/>
    <row r="11305" outlineLevel="1" x14ac:dyDescent="0.2"/>
    <row r="11306" outlineLevel="1" x14ac:dyDescent="0.2"/>
    <row r="11307" outlineLevel="1" x14ac:dyDescent="0.2"/>
    <row r="11308" outlineLevel="1" x14ac:dyDescent="0.2"/>
    <row r="11310" outlineLevel="1" x14ac:dyDescent="0.2"/>
    <row r="11311" outlineLevel="1" x14ac:dyDescent="0.2"/>
    <row r="11312" outlineLevel="1" x14ac:dyDescent="0.2"/>
    <row r="11313" outlineLevel="1" x14ac:dyDescent="0.2"/>
    <row r="11314" outlineLevel="1" x14ac:dyDescent="0.2"/>
    <row r="11315" outlineLevel="1" x14ac:dyDescent="0.2"/>
    <row r="11316" outlineLevel="1" x14ac:dyDescent="0.2"/>
    <row r="11318" outlineLevel="1" x14ac:dyDescent="0.2"/>
    <row r="11319" outlineLevel="1" x14ac:dyDescent="0.2"/>
    <row r="11320" outlineLevel="1" x14ac:dyDescent="0.2"/>
    <row r="11321" outlineLevel="1" x14ac:dyDescent="0.2"/>
    <row r="11322" outlineLevel="1" x14ac:dyDescent="0.2"/>
    <row r="11323" outlineLevel="1" x14ac:dyDescent="0.2"/>
    <row r="11325" outlineLevel="1" x14ac:dyDescent="0.2"/>
    <row r="11326" outlineLevel="1" x14ac:dyDescent="0.2"/>
    <row r="11327" outlineLevel="1" x14ac:dyDescent="0.2"/>
    <row r="11328" outlineLevel="1" x14ac:dyDescent="0.2"/>
    <row r="11329" outlineLevel="1" x14ac:dyDescent="0.2"/>
    <row r="11330" outlineLevel="1" x14ac:dyDescent="0.2"/>
    <row r="11332" outlineLevel="1" x14ac:dyDescent="0.2"/>
    <row r="11333" outlineLevel="1" x14ac:dyDescent="0.2"/>
    <row r="11334" outlineLevel="1" x14ac:dyDescent="0.2"/>
    <row r="11335" outlineLevel="1" x14ac:dyDescent="0.2"/>
    <row r="11336" outlineLevel="1" x14ac:dyDescent="0.2"/>
    <row r="11337" outlineLevel="1" x14ac:dyDescent="0.2"/>
    <row r="11339" outlineLevel="1" x14ac:dyDescent="0.2"/>
    <row r="11340" outlineLevel="1" x14ac:dyDescent="0.2"/>
    <row r="11341" outlineLevel="1" x14ac:dyDescent="0.2"/>
    <row r="11342" outlineLevel="1" x14ac:dyDescent="0.2"/>
    <row r="11343" outlineLevel="1" x14ac:dyDescent="0.2"/>
    <row r="11344" outlineLevel="1" x14ac:dyDescent="0.2"/>
    <row r="11346" outlineLevel="1" x14ac:dyDescent="0.2"/>
    <row r="11347" outlineLevel="1" x14ac:dyDescent="0.2"/>
    <row r="11348" outlineLevel="1" x14ac:dyDescent="0.2"/>
    <row r="11349" outlineLevel="1" x14ac:dyDescent="0.2"/>
    <row r="11350" outlineLevel="1" x14ac:dyDescent="0.2"/>
    <row r="11351" outlineLevel="1" x14ac:dyDescent="0.2"/>
    <row r="11353" outlineLevel="1" x14ac:dyDescent="0.2"/>
    <row r="11354" outlineLevel="1" x14ac:dyDescent="0.2"/>
    <row r="11355" outlineLevel="1" x14ac:dyDescent="0.2"/>
    <row r="11356" outlineLevel="1" x14ac:dyDescent="0.2"/>
    <row r="11357" outlineLevel="1" x14ac:dyDescent="0.2"/>
    <row r="11359" outlineLevel="1" x14ac:dyDescent="0.2"/>
    <row r="11360" outlineLevel="1" x14ac:dyDescent="0.2"/>
    <row r="11361" outlineLevel="1" x14ac:dyDescent="0.2"/>
    <row r="11362" outlineLevel="1" x14ac:dyDescent="0.2"/>
    <row r="11363" outlineLevel="1" x14ac:dyDescent="0.2"/>
    <row r="11364" outlineLevel="1" x14ac:dyDescent="0.2"/>
    <row r="11366" outlineLevel="1" x14ac:dyDescent="0.2"/>
    <row r="11367" outlineLevel="1" x14ac:dyDescent="0.2"/>
    <row r="11368" outlineLevel="1" x14ac:dyDescent="0.2"/>
    <row r="11369" outlineLevel="1" x14ac:dyDescent="0.2"/>
    <row r="11370" outlineLevel="1" x14ac:dyDescent="0.2"/>
    <row r="11371" outlineLevel="1" x14ac:dyDescent="0.2"/>
    <row r="11373" outlineLevel="1" x14ac:dyDescent="0.2"/>
    <row r="11374" outlineLevel="1" x14ac:dyDescent="0.2"/>
    <row r="11375" outlineLevel="1" x14ac:dyDescent="0.2"/>
    <row r="11376" outlineLevel="1" x14ac:dyDescent="0.2"/>
    <row r="11377" outlineLevel="1" x14ac:dyDescent="0.2"/>
    <row r="11378" outlineLevel="1" x14ac:dyDescent="0.2"/>
    <row r="11380" outlineLevel="1" x14ac:dyDescent="0.2"/>
    <row r="11381" outlineLevel="1" x14ac:dyDescent="0.2"/>
    <row r="11382" outlineLevel="1" x14ac:dyDescent="0.2"/>
    <row r="11383" outlineLevel="1" x14ac:dyDescent="0.2"/>
    <row r="11384" outlineLevel="1" x14ac:dyDescent="0.2"/>
    <row r="11385" outlineLevel="1" x14ac:dyDescent="0.2"/>
    <row r="11387" outlineLevel="1" x14ac:dyDescent="0.2"/>
    <row r="11388" outlineLevel="1" x14ac:dyDescent="0.2"/>
    <row r="11389" outlineLevel="1" x14ac:dyDescent="0.2"/>
    <row r="11390" outlineLevel="1" x14ac:dyDescent="0.2"/>
    <row r="11391" outlineLevel="1" x14ac:dyDescent="0.2"/>
    <row r="11392" outlineLevel="1" x14ac:dyDescent="0.2"/>
    <row r="11394" outlineLevel="1" x14ac:dyDescent="0.2"/>
    <row r="11395" outlineLevel="1" x14ac:dyDescent="0.2"/>
    <row r="11396" outlineLevel="1" x14ac:dyDescent="0.2"/>
    <row r="11397" outlineLevel="1" x14ac:dyDescent="0.2"/>
    <row r="11398" outlineLevel="1" x14ac:dyDescent="0.2"/>
    <row r="11399" outlineLevel="1" x14ac:dyDescent="0.2"/>
    <row r="11401" outlineLevel="1" x14ac:dyDescent="0.2"/>
    <row r="11402" outlineLevel="1" x14ac:dyDescent="0.2"/>
    <row r="11403" outlineLevel="1" x14ac:dyDescent="0.2"/>
    <row r="11404" outlineLevel="1" x14ac:dyDescent="0.2"/>
    <row r="11405" outlineLevel="1" x14ac:dyDescent="0.2"/>
    <row r="11406" outlineLevel="1" x14ac:dyDescent="0.2"/>
    <row r="11408" outlineLevel="1" x14ac:dyDescent="0.2"/>
    <row r="11409" outlineLevel="1" x14ac:dyDescent="0.2"/>
    <row r="11410" outlineLevel="1" x14ac:dyDescent="0.2"/>
    <row r="11411" outlineLevel="1" x14ac:dyDescent="0.2"/>
    <row r="11412" outlineLevel="1" x14ac:dyDescent="0.2"/>
    <row r="11413" outlineLevel="1" x14ac:dyDescent="0.2"/>
    <row r="11415" outlineLevel="1" x14ac:dyDescent="0.2"/>
    <row r="11416" outlineLevel="1" x14ac:dyDescent="0.2"/>
    <row r="11417" outlineLevel="1" x14ac:dyDescent="0.2"/>
    <row r="11418" outlineLevel="1" x14ac:dyDescent="0.2"/>
    <row r="11419" outlineLevel="1" x14ac:dyDescent="0.2"/>
    <row r="11420" outlineLevel="1" x14ac:dyDescent="0.2"/>
    <row r="11422" outlineLevel="1" x14ac:dyDescent="0.2"/>
    <row r="11423" outlineLevel="1" x14ac:dyDescent="0.2"/>
    <row r="11424" outlineLevel="1" x14ac:dyDescent="0.2"/>
    <row r="11425" outlineLevel="1" x14ac:dyDescent="0.2"/>
    <row r="11426" outlineLevel="1" x14ac:dyDescent="0.2"/>
    <row r="11427" outlineLevel="1" x14ac:dyDescent="0.2"/>
    <row r="11429" outlineLevel="1" x14ac:dyDescent="0.2"/>
    <row r="11430" outlineLevel="1" x14ac:dyDescent="0.2"/>
    <row r="11431" outlineLevel="1" x14ac:dyDescent="0.2"/>
    <row r="11432" outlineLevel="1" x14ac:dyDescent="0.2"/>
    <row r="11433" outlineLevel="1" x14ac:dyDescent="0.2"/>
    <row r="11434" outlineLevel="1" x14ac:dyDescent="0.2"/>
    <row r="11436" outlineLevel="1" x14ac:dyDescent="0.2"/>
    <row r="11437" outlineLevel="1" x14ac:dyDescent="0.2"/>
    <row r="11438" outlineLevel="1" x14ac:dyDescent="0.2"/>
    <row r="11439" outlineLevel="1" x14ac:dyDescent="0.2"/>
    <row r="11440" outlineLevel="1" x14ac:dyDescent="0.2"/>
    <row r="11441" outlineLevel="1" x14ac:dyDescent="0.2"/>
    <row r="11443" outlineLevel="1" x14ac:dyDescent="0.2"/>
    <row r="11444" outlineLevel="1" x14ac:dyDescent="0.2"/>
    <row r="11445" outlineLevel="1" x14ac:dyDescent="0.2"/>
    <row r="11446" outlineLevel="1" x14ac:dyDescent="0.2"/>
    <row r="11447" outlineLevel="1" x14ac:dyDescent="0.2"/>
    <row r="11448" outlineLevel="1" x14ac:dyDescent="0.2"/>
    <row r="11450" outlineLevel="1" x14ac:dyDescent="0.2"/>
    <row r="11451" outlineLevel="1" x14ac:dyDescent="0.2"/>
    <row r="11452" outlineLevel="1" x14ac:dyDescent="0.2"/>
    <row r="11453" outlineLevel="1" x14ac:dyDescent="0.2"/>
    <row r="11454" outlineLevel="1" x14ac:dyDescent="0.2"/>
    <row r="11455" outlineLevel="1" x14ac:dyDescent="0.2"/>
    <row r="11457" outlineLevel="1" x14ac:dyDescent="0.2"/>
    <row r="11458" outlineLevel="1" x14ac:dyDescent="0.2"/>
    <row r="11459" outlineLevel="1" x14ac:dyDescent="0.2"/>
    <row r="11460" outlineLevel="1" x14ac:dyDescent="0.2"/>
    <row r="11461" outlineLevel="1" x14ac:dyDescent="0.2"/>
    <row r="11462" outlineLevel="1" x14ac:dyDescent="0.2"/>
    <row r="11464" outlineLevel="1" x14ac:dyDescent="0.2"/>
    <row r="11465" outlineLevel="1" x14ac:dyDescent="0.2"/>
    <row r="11466" outlineLevel="1" x14ac:dyDescent="0.2"/>
    <row r="11467" outlineLevel="1" x14ac:dyDescent="0.2"/>
    <row r="11468" outlineLevel="1" x14ac:dyDescent="0.2"/>
    <row r="11469" outlineLevel="1" x14ac:dyDescent="0.2"/>
    <row r="11471" outlineLevel="1" x14ac:dyDescent="0.2"/>
    <row r="11472" outlineLevel="1" x14ac:dyDescent="0.2"/>
    <row r="11473" outlineLevel="1" x14ac:dyDescent="0.2"/>
    <row r="11474" outlineLevel="1" x14ac:dyDescent="0.2"/>
    <row r="11475" outlineLevel="1" x14ac:dyDescent="0.2"/>
    <row r="11476" outlineLevel="1" x14ac:dyDescent="0.2"/>
    <row r="11478" outlineLevel="1" x14ac:dyDescent="0.2"/>
    <row r="11479" outlineLevel="1" x14ac:dyDescent="0.2"/>
    <row r="11480" outlineLevel="1" x14ac:dyDescent="0.2"/>
    <row r="11481" outlineLevel="1" x14ac:dyDescent="0.2"/>
    <row r="11482" outlineLevel="1" x14ac:dyDescent="0.2"/>
    <row r="11483" outlineLevel="1" x14ac:dyDescent="0.2"/>
    <row r="11485" outlineLevel="1" x14ac:dyDescent="0.2"/>
    <row r="11486" outlineLevel="1" x14ac:dyDescent="0.2"/>
    <row r="11487" outlineLevel="1" x14ac:dyDescent="0.2"/>
    <row r="11488" outlineLevel="1" x14ac:dyDescent="0.2"/>
    <row r="11489" outlineLevel="1" x14ac:dyDescent="0.2"/>
    <row r="11490" outlineLevel="1" x14ac:dyDescent="0.2"/>
    <row r="11492" outlineLevel="1" x14ac:dyDescent="0.2"/>
    <row r="11493" outlineLevel="1" x14ac:dyDescent="0.2"/>
    <row r="11494" outlineLevel="1" x14ac:dyDescent="0.2"/>
    <row r="11495" outlineLevel="1" x14ac:dyDescent="0.2"/>
    <row r="11496" outlineLevel="1" x14ac:dyDescent="0.2"/>
    <row r="11497" outlineLevel="1" x14ac:dyDescent="0.2"/>
    <row r="11499" outlineLevel="1" x14ac:dyDescent="0.2"/>
    <row r="11500" outlineLevel="1" x14ac:dyDescent="0.2"/>
    <row r="11501" outlineLevel="1" x14ac:dyDescent="0.2"/>
    <row r="11502" outlineLevel="1" x14ac:dyDescent="0.2"/>
    <row r="11503" outlineLevel="1" x14ac:dyDescent="0.2"/>
    <row r="11504" outlineLevel="1" x14ac:dyDescent="0.2"/>
    <row r="11506" outlineLevel="1" x14ac:dyDescent="0.2"/>
    <row r="11507" outlineLevel="1" x14ac:dyDescent="0.2"/>
    <row r="11508" outlineLevel="1" x14ac:dyDescent="0.2"/>
    <row r="11509" outlineLevel="1" x14ac:dyDescent="0.2"/>
    <row r="11510" outlineLevel="1" x14ac:dyDescent="0.2"/>
    <row r="11511" outlineLevel="1" x14ac:dyDescent="0.2"/>
    <row r="11513" outlineLevel="1" x14ac:dyDescent="0.2"/>
    <row r="11514" outlineLevel="1" x14ac:dyDescent="0.2"/>
    <row r="11515" outlineLevel="1" x14ac:dyDescent="0.2"/>
    <row r="11516" outlineLevel="1" x14ac:dyDescent="0.2"/>
    <row r="11517" outlineLevel="1" x14ac:dyDescent="0.2"/>
    <row r="11518" outlineLevel="1" x14ac:dyDescent="0.2"/>
    <row r="11520" outlineLevel="1" x14ac:dyDescent="0.2"/>
    <row r="11521" outlineLevel="1" x14ac:dyDescent="0.2"/>
    <row r="11522" outlineLevel="1" x14ac:dyDescent="0.2"/>
    <row r="11523" outlineLevel="1" x14ac:dyDescent="0.2"/>
    <row r="11524" outlineLevel="1" x14ac:dyDescent="0.2"/>
    <row r="11525" outlineLevel="1" x14ac:dyDescent="0.2"/>
    <row r="11527" outlineLevel="1" x14ac:dyDescent="0.2"/>
    <row r="11528" outlineLevel="1" x14ac:dyDescent="0.2"/>
    <row r="11529" outlineLevel="1" x14ac:dyDescent="0.2"/>
    <row r="11530" outlineLevel="1" x14ac:dyDescent="0.2"/>
    <row r="11531" outlineLevel="1" x14ac:dyDescent="0.2"/>
    <row r="11532" outlineLevel="1" x14ac:dyDescent="0.2"/>
    <row r="11534" outlineLevel="1" x14ac:dyDescent="0.2"/>
    <row r="11535" outlineLevel="1" x14ac:dyDescent="0.2"/>
    <row r="11536" outlineLevel="1" x14ac:dyDescent="0.2"/>
    <row r="11537" outlineLevel="1" x14ac:dyDescent="0.2"/>
    <row r="11538" outlineLevel="1" x14ac:dyDescent="0.2"/>
    <row r="11539" outlineLevel="1" x14ac:dyDescent="0.2"/>
    <row r="11541" outlineLevel="1" x14ac:dyDescent="0.2"/>
    <row r="11542" outlineLevel="1" x14ac:dyDescent="0.2"/>
    <row r="11543" outlineLevel="1" x14ac:dyDescent="0.2"/>
    <row r="11544" outlineLevel="1" x14ac:dyDescent="0.2"/>
    <row r="11545" outlineLevel="1" x14ac:dyDescent="0.2"/>
    <row r="11546" outlineLevel="1" x14ac:dyDescent="0.2"/>
    <row r="11548" outlineLevel="1" x14ac:dyDescent="0.2"/>
    <row r="11549" outlineLevel="1" x14ac:dyDescent="0.2"/>
    <row r="11550" outlineLevel="1" x14ac:dyDescent="0.2"/>
    <row r="11551" outlineLevel="1" x14ac:dyDescent="0.2"/>
    <row r="11552" outlineLevel="1" x14ac:dyDescent="0.2"/>
    <row r="11553" outlineLevel="1" x14ac:dyDescent="0.2"/>
    <row r="11555" outlineLevel="1" x14ac:dyDescent="0.2"/>
    <row r="11556" outlineLevel="1" x14ac:dyDescent="0.2"/>
    <row r="11557" outlineLevel="1" x14ac:dyDescent="0.2"/>
    <row r="11558" outlineLevel="1" x14ac:dyDescent="0.2"/>
    <row r="11559" outlineLevel="1" x14ac:dyDescent="0.2"/>
    <row r="11560" outlineLevel="1" x14ac:dyDescent="0.2"/>
    <row r="11562" outlineLevel="1" x14ac:dyDescent="0.2"/>
    <row r="11563" outlineLevel="1" x14ac:dyDescent="0.2"/>
    <row r="11564" outlineLevel="1" x14ac:dyDescent="0.2"/>
    <row r="11565" outlineLevel="1" x14ac:dyDescent="0.2"/>
    <row r="11566" outlineLevel="1" x14ac:dyDescent="0.2"/>
    <row r="11567" outlineLevel="1" x14ac:dyDescent="0.2"/>
    <row r="11569" outlineLevel="1" x14ac:dyDescent="0.2"/>
    <row r="11570" outlineLevel="1" x14ac:dyDescent="0.2"/>
    <row r="11571" outlineLevel="1" x14ac:dyDescent="0.2"/>
    <row r="11573" outlineLevel="1" x14ac:dyDescent="0.2"/>
    <row r="11574" outlineLevel="1" x14ac:dyDescent="0.2"/>
    <row r="11575" outlineLevel="1" x14ac:dyDescent="0.2"/>
    <row r="11576" outlineLevel="1" x14ac:dyDescent="0.2"/>
    <row r="11577" outlineLevel="1" x14ac:dyDescent="0.2"/>
    <row r="11578" outlineLevel="1" x14ac:dyDescent="0.2"/>
    <row r="11580" outlineLevel="1" x14ac:dyDescent="0.2"/>
    <row r="11581" outlineLevel="1" x14ac:dyDescent="0.2"/>
    <row r="11582" outlineLevel="1" x14ac:dyDescent="0.2"/>
    <row r="11583" outlineLevel="1" x14ac:dyDescent="0.2"/>
    <row r="11584" outlineLevel="1" x14ac:dyDescent="0.2"/>
    <row r="11585" outlineLevel="1" x14ac:dyDescent="0.2"/>
    <row r="11586" outlineLevel="1" x14ac:dyDescent="0.2"/>
    <row r="11587" outlineLevel="1" x14ac:dyDescent="0.2"/>
    <row r="11588" outlineLevel="1" x14ac:dyDescent="0.2"/>
    <row r="11589" outlineLevel="1" x14ac:dyDescent="0.2"/>
    <row r="11590" outlineLevel="1" x14ac:dyDescent="0.2"/>
    <row r="11591" outlineLevel="1" x14ac:dyDescent="0.2"/>
    <row r="11592" outlineLevel="1" x14ac:dyDescent="0.2"/>
    <row r="11594" outlineLevel="1" x14ac:dyDescent="0.2"/>
    <row r="11595" outlineLevel="1" x14ac:dyDescent="0.2"/>
    <row r="11597" outlineLevel="1" x14ac:dyDescent="0.2"/>
    <row r="11598" outlineLevel="1" x14ac:dyDescent="0.2"/>
    <row r="11599" outlineLevel="1" x14ac:dyDescent="0.2"/>
    <row r="11600" outlineLevel="1" x14ac:dyDescent="0.2"/>
    <row r="11601" outlineLevel="1" x14ac:dyDescent="0.2"/>
    <row r="11602" outlineLevel="1" x14ac:dyDescent="0.2"/>
    <row r="11603" outlineLevel="1" x14ac:dyDescent="0.2"/>
    <row r="11604" outlineLevel="1" x14ac:dyDescent="0.2"/>
    <row r="11605" outlineLevel="1" x14ac:dyDescent="0.2"/>
    <row r="11606" outlineLevel="1" x14ac:dyDescent="0.2"/>
    <row r="11607" outlineLevel="1" x14ac:dyDescent="0.2"/>
    <row r="11608" outlineLevel="1" x14ac:dyDescent="0.2"/>
    <row r="11609" outlineLevel="1" x14ac:dyDescent="0.2"/>
    <row r="11610" outlineLevel="1" x14ac:dyDescent="0.2"/>
    <row r="11611" outlineLevel="1" x14ac:dyDescent="0.2"/>
    <row r="11612" outlineLevel="1" x14ac:dyDescent="0.2"/>
    <row r="11613" outlineLevel="1" x14ac:dyDescent="0.2"/>
    <row r="11615" outlineLevel="1" x14ac:dyDescent="0.2"/>
    <row r="11616" outlineLevel="1" x14ac:dyDescent="0.2"/>
    <row r="11617" outlineLevel="1" x14ac:dyDescent="0.2"/>
    <row r="11618" outlineLevel="1" x14ac:dyDescent="0.2"/>
    <row r="11619" outlineLevel="1" x14ac:dyDescent="0.2"/>
    <row r="11620" outlineLevel="1" x14ac:dyDescent="0.2"/>
    <row r="11621" outlineLevel="1" x14ac:dyDescent="0.2"/>
    <row r="11622" outlineLevel="1" x14ac:dyDescent="0.2"/>
    <row r="11623" outlineLevel="1" x14ac:dyDescent="0.2"/>
    <row r="11624" outlineLevel="1" x14ac:dyDescent="0.2"/>
    <row r="11625" outlineLevel="1" x14ac:dyDescent="0.2"/>
    <row r="11626" outlineLevel="1" x14ac:dyDescent="0.2"/>
    <row r="11627" outlineLevel="1" x14ac:dyDescent="0.2"/>
    <row r="11628" outlineLevel="1" x14ac:dyDescent="0.2"/>
    <row r="11629" outlineLevel="1" x14ac:dyDescent="0.2"/>
    <row r="11630" outlineLevel="1" x14ac:dyDescent="0.2"/>
    <row r="11631" outlineLevel="1" x14ac:dyDescent="0.2"/>
    <row r="11632" outlineLevel="1" x14ac:dyDescent="0.2"/>
    <row r="11634" outlineLevel="1" x14ac:dyDescent="0.2"/>
    <row r="11635" outlineLevel="1" x14ac:dyDescent="0.2"/>
    <row r="11636" outlineLevel="1" x14ac:dyDescent="0.2"/>
    <row r="11637" outlineLevel="1" x14ac:dyDescent="0.2"/>
    <row r="11638" outlineLevel="1" x14ac:dyDescent="0.2"/>
    <row r="11639" outlineLevel="1" x14ac:dyDescent="0.2"/>
    <row r="11640" outlineLevel="1" x14ac:dyDescent="0.2"/>
    <row r="11641" outlineLevel="1" x14ac:dyDescent="0.2"/>
    <row r="11642" outlineLevel="1" x14ac:dyDescent="0.2"/>
    <row r="11643" outlineLevel="1" x14ac:dyDescent="0.2"/>
    <row r="11644" outlineLevel="1" x14ac:dyDescent="0.2"/>
    <row r="11645" outlineLevel="1" x14ac:dyDescent="0.2"/>
    <row r="11646" outlineLevel="1" x14ac:dyDescent="0.2"/>
    <row r="11647" outlineLevel="1" x14ac:dyDescent="0.2"/>
    <row r="11648" outlineLevel="1" x14ac:dyDescent="0.2"/>
    <row r="11649" outlineLevel="1" x14ac:dyDescent="0.2"/>
    <row r="11650" outlineLevel="1" x14ac:dyDescent="0.2"/>
    <row r="11651" outlineLevel="1" x14ac:dyDescent="0.2"/>
    <row r="11653" outlineLevel="1" x14ac:dyDescent="0.2"/>
    <row r="11654" outlineLevel="1" x14ac:dyDescent="0.2"/>
    <row r="11655" outlineLevel="1" x14ac:dyDescent="0.2"/>
    <row r="11656" outlineLevel="1" x14ac:dyDescent="0.2"/>
    <row r="11657" outlineLevel="1" x14ac:dyDescent="0.2"/>
    <row r="11658" outlineLevel="1" x14ac:dyDescent="0.2"/>
    <row r="11659" outlineLevel="1" x14ac:dyDescent="0.2"/>
    <row r="11660" outlineLevel="1" x14ac:dyDescent="0.2"/>
    <row r="11661" outlineLevel="1" x14ac:dyDescent="0.2"/>
    <row r="11662" outlineLevel="1" x14ac:dyDescent="0.2"/>
    <row r="11663" outlineLevel="1" x14ac:dyDescent="0.2"/>
    <row r="11664" outlineLevel="1" x14ac:dyDescent="0.2"/>
    <row r="11665" outlineLevel="1" x14ac:dyDescent="0.2"/>
    <row r="11666" outlineLevel="1" x14ac:dyDescent="0.2"/>
    <row r="11667" outlineLevel="1" x14ac:dyDescent="0.2"/>
    <row r="11668" outlineLevel="1" x14ac:dyDescent="0.2"/>
    <row r="11669" outlineLevel="1" x14ac:dyDescent="0.2"/>
    <row r="11671" outlineLevel="1" x14ac:dyDescent="0.2"/>
    <row r="11672" outlineLevel="1" x14ac:dyDescent="0.2"/>
    <row r="11673" outlineLevel="1" x14ac:dyDescent="0.2"/>
    <row r="11674" outlineLevel="1" x14ac:dyDescent="0.2"/>
    <row r="11675" outlineLevel="1" x14ac:dyDescent="0.2"/>
    <row r="11676" outlineLevel="1" x14ac:dyDescent="0.2"/>
    <row r="11677" outlineLevel="1" x14ac:dyDescent="0.2"/>
    <row r="11678" outlineLevel="1" x14ac:dyDescent="0.2"/>
    <row r="11679" outlineLevel="1" x14ac:dyDescent="0.2"/>
    <row r="11680" outlineLevel="1" x14ac:dyDescent="0.2"/>
    <row r="11681" outlineLevel="1" x14ac:dyDescent="0.2"/>
    <row r="11682" outlineLevel="1" x14ac:dyDescent="0.2"/>
    <row r="11683" outlineLevel="1" x14ac:dyDescent="0.2"/>
    <row r="11684" outlineLevel="1" x14ac:dyDescent="0.2"/>
    <row r="11685" outlineLevel="1" x14ac:dyDescent="0.2"/>
    <row r="11686" outlineLevel="1" x14ac:dyDescent="0.2"/>
    <row r="11687" outlineLevel="1" x14ac:dyDescent="0.2"/>
    <row r="11689" outlineLevel="1" x14ac:dyDescent="0.2"/>
    <row r="11690" outlineLevel="1" x14ac:dyDescent="0.2"/>
    <row r="11691" outlineLevel="1" x14ac:dyDescent="0.2"/>
    <row r="11692" outlineLevel="1" x14ac:dyDescent="0.2"/>
    <row r="11693" outlineLevel="1" x14ac:dyDescent="0.2"/>
    <row r="11694" outlineLevel="1" x14ac:dyDescent="0.2"/>
    <row r="11695" outlineLevel="1" x14ac:dyDescent="0.2"/>
    <row r="11696" outlineLevel="1" x14ac:dyDescent="0.2"/>
    <row r="11697" outlineLevel="1" x14ac:dyDescent="0.2"/>
    <row r="11698" outlineLevel="1" x14ac:dyDescent="0.2"/>
    <row r="11699" outlineLevel="1" x14ac:dyDescent="0.2"/>
    <row r="11700" outlineLevel="1" x14ac:dyDescent="0.2"/>
    <row r="11701" outlineLevel="1" x14ac:dyDescent="0.2"/>
    <row r="11702" outlineLevel="1" x14ac:dyDescent="0.2"/>
    <row r="11703" outlineLevel="1" x14ac:dyDescent="0.2"/>
    <row r="11704" outlineLevel="1" x14ac:dyDescent="0.2"/>
    <row r="11705" outlineLevel="1" x14ac:dyDescent="0.2"/>
    <row r="11707" outlineLevel="1" x14ac:dyDescent="0.2"/>
    <row r="11708" outlineLevel="1" x14ac:dyDescent="0.2"/>
    <row r="11709" outlineLevel="1" x14ac:dyDescent="0.2"/>
    <row r="11710" outlineLevel="1" x14ac:dyDescent="0.2"/>
    <row r="11711" outlineLevel="1" x14ac:dyDescent="0.2"/>
    <row r="11712" outlineLevel="1" x14ac:dyDescent="0.2"/>
    <row r="11713" outlineLevel="1" x14ac:dyDescent="0.2"/>
    <row r="11714" outlineLevel="1" x14ac:dyDescent="0.2"/>
    <row r="11715" outlineLevel="1" x14ac:dyDescent="0.2"/>
    <row r="11716" outlineLevel="1" x14ac:dyDescent="0.2"/>
    <row r="11717" outlineLevel="1" x14ac:dyDescent="0.2"/>
    <row r="11718" outlineLevel="1" x14ac:dyDescent="0.2"/>
    <row r="11719" outlineLevel="1" x14ac:dyDescent="0.2"/>
    <row r="11720" outlineLevel="1" x14ac:dyDescent="0.2"/>
    <row r="11721" outlineLevel="1" x14ac:dyDescent="0.2"/>
    <row r="11722" outlineLevel="1" x14ac:dyDescent="0.2"/>
    <row r="11723" outlineLevel="1" x14ac:dyDescent="0.2"/>
    <row r="11725" outlineLevel="1" x14ac:dyDescent="0.2"/>
    <row r="11726" outlineLevel="1" x14ac:dyDescent="0.2"/>
    <row r="11727" outlineLevel="1" x14ac:dyDescent="0.2"/>
    <row r="11728" outlineLevel="1" x14ac:dyDescent="0.2"/>
    <row r="11729" outlineLevel="1" x14ac:dyDescent="0.2"/>
    <row r="11730" outlineLevel="1" x14ac:dyDescent="0.2"/>
    <row r="11731" outlineLevel="1" x14ac:dyDescent="0.2"/>
    <row r="11732" outlineLevel="1" x14ac:dyDescent="0.2"/>
    <row r="11733" outlineLevel="1" x14ac:dyDescent="0.2"/>
    <row r="11734" outlineLevel="1" x14ac:dyDescent="0.2"/>
    <row r="11735" outlineLevel="1" x14ac:dyDescent="0.2"/>
    <row r="11736" outlineLevel="1" x14ac:dyDescent="0.2"/>
    <row r="11737" outlineLevel="1" x14ac:dyDescent="0.2"/>
    <row r="11738" outlineLevel="1" x14ac:dyDescent="0.2"/>
    <row r="11739" outlineLevel="1" x14ac:dyDescent="0.2"/>
    <row r="11740" outlineLevel="1" x14ac:dyDescent="0.2"/>
    <row r="11741" outlineLevel="1" x14ac:dyDescent="0.2"/>
    <row r="11742" outlineLevel="1" x14ac:dyDescent="0.2"/>
    <row r="11743" outlineLevel="1" x14ac:dyDescent="0.2"/>
    <row r="11744" outlineLevel="1" x14ac:dyDescent="0.2"/>
    <row r="11745" outlineLevel="1" x14ac:dyDescent="0.2"/>
    <row r="11746" outlineLevel="1" x14ac:dyDescent="0.2"/>
    <row r="11747" outlineLevel="1" x14ac:dyDescent="0.2"/>
    <row r="11749" outlineLevel="1" x14ac:dyDescent="0.2"/>
    <row r="11750" outlineLevel="1" x14ac:dyDescent="0.2"/>
    <row r="11751" outlineLevel="1" x14ac:dyDescent="0.2"/>
    <row r="11752" outlineLevel="1" x14ac:dyDescent="0.2"/>
    <row r="11753" outlineLevel="1" x14ac:dyDescent="0.2"/>
    <row r="11754" outlineLevel="1" x14ac:dyDescent="0.2"/>
    <row r="11755" outlineLevel="1" x14ac:dyDescent="0.2"/>
    <row r="11756" outlineLevel="1" x14ac:dyDescent="0.2"/>
    <row r="11757" outlineLevel="1" x14ac:dyDescent="0.2"/>
    <row r="11758" outlineLevel="1" x14ac:dyDescent="0.2"/>
    <row r="11759" outlineLevel="1" x14ac:dyDescent="0.2"/>
    <row r="11760" outlineLevel="1" x14ac:dyDescent="0.2"/>
    <row r="11761" outlineLevel="1" x14ac:dyDescent="0.2"/>
    <row r="11762" outlineLevel="1" x14ac:dyDescent="0.2"/>
    <row r="11763" outlineLevel="1" x14ac:dyDescent="0.2"/>
    <row r="11764" outlineLevel="1" x14ac:dyDescent="0.2"/>
    <row r="11766" outlineLevel="1" x14ac:dyDescent="0.2"/>
    <row r="11767" outlineLevel="1" x14ac:dyDescent="0.2"/>
    <row r="11768" outlineLevel="1" x14ac:dyDescent="0.2"/>
    <row r="11769" outlineLevel="1" x14ac:dyDescent="0.2"/>
    <row r="11770" outlineLevel="1" x14ac:dyDescent="0.2"/>
    <row r="11771" outlineLevel="1" x14ac:dyDescent="0.2"/>
    <row r="11772" outlineLevel="1" x14ac:dyDescent="0.2"/>
    <row r="11773" outlineLevel="1" x14ac:dyDescent="0.2"/>
    <row r="11774" outlineLevel="1" x14ac:dyDescent="0.2"/>
    <row r="11775" outlineLevel="1" x14ac:dyDescent="0.2"/>
    <row r="11776" outlineLevel="1" x14ac:dyDescent="0.2"/>
    <row r="11777" outlineLevel="1" x14ac:dyDescent="0.2"/>
    <row r="11778" outlineLevel="1" x14ac:dyDescent="0.2"/>
    <row r="11779" outlineLevel="1" x14ac:dyDescent="0.2"/>
    <row r="11780" outlineLevel="1" x14ac:dyDescent="0.2"/>
    <row r="11781" outlineLevel="1" x14ac:dyDescent="0.2"/>
    <row r="11782" outlineLevel="1" x14ac:dyDescent="0.2"/>
    <row r="11783" outlineLevel="1" x14ac:dyDescent="0.2"/>
    <row r="11784" outlineLevel="1" x14ac:dyDescent="0.2"/>
    <row r="11785" outlineLevel="1" x14ac:dyDescent="0.2"/>
    <row r="11786" outlineLevel="1" x14ac:dyDescent="0.2"/>
    <row r="11787" outlineLevel="1" x14ac:dyDescent="0.2"/>
    <row r="11789" outlineLevel="1" x14ac:dyDescent="0.2"/>
    <row r="11790" outlineLevel="1" x14ac:dyDescent="0.2"/>
    <row r="11791" outlineLevel="1" x14ac:dyDescent="0.2"/>
    <row r="11792" outlineLevel="1" x14ac:dyDescent="0.2"/>
    <row r="11793" outlineLevel="1" x14ac:dyDescent="0.2"/>
    <row r="11794" outlineLevel="1" x14ac:dyDescent="0.2"/>
    <row r="11795" outlineLevel="1" x14ac:dyDescent="0.2"/>
    <row r="11796" outlineLevel="1" x14ac:dyDescent="0.2"/>
    <row r="11797" outlineLevel="1" x14ac:dyDescent="0.2"/>
    <row r="11798" outlineLevel="1" x14ac:dyDescent="0.2"/>
    <row r="11799" outlineLevel="1" x14ac:dyDescent="0.2"/>
    <row r="11800" outlineLevel="1" x14ac:dyDescent="0.2"/>
    <row r="11801" outlineLevel="1" x14ac:dyDescent="0.2"/>
    <row r="11802" outlineLevel="1" x14ac:dyDescent="0.2"/>
    <row r="11803" outlineLevel="1" x14ac:dyDescent="0.2"/>
    <row r="11804" outlineLevel="1" x14ac:dyDescent="0.2"/>
    <row r="11805" outlineLevel="1" x14ac:dyDescent="0.2"/>
    <row r="11807" outlineLevel="1" x14ac:dyDescent="0.2"/>
    <row r="11808" outlineLevel="1" x14ac:dyDescent="0.2"/>
    <row r="11809" outlineLevel="1" x14ac:dyDescent="0.2"/>
    <row r="11810" outlineLevel="1" x14ac:dyDescent="0.2"/>
    <row r="11811" outlineLevel="1" x14ac:dyDescent="0.2"/>
    <row r="11812" outlineLevel="1" x14ac:dyDescent="0.2"/>
    <row r="11813" outlineLevel="1" x14ac:dyDescent="0.2"/>
    <row r="11814" outlineLevel="1" x14ac:dyDescent="0.2"/>
    <row r="11815" outlineLevel="1" x14ac:dyDescent="0.2"/>
    <row r="11816" outlineLevel="1" x14ac:dyDescent="0.2"/>
    <row r="11817" outlineLevel="1" x14ac:dyDescent="0.2"/>
    <row r="11818" outlineLevel="1" x14ac:dyDescent="0.2"/>
    <row r="11819" outlineLevel="1" x14ac:dyDescent="0.2"/>
    <row r="11820" outlineLevel="1" x14ac:dyDescent="0.2"/>
    <row r="11821" outlineLevel="1" x14ac:dyDescent="0.2"/>
    <row r="11822" outlineLevel="1" x14ac:dyDescent="0.2"/>
    <row r="11823" outlineLevel="1" x14ac:dyDescent="0.2"/>
    <row r="11824" outlineLevel="1" x14ac:dyDescent="0.2"/>
    <row r="11825" outlineLevel="1" x14ac:dyDescent="0.2"/>
    <row r="11826" outlineLevel="1" x14ac:dyDescent="0.2"/>
    <row r="11827" outlineLevel="1" x14ac:dyDescent="0.2"/>
    <row r="11828" outlineLevel="1" x14ac:dyDescent="0.2"/>
    <row r="11829" outlineLevel="1" x14ac:dyDescent="0.2"/>
    <row r="11830" outlineLevel="1" x14ac:dyDescent="0.2"/>
    <row r="11831" outlineLevel="1" x14ac:dyDescent="0.2"/>
    <row r="11833" outlineLevel="1" x14ac:dyDescent="0.2"/>
    <row r="11834" outlineLevel="1" x14ac:dyDescent="0.2"/>
    <row r="11835" outlineLevel="1" x14ac:dyDescent="0.2"/>
    <row r="11836" outlineLevel="1" x14ac:dyDescent="0.2"/>
    <row r="11837" outlineLevel="1" x14ac:dyDescent="0.2"/>
    <row r="11838" outlineLevel="1" x14ac:dyDescent="0.2"/>
    <row r="11839" outlineLevel="1" x14ac:dyDescent="0.2"/>
    <row r="11840" outlineLevel="1" x14ac:dyDescent="0.2"/>
    <row r="11841" outlineLevel="1" x14ac:dyDescent="0.2"/>
    <row r="11842" outlineLevel="1" x14ac:dyDescent="0.2"/>
    <row r="11843" outlineLevel="1" x14ac:dyDescent="0.2"/>
    <row r="11844" outlineLevel="1" x14ac:dyDescent="0.2"/>
    <row r="11845" outlineLevel="1" x14ac:dyDescent="0.2"/>
    <row r="11846" outlineLevel="1" x14ac:dyDescent="0.2"/>
    <row r="11847" outlineLevel="1" x14ac:dyDescent="0.2"/>
    <row r="11848" outlineLevel="1" x14ac:dyDescent="0.2"/>
    <row r="11849" outlineLevel="1" x14ac:dyDescent="0.2"/>
    <row r="11850" outlineLevel="1" x14ac:dyDescent="0.2"/>
    <row r="11851" outlineLevel="1" x14ac:dyDescent="0.2"/>
    <row r="11852" outlineLevel="1" x14ac:dyDescent="0.2"/>
    <row r="11853" outlineLevel="1" x14ac:dyDescent="0.2"/>
    <row r="11854" outlineLevel="1" x14ac:dyDescent="0.2"/>
    <row r="11855" outlineLevel="1" x14ac:dyDescent="0.2"/>
    <row r="11856" outlineLevel="1" x14ac:dyDescent="0.2"/>
    <row r="11857" outlineLevel="1" x14ac:dyDescent="0.2"/>
    <row r="11858" outlineLevel="1" x14ac:dyDescent="0.2"/>
    <row r="11860" outlineLevel="1" x14ac:dyDescent="0.2"/>
    <row r="11862" outlineLevel="1" x14ac:dyDescent="0.2"/>
    <row r="11863" outlineLevel="1" x14ac:dyDescent="0.2"/>
    <row r="11864" outlineLevel="1" x14ac:dyDescent="0.2"/>
    <row r="11865" outlineLevel="1" x14ac:dyDescent="0.2"/>
    <row r="11866" outlineLevel="1" x14ac:dyDescent="0.2"/>
    <row r="11867" outlineLevel="1" x14ac:dyDescent="0.2"/>
    <row r="11868" outlineLevel="1" x14ac:dyDescent="0.2"/>
    <row r="11870" outlineLevel="1" x14ac:dyDescent="0.2"/>
    <row r="11871" outlineLevel="1" x14ac:dyDescent="0.2"/>
    <row r="11872" outlineLevel="1" x14ac:dyDescent="0.2"/>
    <row r="11874" outlineLevel="1" x14ac:dyDescent="0.2"/>
    <row r="11875" outlineLevel="1" x14ac:dyDescent="0.2"/>
    <row r="11876" outlineLevel="1" x14ac:dyDescent="0.2"/>
    <row r="11877" outlineLevel="1" x14ac:dyDescent="0.2"/>
    <row r="11878" outlineLevel="1" x14ac:dyDescent="0.2"/>
    <row r="11879" outlineLevel="1" x14ac:dyDescent="0.2"/>
    <row r="11880" outlineLevel="1" x14ac:dyDescent="0.2"/>
    <row r="11881" outlineLevel="1" x14ac:dyDescent="0.2"/>
    <row r="11882" outlineLevel="1" x14ac:dyDescent="0.2"/>
    <row r="11883" outlineLevel="1" x14ac:dyDescent="0.2"/>
    <row r="11884" outlineLevel="1" x14ac:dyDescent="0.2"/>
    <row r="11885" outlineLevel="1" x14ac:dyDescent="0.2"/>
    <row r="11886" outlineLevel="1" x14ac:dyDescent="0.2"/>
    <row r="11887" outlineLevel="1" x14ac:dyDescent="0.2"/>
    <row r="11888" outlineLevel="1" x14ac:dyDescent="0.2"/>
    <row r="11889" outlineLevel="1" x14ac:dyDescent="0.2"/>
    <row r="11890" outlineLevel="1" x14ac:dyDescent="0.2"/>
    <row r="11891" outlineLevel="1" x14ac:dyDescent="0.2"/>
    <row r="11892" outlineLevel="1" x14ac:dyDescent="0.2"/>
    <row r="11894" outlineLevel="1" x14ac:dyDescent="0.2"/>
    <row r="11895" outlineLevel="1" x14ac:dyDescent="0.2"/>
    <row r="11896" outlineLevel="1" x14ac:dyDescent="0.2"/>
    <row r="11897" outlineLevel="1" x14ac:dyDescent="0.2"/>
    <row r="11898" outlineLevel="1" x14ac:dyDescent="0.2"/>
    <row r="11899" outlineLevel="1" x14ac:dyDescent="0.2"/>
    <row r="11900" outlineLevel="1" x14ac:dyDescent="0.2"/>
    <row r="11901" outlineLevel="1" x14ac:dyDescent="0.2"/>
    <row r="11902" outlineLevel="1" x14ac:dyDescent="0.2"/>
    <row r="11903" outlineLevel="1" x14ac:dyDescent="0.2"/>
    <row r="11904" outlineLevel="1" x14ac:dyDescent="0.2"/>
    <row r="11905" outlineLevel="1" x14ac:dyDescent="0.2"/>
    <row r="11906" outlineLevel="1" x14ac:dyDescent="0.2"/>
    <row r="11907" outlineLevel="1" x14ac:dyDescent="0.2"/>
    <row r="11908" outlineLevel="1" x14ac:dyDescent="0.2"/>
    <row r="11909" outlineLevel="1" x14ac:dyDescent="0.2"/>
    <row r="11910" outlineLevel="1" x14ac:dyDescent="0.2"/>
    <row r="11911" outlineLevel="1" x14ac:dyDescent="0.2"/>
    <row r="11912" outlineLevel="1" x14ac:dyDescent="0.2"/>
    <row r="11914" outlineLevel="1" x14ac:dyDescent="0.2"/>
    <row r="11915" outlineLevel="1" x14ac:dyDescent="0.2"/>
    <row r="11917" outlineLevel="1" x14ac:dyDescent="0.2"/>
    <row r="11918" outlineLevel="1" x14ac:dyDescent="0.2"/>
    <row r="11919" outlineLevel="1" x14ac:dyDescent="0.2"/>
    <row r="11920" outlineLevel="1" x14ac:dyDescent="0.2"/>
    <row r="11921" outlineLevel="1" x14ac:dyDescent="0.2"/>
    <row r="11922" outlineLevel="1" x14ac:dyDescent="0.2"/>
    <row r="11923" outlineLevel="1" x14ac:dyDescent="0.2"/>
    <row r="11924" outlineLevel="1" x14ac:dyDescent="0.2"/>
    <row r="11925" outlineLevel="1" x14ac:dyDescent="0.2"/>
    <row r="11926" outlineLevel="1" x14ac:dyDescent="0.2"/>
    <row r="11927" outlineLevel="1" x14ac:dyDescent="0.2"/>
    <row r="11928" outlineLevel="1" x14ac:dyDescent="0.2"/>
    <row r="11929" outlineLevel="1" x14ac:dyDescent="0.2"/>
    <row r="11930" outlineLevel="1" x14ac:dyDescent="0.2"/>
    <row r="11931" outlineLevel="1" x14ac:dyDescent="0.2"/>
    <row r="11932" outlineLevel="1" x14ac:dyDescent="0.2"/>
    <row r="11933" outlineLevel="1" x14ac:dyDescent="0.2"/>
    <row r="11934" outlineLevel="1" x14ac:dyDescent="0.2"/>
    <row r="11935" outlineLevel="1" x14ac:dyDescent="0.2"/>
    <row r="11936" outlineLevel="1" x14ac:dyDescent="0.2"/>
    <row r="11937" outlineLevel="1" x14ac:dyDescent="0.2"/>
    <row r="11938" outlineLevel="1" x14ac:dyDescent="0.2"/>
    <row r="11939" outlineLevel="1" x14ac:dyDescent="0.2"/>
    <row r="11940" outlineLevel="1" x14ac:dyDescent="0.2"/>
    <row r="11941" outlineLevel="1" x14ac:dyDescent="0.2"/>
    <row r="11943" outlineLevel="1" x14ac:dyDescent="0.2"/>
    <row r="11944" outlineLevel="1" x14ac:dyDescent="0.2"/>
    <row r="11945" outlineLevel="1" x14ac:dyDescent="0.2"/>
    <row r="11946" outlineLevel="1" x14ac:dyDescent="0.2"/>
    <row r="11947" outlineLevel="1" x14ac:dyDescent="0.2"/>
    <row r="11948" outlineLevel="1" x14ac:dyDescent="0.2"/>
    <row r="11949" outlineLevel="1" x14ac:dyDescent="0.2"/>
    <row r="11950" outlineLevel="1" x14ac:dyDescent="0.2"/>
    <row r="11951" outlineLevel="1" x14ac:dyDescent="0.2"/>
    <row r="11952" outlineLevel="1" x14ac:dyDescent="0.2"/>
    <row r="11953" outlineLevel="1" x14ac:dyDescent="0.2"/>
    <row r="11954" outlineLevel="1" x14ac:dyDescent="0.2"/>
    <row r="11955" outlineLevel="1" x14ac:dyDescent="0.2"/>
    <row r="11956" outlineLevel="1" x14ac:dyDescent="0.2"/>
    <row r="11957" outlineLevel="1" x14ac:dyDescent="0.2"/>
    <row r="11958" outlineLevel="1" x14ac:dyDescent="0.2"/>
    <row r="11959" outlineLevel="1" x14ac:dyDescent="0.2"/>
    <row r="11960" outlineLevel="1" x14ac:dyDescent="0.2"/>
    <row r="11961" outlineLevel="1" x14ac:dyDescent="0.2"/>
    <row r="11962" outlineLevel="1" x14ac:dyDescent="0.2"/>
    <row r="11963" outlineLevel="1" x14ac:dyDescent="0.2"/>
    <row r="11964" outlineLevel="1" x14ac:dyDescent="0.2"/>
    <row r="11965" outlineLevel="1" x14ac:dyDescent="0.2"/>
    <row r="11966" outlineLevel="1" x14ac:dyDescent="0.2"/>
    <row r="11967" outlineLevel="1" x14ac:dyDescent="0.2"/>
    <row r="11968" outlineLevel="1" x14ac:dyDescent="0.2"/>
    <row r="11969" outlineLevel="1" x14ac:dyDescent="0.2"/>
    <row r="11970" outlineLevel="1" x14ac:dyDescent="0.2"/>
    <row r="11971" outlineLevel="1" x14ac:dyDescent="0.2"/>
    <row r="11973" outlineLevel="1" x14ac:dyDescent="0.2"/>
    <row r="11974" outlineLevel="1" x14ac:dyDescent="0.2"/>
    <row r="11975" outlineLevel="1" x14ac:dyDescent="0.2"/>
    <row r="11976" outlineLevel="1" x14ac:dyDescent="0.2"/>
    <row r="11978" outlineLevel="1" x14ac:dyDescent="0.2"/>
    <row r="11979" outlineLevel="1" x14ac:dyDescent="0.2"/>
    <row r="11980" outlineLevel="1" x14ac:dyDescent="0.2"/>
    <row r="11981" outlineLevel="1" x14ac:dyDescent="0.2"/>
    <row r="11983" outlineLevel="1" x14ac:dyDescent="0.2"/>
    <row r="11984" outlineLevel="1" x14ac:dyDescent="0.2"/>
    <row r="11985" outlineLevel="1" x14ac:dyDescent="0.2"/>
    <row r="11986" outlineLevel="1" x14ac:dyDescent="0.2"/>
    <row r="11988" outlineLevel="1" x14ac:dyDescent="0.2"/>
    <row r="11989" outlineLevel="1" x14ac:dyDescent="0.2"/>
    <row r="11990" outlineLevel="1" x14ac:dyDescent="0.2"/>
    <row r="11991" outlineLevel="1" x14ac:dyDescent="0.2"/>
    <row r="11993" outlineLevel="1" x14ac:dyDescent="0.2"/>
    <row r="11994" outlineLevel="1" x14ac:dyDescent="0.2"/>
    <row r="11995" outlineLevel="1" x14ac:dyDescent="0.2"/>
    <row r="11996" outlineLevel="1" x14ac:dyDescent="0.2"/>
    <row r="11998" outlineLevel="1" x14ac:dyDescent="0.2"/>
    <row r="11999" outlineLevel="1" x14ac:dyDescent="0.2"/>
    <row r="12000" outlineLevel="1" x14ac:dyDescent="0.2"/>
    <row r="12001" outlineLevel="1" x14ac:dyDescent="0.2"/>
    <row r="12003" outlineLevel="1" x14ac:dyDescent="0.2"/>
    <row r="12004" outlineLevel="1" x14ac:dyDescent="0.2"/>
    <row r="12005" outlineLevel="1" x14ac:dyDescent="0.2"/>
    <row r="12006" outlineLevel="1" x14ac:dyDescent="0.2"/>
    <row r="12008" outlineLevel="1" x14ac:dyDescent="0.2"/>
    <row r="12010" outlineLevel="1" x14ac:dyDescent="0.2"/>
    <row r="12012" outlineLevel="1" x14ac:dyDescent="0.2"/>
    <row r="12014" outlineLevel="1" x14ac:dyDescent="0.2"/>
    <row r="12016" outlineLevel="1" x14ac:dyDescent="0.2"/>
    <row r="12018" outlineLevel="1" x14ac:dyDescent="0.2"/>
    <row r="12020" outlineLevel="1" x14ac:dyDescent="0.2"/>
    <row r="12022" outlineLevel="1" x14ac:dyDescent="0.2"/>
    <row r="12024" outlineLevel="1" x14ac:dyDescent="0.2"/>
    <row r="12026" outlineLevel="1" x14ac:dyDescent="0.2"/>
    <row r="12028" outlineLevel="1" x14ac:dyDescent="0.2"/>
    <row r="12030" outlineLevel="1" x14ac:dyDescent="0.2"/>
    <row r="12032" outlineLevel="1" x14ac:dyDescent="0.2"/>
    <row r="12034" outlineLevel="1" x14ac:dyDescent="0.2"/>
    <row r="12035" outlineLevel="1" x14ac:dyDescent="0.2"/>
    <row r="12037" outlineLevel="1" x14ac:dyDescent="0.2"/>
    <row r="12038" outlineLevel="1" x14ac:dyDescent="0.2"/>
    <row r="12040" outlineLevel="1" x14ac:dyDescent="0.2"/>
    <row r="12041" outlineLevel="1" x14ac:dyDescent="0.2"/>
    <row r="12042" outlineLevel="1" x14ac:dyDescent="0.2"/>
    <row r="12044" outlineLevel="1" x14ac:dyDescent="0.2"/>
    <row r="12045" outlineLevel="1" x14ac:dyDescent="0.2"/>
    <row r="12047" outlineLevel="1" x14ac:dyDescent="0.2"/>
    <row r="12048" outlineLevel="1" x14ac:dyDescent="0.2"/>
    <row r="12050" outlineLevel="1" x14ac:dyDescent="0.2"/>
    <row r="12051" outlineLevel="1" x14ac:dyDescent="0.2"/>
    <row r="12052" outlineLevel="1" x14ac:dyDescent="0.2"/>
    <row r="12054" outlineLevel="1" x14ac:dyDescent="0.2"/>
    <row r="12055" outlineLevel="1" x14ac:dyDescent="0.2"/>
    <row r="12056" outlineLevel="1" x14ac:dyDescent="0.2"/>
    <row r="12058" outlineLevel="1" x14ac:dyDescent="0.2"/>
    <row r="12059" outlineLevel="1" x14ac:dyDescent="0.2"/>
    <row r="12060" outlineLevel="1" x14ac:dyDescent="0.2"/>
    <row r="12062" outlineLevel="1" x14ac:dyDescent="0.2"/>
    <row r="12063" outlineLevel="1" x14ac:dyDescent="0.2"/>
    <row r="12064" outlineLevel="1" x14ac:dyDescent="0.2"/>
    <row r="12066" outlineLevel="1" x14ac:dyDescent="0.2"/>
    <row r="12067" outlineLevel="1" x14ac:dyDescent="0.2"/>
    <row r="12068" outlineLevel="1" x14ac:dyDescent="0.2"/>
    <row r="12070" outlineLevel="1" x14ac:dyDescent="0.2"/>
    <row r="12071" outlineLevel="1" x14ac:dyDescent="0.2"/>
    <row r="12072" outlineLevel="1" x14ac:dyDescent="0.2"/>
    <row r="12074" outlineLevel="1" x14ac:dyDescent="0.2"/>
    <row r="12075" outlineLevel="1" x14ac:dyDescent="0.2"/>
    <row r="12076" outlineLevel="1" x14ac:dyDescent="0.2"/>
    <row r="12078" outlineLevel="1" x14ac:dyDescent="0.2"/>
    <row r="12079" outlineLevel="1" x14ac:dyDescent="0.2"/>
    <row r="12080" outlineLevel="1" x14ac:dyDescent="0.2"/>
    <row r="12082" outlineLevel="1" x14ac:dyDescent="0.2"/>
    <row r="12083" outlineLevel="1" x14ac:dyDescent="0.2"/>
    <row r="12084" outlineLevel="1" x14ac:dyDescent="0.2"/>
    <row r="12086" outlineLevel="1" x14ac:dyDescent="0.2"/>
    <row r="12087" outlineLevel="1" x14ac:dyDescent="0.2"/>
    <row r="12088" outlineLevel="1" x14ac:dyDescent="0.2"/>
    <row r="12090" outlineLevel="1" x14ac:dyDescent="0.2"/>
    <row r="12091" outlineLevel="1" x14ac:dyDescent="0.2"/>
    <row r="12092" outlineLevel="1" x14ac:dyDescent="0.2"/>
    <row r="12094" outlineLevel="1" x14ac:dyDescent="0.2"/>
    <row r="12095" outlineLevel="1" x14ac:dyDescent="0.2"/>
    <row r="12096" outlineLevel="1" x14ac:dyDescent="0.2"/>
    <row r="12098" outlineLevel="1" x14ac:dyDescent="0.2"/>
    <row r="12099" outlineLevel="1" x14ac:dyDescent="0.2"/>
    <row r="12100" outlineLevel="1" x14ac:dyDescent="0.2"/>
    <row r="12102" outlineLevel="1" x14ac:dyDescent="0.2"/>
    <row r="12103" outlineLevel="1" x14ac:dyDescent="0.2"/>
    <row r="12104" outlineLevel="1" x14ac:dyDescent="0.2"/>
    <row r="12106" outlineLevel="1" x14ac:dyDescent="0.2"/>
    <row r="12107" outlineLevel="1" x14ac:dyDescent="0.2"/>
    <row r="12108" outlineLevel="1" x14ac:dyDescent="0.2"/>
    <row r="12110" outlineLevel="1" x14ac:dyDescent="0.2"/>
    <row r="12111" outlineLevel="1" x14ac:dyDescent="0.2"/>
    <row r="12112" outlineLevel="1" x14ac:dyDescent="0.2"/>
    <row r="12114" outlineLevel="1" x14ac:dyDescent="0.2"/>
    <row r="12115" outlineLevel="1" x14ac:dyDescent="0.2"/>
    <row r="12116" outlineLevel="1" x14ac:dyDescent="0.2"/>
    <row r="12118" outlineLevel="1" x14ac:dyDescent="0.2"/>
    <row r="12119" outlineLevel="1" x14ac:dyDescent="0.2"/>
    <row r="12120" outlineLevel="1" x14ac:dyDescent="0.2"/>
    <row r="12122" outlineLevel="1" x14ac:dyDescent="0.2"/>
    <row r="12123" outlineLevel="1" x14ac:dyDescent="0.2"/>
    <row r="12124" outlineLevel="1" x14ac:dyDescent="0.2"/>
    <row r="12126" outlineLevel="1" x14ac:dyDescent="0.2"/>
    <row r="12127" outlineLevel="1" x14ac:dyDescent="0.2"/>
    <row r="12128" outlineLevel="1" x14ac:dyDescent="0.2"/>
    <row r="12130" outlineLevel="1" x14ac:dyDescent="0.2"/>
    <row r="12132" outlineLevel="1" x14ac:dyDescent="0.2"/>
    <row r="12133" outlineLevel="1" x14ac:dyDescent="0.2"/>
    <row r="12134" outlineLevel="1" x14ac:dyDescent="0.2"/>
    <row r="12135" outlineLevel="1" x14ac:dyDescent="0.2"/>
    <row r="12136" outlineLevel="1" x14ac:dyDescent="0.2"/>
    <row r="12138" outlineLevel="1" x14ac:dyDescent="0.2"/>
    <row r="12139" outlineLevel="1" x14ac:dyDescent="0.2"/>
    <row r="12140" outlineLevel="1" x14ac:dyDescent="0.2"/>
    <row r="12141" outlineLevel="1" x14ac:dyDescent="0.2"/>
    <row r="12142" outlineLevel="1" x14ac:dyDescent="0.2"/>
    <row r="12144" outlineLevel="1" x14ac:dyDescent="0.2"/>
    <row r="12145" outlineLevel="1" x14ac:dyDescent="0.2"/>
    <row r="12146" outlineLevel="1" x14ac:dyDescent="0.2"/>
    <row r="12147" outlineLevel="1" x14ac:dyDescent="0.2"/>
    <row r="12148" outlineLevel="1" x14ac:dyDescent="0.2"/>
    <row r="12149" outlineLevel="1" x14ac:dyDescent="0.2"/>
    <row r="12150" outlineLevel="1" x14ac:dyDescent="0.2"/>
    <row r="12151" outlineLevel="1" x14ac:dyDescent="0.2"/>
    <row r="12153" outlineLevel="1" x14ac:dyDescent="0.2"/>
    <row r="12155" outlineLevel="1" x14ac:dyDescent="0.2"/>
    <row r="12156" outlineLevel="1" x14ac:dyDescent="0.2"/>
    <row r="12157" outlineLevel="1" x14ac:dyDescent="0.2"/>
    <row r="12159" outlineLevel="1" x14ac:dyDescent="0.2"/>
    <row r="12161" outlineLevel="1" x14ac:dyDescent="0.2"/>
    <row r="12163" outlineLevel="1" x14ac:dyDescent="0.2"/>
    <row r="12165" outlineLevel="1" x14ac:dyDescent="0.2"/>
    <row r="12166" outlineLevel="1" x14ac:dyDescent="0.2"/>
    <row r="12167" outlineLevel="1" x14ac:dyDescent="0.2"/>
    <row r="12168" outlineLevel="1" x14ac:dyDescent="0.2"/>
    <row r="12170" outlineLevel="1" x14ac:dyDescent="0.2"/>
    <row r="12171" outlineLevel="1" x14ac:dyDescent="0.2"/>
    <row r="12172" outlineLevel="1" x14ac:dyDescent="0.2"/>
    <row r="12173" outlineLevel="1" x14ac:dyDescent="0.2"/>
    <row r="12174" outlineLevel="1" x14ac:dyDescent="0.2"/>
    <row r="12175" outlineLevel="1" x14ac:dyDescent="0.2"/>
    <row r="12177" outlineLevel="1" x14ac:dyDescent="0.2"/>
    <row r="12178" outlineLevel="1" x14ac:dyDescent="0.2"/>
    <row r="12179" outlineLevel="1" x14ac:dyDescent="0.2"/>
    <row r="12180" outlineLevel="1" x14ac:dyDescent="0.2"/>
    <row r="12181" outlineLevel="1" x14ac:dyDescent="0.2"/>
    <row r="12183" outlineLevel="1" x14ac:dyDescent="0.2"/>
    <row r="12184" outlineLevel="1" x14ac:dyDescent="0.2"/>
    <row r="12185" outlineLevel="1" x14ac:dyDescent="0.2"/>
    <row r="12186" outlineLevel="1" x14ac:dyDescent="0.2"/>
    <row r="12187" outlineLevel="1" x14ac:dyDescent="0.2"/>
    <row r="12188" outlineLevel="1" x14ac:dyDescent="0.2"/>
    <row r="12189" outlineLevel="1" x14ac:dyDescent="0.2"/>
    <row r="12191" outlineLevel="1" x14ac:dyDescent="0.2"/>
    <row r="12192" outlineLevel="1" x14ac:dyDescent="0.2"/>
    <row r="12193" outlineLevel="1" x14ac:dyDescent="0.2"/>
    <row r="12194" outlineLevel="1" x14ac:dyDescent="0.2"/>
    <row r="12195" outlineLevel="1" x14ac:dyDescent="0.2"/>
    <row r="12196" outlineLevel="1" x14ac:dyDescent="0.2"/>
    <row r="12198" outlineLevel="1" x14ac:dyDescent="0.2"/>
    <row r="12199" outlineLevel="1" x14ac:dyDescent="0.2"/>
    <row r="12200" outlineLevel="1" x14ac:dyDescent="0.2"/>
    <row r="12201" outlineLevel="1" x14ac:dyDescent="0.2"/>
    <row r="12202" outlineLevel="1" x14ac:dyDescent="0.2"/>
    <row r="12204" outlineLevel="1" x14ac:dyDescent="0.2"/>
    <row r="12205" outlineLevel="1" x14ac:dyDescent="0.2"/>
    <row r="12206" outlineLevel="1" x14ac:dyDescent="0.2"/>
    <row r="12208" outlineLevel="1" x14ac:dyDescent="0.2"/>
    <row r="12209" outlineLevel="1" x14ac:dyDescent="0.2"/>
    <row r="12211" outlineLevel="1" x14ac:dyDescent="0.2"/>
    <row r="12212" outlineLevel="1" x14ac:dyDescent="0.2"/>
    <row r="12214" outlineLevel="1" x14ac:dyDescent="0.2"/>
    <row r="12215" outlineLevel="1" x14ac:dyDescent="0.2"/>
    <row r="12217" outlineLevel="1" x14ac:dyDescent="0.2"/>
    <row r="12218" outlineLevel="1" x14ac:dyDescent="0.2"/>
    <row r="12220" outlineLevel="1" x14ac:dyDescent="0.2"/>
    <row r="12221" outlineLevel="1" x14ac:dyDescent="0.2"/>
    <row r="12223" outlineLevel="1" x14ac:dyDescent="0.2"/>
    <row r="12224" outlineLevel="1" x14ac:dyDescent="0.2"/>
    <row r="12225" outlineLevel="1" x14ac:dyDescent="0.2"/>
    <row r="12226" outlineLevel="1" x14ac:dyDescent="0.2"/>
    <row r="12227" outlineLevel="1" x14ac:dyDescent="0.2"/>
    <row r="12229" outlineLevel="1" x14ac:dyDescent="0.2"/>
    <row r="12230" outlineLevel="1" x14ac:dyDescent="0.2"/>
    <row r="12231" outlineLevel="1" x14ac:dyDescent="0.2"/>
    <row r="12232" outlineLevel="1" x14ac:dyDescent="0.2"/>
    <row r="12233" outlineLevel="1" x14ac:dyDescent="0.2"/>
    <row r="12234" outlineLevel="1" x14ac:dyDescent="0.2"/>
    <row r="12236" outlineLevel="1" x14ac:dyDescent="0.2"/>
    <row r="12238" outlineLevel="1" x14ac:dyDescent="0.2"/>
    <row r="12240" outlineLevel="1" x14ac:dyDescent="0.2"/>
    <row r="12242" outlineLevel="1" x14ac:dyDescent="0.2"/>
    <row r="12244" outlineLevel="1" x14ac:dyDescent="0.2"/>
    <row r="12246" outlineLevel="1" x14ac:dyDescent="0.2"/>
    <row r="12248" outlineLevel="1" x14ac:dyDescent="0.2"/>
    <row r="12250" outlineLevel="1" x14ac:dyDescent="0.2"/>
    <row r="12252" outlineLevel="1" x14ac:dyDescent="0.2"/>
    <row r="12253" outlineLevel="1" x14ac:dyDescent="0.2"/>
    <row r="12254" outlineLevel="1" x14ac:dyDescent="0.2"/>
    <row r="12256" outlineLevel="1" x14ac:dyDescent="0.2"/>
    <row r="12257" outlineLevel="1" x14ac:dyDescent="0.2"/>
    <row r="12258" outlineLevel="1" x14ac:dyDescent="0.2"/>
    <row r="12260" outlineLevel="1" x14ac:dyDescent="0.2"/>
    <row r="12261" outlineLevel="1" x14ac:dyDescent="0.2"/>
    <row r="12262" outlineLevel="1" x14ac:dyDescent="0.2"/>
    <row r="12264" outlineLevel="1" x14ac:dyDescent="0.2"/>
    <row r="12265" outlineLevel="1" x14ac:dyDescent="0.2"/>
    <row r="12266" outlineLevel="1" x14ac:dyDescent="0.2"/>
    <row r="12268" outlineLevel="1" x14ac:dyDescent="0.2"/>
    <row r="12269" outlineLevel="1" x14ac:dyDescent="0.2"/>
    <row r="12270" outlineLevel="1" x14ac:dyDescent="0.2"/>
    <row r="12272" outlineLevel="1" x14ac:dyDescent="0.2"/>
    <row r="12273" outlineLevel="1" x14ac:dyDescent="0.2"/>
    <row r="12274" outlineLevel="1" x14ac:dyDescent="0.2"/>
    <row r="12276" outlineLevel="1" x14ac:dyDescent="0.2"/>
    <row r="12277" outlineLevel="1" x14ac:dyDescent="0.2"/>
    <row r="12279" outlineLevel="1" x14ac:dyDescent="0.2"/>
    <row r="12280" outlineLevel="1" x14ac:dyDescent="0.2"/>
    <row r="12282" outlineLevel="1" x14ac:dyDescent="0.2"/>
    <row r="12283" outlineLevel="1" x14ac:dyDescent="0.2"/>
    <row r="12284" outlineLevel="1" x14ac:dyDescent="0.2"/>
    <row r="12286" outlineLevel="1" x14ac:dyDescent="0.2"/>
    <row r="12287" outlineLevel="1" x14ac:dyDescent="0.2"/>
    <row r="12288" outlineLevel="1" x14ac:dyDescent="0.2"/>
    <row r="12290" outlineLevel="1" x14ac:dyDescent="0.2"/>
    <row r="12291" outlineLevel="1" x14ac:dyDescent="0.2"/>
    <row r="12292" outlineLevel="1" x14ac:dyDescent="0.2"/>
    <row r="12294" outlineLevel="1" x14ac:dyDescent="0.2"/>
    <row r="12295" outlineLevel="1" x14ac:dyDescent="0.2"/>
    <row r="12296" outlineLevel="1" x14ac:dyDescent="0.2"/>
    <row r="12298" outlineLevel="1" x14ac:dyDescent="0.2"/>
    <row r="12300" outlineLevel="1" x14ac:dyDescent="0.2"/>
    <row r="12302" outlineLevel="1" x14ac:dyDescent="0.2"/>
    <row r="12304" outlineLevel="1" x14ac:dyDescent="0.2"/>
    <row r="12306" outlineLevel="1" x14ac:dyDescent="0.2"/>
    <row r="12308" outlineLevel="1" x14ac:dyDescent="0.2"/>
    <row r="12310" outlineLevel="1" x14ac:dyDescent="0.2"/>
    <row r="12312" outlineLevel="1" x14ac:dyDescent="0.2"/>
    <row r="12314" outlineLevel="1" x14ac:dyDescent="0.2"/>
    <row r="12316" outlineLevel="1" x14ac:dyDescent="0.2"/>
    <row r="12318" outlineLevel="1" x14ac:dyDescent="0.2"/>
    <row r="12319" outlineLevel="1" x14ac:dyDescent="0.2"/>
    <row r="12320" outlineLevel="1" x14ac:dyDescent="0.2"/>
    <row r="12321" outlineLevel="1" x14ac:dyDescent="0.2"/>
    <row r="12322" outlineLevel="1" x14ac:dyDescent="0.2"/>
    <row r="12323" outlineLevel="1" x14ac:dyDescent="0.2"/>
    <row r="12324" outlineLevel="1" x14ac:dyDescent="0.2"/>
    <row r="12325" outlineLevel="1" x14ac:dyDescent="0.2"/>
    <row r="12326" outlineLevel="1" x14ac:dyDescent="0.2"/>
    <row r="12327" outlineLevel="1" x14ac:dyDescent="0.2"/>
    <row r="12328" outlineLevel="1" x14ac:dyDescent="0.2"/>
    <row r="12329" outlineLevel="1" x14ac:dyDescent="0.2"/>
    <row r="12330" outlineLevel="1" x14ac:dyDescent="0.2"/>
    <row r="12331" outlineLevel="1" x14ac:dyDescent="0.2"/>
    <row r="12333" outlineLevel="1" x14ac:dyDescent="0.2"/>
    <row r="12334" outlineLevel="1" x14ac:dyDescent="0.2"/>
    <row r="12335" outlineLevel="1" x14ac:dyDescent="0.2"/>
    <row r="12336" outlineLevel="1" x14ac:dyDescent="0.2"/>
    <row r="12337" outlineLevel="1" x14ac:dyDescent="0.2"/>
    <row r="12338" outlineLevel="1" x14ac:dyDescent="0.2"/>
    <row r="12339" outlineLevel="1" x14ac:dyDescent="0.2"/>
    <row r="12340" outlineLevel="1" x14ac:dyDescent="0.2"/>
    <row r="12341" outlineLevel="1" x14ac:dyDescent="0.2"/>
    <row r="12342" outlineLevel="1" x14ac:dyDescent="0.2"/>
    <row r="12343" outlineLevel="1" x14ac:dyDescent="0.2"/>
    <row r="12344" outlineLevel="1" x14ac:dyDescent="0.2"/>
    <row r="12345" outlineLevel="1" x14ac:dyDescent="0.2"/>
    <row r="12347" outlineLevel="1" x14ac:dyDescent="0.2"/>
    <row r="12349" outlineLevel="1" x14ac:dyDescent="0.2"/>
    <row r="12351" outlineLevel="1" x14ac:dyDescent="0.2"/>
    <row r="12353" outlineLevel="1" x14ac:dyDescent="0.2"/>
    <row r="12354" outlineLevel="1" x14ac:dyDescent="0.2"/>
    <row r="12355" outlineLevel="1" x14ac:dyDescent="0.2"/>
    <row r="12357" outlineLevel="1" x14ac:dyDescent="0.2"/>
    <row r="12358" outlineLevel="1" x14ac:dyDescent="0.2"/>
    <row r="12359" outlineLevel="1" x14ac:dyDescent="0.2"/>
    <row r="12361" outlineLevel="1" x14ac:dyDescent="0.2"/>
    <row r="12362" outlineLevel="1" x14ac:dyDescent="0.2"/>
    <row r="12363" outlineLevel="1" x14ac:dyDescent="0.2"/>
    <row r="12365" outlineLevel="1" x14ac:dyDescent="0.2"/>
    <row r="12366" outlineLevel="1" x14ac:dyDescent="0.2"/>
    <row r="12368" outlineLevel="1" x14ac:dyDescent="0.2"/>
    <row r="12369" outlineLevel="1" x14ac:dyDescent="0.2"/>
    <row r="12371" outlineLevel="1" x14ac:dyDescent="0.2"/>
    <row r="12372" outlineLevel="1" x14ac:dyDescent="0.2"/>
    <row r="12374" outlineLevel="1" x14ac:dyDescent="0.2"/>
    <row r="12376" outlineLevel="1" x14ac:dyDescent="0.2"/>
    <row r="12378" outlineLevel="1" x14ac:dyDescent="0.2"/>
    <row r="12380" outlineLevel="1" x14ac:dyDescent="0.2"/>
    <row r="12382" outlineLevel="1" x14ac:dyDescent="0.2"/>
    <row r="12384" outlineLevel="1" x14ac:dyDescent="0.2"/>
    <row r="12386" spans="1:4" outlineLevel="1" x14ac:dyDescent="0.2"/>
    <row r="12388" spans="1:4" outlineLevel="1" x14ac:dyDescent="0.2"/>
    <row r="12390" spans="1:4" outlineLevel="1" x14ac:dyDescent="0.2"/>
    <row r="12392" spans="1:4" outlineLevel="1" x14ac:dyDescent="0.2"/>
    <row r="12394" spans="1:4" outlineLevel="1" x14ac:dyDescent="0.2"/>
    <row r="12396" spans="1:4" outlineLevel="1" x14ac:dyDescent="0.2"/>
    <row r="12398" spans="1:4" outlineLevel="1" x14ac:dyDescent="0.2">
      <c r="A12398" s="591"/>
      <c r="B12398" s="591"/>
      <c r="C12398" s="591"/>
      <c r="D12398" s="591"/>
    </row>
  </sheetData>
  <pageMargins left="0.78740157480314965" right="0.31496062992125984" top="1.59375" bottom="0.98425196850393704" header="0.51181102362204722" footer="0.51181102362204722"/>
  <pageSetup paperSize="9" orientation="portrait" verticalDpi="0" r:id="rId1"/>
  <headerFooter>
    <oddHeader>&amp;L&amp;G
CUSTOS UNITÁRIOS DE EDIFICAÇÕES - SEM DESONERAÇÃO&amp;C
SECRETARIA DE INFRAESTRUTURA URBANA E OBRAS&amp;R
DATA-BASE: JAN/ 2020</oddHeader>
    <oddFooter>&amp;LASSESSORIA DE CUSTOS&amp;RPág. &amp;P de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4DC7-001A-48C3-A10C-4429D32A0997}">
  <sheetPr>
    <tabColor theme="5"/>
  </sheetPr>
  <dimension ref="A1:E2649"/>
  <sheetViews>
    <sheetView topLeftCell="A1055" zoomScaleNormal="100" zoomScaleSheetLayoutView="233" workbookViewId="0">
      <selection activeCell="B1075" sqref="B1075"/>
    </sheetView>
  </sheetViews>
  <sheetFormatPr defaultRowHeight="12.75" outlineLevelRow="1" x14ac:dyDescent="0.2"/>
  <cols>
    <col min="1" max="1" width="8.42578125" style="583" bestFit="1" customWidth="1"/>
    <col min="2" max="2" width="64.42578125" style="583" customWidth="1"/>
    <col min="3" max="3" width="9.42578125" style="583" customWidth="1"/>
    <col min="4" max="4" width="8.85546875" style="583" bestFit="1" customWidth="1"/>
    <col min="5" max="256" width="9.140625" style="583"/>
    <col min="257" max="257" width="8.42578125" style="583" bestFit="1" customWidth="1"/>
    <col min="258" max="258" width="64.42578125" style="583" customWidth="1"/>
    <col min="259" max="259" width="9.42578125" style="583" customWidth="1"/>
    <col min="260" max="260" width="8.85546875" style="583" bestFit="1" customWidth="1"/>
    <col min="261" max="512" width="9.140625" style="583"/>
    <col min="513" max="513" width="8.42578125" style="583" bestFit="1" customWidth="1"/>
    <col min="514" max="514" width="64.42578125" style="583" customWidth="1"/>
    <col min="515" max="515" width="9.42578125" style="583" customWidth="1"/>
    <col min="516" max="516" width="8.85546875" style="583" bestFit="1" customWidth="1"/>
    <col min="517" max="768" width="9.140625" style="583"/>
    <col min="769" max="769" width="8.42578125" style="583" bestFit="1" customWidth="1"/>
    <col min="770" max="770" width="64.42578125" style="583" customWidth="1"/>
    <col min="771" max="771" width="9.42578125" style="583" customWidth="1"/>
    <col min="772" max="772" width="8.85546875" style="583" bestFit="1" customWidth="1"/>
    <col min="773" max="1024" width="9.140625" style="583"/>
    <col min="1025" max="1025" width="8.42578125" style="583" bestFit="1" customWidth="1"/>
    <col min="1026" max="1026" width="64.42578125" style="583" customWidth="1"/>
    <col min="1027" max="1027" width="9.42578125" style="583" customWidth="1"/>
    <col min="1028" max="1028" width="8.85546875" style="583" bestFit="1" customWidth="1"/>
    <col min="1029" max="1280" width="9.140625" style="583"/>
    <col min="1281" max="1281" width="8.42578125" style="583" bestFit="1" customWidth="1"/>
    <col min="1282" max="1282" width="64.42578125" style="583" customWidth="1"/>
    <col min="1283" max="1283" width="9.42578125" style="583" customWidth="1"/>
    <col min="1284" max="1284" width="8.85546875" style="583" bestFit="1" customWidth="1"/>
    <col min="1285" max="1536" width="9.140625" style="583"/>
    <col min="1537" max="1537" width="8.42578125" style="583" bestFit="1" customWidth="1"/>
    <col min="1538" max="1538" width="64.42578125" style="583" customWidth="1"/>
    <col min="1539" max="1539" width="9.42578125" style="583" customWidth="1"/>
    <col min="1540" max="1540" width="8.85546875" style="583" bestFit="1" customWidth="1"/>
    <col min="1541" max="1792" width="9.140625" style="583"/>
    <col min="1793" max="1793" width="8.42578125" style="583" bestFit="1" customWidth="1"/>
    <col min="1794" max="1794" width="64.42578125" style="583" customWidth="1"/>
    <col min="1795" max="1795" width="9.42578125" style="583" customWidth="1"/>
    <col min="1796" max="1796" width="8.85546875" style="583" bestFit="1" customWidth="1"/>
    <col min="1797" max="2048" width="9.140625" style="583"/>
    <col min="2049" max="2049" width="8.42578125" style="583" bestFit="1" customWidth="1"/>
    <col min="2050" max="2050" width="64.42578125" style="583" customWidth="1"/>
    <col min="2051" max="2051" width="9.42578125" style="583" customWidth="1"/>
    <col min="2052" max="2052" width="8.85546875" style="583" bestFit="1" customWidth="1"/>
    <col min="2053" max="2304" width="9.140625" style="583"/>
    <col min="2305" max="2305" width="8.42578125" style="583" bestFit="1" customWidth="1"/>
    <col min="2306" max="2306" width="64.42578125" style="583" customWidth="1"/>
    <col min="2307" max="2307" width="9.42578125" style="583" customWidth="1"/>
    <col min="2308" max="2308" width="8.85546875" style="583" bestFit="1" customWidth="1"/>
    <col min="2309" max="2560" width="9.140625" style="583"/>
    <col min="2561" max="2561" width="8.42578125" style="583" bestFit="1" customWidth="1"/>
    <col min="2562" max="2562" width="64.42578125" style="583" customWidth="1"/>
    <col min="2563" max="2563" width="9.42578125" style="583" customWidth="1"/>
    <col min="2564" max="2564" width="8.85546875" style="583" bestFit="1" customWidth="1"/>
    <col min="2565" max="2816" width="9.140625" style="583"/>
    <col min="2817" max="2817" width="8.42578125" style="583" bestFit="1" customWidth="1"/>
    <col min="2818" max="2818" width="64.42578125" style="583" customWidth="1"/>
    <col min="2819" max="2819" width="9.42578125" style="583" customWidth="1"/>
    <col min="2820" max="2820" width="8.85546875" style="583" bestFit="1" customWidth="1"/>
    <col min="2821" max="3072" width="9.140625" style="583"/>
    <col min="3073" max="3073" width="8.42578125" style="583" bestFit="1" customWidth="1"/>
    <col min="3074" max="3074" width="64.42578125" style="583" customWidth="1"/>
    <col min="3075" max="3075" width="9.42578125" style="583" customWidth="1"/>
    <col min="3076" max="3076" width="8.85546875" style="583" bestFit="1" customWidth="1"/>
    <col min="3077" max="3328" width="9.140625" style="583"/>
    <col min="3329" max="3329" width="8.42578125" style="583" bestFit="1" customWidth="1"/>
    <col min="3330" max="3330" width="64.42578125" style="583" customWidth="1"/>
    <col min="3331" max="3331" width="9.42578125" style="583" customWidth="1"/>
    <col min="3332" max="3332" width="8.85546875" style="583" bestFit="1" customWidth="1"/>
    <col min="3333" max="3584" width="9.140625" style="583"/>
    <col min="3585" max="3585" width="8.42578125" style="583" bestFit="1" customWidth="1"/>
    <col min="3586" max="3586" width="64.42578125" style="583" customWidth="1"/>
    <col min="3587" max="3587" width="9.42578125" style="583" customWidth="1"/>
    <col min="3588" max="3588" width="8.85546875" style="583" bestFit="1" customWidth="1"/>
    <col min="3589" max="3840" width="9.140625" style="583"/>
    <col min="3841" max="3841" width="8.42578125" style="583" bestFit="1" customWidth="1"/>
    <col min="3842" max="3842" width="64.42578125" style="583" customWidth="1"/>
    <col min="3843" max="3843" width="9.42578125" style="583" customWidth="1"/>
    <col min="3844" max="3844" width="8.85546875" style="583" bestFit="1" customWidth="1"/>
    <col min="3845" max="4096" width="9.140625" style="583"/>
    <col min="4097" max="4097" width="8.42578125" style="583" bestFit="1" customWidth="1"/>
    <col min="4098" max="4098" width="64.42578125" style="583" customWidth="1"/>
    <col min="4099" max="4099" width="9.42578125" style="583" customWidth="1"/>
    <col min="4100" max="4100" width="8.85546875" style="583" bestFit="1" customWidth="1"/>
    <col min="4101" max="4352" width="9.140625" style="583"/>
    <col min="4353" max="4353" width="8.42578125" style="583" bestFit="1" customWidth="1"/>
    <col min="4354" max="4354" width="64.42578125" style="583" customWidth="1"/>
    <col min="4355" max="4355" width="9.42578125" style="583" customWidth="1"/>
    <col min="4356" max="4356" width="8.85546875" style="583" bestFit="1" customWidth="1"/>
    <col min="4357" max="4608" width="9.140625" style="583"/>
    <col min="4609" max="4609" width="8.42578125" style="583" bestFit="1" customWidth="1"/>
    <col min="4610" max="4610" width="64.42578125" style="583" customWidth="1"/>
    <col min="4611" max="4611" width="9.42578125" style="583" customWidth="1"/>
    <col min="4612" max="4612" width="8.85546875" style="583" bestFit="1" customWidth="1"/>
    <col min="4613" max="4864" width="9.140625" style="583"/>
    <col min="4865" max="4865" width="8.42578125" style="583" bestFit="1" customWidth="1"/>
    <col min="4866" max="4866" width="64.42578125" style="583" customWidth="1"/>
    <col min="4867" max="4867" width="9.42578125" style="583" customWidth="1"/>
    <col min="4868" max="4868" width="8.85546875" style="583" bestFit="1" customWidth="1"/>
    <col min="4869" max="5120" width="9.140625" style="583"/>
    <col min="5121" max="5121" width="8.42578125" style="583" bestFit="1" customWidth="1"/>
    <col min="5122" max="5122" width="64.42578125" style="583" customWidth="1"/>
    <col min="5123" max="5123" width="9.42578125" style="583" customWidth="1"/>
    <col min="5124" max="5124" width="8.85546875" style="583" bestFit="1" customWidth="1"/>
    <col min="5125" max="5376" width="9.140625" style="583"/>
    <col min="5377" max="5377" width="8.42578125" style="583" bestFit="1" customWidth="1"/>
    <col min="5378" max="5378" width="64.42578125" style="583" customWidth="1"/>
    <col min="5379" max="5379" width="9.42578125" style="583" customWidth="1"/>
    <col min="5380" max="5380" width="8.85546875" style="583" bestFit="1" customWidth="1"/>
    <col min="5381" max="5632" width="9.140625" style="583"/>
    <col min="5633" max="5633" width="8.42578125" style="583" bestFit="1" customWidth="1"/>
    <col min="5634" max="5634" width="64.42578125" style="583" customWidth="1"/>
    <col min="5635" max="5635" width="9.42578125" style="583" customWidth="1"/>
    <col min="5636" max="5636" width="8.85546875" style="583" bestFit="1" customWidth="1"/>
    <col min="5637" max="5888" width="9.140625" style="583"/>
    <col min="5889" max="5889" width="8.42578125" style="583" bestFit="1" customWidth="1"/>
    <col min="5890" max="5890" width="64.42578125" style="583" customWidth="1"/>
    <col min="5891" max="5891" width="9.42578125" style="583" customWidth="1"/>
    <col min="5892" max="5892" width="8.85546875" style="583" bestFit="1" customWidth="1"/>
    <col min="5893" max="6144" width="9.140625" style="583"/>
    <col min="6145" max="6145" width="8.42578125" style="583" bestFit="1" customWidth="1"/>
    <col min="6146" max="6146" width="64.42578125" style="583" customWidth="1"/>
    <col min="6147" max="6147" width="9.42578125" style="583" customWidth="1"/>
    <col min="6148" max="6148" width="8.85546875" style="583" bestFit="1" customWidth="1"/>
    <col min="6149" max="6400" width="9.140625" style="583"/>
    <col min="6401" max="6401" width="8.42578125" style="583" bestFit="1" customWidth="1"/>
    <col min="6402" max="6402" width="64.42578125" style="583" customWidth="1"/>
    <col min="6403" max="6403" width="9.42578125" style="583" customWidth="1"/>
    <col min="6404" max="6404" width="8.85546875" style="583" bestFit="1" customWidth="1"/>
    <col min="6405" max="6656" width="9.140625" style="583"/>
    <col min="6657" max="6657" width="8.42578125" style="583" bestFit="1" customWidth="1"/>
    <col min="6658" max="6658" width="64.42578125" style="583" customWidth="1"/>
    <col min="6659" max="6659" width="9.42578125" style="583" customWidth="1"/>
    <col min="6660" max="6660" width="8.85546875" style="583" bestFit="1" customWidth="1"/>
    <col min="6661" max="6912" width="9.140625" style="583"/>
    <col min="6913" max="6913" width="8.42578125" style="583" bestFit="1" customWidth="1"/>
    <col min="6914" max="6914" width="64.42578125" style="583" customWidth="1"/>
    <col min="6915" max="6915" width="9.42578125" style="583" customWidth="1"/>
    <col min="6916" max="6916" width="8.85546875" style="583" bestFit="1" customWidth="1"/>
    <col min="6917" max="7168" width="9.140625" style="583"/>
    <col min="7169" max="7169" width="8.42578125" style="583" bestFit="1" customWidth="1"/>
    <col min="7170" max="7170" width="64.42578125" style="583" customWidth="1"/>
    <col min="7171" max="7171" width="9.42578125" style="583" customWidth="1"/>
    <col min="7172" max="7172" width="8.85546875" style="583" bestFit="1" customWidth="1"/>
    <col min="7173" max="7424" width="9.140625" style="583"/>
    <col min="7425" max="7425" width="8.42578125" style="583" bestFit="1" customWidth="1"/>
    <col min="7426" max="7426" width="64.42578125" style="583" customWidth="1"/>
    <col min="7427" max="7427" width="9.42578125" style="583" customWidth="1"/>
    <col min="7428" max="7428" width="8.85546875" style="583" bestFit="1" customWidth="1"/>
    <col min="7429" max="7680" width="9.140625" style="583"/>
    <col min="7681" max="7681" width="8.42578125" style="583" bestFit="1" customWidth="1"/>
    <col min="7682" max="7682" width="64.42578125" style="583" customWidth="1"/>
    <col min="7683" max="7683" width="9.42578125" style="583" customWidth="1"/>
    <col min="7684" max="7684" width="8.85546875" style="583" bestFit="1" customWidth="1"/>
    <col min="7685" max="7936" width="9.140625" style="583"/>
    <col min="7937" max="7937" width="8.42578125" style="583" bestFit="1" customWidth="1"/>
    <col min="7938" max="7938" width="64.42578125" style="583" customWidth="1"/>
    <col min="7939" max="7939" width="9.42578125" style="583" customWidth="1"/>
    <col min="7940" max="7940" width="8.85546875" style="583" bestFit="1" customWidth="1"/>
    <col min="7941" max="8192" width="9.140625" style="583"/>
    <col min="8193" max="8193" width="8.42578125" style="583" bestFit="1" customWidth="1"/>
    <col min="8194" max="8194" width="64.42578125" style="583" customWidth="1"/>
    <col min="8195" max="8195" width="9.42578125" style="583" customWidth="1"/>
    <col min="8196" max="8196" width="8.85546875" style="583" bestFit="1" customWidth="1"/>
    <col min="8197" max="8448" width="9.140625" style="583"/>
    <col min="8449" max="8449" width="8.42578125" style="583" bestFit="1" customWidth="1"/>
    <col min="8450" max="8450" width="64.42578125" style="583" customWidth="1"/>
    <col min="8451" max="8451" width="9.42578125" style="583" customWidth="1"/>
    <col min="8452" max="8452" width="8.85546875" style="583" bestFit="1" customWidth="1"/>
    <col min="8453" max="8704" width="9.140625" style="583"/>
    <col min="8705" max="8705" width="8.42578125" style="583" bestFit="1" customWidth="1"/>
    <col min="8706" max="8706" width="64.42578125" style="583" customWidth="1"/>
    <col min="8707" max="8707" width="9.42578125" style="583" customWidth="1"/>
    <col min="8708" max="8708" width="8.85546875" style="583" bestFit="1" customWidth="1"/>
    <col min="8709" max="8960" width="9.140625" style="583"/>
    <col min="8961" max="8961" width="8.42578125" style="583" bestFit="1" customWidth="1"/>
    <col min="8962" max="8962" width="64.42578125" style="583" customWidth="1"/>
    <col min="8963" max="8963" width="9.42578125" style="583" customWidth="1"/>
    <col min="8964" max="8964" width="8.85546875" style="583" bestFit="1" customWidth="1"/>
    <col min="8965" max="9216" width="9.140625" style="583"/>
    <col min="9217" max="9217" width="8.42578125" style="583" bestFit="1" customWidth="1"/>
    <col min="9218" max="9218" width="64.42578125" style="583" customWidth="1"/>
    <col min="9219" max="9219" width="9.42578125" style="583" customWidth="1"/>
    <col min="9220" max="9220" width="8.85546875" style="583" bestFit="1" customWidth="1"/>
    <col min="9221" max="9472" width="9.140625" style="583"/>
    <col min="9473" max="9473" width="8.42578125" style="583" bestFit="1" customWidth="1"/>
    <col min="9474" max="9474" width="64.42578125" style="583" customWidth="1"/>
    <col min="9475" max="9475" width="9.42578125" style="583" customWidth="1"/>
    <col min="9476" max="9476" width="8.85546875" style="583" bestFit="1" customWidth="1"/>
    <col min="9477" max="9728" width="9.140625" style="583"/>
    <col min="9729" max="9729" width="8.42578125" style="583" bestFit="1" customWidth="1"/>
    <col min="9730" max="9730" width="64.42578125" style="583" customWidth="1"/>
    <col min="9731" max="9731" width="9.42578125" style="583" customWidth="1"/>
    <col min="9732" max="9732" width="8.85546875" style="583" bestFit="1" customWidth="1"/>
    <col min="9733" max="9984" width="9.140625" style="583"/>
    <col min="9985" max="9985" width="8.42578125" style="583" bestFit="1" customWidth="1"/>
    <col min="9986" max="9986" width="64.42578125" style="583" customWidth="1"/>
    <col min="9987" max="9987" width="9.42578125" style="583" customWidth="1"/>
    <col min="9988" max="9988" width="8.85546875" style="583" bestFit="1" customWidth="1"/>
    <col min="9989" max="10240" width="9.140625" style="583"/>
    <col min="10241" max="10241" width="8.42578125" style="583" bestFit="1" customWidth="1"/>
    <col min="10242" max="10242" width="64.42578125" style="583" customWidth="1"/>
    <col min="10243" max="10243" width="9.42578125" style="583" customWidth="1"/>
    <col min="10244" max="10244" width="8.85546875" style="583" bestFit="1" customWidth="1"/>
    <col min="10245" max="10496" width="9.140625" style="583"/>
    <col min="10497" max="10497" width="8.42578125" style="583" bestFit="1" customWidth="1"/>
    <col min="10498" max="10498" width="64.42578125" style="583" customWidth="1"/>
    <col min="10499" max="10499" width="9.42578125" style="583" customWidth="1"/>
    <col min="10500" max="10500" width="8.85546875" style="583" bestFit="1" customWidth="1"/>
    <col min="10501" max="10752" width="9.140625" style="583"/>
    <col min="10753" max="10753" width="8.42578125" style="583" bestFit="1" customWidth="1"/>
    <col min="10754" max="10754" width="64.42578125" style="583" customWidth="1"/>
    <col min="10755" max="10755" width="9.42578125" style="583" customWidth="1"/>
    <col min="10756" max="10756" width="8.85546875" style="583" bestFit="1" customWidth="1"/>
    <col min="10757" max="11008" width="9.140625" style="583"/>
    <col min="11009" max="11009" width="8.42578125" style="583" bestFit="1" customWidth="1"/>
    <col min="11010" max="11010" width="64.42578125" style="583" customWidth="1"/>
    <col min="11011" max="11011" width="9.42578125" style="583" customWidth="1"/>
    <col min="11012" max="11012" width="8.85546875" style="583" bestFit="1" customWidth="1"/>
    <col min="11013" max="11264" width="9.140625" style="583"/>
    <col min="11265" max="11265" width="8.42578125" style="583" bestFit="1" customWidth="1"/>
    <col min="11266" max="11266" width="64.42578125" style="583" customWidth="1"/>
    <col min="11267" max="11267" width="9.42578125" style="583" customWidth="1"/>
    <col min="11268" max="11268" width="8.85546875" style="583" bestFit="1" customWidth="1"/>
    <col min="11269" max="11520" width="9.140625" style="583"/>
    <col min="11521" max="11521" width="8.42578125" style="583" bestFit="1" customWidth="1"/>
    <col min="11522" max="11522" width="64.42578125" style="583" customWidth="1"/>
    <col min="11523" max="11523" width="9.42578125" style="583" customWidth="1"/>
    <col min="11524" max="11524" width="8.85546875" style="583" bestFit="1" customWidth="1"/>
    <col min="11525" max="11776" width="9.140625" style="583"/>
    <col min="11777" max="11777" width="8.42578125" style="583" bestFit="1" customWidth="1"/>
    <col min="11778" max="11778" width="64.42578125" style="583" customWidth="1"/>
    <col min="11779" max="11779" width="9.42578125" style="583" customWidth="1"/>
    <col min="11780" max="11780" width="8.85546875" style="583" bestFit="1" customWidth="1"/>
    <col min="11781" max="12032" width="9.140625" style="583"/>
    <col min="12033" max="12033" width="8.42578125" style="583" bestFit="1" customWidth="1"/>
    <col min="12034" max="12034" width="64.42578125" style="583" customWidth="1"/>
    <col min="12035" max="12035" width="9.42578125" style="583" customWidth="1"/>
    <col min="12036" max="12036" width="8.85546875" style="583" bestFit="1" customWidth="1"/>
    <col min="12037" max="12288" width="9.140625" style="583"/>
    <col min="12289" max="12289" width="8.42578125" style="583" bestFit="1" customWidth="1"/>
    <col min="12290" max="12290" width="64.42578125" style="583" customWidth="1"/>
    <col min="12291" max="12291" width="9.42578125" style="583" customWidth="1"/>
    <col min="12292" max="12292" width="8.85546875" style="583" bestFit="1" customWidth="1"/>
    <col min="12293" max="12544" width="9.140625" style="583"/>
    <col min="12545" max="12545" width="8.42578125" style="583" bestFit="1" customWidth="1"/>
    <col min="12546" max="12546" width="64.42578125" style="583" customWidth="1"/>
    <col min="12547" max="12547" width="9.42578125" style="583" customWidth="1"/>
    <col min="12548" max="12548" width="8.85546875" style="583" bestFit="1" customWidth="1"/>
    <col min="12549" max="12800" width="9.140625" style="583"/>
    <col min="12801" max="12801" width="8.42578125" style="583" bestFit="1" customWidth="1"/>
    <col min="12802" max="12802" width="64.42578125" style="583" customWidth="1"/>
    <col min="12803" max="12803" width="9.42578125" style="583" customWidth="1"/>
    <col min="12804" max="12804" width="8.85546875" style="583" bestFit="1" customWidth="1"/>
    <col min="12805" max="13056" width="9.140625" style="583"/>
    <col min="13057" max="13057" width="8.42578125" style="583" bestFit="1" customWidth="1"/>
    <col min="13058" max="13058" width="64.42578125" style="583" customWidth="1"/>
    <col min="13059" max="13059" width="9.42578125" style="583" customWidth="1"/>
    <col min="13060" max="13060" width="8.85546875" style="583" bestFit="1" customWidth="1"/>
    <col min="13061" max="13312" width="9.140625" style="583"/>
    <col min="13313" max="13313" width="8.42578125" style="583" bestFit="1" customWidth="1"/>
    <col min="13314" max="13314" width="64.42578125" style="583" customWidth="1"/>
    <col min="13315" max="13315" width="9.42578125" style="583" customWidth="1"/>
    <col min="13316" max="13316" width="8.85546875" style="583" bestFit="1" customWidth="1"/>
    <col min="13317" max="13568" width="9.140625" style="583"/>
    <col min="13569" max="13569" width="8.42578125" style="583" bestFit="1" customWidth="1"/>
    <col min="13570" max="13570" width="64.42578125" style="583" customWidth="1"/>
    <col min="13571" max="13571" width="9.42578125" style="583" customWidth="1"/>
    <col min="13572" max="13572" width="8.85546875" style="583" bestFit="1" customWidth="1"/>
    <col min="13573" max="13824" width="9.140625" style="583"/>
    <col min="13825" max="13825" width="8.42578125" style="583" bestFit="1" customWidth="1"/>
    <col min="13826" max="13826" width="64.42578125" style="583" customWidth="1"/>
    <col min="13827" max="13827" width="9.42578125" style="583" customWidth="1"/>
    <col min="13828" max="13828" width="8.85546875" style="583" bestFit="1" customWidth="1"/>
    <col min="13829" max="14080" width="9.140625" style="583"/>
    <col min="14081" max="14081" width="8.42578125" style="583" bestFit="1" customWidth="1"/>
    <col min="14082" max="14082" width="64.42578125" style="583" customWidth="1"/>
    <col min="14083" max="14083" width="9.42578125" style="583" customWidth="1"/>
    <col min="14084" max="14084" width="8.85546875" style="583" bestFit="1" customWidth="1"/>
    <col min="14085" max="14336" width="9.140625" style="583"/>
    <col min="14337" max="14337" width="8.42578125" style="583" bestFit="1" customWidth="1"/>
    <col min="14338" max="14338" width="64.42578125" style="583" customWidth="1"/>
    <col min="14339" max="14339" width="9.42578125" style="583" customWidth="1"/>
    <col min="14340" max="14340" width="8.85546875" style="583" bestFit="1" customWidth="1"/>
    <col min="14341" max="14592" width="9.140625" style="583"/>
    <col min="14593" max="14593" width="8.42578125" style="583" bestFit="1" customWidth="1"/>
    <col min="14594" max="14594" width="64.42578125" style="583" customWidth="1"/>
    <col min="14595" max="14595" width="9.42578125" style="583" customWidth="1"/>
    <col min="14596" max="14596" width="8.85546875" style="583" bestFit="1" customWidth="1"/>
    <col min="14597" max="14848" width="9.140625" style="583"/>
    <col min="14849" max="14849" width="8.42578125" style="583" bestFit="1" customWidth="1"/>
    <col min="14850" max="14850" width="64.42578125" style="583" customWidth="1"/>
    <col min="14851" max="14851" width="9.42578125" style="583" customWidth="1"/>
    <col min="14852" max="14852" width="8.85546875" style="583" bestFit="1" customWidth="1"/>
    <col min="14853" max="15104" width="9.140625" style="583"/>
    <col min="15105" max="15105" width="8.42578125" style="583" bestFit="1" customWidth="1"/>
    <col min="15106" max="15106" width="64.42578125" style="583" customWidth="1"/>
    <col min="15107" max="15107" width="9.42578125" style="583" customWidth="1"/>
    <col min="15108" max="15108" width="8.85546875" style="583" bestFit="1" customWidth="1"/>
    <col min="15109" max="15360" width="9.140625" style="583"/>
    <col min="15361" max="15361" width="8.42578125" style="583" bestFit="1" customWidth="1"/>
    <col min="15362" max="15362" width="64.42578125" style="583" customWidth="1"/>
    <col min="15363" max="15363" width="9.42578125" style="583" customWidth="1"/>
    <col min="15364" max="15364" width="8.85546875" style="583" bestFit="1" customWidth="1"/>
    <col min="15365" max="15616" width="9.140625" style="583"/>
    <col min="15617" max="15617" width="8.42578125" style="583" bestFit="1" customWidth="1"/>
    <col min="15618" max="15618" width="64.42578125" style="583" customWidth="1"/>
    <col min="15619" max="15619" width="9.42578125" style="583" customWidth="1"/>
    <col min="15620" max="15620" width="8.85546875" style="583" bestFit="1" customWidth="1"/>
    <col min="15621" max="15872" width="9.140625" style="583"/>
    <col min="15873" max="15873" width="8.42578125" style="583" bestFit="1" customWidth="1"/>
    <col min="15874" max="15874" width="64.42578125" style="583" customWidth="1"/>
    <col min="15875" max="15875" width="9.42578125" style="583" customWidth="1"/>
    <col min="15876" max="15876" width="8.85546875" style="583" bestFit="1" customWidth="1"/>
    <col min="15877" max="16128" width="9.140625" style="583"/>
    <col min="16129" max="16129" width="8.42578125" style="583" bestFit="1" customWidth="1"/>
    <col min="16130" max="16130" width="64.42578125" style="583" customWidth="1"/>
    <col min="16131" max="16131" width="9.42578125" style="583" customWidth="1"/>
    <col min="16132" max="16132" width="8.85546875" style="583" bestFit="1" customWidth="1"/>
    <col min="16133" max="16384" width="9.140625" style="583"/>
  </cols>
  <sheetData>
    <row r="1" spans="1:5" ht="25.5" x14ac:dyDescent="0.2">
      <c r="A1" s="579" t="s">
        <v>15676</v>
      </c>
      <c r="B1" s="580" t="s">
        <v>15684</v>
      </c>
      <c r="C1" s="581" t="s">
        <v>13</v>
      </c>
      <c r="D1" s="582" t="s">
        <v>19892</v>
      </c>
    </row>
    <row r="2" spans="1:5" x14ac:dyDescent="0.2">
      <c r="A2" s="584">
        <v>10000</v>
      </c>
      <c r="B2" s="585" t="s">
        <v>8470</v>
      </c>
      <c r="C2" s="586"/>
      <c r="D2" s="587"/>
    </row>
    <row r="3" spans="1:5" x14ac:dyDescent="0.2">
      <c r="A3" s="588">
        <v>10100</v>
      </c>
      <c r="B3" s="142" t="s">
        <v>25426</v>
      </c>
      <c r="C3" s="589" t="s">
        <v>19923</v>
      </c>
      <c r="D3" s="590" t="s">
        <v>19923</v>
      </c>
    </row>
    <row r="4" spans="1:5" ht="22.5" x14ac:dyDescent="0.2">
      <c r="A4" s="588">
        <v>10101</v>
      </c>
      <c r="B4" s="142" t="s">
        <v>30437</v>
      </c>
      <c r="C4" s="589" t="s">
        <v>30413</v>
      </c>
      <c r="D4" s="590">
        <v>1.19</v>
      </c>
      <c r="E4" s="592"/>
    </row>
    <row r="5" spans="1:5" ht="22.5" outlineLevel="1" x14ac:dyDescent="0.2">
      <c r="A5" s="588">
        <v>10102</v>
      </c>
      <c r="B5" s="142" t="s">
        <v>30438</v>
      </c>
      <c r="C5" s="589" t="s">
        <v>30439</v>
      </c>
      <c r="D5" s="590">
        <v>38.869999999999997</v>
      </c>
      <c r="E5" s="592"/>
    </row>
    <row r="6" spans="1:5" outlineLevel="1" x14ac:dyDescent="0.2">
      <c r="A6" s="588">
        <v>10103</v>
      </c>
      <c r="B6" s="142" t="s">
        <v>30440</v>
      </c>
      <c r="C6" s="589" t="s">
        <v>30439</v>
      </c>
      <c r="D6" s="590">
        <v>108.06</v>
      </c>
      <c r="E6" s="592"/>
    </row>
    <row r="7" spans="1:5" ht="22.5" x14ac:dyDescent="0.2">
      <c r="A7" s="588">
        <v>10104</v>
      </c>
      <c r="B7" s="142" t="s">
        <v>30441</v>
      </c>
      <c r="C7" s="589" t="s">
        <v>30439</v>
      </c>
      <c r="D7" s="590">
        <v>128.74</v>
      </c>
      <c r="E7" s="592"/>
    </row>
    <row r="8" spans="1:5" ht="22.5" outlineLevel="1" x14ac:dyDescent="0.2">
      <c r="A8" s="588">
        <v>10105</v>
      </c>
      <c r="B8" s="142" t="s">
        <v>30442</v>
      </c>
      <c r="C8" s="589" t="s">
        <v>30443</v>
      </c>
      <c r="D8" s="590">
        <v>7.72</v>
      </c>
      <c r="E8" s="592"/>
    </row>
    <row r="9" spans="1:5" outlineLevel="1" x14ac:dyDescent="0.2">
      <c r="A9" s="588">
        <v>10106</v>
      </c>
      <c r="B9" s="142" t="s">
        <v>30444</v>
      </c>
      <c r="C9" s="589" t="s">
        <v>30443</v>
      </c>
      <c r="D9" s="590">
        <v>24.31</v>
      </c>
      <c r="E9" s="592"/>
    </row>
    <row r="10" spans="1:5" ht="22.5" x14ac:dyDescent="0.2">
      <c r="A10" s="588">
        <v>10107</v>
      </c>
      <c r="B10" s="142" t="s">
        <v>30445</v>
      </c>
      <c r="C10" s="589" t="s">
        <v>30443</v>
      </c>
      <c r="D10" s="590">
        <v>83.36</v>
      </c>
      <c r="E10" s="592"/>
    </row>
    <row r="11" spans="1:5" ht="22.5" outlineLevel="1" x14ac:dyDescent="0.2">
      <c r="A11" s="588">
        <v>10108</v>
      </c>
      <c r="B11" s="142" t="s">
        <v>30446</v>
      </c>
      <c r="C11" s="589" t="s">
        <v>30413</v>
      </c>
      <c r="D11" s="590">
        <v>3.97</v>
      </c>
      <c r="E11" s="592"/>
    </row>
    <row r="12" spans="1:5" ht="22.5" outlineLevel="1" x14ac:dyDescent="0.2">
      <c r="A12" s="588">
        <v>10109</v>
      </c>
      <c r="B12" s="142" t="s">
        <v>30447</v>
      </c>
      <c r="C12" s="589" t="s">
        <v>30439</v>
      </c>
      <c r="D12" s="590">
        <v>47.6</v>
      </c>
      <c r="E12" s="592"/>
    </row>
    <row r="13" spans="1:5" x14ac:dyDescent="0.2">
      <c r="A13" s="588">
        <v>10110</v>
      </c>
      <c r="B13" s="142" t="s">
        <v>30448</v>
      </c>
      <c r="C13" s="589" t="s">
        <v>30449</v>
      </c>
      <c r="D13" s="590">
        <v>1.31</v>
      </c>
      <c r="E13" s="592"/>
    </row>
    <row r="14" spans="1:5" ht="22.5" outlineLevel="1" x14ac:dyDescent="0.2">
      <c r="A14" s="588">
        <v>10120</v>
      </c>
      <c r="B14" s="142" t="s">
        <v>20109</v>
      </c>
      <c r="C14" s="589" t="s">
        <v>30439</v>
      </c>
      <c r="D14" s="590">
        <v>141.77000000000001</v>
      </c>
      <c r="E14" s="592"/>
    </row>
    <row r="15" spans="1:5" ht="22.5" outlineLevel="1" x14ac:dyDescent="0.2">
      <c r="A15" s="588">
        <v>10121</v>
      </c>
      <c r="B15" s="142" t="s">
        <v>20110</v>
      </c>
      <c r="C15" s="589" t="s">
        <v>30439</v>
      </c>
      <c r="D15" s="590">
        <v>351.17</v>
      </c>
      <c r="E15" s="592"/>
    </row>
    <row r="16" spans="1:5" ht="22.5" x14ac:dyDescent="0.2">
      <c r="A16" s="588">
        <v>10122</v>
      </c>
      <c r="B16" s="142" t="s">
        <v>20111</v>
      </c>
      <c r="C16" s="589" t="s">
        <v>30439</v>
      </c>
      <c r="D16" s="590">
        <v>438.96</v>
      </c>
      <c r="E16" s="592"/>
    </row>
    <row r="17" spans="1:5" ht="22.5" outlineLevel="1" x14ac:dyDescent="0.2">
      <c r="A17" s="588">
        <v>10123</v>
      </c>
      <c r="B17" s="142" t="s">
        <v>30450</v>
      </c>
      <c r="C17" s="589" t="s">
        <v>30439</v>
      </c>
      <c r="D17" s="590">
        <v>526.75</v>
      </c>
      <c r="E17" s="592"/>
    </row>
    <row r="18" spans="1:5" outlineLevel="1" x14ac:dyDescent="0.2">
      <c r="A18" s="588">
        <v>10124</v>
      </c>
      <c r="B18" s="142" t="s">
        <v>20113</v>
      </c>
      <c r="C18" s="589" t="s">
        <v>30439</v>
      </c>
      <c r="D18" s="590">
        <v>614.54999999999995</v>
      </c>
      <c r="E18" s="592"/>
    </row>
    <row r="19" spans="1:5" x14ac:dyDescent="0.2">
      <c r="A19" s="588">
        <v>10200</v>
      </c>
      <c r="B19" s="142" t="s">
        <v>30451</v>
      </c>
      <c r="C19" s="589" t="s">
        <v>19923</v>
      </c>
      <c r="D19" s="590" t="s">
        <v>19923</v>
      </c>
    </row>
    <row r="20" spans="1:5" outlineLevel="1" x14ac:dyDescent="0.2">
      <c r="A20" s="588">
        <v>10201</v>
      </c>
      <c r="B20" s="142" t="s">
        <v>30452</v>
      </c>
      <c r="C20" s="589" t="s">
        <v>30443</v>
      </c>
      <c r="D20" s="590">
        <v>31.73</v>
      </c>
      <c r="E20" s="592"/>
    </row>
    <row r="21" spans="1:5" outlineLevel="1" x14ac:dyDescent="0.2">
      <c r="A21" s="588">
        <v>10202</v>
      </c>
      <c r="B21" s="142" t="s">
        <v>30453</v>
      </c>
      <c r="C21" s="589" t="s">
        <v>30443</v>
      </c>
      <c r="D21" s="590">
        <v>39.659999999999997</v>
      </c>
      <c r="E21" s="592"/>
    </row>
    <row r="22" spans="1:5" x14ac:dyDescent="0.2">
      <c r="A22" s="588">
        <v>10205</v>
      </c>
      <c r="B22" s="142" t="s">
        <v>30454</v>
      </c>
      <c r="C22" s="589" t="s">
        <v>30443</v>
      </c>
      <c r="D22" s="590">
        <v>23.8</v>
      </c>
      <c r="E22" s="592"/>
    </row>
    <row r="23" spans="1:5" ht="22.5" outlineLevel="1" x14ac:dyDescent="0.2">
      <c r="A23" s="588">
        <v>10210</v>
      </c>
      <c r="B23" s="142" t="s">
        <v>30455</v>
      </c>
      <c r="C23" s="589" t="s">
        <v>30443</v>
      </c>
      <c r="D23" s="590">
        <v>9.49</v>
      </c>
      <c r="E23" s="592"/>
    </row>
    <row r="24" spans="1:5" outlineLevel="1" x14ac:dyDescent="0.2">
      <c r="A24" s="588">
        <v>10211</v>
      </c>
      <c r="B24" s="142" t="s">
        <v>30456</v>
      </c>
      <c r="C24" s="589" t="s">
        <v>30443</v>
      </c>
      <c r="D24" s="590">
        <v>25.59</v>
      </c>
      <c r="E24" s="592"/>
    </row>
    <row r="25" spans="1:5" x14ac:dyDescent="0.2">
      <c r="A25" s="588">
        <v>10300</v>
      </c>
      <c r="B25" s="142" t="s">
        <v>30457</v>
      </c>
      <c r="C25" s="589" t="s">
        <v>19923</v>
      </c>
      <c r="D25" s="590" t="s">
        <v>19923</v>
      </c>
    </row>
    <row r="26" spans="1:5" outlineLevel="1" x14ac:dyDescent="0.2">
      <c r="A26" s="588">
        <v>10301</v>
      </c>
      <c r="B26" s="142" t="s">
        <v>30453</v>
      </c>
      <c r="C26" s="589" t="s">
        <v>30443</v>
      </c>
      <c r="D26" s="590">
        <v>10.47</v>
      </c>
      <c r="E26" s="592"/>
    </row>
    <row r="27" spans="1:5" x14ac:dyDescent="0.2">
      <c r="A27" s="588">
        <v>10302</v>
      </c>
      <c r="B27" s="142" t="s">
        <v>30458</v>
      </c>
      <c r="C27" s="589" t="s">
        <v>30443</v>
      </c>
      <c r="D27" s="590">
        <v>11.96</v>
      </c>
      <c r="E27" s="592"/>
    </row>
    <row r="28" spans="1:5" ht="22.5" outlineLevel="1" x14ac:dyDescent="0.2">
      <c r="A28" s="588">
        <v>10303</v>
      </c>
      <c r="B28" s="142" t="s">
        <v>30459</v>
      </c>
      <c r="C28" s="589" t="s">
        <v>30443</v>
      </c>
      <c r="D28" s="590">
        <v>15.83</v>
      </c>
      <c r="E28" s="592"/>
    </row>
    <row r="29" spans="1:5" ht="22.5" x14ac:dyDescent="0.2">
      <c r="A29" s="588">
        <v>10305</v>
      </c>
      <c r="B29" s="142" t="s">
        <v>30460</v>
      </c>
      <c r="C29" s="589" t="s">
        <v>30443</v>
      </c>
      <c r="D29" s="590">
        <v>18.82</v>
      </c>
      <c r="E29" s="592"/>
    </row>
    <row r="30" spans="1:5" outlineLevel="1" x14ac:dyDescent="0.2">
      <c r="A30" s="588">
        <v>10306</v>
      </c>
      <c r="B30" s="142" t="s">
        <v>30454</v>
      </c>
      <c r="C30" s="589" t="s">
        <v>30443</v>
      </c>
      <c r="D30" s="590">
        <v>4.3600000000000003</v>
      </c>
      <c r="E30" s="592"/>
    </row>
    <row r="31" spans="1:5" x14ac:dyDescent="0.2">
      <c r="A31" s="588">
        <v>10310</v>
      </c>
      <c r="B31" s="142" t="s">
        <v>30461</v>
      </c>
      <c r="C31" s="589" t="s">
        <v>30449</v>
      </c>
      <c r="D31" s="590">
        <v>1.68</v>
      </c>
      <c r="E31" s="592"/>
    </row>
    <row r="32" spans="1:5" outlineLevel="1" x14ac:dyDescent="0.2">
      <c r="A32" s="588">
        <v>10400</v>
      </c>
      <c r="B32" s="142" t="s">
        <v>30462</v>
      </c>
      <c r="C32" s="589" t="s">
        <v>19923</v>
      </c>
      <c r="D32" s="590" t="s">
        <v>19923</v>
      </c>
    </row>
    <row r="33" spans="1:5" outlineLevel="1" x14ac:dyDescent="0.2">
      <c r="A33" s="588">
        <v>10401</v>
      </c>
      <c r="B33" s="142" t="s">
        <v>30463</v>
      </c>
      <c r="C33" s="589" t="s">
        <v>30443</v>
      </c>
      <c r="D33" s="590">
        <v>47.6</v>
      </c>
      <c r="E33" s="592"/>
    </row>
    <row r="34" spans="1:5" x14ac:dyDescent="0.2">
      <c r="A34" s="588">
        <v>10402</v>
      </c>
      <c r="B34" s="142" t="s">
        <v>30464</v>
      </c>
      <c r="C34" s="589" t="s">
        <v>30443</v>
      </c>
      <c r="D34" s="590">
        <v>55.53</v>
      </c>
      <c r="E34" s="592"/>
    </row>
    <row r="35" spans="1:5" outlineLevel="1" x14ac:dyDescent="0.2">
      <c r="A35" s="588">
        <v>10405</v>
      </c>
      <c r="B35" s="142" t="s">
        <v>30465</v>
      </c>
      <c r="C35" s="589" t="s">
        <v>30413</v>
      </c>
      <c r="D35" s="590">
        <v>74.760000000000005</v>
      </c>
      <c r="E35" s="592"/>
    </row>
    <row r="36" spans="1:5" outlineLevel="1" x14ac:dyDescent="0.2">
      <c r="A36" s="588">
        <v>10406</v>
      </c>
      <c r="B36" s="142" t="s">
        <v>30466</v>
      </c>
      <c r="C36" s="589" t="s">
        <v>30413</v>
      </c>
      <c r="D36" s="590">
        <v>44.14</v>
      </c>
      <c r="E36" s="592"/>
    </row>
    <row r="37" spans="1:5" outlineLevel="1" x14ac:dyDescent="0.2">
      <c r="A37" s="588">
        <v>10410</v>
      </c>
      <c r="B37" s="142" t="s">
        <v>30467</v>
      </c>
      <c r="C37" s="589" t="s">
        <v>30413</v>
      </c>
      <c r="D37" s="590">
        <v>3.97</v>
      </c>
      <c r="E37" s="592"/>
    </row>
    <row r="38" spans="1:5" x14ac:dyDescent="0.2">
      <c r="A38" s="588">
        <v>10414</v>
      </c>
      <c r="B38" s="142" t="s">
        <v>30468</v>
      </c>
      <c r="C38" s="589" t="s">
        <v>30443</v>
      </c>
      <c r="D38" s="590">
        <v>89.36</v>
      </c>
      <c r="E38" s="592"/>
    </row>
    <row r="39" spans="1:5" outlineLevel="1" x14ac:dyDescent="0.2">
      <c r="A39" s="588">
        <v>10415</v>
      </c>
      <c r="B39" s="142" t="s">
        <v>30469</v>
      </c>
      <c r="C39" s="589" t="s">
        <v>30443</v>
      </c>
      <c r="D39" s="590">
        <v>123.72</v>
      </c>
      <c r="E39" s="592"/>
    </row>
    <row r="40" spans="1:5" outlineLevel="1" x14ac:dyDescent="0.2">
      <c r="A40" s="588">
        <v>10416</v>
      </c>
      <c r="B40" s="142" t="s">
        <v>30470</v>
      </c>
      <c r="C40" s="589" t="s">
        <v>30443</v>
      </c>
      <c r="D40" s="590">
        <v>316.70999999999998</v>
      </c>
      <c r="E40" s="592"/>
    </row>
    <row r="41" spans="1:5" outlineLevel="1" x14ac:dyDescent="0.2">
      <c r="A41" s="588">
        <v>10417</v>
      </c>
      <c r="B41" s="142" t="s">
        <v>30471</v>
      </c>
      <c r="C41" s="589" t="s">
        <v>30443</v>
      </c>
      <c r="D41" s="590">
        <v>291.02</v>
      </c>
      <c r="E41" s="592"/>
    </row>
    <row r="42" spans="1:5" ht="22.5" x14ac:dyDescent="0.2">
      <c r="A42" s="588">
        <v>10420</v>
      </c>
      <c r="B42" s="142" t="s">
        <v>30472</v>
      </c>
      <c r="C42" s="589" t="s">
        <v>30473</v>
      </c>
      <c r="D42" s="590">
        <v>16.61</v>
      </c>
      <c r="E42" s="592"/>
    </row>
    <row r="43" spans="1:5" ht="22.5" outlineLevel="1" x14ac:dyDescent="0.2">
      <c r="A43" s="588">
        <v>10421</v>
      </c>
      <c r="B43" s="142" t="s">
        <v>30474</v>
      </c>
      <c r="C43" s="589" t="s">
        <v>30473</v>
      </c>
      <c r="D43" s="590">
        <v>18.940000000000001</v>
      </c>
      <c r="E43" s="592"/>
    </row>
    <row r="44" spans="1:5" ht="22.5" outlineLevel="1" x14ac:dyDescent="0.2">
      <c r="A44" s="588">
        <v>10422</v>
      </c>
      <c r="B44" s="142" t="s">
        <v>30475</v>
      </c>
      <c r="C44" s="589" t="s">
        <v>30473</v>
      </c>
      <c r="D44" s="590">
        <v>21.6</v>
      </c>
      <c r="E44" s="592"/>
    </row>
    <row r="45" spans="1:5" ht="22.5" outlineLevel="1" x14ac:dyDescent="0.2">
      <c r="A45" s="588">
        <v>10423</v>
      </c>
      <c r="B45" s="142" t="s">
        <v>30476</v>
      </c>
      <c r="C45" s="589" t="s">
        <v>30473</v>
      </c>
      <c r="D45" s="590">
        <v>41.51</v>
      </c>
      <c r="E45" s="592"/>
    </row>
    <row r="46" spans="1:5" x14ac:dyDescent="0.2">
      <c r="A46" s="588">
        <v>10426</v>
      </c>
      <c r="B46" s="142" t="s">
        <v>30477</v>
      </c>
      <c r="C46" s="589" t="s">
        <v>30473</v>
      </c>
      <c r="D46" s="590">
        <v>39.72</v>
      </c>
      <c r="E46" s="592"/>
    </row>
    <row r="47" spans="1:5" outlineLevel="1" x14ac:dyDescent="0.2">
      <c r="A47" s="588">
        <v>10427</v>
      </c>
      <c r="B47" s="142" t="s">
        <v>30478</v>
      </c>
      <c r="C47" s="589" t="s">
        <v>30473</v>
      </c>
      <c r="D47" s="590">
        <v>73.47</v>
      </c>
      <c r="E47" s="592"/>
    </row>
    <row r="48" spans="1:5" outlineLevel="1" x14ac:dyDescent="0.2">
      <c r="A48" s="588">
        <v>10430</v>
      </c>
      <c r="B48" s="142" t="s">
        <v>30479</v>
      </c>
      <c r="C48" s="589" t="s">
        <v>30473</v>
      </c>
      <c r="D48" s="590">
        <v>38.049999999999997</v>
      </c>
      <c r="E48" s="592"/>
    </row>
    <row r="49" spans="1:5" outlineLevel="1" x14ac:dyDescent="0.2">
      <c r="A49" s="588">
        <v>10431</v>
      </c>
      <c r="B49" s="142" t="s">
        <v>30480</v>
      </c>
      <c r="C49" s="589" t="s">
        <v>30473</v>
      </c>
      <c r="D49" s="590">
        <v>53.61</v>
      </c>
      <c r="E49" s="592"/>
    </row>
    <row r="50" spans="1:5" x14ac:dyDescent="0.2">
      <c r="A50" s="588">
        <v>10432</v>
      </c>
      <c r="B50" s="142" t="s">
        <v>30481</v>
      </c>
      <c r="C50" s="589" t="s">
        <v>30473</v>
      </c>
      <c r="D50" s="590">
        <v>76.069999999999993</v>
      </c>
      <c r="E50" s="592"/>
    </row>
    <row r="51" spans="1:5" outlineLevel="1" x14ac:dyDescent="0.2">
      <c r="A51" s="588">
        <v>10433</v>
      </c>
      <c r="B51" s="142" t="s">
        <v>30482</v>
      </c>
      <c r="C51" s="589" t="s">
        <v>30473</v>
      </c>
      <c r="D51" s="590">
        <v>95.19</v>
      </c>
      <c r="E51" s="592"/>
    </row>
    <row r="52" spans="1:5" x14ac:dyDescent="0.2">
      <c r="A52" s="588">
        <v>10435</v>
      </c>
      <c r="B52" s="142" t="s">
        <v>30483</v>
      </c>
      <c r="C52" s="589" t="s">
        <v>30473</v>
      </c>
      <c r="D52" s="590">
        <v>205.9</v>
      </c>
      <c r="E52" s="592"/>
    </row>
    <row r="53" spans="1:5" outlineLevel="1" x14ac:dyDescent="0.2">
      <c r="A53" s="588">
        <v>10437</v>
      </c>
      <c r="B53" s="142" t="s">
        <v>30484</v>
      </c>
      <c r="C53" s="589" t="s">
        <v>30473</v>
      </c>
      <c r="D53" s="590">
        <v>288.11</v>
      </c>
      <c r="E53" s="592"/>
    </row>
    <row r="54" spans="1:5" x14ac:dyDescent="0.2">
      <c r="A54" s="588">
        <v>10439</v>
      </c>
      <c r="B54" s="142" t="s">
        <v>30485</v>
      </c>
      <c r="C54" s="589" t="s">
        <v>30473</v>
      </c>
      <c r="D54" s="590">
        <v>456.44</v>
      </c>
      <c r="E54" s="592"/>
    </row>
    <row r="55" spans="1:5" outlineLevel="1" x14ac:dyDescent="0.2">
      <c r="A55" s="588">
        <v>10448</v>
      </c>
      <c r="B55" s="142" t="s">
        <v>30486</v>
      </c>
      <c r="C55" s="589" t="s">
        <v>30443</v>
      </c>
      <c r="D55" s="590">
        <v>42.84</v>
      </c>
      <c r="E55" s="592"/>
    </row>
    <row r="56" spans="1:5" x14ac:dyDescent="0.2">
      <c r="A56" s="588">
        <v>10449</v>
      </c>
      <c r="B56" s="142" t="s">
        <v>30487</v>
      </c>
      <c r="C56" s="589" t="s">
        <v>30443</v>
      </c>
      <c r="D56" s="590">
        <v>339.86</v>
      </c>
      <c r="E56" s="592"/>
    </row>
    <row r="57" spans="1:5" outlineLevel="1" x14ac:dyDescent="0.2">
      <c r="A57" s="588">
        <v>10450</v>
      </c>
      <c r="B57" s="142" t="s">
        <v>30488</v>
      </c>
      <c r="C57" s="589" t="s">
        <v>30413</v>
      </c>
      <c r="D57" s="590">
        <v>181.5</v>
      </c>
      <c r="E57" s="592"/>
    </row>
    <row r="58" spans="1:5" outlineLevel="1" x14ac:dyDescent="0.2">
      <c r="A58" s="588">
        <v>10451</v>
      </c>
      <c r="B58" s="142" t="s">
        <v>30489</v>
      </c>
      <c r="C58" s="589" t="s">
        <v>30413</v>
      </c>
      <c r="D58" s="590">
        <v>254.02</v>
      </c>
      <c r="E58" s="592"/>
    </row>
    <row r="59" spans="1:5" x14ac:dyDescent="0.2">
      <c r="A59" s="588">
        <v>10452</v>
      </c>
      <c r="B59" s="142" t="s">
        <v>30490</v>
      </c>
      <c r="C59" s="589" t="s">
        <v>30413</v>
      </c>
      <c r="D59" s="590">
        <v>166.22</v>
      </c>
      <c r="E59" s="592"/>
    </row>
    <row r="60" spans="1:5" outlineLevel="1" x14ac:dyDescent="0.2">
      <c r="A60" s="588">
        <v>10470</v>
      </c>
      <c r="B60" s="142" t="s">
        <v>30491</v>
      </c>
      <c r="C60" s="589" t="s">
        <v>30443</v>
      </c>
      <c r="D60" s="590">
        <v>131.66</v>
      </c>
      <c r="E60" s="592"/>
    </row>
    <row r="61" spans="1:5" outlineLevel="1" x14ac:dyDescent="0.2">
      <c r="A61" s="588">
        <v>10471</v>
      </c>
      <c r="B61" s="142" t="s">
        <v>30492</v>
      </c>
      <c r="C61" s="589" t="s">
        <v>30443</v>
      </c>
      <c r="D61" s="590">
        <v>166.99</v>
      </c>
      <c r="E61" s="592"/>
    </row>
    <row r="62" spans="1:5" x14ac:dyDescent="0.2">
      <c r="A62" s="588">
        <v>10475</v>
      </c>
      <c r="B62" s="142" t="s">
        <v>30493</v>
      </c>
      <c r="C62" s="589" t="s">
        <v>30413</v>
      </c>
      <c r="D62" s="590">
        <v>4.72</v>
      </c>
      <c r="E62" s="592"/>
    </row>
    <row r="63" spans="1:5" ht="22.5" outlineLevel="1" x14ac:dyDescent="0.2">
      <c r="A63" s="588">
        <v>10476</v>
      </c>
      <c r="B63" s="142" t="s">
        <v>20371</v>
      </c>
      <c r="C63" s="589" t="s">
        <v>30413</v>
      </c>
      <c r="D63" s="590">
        <v>20.16</v>
      </c>
      <c r="E63" s="592"/>
    </row>
    <row r="64" spans="1:5" ht="33.75" x14ac:dyDescent="0.2">
      <c r="A64" s="588">
        <v>10477</v>
      </c>
      <c r="B64" s="142" t="s">
        <v>30494</v>
      </c>
      <c r="C64" s="589" t="s">
        <v>30413</v>
      </c>
      <c r="D64" s="590">
        <v>19.03</v>
      </c>
      <c r="E64" s="592"/>
    </row>
    <row r="65" spans="1:5" ht="33.75" outlineLevel="1" x14ac:dyDescent="0.2">
      <c r="A65" s="588">
        <v>10478</v>
      </c>
      <c r="B65" s="142" t="s">
        <v>20373</v>
      </c>
      <c r="C65" s="589" t="s">
        <v>30413</v>
      </c>
      <c r="D65" s="590">
        <v>27.38</v>
      </c>
      <c r="E65" s="592"/>
    </row>
    <row r="66" spans="1:5" outlineLevel="1" x14ac:dyDescent="0.2">
      <c r="A66" s="588">
        <v>10480</v>
      </c>
      <c r="B66" s="142" t="s">
        <v>30495</v>
      </c>
      <c r="C66" s="589" t="s">
        <v>30443</v>
      </c>
      <c r="D66" s="590">
        <v>9.5299999999999994</v>
      </c>
      <c r="E66" s="592"/>
    </row>
    <row r="67" spans="1:5" outlineLevel="1" x14ac:dyDescent="0.2">
      <c r="A67" s="588">
        <v>10500</v>
      </c>
      <c r="B67" s="142" t="s">
        <v>30496</v>
      </c>
      <c r="C67" s="589" t="s">
        <v>19923</v>
      </c>
      <c r="D67" s="590" t="s">
        <v>19923</v>
      </c>
    </row>
    <row r="68" spans="1:5" outlineLevel="1" x14ac:dyDescent="0.2">
      <c r="A68" s="588">
        <v>10501</v>
      </c>
      <c r="B68" s="142" t="s">
        <v>30497</v>
      </c>
      <c r="C68" s="589" t="s">
        <v>30413</v>
      </c>
      <c r="D68" s="590">
        <v>48.68</v>
      </c>
      <c r="E68" s="592"/>
    </row>
    <row r="69" spans="1:5" outlineLevel="1" x14ac:dyDescent="0.2">
      <c r="A69" s="588">
        <v>10502</v>
      </c>
      <c r="B69" s="142" t="s">
        <v>30498</v>
      </c>
      <c r="C69" s="589" t="s">
        <v>30413</v>
      </c>
      <c r="D69" s="590">
        <v>53.52</v>
      </c>
      <c r="E69" s="592"/>
    </row>
    <row r="70" spans="1:5" ht="22.5" outlineLevel="1" x14ac:dyDescent="0.2">
      <c r="A70" s="588">
        <v>10505</v>
      </c>
      <c r="B70" s="142" t="s">
        <v>30499</v>
      </c>
      <c r="C70" s="589" t="s">
        <v>30413</v>
      </c>
      <c r="D70" s="590">
        <v>110.34</v>
      </c>
      <c r="E70" s="592"/>
    </row>
    <row r="71" spans="1:5" x14ac:dyDescent="0.2">
      <c r="A71" s="588">
        <v>10506</v>
      </c>
      <c r="B71" s="142" t="s">
        <v>30500</v>
      </c>
      <c r="C71" s="589" t="s">
        <v>30413</v>
      </c>
      <c r="D71" s="590">
        <v>186.44</v>
      </c>
      <c r="E71" s="592"/>
    </row>
    <row r="72" spans="1:5" outlineLevel="1" x14ac:dyDescent="0.2">
      <c r="A72" s="588">
        <v>10507</v>
      </c>
      <c r="B72" s="142" t="s">
        <v>30501</v>
      </c>
      <c r="C72" s="589" t="s">
        <v>30413</v>
      </c>
      <c r="D72" s="590">
        <v>190.46</v>
      </c>
      <c r="E72" s="592"/>
    </row>
    <row r="73" spans="1:5" outlineLevel="1" x14ac:dyDescent="0.2">
      <c r="A73" s="588">
        <v>10540</v>
      </c>
      <c r="B73" s="142" t="s">
        <v>30502</v>
      </c>
      <c r="C73" s="589" t="s">
        <v>30413</v>
      </c>
      <c r="D73" s="590">
        <v>19.97</v>
      </c>
      <c r="E73" s="592"/>
    </row>
    <row r="74" spans="1:5" outlineLevel="1" x14ac:dyDescent="0.2">
      <c r="A74" s="584">
        <v>20000</v>
      </c>
      <c r="B74" s="585" t="s">
        <v>30503</v>
      </c>
      <c r="C74" s="586"/>
      <c r="D74" s="587"/>
    </row>
    <row r="75" spans="1:5" x14ac:dyDescent="0.2">
      <c r="A75" s="588">
        <v>20100</v>
      </c>
      <c r="B75" s="142" t="s">
        <v>16368</v>
      </c>
      <c r="C75" s="589" t="s">
        <v>19923</v>
      </c>
      <c r="D75" s="590" t="s">
        <v>19923</v>
      </c>
    </row>
    <row r="76" spans="1:5" outlineLevel="1" x14ac:dyDescent="0.2">
      <c r="A76" s="588">
        <v>20101</v>
      </c>
      <c r="B76" s="142" t="s">
        <v>30504</v>
      </c>
      <c r="C76" s="589" t="s">
        <v>30473</v>
      </c>
      <c r="D76" s="590">
        <v>38.71</v>
      </c>
      <c r="E76" s="592"/>
    </row>
    <row r="77" spans="1:5" outlineLevel="1" x14ac:dyDescent="0.2">
      <c r="A77" s="588">
        <v>20102</v>
      </c>
      <c r="B77" s="142" t="s">
        <v>30505</v>
      </c>
      <c r="C77" s="589" t="s">
        <v>30473</v>
      </c>
      <c r="D77" s="590">
        <v>58.62</v>
      </c>
      <c r="E77" s="592"/>
    </row>
    <row r="78" spans="1:5" outlineLevel="1" x14ac:dyDescent="0.2">
      <c r="A78" s="588">
        <v>20103</v>
      </c>
      <c r="B78" s="142" t="s">
        <v>30506</v>
      </c>
      <c r="C78" s="589" t="s">
        <v>30473</v>
      </c>
      <c r="D78" s="590">
        <v>87.21</v>
      </c>
      <c r="E78" s="592"/>
    </row>
    <row r="79" spans="1:5" x14ac:dyDescent="0.2">
      <c r="A79" s="588">
        <v>20105</v>
      </c>
      <c r="B79" s="142" t="s">
        <v>30507</v>
      </c>
      <c r="C79" s="589" t="s">
        <v>30473</v>
      </c>
      <c r="D79" s="590">
        <v>46.6</v>
      </c>
      <c r="E79" s="592"/>
    </row>
    <row r="80" spans="1:5" outlineLevel="1" x14ac:dyDescent="0.2">
      <c r="A80" s="588">
        <v>20106</v>
      </c>
      <c r="B80" s="142" t="s">
        <v>30508</v>
      </c>
      <c r="C80" s="589" t="s">
        <v>30473</v>
      </c>
      <c r="D80" s="590">
        <v>58.85</v>
      </c>
      <c r="E80" s="592"/>
    </row>
    <row r="81" spans="1:5" outlineLevel="1" x14ac:dyDescent="0.2">
      <c r="A81" s="588">
        <v>20107</v>
      </c>
      <c r="B81" s="142" t="s">
        <v>30509</v>
      </c>
      <c r="C81" s="589" t="s">
        <v>30473</v>
      </c>
      <c r="D81" s="590">
        <v>75.87</v>
      </c>
      <c r="E81" s="592"/>
    </row>
    <row r="82" spans="1:5" outlineLevel="1" x14ac:dyDescent="0.2">
      <c r="A82" s="588">
        <v>20108</v>
      </c>
      <c r="B82" s="142" t="s">
        <v>30510</v>
      </c>
      <c r="C82" s="589" t="s">
        <v>30473</v>
      </c>
      <c r="D82" s="590">
        <v>102.62</v>
      </c>
      <c r="E82" s="592"/>
    </row>
    <row r="83" spans="1:5" outlineLevel="1" x14ac:dyDescent="0.2">
      <c r="A83" s="588">
        <v>20120</v>
      </c>
      <c r="B83" s="142" t="s">
        <v>30511</v>
      </c>
      <c r="C83" s="589" t="s">
        <v>30443</v>
      </c>
      <c r="D83" s="590">
        <v>385.01</v>
      </c>
      <c r="E83" s="592"/>
    </row>
    <row r="84" spans="1:5" outlineLevel="1" x14ac:dyDescent="0.2">
      <c r="A84" s="588">
        <v>20134</v>
      </c>
      <c r="B84" s="142" t="s">
        <v>30512</v>
      </c>
      <c r="C84" s="589" t="s">
        <v>30443</v>
      </c>
      <c r="D84" s="590">
        <v>495.55</v>
      </c>
      <c r="E84" s="592"/>
    </row>
    <row r="85" spans="1:5" ht="22.5" outlineLevel="1" x14ac:dyDescent="0.2">
      <c r="A85" s="588">
        <v>20138</v>
      </c>
      <c r="B85" s="142" t="s">
        <v>30513</v>
      </c>
      <c r="C85" s="589" t="s">
        <v>30473</v>
      </c>
      <c r="D85" s="590">
        <v>56.26</v>
      </c>
      <c r="E85" s="592"/>
    </row>
    <row r="86" spans="1:5" ht="22.5" x14ac:dyDescent="0.2">
      <c r="A86" s="588">
        <v>20139</v>
      </c>
      <c r="B86" s="142" t="s">
        <v>30514</v>
      </c>
      <c r="C86" s="589" t="s">
        <v>30473</v>
      </c>
      <c r="D86" s="590">
        <v>67.16</v>
      </c>
      <c r="E86" s="592"/>
    </row>
    <row r="87" spans="1:5" ht="22.5" outlineLevel="1" x14ac:dyDescent="0.2">
      <c r="A87" s="588">
        <v>20140</v>
      </c>
      <c r="B87" s="142" t="s">
        <v>30515</v>
      </c>
      <c r="C87" s="589" t="s">
        <v>30473</v>
      </c>
      <c r="D87" s="590">
        <v>82.21</v>
      </c>
      <c r="E87" s="592"/>
    </row>
    <row r="88" spans="1:5" ht="22.5" x14ac:dyDescent="0.2">
      <c r="A88" s="588">
        <v>20141</v>
      </c>
      <c r="B88" s="142" t="s">
        <v>30516</v>
      </c>
      <c r="C88" s="589" t="s">
        <v>30473</v>
      </c>
      <c r="D88" s="590">
        <v>124.49</v>
      </c>
      <c r="E88" s="592"/>
    </row>
    <row r="89" spans="1:5" ht="22.5" outlineLevel="1" x14ac:dyDescent="0.2">
      <c r="A89" s="588">
        <v>20142</v>
      </c>
      <c r="B89" s="142" t="s">
        <v>30517</v>
      </c>
      <c r="C89" s="589" t="s">
        <v>30473</v>
      </c>
      <c r="D89" s="590">
        <v>137.32</v>
      </c>
      <c r="E89" s="592"/>
    </row>
    <row r="90" spans="1:5" x14ac:dyDescent="0.2">
      <c r="A90" s="588">
        <v>20143</v>
      </c>
      <c r="B90" s="142" t="s">
        <v>30518</v>
      </c>
      <c r="C90" s="589" t="s">
        <v>30439</v>
      </c>
      <c r="D90" s="590">
        <v>31.27</v>
      </c>
      <c r="E90" s="592"/>
    </row>
    <row r="91" spans="1:5" outlineLevel="1" x14ac:dyDescent="0.2">
      <c r="A91" s="588">
        <v>20144</v>
      </c>
      <c r="B91" s="142" t="s">
        <v>30519</v>
      </c>
      <c r="C91" s="589" t="s">
        <v>30439</v>
      </c>
      <c r="D91" s="590">
        <v>36.1</v>
      </c>
      <c r="E91" s="592"/>
    </row>
    <row r="92" spans="1:5" x14ac:dyDescent="0.2">
      <c r="A92" s="588">
        <v>20145</v>
      </c>
      <c r="B92" s="142" t="s">
        <v>30520</v>
      </c>
      <c r="C92" s="589" t="s">
        <v>30439</v>
      </c>
      <c r="D92" s="590">
        <v>41.83</v>
      </c>
      <c r="E92" s="592"/>
    </row>
    <row r="93" spans="1:5" outlineLevel="1" x14ac:dyDescent="0.2">
      <c r="A93" s="588">
        <v>20146</v>
      </c>
      <c r="B93" s="142" t="s">
        <v>30521</v>
      </c>
      <c r="C93" s="589" t="s">
        <v>30439</v>
      </c>
      <c r="D93" s="590">
        <v>47.19</v>
      </c>
      <c r="E93" s="592"/>
    </row>
    <row r="94" spans="1:5" outlineLevel="1" x14ac:dyDescent="0.2">
      <c r="A94" s="588">
        <v>20147</v>
      </c>
      <c r="B94" s="142" t="s">
        <v>30522</v>
      </c>
      <c r="C94" s="589" t="s">
        <v>30439</v>
      </c>
      <c r="D94" s="590">
        <v>49.21</v>
      </c>
      <c r="E94" s="592"/>
    </row>
    <row r="95" spans="1:5" outlineLevel="1" x14ac:dyDescent="0.2">
      <c r="A95" s="588">
        <v>20148</v>
      </c>
      <c r="B95" s="142" t="s">
        <v>30523</v>
      </c>
      <c r="C95" s="589" t="s">
        <v>30439</v>
      </c>
      <c r="D95" s="590">
        <v>44.55</v>
      </c>
      <c r="E95" s="592"/>
    </row>
    <row r="96" spans="1:5" outlineLevel="1" x14ac:dyDescent="0.2">
      <c r="A96" s="588">
        <v>20151</v>
      </c>
      <c r="B96" s="142" t="s">
        <v>30524</v>
      </c>
      <c r="C96" s="589" t="s">
        <v>30473</v>
      </c>
      <c r="D96" s="590">
        <v>28.72</v>
      </c>
      <c r="E96" s="592"/>
    </row>
    <row r="97" spans="1:5" outlineLevel="1" x14ac:dyDescent="0.2">
      <c r="A97" s="588">
        <v>20152</v>
      </c>
      <c r="B97" s="142" t="s">
        <v>30525</v>
      </c>
      <c r="C97" s="589" t="s">
        <v>30473</v>
      </c>
      <c r="D97" s="590">
        <v>36.86</v>
      </c>
      <c r="E97" s="592"/>
    </row>
    <row r="98" spans="1:5" outlineLevel="1" x14ac:dyDescent="0.2">
      <c r="A98" s="588">
        <v>20153</v>
      </c>
      <c r="B98" s="142" t="s">
        <v>30526</v>
      </c>
      <c r="C98" s="589" t="s">
        <v>30473</v>
      </c>
      <c r="D98" s="590">
        <v>46.23</v>
      </c>
      <c r="E98" s="592"/>
    </row>
    <row r="99" spans="1:5" x14ac:dyDescent="0.2">
      <c r="A99" s="588">
        <v>20155</v>
      </c>
      <c r="B99" s="142" t="s">
        <v>30527</v>
      </c>
      <c r="C99" s="589" t="s">
        <v>30473</v>
      </c>
      <c r="D99" s="590">
        <v>61.42</v>
      </c>
      <c r="E99" s="592"/>
    </row>
    <row r="100" spans="1:5" outlineLevel="1" x14ac:dyDescent="0.2">
      <c r="A100" s="588">
        <v>20156</v>
      </c>
      <c r="B100" s="142" t="s">
        <v>30528</v>
      </c>
      <c r="C100" s="589" t="s">
        <v>30473</v>
      </c>
      <c r="D100" s="590">
        <v>208.84</v>
      </c>
      <c r="E100" s="592"/>
    </row>
    <row r="101" spans="1:5" outlineLevel="1" x14ac:dyDescent="0.2">
      <c r="A101" s="588">
        <v>20160</v>
      </c>
      <c r="B101" s="142" t="s">
        <v>30529</v>
      </c>
      <c r="C101" s="589" t="s">
        <v>30473</v>
      </c>
      <c r="D101" s="590">
        <v>220.95</v>
      </c>
      <c r="E101" s="592"/>
    </row>
    <row r="102" spans="1:5" outlineLevel="1" x14ac:dyDescent="0.2">
      <c r="A102" s="588">
        <v>20161</v>
      </c>
      <c r="B102" s="142" t="s">
        <v>30530</v>
      </c>
      <c r="C102" s="589" t="s">
        <v>30473</v>
      </c>
      <c r="D102" s="590">
        <v>253.95</v>
      </c>
      <c r="E102" s="592"/>
    </row>
    <row r="103" spans="1:5" outlineLevel="1" x14ac:dyDescent="0.2">
      <c r="A103" s="588">
        <v>20162</v>
      </c>
      <c r="B103" s="142" t="s">
        <v>30531</v>
      </c>
      <c r="C103" s="589" t="s">
        <v>30473</v>
      </c>
      <c r="D103" s="590">
        <v>300.61</v>
      </c>
      <c r="E103" s="592"/>
    </row>
    <row r="104" spans="1:5" outlineLevel="1" x14ac:dyDescent="0.2">
      <c r="A104" s="588">
        <v>20163</v>
      </c>
      <c r="B104" s="142" t="s">
        <v>30532</v>
      </c>
      <c r="C104" s="589" t="s">
        <v>30473</v>
      </c>
      <c r="D104" s="590">
        <v>361.77</v>
      </c>
      <c r="E104" s="592"/>
    </row>
    <row r="105" spans="1:5" ht="22.5" outlineLevel="1" x14ac:dyDescent="0.2">
      <c r="A105" s="588">
        <v>20170</v>
      </c>
      <c r="B105" s="142" t="s">
        <v>20428</v>
      </c>
      <c r="C105" s="589" t="s">
        <v>30473</v>
      </c>
      <c r="D105" s="590">
        <v>197.63</v>
      </c>
      <c r="E105" s="592"/>
    </row>
    <row r="106" spans="1:5" ht="22.5" x14ac:dyDescent="0.2">
      <c r="A106" s="588">
        <v>20171</v>
      </c>
      <c r="B106" s="142" t="s">
        <v>20429</v>
      </c>
      <c r="C106" s="589" t="s">
        <v>30473</v>
      </c>
      <c r="D106" s="590">
        <v>303.58</v>
      </c>
      <c r="E106" s="592"/>
    </row>
    <row r="107" spans="1:5" outlineLevel="1" x14ac:dyDescent="0.2">
      <c r="A107" s="588">
        <v>20172</v>
      </c>
      <c r="B107" s="142" t="s">
        <v>30533</v>
      </c>
      <c r="C107" s="589" t="s">
        <v>30473</v>
      </c>
      <c r="D107" s="590">
        <v>686.82</v>
      </c>
      <c r="E107" s="592"/>
    </row>
    <row r="108" spans="1:5" x14ac:dyDescent="0.2">
      <c r="A108" s="588">
        <v>20173</v>
      </c>
      <c r="B108" s="142" t="s">
        <v>30534</v>
      </c>
      <c r="C108" s="589" t="s">
        <v>30439</v>
      </c>
      <c r="D108" s="590">
        <v>89.6</v>
      </c>
      <c r="E108" s="592"/>
    </row>
    <row r="109" spans="1:5" outlineLevel="1" x14ac:dyDescent="0.2">
      <c r="A109" s="588">
        <v>20174</v>
      </c>
      <c r="B109" s="142" t="s">
        <v>30535</v>
      </c>
      <c r="C109" s="589" t="s">
        <v>30439</v>
      </c>
      <c r="D109" s="590">
        <v>98.87</v>
      </c>
      <c r="E109" s="592"/>
    </row>
    <row r="110" spans="1:5" outlineLevel="1" x14ac:dyDescent="0.2">
      <c r="A110" s="588">
        <v>20175</v>
      </c>
      <c r="B110" s="142" t="s">
        <v>30536</v>
      </c>
      <c r="C110" s="589" t="s">
        <v>30439</v>
      </c>
      <c r="D110" s="590">
        <v>114.52</v>
      </c>
      <c r="E110" s="592"/>
    </row>
    <row r="111" spans="1:5" x14ac:dyDescent="0.2">
      <c r="A111" s="588">
        <v>20176</v>
      </c>
      <c r="B111" s="142" t="s">
        <v>30537</v>
      </c>
      <c r="C111" s="589" t="s">
        <v>30439</v>
      </c>
      <c r="D111" s="590">
        <v>263.47000000000003</v>
      </c>
      <c r="E111" s="592"/>
    </row>
    <row r="112" spans="1:5" outlineLevel="1" x14ac:dyDescent="0.2">
      <c r="A112" s="588">
        <v>20177</v>
      </c>
      <c r="B112" s="142" t="s">
        <v>30538</v>
      </c>
      <c r="C112" s="589" t="s">
        <v>30439</v>
      </c>
      <c r="D112" s="590">
        <v>303.88</v>
      </c>
      <c r="E112" s="592"/>
    </row>
    <row r="113" spans="1:5" outlineLevel="1" x14ac:dyDescent="0.2">
      <c r="A113" s="588">
        <v>20178</v>
      </c>
      <c r="B113" s="142" t="s">
        <v>30539</v>
      </c>
      <c r="C113" s="589" t="s">
        <v>30439</v>
      </c>
      <c r="D113" s="590">
        <v>454.21</v>
      </c>
      <c r="E113" s="592"/>
    </row>
    <row r="114" spans="1:5" x14ac:dyDescent="0.2">
      <c r="A114" s="588">
        <v>20180</v>
      </c>
      <c r="B114" s="142" t="s">
        <v>30540</v>
      </c>
      <c r="C114" s="589" t="s">
        <v>30473</v>
      </c>
      <c r="D114" s="590">
        <v>46.99</v>
      </c>
      <c r="E114" s="592"/>
    </row>
    <row r="115" spans="1:5" outlineLevel="1" x14ac:dyDescent="0.2">
      <c r="A115" s="588">
        <v>20181</v>
      </c>
      <c r="B115" s="142" t="s">
        <v>30541</v>
      </c>
      <c r="C115" s="589" t="s">
        <v>30473</v>
      </c>
      <c r="D115" s="590">
        <v>56.07</v>
      </c>
      <c r="E115" s="592"/>
    </row>
    <row r="116" spans="1:5" outlineLevel="1" x14ac:dyDescent="0.2">
      <c r="A116" s="588">
        <v>20182</v>
      </c>
      <c r="B116" s="142" t="s">
        <v>30542</v>
      </c>
      <c r="C116" s="589" t="s">
        <v>30473</v>
      </c>
      <c r="D116" s="590">
        <v>71.87</v>
      </c>
      <c r="E116" s="592"/>
    </row>
    <row r="117" spans="1:5" outlineLevel="1" x14ac:dyDescent="0.2">
      <c r="A117" s="588">
        <v>20183</v>
      </c>
      <c r="B117" s="142" t="s">
        <v>30543</v>
      </c>
      <c r="C117" s="589" t="s">
        <v>30473</v>
      </c>
      <c r="D117" s="590">
        <v>88.64</v>
      </c>
      <c r="E117" s="592"/>
    </row>
    <row r="118" spans="1:5" x14ac:dyDescent="0.2">
      <c r="A118" s="588">
        <v>20184</v>
      </c>
      <c r="B118" s="142" t="s">
        <v>30544</v>
      </c>
      <c r="C118" s="589" t="s">
        <v>30473</v>
      </c>
      <c r="D118" s="590">
        <v>121.37</v>
      </c>
      <c r="E118" s="592"/>
    </row>
    <row r="119" spans="1:5" outlineLevel="1" x14ac:dyDescent="0.2">
      <c r="A119" s="588">
        <v>20185</v>
      </c>
      <c r="B119" s="142" t="s">
        <v>30545</v>
      </c>
      <c r="C119" s="589" t="s">
        <v>30473</v>
      </c>
      <c r="D119" s="590">
        <v>165.18</v>
      </c>
      <c r="E119" s="592"/>
    </row>
    <row r="120" spans="1:5" ht="22.5" outlineLevel="1" x14ac:dyDescent="0.2">
      <c r="A120" s="588">
        <v>20190</v>
      </c>
      <c r="B120" s="142" t="s">
        <v>30546</v>
      </c>
      <c r="C120" s="589" t="s">
        <v>30473</v>
      </c>
      <c r="D120" s="590">
        <v>30.04</v>
      </c>
      <c r="E120" s="592"/>
    </row>
    <row r="121" spans="1:5" ht="22.5" outlineLevel="1" x14ac:dyDescent="0.2">
      <c r="A121" s="588">
        <v>20191</v>
      </c>
      <c r="B121" s="142" t="s">
        <v>30547</v>
      </c>
      <c r="C121" s="589" t="s">
        <v>30473</v>
      </c>
      <c r="D121" s="590">
        <v>31.92</v>
      </c>
      <c r="E121" s="592"/>
    </row>
    <row r="122" spans="1:5" ht="22.5" x14ac:dyDescent="0.2">
      <c r="A122" s="588">
        <v>20192</v>
      </c>
      <c r="B122" s="142" t="s">
        <v>30548</v>
      </c>
      <c r="C122" s="589" t="s">
        <v>30473</v>
      </c>
      <c r="D122" s="590">
        <v>39.090000000000003</v>
      </c>
      <c r="E122" s="592"/>
    </row>
    <row r="123" spans="1:5" ht="22.5" outlineLevel="1" x14ac:dyDescent="0.2">
      <c r="A123" s="588">
        <v>20193</v>
      </c>
      <c r="B123" s="142" t="s">
        <v>30549</v>
      </c>
      <c r="C123" s="589" t="s">
        <v>30473</v>
      </c>
      <c r="D123" s="590">
        <v>42.09</v>
      </c>
      <c r="E123" s="592"/>
    </row>
    <row r="124" spans="1:5" ht="22.5" outlineLevel="1" x14ac:dyDescent="0.2">
      <c r="A124" s="588">
        <v>20194</v>
      </c>
      <c r="B124" s="142" t="s">
        <v>30550</v>
      </c>
      <c r="C124" s="589" t="s">
        <v>30473</v>
      </c>
      <c r="D124" s="590">
        <v>48.89</v>
      </c>
      <c r="E124" s="592"/>
    </row>
    <row r="125" spans="1:5" ht="22.5" outlineLevel="1" x14ac:dyDescent="0.2">
      <c r="A125" s="588">
        <v>20195</v>
      </c>
      <c r="B125" s="142" t="s">
        <v>30551</v>
      </c>
      <c r="C125" s="589" t="s">
        <v>30473</v>
      </c>
      <c r="D125" s="590">
        <v>60.58</v>
      </c>
      <c r="E125" s="592"/>
    </row>
    <row r="126" spans="1:5" x14ac:dyDescent="0.2">
      <c r="A126" s="588">
        <v>20200</v>
      </c>
      <c r="B126" s="142" t="s">
        <v>30552</v>
      </c>
      <c r="C126" s="589" t="s">
        <v>19923</v>
      </c>
      <c r="D126" s="590" t="s">
        <v>19923</v>
      </c>
    </row>
    <row r="127" spans="1:5" outlineLevel="1" x14ac:dyDescent="0.2">
      <c r="A127" s="588">
        <v>20201</v>
      </c>
      <c r="B127" s="142" t="s">
        <v>30553</v>
      </c>
      <c r="C127" s="589" t="s">
        <v>30443</v>
      </c>
      <c r="D127" s="590">
        <v>47.6</v>
      </c>
      <c r="E127" s="592"/>
    </row>
    <row r="128" spans="1:5" outlineLevel="1" x14ac:dyDescent="0.2">
      <c r="A128" s="588">
        <v>20202</v>
      </c>
      <c r="B128" s="142" t="s">
        <v>30554</v>
      </c>
      <c r="C128" s="589" t="s">
        <v>30443</v>
      </c>
      <c r="D128" s="590">
        <v>55.53</v>
      </c>
      <c r="E128" s="592"/>
    </row>
    <row r="129" spans="1:5" outlineLevel="1" x14ac:dyDescent="0.2">
      <c r="A129" s="588">
        <v>20205</v>
      </c>
      <c r="B129" s="142" t="s">
        <v>30555</v>
      </c>
      <c r="C129" s="589" t="s">
        <v>30413</v>
      </c>
      <c r="D129" s="590">
        <v>74.77</v>
      </c>
      <c r="E129" s="592"/>
    </row>
    <row r="130" spans="1:5" x14ac:dyDescent="0.2">
      <c r="A130" s="588">
        <v>20206</v>
      </c>
      <c r="B130" s="142" t="s">
        <v>30556</v>
      </c>
      <c r="C130" s="589" t="s">
        <v>30413</v>
      </c>
      <c r="D130" s="590">
        <v>44.14</v>
      </c>
      <c r="E130" s="592"/>
    </row>
    <row r="131" spans="1:5" outlineLevel="1" x14ac:dyDescent="0.2">
      <c r="A131" s="588">
        <v>20210</v>
      </c>
      <c r="B131" s="142" t="s">
        <v>30467</v>
      </c>
      <c r="C131" s="589" t="s">
        <v>30413</v>
      </c>
      <c r="D131" s="590">
        <v>3.97</v>
      </c>
      <c r="E131" s="592"/>
    </row>
    <row r="132" spans="1:5" outlineLevel="1" x14ac:dyDescent="0.2">
      <c r="A132" s="588">
        <v>20211</v>
      </c>
      <c r="B132" s="142" t="s">
        <v>30557</v>
      </c>
      <c r="C132" s="589" t="s">
        <v>30413</v>
      </c>
      <c r="D132" s="590">
        <v>2.14</v>
      </c>
      <c r="E132" s="592"/>
    </row>
    <row r="133" spans="1:5" outlineLevel="1" x14ac:dyDescent="0.2">
      <c r="A133" s="588">
        <v>20215</v>
      </c>
      <c r="B133" s="142" t="s">
        <v>30469</v>
      </c>
      <c r="C133" s="589" t="s">
        <v>30443</v>
      </c>
      <c r="D133" s="590">
        <v>123.72</v>
      </c>
      <c r="E133" s="592"/>
    </row>
    <row r="134" spans="1:5" x14ac:dyDescent="0.2">
      <c r="A134" s="588">
        <v>20216</v>
      </c>
      <c r="B134" s="142" t="s">
        <v>30558</v>
      </c>
      <c r="C134" s="589" t="s">
        <v>30443</v>
      </c>
      <c r="D134" s="590">
        <v>318.68</v>
      </c>
      <c r="E134" s="592"/>
    </row>
    <row r="135" spans="1:5" outlineLevel="1" x14ac:dyDescent="0.2">
      <c r="A135" s="588">
        <v>20217</v>
      </c>
      <c r="B135" s="142" t="s">
        <v>30559</v>
      </c>
      <c r="C135" s="589" t="s">
        <v>30443</v>
      </c>
      <c r="D135" s="590">
        <v>291.02</v>
      </c>
      <c r="E135" s="592"/>
    </row>
    <row r="136" spans="1:5" outlineLevel="1" x14ac:dyDescent="0.2">
      <c r="A136" s="588">
        <v>20300</v>
      </c>
      <c r="B136" s="142" t="s">
        <v>30560</v>
      </c>
      <c r="C136" s="589" t="s">
        <v>19923</v>
      </c>
      <c r="D136" s="590" t="s">
        <v>19923</v>
      </c>
    </row>
    <row r="137" spans="1:5" outlineLevel="1" x14ac:dyDescent="0.2">
      <c r="A137" s="588">
        <v>20301</v>
      </c>
      <c r="B137" s="142" t="s">
        <v>30561</v>
      </c>
      <c r="C137" s="589" t="s">
        <v>30413</v>
      </c>
      <c r="D137" s="590">
        <v>52.7</v>
      </c>
      <c r="E137" s="592"/>
    </row>
    <row r="138" spans="1:5" x14ac:dyDescent="0.2">
      <c r="A138" s="588">
        <v>20304</v>
      </c>
      <c r="B138" s="142" t="s">
        <v>30562</v>
      </c>
      <c r="C138" s="589" t="s">
        <v>30413</v>
      </c>
      <c r="D138" s="590">
        <v>61.81</v>
      </c>
      <c r="E138" s="592"/>
    </row>
    <row r="139" spans="1:5" outlineLevel="1" x14ac:dyDescent="0.2">
      <c r="A139" s="588">
        <v>20400</v>
      </c>
      <c r="B139" s="142" t="s">
        <v>30563</v>
      </c>
      <c r="C139" s="589" t="s">
        <v>19923</v>
      </c>
      <c r="D139" s="590" t="s">
        <v>19923</v>
      </c>
    </row>
    <row r="140" spans="1:5" outlineLevel="1" x14ac:dyDescent="0.2">
      <c r="A140" s="588">
        <v>20404</v>
      </c>
      <c r="B140" s="142" t="s">
        <v>30564</v>
      </c>
      <c r="C140" s="589" t="s">
        <v>25257</v>
      </c>
      <c r="D140" s="590">
        <v>7.35</v>
      </c>
      <c r="E140" s="592"/>
    </row>
    <row r="141" spans="1:5" outlineLevel="1" x14ac:dyDescent="0.2">
      <c r="A141" s="588">
        <v>20407</v>
      </c>
      <c r="B141" s="142" t="s">
        <v>30565</v>
      </c>
      <c r="C141" s="589" t="s">
        <v>25257</v>
      </c>
      <c r="D141" s="590">
        <v>8.0299999999999994</v>
      </c>
      <c r="E141" s="592"/>
    </row>
    <row r="142" spans="1:5" x14ac:dyDescent="0.2">
      <c r="A142" s="588">
        <v>20409</v>
      </c>
      <c r="B142" s="142" t="s">
        <v>30566</v>
      </c>
      <c r="C142" s="589" t="s">
        <v>25257</v>
      </c>
      <c r="D142" s="590">
        <v>7.27</v>
      </c>
      <c r="E142" s="592"/>
    </row>
    <row r="143" spans="1:5" outlineLevel="1" x14ac:dyDescent="0.2">
      <c r="A143" s="588">
        <v>20500</v>
      </c>
      <c r="B143" s="142" t="s">
        <v>30567</v>
      </c>
      <c r="C143" s="589" t="s">
        <v>19923</v>
      </c>
      <c r="D143" s="590" t="s">
        <v>19923</v>
      </c>
    </row>
    <row r="144" spans="1:5" outlineLevel="1" x14ac:dyDescent="0.2">
      <c r="A144" s="588">
        <v>20505</v>
      </c>
      <c r="B144" s="142" t="s">
        <v>30568</v>
      </c>
      <c r="C144" s="589" t="s">
        <v>30443</v>
      </c>
      <c r="D144" s="590">
        <v>371.25</v>
      </c>
      <c r="E144" s="592"/>
    </row>
    <row r="145" spans="1:5" outlineLevel="1" x14ac:dyDescent="0.2">
      <c r="A145" s="588">
        <v>20506</v>
      </c>
      <c r="B145" s="142" t="s">
        <v>30569</v>
      </c>
      <c r="C145" s="589" t="s">
        <v>30443</v>
      </c>
      <c r="D145" s="590">
        <v>381.17</v>
      </c>
      <c r="E145" s="592"/>
    </row>
    <row r="146" spans="1:5" x14ac:dyDescent="0.2">
      <c r="A146" s="588">
        <v>20508</v>
      </c>
      <c r="B146" s="142" t="s">
        <v>30570</v>
      </c>
      <c r="C146" s="589" t="s">
        <v>30443</v>
      </c>
      <c r="D146" s="590">
        <v>315.57</v>
      </c>
      <c r="E146" s="592"/>
    </row>
    <row r="147" spans="1:5" outlineLevel="1" x14ac:dyDescent="0.2">
      <c r="A147" s="588">
        <v>20509</v>
      </c>
      <c r="B147" s="142" t="s">
        <v>30571</v>
      </c>
      <c r="C147" s="589" t="s">
        <v>30443</v>
      </c>
      <c r="D147" s="590">
        <v>325.35000000000002</v>
      </c>
      <c r="E147" s="592"/>
    </row>
    <row r="148" spans="1:5" outlineLevel="1" x14ac:dyDescent="0.2">
      <c r="A148" s="588">
        <v>20510</v>
      </c>
      <c r="B148" s="142" t="s">
        <v>30572</v>
      </c>
      <c r="C148" s="589" t="s">
        <v>30443</v>
      </c>
      <c r="D148" s="590">
        <v>335.5</v>
      </c>
      <c r="E148" s="592"/>
    </row>
    <row r="149" spans="1:5" outlineLevel="1" x14ac:dyDescent="0.2">
      <c r="A149" s="588">
        <v>20511</v>
      </c>
      <c r="B149" s="142" t="s">
        <v>30573</v>
      </c>
      <c r="C149" s="589" t="s">
        <v>30443</v>
      </c>
      <c r="D149" s="590">
        <v>346.02</v>
      </c>
      <c r="E149" s="592"/>
    </row>
    <row r="150" spans="1:5" outlineLevel="1" x14ac:dyDescent="0.2">
      <c r="A150" s="588">
        <v>20600</v>
      </c>
      <c r="B150" s="142" t="s">
        <v>30574</v>
      </c>
      <c r="C150" s="589" t="s">
        <v>19923</v>
      </c>
      <c r="D150" s="590" t="s">
        <v>19923</v>
      </c>
    </row>
    <row r="151" spans="1:5" x14ac:dyDescent="0.2">
      <c r="A151" s="588">
        <v>20601</v>
      </c>
      <c r="B151" s="142" t="s">
        <v>30575</v>
      </c>
      <c r="C151" s="589" t="s">
        <v>30443</v>
      </c>
      <c r="D151" s="590">
        <v>642.72</v>
      </c>
      <c r="E151" s="592"/>
    </row>
    <row r="152" spans="1:5" ht="22.5" outlineLevel="1" x14ac:dyDescent="0.2">
      <c r="A152" s="588">
        <v>20605</v>
      </c>
      <c r="B152" s="142" t="s">
        <v>30576</v>
      </c>
      <c r="C152" s="589" t="s">
        <v>30413</v>
      </c>
      <c r="D152" s="590">
        <v>71.930000000000007</v>
      </c>
      <c r="E152" s="592"/>
    </row>
    <row r="153" spans="1:5" outlineLevel="1" x14ac:dyDescent="0.2">
      <c r="A153" s="588">
        <v>20610</v>
      </c>
      <c r="B153" s="142" t="s">
        <v>30577</v>
      </c>
      <c r="C153" s="589" t="s">
        <v>30443</v>
      </c>
      <c r="D153" s="590">
        <v>23.8</v>
      </c>
      <c r="E153" s="592"/>
    </row>
    <row r="154" spans="1:5" outlineLevel="1" x14ac:dyDescent="0.2">
      <c r="A154" s="588">
        <v>25000</v>
      </c>
      <c r="B154" s="142" t="s">
        <v>30578</v>
      </c>
      <c r="C154" s="589" t="s">
        <v>19923</v>
      </c>
      <c r="D154" s="590" t="s">
        <v>19923</v>
      </c>
    </row>
    <row r="155" spans="1:5" outlineLevel="1" x14ac:dyDescent="0.2">
      <c r="A155" s="588">
        <v>25001</v>
      </c>
      <c r="B155" s="142" t="s">
        <v>30579</v>
      </c>
      <c r="C155" s="589" t="s">
        <v>30443</v>
      </c>
      <c r="D155" s="590">
        <v>53.45</v>
      </c>
      <c r="E155" s="592"/>
    </row>
    <row r="156" spans="1:5" outlineLevel="1" x14ac:dyDescent="0.2">
      <c r="A156" s="588">
        <v>25003</v>
      </c>
      <c r="B156" s="142" t="s">
        <v>21346</v>
      </c>
      <c r="C156" s="589" t="s">
        <v>30443</v>
      </c>
      <c r="D156" s="590">
        <v>174.52</v>
      </c>
      <c r="E156" s="592"/>
    </row>
    <row r="157" spans="1:5" x14ac:dyDescent="0.2">
      <c r="A157" s="588">
        <v>25004</v>
      </c>
      <c r="B157" s="142" t="s">
        <v>21347</v>
      </c>
      <c r="C157" s="589" t="s">
        <v>30443</v>
      </c>
      <c r="D157" s="590">
        <v>317.31</v>
      </c>
      <c r="E157" s="592"/>
    </row>
    <row r="158" spans="1:5" outlineLevel="1" x14ac:dyDescent="0.2">
      <c r="A158" s="588">
        <v>25005</v>
      </c>
      <c r="B158" s="142" t="s">
        <v>30580</v>
      </c>
      <c r="C158" s="589" t="s">
        <v>30443</v>
      </c>
      <c r="D158" s="590">
        <v>128.44999999999999</v>
      </c>
      <c r="E158" s="592"/>
    </row>
    <row r="159" spans="1:5" outlineLevel="1" x14ac:dyDescent="0.2">
      <c r="A159" s="588">
        <v>25006</v>
      </c>
      <c r="B159" s="142" t="s">
        <v>30581</v>
      </c>
      <c r="C159" s="589" t="s">
        <v>30443</v>
      </c>
      <c r="D159" s="590">
        <v>256.89</v>
      </c>
      <c r="E159" s="592"/>
    </row>
    <row r="160" spans="1:5" outlineLevel="1" x14ac:dyDescent="0.2">
      <c r="A160" s="588">
        <v>29000</v>
      </c>
      <c r="B160" s="142" t="s">
        <v>30582</v>
      </c>
      <c r="C160" s="589" t="s">
        <v>19923</v>
      </c>
      <c r="D160" s="590" t="s">
        <v>19923</v>
      </c>
    </row>
    <row r="161" spans="1:5" outlineLevel="1" x14ac:dyDescent="0.2">
      <c r="A161" s="588">
        <v>29040</v>
      </c>
      <c r="B161" s="142" t="s">
        <v>30583</v>
      </c>
      <c r="C161" s="589" t="s">
        <v>30439</v>
      </c>
      <c r="D161" s="590">
        <v>9.2799999999999994</v>
      </c>
      <c r="E161" s="592"/>
    </row>
    <row r="162" spans="1:5" outlineLevel="1" x14ac:dyDescent="0.2">
      <c r="A162" s="584">
        <v>30000</v>
      </c>
      <c r="B162" s="585" t="s">
        <v>30584</v>
      </c>
      <c r="C162" s="586"/>
      <c r="D162" s="587"/>
    </row>
    <row r="163" spans="1:5" x14ac:dyDescent="0.2">
      <c r="A163" s="588">
        <v>30100</v>
      </c>
      <c r="B163" s="142" t="s">
        <v>30585</v>
      </c>
      <c r="C163" s="589" t="s">
        <v>19923</v>
      </c>
      <c r="D163" s="590" t="s">
        <v>19923</v>
      </c>
    </row>
    <row r="164" spans="1:5" outlineLevel="1" x14ac:dyDescent="0.2">
      <c r="A164" s="588">
        <v>30101</v>
      </c>
      <c r="B164" s="142" t="s">
        <v>30586</v>
      </c>
      <c r="C164" s="589" t="s">
        <v>30413</v>
      </c>
      <c r="D164" s="590">
        <v>57.78</v>
      </c>
      <c r="E164" s="592"/>
    </row>
    <row r="165" spans="1:5" outlineLevel="1" x14ac:dyDescent="0.2">
      <c r="A165" s="588">
        <v>30104</v>
      </c>
      <c r="B165" s="142" t="s">
        <v>30562</v>
      </c>
      <c r="C165" s="589" t="s">
        <v>30413</v>
      </c>
      <c r="D165" s="590">
        <v>61.81</v>
      </c>
      <c r="E165" s="592"/>
    </row>
    <row r="166" spans="1:5" outlineLevel="1" x14ac:dyDescent="0.2">
      <c r="A166" s="588">
        <v>30111</v>
      </c>
      <c r="B166" s="142" t="s">
        <v>30587</v>
      </c>
      <c r="C166" s="589" t="s">
        <v>30413</v>
      </c>
      <c r="D166" s="590">
        <v>84.13</v>
      </c>
      <c r="E166" s="592"/>
    </row>
    <row r="167" spans="1:5" outlineLevel="1" x14ac:dyDescent="0.2">
      <c r="A167" s="588">
        <v>30113</v>
      </c>
      <c r="B167" s="142" t="s">
        <v>30588</v>
      </c>
      <c r="C167" s="589" t="s">
        <v>30413</v>
      </c>
      <c r="D167" s="590">
        <v>87.56</v>
      </c>
      <c r="E167" s="592"/>
    </row>
    <row r="168" spans="1:5" outlineLevel="1" x14ac:dyDescent="0.2">
      <c r="A168" s="588">
        <v>30114</v>
      </c>
      <c r="B168" s="142" t="s">
        <v>30589</v>
      </c>
      <c r="C168" s="589" t="s">
        <v>30413</v>
      </c>
      <c r="D168" s="590">
        <v>65.64</v>
      </c>
      <c r="E168" s="592"/>
    </row>
    <row r="169" spans="1:5" x14ac:dyDescent="0.2">
      <c r="A169" s="588">
        <v>30115</v>
      </c>
      <c r="B169" s="142" t="s">
        <v>30590</v>
      </c>
      <c r="C169" s="589" t="s">
        <v>30413</v>
      </c>
      <c r="D169" s="590">
        <v>66.64</v>
      </c>
      <c r="E169" s="592"/>
    </row>
    <row r="170" spans="1:5" outlineLevel="1" x14ac:dyDescent="0.2">
      <c r="A170" s="588">
        <v>30116</v>
      </c>
      <c r="B170" s="142" t="s">
        <v>30591</v>
      </c>
      <c r="C170" s="589" t="s">
        <v>30413</v>
      </c>
      <c r="D170" s="590">
        <v>68.5</v>
      </c>
      <c r="E170" s="592"/>
    </row>
    <row r="171" spans="1:5" outlineLevel="1" x14ac:dyDescent="0.2">
      <c r="A171" s="588">
        <v>30117</v>
      </c>
      <c r="B171" s="142" t="s">
        <v>30592</v>
      </c>
      <c r="C171" s="589" t="s">
        <v>30413</v>
      </c>
      <c r="D171" s="590">
        <v>69.430000000000007</v>
      </c>
      <c r="E171" s="592"/>
    </row>
    <row r="172" spans="1:5" outlineLevel="1" x14ac:dyDescent="0.2">
      <c r="A172" s="588">
        <v>30120</v>
      </c>
      <c r="B172" s="142" t="s">
        <v>30593</v>
      </c>
      <c r="C172" s="589" t="s">
        <v>30473</v>
      </c>
      <c r="D172" s="590">
        <v>94.74</v>
      </c>
      <c r="E172" s="592"/>
    </row>
    <row r="173" spans="1:5" outlineLevel="1" x14ac:dyDescent="0.2">
      <c r="A173" s="588">
        <v>30130</v>
      </c>
      <c r="B173" s="142" t="s">
        <v>30594</v>
      </c>
      <c r="C173" s="589" t="s">
        <v>30443</v>
      </c>
      <c r="D173" s="590">
        <v>25.59</v>
      </c>
      <c r="E173" s="592"/>
    </row>
    <row r="174" spans="1:5" outlineLevel="1" x14ac:dyDescent="0.2">
      <c r="A174" s="588">
        <v>30200</v>
      </c>
      <c r="B174" s="142" t="s">
        <v>30595</v>
      </c>
      <c r="C174" s="589" t="s">
        <v>19923</v>
      </c>
      <c r="D174" s="590" t="s">
        <v>19923</v>
      </c>
    </row>
    <row r="175" spans="1:5" x14ac:dyDescent="0.2">
      <c r="A175" s="588">
        <v>30204</v>
      </c>
      <c r="B175" s="142" t="s">
        <v>30564</v>
      </c>
      <c r="C175" s="589" t="s">
        <v>25257</v>
      </c>
      <c r="D175" s="590">
        <v>7.35</v>
      </c>
      <c r="E175" s="592"/>
    </row>
    <row r="176" spans="1:5" outlineLevel="1" x14ac:dyDescent="0.2">
      <c r="A176" s="588">
        <v>30207</v>
      </c>
      <c r="B176" s="142" t="s">
        <v>30565</v>
      </c>
      <c r="C176" s="589" t="s">
        <v>25257</v>
      </c>
      <c r="D176" s="590">
        <v>8.0299999999999994</v>
      </c>
      <c r="E176" s="592"/>
    </row>
    <row r="177" spans="1:5" outlineLevel="1" x14ac:dyDescent="0.2">
      <c r="A177" s="588">
        <v>30209</v>
      </c>
      <c r="B177" s="142" t="s">
        <v>30566</v>
      </c>
      <c r="C177" s="589" t="s">
        <v>25257</v>
      </c>
      <c r="D177" s="590">
        <v>7.27</v>
      </c>
      <c r="E177" s="592"/>
    </row>
    <row r="178" spans="1:5" outlineLevel="1" x14ac:dyDescent="0.2">
      <c r="A178" s="588">
        <v>30300</v>
      </c>
      <c r="B178" s="142" t="s">
        <v>30596</v>
      </c>
      <c r="C178" s="589" t="s">
        <v>19923</v>
      </c>
      <c r="D178" s="590" t="s">
        <v>19923</v>
      </c>
    </row>
    <row r="179" spans="1:5" outlineLevel="1" x14ac:dyDescent="0.2">
      <c r="A179" s="588">
        <v>30305</v>
      </c>
      <c r="B179" s="142" t="s">
        <v>30597</v>
      </c>
      <c r="C179" s="589" t="s">
        <v>30443</v>
      </c>
      <c r="D179" s="590">
        <v>370.17</v>
      </c>
      <c r="E179" s="592"/>
    </row>
    <row r="180" spans="1:5" outlineLevel="1" x14ac:dyDescent="0.2">
      <c r="A180" s="588">
        <v>30307</v>
      </c>
      <c r="B180" s="142" t="s">
        <v>30598</v>
      </c>
      <c r="C180" s="589" t="s">
        <v>30443</v>
      </c>
      <c r="D180" s="590">
        <v>381.17</v>
      </c>
      <c r="E180" s="592"/>
    </row>
    <row r="181" spans="1:5" x14ac:dyDescent="0.2">
      <c r="A181" s="588">
        <v>30308</v>
      </c>
      <c r="B181" s="142" t="s">
        <v>30599</v>
      </c>
      <c r="C181" s="589" t="s">
        <v>30443</v>
      </c>
      <c r="D181" s="590">
        <v>392.92</v>
      </c>
      <c r="E181" s="592"/>
    </row>
    <row r="182" spans="1:5" outlineLevel="1" x14ac:dyDescent="0.2">
      <c r="A182" s="588">
        <v>30309</v>
      </c>
      <c r="B182" s="142" t="s">
        <v>30600</v>
      </c>
      <c r="C182" s="589" t="s">
        <v>30443</v>
      </c>
      <c r="D182" s="590">
        <v>315.57</v>
      </c>
      <c r="E182" s="592"/>
    </row>
    <row r="183" spans="1:5" outlineLevel="1" x14ac:dyDescent="0.2">
      <c r="A183" s="588">
        <v>30315</v>
      </c>
      <c r="B183" s="142" t="s">
        <v>30601</v>
      </c>
      <c r="C183" s="589" t="s">
        <v>30443</v>
      </c>
      <c r="D183" s="590">
        <v>325.35000000000002</v>
      </c>
      <c r="E183" s="592"/>
    </row>
    <row r="184" spans="1:5" outlineLevel="1" x14ac:dyDescent="0.2">
      <c r="A184" s="588">
        <v>30316</v>
      </c>
      <c r="B184" s="142" t="s">
        <v>30602</v>
      </c>
      <c r="C184" s="589" t="s">
        <v>30443</v>
      </c>
      <c r="D184" s="590">
        <v>310.58999999999997</v>
      </c>
      <c r="E184" s="592"/>
    </row>
    <row r="185" spans="1:5" outlineLevel="1" x14ac:dyDescent="0.2">
      <c r="A185" s="588">
        <v>30317</v>
      </c>
      <c r="B185" s="142" t="s">
        <v>30603</v>
      </c>
      <c r="C185" s="589" t="s">
        <v>30443</v>
      </c>
      <c r="D185" s="590">
        <v>335.5</v>
      </c>
      <c r="E185" s="592"/>
    </row>
    <row r="186" spans="1:5" outlineLevel="1" x14ac:dyDescent="0.2">
      <c r="A186" s="588">
        <v>30318</v>
      </c>
      <c r="B186" s="142" t="s">
        <v>30604</v>
      </c>
      <c r="C186" s="589" t="s">
        <v>30443</v>
      </c>
      <c r="D186" s="590">
        <v>320.98</v>
      </c>
      <c r="E186" s="592"/>
    </row>
    <row r="187" spans="1:5" x14ac:dyDescent="0.2">
      <c r="A187" s="588">
        <v>30319</v>
      </c>
      <c r="B187" s="142" t="s">
        <v>30605</v>
      </c>
      <c r="C187" s="589" t="s">
        <v>30443</v>
      </c>
      <c r="D187" s="590">
        <v>313.83</v>
      </c>
      <c r="E187" s="592"/>
    </row>
    <row r="188" spans="1:5" outlineLevel="1" x14ac:dyDescent="0.2">
      <c r="A188" s="588">
        <v>30320</v>
      </c>
      <c r="B188" s="142" t="s">
        <v>30606</v>
      </c>
      <c r="C188" s="589" t="s">
        <v>30443</v>
      </c>
      <c r="D188" s="590">
        <v>346.02</v>
      </c>
      <c r="E188" s="592"/>
    </row>
    <row r="189" spans="1:5" x14ac:dyDescent="0.2">
      <c r="A189" s="588">
        <v>30321</v>
      </c>
      <c r="B189" s="142" t="s">
        <v>30607</v>
      </c>
      <c r="C189" s="589" t="s">
        <v>30443</v>
      </c>
      <c r="D189" s="590">
        <v>331.74</v>
      </c>
      <c r="E189" s="592"/>
    </row>
    <row r="190" spans="1:5" outlineLevel="1" x14ac:dyDescent="0.2">
      <c r="A190" s="588">
        <v>30322</v>
      </c>
      <c r="B190" s="142" t="s">
        <v>30608</v>
      </c>
      <c r="C190" s="589" t="s">
        <v>30443</v>
      </c>
      <c r="D190" s="590">
        <v>356.93</v>
      </c>
      <c r="E190" s="592"/>
    </row>
    <row r="191" spans="1:5" outlineLevel="1" x14ac:dyDescent="0.2">
      <c r="A191" s="588">
        <v>30323</v>
      </c>
      <c r="B191" s="142" t="s">
        <v>30609</v>
      </c>
      <c r="C191" s="589" t="s">
        <v>30443</v>
      </c>
      <c r="D191" s="590">
        <v>342.92</v>
      </c>
      <c r="E191" s="592"/>
    </row>
    <row r="192" spans="1:5" outlineLevel="1" x14ac:dyDescent="0.2">
      <c r="A192" s="588">
        <v>30324</v>
      </c>
      <c r="B192" s="142" t="s">
        <v>30610</v>
      </c>
      <c r="C192" s="589" t="s">
        <v>30443</v>
      </c>
      <c r="D192" s="590">
        <v>368.25</v>
      </c>
      <c r="E192" s="592"/>
    </row>
    <row r="193" spans="1:5" x14ac:dyDescent="0.2">
      <c r="A193" s="588">
        <v>30325</v>
      </c>
      <c r="B193" s="142" t="s">
        <v>30611</v>
      </c>
      <c r="C193" s="589" t="s">
        <v>30443</v>
      </c>
      <c r="D193" s="590">
        <v>354.15</v>
      </c>
      <c r="E193" s="592"/>
    </row>
    <row r="194" spans="1:5" outlineLevel="1" x14ac:dyDescent="0.2">
      <c r="A194" s="588">
        <v>30330</v>
      </c>
      <c r="B194" s="142" t="s">
        <v>30612</v>
      </c>
      <c r="C194" s="589" t="s">
        <v>30443</v>
      </c>
      <c r="D194" s="590">
        <v>34.75</v>
      </c>
      <c r="E194" s="592"/>
    </row>
    <row r="195" spans="1:5" outlineLevel="1" x14ac:dyDescent="0.2">
      <c r="A195" s="588">
        <v>30400</v>
      </c>
      <c r="B195" s="142" t="s">
        <v>30613</v>
      </c>
      <c r="C195" s="589" t="s">
        <v>19923</v>
      </c>
      <c r="D195" s="590" t="s">
        <v>19923</v>
      </c>
    </row>
    <row r="196" spans="1:5" outlineLevel="1" x14ac:dyDescent="0.2">
      <c r="A196" s="588">
        <v>30419</v>
      </c>
      <c r="B196" s="142" t="s">
        <v>30614</v>
      </c>
      <c r="C196" s="589" t="s">
        <v>30413</v>
      </c>
      <c r="D196" s="590">
        <v>91.54</v>
      </c>
      <c r="E196" s="592"/>
    </row>
    <row r="197" spans="1:5" outlineLevel="1" x14ac:dyDescent="0.2">
      <c r="A197" s="588">
        <v>30420</v>
      </c>
      <c r="B197" s="142" t="s">
        <v>30615</v>
      </c>
      <c r="C197" s="589" t="s">
        <v>30413</v>
      </c>
      <c r="D197" s="590">
        <v>115.63</v>
      </c>
      <c r="E197" s="592"/>
    </row>
    <row r="198" spans="1:5" outlineLevel="1" x14ac:dyDescent="0.2">
      <c r="A198" s="588">
        <v>30421</v>
      </c>
      <c r="B198" s="142" t="s">
        <v>30616</v>
      </c>
      <c r="C198" s="589" t="s">
        <v>30413</v>
      </c>
      <c r="D198" s="590">
        <v>117.81</v>
      </c>
      <c r="E198" s="592"/>
    </row>
    <row r="199" spans="1:5" x14ac:dyDescent="0.2">
      <c r="A199" s="588">
        <v>30422</v>
      </c>
      <c r="B199" s="142" t="s">
        <v>30617</v>
      </c>
      <c r="C199" s="589" t="s">
        <v>30413</v>
      </c>
      <c r="D199" s="590">
        <v>137.24</v>
      </c>
      <c r="E199" s="592"/>
    </row>
    <row r="200" spans="1:5" outlineLevel="1" x14ac:dyDescent="0.2">
      <c r="A200" s="588">
        <v>30423</v>
      </c>
      <c r="B200" s="142" t="s">
        <v>30618</v>
      </c>
      <c r="C200" s="589" t="s">
        <v>30413</v>
      </c>
      <c r="D200" s="590">
        <v>154.81</v>
      </c>
      <c r="E200" s="592"/>
    </row>
    <row r="201" spans="1:5" outlineLevel="1" x14ac:dyDescent="0.2">
      <c r="A201" s="588">
        <v>30424</v>
      </c>
      <c r="B201" s="142" t="s">
        <v>30619</v>
      </c>
      <c r="C201" s="589" t="s">
        <v>30413</v>
      </c>
      <c r="D201" s="590">
        <v>175.47</v>
      </c>
      <c r="E201" s="592"/>
    </row>
    <row r="202" spans="1:5" outlineLevel="1" x14ac:dyDescent="0.2">
      <c r="A202" s="588">
        <v>34000</v>
      </c>
      <c r="B202" s="142" t="s">
        <v>30620</v>
      </c>
      <c r="C202" s="589" t="s">
        <v>19923</v>
      </c>
      <c r="D202" s="590" t="s">
        <v>19923</v>
      </c>
    </row>
    <row r="203" spans="1:5" outlineLevel="1" x14ac:dyDescent="0.2">
      <c r="A203" s="588">
        <v>34002</v>
      </c>
      <c r="B203" s="142" t="s">
        <v>30621</v>
      </c>
      <c r="C203" s="589" t="s">
        <v>30413</v>
      </c>
      <c r="D203" s="590">
        <v>79.33</v>
      </c>
      <c r="E203" s="592"/>
    </row>
    <row r="204" spans="1:5" outlineLevel="1" x14ac:dyDescent="0.2">
      <c r="A204" s="588">
        <v>34005</v>
      </c>
      <c r="B204" s="142" t="s">
        <v>30622</v>
      </c>
      <c r="C204" s="589" t="s">
        <v>30413</v>
      </c>
      <c r="D204" s="590">
        <v>5.31</v>
      </c>
      <c r="E204" s="592"/>
    </row>
    <row r="205" spans="1:5" x14ac:dyDescent="0.2">
      <c r="A205" s="588">
        <v>34010</v>
      </c>
      <c r="B205" s="142" t="s">
        <v>30623</v>
      </c>
      <c r="C205" s="589" t="s">
        <v>30413</v>
      </c>
      <c r="D205" s="590">
        <v>84.58</v>
      </c>
      <c r="E205" s="592"/>
    </row>
    <row r="206" spans="1:5" ht="22.5" outlineLevel="1" x14ac:dyDescent="0.2">
      <c r="A206" s="588">
        <v>34015</v>
      </c>
      <c r="B206" s="142" t="s">
        <v>30624</v>
      </c>
      <c r="C206" s="589" t="s">
        <v>30473</v>
      </c>
      <c r="D206" s="590">
        <v>22.74</v>
      </c>
      <c r="E206" s="592"/>
    </row>
    <row r="207" spans="1:5" outlineLevel="1" x14ac:dyDescent="0.2">
      <c r="A207" s="588">
        <v>34018</v>
      </c>
      <c r="B207" s="142" t="s">
        <v>30625</v>
      </c>
      <c r="C207" s="589" t="s">
        <v>30413</v>
      </c>
      <c r="D207" s="590">
        <v>12.14</v>
      </c>
      <c r="E207" s="592"/>
    </row>
    <row r="208" spans="1:5" ht="22.5" outlineLevel="1" x14ac:dyDescent="0.2">
      <c r="A208" s="588">
        <v>34022</v>
      </c>
      <c r="B208" s="142" t="s">
        <v>30626</v>
      </c>
      <c r="C208" s="589" t="s">
        <v>30473</v>
      </c>
      <c r="D208" s="590">
        <v>4.33</v>
      </c>
      <c r="E208" s="592"/>
    </row>
    <row r="209" spans="1:5" outlineLevel="1" x14ac:dyDescent="0.2">
      <c r="A209" s="588">
        <v>34024</v>
      </c>
      <c r="B209" s="142" t="s">
        <v>30627</v>
      </c>
      <c r="C209" s="589" t="s">
        <v>30413</v>
      </c>
      <c r="D209" s="590">
        <v>6.44</v>
      </c>
      <c r="E209" s="592"/>
    </row>
    <row r="210" spans="1:5" outlineLevel="1" x14ac:dyDescent="0.2">
      <c r="A210" s="588">
        <v>34025</v>
      </c>
      <c r="B210" s="142" t="s">
        <v>30628</v>
      </c>
      <c r="C210" s="589" t="s">
        <v>30413</v>
      </c>
      <c r="D210" s="590">
        <v>13.6</v>
      </c>
      <c r="E210" s="592"/>
    </row>
    <row r="211" spans="1:5" outlineLevel="1" x14ac:dyDescent="0.2">
      <c r="A211" s="588">
        <v>34026</v>
      </c>
      <c r="B211" s="142" t="s">
        <v>30629</v>
      </c>
      <c r="C211" s="589" t="s">
        <v>30413</v>
      </c>
      <c r="D211" s="590">
        <v>5.01</v>
      </c>
      <c r="E211" s="592"/>
    </row>
    <row r="212" spans="1:5" outlineLevel="1" x14ac:dyDescent="0.2">
      <c r="A212" s="588">
        <v>34050</v>
      </c>
      <c r="B212" s="142" t="s">
        <v>30630</v>
      </c>
      <c r="C212" s="589" t="s">
        <v>30413</v>
      </c>
      <c r="D212" s="590">
        <v>4.95</v>
      </c>
      <c r="E212" s="592"/>
    </row>
    <row r="213" spans="1:5" outlineLevel="1" x14ac:dyDescent="0.2">
      <c r="A213" s="588">
        <v>34051</v>
      </c>
      <c r="B213" s="142" t="s">
        <v>30631</v>
      </c>
      <c r="C213" s="589" t="s">
        <v>30413</v>
      </c>
      <c r="D213" s="590">
        <v>4.95</v>
      </c>
      <c r="E213" s="592"/>
    </row>
    <row r="214" spans="1:5" outlineLevel="1" x14ac:dyDescent="0.2">
      <c r="A214" s="588">
        <v>34060</v>
      </c>
      <c r="B214" s="142" t="s">
        <v>30632</v>
      </c>
      <c r="C214" s="589" t="s">
        <v>30413</v>
      </c>
      <c r="D214" s="590">
        <v>119.92</v>
      </c>
      <c r="E214" s="592"/>
    </row>
    <row r="215" spans="1:5" outlineLevel="1" x14ac:dyDescent="0.2">
      <c r="A215" s="588">
        <v>34070</v>
      </c>
      <c r="B215" s="142" t="s">
        <v>30633</v>
      </c>
      <c r="C215" s="589" t="s">
        <v>30439</v>
      </c>
      <c r="D215" s="590">
        <v>9.14</v>
      </c>
      <c r="E215" s="592"/>
    </row>
    <row r="216" spans="1:5" outlineLevel="1" x14ac:dyDescent="0.2">
      <c r="A216" s="588">
        <v>35000</v>
      </c>
      <c r="B216" s="142" t="s">
        <v>30578</v>
      </c>
      <c r="C216" s="589" t="s">
        <v>19923</v>
      </c>
      <c r="D216" s="590" t="s">
        <v>19923</v>
      </c>
    </row>
    <row r="217" spans="1:5" x14ac:dyDescent="0.2">
      <c r="A217" s="588">
        <v>35001</v>
      </c>
      <c r="B217" s="142" t="s">
        <v>30580</v>
      </c>
      <c r="C217" s="589" t="s">
        <v>30443</v>
      </c>
      <c r="D217" s="590">
        <v>128.44999999999999</v>
      </c>
      <c r="E217" s="592"/>
    </row>
    <row r="218" spans="1:5" outlineLevel="1" x14ac:dyDescent="0.2">
      <c r="A218" s="588">
        <v>35002</v>
      </c>
      <c r="B218" s="142" t="s">
        <v>30581</v>
      </c>
      <c r="C218" s="589" t="s">
        <v>30443</v>
      </c>
      <c r="D218" s="590">
        <v>256.89</v>
      </c>
      <c r="E218" s="592"/>
    </row>
    <row r="219" spans="1:5" outlineLevel="1" x14ac:dyDescent="0.2">
      <c r="A219" s="588">
        <v>35003</v>
      </c>
      <c r="B219" s="142" t="s">
        <v>21346</v>
      </c>
      <c r="C219" s="589" t="s">
        <v>30443</v>
      </c>
      <c r="D219" s="590">
        <v>174.52</v>
      </c>
      <c r="E219" s="592"/>
    </row>
    <row r="220" spans="1:5" x14ac:dyDescent="0.2">
      <c r="A220" s="588">
        <v>35004</v>
      </c>
      <c r="B220" s="142" t="s">
        <v>21347</v>
      </c>
      <c r="C220" s="589" t="s">
        <v>30443</v>
      </c>
      <c r="D220" s="590">
        <v>317.31</v>
      </c>
      <c r="E220" s="592"/>
    </row>
    <row r="221" spans="1:5" ht="22.5" outlineLevel="1" x14ac:dyDescent="0.2">
      <c r="A221" s="588">
        <v>35005</v>
      </c>
      <c r="B221" s="142" t="s">
        <v>30634</v>
      </c>
      <c r="C221" s="589" t="s">
        <v>30413</v>
      </c>
      <c r="D221" s="590">
        <v>27.76</v>
      </c>
      <c r="E221" s="592"/>
    </row>
    <row r="222" spans="1:5" ht="22.5" outlineLevel="1" x14ac:dyDescent="0.2">
      <c r="A222" s="588">
        <v>35006</v>
      </c>
      <c r="B222" s="142" t="s">
        <v>30635</v>
      </c>
      <c r="C222" s="589" t="s">
        <v>30413</v>
      </c>
      <c r="D222" s="590">
        <v>39.659999999999997</v>
      </c>
      <c r="E222" s="592"/>
    </row>
    <row r="223" spans="1:5" x14ac:dyDescent="0.2">
      <c r="A223" s="588">
        <v>36000</v>
      </c>
      <c r="B223" s="142" t="s">
        <v>30636</v>
      </c>
      <c r="C223" s="589" t="s">
        <v>19923</v>
      </c>
      <c r="D223" s="590" t="s">
        <v>19923</v>
      </c>
    </row>
    <row r="224" spans="1:5" ht="22.5" outlineLevel="1" x14ac:dyDescent="0.2">
      <c r="A224" s="588">
        <v>36001</v>
      </c>
      <c r="B224" s="142" t="s">
        <v>30637</v>
      </c>
      <c r="C224" s="589" t="s">
        <v>25257</v>
      </c>
      <c r="D224" s="590">
        <v>15.67</v>
      </c>
      <c r="E224" s="592"/>
    </row>
    <row r="225" spans="1:5" ht="22.5" outlineLevel="1" x14ac:dyDescent="0.2">
      <c r="A225" s="588">
        <v>36002</v>
      </c>
      <c r="B225" s="142" t="s">
        <v>30638</v>
      </c>
      <c r="C225" s="589" t="s">
        <v>25257</v>
      </c>
      <c r="D225" s="590">
        <v>17.23</v>
      </c>
      <c r="E225" s="592"/>
    </row>
    <row r="226" spans="1:5" x14ac:dyDescent="0.2">
      <c r="A226" s="584">
        <v>40000</v>
      </c>
      <c r="B226" s="585" t="s">
        <v>30639</v>
      </c>
      <c r="C226" s="586"/>
      <c r="D226" s="587"/>
    </row>
    <row r="227" spans="1:5" outlineLevel="1" x14ac:dyDescent="0.2">
      <c r="A227" s="588">
        <v>40100</v>
      </c>
      <c r="B227" s="142" t="s">
        <v>30640</v>
      </c>
      <c r="C227" s="589" t="s">
        <v>19923</v>
      </c>
      <c r="D227" s="590" t="s">
        <v>19923</v>
      </c>
    </row>
    <row r="228" spans="1:5" x14ac:dyDescent="0.2">
      <c r="A228" s="588">
        <v>40101</v>
      </c>
      <c r="B228" s="142" t="s">
        <v>30641</v>
      </c>
      <c r="C228" s="589" t="s">
        <v>30413</v>
      </c>
      <c r="D228" s="590">
        <v>50.09</v>
      </c>
      <c r="E228" s="592"/>
    </row>
    <row r="229" spans="1:5" outlineLevel="1" x14ac:dyDescent="0.2">
      <c r="A229" s="588">
        <v>40102</v>
      </c>
      <c r="B229" s="142" t="s">
        <v>30642</v>
      </c>
      <c r="C229" s="589" t="s">
        <v>30413</v>
      </c>
      <c r="D229" s="590">
        <v>93.07</v>
      </c>
      <c r="E229" s="592"/>
    </row>
    <row r="230" spans="1:5" outlineLevel="1" x14ac:dyDescent="0.2">
      <c r="A230" s="588">
        <v>40104</v>
      </c>
      <c r="B230" s="142" t="s">
        <v>30643</v>
      </c>
      <c r="C230" s="589" t="s">
        <v>30413</v>
      </c>
      <c r="D230" s="590">
        <v>217.89</v>
      </c>
      <c r="E230" s="592"/>
    </row>
    <row r="231" spans="1:5" x14ac:dyDescent="0.2">
      <c r="A231" s="588">
        <v>40111</v>
      </c>
      <c r="B231" s="142" t="s">
        <v>30644</v>
      </c>
      <c r="C231" s="589" t="s">
        <v>30413</v>
      </c>
      <c r="D231" s="590">
        <v>93.07</v>
      </c>
      <c r="E231" s="592"/>
    </row>
    <row r="232" spans="1:5" outlineLevel="1" x14ac:dyDescent="0.2">
      <c r="A232" s="588">
        <v>40112</v>
      </c>
      <c r="B232" s="142" t="s">
        <v>30645</v>
      </c>
      <c r="C232" s="589" t="s">
        <v>30413</v>
      </c>
      <c r="D232" s="590">
        <v>160.06</v>
      </c>
      <c r="E232" s="592"/>
    </row>
    <row r="233" spans="1:5" outlineLevel="1" x14ac:dyDescent="0.2">
      <c r="A233" s="588">
        <v>40115</v>
      </c>
      <c r="B233" s="142" t="s">
        <v>30646</v>
      </c>
      <c r="C233" s="589" t="s">
        <v>30413</v>
      </c>
      <c r="D233" s="590">
        <v>58.34</v>
      </c>
      <c r="E233" s="592"/>
    </row>
    <row r="234" spans="1:5" x14ac:dyDescent="0.2">
      <c r="A234" s="588">
        <v>40116</v>
      </c>
      <c r="B234" s="142" t="s">
        <v>30647</v>
      </c>
      <c r="C234" s="589" t="s">
        <v>30413</v>
      </c>
      <c r="D234" s="590">
        <v>103.16</v>
      </c>
      <c r="E234" s="592"/>
    </row>
    <row r="235" spans="1:5" outlineLevel="1" x14ac:dyDescent="0.2">
      <c r="A235" s="588">
        <v>40120</v>
      </c>
      <c r="B235" s="142" t="s">
        <v>30648</v>
      </c>
      <c r="C235" s="589" t="s">
        <v>30413</v>
      </c>
      <c r="D235" s="590">
        <v>139.38</v>
      </c>
      <c r="E235" s="592"/>
    </row>
    <row r="236" spans="1:5" outlineLevel="1" x14ac:dyDescent="0.2">
      <c r="A236" s="588">
        <v>40121</v>
      </c>
      <c r="B236" s="142" t="s">
        <v>30649</v>
      </c>
      <c r="C236" s="589" t="s">
        <v>30413</v>
      </c>
      <c r="D236" s="590">
        <v>225.93</v>
      </c>
      <c r="E236" s="592"/>
    </row>
    <row r="237" spans="1:5" x14ac:dyDescent="0.2">
      <c r="A237" s="588">
        <v>40122</v>
      </c>
      <c r="B237" s="142" t="s">
        <v>30650</v>
      </c>
      <c r="C237" s="589" t="s">
        <v>30413</v>
      </c>
      <c r="D237" s="590">
        <v>401.62</v>
      </c>
      <c r="E237" s="592"/>
    </row>
    <row r="238" spans="1:5" outlineLevel="1" x14ac:dyDescent="0.2">
      <c r="A238" s="588">
        <v>40125</v>
      </c>
      <c r="B238" s="142" t="s">
        <v>30651</v>
      </c>
      <c r="C238" s="589" t="s">
        <v>30413</v>
      </c>
      <c r="D238" s="590">
        <v>549.78</v>
      </c>
      <c r="E238" s="592"/>
    </row>
    <row r="239" spans="1:5" outlineLevel="1" x14ac:dyDescent="0.2">
      <c r="A239" s="588">
        <v>40126</v>
      </c>
      <c r="B239" s="142" t="s">
        <v>30652</v>
      </c>
      <c r="C239" s="589" t="s">
        <v>30413</v>
      </c>
      <c r="D239" s="590">
        <v>662.52</v>
      </c>
      <c r="E239" s="592"/>
    </row>
    <row r="240" spans="1:5" outlineLevel="1" x14ac:dyDescent="0.2">
      <c r="A240" s="588">
        <v>40127</v>
      </c>
      <c r="B240" s="142" t="s">
        <v>30653</v>
      </c>
      <c r="C240" s="589" t="s">
        <v>30413</v>
      </c>
      <c r="D240" s="590">
        <v>694.52</v>
      </c>
      <c r="E240" s="592"/>
    </row>
    <row r="241" spans="1:5" outlineLevel="1" x14ac:dyDescent="0.2">
      <c r="A241" s="588">
        <v>40131</v>
      </c>
      <c r="B241" s="142" t="s">
        <v>30654</v>
      </c>
      <c r="C241" s="589" t="s">
        <v>30413</v>
      </c>
      <c r="D241" s="590">
        <v>68.38</v>
      </c>
      <c r="E241" s="592"/>
    </row>
    <row r="242" spans="1:5" outlineLevel="1" x14ac:dyDescent="0.2">
      <c r="A242" s="588">
        <v>40132</v>
      </c>
      <c r="B242" s="142" t="s">
        <v>30655</v>
      </c>
      <c r="C242" s="589" t="s">
        <v>30413</v>
      </c>
      <c r="D242" s="590">
        <v>70.48</v>
      </c>
      <c r="E242" s="592"/>
    </row>
    <row r="243" spans="1:5" x14ac:dyDescent="0.2">
      <c r="A243" s="588">
        <v>40133</v>
      </c>
      <c r="B243" s="142" t="s">
        <v>30656</v>
      </c>
      <c r="C243" s="589" t="s">
        <v>30413</v>
      </c>
      <c r="D243" s="590">
        <v>71.66</v>
      </c>
      <c r="E243" s="592"/>
    </row>
    <row r="244" spans="1:5" outlineLevel="1" x14ac:dyDescent="0.2">
      <c r="A244" s="588">
        <v>40134</v>
      </c>
      <c r="B244" s="142" t="s">
        <v>30657</v>
      </c>
      <c r="C244" s="589" t="s">
        <v>30413</v>
      </c>
      <c r="D244" s="590">
        <v>74.540000000000006</v>
      </c>
      <c r="E244" s="592"/>
    </row>
    <row r="245" spans="1:5" outlineLevel="1" x14ac:dyDescent="0.2">
      <c r="A245" s="588">
        <v>40135</v>
      </c>
      <c r="B245" s="142" t="s">
        <v>30658</v>
      </c>
      <c r="C245" s="589" t="s">
        <v>30413</v>
      </c>
      <c r="D245" s="590">
        <v>80.63</v>
      </c>
      <c r="E245" s="592"/>
    </row>
    <row r="246" spans="1:5" outlineLevel="1" x14ac:dyDescent="0.2">
      <c r="A246" s="588">
        <v>40136</v>
      </c>
      <c r="B246" s="142" t="s">
        <v>30659</v>
      </c>
      <c r="C246" s="589" t="s">
        <v>30413</v>
      </c>
      <c r="D246" s="590">
        <v>83.12</v>
      </c>
      <c r="E246" s="592"/>
    </row>
    <row r="247" spans="1:5" outlineLevel="1" x14ac:dyDescent="0.2">
      <c r="A247" s="588">
        <v>40137</v>
      </c>
      <c r="B247" s="142" t="s">
        <v>30660</v>
      </c>
      <c r="C247" s="589" t="s">
        <v>30413</v>
      </c>
      <c r="D247" s="590">
        <v>87.05</v>
      </c>
      <c r="E247" s="592"/>
    </row>
    <row r="248" spans="1:5" outlineLevel="1" x14ac:dyDescent="0.2">
      <c r="A248" s="588">
        <v>40138</v>
      </c>
      <c r="B248" s="142" t="s">
        <v>30661</v>
      </c>
      <c r="C248" s="589" t="s">
        <v>30413</v>
      </c>
      <c r="D248" s="590">
        <v>90.07</v>
      </c>
      <c r="E248" s="592"/>
    </row>
    <row r="249" spans="1:5" x14ac:dyDescent="0.2">
      <c r="A249" s="588">
        <v>40140</v>
      </c>
      <c r="B249" s="142" t="s">
        <v>30662</v>
      </c>
      <c r="C249" s="589" t="s">
        <v>30413</v>
      </c>
      <c r="D249" s="590">
        <v>46.66</v>
      </c>
      <c r="E249" s="592"/>
    </row>
    <row r="250" spans="1:5" outlineLevel="1" x14ac:dyDescent="0.2">
      <c r="A250" s="588">
        <v>40141</v>
      </c>
      <c r="B250" s="142" t="s">
        <v>30663</v>
      </c>
      <c r="C250" s="589" t="s">
        <v>30413</v>
      </c>
      <c r="D250" s="590">
        <v>53.19</v>
      </c>
      <c r="E250" s="592"/>
    </row>
    <row r="251" spans="1:5" outlineLevel="1" x14ac:dyDescent="0.2">
      <c r="A251" s="588">
        <v>40142</v>
      </c>
      <c r="B251" s="142" t="s">
        <v>30664</v>
      </c>
      <c r="C251" s="589" t="s">
        <v>30413</v>
      </c>
      <c r="D251" s="590">
        <v>62.6</v>
      </c>
      <c r="E251" s="592"/>
    </row>
    <row r="252" spans="1:5" outlineLevel="1" x14ac:dyDescent="0.2">
      <c r="A252" s="588">
        <v>40144</v>
      </c>
      <c r="B252" s="142" t="s">
        <v>30665</v>
      </c>
      <c r="C252" s="589" t="s">
        <v>30413</v>
      </c>
      <c r="D252" s="590">
        <v>63.65</v>
      </c>
      <c r="E252" s="592"/>
    </row>
    <row r="253" spans="1:5" outlineLevel="1" x14ac:dyDescent="0.2">
      <c r="A253" s="588">
        <v>40145</v>
      </c>
      <c r="B253" s="142" t="s">
        <v>30666</v>
      </c>
      <c r="C253" s="589" t="s">
        <v>30413</v>
      </c>
      <c r="D253" s="590">
        <v>75.28</v>
      </c>
      <c r="E253" s="592"/>
    </row>
    <row r="254" spans="1:5" outlineLevel="1" x14ac:dyDescent="0.2">
      <c r="A254" s="588">
        <v>40150</v>
      </c>
      <c r="B254" s="142" t="s">
        <v>30667</v>
      </c>
      <c r="C254" s="589" t="s">
        <v>30413</v>
      </c>
      <c r="D254" s="590">
        <v>53.69</v>
      </c>
      <c r="E254" s="592"/>
    </row>
    <row r="255" spans="1:5" x14ac:dyDescent="0.2">
      <c r="A255" s="588">
        <v>40151</v>
      </c>
      <c r="B255" s="142" t="s">
        <v>30668</v>
      </c>
      <c r="C255" s="589" t="s">
        <v>30413</v>
      </c>
      <c r="D255" s="590">
        <v>60.97</v>
      </c>
      <c r="E255" s="592"/>
    </row>
    <row r="256" spans="1:5" outlineLevel="1" x14ac:dyDescent="0.2">
      <c r="A256" s="588">
        <v>40152</v>
      </c>
      <c r="B256" s="142" t="s">
        <v>30669</v>
      </c>
      <c r="C256" s="589" t="s">
        <v>30413</v>
      </c>
      <c r="D256" s="590">
        <v>70.739999999999995</v>
      </c>
      <c r="E256" s="592"/>
    </row>
    <row r="257" spans="1:5" outlineLevel="1" x14ac:dyDescent="0.2">
      <c r="A257" s="588">
        <v>40160</v>
      </c>
      <c r="B257" s="142" t="s">
        <v>30670</v>
      </c>
      <c r="C257" s="589" t="s">
        <v>30413</v>
      </c>
      <c r="D257" s="590">
        <v>64.319999999999993</v>
      </c>
      <c r="E257" s="592"/>
    </row>
    <row r="258" spans="1:5" outlineLevel="1" x14ac:dyDescent="0.2">
      <c r="A258" s="588">
        <v>40161</v>
      </c>
      <c r="B258" s="142" t="s">
        <v>30671</v>
      </c>
      <c r="C258" s="589" t="s">
        <v>30413</v>
      </c>
      <c r="D258" s="590">
        <v>74.349999999999994</v>
      </c>
      <c r="E258" s="592"/>
    </row>
    <row r="259" spans="1:5" outlineLevel="1" x14ac:dyDescent="0.2">
      <c r="A259" s="588">
        <v>40162</v>
      </c>
      <c r="B259" s="142" t="s">
        <v>30672</v>
      </c>
      <c r="C259" s="589" t="s">
        <v>30413</v>
      </c>
      <c r="D259" s="590">
        <v>66.959999999999994</v>
      </c>
      <c r="E259" s="592"/>
    </row>
    <row r="260" spans="1:5" outlineLevel="1" x14ac:dyDescent="0.2">
      <c r="A260" s="588">
        <v>40163</v>
      </c>
      <c r="B260" s="142" t="s">
        <v>30673</v>
      </c>
      <c r="C260" s="589" t="s">
        <v>30413</v>
      </c>
      <c r="D260" s="590">
        <v>76.3</v>
      </c>
      <c r="E260" s="592"/>
    </row>
    <row r="261" spans="1:5" x14ac:dyDescent="0.2">
      <c r="A261" s="588">
        <v>40170</v>
      </c>
      <c r="B261" s="142" t="s">
        <v>30674</v>
      </c>
      <c r="C261" s="589" t="s">
        <v>30413</v>
      </c>
      <c r="D261" s="590">
        <v>81.3</v>
      </c>
      <c r="E261" s="592"/>
    </row>
    <row r="262" spans="1:5" outlineLevel="1" x14ac:dyDescent="0.2">
      <c r="A262" s="588">
        <v>40171</v>
      </c>
      <c r="B262" s="142" t="s">
        <v>30675</v>
      </c>
      <c r="C262" s="589" t="s">
        <v>30413</v>
      </c>
      <c r="D262" s="590">
        <v>85.91</v>
      </c>
      <c r="E262" s="592"/>
    </row>
    <row r="263" spans="1:5" outlineLevel="1" x14ac:dyDescent="0.2">
      <c r="A263" s="588">
        <v>40180</v>
      </c>
      <c r="B263" s="142" t="s">
        <v>30676</v>
      </c>
      <c r="C263" s="589" t="s">
        <v>30413</v>
      </c>
      <c r="D263" s="590">
        <v>3.75</v>
      </c>
      <c r="E263" s="592"/>
    </row>
    <row r="264" spans="1:5" ht="22.5" outlineLevel="1" x14ac:dyDescent="0.2">
      <c r="A264" s="588">
        <v>40195</v>
      </c>
      <c r="B264" s="142" t="s">
        <v>30677</v>
      </c>
      <c r="C264" s="589" t="s">
        <v>25257</v>
      </c>
      <c r="D264" s="590">
        <v>7.35</v>
      </c>
      <c r="E264" s="592"/>
    </row>
    <row r="265" spans="1:5" ht="22.5" outlineLevel="1" x14ac:dyDescent="0.2">
      <c r="A265" s="588">
        <v>40196</v>
      </c>
      <c r="B265" s="142" t="s">
        <v>30678</v>
      </c>
      <c r="C265" s="589" t="s">
        <v>25257</v>
      </c>
      <c r="D265" s="590">
        <v>8.0299999999999994</v>
      </c>
      <c r="E265" s="592"/>
    </row>
    <row r="266" spans="1:5" outlineLevel="1" x14ac:dyDescent="0.2">
      <c r="A266" s="588">
        <v>40197</v>
      </c>
      <c r="B266" s="142" t="s">
        <v>30679</v>
      </c>
      <c r="C266" s="589" t="s">
        <v>30443</v>
      </c>
      <c r="D266" s="590">
        <v>608.15</v>
      </c>
      <c r="E266" s="592"/>
    </row>
    <row r="267" spans="1:5" x14ac:dyDescent="0.2">
      <c r="A267" s="588">
        <v>40198</v>
      </c>
      <c r="B267" s="142" t="s">
        <v>30680</v>
      </c>
      <c r="C267" s="589" t="s">
        <v>30443</v>
      </c>
      <c r="D267" s="590">
        <v>1158.98</v>
      </c>
      <c r="E267" s="592"/>
    </row>
    <row r="268" spans="1:5" outlineLevel="1" x14ac:dyDescent="0.2">
      <c r="A268" s="588">
        <v>40200</v>
      </c>
      <c r="B268" s="142" t="s">
        <v>30681</v>
      </c>
      <c r="C268" s="589" t="s">
        <v>19923</v>
      </c>
      <c r="D268" s="590" t="s">
        <v>19923</v>
      </c>
    </row>
    <row r="269" spans="1:5" outlineLevel="1" x14ac:dyDescent="0.2">
      <c r="A269" s="588">
        <v>40204</v>
      </c>
      <c r="B269" s="142" t="s">
        <v>30682</v>
      </c>
      <c r="C269" s="589" t="s">
        <v>30413</v>
      </c>
      <c r="D269" s="590">
        <v>105.58</v>
      </c>
      <c r="E269" s="592"/>
    </row>
    <row r="270" spans="1:5" outlineLevel="1" x14ac:dyDescent="0.2">
      <c r="A270" s="588">
        <v>40300</v>
      </c>
      <c r="B270" s="142" t="s">
        <v>30683</v>
      </c>
      <c r="C270" s="589" t="s">
        <v>19923</v>
      </c>
      <c r="D270" s="590" t="s">
        <v>19923</v>
      </c>
    </row>
    <row r="271" spans="1:5" outlineLevel="1" x14ac:dyDescent="0.2">
      <c r="A271" s="588">
        <v>40330</v>
      </c>
      <c r="B271" s="142" t="s">
        <v>30684</v>
      </c>
      <c r="C271" s="589" t="s">
        <v>30413</v>
      </c>
      <c r="D271" s="590">
        <v>278.76</v>
      </c>
      <c r="E271" s="592"/>
    </row>
    <row r="272" spans="1:5" outlineLevel="1" x14ac:dyDescent="0.2">
      <c r="A272" s="588">
        <v>40331</v>
      </c>
      <c r="B272" s="142" t="s">
        <v>30685</v>
      </c>
      <c r="C272" s="589" t="s">
        <v>30413</v>
      </c>
      <c r="D272" s="590">
        <v>285.72000000000003</v>
      </c>
      <c r="E272" s="592"/>
    </row>
    <row r="273" spans="1:5" outlineLevel="1" x14ac:dyDescent="0.2">
      <c r="A273" s="588">
        <v>40332</v>
      </c>
      <c r="B273" s="142" t="s">
        <v>30686</v>
      </c>
      <c r="C273" s="589" t="s">
        <v>30413</v>
      </c>
      <c r="D273" s="590">
        <v>300.39</v>
      </c>
      <c r="E273" s="592"/>
    </row>
    <row r="274" spans="1:5" x14ac:dyDescent="0.2">
      <c r="A274" s="588">
        <v>40335</v>
      </c>
      <c r="B274" s="142" t="s">
        <v>30687</v>
      </c>
      <c r="C274" s="589" t="s">
        <v>30413</v>
      </c>
      <c r="D274" s="590">
        <v>381.77</v>
      </c>
      <c r="E274" s="592"/>
    </row>
    <row r="275" spans="1:5" ht="22.5" outlineLevel="1" x14ac:dyDescent="0.2">
      <c r="A275" s="588">
        <v>40351</v>
      </c>
      <c r="B275" s="142" t="s">
        <v>30688</v>
      </c>
      <c r="C275" s="589" t="s">
        <v>30413</v>
      </c>
      <c r="D275" s="590">
        <v>87.96</v>
      </c>
      <c r="E275" s="592"/>
    </row>
    <row r="276" spans="1:5" ht="22.5" outlineLevel="1" x14ac:dyDescent="0.2">
      <c r="A276" s="588">
        <v>40352</v>
      </c>
      <c r="B276" s="142" t="s">
        <v>30689</v>
      </c>
      <c r="C276" s="589" t="s">
        <v>30413</v>
      </c>
      <c r="D276" s="590">
        <v>80.349999999999994</v>
      </c>
      <c r="E276" s="592"/>
    </row>
    <row r="277" spans="1:5" ht="22.5" outlineLevel="1" x14ac:dyDescent="0.2">
      <c r="A277" s="588">
        <v>40353</v>
      </c>
      <c r="B277" s="142" t="s">
        <v>30690</v>
      </c>
      <c r="C277" s="589" t="s">
        <v>30413</v>
      </c>
      <c r="D277" s="590">
        <v>155.62</v>
      </c>
      <c r="E277" s="592"/>
    </row>
    <row r="278" spans="1:5" ht="22.5" outlineLevel="1" x14ac:dyDescent="0.2">
      <c r="A278" s="588">
        <v>40354</v>
      </c>
      <c r="B278" s="142" t="s">
        <v>30691</v>
      </c>
      <c r="C278" s="589" t="s">
        <v>30413</v>
      </c>
      <c r="D278" s="590">
        <v>101.08</v>
      </c>
      <c r="E278" s="592"/>
    </row>
    <row r="279" spans="1:5" ht="22.5" outlineLevel="1" x14ac:dyDescent="0.2">
      <c r="A279" s="588">
        <v>40355</v>
      </c>
      <c r="B279" s="142" t="s">
        <v>30692</v>
      </c>
      <c r="C279" s="589" t="s">
        <v>30413</v>
      </c>
      <c r="D279" s="590">
        <v>162.69</v>
      </c>
      <c r="E279" s="592"/>
    </row>
    <row r="280" spans="1:5" ht="22.5" outlineLevel="1" x14ac:dyDescent="0.2">
      <c r="A280" s="588">
        <v>40356</v>
      </c>
      <c r="B280" s="142" t="s">
        <v>30693</v>
      </c>
      <c r="C280" s="589" t="s">
        <v>30413</v>
      </c>
      <c r="D280" s="590">
        <v>96.66</v>
      </c>
      <c r="E280" s="592"/>
    </row>
    <row r="281" spans="1:5" ht="22.5" outlineLevel="1" x14ac:dyDescent="0.2">
      <c r="A281" s="588">
        <v>40357</v>
      </c>
      <c r="B281" s="142" t="s">
        <v>30694</v>
      </c>
      <c r="C281" s="589" t="s">
        <v>30413</v>
      </c>
      <c r="D281" s="590">
        <v>106.62</v>
      </c>
      <c r="E281" s="592"/>
    </row>
    <row r="282" spans="1:5" ht="22.5" x14ac:dyDescent="0.2">
      <c r="A282" s="588">
        <v>40358</v>
      </c>
      <c r="B282" s="142" t="s">
        <v>30695</v>
      </c>
      <c r="C282" s="589" t="s">
        <v>30413</v>
      </c>
      <c r="D282" s="590">
        <v>187.62</v>
      </c>
      <c r="E282" s="592"/>
    </row>
    <row r="283" spans="1:5" ht="22.5" outlineLevel="1" x14ac:dyDescent="0.2">
      <c r="A283" s="588">
        <v>40359</v>
      </c>
      <c r="B283" s="142" t="s">
        <v>30696</v>
      </c>
      <c r="C283" s="589" t="s">
        <v>30413</v>
      </c>
      <c r="D283" s="590">
        <v>177.4</v>
      </c>
      <c r="E283" s="592"/>
    </row>
    <row r="284" spans="1:5" outlineLevel="1" x14ac:dyDescent="0.2">
      <c r="A284" s="588">
        <v>45000</v>
      </c>
      <c r="B284" s="142" t="s">
        <v>30578</v>
      </c>
      <c r="C284" s="589" t="s">
        <v>19923</v>
      </c>
      <c r="D284" s="590" t="s">
        <v>19923</v>
      </c>
    </row>
    <row r="285" spans="1:5" outlineLevel="1" x14ac:dyDescent="0.2">
      <c r="A285" s="588">
        <v>45001</v>
      </c>
      <c r="B285" s="142" t="s">
        <v>30697</v>
      </c>
      <c r="C285" s="589" t="s">
        <v>30443</v>
      </c>
      <c r="D285" s="590">
        <v>63.46</v>
      </c>
      <c r="E285" s="592"/>
    </row>
    <row r="286" spans="1:5" outlineLevel="1" x14ac:dyDescent="0.2">
      <c r="A286" s="588">
        <v>45004</v>
      </c>
      <c r="B286" s="142" t="s">
        <v>30698</v>
      </c>
      <c r="C286" s="589" t="s">
        <v>30443</v>
      </c>
      <c r="D286" s="590">
        <v>47.6</v>
      </c>
      <c r="E286" s="592"/>
    </row>
    <row r="287" spans="1:5" outlineLevel="1" x14ac:dyDescent="0.2">
      <c r="A287" s="588">
        <v>45007</v>
      </c>
      <c r="B287" s="142" t="s">
        <v>30699</v>
      </c>
      <c r="C287" s="589" t="s">
        <v>30443</v>
      </c>
      <c r="D287" s="590">
        <v>39.659999999999997</v>
      </c>
      <c r="E287" s="592"/>
    </row>
    <row r="288" spans="1:5" outlineLevel="1" x14ac:dyDescent="0.2">
      <c r="A288" s="588">
        <v>45009</v>
      </c>
      <c r="B288" s="142" t="s">
        <v>30700</v>
      </c>
      <c r="C288" s="589" t="s">
        <v>30443</v>
      </c>
      <c r="D288" s="590">
        <v>206.25</v>
      </c>
      <c r="E288" s="592"/>
    </row>
    <row r="289" spans="1:5" outlineLevel="1" x14ac:dyDescent="0.2">
      <c r="A289" s="588">
        <v>45010</v>
      </c>
      <c r="B289" s="142" t="s">
        <v>30701</v>
      </c>
      <c r="C289" s="589" t="s">
        <v>30413</v>
      </c>
      <c r="D289" s="590">
        <v>7.93</v>
      </c>
      <c r="E289" s="592"/>
    </row>
    <row r="290" spans="1:5" ht="22.5" x14ac:dyDescent="0.2">
      <c r="A290" s="588">
        <v>45015</v>
      </c>
      <c r="B290" s="142" t="s">
        <v>30702</v>
      </c>
      <c r="C290" s="589" t="s">
        <v>30413</v>
      </c>
      <c r="D290" s="590">
        <v>6.35</v>
      </c>
      <c r="E290" s="592"/>
    </row>
    <row r="291" spans="1:5" outlineLevel="1" x14ac:dyDescent="0.2">
      <c r="A291" s="588">
        <v>46000</v>
      </c>
      <c r="B291" s="142" t="s">
        <v>30703</v>
      </c>
      <c r="C291" s="589" t="s">
        <v>19923</v>
      </c>
      <c r="D291" s="590" t="s">
        <v>19923</v>
      </c>
    </row>
    <row r="292" spans="1:5" outlineLevel="1" x14ac:dyDescent="0.2">
      <c r="A292" s="588">
        <v>46005</v>
      </c>
      <c r="B292" s="142" t="s">
        <v>30704</v>
      </c>
      <c r="C292" s="589" t="s">
        <v>30443</v>
      </c>
      <c r="D292" s="590">
        <v>103.13</v>
      </c>
      <c r="E292" s="592"/>
    </row>
    <row r="293" spans="1:5" outlineLevel="1" x14ac:dyDescent="0.2">
      <c r="A293" s="588">
        <v>46007</v>
      </c>
      <c r="B293" s="142" t="s">
        <v>30705</v>
      </c>
      <c r="C293" s="589" t="s">
        <v>30413</v>
      </c>
      <c r="D293" s="590">
        <v>15.87</v>
      </c>
      <c r="E293" s="592"/>
    </row>
    <row r="294" spans="1:5" outlineLevel="1" x14ac:dyDescent="0.2">
      <c r="A294" s="588">
        <v>46010</v>
      </c>
      <c r="B294" s="142" t="s">
        <v>30706</v>
      </c>
      <c r="C294" s="589" t="s">
        <v>30413</v>
      </c>
      <c r="D294" s="590">
        <v>15.87</v>
      </c>
      <c r="E294" s="592"/>
    </row>
    <row r="295" spans="1:5" outlineLevel="1" x14ac:dyDescent="0.2">
      <c r="A295" s="588">
        <v>46015</v>
      </c>
      <c r="B295" s="142" t="s">
        <v>30707</v>
      </c>
      <c r="C295" s="589" t="s">
        <v>30413</v>
      </c>
      <c r="D295" s="590">
        <v>7.61</v>
      </c>
      <c r="E295" s="592"/>
    </row>
    <row r="296" spans="1:5" outlineLevel="1" x14ac:dyDescent="0.2">
      <c r="A296" s="588">
        <v>46016</v>
      </c>
      <c r="B296" s="142" t="s">
        <v>30708</v>
      </c>
      <c r="C296" s="589" t="s">
        <v>30413</v>
      </c>
      <c r="D296" s="590">
        <v>15.22</v>
      </c>
      <c r="E296" s="592"/>
    </row>
    <row r="297" spans="1:5" ht="22.5" outlineLevel="1" x14ac:dyDescent="0.2">
      <c r="A297" s="588">
        <v>46019</v>
      </c>
      <c r="B297" s="142" t="s">
        <v>30709</v>
      </c>
      <c r="C297" s="589" t="s">
        <v>30413</v>
      </c>
      <c r="D297" s="590">
        <v>22.82</v>
      </c>
      <c r="E297" s="592"/>
    </row>
    <row r="298" spans="1:5" x14ac:dyDescent="0.2">
      <c r="A298" s="588">
        <v>47000</v>
      </c>
      <c r="B298" s="142" t="s">
        <v>30710</v>
      </c>
      <c r="C298" s="589" t="s">
        <v>19923</v>
      </c>
      <c r="D298" s="590" t="s">
        <v>19923</v>
      </c>
    </row>
    <row r="299" spans="1:5" outlineLevel="1" x14ac:dyDescent="0.2">
      <c r="A299" s="588">
        <v>47010</v>
      </c>
      <c r="B299" s="142" t="s">
        <v>30711</v>
      </c>
      <c r="C299" s="589" t="s">
        <v>30413</v>
      </c>
      <c r="D299" s="590">
        <v>48.82</v>
      </c>
      <c r="E299" s="592"/>
    </row>
    <row r="300" spans="1:5" ht="22.5" outlineLevel="1" x14ac:dyDescent="0.2">
      <c r="A300" s="588">
        <v>47015</v>
      </c>
      <c r="B300" s="142" t="s">
        <v>30712</v>
      </c>
      <c r="C300" s="589" t="s">
        <v>30413</v>
      </c>
      <c r="D300" s="590">
        <v>14.82</v>
      </c>
      <c r="E300" s="592"/>
    </row>
    <row r="301" spans="1:5" ht="22.5" outlineLevel="1" x14ac:dyDescent="0.2">
      <c r="A301" s="588">
        <v>47016</v>
      </c>
      <c r="B301" s="142" t="s">
        <v>30713</v>
      </c>
      <c r="C301" s="589" t="s">
        <v>30413</v>
      </c>
      <c r="D301" s="590">
        <v>29.97</v>
      </c>
      <c r="E301" s="592"/>
    </row>
    <row r="302" spans="1:5" ht="22.5" outlineLevel="1" x14ac:dyDescent="0.2">
      <c r="A302" s="588">
        <v>47019</v>
      </c>
      <c r="B302" s="142" t="s">
        <v>30714</v>
      </c>
      <c r="C302" s="589" t="s">
        <v>30413</v>
      </c>
      <c r="D302" s="590">
        <v>42.53</v>
      </c>
      <c r="E302" s="592"/>
    </row>
    <row r="303" spans="1:5" outlineLevel="1" x14ac:dyDescent="0.2">
      <c r="A303" s="584">
        <v>50000</v>
      </c>
      <c r="B303" s="585" t="s">
        <v>30715</v>
      </c>
      <c r="C303" s="586"/>
      <c r="D303" s="587"/>
    </row>
    <row r="304" spans="1:5" x14ac:dyDescent="0.2">
      <c r="A304" s="588">
        <v>50100</v>
      </c>
      <c r="B304" s="142" t="s">
        <v>30716</v>
      </c>
      <c r="C304" s="589" t="s">
        <v>19923</v>
      </c>
      <c r="D304" s="590" t="s">
        <v>19923</v>
      </c>
    </row>
    <row r="305" spans="1:5" ht="22.5" outlineLevel="1" x14ac:dyDescent="0.2">
      <c r="A305" s="588">
        <v>50101</v>
      </c>
      <c r="B305" s="142" t="s">
        <v>30717</v>
      </c>
      <c r="C305" s="589" t="s">
        <v>30413</v>
      </c>
      <c r="D305" s="590">
        <v>39.79</v>
      </c>
      <c r="E305" s="592"/>
    </row>
    <row r="306" spans="1:5" ht="22.5" outlineLevel="1" x14ac:dyDescent="0.2">
      <c r="A306" s="588">
        <v>50103</v>
      </c>
      <c r="B306" s="142" t="s">
        <v>30718</v>
      </c>
      <c r="C306" s="589" t="s">
        <v>30413</v>
      </c>
      <c r="D306" s="590">
        <v>40.299999999999997</v>
      </c>
      <c r="E306" s="592"/>
    </row>
    <row r="307" spans="1:5" ht="22.5" outlineLevel="1" x14ac:dyDescent="0.2">
      <c r="A307" s="588">
        <v>50130</v>
      </c>
      <c r="B307" s="142" t="s">
        <v>30719</v>
      </c>
      <c r="C307" s="589" t="s">
        <v>30413</v>
      </c>
      <c r="D307" s="590">
        <v>58.22</v>
      </c>
      <c r="E307" s="592"/>
    </row>
    <row r="308" spans="1:5" ht="22.5" outlineLevel="1" x14ac:dyDescent="0.2">
      <c r="A308" s="588">
        <v>50140</v>
      </c>
      <c r="B308" s="142" t="s">
        <v>30720</v>
      </c>
      <c r="C308" s="589" t="s">
        <v>30413</v>
      </c>
      <c r="D308" s="590">
        <v>30.47</v>
      </c>
      <c r="E308" s="592"/>
    </row>
    <row r="309" spans="1:5" ht="22.5" outlineLevel="1" x14ac:dyDescent="0.2">
      <c r="A309" s="588">
        <v>50143</v>
      </c>
      <c r="B309" s="142" t="s">
        <v>30721</v>
      </c>
      <c r="C309" s="589" t="s">
        <v>30413</v>
      </c>
      <c r="D309" s="590">
        <v>10.9</v>
      </c>
      <c r="E309" s="592"/>
    </row>
    <row r="310" spans="1:5" ht="22.5" x14ac:dyDescent="0.2">
      <c r="A310" s="588">
        <v>50147</v>
      </c>
      <c r="B310" s="142" t="s">
        <v>30722</v>
      </c>
      <c r="C310" s="589" t="s">
        <v>30413</v>
      </c>
      <c r="D310" s="590">
        <v>28.43</v>
      </c>
      <c r="E310" s="592"/>
    </row>
    <row r="311" spans="1:5" outlineLevel="1" x14ac:dyDescent="0.2">
      <c r="A311" s="588">
        <v>50200</v>
      </c>
      <c r="B311" s="142" t="s">
        <v>30723</v>
      </c>
      <c r="C311" s="589" t="s">
        <v>19923</v>
      </c>
      <c r="D311" s="590" t="s">
        <v>19923</v>
      </c>
    </row>
    <row r="312" spans="1:5" ht="22.5" outlineLevel="1" x14ac:dyDescent="0.2">
      <c r="A312" s="588">
        <v>50202</v>
      </c>
      <c r="B312" s="142" t="s">
        <v>30724</v>
      </c>
      <c r="C312" s="589" t="s">
        <v>30413</v>
      </c>
      <c r="D312" s="590">
        <v>73.67</v>
      </c>
      <c r="E312" s="592"/>
    </row>
    <row r="313" spans="1:5" outlineLevel="1" x14ac:dyDescent="0.2">
      <c r="A313" s="588">
        <v>50230</v>
      </c>
      <c r="B313" s="142" t="s">
        <v>30725</v>
      </c>
      <c r="C313" s="589" t="s">
        <v>30413</v>
      </c>
      <c r="D313" s="590">
        <v>47.22</v>
      </c>
      <c r="E313" s="592"/>
    </row>
    <row r="314" spans="1:5" ht="22.5" outlineLevel="1" x14ac:dyDescent="0.2">
      <c r="A314" s="588">
        <v>50243</v>
      </c>
      <c r="B314" s="142" t="s">
        <v>30726</v>
      </c>
      <c r="C314" s="589" t="s">
        <v>30413</v>
      </c>
      <c r="D314" s="590">
        <v>10.9</v>
      </c>
      <c r="E314" s="592"/>
    </row>
    <row r="315" spans="1:5" ht="22.5" outlineLevel="1" x14ac:dyDescent="0.2">
      <c r="A315" s="588">
        <v>50244</v>
      </c>
      <c r="B315" s="142" t="s">
        <v>30727</v>
      </c>
      <c r="C315" s="589" t="s">
        <v>30413</v>
      </c>
      <c r="D315" s="590">
        <v>118</v>
      </c>
      <c r="E315" s="592"/>
    </row>
    <row r="316" spans="1:5" x14ac:dyDescent="0.2">
      <c r="A316" s="588">
        <v>50300</v>
      </c>
      <c r="B316" s="142" t="s">
        <v>30728</v>
      </c>
      <c r="C316" s="589" t="s">
        <v>19923</v>
      </c>
      <c r="D316" s="590" t="s">
        <v>19923</v>
      </c>
    </row>
    <row r="317" spans="1:5" ht="22.5" outlineLevel="1" x14ac:dyDescent="0.2">
      <c r="A317" s="588">
        <v>50302</v>
      </c>
      <c r="B317" s="142" t="s">
        <v>30729</v>
      </c>
      <c r="C317" s="589" t="s">
        <v>30413</v>
      </c>
      <c r="D317" s="590">
        <v>73.67</v>
      </c>
      <c r="E317" s="592"/>
    </row>
    <row r="318" spans="1:5" ht="22.5" outlineLevel="1" x14ac:dyDescent="0.2">
      <c r="A318" s="588">
        <v>50305</v>
      </c>
      <c r="B318" s="142" t="s">
        <v>30730</v>
      </c>
      <c r="C318" s="589" t="s">
        <v>30413</v>
      </c>
      <c r="D318" s="590">
        <v>186.35</v>
      </c>
      <c r="E318" s="592"/>
    </row>
    <row r="319" spans="1:5" ht="22.5" outlineLevel="1" x14ac:dyDescent="0.2">
      <c r="A319" s="588">
        <v>50306</v>
      </c>
      <c r="B319" s="142" t="s">
        <v>30731</v>
      </c>
      <c r="C319" s="589" t="s">
        <v>30413</v>
      </c>
      <c r="D319" s="590">
        <v>238.97</v>
      </c>
      <c r="E319" s="592"/>
    </row>
    <row r="320" spans="1:5" ht="22.5" outlineLevel="1" x14ac:dyDescent="0.2">
      <c r="A320" s="588">
        <v>50307</v>
      </c>
      <c r="B320" s="142" t="s">
        <v>30732</v>
      </c>
      <c r="C320" s="589" t="s">
        <v>30413</v>
      </c>
      <c r="D320" s="590">
        <v>319.45</v>
      </c>
      <c r="E320" s="592"/>
    </row>
    <row r="321" spans="1:5" ht="22.5" outlineLevel="1" x14ac:dyDescent="0.2">
      <c r="A321" s="588">
        <v>50308</v>
      </c>
      <c r="B321" s="142" t="s">
        <v>30733</v>
      </c>
      <c r="C321" s="589" t="s">
        <v>30413</v>
      </c>
      <c r="D321" s="590">
        <v>77.17</v>
      </c>
      <c r="E321" s="592"/>
    </row>
    <row r="322" spans="1:5" ht="22.5" x14ac:dyDescent="0.2">
      <c r="A322" s="588">
        <v>50309</v>
      </c>
      <c r="B322" s="142" t="s">
        <v>30734</v>
      </c>
      <c r="C322" s="589" t="s">
        <v>30413</v>
      </c>
      <c r="D322" s="590">
        <v>80.8</v>
      </c>
      <c r="E322" s="592"/>
    </row>
    <row r="323" spans="1:5" outlineLevel="1" x14ac:dyDescent="0.2">
      <c r="A323" s="588">
        <v>50311</v>
      </c>
      <c r="B323" s="142" t="s">
        <v>30735</v>
      </c>
      <c r="C323" s="589" t="s">
        <v>30413</v>
      </c>
      <c r="D323" s="590">
        <v>92.69</v>
      </c>
      <c r="E323" s="592"/>
    </row>
    <row r="324" spans="1:5" ht="22.5" outlineLevel="1" x14ac:dyDescent="0.2">
      <c r="A324" s="588">
        <v>50312</v>
      </c>
      <c r="B324" s="142" t="s">
        <v>30736</v>
      </c>
      <c r="C324" s="589" t="s">
        <v>30413</v>
      </c>
      <c r="D324" s="590">
        <v>81.88</v>
      </c>
      <c r="E324" s="592"/>
    </row>
    <row r="325" spans="1:5" ht="22.5" x14ac:dyDescent="0.2">
      <c r="A325" s="588">
        <v>50313</v>
      </c>
      <c r="B325" s="142" t="s">
        <v>30737</v>
      </c>
      <c r="C325" s="589" t="s">
        <v>30413</v>
      </c>
      <c r="D325" s="590">
        <v>91.06</v>
      </c>
      <c r="E325" s="592"/>
    </row>
    <row r="326" spans="1:5" ht="33.75" outlineLevel="1" x14ac:dyDescent="0.2">
      <c r="A326" s="588">
        <v>50317</v>
      </c>
      <c r="B326" s="142" t="s">
        <v>30738</v>
      </c>
      <c r="C326" s="589" t="s">
        <v>30413</v>
      </c>
      <c r="D326" s="590">
        <v>93.03</v>
      </c>
      <c r="E326" s="592"/>
    </row>
    <row r="327" spans="1:5" ht="22.5" outlineLevel="1" x14ac:dyDescent="0.2">
      <c r="A327" s="588">
        <v>50340</v>
      </c>
      <c r="B327" s="142" t="s">
        <v>30720</v>
      </c>
      <c r="C327" s="589" t="s">
        <v>30413</v>
      </c>
      <c r="D327" s="590">
        <v>30.47</v>
      </c>
      <c r="E327" s="592"/>
    </row>
    <row r="328" spans="1:5" ht="22.5" outlineLevel="1" x14ac:dyDescent="0.2">
      <c r="A328" s="588">
        <v>50343</v>
      </c>
      <c r="B328" s="142" t="s">
        <v>30726</v>
      </c>
      <c r="C328" s="589" t="s">
        <v>30413</v>
      </c>
      <c r="D328" s="590">
        <v>10.9</v>
      </c>
      <c r="E328" s="592"/>
    </row>
    <row r="329" spans="1:5" ht="22.5" x14ac:dyDescent="0.2">
      <c r="A329" s="588">
        <v>50347</v>
      </c>
      <c r="B329" s="142" t="s">
        <v>30722</v>
      </c>
      <c r="C329" s="589" t="s">
        <v>30413</v>
      </c>
      <c r="D329" s="590">
        <v>28.43</v>
      </c>
      <c r="E329" s="592"/>
    </row>
    <row r="330" spans="1:5" outlineLevel="1" x14ac:dyDescent="0.2">
      <c r="A330" s="588">
        <v>50354</v>
      </c>
      <c r="B330" s="142" t="s">
        <v>30739</v>
      </c>
      <c r="C330" s="589" t="s">
        <v>30443</v>
      </c>
      <c r="D330" s="590">
        <v>411.52</v>
      </c>
      <c r="E330" s="592"/>
    </row>
    <row r="331" spans="1:5" x14ac:dyDescent="0.2">
      <c r="A331" s="588">
        <v>50355</v>
      </c>
      <c r="B331" s="142" t="s">
        <v>30740</v>
      </c>
      <c r="C331" s="589" t="s">
        <v>30413</v>
      </c>
      <c r="D331" s="590">
        <v>53.04</v>
      </c>
      <c r="E331" s="592"/>
    </row>
    <row r="332" spans="1:5" outlineLevel="1" x14ac:dyDescent="0.2">
      <c r="A332" s="588">
        <v>50373</v>
      </c>
      <c r="B332" s="142" t="s">
        <v>30741</v>
      </c>
      <c r="C332" s="589" t="s">
        <v>30413</v>
      </c>
      <c r="D332" s="590">
        <v>26.76</v>
      </c>
      <c r="E332" s="592"/>
    </row>
    <row r="333" spans="1:5" x14ac:dyDescent="0.2">
      <c r="A333" s="588">
        <v>50400</v>
      </c>
      <c r="B333" s="142" t="s">
        <v>30742</v>
      </c>
      <c r="C333" s="589" t="s">
        <v>19923</v>
      </c>
      <c r="D333" s="590" t="s">
        <v>19923</v>
      </c>
    </row>
    <row r="334" spans="1:5" outlineLevel="1" x14ac:dyDescent="0.2">
      <c r="A334" s="588">
        <v>50410</v>
      </c>
      <c r="B334" s="142" t="s">
        <v>30743</v>
      </c>
      <c r="C334" s="589" t="s">
        <v>30744</v>
      </c>
      <c r="D334" s="590">
        <v>63.43</v>
      </c>
      <c r="E334" s="592"/>
    </row>
    <row r="335" spans="1:5" x14ac:dyDescent="0.2">
      <c r="A335" s="588">
        <v>50430</v>
      </c>
      <c r="B335" s="142" t="s">
        <v>30745</v>
      </c>
      <c r="C335" s="589" t="s">
        <v>30744</v>
      </c>
      <c r="D335" s="590">
        <v>107.32</v>
      </c>
      <c r="E335" s="592"/>
    </row>
    <row r="336" spans="1:5" ht="22.5" outlineLevel="1" x14ac:dyDescent="0.2">
      <c r="A336" s="588">
        <v>50450</v>
      </c>
      <c r="B336" s="142" t="s">
        <v>30746</v>
      </c>
      <c r="C336" s="589" t="s">
        <v>30473</v>
      </c>
      <c r="D336" s="590">
        <v>443.52</v>
      </c>
      <c r="E336" s="592"/>
    </row>
    <row r="337" spans="1:5" x14ac:dyDescent="0.2">
      <c r="A337" s="588">
        <v>55000</v>
      </c>
      <c r="B337" s="142" t="s">
        <v>30578</v>
      </c>
      <c r="C337" s="589" t="s">
        <v>19923</v>
      </c>
      <c r="D337" s="590" t="s">
        <v>19923</v>
      </c>
    </row>
    <row r="338" spans="1:5" outlineLevel="1" x14ac:dyDescent="0.2">
      <c r="A338" s="588">
        <v>55001</v>
      </c>
      <c r="B338" s="142" t="s">
        <v>30747</v>
      </c>
      <c r="C338" s="589" t="s">
        <v>30413</v>
      </c>
      <c r="D338" s="590">
        <v>7.93</v>
      </c>
      <c r="E338" s="592"/>
    </row>
    <row r="339" spans="1:5" x14ac:dyDescent="0.2">
      <c r="A339" s="588">
        <v>55002</v>
      </c>
      <c r="B339" s="142" t="s">
        <v>30748</v>
      </c>
      <c r="C339" s="589" t="s">
        <v>30413</v>
      </c>
      <c r="D339" s="590">
        <v>3.17</v>
      </c>
      <c r="E339" s="592"/>
    </row>
    <row r="340" spans="1:5" outlineLevel="1" x14ac:dyDescent="0.2">
      <c r="A340" s="588">
        <v>55005</v>
      </c>
      <c r="B340" s="142" t="s">
        <v>30749</v>
      </c>
      <c r="C340" s="589" t="s">
        <v>30413</v>
      </c>
      <c r="D340" s="590">
        <v>1.59</v>
      </c>
      <c r="E340" s="592"/>
    </row>
    <row r="341" spans="1:5" ht="22.5" x14ac:dyDescent="0.2">
      <c r="A341" s="588">
        <v>55010</v>
      </c>
      <c r="B341" s="142" t="s">
        <v>30750</v>
      </c>
      <c r="C341" s="589" t="s">
        <v>30413</v>
      </c>
      <c r="D341" s="590">
        <v>4.76</v>
      </c>
      <c r="E341" s="592"/>
    </row>
    <row r="342" spans="1:5" ht="22.5" outlineLevel="1" x14ac:dyDescent="0.2">
      <c r="A342" s="588">
        <v>55012</v>
      </c>
      <c r="B342" s="142" t="s">
        <v>30751</v>
      </c>
      <c r="C342" s="589" t="s">
        <v>30413</v>
      </c>
      <c r="D342" s="590">
        <v>9.52</v>
      </c>
      <c r="E342" s="592"/>
    </row>
    <row r="343" spans="1:5" x14ac:dyDescent="0.2">
      <c r="A343" s="588">
        <v>55015</v>
      </c>
      <c r="B343" s="142" t="s">
        <v>30752</v>
      </c>
      <c r="C343" s="589" t="s">
        <v>30413</v>
      </c>
      <c r="D343" s="590">
        <v>7.93</v>
      </c>
      <c r="E343" s="592"/>
    </row>
    <row r="344" spans="1:5" outlineLevel="1" x14ac:dyDescent="0.2">
      <c r="A344" s="588">
        <v>56000</v>
      </c>
      <c r="B344" s="142" t="s">
        <v>30703</v>
      </c>
      <c r="C344" s="589" t="s">
        <v>19923</v>
      </c>
      <c r="D344" s="590" t="s">
        <v>19923</v>
      </c>
    </row>
    <row r="345" spans="1:5" x14ac:dyDescent="0.2">
      <c r="A345" s="588">
        <v>56005</v>
      </c>
      <c r="B345" s="142" t="s">
        <v>30753</v>
      </c>
      <c r="C345" s="589" t="s">
        <v>30413</v>
      </c>
      <c r="D345" s="590">
        <v>4.76</v>
      </c>
      <c r="E345" s="592"/>
    </row>
    <row r="346" spans="1:5" outlineLevel="1" x14ac:dyDescent="0.2">
      <c r="A346" s="588">
        <v>56006</v>
      </c>
      <c r="B346" s="142" t="s">
        <v>30754</v>
      </c>
      <c r="C346" s="589" t="s">
        <v>30443</v>
      </c>
      <c r="D346" s="590">
        <v>31.73</v>
      </c>
      <c r="E346" s="592"/>
    </row>
    <row r="347" spans="1:5" x14ac:dyDescent="0.2">
      <c r="A347" s="588">
        <v>57000</v>
      </c>
      <c r="B347" s="142" t="s">
        <v>30703</v>
      </c>
      <c r="C347" s="589" t="s">
        <v>19923</v>
      </c>
      <c r="D347" s="590" t="s">
        <v>19923</v>
      </c>
    </row>
    <row r="348" spans="1:5" outlineLevel="1" x14ac:dyDescent="0.2">
      <c r="A348" s="588">
        <v>57006</v>
      </c>
      <c r="B348" s="142" t="s">
        <v>30755</v>
      </c>
      <c r="C348" s="589" t="s">
        <v>30443</v>
      </c>
      <c r="D348" s="590">
        <v>71.400000000000006</v>
      </c>
      <c r="E348" s="592"/>
    </row>
    <row r="349" spans="1:5" x14ac:dyDescent="0.2">
      <c r="A349" s="588">
        <v>58000</v>
      </c>
      <c r="B349" s="142" t="s">
        <v>30756</v>
      </c>
      <c r="C349" s="589" t="s">
        <v>19923</v>
      </c>
      <c r="D349" s="590" t="s">
        <v>19923</v>
      </c>
    </row>
    <row r="350" spans="1:5" outlineLevel="1" x14ac:dyDescent="0.2">
      <c r="A350" s="588">
        <v>59000</v>
      </c>
      <c r="B350" s="142" t="s">
        <v>30757</v>
      </c>
      <c r="C350" s="589" t="s">
        <v>19923</v>
      </c>
      <c r="D350" s="590" t="s">
        <v>19923</v>
      </c>
    </row>
    <row r="351" spans="1:5" outlineLevel="1" x14ac:dyDescent="0.2">
      <c r="A351" s="584">
        <v>60000</v>
      </c>
      <c r="B351" s="585" t="s">
        <v>30758</v>
      </c>
      <c r="C351" s="586"/>
      <c r="D351" s="587"/>
    </row>
    <row r="352" spans="1:5" x14ac:dyDescent="0.2">
      <c r="A352" s="588">
        <v>60100</v>
      </c>
      <c r="B352" s="142" t="s">
        <v>30759</v>
      </c>
      <c r="C352" s="589" t="s">
        <v>19923</v>
      </c>
      <c r="D352" s="590" t="s">
        <v>19923</v>
      </c>
    </row>
    <row r="353" spans="1:5" outlineLevel="1" x14ac:dyDescent="0.2">
      <c r="A353" s="588">
        <v>60110</v>
      </c>
      <c r="B353" s="142" t="s">
        <v>30760</v>
      </c>
      <c r="C353" s="589" t="s">
        <v>30413</v>
      </c>
      <c r="D353" s="590">
        <v>40.49</v>
      </c>
      <c r="E353" s="592"/>
    </row>
    <row r="354" spans="1:5" ht="22.5" outlineLevel="1" x14ac:dyDescent="0.2">
      <c r="A354" s="588">
        <v>60113</v>
      </c>
      <c r="B354" s="142" t="s">
        <v>30761</v>
      </c>
      <c r="C354" s="589" t="s">
        <v>30413</v>
      </c>
      <c r="D354" s="590">
        <v>142.55000000000001</v>
      </c>
      <c r="E354" s="592"/>
    </row>
    <row r="355" spans="1:5" ht="22.5" outlineLevel="1" x14ac:dyDescent="0.2">
      <c r="A355" s="588">
        <v>60115</v>
      </c>
      <c r="B355" s="142" t="s">
        <v>30762</v>
      </c>
      <c r="C355" s="589" t="s">
        <v>30413</v>
      </c>
      <c r="D355" s="590">
        <v>93.75</v>
      </c>
      <c r="E355" s="592"/>
    </row>
    <row r="356" spans="1:5" ht="22.5" outlineLevel="1" x14ac:dyDescent="0.2">
      <c r="A356" s="588">
        <v>60116</v>
      </c>
      <c r="B356" s="142" t="s">
        <v>30763</v>
      </c>
      <c r="C356" s="589" t="s">
        <v>30413</v>
      </c>
      <c r="D356" s="590">
        <v>102.96</v>
      </c>
      <c r="E356" s="592"/>
    </row>
    <row r="357" spans="1:5" ht="22.5" outlineLevel="1" x14ac:dyDescent="0.2">
      <c r="A357" s="588">
        <v>60117</v>
      </c>
      <c r="B357" s="142" t="s">
        <v>30764</v>
      </c>
      <c r="C357" s="589" t="s">
        <v>30413</v>
      </c>
      <c r="D357" s="590">
        <v>121.47</v>
      </c>
      <c r="E357" s="592"/>
    </row>
    <row r="358" spans="1:5" ht="22.5" x14ac:dyDescent="0.2">
      <c r="A358" s="588">
        <v>60118</v>
      </c>
      <c r="B358" s="142" t="s">
        <v>30765</v>
      </c>
      <c r="C358" s="589" t="s">
        <v>30413</v>
      </c>
      <c r="D358" s="590">
        <v>144.41</v>
      </c>
      <c r="E358" s="592"/>
    </row>
    <row r="359" spans="1:5" outlineLevel="1" x14ac:dyDescent="0.2">
      <c r="A359" s="588">
        <v>60130</v>
      </c>
      <c r="B359" s="142" t="s">
        <v>30766</v>
      </c>
      <c r="C359" s="589" t="s">
        <v>25257</v>
      </c>
      <c r="D359" s="590">
        <v>9.11</v>
      </c>
      <c r="E359" s="592"/>
    </row>
    <row r="360" spans="1:5" outlineLevel="1" x14ac:dyDescent="0.2">
      <c r="A360" s="588">
        <v>60131</v>
      </c>
      <c r="B360" s="142" t="s">
        <v>30767</v>
      </c>
      <c r="C360" s="589" t="s">
        <v>25257</v>
      </c>
      <c r="D360" s="590">
        <v>2.21</v>
      </c>
      <c r="E360" s="592"/>
    </row>
    <row r="361" spans="1:5" outlineLevel="1" x14ac:dyDescent="0.2">
      <c r="A361" s="588">
        <v>60200</v>
      </c>
      <c r="B361" s="142" t="s">
        <v>30768</v>
      </c>
      <c r="C361" s="589" t="s">
        <v>19923</v>
      </c>
      <c r="D361" s="590" t="s">
        <v>19923</v>
      </c>
    </row>
    <row r="362" spans="1:5" outlineLevel="1" x14ac:dyDescent="0.2">
      <c r="A362" s="588">
        <v>60221</v>
      </c>
      <c r="B362" s="142" t="s">
        <v>30769</v>
      </c>
      <c r="C362" s="589" t="s">
        <v>30413</v>
      </c>
      <c r="D362" s="590">
        <v>37.96</v>
      </c>
      <c r="E362" s="592"/>
    </row>
    <row r="363" spans="1:5" outlineLevel="1" x14ac:dyDescent="0.2">
      <c r="A363" s="588">
        <v>60222</v>
      </c>
      <c r="B363" s="142" t="s">
        <v>30770</v>
      </c>
      <c r="C363" s="589" t="s">
        <v>30413</v>
      </c>
      <c r="D363" s="590">
        <v>51.37</v>
      </c>
      <c r="E363" s="592"/>
    </row>
    <row r="364" spans="1:5" ht="22.5" x14ac:dyDescent="0.2">
      <c r="A364" s="588">
        <v>60223</v>
      </c>
      <c r="B364" s="142" t="s">
        <v>30771</v>
      </c>
      <c r="C364" s="589" t="s">
        <v>30413</v>
      </c>
      <c r="D364" s="590">
        <v>85.35</v>
      </c>
      <c r="E364" s="592"/>
    </row>
    <row r="365" spans="1:5" ht="22.5" outlineLevel="1" x14ac:dyDescent="0.2">
      <c r="A365" s="588">
        <v>60225</v>
      </c>
      <c r="B365" s="142" t="s">
        <v>30772</v>
      </c>
      <c r="C365" s="589" t="s">
        <v>30413</v>
      </c>
      <c r="D365" s="590">
        <v>77.260000000000005</v>
      </c>
      <c r="E365" s="592"/>
    </row>
    <row r="366" spans="1:5" ht="33.75" outlineLevel="1" x14ac:dyDescent="0.2">
      <c r="A366" s="588">
        <v>60243</v>
      </c>
      <c r="B366" s="142" t="s">
        <v>30773</v>
      </c>
      <c r="C366" s="589" t="s">
        <v>30413</v>
      </c>
      <c r="D366" s="590">
        <v>170.36</v>
      </c>
      <c r="E366" s="592"/>
    </row>
    <row r="367" spans="1:5" ht="22.5" outlineLevel="1" x14ac:dyDescent="0.2">
      <c r="A367" s="588">
        <v>60244</v>
      </c>
      <c r="B367" s="142" t="s">
        <v>30774</v>
      </c>
      <c r="C367" s="589" t="s">
        <v>30413</v>
      </c>
      <c r="D367" s="590">
        <v>48.6</v>
      </c>
      <c r="E367" s="592"/>
    </row>
    <row r="368" spans="1:5" ht="22.5" outlineLevel="1" x14ac:dyDescent="0.2">
      <c r="A368" s="588">
        <v>60245</v>
      </c>
      <c r="B368" s="142" t="s">
        <v>30775</v>
      </c>
      <c r="C368" s="589" t="s">
        <v>30413</v>
      </c>
      <c r="D368" s="590">
        <v>47.24</v>
      </c>
      <c r="E368" s="592"/>
    </row>
    <row r="369" spans="1:5" ht="22.5" outlineLevel="1" x14ac:dyDescent="0.2">
      <c r="A369" s="588">
        <v>60246</v>
      </c>
      <c r="B369" s="142" t="s">
        <v>30776</v>
      </c>
      <c r="C369" s="589" t="s">
        <v>30413</v>
      </c>
      <c r="D369" s="590">
        <v>122.1</v>
      </c>
      <c r="E369" s="592"/>
    </row>
    <row r="370" spans="1:5" ht="22.5" x14ac:dyDescent="0.2">
      <c r="A370" s="588">
        <v>60247</v>
      </c>
      <c r="B370" s="142" t="s">
        <v>30777</v>
      </c>
      <c r="C370" s="589" t="s">
        <v>30413</v>
      </c>
      <c r="D370" s="590">
        <v>56.72</v>
      </c>
      <c r="E370" s="592"/>
    </row>
    <row r="371" spans="1:5" ht="22.5" outlineLevel="1" x14ac:dyDescent="0.2">
      <c r="A371" s="588">
        <v>60248</v>
      </c>
      <c r="B371" s="142" t="s">
        <v>30778</v>
      </c>
      <c r="C371" s="589" t="s">
        <v>30413</v>
      </c>
      <c r="D371" s="590">
        <v>52.26</v>
      </c>
      <c r="E371" s="592"/>
    </row>
    <row r="372" spans="1:5" ht="22.5" outlineLevel="1" x14ac:dyDescent="0.2">
      <c r="A372" s="588">
        <v>60249</v>
      </c>
      <c r="B372" s="142" t="s">
        <v>30779</v>
      </c>
      <c r="C372" s="589" t="s">
        <v>30413</v>
      </c>
      <c r="D372" s="590">
        <v>135.25</v>
      </c>
      <c r="E372" s="592"/>
    </row>
    <row r="373" spans="1:5" ht="22.5" outlineLevel="1" x14ac:dyDescent="0.2">
      <c r="A373" s="588">
        <v>60250</v>
      </c>
      <c r="B373" s="142" t="s">
        <v>30780</v>
      </c>
      <c r="C373" s="589" t="s">
        <v>30413</v>
      </c>
      <c r="D373" s="590">
        <v>432.3</v>
      </c>
      <c r="E373" s="592"/>
    </row>
    <row r="374" spans="1:5" ht="22.5" outlineLevel="1" x14ac:dyDescent="0.2">
      <c r="A374" s="588">
        <v>60251</v>
      </c>
      <c r="B374" s="142" t="s">
        <v>30781</v>
      </c>
      <c r="C374" s="589" t="s">
        <v>30473</v>
      </c>
      <c r="D374" s="590">
        <v>25.71</v>
      </c>
      <c r="E374" s="592"/>
    </row>
    <row r="375" spans="1:5" ht="22.5" outlineLevel="1" x14ac:dyDescent="0.2">
      <c r="A375" s="588">
        <v>60255</v>
      </c>
      <c r="B375" s="142" t="s">
        <v>30782</v>
      </c>
      <c r="C375" s="589" t="s">
        <v>30473</v>
      </c>
      <c r="D375" s="590">
        <v>45.15</v>
      </c>
      <c r="E375" s="592"/>
    </row>
    <row r="376" spans="1:5" ht="22.5" x14ac:dyDescent="0.2">
      <c r="A376" s="588">
        <v>60256</v>
      </c>
      <c r="B376" s="142" t="s">
        <v>30783</v>
      </c>
      <c r="C376" s="589" t="s">
        <v>30473</v>
      </c>
      <c r="D376" s="590">
        <v>59.11</v>
      </c>
      <c r="E376" s="592"/>
    </row>
    <row r="377" spans="1:5" ht="22.5" outlineLevel="1" x14ac:dyDescent="0.2">
      <c r="A377" s="588">
        <v>60257</v>
      </c>
      <c r="B377" s="142" t="s">
        <v>30784</v>
      </c>
      <c r="C377" s="589" t="s">
        <v>30473</v>
      </c>
      <c r="D377" s="590">
        <v>240.33</v>
      </c>
      <c r="E377" s="592"/>
    </row>
    <row r="378" spans="1:5" outlineLevel="1" x14ac:dyDescent="0.2">
      <c r="A378" s="588">
        <v>60290</v>
      </c>
      <c r="B378" s="142" t="s">
        <v>30785</v>
      </c>
      <c r="C378" s="589" t="s">
        <v>30473</v>
      </c>
      <c r="D378" s="590">
        <v>68.510000000000005</v>
      </c>
      <c r="E378" s="592"/>
    </row>
    <row r="379" spans="1:5" outlineLevel="1" x14ac:dyDescent="0.2">
      <c r="A379" s="588">
        <v>60291</v>
      </c>
      <c r="B379" s="142" t="s">
        <v>30786</v>
      </c>
      <c r="C379" s="589" t="s">
        <v>30473</v>
      </c>
      <c r="D379" s="590">
        <v>55.4</v>
      </c>
      <c r="E379" s="592"/>
    </row>
    <row r="380" spans="1:5" outlineLevel="1" x14ac:dyDescent="0.2">
      <c r="A380" s="588">
        <v>60292</v>
      </c>
      <c r="B380" s="142" t="s">
        <v>30787</v>
      </c>
      <c r="C380" s="589" t="s">
        <v>30473</v>
      </c>
      <c r="D380" s="590">
        <v>50.11</v>
      </c>
      <c r="E380" s="592"/>
    </row>
    <row r="381" spans="1:5" outlineLevel="1" x14ac:dyDescent="0.2">
      <c r="A381" s="588">
        <v>60293</v>
      </c>
      <c r="B381" s="142" t="s">
        <v>30788</v>
      </c>
      <c r="C381" s="589" t="s">
        <v>30473</v>
      </c>
      <c r="D381" s="590">
        <v>51.14</v>
      </c>
      <c r="E381" s="592"/>
    </row>
    <row r="382" spans="1:5" ht="22.5" x14ac:dyDescent="0.2">
      <c r="A382" s="588">
        <v>60294</v>
      </c>
      <c r="B382" s="142" t="s">
        <v>30789</v>
      </c>
      <c r="C382" s="589" t="s">
        <v>30473</v>
      </c>
      <c r="D382" s="590">
        <v>37.479999999999997</v>
      </c>
      <c r="E382" s="592"/>
    </row>
    <row r="383" spans="1:5" ht="22.5" outlineLevel="1" x14ac:dyDescent="0.2">
      <c r="A383" s="588">
        <v>60295</v>
      </c>
      <c r="B383" s="142" t="s">
        <v>30790</v>
      </c>
      <c r="C383" s="589" t="s">
        <v>30473</v>
      </c>
      <c r="D383" s="590">
        <v>40.18</v>
      </c>
      <c r="E383" s="592"/>
    </row>
    <row r="384" spans="1:5" ht="22.5" outlineLevel="1" x14ac:dyDescent="0.2">
      <c r="A384" s="588">
        <v>60296</v>
      </c>
      <c r="B384" s="142" t="s">
        <v>30791</v>
      </c>
      <c r="C384" s="589" t="s">
        <v>30473</v>
      </c>
      <c r="D384" s="590">
        <v>50.28</v>
      </c>
      <c r="E384" s="592"/>
    </row>
    <row r="385" spans="1:5" ht="22.5" outlineLevel="1" x14ac:dyDescent="0.2">
      <c r="A385" s="588">
        <v>60297</v>
      </c>
      <c r="B385" s="142" t="s">
        <v>30792</v>
      </c>
      <c r="C385" s="589" t="s">
        <v>30473</v>
      </c>
      <c r="D385" s="590">
        <v>55.75</v>
      </c>
      <c r="E385" s="592"/>
    </row>
    <row r="386" spans="1:5" outlineLevel="1" x14ac:dyDescent="0.2">
      <c r="A386" s="588">
        <v>60299</v>
      </c>
      <c r="B386" s="142" t="s">
        <v>30793</v>
      </c>
      <c r="C386" s="589" t="s">
        <v>30413</v>
      </c>
      <c r="D386" s="590">
        <v>8.27</v>
      </c>
      <c r="E386" s="592"/>
    </row>
    <row r="387" spans="1:5" outlineLevel="1" x14ac:dyDescent="0.2">
      <c r="A387" s="588">
        <v>60300</v>
      </c>
      <c r="B387" s="142" t="s">
        <v>30794</v>
      </c>
      <c r="C387" s="589" t="s">
        <v>19923</v>
      </c>
      <c r="D387" s="590" t="s">
        <v>19923</v>
      </c>
    </row>
    <row r="388" spans="1:5" outlineLevel="1" x14ac:dyDescent="0.2">
      <c r="A388" s="588">
        <v>60398</v>
      </c>
      <c r="B388" s="142" t="s">
        <v>30795</v>
      </c>
      <c r="C388" s="589" t="s">
        <v>30413</v>
      </c>
      <c r="D388" s="590">
        <v>555.58000000000004</v>
      </c>
      <c r="E388" s="592"/>
    </row>
    <row r="389" spans="1:5" outlineLevel="1" x14ac:dyDescent="0.2">
      <c r="A389" s="588">
        <v>65000</v>
      </c>
      <c r="B389" s="142" t="s">
        <v>30578</v>
      </c>
      <c r="C389" s="589" t="s">
        <v>19923</v>
      </c>
      <c r="D389" s="590" t="s">
        <v>19923</v>
      </c>
    </row>
    <row r="390" spans="1:5" x14ac:dyDescent="0.2">
      <c r="A390" s="588">
        <v>65020</v>
      </c>
      <c r="B390" s="142" t="s">
        <v>30796</v>
      </c>
      <c r="C390" s="589" t="s">
        <v>30413</v>
      </c>
      <c r="D390" s="590">
        <v>9.52</v>
      </c>
      <c r="E390" s="592"/>
    </row>
    <row r="391" spans="1:5" ht="22.5" outlineLevel="1" x14ac:dyDescent="0.2">
      <c r="A391" s="588">
        <v>65025</v>
      </c>
      <c r="B391" s="142" t="s">
        <v>30797</v>
      </c>
      <c r="C391" s="589" t="s">
        <v>30413</v>
      </c>
      <c r="D391" s="590">
        <v>3.97</v>
      </c>
      <c r="E391" s="592"/>
    </row>
    <row r="392" spans="1:5" outlineLevel="1" x14ac:dyDescent="0.2">
      <c r="A392" s="588">
        <v>66000</v>
      </c>
      <c r="B392" s="142" t="s">
        <v>30703</v>
      </c>
      <c r="C392" s="589" t="s">
        <v>19923</v>
      </c>
      <c r="D392" s="590" t="s">
        <v>19923</v>
      </c>
    </row>
    <row r="393" spans="1:5" ht="22.5" outlineLevel="1" x14ac:dyDescent="0.2">
      <c r="A393" s="588">
        <v>66003</v>
      </c>
      <c r="B393" s="142" t="s">
        <v>30798</v>
      </c>
      <c r="C393" s="589" t="s">
        <v>30413</v>
      </c>
      <c r="D393" s="590">
        <v>10.63</v>
      </c>
      <c r="E393" s="592"/>
    </row>
    <row r="394" spans="1:5" ht="22.5" outlineLevel="1" x14ac:dyDescent="0.2">
      <c r="A394" s="588">
        <v>66004</v>
      </c>
      <c r="B394" s="142" t="s">
        <v>30799</v>
      </c>
      <c r="C394" s="589" t="s">
        <v>30413</v>
      </c>
      <c r="D394" s="590">
        <v>7.09</v>
      </c>
      <c r="E394" s="592"/>
    </row>
    <row r="395" spans="1:5" ht="22.5" outlineLevel="1" x14ac:dyDescent="0.2">
      <c r="A395" s="588">
        <v>66005</v>
      </c>
      <c r="B395" s="142" t="s">
        <v>30800</v>
      </c>
      <c r="C395" s="589" t="s">
        <v>30413</v>
      </c>
      <c r="D395" s="590">
        <v>17.72</v>
      </c>
      <c r="E395" s="592"/>
    </row>
    <row r="396" spans="1:5" ht="22.5" outlineLevel="1" x14ac:dyDescent="0.2">
      <c r="A396" s="588">
        <v>66006</v>
      </c>
      <c r="B396" s="142" t="s">
        <v>30801</v>
      </c>
      <c r="C396" s="589" t="s">
        <v>30413</v>
      </c>
      <c r="D396" s="590">
        <v>14.18</v>
      </c>
      <c r="E396" s="592"/>
    </row>
    <row r="397" spans="1:5" outlineLevel="1" x14ac:dyDescent="0.2">
      <c r="A397" s="588">
        <v>66008</v>
      </c>
      <c r="B397" s="142" t="s">
        <v>30802</v>
      </c>
      <c r="C397" s="589" t="s">
        <v>25257</v>
      </c>
      <c r="D397" s="590">
        <v>1.55</v>
      </c>
      <c r="E397" s="592"/>
    </row>
    <row r="398" spans="1:5" x14ac:dyDescent="0.2">
      <c r="A398" s="588">
        <v>66010</v>
      </c>
      <c r="B398" s="142" t="s">
        <v>30803</v>
      </c>
      <c r="C398" s="589" t="s">
        <v>30473</v>
      </c>
      <c r="D398" s="590">
        <v>0.35</v>
      </c>
      <c r="E398" s="592"/>
    </row>
    <row r="399" spans="1:5" outlineLevel="1" x14ac:dyDescent="0.2">
      <c r="A399" s="588">
        <v>66011</v>
      </c>
      <c r="B399" s="142" t="s">
        <v>30804</v>
      </c>
      <c r="C399" s="589" t="s">
        <v>30473</v>
      </c>
      <c r="D399" s="590">
        <v>2.13</v>
      </c>
      <c r="E399" s="592"/>
    </row>
    <row r="400" spans="1:5" outlineLevel="1" x14ac:dyDescent="0.2">
      <c r="A400" s="588">
        <v>66012</v>
      </c>
      <c r="B400" s="142" t="s">
        <v>30805</v>
      </c>
      <c r="C400" s="589" t="s">
        <v>30473</v>
      </c>
      <c r="D400" s="590">
        <v>3.54</v>
      </c>
      <c r="E400" s="592"/>
    </row>
    <row r="401" spans="1:5" outlineLevel="1" x14ac:dyDescent="0.2">
      <c r="A401" s="588">
        <v>66015</v>
      </c>
      <c r="B401" s="142" t="s">
        <v>30806</v>
      </c>
      <c r="C401" s="589" t="s">
        <v>30439</v>
      </c>
      <c r="D401" s="590">
        <v>5.32</v>
      </c>
      <c r="E401" s="592"/>
    </row>
    <row r="402" spans="1:5" outlineLevel="1" x14ac:dyDescent="0.2">
      <c r="A402" s="588">
        <v>66020</v>
      </c>
      <c r="B402" s="142" t="s">
        <v>30807</v>
      </c>
      <c r="C402" s="589" t="s">
        <v>30413</v>
      </c>
      <c r="D402" s="590">
        <v>7.93</v>
      </c>
      <c r="E402" s="592"/>
    </row>
    <row r="403" spans="1:5" outlineLevel="1" x14ac:dyDescent="0.2">
      <c r="A403" s="588">
        <v>66021</v>
      </c>
      <c r="B403" s="142" t="s">
        <v>30808</v>
      </c>
      <c r="C403" s="589" t="s">
        <v>30413</v>
      </c>
      <c r="D403" s="590">
        <v>14.28</v>
      </c>
      <c r="E403" s="592"/>
    </row>
    <row r="404" spans="1:5" outlineLevel="1" x14ac:dyDescent="0.2">
      <c r="A404" s="588">
        <v>66022</v>
      </c>
      <c r="B404" s="142" t="s">
        <v>30809</v>
      </c>
      <c r="C404" s="589" t="s">
        <v>30413</v>
      </c>
      <c r="D404" s="590">
        <v>11.11</v>
      </c>
      <c r="E404" s="592"/>
    </row>
    <row r="405" spans="1:5" ht="22.5" outlineLevel="1" x14ac:dyDescent="0.2">
      <c r="A405" s="588">
        <v>66025</v>
      </c>
      <c r="B405" s="142" t="s">
        <v>30810</v>
      </c>
      <c r="C405" s="589" t="s">
        <v>30413</v>
      </c>
      <c r="D405" s="590">
        <v>5.55</v>
      </c>
      <c r="E405" s="592"/>
    </row>
    <row r="406" spans="1:5" ht="22.5" x14ac:dyDescent="0.2">
      <c r="A406" s="588">
        <v>66028</v>
      </c>
      <c r="B406" s="142" t="s">
        <v>30811</v>
      </c>
      <c r="C406" s="589" t="s">
        <v>30413</v>
      </c>
      <c r="D406" s="590">
        <v>4.76</v>
      </c>
      <c r="E406" s="592"/>
    </row>
    <row r="407" spans="1:5" ht="22.5" outlineLevel="1" x14ac:dyDescent="0.2">
      <c r="A407" s="588">
        <v>66029</v>
      </c>
      <c r="B407" s="142" t="s">
        <v>30812</v>
      </c>
      <c r="C407" s="589" t="s">
        <v>30413</v>
      </c>
      <c r="D407" s="590">
        <v>4.76</v>
      </c>
      <c r="E407" s="592"/>
    </row>
    <row r="408" spans="1:5" outlineLevel="1" x14ac:dyDescent="0.2">
      <c r="A408" s="588">
        <v>66040</v>
      </c>
      <c r="B408" s="142" t="s">
        <v>30813</v>
      </c>
      <c r="C408" s="589" t="s">
        <v>30473</v>
      </c>
      <c r="D408" s="590">
        <v>4.76</v>
      </c>
      <c r="E408" s="592"/>
    </row>
    <row r="409" spans="1:5" ht="22.5" outlineLevel="1" x14ac:dyDescent="0.2">
      <c r="A409" s="588">
        <v>66090</v>
      </c>
      <c r="B409" s="142" t="s">
        <v>30814</v>
      </c>
      <c r="C409" s="589" t="s">
        <v>30473</v>
      </c>
      <c r="D409" s="590">
        <v>3.17</v>
      </c>
      <c r="E409" s="592"/>
    </row>
    <row r="410" spans="1:5" outlineLevel="1" x14ac:dyDescent="0.2">
      <c r="A410" s="588">
        <v>67000</v>
      </c>
      <c r="B410" s="142" t="s">
        <v>30710</v>
      </c>
      <c r="C410" s="589" t="s">
        <v>19923</v>
      </c>
      <c r="D410" s="590" t="s">
        <v>19923</v>
      </c>
    </row>
    <row r="411" spans="1:5" outlineLevel="1" x14ac:dyDescent="0.2">
      <c r="A411" s="588">
        <v>67010</v>
      </c>
      <c r="B411" s="142" t="s">
        <v>30815</v>
      </c>
      <c r="C411" s="589" t="s">
        <v>30473</v>
      </c>
      <c r="D411" s="590">
        <v>1.78</v>
      </c>
      <c r="E411" s="592"/>
    </row>
    <row r="412" spans="1:5" outlineLevel="1" x14ac:dyDescent="0.2">
      <c r="A412" s="588">
        <v>67011</v>
      </c>
      <c r="B412" s="142" t="s">
        <v>30816</v>
      </c>
      <c r="C412" s="589" t="s">
        <v>30473</v>
      </c>
      <c r="D412" s="590">
        <v>5.4</v>
      </c>
      <c r="E412" s="592"/>
    </row>
    <row r="413" spans="1:5" outlineLevel="1" x14ac:dyDescent="0.2">
      <c r="A413" s="588">
        <v>67012</v>
      </c>
      <c r="B413" s="142" t="s">
        <v>30817</v>
      </c>
      <c r="C413" s="589" t="s">
        <v>30473</v>
      </c>
      <c r="D413" s="590">
        <v>14.38</v>
      </c>
      <c r="E413" s="592"/>
    </row>
    <row r="414" spans="1:5" x14ac:dyDescent="0.2">
      <c r="A414" s="588">
        <v>67015</v>
      </c>
      <c r="B414" s="142" t="s">
        <v>30818</v>
      </c>
      <c r="C414" s="589" t="s">
        <v>30439</v>
      </c>
      <c r="D414" s="590">
        <v>10.63</v>
      </c>
      <c r="E414" s="592"/>
    </row>
    <row r="415" spans="1:5" outlineLevel="1" x14ac:dyDescent="0.2">
      <c r="A415" s="588">
        <v>67020</v>
      </c>
      <c r="B415" s="142" t="s">
        <v>30819</v>
      </c>
      <c r="C415" s="589" t="s">
        <v>30413</v>
      </c>
      <c r="D415" s="590">
        <v>25.63</v>
      </c>
      <c r="E415" s="592"/>
    </row>
    <row r="416" spans="1:5" outlineLevel="1" x14ac:dyDescent="0.2">
      <c r="A416" s="588">
        <v>67021</v>
      </c>
      <c r="B416" s="142" t="s">
        <v>30820</v>
      </c>
      <c r="C416" s="589" t="s">
        <v>30413</v>
      </c>
      <c r="D416" s="590">
        <v>61.89</v>
      </c>
      <c r="E416" s="592"/>
    </row>
    <row r="417" spans="1:5" outlineLevel="1" x14ac:dyDescent="0.2">
      <c r="A417" s="588">
        <v>67022</v>
      </c>
      <c r="B417" s="142" t="s">
        <v>30821</v>
      </c>
      <c r="C417" s="589" t="s">
        <v>30413</v>
      </c>
      <c r="D417" s="590">
        <v>39.79</v>
      </c>
      <c r="E417" s="592"/>
    </row>
    <row r="418" spans="1:5" ht="22.5" x14ac:dyDescent="0.2">
      <c r="A418" s="588">
        <v>67025</v>
      </c>
      <c r="B418" s="142" t="s">
        <v>30822</v>
      </c>
      <c r="C418" s="589" t="s">
        <v>30413</v>
      </c>
      <c r="D418" s="590">
        <v>12.18</v>
      </c>
      <c r="E418" s="592"/>
    </row>
    <row r="419" spans="1:5" ht="22.5" outlineLevel="1" x14ac:dyDescent="0.2">
      <c r="A419" s="588">
        <v>67028</v>
      </c>
      <c r="B419" s="142" t="s">
        <v>30823</v>
      </c>
      <c r="C419" s="589" t="s">
        <v>30413</v>
      </c>
      <c r="D419" s="590">
        <v>12.22</v>
      </c>
      <c r="E419" s="592"/>
    </row>
    <row r="420" spans="1:5" ht="22.5" outlineLevel="1" x14ac:dyDescent="0.2">
      <c r="A420" s="588">
        <v>67029</v>
      </c>
      <c r="B420" s="142" t="s">
        <v>30824</v>
      </c>
      <c r="C420" s="589" t="s">
        <v>30413</v>
      </c>
      <c r="D420" s="590">
        <v>12.16</v>
      </c>
      <c r="E420" s="592"/>
    </row>
    <row r="421" spans="1:5" outlineLevel="1" x14ac:dyDescent="0.2">
      <c r="A421" s="588">
        <v>67040</v>
      </c>
      <c r="B421" s="142" t="s">
        <v>30825</v>
      </c>
      <c r="C421" s="589" t="s">
        <v>30473</v>
      </c>
      <c r="D421" s="590">
        <v>18.600000000000001</v>
      </c>
      <c r="E421" s="592"/>
    </row>
    <row r="422" spans="1:5" ht="22.5" x14ac:dyDescent="0.2">
      <c r="A422" s="588">
        <v>67090</v>
      </c>
      <c r="B422" s="142" t="s">
        <v>30826</v>
      </c>
      <c r="C422" s="589" t="s">
        <v>30473</v>
      </c>
      <c r="D422" s="590">
        <v>8.32</v>
      </c>
      <c r="E422" s="592"/>
    </row>
    <row r="423" spans="1:5" outlineLevel="1" x14ac:dyDescent="0.2">
      <c r="A423" s="588">
        <v>68000</v>
      </c>
      <c r="B423" s="142" t="s">
        <v>30756</v>
      </c>
      <c r="C423" s="589" t="s">
        <v>19923</v>
      </c>
      <c r="D423" s="590" t="s">
        <v>19923</v>
      </c>
    </row>
    <row r="424" spans="1:5" outlineLevel="1" x14ac:dyDescent="0.2">
      <c r="A424" s="588">
        <v>68001</v>
      </c>
      <c r="B424" s="142" t="s">
        <v>30827</v>
      </c>
      <c r="C424" s="589" t="s">
        <v>30413</v>
      </c>
      <c r="D424" s="590">
        <v>7.21</v>
      </c>
      <c r="E424" s="592"/>
    </row>
    <row r="425" spans="1:5" outlineLevel="1" x14ac:dyDescent="0.2">
      <c r="A425" s="588">
        <v>68002</v>
      </c>
      <c r="B425" s="142" t="s">
        <v>30828</v>
      </c>
      <c r="C425" s="589" t="s">
        <v>30413</v>
      </c>
      <c r="D425" s="590">
        <v>28.14</v>
      </c>
      <c r="E425" s="592"/>
    </row>
    <row r="426" spans="1:5" ht="22.5" x14ac:dyDescent="0.2">
      <c r="A426" s="588">
        <v>68003</v>
      </c>
      <c r="B426" s="142" t="s">
        <v>30829</v>
      </c>
      <c r="C426" s="589" t="s">
        <v>30413</v>
      </c>
      <c r="D426" s="590">
        <v>24.25</v>
      </c>
      <c r="E426" s="592"/>
    </row>
    <row r="427" spans="1:5" outlineLevel="1" x14ac:dyDescent="0.2">
      <c r="A427" s="588">
        <v>68010</v>
      </c>
      <c r="B427" s="142" t="s">
        <v>30830</v>
      </c>
      <c r="C427" s="589" t="s">
        <v>30473</v>
      </c>
      <c r="D427" s="590">
        <v>6.93</v>
      </c>
      <c r="E427" s="592"/>
    </row>
    <row r="428" spans="1:5" x14ac:dyDescent="0.2">
      <c r="A428" s="588">
        <v>68012</v>
      </c>
      <c r="B428" s="142" t="s">
        <v>30831</v>
      </c>
      <c r="C428" s="589" t="s">
        <v>30473</v>
      </c>
      <c r="D428" s="590">
        <v>14.12</v>
      </c>
      <c r="E428" s="592"/>
    </row>
    <row r="429" spans="1:5" outlineLevel="1" x14ac:dyDescent="0.2">
      <c r="A429" s="588">
        <v>68016</v>
      </c>
      <c r="B429" s="142" t="s">
        <v>30832</v>
      </c>
      <c r="C429" s="589" t="s">
        <v>30473</v>
      </c>
      <c r="D429" s="590">
        <v>41.53</v>
      </c>
      <c r="E429" s="592"/>
    </row>
    <row r="430" spans="1:5" ht="22.5" x14ac:dyDescent="0.2">
      <c r="A430" s="588">
        <v>68047</v>
      </c>
      <c r="B430" s="142" t="s">
        <v>30833</v>
      </c>
      <c r="C430" s="589" t="s">
        <v>30439</v>
      </c>
      <c r="D430" s="590">
        <v>5.58</v>
      </c>
      <c r="E430" s="592"/>
    </row>
    <row r="431" spans="1:5" ht="22.5" outlineLevel="1" x14ac:dyDescent="0.2">
      <c r="A431" s="588">
        <v>68049</v>
      </c>
      <c r="B431" s="142" t="s">
        <v>30834</v>
      </c>
      <c r="C431" s="589" t="s">
        <v>30439</v>
      </c>
      <c r="D431" s="590">
        <v>6.4</v>
      </c>
      <c r="E431" s="592"/>
    </row>
    <row r="432" spans="1:5" x14ac:dyDescent="0.2">
      <c r="A432" s="588">
        <v>68084</v>
      </c>
      <c r="B432" s="142" t="s">
        <v>30835</v>
      </c>
      <c r="C432" s="589" t="s">
        <v>30439</v>
      </c>
      <c r="D432" s="590">
        <v>11.2</v>
      </c>
      <c r="E432" s="592"/>
    </row>
    <row r="433" spans="1:5" outlineLevel="1" x14ac:dyDescent="0.2">
      <c r="A433" s="584">
        <v>70000</v>
      </c>
      <c r="B433" s="585" t="s">
        <v>25734</v>
      </c>
      <c r="C433" s="586"/>
      <c r="D433" s="587"/>
    </row>
    <row r="434" spans="1:5" x14ac:dyDescent="0.2">
      <c r="A434" s="588">
        <v>70100</v>
      </c>
      <c r="B434" s="142" t="s">
        <v>30836</v>
      </c>
      <c r="C434" s="589" t="s">
        <v>19923</v>
      </c>
      <c r="D434" s="590" t="s">
        <v>19923</v>
      </c>
    </row>
    <row r="435" spans="1:5" ht="22.5" outlineLevel="1" x14ac:dyDescent="0.2">
      <c r="A435" s="588">
        <v>70103</v>
      </c>
      <c r="B435" s="142" t="s">
        <v>30837</v>
      </c>
      <c r="C435" s="589" t="s">
        <v>30439</v>
      </c>
      <c r="D435" s="590">
        <v>542.96</v>
      </c>
      <c r="E435" s="592"/>
    </row>
    <row r="436" spans="1:5" ht="22.5" x14ac:dyDescent="0.2">
      <c r="A436" s="588">
        <v>70104</v>
      </c>
      <c r="B436" s="142" t="s">
        <v>30838</v>
      </c>
      <c r="C436" s="589" t="s">
        <v>30439</v>
      </c>
      <c r="D436" s="590">
        <v>549.22</v>
      </c>
      <c r="E436" s="592"/>
    </row>
    <row r="437" spans="1:5" outlineLevel="1" x14ac:dyDescent="0.2">
      <c r="A437" s="588">
        <v>70107</v>
      </c>
      <c r="B437" s="142" t="s">
        <v>30839</v>
      </c>
      <c r="C437" s="589" t="s">
        <v>30439</v>
      </c>
      <c r="D437" s="590">
        <v>330.66</v>
      </c>
      <c r="E437" s="592"/>
    </row>
    <row r="438" spans="1:5" x14ac:dyDescent="0.2">
      <c r="A438" s="588">
        <v>70108</v>
      </c>
      <c r="B438" s="142" t="s">
        <v>30840</v>
      </c>
      <c r="C438" s="589" t="s">
        <v>30439</v>
      </c>
      <c r="D438" s="590">
        <v>361.84</v>
      </c>
      <c r="E438" s="592"/>
    </row>
    <row r="439" spans="1:5" outlineLevel="1" x14ac:dyDescent="0.2">
      <c r="A439" s="588">
        <v>70109</v>
      </c>
      <c r="B439" s="142" t="s">
        <v>30841</v>
      </c>
      <c r="C439" s="589" t="s">
        <v>30439</v>
      </c>
      <c r="D439" s="590">
        <v>430.46</v>
      </c>
      <c r="E439" s="592"/>
    </row>
    <row r="440" spans="1:5" outlineLevel="1" x14ac:dyDescent="0.2">
      <c r="A440" s="588">
        <v>70112</v>
      </c>
      <c r="B440" s="142" t="s">
        <v>30842</v>
      </c>
      <c r="C440" s="589" t="s">
        <v>30439</v>
      </c>
      <c r="D440" s="590">
        <v>240.94</v>
      </c>
      <c r="E440" s="592"/>
    </row>
    <row r="441" spans="1:5" outlineLevel="1" x14ac:dyDescent="0.2">
      <c r="A441" s="588">
        <v>70113</v>
      </c>
      <c r="B441" s="142" t="s">
        <v>30843</v>
      </c>
      <c r="C441" s="589" t="s">
        <v>30439</v>
      </c>
      <c r="D441" s="590">
        <v>268.47000000000003</v>
      </c>
      <c r="E441" s="592"/>
    </row>
    <row r="442" spans="1:5" outlineLevel="1" x14ac:dyDescent="0.2">
      <c r="A442" s="588">
        <v>70114</v>
      </c>
      <c r="B442" s="142" t="s">
        <v>30844</v>
      </c>
      <c r="C442" s="589" t="s">
        <v>30439</v>
      </c>
      <c r="D442" s="590">
        <v>292.23</v>
      </c>
      <c r="E442" s="592"/>
    </row>
    <row r="443" spans="1:5" ht="22.5" outlineLevel="1" x14ac:dyDescent="0.2">
      <c r="A443" s="588">
        <v>70117</v>
      </c>
      <c r="B443" s="142" t="s">
        <v>30845</v>
      </c>
      <c r="C443" s="589" t="s">
        <v>30439</v>
      </c>
      <c r="D443" s="590">
        <v>485.69</v>
      </c>
      <c r="E443" s="592"/>
    </row>
    <row r="444" spans="1:5" ht="22.5" x14ac:dyDescent="0.2">
      <c r="A444" s="588">
        <v>70118</v>
      </c>
      <c r="B444" s="142" t="s">
        <v>30846</v>
      </c>
      <c r="C444" s="589" t="s">
        <v>30439</v>
      </c>
      <c r="D444" s="590">
        <v>548.62</v>
      </c>
      <c r="E444" s="592"/>
    </row>
    <row r="445" spans="1:5" ht="22.5" outlineLevel="1" x14ac:dyDescent="0.2">
      <c r="A445" s="588">
        <v>70119</v>
      </c>
      <c r="B445" s="142" t="s">
        <v>30847</v>
      </c>
      <c r="C445" s="589" t="s">
        <v>30439</v>
      </c>
      <c r="D445" s="590">
        <v>592.6</v>
      </c>
      <c r="E445" s="592"/>
    </row>
    <row r="446" spans="1:5" outlineLevel="1" x14ac:dyDescent="0.2">
      <c r="A446" s="588">
        <v>70137</v>
      </c>
      <c r="B446" s="142" t="s">
        <v>30848</v>
      </c>
      <c r="C446" s="589" t="s">
        <v>30439</v>
      </c>
      <c r="D446" s="590">
        <v>520.01</v>
      </c>
      <c r="E446" s="592"/>
    </row>
    <row r="447" spans="1:5" outlineLevel="1" x14ac:dyDescent="0.2">
      <c r="A447" s="588">
        <v>70138</v>
      </c>
      <c r="B447" s="142" t="s">
        <v>30849</v>
      </c>
      <c r="C447" s="589" t="s">
        <v>30439</v>
      </c>
      <c r="D447" s="590">
        <v>547.74</v>
      </c>
      <c r="E447" s="592"/>
    </row>
    <row r="448" spans="1:5" ht="22.5" outlineLevel="1" x14ac:dyDescent="0.2">
      <c r="A448" s="588">
        <v>70139</v>
      </c>
      <c r="B448" s="142" t="s">
        <v>30850</v>
      </c>
      <c r="C448" s="589" t="s">
        <v>30413</v>
      </c>
      <c r="D448" s="590">
        <v>256.32</v>
      </c>
      <c r="E448" s="592"/>
    </row>
    <row r="449" spans="1:5" ht="22.5" outlineLevel="1" x14ac:dyDescent="0.2">
      <c r="A449" s="588">
        <v>70145</v>
      </c>
      <c r="B449" s="142" t="s">
        <v>30851</v>
      </c>
      <c r="C449" s="589" t="s">
        <v>30439</v>
      </c>
      <c r="D449" s="590">
        <v>484.68</v>
      </c>
      <c r="E449" s="592"/>
    </row>
    <row r="450" spans="1:5" ht="22.5" x14ac:dyDescent="0.2">
      <c r="A450" s="588">
        <v>70146</v>
      </c>
      <c r="B450" s="142" t="s">
        <v>30852</v>
      </c>
      <c r="C450" s="589" t="s">
        <v>30439</v>
      </c>
      <c r="D450" s="590">
        <v>486.5</v>
      </c>
      <c r="E450" s="592"/>
    </row>
    <row r="451" spans="1:5" ht="22.5" outlineLevel="1" x14ac:dyDescent="0.2">
      <c r="A451" s="588">
        <v>70147</v>
      </c>
      <c r="B451" s="142" t="s">
        <v>30853</v>
      </c>
      <c r="C451" s="589" t="s">
        <v>30439</v>
      </c>
      <c r="D451" s="590">
        <v>488.3</v>
      </c>
      <c r="E451" s="592"/>
    </row>
    <row r="452" spans="1:5" ht="22.5" outlineLevel="1" x14ac:dyDescent="0.2">
      <c r="A452" s="588">
        <v>70148</v>
      </c>
      <c r="B452" s="142" t="s">
        <v>30854</v>
      </c>
      <c r="C452" s="589" t="s">
        <v>30439</v>
      </c>
      <c r="D452" s="590">
        <v>543.36</v>
      </c>
      <c r="E452" s="592"/>
    </row>
    <row r="453" spans="1:5" ht="22.5" outlineLevel="1" x14ac:dyDescent="0.2">
      <c r="A453" s="588">
        <v>70149</v>
      </c>
      <c r="B453" s="142" t="s">
        <v>30855</v>
      </c>
      <c r="C453" s="589" t="s">
        <v>30439</v>
      </c>
      <c r="D453" s="590">
        <v>590.88</v>
      </c>
      <c r="E453" s="592"/>
    </row>
    <row r="454" spans="1:5" ht="22.5" outlineLevel="1" x14ac:dyDescent="0.2">
      <c r="A454" s="588">
        <v>70150</v>
      </c>
      <c r="B454" s="142" t="s">
        <v>30856</v>
      </c>
      <c r="C454" s="589" t="s">
        <v>30857</v>
      </c>
      <c r="D454" s="590">
        <v>349.05</v>
      </c>
      <c r="E454" s="592"/>
    </row>
    <row r="455" spans="1:5" ht="22.5" outlineLevel="1" x14ac:dyDescent="0.2">
      <c r="A455" s="588">
        <v>70151</v>
      </c>
      <c r="B455" s="142" t="s">
        <v>30858</v>
      </c>
      <c r="C455" s="589" t="s">
        <v>30857</v>
      </c>
      <c r="D455" s="590">
        <v>426.33</v>
      </c>
      <c r="E455" s="592"/>
    </row>
    <row r="456" spans="1:5" x14ac:dyDescent="0.2">
      <c r="A456" s="588">
        <v>70152</v>
      </c>
      <c r="B456" s="142" t="s">
        <v>30859</v>
      </c>
      <c r="C456" s="589" t="s">
        <v>30857</v>
      </c>
      <c r="D456" s="590">
        <v>446.95</v>
      </c>
      <c r="E456" s="592"/>
    </row>
    <row r="457" spans="1:5" outlineLevel="1" x14ac:dyDescent="0.2">
      <c r="A457" s="588">
        <v>70153</v>
      </c>
      <c r="B457" s="142" t="s">
        <v>30860</v>
      </c>
      <c r="C457" s="589" t="s">
        <v>30857</v>
      </c>
      <c r="D457" s="590">
        <v>355.19</v>
      </c>
      <c r="E457" s="592"/>
    </row>
    <row r="458" spans="1:5" ht="22.5" outlineLevel="1" x14ac:dyDescent="0.2">
      <c r="A458" s="588">
        <v>70154</v>
      </c>
      <c r="B458" s="142" t="s">
        <v>30861</v>
      </c>
      <c r="C458" s="589" t="s">
        <v>30857</v>
      </c>
      <c r="D458" s="590">
        <v>380.07</v>
      </c>
      <c r="E458" s="592"/>
    </row>
    <row r="459" spans="1:5" ht="22.5" outlineLevel="1" x14ac:dyDescent="0.2">
      <c r="A459" s="588">
        <v>70155</v>
      </c>
      <c r="B459" s="142" t="s">
        <v>30862</v>
      </c>
      <c r="C459" s="589" t="s">
        <v>30857</v>
      </c>
      <c r="D459" s="590">
        <v>515.47</v>
      </c>
      <c r="E459" s="592"/>
    </row>
    <row r="460" spans="1:5" outlineLevel="1" x14ac:dyDescent="0.2">
      <c r="A460" s="588">
        <v>70156</v>
      </c>
      <c r="B460" s="142" t="s">
        <v>30863</v>
      </c>
      <c r="C460" s="589" t="s">
        <v>30857</v>
      </c>
      <c r="D460" s="590">
        <v>724.51</v>
      </c>
      <c r="E460" s="592"/>
    </row>
    <row r="461" spans="1:5" outlineLevel="1" x14ac:dyDescent="0.2">
      <c r="A461" s="588">
        <v>70157</v>
      </c>
      <c r="B461" s="142" t="s">
        <v>30864</v>
      </c>
      <c r="C461" s="589" t="s">
        <v>30473</v>
      </c>
      <c r="D461" s="590">
        <v>40.68</v>
      </c>
      <c r="E461" s="592"/>
    </row>
    <row r="462" spans="1:5" x14ac:dyDescent="0.2">
      <c r="A462" s="588">
        <v>70175</v>
      </c>
      <c r="B462" s="142" t="s">
        <v>30865</v>
      </c>
      <c r="C462" s="589" t="s">
        <v>30439</v>
      </c>
      <c r="D462" s="590">
        <v>164.25</v>
      </c>
      <c r="E462" s="592"/>
    </row>
    <row r="463" spans="1:5" ht="22.5" outlineLevel="1" x14ac:dyDescent="0.2">
      <c r="A463" s="588">
        <v>70180</v>
      </c>
      <c r="B463" s="142" t="s">
        <v>30866</v>
      </c>
      <c r="C463" s="589" t="s">
        <v>30413</v>
      </c>
      <c r="D463" s="590">
        <v>80.010000000000005</v>
      </c>
      <c r="E463" s="592"/>
    </row>
    <row r="464" spans="1:5" outlineLevel="1" x14ac:dyDescent="0.2">
      <c r="A464" s="588">
        <v>70200</v>
      </c>
      <c r="B464" s="142" t="s">
        <v>30867</v>
      </c>
      <c r="C464" s="589" t="s">
        <v>19923</v>
      </c>
      <c r="D464" s="590" t="s">
        <v>19923</v>
      </c>
    </row>
    <row r="465" spans="1:5" ht="33.75" outlineLevel="1" x14ac:dyDescent="0.2">
      <c r="A465" s="588">
        <v>70202</v>
      </c>
      <c r="B465" s="142" t="s">
        <v>30868</v>
      </c>
      <c r="C465" s="589" t="s">
        <v>30439</v>
      </c>
      <c r="D465" s="590">
        <v>204.57</v>
      </c>
      <c r="E465" s="592"/>
    </row>
    <row r="466" spans="1:5" ht="22.5" outlineLevel="1" x14ac:dyDescent="0.2">
      <c r="A466" s="588">
        <v>70208</v>
      </c>
      <c r="B466" s="142" t="s">
        <v>30869</v>
      </c>
      <c r="C466" s="589" t="s">
        <v>30439</v>
      </c>
      <c r="D466" s="590">
        <v>187.93</v>
      </c>
      <c r="E466" s="592"/>
    </row>
    <row r="467" spans="1:5" ht="22.5" outlineLevel="1" x14ac:dyDescent="0.2">
      <c r="A467" s="588">
        <v>70210</v>
      </c>
      <c r="B467" s="142" t="s">
        <v>30870</v>
      </c>
      <c r="C467" s="589" t="s">
        <v>30439</v>
      </c>
      <c r="D467" s="590">
        <v>194.55</v>
      </c>
      <c r="E467" s="592"/>
    </row>
    <row r="468" spans="1:5" ht="22.5" x14ac:dyDescent="0.2">
      <c r="A468" s="588">
        <v>70212</v>
      </c>
      <c r="B468" s="142" t="s">
        <v>30871</v>
      </c>
      <c r="C468" s="589" t="s">
        <v>30439</v>
      </c>
      <c r="D468" s="590">
        <v>177.35</v>
      </c>
      <c r="E468" s="592"/>
    </row>
    <row r="469" spans="1:5" ht="22.5" outlineLevel="1" x14ac:dyDescent="0.2">
      <c r="A469" s="588">
        <v>70216</v>
      </c>
      <c r="B469" s="142" t="s">
        <v>30872</v>
      </c>
      <c r="C469" s="589" t="s">
        <v>30439</v>
      </c>
      <c r="D469" s="590">
        <v>173.71</v>
      </c>
      <c r="E469" s="592"/>
    </row>
    <row r="470" spans="1:5" outlineLevel="1" x14ac:dyDescent="0.2">
      <c r="A470" s="588">
        <v>70219</v>
      </c>
      <c r="B470" s="142" t="s">
        <v>30873</v>
      </c>
      <c r="C470" s="589" t="s">
        <v>30439</v>
      </c>
      <c r="D470" s="590">
        <v>95.6</v>
      </c>
      <c r="E470" s="592"/>
    </row>
    <row r="471" spans="1:5" ht="33.75" outlineLevel="1" x14ac:dyDescent="0.2">
      <c r="A471" s="588">
        <v>70231</v>
      </c>
      <c r="B471" s="142" t="s">
        <v>30874</v>
      </c>
      <c r="C471" s="589" t="s">
        <v>30439</v>
      </c>
      <c r="D471" s="590">
        <v>172.31</v>
      </c>
      <c r="E471" s="592"/>
    </row>
    <row r="472" spans="1:5" outlineLevel="1" x14ac:dyDescent="0.2">
      <c r="A472" s="588">
        <v>70240</v>
      </c>
      <c r="B472" s="142" t="s">
        <v>30875</v>
      </c>
      <c r="C472" s="589" t="s">
        <v>30876</v>
      </c>
      <c r="D472" s="590">
        <v>90.06</v>
      </c>
      <c r="E472" s="592"/>
    </row>
    <row r="473" spans="1:5" outlineLevel="1" x14ac:dyDescent="0.2">
      <c r="A473" s="588">
        <v>70250</v>
      </c>
      <c r="B473" s="142" t="s">
        <v>30877</v>
      </c>
      <c r="C473" s="589" t="s">
        <v>30439</v>
      </c>
      <c r="D473" s="590">
        <v>100.97</v>
      </c>
      <c r="E473" s="592"/>
    </row>
    <row r="474" spans="1:5" ht="22.5" x14ac:dyDescent="0.2">
      <c r="A474" s="588">
        <v>70251</v>
      </c>
      <c r="B474" s="142" t="s">
        <v>30878</v>
      </c>
      <c r="C474" s="589" t="s">
        <v>30439</v>
      </c>
      <c r="D474" s="590">
        <v>192.02</v>
      </c>
      <c r="E474" s="592"/>
    </row>
    <row r="475" spans="1:5" ht="22.5" outlineLevel="1" x14ac:dyDescent="0.2">
      <c r="A475" s="588">
        <v>70252</v>
      </c>
      <c r="B475" s="142" t="s">
        <v>30879</v>
      </c>
      <c r="C475" s="589" t="s">
        <v>30439</v>
      </c>
      <c r="D475" s="590">
        <v>105.6</v>
      </c>
      <c r="E475" s="592"/>
    </row>
    <row r="476" spans="1:5" outlineLevel="1" x14ac:dyDescent="0.2">
      <c r="A476" s="588">
        <v>70264</v>
      </c>
      <c r="B476" s="142" t="s">
        <v>30880</v>
      </c>
      <c r="C476" s="589" t="s">
        <v>30439</v>
      </c>
      <c r="D476" s="590">
        <v>180.61</v>
      </c>
      <c r="E476" s="592"/>
    </row>
    <row r="477" spans="1:5" x14ac:dyDescent="0.2">
      <c r="A477" s="588">
        <v>70265</v>
      </c>
      <c r="B477" s="142" t="s">
        <v>30881</v>
      </c>
      <c r="C477" s="589" t="s">
        <v>30439</v>
      </c>
      <c r="D477" s="590">
        <v>204.39</v>
      </c>
      <c r="E477" s="592"/>
    </row>
    <row r="478" spans="1:5" outlineLevel="1" x14ac:dyDescent="0.2">
      <c r="A478" s="588">
        <v>70266</v>
      </c>
      <c r="B478" s="142" t="s">
        <v>30882</v>
      </c>
      <c r="C478" s="589" t="s">
        <v>30439</v>
      </c>
      <c r="D478" s="590">
        <v>341.89</v>
      </c>
      <c r="E478" s="592"/>
    </row>
    <row r="479" spans="1:5" ht="22.5" outlineLevel="1" x14ac:dyDescent="0.2">
      <c r="A479" s="588">
        <v>70273</v>
      </c>
      <c r="B479" s="142" t="s">
        <v>30883</v>
      </c>
      <c r="C479" s="589" t="s">
        <v>30439</v>
      </c>
      <c r="D479" s="590">
        <v>20.329999999999998</v>
      </c>
      <c r="E479" s="592"/>
    </row>
    <row r="480" spans="1:5" x14ac:dyDescent="0.2">
      <c r="A480" s="588">
        <v>70280</v>
      </c>
      <c r="B480" s="142" t="s">
        <v>30884</v>
      </c>
      <c r="C480" s="589" t="s">
        <v>30439</v>
      </c>
      <c r="D480" s="590">
        <v>7.8</v>
      </c>
      <c r="E480" s="592"/>
    </row>
    <row r="481" spans="1:5" outlineLevel="1" x14ac:dyDescent="0.2">
      <c r="A481" s="588">
        <v>70281</v>
      </c>
      <c r="B481" s="142" t="s">
        <v>30885</v>
      </c>
      <c r="C481" s="589" t="s">
        <v>30439</v>
      </c>
      <c r="D481" s="590">
        <v>10.71</v>
      </c>
      <c r="E481" s="592"/>
    </row>
    <row r="482" spans="1:5" outlineLevel="1" x14ac:dyDescent="0.2">
      <c r="A482" s="588">
        <v>70290</v>
      </c>
      <c r="B482" s="142" t="s">
        <v>30886</v>
      </c>
      <c r="C482" s="589" t="s">
        <v>30439</v>
      </c>
      <c r="D482" s="590">
        <v>594.01</v>
      </c>
      <c r="E482" s="592"/>
    </row>
    <row r="483" spans="1:5" x14ac:dyDescent="0.2">
      <c r="A483" s="588">
        <v>70295</v>
      </c>
      <c r="B483" s="142" t="s">
        <v>30887</v>
      </c>
      <c r="C483" s="589" t="s">
        <v>30439</v>
      </c>
      <c r="D483" s="590">
        <v>40.1</v>
      </c>
      <c r="E483" s="592"/>
    </row>
    <row r="484" spans="1:5" outlineLevel="1" x14ac:dyDescent="0.2">
      <c r="A484" s="588">
        <v>70300</v>
      </c>
      <c r="B484" s="142" t="s">
        <v>30888</v>
      </c>
      <c r="C484" s="589" t="s">
        <v>19923</v>
      </c>
      <c r="D484" s="590" t="s">
        <v>19923</v>
      </c>
    </row>
    <row r="485" spans="1:5" ht="22.5" outlineLevel="1" x14ac:dyDescent="0.2">
      <c r="A485" s="588">
        <v>70301</v>
      </c>
      <c r="B485" s="142" t="s">
        <v>30889</v>
      </c>
      <c r="C485" s="589" t="s">
        <v>30439</v>
      </c>
      <c r="D485" s="590">
        <v>854.9</v>
      </c>
      <c r="E485" s="592"/>
    </row>
    <row r="486" spans="1:5" ht="22.5" x14ac:dyDescent="0.2">
      <c r="A486" s="588">
        <v>70302</v>
      </c>
      <c r="B486" s="142" t="s">
        <v>30890</v>
      </c>
      <c r="C486" s="589" t="s">
        <v>30439</v>
      </c>
      <c r="D486" s="590">
        <v>902.23</v>
      </c>
      <c r="E486" s="592"/>
    </row>
    <row r="487" spans="1:5" ht="22.5" outlineLevel="1" x14ac:dyDescent="0.2">
      <c r="A487" s="588">
        <v>70303</v>
      </c>
      <c r="B487" s="142" t="s">
        <v>30891</v>
      </c>
      <c r="C487" s="589" t="s">
        <v>30439</v>
      </c>
      <c r="D487" s="590">
        <v>948.55</v>
      </c>
      <c r="E487" s="592"/>
    </row>
    <row r="488" spans="1:5" ht="22.5" outlineLevel="1" x14ac:dyDescent="0.2">
      <c r="A488" s="588">
        <v>70304</v>
      </c>
      <c r="B488" s="142" t="s">
        <v>30892</v>
      </c>
      <c r="C488" s="589" t="s">
        <v>30439</v>
      </c>
      <c r="D488" s="590">
        <v>1047.08</v>
      </c>
      <c r="E488" s="592"/>
    </row>
    <row r="489" spans="1:5" ht="22.5" x14ac:dyDescent="0.2">
      <c r="A489" s="588">
        <v>70305</v>
      </c>
      <c r="B489" s="142" t="s">
        <v>30893</v>
      </c>
      <c r="C489" s="589" t="s">
        <v>30439</v>
      </c>
      <c r="D489" s="590">
        <v>1138.71</v>
      </c>
      <c r="E489" s="592"/>
    </row>
    <row r="490" spans="1:5" ht="22.5" outlineLevel="1" x14ac:dyDescent="0.2">
      <c r="A490" s="588">
        <v>70322</v>
      </c>
      <c r="B490" s="142" t="s">
        <v>30894</v>
      </c>
      <c r="C490" s="589" t="s">
        <v>30439</v>
      </c>
      <c r="D490" s="590">
        <v>717.8</v>
      </c>
      <c r="E490" s="592"/>
    </row>
    <row r="491" spans="1:5" outlineLevel="1" x14ac:dyDescent="0.2">
      <c r="A491" s="588">
        <v>70900</v>
      </c>
      <c r="B491" s="142" t="s">
        <v>30895</v>
      </c>
      <c r="C491" s="589" t="s">
        <v>19923</v>
      </c>
      <c r="D491" s="590" t="s">
        <v>19923</v>
      </c>
    </row>
    <row r="492" spans="1:5" ht="22.5" x14ac:dyDescent="0.2">
      <c r="A492" s="588">
        <v>70910</v>
      </c>
      <c r="B492" s="142" t="s">
        <v>30896</v>
      </c>
      <c r="C492" s="589" t="s">
        <v>30413</v>
      </c>
      <c r="D492" s="590">
        <v>797.8</v>
      </c>
      <c r="E492" s="592"/>
    </row>
    <row r="493" spans="1:5" outlineLevel="1" x14ac:dyDescent="0.2">
      <c r="A493" s="588">
        <v>70912</v>
      </c>
      <c r="B493" s="142" t="s">
        <v>30897</v>
      </c>
      <c r="C493" s="589" t="s">
        <v>30413</v>
      </c>
      <c r="D493" s="590">
        <v>328.3</v>
      </c>
      <c r="E493" s="592"/>
    </row>
    <row r="494" spans="1:5" ht="22.5" x14ac:dyDescent="0.2">
      <c r="A494" s="588">
        <v>70914</v>
      </c>
      <c r="B494" s="142" t="s">
        <v>30898</v>
      </c>
      <c r="C494" s="589" t="s">
        <v>30413</v>
      </c>
      <c r="D494" s="590">
        <v>1064.21</v>
      </c>
      <c r="E494" s="592"/>
    </row>
    <row r="495" spans="1:5" outlineLevel="1" x14ac:dyDescent="0.2">
      <c r="A495" s="588">
        <v>70918</v>
      </c>
      <c r="B495" s="142" t="s">
        <v>30899</v>
      </c>
      <c r="C495" s="589" t="s">
        <v>30413</v>
      </c>
      <c r="D495" s="590">
        <v>79.8</v>
      </c>
      <c r="E495" s="592"/>
    </row>
    <row r="496" spans="1:5" ht="22.5" x14ac:dyDescent="0.2">
      <c r="A496" s="588">
        <v>70919</v>
      </c>
      <c r="B496" s="142" t="s">
        <v>30900</v>
      </c>
      <c r="C496" s="589" t="s">
        <v>30413</v>
      </c>
      <c r="D496" s="590">
        <v>174.65</v>
      </c>
      <c r="E496" s="592"/>
    </row>
    <row r="497" spans="1:5" ht="22.5" outlineLevel="1" x14ac:dyDescent="0.2">
      <c r="A497" s="588">
        <v>70920</v>
      </c>
      <c r="B497" s="142" t="s">
        <v>30901</v>
      </c>
      <c r="C497" s="589" t="s">
        <v>30413</v>
      </c>
      <c r="D497" s="590">
        <v>266.41000000000003</v>
      </c>
      <c r="E497" s="592"/>
    </row>
    <row r="498" spans="1:5" outlineLevel="1" x14ac:dyDescent="0.2">
      <c r="A498" s="588">
        <v>70925</v>
      </c>
      <c r="B498" s="142" t="s">
        <v>30902</v>
      </c>
      <c r="C498" s="589" t="s">
        <v>30413</v>
      </c>
      <c r="D498" s="590">
        <v>68.84</v>
      </c>
      <c r="E498" s="592"/>
    </row>
    <row r="499" spans="1:5" ht="22.5" outlineLevel="1" x14ac:dyDescent="0.2">
      <c r="A499" s="588">
        <v>70926</v>
      </c>
      <c r="B499" s="142" t="s">
        <v>30903</v>
      </c>
      <c r="C499" s="589" t="s">
        <v>30413</v>
      </c>
      <c r="D499" s="590">
        <v>163.69</v>
      </c>
      <c r="E499" s="592"/>
    </row>
    <row r="500" spans="1:5" ht="22.5" outlineLevel="1" x14ac:dyDescent="0.2">
      <c r="A500" s="588">
        <v>70927</v>
      </c>
      <c r="B500" s="142" t="s">
        <v>30904</v>
      </c>
      <c r="C500" s="589" t="s">
        <v>30413</v>
      </c>
      <c r="D500" s="590">
        <v>255.46</v>
      </c>
      <c r="E500" s="592"/>
    </row>
    <row r="501" spans="1:5" outlineLevel="1" x14ac:dyDescent="0.2">
      <c r="A501" s="588">
        <v>70930</v>
      </c>
      <c r="B501" s="142" t="s">
        <v>30905</v>
      </c>
      <c r="C501" s="589" t="s">
        <v>30439</v>
      </c>
      <c r="D501" s="590">
        <v>34.479999999999997</v>
      </c>
      <c r="E501" s="592"/>
    </row>
    <row r="502" spans="1:5" ht="22.5" outlineLevel="1" x14ac:dyDescent="0.2">
      <c r="A502" s="588">
        <v>70931</v>
      </c>
      <c r="B502" s="142" t="s">
        <v>30906</v>
      </c>
      <c r="C502" s="589" t="s">
        <v>30439</v>
      </c>
      <c r="D502" s="590">
        <v>64.67</v>
      </c>
      <c r="E502" s="592"/>
    </row>
    <row r="503" spans="1:5" ht="22.5" x14ac:dyDescent="0.2">
      <c r="A503" s="588">
        <v>70932</v>
      </c>
      <c r="B503" s="142" t="s">
        <v>30907</v>
      </c>
      <c r="C503" s="589" t="s">
        <v>30439</v>
      </c>
      <c r="D503" s="590">
        <v>118.57</v>
      </c>
      <c r="E503" s="592"/>
    </row>
    <row r="504" spans="1:5" outlineLevel="1" x14ac:dyDescent="0.2">
      <c r="A504" s="588">
        <v>71000</v>
      </c>
      <c r="B504" s="142" t="s">
        <v>30895</v>
      </c>
      <c r="C504" s="589" t="s">
        <v>19923</v>
      </c>
      <c r="D504" s="590" t="s">
        <v>19923</v>
      </c>
    </row>
    <row r="505" spans="1:5" outlineLevel="1" x14ac:dyDescent="0.2">
      <c r="A505" s="588">
        <v>71013</v>
      </c>
      <c r="B505" s="142" t="s">
        <v>30908</v>
      </c>
      <c r="C505" s="589" t="s">
        <v>30439</v>
      </c>
      <c r="D505" s="590">
        <v>1549.33</v>
      </c>
      <c r="E505" s="592"/>
    </row>
    <row r="506" spans="1:5" outlineLevel="1" x14ac:dyDescent="0.2">
      <c r="A506" s="588">
        <v>71014</v>
      </c>
      <c r="B506" s="142" t="s">
        <v>30909</v>
      </c>
      <c r="C506" s="589" t="s">
        <v>30439</v>
      </c>
      <c r="D506" s="590">
        <v>1540.17</v>
      </c>
      <c r="E506" s="592"/>
    </row>
    <row r="507" spans="1:5" outlineLevel="1" x14ac:dyDescent="0.2">
      <c r="A507" s="588">
        <v>71015</v>
      </c>
      <c r="B507" s="142" t="s">
        <v>30910</v>
      </c>
      <c r="C507" s="589" t="s">
        <v>30439</v>
      </c>
      <c r="D507" s="590">
        <v>1537.66</v>
      </c>
      <c r="E507" s="592"/>
    </row>
    <row r="508" spans="1:5" outlineLevel="1" x14ac:dyDescent="0.2">
      <c r="A508" s="588">
        <v>71020</v>
      </c>
      <c r="B508" s="142" t="s">
        <v>30911</v>
      </c>
      <c r="C508" s="589" t="s">
        <v>30473</v>
      </c>
      <c r="D508" s="590">
        <v>290.93</v>
      </c>
      <c r="E508" s="592"/>
    </row>
    <row r="509" spans="1:5" outlineLevel="1" x14ac:dyDescent="0.2">
      <c r="A509" s="588">
        <v>72010</v>
      </c>
      <c r="B509" s="142" t="s">
        <v>30912</v>
      </c>
      <c r="C509" s="589" t="s">
        <v>30473</v>
      </c>
      <c r="D509" s="590">
        <v>97.08</v>
      </c>
      <c r="E509" s="592"/>
    </row>
    <row r="510" spans="1:5" x14ac:dyDescent="0.2">
      <c r="A510" s="588">
        <v>76000</v>
      </c>
      <c r="B510" s="142" t="s">
        <v>30703</v>
      </c>
      <c r="C510" s="589" t="s">
        <v>19923</v>
      </c>
      <c r="D510" s="590" t="s">
        <v>19923</v>
      </c>
    </row>
    <row r="511" spans="1:5" outlineLevel="1" x14ac:dyDescent="0.2">
      <c r="A511" s="588">
        <v>76001</v>
      </c>
      <c r="B511" s="142" t="s">
        <v>30913</v>
      </c>
      <c r="C511" s="589" t="s">
        <v>30439</v>
      </c>
      <c r="D511" s="590">
        <v>9.51</v>
      </c>
      <c r="E511" s="592"/>
    </row>
    <row r="512" spans="1:5" x14ac:dyDescent="0.2">
      <c r="A512" s="588">
        <v>76002</v>
      </c>
      <c r="B512" s="142" t="s">
        <v>30914</v>
      </c>
      <c r="C512" s="589" t="s">
        <v>30439</v>
      </c>
      <c r="D512" s="590">
        <v>42.47</v>
      </c>
      <c r="E512" s="592"/>
    </row>
    <row r="513" spans="1:5" outlineLevel="1" x14ac:dyDescent="0.2">
      <c r="A513" s="588">
        <v>76008</v>
      </c>
      <c r="B513" s="142" t="s">
        <v>30915</v>
      </c>
      <c r="C513" s="589" t="s">
        <v>30473</v>
      </c>
      <c r="D513" s="590">
        <v>1.33</v>
      </c>
      <c r="E513" s="592"/>
    </row>
    <row r="514" spans="1:5" x14ac:dyDescent="0.2">
      <c r="A514" s="588">
        <v>76010</v>
      </c>
      <c r="B514" s="142" t="s">
        <v>30916</v>
      </c>
      <c r="C514" s="589" t="s">
        <v>30439</v>
      </c>
      <c r="D514" s="590">
        <v>42.47</v>
      </c>
      <c r="E514" s="592"/>
    </row>
    <row r="515" spans="1:5" outlineLevel="1" x14ac:dyDescent="0.2">
      <c r="A515" s="588">
        <v>76050</v>
      </c>
      <c r="B515" s="142" t="s">
        <v>30917</v>
      </c>
      <c r="C515" s="589" t="s">
        <v>30439</v>
      </c>
      <c r="D515" s="590">
        <v>9.51</v>
      </c>
      <c r="E515" s="592"/>
    </row>
    <row r="516" spans="1:5" outlineLevel="1" x14ac:dyDescent="0.2">
      <c r="A516" s="588">
        <v>76051</v>
      </c>
      <c r="B516" s="142" t="s">
        <v>30918</v>
      </c>
      <c r="C516" s="589" t="s">
        <v>30439</v>
      </c>
      <c r="D516" s="590">
        <v>3.8</v>
      </c>
      <c r="E516" s="592"/>
    </row>
    <row r="517" spans="1:5" x14ac:dyDescent="0.2">
      <c r="A517" s="588">
        <v>76065</v>
      </c>
      <c r="B517" s="142" t="s">
        <v>30919</v>
      </c>
      <c r="C517" s="589" t="s">
        <v>30920</v>
      </c>
      <c r="D517" s="590">
        <v>5.14</v>
      </c>
      <c r="E517" s="592"/>
    </row>
    <row r="518" spans="1:5" outlineLevel="1" x14ac:dyDescent="0.2">
      <c r="A518" s="588">
        <v>76066</v>
      </c>
      <c r="B518" s="142" t="s">
        <v>30921</v>
      </c>
      <c r="C518" s="589" t="s">
        <v>30920</v>
      </c>
      <c r="D518" s="590">
        <v>3.23</v>
      </c>
      <c r="E518" s="592"/>
    </row>
    <row r="519" spans="1:5" outlineLevel="1" x14ac:dyDescent="0.2">
      <c r="A519" s="588">
        <v>76067</v>
      </c>
      <c r="B519" s="142" t="s">
        <v>30922</v>
      </c>
      <c r="C519" s="589" t="s">
        <v>30920</v>
      </c>
      <c r="D519" s="590">
        <v>3.23</v>
      </c>
      <c r="E519" s="592"/>
    </row>
    <row r="520" spans="1:5" outlineLevel="1" x14ac:dyDescent="0.2">
      <c r="A520" s="588">
        <v>76068</v>
      </c>
      <c r="B520" s="142" t="s">
        <v>30923</v>
      </c>
      <c r="C520" s="589" t="s">
        <v>30439</v>
      </c>
      <c r="D520" s="590">
        <v>2.57</v>
      </c>
      <c r="E520" s="592"/>
    </row>
    <row r="521" spans="1:5" x14ac:dyDescent="0.2">
      <c r="A521" s="588">
        <v>76070</v>
      </c>
      <c r="B521" s="142" t="s">
        <v>30924</v>
      </c>
      <c r="C521" s="589" t="s">
        <v>30439</v>
      </c>
      <c r="D521" s="590">
        <v>3.8</v>
      </c>
      <c r="E521" s="592"/>
    </row>
    <row r="522" spans="1:5" outlineLevel="1" x14ac:dyDescent="0.2">
      <c r="A522" s="588">
        <v>77000</v>
      </c>
      <c r="B522" s="142" t="s">
        <v>30710</v>
      </c>
      <c r="C522" s="589" t="s">
        <v>19923</v>
      </c>
      <c r="D522" s="590" t="s">
        <v>19923</v>
      </c>
    </row>
    <row r="523" spans="1:5" outlineLevel="1" x14ac:dyDescent="0.2">
      <c r="A523" s="588">
        <v>77001</v>
      </c>
      <c r="B523" s="142" t="s">
        <v>30925</v>
      </c>
      <c r="C523" s="589" t="s">
        <v>30439</v>
      </c>
      <c r="D523" s="590">
        <v>77.959999999999994</v>
      </c>
      <c r="E523" s="592"/>
    </row>
    <row r="524" spans="1:5" outlineLevel="1" x14ac:dyDescent="0.2">
      <c r="A524" s="588">
        <v>77002</v>
      </c>
      <c r="B524" s="142" t="s">
        <v>30926</v>
      </c>
      <c r="C524" s="589" t="s">
        <v>30439</v>
      </c>
      <c r="D524" s="590">
        <v>47.63</v>
      </c>
      <c r="E524" s="592"/>
    </row>
    <row r="525" spans="1:5" x14ac:dyDescent="0.2">
      <c r="A525" s="588">
        <v>77008</v>
      </c>
      <c r="B525" s="142" t="s">
        <v>30927</v>
      </c>
      <c r="C525" s="589" t="s">
        <v>30473</v>
      </c>
      <c r="D525" s="590">
        <v>1.77</v>
      </c>
      <c r="E525" s="592"/>
    </row>
    <row r="526" spans="1:5" outlineLevel="1" x14ac:dyDescent="0.2">
      <c r="A526" s="588">
        <v>77010</v>
      </c>
      <c r="B526" s="142" t="s">
        <v>30928</v>
      </c>
      <c r="C526" s="589" t="s">
        <v>30439</v>
      </c>
      <c r="D526" s="590">
        <v>67.3</v>
      </c>
      <c r="E526" s="592"/>
    </row>
    <row r="527" spans="1:5" outlineLevel="1" x14ac:dyDescent="0.2">
      <c r="A527" s="588">
        <v>77050</v>
      </c>
      <c r="B527" s="142" t="s">
        <v>30929</v>
      </c>
      <c r="C527" s="589" t="s">
        <v>30439</v>
      </c>
      <c r="D527" s="590">
        <v>30.24</v>
      </c>
      <c r="E527" s="592"/>
    </row>
    <row r="528" spans="1:5" outlineLevel="1" x14ac:dyDescent="0.2">
      <c r="A528" s="588">
        <v>77051</v>
      </c>
      <c r="B528" s="142" t="s">
        <v>30930</v>
      </c>
      <c r="C528" s="589" t="s">
        <v>30439</v>
      </c>
      <c r="D528" s="590">
        <v>15.22</v>
      </c>
      <c r="E528" s="592"/>
    </row>
    <row r="529" spans="1:5" outlineLevel="1" x14ac:dyDescent="0.2">
      <c r="A529" s="588">
        <v>77065</v>
      </c>
      <c r="B529" s="142" t="s">
        <v>30931</v>
      </c>
      <c r="C529" s="589" t="s">
        <v>30920</v>
      </c>
      <c r="D529" s="590">
        <v>3.23</v>
      </c>
      <c r="E529" s="592"/>
    </row>
    <row r="530" spans="1:5" outlineLevel="1" x14ac:dyDescent="0.2">
      <c r="A530" s="588">
        <v>77066</v>
      </c>
      <c r="B530" s="142" t="s">
        <v>30932</v>
      </c>
      <c r="C530" s="589" t="s">
        <v>30920</v>
      </c>
      <c r="D530" s="590">
        <v>3.23</v>
      </c>
      <c r="E530" s="592"/>
    </row>
    <row r="531" spans="1:5" x14ac:dyDescent="0.2">
      <c r="A531" s="588">
        <v>77067</v>
      </c>
      <c r="B531" s="142" t="s">
        <v>30933</v>
      </c>
      <c r="C531" s="589" t="s">
        <v>30920</v>
      </c>
      <c r="D531" s="590">
        <v>3.23</v>
      </c>
      <c r="E531" s="592"/>
    </row>
    <row r="532" spans="1:5" outlineLevel="1" x14ac:dyDescent="0.2">
      <c r="A532" s="588">
        <v>77068</v>
      </c>
      <c r="B532" s="142" t="s">
        <v>30934</v>
      </c>
      <c r="C532" s="589" t="s">
        <v>30439</v>
      </c>
      <c r="D532" s="590">
        <v>2.38</v>
      </c>
      <c r="E532" s="592"/>
    </row>
    <row r="533" spans="1:5" outlineLevel="1" x14ac:dyDescent="0.2">
      <c r="A533" s="588">
        <v>77070</v>
      </c>
      <c r="B533" s="142" t="s">
        <v>22628</v>
      </c>
      <c r="C533" s="589" t="s">
        <v>30439</v>
      </c>
      <c r="D533" s="590">
        <v>3.23</v>
      </c>
      <c r="E533" s="592"/>
    </row>
    <row r="534" spans="1:5" outlineLevel="1" x14ac:dyDescent="0.2">
      <c r="A534" s="588">
        <v>78000</v>
      </c>
      <c r="B534" s="142" t="s">
        <v>30756</v>
      </c>
      <c r="C534" s="589" t="s">
        <v>19923</v>
      </c>
      <c r="D534" s="590" t="s">
        <v>19923</v>
      </c>
    </row>
    <row r="535" spans="1:5" outlineLevel="1" x14ac:dyDescent="0.2">
      <c r="A535" s="588">
        <v>78001</v>
      </c>
      <c r="B535" s="142" t="s">
        <v>30935</v>
      </c>
      <c r="C535" s="589" t="s">
        <v>30473</v>
      </c>
      <c r="D535" s="590">
        <v>4.28</v>
      </c>
      <c r="E535" s="592"/>
    </row>
    <row r="536" spans="1:5" outlineLevel="1" x14ac:dyDescent="0.2">
      <c r="A536" s="588">
        <v>78002</v>
      </c>
      <c r="B536" s="142" t="s">
        <v>30936</v>
      </c>
      <c r="C536" s="589" t="s">
        <v>30473</v>
      </c>
      <c r="D536" s="590">
        <v>6.78</v>
      </c>
      <c r="E536" s="592"/>
    </row>
    <row r="537" spans="1:5" x14ac:dyDescent="0.2">
      <c r="A537" s="588">
        <v>78003</v>
      </c>
      <c r="B537" s="142" t="s">
        <v>30937</v>
      </c>
      <c r="C537" s="589" t="s">
        <v>30473</v>
      </c>
      <c r="D537" s="590">
        <v>11.42</v>
      </c>
      <c r="E537" s="592"/>
    </row>
    <row r="538" spans="1:5" outlineLevel="1" x14ac:dyDescent="0.2">
      <c r="A538" s="588">
        <v>78004</v>
      </c>
      <c r="B538" s="142" t="s">
        <v>30938</v>
      </c>
      <c r="C538" s="589" t="s">
        <v>30473</v>
      </c>
      <c r="D538" s="590">
        <v>36.72</v>
      </c>
      <c r="E538" s="592"/>
    </row>
    <row r="539" spans="1:5" ht="33.75" outlineLevel="1" x14ac:dyDescent="0.2">
      <c r="A539" s="588">
        <v>78010</v>
      </c>
      <c r="B539" s="142" t="s">
        <v>30939</v>
      </c>
      <c r="C539" s="589" t="s">
        <v>30439</v>
      </c>
      <c r="D539" s="590">
        <v>197.92</v>
      </c>
      <c r="E539" s="592"/>
    </row>
    <row r="540" spans="1:5" ht="22.5" outlineLevel="1" x14ac:dyDescent="0.2">
      <c r="A540" s="588">
        <v>78012</v>
      </c>
      <c r="B540" s="142" t="s">
        <v>30940</v>
      </c>
      <c r="C540" s="589" t="s">
        <v>30439</v>
      </c>
      <c r="D540" s="590">
        <v>181.84</v>
      </c>
      <c r="E540" s="592"/>
    </row>
    <row r="541" spans="1:5" ht="22.5" outlineLevel="1" x14ac:dyDescent="0.2">
      <c r="A541" s="588">
        <v>78013</v>
      </c>
      <c r="B541" s="142" t="s">
        <v>30941</v>
      </c>
      <c r="C541" s="589" t="s">
        <v>30439</v>
      </c>
      <c r="D541" s="590">
        <v>185.23</v>
      </c>
      <c r="E541" s="592"/>
    </row>
    <row r="542" spans="1:5" ht="22.5" x14ac:dyDescent="0.2">
      <c r="A542" s="588">
        <v>78014</v>
      </c>
      <c r="B542" s="142" t="s">
        <v>30942</v>
      </c>
      <c r="C542" s="589" t="s">
        <v>30439</v>
      </c>
      <c r="D542" s="590">
        <v>168.03</v>
      </c>
      <c r="E542" s="592"/>
    </row>
    <row r="543" spans="1:5" ht="33.75" outlineLevel="1" x14ac:dyDescent="0.2">
      <c r="A543" s="588">
        <v>78015</v>
      </c>
      <c r="B543" s="142" t="s">
        <v>30943</v>
      </c>
      <c r="C543" s="589" t="s">
        <v>30439</v>
      </c>
      <c r="D543" s="590">
        <v>167.06</v>
      </c>
      <c r="E543" s="592"/>
    </row>
    <row r="544" spans="1:5" ht="22.5" outlineLevel="1" x14ac:dyDescent="0.2">
      <c r="A544" s="588">
        <v>78016</v>
      </c>
      <c r="B544" s="142" t="s">
        <v>30944</v>
      </c>
      <c r="C544" s="589" t="s">
        <v>30439</v>
      </c>
      <c r="D544" s="590">
        <v>86.28</v>
      </c>
      <c r="E544" s="592"/>
    </row>
    <row r="545" spans="1:5" ht="22.5" outlineLevel="1" x14ac:dyDescent="0.2">
      <c r="A545" s="588">
        <v>78022</v>
      </c>
      <c r="B545" s="142" t="s">
        <v>30945</v>
      </c>
      <c r="C545" s="589" t="s">
        <v>30439</v>
      </c>
      <c r="D545" s="590">
        <v>91.46</v>
      </c>
      <c r="E545" s="592"/>
    </row>
    <row r="546" spans="1:5" outlineLevel="1" x14ac:dyDescent="0.2">
      <c r="A546" s="588">
        <v>78035</v>
      </c>
      <c r="B546" s="142" t="s">
        <v>30946</v>
      </c>
      <c r="C546" s="589" t="s">
        <v>30439</v>
      </c>
      <c r="D546" s="590">
        <v>77</v>
      </c>
      <c r="E546" s="592"/>
    </row>
    <row r="547" spans="1:5" x14ac:dyDescent="0.2">
      <c r="A547" s="588">
        <v>78036</v>
      </c>
      <c r="B547" s="142" t="s">
        <v>30947</v>
      </c>
      <c r="C547" s="589" t="s">
        <v>30920</v>
      </c>
      <c r="D547" s="590">
        <v>50.19</v>
      </c>
      <c r="E547" s="592"/>
    </row>
    <row r="548" spans="1:5" ht="22.5" outlineLevel="1" x14ac:dyDescent="0.2">
      <c r="A548" s="588">
        <v>78037</v>
      </c>
      <c r="B548" s="142" t="s">
        <v>30948</v>
      </c>
      <c r="C548" s="589" t="s">
        <v>30920</v>
      </c>
      <c r="D548" s="590">
        <v>12.42</v>
      </c>
      <c r="E548" s="592"/>
    </row>
    <row r="549" spans="1:5" outlineLevel="1" x14ac:dyDescent="0.2">
      <c r="A549" s="588">
        <v>78050</v>
      </c>
      <c r="B549" s="142" t="s">
        <v>30949</v>
      </c>
      <c r="C549" s="589" t="s">
        <v>30439</v>
      </c>
      <c r="D549" s="590">
        <v>19.670000000000002</v>
      </c>
      <c r="E549" s="592"/>
    </row>
    <row r="550" spans="1:5" outlineLevel="1" x14ac:dyDescent="0.2">
      <c r="A550" s="584">
        <v>80000</v>
      </c>
      <c r="B550" s="585" t="s">
        <v>30950</v>
      </c>
      <c r="C550" s="586"/>
      <c r="D550" s="587"/>
    </row>
    <row r="551" spans="1:5" outlineLevel="1" x14ac:dyDescent="0.2">
      <c r="A551" s="588">
        <v>80100</v>
      </c>
      <c r="B551" s="142" t="s">
        <v>30951</v>
      </c>
      <c r="C551" s="589" t="s">
        <v>19923</v>
      </c>
      <c r="D551" s="590" t="s">
        <v>19923</v>
      </c>
    </row>
    <row r="552" spans="1:5" x14ac:dyDescent="0.2">
      <c r="A552" s="588">
        <v>80101</v>
      </c>
      <c r="B552" s="142" t="s">
        <v>30952</v>
      </c>
      <c r="C552" s="589" t="s">
        <v>30413</v>
      </c>
      <c r="D552" s="590">
        <v>990.66</v>
      </c>
      <c r="E552" s="592"/>
    </row>
    <row r="553" spans="1:5" outlineLevel="1" x14ac:dyDescent="0.2">
      <c r="A553" s="588">
        <v>80102</v>
      </c>
      <c r="B553" s="142" t="s">
        <v>30953</v>
      </c>
      <c r="C553" s="589" t="s">
        <v>30413</v>
      </c>
      <c r="D553" s="590">
        <v>1120.83</v>
      </c>
      <c r="E553" s="592"/>
    </row>
    <row r="554" spans="1:5" ht="22.5" outlineLevel="1" x14ac:dyDescent="0.2">
      <c r="A554" s="588">
        <v>80104</v>
      </c>
      <c r="B554" s="142" t="s">
        <v>30954</v>
      </c>
      <c r="C554" s="589" t="s">
        <v>30413</v>
      </c>
      <c r="D554" s="590">
        <v>915.25</v>
      </c>
      <c r="E554" s="592"/>
    </row>
    <row r="555" spans="1:5" ht="22.5" outlineLevel="1" x14ac:dyDescent="0.2">
      <c r="A555" s="588">
        <v>80105</v>
      </c>
      <c r="B555" s="142" t="s">
        <v>30955</v>
      </c>
      <c r="C555" s="589" t="s">
        <v>30413</v>
      </c>
      <c r="D555" s="590">
        <v>846.25</v>
      </c>
      <c r="E555" s="592"/>
    </row>
    <row r="556" spans="1:5" outlineLevel="1" x14ac:dyDescent="0.2">
      <c r="A556" s="588">
        <v>80106</v>
      </c>
      <c r="B556" s="142" t="s">
        <v>30956</v>
      </c>
      <c r="C556" s="589" t="s">
        <v>30413</v>
      </c>
      <c r="D556" s="590">
        <v>858.76</v>
      </c>
      <c r="E556" s="592"/>
    </row>
    <row r="557" spans="1:5" ht="22.5" outlineLevel="1" x14ac:dyDescent="0.2">
      <c r="A557" s="588">
        <v>80110</v>
      </c>
      <c r="B557" s="142" t="s">
        <v>30957</v>
      </c>
      <c r="C557" s="589" t="s">
        <v>30439</v>
      </c>
      <c r="D557" s="590">
        <v>2223.98</v>
      </c>
      <c r="E557" s="592"/>
    </row>
    <row r="558" spans="1:5" x14ac:dyDescent="0.2">
      <c r="A558" s="588">
        <v>80119</v>
      </c>
      <c r="B558" s="142" t="s">
        <v>30958</v>
      </c>
      <c r="C558" s="589" t="s">
        <v>30413</v>
      </c>
      <c r="D558" s="590">
        <v>772.01</v>
      </c>
      <c r="E558" s="592"/>
    </row>
    <row r="559" spans="1:5" outlineLevel="1" x14ac:dyDescent="0.2">
      <c r="A559" s="588">
        <v>80125</v>
      </c>
      <c r="B559" s="142" t="s">
        <v>30959</v>
      </c>
      <c r="C559" s="589" t="s">
        <v>30413</v>
      </c>
      <c r="D559" s="590">
        <v>827.88</v>
      </c>
      <c r="E559" s="592"/>
    </row>
    <row r="560" spans="1:5" outlineLevel="1" x14ac:dyDescent="0.2">
      <c r="A560" s="588">
        <v>80126</v>
      </c>
      <c r="B560" s="142" t="s">
        <v>30960</v>
      </c>
      <c r="C560" s="589" t="s">
        <v>30413</v>
      </c>
      <c r="D560" s="590">
        <v>827.88</v>
      </c>
      <c r="E560" s="592"/>
    </row>
    <row r="561" spans="1:5" outlineLevel="1" x14ac:dyDescent="0.2">
      <c r="A561" s="588">
        <v>80139</v>
      </c>
      <c r="B561" s="142" t="s">
        <v>30961</v>
      </c>
      <c r="C561" s="589" t="s">
        <v>30413</v>
      </c>
      <c r="D561" s="590">
        <v>654.75</v>
      </c>
      <c r="E561" s="592"/>
    </row>
    <row r="562" spans="1:5" outlineLevel="1" x14ac:dyDescent="0.2">
      <c r="A562" s="588">
        <v>80140</v>
      </c>
      <c r="B562" s="142" t="s">
        <v>30962</v>
      </c>
      <c r="C562" s="589" t="s">
        <v>30413</v>
      </c>
      <c r="D562" s="590">
        <v>702.24</v>
      </c>
      <c r="E562" s="592"/>
    </row>
    <row r="563" spans="1:5" outlineLevel="1" x14ac:dyDescent="0.2">
      <c r="A563" s="588">
        <v>80141</v>
      </c>
      <c r="B563" s="142" t="s">
        <v>30963</v>
      </c>
      <c r="C563" s="589" t="s">
        <v>30413</v>
      </c>
      <c r="D563" s="590">
        <v>702.54</v>
      </c>
      <c r="E563" s="592"/>
    </row>
    <row r="564" spans="1:5" x14ac:dyDescent="0.2">
      <c r="A564" s="588">
        <v>80145</v>
      </c>
      <c r="B564" s="142" t="s">
        <v>30964</v>
      </c>
      <c r="C564" s="589" t="s">
        <v>30413</v>
      </c>
      <c r="D564" s="590">
        <v>753.76</v>
      </c>
      <c r="E564" s="592"/>
    </row>
    <row r="565" spans="1:5" outlineLevel="1" x14ac:dyDescent="0.2">
      <c r="A565" s="588">
        <v>80150</v>
      </c>
      <c r="B565" s="142" t="s">
        <v>30965</v>
      </c>
      <c r="C565" s="589" t="s">
        <v>30413</v>
      </c>
      <c r="D565" s="590">
        <v>393.15</v>
      </c>
      <c r="E565" s="592"/>
    </row>
    <row r="566" spans="1:5" outlineLevel="1" x14ac:dyDescent="0.2">
      <c r="A566" s="588">
        <v>80151</v>
      </c>
      <c r="B566" s="142" t="s">
        <v>30966</v>
      </c>
      <c r="C566" s="589" t="s">
        <v>30413</v>
      </c>
      <c r="D566" s="590">
        <v>338.27</v>
      </c>
      <c r="E566" s="592"/>
    </row>
    <row r="567" spans="1:5" outlineLevel="1" x14ac:dyDescent="0.2">
      <c r="A567" s="588">
        <v>80159</v>
      </c>
      <c r="B567" s="142" t="s">
        <v>30967</v>
      </c>
      <c r="C567" s="589" t="s">
        <v>30473</v>
      </c>
      <c r="D567" s="590">
        <v>97.88</v>
      </c>
      <c r="E567" s="592"/>
    </row>
    <row r="568" spans="1:5" x14ac:dyDescent="0.2">
      <c r="A568" s="588">
        <v>80161</v>
      </c>
      <c r="B568" s="142" t="s">
        <v>30968</v>
      </c>
      <c r="C568" s="589" t="s">
        <v>30439</v>
      </c>
      <c r="D568" s="590">
        <v>72.23</v>
      </c>
      <c r="E568" s="592"/>
    </row>
    <row r="569" spans="1:5" outlineLevel="1" x14ac:dyDescent="0.2">
      <c r="A569" s="588">
        <v>80170</v>
      </c>
      <c r="B569" s="142" t="s">
        <v>30969</v>
      </c>
      <c r="C569" s="589" t="s">
        <v>30473</v>
      </c>
      <c r="D569" s="590">
        <v>159.01</v>
      </c>
      <c r="E569" s="592"/>
    </row>
    <row r="570" spans="1:5" outlineLevel="1" x14ac:dyDescent="0.2">
      <c r="A570" s="588">
        <v>80171</v>
      </c>
      <c r="B570" s="142" t="s">
        <v>30970</v>
      </c>
      <c r="C570" s="589" t="s">
        <v>30473</v>
      </c>
      <c r="D570" s="590">
        <v>159.01</v>
      </c>
      <c r="E570" s="592"/>
    </row>
    <row r="571" spans="1:5" outlineLevel="1" x14ac:dyDescent="0.2">
      <c r="A571" s="588">
        <v>80174</v>
      </c>
      <c r="B571" s="142" t="s">
        <v>30971</v>
      </c>
      <c r="C571" s="589" t="s">
        <v>30857</v>
      </c>
      <c r="D571" s="590">
        <v>381.86</v>
      </c>
      <c r="E571" s="592"/>
    </row>
    <row r="572" spans="1:5" ht="22.5" x14ac:dyDescent="0.2">
      <c r="A572" s="588">
        <v>80175</v>
      </c>
      <c r="B572" s="142" t="s">
        <v>30972</v>
      </c>
      <c r="C572" s="589" t="s">
        <v>30857</v>
      </c>
      <c r="D572" s="590">
        <v>463.86</v>
      </c>
      <c r="E572" s="592"/>
    </row>
    <row r="573" spans="1:5" outlineLevel="1" x14ac:dyDescent="0.2">
      <c r="A573" s="588">
        <v>80180</v>
      </c>
      <c r="B573" s="142" t="s">
        <v>30973</v>
      </c>
      <c r="C573" s="589" t="s">
        <v>30857</v>
      </c>
      <c r="D573" s="590">
        <v>128.9</v>
      </c>
      <c r="E573" s="592"/>
    </row>
    <row r="574" spans="1:5" ht="22.5" outlineLevel="1" x14ac:dyDescent="0.2">
      <c r="A574" s="588">
        <v>80186</v>
      </c>
      <c r="B574" s="142" t="s">
        <v>30974</v>
      </c>
      <c r="C574" s="589" t="s">
        <v>30413</v>
      </c>
      <c r="D574" s="590">
        <v>460.33</v>
      </c>
      <c r="E574" s="592"/>
    </row>
    <row r="575" spans="1:5" outlineLevel="1" x14ac:dyDescent="0.2">
      <c r="A575" s="588">
        <v>80200</v>
      </c>
      <c r="B575" s="142" t="s">
        <v>30975</v>
      </c>
      <c r="C575" s="589" t="s">
        <v>19923</v>
      </c>
      <c r="D575" s="590" t="s">
        <v>19923</v>
      </c>
    </row>
    <row r="576" spans="1:5" ht="22.5" x14ac:dyDescent="0.2">
      <c r="A576" s="588">
        <v>80201</v>
      </c>
      <c r="B576" s="142" t="s">
        <v>30976</v>
      </c>
      <c r="C576" s="589" t="s">
        <v>30413</v>
      </c>
      <c r="D576" s="590">
        <v>460.33</v>
      </c>
      <c r="E576" s="592"/>
    </row>
    <row r="577" spans="1:5" ht="22.5" outlineLevel="1" x14ac:dyDescent="0.2">
      <c r="A577" s="588">
        <v>80203</v>
      </c>
      <c r="B577" s="142" t="s">
        <v>30977</v>
      </c>
      <c r="C577" s="589" t="s">
        <v>30413</v>
      </c>
      <c r="D577" s="590">
        <v>475.6</v>
      </c>
      <c r="E577" s="592"/>
    </row>
    <row r="578" spans="1:5" outlineLevel="1" x14ac:dyDescent="0.2">
      <c r="A578" s="588">
        <v>80205</v>
      </c>
      <c r="B578" s="142" t="s">
        <v>30978</v>
      </c>
      <c r="C578" s="589" t="s">
        <v>30413</v>
      </c>
      <c r="D578" s="590">
        <v>730.2</v>
      </c>
      <c r="E578" s="592"/>
    </row>
    <row r="579" spans="1:5" outlineLevel="1" x14ac:dyDescent="0.2">
      <c r="A579" s="588">
        <v>80209</v>
      </c>
      <c r="B579" s="142" t="s">
        <v>30979</v>
      </c>
      <c r="C579" s="589" t="s">
        <v>30413</v>
      </c>
      <c r="D579" s="590">
        <v>665.17</v>
      </c>
      <c r="E579" s="592"/>
    </row>
    <row r="580" spans="1:5" x14ac:dyDescent="0.2">
      <c r="A580" s="588">
        <v>80213</v>
      </c>
      <c r="B580" s="142" t="s">
        <v>30980</v>
      </c>
      <c r="C580" s="589" t="s">
        <v>30413</v>
      </c>
      <c r="D580" s="590">
        <v>692</v>
      </c>
      <c r="E580" s="592"/>
    </row>
    <row r="581" spans="1:5" outlineLevel="1" x14ac:dyDescent="0.2">
      <c r="A581" s="588">
        <v>80217</v>
      </c>
      <c r="B581" s="142" t="s">
        <v>30981</v>
      </c>
      <c r="C581" s="589" t="s">
        <v>30413</v>
      </c>
      <c r="D581" s="590">
        <v>571.26</v>
      </c>
      <c r="E581" s="592"/>
    </row>
    <row r="582" spans="1:5" outlineLevel="1" x14ac:dyDescent="0.2">
      <c r="A582" s="588">
        <v>80237</v>
      </c>
      <c r="B582" s="142" t="s">
        <v>30982</v>
      </c>
      <c r="C582" s="589" t="s">
        <v>30413</v>
      </c>
      <c r="D582" s="590">
        <v>699.8</v>
      </c>
      <c r="E582" s="592"/>
    </row>
    <row r="583" spans="1:5" ht="22.5" outlineLevel="1" x14ac:dyDescent="0.2">
      <c r="A583" s="588">
        <v>80243</v>
      </c>
      <c r="B583" s="142" t="s">
        <v>30983</v>
      </c>
      <c r="C583" s="589" t="s">
        <v>30413</v>
      </c>
      <c r="D583" s="590">
        <v>664.38</v>
      </c>
      <c r="E583" s="592"/>
    </row>
    <row r="584" spans="1:5" ht="22.5" outlineLevel="1" x14ac:dyDescent="0.2">
      <c r="A584" s="588">
        <v>80251</v>
      </c>
      <c r="B584" s="142" t="s">
        <v>30984</v>
      </c>
      <c r="C584" s="589" t="s">
        <v>30413</v>
      </c>
      <c r="D584" s="590">
        <v>482.31</v>
      </c>
      <c r="E584" s="592"/>
    </row>
    <row r="585" spans="1:5" ht="22.5" x14ac:dyDescent="0.2">
      <c r="A585" s="588">
        <v>80253</v>
      </c>
      <c r="B585" s="142" t="s">
        <v>30985</v>
      </c>
      <c r="C585" s="589" t="s">
        <v>30413</v>
      </c>
      <c r="D585" s="590">
        <v>542.66</v>
      </c>
      <c r="E585" s="592"/>
    </row>
    <row r="586" spans="1:5" outlineLevel="1" x14ac:dyDescent="0.2">
      <c r="A586" s="588">
        <v>80254</v>
      </c>
      <c r="B586" s="142" t="s">
        <v>30986</v>
      </c>
      <c r="C586" s="589" t="s">
        <v>30413</v>
      </c>
      <c r="D586" s="590">
        <v>750.54</v>
      </c>
      <c r="E586" s="592"/>
    </row>
    <row r="587" spans="1:5" outlineLevel="1" x14ac:dyDescent="0.2">
      <c r="A587" s="588">
        <v>80258</v>
      </c>
      <c r="B587" s="142" t="s">
        <v>30987</v>
      </c>
      <c r="C587" s="589" t="s">
        <v>30413</v>
      </c>
      <c r="D587" s="590">
        <v>660.12</v>
      </c>
      <c r="E587" s="592"/>
    </row>
    <row r="588" spans="1:5" outlineLevel="1" x14ac:dyDescent="0.2">
      <c r="A588" s="588">
        <v>80262</v>
      </c>
      <c r="B588" s="142" t="s">
        <v>30988</v>
      </c>
      <c r="C588" s="589" t="s">
        <v>30413</v>
      </c>
      <c r="D588" s="590">
        <v>761.6</v>
      </c>
      <c r="E588" s="592"/>
    </row>
    <row r="589" spans="1:5" outlineLevel="1" x14ac:dyDescent="0.2">
      <c r="A589" s="588">
        <v>80266</v>
      </c>
      <c r="B589" s="142" t="s">
        <v>30989</v>
      </c>
      <c r="C589" s="589" t="s">
        <v>30413</v>
      </c>
      <c r="D589" s="590">
        <v>757.76</v>
      </c>
      <c r="E589" s="592"/>
    </row>
    <row r="590" spans="1:5" outlineLevel="1" x14ac:dyDescent="0.2">
      <c r="A590" s="588">
        <v>80274</v>
      </c>
      <c r="B590" s="142" t="s">
        <v>30990</v>
      </c>
      <c r="C590" s="589" t="s">
        <v>30413</v>
      </c>
      <c r="D590" s="590">
        <v>90.75</v>
      </c>
      <c r="E590" s="592"/>
    </row>
    <row r="591" spans="1:5" x14ac:dyDescent="0.2">
      <c r="A591" s="588">
        <v>80275</v>
      </c>
      <c r="B591" s="142" t="s">
        <v>30991</v>
      </c>
      <c r="C591" s="589" t="s">
        <v>30413</v>
      </c>
      <c r="D591" s="590">
        <v>93.25</v>
      </c>
      <c r="E591" s="592"/>
    </row>
    <row r="592" spans="1:5" ht="22.5" outlineLevel="1" x14ac:dyDescent="0.2">
      <c r="A592" s="588">
        <v>80276</v>
      </c>
      <c r="B592" s="142" t="s">
        <v>30992</v>
      </c>
      <c r="C592" s="589" t="s">
        <v>30413</v>
      </c>
      <c r="D592" s="590">
        <v>262.52999999999997</v>
      </c>
      <c r="E592" s="592"/>
    </row>
    <row r="593" spans="1:5" x14ac:dyDescent="0.2">
      <c r="A593" s="588">
        <v>80280</v>
      </c>
      <c r="B593" s="142" t="s">
        <v>30993</v>
      </c>
      <c r="C593" s="589" t="s">
        <v>30413</v>
      </c>
      <c r="D593" s="590">
        <v>168.97</v>
      </c>
      <c r="E593" s="592"/>
    </row>
    <row r="594" spans="1:5" ht="22.5" outlineLevel="1" x14ac:dyDescent="0.2">
      <c r="A594" s="588">
        <v>80281</v>
      </c>
      <c r="B594" s="142" t="s">
        <v>30994</v>
      </c>
      <c r="C594" s="589" t="s">
        <v>30413</v>
      </c>
      <c r="D594" s="590">
        <v>113.56</v>
      </c>
      <c r="E594" s="592"/>
    </row>
    <row r="595" spans="1:5" outlineLevel="1" x14ac:dyDescent="0.2">
      <c r="A595" s="588">
        <v>80300</v>
      </c>
      <c r="B595" s="142" t="s">
        <v>30995</v>
      </c>
      <c r="C595" s="589" t="s">
        <v>19923</v>
      </c>
      <c r="D595" s="590" t="s">
        <v>19923</v>
      </c>
    </row>
    <row r="596" spans="1:5" ht="22.5" x14ac:dyDescent="0.2">
      <c r="A596" s="588">
        <v>80301</v>
      </c>
      <c r="B596" s="142" t="s">
        <v>30996</v>
      </c>
      <c r="C596" s="589" t="s">
        <v>30413</v>
      </c>
      <c r="D596" s="590">
        <v>827.71</v>
      </c>
      <c r="E596" s="592"/>
    </row>
    <row r="597" spans="1:5" outlineLevel="1" x14ac:dyDescent="0.2">
      <c r="A597" s="588">
        <v>80305</v>
      </c>
      <c r="B597" s="142" t="s">
        <v>30997</v>
      </c>
      <c r="C597" s="589" t="s">
        <v>30413</v>
      </c>
      <c r="D597" s="590">
        <v>273.77999999999997</v>
      </c>
      <c r="E597" s="592"/>
    </row>
    <row r="598" spans="1:5" x14ac:dyDescent="0.2">
      <c r="A598" s="588">
        <v>80306</v>
      </c>
      <c r="B598" s="142" t="s">
        <v>30998</v>
      </c>
      <c r="C598" s="589" t="s">
        <v>30413</v>
      </c>
      <c r="D598" s="590">
        <v>265.88</v>
      </c>
      <c r="E598" s="592"/>
    </row>
    <row r="599" spans="1:5" outlineLevel="1" x14ac:dyDescent="0.2">
      <c r="A599" s="588">
        <v>80311</v>
      </c>
      <c r="B599" s="142" t="s">
        <v>30999</v>
      </c>
      <c r="C599" s="589" t="s">
        <v>30413</v>
      </c>
      <c r="D599" s="590">
        <v>1120.58</v>
      </c>
      <c r="E599" s="592"/>
    </row>
    <row r="600" spans="1:5" x14ac:dyDescent="0.2">
      <c r="A600" s="588">
        <v>80320</v>
      </c>
      <c r="B600" s="142" t="s">
        <v>31000</v>
      </c>
      <c r="C600" s="589" t="s">
        <v>30413</v>
      </c>
      <c r="D600" s="590">
        <v>292.43</v>
      </c>
      <c r="E600" s="592"/>
    </row>
    <row r="601" spans="1:5" outlineLevel="1" x14ac:dyDescent="0.2">
      <c r="A601" s="588">
        <v>86000</v>
      </c>
      <c r="B601" s="142" t="s">
        <v>30703</v>
      </c>
      <c r="C601" s="589" t="s">
        <v>19923</v>
      </c>
      <c r="D601" s="590" t="s">
        <v>19923</v>
      </c>
    </row>
    <row r="602" spans="1:5" outlineLevel="1" x14ac:dyDescent="0.2">
      <c r="A602" s="588">
        <v>86001</v>
      </c>
      <c r="B602" s="142" t="s">
        <v>31001</v>
      </c>
      <c r="C602" s="589" t="s">
        <v>30413</v>
      </c>
      <c r="D602" s="590">
        <v>24.77</v>
      </c>
      <c r="E602" s="592"/>
    </row>
    <row r="603" spans="1:5" outlineLevel="1" x14ac:dyDescent="0.2">
      <c r="A603" s="588">
        <v>86005</v>
      </c>
      <c r="B603" s="142" t="s">
        <v>31002</v>
      </c>
      <c r="C603" s="589" t="s">
        <v>30439</v>
      </c>
      <c r="D603" s="590">
        <v>42.47</v>
      </c>
      <c r="E603" s="592"/>
    </row>
    <row r="604" spans="1:5" x14ac:dyDescent="0.2">
      <c r="A604" s="588">
        <v>86020</v>
      </c>
      <c r="B604" s="142" t="s">
        <v>31003</v>
      </c>
      <c r="C604" s="589" t="s">
        <v>30439</v>
      </c>
      <c r="D604" s="590">
        <v>14.67</v>
      </c>
      <c r="E604" s="592"/>
    </row>
    <row r="605" spans="1:5" outlineLevel="1" x14ac:dyDescent="0.2">
      <c r="A605" s="588">
        <v>86021</v>
      </c>
      <c r="B605" s="142" t="s">
        <v>31004</v>
      </c>
      <c r="C605" s="589" t="s">
        <v>30439</v>
      </c>
      <c r="D605" s="590">
        <v>11.73</v>
      </c>
      <c r="E605" s="592"/>
    </row>
    <row r="606" spans="1:5" outlineLevel="1" x14ac:dyDescent="0.2">
      <c r="A606" s="588">
        <v>86022</v>
      </c>
      <c r="B606" s="142" t="s">
        <v>31005</v>
      </c>
      <c r="C606" s="589" t="s">
        <v>30439</v>
      </c>
      <c r="D606" s="590">
        <v>4.1100000000000003</v>
      </c>
      <c r="E606" s="592"/>
    </row>
    <row r="607" spans="1:5" outlineLevel="1" x14ac:dyDescent="0.2">
      <c r="A607" s="588">
        <v>87000</v>
      </c>
      <c r="B607" s="142" t="s">
        <v>30710</v>
      </c>
      <c r="C607" s="589" t="s">
        <v>19923</v>
      </c>
      <c r="D607" s="590" t="s">
        <v>19923</v>
      </c>
    </row>
    <row r="608" spans="1:5" x14ac:dyDescent="0.2">
      <c r="A608" s="588">
        <v>87001</v>
      </c>
      <c r="B608" s="142" t="s">
        <v>31006</v>
      </c>
      <c r="C608" s="589" t="s">
        <v>30413</v>
      </c>
      <c r="D608" s="590">
        <v>35.39</v>
      </c>
      <c r="E608" s="592"/>
    </row>
    <row r="609" spans="1:5" outlineLevel="1" x14ac:dyDescent="0.2">
      <c r="A609" s="588">
        <v>87005</v>
      </c>
      <c r="B609" s="142" t="s">
        <v>31007</v>
      </c>
      <c r="C609" s="589" t="s">
        <v>30439</v>
      </c>
      <c r="D609" s="590">
        <v>46.01</v>
      </c>
      <c r="E609" s="592"/>
    </row>
    <row r="610" spans="1:5" outlineLevel="1" x14ac:dyDescent="0.2">
      <c r="A610" s="588">
        <v>87020</v>
      </c>
      <c r="B610" s="142" t="s">
        <v>31008</v>
      </c>
      <c r="C610" s="589" t="s">
        <v>30473</v>
      </c>
      <c r="D610" s="590">
        <v>35.200000000000003</v>
      </c>
      <c r="E610" s="592"/>
    </row>
    <row r="611" spans="1:5" outlineLevel="1" x14ac:dyDescent="0.2">
      <c r="A611" s="588">
        <v>87021</v>
      </c>
      <c r="B611" s="142" t="s">
        <v>31009</v>
      </c>
      <c r="C611" s="589" t="s">
        <v>30439</v>
      </c>
      <c r="D611" s="590">
        <v>32.270000000000003</v>
      </c>
      <c r="E611" s="592"/>
    </row>
    <row r="612" spans="1:5" x14ac:dyDescent="0.2">
      <c r="A612" s="588">
        <v>87022</v>
      </c>
      <c r="B612" s="142" t="s">
        <v>31010</v>
      </c>
      <c r="C612" s="589" t="s">
        <v>30439</v>
      </c>
      <c r="D612" s="590">
        <v>5.87</v>
      </c>
      <c r="E612" s="592"/>
    </row>
    <row r="613" spans="1:5" outlineLevel="1" x14ac:dyDescent="0.2">
      <c r="A613" s="588">
        <v>88000</v>
      </c>
      <c r="B613" s="142" t="s">
        <v>30756</v>
      </c>
      <c r="C613" s="589" t="s">
        <v>19923</v>
      </c>
      <c r="D613" s="590" t="s">
        <v>19923</v>
      </c>
    </row>
    <row r="614" spans="1:5" outlineLevel="1" x14ac:dyDescent="0.2">
      <c r="A614" s="588">
        <v>88020</v>
      </c>
      <c r="B614" s="142" t="s">
        <v>31011</v>
      </c>
      <c r="C614" s="589" t="s">
        <v>30473</v>
      </c>
      <c r="D614" s="590">
        <v>38.57</v>
      </c>
      <c r="E614" s="592"/>
    </row>
    <row r="615" spans="1:5" outlineLevel="1" x14ac:dyDescent="0.2">
      <c r="A615" s="588">
        <v>88021</v>
      </c>
      <c r="B615" s="142" t="s">
        <v>31012</v>
      </c>
      <c r="C615" s="589" t="s">
        <v>30439</v>
      </c>
      <c r="D615" s="590">
        <v>39</v>
      </c>
      <c r="E615" s="592"/>
    </row>
    <row r="616" spans="1:5" outlineLevel="1" x14ac:dyDescent="0.2">
      <c r="A616" s="588">
        <v>88049</v>
      </c>
      <c r="B616" s="142" t="s">
        <v>31013</v>
      </c>
      <c r="C616" s="589" t="s">
        <v>30413</v>
      </c>
      <c r="D616" s="590">
        <v>4.03</v>
      </c>
      <c r="E616" s="592"/>
    </row>
    <row r="617" spans="1:5" outlineLevel="1" x14ac:dyDescent="0.2">
      <c r="A617" s="588">
        <v>88050</v>
      </c>
      <c r="B617" s="142" t="s">
        <v>31014</v>
      </c>
      <c r="C617" s="589" t="s">
        <v>25257</v>
      </c>
      <c r="D617" s="590">
        <v>8.33</v>
      </c>
      <c r="E617" s="592"/>
    </row>
    <row r="618" spans="1:5" ht="22.5" x14ac:dyDescent="0.2">
      <c r="A618" s="588">
        <v>88051</v>
      </c>
      <c r="B618" s="142" t="s">
        <v>31015</v>
      </c>
      <c r="C618" s="589" t="s">
        <v>25257</v>
      </c>
      <c r="D618" s="590">
        <v>64.53</v>
      </c>
      <c r="E618" s="592"/>
    </row>
    <row r="619" spans="1:5" outlineLevel="1" x14ac:dyDescent="0.2">
      <c r="A619" s="584">
        <v>90000</v>
      </c>
      <c r="B619" s="585" t="s">
        <v>31016</v>
      </c>
      <c r="C619" s="586"/>
      <c r="D619" s="587"/>
    </row>
    <row r="620" spans="1:5" outlineLevel="1" x14ac:dyDescent="0.2">
      <c r="A620" s="588">
        <v>90100</v>
      </c>
      <c r="B620" s="142" t="s">
        <v>31017</v>
      </c>
      <c r="C620" s="589" t="s">
        <v>19923</v>
      </c>
      <c r="D620" s="590" t="s">
        <v>19923</v>
      </c>
    </row>
    <row r="621" spans="1:5" outlineLevel="1" x14ac:dyDescent="0.2">
      <c r="A621" s="588">
        <v>90153</v>
      </c>
      <c r="B621" s="142" t="s">
        <v>31018</v>
      </c>
      <c r="C621" s="589" t="s">
        <v>30439</v>
      </c>
      <c r="D621" s="590">
        <v>2347.5</v>
      </c>
      <c r="E621" s="592"/>
    </row>
    <row r="622" spans="1:5" outlineLevel="1" x14ac:dyDescent="0.2">
      <c r="A622" s="588">
        <v>90154</v>
      </c>
      <c r="B622" s="142" t="s">
        <v>31019</v>
      </c>
      <c r="C622" s="589" t="s">
        <v>30439</v>
      </c>
      <c r="D622" s="590">
        <v>2347.5</v>
      </c>
      <c r="E622" s="592"/>
    </row>
    <row r="623" spans="1:5" outlineLevel="1" x14ac:dyDescent="0.2">
      <c r="A623" s="588">
        <v>90155</v>
      </c>
      <c r="B623" s="142" t="s">
        <v>31020</v>
      </c>
      <c r="C623" s="589" t="s">
        <v>30439</v>
      </c>
      <c r="D623" s="590">
        <v>2755.82</v>
      </c>
      <c r="E623" s="592"/>
    </row>
    <row r="624" spans="1:5" x14ac:dyDescent="0.2">
      <c r="A624" s="588">
        <v>90156</v>
      </c>
      <c r="B624" s="142" t="s">
        <v>31021</v>
      </c>
      <c r="C624" s="589" t="s">
        <v>30439</v>
      </c>
      <c r="D624" s="590">
        <v>4652.28</v>
      </c>
      <c r="E624" s="592"/>
    </row>
    <row r="625" spans="1:5" outlineLevel="1" x14ac:dyDescent="0.2">
      <c r="A625" s="588">
        <v>90157</v>
      </c>
      <c r="B625" s="142" t="s">
        <v>31022</v>
      </c>
      <c r="C625" s="589" t="s">
        <v>30439</v>
      </c>
      <c r="D625" s="590">
        <v>5391.94</v>
      </c>
      <c r="E625" s="592"/>
    </row>
    <row r="626" spans="1:5" outlineLevel="1" x14ac:dyDescent="0.2">
      <c r="A626" s="588">
        <v>90158</v>
      </c>
      <c r="B626" s="142" t="s">
        <v>31023</v>
      </c>
      <c r="C626" s="589" t="s">
        <v>30439</v>
      </c>
      <c r="D626" s="590">
        <v>6015.45</v>
      </c>
      <c r="E626" s="592"/>
    </row>
    <row r="627" spans="1:5" outlineLevel="1" x14ac:dyDescent="0.2">
      <c r="A627" s="588">
        <v>90159</v>
      </c>
      <c r="B627" s="142" t="s">
        <v>31024</v>
      </c>
      <c r="C627" s="589" t="s">
        <v>30439</v>
      </c>
      <c r="D627" s="590">
        <v>7138.71</v>
      </c>
      <c r="E627" s="592"/>
    </row>
    <row r="628" spans="1:5" outlineLevel="1" x14ac:dyDescent="0.2">
      <c r="A628" s="588">
        <v>90160</v>
      </c>
      <c r="B628" s="142" t="s">
        <v>31025</v>
      </c>
      <c r="C628" s="589" t="s">
        <v>30439</v>
      </c>
      <c r="D628" s="590">
        <v>7774.15</v>
      </c>
      <c r="E628" s="592"/>
    </row>
    <row r="629" spans="1:5" outlineLevel="1" x14ac:dyDescent="0.2">
      <c r="A629" s="588">
        <v>90161</v>
      </c>
      <c r="B629" s="142" t="s">
        <v>31026</v>
      </c>
      <c r="C629" s="589" t="s">
        <v>30439</v>
      </c>
      <c r="D629" s="590">
        <v>8381.5400000000009</v>
      </c>
      <c r="E629" s="592"/>
    </row>
    <row r="630" spans="1:5" outlineLevel="1" x14ac:dyDescent="0.2">
      <c r="A630" s="588">
        <v>90162</v>
      </c>
      <c r="B630" s="142" t="s">
        <v>31027</v>
      </c>
      <c r="C630" s="589" t="s">
        <v>30439</v>
      </c>
      <c r="D630" s="590">
        <v>9231.2000000000007</v>
      </c>
      <c r="E630" s="592"/>
    </row>
    <row r="631" spans="1:5" x14ac:dyDescent="0.2">
      <c r="A631" s="588">
        <v>90190</v>
      </c>
      <c r="B631" s="142" t="s">
        <v>31028</v>
      </c>
      <c r="C631" s="589" t="s">
        <v>30439</v>
      </c>
      <c r="D631" s="590">
        <v>949.84</v>
      </c>
      <c r="E631" s="592"/>
    </row>
    <row r="632" spans="1:5" outlineLevel="1" x14ac:dyDescent="0.2">
      <c r="A632" s="588">
        <v>90200</v>
      </c>
      <c r="B632" s="142" t="s">
        <v>31029</v>
      </c>
      <c r="C632" s="589" t="s">
        <v>19923</v>
      </c>
      <c r="D632" s="590" t="s">
        <v>19923</v>
      </c>
    </row>
    <row r="633" spans="1:5" outlineLevel="1" x14ac:dyDescent="0.2">
      <c r="A633" s="588">
        <v>90201</v>
      </c>
      <c r="B633" s="142" t="s">
        <v>31030</v>
      </c>
      <c r="C633" s="589" t="s">
        <v>30473</v>
      </c>
      <c r="D633" s="590">
        <v>14.14</v>
      </c>
      <c r="E633" s="592"/>
    </row>
    <row r="634" spans="1:5" outlineLevel="1" x14ac:dyDescent="0.2">
      <c r="A634" s="588">
        <v>90202</v>
      </c>
      <c r="B634" s="142" t="s">
        <v>31031</v>
      </c>
      <c r="C634" s="589" t="s">
        <v>30473</v>
      </c>
      <c r="D634" s="590">
        <v>14.93</v>
      </c>
      <c r="E634" s="592"/>
    </row>
    <row r="635" spans="1:5" outlineLevel="1" x14ac:dyDescent="0.2">
      <c r="A635" s="588">
        <v>90203</v>
      </c>
      <c r="B635" s="142" t="s">
        <v>31032</v>
      </c>
      <c r="C635" s="589" t="s">
        <v>30473</v>
      </c>
      <c r="D635" s="590">
        <v>16.87</v>
      </c>
      <c r="E635" s="592"/>
    </row>
    <row r="636" spans="1:5" outlineLevel="1" x14ac:dyDescent="0.2">
      <c r="A636" s="588">
        <v>90204</v>
      </c>
      <c r="B636" s="142" t="s">
        <v>31033</v>
      </c>
      <c r="C636" s="589" t="s">
        <v>30473</v>
      </c>
      <c r="D636" s="590">
        <v>24.18</v>
      </c>
      <c r="E636" s="592"/>
    </row>
    <row r="637" spans="1:5" outlineLevel="1" x14ac:dyDescent="0.2">
      <c r="A637" s="588">
        <v>90205</v>
      </c>
      <c r="B637" s="142" t="s">
        <v>31034</v>
      </c>
      <c r="C637" s="589" t="s">
        <v>30473</v>
      </c>
      <c r="D637" s="590">
        <v>26.02</v>
      </c>
      <c r="E637" s="592"/>
    </row>
    <row r="638" spans="1:5" x14ac:dyDescent="0.2">
      <c r="A638" s="588">
        <v>90206</v>
      </c>
      <c r="B638" s="142" t="s">
        <v>31035</v>
      </c>
      <c r="C638" s="589" t="s">
        <v>30473</v>
      </c>
      <c r="D638" s="590">
        <v>28.9</v>
      </c>
      <c r="E638" s="592"/>
    </row>
    <row r="639" spans="1:5" outlineLevel="1" x14ac:dyDescent="0.2">
      <c r="A639" s="588">
        <v>90207</v>
      </c>
      <c r="B639" s="142" t="s">
        <v>31036</v>
      </c>
      <c r="C639" s="589" t="s">
        <v>30473</v>
      </c>
      <c r="D639" s="590">
        <v>43.24</v>
      </c>
      <c r="E639" s="592"/>
    </row>
    <row r="640" spans="1:5" outlineLevel="1" x14ac:dyDescent="0.2">
      <c r="A640" s="588">
        <v>90208</v>
      </c>
      <c r="B640" s="142" t="s">
        <v>31037</v>
      </c>
      <c r="C640" s="589" t="s">
        <v>30473</v>
      </c>
      <c r="D640" s="590">
        <v>50.16</v>
      </c>
      <c r="E640" s="592"/>
    </row>
    <row r="641" spans="1:5" outlineLevel="1" x14ac:dyDescent="0.2">
      <c r="A641" s="588">
        <v>90209</v>
      </c>
      <c r="B641" s="142" t="s">
        <v>31038</v>
      </c>
      <c r="C641" s="589" t="s">
        <v>30473</v>
      </c>
      <c r="D641" s="590">
        <v>65.13</v>
      </c>
      <c r="E641" s="592"/>
    </row>
    <row r="642" spans="1:5" outlineLevel="1" x14ac:dyDescent="0.2">
      <c r="A642" s="588">
        <v>90211</v>
      </c>
      <c r="B642" s="142" t="s">
        <v>31039</v>
      </c>
      <c r="C642" s="589" t="s">
        <v>30473</v>
      </c>
      <c r="D642" s="590">
        <v>25.41</v>
      </c>
      <c r="E642" s="592"/>
    </row>
    <row r="643" spans="1:5" outlineLevel="1" x14ac:dyDescent="0.2">
      <c r="A643" s="588">
        <v>90212</v>
      </c>
      <c r="B643" s="142" t="s">
        <v>31040</v>
      </c>
      <c r="C643" s="589" t="s">
        <v>30473</v>
      </c>
      <c r="D643" s="590">
        <v>27.85</v>
      </c>
      <c r="E643" s="592"/>
    </row>
    <row r="644" spans="1:5" outlineLevel="1" x14ac:dyDescent="0.2">
      <c r="A644" s="588">
        <v>90213</v>
      </c>
      <c r="B644" s="142" t="s">
        <v>31041</v>
      </c>
      <c r="C644" s="589" t="s">
        <v>30473</v>
      </c>
      <c r="D644" s="590">
        <v>38.58</v>
      </c>
      <c r="E644" s="592"/>
    </row>
    <row r="645" spans="1:5" outlineLevel="1" x14ac:dyDescent="0.2">
      <c r="A645" s="588">
        <v>90214</v>
      </c>
      <c r="B645" s="142" t="s">
        <v>31042</v>
      </c>
      <c r="C645" s="589" t="s">
        <v>30473</v>
      </c>
      <c r="D645" s="590">
        <v>42.82</v>
      </c>
      <c r="E645" s="592"/>
    </row>
    <row r="646" spans="1:5" outlineLevel="1" x14ac:dyDescent="0.2">
      <c r="A646" s="588">
        <v>90215</v>
      </c>
      <c r="B646" s="142" t="s">
        <v>31043</v>
      </c>
      <c r="C646" s="589" t="s">
        <v>30473</v>
      </c>
      <c r="D646" s="590">
        <v>51.88</v>
      </c>
      <c r="E646" s="592"/>
    </row>
    <row r="647" spans="1:5" x14ac:dyDescent="0.2">
      <c r="A647" s="588">
        <v>90216</v>
      </c>
      <c r="B647" s="142" t="s">
        <v>31044</v>
      </c>
      <c r="C647" s="589" t="s">
        <v>30473</v>
      </c>
      <c r="D647" s="590">
        <v>71.540000000000006</v>
      </c>
      <c r="E647" s="592"/>
    </row>
    <row r="648" spans="1:5" outlineLevel="1" x14ac:dyDescent="0.2">
      <c r="A648" s="588">
        <v>90217</v>
      </c>
      <c r="B648" s="142" t="s">
        <v>31045</v>
      </c>
      <c r="C648" s="589" t="s">
        <v>30473</v>
      </c>
      <c r="D648" s="590">
        <v>73.760000000000005</v>
      </c>
      <c r="E648" s="592"/>
    </row>
    <row r="649" spans="1:5" outlineLevel="1" x14ac:dyDescent="0.2">
      <c r="A649" s="588">
        <v>90219</v>
      </c>
      <c r="B649" s="142" t="s">
        <v>31046</v>
      </c>
      <c r="C649" s="589" t="s">
        <v>30473</v>
      </c>
      <c r="D649" s="590">
        <v>90.37</v>
      </c>
      <c r="E649" s="592"/>
    </row>
    <row r="650" spans="1:5" outlineLevel="1" x14ac:dyDescent="0.2">
      <c r="A650" s="588">
        <v>90220</v>
      </c>
      <c r="B650" s="142" t="s">
        <v>31047</v>
      </c>
      <c r="C650" s="589" t="s">
        <v>30473</v>
      </c>
      <c r="D650" s="590">
        <v>29.48</v>
      </c>
      <c r="E650" s="592"/>
    </row>
    <row r="651" spans="1:5" outlineLevel="1" x14ac:dyDescent="0.2">
      <c r="A651" s="588">
        <v>90221</v>
      </c>
      <c r="B651" s="142" t="s">
        <v>31048</v>
      </c>
      <c r="C651" s="589" t="s">
        <v>30473</v>
      </c>
      <c r="D651" s="590">
        <v>31.43</v>
      </c>
      <c r="E651" s="592"/>
    </row>
    <row r="652" spans="1:5" ht="22.5" outlineLevel="1" x14ac:dyDescent="0.2">
      <c r="A652" s="588">
        <v>90223</v>
      </c>
      <c r="B652" s="142" t="s">
        <v>31049</v>
      </c>
      <c r="C652" s="589" t="s">
        <v>30473</v>
      </c>
      <c r="D652" s="590">
        <v>43.96</v>
      </c>
      <c r="E652" s="592"/>
    </row>
    <row r="653" spans="1:5" ht="22.5" outlineLevel="1" x14ac:dyDescent="0.2">
      <c r="A653" s="588">
        <v>90224</v>
      </c>
      <c r="B653" s="142" t="s">
        <v>31050</v>
      </c>
      <c r="C653" s="589" t="s">
        <v>30473</v>
      </c>
      <c r="D653" s="590">
        <v>47</v>
      </c>
      <c r="E653" s="592"/>
    </row>
    <row r="654" spans="1:5" outlineLevel="1" x14ac:dyDescent="0.2">
      <c r="A654" s="588">
        <v>90225</v>
      </c>
      <c r="B654" s="142" t="s">
        <v>31051</v>
      </c>
      <c r="C654" s="589" t="s">
        <v>30473</v>
      </c>
      <c r="D654" s="590">
        <v>52.06</v>
      </c>
      <c r="E654" s="592"/>
    </row>
    <row r="655" spans="1:5" ht="22.5" outlineLevel="1" x14ac:dyDescent="0.2">
      <c r="A655" s="588">
        <v>90226</v>
      </c>
      <c r="B655" s="142" t="s">
        <v>31052</v>
      </c>
      <c r="C655" s="589" t="s">
        <v>30473</v>
      </c>
      <c r="D655" s="590">
        <v>76.650000000000006</v>
      </c>
      <c r="E655" s="592"/>
    </row>
    <row r="656" spans="1:5" x14ac:dyDescent="0.2">
      <c r="A656" s="588">
        <v>90227</v>
      </c>
      <c r="B656" s="142" t="s">
        <v>31053</v>
      </c>
      <c r="C656" s="589" t="s">
        <v>30473</v>
      </c>
      <c r="D656" s="590">
        <v>80.239999999999995</v>
      </c>
      <c r="E656" s="592"/>
    </row>
    <row r="657" spans="1:5" outlineLevel="1" x14ac:dyDescent="0.2">
      <c r="A657" s="588">
        <v>90229</v>
      </c>
      <c r="B657" s="142" t="s">
        <v>31054</v>
      </c>
      <c r="C657" s="589" t="s">
        <v>30473</v>
      </c>
      <c r="D657" s="590">
        <v>108.89</v>
      </c>
      <c r="E657" s="592"/>
    </row>
    <row r="658" spans="1:5" outlineLevel="1" x14ac:dyDescent="0.2">
      <c r="A658" s="588">
        <v>90251</v>
      </c>
      <c r="B658" s="142" t="s">
        <v>31055</v>
      </c>
      <c r="C658" s="589" t="s">
        <v>30473</v>
      </c>
      <c r="D658" s="590">
        <v>35.869999999999997</v>
      </c>
      <c r="E658" s="592"/>
    </row>
    <row r="659" spans="1:5" outlineLevel="1" x14ac:dyDescent="0.2">
      <c r="A659" s="588">
        <v>90252</v>
      </c>
      <c r="B659" s="142" t="s">
        <v>31056</v>
      </c>
      <c r="C659" s="589" t="s">
        <v>30473</v>
      </c>
      <c r="D659" s="590">
        <v>42.27</v>
      </c>
      <c r="E659" s="592"/>
    </row>
    <row r="660" spans="1:5" outlineLevel="1" x14ac:dyDescent="0.2">
      <c r="A660" s="588">
        <v>90253</v>
      </c>
      <c r="B660" s="142" t="s">
        <v>31057</v>
      </c>
      <c r="C660" s="589" t="s">
        <v>30473</v>
      </c>
      <c r="D660" s="590">
        <v>26.31</v>
      </c>
      <c r="E660" s="592"/>
    </row>
    <row r="661" spans="1:5" outlineLevel="1" x14ac:dyDescent="0.2">
      <c r="A661" s="588">
        <v>90254</v>
      </c>
      <c r="B661" s="142" t="s">
        <v>31058</v>
      </c>
      <c r="C661" s="589" t="s">
        <v>30473</v>
      </c>
      <c r="D661" s="590">
        <v>5.18</v>
      </c>
      <c r="E661" s="592"/>
    </row>
    <row r="662" spans="1:5" outlineLevel="1" x14ac:dyDescent="0.2">
      <c r="A662" s="588">
        <v>90255</v>
      </c>
      <c r="B662" s="142" t="s">
        <v>31059</v>
      </c>
      <c r="C662" s="589" t="s">
        <v>30473</v>
      </c>
      <c r="D662" s="590">
        <v>5.72</v>
      </c>
      <c r="E662" s="592"/>
    </row>
    <row r="663" spans="1:5" outlineLevel="1" x14ac:dyDescent="0.2">
      <c r="A663" s="588">
        <v>90261</v>
      </c>
      <c r="B663" s="142" t="s">
        <v>31060</v>
      </c>
      <c r="C663" s="589" t="s">
        <v>30473</v>
      </c>
      <c r="D663" s="590">
        <v>11.49</v>
      </c>
      <c r="E663" s="592"/>
    </row>
    <row r="664" spans="1:5" x14ac:dyDescent="0.2">
      <c r="A664" s="588">
        <v>90262</v>
      </c>
      <c r="B664" s="142" t="s">
        <v>31061</v>
      </c>
      <c r="C664" s="589" t="s">
        <v>30473</v>
      </c>
      <c r="D664" s="590">
        <v>14.42</v>
      </c>
      <c r="E664" s="592"/>
    </row>
    <row r="665" spans="1:5" outlineLevel="1" x14ac:dyDescent="0.2">
      <c r="A665" s="588">
        <v>90263</v>
      </c>
      <c r="B665" s="142" t="s">
        <v>31062</v>
      </c>
      <c r="C665" s="589" t="s">
        <v>30473</v>
      </c>
      <c r="D665" s="590">
        <v>20.66</v>
      </c>
      <c r="E665" s="592"/>
    </row>
    <row r="666" spans="1:5" outlineLevel="1" x14ac:dyDescent="0.2">
      <c r="A666" s="588">
        <v>90298</v>
      </c>
      <c r="B666" s="142" t="s">
        <v>31063</v>
      </c>
      <c r="C666" s="589" t="s">
        <v>30473</v>
      </c>
      <c r="D666" s="590">
        <v>25.35</v>
      </c>
      <c r="E666" s="592"/>
    </row>
    <row r="667" spans="1:5" ht="22.5" outlineLevel="1" x14ac:dyDescent="0.2">
      <c r="A667" s="588">
        <v>90299</v>
      </c>
      <c r="B667" s="142" t="s">
        <v>31064</v>
      </c>
      <c r="C667" s="589" t="s">
        <v>30473</v>
      </c>
      <c r="D667" s="590">
        <v>24</v>
      </c>
      <c r="E667" s="592"/>
    </row>
    <row r="668" spans="1:5" outlineLevel="1" x14ac:dyDescent="0.2">
      <c r="A668" s="588">
        <v>90300</v>
      </c>
      <c r="B668" s="142" t="s">
        <v>31065</v>
      </c>
      <c r="C668" s="589" t="s">
        <v>19923</v>
      </c>
      <c r="D668" s="590" t="s">
        <v>19923</v>
      </c>
    </row>
    <row r="669" spans="1:5" outlineLevel="1" x14ac:dyDescent="0.2">
      <c r="A669" s="588">
        <v>90303</v>
      </c>
      <c r="B669" s="142" t="s">
        <v>31066</v>
      </c>
      <c r="C669" s="589" t="s">
        <v>30473</v>
      </c>
      <c r="D669" s="590">
        <v>2.11</v>
      </c>
      <c r="E669" s="592"/>
    </row>
    <row r="670" spans="1:5" outlineLevel="1" x14ac:dyDescent="0.2">
      <c r="A670" s="588">
        <v>90304</v>
      </c>
      <c r="B670" s="142" t="s">
        <v>31067</v>
      </c>
      <c r="C670" s="589" t="s">
        <v>30473</v>
      </c>
      <c r="D670" s="590">
        <v>2.16</v>
      </c>
      <c r="E670" s="592"/>
    </row>
    <row r="671" spans="1:5" outlineLevel="1" x14ac:dyDescent="0.2">
      <c r="A671" s="588">
        <v>90305</v>
      </c>
      <c r="B671" s="142" t="s">
        <v>31068</v>
      </c>
      <c r="C671" s="589" t="s">
        <v>30473</v>
      </c>
      <c r="D671" s="590">
        <v>2.95</v>
      </c>
      <c r="E671" s="592"/>
    </row>
    <row r="672" spans="1:5" x14ac:dyDescent="0.2">
      <c r="A672" s="588">
        <v>90306</v>
      </c>
      <c r="B672" s="142" t="s">
        <v>31069</v>
      </c>
      <c r="C672" s="589" t="s">
        <v>30473</v>
      </c>
      <c r="D672" s="590">
        <v>4.01</v>
      </c>
      <c r="E672" s="592"/>
    </row>
    <row r="673" spans="1:5" outlineLevel="1" x14ac:dyDescent="0.2">
      <c r="A673" s="588">
        <v>90307</v>
      </c>
      <c r="B673" s="142" t="s">
        <v>31070</v>
      </c>
      <c r="C673" s="589" t="s">
        <v>30473</v>
      </c>
      <c r="D673" s="590">
        <v>5.47</v>
      </c>
      <c r="E673" s="592"/>
    </row>
    <row r="674" spans="1:5" outlineLevel="1" x14ac:dyDescent="0.2">
      <c r="A674" s="588">
        <v>90308</v>
      </c>
      <c r="B674" s="142" t="s">
        <v>31071</v>
      </c>
      <c r="C674" s="589" t="s">
        <v>30473</v>
      </c>
      <c r="D674" s="590">
        <v>7.51</v>
      </c>
      <c r="E674" s="592"/>
    </row>
    <row r="675" spans="1:5" outlineLevel="1" x14ac:dyDescent="0.2">
      <c r="A675" s="588">
        <v>90309</v>
      </c>
      <c r="B675" s="142" t="s">
        <v>31072</v>
      </c>
      <c r="C675" s="589" t="s">
        <v>30473</v>
      </c>
      <c r="D675" s="590">
        <v>11.07</v>
      </c>
      <c r="E675" s="592"/>
    </row>
    <row r="676" spans="1:5" outlineLevel="1" x14ac:dyDescent="0.2">
      <c r="A676" s="588">
        <v>90310</v>
      </c>
      <c r="B676" s="142" t="s">
        <v>31073</v>
      </c>
      <c r="C676" s="589" t="s">
        <v>30473</v>
      </c>
      <c r="D676" s="590">
        <v>15.97</v>
      </c>
      <c r="E676" s="592"/>
    </row>
    <row r="677" spans="1:5" outlineLevel="1" x14ac:dyDescent="0.2">
      <c r="A677" s="588">
        <v>90311</v>
      </c>
      <c r="B677" s="142" t="s">
        <v>31074</v>
      </c>
      <c r="C677" s="589" t="s">
        <v>30473</v>
      </c>
      <c r="D677" s="590">
        <v>21.46</v>
      </c>
      <c r="E677" s="592"/>
    </row>
    <row r="678" spans="1:5" x14ac:dyDescent="0.2">
      <c r="A678" s="588">
        <v>90312</v>
      </c>
      <c r="B678" s="142" t="s">
        <v>31075</v>
      </c>
      <c r="C678" s="589" t="s">
        <v>30473</v>
      </c>
      <c r="D678" s="590">
        <v>31.63</v>
      </c>
      <c r="E678" s="592"/>
    </row>
    <row r="679" spans="1:5" outlineLevel="1" x14ac:dyDescent="0.2">
      <c r="A679" s="588">
        <v>90313</v>
      </c>
      <c r="B679" s="142" t="s">
        <v>31076</v>
      </c>
      <c r="C679" s="589" t="s">
        <v>30473</v>
      </c>
      <c r="D679" s="590">
        <v>43.11</v>
      </c>
      <c r="E679" s="592"/>
    </row>
    <row r="680" spans="1:5" outlineLevel="1" x14ac:dyDescent="0.2">
      <c r="A680" s="588">
        <v>90314</v>
      </c>
      <c r="B680" s="142" t="s">
        <v>31077</v>
      </c>
      <c r="C680" s="589" t="s">
        <v>30473</v>
      </c>
      <c r="D680" s="590">
        <v>56.83</v>
      </c>
      <c r="E680" s="592"/>
    </row>
    <row r="681" spans="1:5" outlineLevel="1" x14ac:dyDescent="0.2">
      <c r="A681" s="588">
        <v>90315</v>
      </c>
      <c r="B681" s="142" t="s">
        <v>31078</v>
      </c>
      <c r="C681" s="589" t="s">
        <v>30473</v>
      </c>
      <c r="D681" s="590">
        <v>68.61</v>
      </c>
      <c r="E681" s="592"/>
    </row>
    <row r="682" spans="1:5" outlineLevel="1" x14ac:dyDescent="0.2">
      <c r="A682" s="588">
        <v>90316</v>
      </c>
      <c r="B682" s="142" t="s">
        <v>31079</v>
      </c>
      <c r="C682" s="589" t="s">
        <v>30473</v>
      </c>
      <c r="D682" s="590">
        <v>89.66</v>
      </c>
      <c r="E682" s="592"/>
    </row>
    <row r="683" spans="1:5" outlineLevel="1" x14ac:dyDescent="0.2">
      <c r="A683" s="588">
        <v>90317</v>
      </c>
      <c r="B683" s="142" t="s">
        <v>31080</v>
      </c>
      <c r="C683" s="589" t="s">
        <v>30473</v>
      </c>
      <c r="D683" s="590">
        <v>104.78</v>
      </c>
      <c r="E683" s="592"/>
    </row>
    <row r="684" spans="1:5" x14ac:dyDescent="0.2">
      <c r="A684" s="588">
        <v>90318</v>
      </c>
      <c r="B684" s="142" t="s">
        <v>31081</v>
      </c>
      <c r="C684" s="589" t="s">
        <v>30473</v>
      </c>
      <c r="D684" s="590">
        <v>134</v>
      </c>
      <c r="E684" s="592"/>
    </row>
    <row r="685" spans="1:5" outlineLevel="1" x14ac:dyDescent="0.2">
      <c r="A685" s="588">
        <v>90319</v>
      </c>
      <c r="B685" s="142" t="s">
        <v>31082</v>
      </c>
      <c r="C685" s="589" t="s">
        <v>30473</v>
      </c>
      <c r="D685" s="590">
        <v>189.13</v>
      </c>
      <c r="E685" s="592"/>
    </row>
    <row r="686" spans="1:5" outlineLevel="1" x14ac:dyDescent="0.2">
      <c r="A686" s="588">
        <v>90320</v>
      </c>
      <c r="B686" s="142" t="s">
        <v>31083</v>
      </c>
      <c r="C686" s="589" t="s">
        <v>30473</v>
      </c>
      <c r="D686" s="590">
        <v>2.3199999999999998</v>
      </c>
      <c r="E686" s="592"/>
    </row>
    <row r="687" spans="1:5" outlineLevel="1" x14ac:dyDescent="0.2">
      <c r="A687" s="588">
        <v>90321</v>
      </c>
      <c r="B687" s="142" t="s">
        <v>31084</v>
      </c>
      <c r="C687" s="589" t="s">
        <v>30473</v>
      </c>
      <c r="D687" s="590">
        <v>3.12</v>
      </c>
      <c r="E687" s="592"/>
    </row>
    <row r="688" spans="1:5" outlineLevel="1" x14ac:dyDescent="0.2">
      <c r="A688" s="588">
        <v>90322</v>
      </c>
      <c r="B688" s="142" t="s">
        <v>31085</v>
      </c>
      <c r="C688" s="589" t="s">
        <v>30473</v>
      </c>
      <c r="D688" s="590">
        <v>4.32</v>
      </c>
      <c r="E688" s="592"/>
    </row>
    <row r="689" spans="1:5" x14ac:dyDescent="0.2">
      <c r="A689" s="588">
        <v>90323</v>
      </c>
      <c r="B689" s="142" t="s">
        <v>31086</v>
      </c>
      <c r="C689" s="589" t="s">
        <v>30473</v>
      </c>
      <c r="D689" s="590">
        <v>5.68</v>
      </c>
      <c r="E689" s="592"/>
    </row>
    <row r="690" spans="1:5" outlineLevel="1" x14ac:dyDescent="0.2">
      <c r="A690" s="588">
        <v>90328</v>
      </c>
      <c r="B690" s="142" t="s">
        <v>31087</v>
      </c>
      <c r="C690" s="589" t="s">
        <v>30473</v>
      </c>
      <c r="D690" s="590">
        <v>2.5299999999999998</v>
      </c>
      <c r="E690" s="592"/>
    </row>
    <row r="691" spans="1:5" outlineLevel="1" x14ac:dyDescent="0.2">
      <c r="A691" s="588">
        <v>90329</v>
      </c>
      <c r="B691" s="142" t="s">
        <v>31088</v>
      </c>
      <c r="C691" s="589" t="s">
        <v>30473</v>
      </c>
      <c r="D691" s="590">
        <v>3.28</v>
      </c>
      <c r="E691" s="592"/>
    </row>
    <row r="692" spans="1:5" outlineLevel="1" x14ac:dyDescent="0.2">
      <c r="A692" s="588">
        <v>90330</v>
      </c>
      <c r="B692" s="142" t="s">
        <v>31089</v>
      </c>
      <c r="C692" s="589" t="s">
        <v>30473</v>
      </c>
      <c r="D692" s="590">
        <v>4.49</v>
      </c>
      <c r="E692" s="592"/>
    </row>
    <row r="693" spans="1:5" outlineLevel="1" x14ac:dyDescent="0.2">
      <c r="A693" s="588">
        <v>90331</v>
      </c>
      <c r="B693" s="142" t="s">
        <v>31090</v>
      </c>
      <c r="C693" s="589" t="s">
        <v>30473</v>
      </c>
      <c r="D693" s="590">
        <v>5.71</v>
      </c>
      <c r="E693" s="592"/>
    </row>
    <row r="694" spans="1:5" x14ac:dyDescent="0.2">
      <c r="A694" s="588">
        <v>90332</v>
      </c>
      <c r="B694" s="142" t="s">
        <v>31091</v>
      </c>
      <c r="C694" s="589" t="s">
        <v>30473</v>
      </c>
      <c r="D694" s="590">
        <v>7.65</v>
      </c>
      <c r="E694" s="592"/>
    </row>
    <row r="695" spans="1:5" outlineLevel="1" x14ac:dyDescent="0.2">
      <c r="A695" s="588">
        <v>90333</v>
      </c>
      <c r="B695" s="142" t="s">
        <v>31092</v>
      </c>
      <c r="C695" s="589" t="s">
        <v>30473</v>
      </c>
      <c r="D695" s="590">
        <v>10.73</v>
      </c>
      <c r="E695" s="592"/>
    </row>
    <row r="696" spans="1:5" outlineLevel="1" x14ac:dyDescent="0.2">
      <c r="A696" s="588">
        <v>90334</v>
      </c>
      <c r="B696" s="142" t="s">
        <v>31093</v>
      </c>
      <c r="C696" s="589" t="s">
        <v>30473</v>
      </c>
      <c r="D696" s="590">
        <v>14.71</v>
      </c>
      <c r="E696" s="592"/>
    </row>
    <row r="697" spans="1:5" outlineLevel="1" x14ac:dyDescent="0.2">
      <c r="A697" s="588">
        <v>90335</v>
      </c>
      <c r="B697" s="142" t="s">
        <v>31094</v>
      </c>
      <c r="C697" s="589" t="s">
        <v>30473</v>
      </c>
      <c r="D697" s="590">
        <v>20.8</v>
      </c>
      <c r="E697" s="592"/>
    </row>
    <row r="698" spans="1:5" outlineLevel="1" x14ac:dyDescent="0.2">
      <c r="A698" s="588">
        <v>90336</v>
      </c>
      <c r="B698" s="142" t="s">
        <v>31095</v>
      </c>
      <c r="C698" s="589" t="s">
        <v>30473</v>
      </c>
      <c r="D698" s="590">
        <v>29.54</v>
      </c>
      <c r="E698" s="592"/>
    </row>
    <row r="699" spans="1:5" x14ac:dyDescent="0.2">
      <c r="A699" s="588">
        <v>90337</v>
      </c>
      <c r="B699" s="142" t="s">
        <v>31096</v>
      </c>
      <c r="C699" s="589" t="s">
        <v>30473</v>
      </c>
      <c r="D699" s="590">
        <v>39.74</v>
      </c>
      <c r="E699" s="592"/>
    </row>
    <row r="700" spans="1:5" outlineLevel="1" x14ac:dyDescent="0.2">
      <c r="A700" s="588">
        <v>90338</v>
      </c>
      <c r="B700" s="142" t="s">
        <v>31097</v>
      </c>
      <c r="C700" s="589" t="s">
        <v>30473</v>
      </c>
      <c r="D700" s="590">
        <v>53.26</v>
      </c>
      <c r="E700" s="592"/>
    </row>
    <row r="701" spans="1:5" outlineLevel="1" x14ac:dyDescent="0.2">
      <c r="A701" s="588">
        <v>90339</v>
      </c>
      <c r="B701" s="142" t="s">
        <v>31098</v>
      </c>
      <c r="C701" s="589" t="s">
        <v>30473</v>
      </c>
      <c r="D701" s="590">
        <v>72.08</v>
      </c>
      <c r="E701" s="592"/>
    </row>
    <row r="702" spans="1:5" outlineLevel="1" x14ac:dyDescent="0.2">
      <c r="A702" s="588">
        <v>90340</v>
      </c>
      <c r="B702" s="142" t="s">
        <v>31099</v>
      </c>
      <c r="C702" s="589" t="s">
        <v>30473</v>
      </c>
      <c r="D702" s="590">
        <v>82.09</v>
      </c>
      <c r="E702" s="592"/>
    </row>
    <row r="703" spans="1:5" outlineLevel="1" x14ac:dyDescent="0.2">
      <c r="A703" s="588">
        <v>90341</v>
      </c>
      <c r="B703" s="142" t="s">
        <v>31100</v>
      </c>
      <c r="C703" s="589" t="s">
        <v>30473</v>
      </c>
      <c r="D703" s="590">
        <v>95.19</v>
      </c>
      <c r="E703" s="592"/>
    </row>
    <row r="704" spans="1:5" outlineLevel="1" x14ac:dyDescent="0.2">
      <c r="A704" s="588">
        <v>90342</v>
      </c>
      <c r="B704" s="142" t="s">
        <v>31101</v>
      </c>
      <c r="C704" s="589" t="s">
        <v>30473</v>
      </c>
      <c r="D704" s="590">
        <v>136.18</v>
      </c>
      <c r="E704" s="592"/>
    </row>
    <row r="705" spans="1:5" x14ac:dyDescent="0.2">
      <c r="A705" s="588">
        <v>90343</v>
      </c>
      <c r="B705" s="142" t="s">
        <v>31102</v>
      </c>
      <c r="C705" s="589" t="s">
        <v>30473</v>
      </c>
      <c r="D705" s="590">
        <v>200.05</v>
      </c>
      <c r="E705" s="592"/>
    </row>
    <row r="706" spans="1:5" outlineLevel="1" x14ac:dyDescent="0.2">
      <c r="A706" s="588">
        <v>90360</v>
      </c>
      <c r="B706" s="142" t="s">
        <v>31103</v>
      </c>
      <c r="C706" s="589" t="s">
        <v>30473</v>
      </c>
      <c r="D706" s="590">
        <v>1.49</v>
      </c>
      <c r="E706" s="592"/>
    </row>
    <row r="707" spans="1:5" outlineLevel="1" x14ac:dyDescent="0.2">
      <c r="A707" s="588">
        <v>90361</v>
      </c>
      <c r="B707" s="142" t="s">
        <v>31104</v>
      </c>
      <c r="C707" s="589" t="s">
        <v>30473</v>
      </c>
      <c r="D707" s="590">
        <v>1.99</v>
      </c>
      <c r="E707" s="592"/>
    </row>
    <row r="708" spans="1:5" outlineLevel="1" x14ac:dyDescent="0.2">
      <c r="A708" s="588">
        <v>90370</v>
      </c>
      <c r="B708" s="142" t="s">
        <v>31105</v>
      </c>
      <c r="C708" s="589" t="s">
        <v>30473</v>
      </c>
      <c r="D708" s="590">
        <v>3.47</v>
      </c>
      <c r="E708" s="592"/>
    </row>
    <row r="709" spans="1:5" outlineLevel="1" x14ac:dyDescent="0.2">
      <c r="A709" s="588">
        <v>90372</v>
      </c>
      <c r="B709" s="142" t="s">
        <v>31106</v>
      </c>
      <c r="C709" s="589" t="s">
        <v>30473</v>
      </c>
      <c r="D709" s="590">
        <v>7.16</v>
      </c>
      <c r="E709" s="592"/>
    </row>
    <row r="710" spans="1:5" outlineLevel="1" x14ac:dyDescent="0.2">
      <c r="A710" s="588">
        <v>90375</v>
      </c>
      <c r="B710" s="142" t="s">
        <v>31107</v>
      </c>
      <c r="C710" s="589" t="s">
        <v>30473</v>
      </c>
      <c r="D710" s="590">
        <v>4.3099999999999996</v>
      </c>
      <c r="E710" s="592"/>
    </row>
    <row r="711" spans="1:5" x14ac:dyDescent="0.2">
      <c r="A711" s="588">
        <v>90376</v>
      </c>
      <c r="B711" s="142" t="s">
        <v>31108</v>
      </c>
      <c r="C711" s="589" t="s">
        <v>30473</v>
      </c>
      <c r="D711" s="590">
        <v>6.27</v>
      </c>
      <c r="E711" s="592"/>
    </row>
    <row r="712" spans="1:5" outlineLevel="1" x14ac:dyDescent="0.2">
      <c r="A712" s="588">
        <v>90380</v>
      </c>
      <c r="B712" s="142" t="s">
        <v>31109</v>
      </c>
      <c r="C712" s="589" t="s">
        <v>30473</v>
      </c>
      <c r="D712" s="590">
        <v>5.17</v>
      </c>
      <c r="E712" s="592"/>
    </row>
    <row r="713" spans="1:5" outlineLevel="1" x14ac:dyDescent="0.2">
      <c r="A713" s="588">
        <v>90400</v>
      </c>
      <c r="B713" s="142" t="s">
        <v>31110</v>
      </c>
      <c r="C713" s="589" t="s">
        <v>19923</v>
      </c>
      <c r="D713" s="590" t="s">
        <v>19923</v>
      </c>
    </row>
    <row r="714" spans="1:5" outlineLevel="1" x14ac:dyDescent="0.2">
      <c r="A714" s="588">
        <v>90402</v>
      </c>
      <c r="B714" s="142" t="s">
        <v>31111</v>
      </c>
      <c r="C714" s="589" t="s">
        <v>30439</v>
      </c>
      <c r="D714" s="590">
        <v>94.24</v>
      </c>
      <c r="E714" s="592"/>
    </row>
    <row r="715" spans="1:5" outlineLevel="1" x14ac:dyDescent="0.2">
      <c r="A715" s="588">
        <v>90403</v>
      </c>
      <c r="B715" s="142" t="s">
        <v>31112</v>
      </c>
      <c r="C715" s="589" t="s">
        <v>30439</v>
      </c>
      <c r="D715" s="590">
        <v>106.14</v>
      </c>
      <c r="E715" s="592"/>
    </row>
    <row r="716" spans="1:5" outlineLevel="1" x14ac:dyDescent="0.2">
      <c r="A716" s="588">
        <v>90411</v>
      </c>
      <c r="B716" s="142" t="s">
        <v>31113</v>
      </c>
      <c r="C716" s="589" t="s">
        <v>30439</v>
      </c>
      <c r="D716" s="590">
        <v>200.34</v>
      </c>
      <c r="E716" s="592"/>
    </row>
    <row r="717" spans="1:5" x14ac:dyDescent="0.2">
      <c r="A717" s="588">
        <v>90430</v>
      </c>
      <c r="B717" s="142" t="s">
        <v>31114</v>
      </c>
      <c r="C717" s="589" t="s">
        <v>30439</v>
      </c>
      <c r="D717" s="590">
        <v>328.46</v>
      </c>
      <c r="E717" s="592"/>
    </row>
    <row r="718" spans="1:5" outlineLevel="1" x14ac:dyDescent="0.2">
      <c r="A718" s="588">
        <v>90431</v>
      </c>
      <c r="B718" s="142" t="s">
        <v>31115</v>
      </c>
      <c r="C718" s="589" t="s">
        <v>30439</v>
      </c>
      <c r="D718" s="590">
        <v>409.09</v>
      </c>
      <c r="E718" s="592"/>
    </row>
    <row r="719" spans="1:5" outlineLevel="1" x14ac:dyDescent="0.2">
      <c r="A719" s="588">
        <v>90432</v>
      </c>
      <c r="B719" s="142" t="s">
        <v>31116</v>
      </c>
      <c r="C719" s="589" t="s">
        <v>30439</v>
      </c>
      <c r="D719" s="590">
        <v>642.89</v>
      </c>
      <c r="E719" s="592"/>
    </row>
    <row r="720" spans="1:5" outlineLevel="1" x14ac:dyDescent="0.2">
      <c r="A720" s="588">
        <v>90433</v>
      </c>
      <c r="B720" s="142" t="s">
        <v>31117</v>
      </c>
      <c r="C720" s="589" t="s">
        <v>30439</v>
      </c>
      <c r="D720" s="590">
        <v>957.67</v>
      </c>
      <c r="E720" s="592"/>
    </row>
    <row r="721" spans="1:5" x14ac:dyDescent="0.2">
      <c r="A721" s="588">
        <v>90440</v>
      </c>
      <c r="B721" s="142" t="s">
        <v>31118</v>
      </c>
      <c r="C721" s="589" t="s">
        <v>30439</v>
      </c>
      <c r="D721" s="590">
        <v>232.97</v>
      </c>
      <c r="E721" s="592"/>
    </row>
    <row r="722" spans="1:5" outlineLevel="1" x14ac:dyDescent="0.2">
      <c r="A722" s="588">
        <v>90441</v>
      </c>
      <c r="B722" s="142" t="s">
        <v>31119</v>
      </c>
      <c r="C722" s="589" t="s">
        <v>30439</v>
      </c>
      <c r="D722" s="590">
        <v>301.99</v>
      </c>
      <c r="E722" s="592"/>
    </row>
    <row r="723" spans="1:5" outlineLevel="1" x14ac:dyDescent="0.2">
      <c r="A723" s="588">
        <v>90442</v>
      </c>
      <c r="B723" s="142" t="s">
        <v>31120</v>
      </c>
      <c r="C723" s="589" t="s">
        <v>30439</v>
      </c>
      <c r="D723" s="590">
        <v>278.58</v>
      </c>
      <c r="E723" s="592"/>
    </row>
    <row r="724" spans="1:5" outlineLevel="1" x14ac:dyDescent="0.2">
      <c r="A724" s="588">
        <v>90448</v>
      </c>
      <c r="B724" s="142" t="s">
        <v>31121</v>
      </c>
      <c r="C724" s="589" t="s">
        <v>30439</v>
      </c>
      <c r="D724" s="590">
        <v>125.24</v>
      </c>
      <c r="E724" s="592"/>
    </row>
    <row r="725" spans="1:5" x14ac:dyDescent="0.2">
      <c r="A725" s="588">
        <v>90460</v>
      </c>
      <c r="B725" s="142" t="s">
        <v>31122</v>
      </c>
      <c r="C725" s="589" t="s">
        <v>30439</v>
      </c>
      <c r="D725" s="590">
        <v>51.79</v>
      </c>
      <c r="E725" s="592"/>
    </row>
    <row r="726" spans="1:5" ht="22.5" outlineLevel="1" x14ac:dyDescent="0.2">
      <c r="A726" s="588">
        <v>90468</v>
      </c>
      <c r="B726" s="142" t="s">
        <v>31123</v>
      </c>
      <c r="C726" s="589" t="s">
        <v>30439</v>
      </c>
      <c r="D726" s="590">
        <v>220.62</v>
      </c>
      <c r="E726" s="592"/>
    </row>
    <row r="727" spans="1:5" ht="22.5" outlineLevel="1" x14ac:dyDescent="0.2">
      <c r="A727" s="588">
        <v>90469</v>
      </c>
      <c r="B727" s="142" t="s">
        <v>31124</v>
      </c>
      <c r="C727" s="589" t="s">
        <v>30439</v>
      </c>
      <c r="D727" s="590">
        <v>223.21</v>
      </c>
      <c r="E727" s="592"/>
    </row>
    <row r="728" spans="1:5" ht="22.5" outlineLevel="1" x14ac:dyDescent="0.2">
      <c r="A728" s="588">
        <v>90470</v>
      </c>
      <c r="B728" s="142" t="s">
        <v>31125</v>
      </c>
      <c r="C728" s="589" t="s">
        <v>30439</v>
      </c>
      <c r="D728" s="590">
        <v>261.86</v>
      </c>
      <c r="E728" s="592"/>
    </row>
    <row r="729" spans="1:5" x14ac:dyDescent="0.2">
      <c r="A729" s="588">
        <v>90472</v>
      </c>
      <c r="B729" s="142" t="s">
        <v>31126</v>
      </c>
      <c r="C729" s="589" t="s">
        <v>30439</v>
      </c>
      <c r="D729" s="590">
        <v>256.44</v>
      </c>
      <c r="E729" s="592"/>
    </row>
    <row r="730" spans="1:5" outlineLevel="1" x14ac:dyDescent="0.2">
      <c r="A730" s="588">
        <v>90475</v>
      </c>
      <c r="B730" s="142" t="s">
        <v>31127</v>
      </c>
      <c r="C730" s="589" t="s">
        <v>30439</v>
      </c>
      <c r="D730" s="590">
        <v>302.11</v>
      </c>
      <c r="E730" s="592"/>
    </row>
    <row r="731" spans="1:5" outlineLevel="1" x14ac:dyDescent="0.2">
      <c r="A731" s="588">
        <v>90476</v>
      </c>
      <c r="B731" s="142" t="s">
        <v>31128</v>
      </c>
      <c r="C731" s="589" t="s">
        <v>30439</v>
      </c>
      <c r="D731" s="590">
        <v>401.08</v>
      </c>
      <c r="E731" s="592"/>
    </row>
    <row r="732" spans="1:5" outlineLevel="1" x14ac:dyDescent="0.2">
      <c r="A732" s="588">
        <v>90477</v>
      </c>
      <c r="B732" s="142" t="s">
        <v>31129</v>
      </c>
      <c r="C732" s="589" t="s">
        <v>30439</v>
      </c>
      <c r="D732" s="590">
        <v>425.05</v>
      </c>
      <c r="E732" s="592"/>
    </row>
    <row r="733" spans="1:5" x14ac:dyDescent="0.2">
      <c r="A733" s="588">
        <v>90478</v>
      </c>
      <c r="B733" s="142" t="s">
        <v>31130</v>
      </c>
      <c r="C733" s="589" t="s">
        <v>30439</v>
      </c>
      <c r="D733" s="590">
        <v>1493.27</v>
      </c>
      <c r="E733" s="592"/>
    </row>
    <row r="734" spans="1:5" outlineLevel="1" x14ac:dyDescent="0.2">
      <c r="A734" s="588">
        <v>90487</v>
      </c>
      <c r="B734" s="142" t="s">
        <v>31131</v>
      </c>
      <c r="C734" s="589" t="s">
        <v>30439</v>
      </c>
      <c r="D734" s="590">
        <v>355.47</v>
      </c>
      <c r="E734" s="592"/>
    </row>
    <row r="735" spans="1:5" outlineLevel="1" x14ac:dyDescent="0.2">
      <c r="A735" s="588">
        <v>90488</v>
      </c>
      <c r="B735" s="142" t="s">
        <v>31132</v>
      </c>
      <c r="C735" s="589" t="s">
        <v>30439</v>
      </c>
      <c r="D735" s="590">
        <v>357.98</v>
      </c>
      <c r="E735" s="592"/>
    </row>
    <row r="736" spans="1:5" outlineLevel="1" x14ac:dyDescent="0.2">
      <c r="A736" s="588">
        <v>90489</v>
      </c>
      <c r="B736" s="142" t="s">
        <v>31133</v>
      </c>
      <c r="C736" s="589" t="s">
        <v>30439</v>
      </c>
      <c r="D736" s="590">
        <v>530.58000000000004</v>
      </c>
      <c r="E736" s="592"/>
    </row>
    <row r="737" spans="1:5" x14ac:dyDescent="0.2">
      <c r="A737" s="588">
        <v>90490</v>
      </c>
      <c r="B737" s="142" t="s">
        <v>31134</v>
      </c>
      <c r="C737" s="589" t="s">
        <v>30439</v>
      </c>
      <c r="D737" s="590">
        <v>2059.5</v>
      </c>
      <c r="E737" s="592"/>
    </row>
    <row r="738" spans="1:5" outlineLevel="1" x14ac:dyDescent="0.2">
      <c r="A738" s="588">
        <v>90500</v>
      </c>
      <c r="B738" s="142" t="s">
        <v>31135</v>
      </c>
      <c r="C738" s="589" t="s">
        <v>19923</v>
      </c>
      <c r="D738" s="590" t="s">
        <v>19923</v>
      </c>
    </row>
    <row r="739" spans="1:5" outlineLevel="1" x14ac:dyDescent="0.2">
      <c r="A739" s="588">
        <v>90506</v>
      </c>
      <c r="B739" s="142" t="s">
        <v>31136</v>
      </c>
      <c r="C739" s="589" t="s">
        <v>30439</v>
      </c>
      <c r="D739" s="590">
        <v>432.89</v>
      </c>
      <c r="E739" s="592"/>
    </row>
    <row r="740" spans="1:5" outlineLevel="1" x14ac:dyDescent="0.2">
      <c r="A740" s="588">
        <v>90510</v>
      </c>
      <c r="B740" s="142" t="s">
        <v>31137</v>
      </c>
      <c r="C740" s="589" t="s">
        <v>15692</v>
      </c>
      <c r="D740" s="590">
        <v>899.06</v>
      </c>
      <c r="E740" s="592"/>
    </row>
    <row r="741" spans="1:5" x14ac:dyDescent="0.2">
      <c r="A741" s="588">
        <v>90512</v>
      </c>
      <c r="B741" s="142" t="s">
        <v>31138</v>
      </c>
      <c r="C741" s="589" t="s">
        <v>30439</v>
      </c>
      <c r="D741" s="590">
        <v>568.25</v>
      </c>
      <c r="E741" s="592"/>
    </row>
    <row r="742" spans="1:5" outlineLevel="1" x14ac:dyDescent="0.2">
      <c r="A742" s="588">
        <v>90514</v>
      </c>
      <c r="B742" s="142" t="s">
        <v>31139</v>
      </c>
      <c r="C742" s="589" t="s">
        <v>30439</v>
      </c>
      <c r="D742" s="590">
        <v>981.27</v>
      </c>
      <c r="E742" s="592"/>
    </row>
    <row r="743" spans="1:5" outlineLevel="1" x14ac:dyDescent="0.2">
      <c r="A743" s="588">
        <v>90517</v>
      </c>
      <c r="B743" s="142" t="s">
        <v>31140</v>
      </c>
      <c r="C743" s="589" t="s">
        <v>30439</v>
      </c>
      <c r="D743" s="590">
        <v>1149.29</v>
      </c>
      <c r="E743" s="592"/>
    </row>
    <row r="744" spans="1:5" outlineLevel="1" x14ac:dyDescent="0.2">
      <c r="A744" s="588">
        <v>90519</v>
      </c>
      <c r="B744" s="142" t="s">
        <v>31141</v>
      </c>
      <c r="C744" s="589" t="s">
        <v>30439</v>
      </c>
      <c r="D744" s="590">
        <v>2164.8000000000002</v>
      </c>
      <c r="E744" s="592"/>
    </row>
    <row r="745" spans="1:5" ht="22.5" x14ac:dyDescent="0.2">
      <c r="A745" s="588">
        <v>90520</v>
      </c>
      <c r="B745" s="142" t="s">
        <v>31142</v>
      </c>
      <c r="C745" s="589" t="s">
        <v>30439</v>
      </c>
      <c r="D745" s="590">
        <v>13.62</v>
      </c>
      <c r="E745" s="592"/>
    </row>
    <row r="746" spans="1:5" ht="22.5" outlineLevel="1" x14ac:dyDescent="0.2">
      <c r="A746" s="588">
        <v>90521</v>
      </c>
      <c r="B746" s="142" t="s">
        <v>31143</v>
      </c>
      <c r="C746" s="589" t="s">
        <v>30439</v>
      </c>
      <c r="D746" s="590">
        <v>13.56</v>
      </c>
      <c r="E746" s="592"/>
    </row>
    <row r="747" spans="1:5" outlineLevel="1" x14ac:dyDescent="0.2">
      <c r="A747" s="588">
        <v>90522</v>
      </c>
      <c r="B747" s="142" t="s">
        <v>31144</v>
      </c>
      <c r="C747" s="589" t="s">
        <v>30439</v>
      </c>
      <c r="D747" s="590">
        <v>11.22</v>
      </c>
      <c r="E747" s="592"/>
    </row>
    <row r="748" spans="1:5" outlineLevel="1" x14ac:dyDescent="0.2">
      <c r="A748" s="588">
        <v>90523</v>
      </c>
      <c r="B748" s="142" t="s">
        <v>31145</v>
      </c>
      <c r="C748" s="589" t="s">
        <v>30439</v>
      </c>
      <c r="D748" s="590">
        <v>20.2</v>
      </c>
      <c r="E748" s="592"/>
    </row>
    <row r="749" spans="1:5" x14ac:dyDescent="0.2">
      <c r="A749" s="588">
        <v>90524</v>
      </c>
      <c r="B749" s="142" t="s">
        <v>31146</v>
      </c>
      <c r="C749" s="589" t="s">
        <v>30439</v>
      </c>
      <c r="D749" s="590">
        <v>11.98</v>
      </c>
      <c r="E749" s="592"/>
    </row>
    <row r="750" spans="1:5" outlineLevel="1" x14ac:dyDescent="0.2">
      <c r="A750" s="588">
        <v>90525</v>
      </c>
      <c r="B750" s="142" t="s">
        <v>31147</v>
      </c>
      <c r="C750" s="589" t="s">
        <v>30439</v>
      </c>
      <c r="D750" s="590">
        <v>11.63</v>
      </c>
      <c r="E750" s="592"/>
    </row>
    <row r="751" spans="1:5" outlineLevel="1" x14ac:dyDescent="0.2">
      <c r="A751" s="588">
        <v>90526</v>
      </c>
      <c r="B751" s="142" t="s">
        <v>31148</v>
      </c>
      <c r="C751" s="589" t="s">
        <v>30439</v>
      </c>
      <c r="D751" s="590">
        <v>20.65</v>
      </c>
      <c r="E751" s="592"/>
    </row>
    <row r="752" spans="1:5" outlineLevel="1" x14ac:dyDescent="0.2">
      <c r="A752" s="588">
        <v>90527</v>
      </c>
      <c r="B752" s="142" t="s">
        <v>31149</v>
      </c>
      <c r="C752" s="589" t="s">
        <v>30439</v>
      </c>
      <c r="D752" s="590">
        <v>10.54</v>
      </c>
      <c r="E752" s="592"/>
    </row>
    <row r="753" spans="1:5" x14ac:dyDescent="0.2">
      <c r="A753" s="588">
        <v>90528</v>
      </c>
      <c r="B753" s="142" t="s">
        <v>31150</v>
      </c>
      <c r="C753" s="589" t="s">
        <v>30439</v>
      </c>
      <c r="D753" s="590">
        <v>20.37</v>
      </c>
      <c r="E753" s="592"/>
    </row>
    <row r="754" spans="1:5" outlineLevel="1" x14ac:dyDescent="0.2">
      <c r="A754" s="588">
        <v>90529</v>
      </c>
      <c r="B754" s="142" t="s">
        <v>31151</v>
      </c>
      <c r="C754" s="589" t="s">
        <v>30439</v>
      </c>
      <c r="D754" s="590">
        <v>20.13</v>
      </c>
      <c r="E754" s="592"/>
    </row>
    <row r="755" spans="1:5" outlineLevel="1" x14ac:dyDescent="0.2">
      <c r="A755" s="588">
        <v>90530</v>
      </c>
      <c r="B755" s="142" t="s">
        <v>31152</v>
      </c>
      <c r="C755" s="589" t="s">
        <v>30439</v>
      </c>
      <c r="D755" s="590">
        <v>25.64</v>
      </c>
      <c r="E755" s="592"/>
    </row>
    <row r="756" spans="1:5" outlineLevel="1" x14ac:dyDescent="0.2">
      <c r="A756" s="588">
        <v>90531</v>
      </c>
      <c r="B756" s="142" t="s">
        <v>31153</v>
      </c>
      <c r="C756" s="589" t="s">
        <v>30439</v>
      </c>
      <c r="D756" s="590">
        <v>33.54</v>
      </c>
      <c r="E756" s="592"/>
    </row>
    <row r="757" spans="1:5" x14ac:dyDescent="0.2">
      <c r="A757" s="588">
        <v>90532</v>
      </c>
      <c r="B757" s="142" t="s">
        <v>31154</v>
      </c>
      <c r="C757" s="589" t="s">
        <v>30439</v>
      </c>
      <c r="D757" s="590">
        <v>36.24</v>
      </c>
      <c r="E757" s="592"/>
    </row>
    <row r="758" spans="1:5" outlineLevel="1" x14ac:dyDescent="0.2">
      <c r="A758" s="588">
        <v>90533</v>
      </c>
      <c r="B758" s="142" t="s">
        <v>31155</v>
      </c>
      <c r="C758" s="589" t="s">
        <v>30439</v>
      </c>
      <c r="D758" s="590">
        <v>70.040000000000006</v>
      </c>
      <c r="E758" s="592"/>
    </row>
    <row r="759" spans="1:5" outlineLevel="1" x14ac:dyDescent="0.2">
      <c r="A759" s="588">
        <v>90534</v>
      </c>
      <c r="B759" s="142" t="s">
        <v>31156</v>
      </c>
      <c r="C759" s="589" t="s">
        <v>30439</v>
      </c>
      <c r="D759" s="590">
        <v>153.13999999999999</v>
      </c>
      <c r="E759" s="592"/>
    </row>
    <row r="760" spans="1:5" outlineLevel="1" x14ac:dyDescent="0.2">
      <c r="A760" s="588">
        <v>90535</v>
      </c>
      <c r="B760" s="142" t="s">
        <v>31157</v>
      </c>
      <c r="C760" s="589" t="s">
        <v>30439</v>
      </c>
      <c r="D760" s="590">
        <v>141.19</v>
      </c>
      <c r="E760" s="592"/>
    </row>
    <row r="761" spans="1:5" x14ac:dyDescent="0.2">
      <c r="A761" s="588">
        <v>90537</v>
      </c>
      <c r="B761" s="142" t="s">
        <v>31158</v>
      </c>
      <c r="C761" s="589" t="s">
        <v>30439</v>
      </c>
      <c r="D761" s="590">
        <v>340.84</v>
      </c>
      <c r="E761" s="592"/>
    </row>
    <row r="762" spans="1:5" ht="22.5" outlineLevel="1" x14ac:dyDescent="0.2">
      <c r="A762" s="588">
        <v>90539</v>
      </c>
      <c r="B762" s="142" t="s">
        <v>31159</v>
      </c>
      <c r="C762" s="589" t="s">
        <v>30439</v>
      </c>
      <c r="D762" s="590">
        <v>28.38</v>
      </c>
      <c r="E762" s="592"/>
    </row>
    <row r="763" spans="1:5" ht="22.5" outlineLevel="1" x14ac:dyDescent="0.2">
      <c r="A763" s="588">
        <v>90540</v>
      </c>
      <c r="B763" s="142" t="s">
        <v>31160</v>
      </c>
      <c r="C763" s="589" t="s">
        <v>30439</v>
      </c>
      <c r="D763" s="590">
        <v>46.51</v>
      </c>
      <c r="E763" s="592"/>
    </row>
    <row r="764" spans="1:5" ht="22.5" outlineLevel="1" x14ac:dyDescent="0.2">
      <c r="A764" s="588">
        <v>90541</v>
      </c>
      <c r="B764" s="142" t="s">
        <v>31161</v>
      </c>
      <c r="C764" s="589" t="s">
        <v>30439</v>
      </c>
      <c r="D764" s="590">
        <v>69.78</v>
      </c>
      <c r="E764" s="592"/>
    </row>
    <row r="765" spans="1:5" ht="22.5" x14ac:dyDescent="0.2">
      <c r="A765" s="588">
        <v>90542</v>
      </c>
      <c r="B765" s="142" t="s">
        <v>31162</v>
      </c>
      <c r="C765" s="589" t="s">
        <v>30439</v>
      </c>
      <c r="D765" s="590">
        <v>110.88</v>
      </c>
      <c r="E765" s="592"/>
    </row>
    <row r="766" spans="1:5" outlineLevel="1" x14ac:dyDescent="0.2">
      <c r="A766" s="588">
        <v>90543</v>
      </c>
      <c r="B766" s="142" t="s">
        <v>31163</v>
      </c>
      <c r="C766" s="589" t="s">
        <v>30439</v>
      </c>
      <c r="D766" s="590">
        <v>87.68</v>
      </c>
      <c r="E766" s="592"/>
    </row>
    <row r="767" spans="1:5" x14ac:dyDescent="0.2">
      <c r="A767" s="588">
        <v>90544</v>
      </c>
      <c r="B767" s="142" t="s">
        <v>31164</v>
      </c>
      <c r="C767" s="589" t="s">
        <v>30439</v>
      </c>
      <c r="D767" s="590">
        <v>204.21</v>
      </c>
      <c r="E767" s="592"/>
    </row>
    <row r="768" spans="1:5" outlineLevel="1" x14ac:dyDescent="0.2">
      <c r="A768" s="588">
        <v>90545</v>
      </c>
      <c r="B768" s="142" t="s">
        <v>31165</v>
      </c>
      <c r="C768" s="589" t="s">
        <v>30439</v>
      </c>
      <c r="D768" s="590">
        <v>333.56</v>
      </c>
      <c r="E768" s="592"/>
    </row>
    <row r="769" spans="1:5" ht="22.5" outlineLevel="1" x14ac:dyDescent="0.2">
      <c r="A769" s="588">
        <v>90550</v>
      </c>
      <c r="B769" s="142" t="s">
        <v>31166</v>
      </c>
      <c r="C769" s="589" t="s">
        <v>30439</v>
      </c>
      <c r="D769" s="590">
        <v>223.34</v>
      </c>
      <c r="E769" s="592"/>
    </row>
    <row r="770" spans="1:5" ht="22.5" outlineLevel="1" x14ac:dyDescent="0.2">
      <c r="A770" s="588">
        <v>90551</v>
      </c>
      <c r="B770" s="142" t="s">
        <v>31167</v>
      </c>
      <c r="C770" s="589" t="s">
        <v>30439</v>
      </c>
      <c r="D770" s="590">
        <v>276.44</v>
      </c>
      <c r="E770" s="592"/>
    </row>
    <row r="771" spans="1:5" outlineLevel="1" x14ac:dyDescent="0.2">
      <c r="A771" s="588">
        <v>90555</v>
      </c>
      <c r="B771" s="142" t="s">
        <v>31168</v>
      </c>
      <c r="C771" s="589" t="s">
        <v>30443</v>
      </c>
      <c r="D771" s="590">
        <v>42.84</v>
      </c>
      <c r="E771" s="592"/>
    </row>
    <row r="772" spans="1:5" outlineLevel="1" x14ac:dyDescent="0.2">
      <c r="A772" s="588">
        <v>90556</v>
      </c>
      <c r="B772" s="142" t="s">
        <v>31169</v>
      </c>
      <c r="C772" s="589" t="s">
        <v>30443</v>
      </c>
      <c r="D772" s="590">
        <v>131.91999999999999</v>
      </c>
      <c r="E772" s="592"/>
    </row>
    <row r="773" spans="1:5" outlineLevel="1" x14ac:dyDescent="0.2">
      <c r="A773" s="588">
        <v>90557</v>
      </c>
      <c r="B773" s="142" t="s">
        <v>31170</v>
      </c>
      <c r="C773" s="589" t="s">
        <v>30443</v>
      </c>
      <c r="D773" s="590">
        <v>339.86</v>
      </c>
      <c r="E773" s="592"/>
    </row>
    <row r="774" spans="1:5" outlineLevel="1" x14ac:dyDescent="0.2">
      <c r="A774" s="588">
        <v>90558</v>
      </c>
      <c r="B774" s="142" t="s">
        <v>31171</v>
      </c>
      <c r="C774" s="589" t="s">
        <v>30413</v>
      </c>
      <c r="D774" s="590">
        <v>200.86</v>
      </c>
      <c r="E774" s="592"/>
    </row>
    <row r="775" spans="1:5" outlineLevel="1" x14ac:dyDescent="0.2">
      <c r="A775" s="588">
        <v>90559</v>
      </c>
      <c r="B775" s="142" t="s">
        <v>31172</v>
      </c>
      <c r="C775" s="589" t="s">
        <v>30413</v>
      </c>
      <c r="D775" s="590">
        <v>275.31</v>
      </c>
      <c r="E775" s="592"/>
    </row>
    <row r="776" spans="1:5" outlineLevel="1" x14ac:dyDescent="0.2">
      <c r="A776" s="588">
        <v>90560</v>
      </c>
      <c r="B776" s="142" t="s">
        <v>31173</v>
      </c>
      <c r="C776" s="589" t="s">
        <v>30413</v>
      </c>
      <c r="D776" s="590">
        <v>166.22</v>
      </c>
      <c r="E776" s="592"/>
    </row>
    <row r="777" spans="1:5" outlineLevel="1" x14ac:dyDescent="0.2">
      <c r="A777" s="588">
        <v>90562</v>
      </c>
      <c r="B777" s="142" t="s">
        <v>31174</v>
      </c>
      <c r="C777" s="589" t="s">
        <v>30439</v>
      </c>
      <c r="D777" s="590">
        <v>102.14</v>
      </c>
      <c r="E777" s="592"/>
    </row>
    <row r="778" spans="1:5" outlineLevel="1" x14ac:dyDescent="0.2">
      <c r="A778" s="588">
        <v>90563</v>
      </c>
      <c r="B778" s="142" t="s">
        <v>31175</v>
      </c>
      <c r="C778" s="589" t="s">
        <v>30439</v>
      </c>
      <c r="D778" s="590">
        <v>188.82</v>
      </c>
      <c r="E778" s="592"/>
    </row>
    <row r="779" spans="1:5" outlineLevel="1" x14ac:dyDescent="0.2">
      <c r="A779" s="588">
        <v>90564</v>
      </c>
      <c r="B779" s="142" t="s">
        <v>31176</v>
      </c>
      <c r="C779" s="589" t="s">
        <v>30439</v>
      </c>
      <c r="D779" s="590">
        <v>306.39999999999998</v>
      </c>
      <c r="E779" s="592"/>
    </row>
    <row r="780" spans="1:5" x14ac:dyDescent="0.2">
      <c r="A780" s="588">
        <v>90565</v>
      </c>
      <c r="B780" s="142" t="s">
        <v>31177</v>
      </c>
      <c r="C780" s="589" t="s">
        <v>30439</v>
      </c>
      <c r="D780" s="590">
        <v>550.70000000000005</v>
      </c>
      <c r="E780" s="592"/>
    </row>
    <row r="781" spans="1:5" outlineLevel="1" x14ac:dyDescent="0.2">
      <c r="A781" s="588">
        <v>90566</v>
      </c>
      <c r="B781" s="142" t="s">
        <v>31178</v>
      </c>
      <c r="C781" s="589" t="s">
        <v>30439</v>
      </c>
      <c r="D781" s="590">
        <v>1181.92</v>
      </c>
      <c r="E781" s="592"/>
    </row>
    <row r="782" spans="1:5" outlineLevel="1" x14ac:dyDescent="0.2">
      <c r="A782" s="588">
        <v>90567</v>
      </c>
      <c r="B782" s="142" t="s">
        <v>31179</v>
      </c>
      <c r="C782" s="589" t="s">
        <v>30439</v>
      </c>
      <c r="D782" s="590">
        <v>1292.1500000000001</v>
      </c>
      <c r="E782" s="592"/>
    </row>
    <row r="783" spans="1:5" ht="22.5" outlineLevel="1" x14ac:dyDescent="0.2">
      <c r="A783" s="588">
        <v>90568</v>
      </c>
      <c r="B783" s="142" t="s">
        <v>31180</v>
      </c>
      <c r="C783" s="589" t="s">
        <v>30439</v>
      </c>
      <c r="D783" s="590">
        <v>115.17</v>
      </c>
      <c r="E783" s="592"/>
    </row>
    <row r="784" spans="1:5" ht="22.5" outlineLevel="1" x14ac:dyDescent="0.2">
      <c r="A784" s="588">
        <v>90569</v>
      </c>
      <c r="B784" s="142" t="s">
        <v>31181</v>
      </c>
      <c r="C784" s="589" t="s">
        <v>30439</v>
      </c>
      <c r="D784" s="590">
        <v>99.71</v>
      </c>
      <c r="E784" s="592"/>
    </row>
    <row r="785" spans="1:5" ht="22.5" outlineLevel="1" x14ac:dyDescent="0.2">
      <c r="A785" s="588">
        <v>90570</v>
      </c>
      <c r="B785" s="142" t="s">
        <v>31182</v>
      </c>
      <c r="C785" s="589" t="s">
        <v>30439</v>
      </c>
      <c r="D785" s="590">
        <v>132.53</v>
      </c>
      <c r="E785" s="592"/>
    </row>
    <row r="786" spans="1:5" ht="22.5" outlineLevel="1" x14ac:dyDescent="0.2">
      <c r="A786" s="588">
        <v>90571</v>
      </c>
      <c r="B786" s="142" t="s">
        <v>31183</v>
      </c>
      <c r="C786" s="589" t="s">
        <v>30439</v>
      </c>
      <c r="D786" s="590">
        <v>180.98</v>
      </c>
      <c r="E786" s="592"/>
    </row>
    <row r="787" spans="1:5" ht="22.5" outlineLevel="1" x14ac:dyDescent="0.2">
      <c r="A787" s="588">
        <v>90572</v>
      </c>
      <c r="B787" s="142" t="s">
        <v>31184</v>
      </c>
      <c r="C787" s="589" t="s">
        <v>30439</v>
      </c>
      <c r="D787" s="590">
        <v>219.29</v>
      </c>
      <c r="E787" s="592"/>
    </row>
    <row r="788" spans="1:5" ht="22.5" outlineLevel="1" x14ac:dyDescent="0.2">
      <c r="A788" s="588">
        <v>90573</v>
      </c>
      <c r="B788" s="142" t="s">
        <v>31185</v>
      </c>
      <c r="C788" s="589" t="s">
        <v>30439</v>
      </c>
      <c r="D788" s="590">
        <v>389.97</v>
      </c>
      <c r="E788" s="592"/>
    </row>
    <row r="789" spans="1:5" outlineLevel="1" x14ac:dyDescent="0.2">
      <c r="A789" s="588">
        <v>90590</v>
      </c>
      <c r="B789" s="142" t="s">
        <v>31186</v>
      </c>
      <c r="C789" s="589" t="s">
        <v>30439</v>
      </c>
      <c r="D789" s="590">
        <v>63.3</v>
      </c>
      <c r="E789" s="592"/>
    </row>
    <row r="790" spans="1:5" outlineLevel="1" x14ac:dyDescent="0.2">
      <c r="A790" s="588">
        <v>90598</v>
      </c>
      <c r="B790" s="142" t="s">
        <v>31187</v>
      </c>
      <c r="C790" s="589" t="s">
        <v>30413</v>
      </c>
      <c r="D790" s="590">
        <v>1007.29</v>
      </c>
      <c r="E790" s="592"/>
    </row>
    <row r="791" spans="1:5" outlineLevel="1" x14ac:dyDescent="0.2">
      <c r="A791" s="588">
        <v>90600</v>
      </c>
      <c r="B791" s="142" t="s">
        <v>31188</v>
      </c>
      <c r="C791" s="589" t="s">
        <v>19923</v>
      </c>
      <c r="D791" s="590" t="s">
        <v>19923</v>
      </c>
    </row>
    <row r="792" spans="1:5" outlineLevel="1" x14ac:dyDescent="0.2">
      <c r="A792" s="588">
        <v>90618</v>
      </c>
      <c r="B792" s="142" t="s">
        <v>31189</v>
      </c>
      <c r="C792" s="589" t="s">
        <v>30439</v>
      </c>
      <c r="D792" s="590">
        <v>1561.04</v>
      </c>
      <c r="E792" s="592"/>
    </row>
    <row r="793" spans="1:5" x14ac:dyDescent="0.2">
      <c r="A793" s="588">
        <v>90619</v>
      </c>
      <c r="B793" s="142" t="s">
        <v>31190</v>
      </c>
      <c r="C793" s="589" t="s">
        <v>30439</v>
      </c>
      <c r="D793" s="590">
        <v>1848.7</v>
      </c>
      <c r="E793" s="592"/>
    </row>
    <row r="794" spans="1:5" outlineLevel="1" x14ac:dyDescent="0.2">
      <c r="A794" s="588">
        <v>90620</v>
      </c>
      <c r="B794" s="142" t="s">
        <v>31191</v>
      </c>
      <c r="C794" s="589" t="s">
        <v>30439</v>
      </c>
      <c r="D794" s="590">
        <v>3064.01</v>
      </c>
      <c r="E794" s="592"/>
    </row>
    <row r="795" spans="1:5" ht="22.5" outlineLevel="1" x14ac:dyDescent="0.2">
      <c r="A795" s="588">
        <v>90623</v>
      </c>
      <c r="B795" s="142" t="s">
        <v>31192</v>
      </c>
      <c r="C795" s="589" t="s">
        <v>30439</v>
      </c>
      <c r="D795" s="590">
        <v>220.75</v>
      </c>
      <c r="E795" s="592"/>
    </row>
    <row r="796" spans="1:5" ht="22.5" outlineLevel="1" x14ac:dyDescent="0.2">
      <c r="A796" s="588">
        <v>90624</v>
      </c>
      <c r="B796" s="142" t="s">
        <v>31193</v>
      </c>
      <c r="C796" s="589" t="s">
        <v>30439</v>
      </c>
      <c r="D796" s="590">
        <v>508.64</v>
      </c>
      <c r="E796" s="592"/>
    </row>
    <row r="797" spans="1:5" ht="22.5" outlineLevel="1" x14ac:dyDescent="0.2">
      <c r="A797" s="588">
        <v>90625</v>
      </c>
      <c r="B797" s="142" t="s">
        <v>31194</v>
      </c>
      <c r="C797" s="589" t="s">
        <v>30439</v>
      </c>
      <c r="D797" s="590">
        <v>666.71</v>
      </c>
      <c r="E797" s="592"/>
    </row>
    <row r="798" spans="1:5" ht="22.5" outlineLevel="1" x14ac:dyDescent="0.2">
      <c r="A798" s="588">
        <v>90626</v>
      </c>
      <c r="B798" s="142" t="s">
        <v>31195</v>
      </c>
      <c r="C798" s="589" t="s">
        <v>30439</v>
      </c>
      <c r="D798" s="590">
        <v>1018.45</v>
      </c>
      <c r="E798" s="592"/>
    </row>
    <row r="799" spans="1:5" ht="22.5" outlineLevel="1" x14ac:dyDescent="0.2">
      <c r="A799" s="588">
        <v>90627</v>
      </c>
      <c r="B799" s="142" t="s">
        <v>31196</v>
      </c>
      <c r="C799" s="589" t="s">
        <v>30439</v>
      </c>
      <c r="D799" s="590">
        <v>277.8</v>
      </c>
      <c r="E799" s="592"/>
    </row>
    <row r="800" spans="1:5" ht="22.5" outlineLevel="1" x14ac:dyDescent="0.2">
      <c r="A800" s="588">
        <v>90628</v>
      </c>
      <c r="B800" s="142" t="s">
        <v>31197</v>
      </c>
      <c r="C800" s="589" t="s">
        <v>30439</v>
      </c>
      <c r="D800" s="590">
        <v>593.77</v>
      </c>
      <c r="E800" s="592"/>
    </row>
    <row r="801" spans="1:5" ht="22.5" outlineLevel="1" x14ac:dyDescent="0.2">
      <c r="A801" s="588">
        <v>90629</v>
      </c>
      <c r="B801" s="142" t="s">
        <v>31198</v>
      </c>
      <c r="C801" s="589" t="s">
        <v>30439</v>
      </c>
      <c r="D801" s="590">
        <v>849.35</v>
      </c>
      <c r="E801" s="592"/>
    </row>
    <row r="802" spans="1:5" ht="22.5" outlineLevel="1" x14ac:dyDescent="0.2">
      <c r="A802" s="588">
        <v>90630</v>
      </c>
      <c r="B802" s="142" t="s">
        <v>31199</v>
      </c>
      <c r="C802" s="589" t="s">
        <v>30439</v>
      </c>
      <c r="D802" s="590">
        <v>1567.39</v>
      </c>
      <c r="E802" s="592"/>
    </row>
    <row r="803" spans="1:5" outlineLevel="1" x14ac:dyDescent="0.2">
      <c r="A803" s="588">
        <v>90633</v>
      </c>
      <c r="B803" s="142" t="s">
        <v>31200</v>
      </c>
      <c r="C803" s="589" t="s">
        <v>30439</v>
      </c>
      <c r="D803" s="590">
        <v>124.71</v>
      </c>
      <c r="E803" s="592"/>
    </row>
    <row r="804" spans="1:5" ht="22.5" outlineLevel="1" x14ac:dyDescent="0.2">
      <c r="A804" s="588">
        <v>90636</v>
      </c>
      <c r="B804" s="142" t="s">
        <v>31201</v>
      </c>
      <c r="C804" s="589" t="s">
        <v>30439</v>
      </c>
      <c r="D804" s="590">
        <v>257.58</v>
      </c>
      <c r="E804" s="592"/>
    </row>
    <row r="805" spans="1:5" outlineLevel="1" x14ac:dyDescent="0.2">
      <c r="A805" s="588">
        <v>90649</v>
      </c>
      <c r="B805" s="142" t="s">
        <v>31202</v>
      </c>
      <c r="C805" s="589" t="s">
        <v>30439</v>
      </c>
      <c r="D805" s="590">
        <v>7.9</v>
      </c>
      <c r="E805" s="592"/>
    </row>
    <row r="806" spans="1:5" x14ac:dyDescent="0.2">
      <c r="A806" s="588">
        <v>90658</v>
      </c>
      <c r="B806" s="142" t="s">
        <v>31203</v>
      </c>
      <c r="C806" s="589" t="s">
        <v>30439</v>
      </c>
      <c r="D806" s="590">
        <v>40.549999999999997</v>
      </c>
      <c r="E806" s="592"/>
    </row>
    <row r="807" spans="1:5" outlineLevel="1" x14ac:dyDescent="0.2">
      <c r="A807" s="588">
        <v>90659</v>
      </c>
      <c r="B807" s="142" t="s">
        <v>31204</v>
      </c>
      <c r="C807" s="589" t="s">
        <v>30439</v>
      </c>
      <c r="D807" s="590">
        <v>60.35</v>
      </c>
      <c r="E807" s="592"/>
    </row>
    <row r="808" spans="1:5" outlineLevel="1" x14ac:dyDescent="0.2">
      <c r="A808" s="588">
        <v>90660</v>
      </c>
      <c r="B808" s="142" t="s">
        <v>31205</v>
      </c>
      <c r="C808" s="589" t="s">
        <v>30439</v>
      </c>
      <c r="D808" s="590">
        <v>89.81</v>
      </c>
      <c r="E808" s="592"/>
    </row>
    <row r="809" spans="1:5" outlineLevel="1" x14ac:dyDescent="0.2">
      <c r="A809" s="588">
        <v>90661</v>
      </c>
      <c r="B809" s="142" t="s">
        <v>31206</v>
      </c>
      <c r="C809" s="589" t="s">
        <v>30439</v>
      </c>
      <c r="D809" s="590">
        <v>644.22</v>
      </c>
      <c r="E809" s="592"/>
    </row>
    <row r="810" spans="1:5" outlineLevel="1" x14ac:dyDescent="0.2">
      <c r="A810" s="588">
        <v>90662</v>
      </c>
      <c r="B810" s="142" t="s">
        <v>31207</v>
      </c>
      <c r="C810" s="589" t="s">
        <v>30439</v>
      </c>
      <c r="D810" s="590">
        <v>50.85</v>
      </c>
      <c r="E810" s="592"/>
    </row>
    <row r="811" spans="1:5" outlineLevel="1" x14ac:dyDescent="0.2">
      <c r="A811" s="588">
        <v>90663</v>
      </c>
      <c r="B811" s="142" t="s">
        <v>31208</v>
      </c>
      <c r="C811" s="589" t="s">
        <v>30439</v>
      </c>
      <c r="D811" s="590">
        <v>54.25</v>
      </c>
      <c r="E811" s="592"/>
    </row>
    <row r="812" spans="1:5" outlineLevel="1" x14ac:dyDescent="0.2">
      <c r="A812" s="588">
        <v>90664</v>
      </c>
      <c r="B812" s="142" t="s">
        <v>31209</v>
      </c>
      <c r="C812" s="589" t="s">
        <v>30439</v>
      </c>
      <c r="D812" s="590">
        <v>70.11</v>
      </c>
      <c r="E812" s="592"/>
    </row>
    <row r="813" spans="1:5" outlineLevel="1" x14ac:dyDescent="0.2">
      <c r="A813" s="588">
        <v>90665</v>
      </c>
      <c r="B813" s="142" t="s">
        <v>31210</v>
      </c>
      <c r="C813" s="589" t="s">
        <v>30439</v>
      </c>
      <c r="D813" s="590">
        <v>137.62</v>
      </c>
      <c r="E813" s="592"/>
    </row>
    <row r="814" spans="1:5" outlineLevel="1" x14ac:dyDescent="0.2">
      <c r="A814" s="588">
        <v>90666</v>
      </c>
      <c r="B814" s="142" t="s">
        <v>31211</v>
      </c>
      <c r="C814" s="589" t="s">
        <v>30439</v>
      </c>
      <c r="D814" s="590">
        <v>187.66</v>
      </c>
      <c r="E814" s="592"/>
    </row>
    <row r="815" spans="1:5" outlineLevel="1" x14ac:dyDescent="0.2">
      <c r="A815" s="588">
        <v>90667</v>
      </c>
      <c r="B815" s="142" t="s">
        <v>31212</v>
      </c>
      <c r="C815" s="589" t="s">
        <v>30439</v>
      </c>
      <c r="D815" s="590">
        <v>275.94</v>
      </c>
      <c r="E815" s="592"/>
    </row>
    <row r="816" spans="1:5" outlineLevel="1" x14ac:dyDescent="0.2">
      <c r="A816" s="588">
        <v>90668</v>
      </c>
      <c r="B816" s="142" t="s">
        <v>31213</v>
      </c>
      <c r="C816" s="589" t="s">
        <v>30439</v>
      </c>
      <c r="D816" s="590">
        <v>1192.48</v>
      </c>
      <c r="E816" s="592"/>
    </row>
    <row r="817" spans="1:5" outlineLevel="1" x14ac:dyDescent="0.2">
      <c r="A817" s="588">
        <v>90669</v>
      </c>
      <c r="B817" s="142" t="s">
        <v>31214</v>
      </c>
      <c r="C817" s="589" t="s">
        <v>30439</v>
      </c>
      <c r="D817" s="590">
        <v>10.42</v>
      </c>
      <c r="E817" s="592"/>
    </row>
    <row r="818" spans="1:5" outlineLevel="1" x14ac:dyDescent="0.2">
      <c r="A818" s="588">
        <v>90670</v>
      </c>
      <c r="B818" s="142" t="s">
        <v>31215</v>
      </c>
      <c r="C818" s="589" t="s">
        <v>30439</v>
      </c>
      <c r="D818" s="590">
        <v>19.5</v>
      </c>
      <c r="E818" s="592"/>
    </row>
    <row r="819" spans="1:5" x14ac:dyDescent="0.2">
      <c r="A819" s="588">
        <v>90671</v>
      </c>
      <c r="B819" s="142" t="s">
        <v>31216</v>
      </c>
      <c r="C819" s="589" t="s">
        <v>30439</v>
      </c>
      <c r="D819" s="590">
        <v>20.18</v>
      </c>
      <c r="E819" s="592"/>
    </row>
    <row r="820" spans="1:5" outlineLevel="1" x14ac:dyDescent="0.2">
      <c r="A820" s="588">
        <v>90672</v>
      </c>
      <c r="B820" s="142" t="s">
        <v>31217</v>
      </c>
      <c r="C820" s="589" t="s">
        <v>30439</v>
      </c>
      <c r="D820" s="590">
        <v>23.46</v>
      </c>
      <c r="E820" s="592"/>
    </row>
    <row r="821" spans="1:5" outlineLevel="1" x14ac:dyDescent="0.2">
      <c r="A821" s="588">
        <v>90673</v>
      </c>
      <c r="B821" s="142" t="s">
        <v>31218</v>
      </c>
      <c r="C821" s="589" t="s">
        <v>30473</v>
      </c>
      <c r="D821" s="590">
        <v>10.36</v>
      </c>
      <c r="E821" s="592"/>
    </row>
    <row r="822" spans="1:5" outlineLevel="1" x14ac:dyDescent="0.2">
      <c r="A822" s="588">
        <v>90674</v>
      </c>
      <c r="B822" s="142" t="s">
        <v>31219</v>
      </c>
      <c r="C822" s="589" t="s">
        <v>30473</v>
      </c>
      <c r="D822" s="590">
        <v>16.22</v>
      </c>
      <c r="E822" s="592"/>
    </row>
    <row r="823" spans="1:5" outlineLevel="1" x14ac:dyDescent="0.2">
      <c r="A823" s="588">
        <v>90675</v>
      </c>
      <c r="B823" s="142" t="s">
        <v>31220</v>
      </c>
      <c r="C823" s="589" t="s">
        <v>30473</v>
      </c>
      <c r="D823" s="590">
        <v>32.6</v>
      </c>
      <c r="E823" s="592"/>
    </row>
    <row r="824" spans="1:5" outlineLevel="1" x14ac:dyDescent="0.2">
      <c r="A824" s="588">
        <v>90676</v>
      </c>
      <c r="B824" s="142" t="s">
        <v>31221</v>
      </c>
      <c r="C824" s="589" t="s">
        <v>30473</v>
      </c>
      <c r="D824" s="590">
        <v>56.21</v>
      </c>
      <c r="E824" s="592"/>
    </row>
    <row r="825" spans="1:5" outlineLevel="1" x14ac:dyDescent="0.2">
      <c r="A825" s="588">
        <v>90677</v>
      </c>
      <c r="B825" s="142" t="s">
        <v>31222</v>
      </c>
      <c r="C825" s="589" t="s">
        <v>30473</v>
      </c>
      <c r="D825" s="590">
        <v>66.36</v>
      </c>
      <c r="E825" s="592"/>
    </row>
    <row r="826" spans="1:5" outlineLevel="1" x14ac:dyDescent="0.2">
      <c r="A826" s="588">
        <v>90678</v>
      </c>
      <c r="B826" s="142" t="s">
        <v>31223</v>
      </c>
      <c r="C826" s="589" t="s">
        <v>30473</v>
      </c>
      <c r="D826" s="590">
        <v>165.87</v>
      </c>
      <c r="E826" s="592"/>
    </row>
    <row r="827" spans="1:5" outlineLevel="1" x14ac:dyDescent="0.2">
      <c r="A827" s="588">
        <v>90679</v>
      </c>
      <c r="B827" s="142" t="s">
        <v>31224</v>
      </c>
      <c r="C827" s="589" t="s">
        <v>30473</v>
      </c>
      <c r="D827" s="590">
        <v>345.11</v>
      </c>
      <c r="E827" s="592"/>
    </row>
    <row r="828" spans="1:5" outlineLevel="1" x14ac:dyDescent="0.2">
      <c r="A828" s="588">
        <v>90680</v>
      </c>
      <c r="B828" s="142" t="s">
        <v>31225</v>
      </c>
      <c r="C828" s="589" t="s">
        <v>30473</v>
      </c>
      <c r="D828" s="590">
        <v>548.71</v>
      </c>
      <c r="E828" s="592"/>
    </row>
    <row r="829" spans="1:5" outlineLevel="1" x14ac:dyDescent="0.2">
      <c r="A829" s="588">
        <v>90681</v>
      </c>
      <c r="B829" s="142" t="s">
        <v>31226</v>
      </c>
      <c r="C829" s="589" t="s">
        <v>30473</v>
      </c>
      <c r="D829" s="590">
        <v>574.98</v>
      </c>
      <c r="E829" s="592"/>
    </row>
    <row r="830" spans="1:5" outlineLevel="1" x14ac:dyDescent="0.2">
      <c r="A830" s="588">
        <v>90682</v>
      </c>
      <c r="B830" s="142" t="s">
        <v>31227</v>
      </c>
      <c r="C830" s="589" t="s">
        <v>30473</v>
      </c>
      <c r="D830" s="590">
        <v>704.75</v>
      </c>
      <c r="E830" s="592"/>
    </row>
    <row r="831" spans="1:5" outlineLevel="1" x14ac:dyDescent="0.2">
      <c r="A831" s="588">
        <v>90683</v>
      </c>
      <c r="B831" s="142" t="s">
        <v>31228</v>
      </c>
      <c r="C831" s="589" t="s">
        <v>30473</v>
      </c>
      <c r="D831" s="590">
        <v>807.15</v>
      </c>
      <c r="E831" s="592"/>
    </row>
    <row r="832" spans="1:5" ht="22.5" x14ac:dyDescent="0.2">
      <c r="A832" s="588">
        <v>90688</v>
      </c>
      <c r="B832" s="142" t="s">
        <v>31229</v>
      </c>
      <c r="C832" s="589" t="s">
        <v>30413</v>
      </c>
      <c r="D832" s="590">
        <v>265.52999999999997</v>
      </c>
      <c r="E832" s="592"/>
    </row>
    <row r="833" spans="1:5" outlineLevel="1" x14ac:dyDescent="0.2">
      <c r="A833" s="588">
        <v>90690</v>
      </c>
      <c r="B833" s="142" t="s">
        <v>31230</v>
      </c>
      <c r="C833" s="589" t="s">
        <v>30473</v>
      </c>
      <c r="D833" s="590">
        <v>5.42</v>
      </c>
      <c r="E833" s="592"/>
    </row>
    <row r="834" spans="1:5" outlineLevel="1" x14ac:dyDescent="0.2">
      <c r="A834" s="588">
        <v>90691</v>
      </c>
      <c r="B834" s="142" t="s">
        <v>31231</v>
      </c>
      <c r="C834" s="589" t="s">
        <v>30473</v>
      </c>
      <c r="D834" s="590">
        <v>9.16</v>
      </c>
      <c r="E834" s="592"/>
    </row>
    <row r="835" spans="1:5" outlineLevel="1" x14ac:dyDescent="0.2">
      <c r="A835" s="588">
        <v>90692</v>
      </c>
      <c r="B835" s="142" t="s">
        <v>31232</v>
      </c>
      <c r="C835" s="589" t="s">
        <v>30473</v>
      </c>
      <c r="D835" s="590">
        <v>13.7</v>
      </c>
      <c r="E835" s="592"/>
    </row>
    <row r="836" spans="1:5" outlineLevel="1" x14ac:dyDescent="0.2">
      <c r="A836" s="588">
        <v>90693</v>
      </c>
      <c r="B836" s="142" t="s">
        <v>31233</v>
      </c>
      <c r="C836" s="589" t="s">
        <v>30473</v>
      </c>
      <c r="D836" s="590">
        <v>17.84</v>
      </c>
      <c r="E836" s="592"/>
    </row>
    <row r="837" spans="1:5" outlineLevel="1" x14ac:dyDescent="0.2">
      <c r="A837" s="588">
        <v>90694</v>
      </c>
      <c r="B837" s="142" t="s">
        <v>31234</v>
      </c>
      <c r="C837" s="589" t="s">
        <v>30473</v>
      </c>
      <c r="D837" s="590">
        <v>25.1</v>
      </c>
      <c r="E837" s="592"/>
    </row>
    <row r="838" spans="1:5" outlineLevel="1" x14ac:dyDescent="0.2">
      <c r="A838" s="588">
        <v>90695</v>
      </c>
      <c r="B838" s="142" t="s">
        <v>31235</v>
      </c>
      <c r="C838" s="589" t="s">
        <v>30473</v>
      </c>
      <c r="D838" s="590">
        <v>37.42</v>
      </c>
      <c r="E838" s="592"/>
    </row>
    <row r="839" spans="1:5" outlineLevel="1" x14ac:dyDescent="0.2">
      <c r="A839" s="588">
        <v>90696</v>
      </c>
      <c r="B839" s="142" t="s">
        <v>31236</v>
      </c>
      <c r="C839" s="589" t="s">
        <v>30473</v>
      </c>
      <c r="D839" s="590">
        <v>45.15</v>
      </c>
      <c r="E839" s="592"/>
    </row>
    <row r="840" spans="1:5" outlineLevel="1" x14ac:dyDescent="0.2">
      <c r="A840" s="588">
        <v>90697</v>
      </c>
      <c r="B840" s="142" t="s">
        <v>31237</v>
      </c>
      <c r="C840" s="589" t="s">
        <v>30473</v>
      </c>
      <c r="D840" s="590">
        <v>56.29</v>
      </c>
      <c r="E840" s="592"/>
    </row>
    <row r="841" spans="1:5" outlineLevel="1" x14ac:dyDescent="0.2">
      <c r="A841" s="588">
        <v>90698</v>
      </c>
      <c r="B841" s="142" t="s">
        <v>31238</v>
      </c>
      <c r="C841" s="589" t="s">
        <v>30473</v>
      </c>
      <c r="D841" s="590">
        <v>79.55</v>
      </c>
      <c r="E841" s="592"/>
    </row>
    <row r="842" spans="1:5" outlineLevel="1" x14ac:dyDescent="0.2">
      <c r="A842" s="588">
        <v>90699</v>
      </c>
      <c r="B842" s="142" t="s">
        <v>31239</v>
      </c>
      <c r="C842" s="589" t="s">
        <v>30439</v>
      </c>
      <c r="D842" s="590">
        <v>252.36</v>
      </c>
      <c r="E842" s="592"/>
    </row>
    <row r="843" spans="1:5" outlineLevel="1" x14ac:dyDescent="0.2">
      <c r="A843" s="588">
        <v>90700</v>
      </c>
      <c r="B843" s="142" t="s">
        <v>31240</v>
      </c>
      <c r="C843" s="589" t="s">
        <v>19923</v>
      </c>
      <c r="D843" s="590" t="s">
        <v>19923</v>
      </c>
    </row>
    <row r="844" spans="1:5" outlineLevel="1" x14ac:dyDescent="0.2">
      <c r="A844" s="588">
        <v>90701</v>
      </c>
      <c r="B844" s="142" t="s">
        <v>31241</v>
      </c>
      <c r="C844" s="589" t="s">
        <v>30439</v>
      </c>
      <c r="D844" s="590">
        <v>101.1</v>
      </c>
      <c r="E844" s="592"/>
    </row>
    <row r="845" spans="1:5" x14ac:dyDescent="0.2">
      <c r="A845" s="588">
        <v>90702</v>
      </c>
      <c r="B845" s="142" t="s">
        <v>31242</v>
      </c>
      <c r="C845" s="589" t="s">
        <v>30439</v>
      </c>
      <c r="D845" s="590">
        <v>151.78</v>
      </c>
      <c r="E845" s="592"/>
    </row>
    <row r="846" spans="1:5" outlineLevel="1" x14ac:dyDescent="0.2">
      <c r="A846" s="588">
        <v>90703</v>
      </c>
      <c r="B846" s="142" t="s">
        <v>31243</v>
      </c>
      <c r="C846" s="589" t="s">
        <v>30439</v>
      </c>
      <c r="D846" s="590">
        <v>197.63</v>
      </c>
      <c r="E846" s="592"/>
    </row>
    <row r="847" spans="1:5" x14ac:dyDescent="0.2">
      <c r="A847" s="588">
        <v>90705</v>
      </c>
      <c r="B847" s="142" t="s">
        <v>31244</v>
      </c>
      <c r="C847" s="589" t="s">
        <v>30439</v>
      </c>
      <c r="D847" s="590">
        <v>160.58000000000001</v>
      </c>
      <c r="E847" s="592"/>
    </row>
    <row r="848" spans="1:5" outlineLevel="1" x14ac:dyDescent="0.2">
      <c r="A848" s="588">
        <v>90706</v>
      </c>
      <c r="B848" s="142" t="s">
        <v>31245</v>
      </c>
      <c r="C848" s="589" t="s">
        <v>30439</v>
      </c>
      <c r="D848" s="590">
        <v>203.8</v>
      </c>
      <c r="E848" s="592"/>
    </row>
    <row r="849" spans="1:5" x14ac:dyDescent="0.2">
      <c r="A849" s="588">
        <v>90707</v>
      </c>
      <c r="B849" s="142" t="s">
        <v>31246</v>
      </c>
      <c r="C849" s="589" t="s">
        <v>30439</v>
      </c>
      <c r="D849" s="590">
        <v>250.74</v>
      </c>
      <c r="E849" s="592"/>
    </row>
    <row r="850" spans="1:5" outlineLevel="1" x14ac:dyDescent="0.2">
      <c r="A850" s="588">
        <v>90708</v>
      </c>
      <c r="B850" s="142" t="s">
        <v>31247</v>
      </c>
      <c r="C850" s="589" t="s">
        <v>30439</v>
      </c>
      <c r="D850" s="590">
        <v>159.06</v>
      </c>
      <c r="E850" s="592"/>
    </row>
    <row r="851" spans="1:5" x14ac:dyDescent="0.2">
      <c r="A851" s="588">
        <v>90710</v>
      </c>
      <c r="B851" s="142" t="s">
        <v>31248</v>
      </c>
      <c r="C851" s="589" t="s">
        <v>30439</v>
      </c>
      <c r="D851" s="590">
        <v>146.88999999999999</v>
      </c>
      <c r="E851" s="592"/>
    </row>
    <row r="852" spans="1:5" outlineLevel="1" x14ac:dyDescent="0.2">
      <c r="A852" s="588">
        <v>90715</v>
      </c>
      <c r="B852" s="142" t="s">
        <v>31249</v>
      </c>
      <c r="C852" s="589" t="s">
        <v>30439</v>
      </c>
      <c r="D852" s="590">
        <v>112.1</v>
      </c>
      <c r="E852" s="592"/>
    </row>
    <row r="853" spans="1:5" outlineLevel="1" x14ac:dyDescent="0.2">
      <c r="A853" s="588">
        <v>90718</v>
      </c>
      <c r="B853" s="142" t="s">
        <v>31250</v>
      </c>
      <c r="C853" s="589" t="s">
        <v>30439</v>
      </c>
      <c r="D853" s="590">
        <v>158.22999999999999</v>
      </c>
      <c r="E853" s="592"/>
    </row>
    <row r="854" spans="1:5" x14ac:dyDescent="0.2">
      <c r="A854" s="588">
        <v>90730</v>
      </c>
      <c r="B854" s="142" t="s">
        <v>31251</v>
      </c>
      <c r="C854" s="589" t="s">
        <v>30439</v>
      </c>
      <c r="D854" s="590">
        <v>182.58</v>
      </c>
      <c r="E854" s="592"/>
    </row>
    <row r="855" spans="1:5" outlineLevel="1" x14ac:dyDescent="0.2">
      <c r="A855" s="588">
        <v>90735</v>
      </c>
      <c r="B855" s="142" t="s">
        <v>31252</v>
      </c>
      <c r="C855" s="589" t="s">
        <v>30439</v>
      </c>
      <c r="D855" s="590">
        <v>114.76</v>
      </c>
      <c r="E855" s="592"/>
    </row>
    <row r="856" spans="1:5" outlineLevel="1" x14ac:dyDescent="0.2">
      <c r="A856" s="588">
        <v>90736</v>
      </c>
      <c r="B856" s="142" t="s">
        <v>31253</v>
      </c>
      <c r="C856" s="589" t="s">
        <v>30439</v>
      </c>
      <c r="D856" s="590">
        <v>165.44</v>
      </c>
      <c r="E856" s="592"/>
    </row>
    <row r="857" spans="1:5" outlineLevel="1" x14ac:dyDescent="0.2">
      <c r="A857" s="588">
        <v>90737</v>
      </c>
      <c r="B857" s="142" t="s">
        <v>31254</v>
      </c>
      <c r="C857" s="589" t="s">
        <v>30439</v>
      </c>
      <c r="D857" s="590">
        <v>211.29</v>
      </c>
      <c r="E857" s="592"/>
    </row>
    <row r="858" spans="1:5" ht="22.5" x14ac:dyDescent="0.2">
      <c r="A858" s="588">
        <v>90738</v>
      </c>
      <c r="B858" s="142" t="s">
        <v>31255</v>
      </c>
      <c r="C858" s="589" t="s">
        <v>30439</v>
      </c>
      <c r="D858" s="590">
        <v>265.69</v>
      </c>
      <c r="E858" s="592"/>
    </row>
    <row r="859" spans="1:5" outlineLevel="1" x14ac:dyDescent="0.2">
      <c r="A859" s="588">
        <v>90740</v>
      </c>
      <c r="B859" s="142" t="s">
        <v>31256</v>
      </c>
      <c r="C859" s="589" t="s">
        <v>30439</v>
      </c>
      <c r="D859" s="590">
        <v>160.55000000000001</v>
      </c>
      <c r="E859" s="592"/>
    </row>
    <row r="860" spans="1:5" ht="22.5" outlineLevel="1" x14ac:dyDescent="0.2">
      <c r="A860" s="588">
        <v>90741</v>
      </c>
      <c r="B860" s="142" t="s">
        <v>31257</v>
      </c>
      <c r="C860" s="589" t="s">
        <v>30439</v>
      </c>
      <c r="D860" s="590">
        <v>211.72</v>
      </c>
      <c r="E860" s="592"/>
    </row>
    <row r="861" spans="1:5" x14ac:dyDescent="0.2">
      <c r="A861" s="588">
        <v>90745</v>
      </c>
      <c r="B861" s="142" t="s">
        <v>31258</v>
      </c>
      <c r="C861" s="589" t="s">
        <v>30439</v>
      </c>
      <c r="D861" s="590">
        <v>125.76</v>
      </c>
      <c r="E861" s="592"/>
    </row>
    <row r="862" spans="1:5" outlineLevel="1" x14ac:dyDescent="0.2">
      <c r="A862" s="588">
        <v>90750</v>
      </c>
      <c r="B862" s="142" t="s">
        <v>31259</v>
      </c>
      <c r="C862" s="589" t="s">
        <v>30439</v>
      </c>
      <c r="D862" s="590">
        <v>171.89</v>
      </c>
      <c r="E862" s="592"/>
    </row>
    <row r="863" spans="1:5" x14ac:dyDescent="0.2">
      <c r="A863" s="588">
        <v>90755</v>
      </c>
      <c r="B863" s="142" t="s">
        <v>31260</v>
      </c>
      <c r="C863" s="589" t="s">
        <v>30439</v>
      </c>
      <c r="D863" s="590">
        <v>189.44</v>
      </c>
      <c r="E863" s="592"/>
    </row>
    <row r="864" spans="1:5" ht="22.5" outlineLevel="1" x14ac:dyDescent="0.2">
      <c r="A864" s="588">
        <v>90756</v>
      </c>
      <c r="B864" s="142" t="s">
        <v>31261</v>
      </c>
      <c r="C864" s="589" t="s">
        <v>30439</v>
      </c>
      <c r="D864" s="590">
        <v>253.75</v>
      </c>
      <c r="E864" s="592"/>
    </row>
    <row r="865" spans="1:5" outlineLevel="1" x14ac:dyDescent="0.2">
      <c r="A865" s="588">
        <v>90760</v>
      </c>
      <c r="B865" s="142" t="s">
        <v>31262</v>
      </c>
      <c r="C865" s="589" t="s">
        <v>30439</v>
      </c>
      <c r="D865" s="590">
        <v>103.31</v>
      </c>
      <c r="E865" s="592"/>
    </row>
    <row r="866" spans="1:5" outlineLevel="1" x14ac:dyDescent="0.2">
      <c r="A866" s="588">
        <v>90761</v>
      </c>
      <c r="B866" s="142" t="s">
        <v>31263</v>
      </c>
      <c r="C866" s="589" t="s">
        <v>30439</v>
      </c>
      <c r="D866" s="590">
        <v>154.68</v>
      </c>
      <c r="E866" s="592"/>
    </row>
    <row r="867" spans="1:5" outlineLevel="1" x14ac:dyDescent="0.2">
      <c r="A867" s="588">
        <v>90770</v>
      </c>
      <c r="B867" s="142" t="s">
        <v>31264</v>
      </c>
      <c r="C867" s="589" t="s">
        <v>30439</v>
      </c>
      <c r="D867" s="590">
        <v>158.69</v>
      </c>
      <c r="E867" s="592"/>
    </row>
    <row r="868" spans="1:5" outlineLevel="1" x14ac:dyDescent="0.2">
      <c r="A868" s="588">
        <v>90775</v>
      </c>
      <c r="B868" s="142" t="s">
        <v>31265</v>
      </c>
      <c r="C868" s="589" t="s">
        <v>30439</v>
      </c>
      <c r="D868" s="590">
        <v>176</v>
      </c>
      <c r="E868" s="592"/>
    </row>
    <row r="869" spans="1:5" x14ac:dyDescent="0.2">
      <c r="A869" s="588">
        <v>90776</v>
      </c>
      <c r="B869" s="142" t="s">
        <v>31266</v>
      </c>
      <c r="C869" s="589" t="s">
        <v>30439</v>
      </c>
      <c r="D869" s="590">
        <v>130.63</v>
      </c>
      <c r="E869" s="592"/>
    </row>
    <row r="870" spans="1:5" outlineLevel="1" x14ac:dyDescent="0.2">
      <c r="A870" s="588">
        <v>90780</v>
      </c>
      <c r="B870" s="142" t="s">
        <v>31267</v>
      </c>
      <c r="C870" s="589" t="s">
        <v>30439</v>
      </c>
      <c r="D870" s="590">
        <v>275.64</v>
      </c>
      <c r="E870" s="592"/>
    </row>
    <row r="871" spans="1:5" x14ac:dyDescent="0.2">
      <c r="A871" s="588">
        <v>90785</v>
      </c>
      <c r="B871" s="142" t="s">
        <v>31268</v>
      </c>
      <c r="C871" s="589" t="s">
        <v>30439</v>
      </c>
      <c r="D871" s="590">
        <v>187.34</v>
      </c>
      <c r="E871" s="592"/>
    </row>
    <row r="872" spans="1:5" outlineLevel="1" x14ac:dyDescent="0.2">
      <c r="A872" s="588">
        <v>90790</v>
      </c>
      <c r="B872" s="142" t="s">
        <v>31269</v>
      </c>
      <c r="C872" s="589" t="s">
        <v>30439</v>
      </c>
      <c r="D872" s="590">
        <v>163.41</v>
      </c>
      <c r="E872" s="592"/>
    </row>
    <row r="873" spans="1:5" x14ac:dyDescent="0.2">
      <c r="A873" s="588">
        <v>90795</v>
      </c>
      <c r="B873" s="142" t="s">
        <v>31270</v>
      </c>
      <c r="C873" s="589" t="s">
        <v>30439</v>
      </c>
      <c r="D873" s="590">
        <v>186.88</v>
      </c>
      <c r="E873" s="592"/>
    </row>
    <row r="874" spans="1:5" outlineLevel="1" x14ac:dyDescent="0.2">
      <c r="A874" s="588">
        <v>90800</v>
      </c>
      <c r="B874" s="142" t="s">
        <v>3846</v>
      </c>
      <c r="C874" s="589" t="s">
        <v>19923</v>
      </c>
      <c r="D874" s="590" t="s">
        <v>19923</v>
      </c>
    </row>
    <row r="875" spans="1:5" x14ac:dyDescent="0.2">
      <c r="A875" s="588">
        <v>90810</v>
      </c>
      <c r="B875" s="142" t="s">
        <v>31271</v>
      </c>
      <c r="C875" s="589" t="s">
        <v>30439</v>
      </c>
      <c r="D875" s="590">
        <v>22.56</v>
      </c>
      <c r="E875" s="592"/>
    </row>
    <row r="876" spans="1:5" outlineLevel="1" x14ac:dyDescent="0.2">
      <c r="A876" s="588">
        <v>90811</v>
      </c>
      <c r="B876" s="142" t="s">
        <v>31272</v>
      </c>
      <c r="C876" s="589" t="s">
        <v>30439</v>
      </c>
      <c r="D876" s="590">
        <v>19.43</v>
      </c>
      <c r="E876" s="592"/>
    </row>
    <row r="877" spans="1:5" outlineLevel="1" x14ac:dyDescent="0.2">
      <c r="A877" s="588">
        <v>90812</v>
      </c>
      <c r="B877" s="142" t="s">
        <v>31273</v>
      </c>
      <c r="C877" s="589" t="s">
        <v>30439</v>
      </c>
      <c r="D877" s="590">
        <v>53.77</v>
      </c>
      <c r="E877" s="592"/>
    </row>
    <row r="878" spans="1:5" outlineLevel="1" x14ac:dyDescent="0.2">
      <c r="A878" s="588">
        <v>90813</v>
      </c>
      <c r="B878" s="142" t="s">
        <v>31274</v>
      </c>
      <c r="C878" s="589" t="s">
        <v>30439</v>
      </c>
      <c r="D878" s="590">
        <v>54.06</v>
      </c>
      <c r="E878" s="592"/>
    </row>
    <row r="879" spans="1:5" outlineLevel="1" x14ac:dyDescent="0.2">
      <c r="A879" s="588">
        <v>90814</v>
      </c>
      <c r="B879" s="142" t="s">
        <v>31275</v>
      </c>
      <c r="C879" s="589" t="s">
        <v>30439</v>
      </c>
      <c r="D879" s="590">
        <v>75.91</v>
      </c>
      <c r="E879" s="592"/>
    </row>
    <row r="880" spans="1:5" x14ac:dyDescent="0.2">
      <c r="A880" s="588">
        <v>90815</v>
      </c>
      <c r="B880" s="142" t="s">
        <v>31276</v>
      </c>
      <c r="C880" s="589" t="s">
        <v>30439</v>
      </c>
      <c r="D880" s="590">
        <v>73.67</v>
      </c>
      <c r="E880" s="592"/>
    </row>
    <row r="881" spans="1:5" outlineLevel="1" x14ac:dyDescent="0.2">
      <c r="A881" s="588">
        <v>90816</v>
      </c>
      <c r="B881" s="142" t="s">
        <v>31277</v>
      </c>
      <c r="C881" s="589" t="s">
        <v>30439</v>
      </c>
      <c r="D881" s="590">
        <v>82.93</v>
      </c>
      <c r="E881" s="592"/>
    </row>
    <row r="882" spans="1:5" outlineLevel="1" x14ac:dyDescent="0.2">
      <c r="A882" s="588">
        <v>90817</v>
      </c>
      <c r="B882" s="142" t="s">
        <v>31278</v>
      </c>
      <c r="C882" s="589" t="s">
        <v>30439</v>
      </c>
      <c r="D882" s="590">
        <v>160.9</v>
      </c>
      <c r="E882" s="592"/>
    </row>
    <row r="883" spans="1:5" outlineLevel="1" x14ac:dyDescent="0.2">
      <c r="A883" s="588">
        <v>90818</v>
      </c>
      <c r="B883" s="142" t="s">
        <v>31279</v>
      </c>
      <c r="C883" s="589" t="s">
        <v>30439</v>
      </c>
      <c r="D883" s="590">
        <v>154.6</v>
      </c>
      <c r="E883" s="592"/>
    </row>
    <row r="884" spans="1:5" outlineLevel="1" x14ac:dyDescent="0.2">
      <c r="A884" s="588">
        <v>90819</v>
      </c>
      <c r="B884" s="142" t="s">
        <v>31280</v>
      </c>
      <c r="C884" s="589" t="s">
        <v>30439</v>
      </c>
      <c r="D884" s="590">
        <v>52.61</v>
      </c>
      <c r="E884" s="592"/>
    </row>
    <row r="885" spans="1:5" outlineLevel="1" x14ac:dyDescent="0.2">
      <c r="A885" s="588">
        <v>90820</v>
      </c>
      <c r="B885" s="142" t="s">
        <v>31281</v>
      </c>
      <c r="C885" s="589" t="s">
        <v>30439</v>
      </c>
      <c r="D885" s="590">
        <v>108.87</v>
      </c>
      <c r="E885" s="592"/>
    </row>
    <row r="886" spans="1:5" outlineLevel="1" x14ac:dyDescent="0.2">
      <c r="A886" s="588">
        <v>90821</v>
      </c>
      <c r="B886" s="142" t="s">
        <v>31282</v>
      </c>
      <c r="C886" s="589" t="s">
        <v>30439</v>
      </c>
      <c r="D886" s="590">
        <v>21503.69</v>
      </c>
      <c r="E886" s="592"/>
    </row>
    <row r="887" spans="1:5" x14ac:dyDescent="0.2">
      <c r="A887" s="588">
        <v>90822</v>
      </c>
      <c r="B887" s="142" t="s">
        <v>31283</v>
      </c>
      <c r="C887" s="589" t="s">
        <v>30439</v>
      </c>
      <c r="D887" s="590">
        <v>21769.07</v>
      </c>
      <c r="E887" s="592"/>
    </row>
    <row r="888" spans="1:5" outlineLevel="1" x14ac:dyDescent="0.2">
      <c r="A888" s="588">
        <v>90823</v>
      </c>
      <c r="B888" s="142" t="s">
        <v>31284</v>
      </c>
      <c r="C888" s="589" t="s">
        <v>30439</v>
      </c>
      <c r="D888" s="590">
        <v>23461.51</v>
      </c>
      <c r="E888" s="592"/>
    </row>
    <row r="889" spans="1:5" outlineLevel="1" x14ac:dyDescent="0.2">
      <c r="A889" s="588">
        <v>90824</v>
      </c>
      <c r="B889" s="142" t="s">
        <v>31285</v>
      </c>
      <c r="C889" s="589" t="s">
        <v>30439</v>
      </c>
      <c r="D889" s="590">
        <v>24944.1</v>
      </c>
      <c r="E889" s="592"/>
    </row>
    <row r="890" spans="1:5" outlineLevel="1" x14ac:dyDescent="0.2">
      <c r="A890" s="588">
        <v>90825</v>
      </c>
      <c r="B890" s="142" t="s">
        <v>31286</v>
      </c>
      <c r="C890" s="589" t="s">
        <v>30439</v>
      </c>
      <c r="D890" s="590">
        <v>30631.25</v>
      </c>
      <c r="E890" s="592"/>
    </row>
    <row r="891" spans="1:5" x14ac:dyDescent="0.2">
      <c r="A891" s="588">
        <v>90826</v>
      </c>
      <c r="B891" s="142" t="s">
        <v>31287</v>
      </c>
      <c r="C891" s="589" t="s">
        <v>30439</v>
      </c>
      <c r="D891" s="590">
        <v>43350.720000000001</v>
      </c>
      <c r="E891" s="592"/>
    </row>
    <row r="892" spans="1:5" outlineLevel="1" x14ac:dyDescent="0.2">
      <c r="A892" s="588">
        <v>90827</v>
      </c>
      <c r="B892" s="142" t="s">
        <v>31288</v>
      </c>
      <c r="C892" s="589" t="s">
        <v>30439</v>
      </c>
      <c r="D892" s="590">
        <v>54271.16</v>
      </c>
      <c r="E892" s="592"/>
    </row>
    <row r="893" spans="1:5" outlineLevel="1" x14ac:dyDescent="0.2">
      <c r="A893" s="588">
        <v>90828</v>
      </c>
      <c r="B893" s="142" t="s">
        <v>31289</v>
      </c>
      <c r="C893" s="589" t="s">
        <v>30439</v>
      </c>
      <c r="D893" s="590">
        <v>773.68</v>
      </c>
      <c r="E893" s="592"/>
    </row>
    <row r="894" spans="1:5" outlineLevel="1" x14ac:dyDescent="0.2">
      <c r="A894" s="588">
        <v>90829</v>
      </c>
      <c r="B894" s="142" t="s">
        <v>31290</v>
      </c>
      <c r="C894" s="589" t="s">
        <v>30439</v>
      </c>
      <c r="D894" s="590">
        <v>849.67</v>
      </c>
      <c r="E894" s="592"/>
    </row>
    <row r="895" spans="1:5" ht="22.5" x14ac:dyDescent="0.2">
      <c r="A895" s="588">
        <v>90831</v>
      </c>
      <c r="B895" s="142" t="s">
        <v>31291</v>
      </c>
      <c r="C895" s="589" t="s">
        <v>30439</v>
      </c>
      <c r="D895" s="590">
        <v>905.98</v>
      </c>
      <c r="E895" s="592"/>
    </row>
    <row r="896" spans="1:5" ht="22.5" outlineLevel="1" x14ac:dyDescent="0.2">
      <c r="A896" s="588">
        <v>90833</v>
      </c>
      <c r="B896" s="142" t="s">
        <v>31292</v>
      </c>
      <c r="C896" s="589" t="s">
        <v>30439</v>
      </c>
      <c r="D896" s="590">
        <v>2004.1</v>
      </c>
      <c r="E896" s="592"/>
    </row>
    <row r="897" spans="1:5" ht="22.5" x14ac:dyDescent="0.2">
      <c r="A897" s="588">
        <v>90835</v>
      </c>
      <c r="B897" s="142" t="s">
        <v>31293</v>
      </c>
      <c r="C897" s="589" t="s">
        <v>30439</v>
      </c>
      <c r="D897" s="590">
        <v>5243.88</v>
      </c>
      <c r="E897" s="592"/>
    </row>
    <row r="898" spans="1:5" ht="22.5" outlineLevel="1" x14ac:dyDescent="0.2">
      <c r="A898" s="588">
        <v>90837</v>
      </c>
      <c r="B898" s="142" t="s">
        <v>31294</v>
      </c>
      <c r="C898" s="589" t="s">
        <v>30439</v>
      </c>
      <c r="D898" s="590">
        <v>5187.05</v>
      </c>
      <c r="E898" s="592"/>
    </row>
    <row r="899" spans="1:5" ht="22.5" x14ac:dyDescent="0.2">
      <c r="A899" s="588">
        <v>90846</v>
      </c>
      <c r="B899" s="142" t="s">
        <v>31295</v>
      </c>
      <c r="C899" s="589" t="s">
        <v>30439</v>
      </c>
      <c r="D899" s="590">
        <v>828.35</v>
      </c>
      <c r="E899" s="592"/>
    </row>
    <row r="900" spans="1:5" ht="22.5" outlineLevel="1" x14ac:dyDescent="0.2">
      <c r="A900" s="588">
        <v>90847</v>
      </c>
      <c r="B900" s="142" t="s">
        <v>31296</v>
      </c>
      <c r="C900" s="589" t="s">
        <v>30439</v>
      </c>
      <c r="D900" s="590">
        <v>828.35</v>
      </c>
      <c r="E900" s="592"/>
    </row>
    <row r="901" spans="1:5" ht="22.5" x14ac:dyDescent="0.2">
      <c r="A901" s="588">
        <v>90848</v>
      </c>
      <c r="B901" s="142" t="s">
        <v>31297</v>
      </c>
      <c r="C901" s="589" t="s">
        <v>30439</v>
      </c>
      <c r="D901" s="590">
        <v>828.35</v>
      </c>
      <c r="E901" s="592"/>
    </row>
    <row r="902" spans="1:5" ht="22.5" outlineLevel="1" x14ac:dyDescent="0.2">
      <c r="A902" s="588">
        <v>90850</v>
      </c>
      <c r="B902" s="142" t="s">
        <v>31298</v>
      </c>
      <c r="C902" s="589" t="s">
        <v>30439</v>
      </c>
      <c r="D902" s="590">
        <v>1581.78</v>
      </c>
      <c r="E902" s="592"/>
    </row>
    <row r="903" spans="1:5" ht="22.5" x14ac:dyDescent="0.2">
      <c r="A903" s="588">
        <v>90852</v>
      </c>
      <c r="B903" s="142" t="s">
        <v>31299</v>
      </c>
      <c r="C903" s="589" t="s">
        <v>30439</v>
      </c>
      <c r="D903" s="590">
        <v>1564.57</v>
      </c>
      <c r="E903" s="592"/>
    </row>
    <row r="904" spans="1:5" ht="22.5" outlineLevel="1" x14ac:dyDescent="0.2">
      <c r="A904" s="588">
        <v>90853</v>
      </c>
      <c r="B904" s="142" t="s">
        <v>31300</v>
      </c>
      <c r="C904" s="589" t="s">
        <v>30439</v>
      </c>
      <c r="D904" s="590">
        <v>1911.32</v>
      </c>
      <c r="E904" s="592"/>
    </row>
    <row r="905" spans="1:5" ht="22.5" x14ac:dyDescent="0.2">
      <c r="A905" s="588">
        <v>90855</v>
      </c>
      <c r="B905" s="142" t="s">
        <v>31301</v>
      </c>
      <c r="C905" s="589" t="s">
        <v>30439</v>
      </c>
      <c r="D905" s="590">
        <v>1946.17</v>
      </c>
      <c r="E905" s="592"/>
    </row>
    <row r="906" spans="1:5" ht="22.5" outlineLevel="1" x14ac:dyDescent="0.2">
      <c r="A906" s="588">
        <v>90856</v>
      </c>
      <c r="B906" s="142" t="s">
        <v>31302</v>
      </c>
      <c r="C906" s="589" t="s">
        <v>30439</v>
      </c>
      <c r="D906" s="590">
        <v>4491.83</v>
      </c>
      <c r="E906" s="592"/>
    </row>
    <row r="907" spans="1:5" ht="22.5" x14ac:dyDescent="0.2">
      <c r="A907" s="588">
        <v>90858</v>
      </c>
      <c r="B907" s="142" t="s">
        <v>31303</v>
      </c>
      <c r="C907" s="589" t="s">
        <v>30439</v>
      </c>
      <c r="D907" s="590">
        <v>3999.56</v>
      </c>
      <c r="E907" s="592"/>
    </row>
    <row r="908" spans="1:5" ht="22.5" outlineLevel="1" x14ac:dyDescent="0.2">
      <c r="A908" s="588">
        <v>90880</v>
      </c>
      <c r="B908" s="142" t="s">
        <v>31304</v>
      </c>
      <c r="C908" s="589" t="s">
        <v>30439</v>
      </c>
      <c r="D908" s="590">
        <v>498.46</v>
      </c>
      <c r="E908" s="592"/>
    </row>
    <row r="909" spans="1:5" ht="22.5" outlineLevel="1" x14ac:dyDescent="0.2">
      <c r="A909" s="588">
        <v>90881</v>
      </c>
      <c r="B909" s="142" t="s">
        <v>31305</v>
      </c>
      <c r="C909" s="589" t="s">
        <v>30439</v>
      </c>
      <c r="D909" s="590">
        <v>465.98</v>
      </c>
      <c r="E909" s="592"/>
    </row>
    <row r="910" spans="1:5" ht="22.5" outlineLevel="1" x14ac:dyDescent="0.2">
      <c r="A910" s="588">
        <v>90882</v>
      </c>
      <c r="B910" s="142" t="s">
        <v>31306</v>
      </c>
      <c r="C910" s="589" t="s">
        <v>30439</v>
      </c>
      <c r="D910" s="590">
        <v>543.48</v>
      </c>
      <c r="E910" s="592"/>
    </row>
    <row r="911" spans="1:5" ht="22.5" outlineLevel="1" x14ac:dyDescent="0.2">
      <c r="A911" s="588">
        <v>90883</v>
      </c>
      <c r="B911" s="142" t="s">
        <v>31307</v>
      </c>
      <c r="C911" s="589" t="s">
        <v>30439</v>
      </c>
      <c r="D911" s="590">
        <v>481.66</v>
      </c>
      <c r="E911" s="592"/>
    </row>
    <row r="912" spans="1:5" ht="22.5" x14ac:dyDescent="0.2">
      <c r="A912" s="588">
        <v>90885</v>
      </c>
      <c r="B912" s="142" t="s">
        <v>31308</v>
      </c>
      <c r="C912" s="589" t="s">
        <v>30439</v>
      </c>
      <c r="D912" s="590">
        <v>617.23</v>
      </c>
      <c r="E912" s="592"/>
    </row>
    <row r="913" spans="1:5" ht="22.5" outlineLevel="1" x14ac:dyDescent="0.2">
      <c r="A913" s="588">
        <v>90886</v>
      </c>
      <c r="B913" s="142" t="s">
        <v>31309</v>
      </c>
      <c r="C913" s="589" t="s">
        <v>30439</v>
      </c>
      <c r="D913" s="590">
        <v>671.5</v>
      </c>
      <c r="E913" s="592"/>
    </row>
    <row r="914" spans="1:5" ht="22.5" outlineLevel="1" x14ac:dyDescent="0.2">
      <c r="A914" s="588">
        <v>90890</v>
      </c>
      <c r="B914" s="142" t="s">
        <v>31310</v>
      </c>
      <c r="C914" s="589" t="s">
        <v>30439</v>
      </c>
      <c r="D914" s="590">
        <v>900.7</v>
      </c>
      <c r="E914" s="592"/>
    </row>
    <row r="915" spans="1:5" outlineLevel="1" x14ac:dyDescent="0.2">
      <c r="A915" s="588">
        <v>90900</v>
      </c>
      <c r="B915" s="142" t="s">
        <v>31311</v>
      </c>
      <c r="C915" s="589" t="s">
        <v>19923</v>
      </c>
      <c r="D915" s="590" t="s">
        <v>19923</v>
      </c>
    </row>
    <row r="916" spans="1:5" ht="33.75" outlineLevel="1" x14ac:dyDescent="0.2">
      <c r="A916" s="588">
        <v>90932</v>
      </c>
      <c r="B916" s="142" t="s">
        <v>31312</v>
      </c>
      <c r="C916" s="589" t="s">
        <v>30439</v>
      </c>
      <c r="D916" s="590">
        <v>446.78</v>
      </c>
      <c r="E916" s="592"/>
    </row>
    <row r="917" spans="1:5" x14ac:dyDescent="0.2">
      <c r="A917" s="588">
        <v>90935</v>
      </c>
      <c r="B917" s="142" t="s">
        <v>31313</v>
      </c>
      <c r="C917" s="589" t="s">
        <v>30439</v>
      </c>
      <c r="D917" s="590">
        <v>362.97</v>
      </c>
      <c r="E917" s="592"/>
    </row>
    <row r="918" spans="1:5" outlineLevel="1" x14ac:dyDescent="0.2">
      <c r="A918" s="588">
        <v>90936</v>
      </c>
      <c r="B918" s="142" t="s">
        <v>31314</v>
      </c>
      <c r="C918" s="589" t="s">
        <v>30439</v>
      </c>
      <c r="D918" s="590">
        <v>516.22</v>
      </c>
      <c r="E918" s="592"/>
    </row>
    <row r="919" spans="1:5" outlineLevel="1" x14ac:dyDescent="0.2">
      <c r="A919" s="588">
        <v>90937</v>
      </c>
      <c r="B919" s="142" t="s">
        <v>31315</v>
      </c>
      <c r="C919" s="589" t="s">
        <v>30439</v>
      </c>
      <c r="D919" s="590">
        <v>268.95999999999998</v>
      </c>
      <c r="E919" s="592"/>
    </row>
    <row r="920" spans="1:5" outlineLevel="1" x14ac:dyDescent="0.2">
      <c r="A920" s="588">
        <v>90938</v>
      </c>
      <c r="B920" s="142" t="s">
        <v>31316</v>
      </c>
      <c r="C920" s="589" t="s">
        <v>30439</v>
      </c>
      <c r="D920" s="590">
        <v>272.70999999999998</v>
      </c>
      <c r="E920" s="592"/>
    </row>
    <row r="921" spans="1:5" outlineLevel="1" x14ac:dyDescent="0.2">
      <c r="A921" s="588">
        <v>90939</v>
      </c>
      <c r="B921" s="142" t="s">
        <v>31317</v>
      </c>
      <c r="C921" s="589" t="s">
        <v>30439</v>
      </c>
      <c r="D921" s="590">
        <v>362.25</v>
      </c>
      <c r="E921" s="592"/>
    </row>
    <row r="922" spans="1:5" x14ac:dyDescent="0.2">
      <c r="A922" s="588">
        <v>90943</v>
      </c>
      <c r="B922" s="142" t="s">
        <v>31318</v>
      </c>
      <c r="C922" s="589" t="s">
        <v>30439</v>
      </c>
      <c r="D922" s="590">
        <v>225.84</v>
      </c>
      <c r="E922" s="592"/>
    </row>
    <row r="923" spans="1:5" ht="22.5" outlineLevel="1" x14ac:dyDescent="0.2">
      <c r="A923" s="588">
        <v>90944</v>
      </c>
      <c r="B923" s="142" t="s">
        <v>31319</v>
      </c>
      <c r="C923" s="589" t="s">
        <v>30439</v>
      </c>
      <c r="D923" s="590">
        <v>251.26</v>
      </c>
      <c r="E923" s="592"/>
    </row>
    <row r="924" spans="1:5" ht="22.5" outlineLevel="1" x14ac:dyDescent="0.2">
      <c r="A924" s="588">
        <v>90950</v>
      </c>
      <c r="B924" s="142" t="s">
        <v>31320</v>
      </c>
      <c r="C924" s="589" t="s">
        <v>30439</v>
      </c>
      <c r="D924" s="590">
        <v>212.65</v>
      </c>
      <c r="E924" s="592"/>
    </row>
    <row r="925" spans="1:5" ht="22.5" outlineLevel="1" x14ac:dyDescent="0.2">
      <c r="A925" s="588">
        <v>90951</v>
      </c>
      <c r="B925" s="142" t="s">
        <v>31321</v>
      </c>
      <c r="C925" s="589" t="s">
        <v>30439</v>
      </c>
      <c r="D925" s="590">
        <v>203.52</v>
      </c>
      <c r="E925" s="592"/>
    </row>
    <row r="926" spans="1:5" ht="22.5" outlineLevel="1" x14ac:dyDescent="0.2">
      <c r="A926" s="588">
        <v>90952</v>
      </c>
      <c r="B926" s="142" t="s">
        <v>31322</v>
      </c>
      <c r="C926" s="589" t="s">
        <v>30439</v>
      </c>
      <c r="D926" s="590">
        <v>220.11</v>
      </c>
      <c r="E926" s="592"/>
    </row>
    <row r="927" spans="1:5" ht="22.5" x14ac:dyDescent="0.2">
      <c r="A927" s="588">
        <v>90953</v>
      </c>
      <c r="B927" s="142" t="s">
        <v>31323</v>
      </c>
      <c r="C927" s="589" t="s">
        <v>30439</v>
      </c>
      <c r="D927" s="590">
        <v>210.99</v>
      </c>
      <c r="E927" s="592"/>
    </row>
    <row r="928" spans="1:5" ht="45" outlineLevel="1" x14ac:dyDescent="0.2">
      <c r="A928" s="588">
        <v>90954</v>
      </c>
      <c r="B928" s="142" t="s">
        <v>31324</v>
      </c>
      <c r="C928" s="589" t="s">
        <v>30439</v>
      </c>
      <c r="D928" s="590">
        <v>164.06</v>
      </c>
      <c r="E928" s="592"/>
    </row>
    <row r="929" spans="1:5" ht="45" outlineLevel="1" x14ac:dyDescent="0.2">
      <c r="A929" s="588">
        <v>90955</v>
      </c>
      <c r="B929" s="142" t="s">
        <v>31325</v>
      </c>
      <c r="C929" s="589" t="s">
        <v>30439</v>
      </c>
      <c r="D929" s="590">
        <v>212.43</v>
      </c>
      <c r="E929" s="592"/>
    </row>
    <row r="930" spans="1:5" ht="22.5" outlineLevel="1" x14ac:dyDescent="0.2">
      <c r="A930" s="588">
        <v>90957</v>
      </c>
      <c r="B930" s="142" t="s">
        <v>31326</v>
      </c>
      <c r="C930" s="589" t="s">
        <v>30439</v>
      </c>
      <c r="D930" s="590">
        <v>405.32</v>
      </c>
      <c r="E930" s="592"/>
    </row>
    <row r="931" spans="1:5" ht="22.5" outlineLevel="1" x14ac:dyDescent="0.2">
      <c r="A931" s="588">
        <v>90967</v>
      </c>
      <c r="B931" s="142" t="s">
        <v>31327</v>
      </c>
      <c r="C931" s="589" t="s">
        <v>30439</v>
      </c>
      <c r="D931" s="590">
        <v>138.84</v>
      </c>
      <c r="E931" s="592"/>
    </row>
    <row r="932" spans="1:5" ht="22.5" x14ac:dyDescent="0.2">
      <c r="A932" s="588">
        <v>90969</v>
      </c>
      <c r="B932" s="142" t="s">
        <v>31328</v>
      </c>
      <c r="C932" s="589" t="s">
        <v>30439</v>
      </c>
      <c r="D932" s="590">
        <v>176.35</v>
      </c>
      <c r="E932" s="592"/>
    </row>
    <row r="933" spans="1:5" outlineLevel="1" x14ac:dyDescent="0.2">
      <c r="A933" s="588">
        <v>90971</v>
      </c>
      <c r="B933" s="142" t="s">
        <v>31329</v>
      </c>
      <c r="C933" s="589" t="s">
        <v>30439</v>
      </c>
      <c r="D933" s="590">
        <v>127.58</v>
      </c>
      <c r="E933" s="592"/>
    </row>
    <row r="934" spans="1:5" outlineLevel="1" x14ac:dyDescent="0.2">
      <c r="A934" s="588">
        <v>90972</v>
      </c>
      <c r="B934" s="142" t="s">
        <v>31330</v>
      </c>
      <c r="C934" s="589" t="s">
        <v>30439</v>
      </c>
      <c r="D934" s="590">
        <v>150.69</v>
      </c>
      <c r="E934" s="592"/>
    </row>
    <row r="935" spans="1:5" outlineLevel="1" x14ac:dyDescent="0.2">
      <c r="A935" s="588">
        <v>90974</v>
      </c>
      <c r="B935" s="142" t="s">
        <v>31331</v>
      </c>
      <c r="C935" s="589" t="s">
        <v>30439</v>
      </c>
      <c r="D935" s="590">
        <v>142.38999999999999</v>
      </c>
      <c r="E935" s="592"/>
    </row>
    <row r="936" spans="1:5" outlineLevel="1" x14ac:dyDescent="0.2">
      <c r="A936" s="588">
        <v>90975</v>
      </c>
      <c r="B936" s="142" t="s">
        <v>31332</v>
      </c>
      <c r="C936" s="589" t="s">
        <v>30439</v>
      </c>
      <c r="D936" s="590">
        <v>169.26</v>
      </c>
      <c r="E936" s="592"/>
    </row>
    <row r="937" spans="1:5" ht="22.5" x14ac:dyDescent="0.2">
      <c r="A937" s="588">
        <v>90976</v>
      </c>
      <c r="B937" s="142" t="s">
        <v>31333</v>
      </c>
      <c r="C937" s="589" t="s">
        <v>30439</v>
      </c>
      <c r="D937" s="590">
        <v>214.5</v>
      </c>
      <c r="E937" s="592"/>
    </row>
    <row r="938" spans="1:5" ht="22.5" outlineLevel="1" x14ac:dyDescent="0.2">
      <c r="A938" s="588">
        <v>90978</v>
      </c>
      <c r="B938" s="142" t="s">
        <v>31334</v>
      </c>
      <c r="C938" s="589" t="s">
        <v>30439</v>
      </c>
      <c r="D938" s="590">
        <v>163.37</v>
      </c>
      <c r="E938" s="592"/>
    </row>
    <row r="939" spans="1:5" ht="22.5" outlineLevel="1" x14ac:dyDescent="0.2">
      <c r="A939" s="588">
        <v>90979</v>
      </c>
      <c r="B939" s="142" t="s">
        <v>31335</v>
      </c>
      <c r="C939" s="589" t="s">
        <v>30439</v>
      </c>
      <c r="D939" s="590">
        <v>194.12</v>
      </c>
      <c r="E939" s="592"/>
    </row>
    <row r="940" spans="1:5" ht="45" outlineLevel="1" x14ac:dyDescent="0.2">
      <c r="A940" s="588">
        <v>90987</v>
      </c>
      <c r="B940" s="142" t="s">
        <v>31336</v>
      </c>
      <c r="C940" s="589" t="s">
        <v>30439</v>
      </c>
      <c r="D940" s="590">
        <v>142.80000000000001</v>
      </c>
      <c r="E940" s="592"/>
    </row>
    <row r="941" spans="1:5" ht="45" outlineLevel="1" x14ac:dyDescent="0.2">
      <c r="A941" s="588">
        <v>90988</v>
      </c>
      <c r="B941" s="142" t="s">
        <v>31337</v>
      </c>
      <c r="C941" s="589" t="s">
        <v>30439</v>
      </c>
      <c r="D941" s="590">
        <v>209.3</v>
      </c>
      <c r="E941" s="592"/>
    </row>
    <row r="942" spans="1:5" x14ac:dyDescent="0.2">
      <c r="A942" s="588">
        <v>90991</v>
      </c>
      <c r="B942" s="142" t="s">
        <v>31338</v>
      </c>
      <c r="C942" s="589" t="s">
        <v>30439</v>
      </c>
      <c r="D942" s="590">
        <v>226.31</v>
      </c>
      <c r="E942" s="592"/>
    </row>
    <row r="943" spans="1:5" outlineLevel="1" x14ac:dyDescent="0.2">
      <c r="A943" s="588">
        <v>90992</v>
      </c>
      <c r="B943" s="142" t="s">
        <v>31339</v>
      </c>
      <c r="C943" s="589" t="s">
        <v>30439</v>
      </c>
      <c r="D943" s="590">
        <v>277.74</v>
      </c>
      <c r="E943" s="592"/>
    </row>
    <row r="944" spans="1:5" outlineLevel="1" x14ac:dyDescent="0.2">
      <c r="A944" s="588">
        <v>90993</v>
      </c>
      <c r="B944" s="142" t="s">
        <v>31340</v>
      </c>
      <c r="C944" s="589" t="s">
        <v>30439</v>
      </c>
      <c r="D944" s="590">
        <v>146.86000000000001</v>
      </c>
      <c r="E944" s="592"/>
    </row>
    <row r="945" spans="1:5" outlineLevel="1" x14ac:dyDescent="0.2">
      <c r="A945" s="588">
        <v>90994</v>
      </c>
      <c r="B945" s="142" t="s">
        <v>31341</v>
      </c>
      <c r="C945" s="589" t="s">
        <v>30439</v>
      </c>
      <c r="D945" s="590">
        <v>180.74</v>
      </c>
      <c r="E945" s="592"/>
    </row>
    <row r="946" spans="1:5" outlineLevel="1" x14ac:dyDescent="0.2">
      <c r="A946" s="588">
        <v>90995</v>
      </c>
      <c r="B946" s="142" t="s">
        <v>31342</v>
      </c>
      <c r="C946" s="589" t="s">
        <v>30439</v>
      </c>
      <c r="D946" s="590">
        <v>173.47</v>
      </c>
      <c r="E946" s="592"/>
    </row>
    <row r="947" spans="1:5" x14ac:dyDescent="0.2">
      <c r="A947" s="588">
        <v>90996</v>
      </c>
      <c r="B947" s="142" t="s">
        <v>31343</v>
      </c>
      <c r="C947" s="589" t="s">
        <v>30439</v>
      </c>
      <c r="D947" s="590">
        <v>231.35</v>
      </c>
      <c r="E947" s="592"/>
    </row>
    <row r="948" spans="1:5" outlineLevel="1" x14ac:dyDescent="0.2">
      <c r="A948" s="588">
        <v>91000</v>
      </c>
      <c r="B948" s="142" t="s">
        <v>31344</v>
      </c>
      <c r="C948" s="589" t="s">
        <v>19923</v>
      </c>
      <c r="D948" s="590" t="s">
        <v>19923</v>
      </c>
    </row>
    <row r="949" spans="1:5" outlineLevel="1" x14ac:dyDescent="0.2">
      <c r="A949" s="588">
        <v>91023</v>
      </c>
      <c r="B949" s="142" t="s">
        <v>31345</v>
      </c>
      <c r="C949" s="589" t="s">
        <v>30439</v>
      </c>
      <c r="D949" s="590">
        <v>214.75</v>
      </c>
      <c r="E949" s="592"/>
    </row>
    <row r="950" spans="1:5" outlineLevel="1" x14ac:dyDescent="0.2">
      <c r="A950" s="588">
        <v>91024</v>
      </c>
      <c r="B950" s="142" t="s">
        <v>31346</v>
      </c>
      <c r="C950" s="589" t="s">
        <v>30439</v>
      </c>
      <c r="D950" s="590">
        <v>572.14</v>
      </c>
      <c r="E950" s="592"/>
    </row>
    <row r="951" spans="1:5" outlineLevel="1" x14ac:dyDescent="0.2">
      <c r="A951" s="588">
        <v>91027</v>
      </c>
      <c r="B951" s="142" t="s">
        <v>31347</v>
      </c>
      <c r="C951" s="589" t="s">
        <v>30439</v>
      </c>
      <c r="D951" s="590">
        <v>225.3</v>
      </c>
      <c r="E951" s="592"/>
    </row>
    <row r="952" spans="1:5" ht="22.5" x14ac:dyDescent="0.2">
      <c r="A952" s="588">
        <v>91028</v>
      </c>
      <c r="B952" s="142" t="s">
        <v>31348</v>
      </c>
      <c r="C952" s="589" t="s">
        <v>30439</v>
      </c>
      <c r="D952" s="590">
        <v>68.849999999999994</v>
      </c>
      <c r="E952" s="592"/>
    </row>
    <row r="953" spans="1:5" outlineLevel="1" x14ac:dyDescent="0.2">
      <c r="A953" s="588">
        <v>91031</v>
      </c>
      <c r="B953" s="142" t="s">
        <v>31349</v>
      </c>
      <c r="C953" s="589" t="s">
        <v>30439</v>
      </c>
      <c r="D953" s="590">
        <v>226.11</v>
      </c>
      <c r="E953" s="592"/>
    </row>
    <row r="954" spans="1:5" outlineLevel="1" x14ac:dyDescent="0.2">
      <c r="A954" s="588">
        <v>91050</v>
      </c>
      <c r="B954" s="142" t="s">
        <v>31350</v>
      </c>
      <c r="C954" s="589" t="s">
        <v>30439</v>
      </c>
      <c r="D954" s="590">
        <v>925.35</v>
      </c>
      <c r="E954" s="592"/>
    </row>
    <row r="955" spans="1:5" outlineLevel="1" x14ac:dyDescent="0.2">
      <c r="A955" s="588">
        <v>91053</v>
      </c>
      <c r="B955" s="142" t="s">
        <v>31351</v>
      </c>
      <c r="C955" s="589" t="s">
        <v>30439</v>
      </c>
      <c r="D955" s="590">
        <v>1228.26</v>
      </c>
      <c r="E955" s="592"/>
    </row>
    <row r="956" spans="1:5" outlineLevel="1" x14ac:dyDescent="0.2">
      <c r="A956" s="588">
        <v>91054</v>
      </c>
      <c r="B956" s="142" t="s">
        <v>31352</v>
      </c>
      <c r="C956" s="589" t="s">
        <v>30439</v>
      </c>
      <c r="D956" s="590">
        <v>141.6</v>
      </c>
      <c r="E956" s="592"/>
    </row>
    <row r="957" spans="1:5" x14ac:dyDescent="0.2">
      <c r="A957" s="588">
        <v>91055</v>
      </c>
      <c r="B957" s="142" t="s">
        <v>31353</v>
      </c>
      <c r="C957" s="589" t="s">
        <v>30439</v>
      </c>
      <c r="D957" s="590">
        <v>80.39</v>
      </c>
      <c r="E957" s="592"/>
    </row>
    <row r="958" spans="1:5" outlineLevel="1" x14ac:dyDescent="0.2">
      <c r="A958" s="588">
        <v>91058</v>
      </c>
      <c r="B958" s="142" t="s">
        <v>31354</v>
      </c>
      <c r="C958" s="589" t="s">
        <v>30439</v>
      </c>
      <c r="D958" s="590">
        <v>112.07</v>
      </c>
      <c r="E958" s="592"/>
    </row>
    <row r="959" spans="1:5" outlineLevel="1" x14ac:dyDescent="0.2">
      <c r="A959" s="588">
        <v>91062</v>
      </c>
      <c r="B959" s="142" t="s">
        <v>31355</v>
      </c>
      <c r="C959" s="589" t="s">
        <v>30439</v>
      </c>
      <c r="D959" s="590">
        <v>134.4</v>
      </c>
      <c r="E959" s="592"/>
    </row>
    <row r="960" spans="1:5" outlineLevel="1" x14ac:dyDescent="0.2">
      <c r="A960" s="588">
        <v>91063</v>
      </c>
      <c r="B960" s="142" t="s">
        <v>31356</v>
      </c>
      <c r="C960" s="589" t="s">
        <v>30439</v>
      </c>
      <c r="D960" s="590">
        <v>113.36</v>
      </c>
      <c r="E960" s="592"/>
    </row>
    <row r="961" spans="1:5" outlineLevel="1" x14ac:dyDescent="0.2">
      <c r="A961" s="588">
        <v>91066</v>
      </c>
      <c r="B961" s="142" t="s">
        <v>31357</v>
      </c>
      <c r="C961" s="589" t="s">
        <v>30439</v>
      </c>
      <c r="D961" s="590">
        <v>164.05</v>
      </c>
      <c r="E961" s="592"/>
    </row>
    <row r="962" spans="1:5" outlineLevel="1" x14ac:dyDescent="0.2">
      <c r="A962" s="588">
        <v>91071</v>
      </c>
      <c r="B962" s="142" t="s">
        <v>31358</v>
      </c>
      <c r="C962" s="589" t="s">
        <v>30439</v>
      </c>
      <c r="D962" s="590">
        <v>52.73</v>
      </c>
      <c r="E962" s="592"/>
    </row>
    <row r="963" spans="1:5" outlineLevel="1" x14ac:dyDescent="0.2">
      <c r="A963" s="588">
        <v>91074</v>
      </c>
      <c r="B963" s="142" t="s">
        <v>31359</v>
      </c>
      <c r="C963" s="589" t="s">
        <v>30439</v>
      </c>
      <c r="D963" s="590">
        <v>41803.910000000003</v>
      </c>
      <c r="E963" s="592"/>
    </row>
    <row r="964" spans="1:5" x14ac:dyDescent="0.2">
      <c r="A964" s="588">
        <v>91075</v>
      </c>
      <c r="B964" s="142" t="s">
        <v>31360</v>
      </c>
      <c r="C964" s="589" t="s">
        <v>30439</v>
      </c>
      <c r="D964" s="590">
        <v>17639.73</v>
      </c>
      <c r="E964" s="592"/>
    </row>
    <row r="965" spans="1:5" outlineLevel="1" x14ac:dyDescent="0.2">
      <c r="A965" s="588">
        <v>91077</v>
      </c>
      <c r="B965" s="142" t="s">
        <v>31361</v>
      </c>
      <c r="C965" s="589" t="s">
        <v>30439</v>
      </c>
      <c r="D965" s="590">
        <v>14251.46</v>
      </c>
      <c r="E965" s="592"/>
    </row>
    <row r="966" spans="1:5" ht="22.5" outlineLevel="1" x14ac:dyDescent="0.2">
      <c r="A966" s="588">
        <v>91085</v>
      </c>
      <c r="B966" s="142" t="s">
        <v>31362</v>
      </c>
      <c r="C966" s="589" t="s">
        <v>30439</v>
      </c>
      <c r="D966" s="590">
        <v>99012.67</v>
      </c>
      <c r="E966" s="592"/>
    </row>
    <row r="967" spans="1:5" ht="22.5" outlineLevel="1" x14ac:dyDescent="0.2">
      <c r="A967" s="588">
        <v>91086</v>
      </c>
      <c r="B967" s="142" t="s">
        <v>31363</v>
      </c>
      <c r="C967" s="589" t="s">
        <v>30439</v>
      </c>
      <c r="D967" s="590">
        <v>99167.46</v>
      </c>
      <c r="E967" s="592"/>
    </row>
    <row r="968" spans="1:5" ht="22.5" outlineLevel="1" x14ac:dyDescent="0.2">
      <c r="A968" s="588">
        <v>91089</v>
      </c>
      <c r="B968" s="142" t="s">
        <v>31364</v>
      </c>
      <c r="C968" s="589" t="s">
        <v>30439</v>
      </c>
      <c r="D968" s="590">
        <v>132606.94</v>
      </c>
      <c r="E968" s="592"/>
    </row>
    <row r="969" spans="1:5" outlineLevel="1" x14ac:dyDescent="0.2">
      <c r="A969" s="588">
        <v>91100</v>
      </c>
      <c r="B969" s="142" t="s">
        <v>31365</v>
      </c>
      <c r="C969" s="589" t="s">
        <v>19923</v>
      </c>
      <c r="D969" s="590" t="s">
        <v>19923</v>
      </c>
    </row>
    <row r="970" spans="1:5" outlineLevel="1" x14ac:dyDescent="0.2">
      <c r="A970" s="588">
        <v>91105</v>
      </c>
      <c r="B970" s="142" t="s">
        <v>31366</v>
      </c>
      <c r="C970" s="589" t="s">
        <v>30439</v>
      </c>
      <c r="D970" s="590">
        <v>536.16999999999996</v>
      </c>
      <c r="E970" s="592"/>
    </row>
    <row r="971" spans="1:5" x14ac:dyDescent="0.2">
      <c r="A971" s="588">
        <v>91114</v>
      </c>
      <c r="B971" s="142" t="s">
        <v>31367</v>
      </c>
      <c r="C971" s="589" t="s">
        <v>30439</v>
      </c>
      <c r="D971" s="590">
        <v>126.13</v>
      </c>
      <c r="E971" s="592"/>
    </row>
    <row r="972" spans="1:5" ht="22.5" outlineLevel="1" x14ac:dyDescent="0.2">
      <c r="A972" s="588">
        <v>91115</v>
      </c>
      <c r="B972" s="142" t="s">
        <v>31368</v>
      </c>
      <c r="C972" s="589" t="s">
        <v>30439</v>
      </c>
      <c r="D972" s="590">
        <v>69.34</v>
      </c>
      <c r="E972" s="592"/>
    </row>
    <row r="973" spans="1:5" outlineLevel="1" x14ac:dyDescent="0.2">
      <c r="A973" s="588">
        <v>91117</v>
      </c>
      <c r="B973" s="142" t="s">
        <v>31369</v>
      </c>
      <c r="C973" s="589" t="s">
        <v>30439</v>
      </c>
      <c r="D973" s="590">
        <v>147.36000000000001</v>
      </c>
      <c r="E973" s="592"/>
    </row>
    <row r="974" spans="1:5" outlineLevel="1" x14ac:dyDescent="0.2">
      <c r="A974" s="588">
        <v>91118</v>
      </c>
      <c r="B974" s="142" t="s">
        <v>31370</v>
      </c>
      <c r="C974" s="589" t="s">
        <v>30439</v>
      </c>
      <c r="D974" s="590">
        <v>193.5</v>
      </c>
      <c r="E974" s="592"/>
    </row>
    <row r="975" spans="1:5" outlineLevel="1" x14ac:dyDescent="0.2">
      <c r="A975" s="588">
        <v>91140</v>
      </c>
      <c r="B975" s="142" t="s">
        <v>31371</v>
      </c>
      <c r="C975" s="589" t="s">
        <v>30473</v>
      </c>
      <c r="D975" s="590">
        <v>8.1999999999999993</v>
      </c>
      <c r="E975" s="592"/>
    </row>
    <row r="976" spans="1:5" outlineLevel="1" x14ac:dyDescent="0.2">
      <c r="A976" s="588">
        <v>91150</v>
      </c>
      <c r="B976" s="142" t="s">
        <v>31372</v>
      </c>
      <c r="C976" s="589" t="s">
        <v>30439</v>
      </c>
      <c r="D976" s="590">
        <v>463.93</v>
      </c>
      <c r="E976" s="592"/>
    </row>
    <row r="977" spans="1:5" outlineLevel="1" x14ac:dyDescent="0.2">
      <c r="A977" s="588">
        <v>91151</v>
      </c>
      <c r="B977" s="142" t="s">
        <v>31373</v>
      </c>
      <c r="C977" s="589" t="s">
        <v>30473</v>
      </c>
      <c r="D977" s="590">
        <v>35.64</v>
      </c>
      <c r="E977" s="592"/>
    </row>
    <row r="978" spans="1:5" x14ac:dyDescent="0.2">
      <c r="A978" s="588">
        <v>91153</v>
      </c>
      <c r="B978" s="142" t="s">
        <v>31374</v>
      </c>
      <c r="C978" s="589" t="s">
        <v>30473</v>
      </c>
      <c r="D978" s="590">
        <v>46</v>
      </c>
      <c r="E978" s="592"/>
    </row>
    <row r="979" spans="1:5" outlineLevel="1" x14ac:dyDescent="0.2">
      <c r="A979" s="588">
        <v>91154</v>
      </c>
      <c r="B979" s="142" t="s">
        <v>31375</v>
      </c>
      <c r="C979" s="589" t="s">
        <v>30473</v>
      </c>
      <c r="D979" s="590">
        <v>58.4</v>
      </c>
      <c r="E979" s="592"/>
    </row>
    <row r="980" spans="1:5" outlineLevel="1" x14ac:dyDescent="0.2">
      <c r="A980" s="588">
        <v>91161</v>
      </c>
      <c r="B980" s="142" t="s">
        <v>31376</v>
      </c>
      <c r="C980" s="589" t="s">
        <v>30439</v>
      </c>
      <c r="D980" s="590">
        <v>70.33</v>
      </c>
      <c r="E980" s="592"/>
    </row>
    <row r="981" spans="1:5" outlineLevel="1" x14ac:dyDescent="0.2">
      <c r="A981" s="588">
        <v>91190</v>
      </c>
      <c r="B981" s="142" t="s">
        <v>31377</v>
      </c>
      <c r="C981" s="589" t="s">
        <v>30439</v>
      </c>
      <c r="D981" s="590">
        <v>757.47</v>
      </c>
      <c r="E981" s="592"/>
    </row>
    <row r="982" spans="1:5" outlineLevel="1" x14ac:dyDescent="0.2">
      <c r="A982" s="588">
        <v>91191</v>
      </c>
      <c r="B982" s="142" t="s">
        <v>31378</v>
      </c>
      <c r="C982" s="589" t="s">
        <v>30439</v>
      </c>
      <c r="D982" s="590">
        <v>306.33999999999997</v>
      </c>
      <c r="E982" s="592"/>
    </row>
    <row r="983" spans="1:5" x14ac:dyDescent="0.2">
      <c r="A983" s="588">
        <v>91194</v>
      </c>
      <c r="B983" s="142" t="s">
        <v>31379</v>
      </c>
      <c r="C983" s="589" t="s">
        <v>30473</v>
      </c>
      <c r="D983" s="590">
        <v>23.42</v>
      </c>
      <c r="E983" s="592"/>
    </row>
    <row r="984" spans="1:5" outlineLevel="1" x14ac:dyDescent="0.2">
      <c r="A984" s="588">
        <v>91195</v>
      </c>
      <c r="B984" s="142" t="s">
        <v>31380</v>
      </c>
      <c r="C984" s="589" t="s">
        <v>30473</v>
      </c>
      <c r="D984" s="590">
        <v>16.96</v>
      </c>
      <c r="E984" s="592"/>
    </row>
    <row r="985" spans="1:5" outlineLevel="1" x14ac:dyDescent="0.2">
      <c r="A985" s="588">
        <v>91200</v>
      </c>
      <c r="B985" s="142" t="s">
        <v>25643</v>
      </c>
      <c r="C985" s="589" t="s">
        <v>19923</v>
      </c>
      <c r="D985" s="590" t="s">
        <v>19923</v>
      </c>
    </row>
    <row r="986" spans="1:5" outlineLevel="1" x14ac:dyDescent="0.2">
      <c r="A986" s="588">
        <v>91250</v>
      </c>
      <c r="B986" s="142" t="s">
        <v>31381</v>
      </c>
      <c r="C986" s="589" t="s">
        <v>30439</v>
      </c>
      <c r="D986" s="590">
        <v>1897.8</v>
      </c>
      <c r="E986" s="592"/>
    </row>
    <row r="987" spans="1:5" outlineLevel="1" x14ac:dyDescent="0.2">
      <c r="A987" s="588">
        <v>91251</v>
      </c>
      <c r="B987" s="142" t="s">
        <v>31382</v>
      </c>
      <c r="C987" s="589" t="s">
        <v>30439</v>
      </c>
      <c r="D987" s="590">
        <v>1931.9</v>
      </c>
      <c r="E987" s="592"/>
    </row>
    <row r="988" spans="1:5" x14ac:dyDescent="0.2">
      <c r="A988" s="588">
        <v>91252</v>
      </c>
      <c r="B988" s="142" t="s">
        <v>31383</v>
      </c>
      <c r="C988" s="589" t="s">
        <v>30439</v>
      </c>
      <c r="D988" s="590">
        <v>2131.1</v>
      </c>
      <c r="E988" s="592"/>
    </row>
    <row r="989" spans="1:5" outlineLevel="1" x14ac:dyDescent="0.2">
      <c r="A989" s="588">
        <v>91253</v>
      </c>
      <c r="B989" s="142" t="s">
        <v>31384</v>
      </c>
      <c r="C989" s="589" t="s">
        <v>30439</v>
      </c>
      <c r="D989" s="590">
        <v>1208.02</v>
      </c>
      <c r="E989" s="592"/>
    </row>
    <row r="990" spans="1:5" outlineLevel="1" x14ac:dyDescent="0.2">
      <c r="A990" s="588">
        <v>91254</v>
      </c>
      <c r="B990" s="142" t="s">
        <v>31385</v>
      </c>
      <c r="C990" s="589" t="s">
        <v>30439</v>
      </c>
      <c r="D990" s="590">
        <v>3125.8</v>
      </c>
      <c r="E990" s="592"/>
    </row>
    <row r="991" spans="1:5" outlineLevel="1" x14ac:dyDescent="0.2">
      <c r="A991" s="588">
        <v>91300</v>
      </c>
      <c r="B991" s="142" t="s">
        <v>31386</v>
      </c>
      <c r="C991" s="589" t="s">
        <v>19923</v>
      </c>
      <c r="D991" s="590" t="s">
        <v>19923</v>
      </c>
    </row>
    <row r="992" spans="1:5" outlineLevel="1" x14ac:dyDescent="0.2">
      <c r="A992" s="588">
        <v>91305</v>
      </c>
      <c r="B992" s="142" t="s">
        <v>31387</v>
      </c>
      <c r="C992" s="589" t="s">
        <v>30473</v>
      </c>
      <c r="D992" s="590">
        <v>48.87</v>
      </c>
      <c r="E992" s="592"/>
    </row>
    <row r="993" spans="1:5" x14ac:dyDescent="0.2">
      <c r="A993" s="588">
        <v>91307</v>
      </c>
      <c r="B993" s="142" t="s">
        <v>31388</v>
      </c>
      <c r="C993" s="589" t="s">
        <v>30473</v>
      </c>
      <c r="D993" s="590">
        <v>56.34</v>
      </c>
      <c r="E993" s="592"/>
    </row>
    <row r="994" spans="1:5" outlineLevel="1" x14ac:dyDescent="0.2">
      <c r="A994" s="588">
        <v>91308</v>
      </c>
      <c r="B994" s="142" t="s">
        <v>31389</v>
      </c>
      <c r="C994" s="589" t="s">
        <v>30473</v>
      </c>
      <c r="D994" s="590">
        <v>72.37</v>
      </c>
      <c r="E994" s="592"/>
    </row>
    <row r="995" spans="1:5" ht="22.5" outlineLevel="1" x14ac:dyDescent="0.2">
      <c r="A995" s="588">
        <v>91311</v>
      </c>
      <c r="B995" s="142" t="s">
        <v>31390</v>
      </c>
      <c r="C995" s="589" t="s">
        <v>30473</v>
      </c>
      <c r="D995" s="590">
        <v>48.13</v>
      </c>
      <c r="E995" s="592"/>
    </row>
    <row r="996" spans="1:5" ht="22.5" outlineLevel="1" x14ac:dyDescent="0.2">
      <c r="A996" s="588">
        <v>91313</v>
      </c>
      <c r="B996" s="142" t="s">
        <v>31391</v>
      </c>
      <c r="C996" s="589" t="s">
        <v>30473</v>
      </c>
      <c r="D996" s="590">
        <v>53.84</v>
      </c>
      <c r="E996" s="592"/>
    </row>
    <row r="997" spans="1:5" ht="22.5" outlineLevel="1" x14ac:dyDescent="0.2">
      <c r="A997" s="588">
        <v>91314</v>
      </c>
      <c r="B997" s="142" t="s">
        <v>31392</v>
      </c>
      <c r="C997" s="589" t="s">
        <v>30473</v>
      </c>
      <c r="D997" s="590">
        <v>70.09</v>
      </c>
      <c r="E997" s="592"/>
    </row>
    <row r="998" spans="1:5" ht="22.5" x14ac:dyDescent="0.2">
      <c r="A998" s="588">
        <v>91321</v>
      </c>
      <c r="B998" s="142" t="s">
        <v>31393</v>
      </c>
      <c r="C998" s="589" t="s">
        <v>30473</v>
      </c>
      <c r="D998" s="590">
        <v>75.040000000000006</v>
      </c>
      <c r="E998" s="592"/>
    </row>
    <row r="999" spans="1:5" ht="22.5" outlineLevel="1" x14ac:dyDescent="0.2">
      <c r="A999" s="588">
        <v>91322</v>
      </c>
      <c r="B999" s="142" t="s">
        <v>31394</v>
      </c>
      <c r="C999" s="589" t="s">
        <v>30473</v>
      </c>
      <c r="D999" s="590">
        <v>87.33</v>
      </c>
      <c r="E999" s="592"/>
    </row>
    <row r="1000" spans="1:5" ht="22.5" outlineLevel="1" x14ac:dyDescent="0.2">
      <c r="A1000" s="588">
        <v>91323</v>
      </c>
      <c r="B1000" s="142" t="s">
        <v>31395</v>
      </c>
      <c r="C1000" s="589" t="s">
        <v>30473</v>
      </c>
      <c r="D1000" s="590">
        <v>93.04</v>
      </c>
      <c r="E1000" s="592"/>
    </row>
    <row r="1001" spans="1:5" ht="22.5" outlineLevel="1" x14ac:dyDescent="0.2">
      <c r="A1001" s="588">
        <v>91324</v>
      </c>
      <c r="B1001" s="142" t="s">
        <v>31396</v>
      </c>
      <c r="C1001" s="589" t="s">
        <v>30473</v>
      </c>
      <c r="D1001" s="590">
        <v>106.44</v>
      </c>
      <c r="E1001" s="592"/>
    </row>
    <row r="1002" spans="1:5" ht="22.5" outlineLevel="1" x14ac:dyDescent="0.2">
      <c r="A1002" s="588">
        <v>91325</v>
      </c>
      <c r="B1002" s="142" t="s">
        <v>31397</v>
      </c>
      <c r="C1002" s="589" t="s">
        <v>30473</v>
      </c>
      <c r="D1002" s="590">
        <v>111.98</v>
      </c>
      <c r="E1002" s="592"/>
    </row>
    <row r="1003" spans="1:5" x14ac:dyDescent="0.2">
      <c r="A1003" s="588">
        <v>91326</v>
      </c>
      <c r="B1003" s="142" t="s">
        <v>31398</v>
      </c>
      <c r="C1003" s="589" t="s">
        <v>30473</v>
      </c>
      <c r="D1003" s="590">
        <v>127.65</v>
      </c>
      <c r="E1003" s="592"/>
    </row>
    <row r="1004" spans="1:5" ht="22.5" outlineLevel="1" x14ac:dyDescent="0.2">
      <c r="A1004" s="588">
        <v>91327</v>
      </c>
      <c r="B1004" s="142" t="s">
        <v>31399</v>
      </c>
      <c r="C1004" s="589" t="s">
        <v>30473</v>
      </c>
      <c r="D1004" s="590">
        <v>137.4</v>
      </c>
      <c r="E1004" s="592"/>
    </row>
    <row r="1005" spans="1:5" outlineLevel="1" x14ac:dyDescent="0.2">
      <c r="A1005" s="588">
        <v>91331</v>
      </c>
      <c r="B1005" s="142" t="s">
        <v>31400</v>
      </c>
      <c r="C1005" s="589" t="s">
        <v>30473</v>
      </c>
      <c r="D1005" s="590">
        <v>124.35</v>
      </c>
      <c r="E1005" s="592"/>
    </row>
    <row r="1006" spans="1:5" ht="22.5" outlineLevel="1" x14ac:dyDescent="0.2">
      <c r="A1006" s="588">
        <v>91332</v>
      </c>
      <c r="B1006" s="142" t="s">
        <v>31401</v>
      </c>
      <c r="C1006" s="589" t="s">
        <v>30473</v>
      </c>
      <c r="D1006" s="590">
        <v>138.36000000000001</v>
      </c>
      <c r="E1006" s="592"/>
    </row>
    <row r="1007" spans="1:5" outlineLevel="1" x14ac:dyDescent="0.2">
      <c r="A1007" s="588">
        <v>91333</v>
      </c>
      <c r="B1007" s="142" t="s">
        <v>31402</v>
      </c>
      <c r="C1007" s="589" t="s">
        <v>30473</v>
      </c>
      <c r="D1007" s="590">
        <v>152.49</v>
      </c>
      <c r="E1007" s="592"/>
    </row>
    <row r="1008" spans="1:5" ht="22.5" x14ac:dyDescent="0.2">
      <c r="A1008" s="588">
        <v>91334</v>
      </c>
      <c r="B1008" s="142" t="s">
        <v>31403</v>
      </c>
      <c r="C1008" s="589" t="s">
        <v>30473</v>
      </c>
      <c r="D1008" s="590">
        <v>168.18</v>
      </c>
      <c r="E1008" s="592"/>
    </row>
    <row r="1009" spans="1:5" outlineLevel="1" x14ac:dyDescent="0.2">
      <c r="A1009" s="588">
        <v>91335</v>
      </c>
      <c r="B1009" s="142" t="s">
        <v>31404</v>
      </c>
      <c r="C1009" s="589" t="s">
        <v>30473</v>
      </c>
      <c r="D1009" s="590">
        <v>192.79</v>
      </c>
      <c r="E1009" s="592"/>
    </row>
    <row r="1010" spans="1:5" outlineLevel="1" x14ac:dyDescent="0.2">
      <c r="A1010" s="588">
        <v>91338</v>
      </c>
      <c r="B1010" s="142" t="s">
        <v>31405</v>
      </c>
      <c r="C1010" s="589" t="s">
        <v>30473</v>
      </c>
      <c r="D1010" s="590">
        <v>73.06</v>
      </c>
      <c r="E1010" s="592"/>
    </row>
    <row r="1011" spans="1:5" outlineLevel="1" x14ac:dyDescent="0.2">
      <c r="A1011" s="588">
        <v>91339</v>
      </c>
      <c r="B1011" s="142" t="s">
        <v>31406</v>
      </c>
      <c r="C1011" s="589" t="s">
        <v>30473</v>
      </c>
      <c r="D1011" s="590">
        <v>87.21</v>
      </c>
      <c r="E1011" s="592"/>
    </row>
    <row r="1012" spans="1:5" outlineLevel="1" x14ac:dyDescent="0.2">
      <c r="A1012" s="588">
        <v>91340</v>
      </c>
      <c r="B1012" s="142" t="s">
        <v>31407</v>
      </c>
      <c r="C1012" s="589" t="s">
        <v>30473</v>
      </c>
      <c r="D1012" s="590">
        <v>97.03</v>
      </c>
      <c r="E1012" s="592"/>
    </row>
    <row r="1013" spans="1:5" x14ac:dyDescent="0.2">
      <c r="A1013" s="588">
        <v>91341</v>
      </c>
      <c r="B1013" s="142" t="s">
        <v>31408</v>
      </c>
      <c r="C1013" s="589" t="s">
        <v>30473</v>
      </c>
      <c r="D1013" s="590">
        <v>106.81</v>
      </c>
      <c r="E1013" s="592"/>
    </row>
    <row r="1014" spans="1:5" outlineLevel="1" x14ac:dyDescent="0.2">
      <c r="A1014" s="588">
        <v>91342</v>
      </c>
      <c r="B1014" s="142" t="s">
        <v>31409</v>
      </c>
      <c r="C1014" s="589" t="s">
        <v>30473</v>
      </c>
      <c r="D1014" s="590">
        <v>115.59</v>
      </c>
      <c r="E1014" s="592"/>
    </row>
    <row r="1015" spans="1:5" outlineLevel="1" x14ac:dyDescent="0.2">
      <c r="A1015" s="588">
        <v>91343</v>
      </c>
      <c r="B1015" s="142" t="s">
        <v>31410</v>
      </c>
      <c r="C1015" s="589" t="s">
        <v>30473</v>
      </c>
      <c r="D1015" s="590">
        <v>123.92</v>
      </c>
      <c r="E1015" s="592"/>
    </row>
    <row r="1016" spans="1:5" outlineLevel="1" x14ac:dyDescent="0.2">
      <c r="A1016" s="588">
        <v>91344</v>
      </c>
      <c r="B1016" s="142" t="s">
        <v>31411</v>
      </c>
      <c r="C1016" s="589" t="s">
        <v>30473</v>
      </c>
      <c r="D1016" s="590">
        <v>141.69999999999999</v>
      </c>
      <c r="E1016" s="592"/>
    </row>
    <row r="1017" spans="1:5" ht="22.5" outlineLevel="1" x14ac:dyDescent="0.2">
      <c r="A1017" s="588">
        <v>91346</v>
      </c>
      <c r="B1017" s="142" t="s">
        <v>31412</v>
      </c>
      <c r="C1017" s="589" t="s">
        <v>30473</v>
      </c>
      <c r="D1017" s="590">
        <v>128.09</v>
      </c>
      <c r="E1017" s="592"/>
    </row>
    <row r="1018" spans="1:5" ht="22.5" x14ac:dyDescent="0.2">
      <c r="A1018" s="588">
        <v>91347</v>
      </c>
      <c r="B1018" s="142" t="s">
        <v>31413</v>
      </c>
      <c r="C1018" s="589" t="s">
        <v>30473</v>
      </c>
      <c r="D1018" s="590">
        <v>135.43</v>
      </c>
      <c r="E1018" s="592"/>
    </row>
    <row r="1019" spans="1:5" outlineLevel="1" x14ac:dyDescent="0.2">
      <c r="A1019" s="588">
        <v>91348</v>
      </c>
      <c r="B1019" s="142" t="s">
        <v>31414</v>
      </c>
      <c r="C1019" s="589" t="s">
        <v>30473</v>
      </c>
      <c r="D1019" s="590">
        <v>158.76</v>
      </c>
      <c r="E1019" s="592"/>
    </row>
    <row r="1020" spans="1:5" ht="22.5" outlineLevel="1" x14ac:dyDescent="0.2">
      <c r="A1020" s="588">
        <v>91350</v>
      </c>
      <c r="B1020" s="142" t="s">
        <v>31415</v>
      </c>
      <c r="C1020" s="589" t="s">
        <v>30473</v>
      </c>
      <c r="D1020" s="590">
        <v>200.23</v>
      </c>
      <c r="E1020" s="592"/>
    </row>
    <row r="1021" spans="1:5" outlineLevel="1" x14ac:dyDescent="0.2">
      <c r="A1021" s="588">
        <v>91400</v>
      </c>
      <c r="B1021" s="142" t="s">
        <v>31416</v>
      </c>
      <c r="C1021" s="589" t="s">
        <v>19923</v>
      </c>
      <c r="D1021" s="590" t="s">
        <v>19923</v>
      </c>
    </row>
    <row r="1022" spans="1:5" outlineLevel="1" x14ac:dyDescent="0.2">
      <c r="A1022" s="588">
        <v>91401</v>
      </c>
      <c r="B1022" s="142" t="s">
        <v>31417</v>
      </c>
      <c r="C1022" s="589" t="s">
        <v>8346</v>
      </c>
      <c r="D1022" s="590">
        <v>13.22</v>
      </c>
      <c r="E1022" s="592"/>
    </row>
    <row r="1023" spans="1:5" x14ac:dyDescent="0.2">
      <c r="A1023" s="588">
        <v>91406</v>
      </c>
      <c r="B1023" s="142" t="s">
        <v>31418</v>
      </c>
      <c r="C1023" s="589" t="s">
        <v>30439</v>
      </c>
      <c r="D1023" s="590">
        <v>93.11</v>
      </c>
      <c r="E1023" s="592"/>
    </row>
    <row r="1024" spans="1:5" outlineLevel="1" x14ac:dyDescent="0.2">
      <c r="A1024" s="588">
        <v>91407</v>
      </c>
      <c r="B1024" s="142" t="s">
        <v>31419</v>
      </c>
      <c r="C1024" s="589" t="s">
        <v>30439</v>
      </c>
      <c r="D1024" s="590">
        <v>105.75</v>
      </c>
      <c r="E1024" s="592"/>
    </row>
    <row r="1025" spans="1:5" outlineLevel="1" x14ac:dyDescent="0.2">
      <c r="A1025" s="588">
        <v>91408</v>
      </c>
      <c r="B1025" s="142" t="s">
        <v>31420</v>
      </c>
      <c r="C1025" s="589" t="s">
        <v>30439</v>
      </c>
      <c r="D1025" s="590">
        <v>59.66</v>
      </c>
      <c r="E1025" s="592"/>
    </row>
    <row r="1026" spans="1:5" outlineLevel="1" x14ac:dyDescent="0.2">
      <c r="A1026" s="588">
        <v>91409</v>
      </c>
      <c r="B1026" s="142" t="s">
        <v>31421</v>
      </c>
      <c r="C1026" s="589" t="s">
        <v>30439</v>
      </c>
      <c r="D1026" s="590">
        <v>42.31</v>
      </c>
      <c r="E1026" s="592"/>
    </row>
    <row r="1027" spans="1:5" outlineLevel="1" x14ac:dyDescent="0.2">
      <c r="A1027" s="588">
        <v>91413</v>
      </c>
      <c r="B1027" s="142" t="s">
        <v>31422</v>
      </c>
      <c r="C1027" s="589" t="s">
        <v>30473</v>
      </c>
      <c r="D1027" s="590">
        <v>50.77</v>
      </c>
      <c r="E1027" s="592"/>
    </row>
    <row r="1028" spans="1:5" x14ac:dyDescent="0.2">
      <c r="A1028" s="588">
        <v>91414</v>
      </c>
      <c r="B1028" s="142" t="s">
        <v>31423</v>
      </c>
      <c r="C1028" s="589" t="s">
        <v>30439</v>
      </c>
      <c r="D1028" s="590">
        <v>21.88</v>
      </c>
      <c r="E1028" s="592"/>
    </row>
    <row r="1029" spans="1:5" outlineLevel="1" x14ac:dyDescent="0.2">
      <c r="A1029" s="588">
        <v>91417</v>
      </c>
      <c r="B1029" s="142" t="s">
        <v>31424</v>
      </c>
      <c r="C1029" s="589" t="s">
        <v>30473</v>
      </c>
      <c r="D1029" s="590">
        <v>73.34</v>
      </c>
      <c r="E1029" s="592"/>
    </row>
    <row r="1030" spans="1:5" outlineLevel="1" x14ac:dyDescent="0.2">
      <c r="A1030" s="588">
        <v>91421</v>
      </c>
      <c r="B1030" s="142" t="s">
        <v>31425</v>
      </c>
      <c r="C1030" s="589" t="s">
        <v>30439</v>
      </c>
      <c r="D1030" s="590">
        <v>286.07</v>
      </c>
      <c r="E1030" s="592"/>
    </row>
    <row r="1031" spans="1:5" outlineLevel="1" x14ac:dyDescent="0.2">
      <c r="A1031" s="588">
        <v>91422</v>
      </c>
      <c r="B1031" s="142" t="s">
        <v>31426</v>
      </c>
      <c r="C1031" s="589" t="s">
        <v>30439</v>
      </c>
      <c r="D1031" s="590">
        <v>382.66</v>
      </c>
      <c r="E1031" s="592"/>
    </row>
    <row r="1032" spans="1:5" outlineLevel="1" x14ac:dyDescent="0.2">
      <c r="A1032" s="588">
        <v>91423</v>
      </c>
      <c r="B1032" s="142" t="s">
        <v>31427</v>
      </c>
      <c r="C1032" s="589" t="s">
        <v>30439</v>
      </c>
      <c r="D1032" s="590">
        <v>743.21</v>
      </c>
      <c r="E1032" s="592"/>
    </row>
    <row r="1033" spans="1:5" x14ac:dyDescent="0.2">
      <c r="A1033" s="588">
        <v>91424</v>
      </c>
      <c r="B1033" s="142" t="s">
        <v>31428</v>
      </c>
      <c r="C1033" s="589" t="s">
        <v>30439</v>
      </c>
      <c r="D1033" s="590">
        <v>851.65</v>
      </c>
      <c r="E1033" s="592"/>
    </row>
    <row r="1034" spans="1:5" outlineLevel="1" x14ac:dyDescent="0.2">
      <c r="A1034" s="588">
        <v>91425</v>
      </c>
      <c r="B1034" s="142" t="s">
        <v>31429</v>
      </c>
      <c r="C1034" s="589" t="s">
        <v>30439</v>
      </c>
      <c r="D1034" s="590">
        <v>312.99</v>
      </c>
      <c r="E1034" s="592"/>
    </row>
    <row r="1035" spans="1:5" outlineLevel="1" x14ac:dyDescent="0.2">
      <c r="A1035" s="588">
        <v>91426</v>
      </c>
      <c r="B1035" s="142" t="s">
        <v>31430</v>
      </c>
      <c r="C1035" s="589" t="s">
        <v>30439</v>
      </c>
      <c r="D1035" s="590">
        <v>68.12</v>
      </c>
      <c r="E1035" s="592"/>
    </row>
    <row r="1036" spans="1:5" outlineLevel="1" x14ac:dyDescent="0.2">
      <c r="A1036" s="588">
        <v>91427</v>
      </c>
      <c r="B1036" s="142" t="s">
        <v>31431</v>
      </c>
      <c r="C1036" s="589" t="s">
        <v>30439</v>
      </c>
      <c r="D1036" s="590">
        <v>611.05999999999995</v>
      </c>
      <c r="E1036" s="592"/>
    </row>
    <row r="1037" spans="1:5" outlineLevel="1" x14ac:dyDescent="0.2">
      <c r="A1037" s="588">
        <v>91428</v>
      </c>
      <c r="B1037" s="142" t="s">
        <v>31432</v>
      </c>
      <c r="C1037" s="589" t="s">
        <v>30439</v>
      </c>
      <c r="D1037" s="590">
        <v>188.94</v>
      </c>
      <c r="E1037" s="592"/>
    </row>
    <row r="1038" spans="1:5" x14ac:dyDescent="0.2">
      <c r="A1038" s="588">
        <v>91429</v>
      </c>
      <c r="B1038" s="142" t="s">
        <v>31433</v>
      </c>
      <c r="C1038" s="589" t="s">
        <v>30439</v>
      </c>
      <c r="D1038" s="590">
        <v>193.88</v>
      </c>
      <c r="E1038" s="592"/>
    </row>
    <row r="1039" spans="1:5" outlineLevel="1" x14ac:dyDescent="0.2">
      <c r="A1039" s="588">
        <v>91430</v>
      </c>
      <c r="B1039" s="142" t="s">
        <v>31434</v>
      </c>
      <c r="C1039" s="589" t="s">
        <v>30439</v>
      </c>
      <c r="D1039" s="590">
        <v>447.3</v>
      </c>
      <c r="E1039" s="592"/>
    </row>
    <row r="1040" spans="1:5" outlineLevel="1" x14ac:dyDescent="0.2">
      <c r="A1040" s="588">
        <v>91434</v>
      </c>
      <c r="B1040" s="142" t="s">
        <v>31435</v>
      </c>
      <c r="C1040" s="589" t="s">
        <v>30439</v>
      </c>
      <c r="D1040" s="590">
        <v>2457.3200000000002</v>
      </c>
      <c r="E1040" s="592"/>
    </row>
    <row r="1041" spans="1:5" outlineLevel="1" x14ac:dyDescent="0.2">
      <c r="A1041" s="588">
        <v>91436</v>
      </c>
      <c r="B1041" s="142" t="s">
        <v>31436</v>
      </c>
      <c r="C1041" s="589" t="s">
        <v>30439</v>
      </c>
      <c r="D1041" s="590">
        <v>37.090000000000003</v>
      </c>
      <c r="E1041" s="592"/>
    </row>
    <row r="1042" spans="1:5" outlineLevel="1" x14ac:dyDescent="0.2">
      <c r="A1042" s="588">
        <v>91438</v>
      </c>
      <c r="B1042" s="142" t="s">
        <v>31437</v>
      </c>
      <c r="C1042" s="589" t="s">
        <v>30439</v>
      </c>
      <c r="D1042" s="590">
        <v>13485.21</v>
      </c>
      <c r="E1042" s="592"/>
    </row>
    <row r="1043" spans="1:5" x14ac:dyDescent="0.2">
      <c r="A1043" s="588">
        <v>91440</v>
      </c>
      <c r="B1043" s="142" t="s">
        <v>31438</v>
      </c>
      <c r="C1043" s="589" t="s">
        <v>30439</v>
      </c>
      <c r="D1043" s="590">
        <v>821.27</v>
      </c>
      <c r="E1043" s="592"/>
    </row>
    <row r="1044" spans="1:5" outlineLevel="1" x14ac:dyDescent="0.2">
      <c r="A1044" s="588">
        <v>91442</v>
      </c>
      <c r="B1044" s="142" t="s">
        <v>31439</v>
      </c>
      <c r="C1044" s="589" t="s">
        <v>30439</v>
      </c>
      <c r="D1044" s="590">
        <v>466.79</v>
      </c>
      <c r="E1044" s="592"/>
    </row>
    <row r="1045" spans="1:5" outlineLevel="1" x14ac:dyDescent="0.2">
      <c r="A1045" s="588">
        <v>91445</v>
      </c>
      <c r="B1045" s="142" t="s">
        <v>31440</v>
      </c>
      <c r="C1045" s="589" t="s">
        <v>30439</v>
      </c>
      <c r="D1045" s="590">
        <v>65.45</v>
      </c>
      <c r="E1045" s="592"/>
    </row>
    <row r="1046" spans="1:5" outlineLevel="1" x14ac:dyDescent="0.2">
      <c r="A1046" s="588">
        <v>91446</v>
      </c>
      <c r="B1046" s="142" t="s">
        <v>31441</v>
      </c>
      <c r="C1046" s="589" t="s">
        <v>30439</v>
      </c>
      <c r="D1046" s="590">
        <v>379.11</v>
      </c>
      <c r="E1046" s="592"/>
    </row>
    <row r="1047" spans="1:5" outlineLevel="1" x14ac:dyDescent="0.2">
      <c r="A1047" s="588">
        <v>91447</v>
      </c>
      <c r="B1047" s="142" t="s">
        <v>31442</v>
      </c>
      <c r="C1047" s="589" t="s">
        <v>30439</v>
      </c>
      <c r="D1047" s="590">
        <v>960.91</v>
      </c>
      <c r="E1047" s="592"/>
    </row>
    <row r="1048" spans="1:5" x14ac:dyDescent="0.2">
      <c r="A1048" s="588">
        <v>91448</v>
      </c>
      <c r="B1048" s="142" t="s">
        <v>31443</v>
      </c>
      <c r="C1048" s="589" t="s">
        <v>30413</v>
      </c>
      <c r="D1048" s="590">
        <v>905.85</v>
      </c>
      <c r="E1048" s="592"/>
    </row>
    <row r="1049" spans="1:5" ht="22.5" outlineLevel="1" x14ac:dyDescent="0.2">
      <c r="A1049" s="588">
        <v>91449</v>
      </c>
      <c r="B1049" s="142" t="s">
        <v>31444</v>
      </c>
      <c r="C1049" s="589" t="s">
        <v>30439</v>
      </c>
      <c r="D1049" s="590">
        <v>35.950000000000003</v>
      </c>
      <c r="E1049" s="592"/>
    </row>
    <row r="1050" spans="1:5" outlineLevel="1" x14ac:dyDescent="0.2">
      <c r="A1050" s="588">
        <v>91450</v>
      </c>
      <c r="B1050" s="142" t="s">
        <v>31445</v>
      </c>
      <c r="C1050" s="589" t="s">
        <v>30439</v>
      </c>
      <c r="D1050" s="590">
        <v>10.050000000000001</v>
      </c>
      <c r="E1050" s="592"/>
    </row>
    <row r="1051" spans="1:5" outlineLevel="1" x14ac:dyDescent="0.2">
      <c r="A1051" s="588">
        <v>91451</v>
      </c>
      <c r="B1051" s="142" t="s">
        <v>31446</v>
      </c>
      <c r="C1051" s="589" t="s">
        <v>30439</v>
      </c>
      <c r="D1051" s="590">
        <v>252.94</v>
      </c>
      <c r="E1051" s="592"/>
    </row>
    <row r="1052" spans="1:5" outlineLevel="1" x14ac:dyDescent="0.2">
      <c r="A1052" s="588">
        <v>91453</v>
      </c>
      <c r="B1052" s="142" t="s">
        <v>31447</v>
      </c>
      <c r="C1052" s="589" t="s">
        <v>30439</v>
      </c>
      <c r="D1052" s="590">
        <v>816.22</v>
      </c>
      <c r="E1052" s="592"/>
    </row>
    <row r="1053" spans="1:5" x14ac:dyDescent="0.2">
      <c r="A1053" s="588">
        <v>91457</v>
      </c>
      <c r="B1053" s="142" t="s">
        <v>31448</v>
      </c>
      <c r="C1053" s="589" t="s">
        <v>30439</v>
      </c>
      <c r="D1053" s="590">
        <v>45.95</v>
      </c>
      <c r="E1053" s="592"/>
    </row>
    <row r="1054" spans="1:5" outlineLevel="1" x14ac:dyDescent="0.2">
      <c r="A1054" s="588">
        <v>91459</v>
      </c>
      <c r="B1054" s="142" t="s">
        <v>31449</v>
      </c>
      <c r="C1054" s="589" t="s">
        <v>30920</v>
      </c>
      <c r="D1054" s="590">
        <v>406.65</v>
      </c>
      <c r="E1054" s="592"/>
    </row>
    <row r="1055" spans="1:5" outlineLevel="1" x14ac:dyDescent="0.2">
      <c r="A1055" s="588">
        <v>91460</v>
      </c>
      <c r="B1055" s="142" t="s">
        <v>31450</v>
      </c>
      <c r="C1055" s="589" t="s">
        <v>30439</v>
      </c>
      <c r="D1055" s="590">
        <v>1368.7</v>
      </c>
      <c r="E1055" s="592"/>
    </row>
    <row r="1056" spans="1:5" outlineLevel="1" x14ac:dyDescent="0.2">
      <c r="A1056" s="588">
        <v>91461</v>
      </c>
      <c r="B1056" s="142" t="s">
        <v>31451</v>
      </c>
      <c r="C1056" s="589" t="s">
        <v>30439</v>
      </c>
      <c r="D1056" s="590">
        <v>988.1</v>
      </c>
      <c r="E1056" s="592"/>
    </row>
    <row r="1057" spans="1:5" outlineLevel="1" x14ac:dyDescent="0.2">
      <c r="A1057" s="588">
        <v>91462</v>
      </c>
      <c r="B1057" s="142" t="s">
        <v>31452</v>
      </c>
      <c r="C1057" s="589" t="s">
        <v>30439</v>
      </c>
      <c r="D1057" s="590">
        <v>1542.31</v>
      </c>
      <c r="E1057" s="592"/>
    </row>
    <row r="1058" spans="1:5" x14ac:dyDescent="0.2">
      <c r="A1058" s="588">
        <v>91463</v>
      </c>
      <c r="B1058" s="142" t="s">
        <v>31453</v>
      </c>
      <c r="C1058" s="589" t="s">
        <v>30439</v>
      </c>
      <c r="D1058" s="590">
        <v>782.22</v>
      </c>
      <c r="E1058" s="592"/>
    </row>
    <row r="1059" spans="1:5" outlineLevel="1" x14ac:dyDescent="0.2">
      <c r="A1059" s="588">
        <v>91502</v>
      </c>
      <c r="B1059" s="142" t="s">
        <v>31454</v>
      </c>
      <c r="C1059" s="589" t="s">
        <v>30439</v>
      </c>
      <c r="D1059" s="590">
        <v>3160.25</v>
      </c>
      <c r="E1059" s="592"/>
    </row>
    <row r="1060" spans="1:5" outlineLevel="1" x14ac:dyDescent="0.2">
      <c r="A1060" s="588">
        <v>91505</v>
      </c>
      <c r="B1060" s="142" t="s">
        <v>31455</v>
      </c>
      <c r="C1060" s="589" t="s">
        <v>30439</v>
      </c>
      <c r="D1060" s="590">
        <v>10217.26</v>
      </c>
      <c r="E1060" s="592"/>
    </row>
    <row r="1061" spans="1:5" outlineLevel="1" x14ac:dyDescent="0.2">
      <c r="A1061" s="588">
        <v>91506</v>
      </c>
      <c r="B1061" s="142" t="s">
        <v>31456</v>
      </c>
      <c r="C1061" s="589" t="s">
        <v>30439</v>
      </c>
      <c r="D1061" s="590">
        <v>12361.17</v>
      </c>
      <c r="E1061" s="592"/>
    </row>
    <row r="1062" spans="1:5" outlineLevel="1" x14ac:dyDescent="0.2">
      <c r="A1062" s="588">
        <v>91507</v>
      </c>
      <c r="B1062" s="142" t="s">
        <v>31457</v>
      </c>
      <c r="C1062" s="589" t="s">
        <v>30439</v>
      </c>
      <c r="D1062" s="590">
        <v>17021.07</v>
      </c>
      <c r="E1062" s="592"/>
    </row>
    <row r="1063" spans="1:5" x14ac:dyDescent="0.2">
      <c r="A1063" s="588">
        <v>91508</v>
      </c>
      <c r="B1063" s="142" t="s">
        <v>31458</v>
      </c>
      <c r="C1063" s="589" t="s">
        <v>30439</v>
      </c>
      <c r="D1063" s="590">
        <v>18506.650000000001</v>
      </c>
      <c r="E1063" s="592"/>
    </row>
    <row r="1064" spans="1:5" outlineLevel="1" x14ac:dyDescent="0.2">
      <c r="A1064" s="588">
        <v>91520</v>
      </c>
      <c r="B1064" s="142" t="s">
        <v>31459</v>
      </c>
      <c r="C1064" s="589" t="s">
        <v>30439</v>
      </c>
      <c r="D1064" s="590">
        <v>2551.66</v>
      </c>
      <c r="E1064" s="592"/>
    </row>
    <row r="1065" spans="1:5" outlineLevel="1" x14ac:dyDescent="0.2">
      <c r="A1065" s="588">
        <v>91525</v>
      </c>
      <c r="B1065" s="142" t="s">
        <v>31460</v>
      </c>
      <c r="C1065" s="589" t="s">
        <v>30439</v>
      </c>
      <c r="D1065" s="590">
        <v>2577.06</v>
      </c>
      <c r="E1065" s="592"/>
    </row>
    <row r="1066" spans="1:5" outlineLevel="1" x14ac:dyDescent="0.2">
      <c r="A1066" s="588">
        <v>91540</v>
      </c>
      <c r="B1066" s="142" t="s">
        <v>31461</v>
      </c>
      <c r="C1066" s="589" t="s">
        <v>30439</v>
      </c>
      <c r="D1066" s="590">
        <v>39335.800000000003</v>
      </c>
      <c r="E1066" s="592"/>
    </row>
    <row r="1067" spans="1:5" ht="22.5" outlineLevel="1" x14ac:dyDescent="0.2">
      <c r="A1067" s="588">
        <v>91541</v>
      </c>
      <c r="B1067" s="142" t="s">
        <v>31462</v>
      </c>
      <c r="C1067" s="589" t="s">
        <v>30439</v>
      </c>
      <c r="D1067" s="590">
        <v>34448.42</v>
      </c>
      <c r="E1067" s="592"/>
    </row>
    <row r="1068" spans="1:5" x14ac:dyDescent="0.2">
      <c r="A1068" s="588">
        <v>91602</v>
      </c>
      <c r="B1068" s="142" t="s">
        <v>31463</v>
      </c>
      <c r="C1068" s="589" t="s">
        <v>30439</v>
      </c>
      <c r="D1068" s="590">
        <v>541.28</v>
      </c>
      <c r="E1068" s="592"/>
    </row>
    <row r="1069" spans="1:5" outlineLevel="1" x14ac:dyDescent="0.2">
      <c r="A1069" s="588">
        <v>91604</v>
      </c>
      <c r="B1069" s="142" t="s">
        <v>31464</v>
      </c>
      <c r="C1069" s="589" t="s">
        <v>30439</v>
      </c>
      <c r="D1069" s="590">
        <v>965.53</v>
      </c>
      <c r="E1069" s="592"/>
    </row>
    <row r="1070" spans="1:5" outlineLevel="1" x14ac:dyDescent="0.2">
      <c r="A1070" s="588">
        <v>91606</v>
      </c>
      <c r="B1070" s="142" t="s">
        <v>31465</v>
      </c>
      <c r="C1070" s="589" t="s">
        <v>30439</v>
      </c>
      <c r="D1070" s="590">
        <v>1388.8</v>
      </c>
      <c r="E1070" s="592"/>
    </row>
    <row r="1071" spans="1:5" outlineLevel="1" x14ac:dyDescent="0.2">
      <c r="A1071" s="588">
        <v>91608</v>
      </c>
      <c r="B1071" s="142" t="s">
        <v>31466</v>
      </c>
      <c r="C1071" s="589" t="s">
        <v>30439</v>
      </c>
      <c r="D1071" s="590">
        <v>1673</v>
      </c>
      <c r="E1071" s="592"/>
    </row>
    <row r="1072" spans="1:5" outlineLevel="1" x14ac:dyDescent="0.2">
      <c r="A1072" s="588">
        <v>91611</v>
      </c>
      <c r="B1072" s="142" t="s">
        <v>31467</v>
      </c>
      <c r="C1072" s="589" t="s">
        <v>30439</v>
      </c>
      <c r="D1072" s="590">
        <v>2199.25</v>
      </c>
      <c r="E1072" s="592"/>
    </row>
    <row r="1073" spans="1:5" x14ac:dyDescent="0.2">
      <c r="A1073" s="588">
        <v>91613</v>
      </c>
      <c r="B1073" s="142" t="s">
        <v>31468</v>
      </c>
      <c r="C1073" s="589" t="s">
        <v>30439</v>
      </c>
      <c r="D1073" s="590">
        <v>2764.92</v>
      </c>
      <c r="E1073" s="592"/>
    </row>
    <row r="1074" spans="1:5" outlineLevel="1" x14ac:dyDescent="0.2">
      <c r="A1074" s="588">
        <v>91615</v>
      </c>
      <c r="B1074" s="142" t="s">
        <v>31469</v>
      </c>
      <c r="C1074" s="589" t="s">
        <v>30439</v>
      </c>
      <c r="D1074" s="590">
        <v>3841.07</v>
      </c>
      <c r="E1074" s="592"/>
    </row>
    <row r="1075" spans="1:5" ht="22.5" outlineLevel="1" x14ac:dyDescent="0.2">
      <c r="A1075" s="588">
        <v>91616</v>
      </c>
      <c r="B1075" s="142" t="s">
        <v>31470</v>
      </c>
      <c r="C1075" s="589" t="s">
        <v>30439</v>
      </c>
      <c r="D1075" s="590">
        <v>4563.37</v>
      </c>
      <c r="E1075" s="592"/>
    </row>
    <row r="1076" spans="1:5" ht="22.5" outlineLevel="1" x14ac:dyDescent="0.2">
      <c r="A1076" s="588">
        <v>91617</v>
      </c>
      <c r="B1076" s="142" t="s">
        <v>31471</v>
      </c>
      <c r="C1076" s="589" t="s">
        <v>30439</v>
      </c>
      <c r="D1076" s="590">
        <v>6711.05</v>
      </c>
      <c r="E1076" s="592"/>
    </row>
    <row r="1077" spans="1:5" ht="22.5" outlineLevel="1" x14ac:dyDescent="0.2">
      <c r="A1077" s="588">
        <v>91618</v>
      </c>
      <c r="B1077" s="142" t="s">
        <v>31472</v>
      </c>
      <c r="C1077" s="589" t="s">
        <v>30439</v>
      </c>
      <c r="D1077" s="590">
        <v>8887.36</v>
      </c>
      <c r="E1077" s="592"/>
    </row>
    <row r="1078" spans="1:5" x14ac:dyDescent="0.2">
      <c r="A1078" s="588">
        <v>91701</v>
      </c>
      <c r="B1078" s="142" t="s">
        <v>31473</v>
      </c>
      <c r="C1078" s="589" t="s">
        <v>30439</v>
      </c>
      <c r="D1078" s="590">
        <v>174.72</v>
      </c>
      <c r="E1078" s="592"/>
    </row>
    <row r="1079" spans="1:5" outlineLevel="1" x14ac:dyDescent="0.2">
      <c r="A1079" s="588">
        <v>91702</v>
      </c>
      <c r="B1079" s="142" t="s">
        <v>31474</v>
      </c>
      <c r="C1079" s="589" t="s">
        <v>30439</v>
      </c>
      <c r="D1079" s="590">
        <v>199.51</v>
      </c>
      <c r="E1079" s="592"/>
    </row>
    <row r="1080" spans="1:5" outlineLevel="1" x14ac:dyDescent="0.2">
      <c r="A1080" s="588">
        <v>91703</v>
      </c>
      <c r="B1080" s="142" t="s">
        <v>31475</v>
      </c>
      <c r="C1080" s="589" t="s">
        <v>30439</v>
      </c>
      <c r="D1080" s="590">
        <v>387.54</v>
      </c>
      <c r="E1080" s="592"/>
    </row>
    <row r="1081" spans="1:5" outlineLevel="1" x14ac:dyDescent="0.2">
      <c r="A1081" s="588">
        <v>91706</v>
      </c>
      <c r="B1081" s="142" t="s">
        <v>31476</v>
      </c>
      <c r="C1081" s="589" t="s">
        <v>30473</v>
      </c>
      <c r="D1081" s="590">
        <v>103.49</v>
      </c>
      <c r="E1081" s="592"/>
    </row>
    <row r="1082" spans="1:5" outlineLevel="1" x14ac:dyDescent="0.2">
      <c r="A1082" s="588">
        <v>91707</v>
      </c>
      <c r="B1082" s="142" t="s">
        <v>31477</v>
      </c>
      <c r="C1082" s="589" t="s">
        <v>30473</v>
      </c>
      <c r="D1082" s="590">
        <v>162.33000000000001</v>
      </c>
      <c r="E1082" s="592"/>
    </row>
    <row r="1083" spans="1:5" x14ac:dyDescent="0.2">
      <c r="A1083" s="588">
        <v>91710</v>
      </c>
      <c r="B1083" s="142" t="s">
        <v>31478</v>
      </c>
      <c r="C1083" s="589" t="s">
        <v>30439</v>
      </c>
      <c r="D1083" s="590">
        <v>1094.1099999999999</v>
      </c>
      <c r="E1083" s="592"/>
    </row>
    <row r="1084" spans="1:5" outlineLevel="1" x14ac:dyDescent="0.2">
      <c r="A1084" s="588">
        <v>91712</v>
      </c>
      <c r="B1084" s="142" t="s">
        <v>31479</v>
      </c>
      <c r="C1084" s="589" t="s">
        <v>30439</v>
      </c>
      <c r="D1084" s="590">
        <v>89.73</v>
      </c>
      <c r="E1084" s="592"/>
    </row>
    <row r="1085" spans="1:5" outlineLevel="1" x14ac:dyDescent="0.2">
      <c r="A1085" s="588">
        <v>91713</v>
      </c>
      <c r="B1085" s="142" t="s">
        <v>31480</v>
      </c>
      <c r="C1085" s="589" t="s">
        <v>30439</v>
      </c>
      <c r="D1085" s="590">
        <v>197.91</v>
      </c>
      <c r="E1085" s="592"/>
    </row>
    <row r="1086" spans="1:5" outlineLevel="1" x14ac:dyDescent="0.2">
      <c r="A1086" s="588">
        <v>91714</v>
      </c>
      <c r="B1086" s="142" t="s">
        <v>31481</v>
      </c>
      <c r="C1086" s="589" t="s">
        <v>30439</v>
      </c>
      <c r="D1086" s="590">
        <v>196.65</v>
      </c>
      <c r="E1086" s="592"/>
    </row>
    <row r="1087" spans="1:5" outlineLevel="1" x14ac:dyDescent="0.2">
      <c r="A1087" s="588">
        <v>91715</v>
      </c>
      <c r="B1087" s="142" t="s">
        <v>31482</v>
      </c>
      <c r="C1087" s="589" t="s">
        <v>30439</v>
      </c>
      <c r="D1087" s="590">
        <v>199.38</v>
      </c>
      <c r="E1087" s="592"/>
    </row>
    <row r="1088" spans="1:5" x14ac:dyDescent="0.2">
      <c r="A1088" s="588">
        <v>91716</v>
      </c>
      <c r="B1088" s="142" t="s">
        <v>31483</v>
      </c>
      <c r="C1088" s="589" t="s">
        <v>30439</v>
      </c>
      <c r="D1088" s="590">
        <v>18427.689999999999</v>
      </c>
      <c r="E1088" s="592"/>
    </row>
    <row r="1089" spans="1:5" outlineLevel="1" x14ac:dyDescent="0.2">
      <c r="A1089" s="588">
        <v>91717</v>
      </c>
      <c r="B1089" s="142" t="s">
        <v>31484</v>
      </c>
      <c r="C1089" s="589" t="s">
        <v>30439</v>
      </c>
      <c r="D1089" s="590">
        <v>23000.48</v>
      </c>
      <c r="E1089" s="592"/>
    </row>
    <row r="1090" spans="1:5" outlineLevel="1" x14ac:dyDescent="0.2">
      <c r="A1090" s="588">
        <v>91718</v>
      </c>
      <c r="B1090" s="142" t="s">
        <v>31485</v>
      </c>
      <c r="C1090" s="589" t="s">
        <v>30439</v>
      </c>
      <c r="D1090" s="590">
        <v>230.4</v>
      </c>
      <c r="E1090" s="592"/>
    </row>
    <row r="1091" spans="1:5" outlineLevel="1" x14ac:dyDescent="0.2">
      <c r="A1091" s="588">
        <v>91719</v>
      </c>
      <c r="B1091" s="142" t="s">
        <v>31486</v>
      </c>
      <c r="C1091" s="589" t="s">
        <v>30439</v>
      </c>
      <c r="D1091" s="590">
        <v>330.85</v>
      </c>
      <c r="E1091" s="592"/>
    </row>
    <row r="1092" spans="1:5" x14ac:dyDescent="0.2">
      <c r="A1092" s="588">
        <v>91720</v>
      </c>
      <c r="B1092" s="142" t="s">
        <v>31487</v>
      </c>
      <c r="C1092" s="589" t="s">
        <v>30920</v>
      </c>
      <c r="D1092" s="590">
        <v>33.299999999999997</v>
      </c>
      <c r="E1092" s="592"/>
    </row>
    <row r="1093" spans="1:5" outlineLevel="1" x14ac:dyDescent="0.2">
      <c r="A1093" s="588">
        <v>91721</v>
      </c>
      <c r="B1093" s="142" t="s">
        <v>31488</v>
      </c>
      <c r="C1093" s="589" t="s">
        <v>30439</v>
      </c>
      <c r="D1093" s="590">
        <v>20735.3</v>
      </c>
      <c r="E1093" s="592"/>
    </row>
    <row r="1094" spans="1:5" outlineLevel="1" x14ac:dyDescent="0.2">
      <c r="A1094" s="588">
        <v>91722</v>
      </c>
      <c r="B1094" s="142" t="s">
        <v>31489</v>
      </c>
      <c r="C1094" s="589" t="s">
        <v>30439</v>
      </c>
      <c r="D1094" s="590">
        <v>27123.85</v>
      </c>
      <c r="E1094" s="592"/>
    </row>
    <row r="1095" spans="1:5" outlineLevel="1" x14ac:dyDescent="0.2">
      <c r="A1095" s="588">
        <v>91723</v>
      </c>
      <c r="B1095" s="142" t="s">
        <v>31490</v>
      </c>
      <c r="C1095" s="589" t="s">
        <v>30439</v>
      </c>
      <c r="D1095" s="590">
        <v>776.93</v>
      </c>
      <c r="E1095" s="592"/>
    </row>
    <row r="1096" spans="1:5" outlineLevel="1" x14ac:dyDescent="0.2">
      <c r="A1096" s="588">
        <v>91724</v>
      </c>
      <c r="B1096" s="142" t="s">
        <v>31491</v>
      </c>
      <c r="C1096" s="589" t="s">
        <v>30439</v>
      </c>
      <c r="D1096" s="590">
        <v>4261.25</v>
      </c>
      <c r="E1096" s="592"/>
    </row>
    <row r="1097" spans="1:5" x14ac:dyDescent="0.2">
      <c r="A1097" s="588">
        <v>91725</v>
      </c>
      <c r="B1097" s="142" t="s">
        <v>31492</v>
      </c>
      <c r="C1097" s="589" t="s">
        <v>30473</v>
      </c>
      <c r="D1097" s="590">
        <v>26.4</v>
      </c>
      <c r="E1097" s="592"/>
    </row>
    <row r="1098" spans="1:5" outlineLevel="1" x14ac:dyDescent="0.2">
      <c r="A1098" s="588">
        <v>91726</v>
      </c>
      <c r="B1098" s="142" t="s">
        <v>31493</v>
      </c>
      <c r="C1098" s="589" t="s">
        <v>30439</v>
      </c>
      <c r="D1098" s="590">
        <v>53.5</v>
      </c>
      <c r="E1098" s="592"/>
    </row>
    <row r="1099" spans="1:5" outlineLevel="1" x14ac:dyDescent="0.2">
      <c r="A1099" s="588">
        <v>91727</v>
      </c>
      <c r="B1099" s="142" t="s">
        <v>31494</v>
      </c>
      <c r="C1099" s="589" t="s">
        <v>30439</v>
      </c>
      <c r="D1099" s="590">
        <v>63.49</v>
      </c>
      <c r="E1099" s="592"/>
    </row>
    <row r="1100" spans="1:5" outlineLevel="1" x14ac:dyDescent="0.2">
      <c r="A1100" s="588">
        <v>91728</v>
      </c>
      <c r="B1100" s="142" t="s">
        <v>31495</v>
      </c>
      <c r="C1100" s="589" t="s">
        <v>30439</v>
      </c>
      <c r="D1100" s="590">
        <v>62.72</v>
      </c>
      <c r="E1100" s="592"/>
    </row>
    <row r="1101" spans="1:5" outlineLevel="1" x14ac:dyDescent="0.2">
      <c r="A1101" s="588">
        <v>91729</v>
      </c>
      <c r="B1101" s="142" t="s">
        <v>31496</v>
      </c>
      <c r="C1101" s="589" t="s">
        <v>30439</v>
      </c>
      <c r="D1101" s="590">
        <v>46.06</v>
      </c>
      <c r="E1101" s="592"/>
    </row>
    <row r="1102" spans="1:5" x14ac:dyDescent="0.2">
      <c r="A1102" s="588">
        <v>91730</v>
      </c>
      <c r="B1102" s="142" t="s">
        <v>31497</v>
      </c>
      <c r="C1102" s="589" t="s">
        <v>30439</v>
      </c>
      <c r="D1102" s="590">
        <v>27.2</v>
      </c>
      <c r="E1102" s="592"/>
    </row>
    <row r="1103" spans="1:5" outlineLevel="1" x14ac:dyDescent="0.2">
      <c r="A1103" s="588">
        <v>91731</v>
      </c>
      <c r="B1103" s="142" t="s">
        <v>31498</v>
      </c>
      <c r="C1103" s="589" t="s">
        <v>30439</v>
      </c>
      <c r="D1103" s="590">
        <v>35.96</v>
      </c>
      <c r="E1103" s="592"/>
    </row>
    <row r="1104" spans="1:5" outlineLevel="1" x14ac:dyDescent="0.2">
      <c r="A1104" s="588">
        <v>91732</v>
      </c>
      <c r="B1104" s="142" t="s">
        <v>31499</v>
      </c>
      <c r="C1104" s="589" t="s">
        <v>30439</v>
      </c>
      <c r="D1104" s="590">
        <v>735.63</v>
      </c>
      <c r="E1104" s="592"/>
    </row>
    <row r="1105" spans="1:5" outlineLevel="1" x14ac:dyDescent="0.2">
      <c r="A1105" s="588">
        <v>91733</v>
      </c>
      <c r="B1105" s="142" t="s">
        <v>31500</v>
      </c>
      <c r="C1105" s="589" t="s">
        <v>30439</v>
      </c>
      <c r="D1105" s="590">
        <v>760.98</v>
      </c>
      <c r="E1105" s="592"/>
    </row>
    <row r="1106" spans="1:5" x14ac:dyDescent="0.2">
      <c r="A1106" s="588">
        <v>91734</v>
      </c>
      <c r="B1106" s="142" t="s">
        <v>31501</v>
      </c>
      <c r="C1106" s="589" t="s">
        <v>30439</v>
      </c>
      <c r="D1106" s="590">
        <v>731.62</v>
      </c>
      <c r="E1106" s="592"/>
    </row>
    <row r="1107" spans="1:5" outlineLevel="1" x14ac:dyDescent="0.2">
      <c r="A1107" s="588">
        <v>92000</v>
      </c>
      <c r="B1107" s="142" t="s">
        <v>31502</v>
      </c>
      <c r="C1107" s="589" t="s">
        <v>19923</v>
      </c>
      <c r="D1107" s="590" t="s">
        <v>19923</v>
      </c>
    </row>
    <row r="1108" spans="1:5" ht="22.5" outlineLevel="1" x14ac:dyDescent="0.2">
      <c r="A1108" s="588">
        <v>92010</v>
      </c>
      <c r="B1108" s="142" t="s">
        <v>31503</v>
      </c>
      <c r="C1108" s="589" t="s">
        <v>30876</v>
      </c>
      <c r="D1108" s="590">
        <v>3864.8</v>
      </c>
      <c r="E1108" s="592"/>
    </row>
    <row r="1109" spans="1:5" ht="45" outlineLevel="1" x14ac:dyDescent="0.2">
      <c r="A1109" s="588">
        <v>92011</v>
      </c>
      <c r="B1109" s="142" t="s">
        <v>31504</v>
      </c>
      <c r="C1109" s="589" t="s">
        <v>30876</v>
      </c>
      <c r="D1109" s="590">
        <v>2798.08</v>
      </c>
      <c r="E1109" s="592"/>
    </row>
    <row r="1110" spans="1:5" ht="33.75" outlineLevel="1" x14ac:dyDescent="0.2">
      <c r="A1110" s="588">
        <v>92033</v>
      </c>
      <c r="B1110" s="142" t="s">
        <v>31505</v>
      </c>
      <c r="C1110" s="589" t="s">
        <v>30439</v>
      </c>
      <c r="D1110" s="590">
        <v>1527.85</v>
      </c>
      <c r="E1110" s="592"/>
    </row>
    <row r="1111" spans="1:5" ht="33.75" outlineLevel="1" x14ac:dyDescent="0.2">
      <c r="A1111" s="588">
        <v>92034</v>
      </c>
      <c r="B1111" s="142" t="s">
        <v>31506</v>
      </c>
      <c r="C1111" s="589" t="s">
        <v>30439</v>
      </c>
      <c r="D1111" s="590">
        <v>1758.33</v>
      </c>
      <c r="E1111" s="592"/>
    </row>
    <row r="1112" spans="1:5" ht="45" outlineLevel="1" x14ac:dyDescent="0.2">
      <c r="A1112" s="588">
        <v>92035</v>
      </c>
      <c r="B1112" s="142" t="s">
        <v>31507</v>
      </c>
      <c r="C1112" s="589" t="s">
        <v>30439</v>
      </c>
      <c r="D1112" s="590">
        <v>2958.22</v>
      </c>
      <c r="E1112" s="592"/>
    </row>
    <row r="1113" spans="1:5" ht="45" outlineLevel="1" x14ac:dyDescent="0.2">
      <c r="A1113" s="588">
        <v>92036</v>
      </c>
      <c r="B1113" s="142" t="s">
        <v>31508</v>
      </c>
      <c r="C1113" s="589" t="s">
        <v>30439</v>
      </c>
      <c r="D1113" s="590">
        <v>2734.43</v>
      </c>
      <c r="E1113" s="592"/>
    </row>
    <row r="1114" spans="1:5" outlineLevel="1" x14ac:dyDescent="0.2">
      <c r="A1114" s="588">
        <v>95000</v>
      </c>
      <c r="B1114" s="142" t="s">
        <v>31509</v>
      </c>
      <c r="C1114" s="589" t="s">
        <v>19923</v>
      </c>
      <c r="D1114" s="590" t="s">
        <v>19923</v>
      </c>
    </row>
    <row r="1115" spans="1:5" ht="22.5" outlineLevel="1" x14ac:dyDescent="0.2">
      <c r="A1115" s="588">
        <v>95001</v>
      </c>
      <c r="B1115" s="142" t="s">
        <v>31510</v>
      </c>
      <c r="C1115" s="589" t="s">
        <v>30439</v>
      </c>
      <c r="D1115" s="590">
        <v>149.31</v>
      </c>
      <c r="E1115" s="592"/>
    </row>
    <row r="1116" spans="1:5" outlineLevel="1" x14ac:dyDescent="0.2">
      <c r="A1116" s="588">
        <v>95002</v>
      </c>
      <c r="B1116" s="142" t="s">
        <v>31511</v>
      </c>
      <c r="C1116" s="589" t="s">
        <v>30439</v>
      </c>
      <c r="D1116" s="590">
        <v>186.63</v>
      </c>
      <c r="E1116" s="592"/>
    </row>
    <row r="1117" spans="1:5" outlineLevel="1" x14ac:dyDescent="0.2">
      <c r="A1117" s="588">
        <v>95003</v>
      </c>
      <c r="B1117" s="142" t="s">
        <v>31512</v>
      </c>
      <c r="C1117" s="589" t="s">
        <v>30439</v>
      </c>
      <c r="D1117" s="590">
        <v>149.31</v>
      </c>
      <c r="E1117" s="592"/>
    </row>
    <row r="1118" spans="1:5" outlineLevel="1" x14ac:dyDescent="0.2">
      <c r="A1118" s="588">
        <v>95004</v>
      </c>
      <c r="B1118" s="142" t="s">
        <v>31513</v>
      </c>
      <c r="C1118" s="589" t="s">
        <v>30439</v>
      </c>
      <c r="D1118" s="590">
        <v>18.66</v>
      </c>
      <c r="E1118" s="592"/>
    </row>
    <row r="1119" spans="1:5" x14ac:dyDescent="0.2">
      <c r="A1119" s="588">
        <v>95005</v>
      </c>
      <c r="B1119" s="142" t="s">
        <v>31514</v>
      </c>
      <c r="C1119" s="589" t="s">
        <v>30439</v>
      </c>
      <c r="D1119" s="590">
        <v>9.33</v>
      </c>
      <c r="E1119" s="592"/>
    </row>
    <row r="1120" spans="1:5" outlineLevel="1" x14ac:dyDescent="0.2">
      <c r="A1120" s="588">
        <v>95006</v>
      </c>
      <c r="B1120" s="142" t="s">
        <v>31515</v>
      </c>
      <c r="C1120" s="589" t="s">
        <v>30439</v>
      </c>
      <c r="D1120" s="590">
        <v>74.650000000000006</v>
      </c>
      <c r="E1120" s="592"/>
    </row>
    <row r="1121" spans="1:5" outlineLevel="1" x14ac:dyDescent="0.2">
      <c r="A1121" s="588">
        <v>95009</v>
      </c>
      <c r="B1121" s="142" t="s">
        <v>31516</v>
      </c>
      <c r="C1121" s="589" t="s">
        <v>30473</v>
      </c>
      <c r="D1121" s="590">
        <v>14.93</v>
      </c>
      <c r="E1121" s="592"/>
    </row>
    <row r="1122" spans="1:5" outlineLevel="1" x14ac:dyDescent="0.2">
      <c r="A1122" s="588">
        <v>95010</v>
      </c>
      <c r="B1122" s="142" t="s">
        <v>31517</v>
      </c>
      <c r="C1122" s="589" t="s">
        <v>30473</v>
      </c>
      <c r="D1122" s="590">
        <v>18.66</v>
      </c>
      <c r="E1122" s="592"/>
    </row>
    <row r="1123" spans="1:5" outlineLevel="1" x14ac:dyDescent="0.2">
      <c r="A1123" s="588">
        <v>95011</v>
      </c>
      <c r="B1123" s="142" t="s">
        <v>31518</v>
      </c>
      <c r="C1123" s="589" t="s">
        <v>30473</v>
      </c>
      <c r="D1123" s="590">
        <v>37.33</v>
      </c>
      <c r="E1123" s="592"/>
    </row>
    <row r="1124" spans="1:5" x14ac:dyDescent="0.2">
      <c r="A1124" s="588">
        <v>95012</v>
      </c>
      <c r="B1124" s="142" t="s">
        <v>31519</v>
      </c>
      <c r="C1124" s="589" t="s">
        <v>30473</v>
      </c>
      <c r="D1124" s="590">
        <v>9.33</v>
      </c>
      <c r="E1124" s="592"/>
    </row>
    <row r="1125" spans="1:5" outlineLevel="1" x14ac:dyDescent="0.2">
      <c r="A1125" s="588">
        <v>95013</v>
      </c>
      <c r="B1125" s="142" t="s">
        <v>31520</v>
      </c>
      <c r="C1125" s="589" t="s">
        <v>30473</v>
      </c>
      <c r="D1125" s="590">
        <v>18.66</v>
      </c>
      <c r="E1125" s="592"/>
    </row>
    <row r="1126" spans="1:5" outlineLevel="1" x14ac:dyDescent="0.2">
      <c r="A1126" s="588">
        <v>95014</v>
      </c>
      <c r="B1126" s="142" t="s">
        <v>31521</v>
      </c>
      <c r="C1126" s="589" t="s">
        <v>30473</v>
      </c>
      <c r="D1126" s="590">
        <v>1.87</v>
      </c>
      <c r="E1126" s="592"/>
    </row>
    <row r="1127" spans="1:5" outlineLevel="1" x14ac:dyDescent="0.2">
      <c r="A1127" s="588">
        <v>95015</v>
      </c>
      <c r="B1127" s="142" t="s">
        <v>31522</v>
      </c>
      <c r="C1127" s="589" t="s">
        <v>30473</v>
      </c>
      <c r="D1127" s="590">
        <v>3.73</v>
      </c>
      <c r="E1127" s="592"/>
    </row>
    <row r="1128" spans="1:5" outlineLevel="1" x14ac:dyDescent="0.2">
      <c r="A1128" s="588">
        <v>95016</v>
      </c>
      <c r="B1128" s="142" t="s">
        <v>31523</v>
      </c>
      <c r="C1128" s="589" t="s">
        <v>30473</v>
      </c>
      <c r="D1128" s="590">
        <v>2.2400000000000002</v>
      </c>
      <c r="E1128" s="592"/>
    </row>
    <row r="1129" spans="1:5" outlineLevel="1" x14ac:dyDescent="0.2">
      <c r="A1129" s="588">
        <v>95017</v>
      </c>
      <c r="B1129" s="142" t="s">
        <v>31524</v>
      </c>
      <c r="C1129" s="589" t="s">
        <v>30473</v>
      </c>
      <c r="D1129" s="590">
        <v>4.4800000000000004</v>
      </c>
      <c r="E1129" s="592"/>
    </row>
    <row r="1130" spans="1:5" x14ac:dyDescent="0.2">
      <c r="A1130" s="588">
        <v>95018</v>
      </c>
      <c r="B1130" s="142" t="s">
        <v>31525</v>
      </c>
      <c r="C1130" s="589" t="s">
        <v>30439</v>
      </c>
      <c r="D1130" s="590">
        <v>7.47</v>
      </c>
      <c r="E1130" s="592"/>
    </row>
    <row r="1131" spans="1:5" outlineLevel="1" x14ac:dyDescent="0.2">
      <c r="A1131" s="588">
        <v>95020</v>
      </c>
      <c r="B1131" s="142" t="s">
        <v>31526</v>
      </c>
      <c r="C1131" s="589" t="s">
        <v>30439</v>
      </c>
      <c r="D1131" s="590">
        <v>7.47</v>
      </c>
      <c r="E1131" s="592"/>
    </row>
    <row r="1132" spans="1:5" outlineLevel="1" x14ac:dyDescent="0.2">
      <c r="A1132" s="588">
        <v>95100</v>
      </c>
      <c r="B1132" s="142" t="s">
        <v>31527</v>
      </c>
      <c r="C1132" s="589" t="s">
        <v>19923</v>
      </c>
      <c r="D1132" s="590" t="s">
        <v>19923</v>
      </c>
    </row>
    <row r="1133" spans="1:5" outlineLevel="1" x14ac:dyDescent="0.2">
      <c r="A1133" s="588">
        <v>95111</v>
      </c>
      <c r="B1133" s="142" t="s">
        <v>31528</v>
      </c>
      <c r="C1133" s="589" t="s">
        <v>30439</v>
      </c>
      <c r="D1133" s="590">
        <v>7.47</v>
      </c>
      <c r="E1133" s="592"/>
    </row>
    <row r="1134" spans="1:5" outlineLevel="1" x14ac:dyDescent="0.2">
      <c r="A1134" s="588">
        <v>95115</v>
      </c>
      <c r="B1134" s="142" t="s">
        <v>31529</v>
      </c>
      <c r="C1134" s="589" t="s">
        <v>30439</v>
      </c>
      <c r="D1134" s="590">
        <v>11.2</v>
      </c>
      <c r="E1134" s="592"/>
    </row>
    <row r="1135" spans="1:5" outlineLevel="1" x14ac:dyDescent="0.2">
      <c r="A1135" s="588">
        <v>95116</v>
      </c>
      <c r="B1135" s="142" t="s">
        <v>31530</v>
      </c>
      <c r="C1135" s="589" t="s">
        <v>30439</v>
      </c>
      <c r="D1135" s="590">
        <v>26.13</v>
      </c>
      <c r="E1135" s="592"/>
    </row>
    <row r="1136" spans="1:5" x14ac:dyDescent="0.2">
      <c r="A1136" s="588">
        <v>95117</v>
      </c>
      <c r="B1136" s="142" t="s">
        <v>31531</v>
      </c>
      <c r="C1136" s="589" t="s">
        <v>30439</v>
      </c>
      <c r="D1136" s="590">
        <v>48.52</v>
      </c>
      <c r="E1136" s="592"/>
    </row>
    <row r="1137" spans="1:5" outlineLevel="1" x14ac:dyDescent="0.2">
      <c r="A1137" s="588">
        <v>95125</v>
      </c>
      <c r="B1137" s="142" t="s">
        <v>31532</v>
      </c>
      <c r="C1137" s="589" t="s">
        <v>30439</v>
      </c>
      <c r="D1137" s="590">
        <v>18.66</v>
      </c>
      <c r="E1137" s="592"/>
    </row>
    <row r="1138" spans="1:5" outlineLevel="1" x14ac:dyDescent="0.2">
      <c r="A1138" s="588">
        <v>95126</v>
      </c>
      <c r="B1138" s="142" t="s">
        <v>31533</v>
      </c>
      <c r="C1138" s="589" t="s">
        <v>30439</v>
      </c>
      <c r="D1138" s="590">
        <v>37.33</v>
      </c>
      <c r="E1138" s="592"/>
    </row>
    <row r="1139" spans="1:5" outlineLevel="1" x14ac:dyDescent="0.2">
      <c r="A1139" s="588">
        <v>95127</v>
      </c>
      <c r="B1139" s="142" t="s">
        <v>21529</v>
      </c>
      <c r="C1139" s="589" t="s">
        <v>30413</v>
      </c>
      <c r="D1139" s="590">
        <v>37.33</v>
      </c>
      <c r="E1139" s="592"/>
    </row>
    <row r="1140" spans="1:5" outlineLevel="1" x14ac:dyDescent="0.2">
      <c r="A1140" s="588">
        <v>95129</v>
      </c>
      <c r="B1140" s="142" t="s">
        <v>31534</v>
      </c>
      <c r="C1140" s="589" t="s">
        <v>30413</v>
      </c>
      <c r="D1140" s="590">
        <v>37.33</v>
      </c>
      <c r="E1140" s="592"/>
    </row>
    <row r="1141" spans="1:5" ht="22.5" outlineLevel="1" x14ac:dyDescent="0.2">
      <c r="A1141" s="588">
        <v>95130</v>
      </c>
      <c r="B1141" s="142" t="s">
        <v>31535</v>
      </c>
      <c r="C1141" s="589" t="s">
        <v>30439</v>
      </c>
      <c r="D1141" s="590">
        <v>7.47</v>
      </c>
      <c r="E1141" s="592"/>
    </row>
    <row r="1142" spans="1:5" x14ac:dyDescent="0.2">
      <c r="A1142" s="588">
        <v>95132</v>
      </c>
      <c r="B1142" s="142" t="s">
        <v>31536</v>
      </c>
      <c r="C1142" s="589" t="s">
        <v>30439</v>
      </c>
      <c r="D1142" s="590">
        <v>9.33</v>
      </c>
      <c r="E1142" s="592"/>
    </row>
    <row r="1143" spans="1:5" outlineLevel="1" x14ac:dyDescent="0.2">
      <c r="A1143" s="588">
        <v>95134</v>
      </c>
      <c r="B1143" s="142" t="s">
        <v>31537</v>
      </c>
      <c r="C1143" s="589" t="s">
        <v>30439</v>
      </c>
      <c r="D1143" s="590">
        <v>9.33</v>
      </c>
      <c r="E1143" s="592"/>
    </row>
    <row r="1144" spans="1:5" outlineLevel="1" x14ac:dyDescent="0.2">
      <c r="A1144" s="588">
        <v>95135</v>
      </c>
      <c r="B1144" s="142" t="s">
        <v>31538</v>
      </c>
      <c r="C1144" s="589" t="s">
        <v>30439</v>
      </c>
      <c r="D1144" s="590">
        <v>221.99</v>
      </c>
      <c r="E1144" s="592"/>
    </row>
    <row r="1145" spans="1:5" ht="22.5" outlineLevel="1" x14ac:dyDescent="0.2">
      <c r="A1145" s="588">
        <v>95136</v>
      </c>
      <c r="B1145" s="142" t="s">
        <v>31539</v>
      </c>
      <c r="C1145" s="589" t="s">
        <v>30439</v>
      </c>
      <c r="D1145" s="590">
        <v>18.66</v>
      </c>
      <c r="E1145" s="592"/>
    </row>
    <row r="1146" spans="1:5" ht="22.5" outlineLevel="1" x14ac:dyDescent="0.2">
      <c r="A1146" s="588">
        <v>95137</v>
      </c>
      <c r="B1146" s="142" t="s">
        <v>31540</v>
      </c>
      <c r="C1146" s="589" t="s">
        <v>30439</v>
      </c>
      <c r="D1146" s="590">
        <v>18.66</v>
      </c>
      <c r="E1146" s="592"/>
    </row>
    <row r="1147" spans="1:5" ht="22.5" outlineLevel="1" x14ac:dyDescent="0.2">
      <c r="A1147" s="588">
        <v>95138</v>
      </c>
      <c r="B1147" s="142" t="s">
        <v>31541</v>
      </c>
      <c r="C1147" s="589" t="s">
        <v>30439</v>
      </c>
      <c r="D1147" s="590">
        <v>28</v>
      </c>
      <c r="E1147" s="592"/>
    </row>
    <row r="1148" spans="1:5" x14ac:dyDescent="0.2">
      <c r="A1148" s="588">
        <v>95139</v>
      </c>
      <c r="B1148" s="142" t="s">
        <v>31542</v>
      </c>
      <c r="C1148" s="589" t="s">
        <v>30439</v>
      </c>
      <c r="D1148" s="590">
        <v>9.33</v>
      </c>
      <c r="E1148" s="592"/>
    </row>
    <row r="1149" spans="1:5" outlineLevel="1" x14ac:dyDescent="0.2">
      <c r="A1149" s="588">
        <v>95200</v>
      </c>
      <c r="B1149" s="142" t="s">
        <v>31543</v>
      </c>
      <c r="C1149" s="589" t="s">
        <v>19923</v>
      </c>
      <c r="D1149" s="590" t="s">
        <v>19923</v>
      </c>
    </row>
    <row r="1150" spans="1:5" x14ac:dyDescent="0.2">
      <c r="A1150" s="588">
        <v>95201</v>
      </c>
      <c r="B1150" s="142" t="s">
        <v>21557</v>
      </c>
      <c r="C1150" s="589" t="s">
        <v>30439</v>
      </c>
      <c r="D1150" s="590">
        <v>7.47</v>
      </c>
      <c r="E1150" s="592"/>
    </row>
    <row r="1151" spans="1:5" outlineLevel="1" x14ac:dyDescent="0.2">
      <c r="A1151" s="588">
        <v>95202</v>
      </c>
      <c r="B1151" s="142" t="s">
        <v>31544</v>
      </c>
      <c r="C1151" s="589" t="s">
        <v>30439</v>
      </c>
      <c r="D1151" s="590">
        <v>18.66</v>
      </c>
      <c r="E1151" s="592"/>
    </row>
    <row r="1152" spans="1:5" x14ac:dyDescent="0.2">
      <c r="A1152" s="588">
        <v>95203</v>
      </c>
      <c r="B1152" s="142" t="s">
        <v>31545</v>
      </c>
      <c r="C1152" s="589" t="s">
        <v>30439</v>
      </c>
      <c r="D1152" s="590">
        <v>1.55</v>
      </c>
      <c r="E1152" s="592"/>
    </row>
    <row r="1153" spans="1:5" outlineLevel="1" x14ac:dyDescent="0.2">
      <c r="A1153" s="588">
        <v>95204</v>
      </c>
      <c r="B1153" s="142" t="s">
        <v>31546</v>
      </c>
      <c r="C1153" s="589" t="s">
        <v>30439</v>
      </c>
      <c r="D1153" s="590">
        <v>11.2</v>
      </c>
      <c r="E1153" s="592"/>
    </row>
    <row r="1154" spans="1:5" x14ac:dyDescent="0.2">
      <c r="A1154" s="588">
        <v>95205</v>
      </c>
      <c r="B1154" s="142" t="s">
        <v>31547</v>
      </c>
      <c r="C1154" s="589" t="s">
        <v>30439</v>
      </c>
      <c r="D1154" s="590">
        <v>1.55</v>
      </c>
      <c r="E1154" s="592"/>
    </row>
    <row r="1155" spans="1:5" outlineLevel="1" x14ac:dyDescent="0.2">
      <c r="A1155" s="588">
        <v>95206</v>
      </c>
      <c r="B1155" s="142" t="s">
        <v>31548</v>
      </c>
      <c r="C1155" s="589" t="s">
        <v>30439</v>
      </c>
      <c r="D1155" s="590">
        <v>14.93</v>
      </c>
      <c r="E1155" s="592"/>
    </row>
    <row r="1156" spans="1:5" x14ac:dyDescent="0.2">
      <c r="A1156" s="588">
        <v>95208</v>
      </c>
      <c r="B1156" s="142" t="s">
        <v>31549</v>
      </c>
      <c r="C1156" s="589" t="s">
        <v>30439</v>
      </c>
      <c r="D1156" s="590">
        <v>18.66</v>
      </c>
      <c r="E1156" s="592"/>
    </row>
    <row r="1157" spans="1:5" outlineLevel="1" x14ac:dyDescent="0.2">
      <c r="A1157" s="588">
        <v>95209</v>
      </c>
      <c r="B1157" s="142" t="s">
        <v>31550</v>
      </c>
      <c r="C1157" s="589" t="s">
        <v>30439</v>
      </c>
      <c r="D1157" s="590">
        <v>37.33</v>
      </c>
      <c r="E1157" s="592"/>
    </row>
    <row r="1158" spans="1:5" x14ac:dyDescent="0.2">
      <c r="A1158" s="588">
        <v>95210</v>
      </c>
      <c r="B1158" s="142" t="s">
        <v>31551</v>
      </c>
      <c r="C1158" s="589" t="s">
        <v>30439</v>
      </c>
      <c r="D1158" s="590">
        <v>14.93</v>
      </c>
      <c r="E1158" s="592"/>
    </row>
    <row r="1159" spans="1:5" outlineLevel="1" x14ac:dyDescent="0.2">
      <c r="A1159" s="588">
        <v>95211</v>
      </c>
      <c r="B1159" s="142" t="s">
        <v>31552</v>
      </c>
      <c r="C1159" s="589" t="s">
        <v>30439</v>
      </c>
      <c r="D1159" s="590">
        <v>28</v>
      </c>
      <c r="E1159" s="592"/>
    </row>
    <row r="1160" spans="1:5" x14ac:dyDescent="0.2">
      <c r="A1160" s="588">
        <v>95212</v>
      </c>
      <c r="B1160" s="142" t="s">
        <v>31553</v>
      </c>
      <c r="C1160" s="589" t="s">
        <v>30439</v>
      </c>
      <c r="D1160" s="590">
        <v>55.99</v>
      </c>
      <c r="E1160" s="592"/>
    </row>
    <row r="1161" spans="1:5" outlineLevel="1" x14ac:dyDescent="0.2">
      <c r="A1161" s="588">
        <v>95213</v>
      </c>
      <c r="B1161" s="142" t="s">
        <v>31554</v>
      </c>
      <c r="C1161" s="589" t="s">
        <v>30439</v>
      </c>
      <c r="D1161" s="590">
        <v>55.99</v>
      </c>
      <c r="E1161" s="592"/>
    </row>
    <row r="1162" spans="1:5" x14ac:dyDescent="0.2">
      <c r="A1162" s="588">
        <v>95214</v>
      </c>
      <c r="B1162" s="142" t="s">
        <v>31555</v>
      </c>
      <c r="C1162" s="589" t="s">
        <v>30439</v>
      </c>
      <c r="D1162" s="590">
        <v>18.66</v>
      </c>
      <c r="E1162" s="592"/>
    </row>
    <row r="1163" spans="1:5" outlineLevel="1" x14ac:dyDescent="0.2">
      <c r="A1163" s="588">
        <v>95218</v>
      </c>
      <c r="B1163" s="142" t="s">
        <v>31556</v>
      </c>
      <c r="C1163" s="589" t="s">
        <v>30439</v>
      </c>
      <c r="D1163" s="590">
        <v>55.99</v>
      </c>
      <c r="E1163" s="592"/>
    </row>
    <row r="1164" spans="1:5" x14ac:dyDescent="0.2">
      <c r="A1164" s="588">
        <v>95219</v>
      </c>
      <c r="B1164" s="142" t="s">
        <v>31557</v>
      </c>
      <c r="C1164" s="589" t="s">
        <v>30439</v>
      </c>
      <c r="D1164" s="590">
        <v>37.33</v>
      </c>
      <c r="E1164" s="592"/>
    </row>
    <row r="1165" spans="1:5" outlineLevel="1" x14ac:dyDescent="0.2">
      <c r="A1165" s="588">
        <v>95220</v>
      </c>
      <c r="B1165" s="142" t="s">
        <v>31558</v>
      </c>
      <c r="C1165" s="589" t="s">
        <v>30439</v>
      </c>
      <c r="D1165" s="590">
        <v>55.99</v>
      </c>
      <c r="E1165" s="592"/>
    </row>
    <row r="1166" spans="1:5" x14ac:dyDescent="0.2">
      <c r="A1166" s="588">
        <v>95225</v>
      </c>
      <c r="B1166" s="142" t="s">
        <v>31559</v>
      </c>
      <c r="C1166" s="589" t="s">
        <v>30439</v>
      </c>
      <c r="D1166" s="590">
        <v>29.86</v>
      </c>
      <c r="E1166" s="592"/>
    </row>
    <row r="1167" spans="1:5" outlineLevel="1" x14ac:dyDescent="0.2">
      <c r="A1167" s="588">
        <v>95300</v>
      </c>
      <c r="B1167" s="142" t="s">
        <v>31560</v>
      </c>
      <c r="C1167" s="589" t="s">
        <v>19923</v>
      </c>
      <c r="D1167" s="590" t="s">
        <v>19923</v>
      </c>
    </row>
    <row r="1168" spans="1:5" x14ac:dyDescent="0.2">
      <c r="A1168" s="588">
        <v>95310</v>
      </c>
      <c r="B1168" s="142" t="s">
        <v>31561</v>
      </c>
      <c r="C1168" s="589" t="s">
        <v>30439</v>
      </c>
      <c r="D1168" s="590">
        <v>18.66</v>
      </c>
      <c r="E1168" s="592"/>
    </row>
    <row r="1169" spans="1:5" outlineLevel="1" x14ac:dyDescent="0.2">
      <c r="A1169" s="588">
        <v>95311</v>
      </c>
      <c r="B1169" s="142" t="s">
        <v>31562</v>
      </c>
      <c r="C1169" s="589" t="s">
        <v>30439</v>
      </c>
      <c r="D1169" s="590">
        <v>18.66</v>
      </c>
      <c r="E1169" s="592"/>
    </row>
    <row r="1170" spans="1:5" x14ac:dyDescent="0.2">
      <c r="A1170" s="588">
        <v>95314</v>
      </c>
      <c r="B1170" s="142" t="s">
        <v>31563</v>
      </c>
      <c r="C1170" s="589" t="s">
        <v>30473</v>
      </c>
      <c r="D1170" s="590">
        <v>7.47</v>
      </c>
      <c r="E1170" s="592"/>
    </row>
    <row r="1171" spans="1:5" outlineLevel="1" x14ac:dyDescent="0.2">
      <c r="A1171" s="588">
        <v>95315</v>
      </c>
      <c r="B1171" s="142" t="s">
        <v>31564</v>
      </c>
      <c r="C1171" s="589" t="s">
        <v>30473</v>
      </c>
      <c r="D1171" s="590">
        <v>9.33</v>
      </c>
      <c r="E1171" s="592"/>
    </row>
    <row r="1172" spans="1:5" x14ac:dyDescent="0.2">
      <c r="A1172" s="588">
        <v>95316</v>
      </c>
      <c r="B1172" s="142" t="s">
        <v>31565</v>
      </c>
      <c r="C1172" s="589" t="s">
        <v>30439</v>
      </c>
      <c r="D1172" s="590">
        <v>7.47</v>
      </c>
      <c r="E1172" s="592"/>
    </row>
    <row r="1173" spans="1:5" outlineLevel="1" x14ac:dyDescent="0.2">
      <c r="A1173" s="588">
        <v>95320</v>
      </c>
      <c r="B1173" s="142" t="s">
        <v>31566</v>
      </c>
      <c r="C1173" s="589" t="s">
        <v>30439</v>
      </c>
      <c r="D1173" s="590">
        <v>37.33</v>
      </c>
      <c r="E1173" s="592"/>
    </row>
    <row r="1174" spans="1:5" x14ac:dyDescent="0.2">
      <c r="A1174" s="588">
        <v>95321</v>
      </c>
      <c r="B1174" s="142" t="s">
        <v>31567</v>
      </c>
      <c r="C1174" s="589" t="s">
        <v>30473</v>
      </c>
      <c r="D1174" s="590">
        <v>18.66</v>
      </c>
      <c r="E1174" s="592"/>
    </row>
    <row r="1175" spans="1:5" outlineLevel="1" x14ac:dyDescent="0.2">
      <c r="A1175" s="588">
        <v>95322</v>
      </c>
      <c r="B1175" s="142" t="s">
        <v>31568</v>
      </c>
      <c r="C1175" s="589" t="s">
        <v>30439</v>
      </c>
      <c r="D1175" s="590">
        <v>18.66</v>
      </c>
      <c r="E1175" s="592"/>
    </row>
    <row r="1176" spans="1:5" x14ac:dyDescent="0.2">
      <c r="A1176" s="588">
        <v>95325</v>
      </c>
      <c r="B1176" s="142" t="s">
        <v>31569</v>
      </c>
      <c r="C1176" s="589" t="s">
        <v>30439</v>
      </c>
      <c r="D1176" s="590">
        <v>37.33</v>
      </c>
      <c r="E1176" s="592"/>
    </row>
    <row r="1177" spans="1:5" outlineLevel="1" x14ac:dyDescent="0.2">
      <c r="A1177" s="588">
        <v>95355</v>
      </c>
      <c r="B1177" s="142" t="s">
        <v>31570</v>
      </c>
      <c r="C1177" s="589" t="s">
        <v>30439</v>
      </c>
      <c r="D1177" s="590">
        <v>22.4</v>
      </c>
      <c r="E1177" s="592"/>
    </row>
    <row r="1178" spans="1:5" x14ac:dyDescent="0.2">
      <c r="A1178" s="588">
        <v>95356</v>
      </c>
      <c r="B1178" s="142" t="s">
        <v>31571</v>
      </c>
      <c r="C1178" s="589" t="s">
        <v>30439</v>
      </c>
      <c r="D1178" s="590">
        <v>37.33</v>
      </c>
      <c r="E1178" s="592"/>
    </row>
    <row r="1179" spans="1:5" outlineLevel="1" x14ac:dyDescent="0.2">
      <c r="A1179" s="588">
        <v>95360</v>
      </c>
      <c r="B1179" s="142" t="s">
        <v>31572</v>
      </c>
      <c r="C1179" s="589" t="s">
        <v>30439</v>
      </c>
      <c r="D1179" s="590">
        <v>186.63</v>
      </c>
      <c r="E1179" s="592"/>
    </row>
    <row r="1180" spans="1:5" x14ac:dyDescent="0.2">
      <c r="A1180" s="588">
        <v>95361</v>
      </c>
      <c r="B1180" s="142" t="s">
        <v>31573</v>
      </c>
      <c r="C1180" s="589" t="s">
        <v>30439</v>
      </c>
      <c r="D1180" s="590">
        <v>298.61</v>
      </c>
      <c r="E1180" s="592"/>
    </row>
    <row r="1181" spans="1:5" outlineLevel="1" x14ac:dyDescent="0.2">
      <c r="A1181" s="588">
        <v>95362</v>
      </c>
      <c r="B1181" s="142" t="s">
        <v>31574</v>
      </c>
      <c r="C1181" s="589" t="s">
        <v>30439</v>
      </c>
      <c r="D1181" s="590">
        <v>186.63</v>
      </c>
      <c r="E1181" s="592"/>
    </row>
    <row r="1182" spans="1:5" x14ac:dyDescent="0.2">
      <c r="A1182" s="588">
        <v>95400</v>
      </c>
      <c r="B1182" s="142" t="s">
        <v>31575</v>
      </c>
      <c r="C1182" s="589" t="s">
        <v>19923</v>
      </c>
      <c r="D1182" s="590" t="s">
        <v>19923</v>
      </c>
    </row>
    <row r="1183" spans="1:5" outlineLevel="1" x14ac:dyDescent="0.2">
      <c r="A1183" s="588">
        <v>95401</v>
      </c>
      <c r="B1183" s="142" t="s">
        <v>31576</v>
      </c>
      <c r="C1183" s="589" t="s">
        <v>30439</v>
      </c>
      <c r="D1183" s="590">
        <v>5.6</v>
      </c>
      <c r="E1183" s="592"/>
    </row>
    <row r="1184" spans="1:5" ht="22.5" x14ac:dyDescent="0.2">
      <c r="A1184" s="588">
        <v>95402</v>
      </c>
      <c r="B1184" s="142" t="s">
        <v>31577</v>
      </c>
      <c r="C1184" s="589" t="s">
        <v>30439</v>
      </c>
      <c r="D1184" s="590">
        <v>1.55</v>
      </c>
      <c r="E1184" s="592"/>
    </row>
    <row r="1185" spans="1:5" outlineLevel="1" x14ac:dyDescent="0.2">
      <c r="A1185" s="588">
        <v>95403</v>
      </c>
      <c r="B1185" s="142" t="s">
        <v>31578</v>
      </c>
      <c r="C1185" s="589" t="s">
        <v>30439</v>
      </c>
      <c r="D1185" s="590">
        <v>9.33</v>
      </c>
      <c r="E1185" s="592"/>
    </row>
    <row r="1186" spans="1:5" x14ac:dyDescent="0.2">
      <c r="A1186" s="588">
        <v>95404</v>
      </c>
      <c r="B1186" s="142" t="s">
        <v>31579</v>
      </c>
      <c r="C1186" s="589" t="s">
        <v>30439</v>
      </c>
      <c r="D1186" s="590">
        <v>7.47</v>
      </c>
      <c r="E1186" s="592"/>
    </row>
    <row r="1187" spans="1:5" outlineLevel="1" x14ac:dyDescent="0.2">
      <c r="A1187" s="588">
        <v>95405</v>
      </c>
      <c r="B1187" s="142" t="s">
        <v>21524</v>
      </c>
      <c r="C1187" s="589" t="s">
        <v>30439</v>
      </c>
      <c r="D1187" s="590">
        <v>52.8</v>
      </c>
      <c r="E1187" s="592"/>
    </row>
    <row r="1188" spans="1:5" x14ac:dyDescent="0.2">
      <c r="A1188" s="588">
        <v>95406</v>
      </c>
      <c r="B1188" s="142" t="s">
        <v>31580</v>
      </c>
      <c r="C1188" s="589" t="s">
        <v>30439</v>
      </c>
      <c r="D1188" s="590">
        <v>14.93</v>
      </c>
      <c r="E1188" s="592"/>
    </row>
    <row r="1189" spans="1:5" outlineLevel="1" x14ac:dyDescent="0.2">
      <c r="A1189" s="588">
        <v>95407</v>
      </c>
      <c r="B1189" s="142" t="s">
        <v>21506</v>
      </c>
      <c r="C1189" s="589" t="s">
        <v>30439</v>
      </c>
      <c r="D1189" s="590">
        <v>14.93</v>
      </c>
      <c r="E1189" s="592"/>
    </row>
    <row r="1190" spans="1:5" x14ac:dyDescent="0.2">
      <c r="A1190" s="588">
        <v>95408</v>
      </c>
      <c r="B1190" s="142" t="s">
        <v>31581</v>
      </c>
      <c r="C1190" s="589" t="s">
        <v>30473</v>
      </c>
      <c r="D1190" s="590">
        <v>7.47</v>
      </c>
      <c r="E1190" s="592"/>
    </row>
    <row r="1191" spans="1:5" outlineLevel="1" x14ac:dyDescent="0.2">
      <c r="A1191" s="588">
        <v>95409</v>
      </c>
      <c r="B1191" s="142" t="s">
        <v>31582</v>
      </c>
      <c r="C1191" s="589" t="s">
        <v>30439</v>
      </c>
      <c r="D1191" s="590">
        <v>3.09</v>
      </c>
      <c r="E1191" s="592"/>
    </row>
    <row r="1192" spans="1:5" x14ac:dyDescent="0.2">
      <c r="A1192" s="588">
        <v>95410</v>
      </c>
      <c r="B1192" s="142" t="s">
        <v>31583</v>
      </c>
      <c r="C1192" s="589" t="s">
        <v>30439</v>
      </c>
      <c r="D1192" s="590">
        <v>105.6</v>
      </c>
      <c r="E1192" s="592"/>
    </row>
    <row r="1193" spans="1:5" outlineLevel="1" x14ac:dyDescent="0.2">
      <c r="A1193" s="588">
        <v>95411</v>
      </c>
      <c r="B1193" s="142" t="s">
        <v>31584</v>
      </c>
      <c r="C1193" s="589" t="s">
        <v>30439</v>
      </c>
      <c r="D1193" s="590">
        <v>24.26</v>
      </c>
      <c r="E1193" s="592"/>
    </row>
    <row r="1194" spans="1:5" outlineLevel="1" x14ac:dyDescent="0.2">
      <c r="A1194" s="588">
        <v>95412</v>
      </c>
      <c r="B1194" s="142" t="s">
        <v>31585</v>
      </c>
      <c r="C1194" s="589" t="s">
        <v>30439</v>
      </c>
      <c r="D1194" s="590">
        <v>147.34</v>
      </c>
      <c r="E1194" s="592"/>
    </row>
    <row r="1195" spans="1:5" outlineLevel="1" x14ac:dyDescent="0.2">
      <c r="A1195" s="588">
        <v>95413</v>
      </c>
      <c r="B1195" s="142" t="s">
        <v>31586</v>
      </c>
      <c r="C1195" s="589" t="s">
        <v>30439</v>
      </c>
      <c r="D1195" s="590">
        <v>279.33999999999997</v>
      </c>
      <c r="E1195" s="592"/>
    </row>
    <row r="1196" spans="1:5" x14ac:dyDescent="0.2">
      <c r="A1196" s="588">
        <v>95414</v>
      </c>
      <c r="B1196" s="142" t="s">
        <v>31587</v>
      </c>
      <c r="C1196" s="589" t="s">
        <v>30439</v>
      </c>
      <c r="D1196" s="590">
        <v>55.99</v>
      </c>
      <c r="E1196" s="592"/>
    </row>
    <row r="1197" spans="1:5" outlineLevel="1" x14ac:dyDescent="0.2">
      <c r="A1197" s="588">
        <v>95415</v>
      </c>
      <c r="B1197" s="142" t="s">
        <v>31588</v>
      </c>
      <c r="C1197" s="589" t="s">
        <v>30439</v>
      </c>
      <c r="D1197" s="590">
        <v>24.76</v>
      </c>
      <c r="E1197" s="592"/>
    </row>
    <row r="1198" spans="1:5" outlineLevel="1" x14ac:dyDescent="0.2">
      <c r="A1198" s="588">
        <v>95416</v>
      </c>
      <c r="B1198" s="142" t="s">
        <v>31589</v>
      </c>
      <c r="C1198" s="589" t="s">
        <v>30473</v>
      </c>
      <c r="D1198" s="590">
        <v>26.4</v>
      </c>
      <c r="E1198" s="592"/>
    </row>
    <row r="1199" spans="1:5" outlineLevel="1" x14ac:dyDescent="0.2">
      <c r="A1199" s="588">
        <v>95417</v>
      </c>
      <c r="B1199" s="142" t="s">
        <v>31590</v>
      </c>
      <c r="C1199" s="589" t="s">
        <v>30439</v>
      </c>
      <c r="D1199" s="590">
        <v>79.2</v>
      </c>
      <c r="E1199" s="592"/>
    </row>
    <row r="1200" spans="1:5" x14ac:dyDescent="0.2">
      <c r="A1200" s="588">
        <v>95418</v>
      </c>
      <c r="B1200" s="142" t="s">
        <v>31591</v>
      </c>
      <c r="C1200" s="589" t="s">
        <v>30439</v>
      </c>
      <c r="D1200" s="590">
        <v>72.69</v>
      </c>
      <c r="E1200" s="592"/>
    </row>
    <row r="1201" spans="1:5" outlineLevel="1" x14ac:dyDescent="0.2">
      <c r="A1201" s="588">
        <v>95419</v>
      </c>
      <c r="B1201" s="142" t="s">
        <v>31592</v>
      </c>
      <c r="C1201" s="589" t="s">
        <v>30439</v>
      </c>
      <c r="D1201" s="590">
        <v>52.8</v>
      </c>
      <c r="E1201" s="592"/>
    </row>
    <row r="1202" spans="1:5" outlineLevel="1" x14ac:dyDescent="0.2">
      <c r="A1202" s="588">
        <v>95420</v>
      </c>
      <c r="B1202" s="142" t="s">
        <v>31593</v>
      </c>
      <c r="C1202" s="589" t="s">
        <v>30439</v>
      </c>
      <c r="D1202" s="590">
        <v>11.2</v>
      </c>
      <c r="E1202" s="592"/>
    </row>
    <row r="1203" spans="1:5" x14ac:dyDescent="0.2">
      <c r="A1203" s="588">
        <v>95421</v>
      </c>
      <c r="B1203" s="142" t="s">
        <v>31594</v>
      </c>
      <c r="C1203" s="589" t="s">
        <v>8346</v>
      </c>
      <c r="D1203" s="590">
        <v>0.62</v>
      </c>
      <c r="E1203" s="592"/>
    </row>
    <row r="1204" spans="1:5" outlineLevel="1" x14ac:dyDescent="0.2">
      <c r="A1204" s="588">
        <v>95422</v>
      </c>
      <c r="B1204" s="142" t="s">
        <v>31595</v>
      </c>
      <c r="C1204" s="589" t="s">
        <v>30439</v>
      </c>
      <c r="D1204" s="590">
        <v>7.74</v>
      </c>
      <c r="E1204" s="592"/>
    </row>
    <row r="1205" spans="1:5" outlineLevel="1" x14ac:dyDescent="0.2">
      <c r="A1205" s="588">
        <v>95423</v>
      </c>
      <c r="B1205" s="142" t="s">
        <v>31596</v>
      </c>
      <c r="C1205" s="589" t="s">
        <v>30439</v>
      </c>
      <c r="D1205" s="590">
        <v>18.66</v>
      </c>
      <c r="E1205" s="592"/>
    </row>
    <row r="1206" spans="1:5" outlineLevel="1" x14ac:dyDescent="0.2">
      <c r="A1206" s="588">
        <v>95424</v>
      </c>
      <c r="B1206" s="142" t="s">
        <v>31597</v>
      </c>
      <c r="C1206" s="589" t="s">
        <v>30439</v>
      </c>
      <c r="D1206" s="590">
        <v>11.2</v>
      </c>
      <c r="E1206" s="592"/>
    </row>
    <row r="1207" spans="1:5" outlineLevel="1" x14ac:dyDescent="0.2">
      <c r="A1207" s="588">
        <v>95425</v>
      </c>
      <c r="B1207" s="142" t="s">
        <v>31598</v>
      </c>
      <c r="C1207" s="589" t="s">
        <v>30439</v>
      </c>
      <c r="D1207" s="590">
        <v>17.48</v>
      </c>
      <c r="E1207" s="592"/>
    </row>
    <row r="1208" spans="1:5" outlineLevel="1" x14ac:dyDescent="0.2">
      <c r="A1208" s="588">
        <v>95426</v>
      </c>
      <c r="B1208" s="142" t="s">
        <v>31599</v>
      </c>
      <c r="C1208" s="589" t="s">
        <v>30439</v>
      </c>
      <c r="D1208" s="590">
        <v>79.2</v>
      </c>
      <c r="E1208" s="592"/>
    </row>
    <row r="1209" spans="1:5" x14ac:dyDescent="0.2">
      <c r="A1209" s="588">
        <v>95427</v>
      </c>
      <c r="B1209" s="142" t="s">
        <v>31600</v>
      </c>
      <c r="C1209" s="589" t="s">
        <v>30439</v>
      </c>
      <c r="D1209" s="590">
        <v>52.8</v>
      </c>
      <c r="E1209" s="592"/>
    </row>
    <row r="1210" spans="1:5" outlineLevel="1" x14ac:dyDescent="0.2">
      <c r="A1210" s="588">
        <v>96000</v>
      </c>
      <c r="B1210" s="142" t="s">
        <v>31601</v>
      </c>
      <c r="C1210" s="589" t="s">
        <v>19923</v>
      </c>
      <c r="D1210" s="590" t="s">
        <v>19923</v>
      </c>
    </row>
    <row r="1211" spans="1:5" ht="22.5" outlineLevel="1" x14ac:dyDescent="0.2">
      <c r="A1211" s="588">
        <v>96001</v>
      </c>
      <c r="B1211" s="142" t="s">
        <v>31602</v>
      </c>
      <c r="C1211" s="589" t="s">
        <v>30439</v>
      </c>
      <c r="D1211" s="590">
        <v>149.31</v>
      </c>
      <c r="E1211" s="592"/>
    </row>
    <row r="1212" spans="1:5" ht="22.5" outlineLevel="1" x14ac:dyDescent="0.2">
      <c r="A1212" s="588">
        <v>96002</v>
      </c>
      <c r="B1212" s="142" t="s">
        <v>31603</v>
      </c>
      <c r="C1212" s="589" t="s">
        <v>30439</v>
      </c>
      <c r="D1212" s="590">
        <v>186.63</v>
      </c>
      <c r="E1212" s="592"/>
    </row>
    <row r="1213" spans="1:5" outlineLevel="1" x14ac:dyDescent="0.2">
      <c r="A1213" s="588">
        <v>96003</v>
      </c>
      <c r="B1213" s="142" t="s">
        <v>31604</v>
      </c>
      <c r="C1213" s="589" t="s">
        <v>30439</v>
      </c>
      <c r="D1213" s="590">
        <v>167.97</v>
      </c>
      <c r="E1213" s="592"/>
    </row>
    <row r="1214" spans="1:5" outlineLevel="1" x14ac:dyDescent="0.2">
      <c r="A1214" s="588">
        <v>96004</v>
      </c>
      <c r="B1214" s="142" t="s">
        <v>31605</v>
      </c>
      <c r="C1214" s="589" t="s">
        <v>30439</v>
      </c>
      <c r="D1214" s="590">
        <v>18.66</v>
      </c>
      <c r="E1214" s="592"/>
    </row>
    <row r="1215" spans="1:5" x14ac:dyDescent="0.2">
      <c r="A1215" s="588">
        <v>96005</v>
      </c>
      <c r="B1215" s="142" t="s">
        <v>31606</v>
      </c>
      <c r="C1215" s="589" t="s">
        <v>30439</v>
      </c>
      <c r="D1215" s="590">
        <v>9.33</v>
      </c>
      <c r="E1215" s="592"/>
    </row>
    <row r="1216" spans="1:5" outlineLevel="1" x14ac:dyDescent="0.2">
      <c r="A1216" s="588">
        <v>96008</v>
      </c>
      <c r="B1216" s="142" t="s">
        <v>31607</v>
      </c>
      <c r="C1216" s="589" t="s">
        <v>30439</v>
      </c>
      <c r="D1216" s="590">
        <v>18.66</v>
      </c>
      <c r="E1216" s="592"/>
    </row>
    <row r="1217" spans="1:5" x14ac:dyDescent="0.2">
      <c r="A1217" s="588">
        <v>96009</v>
      </c>
      <c r="B1217" s="142" t="s">
        <v>31608</v>
      </c>
      <c r="C1217" s="589" t="s">
        <v>30473</v>
      </c>
      <c r="D1217" s="590">
        <v>14.93</v>
      </c>
      <c r="E1217" s="592"/>
    </row>
    <row r="1218" spans="1:5" outlineLevel="1" x14ac:dyDescent="0.2">
      <c r="A1218" s="588">
        <v>96012</v>
      </c>
      <c r="B1218" s="142" t="s">
        <v>31609</v>
      </c>
      <c r="C1218" s="589" t="s">
        <v>30473</v>
      </c>
      <c r="D1218" s="590">
        <v>9.33</v>
      </c>
      <c r="E1218" s="592"/>
    </row>
    <row r="1219" spans="1:5" outlineLevel="1" x14ac:dyDescent="0.2">
      <c r="A1219" s="588">
        <v>96013</v>
      </c>
      <c r="B1219" s="142" t="s">
        <v>31610</v>
      </c>
      <c r="C1219" s="589" t="s">
        <v>30473</v>
      </c>
      <c r="D1219" s="590">
        <v>18.66</v>
      </c>
      <c r="E1219" s="592"/>
    </row>
    <row r="1220" spans="1:5" outlineLevel="1" x14ac:dyDescent="0.2">
      <c r="A1220" s="588">
        <v>96014</v>
      </c>
      <c r="B1220" s="142" t="s">
        <v>31611</v>
      </c>
      <c r="C1220" s="589" t="s">
        <v>30473</v>
      </c>
      <c r="D1220" s="590">
        <v>1.87</v>
      </c>
      <c r="E1220" s="592"/>
    </row>
    <row r="1221" spans="1:5" x14ac:dyDescent="0.2">
      <c r="A1221" s="588">
        <v>96015</v>
      </c>
      <c r="B1221" s="142" t="s">
        <v>31612</v>
      </c>
      <c r="C1221" s="589" t="s">
        <v>30473</v>
      </c>
      <c r="D1221" s="590">
        <v>3.73</v>
      </c>
      <c r="E1221" s="592"/>
    </row>
    <row r="1222" spans="1:5" outlineLevel="1" x14ac:dyDescent="0.2">
      <c r="A1222" s="588">
        <v>96016</v>
      </c>
      <c r="B1222" s="142" t="s">
        <v>31613</v>
      </c>
      <c r="C1222" s="589" t="s">
        <v>30473</v>
      </c>
      <c r="D1222" s="590">
        <v>2.2400000000000002</v>
      </c>
      <c r="E1222" s="592"/>
    </row>
    <row r="1223" spans="1:5" outlineLevel="1" x14ac:dyDescent="0.2">
      <c r="A1223" s="588">
        <v>96017</v>
      </c>
      <c r="B1223" s="142" t="s">
        <v>31614</v>
      </c>
      <c r="C1223" s="589" t="s">
        <v>30473</v>
      </c>
      <c r="D1223" s="590">
        <v>4.4800000000000004</v>
      </c>
      <c r="E1223" s="592"/>
    </row>
    <row r="1224" spans="1:5" x14ac:dyDescent="0.2">
      <c r="A1224" s="588">
        <v>96018</v>
      </c>
      <c r="B1224" s="142" t="s">
        <v>31615</v>
      </c>
      <c r="C1224" s="589" t="s">
        <v>30439</v>
      </c>
      <c r="D1224" s="590">
        <v>7.47</v>
      </c>
      <c r="E1224" s="592"/>
    </row>
    <row r="1225" spans="1:5" outlineLevel="1" x14ac:dyDescent="0.2">
      <c r="A1225" s="588">
        <v>96020</v>
      </c>
      <c r="B1225" s="142" t="s">
        <v>31616</v>
      </c>
      <c r="C1225" s="589" t="s">
        <v>30439</v>
      </c>
      <c r="D1225" s="590">
        <v>7.47</v>
      </c>
      <c r="E1225" s="592"/>
    </row>
    <row r="1226" spans="1:5" outlineLevel="1" x14ac:dyDescent="0.2">
      <c r="A1226" s="588">
        <v>96100</v>
      </c>
      <c r="B1226" s="142" t="s">
        <v>31617</v>
      </c>
      <c r="C1226" s="589" t="s">
        <v>19923</v>
      </c>
      <c r="D1226" s="590" t="s">
        <v>19923</v>
      </c>
    </row>
    <row r="1227" spans="1:5" outlineLevel="1" x14ac:dyDescent="0.2">
      <c r="A1227" s="588">
        <v>96110</v>
      </c>
      <c r="B1227" s="142" t="s">
        <v>31618</v>
      </c>
      <c r="C1227" s="589" t="s">
        <v>30473</v>
      </c>
      <c r="D1227" s="590">
        <v>29.86</v>
      </c>
      <c r="E1227" s="592"/>
    </row>
    <row r="1228" spans="1:5" x14ac:dyDescent="0.2">
      <c r="A1228" s="588">
        <v>96111</v>
      </c>
      <c r="B1228" s="142" t="s">
        <v>31619</v>
      </c>
      <c r="C1228" s="589" t="s">
        <v>30439</v>
      </c>
      <c r="D1228" s="590">
        <v>7.47</v>
      </c>
      <c r="E1228" s="592"/>
    </row>
    <row r="1229" spans="1:5" outlineLevel="1" x14ac:dyDescent="0.2">
      <c r="A1229" s="588">
        <v>96115</v>
      </c>
      <c r="B1229" s="142" t="s">
        <v>31620</v>
      </c>
      <c r="C1229" s="589" t="s">
        <v>30439</v>
      </c>
      <c r="D1229" s="590">
        <v>11.2</v>
      </c>
      <c r="E1229" s="592"/>
    </row>
    <row r="1230" spans="1:5" outlineLevel="1" x14ac:dyDescent="0.2">
      <c r="A1230" s="588">
        <v>96116</v>
      </c>
      <c r="B1230" s="142" t="s">
        <v>31621</v>
      </c>
      <c r="C1230" s="589" t="s">
        <v>30439</v>
      </c>
      <c r="D1230" s="590">
        <v>26.13</v>
      </c>
      <c r="E1230" s="592"/>
    </row>
    <row r="1231" spans="1:5" outlineLevel="1" x14ac:dyDescent="0.2">
      <c r="A1231" s="588">
        <v>96117</v>
      </c>
      <c r="B1231" s="142" t="s">
        <v>31622</v>
      </c>
      <c r="C1231" s="589" t="s">
        <v>30439</v>
      </c>
      <c r="D1231" s="590">
        <v>48.52</v>
      </c>
      <c r="E1231" s="592"/>
    </row>
    <row r="1232" spans="1:5" outlineLevel="1" x14ac:dyDescent="0.2">
      <c r="A1232" s="588">
        <v>96125</v>
      </c>
      <c r="B1232" s="142" t="s">
        <v>31623</v>
      </c>
      <c r="C1232" s="589" t="s">
        <v>30439</v>
      </c>
      <c r="D1232" s="590">
        <v>18.66</v>
      </c>
      <c r="E1232" s="592"/>
    </row>
    <row r="1233" spans="1:5" x14ac:dyDescent="0.2">
      <c r="A1233" s="588">
        <v>96126</v>
      </c>
      <c r="B1233" s="142" t="s">
        <v>31624</v>
      </c>
      <c r="C1233" s="589" t="s">
        <v>30413</v>
      </c>
      <c r="D1233" s="590">
        <v>74.650000000000006</v>
      </c>
      <c r="E1233" s="592"/>
    </row>
    <row r="1234" spans="1:5" ht="22.5" outlineLevel="1" x14ac:dyDescent="0.2">
      <c r="A1234" s="588">
        <v>96130</v>
      </c>
      <c r="B1234" s="142" t="s">
        <v>31625</v>
      </c>
      <c r="C1234" s="589" t="s">
        <v>30439</v>
      </c>
      <c r="D1234" s="590">
        <v>7.47</v>
      </c>
      <c r="E1234" s="592"/>
    </row>
    <row r="1235" spans="1:5" x14ac:dyDescent="0.2">
      <c r="A1235" s="588">
        <v>96132</v>
      </c>
      <c r="B1235" s="142" t="s">
        <v>31626</v>
      </c>
      <c r="C1235" s="589" t="s">
        <v>30439</v>
      </c>
      <c r="D1235" s="590">
        <v>11.2</v>
      </c>
      <c r="E1235" s="592"/>
    </row>
    <row r="1236" spans="1:5" outlineLevel="1" x14ac:dyDescent="0.2">
      <c r="A1236" s="588">
        <v>96134</v>
      </c>
      <c r="B1236" s="142" t="s">
        <v>31627</v>
      </c>
      <c r="C1236" s="589" t="s">
        <v>30439</v>
      </c>
      <c r="D1236" s="590">
        <v>9.33</v>
      </c>
      <c r="E1236" s="592"/>
    </row>
    <row r="1237" spans="1:5" outlineLevel="1" x14ac:dyDescent="0.2">
      <c r="A1237" s="588">
        <v>96135</v>
      </c>
      <c r="B1237" s="142" t="s">
        <v>31628</v>
      </c>
      <c r="C1237" s="589" t="s">
        <v>30439</v>
      </c>
      <c r="D1237" s="590">
        <v>443.99</v>
      </c>
      <c r="E1237" s="592"/>
    </row>
    <row r="1238" spans="1:5" ht="22.5" x14ac:dyDescent="0.2">
      <c r="A1238" s="588">
        <v>96137</v>
      </c>
      <c r="B1238" s="142" t="s">
        <v>31629</v>
      </c>
      <c r="C1238" s="589" t="s">
        <v>30439</v>
      </c>
      <c r="D1238" s="590">
        <v>18.66</v>
      </c>
      <c r="E1238" s="592"/>
    </row>
    <row r="1239" spans="1:5" ht="22.5" outlineLevel="1" x14ac:dyDescent="0.2">
      <c r="A1239" s="588">
        <v>96138</v>
      </c>
      <c r="B1239" s="142" t="s">
        <v>31630</v>
      </c>
      <c r="C1239" s="589" t="s">
        <v>30439</v>
      </c>
      <c r="D1239" s="590">
        <v>28</v>
      </c>
      <c r="E1239" s="592"/>
    </row>
    <row r="1240" spans="1:5" outlineLevel="1" x14ac:dyDescent="0.2">
      <c r="A1240" s="588">
        <v>96139</v>
      </c>
      <c r="B1240" s="142" t="s">
        <v>31631</v>
      </c>
      <c r="C1240" s="589" t="s">
        <v>30439</v>
      </c>
      <c r="D1240" s="590">
        <v>9.33</v>
      </c>
      <c r="E1240" s="592"/>
    </row>
    <row r="1241" spans="1:5" outlineLevel="1" x14ac:dyDescent="0.2">
      <c r="A1241" s="588">
        <v>96140</v>
      </c>
      <c r="B1241" s="142" t="s">
        <v>31632</v>
      </c>
      <c r="C1241" s="589" t="s">
        <v>30439</v>
      </c>
      <c r="D1241" s="590">
        <v>18.66</v>
      </c>
      <c r="E1241" s="592"/>
    </row>
    <row r="1242" spans="1:5" outlineLevel="1" x14ac:dyDescent="0.2">
      <c r="A1242" s="588">
        <v>96200</v>
      </c>
      <c r="B1242" s="142" t="s">
        <v>31633</v>
      </c>
      <c r="C1242" s="589" t="s">
        <v>19923</v>
      </c>
      <c r="D1242" s="590" t="s">
        <v>19923</v>
      </c>
    </row>
    <row r="1243" spans="1:5" outlineLevel="1" x14ac:dyDescent="0.2">
      <c r="A1243" s="588">
        <v>96201</v>
      </c>
      <c r="B1243" s="142" t="s">
        <v>31634</v>
      </c>
      <c r="C1243" s="589" t="s">
        <v>30439</v>
      </c>
      <c r="D1243" s="590">
        <v>9.33</v>
      </c>
      <c r="E1243" s="592"/>
    </row>
    <row r="1244" spans="1:5" x14ac:dyDescent="0.2">
      <c r="A1244" s="588">
        <v>96202</v>
      </c>
      <c r="B1244" s="142" t="s">
        <v>31635</v>
      </c>
      <c r="C1244" s="589" t="s">
        <v>30439</v>
      </c>
      <c r="D1244" s="590">
        <v>3.73</v>
      </c>
      <c r="E1244" s="592"/>
    </row>
    <row r="1245" spans="1:5" outlineLevel="1" x14ac:dyDescent="0.2">
      <c r="A1245" s="588">
        <v>96203</v>
      </c>
      <c r="B1245" s="142" t="s">
        <v>31636</v>
      </c>
      <c r="C1245" s="589" t="s">
        <v>30439</v>
      </c>
      <c r="D1245" s="590">
        <v>1.55</v>
      </c>
      <c r="E1245" s="592"/>
    </row>
    <row r="1246" spans="1:5" outlineLevel="1" x14ac:dyDescent="0.2">
      <c r="A1246" s="588">
        <v>96204</v>
      </c>
      <c r="B1246" s="142" t="s">
        <v>31637</v>
      </c>
      <c r="C1246" s="589" t="s">
        <v>30439</v>
      </c>
      <c r="D1246" s="590">
        <v>11.2</v>
      </c>
      <c r="E1246" s="592"/>
    </row>
    <row r="1247" spans="1:5" outlineLevel="1" x14ac:dyDescent="0.2">
      <c r="A1247" s="588">
        <v>96205</v>
      </c>
      <c r="B1247" s="142" t="s">
        <v>31638</v>
      </c>
      <c r="C1247" s="589" t="s">
        <v>30439</v>
      </c>
      <c r="D1247" s="590">
        <v>1.55</v>
      </c>
      <c r="E1247" s="592"/>
    </row>
    <row r="1248" spans="1:5" outlineLevel="1" x14ac:dyDescent="0.2">
      <c r="A1248" s="588">
        <v>96210</v>
      </c>
      <c r="B1248" s="142" t="s">
        <v>31639</v>
      </c>
      <c r="C1248" s="589" t="s">
        <v>30439</v>
      </c>
      <c r="D1248" s="590">
        <v>14.93</v>
      </c>
      <c r="E1248" s="592"/>
    </row>
    <row r="1249" spans="1:5" x14ac:dyDescent="0.2">
      <c r="A1249" s="588">
        <v>96211</v>
      </c>
      <c r="B1249" s="142" t="s">
        <v>31640</v>
      </c>
      <c r="C1249" s="589" t="s">
        <v>30439</v>
      </c>
      <c r="D1249" s="590">
        <v>28</v>
      </c>
      <c r="E1249" s="592"/>
    </row>
    <row r="1250" spans="1:5" outlineLevel="1" x14ac:dyDescent="0.2">
      <c r="A1250" s="588">
        <v>96212</v>
      </c>
      <c r="B1250" s="142" t="s">
        <v>31641</v>
      </c>
      <c r="C1250" s="589" t="s">
        <v>30439</v>
      </c>
      <c r="D1250" s="590">
        <v>55.99</v>
      </c>
      <c r="E1250" s="592"/>
    </row>
    <row r="1251" spans="1:5" x14ac:dyDescent="0.2">
      <c r="A1251" s="588">
        <v>96213</v>
      </c>
      <c r="B1251" s="142" t="s">
        <v>31642</v>
      </c>
      <c r="C1251" s="589" t="s">
        <v>30439</v>
      </c>
      <c r="D1251" s="590">
        <v>55.99</v>
      </c>
      <c r="E1251" s="592"/>
    </row>
    <row r="1252" spans="1:5" outlineLevel="1" x14ac:dyDescent="0.2">
      <c r="A1252" s="588">
        <v>96214</v>
      </c>
      <c r="B1252" s="142" t="s">
        <v>31643</v>
      </c>
      <c r="C1252" s="589" t="s">
        <v>30439</v>
      </c>
      <c r="D1252" s="590">
        <v>18.66</v>
      </c>
      <c r="E1252" s="592"/>
    </row>
    <row r="1253" spans="1:5" x14ac:dyDescent="0.2">
      <c r="A1253" s="588">
        <v>96218</v>
      </c>
      <c r="B1253" s="142" t="s">
        <v>31644</v>
      </c>
      <c r="C1253" s="589" t="s">
        <v>30439</v>
      </c>
      <c r="D1253" s="590">
        <v>55.99</v>
      </c>
      <c r="E1253" s="592"/>
    </row>
    <row r="1254" spans="1:5" outlineLevel="1" x14ac:dyDescent="0.2">
      <c r="A1254" s="588">
        <v>96219</v>
      </c>
      <c r="B1254" s="142" t="s">
        <v>31645</v>
      </c>
      <c r="C1254" s="589" t="s">
        <v>30439</v>
      </c>
      <c r="D1254" s="590">
        <v>37.33</v>
      </c>
      <c r="E1254" s="592"/>
    </row>
    <row r="1255" spans="1:5" x14ac:dyDescent="0.2">
      <c r="A1255" s="588">
        <v>96225</v>
      </c>
      <c r="B1255" s="142" t="s">
        <v>31646</v>
      </c>
      <c r="C1255" s="589" t="s">
        <v>30439</v>
      </c>
      <c r="D1255" s="590">
        <v>37.33</v>
      </c>
      <c r="E1255" s="592"/>
    </row>
    <row r="1256" spans="1:5" outlineLevel="1" x14ac:dyDescent="0.2">
      <c r="A1256" s="588">
        <v>96300</v>
      </c>
      <c r="B1256" s="142" t="s">
        <v>31647</v>
      </c>
      <c r="C1256" s="589" t="s">
        <v>19923</v>
      </c>
      <c r="D1256" s="590" t="s">
        <v>19923</v>
      </c>
    </row>
    <row r="1257" spans="1:5" x14ac:dyDescent="0.2">
      <c r="A1257" s="588">
        <v>96314</v>
      </c>
      <c r="B1257" s="142" t="s">
        <v>31648</v>
      </c>
      <c r="C1257" s="589" t="s">
        <v>30473</v>
      </c>
      <c r="D1257" s="590">
        <v>7.47</v>
      </c>
      <c r="E1257" s="592"/>
    </row>
    <row r="1258" spans="1:5" outlineLevel="1" x14ac:dyDescent="0.2">
      <c r="A1258" s="588">
        <v>96315</v>
      </c>
      <c r="B1258" s="142" t="s">
        <v>31649</v>
      </c>
      <c r="C1258" s="589" t="s">
        <v>30473</v>
      </c>
      <c r="D1258" s="590">
        <v>9.33</v>
      </c>
      <c r="E1258" s="592"/>
    </row>
    <row r="1259" spans="1:5" x14ac:dyDescent="0.2">
      <c r="A1259" s="588">
        <v>96316</v>
      </c>
      <c r="B1259" s="142" t="s">
        <v>31650</v>
      </c>
      <c r="C1259" s="589" t="s">
        <v>30439</v>
      </c>
      <c r="D1259" s="590">
        <v>7.47</v>
      </c>
      <c r="E1259" s="592"/>
    </row>
    <row r="1260" spans="1:5" outlineLevel="1" x14ac:dyDescent="0.2">
      <c r="A1260" s="588">
        <v>96360</v>
      </c>
      <c r="B1260" s="142" t="s">
        <v>31651</v>
      </c>
      <c r="C1260" s="589" t="s">
        <v>30439</v>
      </c>
      <c r="D1260" s="590">
        <v>186.63</v>
      </c>
      <c r="E1260" s="592"/>
    </row>
    <row r="1261" spans="1:5" x14ac:dyDescent="0.2">
      <c r="A1261" s="588">
        <v>96361</v>
      </c>
      <c r="B1261" s="142" t="s">
        <v>31652</v>
      </c>
      <c r="C1261" s="589" t="s">
        <v>30439</v>
      </c>
      <c r="D1261" s="590">
        <v>298.61</v>
      </c>
      <c r="E1261" s="592"/>
    </row>
    <row r="1262" spans="1:5" outlineLevel="1" x14ac:dyDescent="0.2">
      <c r="A1262" s="588">
        <v>96362</v>
      </c>
      <c r="B1262" s="142" t="s">
        <v>31653</v>
      </c>
      <c r="C1262" s="589" t="s">
        <v>30439</v>
      </c>
      <c r="D1262" s="590">
        <v>418.75</v>
      </c>
      <c r="E1262" s="592"/>
    </row>
    <row r="1263" spans="1:5" x14ac:dyDescent="0.2">
      <c r="A1263" s="588">
        <v>96400</v>
      </c>
      <c r="B1263" s="142" t="s">
        <v>31654</v>
      </c>
      <c r="C1263" s="589" t="s">
        <v>19923</v>
      </c>
      <c r="D1263" s="590" t="s">
        <v>19923</v>
      </c>
    </row>
    <row r="1264" spans="1:5" outlineLevel="1" x14ac:dyDescent="0.2">
      <c r="A1264" s="588">
        <v>96401</v>
      </c>
      <c r="B1264" s="142" t="s">
        <v>31655</v>
      </c>
      <c r="C1264" s="589" t="s">
        <v>30439</v>
      </c>
      <c r="D1264" s="590">
        <v>37.33</v>
      </c>
      <c r="E1264" s="592"/>
    </row>
    <row r="1265" spans="1:5" ht="22.5" x14ac:dyDescent="0.2">
      <c r="A1265" s="588">
        <v>96402</v>
      </c>
      <c r="B1265" s="142" t="s">
        <v>31656</v>
      </c>
      <c r="C1265" s="589" t="s">
        <v>30439</v>
      </c>
      <c r="D1265" s="590">
        <v>1.55</v>
      </c>
      <c r="E1265" s="592"/>
    </row>
    <row r="1266" spans="1:5" outlineLevel="1" x14ac:dyDescent="0.2">
      <c r="A1266" s="588">
        <v>96403</v>
      </c>
      <c r="B1266" s="142" t="s">
        <v>31657</v>
      </c>
      <c r="C1266" s="589" t="s">
        <v>30439</v>
      </c>
      <c r="D1266" s="590">
        <v>9.33</v>
      </c>
      <c r="E1266" s="592"/>
    </row>
    <row r="1267" spans="1:5" x14ac:dyDescent="0.2">
      <c r="A1267" s="588">
        <v>96404</v>
      </c>
      <c r="B1267" s="142" t="s">
        <v>31658</v>
      </c>
      <c r="C1267" s="589" t="s">
        <v>30439</v>
      </c>
      <c r="D1267" s="590">
        <v>7.47</v>
      </c>
      <c r="E1267" s="592"/>
    </row>
    <row r="1268" spans="1:5" outlineLevel="1" x14ac:dyDescent="0.2">
      <c r="A1268" s="588">
        <v>96405</v>
      </c>
      <c r="B1268" s="142" t="s">
        <v>31659</v>
      </c>
      <c r="C1268" s="589" t="s">
        <v>30439</v>
      </c>
      <c r="D1268" s="590">
        <v>79.2</v>
      </c>
      <c r="E1268" s="592"/>
    </row>
    <row r="1269" spans="1:5" outlineLevel="1" x14ac:dyDescent="0.2">
      <c r="A1269" s="588">
        <v>96406</v>
      </c>
      <c r="B1269" s="142" t="s">
        <v>31660</v>
      </c>
      <c r="C1269" s="589" t="s">
        <v>30439</v>
      </c>
      <c r="D1269" s="590">
        <v>14.93</v>
      </c>
      <c r="E1269" s="592"/>
    </row>
    <row r="1270" spans="1:5" outlineLevel="1" x14ac:dyDescent="0.2">
      <c r="A1270" s="588">
        <v>96407</v>
      </c>
      <c r="B1270" s="142" t="s">
        <v>31661</v>
      </c>
      <c r="C1270" s="589" t="s">
        <v>30439</v>
      </c>
      <c r="D1270" s="590">
        <v>14.93</v>
      </c>
      <c r="E1270" s="592"/>
    </row>
    <row r="1271" spans="1:5" x14ac:dyDescent="0.2">
      <c r="A1271" s="588">
        <v>96408</v>
      </c>
      <c r="B1271" s="142" t="s">
        <v>31662</v>
      </c>
      <c r="C1271" s="589" t="s">
        <v>30473</v>
      </c>
      <c r="D1271" s="590">
        <v>7.47</v>
      </c>
      <c r="E1271" s="592"/>
    </row>
    <row r="1272" spans="1:5" outlineLevel="1" x14ac:dyDescent="0.2">
      <c r="A1272" s="588">
        <v>96409</v>
      </c>
      <c r="B1272" s="142" t="s">
        <v>31663</v>
      </c>
      <c r="C1272" s="589" t="s">
        <v>30439</v>
      </c>
      <c r="D1272" s="590">
        <v>3.09</v>
      </c>
      <c r="E1272" s="592"/>
    </row>
    <row r="1273" spans="1:5" outlineLevel="1" x14ac:dyDescent="0.2">
      <c r="A1273" s="588">
        <v>96410</v>
      </c>
      <c r="B1273" s="142" t="s">
        <v>31664</v>
      </c>
      <c r="C1273" s="589" t="s">
        <v>30439</v>
      </c>
      <c r="D1273" s="590">
        <v>105.6</v>
      </c>
      <c r="E1273" s="592"/>
    </row>
    <row r="1274" spans="1:5" x14ac:dyDescent="0.2">
      <c r="A1274" s="588">
        <v>96411</v>
      </c>
      <c r="B1274" s="142" t="s">
        <v>31665</v>
      </c>
      <c r="C1274" s="589" t="s">
        <v>30439</v>
      </c>
      <c r="D1274" s="590">
        <v>24.26</v>
      </c>
      <c r="E1274" s="592"/>
    </row>
    <row r="1275" spans="1:5" outlineLevel="1" x14ac:dyDescent="0.2">
      <c r="A1275" s="588">
        <v>96412</v>
      </c>
      <c r="B1275" s="142" t="s">
        <v>31666</v>
      </c>
      <c r="C1275" s="589" t="s">
        <v>30439</v>
      </c>
      <c r="D1275" s="590">
        <v>147.34</v>
      </c>
      <c r="E1275" s="592"/>
    </row>
    <row r="1276" spans="1:5" outlineLevel="1" x14ac:dyDescent="0.2">
      <c r="A1276" s="588">
        <v>96413</v>
      </c>
      <c r="B1276" s="142" t="s">
        <v>31667</v>
      </c>
      <c r="C1276" s="589" t="s">
        <v>30439</v>
      </c>
      <c r="D1276" s="590">
        <v>279.33999999999997</v>
      </c>
      <c r="E1276" s="592"/>
    </row>
    <row r="1277" spans="1:5" outlineLevel="1" x14ac:dyDescent="0.2">
      <c r="A1277" s="588">
        <v>96414</v>
      </c>
      <c r="B1277" s="142" t="s">
        <v>31668</v>
      </c>
      <c r="C1277" s="589" t="s">
        <v>30439</v>
      </c>
      <c r="D1277" s="590">
        <v>55.99</v>
      </c>
      <c r="E1277" s="592"/>
    </row>
    <row r="1278" spans="1:5" x14ac:dyDescent="0.2">
      <c r="A1278" s="588">
        <v>96415</v>
      </c>
      <c r="B1278" s="142" t="s">
        <v>31669</v>
      </c>
      <c r="C1278" s="589" t="s">
        <v>30439</v>
      </c>
      <c r="D1278" s="590">
        <v>24.76</v>
      </c>
      <c r="E1278" s="592"/>
    </row>
    <row r="1279" spans="1:5" outlineLevel="1" x14ac:dyDescent="0.2">
      <c r="A1279" s="588">
        <v>96416</v>
      </c>
      <c r="B1279" s="142" t="s">
        <v>31670</v>
      </c>
      <c r="C1279" s="589" t="s">
        <v>30473</v>
      </c>
      <c r="D1279" s="590">
        <v>5.6</v>
      </c>
      <c r="E1279" s="592"/>
    </row>
    <row r="1280" spans="1:5" outlineLevel="1" x14ac:dyDescent="0.2">
      <c r="A1280" s="588">
        <v>96417</v>
      </c>
      <c r="B1280" s="142" t="s">
        <v>31671</v>
      </c>
      <c r="C1280" s="589" t="s">
        <v>30439</v>
      </c>
      <c r="D1280" s="590">
        <v>58.94</v>
      </c>
      <c r="E1280" s="592"/>
    </row>
    <row r="1281" spans="1:5" x14ac:dyDescent="0.2">
      <c r="A1281" s="588">
        <v>96418</v>
      </c>
      <c r="B1281" s="142" t="s">
        <v>31672</v>
      </c>
      <c r="C1281" s="589" t="s">
        <v>30439</v>
      </c>
      <c r="D1281" s="590">
        <v>114.19</v>
      </c>
      <c r="E1281" s="592"/>
    </row>
    <row r="1282" spans="1:5" outlineLevel="1" x14ac:dyDescent="0.2">
      <c r="A1282" s="588">
        <v>96423</v>
      </c>
      <c r="B1282" s="142" t="s">
        <v>31673</v>
      </c>
      <c r="C1282" s="589" t="s">
        <v>30439</v>
      </c>
      <c r="D1282" s="590">
        <v>18.66</v>
      </c>
      <c r="E1282" s="592"/>
    </row>
    <row r="1283" spans="1:5" outlineLevel="1" x14ac:dyDescent="0.2">
      <c r="A1283" s="588">
        <v>96424</v>
      </c>
      <c r="B1283" s="142" t="s">
        <v>31674</v>
      </c>
      <c r="C1283" s="589" t="s">
        <v>30439</v>
      </c>
      <c r="D1283" s="590">
        <v>11.2</v>
      </c>
      <c r="E1283" s="592"/>
    </row>
    <row r="1284" spans="1:5" x14ac:dyDescent="0.2">
      <c r="A1284" s="588">
        <v>97000</v>
      </c>
      <c r="B1284" s="142" t="s">
        <v>31675</v>
      </c>
      <c r="C1284" s="589" t="s">
        <v>19923</v>
      </c>
      <c r="D1284" s="590" t="s">
        <v>19923</v>
      </c>
    </row>
    <row r="1285" spans="1:5" ht="22.5" outlineLevel="1" x14ac:dyDescent="0.2">
      <c r="A1285" s="588">
        <v>97001</v>
      </c>
      <c r="B1285" s="142" t="s">
        <v>31676</v>
      </c>
      <c r="C1285" s="589" t="s">
        <v>30439</v>
      </c>
      <c r="D1285" s="590">
        <v>294.68</v>
      </c>
      <c r="E1285" s="592"/>
    </row>
    <row r="1286" spans="1:5" ht="22.5" outlineLevel="1" x14ac:dyDescent="0.2">
      <c r="A1286" s="588">
        <v>97002</v>
      </c>
      <c r="B1286" s="142" t="s">
        <v>31677</v>
      </c>
      <c r="C1286" s="589" t="s">
        <v>30439</v>
      </c>
      <c r="D1286" s="590">
        <v>400.28</v>
      </c>
      <c r="E1286" s="592"/>
    </row>
    <row r="1287" spans="1:5" outlineLevel="1" x14ac:dyDescent="0.2">
      <c r="A1287" s="588">
        <v>97003</v>
      </c>
      <c r="B1287" s="142" t="s">
        <v>31678</v>
      </c>
      <c r="C1287" s="589" t="s">
        <v>30439</v>
      </c>
      <c r="D1287" s="590">
        <v>186.63</v>
      </c>
      <c r="E1287" s="592"/>
    </row>
    <row r="1288" spans="1:5" x14ac:dyDescent="0.2">
      <c r="A1288" s="588">
        <v>97004</v>
      </c>
      <c r="B1288" s="142" t="s">
        <v>31679</v>
      </c>
      <c r="C1288" s="589" t="s">
        <v>30439</v>
      </c>
      <c r="D1288" s="590">
        <v>14.93</v>
      </c>
      <c r="E1288" s="592"/>
    </row>
    <row r="1289" spans="1:5" outlineLevel="1" x14ac:dyDescent="0.2">
      <c r="A1289" s="588">
        <v>97005</v>
      </c>
      <c r="B1289" s="142" t="s">
        <v>31680</v>
      </c>
      <c r="C1289" s="589" t="s">
        <v>30439</v>
      </c>
      <c r="D1289" s="590">
        <v>14.93</v>
      </c>
      <c r="E1289" s="592"/>
    </row>
    <row r="1290" spans="1:5" outlineLevel="1" x14ac:dyDescent="0.2">
      <c r="A1290" s="588">
        <v>97008</v>
      </c>
      <c r="B1290" s="142" t="s">
        <v>31681</v>
      </c>
      <c r="C1290" s="589" t="s">
        <v>30439</v>
      </c>
      <c r="D1290" s="590">
        <v>18.66</v>
      </c>
      <c r="E1290" s="592"/>
    </row>
    <row r="1291" spans="1:5" x14ac:dyDescent="0.2">
      <c r="A1291" s="588">
        <v>97009</v>
      </c>
      <c r="B1291" s="142" t="s">
        <v>31682</v>
      </c>
      <c r="C1291" s="589" t="s">
        <v>30473</v>
      </c>
      <c r="D1291" s="590">
        <v>18.66</v>
      </c>
      <c r="E1291" s="592"/>
    </row>
    <row r="1292" spans="1:5" outlineLevel="1" x14ac:dyDescent="0.2">
      <c r="A1292" s="588">
        <v>97012</v>
      </c>
      <c r="B1292" s="142" t="s">
        <v>31683</v>
      </c>
      <c r="C1292" s="589" t="s">
        <v>30473</v>
      </c>
      <c r="D1292" s="590">
        <v>11.2</v>
      </c>
      <c r="E1292" s="592"/>
    </row>
    <row r="1293" spans="1:5" outlineLevel="1" x14ac:dyDescent="0.2">
      <c r="A1293" s="588">
        <v>97013</v>
      </c>
      <c r="B1293" s="142" t="s">
        <v>31684</v>
      </c>
      <c r="C1293" s="589" t="s">
        <v>30473</v>
      </c>
      <c r="D1293" s="590">
        <v>22.4</v>
      </c>
      <c r="E1293" s="592"/>
    </row>
    <row r="1294" spans="1:5" x14ac:dyDescent="0.2">
      <c r="A1294" s="588">
        <v>97014</v>
      </c>
      <c r="B1294" s="142" t="s">
        <v>31685</v>
      </c>
      <c r="C1294" s="589" t="s">
        <v>30473</v>
      </c>
      <c r="D1294" s="590">
        <v>1.87</v>
      </c>
      <c r="E1294" s="592"/>
    </row>
    <row r="1295" spans="1:5" outlineLevel="1" x14ac:dyDescent="0.2">
      <c r="A1295" s="588">
        <v>97015</v>
      </c>
      <c r="B1295" s="142" t="s">
        <v>31686</v>
      </c>
      <c r="C1295" s="589" t="s">
        <v>30473</v>
      </c>
      <c r="D1295" s="590">
        <v>26.13</v>
      </c>
      <c r="E1295" s="592"/>
    </row>
    <row r="1296" spans="1:5" x14ac:dyDescent="0.2">
      <c r="A1296" s="588">
        <v>97016</v>
      </c>
      <c r="B1296" s="142" t="s">
        <v>31687</v>
      </c>
      <c r="C1296" s="589" t="s">
        <v>30473</v>
      </c>
      <c r="D1296" s="590">
        <v>1.1200000000000001</v>
      </c>
      <c r="E1296" s="592"/>
    </row>
    <row r="1297" spans="1:5" outlineLevel="1" x14ac:dyDescent="0.2">
      <c r="A1297" s="588">
        <v>97017</v>
      </c>
      <c r="B1297" s="142" t="s">
        <v>31688</v>
      </c>
      <c r="C1297" s="589" t="s">
        <v>30473</v>
      </c>
      <c r="D1297" s="590">
        <v>11.2</v>
      </c>
      <c r="E1297" s="592"/>
    </row>
    <row r="1298" spans="1:5" x14ac:dyDescent="0.2">
      <c r="A1298" s="588">
        <v>97018</v>
      </c>
      <c r="B1298" s="142" t="s">
        <v>31689</v>
      </c>
      <c r="C1298" s="589" t="s">
        <v>30439</v>
      </c>
      <c r="D1298" s="590">
        <v>14.93</v>
      </c>
      <c r="E1298" s="592"/>
    </row>
    <row r="1299" spans="1:5" outlineLevel="1" x14ac:dyDescent="0.2">
      <c r="A1299" s="588">
        <v>97020</v>
      </c>
      <c r="B1299" s="142" t="s">
        <v>31690</v>
      </c>
      <c r="C1299" s="589" t="s">
        <v>30439</v>
      </c>
      <c r="D1299" s="590">
        <v>11.2</v>
      </c>
      <c r="E1299" s="592"/>
    </row>
    <row r="1300" spans="1:5" x14ac:dyDescent="0.2">
      <c r="A1300" s="588">
        <v>97100</v>
      </c>
      <c r="B1300" s="142" t="s">
        <v>31691</v>
      </c>
      <c r="C1300" s="589" t="s">
        <v>19923</v>
      </c>
      <c r="D1300" s="590" t="s">
        <v>19923</v>
      </c>
    </row>
    <row r="1301" spans="1:5" outlineLevel="1" x14ac:dyDescent="0.2">
      <c r="A1301" s="588">
        <v>97110</v>
      </c>
      <c r="B1301" s="142" t="s">
        <v>31692</v>
      </c>
      <c r="C1301" s="589" t="s">
        <v>30473</v>
      </c>
      <c r="D1301" s="590">
        <v>37.33</v>
      </c>
      <c r="E1301" s="592"/>
    </row>
    <row r="1302" spans="1:5" x14ac:dyDescent="0.2">
      <c r="A1302" s="588">
        <v>97111</v>
      </c>
      <c r="B1302" s="142" t="s">
        <v>31693</v>
      </c>
      <c r="C1302" s="589" t="s">
        <v>30439</v>
      </c>
      <c r="D1302" s="590">
        <v>9.33</v>
      </c>
      <c r="E1302" s="592"/>
    </row>
    <row r="1303" spans="1:5" outlineLevel="1" x14ac:dyDescent="0.2">
      <c r="A1303" s="588">
        <v>97115</v>
      </c>
      <c r="B1303" s="142" t="s">
        <v>31694</v>
      </c>
      <c r="C1303" s="589" t="s">
        <v>30439</v>
      </c>
      <c r="D1303" s="590">
        <v>18.66</v>
      </c>
      <c r="E1303" s="592"/>
    </row>
    <row r="1304" spans="1:5" x14ac:dyDescent="0.2">
      <c r="A1304" s="588">
        <v>97116</v>
      </c>
      <c r="B1304" s="142" t="s">
        <v>31695</v>
      </c>
      <c r="C1304" s="589" t="s">
        <v>30439</v>
      </c>
      <c r="D1304" s="590">
        <v>29.86</v>
      </c>
      <c r="E1304" s="592"/>
    </row>
    <row r="1305" spans="1:5" outlineLevel="1" x14ac:dyDescent="0.2">
      <c r="A1305" s="588">
        <v>97117</v>
      </c>
      <c r="B1305" s="142" t="s">
        <v>31696</v>
      </c>
      <c r="C1305" s="589" t="s">
        <v>30439</v>
      </c>
      <c r="D1305" s="590">
        <v>55.99</v>
      </c>
      <c r="E1305" s="592"/>
    </row>
    <row r="1306" spans="1:5" ht="22.5" x14ac:dyDescent="0.2">
      <c r="A1306" s="588">
        <v>97125</v>
      </c>
      <c r="B1306" s="142" t="s">
        <v>31697</v>
      </c>
      <c r="C1306" s="589" t="s">
        <v>30439</v>
      </c>
      <c r="D1306" s="590">
        <v>18.66</v>
      </c>
      <c r="E1306" s="592"/>
    </row>
    <row r="1307" spans="1:5" outlineLevel="1" x14ac:dyDescent="0.2">
      <c r="A1307" s="588">
        <v>97126</v>
      </c>
      <c r="B1307" s="142" t="s">
        <v>31698</v>
      </c>
      <c r="C1307" s="589" t="s">
        <v>30413</v>
      </c>
      <c r="D1307" s="590">
        <v>227.41</v>
      </c>
      <c r="E1307" s="592"/>
    </row>
    <row r="1308" spans="1:5" ht="22.5" x14ac:dyDescent="0.2">
      <c r="A1308" s="588">
        <v>97130</v>
      </c>
      <c r="B1308" s="142" t="s">
        <v>31699</v>
      </c>
      <c r="C1308" s="589" t="s">
        <v>30439</v>
      </c>
      <c r="D1308" s="590">
        <v>9.33</v>
      </c>
      <c r="E1308" s="592"/>
    </row>
    <row r="1309" spans="1:5" outlineLevel="1" x14ac:dyDescent="0.2">
      <c r="A1309" s="588">
        <v>97132</v>
      </c>
      <c r="B1309" s="142" t="s">
        <v>31700</v>
      </c>
      <c r="C1309" s="589" t="s">
        <v>30439</v>
      </c>
      <c r="D1309" s="590">
        <v>11.2</v>
      </c>
      <c r="E1309" s="592"/>
    </row>
    <row r="1310" spans="1:5" ht="22.5" x14ac:dyDescent="0.2">
      <c r="A1310" s="588">
        <v>97134</v>
      </c>
      <c r="B1310" s="142" t="s">
        <v>31701</v>
      </c>
      <c r="C1310" s="589" t="s">
        <v>30439</v>
      </c>
      <c r="D1310" s="590">
        <v>37.33</v>
      </c>
      <c r="E1310" s="592"/>
    </row>
    <row r="1311" spans="1:5" outlineLevel="1" x14ac:dyDescent="0.2">
      <c r="A1311" s="588">
        <v>97135</v>
      </c>
      <c r="B1311" s="142" t="s">
        <v>31702</v>
      </c>
      <c r="C1311" s="589" t="s">
        <v>30439</v>
      </c>
      <c r="D1311" s="590">
        <v>443.99</v>
      </c>
      <c r="E1311" s="592"/>
    </row>
    <row r="1312" spans="1:5" ht="22.5" x14ac:dyDescent="0.2">
      <c r="A1312" s="588">
        <v>97137</v>
      </c>
      <c r="B1312" s="142" t="s">
        <v>31703</v>
      </c>
      <c r="C1312" s="589" t="s">
        <v>30439</v>
      </c>
      <c r="D1312" s="590">
        <v>26.13</v>
      </c>
      <c r="E1312" s="592"/>
    </row>
    <row r="1313" spans="1:5" ht="22.5" outlineLevel="1" x14ac:dyDescent="0.2">
      <c r="A1313" s="588">
        <v>97138</v>
      </c>
      <c r="B1313" s="142" t="s">
        <v>31704</v>
      </c>
      <c r="C1313" s="589" t="s">
        <v>30439</v>
      </c>
      <c r="D1313" s="590">
        <v>37.33</v>
      </c>
      <c r="E1313" s="592"/>
    </row>
    <row r="1314" spans="1:5" x14ac:dyDescent="0.2">
      <c r="A1314" s="588">
        <v>97139</v>
      </c>
      <c r="B1314" s="142" t="s">
        <v>31705</v>
      </c>
      <c r="C1314" s="589" t="s">
        <v>30439</v>
      </c>
      <c r="D1314" s="590">
        <v>18.66</v>
      </c>
      <c r="E1314" s="592"/>
    </row>
    <row r="1315" spans="1:5" outlineLevel="1" x14ac:dyDescent="0.2">
      <c r="A1315" s="588">
        <v>97140</v>
      </c>
      <c r="B1315" s="142" t="s">
        <v>31706</v>
      </c>
      <c r="C1315" s="589" t="s">
        <v>30439</v>
      </c>
      <c r="D1315" s="590">
        <v>18.66</v>
      </c>
      <c r="E1315" s="592"/>
    </row>
    <row r="1316" spans="1:5" outlineLevel="1" x14ac:dyDescent="0.2">
      <c r="A1316" s="588">
        <v>97200</v>
      </c>
      <c r="B1316" s="142" t="s">
        <v>31707</v>
      </c>
      <c r="C1316" s="589" t="s">
        <v>19923</v>
      </c>
      <c r="D1316" s="590" t="s">
        <v>19923</v>
      </c>
    </row>
    <row r="1317" spans="1:5" outlineLevel="1" x14ac:dyDescent="0.2">
      <c r="A1317" s="588">
        <v>97201</v>
      </c>
      <c r="B1317" s="142" t="s">
        <v>31708</v>
      </c>
      <c r="C1317" s="589" t="s">
        <v>30439</v>
      </c>
      <c r="D1317" s="590">
        <v>11.2</v>
      </c>
      <c r="E1317" s="592"/>
    </row>
    <row r="1318" spans="1:5" outlineLevel="1" x14ac:dyDescent="0.2">
      <c r="A1318" s="588">
        <v>97202</v>
      </c>
      <c r="B1318" s="142" t="s">
        <v>31709</v>
      </c>
      <c r="C1318" s="589" t="s">
        <v>30439</v>
      </c>
      <c r="D1318" s="590">
        <v>24.26</v>
      </c>
      <c r="E1318" s="592"/>
    </row>
    <row r="1319" spans="1:5" x14ac:dyDescent="0.2">
      <c r="A1319" s="588">
        <v>97203</v>
      </c>
      <c r="B1319" s="142" t="s">
        <v>31710</v>
      </c>
      <c r="C1319" s="589" t="s">
        <v>30439</v>
      </c>
      <c r="D1319" s="590">
        <v>1.55</v>
      </c>
      <c r="E1319" s="592"/>
    </row>
    <row r="1320" spans="1:5" outlineLevel="1" x14ac:dyDescent="0.2">
      <c r="A1320" s="588">
        <v>97204</v>
      </c>
      <c r="B1320" s="142" t="s">
        <v>31711</v>
      </c>
      <c r="C1320" s="589" t="s">
        <v>30439</v>
      </c>
      <c r="D1320" s="590">
        <v>11.2</v>
      </c>
      <c r="E1320" s="592"/>
    </row>
    <row r="1321" spans="1:5" outlineLevel="1" x14ac:dyDescent="0.2">
      <c r="A1321" s="588">
        <v>97205</v>
      </c>
      <c r="B1321" s="142" t="s">
        <v>31712</v>
      </c>
      <c r="C1321" s="589" t="s">
        <v>30439</v>
      </c>
      <c r="D1321" s="590">
        <v>1.55</v>
      </c>
      <c r="E1321" s="592"/>
    </row>
    <row r="1322" spans="1:5" outlineLevel="1" x14ac:dyDescent="0.2">
      <c r="A1322" s="588">
        <v>97211</v>
      </c>
      <c r="B1322" s="142" t="s">
        <v>31713</v>
      </c>
      <c r="C1322" s="589" t="s">
        <v>30439</v>
      </c>
      <c r="D1322" s="590">
        <v>55.99</v>
      </c>
      <c r="E1322" s="592"/>
    </row>
    <row r="1323" spans="1:5" outlineLevel="1" x14ac:dyDescent="0.2">
      <c r="A1323" s="588">
        <v>97212</v>
      </c>
      <c r="B1323" s="142" t="s">
        <v>31714</v>
      </c>
      <c r="C1323" s="589" t="s">
        <v>30439</v>
      </c>
      <c r="D1323" s="590">
        <v>149.31</v>
      </c>
      <c r="E1323" s="592"/>
    </row>
    <row r="1324" spans="1:5" x14ac:dyDescent="0.2">
      <c r="A1324" s="588">
        <v>97213</v>
      </c>
      <c r="B1324" s="142" t="s">
        <v>31715</v>
      </c>
      <c r="C1324" s="589" t="s">
        <v>30439</v>
      </c>
      <c r="D1324" s="590">
        <v>74.650000000000006</v>
      </c>
      <c r="E1324" s="592"/>
    </row>
    <row r="1325" spans="1:5" outlineLevel="1" x14ac:dyDescent="0.2">
      <c r="A1325" s="588">
        <v>97214</v>
      </c>
      <c r="B1325" s="142" t="s">
        <v>31716</v>
      </c>
      <c r="C1325" s="589" t="s">
        <v>30439</v>
      </c>
      <c r="D1325" s="590">
        <v>37.33</v>
      </c>
      <c r="E1325" s="592"/>
    </row>
    <row r="1326" spans="1:5" outlineLevel="1" x14ac:dyDescent="0.2">
      <c r="A1326" s="588">
        <v>97218</v>
      </c>
      <c r="B1326" s="142" t="s">
        <v>31717</v>
      </c>
      <c r="C1326" s="589" t="s">
        <v>30439</v>
      </c>
      <c r="D1326" s="590">
        <v>37.33</v>
      </c>
      <c r="E1326" s="592"/>
    </row>
    <row r="1327" spans="1:5" outlineLevel="1" x14ac:dyDescent="0.2">
      <c r="A1327" s="588">
        <v>97219</v>
      </c>
      <c r="B1327" s="142" t="s">
        <v>31718</v>
      </c>
      <c r="C1327" s="589" t="s">
        <v>30439</v>
      </c>
      <c r="D1327" s="590">
        <v>29.86</v>
      </c>
      <c r="E1327" s="592"/>
    </row>
    <row r="1328" spans="1:5" outlineLevel="1" x14ac:dyDescent="0.2">
      <c r="A1328" s="588">
        <v>97225</v>
      </c>
      <c r="B1328" s="142" t="s">
        <v>31719</v>
      </c>
      <c r="C1328" s="589" t="s">
        <v>30439</v>
      </c>
      <c r="D1328" s="590">
        <v>37.33</v>
      </c>
      <c r="E1328" s="592"/>
    </row>
    <row r="1329" spans="1:5" outlineLevel="1" x14ac:dyDescent="0.2">
      <c r="A1329" s="588">
        <v>97300</v>
      </c>
      <c r="B1329" s="142" t="s">
        <v>31720</v>
      </c>
      <c r="C1329" s="589" t="s">
        <v>19923</v>
      </c>
      <c r="D1329" s="590" t="s">
        <v>19923</v>
      </c>
    </row>
    <row r="1330" spans="1:5" x14ac:dyDescent="0.2">
      <c r="A1330" s="588">
        <v>97314</v>
      </c>
      <c r="B1330" s="142" t="s">
        <v>31721</v>
      </c>
      <c r="C1330" s="589" t="s">
        <v>30473</v>
      </c>
      <c r="D1330" s="590">
        <v>18.66</v>
      </c>
      <c r="E1330" s="592"/>
    </row>
    <row r="1331" spans="1:5" outlineLevel="1" x14ac:dyDescent="0.2">
      <c r="A1331" s="588">
        <v>97315</v>
      </c>
      <c r="B1331" s="142" t="s">
        <v>31722</v>
      </c>
      <c r="C1331" s="589" t="s">
        <v>30473</v>
      </c>
      <c r="D1331" s="590">
        <v>18.66</v>
      </c>
      <c r="E1331" s="592"/>
    </row>
    <row r="1332" spans="1:5" outlineLevel="1" x14ac:dyDescent="0.2">
      <c r="A1332" s="588">
        <v>97316</v>
      </c>
      <c r="B1332" s="142" t="s">
        <v>31723</v>
      </c>
      <c r="C1332" s="589" t="s">
        <v>30439</v>
      </c>
      <c r="D1332" s="590">
        <v>11.2</v>
      </c>
      <c r="E1332" s="592"/>
    </row>
    <row r="1333" spans="1:5" outlineLevel="1" x14ac:dyDescent="0.2">
      <c r="A1333" s="588">
        <v>97360</v>
      </c>
      <c r="B1333" s="142" t="s">
        <v>31724</v>
      </c>
      <c r="C1333" s="589" t="s">
        <v>30439</v>
      </c>
      <c r="D1333" s="590">
        <v>294.68</v>
      </c>
      <c r="E1333" s="592"/>
    </row>
    <row r="1334" spans="1:5" outlineLevel="1" x14ac:dyDescent="0.2">
      <c r="A1334" s="588">
        <v>97361</v>
      </c>
      <c r="B1334" s="142" t="s">
        <v>31725</v>
      </c>
      <c r="C1334" s="589" t="s">
        <v>30439</v>
      </c>
      <c r="D1334" s="590">
        <v>400.28</v>
      </c>
      <c r="E1334" s="592"/>
    </row>
    <row r="1335" spans="1:5" outlineLevel="1" x14ac:dyDescent="0.2">
      <c r="A1335" s="588">
        <v>97362</v>
      </c>
      <c r="B1335" s="142" t="s">
        <v>31726</v>
      </c>
      <c r="C1335" s="589" t="s">
        <v>30439</v>
      </c>
      <c r="D1335" s="590">
        <v>449.69</v>
      </c>
      <c r="E1335" s="592"/>
    </row>
    <row r="1336" spans="1:5" x14ac:dyDescent="0.2">
      <c r="A1336" s="588">
        <v>97400</v>
      </c>
      <c r="B1336" s="142" t="s">
        <v>31727</v>
      </c>
      <c r="C1336" s="589" t="s">
        <v>19923</v>
      </c>
      <c r="D1336" s="590" t="s">
        <v>19923</v>
      </c>
    </row>
    <row r="1337" spans="1:5" ht="22.5" outlineLevel="1" x14ac:dyDescent="0.2">
      <c r="A1337" s="588">
        <v>97401</v>
      </c>
      <c r="B1337" s="142" t="s">
        <v>31728</v>
      </c>
      <c r="C1337" s="589" t="s">
        <v>30439</v>
      </c>
      <c r="D1337" s="590">
        <v>7.47</v>
      </c>
      <c r="E1337" s="592"/>
    </row>
    <row r="1338" spans="1:5" ht="22.5" outlineLevel="1" x14ac:dyDescent="0.2">
      <c r="A1338" s="588">
        <v>97402</v>
      </c>
      <c r="B1338" s="142" t="s">
        <v>31729</v>
      </c>
      <c r="C1338" s="589" t="s">
        <v>30439</v>
      </c>
      <c r="D1338" s="590">
        <v>7.47</v>
      </c>
      <c r="E1338" s="592"/>
    </row>
    <row r="1339" spans="1:5" outlineLevel="1" x14ac:dyDescent="0.2">
      <c r="A1339" s="588">
        <v>97403</v>
      </c>
      <c r="B1339" s="142" t="s">
        <v>31730</v>
      </c>
      <c r="C1339" s="589" t="s">
        <v>30439</v>
      </c>
      <c r="D1339" s="590">
        <v>24.26</v>
      </c>
      <c r="E1339" s="592"/>
    </row>
    <row r="1340" spans="1:5" outlineLevel="1" x14ac:dyDescent="0.2">
      <c r="A1340" s="588">
        <v>97404</v>
      </c>
      <c r="B1340" s="142" t="s">
        <v>31731</v>
      </c>
      <c r="C1340" s="589" t="s">
        <v>30439</v>
      </c>
      <c r="D1340" s="590">
        <v>22.4</v>
      </c>
      <c r="E1340" s="592"/>
    </row>
    <row r="1341" spans="1:5" outlineLevel="1" x14ac:dyDescent="0.2">
      <c r="A1341" s="588">
        <v>97405</v>
      </c>
      <c r="B1341" s="142" t="s">
        <v>31732</v>
      </c>
      <c r="C1341" s="589" t="s">
        <v>30439</v>
      </c>
      <c r="D1341" s="590">
        <v>105.6</v>
      </c>
      <c r="E1341" s="592"/>
    </row>
    <row r="1342" spans="1:5" x14ac:dyDescent="0.2">
      <c r="A1342" s="588">
        <v>97406</v>
      </c>
      <c r="B1342" s="142" t="s">
        <v>31733</v>
      </c>
      <c r="C1342" s="589" t="s">
        <v>30439</v>
      </c>
      <c r="D1342" s="590">
        <v>18.66</v>
      </c>
      <c r="E1342" s="592"/>
    </row>
    <row r="1343" spans="1:5" outlineLevel="1" x14ac:dyDescent="0.2">
      <c r="A1343" s="588">
        <v>97407</v>
      </c>
      <c r="B1343" s="142" t="s">
        <v>31734</v>
      </c>
      <c r="C1343" s="589" t="s">
        <v>30439</v>
      </c>
      <c r="D1343" s="590">
        <v>18.66</v>
      </c>
      <c r="E1343" s="592"/>
    </row>
    <row r="1344" spans="1:5" outlineLevel="1" x14ac:dyDescent="0.2">
      <c r="A1344" s="588">
        <v>97408</v>
      </c>
      <c r="B1344" s="142" t="s">
        <v>31735</v>
      </c>
      <c r="C1344" s="589" t="s">
        <v>30473</v>
      </c>
      <c r="D1344" s="590">
        <v>14.93</v>
      </c>
      <c r="E1344" s="592"/>
    </row>
    <row r="1345" spans="1:5" outlineLevel="1" x14ac:dyDescent="0.2">
      <c r="A1345" s="588">
        <v>97409</v>
      </c>
      <c r="B1345" s="142" t="s">
        <v>31736</v>
      </c>
      <c r="C1345" s="589" t="s">
        <v>30439</v>
      </c>
      <c r="D1345" s="590">
        <v>7.47</v>
      </c>
      <c r="E1345" s="592"/>
    </row>
    <row r="1346" spans="1:5" outlineLevel="1" x14ac:dyDescent="0.2">
      <c r="A1346" s="588">
        <v>97410</v>
      </c>
      <c r="B1346" s="142" t="s">
        <v>31737</v>
      </c>
      <c r="C1346" s="589" t="s">
        <v>30439</v>
      </c>
      <c r="D1346" s="590">
        <v>179.27</v>
      </c>
      <c r="E1346" s="592"/>
    </row>
    <row r="1347" spans="1:5" outlineLevel="1" x14ac:dyDescent="0.2">
      <c r="A1347" s="588">
        <v>97411</v>
      </c>
      <c r="B1347" s="142" t="s">
        <v>31738</v>
      </c>
      <c r="C1347" s="589" t="s">
        <v>30439</v>
      </c>
      <c r="D1347" s="590">
        <v>65.319999999999993</v>
      </c>
      <c r="E1347" s="592"/>
    </row>
    <row r="1348" spans="1:5" ht="22.5" x14ac:dyDescent="0.2">
      <c r="A1348" s="588">
        <v>97412</v>
      </c>
      <c r="B1348" s="142" t="s">
        <v>31739</v>
      </c>
      <c r="C1348" s="589" t="s">
        <v>30439</v>
      </c>
      <c r="D1348" s="590">
        <v>340.35</v>
      </c>
      <c r="E1348" s="592"/>
    </row>
    <row r="1349" spans="1:5" outlineLevel="1" x14ac:dyDescent="0.2">
      <c r="A1349" s="588">
        <v>97413</v>
      </c>
      <c r="B1349" s="142" t="s">
        <v>31740</v>
      </c>
      <c r="C1349" s="589" t="s">
        <v>30439</v>
      </c>
      <c r="D1349" s="590">
        <v>589.36</v>
      </c>
      <c r="E1349" s="592"/>
    </row>
    <row r="1350" spans="1:5" x14ac:dyDescent="0.2">
      <c r="A1350" s="588">
        <v>97414</v>
      </c>
      <c r="B1350" s="142" t="s">
        <v>31741</v>
      </c>
      <c r="C1350" s="589" t="s">
        <v>30439</v>
      </c>
      <c r="D1350" s="590">
        <v>54.76</v>
      </c>
      <c r="E1350" s="592"/>
    </row>
    <row r="1351" spans="1:5" outlineLevel="1" x14ac:dyDescent="0.2">
      <c r="A1351" s="588">
        <v>97415</v>
      </c>
      <c r="B1351" s="142" t="s">
        <v>31742</v>
      </c>
      <c r="C1351" s="589" t="s">
        <v>30439</v>
      </c>
      <c r="D1351" s="590">
        <v>105.6</v>
      </c>
      <c r="E1351" s="592"/>
    </row>
    <row r="1352" spans="1:5" x14ac:dyDescent="0.2">
      <c r="A1352" s="588">
        <v>97416</v>
      </c>
      <c r="B1352" s="142" t="s">
        <v>31743</v>
      </c>
      <c r="C1352" s="589" t="s">
        <v>30473</v>
      </c>
      <c r="D1352" s="590">
        <v>11.2</v>
      </c>
      <c r="E1352" s="592"/>
    </row>
    <row r="1353" spans="1:5" outlineLevel="1" x14ac:dyDescent="0.2">
      <c r="A1353" s="588">
        <v>97417</v>
      </c>
      <c r="B1353" s="142" t="s">
        <v>31744</v>
      </c>
      <c r="C1353" s="589" t="s">
        <v>30439</v>
      </c>
      <c r="D1353" s="590">
        <v>209.19</v>
      </c>
      <c r="E1353" s="592"/>
    </row>
    <row r="1354" spans="1:5" outlineLevel="1" x14ac:dyDescent="0.2">
      <c r="A1354" s="588">
        <v>97418</v>
      </c>
      <c r="B1354" s="142" t="s">
        <v>31745</v>
      </c>
      <c r="C1354" s="589" t="s">
        <v>30439</v>
      </c>
      <c r="D1354" s="590">
        <v>228.37</v>
      </c>
      <c r="E1354" s="592"/>
    </row>
    <row r="1355" spans="1:5" outlineLevel="1" x14ac:dyDescent="0.2">
      <c r="A1355" s="588">
        <v>97423</v>
      </c>
      <c r="B1355" s="142" t="s">
        <v>31746</v>
      </c>
      <c r="C1355" s="589" t="s">
        <v>30439</v>
      </c>
      <c r="D1355" s="590">
        <v>18.66</v>
      </c>
      <c r="E1355" s="592"/>
    </row>
    <row r="1356" spans="1:5" outlineLevel="1" x14ac:dyDescent="0.2">
      <c r="A1356" s="588">
        <v>97424</v>
      </c>
      <c r="B1356" s="142" t="s">
        <v>31747</v>
      </c>
      <c r="C1356" s="589" t="s">
        <v>30439</v>
      </c>
      <c r="D1356" s="590">
        <v>11.2</v>
      </c>
      <c r="E1356" s="592"/>
    </row>
    <row r="1357" spans="1:5" outlineLevel="1" x14ac:dyDescent="0.2">
      <c r="A1357" s="588">
        <v>98000</v>
      </c>
      <c r="B1357" s="142" t="s">
        <v>31748</v>
      </c>
      <c r="C1357" s="589" t="s">
        <v>19923</v>
      </c>
      <c r="D1357" s="590" t="s">
        <v>19923</v>
      </c>
    </row>
    <row r="1358" spans="1:5" outlineLevel="1" x14ac:dyDescent="0.2">
      <c r="A1358" s="588">
        <v>98003</v>
      </c>
      <c r="B1358" s="142" t="s">
        <v>31749</v>
      </c>
      <c r="C1358" s="589" t="s">
        <v>30439</v>
      </c>
      <c r="D1358" s="590">
        <v>764.76</v>
      </c>
      <c r="E1358" s="592"/>
    </row>
    <row r="1359" spans="1:5" outlineLevel="1" x14ac:dyDescent="0.2">
      <c r="A1359" s="588">
        <v>98004</v>
      </c>
      <c r="B1359" s="142" t="s">
        <v>31750</v>
      </c>
      <c r="C1359" s="589" t="s">
        <v>30439</v>
      </c>
      <c r="D1359" s="590">
        <v>871.48</v>
      </c>
      <c r="E1359" s="592"/>
    </row>
    <row r="1360" spans="1:5" ht="22.5" x14ac:dyDescent="0.2">
      <c r="A1360" s="588">
        <v>98011</v>
      </c>
      <c r="B1360" s="142" t="s">
        <v>31751</v>
      </c>
      <c r="C1360" s="589" t="s">
        <v>30439</v>
      </c>
      <c r="D1360" s="590">
        <v>5757.45</v>
      </c>
      <c r="E1360" s="592"/>
    </row>
    <row r="1361" spans="1:5" outlineLevel="1" x14ac:dyDescent="0.2">
      <c r="A1361" s="588">
        <v>98018</v>
      </c>
      <c r="B1361" s="142" t="s">
        <v>31752</v>
      </c>
      <c r="C1361" s="589" t="s">
        <v>30439</v>
      </c>
      <c r="D1361" s="590">
        <v>13.16</v>
      </c>
      <c r="E1361" s="592"/>
    </row>
    <row r="1362" spans="1:5" outlineLevel="1" x14ac:dyDescent="0.2">
      <c r="A1362" s="588">
        <v>98019</v>
      </c>
      <c r="B1362" s="142" t="s">
        <v>31753</v>
      </c>
      <c r="C1362" s="589" t="s">
        <v>30439</v>
      </c>
      <c r="D1362" s="590">
        <v>15.14</v>
      </c>
      <c r="E1362" s="592"/>
    </row>
    <row r="1363" spans="1:5" outlineLevel="1" x14ac:dyDescent="0.2">
      <c r="A1363" s="588">
        <v>98020</v>
      </c>
      <c r="B1363" s="142" t="s">
        <v>31754</v>
      </c>
      <c r="C1363" s="589" t="s">
        <v>30439</v>
      </c>
      <c r="D1363" s="590">
        <v>16.440000000000001</v>
      </c>
      <c r="E1363" s="592"/>
    </row>
    <row r="1364" spans="1:5" outlineLevel="1" x14ac:dyDescent="0.2">
      <c r="A1364" s="588">
        <v>98021</v>
      </c>
      <c r="B1364" s="142" t="s">
        <v>31755</v>
      </c>
      <c r="C1364" s="589" t="s">
        <v>30439</v>
      </c>
      <c r="D1364" s="590">
        <v>16.53</v>
      </c>
      <c r="E1364" s="592"/>
    </row>
    <row r="1365" spans="1:5" outlineLevel="1" x14ac:dyDescent="0.2">
      <c r="A1365" s="588">
        <v>98022</v>
      </c>
      <c r="B1365" s="142" t="s">
        <v>31756</v>
      </c>
      <c r="C1365" s="589" t="s">
        <v>30439</v>
      </c>
      <c r="D1365" s="590">
        <v>17.27</v>
      </c>
      <c r="E1365" s="592"/>
    </row>
    <row r="1366" spans="1:5" outlineLevel="1" x14ac:dyDescent="0.2">
      <c r="A1366" s="588">
        <v>98023</v>
      </c>
      <c r="B1366" s="142" t="s">
        <v>31757</v>
      </c>
      <c r="C1366" s="589" t="s">
        <v>30439</v>
      </c>
      <c r="D1366" s="590">
        <v>23.61</v>
      </c>
      <c r="E1366" s="592"/>
    </row>
    <row r="1367" spans="1:5" outlineLevel="1" x14ac:dyDescent="0.2">
      <c r="A1367" s="588">
        <v>98024</v>
      </c>
      <c r="B1367" s="142" t="s">
        <v>31758</v>
      </c>
      <c r="C1367" s="589" t="s">
        <v>30439</v>
      </c>
      <c r="D1367" s="590">
        <v>23.17</v>
      </c>
      <c r="E1367" s="592"/>
    </row>
    <row r="1368" spans="1:5" x14ac:dyDescent="0.2">
      <c r="A1368" s="588">
        <v>98025</v>
      </c>
      <c r="B1368" s="142" t="s">
        <v>31759</v>
      </c>
      <c r="C1368" s="589" t="s">
        <v>30439</v>
      </c>
      <c r="D1368" s="590">
        <v>27.86</v>
      </c>
      <c r="E1368" s="592"/>
    </row>
    <row r="1369" spans="1:5" outlineLevel="1" x14ac:dyDescent="0.2">
      <c r="A1369" s="588">
        <v>98026</v>
      </c>
      <c r="B1369" s="142" t="s">
        <v>31760</v>
      </c>
      <c r="C1369" s="589" t="s">
        <v>30439</v>
      </c>
      <c r="D1369" s="590">
        <v>36.549999999999997</v>
      </c>
      <c r="E1369" s="592"/>
    </row>
    <row r="1370" spans="1:5" outlineLevel="1" x14ac:dyDescent="0.2">
      <c r="A1370" s="588">
        <v>98027</v>
      </c>
      <c r="B1370" s="142" t="s">
        <v>31761</v>
      </c>
      <c r="C1370" s="589" t="s">
        <v>30439</v>
      </c>
      <c r="D1370" s="590">
        <v>37.159999999999997</v>
      </c>
      <c r="E1370" s="592"/>
    </row>
    <row r="1371" spans="1:5" outlineLevel="1" x14ac:dyDescent="0.2">
      <c r="A1371" s="588">
        <v>98028</v>
      </c>
      <c r="B1371" s="142" t="s">
        <v>31762</v>
      </c>
      <c r="C1371" s="589" t="s">
        <v>30439</v>
      </c>
      <c r="D1371" s="590">
        <v>41.71</v>
      </c>
      <c r="E1371" s="592"/>
    </row>
    <row r="1372" spans="1:5" outlineLevel="1" x14ac:dyDescent="0.2">
      <c r="A1372" s="588">
        <v>98029</v>
      </c>
      <c r="B1372" s="142" t="s">
        <v>31763</v>
      </c>
      <c r="C1372" s="589" t="s">
        <v>30439</v>
      </c>
      <c r="D1372" s="590">
        <v>44.8</v>
      </c>
      <c r="E1372" s="592"/>
    </row>
    <row r="1373" spans="1:5" outlineLevel="1" x14ac:dyDescent="0.2">
      <c r="A1373" s="588">
        <v>98030</v>
      </c>
      <c r="B1373" s="142" t="s">
        <v>31764</v>
      </c>
      <c r="C1373" s="589" t="s">
        <v>30439</v>
      </c>
      <c r="D1373" s="590">
        <v>54.81</v>
      </c>
      <c r="E1373" s="592"/>
    </row>
    <row r="1374" spans="1:5" outlineLevel="1" x14ac:dyDescent="0.2">
      <c r="A1374" s="588">
        <v>98200</v>
      </c>
      <c r="B1374" s="142" t="s">
        <v>31765</v>
      </c>
      <c r="C1374" s="589" t="s">
        <v>19923</v>
      </c>
      <c r="D1374" s="590" t="s">
        <v>19923</v>
      </c>
    </row>
    <row r="1375" spans="1:5" outlineLevel="1" x14ac:dyDescent="0.2">
      <c r="A1375" s="588">
        <v>98201</v>
      </c>
      <c r="B1375" s="142" t="s">
        <v>31766</v>
      </c>
      <c r="C1375" s="589" t="s">
        <v>30439</v>
      </c>
      <c r="D1375" s="590">
        <v>13.04</v>
      </c>
      <c r="E1375" s="592"/>
    </row>
    <row r="1376" spans="1:5" outlineLevel="1" x14ac:dyDescent="0.2">
      <c r="A1376" s="588">
        <v>98202</v>
      </c>
      <c r="B1376" s="142" t="s">
        <v>31767</v>
      </c>
      <c r="C1376" s="589" t="s">
        <v>30439</v>
      </c>
      <c r="D1376" s="590">
        <v>18.170000000000002</v>
      </c>
      <c r="E1376" s="592"/>
    </row>
    <row r="1377" spans="1:5" x14ac:dyDescent="0.2">
      <c r="A1377" s="588">
        <v>98203</v>
      </c>
      <c r="B1377" s="142" t="s">
        <v>31768</v>
      </c>
      <c r="C1377" s="589" t="s">
        <v>30439</v>
      </c>
      <c r="D1377" s="590">
        <v>25.93</v>
      </c>
      <c r="E1377" s="592"/>
    </row>
    <row r="1378" spans="1:5" outlineLevel="1" x14ac:dyDescent="0.2">
      <c r="A1378" s="588">
        <v>98204</v>
      </c>
      <c r="B1378" s="142" t="s">
        <v>31769</v>
      </c>
      <c r="C1378" s="589" t="s">
        <v>30439</v>
      </c>
      <c r="D1378" s="590">
        <v>29.32</v>
      </c>
      <c r="E1378" s="592"/>
    </row>
    <row r="1379" spans="1:5" outlineLevel="1" x14ac:dyDescent="0.2">
      <c r="A1379" s="588">
        <v>98205</v>
      </c>
      <c r="B1379" s="142" t="s">
        <v>31770</v>
      </c>
      <c r="C1379" s="589" t="s">
        <v>30439</v>
      </c>
      <c r="D1379" s="590">
        <v>14.59</v>
      </c>
      <c r="E1379" s="592"/>
    </row>
    <row r="1380" spans="1:5" outlineLevel="1" x14ac:dyDescent="0.2">
      <c r="A1380" s="588">
        <v>98206</v>
      </c>
      <c r="B1380" s="142" t="s">
        <v>31771</v>
      </c>
      <c r="C1380" s="589" t="s">
        <v>30439</v>
      </c>
      <c r="D1380" s="590">
        <v>3.1</v>
      </c>
      <c r="E1380" s="592"/>
    </row>
    <row r="1381" spans="1:5" outlineLevel="1" x14ac:dyDescent="0.2">
      <c r="A1381" s="588">
        <v>98207</v>
      </c>
      <c r="B1381" s="142" t="s">
        <v>31772</v>
      </c>
      <c r="C1381" s="589" t="s">
        <v>30439</v>
      </c>
      <c r="D1381" s="590">
        <v>4.1399999999999997</v>
      </c>
      <c r="E1381" s="592"/>
    </row>
    <row r="1382" spans="1:5" outlineLevel="1" x14ac:dyDescent="0.2">
      <c r="A1382" s="588">
        <v>98208</v>
      </c>
      <c r="B1382" s="142" t="s">
        <v>31773</v>
      </c>
      <c r="C1382" s="589" t="s">
        <v>30439</v>
      </c>
      <c r="D1382" s="590">
        <v>8.83</v>
      </c>
      <c r="E1382" s="592"/>
    </row>
    <row r="1383" spans="1:5" outlineLevel="1" x14ac:dyDescent="0.2">
      <c r="A1383" s="588">
        <v>98209</v>
      </c>
      <c r="B1383" s="142" t="s">
        <v>31774</v>
      </c>
      <c r="C1383" s="589" t="s">
        <v>30439</v>
      </c>
      <c r="D1383" s="590">
        <v>18.13</v>
      </c>
      <c r="E1383" s="592"/>
    </row>
    <row r="1384" spans="1:5" outlineLevel="1" x14ac:dyDescent="0.2">
      <c r="A1384" s="588">
        <v>98210</v>
      </c>
      <c r="B1384" s="142" t="s">
        <v>31775</v>
      </c>
      <c r="C1384" s="589" t="s">
        <v>30439</v>
      </c>
      <c r="D1384" s="590">
        <v>15.25</v>
      </c>
      <c r="E1384" s="592"/>
    </row>
    <row r="1385" spans="1:5" outlineLevel="1" x14ac:dyDescent="0.2">
      <c r="A1385" s="588">
        <v>98212</v>
      </c>
      <c r="B1385" s="142" t="s">
        <v>31776</v>
      </c>
      <c r="C1385" s="589" t="s">
        <v>30439</v>
      </c>
      <c r="D1385" s="590">
        <v>40.5</v>
      </c>
      <c r="E1385" s="592"/>
    </row>
    <row r="1386" spans="1:5" outlineLevel="1" x14ac:dyDescent="0.2">
      <c r="A1386" s="588">
        <v>98213</v>
      </c>
      <c r="B1386" s="142" t="s">
        <v>31777</v>
      </c>
      <c r="C1386" s="589" t="s">
        <v>30439</v>
      </c>
      <c r="D1386" s="590">
        <v>88.74</v>
      </c>
      <c r="E1386" s="592"/>
    </row>
    <row r="1387" spans="1:5" outlineLevel="1" x14ac:dyDescent="0.2">
      <c r="A1387" s="588">
        <v>98214</v>
      </c>
      <c r="B1387" s="142" t="s">
        <v>31778</v>
      </c>
      <c r="C1387" s="589" t="s">
        <v>30439</v>
      </c>
      <c r="D1387" s="590">
        <v>158.29</v>
      </c>
      <c r="E1387" s="592"/>
    </row>
    <row r="1388" spans="1:5" outlineLevel="1" x14ac:dyDescent="0.2">
      <c r="A1388" s="588">
        <v>98215</v>
      </c>
      <c r="B1388" s="142" t="s">
        <v>31779</v>
      </c>
      <c r="C1388" s="589" t="s">
        <v>30439</v>
      </c>
      <c r="D1388" s="590">
        <v>412.83</v>
      </c>
      <c r="E1388" s="592"/>
    </row>
    <row r="1389" spans="1:5" x14ac:dyDescent="0.2">
      <c r="A1389" s="588">
        <v>98216</v>
      </c>
      <c r="B1389" s="142" t="s">
        <v>31780</v>
      </c>
      <c r="C1389" s="589" t="s">
        <v>30439</v>
      </c>
      <c r="D1389" s="590">
        <v>18.420000000000002</v>
      </c>
      <c r="E1389" s="592"/>
    </row>
    <row r="1390" spans="1:5" outlineLevel="1" x14ac:dyDescent="0.2">
      <c r="A1390" s="588">
        <v>98217</v>
      </c>
      <c r="B1390" s="142" t="s">
        <v>31781</v>
      </c>
      <c r="C1390" s="589" t="s">
        <v>30439</v>
      </c>
      <c r="D1390" s="590">
        <v>91.79</v>
      </c>
      <c r="E1390" s="592"/>
    </row>
    <row r="1391" spans="1:5" outlineLevel="1" x14ac:dyDescent="0.2">
      <c r="A1391" s="588">
        <v>98218</v>
      </c>
      <c r="B1391" s="142" t="s">
        <v>31782</v>
      </c>
      <c r="C1391" s="589" t="s">
        <v>30439</v>
      </c>
      <c r="D1391" s="590">
        <v>15.25</v>
      </c>
      <c r="E1391" s="592"/>
    </row>
    <row r="1392" spans="1:5" ht="22.5" outlineLevel="1" x14ac:dyDescent="0.2">
      <c r="A1392" s="588">
        <v>98222</v>
      </c>
      <c r="B1392" s="142" t="s">
        <v>31783</v>
      </c>
      <c r="C1392" s="589" t="s">
        <v>30439</v>
      </c>
      <c r="D1392" s="590">
        <v>15.24</v>
      </c>
      <c r="E1392" s="592"/>
    </row>
    <row r="1393" spans="1:5" outlineLevel="1" x14ac:dyDescent="0.2">
      <c r="A1393" s="588">
        <v>98225</v>
      </c>
      <c r="B1393" s="142" t="s">
        <v>31784</v>
      </c>
      <c r="C1393" s="589" t="s">
        <v>30439</v>
      </c>
      <c r="D1393" s="590">
        <v>49.01</v>
      </c>
      <c r="E1393" s="592"/>
    </row>
    <row r="1394" spans="1:5" ht="22.5" x14ac:dyDescent="0.2">
      <c r="A1394" s="588">
        <v>98231</v>
      </c>
      <c r="B1394" s="142" t="s">
        <v>31785</v>
      </c>
      <c r="C1394" s="589" t="s">
        <v>30439</v>
      </c>
      <c r="D1394" s="590">
        <v>61.27</v>
      </c>
      <c r="E1394" s="592"/>
    </row>
    <row r="1395" spans="1:5" ht="22.5" outlineLevel="1" x14ac:dyDescent="0.2">
      <c r="A1395" s="588">
        <v>98232</v>
      </c>
      <c r="B1395" s="142" t="s">
        <v>31786</v>
      </c>
      <c r="C1395" s="589" t="s">
        <v>30439</v>
      </c>
      <c r="D1395" s="590">
        <v>57.1</v>
      </c>
      <c r="E1395" s="592"/>
    </row>
    <row r="1396" spans="1:5" ht="22.5" outlineLevel="1" x14ac:dyDescent="0.2">
      <c r="A1396" s="588">
        <v>98234</v>
      </c>
      <c r="B1396" s="142" t="s">
        <v>31787</v>
      </c>
      <c r="C1396" s="589" t="s">
        <v>30439</v>
      </c>
      <c r="D1396" s="590">
        <v>84.21</v>
      </c>
      <c r="E1396" s="592"/>
    </row>
    <row r="1397" spans="1:5" ht="22.5" outlineLevel="1" x14ac:dyDescent="0.2">
      <c r="A1397" s="588">
        <v>98235</v>
      </c>
      <c r="B1397" s="142" t="s">
        <v>31788</v>
      </c>
      <c r="C1397" s="589" t="s">
        <v>30439</v>
      </c>
      <c r="D1397" s="590">
        <v>81.349999999999994</v>
      </c>
      <c r="E1397" s="592"/>
    </row>
    <row r="1398" spans="1:5" ht="22.5" outlineLevel="1" x14ac:dyDescent="0.2">
      <c r="A1398" s="588">
        <v>98238</v>
      </c>
      <c r="B1398" s="142" t="s">
        <v>31789</v>
      </c>
      <c r="C1398" s="589" t="s">
        <v>30439</v>
      </c>
      <c r="D1398" s="590">
        <v>128.82</v>
      </c>
      <c r="E1398" s="592"/>
    </row>
    <row r="1399" spans="1:5" ht="22.5" x14ac:dyDescent="0.2">
      <c r="A1399" s="588">
        <v>98239</v>
      </c>
      <c r="B1399" s="142" t="s">
        <v>31790</v>
      </c>
      <c r="C1399" s="589" t="s">
        <v>30439</v>
      </c>
      <c r="D1399" s="590">
        <v>150.87</v>
      </c>
      <c r="E1399" s="592"/>
    </row>
    <row r="1400" spans="1:5" outlineLevel="1" x14ac:dyDescent="0.2">
      <c r="A1400" s="588">
        <v>98240</v>
      </c>
      <c r="B1400" s="142" t="s">
        <v>31791</v>
      </c>
      <c r="C1400" s="589" t="s">
        <v>30439</v>
      </c>
      <c r="D1400" s="590">
        <v>79.8</v>
      </c>
      <c r="E1400" s="592"/>
    </row>
    <row r="1401" spans="1:5" outlineLevel="1" x14ac:dyDescent="0.2">
      <c r="A1401" s="588">
        <v>98241</v>
      </c>
      <c r="B1401" s="142" t="s">
        <v>31792</v>
      </c>
      <c r="C1401" s="589" t="s">
        <v>30439</v>
      </c>
      <c r="D1401" s="590">
        <v>111.07</v>
      </c>
      <c r="E1401" s="592"/>
    </row>
    <row r="1402" spans="1:5" outlineLevel="1" x14ac:dyDescent="0.2">
      <c r="A1402" s="588">
        <v>98242</v>
      </c>
      <c r="B1402" s="142" t="s">
        <v>31793</v>
      </c>
      <c r="C1402" s="589" t="s">
        <v>30439</v>
      </c>
      <c r="D1402" s="590">
        <v>124.52</v>
      </c>
      <c r="E1402" s="592"/>
    </row>
    <row r="1403" spans="1:5" outlineLevel="1" x14ac:dyDescent="0.2">
      <c r="A1403" s="588">
        <v>98243</v>
      </c>
      <c r="B1403" s="142" t="s">
        <v>31794</v>
      </c>
      <c r="C1403" s="589" t="s">
        <v>30439</v>
      </c>
      <c r="D1403" s="590">
        <v>143.18</v>
      </c>
      <c r="E1403" s="592"/>
    </row>
    <row r="1404" spans="1:5" x14ac:dyDescent="0.2">
      <c r="A1404" s="588">
        <v>98244</v>
      </c>
      <c r="B1404" s="142" t="s">
        <v>31795</v>
      </c>
      <c r="C1404" s="589" t="s">
        <v>30439</v>
      </c>
      <c r="D1404" s="590">
        <v>101.08</v>
      </c>
      <c r="E1404" s="592"/>
    </row>
    <row r="1405" spans="1:5" outlineLevel="1" x14ac:dyDescent="0.2">
      <c r="A1405" s="588">
        <v>98245</v>
      </c>
      <c r="B1405" s="142" t="s">
        <v>31796</v>
      </c>
      <c r="C1405" s="589" t="s">
        <v>30439</v>
      </c>
      <c r="D1405" s="590">
        <v>107.11</v>
      </c>
      <c r="E1405" s="592"/>
    </row>
    <row r="1406" spans="1:5" outlineLevel="1" x14ac:dyDescent="0.2">
      <c r="A1406" s="588">
        <v>98246</v>
      </c>
      <c r="B1406" s="142" t="s">
        <v>31797</v>
      </c>
      <c r="C1406" s="589" t="s">
        <v>30439</v>
      </c>
      <c r="D1406" s="590">
        <v>129.31</v>
      </c>
      <c r="E1406" s="592"/>
    </row>
    <row r="1407" spans="1:5" outlineLevel="1" x14ac:dyDescent="0.2">
      <c r="A1407" s="588">
        <v>98247</v>
      </c>
      <c r="B1407" s="142" t="s">
        <v>31798</v>
      </c>
      <c r="C1407" s="589" t="s">
        <v>30439</v>
      </c>
      <c r="D1407" s="590">
        <v>166.44</v>
      </c>
      <c r="E1407" s="592"/>
    </row>
    <row r="1408" spans="1:5" ht="22.5" outlineLevel="1" x14ac:dyDescent="0.2">
      <c r="A1408" s="588">
        <v>98248</v>
      </c>
      <c r="B1408" s="142" t="s">
        <v>31799</v>
      </c>
      <c r="C1408" s="589" t="s">
        <v>30439</v>
      </c>
      <c r="D1408" s="590">
        <v>24314.42</v>
      </c>
      <c r="E1408" s="592"/>
    </row>
    <row r="1409" spans="1:5" ht="22.5" x14ac:dyDescent="0.2">
      <c r="A1409" s="588">
        <v>98249</v>
      </c>
      <c r="B1409" s="142" t="s">
        <v>31800</v>
      </c>
      <c r="C1409" s="589" t="s">
        <v>30439</v>
      </c>
      <c r="D1409" s="590">
        <v>17669.02</v>
      </c>
      <c r="E1409" s="592"/>
    </row>
    <row r="1410" spans="1:5" outlineLevel="1" x14ac:dyDescent="0.2">
      <c r="A1410" s="588">
        <v>98255</v>
      </c>
      <c r="B1410" s="142" t="s">
        <v>31801</v>
      </c>
      <c r="C1410" s="589" t="s">
        <v>30439</v>
      </c>
      <c r="D1410" s="590">
        <v>9.39</v>
      </c>
      <c r="E1410" s="592"/>
    </row>
    <row r="1411" spans="1:5" outlineLevel="1" x14ac:dyDescent="0.2">
      <c r="A1411" s="588">
        <v>98256</v>
      </c>
      <c r="B1411" s="142" t="s">
        <v>31802</v>
      </c>
      <c r="C1411" s="589" t="s">
        <v>30439</v>
      </c>
      <c r="D1411" s="590">
        <v>10.08</v>
      </c>
      <c r="E1411" s="592"/>
    </row>
    <row r="1412" spans="1:5" outlineLevel="1" x14ac:dyDescent="0.2">
      <c r="A1412" s="588">
        <v>98257</v>
      </c>
      <c r="B1412" s="142" t="s">
        <v>31803</v>
      </c>
      <c r="C1412" s="589" t="s">
        <v>30439</v>
      </c>
      <c r="D1412" s="590">
        <v>36.54</v>
      </c>
      <c r="E1412" s="592"/>
    </row>
    <row r="1413" spans="1:5" outlineLevel="1" x14ac:dyDescent="0.2">
      <c r="A1413" s="588">
        <v>98258</v>
      </c>
      <c r="B1413" s="142" t="s">
        <v>31804</v>
      </c>
      <c r="C1413" s="589" t="s">
        <v>30439</v>
      </c>
      <c r="D1413" s="590">
        <v>48.76</v>
      </c>
      <c r="E1413" s="592"/>
    </row>
    <row r="1414" spans="1:5" x14ac:dyDescent="0.2">
      <c r="A1414" s="588">
        <v>98259</v>
      </c>
      <c r="B1414" s="142" t="s">
        <v>31805</v>
      </c>
      <c r="C1414" s="589" t="s">
        <v>30439</v>
      </c>
      <c r="D1414" s="590">
        <v>94.21</v>
      </c>
      <c r="E1414" s="592"/>
    </row>
    <row r="1415" spans="1:5" outlineLevel="1" x14ac:dyDescent="0.2">
      <c r="A1415" s="588">
        <v>98260</v>
      </c>
      <c r="B1415" s="142" t="s">
        <v>31806</v>
      </c>
      <c r="C1415" s="589" t="s">
        <v>30439</v>
      </c>
      <c r="D1415" s="590">
        <v>23.89</v>
      </c>
      <c r="E1415" s="592"/>
    </row>
    <row r="1416" spans="1:5" outlineLevel="1" x14ac:dyDescent="0.2">
      <c r="A1416" s="588">
        <v>98261</v>
      </c>
      <c r="B1416" s="142" t="s">
        <v>31807</v>
      </c>
      <c r="C1416" s="589" t="s">
        <v>30439</v>
      </c>
      <c r="D1416" s="590">
        <v>27.55</v>
      </c>
      <c r="E1416" s="592"/>
    </row>
    <row r="1417" spans="1:5" outlineLevel="1" x14ac:dyDescent="0.2">
      <c r="A1417" s="588">
        <v>98262</v>
      </c>
      <c r="B1417" s="142" t="s">
        <v>31808</v>
      </c>
      <c r="C1417" s="589" t="s">
        <v>30439</v>
      </c>
      <c r="D1417" s="590">
        <v>32.64</v>
      </c>
      <c r="E1417" s="592"/>
    </row>
    <row r="1418" spans="1:5" outlineLevel="1" x14ac:dyDescent="0.2">
      <c r="A1418" s="588">
        <v>98263</v>
      </c>
      <c r="B1418" s="142" t="s">
        <v>31809</v>
      </c>
      <c r="C1418" s="589" t="s">
        <v>30439</v>
      </c>
      <c r="D1418" s="590">
        <v>52.97</v>
      </c>
      <c r="E1418" s="592"/>
    </row>
    <row r="1419" spans="1:5" x14ac:dyDescent="0.2">
      <c r="A1419" s="588">
        <v>98264</v>
      </c>
      <c r="B1419" s="142" t="s">
        <v>31810</v>
      </c>
      <c r="C1419" s="589" t="s">
        <v>30439</v>
      </c>
      <c r="D1419" s="590">
        <v>75.23</v>
      </c>
      <c r="E1419" s="592"/>
    </row>
    <row r="1420" spans="1:5" outlineLevel="1" x14ac:dyDescent="0.2">
      <c r="A1420" s="588">
        <v>98266</v>
      </c>
      <c r="B1420" s="142" t="s">
        <v>31811</v>
      </c>
      <c r="C1420" s="589" t="s">
        <v>30439</v>
      </c>
      <c r="D1420" s="590">
        <v>36.49</v>
      </c>
      <c r="E1420" s="592"/>
    </row>
    <row r="1421" spans="1:5" outlineLevel="1" x14ac:dyDescent="0.2">
      <c r="A1421" s="588">
        <v>98267</v>
      </c>
      <c r="B1421" s="142" t="s">
        <v>31812</v>
      </c>
      <c r="C1421" s="589" t="s">
        <v>30439</v>
      </c>
      <c r="D1421" s="590">
        <v>51.88</v>
      </c>
      <c r="E1421" s="592"/>
    </row>
    <row r="1422" spans="1:5" outlineLevel="1" x14ac:dyDescent="0.2">
      <c r="A1422" s="588">
        <v>98268</v>
      </c>
      <c r="B1422" s="142" t="s">
        <v>31813</v>
      </c>
      <c r="C1422" s="589" t="s">
        <v>30439</v>
      </c>
      <c r="D1422" s="590">
        <v>51.47</v>
      </c>
      <c r="E1422" s="592"/>
    </row>
    <row r="1423" spans="1:5" outlineLevel="1" x14ac:dyDescent="0.2">
      <c r="A1423" s="588">
        <v>98269</v>
      </c>
      <c r="B1423" s="142" t="s">
        <v>31814</v>
      </c>
      <c r="C1423" s="589" t="s">
        <v>30439</v>
      </c>
      <c r="D1423" s="590">
        <v>56.63</v>
      </c>
      <c r="E1423" s="592"/>
    </row>
    <row r="1424" spans="1:5" x14ac:dyDescent="0.2">
      <c r="A1424" s="588">
        <v>98275</v>
      </c>
      <c r="B1424" s="142" t="s">
        <v>31815</v>
      </c>
      <c r="C1424" s="589" t="s">
        <v>30439</v>
      </c>
      <c r="D1424" s="590">
        <v>20.11</v>
      </c>
      <c r="E1424" s="592"/>
    </row>
    <row r="1425" spans="1:5" outlineLevel="1" x14ac:dyDescent="0.2">
      <c r="A1425" s="588">
        <v>98277</v>
      </c>
      <c r="B1425" s="142" t="s">
        <v>31816</v>
      </c>
      <c r="C1425" s="589" t="s">
        <v>30439</v>
      </c>
      <c r="D1425" s="590">
        <v>80.8</v>
      </c>
      <c r="E1425" s="592"/>
    </row>
    <row r="1426" spans="1:5" x14ac:dyDescent="0.2">
      <c r="A1426" s="588">
        <v>98278</v>
      </c>
      <c r="B1426" s="142" t="s">
        <v>31817</v>
      </c>
      <c r="C1426" s="589" t="s">
        <v>30439</v>
      </c>
      <c r="D1426" s="590">
        <v>87.26</v>
      </c>
      <c r="E1426" s="592"/>
    </row>
    <row r="1427" spans="1:5" outlineLevel="1" x14ac:dyDescent="0.2">
      <c r="A1427" s="588">
        <v>98279</v>
      </c>
      <c r="B1427" s="142" t="s">
        <v>31818</v>
      </c>
      <c r="C1427" s="589" t="s">
        <v>30439</v>
      </c>
      <c r="D1427" s="590">
        <v>140.88999999999999</v>
      </c>
      <c r="E1427" s="592"/>
    </row>
    <row r="1428" spans="1:5" outlineLevel="1" x14ac:dyDescent="0.2">
      <c r="A1428" s="588">
        <v>98280</v>
      </c>
      <c r="B1428" s="142" t="s">
        <v>31819</v>
      </c>
      <c r="C1428" s="589" t="s">
        <v>30439</v>
      </c>
      <c r="D1428" s="590">
        <v>19.559999999999999</v>
      </c>
      <c r="E1428" s="592"/>
    </row>
    <row r="1429" spans="1:5" outlineLevel="1" x14ac:dyDescent="0.2">
      <c r="A1429" s="588">
        <v>98281</v>
      </c>
      <c r="B1429" s="142" t="s">
        <v>31820</v>
      </c>
      <c r="C1429" s="589" t="s">
        <v>30439</v>
      </c>
      <c r="D1429" s="590">
        <v>33.380000000000003</v>
      </c>
      <c r="E1429" s="592"/>
    </row>
    <row r="1430" spans="1:5" outlineLevel="1" x14ac:dyDescent="0.2">
      <c r="A1430" s="588">
        <v>98283</v>
      </c>
      <c r="B1430" s="142" t="s">
        <v>31821</v>
      </c>
      <c r="C1430" s="589" t="s">
        <v>30439</v>
      </c>
      <c r="D1430" s="590">
        <v>21.43</v>
      </c>
      <c r="E1430" s="592"/>
    </row>
    <row r="1431" spans="1:5" ht="22.5" x14ac:dyDescent="0.2">
      <c r="A1431" s="588">
        <v>98284</v>
      </c>
      <c r="B1431" s="142" t="s">
        <v>31822</v>
      </c>
      <c r="C1431" s="589" t="s">
        <v>30439</v>
      </c>
      <c r="D1431" s="590">
        <v>796.49</v>
      </c>
      <c r="E1431" s="592"/>
    </row>
    <row r="1432" spans="1:5" outlineLevel="1" x14ac:dyDescent="0.2">
      <c r="A1432" s="588">
        <v>98285</v>
      </c>
      <c r="B1432" s="142" t="s">
        <v>31823</v>
      </c>
      <c r="C1432" s="589" t="s">
        <v>30439</v>
      </c>
      <c r="D1432" s="590">
        <v>328.67</v>
      </c>
      <c r="E1432" s="592"/>
    </row>
    <row r="1433" spans="1:5" outlineLevel="1" x14ac:dyDescent="0.2">
      <c r="A1433" s="588">
        <v>98286</v>
      </c>
      <c r="B1433" s="142" t="s">
        <v>31824</v>
      </c>
      <c r="C1433" s="589" t="s">
        <v>30439</v>
      </c>
      <c r="D1433" s="590">
        <v>522.30999999999995</v>
      </c>
      <c r="E1433" s="592"/>
    </row>
    <row r="1434" spans="1:5" outlineLevel="1" x14ac:dyDescent="0.2">
      <c r="A1434" s="588">
        <v>98290</v>
      </c>
      <c r="B1434" s="142" t="s">
        <v>31825</v>
      </c>
      <c r="C1434" s="589" t="s">
        <v>30439</v>
      </c>
      <c r="D1434" s="590">
        <v>9</v>
      </c>
      <c r="E1434" s="592"/>
    </row>
    <row r="1435" spans="1:5" outlineLevel="1" x14ac:dyDescent="0.2">
      <c r="A1435" s="588">
        <v>98291</v>
      </c>
      <c r="B1435" s="142" t="s">
        <v>31826</v>
      </c>
      <c r="C1435" s="589" t="s">
        <v>30439</v>
      </c>
      <c r="D1435" s="590">
        <v>116.75</v>
      </c>
      <c r="E1435" s="592"/>
    </row>
    <row r="1436" spans="1:5" outlineLevel="1" x14ac:dyDescent="0.2">
      <c r="A1436" s="588">
        <v>98292</v>
      </c>
      <c r="B1436" s="142" t="s">
        <v>31827</v>
      </c>
      <c r="C1436" s="589" t="s">
        <v>30439</v>
      </c>
      <c r="D1436" s="590">
        <v>130.16</v>
      </c>
      <c r="E1436" s="592"/>
    </row>
    <row r="1437" spans="1:5" outlineLevel="1" x14ac:dyDescent="0.2">
      <c r="A1437" s="588">
        <v>98293</v>
      </c>
      <c r="B1437" s="142" t="s">
        <v>31828</v>
      </c>
      <c r="C1437" s="589" t="s">
        <v>30439</v>
      </c>
      <c r="D1437" s="590">
        <v>381.61</v>
      </c>
      <c r="E1437" s="592"/>
    </row>
    <row r="1438" spans="1:5" x14ac:dyDescent="0.2">
      <c r="A1438" s="588">
        <v>98294</v>
      </c>
      <c r="B1438" s="142" t="s">
        <v>31829</v>
      </c>
      <c r="C1438" s="589" t="s">
        <v>30439</v>
      </c>
      <c r="D1438" s="590">
        <v>19.64</v>
      </c>
      <c r="E1438" s="592"/>
    </row>
    <row r="1439" spans="1:5" outlineLevel="1" x14ac:dyDescent="0.2">
      <c r="A1439" s="588">
        <v>98295</v>
      </c>
      <c r="B1439" s="142" t="s">
        <v>31830</v>
      </c>
      <c r="C1439" s="589" t="s">
        <v>30439</v>
      </c>
      <c r="D1439" s="590">
        <v>8.16</v>
      </c>
      <c r="E1439" s="592"/>
    </row>
    <row r="1440" spans="1:5" outlineLevel="1" x14ac:dyDescent="0.2">
      <c r="A1440" s="588">
        <v>98296</v>
      </c>
      <c r="B1440" s="142" t="s">
        <v>31831</v>
      </c>
      <c r="C1440" s="589" t="s">
        <v>30439</v>
      </c>
      <c r="D1440" s="590">
        <v>253.32</v>
      </c>
      <c r="E1440" s="592"/>
    </row>
    <row r="1441" spans="1:5" outlineLevel="1" x14ac:dyDescent="0.2">
      <c r="A1441" s="588">
        <v>98297</v>
      </c>
      <c r="B1441" s="142" t="s">
        <v>31832</v>
      </c>
      <c r="C1441" s="589" t="s">
        <v>30439</v>
      </c>
      <c r="D1441" s="590">
        <v>33.08</v>
      </c>
      <c r="E1441" s="592"/>
    </row>
    <row r="1442" spans="1:5" outlineLevel="1" x14ac:dyDescent="0.2">
      <c r="A1442" s="588">
        <v>98299</v>
      </c>
      <c r="B1442" s="142" t="s">
        <v>31833</v>
      </c>
      <c r="C1442" s="589" t="s">
        <v>30439</v>
      </c>
      <c r="D1442" s="590">
        <v>74.38</v>
      </c>
      <c r="E1442" s="592"/>
    </row>
    <row r="1443" spans="1:5" x14ac:dyDescent="0.2">
      <c r="A1443" s="588">
        <v>98300</v>
      </c>
      <c r="B1443" s="142" t="s">
        <v>31834</v>
      </c>
      <c r="C1443" s="589" t="s">
        <v>19923</v>
      </c>
      <c r="D1443" s="590" t="s">
        <v>19923</v>
      </c>
    </row>
    <row r="1444" spans="1:5" outlineLevel="1" x14ac:dyDescent="0.2">
      <c r="A1444" s="588">
        <v>98320</v>
      </c>
      <c r="B1444" s="142" t="s">
        <v>31835</v>
      </c>
      <c r="C1444" s="589" t="s">
        <v>30473</v>
      </c>
      <c r="D1444" s="590">
        <v>2.23</v>
      </c>
      <c r="E1444" s="592"/>
    </row>
    <row r="1445" spans="1:5" outlineLevel="1" x14ac:dyDescent="0.2">
      <c r="A1445" s="588">
        <v>98351</v>
      </c>
      <c r="B1445" s="142" t="s">
        <v>31836</v>
      </c>
      <c r="C1445" s="589" t="s">
        <v>30439</v>
      </c>
      <c r="D1445" s="590">
        <v>99.7</v>
      </c>
      <c r="E1445" s="592"/>
    </row>
    <row r="1446" spans="1:5" outlineLevel="1" x14ac:dyDescent="0.2">
      <c r="A1446" s="588">
        <v>98355</v>
      </c>
      <c r="B1446" s="142" t="s">
        <v>31837</v>
      </c>
      <c r="C1446" s="589" t="s">
        <v>30439</v>
      </c>
      <c r="D1446" s="590">
        <v>217.1</v>
      </c>
      <c r="E1446" s="592"/>
    </row>
    <row r="1447" spans="1:5" outlineLevel="1" x14ac:dyDescent="0.2">
      <c r="A1447" s="588">
        <v>98357</v>
      </c>
      <c r="B1447" s="142" t="s">
        <v>31838</v>
      </c>
      <c r="C1447" s="589" t="s">
        <v>30439</v>
      </c>
      <c r="D1447" s="590">
        <v>24.87</v>
      </c>
      <c r="E1447" s="592"/>
    </row>
    <row r="1448" spans="1:5" x14ac:dyDescent="0.2">
      <c r="A1448" s="588">
        <v>98358</v>
      </c>
      <c r="B1448" s="142" t="s">
        <v>31839</v>
      </c>
      <c r="C1448" s="589" t="s">
        <v>30439</v>
      </c>
      <c r="D1448" s="590">
        <v>47.82</v>
      </c>
      <c r="E1448" s="592"/>
    </row>
    <row r="1449" spans="1:5" outlineLevel="1" x14ac:dyDescent="0.2">
      <c r="A1449" s="588">
        <v>98362</v>
      </c>
      <c r="B1449" s="142" t="s">
        <v>31840</v>
      </c>
      <c r="C1449" s="589" t="s">
        <v>30439</v>
      </c>
      <c r="D1449" s="590">
        <v>237.41</v>
      </c>
      <c r="E1449" s="592"/>
    </row>
    <row r="1450" spans="1:5" outlineLevel="1" x14ac:dyDescent="0.2">
      <c r="A1450" s="588">
        <v>98363</v>
      </c>
      <c r="B1450" s="142" t="s">
        <v>31841</v>
      </c>
      <c r="C1450" s="589" t="s">
        <v>30439</v>
      </c>
      <c r="D1450" s="590">
        <v>109.57</v>
      </c>
      <c r="E1450" s="592"/>
    </row>
    <row r="1451" spans="1:5" outlineLevel="1" x14ac:dyDescent="0.2">
      <c r="A1451" s="588">
        <v>98365</v>
      </c>
      <c r="B1451" s="142" t="s">
        <v>31842</v>
      </c>
      <c r="C1451" s="589" t="s">
        <v>30439</v>
      </c>
      <c r="D1451" s="590">
        <v>846.04</v>
      </c>
      <c r="E1451" s="592"/>
    </row>
    <row r="1452" spans="1:5" outlineLevel="1" x14ac:dyDescent="0.2">
      <c r="A1452" s="588">
        <v>98366</v>
      </c>
      <c r="B1452" s="142" t="s">
        <v>31843</v>
      </c>
      <c r="C1452" s="589" t="s">
        <v>30439</v>
      </c>
      <c r="D1452" s="590">
        <v>1076.52</v>
      </c>
      <c r="E1452" s="592"/>
    </row>
    <row r="1453" spans="1:5" x14ac:dyDescent="0.2">
      <c r="A1453" s="588">
        <v>98370</v>
      </c>
      <c r="B1453" s="142" t="s">
        <v>31844</v>
      </c>
      <c r="C1453" s="589" t="s">
        <v>30439</v>
      </c>
      <c r="D1453" s="590">
        <v>996.17</v>
      </c>
      <c r="E1453" s="592"/>
    </row>
    <row r="1454" spans="1:5" outlineLevel="1" x14ac:dyDescent="0.2">
      <c r="A1454" s="588">
        <v>98371</v>
      </c>
      <c r="B1454" s="142" t="s">
        <v>31845</v>
      </c>
      <c r="C1454" s="589" t="s">
        <v>30439</v>
      </c>
      <c r="D1454" s="590">
        <v>1154.04</v>
      </c>
      <c r="E1454" s="592"/>
    </row>
    <row r="1455" spans="1:5" outlineLevel="1" x14ac:dyDescent="0.2">
      <c r="A1455" s="588">
        <v>98372</v>
      </c>
      <c r="B1455" s="142" t="s">
        <v>31846</v>
      </c>
      <c r="C1455" s="589" t="s">
        <v>30439</v>
      </c>
      <c r="D1455" s="590">
        <v>1407.87</v>
      </c>
      <c r="E1455" s="592"/>
    </row>
    <row r="1456" spans="1:5" outlineLevel="1" x14ac:dyDescent="0.2">
      <c r="A1456" s="588">
        <v>98374</v>
      </c>
      <c r="B1456" s="142" t="s">
        <v>31847</v>
      </c>
      <c r="C1456" s="589" t="s">
        <v>30439</v>
      </c>
      <c r="D1456" s="590">
        <v>1569.37</v>
      </c>
      <c r="E1456" s="592"/>
    </row>
    <row r="1457" spans="1:5" outlineLevel="1" x14ac:dyDescent="0.2">
      <c r="A1457" s="588">
        <v>98376</v>
      </c>
      <c r="B1457" s="142" t="s">
        <v>31848</v>
      </c>
      <c r="C1457" s="589" t="s">
        <v>30439</v>
      </c>
      <c r="D1457" s="590">
        <v>15.71</v>
      </c>
      <c r="E1457" s="592"/>
    </row>
    <row r="1458" spans="1:5" x14ac:dyDescent="0.2">
      <c r="A1458" s="588">
        <v>98377</v>
      </c>
      <c r="B1458" s="142" t="s">
        <v>31849</v>
      </c>
      <c r="C1458" s="589" t="s">
        <v>30439</v>
      </c>
      <c r="D1458" s="590">
        <v>15.23</v>
      </c>
      <c r="E1458" s="592"/>
    </row>
    <row r="1459" spans="1:5" outlineLevel="1" x14ac:dyDescent="0.2">
      <c r="A1459" s="588">
        <v>98378</v>
      </c>
      <c r="B1459" s="142" t="s">
        <v>31850</v>
      </c>
      <c r="C1459" s="589" t="s">
        <v>30439</v>
      </c>
      <c r="D1459" s="590">
        <v>18.739999999999998</v>
      </c>
      <c r="E1459" s="592"/>
    </row>
    <row r="1460" spans="1:5" outlineLevel="1" x14ac:dyDescent="0.2">
      <c r="A1460" s="588">
        <v>98379</v>
      </c>
      <c r="B1460" s="142" t="s">
        <v>31851</v>
      </c>
      <c r="C1460" s="589" t="s">
        <v>30439</v>
      </c>
      <c r="D1460" s="590">
        <v>20.239999999999998</v>
      </c>
      <c r="E1460" s="592"/>
    </row>
    <row r="1461" spans="1:5" outlineLevel="1" x14ac:dyDescent="0.2">
      <c r="A1461" s="588">
        <v>98382</v>
      </c>
      <c r="B1461" s="142" t="s">
        <v>31852</v>
      </c>
      <c r="C1461" s="589" t="s">
        <v>30439</v>
      </c>
      <c r="D1461" s="590">
        <v>40.590000000000003</v>
      </c>
      <c r="E1461" s="592"/>
    </row>
    <row r="1462" spans="1:5" outlineLevel="1" x14ac:dyDescent="0.2">
      <c r="A1462" s="588">
        <v>98383</v>
      </c>
      <c r="B1462" s="142" t="s">
        <v>31853</v>
      </c>
      <c r="C1462" s="589" t="s">
        <v>30439</v>
      </c>
      <c r="D1462" s="590">
        <v>12.28</v>
      </c>
      <c r="E1462" s="592"/>
    </row>
    <row r="1463" spans="1:5" x14ac:dyDescent="0.2">
      <c r="A1463" s="588">
        <v>98385</v>
      </c>
      <c r="B1463" s="142" t="s">
        <v>31854</v>
      </c>
      <c r="C1463" s="589" t="s">
        <v>30439</v>
      </c>
      <c r="D1463" s="590">
        <v>14.07</v>
      </c>
      <c r="E1463" s="592"/>
    </row>
    <row r="1464" spans="1:5" outlineLevel="1" x14ac:dyDescent="0.2">
      <c r="A1464" s="588">
        <v>98390</v>
      </c>
      <c r="B1464" s="142" t="s">
        <v>31855</v>
      </c>
      <c r="C1464" s="589" t="s">
        <v>30439</v>
      </c>
      <c r="D1464" s="590">
        <v>172.98</v>
      </c>
      <c r="E1464" s="592"/>
    </row>
    <row r="1465" spans="1:5" outlineLevel="1" x14ac:dyDescent="0.2">
      <c r="A1465" s="588">
        <v>98391</v>
      </c>
      <c r="B1465" s="142" t="s">
        <v>31856</v>
      </c>
      <c r="C1465" s="589" t="s">
        <v>30439</v>
      </c>
      <c r="D1465" s="590">
        <v>40.83</v>
      </c>
      <c r="E1465" s="592"/>
    </row>
    <row r="1466" spans="1:5" outlineLevel="1" x14ac:dyDescent="0.2">
      <c r="A1466" s="588">
        <v>98395</v>
      </c>
      <c r="B1466" s="142" t="s">
        <v>31857</v>
      </c>
      <c r="C1466" s="589" t="s">
        <v>30439</v>
      </c>
      <c r="D1466" s="590">
        <v>124.02</v>
      </c>
      <c r="E1466" s="592"/>
    </row>
    <row r="1467" spans="1:5" outlineLevel="1" x14ac:dyDescent="0.2">
      <c r="A1467" s="588">
        <v>98397</v>
      </c>
      <c r="B1467" s="142" t="s">
        <v>31858</v>
      </c>
      <c r="C1467" s="589" t="s">
        <v>30439</v>
      </c>
      <c r="D1467" s="590">
        <v>201.5</v>
      </c>
      <c r="E1467" s="592"/>
    </row>
    <row r="1468" spans="1:5" x14ac:dyDescent="0.2">
      <c r="A1468" s="588">
        <v>98400</v>
      </c>
      <c r="B1468" s="142" t="s">
        <v>31859</v>
      </c>
      <c r="C1468" s="589" t="s">
        <v>19923</v>
      </c>
      <c r="D1468" s="590" t="s">
        <v>19923</v>
      </c>
    </row>
    <row r="1469" spans="1:5" outlineLevel="1" x14ac:dyDescent="0.2">
      <c r="A1469" s="588">
        <v>98401</v>
      </c>
      <c r="B1469" s="142" t="s">
        <v>31860</v>
      </c>
      <c r="C1469" s="589" t="s">
        <v>30439</v>
      </c>
      <c r="D1469" s="590">
        <v>8.1</v>
      </c>
      <c r="E1469" s="592"/>
    </row>
    <row r="1470" spans="1:5" outlineLevel="1" x14ac:dyDescent="0.2">
      <c r="A1470" s="588">
        <v>98402</v>
      </c>
      <c r="B1470" s="142" t="s">
        <v>31861</v>
      </c>
      <c r="C1470" s="589" t="s">
        <v>30439</v>
      </c>
      <c r="D1470" s="590">
        <v>8.2100000000000009</v>
      </c>
      <c r="E1470" s="592"/>
    </row>
    <row r="1471" spans="1:5" outlineLevel="1" x14ac:dyDescent="0.2">
      <c r="A1471" s="588">
        <v>98411</v>
      </c>
      <c r="B1471" s="142" t="s">
        <v>31862</v>
      </c>
      <c r="C1471" s="589" t="s">
        <v>30439</v>
      </c>
      <c r="D1471" s="590">
        <v>6.2</v>
      </c>
      <c r="E1471" s="592"/>
    </row>
    <row r="1472" spans="1:5" outlineLevel="1" x14ac:dyDescent="0.2">
      <c r="A1472" s="588">
        <v>98418</v>
      </c>
      <c r="B1472" s="142" t="s">
        <v>31863</v>
      </c>
      <c r="C1472" s="589" t="s">
        <v>30439</v>
      </c>
      <c r="D1472" s="590">
        <v>12.9</v>
      </c>
      <c r="E1472" s="592"/>
    </row>
    <row r="1473" spans="1:5" x14ac:dyDescent="0.2">
      <c r="A1473" s="588">
        <v>98421</v>
      </c>
      <c r="B1473" s="142" t="s">
        <v>31864</v>
      </c>
      <c r="C1473" s="589" t="s">
        <v>30439</v>
      </c>
      <c r="D1473" s="590">
        <v>8.58</v>
      </c>
      <c r="E1473" s="592"/>
    </row>
    <row r="1474" spans="1:5" outlineLevel="1" x14ac:dyDescent="0.2">
      <c r="A1474" s="588">
        <v>98423</v>
      </c>
      <c r="B1474" s="142" t="s">
        <v>31865</v>
      </c>
      <c r="C1474" s="589" t="s">
        <v>30439</v>
      </c>
      <c r="D1474" s="590">
        <v>10.46</v>
      </c>
      <c r="E1474" s="592"/>
    </row>
    <row r="1475" spans="1:5" outlineLevel="1" x14ac:dyDescent="0.2">
      <c r="A1475" s="588">
        <v>98424</v>
      </c>
      <c r="B1475" s="142" t="s">
        <v>31866</v>
      </c>
      <c r="C1475" s="589" t="s">
        <v>30439</v>
      </c>
      <c r="D1475" s="590">
        <v>10.98</v>
      </c>
      <c r="E1475" s="592"/>
    </row>
    <row r="1476" spans="1:5" outlineLevel="1" x14ac:dyDescent="0.2">
      <c r="A1476" s="588">
        <v>98425</v>
      </c>
      <c r="B1476" s="142" t="s">
        <v>31867</v>
      </c>
      <c r="C1476" s="589" t="s">
        <v>30439</v>
      </c>
      <c r="D1476" s="590">
        <v>8.59</v>
      </c>
      <c r="E1476" s="592"/>
    </row>
    <row r="1477" spans="1:5" outlineLevel="1" x14ac:dyDescent="0.2">
      <c r="A1477" s="588">
        <v>98427</v>
      </c>
      <c r="B1477" s="142" t="s">
        <v>31868</v>
      </c>
      <c r="C1477" s="589" t="s">
        <v>30439</v>
      </c>
      <c r="D1477" s="590">
        <v>13.93</v>
      </c>
      <c r="E1477" s="592"/>
    </row>
    <row r="1478" spans="1:5" x14ac:dyDescent="0.2">
      <c r="A1478" s="588">
        <v>98436</v>
      </c>
      <c r="B1478" s="142" t="s">
        <v>31869</v>
      </c>
      <c r="C1478" s="589" t="s">
        <v>30439</v>
      </c>
      <c r="D1478" s="590">
        <v>17.690000000000001</v>
      </c>
      <c r="E1478" s="592"/>
    </row>
    <row r="1479" spans="1:5" outlineLevel="1" x14ac:dyDescent="0.2">
      <c r="A1479" s="588">
        <v>98437</v>
      </c>
      <c r="B1479" s="142" t="s">
        <v>31870</v>
      </c>
      <c r="C1479" s="589" t="s">
        <v>30439</v>
      </c>
      <c r="D1479" s="590">
        <v>19.11</v>
      </c>
      <c r="E1479" s="592"/>
    </row>
    <row r="1480" spans="1:5" outlineLevel="1" x14ac:dyDescent="0.2">
      <c r="A1480" s="588">
        <v>98440</v>
      </c>
      <c r="B1480" s="142" t="s">
        <v>31871</v>
      </c>
      <c r="C1480" s="589" t="s">
        <v>30439</v>
      </c>
      <c r="D1480" s="590">
        <v>30.66</v>
      </c>
      <c r="E1480" s="592"/>
    </row>
    <row r="1481" spans="1:5" outlineLevel="1" x14ac:dyDescent="0.2">
      <c r="A1481" s="588">
        <v>98441</v>
      </c>
      <c r="B1481" s="142" t="s">
        <v>31872</v>
      </c>
      <c r="C1481" s="589" t="s">
        <v>30439</v>
      </c>
      <c r="D1481" s="590">
        <v>30.37</v>
      </c>
      <c r="E1481" s="592"/>
    </row>
    <row r="1482" spans="1:5" outlineLevel="1" x14ac:dyDescent="0.2">
      <c r="A1482" s="588">
        <v>98442</v>
      </c>
      <c r="B1482" s="142" t="s">
        <v>31873</v>
      </c>
      <c r="C1482" s="589" t="s">
        <v>30439</v>
      </c>
      <c r="D1482" s="590">
        <v>29.42</v>
      </c>
      <c r="E1482" s="592"/>
    </row>
    <row r="1483" spans="1:5" x14ac:dyDescent="0.2">
      <c r="A1483" s="588">
        <v>98443</v>
      </c>
      <c r="B1483" s="142" t="s">
        <v>31874</v>
      </c>
      <c r="C1483" s="589" t="s">
        <v>30439</v>
      </c>
      <c r="D1483" s="590">
        <v>36.35</v>
      </c>
      <c r="E1483" s="592"/>
    </row>
    <row r="1484" spans="1:5" outlineLevel="1" x14ac:dyDescent="0.2">
      <c r="A1484" s="588">
        <v>98445</v>
      </c>
      <c r="B1484" s="142" t="s">
        <v>31875</v>
      </c>
      <c r="C1484" s="589" t="s">
        <v>30439</v>
      </c>
      <c r="D1484" s="590">
        <v>32.78</v>
      </c>
      <c r="E1484" s="592"/>
    </row>
    <row r="1485" spans="1:5" outlineLevel="1" x14ac:dyDescent="0.2">
      <c r="A1485" s="588">
        <v>98457</v>
      </c>
      <c r="B1485" s="142" t="s">
        <v>31876</v>
      </c>
      <c r="C1485" s="589" t="s">
        <v>30439</v>
      </c>
      <c r="D1485" s="590">
        <v>5.0999999999999996</v>
      </c>
      <c r="E1485" s="592"/>
    </row>
    <row r="1486" spans="1:5" outlineLevel="1" x14ac:dyDescent="0.2">
      <c r="A1486" s="588">
        <v>98462</v>
      </c>
      <c r="B1486" s="142" t="s">
        <v>31877</v>
      </c>
      <c r="C1486" s="589" t="s">
        <v>30473</v>
      </c>
      <c r="D1486" s="590">
        <v>33.85</v>
      </c>
      <c r="E1486" s="592"/>
    </row>
    <row r="1487" spans="1:5" outlineLevel="1" x14ac:dyDescent="0.2">
      <c r="A1487" s="588">
        <v>98500</v>
      </c>
      <c r="B1487" s="142" t="s">
        <v>31878</v>
      </c>
      <c r="C1487" s="589" t="s">
        <v>19923</v>
      </c>
      <c r="D1487" s="590" t="s">
        <v>19923</v>
      </c>
    </row>
    <row r="1488" spans="1:5" x14ac:dyDescent="0.2">
      <c r="A1488" s="588">
        <v>98510</v>
      </c>
      <c r="B1488" s="142" t="s">
        <v>31879</v>
      </c>
      <c r="C1488" s="589" t="s">
        <v>30439</v>
      </c>
      <c r="D1488" s="590">
        <v>105.4</v>
      </c>
      <c r="E1488" s="592"/>
    </row>
    <row r="1489" spans="1:5" outlineLevel="1" x14ac:dyDescent="0.2">
      <c r="A1489" s="588">
        <v>98512</v>
      </c>
      <c r="B1489" s="142" t="s">
        <v>31880</v>
      </c>
      <c r="C1489" s="589" t="s">
        <v>30439</v>
      </c>
      <c r="D1489" s="590">
        <v>130.68</v>
      </c>
      <c r="E1489" s="592"/>
    </row>
    <row r="1490" spans="1:5" outlineLevel="1" x14ac:dyDescent="0.2">
      <c r="A1490" s="588">
        <v>98513</v>
      </c>
      <c r="B1490" s="142" t="s">
        <v>31881</v>
      </c>
      <c r="C1490" s="589" t="s">
        <v>30439</v>
      </c>
      <c r="D1490" s="590">
        <v>126.09</v>
      </c>
      <c r="E1490" s="592"/>
    </row>
    <row r="1491" spans="1:5" x14ac:dyDescent="0.2">
      <c r="A1491" s="588">
        <v>98514</v>
      </c>
      <c r="B1491" s="142" t="s">
        <v>31882</v>
      </c>
      <c r="C1491" s="589" t="s">
        <v>30439</v>
      </c>
      <c r="D1491" s="590">
        <v>138.15</v>
      </c>
      <c r="E1491" s="592"/>
    </row>
    <row r="1492" spans="1:5" outlineLevel="1" x14ac:dyDescent="0.2">
      <c r="A1492" s="588">
        <v>98526</v>
      </c>
      <c r="B1492" s="142" t="s">
        <v>31883</v>
      </c>
      <c r="C1492" s="589" t="s">
        <v>30439</v>
      </c>
      <c r="D1492" s="590">
        <v>87.9</v>
      </c>
      <c r="E1492" s="592"/>
    </row>
    <row r="1493" spans="1:5" outlineLevel="1" x14ac:dyDescent="0.2">
      <c r="A1493" s="588">
        <v>98527</v>
      </c>
      <c r="B1493" s="142" t="s">
        <v>31884</v>
      </c>
      <c r="C1493" s="589" t="s">
        <v>30439</v>
      </c>
      <c r="D1493" s="590">
        <v>94.31</v>
      </c>
      <c r="E1493" s="592"/>
    </row>
    <row r="1494" spans="1:5" outlineLevel="1" x14ac:dyDescent="0.2">
      <c r="A1494" s="588">
        <v>98528</v>
      </c>
      <c r="B1494" s="142" t="s">
        <v>31885</v>
      </c>
      <c r="C1494" s="589" t="s">
        <v>30439</v>
      </c>
      <c r="D1494" s="590">
        <v>106.14</v>
      </c>
      <c r="E1494" s="592"/>
    </row>
    <row r="1495" spans="1:5" x14ac:dyDescent="0.2">
      <c r="A1495" s="588">
        <v>98529</v>
      </c>
      <c r="B1495" s="142" t="s">
        <v>31886</v>
      </c>
      <c r="C1495" s="589" t="s">
        <v>30439</v>
      </c>
      <c r="D1495" s="590">
        <v>118.37</v>
      </c>
      <c r="E1495" s="592"/>
    </row>
    <row r="1496" spans="1:5" outlineLevel="1" x14ac:dyDescent="0.2">
      <c r="A1496" s="588">
        <v>98530</v>
      </c>
      <c r="B1496" s="142" t="s">
        <v>31887</v>
      </c>
      <c r="C1496" s="589" t="s">
        <v>30439</v>
      </c>
      <c r="D1496" s="590">
        <v>61.09</v>
      </c>
      <c r="E1496" s="592"/>
    </row>
    <row r="1497" spans="1:5" x14ac:dyDescent="0.2">
      <c r="A1497" s="588">
        <v>98531</v>
      </c>
      <c r="B1497" s="142" t="s">
        <v>31888</v>
      </c>
      <c r="C1497" s="589" t="s">
        <v>30439</v>
      </c>
      <c r="D1497" s="590">
        <v>59.42</v>
      </c>
      <c r="E1497" s="592"/>
    </row>
    <row r="1498" spans="1:5" outlineLevel="1" x14ac:dyDescent="0.2">
      <c r="A1498" s="588">
        <v>98532</v>
      </c>
      <c r="B1498" s="142" t="s">
        <v>31889</v>
      </c>
      <c r="C1498" s="589" t="s">
        <v>30439</v>
      </c>
      <c r="D1498" s="590">
        <v>81.16</v>
      </c>
      <c r="E1498" s="592"/>
    </row>
    <row r="1499" spans="1:5" x14ac:dyDescent="0.2">
      <c r="A1499" s="588">
        <v>98533</v>
      </c>
      <c r="B1499" s="142" t="s">
        <v>31890</v>
      </c>
      <c r="C1499" s="589" t="s">
        <v>30439</v>
      </c>
      <c r="D1499" s="590">
        <v>80.38</v>
      </c>
      <c r="E1499" s="592"/>
    </row>
    <row r="1500" spans="1:5" outlineLevel="1" x14ac:dyDescent="0.2">
      <c r="A1500" s="588">
        <v>98540</v>
      </c>
      <c r="B1500" s="142" t="s">
        <v>31891</v>
      </c>
      <c r="C1500" s="589" t="s">
        <v>30439</v>
      </c>
      <c r="D1500" s="590">
        <v>137.01</v>
      </c>
      <c r="E1500" s="592"/>
    </row>
    <row r="1501" spans="1:5" outlineLevel="1" x14ac:dyDescent="0.2">
      <c r="A1501" s="588">
        <v>98541</v>
      </c>
      <c r="B1501" s="142" t="s">
        <v>31892</v>
      </c>
      <c r="C1501" s="589" t="s">
        <v>30439</v>
      </c>
      <c r="D1501" s="590">
        <v>140.36000000000001</v>
      </c>
      <c r="E1501" s="592"/>
    </row>
    <row r="1502" spans="1:5" x14ac:dyDescent="0.2">
      <c r="A1502" s="588">
        <v>98560</v>
      </c>
      <c r="B1502" s="142" t="s">
        <v>31893</v>
      </c>
      <c r="C1502" s="589" t="s">
        <v>30439</v>
      </c>
      <c r="D1502" s="590">
        <v>125.53</v>
      </c>
      <c r="E1502" s="592"/>
    </row>
    <row r="1503" spans="1:5" outlineLevel="1" x14ac:dyDescent="0.2">
      <c r="A1503" s="588">
        <v>98561</v>
      </c>
      <c r="B1503" s="142" t="s">
        <v>31894</v>
      </c>
      <c r="C1503" s="589" t="s">
        <v>30439</v>
      </c>
      <c r="D1503" s="590">
        <v>191.3</v>
      </c>
      <c r="E1503" s="592"/>
    </row>
    <row r="1504" spans="1:5" outlineLevel="1" x14ac:dyDescent="0.2">
      <c r="A1504" s="588">
        <v>98562</v>
      </c>
      <c r="B1504" s="142" t="s">
        <v>31895</v>
      </c>
      <c r="C1504" s="589" t="s">
        <v>30439</v>
      </c>
      <c r="D1504" s="590">
        <v>80.83</v>
      </c>
      <c r="E1504" s="592"/>
    </row>
    <row r="1505" spans="1:5" x14ac:dyDescent="0.2">
      <c r="A1505" s="588">
        <v>98563</v>
      </c>
      <c r="B1505" s="142" t="s">
        <v>31896</v>
      </c>
      <c r="C1505" s="589" t="s">
        <v>30439</v>
      </c>
      <c r="D1505" s="590">
        <v>82.12</v>
      </c>
      <c r="E1505" s="592"/>
    </row>
    <row r="1506" spans="1:5" outlineLevel="1" x14ac:dyDescent="0.2">
      <c r="A1506" s="588">
        <v>98570</v>
      </c>
      <c r="B1506" s="142" t="s">
        <v>31897</v>
      </c>
      <c r="C1506" s="589" t="s">
        <v>30439</v>
      </c>
      <c r="D1506" s="590">
        <v>11.54</v>
      </c>
      <c r="E1506" s="592"/>
    </row>
    <row r="1507" spans="1:5" ht="22.5" outlineLevel="1" x14ac:dyDescent="0.2">
      <c r="A1507" s="588">
        <v>98573</v>
      </c>
      <c r="B1507" s="142" t="s">
        <v>31898</v>
      </c>
      <c r="C1507" s="589" t="s">
        <v>30439</v>
      </c>
      <c r="D1507" s="590">
        <v>11.65</v>
      </c>
      <c r="E1507" s="592"/>
    </row>
    <row r="1508" spans="1:5" x14ac:dyDescent="0.2">
      <c r="A1508" s="588">
        <v>98579</v>
      </c>
      <c r="B1508" s="142" t="s">
        <v>31899</v>
      </c>
      <c r="C1508" s="589" t="s">
        <v>30439</v>
      </c>
      <c r="D1508" s="590">
        <v>9.5399999999999991</v>
      </c>
      <c r="E1508" s="592"/>
    </row>
    <row r="1509" spans="1:5" outlineLevel="1" x14ac:dyDescent="0.2">
      <c r="A1509" s="588">
        <v>98580</v>
      </c>
      <c r="B1509" s="142" t="s">
        <v>31900</v>
      </c>
      <c r="C1509" s="589" t="s">
        <v>30439</v>
      </c>
      <c r="D1509" s="590">
        <v>8.32</v>
      </c>
      <c r="E1509" s="592"/>
    </row>
    <row r="1510" spans="1:5" outlineLevel="1" x14ac:dyDescent="0.2">
      <c r="A1510" s="588">
        <v>98581</v>
      </c>
      <c r="B1510" s="142" t="s">
        <v>31901</v>
      </c>
      <c r="C1510" s="589" t="s">
        <v>30439</v>
      </c>
      <c r="D1510" s="590">
        <v>11.19</v>
      </c>
      <c r="E1510" s="592"/>
    </row>
    <row r="1511" spans="1:5" x14ac:dyDescent="0.2">
      <c r="A1511" s="588">
        <v>98582</v>
      </c>
      <c r="B1511" s="142" t="s">
        <v>31902</v>
      </c>
      <c r="C1511" s="589" t="s">
        <v>30439</v>
      </c>
      <c r="D1511" s="590">
        <v>10.02</v>
      </c>
      <c r="E1511" s="592"/>
    </row>
    <row r="1512" spans="1:5" outlineLevel="1" x14ac:dyDescent="0.2">
      <c r="A1512" s="588">
        <v>98600</v>
      </c>
      <c r="B1512" s="142" t="s">
        <v>23542</v>
      </c>
      <c r="C1512" s="589" t="s">
        <v>19923</v>
      </c>
      <c r="D1512" s="590" t="s">
        <v>19923</v>
      </c>
    </row>
    <row r="1513" spans="1:5" x14ac:dyDescent="0.2">
      <c r="A1513" s="588">
        <v>98610</v>
      </c>
      <c r="B1513" s="142" t="s">
        <v>31903</v>
      </c>
      <c r="C1513" s="589" t="s">
        <v>30439</v>
      </c>
      <c r="D1513" s="590">
        <v>57</v>
      </c>
      <c r="E1513" s="592"/>
    </row>
    <row r="1514" spans="1:5" outlineLevel="1" x14ac:dyDescent="0.2">
      <c r="A1514" s="588">
        <v>98611</v>
      </c>
      <c r="B1514" s="142" t="s">
        <v>31904</v>
      </c>
      <c r="C1514" s="589" t="s">
        <v>30439</v>
      </c>
      <c r="D1514" s="590">
        <v>15.83</v>
      </c>
      <c r="E1514" s="592"/>
    </row>
    <row r="1515" spans="1:5" outlineLevel="1" x14ac:dyDescent="0.2">
      <c r="A1515" s="588">
        <v>99000</v>
      </c>
      <c r="B1515" s="142" t="s">
        <v>31905</v>
      </c>
      <c r="C1515" s="589" t="s">
        <v>19923</v>
      </c>
      <c r="D1515" s="590" t="s">
        <v>19923</v>
      </c>
    </row>
    <row r="1516" spans="1:5" x14ac:dyDescent="0.2">
      <c r="A1516" s="588">
        <v>99002</v>
      </c>
      <c r="B1516" s="142" t="s">
        <v>31906</v>
      </c>
      <c r="C1516" s="589" t="s">
        <v>31907</v>
      </c>
      <c r="D1516" s="590">
        <v>1520.47</v>
      </c>
      <c r="E1516" s="592"/>
    </row>
    <row r="1517" spans="1:5" outlineLevel="1" x14ac:dyDescent="0.2">
      <c r="A1517" s="588">
        <v>99003</v>
      </c>
      <c r="B1517" s="142" t="s">
        <v>31908</v>
      </c>
      <c r="C1517" s="589" t="s">
        <v>31909</v>
      </c>
      <c r="D1517" s="590">
        <v>22.49</v>
      </c>
      <c r="E1517" s="592"/>
    </row>
    <row r="1518" spans="1:5" ht="22.5" outlineLevel="1" x14ac:dyDescent="0.2">
      <c r="A1518" s="588">
        <v>99011</v>
      </c>
      <c r="B1518" s="142" t="s">
        <v>31910</v>
      </c>
      <c r="C1518" s="589" t="s">
        <v>30439</v>
      </c>
      <c r="D1518" s="590">
        <v>542.11</v>
      </c>
      <c r="E1518" s="592"/>
    </row>
    <row r="1519" spans="1:5" x14ac:dyDescent="0.2">
      <c r="A1519" s="588">
        <v>99015</v>
      </c>
      <c r="B1519" s="142" t="s">
        <v>31911</v>
      </c>
      <c r="C1519" s="589" t="s">
        <v>30439</v>
      </c>
      <c r="D1519" s="590">
        <v>267.23</v>
      </c>
      <c r="E1519" s="592"/>
    </row>
    <row r="1520" spans="1:5" outlineLevel="1" x14ac:dyDescent="0.2">
      <c r="A1520" s="588">
        <v>99017</v>
      </c>
      <c r="B1520" s="142" t="s">
        <v>31912</v>
      </c>
      <c r="C1520" s="589" t="s">
        <v>30439</v>
      </c>
      <c r="D1520" s="590">
        <v>366.08</v>
      </c>
      <c r="E1520" s="592"/>
    </row>
    <row r="1521" spans="1:5" outlineLevel="1" x14ac:dyDescent="0.2">
      <c r="A1521" s="588">
        <v>99021</v>
      </c>
      <c r="B1521" s="142" t="s">
        <v>31913</v>
      </c>
      <c r="C1521" s="589" t="s">
        <v>30439</v>
      </c>
      <c r="D1521" s="590">
        <v>14.87</v>
      </c>
      <c r="E1521" s="592"/>
    </row>
    <row r="1522" spans="1:5" x14ac:dyDescent="0.2">
      <c r="A1522" s="588">
        <v>99031</v>
      </c>
      <c r="B1522" s="142" t="s">
        <v>31914</v>
      </c>
      <c r="C1522" s="589" t="s">
        <v>30439</v>
      </c>
      <c r="D1522" s="590">
        <v>8.51</v>
      </c>
      <c r="E1522" s="592"/>
    </row>
    <row r="1523" spans="1:5" outlineLevel="1" x14ac:dyDescent="0.2">
      <c r="A1523" s="588">
        <v>99033</v>
      </c>
      <c r="B1523" s="142" t="s">
        <v>31915</v>
      </c>
      <c r="C1523" s="589" t="s">
        <v>30439</v>
      </c>
      <c r="D1523" s="590">
        <v>11.17</v>
      </c>
      <c r="E1523" s="592"/>
    </row>
    <row r="1524" spans="1:5" outlineLevel="1" x14ac:dyDescent="0.2">
      <c r="A1524" s="588">
        <v>99038</v>
      </c>
      <c r="B1524" s="142" t="s">
        <v>31916</v>
      </c>
      <c r="C1524" s="589" t="s">
        <v>30473</v>
      </c>
      <c r="D1524" s="590">
        <v>1.86</v>
      </c>
      <c r="E1524" s="592"/>
    </row>
    <row r="1525" spans="1:5" x14ac:dyDescent="0.2">
      <c r="A1525" s="584">
        <v>100000</v>
      </c>
      <c r="B1525" s="585" t="s">
        <v>31917</v>
      </c>
      <c r="C1525" s="586"/>
      <c r="D1525" s="587"/>
    </row>
    <row r="1526" spans="1:5" outlineLevel="1" x14ac:dyDescent="0.2">
      <c r="A1526" s="588">
        <v>100100</v>
      </c>
      <c r="B1526" s="142" t="s">
        <v>31918</v>
      </c>
      <c r="C1526" s="589" t="s">
        <v>19923</v>
      </c>
      <c r="D1526" s="590" t="s">
        <v>19923</v>
      </c>
    </row>
    <row r="1527" spans="1:5" x14ac:dyDescent="0.2">
      <c r="A1527" s="588">
        <v>100101</v>
      </c>
      <c r="B1527" s="142" t="s">
        <v>31919</v>
      </c>
      <c r="C1527" s="589" t="s">
        <v>30439</v>
      </c>
      <c r="D1527" s="590">
        <v>206.63</v>
      </c>
      <c r="E1527" s="592"/>
    </row>
    <row r="1528" spans="1:5" outlineLevel="1" x14ac:dyDescent="0.2">
      <c r="A1528" s="588">
        <v>100102</v>
      </c>
      <c r="B1528" s="142" t="s">
        <v>31920</v>
      </c>
      <c r="C1528" s="589" t="s">
        <v>30439</v>
      </c>
      <c r="D1528" s="590">
        <v>237.27</v>
      </c>
      <c r="E1528" s="592"/>
    </row>
    <row r="1529" spans="1:5" x14ac:dyDescent="0.2">
      <c r="A1529" s="588">
        <v>100104</v>
      </c>
      <c r="B1529" s="142" t="s">
        <v>31921</v>
      </c>
      <c r="C1529" s="589" t="s">
        <v>30439</v>
      </c>
      <c r="D1529" s="590">
        <v>307.87</v>
      </c>
      <c r="E1529" s="592"/>
    </row>
    <row r="1530" spans="1:5" ht="22.5" outlineLevel="1" x14ac:dyDescent="0.2">
      <c r="A1530" s="588">
        <v>100119</v>
      </c>
      <c r="B1530" s="142" t="s">
        <v>31922</v>
      </c>
      <c r="C1530" s="589" t="s">
        <v>30439</v>
      </c>
      <c r="D1530" s="590">
        <v>349.13</v>
      </c>
      <c r="E1530" s="592"/>
    </row>
    <row r="1531" spans="1:5" ht="22.5" x14ac:dyDescent="0.2">
      <c r="A1531" s="588">
        <v>100120</v>
      </c>
      <c r="B1531" s="142" t="s">
        <v>31923</v>
      </c>
      <c r="C1531" s="589" t="s">
        <v>30439</v>
      </c>
      <c r="D1531" s="590">
        <v>847.6</v>
      </c>
      <c r="E1531" s="592"/>
    </row>
    <row r="1532" spans="1:5" outlineLevel="1" x14ac:dyDescent="0.2">
      <c r="A1532" s="588">
        <v>100195</v>
      </c>
      <c r="B1532" s="142" t="s">
        <v>31924</v>
      </c>
      <c r="C1532" s="589" t="s">
        <v>30473</v>
      </c>
      <c r="D1532" s="590">
        <v>2.11</v>
      </c>
      <c r="E1532" s="592"/>
    </row>
    <row r="1533" spans="1:5" x14ac:dyDescent="0.2">
      <c r="A1533" s="588">
        <v>100198</v>
      </c>
      <c r="B1533" s="142" t="s">
        <v>31925</v>
      </c>
      <c r="C1533" s="589" t="s">
        <v>30473</v>
      </c>
      <c r="D1533" s="590">
        <v>25.35</v>
      </c>
      <c r="E1533" s="592"/>
    </row>
    <row r="1534" spans="1:5" outlineLevel="1" x14ac:dyDescent="0.2">
      <c r="A1534" s="588">
        <v>100200</v>
      </c>
      <c r="B1534" s="142" t="s">
        <v>31926</v>
      </c>
      <c r="C1534" s="589" t="s">
        <v>19923</v>
      </c>
      <c r="D1534" s="590" t="s">
        <v>19923</v>
      </c>
    </row>
    <row r="1535" spans="1:5" x14ac:dyDescent="0.2">
      <c r="A1535" s="588">
        <v>100209</v>
      </c>
      <c r="B1535" s="142" t="s">
        <v>31927</v>
      </c>
      <c r="C1535" s="589" t="s">
        <v>30439</v>
      </c>
      <c r="D1535" s="590">
        <v>1052.58</v>
      </c>
      <c r="E1535" s="592"/>
    </row>
    <row r="1536" spans="1:5" outlineLevel="1" x14ac:dyDescent="0.2">
      <c r="A1536" s="588">
        <v>100210</v>
      </c>
      <c r="B1536" s="142" t="s">
        <v>31928</v>
      </c>
      <c r="C1536" s="589" t="s">
        <v>30439</v>
      </c>
      <c r="D1536" s="590">
        <v>1266.4000000000001</v>
      </c>
      <c r="E1536" s="592"/>
    </row>
    <row r="1537" spans="1:5" x14ac:dyDescent="0.2">
      <c r="A1537" s="588">
        <v>100214</v>
      </c>
      <c r="B1537" s="142" t="s">
        <v>31929</v>
      </c>
      <c r="C1537" s="589" t="s">
        <v>30439</v>
      </c>
      <c r="D1537" s="590">
        <v>2724.13</v>
      </c>
      <c r="E1537" s="592"/>
    </row>
    <row r="1538" spans="1:5" outlineLevel="1" x14ac:dyDescent="0.2">
      <c r="A1538" s="588">
        <v>100215</v>
      </c>
      <c r="B1538" s="142" t="s">
        <v>31930</v>
      </c>
      <c r="C1538" s="589" t="s">
        <v>30439</v>
      </c>
      <c r="D1538" s="590">
        <v>4327.55</v>
      </c>
      <c r="E1538" s="592"/>
    </row>
    <row r="1539" spans="1:5" x14ac:dyDescent="0.2">
      <c r="A1539" s="588">
        <v>100216</v>
      </c>
      <c r="B1539" s="142" t="s">
        <v>31931</v>
      </c>
      <c r="C1539" s="589" t="s">
        <v>30439</v>
      </c>
      <c r="D1539" s="590">
        <v>6126.85</v>
      </c>
      <c r="E1539" s="592"/>
    </row>
    <row r="1540" spans="1:5" ht="22.5" outlineLevel="1" x14ac:dyDescent="0.2">
      <c r="A1540" s="588">
        <v>100230</v>
      </c>
      <c r="B1540" s="142" t="s">
        <v>31932</v>
      </c>
      <c r="C1540" s="589" t="s">
        <v>30439</v>
      </c>
      <c r="D1540" s="590">
        <v>3359.62</v>
      </c>
      <c r="E1540" s="592"/>
    </row>
    <row r="1541" spans="1:5" x14ac:dyDescent="0.2">
      <c r="A1541" s="588">
        <v>100240</v>
      </c>
      <c r="B1541" s="142" t="s">
        <v>31933</v>
      </c>
      <c r="C1541" s="589" t="s">
        <v>30439</v>
      </c>
      <c r="D1541" s="590">
        <v>1657.25</v>
      </c>
      <c r="E1541" s="592"/>
    </row>
    <row r="1542" spans="1:5" outlineLevel="1" x14ac:dyDescent="0.2">
      <c r="A1542" s="588">
        <v>100241</v>
      </c>
      <c r="B1542" s="142" t="s">
        <v>31934</v>
      </c>
      <c r="C1542" s="589" t="s">
        <v>30439</v>
      </c>
      <c r="D1542" s="590">
        <v>2423</v>
      </c>
      <c r="E1542" s="592"/>
    </row>
    <row r="1543" spans="1:5" outlineLevel="1" x14ac:dyDescent="0.2">
      <c r="A1543" s="588">
        <v>100251</v>
      </c>
      <c r="B1543" s="142" t="s">
        <v>31935</v>
      </c>
      <c r="C1543" s="589" t="s">
        <v>30473</v>
      </c>
      <c r="D1543" s="590">
        <v>49.09</v>
      </c>
      <c r="E1543" s="592"/>
    </row>
    <row r="1544" spans="1:5" outlineLevel="1" x14ac:dyDescent="0.2">
      <c r="A1544" s="588">
        <v>100252</v>
      </c>
      <c r="B1544" s="142" t="s">
        <v>31936</v>
      </c>
      <c r="C1544" s="589" t="s">
        <v>30473</v>
      </c>
      <c r="D1544" s="590">
        <v>71.34</v>
      </c>
      <c r="E1544" s="592"/>
    </row>
    <row r="1545" spans="1:5" x14ac:dyDescent="0.2">
      <c r="A1545" s="588">
        <v>100254</v>
      </c>
      <c r="B1545" s="142" t="s">
        <v>31937</v>
      </c>
      <c r="C1545" s="589" t="s">
        <v>30473</v>
      </c>
      <c r="D1545" s="590">
        <v>97.96</v>
      </c>
      <c r="E1545" s="592"/>
    </row>
    <row r="1546" spans="1:5" outlineLevel="1" x14ac:dyDescent="0.2">
      <c r="A1546" s="588">
        <v>100255</v>
      </c>
      <c r="B1546" s="142" t="s">
        <v>31938</v>
      </c>
      <c r="C1546" s="589" t="s">
        <v>30473</v>
      </c>
      <c r="D1546" s="590">
        <v>117.56</v>
      </c>
      <c r="E1546" s="592"/>
    </row>
    <row r="1547" spans="1:5" outlineLevel="1" x14ac:dyDescent="0.2">
      <c r="A1547" s="588">
        <v>100261</v>
      </c>
      <c r="B1547" s="142" t="s">
        <v>31939</v>
      </c>
      <c r="C1547" s="589" t="s">
        <v>30473</v>
      </c>
      <c r="D1547" s="590">
        <v>19.04</v>
      </c>
      <c r="E1547" s="592"/>
    </row>
    <row r="1548" spans="1:5" outlineLevel="1" x14ac:dyDescent="0.2">
      <c r="A1548" s="588">
        <v>100262</v>
      </c>
      <c r="B1548" s="142" t="s">
        <v>31940</v>
      </c>
      <c r="C1548" s="589" t="s">
        <v>30473</v>
      </c>
      <c r="D1548" s="590">
        <v>26.44</v>
      </c>
      <c r="E1548" s="592"/>
    </row>
    <row r="1549" spans="1:5" x14ac:dyDescent="0.2">
      <c r="A1549" s="588">
        <v>100264</v>
      </c>
      <c r="B1549" s="142" t="s">
        <v>31941</v>
      </c>
      <c r="C1549" s="589" t="s">
        <v>30473</v>
      </c>
      <c r="D1549" s="590">
        <v>35.909999999999997</v>
      </c>
      <c r="E1549" s="592"/>
    </row>
    <row r="1550" spans="1:5" outlineLevel="1" x14ac:dyDescent="0.2">
      <c r="A1550" s="588">
        <v>100265</v>
      </c>
      <c r="B1550" s="142" t="s">
        <v>31942</v>
      </c>
      <c r="C1550" s="589" t="s">
        <v>30473</v>
      </c>
      <c r="D1550" s="590">
        <v>50.77</v>
      </c>
      <c r="E1550" s="592"/>
    </row>
    <row r="1551" spans="1:5" outlineLevel="1" x14ac:dyDescent="0.2">
      <c r="A1551" s="588">
        <v>100281</v>
      </c>
      <c r="B1551" s="142" t="s">
        <v>31943</v>
      </c>
      <c r="C1551" s="589" t="s">
        <v>30439</v>
      </c>
      <c r="D1551" s="590">
        <v>51.73</v>
      </c>
      <c r="E1551" s="592"/>
    </row>
    <row r="1552" spans="1:5" outlineLevel="1" x14ac:dyDescent="0.2">
      <c r="A1552" s="588">
        <v>100282</v>
      </c>
      <c r="B1552" s="142" t="s">
        <v>31944</v>
      </c>
      <c r="C1552" s="589" t="s">
        <v>30439</v>
      </c>
      <c r="D1552" s="590">
        <v>63.26</v>
      </c>
      <c r="E1552" s="592"/>
    </row>
    <row r="1553" spans="1:5" x14ac:dyDescent="0.2">
      <c r="A1553" s="588">
        <v>100284</v>
      </c>
      <c r="B1553" s="142" t="s">
        <v>31945</v>
      </c>
      <c r="C1553" s="589" t="s">
        <v>30439</v>
      </c>
      <c r="D1553" s="590">
        <v>97.96</v>
      </c>
      <c r="E1553" s="592"/>
    </row>
    <row r="1554" spans="1:5" outlineLevel="1" x14ac:dyDescent="0.2">
      <c r="A1554" s="588">
        <v>100285</v>
      </c>
      <c r="B1554" s="142" t="s">
        <v>31946</v>
      </c>
      <c r="C1554" s="589" t="s">
        <v>30439</v>
      </c>
      <c r="D1554" s="590">
        <v>124.91</v>
      </c>
      <c r="E1554" s="592"/>
    </row>
    <row r="1555" spans="1:5" outlineLevel="1" x14ac:dyDescent="0.2">
      <c r="A1555" s="588">
        <v>100291</v>
      </c>
      <c r="B1555" s="142" t="s">
        <v>31947</v>
      </c>
      <c r="C1555" s="589" t="s">
        <v>30439</v>
      </c>
      <c r="D1555" s="590">
        <v>68.58</v>
      </c>
      <c r="E1555" s="592"/>
    </row>
    <row r="1556" spans="1:5" x14ac:dyDescent="0.2">
      <c r="A1556" s="588">
        <v>100292</v>
      </c>
      <c r="B1556" s="142" t="s">
        <v>31948</v>
      </c>
      <c r="C1556" s="589" t="s">
        <v>30439</v>
      </c>
      <c r="D1556" s="590">
        <v>88.78</v>
      </c>
      <c r="E1556" s="592"/>
    </row>
    <row r="1557" spans="1:5" outlineLevel="1" x14ac:dyDescent="0.2">
      <c r="A1557" s="588">
        <v>100294</v>
      </c>
      <c r="B1557" s="142" t="s">
        <v>31949</v>
      </c>
      <c r="C1557" s="589" t="s">
        <v>30439</v>
      </c>
      <c r="D1557" s="590">
        <v>157.22</v>
      </c>
      <c r="E1557" s="592"/>
    </row>
    <row r="1558" spans="1:5" outlineLevel="1" x14ac:dyDescent="0.2">
      <c r="A1558" s="588">
        <v>100295</v>
      </c>
      <c r="B1558" s="142" t="s">
        <v>31950</v>
      </c>
      <c r="C1558" s="589" t="s">
        <v>30439</v>
      </c>
      <c r="D1558" s="590">
        <v>192.83</v>
      </c>
      <c r="E1558" s="592"/>
    </row>
    <row r="1559" spans="1:5" x14ac:dyDescent="0.2">
      <c r="A1559" s="588">
        <v>100300</v>
      </c>
      <c r="B1559" s="142" t="s">
        <v>31951</v>
      </c>
      <c r="C1559" s="589" t="s">
        <v>19923</v>
      </c>
      <c r="D1559" s="590" t="s">
        <v>19923</v>
      </c>
    </row>
    <row r="1560" spans="1:5" outlineLevel="1" x14ac:dyDescent="0.2">
      <c r="A1560" s="588">
        <v>100303</v>
      </c>
      <c r="B1560" s="142" t="s">
        <v>31952</v>
      </c>
      <c r="C1560" s="589" t="s">
        <v>30439</v>
      </c>
      <c r="D1560" s="590">
        <v>1244.25</v>
      </c>
      <c r="E1560" s="592"/>
    </row>
    <row r="1561" spans="1:5" outlineLevel="1" x14ac:dyDescent="0.2">
      <c r="A1561" s="588">
        <v>100304</v>
      </c>
      <c r="B1561" s="142" t="s">
        <v>31953</v>
      </c>
      <c r="C1561" s="589" t="s">
        <v>30439</v>
      </c>
      <c r="D1561" s="590">
        <v>1363.73</v>
      </c>
      <c r="E1561" s="592"/>
    </row>
    <row r="1562" spans="1:5" outlineLevel="1" x14ac:dyDescent="0.2">
      <c r="A1562" s="588">
        <v>100305</v>
      </c>
      <c r="B1562" s="142" t="s">
        <v>31954</v>
      </c>
      <c r="C1562" s="589" t="s">
        <v>30439</v>
      </c>
      <c r="D1562" s="590">
        <v>1499.73</v>
      </c>
      <c r="E1562" s="592"/>
    </row>
    <row r="1563" spans="1:5" x14ac:dyDescent="0.2">
      <c r="A1563" s="588">
        <v>100306</v>
      </c>
      <c r="B1563" s="142" t="s">
        <v>31955</v>
      </c>
      <c r="C1563" s="589" t="s">
        <v>30439</v>
      </c>
      <c r="D1563" s="590">
        <v>1873.68</v>
      </c>
      <c r="E1563" s="592"/>
    </row>
    <row r="1564" spans="1:5" outlineLevel="1" x14ac:dyDescent="0.2">
      <c r="A1564" s="588">
        <v>100307</v>
      </c>
      <c r="B1564" s="142" t="s">
        <v>31956</v>
      </c>
      <c r="C1564" s="589" t="s">
        <v>30439</v>
      </c>
      <c r="D1564" s="590">
        <v>2036.91</v>
      </c>
      <c r="E1564" s="592"/>
    </row>
    <row r="1565" spans="1:5" outlineLevel="1" x14ac:dyDescent="0.2">
      <c r="A1565" s="588">
        <v>100308</v>
      </c>
      <c r="B1565" s="142" t="s">
        <v>31957</v>
      </c>
      <c r="C1565" s="589" t="s">
        <v>30439</v>
      </c>
      <c r="D1565" s="590">
        <v>2546.79</v>
      </c>
      <c r="E1565" s="592"/>
    </row>
    <row r="1566" spans="1:5" outlineLevel="1" x14ac:dyDescent="0.2">
      <c r="A1566" s="588">
        <v>100309</v>
      </c>
      <c r="B1566" s="142" t="s">
        <v>31958</v>
      </c>
      <c r="C1566" s="589" t="s">
        <v>30439</v>
      </c>
      <c r="D1566" s="590">
        <v>3165.48</v>
      </c>
      <c r="E1566" s="592"/>
    </row>
    <row r="1567" spans="1:5" ht="22.5" x14ac:dyDescent="0.2">
      <c r="A1567" s="588">
        <v>100310</v>
      </c>
      <c r="B1567" s="142" t="s">
        <v>31959</v>
      </c>
      <c r="C1567" s="589" t="s">
        <v>30439</v>
      </c>
      <c r="D1567" s="590">
        <v>5406.51</v>
      </c>
      <c r="E1567" s="592"/>
    </row>
    <row r="1568" spans="1:5" ht="22.5" outlineLevel="1" x14ac:dyDescent="0.2">
      <c r="A1568" s="588">
        <v>100311</v>
      </c>
      <c r="B1568" s="142" t="s">
        <v>31960</v>
      </c>
      <c r="C1568" s="589" t="s">
        <v>30439</v>
      </c>
      <c r="D1568" s="590">
        <v>6119.12</v>
      </c>
      <c r="E1568" s="592"/>
    </row>
    <row r="1569" spans="1:5" ht="22.5" outlineLevel="1" x14ac:dyDescent="0.2">
      <c r="A1569" s="588">
        <v>100312</v>
      </c>
      <c r="B1569" s="142" t="s">
        <v>31961</v>
      </c>
      <c r="C1569" s="589" t="s">
        <v>30439</v>
      </c>
      <c r="D1569" s="590">
        <v>13955.58</v>
      </c>
      <c r="E1569" s="592"/>
    </row>
    <row r="1570" spans="1:5" ht="22.5" outlineLevel="1" x14ac:dyDescent="0.2">
      <c r="A1570" s="588">
        <v>100313</v>
      </c>
      <c r="B1570" s="142" t="s">
        <v>31962</v>
      </c>
      <c r="C1570" s="589" t="s">
        <v>30439</v>
      </c>
      <c r="D1570" s="590">
        <v>10634.74</v>
      </c>
      <c r="E1570" s="592"/>
    </row>
    <row r="1571" spans="1:5" ht="22.5" x14ac:dyDescent="0.2">
      <c r="A1571" s="588">
        <v>100314</v>
      </c>
      <c r="B1571" s="142" t="s">
        <v>31963</v>
      </c>
      <c r="C1571" s="589" t="s">
        <v>30439</v>
      </c>
      <c r="D1571" s="590">
        <v>15111.28</v>
      </c>
      <c r="E1571" s="592"/>
    </row>
    <row r="1572" spans="1:5" outlineLevel="1" x14ac:dyDescent="0.2">
      <c r="A1572" s="588">
        <v>100342</v>
      </c>
      <c r="B1572" s="142" t="s">
        <v>31964</v>
      </c>
      <c r="C1572" s="589" t="s">
        <v>30473</v>
      </c>
      <c r="D1572" s="590">
        <v>76.709999999999994</v>
      </c>
      <c r="E1572" s="592"/>
    </row>
    <row r="1573" spans="1:5" outlineLevel="1" x14ac:dyDescent="0.2">
      <c r="A1573" s="588">
        <v>100344</v>
      </c>
      <c r="B1573" s="142" t="s">
        <v>31965</v>
      </c>
      <c r="C1573" s="589" t="s">
        <v>30473</v>
      </c>
      <c r="D1573" s="590">
        <v>102.1</v>
      </c>
      <c r="E1573" s="592"/>
    </row>
    <row r="1574" spans="1:5" outlineLevel="1" x14ac:dyDescent="0.2">
      <c r="A1574" s="588">
        <v>100352</v>
      </c>
      <c r="B1574" s="142" t="s">
        <v>31944</v>
      </c>
      <c r="C1574" s="589" t="s">
        <v>30439</v>
      </c>
      <c r="D1574" s="590">
        <v>63.26</v>
      </c>
      <c r="E1574" s="592"/>
    </row>
    <row r="1575" spans="1:5" x14ac:dyDescent="0.2">
      <c r="A1575" s="588">
        <v>100354</v>
      </c>
      <c r="B1575" s="142" t="s">
        <v>31945</v>
      </c>
      <c r="C1575" s="589" t="s">
        <v>30439</v>
      </c>
      <c r="D1575" s="590">
        <v>97.96</v>
      </c>
      <c r="E1575" s="592"/>
    </row>
    <row r="1576" spans="1:5" outlineLevel="1" x14ac:dyDescent="0.2">
      <c r="A1576" s="588">
        <v>100362</v>
      </c>
      <c r="B1576" s="142" t="s">
        <v>31966</v>
      </c>
      <c r="C1576" s="589" t="s">
        <v>30439</v>
      </c>
      <c r="D1576" s="590">
        <v>99.28</v>
      </c>
      <c r="E1576" s="592"/>
    </row>
    <row r="1577" spans="1:5" outlineLevel="1" x14ac:dyDescent="0.2">
      <c r="A1577" s="588">
        <v>100364</v>
      </c>
      <c r="B1577" s="142" t="s">
        <v>31967</v>
      </c>
      <c r="C1577" s="589" t="s">
        <v>30439</v>
      </c>
      <c r="D1577" s="590">
        <v>159.94999999999999</v>
      </c>
      <c r="E1577" s="592"/>
    </row>
    <row r="1578" spans="1:5" outlineLevel="1" x14ac:dyDescent="0.2">
      <c r="A1578" s="588">
        <v>100365</v>
      </c>
      <c r="B1578" s="142" t="s">
        <v>31968</v>
      </c>
      <c r="C1578" s="589" t="s">
        <v>30439</v>
      </c>
      <c r="D1578" s="590">
        <v>208.19</v>
      </c>
      <c r="E1578" s="592"/>
    </row>
    <row r="1579" spans="1:5" x14ac:dyDescent="0.2">
      <c r="A1579" s="588">
        <v>100366</v>
      </c>
      <c r="B1579" s="142" t="s">
        <v>31969</v>
      </c>
      <c r="C1579" s="589" t="s">
        <v>30439</v>
      </c>
      <c r="D1579" s="590">
        <v>346.37</v>
      </c>
      <c r="E1579" s="592"/>
    </row>
    <row r="1580" spans="1:5" outlineLevel="1" x14ac:dyDescent="0.2">
      <c r="A1580" s="588">
        <v>100367</v>
      </c>
      <c r="B1580" s="142" t="s">
        <v>31970</v>
      </c>
      <c r="C1580" s="589" t="s">
        <v>30439</v>
      </c>
      <c r="D1580" s="590">
        <v>409.97</v>
      </c>
      <c r="E1580" s="592"/>
    </row>
    <row r="1581" spans="1:5" outlineLevel="1" x14ac:dyDescent="0.2">
      <c r="A1581" s="588">
        <v>100368</v>
      </c>
      <c r="B1581" s="142" t="s">
        <v>31971</v>
      </c>
      <c r="C1581" s="589" t="s">
        <v>30439</v>
      </c>
      <c r="D1581" s="590">
        <v>688.34</v>
      </c>
      <c r="E1581" s="592"/>
    </row>
    <row r="1582" spans="1:5" outlineLevel="1" x14ac:dyDescent="0.2">
      <c r="A1582" s="588">
        <v>100372</v>
      </c>
      <c r="B1582" s="142" t="s">
        <v>31972</v>
      </c>
      <c r="C1582" s="589" t="s">
        <v>30439</v>
      </c>
      <c r="D1582" s="590">
        <v>67.44</v>
      </c>
      <c r="E1582" s="592"/>
    </row>
    <row r="1583" spans="1:5" x14ac:dyDescent="0.2">
      <c r="A1583" s="588">
        <v>100373</v>
      </c>
      <c r="B1583" s="142" t="s">
        <v>31973</v>
      </c>
      <c r="C1583" s="589" t="s">
        <v>30439</v>
      </c>
      <c r="D1583" s="590">
        <v>105.93</v>
      </c>
      <c r="E1583" s="592"/>
    </row>
    <row r="1584" spans="1:5" outlineLevel="1" x14ac:dyDescent="0.2">
      <c r="A1584" s="588">
        <v>100374</v>
      </c>
      <c r="B1584" s="142" t="s">
        <v>31974</v>
      </c>
      <c r="C1584" s="589" t="s">
        <v>30439</v>
      </c>
      <c r="D1584" s="590">
        <v>116.2</v>
      </c>
      <c r="E1584" s="592"/>
    </row>
    <row r="1585" spans="1:5" outlineLevel="1" x14ac:dyDescent="0.2">
      <c r="A1585" s="588">
        <v>100375</v>
      </c>
      <c r="B1585" s="142" t="s">
        <v>31975</v>
      </c>
      <c r="C1585" s="589" t="s">
        <v>30439</v>
      </c>
      <c r="D1585" s="590">
        <v>150.80000000000001</v>
      </c>
      <c r="E1585" s="592"/>
    </row>
    <row r="1586" spans="1:5" outlineLevel="1" x14ac:dyDescent="0.2">
      <c r="A1586" s="588">
        <v>100376</v>
      </c>
      <c r="B1586" s="142" t="s">
        <v>31976</v>
      </c>
      <c r="C1586" s="589" t="s">
        <v>30439</v>
      </c>
      <c r="D1586" s="590">
        <v>248.94</v>
      </c>
      <c r="E1586" s="592"/>
    </row>
    <row r="1587" spans="1:5" x14ac:dyDescent="0.2">
      <c r="A1587" s="588">
        <v>100377</v>
      </c>
      <c r="B1587" s="142" t="s">
        <v>31977</v>
      </c>
      <c r="C1587" s="589" t="s">
        <v>30439</v>
      </c>
      <c r="D1587" s="590">
        <v>330.98</v>
      </c>
      <c r="E1587" s="592"/>
    </row>
    <row r="1588" spans="1:5" outlineLevel="1" x14ac:dyDescent="0.2">
      <c r="A1588" s="588">
        <v>100378</v>
      </c>
      <c r="B1588" s="142" t="s">
        <v>31978</v>
      </c>
      <c r="C1588" s="589" t="s">
        <v>30439</v>
      </c>
      <c r="D1588" s="590">
        <v>591.85</v>
      </c>
      <c r="E1588" s="592"/>
    </row>
    <row r="1589" spans="1:5" outlineLevel="1" x14ac:dyDescent="0.2">
      <c r="A1589" s="588">
        <v>100390</v>
      </c>
      <c r="B1589" s="142" t="s">
        <v>31979</v>
      </c>
      <c r="C1589" s="589" t="s">
        <v>30439</v>
      </c>
      <c r="D1589" s="590">
        <v>72.3</v>
      </c>
      <c r="E1589" s="592"/>
    </row>
    <row r="1590" spans="1:5" x14ac:dyDescent="0.2">
      <c r="A1590" s="588">
        <v>100400</v>
      </c>
      <c r="B1590" s="142" t="s">
        <v>31980</v>
      </c>
      <c r="C1590" s="589" t="s">
        <v>19923</v>
      </c>
      <c r="D1590" s="590" t="s">
        <v>19923</v>
      </c>
    </row>
    <row r="1591" spans="1:5" outlineLevel="1" x14ac:dyDescent="0.2">
      <c r="A1591" s="588">
        <v>100402</v>
      </c>
      <c r="B1591" s="142" t="s">
        <v>31935</v>
      </c>
      <c r="C1591" s="589" t="s">
        <v>30473</v>
      </c>
      <c r="D1591" s="590">
        <v>49.09</v>
      </c>
      <c r="E1591" s="592"/>
    </row>
    <row r="1592" spans="1:5" outlineLevel="1" x14ac:dyDescent="0.2">
      <c r="A1592" s="588">
        <v>100403</v>
      </c>
      <c r="B1592" s="142" t="s">
        <v>31936</v>
      </c>
      <c r="C1592" s="589" t="s">
        <v>30473</v>
      </c>
      <c r="D1592" s="590">
        <v>71.34</v>
      </c>
      <c r="E1592" s="592"/>
    </row>
    <row r="1593" spans="1:5" x14ac:dyDescent="0.2">
      <c r="A1593" s="588">
        <v>100404</v>
      </c>
      <c r="B1593" s="142" t="s">
        <v>31981</v>
      </c>
      <c r="C1593" s="589" t="s">
        <v>30473</v>
      </c>
      <c r="D1593" s="590">
        <v>75.78</v>
      </c>
      <c r="E1593" s="592"/>
    </row>
    <row r="1594" spans="1:5" outlineLevel="1" x14ac:dyDescent="0.2">
      <c r="A1594" s="588">
        <v>100405</v>
      </c>
      <c r="B1594" s="142" t="s">
        <v>31937</v>
      </c>
      <c r="C1594" s="589" t="s">
        <v>30473</v>
      </c>
      <c r="D1594" s="590">
        <v>97.96</v>
      </c>
      <c r="E1594" s="592"/>
    </row>
    <row r="1595" spans="1:5" outlineLevel="1" x14ac:dyDescent="0.2">
      <c r="A1595" s="588">
        <v>100406</v>
      </c>
      <c r="B1595" s="142" t="s">
        <v>31938</v>
      </c>
      <c r="C1595" s="589" t="s">
        <v>30473</v>
      </c>
      <c r="D1595" s="590">
        <v>117.56</v>
      </c>
      <c r="E1595" s="592"/>
    </row>
    <row r="1596" spans="1:5" x14ac:dyDescent="0.2">
      <c r="A1596" s="588">
        <v>100407</v>
      </c>
      <c r="B1596" s="142" t="s">
        <v>31982</v>
      </c>
      <c r="C1596" s="589" t="s">
        <v>30473</v>
      </c>
      <c r="D1596" s="590">
        <v>149.69999999999999</v>
      </c>
      <c r="E1596" s="592"/>
    </row>
    <row r="1597" spans="1:5" outlineLevel="1" x14ac:dyDescent="0.2">
      <c r="A1597" s="588">
        <v>100408</v>
      </c>
      <c r="B1597" s="142" t="s">
        <v>31983</v>
      </c>
      <c r="C1597" s="589" t="s">
        <v>30473</v>
      </c>
      <c r="D1597" s="590">
        <v>164.64</v>
      </c>
      <c r="E1597" s="592"/>
    </row>
    <row r="1598" spans="1:5" outlineLevel="1" x14ac:dyDescent="0.2">
      <c r="A1598" s="588">
        <v>100409</v>
      </c>
      <c r="B1598" s="142" t="s">
        <v>31984</v>
      </c>
      <c r="C1598" s="589" t="s">
        <v>30473</v>
      </c>
      <c r="D1598" s="590">
        <v>214.01</v>
      </c>
      <c r="E1598" s="592"/>
    </row>
    <row r="1599" spans="1:5" outlineLevel="1" x14ac:dyDescent="0.2">
      <c r="A1599" s="588">
        <v>100462</v>
      </c>
      <c r="B1599" s="142" t="s">
        <v>31939</v>
      </c>
      <c r="C1599" s="589" t="s">
        <v>30473</v>
      </c>
      <c r="D1599" s="590">
        <v>19.04</v>
      </c>
      <c r="E1599" s="592"/>
    </row>
    <row r="1600" spans="1:5" outlineLevel="1" x14ac:dyDescent="0.2">
      <c r="A1600" s="588">
        <v>100463</v>
      </c>
      <c r="B1600" s="142" t="s">
        <v>31940</v>
      </c>
      <c r="C1600" s="589" t="s">
        <v>30473</v>
      </c>
      <c r="D1600" s="590">
        <v>26.44</v>
      </c>
      <c r="E1600" s="592"/>
    </row>
    <row r="1601" spans="1:5" x14ac:dyDescent="0.2">
      <c r="A1601" s="588">
        <v>100464</v>
      </c>
      <c r="B1601" s="142" t="s">
        <v>31985</v>
      </c>
      <c r="C1601" s="589" t="s">
        <v>30473</v>
      </c>
      <c r="D1601" s="590">
        <v>31.5</v>
      </c>
      <c r="E1601" s="592"/>
    </row>
    <row r="1602" spans="1:5" outlineLevel="1" x14ac:dyDescent="0.2">
      <c r="A1602" s="588">
        <v>100465</v>
      </c>
      <c r="B1602" s="142" t="s">
        <v>31941</v>
      </c>
      <c r="C1602" s="589" t="s">
        <v>30473</v>
      </c>
      <c r="D1602" s="590">
        <v>35.909999999999997</v>
      </c>
      <c r="E1602" s="592"/>
    </row>
    <row r="1603" spans="1:5" outlineLevel="1" x14ac:dyDescent="0.2">
      <c r="A1603" s="588">
        <v>100466</v>
      </c>
      <c r="B1603" s="142" t="s">
        <v>31942</v>
      </c>
      <c r="C1603" s="589" t="s">
        <v>30473</v>
      </c>
      <c r="D1603" s="590">
        <v>50.77</v>
      </c>
      <c r="E1603" s="592"/>
    </row>
    <row r="1604" spans="1:5" outlineLevel="1" x14ac:dyDescent="0.2">
      <c r="A1604" s="588">
        <v>100467</v>
      </c>
      <c r="B1604" s="142" t="s">
        <v>31986</v>
      </c>
      <c r="C1604" s="589" t="s">
        <v>30473</v>
      </c>
      <c r="D1604" s="590">
        <v>67.02</v>
      </c>
      <c r="E1604" s="592"/>
    </row>
    <row r="1605" spans="1:5" outlineLevel="1" x14ac:dyDescent="0.2">
      <c r="A1605" s="588">
        <v>100468</v>
      </c>
      <c r="B1605" s="142" t="s">
        <v>31987</v>
      </c>
      <c r="C1605" s="589" t="s">
        <v>30473</v>
      </c>
      <c r="D1605" s="590">
        <v>78.33</v>
      </c>
      <c r="E1605" s="592"/>
    </row>
    <row r="1606" spans="1:5" x14ac:dyDescent="0.2">
      <c r="A1606" s="588">
        <v>100469</v>
      </c>
      <c r="B1606" s="142" t="s">
        <v>31988</v>
      </c>
      <c r="C1606" s="589" t="s">
        <v>30473</v>
      </c>
      <c r="D1606" s="590">
        <v>104.94</v>
      </c>
      <c r="E1606" s="592"/>
    </row>
    <row r="1607" spans="1:5" outlineLevel="1" x14ac:dyDescent="0.2">
      <c r="A1607" s="588">
        <v>100498</v>
      </c>
      <c r="B1607" s="142" t="s">
        <v>31925</v>
      </c>
      <c r="C1607" s="589" t="s">
        <v>30473</v>
      </c>
      <c r="D1607" s="590">
        <v>25.35</v>
      </c>
      <c r="E1607" s="592"/>
    </row>
    <row r="1608" spans="1:5" outlineLevel="1" x14ac:dyDescent="0.2">
      <c r="A1608" s="588">
        <v>100500</v>
      </c>
      <c r="B1608" s="142" t="s">
        <v>31989</v>
      </c>
      <c r="C1608" s="589" t="s">
        <v>19923</v>
      </c>
      <c r="D1608" s="590" t="s">
        <v>19923</v>
      </c>
    </row>
    <row r="1609" spans="1:5" outlineLevel="1" x14ac:dyDescent="0.2">
      <c r="A1609" s="588">
        <v>100502</v>
      </c>
      <c r="B1609" s="142" t="s">
        <v>31943</v>
      </c>
      <c r="C1609" s="589" t="s">
        <v>30439</v>
      </c>
      <c r="D1609" s="590">
        <v>51.73</v>
      </c>
      <c r="E1609" s="592"/>
    </row>
    <row r="1610" spans="1:5" outlineLevel="1" x14ac:dyDescent="0.2">
      <c r="A1610" s="588">
        <v>100503</v>
      </c>
      <c r="B1610" s="142" t="s">
        <v>31944</v>
      </c>
      <c r="C1610" s="589" t="s">
        <v>30439</v>
      </c>
      <c r="D1610" s="590">
        <v>63.26</v>
      </c>
      <c r="E1610" s="592"/>
    </row>
    <row r="1611" spans="1:5" x14ac:dyDescent="0.2">
      <c r="A1611" s="588">
        <v>100504</v>
      </c>
      <c r="B1611" s="142" t="s">
        <v>31990</v>
      </c>
      <c r="C1611" s="589" t="s">
        <v>30439</v>
      </c>
      <c r="D1611" s="590">
        <v>86.36</v>
      </c>
      <c r="E1611" s="592"/>
    </row>
    <row r="1612" spans="1:5" outlineLevel="1" x14ac:dyDescent="0.2">
      <c r="A1612" s="588">
        <v>100505</v>
      </c>
      <c r="B1612" s="142" t="s">
        <v>31945</v>
      </c>
      <c r="C1612" s="589" t="s">
        <v>30439</v>
      </c>
      <c r="D1612" s="590">
        <v>97.96</v>
      </c>
      <c r="E1612" s="592"/>
    </row>
    <row r="1613" spans="1:5" outlineLevel="1" x14ac:dyDescent="0.2">
      <c r="A1613" s="588">
        <v>100506</v>
      </c>
      <c r="B1613" s="142" t="s">
        <v>31946</v>
      </c>
      <c r="C1613" s="589" t="s">
        <v>30439</v>
      </c>
      <c r="D1613" s="590">
        <v>124.91</v>
      </c>
      <c r="E1613" s="592"/>
    </row>
    <row r="1614" spans="1:5" outlineLevel="1" x14ac:dyDescent="0.2">
      <c r="A1614" s="588">
        <v>100507</v>
      </c>
      <c r="B1614" s="142" t="s">
        <v>31991</v>
      </c>
      <c r="C1614" s="589" t="s">
        <v>30439</v>
      </c>
      <c r="D1614" s="590">
        <v>273.72000000000003</v>
      </c>
      <c r="E1614" s="592"/>
    </row>
    <row r="1615" spans="1:5" outlineLevel="1" x14ac:dyDescent="0.2">
      <c r="A1615" s="588">
        <v>100508</v>
      </c>
      <c r="B1615" s="142" t="s">
        <v>31992</v>
      </c>
      <c r="C1615" s="589" t="s">
        <v>30439</v>
      </c>
      <c r="D1615" s="590">
        <v>393.75</v>
      </c>
      <c r="E1615" s="592"/>
    </row>
    <row r="1616" spans="1:5" x14ac:dyDescent="0.2">
      <c r="A1616" s="588">
        <v>100509</v>
      </c>
      <c r="B1616" s="142" t="s">
        <v>31993</v>
      </c>
      <c r="C1616" s="589" t="s">
        <v>30439</v>
      </c>
      <c r="D1616" s="590">
        <v>651.11</v>
      </c>
      <c r="E1616" s="592"/>
    </row>
    <row r="1617" spans="1:5" outlineLevel="1" x14ac:dyDescent="0.2">
      <c r="A1617" s="588">
        <v>100531</v>
      </c>
      <c r="B1617" s="142" t="s">
        <v>31994</v>
      </c>
      <c r="C1617" s="589" t="s">
        <v>30439</v>
      </c>
      <c r="D1617" s="590">
        <v>82.19</v>
      </c>
      <c r="E1617" s="592"/>
    </row>
    <row r="1618" spans="1:5" outlineLevel="1" x14ac:dyDescent="0.2">
      <c r="A1618" s="588">
        <v>100532</v>
      </c>
      <c r="B1618" s="142" t="s">
        <v>31995</v>
      </c>
      <c r="C1618" s="589" t="s">
        <v>30439</v>
      </c>
      <c r="D1618" s="590">
        <v>89.98</v>
      </c>
      <c r="E1618" s="592"/>
    </row>
    <row r="1619" spans="1:5" outlineLevel="1" x14ac:dyDescent="0.2">
      <c r="A1619" s="588">
        <v>100533</v>
      </c>
      <c r="B1619" s="142" t="s">
        <v>31996</v>
      </c>
      <c r="C1619" s="589" t="s">
        <v>30439</v>
      </c>
      <c r="D1619" s="590">
        <v>128.13</v>
      </c>
      <c r="E1619" s="592"/>
    </row>
    <row r="1620" spans="1:5" outlineLevel="1" x14ac:dyDescent="0.2">
      <c r="A1620" s="588">
        <v>100534</v>
      </c>
      <c r="B1620" s="142" t="s">
        <v>31997</v>
      </c>
      <c r="C1620" s="589" t="s">
        <v>30439</v>
      </c>
      <c r="D1620" s="590">
        <v>127.46</v>
      </c>
      <c r="E1620" s="592"/>
    </row>
    <row r="1621" spans="1:5" x14ac:dyDescent="0.2">
      <c r="A1621" s="588">
        <v>100540</v>
      </c>
      <c r="B1621" s="142" t="s">
        <v>31998</v>
      </c>
      <c r="C1621" s="589" t="s">
        <v>30439</v>
      </c>
      <c r="D1621" s="590">
        <v>54.3</v>
      </c>
      <c r="E1621" s="592"/>
    </row>
    <row r="1622" spans="1:5" outlineLevel="1" x14ac:dyDescent="0.2">
      <c r="A1622" s="588">
        <v>100541</v>
      </c>
      <c r="B1622" s="142" t="s">
        <v>31999</v>
      </c>
      <c r="C1622" s="589" t="s">
        <v>30439</v>
      </c>
      <c r="D1622" s="590">
        <v>60.13</v>
      </c>
      <c r="E1622" s="592"/>
    </row>
    <row r="1623" spans="1:5" outlineLevel="1" x14ac:dyDescent="0.2">
      <c r="A1623" s="588">
        <v>100551</v>
      </c>
      <c r="B1623" s="142" t="s">
        <v>32000</v>
      </c>
      <c r="C1623" s="589" t="s">
        <v>30439</v>
      </c>
      <c r="D1623" s="590">
        <v>88.24</v>
      </c>
      <c r="E1623" s="592"/>
    </row>
    <row r="1624" spans="1:5" outlineLevel="1" x14ac:dyDescent="0.2">
      <c r="A1624" s="588">
        <v>100560</v>
      </c>
      <c r="B1624" s="142" t="s">
        <v>32001</v>
      </c>
      <c r="C1624" s="589" t="s">
        <v>30439</v>
      </c>
      <c r="D1624" s="590">
        <v>243.55</v>
      </c>
      <c r="E1624" s="592"/>
    </row>
    <row r="1625" spans="1:5" outlineLevel="1" x14ac:dyDescent="0.2">
      <c r="A1625" s="588">
        <v>100600</v>
      </c>
      <c r="B1625" s="142" t="s">
        <v>32002</v>
      </c>
      <c r="C1625" s="589" t="s">
        <v>19923</v>
      </c>
      <c r="D1625" s="590" t="s">
        <v>19923</v>
      </c>
    </row>
    <row r="1626" spans="1:5" x14ac:dyDescent="0.2">
      <c r="A1626" s="588">
        <v>100620</v>
      </c>
      <c r="B1626" s="142" t="s">
        <v>32003</v>
      </c>
      <c r="C1626" s="589" t="s">
        <v>30473</v>
      </c>
      <c r="D1626" s="590">
        <v>35.979999999999997</v>
      </c>
      <c r="E1626" s="592"/>
    </row>
    <row r="1627" spans="1:5" outlineLevel="1" x14ac:dyDescent="0.2">
      <c r="A1627" s="588">
        <v>100621</v>
      </c>
      <c r="B1627" s="142" t="s">
        <v>32004</v>
      </c>
      <c r="C1627" s="589" t="s">
        <v>30473</v>
      </c>
      <c r="D1627" s="590">
        <v>52.14</v>
      </c>
      <c r="E1627" s="592"/>
    </row>
    <row r="1628" spans="1:5" outlineLevel="1" x14ac:dyDescent="0.2">
      <c r="A1628" s="588">
        <v>100622</v>
      </c>
      <c r="B1628" s="142" t="s">
        <v>32005</v>
      </c>
      <c r="C1628" s="589" t="s">
        <v>30473</v>
      </c>
      <c r="D1628" s="590">
        <v>64.23</v>
      </c>
      <c r="E1628" s="592"/>
    </row>
    <row r="1629" spans="1:5" outlineLevel="1" x14ac:dyDescent="0.2">
      <c r="A1629" s="588">
        <v>100623</v>
      </c>
      <c r="B1629" s="142" t="s">
        <v>32006</v>
      </c>
      <c r="C1629" s="589" t="s">
        <v>30473</v>
      </c>
      <c r="D1629" s="590">
        <v>105.03</v>
      </c>
      <c r="E1629" s="592"/>
    </row>
    <row r="1630" spans="1:5" outlineLevel="1" x14ac:dyDescent="0.2">
      <c r="A1630" s="588">
        <v>100624</v>
      </c>
      <c r="B1630" s="142" t="s">
        <v>32007</v>
      </c>
      <c r="C1630" s="589" t="s">
        <v>30473</v>
      </c>
      <c r="D1630" s="590">
        <v>104.28</v>
      </c>
      <c r="E1630" s="592"/>
    </row>
    <row r="1631" spans="1:5" outlineLevel="1" x14ac:dyDescent="0.2">
      <c r="A1631" s="588">
        <v>100626</v>
      </c>
      <c r="B1631" s="142" t="s">
        <v>32008</v>
      </c>
      <c r="C1631" s="589" t="s">
        <v>30473</v>
      </c>
      <c r="D1631" s="590">
        <v>51.12</v>
      </c>
      <c r="E1631" s="592"/>
    </row>
    <row r="1632" spans="1:5" outlineLevel="1" x14ac:dyDescent="0.2">
      <c r="A1632" s="588">
        <v>100627</v>
      </c>
      <c r="B1632" s="142" t="s">
        <v>32009</v>
      </c>
      <c r="C1632" s="589" t="s">
        <v>30473</v>
      </c>
      <c r="D1632" s="590">
        <v>69.540000000000006</v>
      </c>
      <c r="E1632" s="592"/>
    </row>
    <row r="1633" spans="1:5" outlineLevel="1" x14ac:dyDescent="0.2">
      <c r="A1633" s="588">
        <v>100628</v>
      </c>
      <c r="B1633" s="142" t="s">
        <v>32010</v>
      </c>
      <c r="C1633" s="589" t="s">
        <v>30473</v>
      </c>
      <c r="D1633" s="590">
        <v>88.32</v>
      </c>
      <c r="E1633" s="592"/>
    </row>
    <row r="1634" spans="1:5" outlineLevel="1" x14ac:dyDescent="0.2">
      <c r="A1634" s="588">
        <v>100629</v>
      </c>
      <c r="B1634" s="142" t="s">
        <v>32011</v>
      </c>
      <c r="C1634" s="589" t="s">
        <v>30473</v>
      </c>
      <c r="D1634" s="590">
        <v>141.6</v>
      </c>
      <c r="E1634" s="592"/>
    </row>
    <row r="1635" spans="1:5" x14ac:dyDescent="0.2">
      <c r="A1635" s="588">
        <v>100630</v>
      </c>
      <c r="B1635" s="142" t="s">
        <v>32012</v>
      </c>
      <c r="C1635" s="589" t="s">
        <v>30473</v>
      </c>
      <c r="D1635" s="590">
        <v>159.44</v>
      </c>
      <c r="E1635" s="592"/>
    </row>
    <row r="1636" spans="1:5" outlineLevel="1" x14ac:dyDescent="0.2">
      <c r="A1636" s="588">
        <v>100654</v>
      </c>
      <c r="B1636" s="142" t="s">
        <v>31945</v>
      </c>
      <c r="C1636" s="589" t="s">
        <v>30439</v>
      </c>
      <c r="D1636" s="590">
        <v>97.96</v>
      </c>
      <c r="E1636" s="592"/>
    </row>
    <row r="1637" spans="1:5" outlineLevel="1" x14ac:dyDescent="0.2">
      <c r="A1637" s="588">
        <v>100700</v>
      </c>
      <c r="B1637" s="142" t="s">
        <v>32013</v>
      </c>
      <c r="C1637" s="589" t="s">
        <v>19923</v>
      </c>
      <c r="D1637" s="590" t="s">
        <v>19923</v>
      </c>
    </row>
    <row r="1638" spans="1:5" outlineLevel="1" x14ac:dyDescent="0.2">
      <c r="A1638" s="588">
        <v>100711</v>
      </c>
      <c r="B1638" s="142" t="s">
        <v>32014</v>
      </c>
      <c r="C1638" s="589" t="s">
        <v>30473</v>
      </c>
      <c r="D1638" s="590">
        <v>44.49</v>
      </c>
      <c r="E1638" s="592"/>
    </row>
    <row r="1639" spans="1:5" outlineLevel="1" x14ac:dyDescent="0.2">
      <c r="A1639" s="588">
        <v>100712</v>
      </c>
      <c r="B1639" s="142" t="s">
        <v>32015</v>
      </c>
      <c r="C1639" s="589" t="s">
        <v>30473</v>
      </c>
      <c r="D1639" s="590">
        <v>62.66</v>
      </c>
      <c r="E1639" s="592"/>
    </row>
    <row r="1640" spans="1:5" outlineLevel="1" x14ac:dyDescent="0.2">
      <c r="A1640" s="588">
        <v>100713</v>
      </c>
      <c r="B1640" s="142" t="s">
        <v>32016</v>
      </c>
      <c r="C1640" s="589" t="s">
        <v>30473</v>
      </c>
      <c r="D1640" s="590">
        <v>72.94</v>
      </c>
      <c r="E1640" s="592"/>
    </row>
    <row r="1641" spans="1:5" outlineLevel="1" x14ac:dyDescent="0.2">
      <c r="A1641" s="588">
        <v>100714</v>
      </c>
      <c r="B1641" s="142" t="s">
        <v>32017</v>
      </c>
      <c r="C1641" s="589" t="s">
        <v>30473</v>
      </c>
      <c r="D1641" s="590">
        <v>85.31</v>
      </c>
      <c r="E1641" s="592"/>
    </row>
    <row r="1642" spans="1:5" outlineLevel="1" x14ac:dyDescent="0.2">
      <c r="A1642" s="588">
        <v>100720</v>
      </c>
      <c r="B1642" s="142" t="s">
        <v>32018</v>
      </c>
      <c r="C1642" s="589" t="s">
        <v>30439</v>
      </c>
      <c r="D1642" s="590">
        <v>39.67</v>
      </c>
      <c r="E1642" s="592"/>
    </row>
    <row r="1643" spans="1:5" ht="22.5" outlineLevel="1" x14ac:dyDescent="0.2">
      <c r="A1643" s="588">
        <v>100760</v>
      </c>
      <c r="B1643" s="142" t="s">
        <v>32019</v>
      </c>
      <c r="C1643" s="589" t="s">
        <v>30439</v>
      </c>
      <c r="D1643" s="590">
        <v>424.06</v>
      </c>
      <c r="E1643" s="592"/>
    </row>
    <row r="1644" spans="1:5" x14ac:dyDescent="0.2">
      <c r="A1644" s="588">
        <v>100762</v>
      </c>
      <c r="B1644" s="142" t="s">
        <v>32020</v>
      </c>
      <c r="C1644" s="589" t="s">
        <v>30439</v>
      </c>
      <c r="D1644" s="590">
        <v>570.39</v>
      </c>
      <c r="E1644" s="592"/>
    </row>
    <row r="1645" spans="1:5" ht="22.5" outlineLevel="1" x14ac:dyDescent="0.2">
      <c r="A1645" s="588">
        <v>100763</v>
      </c>
      <c r="B1645" s="142" t="s">
        <v>32021</v>
      </c>
      <c r="C1645" s="589" t="s">
        <v>30439</v>
      </c>
      <c r="D1645" s="590">
        <v>1027.51</v>
      </c>
      <c r="E1645" s="592"/>
    </row>
    <row r="1646" spans="1:5" ht="22.5" outlineLevel="1" x14ac:dyDescent="0.2">
      <c r="A1646" s="588">
        <v>100764</v>
      </c>
      <c r="B1646" s="142" t="s">
        <v>32022</v>
      </c>
      <c r="C1646" s="589" t="s">
        <v>30439</v>
      </c>
      <c r="D1646" s="590">
        <v>1335.34</v>
      </c>
      <c r="E1646" s="592"/>
    </row>
    <row r="1647" spans="1:5" ht="22.5" outlineLevel="1" x14ac:dyDescent="0.2">
      <c r="A1647" s="588">
        <v>100765</v>
      </c>
      <c r="B1647" s="142" t="s">
        <v>32023</v>
      </c>
      <c r="C1647" s="589" t="s">
        <v>30439</v>
      </c>
      <c r="D1647" s="590">
        <v>1707.16</v>
      </c>
      <c r="E1647" s="592"/>
    </row>
    <row r="1648" spans="1:5" outlineLevel="1" x14ac:dyDescent="0.2">
      <c r="A1648" s="588">
        <v>100767</v>
      </c>
      <c r="B1648" s="142" t="s">
        <v>32024</v>
      </c>
      <c r="C1648" s="589" t="s">
        <v>30439</v>
      </c>
      <c r="D1648" s="590">
        <v>1629.25</v>
      </c>
      <c r="E1648" s="592"/>
    </row>
    <row r="1649" spans="1:5" x14ac:dyDescent="0.2">
      <c r="A1649" s="588">
        <v>100768</v>
      </c>
      <c r="B1649" s="142" t="s">
        <v>32025</v>
      </c>
      <c r="C1649" s="589" t="s">
        <v>30439</v>
      </c>
      <c r="D1649" s="590">
        <v>2062.65</v>
      </c>
      <c r="E1649" s="592"/>
    </row>
    <row r="1650" spans="1:5" outlineLevel="1" x14ac:dyDescent="0.2">
      <c r="A1650" s="588">
        <v>100769</v>
      </c>
      <c r="B1650" s="142" t="s">
        <v>32026</v>
      </c>
      <c r="C1650" s="589" t="s">
        <v>30439</v>
      </c>
      <c r="D1650" s="590">
        <v>1267.67</v>
      </c>
      <c r="E1650" s="592"/>
    </row>
    <row r="1651" spans="1:5" outlineLevel="1" x14ac:dyDescent="0.2">
      <c r="A1651" s="588">
        <v>100770</v>
      </c>
      <c r="B1651" s="142" t="s">
        <v>32027</v>
      </c>
      <c r="C1651" s="589" t="s">
        <v>30439</v>
      </c>
      <c r="D1651" s="590">
        <v>1620.11</v>
      </c>
      <c r="E1651" s="592"/>
    </row>
    <row r="1652" spans="1:5" outlineLevel="1" x14ac:dyDescent="0.2">
      <c r="A1652" s="588">
        <v>100771</v>
      </c>
      <c r="B1652" s="142" t="s">
        <v>32028</v>
      </c>
      <c r="C1652" s="589" t="s">
        <v>30439</v>
      </c>
      <c r="D1652" s="590">
        <v>2044.57</v>
      </c>
      <c r="E1652" s="592"/>
    </row>
    <row r="1653" spans="1:5" outlineLevel="1" x14ac:dyDescent="0.2">
      <c r="A1653" s="588">
        <v>100780</v>
      </c>
      <c r="B1653" s="142" t="s">
        <v>32029</v>
      </c>
      <c r="C1653" s="589" t="s">
        <v>30439</v>
      </c>
      <c r="D1653" s="590">
        <v>12.65</v>
      </c>
      <c r="E1653" s="592"/>
    </row>
    <row r="1654" spans="1:5" x14ac:dyDescent="0.2">
      <c r="A1654" s="588">
        <v>100781</v>
      </c>
      <c r="B1654" s="142" t="s">
        <v>32030</v>
      </c>
      <c r="C1654" s="589" t="s">
        <v>30439</v>
      </c>
      <c r="D1654" s="590">
        <v>610.99</v>
      </c>
      <c r="E1654" s="592"/>
    </row>
    <row r="1655" spans="1:5" outlineLevel="1" x14ac:dyDescent="0.2">
      <c r="A1655" s="588">
        <v>100782</v>
      </c>
      <c r="B1655" s="142" t="s">
        <v>32031</v>
      </c>
      <c r="C1655" s="589" t="s">
        <v>30439</v>
      </c>
      <c r="D1655" s="590">
        <v>720.24</v>
      </c>
      <c r="E1655" s="592"/>
    </row>
    <row r="1656" spans="1:5" outlineLevel="1" x14ac:dyDescent="0.2">
      <c r="A1656" s="588">
        <v>100783</v>
      </c>
      <c r="B1656" s="142" t="s">
        <v>32032</v>
      </c>
      <c r="C1656" s="589" t="s">
        <v>30439</v>
      </c>
      <c r="D1656" s="590">
        <v>814.06</v>
      </c>
      <c r="E1656" s="592"/>
    </row>
    <row r="1657" spans="1:5" outlineLevel="1" x14ac:dyDescent="0.2">
      <c r="A1657" s="588">
        <v>100785</v>
      </c>
      <c r="B1657" s="142" t="s">
        <v>32033</v>
      </c>
      <c r="C1657" s="589" t="s">
        <v>30439</v>
      </c>
      <c r="D1657" s="590">
        <v>211.49</v>
      </c>
      <c r="E1657" s="592"/>
    </row>
    <row r="1658" spans="1:5" outlineLevel="1" x14ac:dyDescent="0.2">
      <c r="A1658" s="588">
        <v>100786</v>
      </c>
      <c r="B1658" s="142" t="s">
        <v>32034</v>
      </c>
      <c r="C1658" s="589" t="s">
        <v>30439</v>
      </c>
      <c r="D1658" s="590">
        <v>735.2</v>
      </c>
      <c r="E1658" s="592"/>
    </row>
    <row r="1659" spans="1:5" x14ac:dyDescent="0.2">
      <c r="A1659" s="588">
        <v>100790</v>
      </c>
      <c r="B1659" s="142" t="s">
        <v>32035</v>
      </c>
      <c r="C1659" s="589" t="s">
        <v>30439</v>
      </c>
      <c r="D1659" s="590">
        <v>125.18</v>
      </c>
      <c r="E1659" s="592"/>
    </row>
    <row r="1660" spans="1:5" outlineLevel="1" x14ac:dyDescent="0.2">
      <c r="A1660" s="588">
        <v>100795</v>
      </c>
      <c r="B1660" s="142" t="s">
        <v>31924</v>
      </c>
      <c r="C1660" s="589" t="s">
        <v>30473</v>
      </c>
      <c r="D1660" s="590">
        <v>2.11</v>
      </c>
      <c r="E1660" s="592"/>
    </row>
    <row r="1661" spans="1:5" outlineLevel="1" x14ac:dyDescent="0.2">
      <c r="A1661" s="588">
        <v>100798</v>
      </c>
      <c r="B1661" s="142" t="s">
        <v>31925</v>
      </c>
      <c r="C1661" s="589" t="s">
        <v>30473</v>
      </c>
      <c r="D1661" s="590">
        <v>25.35</v>
      </c>
      <c r="E1661" s="592"/>
    </row>
    <row r="1662" spans="1:5" outlineLevel="1" x14ac:dyDescent="0.2">
      <c r="A1662" s="588">
        <v>100800</v>
      </c>
      <c r="B1662" s="142" t="s">
        <v>32036</v>
      </c>
      <c r="C1662" s="589" t="s">
        <v>19923</v>
      </c>
      <c r="D1662" s="590" t="s">
        <v>19923</v>
      </c>
    </row>
    <row r="1663" spans="1:5" outlineLevel="1" x14ac:dyDescent="0.2">
      <c r="A1663" s="588">
        <v>100802</v>
      </c>
      <c r="B1663" s="142" t="s">
        <v>32037</v>
      </c>
      <c r="C1663" s="589" t="s">
        <v>30473</v>
      </c>
      <c r="D1663" s="590">
        <v>156.86000000000001</v>
      </c>
      <c r="E1663" s="592"/>
    </row>
    <row r="1664" spans="1:5" x14ac:dyDescent="0.2">
      <c r="A1664" s="588">
        <v>100803</v>
      </c>
      <c r="B1664" s="142" t="s">
        <v>32038</v>
      </c>
      <c r="C1664" s="589" t="s">
        <v>30473</v>
      </c>
      <c r="D1664" s="590">
        <v>177.41</v>
      </c>
      <c r="E1664" s="592"/>
    </row>
    <row r="1665" spans="1:5" outlineLevel="1" x14ac:dyDescent="0.2">
      <c r="A1665" s="588">
        <v>100805</v>
      </c>
      <c r="B1665" s="142" t="s">
        <v>32039</v>
      </c>
      <c r="C1665" s="589" t="s">
        <v>30473</v>
      </c>
      <c r="D1665" s="590">
        <v>233.82</v>
      </c>
      <c r="E1665" s="592"/>
    </row>
    <row r="1666" spans="1:5" outlineLevel="1" x14ac:dyDescent="0.2">
      <c r="A1666" s="588">
        <v>100806</v>
      </c>
      <c r="B1666" s="142" t="s">
        <v>32040</v>
      </c>
      <c r="C1666" s="589" t="s">
        <v>30473</v>
      </c>
      <c r="D1666" s="590">
        <v>336.86</v>
      </c>
      <c r="E1666" s="592"/>
    </row>
    <row r="1667" spans="1:5" outlineLevel="1" x14ac:dyDescent="0.2">
      <c r="A1667" s="588">
        <v>100831</v>
      </c>
      <c r="B1667" s="142" t="s">
        <v>31991</v>
      </c>
      <c r="C1667" s="589" t="s">
        <v>30439</v>
      </c>
      <c r="D1667" s="590">
        <v>273.72000000000003</v>
      </c>
      <c r="E1667" s="592"/>
    </row>
    <row r="1668" spans="1:5" outlineLevel="1" x14ac:dyDescent="0.2">
      <c r="A1668" s="588">
        <v>100832</v>
      </c>
      <c r="B1668" s="142" t="s">
        <v>31992</v>
      </c>
      <c r="C1668" s="589" t="s">
        <v>30439</v>
      </c>
      <c r="D1668" s="590">
        <v>393.75</v>
      </c>
      <c r="E1668" s="592"/>
    </row>
    <row r="1669" spans="1:5" x14ac:dyDescent="0.2">
      <c r="A1669" s="588">
        <v>100834</v>
      </c>
      <c r="B1669" s="142" t="s">
        <v>31993</v>
      </c>
      <c r="C1669" s="589" t="s">
        <v>30439</v>
      </c>
      <c r="D1669" s="590">
        <v>651.11</v>
      </c>
      <c r="E1669" s="592"/>
    </row>
    <row r="1670" spans="1:5" outlineLevel="1" x14ac:dyDescent="0.2">
      <c r="A1670" s="588">
        <v>100849</v>
      </c>
      <c r="B1670" s="142" t="s">
        <v>31925</v>
      </c>
      <c r="C1670" s="589" t="s">
        <v>30473</v>
      </c>
      <c r="D1670" s="590">
        <v>25.35</v>
      </c>
      <c r="E1670" s="592"/>
    </row>
    <row r="1671" spans="1:5" ht="22.5" outlineLevel="1" x14ac:dyDescent="0.2">
      <c r="A1671" s="588">
        <v>100850</v>
      </c>
      <c r="B1671" s="142" t="s">
        <v>32041</v>
      </c>
      <c r="C1671" s="589" t="s">
        <v>30439</v>
      </c>
      <c r="D1671" s="590">
        <v>479</v>
      </c>
      <c r="E1671" s="592"/>
    </row>
    <row r="1672" spans="1:5" outlineLevel="1" x14ac:dyDescent="0.2">
      <c r="A1672" s="588">
        <v>100855</v>
      </c>
      <c r="B1672" s="142" t="s">
        <v>32042</v>
      </c>
      <c r="C1672" s="589" t="s">
        <v>30439</v>
      </c>
      <c r="D1672" s="590">
        <v>228.77</v>
      </c>
      <c r="E1672" s="592"/>
    </row>
    <row r="1673" spans="1:5" outlineLevel="1" x14ac:dyDescent="0.2">
      <c r="A1673" s="588">
        <v>100860</v>
      </c>
      <c r="B1673" s="142" t="s">
        <v>32043</v>
      </c>
      <c r="C1673" s="589" t="s">
        <v>30439</v>
      </c>
      <c r="D1673" s="590">
        <v>331.25</v>
      </c>
      <c r="E1673" s="592"/>
    </row>
    <row r="1674" spans="1:5" x14ac:dyDescent="0.2">
      <c r="A1674" s="588">
        <v>100865</v>
      </c>
      <c r="B1674" s="142" t="s">
        <v>32044</v>
      </c>
      <c r="C1674" s="589" t="s">
        <v>30439</v>
      </c>
      <c r="D1674" s="590">
        <v>272.11</v>
      </c>
      <c r="E1674" s="592"/>
    </row>
    <row r="1675" spans="1:5" outlineLevel="1" x14ac:dyDescent="0.2">
      <c r="A1675" s="588">
        <v>100868</v>
      </c>
      <c r="B1675" s="142" t="s">
        <v>32045</v>
      </c>
      <c r="C1675" s="589" t="s">
        <v>30439</v>
      </c>
      <c r="D1675" s="590">
        <v>447.44</v>
      </c>
      <c r="E1675" s="592"/>
    </row>
    <row r="1676" spans="1:5" outlineLevel="1" x14ac:dyDescent="0.2">
      <c r="A1676" s="588">
        <v>100872</v>
      </c>
      <c r="B1676" s="142" t="s">
        <v>32046</v>
      </c>
      <c r="C1676" s="589" t="s">
        <v>30439</v>
      </c>
      <c r="D1676" s="590">
        <v>651.82000000000005</v>
      </c>
      <c r="E1676" s="592"/>
    </row>
    <row r="1677" spans="1:5" outlineLevel="1" x14ac:dyDescent="0.2">
      <c r="A1677" s="588">
        <v>100873</v>
      </c>
      <c r="B1677" s="142" t="s">
        <v>32047</v>
      </c>
      <c r="C1677" s="589" t="s">
        <v>30439</v>
      </c>
      <c r="D1677" s="590">
        <v>46.38</v>
      </c>
      <c r="E1677" s="592"/>
    </row>
    <row r="1678" spans="1:5" outlineLevel="1" x14ac:dyDescent="0.2">
      <c r="A1678" s="588">
        <v>100877</v>
      </c>
      <c r="B1678" s="142" t="s">
        <v>32048</v>
      </c>
      <c r="C1678" s="589" t="s">
        <v>30439</v>
      </c>
      <c r="D1678" s="590">
        <v>79.52</v>
      </c>
      <c r="E1678" s="592"/>
    </row>
    <row r="1679" spans="1:5" outlineLevel="1" x14ac:dyDescent="0.2">
      <c r="A1679" s="588">
        <v>100880</v>
      </c>
      <c r="B1679" s="142" t="s">
        <v>32049</v>
      </c>
      <c r="C1679" s="589" t="s">
        <v>30439</v>
      </c>
      <c r="D1679" s="590">
        <v>358.38</v>
      </c>
      <c r="E1679" s="592"/>
    </row>
    <row r="1680" spans="1:5" outlineLevel="1" x14ac:dyDescent="0.2">
      <c r="A1680" s="588">
        <v>100881</v>
      </c>
      <c r="B1680" s="142" t="s">
        <v>32050</v>
      </c>
      <c r="C1680" s="589" t="s">
        <v>30439</v>
      </c>
      <c r="D1680" s="590">
        <v>366.4</v>
      </c>
      <c r="E1680" s="592"/>
    </row>
    <row r="1681" spans="1:5" x14ac:dyDescent="0.2">
      <c r="A1681" s="588">
        <v>100882</v>
      </c>
      <c r="B1681" s="142" t="s">
        <v>32051</v>
      </c>
      <c r="C1681" s="589" t="s">
        <v>30439</v>
      </c>
      <c r="D1681" s="590">
        <v>752.38</v>
      </c>
      <c r="E1681" s="592"/>
    </row>
    <row r="1682" spans="1:5" outlineLevel="1" x14ac:dyDescent="0.2">
      <c r="A1682" s="588">
        <v>100885</v>
      </c>
      <c r="B1682" s="142" t="s">
        <v>32052</v>
      </c>
      <c r="C1682" s="589" t="s">
        <v>30439</v>
      </c>
      <c r="D1682" s="590">
        <v>117.1</v>
      </c>
      <c r="E1682" s="592"/>
    </row>
    <row r="1683" spans="1:5" outlineLevel="1" x14ac:dyDescent="0.2">
      <c r="A1683" s="588">
        <v>100888</v>
      </c>
      <c r="B1683" s="142" t="s">
        <v>32053</v>
      </c>
      <c r="C1683" s="589" t="s">
        <v>30439</v>
      </c>
      <c r="D1683" s="590">
        <v>516.04</v>
      </c>
      <c r="E1683" s="592"/>
    </row>
    <row r="1684" spans="1:5" outlineLevel="1" x14ac:dyDescent="0.2">
      <c r="A1684" s="588">
        <v>100890</v>
      </c>
      <c r="B1684" s="142" t="s">
        <v>32054</v>
      </c>
      <c r="C1684" s="589" t="s">
        <v>30439</v>
      </c>
      <c r="D1684" s="590">
        <v>119.44</v>
      </c>
      <c r="E1684" s="592"/>
    </row>
    <row r="1685" spans="1:5" outlineLevel="1" x14ac:dyDescent="0.2">
      <c r="A1685" s="588">
        <v>100892</v>
      </c>
      <c r="B1685" s="142" t="s">
        <v>32055</v>
      </c>
      <c r="C1685" s="589" t="s">
        <v>30439</v>
      </c>
      <c r="D1685" s="590">
        <v>157.36000000000001</v>
      </c>
      <c r="E1685" s="592"/>
    </row>
    <row r="1686" spans="1:5" outlineLevel="1" x14ac:dyDescent="0.2">
      <c r="A1686" s="588">
        <v>100893</v>
      </c>
      <c r="B1686" s="142" t="s">
        <v>32056</v>
      </c>
      <c r="C1686" s="589" t="s">
        <v>30439</v>
      </c>
      <c r="D1686" s="590">
        <v>184.38</v>
      </c>
      <c r="E1686" s="592"/>
    </row>
    <row r="1687" spans="1:5" outlineLevel="1" x14ac:dyDescent="0.2">
      <c r="A1687" s="588">
        <v>100895</v>
      </c>
      <c r="B1687" s="142" t="s">
        <v>32057</v>
      </c>
      <c r="C1687" s="589" t="s">
        <v>30439</v>
      </c>
      <c r="D1687" s="590">
        <v>20.11</v>
      </c>
      <c r="E1687" s="592"/>
    </row>
    <row r="1688" spans="1:5" x14ac:dyDescent="0.2">
      <c r="A1688" s="588">
        <v>100900</v>
      </c>
      <c r="B1688" s="142" t="s">
        <v>32058</v>
      </c>
      <c r="C1688" s="589" t="s">
        <v>19923</v>
      </c>
      <c r="D1688" s="590" t="s">
        <v>19923</v>
      </c>
    </row>
    <row r="1689" spans="1:5" outlineLevel="1" x14ac:dyDescent="0.2">
      <c r="A1689" s="588">
        <v>100910</v>
      </c>
      <c r="B1689" s="142" t="s">
        <v>32059</v>
      </c>
      <c r="C1689" s="589" t="s">
        <v>30473</v>
      </c>
      <c r="D1689" s="590">
        <v>216.88</v>
      </c>
      <c r="E1689" s="592"/>
    </row>
    <row r="1690" spans="1:5" outlineLevel="1" x14ac:dyDescent="0.2">
      <c r="A1690" s="588">
        <v>100911</v>
      </c>
      <c r="B1690" s="142" t="s">
        <v>32060</v>
      </c>
      <c r="C1690" s="589" t="s">
        <v>30473</v>
      </c>
      <c r="D1690" s="590">
        <v>278.06</v>
      </c>
      <c r="E1690" s="592"/>
    </row>
    <row r="1691" spans="1:5" outlineLevel="1" x14ac:dyDescent="0.2">
      <c r="A1691" s="588">
        <v>100912</v>
      </c>
      <c r="B1691" s="142" t="s">
        <v>32061</v>
      </c>
      <c r="C1691" s="589" t="s">
        <v>30473</v>
      </c>
      <c r="D1691" s="590">
        <v>304.52</v>
      </c>
      <c r="E1691" s="592"/>
    </row>
    <row r="1692" spans="1:5" outlineLevel="1" x14ac:dyDescent="0.2">
      <c r="A1692" s="588">
        <v>100913</v>
      </c>
      <c r="B1692" s="142" t="s">
        <v>32062</v>
      </c>
      <c r="C1692" s="589" t="s">
        <v>30473</v>
      </c>
      <c r="D1692" s="590">
        <v>393.6</v>
      </c>
      <c r="E1692" s="592"/>
    </row>
    <row r="1693" spans="1:5" outlineLevel="1" x14ac:dyDescent="0.2">
      <c r="A1693" s="588">
        <v>100930</v>
      </c>
      <c r="B1693" s="142" t="s">
        <v>32063</v>
      </c>
      <c r="C1693" s="589" t="s">
        <v>30473</v>
      </c>
      <c r="D1693" s="590">
        <v>22.68</v>
      </c>
      <c r="E1693" s="592"/>
    </row>
    <row r="1694" spans="1:5" outlineLevel="1" x14ac:dyDescent="0.2">
      <c r="A1694" s="588">
        <v>100931</v>
      </c>
      <c r="B1694" s="142" t="s">
        <v>32064</v>
      </c>
      <c r="C1694" s="589" t="s">
        <v>30473</v>
      </c>
      <c r="D1694" s="590">
        <v>29.23</v>
      </c>
      <c r="E1694" s="592"/>
    </row>
    <row r="1695" spans="1:5" x14ac:dyDescent="0.2">
      <c r="A1695" s="588">
        <v>100932</v>
      </c>
      <c r="B1695" s="142" t="s">
        <v>32065</v>
      </c>
      <c r="C1695" s="589" t="s">
        <v>30473</v>
      </c>
      <c r="D1695" s="590">
        <v>43.53</v>
      </c>
      <c r="E1695" s="592"/>
    </row>
    <row r="1696" spans="1:5" outlineLevel="1" x14ac:dyDescent="0.2">
      <c r="A1696" s="588">
        <v>100933</v>
      </c>
      <c r="B1696" s="142" t="s">
        <v>32066</v>
      </c>
      <c r="C1696" s="589" t="s">
        <v>30473</v>
      </c>
      <c r="D1696" s="590">
        <v>51.01</v>
      </c>
      <c r="E1696" s="592"/>
    </row>
    <row r="1697" spans="1:5" outlineLevel="1" x14ac:dyDescent="0.2">
      <c r="A1697" s="588">
        <v>100934</v>
      </c>
      <c r="B1697" s="142" t="s">
        <v>32067</v>
      </c>
      <c r="C1697" s="589" t="s">
        <v>30473</v>
      </c>
      <c r="D1697" s="590">
        <v>77.849999999999994</v>
      </c>
      <c r="E1697" s="592"/>
    </row>
    <row r="1698" spans="1:5" outlineLevel="1" x14ac:dyDescent="0.2">
      <c r="A1698" s="588">
        <v>100935</v>
      </c>
      <c r="B1698" s="142" t="s">
        <v>32068</v>
      </c>
      <c r="C1698" s="589" t="s">
        <v>30473</v>
      </c>
      <c r="D1698" s="590">
        <v>108.01</v>
      </c>
      <c r="E1698" s="592"/>
    </row>
    <row r="1699" spans="1:5" outlineLevel="1" x14ac:dyDescent="0.2">
      <c r="A1699" s="588">
        <v>100998</v>
      </c>
      <c r="B1699" s="142" t="s">
        <v>31925</v>
      </c>
      <c r="C1699" s="589" t="s">
        <v>30473</v>
      </c>
      <c r="D1699" s="590">
        <v>25.35</v>
      </c>
      <c r="E1699" s="592"/>
    </row>
    <row r="1700" spans="1:5" x14ac:dyDescent="0.2">
      <c r="A1700" s="588">
        <v>101000</v>
      </c>
      <c r="B1700" s="142" t="s">
        <v>32069</v>
      </c>
      <c r="C1700" s="589" t="s">
        <v>19923</v>
      </c>
      <c r="D1700" s="590" t="s">
        <v>19923</v>
      </c>
    </row>
    <row r="1701" spans="1:5" outlineLevel="1" x14ac:dyDescent="0.2">
      <c r="A1701" s="588">
        <v>101001</v>
      </c>
      <c r="B1701" s="142" t="s">
        <v>32070</v>
      </c>
      <c r="C1701" s="589" t="s">
        <v>30439</v>
      </c>
      <c r="D1701" s="590">
        <v>82.96</v>
      </c>
      <c r="E1701" s="592"/>
    </row>
    <row r="1702" spans="1:5" outlineLevel="1" x14ac:dyDescent="0.2">
      <c r="A1702" s="588">
        <v>101010</v>
      </c>
      <c r="B1702" s="142" t="s">
        <v>32071</v>
      </c>
      <c r="C1702" s="589" t="s">
        <v>30439</v>
      </c>
      <c r="D1702" s="590">
        <v>87.58</v>
      </c>
      <c r="E1702" s="592"/>
    </row>
    <row r="1703" spans="1:5" outlineLevel="1" x14ac:dyDescent="0.2">
      <c r="A1703" s="588">
        <v>101012</v>
      </c>
      <c r="B1703" s="142" t="s">
        <v>32072</v>
      </c>
      <c r="C1703" s="589" t="s">
        <v>30439</v>
      </c>
      <c r="D1703" s="590">
        <v>112.94</v>
      </c>
      <c r="E1703" s="592"/>
    </row>
    <row r="1704" spans="1:5" outlineLevel="1" x14ac:dyDescent="0.2">
      <c r="A1704" s="588">
        <v>101015</v>
      </c>
      <c r="B1704" s="142" t="s">
        <v>32073</v>
      </c>
      <c r="C1704" s="589" t="s">
        <v>30439</v>
      </c>
      <c r="D1704" s="590">
        <v>175.48</v>
      </c>
      <c r="E1704" s="592"/>
    </row>
    <row r="1705" spans="1:5" ht="22.5" x14ac:dyDescent="0.2">
      <c r="A1705" s="588">
        <v>101035</v>
      </c>
      <c r="B1705" s="142" t="s">
        <v>32074</v>
      </c>
      <c r="C1705" s="589" t="s">
        <v>30439</v>
      </c>
      <c r="D1705" s="590">
        <v>116.59</v>
      </c>
      <c r="E1705" s="592"/>
    </row>
    <row r="1706" spans="1:5" outlineLevel="1" x14ac:dyDescent="0.2">
      <c r="A1706" s="588">
        <v>101059</v>
      </c>
      <c r="B1706" s="142" t="s">
        <v>32075</v>
      </c>
      <c r="C1706" s="589" t="s">
        <v>30439</v>
      </c>
      <c r="D1706" s="590">
        <v>250.47</v>
      </c>
      <c r="E1706" s="592"/>
    </row>
    <row r="1707" spans="1:5" outlineLevel="1" x14ac:dyDescent="0.2">
      <c r="A1707" s="588">
        <v>101060</v>
      </c>
      <c r="B1707" s="142" t="s">
        <v>32076</v>
      </c>
      <c r="C1707" s="589" t="s">
        <v>30439</v>
      </c>
      <c r="D1707" s="590">
        <v>2662.67</v>
      </c>
      <c r="E1707" s="592"/>
    </row>
    <row r="1708" spans="1:5" outlineLevel="1" x14ac:dyDescent="0.2">
      <c r="A1708" s="588">
        <v>101061</v>
      </c>
      <c r="B1708" s="142" t="s">
        <v>32077</v>
      </c>
      <c r="C1708" s="589" t="s">
        <v>30439</v>
      </c>
      <c r="D1708" s="590">
        <v>3332.21</v>
      </c>
      <c r="E1708" s="592"/>
    </row>
    <row r="1709" spans="1:5" outlineLevel="1" x14ac:dyDescent="0.2">
      <c r="A1709" s="588">
        <v>101064</v>
      </c>
      <c r="B1709" s="142" t="s">
        <v>32078</v>
      </c>
      <c r="C1709" s="589" t="s">
        <v>30439</v>
      </c>
      <c r="D1709" s="590">
        <v>8435.9500000000007</v>
      </c>
      <c r="E1709" s="592"/>
    </row>
    <row r="1710" spans="1:5" outlineLevel="1" x14ac:dyDescent="0.2">
      <c r="A1710" s="588">
        <v>101066</v>
      </c>
      <c r="B1710" s="142" t="s">
        <v>32079</v>
      </c>
      <c r="C1710" s="589" t="s">
        <v>30439</v>
      </c>
      <c r="D1710" s="590">
        <v>10927.36</v>
      </c>
      <c r="E1710" s="592"/>
    </row>
    <row r="1711" spans="1:5" outlineLevel="1" x14ac:dyDescent="0.2">
      <c r="A1711" s="588">
        <v>101070</v>
      </c>
      <c r="B1711" s="142" t="s">
        <v>32080</v>
      </c>
      <c r="C1711" s="589" t="s">
        <v>30473</v>
      </c>
      <c r="D1711" s="590">
        <v>768.11</v>
      </c>
      <c r="E1711" s="592"/>
    </row>
    <row r="1712" spans="1:5" outlineLevel="1" x14ac:dyDescent="0.2">
      <c r="A1712" s="588">
        <v>101071</v>
      </c>
      <c r="B1712" s="142" t="s">
        <v>32081</v>
      </c>
      <c r="C1712" s="589" t="s">
        <v>30439</v>
      </c>
      <c r="D1712" s="590">
        <v>778.47</v>
      </c>
      <c r="E1712" s="592"/>
    </row>
    <row r="1713" spans="1:5" outlineLevel="1" x14ac:dyDescent="0.2">
      <c r="A1713" s="588">
        <v>101081</v>
      </c>
      <c r="B1713" s="142" t="s">
        <v>32082</v>
      </c>
      <c r="C1713" s="589" t="s">
        <v>30439</v>
      </c>
      <c r="D1713" s="590">
        <v>11550.9</v>
      </c>
      <c r="E1713" s="592"/>
    </row>
    <row r="1714" spans="1:5" x14ac:dyDescent="0.2">
      <c r="A1714" s="588">
        <v>101084</v>
      </c>
      <c r="B1714" s="142" t="s">
        <v>32083</v>
      </c>
      <c r="C1714" s="589" t="s">
        <v>30439</v>
      </c>
      <c r="D1714" s="590">
        <v>843.2</v>
      </c>
      <c r="E1714" s="592"/>
    </row>
    <row r="1715" spans="1:5" outlineLevel="1" x14ac:dyDescent="0.2">
      <c r="A1715" s="588">
        <v>101085</v>
      </c>
      <c r="B1715" s="142" t="s">
        <v>32084</v>
      </c>
      <c r="C1715" s="589" t="s">
        <v>30439</v>
      </c>
      <c r="D1715" s="590">
        <v>1223.3599999999999</v>
      </c>
      <c r="E1715" s="592"/>
    </row>
    <row r="1716" spans="1:5" outlineLevel="1" x14ac:dyDescent="0.2">
      <c r="A1716" s="588">
        <v>101094</v>
      </c>
      <c r="B1716" s="142" t="s">
        <v>30486</v>
      </c>
      <c r="C1716" s="589" t="s">
        <v>30443</v>
      </c>
      <c r="D1716" s="590">
        <v>42.84</v>
      </c>
      <c r="E1716" s="592"/>
    </row>
    <row r="1717" spans="1:5" outlineLevel="1" x14ac:dyDescent="0.2">
      <c r="A1717" s="588">
        <v>101095</v>
      </c>
      <c r="B1717" s="142" t="s">
        <v>30487</v>
      </c>
      <c r="C1717" s="589" t="s">
        <v>30443</v>
      </c>
      <c r="D1717" s="590">
        <v>339.86</v>
      </c>
      <c r="E1717" s="592"/>
    </row>
    <row r="1718" spans="1:5" outlineLevel="1" x14ac:dyDescent="0.2">
      <c r="A1718" s="588">
        <v>101096</v>
      </c>
      <c r="B1718" s="142" t="s">
        <v>30488</v>
      </c>
      <c r="C1718" s="589" t="s">
        <v>30413</v>
      </c>
      <c r="D1718" s="590">
        <v>200.73</v>
      </c>
      <c r="E1718" s="592"/>
    </row>
    <row r="1719" spans="1:5" outlineLevel="1" x14ac:dyDescent="0.2">
      <c r="A1719" s="588">
        <v>101097</v>
      </c>
      <c r="B1719" s="142" t="s">
        <v>30489</v>
      </c>
      <c r="C1719" s="589" t="s">
        <v>30413</v>
      </c>
      <c r="D1719" s="590">
        <v>274.83999999999997</v>
      </c>
      <c r="E1719" s="592"/>
    </row>
    <row r="1720" spans="1:5" outlineLevel="1" x14ac:dyDescent="0.2">
      <c r="A1720" s="588">
        <v>101098</v>
      </c>
      <c r="B1720" s="142" t="s">
        <v>30490</v>
      </c>
      <c r="C1720" s="589" t="s">
        <v>30413</v>
      </c>
      <c r="D1720" s="590">
        <v>166.22</v>
      </c>
      <c r="E1720" s="592"/>
    </row>
    <row r="1721" spans="1:5" x14ac:dyDescent="0.2">
      <c r="A1721" s="588">
        <v>101100</v>
      </c>
      <c r="B1721" s="142" t="s">
        <v>32085</v>
      </c>
      <c r="C1721" s="589" t="s">
        <v>19923</v>
      </c>
      <c r="D1721" s="590" t="s">
        <v>19923</v>
      </c>
    </row>
    <row r="1722" spans="1:5" outlineLevel="1" x14ac:dyDescent="0.2">
      <c r="A1722" s="588">
        <v>101101</v>
      </c>
      <c r="B1722" s="142" t="s">
        <v>32086</v>
      </c>
      <c r="C1722" s="589" t="s">
        <v>30473</v>
      </c>
      <c r="D1722" s="590">
        <v>40.5</v>
      </c>
      <c r="E1722" s="592"/>
    </row>
    <row r="1723" spans="1:5" outlineLevel="1" x14ac:dyDescent="0.2">
      <c r="A1723" s="588">
        <v>101102</v>
      </c>
      <c r="B1723" s="142" t="s">
        <v>32087</v>
      </c>
      <c r="C1723" s="589" t="s">
        <v>30473</v>
      </c>
      <c r="D1723" s="590">
        <v>62.83</v>
      </c>
      <c r="E1723" s="592"/>
    </row>
    <row r="1724" spans="1:5" outlineLevel="1" x14ac:dyDescent="0.2">
      <c r="A1724" s="588">
        <v>101103</v>
      </c>
      <c r="B1724" s="142" t="s">
        <v>32088</v>
      </c>
      <c r="C1724" s="589" t="s">
        <v>30473</v>
      </c>
      <c r="D1724" s="590">
        <v>115.87</v>
      </c>
      <c r="E1724" s="592"/>
    </row>
    <row r="1725" spans="1:5" outlineLevel="1" x14ac:dyDescent="0.2">
      <c r="A1725" s="588">
        <v>101104</v>
      </c>
      <c r="B1725" s="142" t="s">
        <v>32089</v>
      </c>
      <c r="C1725" s="589" t="s">
        <v>30473</v>
      </c>
      <c r="D1725" s="590">
        <v>94.09</v>
      </c>
      <c r="E1725" s="592"/>
    </row>
    <row r="1726" spans="1:5" outlineLevel="1" x14ac:dyDescent="0.2">
      <c r="A1726" s="588">
        <v>101105</v>
      </c>
      <c r="B1726" s="142" t="s">
        <v>32090</v>
      </c>
      <c r="C1726" s="589" t="s">
        <v>30473</v>
      </c>
      <c r="D1726" s="590">
        <v>178.3</v>
      </c>
      <c r="E1726" s="592"/>
    </row>
    <row r="1727" spans="1:5" outlineLevel="1" x14ac:dyDescent="0.2">
      <c r="A1727" s="588">
        <v>101106</v>
      </c>
      <c r="B1727" s="142" t="s">
        <v>32091</v>
      </c>
      <c r="C1727" s="589" t="s">
        <v>30473</v>
      </c>
      <c r="D1727" s="590">
        <v>113.69</v>
      </c>
      <c r="E1727" s="592"/>
    </row>
    <row r="1728" spans="1:5" x14ac:dyDescent="0.2">
      <c r="A1728" s="588">
        <v>101107</v>
      </c>
      <c r="B1728" s="142" t="s">
        <v>32092</v>
      </c>
      <c r="C1728" s="589" t="s">
        <v>30473</v>
      </c>
      <c r="D1728" s="590">
        <v>210.29</v>
      </c>
      <c r="E1728" s="592"/>
    </row>
    <row r="1729" spans="1:5" outlineLevel="1" x14ac:dyDescent="0.2">
      <c r="A1729" s="588">
        <v>101110</v>
      </c>
      <c r="B1729" s="142" t="s">
        <v>32093</v>
      </c>
      <c r="C1729" s="589" t="s">
        <v>30473</v>
      </c>
      <c r="D1729" s="590">
        <v>58.37</v>
      </c>
      <c r="E1729" s="592"/>
    </row>
    <row r="1730" spans="1:5" outlineLevel="1" x14ac:dyDescent="0.2">
      <c r="A1730" s="588">
        <v>101130</v>
      </c>
      <c r="B1730" s="142" t="s">
        <v>32094</v>
      </c>
      <c r="C1730" s="589" t="s">
        <v>30473</v>
      </c>
      <c r="D1730" s="590">
        <v>21.97</v>
      </c>
      <c r="E1730" s="592"/>
    </row>
    <row r="1731" spans="1:5" outlineLevel="1" x14ac:dyDescent="0.2">
      <c r="A1731" s="588">
        <v>101131</v>
      </c>
      <c r="B1731" s="142" t="s">
        <v>32095</v>
      </c>
      <c r="C1731" s="589" t="s">
        <v>30473</v>
      </c>
      <c r="D1731" s="590">
        <v>28.09</v>
      </c>
      <c r="E1731" s="592"/>
    </row>
    <row r="1732" spans="1:5" outlineLevel="1" x14ac:dyDescent="0.2">
      <c r="A1732" s="588">
        <v>101132</v>
      </c>
      <c r="B1732" s="142" t="s">
        <v>32096</v>
      </c>
      <c r="C1732" s="589" t="s">
        <v>30473</v>
      </c>
      <c r="D1732" s="590">
        <v>38.04</v>
      </c>
      <c r="E1732" s="592"/>
    </row>
    <row r="1733" spans="1:5" outlineLevel="1" x14ac:dyDescent="0.2">
      <c r="A1733" s="588">
        <v>101133</v>
      </c>
      <c r="B1733" s="142" t="s">
        <v>32097</v>
      </c>
      <c r="C1733" s="589" t="s">
        <v>30473</v>
      </c>
      <c r="D1733" s="590">
        <v>57.42</v>
      </c>
      <c r="E1733" s="592"/>
    </row>
    <row r="1734" spans="1:5" outlineLevel="1" x14ac:dyDescent="0.2">
      <c r="A1734" s="588">
        <v>101134</v>
      </c>
      <c r="B1734" s="142" t="s">
        <v>32098</v>
      </c>
      <c r="C1734" s="589" t="s">
        <v>30473</v>
      </c>
      <c r="D1734" s="590">
        <v>103.77</v>
      </c>
      <c r="E1734" s="592"/>
    </row>
    <row r="1735" spans="1:5" x14ac:dyDescent="0.2">
      <c r="A1735" s="588">
        <v>101135</v>
      </c>
      <c r="B1735" s="142" t="s">
        <v>32099</v>
      </c>
      <c r="C1735" s="589" t="s">
        <v>30473</v>
      </c>
      <c r="D1735" s="590">
        <v>131.69999999999999</v>
      </c>
      <c r="E1735" s="592"/>
    </row>
    <row r="1736" spans="1:5" outlineLevel="1" x14ac:dyDescent="0.2">
      <c r="A1736" s="588">
        <v>101136</v>
      </c>
      <c r="B1736" s="142" t="s">
        <v>32100</v>
      </c>
      <c r="C1736" s="589" t="s">
        <v>30473</v>
      </c>
      <c r="D1736" s="590">
        <v>136.07</v>
      </c>
      <c r="E1736" s="592"/>
    </row>
    <row r="1737" spans="1:5" outlineLevel="1" x14ac:dyDescent="0.2">
      <c r="A1737" s="588">
        <v>101170</v>
      </c>
      <c r="B1737" s="142" t="s">
        <v>32101</v>
      </c>
      <c r="C1737" s="589" t="s">
        <v>30473</v>
      </c>
      <c r="D1737" s="590">
        <v>70.81</v>
      </c>
      <c r="E1737" s="592"/>
    </row>
    <row r="1738" spans="1:5" outlineLevel="1" x14ac:dyDescent="0.2">
      <c r="A1738" s="588">
        <v>101171</v>
      </c>
      <c r="B1738" s="142" t="s">
        <v>32102</v>
      </c>
      <c r="C1738" s="589" t="s">
        <v>30473</v>
      </c>
      <c r="D1738" s="590">
        <v>78.239999999999995</v>
      </c>
      <c r="E1738" s="592"/>
    </row>
    <row r="1739" spans="1:5" ht="22.5" outlineLevel="1" x14ac:dyDescent="0.2">
      <c r="A1739" s="588">
        <v>101172</v>
      </c>
      <c r="B1739" s="142" t="s">
        <v>32103</v>
      </c>
      <c r="C1739" s="589" t="s">
        <v>30473</v>
      </c>
      <c r="D1739" s="590">
        <v>71.08</v>
      </c>
      <c r="E1739" s="592"/>
    </row>
    <row r="1740" spans="1:5" ht="22.5" outlineLevel="1" x14ac:dyDescent="0.2">
      <c r="A1740" s="588">
        <v>101173</v>
      </c>
      <c r="B1740" s="142" t="s">
        <v>32104</v>
      </c>
      <c r="C1740" s="589" t="s">
        <v>30473</v>
      </c>
      <c r="D1740" s="590">
        <v>77.09</v>
      </c>
      <c r="E1740" s="592"/>
    </row>
    <row r="1741" spans="1:5" outlineLevel="1" x14ac:dyDescent="0.2">
      <c r="A1741" s="588">
        <v>101176</v>
      </c>
      <c r="B1741" s="142" t="s">
        <v>32105</v>
      </c>
      <c r="C1741" s="589" t="s">
        <v>30473</v>
      </c>
      <c r="D1741" s="590">
        <v>45.34</v>
      </c>
      <c r="E1741" s="592"/>
    </row>
    <row r="1742" spans="1:5" x14ac:dyDescent="0.2">
      <c r="A1742" s="588">
        <v>101177</v>
      </c>
      <c r="B1742" s="142" t="s">
        <v>32106</v>
      </c>
      <c r="C1742" s="589" t="s">
        <v>30473</v>
      </c>
      <c r="D1742" s="590">
        <v>75.89</v>
      </c>
      <c r="E1742" s="592"/>
    </row>
    <row r="1743" spans="1:5" outlineLevel="1" x14ac:dyDescent="0.2">
      <c r="A1743" s="588">
        <v>101185</v>
      </c>
      <c r="B1743" s="142" t="s">
        <v>32107</v>
      </c>
      <c r="C1743" s="589" t="s">
        <v>30473</v>
      </c>
      <c r="D1743" s="590">
        <v>54.35</v>
      </c>
      <c r="E1743" s="592"/>
    </row>
    <row r="1744" spans="1:5" ht="22.5" outlineLevel="1" x14ac:dyDescent="0.2">
      <c r="A1744" s="588">
        <v>101186</v>
      </c>
      <c r="B1744" s="142" t="s">
        <v>32108</v>
      </c>
      <c r="C1744" s="589" t="s">
        <v>30473</v>
      </c>
      <c r="D1744" s="590">
        <v>113.4</v>
      </c>
      <c r="E1744" s="592"/>
    </row>
    <row r="1745" spans="1:5" ht="22.5" outlineLevel="1" x14ac:dyDescent="0.2">
      <c r="A1745" s="588">
        <v>101187</v>
      </c>
      <c r="B1745" s="142" t="s">
        <v>32109</v>
      </c>
      <c r="C1745" s="589" t="s">
        <v>30473</v>
      </c>
      <c r="D1745" s="590">
        <v>118.75</v>
      </c>
      <c r="E1745" s="592"/>
    </row>
    <row r="1746" spans="1:5" ht="22.5" outlineLevel="1" x14ac:dyDescent="0.2">
      <c r="A1746" s="588">
        <v>101189</v>
      </c>
      <c r="B1746" s="142" t="s">
        <v>32110</v>
      </c>
      <c r="C1746" s="589" t="s">
        <v>30473</v>
      </c>
      <c r="D1746" s="590">
        <v>49.91</v>
      </c>
      <c r="E1746" s="592"/>
    </row>
    <row r="1747" spans="1:5" ht="22.5" outlineLevel="1" x14ac:dyDescent="0.2">
      <c r="A1747" s="588">
        <v>101190</v>
      </c>
      <c r="B1747" s="142" t="s">
        <v>32111</v>
      </c>
      <c r="C1747" s="589" t="s">
        <v>30473</v>
      </c>
      <c r="D1747" s="590">
        <v>55.11</v>
      </c>
      <c r="E1747" s="592"/>
    </row>
    <row r="1748" spans="1:5" outlineLevel="1" x14ac:dyDescent="0.2">
      <c r="A1748" s="588">
        <v>101192</v>
      </c>
      <c r="B1748" s="142" t="s">
        <v>32112</v>
      </c>
      <c r="C1748" s="589" t="s">
        <v>30473</v>
      </c>
      <c r="D1748" s="590">
        <v>124.38</v>
      </c>
      <c r="E1748" s="592"/>
    </row>
    <row r="1749" spans="1:5" x14ac:dyDescent="0.2">
      <c r="A1749" s="588">
        <v>101193</v>
      </c>
      <c r="B1749" s="142" t="s">
        <v>32113</v>
      </c>
      <c r="C1749" s="589" t="s">
        <v>30473</v>
      </c>
      <c r="D1749" s="590">
        <v>388.48</v>
      </c>
      <c r="E1749" s="592"/>
    </row>
    <row r="1750" spans="1:5" outlineLevel="1" x14ac:dyDescent="0.2">
      <c r="A1750" s="588">
        <v>101194</v>
      </c>
      <c r="B1750" s="142" t="s">
        <v>32114</v>
      </c>
      <c r="C1750" s="589" t="s">
        <v>30473</v>
      </c>
      <c r="D1750" s="590">
        <v>453.47</v>
      </c>
      <c r="E1750" s="592"/>
    </row>
    <row r="1751" spans="1:5" outlineLevel="1" x14ac:dyDescent="0.2">
      <c r="A1751" s="588">
        <v>101196</v>
      </c>
      <c r="B1751" s="142" t="s">
        <v>32115</v>
      </c>
      <c r="C1751" s="589" t="s">
        <v>30473</v>
      </c>
      <c r="D1751" s="590">
        <v>41.11</v>
      </c>
      <c r="E1751" s="592"/>
    </row>
    <row r="1752" spans="1:5" outlineLevel="1" x14ac:dyDescent="0.2">
      <c r="A1752" s="588">
        <v>101197</v>
      </c>
      <c r="B1752" s="142" t="s">
        <v>32116</v>
      </c>
      <c r="C1752" s="589" t="s">
        <v>30473</v>
      </c>
      <c r="D1752" s="590">
        <v>53.45</v>
      </c>
      <c r="E1752" s="592"/>
    </row>
    <row r="1753" spans="1:5" ht="22.5" outlineLevel="1" x14ac:dyDescent="0.2">
      <c r="A1753" s="588">
        <v>101199</v>
      </c>
      <c r="B1753" s="142" t="s">
        <v>32117</v>
      </c>
      <c r="C1753" s="589" t="s">
        <v>30473</v>
      </c>
      <c r="D1753" s="590">
        <v>59.24</v>
      </c>
      <c r="E1753" s="592"/>
    </row>
    <row r="1754" spans="1:5" outlineLevel="1" x14ac:dyDescent="0.2">
      <c r="A1754" s="588">
        <v>101200</v>
      </c>
      <c r="B1754" s="142" t="s">
        <v>32118</v>
      </c>
      <c r="C1754" s="589" t="s">
        <v>19923</v>
      </c>
      <c r="D1754" s="590" t="s">
        <v>19923</v>
      </c>
    </row>
    <row r="1755" spans="1:5" outlineLevel="1" x14ac:dyDescent="0.2">
      <c r="A1755" s="588">
        <v>101210</v>
      </c>
      <c r="B1755" s="142" t="s">
        <v>32119</v>
      </c>
      <c r="C1755" s="589" t="s">
        <v>30473</v>
      </c>
      <c r="D1755" s="590">
        <v>171.7</v>
      </c>
      <c r="E1755" s="592"/>
    </row>
    <row r="1756" spans="1:5" outlineLevel="1" x14ac:dyDescent="0.2">
      <c r="A1756" s="588">
        <v>101211</v>
      </c>
      <c r="B1756" s="142" t="s">
        <v>32120</v>
      </c>
      <c r="C1756" s="589" t="s">
        <v>30473</v>
      </c>
      <c r="D1756" s="590">
        <v>232.11</v>
      </c>
      <c r="E1756" s="592"/>
    </row>
    <row r="1757" spans="1:5" outlineLevel="1" x14ac:dyDescent="0.2">
      <c r="A1757" s="588">
        <v>101212</v>
      </c>
      <c r="B1757" s="142" t="s">
        <v>32121</v>
      </c>
      <c r="C1757" s="589" t="s">
        <v>30473</v>
      </c>
      <c r="D1757" s="590">
        <v>254.38</v>
      </c>
      <c r="E1757" s="592"/>
    </row>
    <row r="1758" spans="1:5" outlineLevel="1" x14ac:dyDescent="0.2">
      <c r="A1758" s="588">
        <v>101213</v>
      </c>
      <c r="B1758" s="142" t="s">
        <v>32122</v>
      </c>
      <c r="C1758" s="589" t="s">
        <v>30473</v>
      </c>
      <c r="D1758" s="590">
        <v>342.21</v>
      </c>
      <c r="E1758" s="592"/>
    </row>
    <row r="1759" spans="1:5" outlineLevel="1" x14ac:dyDescent="0.2">
      <c r="A1759" s="588">
        <v>101214</v>
      </c>
      <c r="B1759" s="142" t="s">
        <v>32123</v>
      </c>
      <c r="C1759" s="589" t="s">
        <v>30473</v>
      </c>
      <c r="D1759" s="590">
        <v>18.25</v>
      </c>
      <c r="E1759" s="592"/>
    </row>
    <row r="1760" spans="1:5" x14ac:dyDescent="0.2">
      <c r="A1760" s="588">
        <v>101215</v>
      </c>
      <c r="B1760" s="142" t="s">
        <v>32124</v>
      </c>
      <c r="C1760" s="589" t="s">
        <v>30473</v>
      </c>
      <c r="D1760" s="590">
        <v>25.24</v>
      </c>
      <c r="E1760" s="592"/>
    </row>
    <row r="1761" spans="1:5" outlineLevel="1" x14ac:dyDescent="0.2">
      <c r="A1761" s="588">
        <v>101216</v>
      </c>
      <c r="B1761" s="142" t="s">
        <v>32125</v>
      </c>
      <c r="C1761" s="589" t="s">
        <v>30473</v>
      </c>
      <c r="D1761" s="590">
        <v>29.06</v>
      </c>
      <c r="E1761" s="592"/>
    </row>
    <row r="1762" spans="1:5" outlineLevel="1" x14ac:dyDescent="0.2">
      <c r="A1762" s="588">
        <v>101217</v>
      </c>
      <c r="B1762" s="142" t="s">
        <v>32126</v>
      </c>
      <c r="C1762" s="589" t="s">
        <v>30473</v>
      </c>
      <c r="D1762" s="590">
        <v>52.24</v>
      </c>
      <c r="E1762" s="592"/>
    </row>
    <row r="1763" spans="1:5" outlineLevel="1" x14ac:dyDescent="0.2">
      <c r="A1763" s="588">
        <v>101218</v>
      </c>
      <c r="B1763" s="142" t="s">
        <v>32127</v>
      </c>
      <c r="C1763" s="589" t="s">
        <v>30473</v>
      </c>
      <c r="D1763" s="590">
        <v>82.4</v>
      </c>
      <c r="E1763" s="592"/>
    </row>
    <row r="1764" spans="1:5" outlineLevel="1" x14ac:dyDescent="0.2">
      <c r="A1764" s="588">
        <v>101226</v>
      </c>
      <c r="B1764" s="142" t="s">
        <v>32128</v>
      </c>
      <c r="C1764" s="589" t="s">
        <v>30439</v>
      </c>
      <c r="D1764" s="590">
        <v>7.2</v>
      </c>
      <c r="E1764" s="592"/>
    </row>
    <row r="1765" spans="1:5" outlineLevel="1" x14ac:dyDescent="0.2">
      <c r="A1765" s="588">
        <v>101227</v>
      </c>
      <c r="B1765" s="142" t="s">
        <v>32129</v>
      </c>
      <c r="C1765" s="589" t="s">
        <v>30439</v>
      </c>
      <c r="D1765" s="590">
        <v>9.73</v>
      </c>
      <c r="E1765" s="592"/>
    </row>
    <row r="1766" spans="1:5" outlineLevel="1" x14ac:dyDescent="0.2">
      <c r="A1766" s="588">
        <v>101228</v>
      </c>
      <c r="B1766" s="142" t="s">
        <v>32130</v>
      </c>
      <c r="C1766" s="589" t="s">
        <v>30439</v>
      </c>
      <c r="D1766" s="590">
        <v>20.32</v>
      </c>
      <c r="E1766" s="592"/>
    </row>
    <row r="1767" spans="1:5" outlineLevel="1" x14ac:dyDescent="0.2">
      <c r="A1767" s="588">
        <v>101229</v>
      </c>
      <c r="B1767" s="142" t="s">
        <v>32131</v>
      </c>
      <c r="C1767" s="589" t="s">
        <v>30439</v>
      </c>
      <c r="D1767" s="590">
        <v>129.94</v>
      </c>
      <c r="E1767" s="592"/>
    </row>
    <row r="1768" spans="1:5" outlineLevel="1" x14ac:dyDescent="0.2">
      <c r="A1768" s="588">
        <v>101230</v>
      </c>
      <c r="B1768" s="142" t="s">
        <v>32132</v>
      </c>
      <c r="C1768" s="589" t="s">
        <v>30439</v>
      </c>
      <c r="D1768" s="590">
        <v>137.75</v>
      </c>
      <c r="E1768" s="592"/>
    </row>
    <row r="1769" spans="1:5" outlineLevel="1" x14ac:dyDescent="0.2">
      <c r="A1769" s="588">
        <v>101231</v>
      </c>
      <c r="B1769" s="142" t="s">
        <v>32133</v>
      </c>
      <c r="C1769" s="589" t="s">
        <v>30439</v>
      </c>
      <c r="D1769" s="590">
        <v>155.16</v>
      </c>
      <c r="E1769" s="592"/>
    </row>
    <row r="1770" spans="1:5" outlineLevel="1" x14ac:dyDescent="0.2">
      <c r="A1770" s="588">
        <v>101232</v>
      </c>
      <c r="B1770" s="142" t="s">
        <v>32134</v>
      </c>
      <c r="C1770" s="589" t="s">
        <v>30439</v>
      </c>
      <c r="D1770" s="590">
        <v>392.22</v>
      </c>
      <c r="E1770" s="592"/>
    </row>
    <row r="1771" spans="1:5" ht="22.5" x14ac:dyDescent="0.2">
      <c r="A1771" s="588">
        <v>101234</v>
      </c>
      <c r="B1771" s="142" t="s">
        <v>32135</v>
      </c>
      <c r="C1771" s="589" t="s">
        <v>30473</v>
      </c>
      <c r="D1771" s="590">
        <v>161.77000000000001</v>
      </c>
      <c r="E1771" s="592"/>
    </row>
    <row r="1772" spans="1:5" outlineLevel="1" x14ac:dyDescent="0.2">
      <c r="A1772" s="588">
        <v>101280</v>
      </c>
      <c r="B1772" s="142" t="s">
        <v>30479</v>
      </c>
      <c r="C1772" s="589" t="s">
        <v>30473</v>
      </c>
      <c r="D1772" s="590">
        <v>69.83</v>
      </c>
      <c r="E1772" s="592"/>
    </row>
    <row r="1773" spans="1:5" outlineLevel="1" x14ac:dyDescent="0.2">
      <c r="A1773" s="588">
        <v>101281</v>
      </c>
      <c r="B1773" s="142" t="s">
        <v>30480</v>
      </c>
      <c r="C1773" s="589" t="s">
        <v>30473</v>
      </c>
      <c r="D1773" s="590">
        <v>86.45</v>
      </c>
      <c r="E1773" s="592"/>
    </row>
    <row r="1774" spans="1:5" outlineLevel="1" x14ac:dyDescent="0.2">
      <c r="A1774" s="588">
        <v>101282</v>
      </c>
      <c r="B1774" s="142" t="s">
        <v>30481</v>
      </c>
      <c r="C1774" s="589" t="s">
        <v>30473</v>
      </c>
      <c r="D1774" s="590">
        <v>113.13</v>
      </c>
      <c r="E1774" s="592"/>
    </row>
    <row r="1775" spans="1:5" outlineLevel="1" x14ac:dyDescent="0.2">
      <c r="A1775" s="588">
        <v>101283</v>
      </c>
      <c r="B1775" s="142" t="s">
        <v>30482</v>
      </c>
      <c r="C1775" s="589" t="s">
        <v>30473</v>
      </c>
      <c r="D1775" s="590">
        <v>136.47</v>
      </c>
      <c r="E1775" s="592"/>
    </row>
    <row r="1776" spans="1:5" outlineLevel="1" x14ac:dyDescent="0.2">
      <c r="A1776" s="588">
        <v>101290</v>
      </c>
      <c r="B1776" s="142" t="s">
        <v>30486</v>
      </c>
      <c r="C1776" s="589" t="s">
        <v>30443</v>
      </c>
      <c r="D1776" s="590">
        <v>42.84</v>
      </c>
      <c r="E1776" s="592"/>
    </row>
    <row r="1777" spans="1:5" outlineLevel="1" x14ac:dyDescent="0.2">
      <c r="A1777" s="588">
        <v>101291</v>
      </c>
      <c r="B1777" s="142" t="s">
        <v>30487</v>
      </c>
      <c r="C1777" s="589" t="s">
        <v>30443</v>
      </c>
      <c r="D1777" s="590">
        <v>339.86</v>
      </c>
      <c r="E1777" s="592"/>
    </row>
    <row r="1778" spans="1:5" outlineLevel="1" x14ac:dyDescent="0.2">
      <c r="A1778" s="588">
        <v>101292</v>
      </c>
      <c r="B1778" s="142" t="s">
        <v>30488</v>
      </c>
      <c r="C1778" s="589" t="s">
        <v>30413</v>
      </c>
      <c r="D1778" s="590">
        <v>181.65</v>
      </c>
      <c r="E1778" s="592"/>
    </row>
    <row r="1779" spans="1:5" outlineLevel="1" x14ac:dyDescent="0.2">
      <c r="A1779" s="588">
        <v>101293</v>
      </c>
      <c r="B1779" s="142" t="s">
        <v>30489</v>
      </c>
      <c r="C1779" s="589" t="s">
        <v>30413</v>
      </c>
      <c r="D1779" s="590">
        <v>254.12</v>
      </c>
      <c r="E1779" s="592"/>
    </row>
    <row r="1780" spans="1:5" outlineLevel="1" x14ac:dyDescent="0.2">
      <c r="A1780" s="588">
        <v>101294</v>
      </c>
      <c r="B1780" s="142" t="s">
        <v>30490</v>
      </c>
      <c r="C1780" s="589" t="s">
        <v>30413</v>
      </c>
      <c r="D1780" s="590">
        <v>166.22</v>
      </c>
      <c r="E1780" s="592"/>
    </row>
    <row r="1781" spans="1:5" outlineLevel="1" x14ac:dyDescent="0.2">
      <c r="A1781" s="588">
        <v>101298</v>
      </c>
      <c r="B1781" s="142" t="s">
        <v>31925</v>
      </c>
      <c r="C1781" s="589" t="s">
        <v>30473</v>
      </c>
      <c r="D1781" s="590">
        <v>25.35</v>
      </c>
      <c r="E1781" s="592"/>
    </row>
    <row r="1782" spans="1:5" x14ac:dyDescent="0.2">
      <c r="A1782" s="588">
        <v>101300</v>
      </c>
      <c r="B1782" s="142" t="s">
        <v>32136</v>
      </c>
      <c r="C1782" s="589" t="s">
        <v>19923</v>
      </c>
      <c r="D1782" s="590" t="s">
        <v>19923</v>
      </c>
    </row>
    <row r="1783" spans="1:5" outlineLevel="1" x14ac:dyDescent="0.2">
      <c r="A1783" s="588">
        <v>101301</v>
      </c>
      <c r="B1783" s="142" t="s">
        <v>32137</v>
      </c>
      <c r="C1783" s="589" t="s">
        <v>30439</v>
      </c>
      <c r="D1783" s="590">
        <v>288.81</v>
      </c>
      <c r="E1783" s="592"/>
    </row>
    <row r="1784" spans="1:5" outlineLevel="1" x14ac:dyDescent="0.2">
      <c r="A1784" s="588">
        <v>101303</v>
      </c>
      <c r="B1784" s="142" t="s">
        <v>32138</v>
      </c>
      <c r="C1784" s="589" t="s">
        <v>30439</v>
      </c>
      <c r="D1784" s="590">
        <v>571.79999999999995</v>
      </c>
      <c r="E1784" s="592"/>
    </row>
    <row r="1785" spans="1:5" outlineLevel="1" x14ac:dyDescent="0.2">
      <c r="A1785" s="588">
        <v>101304</v>
      </c>
      <c r="B1785" s="142" t="s">
        <v>32139</v>
      </c>
      <c r="C1785" s="589" t="s">
        <v>30439</v>
      </c>
      <c r="D1785" s="590">
        <v>449.4</v>
      </c>
      <c r="E1785" s="592"/>
    </row>
    <row r="1786" spans="1:5" outlineLevel="1" x14ac:dyDescent="0.2">
      <c r="A1786" s="588">
        <v>101305</v>
      </c>
      <c r="B1786" s="142" t="s">
        <v>32140</v>
      </c>
      <c r="C1786" s="589" t="s">
        <v>30439</v>
      </c>
      <c r="D1786" s="590">
        <v>610.30999999999995</v>
      </c>
      <c r="E1786" s="592"/>
    </row>
    <row r="1787" spans="1:5" ht="22.5" outlineLevel="1" x14ac:dyDescent="0.2">
      <c r="A1787" s="588">
        <v>101308</v>
      </c>
      <c r="B1787" s="142" t="s">
        <v>32141</v>
      </c>
      <c r="C1787" s="589" t="s">
        <v>30439</v>
      </c>
      <c r="D1787" s="590">
        <v>358.04</v>
      </c>
      <c r="E1787" s="592"/>
    </row>
    <row r="1788" spans="1:5" outlineLevel="1" x14ac:dyDescent="0.2">
      <c r="A1788" s="588">
        <v>101314</v>
      </c>
      <c r="B1788" s="142" t="s">
        <v>32142</v>
      </c>
      <c r="C1788" s="589" t="s">
        <v>30439</v>
      </c>
      <c r="D1788" s="590">
        <v>992.48</v>
      </c>
      <c r="E1788" s="592"/>
    </row>
    <row r="1789" spans="1:5" outlineLevel="1" x14ac:dyDescent="0.2">
      <c r="A1789" s="588">
        <v>101316</v>
      </c>
      <c r="B1789" s="142" t="s">
        <v>32143</v>
      </c>
      <c r="C1789" s="589" t="s">
        <v>30439</v>
      </c>
      <c r="D1789" s="590">
        <v>285.13</v>
      </c>
      <c r="E1789" s="592"/>
    </row>
    <row r="1790" spans="1:5" ht="22.5" outlineLevel="1" x14ac:dyDescent="0.2">
      <c r="A1790" s="588">
        <v>101319</v>
      </c>
      <c r="B1790" s="142" t="s">
        <v>32144</v>
      </c>
      <c r="C1790" s="589" t="s">
        <v>30473</v>
      </c>
      <c r="D1790" s="590">
        <v>1197.26</v>
      </c>
      <c r="E1790" s="592"/>
    </row>
    <row r="1791" spans="1:5" outlineLevel="1" x14ac:dyDescent="0.2">
      <c r="A1791" s="588">
        <v>101325</v>
      </c>
      <c r="B1791" s="142" t="s">
        <v>32145</v>
      </c>
      <c r="C1791" s="589" t="s">
        <v>30439</v>
      </c>
      <c r="D1791" s="590">
        <v>660.78</v>
      </c>
      <c r="E1791" s="592"/>
    </row>
    <row r="1792" spans="1:5" outlineLevel="1" x14ac:dyDescent="0.2">
      <c r="A1792" s="588">
        <v>101336</v>
      </c>
      <c r="B1792" s="142" t="s">
        <v>32146</v>
      </c>
      <c r="C1792" s="589" t="s">
        <v>30439</v>
      </c>
      <c r="D1792" s="590">
        <v>1619.24</v>
      </c>
      <c r="E1792" s="592"/>
    </row>
    <row r="1793" spans="1:5" x14ac:dyDescent="0.2">
      <c r="A1793" s="588">
        <v>101338</v>
      </c>
      <c r="B1793" s="142" t="s">
        <v>32147</v>
      </c>
      <c r="C1793" s="589" t="s">
        <v>30473</v>
      </c>
      <c r="D1793" s="590">
        <v>649.53</v>
      </c>
      <c r="E1793" s="592"/>
    </row>
    <row r="1794" spans="1:5" ht="22.5" outlineLevel="1" x14ac:dyDescent="0.2">
      <c r="A1794" s="588">
        <v>101339</v>
      </c>
      <c r="B1794" s="142" t="s">
        <v>32148</v>
      </c>
      <c r="C1794" s="589" t="s">
        <v>30439</v>
      </c>
      <c r="D1794" s="590">
        <v>499.78</v>
      </c>
      <c r="E1794" s="592"/>
    </row>
    <row r="1795" spans="1:5" ht="22.5" outlineLevel="1" x14ac:dyDescent="0.2">
      <c r="A1795" s="588">
        <v>101340</v>
      </c>
      <c r="B1795" s="142" t="s">
        <v>32149</v>
      </c>
      <c r="C1795" s="589" t="s">
        <v>30439</v>
      </c>
      <c r="D1795" s="590">
        <v>592.25</v>
      </c>
      <c r="E1795" s="592"/>
    </row>
    <row r="1796" spans="1:5" outlineLevel="1" x14ac:dyDescent="0.2">
      <c r="A1796" s="588">
        <v>101350</v>
      </c>
      <c r="B1796" s="142" t="s">
        <v>32150</v>
      </c>
      <c r="C1796" s="589" t="s">
        <v>30439</v>
      </c>
      <c r="D1796" s="590">
        <v>581.85</v>
      </c>
      <c r="E1796" s="592"/>
    </row>
    <row r="1797" spans="1:5" outlineLevel="1" x14ac:dyDescent="0.2">
      <c r="A1797" s="588">
        <v>101351</v>
      </c>
      <c r="B1797" s="142" t="s">
        <v>32151</v>
      </c>
      <c r="C1797" s="589" t="s">
        <v>30439</v>
      </c>
      <c r="D1797" s="590">
        <v>438.14</v>
      </c>
      <c r="E1797" s="592"/>
    </row>
    <row r="1798" spans="1:5" outlineLevel="1" x14ac:dyDescent="0.2">
      <c r="A1798" s="588">
        <v>101352</v>
      </c>
      <c r="B1798" s="142" t="s">
        <v>32152</v>
      </c>
      <c r="C1798" s="589" t="s">
        <v>30439</v>
      </c>
      <c r="D1798" s="590">
        <v>558.55999999999995</v>
      </c>
      <c r="E1798" s="592"/>
    </row>
    <row r="1799" spans="1:5" outlineLevel="1" x14ac:dyDescent="0.2">
      <c r="A1799" s="588">
        <v>101353</v>
      </c>
      <c r="B1799" s="142" t="s">
        <v>32153</v>
      </c>
      <c r="C1799" s="589" t="s">
        <v>30439</v>
      </c>
      <c r="D1799" s="590">
        <v>466.95</v>
      </c>
      <c r="E1799" s="592"/>
    </row>
    <row r="1800" spans="1:5" outlineLevel="1" x14ac:dyDescent="0.2">
      <c r="A1800" s="588">
        <v>101355</v>
      </c>
      <c r="B1800" s="142" t="s">
        <v>32154</v>
      </c>
      <c r="C1800" s="589" t="s">
        <v>30439</v>
      </c>
      <c r="D1800" s="590">
        <v>689.71</v>
      </c>
      <c r="E1800" s="592"/>
    </row>
    <row r="1801" spans="1:5" outlineLevel="1" x14ac:dyDescent="0.2">
      <c r="A1801" s="588">
        <v>101357</v>
      </c>
      <c r="B1801" s="142" t="s">
        <v>32155</v>
      </c>
      <c r="C1801" s="589" t="s">
        <v>30439</v>
      </c>
      <c r="D1801" s="590">
        <v>972.96</v>
      </c>
      <c r="E1801" s="592"/>
    </row>
    <row r="1802" spans="1:5" outlineLevel="1" x14ac:dyDescent="0.2">
      <c r="A1802" s="588">
        <v>101358</v>
      </c>
      <c r="B1802" s="142" t="s">
        <v>32156</v>
      </c>
      <c r="C1802" s="589" t="s">
        <v>30439</v>
      </c>
      <c r="D1802" s="590">
        <v>881.14</v>
      </c>
      <c r="E1802" s="592"/>
    </row>
    <row r="1803" spans="1:5" outlineLevel="1" x14ac:dyDescent="0.2">
      <c r="A1803" s="588">
        <v>101359</v>
      </c>
      <c r="B1803" s="142" t="s">
        <v>32157</v>
      </c>
      <c r="C1803" s="589" t="s">
        <v>30439</v>
      </c>
      <c r="D1803" s="590">
        <v>1168.9000000000001</v>
      </c>
      <c r="E1803" s="592"/>
    </row>
    <row r="1804" spans="1:5" x14ac:dyDescent="0.2">
      <c r="A1804" s="588">
        <v>101360</v>
      </c>
      <c r="B1804" s="142" t="s">
        <v>32158</v>
      </c>
      <c r="C1804" s="589" t="s">
        <v>30439</v>
      </c>
      <c r="D1804" s="590">
        <v>1315.99</v>
      </c>
      <c r="E1804" s="592"/>
    </row>
    <row r="1805" spans="1:5" outlineLevel="1" x14ac:dyDescent="0.2">
      <c r="A1805" s="588">
        <v>101361</v>
      </c>
      <c r="B1805" s="142" t="s">
        <v>32159</v>
      </c>
      <c r="C1805" s="589" t="s">
        <v>30439</v>
      </c>
      <c r="D1805" s="590">
        <v>571.28</v>
      </c>
      <c r="E1805" s="592"/>
    </row>
    <row r="1806" spans="1:5" outlineLevel="1" x14ac:dyDescent="0.2">
      <c r="A1806" s="588">
        <v>101370</v>
      </c>
      <c r="B1806" s="142" t="s">
        <v>32160</v>
      </c>
      <c r="C1806" s="589" t="s">
        <v>30439</v>
      </c>
      <c r="D1806" s="590">
        <v>798.42</v>
      </c>
      <c r="E1806" s="592"/>
    </row>
    <row r="1807" spans="1:5" outlineLevel="1" x14ac:dyDescent="0.2">
      <c r="A1807" s="588">
        <v>101371</v>
      </c>
      <c r="B1807" s="142" t="s">
        <v>32161</v>
      </c>
      <c r="C1807" s="589" t="s">
        <v>30439</v>
      </c>
      <c r="D1807" s="590">
        <v>1105.3499999999999</v>
      </c>
      <c r="E1807" s="592"/>
    </row>
    <row r="1808" spans="1:5" ht="22.5" outlineLevel="1" x14ac:dyDescent="0.2">
      <c r="A1808" s="588">
        <v>101378</v>
      </c>
      <c r="B1808" s="142" t="s">
        <v>32162</v>
      </c>
      <c r="C1808" s="589" t="s">
        <v>30439</v>
      </c>
      <c r="D1808" s="590">
        <v>187.01</v>
      </c>
      <c r="E1808" s="592"/>
    </row>
    <row r="1809" spans="1:5" outlineLevel="1" x14ac:dyDescent="0.2">
      <c r="A1809" s="588">
        <v>101400</v>
      </c>
      <c r="B1809" s="142" t="s">
        <v>32163</v>
      </c>
      <c r="C1809" s="589" t="s">
        <v>19923</v>
      </c>
      <c r="D1809" s="590" t="s">
        <v>19923</v>
      </c>
    </row>
    <row r="1810" spans="1:5" outlineLevel="1" x14ac:dyDescent="0.2">
      <c r="A1810" s="588">
        <v>101403</v>
      </c>
      <c r="B1810" s="142" t="s">
        <v>32164</v>
      </c>
      <c r="C1810" s="589" t="s">
        <v>30439</v>
      </c>
      <c r="D1810" s="590">
        <v>37.659999999999997</v>
      </c>
      <c r="E1810" s="592"/>
    </row>
    <row r="1811" spans="1:5" outlineLevel="1" x14ac:dyDescent="0.2">
      <c r="A1811" s="588">
        <v>101404</v>
      </c>
      <c r="B1811" s="142" t="s">
        <v>32165</v>
      </c>
      <c r="C1811" s="589" t="s">
        <v>30439</v>
      </c>
      <c r="D1811" s="590">
        <v>37.36</v>
      </c>
      <c r="E1811" s="592"/>
    </row>
    <row r="1812" spans="1:5" outlineLevel="1" x14ac:dyDescent="0.2">
      <c r="A1812" s="588">
        <v>101408</v>
      </c>
      <c r="B1812" s="142" t="s">
        <v>32166</v>
      </c>
      <c r="C1812" s="589" t="s">
        <v>30439</v>
      </c>
      <c r="D1812" s="590">
        <v>125.93</v>
      </c>
      <c r="E1812" s="592"/>
    </row>
    <row r="1813" spans="1:5" outlineLevel="1" x14ac:dyDescent="0.2">
      <c r="A1813" s="588">
        <v>101409</v>
      </c>
      <c r="B1813" s="142" t="s">
        <v>32167</v>
      </c>
      <c r="C1813" s="589" t="s">
        <v>30439</v>
      </c>
      <c r="D1813" s="590">
        <v>415.83</v>
      </c>
      <c r="E1813" s="592"/>
    </row>
    <row r="1814" spans="1:5" ht="22.5" outlineLevel="1" x14ac:dyDescent="0.2">
      <c r="A1814" s="588">
        <v>101410</v>
      </c>
      <c r="B1814" s="142" t="s">
        <v>32168</v>
      </c>
      <c r="C1814" s="589" t="s">
        <v>30439</v>
      </c>
      <c r="D1814" s="590">
        <v>334.34</v>
      </c>
      <c r="E1814" s="592"/>
    </row>
    <row r="1815" spans="1:5" x14ac:dyDescent="0.2">
      <c r="A1815" s="588">
        <v>101411</v>
      </c>
      <c r="B1815" s="142" t="s">
        <v>32169</v>
      </c>
      <c r="C1815" s="589" t="s">
        <v>30439</v>
      </c>
      <c r="D1815" s="590">
        <v>1046.19</v>
      </c>
      <c r="E1815" s="592"/>
    </row>
    <row r="1816" spans="1:5" outlineLevel="1" x14ac:dyDescent="0.2">
      <c r="A1816" s="588">
        <v>101412</v>
      </c>
      <c r="B1816" s="142" t="s">
        <v>32170</v>
      </c>
      <c r="C1816" s="589" t="s">
        <v>30439</v>
      </c>
      <c r="D1816" s="590">
        <v>293.91000000000003</v>
      </c>
      <c r="E1816" s="592"/>
    </row>
    <row r="1817" spans="1:5" ht="22.5" outlineLevel="1" x14ac:dyDescent="0.2">
      <c r="A1817" s="588">
        <v>101413</v>
      </c>
      <c r="B1817" s="142" t="s">
        <v>32171</v>
      </c>
      <c r="C1817" s="589" t="s">
        <v>30439</v>
      </c>
      <c r="D1817" s="590">
        <v>358.13</v>
      </c>
      <c r="E1817" s="592"/>
    </row>
    <row r="1818" spans="1:5" outlineLevel="1" x14ac:dyDescent="0.2">
      <c r="A1818" s="588">
        <v>101415</v>
      </c>
      <c r="B1818" s="142" t="s">
        <v>32172</v>
      </c>
      <c r="C1818" s="589" t="s">
        <v>30439</v>
      </c>
      <c r="D1818" s="590">
        <v>90.07</v>
      </c>
      <c r="E1818" s="592"/>
    </row>
    <row r="1819" spans="1:5" outlineLevel="1" x14ac:dyDescent="0.2">
      <c r="A1819" s="588">
        <v>101416</v>
      </c>
      <c r="B1819" s="142" t="s">
        <v>32173</v>
      </c>
      <c r="C1819" s="589" t="s">
        <v>30439</v>
      </c>
      <c r="D1819" s="590">
        <v>350.55</v>
      </c>
      <c r="E1819" s="592"/>
    </row>
    <row r="1820" spans="1:5" outlineLevel="1" x14ac:dyDescent="0.2">
      <c r="A1820" s="588">
        <v>101417</v>
      </c>
      <c r="B1820" s="142" t="s">
        <v>32174</v>
      </c>
      <c r="C1820" s="589" t="s">
        <v>30439</v>
      </c>
      <c r="D1820" s="590">
        <v>206.98</v>
      </c>
      <c r="E1820" s="592"/>
    </row>
    <row r="1821" spans="1:5" outlineLevel="1" x14ac:dyDescent="0.2">
      <c r="A1821" s="588">
        <v>101418</v>
      </c>
      <c r="B1821" s="142" t="s">
        <v>32175</v>
      </c>
      <c r="C1821" s="589" t="s">
        <v>30439</v>
      </c>
      <c r="D1821" s="590">
        <v>137.35</v>
      </c>
      <c r="E1821" s="592"/>
    </row>
    <row r="1822" spans="1:5" outlineLevel="1" x14ac:dyDescent="0.2">
      <c r="A1822" s="588">
        <v>101419</v>
      </c>
      <c r="B1822" s="142" t="s">
        <v>32176</v>
      </c>
      <c r="C1822" s="589" t="s">
        <v>30439</v>
      </c>
      <c r="D1822" s="590">
        <v>566.49</v>
      </c>
      <c r="E1822" s="592"/>
    </row>
    <row r="1823" spans="1:5" outlineLevel="1" x14ac:dyDescent="0.2">
      <c r="A1823" s="588">
        <v>101424</v>
      </c>
      <c r="B1823" s="142" t="s">
        <v>32177</v>
      </c>
      <c r="C1823" s="589" t="s">
        <v>30439</v>
      </c>
      <c r="D1823" s="590">
        <v>300.12</v>
      </c>
      <c r="E1823" s="592"/>
    </row>
    <row r="1824" spans="1:5" outlineLevel="1" x14ac:dyDescent="0.2">
      <c r="A1824" s="588">
        <v>101425</v>
      </c>
      <c r="B1824" s="142" t="s">
        <v>32178</v>
      </c>
      <c r="C1824" s="589" t="s">
        <v>30439</v>
      </c>
      <c r="D1824" s="590">
        <v>262.39</v>
      </c>
      <c r="E1824" s="592"/>
    </row>
    <row r="1825" spans="1:5" outlineLevel="1" x14ac:dyDescent="0.2">
      <c r="A1825" s="588">
        <v>101426</v>
      </c>
      <c r="B1825" s="142" t="s">
        <v>32179</v>
      </c>
      <c r="C1825" s="589" t="s">
        <v>30439</v>
      </c>
      <c r="D1825" s="590">
        <v>216.15</v>
      </c>
      <c r="E1825" s="592"/>
    </row>
    <row r="1826" spans="1:5" x14ac:dyDescent="0.2">
      <c r="A1826" s="588">
        <v>101430</v>
      </c>
      <c r="B1826" s="142" t="s">
        <v>32180</v>
      </c>
      <c r="C1826" s="589" t="s">
        <v>30439</v>
      </c>
      <c r="D1826" s="590">
        <v>563.85</v>
      </c>
      <c r="E1826" s="592"/>
    </row>
    <row r="1827" spans="1:5" ht="22.5" outlineLevel="1" x14ac:dyDescent="0.2">
      <c r="A1827" s="588">
        <v>101431</v>
      </c>
      <c r="B1827" s="142" t="s">
        <v>32181</v>
      </c>
      <c r="C1827" s="589" t="s">
        <v>30439</v>
      </c>
      <c r="D1827" s="590">
        <v>397.3</v>
      </c>
      <c r="E1827" s="592"/>
    </row>
    <row r="1828" spans="1:5" ht="22.5" outlineLevel="1" x14ac:dyDescent="0.2">
      <c r="A1828" s="588">
        <v>101432</v>
      </c>
      <c r="B1828" s="142" t="s">
        <v>32182</v>
      </c>
      <c r="C1828" s="589" t="s">
        <v>30439</v>
      </c>
      <c r="D1828" s="590">
        <v>614.15</v>
      </c>
      <c r="E1828" s="592"/>
    </row>
    <row r="1829" spans="1:5" ht="22.5" outlineLevel="1" x14ac:dyDescent="0.2">
      <c r="A1829" s="588">
        <v>101433</v>
      </c>
      <c r="B1829" s="142" t="s">
        <v>32183</v>
      </c>
      <c r="C1829" s="589" t="s">
        <v>30439</v>
      </c>
      <c r="D1829" s="590">
        <v>283.17</v>
      </c>
      <c r="E1829" s="592"/>
    </row>
    <row r="1830" spans="1:5" ht="22.5" outlineLevel="1" x14ac:dyDescent="0.2">
      <c r="A1830" s="588">
        <v>101437</v>
      </c>
      <c r="B1830" s="142" t="s">
        <v>32184</v>
      </c>
      <c r="C1830" s="589" t="s">
        <v>30439</v>
      </c>
      <c r="D1830" s="590">
        <v>195.24</v>
      </c>
      <c r="E1830" s="592"/>
    </row>
    <row r="1831" spans="1:5" ht="22.5" outlineLevel="1" x14ac:dyDescent="0.2">
      <c r="A1831" s="588">
        <v>101440</v>
      </c>
      <c r="B1831" s="142" t="s">
        <v>32185</v>
      </c>
      <c r="C1831" s="589" t="s">
        <v>30439</v>
      </c>
      <c r="D1831" s="590">
        <v>181.71</v>
      </c>
      <c r="E1831" s="592"/>
    </row>
    <row r="1832" spans="1:5" outlineLevel="1" x14ac:dyDescent="0.2">
      <c r="A1832" s="588">
        <v>101442</v>
      </c>
      <c r="B1832" s="142" t="s">
        <v>32186</v>
      </c>
      <c r="C1832" s="589" t="s">
        <v>30439</v>
      </c>
      <c r="D1832" s="590">
        <v>139.58000000000001</v>
      </c>
      <c r="E1832" s="592"/>
    </row>
    <row r="1833" spans="1:5" outlineLevel="1" x14ac:dyDescent="0.2">
      <c r="A1833" s="588">
        <v>101444</v>
      </c>
      <c r="B1833" s="142" t="s">
        <v>32187</v>
      </c>
      <c r="C1833" s="589" t="s">
        <v>30439</v>
      </c>
      <c r="D1833" s="590">
        <v>310.2</v>
      </c>
      <c r="E1833" s="592"/>
    </row>
    <row r="1834" spans="1:5" ht="22.5" outlineLevel="1" x14ac:dyDescent="0.2">
      <c r="A1834" s="588">
        <v>101445</v>
      </c>
      <c r="B1834" s="142" t="s">
        <v>32188</v>
      </c>
      <c r="C1834" s="589" t="s">
        <v>30439</v>
      </c>
      <c r="D1834" s="590">
        <v>507.29</v>
      </c>
      <c r="E1834" s="592"/>
    </row>
    <row r="1835" spans="1:5" x14ac:dyDescent="0.2">
      <c r="A1835" s="588">
        <v>101448</v>
      </c>
      <c r="B1835" s="142" t="s">
        <v>32189</v>
      </c>
      <c r="C1835" s="589" t="s">
        <v>30439</v>
      </c>
      <c r="D1835" s="590">
        <v>380.73</v>
      </c>
      <c r="E1835" s="592"/>
    </row>
    <row r="1836" spans="1:5" ht="22.5" outlineLevel="1" x14ac:dyDescent="0.2">
      <c r="A1836" s="588">
        <v>101449</v>
      </c>
      <c r="B1836" s="142" t="s">
        <v>32190</v>
      </c>
      <c r="C1836" s="589" t="s">
        <v>30439</v>
      </c>
      <c r="D1836" s="590">
        <v>222.75</v>
      </c>
      <c r="E1836" s="592"/>
    </row>
    <row r="1837" spans="1:5" ht="22.5" outlineLevel="1" x14ac:dyDescent="0.2">
      <c r="A1837" s="588">
        <v>101452</v>
      </c>
      <c r="B1837" s="142" t="s">
        <v>32191</v>
      </c>
      <c r="C1837" s="589" t="s">
        <v>30439</v>
      </c>
      <c r="D1837" s="590">
        <v>37.799999999999997</v>
      </c>
      <c r="E1837" s="592"/>
    </row>
    <row r="1838" spans="1:5" ht="22.5" outlineLevel="1" x14ac:dyDescent="0.2">
      <c r="A1838" s="588">
        <v>101466</v>
      </c>
      <c r="B1838" s="142" t="s">
        <v>32192</v>
      </c>
      <c r="C1838" s="589" t="s">
        <v>30439</v>
      </c>
      <c r="D1838" s="590">
        <v>188.15</v>
      </c>
      <c r="E1838" s="592"/>
    </row>
    <row r="1839" spans="1:5" outlineLevel="1" x14ac:dyDescent="0.2">
      <c r="A1839" s="588">
        <v>101473</v>
      </c>
      <c r="B1839" s="142" t="s">
        <v>32193</v>
      </c>
      <c r="C1839" s="589" t="s">
        <v>30473</v>
      </c>
      <c r="D1839" s="590">
        <v>57.75</v>
      </c>
      <c r="E1839" s="592"/>
    </row>
    <row r="1840" spans="1:5" outlineLevel="1" x14ac:dyDescent="0.2">
      <c r="A1840" s="588">
        <v>101474</v>
      </c>
      <c r="B1840" s="142" t="s">
        <v>32194</v>
      </c>
      <c r="C1840" s="589" t="s">
        <v>30473</v>
      </c>
      <c r="D1840" s="590">
        <v>66.62</v>
      </c>
      <c r="E1840" s="592"/>
    </row>
    <row r="1841" spans="1:5" ht="22.5" outlineLevel="1" x14ac:dyDescent="0.2">
      <c r="A1841" s="588">
        <v>101475</v>
      </c>
      <c r="B1841" s="142" t="s">
        <v>32195</v>
      </c>
      <c r="C1841" s="589" t="s">
        <v>30413</v>
      </c>
      <c r="D1841" s="590">
        <v>407.78</v>
      </c>
      <c r="E1841" s="592"/>
    </row>
    <row r="1842" spans="1:5" ht="22.5" outlineLevel="1" x14ac:dyDescent="0.2">
      <c r="A1842" s="588">
        <v>101476</v>
      </c>
      <c r="B1842" s="142" t="s">
        <v>32196</v>
      </c>
      <c r="C1842" s="589" t="s">
        <v>30413</v>
      </c>
      <c r="D1842" s="590">
        <v>521.72</v>
      </c>
      <c r="E1842" s="592"/>
    </row>
    <row r="1843" spans="1:5" ht="22.5" x14ac:dyDescent="0.2">
      <c r="A1843" s="588">
        <v>101477</v>
      </c>
      <c r="B1843" s="142" t="s">
        <v>32197</v>
      </c>
      <c r="C1843" s="589" t="s">
        <v>30413</v>
      </c>
      <c r="D1843" s="590">
        <v>461.15</v>
      </c>
      <c r="E1843" s="592"/>
    </row>
    <row r="1844" spans="1:5" outlineLevel="1" x14ac:dyDescent="0.2">
      <c r="A1844" s="588">
        <v>101478</v>
      </c>
      <c r="B1844" s="142" t="s">
        <v>32198</v>
      </c>
      <c r="C1844" s="589" t="s">
        <v>30413</v>
      </c>
      <c r="D1844" s="590">
        <v>673.74</v>
      </c>
      <c r="E1844" s="592"/>
    </row>
    <row r="1845" spans="1:5" outlineLevel="1" x14ac:dyDescent="0.2">
      <c r="A1845" s="588">
        <v>101482</v>
      </c>
      <c r="B1845" s="142" t="s">
        <v>32199</v>
      </c>
      <c r="C1845" s="589" t="s">
        <v>30413</v>
      </c>
      <c r="D1845" s="590">
        <v>463.58</v>
      </c>
      <c r="E1845" s="592"/>
    </row>
    <row r="1846" spans="1:5" outlineLevel="1" x14ac:dyDescent="0.2">
      <c r="A1846" s="588">
        <v>101486</v>
      </c>
      <c r="B1846" s="142" t="s">
        <v>32200</v>
      </c>
      <c r="C1846" s="589" t="s">
        <v>30413</v>
      </c>
      <c r="D1846" s="590">
        <v>899.84</v>
      </c>
      <c r="E1846" s="592"/>
    </row>
    <row r="1847" spans="1:5" ht="22.5" outlineLevel="1" x14ac:dyDescent="0.2">
      <c r="A1847" s="588">
        <v>101488</v>
      </c>
      <c r="B1847" s="142" t="s">
        <v>32201</v>
      </c>
      <c r="C1847" s="589" t="s">
        <v>30413</v>
      </c>
      <c r="D1847" s="590">
        <v>132.38999999999999</v>
      </c>
      <c r="E1847" s="592"/>
    </row>
    <row r="1848" spans="1:5" ht="22.5" x14ac:dyDescent="0.2">
      <c r="A1848" s="588">
        <v>101489</v>
      </c>
      <c r="B1848" s="142" t="s">
        <v>32202</v>
      </c>
      <c r="C1848" s="589" t="s">
        <v>30413</v>
      </c>
      <c r="D1848" s="590">
        <v>134.84</v>
      </c>
      <c r="E1848" s="592"/>
    </row>
    <row r="1849" spans="1:5" outlineLevel="1" x14ac:dyDescent="0.2">
      <c r="A1849" s="588">
        <v>101491</v>
      </c>
      <c r="B1849" s="142" t="s">
        <v>32203</v>
      </c>
      <c r="C1849" s="589" t="s">
        <v>30439</v>
      </c>
      <c r="D1849" s="590">
        <v>32.6</v>
      </c>
      <c r="E1849" s="592"/>
    </row>
    <row r="1850" spans="1:5" outlineLevel="1" x14ac:dyDescent="0.2">
      <c r="A1850" s="588">
        <v>101497</v>
      </c>
      <c r="B1850" s="142" t="s">
        <v>32204</v>
      </c>
      <c r="C1850" s="589" t="s">
        <v>30439</v>
      </c>
      <c r="D1850" s="590">
        <v>45.86</v>
      </c>
      <c r="E1850" s="592"/>
    </row>
    <row r="1851" spans="1:5" x14ac:dyDescent="0.2">
      <c r="A1851" s="588">
        <v>105000</v>
      </c>
      <c r="B1851" s="142" t="s">
        <v>30578</v>
      </c>
      <c r="C1851" s="589" t="s">
        <v>19923</v>
      </c>
      <c r="D1851" s="590" t="s">
        <v>19923</v>
      </c>
    </row>
    <row r="1852" spans="1:5" outlineLevel="1" x14ac:dyDescent="0.2">
      <c r="A1852" s="588">
        <v>105001</v>
      </c>
      <c r="B1852" s="142" t="s">
        <v>32205</v>
      </c>
      <c r="C1852" s="589" t="s">
        <v>30473</v>
      </c>
      <c r="D1852" s="590">
        <v>4.78</v>
      </c>
      <c r="E1852" s="592"/>
    </row>
    <row r="1853" spans="1:5" outlineLevel="1" x14ac:dyDescent="0.2">
      <c r="A1853" s="588">
        <v>105002</v>
      </c>
      <c r="B1853" s="142" t="s">
        <v>32206</v>
      </c>
      <c r="C1853" s="589" t="s">
        <v>30473</v>
      </c>
      <c r="D1853" s="590">
        <v>7.97</v>
      </c>
      <c r="E1853" s="592"/>
    </row>
    <row r="1854" spans="1:5" x14ac:dyDescent="0.2">
      <c r="A1854" s="588">
        <v>105003</v>
      </c>
      <c r="B1854" s="142" t="s">
        <v>32207</v>
      </c>
      <c r="C1854" s="589" t="s">
        <v>30473</v>
      </c>
      <c r="D1854" s="590">
        <v>3.98</v>
      </c>
      <c r="E1854" s="592"/>
    </row>
    <row r="1855" spans="1:5" outlineLevel="1" x14ac:dyDescent="0.2">
      <c r="A1855" s="588">
        <v>105004</v>
      </c>
      <c r="B1855" s="142" t="s">
        <v>32208</v>
      </c>
      <c r="C1855" s="589" t="s">
        <v>30473</v>
      </c>
      <c r="D1855" s="590">
        <v>7.17</v>
      </c>
      <c r="E1855" s="592"/>
    </row>
    <row r="1856" spans="1:5" outlineLevel="1" x14ac:dyDescent="0.2">
      <c r="A1856" s="588">
        <v>105005</v>
      </c>
      <c r="B1856" s="142" t="s">
        <v>32209</v>
      </c>
      <c r="C1856" s="589" t="s">
        <v>30473</v>
      </c>
      <c r="D1856" s="590">
        <v>4.78</v>
      </c>
      <c r="E1856" s="592"/>
    </row>
    <row r="1857" spans="1:5" x14ac:dyDescent="0.2">
      <c r="A1857" s="588">
        <v>105018</v>
      </c>
      <c r="B1857" s="142" t="s">
        <v>32210</v>
      </c>
      <c r="C1857" s="589" t="s">
        <v>30439</v>
      </c>
      <c r="D1857" s="590">
        <v>3.98</v>
      </c>
      <c r="E1857" s="592"/>
    </row>
    <row r="1858" spans="1:5" outlineLevel="1" x14ac:dyDescent="0.2">
      <c r="A1858" s="588">
        <v>105032</v>
      </c>
      <c r="B1858" s="142" t="s">
        <v>32211</v>
      </c>
      <c r="C1858" s="589" t="s">
        <v>30473</v>
      </c>
      <c r="D1858" s="590">
        <v>3.66</v>
      </c>
      <c r="E1858" s="592"/>
    </row>
    <row r="1859" spans="1:5" outlineLevel="1" x14ac:dyDescent="0.2">
      <c r="A1859" s="588">
        <v>105033</v>
      </c>
      <c r="B1859" s="142" t="s">
        <v>32212</v>
      </c>
      <c r="C1859" s="589" t="s">
        <v>30473</v>
      </c>
      <c r="D1859" s="590">
        <v>2.39</v>
      </c>
      <c r="E1859" s="592"/>
    </row>
    <row r="1860" spans="1:5" outlineLevel="1" x14ac:dyDescent="0.2">
      <c r="A1860" s="588">
        <v>106000</v>
      </c>
      <c r="B1860" s="142" t="s">
        <v>30703</v>
      </c>
      <c r="C1860" s="589" t="s">
        <v>19923</v>
      </c>
      <c r="D1860" s="590" t="s">
        <v>19923</v>
      </c>
    </row>
    <row r="1861" spans="1:5" x14ac:dyDescent="0.2">
      <c r="A1861" s="588">
        <v>106001</v>
      </c>
      <c r="B1861" s="142" t="s">
        <v>32213</v>
      </c>
      <c r="C1861" s="589" t="s">
        <v>30473</v>
      </c>
      <c r="D1861" s="590">
        <v>10.33</v>
      </c>
      <c r="E1861" s="592"/>
    </row>
    <row r="1862" spans="1:5" outlineLevel="1" x14ac:dyDescent="0.2">
      <c r="A1862" s="588">
        <v>106002</v>
      </c>
      <c r="B1862" s="142" t="s">
        <v>32214</v>
      </c>
      <c r="C1862" s="589" t="s">
        <v>30473</v>
      </c>
      <c r="D1862" s="590">
        <v>12.39</v>
      </c>
      <c r="E1862" s="592"/>
    </row>
    <row r="1863" spans="1:5" outlineLevel="1" x14ac:dyDescent="0.2">
      <c r="A1863" s="588">
        <v>106003</v>
      </c>
      <c r="B1863" s="142" t="s">
        <v>32215</v>
      </c>
      <c r="C1863" s="589" t="s">
        <v>30473</v>
      </c>
      <c r="D1863" s="590">
        <v>9.2899999999999991</v>
      </c>
      <c r="E1863" s="592"/>
    </row>
    <row r="1864" spans="1:5" x14ac:dyDescent="0.2">
      <c r="A1864" s="588">
        <v>106004</v>
      </c>
      <c r="B1864" s="142" t="s">
        <v>32216</v>
      </c>
      <c r="C1864" s="589" t="s">
        <v>30473</v>
      </c>
      <c r="D1864" s="590">
        <v>11.36</v>
      </c>
      <c r="E1864" s="592"/>
    </row>
    <row r="1865" spans="1:5" outlineLevel="1" x14ac:dyDescent="0.2">
      <c r="A1865" s="588">
        <v>106005</v>
      </c>
      <c r="B1865" s="142" t="s">
        <v>32217</v>
      </c>
      <c r="C1865" s="589" t="s">
        <v>30473</v>
      </c>
      <c r="D1865" s="590">
        <v>10.33</v>
      </c>
      <c r="E1865" s="592"/>
    </row>
    <row r="1866" spans="1:5" outlineLevel="1" x14ac:dyDescent="0.2">
      <c r="A1866" s="588">
        <v>106006</v>
      </c>
      <c r="B1866" s="142" t="s">
        <v>32218</v>
      </c>
      <c r="C1866" s="589" t="s">
        <v>30473</v>
      </c>
      <c r="D1866" s="590">
        <v>12.39</v>
      </c>
      <c r="E1866" s="592"/>
    </row>
    <row r="1867" spans="1:5" x14ac:dyDescent="0.2">
      <c r="A1867" s="588">
        <v>106007</v>
      </c>
      <c r="B1867" s="142" t="s">
        <v>32219</v>
      </c>
      <c r="C1867" s="589" t="s">
        <v>30473</v>
      </c>
      <c r="D1867" s="590">
        <v>10.33</v>
      </c>
      <c r="E1867" s="592"/>
    </row>
    <row r="1868" spans="1:5" outlineLevel="1" x14ac:dyDescent="0.2">
      <c r="A1868" s="588">
        <v>106008</v>
      </c>
      <c r="B1868" s="142" t="s">
        <v>32220</v>
      </c>
      <c r="C1868" s="589" t="s">
        <v>30473</v>
      </c>
      <c r="D1868" s="590">
        <v>12.39</v>
      </c>
      <c r="E1868" s="592"/>
    </row>
    <row r="1869" spans="1:5" outlineLevel="1" x14ac:dyDescent="0.2">
      <c r="A1869" s="588">
        <v>106009</v>
      </c>
      <c r="B1869" s="142" t="s">
        <v>32221</v>
      </c>
      <c r="C1869" s="589" t="s">
        <v>30473</v>
      </c>
      <c r="D1869" s="590">
        <v>9.2899999999999991</v>
      </c>
      <c r="E1869" s="592"/>
    </row>
    <row r="1870" spans="1:5" x14ac:dyDescent="0.2">
      <c r="A1870" s="588">
        <v>106010</v>
      </c>
      <c r="B1870" s="142" t="s">
        <v>32222</v>
      </c>
      <c r="C1870" s="589" t="s">
        <v>30473</v>
      </c>
      <c r="D1870" s="590">
        <v>11.36</v>
      </c>
      <c r="E1870" s="592"/>
    </row>
    <row r="1871" spans="1:5" outlineLevel="1" x14ac:dyDescent="0.2">
      <c r="A1871" s="588">
        <v>106011</v>
      </c>
      <c r="B1871" s="142" t="s">
        <v>32223</v>
      </c>
      <c r="C1871" s="589" t="s">
        <v>30473</v>
      </c>
      <c r="D1871" s="590">
        <v>14.46</v>
      </c>
      <c r="E1871" s="592"/>
    </row>
    <row r="1872" spans="1:5" outlineLevel="1" x14ac:dyDescent="0.2">
      <c r="A1872" s="588">
        <v>106012</v>
      </c>
      <c r="B1872" s="142" t="s">
        <v>32224</v>
      </c>
      <c r="C1872" s="589" t="s">
        <v>30473</v>
      </c>
      <c r="D1872" s="590">
        <v>16.52</v>
      </c>
      <c r="E1872" s="592"/>
    </row>
    <row r="1873" spans="1:5" x14ac:dyDescent="0.2">
      <c r="A1873" s="588">
        <v>106015</v>
      </c>
      <c r="B1873" s="142" t="s">
        <v>32225</v>
      </c>
      <c r="C1873" s="589" t="s">
        <v>30439</v>
      </c>
      <c r="D1873" s="590">
        <v>109.77</v>
      </c>
      <c r="E1873" s="592"/>
    </row>
    <row r="1874" spans="1:5" outlineLevel="1" x14ac:dyDescent="0.2">
      <c r="A1874" s="588">
        <v>106018</v>
      </c>
      <c r="B1874" s="142" t="s">
        <v>32226</v>
      </c>
      <c r="C1874" s="589" t="s">
        <v>30439</v>
      </c>
      <c r="D1874" s="590">
        <v>82.06</v>
      </c>
      <c r="E1874" s="592"/>
    </row>
    <row r="1875" spans="1:5" outlineLevel="1" x14ac:dyDescent="0.2">
      <c r="A1875" s="588">
        <v>106022</v>
      </c>
      <c r="B1875" s="142" t="s">
        <v>32227</v>
      </c>
      <c r="C1875" s="589" t="s">
        <v>30439</v>
      </c>
      <c r="D1875" s="590">
        <v>22.72</v>
      </c>
      <c r="E1875" s="592"/>
    </row>
    <row r="1876" spans="1:5" x14ac:dyDescent="0.2">
      <c r="A1876" s="588">
        <v>106024</v>
      </c>
      <c r="B1876" s="142" t="s">
        <v>32228</v>
      </c>
      <c r="C1876" s="589" t="s">
        <v>30439</v>
      </c>
      <c r="D1876" s="590">
        <v>165.24</v>
      </c>
      <c r="E1876" s="592"/>
    </row>
    <row r="1877" spans="1:5" outlineLevel="1" x14ac:dyDescent="0.2">
      <c r="A1877" s="588">
        <v>106026</v>
      </c>
      <c r="B1877" s="142" t="s">
        <v>32229</v>
      </c>
      <c r="C1877" s="589" t="s">
        <v>30439</v>
      </c>
      <c r="D1877" s="590">
        <v>11.36</v>
      </c>
      <c r="E1877" s="592"/>
    </row>
    <row r="1878" spans="1:5" outlineLevel="1" x14ac:dyDescent="0.2">
      <c r="A1878" s="588">
        <v>106029</v>
      </c>
      <c r="B1878" s="142" t="s">
        <v>32230</v>
      </c>
      <c r="C1878" s="589" t="s">
        <v>30439</v>
      </c>
      <c r="D1878" s="590">
        <v>61.97</v>
      </c>
      <c r="E1878" s="592"/>
    </row>
    <row r="1879" spans="1:5" x14ac:dyDescent="0.2">
      <c r="A1879" s="588">
        <v>106032</v>
      </c>
      <c r="B1879" s="142" t="s">
        <v>32231</v>
      </c>
      <c r="C1879" s="589" t="s">
        <v>30473</v>
      </c>
      <c r="D1879" s="590">
        <v>5.16</v>
      </c>
      <c r="E1879" s="592"/>
    </row>
    <row r="1880" spans="1:5" outlineLevel="1" x14ac:dyDescent="0.2">
      <c r="A1880" s="588">
        <v>106033</v>
      </c>
      <c r="B1880" s="142" t="s">
        <v>32232</v>
      </c>
      <c r="C1880" s="589" t="s">
        <v>30473</v>
      </c>
      <c r="D1880" s="590">
        <v>3.3</v>
      </c>
      <c r="E1880" s="592"/>
    </row>
    <row r="1881" spans="1:5" outlineLevel="1" x14ac:dyDescent="0.2">
      <c r="A1881" s="588">
        <v>106035</v>
      </c>
      <c r="B1881" s="142" t="s">
        <v>32233</v>
      </c>
      <c r="C1881" s="589" t="s">
        <v>30439</v>
      </c>
      <c r="D1881" s="590">
        <v>30.98</v>
      </c>
      <c r="E1881" s="592"/>
    </row>
    <row r="1882" spans="1:5" x14ac:dyDescent="0.2">
      <c r="A1882" s="588">
        <v>106040</v>
      </c>
      <c r="B1882" s="142" t="s">
        <v>32234</v>
      </c>
      <c r="C1882" s="589" t="s">
        <v>30439</v>
      </c>
      <c r="D1882" s="590">
        <v>8.26</v>
      </c>
      <c r="E1882" s="592"/>
    </row>
    <row r="1883" spans="1:5" outlineLevel="1" x14ac:dyDescent="0.2">
      <c r="A1883" s="588">
        <v>106042</v>
      </c>
      <c r="B1883" s="142" t="s">
        <v>32235</v>
      </c>
      <c r="C1883" s="589" t="s">
        <v>30439</v>
      </c>
      <c r="D1883" s="590">
        <v>5.37</v>
      </c>
      <c r="E1883" s="592"/>
    </row>
    <row r="1884" spans="1:5" outlineLevel="1" x14ac:dyDescent="0.2">
      <c r="A1884" s="588">
        <v>106045</v>
      </c>
      <c r="B1884" s="142" t="s">
        <v>32236</v>
      </c>
      <c r="C1884" s="589" t="s">
        <v>30439</v>
      </c>
      <c r="D1884" s="590">
        <v>15.7</v>
      </c>
      <c r="E1884" s="592"/>
    </row>
    <row r="1885" spans="1:5" x14ac:dyDescent="0.2">
      <c r="A1885" s="588">
        <v>106050</v>
      </c>
      <c r="B1885" s="142" t="s">
        <v>32237</v>
      </c>
      <c r="C1885" s="589" t="s">
        <v>30413</v>
      </c>
      <c r="D1885" s="590">
        <v>8.85</v>
      </c>
      <c r="E1885" s="592"/>
    </row>
    <row r="1886" spans="1:5" outlineLevel="1" x14ac:dyDescent="0.2">
      <c r="A1886" s="588">
        <v>107000</v>
      </c>
      <c r="B1886" s="142" t="s">
        <v>30710</v>
      </c>
      <c r="C1886" s="589" t="s">
        <v>19923</v>
      </c>
      <c r="D1886" s="590" t="s">
        <v>19923</v>
      </c>
    </row>
    <row r="1887" spans="1:5" outlineLevel="1" x14ac:dyDescent="0.2">
      <c r="A1887" s="588">
        <v>107018</v>
      </c>
      <c r="B1887" s="142" t="s">
        <v>32238</v>
      </c>
      <c r="C1887" s="589" t="s">
        <v>30439</v>
      </c>
      <c r="D1887" s="590">
        <v>74.17</v>
      </c>
      <c r="E1887" s="592"/>
    </row>
    <row r="1888" spans="1:5" x14ac:dyDescent="0.2">
      <c r="A1888" s="588">
        <v>107022</v>
      </c>
      <c r="B1888" s="142" t="s">
        <v>32239</v>
      </c>
      <c r="C1888" s="589" t="s">
        <v>30439</v>
      </c>
      <c r="D1888" s="590">
        <v>37.96</v>
      </c>
      <c r="E1888" s="592"/>
    </row>
    <row r="1889" spans="1:5" outlineLevel="1" x14ac:dyDescent="0.2">
      <c r="A1889" s="588">
        <v>107024</v>
      </c>
      <c r="B1889" s="142" t="s">
        <v>32240</v>
      </c>
      <c r="C1889" s="589" t="s">
        <v>30439</v>
      </c>
      <c r="D1889" s="590">
        <v>146.36000000000001</v>
      </c>
      <c r="E1889" s="592"/>
    </row>
    <row r="1890" spans="1:5" outlineLevel="1" x14ac:dyDescent="0.2">
      <c r="A1890" s="588">
        <v>107026</v>
      </c>
      <c r="B1890" s="142" t="s">
        <v>32241</v>
      </c>
      <c r="C1890" s="589" t="s">
        <v>30439</v>
      </c>
      <c r="D1890" s="590">
        <v>63.08</v>
      </c>
      <c r="E1890" s="592"/>
    </row>
    <row r="1891" spans="1:5" x14ac:dyDescent="0.2">
      <c r="A1891" s="588">
        <v>107029</v>
      </c>
      <c r="B1891" s="142" t="s">
        <v>32242</v>
      </c>
      <c r="C1891" s="589" t="s">
        <v>30439</v>
      </c>
      <c r="D1891" s="590">
        <v>190.27</v>
      </c>
      <c r="E1891" s="592"/>
    </row>
    <row r="1892" spans="1:5" outlineLevel="1" x14ac:dyDescent="0.2">
      <c r="A1892" s="588">
        <v>107032</v>
      </c>
      <c r="B1892" s="142" t="s">
        <v>32243</v>
      </c>
      <c r="C1892" s="589" t="s">
        <v>30473</v>
      </c>
      <c r="D1892" s="590">
        <v>40.24</v>
      </c>
      <c r="E1892" s="592"/>
    </row>
    <row r="1893" spans="1:5" x14ac:dyDescent="0.2">
      <c r="A1893" s="588">
        <v>107033</v>
      </c>
      <c r="B1893" s="142" t="s">
        <v>32244</v>
      </c>
      <c r="C1893" s="589" t="s">
        <v>30473</v>
      </c>
      <c r="D1893" s="590">
        <v>32.700000000000003</v>
      </c>
      <c r="E1893" s="592"/>
    </row>
    <row r="1894" spans="1:5" outlineLevel="1" x14ac:dyDescent="0.2">
      <c r="A1894" s="588">
        <v>107035</v>
      </c>
      <c r="B1894" s="142" t="s">
        <v>32245</v>
      </c>
      <c r="C1894" s="589" t="s">
        <v>30439</v>
      </c>
      <c r="D1894" s="590">
        <v>109.77</v>
      </c>
      <c r="E1894" s="592"/>
    </row>
    <row r="1895" spans="1:5" outlineLevel="1" x14ac:dyDescent="0.2">
      <c r="A1895" s="588">
        <v>107040</v>
      </c>
      <c r="B1895" s="142" t="s">
        <v>24068</v>
      </c>
      <c r="C1895" s="589" t="s">
        <v>30439</v>
      </c>
      <c r="D1895" s="590">
        <v>18.29</v>
      </c>
      <c r="E1895" s="592"/>
    </row>
    <row r="1896" spans="1:5" x14ac:dyDescent="0.2">
      <c r="A1896" s="588">
        <v>107042</v>
      </c>
      <c r="B1896" s="142" t="s">
        <v>24067</v>
      </c>
      <c r="C1896" s="589" t="s">
        <v>30439</v>
      </c>
      <c r="D1896" s="590">
        <v>10.33</v>
      </c>
      <c r="E1896" s="592"/>
    </row>
    <row r="1897" spans="1:5" outlineLevel="1" x14ac:dyDescent="0.2">
      <c r="A1897" s="588">
        <v>107045</v>
      </c>
      <c r="B1897" s="142" t="s">
        <v>24070</v>
      </c>
      <c r="C1897" s="589" t="s">
        <v>30439</v>
      </c>
      <c r="D1897" s="590">
        <v>91.47</v>
      </c>
      <c r="E1897" s="592"/>
    </row>
    <row r="1898" spans="1:5" outlineLevel="1" x14ac:dyDescent="0.2">
      <c r="A1898" s="588">
        <v>108000</v>
      </c>
      <c r="B1898" s="142" t="s">
        <v>30756</v>
      </c>
      <c r="C1898" s="589" t="s">
        <v>19923</v>
      </c>
      <c r="D1898" s="590" t="s">
        <v>19923</v>
      </c>
    </row>
    <row r="1899" spans="1:5" x14ac:dyDescent="0.2">
      <c r="A1899" s="588">
        <v>108070</v>
      </c>
      <c r="B1899" s="142" t="s">
        <v>32246</v>
      </c>
      <c r="C1899" s="589" t="s">
        <v>30439</v>
      </c>
      <c r="D1899" s="590">
        <v>33.159999999999997</v>
      </c>
      <c r="E1899" s="592"/>
    </row>
    <row r="1900" spans="1:5" outlineLevel="1" x14ac:dyDescent="0.2">
      <c r="A1900" s="588">
        <v>108072</v>
      </c>
      <c r="B1900" s="142" t="s">
        <v>32247</v>
      </c>
      <c r="C1900" s="589" t="s">
        <v>30439</v>
      </c>
      <c r="D1900" s="590">
        <v>145.19999999999999</v>
      </c>
      <c r="E1900" s="592"/>
    </row>
    <row r="1901" spans="1:5" outlineLevel="1" x14ac:dyDescent="0.2">
      <c r="A1901" s="588">
        <v>108073</v>
      </c>
      <c r="B1901" s="142" t="s">
        <v>32248</v>
      </c>
      <c r="C1901" s="589" t="s">
        <v>30439</v>
      </c>
      <c r="D1901" s="590">
        <v>202.44</v>
      </c>
      <c r="E1901" s="592"/>
    </row>
    <row r="1902" spans="1:5" x14ac:dyDescent="0.2">
      <c r="A1902" s="588">
        <v>108074</v>
      </c>
      <c r="B1902" s="142" t="s">
        <v>32249</v>
      </c>
      <c r="C1902" s="589" t="s">
        <v>30439</v>
      </c>
      <c r="D1902" s="590">
        <v>101</v>
      </c>
      <c r="E1902" s="592"/>
    </row>
    <row r="1903" spans="1:5" outlineLevel="1" x14ac:dyDescent="0.2">
      <c r="A1903" s="588">
        <v>108076</v>
      </c>
      <c r="B1903" s="142" t="s">
        <v>32250</v>
      </c>
      <c r="C1903" s="589" t="s">
        <v>30439</v>
      </c>
      <c r="D1903" s="590">
        <v>14.7</v>
      </c>
      <c r="E1903" s="592"/>
    </row>
    <row r="1904" spans="1:5" outlineLevel="1" x14ac:dyDescent="0.2">
      <c r="A1904" s="588">
        <v>108081</v>
      </c>
      <c r="B1904" s="142" t="s">
        <v>32251</v>
      </c>
      <c r="C1904" s="589" t="s">
        <v>30439</v>
      </c>
      <c r="D1904" s="590">
        <v>31.27</v>
      </c>
      <c r="E1904" s="592"/>
    </row>
    <row r="1905" spans="1:5" outlineLevel="1" x14ac:dyDescent="0.2">
      <c r="A1905" s="588">
        <v>108086</v>
      </c>
      <c r="B1905" s="142" t="s">
        <v>32252</v>
      </c>
      <c r="C1905" s="589" t="s">
        <v>30439</v>
      </c>
      <c r="D1905" s="590">
        <v>48.09</v>
      </c>
      <c r="E1905" s="592"/>
    </row>
    <row r="1906" spans="1:5" x14ac:dyDescent="0.2">
      <c r="A1906" s="588">
        <v>108093</v>
      </c>
      <c r="B1906" s="142" t="s">
        <v>32253</v>
      </c>
      <c r="C1906" s="589" t="s">
        <v>30439</v>
      </c>
      <c r="D1906" s="590">
        <v>48.68</v>
      </c>
      <c r="E1906" s="592"/>
    </row>
    <row r="1907" spans="1:5" outlineLevel="1" x14ac:dyDescent="0.2">
      <c r="A1907" s="588">
        <v>108097</v>
      </c>
      <c r="B1907" s="142" t="s">
        <v>32254</v>
      </c>
      <c r="C1907" s="589" t="s">
        <v>30439</v>
      </c>
      <c r="D1907" s="590">
        <v>29.8</v>
      </c>
      <c r="E1907" s="592"/>
    </row>
    <row r="1908" spans="1:5" outlineLevel="1" x14ac:dyDescent="0.2">
      <c r="A1908" s="588">
        <v>109000</v>
      </c>
      <c r="B1908" s="142" t="s">
        <v>30582</v>
      </c>
      <c r="C1908" s="589" t="s">
        <v>19923</v>
      </c>
      <c r="D1908" s="590" t="s">
        <v>19923</v>
      </c>
    </row>
    <row r="1909" spans="1:5" outlineLevel="1" x14ac:dyDescent="0.2">
      <c r="A1909" s="588">
        <v>109001</v>
      </c>
      <c r="B1909" s="142" t="s">
        <v>32255</v>
      </c>
      <c r="C1909" s="589" t="s">
        <v>30473</v>
      </c>
      <c r="D1909" s="590">
        <v>9.2899999999999991</v>
      </c>
      <c r="E1909" s="592"/>
    </row>
    <row r="1910" spans="1:5" outlineLevel="1" x14ac:dyDescent="0.2">
      <c r="A1910" s="584">
        <v>110000</v>
      </c>
      <c r="B1910" s="585" t="s">
        <v>32256</v>
      </c>
      <c r="C1910" s="586"/>
      <c r="D1910" s="587"/>
    </row>
    <row r="1911" spans="1:5" outlineLevel="1" x14ac:dyDescent="0.2">
      <c r="A1911" s="588">
        <v>110100</v>
      </c>
      <c r="B1911" s="142" t="s">
        <v>32257</v>
      </c>
      <c r="C1911" s="589" t="s">
        <v>19923</v>
      </c>
      <c r="D1911" s="590" t="s">
        <v>19923</v>
      </c>
    </row>
    <row r="1912" spans="1:5" outlineLevel="1" x14ac:dyDescent="0.2">
      <c r="A1912" s="588">
        <v>110101</v>
      </c>
      <c r="B1912" s="142" t="s">
        <v>32258</v>
      </c>
      <c r="C1912" s="589" t="s">
        <v>30413</v>
      </c>
      <c r="D1912" s="590">
        <v>11.64</v>
      </c>
      <c r="E1912" s="592"/>
    </row>
    <row r="1913" spans="1:5" outlineLevel="1" x14ac:dyDescent="0.2">
      <c r="A1913" s="588">
        <v>110108</v>
      </c>
      <c r="B1913" s="142" t="s">
        <v>32259</v>
      </c>
      <c r="C1913" s="589" t="s">
        <v>30413</v>
      </c>
      <c r="D1913" s="590">
        <v>32.83</v>
      </c>
      <c r="E1913" s="592"/>
    </row>
    <row r="1914" spans="1:5" ht="22.5" outlineLevel="1" x14ac:dyDescent="0.2">
      <c r="A1914" s="588">
        <v>110109</v>
      </c>
      <c r="B1914" s="142" t="s">
        <v>32260</v>
      </c>
      <c r="C1914" s="589" t="s">
        <v>30413</v>
      </c>
      <c r="D1914" s="590">
        <v>33.380000000000003</v>
      </c>
      <c r="E1914" s="592"/>
    </row>
    <row r="1915" spans="1:5" x14ac:dyDescent="0.2">
      <c r="A1915" s="588">
        <v>110113</v>
      </c>
      <c r="B1915" s="142" t="s">
        <v>32261</v>
      </c>
      <c r="C1915" s="589" t="s">
        <v>30413</v>
      </c>
      <c r="D1915" s="590">
        <v>24.17</v>
      </c>
      <c r="E1915" s="592"/>
    </row>
    <row r="1916" spans="1:5" outlineLevel="1" x14ac:dyDescent="0.2">
      <c r="A1916" s="588">
        <v>110200</v>
      </c>
      <c r="B1916" s="142" t="s">
        <v>32262</v>
      </c>
      <c r="C1916" s="589" t="s">
        <v>19923</v>
      </c>
      <c r="D1916" s="590" t="s">
        <v>19923</v>
      </c>
    </row>
    <row r="1917" spans="1:5" outlineLevel="1" x14ac:dyDescent="0.2">
      <c r="A1917" s="588">
        <v>110201</v>
      </c>
      <c r="B1917" s="142" t="s">
        <v>32258</v>
      </c>
      <c r="C1917" s="589" t="s">
        <v>30413</v>
      </c>
      <c r="D1917" s="590">
        <v>5.87</v>
      </c>
      <c r="E1917" s="592"/>
    </row>
    <row r="1918" spans="1:5" outlineLevel="1" x14ac:dyDescent="0.2">
      <c r="A1918" s="588">
        <v>110208</v>
      </c>
      <c r="B1918" s="142" t="s">
        <v>32263</v>
      </c>
      <c r="C1918" s="589" t="s">
        <v>30413</v>
      </c>
      <c r="D1918" s="590">
        <v>30.22</v>
      </c>
      <c r="E1918" s="592"/>
    </row>
    <row r="1919" spans="1:5" ht="22.5" outlineLevel="1" x14ac:dyDescent="0.2">
      <c r="A1919" s="588">
        <v>110209</v>
      </c>
      <c r="B1919" s="142" t="s">
        <v>32264</v>
      </c>
      <c r="C1919" s="589" t="s">
        <v>30413</v>
      </c>
      <c r="D1919" s="590">
        <v>29.84</v>
      </c>
      <c r="E1919" s="592"/>
    </row>
    <row r="1920" spans="1:5" outlineLevel="1" x14ac:dyDescent="0.2">
      <c r="A1920" s="588">
        <v>110210</v>
      </c>
      <c r="B1920" s="142" t="s">
        <v>32265</v>
      </c>
      <c r="C1920" s="589" t="s">
        <v>30413</v>
      </c>
      <c r="D1920" s="590">
        <v>30.55</v>
      </c>
      <c r="E1920" s="592"/>
    </row>
    <row r="1921" spans="1:5" outlineLevel="1" x14ac:dyDescent="0.2">
      <c r="A1921" s="588">
        <v>110213</v>
      </c>
      <c r="B1921" s="142" t="s">
        <v>32261</v>
      </c>
      <c r="C1921" s="589" t="s">
        <v>30413</v>
      </c>
      <c r="D1921" s="590">
        <v>21.81</v>
      </c>
      <c r="E1921" s="592"/>
    </row>
    <row r="1922" spans="1:5" outlineLevel="1" x14ac:dyDescent="0.2">
      <c r="A1922" s="588">
        <v>110215</v>
      </c>
      <c r="B1922" s="142" t="s">
        <v>32266</v>
      </c>
      <c r="C1922" s="589" t="s">
        <v>30413</v>
      </c>
      <c r="D1922" s="590">
        <v>17.260000000000002</v>
      </c>
      <c r="E1922" s="592"/>
    </row>
    <row r="1923" spans="1:5" ht="22.5" outlineLevel="1" x14ac:dyDescent="0.2">
      <c r="A1923" s="588">
        <v>110225</v>
      </c>
      <c r="B1923" s="142" t="s">
        <v>32267</v>
      </c>
      <c r="C1923" s="589" t="s">
        <v>30413</v>
      </c>
      <c r="D1923" s="590">
        <v>52.63</v>
      </c>
      <c r="E1923" s="592"/>
    </row>
    <row r="1924" spans="1:5" ht="22.5" x14ac:dyDescent="0.2">
      <c r="A1924" s="588">
        <v>110229</v>
      </c>
      <c r="B1924" s="142" t="s">
        <v>32268</v>
      </c>
      <c r="C1924" s="589" t="s">
        <v>30413</v>
      </c>
      <c r="D1924" s="590">
        <v>45.84</v>
      </c>
      <c r="E1924" s="592"/>
    </row>
    <row r="1925" spans="1:5" outlineLevel="1" x14ac:dyDescent="0.2">
      <c r="A1925" s="588">
        <v>110275</v>
      </c>
      <c r="B1925" s="142" t="s">
        <v>32269</v>
      </c>
      <c r="C1925" s="589" t="s">
        <v>30413</v>
      </c>
      <c r="D1925" s="590">
        <v>109.19</v>
      </c>
      <c r="E1925" s="592"/>
    </row>
    <row r="1926" spans="1:5" outlineLevel="1" x14ac:dyDescent="0.2">
      <c r="A1926" s="588">
        <v>110300</v>
      </c>
      <c r="B1926" s="142" t="s">
        <v>32270</v>
      </c>
      <c r="C1926" s="589" t="s">
        <v>19923</v>
      </c>
      <c r="D1926" s="590" t="s">
        <v>19923</v>
      </c>
    </row>
    <row r="1927" spans="1:5" outlineLevel="1" x14ac:dyDescent="0.2">
      <c r="A1927" s="588">
        <v>110301</v>
      </c>
      <c r="B1927" s="142" t="s">
        <v>32258</v>
      </c>
      <c r="C1927" s="589" t="s">
        <v>30413</v>
      </c>
      <c r="D1927" s="590">
        <v>5.87</v>
      </c>
      <c r="E1927" s="592"/>
    </row>
    <row r="1928" spans="1:5" ht="22.5" outlineLevel="1" x14ac:dyDescent="0.2">
      <c r="A1928" s="588">
        <v>110303</v>
      </c>
      <c r="B1928" s="142" t="s">
        <v>32271</v>
      </c>
      <c r="C1928" s="589" t="s">
        <v>30413</v>
      </c>
      <c r="D1928" s="590">
        <v>10.199999999999999</v>
      </c>
      <c r="E1928" s="592"/>
    </row>
    <row r="1929" spans="1:5" outlineLevel="1" x14ac:dyDescent="0.2">
      <c r="A1929" s="588">
        <v>110304</v>
      </c>
      <c r="B1929" s="142" t="s">
        <v>32272</v>
      </c>
      <c r="C1929" s="589" t="s">
        <v>30413</v>
      </c>
      <c r="D1929" s="590">
        <v>14.59</v>
      </c>
      <c r="E1929" s="592"/>
    </row>
    <row r="1930" spans="1:5" outlineLevel="1" x14ac:dyDescent="0.2">
      <c r="A1930" s="588">
        <v>110308</v>
      </c>
      <c r="B1930" s="142" t="s">
        <v>32273</v>
      </c>
      <c r="C1930" s="589" t="s">
        <v>30413</v>
      </c>
      <c r="D1930" s="590">
        <v>30.22</v>
      </c>
      <c r="E1930" s="592"/>
    </row>
    <row r="1931" spans="1:5" ht="22.5" outlineLevel="1" x14ac:dyDescent="0.2">
      <c r="A1931" s="588">
        <v>110309</v>
      </c>
      <c r="B1931" s="142" t="s">
        <v>32274</v>
      </c>
      <c r="C1931" s="589" t="s">
        <v>30413</v>
      </c>
      <c r="D1931" s="590">
        <v>29.84</v>
      </c>
      <c r="E1931" s="592"/>
    </row>
    <row r="1932" spans="1:5" outlineLevel="1" x14ac:dyDescent="0.2">
      <c r="A1932" s="588">
        <v>110310</v>
      </c>
      <c r="B1932" s="142" t="s">
        <v>32275</v>
      </c>
      <c r="C1932" s="589" t="s">
        <v>30413</v>
      </c>
      <c r="D1932" s="590">
        <v>30.55</v>
      </c>
      <c r="E1932" s="592"/>
    </row>
    <row r="1933" spans="1:5" x14ac:dyDescent="0.2">
      <c r="A1933" s="588">
        <v>110313</v>
      </c>
      <c r="B1933" s="142" t="s">
        <v>32276</v>
      </c>
      <c r="C1933" s="589" t="s">
        <v>30413</v>
      </c>
      <c r="D1933" s="590">
        <v>22.12</v>
      </c>
      <c r="E1933" s="592"/>
    </row>
    <row r="1934" spans="1:5" outlineLevel="1" x14ac:dyDescent="0.2">
      <c r="A1934" s="588">
        <v>110341</v>
      </c>
      <c r="B1934" s="142" t="s">
        <v>32277</v>
      </c>
      <c r="C1934" s="589" t="s">
        <v>30473</v>
      </c>
      <c r="D1934" s="590">
        <v>99.36</v>
      </c>
      <c r="E1934" s="592"/>
    </row>
    <row r="1935" spans="1:5" ht="22.5" outlineLevel="1" x14ac:dyDescent="0.2">
      <c r="A1935" s="588">
        <v>110345</v>
      </c>
      <c r="B1935" s="142" t="s">
        <v>32278</v>
      </c>
      <c r="C1935" s="589" t="s">
        <v>30413</v>
      </c>
      <c r="D1935" s="590">
        <v>128.83000000000001</v>
      </c>
      <c r="E1935" s="592"/>
    </row>
    <row r="1936" spans="1:5" ht="22.5" outlineLevel="1" x14ac:dyDescent="0.2">
      <c r="A1936" s="588">
        <v>110346</v>
      </c>
      <c r="B1936" s="142" t="s">
        <v>32279</v>
      </c>
      <c r="C1936" s="589" t="s">
        <v>30413</v>
      </c>
      <c r="D1936" s="590">
        <v>55.67</v>
      </c>
      <c r="E1936" s="592"/>
    </row>
    <row r="1937" spans="1:5" ht="22.5" outlineLevel="1" x14ac:dyDescent="0.2">
      <c r="A1937" s="588">
        <v>110347</v>
      </c>
      <c r="B1937" s="142" t="s">
        <v>32280</v>
      </c>
      <c r="C1937" s="589" t="s">
        <v>30413</v>
      </c>
      <c r="D1937" s="590">
        <v>140.16999999999999</v>
      </c>
      <c r="E1937" s="592"/>
    </row>
    <row r="1938" spans="1:5" ht="22.5" outlineLevel="1" x14ac:dyDescent="0.2">
      <c r="A1938" s="588">
        <v>110348</v>
      </c>
      <c r="B1938" s="142" t="s">
        <v>32281</v>
      </c>
      <c r="C1938" s="589" t="s">
        <v>30413</v>
      </c>
      <c r="D1938" s="590">
        <v>67.010000000000005</v>
      </c>
      <c r="E1938" s="592"/>
    </row>
    <row r="1939" spans="1:5" outlineLevel="1" x14ac:dyDescent="0.2">
      <c r="A1939" s="588">
        <v>110400</v>
      </c>
      <c r="B1939" s="142" t="s">
        <v>32282</v>
      </c>
      <c r="C1939" s="589" t="s">
        <v>19923</v>
      </c>
      <c r="D1939" s="590" t="s">
        <v>19923</v>
      </c>
    </row>
    <row r="1940" spans="1:5" outlineLevel="1" x14ac:dyDescent="0.2">
      <c r="A1940" s="588">
        <v>110404</v>
      </c>
      <c r="B1940" s="142" t="s">
        <v>32283</v>
      </c>
      <c r="C1940" s="589" t="s">
        <v>30473</v>
      </c>
      <c r="D1940" s="590">
        <v>25.41</v>
      </c>
      <c r="E1940" s="592"/>
    </row>
    <row r="1941" spans="1:5" outlineLevel="1" x14ac:dyDescent="0.2">
      <c r="A1941" s="588">
        <v>110405</v>
      </c>
      <c r="B1941" s="142" t="s">
        <v>32284</v>
      </c>
      <c r="C1941" s="589" t="s">
        <v>30473</v>
      </c>
      <c r="D1941" s="590">
        <v>23.38</v>
      </c>
      <c r="E1941" s="592"/>
    </row>
    <row r="1942" spans="1:5" x14ac:dyDescent="0.2">
      <c r="A1942" s="588">
        <v>110406</v>
      </c>
      <c r="B1942" s="142" t="s">
        <v>32285</v>
      </c>
      <c r="C1942" s="589" t="s">
        <v>30473</v>
      </c>
      <c r="D1942" s="590">
        <v>28.68</v>
      </c>
      <c r="E1942" s="592"/>
    </row>
    <row r="1943" spans="1:5" outlineLevel="1" x14ac:dyDescent="0.2">
      <c r="A1943" s="588">
        <v>110413</v>
      </c>
      <c r="B1943" s="142" t="s">
        <v>32286</v>
      </c>
      <c r="C1943" s="589" t="s">
        <v>30473</v>
      </c>
      <c r="D1943" s="590">
        <v>23.23</v>
      </c>
      <c r="E1943" s="592"/>
    </row>
    <row r="1944" spans="1:5" outlineLevel="1" x14ac:dyDescent="0.2">
      <c r="A1944" s="588">
        <v>110417</v>
      </c>
      <c r="B1944" s="142" t="s">
        <v>32287</v>
      </c>
      <c r="C1944" s="589" t="s">
        <v>30473</v>
      </c>
      <c r="D1944" s="590">
        <v>24.77</v>
      </c>
      <c r="E1944" s="592"/>
    </row>
    <row r="1945" spans="1:5" outlineLevel="1" x14ac:dyDescent="0.2">
      <c r="A1945" s="588">
        <v>110450</v>
      </c>
      <c r="B1945" s="142" t="s">
        <v>32288</v>
      </c>
      <c r="C1945" s="589" t="s">
        <v>30473</v>
      </c>
      <c r="D1945" s="590">
        <v>13.43</v>
      </c>
      <c r="E1945" s="592"/>
    </row>
    <row r="1946" spans="1:5" outlineLevel="1" x14ac:dyDescent="0.2">
      <c r="A1946" s="588">
        <v>110456</v>
      </c>
      <c r="B1946" s="142" t="s">
        <v>32289</v>
      </c>
      <c r="C1946" s="589" t="s">
        <v>30473</v>
      </c>
      <c r="D1946" s="590">
        <v>83.54</v>
      </c>
      <c r="E1946" s="592"/>
    </row>
    <row r="1947" spans="1:5" outlineLevel="1" x14ac:dyDescent="0.2">
      <c r="A1947" s="588">
        <v>110458</v>
      </c>
      <c r="B1947" s="142" t="s">
        <v>32290</v>
      </c>
      <c r="C1947" s="589" t="s">
        <v>30473</v>
      </c>
      <c r="D1947" s="590">
        <v>116.05</v>
      </c>
      <c r="E1947" s="592"/>
    </row>
    <row r="1948" spans="1:5" outlineLevel="1" x14ac:dyDescent="0.2">
      <c r="A1948" s="588">
        <v>115000</v>
      </c>
      <c r="B1948" s="142" t="s">
        <v>30578</v>
      </c>
      <c r="C1948" s="589" t="s">
        <v>19923</v>
      </c>
      <c r="D1948" s="590" t="s">
        <v>19923</v>
      </c>
    </row>
    <row r="1949" spans="1:5" outlineLevel="1" x14ac:dyDescent="0.2">
      <c r="A1949" s="588">
        <v>115002</v>
      </c>
      <c r="B1949" s="142" t="s">
        <v>32291</v>
      </c>
      <c r="C1949" s="589" t="s">
        <v>30413</v>
      </c>
      <c r="D1949" s="590">
        <v>3.56</v>
      </c>
      <c r="E1949" s="592"/>
    </row>
    <row r="1950" spans="1:5" outlineLevel="1" x14ac:dyDescent="0.2">
      <c r="A1950" s="588">
        <v>115003</v>
      </c>
      <c r="B1950" s="142" t="s">
        <v>32292</v>
      </c>
      <c r="C1950" s="589" t="s">
        <v>30413</v>
      </c>
      <c r="D1950" s="590">
        <v>7.13</v>
      </c>
      <c r="E1950" s="592"/>
    </row>
    <row r="1951" spans="1:5" x14ac:dyDescent="0.2">
      <c r="A1951" s="588">
        <v>115005</v>
      </c>
      <c r="B1951" s="142" t="s">
        <v>32293</v>
      </c>
      <c r="C1951" s="589" t="s">
        <v>30413</v>
      </c>
      <c r="D1951" s="590">
        <v>24.95</v>
      </c>
      <c r="E1951" s="592"/>
    </row>
    <row r="1952" spans="1:5" ht="22.5" outlineLevel="1" x14ac:dyDescent="0.2">
      <c r="A1952" s="588">
        <v>115010</v>
      </c>
      <c r="B1952" s="142" t="s">
        <v>32294</v>
      </c>
      <c r="C1952" s="589" t="s">
        <v>30413</v>
      </c>
      <c r="D1952" s="590">
        <v>22.27</v>
      </c>
      <c r="E1952" s="592"/>
    </row>
    <row r="1953" spans="1:5" ht="22.5" outlineLevel="1" x14ac:dyDescent="0.2">
      <c r="A1953" s="588">
        <v>115015</v>
      </c>
      <c r="B1953" s="142" t="s">
        <v>32295</v>
      </c>
      <c r="C1953" s="589" t="s">
        <v>30413</v>
      </c>
      <c r="D1953" s="590">
        <v>44.55</v>
      </c>
      <c r="E1953" s="592"/>
    </row>
    <row r="1954" spans="1:5" outlineLevel="1" x14ac:dyDescent="0.2">
      <c r="A1954" s="588">
        <v>116000</v>
      </c>
      <c r="B1954" s="142" t="s">
        <v>30703</v>
      </c>
      <c r="C1954" s="589" t="s">
        <v>19923</v>
      </c>
      <c r="D1954" s="590" t="s">
        <v>19923</v>
      </c>
    </row>
    <row r="1955" spans="1:5" outlineLevel="1" x14ac:dyDescent="0.2">
      <c r="A1955" s="588">
        <v>116005</v>
      </c>
      <c r="B1955" s="142" t="s">
        <v>32296</v>
      </c>
      <c r="C1955" s="589" t="s">
        <v>30413</v>
      </c>
      <c r="D1955" s="590">
        <v>24.95</v>
      </c>
      <c r="E1955" s="592"/>
    </row>
    <row r="1956" spans="1:5" ht="22.5" outlineLevel="1" x14ac:dyDescent="0.2">
      <c r="A1956" s="588">
        <v>116010</v>
      </c>
      <c r="B1956" s="142" t="s">
        <v>32297</v>
      </c>
      <c r="C1956" s="589" t="s">
        <v>30413</v>
      </c>
      <c r="D1956" s="590">
        <v>5.71</v>
      </c>
      <c r="E1956" s="592"/>
    </row>
    <row r="1957" spans="1:5" ht="22.5" outlineLevel="1" x14ac:dyDescent="0.2">
      <c r="A1957" s="588">
        <v>116015</v>
      </c>
      <c r="B1957" s="142" t="s">
        <v>32298</v>
      </c>
      <c r="C1957" s="589" t="s">
        <v>30413</v>
      </c>
      <c r="D1957" s="590">
        <v>17.12</v>
      </c>
      <c r="E1957" s="592"/>
    </row>
    <row r="1958" spans="1:5" outlineLevel="1" x14ac:dyDescent="0.2">
      <c r="A1958" s="588">
        <v>117000</v>
      </c>
      <c r="B1958" s="142" t="s">
        <v>30710</v>
      </c>
      <c r="C1958" s="589" t="s">
        <v>19923</v>
      </c>
      <c r="D1958" s="590" t="s">
        <v>19923</v>
      </c>
    </row>
    <row r="1959" spans="1:5" outlineLevel="1" x14ac:dyDescent="0.2">
      <c r="A1959" s="588">
        <v>117005</v>
      </c>
      <c r="B1959" s="142" t="s">
        <v>32299</v>
      </c>
      <c r="C1959" s="589" t="s">
        <v>30413</v>
      </c>
      <c r="D1959" s="590">
        <v>16.989999999999998</v>
      </c>
      <c r="E1959" s="592"/>
    </row>
    <row r="1960" spans="1:5" outlineLevel="1" x14ac:dyDescent="0.2">
      <c r="A1960" s="588">
        <v>118000</v>
      </c>
      <c r="B1960" s="142" t="s">
        <v>30756</v>
      </c>
      <c r="C1960" s="589" t="s">
        <v>19923</v>
      </c>
      <c r="D1960" s="590" t="s">
        <v>19923</v>
      </c>
    </row>
    <row r="1961" spans="1:5" x14ac:dyDescent="0.2">
      <c r="A1961" s="588">
        <v>118001</v>
      </c>
      <c r="B1961" s="142" t="s">
        <v>32300</v>
      </c>
      <c r="C1961" s="589" t="s">
        <v>30473</v>
      </c>
      <c r="D1961" s="590">
        <v>30.99</v>
      </c>
      <c r="E1961" s="592"/>
    </row>
    <row r="1962" spans="1:5" outlineLevel="1" x14ac:dyDescent="0.2">
      <c r="A1962" s="588">
        <v>118005</v>
      </c>
      <c r="B1962" s="142" t="s">
        <v>32301</v>
      </c>
      <c r="C1962" s="589" t="s">
        <v>30413</v>
      </c>
      <c r="D1962" s="590">
        <v>42.43</v>
      </c>
      <c r="E1962" s="592"/>
    </row>
    <row r="1963" spans="1:5" outlineLevel="1" x14ac:dyDescent="0.2">
      <c r="A1963" s="588">
        <v>118006</v>
      </c>
      <c r="B1963" s="142" t="s">
        <v>32302</v>
      </c>
      <c r="C1963" s="589" t="s">
        <v>30413</v>
      </c>
      <c r="D1963" s="590">
        <v>22.14</v>
      </c>
      <c r="E1963" s="592"/>
    </row>
    <row r="1964" spans="1:5" outlineLevel="1" x14ac:dyDescent="0.2">
      <c r="A1964" s="584">
        <v>120000</v>
      </c>
      <c r="B1964" s="585" t="s">
        <v>32303</v>
      </c>
      <c r="C1964" s="586"/>
      <c r="D1964" s="587"/>
    </row>
    <row r="1965" spans="1:5" outlineLevel="1" x14ac:dyDescent="0.2">
      <c r="A1965" s="588">
        <v>120100</v>
      </c>
      <c r="B1965" s="142" t="s">
        <v>32304</v>
      </c>
      <c r="C1965" s="589" t="s">
        <v>19923</v>
      </c>
      <c r="D1965" s="590" t="s">
        <v>19923</v>
      </c>
    </row>
    <row r="1966" spans="1:5" ht="33.75" outlineLevel="1" x14ac:dyDescent="0.2">
      <c r="A1966" s="588">
        <v>120130</v>
      </c>
      <c r="B1966" s="142" t="s">
        <v>32305</v>
      </c>
      <c r="C1966" s="589" t="s">
        <v>30413</v>
      </c>
      <c r="D1966" s="590">
        <v>70.180000000000007</v>
      </c>
      <c r="E1966" s="592"/>
    </row>
    <row r="1967" spans="1:5" ht="22.5" outlineLevel="1" x14ac:dyDescent="0.2">
      <c r="A1967" s="588">
        <v>120140</v>
      </c>
      <c r="B1967" s="142" t="s">
        <v>32306</v>
      </c>
      <c r="C1967" s="589" t="s">
        <v>30413</v>
      </c>
      <c r="D1967" s="590">
        <v>47.05</v>
      </c>
      <c r="E1967" s="592"/>
    </row>
    <row r="1968" spans="1:5" x14ac:dyDescent="0.2">
      <c r="A1968" s="588">
        <v>120142</v>
      </c>
      <c r="B1968" s="142" t="s">
        <v>32307</v>
      </c>
      <c r="C1968" s="589" t="s">
        <v>30413</v>
      </c>
      <c r="D1968" s="590">
        <v>68.900000000000006</v>
      </c>
      <c r="E1968" s="592"/>
    </row>
    <row r="1969" spans="1:5" outlineLevel="1" x14ac:dyDescent="0.2">
      <c r="A1969" s="588">
        <v>120143</v>
      </c>
      <c r="B1969" s="142" t="s">
        <v>32308</v>
      </c>
      <c r="C1969" s="589" t="s">
        <v>30413</v>
      </c>
      <c r="D1969" s="590">
        <v>65.260000000000005</v>
      </c>
      <c r="E1969" s="592"/>
    </row>
    <row r="1970" spans="1:5" ht="22.5" outlineLevel="1" x14ac:dyDescent="0.2">
      <c r="A1970" s="588">
        <v>120145</v>
      </c>
      <c r="B1970" s="142" t="s">
        <v>32309</v>
      </c>
      <c r="C1970" s="589" t="s">
        <v>30413</v>
      </c>
      <c r="D1970" s="590">
        <v>53.81</v>
      </c>
      <c r="E1970" s="592"/>
    </row>
    <row r="1971" spans="1:5" outlineLevel="1" x14ac:dyDescent="0.2">
      <c r="A1971" s="588">
        <v>125000</v>
      </c>
      <c r="B1971" s="142" t="s">
        <v>30578</v>
      </c>
      <c r="C1971" s="589" t="s">
        <v>19923</v>
      </c>
      <c r="D1971" s="590" t="s">
        <v>19923</v>
      </c>
    </row>
    <row r="1972" spans="1:5" outlineLevel="1" x14ac:dyDescent="0.2">
      <c r="A1972" s="588">
        <v>125001</v>
      </c>
      <c r="B1972" s="142" t="s">
        <v>32310</v>
      </c>
      <c r="C1972" s="589" t="s">
        <v>30413</v>
      </c>
      <c r="D1972" s="590">
        <v>4.76</v>
      </c>
      <c r="E1972" s="592"/>
    </row>
    <row r="1973" spans="1:5" ht="22.5" x14ac:dyDescent="0.2">
      <c r="A1973" s="588">
        <v>125002</v>
      </c>
      <c r="B1973" s="142" t="s">
        <v>32311</v>
      </c>
      <c r="C1973" s="589" t="s">
        <v>30413</v>
      </c>
      <c r="D1973" s="590">
        <v>6.35</v>
      </c>
      <c r="E1973" s="592"/>
    </row>
    <row r="1974" spans="1:5" outlineLevel="1" x14ac:dyDescent="0.2">
      <c r="A1974" s="588">
        <v>125005</v>
      </c>
      <c r="B1974" s="142" t="s">
        <v>32312</v>
      </c>
      <c r="C1974" s="589" t="s">
        <v>30413</v>
      </c>
      <c r="D1974" s="590">
        <v>4.76</v>
      </c>
      <c r="E1974" s="592"/>
    </row>
    <row r="1975" spans="1:5" outlineLevel="1" x14ac:dyDescent="0.2">
      <c r="A1975" s="588">
        <v>125020</v>
      </c>
      <c r="B1975" s="142" t="s">
        <v>32313</v>
      </c>
      <c r="C1975" s="589" t="s">
        <v>30413</v>
      </c>
      <c r="D1975" s="590">
        <v>6.35</v>
      </c>
      <c r="E1975" s="592"/>
    </row>
    <row r="1976" spans="1:5" outlineLevel="1" x14ac:dyDescent="0.2">
      <c r="A1976" s="588">
        <v>126000</v>
      </c>
      <c r="B1976" s="142" t="s">
        <v>30703</v>
      </c>
      <c r="C1976" s="589" t="s">
        <v>19923</v>
      </c>
      <c r="D1976" s="590" t="s">
        <v>19923</v>
      </c>
    </row>
    <row r="1977" spans="1:5" outlineLevel="1" x14ac:dyDescent="0.2">
      <c r="A1977" s="588">
        <v>126001</v>
      </c>
      <c r="B1977" s="142" t="s">
        <v>32314</v>
      </c>
      <c r="C1977" s="589" t="s">
        <v>30413</v>
      </c>
      <c r="D1977" s="590">
        <v>12.01</v>
      </c>
      <c r="E1977" s="592"/>
    </row>
    <row r="1978" spans="1:5" outlineLevel="1" x14ac:dyDescent="0.2">
      <c r="A1978" s="588">
        <v>126002</v>
      </c>
      <c r="B1978" s="142" t="s">
        <v>32315</v>
      </c>
      <c r="C1978" s="589" t="s">
        <v>30413</v>
      </c>
      <c r="D1978" s="590">
        <v>5.19</v>
      </c>
      <c r="E1978" s="592"/>
    </row>
    <row r="1979" spans="1:5" outlineLevel="1" x14ac:dyDescent="0.2">
      <c r="A1979" s="588">
        <v>126020</v>
      </c>
      <c r="B1979" s="142" t="s">
        <v>32316</v>
      </c>
      <c r="C1979" s="589" t="s">
        <v>30413</v>
      </c>
      <c r="D1979" s="590">
        <v>14.18</v>
      </c>
      <c r="E1979" s="592"/>
    </row>
    <row r="1980" spans="1:5" x14ac:dyDescent="0.2">
      <c r="A1980" s="588">
        <v>126030</v>
      </c>
      <c r="B1980" s="142" t="s">
        <v>32317</v>
      </c>
      <c r="C1980" s="589" t="s">
        <v>30413</v>
      </c>
      <c r="D1980" s="590">
        <v>7.09</v>
      </c>
      <c r="E1980" s="592"/>
    </row>
    <row r="1981" spans="1:5" outlineLevel="1" x14ac:dyDescent="0.2">
      <c r="A1981" s="588">
        <v>127000</v>
      </c>
      <c r="B1981" s="142" t="s">
        <v>30710</v>
      </c>
      <c r="C1981" s="589" t="s">
        <v>19923</v>
      </c>
      <c r="D1981" s="590" t="s">
        <v>19923</v>
      </c>
    </row>
    <row r="1982" spans="1:5" outlineLevel="1" x14ac:dyDescent="0.2">
      <c r="A1982" s="588">
        <v>127030</v>
      </c>
      <c r="B1982" s="142" t="s">
        <v>32318</v>
      </c>
      <c r="C1982" s="589" t="s">
        <v>30413</v>
      </c>
      <c r="D1982" s="590">
        <v>10.63</v>
      </c>
      <c r="E1982" s="592"/>
    </row>
    <row r="1983" spans="1:5" x14ac:dyDescent="0.2">
      <c r="A1983" s="584">
        <v>130000</v>
      </c>
      <c r="B1983" s="585" t="s">
        <v>7614</v>
      </c>
      <c r="C1983" s="586"/>
      <c r="D1983" s="587"/>
    </row>
    <row r="1984" spans="1:5" outlineLevel="1" x14ac:dyDescent="0.2">
      <c r="A1984" s="588">
        <v>130100</v>
      </c>
      <c r="B1984" s="142" t="s">
        <v>32319</v>
      </c>
      <c r="C1984" s="589" t="s">
        <v>19923</v>
      </c>
      <c r="D1984" s="590" t="s">
        <v>19923</v>
      </c>
    </row>
    <row r="1985" spans="1:5" outlineLevel="1" x14ac:dyDescent="0.2">
      <c r="A1985" s="588">
        <v>130101</v>
      </c>
      <c r="B1985" s="142" t="s">
        <v>32320</v>
      </c>
      <c r="C1985" s="589" t="s">
        <v>30443</v>
      </c>
      <c r="D1985" s="590">
        <v>174.52</v>
      </c>
      <c r="E1985" s="592"/>
    </row>
    <row r="1986" spans="1:5" outlineLevel="1" x14ac:dyDescent="0.2">
      <c r="A1986" s="588">
        <v>130102</v>
      </c>
      <c r="B1986" s="142" t="s">
        <v>32321</v>
      </c>
      <c r="C1986" s="589" t="s">
        <v>30443</v>
      </c>
      <c r="D1986" s="590">
        <v>405.45</v>
      </c>
      <c r="E1986" s="592"/>
    </row>
    <row r="1987" spans="1:5" outlineLevel="1" x14ac:dyDescent="0.2">
      <c r="A1987" s="588">
        <v>130110</v>
      </c>
      <c r="B1987" s="142" t="s">
        <v>30469</v>
      </c>
      <c r="C1987" s="589" t="s">
        <v>30443</v>
      </c>
      <c r="D1987" s="590">
        <v>131.66</v>
      </c>
      <c r="E1987" s="592"/>
    </row>
    <row r="1988" spans="1:5" x14ac:dyDescent="0.2">
      <c r="A1988" s="588">
        <v>130111</v>
      </c>
      <c r="B1988" s="142" t="s">
        <v>30468</v>
      </c>
      <c r="C1988" s="589" t="s">
        <v>30443</v>
      </c>
      <c r="D1988" s="590">
        <v>105.22</v>
      </c>
      <c r="E1988" s="592"/>
    </row>
    <row r="1989" spans="1:5" outlineLevel="1" x14ac:dyDescent="0.2">
      <c r="A1989" s="588">
        <v>130114</v>
      </c>
      <c r="B1989" s="142" t="s">
        <v>30558</v>
      </c>
      <c r="C1989" s="589" t="s">
        <v>30443</v>
      </c>
      <c r="D1989" s="590">
        <v>318.68</v>
      </c>
      <c r="E1989" s="592"/>
    </row>
    <row r="1990" spans="1:5" outlineLevel="1" x14ac:dyDescent="0.2">
      <c r="A1990" s="588">
        <v>130115</v>
      </c>
      <c r="B1990" s="142" t="s">
        <v>32322</v>
      </c>
      <c r="C1990" s="589" t="s">
        <v>30443</v>
      </c>
      <c r="D1990" s="590">
        <v>339.86</v>
      </c>
      <c r="E1990" s="592"/>
    </row>
    <row r="1991" spans="1:5" outlineLevel="1" x14ac:dyDescent="0.2">
      <c r="A1991" s="588">
        <v>130117</v>
      </c>
      <c r="B1991" s="142" t="s">
        <v>32323</v>
      </c>
      <c r="C1991" s="589" t="s">
        <v>30443</v>
      </c>
      <c r="D1991" s="590">
        <v>495.49</v>
      </c>
      <c r="E1991" s="592"/>
    </row>
    <row r="1992" spans="1:5" outlineLevel="1" x14ac:dyDescent="0.2">
      <c r="A1992" s="588">
        <v>130118</v>
      </c>
      <c r="B1992" s="142" t="s">
        <v>32324</v>
      </c>
      <c r="C1992" s="589" t="s">
        <v>30443</v>
      </c>
      <c r="D1992" s="590">
        <v>575.6</v>
      </c>
      <c r="E1992" s="592"/>
    </row>
    <row r="1993" spans="1:5" x14ac:dyDescent="0.2">
      <c r="A1993" s="588">
        <v>130119</v>
      </c>
      <c r="B1993" s="142" t="s">
        <v>32325</v>
      </c>
      <c r="C1993" s="589" t="s">
        <v>30443</v>
      </c>
      <c r="D1993" s="590">
        <v>291.02</v>
      </c>
      <c r="E1993" s="592"/>
    </row>
    <row r="1994" spans="1:5" outlineLevel="1" x14ac:dyDescent="0.2">
      <c r="A1994" s="588">
        <v>130120</v>
      </c>
      <c r="B1994" s="142" t="s">
        <v>32326</v>
      </c>
      <c r="C1994" s="589" t="s">
        <v>30443</v>
      </c>
      <c r="D1994" s="590">
        <v>314.3</v>
      </c>
      <c r="E1994" s="592"/>
    </row>
    <row r="1995" spans="1:5" outlineLevel="1" x14ac:dyDescent="0.2">
      <c r="A1995" s="588">
        <v>130200</v>
      </c>
      <c r="B1995" s="142" t="s">
        <v>32327</v>
      </c>
      <c r="C1995" s="589" t="s">
        <v>19923</v>
      </c>
      <c r="D1995" s="590" t="s">
        <v>19923</v>
      </c>
    </row>
    <row r="1996" spans="1:5" x14ac:dyDescent="0.2">
      <c r="A1996" s="588">
        <v>130201</v>
      </c>
      <c r="B1996" s="142" t="s">
        <v>32328</v>
      </c>
      <c r="C1996" s="589" t="s">
        <v>30413</v>
      </c>
      <c r="D1996" s="590">
        <v>40.409999999999997</v>
      </c>
      <c r="E1996" s="592"/>
    </row>
    <row r="1997" spans="1:5" outlineLevel="1" x14ac:dyDescent="0.2">
      <c r="A1997" s="588">
        <v>130202</v>
      </c>
      <c r="B1997" s="142" t="s">
        <v>32329</v>
      </c>
      <c r="C1997" s="589" t="s">
        <v>30413</v>
      </c>
      <c r="D1997" s="590">
        <v>42.36</v>
      </c>
      <c r="E1997" s="592"/>
    </row>
    <row r="1998" spans="1:5" outlineLevel="1" x14ac:dyDescent="0.2">
      <c r="A1998" s="588">
        <v>130203</v>
      </c>
      <c r="B1998" s="142" t="s">
        <v>32330</v>
      </c>
      <c r="C1998" s="589" t="s">
        <v>30413</v>
      </c>
      <c r="D1998" s="590">
        <v>45.66</v>
      </c>
      <c r="E1998" s="592"/>
    </row>
    <row r="1999" spans="1:5" outlineLevel="1" x14ac:dyDescent="0.2">
      <c r="A1999" s="588">
        <v>130204</v>
      </c>
      <c r="B1999" s="142" t="s">
        <v>32331</v>
      </c>
      <c r="C1999" s="589" t="s">
        <v>30413</v>
      </c>
      <c r="D1999" s="590">
        <v>4.51</v>
      </c>
      <c r="E1999" s="592"/>
    </row>
    <row r="2000" spans="1:5" outlineLevel="1" x14ac:dyDescent="0.2">
      <c r="A2000" s="588">
        <v>130205</v>
      </c>
      <c r="B2000" s="142" t="s">
        <v>32332</v>
      </c>
      <c r="C2000" s="589" t="s">
        <v>30413</v>
      </c>
      <c r="D2000" s="590">
        <v>100.85</v>
      </c>
      <c r="E2000" s="592"/>
    </row>
    <row r="2001" spans="1:5" ht="22.5" x14ac:dyDescent="0.2">
      <c r="A2001" s="588">
        <v>130206</v>
      </c>
      <c r="B2001" s="142" t="s">
        <v>32333</v>
      </c>
      <c r="C2001" s="589" t="s">
        <v>30413</v>
      </c>
      <c r="D2001" s="590">
        <v>38.14</v>
      </c>
      <c r="E2001" s="592"/>
    </row>
    <row r="2002" spans="1:5" outlineLevel="1" x14ac:dyDescent="0.2">
      <c r="A2002" s="588">
        <v>130207</v>
      </c>
      <c r="B2002" s="142" t="s">
        <v>32334</v>
      </c>
      <c r="C2002" s="589" t="s">
        <v>30413</v>
      </c>
      <c r="D2002" s="590">
        <v>101.47</v>
      </c>
      <c r="E2002" s="592"/>
    </row>
    <row r="2003" spans="1:5" outlineLevel="1" x14ac:dyDescent="0.2">
      <c r="A2003" s="588">
        <v>130208</v>
      </c>
      <c r="B2003" s="142" t="s">
        <v>32335</v>
      </c>
      <c r="C2003" s="589" t="s">
        <v>30413</v>
      </c>
      <c r="D2003" s="590">
        <v>108.51</v>
      </c>
      <c r="E2003" s="592"/>
    </row>
    <row r="2004" spans="1:5" ht="22.5" outlineLevel="1" x14ac:dyDescent="0.2">
      <c r="A2004" s="588">
        <v>130209</v>
      </c>
      <c r="B2004" s="142" t="s">
        <v>32336</v>
      </c>
      <c r="C2004" s="589" t="s">
        <v>30413</v>
      </c>
      <c r="D2004" s="590">
        <v>39.47</v>
      </c>
      <c r="E2004" s="592"/>
    </row>
    <row r="2005" spans="1:5" ht="22.5" outlineLevel="1" x14ac:dyDescent="0.2">
      <c r="A2005" s="588">
        <v>130210</v>
      </c>
      <c r="B2005" s="142" t="s">
        <v>32337</v>
      </c>
      <c r="C2005" s="589" t="s">
        <v>30413</v>
      </c>
      <c r="D2005" s="590">
        <v>35.6</v>
      </c>
      <c r="E2005" s="592"/>
    </row>
    <row r="2006" spans="1:5" x14ac:dyDescent="0.2">
      <c r="A2006" s="588">
        <v>130211</v>
      </c>
      <c r="B2006" s="142" t="s">
        <v>32338</v>
      </c>
      <c r="C2006" s="589" t="s">
        <v>30413</v>
      </c>
      <c r="D2006" s="590">
        <v>46.66</v>
      </c>
      <c r="E2006" s="592"/>
    </row>
    <row r="2007" spans="1:5" outlineLevel="1" x14ac:dyDescent="0.2">
      <c r="A2007" s="588">
        <v>130237</v>
      </c>
      <c r="B2007" s="142" t="s">
        <v>32339</v>
      </c>
      <c r="C2007" s="589" t="s">
        <v>30413</v>
      </c>
      <c r="D2007" s="590">
        <v>127.6</v>
      </c>
      <c r="E2007" s="592"/>
    </row>
    <row r="2008" spans="1:5" ht="22.5" outlineLevel="1" x14ac:dyDescent="0.2">
      <c r="A2008" s="588">
        <v>130238</v>
      </c>
      <c r="B2008" s="142" t="s">
        <v>32340</v>
      </c>
      <c r="C2008" s="589" t="s">
        <v>30413</v>
      </c>
      <c r="D2008" s="590">
        <v>194.2</v>
      </c>
      <c r="E2008" s="592"/>
    </row>
    <row r="2009" spans="1:5" ht="22.5" outlineLevel="1" x14ac:dyDescent="0.2">
      <c r="A2009" s="588">
        <v>130239</v>
      </c>
      <c r="B2009" s="142" t="s">
        <v>32341</v>
      </c>
      <c r="C2009" s="589" t="s">
        <v>30413</v>
      </c>
      <c r="D2009" s="590">
        <v>145.65</v>
      </c>
      <c r="E2009" s="592"/>
    </row>
    <row r="2010" spans="1:5" x14ac:dyDescent="0.2">
      <c r="A2010" s="588">
        <v>130240</v>
      </c>
      <c r="B2010" s="142" t="s">
        <v>32342</v>
      </c>
      <c r="C2010" s="589" t="s">
        <v>30413</v>
      </c>
      <c r="D2010" s="590">
        <v>107.26</v>
      </c>
      <c r="E2010" s="592"/>
    </row>
    <row r="2011" spans="1:5" outlineLevel="1" x14ac:dyDescent="0.2">
      <c r="A2011" s="588">
        <v>130242</v>
      </c>
      <c r="B2011" s="142" t="s">
        <v>32343</v>
      </c>
      <c r="C2011" s="589" t="s">
        <v>30413</v>
      </c>
      <c r="D2011" s="590">
        <v>58.71</v>
      </c>
      <c r="E2011" s="592"/>
    </row>
    <row r="2012" spans="1:5" ht="22.5" outlineLevel="1" x14ac:dyDescent="0.2">
      <c r="A2012" s="588">
        <v>130243</v>
      </c>
      <c r="B2012" s="142" t="s">
        <v>32344</v>
      </c>
      <c r="C2012" s="589" t="s">
        <v>30413</v>
      </c>
      <c r="D2012" s="590">
        <v>155.82</v>
      </c>
      <c r="E2012" s="592"/>
    </row>
    <row r="2013" spans="1:5" ht="22.5" outlineLevel="1" x14ac:dyDescent="0.2">
      <c r="A2013" s="588">
        <v>130244</v>
      </c>
      <c r="B2013" s="142" t="s">
        <v>32345</v>
      </c>
      <c r="C2013" s="589" t="s">
        <v>30413</v>
      </c>
      <c r="D2013" s="590">
        <v>207.43</v>
      </c>
      <c r="E2013" s="592"/>
    </row>
    <row r="2014" spans="1:5" outlineLevel="1" x14ac:dyDescent="0.2">
      <c r="A2014" s="588">
        <v>130246</v>
      </c>
      <c r="B2014" s="142" t="s">
        <v>32346</v>
      </c>
      <c r="C2014" s="589" t="s">
        <v>30413</v>
      </c>
      <c r="D2014" s="590">
        <v>74.930000000000007</v>
      </c>
      <c r="E2014" s="592"/>
    </row>
    <row r="2015" spans="1:5" outlineLevel="1" x14ac:dyDescent="0.2">
      <c r="A2015" s="588">
        <v>130247</v>
      </c>
      <c r="B2015" s="142" t="s">
        <v>32347</v>
      </c>
      <c r="C2015" s="589" t="s">
        <v>30413</v>
      </c>
      <c r="D2015" s="590">
        <v>124.15</v>
      </c>
      <c r="E2015" s="592"/>
    </row>
    <row r="2016" spans="1:5" ht="22.5" x14ac:dyDescent="0.2">
      <c r="A2016" s="588">
        <v>130254</v>
      </c>
      <c r="B2016" s="142" t="s">
        <v>32348</v>
      </c>
      <c r="C2016" s="589" t="s">
        <v>30413</v>
      </c>
      <c r="D2016" s="590">
        <v>147.63999999999999</v>
      </c>
      <c r="E2016" s="592"/>
    </row>
    <row r="2017" spans="1:5" outlineLevel="1" x14ac:dyDescent="0.2">
      <c r="A2017" s="588">
        <v>130258</v>
      </c>
      <c r="B2017" s="142" t="s">
        <v>32349</v>
      </c>
      <c r="C2017" s="589" t="s">
        <v>30413</v>
      </c>
      <c r="D2017" s="590">
        <v>376.93</v>
      </c>
      <c r="E2017" s="592"/>
    </row>
    <row r="2018" spans="1:5" outlineLevel="1" x14ac:dyDescent="0.2">
      <c r="A2018" s="588">
        <v>130260</v>
      </c>
      <c r="B2018" s="142" t="s">
        <v>32350</v>
      </c>
      <c r="C2018" s="589" t="s">
        <v>30413</v>
      </c>
      <c r="D2018" s="590">
        <v>342.74</v>
      </c>
      <c r="E2018" s="592"/>
    </row>
    <row r="2019" spans="1:5" outlineLevel="1" x14ac:dyDescent="0.2">
      <c r="A2019" s="588">
        <v>130262</v>
      </c>
      <c r="B2019" s="142" t="s">
        <v>32351</v>
      </c>
      <c r="C2019" s="589" t="s">
        <v>30413</v>
      </c>
      <c r="D2019" s="590">
        <v>333.16</v>
      </c>
      <c r="E2019" s="592"/>
    </row>
    <row r="2020" spans="1:5" ht="22.5" outlineLevel="1" x14ac:dyDescent="0.2">
      <c r="A2020" s="588">
        <v>130287</v>
      </c>
      <c r="B2020" s="142" t="s">
        <v>32352</v>
      </c>
      <c r="C2020" s="589" t="s">
        <v>30413</v>
      </c>
      <c r="D2020" s="590">
        <v>87.51</v>
      </c>
      <c r="E2020" s="592"/>
    </row>
    <row r="2021" spans="1:5" ht="22.5" outlineLevel="1" x14ac:dyDescent="0.2">
      <c r="A2021" s="588">
        <v>130288</v>
      </c>
      <c r="B2021" s="142" t="s">
        <v>32353</v>
      </c>
      <c r="C2021" s="589" t="s">
        <v>30413</v>
      </c>
      <c r="D2021" s="590">
        <v>134.12</v>
      </c>
      <c r="E2021" s="592"/>
    </row>
    <row r="2022" spans="1:5" x14ac:dyDescent="0.2">
      <c r="A2022" s="588">
        <v>130290</v>
      </c>
      <c r="B2022" s="142" t="s">
        <v>32354</v>
      </c>
      <c r="C2022" s="589" t="s">
        <v>30413</v>
      </c>
      <c r="D2022" s="590">
        <v>84.77</v>
      </c>
      <c r="E2022" s="592"/>
    </row>
    <row r="2023" spans="1:5" ht="22.5" outlineLevel="1" x14ac:dyDescent="0.2">
      <c r="A2023" s="588">
        <v>130291</v>
      </c>
      <c r="B2023" s="142" t="s">
        <v>32355</v>
      </c>
      <c r="C2023" s="589" t="s">
        <v>30413</v>
      </c>
      <c r="D2023" s="590">
        <v>71.41</v>
      </c>
      <c r="E2023" s="592"/>
    </row>
    <row r="2024" spans="1:5" ht="22.5" x14ac:dyDescent="0.2">
      <c r="A2024" s="588">
        <v>130292</v>
      </c>
      <c r="B2024" s="142" t="s">
        <v>32356</v>
      </c>
      <c r="C2024" s="589" t="s">
        <v>30413</v>
      </c>
      <c r="D2024" s="590">
        <v>112.31</v>
      </c>
      <c r="E2024" s="592"/>
    </row>
    <row r="2025" spans="1:5" ht="22.5" outlineLevel="1" x14ac:dyDescent="0.2">
      <c r="A2025" s="588">
        <v>130293</v>
      </c>
      <c r="B2025" s="142" t="s">
        <v>32357</v>
      </c>
      <c r="C2025" s="589" t="s">
        <v>30413</v>
      </c>
      <c r="D2025" s="590">
        <v>110.58</v>
      </c>
      <c r="E2025" s="592"/>
    </row>
    <row r="2026" spans="1:5" x14ac:dyDescent="0.2">
      <c r="A2026" s="588">
        <v>130300</v>
      </c>
      <c r="B2026" s="142" t="s">
        <v>32358</v>
      </c>
      <c r="C2026" s="589" t="s">
        <v>19923</v>
      </c>
      <c r="D2026" s="590" t="s">
        <v>19923</v>
      </c>
    </row>
    <row r="2027" spans="1:5" outlineLevel="1" x14ac:dyDescent="0.2">
      <c r="A2027" s="588">
        <v>130302</v>
      </c>
      <c r="B2027" s="142" t="s">
        <v>32359</v>
      </c>
      <c r="C2027" s="589" t="s">
        <v>30473</v>
      </c>
      <c r="D2027" s="590">
        <v>7.77</v>
      </c>
      <c r="E2027" s="592"/>
    </row>
    <row r="2028" spans="1:5" x14ac:dyDescent="0.2">
      <c r="A2028" s="588">
        <v>130304</v>
      </c>
      <c r="B2028" s="142" t="s">
        <v>32360</v>
      </c>
      <c r="C2028" s="589" t="s">
        <v>30473</v>
      </c>
      <c r="D2028" s="590">
        <v>58.22</v>
      </c>
      <c r="E2028" s="592"/>
    </row>
    <row r="2029" spans="1:5" outlineLevel="1" x14ac:dyDescent="0.2">
      <c r="A2029" s="588">
        <v>130305</v>
      </c>
      <c r="B2029" s="142" t="s">
        <v>32361</v>
      </c>
      <c r="C2029" s="589" t="s">
        <v>30473</v>
      </c>
      <c r="D2029" s="590">
        <v>52.85</v>
      </c>
      <c r="E2029" s="592"/>
    </row>
    <row r="2030" spans="1:5" outlineLevel="1" x14ac:dyDescent="0.2">
      <c r="A2030" s="588">
        <v>130307</v>
      </c>
      <c r="B2030" s="142" t="s">
        <v>32362</v>
      </c>
      <c r="C2030" s="589" t="s">
        <v>30473</v>
      </c>
      <c r="D2030" s="590">
        <v>56.76</v>
      </c>
      <c r="E2030" s="592"/>
    </row>
    <row r="2031" spans="1:5" outlineLevel="1" x14ac:dyDescent="0.2">
      <c r="A2031" s="588">
        <v>130309</v>
      </c>
      <c r="B2031" s="142" t="s">
        <v>32363</v>
      </c>
      <c r="C2031" s="589" t="s">
        <v>30473</v>
      </c>
      <c r="D2031" s="590">
        <v>15.48</v>
      </c>
      <c r="E2031" s="592"/>
    </row>
    <row r="2032" spans="1:5" outlineLevel="1" x14ac:dyDescent="0.2">
      <c r="A2032" s="588">
        <v>130327</v>
      </c>
      <c r="B2032" s="142" t="s">
        <v>32364</v>
      </c>
      <c r="C2032" s="589" t="s">
        <v>30473</v>
      </c>
      <c r="D2032" s="590">
        <v>30.22</v>
      </c>
      <c r="E2032" s="592"/>
    </row>
    <row r="2033" spans="1:5" outlineLevel="1" x14ac:dyDescent="0.2">
      <c r="A2033" s="588">
        <v>130331</v>
      </c>
      <c r="B2033" s="142" t="s">
        <v>32365</v>
      </c>
      <c r="C2033" s="589" t="s">
        <v>30473</v>
      </c>
      <c r="D2033" s="590">
        <v>22.46</v>
      </c>
      <c r="E2033" s="592"/>
    </row>
    <row r="2034" spans="1:5" outlineLevel="1" x14ac:dyDescent="0.2">
      <c r="A2034" s="588">
        <v>130335</v>
      </c>
      <c r="B2034" s="142" t="s">
        <v>32366</v>
      </c>
      <c r="C2034" s="589" t="s">
        <v>30473</v>
      </c>
      <c r="D2034" s="590">
        <v>21.01</v>
      </c>
      <c r="E2034" s="592"/>
    </row>
    <row r="2035" spans="1:5" outlineLevel="1" x14ac:dyDescent="0.2">
      <c r="A2035" s="588">
        <v>130336</v>
      </c>
      <c r="B2035" s="142" t="s">
        <v>32367</v>
      </c>
      <c r="C2035" s="589" t="s">
        <v>30473</v>
      </c>
      <c r="D2035" s="590">
        <v>70.62</v>
      </c>
      <c r="E2035" s="592"/>
    </row>
    <row r="2036" spans="1:5" outlineLevel="1" x14ac:dyDescent="0.2">
      <c r="A2036" s="588">
        <v>130340</v>
      </c>
      <c r="B2036" s="142" t="s">
        <v>32368</v>
      </c>
      <c r="C2036" s="589" t="s">
        <v>30473</v>
      </c>
      <c r="D2036" s="590">
        <v>12.76</v>
      </c>
      <c r="E2036" s="592"/>
    </row>
    <row r="2037" spans="1:5" outlineLevel="1" x14ac:dyDescent="0.2">
      <c r="A2037" s="588">
        <v>130365</v>
      </c>
      <c r="B2037" s="142" t="s">
        <v>32369</v>
      </c>
      <c r="C2037" s="589" t="s">
        <v>30473</v>
      </c>
      <c r="D2037" s="590">
        <v>32.4</v>
      </c>
      <c r="E2037" s="592"/>
    </row>
    <row r="2038" spans="1:5" outlineLevel="1" x14ac:dyDescent="0.2">
      <c r="A2038" s="588">
        <v>130367</v>
      </c>
      <c r="B2038" s="142" t="s">
        <v>32370</v>
      </c>
      <c r="C2038" s="589" t="s">
        <v>30473</v>
      </c>
      <c r="D2038" s="590">
        <v>73.33</v>
      </c>
      <c r="E2038" s="592"/>
    </row>
    <row r="2039" spans="1:5" x14ac:dyDescent="0.2">
      <c r="A2039" s="588">
        <v>130369</v>
      </c>
      <c r="B2039" s="142" t="s">
        <v>32371</v>
      </c>
      <c r="C2039" s="589" t="s">
        <v>30473</v>
      </c>
      <c r="D2039" s="590">
        <v>71.7</v>
      </c>
      <c r="E2039" s="592"/>
    </row>
    <row r="2040" spans="1:5" ht="22.5" outlineLevel="1" x14ac:dyDescent="0.2">
      <c r="A2040" s="588">
        <v>130385</v>
      </c>
      <c r="B2040" s="142" t="s">
        <v>32372</v>
      </c>
      <c r="C2040" s="589" t="s">
        <v>30473</v>
      </c>
      <c r="D2040" s="590">
        <v>75.739999999999995</v>
      </c>
      <c r="E2040" s="592"/>
    </row>
    <row r="2041" spans="1:5" outlineLevel="1" x14ac:dyDescent="0.2">
      <c r="A2041" s="588">
        <v>130387</v>
      </c>
      <c r="B2041" s="142" t="s">
        <v>32373</v>
      </c>
      <c r="C2041" s="589" t="s">
        <v>30473</v>
      </c>
      <c r="D2041" s="590">
        <v>73.06</v>
      </c>
      <c r="E2041" s="592"/>
    </row>
    <row r="2042" spans="1:5" ht="22.5" outlineLevel="1" x14ac:dyDescent="0.2">
      <c r="A2042" s="588">
        <v>130394</v>
      </c>
      <c r="B2042" s="142" t="s">
        <v>32374</v>
      </c>
      <c r="C2042" s="589" t="s">
        <v>30473</v>
      </c>
      <c r="D2042" s="590">
        <v>9.64</v>
      </c>
      <c r="E2042" s="592"/>
    </row>
    <row r="2043" spans="1:5" outlineLevel="1" x14ac:dyDescent="0.2">
      <c r="A2043" s="588">
        <v>130400</v>
      </c>
      <c r="B2043" s="142" t="s">
        <v>32375</v>
      </c>
      <c r="C2043" s="589" t="s">
        <v>19923</v>
      </c>
      <c r="D2043" s="590" t="s">
        <v>19923</v>
      </c>
    </row>
    <row r="2044" spans="1:5" x14ac:dyDescent="0.2">
      <c r="A2044" s="588">
        <v>130405</v>
      </c>
      <c r="B2044" s="142" t="s">
        <v>32376</v>
      </c>
      <c r="C2044" s="589" t="s">
        <v>30473</v>
      </c>
      <c r="D2044" s="590">
        <v>76.739999999999995</v>
      </c>
      <c r="E2044" s="592"/>
    </row>
    <row r="2045" spans="1:5" outlineLevel="1" x14ac:dyDescent="0.2">
      <c r="A2045" s="588">
        <v>135000</v>
      </c>
      <c r="B2045" s="142" t="s">
        <v>30578</v>
      </c>
      <c r="C2045" s="589" t="s">
        <v>19923</v>
      </c>
      <c r="D2045" s="590" t="s">
        <v>19923</v>
      </c>
    </row>
    <row r="2046" spans="1:5" x14ac:dyDescent="0.2">
      <c r="A2046" s="588">
        <v>135001</v>
      </c>
      <c r="B2046" s="142" t="s">
        <v>20468</v>
      </c>
      <c r="C2046" s="589" t="s">
        <v>30443</v>
      </c>
      <c r="D2046" s="590">
        <v>231.64</v>
      </c>
      <c r="E2046" s="592"/>
    </row>
    <row r="2047" spans="1:5" ht="22.5" outlineLevel="1" x14ac:dyDescent="0.2">
      <c r="A2047" s="588">
        <v>135005</v>
      </c>
      <c r="B2047" s="142" t="s">
        <v>32377</v>
      </c>
      <c r="C2047" s="589" t="s">
        <v>30413</v>
      </c>
      <c r="D2047" s="590">
        <v>26.73</v>
      </c>
      <c r="E2047" s="592"/>
    </row>
    <row r="2048" spans="1:5" ht="22.5" outlineLevel="1" x14ac:dyDescent="0.2">
      <c r="A2048" s="588">
        <v>135010</v>
      </c>
      <c r="B2048" s="142" t="s">
        <v>32378</v>
      </c>
      <c r="C2048" s="589" t="s">
        <v>30413</v>
      </c>
      <c r="D2048" s="590">
        <v>17.82</v>
      </c>
      <c r="E2048" s="592"/>
    </row>
    <row r="2049" spans="1:5" x14ac:dyDescent="0.2">
      <c r="A2049" s="588">
        <v>135012</v>
      </c>
      <c r="B2049" s="142" t="s">
        <v>32379</v>
      </c>
      <c r="C2049" s="589" t="s">
        <v>30413</v>
      </c>
      <c r="D2049" s="590">
        <v>17.82</v>
      </c>
      <c r="E2049" s="592"/>
    </row>
    <row r="2050" spans="1:5" outlineLevel="1" x14ac:dyDescent="0.2">
      <c r="A2050" s="588">
        <v>135014</v>
      </c>
      <c r="B2050" s="142" t="s">
        <v>32380</v>
      </c>
      <c r="C2050" s="589" t="s">
        <v>30413</v>
      </c>
      <c r="D2050" s="590">
        <v>21.38</v>
      </c>
      <c r="E2050" s="592"/>
    </row>
    <row r="2051" spans="1:5" ht="22.5" x14ac:dyDescent="0.2">
      <c r="A2051" s="588">
        <v>135020</v>
      </c>
      <c r="B2051" s="142" t="s">
        <v>32381</v>
      </c>
      <c r="C2051" s="589" t="s">
        <v>30413</v>
      </c>
      <c r="D2051" s="590">
        <v>16.04</v>
      </c>
      <c r="E2051" s="592"/>
    </row>
    <row r="2052" spans="1:5" ht="22.5" outlineLevel="1" x14ac:dyDescent="0.2">
      <c r="A2052" s="588">
        <v>135030</v>
      </c>
      <c r="B2052" s="142" t="s">
        <v>32382</v>
      </c>
      <c r="C2052" s="589" t="s">
        <v>30473</v>
      </c>
      <c r="D2052" s="590">
        <v>2.3199999999999998</v>
      </c>
      <c r="E2052" s="592"/>
    </row>
    <row r="2053" spans="1:5" ht="22.5" outlineLevel="1" x14ac:dyDescent="0.2">
      <c r="A2053" s="588">
        <v>135040</v>
      </c>
      <c r="B2053" s="142" t="s">
        <v>32383</v>
      </c>
      <c r="C2053" s="589" t="s">
        <v>30473</v>
      </c>
      <c r="D2053" s="590">
        <v>7.13</v>
      </c>
      <c r="E2053" s="592"/>
    </row>
    <row r="2054" spans="1:5" x14ac:dyDescent="0.2">
      <c r="A2054" s="588">
        <v>136000</v>
      </c>
      <c r="B2054" s="142" t="s">
        <v>30703</v>
      </c>
      <c r="C2054" s="589" t="s">
        <v>19923</v>
      </c>
      <c r="D2054" s="590" t="s">
        <v>19923</v>
      </c>
    </row>
    <row r="2055" spans="1:5" outlineLevel="1" x14ac:dyDescent="0.2">
      <c r="A2055" s="588">
        <v>136002</v>
      </c>
      <c r="B2055" s="142" t="s">
        <v>32296</v>
      </c>
      <c r="C2055" s="589" t="s">
        <v>30413</v>
      </c>
      <c r="D2055" s="590">
        <v>24.95</v>
      </c>
      <c r="E2055" s="592"/>
    </row>
    <row r="2056" spans="1:5" x14ac:dyDescent="0.2">
      <c r="A2056" s="588">
        <v>136010</v>
      </c>
      <c r="B2056" s="142" t="s">
        <v>32384</v>
      </c>
      <c r="C2056" s="589" t="s">
        <v>30413</v>
      </c>
      <c r="D2056" s="590">
        <v>26.73</v>
      </c>
      <c r="E2056" s="592"/>
    </row>
    <row r="2057" spans="1:5" outlineLevel="1" x14ac:dyDescent="0.2">
      <c r="A2057" s="588">
        <v>136012</v>
      </c>
      <c r="B2057" s="142" t="s">
        <v>32385</v>
      </c>
      <c r="C2057" s="589" t="s">
        <v>30413</v>
      </c>
      <c r="D2057" s="590">
        <v>25.93</v>
      </c>
      <c r="E2057" s="592"/>
    </row>
    <row r="2058" spans="1:5" x14ac:dyDescent="0.2">
      <c r="A2058" s="588">
        <v>136014</v>
      </c>
      <c r="B2058" s="142" t="s">
        <v>32386</v>
      </c>
      <c r="C2058" s="589" t="s">
        <v>30413</v>
      </c>
      <c r="D2058" s="590">
        <v>31.11</v>
      </c>
      <c r="E2058" s="592"/>
    </row>
    <row r="2059" spans="1:5" outlineLevel="1" x14ac:dyDescent="0.2">
      <c r="A2059" s="588">
        <v>136020</v>
      </c>
      <c r="B2059" s="142" t="s">
        <v>32387</v>
      </c>
      <c r="C2059" s="589" t="s">
        <v>30413</v>
      </c>
      <c r="D2059" s="590">
        <v>25.32</v>
      </c>
      <c r="E2059" s="592"/>
    </row>
    <row r="2060" spans="1:5" x14ac:dyDescent="0.2">
      <c r="A2060" s="588">
        <v>136030</v>
      </c>
      <c r="B2060" s="142" t="s">
        <v>32388</v>
      </c>
      <c r="C2060" s="589" t="s">
        <v>30473</v>
      </c>
      <c r="D2060" s="590">
        <v>4.59</v>
      </c>
      <c r="E2060" s="592"/>
    </row>
    <row r="2061" spans="1:5" outlineLevel="1" x14ac:dyDescent="0.2">
      <c r="A2061" s="588">
        <v>137000</v>
      </c>
      <c r="B2061" s="142" t="s">
        <v>30710</v>
      </c>
      <c r="C2061" s="589" t="s">
        <v>19923</v>
      </c>
      <c r="D2061" s="590" t="s">
        <v>19923</v>
      </c>
    </row>
    <row r="2062" spans="1:5" x14ac:dyDescent="0.2">
      <c r="A2062" s="588">
        <v>137010</v>
      </c>
      <c r="B2062" s="142" t="s">
        <v>32389</v>
      </c>
      <c r="C2062" s="589" t="s">
        <v>30413</v>
      </c>
      <c r="D2062" s="590">
        <v>78.989999999999995</v>
      </c>
      <c r="E2062" s="592"/>
    </row>
    <row r="2063" spans="1:5" outlineLevel="1" x14ac:dyDescent="0.2">
      <c r="A2063" s="588">
        <v>137012</v>
      </c>
      <c r="B2063" s="142" t="s">
        <v>32390</v>
      </c>
      <c r="C2063" s="589" t="s">
        <v>30413</v>
      </c>
      <c r="D2063" s="590">
        <v>19.829999999999998</v>
      </c>
      <c r="E2063" s="592"/>
    </row>
    <row r="2064" spans="1:5" x14ac:dyDescent="0.2">
      <c r="A2064" s="588">
        <v>137014</v>
      </c>
      <c r="B2064" s="142" t="s">
        <v>32391</v>
      </c>
      <c r="C2064" s="589" t="s">
        <v>30413</v>
      </c>
      <c r="D2064" s="590">
        <v>55.26</v>
      </c>
      <c r="E2064" s="592"/>
    </row>
    <row r="2065" spans="1:5" outlineLevel="1" x14ac:dyDescent="0.2">
      <c r="A2065" s="588">
        <v>137020</v>
      </c>
      <c r="B2065" s="142" t="s">
        <v>32392</v>
      </c>
      <c r="C2065" s="589" t="s">
        <v>30413</v>
      </c>
      <c r="D2065" s="590">
        <v>10.45</v>
      </c>
      <c r="E2065" s="592"/>
    </row>
    <row r="2066" spans="1:5" x14ac:dyDescent="0.2">
      <c r="A2066" s="588">
        <v>137030</v>
      </c>
      <c r="B2066" s="142" t="s">
        <v>32393</v>
      </c>
      <c r="C2066" s="589" t="s">
        <v>30473</v>
      </c>
      <c r="D2066" s="590">
        <v>16.170000000000002</v>
      </c>
      <c r="E2066" s="592"/>
    </row>
    <row r="2067" spans="1:5" outlineLevel="1" x14ac:dyDescent="0.2">
      <c r="A2067" s="588">
        <v>138000</v>
      </c>
      <c r="B2067" s="142" t="s">
        <v>30756</v>
      </c>
      <c r="C2067" s="589" t="s">
        <v>19923</v>
      </c>
      <c r="D2067" s="590" t="s">
        <v>19923</v>
      </c>
    </row>
    <row r="2068" spans="1:5" x14ac:dyDescent="0.2">
      <c r="A2068" s="588">
        <v>138015</v>
      </c>
      <c r="B2068" s="142" t="s">
        <v>32394</v>
      </c>
      <c r="C2068" s="589" t="s">
        <v>30413</v>
      </c>
      <c r="D2068" s="590">
        <v>160.72</v>
      </c>
      <c r="E2068" s="592"/>
    </row>
    <row r="2069" spans="1:5" outlineLevel="1" x14ac:dyDescent="0.2">
      <c r="A2069" s="588">
        <v>138016</v>
      </c>
      <c r="B2069" s="142" t="s">
        <v>32395</v>
      </c>
      <c r="C2069" s="589" t="s">
        <v>30413</v>
      </c>
      <c r="D2069" s="590">
        <v>24.7</v>
      </c>
      <c r="E2069" s="592"/>
    </row>
    <row r="2070" spans="1:5" outlineLevel="1" x14ac:dyDescent="0.2">
      <c r="A2070" s="588">
        <v>138017</v>
      </c>
      <c r="B2070" s="142" t="s">
        <v>32396</v>
      </c>
      <c r="C2070" s="589" t="s">
        <v>30413</v>
      </c>
      <c r="D2070" s="590">
        <v>5.57</v>
      </c>
      <c r="E2070" s="592"/>
    </row>
    <row r="2071" spans="1:5" x14ac:dyDescent="0.2">
      <c r="A2071" s="588">
        <v>138018</v>
      </c>
      <c r="B2071" s="142" t="s">
        <v>32397</v>
      </c>
      <c r="C2071" s="589" t="s">
        <v>30413</v>
      </c>
      <c r="D2071" s="590">
        <v>218.3</v>
      </c>
      <c r="E2071" s="592"/>
    </row>
    <row r="2072" spans="1:5" outlineLevel="1" x14ac:dyDescent="0.2">
      <c r="A2072" s="588">
        <v>138041</v>
      </c>
      <c r="B2072" s="142" t="s">
        <v>32398</v>
      </c>
      <c r="C2072" s="589" t="s">
        <v>30473</v>
      </c>
      <c r="D2072" s="590">
        <v>18.329999999999998</v>
      </c>
      <c r="E2072" s="592"/>
    </row>
    <row r="2073" spans="1:5" outlineLevel="1" x14ac:dyDescent="0.2">
      <c r="A2073" s="588">
        <v>138061</v>
      </c>
      <c r="B2073" s="142" t="s">
        <v>32399</v>
      </c>
      <c r="C2073" s="589" t="s">
        <v>30413</v>
      </c>
      <c r="D2073" s="590">
        <v>6.74</v>
      </c>
      <c r="E2073" s="592"/>
    </row>
    <row r="2074" spans="1:5" outlineLevel="1" x14ac:dyDescent="0.2">
      <c r="A2074" s="588">
        <v>138062</v>
      </c>
      <c r="B2074" s="142" t="s">
        <v>32400</v>
      </c>
      <c r="C2074" s="589" t="s">
        <v>30413</v>
      </c>
      <c r="D2074" s="590">
        <v>6.74</v>
      </c>
      <c r="E2074" s="592"/>
    </row>
    <row r="2075" spans="1:5" x14ac:dyDescent="0.2">
      <c r="A2075" s="588">
        <v>138070</v>
      </c>
      <c r="B2075" s="142" t="s">
        <v>32401</v>
      </c>
      <c r="C2075" s="589" t="s">
        <v>30413</v>
      </c>
      <c r="D2075" s="590">
        <v>22.68</v>
      </c>
      <c r="E2075" s="592"/>
    </row>
    <row r="2076" spans="1:5" outlineLevel="1" x14ac:dyDescent="0.2">
      <c r="A2076" s="588">
        <v>138071</v>
      </c>
      <c r="B2076" s="142" t="s">
        <v>32402</v>
      </c>
      <c r="C2076" s="589" t="s">
        <v>30413</v>
      </c>
      <c r="D2076" s="590">
        <v>27.79</v>
      </c>
      <c r="E2076" s="592"/>
    </row>
    <row r="2077" spans="1:5" outlineLevel="1" x14ac:dyDescent="0.2">
      <c r="A2077" s="588">
        <v>138072</v>
      </c>
      <c r="B2077" s="142" t="s">
        <v>32403</v>
      </c>
      <c r="C2077" s="589" t="s">
        <v>30413</v>
      </c>
      <c r="D2077" s="590">
        <v>39.26</v>
      </c>
      <c r="E2077" s="592"/>
    </row>
    <row r="2078" spans="1:5" x14ac:dyDescent="0.2">
      <c r="A2078" s="588">
        <v>138073</v>
      </c>
      <c r="B2078" s="142" t="s">
        <v>22099</v>
      </c>
      <c r="C2078" s="589" t="s">
        <v>30473</v>
      </c>
      <c r="D2078" s="590">
        <v>11.74</v>
      </c>
      <c r="E2078" s="592"/>
    </row>
    <row r="2079" spans="1:5" outlineLevel="1" x14ac:dyDescent="0.2">
      <c r="A2079" s="588">
        <v>138074</v>
      </c>
      <c r="B2079" s="142" t="s">
        <v>22100</v>
      </c>
      <c r="C2079" s="589" t="s">
        <v>30473</v>
      </c>
      <c r="D2079" s="590">
        <v>14.38</v>
      </c>
      <c r="E2079" s="592"/>
    </row>
    <row r="2080" spans="1:5" outlineLevel="1" x14ac:dyDescent="0.2">
      <c r="A2080" s="588">
        <v>138075</v>
      </c>
      <c r="B2080" s="142" t="s">
        <v>32404</v>
      </c>
      <c r="C2080" s="589" t="s">
        <v>30473</v>
      </c>
      <c r="D2080" s="590">
        <v>20.32</v>
      </c>
      <c r="E2080" s="592"/>
    </row>
    <row r="2081" spans="1:5" outlineLevel="1" x14ac:dyDescent="0.2">
      <c r="A2081" s="584">
        <v>140000</v>
      </c>
      <c r="B2081" s="585" t="s">
        <v>32405</v>
      </c>
      <c r="C2081" s="586"/>
      <c r="D2081" s="587"/>
    </row>
    <row r="2082" spans="1:5" outlineLevel="1" x14ac:dyDescent="0.2">
      <c r="A2082" s="588">
        <v>140100</v>
      </c>
      <c r="B2082" s="142" t="s">
        <v>32406</v>
      </c>
      <c r="C2082" s="589" t="s">
        <v>19923</v>
      </c>
      <c r="D2082" s="590" t="s">
        <v>19923</v>
      </c>
    </row>
    <row r="2083" spans="1:5" x14ac:dyDescent="0.2">
      <c r="A2083" s="588">
        <v>140103</v>
      </c>
      <c r="B2083" s="142" t="s">
        <v>32407</v>
      </c>
      <c r="C2083" s="589" t="s">
        <v>30413</v>
      </c>
      <c r="D2083" s="590">
        <v>125.41</v>
      </c>
      <c r="E2083" s="592"/>
    </row>
    <row r="2084" spans="1:5" outlineLevel="1" x14ac:dyDescent="0.2">
      <c r="A2084" s="588">
        <v>140104</v>
      </c>
      <c r="B2084" s="142" t="s">
        <v>32408</v>
      </c>
      <c r="C2084" s="589" t="s">
        <v>30413</v>
      </c>
      <c r="D2084" s="590">
        <v>134.76</v>
      </c>
      <c r="E2084" s="592"/>
    </row>
    <row r="2085" spans="1:5" x14ac:dyDescent="0.2">
      <c r="A2085" s="588">
        <v>140105</v>
      </c>
      <c r="B2085" s="142" t="s">
        <v>32409</v>
      </c>
      <c r="C2085" s="589" t="s">
        <v>30413</v>
      </c>
      <c r="D2085" s="590">
        <v>157.26</v>
      </c>
      <c r="E2085" s="592"/>
    </row>
    <row r="2086" spans="1:5" outlineLevel="1" x14ac:dyDescent="0.2">
      <c r="A2086" s="588">
        <v>140111</v>
      </c>
      <c r="B2086" s="142" t="s">
        <v>32410</v>
      </c>
      <c r="C2086" s="589" t="s">
        <v>30413</v>
      </c>
      <c r="D2086" s="590">
        <v>119.47</v>
      </c>
      <c r="E2086" s="592"/>
    </row>
    <row r="2087" spans="1:5" x14ac:dyDescent="0.2">
      <c r="A2087" s="588">
        <v>140130</v>
      </c>
      <c r="B2087" s="142" t="s">
        <v>32411</v>
      </c>
      <c r="C2087" s="589" t="s">
        <v>30413</v>
      </c>
      <c r="D2087" s="590">
        <v>261.94</v>
      </c>
      <c r="E2087" s="592"/>
    </row>
    <row r="2088" spans="1:5" outlineLevel="1" x14ac:dyDescent="0.2">
      <c r="A2088" s="588">
        <v>140137</v>
      </c>
      <c r="B2088" s="142" t="s">
        <v>32412</v>
      </c>
      <c r="C2088" s="589" t="s">
        <v>30413</v>
      </c>
      <c r="D2088" s="590">
        <v>430.92</v>
      </c>
      <c r="E2088" s="592"/>
    </row>
    <row r="2089" spans="1:5" x14ac:dyDescent="0.2">
      <c r="A2089" s="588">
        <v>140150</v>
      </c>
      <c r="B2089" s="142" t="s">
        <v>32413</v>
      </c>
      <c r="C2089" s="589" t="s">
        <v>30413</v>
      </c>
      <c r="D2089" s="590">
        <v>257.14</v>
      </c>
      <c r="E2089" s="592"/>
    </row>
    <row r="2090" spans="1:5" outlineLevel="1" x14ac:dyDescent="0.2">
      <c r="A2090" s="588">
        <v>140152</v>
      </c>
      <c r="B2090" s="142" t="s">
        <v>32414</v>
      </c>
      <c r="C2090" s="589" t="s">
        <v>30413</v>
      </c>
      <c r="D2090" s="590">
        <v>303.83</v>
      </c>
      <c r="E2090" s="592"/>
    </row>
    <row r="2091" spans="1:5" x14ac:dyDescent="0.2">
      <c r="A2091" s="588">
        <v>140170</v>
      </c>
      <c r="B2091" s="142" t="s">
        <v>32415</v>
      </c>
      <c r="C2091" s="589" t="s">
        <v>30413</v>
      </c>
      <c r="D2091" s="590">
        <v>127.96</v>
      </c>
      <c r="E2091" s="592"/>
    </row>
    <row r="2092" spans="1:5" outlineLevel="1" x14ac:dyDescent="0.2">
      <c r="A2092" s="588">
        <v>140172</v>
      </c>
      <c r="B2092" s="142" t="s">
        <v>32416</v>
      </c>
      <c r="C2092" s="589" t="s">
        <v>30413</v>
      </c>
      <c r="D2092" s="590">
        <v>402.68</v>
      </c>
      <c r="E2092" s="592"/>
    </row>
    <row r="2093" spans="1:5" x14ac:dyDescent="0.2">
      <c r="A2093" s="588">
        <v>145000</v>
      </c>
      <c r="B2093" s="142" t="s">
        <v>30578</v>
      </c>
      <c r="C2093" s="589" t="s">
        <v>19923</v>
      </c>
      <c r="D2093" s="590" t="s">
        <v>19923</v>
      </c>
    </row>
    <row r="2094" spans="1:5" ht="22.5" outlineLevel="1" x14ac:dyDescent="0.2">
      <c r="A2094" s="588">
        <v>145001</v>
      </c>
      <c r="B2094" s="142" t="s">
        <v>32417</v>
      </c>
      <c r="C2094" s="589" t="s">
        <v>30413</v>
      </c>
      <c r="D2094" s="590">
        <v>54.53</v>
      </c>
      <c r="E2094" s="592"/>
    </row>
    <row r="2095" spans="1:5" x14ac:dyDescent="0.2">
      <c r="A2095" s="588">
        <v>146000</v>
      </c>
      <c r="B2095" s="142" t="s">
        <v>30703</v>
      </c>
      <c r="C2095" s="589" t="s">
        <v>19923</v>
      </c>
      <c r="D2095" s="590" t="s">
        <v>19923</v>
      </c>
    </row>
    <row r="2096" spans="1:5" ht="22.5" outlineLevel="1" x14ac:dyDescent="0.2">
      <c r="A2096" s="588">
        <v>146001</v>
      </c>
      <c r="B2096" s="142" t="s">
        <v>32418</v>
      </c>
      <c r="C2096" s="589" t="s">
        <v>30413</v>
      </c>
      <c r="D2096" s="590">
        <v>81.790000000000006</v>
      </c>
      <c r="E2096" s="592"/>
    </row>
    <row r="2097" spans="1:5" x14ac:dyDescent="0.2">
      <c r="A2097" s="588">
        <v>147000</v>
      </c>
      <c r="B2097" s="142" t="s">
        <v>30710</v>
      </c>
      <c r="C2097" s="589" t="s">
        <v>19923</v>
      </c>
      <c r="D2097" s="590" t="s">
        <v>19923</v>
      </c>
    </row>
    <row r="2098" spans="1:5" outlineLevel="1" x14ac:dyDescent="0.2">
      <c r="A2098" s="588">
        <v>147001</v>
      </c>
      <c r="B2098" s="142" t="s">
        <v>32419</v>
      </c>
      <c r="C2098" s="589" t="s">
        <v>30413</v>
      </c>
      <c r="D2098" s="590">
        <v>59.79</v>
      </c>
      <c r="E2098" s="592"/>
    </row>
    <row r="2099" spans="1:5" outlineLevel="1" x14ac:dyDescent="0.2">
      <c r="A2099" s="584">
        <v>150000</v>
      </c>
      <c r="B2099" s="585" t="s">
        <v>17429</v>
      </c>
      <c r="C2099" s="586"/>
      <c r="D2099" s="587"/>
    </row>
    <row r="2100" spans="1:5" outlineLevel="1" x14ac:dyDescent="0.2">
      <c r="A2100" s="588">
        <v>150100</v>
      </c>
      <c r="B2100" s="142" t="s">
        <v>32420</v>
      </c>
      <c r="C2100" s="589" t="s">
        <v>19923</v>
      </c>
      <c r="D2100" s="590" t="s">
        <v>19923</v>
      </c>
    </row>
    <row r="2101" spans="1:5" x14ac:dyDescent="0.2">
      <c r="A2101" s="588">
        <v>150101</v>
      </c>
      <c r="B2101" s="142" t="s">
        <v>32421</v>
      </c>
      <c r="C2101" s="589" t="s">
        <v>30413</v>
      </c>
      <c r="D2101" s="590">
        <v>5.62</v>
      </c>
      <c r="E2101" s="592"/>
    </row>
    <row r="2102" spans="1:5" outlineLevel="1" x14ac:dyDescent="0.2">
      <c r="A2102" s="588">
        <v>150102</v>
      </c>
      <c r="B2102" s="142" t="s">
        <v>32422</v>
      </c>
      <c r="C2102" s="589" t="s">
        <v>30413</v>
      </c>
      <c r="D2102" s="590">
        <v>7.71</v>
      </c>
      <c r="E2102" s="592"/>
    </row>
    <row r="2103" spans="1:5" ht="22.5" outlineLevel="1" x14ac:dyDescent="0.2">
      <c r="A2103" s="588">
        <v>150108</v>
      </c>
      <c r="B2103" s="142" t="s">
        <v>32423</v>
      </c>
      <c r="C2103" s="589" t="s">
        <v>30413</v>
      </c>
      <c r="D2103" s="590">
        <v>8.9499999999999993</v>
      </c>
      <c r="E2103" s="592"/>
    </row>
    <row r="2104" spans="1:5" outlineLevel="1" x14ac:dyDescent="0.2">
      <c r="A2104" s="588">
        <v>150110</v>
      </c>
      <c r="B2104" s="142" t="s">
        <v>20532</v>
      </c>
      <c r="C2104" s="589" t="s">
        <v>30413</v>
      </c>
      <c r="D2104" s="590">
        <v>17.87</v>
      </c>
      <c r="E2104" s="592"/>
    </row>
    <row r="2105" spans="1:5" x14ac:dyDescent="0.2">
      <c r="A2105" s="588">
        <v>150111</v>
      </c>
      <c r="B2105" s="142" t="s">
        <v>32424</v>
      </c>
      <c r="C2105" s="589" t="s">
        <v>30413</v>
      </c>
      <c r="D2105" s="590">
        <v>27.19</v>
      </c>
      <c r="E2105" s="592"/>
    </row>
    <row r="2106" spans="1:5" outlineLevel="1" x14ac:dyDescent="0.2">
      <c r="A2106" s="588">
        <v>150115</v>
      </c>
      <c r="B2106" s="142" t="s">
        <v>32425</v>
      </c>
      <c r="C2106" s="589" t="s">
        <v>30413</v>
      </c>
      <c r="D2106" s="590">
        <v>18.7</v>
      </c>
      <c r="E2106" s="592"/>
    </row>
    <row r="2107" spans="1:5" outlineLevel="1" x14ac:dyDescent="0.2">
      <c r="A2107" s="588">
        <v>150116</v>
      </c>
      <c r="B2107" s="142" t="s">
        <v>32426</v>
      </c>
      <c r="C2107" s="589" t="s">
        <v>30413</v>
      </c>
      <c r="D2107" s="590">
        <v>30.28</v>
      </c>
      <c r="E2107" s="592"/>
    </row>
    <row r="2108" spans="1:5" outlineLevel="1" x14ac:dyDescent="0.2">
      <c r="A2108" s="588">
        <v>150118</v>
      </c>
      <c r="B2108" s="142" t="s">
        <v>32427</v>
      </c>
      <c r="C2108" s="589" t="s">
        <v>30413</v>
      </c>
      <c r="D2108" s="590">
        <v>55.13</v>
      </c>
      <c r="E2108" s="592"/>
    </row>
    <row r="2109" spans="1:5" x14ac:dyDescent="0.2">
      <c r="A2109" s="588">
        <v>150119</v>
      </c>
      <c r="B2109" s="142" t="s">
        <v>32428</v>
      </c>
      <c r="C2109" s="589" t="s">
        <v>30413</v>
      </c>
      <c r="D2109" s="590">
        <v>19.95</v>
      </c>
      <c r="E2109" s="592"/>
    </row>
    <row r="2110" spans="1:5" outlineLevel="1" x14ac:dyDescent="0.2">
      <c r="A2110" s="588">
        <v>150123</v>
      </c>
      <c r="B2110" s="142" t="s">
        <v>32429</v>
      </c>
      <c r="C2110" s="589" t="s">
        <v>30413</v>
      </c>
      <c r="D2110" s="590">
        <v>20.68</v>
      </c>
      <c r="E2110" s="592"/>
    </row>
    <row r="2111" spans="1:5" outlineLevel="1" x14ac:dyDescent="0.2">
      <c r="A2111" s="588">
        <v>150124</v>
      </c>
      <c r="B2111" s="142" t="s">
        <v>32430</v>
      </c>
      <c r="C2111" s="589" t="s">
        <v>30413</v>
      </c>
      <c r="D2111" s="590">
        <v>38.74</v>
      </c>
      <c r="E2111" s="592"/>
    </row>
    <row r="2112" spans="1:5" ht="22.5" outlineLevel="1" x14ac:dyDescent="0.2">
      <c r="A2112" s="588">
        <v>150125</v>
      </c>
      <c r="B2112" s="142" t="s">
        <v>32431</v>
      </c>
      <c r="C2112" s="589" t="s">
        <v>30413</v>
      </c>
      <c r="D2112" s="590">
        <v>36.1</v>
      </c>
      <c r="E2112" s="592"/>
    </row>
    <row r="2113" spans="1:5" x14ac:dyDescent="0.2">
      <c r="A2113" s="588">
        <v>150136</v>
      </c>
      <c r="B2113" s="142" t="s">
        <v>32432</v>
      </c>
      <c r="C2113" s="589" t="s">
        <v>30413</v>
      </c>
      <c r="D2113" s="590">
        <v>121.72</v>
      </c>
      <c r="E2113" s="592"/>
    </row>
    <row r="2114" spans="1:5" ht="22.5" outlineLevel="1" x14ac:dyDescent="0.2">
      <c r="A2114" s="588">
        <v>150170</v>
      </c>
      <c r="B2114" s="142" t="s">
        <v>32433</v>
      </c>
      <c r="C2114" s="589" t="s">
        <v>30413</v>
      </c>
      <c r="D2114" s="590">
        <v>27.39</v>
      </c>
      <c r="E2114" s="592"/>
    </row>
    <row r="2115" spans="1:5" outlineLevel="1" x14ac:dyDescent="0.2">
      <c r="A2115" s="588">
        <v>150176</v>
      </c>
      <c r="B2115" s="142" t="s">
        <v>32434</v>
      </c>
      <c r="C2115" s="589" t="s">
        <v>30413</v>
      </c>
      <c r="D2115" s="590">
        <v>22.9</v>
      </c>
      <c r="E2115" s="592"/>
    </row>
    <row r="2116" spans="1:5" ht="22.5" x14ac:dyDescent="0.2">
      <c r="A2116" s="588">
        <v>150177</v>
      </c>
      <c r="B2116" s="142" t="s">
        <v>32435</v>
      </c>
      <c r="C2116" s="589" t="s">
        <v>30413</v>
      </c>
      <c r="D2116" s="590">
        <v>32.200000000000003</v>
      </c>
      <c r="E2116" s="592"/>
    </row>
    <row r="2117" spans="1:5" outlineLevel="1" x14ac:dyDescent="0.2">
      <c r="A2117" s="588">
        <v>150200</v>
      </c>
      <c r="B2117" s="142" t="s">
        <v>7508</v>
      </c>
      <c r="C2117" s="589" t="s">
        <v>19923</v>
      </c>
      <c r="D2117" s="590" t="s">
        <v>19923</v>
      </c>
    </row>
    <row r="2118" spans="1:5" ht="22.5" outlineLevel="1" x14ac:dyDescent="0.2">
      <c r="A2118" s="588">
        <v>150210</v>
      </c>
      <c r="B2118" s="142" t="s">
        <v>32436</v>
      </c>
      <c r="C2118" s="589" t="s">
        <v>30413</v>
      </c>
      <c r="D2118" s="590">
        <v>22.74</v>
      </c>
      <c r="E2118" s="592"/>
    </row>
    <row r="2119" spans="1:5" ht="22.5" x14ac:dyDescent="0.2">
      <c r="A2119" s="588">
        <v>150211</v>
      </c>
      <c r="B2119" s="142" t="s">
        <v>32437</v>
      </c>
      <c r="C2119" s="589" t="s">
        <v>30413</v>
      </c>
      <c r="D2119" s="590">
        <v>37.44</v>
      </c>
      <c r="E2119" s="592"/>
    </row>
    <row r="2120" spans="1:5" outlineLevel="1" x14ac:dyDescent="0.2">
      <c r="A2120" s="588">
        <v>150212</v>
      </c>
      <c r="B2120" s="142" t="s">
        <v>32438</v>
      </c>
      <c r="C2120" s="589" t="s">
        <v>30413</v>
      </c>
      <c r="D2120" s="590">
        <v>11.61</v>
      </c>
      <c r="E2120" s="592"/>
    </row>
    <row r="2121" spans="1:5" outlineLevel="1" x14ac:dyDescent="0.2">
      <c r="A2121" s="588">
        <v>150214</v>
      </c>
      <c r="B2121" s="142" t="s">
        <v>32439</v>
      </c>
      <c r="C2121" s="589" t="s">
        <v>30473</v>
      </c>
      <c r="D2121" s="590">
        <v>4.09</v>
      </c>
      <c r="E2121" s="592"/>
    </row>
    <row r="2122" spans="1:5" ht="22.5" x14ac:dyDescent="0.2">
      <c r="A2122" s="588">
        <v>150240</v>
      </c>
      <c r="B2122" s="142" t="s">
        <v>32440</v>
      </c>
      <c r="C2122" s="589" t="s">
        <v>30413</v>
      </c>
      <c r="D2122" s="590">
        <v>20.86</v>
      </c>
      <c r="E2122" s="592"/>
    </row>
    <row r="2123" spans="1:5" ht="22.5" outlineLevel="1" x14ac:dyDescent="0.2">
      <c r="A2123" s="588">
        <v>150260</v>
      </c>
      <c r="B2123" s="142" t="s">
        <v>32441</v>
      </c>
      <c r="C2123" s="589" t="s">
        <v>30413</v>
      </c>
      <c r="D2123" s="590">
        <v>18.420000000000002</v>
      </c>
      <c r="E2123" s="592"/>
    </row>
    <row r="2124" spans="1:5" outlineLevel="1" x14ac:dyDescent="0.2">
      <c r="A2124" s="588">
        <v>150300</v>
      </c>
      <c r="B2124" s="142" t="s">
        <v>32442</v>
      </c>
      <c r="C2124" s="589" t="s">
        <v>19923</v>
      </c>
      <c r="D2124" s="590" t="s">
        <v>19923</v>
      </c>
    </row>
    <row r="2125" spans="1:5" outlineLevel="1" x14ac:dyDescent="0.2">
      <c r="A2125" s="588">
        <v>150304</v>
      </c>
      <c r="B2125" s="142" t="s">
        <v>32443</v>
      </c>
      <c r="C2125" s="589" t="s">
        <v>30473</v>
      </c>
      <c r="D2125" s="590">
        <v>6.76</v>
      </c>
      <c r="E2125" s="592"/>
    </row>
    <row r="2126" spans="1:5" x14ac:dyDescent="0.2">
      <c r="A2126" s="588">
        <v>150310</v>
      </c>
      <c r="B2126" s="142" t="s">
        <v>32444</v>
      </c>
      <c r="C2126" s="589" t="s">
        <v>30413</v>
      </c>
      <c r="D2126" s="590">
        <v>43.85</v>
      </c>
      <c r="E2126" s="592"/>
    </row>
    <row r="2127" spans="1:5" outlineLevel="1" x14ac:dyDescent="0.2">
      <c r="A2127" s="588">
        <v>150312</v>
      </c>
      <c r="B2127" s="142" t="s">
        <v>32445</v>
      </c>
      <c r="C2127" s="589" t="s">
        <v>30413</v>
      </c>
      <c r="D2127" s="590">
        <v>18.61</v>
      </c>
      <c r="E2127" s="592"/>
    </row>
    <row r="2128" spans="1:5" outlineLevel="1" x14ac:dyDescent="0.2">
      <c r="A2128" s="588">
        <v>150314</v>
      </c>
      <c r="B2128" s="142" t="s">
        <v>32446</v>
      </c>
      <c r="C2128" s="589" t="s">
        <v>30473</v>
      </c>
      <c r="D2128" s="590">
        <v>11.23</v>
      </c>
      <c r="E2128" s="592"/>
    </row>
    <row r="2129" spans="1:5" x14ac:dyDescent="0.2">
      <c r="A2129" s="588">
        <v>155000</v>
      </c>
      <c r="B2129" s="142" t="s">
        <v>30578</v>
      </c>
      <c r="C2129" s="589" t="s">
        <v>19923</v>
      </c>
      <c r="D2129" s="590" t="s">
        <v>19923</v>
      </c>
    </row>
    <row r="2130" spans="1:5" ht="22.5" outlineLevel="1" x14ac:dyDescent="0.2">
      <c r="A2130" s="588">
        <v>155001</v>
      </c>
      <c r="B2130" s="142" t="s">
        <v>32447</v>
      </c>
      <c r="C2130" s="589" t="s">
        <v>30413</v>
      </c>
      <c r="D2130" s="590">
        <v>2.09</v>
      </c>
      <c r="E2130" s="592"/>
    </row>
    <row r="2131" spans="1:5" outlineLevel="1" x14ac:dyDescent="0.2">
      <c r="A2131" s="588">
        <v>155003</v>
      </c>
      <c r="B2131" s="142" t="s">
        <v>32448</v>
      </c>
      <c r="C2131" s="589" t="s">
        <v>30413</v>
      </c>
      <c r="D2131" s="590">
        <v>4.8</v>
      </c>
      <c r="E2131" s="592"/>
    </row>
    <row r="2132" spans="1:5" x14ac:dyDescent="0.2">
      <c r="A2132" s="588">
        <v>155004</v>
      </c>
      <c r="B2132" s="142" t="s">
        <v>32449</v>
      </c>
      <c r="C2132" s="589" t="s">
        <v>30413</v>
      </c>
      <c r="D2132" s="590">
        <v>8.9</v>
      </c>
      <c r="E2132" s="592"/>
    </row>
    <row r="2133" spans="1:5" outlineLevel="1" x14ac:dyDescent="0.2">
      <c r="A2133" s="588">
        <v>155005</v>
      </c>
      <c r="B2133" s="142" t="s">
        <v>32450</v>
      </c>
      <c r="C2133" s="589" t="s">
        <v>30413</v>
      </c>
      <c r="D2133" s="590">
        <v>84.58</v>
      </c>
      <c r="E2133" s="592"/>
    </row>
    <row r="2134" spans="1:5" outlineLevel="1" x14ac:dyDescent="0.2">
      <c r="A2134" s="588">
        <v>155010</v>
      </c>
      <c r="B2134" s="142" t="s">
        <v>32451</v>
      </c>
      <c r="C2134" s="589" t="s">
        <v>30413</v>
      </c>
      <c r="D2134" s="590">
        <v>6.53</v>
      </c>
      <c r="E2134" s="592"/>
    </row>
    <row r="2135" spans="1:5" x14ac:dyDescent="0.2">
      <c r="A2135" s="588">
        <v>155011</v>
      </c>
      <c r="B2135" s="142" t="s">
        <v>32452</v>
      </c>
      <c r="C2135" s="589" t="s">
        <v>30413</v>
      </c>
      <c r="D2135" s="590">
        <v>11</v>
      </c>
      <c r="E2135" s="592"/>
    </row>
    <row r="2136" spans="1:5" outlineLevel="1" x14ac:dyDescent="0.2">
      <c r="A2136" s="588">
        <v>155013</v>
      </c>
      <c r="B2136" s="142" t="s">
        <v>32453</v>
      </c>
      <c r="C2136" s="589" t="s">
        <v>30473</v>
      </c>
      <c r="D2136" s="590">
        <v>1.1000000000000001</v>
      </c>
      <c r="E2136" s="592"/>
    </row>
    <row r="2137" spans="1:5" outlineLevel="1" x14ac:dyDescent="0.2">
      <c r="A2137" s="588">
        <v>155014</v>
      </c>
      <c r="B2137" s="142" t="s">
        <v>32454</v>
      </c>
      <c r="C2137" s="589" t="s">
        <v>30473</v>
      </c>
      <c r="D2137" s="590">
        <v>1.57</v>
      </c>
      <c r="E2137" s="592"/>
    </row>
    <row r="2138" spans="1:5" x14ac:dyDescent="0.2">
      <c r="A2138" s="588">
        <v>155020</v>
      </c>
      <c r="B2138" s="142" t="s">
        <v>32455</v>
      </c>
      <c r="C2138" s="589" t="s">
        <v>30413</v>
      </c>
      <c r="D2138" s="590">
        <v>6.27</v>
      </c>
      <c r="E2138" s="592"/>
    </row>
    <row r="2139" spans="1:5" ht="22.5" outlineLevel="1" x14ac:dyDescent="0.2">
      <c r="A2139" s="588">
        <v>155021</v>
      </c>
      <c r="B2139" s="142" t="s">
        <v>32456</v>
      </c>
      <c r="C2139" s="589" t="s">
        <v>30413</v>
      </c>
      <c r="D2139" s="590">
        <v>9.9499999999999993</v>
      </c>
      <c r="E2139" s="592"/>
    </row>
    <row r="2140" spans="1:5" outlineLevel="1" x14ac:dyDescent="0.2">
      <c r="A2140" s="588">
        <v>155023</v>
      </c>
      <c r="B2140" s="142" t="s">
        <v>32457</v>
      </c>
      <c r="C2140" s="589" t="s">
        <v>30413</v>
      </c>
      <c r="D2140" s="590">
        <v>84.58</v>
      </c>
      <c r="E2140" s="592"/>
    </row>
    <row r="2141" spans="1:5" x14ac:dyDescent="0.2">
      <c r="A2141" s="588">
        <v>158000</v>
      </c>
      <c r="B2141" s="142" t="s">
        <v>30756</v>
      </c>
      <c r="C2141" s="589" t="s">
        <v>19923</v>
      </c>
      <c r="D2141" s="590" t="s">
        <v>19923</v>
      </c>
    </row>
    <row r="2142" spans="1:5" ht="22.5" outlineLevel="1" x14ac:dyDescent="0.2">
      <c r="A2142" s="588">
        <v>158001</v>
      </c>
      <c r="B2142" s="142" t="s">
        <v>32458</v>
      </c>
      <c r="C2142" s="589" t="s">
        <v>30413</v>
      </c>
      <c r="D2142" s="590">
        <v>14.74</v>
      </c>
      <c r="E2142" s="592"/>
    </row>
    <row r="2143" spans="1:5" ht="22.5" outlineLevel="1" x14ac:dyDescent="0.2">
      <c r="A2143" s="588">
        <v>158005</v>
      </c>
      <c r="B2143" s="142" t="s">
        <v>32459</v>
      </c>
      <c r="C2143" s="589" t="s">
        <v>30413</v>
      </c>
      <c r="D2143" s="590">
        <v>15.78</v>
      </c>
      <c r="E2143" s="592"/>
    </row>
    <row r="2144" spans="1:5" x14ac:dyDescent="0.2">
      <c r="A2144" s="588">
        <v>158030</v>
      </c>
      <c r="B2144" s="142" t="s">
        <v>32460</v>
      </c>
      <c r="C2144" s="589" t="s">
        <v>30413</v>
      </c>
      <c r="D2144" s="590">
        <v>19.46</v>
      </c>
      <c r="E2144" s="592"/>
    </row>
    <row r="2145" spans="1:5" outlineLevel="1" x14ac:dyDescent="0.2">
      <c r="A2145" s="588">
        <v>158031</v>
      </c>
      <c r="B2145" s="142" t="s">
        <v>32461</v>
      </c>
      <c r="C2145" s="589" t="s">
        <v>30413</v>
      </c>
      <c r="D2145" s="590">
        <v>9.8699999999999992</v>
      </c>
      <c r="E2145" s="592"/>
    </row>
    <row r="2146" spans="1:5" outlineLevel="1" x14ac:dyDescent="0.2">
      <c r="A2146" s="588">
        <v>158032</v>
      </c>
      <c r="B2146" s="142" t="s">
        <v>32462</v>
      </c>
      <c r="C2146" s="589" t="s">
        <v>30413</v>
      </c>
      <c r="D2146" s="590">
        <v>15.12</v>
      </c>
      <c r="E2146" s="592"/>
    </row>
    <row r="2147" spans="1:5" x14ac:dyDescent="0.2">
      <c r="A2147" s="588">
        <v>158033</v>
      </c>
      <c r="B2147" s="142" t="s">
        <v>32463</v>
      </c>
      <c r="C2147" s="589" t="s">
        <v>30473</v>
      </c>
      <c r="D2147" s="590">
        <v>2.57</v>
      </c>
      <c r="E2147" s="592"/>
    </row>
    <row r="2148" spans="1:5" outlineLevel="1" x14ac:dyDescent="0.2">
      <c r="A2148" s="588">
        <v>158034</v>
      </c>
      <c r="B2148" s="142" t="s">
        <v>32464</v>
      </c>
      <c r="C2148" s="589" t="s">
        <v>30413</v>
      </c>
      <c r="D2148" s="590">
        <v>25.77</v>
      </c>
      <c r="E2148" s="592"/>
    </row>
    <row r="2149" spans="1:5" outlineLevel="1" x14ac:dyDescent="0.2">
      <c r="A2149" s="584">
        <v>170000</v>
      </c>
      <c r="B2149" s="585" t="s">
        <v>32465</v>
      </c>
      <c r="C2149" s="586"/>
      <c r="D2149" s="587"/>
    </row>
    <row r="2150" spans="1:5" outlineLevel="1" x14ac:dyDescent="0.2">
      <c r="A2150" s="588">
        <v>170100</v>
      </c>
      <c r="B2150" s="142" t="s">
        <v>32466</v>
      </c>
      <c r="C2150" s="589" t="s">
        <v>19923</v>
      </c>
      <c r="D2150" s="590" t="s">
        <v>19923</v>
      </c>
    </row>
    <row r="2151" spans="1:5" outlineLevel="1" x14ac:dyDescent="0.2">
      <c r="A2151" s="588">
        <v>170127</v>
      </c>
      <c r="B2151" s="142" t="s">
        <v>32467</v>
      </c>
      <c r="C2151" s="589" t="s">
        <v>30473</v>
      </c>
      <c r="D2151" s="590">
        <v>369.53</v>
      </c>
      <c r="E2151" s="592"/>
    </row>
    <row r="2152" spans="1:5" x14ac:dyDescent="0.2">
      <c r="A2152" s="588">
        <v>170128</v>
      </c>
      <c r="B2152" s="142" t="s">
        <v>32468</v>
      </c>
      <c r="C2152" s="589" t="s">
        <v>30473</v>
      </c>
      <c r="D2152" s="590">
        <v>152.21</v>
      </c>
      <c r="E2152" s="592"/>
    </row>
    <row r="2153" spans="1:5" outlineLevel="1" x14ac:dyDescent="0.2">
      <c r="A2153" s="588">
        <v>170129</v>
      </c>
      <c r="B2153" s="142" t="s">
        <v>32469</v>
      </c>
      <c r="C2153" s="589" t="s">
        <v>30473</v>
      </c>
      <c r="D2153" s="590">
        <v>555.27</v>
      </c>
      <c r="E2153" s="592"/>
    </row>
    <row r="2154" spans="1:5" outlineLevel="1" x14ac:dyDescent="0.2">
      <c r="A2154" s="588">
        <v>170130</v>
      </c>
      <c r="B2154" s="142" t="s">
        <v>32470</v>
      </c>
      <c r="C2154" s="589" t="s">
        <v>30473</v>
      </c>
      <c r="D2154" s="590">
        <v>530.74</v>
      </c>
      <c r="E2154" s="592"/>
    </row>
    <row r="2155" spans="1:5" ht="22.5" outlineLevel="1" x14ac:dyDescent="0.2">
      <c r="A2155" s="588">
        <v>170131</v>
      </c>
      <c r="B2155" s="142" t="s">
        <v>32471</v>
      </c>
      <c r="C2155" s="589" t="s">
        <v>30473</v>
      </c>
      <c r="D2155" s="590">
        <v>846.48</v>
      </c>
      <c r="E2155" s="592"/>
    </row>
    <row r="2156" spans="1:5" ht="22.5" outlineLevel="1" x14ac:dyDescent="0.2">
      <c r="A2156" s="588">
        <v>170132</v>
      </c>
      <c r="B2156" s="142" t="s">
        <v>32472</v>
      </c>
      <c r="C2156" s="589" t="s">
        <v>30473</v>
      </c>
      <c r="D2156" s="590">
        <v>945.19</v>
      </c>
      <c r="E2156" s="592"/>
    </row>
    <row r="2157" spans="1:5" x14ac:dyDescent="0.2">
      <c r="A2157" s="588">
        <v>170133</v>
      </c>
      <c r="B2157" s="142" t="s">
        <v>32473</v>
      </c>
      <c r="C2157" s="589" t="s">
        <v>30473</v>
      </c>
      <c r="D2157" s="590">
        <v>219</v>
      </c>
      <c r="E2157" s="592"/>
    </row>
    <row r="2158" spans="1:5" ht="22.5" outlineLevel="1" x14ac:dyDescent="0.2">
      <c r="A2158" s="588">
        <v>170134</v>
      </c>
      <c r="B2158" s="142" t="s">
        <v>32474</v>
      </c>
      <c r="C2158" s="589" t="s">
        <v>30439</v>
      </c>
      <c r="D2158" s="590">
        <v>2386.9</v>
      </c>
      <c r="E2158" s="592"/>
    </row>
    <row r="2159" spans="1:5" ht="22.5" outlineLevel="1" x14ac:dyDescent="0.2">
      <c r="A2159" s="588">
        <v>170135</v>
      </c>
      <c r="B2159" s="142" t="s">
        <v>32475</v>
      </c>
      <c r="C2159" s="589" t="s">
        <v>30439</v>
      </c>
      <c r="D2159" s="590">
        <v>2056.41</v>
      </c>
      <c r="E2159" s="592"/>
    </row>
    <row r="2160" spans="1:5" ht="22.5" outlineLevel="1" x14ac:dyDescent="0.2">
      <c r="A2160" s="588">
        <v>170136</v>
      </c>
      <c r="B2160" s="142" t="s">
        <v>32476</v>
      </c>
      <c r="C2160" s="589" t="s">
        <v>30439</v>
      </c>
      <c r="D2160" s="590">
        <v>3232.19</v>
      </c>
      <c r="E2160" s="592"/>
    </row>
    <row r="2161" spans="1:5" ht="22.5" outlineLevel="1" x14ac:dyDescent="0.2">
      <c r="A2161" s="588">
        <v>170137</v>
      </c>
      <c r="B2161" s="142" t="s">
        <v>32477</v>
      </c>
      <c r="C2161" s="589" t="s">
        <v>30439</v>
      </c>
      <c r="D2161" s="590">
        <v>3865.01</v>
      </c>
      <c r="E2161" s="592"/>
    </row>
    <row r="2162" spans="1:5" ht="22.5" x14ac:dyDescent="0.2">
      <c r="A2162" s="588">
        <v>170138</v>
      </c>
      <c r="B2162" s="142" t="s">
        <v>32478</v>
      </c>
      <c r="C2162" s="589" t="s">
        <v>30439</v>
      </c>
      <c r="D2162" s="590">
        <v>5255.47</v>
      </c>
      <c r="E2162" s="592"/>
    </row>
    <row r="2163" spans="1:5" outlineLevel="1" x14ac:dyDescent="0.2">
      <c r="A2163" s="588">
        <v>170140</v>
      </c>
      <c r="B2163" s="142" t="s">
        <v>32479</v>
      </c>
      <c r="C2163" s="589" t="s">
        <v>30413</v>
      </c>
      <c r="D2163" s="590">
        <v>416.04</v>
      </c>
      <c r="E2163" s="592"/>
    </row>
    <row r="2164" spans="1:5" outlineLevel="1" x14ac:dyDescent="0.2">
      <c r="A2164" s="588">
        <v>170141</v>
      </c>
      <c r="B2164" s="142" t="s">
        <v>32480</v>
      </c>
      <c r="C2164" s="589" t="s">
        <v>30413</v>
      </c>
      <c r="D2164" s="590">
        <v>324.04000000000002</v>
      </c>
      <c r="E2164" s="592"/>
    </row>
    <row r="2165" spans="1:5" outlineLevel="1" x14ac:dyDescent="0.2">
      <c r="A2165" s="588">
        <v>170142</v>
      </c>
      <c r="B2165" s="142" t="s">
        <v>32481</v>
      </c>
      <c r="C2165" s="589" t="s">
        <v>30413</v>
      </c>
      <c r="D2165" s="590">
        <v>413.27</v>
      </c>
      <c r="E2165" s="592"/>
    </row>
    <row r="2166" spans="1:5" outlineLevel="1" x14ac:dyDescent="0.2">
      <c r="A2166" s="588">
        <v>170143</v>
      </c>
      <c r="B2166" s="142" t="s">
        <v>32482</v>
      </c>
      <c r="C2166" s="589" t="s">
        <v>30413</v>
      </c>
      <c r="D2166" s="590">
        <v>320.16000000000003</v>
      </c>
      <c r="E2166" s="592"/>
    </row>
    <row r="2167" spans="1:5" x14ac:dyDescent="0.2">
      <c r="A2167" s="588">
        <v>170144</v>
      </c>
      <c r="B2167" s="142" t="s">
        <v>32483</v>
      </c>
      <c r="C2167" s="589" t="s">
        <v>30413</v>
      </c>
      <c r="D2167" s="590">
        <v>430.78</v>
      </c>
      <c r="E2167" s="592"/>
    </row>
    <row r="2168" spans="1:5" outlineLevel="1" x14ac:dyDescent="0.2">
      <c r="A2168" s="588">
        <v>170145</v>
      </c>
      <c r="B2168" s="142" t="s">
        <v>32484</v>
      </c>
      <c r="C2168" s="589" t="s">
        <v>30413</v>
      </c>
      <c r="D2168" s="590">
        <v>339.75</v>
      </c>
      <c r="E2168" s="592"/>
    </row>
    <row r="2169" spans="1:5" ht="22.5" outlineLevel="1" x14ac:dyDescent="0.2">
      <c r="A2169" s="588">
        <v>170164</v>
      </c>
      <c r="B2169" s="142" t="s">
        <v>32485</v>
      </c>
      <c r="C2169" s="589" t="s">
        <v>30473</v>
      </c>
      <c r="D2169" s="590">
        <v>512.89</v>
      </c>
      <c r="E2169" s="592"/>
    </row>
    <row r="2170" spans="1:5" outlineLevel="1" x14ac:dyDescent="0.2">
      <c r="A2170" s="588">
        <v>170170</v>
      </c>
      <c r="B2170" s="142" t="s">
        <v>32486</v>
      </c>
      <c r="C2170" s="589" t="s">
        <v>30473</v>
      </c>
      <c r="D2170" s="590">
        <v>1560.69</v>
      </c>
      <c r="E2170" s="592"/>
    </row>
    <row r="2171" spans="1:5" outlineLevel="1" x14ac:dyDescent="0.2">
      <c r="A2171" s="588">
        <v>170171</v>
      </c>
      <c r="B2171" s="142" t="s">
        <v>32487</v>
      </c>
      <c r="C2171" s="589" t="s">
        <v>30473</v>
      </c>
      <c r="D2171" s="590">
        <v>2720.94</v>
      </c>
      <c r="E2171" s="592"/>
    </row>
    <row r="2172" spans="1:5" x14ac:dyDescent="0.2">
      <c r="A2172" s="588">
        <v>170172</v>
      </c>
      <c r="B2172" s="142" t="s">
        <v>32488</v>
      </c>
      <c r="C2172" s="589" t="s">
        <v>30473</v>
      </c>
      <c r="D2172" s="590">
        <v>5086.34</v>
      </c>
      <c r="E2172" s="592"/>
    </row>
    <row r="2173" spans="1:5" outlineLevel="1" x14ac:dyDescent="0.2">
      <c r="A2173" s="588">
        <v>170173</v>
      </c>
      <c r="B2173" s="142" t="s">
        <v>32489</v>
      </c>
      <c r="C2173" s="589" t="s">
        <v>30473</v>
      </c>
      <c r="D2173" s="590">
        <v>6003</v>
      </c>
      <c r="E2173" s="592"/>
    </row>
    <row r="2174" spans="1:5" outlineLevel="1" x14ac:dyDescent="0.2">
      <c r="A2174" s="588">
        <v>170176</v>
      </c>
      <c r="B2174" s="142" t="s">
        <v>32490</v>
      </c>
      <c r="C2174" s="589" t="s">
        <v>30473</v>
      </c>
      <c r="D2174" s="590">
        <v>282.13</v>
      </c>
      <c r="E2174" s="592"/>
    </row>
    <row r="2175" spans="1:5" outlineLevel="1" x14ac:dyDescent="0.2">
      <c r="A2175" s="588">
        <v>170180</v>
      </c>
      <c r="B2175" s="142" t="s">
        <v>32491</v>
      </c>
      <c r="C2175" s="589" t="s">
        <v>30473</v>
      </c>
      <c r="D2175" s="590">
        <v>704.12</v>
      </c>
      <c r="E2175" s="592"/>
    </row>
    <row r="2176" spans="1:5" outlineLevel="1" x14ac:dyDescent="0.2">
      <c r="A2176" s="588">
        <v>170181</v>
      </c>
      <c r="B2176" s="142" t="s">
        <v>32492</v>
      </c>
      <c r="C2176" s="589" t="s">
        <v>30473</v>
      </c>
      <c r="D2176" s="590">
        <v>711.99</v>
      </c>
      <c r="E2176" s="592"/>
    </row>
    <row r="2177" spans="1:5" ht="22.5" outlineLevel="1" x14ac:dyDescent="0.2">
      <c r="A2177" s="588">
        <v>170190</v>
      </c>
      <c r="B2177" s="142" t="s">
        <v>32493</v>
      </c>
      <c r="C2177" s="589" t="s">
        <v>30413</v>
      </c>
      <c r="D2177" s="590">
        <v>224.41</v>
      </c>
      <c r="E2177" s="592"/>
    </row>
    <row r="2178" spans="1:5" ht="22.5" outlineLevel="1" x14ac:dyDescent="0.2">
      <c r="A2178" s="588">
        <v>170191</v>
      </c>
      <c r="B2178" s="142" t="s">
        <v>32494</v>
      </c>
      <c r="C2178" s="589" t="s">
        <v>30413</v>
      </c>
      <c r="D2178" s="590">
        <v>246.67</v>
      </c>
      <c r="E2178" s="592"/>
    </row>
    <row r="2179" spans="1:5" ht="22.5" outlineLevel="1" x14ac:dyDescent="0.2">
      <c r="A2179" s="588">
        <v>170192</v>
      </c>
      <c r="B2179" s="142" t="s">
        <v>32495</v>
      </c>
      <c r="C2179" s="589" t="s">
        <v>30413</v>
      </c>
      <c r="D2179" s="590">
        <v>834.99</v>
      </c>
      <c r="E2179" s="592"/>
    </row>
    <row r="2180" spans="1:5" ht="22.5" outlineLevel="1" x14ac:dyDescent="0.2">
      <c r="A2180" s="588">
        <v>170193</v>
      </c>
      <c r="B2180" s="142" t="s">
        <v>32496</v>
      </c>
      <c r="C2180" s="589" t="s">
        <v>30413</v>
      </c>
      <c r="D2180" s="590">
        <v>896.28</v>
      </c>
      <c r="E2180" s="592"/>
    </row>
    <row r="2181" spans="1:5" ht="22.5" x14ac:dyDescent="0.2">
      <c r="A2181" s="588">
        <v>170194</v>
      </c>
      <c r="B2181" s="142" t="s">
        <v>32497</v>
      </c>
      <c r="C2181" s="589" t="s">
        <v>30413</v>
      </c>
      <c r="D2181" s="590">
        <v>837.35</v>
      </c>
      <c r="E2181" s="592"/>
    </row>
    <row r="2182" spans="1:5" ht="22.5" outlineLevel="1" x14ac:dyDescent="0.2">
      <c r="A2182" s="588">
        <v>170195</v>
      </c>
      <c r="B2182" s="142" t="s">
        <v>32498</v>
      </c>
      <c r="C2182" s="589" t="s">
        <v>30413</v>
      </c>
      <c r="D2182" s="590">
        <v>832.11</v>
      </c>
      <c r="E2182" s="592"/>
    </row>
    <row r="2183" spans="1:5" ht="22.5" outlineLevel="1" x14ac:dyDescent="0.2">
      <c r="A2183" s="588">
        <v>170196</v>
      </c>
      <c r="B2183" s="142" t="s">
        <v>32499</v>
      </c>
      <c r="C2183" s="589" t="s">
        <v>30413</v>
      </c>
      <c r="D2183" s="590">
        <v>895.89</v>
      </c>
      <c r="E2183" s="592"/>
    </row>
    <row r="2184" spans="1:5" ht="22.5" outlineLevel="1" x14ac:dyDescent="0.2">
      <c r="A2184" s="588">
        <v>170197</v>
      </c>
      <c r="B2184" s="142" t="s">
        <v>32500</v>
      </c>
      <c r="C2184" s="589" t="s">
        <v>30413</v>
      </c>
      <c r="D2184" s="590">
        <v>940.39</v>
      </c>
      <c r="E2184" s="592"/>
    </row>
    <row r="2185" spans="1:5" outlineLevel="1" x14ac:dyDescent="0.2">
      <c r="A2185" s="588">
        <v>170200</v>
      </c>
      <c r="B2185" s="142" t="s">
        <v>20116</v>
      </c>
      <c r="C2185" s="589" t="s">
        <v>19923</v>
      </c>
      <c r="D2185" s="590" t="s">
        <v>19923</v>
      </c>
    </row>
    <row r="2186" spans="1:5" x14ac:dyDescent="0.2">
      <c r="A2186" s="588">
        <v>170201</v>
      </c>
      <c r="B2186" s="142" t="s">
        <v>32501</v>
      </c>
      <c r="C2186" s="589" t="s">
        <v>30443</v>
      </c>
      <c r="D2186" s="590">
        <v>602.5</v>
      </c>
      <c r="E2186" s="592"/>
    </row>
    <row r="2187" spans="1:5" outlineLevel="1" x14ac:dyDescent="0.2">
      <c r="A2187" s="588">
        <v>170202</v>
      </c>
      <c r="B2187" s="142" t="s">
        <v>32502</v>
      </c>
      <c r="C2187" s="589" t="s">
        <v>30413</v>
      </c>
      <c r="D2187" s="590">
        <v>46.82</v>
      </c>
      <c r="E2187" s="592"/>
    </row>
    <row r="2188" spans="1:5" outlineLevel="1" x14ac:dyDescent="0.2">
      <c r="A2188" s="588">
        <v>170210</v>
      </c>
      <c r="B2188" s="142" t="s">
        <v>32503</v>
      </c>
      <c r="C2188" s="589" t="s">
        <v>30413</v>
      </c>
      <c r="D2188" s="590">
        <v>52.77</v>
      </c>
      <c r="E2188" s="592"/>
    </row>
    <row r="2189" spans="1:5" outlineLevel="1" x14ac:dyDescent="0.2">
      <c r="A2189" s="588">
        <v>170211</v>
      </c>
      <c r="B2189" s="142" t="s">
        <v>32504</v>
      </c>
      <c r="C2189" s="589" t="s">
        <v>30413</v>
      </c>
      <c r="D2189" s="590">
        <v>62.09</v>
      </c>
      <c r="E2189" s="592"/>
    </row>
    <row r="2190" spans="1:5" outlineLevel="1" x14ac:dyDescent="0.2">
      <c r="A2190" s="588">
        <v>170212</v>
      </c>
      <c r="B2190" s="142" t="s">
        <v>32505</v>
      </c>
      <c r="C2190" s="589" t="s">
        <v>30413</v>
      </c>
      <c r="D2190" s="590">
        <v>74.709999999999994</v>
      </c>
      <c r="E2190" s="592"/>
    </row>
    <row r="2191" spans="1:5" ht="22.5" x14ac:dyDescent="0.2">
      <c r="A2191" s="588">
        <v>170213</v>
      </c>
      <c r="B2191" s="142" t="s">
        <v>32506</v>
      </c>
      <c r="C2191" s="589" t="s">
        <v>30443</v>
      </c>
      <c r="D2191" s="590">
        <v>578.16</v>
      </c>
      <c r="E2191" s="592"/>
    </row>
    <row r="2192" spans="1:5" ht="22.5" outlineLevel="1" x14ac:dyDescent="0.2">
      <c r="A2192" s="588">
        <v>170214</v>
      </c>
      <c r="B2192" s="142" t="s">
        <v>32507</v>
      </c>
      <c r="C2192" s="589" t="s">
        <v>30413</v>
      </c>
      <c r="D2192" s="590">
        <v>45.24</v>
      </c>
      <c r="E2192" s="592"/>
    </row>
    <row r="2193" spans="1:5" outlineLevel="1" x14ac:dyDescent="0.2">
      <c r="A2193" s="588">
        <v>170215</v>
      </c>
      <c r="B2193" s="142" t="s">
        <v>32508</v>
      </c>
      <c r="C2193" s="589" t="s">
        <v>30413</v>
      </c>
      <c r="D2193" s="590">
        <v>48.15</v>
      </c>
      <c r="E2193" s="592"/>
    </row>
    <row r="2194" spans="1:5" ht="22.5" outlineLevel="1" x14ac:dyDescent="0.2">
      <c r="A2194" s="588">
        <v>170218</v>
      </c>
      <c r="B2194" s="142" t="s">
        <v>32509</v>
      </c>
      <c r="C2194" s="589" t="s">
        <v>30413</v>
      </c>
      <c r="D2194" s="590">
        <v>44.3</v>
      </c>
      <c r="E2194" s="592"/>
    </row>
    <row r="2195" spans="1:5" ht="22.5" outlineLevel="1" x14ac:dyDescent="0.2">
      <c r="A2195" s="588">
        <v>170219</v>
      </c>
      <c r="B2195" s="142" t="s">
        <v>32510</v>
      </c>
      <c r="C2195" s="589" t="s">
        <v>30413</v>
      </c>
      <c r="D2195" s="590">
        <v>46</v>
      </c>
      <c r="E2195" s="592"/>
    </row>
    <row r="2196" spans="1:5" x14ac:dyDescent="0.2">
      <c r="A2196" s="588">
        <v>170225</v>
      </c>
      <c r="B2196" s="142" t="s">
        <v>32511</v>
      </c>
      <c r="C2196" s="589" t="s">
        <v>30413</v>
      </c>
      <c r="D2196" s="590">
        <v>170.06</v>
      </c>
      <c r="E2196" s="592"/>
    </row>
    <row r="2197" spans="1:5" outlineLevel="1" x14ac:dyDescent="0.2">
      <c r="A2197" s="588">
        <v>170226</v>
      </c>
      <c r="B2197" s="142" t="s">
        <v>32512</v>
      </c>
      <c r="C2197" s="589" t="s">
        <v>30413</v>
      </c>
      <c r="D2197" s="590">
        <v>189.87</v>
      </c>
      <c r="E2197" s="592"/>
    </row>
    <row r="2198" spans="1:5" ht="22.5" outlineLevel="1" x14ac:dyDescent="0.2">
      <c r="A2198" s="588">
        <v>170229</v>
      </c>
      <c r="B2198" s="142" t="s">
        <v>32513</v>
      </c>
      <c r="C2198" s="589" t="s">
        <v>30443</v>
      </c>
      <c r="D2198" s="590">
        <v>130.85</v>
      </c>
      <c r="E2198" s="592"/>
    </row>
    <row r="2199" spans="1:5" outlineLevel="1" x14ac:dyDescent="0.2">
      <c r="A2199" s="588">
        <v>170230</v>
      </c>
      <c r="B2199" s="142" t="s">
        <v>32514</v>
      </c>
      <c r="C2199" s="589" t="s">
        <v>30413</v>
      </c>
      <c r="D2199" s="590">
        <v>7.69</v>
      </c>
      <c r="E2199" s="592"/>
    </row>
    <row r="2200" spans="1:5" outlineLevel="1" x14ac:dyDescent="0.2">
      <c r="A2200" s="588">
        <v>170231</v>
      </c>
      <c r="B2200" s="142" t="s">
        <v>32515</v>
      </c>
      <c r="C2200" s="589" t="s">
        <v>30413</v>
      </c>
      <c r="D2200" s="590">
        <v>21.03</v>
      </c>
      <c r="E2200" s="592"/>
    </row>
    <row r="2201" spans="1:5" x14ac:dyDescent="0.2">
      <c r="A2201" s="588">
        <v>170232</v>
      </c>
      <c r="B2201" s="142" t="s">
        <v>32516</v>
      </c>
      <c r="C2201" s="589" t="s">
        <v>30413</v>
      </c>
      <c r="D2201" s="590">
        <v>8.59</v>
      </c>
      <c r="E2201" s="592"/>
    </row>
    <row r="2202" spans="1:5" ht="22.5" outlineLevel="1" x14ac:dyDescent="0.2">
      <c r="A2202" s="588">
        <v>170233</v>
      </c>
      <c r="B2202" s="142" t="s">
        <v>32517</v>
      </c>
      <c r="C2202" s="589" t="s">
        <v>30443</v>
      </c>
      <c r="D2202" s="590">
        <v>85.34</v>
      </c>
      <c r="E2202" s="592"/>
    </row>
    <row r="2203" spans="1:5" outlineLevel="1" x14ac:dyDescent="0.2">
      <c r="A2203" s="588">
        <v>170234</v>
      </c>
      <c r="B2203" s="142" t="s">
        <v>32518</v>
      </c>
      <c r="C2203" s="589" t="s">
        <v>30413</v>
      </c>
      <c r="D2203" s="590">
        <v>4.2300000000000004</v>
      </c>
      <c r="E2203" s="592"/>
    </row>
    <row r="2204" spans="1:5" outlineLevel="1" x14ac:dyDescent="0.2">
      <c r="A2204" s="588">
        <v>170235</v>
      </c>
      <c r="B2204" s="142" t="s">
        <v>32519</v>
      </c>
      <c r="C2204" s="589" t="s">
        <v>30413</v>
      </c>
      <c r="D2204" s="590">
        <v>8.5399999999999991</v>
      </c>
      <c r="E2204" s="592"/>
    </row>
    <row r="2205" spans="1:5" outlineLevel="1" x14ac:dyDescent="0.2">
      <c r="A2205" s="588">
        <v>170236</v>
      </c>
      <c r="B2205" s="142" t="s">
        <v>32520</v>
      </c>
      <c r="C2205" s="589" t="s">
        <v>30413</v>
      </c>
      <c r="D2205" s="590">
        <v>4.47</v>
      </c>
      <c r="E2205" s="592"/>
    </row>
    <row r="2206" spans="1:5" ht="22.5" x14ac:dyDescent="0.2">
      <c r="A2206" s="588">
        <v>170238</v>
      </c>
      <c r="B2206" s="142" t="s">
        <v>32521</v>
      </c>
      <c r="C2206" s="589" t="s">
        <v>30413</v>
      </c>
      <c r="D2206" s="590">
        <v>142.96</v>
      </c>
      <c r="E2206" s="592"/>
    </row>
    <row r="2207" spans="1:5" outlineLevel="1" x14ac:dyDescent="0.2">
      <c r="A2207" s="588">
        <v>170240</v>
      </c>
      <c r="B2207" s="142" t="s">
        <v>32522</v>
      </c>
      <c r="C2207" s="589" t="s">
        <v>30413</v>
      </c>
      <c r="D2207" s="590">
        <v>42.74</v>
      </c>
      <c r="E2207" s="592"/>
    </row>
    <row r="2208" spans="1:5" ht="22.5" outlineLevel="1" x14ac:dyDescent="0.2">
      <c r="A2208" s="588">
        <v>170242</v>
      </c>
      <c r="B2208" s="142" t="s">
        <v>32523</v>
      </c>
      <c r="C2208" s="589" t="s">
        <v>30443</v>
      </c>
      <c r="D2208" s="590">
        <v>493.62</v>
      </c>
      <c r="E2208" s="592"/>
    </row>
    <row r="2209" spans="1:5" ht="22.5" outlineLevel="1" x14ac:dyDescent="0.2">
      <c r="A2209" s="588">
        <v>170243</v>
      </c>
      <c r="B2209" s="142" t="s">
        <v>32524</v>
      </c>
      <c r="C2209" s="589" t="s">
        <v>30443</v>
      </c>
      <c r="D2209" s="590">
        <v>734.23</v>
      </c>
      <c r="E2209" s="592"/>
    </row>
    <row r="2210" spans="1:5" ht="22.5" outlineLevel="1" x14ac:dyDescent="0.2">
      <c r="A2210" s="588">
        <v>170244</v>
      </c>
      <c r="B2210" s="142" t="s">
        <v>32525</v>
      </c>
      <c r="C2210" s="589" t="s">
        <v>30443</v>
      </c>
      <c r="D2210" s="590">
        <v>504.15</v>
      </c>
      <c r="E2210" s="592"/>
    </row>
    <row r="2211" spans="1:5" ht="22.5" x14ac:dyDescent="0.2">
      <c r="A2211" s="588">
        <v>170245</v>
      </c>
      <c r="B2211" s="142" t="s">
        <v>32526</v>
      </c>
      <c r="C2211" s="589" t="s">
        <v>30443</v>
      </c>
      <c r="D2211" s="590">
        <v>744.76</v>
      </c>
      <c r="E2211" s="592"/>
    </row>
    <row r="2212" spans="1:5" ht="45" outlineLevel="1" x14ac:dyDescent="0.2">
      <c r="A2212" s="588">
        <v>170246</v>
      </c>
      <c r="B2212" s="142" t="s">
        <v>20226</v>
      </c>
      <c r="C2212" s="589" t="s">
        <v>30443</v>
      </c>
      <c r="D2212" s="590">
        <v>209.38</v>
      </c>
      <c r="E2212" s="592"/>
    </row>
    <row r="2213" spans="1:5" ht="45" outlineLevel="1" x14ac:dyDescent="0.2">
      <c r="A2213" s="588">
        <v>170247</v>
      </c>
      <c r="B2213" s="142" t="s">
        <v>20227</v>
      </c>
      <c r="C2213" s="589" t="s">
        <v>30443</v>
      </c>
      <c r="D2213" s="590">
        <v>450</v>
      </c>
      <c r="E2213" s="592"/>
    </row>
    <row r="2214" spans="1:5" outlineLevel="1" x14ac:dyDescent="0.2">
      <c r="A2214" s="588">
        <v>170250</v>
      </c>
      <c r="B2214" s="142" t="s">
        <v>32527</v>
      </c>
      <c r="C2214" s="589" t="s">
        <v>30473</v>
      </c>
      <c r="D2214" s="590">
        <v>62.54</v>
      </c>
      <c r="E2214" s="592"/>
    </row>
    <row r="2215" spans="1:5" outlineLevel="1" x14ac:dyDescent="0.2">
      <c r="A2215" s="588">
        <v>170251</v>
      </c>
      <c r="B2215" s="142" t="s">
        <v>32528</v>
      </c>
      <c r="C2215" s="589" t="s">
        <v>30473</v>
      </c>
      <c r="D2215" s="590">
        <v>62.3</v>
      </c>
      <c r="E2215" s="592"/>
    </row>
    <row r="2216" spans="1:5" x14ac:dyDescent="0.2">
      <c r="A2216" s="588">
        <v>170252</v>
      </c>
      <c r="B2216" s="142" t="s">
        <v>32529</v>
      </c>
      <c r="C2216" s="589" t="s">
        <v>30443</v>
      </c>
      <c r="D2216" s="590">
        <v>484.47</v>
      </c>
      <c r="E2216" s="592"/>
    </row>
    <row r="2217" spans="1:5" outlineLevel="1" x14ac:dyDescent="0.2">
      <c r="A2217" s="588">
        <v>170254</v>
      </c>
      <c r="B2217" s="142" t="s">
        <v>32530</v>
      </c>
      <c r="C2217" s="589" t="s">
        <v>30473</v>
      </c>
      <c r="D2217" s="590">
        <v>25.51</v>
      </c>
      <c r="E2217" s="592"/>
    </row>
    <row r="2218" spans="1:5" outlineLevel="1" x14ac:dyDescent="0.2">
      <c r="A2218" s="588">
        <v>170255</v>
      </c>
      <c r="B2218" s="142" t="s">
        <v>32531</v>
      </c>
      <c r="C2218" s="589" t="s">
        <v>30473</v>
      </c>
      <c r="D2218" s="590">
        <v>25.15</v>
      </c>
      <c r="E2218" s="592"/>
    </row>
    <row r="2219" spans="1:5" outlineLevel="1" x14ac:dyDescent="0.2">
      <c r="A2219" s="588">
        <v>170260</v>
      </c>
      <c r="B2219" s="142" t="s">
        <v>32532</v>
      </c>
      <c r="C2219" s="589" t="s">
        <v>30413</v>
      </c>
      <c r="D2219" s="590">
        <v>60.67</v>
      </c>
      <c r="E2219" s="592"/>
    </row>
    <row r="2220" spans="1:5" outlineLevel="1" x14ac:dyDescent="0.2">
      <c r="A2220" s="588">
        <v>170261</v>
      </c>
      <c r="B2220" s="142" t="s">
        <v>32533</v>
      </c>
      <c r="C2220" s="589" t="s">
        <v>30413</v>
      </c>
      <c r="D2220" s="590">
        <v>76.05</v>
      </c>
      <c r="E2220" s="592"/>
    </row>
    <row r="2221" spans="1:5" ht="33.75" x14ac:dyDescent="0.2">
      <c r="A2221" s="588">
        <v>170265</v>
      </c>
      <c r="B2221" s="142" t="s">
        <v>20224</v>
      </c>
      <c r="C2221" s="589" t="s">
        <v>30413</v>
      </c>
      <c r="D2221" s="590">
        <v>383.25</v>
      </c>
      <c r="E2221" s="592"/>
    </row>
    <row r="2222" spans="1:5" ht="33.75" outlineLevel="1" x14ac:dyDescent="0.2">
      <c r="A2222" s="588">
        <v>170266</v>
      </c>
      <c r="B2222" s="142" t="s">
        <v>20225</v>
      </c>
      <c r="C2222" s="589" t="s">
        <v>30413</v>
      </c>
      <c r="D2222" s="590">
        <v>382.88</v>
      </c>
      <c r="E2222" s="592"/>
    </row>
    <row r="2223" spans="1:5" outlineLevel="1" x14ac:dyDescent="0.2">
      <c r="A2223" s="588">
        <v>170300</v>
      </c>
      <c r="B2223" s="142" t="s">
        <v>25643</v>
      </c>
      <c r="C2223" s="589" t="s">
        <v>19923</v>
      </c>
      <c r="D2223" s="590" t="s">
        <v>19923</v>
      </c>
    </row>
    <row r="2224" spans="1:5" ht="22.5" outlineLevel="1" x14ac:dyDescent="0.2">
      <c r="A2224" s="588">
        <v>170319</v>
      </c>
      <c r="B2224" s="142" t="s">
        <v>32534</v>
      </c>
      <c r="C2224" s="589" t="s">
        <v>30439</v>
      </c>
      <c r="D2224" s="590">
        <v>3432.26</v>
      </c>
      <c r="E2224" s="592"/>
    </row>
    <row r="2225" spans="1:5" ht="22.5" outlineLevel="1" x14ac:dyDescent="0.2">
      <c r="A2225" s="588">
        <v>170320</v>
      </c>
      <c r="B2225" s="142" t="s">
        <v>32535</v>
      </c>
      <c r="C2225" s="589" t="s">
        <v>30439</v>
      </c>
      <c r="D2225" s="590">
        <v>5023.91</v>
      </c>
      <c r="E2225" s="592"/>
    </row>
    <row r="2226" spans="1:5" x14ac:dyDescent="0.2">
      <c r="A2226" s="588">
        <v>170351</v>
      </c>
      <c r="B2226" s="142" t="s">
        <v>32536</v>
      </c>
      <c r="C2226" s="589" t="s">
        <v>30413</v>
      </c>
      <c r="D2226" s="590">
        <v>87.79</v>
      </c>
      <c r="E2226" s="592"/>
    </row>
    <row r="2227" spans="1:5" outlineLevel="1" x14ac:dyDescent="0.2">
      <c r="A2227" s="588">
        <v>170354</v>
      </c>
      <c r="B2227" s="142" t="s">
        <v>32537</v>
      </c>
      <c r="C2227" s="589" t="s">
        <v>30413</v>
      </c>
      <c r="D2227" s="590">
        <v>83.34</v>
      </c>
      <c r="E2227" s="592"/>
    </row>
    <row r="2228" spans="1:5" ht="22.5" x14ac:dyDescent="0.2">
      <c r="A2228" s="588">
        <v>170355</v>
      </c>
      <c r="B2228" s="142" t="s">
        <v>32538</v>
      </c>
      <c r="C2228" s="589" t="s">
        <v>30439</v>
      </c>
      <c r="D2228" s="590">
        <v>195.04</v>
      </c>
      <c r="E2228" s="592"/>
    </row>
    <row r="2229" spans="1:5" ht="22.5" outlineLevel="1" x14ac:dyDescent="0.2">
      <c r="A2229" s="588">
        <v>170356</v>
      </c>
      <c r="B2229" s="142" t="s">
        <v>32539</v>
      </c>
      <c r="C2229" s="589" t="s">
        <v>30439</v>
      </c>
      <c r="D2229" s="590">
        <v>361.19</v>
      </c>
      <c r="E2229" s="592"/>
    </row>
    <row r="2230" spans="1:5" ht="22.5" x14ac:dyDescent="0.2">
      <c r="A2230" s="588">
        <v>170357</v>
      </c>
      <c r="B2230" s="142" t="s">
        <v>32540</v>
      </c>
      <c r="C2230" s="589" t="s">
        <v>30439</v>
      </c>
      <c r="D2230" s="590">
        <v>481.58</v>
      </c>
      <c r="E2230" s="592"/>
    </row>
    <row r="2231" spans="1:5" ht="22.5" outlineLevel="1" x14ac:dyDescent="0.2">
      <c r="A2231" s="588">
        <v>170358</v>
      </c>
      <c r="B2231" s="142" t="s">
        <v>32541</v>
      </c>
      <c r="C2231" s="589" t="s">
        <v>30439</v>
      </c>
      <c r="D2231" s="590">
        <v>268.05</v>
      </c>
      <c r="E2231" s="592"/>
    </row>
    <row r="2232" spans="1:5" ht="22.5" outlineLevel="1" x14ac:dyDescent="0.2">
      <c r="A2232" s="588">
        <v>170359</v>
      </c>
      <c r="B2232" s="142" t="s">
        <v>32542</v>
      </c>
      <c r="C2232" s="589" t="s">
        <v>30439</v>
      </c>
      <c r="D2232" s="590">
        <v>204.45</v>
      </c>
      <c r="E2232" s="592"/>
    </row>
    <row r="2233" spans="1:5" outlineLevel="1" x14ac:dyDescent="0.2">
      <c r="A2233" s="588">
        <v>170360</v>
      </c>
      <c r="B2233" s="142" t="s">
        <v>32543</v>
      </c>
      <c r="C2233" s="589" t="s">
        <v>30439</v>
      </c>
      <c r="D2233" s="590">
        <v>2115.5</v>
      </c>
      <c r="E2233" s="592"/>
    </row>
    <row r="2234" spans="1:5" outlineLevel="1" x14ac:dyDescent="0.2">
      <c r="A2234" s="588">
        <v>170361</v>
      </c>
      <c r="B2234" s="142" t="s">
        <v>32544</v>
      </c>
      <c r="C2234" s="589" t="s">
        <v>30439</v>
      </c>
      <c r="D2234" s="590">
        <v>2325.34</v>
      </c>
      <c r="E2234" s="592"/>
    </row>
    <row r="2235" spans="1:5" ht="22.5" x14ac:dyDescent="0.2">
      <c r="A2235" s="588">
        <v>170363</v>
      </c>
      <c r="B2235" s="142" t="s">
        <v>32545</v>
      </c>
      <c r="C2235" s="589" t="s">
        <v>30439</v>
      </c>
      <c r="D2235" s="590">
        <v>4029.1</v>
      </c>
      <c r="E2235" s="592"/>
    </row>
    <row r="2236" spans="1:5" outlineLevel="1" x14ac:dyDescent="0.2">
      <c r="A2236" s="588">
        <v>170365</v>
      </c>
      <c r="B2236" s="142" t="s">
        <v>32546</v>
      </c>
      <c r="C2236" s="589" t="s">
        <v>30413</v>
      </c>
      <c r="D2236" s="590">
        <v>8.61</v>
      </c>
      <c r="E2236" s="592"/>
    </row>
    <row r="2237" spans="1:5" outlineLevel="1" x14ac:dyDescent="0.2">
      <c r="A2237" s="588">
        <v>170370</v>
      </c>
      <c r="B2237" s="142" t="s">
        <v>32547</v>
      </c>
      <c r="C2237" s="589" t="s">
        <v>30413</v>
      </c>
      <c r="D2237" s="590">
        <v>24.01</v>
      </c>
      <c r="E2237" s="592"/>
    </row>
    <row r="2238" spans="1:5" outlineLevel="1" x14ac:dyDescent="0.2">
      <c r="A2238" s="588">
        <v>170371</v>
      </c>
      <c r="B2238" s="142" t="s">
        <v>32548</v>
      </c>
      <c r="C2238" s="589" t="s">
        <v>30413</v>
      </c>
      <c r="D2238" s="590">
        <v>24.66</v>
      </c>
      <c r="E2238" s="592"/>
    </row>
    <row r="2239" spans="1:5" outlineLevel="1" x14ac:dyDescent="0.2">
      <c r="A2239" s="588">
        <v>170372</v>
      </c>
      <c r="B2239" s="142" t="s">
        <v>32549</v>
      </c>
      <c r="C2239" s="589" t="s">
        <v>30473</v>
      </c>
      <c r="D2239" s="590">
        <v>5.53</v>
      </c>
      <c r="E2239" s="592"/>
    </row>
    <row r="2240" spans="1:5" x14ac:dyDescent="0.2">
      <c r="A2240" s="588">
        <v>170373</v>
      </c>
      <c r="B2240" s="142" t="s">
        <v>32550</v>
      </c>
      <c r="C2240" s="589" t="s">
        <v>30473</v>
      </c>
      <c r="D2240" s="590">
        <v>6.26</v>
      </c>
      <c r="E2240" s="592"/>
    </row>
    <row r="2241" spans="1:5" ht="22.5" outlineLevel="1" x14ac:dyDescent="0.2">
      <c r="A2241" s="588">
        <v>170383</v>
      </c>
      <c r="B2241" s="142" t="s">
        <v>32551</v>
      </c>
      <c r="C2241" s="589" t="s">
        <v>30439</v>
      </c>
      <c r="D2241" s="590">
        <v>2388.33</v>
      </c>
      <c r="E2241" s="592"/>
    </row>
    <row r="2242" spans="1:5" ht="22.5" outlineLevel="1" x14ac:dyDescent="0.2">
      <c r="A2242" s="588">
        <v>170385</v>
      </c>
      <c r="B2242" s="142" t="s">
        <v>32552</v>
      </c>
      <c r="C2242" s="589" t="s">
        <v>30439</v>
      </c>
      <c r="D2242" s="590">
        <v>2425.6799999999998</v>
      </c>
      <c r="E2242" s="592"/>
    </row>
    <row r="2243" spans="1:5" ht="22.5" outlineLevel="1" x14ac:dyDescent="0.2">
      <c r="A2243" s="588">
        <v>170389</v>
      </c>
      <c r="B2243" s="142" t="s">
        <v>32553</v>
      </c>
      <c r="C2243" s="589" t="s">
        <v>30413</v>
      </c>
      <c r="D2243" s="590">
        <v>129.93</v>
      </c>
      <c r="E2243" s="592"/>
    </row>
    <row r="2244" spans="1:5" ht="22.5" outlineLevel="1" x14ac:dyDescent="0.2">
      <c r="A2244" s="588">
        <v>170390</v>
      </c>
      <c r="B2244" s="142" t="s">
        <v>32554</v>
      </c>
      <c r="C2244" s="589" t="s">
        <v>30413</v>
      </c>
      <c r="D2244" s="590">
        <v>132.52000000000001</v>
      </c>
      <c r="E2244" s="592"/>
    </row>
    <row r="2245" spans="1:5" ht="22.5" x14ac:dyDescent="0.2">
      <c r="A2245" s="588">
        <v>170391</v>
      </c>
      <c r="B2245" s="142" t="s">
        <v>32555</v>
      </c>
      <c r="C2245" s="589" t="s">
        <v>30413</v>
      </c>
      <c r="D2245" s="590">
        <v>134.84</v>
      </c>
      <c r="E2245" s="592"/>
    </row>
    <row r="2246" spans="1:5" outlineLevel="1" x14ac:dyDescent="0.2">
      <c r="A2246" s="588">
        <v>170400</v>
      </c>
      <c r="B2246" s="142" t="s">
        <v>32556</v>
      </c>
      <c r="C2246" s="589" t="s">
        <v>19923</v>
      </c>
      <c r="D2246" s="590" t="s">
        <v>19923</v>
      </c>
    </row>
    <row r="2247" spans="1:5" outlineLevel="1" x14ac:dyDescent="0.2">
      <c r="A2247" s="588">
        <v>170401</v>
      </c>
      <c r="B2247" s="142" t="s">
        <v>32557</v>
      </c>
      <c r="C2247" s="589" t="s">
        <v>30413</v>
      </c>
      <c r="D2247" s="590">
        <v>9.52</v>
      </c>
      <c r="E2247" s="592"/>
    </row>
    <row r="2248" spans="1:5" ht="22.5" outlineLevel="1" x14ac:dyDescent="0.2">
      <c r="A2248" s="588">
        <v>170409</v>
      </c>
      <c r="B2248" s="142" t="s">
        <v>32558</v>
      </c>
      <c r="C2248" s="589" t="s">
        <v>30413</v>
      </c>
      <c r="D2248" s="590">
        <v>7.93</v>
      </c>
      <c r="E2248" s="592"/>
    </row>
    <row r="2249" spans="1:5" outlineLevel="1" x14ac:dyDescent="0.2">
      <c r="A2249" s="588">
        <v>170410</v>
      </c>
      <c r="B2249" s="142" t="s">
        <v>32559</v>
      </c>
      <c r="C2249" s="589" t="s">
        <v>30413</v>
      </c>
      <c r="D2249" s="590">
        <v>11.9</v>
      </c>
      <c r="E2249" s="592"/>
    </row>
    <row r="2250" spans="1:5" ht="22.5" x14ac:dyDescent="0.2">
      <c r="A2250" s="588">
        <v>170412</v>
      </c>
      <c r="B2250" s="142" t="s">
        <v>32560</v>
      </c>
      <c r="C2250" s="589" t="s">
        <v>30413</v>
      </c>
      <c r="D2250" s="590">
        <v>5.31</v>
      </c>
      <c r="E2250" s="592"/>
    </row>
    <row r="2251" spans="1:5" ht="22.5" outlineLevel="1" x14ac:dyDescent="0.2">
      <c r="A2251" s="588">
        <v>170413</v>
      </c>
      <c r="B2251" s="142" t="s">
        <v>32561</v>
      </c>
      <c r="C2251" s="589" t="s">
        <v>30413</v>
      </c>
      <c r="D2251" s="590">
        <v>7.83</v>
      </c>
      <c r="E2251" s="592"/>
    </row>
    <row r="2252" spans="1:5" outlineLevel="1" x14ac:dyDescent="0.2">
      <c r="A2252" s="588">
        <v>170414</v>
      </c>
      <c r="B2252" s="142" t="s">
        <v>32562</v>
      </c>
      <c r="C2252" s="589" t="s">
        <v>30413</v>
      </c>
      <c r="D2252" s="590">
        <v>5.31</v>
      </c>
      <c r="E2252" s="592"/>
    </row>
    <row r="2253" spans="1:5" outlineLevel="1" x14ac:dyDescent="0.2">
      <c r="A2253" s="588">
        <v>170420</v>
      </c>
      <c r="B2253" s="142" t="s">
        <v>32563</v>
      </c>
      <c r="C2253" s="589" t="s">
        <v>30439</v>
      </c>
      <c r="D2253" s="590">
        <v>47.6</v>
      </c>
      <c r="E2253" s="592"/>
    </row>
    <row r="2254" spans="1:5" x14ac:dyDescent="0.2">
      <c r="A2254" s="588">
        <v>170421</v>
      </c>
      <c r="B2254" s="142" t="s">
        <v>32564</v>
      </c>
      <c r="C2254" s="589" t="s">
        <v>30439</v>
      </c>
      <c r="D2254" s="590">
        <v>126.92</v>
      </c>
      <c r="E2254" s="592"/>
    </row>
    <row r="2255" spans="1:5" outlineLevel="1" x14ac:dyDescent="0.2">
      <c r="A2255" s="588">
        <v>170422</v>
      </c>
      <c r="B2255" s="142" t="s">
        <v>32565</v>
      </c>
      <c r="C2255" s="589" t="s">
        <v>30439</v>
      </c>
      <c r="D2255" s="590">
        <v>285.58</v>
      </c>
      <c r="E2255" s="592"/>
    </row>
    <row r="2256" spans="1:5" outlineLevel="1" x14ac:dyDescent="0.2">
      <c r="A2256" s="588">
        <v>170425</v>
      </c>
      <c r="B2256" s="142" t="s">
        <v>32566</v>
      </c>
      <c r="C2256" s="589" t="s">
        <v>30473</v>
      </c>
      <c r="D2256" s="590">
        <v>2.38</v>
      </c>
      <c r="E2256" s="592"/>
    </row>
    <row r="2257" spans="1:5" outlineLevel="1" x14ac:dyDescent="0.2">
      <c r="A2257" s="588">
        <v>170430</v>
      </c>
      <c r="B2257" s="142" t="s">
        <v>24839</v>
      </c>
      <c r="C2257" s="589" t="s">
        <v>30439</v>
      </c>
      <c r="D2257" s="590">
        <v>4.76</v>
      </c>
      <c r="E2257" s="592"/>
    </row>
    <row r="2258" spans="1:5" outlineLevel="1" x14ac:dyDescent="0.2">
      <c r="A2258" s="588">
        <v>170431</v>
      </c>
      <c r="B2258" s="142" t="s">
        <v>32567</v>
      </c>
      <c r="C2258" s="589" t="s">
        <v>30443</v>
      </c>
      <c r="D2258" s="590">
        <v>145.24</v>
      </c>
      <c r="E2258" s="592"/>
    </row>
    <row r="2259" spans="1:5" x14ac:dyDescent="0.2">
      <c r="A2259" s="588">
        <v>170432</v>
      </c>
      <c r="B2259" s="142" t="s">
        <v>32568</v>
      </c>
      <c r="C2259" s="589" t="s">
        <v>32569</v>
      </c>
      <c r="D2259" s="590">
        <v>971.14</v>
      </c>
      <c r="E2259" s="592"/>
    </row>
    <row r="2260" spans="1:5" outlineLevel="1" x14ac:dyDescent="0.2">
      <c r="A2260" s="588">
        <v>170450</v>
      </c>
      <c r="B2260" s="142" t="s">
        <v>32570</v>
      </c>
      <c r="C2260" s="589" t="s">
        <v>30413</v>
      </c>
      <c r="D2260" s="590">
        <v>6.74</v>
      </c>
      <c r="E2260" s="592"/>
    </row>
    <row r="2261" spans="1:5" outlineLevel="1" x14ac:dyDescent="0.2">
      <c r="A2261" s="588">
        <v>170500</v>
      </c>
      <c r="B2261" s="142" t="s">
        <v>32571</v>
      </c>
      <c r="C2261" s="589" t="s">
        <v>19923</v>
      </c>
      <c r="D2261" s="590" t="s">
        <v>19923</v>
      </c>
    </row>
    <row r="2262" spans="1:5" outlineLevel="1" x14ac:dyDescent="0.2">
      <c r="A2262" s="588">
        <v>170501</v>
      </c>
      <c r="B2262" s="142" t="s">
        <v>32572</v>
      </c>
      <c r="C2262" s="589" t="s">
        <v>30413</v>
      </c>
      <c r="D2262" s="590">
        <v>289.99</v>
      </c>
      <c r="E2262" s="592"/>
    </row>
    <row r="2263" spans="1:5" outlineLevel="1" x14ac:dyDescent="0.2">
      <c r="A2263" s="588">
        <v>170502</v>
      </c>
      <c r="B2263" s="142" t="s">
        <v>32573</v>
      </c>
      <c r="C2263" s="589" t="s">
        <v>30413</v>
      </c>
      <c r="D2263" s="590">
        <v>266.77</v>
      </c>
      <c r="E2263" s="592"/>
    </row>
    <row r="2264" spans="1:5" x14ac:dyDescent="0.2">
      <c r="A2264" s="588">
        <v>170503</v>
      </c>
      <c r="B2264" s="142" t="s">
        <v>32574</v>
      </c>
      <c r="C2264" s="589" t="s">
        <v>30413</v>
      </c>
      <c r="D2264" s="590">
        <v>245.79</v>
      </c>
      <c r="E2264" s="592"/>
    </row>
    <row r="2265" spans="1:5" ht="22.5" outlineLevel="1" x14ac:dyDescent="0.2">
      <c r="A2265" s="588">
        <v>170505</v>
      </c>
      <c r="B2265" s="142" t="s">
        <v>32575</v>
      </c>
      <c r="C2265" s="589" t="s">
        <v>30413</v>
      </c>
      <c r="D2265" s="590">
        <v>144.32</v>
      </c>
      <c r="E2265" s="592"/>
    </row>
    <row r="2266" spans="1:5" ht="22.5" outlineLevel="1" x14ac:dyDescent="0.2">
      <c r="A2266" s="588">
        <v>170507</v>
      </c>
      <c r="B2266" s="142" t="s">
        <v>32576</v>
      </c>
      <c r="C2266" s="589" t="s">
        <v>30413</v>
      </c>
      <c r="D2266" s="590">
        <v>397</v>
      </c>
      <c r="E2266" s="592"/>
    </row>
    <row r="2267" spans="1:5" outlineLevel="1" x14ac:dyDescent="0.2">
      <c r="A2267" s="588">
        <v>170511</v>
      </c>
      <c r="B2267" s="142" t="s">
        <v>32577</v>
      </c>
      <c r="C2267" s="589" t="s">
        <v>30439</v>
      </c>
      <c r="D2267" s="590">
        <v>34.31</v>
      </c>
      <c r="E2267" s="592"/>
    </row>
    <row r="2268" spans="1:5" outlineLevel="1" x14ac:dyDescent="0.2">
      <c r="A2268" s="588">
        <v>170512</v>
      </c>
      <c r="B2268" s="142" t="s">
        <v>32578</v>
      </c>
      <c r="C2268" s="589" t="s">
        <v>30439</v>
      </c>
      <c r="D2268" s="590">
        <v>32.82</v>
      </c>
      <c r="E2268" s="592"/>
    </row>
    <row r="2269" spans="1:5" x14ac:dyDescent="0.2">
      <c r="A2269" s="588">
        <v>170516</v>
      </c>
      <c r="B2269" s="142" t="s">
        <v>32579</v>
      </c>
      <c r="C2269" s="589" t="s">
        <v>30473</v>
      </c>
      <c r="D2269" s="590">
        <v>228.07</v>
      </c>
      <c r="E2269" s="592"/>
    </row>
    <row r="2270" spans="1:5" outlineLevel="1" x14ac:dyDescent="0.2">
      <c r="A2270" s="588">
        <v>170517</v>
      </c>
      <c r="B2270" s="142" t="s">
        <v>32580</v>
      </c>
      <c r="C2270" s="589" t="s">
        <v>30473</v>
      </c>
      <c r="D2270" s="590">
        <v>166.3</v>
      </c>
      <c r="E2270" s="592"/>
    </row>
    <row r="2271" spans="1:5" ht="22.5" outlineLevel="1" x14ac:dyDescent="0.2">
      <c r="A2271" s="588">
        <v>170520</v>
      </c>
      <c r="B2271" s="142" t="s">
        <v>32581</v>
      </c>
      <c r="C2271" s="589" t="s">
        <v>30439</v>
      </c>
      <c r="D2271" s="590">
        <v>162.09</v>
      </c>
      <c r="E2271" s="592"/>
    </row>
    <row r="2272" spans="1:5" ht="22.5" outlineLevel="1" x14ac:dyDescent="0.2">
      <c r="A2272" s="588">
        <v>170521</v>
      </c>
      <c r="B2272" s="142" t="s">
        <v>32582</v>
      </c>
      <c r="C2272" s="589" t="s">
        <v>30439</v>
      </c>
      <c r="D2272" s="590">
        <v>196.3</v>
      </c>
      <c r="E2272" s="592"/>
    </row>
    <row r="2273" spans="1:5" ht="22.5" outlineLevel="1" x14ac:dyDescent="0.2">
      <c r="A2273" s="588">
        <v>170522</v>
      </c>
      <c r="B2273" s="142" t="s">
        <v>32583</v>
      </c>
      <c r="C2273" s="589" t="s">
        <v>30439</v>
      </c>
      <c r="D2273" s="590">
        <v>199.86</v>
      </c>
      <c r="E2273" s="592"/>
    </row>
    <row r="2274" spans="1:5" ht="22.5" x14ac:dyDescent="0.2">
      <c r="A2274" s="588">
        <v>170523</v>
      </c>
      <c r="B2274" s="142" t="s">
        <v>32584</v>
      </c>
      <c r="C2274" s="589" t="s">
        <v>30439</v>
      </c>
      <c r="D2274" s="590">
        <v>281.41000000000003</v>
      </c>
      <c r="E2274" s="592"/>
    </row>
    <row r="2275" spans="1:5" outlineLevel="1" x14ac:dyDescent="0.2">
      <c r="A2275" s="588">
        <v>170524</v>
      </c>
      <c r="B2275" s="142" t="s">
        <v>32585</v>
      </c>
      <c r="C2275" s="589" t="s">
        <v>30473</v>
      </c>
      <c r="D2275" s="590">
        <v>54.38</v>
      </c>
      <c r="E2275" s="592"/>
    </row>
    <row r="2276" spans="1:5" outlineLevel="1" x14ac:dyDescent="0.2">
      <c r="A2276" s="588">
        <v>170525</v>
      </c>
      <c r="B2276" s="142" t="s">
        <v>32586</v>
      </c>
      <c r="C2276" s="589" t="s">
        <v>30473</v>
      </c>
      <c r="D2276" s="590">
        <v>298.61</v>
      </c>
      <c r="E2276" s="592"/>
    </row>
    <row r="2277" spans="1:5" outlineLevel="1" x14ac:dyDescent="0.2">
      <c r="A2277" s="588">
        <v>170526</v>
      </c>
      <c r="B2277" s="142" t="s">
        <v>32587</v>
      </c>
      <c r="C2277" s="589" t="s">
        <v>30439</v>
      </c>
      <c r="D2277" s="590">
        <v>27.61</v>
      </c>
      <c r="E2277" s="592"/>
    </row>
    <row r="2278" spans="1:5" outlineLevel="1" x14ac:dyDescent="0.2">
      <c r="A2278" s="588">
        <v>170527</v>
      </c>
      <c r="B2278" s="142" t="s">
        <v>32588</v>
      </c>
      <c r="C2278" s="589" t="s">
        <v>30439</v>
      </c>
      <c r="D2278" s="590">
        <v>464.99</v>
      </c>
      <c r="E2278" s="592"/>
    </row>
    <row r="2279" spans="1:5" x14ac:dyDescent="0.2">
      <c r="A2279" s="588">
        <v>170533</v>
      </c>
      <c r="B2279" s="142" t="s">
        <v>32589</v>
      </c>
      <c r="C2279" s="589" t="s">
        <v>30413</v>
      </c>
      <c r="D2279" s="590">
        <v>220.57</v>
      </c>
      <c r="E2279" s="592"/>
    </row>
    <row r="2280" spans="1:5" outlineLevel="1" x14ac:dyDescent="0.2">
      <c r="A2280" s="588">
        <v>170535</v>
      </c>
      <c r="B2280" s="142" t="s">
        <v>32590</v>
      </c>
      <c r="C2280" s="589" t="s">
        <v>30413</v>
      </c>
      <c r="D2280" s="590">
        <v>173.22</v>
      </c>
      <c r="E2280" s="592"/>
    </row>
    <row r="2281" spans="1:5" outlineLevel="1" x14ac:dyDescent="0.2">
      <c r="A2281" s="588">
        <v>170540</v>
      </c>
      <c r="B2281" s="142" t="s">
        <v>32591</v>
      </c>
      <c r="C2281" s="589" t="s">
        <v>30473</v>
      </c>
      <c r="D2281" s="590">
        <v>141.31</v>
      </c>
      <c r="E2281" s="592"/>
    </row>
    <row r="2282" spans="1:5" outlineLevel="1" x14ac:dyDescent="0.2">
      <c r="A2282" s="588">
        <v>170541</v>
      </c>
      <c r="B2282" s="142" t="s">
        <v>32592</v>
      </c>
      <c r="C2282" s="589" t="s">
        <v>30473</v>
      </c>
      <c r="D2282" s="590">
        <v>32.86</v>
      </c>
      <c r="E2282" s="592"/>
    </row>
    <row r="2283" spans="1:5" outlineLevel="1" x14ac:dyDescent="0.2">
      <c r="A2283" s="588">
        <v>170551</v>
      </c>
      <c r="B2283" s="142" t="s">
        <v>32593</v>
      </c>
      <c r="C2283" s="589" t="s">
        <v>30473</v>
      </c>
      <c r="D2283" s="590">
        <v>135.43</v>
      </c>
      <c r="E2283" s="592"/>
    </row>
    <row r="2284" spans="1:5" x14ac:dyDescent="0.2">
      <c r="A2284" s="588">
        <v>170552</v>
      </c>
      <c r="B2284" s="142" t="s">
        <v>32594</v>
      </c>
      <c r="C2284" s="589" t="s">
        <v>30473</v>
      </c>
      <c r="D2284" s="590">
        <v>285.85000000000002</v>
      </c>
      <c r="E2284" s="592"/>
    </row>
    <row r="2285" spans="1:5" outlineLevel="1" x14ac:dyDescent="0.2">
      <c r="A2285" s="588">
        <v>170553</v>
      </c>
      <c r="B2285" s="142" t="s">
        <v>32595</v>
      </c>
      <c r="C2285" s="589" t="s">
        <v>30473</v>
      </c>
      <c r="D2285" s="590">
        <v>118.86</v>
      </c>
      <c r="E2285" s="592"/>
    </row>
    <row r="2286" spans="1:5" outlineLevel="1" x14ac:dyDescent="0.2">
      <c r="A2286" s="588">
        <v>170561</v>
      </c>
      <c r="B2286" s="142" t="s">
        <v>32596</v>
      </c>
      <c r="C2286" s="589" t="s">
        <v>30439</v>
      </c>
      <c r="D2286" s="590">
        <v>525.24</v>
      </c>
      <c r="E2286" s="592"/>
    </row>
    <row r="2287" spans="1:5" outlineLevel="1" x14ac:dyDescent="0.2">
      <c r="A2287" s="588">
        <v>170575</v>
      </c>
      <c r="B2287" s="142" t="s">
        <v>32597</v>
      </c>
      <c r="C2287" s="589" t="s">
        <v>30439</v>
      </c>
      <c r="D2287" s="590">
        <v>830.48</v>
      </c>
      <c r="E2287" s="592"/>
    </row>
    <row r="2288" spans="1:5" outlineLevel="1" x14ac:dyDescent="0.2">
      <c r="A2288" s="588">
        <v>170580</v>
      </c>
      <c r="B2288" s="142" t="s">
        <v>32598</v>
      </c>
      <c r="C2288" s="589" t="s">
        <v>30439</v>
      </c>
      <c r="D2288" s="590">
        <v>2010.23</v>
      </c>
      <c r="E2288" s="592"/>
    </row>
    <row r="2289" spans="1:5" x14ac:dyDescent="0.2">
      <c r="A2289" s="588">
        <v>170590</v>
      </c>
      <c r="B2289" s="142" t="s">
        <v>32599</v>
      </c>
      <c r="C2289" s="589" t="s">
        <v>30439</v>
      </c>
      <c r="D2289" s="590">
        <v>891.62</v>
      </c>
      <c r="E2289" s="592"/>
    </row>
    <row r="2290" spans="1:5" ht="22.5" outlineLevel="1" x14ac:dyDescent="0.2">
      <c r="A2290" s="588">
        <v>170591</v>
      </c>
      <c r="B2290" s="142" t="s">
        <v>32600</v>
      </c>
      <c r="C2290" s="589" t="s">
        <v>30439</v>
      </c>
      <c r="D2290" s="590">
        <v>1089.96</v>
      </c>
      <c r="E2290" s="592"/>
    </row>
    <row r="2291" spans="1:5" outlineLevel="1" x14ac:dyDescent="0.2">
      <c r="A2291" s="588">
        <v>170592</v>
      </c>
      <c r="B2291" s="142" t="s">
        <v>32601</v>
      </c>
      <c r="C2291" s="589" t="s">
        <v>30439</v>
      </c>
      <c r="D2291" s="590">
        <v>490.51</v>
      </c>
      <c r="E2291" s="592"/>
    </row>
    <row r="2292" spans="1:5" outlineLevel="1" x14ac:dyDescent="0.2">
      <c r="A2292" s="588">
        <v>170593</v>
      </c>
      <c r="B2292" s="142" t="s">
        <v>32602</v>
      </c>
      <c r="C2292" s="589" t="s">
        <v>30439</v>
      </c>
      <c r="D2292" s="590">
        <v>43.19</v>
      </c>
      <c r="E2292" s="592"/>
    </row>
    <row r="2293" spans="1:5" outlineLevel="1" x14ac:dyDescent="0.2">
      <c r="A2293" s="588">
        <v>170594</v>
      </c>
      <c r="B2293" s="142" t="s">
        <v>32603</v>
      </c>
      <c r="C2293" s="589" t="s">
        <v>30439</v>
      </c>
      <c r="D2293" s="590">
        <v>79.78</v>
      </c>
      <c r="E2293" s="592"/>
    </row>
    <row r="2294" spans="1:5" x14ac:dyDescent="0.2">
      <c r="A2294" s="588">
        <v>170595</v>
      </c>
      <c r="B2294" s="142" t="s">
        <v>32604</v>
      </c>
      <c r="C2294" s="589" t="s">
        <v>30439</v>
      </c>
      <c r="D2294" s="590">
        <v>17.38</v>
      </c>
      <c r="E2294" s="592"/>
    </row>
    <row r="2295" spans="1:5" outlineLevel="1" x14ac:dyDescent="0.2">
      <c r="A2295" s="588">
        <v>170596</v>
      </c>
      <c r="B2295" s="142" t="s">
        <v>32605</v>
      </c>
      <c r="C2295" s="589" t="s">
        <v>30439</v>
      </c>
      <c r="D2295" s="590">
        <v>18.95</v>
      </c>
      <c r="E2295" s="592"/>
    </row>
    <row r="2296" spans="1:5" outlineLevel="1" x14ac:dyDescent="0.2">
      <c r="A2296" s="588">
        <v>170597</v>
      </c>
      <c r="B2296" s="142" t="s">
        <v>32606</v>
      </c>
      <c r="C2296" s="589" t="s">
        <v>30439</v>
      </c>
      <c r="D2296" s="590">
        <v>25.73</v>
      </c>
      <c r="E2296" s="592"/>
    </row>
    <row r="2297" spans="1:5" outlineLevel="1" x14ac:dyDescent="0.2">
      <c r="A2297" s="588">
        <v>170598</v>
      </c>
      <c r="B2297" s="142" t="s">
        <v>32607</v>
      </c>
      <c r="C2297" s="589" t="s">
        <v>30439</v>
      </c>
      <c r="D2297" s="590">
        <v>5.09</v>
      </c>
      <c r="E2297" s="592"/>
    </row>
    <row r="2298" spans="1:5" outlineLevel="1" x14ac:dyDescent="0.2">
      <c r="A2298" s="588">
        <v>171000</v>
      </c>
      <c r="B2298" s="142" t="s">
        <v>32608</v>
      </c>
      <c r="C2298" s="589" t="s">
        <v>19923</v>
      </c>
      <c r="D2298" s="590" t="s">
        <v>19923</v>
      </c>
    </row>
    <row r="2299" spans="1:5" x14ac:dyDescent="0.2">
      <c r="A2299" s="588">
        <v>171001</v>
      </c>
      <c r="B2299" s="142" t="s">
        <v>32609</v>
      </c>
      <c r="C2299" s="589" t="s">
        <v>30439</v>
      </c>
      <c r="D2299" s="590">
        <v>96565.29</v>
      </c>
      <c r="E2299" s="592"/>
    </row>
    <row r="2300" spans="1:5" outlineLevel="1" x14ac:dyDescent="0.2">
      <c r="A2300" s="588">
        <v>171002</v>
      </c>
      <c r="B2300" s="142" t="s">
        <v>32610</v>
      </c>
      <c r="C2300" s="589" t="s">
        <v>30439</v>
      </c>
      <c r="D2300" s="590">
        <v>98429.65</v>
      </c>
      <c r="E2300" s="592"/>
    </row>
    <row r="2301" spans="1:5" outlineLevel="1" x14ac:dyDescent="0.2">
      <c r="A2301" s="588">
        <v>171003</v>
      </c>
      <c r="B2301" s="142" t="s">
        <v>32611</v>
      </c>
      <c r="C2301" s="589" t="s">
        <v>30439</v>
      </c>
      <c r="D2301" s="590">
        <v>100600.71</v>
      </c>
      <c r="E2301" s="592"/>
    </row>
    <row r="2302" spans="1:5" outlineLevel="1" x14ac:dyDescent="0.2">
      <c r="A2302" s="588">
        <v>171004</v>
      </c>
      <c r="B2302" s="142" t="s">
        <v>32612</v>
      </c>
      <c r="C2302" s="589" t="s">
        <v>30439</v>
      </c>
      <c r="D2302" s="590">
        <v>111641.73</v>
      </c>
      <c r="E2302" s="592"/>
    </row>
    <row r="2303" spans="1:5" ht="22.5" outlineLevel="1" x14ac:dyDescent="0.2">
      <c r="A2303" s="588">
        <v>171011</v>
      </c>
      <c r="B2303" s="142" t="s">
        <v>32613</v>
      </c>
      <c r="C2303" s="589" t="s">
        <v>30439</v>
      </c>
      <c r="D2303" s="590">
        <v>1124.3</v>
      </c>
      <c r="E2303" s="592"/>
    </row>
    <row r="2304" spans="1:5" x14ac:dyDescent="0.2">
      <c r="A2304" s="588">
        <v>171012</v>
      </c>
      <c r="B2304" s="142" t="s">
        <v>32614</v>
      </c>
      <c r="C2304" s="589" t="s">
        <v>30439</v>
      </c>
      <c r="D2304" s="590">
        <v>1466.46</v>
      </c>
      <c r="E2304" s="592"/>
    </row>
    <row r="2305" spans="1:5" ht="22.5" outlineLevel="1" x14ac:dyDescent="0.2">
      <c r="A2305" s="588">
        <v>171017</v>
      </c>
      <c r="B2305" s="142" t="s">
        <v>32615</v>
      </c>
      <c r="C2305" s="589" t="s">
        <v>30439</v>
      </c>
      <c r="D2305" s="590">
        <v>115.57</v>
      </c>
      <c r="E2305" s="592"/>
    </row>
    <row r="2306" spans="1:5" outlineLevel="1" x14ac:dyDescent="0.2">
      <c r="A2306" s="588">
        <v>171018</v>
      </c>
      <c r="B2306" s="142" t="s">
        <v>32616</v>
      </c>
      <c r="C2306" s="589" t="s">
        <v>30473</v>
      </c>
      <c r="D2306" s="590">
        <v>183.37</v>
      </c>
      <c r="E2306" s="592"/>
    </row>
    <row r="2307" spans="1:5" ht="22.5" outlineLevel="1" x14ac:dyDescent="0.2">
      <c r="A2307" s="588">
        <v>171019</v>
      </c>
      <c r="B2307" s="142" t="s">
        <v>32617</v>
      </c>
      <c r="C2307" s="589" t="s">
        <v>30439</v>
      </c>
      <c r="D2307" s="590">
        <v>185.99</v>
      </c>
      <c r="E2307" s="592"/>
    </row>
    <row r="2308" spans="1:5" outlineLevel="1" x14ac:dyDescent="0.2">
      <c r="A2308" s="588">
        <v>171025</v>
      </c>
      <c r="B2308" s="142" t="s">
        <v>32618</v>
      </c>
      <c r="C2308" s="589" t="s">
        <v>30439</v>
      </c>
      <c r="D2308" s="590">
        <v>889.81</v>
      </c>
      <c r="E2308" s="592"/>
    </row>
    <row r="2309" spans="1:5" x14ac:dyDescent="0.2">
      <c r="A2309" s="588">
        <v>171031</v>
      </c>
      <c r="B2309" s="142" t="s">
        <v>32619</v>
      </c>
      <c r="C2309" s="589" t="s">
        <v>30439</v>
      </c>
      <c r="D2309" s="590">
        <v>1424.58</v>
      </c>
      <c r="E2309" s="592"/>
    </row>
    <row r="2310" spans="1:5" outlineLevel="1" x14ac:dyDescent="0.2">
      <c r="A2310" s="588">
        <v>171032</v>
      </c>
      <c r="B2310" s="142" t="s">
        <v>32620</v>
      </c>
      <c r="C2310" s="589" t="s">
        <v>30439</v>
      </c>
      <c r="D2310" s="590">
        <v>1856.68</v>
      </c>
      <c r="E2310" s="592"/>
    </row>
    <row r="2311" spans="1:5" outlineLevel="1" x14ac:dyDescent="0.2">
      <c r="A2311" s="588">
        <v>171070</v>
      </c>
      <c r="B2311" s="142" t="s">
        <v>32621</v>
      </c>
      <c r="C2311" s="589" t="s">
        <v>30439</v>
      </c>
      <c r="D2311" s="590">
        <v>18445.88</v>
      </c>
      <c r="E2311" s="592"/>
    </row>
    <row r="2312" spans="1:5" outlineLevel="1" x14ac:dyDescent="0.2">
      <c r="A2312" s="588">
        <v>171071</v>
      </c>
      <c r="B2312" s="142" t="s">
        <v>32622</v>
      </c>
      <c r="C2312" s="589" t="s">
        <v>30439</v>
      </c>
      <c r="D2312" s="590">
        <v>432.69</v>
      </c>
      <c r="E2312" s="592"/>
    </row>
    <row r="2313" spans="1:5" outlineLevel="1" x14ac:dyDescent="0.2">
      <c r="A2313" s="588">
        <v>171073</v>
      </c>
      <c r="B2313" s="142" t="s">
        <v>32623</v>
      </c>
      <c r="C2313" s="589" t="s">
        <v>30439</v>
      </c>
      <c r="D2313" s="590">
        <v>1000.59</v>
      </c>
      <c r="E2313" s="592"/>
    </row>
    <row r="2314" spans="1:5" x14ac:dyDescent="0.2">
      <c r="A2314" s="588">
        <v>171074</v>
      </c>
      <c r="B2314" s="142" t="s">
        <v>32624</v>
      </c>
      <c r="C2314" s="589" t="s">
        <v>30439</v>
      </c>
      <c r="D2314" s="590">
        <v>59.5</v>
      </c>
      <c r="E2314" s="592"/>
    </row>
    <row r="2315" spans="1:5" outlineLevel="1" x14ac:dyDescent="0.2">
      <c r="A2315" s="588">
        <v>171075</v>
      </c>
      <c r="B2315" s="142" t="s">
        <v>32625</v>
      </c>
      <c r="C2315" s="589" t="s">
        <v>30439</v>
      </c>
      <c r="D2315" s="590">
        <v>208.32</v>
      </c>
      <c r="E2315" s="592"/>
    </row>
    <row r="2316" spans="1:5" outlineLevel="1" x14ac:dyDescent="0.2">
      <c r="A2316" s="588">
        <v>171076</v>
      </c>
      <c r="B2316" s="142" t="s">
        <v>32626</v>
      </c>
      <c r="C2316" s="589" t="s">
        <v>30439</v>
      </c>
      <c r="D2316" s="590">
        <v>470.11</v>
      </c>
      <c r="E2316" s="592"/>
    </row>
    <row r="2317" spans="1:5" outlineLevel="1" x14ac:dyDescent="0.2">
      <c r="A2317" s="588">
        <v>173000</v>
      </c>
      <c r="B2317" s="142" t="s">
        <v>32627</v>
      </c>
      <c r="C2317" s="589" t="s">
        <v>19923</v>
      </c>
      <c r="D2317" s="590" t="s">
        <v>19923</v>
      </c>
    </row>
    <row r="2318" spans="1:5" outlineLevel="1" x14ac:dyDescent="0.2">
      <c r="A2318" s="588">
        <v>173001</v>
      </c>
      <c r="B2318" s="142" t="s">
        <v>32628</v>
      </c>
      <c r="C2318" s="589" t="s">
        <v>30439</v>
      </c>
      <c r="D2318" s="590">
        <v>2017.74</v>
      </c>
      <c r="E2318" s="592"/>
    </row>
    <row r="2319" spans="1:5" x14ac:dyDescent="0.2">
      <c r="A2319" s="588">
        <v>173002</v>
      </c>
      <c r="B2319" s="142" t="s">
        <v>20525</v>
      </c>
      <c r="C2319" s="589" t="s">
        <v>30413</v>
      </c>
      <c r="D2319" s="590">
        <v>202.14</v>
      </c>
      <c r="E2319" s="592"/>
    </row>
    <row r="2320" spans="1:5" outlineLevel="1" x14ac:dyDescent="0.2">
      <c r="A2320" s="588">
        <v>174000</v>
      </c>
      <c r="B2320" s="142" t="s">
        <v>32629</v>
      </c>
      <c r="C2320" s="589" t="s">
        <v>19923</v>
      </c>
      <c r="D2320" s="590" t="s">
        <v>19923</v>
      </c>
    </row>
    <row r="2321" spans="1:5" ht="22.5" outlineLevel="1" x14ac:dyDescent="0.2">
      <c r="A2321" s="588">
        <v>174001</v>
      </c>
      <c r="B2321" s="142" t="s">
        <v>32630</v>
      </c>
      <c r="C2321" s="589" t="s">
        <v>30413</v>
      </c>
      <c r="D2321" s="590">
        <v>824.17</v>
      </c>
      <c r="E2321" s="592"/>
    </row>
    <row r="2322" spans="1:5" ht="22.5" outlineLevel="1" x14ac:dyDescent="0.2">
      <c r="A2322" s="588">
        <v>174002</v>
      </c>
      <c r="B2322" s="142" t="s">
        <v>32631</v>
      </c>
      <c r="C2322" s="589" t="s">
        <v>30413</v>
      </c>
      <c r="D2322" s="590">
        <v>482.16</v>
      </c>
      <c r="E2322" s="592"/>
    </row>
    <row r="2323" spans="1:5" ht="33.75" outlineLevel="1" x14ac:dyDescent="0.2">
      <c r="A2323" s="588">
        <v>174003</v>
      </c>
      <c r="B2323" s="142" t="s">
        <v>32632</v>
      </c>
      <c r="C2323" s="589" t="s">
        <v>8346</v>
      </c>
      <c r="D2323" s="590">
        <v>4.7</v>
      </c>
      <c r="E2323" s="592"/>
    </row>
    <row r="2324" spans="1:5" ht="33.75" x14ac:dyDescent="0.2">
      <c r="A2324" s="588">
        <v>174005</v>
      </c>
      <c r="B2324" s="142" t="s">
        <v>32633</v>
      </c>
      <c r="C2324" s="589" t="s">
        <v>8346</v>
      </c>
      <c r="D2324" s="590">
        <v>9.34</v>
      </c>
      <c r="E2324" s="592"/>
    </row>
    <row r="2325" spans="1:5" ht="22.5" outlineLevel="1" x14ac:dyDescent="0.2">
      <c r="A2325" s="588">
        <v>174006</v>
      </c>
      <c r="B2325" s="142" t="s">
        <v>32634</v>
      </c>
      <c r="C2325" s="589" t="s">
        <v>30439</v>
      </c>
      <c r="D2325" s="590">
        <v>732.89</v>
      </c>
      <c r="E2325" s="592"/>
    </row>
    <row r="2326" spans="1:5" ht="33.75" outlineLevel="1" x14ac:dyDescent="0.2">
      <c r="A2326" s="588">
        <v>174007</v>
      </c>
      <c r="B2326" s="142" t="s">
        <v>32635</v>
      </c>
      <c r="C2326" s="589" t="s">
        <v>8346</v>
      </c>
      <c r="D2326" s="590">
        <v>3.27</v>
      </c>
      <c r="E2326" s="592"/>
    </row>
    <row r="2327" spans="1:5" ht="33.75" outlineLevel="1" x14ac:dyDescent="0.2">
      <c r="A2327" s="588">
        <v>174008</v>
      </c>
      <c r="B2327" s="142" t="s">
        <v>32636</v>
      </c>
      <c r="C2327" s="589" t="s">
        <v>8346</v>
      </c>
      <c r="D2327" s="590">
        <v>7.38</v>
      </c>
      <c r="E2327" s="592"/>
    </row>
    <row r="2328" spans="1:5" ht="22.5" outlineLevel="1" x14ac:dyDescent="0.2">
      <c r="A2328" s="588">
        <v>174010</v>
      </c>
      <c r="B2328" s="142" t="s">
        <v>32637</v>
      </c>
      <c r="C2328" s="589" t="s">
        <v>30439</v>
      </c>
      <c r="D2328" s="590">
        <v>1157.3499999999999</v>
      </c>
      <c r="E2328" s="592"/>
    </row>
    <row r="2329" spans="1:5" ht="22.5" x14ac:dyDescent="0.2">
      <c r="A2329" s="588">
        <v>174011</v>
      </c>
      <c r="B2329" s="142" t="s">
        <v>32638</v>
      </c>
      <c r="C2329" s="589" t="s">
        <v>30439</v>
      </c>
      <c r="D2329" s="590">
        <v>672.34</v>
      </c>
      <c r="E2329" s="592"/>
    </row>
    <row r="2330" spans="1:5" ht="22.5" outlineLevel="1" x14ac:dyDescent="0.2">
      <c r="A2330" s="588">
        <v>174013</v>
      </c>
      <c r="B2330" s="142" t="s">
        <v>32639</v>
      </c>
      <c r="C2330" s="589" t="s">
        <v>30413</v>
      </c>
      <c r="D2330" s="590">
        <v>133.88</v>
      </c>
      <c r="E2330" s="592"/>
    </row>
    <row r="2331" spans="1:5" outlineLevel="1" x14ac:dyDescent="0.2">
      <c r="A2331" s="588">
        <v>174501</v>
      </c>
      <c r="B2331" s="142" t="s">
        <v>20502</v>
      </c>
      <c r="C2331" s="589" t="s">
        <v>32640</v>
      </c>
      <c r="D2331" s="590">
        <v>6.71</v>
      </c>
      <c r="E2331" s="592"/>
    </row>
    <row r="2332" spans="1:5" outlineLevel="1" x14ac:dyDescent="0.2">
      <c r="A2332" s="588">
        <v>174502</v>
      </c>
      <c r="B2332" s="142" t="s">
        <v>20503</v>
      </c>
      <c r="C2332" s="589" t="s">
        <v>30443</v>
      </c>
      <c r="D2332" s="590">
        <v>5.29</v>
      </c>
      <c r="E2332" s="592"/>
    </row>
    <row r="2333" spans="1:5" outlineLevel="1" x14ac:dyDescent="0.2">
      <c r="A2333" s="588">
        <v>175000</v>
      </c>
      <c r="B2333" s="142" t="s">
        <v>30578</v>
      </c>
      <c r="C2333" s="589" t="s">
        <v>19923</v>
      </c>
      <c r="D2333" s="590" t="s">
        <v>19923</v>
      </c>
    </row>
    <row r="2334" spans="1:5" x14ac:dyDescent="0.2">
      <c r="A2334" s="588">
        <v>175001</v>
      </c>
      <c r="B2334" s="142" t="s">
        <v>32641</v>
      </c>
      <c r="C2334" s="589" t="s">
        <v>30473</v>
      </c>
      <c r="D2334" s="590">
        <v>39.659999999999997</v>
      </c>
      <c r="E2334" s="592"/>
    </row>
    <row r="2335" spans="1:5" outlineLevel="1" x14ac:dyDescent="0.2">
      <c r="A2335" s="588">
        <v>175015</v>
      </c>
      <c r="B2335" s="142" t="s">
        <v>32642</v>
      </c>
      <c r="C2335" s="589" t="s">
        <v>30413</v>
      </c>
      <c r="D2335" s="590">
        <v>1.77</v>
      </c>
      <c r="E2335" s="592"/>
    </row>
    <row r="2336" spans="1:5" outlineLevel="1" x14ac:dyDescent="0.2">
      <c r="A2336" s="588">
        <v>175020</v>
      </c>
      <c r="B2336" s="142" t="s">
        <v>21346</v>
      </c>
      <c r="C2336" s="589" t="s">
        <v>30443</v>
      </c>
      <c r="D2336" s="590">
        <v>174.52</v>
      </c>
      <c r="E2336" s="592"/>
    </row>
    <row r="2337" spans="1:5" outlineLevel="1" x14ac:dyDescent="0.2">
      <c r="A2337" s="588">
        <v>175021</v>
      </c>
      <c r="B2337" s="142" t="s">
        <v>21347</v>
      </c>
      <c r="C2337" s="589" t="s">
        <v>30443</v>
      </c>
      <c r="D2337" s="590">
        <v>317.31</v>
      </c>
      <c r="E2337" s="592"/>
    </row>
    <row r="2338" spans="1:5" outlineLevel="1" x14ac:dyDescent="0.2">
      <c r="A2338" s="588">
        <v>175022</v>
      </c>
      <c r="B2338" s="142" t="s">
        <v>30580</v>
      </c>
      <c r="C2338" s="589" t="s">
        <v>30443</v>
      </c>
      <c r="D2338" s="590">
        <v>128.44999999999999</v>
      </c>
      <c r="E2338" s="592"/>
    </row>
    <row r="2339" spans="1:5" x14ac:dyDescent="0.2">
      <c r="A2339" s="588">
        <v>175023</v>
      </c>
      <c r="B2339" s="142" t="s">
        <v>30581</v>
      </c>
      <c r="C2339" s="589" t="s">
        <v>30443</v>
      </c>
      <c r="D2339" s="590">
        <v>256.89</v>
      </c>
      <c r="E2339" s="592"/>
    </row>
    <row r="2340" spans="1:5" ht="22.5" outlineLevel="1" x14ac:dyDescent="0.2">
      <c r="A2340" s="588">
        <v>175025</v>
      </c>
      <c r="B2340" s="142" t="s">
        <v>32643</v>
      </c>
      <c r="C2340" s="589" t="s">
        <v>30413</v>
      </c>
      <c r="D2340" s="590">
        <v>9.52</v>
      </c>
      <c r="E2340" s="592"/>
    </row>
    <row r="2341" spans="1:5" outlineLevel="1" x14ac:dyDescent="0.2">
      <c r="A2341" s="588">
        <v>175030</v>
      </c>
      <c r="B2341" s="142" t="s">
        <v>32644</v>
      </c>
      <c r="C2341" s="589" t="s">
        <v>30413</v>
      </c>
      <c r="D2341" s="590">
        <v>7.93</v>
      </c>
      <c r="E2341" s="592"/>
    </row>
    <row r="2342" spans="1:5" outlineLevel="1" x14ac:dyDescent="0.2">
      <c r="A2342" s="588">
        <v>175040</v>
      </c>
      <c r="B2342" s="142" t="s">
        <v>32645</v>
      </c>
      <c r="C2342" s="589" t="s">
        <v>30413</v>
      </c>
      <c r="D2342" s="590">
        <v>23.8</v>
      </c>
      <c r="E2342" s="592"/>
    </row>
    <row r="2343" spans="1:5" x14ac:dyDescent="0.2">
      <c r="A2343" s="588">
        <v>175045</v>
      </c>
      <c r="B2343" s="142" t="s">
        <v>32646</v>
      </c>
      <c r="C2343" s="589" t="s">
        <v>30473</v>
      </c>
      <c r="D2343" s="590">
        <v>6.35</v>
      </c>
      <c r="E2343" s="592"/>
    </row>
    <row r="2344" spans="1:5" outlineLevel="1" x14ac:dyDescent="0.2">
      <c r="A2344" s="588">
        <v>175048</v>
      </c>
      <c r="B2344" s="142" t="s">
        <v>32647</v>
      </c>
      <c r="C2344" s="589" t="s">
        <v>30473</v>
      </c>
      <c r="D2344" s="590">
        <v>9.52</v>
      </c>
      <c r="E2344" s="592"/>
    </row>
    <row r="2345" spans="1:5" outlineLevel="1" x14ac:dyDescent="0.2">
      <c r="A2345" s="588">
        <v>176000</v>
      </c>
      <c r="B2345" s="142" t="s">
        <v>30703</v>
      </c>
      <c r="C2345" s="589" t="s">
        <v>19923</v>
      </c>
      <c r="D2345" s="590" t="s">
        <v>19923</v>
      </c>
    </row>
    <row r="2346" spans="1:5" ht="22.5" outlineLevel="1" x14ac:dyDescent="0.2">
      <c r="A2346" s="588">
        <v>176005</v>
      </c>
      <c r="B2346" s="142" t="s">
        <v>32648</v>
      </c>
      <c r="C2346" s="589" t="s">
        <v>30473</v>
      </c>
      <c r="D2346" s="590">
        <v>7.93</v>
      </c>
      <c r="E2346" s="592"/>
    </row>
    <row r="2347" spans="1:5" outlineLevel="1" x14ac:dyDescent="0.2">
      <c r="A2347" s="588">
        <v>176030</v>
      </c>
      <c r="B2347" s="142" t="s">
        <v>32649</v>
      </c>
      <c r="C2347" s="589" t="s">
        <v>30413</v>
      </c>
      <c r="D2347" s="590">
        <v>11.11</v>
      </c>
      <c r="E2347" s="592"/>
    </row>
    <row r="2348" spans="1:5" x14ac:dyDescent="0.2">
      <c r="A2348" s="588">
        <v>176032</v>
      </c>
      <c r="B2348" s="142" t="s">
        <v>32650</v>
      </c>
      <c r="C2348" s="589" t="s">
        <v>30413</v>
      </c>
      <c r="D2348" s="590">
        <v>20.63</v>
      </c>
      <c r="E2348" s="592"/>
    </row>
    <row r="2349" spans="1:5" outlineLevel="1" x14ac:dyDescent="0.2">
      <c r="A2349" s="588">
        <v>176035</v>
      </c>
      <c r="B2349" s="142" t="s">
        <v>32651</v>
      </c>
      <c r="C2349" s="589" t="s">
        <v>30413</v>
      </c>
      <c r="D2349" s="590">
        <v>9.52</v>
      </c>
      <c r="E2349" s="592"/>
    </row>
    <row r="2350" spans="1:5" outlineLevel="1" x14ac:dyDescent="0.2">
      <c r="A2350" s="588">
        <v>176038</v>
      </c>
      <c r="B2350" s="142" t="s">
        <v>32652</v>
      </c>
      <c r="C2350" s="589" t="s">
        <v>30413</v>
      </c>
      <c r="D2350" s="590">
        <v>9.52</v>
      </c>
      <c r="E2350" s="592"/>
    </row>
    <row r="2351" spans="1:5" outlineLevel="1" x14ac:dyDescent="0.2">
      <c r="A2351" s="588">
        <v>176045</v>
      </c>
      <c r="B2351" s="142" t="s">
        <v>32653</v>
      </c>
      <c r="C2351" s="589" t="s">
        <v>30473</v>
      </c>
      <c r="D2351" s="590">
        <v>7.93</v>
      </c>
      <c r="E2351" s="592"/>
    </row>
    <row r="2352" spans="1:5" outlineLevel="1" x14ac:dyDescent="0.2">
      <c r="A2352" s="588">
        <v>176050</v>
      </c>
      <c r="B2352" s="142" t="s">
        <v>32654</v>
      </c>
      <c r="C2352" s="589" t="s">
        <v>30439</v>
      </c>
      <c r="D2352" s="590">
        <v>38.71</v>
      </c>
      <c r="E2352" s="592"/>
    </row>
    <row r="2353" spans="1:5" outlineLevel="1" x14ac:dyDescent="0.2">
      <c r="A2353" s="588">
        <v>176087</v>
      </c>
      <c r="B2353" s="142" t="s">
        <v>32655</v>
      </c>
      <c r="C2353" s="589" t="s">
        <v>30473</v>
      </c>
      <c r="D2353" s="590">
        <v>7.61</v>
      </c>
      <c r="E2353" s="592"/>
    </row>
    <row r="2354" spans="1:5" x14ac:dyDescent="0.2">
      <c r="A2354" s="588">
        <v>176090</v>
      </c>
      <c r="B2354" s="142" t="s">
        <v>32656</v>
      </c>
      <c r="C2354" s="589" t="s">
        <v>30439</v>
      </c>
      <c r="D2354" s="590">
        <v>36.619999999999997</v>
      </c>
      <c r="E2354" s="592"/>
    </row>
    <row r="2355" spans="1:5" outlineLevel="1" x14ac:dyDescent="0.2">
      <c r="A2355" s="588">
        <v>176091</v>
      </c>
      <c r="B2355" s="142" t="s">
        <v>32657</v>
      </c>
      <c r="C2355" s="589" t="s">
        <v>30439</v>
      </c>
      <c r="D2355" s="590">
        <v>45.78</v>
      </c>
      <c r="E2355" s="592"/>
    </row>
    <row r="2356" spans="1:5" outlineLevel="1" x14ac:dyDescent="0.2">
      <c r="A2356" s="588">
        <v>176092</v>
      </c>
      <c r="B2356" s="142" t="s">
        <v>32658</v>
      </c>
      <c r="C2356" s="589" t="s">
        <v>30439</v>
      </c>
      <c r="D2356" s="590">
        <v>6.56</v>
      </c>
      <c r="E2356" s="592"/>
    </row>
    <row r="2357" spans="1:5" outlineLevel="1" x14ac:dyDescent="0.2">
      <c r="A2357" s="588">
        <v>176093</v>
      </c>
      <c r="B2357" s="142" t="s">
        <v>32659</v>
      </c>
      <c r="C2357" s="589" t="s">
        <v>30473</v>
      </c>
      <c r="D2357" s="590">
        <v>13.73</v>
      </c>
      <c r="E2357" s="592"/>
    </row>
    <row r="2358" spans="1:5" outlineLevel="1" x14ac:dyDescent="0.2">
      <c r="A2358" s="588">
        <v>176094</v>
      </c>
      <c r="B2358" s="142" t="s">
        <v>32660</v>
      </c>
      <c r="C2358" s="589" t="s">
        <v>30413</v>
      </c>
      <c r="D2358" s="590">
        <v>22.89</v>
      </c>
      <c r="E2358" s="592"/>
    </row>
    <row r="2359" spans="1:5" ht="22.5" x14ac:dyDescent="0.2">
      <c r="A2359" s="588">
        <v>176095</v>
      </c>
      <c r="B2359" s="142" t="s">
        <v>32661</v>
      </c>
      <c r="C2359" s="589" t="s">
        <v>30473</v>
      </c>
      <c r="D2359" s="590">
        <v>40.909999999999997</v>
      </c>
      <c r="E2359" s="592"/>
    </row>
    <row r="2360" spans="1:5" ht="22.5" outlineLevel="1" x14ac:dyDescent="0.2">
      <c r="A2360" s="588">
        <v>176096</v>
      </c>
      <c r="B2360" s="142" t="s">
        <v>32662</v>
      </c>
      <c r="C2360" s="589" t="s">
        <v>30473</v>
      </c>
      <c r="D2360" s="590">
        <v>36.119999999999997</v>
      </c>
      <c r="E2360" s="592"/>
    </row>
    <row r="2361" spans="1:5" outlineLevel="1" x14ac:dyDescent="0.2">
      <c r="A2361" s="588">
        <v>176097</v>
      </c>
      <c r="B2361" s="142" t="s">
        <v>32663</v>
      </c>
      <c r="C2361" s="589" t="s">
        <v>30413</v>
      </c>
      <c r="D2361" s="590">
        <v>53.09</v>
      </c>
      <c r="E2361" s="592"/>
    </row>
    <row r="2362" spans="1:5" outlineLevel="1" x14ac:dyDescent="0.2">
      <c r="A2362" s="588">
        <v>177000</v>
      </c>
      <c r="B2362" s="142" t="s">
        <v>30710</v>
      </c>
      <c r="C2362" s="589" t="s">
        <v>19923</v>
      </c>
      <c r="D2362" s="590" t="s">
        <v>19923</v>
      </c>
    </row>
    <row r="2363" spans="1:5" outlineLevel="1" x14ac:dyDescent="0.2">
      <c r="A2363" s="588">
        <v>177001</v>
      </c>
      <c r="B2363" s="142" t="s">
        <v>32664</v>
      </c>
      <c r="C2363" s="589" t="s">
        <v>30413</v>
      </c>
      <c r="D2363" s="590">
        <v>27.37</v>
      </c>
      <c r="E2363" s="592"/>
    </row>
    <row r="2364" spans="1:5" outlineLevel="1" x14ac:dyDescent="0.2">
      <c r="A2364" s="588">
        <v>177035</v>
      </c>
      <c r="B2364" s="142" t="s">
        <v>32665</v>
      </c>
      <c r="C2364" s="589" t="s">
        <v>30413</v>
      </c>
      <c r="D2364" s="590">
        <v>26.92</v>
      </c>
      <c r="E2364" s="592"/>
    </row>
    <row r="2365" spans="1:5" x14ac:dyDescent="0.2">
      <c r="A2365" s="588">
        <v>177036</v>
      </c>
      <c r="B2365" s="142" t="s">
        <v>32666</v>
      </c>
      <c r="C2365" s="589" t="s">
        <v>30413</v>
      </c>
      <c r="D2365" s="590">
        <v>22.03</v>
      </c>
      <c r="E2365" s="592"/>
    </row>
    <row r="2366" spans="1:5" outlineLevel="1" x14ac:dyDescent="0.2">
      <c r="A2366" s="588">
        <v>177038</v>
      </c>
      <c r="B2366" s="142" t="s">
        <v>32667</v>
      </c>
      <c r="C2366" s="589" t="s">
        <v>30413</v>
      </c>
      <c r="D2366" s="590">
        <v>55.05</v>
      </c>
      <c r="E2366" s="592"/>
    </row>
    <row r="2367" spans="1:5" outlineLevel="1" x14ac:dyDescent="0.2">
      <c r="A2367" s="588">
        <v>177039</v>
      </c>
      <c r="B2367" s="142" t="s">
        <v>32668</v>
      </c>
      <c r="C2367" s="589" t="s">
        <v>30413</v>
      </c>
      <c r="D2367" s="590">
        <v>39.479999999999997</v>
      </c>
      <c r="E2367" s="592"/>
    </row>
    <row r="2368" spans="1:5" ht="22.5" outlineLevel="1" x14ac:dyDescent="0.2">
      <c r="A2368" s="588">
        <v>177040</v>
      </c>
      <c r="B2368" s="142" t="s">
        <v>32669</v>
      </c>
      <c r="C2368" s="589" t="s">
        <v>30413</v>
      </c>
      <c r="D2368" s="590">
        <v>50.94</v>
      </c>
      <c r="E2368" s="592"/>
    </row>
    <row r="2369" spans="1:5" outlineLevel="1" x14ac:dyDescent="0.2">
      <c r="A2369" s="588">
        <v>177041</v>
      </c>
      <c r="B2369" s="142" t="s">
        <v>32670</v>
      </c>
      <c r="C2369" s="589" t="s">
        <v>30413</v>
      </c>
      <c r="D2369" s="590">
        <v>35.57</v>
      </c>
      <c r="E2369" s="592"/>
    </row>
    <row r="2370" spans="1:5" outlineLevel="1" x14ac:dyDescent="0.2">
      <c r="A2370" s="588">
        <v>177045</v>
      </c>
      <c r="B2370" s="142" t="s">
        <v>32671</v>
      </c>
      <c r="C2370" s="589" t="s">
        <v>30473</v>
      </c>
      <c r="D2370" s="590">
        <v>42.96</v>
      </c>
      <c r="E2370" s="592"/>
    </row>
    <row r="2371" spans="1:5" x14ac:dyDescent="0.2">
      <c r="A2371" s="588">
        <v>177087</v>
      </c>
      <c r="B2371" s="142" t="s">
        <v>32672</v>
      </c>
      <c r="C2371" s="589" t="s">
        <v>30473</v>
      </c>
      <c r="D2371" s="590">
        <v>18.78</v>
      </c>
      <c r="E2371" s="592"/>
    </row>
    <row r="2372" spans="1:5" outlineLevel="1" x14ac:dyDescent="0.2">
      <c r="A2372" s="588">
        <v>177090</v>
      </c>
      <c r="B2372" s="142" t="s">
        <v>32673</v>
      </c>
      <c r="C2372" s="589" t="s">
        <v>30439</v>
      </c>
      <c r="D2372" s="590">
        <v>70.430000000000007</v>
      </c>
      <c r="E2372" s="592"/>
    </row>
    <row r="2373" spans="1:5" outlineLevel="1" x14ac:dyDescent="0.2">
      <c r="A2373" s="588">
        <v>177091</v>
      </c>
      <c r="B2373" s="142" t="s">
        <v>32674</v>
      </c>
      <c r="C2373" s="589" t="s">
        <v>30439</v>
      </c>
      <c r="D2373" s="590">
        <v>93.32</v>
      </c>
      <c r="E2373" s="592"/>
    </row>
    <row r="2374" spans="1:5" outlineLevel="1" x14ac:dyDescent="0.2">
      <c r="A2374" s="588">
        <v>177092</v>
      </c>
      <c r="B2374" s="142" t="s">
        <v>32675</v>
      </c>
      <c r="C2374" s="589" t="s">
        <v>30439</v>
      </c>
      <c r="D2374" s="590">
        <v>27.25</v>
      </c>
      <c r="E2374" s="592"/>
    </row>
    <row r="2375" spans="1:5" outlineLevel="1" x14ac:dyDescent="0.2">
      <c r="A2375" s="588">
        <v>177093</v>
      </c>
      <c r="B2375" s="142" t="s">
        <v>32676</v>
      </c>
      <c r="C2375" s="589" t="s">
        <v>30473</v>
      </c>
      <c r="D2375" s="590">
        <v>19.190000000000001</v>
      </c>
      <c r="E2375" s="592"/>
    </row>
    <row r="2376" spans="1:5" x14ac:dyDescent="0.2">
      <c r="A2376" s="588">
        <v>177094</v>
      </c>
      <c r="B2376" s="142" t="s">
        <v>32677</v>
      </c>
      <c r="C2376" s="589" t="s">
        <v>30413</v>
      </c>
      <c r="D2376" s="590">
        <v>65.2</v>
      </c>
      <c r="E2376" s="592"/>
    </row>
    <row r="2377" spans="1:5" ht="22.5" outlineLevel="1" x14ac:dyDescent="0.2">
      <c r="A2377" s="588">
        <v>177096</v>
      </c>
      <c r="B2377" s="142" t="s">
        <v>32678</v>
      </c>
      <c r="C2377" s="589" t="s">
        <v>30473</v>
      </c>
      <c r="D2377" s="590">
        <v>52.85</v>
      </c>
      <c r="E2377" s="592"/>
    </row>
    <row r="2378" spans="1:5" outlineLevel="1" x14ac:dyDescent="0.2">
      <c r="A2378" s="588">
        <v>178000</v>
      </c>
      <c r="B2378" s="142" t="s">
        <v>30756</v>
      </c>
      <c r="C2378" s="589" t="s">
        <v>19923</v>
      </c>
      <c r="D2378" s="590" t="s">
        <v>19923</v>
      </c>
    </row>
    <row r="2379" spans="1:5" outlineLevel="1" x14ac:dyDescent="0.2">
      <c r="A2379" s="588">
        <v>178015</v>
      </c>
      <c r="B2379" s="142" t="s">
        <v>32679</v>
      </c>
      <c r="C2379" s="589" t="s">
        <v>30413</v>
      </c>
      <c r="D2379" s="590">
        <v>67.260000000000005</v>
      </c>
      <c r="E2379" s="592"/>
    </row>
    <row r="2380" spans="1:5" outlineLevel="1" x14ac:dyDescent="0.2">
      <c r="A2380" s="588">
        <v>178019</v>
      </c>
      <c r="B2380" s="142" t="s">
        <v>32680</v>
      </c>
      <c r="C2380" s="589" t="s">
        <v>25257</v>
      </c>
      <c r="D2380" s="590">
        <v>8.33</v>
      </c>
      <c r="E2380" s="592"/>
    </row>
    <row r="2381" spans="1:5" outlineLevel="1" x14ac:dyDescent="0.2">
      <c r="A2381" s="588">
        <v>178070</v>
      </c>
      <c r="B2381" s="142" t="s">
        <v>32681</v>
      </c>
      <c r="C2381" s="589" t="s">
        <v>30439</v>
      </c>
      <c r="D2381" s="590">
        <v>473.85</v>
      </c>
      <c r="E2381" s="592"/>
    </row>
    <row r="2382" spans="1:5" outlineLevel="1" x14ac:dyDescent="0.2">
      <c r="A2382" s="588">
        <v>178072</v>
      </c>
      <c r="B2382" s="142" t="s">
        <v>32682</v>
      </c>
      <c r="C2382" s="589" t="s">
        <v>30473</v>
      </c>
      <c r="D2382" s="590">
        <v>5.16</v>
      </c>
      <c r="E2382" s="592"/>
    </row>
    <row r="2383" spans="1:5" outlineLevel="1" x14ac:dyDescent="0.2">
      <c r="A2383" s="588">
        <v>178073</v>
      </c>
      <c r="B2383" s="142" t="s">
        <v>32683</v>
      </c>
      <c r="C2383" s="589" t="s">
        <v>30473</v>
      </c>
      <c r="D2383" s="590">
        <v>5.89</v>
      </c>
      <c r="E2383" s="592"/>
    </row>
    <row r="2384" spans="1:5" x14ac:dyDescent="0.2">
      <c r="A2384" s="584">
        <v>180000</v>
      </c>
      <c r="B2384" s="585" t="s">
        <v>27502</v>
      </c>
      <c r="C2384" s="586"/>
      <c r="D2384" s="587"/>
    </row>
    <row r="2385" spans="1:5" outlineLevel="1" x14ac:dyDescent="0.2">
      <c r="A2385" s="588">
        <v>180100</v>
      </c>
      <c r="B2385" s="142" t="s">
        <v>27624</v>
      </c>
      <c r="C2385" s="589" t="s">
        <v>19923</v>
      </c>
      <c r="D2385" s="590" t="s">
        <v>19923</v>
      </c>
    </row>
    <row r="2386" spans="1:5" outlineLevel="1" x14ac:dyDescent="0.2">
      <c r="A2386" s="588">
        <v>180101</v>
      </c>
      <c r="B2386" s="142" t="s">
        <v>32684</v>
      </c>
      <c r="C2386" s="589" t="s">
        <v>30439</v>
      </c>
      <c r="D2386" s="590">
        <v>15.45</v>
      </c>
      <c r="E2386" s="592"/>
    </row>
    <row r="2387" spans="1:5" x14ac:dyDescent="0.2">
      <c r="A2387" s="588">
        <v>180103</v>
      </c>
      <c r="B2387" s="142" t="s">
        <v>32685</v>
      </c>
      <c r="C2387" s="589" t="s">
        <v>30439</v>
      </c>
      <c r="D2387" s="590">
        <v>87.63</v>
      </c>
      <c r="E2387" s="592"/>
    </row>
    <row r="2388" spans="1:5" outlineLevel="1" x14ac:dyDescent="0.2">
      <c r="A2388" s="588">
        <v>180200</v>
      </c>
      <c r="B2388" s="142" t="s">
        <v>32686</v>
      </c>
      <c r="C2388" s="589" t="s">
        <v>19923</v>
      </c>
      <c r="D2388" s="590" t="s">
        <v>19923</v>
      </c>
    </row>
    <row r="2389" spans="1:5" outlineLevel="1" x14ac:dyDescent="0.2">
      <c r="A2389" s="588">
        <v>180203</v>
      </c>
      <c r="B2389" s="142" t="s">
        <v>32687</v>
      </c>
      <c r="C2389" s="589" t="s">
        <v>30439</v>
      </c>
      <c r="D2389" s="590">
        <v>187.21</v>
      </c>
      <c r="E2389" s="592"/>
    </row>
    <row r="2390" spans="1:5" x14ac:dyDescent="0.2">
      <c r="A2390" s="588">
        <v>180204</v>
      </c>
      <c r="B2390" s="142" t="s">
        <v>32688</v>
      </c>
      <c r="C2390" s="589" t="s">
        <v>30439</v>
      </c>
      <c r="D2390" s="590">
        <v>238.58</v>
      </c>
      <c r="E2390" s="592"/>
    </row>
    <row r="2391" spans="1:5" outlineLevel="1" x14ac:dyDescent="0.2">
      <c r="A2391" s="588">
        <v>180205</v>
      </c>
      <c r="B2391" s="142" t="s">
        <v>32689</v>
      </c>
      <c r="C2391" s="589" t="s">
        <v>30439</v>
      </c>
      <c r="D2391" s="590">
        <v>185.11</v>
      </c>
      <c r="E2391" s="592"/>
    </row>
    <row r="2392" spans="1:5" x14ac:dyDescent="0.2">
      <c r="A2392" s="588">
        <v>180206</v>
      </c>
      <c r="B2392" s="142" t="s">
        <v>32690</v>
      </c>
      <c r="C2392" s="589" t="s">
        <v>30439</v>
      </c>
      <c r="D2392" s="590">
        <v>173.75</v>
      </c>
      <c r="E2392" s="592"/>
    </row>
    <row r="2393" spans="1:5" outlineLevel="1" x14ac:dyDescent="0.2">
      <c r="A2393" s="588">
        <v>180207</v>
      </c>
      <c r="B2393" s="142" t="s">
        <v>32691</v>
      </c>
      <c r="C2393" s="589" t="s">
        <v>30439</v>
      </c>
      <c r="D2393" s="590">
        <v>155.32</v>
      </c>
      <c r="E2393" s="592"/>
    </row>
    <row r="2394" spans="1:5" x14ac:dyDescent="0.2">
      <c r="A2394" s="588">
        <v>180208</v>
      </c>
      <c r="B2394" s="142" t="s">
        <v>32692</v>
      </c>
      <c r="C2394" s="589" t="s">
        <v>30439</v>
      </c>
      <c r="D2394" s="590">
        <v>161.16</v>
      </c>
      <c r="E2394" s="592"/>
    </row>
    <row r="2395" spans="1:5" outlineLevel="1" x14ac:dyDescent="0.2">
      <c r="A2395" s="588">
        <v>180209</v>
      </c>
      <c r="B2395" s="142" t="s">
        <v>32693</v>
      </c>
      <c r="C2395" s="589" t="s">
        <v>30439</v>
      </c>
      <c r="D2395" s="590">
        <v>179.49</v>
      </c>
      <c r="E2395" s="592"/>
    </row>
    <row r="2396" spans="1:5" x14ac:dyDescent="0.2">
      <c r="A2396" s="588">
        <v>180210</v>
      </c>
      <c r="B2396" s="142" t="s">
        <v>32694</v>
      </c>
      <c r="C2396" s="589" t="s">
        <v>30439</v>
      </c>
      <c r="D2396" s="590">
        <v>195.45</v>
      </c>
      <c r="E2396" s="592"/>
    </row>
    <row r="2397" spans="1:5" outlineLevel="1" x14ac:dyDescent="0.2">
      <c r="A2397" s="588">
        <v>180211</v>
      </c>
      <c r="B2397" s="142" t="s">
        <v>32695</v>
      </c>
      <c r="C2397" s="589" t="s">
        <v>30439</v>
      </c>
      <c r="D2397" s="590">
        <v>173.25</v>
      </c>
      <c r="E2397" s="592"/>
    </row>
    <row r="2398" spans="1:5" outlineLevel="1" x14ac:dyDescent="0.2">
      <c r="A2398" s="588">
        <v>180212</v>
      </c>
      <c r="B2398" s="142" t="s">
        <v>32696</v>
      </c>
      <c r="C2398" s="589" t="s">
        <v>30439</v>
      </c>
      <c r="D2398" s="590">
        <v>136.25</v>
      </c>
      <c r="E2398" s="592"/>
    </row>
    <row r="2399" spans="1:5" x14ac:dyDescent="0.2">
      <c r="A2399" s="588">
        <v>180213</v>
      </c>
      <c r="B2399" s="142" t="s">
        <v>32697</v>
      </c>
      <c r="C2399" s="589" t="s">
        <v>30439</v>
      </c>
      <c r="D2399" s="590">
        <v>133.05000000000001</v>
      </c>
      <c r="E2399" s="592"/>
    </row>
    <row r="2400" spans="1:5" outlineLevel="1" x14ac:dyDescent="0.2">
      <c r="A2400" s="588">
        <v>180214</v>
      </c>
      <c r="B2400" s="142" t="s">
        <v>32698</v>
      </c>
      <c r="C2400" s="589" t="s">
        <v>30439</v>
      </c>
      <c r="D2400" s="590">
        <v>142.26</v>
      </c>
      <c r="E2400" s="592"/>
    </row>
    <row r="2401" spans="1:5" outlineLevel="1" x14ac:dyDescent="0.2">
      <c r="A2401" s="588">
        <v>180215</v>
      </c>
      <c r="B2401" s="142" t="s">
        <v>32699</v>
      </c>
      <c r="C2401" s="589" t="s">
        <v>30439</v>
      </c>
      <c r="D2401" s="590">
        <v>128.16999999999999</v>
      </c>
      <c r="E2401" s="592"/>
    </row>
    <row r="2402" spans="1:5" x14ac:dyDescent="0.2">
      <c r="A2402" s="588">
        <v>180216</v>
      </c>
      <c r="B2402" s="142" t="s">
        <v>32700</v>
      </c>
      <c r="C2402" s="589" t="s">
        <v>30439</v>
      </c>
      <c r="D2402" s="590">
        <v>132.82</v>
      </c>
      <c r="E2402" s="592"/>
    </row>
    <row r="2403" spans="1:5" outlineLevel="1" x14ac:dyDescent="0.2">
      <c r="A2403" s="588">
        <v>180217</v>
      </c>
      <c r="B2403" s="142" t="s">
        <v>32701</v>
      </c>
      <c r="C2403" s="589" t="s">
        <v>30439</v>
      </c>
      <c r="D2403" s="590">
        <v>249.1</v>
      </c>
      <c r="E2403" s="592"/>
    </row>
    <row r="2404" spans="1:5" x14ac:dyDescent="0.2">
      <c r="A2404" s="588">
        <v>180218</v>
      </c>
      <c r="B2404" s="142" t="s">
        <v>32702</v>
      </c>
      <c r="C2404" s="589" t="s">
        <v>30439</v>
      </c>
      <c r="D2404" s="590">
        <v>113.99</v>
      </c>
      <c r="E2404" s="592"/>
    </row>
    <row r="2405" spans="1:5" outlineLevel="1" x14ac:dyDescent="0.2">
      <c r="A2405" s="588">
        <v>180219</v>
      </c>
      <c r="B2405" s="142" t="s">
        <v>32703</v>
      </c>
      <c r="C2405" s="589" t="s">
        <v>30439</v>
      </c>
      <c r="D2405" s="590">
        <v>141.38999999999999</v>
      </c>
      <c r="E2405" s="592"/>
    </row>
    <row r="2406" spans="1:5" x14ac:dyDescent="0.2">
      <c r="A2406" s="588">
        <v>180220</v>
      </c>
      <c r="B2406" s="142" t="s">
        <v>32704</v>
      </c>
      <c r="C2406" s="589" t="s">
        <v>30439</v>
      </c>
      <c r="D2406" s="590">
        <v>130.62</v>
      </c>
      <c r="E2406" s="592"/>
    </row>
    <row r="2407" spans="1:5" outlineLevel="1" x14ac:dyDescent="0.2">
      <c r="A2407" s="588">
        <v>180221</v>
      </c>
      <c r="B2407" s="142" t="s">
        <v>32705</v>
      </c>
      <c r="C2407" s="589" t="s">
        <v>30439</v>
      </c>
      <c r="D2407" s="590">
        <v>169.88</v>
      </c>
      <c r="E2407" s="592"/>
    </row>
    <row r="2408" spans="1:5" x14ac:dyDescent="0.2">
      <c r="A2408" s="588">
        <v>180222</v>
      </c>
      <c r="B2408" s="142" t="s">
        <v>32706</v>
      </c>
      <c r="C2408" s="589" t="s">
        <v>30439</v>
      </c>
      <c r="D2408" s="590">
        <v>130.94999999999999</v>
      </c>
      <c r="E2408" s="592"/>
    </row>
    <row r="2409" spans="1:5" outlineLevel="1" x14ac:dyDescent="0.2">
      <c r="A2409" s="588">
        <v>180223</v>
      </c>
      <c r="B2409" s="142" t="s">
        <v>32707</v>
      </c>
      <c r="C2409" s="589" t="s">
        <v>30439</v>
      </c>
      <c r="D2409" s="590">
        <v>111.77</v>
      </c>
      <c r="E2409" s="592"/>
    </row>
    <row r="2410" spans="1:5" outlineLevel="1" x14ac:dyDescent="0.2">
      <c r="A2410" s="588">
        <v>180224</v>
      </c>
      <c r="B2410" s="142" t="s">
        <v>32708</v>
      </c>
      <c r="C2410" s="589" t="s">
        <v>30439</v>
      </c>
      <c r="D2410" s="590">
        <v>155.13</v>
      </c>
      <c r="E2410" s="592"/>
    </row>
    <row r="2411" spans="1:5" outlineLevel="1" x14ac:dyDescent="0.2">
      <c r="A2411" s="588">
        <v>180225</v>
      </c>
      <c r="B2411" s="142" t="s">
        <v>32709</v>
      </c>
      <c r="C2411" s="589" t="s">
        <v>30439</v>
      </c>
      <c r="D2411" s="590">
        <v>118.89</v>
      </c>
      <c r="E2411" s="592"/>
    </row>
    <row r="2412" spans="1:5" x14ac:dyDescent="0.2">
      <c r="A2412" s="588">
        <v>180226</v>
      </c>
      <c r="B2412" s="142" t="s">
        <v>32710</v>
      </c>
      <c r="C2412" s="589" t="s">
        <v>30439</v>
      </c>
      <c r="D2412" s="590">
        <v>192.01</v>
      </c>
      <c r="E2412" s="592"/>
    </row>
    <row r="2413" spans="1:5" outlineLevel="1" x14ac:dyDescent="0.2">
      <c r="A2413" s="588">
        <v>180227</v>
      </c>
      <c r="B2413" s="142" t="s">
        <v>32711</v>
      </c>
      <c r="C2413" s="589" t="s">
        <v>30439</v>
      </c>
      <c r="D2413" s="590">
        <v>186.41</v>
      </c>
      <c r="E2413" s="592"/>
    </row>
    <row r="2414" spans="1:5" outlineLevel="1" x14ac:dyDescent="0.2">
      <c r="A2414" s="588">
        <v>180228</v>
      </c>
      <c r="B2414" s="142" t="s">
        <v>32712</v>
      </c>
      <c r="C2414" s="589" t="s">
        <v>30439</v>
      </c>
      <c r="D2414" s="590">
        <v>174.1</v>
      </c>
      <c r="E2414" s="592"/>
    </row>
    <row r="2415" spans="1:5" outlineLevel="1" x14ac:dyDescent="0.2">
      <c r="A2415" s="588">
        <v>180229</v>
      </c>
      <c r="B2415" s="142" t="s">
        <v>32713</v>
      </c>
      <c r="C2415" s="589" t="s">
        <v>30439</v>
      </c>
      <c r="D2415" s="590">
        <v>190.7</v>
      </c>
      <c r="E2415" s="592"/>
    </row>
    <row r="2416" spans="1:5" x14ac:dyDescent="0.2">
      <c r="A2416" s="588">
        <v>180230</v>
      </c>
      <c r="B2416" s="142" t="s">
        <v>32714</v>
      </c>
      <c r="C2416" s="589" t="s">
        <v>30439</v>
      </c>
      <c r="D2416" s="590">
        <v>177.3</v>
      </c>
      <c r="E2416" s="592"/>
    </row>
    <row r="2417" spans="1:5" outlineLevel="1" x14ac:dyDescent="0.2">
      <c r="A2417" s="588">
        <v>180231</v>
      </c>
      <c r="B2417" s="142" t="s">
        <v>32715</v>
      </c>
      <c r="C2417" s="589" t="s">
        <v>30439</v>
      </c>
      <c r="D2417" s="590">
        <v>133.97</v>
      </c>
      <c r="E2417" s="592"/>
    </row>
    <row r="2418" spans="1:5" outlineLevel="1" x14ac:dyDescent="0.2">
      <c r="A2418" s="588">
        <v>180232</v>
      </c>
      <c r="B2418" s="142" t="s">
        <v>32716</v>
      </c>
      <c r="C2418" s="589" t="s">
        <v>30439</v>
      </c>
      <c r="D2418" s="590">
        <v>179.81</v>
      </c>
      <c r="E2418" s="592"/>
    </row>
    <row r="2419" spans="1:5" x14ac:dyDescent="0.2">
      <c r="A2419" s="588">
        <v>180233</v>
      </c>
      <c r="B2419" s="142" t="s">
        <v>32717</v>
      </c>
      <c r="C2419" s="589" t="s">
        <v>30439</v>
      </c>
      <c r="D2419" s="590">
        <v>183.8</v>
      </c>
      <c r="E2419" s="592"/>
    </row>
    <row r="2420" spans="1:5" outlineLevel="1" x14ac:dyDescent="0.2">
      <c r="A2420" s="588">
        <v>180234</v>
      </c>
      <c r="B2420" s="142" t="s">
        <v>32718</v>
      </c>
      <c r="C2420" s="589" t="s">
        <v>30439</v>
      </c>
      <c r="D2420" s="590">
        <v>169.92</v>
      </c>
      <c r="E2420" s="592"/>
    </row>
    <row r="2421" spans="1:5" x14ac:dyDescent="0.2">
      <c r="A2421" s="588">
        <v>180235</v>
      </c>
      <c r="B2421" s="142" t="s">
        <v>32719</v>
      </c>
      <c r="C2421" s="589" t="s">
        <v>30439</v>
      </c>
      <c r="D2421" s="590">
        <v>193.74</v>
      </c>
      <c r="E2421" s="592"/>
    </row>
    <row r="2422" spans="1:5" outlineLevel="1" x14ac:dyDescent="0.2">
      <c r="A2422" s="588">
        <v>180236</v>
      </c>
      <c r="B2422" s="142" t="s">
        <v>32720</v>
      </c>
      <c r="C2422" s="589" t="s">
        <v>30439</v>
      </c>
      <c r="D2422" s="590">
        <v>103.34</v>
      </c>
      <c r="E2422" s="592"/>
    </row>
    <row r="2423" spans="1:5" x14ac:dyDescent="0.2">
      <c r="A2423" s="588">
        <v>180237</v>
      </c>
      <c r="B2423" s="142" t="s">
        <v>32721</v>
      </c>
      <c r="C2423" s="589" t="s">
        <v>30439</v>
      </c>
      <c r="D2423" s="590">
        <v>185.31</v>
      </c>
      <c r="E2423" s="592"/>
    </row>
    <row r="2424" spans="1:5" outlineLevel="1" x14ac:dyDescent="0.2">
      <c r="A2424" s="588">
        <v>180238</v>
      </c>
      <c r="B2424" s="142" t="s">
        <v>32722</v>
      </c>
      <c r="C2424" s="589" t="s">
        <v>30439</v>
      </c>
      <c r="D2424" s="590">
        <v>151.24</v>
      </c>
      <c r="E2424" s="592"/>
    </row>
    <row r="2425" spans="1:5" outlineLevel="1" x14ac:dyDescent="0.2">
      <c r="A2425" s="588">
        <v>180239</v>
      </c>
      <c r="B2425" s="142" t="s">
        <v>32723</v>
      </c>
      <c r="C2425" s="589" t="s">
        <v>30439</v>
      </c>
      <c r="D2425" s="590">
        <v>186.77</v>
      </c>
      <c r="E2425" s="592"/>
    </row>
    <row r="2426" spans="1:5" outlineLevel="1" x14ac:dyDescent="0.2">
      <c r="A2426" s="588">
        <v>180240</v>
      </c>
      <c r="B2426" s="142" t="s">
        <v>32724</v>
      </c>
      <c r="C2426" s="589" t="s">
        <v>30439</v>
      </c>
      <c r="D2426" s="590">
        <v>178.71</v>
      </c>
      <c r="E2426" s="592"/>
    </row>
    <row r="2427" spans="1:5" outlineLevel="1" x14ac:dyDescent="0.2">
      <c r="A2427" s="588">
        <v>180241</v>
      </c>
      <c r="B2427" s="142" t="s">
        <v>32725</v>
      </c>
      <c r="C2427" s="589" t="s">
        <v>30439</v>
      </c>
      <c r="D2427" s="590">
        <v>181.34</v>
      </c>
      <c r="E2427" s="592"/>
    </row>
    <row r="2428" spans="1:5" outlineLevel="1" x14ac:dyDescent="0.2">
      <c r="A2428" s="588">
        <v>180242</v>
      </c>
      <c r="B2428" s="142" t="s">
        <v>32726</v>
      </c>
      <c r="C2428" s="589" t="s">
        <v>30439</v>
      </c>
      <c r="D2428" s="590">
        <v>134.59</v>
      </c>
      <c r="E2428" s="592"/>
    </row>
    <row r="2429" spans="1:5" outlineLevel="1" x14ac:dyDescent="0.2">
      <c r="A2429" s="588">
        <v>180250</v>
      </c>
      <c r="B2429" s="142" t="s">
        <v>32727</v>
      </c>
      <c r="C2429" s="589" t="s">
        <v>30439</v>
      </c>
      <c r="D2429" s="590">
        <v>182.12</v>
      </c>
      <c r="E2429" s="592"/>
    </row>
    <row r="2430" spans="1:5" outlineLevel="1" x14ac:dyDescent="0.2">
      <c r="A2430" s="588">
        <v>180252</v>
      </c>
      <c r="B2430" s="142" t="s">
        <v>32728</v>
      </c>
      <c r="C2430" s="589" t="s">
        <v>30439</v>
      </c>
      <c r="D2430" s="590">
        <v>104</v>
      </c>
      <c r="E2430" s="592"/>
    </row>
    <row r="2431" spans="1:5" outlineLevel="1" x14ac:dyDescent="0.2">
      <c r="A2431" s="588">
        <v>180255</v>
      </c>
      <c r="B2431" s="142" t="s">
        <v>32729</v>
      </c>
      <c r="C2431" s="589" t="s">
        <v>30439</v>
      </c>
      <c r="D2431" s="590">
        <v>184.42</v>
      </c>
      <c r="E2431" s="592"/>
    </row>
    <row r="2432" spans="1:5" outlineLevel="1" x14ac:dyDescent="0.2">
      <c r="A2432" s="588">
        <v>180261</v>
      </c>
      <c r="B2432" s="142" t="s">
        <v>32730</v>
      </c>
      <c r="C2432" s="589" t="s">
        <v>30439</v>
      </c>
      <c r="D2432" s="590">
        <v>47.01</v>
      </c>
      <c r="E2432" s="592"/>
    </row>
    <row r="2433" spans="1:5" outlineLevel="1" x14ac:dyDescent="0.2">
      <c r="A2433" s="588">
        <v>180263</v>
      </c>
      <c r="B2433" s="142" t="s">
        <v>32731</v>
      </c>
      <c r="C2433" s="589" t="s">
        <v>30439</v>
      </c>
      <c r="D2433" s="590">
        <v>151.82</v>
      </c>
      <c r="E2433" s="592"/>
    </row>
    <row r="2434" spans="1:5" outlineLevel="1" x14ac:dyDescent="0.2">
      <c r="A2434" s="588">
        <v>180265</v>
      </c>
      <c r="B2434" s="142" t="s">
        <v>32732</v>
      </c>
      <c r="C2434" s="589" t="s">
        <v>30439</v>
      </c>
      <c r="D2434" s="590">
        <v>162.32</v>
      </c>
      <c r="E2434" s="592"/>
    </row>
    <row r="2435" spans="1:5" outlineLevel="1" x14ac:dyDescent="0.2">
      <c r="A2435" s="588">
        <v>180267</v>
      </c>
      <c r="B2435" s="142" t="s">
        <v>32733</v>
      </c>
      <c r="C2435" s="589" t="s">
        <v>30439</v>
      </c>
      <c r="D2435" s="590">
        <v>107.71</v>
      </c>
      <c r="E2435" s="592"/>
    </row>
    <row r="2436" spans="1:5" outlineLevel="1" x14ac:dyDescent="0.2">
      <c r="A2436" s="588">
        <v>180270</v>
      </c>
      <c r="B2436" s="142" t="s">
        <v>32734</v>
      </c>
      <c r="C2436" s="589" t="s">
        <v>30439</v>
      </c>
      <c r="D2436" s="590">
        <v>76.59</v>
      </c>
      <c r="E2436" s="592"/>
    </row>
    <row r="2437" spans="1:5" outlineLevel="1" x14ac:dyDescent="0.2">
      <c r="A2437" s="588">
        <v>180273</v>
      </c>
      <c r="B2437" s="142" t="s">
        <v>32735</v>
      </c>
      <c r="C2437" s="589" t="s">
        <v>30439</v>
      </c>
      <c r="D2437" s="590">
        <v>116.15</v>
      </c>
      <c r="E2437" s="592"/>
    </row>
    <row r="2438" spans="1:5" outlineLevel="1" x14ac:dyDescent="0.2">
      <c r="A2438" s="588">
        <v>180275</v>
      </c>
      <c r="B2438" s="142" t="s">
        <v>32736</v>
      </c>
      <c r="C2438" s="589" t="s">
        <v>30439</v>
      </c>
      <c r="D2438" s="590">
        <v>67.92</v>
      </c>
      <c r="E2438" s="592"/>
    </row>
    <row r="2439" spans="1:5" outlineLevel="1" x14ac:dyDescent="0.2">
      <c r="A2439" s="588">
        <v>180277</v>
      </c>
      <c r="B2439" s="142" t="s">
        <v>32737</v>
      </c>
      <c r="C2439" s="589" t="s">
        <v>30439</v>
      </c>
      <c r="D2439" s="590">
        <v>83.29</v>
      </c>
      <c r="E2439" s="592"/>
    </row>
    <row r="2440" spans="1:5" outlineLevel="1" x14ac:dyDescent="0.2">
      <c r="A2440" s="588">
        <v>180280</v>
      </c>
      <c r="B2440" s="142" t="s">
        <v>32738</v>
      </c>
      <c r="C2440" s="589" t="s">
        <v>30439</v>
      </c>
      <c r="D2440" s="590">
        <v>69.099999999999994</v>
      </c>
      <c r="E2440" s="592"/>
    </row>
    <row r="2441" spans="1:5" outlineLevel="1" x14ac:dyDescent="0.2">
      <c r="A2441" s="588">
        <v>180290</v>
      </c>
      <c r="B2441" s="142" t="s">
        <v>32739</v>
      </c>
      <c r="C2441" s="589" t="s">
        <v>30439</v>
      </c>
      <c r="D2441" s="590">
        <v>192.74</v>
      </c>
      <c r="E2441" s="592"/>
    </row>
    <row r="2442" spans="1:5" outlineLevel="1" x14ac:dyDescent="0.2">
      <c r="A2442" s="588">
        <v>180291</v>
      </c>
      <c r="B2442" s="142" t="s">
        <v>32740</v>
      </c>
      <c r="C2442" s="589" t="s">
        <v>30439</v>
      </c>
      <c r="D2442" s="590">
        <v>182.1</v>
      </c>
      <c r="E2442" s="592"/>
    </row>
    <row r="2443" spans="1:5" outlineLevel="1" x14ac:dyDescent="0.2">
      <c r="A2443" s="588">
        <v>180292</v>
      </c>
      <c r="B2443" s="142" t="s">
        <v>32741</v>
      </c>
      <c r="C2443" s="589" t="s">
        <v>30439</v>
      </c>
      <c r="D2443" s="590">
        <v>187.35</v>
      </c>
      <c r="E2443" s="592"/>
    </row>
    <row r="2444" spans="1:5" outlineLevel="1" x14ac:dyDescent="0.2">
      <c r="A2444" s="588">
        <v>180300</v>
      </c>
      <c r="B2444" s="142" t="s">
        <v>32742</v>
      </c>
      <c r="C2444" s="589" t="s">
        <v>19923</v>
      </c>
      <c r="D2444" s="590" t="s">
        <v>19923</v>
      </c>
    </row>
    <row r="2445" spans="1:5" outlineLevel="1" x14ac:dyDescent="0.2">
      <c r="A2445" s="588">
        <v>180301</v>
      </c>
      <c r="B2445" s="142" t="s">
        <v>32743</v>
      </c>
      <c r="C2445" s="589" t="s">
        <v>30413</v>
      </c>
      <c r="D2445" s="590">
        <v>13.47</v>
      </c>
      <c r="E2445" s="592"/>
    </row>
    <row r="2446" spans="1:5" outlineLevel="1" x14ac:dyDescent="0.2">
      <c r="A2446" s="588">
        <v>180303</v>
      </c>
      <c r="B2446" s="142" t="s">
        <v>32744</v>
      </c>
      <c r="C2446" s="589" t="s">
        <v>30413</v>
      </c>
      <c r="D2446" s="590">
        <v>15.88</v>
      </c>
      <c r="E2446" s="592"/>
    </row>
    <row r="2447" spans="1:5" outlineLevel="1" x14ac:dyDescent="0.2">
      <c r="A2447" s="588">
        <v>180305</v>
      </c>
      <c r="B2447" s="142" t="s">
        <v>30412</v>
      </c>
      <c r="C2447" s="589" t="s">
        <v>30413</v>
      </c>
      <c r="D2447" s="590">
        <v>17.37</v>
      </c>
      <c r="E2447" s="592"/>
    </row>
    <row r="2448" spans="1:5" outlineLevel="1" x14ac:dyDescent="0.2">
      <c r="A2448" s="588">
        <v>180307</v>
      </c>
      <c r="B2448" s="142" t="s">
        <v>32745</v>
      </c>
      <c r="C2448" s="589" t="s">
        <v>30413</v>
      </c>
      <c r="D2448" s="590">
        <v>35.659999999999997</v>
      </c>
      <c r="E2448" s="592"/>
    </row>
    <row r="2449" spans="1:5" outlineLevel="1" x14ac:dyDescent="0.2">
      <c r="A2449" s="588">
        <v>180313</v>
      </c>
      <c r="B2449" s="142" t="s">
        <v>32746</v>
      </c>
      <c r="C2449" s="589" t="s">
        <v>32747</v>
      </c>
      <c r="D2449" s="590">
        <v>45.92</v>
      </c>
      <c r="E2449" s="592"/>
    </row>
    <row r="2450" spans="1:5" outlineLevel="1" x14ac:dyDescent="0.2">
      <c r="A2450" s="588">
        <v>180315</v>
      </c>
      <c r="B2450" s="142" t="s">
        <v>32748</v>
      </c>
      <c r="C2450" s="589" t="s">
        <v>32747</v>
      </c>
      <c r="D2450" s="590">
        <v>30.68</v>
      </c>
      <c r="E2450" s="592"/>
    </row>
    <row r="2451" spans="1:5" outlineLevel="1" x14ac:dyDescent="0.2">
      <c r="A2451" s="588">
        <v>180317</v>
      </c>
      <c r="B2451" s="142" t="s">
        <v>32749</v>
      </c>
      <c r="C2451" s="589" t="s">
        <v>32747</v>
      </c>
      <c r="D2451" s="590">
        <v>53.53</v>
      </c>
      <c r="E2451" s="592"/>
    </row>
    <row r="2452" spans="1:5" x14ac:dyDescent="0.2">
      <c r="A2452" s="588">
        <v>180319</v>
      </c>
      <c r="B2452" s="142" t="s">
        <v>32750</v>
      </c>
      <c r="C2452" s="589" t="s">
        <v>32747</v>
      </c>
      <c r="D2452" s="590">
        <v>30.77</v>
      </c>
      <c r="E2452" s="592"/>
    </row>
    <row r="2453" spans="1:5" x14ac:dyDescent="0.2">
      <c r="A2453" s="588">
        <v>180321</v>
      </c>
      <c r="B2453" s="142" t="s">
        <v>32751</v>
      </c>
      <c r="C2453" s="589" t="s">
        <v>32747</v>
      </c>
      <c r="D2453" s="590">
        <v>43.41</v>
      </c>
      <c r="E2453" s="592"/>
    </row>
    <row r="2454" spans="1:5" x14ac:dyDescent="0.2">
      <c r="A2454" s="588">
        <v>180323</v>
      </c>
      <c r="B2454" s="142" t="s">
        <v>32752</v>
      </c>
      <c r="C2454" s="589" t="s">
        <v>32747</v>
      </c>
      <c r="D2454" s="590">
        <v>33.14</v>
      </c>
      <c r="E2454" s="592"/>
    </row>
    <row r="2455" spans="1:5" x14ac:dyDescent="0.2">
      <c r="A2455" s="588">
        <v>180325</v>
      </c>
      <c r="B2455" s="142" t="s">
        <v>32753</v>
      </c>
      <c r="C2455" s="589" t="s">
        <v>30439</v>
      </c>
      <c r="D2455" s="590">
        <v>48.46</v>
      </c>
      <c r="E2455" s="592"/>
    </row>
    <row r="2456" spans="1:5" x14ac:dyDescent="0.2">
      <c r="A2456" s="588">
        <v>180327</v>
      </c>
      <c r="B2456" s="142" t="s">
        <v>32754</v>
      </c>
      <c r="C2456" s="589" t="s">
        <v>32747</v>
      </c>
      <c r="D2456" s="590">
        <v>30.45</v>
      </c>
      <c r="E2456" s="592"/>
    </row>
    <row r="2457" spans="1:5" x14ac:dyDescent="0.2">
      <c r="A2457" s="588">
        <v>180329</v>
      </c>
      <c r="B2457" s="142" t="s">
        <v>32755</v>
      </c>
      <c r="C2457" s="589" t="s">
        <v>32747</v>
      </c>
      <c r="D2457" s="590">
        <v>35.69</v>
      </c>
      <c r="E2457" s="592"/>
    </row>
    <row r="2458" spans="1:5" x14ac:dyDescent="0.2">
      <c r="A2458" s="588">
        <v>180341</v>
      </c>
      <c r="B2458" s="142" t="s">
        <v>32756</v>
      </c>
      <c r="C2458" s="589" t="s">
        <v>30439</v>
      </c>
      <c r="D2458" s="590">
        <v>32.43</v>
      </c>
      <c r="E2458" s="592"/>
    </row>
    <row r="2459" spans="1:5" x14ac:dyDescent="0.2">
      <c r="A2459" s="588">
        <v>180343</v>
      </c>
      <c r="B2459" s="142" t="s">
        <v>32757</v>
      </c>
      <c r="C2459" s="589" t="s">
        <v>30439</v>
      </c>
      <c r="D2459" s="590">
        <v>40.409999999999997</v>
      </c>
      <c r="E2459" s="592"/>
    </row>
    <row r="2460" spans="1:5" x14ac:dyDescent="0.2">
      <c r="A2460" s="588">
        <v>180345</v>
      </c>
      <c r="B2460" s="142" t="s">
        <v>32758</v>
      </c>
      <c r="C2460" s="589" t="s">
        <v>30439</v>
      </c>
      <c r="D2460" s="590">
        <v>38.46</v>
      </c>
      <c r="E2460" s="592"/>
    </row>
    <row r="2461" spans="1:5" x14ac:dyDescent="0.2">
      <c r="A2461" s="588">
        <v>180347</v>
      </c>
      <c r="B2461" s="142" t="s">
        <v>32759</v>
      </c>
      <c r="C2461" s="589" t="s">
        <v>30439</v>
      </c>
      <c r="D2461" s="590">
        <v>39.020000000000003</v>
      </c>
      <c r="E2461" s="592"/>
    </row>
    <row r="2462" spans="1:5" x14ac:dyDescent="0.2">
      <c r="A2462" s="588">
        <v>180349</v>
      </c>
      <c r="B2462" s="142" t="s">
        <v>32760</v>
      </c>
      <c r="C2462" s="589" t="s">
        <v>30439</v>
      </c>
      <c r="D2462" s="590">
        <v>43</v>
      </c>
      <c r="E2462" s="592"/>
    </row>
    <row r="2463" spans="1:5" x14ac:dyDescent="0.2">
      <c r="A2463" s="588">
        <v>180351</v>
      </c>
      <c r="B2463" s="142" t="s">
        <v>32761</v>
      </c>
      <c r="C2463" s="589" t="s">
        <v>30439</v>
      </c>
      <c r="D2463" s="590">
        <v>36.450000000000003</v>
      </c>
      <c r="E2463" s="592"/>
    </row>
    <row r="2464" spans="1:5" x14ac:dyDescent="0.2">
      <c r="A2464" s="588">
        <v>180353</v>
      </c>
      <c r="B2464" s="142" t="s">
        <v>32762</v>
      </c>
      <c r="C2464" s="589" t="s">
        <v>30439</v>
      </c>
      <c r="D2464" s="590">
        <v>5.27</v>
      </c>
      <c r="E2464" s="592"/>
    </row>
    <row r="2465" spans="1:5" x14ac:dyDescent="0.2">
      <c r="A2465" s="588">
        <v>180361</v>
      </c>
      <c r="B2465" s="142" t="s">
        <v>32763</v>
      </c>
      <c r="C2465" s="589" t="s">
        <v>30439</v>
      </c>
      <c r="D2465" s="590">
        <v>32.729999999999997</v>
      </c>
      <c r="E2465" s="592"/>
    </row>
    <row r="2466" spans="1:5" x14ac:dyDescent="0.2">
      <c r="A2466" s="588">
        <v>180363</v>
      </c>
      <c r="B2466" s="142" t="s">
        <v>32764</v>
      </c>
      <c r="C2466" s="589" t="s">
        <v>30439</v>
      </c>
      <c r="D2466" s="590">
        <v>32.79</v>
      </c>
      <c r="E2466" s="592"/>
    </row>
    <row r="2467" spans="1:5" x14ac:dyDescent="0.2">
      <c r="A2467" s="588">
        <v>180365</v>
      </c>
      <c r="B2467" s="142" t="s">
        <v>32765</v>
      </c>
      <c r="C2467" s="589" t="s">
        <v>30439</v>
      </c>
      <c r="D2467" s="590">
        <v>34.130000000000003</v>
      </c>
      <c r="E2467" s="592"/>
    </row>
    <row r="2468" spans="1:5" x14ac:dyDescent="0.2">
      <c r="A2468" s="588">
        <v>180367</v>
      </c>
      <c r="B2468" s="142" t="s">
        <v>32766</v>
      </c>
      <c r="C2468" s="589" t="s">
        <v>30439</v>
      </c>
      <c r="D2468" s="590">
        <v>41.55</v>
      </c>
      <c r="E2468" s="592"/>
    </row>
    <row r="2469" spans="1:5" x14ac:dyDescent="0.2">
      <c r="A2469" s="588">
        <v>180369</v>
      </c>
      <c r="B2469" s="142" t="s">
        <v>32767</v>
      </c>
      <c r="C2469" s="589" t="s">
        <v>30439</v>
      </c>
      <c r="D2469" s="590">
        <v>44.57</v>
      </c>
      <c r="E2469" s="592"/>
    </row>
    <row r="2470" spans="1:5" x14ac:dyDescent="0.2">
      <c r="A2470" s="588">
        <v>180371</v>
      </c>
      <c r="B2470" s="142" t="s">
        <v>32768</v>
      </c>
      <c r="C2470" s="589" t="s">
        <v>30439</v>
      </c>
      <c r="D2470" s="590">
        <v>27.82</v>
      </c>
      <c r="E2470" s="592"/>
    </row>
    <row r="2471" spans="1:5" x14ac:dyDescent="0.2">
      <c r="A2471" s="588">
        <v>180373</v>
      </c>
      <c r="B2471" s="142" t="s">
        <v>32769</v>
      </c>
      <c r="C2471" s="589" t="s">
        <v>30439</v>
      </c>
      <c r="D2471" s="590">
        <v>30.76</v>
      </c>
      <c r="E2471" s="592"/>
    </row>
    <row r="2472" spans="1:5" x14ac:dyDescent="0.2">
      <c r="A2472" s="588">
        <v>180375</v>
      </c>
      <c r="B2472" s="142" t="s">
        <v>32770</v>
      </c>
      <c r="C2472" s="589" t="s">
        <v>30439</v>
      </c>
      <c r="D2472" s="590">
        <v>23.86</v>
      </c>
      <c r="E2472" s="592"/>
    </row>
    <row r="2473" spans="1:5" x14ac:dyDescent="0.2">
      <c r="A2473" s="588">
        <v>180377</v>
      </c>
      <c r="B2473" s="142" t="s">
        <v>32771</v>
      </c>
      <c r="C2473" s="589" t="s">
        <v>30439</v>
      </c>
      <c r="D2473" s="590">
        <v>40.18</v>
      </c>
      <c r="E2473" s="592"/>
    </row>
    <row r="2474" spans="1:5" x14ac:dyDescent="0.2">
      <c r="A2474" s="588">
        <v>180379</v>
      </c>
      <c r="B2474" s="142" t="s">
        <v>32772</v>
      </c>
      <c r="C2474" s="589" t="s">
        <v>30439</v>
      </c>
      <c r="D2474" s="590">
        <v>36.049999999999997</v>
      </c>
      <c r="E2474" s="592"/>
    </row>
    <row r="2475" spans="1:5" x14ac:dyDescent="0.2">
      <c r="A2475" s="588">
        <v>180383</v>
      </c>
      <c r="B2475" s="142" t="s">
        <v>32773</v>
      </c>
      <c r="C2475" s="589" t="s">
        <v>30439</v>
      </c>
      <c r="D2475" s="590">
        <v>32.49</v>
      </c>
      <c r="E2475" s="592"/>
    </row>
    <row r="2476" spans="1:5" x14ac:dyDescent="0.2">
      <c r="A2476" s="588">
        <v>180385</v>
      </c>
      <c r="B2476" s="142" t="s">
        <v>32774</v>
      </c>
      <c r="C2476" s="589" t="s">
        <v>30439</v>
      </c>
      <c r="D2476" s="590">
        <v>30.74</v>
      </c>
      <c r="E2476" s="592"/>
    </row>
    <row r="2477" spans="1:5" x14ac:dyDescent="0.2">
      <c r="A2477" s="588">
        <v>180387</v>
      </c>
      <c r="B2477" s="142" t="s">
        <v>32775</v>
      </c>
      <c r="C2477" s="589" t="s">
        <v>30439</v>
      </c>
      <c r="D2477" s="590">
        <v>42.52</v>
      </c>
      <c r="E2477" s="592"/>
    </row>
    <row r="2478" spans="1:5" x14ac:dyDescent="0.2">
      <c r="A2478" s="588">
        <v>180603</v>
      </c>
      <c r="B2478" s="142" t="s">
        <v>32776</v>
      </c>
      <c r="C2478" s="589" t="s">
        <v>30439</v>
      </c>
      <c r="D2478" s="590">
        <v>4888.99</v>
      </c>
      <c r="E2478" s="592"/>
    </row>
    <row r="2479" spans="1:5" x14ac:dyDescent="0.2">
      <c r="A2479" s="588">
        <v>181000</v>
      </c>
      <c r="B2479" s="142" t="s">
        <v>32777</v>
      </c>
      <c r="C2479" s="589" t="s">
        <v>19923</v>
      </c>
      <c r="D2479" s="590" t="s">
        <v>19923</v>
      </c>
    </row>
    <row r="2480" spans="1:5" x14ac:dyDescent="0.2">
      <c r="A2480" s="588">
        <v>181050</v>
      </c>
      <c r="B2480" s="142" t="s">
        <v>32778</v>
      </c>
      <c r="C2480" s="589" t="s">
        <v>30439</v>
      </c>
      <c r="D2480" s="590">
        <v>214.52</v>
      </c>
      <c r="E2480" s="592"/>
    </row>
    <row r="2481" spans="1:5" x14ac:dyDescent="0.2">
      <c r="A2481" s="588">
        <v>181056</v>
      </c>
      <c r="B2481" s="142" t="s">
        <v>32779</v>
      </c>
      <c r="C2481" s="589" t="s">
        <v>30473</v>
      </c>
      <c r="D2481" s="590">
        <v>66.290000000000006</v>
      </c>
      <c r="E2481" s="592"/>
    </row>
    <row r="2482" spans="1:5" x14ac:dyDescent="0.2">
      <c r="A2482" s="588">
        <v>181060</v>
      </c>
      <c r="B2482" s="142" t="s">
        <v>32780</v>
      </c>
      <c r="C2482" s="589" t="s">
        <v>30413</v>
      </c>
      <c r="D2482" s="590">
        <v>68</v>
      </c>
      <c r="E2482" s="592"/>
    </row>
    <row r="2483" spans="1:5" x14ac:dyDescent="0.2">
      <c r="A2483" s="588">
        <v>181090</v>
      </c>
      <c r="B2483" s="142" t="s">
        <v>32781</v>
      </c>
      <c r="C2483" s="589" t="s">
        <v>30439</v>
      </c>
      <c r="D2483" s="590">
        <v>312.77</v>
      </c>
      <c r="E2483" s="592"/>
    </row>
    <row r="2484" spans="1:5" x14ac:dyDescent="0.2">
      <c r="A2484" s="588">
        <v>181200</v>
      </c>
      <c r="B2484" s="142" t="s">
        <v>32782</v>
      </c>
      <c r="C2484" s="589" t="s">
        <v>19923</v>
      </c>
      <c r="D2484" s="590" t="s">
        <v>19923</v>
      </c>
    </row>
    <row r="2485" spans="1:5" x14ac:dyDescent="0.2">
      <c r="A2485" s="588">
        <v>181201</v>
      </c>
      <c r="B2485" s="142" t="s">
        <v>32783</v>
      </c>
      <c r="C2485" s="589" t="s">
        <v>30473</v>
      </c>
      <c r="D2485" s="590">
        <v>198.58</v>
      </c>
      <c r="E2485" s="592"/>
    </row>
    <row r="2486" spans="1:5" x14ac:dyDescent="0.2">
      <c r="A2486" s="588">
        <v>181202</v>
      </c>
      <c r="B2486" s="142" t="s">
        <v>32784</v>
      </c>
      <c r="C2486" s="589" t="s">
        <v>30876</v>
      </c>
      <c r="D2486" s="590">
        <v>1170.42</v>
      </c>
      <c r="E2486" s="592"/>
    </row>
    <row r="2487" spans="1:5" x14ac:dyDescent="0.2">
      <c r="A2487" s="588">
        <v>181203</v>
      </c>
      <c r="B2487" s="142" t="s">
        <v>32785</v>
      </c>
      <c r="C2487" s="589" t="s">
        <v>30473</v>
      </c>
      <c r="D2487" s="590">
        <v>184.05</v>
      </c>
      <c r="E2487" s="592"/>
    </row>
    <row r="2488" spans="1:5" x14ac:dyDescent="0.2">
      <c r="A2488" s="588">
        <v>181204</v>
      </c>
      <c r="B2488" s="142" t="s">
        <v>32786</v>
      </c>
      <c r="C2488" s="589" t="s">
        <v>30473</v>
      </c>
      <c r="D2488" s="590">
        <v>203.29</v>
      </c>
      <c r="E2488" s="592"/>
    </row>
    <row r="2489" spans="1:5" x14ac:dyDescent="0.2">
      <c r="A2489" s="588">
        <v>181205</v>
      </c>
      <c r="B2489" s="142" t="s">
        <v>32787</v>
      </c>
      <c r="C2489" s="589" t="s">
        <v>30473</v>
      </c>
      <c r="D2489" s="590">
        <v>284.14999999999998</v>
      </c>
      <c r="E2489" s="592"/>
    </row>
    <row r="2490" spans="1:5" x14ac:dyDescent="0.2">
      <c r="A2490" s="588">
        <v>181206</v>
      </c>
      <c r="B2490" s="142" t="s">
        <v>32788</v>
      </c>
      <c r="C2490" s="589" t="s">
        <v>30473</v>
      </c>
      <c r="D2490" s="590">
        <v>208.36</v>
      </c>
      <c r="E2490" s="592"/>
    </row>
    <row r="2491" spans="1:5" x14ac:dyDescent="0.2">
      <c r="A2491" s="588">
        <v>181212</v>
      </c>
      <c r="B2491" s="142" t="s">
        <v>32789</v>
      </c>
      <c r="C2491" s="589" t="s">
        <v>30473</v>
      </c>
      <c r="D2491" s="590">
        <v>321.8</v>
      </c>
      <c r="E2491" s="592"/>
    </row>
    <row r="2492" spans="1:5" x14ac:dyDescent="0.2">
      <c r="A2492" s="588">
        <v>181217</v>
      </c>
      <c r="B2492" s="142" t="s">
        <v>32790</v>
      </c>
      <c r="C2492" s="589" t="s">
        <v>30473</v>
      </c>
      <c r="D2492" s="590">
        <v>248.27</v>
      </c>
      <c r="E2492" s="592"/>
    </row>
    <row r="2493" spans="1:5" x14ac:dyDescent="0.2">
      <c r="A2493" s="588">
        <v>181218</v>
      </c>
      <c r="B2493" s="142" t="s">
        <v>32791</v>
      </c>
      <c r="C2493" s="589" t="s">
        <v>30473</v>
      </c>
      <c r="D2493" s="590">
        <v>267.13</v>
      </c>
      <c r="E2493" s="592"/>
    </row>
    <row r="2494" spans="1:5" x14ac:dyDescent="0.2">
      <c r="A2494" s="588">
        <v>181219</v>
      </c>
      <c r="B2494" s="142" t="s">
        <v>32792</v>
      </c>
      <c r="C2494" s="589" t="s">
        <v>30473</v>
      </c>
      <c r="D2494" s="590">
        <v>339.72</v>
      </c>
      <c r="E2494" s="592"/>
    </row>
    <row r="2495" spans="1:5" x14ac:dyDescent="0.2">
      <c r="A2495" s="588">
        <v>181300</v>
      </c>
      <c r="B2495" s="142" t="s">
        <v>32793</v>
      </c>
      <c r="C2495" s="589" t="s">
        <v>19923</v>
      </c>
      <c r="D2495" s="590" t="s">
        <v>19923</v>
      </c>
    </row>
    <row r="2496" spans="1:5" x14ac:dyDescent="0.2">
      <c r="A2496" s="588">
        <v>181321</v>
      </c>
      <c r="B2496" s="142" t="s">
        <v>32794</v>
      </c>
      <c r="C2496" s="589" t="s">
        <v>30439</v>
      </c>
      <c r="D2496" s="590">
        <v>7778.45</v>
      </c>
      <c r="E2496" s="592"/>
    </row>
    <row r="2497" spans="1:5" x14ac:dyDescent="0.2">
      <c r="A2497" s="588">
        <v>181326</v>
      </c>
      <c r="B2497" s="142" t="s">
        <v>32795</v>
      </c>
      <c r="C2497" s="589" t="s">
        <v>30439</v>
      </c>
      <c r="D2497" s="590">
        <v>2069.37</v>
      </c>
      <c r="E2497" s="592"/>
    </row>
    <row r="2498" spans="1:5" x14ac:dyDescent="0.2">
      <c r="A2498" s="588">
        <v>181341</v>
      </c>
      <c r="B2498" s="142" t="s">
        <v>32796</v>
      </c>
      <c r="C2498" s="589" t="s">
        <v>30443</v>
      </c>
      <c r="D2498" s="590">
        <v>42.84</v>
      </c>
      <c r="E2498" s="592"/>
    </row>
    <row r="2499" spans="1:5" x14ac:dyDescent="0.2">
      <c r="A2499" s="588">
        <v>181342</v>
      </c>
      <c r="B2499" s="142" t="s">
        <v>32797</v>
      </c>
      <c r="C2499" s="589" t="s">
        <v>30473</v>
      </c>
      <c r="D2499" s="590">
        <v>57</v>
      </c>
      <c r="E2499" s="592"/>
    </row>
    <row r="2500" spans="1:5" x14ac:dyDescent="0.2">
      <c r="A2500" s="588">
        <v>181343</v>
      </c>
      <c r="B2500" s="142" t="s">
        <v>32798</v>
      </c>
      <c r="C2500" s="589" t="s">
        <v>30443</v>
      </c>
      <c r="D2500" s="590">
        <v>318.68</v>
      </c>
      <c r="E2500" s="592"/>
    </row>
    <row r="2501" spans="1:5" x14ac:dyDescent="0.2">
      <c r="A2501" s="588">
        <v>181344</v>
      </c>
      <c r="B2501" s="142" t="s">
        <v>32799</v>
      </c>
      <c r="C2501" s="589" t="s">
        <v>30473</v>
      </c>
      <c r="D2501" s="590">
        <v>250.96</v>
      </c>
      <c r="E2501" s="592"/>
    </row>
    <row r="2502" spans="1:5" x14ac:dyDescent="0.2">
      <c r="A2502" s="588">
        <v>181345</v>
      </c>
      <c r="B2502" s="142" t="s">
        <v>32800</v>
      </c>
      <c r="C2502" s="589" t="s">
        <v>30473</v>
      </c>
      <c r="D2502" s="590">
        <v>313.19</v>
      </c>
      <c r="E2502" s="592"/>
    </row>
    <row r="2503" spans="1:5" ht="22.5" x14ac:dyDescent="0.2">
      <c r="A2503" s="588">
        <v>181346</v>
      </c>
      <c r="B2503" s="142" t="s">
        <v>32801</v>
      </c>
      <c r="C2503" s="589" t="s">
        <v>30443</v>
      </c>
      <c r="D2503" s="590">
        <v>112.79</v>
      </c>
      <c r="E2503" s="592"/>
    </row>
    <row r="2504" spans="1:5" x14ac:dyDescent="0.2">
      <c r="A2504" s="588">
        <v>181351</v>
      </c>
      <c r="B2504" s="142" t="s">
        <v>32802</v>
      </c>
      <c r="C2504" s="589" t="s">
        <v>30439</v>
      </c>
      <c r="D2504" s="590">
        <v>2771.22</v>
      </c>
      <c r="E2504" s="592"/>
    </row>
    <row r="2505" spans="1:5" x14ac:dyDescent="0.2">
      <c r="A2505" s="588">
        <v>181353</v>
      </c>
      <c r="B2505" s="142" t="s">
        <v>32803</v>
      </c>
      <c r="C2505" s="589" t="s">
        <v>30439</v>
      </c>
      <c r="D2505" s="590">
        <v>4592.28</v>
      </c>
      <c r="E2505" s="592"/>
    </row>
    <row r="2506" spans="1:5" x14ac:dyDescent="0.2">
      <c r="A2506" s="588">
        <v>181400</v>
      </c>
      <c r="B2506" s="142" t="s">
        <v>30435</v>
      </c>
      <c r="C2506" s="589" t="s">
        <v>19923</v>
      </c>
      <c r="D2506" s="590" t="s">
        <v>19923</v>
      </c>
    </row>
    <row r="2507" spans="1:5" ht="22.5" x14ac:dyDescent="0.2">
      <c r="A2507" s="588">
        <v>181405</v>
      </c>
      <c r="B2507" s="142" t="s">
        <v>32804</v>
      </c>
      <c r="C2507" s="589" t="s">
        <v>30439</v>
      </c>
      <c r="D2507" s="590">
        <v>1790.84</v>
      </c>
      <c r="E2507" s="592"/>
    </row>
    <row r="2508" spans="1:5" x14ac:dyDescent="0.2">
      <c r="A2508" s="588">
        <v>181408</v>
      </c>
      <c r="B2508" s="142" t="s">
        <v>32805</v>
      </c>
      <c r="C2508" s="589" t="s">
        <v>30439</v>
      </c>
      <c r="D2508" s="590">
        <v>1770.78</v>
      </c>
      <c r="E2508" s="592"/>
    </row>
    <row r="2509" spans="1:5" x14ac:dyDescent="0.2">
      <c r="A2509" s="588">
        <v>181411</v>
      </c>
      <c r="B2509" s="142" t="s">
        <v>32806</v>
      </c>
      <c r="C2509" s="589" t="s">
        <v>30439</v>
      </c>
      <c r="D2509" s="590">
        <v>1395.36</v>
      </c>
      <c r="E2509" s="592"/>
    </row>
    <row r="2510" spans="1:5" ht="22.5" x14ac:dyDescent="0.2">
      <c r="A2510" s="588">
        <v>181415</v>
      </c>
      <c r="B2510" s="142" t="s">
        <v>32807</v>
      </c>
      <c r="C2510" s="589" t="s">
        <v>30439</v>
      </c>
      <c r="D2510" s="590">
        <v>1564.54</v>
      </c>
      <c r="E2510" s="592"/>
    </row>
    <row r="2511" spans="1:5" ht="22.5" x14ac:dyDescent="0.2">
      <c r="A2511" s="588">
        <v>181416</v>
      </c>
      <c r="B2511" s="142" t="s">
        <v>32808</v>
      </c>
      <c r="C2511" s="589" t="s">
        <v>30439</v>
      </c>
      <c r="D2511" s="590">
        <v>9257.27</v>
      </c>
      <c r="E2511" s="592"/>
    </row>
    <row r="2512" spans="1:5" x14ac:dyDescent="0.2">
      <c r="A2512" s="588">
        <v>181422</v>
      </c>
      <c r="B2512" s="142" t="s">
        <v>32809</v>
      </c>
      <c r="C2512" s="589" t="s">
        <v>30439</v>
      </c>
      <c r="D2512" s="590">
        <v>1394.39</v>
      </c>
      <c r="E2512" s="592"/>
    </row>
    <row r="2513" spans="1:5" x14ac:dyDescent="0.2">
      <c r="A2513" s="588">
        <v>181424</v>
      </c>
      <c r="B2513" s="142" t="s">
        <v>32810</v>
      </c>
      <c r="C2513" s="589" t="s">
        <v>30439</v>
      </c>
      <c r="D2513" s="590">
        <v>2067.46</v>
      </c>
      <c r="E2513" s="592"/>
    </row>
    <row r="2514" spans="1:5" x14ac:dyDescent="0.2">
      <c r="A2514" s="588">
        <v>181430</v>
      </c>
      <c r="B2514" s="142" t="s">
        <v>32811</v>
      </c>
      <c r="C2514" s="589" t="s">
        <v>30413</v>
      </c>
      <c r="D2514" s="590">
        <v>57.57</v>
      </c>
      <c r="E2514" s="592"/>
    </row>
    <row r="2515" spans="1:5" ht="22.5" x14ac:dyDescent="0.2">
      <c r="A2515" s="588">
        <v>181441</v>
      </c>
      <c r="B2515" s="142" t="s">
        <v>32812</v>
      </c>
      <c r="C2515" s="589" t="s">
        <v>30439</v>
      </c>
      <c r="D2515" s="590">
        <v>6474.64</v>
      </c>
      <c r="E2515" s="592"/>
    </row>
    <row r="2516" spans="1:5" ht="22.5" x14ac:dyDescent="0.2">
      <c r="A2516" s="588">
        <v>181442</v>
      </c>
      <c r="B2516" s="142" t="s">
        <v>32813</v>
      </c>
      <c r="C2516" s="589" t="s">
        <v>30439</v>
      </c>
      <c r="D2516" s="590">
        <v>5453.96</v>
      </c>
      <c r="E2516" s="592"/>
    </row>
    <row r="2517" spans="1:5" ht="22.5" x14ac:dyDescent="0.2">
      <c r="A2517" s="588">
        <v>181443</v>
      </c>
      <c r="B2517" s="142" t="s">
        <v>32814</v>
      </c>
      <c r="C2517" s="589" t="s">
        <v>30439</v>
      </c>
      <c r="D2517" s="590">
        <v>4184.8999999999996</v>
      </c>
      <c r="E2517" s="592"/>
    </row>
    <row r="2518" spans="1:5" ht="22.5" x14ac:dyDescent="0.2">
      <c r="A2518" s="588">
        <v>181444</v>
      </c>
      <c r="B2518" s="142" t="s">
        <v>32815</v>
      </c>
      <c r="C2518" s="589" t="s">
        <v>30439</v>
      </c>
      <c r="D2518" s="590">
        <v>2672.56</v>
      </c>
      <c r="E2518" s="592"/>
    </row>
    <row r="2519" spans="1:5" ht="22.5" x14ac:dyDescent="0.2">
      <c r="A2519" s="588">
        <v>181445</v>
      </c>
      <c r="B2519" s="142" t="s">
        <v>32816</v>
      </c>
      <c r="C2519" s="589" t="s">
        <v>30439</v>
      </c>
      <c r="D2519" s="590">
        <v>1274.8499999999999</v>
      </c>
      <c r="E2519" s="592"/>
    </row>
    <row r="2520" spans="1:5" x14ac:dyDescent="0.2">
      <c r="A2520" s="588">
        <v>181446</v>
      </c>
      <c r="B2520" s="142" t="s">
        <v>32817</v>
      </c>
      <c r="C2520" s="589" t="s">
        <v>30439</v>
      </c>
      <c r="D2520" s="590">
        <v>637.35</v>
      </c>
      <c r="E2520" s="592"/>
    </row>
    <row r="2521" spans="1:5" x14ac:dyDescent="0.2">
      <c r="A2521" s="588">
        <v>181447</v>
      </c>
      <c r="B2521" s="142" t="s">
        <v>32818</v>
      </c>
      <c r="C2521" s="589" t="s">
        <v>30439</v>
      </c>
      <c r="D2521" s="590">
        <v>820.76</v>
      </c>
      <c r="E2521" s="592"/>
    </row>
    <row r="2522" spans="1:5" x14ac:dyDescent="0.2">
      <c r="A2522" s="588">
        <v>181448</v>
      </c>
      <c r="B2522" s="142" t="s">
        <v>32819</v>
      </c>
      <c r="C2522" s="589" t="s">
        <v>30439</v>
      </c>
      <c r="D2522" s="590">
        <v>1251.19</v>
      </c>
      <c r="E2522" s="592"/>
    </row>
    <row r="2523" spans="1:5" x14ac:dyDescent="0.2">
      <c r="A2523" s="588">
        <v>181449</v>
      </c>
      <c r="B2523" s="142" t="s">
        <v>32820</v>
      </c>
      <c r="C2523" s="589" t="s">
        <v>30439</v>
      </c>
      <c r="D2523" s="590">
        <v>913.02</v>
      </c>
      <c r="E2523" s="592"/>
    </row>
    <row r="2524" spans="1:5" x14ac:dyDescent="0.2">
      <c r="A2524" s="588">
        <v>181500</v>
      </c>
      <c r="B2524" s="142" t="s">
        <v>32821</v>
      </c>
      <c r="C2524" s="589" t="s">
        <v>19923</v>
      </c>
      <c r="D2524" s="590" t="s">
        <v>19923</v>
      </c>
    </row>
    <row r="2525" spans="1:5" x14ac:dyDescent="0.2">
      <c r="A2525" s="588">
        <v>181501</v>
      </c>
      <c r="B2525" s="142" t="s">
        <v>32822</v>
      </c>
      <c r="C2525" s="589" t="s">
        <v>30439</v>
      </c>
      <c r="D2525" s="590">
        <v>614.82000000000005</v>
      </c>
      <c r="E2525" s="592"/>
    </row>
    <row r="2526" spans="1:5" x14ac:dyDescent="0.2">
      <c r="A2526" s="588">
        <v>181502</v>
      </c>
      <c r="B2526" s="142" t="s">
        <v>32823</v>
      </c>
      <c r="C2526" s="589" t="s">
        <v>30439</v>
      </c>
      <c r="D2526" s="590">
        <v>934.62</v>
      </c>
      <c r="E2526" s="592"/>
    </row>
    <row r="2527" spans="1:5" x14ac:dyDescent="0.2">
      <c r="A2527" s="588">
        <v>181503</v>
      </c>
      <c r="B2527" s="142" t="s">
        <v>32824</v>
      </c>
      <c r="C2527" s="589" t="s">
        <v>30439</v>
      </c>
      <c r="D2527" s="590">
        <v>591.61</v>
      </c>
      <c r="E2527" s="592"/>
    </row>
    <row r="2528" spans="1:5" x14ac:dyDescent="0.2">
      <c r="A2528" s="588">
        <v>181510</v>
      </c>
      <c r="B2528" s="142" t="s">
        <v>32825</v>
      </c>
      <c r="C2528" s="589" t="s">
        <v>30439</v>
      </c>
      <c r="D2528" s="590">
        <v>207.33</v>
      </c>
      <c r="E2528" s="592"/>
    </row>
    <row r="2529" spans="1:5" x14ac:dyDescent="0.2">
      <c r="A2529" s="588">
        <v>181513</v>
      </c>
      <c r="B2529" s="142" t="s">
        <v>32826</v>
      </c>
      <c r="C2529" s="589" t="s">
        <v>30439</v>
      </c>
      <c r="D2529" s="590">
        <v>123.03</v>
      </c>
      <c r="E2529" s="592"/>
    </row>
    <row r="2530" spans="1:5" x14ac:dyDescent="0.2">
      <c r="A2530" s="588">
        <v>181514</v>
      </c>
      <c r="B2530" s="142" t="s">
        <v>32827</v>
      </c>
      <c r="C2530" s="589" t="s">
        <v>30439</v>
      </c>
      <c r="D2530" s="590">
        <v>750.3</v>
      </c>
      <c r="E2530" s="592"/>
    </row>
    <row r="2531" spans="1:5" x14ac:dyDescent="0.2">
      <c r="A2531" s="588">
        <v>181550</v>
      </c>
      <c r="B2531" s="142" t="s">
        <v>32828</v>
      </c>
      <c r="C2531" s="589" t="s">
        <v>30443</v>
      </c>
      <c r="D2531" s="590">
        <v>156.47</v>
      </c>
      <c r="E2531" s="592"/>
    </row>
    <row r="2532" spans="1:5" x14ac:dyDescent="0.2">
      <c r="A2532" s="588">
        <v>181551</v>
      </c>
      <c r="B2532" s="142" t="s">
        <v>32829</v>
      </c>
      <c r="C2532" s="589" t="s">
        <v>30443</v>
      </c>
      <c r="D2532" s="590">
        <v>131.66</v>
      </c>
      <c r="E2532" s="592"/>
    </row>
    <row r="2533" spans="1:5" x14ac:dyDescent="0.2">
      <c r="A2533" s="588">
        <v>181601</v>
      </c>
      <c r="B2533" s="142" t="s">
        <v>32830</v>
      </c>
      <c r="C2533" s="589" t="s">
        <v>30439</v>
      </c>
      <c r="D2533" s="590">
        <v>1689.51</v>
      </c>
      <c r="E2533" s="592"/>
    </row>
    <row r="2534" spans="1:5" x14ac:dyDescent="0.2">
      <c r="A2534" s="588">
        <v>181602</v>
      </c>
      <c r="B2534" s="142" t="s">
        <v>32831</v>
      </c>
      <c r="C2534" s="589" t="s">
        <v>30439</v>
      </c>
      <c r="D2534" s="590">
        <v>1385.1</v>
      </c>
      <c r="E2534" s="592"/>
    </row>
    <row r="2535" spans="1:5" x14ac:dyDescent="0.2">
      <c r="A2535" s="588">
        <v>181603</v>
      </c>
      <c r="B2535" s="142" t="s">
        <v>32776</v>
      </c>
      <c r="C2535" s="589" t="s">
        <v>30439</v>
      </c>
      <c r="D2535" s="590">
        <v>4888.99</v>
      </c>
      <c r="E2535" s="592"/>
    </row>
    <row r="2536" spans="1:5" x14ac:dyDescent="0.2">
      <c r="A2536" s="588">
        <v>181604</v>
      </c>
      <c r="B2536" s="142" t="s">
        <v>32832</v>
      </c>
      <c r="C2536" s="589" t="s">
        <v>30439</v>
      </c>
      <c r="D2536" s="590">
        <v>2860.88</v>
      </c>
      <c r="E2536" s="592"/>
    </row>
    <row r="2537" spans="1:5" x14ac:dyDescent="0.2">
      <c r="A2537" s="588">
        <v>181605</v>
      </c>
      <c r="B2537" s="142" t="s">
        <v>32833</v>
      </c>
      <c r="C2537" s="589" t="s">
        <v>30439</v>
      </c>
      <c r="D2537" s="590">
        <v>3867.31</v>
      </c>
      <c r="E2537" s="592"/>
    </row>
    <row r="2538" spans="1:5" x14ac:dyDescent="0.2">
      <c r="A2538" s="588">
        <v>181606</v>
      </c>
      <c r="B2538" s="142" t="s">
        <v>32834</v>
      </c>
      <c r="C2538" s="589" t="s">
        <v>30439</v>
      </c>
      <c r="D2538" s="590">
        <v>1649.35</v>
      </c>
      <c r="E2538" s="592"/>
    </row>
    <row r="2539" spans="1:5" x14ac:dyDescent="0.2">
      <c r="A2539" s="588">
        <v>181607</v>
      </c>
      <c r="B2539" s="142" t="s">
        <v>32835</v>
      </c>
      <c r="C2539" s="589" t="s">
        <v>30439</v>
      </c>
      <c r="D2539" s="590">
        <v>2387.9</v>
      </c>
      <c r="E2539" s="592"/>
    </row>
    <row r="2540" spans="1:5" x14ac:dyDescent="0.2">
      <c r="A2540" s="588">
        <v>181608</v>
      </c>
      <c r="B2540" s="142" t="s">
        <v>32836</v>
      </c>
      <c r="C2540" s="589" t="s">
        <v>30439</v>
      </c>
      <c r="D2540" s="590">
        <v>1497.49</v>
      </c>
      <c r="E2540" s="592"/>
    </row>
    <row r="2541" spans="1:5" x14ac:dyDescent="0.2">
      <c r="A2541" s="588">
        <v>181609</v>
      </c>
      <c r="B2541" s="142" t="s">
        <v>32837</v>
      </c>
      <c r="C2541" s="589" t="s">
        <v>30439</v>
      </c>
      <c r="D2541" s="590">
        <v>2636.63</v>
      </c>
      <c r="E2541" s="592"/>
    </row>
    <row r="2542" spans="1:5" x14ac:dyDescent="0.2">
      <c r="A2542" s="588">
        <v>181610</v>
      </c>
      <c r="B2542" s="142" t="s">
        <v>32838</v>
      </c>
      <c r="C2542" s="589" t="s">
        <v>30439</v>
      </c>
      <c r="D2542" s="590">
        <v>3932.12</v>
      </c>
      <c r="E2542" s="592"/>
    </row>
    <row r="2543" spans="1:5" x14ac:dyDescent="0.2">
      <c r="A2543" s="588">
        <v>181611</v>
      </c>
      <c r="B2543" s="142" t="s">
        <v>32839</v>
      </c>
      <c r="C2543" s="589" t="s">
        <v>30439</v>
      </c>
      <c r="D2543" s="590">
        <v>1076.19</v>
      </c>
      <c r="E2543" s="592"/>
    </row>
    <row r="2544" spans="1:5" x14ac:dyDescent="0.2">
      <c r="A2544" s="588">
        <v>181612</v>
      </c>
      <c r="B2544" s="142" t="s">
        <v>32840</v>
      </c>
      <c r="C2544" s="589" t="s">
        <v>30439</v>
      </c>
      <c r="D2544" s="590">
        <v>1372.15</v>
      </c>
      <c r="E2544" s="592"/>
    </row>
    <row r="2545" spans="1:5" x14ac:dyDescent="0.2">
      <c r="A2545" s="588">
        <v>181613</v>
      </c>
      <c r="B2545" s="142" t="s">
        <v>32841</v>
      </c>
      <c r="C2545" s="589" t="s">
        <v>30439</v>
      </c>
      <c r="D2545" s="590">
        <v>3352.51</v>
      </c>
      <c r="E2545" s="592"/>
    </row>
    <row r="2546" spans="1:5" x14ac:dyDescent="0.2">
      <c r="A2546" s="588">
        <v>181614</v>
      </c>
      <c r="B2546" s="142" t="s">
        <v>32842</v>
      </c>
      <c r="C2546" s="589" t="s">
        <v>30439</v>
      </c>
      <c r="D2546" s="590">
        <v>4548.17</v>
      </c>
      <c r="E2546" s="592"/>
    </row>
    <row r="2547" spans="1:5" x14ac:dyDescent="0.2">
      <c r="A2547" s="588">
        <v>181615</v>
      </c>
      <c r="B2547" s="142" t="s">
        <v>32843</v>
      </c>
      <c r="C2547" s="589" t="s">
        <v>30439</v>
      </c>
      <c r="D2547" s="590">
        <v>1609.47</v>
      </c>
      <c r="E2547" s="592"/>
    </row>
    <row r="2548" spans="1:5" x14ac:dyDescent="0.2">
      <c r="A2548" s="588">
        <v>181616</v>
      </c>
      <c r="B2548" s="142" t="s">
        <v>32844</v>
      </c>
      <c r="C2548" s="589" t="s">
        <v>30439</v>
      </c>
      <c r="D2548" s="590">
        <v>4244.9399999999996</v>
      </c>
      <c r="E2548" s="592"/>
    </row>
    <row r="2549" spans="1:5" x14ac:dyDescent="0.2">
      <c r="A2549" s="588">
        <v>181617</v>
      </c>
      <c r="B2549" s="142" t="s">
        <v>32845</v>
      </c>
      <c r="C2549" s="589" t="s">
        <v>30439</v>
      </c>
      <c r="D2549" s="590">
        <v>2415.1</v>
      </c>
      <c r="E2549" s="592"/>
    </row>
    <row r="2550" spans="1:5" x14ac:dyDescent="0.2">
      <c r="A2550" s="588">
        <v>181618</v>
      </c>
      <c r="B2550" s="142" t="s">
        <v>32846</v>
      </c>
      <c r="C2550" s="589" t="s">
        <v>30439</v>
      </c>
      <c r="D2550" s="590">
        <v>1909.16</v>
      </c>
      <c r="E2550" s="592"/>
    </row>
    <row r="2551" spans="1:5" x14ac:dyDescent="0.2">
      <c r="A2551" s="588">
        <v>181619</v>
      </c>
      <c r="B2551" s="142" t="s">
        <v>32847</v>
      </c>
      <c r="C2551" s="589" t="s">
        <v>30439</v>
      </c>
      <c r="D2551" s="590">
        <v>1649.13</v>
      </c>
      <c r="E2551" s="592"/>
    </row>
    <row r="2552" spans="1:5" x14ac:dyDescent="0.2">
      <c r="A2552" s="588">
        <v>181620</v>
      </c>
      <c r="B2552" s="142" t="s">
        <v>32848</v>
      </c>
      <c r="C2552" s="589" t="s">
        <v>30439</v>
      </c>
      <c r="D2552" s="590">
        <v>737.76</v>
      </c>
      <c r="E2552" s="592"/>
    </row>
    <row r="2553" spans="1:5" x14ac:dyDescent="0.2">
      <c r="A2553" s="588">
        <v>186000</v>
      </c>
      <c r="B2553" s="142" t="s">
        <v>30703</v>
      </c>
      <c r="C2553" s="589" t="s">
        <v>19923</v>
      </c>
      <c r="D2553" s="590" t="s">
        <v>19923</v>
      </c>
    </row>
    <row r="2554" spans="1:5" x14ac:dyDescent="0.2">
      <c r="A2554" s="588">
        <v>186007</v>
      </c>
      <c r="B2554" s="142" t="s">
        <v>32849</v>
      </c>
      <c r="C2554" s="589" t="s">
        <v>30413</v>
      </c>
      <c r="D2554" s="590">
        <v>3.92</v>
      </c>
      <c r="E2554" s="592"/>
    </row>
    <row r="2555" spans="1:5" x14ac:dyDescent="0.2">
      <c r="A2555" s="588">
        <v>187000</v>
      </c>
      <c r="B2555" s="142" t="s">
        <v>30710</v>
      </c>
      <c r="C2555" s="589" t="s">
        <v>19923</v>
      </c>
      <c r="D2555" s="590" t="s">
        <v>19923</v>
      </c>
    </row>
    <row r="2556" spans="1:5" x14ac:dyDescent="0.2">
      <c r="A2556" s="588">
        <v>187007</v>
      </c>
      <c r="B2556" s="142" t="s">
        <v>32850</v>
      </c>
      <c r="C2556" s="589" t="s">
        <v>30413</v>
      </c>
      <c r="D2556" s="590">
        <v>27.74</v>
      </c>
      <c r="E2556" s="592"/>
    </row>
    <row r="2557" spans="1:5" x14ac:dyDescent="0.2">
      <c r="A2557" s="588">
        <v>187040</v>
      </c>
      <c r="B2557" s="142" t="s">
        <v>32851</v>
      </c>
      <c r="C2557" s="589" t="s">
        <v>30439</v>
      </c>
      <c r="D2557" s="590">
        <v>951.88</v>
      </c>
      <c r="E2557" s="592"/>
    </row>
    <row r="2558" spans="1:5" x14ac:dyDescent="0.2">
      <c r="A2558" s="588">
        <v>187041</v>
      </c>
      <c r="B2558" s="142" t="s">
        <v>32852</v>
      </c>
      <c r="C2558" s="589" t="s">
        <v>30439</v>
      </c>
      <c r="D2558" s="590">
        <v>6831</v>
      </c>
      <c r="E2558" s="592"/>
    </row>
    <row r="2559" spans="1:5" x14ac:dyDescent="0.2">
      <c r="A2559" s="588">
        <v>188000</v>
      </c>
      <c r="B2559" s="142" t="s">
        <v>30756</v>
      </c>
      <c r="C2559" s="589" t="s">
        <v>19923</v>
      </c>
      <c r="D2559" s="590" t="s">
        <v>19923</v>
      </c>
    </row>
    <row r="2560" spans="1:5" x14ac:dyDescent="0.2">
      <c r="A2560" s="588">
        <v>188001</v>
      </c>
      <c r="B2560" s="142" t="s">
        <v>32853</v>
      </c>
      <c r="C2560" s="589" t="s">
        <v>30413</v>
      </c>
      <c r="D2560" s="590">
        <v>6.53</v>
      </c>
      <c r="E2560" s="592"/>
    </row>
    <row r="2561" spans="1:5" x14ac:dyDescent="0.2">
      <c r="A2561" s="588">
        <v>188011</v>
      </c>
      <c r="B2561" s="142" t="s">
        <v>32854</v>
      </c>
      <c r="C2561" s="589" t="s">
        <v>30443</v>
      </c>
      <c r="D2561" s="590">
        <v>174.3</v>
      </c>
      <c r="E2561" s="592"/>
    </row>
    <row r="2562" spans="1:5" x14ac:dyDescent="0.2">
      <c r="A2562" s="588">
        <v>188013</v>
      </c>
      <c r="B2562" s="142" t="s">
        <v>32855</v>
      </c>
      <c r="C2562" s="589" t="s">
        <v>25257</v>
      </c>
      <c r="D2562" s="590">
        <v>0.81</v>
      </c>
      <c r="E2562" s="592"/>
    </row>
    <row r="2563" spans="1:5" x14ac:dyDescent="0.2">
      <c r="A2563" s="588">
        <v>188015</v>
      </c>
      <c r="B2563" s="142" t="s">
        <v>32856</v>
      </c>
      <c r="C2563" s="589" t="s">
        <v>25257</v>
      </c>
      <c r="D2563" s="590">
        <v>2.97</v>
      </c>
      <c r="E2563" s="592"/>
    </row>
    <row r="2564" spans="1:5" x14ac:dyDescent="0.2">
      <c r="A2564" s="588">
        <v>188030</v>
      </c>
      <c r="B2564" s="142" t="s">
        <v>32857</v>
      </c>
      <c r="C2564" s="589" t="s">
        <v>30413</v>
      </c>
      <c r="D2564" s="590">
        <v>6.53</v>
      </c>
      <c r="E2564" s="592"/>
    </row>
    <row r="2565" spans="1:5" x14ac:dyDescent="0.2">
      <c r="A2565" s="588">
        <v>188035</v>
      </c>
      <c r="B2565" s="142" t="s">
        <v>32858</v>
      </c>
      <c r="C2565" s="589" t="s">
        <v>30443</v>
      </c>
      <c r="D2565" s="590">
        <v>198.09</v>
      </c>
      <c r="E2565" s="592"/>
    </row>
    <row r="2566" spans="1:5" x14ac:dyDescent="0.2">
      <c r="A2566" s="584">
        <v>200000</v>
      </c>
      <c r="B2566" s="585" t="s">
        <v>8528</v>
      </c>
      <c r="C2566" s="586"/>
      <c r="D2566" s="587"/>
    </row>
    <row r="2567" spans="1:5" x14ac:dyDescent="0.2">
      <c r="A2567" s="588">
        <v>200100</v>
      </c>
      <c r="B2567" s="142" t="s">
        <v>32859</v>
      </c>
      <c r="C2567" s="589" t="s">
        <v>19923</v>
      </c>
      <c r="D2567" s="590" t="s">
        <v>19923</v>
      </c>
    </row>
    <row r="2568" spans="1:5" x14ac:dyDescent="0.2">
      <c r="A2568" s="588">
        <v>200101</v>
      </c>
      <c r="B2568" s="142" t="s">
        <v>32860</v>
      </c>
      <c r="C2568" s="589" t="s">
        <v>31907</v>
      </c>
      <c r="D2568" s="590">
        <v>2550.4</v>
      </c>
      <c r="E2568" s="592"/>
    </row>
    <row r="2569" spans="1:5" x14ac:dyDescent="0.2">
      <c r="A2569" s="588">
        <v>200102</v>
      </c>
      <c r="B2569" s="142" t="s">
        <v>32861</v>
      </c>
      <c r="C2569" s="589" t="s">
        <v>30473</v>
      </c>
      <c r="D2569" s="590">
        <v>2.14</v>
      </c>
      <c r="E2569" s="592"/>
    </row>
    <row r="2570" spans="1:5" x14ac:dyDescent="0.2">
      <c r="A2570" s="588">
        <v>200113</v>
      </c>
      <c r="B2570" s="142" t="s">
        <v>32862</v>
      </c>
      <c r="C2570" s="589" t="s">
        <v>31907</v>
      </c>
      <c r="D2570" s="590">
        <v>4982.8999999999996</v>
      </c>
      <c r="E2570" s="592"/>
    </row>
    <row r="2571" spans="1:5" x14ac:dyDescent="0.2">
      <c r="A2571" s="588">
        <v>200114</v>
      </c>
      <c r="B2571" s="142" t="s">
        <v>32863</v>
      </c>
      <c r="C2571" s="589" t="s">
        <v>30413</v>
      </c>
      <c r="D2571" s="590">
        <v>0.45</v>
      </c>
      <c r="E2571" s="592"/>
    </row>
    <row r="2572" spans="1:5" x14ac:dyDescent="0.2">
      <c r="A2572" s="588">
        <v>200121</v>
      </c>
      <c r="B2572" s="142" t="s">
        <v>32864</v>
      </c>
      <c r="C2572" s="589" t="s">
        <v>19946</v>
      </c>
      <c r="D2572" s="590">
        <v>20</v>
      </c>
    </row>
    <row r="2573" spans="1:5" ht="22.5" x14ac:dyDescent="0.2">
      <c r="A2573" s="588">
        <v>200122</v>
      </c>
      <c r="B2573" s="142" t="s">
        <v>32865</v>
      </c>
      <c r="C2573" s="589" t="s">
        <v>19946</v>
      </c>
      <c r="D2573" s="590">
        <v>50</v>
      </c>
    </row>
    <row r="2574" spans="1:5" x14ac:dyDescent="0.2">
      <c r="A2574" s="588">
        <v>200123</v>
      </c>
      <c r="B2574" s="142" t="s">
        <v>32866</v>
      </c>
      <c r="C2574" s="589" t="s">
        <v>19946</v>
      </c>
      <c r="D2574" s="590">
        <v>100</v>
      </c>
    </row>
    <row r="2575" spans="1:5" x14ac:dyDescent="0.2">
      <c r="A2575" s="588">
        <v>200124</v>
      </c>
      <c r="B2575" s="142" t="s">
        <v>32867</v>
      </c>
      <c r="C2575" s="589" t="s">
        <v>19946</v>
      </c>
      <c r="D2575" s="590">
        <v>30</v>
      </c>
    </row>
    <row r="2576" spans="1:5" ht="22.5" x14ac:dyDescent="0.2">
      <c r="A2576" s="588">
        <v>200131</v>
      </c>
      <c r="B2576" s="142" t="s">
        <v>32868</v>
      </c>
      <c r="C2576" s="589" t="s">
        <v>19946</v>
      </c>
      <c r="D2576" s="590">
        <v>10</v>
      </c>
    </row>
    <row r="2577" spans="1:5" ht="22.5" x14ac:dyDescent="0.2">
      <c r="A2577" s="588">
        <v>200132</v>
      </c>
      <c r="B2577" s="142" t="s">
        <v>32869</v>
      </c>
      <c r="C2577" s="589" t="s">
        <v>19946</v>
      </c>
      <c r="D2577" s="590">
        <v>50</v>
      </c>
    </row>
    <row r="2578" spans="1:5" x14ac:dyDescent="0.2">
      <c r="A2578" s="588">
        <v>200133</v>
      </c>
      <c r="B2578" s="142" t="s">
        <v>32870</v>
      </c>
      <c r="C2578" s="589" t="s">
        <v>19946</v>
      </c>
      <c r="D2578" s="590">
        <v>10</v>
      </c>
    </row>
    <row r="2579" spans="1:5" x14ac:dyDescent="0.2">
      <c r="A2579" s="588">
        <v>200200</v>
      </c>
      <c r="B2579" s="142" t="s">
        <v>32871</v>
      </c>
      <c r="C2579" s="589" t="s">
        <v>19923</v>
      </c>
      <c r="D2579" s="590" t="s">
        <v>19923</v>
      </c>
    </row>
    <row r="2580" spans="1:5" x14ac:dyDescent="0.2">
      <c r="A2580" s="588">
        <v>200201</v>
      </c>
      <c r="B2580" s="142" t="s">
        <v>32872</v>
      </c>
      <c r="C2580" s="589" t="s">
        <v>30473</v>
      </c>
      <c r="D2580" s="590">
        <v>64.849999999999994</v>
      </c>
      <c r="E2580" s="592"/>
    </row>
    <row r="2581" spans="1:5" ht="22.5" x14ac:dyDescent="0.2">
      <c r="A2581" s="588">
        <v>200202</v>
      </c>
      <c r="B2581" s="142" t="s">
        <v>32873</v>
      </c>
      <c r="C2581" s="589" t="s">
        <v>30439</v>
      </c>
      <c r="D2581" s="590">
        <v>499.35</v>
      </c>
      <c r="E2581" s="592"/>
    </row>
    <row r="2582" spans="1:5" ht="22.5" x14ac:dyDescent="0.2">
      <c r="A2582" s="588">
        <v>200203</v>
      </c>
      <c r="B2582" s="142" t="s">
        <v>32874</v>
      </c>
      <c r="C2582" s="589" t="s">
        <v>30439</v>
      </c>
      <c r="D2582" s="590">
        <v>78.739999999999995</v>
      </c>
      <c r="E2582" s="592"/>
    </row>
    <row r="2583" spans="1:5" ht="22.5" x14ac:dyDescent="0.2">
      <c r="A2583" s="588">
        <v>200204</v>
      </c>
      <c r="B2583" s="142" t="s">
        <v>32875</v>
      </c>
      <c r="C2583" s="589" t="s">
        <v>30439</v>
      </c>
      <c r="D2583" s="590">
        <v>157.47999999999999</v>
      </c>
      <c r="E2583" s="592"/>
    </row>
    <row r="2584" spans="1:5" ht="22.5" x14ac:dyDescent="0.2">
      <c r="A2584" s="588">
        <v>200205</v>
      </c>
      <c r="B2584" s="142" t="s">
        <v>32876</v>
      </c>
      <c r="C2584" s="589" t="s">
        <v>30439</v>
      </c>
      <c r="D2584" s="590">
        <v>236.23</v>
      </c>
      <c r="E2584" s="592"/>
    </row>
    <row r="2585" spans="1:5" ht="22.5" x14ac:dyDescent="0.2">
      <c r="A2585" s="588">
        <v>200206</v>
      </c>
      <c r="B2585" s="142" t="s">
        <v>32877</v>
      </c>
      <c r="C2585" s="589" t="s">
        <v>30439</v>
      </c>
      <c r="D2585" s="590">
        <v>78.739999999999995</v>
      </c>
      <c r="E2585" s="592"/>
    </row>
    <row r="2586" spans="1:5" ht="22.5" x14ac:dyDescent="0.2">
      <c r="A2586" s="588">
        <v>200207</v>
      </c>
      <c r="B2586" s="142" t="s">
        <v>32878</v>
      </c>
      <c r="C2586" s="589" t="s">
        <v>30439</v>
      </c>
      <c r="D2586" s="590">
        <v>138.63</v>
      </c>
      <c r="E2586" s="592"/>
    </row>
    <row r="2587" spans="1:5" ht="22.5" x14ac:dyDescent="0.2">
      <c r="A2587" s="588">
        <v>200208</v>
      </c>
      <c r="B2587" s="142" t="s">
        <v>32879</v>
      </c>
      <c r="C2587" s="589" t="s">
        <v>30439</v>
      </c>
      <c r="D2587" s="590">
        <v>145.15</v>
      </c>
      <c r="E2587" s="592"/>
    </row>
    <row r="2588" spans="1:5" ht="22.5" x14ac:dyDescent="0.2">
      <c r="A2588" s="588">
        <v>200209</v>
      </c>
      <c r="B2588" s="142" t="s">
        <v>32880</v>
      </c>
      <c r="C2588" s="589" t="s">
        <v>30473</v>
      </c>
      <c r="D2588" s="590">
        <v>101.94</v>
      </c>
      <c r="E2588" s="592"/>
    </row>
    <row r="2589" spans="1:5" x14ac:dyDescent="0.2">
      <c r="A2589" s="588">
        <v>200300</v>
      </c>
      <c r="B2589" s="142" t="s">
        <v>32881</v>
      </c>
      <c r="C2589" s="589" t="s">
        <v>19923</v>
      </c>
      <c r="D2589" s="590" t="s">
        <v>19923</v>
      </c>
    </row>
    <row r="2590" spans="1:5" x14ac:dyDescent="0.2">
      <c r="A2590" s="588">
        <v>200301</v>
      </c>
      <c r="B2590" s="142" t="s">
        <v>20023</v>
      </c>
      <c r="C2590" s="589" t="s">
        <v>876</v>
      </c>
      <c r="D2590" s="590">
        <v>358.48</v>
      </c>
      <c r="E2590" s="592"/>
    </row>
    <row r="2591" spans="1:5" x14ac:dyDescent="0.2">
      <c r="A2591" s="588">
        <v>200302</v>
      </c>
      <c r="B2591" s="142" t="s">
        <v>20025</v>
      </c>
      <c r="C2591" s="589" t="s">
        <v>876</v>
      </c>
      <c r="D2591" s="590">
        <v>252.08</v>
      </c>
      <c r="E2591" s="592"/>
    </row>
    <row r="2592" spans="1:5" x14ac:dyDescent="0.2">
      <c r="A2592" s="588">
        <v>200303</v>
      </c>
      <c r="B2592" s="142" t="s">
        <v>20027</v>
      </c>
      <c r="C2592" s="589" t="s">
        <v>876</v>
      </c>
      <c r="D2592" s="590">
        <v>106.78</v>
      </c>
      <c r="E2592" s="592"/>
    </row>
    <row r="2593" spans="1:5" x14ac:dyDescent="0.2">
      <c r="A2593" s="588">
        <v>200304</v>
      </c>
      <c r="B2593" s="142" t="s">
        <v>32882</v>
      </c>
      <c r="C2593" s="589" t="s">
        <v>876</v>
      </c>
      <c r="D2593" s="590">
        <v>147.87</v>
      </c>
      <c r="E2593" s="592"/>
    </row>
    <row r="2594" spans="1:5" x14ac:dyDescent="0.2">
      <c r="A2594" s="588">
        <v>200305</v>
      </c>
      <c r="B2594" s="142" t="s">
        <v>20034</v>
      </c>
      <c r="C2594" s="589" t="s">
        <v>876</v>
      </c>
      <c r="D2594" s="590">
        <v>103.38</v>
      </c>
      <c r="E2594" s="592"/>
    </row>
    <row r="2595" spans="1:5" x14ac:dyDescent="0.2">
      <c r="A2595" s="588">
        <v>200306</v>
      </c>
      <c r="B2595" s="142" t="s">
        <v>20032</v>
      </c>
      <c r="C2595" s="589" t="s">
        <v>876</v>
      </c>
      <c r="D2595" s="590">
        <v>74.09</v>
      </c>
      <c r="E2595" s="592"/>
    </row>
    <row r="2596" spans="1:5" x14ac:dyDescent="0.2">
      <c r="A2596" s="588">
        <v>200307</v>
      </c>
      <c r="B2596" s="142" t="s">
        <v>20024</v>
      </c>
      <c r="C2596" s="589" t="s">
        <v>876</v>
      </c>
      <c r="D2596" s="590">
        <v>358.48</v>
      </c>
      <c r="E2596" s="592"/>
    </row>
    <row r="2597" spans="1:5" x14ac:dyDescent="0.2">
      <c r="A2597" s="588">
        <v>200308</v>
      </c>
      <c r="B2597" s="142" t="s">
        <v>20022</v>
      </c>
      <c r="C2597" s="589" t="s">
        <v>876</v>
      </c>
      <c r="D2597" s="590">
        <v>358.48</v>
      </c>
      <c r="E2597" s="592"/>
    </row>
    <row r="2598" spans="1:5" x14ac:dyDescent="0.2">
      <c r="A2598" s="588">
        <v>200309</v>
      </c>
      <c r="B2598" s="142" t="s">
        <v>32883</v>
      </c>
      <c r="C2598" s="589" t="s">
        <v>876</v>
      </c>
      <c r="D2598" s="590">
        <v>74.09</v>
      </c>
      <c r="E2598" s="592"/>
    </row>
    <row r="2599" spans="1:5" ht="22.5" x14ac:dyDescent="0.2">
      <c r="A2599" s="588">
        <v>200321</v>
      </c>
      <c r="B2599" s="142" t="s">
        <v>32884</v>
      </c>
      <c r="C2599" s="589" t="s">
        <v>876</v>
      </c>
      <c r="D2599" s="590">
        <v>1477.62</v>
      </c>
      <c r="E2599" s="592"/>
    </row>
    <row r="2600" spans="1:5" x14ac:dyDescent="0.2">
      <c r="A2600" s="588">
        <v>200324</v>
      </c>
      <c r="B2600" s="142" t="s">
        <v>32885</v>
      </c>
      <c r="C2600" s="589" t="s">
        <v>876</v>
      </c>
      <c r="D2600" s="590">
        <v>49.66</v>
      </c>
      <c r="E2600" s="592"/>
    </row>
    <row r="2601" spans="1:5" x14ac:dyDescent="0.2">
      <c r="A2601" s="588">
        <v>200350</v>
      </c>
      <c r="B2601" s="142" t="s">
        <v>20043</v>
      </c>
      <c r="C2601" s="589" t="s">
        <v>30439</v>
      </c>
      <c r="D2601" s="590">
        <v>7.15</v>
      </c>
      <c r="E2601" s="592"/>
    </row>
    <row r="2602" spans="1:5" x14ac:dyDescent="0.2">
      <c r="A2602" s="588">
        <v>200351</v>
      </c>
      <c r="B2602" s="142" t="s">
        <v>32886</v>
      </c>
      <c r="C2602" s="589" t="s">
        <v>30439</v>
      </c>
      <c r="D2602" s="590">
        <v>9.73</v>
      </c>
      <c r="E2602" s="592"/>
    </row>
    <row r="2603" spans="1:5" x14ac:dyDescent="0.2">
      <c r="A2603" s="588">
        <v>200352</v>
      </c>
      <c r="B2603" s="142" t="s">
        <v>32887</v>
      </c>
      <c r="C2603" s="589" t="s">
        <v>30439</v>
      </c>
      <c r="D2603" s="590">
        <v>9.51</v>
      </c>
      <c r="E2603" s="592"/>
    </row>
    <row r="2604" spans="1:5" x14ac:dyDescent="0.2">
      <c r="A2604" s="588">
        <v>200353</v>
      </c>
      <c r="B2604" s="142" t="s">
        <v>32888</v>
      </c>
      <c r="C2604" s="589" t="s">
        <v>30439</v>
      </c>
      <c r="D2604" s="590">
        <v>14.26</v>
      </c>
      <c r="E2604" s="592"/>
    </row>
    <row r="2605" spans="1:5" x14ac:dyDescent="0.2">
      <c r="A2605" s="588">
        <v>200354</v>
      </c>
      <c r="B2605" s="142" t="s">
        <v>20015</v>
      </c>
      <c r="C2605" s="589" t="s">
        <v>30439</v>
      </c>
      <c r="D2605" s="590">
        <v>0.39</v>
      </c>
      <c r="E2605" s="592"/>
    </row>
    <row r="2606" spans="1:5" x14ac:dyDescent="0.2">
      <c r="A2606" s="588">
        <v>200355</v>
      </c>
      <c r="B2606" s="142" t="s">
        <v>32889</v>
      </c>
      <c r="C2606" s="589" t="s">
        <v>30439</v>
      </c>
      <c r="D2606" s="590">
        <v>1.52</v>
      </c>
      <c r="E2606" s="592"/>
    </row>
    <row r="2607" spans="1:5" x14ac:dyDescent="0.2">
      <c r="A2607" s="588">
        <v>200356</v>
      </c>
      <c r="B2607" s="142" t="s">
        <v>32890</v>
      </c>
      <c r="C2607" s="589" t="s">
        <v>30439</v>
      </c>
      <c r="D2607" s="590">
        <v>0.74</v>
      </c>
      <c r="E2607" s="592"/>
    </row>
    <row r="2608" spans="1:5" x14ac:dyDescent="0.2">
      <c r="A2608" s="588">
        <v>200357</v>
      </c>
      <c r="B2608" s="142" t="s">
        <v>32891</v>
      </c>
      <c r="C2608" s="589" t="s">
        <v>30439</v>
      </c>
      <c r="D2608" s="590">
        <v>3.95</v>
      </c>
      <c r="E2608" s="592"/>
    </row>
    <row r="2609" spans="1:5" x14ac:dyDescent="0.2">
      <c r="A2609" s="588">
        <v>200358</v>
      </c>
      <c r="B2609" s="142" t="s">
        <v>32892</v>
      </c>
      <c r="C2609" s="589" t="s">
        <v>30413</v>
      </c>
      <c r="D2609" s="590">
        <v>12.75</v>
      </c>
      <c r="E2609" s="592"/>
    </row>
    <row r="2610" spans="1:5" x14ac:dyDescent="0.2">
      <c r="A2610" s="588">
        <v>200359</v>
      </c>
      <c r="B2610" s="142" t="s">
        <v>20580</v>
      </c>
      <c r="C2610" s="589" t="s">
        <v>876</v>
      </c>
      <c r="D2610" s="590">
        <v>129.31</v>
      </c>
      <c r="E2610" s="592"/>
    </row>
    <row r="2611" spans="1:5" x14ac:dyDescent="0.2">
      <c r="A2611" s="588">
        <v>200360</v>
      </c>
      <c r="B2611" s="142" t="s">
        <v>20047</v>
      </c>
      <c r="C2611" s="589" t="s">
        <v>30439</v>
      </c>
      <c r="D2611" s="590">
        <v>4061.826</v>
      </c>
      <c r="E2611" s="592"/>
    </row>
    <row r="2612" spans="1:5" x14ac:dyDescent="0.2">
      <c r="A2612" s="588">
        <v>200361</v>
      </c>
      <c r="B2612" s="142" t="s">
        <v>20048</v>
      </c>
      <c r="C2612" s="589" t="s">
        <v>30439</v>
      </c>
      <c r="D2612" s="590">
        <v>3124.56</v>
      </c>
      <c r="E2612" s="592"/>
    </row>
    <row r="2613" spans="1:5" x14ac:dyDescent="0.2">
      <c r="A2613" s="588">
        <v>200370</v>
      </c>
      <c r="B2613" s="142" t="s">
        <v>32893</v>
      </c>
      <c r="C2613" s="589" t="s">
        <v>31907</v>
      </c>
      <c r="D2613" s="590">
        <v>5039.2034000000003</v>
      </c>
      <c r="E2613" s="592"/>
    </row>
    <row r="2614" spans="1:5" ht="22.5" x14ac:dyDescent="0.2">
      <c r="A2614" s="588">
        <v>200371</v>
      </c>
      <c r="B2614" s="142" t="s">
        <v>32894</v>
      </c>
      <c r="C2614" s="589" t="s">
        <v>30413</v>
      </c>
      <c r="D2614" s="590">
        <v>5.75</v>
      </c>
      <c r="E2614" s="592"/>
    </row>
    <row r="2615" spans="1:5" ht="22.5" x14ac:dyDescent="0.2">
      <c r="A2615" s="588">
        <v>200372</v>
      </c>
      <c r="B2615" s="142" t="s">
        <v>32895</v>
      </c>
      <c r="C2615" s="589" t="s">
        <v>30413</v>
      </c>
      <c r="D2615" s="590">
        <v>5.08</v>
      </c>
      <c r="E2615" s="592"/>
    </row>
    <row r="2616" spans="1:5" x14ac:dyDescent="0.2">
      <c r="A2616" s="588">
        <v>200373</v>
      </c>
      <c r="B2616" s="142" t="s">
        <v>32896</v>
      </c>
      <c r="C2616" s="589" t="s">
        <v>30413</v>
      </c>
      <c r="D2616" s="590">
        <v>3.05</v>
      </c>
      <c r="E2616" s="592"/>
    </row>
    <row r="2617" spans="1:5" x14ac:dyDescent="0.2">
      <c r="A2617" s="588">
        <v>200374</v>
      </c>
      <c r="B2617" s="142" t="s">
        <v>32897</v>
      </c>
      <c r="C2617" s="589" t="s">
        <v>31907</v>
      </c>
      <c r="D2617" s="590">
        <v>1877.1599999999999</v>
      </c>
      <c r="E2617" s="592"/>
    </row>
    <row r="2618" spans="1:5" ht="22.5" x14ac:dyDescent="0.2">
      <c r="A2618" s="588">
        <v>200375</v>
      </c>
      <c r="B2618" s="142" t="s">
        <v>32898</v>
      </c>
      <c r="C2618" s="589" t="s">
        <v>30413</v>
      </c>
      <c r="D2618" s="590">
        <v>3.19</v>
      </c>
      <c r="E2618" s="592"/>
    </row>
    <row r="2619" spans="1:5" ht="22.5" x14ac:dyDescent="0.2">
      <c r="A2619" s="588">
        <v>200376</v>
      </c>
      <c r="B2619" s="142" t="s">
        <v>32899</v>
      </c>
      <c r="C2619" s="589" t="s">
        <v>30413</v>
      </c>
      <c r="D2619" s="590">
        <v>2.82</v>
      </c>
      <c r="E2619" s="592"/>
    </row>
    <row r="2620" spans="1:5" ht="22.5" x14ac:dyDescent="0.2">
      <c r="A2620" s="588">
        <v>200377</v>
      </c>
      <c r="B2620" s="142" t="s">
        <v>32900</v>
      </c>
      <c r="C2620" s="589" t="s">
        <v>30413</v>
      </c>
      <c r="D2620" s="590">
        <v>1.69</v>
      </c>
      <c r="E2620" s="592"/>
    </row>
    <row r="2621" spans="1:5" x14ac:dyDescent="0.2">
      <c r="A2621" s="588">
        <v>200378</v>
      </c>
      <c r="B2621" s="142" t="s">
        <v>32901</v>
      </c>
      <c r="C2621" s="589" t="s">
        <v>30439</v>
      </c>
      <c r="D2621" s="590">
        <v>1450.08</v>
      </c>
      <c r="E2621" s="592"/>
    </row>
    <row r="2622" spans="1:5" ht="22.5" x14ac:dyDescent="0.2">
      <c r="A2622" s="588">
        <v>200379</v>
      </c>
      <c r="B2622" s="142" t="s">
        <v>32902</v>
      </c>
      <c r="C2622" s="589" t="s">
        <v>30413</v>
      </c>
      <c r="D2622" s="590">
        <v>2.4700000000000002</v>
      </c>
      <c r="E2622" s="592"/>
    </row>
    <row r="2623" spans="1:5" ht="22.5" x14ac:dyDescent="0.2">
      <c r="A2623" s="588">
        <v>200380</v>
      </c>
      <c r="B2623" s="142" t="s">
        <v>32903</v>
      </c>
      <c r="C2623" s="589" t="s">
        <v>30413</v>
      </c>
      <c r="D2623" s="590">
        <v>2.1800000000000002</v>
      </c>
      <c r="E2623" s="592"/>
    </row>
    <row r="2624" spans="1:5" ht="22.5" x14ac:dyDescent="0.2">
      <c r="A2624" s="588">
        <v>200381</v>
      </c>
      <c r="B2624" s="142" t="s">
        <v>32904</v>
      </c>
      <c r="C2624" s="589" t="s">
        <v>30413</v>
      </c>
      <c r="D2624" s="590">
        <v>1.31</v>
      </c>
      <c r="E2624" s="592"/>
    </row>
    <row r="2625" spans="1:5" x14ac:dyDescent="0.2">
      <c r="A2625" s="588">
        <v>200441</v>
      </c>
      <c r="B2625" s="142" t="s">
        <v>32905</v>
      </c>
      <c r="C2625" s="589" t="s">
        <v>31907</v>
      </c>
      <c r="D2625" s="590">
        <v>3302.96</v>
      </c>
      <c r="E2625" s="592"/>
    </row>
    <row r="2626" spans="1:5" ht="22.5" x14ac:dyDescent="0.2">
      <c r="A2626" s="588">
        <v>200442</v>
      </c>
      <c r="B2626" s="142" t="s">
        <v>32906</v>
      </c>
      <c r="C2626" s="589" t="s">
        <v>30439</v>
      </c>
      <c r="D2626" s="590">
        <v>96.35</v>
      </c>
      <c r="E2626" s="592"/>
    </row>
    <row r="2627" spans="1:5" x14ac:dyDescent="0.2">
      <c r="A2627" s="588">
        <v>200530</v>
      </c>
      <c r="B2627" s="142" t="s">
        <v>32907</v>
      </c>
      <c r="C2627" s="589" t="s">
        <v>31907</v>
      </c>
      <c r="D2627" s="590">
        <v>3584.81</v>
      </c>
      <c r="E2627" s="592"/>
    </row>
    <row r="2628" spans="1:5" x14ac:dyDescent="0.2">
      <c r="A2628" s="588">
        <v>200531</v>
      </c>
      <c r="B2628" s="142" t="s">
        <v>32908</v>
      </c>
      <c r="C2628" s="589" t="s">
        <v>31907</v>
      </c>
      <c r="D2628" s="590">
        <v>5735.7</v>
      </c>
      <c r="E2628" s="592"/>
    </row>
    <row r="2629" spans="1:5" x14ac:dyDescent="0.2">
      <c r="A2629" s="588">
        <v>200532</v>
      </c>
      <c r="B2629" s="142" t="s">
        <v>32909</v>
      </c>
      <c r="C2629" s="589" t="s">
        <v>31907</v>
      </c>
      <c r="D2629" s="590">
        <v>10037.48</v>
      </c>
      <c r="E2629" s="592"/>
    </row>
    <row r="2630" spans="1:5" ht="33.75" x14ac:dyDescent="0.2">
      <c r="A2630" s="588">
        <v>200533</v>
      </c>
      <c r="B2630" s="142" t="s">
        <v>32910</v>
      </c>
      <c r="C2630" s="589" t="s">
        <v>31907</v>
      </c>
      <c r="D2630" s="590">
        <v>6089.67</v>
      </c>
      <c r="E2630" s="592"/>
    </row>
    <row r="2631" spans="1:5" ht="33.75" x14ac:dyDescent="0.2">
      <c r="A2631" s="588">
        <v>200534</v>
      </c>
      <c r="B2631" s="142" t="s">
        <v>32911</v>
      </c>
      <c r="C2631" s="589" t="s">
        <v>31907</v>
      </c>
      <c r="D2631" s="590">
        <v>8059.06</v>
      </c>
      <c r="E2631" s="592"/>
    </row>
    <row r="2632" spans="1:5" ht="33.75" x14ac:dyDescent="0.2">
      <c r="A2632" s="588">
        <v>200535</v>
      </c>
      <c r="B2632" s="142" t="s">
        <v>32912</v>
      </c>
      <c r="C2632" s="589" t="s">
        <v>31907</v>
      </c>
      <c r="D2632" s="590">
        <v>11102.77</v>
      </c>
      <c r="E2632" s="592"/>
    </row>
    <row r="2633" spans="1:5" ht="22.5" x14ac:dyDescent="0.2">
      <c r="A2633" s="588">
        <v>200536</v>
      </c>
      <c r="B2633" s="142" t="s">
        <v>32913</v>
      </c>
      <c r="C2633" s="589" t="s">
        <v>31907</v>
      </c>
      <c r="D2633" s="590">
        <v>2791.57</v>
      </c>
      <c r="E2633" s="592"/>
    </row>
    <row r="2634" spans="1:5" ht="22.5" x14ac:dyDescent="0.2">
      <c r="A2634" s="588">
        <v>200537</v>
      </c>
      <c r="B2634" s="142" t="s">
        <v>32914</v>
      </c>
      <c r="C2634" s="589" t="s">
        <v>31907</v>
      </c>
      <c r="D2634" s="590">
        <v>4187.3500000000004</v>
      </c>
      <c r="E2634" s="592"/>
    </row>
    <row r="2635" spans="1:5" ht="22.5" x14ac:dyDescent="0.2">
      <c r="A2635" s="588">
        <v>200538</v>
      </c>
      <c r="B2635" s="142" t="s">
        <v>32915</v>
      </c>
      <c r="C2635" s="589" t="s">
        <v>31907</v>
      </c>
      <c r="D2635" s="590">
        <v>6281.02</v>
      </c>
      <c r="E2635" s="592"/>
    </row>
    <row r="2636" spans="1:5" x14ac:dyDescent="0.2">
      <c r="A2636" s="588">
        <v>200600</v>
      </c>
      <c r="B2636" s="142" t="s">
        <v>32916</v>
      </c>
      <c r="C2636" s="589" t="s">
        <v>19923</v>
      </c>
      <c r="D2636" s="590" t="s">
        <v>19923</v>
      </c>
    </row>
    <row r="2637" spans="1:5" x14ac:dyDescent="0.2">
      <c r="A2637" s="588">
        <v>200601</v>
      </c>
      <c r="B2637" s="142" t="s">
        <v>32917</v>
      </c>
      <c r="C2637" s="589" t="s">
        <v>30439</v>
      </c>
      <c r="D2637" s="590">
        <v>1429.41</v>
      </c>
      <c r="E2637" s="592"/>
    </row>
    <row r="2638" spans="1:5" x14ac:dyDescent="0.2">
      <c r="A2638" s="588">
        <v>200602</v>
      </c>
      <c r="B2638" s="142" t="s">
        <v>32918</v>
      </c>
      <c r="C2638" s="589" t="s">
        <v>30439</v>
      </c>
      <c r="D2638" s="590">
        <v>15.38</v>
      </c>
      <c r="E2638" s="592"/>
    </row>
    <row r="2639" spans="1:5" ht="22.5" x14ac:dyDescent="0.2">
      <c r="A2639" s="588">
        <v>200603</v>
      </c>
      <c r="B2639" s="142" t="s">
        <v>32919</v>
      </c>
      <c r="C2639" s="589" t="s">
        <v>32920</v>
      </c>
      <c r="D2639" s="590">
        <v>223.32</v>
      </c>
      <c r="E2639" s="592"/>
    </row>
    <row r="2640" spans="1:5" x14ac:dyDescent="0.2">
      <c r="A2640" s="588">
        <v>200604</v>
      </c>
      <c r="B2640" s="142" t="s">
        <v>32921</v>
      </c>
      <c r="C2640" s="589" t="s">
        <v>32922</v>
      </c>
      <c r="D2640" s="590">
        <v>239.66</v>
      </c>
      <c r="E2640" s="592"/>
    </row>
    <row r="2641" spans="1:5" ht="22.5" x14ac:dyDescent="0.2">
      <c r="A2641" s="588">
        <v>200605</v>
      </c>
      <c r="B2641" s="142" t="s">
        <v>19975</v>
      </c>
      <c r="C2641" s="589" t="s">
        <v>19957</v>
      </c>
      <c r="D2641" s="590">
        <v>1166.8699999999999</v>
      </c>
      <c r="E2641" s="592"/>
    </row>
    <row r="2642" spans="1:5" x14ac:dyDescent="0.2">
      <c r="A2642" s="588">
        <v>200611</v>
      </c>
      <c r="B2642" s="142" t="s">
        <v>32923</v>
      </c>
      <c r="C2642" s="589" t="s">
        <v>30439</v>
      </c>
      <c r="D2642" s="590">
        <v>46.51</v>
      </c>
      <c r="E2642" s="592"/>
    </row>
    <row r="2643" spans="1:5" x14ac:dyDescent="0.2">
      <c r="A2643" s="588">
        <v>200612</v>
      </c>
      <c r="B2643" s="142" t="s">
        <v>32924</v>
      </c>
      <c r="C2643" s="589" t="s">
        <v>30439</v>
      </c>
      <c r="D2643" s="590">
        <v>14.88</v>
      </c>
      <c r="E2643" s="592"/>
    </row>
    <row r="2644" spans="1:5" x14ac:dyDescent="0.2">
      <c r="A2644" s="588">
        <v>200613</v>
      </c>
      <c r="B2644" s="142" t="s">
        <v>32925</v>
      </c>
      <c r="C2644" s="589" t="s">
        <v>30439</v>
      </c>
      <c r="D2644" s="590">
        <v>14.12</v>
      </c>
      <c r="E2644" s="592"/>
    </row>
    <row r="2645" spans="1:5" x14ac:dyDescent="0.2">
      <c r="A2645" s="588">
        <v>200614</v>
      </c>
      <c r="B2645" s="142" t="s">
        <v>32926</v>
      </c>
      <c r="C2645" s="589" t="s">
        <v>32927</v>
      </c>
      <c r="D2645" s="590">
        <v>1580.77</v>
      </c>
      <c r="E2645" s="592"/>
    </row>
    <row r="2646" spans="1:5" x14ac:dyDescent="0.2">
      <c r="A2646" s="588">
        <v>200615</v>
      </c>
      <c r="B2646" s="142" t="s">
        <v>32928</v>
      </c>
      <c r="C2646" s="589" t="s">
        <v>32927</v>
      </c>
      <c r="D2646" s="590">
        <v>1996.98</v>
      </c>
      <c r="E2646" s="592"/>
    </row>
    <row r="2647" spans="1:5" x14ac:dyDescent="0.2">
      <c r="A2647" s="588">
        <v>200616</v>
      </c>
      <c r="B2647" s="142" t="s">
        <v>32929</v>
      </c>
      <c r="C2647" s="589" t="s">
        <v>32927</v>
      </c>
      <c r="D2647" s="590">
        <v>1885.24</v>
      </c>
      <c r="E2647" s="592"/>
    </row>
    <row r="2648" spans="1:5" x14ac:dyDescent="0.2">
      <c r="A2648" s="588">
        <v>200617</v>
      </c>
      <c r="B2648" s="142" t="s">
        <v>32930</v>
      </c>
      <c r="C2648" s="589" t="s">
        <v>32927</v>
      </c>
      <c r="D2648" s="590">
        <v>1597.58</v>
      </c>
      <c r="E2648" s="592"/>
    </row>
    <row r="2649" spans="1:5" ht="22.5" x14ac:dyDescent="0.2">
      <c r="A2649" s="588">
        <v>200618</v>
      </c>
      <c r="B2649" s="142" t="s">
        <v>32931</v>
      </c>
      <c r="C2649" s="589" t="s">
        <v>32927</v>
      </c>
      <c r="D2649" s="590">
        <v>1780.33</v>
      </c>
      <c r="E2649" s="592"/>
    </row>
  </sheetData>
  <pageMargins left="0.78740157480314965" right="0.39370078740157483" top="1.6041666666666667" bottom="0.98425196850393704" header="0.51181102362204722" footer="0.51181102362204722"/>
  <pageSetup paperSize="9" orientation="portrait" verticalDpi="0" r:id="rId1"/>
  <headerFooter>
    <oddHeader>&amp;L&amp;G
CUSTOS UNITÁRIOS DE EDIFICAÇÕES - COM DESONERAÇÃO&amp;C
SECRETARIA DE INFRAESTRUTURA URBANA E OBRAS&amp;R
DATA-BASE: JAN/ 2020</oddHeader>
    <oddFooter>&amp;LASSESSORIA DE CUSTOS&amp;RPág.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dimension ref="A1:T132"/>
  <sheetViews>
    <sheetView showGridLines="0" tabSelected="1" view="pageBreakPreview" zoomScaleNormal="100" zoomScaleSheetLayoutView="100" workbookViewId="0">
      <pane xSplit="1" ySplit="9" topLeftCell="B116" activePane="bottomRight" state="frozen"/>
      <selection activeCell="S26" sqref="S26"/>
      <selection pane="topRight" activeCell="S26" sqref="S26"/>
      <selection pane="bottomLeft" activeCell="S26" sqref="S26"/>
      <selection pane="bottomRight" activeCell="S26" sqref="S26"/>
    </sheetView>
  </sheetViews>
  <sheetFormatPr defaultColWidth="8.85546875" defaultRowHeight="15.75" x14ac:dyDescent="0.25"/>
  <cols>
    <col min="1" max="1" width="1.7109375" style="183" customWidth="1"/>
    <col min="2" max="2" width="11.140625" style="18" customWidth="1"/>
    <col min="3" max="3" width="10.28515625" style="183" customWidth="1"/>
    <col min="4" max="4" width="8.7109375" style="183" customWidth="1"/>
    <col min="5" max="5" width="9.85546875" style="183" customWidth="1"/>
    <col min="6" max="6" width="9.7109375" style="183" customWidth="1"/>
    <col min="7" max="7" width="11.7109375" style="183" customWidth="1"/>
    <col min="8" max="8" width="10.42578125" style="183" customWidth="1"/>
    <col min="9" max="9" width="10.7109375" style="183" customWidth="1"/>
    <col min="10" max="10" width="3.5703125" style="183" customWidth="1"/>
    <col min="11" max="11" width="9" style="183" bestFit="1" customWidth="1"/>
    <col min="12" max="12" width="16.140625" style="278" bestFit="1" customWidth="1"/>
    <col min="13" max="13" width="14" style="183" customWidth="1"/>
    <col min="14" max="14" width="9.5703125" style="278" bestFit="1" customWidth="1"/>
    <col min="15" max="15" width="14" style="278" customWidth="1"/>
    <col min="16" max="16" width="20" style="183" customWidth="1"/>
    <col min="17" max="17" width="1.7109375" style="183" customWidth="1"/>
    <col min="18" max="16384" width="8.85546875" style="183"/>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1"/>
      <c r="B2" s="190"/>
      <c r="C2" s="7"/>
      <c r="D2" s="7"/>
      <c r="E2" s="8"/>
      <c r="F2" s="8"/>
      <c r="G2" s="8"/>
      <c r="H2" s="8"/>
      <c r="I2" s="8"/>
      <c r="J2" s="9"/>
      <c r="K2" s="10"/>
      <c r="L2" s="10"/>
      <c r="M2" s="10"/>
      <c r="N2" s="10"/>
      <c r="O2" s="10"/>
      <c r="P2" s="11"/>
    </row>
    <row r="3" spans="1:20" ht="35.1" customHeight="1" x14ac:dyDescent="0.25">
      <c r="A3" s="184"/>
      <c r="B3" s="195"/>
      <c r="C3" s="821" t="s">
        <v>4</v>
      </c>
      <c r="D3" s="821"/>
      <c r="E3" s="821"/>
      <c r="F3" s="821"/>
      <c r="G3" s="821"/>
      <c r="H3" s="821"/>
      <c r="I3" s="821"/>
      <c r="J3" s="821"/>
      <c r="K3" s="822"/>
      <c r="L3" s="822"/>
      <c r="M3" s="822"/>
      <c r="N3" s="823"/>
      <c r="O3" s="823"/>
      <c r="P3" s="12"/>
    </row>
    <row r="4" spans="1:20" ht="20.100000000000001" customHeight="1" x14ac:dyDescent="0.25">
      <c r="A4" s="184"/>
      <c r="B4" s="184"/>
      <c r="C4" s="181" t="s">
        <v>0</v>
      </c>
      <c r="D4" s="182"/>
      <c r="E4" s="13"/>
      <c r="F4" s="13"/>
      <c r="G4" s="13"/>
      <c r="H4" s="13"/>
      <c r="I4" s="13"/>
      <c r="J4" s="13"/>
      <c r="K4" s="824" t="s">
        <v>1</v>
      </c>
      <c r="L4" s="825"/>
      <c r="M4" s="825"/>
      <c r="N4" s="825"/>
      <c r="O4" s="826"/>
      <c r="P4" s="14"/>
    </row>
    <row r="5" spans="1:20" ht="35.1" customHeight="1" x14ac:dyDescent="0.25">
      <c r="A5" s="1"/>
      <c r="B5" s="184"/>
      <c r="C5" s="827" t="str">
        <f>+'BDI '!C5:J5</f>
        <v>Elaboração dos projetos executivos da sub-bacia do Canal da Travessa Belas Artes (Bacia Rio Aribiri) - Orla D. João Batista</v>
      </c>
      <c r="D5" s="828"/>
      <c r="E5" s="828"/>
      <c r="F5" s="828"/>
      <c r="G5" s="828"/>
      <c r="H5" s="828"/>
      <c r="I5" s="828"/>
      <c r="J5" s="828"/>
      <c r="K5" s="829">
        <f>+'BDI '!K5:M5</f>
        <v>44496</v>
      </c>
      <c r="L5" s="830"/>
      <c r="M5" s="830"/>
      <c r="N5" s="830"/>
      <c r="O5" s="831"/>
    </row>
    <row r="6" spans="1:20" ht="20.100000000000001" customHeight="1" x14ac:dyDescent="0.25">
      <c r="A6" s="1"/>
      <c r="B6" s="184"/>
      <c r="C6" s="824" t="s">
        <v>2</v>
      </c>
      <c r="D6" s="825"/>
      <c r="E6" s="15"/>
      <c r="F6" s="15"/>
      <c r="G6" s="15"/>
      <c r="H6" s="15"/>
      <c r="I6" s="15"/>
      <c r="J6" s="15"/>
      <c r="K6" s="824" t="s">
        <v>3</v>
      </c>
      <c r="L6" s="825"/>
      <c r="M6" s="825"/>
      <c r="N6" s="825"/>
      <c r="O6" s="825"/>
      <c r="P6" s="16"/>
    </row>
    <row r="7" spans="1:20" ht="35.1" customHeight="1" thickBot="1" x14ac:dyDescent="0.3">
      <c r="A7" s="1"/>
      <c r="B7" s="600"/>
      <c r="C7" s="832" t="s">
        <v>25189</v>
      </c>
      <c r="D7" s="833"/>
      <c r="E7" s="833"/>
      <c r="F7" s="833"/>
      <c r="G7" s="833"/>
      <c r="H7" s="833"/>
      <c r="I7" s="833"/>
      <c r="J7" s="833"/>
      <c r="K7" s="834" t="str">
        <f>+'BDI '!K7:M7</f>
        <v>R05-2019-ORÇ-003-PCA</v>
      </c>
      <c r="L7" s="835"/>
      <c r="M7" s="835"/>
      <c r="N7" s="835"/>
      <c r="O7" s="859"/>
      <c r="P7" s="17"/>
    </row>
    <row r="8" spans="1:20" ht="17.25" thickTop="1" thickBot="1" x14ac:dyDescent="0.3">
      <c r="A8" s="14"/>
      <c r="B8" s="854"/>
      <c r="C8" s="854"/>
      <c r="D8" s="854"/>
      <c r="E8" s="854"/>
      <c r="F8" s="854"/>
      <c r="G8" s="854"/>
      <c r="H8" s="854"/>
      <c r="I8" s="854"/>
      <c r="J8" s="854"/>
      <c r="K8" s="854"/>
      <c r="L8" s="854"/>
      <c r="M8" s="854"/>
      <c r="N8" s="854"/>
      <c r="O8" s="854"/>
      <c r="P8" s="854"/>
    </row>
    <row r="9" spans="1:20" ht="30" customHeight="1" x14ac:dyDescent="0.25">
      <c r="A9" s="14"/>
      <c r="B9" s="668" t="s">
        <v>15676</v>
      </c>
      <c r="C9" s="669" t="s">
        <v>15683</v>
      </c>
      <c r="D9" s="855" t="s">
        <v>15684</v>
      </c>
      <c r="E9" s="856"/>
      <c r="F9" s="856"/>
      <c r="G9" s="856"/>
      <c r="H9" s="856"/>
      <c r="I9" s="856"/>
      <c r="J9" s="856"/>
      <c r="K9" s="670" t="s">
        <v>15685</v>
      </c>
      <c r="L9" s="671" t="s">
        <v>25190</v>
      </c>
      <c r="M9" s="672" t="s">
        <v>28878</v>
      </c>
      <c r="N9" s="672" t="s">
        <v>28879</v>
      </c>
      <c r="O9" s="672" t="s">
        <v>28880</v>
      </c>
      <c r="P9" s="673" t="s">
        <v>28881</v>
      </c>
    </row>
    <row r="10" spans="1:20" ht="20.100000000000001" customHeight="1" x14ac:dyDescent="0.25">
      <c r="A10" s="14"/>
      <c r="B10" s="850" t="s">
        <v>28882</v>
      </c>
      <c r="C10" s="851"/>
      <c r="D10" s="851"/>
      <c r="E10" s="851"/>
      <c r="F10" s="851"/>
      <c r="G10" s="851"/>
      <c r="H10" s="851"/>
      <c r="I10" s="851"/>
      <c r="J10" s="851"/>
      <c r="K10" s="851"/>
      <c r="L10" s="851"/>
      <c r="M10" s="851"/>
      <c r="N10" s="851"/>
      <c r="O10" s="851"/>
      <c r="P10" s="362">
        <f>+SUM(P11:P14)</f>
        <v>8683.9208576069286</v>
      </c>
      <c r="T10" s="183" t="str">
        <f>IF(C10="SIURB",D10,"")</f>
        <v/>
      </c>
    </row>
    <row r="11" spans="1:20" ht="95.1" customHeight="1" x14ac:dyDescent="0.25">
      <c r="B11" s="363">
        <v>90091</v>
      </c>
      <c r="C11" s="467" t="s">
        <v>20683</v>
      </c>
      <c r="D11" s="848"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$1265,3,FALSE),IF(C11="EDIF",VLOOKUP(B11,'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11" s="849"/>
      <c r="F11" s="849"/>
      <c r="G11" s="849"/>
      <c r="H11" s="849"/>
      <c r="I11" s="849"/>
      <c r="J11" s="849"/>
      <c r="K11" s="203"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$1265,4,FALSE),IF(C11="EDIF",VLOOKUP(B11,'EDIF JAN-2020 NÃO DESONER.'!$A$3:$D$2649,3,FALSE),"ERRO"))))))))</f>
        <v>m³</v>
      </c>
      <c r="L11" s="203">
        <f>'MEMORIA DE CALCULO'!W13</f>
        <v>357.18</v>
      </c>
      <c r="M11" s="205" t="str">
        <f>IF(C11="SINAPI",VLOOKUP(B11,'SINAPI 09-20 ES - NÃO DESONER.'!$G$6:$L$6678,5,FALSE),IF(C11="SIURB",VLOOKUP(B11,'SIURB JAN-2020 NÃO DESONER.'!$A$2:$D$757,4,FALSE),IF(C11="SICRO",VLOOKUP(B11,Tabela4[],4,FALSE),IF(C11="CPOS",VLOOKUP(B11,'CPOS-178'!$A$7:$F$4097,6,FALSE),IF(C11="PRÓPRIA",VLOOKUP(B11,Tabela42[],4,FALSE),IF(C11="DER-ES",VLOOKUP(B11,Tabela6[],4,FALSE),IF(C11="IOPES",VLOOKUP(B11,'IOPES_02-20'!$A$12:$G$1265,7,FALSE),IF(C11="EDIF",VLOOKUP(B11,'EDIF JAN-2020 NÃO DESONER.'!$A$3:$D$2649,4,FALSE),"ERRO"))))))))</f>
        <v>4,90</v>
      </c>
      <c r="N11" s="292">
        <f>'BDI '!$G$33</f>
        <v>0.29940443963183538</v>
      </c>
      <c r="O11" s="205">
        <f>+M11*(1+N11)</f>
        <v>6.3670817541959934</v>
      </c>
      <c r="P11" s="364">
        <f>+L11*O11</f>
        <v>2274.1942609637249</v>
      </c>
      <c r="T11" s="200" t="s">
        <v>21</v>
      </c>
    </row>
    <row r="12" spans="1:20" ht="90" customHeight="1" x14ac:dyDescent="0.25">
      <c r="B12" s="363">
        <v>93364</v>
      </c>
      <c r="C12" s="468" t="s">
        <v>20683</v>
      </c>
      <c r="D12" s="848"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$1265,3,FALSE),IF(C12="EDIF",VLOOKUP(B12,'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12" s="849"/>
      <c r="F12" s="849"/>
      <c r="G12" s="849"/>
      <c r="H12" s="849"/>
      <c r="I12" s="849"/>
      <c r="J12" s="849"/>
      <c r="K12" s="203"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$1265,4,FALSE),IF(C12="EDIF",VLOOKUP(B12,'EDIF JAN-2020 NÃO DESONER.'!$A$3:$D$2649,3,FALSE),"ERRO"))))))))</f>
        <v>m³</v>
      </c>
      <c r="L12" s="203">
        <f>'MEMORIA DE CALCULO'!W16</f>
        <v>304.56</v>
      </c>
      <c r="M12" s="205" t="str">
        <f>IF(C12="SINAPI",VLOOKUP(B12,'SINAPI 09-20 ES - NÃO DESONER.'!$G$6:$L$6678,5,FALSE),IF(C12="SIURB",VLOOKUP(B12,'SIURB JAN-2020 NÃO DESONER.'!$A$2:$D$757,4,FALSE),IF(C12="SICRO",VLOOKUP(B12,Tabela4[],4,FALSE),IF(C12="CPOS",VLOOKUP(B12,'CPOS-178'!$A$7:$F$4097,6,FALSE),IF(C12="PRÓPRIA",VLOOKUP(B12,Tabela42[],4,FALSE),IF(C12="DER-ES",VLOOKUP(B12,Tabela6[],4,FALSE),IF(C12="IOPES",VLOOKUP(B12,'IOPES_02-20'!$A$12:$G$1265,7,FALSE),IF(C12="EDIF",VLOOKUP(B12,'EDIF JAN-2020 NÃO DESONER.'!$A$3:$D$2649,4,FALSE),"ERRO"))))))))</f>
        <v>7,68</v>
      </c>
      <c r="N12" s="292">
        <f>'BDI '!$G$33</f>
        <v>0.29940443963183538</v>
      </c>
      <c r="O12" s="206">
        <f t="shared" ref="O12:O36" si="0">+M12*(1+N12)</f>
        <v>9.9794260963724959</v>
      </c>
      <c r="P12" s="365">
        <f t="shared" ref="P12:P36" si="1">+L12*O12</f>
        <v>3039.3340119112072</v>
      </c>
      <c r="T12" s="200"/>
    </row>
    <row r="13" spans="1:20" ht="75" customHeight="1" x14ac:dyDescent="0.25">
      <c r="B13" s="363">
        <v>100980</v>
      </c>
      <c r="C13" s="468" t="s">
        <v>20683</v>
      </c>
      <c r="D13" s="848"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$1265,3,FALSE),IF(C13="EDIF",VLOOKUP(B13,'EDIF JAN-2020 NÃO DESONER.'!$A$3:$D$2649,2,FALSE),"ERRO"))))))))</f>
        <v>CARGA, MANOBRA E DESCARGA DE SOLOS E MATERIAIS GRANULARES EM CAMINHÃO BASCULANTE 18 M³ - CARGA COM ESCAVADEIRA HIDRÁULICA (CAÇAMBA DE 1,20 M³ / 155 HP) E DESCARGA LIVRE (UNIDADE: m³). AF_07/2020</v>
      </c>
      <c r="E13" s="849"/>
      <c r="F13" s="849"/>
      <c r="G13" s="849"/>
      <c r="H13" s="849"/>
      <c r="I13" s="849"/>
      <c r="J13" s="849"/>
      <c r="K13" s="203"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$1265,4,FALSE),IF(C13="EDIF",VLOOKUP(B13,'EDIF JAN-2020 NÃO DESONER.'!$A$3:$D$2649,3,FALSE),"ERRO"))))))))</f>
        <v>m³</v>
      </c>
      <c r="L13" s="203">
        <f>'MEMORIA DE CALCULO'!W19</f>
        <v>464.334</v>
      </c>
      <c r="M13" s="205" t="str">
        <f>IF(C13="SINAPI",VLOOKUP(B13,'SINAPI 09-20 ES - NÃO DESONER.'!$G$6:$L$6678,5,FALSE),IF(C13="SIURB",VLOOKUP(B13,'SIURB JAN-2020 NÃO DESONER.'!$A$2:$D$757,4,FALSE),IF(C13="SICRO",VLOOKUP(B13,Tabela4[],4,FALSE),IF(C13="CPOS",VLOOKUP(B13,'CPOS-178'!$A$7:$F$4097,6,FALSE),IF(C13="PRÓPRIA",VLOOKUP(B13,Tabela42[],4,FALSE),IF(C13="DER-ES",VLOOKUP(B13,Tabela6[],4,FALSE),IF(C13="IOPES",VLOOKUP(B13,'IOPES_02-20'!$A$12:$G$1265,7,FALSE),IF(C13="EDIF",VLOOKUP(B13,'EDIF JAN-2020 NÃO DESONER.'!$A$3:$D$2649,4,FALSE),"ERRO"))))))))</f>
        <v>3,50</v>
      </c>
      <c r="N13" s="292">
        <f>'BDI '!$G$33</f>
        <v>0.29940443963183538</v>
      </c>
      <c r="O13" s="206">
        <f t="shared" si="0"/>
        <v>4.5479155387114236</v>
      </c>
      <c r="P13" s="365">
        <f t="shared" si="1"/>
        <v>2111.7518137520301</v>
      </c>
      <c r="T13" s="200" t="s">
        <v>21</v>
      </c>
    </row>
    <row r="14" spans="1:20" ht="45" customHeight="1" x14ac:dyDescent="0.25">
      <c r="B14" s="363">
        <v>97917</v>
      </c>
      <c r="C14" s="468" t="s">
        <v>20683</v>
      </c>
      <c r="D14" s="848"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$1265,3,FALSE),IF(C14="EDIF",VLOOKUP(B14,'EDIF JAN-2020 NÃO DESONER.'!$A$3:$D$2649,2,FALSE),"ERRO"))))))))</f>
        <v>TRANSPORTE COM CAMINHÃO BASCULANTE DE 6 M³, EM VIA URBANA EM REVESTIMENTO PRIMÁRIO (UNIDADE: TXKM). AF_07/2020</v>
      </c>
      <c r="E14" s="849"/>
      <c r="F14" s="849"/>
      <c r="G14" s="849"/>
      <c r="H14" s="849"/>
      <c r="I14" s="849"/>
      <c r="J14" s="849"/>
      <c r="K14" s="203"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$1265,4,FALSE),IF(C14="EDIF",VLOOKUP(B14,'EDIF JAN-2020 NÃO DESONER.'!$A$3:$D$2649,3,FALSE),"ERRO"))))))))</f>
        <v>t x km</v>
      </c>
      <c r="L14" s="203">
        <f>'MEMORIA DE CALCULO'!W22</f>
        <v>820.87200000000007</v>
      </c>
      <c r="M14" s="205" t="str">
        <f>IF(C14="SINAPI",VLOOKUP(B14,'SINAPI 09-20 ES - NÃO DESONER.'!$G$6:$L$6678,5,FALSE),IF(C14="SIURB",VLOOKUP(B14,'SIURB JAN-2020 NÃO DESONER.'!$A$2:$D$757,4,FALSE),IF(C14="SICRO",VLOOKUP(B14,Tabela4[],4,FALSE),IF(C14="CPOS",VLOOKUP(B14,'CPOS-178'!$A$7:$F$4097,6,FALSE),IF(C14="PRÓPRIA",VLOOKUP(B14,Tabela42[],4,FALSE),IF(C14="DER-ES",VLOOKUP(B14,Tabela6[],4,FALSE),IF(C14="IOPES",VLOOKUP(B14,'IOPES_02-20'!$A$12:$G$1265,7,FALSE),IF(C14="EDIF",VLOOKUP(B14,'EDIF JAN-2020 NÃO DESONER.'!$A$3:$D$2649,4,FALSE),"ERRO"))))))))</f>
        <v>1,18</v>
      </c>
      <c r="N14" s="292">
        <f>'BDI '!$G$33</f>
        <v>0.29940443963183538</v>
      </c>
      <c r="O14" s="206">
        <f t="shared" si="0"/>
        <v>1.5332972387655657</v>
      </c>
      <c r="P14" s="365">
        <f t="shared" si="1"/>
        <v>1258.6407709799676</v>
      </c>
      <c r="T14" s="200" t="s">
        <v>21</v>
      </c>
    </row>
    <row r="15" spans="1:20" s="278" customFormat="1" ht="20.100000000000001" customHeight="1" x14ac:dyDescent="0.25">
      <c r="B15" s="850" t="s">
        <v>32974</v>
      </c>
      <c r="C15" s="851"/>
      <c r="D15" s="851"/>
      <c r="E15" s="851"/>
      <c r="F15" s="851"/>
      <c r="G15" s="851"/>
      <c r="H15" s="851"/>
      <c r="I15" s="851"/>
      <c r="J15" s="851"/>
      <c r="K15" s="851"/>
      <c r="L15" s="851"/>
      <c r="M15" s="851"/>
      <c r="N15" s="851"/>
      <c r="O15" s="851"/>
      <c r="P15" s="362">
        <f>+SUM(P16:P23)</f>
        <v>193764.7016783974</v>
      </c>
    </row>
    <row r="16" spans="1:20" ht="75" customHeight="1" x14ac:dyDescent="0.25">
      <c r="B16" s="363">
        <v>90704</v>
      </c>
      <c r="C16" s="467" t="s">
        <v>20683</v>
      </c>
      <c r="D16" s="848" t="str">
        <f>IF(C16="SINAPI",VLOOKUP(B16,'SINAPI 09-20 ES - NÃO DESONER.'!$G$6:$L$6678,2,FALSE),IF(C16="SIURB",VLOOKUP(B16,'SIURB JAN-2020 NÃO DESONER.'!$A$2:$D$757,2,FALSE),IF(C16="SICRO",VLOOKUP(B16,Tabela4[],2,FALSE),IF(C16="CPOS",VLOOKUP(B16,'CPOS-178'!$A$7:$F$4097,2,FALSE),IF(C16="PRÓPRIA",VLOOKUP(B16,Tabela42[],2,FALSE),IF(C16="DER-ES",VLOOKUP(B16,Tabela6[],2,FALSE),IF(C16="IOPES",VLOOKUP(B16,'IOPES_02-20'!$A$12:$G$1265,3,FALSE),IF(C16="EDIF",VLOOKUP(B16,'EDIF JAN-2020 NÃO DESONER.'!$A$3:$D$2649,2,FALSE),"ERRO"))))))))</f>
        <v>TUBO DE PVC CORRUGADO DE DUPLA PAREDE PARA REDE COLETORA DE ESGOTO, DN 300 MM, JUNTA ELÁSTICA, INSTALADO EM LOCAL COM NÍVEL BAIXO DE INTERFERÊNCIAS - FORNECIMENTO E ASSENTAMENTO. AF_06/2015</v>
      </c>
      <c r="E16" s="849"/>
      <c r="F16" s="849"/>
      <c r="G16" s="849"/>
      <c r="H16" s="849"/>
      <c r="I16" s="849"/>
      <c r="J16" s="849"/>
      <c r="K16" s="203" t="str">
        <f>IF(C16="SINAPI",VLOOKUP(B16,'SINAPI 09-20 ES - NÃO DESONER.'!$G$6:$L$6678,3,FALSE),IF(C16="SIURB",VLOOKUP(B16,'SIURB JAN-2020 NÃO DESONER.'!$A$2:$D$757,3,FALSE),IF(C16="SICRO",VLOOKUP(B16,Tabela4[],3,FALSE),IF(C16="CPOS",VLOOKUP(B16,'CPOS-178'!$A$7:$F$4097,3,FALSE),IF(C16="PRÓPRIA",VLOOKUP(B16,Tabela42[],3,FALSE),IF(C16="DER-ES",VLOOKUP(B16,Tabela6[],3,FALSE),IF(C16="IOPES",VLOOKUP(B16,'IOPES_02-20'!$A$12:$G$1265,4,FALSE),IF(C16="EDIF",VLOOKUP(B16,'EDIF JAN-2020 NÃO DESONER.'!$A$3:$D$2649,3,FALSE),"ERRO"))))))))</f>
        <v>m</v>
      </c>
      <c r="L16" s="203">
        <f>'MEMORIA DE CALCULO'!W26</f>
        <v>18</v>
      </c>
      <c r="M16" s="205" t="str">
        <f>IF(C16="SINAPI",VLOOKUP(B16,'SINAPI 09-20 ES - NÃO DESONER.'!$G$6:$L$6678,5,FALSE),IF(C16="SIURB",VLOOKUP(B16,'SIURB JAN-2020 NÃO DESONER.'!$A$2:$D$757,4,FALSE),IF(C16="SICRO",VLOOKUP(B16,Tabela4[],4,FALSE),IF(C16="CPOS",VLOOKUP(B16,'CPOS-178'!$A$7:$F$4097,6,FALSE),IF(C16="PRÓPRIA",VLOOKUP(B16,Tabela42[],4,FALSE),IF(C16="DER-ES",VLOOKUP(B16,Tabela6[],4,FALSE),IF(C16="IOPES",VLOOKUP(B16,'IOPES_02-20'!$A$12:$G$1265,7,FALSE),IF(C16="EDIF",VLOOKUP(B16,'EDIF JAN-2020 NÃO DESONER.'!$A$3:$D$2649,4,FALSE),"ERRO"))))))))</f>
        <v>128,60</v>
      </c>
      <c r="N16" s="292">
        <f>'BDI '!$G$33</f>
        <v>0.29940443963183538</v>
      </c>
      <c r="O16" s="206">
        <f t="shared" si="0"/>
        <v>167.10341093665403</v>
      </c>
      <c r="P16" s="365">
        <f t="shared" si="1"/>
        <v>3007.8613968597724</v>
      </c>
      <c r="T16" s="200" t="s">
        <v>21</v>
      </c>
    </row>
    <row r="17" spans="2:20" ht="75" customHeight="1" x14ac:dyDescent="0.25">
      <c r="B17" s="363">
        <v>90706</v>
      </c>
      <c r="C17" s="468" t="s">
        <v>20683</v>
      </c>
      <c r="D17" s="848"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$1265,3,FALSE),IF(C17="EDIF",VLOOKUP(B17,'EDIF JAN-2020 NÃO DESONER.'!$A$3:$D$2649,2,FALSE),"ERRO"))))))))</f>
        <v>TUBO DE PVC CORRUGADO DE DUPLA PAREDE PARA REDE COLETORA DE ESGOTO, DN 400 MM, JUNTA ELÁSTICA, INSTALADO EM LOCAL COM NÍVEL BAIXO DE INTERFERÊNCIAS - FORNECIMENTO E ASSENTAMENTO. AF_06/2015</v>
      </c>
      <c r="E17" s="849"/>
      <c r="F17" s="849"/>
      <c r="G17" s="849"/>
      <c r="H17" s="849"/>
      <c r="I17" s="849"/>
      <c r="J17" s="849"/>
      <c r="K17" s="203"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$1265,4,FALSE),IF(C17="EDIF",VLOOKUP(B17,'EDIF JAN-2020 NÃO DESONER.'!$A$3:$D$2649,3,FALSE),"ERRO"))))))))</f>
        <v>m</v>
      </c>
      <c r="L17" s="203">
        <f>'MEMORIA DE CALCULO'!W29</f>
        <v>228</v>
      </c>
      <c r="M17" s="205" t="str">
        <f>IF(C17="SINAPI",VLOOKUP(B17,'SINAPI 09-20 ES - NÃO DESONER.'!$G$6:$L$6678,5,FALSE),IF(C17="SIURB",VLOOKUP(B17,'SIURB JAN-2020 NÃO DESONER.'!$A$2:$D$757,4,FALSE),IF(C17="SICRO",VLOOKUP(B17,Tabela4[],4,FALSE),IF(C17="CPOS",VLOOKUP(B17,'CPOS-178'!$A$7:$F$4097,6,FALSE),IF(C17="PRÓPRIA",VLOOKUP(B17,Tabela42[],4,FALSE),IF(C17="DER-ES",VLOOKUP(B17,Tabela6[],4,FALSE),IF(C17="IOPES",VLOOKUP(B17,'IOPES_02-20'!$A$12:$G$1265,7,FALSE),IF(C17="EDIF",VLOOKUP(B17,'EDIF JAN-2020 NÃO DESONER.'!$A$3:$D$2649,4,FALSE),"ERRO"))))))))</f>
        <v>215,97</v>
      </c>
      <c r="N17" s="292">
        <f>'BDI '!$G$33</f>
        <v>0.29940443963183538</v>
      </c>
      <c r="O17" s="206">
        <f t="shared" si="0"/>
        <v>280.63237682728749</v>
      </c>
      <c r="P17" s="365">
        <f t="shared" si="1"/>
        <v>63984.18191662155</v>
      </c>
      <c r="T17" s="200" t="s">
        <v>21</v>
      </c>
    </row>
    <row r="18" spans="2:20" ht="30" customHeight="1" x14ac:dyDescent="0.25">
      <c r="B18" s="363">
        <v>2003983</v>
      </c>
      <c r="C18" s="468" t="s">
        <v>20684</v>
      </c>
      <c r="D18" s="848"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$1265,3,FALSE),IF(C18="EDIF",VLOOKUP(B18,'EDIF JAN-2020 NÃO DESONER.'!$A$3:$D$2649,2,FALSE),"ERRO"))))))))</f>
        <v>TUBO PEAD COM PAREDES ESTRUTURADAS PARA DRENAGEM - D = 400 MM</v>
      </c>
      <c r="E18" s="849"/>
      <c r="F18" s="849"/>
      <c r="G18" s="849"/>
      <c r="H18" s="849"/>
      <c r="I18" s="849"/>
      <c r="J18" s="849"/>
      <c r="K18" s="203"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$1265,4,FALSE),IF(C18="EDIF",VLOOKUP(B18,'EDIF JAN-2020 NÃO DESONER.'!$A$3:$D$2649,3,FALSE),"ERRO"))))))))</f>
        <v>m</v>
      </c>
      <c r="L18" s="203">
        <f>'MEMORIA DE CALCULO'!W32</f>
        <v>7.5</v>
      </c>
      <c r="M18" s="205">
        <f>IF(C18="SINAPI",VLOOKUP(B18,'SINAPI 09-20 ES - NÃO DESONER.'!$G$6:$L$6678,5,FALSE),IF(C18="SIURB",VLOOKUP(B18,'SIURB JAN-2020 NÃO DESONER.'!$A$2:$D$757,4,FALSE),IF(C18="SICRO",VLOOKUP(B18,Tabela4[],4,FALSE),IF(C18="CPOS",VLOOKUP(B18,'CPOS-178'!$A$7:$F$4097,6,FALSE),IF(C18="PRÓPRIA",VLOOKUP(B18,Tabela42[],4,FALSE),IF(C18="DER-ES",VLOOKUP(B18,Tabela6[],4,FALSE),IF(C18="IOPES",VLOOKUP(B18,'IOPES_02-20'!$A$12:$G$1265,7,FALSE),IF(C18="EDIF",VLOOKUP(B18,'EDIF JAN-2020 NÃO DESONER.'!$A$3:$D$2649,4,FALSE),"ERRO"))))))))</f>
        <v>191.57</v>
      </c>
      <c r="N18" s="292">
        <f>'BDI '!$G$33</f>
        <v>0.29940443963183538</v>
      </c>
      <c r="O18" s="206">
        <f t="shared" si="0"/>
        <v>248.92690850027068</v>
      </c>
      <c r="P18" s="365">
        <f t="shared" si="1"/>
        <v>1866.9518137520301</v>
      </c>
      <c r="T18" s="200" t="s">
        <v>21</v>
      </c>
    </row>
    <row r="19" spans="2:20" s="208" customFormat="1" ht="30" customHeight="1" x14ac:dyDescent="0.25">
      <c r="B19" s="363">
        <v>2003985</v>
      </c>
      <c r="C19" s="468" t="s">
        <v>20684</v>
      </c>
      <c r="D19" s="848"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$1265,3,FALSE),IF(C19="EDIF",VLOOKUP(B19,'EDIF JAN-2020 NÃO DESONER.'!$A$3:$D$2649,2,FALSE),"ERRO"))))))))</f>
        <v>TUBO PEAD COM PAREDES ESTRUTURADAS PARA DRENAGEM - D = 500 MM</v>
      </c>
      <c r="E19" s="849"/>
      <c r="F19" s="849"/>
      <c r="G19" s="849"/>
      <c r="H19" s="849"/>
      <c r="I19" s="849"/>
      <c r="J19" s="849"/>
      <c r="K19" s="203"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$1265,4,FALSE),IF(C19="EDIF",VLOOKUP(B19,'EDIF JAN-2020 NÃO DESONER.'!$A$3:$D$2649,3,FALSE),"ERRO"))))))))</f>
        <v>m</v>
      </c>
      <c r="L19" s="203">
        <f>'MEMORIA DE CALCULO'!W35</f>
        <v>33</v>
      </c>
      <c r="M19" s="205">
        <f>IF(C19="SINAPI",VLOOKUP(B19,'SINAPI 09-20 ES - NÃO DESONER.'!$G$6:$L$6678,5,FALSE),IF(C19="SIURB",VLOOKUP(B19,'SIURB JAN-2020 NÃO DESONER.'!$A$2:$D$757,4,FALSE),IF(C19="SICRO",VLOOKUP(B19,Tabela4[],4,FALSE),IF(C19="CPOS",VLOOKUP(B19,'CPOS-178'!$A$7:$F$4097,6,FALSE),IF(C19="PRÓPRIA",VLOOKUP(B19,Tabela42[],4,FALSE),IF(C19="DER-ES",VLOOKUP(B19,Tabela6[],4,FALSE),IF(C19="IOPES",VLOOKUP(B19,'IOPES_02-20'!$A$12:$G$1265,7,FALSE),IF(C19="EDIF",VLOOKUP(B19,'EDIF JAN-2020 NÃO DESONER.'!$A$3:$D$2649,4,FALSE),"ERRO"))))))))</f>
        <v>229.12</v>
      </c>
      <c r="N19" s="292">
        <f>'BDI '!$G$33</f>
        <v>0.29940443963183538</v>
      </c>
      <c r="O19" s="206">
        <f t="shared" si="0"/>
        <v>297.71954520844611</v>
      </c>
      <c r="P19" s="365">
        <f t="shared" si="1"/>
        <v>9824.7449918787206</v>
      </c>
    </row>
    <row r="20" spans="2:20" s="472" customFormat="1" ht="30" customHeight="1" x14ac:dyDescent="0.25">
      <c r="B20" s="363">
        <v>2003986</v>
      </c>
      <c r="C20" s="468" t="s">
        <v>20684</v>
      </c>
      <c r="D20" s="848"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$1265,3,FALSE),IF(C20="EDIF",VLOOKUP(B20,'EDIF JAN-2020 NÃO DESONER.'!$A$3:$D$2649,2,FALSE),"ERRO"))))))))</f>
        <v>TUBO PEAD COM PAREDES ESTRUTURADAS PARA DRENAGEM - D = 600 MM</v>
      </c>
      <c r="E20" s="849"/>
      <c r="F20" s="849"/>
      <c r="G20" s="849"/>
      <c r="H20" s="849"/>
      <c r="I20" s="849"/>
      <c r="J20" s="849"/>
      <c r="K20" s="203"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$1265,4,FALSE),IF(C20="EDIF",VLOOKUP(B20,'EDIF JAN-2020 NÃO DESONER.'!$A$3:$D$2649,3,FALSE),"ERRO"))))))))</f>
        <v>m</v>
      </c>
      <c r="L20" s="203">
        <f>'MEMORIA DE CALCULO'!W38</f>
        <v>102</v>
      </c>
      <c r="M20" s="205">
        <f>IF(C20="SINAPI",VLOOKUP(B20,'SINAPI 09-20 ES - NÃO DESONER.'!$G$6:$L$6678,5,FALSE),IF(C20="SIURB",VLOOKUP(B20,'SIURB JAN-2020 NÃO DESONER.'!$A$2:$D$757,4,FALSE),IF(C20="SICRO",VLOOKUP(B20,Tabela4[],4,FALSE),IF(C20="CPOS",VLOOKUP(B20,'CPOS-178'!$A$7:$F$4097,6,FALSE),IF(C20="PRÓPRIA",VLOOKUP(B20,Tabela42[],4,FALSE),IF(C20="DER-ES",VLOOKUP(B20,Tabela6[],4,FALSE),IF(C20="IOPES",VLOOKUP(B20,'IOPES_02-20'!$A$12:$G$1265,7,FALSE),IF(C20="EDIF",VLOOKUP(B20,'EDIF JAN-2020 NÃO DESONER.'!$A$3:$D$2649,4,FALSE),"ERRO"))))))))</f>
        <v>338.64</v>
      </c>
      <c r="N20" s="292">
        <f>'BDI '!$G$33</f>
        <v>0.29940443963183538</v>
      </c>
      <c r="O20" s="206">
        <f t="shared" ref="O20:O23" si="2">+M20*(1+N20)</f>
        <v>440.03031943692474</v>
      </c>
      <c r="P20" s="365">
        <f t="shared" ref="P20:P23" si="3">+L20*O20</f>
        <v>44883.092582566322</v>
      </c>
    </row>
    <row r="21" spans="2:20" s="472" customFormat="1" ht="30" customHeight="1" x14ac:dyDescent="0.25">
      <c r="B21" s="363">
        <v>2003626</v>
      </c>
      <c r="C21" s="468" t="s">
        <v>20684</v>
      </c>
      <c r="D21" s="848"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$1265,3,FALSE),IF(C21="EDIF",VLOOKUP(B21,'EDIF JAN-2020 NÃO DESONER.'!$A$3:$D$2649,2,FALSE),"ERRO"))))))))</f>
        <v>BOCA DE LOBO SIMPLES - GRELHA DE CONCRETO - BLSG 01 - AREIA E BRITA COMERCIAIS</v>
      </c>
      <c r="E21" s="849"/>
      <c r="F21" s="849"/>
      <c r="G21" s="849"/>
      <c r="H21" s="849"/>
      <c r="I21" s="849"/>
      <c r="J21" s="849"/>
      <c r="K21" s="203"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$1265,4,FALSE),IF(C21="EDIF",VLOOKUP(B21,'EDIF JAN-2020 NÃO DESONER.'!$A$3:$D$2649,3,FALSE),"ERRO"))))))))</f>
        <v xml:space="preserve">un </v>
      </c>
      <c r="L21" s="203">
        <f>'MEMORIA DE CALCULO'!W41</f>
        <v>6</v>
      </c>
      <c r="M21" s="205">
        <f>IF(C21="SINAPI",VLOOKUP(B21,'SINAPI 09-20 ES - NÃO DESONER.'!$G$6:$L$6678,5,FALSE),IF(C21="SIURB",VLOOKUP(B21,'SIURB JAN-2020 NÃO DESONER.'!$A$2:$D$757,4,FALSE),IF(C21="SICRO",VLOOKUP(B21,Tabela4[],4,FALSE),IF(C21="CPOS",VLOOKUP(B21,'CPOS-178'!$A$7:$F$4097,6,FALSE),IF(C21="PRÓPRIA",VLOOKUP(B21,Tabela42[],4,FALSE),IF(C21="DER-ES",VLOOKUP(B21,Tabela6[],4,FALSE),IF(C21="IOPES",VLOOKUP(B21,'IOPES_02-20'!$A$12:$G$1265,7,FALSE),IF(C21="EDIF",VLOOKUP(B21,'EDIF JAN-2020 NÃO DESONER.'!$A$3:$D$2649,4,FALSE),"ERRO"))))))))</f>
        <v>736.06</v>
      </c>
      <c r="N21" s="292">
        <f>'BDI '!$G$33</f>
        <v>0.29940443963183538</v>
      </c>
      <c r="O21" s="206">
        <f t="shared" si="2"/>
        <v>956.4396318354087</v>
      </c>
      <c r="P21" s="365">
        <f t="shared" si="3"/>
        <v>5738.637791012452</v>
      </c>
    </row>
    <row r="22" spans="2:20" s="472" customFormat="1" ht="30" customHeight="1" x14ac:dyDescent="0.25">
      <c r="B22" s="363">
        <v>2003636</v>
      </c>
      <c r="C22" s="468" t="s">
        <v>20684</v>
      </c>
      <c r="D22" s="848"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$1265,3,FALSE),IF(C22="EDIF",VLOOKUP(B22,'EDIF JAN-2020 NÃO DESONER.'!$A$3:$D$2649,2,FALSE),"ERRO"))))))))</f>
        <v>BOCA DE LOBO DUPLA - GRELHA DE CONCRETO - BLDG 02 - AREIA E BRITA COMERCIAIS</v>
      </c>
      <c r="E22" s="849"/>
      <c r="F22" s="849"/>
      <c r="G22" s="849"/>
      <c r="H22" s="849"/>
      <c r="I22" s="849"/>
      <c r="J22" s="849"/>
      <c r="K22" s="203"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$1265,4,FALSE),IF(C22="EDIF",VLOOKUP(B22,'EDIF JAN-2020 NÃO DESONER.'!$A$3:$D$2649,3,FALSE),"ERRO"))))))))</f>
        <v xml:space="preserve">un </v>
      </c>
      <c r="L22" s="203">
        <f>'MEMORIA DE CALCULO'!W44</f>
        <v>18</v>
      </c>
      <c r="M22" s="205">
        <f>IF(C22="SINAPI",VLOOKUP(B22,'SINAPI 09-20 ES - NÃO DESONER.'!$G$6:$L$6678,5,FALSE),IF(C22="SIURB",VLOOKUP(B22,'SIURB JAN-2020 NÃO DESONER.'!$A$2:$D$757,4,FALSE),IF(C22="SICRO",VLOOKUP(B22,Tabela4[],4,FALSE),IF(C22="CPOS",VLOOKUP(B22,'CPOS-178'!$A$7:$F$4097,6,FALSE),IF(C22="PRÓPRIA",VLOOKUP(B22,Tabela42[],4,FALSE),IF(C22="DER-ES",VLOOKUP(B22,Tabela6[],4,FALSE),IF(C22="IOPES",VLOOKUP(B22,'IOPES_02-20'!$A$12:$G$1265,7,FALSE),IF(C22="EDIF",VLOOKUP(B22,'EDIF JAN-2020 NÃO DESONER.'!$A$3:$D$2649,4,FALSE),"ERRO"))))))))</f>
        <v>1707.17</v>
      </c>
      <c r="N22" s="292">
        <f>'BDI '!$G$33</f>
        <v>0.29940443963183538</v>
      </c>
      <c r="O22" s="206">
        <f t="shared" si="2"/>
        <v>2218.3042772062804</v>
      </c>
      <c r="P22" s="365">
        <f t="shared" si="3"/>
        <v>39929.476989713046</v>
      </c>
    </row>
    <row r="23" spans="2:20" s="472" customFormat="1" ht="15.75" customHeight="1" x14ac:dyDescent="0.25">
      <c r="B23" s="363">
        <v>2003680</v>
      </c>
      <c r="C23" s="468" t="s">
        <v>20684</v>
      </c>
      <c r="D23" s="848"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$1265,3,FALSE),IF(C23="EDIF",VLOOKUP(B23,'EDIF JAN-2020 NÃO DESONER.'!$A$3:$D$2649,2,FALSE),"ERRO"))))))))</f>
        <v>POÇO DE VISITA - PVI 02 - AREIA E BRITA COMERCIAIS</v>
      </c>
      <c r="E23" s="849"/>
      <c r="F23" s="849"/>
      <c r="G23" s="849"/>
      <c r="H23" s="849"/>
      <c r="I23" s="849"/>
      <c r="J23" s="849"/>
      <c r="K23" s="203"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$1265,4,FALSE),IF(C23="EDIF",VLOOKUP(B23,'EDIF JAN-2020 NÃO DESONER.'!$A$3:$D$2649,3,FALSE),"ERRO"))))))))</f>
        <v xml:space="preserve">un </v>
      </c>
      <c r="L23" s="203">
        <f>'MEMORIA DE CALCULO'!W47</f>
        <v>13</v>
      </c>
      <c r="M23" s="205">
        <f>IF(C23="SINAPI",VLOOKUP(B23,'SINAPI 09-20 ES - NÃO DESONER.'!$G$6:$L$6678,5,FALSE),IF(C23="SIURB",VLOOKUP(B23,'SIURB JAN-2020 NÃO DESONER.'!$A$2:$D$757,4,FALSE),IF(C23="SICRO",VLOOKUP(B23,Tabela4[],4,FALSE),IF(C23="CPOS",VLOOKUP(B23,'CPOS-178'!$A$7:$F$4097,6,FALSE),IF(C23="PRÓPRIA",VLOOKUP(B23,Tabela42[],4,FALSE),IF(C23="DER-ES",VLOOKUP(B23,Tabela6[],4,FALSE),IF(C23="IOPES",VLOOKUP(B23,'IOPES_02-20'!$A$12:$G$1265,7,FALSE),IF(C23="EDIF",VLOOKUP(B23,'EDIF JAN-2020 NÃO DESONER.'!$A$3:$D$2649,4,FALSE),"ERRO"))))))))</f>
        <v>1452.13</v>
      </c>
      <c r="N23" s="292">
        <f>'BDI '!$G$33</f>
        <v>0.29940443963183538</v>
      </c>
      <c r="O23" s="206">
        <f t="shared" si="2"/>
        <v>1886.9041689225774</v>
      </c>
      <c r="P23" s="365">
        <f t="shared" si="3"/>
        <v>24529.754195993504</v>
      </c>
    </row>
    <row r="24" spans="2:20" s="278" customFormat="1" ht="20.100000000000001" customHeight="1" x14ac:dyDescent="0.25">
      <c r="B24" s="850" t="s">
        <v>32975</v>
      </c>
      <c r="C24" s="851"/>
      <c r="D24" s="851"/>
      <c r="E24" s="851"/>
      <c r="F24" s="851"/>
      <c r="G24" s="851"/>
      <c r="H24" s="851"/>
      <c r="I24" s="851"/>
      <c r="J24" s="851"/>
      <c r="K24" s="851"/>
      <c r="L24" s="851"/>
      <c r="M24" s="851"/>
      <c r="N24" s="851"/>
      <c r="O24" s="851"/>
      <c r="P24" s="362">
        <f>+SUM(P25:P26)</f>
        <v>124038.01424297036</v>
      </c>
    </row>
    <row r="25" spans="2:20" s="208" customFormat="1" ht="45" customHeight="1" x14ac:dyDescent="0.25">
      <c r="B25" s="363" t="s">
        <v>25246</v>
      </c>
      <c r="C25" s="467" t="s">
        <v>25245</v>
      </c>
      <c r="D25" s="848"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$1265,3,FALSE),IF(C25="EDIF",VLOOKUP(B25,'EDIF JAN-2020 NÃO DESONER.'!$A$3:$D$2649,2,FALSE),"ERRO"))))))))</f>
        <v>FORNECIMENTO DE  VÁLVULA DE RETENÇÃO DO TIPO PROCOVALVE PARA BSTC Ø0,60</v>
      </c>
      <c r="E25" s="849"/>
      <c r="F25" s="849"/>
      <c r="G25" s="849"/>
      <c r="H25" s="849"/>
      <c r="I25" s="849"/>
      <c r="J25" s="849"/>
      <c r="K25" s="203"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$1265,4,FALSE),IF(C25="EDIF",VLOOKUP(B25,'EDIF JAN-2020 NÃO DESONER.'!$A$3:$D$2649,3,FALSE),"ERRO"))))))))</f>
        <v>unid.</v>
      </c>
      <c r="L25" s="203">
        <f>'MEMORIA DE CALCULO'!W51</f>
        <v>6</v>
      </c>
      <c r="M25" s="205">
        <f>IF(C25="SINAPI",VLOOKUP(B25,'SINAPI 09-20 ES - NÃO DESONER.'!$G$6:$L$6678,5,FALSE),IF(C25="SIURB",VLOOKUP(B25,'SIURB JAN-2020 NÃO DESONER.'!$A$2:$D$757,4,FALSE),IF(C25="SICRO",VLOOKUP(B25,Tabela4[],4,FALSE),IF(C25="CPOS",VLOOKUP(B25,'CPOS-178'!$A$7:$F$4097,6,FALSE),IF(C25="PRÓPRIA",VLOOKUP(B25,Tabela42[],4,FALSE),IF(C25="DER-ES",VLOOKUP(B25,Tabela6[],4,FALSE),IF(C25="IOPES",VLOOKUP(B25,'IOPES_02-20'!$A$12:$G$1265,7,FALSE),IF(C25="EDIF",VLOOKUP(B25,'EDIF JAN-2020 NÃO DESONER.'!$A$3:$D$2649,4,FALSE),"ERRO"))))))))</f>
        <v>18112.68</v>
      </c>
      <c r="N25" s="292">
        <f>+'BDI '!$J$53</f>
        <v>0.14016800153606668</v>
      </c>
      <c r="O25" s="206">
        <f t="shared" si="0"/>
        <v>20651.498158062284</v>
      </c>
      <c r="P25" s="365">
        <f t="shared" si="1"/>
        <v>123908.98894837371</v>
      </c>
    </row>
    <row r="26" spans="2:20" s="795" customFormat="1" ht="45" customHeight="1" x14ac:dyDescent="0.25">
      <c r="B26" s="363" t="s">
        <v>25247</v>
      </c>
      <c r="C26" s="467" t="s">
        <v>25245</v>
      </c>
      <c r="D26" s="848"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$1265,3,FALSE),IF(C26="EDIF",VLOOKUP(B26,'EDIF JAN-2020 NÃO DESONER.'!$A$3:$D$2649,2,FALSE),"ERRO"))))))))</f>
        <v>INSTALAÇÃO DE VÁLVULA DE RETENÇÃO DO TIPO PROCOVALVE PARA BSTC Ø1,50</v>
      </c>
      <c r="E26" s="849"/>
      <c r="F26" s="849"/>
      <c r="G26" s="849"/>
      <c r="H26" s="849"/>
      <c r="I26" s="849"/>
      <c r="J26" s="849"/>
      <c r="K26" s="203" t="str">
        <f>IF(C26="SINAPI",VLOOKUP(B26,'SINAPI 09-20 ES - NÃO DESONER.'!$G$6:$L$6678,3,FALSE),IF(C26="SIURB",VLOOKUP(B26,'SIURB JAN-2020 NÃO DESONER.'!$A$2:$D$757,3,FALSE),IF(C26="SICRO",VLOOKUP(B26,Tabela4[],3,FALSE),IF(C26="CPOS",VLOOKUP(B26,'CPOS-178'!$A$7:$F$4097,3,FALSE),IF(C26="PRÓPRIA",VLOOKUP(B26,Tabela42[],3,FALSE),IF(C26="DER-ES",VLOOKUP(B26,Tabela6[],3,FALSE),IF(C26="IOPES",VLOOKUP(B26,'IOPES_02-20'!$A$12:$G$1265,4,FALSE),IF(C26="EDIF",VLOOKUP(B26,'EDIF JAN-2020 NÃO DESONER.'!$A$3:$D$2649,3,FALSE),"ERRO"))))))))</f>
        <v>unid.</v>
      </c>
      <c r="L26" s="203">
        <f>'MEMORIA DE CALCULO'!W54</f>
        <v>6</v>
      </c>
      <c r="M26" s="205">
        <f>IF(C26="SINAPI",VLOOKUP(B26,'SINAPI 09-20 ES - NÃO DESONER.'!$G$6:$L$6678,5,FALSE),IF(C26="SIURB",VLOOKUP(B26,'SIURB JAN-2020 NÃO DESONER.'!$A$2:$D$757,4,FALSE),IF(C26="SICRO",VLOOKUP(B26,Tabela4[],4,FALSE),IF(C26="CPOS",VLOOKUP(B26,'CPOS-178'!$A$7:$F$4097,6,FALSE),IF(C26="PRÓPRIA",VLOOKUP(B26,Tabela42[],4,FALSE),IF(C26="DER-ES",VLOOKUP(B26,Tabela6[],4,FALSE),IF(C26="IOPES",VLOOKUP(B26,'IOPES_02-20'!$A$12:$G$1265,7,FALSE),IF(C26="EDIF",VLOOKUP(B26,'EDIF JAN-2020 NÃO DESONER.'!$A$3:$D$2649,4,FALSE),"ERRO"))))))))</f>
        <v>16.549286049999999</v>
      </c>
      <c r="N26" s="292">
        <f>'BDI '!$G$33</f>
        <v>0.29940443963183538</v>
      </c>
      <c r="O26" s="206">
        <f t="shared" ref="O26" si="4">+M26*(1+N26)</f>
        <v>21.504215766107201</v>
      </c>
      <c r="P26" s="365">
        <f t="shared" ref="P26" si="5">+L26*O26</f>
        <v>129.02529459664322</v>
      </c>
    </row>
    <row r="27" spans="2:20" s="278" customFormat="1" ht="20.100000000000001" customHeight="1" x14ac:dyDescent="0.25">
      <c r="B27" s="850" t="s">
        <v>32976</v>
      </c>
      <c r="C27" s="851"/>
      <c r="D27" s="851"/>
      <c r="E27" s="851"/>
      <c r="F27" s="851"/>
      <c r="G27" s="851"/>
      <c r="H27" s="851"/>
      <c r="I27" s="851"/>
      <c r="J27" s="851"/>
      <c r="K27" s="851"/>
      <c r="L27" s="851"/>
      <c r="M27" s="851"/>
      <c r="N27" s="851"/>
      <c r="O27" s="851"/>
      <c r="P27" s="362">
        <f>+SUM(P28:P31)</f>
        <v>244658.40919978343</v>
      </c>
    </row>
    <row r="28" spans="2:20" s="278" customFormat="1" ht="30" customHeight="1" x14ac:dyDescent="0.25">
      <c r="B28" s="363">
        <v>40373</v>
      </c>
      <c r="C28" s="467" t="s">
        <v>28918</v>
      </c>
      <c r="D28" s="848"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$1265,3,FALSE),IF(C28="EDIF",VLOOKUP(B28,'EDIF JAN-2020 NÃO DESONER.'!$A$3:$D$2649,2,FALSE),"ERRO"))))))))</f>
        <v>DEMOLIÇÃO MANUAL DE CONCRETO SIMPLES OU CICLÓPICO</v>
      </c>
      <c r="E28" s="849"/>
      <c r="F28" s="849"/>
      <c r="G28" s="849"/>
      <c r="H28" s="849"/>
      <c r="I28" s="849"/>
      <c r="J28" s="849"/>
      <c r="K28" s="203"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$1265,4,FALSE),IF(C28="EDIF",VLOOKUP(B28,'EDIF JAN-2020 NÃO DESONER.'!$A$3:$D$2649,3,FALSE),"ERRO"))))))))</f>
        <v>m³</v>
      </c>
      <c r="L28" s="203">
        <f>'MEMORIA DE CALCULO'!W58</f>
        <v>18.27</v>
      </c>
      <c r="M28" s="205">
        <f>IF(C28="SINAPI",VLOOKUP(B28,'SINAPI 09-20 ES - NÃO DESONER.'!$G$6:$L$6678,5,FALSE),IF(C28="SIURB",VLOOKUP(B28,'SIURB JAN-2020 NÃO DESONER.'!$A$2:$D$757,4,FALSE),IF(C28="SICRO",VLOOKUP(B28,Tabela4[],4,FALSE),IF(C28="CPOS",VLOOKUP(B28,'CPOS-178'!$A$7:$F$4097,6,FALSE),IF(C28="PRÓPRIA",VLOOKUP(B28,Tabela42[],4,FALSE),IF(C28="DER-ES",VLOOKUP(B28,Tabela6[],4,FALSE),IF(C28="IOPES",VLOOKUP(B28,'IOPES_02-20'!$A$12:$G$1265,7,FALSE),IF(C28="EDIF",VLOOKUP(B28,'EDIF JAN-2020 NÃO DESONER.'!$A$3:$D$2649,4,FALSE),"ERRO"))))))))</f>
        <v>257.48</v>
      </c>
      <c r="N28" s="292">
        <f>'BDI '!$G$33</f>
        <v>0.29940443963183538</v>
      </c>
      <c r="O28" s="206">
        <f t="shared" si="0"/>
        <v>334.57065511640502</v>
      </c>
      <c r="P28" s="365">
        <f t="shared" si="1"/>
        <v>6112.6058689767196</v>
      </c>
    </row>
    <row r="29" spans="2:20" s="558" customFormat="1" ht="60" customHeight="1" x14ac:dyDescent="0.25">
      <c r="B29" s="363">
        <v>40892</v>
      </c>
      <c r="C29" s="468" t="s">
        <v>28918</v>
      </c>
      <c r="D29" s="848"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$1265,3,FALSE),IF(C29="EDIF",VLOOKUP(B29,'EDIF JAN-2020 NÃO DESONER.'!$A$3:$D$2649,2,FALSE),"ERRO"))))))))</f>
        <v>REMOÇÃO E REASSENTAMENTO DE PARALELEPÍPEDOS, INCLUSIVE PERDAS, COLCHÃO DE AREIA E
TRANSPORTES DE AREIA E PARALELEPÍPEDO</v>
      </c>
      <c r="E29" s="849"/>
      <c r="F29" s="849"/>
      <c r="G29" s="849"/>
      <c r="H29" s="849"/>
      <c r="I29" s="849"/>
      <c r="J29" s="849"/>
      <c r="K29" s="203"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$1265,4,FALSE),IF(C29="EDIF",VLOOKUP(B29,'EDIF JAN-2020 NÃO DESONER.'!$A$3:$D$2649,3,FALSE),"ERRO"))))))))</f>
        <v>m²</v>
      </c>
      <c r="L29" s="597">
        <f>'MEMORIA DE CALCULO'!W61</f>
        <v>2619.29</v>
      </c>
      <c r="M29" s="205">
        <f>IF(C29="SINAPI",VLOOKUP(B29,'SINAPI 09-20 ES - NÃO DESONER.'!$G$6:$L$6678,5,FALSE),IF(C29="SIURB",VLOOKUP(B29,'SIURB JAN-2020 NÃO DESONER.'!$A$2:$D$757,4,FALSE),IF(C29="SICRO",VLOOKUP(B29,Tabela4[],4,FALSE),IF(C29="CPOS",VLOOKUP(B29,'CPOS-178'!$A$7:$F$4097,6,FALSE),IF(C29="PRÓPRIA",VLOOKUP(B29,Tabela42[],4,FALSE),IF(C29="DER-ES",VLOOKUP(B29,Tabela6[],4,FALSE),IF(C29="IOPES",VLOOKUP(B29,'IOPES_02-20'!$A$12:$G$1265,7,FALSE),IF(C29="EDIF",VLOOKUP(B29,'EDIF JAN-2020 NÃO DESONER.'!$A$3:$D$2649,4,FALSE),"ERRO"))))))))</f>
        <v>69.14</v>
      </c>
      <c r="N29" s="292">
        <f>'BDI '!$G$33</f>
        <v>0.29940443963183538</v>
      </c>
      <c r="O29" s="206">
        <f t="shared" ref="O29:O31" si="6">+M29*(1+N29)</f>
        <v>89.840822956145104</v>
      </c>
      <c r="P29" s="365">
        <f t="shared" ref="P29:P31" si="7">+L29*O29</f>
        <v>235319.16916080131</v>
      </c>
    </row>
    <row r="30" spans="2:20" s="558" customFormat="1" ht="45" customHeight="1" x14ac:dyDescent="0.25">
      <c r="B30" s="363">
        <v>5914351</v>
      </c>
      <c r="C30" s="468" t="s">
        <v>20684</v>
      </c>
      <c r="D30" s="848"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$1265,3,FALSE),IF(C30="EDIF",VLOOKUP(B30,'EDIF JAN-2020 NÃO DESONER.'!$A$3:$D$2649,2,FALSE),"ERRO"))))))))</f>
        <v>CARGA, MANOBRA E DESCARGA DE AGREGADOS OU SOLOS EM CAMINHÃO BASCULANTE DE 14 M³ - CARGA COM CARREGADEIRA DE 3,40 M³ E DESCARGA LIVRE</v>
      </c>
      <c r="E30" s="849"/>
      <c r="F30" s="849"/>
      <c r="G30" s="849"/>
      <c r="H30" s="849"/>
      <c r="I30" s="849"/>
      <c r="J30" s="849"/>
      <c r="K30" s="203"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$1265,4,FALSE),IF(C30="EDIF",VLOOKUP(B30,'EDIF JAN-2020 NÃO DESONER.'!$A$3:$D$2649,3,FALSE),"ERRO"))))))))</f>
        <v>t</v>
      </c>
      <c r="L30" s="203">
        <f>'MEMORIA DE CALCULO'!W65</f>
        <v>569.53300000000002</v>
      </c>
      <c r="M30" s="205">
        <f>IF(C30="SINAPI",VLOOKUP(B30,'SINAPI 09-20 ES - NÃO DESONER.'!$G$6:$L$6678,5,FALSE),IF(C30="SIURB",VLOOKUP(B30,'SIURB JAN-2020 NÃO DESONER.'!$A$2:$D$757,4,FALSE),IF(C30="SICRO",VLOOKUP(B30,Tabela4[],4,FALSE),IF(C30="CPOS",VLOOKUP(B30,'CPOS-178'!$A$7:$F$4097,6,FALSE),IF(C30="PRÓPRIA",VLOOKUP(B30,Tabela42[],4,FALSE),IF(C30="DER-ES",VLOOKUP(B30,Tabela6[],4,FALSE),IF(C30="IOPES",VLOOKUP(B30,'IOPES_02-20'!$A$12:$G$1265,7,FALSE),IF(C30="EDIF",VLOOKUP(B30,'EDIF JAN-2020 NÃO DESONER.'!$A$3:$D$2649,4,FALSE),"ERRO"))))))))</f>
        <v>1.36</v>
      </c>
      <c r="N30" s="292">
        <f>'BDI '!$G$33</f>
        <v>0.29940443963183538</v>
      </c>
      <c r="O30" s="206">
        <f t="shared" si="6"/>
        <v>1.7671900378992962</v>
      </c>
      <c r="P30" s="365">
        <f t="shared" si="7"/>
        <v>1006.4730438548999</v>
      </c>
    </row>
    <row r="31" spans="2:20" s="558" customFormat="1" ht="30" customHeight="1" x14ac:dyDescent="0.25">
      <c r="B31" s="363">
        <v>5915321</v>
      </c>
      <c r="C31" s="468" t="s">
        <v>20684</v>
      </c>
      <c r="D31" s="848"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$1265,3,FALSE),IF(C31="EDIF",VLOOKUP(B31,'EDIF JAN-2020 NÃO DESONER.'!$A$3:$D$2649,2,FALSE),"ERRO"))))))))</f>
        <v>TRANSPORTE COM CAMINHÃO BASCULANTE DE 14 M³ - RODOVIA PAVIMENTADA</v>
      </c>
      <c r="E31" s="849"/>
      <c r="F31" s="849"/>
      <c r="G31" s="849"/>
      <c r="H31" s="849"/>
      <c r="I31" s="849"/>
      <c r="J31" s="849"/>
      <c r="K31" s="203"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$1265,4,FALSE),IF(C31="EDIF",VLOOKUP(B31,'EDIF JAN-2020 NÃO DESONER.'!$A$3:$D$2649,3,FALSE),"ERRO"))))))))</f>
        <v>t x km</v>
      </c>
      <c r="L31" s="203">
        <f>'MEMORIA DE CALCULO'!W69</f>
        <v>5695.3300000000008</v>
      </c>
      <c r="M31" s="205">
        <f>IF(C31="SINAPI",VLOOKUP(B31,'SINAPI 09-20 ES - NÃO DESONER.'!$G$6:$L$6678,5,FALSE),IF(C31="SIURB",VLOOKUP(B31,'SIURB JAN-2020 NÃO DESONER.'!$A$2:$D$757,4,FALSE),IF(C31="SICRO",VLOOKUP(B31,Tabela4[],4,FALSE),IF(C31="CPOS",VLOOKUP(B31,'CPOS-178'!$A$7:$F$4097,6,FALSE),IF(C31="PRÓPRIA",VLOOKUP(B31,Tabela42[],4,FALSE),IF(C31="DER-ES",VLOOKUP(B31,Tabela6[],4,FALSE),IF(C31="IOPES",VLOOKUP(B31,'IOPES_02-20'!$A$12:$G$1265,7,FALSE),IF(C31="EDIF",VLOOKUP(B31,'EDIF JAN-2020 NÃO DESONER.'!$A$3:$D$2649,4,FALSE),"ERRO"))))))))</f>
        <v>0.3</v>
      </c>
      <c r="N31" s="292">
        <f>'BDI '!$G$33</f>
        <v>0.29940443963183538</v>
      </c>
      <c r="O31" s="206">
        <f t="shared" si="6"/>
        <v>0.38982133188955059</v>
      </c>
      <c r="P31" s="365">
        <f t="shared" si="7"/>
        <v>2220.1611261505145</v>
      </c>
    </row>
    <row r="32" spans="2:20" s="278" customFormat="1" ht="20.100000000000001" customHeight="1" x14ac:dyDescent="0.25">
      <c r="B32" s="850" t="s">
        <v>32977</v>
      </c>
      <c r="C32" s="851"/>
      <c r="D32" s="851"/>
      <c r="E32" s="851"/>
      <c r="F32" s="851"/>
      <c r="G32" s="851"/>
      <c r="H32" s="851"/>
      <c r="I32" s="851"/>
      <c r="J32" s="851"/>
      <c r="K32" s="851"/>
      <c r="L32" s="851"/>
      <c r="M32" s="851"/>
      <c r="N32" s="851"/>
      <c r="O32" s="851"/>
      <c r="P32" s="362">
        <f>+SUM(P33:P38)</f>
        <v>472030.63276664866</v>
      </c>
    </row>
    <row r="33" spans="2:16" s="558" customFormat="1" ht="30" customHeight="1" x14ac:dyDescent="0.25">
      <c r="B33" s="363" t="s">
        <v>33058</v>
      </c>
      <c r="C33" s="467" t="s">
        <v>25245</v>
      </c>
      <c r="D33" s="848"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$1265,3,FALSE),IF(C33="EDIF",VLOOKUP(B33,'EDIF JAN-2020 NÃO DESONER.'!$A$3:$D$2649,2,FALSE),"ERRO"))))))))</f>
        <v>FORNECIMENTO E INSTALAÇÃO DE MASSAGEADOR DUPLO - INCLUSO FRETE</v>
      </c>
      <c r="E33" s="849"/>
      <c r="F33" s="849"/>
      <c r="G33" s="849"/>
      <c r="H33" s="849"/>
      <c r="I33" s="849"/>
      <c r="J33" s="849"/>
      <c r="K33" s="203" t="str">
        <f>IF(C33="SINAPI",VLOOKUP(B33,'SINAPI 09-20 ES - NÃO DESONER.'!$G$6:$L$6678,3,FALSE),IF(C33="SIURB",VLOOKUP(B33,'SIURB JAN-2020 NÃO DESONER.'!$A$2:$D$757,3,FALSE),IF(C33="SICRO",VLOOKUP(B33,Tabela4[],3,FALSE),IF(C33="CPOS",VLOOKUP(B33,'CPOS-178'!$A$7:$F$4097,3,FALSE),IF(C33="PRÓPRIA",VLOOKUP(B33,Tabela42[],3,FALSE),IF(C33="DER-ES",VLOOKUP(B33,Tabela6[],3,FALSE),IF(C33="IOPES",VLOOKUP(B33,'IOPES_02-20'!$A$12:$G$1265,4,FALSE),IF(C33="EDIF",VLOOKUP(B33,'EDIF JAN-2020 NÃO DESONER.'!$A$3:$D$2649,3,FALSE),"ERRO"))))))))</f>
        <v>unid.</v>
      </c>
      <c r="L33" s="203">
        <f>'MEMORIA DE CALCULO'!W73</f>
        <v>261</v>
      </c>
      <c r="M33" s="205">
        <f>IF(C33="SINAPI",VLOOKUP(B33,'SINAPI 09-20 ES - NÃO DESONER.'!$G$6:$L$6678,5,FALSE),IF(C33="SIURB",VLOOKUP(B33,'SIURB JAN-2020 NÃO DESONER.'!$A$2:$D$757,4,FALSE),IF(C33="SICRO",VLOOKUP(B33,Tabela4[],4,FALSE),IF(C33="CPOS",VLOOKUP(B33,'CPOS-178'!$A$7:$F$4097,6,FALSE),IF(C33="PRÓPRIA",VLOOKUP(B33,Tabela42[],4,FALSE),IF(C33="DER-ES",VLOOKUP(B33,Tabela6[],4,FALSE),IF(C33="IOPES",VLOOKUP(B33,'IOPES_02-20'!$A$12:$G$1265,7,FALSE),IF(C33="EDIF",VLOOKUP(B33,'EDIF JAN-2020 NÃO DESONER.'!$A$3:$D$2649,4,FALSE),"ERRO"))))))))</f>
        <v>831</v>
      </c>
      <c r="N33" s="292">
        <f>'BDI '!$G$33</f>
        <v>0.29940443963183538</v>
      </c>
      <c r="O33" s="206">
        <f t="shared" ref="O33" si="8">+M33*(1+N33)</f>
        <v>1079.8050893340553</v>
      </c>
      <c r="P33" s="365">
        <f t="shared" ref="P33" si="9">+L33*O33</f>
        <v>281829.12831618846</v>
      </c>
    </row>
    <row r="34" spans="2:16" s="278" customFormat="1" ht="15.75" customHeight="1" x14ac:dyDescent="0.25">
      <c r="B34" s="363">
        <v>4011353</v>
      </c>
      <c r="C34" s="468" t="s">
        <v>20684</v>
      </c>
      <c r="D34" s="848"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$1265,3,FALSE),IF(C34="EDIF",VLOOKUP(B34,'EDIF JAN-2020 NÃO DESONER.'!$A$3:$D$2649,2,FALSE),"ERRO"))))))))</f>
        <v>PINTURA DE LIGAÇÃO</v>
      </c>
      <c r="E34" s="849"/>
      <c r="F34" s="849"/>
      <c r="G34" s="849"/>
      <c r="H34" s="849"/>
      <c r="I34" s="849"/>
      <c r="J34" s="849"/>
      <c r="K34" s="203"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$1265,4,FALSE),IF(C34="EDIF",VLOOKUP(B34,'EDIF JAN-2020 NÃO DESONER.'!$A$3:$D$2649,3,FALSE),"ERRO"))))))))</f>
        <v>m²</v>
      </c>
      <c r="L34" s="203">
        <f>'MEMORIA DE CALCULO'!W76</f>
        <v>4350</v>
      </c>
      <c r="M34" s="205">
        <f>IF(C34="SINAPI",VLOOKUP(B34,'SINAPI 09-20 ES - NÃO DESONER.'!$G$6:$L$6678,5,FALSE),IF(C34="SIURB",VLOOKUP(B34,'SIURB JAN-2020 NÃO DESONER.'!$A$2:$D$757,4,FALSE),IF(C34="SICRO",VLOOKUP(B34,Tabela4[],4,FALSE),IF(C34="CPOS",VLOOKUP(B34,'CPOS-178'!$A$7:$F$4097,6,FALSE),IF(C34="PRÓPRIA",VLOOKUP(B34,Tabela42[],4,FALSE),IF(C34="DER-ES",VLOOKUP(B34,Tabela6[],4,FALSE),IF(C34="IOPES",VLOOKUP(B34,'IOPES_02-20'!$A$12:$G$1265,7,FALSE),IF(C34="EDIF",VLOOKUP(B34,'EDIF JAN-2020 NÃO DESONER.'!$A$3:$D$2649,4,FALSE),"ERRO"))))))))</f>
        <v>0.15</v>
      </c>
      <c r="N34" s="292">
        <f>'BDI '!$G$33</f>
        <v>0.29940443963183538</v>
      </c>
      <c r="O34" s="206">
        <f t="shared" si="0"/>
        <v>0.1949106659447753</v>
      </c>
      <c r="P34" s="365">
        <f t="shared" si="1"/>
        <v>847.86139685977253</v>
      </c>
    </row>
    <row r="35" spans="2:16" s="278" customFormat="1" ht="30" customHeight="1" x14ac:dyDescent="0.25">
      <c r="B35" s="363">
        <v>4011276</v>
      </c>
      <c r="C35" s="468" t="s">
        <v>20684</v>
      </c>
      <c r="D35" s="848"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$1265,3,FALSE),IF(C35="EDIF",VLOOKUP(B35,'EDIF JAN-2020 NÃO DESONER.'!$A$3:$D$2649,2,FALSE),"ERRO"))))))))</f>
        <v>BASE OU SUB-BASE DE BRITA GRADUADA COM BRITA COMERCIAL</v>
      </c>
      <c r="E35" s="849"/>
      <c r="F35" s="849"/>
      <c r="G35" s="849"/>
      <c r="H35" s="849"/>
      <c r="I35" s="849"/>
      <c r="J35" s="849"/>
      <c r="K35" s="203"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$1265,4,FALSE),IF(C35="EDIF",VLOOKUP(B35,'EDIF JAN-2020 NÃO DESONER.'!$A$3:$D$2649,3,FALSE),"ERRO"))))))))</f>
        <v>m³</v>
      </c>
      <c r="L35" s="203">
        <f>'MEMORIA DE CALCULO'!W79</f>
        <v>435</v>
      </c>
      <c r="M35" s="205">
        <f>IF(C35="SINAPI",VLOOKUP(B35,'SINAPI 09-20 ES - NÃO DESONER.'!$G$6:$L$6678,5,FALSE),IF(C35="SIURB",VLOOKUP(B35,'SIURB JAN-2020 NÃO DESONER.'!$A$2:$D$757,4,FALSE),IF(C35="SICRO",VLOOKUP(B35,Tabela4[],4,FALSE),IF(C35="CPOS",VLOOKUP(B35,'CPOS-178'!$A$7:$F$4097,6,FALSE),IF(C35="PRÓPRIA",VLOOKUP(B35,Tabela42[],4,FALSE),IF(C35="DER-ES",VLOOKUP(B35,Tabela6[],4,FALSE),IF(C35="IOPES",VLOOKUP(B35,'IOPES_02-20'!$A$12:$G$1265,7,FALSE),IF(C35="EDIF",VLOOKUP(B35,'EDIF JAN-2020 NÃO DESONER.'!$A$3:$D$2649,4,FALSE),"ERRO"))))))))</f>
        <v>122.9</v>
      </c>
      <c r="N35" s="292">
        <f>'BDI '!$G$33</f>
        <v>0.29940443963183538</v>
      </c>
      <c r="O35" s="206">
        <f t="shared" si="0"/>
        <v>159.69680563075258</v>
      </c>
      <c r="P35" s="365">
        <f t="shared" si="1"/>
        <v>69468.110449377375</v>
      </c>
    </row>
    <row r="36" spans="2:16" s="278" customFormat="1" ht="30" customHeight="1" x14ac:dyDescent="0.25">
      <c r="B36" s="363">
        <v>4011279</v>
      </c>
      <c r="C36" s="468" t="s">
        <v>20684</v>
      </c>
      <c r="D36" s="848"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$1265,3,FALSE),IF(C36="EDIF",VLOOKUP(B36,'EDIF JAN-2020 NÃO DESONER.'!$A$3:$D$2649,2,FALSE),"ERRO"))))))))</f>
        <v>BASE OU SUB-BASE DE MACADAME SECO COM BRITA COMERCIAL</v>
      </c>
      <c r="E36" s="849"/>
      <c r="F36" s="849"/>
      <c r="G36" s="849"/>
      <c r="H36" s="849"/>
      <c r="I36" s="849"/>
      <c r="J36" s="849"/>
      <c r="K36" s="203" t="str">
        <f>IF(C36="SINAPI",VLOOKUP(B36,'SINAPI 09-20 ES - NÃO DESONER.'!$G$6:$L$6678,3,FALSE),IF(C36="SIURB",VLOOKUP(B36,'SIURB JAN-2020 NÃO DESONER.'!$A$2:$D$757,3,FALSE),IF(C36="SICRO",VLOOKUP(B36,Tabela4[],3,FALSE),IF(C36="CPOS",VLOOKUP(B36,'CPOS-178'!$A$7:$F$4097,3,FALSE),IF(C36="PRÓPRIA",VLOOKUP(B36,Tabela42[],3,FALSE),IF(C36="DER-ES",VLOOKUP(B36,Tabela6[],3,FALSE),IF(C36="IOPES",VLOOKUP(B36,'IOPES_02-20'!$A$12:$G$1265,4,FALSE),IF(C36="EDIF",VLOOKUP(B36,'EDIF JAN-2020 NÃO DESONER.'!$A$3:$D$2649,3,FALSE),"ERRO"))))))))</f>
        <v>m³</v>
      </c>
      <c r="L36" s="203">
        <f>'MEMORIA DE CALCULO'!W82</f>
        <v>435</v>
      </c>
      <c r="M36" s="205">
        <f>IF(C36="SINAPI",VLOOKUP(B36,'SINAPI 09-20 ES - NÃO DESONER.'!$G$6:$L$6678,5,FALSE),IF(C36="SIURB",VLOOKUP(B36,'SIURB JAN-2020 NÃO DESONER.'!$A$2:$D$757,4,FALSE),IF(C36="SICRO",VLOOKUP(B36,Tabela4[],4,FALSE),IF(C36="CPOS",VLOOKUP(B36,'CPOS-178'!$A$7:$F$4097,6,FALSE),IF(C36="PRÓPRIA",VLOOKUP(B36,Tabela42[],4,FALSE),IF(C36="DER-ES",VLOOKUP(B36,Tabela6[],4,FALSE),IF(C36="IOPES",VLOOKUP(B36,'IOPES_02-20'!$A$12:$G$1265,7,FALSE),IF(C36="EDIF",VLOOKUP(B36,'EDIF JAN-2020 NÃO DESONER.'!$A$3:$D$2649,4,FALSE),"ERRO"))))))))</f>
        <v>98.5</v>
      </c>
      <c r="N36" s="292">
        <f>'BDI '!$G$33</f>
        <v>0.29940443963183538</v>
      </c>
      <c r="O36" s="206">
        <f t="shared" si="0"/>
        <v>127.99133730373579</v>
      </c>
      <c r="P36" s="365">
        <f t="shared" si="1"/>
        <v>55676.231727125072</v>
      </c>
    </row>
    <row r="37" spans="2:16" s="278" customFormat="1" ht="30" customHeight="1" x14ac:dyDescent="0.25">
      <c r="B37" s="363">
        <v>2003369</v>
      </c>
      <c r="C37" s="468" t="s">
        <v>20684</v>
      </c>
      <c r="D37" s="848"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$1265,3,FALSE),IF(C37="EDIF",VLOOKUP(B37,'EDIF JAN-2020 NÃO DESONER.'!$A$3:$D$2649,2,FALSE),"ERRO"))))))))</f>
        <v>MEIO FIO DE CONCRETO - MFC 01 - AREIA E BRITA COMERCIAIS - FÔRMA DE MADEIRA</v>
      </c>
      <c r="E37" s="849"/>
      <c r="F37" s="849"/>
      <c r="G37" s="849"/>
      <c r="H37" s="849"/>
      <c r="I37" s="849"/>
      <c r="J37" s="849"/>
      <c r="K37" s="203"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$1265,4,FALSE),IF(C37="EDIF",VLOOKUP(B37,'EDIF JAN-2020 NÃO DESONER.'!$A$3:$D$2649,3,FALSE),"ERRO"))))))))</f>
        <v>m</v>
      </c>
      <c r="L37" s="203">
        <f>'MEMORIA DE CALCULO'!W85</f>
        <v>124.92999999999999</v>
      </c>
      <c r="M37" s="205">
        <f>IF(C37="SINAPI",VLOOKUP(B37,'SINAPI 09-20 ES - NÃO DESONER.'!$G$6:$L$6678,5,FALSE),IF(C37="SIURB",VLOOKUP(B37,'SIURB JAN-2020 NÃO DESONER.'!$A$2:$D$757,4,FALSE),IF(C37="SICRO",VLOOKUP(B37,Tabela4[],4,FALSE),IF(C37="CPOS",VLOOKUP(B37,'CPOS-178'!$A$7:$F$4097,6,FALSE),IF(C37="PRÓPRIA",VLOOKUP(B37,Tabela42[],4,FALSE),IF(C37="DER-ES",VLOOKUP(B37,Tabela6[],4,FALSE),IF(C37="IOPES",VLOOKUP(B37,'IOPES_02-20'!$A$12:$G$1265,7,FALSE),IF(C37="EDIF",VLOOKUP(B37,'EDIF JAN-2020 NÃO DESONER.'!$A$3:$D$2649,4,FALSE),"ERRO"))))))))</f>
        <v>48.02</v>
      </c>
      <c r="N37" s="292">
        <f>'BDI '!$G$33</f>
        <v>0.29940443963183538</v>
      </c>
      <c r="O37" s="206">
        <f t="shared" ref="O37:O38" si="10">+M37*(1+N37)</f>
        <v>62.397401191120743</v>
      </c>
      <c r="P37" s="365">
        <f t="shared" ref="P37:P38" si="11">+L37*O37</f>
        <v>7795.3073308067142</v>
      </c>
    </row>
    <row r="38" spans="2:16" s="472" customFormat="1" ht="60" customHeight="1" x14ac:dyDescent="0.25">
      <c r="B38" s="363">
        <v>94993</v>
      </c>
      <c r="C38" s="468" t="s">
        <v>20683</v>
      </c>
      <c r="D38" s="848"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$1265,3,FALSE),IF(C38="EDIF",VLOOKUP(B38,'EDIF JAN-2020 NÃO DESONER.'!$A$3:$D$2649,2,FALSE),"ERRO"))))))))</f>
        <v>EXECUÇÃO DE PASSEIO (CALÇADA) OU PISO DE CONCRETO COM CONCRETO MOLDADO IN LOCO, USINADO, ACABAMENTO CONVENCIONAL, ESPESSURA 6 CM, ARMADO. AF_07/2016</v>
      </c>
      <c r="E38" s="849"/>
      <c r="F38" s="849"/>
      <c r="G38" s="849"/>
      <c r="H38" s="849"/>
      <c r="I38" s="849"/>
      <c r="J38" s="849"/>
      <c r="K38" s="203"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$1265,4,FALSE),IF(C38="EDIF",VLOOKUP(B38,'EDIF JAN-2020 NÃO DESONER.'!$A$3:$D$2649,3,FALSE),"ERRO"))))))))</f>
        <v>m²</v>
      </c>
      <c r="L38" s="203">
        <f>'MEMORIA DE CALCULO'!W88</f>
        <v>752.04</v>
      </c>
      <c r="M38" s="205" t="str">
        <f>IF(C38="SINAPI",VLOOKUP(B38,'SINAPI 09-20 ES - NÃO DESONER.'!$G$6:$L$6678,5,FALSE),IF(C38="SIURB",VLOOKUP(B38,'SIURB JAN-2020 NÃO DESONER.'!$A$2:$D$757,4,FALSE),IF(C38="SICRO",VLOOKUP(B38,Tabela4[],4,FALSE),IF(C38="CPOS",VLOOKUP(B38,'CPOS-178'!$A$7:$F$4097,6,FALSE),IF(C38="PRÓPRIA",VLOOKUP(B38,Tabela42[],4,FALSE),IF(C38="DER-ES",VLOOKUP(B38,Tabela6[],4,FALSE),IF(C38="IOPES",VLOOKUP(B38,'IOPES_02-20'!$A$12:$G$1265,7,FALSE),IF(C38="EDIF",VLOOKUP(B38,'EDIF JAN-2020 NÃO DESONER.'!$A$3:$D$2649,4,FALSE),"ERRO"))))))))</f>
        <v>57,73</v>
      </c>
      <c r="N38" s="292">
        <f>'BDI '!$G$33</f>
        <v>0.29940443963183538</v>
      </c>
      <c r="O38" s="206">
        <f t="shared" si="10"/>
        <v>75.014618299945852</v>
      </c>
      <c r="P38" s="365">
        <f t="shared" si="11"/>
        <v>56413.993546291276</v>
      </c>
    </row>
    <row r="39" spans="2:16" s="472" customFormat="1" ht="15.75" customHeight="1" x14ac:dyDescent="0.25">
      <c r="B39" s="850" t="s">
        <v>32978</v>
      </c>
      <c r="C39" s="851"/>
      <c r="D39" s="851"/>
      <c r="E39" s="851"/>
      <c r="F39" s="851"/>
      <c r="G39" s="851"/>
      <c r="H39" s="851"/>
      <c r="I39" s="851"/>
      <c r="J39" s="851"/>
      <c r="K39" s="851"/>
      <c r="L39" s="851"/>
      <c r="M39" s="851"/>
      <c r="N39" s="851"/>
      <c r="O39" s="851"/>
      <c r="P39" s="362">
        <f>+SUM(P40:P44)</f>
        <v>1936323.0483118566</v>
      </c>
    </row>
    <row r="40" spans="2:16" s="472" customFormat="1" ht="30" customHeight="1" x14ac:dyDescent="0.25">
      <c r="B40" s="506">
        <v>407819</v>
      </c>
      <c r="C40" s="507" t="s">
        <v>20684</v>
      </c>
      <c r="D40" s="857"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$1265,3,FALSE),IF(C40="EDIF",VLOOKUP(B40,'EDIF JAN-2020 NÃO DESONER.'!$A$3:$D$2649,2,FALSE),"ERRO"))))))))</f>
        <v>ARMAÇÃO EM AÇO CA-50 - FORNECIMENTO, PREPARO E COLOCAÇÃO</v>
      </c>
      <c r="E40" s="858"/>
      <c r="F40" s="858"/>
      <c r="G40" s="858"/>
      <c r="H40" s="858"/>
      <c r="I40" s="858"/>
      <c r="J40" s="858"/>
      <c r="K40" s="508"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$1265,4,FALSE),IF(C40="EDIF",VLOOKUP(B40,'EDIF JAN-2020 NÃO DESONER.'!$A$3:$D$2649,3,FALSE),"ERRO"))))))))</f>
        <v>kg</v>
      </c>
      <c r="L40" s="508">
        <f>'MEMORIA DE CALCULO'!W94</f>
        <v>48711.929999999993</v>
      </c>
      <c r="M40" s="509">
        <f>IF(C40="SINAPI",VLOOKUP(B40,'SINAPI 09-20 ES - NÃO DESONER.'!$G$6:$L$6678,5,FALSE),IF(C40="SIURB",VLOOKUP(B40,'SIURB JAN-2020 NÃO DESONER.'!$A$2:$D$757,4,FALSE),IF(C40="SICRO",VLOOKUP(B40,Tabela4[],4,FALSE),IF(C40="CPOS",VLOOKUP(B40,'CPOS-178'!$A$7:$F$4097,6,FALSE),IF(C40="PRÓPRIA",VLOOKUP(B40,Tabela42[],4,FALSE),IF(C40="DER-ES",VLOOKUP(B40,Tabela6[],4,FALSE),IF(C40="IOPES",VLOOKUP(B40,'IOPES_02-20'!$A$12:$G$1265,7,FALSE),IF(C40="EDIF",VLOOKUP(B40,'EDIF JAN-2020 NÃO DESONER.'!$A$3:$D$2649,4,FALSE),"ERRO"))))))))</f>
        <v>9.34</v>
      </c>
      <c r="N40" s="292">
        <f>'BDI '!$G$33</f>
        <v>0.29940443963183538</v>
      </c>
      <c r="O40" s="509">
        <f t="shared" ref="O40:O41" si="12">+M40*(1+N40)</f>
        <v>12.136437466161341</v>
      </c>
      <c r="P40" s="510">
        <f t="shared" ref="P40:P41" si="13">+L40*O40</f>
        <v>591189.2923010285</v>
      </c>
    </row>
    <row r="41" spans="2:16" s="472" customFormat="1" ht="45" customHeight="1" x14ac:dyDescent="0.25">
      <c r="B41" s="363">
        <v>1116266</v>
      </c>
      <c r="C41" s="468" t="s">
        <v>20684</v>
      </c>
      <c r="D41" s="848"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$1265,3,FALSE),IF(C41="EDIF",VLOOKUP(B41,'EDIF JAN-2020 NÃO DESONER.'!$A$3:$D$2649,2,FALSE),"ERRO"))))))))</f>
        <v>CONCRETO PARA BOMBEAMENTO FCK = 40 MPA - CONFECÇÃO EM CENTRAL DOSADORA DE 40 M³/H - AREIA E BRITA COMERCIAIS</v>
      </c>
      <c r="E41" s="849"/>
      <c r="F41" s="849"/>
      <c r="G41" s="849"/>
      <c r="H41" s="849"/>
      <c r="I41" s="849"/>
      <c r="J41" s="849"/>
      <c r="K41" s="203"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$1265,4,FALSE),IF(C41="EDIF",VLOOKUP(B41,'EDIF JAN-2020 NÃO DESONER.'!$A$3:$D$2649,3,FALSE),"ERRO"))))))))</f>
        <v>m³</v>
      </c>
      <c r="L41" s="203">
        <f>'MEMORIA DE CALCULO'!W99</f>
        <v>436.4246</v>
      </c>
      <c r="M41" s="205">
        <f>IF(C41="SINAPI",VLOOKUP(B41,'SINAPI 09-20 ES - NÃO DESONER.'!$G$6:$L$6678,5,FALSE),IF(C41="SIURB",VLOOKUP(B41,'SIURB JAN-2020 NÃO DESONER.'!$A$2:$D$757,4,FALSE),IF(C41="SICRO",VLOOKUP(B41,Tabela4[],4,FALSE),IF(C41="CPOS",VLOOKUP(B41,'CPOS-178'!$A$7:$F$4097,6,FALSE),IF(C41="PRÓPRIA",VLOOKUP(B41,Tabela42[],4,FALSE),IF(C41="DER-ES",VLOOKUP(B41,Tabela6[],4,FALSE),IF(C41="IOPES",VLOOKUP(B41,'IOPES_02-20'!$A$12:$G$1265,7,FALSE),IF(C41="EDIF",VLOOKUP(B41,'EDIF JAN-2020 NÃO DESONER.'!$A$3:$D$2649,4,FALSE),"ERRO"))))))))</f>
        <v>263.57</v>
      </c>
      <c r="N41" s="292">
        <f>'BDI '!$G$33</f>
        <v>0.29940443963183538</v>
      </c>
      <c r="O41" s="205">
        <f t="shared" si="12"/>
        <v>342.48402815376284</v>
      </c>
      <c r="P41" s="364">
        <f t="shared" si="13"/>
        <v>149468.45499339467</v>
      </c>
    </row>
    <row r="42" spans="2:16" s="554" customFormat="1" ht="60" customHeight="1" x14ac:dyDescent="0.25">
      <c r="B42" s="363">
        <v>3108072</v>
      </c>
      <c r="C42" s="468" t="s">
        <v>20684</v>
      </c>
      <c r="D42" s="848"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$1265,3,FALSE),IF(C42="EDIF",VLOOKUP(B42,'EDIF JAN-2020 NÃO DESONER.'!$A$3:$D$2649,2,FALSE),"ERRO"))))))))</f>
        <v>FÔRMA METÁLICA EM CHAPA 3/16" REFORÇADA COM NERVURAS DE 40 MM X 3/16" DISPOSTAS EM GRELHAS DE 40 X 60 CM - UTILIZAÇÃO DE 100 VEZES - CONFECÇÃO, INSTALAÇÃO E RETIRADA</v>
      </c>
      <c r="E42" s="849"/>
      <c r="F42" s="849"/>
      <c r="G42" s="849"/>
      <c r="H42" s="849"/>
      <c r="I42" s="849"/>
      <c r="J42" s="849"/>
      <c r="K42" s="203"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$1265,4,FALSE),IF(C42="EDIF",VLOOKUP(B42,'EDIF JAN-2020 NÃO DESONER.'!$A$3:$D$2649,3,FALSE),"ERRO"))))))))</f>
        <v>m²</v>
      </c>
      <c r="L42" s="203">
        <f>'MEMORIA DE CALCULO'!W104</f>
        <v>2640.4092000000001</v>
      </c>
      <c r="M42" s="205">
        <f>IF(C42="SINAPI",VLOOKUP(B42,'SINAPI 09-20 ES - NÃO DESONER.'!$G$6:$L$6678,5,FALSE),IF(C42="SIURB",VLOOKUP(B42,'SIURB JAN-2020 NÃO DESONER.'!$A$2:$D$757,4,FALSE),IF(C42="SICRO",VLOOKUP(B42,Tabela4[],4,FALSE),IF(C42="CPOS",VLOOKUP(B42,'CPOS-178'!$A$7:$F$4097,6,FALSE),IF(C42="PRÓPRIA",VLOOKUP(B42,Tabela42[],4,FALSE),IF(C42="DER-ES",VLOOKUP(B42,Tabela6[],4,FALSE),IF(C42="IOPES",VLOOKUP(B42,'IOPES_02-20'!$A$12:$G$1265,7,FALSE),IF(C42="EDIF",VLOOKUP(B42,'EDIF JAN-2020 NÃO DESONER.'!$A$3:$D$2649,4,FALSE),"ERRO"))))))))</f>
        <v>9.99</v>
      </c>
      <c r="N42" s="292">
        <f>'BDI '!$G$33</f>
        <v>0.29940443963183538</v>
      </c>
      <c r="O42" s="206">
        <f t="shared" ref="O42:O44" si="14">+M42*(1+N42)</f>
        <v>12.981050351922036</v>
      </c>
      <c r="P42" s="365">
        <f t="shared" ref="P42:P44" si="15">+L42*O42</f>
        <v>34275.284774878186</v>
      </c>
    </row>
    <row r="43" spans="2:16" s="554" customFormat="1" ht="45" customHeight="1" x14ac:dyDescent="0.25">
      <c r="B43" s="363">
        <v>2305997</v>
      </c>
      <c r="C43" s="468" t="s">
        <v>20684</v>
      </c>
      <c r="D43" s="848"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$1265,3,FALSE),IF(C43="EDIF",VLOOKUP(B43,'EDIF JAN-2020 NÃO DESONER.'!$A$3:$D$2649,2,FALSE),"ERRO"))))))))</f>
        <v>ESTACA PRÉ-MOLDADA DE CONCRETO CENTRIFUGADA D = 26 CM - SEM EMENDA - FORNECIMENTO E CRAVAÇÃO</v>
      </c>
      <c r="E43" s="849"/>
      <c r="F43" s="849"/>
      <c r="G43" s="849"/>
      <c r="H43" s="849"/>
      <c r="I43" s="849"/>
      <c r="J43" s="849"/>
      <c r="K43" s="203"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$1265,4,FALSE),IF(C43="EDIF",VLOOKUP(B43,'EDIF JAN-2020 NÃO DESONER.'!$A$3:$D$2649,3,FALSE),"ERRO"))))))))</f>
        <v>m</v>
      </c>
      <c r="L43" s="203">
        <f>'MEMORIA DE CALCULO'!W107</f>
        <v>5940</v>
      </c>
      <c r="M43" s="205">
        <f>IF(C43="SINAPI",VLOOKUP(B43,'SINAPI 09-20 ES - NÃO DESONER.'!$G$6:$L$6678,5,FALSE),IF(C43="SIURB",VLOOKUP(B43,'SIURB JAN-2020 NÃO DESONER.'!$A$2:$D$757,4,FALSE),IF(C43="SICRO",VLOOKUP(B43,Tabela4[],4,FALSE),IF(C43="CPOS",VLOOKUP(B43,'CPOS-178'!$A$7:$F$4097,6,FALSE),IF(C43="PRÓPRIA",VLOOKUP(B43,Tabela42[],4,FALSE),IF(C43="DER-ES",VLOOKUP(B43,Tabela6[],4,FALSE),IF(C43="IOPES",VLOOKUP(B43,'IOPES_02-20'!$A$12:$G$1265,7,FALSE),IF(C43="EDIF",VLOOKUP(B43,'EDIF JAN-2020 NÃO DESONER.'!$A$3:$D$2649,4,FALSE),"ERRO"))))))))</f>
        <v>149.78</v>
      </c>
      <c r="N43" s="292">
        <f>'BDI '!$G$33</f>
        <v>0.29940443963183538</v>
      </c>
      <c r="O43" s="206">
        <f t="shared" si="14"/>
        <v>194.6247969680563</v>
      </c>
      <c r="P43" s="365">
        <f t="shared" si="15"/>
        <v>1156071.2939902544</v>
      </c>
    </row>
    <row r="44" spans="2:16" s="554" customFormat="1" ht="30" customHeight="1" x14ac:dyDescent="0.25">
      <c r="B44" s="363">
        <v>95601</v>
      </c>
      <c r="C44" s="468" t="s">
        <v>20683</v>
      </c>
      <c r="D44" s="848"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$1265,3,FALSE),IF(C44="EDIF",VLOOKUP(B44,'EDIF JAN-2020 NÃO DESONER.'!$A$3:$D$2649,2,FALSE),"ERRO"))))))))</f>
        <v>ARRASAMENTO MECANICO DE ESTACA DE CONCRETO ARMADO, DIAMETROS DE ATÉ 40 CM. AF_11/2016</v>
      </c>
      <c r="E44" s="849"/>
      <c r="F44" s="849"/>
      <c r="G44" s="849"/>
      <c r="H44" s="849"/>
      <c r="I44" s="849"/>
      <c r="J44" s="849"/>
      <c r="K44" s="203" t="str">
        <f>IF(C44="SINAPI",VLOOKUP(B44,'SINAPI 09-20 ES - NÃO DESONER.'!$G$6:$L$6678,3,FALSE),IF(C44="SIURB",VLOOKUP(B44,'SIURB JAN-2020 NÃO DESONER.'!$A$2:$D$757,3,FALSE),IF(C44="SICRO",VLOOKUP(B44,Tabela4[],3,FALSE),IF(C44="CPOS",VLOOKUP(B44,'CPOS-178'!$A$7:$F$4097,3,FALSE),IF(C44="PRÓPRIA",VLOOKUP(B44,Tabela42[],3,FALSE),IF(C44="DER-ES",VLOOKUP(B44,Tabela6[],3,FALSE),IF(C44="IOPES",VLOOKUP(B44,'IOPES_02-20'!$A$12:$G$1265,4,FALSE),IF(C44="EDIF",VLOOKUP(B44,'EDIF JAN-2020 NÃO DESONER.'!$A$3:$D$2649,3,FALSE),"ERRO"))))))))</f>
        <v>un</v>
      </c>
      <c r="L44" s="203">
        <f>'MEMORIA DE CALCULO'!W110</f>
        <v>270</v>
      </c>
      <c r="M44" s="205" t="str">
        <f>IF(C44="SINAPI",VLOOKUP(B44,'SINAPI 09-20 ES - NÃO DESONER.'!$G$6:$L$6678,5,FALSE),IF(C44="SIURB",VLOOKUP(B44,'SIURB JAN-2020 NÃO DESONER.'!$A$2:$D$757,4,FALSE),IF(C44="SICRO",VLOOKUP(B44,Tabela4[],4,FALSE),IF(C44="CPOS",VLOOKUP(B44,'CPOS-178'!$A$7:$F$4097,6,FALSE),IF(C44="PRÓPRIA",VLOOKUP(B44,Tabela42[],4,FALSE),IF(C44="DER-ES",VLOOKUP(B44,Tabela6[],4,FALSE),IF(C44="IOPES",VLOOKUP(B44,'IOPES_02-20'!$A$12:$G$1265,7,FALSE),IF(C44="EDIF",VLOOKUP(B44,'EDIF JAN-2020 NÃO DESONER.'!$A$3:$D$2649,4,FALSE),"ERRO"))))))))</f>
        <v>15,16</v>
      </c>
      <c r="N44" s="292">
        <f>'BDI '!$G$33</f>
        <v>0.29940443963183538</v>
      </c>
      <c r="O44" s="206">
        <f t="shared" si="14"/>
        <v>19.698971304818624</v>
      </c>
      <c r="P44" s="365">
        <f t="shared" si="15"/>
        <v>5318.7222523010287</v>
      </c>
    </row>
    <row r="45" spans="2:16" s="472" customFormat="1" ht="15.75" customHeight="1" x14ac:dyDescent="0.25">
      <c r="B45" s="850" t="s">
        <v>32979</v>
      </c>
      <c r="C45" s="851"/>
      <c r="D45" s="851"/>
      <c r="E45" s="851"/>
      <c r="F45" s="851"/>
      <c r="G45" s="851"/>
      <c r="H45" s="851"/>
      <c r="I45" s="851"/>
      <c r="J45" s="851"/>
      <c r="K45" s="851"/>
      <c r="L45" s="851"/>
      <c r="M45" s="851"/>
      <c r="N45" s="851"/>
      <c r="O45" s="851"/>
      <c r="P45" s="362">
        <f>+SUM(P46:P75)</f>
        <v>719415.58091133041</v>
      </c>
    </row>
    <row r="46" spans="2:16" s="472" customFormat="1" ht="45" customHeight="1" x14ac:dyDescent="0.25">
      <c r="B46" s="363">
        <v>92396</v>
      </c>
      <c r="C46" s="467" t="s">
        <v>20683</v>
      </c>
      <c r="D46" s="848"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$1265,3,FALSE),IF(C46="EDIF",VLOOKUP(B46,'EDIF JAN-2020 NÃO DESONER.'!$A$3:$D$2649,2,FALSE),"ERRO"))))))))</f>
        <v>EXECUÇÃO DE PASSEIO EM PISO INTERTRAVADO, COM BLOCO RETANGULAR COR NATURAL DE 20 X 10 CM, ESPESSURA 6 CM. AF_12/2015</v>
      </c>
      <c r="E46" s="849"/>
      <c r="F46" s="849"/>
      <c r="G46" s="849"/>
      <c r="H46" s="849"/>
      <c r="I46" s="849"/>
      <c r="J46" s="849"/>
      <c r="K46" s="203"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$1265,4,FALSE),IF(C46="EDIF",VLOOKUP(B46,'EDIF JAN-2020 NÃO DESONER.'!$A$3:$D$2649,3,FALSE),"ERRO"))))))))</f>
        <v>m²</v>
      </c>
      <c r="L46" s="203">
        <f>'MEMORIA DE CALCULO'!W114</f>
        <v>1126.18</v>
      </c>
      <c r="M46" s="205" t="str">
        <f>IF(C46="SINAPI",VLOOKUP(B46,'SINAPI 09-20 ES - NÃO DESONER.'!$G$6:$L$6678,5,FALSE),IF(C46="SIURB",VLOOKUP(B46,'SIURB JAN-2020 NÃO DESONER.'!$A$2:$D$757,4,FALSE),IF(C46="SICRO",VLOOKUP(B46,Tabela4[],4,FALSE),IF(C46="CPOS",VLOOKUP(B46,'CPOS-178'!$A$7:$F$4097,6,FALSE),IF(C46="PRÓPRIA",VLOOKUP(B46,Tabela42[],4,FALSE),IF(C46="DER-ES",VLOOKUP(B46,Tabela6[],4,FALSE),IF(C46="IOPES",VLOOKUP(B46,'IOPES_02-20'!$A$12:$G$1265,7,FALSE),IF(C46="EDIF",VLOOKUP(B46,'EDIF JAN-2020 NÃO DESONER.'!$A$3:$D$2649,4,FALSE),"ERRO"))))))))</f>
        <v>52,07</v>
      </c>
      <c r="N46" s="292">
        <f>'BDI '!$G$33</f>
        <v>0.29940443963183538</v>
      </c>
      <c r="O46" s="206">
        <f t="shared" ref="O46:O49" si="16">+M46*(1+N46)</f>
        <v>67.659989171629675</v>
      </c>
      <c r="P46" s="365">
        <f t="shared" ref="P46:P49" si="17">+L46*O46</f>
        <v>76197.326605305905</v>
      </c>
    </row>
    <row r="47" spans="2:16" s="472" customFormat="1" ht="30" customHeight="1" x14ac:dyDescent="0.25">
      <c r="B47" s="363">
        <v>1106109</v>
      </c>
      <c r="C47" s="468" t="s">
        <v>20684</v>
      </c>
      <c r="D47" s="848"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$1265,3,FALSE),IF(C47="EDIF",VLOOKUP(B47,'EDIF JAN-2020 NÃO DESONER.'!$A$3:$D$2649,2,FALSE),"ERRO"))))))))</f>
        <v>CONCRETO FCK = 20 MPA - CONFECÇÃO EM CENTRAL DOSADORA DE 40 M³/H - AREIA E BRITA COMERCIAIS</v>
      </c>
      <c r="E47" s="849"/>
      <c r="F47" s="849"/>
      <c r="G47" s="849"/>
      <c r="H47" s="849"/>
      <c r="I47" s="849"/>
      <c r="J47" s="849"/>
      <c r="K47" s="203"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$1265,4,FALSE),IF(C47="EDIF",VLOOKUP(B47,'EDIF JAN-2020 NÃO DESONER.'!$A$3:$D$2649,3,FALSE),"ERRO"))))))))</f>
        <v>m³</v>
      </c>
      <c r="L47" s="203">
        <f>'MEMORIA DE CALCULO'!W120</f>
        <v>69.790500000000009</v>
      </c>
      <c r="M47" s="205">
        <f>IF(C47="SINAPI",VLOOKUP(B47,'SINAPI 09-20 ES - NÃO DESONER.'!$G$6:$L$6678,5,FALSE),IF(C47="SIURB",VLOOKUP(B47,'SIURB JAN-2020 NÃO DESONER.'!$A$2:$D$757,4,FALSE),IF(C47="SICRO",VLOOKUP(B47,Tabela4[],4,FALSE),IF(C47="CPOS",VLOOKUP(B47,'CPOS-178'!$A$7:$F$4097,6,FALSE),IF(C47="PRÓPRIA",VLOOKUP(B47,Tabela42[],4,FALSE),IF(C47="DER-ES",VLOOKUP(B47,Tabela6[],4,FALSE),IF(C47="IOPES",VLOOKUP(B47,'IOPES_02-20'!$A$12:$G$1265,7,FALSE),IF(C47="EDIF",VLOOKUP(B47,'EDIF JAN-2020 NÃO DESONER.'!$A$3:$D$2649,4,FALSE),"ERRO"))))))))</f>
        <v>213.85</v>
      </c>
      <c r="N47" s="292">
        <f>'BDI '!$G$33</f>
        <v>0.29940443963183538</v>
      </c>
      <c r="O47" s="206">
        <f t="shared" si="16"/>
        <v>277.87763941526799</v>
      </c>
      <c r="P47" s="365">
        <f t="shared" si="17"/>
        <v>19393.219393611264</v>
      </c>
    </row>
    <row r="48" spans="2:16" s="472" customFormat="1" ht="45" customHeight="1" x14ac:dyDescent="0.25">
      <c r="B48" s="363">
        <v>91596</v>
      </c>
      <c r="C48" s="468" t="s">
        <v>20683</v>
      </c>
      <c r="D48" s="848"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$1265,3,FALSE),IF(C48="EDIF",VLOOKUP(B48,'EDIF JAN-2020 NÃO DESONER.'!$A$3:$D$2649,2,FALSE),"ERRO"))))))))</f>
        <v>ARMAÇÃO DO SISTEMA DE PAREDES DE CONCRETO, EXECUTADA COMO ARMADURA POSITIVA DE LAJES, TELA Q-138. AF_06/2019</v>
      </c>
      <c r="E48" s="849"/>
      <c r="F48" s="849"/>
      <c r="G48" s="849"/>
      <c r="H48" s="849"/>
      <c r="I48" s="849"/>
      <c r="J48" s="849"/>
      <c r="K48" s="203" t="str">
        <f>IF(C48="SINAPI",VLOOKUP(B48,'SINAPI 09-20 ES - NÃO DESONER.'!$G$6:$L$6678,3,FALSE),IF(C48="SIURB",VLOOKUP(B48,'SIURB JAN-2020 NÃO DESONER.'!$A$2:$D$757,3,FALSE),IF(C48="SICRO",VLOOKUP(B48,Tabela4[],3,FALSE),IF(C48="CPOS",VLOOKUP(B48,'CPOS-178'!$A$7:$F$4097,3,FALSE),IF(C48="PRÓPRIA",VLOOKUP(B48,Tabela42[],3,FALSE),IF(C48="DER-ES",VLOOKUP(B48,Tabela6[],3,FALSE),IF(C48="IOPES",VLOOKUP(B48,'IOPES_02-20'!$A$12:$G$1265,4,FALSE),IF(C48="EDIF",VLOOKUP(B48,'EDIF JAN-2020 NÃO DESONER.'!$A$3:$D$2649,3,FALSE),"ERRO"))))))))</f>
        <v>kg</v>
      </c>
      <c r="L48" s="203">
        <f>'MEMORIA DE CALCULO'!W123</f>
        <v>223.69110000000001</v>
      </c>
      <c r="M48" s="205" t="str">
        <f>IF(C48="SINAPI",VLOOKUP(B48,'SINAPI 09-20 ES - NÃO DESONER.'!$G$6:$L$6678,5,FALSE),IF(C48="SIURB",VLOOKUP(B48,'SIURB JAN-2020 NÃO DESONER.'!$A$2:$D$757,4,FALSE),IF(C48="SICRO",VLOOKUP(B48,Tabela4[],4,FALSE),IF(C48="CPOS",VLOOKUP(B48,'CPOS-178'!$A$7:$F$4097,6,FALSE),IF(C48="PRÓPRIA",VLOOKUP(B48,Tabela42[],4,FALSE),IF(C48="DER-ES",VLOOKUP(B48,Tabela6[],4,FALSE),IF(C48="IOPES",VLOOKUP(B48,'IOPES_02-20'!$A$12:$G$1265,7,FALSE),IF(C48="EDIF",VLOOKUP(B48,'EDIF JAN-2020 NÃO DESONER.'!$A$3:$D$2649,4,FALSE),"ERRO"))))))))</f>
        <v>8,73</v>
      </c>
      <c r="N48" s="292">
        <f>'BDI '!$G$33</f>
        <v>0.29940443963183538</v>
      </c>
      <c r="O48" s="206">
        <f t="shared" si="16"/>
        <v>11.343800757985923</v>
      </c>
      <c r="P48" s="365">
        <f t="shared" si="17"/>
        <v>2537.507269734705</v>
      </c>
    </row>
    <row r="49" spans="2:16" s="472" customFormat="1" ht="60" customHeight="1" x14ac:dyDescent="0.25">
      <c r="B49" s="363">
        <v>3108072</v>
      </c>
      <c r="C49" s="468" t="s">
        <v>20684</v>
      </c>
      <c r="D49" s="848"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$1265,3,FALSE),IF(C49="EDIF",VLOOKUP(B49,'EDIF JAN-2020 NÃO DESONER.'!$A$3:$D$2649,2,FALSE),"ERRO"))))))))</f>
        <v>FÔRMA METÁLICA EM CHAPA 3/16" REFORÇADA COM NERVURAS DE 40 MM X 3/16" DISPOSTAS EM GRELHAS DE 40 X 60 CM - UTILIZAÇÃO DE 100 VEZES - CONFECÇÃO, INSTALAÇÃO E RETIRADA</v>
      </c>
      <c r="E49" s="849"/>
      <c r="F49" s="849"/>
      <c r="G49" s="849"/>
      <c r="H49" s="849"/>
      <c r="I49" s="849"/>
      <c r="J49" s="849"/>
      <c r="K49" s="203"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$1265,4,FALSE),IF(C49="EDIF",VLOOKUP(B49,'EDIF JAN-2020 NÃO DESONER.'!$A$3:$D$2649,3,FALSE),"ERRO"))))))))</f>
        <v>m²</v>
      </c>
      <c r="L49" s="203">
        <f>'MEMORIA DE CALCULO'!W129</f>
        <v>196.94</v>
      </c>
      <c r="M49" s="205">
        <f>IF(C49="SINAPI",VLOOKUP(B49,'SINAPI 09-20 ES - NÃO DESONER.'!$G$6:$L$6678,5,FALSE),IF(C49="SIURB",VLOOKUP(B49,'SIURB JAN-2020 NÃO DESONER.'!$A$2:$D$757,4,FALSE),IF(C49="SICRO",VLOOKUP(B49,Tabela4[],4,FALSE),IF(C49="CPOS",VLOOKUP(B49,'CPOS-178'!$A$7:$F$4097,6,FALSE),IF(C49="PRÓPRIA",VLOOKUP(B49,Tabela42[],4,FALSE),IF(C49="DER-ES",VLOOKUP(B49,Tabela6[],4,FALSE),IF(C49="IOPES",VLOOKUP(B49,'IOPES_02-20'!$A$12:$G$1265,7,FALSE),IF(C49="EDIF",VLOOKUP(B49,'EDIF JAN-2020 NÃO DESONER.'!$A$3:$D$2649,4,FALSE),"ERRO"))))))))</f>
        <v>9.99</v>
      </c>
      <c r="N49" s="292">
        <f>'BDI '!$G$33</f>
        <v>0.29940443963183538</v>
      </c>
      <c r="O49" s="206">
        <f t="shared" si="16"/>
        <v>12.981050351922036</v>
      </c>
      <c r="P49" s="365">
        <f t="shared" si="17"/>
        <v>2556.4880563075258</v>
      </c>
    </row>
    <row r="50" spans="2:16" s="472" customFormat="1" ht="15.75" customHeight="1" x14ac:dyDescent="0.25">
      <c r="B50" s="363" t="s">
        <v>25247</v>
      </c>
      <c r="C50" s="468" t="s">
        <v>25245</v>
      </c>
      <c r="D50" s="848"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$1265,3,FALSE),IF(C50="EDIF",VLOOKUP(B50,'EDIF JAN-2020 NÃO DESONER.'!$A$3:$D$2649,2,FALSE),"ERRO"))))))))</f>
        <v>INSTALAÇÃO DE VÁLVULA DE RETENÇÃO DO TIPO PROCOVALVE PARA BSTC Ø1,50</v>
      </c>
      <c r="E50" s="849"/>
      <c r="F50" s="849"/>
      <c r="G50" s="849"/>
      <c r="H50" s="849"/>
      <c r="I50" s="849"/>
      <c r="J50" s="849"/>
      <c r="K50" s="203"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$1265,4,FALSE),IF(C50="EDIF",VLOOKUP(B50,'EDIF JAN-2020 NÃO DESONER.'!$A$3:$D$2649,3,FALSE),"ERRO"))))))))</f>
        <v>unid.</v>
      </c>
      <c r="L50" s="203">
        <f>'MEMORIA DE CALCULO'!W132</f>
        <v>193.36</v>
      </c>
      <c r="M50" s="205">
        <f>IF(C50="SINAPI",VLOOKUP(B50,'SINAPI 09-20 ES - NÃO DESONER.'!$G$6:$L$6678,5,FALSE),IF(C50="SIURB",VLOOKUP(B50,'SIURB JAN-2020 NÃO DESONER.'!$A$2:$D$757,4,FALSE),IF(C50="SICRO",VLOOKUP(B50,Tabela4[],4,FALSE),IF(C50="CPOS",VLOOKUP(B50,'CPOS-178'!$A$7:$F$4097,6,FALSE),IF(C50="PRÓPRIA",VLOOKUP(B50,Tabela42[],4,FALSE),IF(C50="DER-ES",VLOOKUP(B50,Tabela6[],4,FALSE),IF(C50="IOPES",VLOOKUP(B50,'IOPES_02-20'!$A$12:$G$1265,7,FALSE),IF(C50="EDIF",VLOOKUP(B50,'EDIF JAN-2020 NÃO DESONER.'!$A$3:$D$2649,4,FALSE),"ERRO"))))))))</f>
        <v>16.549286049999999</v>
      </c>
      <c r="N50" s="292">
        <f>'BDI '!$G$33</f>
        <v>0.29940443963183538</v>
      </c>
      <c r="O50" s="206">
        <f t="shared" ref="O50:O54" si="18">+M50*(1+N50)</f>
        <v>21.504215766107201</v>
      </c>
      <c r="P50" s="365">
        <f t="shared" ref="P50:P54" si="19">+L50*O50</f>
        <v>4158.055160534489</v>
      </c>
    </row>
    <row r="51" spans="2:16" s="472" customFormat="1" ht="60" customHeight="1" x14ac:dyDescent="0.25">
      <c r="B51" s="363">
        <v>94993</v>
      </c>
      <c r="C51" s="468" t="s">
        <v>20683</v>
      </c>
      <c r="D51" s="848"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$1265,3,FALSE),IF(C51="EDIF",VLOOKUP(B51,'EDIF JAN-2020 NÃO DESONER.'!$A$3:$D$2649,2,FALSE),"ERRO"))))))))</f>
        <v>EXECUÇÃO DE PASSEIO (CALÇADA) OU PISO DE CONCRETO COM CONCRETO MOLDADO IN LOCO, USINADO, ACABAMENTO CONVENCIONAL, ESPESSURA 6 CM, ARMADO. AF_07/2016</v>
      </c>
      <c r="E51" s="849"/>
      <c r="F51" s="849"/>
      <c r="G51" s="849"/>
      <c r="H51" s="849"/>
      <c r="I51" s="849"/>
      <c r="J51" s="849"/>
      <c r="K51" s="203"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$1265,4,FALSE),IF(C51="EDIF",VLOOKUP(B51,'EDIF JAN-2020 NÃO DESONER.'!$A$3:$D$2649,3,FALSE),"ERRO"))))))))</f>
        <v>m²</v>
      </c>
      <c r="L51" s="203">
        <f>'MEMORIA DE CALCULO'!W136</f>
        <v>5.9969999999999999</v>
      </c>
      <c r="M51" s="205" t="str">
        <f>IF(C51="SINAPI",VLOOKUP(B51,'SINAPI 09-20 ES - NÃO DESONER.'!$G$6:$L$6678,5,FALSE),IF(C51="SIURB",VLOOKUP(B51,'SIURB JAN-2020 NÃO DESONER.'!$A$2:$D$757,4,FALSE),IF(C51="SICRO",VLOOKUP(B51,Tabela4[],4,FALSE),IF(C51="CPOS",VLOOKUP(B51,'CPOS-178'!$A$7:$F$4097,6,FALSE),IF(C51="PRÓPRIA",VLOOKUP(B51,Tabela42[],4,FALSE),IF(C51="DER-ES",VLOOKUP(B51,Tabela6[],4,FALSE),IF(C51="IOPES",VLOOKUP(B51,'IOPES_02-20'!$A$12:$G$1265,7,FALSE),IF(C51="EDIF",VLOOKUP(B51,'EDIF JAN-2020 NÃO DESONER.'!$A$3:$D$2649,4,FALSE),"ERRO"))))))))</f>
        <v>57,73</v>
      </c>
      <c r="N51" s="292">
        <f>'BDI '!$G$33</f>
        <v>0.29940443963183538</v>
      </c>
      <c r="O51" s="206">
        <f t="shared" si="18"/>
        <v>75.014618299945852</v>
      </c>
      <c r="P51" s="365">
        <f t="shared" si="19"/>
        <v>449.86266594477524</v>
      </c>
    </row>
    <row r="52" spans="2:16" s="472" customFormat="1" ht="30" customHeight="1" x14ac:dyDescent="0.25">
      <c r="B52" s="363">
        <v>101094</v>
      </c>
      <c r="C52" s="468" t="s">
        <v>20683</v>
      </c>
      <c r="D52" s="848"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$1265,3,FALSE),IF(C52="EDIF",VLOOKUP(B52,'EDIF JAN-2020 NÃO DESONER.'!$A$3:$D$2649,2,FALSE),"ERRO"))))))))</f>
        <v>PISO PODOTÁTIL, DIRECIONAL OU ALERTA, ASSENTADO SOBRE ARGAMASSA. AF_05/2020</v>
      </c>
      <c r="E52" s="849"/>
      <c r="F52" s="849"/>
      <c r="G52" s="849"/>
      <c r="H52" s="849"/>
      <c r="I52" s="849"/>
      <c r="J52" s="849"/>
      <c r="K52" s="203"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$1265,4,FALSE),IF(C52="EDIF",VLOOKUP(B52,'EDIF JAN-2020 NÃO DESONER.'!$A$3:$D$2649,3,FALSE),"ERRO"))))))))</f>
        <v>m</v>
      </c>
      <c r="L52" s="203">
        <f>'MEMORIA DE CALCULO'!W140</f>
        <v>7.7999999999999989</v>
      </c>
      <c r="M52" s="205" t="str">
        <f>IF(C52="SINAPI",VLOOKUP(B52,'SINAPI 09-20 ES - NÃO DESONER.'!$G$6:$L$6678,5,FALSE),IF(C52="SIURB",VLOOKUP(B52,'SIURB JAN-2020 NÃO DESONER.'!$A$2:$D$757,4,FALSE),IF(C52="SICRO",VLOOKUP(B52,Tabela4[],4,FALSE),IF(C52="CPOS",VLOOKUP(B52,'CPOS-178'!$A$7:$F$4097,6,FALSE),IF(C52="PRÓPRIA",VLOOKUP(B52,Tabela42[],4,FALSE),IF(C52="DER-ES",VLOOKUP(B52,Tabela6[],4,FALSE),IF(C52="IOPES",VLOOKUP(B52,'IOPES_02-20'!$A$12:$G$1265,7,FALSE),IF(C52="EDIF",VLOOKUP(B52,'EDIF JAN-2020 NÃO DESONER.'!$A$3:$D$2649,4,FALSE),"ERRO"))))))))</f>
        <v>132,37</v>
      </c>
      <c r="N52" s="292">
        <f>'BDI '!$G$33</f>
        <v>0.29940443963183538</v>
      </c>
      <c r="O52" s="206">
        <f t="shared" si="18"/>
        <v>172.00216567406605</v>
      </c>
      <c r="P52" s="365">
        <f t="shared" si="19"/>
        <v>1341.6168922577151</v>
      </c>
    </row>
    <row r="53" spans="2:16" s="472" customFormat="1" ht="30" customHeight="1" x14ac:dyDescent="0.25">
      <c r="B53" s="363">
        <v>95241</v>
      </c>
      <c r="C53" s="468" t="s">
        <v>20683</v>
      </c>
      <c r="D53" s="848"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$1265,3,FALSE),IF(C53="EDIF",VLOOKUP(B53,'EDIF JAN-2020 NÃO DESONER.'!$A$3:$D$2649,2,FALSE),"ERRO"))))))))</f>
        <v>LASTRO DE CONCRETO MAGRO, APLICADO EM PISOS OU RADIERS, ESPESSURA DE 5 CM. AF_07/2016</v>
      </c>
      <c r="E53" s="849"/>
      <c r="F53" s="849"/>
      <c r="G53" s="849"/>
      <c r="H53" s="849"/>
      <c r="I53" s="849"/>
      <c r="J53" s="849"/>
      <c r="K53" s="203"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$1265,4,FALSE),IF(C53="EDIF",VLOOKUP(B53,'EDIF JAN-2020 NÃO DESONER.'!$A$3:$D$2649,3,FALSE),"ERRO"))))))))</f>
        <v>m²</v>
      </c>
      <c r="L53" s="203">
        <f>'MEMORIA DE CALCULO'!W143</f>
        <v>233.16</v>
      </c>
      <c r="M53" s="205" t="str">
        <f>IF(C53="SINAPI",VLOOKUP(B53,'SINAPI 09-20 ES - NÃO DESONER.'!$G$6:$L$6678,5,FALSE),IF(C53="SIURB",VLOOKUP(B53,'SIURB JAN-2020 NÃO DESONER.'!$A$2:$D$757,4,FALSE),IF(C53="SICRO",VLOOKUP(B53,Tabela4[],4,FALSE),IF(C53="CPOS",VLOOKUP(B53,'CPOS-178'!$A$7:$F$4097,6,FALSE),IF(C53="PRÓPRIA",VLOOKUP(B53,Tabela42[],4,FALSE),IF(C53="DER-ES",VLOOKUP(B53,Tabela6[],4,FALSE),IF(C53="IOPES",VLOOKUP(B53,'IOPES_02-20'!$A$12:$G$1265,7,FALSE),IF(C53="EDIF",VLOOKUP(B53,'EDIF JAN-2020 NÃO DESONER.'!$A$3:$D$2649,4,FALSE),"ERRO"))))))))</f>
        <v>20,24</v>
      </c>
      <c r="N53" s="292">
        <f>'BDI '!$G$33</f>
        <v>0.29940443963183538</v>
      </c>
      <c r="O53" s="206">
        <f t="shared" si="18"/>
        <v>26.299945858148345</v>
      </c>
      <c r="P53" s="365">
        <f t="shared" si="19"/>
        <v>6132.095376285868</v>
      </c>
    </row>
    <row r="54" spans="2:16" s="472" customFormat="1" ht="30" customHeight="1" x14ac:dyDescent="0.25">
      <c r="B54" s="363">
        <v>97097</v>
      </c>
      <c r="C54" s="468" t="s">
        <v>20683</v>
      </c>
      <c r="D54" s="848" t="str">
        <f>IF(C54="SINAPI",VLOOKUP(B54,'SINAPI 09-20 ES - NÃO DESONER.'!$G$6:$L$6678,2,FALSE),IF(C54="SIURB",VLOOKUP(B54,'SIURB JAN-2020 NÃO DESONER.'!$A$2:$D$757,2,FALSE),IF(C54="SICRO",VLOOKUP(B54,Tabela4[],2,FALSE),IF(C54="CPOS",VLOOKUP(B54,'CPOS-178'!$A$7:$F$4097,2,FALSE),IF(C54="PRÓPRIA",VLOOKUP(B54,Tabela42[],2,FALSE),IF(C54="DER-ES",VLOOKUP(B54,Tabela6[],2,FALSE),IF(C54="IOPES",VLOOKUP(B54,'IOPES_02-20'!$A$12:$G$1265,3,FALSE),IF(C54="EDIF",VLOOKUP(B54,'EDIF JAN-2020 NÃO DESONER.'!$A$3:$D$2649,2,FALSE),"ERRO"))))))))</f>
        <v>ACABAMENTO POLIDO PARA PISO DE CONCRETO ARMADO DE ALTA RESISTÊNCIA. AF_09/2017</v>
      </c>
      <c r="E54" s="849"/>
      <c r="F54" s="849"/>
      <c r="G54" s="849"/>
      <c r="H54" s="849"/>
      <c r="I54" s="849"/>
      <c r="J54" s="849"/>
      <c r="K54" s="203" t="str">
        <f>IF(C54="SINAPI",VLOOKUP(B54,'SINAPI 09-20 ES - NÃO DESONER.'!$G$6:$L$6678,3,FALSE),IF(C54="SIURB",VLOOKUP(B54,'SIURB JAN-2020 NÃO DESONER.'!$A$2:$D$757,3,FALSE),IF(C54="SICRO",VLOOKUP(B54,Tabela4[],3,FALSE),IF(C54="CPOS",VLOOKUP(B54,'CPOS-178'!$A$7:$F$4097,3,FALSE),IF(C54="PRÓPRIA",VLOOKUP(B54,Tabela42[],3,FALSE),IF(C54="DER-ES",VLOOKUP(B54,Tabela6[],3,FALSE),IF(C54="IOPES",VLOOKUP(B54,'IOPES_02-20'!$A$12:$G$1265,4,FALSE),IF(C54="EDIF",VLOOKUP(B54,'EDIF JAN-2020 NÃO DESONER.'!$A$3:$D$2649,3,FALSE),"ERRO"))))))))</f>
        <v>m²</v>
      </c>
      <c r="L54" s="203">
        <f>'MEMORIA DE CALCULO'!W146</f>
        <v>233.16</v>
      </c>
      <c r="M54" s="205" t="str">
        <f>IF(C54="SINAPI",VLOOKUP(B54,'SINAPI 09-20 ES - NÃO DESONER.'!$G$6:$L$6678,5,FALSE),IF(C54="SIURB",VLOOKUP(B54,'SIURB JAN-2020 NÃO DESONER.'!$A$2:$D$757,4,FALSE),IF(C54="SICRO",VLOOKUP(B54,Tabela4[],4,FALSE),IF(C54="CPOS",VLOOKUP(B54,'CPOS-178'!$A$7:$F$4097,6,FALSE),IF(C54="PRÓPRIA",VLOOKUP(B54,Tabela42[],4,FALSE),IF(C54="DER-ES",VLOOKUP(B54,Tabela6[],4,FALSE),IF(C54="IOPES",VLOOKUP(B54,'IOPES_02-20'!$A$12:$G$1265,7,FALSE),IF(C54="EDIF",VLOOKUP(B54,'EDIF JAN-2020 NÃO DESONER.'!$A$3:$D$2649,4,FALSE),"ERRO"))))))))</f>
        <v>24,92</v>
      </c>
      <c r="N54" s="292">
        <f>'BDI '!$G$33</f>
        <v>0.29940443963183538</v>
      </c>
      <c r="O54" s="206">
        <f t="shared" si="18"/>
        <v>32.38115863562534</v>
      </c>
      <c r="P54" s="365">
        <f t="shared" si="19"/>
        <v>7549.9909474824044</v>
      </c>
    </row>
    <row r="55" spans="2:16" s="472" customFormat="1" ht="30" customHeight="1" x14ac:dyDescent="0.25">
      <c r="B55" s="363">
        <v>407819</v>
      </c>
      <c r="C55" s="468" t="s">
        <v>20684</v>
      </c>
      <c r="D55" s="848"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$1265,3,FALSE),IF(C55="EDIF",VLOOKUP(B55,'EDIF JAN-2020 NÃO DESONER.'!$A$3:$D$2649,2,FALSE),"ERRO"))))))))</f>
        <v>ARMAÇÃO EM AÇO CA-50 - FORNECIMENTO, PREPARO E COLOCAÇÃO</v>
      </c>
      <c r="E55" s="849"/>
      <c r="F55" s="849"/>
      <c r="G55" s="849"/>
      <c r="H55" s="849"/>
      <c r="I55" s="849"/>
      <c r="J55" s="849"/>
      <c r="K55" s="203"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$1265,4,FALSE),IF(C55="EDIF",VLOOKUP(B55,'EDIF JAN-2020 NÃO DESONER.'!$A$3:$D$2649,3,FALSE),"ERRO"))))))))</f>
        <v>kg</v>
      </c>
      <c r="L55" s="203">
        <f>'MEMORIA DE CALCULO'!W150</f>
        <v>10286.688</v>
      </c>
      <c r="M55" s="205">
        <f>IF(C55="SINAPI",VLOOKUP(B55,'SINAPI 09-20 ES - NÃO DESONER.'!$G$6:$L$6678,5,FALSE),IF(C55="SIURB",VLOOKUP(B55,'SIURB JAN-2020 NÃO DESONER.'!$A$2:$D$757,4,FALSE),IF(C55="SICRO",VLOOKUP(B55,Tabela4[],4,FALSE),IF(C55="CPOS",VLOOKUP(B55,'CPOS-178'!$A$7:$F$4097,6,FALSE),IF(C55="PRÓPRIA",VLOOKUP(B55,Tabela42[],4,FALSE),IF(C55="DER-ES",VLOOKUP(B55,Tabela6[],4,FALSE),IF(C55="IOPES",VLOOKUP(B55,'IOPES_02-20'!$A$12:$G$1265,7,FALSE),IF(C55="EDIF",VLOOKUP(B55,'EDIF JAN-2020 NÃO DESONER.'!$A$3:$D$2649,4,FALSE),"ERRO"))))))))</f>
        <v>9.34</v>
      </c>
      <c r="N55" s="292">
        <f>'BDI '!$G$33</f>
        <v>0.29940443963183538</v>
      </c>
      <c r="O55" s="206">
        <f t="shared" ref="O55:O75" si="20">+M55*(1+N55)</f>
        <v>12.136437466161341</v>
      </c>
      <c r="P55" s="365">
        <f t="shared" ref="P55:P75" si="21">+L55*O55</f>
        <v>124843.74564591228</v>
      </c>
    </row>
    <row r="56" spans="2:16" s="558" customFormat="1" ht="15.75" customHeight="1" x14ac:dyDescent="0.25">
      <c r="B56" s="363" t="s">
        <v>7602</v>
      </c>
      <c r="C56" s="468" t="s">
        <v>20683</v>
      </c>
      <c r="D56" s="848"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$1265,3,FALSE),IF(C56="EDIF",VLOOKUP(B56,'EDIF JAN-2020 NÃO DESONER.'!$A$3:$D$2649,2,FALSE),"ERRO"))))))))</f>
        <v>PINTURA ACRILICA EM PISO CIMENTADO DUAS DEMAOS</v>
      </c>
      <c r="E56" s="849"/>
      <c r="F56" s="849"/>
      <c r="G56" s="849"/>
      <c r="H56" s="849"/>
      <c r="I56" s="849"/>
      <c r="J56" s="849"/>
      <c r="K56" s="203"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$1265,4,FALSE),IF(C56="EDIF",VLOOKUP(B56,'EDIF JAN-2020 NÃO DESONER.'!$A$3:$D$2649,3,FALSE),"ERRO"))))))))</f>
        <v>m²</v>
      </c>
      <c r="L56" s="203">
        <f>'MEMORIA DE CALCULO'!W153</f>
        <v>233.16</v>
      </c>
      <c r="M56" s="205" t="str">
        <f>IF(C56="SINAPI",VLOOKUP(B56,'SINAPI 09-20 ES - NÃO DESONER.'!$G$6:$L$6678,5,FALSE),IF(C56="SIURB",VLOOKUP(B56,'SIURB JAN-2020 NÃO DESONER.'!$A$2:$D$757,4,FALSE),IF(C56="SICRO",VLOOKUP(B56,Tabela4[],4,FALSE),IF(C56="CPOS",VLOOKUP(B56,'CPOS-178'!$A$7:$F$4097,6,FALSE),IF(C56="PRÓPRIA",VLOOKUP(B56,Tabela42[],4,FALSE),IF(C56="DER-ES",VLOOKUP(B56,Tabela6[],4,FALSE),IF(C56="IOPES",VLOOKUP(B56,'IOPES_02-20'!$A$12:$G$1265,7,FALSE),IF(C56="EDIF",VLOOKUP(B56,'EDIF JAN-2020 NÃO DESONER.'!$A$3:$D$2649,4,FALSE),"ERRO"))))))))</f>
        <v>14,65</v>
      </c>
      <c r="N56" s="292">
        <f>'BDI '!$G$33</f>
        <v>0.29940443963183538</v>
      </c>
      <c r="O56" s="206">
        <f t="shared" si="20"/>
        <v>19.036275040606387</v>
      </c>
      <c r="P56" s="365">
        <f t="shared" si="21"/>
        <v>4438.4978884677848</v>
      </c>
    </row>
    <row r="57" spans="2:16" s="558" customFormat="1" ht="30" customHeight="1" x14ac:dyDescent="0.25">
      <c r="B57" s="363" t="s">
        <v>27558</v>
      </c>
      <c r="C57" s="468" t="s">
        <v>25239</v>
      </c>
      <c r="D57" s="848"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$1265,3,FALSE),IF(C57="EDIF",VLOOKUP(B57,'EDIF JAN-2020 NÃO DESONER.'!$A$3:$D$2649,2,FALSE),"ERRO"))))))))</f>
        <v>TABELA DE BASQUETE DE MADEIRA, COM ARO, INCLUSIVE COLOCAÇÃO</v>
      </c>
      <c r="E57" s="849"/>
      <c r="F57" s="849"/>
      <c r="G57" s="849"/>
      <c r="H57" s="849"/>
      <c r="I57" s="849"/>
      <c r="J57" s="849"/>
      <c r="K57" s="203"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$1265,4,FALSE),IF(C57="EDIF",VLOOKUP(B57,'EDIF JAN-2020 NÃO DESONER.'!$A$3:$D$2649,3,FALSE),"ERRO"))))))))</f>
        <v>und</v>
      </c>
      <c r="L57" s="203">
        <f>'MEMORIA DE CALCULO'!W156</f>
        <v>1</v>
      </c>
      <c r="M57" s="205">
        <f>IF(C57="SINAPI",VLOOKUP(B57,'SINAPI 09-20 ES - NÃO DESONER.'!$G$6:$L$6678,5,FALSE),IF(C57="SIURB",VLOOKUP(B57,'SIURB JAN-2020 NÃO DESONER.'!$A$2:$D$757,4,FALSE),IF(C57="SICRO",VLOOKUP(B57,Tabela4[],4,FALSE),IF(C57="CPOS",VLOOKUP(B57,'CPOS-178'!$A$7:$F$4097,6,FALSE),IF(C57="PRÓPRIA",VLOOKUP(B57,Tabela42[],4,FALSE),IF(C57="DER-ES",VLOOKUP(B57,Tabela6[],4,FALSE),IF(C57="IOPES",VLOOKUP(B57,'IOPES_02-20'!$A$12:$G$1265,7,FALSE),IF(C57="EDIF",VLOOKUP(B57,'EDIF JAN-2020 NÃO DESONER.'!$A$3:$D$2649,4,FALSE),"ERRO"))))))))</f>
        <v>603.55999999999995</v>
      </c>
      <c r="N57" s="292">
        <f>'BDI '!$G$33</f>
        <v>0.29940443963183538</v>
      </c>
      <c r="O57" s="206">
        <f t="shared" si="20"/>
        <v>784.26854358419052</v>
      </c>
      <c r="P57" s="365">
        <f t="shared" si="21"/>
        <v>784.26854358419052</v>
      </c>
    </row>
    <row r="58" spans="2:16" s="558" customFormat="1" ht="45" customHeight="1" x14ac:dyDescent="0.25">
      <c r="B58" s="363" t="s">
        <v>27552</v>
      </c>
      <c r="C58" s="468" t="s">
        <v>25239</v>
      </c>
      <c r="D58" s="848"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$1265,3,FALSE),IF(C58="EDIF",VLOOKUP(B58,'EDIF JAN-2020 NÃO DESONER.'!$A$3:$D$2649,2,FALSE),"ERRO"))))))))</f>
        <v>SUPORTE PARA TABELA DE BASQUETE DE CONCRETO ARMADO FCK = 15MPA, INCLUSIVE FORMA, ARMAÇÃO, LANÇAMENTO E DESFORMA</v>
      </c>
      <c r="E58" s="849"/>
      <c r="F58" s="849"/>
      <c r="G58" s="849"/>
      <c r="H58" s="849"/>
      <c r="I58" s="849"/>
      <c r="J58" s="849"/>
      <c r="K58" s="203"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$1265,4,FALSE),IF(C58="EDIF",VLOOKUP(B58,'EDIF JAN-2020 NÃO DESONER.'!$A$3:$D$2649,3,FALSE),"ERRO"))))))))</f>
        <v>und</v>
      </c>
      <c r="L58" s="203">
        <f>'MEMORIA DE CALCULO'!W159</f>
        <v>1</v>
      </c>
      <c r="M58" s="205">
        <f>IF(C58="SINAPI",VLOOKUP(B58,'SINAPI 09-20 ES - NÃO DESONER.'!$G$6:$L$6678,5,FALSE),IF(C58="SIURB",VLOOKUP(B58,'SIURB JAN-2020 NÃO DESONER.'!$A$2:$D$757,4,FALSE),IF(C58="SICRO",VLOOKUP(B58,Tabela4[],4,FALSE),IF(C58="CPOS",VLOOKUP(B58,'CPOS-178'!$A$7:$F$4097,6,FALSE),IF(C58="PRÓPRIA",VLOOKUP(B58,Tabela42[],4,FALSE),IF(C58="DER-ES",VLOOKUP(B58,Tabela6[],4,FALSE),IF(C58="IOPES",VLOOKUP(B58,'IOPES_02-20'!$A$12:$G$1265,7,FALSE),IF(C58="EDIF",VLOOKUP(B58,'EDIF JAN-2020 NÃO DESONER.'!$A$3:$D$2649,4,FALSE),"ERRO"))))))))</f>
        <v>2339.37</v>
      </c>
      <c r="N58" s="292">
        <f>'BDI '!$G$33</f>
        <v>0.29940443963183538</v>
      </c>
      <c r="O58" s="206">
        <f t="shared" si="20"/>
        <v>3039.7877639415265</v>
      </c>
      <c r="P58" s="365">
        <f t="shared" si="21"/>
        <v>3039.7877639415265</v>
      </c>
    </row>
    <row r="59" spans="2:16" s="558" customFormat="1" ht="45" customHeight="1" x14ac:dyDescent="0.25">
      <c r="B59" s="363">
        <v>98562</v>
      </c>
      <c r="C59" s="468" t="s">
        <v>20683</v>
      </c>
      <c r="D59" s="848" t="str">
        <f>IF(C59="SINAPI",VLOOKUP(B59,'SINAPI 09-20 ES - NÃO DESONER.'!$G$6:$L$6678,2,FALSE),IF(C59="SIURB",VLOOKUP(B59,'SIURB JAN-2020 NÃO DESONER.'!$A$2:$D$757,2,FALSE),IF(C59="SICRO",VLOOKUP(B59,Tabela4[],2,FALSE),IF(C59="CPOS",VLOOKUP(B59,'CPOS-178'!$A$7:$F$4097,2,FALSE),IF(C59="PRÓPRIA",VLOOKUP(B59,Tabela42[],2,FALSE),IF(C59="DER-ES",VLOOKUP(B59,Tabela6[],2,FALSE),IF(C59="IOPES",VLOOKUP(B59,'IOPES_02-20'!$A$12:$G$1265,3,FALSE),IF(C59="EDIF",VLOOKUP(B59,'EDIF JAN-2020 NÃO DESONER.'!$A$3:$D$2649,2,FALSE),"ERRO"))))))))</f>
        <v>IMPERMEABILIZAÇÃO DE FLOREIRA OU VIGA BALDRAME COM ARGAMASSA DE CIMENTO E AREIA, COM ADITIVO IMPERMEABILIZANTE, E = 2 CM. AF_06/2018</v>
      </c>
      <c r="E59" s="849"/>
      <c r="F59" s="849"/>
      <c r="G59" s="849"/>
      <c r="H59" s="849"/>
      <c r="I59" s="849"/>
      <c r="J59" s="849"/>
      <c r="K59" s="203" t="str">
        <f>IF(C59="SINAPI",VLOOKUP(B59,'SINAPI 09-20 ES - NÃO DESONER.'!$G$6:$L$6678,3,FALSE),IF(C59="SIURB",VLOOKUP(B59,'SIURB JAN-2020 NÃO DESONER.'!$A$2:$D$757,3,FALSE),IF(C59="SICRO",VLOOKUP(B59,Tabela4[],3,FALSE),IF(C59="CPOS",VLOOKUP(B59,'CPOS-178'!$A$7:$F$4097,3,FALSE),IF(C59="PRÓPRIA",VLOOKUP(B59,Tabela42[],3,FALSE),IF(C59="DER-ES",VLOOKUP(B59,Tabela6[],3,FALSE),IF(C59="IOPES",VLOOKUP(B59,'IOPES_02-20'!$A$12:$G$1265,4,FALSE),IF(C59="EDIF",VLOOKUP(B59,'EDIF JAN-2020 NÃO DESONER.'!$A$3:$D$2649,3,FALSE),"ERRO"))))))))</f>
        <v>m²</v>
      </c>
      <c r="L59" s="203">
        <f>'MEMORIA DE CALCULO'!W162</f>
        <v>144.44999999999999</v>
      </c>
      <c r="M59" s="205" t="str">
        <f>IF(C59="SINAPI",VLOOKUP(B59,'SINAPI 09-20 ES - NÃO DESONER.'!$G$6:$L$6678,5,FALSE),IF(C59="SIURB",VLOOKUP(B59,'SIURB JAN-2020 NÃO DESONER.'!$A$2:$D$757,4,FALSE),IF(C59="SICRO",VLOOKUP(B59,Tabela4[],4,FALSE),IF(C59="CPOS",VLOOKUP(B59,'CPOS-178'!$A$7:$F$4097,6,FALSE),IF(C59="PRÓPRIA",VLOOKUP(B59,Tabela42[],4,FALSE),IF(C59="DER-ES",VLOOKUP(B59,Tabela6[],4,FALSE),IF(C59="IOPES",VLOOKUP(B59,'IOPES_02-20'!$A$12:$G$1265,7,FALSE),IF(C59="EDIF",VLOOKUP(B59,'EDIF JAN-2020 NÃO DESONER.'!$A$3:$D$2649,4,FALSE),"ERRO"))))))))</f>
        <v>31,17</v>
      </c>
      <c r="N59" s="292">
        <f>'BDI '!$G$33</f>
        <v>0.29940443963183538</v>
      </c>
      <c r="O59" s="206">
        <f t="shared" si="20"/>
        <v>40.502436383324309</v>
      </c>
      <c r="P59" s="365">
        <f t="shared" si="21"/>
        <v>5850.5769355711964</v>
      </c>
    </row>
    <row r="60" spans="2:16" s="558" customFormat="1" ht="45" customHeight="1" x14ac:dyDescent="0.25">
      <c r="B60" s="363">
        <v>909620</v>
      </c>
      <c r="C60" s="468" t="s">
        <v>20684</v>
      </c>
      <c r="D60" s="848"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$1265,3,FALSE),IF(C60="EDIF",VLOOKUP(B60,'EDIF JAN-2020 NÃO DESONER.'!$A$3:$D$2649,2,FALSE),"ERRO"))))))))</f>
        <v>ALVENARIA DE BLOCOS DE CONCRETO 19 X 19 X 39 CM COM ESPESSURA DE 20 CM COM ARGAMASSA TRAÇO 1:0,5:3,5 - AREIA COMERCIAL</v>
      </c>
      <c r="E60" s="849"/>
      <c r="F60" s="849"/>
      <c r="G60" s="849"/>
      <c r="H60" s="849"/>
      <c r="I60" s="849"/>
      <c r="J60" s="849"/>
      <c r="K60" s="203"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$1265,4,FALSE),IF(C60="EDIF",VLOOKUP(B60,'EDIF JAN-2020 NÃO DESONER.'!$A$3:$D$2649,3,FALSE),"ERRO"))))))))</f>
        <v>m²</v>
      </c>
      <c r="L60" s="203">
        <f>'MEMORIA DE CALCULO'!W165</f>
        <v>64.2</v>
      </c>
      <c r="M60" s="205">
        <f>IF(C60="SINAPI",VLOOKUP(B60,'SINAPI 09-20 ES - NÃO DESONER.'!$G$6:$L$6678,5,FALSE),IF(C60="SIURB",VLOOKUP(B60,'SIURB JAN-2020 NÃO DESONER.'!$A$2:$D$757,4,FALSE),IF(C60="SICRO",VLOOKUP(B60,Tabela4[],4,FALSE),IF(C60="CPOS",VLOOKUP(B60,'CPOS-178'!$A$7:$F$4097,6,FALSE),IF(C60="PRÓPRIA",VLOOKUP(B60,Tabela42[],4,FALSE),IF(C60="DER-ES",VLOOKUP(B60,Tabela6[],4,FALSE),IF(C60="IOPES",VLOOKUP(B60,'IOPES_02-20'!$A$12:$G$1265,7,FALSE),IF(C60="EDIF",VLOOKUP(B60,'EDIF JAN-2020 NÃO DESONER.'!$A$3:$D$2649,4,FALSE),"ERRO"))))))))</f>
        <v>84.42</v>
      </c>
      <c r="N60" s="292">
        <f>'BDI '!$G$33</f>
        <v>0.29940443963183538</v>
      </c>
      <c r="O60" s="206">
        <f t="shared" si="20"/>
        <v>109.69572279371954</v>
      </c>
      <c r="P60" s="365">
        <f t="shared" si="21"/>
        <v>7042.4654033567949</v>
      </c>
    </row>
    <row r="61" spans="2:16" s="558" customFormat="1" ht="45" customHeight="1" x14ac:dyDescent="0.25">
      <c r="B61" s="363">
        <v>1109669</v>
      </c>
      <c r="C61" s="468" t="s">
        <v>20684</v>
      </c>
      <c r="D61" s="848"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$1265,3,FALSE),IF(C61="EDIF",VLOOKUP(B61,'EDIF JAN-2020 NÃO DESONER.'!$A$3:$D$2649,2,FALSE),"ERRO"))))))))</f>
        <v>ARGAMASSA DE CIMENTO E AREIA 1:3 - CONFECÇÃO EM BETONEIRA E LANÇAMENTO MANUAL - AREIA COMERCIAL</v>
      </c>
      <c r="E61" s="849"/>
      <c r="F61" s="849"/>
      <c r="G61" s="849"/>
      <c r="H61" s="849"/>
      <c r="I61" s="849"/>
      <c r="J61" s="849"/>
      <c r="K61" s="203"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$1265,4,FALSE),IF(C61="EDIF",VLOOKUP(B61,'EDIF JAN-2020 NÃO DESONER.'!$A$3:$D$2649,3,FALSE),"ERRO"))))))))</f>
        <v>m³</v>
      </c>
      <c r="L61" s="203">
        <f>'MEMORIA DE CALCULO'!W168</f>
        <v>1.284</v>
      </c>
      <c r="M61" s="205">
        <f>IF(C61="SINAPI",VLOOKUP(B61,'SINAPI 09-20 ES - NÃO DESONER.'!$G$6:$L$6678,5,FALSE),IF(C61="SIURB",VLOOKUP(B61,'SIURB JAN-2020 NÃO DESONER.'!$A$2:$D$757,4,FALSE),IF(C61="SICRO",VLOOKUP(B61,Tabela4[],4,FALSE),IF(C61="CPOS",VLOOKUP(B61,'CPOS-178'!$A$7:$F$4097,6,FALSE),IF(C61="PRÓPRIA",VLOOKUP(B61,Tabela42[],4,FALSE),IF(C61="DER-ES",VLOOKUP(B61,Tabela6[],4,FALSE),IF(C61="IOPES",VLOOKUP(B61,'IOPES_02-20'!$A$12:$G$1265,7,FALSE),IF(C61="EDIF",VLOOKUP(B61,'EDIF JAN-2020 NÃO DESONER.'!$A$3:$D$2649,4,FALSE),"ERRO"))))))))</f>
        <v>327.11</v>
      </c>
      <c r="N61" s="292">
        <f>'BDI '!$G$33</f>
        <v>0.29940443963183538</v>
      </c>
      <c r="O61" s="206">
        <f t="shared" si="20"/>
        <v>425.04818624796968</v>
      </c>
      <c r="P61" s="365">
        <f t="shared" si="21"/>
        <v>545.76187114239303</v>
      </c>
    </row>
    <row r="62" spans="2:16" s="558" customFormat="1" ht="30" customHeight="1" x14ac:dyDescent="0.25">
      <c r="B62" s="598">
        <v>181443</v>
      </c>
      <c r="C62" s="468" t="s">
        <v>32936</v>
      </c>
      <c r="D62" s="848"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$1265,3,FALSE),IF(C62="EDIF",VLOOKUP(B62,'EDIF JAN-2020 NÃO DESONER.'!$A$3:$D$2649,2,FALSE),"ERRO"))))))))</f>
        <v>PLAYGROUND BRINQUEDOS DE MADEIRA - CASA TARZAN COM ESCORREGADOR E ESCADA MARINHEIRO</v>
      </c>
      <c r="E62" s="849"/>
      <c r="F62" s="849"/>
      <c r="G62" s="849"/>
      <c r="H62" s="849"/>
      <c r="I62" s="849"/>
      <c r="J62" s="849"/>
      <c r="K62" s="203"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$1265,4,FALSE),IF(C62="EDIF",VLOOKUP(B62,'EDIF JAN-2020 NÃO DESONER.'!$A$3:$D$2649,3,FALSE),"ERRO"))))))))</f>
        <v>unid</v>
      </c>
      <c r="L62" s="203">
        <f>'MEMORIA DE CALCULO'!W171</f>
        <v>1</v>
      </c>
      <c r="M62" s="205">
        <f>IF(C62="SINAPI",VLOOKUP(B62,'SINAPI 09-20 ES - NÃO DESONER.'!$G$6:$L$6678,5,FALSE),IF(C62="SIURB",VLOOKUP(B62,'SIURB JAN-2020 NÃO DESONER.'!$A$2:$D$757,4,FALSE),IF(C62="SICRO",VLOOKUP(B62,Tabela4[],4,FALSE),IF(C62="CPOS",VLOOKUP(B62,'CPOS-178'!$A$7:$F$4097,6,FALSE),IF(C62="PRÓPRIA",VLOOKUP(B62,Tabela42[],4,FALSE),IF(C62="DER-ES",VLOOKUP(B62,Tabela6[],4,FALSE),IF(C62="IOPES",VLOOKUP(B62,'IOPES_02-20'!$A$12:$G$1265,7,FALSE),IF(C62="EDIF",VLOOKUP(B62,'EDIF JAN-2020 NÃO DESONER.'!$A$3:$D$2649,4,FALSE),"ERRO"))))))))</f>
        <v>4184.8999999999996</v>
      </c>
      <c r="N62" s="292">
        <f>'BDI '!$G$33</f>
        <v>0.29940443963183538</v>
      </c>
      <c r="O62" s="206">
        <f t="shared" si="20"/>
        <v>5437.8776394152674</v>
      </c>
      <c r="P62" s="365">
        <f t="shared" si="21"/>
        <v>5437.8776394152674</v>
      </c>
    </row>
    <row r="63" spans="2:16" s="558" customFormat="1" ht="30" customHeight="1" x14ac:dyDescent="0.25">
      <c r="B63" s="598">
        <v>181446</v>
      </c>
      <c r="C63" s="468" t="s">
        <v>32936</v>
      </c>
      <c r="D63" s="848"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$1265,3,FALSE),IF(C63="EDIF",VLOOKUP(B63,'EDIF JAN-2020 NÃO DESONER.'!$A$3:$D$2649,2,FALSE),"ERRO"))))))))</f>
        <v>PLAYGROUND BRINQUEDOS DE MADEIRA - GANGORRA DUPLA</v>
      </c>
      <c r="E63" s="849"/>
      <c r="F63" s="849"/>
      <c r="G63" s="849"/>
      <c r="H63" s="849"/>
      <c r="I63" s="849"/>
      <c r="J63" s="849"/>
      <c r="K63" s="203"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$1265,4,FALSE),IF(C63="EDIF",VLOOKUP(B63,'EDIF JAN-2020 NÃO DESONER.'!$A$3:$D$2649,3,FALSE),"ERRO"))))))))</f>
        <v>unid</v>
      </c>
      <c r="L63" s="203">
        <f>'MEMORIA DE CALCULO'!W174</f>
        <v>1</v>
      </c>
      <c r="M63" s="205">
        <f>IF(C63="SINAPI",VLOOKUP(B63,'SINAPI 09-20 ES - NÃO DESONER.'!$G$6:$L$6678,5,FALSE),IF(C63="SIURB",VLOOKUP(B63,'SIURB JAN-2020 NÃO DESONER.'!$A$2:$D$757,4,FALSE),IF(C63="SICRO",VLOOKUP(B63,Tabela4[],4,FALSE),IF(C63="CPOS",VLOOKUP(B63,'CPOS-178'!$A$7:$F$4097,6,FALSE),IF(C63="PRÓPRIA",VLOOKUP(B63,Tabela42[],4,FALSE),IF(C63="DER-ES",VLOOKUP(B63,Tabela6[],4,FALSE),IF(C63="IOPES",VLOOKUP(B63,'IOPES_02-20'!$A$12:$G$1265,7,FALSE),IF(C63="EDIF",VLOOKUP(B63,'EDIF JAN-2020 NÃO DESONER.'!$A$3:$D$2649,4,FALSE),"ERRO"))))))))</f>
        <v>637.35</v>
      </c>
      <c r="N63" s="292">
        <f>'BDI '!$G$33</f>
        <v>0.29940443963183538</v>
      </c>
      <c r="O63" s="206">
        <f t="shared" si="20"/>
        <v>828.17541959935033</v>
      </c>
      <c r="P63" s="365">
        <f t="shared" si="21"/>
        <v>828.17541959935033</v>
      </c>
    </row>
    <row r="64" spans="2:16" s="558" customFormat="1" ht="15.75" customHeight="1" x14ac:dyDescent="0.25">
      <c r="B64" s="598">
        <v>181604</v>
      </c>
      <c r="C64" s="468" t="s">
        <v>32936</v>
      </c>
      <c r="D64" s="848"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$1265,3,FALSE),IF(C64="EDIF",VLOOKUP(B64,'EDIF JAN-2020 NÃO DESONER.'!$A$3:$D$2649,2,FALSE),"ERRO"))))))))</f>
        <v>SIMULADOR DE CAVALGADA</v>
      </c>
      <c r="E64" s="849"/>
      <c r="F64" s="849"/>
      <c r="G64" s="849"/>
      <c r="H64" s="849"/>
      <c r="I64" s="849"/>
      <c r="J64" s="849"/>
      <c r="K64" s="203"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$1265,4,FALSE),IF(C64="EDIF",VLOOKUP(B64,'EDIF JAN-2020 NÃO DESONER.'!$A$3:$D$2649,3,FALSE),"ERRO"))))))))</f>
        <v>unid</v>
      </c>
      <c r="L64" s="203">
        <f>'MEMORIA DE CALCULO'!W177</f>
        <v>2</v>
      </c>
      <c r="M64" s="205">
        <f>IF(C64="SINAPI",VLOOKUP(B64,'SINAPI 09-20 ES - NÃO DESONER.'!$G$6:$L$6678,5,FALSE),IF(C64="SIURB",VLOOKUP(B64,'SIURB JAN-2020 NÃO DESONER.'!$A$2:$D$757,4,FALSE),IF(C64="SICRO",VLOOKUP(B64,Tabela4[],4,FALSE),IF(C64="CPOS",VLOOKUP(B64,'CPOS-178'!$A$7:$F$4097,6,FALSE),IF(C64="PRÓPRIA",VLOOKUP(B64,Tabela42[],4,FALSE),IF(C64="DER-ES",VLOOKUP(B64,Tabela6[],4,FALSE),IF(C64="IOPES",VLOOKUP(B64,'IOPES_02-20'!$A$12:$G$1265,7,FALSE),IF(C64="EDIF",VLOOKUP(B64,'EDIF JAN-2020 NÃO DESONER.'!$A$3:$D$2649,4,FALSE),"ERRO"))))))))</f>
        <v>2861.96</v>
      </c>
      <c r="N64" s="292">
        <f>'BDI '!$G$33</f>
        <v>0.29940443963183538</v>
      </c>
      <c r="O64" s="206">
        <f t="shared" si="20"/>
        <v>3718.8435300487276</v>
      </c>
      <c r="P64" s="365">
        <f t="shared" si="21"/>
        <v>7437.6870600974553</v>
      </c>
    </row>
    <row r="65" spans="2:16" s="558" customFormat="1" ht="30" customHeight="1" x14ac:dyDescent="0.25">
      <c r="B65" s="363" t="s">
        <v>28905</v>
      </c>
      <c r="C65" s="468" t="s">
        <v>25245</v>
      </c>
      <c r="D65" s="848"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$1265,3,FALSE),IF(C65="EDIF",VLOOKUP(B65,'EDIF JAN-2020 NÃO DESONER.'!$A$3:$D$2649,2,FALSE),"ERRO"))))))))</f>
        <v>FORNECIMENTO E IMPLANTAÇÃO DE DECK DE MADEIRA</v>
      </c>
      <c r="E65" s="849"/>
      <c r="F65" s="849"/>
      <c r="G65" s="849"/>
      <c r="H65" s="849"/>
      <c r="I65" s="849"/>
      <c r="J65" s="849"/>
      <c r="K65" s="203"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$1265,4,FALSE),IF(C65="EDIF",VLOOKUP(B65,'EDIF JAN-2020 NÃO DESONER.'!$A$3:$D$2649,3,FALSE),"ERRO"))))))))</f>
        <v>m²</v>
      </c>
      <c r="L65" s="203">
        <f>'MEMORIA DE CALCULO'!W180</f>
        <v>1</v>
      </c>
      <c r="M65" s="205">
        <f>IF(C65="SINAPI",VLOOKUP(B65,'SINAPI 09-20 ES - NÃO DESONER.'!$G$6:$L$6678,5,FALSE),IF(C65="SIURB",VLOOKUP(B65,'SIURB JAN-2020 NÃO DESONER.'!$A$2:$D$757,4,FALSE),IF(C65="SICRO",VLOOKUP(B65,Tabela4[],4,FALSE),IF(C65="CPOS",VLOOKUP(B65,'CPOS-178'!$A$7:$F$4097,6,FALSE),IF(C65="PRÓPRIA",VLOOKUP(B65,Tabela42[],4,FALSE),IF(C65="DER-ES",VLOOKUP(B65,Tabela6[],4,FALSE),IF(C65="IOPES",VLOOKUP(B65,'IOPES_02-20'!$A$12:$G$1265,7,FALSE),IF(C65="EDIF",VLOOKUP(B65,'EDIF JAN-2020 NÃO DESONER.'!$A$3:$D$2649,4,FALSE),"ERRO"))))))))</f>
        <v>385.48386104999997</v>
      </c>
      <c r="N65" s="292">
        <f>'BDI '!$G$33</f>
        <v>0.29940443963183538</v>
      </c>
      <c r="O65" s="206">
        <f t="shared" si="20"/>
        <v>500.89944045479149</v>
      </c>
      <c r="P65" s="365">
        <f t="shared" si="21"/>
        <v>500.89944045479149</v>
      </c>
    </row>
    <row r="66" spans="2:16" s="558" customFormat="1" ht="15.75" customHeight="1" x14ac:dyDescent="0.25">
      <c r="B66" s="598">
        <v>181612</v>
      </c>
      <c r="C66" s="468" t="s">
        <v>32936</v>
      </c>
      <c r="D66" s="848"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$1265,3,FALSE),IF(C66="EDIF",VLOOKUP(B66,'EDIF JAN-2020 NÃO DESONER.'!$A$3:$D$2649,2,FALSE),"ERRO"))))))))</f>
        <v>ROTAÇÃO VERTICAL TRIPLO CONJUGADO</v>
      </c>
      <c r="E66" s="849"/>
      <c r="F66" s="849"/>
      <c r="G66" s="849"/>
      <c r="H66" s="849"/>
      <c r="I66" s="849"/>
      <c r="J66" s="849"/>
      <c r="K66" s="203"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$1265,4,FALSE),IF(C66="EDIF",VLOOKUP(B66,'EDIF JAN-2020 NÃO DESONER.'!$A$3:$D$2649,3,FALSE),"ERRO"))))))))</f>
        <v>unid</v>
      </c>
      <c r="L66" s="203">
        <f>'MEMORIA DE CALCULO'!W183</f>
        <v>1</v>
      </c>
      <c r="M66" s="205">
        <f>IF(C66="SINAPI",VLOOKUP(B66,'SINAPI 09-20 ES - NÃO DESONER.'!$G$6:$L$6678,5,FALSE),IF(C66="SIURB",VLOOKUP(B66,'SIURB JAN-2020 NÃO DESONER.'!$A$2:$D$757,4,FALSE),IF(C66="SICRO",VLOOKUP(B66,Tabela4[],4,FALSE),IF(C66="CPOS",VLOOKUP(B66,'CPOS-178'!$A$7:$F$4097,6,FALSE),IF(C66="PRÓPRIA",VLOOKUP(B66,Tabela42[],4,FALSE),IF(C66="DER-ES",VLOOKUP(B66,Tabela6[],4,FALSE),IF(C66="IOPES",VLOOKUP(B66,'IOPES_02-20'!$A$12:$G$1265,7,FALSE),IF(C66="EDIF",VLOOKUP(B66,'EDIF JAN-2020 NÃO DESONER.'!$A$3:$D$2649,4,FALSE),"ERRO"))))))))</f>
        <v>1373.23</v>
      </c>
      <c r="N66" s="292">
        <f>'BDI '!$G$33</f>
        <v>0.29940443963183538</v>
      </c>
      <c r="O66" s="206">
        <f t="shared" si="20"/>
        <v>1784.3811586356253</v>
      </c>
      <c r="P66" s="365">
        <f t="shared" si="21"/>
        <v>1784.3811586356253</v>
      </c>
    </row>
    <row r="67" spans="2:16" s="558" customFormat="1" ht="15.75" customHeight="1" x14ac:dyDescent="0.25">
      <c r="B67" s="598">
        <v>181613</v>
      </c>
      <c r="C67" s="468" t="s">
        <v>32936</v>
      </c>
      <c r="D67" s="848"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$1265,3,FALSE),IF(C67="EDIF",VLOOKUP(B67,'EDIF JAN-2020 NÃO DESONER.'!$A$3:$D$2649,2,FALSE),"ERRO"))))))))</f>
        <v>ESQUI DUPLO CONJUGADO</v>
      </c>
      <c r="E67" s="849"/>
      <c r="F67" s="849"/>
      <c r="G67" s="849"/>
      <c r="H67" s="849"/>
      <c r="I67" s="849"/>
      <c r="J67" s="849"/>
      <c r="K67" s="203"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$1265,4,FALSE),IF(C67="EDIF",VLOOKUP(B67,'EDIF JAN-2020 NÃO DESONER.'!$A$3:$D$2649,3,FALSE),"ERRO"))))))))</f>
        <v>unid</v>
      </c>
      <c r="L67" s="203">
        <f>'MEMORIA DE CALCULO'!W186</f>
        <v>1</v>
      </c>
      <c r="M67" s="205">
        <f>IF(C67="SINAPI",VLOOKUP(B67,'SINAPI 09-20 ES - NÃO DESONER.'!$G$6:$L$6678,5,FALSE),IF(C67="SIURB",VLOOKUP(B67,'SIURB JAN-2020 NÃO DESONER.'!$A$2:$D$757,4,FALSE),IF(C67="SICRO",VLOOKUP(B67,Tabela4[],4,FALSE),IF(C67="CPOS",VLOOKUP(B67,'CPOS-178'!$A$7:$F$4097,6,FALSE),IF(C67="PRÓPRIA",VLOOKUP(B67,Tabela42[],4,FALSE),IF(C67="DER-ES",VLOOKUP(B67,Tabela6[],4,FALSE),IF(C67="IOPES",VLOOKUP(B67,'IOPES_02-20'!$A$12:$G$1265,7,FALSE),IF(C67="EDIF",VLOOKUP(B67,'EDIF JAN-2020 NÃO DESONER.'!$A$3:$D$2649,4,FALSE),"ERRO"))))))))</f>
        <v>3353.59</v>
      </c>
      <c r="N67" s="292">
        <f>'BDI '!$G$33</f>
        <v>0.29940443963183538</v>
      </c>
      <c r="O67" s="206">
        <f t="shared" si="20"/>
        <v>4357.6697347049267</v>
      </c>
      <c r="P67" s="365">
        <f t="shared" si="21"/>
        <v>4357.6697347049267</v>
      </c>
    </row>
    <row r="68" spans="2:16" s="558" customFormat="1" ht="30" customHeight="1" x14ac:dyDescent="0.25">
      <c r="B68" s="598">
        <v>181503</v>
      </c>
      <c r="C68" s="468" t="s">
        <v>32936</v>
      </c>
      <c r="D68" s="848" t="str">
        <f>IF(C68="SINAPI",VLOOKUP(B68,'SINAPI 09-20 ES - NÃO DESONER.'!$G$6:$L$6678,2,FALSE),IF(C68="SIURB",VLOOKUP(B68,'SIURB JAN-2020 NÃO DESONER.'!$A$2:$D$757,2,FALSE),IF(C68="SICRO",VLOOKUP(B68,Tabela4[],2,FALSE),IF(C68="CPOS",VLOOKUP(B68,'CPOS-178'!$A$7:$F$4097,2,FALSE),IF(C68="PRÓPRIA",VLOOKUP(B68,Tabela42[],2,FALSE),IF(C68="DER-ES",VLOOKUP(B68,Tabela6[],2,FALSE),IF(C68="IOPES",VLOOKUP(B68,'IOPES_02-20'!$A$12:$G$1265,3,FALSE),IF(C68="EDIF",VLOOKUP(B68,'EDIF JAN-2020 NÃO DESONER.'!$A$3:$D$2649,2,FALSE),"ERRO"))))))))</f>
        <v>APARELHOS DE GINÁTICA EM MADEIRA - BARRAS PARALELAS</v>
      </c>
      <c r="E68" s="849"/>
      <c r="F68" s="849"/>
      <c r="G68" s="849"/>
      <c r="H68" s="849"/>
      <c r="I68" s="849"/>
      <c r="J68" s="849"/>
      <c r="K68" s="203" t="str">
        <f>IF(C68="SINAPI",VLOOKUP(B68,'SINAPI 09-20 ES - NÃO DESONER.'!$G$6:$L$6678,3,FALSE),IF(C68="SIURB",VLOOKUP(B68,'SIURB JAN-2020 NÃO DESONER.'!$A$2:$D$757,3,FALSE),IF(C68="SICRO",VLOOKUP(B68,Tabela4[],3,FALSE),IF(C68="CPOS",VLOOKUP(B68,'CPOS-178'!$A$7:$F$4097,3,FALSE),IF(C68="PRÓPRIA",VLOOKUP(B68,Tabela42[],3,FALSE),IF(C68="DER-ES",VLOOKUP(B68,Tabela6[],3,FALSE),IF(C68="IOPES",VLOOKUP(B68,'IOPES_02-20'!$A$12:$G$1265,4,FALSE),IF(C68="EDIF",VLOOKUP(B68,'EDIF JAN-2020 NÃO DESONER.'!$A$3:$D$2649,3,FALSE),"ERRO"))))))))</f>
        <v>unid</v>
      </c>
      <c r="L68" s="203">
        <f>'MEMORIA DE CALCULO'!W189</f>
        <v>1</v>
      </c>
      <c r="M68" s="205">
        <f>IF(C68="SINAPI",VLOOKUP(B68,'SINAPI 09-20 ES - NÃO DESONER.'!$G$6:$L$6678,5,FALSE),IF(C68="SIURB",VLOOKUP(B68,'SIURB JAN-2020 NÃO DESONER.'!$A$2:$D$757,4,FALSE),IF(C68="SICRO",VLOOKUP(B68,Tabela4[],4,FALSE),IF(C68="CPOS",VLOOKUP(B68,'CPOS-178'!$A$7:$F$4097,6,FALSE),IF(C68="PRÓPRIA",VLOOKUP(B68,Tabela42[],4,FALSE),IF(C68="DER-ES",VLOOKUP(B68,Tabela6[],4,FALSE),IF(C68="IOPES",VLOOKUP(B68,'IOPES_02-20'!$A$12:$G$1265,7,FALSE),IF(C68="EDIF",VLOOKUP(B68,'EDIF JAN-2020 NÃO DESONER.'!$A$3:$D$2649,4,FALSE),"ERRO"))))))))</f>
        <v>591.61</v>
      </c>
      <c r="N68" s="292">
        <f>'BDI '!$G$33</f>
        <v>0.29940443963183538</v>
      </c>
      <c r="O68" s="206">
        <f t="shared" si="20"/>
        <v>768.74066053059016</v>
      </c>
      <c r="P68" s="365">
        <f t="shared" si="21"/>
        <v>768.74066053059016</v>
      </c>
    </row>
    <row r="69" spans="2:16" s="558" customFormat="1" ht="30" customHeight="1" x14ac:dyDescent="0.25">
      <c r="B69" s="598">
        <v>181502</v>
      </c>
      <c r="C69" s="468" t="s">
        <v>32936</v>
      </c>
      <c r="D69" s="848" t="str">
        <f>IF(C69="SINAPI",VLOOKUP(B69,'SINAPI 09-20 ES - NÃO DESONER.'!$G$6:$L$6678,2,FALSE),IF(C69="SIURB",VLOOKUP(B69,'SIURB JAN-2020 NÃO DESONER.'!$A$2:$D$757,2,FALSE),IF(C69="SICRO",VLOOKUP(B69,Tabela4[],2,FALSE),IF(C69="CPOS",VLOOKUP(B69,'CPOS-178'!$A$7:$F$4097,2,FALSE),IF(C69="PRÓPRIA",VLOOKUP(B69,Tabela42[],2,FALSE),IF(C69="DER-ES",VLOOKUP(B69,Tabela6[],2,FALSE),IF(C69="IOPES",VLOOKUP(B69,'IOPES_02-20'!$A$12:$G$1265,3,FALSE),IF(C69="EDIF",VLOOKUP(B69,'EDIF JAN-2020 NÃO DESONER.'!$A$3:$D$2649,2,FALSE),"ERRO"))))))))</f>
        <v>APARELHOS DE GINÁTICA EM MADEIRA - BARREIRA SIMPLES</v>
      </c>
      <c r="E69" s="849"/>
      <c r="F69" s="849"/>
      <c r="G69" s="849"/>
      <c r="H69" s="849"/>
      <c r="I69" s="849"/>
      <c r="J69" s="849"/>
      <c r="K69" s="203" t="str">
        <f>IF(C69="SINAPI",VLOOKUP(B69,'SINAPI 09-20 ES - NÃO DESONER.'!$G$6:$L$6678,3,FALSE),IF(C69="SIURB",VLOOKUP(B69,'SIURB JAN-2020 NÃO DESONER.'!$A$2:$D$757,3,FALSE),IF(C69="SICRO",VLOOKUP(B69,Tabela4[],3,FALSE),IF(C69="CPOS",VLOOKUP(B69,'CPOS-178'!$A$7:$F$4097,3,FALSE),IF(C69="PRÓPRIA",VLOOKUP(B69,Tabela42[],3,FALSE),IF(C69="DER-ES",VLOOKUP(B69,Tabela6[],3,FALSE),IF(C69="IOPES",VLOOKUP(B69,'IOPES_02-20'!$A$12:$G$1265,4,FALSE),IF(C69="EDIF",VLOOKUP(B69,'EDIF JAN-2020 NÃO DESONER.'!$A$3:$D$2649,3,FALSE),"ERRO"))))))))</f>
        <v>unid</v>
      </c>
      <c r="L69" s="203">
        <f>'MEMORIA DE CALCULO'!W192</f>
        <v>1</v>
      </c>
      <c r="M69" s="205">
        <f>IF(C69="SINAPI",VLOOKUP(B69,'SINAPI 09-20 ES - NÃO DESONER.'!$G$6:$L$6678,5,FALSE),IF(C69="SIURB",VLOOKUP(B69,'SIURB JAN-2020 NÃO DESONER.'!$A$2:$D$757,4,FALSE),IF(C69="SICRO",VLOOKUP(B69,Tabela4[],4,FALSE),IF(C69="CPOS",VLOOKUP(B69,'CPOS-178'!$A$7:$F$4097,6,FALSE),IF(C69="PRÓPRIA",VLOOKUP(B69,Tabela42[],4,FALSE),IF(C69="DER-ES",VLOOKUP(B69,Tabela6[],4,FALSE),IF(C69="IOPES",VLOOKUP(B69,'IOPES_02-20'!$A$12:$G$1265,7,FALSE),IF(C69="EDIF",VLOOKUP(B69,'EDIF JAN-2020 NÃO DESONER.'!$A$3:$D$2649,4,FALSE),"ERRO"))))))))</f>
        <v>934.62</v>
      </c>
      <c r="N69" s="292">
        <f>'BDI '!$G$33</f>
        <v>0.29940443963183538</v>
      </c>
      <c r="O69" s="206">
        <f t="shared" si="20"/>
        <v>1214.4493773687059</v>
      </c>
      <c r="P69" s="365">
        <f t="shared" si="21"/>
        <v>1214.4493773687059</v>
      </c>
    </row>
    <row r="70" spans="2:16" s="558" customFormat="1" ht="15.75" customHeight="1" x14ac:dyDescent="0.25">
      <c r="B70" s="598">
        <v>181607</v>
      </c>
      <c r="C70" s="468" t="s">
        <v>32936</v>
      </c>
      <c r="D70" s="848" t="str">
        <f>IF(C70="SINAPI",VLOOKUP(B70,'SINAPI 09-20 ES - NÃO DESONER.'!$G$6:$L$6678,2,FALSE),IF(C70="SIURB",VLOOKUP(B70,'SIURB JAN-2020 NÃO DESONER.'!$A$2:$D$757,2,FALSE),IF(C70="SICRO",VLOOKUP(B70,Tabela4[],2,FALSE),IF(C70="CPOS",VLOOKUP(B70,'CPOS-178'!$A$7:$F$4097,2,FALSE),IF(C70="PRÓPRIA",VLOOKUP(B70,Tabela42[],2,FALSE),IF(C70="DER-ES",VLOOKUP(B70,Tabela6[],2,FALSE),IF(C70="IOPES",VLOOKUP(B70,'IOPES_02-20'!$A$12:$G$1265,3,FALSE),IF(C70="EDIF",VLOOKUP(B70,'EDIF JAN-2020 NÃO DESONER.'!$A$3:$D$2649,2,FALSE),"ERRO"))))))))</f>
        <v>PRESSÃO DE PERNAS TRIPLO CONJUGADO</v>
      </c>
      <c r="E70" s="849"/>
      <c r="F70" s="849"/>
      <c r="G70" s="849"/>
      <c r="H70" s="849"/>
      <c r="I70" s="849"/>
      <c r="J70" s="849"/>
      <c r="K70" s="203" t="str">
        <f>IF(C70="SINAPI",VLOOKUP(B70,'SINAPI 09-20 ES - NÃO DESONER.'!$G$6:$L$6678,3,FALSE),IF(C70="SIURB",VLOOKUP(B70,'SIURB JAN-2020 NÃO DESONER.'!$A$2:$D$757,3,FALSE),IF(C70="SICRO",VLOOKUP(B70,Tabela4[],3,FALSE),IF(C70="CPOS",VLOOKUP(B70,'CPOS-178'!$A$7:$F$4097,3,FALSE),IF(C70="PRÓPRIA",VLOOKUP(B70,Tabela42[],3,FALSE),IF(C70="DER-ES",VLOOKUP(B70,Tabela6[],3,FALSE),IF(C70="IOPES",VLOOKUP(B70,'IOPES_02-20'!$A$12:$G$1265,4,FALSE),IF(C70="EDIF",VLOOKUP(B70,'EDIF JAN-2020 NÃO DESONER.'!$A$3:$D$2649,3,FALSE),"ERRO"))))))))</f>
        <v>unid</v>
      </c>
      <c r="L70" s="203">
        <f>'MEMORIA DE CALCULO'!W195</f>
        <v>1</v>
      </c>
      <c r="M70" s="205">
        <f>IF(C70="SINAPI",VLOOKUP(B70,'SINAPI 09-20 ES - NÃO DESONER.'!$G$6:$L$6678,5,FALSE),IF(C70="SIURB",VLOOKUP(B70,'SIURB JAN-2020 NÃO DESONER.'!$A$2:$D$757,4,FALSE),IF(C70="SICRO",VLOOKUP(B70,Tabela4[],4,FALSE),IF(C70="CPOS",VLOOKUP(B70,'CPOS-178'!$A$7:$F$4097,6,FALSE),IF(C70="PRÓPRIA",VLOOKUP(B70,Tabela42[],4,FALSE),IF(C70="DER-ES",VLOOKUP(B70,Tabela6[],4,FALSE),IF(C70="IOPES",VLOOKUP(B70,'IOPES_02-20'!$A$12:$G$1265,7,FALSE),IF(C70="EDIF",VLOOKUP(B70,'EDIF JAN-2020 NÃO DESONER.'!$A$3:$D$2649,4,FALSE),"ERRO"))))))))</f>
        <v>2388.98</v>
      </c>
      <c r="N70" s="292">
        <f>'BDI '!$G$33</f>
        <v>0.29940443963183538</v>
      </c>
      <c r="O70" s="206">
        <f t="shared" si="20"/>
        <v>3104.2512181916622</v>
      </c>
      <c r="P70" s="365">
        <f t="shared" si="21"/>
        <v>3104.2512181916622</v>
      </c>
    </row>
    <row r="71" spans="2:16" s="558" customFormat="1" ht="30" customHeight="1" x14ac:dyDescent="0.25">
      <c r="B71" s="363" t="s">
        <v>28906</v>
      </c>
      <c r="C71" s="468" t="s">
        <v>25245</v>
      </c>
      <c r="D71" s="848" t="str">
        <f>IF(C71="SINAPI",VLOOKUP(B71,'SINAPI 09-20 ES - NÃO DESONER.'!$G$6:$L$6678,2,FALSE),IF(C71="SIURB",VLOOKUP(B71,'SIURB JAN-2020 NÃO DESONER.'!$A$2:$D$757,2,FALSE),IF(C71="SICRO",VLOOKUP(B71,Tabela4[],2,FALSE),IF(C71="CPOS",VLOOKUP(B71,'CPOS-178'!$A$7:$F$4097,2,FALSE),IF(C71="PRÓPRIA",VLOOKUP(B71,Tabela42[],2,FALSE),IF(C71="DER-ES",VLOOKUP(B71,Tabela6[],2,FALSE),IF(C71="IOPES",VLOOKUP(B71,'IOPES_02-20'!$A$12:$G$1265,3,FALSE),IF(C71="EDIF",VLOOKUP(B71,'EDIF JAN-2020 NÃO DESONER.'!$A$3:$D$2649,2,FALSE),"ERRO"))))))))</f>
        <v>FORNECIMENTO E INSTALAÇÃO DE BRINQUEDO TIPO PAREDÃO</v>
      </c>
      <c r="E71" s="849"/>
      <c r="F71" s="849"/>
      <c r="G71" s="849"/>
      <c r="H71" s="849"/>
      <c r="I71" s="849"/>
      <c r="J71" s="849"/>
      <c r="K71" s="203" t="str">
        <f>IF(C71="SINAPI",VLOOKUP(B71,'SINAPI 09-20 ES - NÃO DESONER.'!$G$6:$L$6678,3,FALSE),IF(C71="SIURB",VLOOKUP(B71,'SIURB JAN-2020 NÃO DESONER.'!$A$2:$D$757,3,FALSE),IF(C71="SICRO",VLOOKUP(B71,Tabela4[],3,FALSE),IF(C71="CPOS",VLOOKUP(B71,'CPOS-178'!$A$7:$F$4097,3,FALSE),IF(C71="PRÓPRIA",VLOOKUP(B71,Tabela42[],3,FALSE),IF(C71="DER-ES",VLOOKUP(B71,Tabela6[],3,FALSE),IF(C71="IOPES",VLOOKUP(B71,'IOPES_02-20'!$A$12:$G$1265,4,FALSE),IF(C71="EDIF",VLOOKUP(B71,'EDIF JAN-2020 NÃO DESONER.'!$A$3:$D$2649,3,FALSE),"ERRO"))))))))</f>
        <v>unid.</v>
      </c>
      <c r="L71" s="203">
        <f>'MEMORIA DE CALCULO'!W198</f>
        <v>1</v>
      </c>
      <c r="M71" s="205">
        <f>IF(C71="SINAPI",VLOOKUP(B71,'SINAPI 09-20 ES - NÃO DESONER.'!$G$6:$L$6678,5,FALSE),IF(C71="SIURB",VLOOKUP(B71,'SIURB JAN-2020 NÃO DESONER.'!$A$2:$D$757,4,FALSE),IF(C71="SICRO",VLOOKUP(B71,Tabela4[],4,FALSE),IF(C71="CPOS",VLOOKUP(B71,'CPOS-178'!$A$7:$F$4097,6,FALSE),IF(C71="PRÓPRIA",VLOOKUP(B71,Tabela42[],4,FALSE),IF(C71="DER-ES",VLOOKUP(B71,Tabela6[],4,FALSE),IF(C71="IOPES",VLOOKUP(B71,'IOPES_02-20'!$A$12:$G$1265,7,FALSE),IF(C71="EDIF",VLOOKUP(B71,'EDIF JAN-2020 NÃO DESONER.'!$A$3:$D$2649,4,FALSE),"ERRO"))))))))</f>
        <v>4509.51</v>
      </c>
      <c r="N71" s="292">
        <f>'BDI '!$G$33</f>
        <v>0.29940443963183538</v>
      </c>
      <c r="O71" s="206">
        <f t="shared" si="20"/>
        <v>5859.6773145641582</v>
      </c>
      <c r="P71" s="365">
        <f t="shared" si="21"/>
        <v>5859.6773145641582</v>
      </c>
    </row>
    <row r="72" spans="2:16" s="558" customFormat="1" ht="90" customHeight="1" x14ac:dyDescent="0.25">
      <c r="B72" s="363">
        <v>99837</v>
      </c>
      <c r="C72" s="468" t="s">
        <v>20683</v>
      </c>
      <c r="D72" s="848" t="str">
        <f>IF(C72="SINAPI",VLOOKUP(B72,'SINAPI 09-20 ES - NÃO DESONER.'!$G$6:$L$6678,2,FALSE),IF(C72="SIURB",VLOOKUP(B72,'SIURB JAN-2020 NÃO DESONER.'!$A$2:$D$757,2,FALSE),IF(C72="SICRO",VLOOKUP(B72,Tabela4[],2,FALSE),IF(C72="CPOS",VLOOKUP(B72,'CPOS-178'!$A$7:$F$4097,2,FALSE),IF(C72="PRÓPRIA",VLOOKUP(B72,Tabela42[],2,FALSE),IF(C72="DER-ES",VLOOKUP(B72,Tabela6[],2,FALSE),IF(C72="IOPES",VLOOKUP(B72,'IOPES_02-20'!$A$12:$G$1265,3,FALSE),IF(C72="EDIF",VLOOKUP(B72,'EDIF JAN-2020 NÃO DESONER.'!$A$3:$D$2649,2,FALSE),"ERRO"))))))))</f>
        <v>GUARDA-CORPO DE AÇO GALVANIZADO DE 1,10M, MONTANTES TUBULARES DE 1.1/4" ESPAÇADOS DE 1,20M, TRAVESSA SUPERIOR DE 1.1/2", GRADIL FORMADO POR TUBOS HORIZONTAIS DE 1" E VERTICAIS DE 3/4", FIXADO COM CHUMBADOR MECÂNICO. AF_04/2019_P</v>
      </c>
      <c r="E72" s="849"/>
      <c r="F72" s="849"/>
      <c r="G72" s="849"/>
      <c r="H72" s="849"/>
      <c r="I72" s="849"/>
      <c r="J72" s="849"/>
      <c r="K72" s="203" t="str">
        <f>IF(C72="SINAPI",VLOOKUP(B72,'SINAPI 09-20 ES - NÃO DESONER.'!$G$6:$L$6678,3,FALSE),IF(C72="SIURB",VLOOKUP(B72,'SIURB JAN-2020 NÃO DESONER.'!$A$2:$D$757,3,FALSE),IF(C72="SICRO",VLOOKUP(B72,Tabela4[],3,FALSE),IF(C72="CPOS",VLOOKUP(B72,'CPOS-178'!$A$7:$F$4097,3,FALSE),IF(C72="PRÓPRIA",VLOOKUP(B72,Tabela42[],3,FALSE),IF(C72="DER-ES",VLOOKUP(B72,Tabela6[],3,FALSE),IF(C72="IOPES",VLOOKUP(B72,'IOPES_02-20'!$A$12:$G$1265,4,FALSE),IF(C72="EDIF",VLOOKUP(B72,'EDIF JAN-2020 NÃO DESONER.'!$A$3:$D$2649,3,FALSE),"ERRO"))))))))</f>
        <v>m</v>
      </c>
      <c r="L72" s="203">
        <f>'MEMORIA DE CALCULO'!W201</f>
        <v>631.29999999999995</v>
      </c>
      <c r="M72" s="205" t="str">
        <f>IF(C72="SINAPI",VLOOKUP(B72,'SINAPI 09-20 ES - NÃO DESONER.'!$G$6:$L$6678,5,FALSE),IF(C72="SIURB",VLOOKUP(B72,'SIURB JAN-2020 NÃO DESONER.'!$A$2:$D$757,4,FALSE),IF(C72="SICRO",VLOOKUP(B72,Tabela4[],4,FALSE),IF(C72="CPOS",VLOOKUP(B72,'CPOS-178'!$A$7:$F$4097,6,FALSE),IF(C72="PRÓPRIA",VLOOKUP(B72,Tabela42[],4,FALSE),IF(C72="DER-ES",VLOOKUP(B72,Tabela6[],4,FALSE),IF(C72="IOPES",VLOOKUP(B72,'IOPES_02-20'!$A$12:$G$1265,7,FALSE),IF(C72="EDIF",VLOOKUP(B72,'EDIF JAN-2020 NÃO DESONER.'!$A$3:$D$2649,4,FALSE),"ERRO"))))))))</f>
        <v>457,20</v>
      </c>
      <c r="N72" s="292">
        <f>'BDI '!$G$33</f>
        <v>0.29940443963183538</v>
      </c>
      <c r="O72" s="206">
        <f t="shared" si="20"/>
        <v>594.08770979967517</v>
      </c>
      <c r="P72" s="365">
        <f t="shared" si="21"/>
        <v>375047.5711965349</v>
      </c>
    </row>
    <row r="73" spans="2:16" s="558" customFormat="1" ht="60" customHeight="1" x14ac:dyDescent="0.25">
      <c r="B73" s="512" t="s">
        <v>27535</v>
      </c>
      <c r="C73" s="599" t="s">
        <v>25239</v>
      </c>
      <c r="D73" s="852" t="str">
        <f>IF(C73="SINAPI",VLOOKUP(B73,'SINAPI 09-20 ES - NÃO DESONER.'!$G$6:$L$6678,2,FALSE),IF(C73="SIURB",VLOOKUP(B73,'SIURB JAN-2020 NÃO DESONER.'!$A$2:$D$757,2,FALSE),IF(C73="SICRO",VLOOKUP(B73,Tabela4[],2,FALSE),IF(C73="CPOS",VLOOKUP(B73,'CPOS-178'!$A$7:$F$4097,2,FALSE),IF(C73="PRÓPRIA",VLOOKUP(B73,Tabela42[],2,FALSE),IF(C73="DER-ES",VLOOKUP(B73,Tabela6[],2,FALSE),IF(C73="IOPES",VLOOKUP(B73,'IOPES_02-20'!$A$12:$G$1265,3,FALSE),IF(C73="EDIF",VLOOKUP(B73,'EDIF JAN-2020 NÃO DESONER.'!$A$3:$D$2649,2,FALSE),"ERRO"))))))))</f>
        <v>BANCO DE CONCRETO ARMADO APARENTE COM APOIOS DE ALVENARIA ASSENTADA COM ARGAMASSA DE CIMENTO, CAL E AREIA, LARGURA DE 0,50M E ESPESSURA DE 0,05M</v>
      </c>
      <c r="E73" s="853"/>
      <c r="F73" s="853"/>
      <c r="G73" s="853"/>
      <c r="H73" s="853"/>
      <c r="I73" s="853"/>
      <c r="J73" s="853"/>
      <c r="K73" s="514" t="str">
        <f>IF(C73="SINAPI",VLOOKUP(B73,'SINAPI 09-20 ES - NÃO DESONER.'!$G$6:$L$6678,3,FALSE),IF(C73="SIURB",VLOOKUP(B73,'SIURB JAN-2020 NÃO DESONER.'!$A$2:$D$757,3,FALSE),IF(C73="SICRO",VLOOKUP(B73,Tabela4[],3,FALSE),IF(C73="CPOS",VLOOKUP(B73,'CPOS-178'!$A$7:$F$4097,3,FALSE),IF(C73="PRÓPRIA",VLOOKUP(B73,Tabela42[],3,FALSE),IF(C73="DER-ES",VLOOKUP(B73,Tabela6[],3,FALSE),IF(C73="IOPES",VLOOKUP(B73,'IOPES_02-20'!$A$12:$G$1265,4,FALSE),IF(C73="EDIF",VLOOKUP(B73,'EDIF JAN-2020 NÃO DESONER.'!$A$3:$D$2649,3,FALSE),"ERRO"))))))))</f>
        <v>m</v>
      </c>
      <c r="L73" s="514">
        <f>'MEMORIA DE CALCULO'!W205</f>
        <v>72.8</v>
      </c>
      <c r="M73" s="515">
        <f>IF(C73="SINAPI",VLOOKUP(B73,'SINAPI 09-20 ES - NÃO DESONER.'!$G$6:$L$6678,5,FALSE),IF(C73="SIURB",VLOOKUP(B73,'SIURB JAN-2020 NÃO DESONER.'!$A$2:$D$757,4,FALSE),IF(C73="SICRO",VLOOKUP(B73,Tabela4[],4,FALSE),IF(C73="CPOS",VLOOKUP(B73,'CPOS-178'!$A$7:$F$4097,6,FALSE),IF(C73="PRÓPRIA",VLOOKUP(B73,Tabela42[],4,FALSE),IF(C73="DER-ES",VLOOKUP(B73,Tabela6[],4,FALSE),IF(C73="IOPES",VLOOKUP(B73,'IOPES_02-20'!$A$12:$G$1265,7,FALSE),IF(C73="EDIF",VLOOKUP(B73,'EDIF JAN-2020 NÃO DESONER.'!$A$3:$D$2649,4,FALSE),"ERRO"))))))))</f>
        <v>107.07</v>
      </c>
      <c r="N73" s="292">
        <f>'BDI '!$G$33</f>
        <v>0.29940443963183538</v>
      </c>
      <c r="O73" s="515">
        <f t="shared" si="20"/>
        <v>139.1272333513806</v>
      </c>
      <c r="P73" s="516">
        <f t="shared" si="21"/>
        <v>10128.462587980506</v>
      </c>
    </row>
    <row r="74" spans="2:16" s="558" customFormat="1" ht="45" customHeight="1" x14ac:dyDescent="0.25">
      <c r="B74" s="363" t="s">
        <v>27539</v>
      </c>
      <c r="C74" s="468" t="s">
        <v>25239</v>
      </c>
      <c r="D74" s="848" t="str">
        <f>IF(C74="SINAPI",VLOOKUP(B74,'SINAPI 09-20 ES - NÃO DESONER.'!$G$6:$L$6678,2,FALSE),IF(C74="SIURB",VLOOKUP(B74,'SIURB JAN-2020 NÃO DESONER.'!$A$2:$D$757,2,FALSE),IF(C74="SICRO",VLOOKUP(B74,Tabela4[],2,FALSE),IF(C74="CPOS",VLOOKUP(B74,'CPOS-178'!$A$7:$F$4097,2,FALSE),IF(C74="PRÓPRIA",VLOOKUP(B74,Tabela42[],2,FALSE),IF(C74="DER-ES",VLOOKUP(B74,Tabela6[],2,FALSE),IF(C74="IOPES",VLOOKUP(B74,'IOPES_02-20'!$A$12:$G$1265,3,FALSE),IF(C74="EDIF",VLOOKUP(B74,'EDIF JAN-2020 NÃO DESONER.'!$A$3:$D$2649,2,FALSE),"ERRO"))))))))</f>
        <v>BICICLETÁRIO EM TUBO DE FERRO GALVANIZADO 1" E FERRO LISO 1/2", INCLUSIVE PINTURA, CONFORME PROJETO PADRÃO SEDU</v>
      </c>
      <c r="E74" s="849"/>
      <c r="F74" s="849"/>
      <c r="G74" s="849"/>
      <c r="H74" s="849"/>
      <c r="I74" s="849"/>
      <c r="J74" s="849"/>
      <c r="K74" s="203" t="str">
        <f>IF(C74="SINAPI",VLOOKUP(B74,'SINAPI 09-20 ES - NÃO DESONER.'!$G$6:$L$6678,3,FALSE),IF(C74="SIURB",VLOOKUP(B74,'SIURB JAN-2020 NÃO DESONER.'!$A$2:$D$757,3,FALSE),IF(C74="SICRO",VLOOKUP(B74,Tabela4[],3,FALSE),IF(C74="CPOS",VLOOKUP(B74,'CPOS-178'!$A$7:$F$4097,3,FALSE),IF(C74="PRÓPRIA",VLOOKUP(B74,Tabela42[],3,FALSE),IF(C74="DER-ES",VLOOKUP(B74,Tabela6[],3,FALSE),IF(C74="IOPES",VLOOKUP(B74,'IOPES_02-20'!$A$12:$G$1265,4,FALSE),IF(C74="EDIF",VLOOKUP(B74,'EDIF JAN-2020 NÃO DESONER.'!$A$3:$D$2649,3,FALSE),"ERRO"))))))))</f>
        <v>m</v>
      </c>
      <c r="L74" s="203">
        <f>'MEMORIA DE CALCULO'!W208</f>
        <v>3.2</v>
      </c>
      <c r="M74" s="205">
        <f>IF(C74="SINAPI",VLOOKUP(B74,'SINAPI 09-20 ES - NÃO DESONER.'!$G$6:$L$6678,5,FALSE),IF(C74="SIURB",VLOOKUP(B74,'SIURB JAN-2020 NÃO DESONER.'!$A$2:$D$757,4,FALSE),IF(C74="SICRO",VLOOKUP(B74,Tabela4[],4,FALSE),IF(C74="CPOS",VLOOKUP(B74,'CPOS-178'!$A$7:$F$4097,6,FALSE),IF(C74="PRÓPRIA",VLOOKUP(B74,Tabela42[],4,FALSE),IF(C74="DER-ES",VLOOKUP(B74,Tabela6[],4,FALSE),IF(C74="IOPES",VLOOKUP(B74,'IOPES_02-20'!$A$12:$G$1265,7,FALSE),IF(C74="EDIF",VLOOKUP(B74,'EDIF JAN-2020 NÃO DESONER.'!$A$3:$D$2649,4,FALSE),"ERRO"))))))))</f>
        <v>135.29</v>
      </c>
      <c r="N74" s="292">
        <f>'BDI '!$G$33</f>
        <v>0.29940443963183538</v>
      </c>
      <c r="O74" s="205">
        <f t="shared" si="20"/>
        <v>175.796426637791</v>
      </c>
      <c r="P74" s="364">
        <f t="shared" si="21"/>
        <v>562.54856524093123</v>
      </c>
    </row>
    <row r="75" spans="2:16" s="558" customFormat="1" ht="15.75" customHeight="1" x14ac:dyDescent="0.25">
      <c r="B75" s="598">
        <v>181620</v>
      </c>
      <c r="C75" s="468" t="s">
        <v>32936</v>
      </c>
      <c r="D75" s="848" t="str">
        <f>IF(C75="SINAPI",VLOOKUP(B75,'SINAPI 09-20 ES - NÃO DESONER.'!$G$6:$L$6678,2,FALSE),IF(C75="SIURB",VLOOKUP(B75,'SIURB JAN-2020 NÃO DESONER.'!$A$2:$D$757,2,FALSE),IF(C75="SICRO",VLOOKUP(B75,Tabela4[],2,FALSE),IF(C75="CPOS",VLOOKUP(B75,'CPOS-178'!$A$7:$F$4097,2,FALSE),IF(C75="PRÓPRIA",VLOOKUP(B75,Tabela42[],2,FALSE),IF(C75="DER-ES",VLOOKUP(B75,Tabela6[],2,FALSE),IF(C75="IOPES",VLOOKUP(B75,'IOPES_02-20'!$A$12:$G$1265,3,FALSE),IF(C75="EDIF",VLOOKUP(B75,'EDIF JAN-2020 NÃO DESONER.'!$A$3:$D$2649,2,FALSE),"ERRO"))))))))</f>
        <v>LIXEIRA DUPLA</v>
      </c>
      <c r="E75" s="849"/>
      <c r="F75" s="849"/>
      <c r="G75" s="849"/>
      <c r="H75" s="849"/>
      <c r="I75" s="849"/>
      <c r="J75" s="849"/>
      <c r="K75" s="203" t="str">
        <f>IF(C75="SINAPI",VLOOKUP(B75,'SINAPI 09-20 ES - NÃO DESONER.'!$G$6:$L$6678,3,FALSE),IF(C75="SIURB",VLOOKUP(B75,'SIURB JAN-2020 NÃO DESONER.'!$A$2:$D$757,3,FALSE),IF(C75="SICRO",VLOOKUP(B75,Tabela4[],3,FALSE),IF(C75="CPOS",VLOOKUP(B75,'CPOS-178'!$A$7:$F$4097,3,FALSE),IF(C75="PRÓPRIA",VLOOKUP(B75,Tabela42[],3,FALSE),IF(C75="DER-ES",VLOOKUP(B75,Tabela6[],3,FALSE),IF(C75="IOPES",VLOOKUP(B75,'IOPES_02-20'!$A$12:$G$1265,4,FALSE),IF(C75="EDIF",VLOOKUP(B75,'EDIF JAN-2020 NÃO DESONER.'!$A$3:$D$2649,3,FALSE),"ERRO"))))))))</f>
        <v>unid</v>
      </c>
      <c r="L75" s="203">
        <f>'MEMORIA DE CALCULO'!W211</f>
        <v>37</v>
      </c>
      <c r="M75" s="205">
        <f>IF(C75="SINAPI",VLOOKUP(B75,'SINAPI 09-20 ES - NÃO DESONER.'!$G$6:$L$6678,5,FALSE),IF(C75="SIURB",VLOOKUP(B75,'SIURB JAN-2020 NÃO DESONER.'!$A$2:$D$757,4,FALSE),IF(C75="SICRO",VLOOKUP(B75,Tabela4[],4,FALSE),IF(C75="CPOS",VLOOKUP(B75,'CPOS-178'!$A$7:$F$4097,6,FALSE),IF(C75="PRÓPRIA",VLOOKUP(B75,Tabela42[],4,FALSE),IF(C75="DER-ES",VLOOKUP(B75,Tabela6[],4,FALSE),IF(C75="IOPES",VLOOKUP(B75,'IOPES_02-20'!$A$12:$G$1265,7,FALSE),IF(C75="EDIF",VLOOKUP(B75,'EDIF JAN-2020 NÃO DESONER.'!$A$3:$D$2649,4,FALSE),"ERRO"))))))))</f>
        <v>738.84</v>
      </c>
      <c r="N75" s="292">
        <f>'BDI '!$G$33</f>
        <v>0.29940443963183538</v>
      </c>
      <c r="O75" s="206">
        <f t="shared" si="20"/>
        <v>960.05197617758529</v>
      </c>
      <c r="P75" s="365">
        <f t="shared" si="21"/>
        <v>35521.923118570652</v>
      </c>
    </row>
    <row r="76" spans="2:16" s="558" customFormat="1" ht="20.100000000000001" customHeight="1" x14ac:dyDescent="0.25">
      <c r="B76" s="850" t="s">
        <v>32980</v>
      </c>
      <c r="C76" s="851"/>
      <c r="D76" s="851"/>
      <c r="E76" s="851"/>
      <c r="F76" s="851"/>
      <c r="G76" s="851"/>
      <c r="H76" s="851"/>
      <c r="I76" s="851"/>
      <c r="J76" s="851"/>
      <c r="K76" s="851"/>
      <c r="L76" s="851"/>
      <c r="M76" s="851"/>
      <c r="N76" s="851"/>
      <c r="O76" s="851"/>
      <c r="P76" s="362">
        <f>SUM(P77:P85)</f>
        <v>10432.742696264211</v>
      </c>
    </row>
    <row r="77" spans="2:16" s="558" customFormat="1" ht="15.75" customHeight="1" x14ac:dyDescent="0.25">
      <c r="B77" s="363">
        <v>98504</v>
      </c>
      <c r="C77" s="204" t="s">
        <v>20683</v>
      </c>
      <c r="D77" s="848" t="str">
        <f>IF(C77="SINAPI",VLOOKUP(B77,'SINAPI 09-20 ES - NÃO DESONER.'!$G$6:$L$6678,2,FALSE),IF(C77="SIURB",VLOOKUP(B77,'SIURB JAN-2020 NÃO DESONER.'!$A$2:$D$757,2,FALSE),IF(C77="SICRO",VLOOKUP(B77,Tabela4[],2,FALSE),IF(C77="CPOS",VLOOKUP(B77,'CPOS-178'!$A$7:$F$4097,2,FALSE),IF(C77="PRÓPRIA",VLOOKUP(B77,Tabela42[],2,FALSE),IF(C77="DER-ES",VLOOKUP(B77,Tabela6[],2,FALSE),IF(C77="IOPES",VLOOKUP(B77,'IOPES_02-20'!$A$12:$G$1265,3,FALSE),IF(C77="EDIF",VLOOKUP(B77,'EDIF JAN-2020 NÃO DESONER.'!$A$3:$D$2649,2,FALSE),"ERRO"))))))))</f>
        <v>PLANTIO DE GRAMA EM PLACAS. AF_05/2018</v>
      </c>
      <c r="E77" s="849"/>
      <c r="F77" s="849"/>
      <c r="G77" s="849"/>
      <c r="H77" s="849"/>
      <c r="I77" s="849"/>
      <c r="J77" s="849"/>
      <c r="K77" s="203" t="str">
        <f>IF(C77="SINAPI",VLOOKUP(B77,'SINAPI 09-20 ES - NÃO DESONER.'!$G$6:$L$6678,3,FALSE),IF(C77="SIURB",VLOOKUP(B77,'SIURB JAN-2020 NÃO DESONER.'!$A$2:$D$757,3,FALSE),IF(C77="SICRO",VLOOKUP(B77,Tabela4[],3,FALSE),IF(C77="CPOS",VLOOKUP(B77,'CPOS-178'!$A$7:$F$4097,3,FALSE),IF(C77="PRÓPRIA",VLOOKUP(B77,Tabela42[],3,FALSE),IF(C77="DER-ES",VLOOKUP(B77,Tabela6[],3,FALSE),IF(C77="IOPES",VLOOKUP(B77,'IOPES_02-20'!$A$12:$G$1265,4,FALSE),IF(C77="EDIF",VLOOKUP(B77,'EDIF JAN-2020 NÃO DESONER.'!$A$3:$D$2649,3,FALSE),"ERRO"))))))))</f>
        <v>m²</v>
      </c>
      <c r="L77" s="203">
        <f>'MEMORIA DE CALCULO'!W216</f>
        <v>357.64</v>
      </c>
      <c r="M77" s="205" t="str">
        <f>IF(C77="SINAPI",VLOOKUP(B77,'SINAPI 09-20 ES - NÃO DESONER.'!$G$6:$L$6678,5,FALSE),IF(C77="SIURB",VLOOKUP(B77,'SIURB JAN-2020 NÃO DESONER.'!$A$2:$D$757,4,FALSE),IF(C77="SICRO",VLOOKUP(B77,Tabela4[],4,FALSE),IF(C77="CPOS",VLOOKUP(B77,'CPOS-178'!$A$7:$F$4097,6,FALSE),IF(C77="PRÓPRIA",VLOOKUP(B77,Tabela42[],4,FALSE),IF(C77="DER-ES",VLOOKUP(B77,Tabela6[],4,FALSE),IF(C77="IOPES",VLOOKUP(B77,'IOPES_02-20'!$A$12:$G$1265,7,FALSE),IF(C77="EDIF",VLOOKUP(B77,'EDIF JAN-2020 NÃO DESONER.'!$A$3:$D$2649,4,FALSE),"ERRO"))))))))</f>
        <v>8,44</v>
      </c>
      <c r="N77" s="292">
        <f>'BDI '!$G$33</f>
        <v>0.29940443963183538</v>
      </c>
      <c r="O77" s="206">
        <f t="shared" ref="O77:O85" si="22">+M77*(1+N77)</f>
        <v>10.96697347049269</v>
      </c>
      <c r="P77" s="365">
        <f t="shared" ref="P77:P85" si="23">+L77*O77</f>
        <v>3922.2283919870051</v>
      </c>
    </row>
    <row r="78" spans="2:16" s="558" customFormat="1" ht="45" customHeight="1" x14ac:dyDescent="0.25">
      <c r="B78" s="363">
        <v>98511</v>
      </c>
      <c r="C78" s="204" t="s">
        <v>20683</v>
      </c>
      <c r="D78" s="848" t="str">
        <f>IF(C78="SINAPI",VLOOKUP(B78,'SINAPI 09-20 ES - NÃO DESONER.'!$G$6:$L$6678,2,FALSE),IF(C78="SIURB",VLOOKUP(B78,'SIURB JAN-2020 NÃO DESONER.'!$A$2:$D$757,2,FALSE),IF(C78="SICRO",VLOOKUP(B78,Tabela4[],2,FALSE),IF(C78="CPOS",VLOOKUP(B78,'CPOS-178'!$A$7:$F$4097,2,FALSE),IF(C78="PRÓPRIA",VLOOKUP(B78,Tabela42[],2,FALSE),IF(C78="DER-ES",VLOOKUP(B78,Tabela6[],2,FALSE),IF(C78="IOPES",VLOOKUP(B78,'IOPES_02-20'!$A$12:$G$1265,3,FALSE),IF(C78="EDIF",VLOOKUP(B78,'EDIF JAN-2020 NÃO DESONER.'!$A$3:$D$2649,2,FALSE),"ERRO"))))))))</f>
        <v>PLANTIO DE ÁRVORE ORNAMENTAL COM ALTURA DE MUDA MAIOR QUE 2,00 M E MENOR OU IGUAL A 4,00 M. AF_05/2018</v>
      </c>
      <c r="E78" s="849"/>
      <c r="F78" s="849"/>
      <c r="G78" s="849"/>
      <c r="H78" s="849"/>
      <c r="I78" s="849"/>
      <c r="J78" s="849"/>
      <c r="K78" s="203" t="str">
        <f>IF(C78="SINAPI",VLOOKUP(B78,'SINAPI 09-20 ES - NÃO DESONER.'!$G$6:$L$6678,3,FALSE),IF(C78="SIURB",VLOOKUP(B78,'SIURB JAN-2020 NÃO DESONER.'!$A$2:$D$757,3,FALSE),IF(C78="SICRO",VLOOKUP(B78,Tabela4[],3,FALSE),IF(C78="CPOS",VLOOKUP(B78,'CPOS-178'!$A$7:$F$4097,3,FALSE),IF(C78="PRÓPRIA",VLOOKUP(B78,Tabela42[],3,FALSE),IF(C78="DER-ES",VLOOKUP(B78,Tabela6[],3,FALSE),IF(C78="IOPES",VLOOKUP(B78,'IOPES_02-20'!$A$12:$G$1265,4,FALSE),IF(C78="EDIF",VLOOKUP(B78,'EDIF JAN-2020 NÃO DESONER.'!$A$3:$D$2649,3,FALSE),"ERRO"))))))))</f>
        <v>un</v>
      </c>
      <c r="L78" s="203">
        <f>'MEMORIA DE CALCULO'!W228</f>
        <v>30</v>
      </c>
      <c r="M78" s="205" t="str">
        <f>IF(C78="SINAPI",VLOOKUP(B78,'SINAPI 09-20 ES - NÃO DESONER.'!$G$6:$L$6678,5,FALSE),IF(C78="SIURB",VLOOKUP(B78,'SIURB JAN-2020 NÃO DESONER.'!$A$2:$D$757,4,FALSE),IF(C78="SICRO",VLOOKUP(B78,Tabela4[],4,FALSE),IF(C78="CPOS",VLOOKUP(B78,'CPOS-178'!$A$7:$F$4097,6,FALSE),IF(C78="PRÓPRIA",VLOOKUP(B78,Tabela42[],4,FALSE),IF(C78="DER-ES",VLOOKUP(B78,Tabela6[],4,FALSE),IF(C78="IOPES",VLOOKUP(B78,'IOPES_02-20'!$A$12:$G$1265,7,FALSE),IF(C78="EDIF",VLOOKUP(B78,'EDIF JAN-2020 NÃO DESONER.'!$A$3:$D$2649,4,FALSE),"ERRO"))))))))</f>
        <v>87,96</v>
      </c>
      <c r="N78" s="292">
        <f>'BDI '!$G$33</f>
        <v>0.29940443963183538</v>
      </c>
      <c r="O78" s="206">
        <f t="shared" si="22"/>
        <v>114.29561451001624</v>
      </c>
      <c r="P78" s="365">
        <f t="shared" si="23"/>
        <v>3428.8684353004869</v>
      </c>
    </row>
    <row r="79" spans="2:16" s="558" customFormat="1" ht="30" customHeight="1" x14ac:dyDescent="0.25">
      <c r="B79" s="363">
        <v>93358</v>
      </c>
      <c r="C79" s="204" t="s">
        <v>20683</v>
      </c>
      <c r="D79" s="848" t="str">
        <f>IF(C79="SINAPI",VLOOKUP(B79,'SINAPI 09-20 ES - NÃO DESONER.'!$G$6:$L$6678,2,FALSE),IF(C79="SIURB",VLOOKUP(B79,'SIURB JAN-2020 NÃO DESONER.'!$A$2:$D$757,2,FALSE),IF(C79="SICRO",VLOOKUP(B79,Tabela4[],2,FALSE),IF(C79="CPOS",VLOOKUP(B79,'CPOS-178'!$A$7:$F$4097,2,FALSE),IF(C79="PRÓPRIA",VLOOKUP(B79,Tabela42[],2,FALSE),IF(C79="DER-ES",VLOOKUP(B79,Tabela6[],2,FALSE),IF(C79="IOPES",VLOOKUP(B79,'IOPES_02-20'!$A$12:$G$1265,3,FALSE),IF(C79="EDIF",VLOOKUP(B79,'EDIF JAN-2020 NÃO DESONER.'!$A$3:$D$2649,2,FALSE),"ERRO"))))))))</f>
        <v>ESCAVAÇÃO MANUAL DE VALA COM PROFUNDIDADE MENOR OU IGUAL A 1,30 M. AF_03/2016</v>
      </c>
      <c r="E79" s="849"/>
      <c r="F79" s="849"/>
      <c r="G79" s="849"/>
      <c r="H79" s="849"/>
      <c r="I79" s="849"/>
      <c r="J79" s="849"/>
      <c r="K79" s="203" t="str">
        <f>IF(C79="SINAPI",VLOOKUP(B79,'SINAPI 09-20 ES - NÃO DESONER.'!$G$6:$L$6678,3,FALSE),IF(C79="SIURB",VLOOKUP(B79,'SIURB JAN-2020 NÃO DESONER.'!$A$2:$D$757,3,FALSE),IF(C79="SICRO",VLOOKUP(B79,Tabela4[],3,FALSE),IF(C79="CPOS",VLOOKUP(B79,'CPOS-178'!$A$7:$F$4097,3,FALSE),IF(C79="PRÓPRIA",VLOOKUP(B79,Tabela42[],3,FALSE),IF(C79="DER-ES",VLOOKUP(B79,Tabela6[],3,FALSE),IF(C79="IOPES",VLOOKUP(B79,'IOPES_02-20'!$A$12:$G$1265,4,FALSE),IF(C79="EDIF",VLOOKUP(B79,'EDIF JAN-2020 NÃO DESONER.'!$A$3:$D$2649,3,FALSE),"ERRO"))))))))</f>
        <v>m³</v>
      </c>
      <c r="L79" s="203">
        <f>'MEMORIA DE CALCULO'!W240</f>
        <v>1.9200000000000008</v>
      </c>
      <c r="M79" s="205" t="str">
        <f>IF(C79="SINAPI",VLOOKUP(B79,'SINAPI 09-20 ES - NÃO DESONER.'!$G$6:$L$6678,5,FALSE),IF(C79="SIURB",VLOOKUP(B79,'SIURB JAN-2020 NÃO DESONER.'!$A$2:$D$757,4,FALSE),IF(C79="SICRO",VLOOKUP(B79,Tabela4[],4,FALSE),IF(C79="CPOS",VLOOKUP(B79,'CPOS-178'!$A$7:$F$4097,6,FALSE),IF(C79="PRÓPRIA",VLOOKUP(B79,Tabela42[],4,FALSE),IF(C79="DER-ES",VLOOKUP(B79,Tabela6[],4,FALSE),IF(C79="IOPES",VLOOKUP(B79,'IOPES_02-20'!$A$12:$G$1265,7,FALSE),IF(C79="EDIF",VLOOKUP(B79,'EDIF JAN-2020 NÃO DESONER.'!$A$3:$D$2649,4,FALSE),"ERRO"))))))))</f>
        <v>63,61</v>
      </c>
      <c r="N79" s="292">
        <f>'BDI '!$G$33</f>
        <v>0.29940443963183538</v>
      </c>
      <c r="O79" s="206">
        <f t="shared" si="22"/>
        <v>82.655116404981044</v>
      </c>
      <c r="P79" s="365">
        <f t="shared" si="23"/>
        <v>158.69782349756366</v>
      </c>
    </row>
    <row r="80" spans="2:16" s="558" customFormat="1" ht="75" customHeight="1" x14ac:dyDescent="0.25">
      <c r="B80" s="363">
        <v>100980</v>
      </c>
      <c r="C80" s="204" t="s">
        <v>20683</v>
      </c>
      <c r="D80" s="848" t="str">
        <f>IF(C80="SINAPI",VLOOKUP(B80,'SINAPI 09-20 ES - NÃO DESONER.'!$G$6:$L$6678,2,FALSE),IF(C80="SIURB",VLOOKUP(B80,'SIURB JAN-2020 NÃO DESONER.'!$A$2:$D$757,2,FALSE),IF(C80="SICRO",VLOOKUP(B80,Tabela4[],2,FALSE),IF(C80="CPOS",VLOOKUP(B80,'CPOS-178'!$A$7:$F$4097,2,FALSE),IF(C80="PRÓPRIA",VLOOKUP(B80,Tabela42[],2,FALSE),IF(C80="DER-ES",VLOOKUP(B80,Tabela6[],2,FALSE),IF(C80="IOPES",VLOOKUP(B80,'IOPES_02-20'!$A$12:$G$1265,3,FALSE),IF(C80="EDIF",VLOOKUP(B80,'EDIF JAN-2020 NÃO DESONER.'!$A$3:$D$2649,2,FALSE),"ERRO"))))))))</f>
        <v>CARGA, MANOBRA E DESCARGA DE SOLOS E MATERIAIS GRANULARES EM CAMINHÃO BASCULANTE 18 M³ - CARGA COM ESCAVADEIRA HIDRÁULICA (CAÇAMBA DE 1,20 M³ / 155 HP) E DESCARGA LIVRE (UNIDADE: m³). AF_07/2020</v>
      </c>
      <c r="E80" s="849"/>
      <c r="F80" s="849"/>
      <c r="G80" s="849"/>
      <c r="H80" s="849"/>
      <c r="I80" s="849"/>
      <c r="J80" s="849"/>
      <c r="K80" s="203" t="str">
        <f>IF(C80="SINAPI",VLOOKUP(B80,'SINAPI 09-20 ES - NÃO DESONER.'!$G$6:$L$6678,3,FALSE),IF(C80="SIURB",VLOOKUP(B80,'SIURB JAN-2020 NÃO DESONER.'!$A$2:$D$757,3,FALSE),IF(C80="SICRO",VLOOKUP(B80,Tabela4[],3,FALSE),IF(C80="CPOS",VLOOKUP(B80,'CPOS-178'!$A$7:$F$4097,3,FALSE),IF(C80="PRÓPRIA",VLOOKUP(B80,Tabela42[],3,FALSE),IF(C80="DER-ES",VLOOKUP(B80,Tabela6[],3,FALSE),IF(C80="IOPES",VLOOKUP(B80,'IOPES_02-20'!$A$12:$G$1265,4,FALSE),IF(C80="EDIF",VLOOKUP(B80,'EDIF JAN-2020 NÃO DESONER.'!$A$3:$D$2649,3,FALSE),"ERRO"))))))))</f>
        <v>m³</v>
      </c>
      <c r="L80" s="203">
        <f>'MEMORIA DE CALCULO'!W252</f>
        <v>1.9200000000000008</v>
      </c>
      <c r="M80" s="205" t="str">
        <f>IF(C80="SINAPI",VLOOKUP(B80,'SINAPI 09-20 ES - NÃO DESONER.'!$G$6:$L$6678,5,FALSE),IF(C80="SIURB",VLOOKUP(B80,'SIURB JAN-2020 NÃO DESONER.'!$A$2:$D$757,4,FALSE),IF(C80="SICRO",VLOOKUP(B80,Tabela4[],4,FALSE),IF(C80="CPOS",VLOOKUP(B80,'CPOS-178'!$A$7:$F$4097,6,FALSE),IF(C80="PRÓPRIA",VLOOKUP(B80,Tabela42[],4,FALSE),IF(C80="DER-ES",VLOOKUP(B80,Tabela6[],4,FALSE),IF(C80="IOPES",VLOOKUP(B80,'IOPES_02-20'!$A$12:$G$1265,7,FALSE),IF(C80="EDIF",VLOOKUP(B80,'EDIF JAN-2020 NÃO DESONER.'!$A$3:$D$2649,4,FALSE),"ERRO"))))))))</f>
        <v>3,50</v>
      </c>
      <c r="N80" s="292">
        <f>'BDI '!$G$33</f>
        <v>0.29940443963183538</v>
      </c>
      <c r="O80" s="206">
        <f t="shared" si="22"/>
        <v>4.5479155387114236</v>
      </c>
      <c r="P80" s="365">
        <f t="shared" si="23"/>
        <v>8.7319978343259379</v>
      </c>
    </row>
    <row r="81" spans="2:16" s="558" customFormat="1" ht="45" customHeight="1" x14ac:dyDescent="0.25">
      <c r="B81" s="363">
        <v>97917</v>
      </c>
      <c r="C81" s="204" t="s">
        <v>20683</v>
      </c>
      <c r="D81" s="848" t="str">
        <f>IF(C81="SINAPI",VLOOKUP(B81,'SINAPI 09-20 ES - NÃO DESONER.'!$G$6:$L$6678,2,FALSE),IF(C81="SIURB",VLOOKUP(B81,'SIURB JAN-2020 NÃO DESONER.'!$A$2:$D$757,2,FALSE),IF(C81="SICRO",VLOOKUP(B81,Tabela4[],2,FALSE),IF(C81="CPOS",VLOOKUP(B81,'CPOS-178'!$A$7:$F$4097,2,FALSE),IF(C81="PRÓPRIA",VLOOKUP(B81,Tabela42[],2,FALSE),IF(C81="DER-ES",VLOOKUP(B81,Tabela6[],2,FALSE),IF(C81="IOPES",VLOOKUP(B81,'IOPES_02-20'!$A$12:$G$1265,3,FALSE),IF(C81="EDIF",VLOOKUP(B81,'EDIF JAN-2020 NÃO DESONER.'!$A$3:$D$2649,2,FALSE),"ERRO"))))))))</f>
        <v>TRANSPORTE COM CAMINHÃO BASCULANTE DE 6 M³, EM VIA URBANA EM REVESTIMENTO PRIMÁRIO (UNIDADE: TXKM). AF_07/2020</v>
      </c>
      <c r="E81" s="849"/>
      <c r="F81" s="849"/>
      <c r="G81" s="849"/>
      <c r="H81" s="849"/>
      <c r="I81" s="849"/>
      <c r="J81" s="849"/>
      <c r="K81" s="203" t="str">
        <f>IF(C81="SINAPI",VLOOKUP(B81,'SINAPI 09-20 ES - NÃO DESONER.'!$G$6:$L$6678,3,FALSE),IF(C81="SIURB",VLOOKUP(B81,'SIURB JAN-2020 NÃO DESONER.'!$A$2:$D$757,3,FALSE),IF(C81="SICRO",VLOOKUP(B81,Tabela4[],3,FALSE),IF(C81="CPOS",VLOOKUP(B81,'CPOS-178'!$A$7:$F$4097,3,FALSE),IF(C81="PRÓPRIA",VLOOKUP(B81,Tabela42[],3,FALSE),IF(C81="DER-ES",VLOOKUP(B81,Tabela6[],3,FALSE),IF(C81="IOPES",VLOOKUP(B81,'IOPES_02-20'!$A$12:$G$1265,4,FALSE),IF(C81="EDIF",VLOOKUP(B81,'EDIF JAN-2020 NÃO DESONER.'!$A$3:$D$2649,3,FALSE),"ERRO"))))))))</f>
        <v>t x km</v>
      </c>
      <c r="L81" s="203">
        <f>'MEMORIA DE CALCULO'!W264</f>
        <v>19.20000000000001</v>
      </c>
      <c r="M81" s="205" t="str">
        <f>IF(C81="SINAPI",VLOOKUP(B81,'SINAPI 09-20 ES - NÃO DESONER.'!$G$6:$L$6678,5,FALSE),IF(C81="SIURB",VLOOKUP(B81,'SIURB JAN-2020 NÃO DESONER.'!$A$2:$D$757,4,FALSE),IF(C81="SICRO",VLOOKUP(B81,Tabela4[],4,FALSE),IF(C81="CPOS",VLOOKUP(B81,'CPOS-178'!$A$7:$F$4097,6,FALSE),IF(C81="PRÓPRIA",VLOOKUP(B81,Tabela42[],4,FALSE),IF(C81="DER-ES",VLOOKUP(B81,Tabela6[],4,FALSE),IF(C81="IOPES",VLOOKUP(B81,'IOPES_02-20'!$A$12:$G$1265,7,FALSE),IF(C81="EDIF",VLOOKUP(B81,'EDIF JAN-2020 NÃO DESONER.'!$A$3:$D$2649,4,FALSE),"ERRO"))))))))</f>
        <v>1,18</v>
      </c>
      <c r="N81" s="292">
        <f>'BDI '!$G$33</f>
        <v>0.29940443963183538</v>
      </c>
      <c r="O81" s="206">
        <f t="shared" si="22"/>
        <v>1.5332972387655657</v>
      </c>
      <c r="P81" s="365">
        <f t="shared" si="23"/>
        <v>29.439306984298877</v>
      </c>
    </row>
    <row r="82" spans="2:16" s="558" customFormat="1" ht="15.75" customHeight="1" x14ac:dyDescent="0.25">
      <c r="B82" s="363" t="s">
        <v>27509</v>
      </c>
      <c r="C82" s="204" t="s">
        <v>25239</v>
      </c>
      <c r="D82" s="848" t="str">
        <f>IF(C82="SINAPI",VLOOKUP(B82,'SINAPI 09-20 ES - NÃO DESONER.'!$G$6:$L$6678,2,FALSE),IF(C82="SIURB",VLOOKUP(B82,'SIURB JAN-2020 NÃO DESONER.'!$A$2:$D$757,2,FALSE),IF(C82="SICRO",VLOOKUP(B82,Tabela4[],2,FALSE),IF(C82="CPOS",VLOOKUP(B82,'CPOS-178'!$A$7:$F$4097,2,FALSE),IF(C82="PRÓPRIA",VLOOKUP(B82,Tabela42[],2,FALSE),IF(C82="DER-ES",VLOOKUP(B82,Tabela6[],2,FALSE),IF(C82="IOPES",VLOOKUP(B82,'IOPES_02-20'!$A$12:$G$1265,3,FALSE),IF(C82="EDIF",VLOOKUP(B82,'EDIF JAN-2020 NÃO DESONER.'!$A$3:$D$2649,2,FALSE),"ERRO"))))))))</f>
        <v>FORNECIMENTO E ESPALHAMENTO DE TERRA VEGETAL</v>
      </c>
      <c r="E82" s="849"/>
      <c r="F82" s="849"/>
      <c r="G82" s="849"/>
      <c r="H82" s="849"/>
      <c r="I82" s="849"/>
      <c r="J82" s="849"/>
      <c r="K82" s="203" t="str">
        <f>IF(C82="SINAPI",VLOOKUP(B82,'SINAPI 09-20 ES - NÃO DESONER.'!$G$6:$L$6678,3,FALSE),IF(C82="SIURB",VLOOKUP(B82,'SIURB JAN-2020 NÃO DESONER.'!$A$2:$D$757,3,FALSE),IF(C82="SICRO",VLOOKUP(B82,Tabela4[],3,FALSE),IF(C82="CPOS",VLOOKUP(B82,'CPOS-178'!$A$7:$F$4097,3,FALSE),IF(C82="PRÓPRIA",VLOOKUP(B82,Tabela42[],3,FALSE),IF(C82="DER-ES",VLOOKUP(B82,Tabela6[],3,FALSE),IF(C82="IOPES",VLOOKUP(B82,'IOPES_02-20'!$A$12:$G$1265,4,FALSE),IF(C82="EDIF",VLOOKUP(B82,'EDIF JAN-2020 NÃO DESONER.'!$A$3:$D$2649,3,FALSE),"ERRO"))))))))</f>
        <v>m³</v>
      </c>
      <c r="L82" s="203">
        <f>'MEMORIA DE CALCULO'!W276</f>
        <v>1.9200000000000008</v>
      </c>
      <c r="M82" s="205">
        <f>IF(C82="SINAPI",VLOOKUP(B82,'SINAPI 09-20 ES - NÃO DESONER.'!$G$6:$L$6678,5,FALSE),IF(C82="SIURB",VLOOKUP(B82,'SIURB JAN-2020 NÃO DESONER.'!$A$2:$D$757,4,FALSE),IF(C82="SICRO",VLOOKUP(B82,Tabela4[],4,FALSE),IF(C82="CPOS",VLOOKUP(B82,'CPOS-178'!$A$7:$F$4097,6,FALSE),IF(C82="PRÓPRIA",VLOOKUP(B82,Tabela42[],4,FALSE),IF(C82="DER-ES",VLOOKUP(B82,Tabela6[],4,FALSE),IF(C82="IOPES",VLOOKUP(B82,'IOPES_02-20'!$A$12:$G$1265,7,FALSE),IF(C82="EDIF",VLOOKUP(B82,'EDIF JAN-2020 NÃO DESONER.'!$A$3:$D$2649,4,FALSE),"ERRO"))))))))</f>
        <v>104.72</v>
      </c>
      <c r="N82" s="292">
        <f>'BDI '!$G$33</f>
        <v>0.29940443963183538</v>
      </c>
      <c r="O82" s="206">
        <f t="shared" si="22"/>
        <v>136.07363291824581</v>
      </c>
      <c r="P82" s="365">
        <f t="shared" si="23"/>
        <v>261.26137520303206</v>
      </c>
    </row>
    <row r="83" spans="2:16" s="558" customFormat="1" ht="15.75" customHeight="1" x14ac:dyDescent="0.25">
      <c r="B83" s="363">
        <v>98520</v>
      </c>
      <c r="C83" s="204" t="s">
        <v>20683</v>
      </c>
      <c r="D83" s="848" t="str">
        <f>IF(C83="SINAPI",VLOOKUP(B83,'SINAPI 09-20 ES - NÃO DESONER.'!$G$6:$L$6678,2,FALSE),IF(C83="SIURB",VLOOKUP(B83,'SIURB JAN-2020 NÃO DESONER.'!$A$2:$D$757,2,FALSE),IF(C83="SICRO",VLOOKUP(B83,Tabela4[],2,FALSE),IF(C83="CPOS",VLOOKUP(B83,'CPOS-178'!$A$7:$F$4097,2,FALSE),IF(C83="PRÓPRIA",VLOOKUP(B83,Tabela42[],2,FALSE),IF(C83="DER-ES",VLOOKUP(B83,Tabela6[],2,FALSE),IF(C83="IOPES",VLOOKUP(B83,'IOPES_02-20'!$A$12:$G$1265,3,FALSE),IF(C83="EDIF",VLOOKUP(B83,'EDIF JAN-2020 NÃO DESONER.'!$A$3:$D$2649,2,FALSE),"ERRO"))))))))</f>
        <v>APLICAÇÃO DE ADUBO EM SOLO. AF_05/2018</v>
      </c>
      <c r="E83" s="849"/>
      <c r="F83" s="849"/>
      <c r="G83" s="849"/>
      <c r="H83" s="849"/>
      <c r="I83" s="849"/>
      <c r="J83" s="849"/>
      <c r="K83" s="203" t="str">
        <f>IF(C83="SINAPI",VLOOKUP(B83,'SINAPI 09-20 ES - NÃO DESONER.'!$G$6:$L$6678,3,FALSE),IF(C83="SIURB",VLOOKUP(B83,'SIURB JAN-2020 NÃO DESONER.'!$A$2:$D$757,3,FALSE),IF(C83="SICRO",VLOOKUP(B83,Tabela4[],3,FALSE),IF(C83="CPOS",VLOOKUP(B83,'CPOS-178'!$A$7:$F$4097,3,FALSE),IF(C83="PRÓPRIA",VLOOKUP(B83,Tabela42[],3,FALSE),IF(C83="DER-ES",VLOOKUP(B83,Tabela6[],3,FALSE),IF(C83="IOPES",VLOOKUP(B83,'IOPES_02-20'!$A$12:$G$1265,4,FALSE),IF(C83="EDIF",VLOOKUP(B83,'EDIF JAN-2020 NÃO DESONER.'!$A$3:$D$2649,3,FALSE),"ERRO"))))))))</f>
        <v>m²</v>
      </c>
      <c r="L83" s="203">
        <f>'MEMORIA DE CALCULO'!W282</f>
        <v>358.6</v>
      </c>
      <c r="M83" s="205" t="str">
        <f>IF(C83="SINAPI",VLOOKUP(B83,'SINAPI 09-20 ES - NÃO DESONER.'!$G$6:$L$6678,5,FALSE),IF(C83="SIURB",VLOOKUP(B83,'SIURB JAN-2020 NÃO DESONER.'!$A$2:$D$757,4,FALSE),IF(C83="SICRO",VLOOKUP(B83,Tabela4[],4,FALSE),IF(C83="CPOS",VLOOKUP(B83,'CPOS-178'!$A$7:$F$4097,6,FALSE),IF(C83="PRÓPRIA",VLOOKUP(B83,Tabela42[],4,FALSE),IF(C83="DER-ES",VLOOKUP(B83,Tabela6[],4,FALSE),IF(C83="IOPES",VLOOKUP(B83,'IOPES_02-20'!$A$12:$G$1265,7,FALSE),IF(C83="EDIF",VLOOKUP(B83,'EDIF JAN-2020 NÃO DESONER.'!$A$3:$D$2649,4,FALSE),"ERRO"))))))))</f>
        <v>4,56</v>
      </c>
      <c r="N83" s="292">
        <f>'BDI '!$G$33</f>
        <v>0.29940443963183538</v>
      </c>
      <c r="O83" s="206">
        <f t="shared" si="22"/>
        <v>5.9252842447211691</v>
      </c>
      <c r="P83" s="365">
        <f t="shared" si="23"/>
        <v>2124.8069301570113</v>
      </c>
    </row>
    <row r="84" spans="2:16" s="558" customFormat="1" ht="30" customHeight="1" x14ac:dyDescent="0.25">
      <c r="B84" s="363">
        <v>98521</v>
      </c>
      <c r="C84" s="204" t="s">
        <v>20683</v>
      </c>
      <c r="D84" s="848" t="str">
        <f>IF(C84="SINAPI",VLOOKUP(B84,'SINAPI 09-20 ES - NÃO DESONER.'!$G$6:$L$6678,2,FALSE),IF(C84="SIURB",VLOOKUP(B84,'SIURB JAN-2020 NÃO DESONER.'!$A$2:$D$757,2,FALSE),IF(C84="SICRO",VLOOKUP(B84,Tabela4[],2,FALSE),IF(C84="CPOS",VLOOKUP(B84,'CPOS-178'!$A$7:$F$4097,2,FALSE),IF(C84="PRÓPRIA",VLOOKUP(B84,Tabela42[],2,FALSE),IF(C84="DER-ES",VLOOKUP(B84,Tabela6[],2,FALSE),IF(C84="IOPES",VLOOKUP(B84,'IOPES_02-20'!$A$12:$G$1265,3,FALSE),IF(C84="EDIF",VLOOKUP(B84,'EDIF JAN-2020 NÃO DESONER.'!$A$3:$D$2649,2,FALSE),"ERRO"))))))))</f>
        <v>APLICAÇÃO DE CALCÁRIO PARA CORREÇÃO DO PH DO SOLO. AF_05/2018</v>
      </c>
      <c r="E84" s="849"/>
      <c r="F84" s="849"/>
      <c r="G84" s="849"/>
      <c r="H84" s="849"/>
      <c r="I84" s="849"/>
      <c r="J84" s="849"/>
      <c r="K84" s="203" t="str">
        <f>IF(C84="SINAPI",VLOOKUP(B84,'SINAPI 09-20 ES - NÃO DESONER.'!$G$6:$L$6678,3,FALSE),IF(C84="SIURB",VLOOKUP(B84,'SIURB JAN-2020 NÃO DESONER.'!$A$2:$D$757,3,FALSE),IF(C84="SICRO",VLOOKUP(B84,Tabela4[],3,FALSE),IF(C84="CPOS",VLOOKUP(B84,'CPOS-178'!$A$7:$F$4097,3,FALSE),IF(C84="PRÓPRIA",VLOOKUP(B84,Tabela42[],3,FALSE),IF(C84="DER-ES",VLOOKUP(B84,Tabela6[],3,FALSE),IF(C84="IOPES",VLOOKUP(B84,'IOPES_02-20'!$A$12:$G$1265,4,FALSE),IF(C84="EDIF",VLOOKUP(B84,'EDIF JAN-2020 NÃO DESONER.'!$A$3:$D$2649,3,FALSE),"ERRO"))))))))</f>
        <v>m²</v>
      </c>
      <c r="L84" s="203">
        <f>'MEMORIA DE CALCULO'!W288</f>
        <v>358.6</v>
      </c>
      <c r="M84" s="205" t="str">
        <f>IF(C84="SINAPI",VLOOKUP(B84,'SINAPI 09-20 ES - NÃO DESONER.'!$G$6:$L$6678,5,FALSE),IF(C84="SIURB",VLOOKUP(B84,'SIURB JAN-2020 NÃO DESONER.'!$A$2:$D$757,4,FALSE),IF(C84="SICRO",VLOOKUP(B84,Tabela4[],4,FALSE),IF(C84="CPOS",VLOOKUP(B84,'CPOS-178'!$A$7:$F$4097,6,FALSE),IF(C84="PRÓPRIA",VLOOKUP(B84,Tabela42[],4,FALSE),IF(C84="DER-ES",VLOOKUP(B84,Tabela6[],4,FALSE),IF(C84="IOPES",VLOOKUP(B84,'IOPES_02-20'!$A$12:$G$1265,7,FALSE),IF(C84="EDIF",VLOOKUP(B84,'EDIF JAN-2020 NÃO DESONER.'!$A$3:$D$2649,4,FALSE),"ERRO"))))))))</f>
        <v>0,29</v>
      </c>
      <c r="N84" s="292">
        <f>'BDI '!$G$33</f>
        <v>0.29940443963183538</v>
      </c>
      <c r="O84" s="206">
        <f t="shared" si="22"/>
        <v>0.37682728749323224</v>
      </c>
      <c r="P84" s="365">
        <f t="shared" si="23"/>
        <v>135.13026529507309</v>
      </c>
    </row>
    <row r="85" spans="2:16" s="558" customFormat="1" ht="15.75" customHeight="1" x14ac:dyDescent="0.25">
      <c r="B85" s="598">
        <v>188015</v>
      </c>
      <c r="C85" s="513" t="s">
        <v>32936</v>
      </c>
      <c r="D85" s="848" t="str">
        <f>IF(C85="SINAPI",VLOOKUP(B85,'SINAPI 09-20 ES - NÃO DESONER.'!$G$6:$L$6678,2,FALSE),IF(C85="SIURB",VLOOKUP(B85,'SIURB JAN-2020 NÃO DESONER.'!$A$2:$D$757,2,FALSE),IF(C85="SICRO",VLOOKUP(B85,Tabela4[],2,FALSE),IF(C85="CPOS",VLOOKUP(B85,'CPOS-178'!$A$7:$F$4097,2,FALSE),IF(C85="PRÓPRIA",VLOOKUP(B85,Tabela42[],2,FALSE),IF(C85="DER-ES",VLOOKUP(B85,Tabela6[],2,FALSE),IF(C85="IOPES",VLOOKUP(B85,'IOPES_02-20'!$A$12:$G$1265,3,FALSE),IF(C85="EDIF",VLOOKUP(B85,'EDIF JAN-2020 NÃO DESONER.'!$A$3:$D$2649,2,FALSE),"ERRO"))))))))</f>
        <v>ADUBO QUÍMICO NPK, 10:10:10</v>
      </c>
      <c r="E85" s="849"/>
      <c r="F85" s="849"/>
      <c r="G85" s="849"/>
      <c r="H85" s="849"/>
      <c r="I85" s="849"/>
      <c r="J85" s="849"/>
      <c r="K85" s="203" t="str">
        <f>IF(C85="SINAPI",VLOOKUP(B85,'SINAPI 09-20 ES - NÃO DESONER.'!$G$6:$L$6678,3,FALSE),IF(C85="SIURB",VLOOKUP(B85,'SIURB JAN-2020 NÃO DESONER.'!$A$2:$D$757,3,FALSE),IF(C85="SICRO",VLOOKUP(B85,Tabela4[],3,FALSE),IF(C85="CPOS",VLOOKUP(B85,'CPOS-178'!$A$7:$F$4097,3,FALSE),IF(C85="PRÓPRIA",VLOOKUP(B85,Tabela42[],3,FALSE),IF(C85="DER-ES",VLOOKUP(B85,Tabela6[],3,FALSE),IF(C85="IOPES",VLOOKUP(B85,'IOPES_02-20'!$A$12:$G$1265,4,FALSE),IF(C85="EDIF",VLOOKUP(B85,'EDIF JAN-2020 NÃO DESONER.'!$A$3:$D$2649,3,FALSE),"ERRO"))))))))</f>
        <v>KG</v>
      </c>
      <c r="L85" s="514">
        <f>'MEMORIA DE CALCULO'!W294</f>
        <v>94.21</v>
      </c>
      <c r="M85" s="205">
        <f>IF(C85="SINAPI",VLOOKUP(B85,'SINAPI 09-20 ES - NÃO DESONER.'!$G$6:$L$6678,5,FALSE),IF(C85="SIURB",VLOOKUP(B85,'SIURB JAN-2020 NÃO DESONER.'!$A$2:$D$757,4,FALSE),IF(C85="SICRO",VLOOKUP(B85,Tabela4[],4,FALSE),IF(C85="CPOS",VLOOKUP(B85,'CPOS-178'!$A$7:$F$4097,6,FALSE),IF(C85="PRÓPRIA",VLOOKUP(B85,Tabela42[],4,FALSE),IF(C85="DER-ES",VLOOKUP(B85,Tabela6[],4,FALSE),IF(C85="IOPES",VLOOKUP(B85,'IOPES_02-20'!$A$12:$G$1265,7,FALSE),IF(C85="EDIF",VLOOKUP(B85,'EDIF JAN-2020 NÃO DESONER.'!$A$3:$D$2649,4,FALSE),"ERRO"))))))))</f>
        <v>2.97</v>
      </c>
      <c r="N85" s="292">
        <f>'BDI '!$G$33</f>
        <v>0.29940443963183538</v>
      </c>
      <c r="O85" s="515">
        <f t="shared" si="22"/>
        <v>3.8592311857065513</v>
      </c>
      <c r="P85" s="516">
        <f t="shared" si="23"/>
        <v>363.57817000541417</v>
      </c>
    </row>
    <row r="86" spans="2:16" s="657" customFormat="1" ht="15.75" customHeight="1" x14ac:dyDescent="0.25">
      <c r="B86" s="850" t="s">
        <v>33003</v>
      </c>
      <c r="C86" s="851"/>
      <c r="D86" s="851"/>
      <c r="E86" s="851"/>
      <c r="F86" s="851"/>
      <c r="G86" s="851"/>
      <c r="H86" s="851"/>
      <c r="I86" s="851"/>
      <c r="J86" s="851"/>
      <c r="K86" s="851"/>
      <c r="L86" s="851"/>
      <c r="M86" s="851"/>
      <c r="N86" s="851"/>
      <c r="O86" s="851"/>
      <c r="P86" s="362">
        <f>+SUM(P87:P112)</f>
        <v>222718.88251218191</v>
      </c>
    </row>
    <row r="87" spans="2:16" s="657" customFormat="1" ht="15.75" customHeight="1" x14ac:dyDescent="0.25">
      <c r="B87" s="363" t="str">
        <f>'MEMORIA DE CALCULO'!C296</f>
        <v>049633</v>
      </c>
      <c r="C87" s="204" t="str">
        <f>'MEMORIA DE CALCULO'!D296</f>
        <v>IOPES</v>
      </c>
      <c r="D87" s="848" t="str">
        <f>IF(C87="SINAPI",VLOOKUP(B87,'SINAPI 09-20 ES - NÃO DESONER.'!$G$6:$L$6678,2,FALSE),IF(C87="SIURB",VLOOKUP(B87,'SIURB JAN-2020 NÃO DESONER.'!$A$2:$D$757,2,FALSE),IF(C87="SICRO",VLOOKUP(B87,Tabela4[],2,FALSE),IF(C87="CPOS",VLOOKUP(B87,'CPOS-178'!$A$7:$F$4097,2,FALSE),IF(C87="PRÓPRIA",VLOOKUP(B87,Tabela42[],2,FALSE),IF(C87="DER-ES",VLOOKUP(B87,Tabela6[],2,FALSE),IF(C87="IOPES",VLOOKUP(B87,'IOPES_02-20'!$A$12:$G$1265,3,FALSE),IF(C87="EDIF",VLOOKUP(B87,'EDIF JAN-2020 NÃO DESONER.'!$A$3:$D$2649,2,FALSE),"ERRO"))))))))</f>
        <v>ARRUELA QUADRADA 36MM DE FURO 18MM</v>
      </c>
      <c r="E87" s="849"/>
      <c r="F87" s="849"/>
      <c r="G87" s="849"/>
      <c r="H87" s="849"/>
      <c r="I87" s="849"/>
      <c r="J87" s="849"/>
      <c r="K87" s="203" t="str">
        <f>IF(C87="SINAPI",VLOOKUP(B87,'SINAPI 09-20 ES - NÃO DESONER.'!$G$6:$L$6678,3,FALSE),IF(C87="SIURB",VLOOKUP(B87,'SIURB JAN-2020 NÃO DESONER.'!$A$2:$D$757,3,FALSE),IF(C87="SICRO",VLOOKUP(B87,Tabela4[],3,FALSE),IF(C87="CPOS",VLOOKUP(B87,'CPOS-178'!$A$7:$F$4097,3,FALSE),IF(C87="PRÓPRIA",VLOOKUP(B87,Tabela42[],3,FALSE),IF(C87="DER-ES",VLOOKUP(B87,Tabela6[],3,FALSE),IF(C87="IOPES",VLOOKUP(B87,'IOPES_02-20'!$A$12:$G$1265,4,FALSE),IF(C87="EDIF",VLOOKUP(B87,'EDIF JAN-2020 NÃO DESONER.'!$A$3:$D$2649,3,FALSE),"ERRO"))))))))</f>
        <v xml:space="preserve">un </v>
      </c>
      <c r="L87" s="203">
        <f>'MEMORIA DE CALCULO'!W298</f>
        <v>20</v>
      </c>
      <c r="M87" s="205">
        <f>IF(C87="SINAPI",VLOOKUP(B87,'SINAPI 09-20 ES - NÃO DESONER.'!$G$6:$L$6678,5,FALSE),IF(C87="SIURB",VLOOKUP(B87,'SIURB JAN-2020 NÃO DESONER.'!$A$2:$D$757,4,FALSE),IF(C87="SICRO",VLOOKUP(B87,Tabela4[],4,FALSE),IF(C87="CPOS",VLOOKUP(B87,'CPOS-178'!$A$7:$F$4097,6,FALSE),IF(C87="PRÓPRIA",VLOOKUP(B87,Tabela42[],4,FALSE),IF(C87="DER-ES",VLOOKUP(B87,Tabela6[],4,FALSE),IF(C87="IOPES",VLOOKUP(B87,'IOPES_02-20'!$A$12:$G$1265,7,FALSE),IF(C87="EDIF",VLOOKUP(B87,'EDIF JAN-2020 NÃO DESONER.'!$A$3:$D$2649,4,FALSE),"ERRO"))))))))</f>
        <v>1.23</v>
      </c>
      <c r="N87" s="292">
        <f>'BDI '!$G$33</f>
        <v>0.29940443963183538</v>
      </c>
      <c r="O87" s="206">
        <f t="shared" ref="O87:O99" si="24">+M87*(1+N87)</f>
        <v>1.5982674607471574</v>
      </c>
      <c r="P87" s="365">
        <f t="shared" ref="P87:P99" si="25">+L87*O87</f>
        <v>31.965349214943149</v>
      </c>
    </row>
    <row r="88" spans="2:16" s="657" customFormat="1" ht="45" customHeight="1" x14ac:dyDescent="0.25">
      <c r="B88" s="363">
        <f>'MEMORIA DE CALCULO'!C299</f>
        <v>92982</v>
      </c>
      <c r="C88" s="204" t="str">
        <f>'MEMORIA DE CALCULO'!D299</f>
        <v>SINAPI</v>
      </c>
      <c r="D88" s="848" t="str">
        <f>IF(C88="SINAPI",VLOOKUP(B88,'SINAPI 09-20 ES - NÃO DESONER.'!$G$6:$L$6678,2,FALSE),IF(C88="SIURB",VLOOKUP(B88,'SIURB JAN-2020 NÃO DESONER.'!$A$2:$D$757,2,FALSE),IF(C88="SICRO",VLOOKUP(B88,Tabela4[],2,FALSE),IF(C88="CPOS",VLOOKUP(B88,'CPOS-178'!$A$7:$F$4097,2,FALSE),IF(C88="PRÓPRIA",VLOOKUP(B88,Tabela42[],2,FALSE),IF(C88="DER-ES",VLOOKUP(B88,Tabela6[],2,FALSE),IF(C88="IOPES",VLOOKUP(B88,'IOPES_02-20'!$A$12:$G$1265,3,FALSE),IF(C88="EDIF",VLOOKUP(B88,'EDIF JAN-2020 NÃO DESONER.'!$A$3:$D$2649,2,FALSE),"ERRO"))))))))</f>
        <v>CABO DE COBRE FLEXÍVEL ISOLADO, 16 MM², ANTI-CHAMA 0,6/1,0 KV, PARA DISTRIBUIÇÃO - FORNECIMENTO E INSTALAÇÃO. AF_12/2015</v>
      </c>
      <c r="E88" s="849"/>
      <c r="F88" s="849"/>
      <c r="G88" s="849"/>
      <c r="H88" s="849"/>
      <c r="I88" s="849"/>
      <c r="J88" s="849"/>
      <c r="K88" s="203" t="str">
        <f>IF(C88="SINAPI",VLOOKUP(B88,'SINAPI 09-20 ES - NÃO DESONER.'!$G$6:$L$6678,3,FALSE),IF(C88="SIURB",VLOOKUP(B88,'SIURB JAN-2020 NÃO DESONER.'!$A$2:$D$757,3,FALSE),IF(C88="SICRO",VLOOKUP(B88,Tabela4[],3,FALSE),IF(C88="CPOS",VLOOKUP(B88,'CPOS-178'!$A$7:$F$4097,3,FALSE),IF(C88="PRÓPRIA",VLOOKUP(B88,Tabela42[],3,FALSE),IF(C88="DER-ES",VLOOKUP(B88,Tabela6[],3,FALSE),IF(C88="IOPES",VLOOKUP(B88,'IOPES_02-20'!$A$12:$G$1265,4,FALSE),IF(C88="EDIF",VLOOKUP(B88,'EDIF JAN-2020 NÃO DESONER.'!$A$3:$D$2649,3,FALSE),"ERRO"))))))))</f>
        <v>m</v>
      </c>
      <c r="L88" s="203">
        <f>'MEMORIA DE CALCULO'!W301</f>
        <v>1590</v>
      </c>
      <c r="M88" s="205" t="str">
        <f>IF(C88="SINAPI",VLOOKUP(B88,'SINAPI 09-20 ES - NÃO DESONER.'!$G$6:$L$6678,5,FALSE),IF(C88="SIURB",VLOOKUP(B88,'SIURB JAN-2020 NÃO DESONER.'!$A$2:$D$757,4,FALSE),IF(C88="SICRO",VLOOKUP(B88,Tabela4[],4,FALSE),IF(C88="CPOS",VLOOKUP(B88,'CPOS-178'!$A$7:$F$4097,6,FALSE),IF(C88="PRÓPRIA",VLOOKUP(B88,Tabela42[],4,FALSE),IF(C88="DER-ES",VLOOKUP(B88,Tabela6[],4,FALSE),IF(C88="IOPES",VLOOKUP(B88,'IOPES_02-20'!$A$12:$G$1265,7,FALSE),IF(C88="EDIF",VLOOKUP(B88,'EDIF JAN-2020 NÃO DESONER.'!$A$3:$D$2649,4,FALSE),"ERRO"))))))))</f>
        <v>10,42</v>
      </c>
      <c r="N88" s="292">
        <f>'BDI '!$G$33</f>
        <v>0.29940443963183538</v>
      </c>
      <c r="O88" s="206">
        <f t="shared" si="24"/>
        <v>13.539794260963724</v>
      </c>
      <c r="P88" s="365">
        <f t="shared" si="25"/>
        <v>21528.272874932321</v>
      </c>
    </row>
    <row r="89" spans="2:16" s="657" customFormat="1" ht="45" customHeight="1" x14ac:dyDescent="0.25">
      <c r="B89" s="363">
        <f>'MEMORIA DE CALCULO'!C302</f>
        <v>91931</v>
      </c>
      <c r="C89" s="204" t="str">
        <f>'MEMORIA DE CALCULO'!D302</f>
        <v>SINAPI</v>
      </c>
      <c r="D89" s="848" t="str">
        <f>IF(C89="SINAPI",VLOOKUP(B89,'SINAPI 09-20 ES - NÃO DESONER.'!$G$6:$L$6678,2,FALSE),IF(C89="SIURB",VLOOKUP(B89,'SIURB JAN-2020 NÃO DESONER.'!$A$2:$D$757,2,FALSE),IF(C89="SICRO",VLOOKUP(B89,Tabela4[],2,FALSE),IF(C89="CPOS",VLOOKUP(B89,'CPOS-178'!$A$7:$F$4097,2,FALSE),IF(C89="PRÓPRIA",VLOOKUP(B89,Tabela42[],2,FALSE),IF(C89="DER-ES",VLOOKUP(B89,Tabela6[],2,FALSE),IF(C89="IOPES",VLOOKUP(B89,'IOPES_02-20'!$A$12:$G$1265,3,FALSE),IF(C89="EDIF",VLOOKUP(B89,'EDIF JAN-2020 NÃO DESONER.'!$A$3:$D$2649,2,FALSE),"ERRO"))))))))</f>
        <v>CABO DE COBRE FLEXÍVEL ISOLADO, 6 MM², ANTI-CHAMA 0,6/1,0 KV, PARA CIRCUITOS TERMINAIS - FORNECIMENTO E INSTALAÇÃO. AF_12/2015</v>
      </c>
      <c r="E89" s="849"/>
      <c r="F89" s="849"/>
      <c r="G89" s="849"/>
      <c r="H89" s="849"/>
      <c r="I89" s="849"/>
      <c r="J89" s="849"/>
      <c r="K89" s="203" t="str">
        <f>IF(C89="SINAPI",VLOOKUP(B89,'SINAPI 09-20 ES - NÃO DESONER.'!$G$6:$L$6678,3,FALSE),IF(C89="SIURB",VLOOKUP(B89,'SIURB JAN-2020 NÃO DESONER.'!$A$2:$D$757,3,FALSE),IF(C89="SICRO",VLOOKUP(B89,Tabela4[],3,FALSE),IF(C89="CPOS",VLOOKUP(B89,'CPOS-178'!$A$7:$F$4097,3,FALSE),IF(C89="PRÓPRIA",VLOOKUP(B89,Tabela42[],3,FALSE),IF(C89="DER-ES",VLOOKUP(B89,Tabela6[],3,FALSE),IF(C89="IOPES",VLOOKUP(B89,'IOPES_02-20'!$A$12:$G$1265,4,FALSE),IF(C89="EDIF",VLOOKUP(B89,'EDIF JAN-2020 NÃO DESONER.'!$A$3:$D$2649,3,FALSE),"ERRO"))))))))</f>
        <v>m</v>
      </c>
      <c r="L89" s="203">
        <f>'MEMORIA DE CALCULO'!W304</f>
        <v>100</v>
      </c>
      <c r="M89" s="205" t="str">
        <f>IF(C89="SINAPI",VLOOKUP(B89,'SINAPI 09-20 ES - NÃO DESONER.'!$G$6:$L$6678,5,FALSE),IF(C89="SIURB",VLOOKUP(B89,'SIURB JAN-2020 NÃO DESONER.'!$A$2:$D$757,4,FALSE),IF(C89="SICRO",VLOOKUP(B89,Tabela4[],4,FALSE),IF(C89="CPOS",VLOOKUP(B89,'CPOS-178'!$A$7:$F$4097,6,FALSE),IF(C89="PRÓPRIA",VLOOKUP(B89,Tabela42[],4,FALSE),IF(C89="DER-ES",VLOOKUP(B89,Tabela6[],4,FALSE),IF(C89="IOPES",VLOOKUP(B89,'IOPES_02-20'!$A$12:$G$1265,7,FALSE),IF(C89="EDIF",VLOOKUP(B89,'EDIF JAN-2020 NÃO DESONER.'!$A$3:$D$2649,4,FALSE),"ERRO"))))))))</f>
        <v>6,93</v>
      </c>
      <c r="N89" s="292">
        <f>'BDI '!$G$33</f>
        <v>0.29940443963183538</v>
      </c>
      <c r="O89" s="206">
        <f t="shared" si="24"/>
        <v>9.004872766648619</v>
      </c>
      <c r="P89" s="365">
        <f t="shared" si="25"/>
        <v>900.48727666486195</v>
      </c>
    </row>
    <row r="90" spans="2:16" s="657" customFormat="1" ht="45" customHeight="1" x14ac:dyDescent="0.25">
      <c r="B90" s="363">
        <f>'MEMORIA DE CALCULO'!C305</f>
        <v>96973</v>
      </c>
      <c r="C90" s="204" t="str">
        <f>'MEMORIA DE CALCULO'!D305</f>
        <v>SINAPI</v>
      </c>
      <c r="D90" s="848" t="str">
        <f>IF(C90="SINAPI",VLOOKUP(B90,'SINAPI 09-20 ES - NÃO DESONER.'!$G$6:$L$6678,2,FALSE),IF(C90="SIURB",VLOOKUP(B90,'SIURB JAN-2020 NÃO DESONER.'!$A$2:$D$757,2,FALSE),IF(C90="SICRO",VLOOKUP(B90,Tabela4[],2,FALSE),IF(C90="CPOS",VLOOKUP(B90,'CPOS-178'!$A$7:$F$4097,2,FALSE),IF(C90="PRÓPRIA",VLOOKUP(B90,Tabela42[],2,FALSE),IF(C90="DER-ES",VLOOKUP(B90,Tabela6[],2,FALSE),IF(C90="IOPES",VLOOKUP(B90,'IOPES_02-20'!$A$12:$G$1265,3,FALSE),IF(C90="EDIF",VLOOKUP(B90,'EDIF JAN-2020 NÃO DESONER.'!$A$3:$D$2649,2,FALSE),"ERRO"))))))))</f>
        <v>CORDOALHA DE COBRE NU 35 MM², NÃO ENTERRADA, COM ISOLADOR - FORNECIMENTO E INSTALAÇÃO. AF_12/2017</v>
      </c>
      <c r="E90" s="849"/>
      <c r="F90" s="849"/>
      <c r="G90" s="849"/>
      <c r="H90" s="849"/>
      <c r="I90" s="849"/>
      <c r="J90" s="849"/>
      <c r="K90" s="203" t="str">
        <f>IF(C90="SINAPI",VLOOKUP(B90,'SINAPI 09-20 ES - NÃO DESONER.'!$G$6:$L$6678,3,FALSE),IF(C90="SIURB",VLOOKUP(B90,'SIURB JAN-2020 NÃO DESONER.'!$A$2:$D$757,3,FALSE),IF(C90="SICRO",VLOOKUP(B90,Tabela4[],3,FALSE),IF(C90="CPOS",VLOOKUP(B90,'CPOS-178'!$A$7:$F$4097,3,FALSE),IF(C90="PRÓPRIA",VLOOKUP(B90,Tabela42[],3,FALSE),IF(C90="DER-ES",VLOOKUP(B90,Tabela6[],3,FALSE),IF(C90="IOPES",VLOOKUP(B90,'IOPES_02-20'!$A$12:$G$1265,4,FALSE),IF(C90="EDIF",VLOOKUP(B90,'EDIF JAN-2020 NÃO DESONER.'!$A$3:$D$2649,3,FALSE),"ERRO"))))))))</f>
        <v>m</v>
      </c>
      <c r="L90" s="203">
        <f>'MEMORIA DE CALCULO'!W307</f>
        <v>25</v>
      </c>
      <c r="M90" s="205" t="str">
        <f>IF(C90="SINAPI",VLOOKUP(B90,'SINAPI 09-20 ES - NÃO DESONER.'!$G$6:$L$6678,5,FALSE),IF(C90="SIURB",VLOOKUP(B90,'SIURB JAN-2020 NÃO DESONER.'!$A$2:$D$757,4,FALSE),IF(C90="SICRO",VLOOKUP(B90,Tabela4[],4,FALSE),IF(C90="CPOS",VLOOKUP(B90,'CPOS-178'!$A$7:$F$4097,6,FALSE),IF(C90="PRÓPRIA",VLOOKUP(B90,Tabela42[],4,FALSE),IF(C90="DER-ES",VLOOKUP(B90,Tabela6[],4,FALSE),IF(C90="IOPES",VLOOKUP(B90,'IOPES_02-20'!$A$12:$G$1265,7,FALSE),IF(C90="EDIF",VLOOKUP(B90,'EDIF JAN-2020 NÃO DESONER.'!$A$3:$D$2649,4,FALSE),"ERRO"))))))))</f>
        <v>40,65</v>
      </c>
      <c r="N90" s="292">
        <f>'BDI '!$G$33</f>
        <v>0.29940443963183538</v>
      </c>
      <c r="O90" s="206">
        <f t="shared" si="24"/>
        <v>52.820790471034108</v>
      </c>
      <c r="P90" s="365">
        <f t="shared" si="25"/>
        <v>1320.5197617758527</v>
      </c>
    </row>
    <row r="91" spans="2:16" s="657" customFormat="1" ht="30" customHeight="1" x14ac:dyDescent="0.25">
      <c r="B91" s="363">
        <f>'MEMORIA DE CALCULO'!C308</f>
        <v>41148</v>
      </c>
      <c r="C91" s="204" t="str">
        <f>'MEMORIA DE CALCULO'!D308</f>
        <v>DER-ES</v>
      </c>
      <c r="D91" s="848" t="str">
        <f>IF(C91="SINAPI",VLOOKUP(B91,'SINAPI 09-20 ES - NÃO DESONER.'!$G$6:$L$6678,2,FALSE),IF(C91="SIURB",VLOOKUP(B91,'SIURB JAN-2020 NÃO DESONER.'!$A$2:$D$757,2,FALSE),IF(C91="SICRO",VLOOKUP(B91,Tabela4[],2,FALSE),IF(C91="CPOS",VLOOKUP(B91,'CPOS-178'!$A$7:$F$4097,2,FALSE),IF(C91="PRÓPRIA",VLOOKUP(B91,Tabela42[],2,FALSE),IF(C91="DER-ES",VLOOKUP(B91,Tabela6[],2,FALSE),IF(C91="IOPES",VLOOKUP(B91,'IOPES_02-20'!$A$12:$G$1265,3,FALSE),IF(C91="EDIF",VLOOKUP(B91,'EDIF JAN-2020 NÃO DESONER.'!$A$3:$D$2649,2,FALSE),"ERRO"))))))))</f>
        <v>CABO FLEXÍVEL 4 X 1,5 MM², FORNECIMENTO E INSTALAÇÃO</v>
      </c>
      <c r="E91" s="849"/>
      <c r="F91" s="849"/>
      <c r="G91" s="849"/>
      <c r="H91" s="849"/>
      <c r="I91" s="849"/>
      <c r="J91" s="849"/>
      <c r="K91" s="203" t="str">
        <f>IF(C91="SINAPI",VLOOKUP(B91,'SINAPI 09-20 ES - NÃO DESONER.'!$G$6:$L$6678,3,FALSE),IF(C91="SIURB",VLOOKUP(B91,'SIURB JAN-2020 NÃO DESONER.'!$A$2:$D$757,3,FALSE),IF(C91="SICRO",VLOOKUP(B91,Tabela4[],3,FALSE),IF(C91="CPOS",VLOOKUP(B91,'CPOS-178'!$A$7:$F$4097,3,FALSE),IF(C91="PRÓPRIA",VLOOKUP(B91,Tabela42[],3,FALSE),IF(C91="DER-ES",VLOOKUP(B91,Tabela6[],3,FALSE),IF(C91="IOPES",VLOOKUP(B91,'IOPES_02-20'!$A$12:$G$1265,4,FALSE),IF(C91="EDIF",VLOOKUP(B91,'EDIF JAN-2020 NÃO DESONER.'!$A$3:$D$2649,3,FALSE),"ERRO"))))))))</f>
        <v>m</v>
      </c>
      <c r="L91" s="203">
        <f>'MEMORIA DE CALCULO'!W310</f>
        <v>400</v>
      </c>
      <c r="M91" s="205">
        <f>IF(C91="SINAPI",VLOOKUP(B91,'SINAPI 09-20 ES - NÃO DESONER.'!$G$6:$L$6678,5,FALSE),IF(C91="SIURB",VLOOKUP(B91,'SIURB JAN-2020 NÃO DESONER.'!$A$2:$D$757,4,FALSE),IF(C91="SICRO",VLOOKUP(B91,Tabela4[],4,FALSE),IF(C91="CPOS",VLOOKUP(B91,'CPOS-178'!$A$7:$F$4097,6,FALSE),IF(C91="PRÓPRIA",VLOOKUP(B91,Tabela42[],4,FALSE),IF(C91="DER-ES",VLOOKUP(B91,Tabela6[],4,FALSE),IF(C91="IOPES",VLOOKUP(B91,'IOPES_02-20'!$A$12:$G$1265,7,FALSE),IF(C91="EDIF",VLOOKUP(B91,'EDIF JAN-2020 NÃO DESONER.'!$A$3:$D$2649,4,FALSE),"ERRO"))))))))</f>
        <v>8.76</v>
      </c>
      <c r="N91" s="292">
        <f>'BDI '!$G$33</f>
        <v>0.29940443963183538</v>
      </c>
      <c r="O91" s="206">
        <f t="shared" si="24"/>
        <v>11.382782891174879</v>
      </c>
      <c r="P91" s="365">
        <f t="shared" si="25"/>
        <v>4553.1131564699517</v>
      </c>
    </row>
    <row r="92" spans="2:16" s="657" customFormat="1" ht="30" customHeight="1" x14ac:dyDescent="0.25">
      <c r="B92" s="363">
        <f>'MEMORIA DE CALCULO'!C311</f>
        <v>83446</v>
      </c>
      <c r="C92" s="204" t="str">
        <f>'MEMORIA DE CALCULO'!D311</f>
        <v>SINAPI</v>
      </c>
      <c r="D92" s="848" t="str">
        <f>IF(C92="SINAPI",VLOOKUP(B92,'SINAPI 09-20 ES - NÃO DESONER.'!$G$6:$L$6678,2,FALSE),IF(C92="SIURB",VLOOKUP(B92,'SIURB JAN-2020 NÃO DESONER.'!$A$2:$D$757,2,FALSE),IF(C92="SICRO",VLOOKUP(B92,Tabela4[],2,FALSE),IF(C92="CPOS",VLOOKUP(B92,'CPOS-178'!$A$7:$F$4097,2,FALSE),IF(C92="PRÓPRIA",VLOOKUP(B92,Tabela42[],2,FALSE),IF(C92="DER-ES",VLOOKUP(B92,Tabela6[],2,FALSE),IF(C92="IOPES",VLOOKUP(B92,'IOPES_02-20'!$A$12:$G$1265,3,FALSE),IF(C92="EDIF",VLOOKUP(B92,'EDIF JAN-2020 NÃO DESONER.'!$A$3:$D$2649,2,FALSE),"ERRO"))))))))</f>
        <v>CAIXA DE PASSAGEM 30X30X40 COM TAMPA E DRENO BRITA</v>
      </c>
      <c r="E92" s="849"/>
      <c r="F92" s="849"/>
      <c r="G92" s="849"/>
      <c r="H92" s="849"/>
      <c r="I92" s="849"/>
      <c r="J92" s="849"/>
      <c r="K92" s="203" t="str">
        <f>IF(C92="SINAPI",VLOOKUP(B92,'SINAPI 09-20 ES - NÃO DESONER.'!$G$6:$L$6678,3,FALSE),IF(C92="SIURB",VLOOKUP(B92,'SIURB JAN-2020 NÃO DESONER.'!$A$2:$D$757,3,FALSE),IF(C92="SICRO",VLOOKUP(B92,Tabela4[],3,FALSE),IF(C92="CPOS",VLOOKUP(B92,'CPOS-178'!$A$7:$F$4097,3,FALSE),IF(C92="PRÓPRIA",VLOOKUP(B92,Tabela42[],3,FALSE),IF(C92="DER-ES",VLOOKUP(B92,Tabela6[],3,FALSE),IF(C92="IOPES",VLOOKUP(B92,'IOPES_02-20'!$A$12:$G$1265,4,FALSE),IF(C92="EDIF",VLOOKUP(B92,'EDIF JAN-2020 NÃO DESONER.'!$A$3:$D$2649,3,FALSE),"ERRO"))))))))</f>
        <v>un</v>
      </c>
      <c r="L92" s="203">
        <f>'MEMORIA DE CALCULO'!W313</f>
        <v>32</v>
      </c>
      <c r="M92" s="205" t="str">
        <f>IF(C92="SINAPI",VLOOKUP(B92,'SINAPI 09-20 ES - NÃO DESONER.'!$G$6:$L$6678,5,FALSE),IF(C92="SIURB",VLOOKUP(B92,'SIURB JAN-2020 NÃO DESONER.'!$A$2:$D$757,4,FALSE),IF(C92="SICRO",VLOOKUP(B92,Tabela4[],4,FALSE),IF(C92="CPOS",VLOOKUP(B92,'CPOS-178'!$A$7:$F$4097,6,FALSE),IF(C92="PRÓPRIA",VLOOKUP(B92,Tabela42[],4,FALSE),IF(C92="DER-ES",VLOOKUP(B92,Tabela6[],4,FALSE),IF(C92="IOPES",VLOOKUP(B92,'IOPES_02-20'!$A$12:$G$1265,7,FALSE),IF(C92="EDIF",VLOOKUP(B92,'EDIF JAN-2020 NÃO DESONER.'!$A$3:$D$2649,4,FALSE),"ERRO"))))))))</f>
        <v>168,80</v>
      </c>
      <c r="N92" s="292">
        <f>'BDI '!$G$33</f>
        <v>0.29940443963183538</v>
      </c>
      <c r="O92" s="206">
        <f t="shared" si="24"/>
        <v>219.33946940985382</v>
      </c>
      <c r="P92" s="365">
        <f t="shared" si="25"/>
        <v>7018.8630211153222</v>
      </c>
    </row>
    <row r="93" spans="2:16" s="657" customFormat="1" ht="15.75" customHeight="1" x14ac:dyDescent="0.25">
      <c r="B93" s="363" t="str">
        <f>'MEMORIA DE CALCULO'!C314</f>
        <v>049897</v>
      </c>
      <c r="C93" s="204" t="str">
        <f>'MEMORIA DE CALCULO'!D314</f>
        <v>IOPES</v>
      </c>
      <c r="D93" s="848" t="str">
        <f>IF(C93="SINAPI",VLOOKUP(B93,'SINAPI 09-20 ES - NÃO DESONER.'!$G$6:$L$6678,2,FALSE),IF(C93="SIURB",VLOOKUP(B93,'SIURB JAN-2020 NÃO DESONER.'!$A$2:$D$757,2,FALSE),IF(C93="SICRO",VLOOKUP(B93,Tabela4[],2,FALSE),IF(C93="CPOS",VLOOKUP(B93,'CPOS-178'!$A$7:$F$4097,2,FALSE),IF(C93="PRÓPRIA",VLOOKUP(B93,Tabela42[],2,FALSE),IF(C93="DER-ES",VLOOKUP(B93,Tabela6[],2,FALSE),IF(C93="IOPES",VLOOKUP(B93,'IOPES_02-20'!$A$12:$G$1265,3,FALSE),IF(C93="EDIF",VLOOKUP(B93,'EDIF JAN-2020 NÃO DESONER.'!$A$3:$D$2649,2,FALSE),"ERRO"))))))))</f>
        <v>CINTA CIRCULAR ACO GALVANIZADO 200MM</v>
      </c>
      <c r="E93" s="849"/>
      <c r="F93" s="849"/>
      <c r="G93" s="849"/>
      <c r="H93" s="849"/>
      <c r="I93" s="849"/>
      <c r="J93" s="849"/>
      <c r="K93" s="203" t="str">
        <f>IF(C93="SINAPI",VLOOKUP(B93,'SINAPI 09-20 ES - NÃO DESONER.'!$G$6:$L$6678,3,FALSE),IF(C93="SIURB",VLOOKUP(B93,'SIURB JAN-2020 NÃO DESONER.'!$A$2:$D$757,3,FALSE),IF(C93="SICRO",VLOOKUP(B93,Tabela4[],3,FALSE),IF(C93="CPOS",VLOOKUP(B93,'CPOS-178'!$A$7:$F$4097,3,FALSE),IF(C93="PRÓPRIA",VLOOKUP(B93,Tabela42[],3,FALSE),IF(C93="DER-ES",VLOOKUP(B93,Tabela6[],3,FALSE),IF(C93="IOPES",VLOOKUP(B93,'IOPES_02-20'!$A$12:$G$1265,4,FALSE),IF(C93="EDIF",VLOOKUP(B93,'EDIF JAN-2020 NÃO DESONER.'!$A$3:$D$2649,3,FALSE),"ERRO"))))))))</f>
        <v xml:space="preserve">un </v>
      </c>
      <c r="L93" s="203">
        <f>'MEMORIA DE CALCULO'!W316</f>
        <v>4</v>
      </c>
      <c r="M93" s="205">
        <f>IF(C93="SINAPI",VLOOKUP(B93,'SINAPI 09-20 ES - NÃO DESONER.'!$G$6:$L$6678,5,FALSE),IF(C93="SIURB",VLOOKUP(B93,'SIURB JAN-2020 NÃO DESONER.'!$A$2:$D$757,4,FALSE),IF(C93="SICRO",VLOOKUP(B93,Tabela4[],4,FALSE),IF(C93="CPOS",VLOOKUP(B93,'CPOS-178'!$A$7:$F$4097,6,FALSE),IF(C93="PRÓPRIA",VLOOKUP(B93,Tabela42[],4,FALSE),IF(C93="DER-ES",VLOOKUP(B93,Tabela6[],4,FALSE),IF(C93="IOPES",VLOOKUP(B93,'IOPES_02-20'!$A$12:$G$1265,7,FALSE),IF(C93="EDIF",VLOOKUP(B93,'EDIF JAN-2020 NÃO DESONER.'!$A$3:$D$2649,4,FALSE),"ERRO"))))))))</f>
        <v>30.56</v>
      </c>
      <c r="N93" s="292">
        <f>'BDI '!$G$33</f>
        <v>0.29940443963183538</v>
      </c>
      <c r="O93" s="206">
        <f t="shared" si="24"/>
        <v>39.709799675148886</v>
      </c>
      <c r="P93" s="365">
        <f t="shared" si="25"/>
        <v>158.83919870059555</v>
      </c>
    </row>
    <row r="94" spans="2:16" s="657" customFormat="1" ht="30" customHeight="1" x14ac:dyDescent="0.25">
      <c r="B94" s="363" t="str">
        <f>'MEMORIA DE CALCULO'!C317</f>
        <v>048053</v>
      </c>
      <c r="C94" s="204" t="str">
        <f>'MEMORIA DE CALCULO'!D317</f>
        <v>IOPES</v>
      </c>
      <c r="D94" s="848" t="str">
        <f>IF(C94="SINAPI",VLOOKUP(B94,'SINAPI 09-20 ES - NÃO DESONER.'!$G$6:$L$6678,2,FALSE),IF(C94="SIURB",VLOOKUP(B94,'SIURB JAN-2020 NÃO DESONER.'!$A$2:$D$757,2,FALSE),IF(C94="SICRO",VLOOKUP(B94,Tabela4[],2,FALSE),IF(C94="CPOS",VLOOKUP(B94,'CPOS-178'!$A$7:$F$4097,2,FALSE),IF(C94="PRÓPRIA",VLOOKUP(B94,Tabela42[],2,FALSE),IF(C94="DER-ES",VLOOKUP(B94,Tabela6[],2,FALSE),IF(C94="IOPES",VLOOKUP(B94,'IOPES_02-20'!$A$12:$G$1265,3,FALSE),IF(C94="EDIF",VLOOKUP(B94,'EDIF JAN-2020 NÃO DESONER.'!$A$3:$D$2649,2,FALSE),"ERRO"))))))))</f>
        <v>CONECTOR MEDICAO EM BRONZE C/ 4 PARAFUSOS TEL-560</v>
      </c>
      <c r="E94" s="849"/>
      <c r="F94" s="849"/>
      <c r="G94" s="849"/>
      <c r="H94" s="849"/>
      <c r="I94" s="849"/>
      <c r="J94" s="849"/>
      <c r="K94" s="203" t="str">
        <f>IF(C94="SINAPI",VLOOKUP(B94,'SINAPI 09-20 ES - NÃO DESONER.'!$G$6:$L$6678,3,FALSE),IF(C94="SIURB",VLOOKUP(B94,'SIURB JAN-2020 NÃO DESONER.'!$A$2:$D$757,3,FALSE),IF(C94="SICRO",VLOOKUP(B94,Tabela4[],3,FALSE),IF(C94="CPOS",VLOOKUP(B94,'CPOS-178'!$A$7:$F$4097,3,FALSE),IF(C94="PRÓPRIA",VLOOKUP(B94,Tabela42[],3,FALSE),IF(C94="DER-ES",VLOOKUP(B94,Tabela6[],3,FALSE),IF(C94="IOPES",VLOOKUP(B94,'IOPES_02-20'!$A$12:$G$1265,4,FALSE),IF(C94="EDIF",VLOOKUP(B94,'EDIF JAN-2020 NÃO DESONER.'!$A$3:$D$2649,3,FALSE),"ERRO"))))))))</f>
        <v xml:space="preserve">un </v>
      </c>
      <c r="L94" s="203">
        <f>'MEMORIA DE CALCULO'!W319</f>
        <v>99</v>
      </c>
      <c r="M94" s="205">
        <f>IF(C94="SINAPI",VLOOKUP(B94,'SINAPI 09-20 ES - NÃO DESONER.'!$G$6:$L$6678,5,FALSE),IF(C94="SIURB",VLOOKUP(B94,'SIURB JAN-2020 NÃO DESONER.'!$A$2:$D$757,4,FALSE),IF(C94="SICRO",VLOOKUP(B94,Tabela4[],4,FALSE),IF(C94="CPOS",VLOOKUP(B94,'CPOS-178'!$A$7:$F$4097,6,FALSE),IF(C94="PRÓPRIA",VLOOKUP(B94,Tabela42[],4,FALSE),IF(C94="DER-ES",VLOOKUP(B94,Tabela6[],4,FALSE),IF(C94="IOPES",VLOOKUP(B94,'IOPES_02-20'!$A$12:$G$1265,7,FALSE),IF(C94="EDIF",VLOOKUP(B94,'EDIF JAN-2020 NÃO DESONER.'!$A$3:$D$2649,4,FALSE),"ERRO"))))))))</f>
        <v>18.41</v>
      </c>
      <c r="N94" s="292">
        <f>'BDI '!$G$33</f>
        <v>0.29940443963183538</v>
      </c>
      <c r="O94" s="206">
        <f t="shared" si="24"/>
        <v>23.922035733622089</v>
      </c>
      <c r="P94" s="365">
        <f t="shared" si="25"/>
        <v>2368.2815376285866</v>
      </c>
    </row>
    <row r="95" spans="2:16" s="657" customFormat="1" ht="45" customHeight="1" x14ac:dyDescent="0.25">
      <c r="B95" s="363">
        <f>'MEMORIA DE CALCULO'!C320</f>
        <v>96971</v>
      </c>
      <c r="C95" s="204" t="str">
        <f>'MEMORIA DE CALCULO'!D320</f>
        <v>SINAPI</v>
      </c>
      <c r="D95" s="848" t="str">
        <f>IF(C95="SINAPI",VLOOKUP(B95,'SINAPI 09-20 ES - NÃO DESONER.'!$G$6:$L$6678,2,FALSE),IF(C95="SIURB",VLOOKUP(B95,'SIURB JAN-2020 NÃO DESONER.'!$A$2:$D$757,2,FALSE),IF(C95="SICRO",VLOOKUP(B95,Tabela4[],2,FALSE),IF(C95="CPOS",VLOOKUP(B95,'CPOS-178'!$A$7:$F$4097,2,FALSE),IF(C95="PRÓPRIA",VLOOKUP(B95,Tabela42[],2,FALSE),IF(C95="DER-ES",VLOOKUP(B95,Tabela6[],2,FALSE),IF(C95="IOPES",VLOOKUP(B95,'IOPES_02-20'!$A$12:$G$1265,3,FALSE),IF(C95="EDIF",VLOOKUP(B95,'EDIF JAN-2020 NÃO DESONER.'!$A$3:$D$2649,2,FALSE),"ERRO"))))))))</f>
        <v>CORDOALHA DE COBRE NU 16 MM², NÃO ENTERRADA, COM ISOLADOR - FORNECIMENTO E INSTALAÇÃO. AF_12/2017</v>
      </c>
      <c r="E95" s="849"/>
      <c r="F95" s="849"/>
      <c r="G95" s="849"/>
      <c r="H95" s="849"/>
      <c r="I95" s="849"/>
      <c r="J95" s="849"/>
      <c r="K95" s="203" t="str">
        <f>IF(C95="SINAPI",VLOOKUP(B95,'SINAPI 09-20 ES - NÃO DESONER.'!$G$6:$L$6678,3,FALSE),IF(C95="SIURB",VLOOKUP(B95,'SIURB JAN-2020 NÃO DESONER.'!$A$2:$D$757,3,FALSE),IF(C95="SICRO",VLOOKUP(B95,Tabela4[],3,FALSE),IF(C95="CPOS",VLOOKUP(B95,'CPOS-178'!$A$7:$F$4097,3,FALSE),IF(C95="PRÓPRIA",VLOOKUP(B95,Tabela42[],3,FALSE),IF(C95="DER-ES",VLOOKUP(B95,Tabela6[],3,FALSE),IF(C95="IOPES",VLOOKUP(B95,'IOPES_02-20'!$A$12:$G$1265,4,FALSE),IF(C95="EDIF",VLOOKUP(B95,'EDIF JAN-2020 NÃO DESONER.'!$A$3:$D$2649,3,FALSE),"ERRO"))))))))</f>
        <v>m</v>
      </c>
      <c r="L95" s="203">
        <f>'MEMORIA DE CALCULO'!W322</f>
        <v>87</v>
      </c>
      <c r="M95" s="205" t="str">
        <f>IF(C95="SINAPI",VLOOKUP(B95,'SINAPI 09-20 ES - NÃO DESONER.'!$G$6:$L$6678,5,FALSE),IF(C95="SIURB",VLOOKUP(B95,'SIURB JAN-2020 NÃO DESONER.'!$A$2:$D$757,4,FALSE),IF(C95="SICRO",VLOOKUP(B95,Tabela4[],4,FALSE),IF(C95="CPOS",VLOOKUP(B95,'CPOS-178'!$A$7:$F$4097,6,FALSE),IF(C95="PRÓPRIA",VLOOKUP(B95,Tabela42[],4,FALSE),IF(C95="DER-ES",VLOOKUP(B95,Tabela6[],4,FALSE),IF(C95="IOPES",VLOOKUP(B95,'IOPES_02-20'!$A$12:$G$1265,7,FALSE),IF(C95="EDIF",VLOOKUP(B95,'EDIF JAN-2020 NÃO DESONER.'!$A$3:$D$2649,4,FALSE),"ERRO"))))))))</f>
        <v>23,12</v>
      </c>
      <c r="N95" s="292">
        <f>'BDI '!$G$33</f>
        <v>0.29940443963183538</v>
      </c>
      <c r="O95" s="206">
        <f t="shared" si="24"/>
        <v>30.042230644288036</v>
      </c>
      <c r="P95" s="365">
        <f t="shared" si="25"/>
        <v>2613.6740660530591</v>
      </c>
    </row>
    <row r="96" spans="2:16" s="657" customFormat="1" ht="15.75" customHeight="1" x14ac:dyDescent="0.25">
      <c r="B96" s="363" t="str">
        <f>'MEMORIA DE CALCULO'!C323</f>
        <v>049645</v>
      </c>
      <c r="C96" s="204" t="str">
        <f>'MEMORIA DE CALCULO'!D323</f>
        <v>IOPES</v>
      </c>
      <c r="D96" s="848" t="str">
        <f>IF(C96="SINAPI",VLOOKUP(B96,'SINAPI 09-20 ES - NÃO DESONER.'!$G$6:$L$6678,2,FALSE),IF(C96="SIURB",VLOOKUP(B96,'SIURB JAN-2020 NÃO DESONER.'!$A$2:$D$757,2,FALSE),IF(C96="SICRO",VLOOKUP(B96,Tabela4[],2,FALSE),IF(C96="CPOS",VLOOKUP(B96,'CPOS-178'!$A$7:$F$4097,2,FALSE),IF(C96="PRÓPRIA",VLOOKUP(B96,Tabela42[],2,FALSE),IF(C96="DER-ES",VLOOKUP(B96,Tabela6[],2,FALSE),IF(C96="IOPES",VLOOKUP(B96,'IOPES_02-20'!$A$12:$G$1265,3,FALSE),IF(C96="EDIF",VLOOKUP(B96,'EDIF JAN-2020 NÃO DESONER.'!$A$3:$D$2649,2,FALSE),"ERRO"))))))))</f>
        <v>CRUZETA DE MADEIRA P/ POSTE 90 X 112,5 X 2400 MM</v>
      </c>
      <c r="E96" s="849"/>
      <c r="F96" s="849"/>
      <c r="G96" s="849"/>
      <c r="H96" s="849"/>
      <c r="I96" s="849"/>
      <c r="J96" s="849"/>
      <c r="K96" s="203" t="str">
        <f>IF(C96="SINAPI",VLOOKUP(B96,'SINAPI 09-20 ES - NÃO DESONER.'!$G$6:$L$6678,3,FALSE),IF(C96="SIURB",VLOOKUP(B96,'SIURB JAN-2020 NÃO DESONER.'!$A$2:$D$757,3,FALSE),IF(C96="SICRO",VLOOKUP(B96,Tabela4[],3,FALSE),IF(C96="CPOS",VLOOKUP(B96,'CPOS-178'!$A$7:$F$4097,3,FALSE),IF(C96="PRÓPRIA",VLOOKUP(B96,Tabela42[],3,FALSE),IF(C96="DER-ES",VLOOKUP(B96,Tabela6[],3,FALSE),IF(C96="IOPES",VLOOKUP(B96,'IOPES_02-20'!$A$12:$G$1265,4,FALSE),IF(C96="EDIF",VLOOKUP(B96,'EDIF JAN-2020 NÃO DESONER.'!$A$3:$D$2649,3,FALSE),"ERRO"))))))))</f>
        <v xml:space="preserve">un </v>
      </c>
      <c r="L96" s="203">
        <f>'MEMORIA DE CALCULO'!W325</f>
        <v>2</v>
      </c>
      <c r="M96" s="205">
        <f>IF(C96="SINAPI",VLOOKUP(B96,'SINAPI 09-20 ES - NÃO DESONER.'!$G$6:$L$6678,5,FALSE),IF(C96="SIURB",VLOOKUP(B96,'SIURB JAN-2020 NÃO DESONER.'!$A$2:$D$757,4,FALSE),IF(C96="SICRO",VLOOKUP(B96,Tabela4[],4,FALSE),IF(C96="CPOS",VLOOKUP(B96,'CPOS-178'!$A$7:$F$4097,6,FALSE),IF(C96="PRÓPRIA",VLOOKUP(B96,Tabela42[],4,FALSE),IF(C96="DER-ES",VLOOKUP(B96,Tabela6[],4,FALSE),IF(C96="IOPES",VLOOKUP(B96,'IOPES_02-20'!$A$12:$G$1265,7,FALSE),IF(C96="EDIF",VLOOKUP(B96,'EDIF JAN-2020 NÃO DESONER.'!$A$3:$D$2649,4,FALSE),"ERRO"))))))))</f>
        <v>223.67</v>
      </c>
      <c r="N96" s="292">
        <f>'BDI '!$G$33</f>
        <v>0.29940443963183538</v>
      </c>
      <c r="O96" s="206">
        <f t="shared" si="24"/>
        <v>290.63779101245262</v>
      </c>
      <c r="P96" s="365">
        <f t="shared" si="25"/>
        <v>581.27558202490525</v>
      </c>
    </row>
    <row r="97" spans="2:16" s="657" customFormat="1" ht="30" customHeight="1" x14ac:dyDescent="0.25">
      <c r="B97" s="363">
        <f>'MEMORIA DE CALCULO'!C326</f>
        <v>93667</v>
      </c>
      <c r="C97" s="204" t="str">
        <f>'MEMORIA DE CALCULO'!D326</f>
        <v>SINAPI</v>
      </c>
      <c r="D97" s="848" t="str">
        <f>IF(C97="SINAPI",VLOOKUP(B97,'SINAPI 09-20 ES - NÃO DESONER.'!$G$6:$L$6678,2,FALSE),IF(C97="SIURB",VLOOKUP(B97,'SIURB JAN-2020 NÃO DESONER.'!$A$2:$D$757,2,FALSE),IF(C97="SICRO",VLOOKUP(B97,Tabela4[],2,FALSE),IF(C97="CPOS",VLOOKUP(B97,'CPOS-178'!$A$7:$F$4097,2,FALSE),IF(C97="PRÓPRIA",VLOOKUP(B97,Tabela42[],2,FALSE),IF(C97="DER-ES",VLOOKUP(B97,Tabela6[],2,FALSE),IF(C97="IOPES",VLOOKUP(B97,'IOPES_02-20'!$A$12:$G$1265,3,FALSE),IF(C97="EDIF",VLOOKUP(B97,'EDIF JAN-2020 NÃO DESONER.'!$A$3:$D$2649,2,FALSE),"ERRO"))))))))</f>
        <v>DISJUNTOR TRIPOLAR TIPO DIN, CORRENTE NOMINAL DE 10A - FORNECIMENTO E INSTALAÇÃO. AF_04/2016</v>
      </c>
      <c r="E97" s="849"/>
      <c r="F97" s="849"/>
      <c r="G97" s="849"/>
      <c r="H97" s="849"/>
      <c r="I97" s="849"/>
      <c r="J97" s="849"/>
      <c r="K97" s="203" t="str">
        <f>IF(C97="SINAPI",VLOOKUP(B97,'SINAPI 09-20 ES - NÃO DESONER.'!$G$6:$L$6678,3,FALSE),IF(C97="SIURB",VLOOKUP(B97,'SIURB JAN-2020 NÃO DESONER.'!$A$2:$D$757,3,FALSE),IF(C97="SICRO",VLOOKUP(B97,Tabela4[],3,FALSE),IF(C97="CPOS",VLOOKUP(B97,'CPOS-178'!$A$7:$F$4097,3,FALSE),IF(C97="PRÓPRIA",VLOOKUP(B97,Tabela42[],3,FALSE),IF(C97="DER-ES",VLOOKUP(B97,Tabela6[],3,FALSE),IF(C97="IOPES",VLOOKUP(B97,'IOPES_02-20'!$A$12:$G$1265,4,FALSE),IF(C97="EDIF",VLOOKUP(B97,'EDIF JAN-2020 NÃO DESONER.'!$A$3:$D$2649,3,FALSE),"ERRO"))))))))</f>
        <v>un</v>
      </c>
      <c r="L97" s="203">
        <f>'MEMORIA DE CALCULO'!W328</f>
        <v>1</v>
      </c>
      <c r="M97" s="205" t="str">
        <f>IF(C97="SINAPI",VLOOKUP(B97,'SINAPI 09-20 ES - NÃO DESONER.'!$G$6:$L$6678,5,FALSE),IF(C97="SIURB",VLOOKUP(B97,'SIURB JAN-2020 NÃO DESONER.'!$A$2:$D$757,4,FALSE),IF(C97="SICRO",VLOOKUP(B97,Tabela4[],4,FALSE),IF(C97="CPOS",VLOOKUP(B97,'CPOS-178'!$A$7:$F$4097,6,FALSE),IF(C97="PRÓPRIA",VLOOKUP(B97,Tabela42[],4,FALSE),IF(C97="DER-ES",VLOOKUP(B97,Tabela6[],4,FALSE),IF(C97="IOPES",VLOOKUP(B97,'IOPES_02-20'!$A$12:$G$1265,7,FALSE),IF(C97="EDIF",VLOOKUP(B97,'EDIF JAN-2020 NÃO DESONER.'!$A$3:$D$2649,4,FALSE),"ERRO"))))))))</f>
        <v>59,81</v>
      </c>
      <c r="N97" s="292">
        <f>'BDI '!$G$33</f>
        <v>0.29940443963183538</v>
      </c>
      <c r="O97" s="206">
        <f t="shared" si="24"/>
        <v>77.717379534380072</v>
      </c>
      <c r="P97" s="365">
        <f t="shared" si="25"/>
        <v>77.717379534380072</v>
      </c>
    </row>
    <row r="98" spans="2:16" s="657" customFormat="1" ht="30" customHeight="1" x14ac:dyDescent="0.25">
      <c r="B98" s="363">
        <f>'MEMORIA DE CALCULO'!C329</f>
        <v>93671</v>
      </c>
      <c r="C98" s="204" t="str">
        <f>'MEMORIA DE CALCULO'!D329</f>
        <v>SINAPI</v>
      </c>
      <c r="D98" s="848" t="str">
        <f>IF(C98="SINAPI",VLOOKUP(B98,'SINAPI 09-20 ES - NÃO DESONER.'!$G$6:$L$6678,2,FALSE),IF(C98="SIURB",VLOOKUP(B98,'SIURB JAN-2020 NÃO DESONER.'!$A$2:$D$757,2,FALSE),IF(C98="SICRO",VLOOKUP(B98,Tabela4[],2,FALSE),IF(C98="CPOS",VLOOKUP(B98,'CPOS-178'!$A$7:$F$4097,2,FALSE),IF(C98="PRÓPRIA",VLOOKUP(B98,Tabela42[],2,FALSE),IF(C98="DER-ES",VLOOKUP(B98,Tabela6[],2,FALSE),IF(C98="IOPES",VLOOKUP(B98,'IOPES_02-20'!$A$12:$G$1265,3,FALSE),IF(C98="EDIF",VLOOKUP(B98,'EDIF JAN-2020 NÃO DESONER.'!$A$3:$D$2649,2,FALSE),"ERRO"))))))))</f>
        <v>DISJUNTOR TRIPOLAR TIPO DIN, CORRENTE NOMINAL DE 32A - FORNECIMENTO E INSTALAÇÃO. AF_04/2016</v>
      </c>
      <c r="E98" s="849"/>
      <c r="F98" s="849"/>
      <c r="G98" s="849"/>
      <c r="H98" s="849"/>
      <c r="I98" s="849"/>
      <c r="J98" s="849"/>
      <c r="K98" s="203" t="str">
        <f>IF(C98="SINAPI",VLOOKUP(B98,'SINAPI 09-20 ES - NÃO DESONER.'!$G$6:$L$6678,3,FALSE),IF(C98="SIURB",VLOOKUP(B98,'SIURB JAN-2020 NÃO DESONER.'!$A$2:$D$757,3,FALSE),IF(C98="SICRO",VLOOKUP(B98,Tabela4[],3,FALSE),IF(C98="CPOS",VLOOKUP(B98,'CPOS-178'!$A$7:$F$4097,3,FALSE),IF(C98="PRÓPRIA",VLOOKUP(B98,Tabela42[],3,FALSE),IF(C98="DER-ES",VLOOKUP(B98,Tabela6[],3,FALSE),IF(C98="IOPES",VLOOKUP(B98,'IOPES_02-20'!$A$12:$G$1265,4,FALSE),IF(C98="EDIF",VLOOKUP(B98,'EDIF JAN-2020 NÃO DESONER.'!$A$3:$D$2649,3,FALSE),"ERRO"))))))))</f>
        <v>un</v>
      </c>
      <c r="L98" s="203">
        <f>'MEMORIA DE CALCULO'!W331</f>
        <v>1</v>
      </c>
      <c r="M98" s="205" t="str">
        <f>IF(C98="SINAPI",VLOOKUP(B98,'SINAPI 09-20 ES - NÃO DESONER.'!$G$6:$L$6678,5,FALSE),IF(C98="SIURB",VLOOKUP(B98,'SIURB JAN-2020 NÃO DESONER.'!$A$2:$D$757,4,FALSE),IF(C98="SICRO",VLOOKUP(B98,Tabela4[],4,FALSE),IF(C98="CPOS",VLOOKUP(B98,'CPOS-178'!$A$7:$F$4097,6,FALSE),IF(C98="PRÓPRIA",VLOOKUP(B98,Tabela42[],4,FALSE),IF(C98="DER-ES",VLOOKUP(B98,Tabela6[],4,FALSE),IF(C98="IOPES",VLOOKUP(B98,'IOPES_02-20'!$A$12:$G$1265,7,FALSE),IF(C98="EDIF",VLOOKUP(B98,'EDIF JAN-2020 NÃO DESONER.'!$A$3:$D$2649,4,FALSE),"ERRO"))))))))</f>
        <v>68,03</v>
      </c>
      <c r="N98" s="292">
        <f>'BDI '!$G$33</f>
        <v>0.29940443963183538</v>
      </c>
      <c r="O98" s="206">
        <f t="shared" si="24"/>
        <v>88.39848402815376</v>
      </c>
      <c r="P98" s="365">
        <f t="shared" si="25"/>
        <v>88.39848402815376</v>
      </c>
    </row>
    <row r="99" spans="2:16" s="657" customFormat="1" ht="45" customHeight="1" x14ac:dyDescent="0.25">
      <c r="B99" s="363" t="str">
        <f>'MEMORIA DE CALCULO'!C332</f>
        <v>151330</v>
      </c>
      <c r="C99" s="204" t="str">
        <f>'MEMORIA DE CALCULO'!D332</f>
        <v>IOPES</v>
      </c>
      <c r="D99" s="848" t="str">
        <f>IF(C99="SINAPI",VLOOKUP(B99,'SINAPI 09-20 ES - NÃO DESONER.'!$G$6:$L$6678,2,FALSE),IF(C99="SIURB",VLOOKUP(B99,'SIURB JAN-2020 NÃO DESONER.'!$A$2:$D$757,2,FALSE),IF(C99="SICRO",VLOOKUP(B99,Tabela4[],2,FALSE),IF(C99="CPOS",VLOOKUP(B99,'CPOS-178'!$A$7:$F$4097,2,FALSE),IF(C99="PRÓPRIA",VLOOKUP(B99,Tabela42[],2,FALSE),IF(C99="DER-ES",VLOOKUP(B99,Tabela6[],2,FALSE),IF(C99="IOPES",VLOOKUP(B99,'IOPES_02-20'!$A$12:$G$1265,3,FALSE),IF(C99="EDIF",VLOOKUP(B99,'EDIF JAN-2020 NÃO DESONER.'!$A$3:$D$2649,2,FALSE),"ERRO"))))))))</f>
        <v>MINI-DISJUNTOR TRIPOLAR 63 A, CURVA C - 5KA 220/127VCA (NBR IEC 60947-2), REF. SIEMENS, GE, SCHNEIDER OU EQUIVALENTE</v>
      </c>
      <c r="E99" s="849"/>
      <c r="F99" s="849"/>
      <c r="G99" s="849"/>
      <c r="H99" s="849"/>
      <c r="I99" s="849"/>
      <c r="J99" s="849"/>
      <c r="K99" s="203" t="str">
        <f>IF(C99="SINAPI",VLOOKUP(B99,'SINAPI 09-20 ES - NÃO DESONER.'!$G$6:$L$6678,3,FALSE),IF(C99="SIURB",VLOOKUP(B99,'SIURB JAN-2020 NÃO DESONER.'!$A$2:$D$757,3,FALSE),IF(C99="SICRO",VLOOKUP(B99,Tabela4[],3,FALSE),IF(C99="CPOS",VLOOKUP(B99,'CPOS-178'!$A$7:$F$4097,3,FALSE),IF(C99="PRÓPRIA",VLOOKUP(B99,Tabela42[],3,FALSE),IF(C99="DER-ES",VLOOKUP(B99,Tabela6[],3,FALSE),IF(C99="IOPES",VLOOKUP(B99,'IOPES_02-20'!$A$12:$G$1265,4,FALSE),IF(C99="EDIF",VLOOKUP(B99,'EDIF JAN-2020 NÃO DESONER.'!$A$3:$D$2649,3,FALSE),"ERRO"))))))))</f>
        <v>und</v>
      </c>
      <c r="L99" s="203">
        <f>'MEMORIA DE CALCULO'!W334</f>
        <v>2</v>
      </c>
      <c r="M99" s="205">
        <f>IF(C99="SINAPI",VLOOKUP(B99,'SINAPI 09-20 ES - NÃO DESONER.'!$G$6:$L$6678,5,FALSE),IF(C99="SIURB",VLOOKUP(B99,'SIURB JAN-2020 NÃO DESONER.'!$A$2:$D$757,4,FALSE),IF(C99="SICRO",VLOOKUP(B99,Tabela4[],4,FALSE),IF(C99="CPOS",VLOOKUP(B99,'CPOS-178'!$A$7:$F$4097,6,FALSE),IF(C99="PRÓPRIA",VLOOKUP(B99,Tabela42[],4,FALSE),IF(C99="DER-ES",VLOOKUP(B99,Tabela6[],4,FALSE),IF(C99="IOPES",VLOOKUP(B99,'IOPES_02-20'!$A$12:$G$1265,7,FALSE),IF(C99="EDIF",VLOOKUP(B99,'EDIF JAN-2020 NÃO DESONER.'!$A$3:$D$2649,4,FALSE),"ERRO"))))))))</f>
        <v>84.6</v>
      </c>
      <c r="N99" s="292">
        <f>'BDI '!$G$33</f>
        <v>0.29940443963183538</v>
      </c>
      <c r="O99" s="206">
        <f t="shared" si="24"/>
        <v>109.92961559285327</v>
      </c>
      <c r="P99" s="365">
        <f t="shared" si="25"/>
        <v>219.85923118570653</v>
      </c>
    </row>
    <row r="100" spans="2:16" s="657" customFormat="1" ht="45" customHeight="1" x14ac:dyDescent="0.25">
      <c r="B100" s="363" t="str">
        <f>'MEMORIA DE CALCULO'!C335</f>
        <v>151337</v>
      </c>
      <c r="C100" s="204" t="str">
        <f>'MEMORIA DE CALCULO'!D335</f>
        <v>IOPES</v>
      </c>
      <c r="D100" s="848" t="str">
        <f>IF(C100="SINAPI",VLOOKUP(B100,'SINAPI 09-20 ES - NÃO DESONER.'!$G$6:$L$6678,2,FALSE),IF(C100="SIURB",VLOOKUP(B100,'SIURB JAN-2020 NÃO DESONER.'!$A$2:$D$757,2,FALSE),IF(C100="SICRO",VLOOKUP(B100,Tabela4[],2,FALSE),IF(C100="CPOS",VLOOKUP(B100,'CPOS-178'!$A$7:$F$4097,2,FALSE),IF(C100="PRÓPRIA",VLOOKUP(B100,Tabela42[],2,FALSE),IF(C100="DER-ES",VLOOKUP(B100,Tabela6[],2,FALSE),IF(C100="IOPES",VLOOKUP(B100,'IOPES_02-20'!$A$12:$G$1265,3,FALSE),IF(C100="EDIF",VLOOKUP(B100,'EDIF JAN-2020 NÃO DESONER.'!$A$3:$D$2649,2,FALSE),"ERRO"))))))))</f>
        <v>DISPOSITIVO DE PROTEÇÃO CONTRA SURTO (DPS) BIPOLAR, TENSÃO NOMINAL MÁXIMA 275VCA, CORENTE DE SURTO MÁXIMA 40KA.</v>
      </c>
      <c r="E100" s="849"/>
      <c r="F100" s="849"/>
      <c r="G100" s="849"/>
      <c r="H100" s="849"/>
      <c r="I100" s="849"/>
      <c r="J100" s="849"/>
      <c r="K100" s="203" t="str">
        <f>IF(C100="SINAPI",VLOOKUP(B100,'SINAPI 09-20 ES - NÃO DESONER.'!$G$6:$L$6678,3,FALSE),IF(C100="SIURB",VLOOKUP(B100,'SIURB JAN-2020 NÃO DESONER.'!$A$2:$D$757,3,FALSE),IF(C100="SICRO",VLOOKUP(B100,Tabela4[],3,FALSE),IF(C100="CPOS",VLOOKUP(B100,'CPOS-178'!$A$7:$F$4097,3,FALSE),IF(C100="PRÓPRIA",VLOOKUP(B100,Tabela42[],3,FALSE),IF(C100="DER-ES",VLOOKUP(B100,Tabela6[],3,FALSE),IF(C100="IOPES",VLOOKUP(B100,'IOPES_02-20'!$A$12:$G$1265,4,FALSE),IF(C100="EDIF",VLOOKUP(B100,'EDIF JAN-2020 NÃO DESONER.'!$A$3:$D$2649,3,FALSE),"ERRO"))))))))</f>
        <v>und</v>
      </c>
      <c r="L100" s="203">
        <f>'MEMORIA DE CALCULO'!W337</f>
        <v>4</v>
      </c>
      <c r="M100" s="205">
        <f>IF(C100="SINAPI",VLOOKUP(B100,'SINAPI 09-20 ES - NÃO DESONER.'!$G$6:$L$6678,5,FALSE),IF(C100="SIURB",VLOOKUP(B100,'SIURB JAN-2020 NÃO DESONER.'!$A$2:$D$757,4,FALSE),IF(C100="SICRO",VLOOKUP(B100,Tabela4[],4,FALSE),IF(C100="CPOS",VLOOKUP(B100,'CPOS-178'!$A$7:$F$4097,6,FALSE),IF(C100="PRÓPRIA",VLOOKUP(B100,Tabela42[],4,FALSE),IF(C100="DER-ES",VLOOKUP(B100,Tabela6[],4,FALSE),IF(C100="IOPES",VLOOKUP(B100,'IOPES_02-20'!$A$12:$G$1265,7,FALSE),IF(C100="EDIF",VLOOKUP(B100,'EDIF JAN-2020 NÃO DESONER.'!$A$3:$D$2649,4,FALSE),"ERRO"))))))))</f>
        <v>131.9</v>
      </c>
      <c r="N100" s="292">
        <f>'BDI '!$G$33</f>
        <v>0.29940443963183538</v>
      </c>
      <c r="O100" s="206">
        <f t="shared" ref="O100:O112" si="26">+M100*(1+N100)</f>
        <v>171.39144558743911</v>
      </c>
      <c r="P100" s="365">
        <f t="shared" ref="P100:P112" si="27">+L100*O100</f>
        <v>685.56578234975643</v>
      </c>
    </row>
    <row r="101" spans="2:16" s="657" customFormat="1" ht="30" customHeight="1" x14ac:dyDescent="0.25">
      <c r="B101" s="363">
        <f>'MEMORIA DE CALCULO'!C338</f>
        <v>93009</v>
      </c>
      <c r="C101" s="204" t="str">
        <f>'MEMORIA DE CALCULO'!D338</f>
        <v>SINAPI</v>
      </c>
      <c r="D101" s="848" t="str">
        <f>IF(C101="SINAPI",VLOOKUP(B101,'SINAPI 09-20 ES - NÃO DESONER.'!$G$6:$L$6678,2,FALSE),IF(C101="SIURB",VLOOKUP(B101,'SIURB JAN-2020 NÃO DESONER.'!$A$2:$D$757,2,FALSE),IF(C101="SICRO",VLOOKUP(B101,Tabela4[],2,FALSE),IF(C101="CPOS",VLOOKUP(B101,'CPOS-178'!$A$7:$F$4097,2,FALSE),IF(C101="PRÓPRIA",VLOOKUP(B101,Tabela42[],2,FALSE),IF(C101="DER-ES",VLOOKUP(B101,Tabela6[],2,FALSE),IF(C101="IOPES",VLOOKUP(B101,'IOPES_02-20'!$A$12:$G$1265,3,FALSE),IF(C101="EDIF",VLOOKUP(B101,'EDIF JAN-2020 NÃO DESONER.'!$A$3:$D$2649,2,FALSE),"ERRO"))))))))</f>
        <v>ELETRODUTO RÍGIDO ROSCÁVEL, PVC, DN 60 MM (2") - FORNECIMENTO E INSTALAÇÃO. AF_12/2015</v>
      </c>
      <c r="E101" s="849"/>
      <c r="F101" s="849"/>
      <c r="G101" s="849"/>
      <c r="H101" s="849"/>
      <c r="I101" s="849"/>
      <c r="J101" s="849"/>
      <c r="K101" s="203" t="str">
        <f>IF(C101="SINAPI",VLOOKUP(B101,'SINAPI 09-20 ES - NÃO DESONER.'!$G$6:$L$6678,3,FALSE),IF(C101="SIURB",VLOOKUP(B101,'SIURB JAN-2020 NÃO DESONER.'!$A$2:$D$757,3,FALSE),IF(C101="SICRO",VLOOKUP(B101,Tabela4[],3,FALSE),IF(C101="CPOS",VLOOKUP(B101,'CPOS-178'!$A$7:$F$4097,3,FALSE),IF(C101="PRÓPRIA",VLOOKUP(B101,Tabela42[],3,FALSE),IF(C101="DER-ES",VLOOKUP(B101,Tabela6[],3,FALSE),IF(C101="IOPES",VLOOKUP(B101,'IOPES_02-20'!$A$12:$G$1265,4,FALSE),IF(C101="EDIF",VLOOKUP(B101,'EDIF JAN-2020 NÃO DESONER.'!$A$3:$D$2649,3,FALSE),"ERRO"))))))))</f>
        <v>m</v>
      </c>
      <c r="L101" s="203">
        <f>'MEMORIA DE CALCULO'!W340</f>
        <v>600</v>
      </c>
      <c r="M101" s="205" t="str">
        <f>IF(C101="SINAPI",VLOOKUP(B101,'SINAPI 09-20 ES - NÃO DESONER.'!$G$6:$L$6678,5,FALSE),IF(C101="SIURB",VLOOKUP(B101,'SIURB JAN-2020 NÃO DESONER.'!$A$2:$D$757,4,FALSE),IF(C101="SICRO",VLOOKUP(B101,Tabela4[],4,FALSE),IF(C101="CPOS",VLOOKUP(B101,'CPOS-178'!$A$7:$F$4097,6,FALSE),IF(C101="PRÓPRIA",VLOOKUP(B101,Tabela42[],4,FALSE),IF(C101="DER-ES",VLOOKUP(B101,Tabela6[],4,FALSE),IF(C101="IOPES",VLOOKUP(B101,'IOPES_02-20'!$A$12:$G$1265,7,FALSE),IF(C101="EDIF",VLOOKUP(B101,'EDIF JAN-2020 NÃO DESONER.'!$A$3:$D$2649,4,FALSE),"ERRO"))))))))</f>
        <v>16,76</v>
      </c>
      <c r="N101" s="292">
        <f>'BDI '!$G$33</f>
        <v>0.29940443963183538</v>
      </c>
      <c r="O101" s="206">
        <f t="shared" si="26"/>
        <v>21.778018408229563</v>
      </c>
      <c r="P101" s="365">
        <f t="shared" si="27"/>
        <v>13066.811044937738</v>
      </c>
    </row>
    <row r="102" spans="2:16" s="657" customFormat="1" ht="30" customHeight="1" x14ac:dyDescent="0.25">
      <c r="B102" s="667">
        <f>'MEMORIA DE CALCULO'!C341</f>
        <v>91864</v>
      </c>
      <c r="C102" s="204" t="str">
        <f>'MEMORIA DE CALCULO'!D341</f>
        <v>SINAPI</v>
      </c>
      <c r="D102" s="848" t="str">
        <f>IF(C102="SINAPI",VLOOKUP(B102,'SINAPI 09-20 ES - NÃO DESONER.'!$G$6:$L$6678,2,FALSE),IF(C102="SIURB",VLOOKUP(B102,'SIURB JAN-2020 NÃO DESONER.'!$A$2:$D$757,2,FALSE),IF(C102="SICRO",VLOOKUP(B102,Tabela4[],2,FALSE),IF(C102="CPOS",VLOOKUP(B102,'CPOS-178'!$A$7:$F$4097,2,FALSE),IF(C102="PRÓPRIA",VLOOKUP(B102,Tabela42[],2,FALSE),IF(C102="DER-ES",VLOOKUP(B102,Tabela6[],2,FALSE),IF(C102="IOPES",VLOOKUP(B102,'IOPES_02-20'!$A$12:$G$1265,3,FALSE),IF(C102="EDIF",VLOOKUP(B102,'EDIF JAN-2020 NÃO DESONER.'!$A$3:$D$2649,2,FALSE),"ERRO"))))))))</f>
        <v>ELETRODUTO RÍGIDO ROSCÁVEL, PVC, DN 32 MM (1"), PARA CIRCUITOS TERMINAIS, INSTALADO EM FORRO - FORNECIMENTO E INSTALAÇÃO. AF_12/2015</v>
      </c>
      <c r="E102" s="849"/>
      <c r="F102" s="849"/>
      <c r="G102" s="849"/>
      <c r="H102" s="849"/>
      <c r="I102" s="849"/>
      <c r="J102" s="849"/>
      <c r="K102" s="203" t="str">
        <f>IF(C102="SINAPI",VLOOKUP(B102,'SINAPI 09-20 ES - NÃO DESONER.'!$G$6:$L$6678,3,FALSE),IF(C102="SIURB",VLOOKUP(B102,'SIURB JAN-2020 NÃO DESONER.'!$A$2:$D$757,3,FALSE),IF(C102="SICRO",VLOOKUP(B102,Tabela4[],3,FALSE),IF(C102="CPOS",VLOOKUP(B102,'CPOS-178'!$A$7:$F$4097,3,FALSE),IF(C102="PRÓPRIA",VLOOKUP(B102,Tabela42[],3,FALSE),IF(C102="DER-ES",VLOOKUP(B102,Tabela6[],3,FALSE),IF(C102="IOPES",VLOOKUP(B102,'IOPES_02-20'!$A$12:$G$1265,4,FALSE),IF(C102="EDIF",VLOOKUP(B102,'EDIF JAN-2020 NÃO DESONER.'!$A$3:$D$2649,3,FALSE),"ERRO"))))))))</f>
        <v>m</v>
      </c>
      <c r="L102" s="203">
        <f>'MEMORIA DE CALCULO'!W343</f>
        <v>4</v>
      </c>
      <c r="M102" s="205" t="str">
        <f>IF(C102="SINAPI",VLOOKUP(B102,'SINAPI 09-20 ES - NÃO DESONER.'!$G$6:$L$6678,5,FALSE),IF(C102="SIURB",VLOOKUP(B102,'SIURB JAN-2020 NÃO DESONER.'!$A$2:$D$757,4,FALSE),IF(C102="SICRO",VLOOKUP(B102,Tabela4[],4,FALSE),IF(C102="CPOS",VLOOKUP(B102,'CPOS-178'!$A$7:$F$4097,6,FALSE),IF(C102="PRÓPRIA",VLOOKUP(B102,Tabela42[],4,FALSE),IF(C102="DER-ES",VLOOKUP(B102,Tabela6[],4,FALSE),IF(C102="IOPES",VLOOKUP(B102,'IOPES_02-20'!$A$12:$G$1265,7,FALSE),IF(C102="EDIF",VLOOKUP(B102,'EDIF JAN-2020 NÃO DESONER.'!$A$3:$D$2649,4,FALSE),"ERRO"))))))))</f>
        <v>11,02</v>
      </c>
      <c r="N102" s="292">
        <f>'BDI '!$G$33</f>
        <v>0.29940443963183538</v>
      </c>
      <c r="O102" s="206">
        <f t="shared" si="26"/>
        <v>14.319436924742826</v>
      </c>
      <c r="P102" s="365">
        <f t="shared" si="27"/>
        <v>57.277747698971304</v>
      </c>
    </row>
    <row r="103" spans="2:16" s="657" customFormat="1" ht="30" customHeight="1" x14ac:dyDescent="0.25">
      <c r="B103" s="363">
        <f>'MEMORIA DE CALCULO'!C344</f>
        <v>96985</v>
      </c>
      <c r="C103" s="204" t="str">
        <f>'MEMORIA DE CALCULO'!D344</f>
        <v>SINAPI</v>
      </c>
      <c r="D103" s="848" t="str">
        <f>IF(C103="SINAPI",VLOOKUP(B103,'SINAPI 09-20 ES - NÃO DESONER.'!$G$6:$L$6678,2,FALSE),IF(C103="SIURB",VLOOKUP(B103,'SIURB JAN-2020 NÃO DESONER.'!$A$2:$D$757,2,FALSE),IF(C103="SICRO",VLOOKUP(B103,Tabela4[],2,FALSE),IF(C103="CPOS",VLOOKUP(B103,'CPOS-178'!$A$7:$F$4097,2,FALSE),IF(C103="PRÓPRIA",VLOOKUP(B103,Tabela42[],2,FALSE),IF(C103="DER-ES",VLOOKUP(B103,Tabela6[],2,FALSE),IF(C103="IOPES",VLOOKUP(B103,'IOPES_02-20'!$A$12:$G$1265,3,FALSE),IF(C103="EDIF",VLOOKUP(B103,'EDIF JAN-2020 NÃO DESONER.'!$A$3:$D$2649,2,FALSE),"ERRO"))))))))</f>
        <v>HASTE DE ATERRAMENTO 5/8  PARA SPDA - FORNECIMENTO E INSTALAÇÃO. AF_12/2017</v>
      </c>
      <c r="E103" s="849"/>
      <c r="F103" s="849"/>
      <c r="G103" s="849"/>
      <c r="H103" s="849"/>
      <c r="I103" s="849"/>
      <c r="J103" s="849"/>
      <c r="K103" s="203" t="str">
        <f>IF(C103="SINAPI",VLOOKUP(B103,'SINAPI 09-20 ES - NÃO DESONER.'!$G$6:$L$6678,3,FALSE),IF(C103="SIURB",VLOOKUP(B103,'SIURB JAN-2020 NÃO DESONER.'!$A$2:$D$757,3,FALSE),IF(C103="SICRO",VLOOKUP(B103,Tabela4[],3,FALSE),IF(C103="CPOS",VLOOKUP(B103,'CPOS-178'!$A$7:$F$4097,3,FALSE),IF(C103="PRÓPRIA",VLOOKUP(B103,Tabela42[],3,FALSE),IF(C103="DER-ES",VLOOKUP(B103,Tabela6[],3,FALSE),IF(C103="IOPES",VLOOKUP(B103,'IOPES_02-20'!$A$12:$G$1265,4,FALSE),IF(C103="EDIF",VLOOKUP(B103,'EDIF JAN-2020 NÃO DESONER.'!$A$3:$D$2649,3,FALSE),"ERRO"))))))))</f>
        <v>un</v>
      </c>
      <c r="L103" s="203">
        <f>'MEMORIA DE CALCULO'!W346</f>
        <v>35</v>
      </c>
      <c r="M103" s="205" t="str">
        <f>IF(C103="SINAPI",VLOOKUP(B103,'SINAPI 09-20 ES - NÃO DESONER.'!$G$6:$L$6678,5,FALSE),IF(C103="SIURB",VLOOKUP(B103,'SIURB JAN-2020 NÃO DESONER.'!$A$2:$D$757,4,FALSE),IF(C103="SICRO",VLOOKUP(B103,Tabela4[],4,FALSE),IF(C103="CPOS",VLOOKUP(B103,'CPOS-178'!$A$7:$F$4097,6,FALSE),IF(C103="PRÓPRIA",VLOOKUP(B103,Tabela42[],4,FALSE),IF(C103="DER-ES",VLOOKUP(B103,Tabela6[],4,FALSE),IF(C103="IOPES",VLOOKUP(B103,'IOPES_02-20'!$A$12:$G$1265,7,FALSE),IF(C103="EDIF",VLOOKUP(B103,'EDIF JAN-2020 NÃO DESONER.'!$A$3:$D$2649,4,FALSE),"ERRO"))))))))</f>
        <v>45,87</v>
      </c>
      <c r="N103" s="292">
        <f>'BDI '!$G$33</f>
        <v>0.29940443963183538</v>
      </c>
      <c r="O103" s="206">
        <f t="shared" si="26"/>
        <v>59.603681645912289</v>
      </c>
      <c r="P103" s="365">
        <f t="shared" si="27"/>
        <v>2086.1288576069301</v>
      </c>
    </row>
    <row r="104" spans="2:16" s="657" customFormat="1" ht="30" customHeight="1" x14ac:dyDescent="0.25">
      <c r="B104" s="363">
        <f>'MEMORIA DE CALCULO'!C347</f>
        <v>101656</v>
      </c>
      <c r="C104" s="204" t="str">
        <f>'MEMORIA DE CALCULO'!D347</f>
        <v>SINAPI</v>
      </c>
      <c r="D104" s="848" t="str">
        <f>IF(C104="SINAPI",VLOOKUP(B104,'SINAPI 09-20 ES - NÃO DESONER.'!$G$6:$L$6678,2,FALSE),IF(C104="SIURB",VLOOKUP(B104,'SIURB JAN-2020 NÃO DESONER.'!$A$2:$D$757,2,FALSE),IF(C104="SICRO",VLOOKUP(B104,Tabela4[],2,FALSE),IF(C104="CPOS",VLOOKUP(B104,'CPOS-178'!$A$7:$F$4097,2,FALSE),IF(C104="PRÓPRIA",VLOOKUP(B104,Tabela42[],2,FALSE),IF(C104="DER-ES",VLOOKUP(B104,Tabela6[],2,FALSE),IF(C104="IOPES",VLOOKUP(B104,'IOPES_02-20'!$A$12:$G$1265,3,FALSE),IF(C104="EDIF",VLOOKUP(B104,'EDIF JAN-2020 NÃO DESONER.'!$A$3:$D$2649,2,FALSE),"ERRO"))))))))</f>
        <v>LUMINÁRIA DE LED PARA ILUMINAÇÃO PÚBLICA, DE 68 W ATÉ 97 W - FORNECIMENTO E INSTALAÇÃO. AF_08/2020</v>
      </c>
      <c r="E104" s="849"/>
      <c r="F104" s="849"/>
      <c r="G104" s="849"/>
      <c r="H104" s="849"/>
      <c r="I104" s="849"/>
      <c r="J104" s="849"/>
      <c r="K104" s="203" t="str">
        <f>IF(C104="SINAPI",VLOOKUP(B104,'SINAPI 09-20 ES - NÃO DESONER.'!$G$6:$L$6678,3,FALSE),IF(C104="SIURB",VLOOKUP(B104,'SIURB JAN-2020 NÃO DESONER.'!$A$2:$D$757,3,FALSE),IF(C104="SICRO",VLOOKUP(B104,Tabela4[],3,FALSE),IF(C104="CPOS",VLOOKUP(B104,'CPOS-178'!$A$7:$F$4097,3,FALSE),IF(C104="PRÓPRIA",VLOOKUP(B104,Tabela42[],3,FALSE),IF(C104="DER-ES",VLOOKUP(B104,Tabela6[],3,FALSE),IF(C104="IOPES",VLOOKUP(B104,'IOPES_02-20'!$A$12:$G$1265,4,FALSE),IF(C104="EDIF",VLOOKUP(B104,'EDIF JAN-2020 NÃO DESONER.'!$A$3:$D$2649,3,FALSE),"ERRO"))))))))</f>
        <v>un</v>
      </c>
      <c r="L104" s="203">
        <f>'MEMORIA DE CALCULO'!W349</f>
        <v>116</v>
      </c>
      <c r="M104" s="205" t="str">
        <f>IF(C104="SINAPI",VLOOKUP(B104,'SINAPI 09-20 ES - NÃO DESONER.'!$G$6:$L$6678,5,FALSE),IF(C104="SIURB",VLOOKUP(B104,'SIURB JAN-2020 NÃO DESONER.'!$A$2:$D$757,4,FALSE),IF(C104="SICRO",VLOOKUP(B104,Tabela4[],4,FALSE),IF(C104="CPOS",VLOOKUP(B104,'CPOS-178'!$A$7:$F$4097,6,FALSE),IF(C104="PRÓPRIA",VLOOKUP(B104,Tabela42[],4,FALSE),IF(C104="DER-ES",VLOOKUP(B104,Tabela6[],4,FALSE),IF(C104="IOPES",VLOOKUP(B104,'IOPES_02-20'!$A$12:$G$1265,7,FALSE),IF(C104="EDIF",VLOOKUP(B104,'EDIF JAN-2020 NÃO DESONER.'!$A$3:$D$2649,4,FALSE),"ERRO"))))))))</f>
        <v>601,26</v>
      </c>
      <c r="N104" s="292">
        <f>'BDI '!$G$33</f>
        <v>0.29940443963183538</v>
      </c>
      <c r="O104" s="206">
        <f t="shared" si="26"/>
        <v>781.27991337303729</v>
      </c>
      <c r="P104" s="365">
        <f t="shared" si="27"/>
        <v>90628.469951272331</v>
      </c>
    </row>
    <row r="105" spans="2:16" s="657" customFormat="1" ht="45" customHeight="1" x14ac:dyDescent="0.25">
      <c r="B105" s="363">
        <f>'MEMORIA DE CALCULO'!C350</f>
        <v>100862</v>
      </c>
      <c r="C105" s="204" t="str">
        <f>'MEMORIA DE CALCULO'!D350</f>
        <v>SINAPI</v>
      </c>
      <c r="D105" s="848" t="str">
        <f>IF(C105="SINAPI",VLOOKUP(B105,'SINAPI 09-20 ES - NÃO DESONER.'!$G$6:$L$6678,2,FALSE),IF(C105="SIURB",VLOOKUP(B105,'SIURB JAN-2020 NÃO DESONER.'!$A$2:$D$757,2,FALSE),IF(C105="SICRO",VLOOKUP(B105,Tabela4[],2,FALSE),IF(C105="CPOS",VLOOKUP(B105,'CPOS-178'!$A$7:$F$4097,2,FALSE),IF(C105="PRÓPRIA",VLOOKUP(B105,Tabela42[],2,FALSE),IF(C105="DER-ES",VLOOKUP(B105,Tabela6[],2,FALSE),IF(C105="IOPES",VLOOKUP(B105,'IOPES_02-20'!$A$12:$G$1265,3,FALSE),IF(C105="EDIF",VLOOKUP(B105,'EDIF JAN-2020 NÃO DESONER.'!$A$3:$D$2649,2,FALSE),"ERRO"))))))))</f>
        <v>SUPORTE MÃO FRANCESA EM ACO, ABAS IGUAIS 40 CM, CAPACIDADE MINIMA 70 KG, BRANCO - FORNECIMENTO E INSTALAÇÃO. AF_01/2020</v>
      </c>
      <c r="E105" s="849"/>
      <c r="F105" s="849"/>
      <c r="G105" s="849"/>
      <c r="H105" s="849"/>
      <c r="I105" s="849"/>
      <c r="J105" s="849"/>
      <c r="K105" s="203" t="str">
        <f>IF(C105="SINAPI",VLOOKUP(B105,'SINAPI 09-20 ES - NÃO DESONER.'!$G$6:$L$6678,3,FALSE),IF(C105="SIURB",VLOOKUP(B105,'SIURB JAN-2020 NÃO DESONER.'!$A$2:$D$757,3,FALSE),IF(C105="SICRO",VLOOKUP(B105,Tabela4[],3,FALSE),IF(C105="CPOS",VLOOKUP(B105,'CPOS-178'!$A$7:$F$4097,3,FALSE),IF(C105="PRÓPRIA",VLOOKUP(B105,Tabela42[],3,FALSE),IF(C105="DER-ES",VLOOKUP(B105,Tabela6[],3,FALSE),IF(C105="IOPES",VLOOKUP(B105,'IOPES_02-20'!$A$12:$G$1265,4,FALSE),IF(C105="EDIF",VLOOKUP(B105,'EDIF JAN-2020 NÃO DESONER.'!$A$3:$D$2649,3,FALSE),"ERRO"))))))))</f>
        <v>un</v>
      </c>
      <c r="L105" s="203">
        <f>'MEMORIA DE CALCULO'!W352</f>
        <v>4</v>
      </c>
      <c r="M105" s="205" t="str">
        <f>IF(C105="SINAPI",VLOOKUP(B105,'SINAPI 09-20 ES - NÃO DESONER.'!$G$6:$L$6678,5,FALSE),IF(C105="SIURB",VLOOKUP(B105,'SIURB JAN-2020 NÃO DESONER.'!$A$2:$D$757,4,FALSE),IF(C105="SICRO",VLOOKUP(B105,Tabela4[],4,FALSE),IF(C105="CPOS",VLOOKUP(B105,'CPOS-178'!$A$7:$F$4097,6,FALSE),IF(C105="PRÓPRIA",VLOOKUP(B105,Tabela42[],4,FALSE),IF(C105="DER-ES",VLOOKUP(B105,Tabela6[],4,FALSE),IF(C105="IOPES",VLOOKUP(B105,'IOPES_02-20'!$A$12:$G$1265,7,FALSE),IF(C105="EDIF",VLOOKUP(B105,'EDIF JAN-2020 NÃO DESONER.'!$A$3:$D$2649,4,FALSE),"ERRO"))))))))</f>
        <v>30,54</v>
      </c>
      <c r="N105" s="292">
        <f>'BDI '!$G$33</f>
        <v>0.29940443963183538</v>
      </c>
      <c r="O105" s="206">
        <f t="shared" si="26"/>
        <v>39.683811586356249</v>
      </c>
      <c r="P105" s="365">
        <f t="shared" si="27"/>
        <v>158.735246345425</v>
      </c>
    </row>
    <row r="106" spans="2:16" s="657" customFormat="1" ht="30" customHeight="1" x14ac:dyDescent="0.25">
      <c r="B106" s="363" t="str">
        <f>'MEMORIA DE CALCULO'!C353</f>
        <v>151513</v>
      </c>
      <c r="C106" s="204" t="str">
        <f>'MEMORIA DE CALCULO'!D353</f>
        <v>IOPES</v>
      </c>
      <c r="D106" s="848" t="str">
        <f>IF(C106="SINAPI",VLOOKUP(B106,'SINAPI 09-20 ES - NÃO DESONER.'!$G$6:$L$6678,2,FALSE),IF(C106="SIURB",VLOOKUP(B106,'SIURB JAN-2020 NÃO DESONER.'!$A$2:$D$757,2,FALSE),IF(C106="SICRO",VLOOKUP(B106,Tabela4[],2,FALSE),IF(C106="CPOS",VLOOKUP(B106,'CPOS-178'!$A$7:$F$4097,2,FALSE),IF(C106="PRÓPRIA",VLOOKUP(B106,Tabela42[],2,FALSE),IF(C106="DER-ES",VLOOKUP(B106,Tabela6[],2,FALSE),IF(C106="IOPES",VLOOKUP(B106,'IOPES_02-20'!$A$12:$G$1265,3,FALSE),IF(C106="EDIF",VLOOKUP(B106,'EDIF JAN-2020 NÃO DESONER.'!$A$3:$D$2649,2,FALSE),"ERRO"))))))))</f>
        <v>PARAFUSO DE MÁQUINA DE FERRO GALVANIZADO DIÂMETRO 16MM</v>
      </c>
      <c r="E106" s="849"/>
      <c r="F106" s="849"/>
      <c r="G106" s="849"/>
      <c r="H106" s="849"/>
      <c r="I106" s="849"/>
      <c r="J106" s="849"/>
      <c r="K106" s="203" t="str">
        <f>IF(C106="SINAPI",VLOOKUP(B106,'SINAPI 09-20 ES - NÃO DESONER.'!$G$6:$L$6678,3,FALSE),IF(C106="SIURB",VLOOKUP(B106,'SIURB JAN-2020 NÃO DESONER.'!$A$2:$D$757,3,FALSE),IF(C106="SICRO",VLOOKUP(B106,Tabela4[],3,FALSE),IF(C106="CPOS",VLOOKUP(B106,'CPOS-178'!$A$7:$F$4097,3,FALSE),IF(C106="PRÓPRIA",VLOOKUP(B106,Tabela42[],3,FALSE),IF(C106="DER-ES",VLOOKUP(B106,Tabela6[],3,FALSE),IF(C106="IOPES",VLOOKUP(B106,'IOPES_02-20'!$A$12:$G$1265,4,FALSE),IF(C106="EDIF",VLOOKUP(B106,'EDIF JAN-2020 NÃO DESONER.'!$A$3:$D$2649,3,FALSE),"ERRO"))))))))</f>
        <v>und</v>
      </c>
      <c r="L106" s="203">
        <f>'MEMORIA DE CALCULO'!W355</f>
        <v>16</v>
      </c>
      <c r="M106" s="205">
        <f>IF(C106="SINAPI",VLOOKUP(B106,'SINAPI 09-20 ES - NÃO DESONER.'!$G$6:$L$6678,5,FALSE),IF(C106="SIURB",VLOOKUP(B106,'SIURB JAN-2020 NÃO DESONER.'!$A$2:$D$757,4,FALSE),IF(C106="SICRO",VLOOKUP(B106,Tabela4[],4,FALSE),IF(C106="CPOS",VLOOKUP(B106,'CPOS-178'!$A$7:$F$4097,6,FALSE),IF(C106="PRÓPRIA",VLOOKUP(B106,Tabela42[],4,FALSE),IF(C106="DER-ES",VLOOKUP(B106,Tabela6[],4,FALSE),IF(C106="IOPES",VLOOKUP(B106,'IOPES_02-20'!$A$12:$G$1265,7,FALSE),IF(C106="EDIF",VLOOKUP(B106,'EDIF JAN-2020 NÃO DESONER.'!$A$3:$D$2649,4,FALSE),"ERRO"))))))))</f>
        <v>10.210000000000001</v>
      </c>
      <c r="N106" s="292">
        <f>'BDI '!$G$33</f>
        <v>0.29940443963183538</v>
      </c>
      <c r="O106" s="206">
        <f t="shared" si="26"/>
        <v>13.266919328641041</v>
      </c>
      <c r="P106" s="365">
        <f t="shared" si="27"/>
        <v>212.27070925825666</v>
      </c>
    </row>
    <row r="107" spans="2:16" s="657" customFormat="1" ht="15.75" customHeight="1" x14ac:dyDescent="0.25">
      <c r="B107" s="363" t="str">
        <f>'MEMORIA DE CALCULO'!C356</f>
        <v>049104</v>
      </c>
      <c r="C107" s="204" t="str">
        <f>'MEMORIA DE CALCULO'!D356</f>
        <v>IOPES</v>
      </c>
      <c r="D107" s="848" t="str">
        <f>IF(C107="SINAPI",VLOOKUP(B107,'SINAPI 09-20 ES - NÃO DESONER.'!$G$6:$L$6678,2,FALSE),IF(C107="SIURB",VLOOKUP(B107,'SIURB JAN-2020 NÃO DESONER.'!$A$2:$D$757,2,FALSE),IF(C107="SICRO",VLOOKUP(B107,Tabela4[],2,FALSE),IF(C107="CPOS",VLOOKUP(B107,'CPOS-178'!$A$7:$F$4097,2,FALSE),IF(C107="PRÓPRIA",VLOOKUP(B107,Tabela42[],2,FALSE),IF(C107="DER-ES",VLOOKUP(B107,Tabela6[],2,FALSE),IF(C107="IOPES",VLOOKUP(B107,'IOPES_02-20'!$A$12:$G$1265,3,FALSE),IF(C107="EDIF",VLOOKUP(B107,'EDIF JAN-2020 NÃO DESONER.'!$A$3:$D$2649,2,FALSE),"ERRO"))))))))</f>
        <v>PORCA QUADRADA DIAM. 16MM</v>
      </c>
      <c r="E107" s="849"/>
      <c r="F107" s="849"/>
      <c r="G107" s="849"/>
      <c r="H107" s="849"/>
      <c r="I107" s="849"/>
      <c r="J107" s="849"/>
      <c r="K107" s="203" t="str">
        <f>IF(C107="SINAPI",VLOOKUP(B107,'SINAPI 09-20 ES - NÃO DESONER.'!$G$6:$L$6678,3,FALSE),IF(C107="SIURB",VLOOKUP(B107,'SIURB JAN-2020 NÃO DESONER.'!$A$2:$D$757,3,FALSE),IF(C107="SICRO",VLOOKUP(B107,Tabela4[],3,FALSE),IF(C107="CPOS",VLOOKUP(B107,'CPOS-178'!$A$7:$F$4097,3,FALSE),IF(C107="PRÓPRIA",VLOOKUP(B107,Tabela42[],3,FALSE),IF(C107="DER-ES",VLOOKUP(B107,Tabela6[],3,FALSE),IF(C107="IOPES",VLOOKUP(B107,'IOPES_02-20'!$A$12:$G$1265,4,FALSE),IF(C107="EDIF",VLOOKUP(B107,'EDIF JAN-2020 NÃO DESONER.'!$A$3:$D$2649,3,FALSE),"ERRO"))))))))</f>
        <v xml:space="preserve">un </v>
      </c>
      <c r="L107" s="203">
        <f>'MEMORIA DE CALCULO'!W358</f>
        <v>12</v>
      </c>
      <c r="M107" s="205">
        <f>IF(C107="SINAPI",VLOOKUP(B107,'SINAPI 09-20 ES - NÃO DESONER.'!$G$6:$L$6678,5,FALSE),IF(C107="SIURB",VLOOKUP(B107,'SIURB JAN-2020 NÃO DESONER.'!$A$2:$D$757,4,FALSE),IF(C107="SICRO",VLOOKUP(B107,Tabela4[],4,FALSE),IF(C107="CPOS",VLOOKUP(B107,'CPOS-178'!$A$7:$F$4097,6,FALSE),IF(C107="PRÓPRIA",VLOOKUP(B107,Tabela42[],4,FALSE),IF(C107="DER-ES",VLOOKUP(B107,Tabela6[],4,FALSE),IF(C107="IOPES",VLOOKUP(B107,'IOPES_02-20'!$A$12:$G$1265,7,FALSE),IF(C107="EDIF",VLOOKUP(B107,'EDIF JAN-2020 NÃO DESONER.'!$A$3:$D$2649,4,FALSE),"ERRO"))))))))</f>
        <v>1.66</v>
      </c>
      <c r="N107" s="292">
        <f>'BDI '!$G$33</f>
        <v>0.29940443963183538</v>
      </c>
      <c r="O107" s="206">
        <f t="shared" si="26"/>
        <v>2.1570113697888464</v>
      </c>
      <c r="P107" s="365">
        <f t="shared" si="27"/>
        <v>25.884136437466157</v>
      </c>
    </row>
    <row r="108" spans="2:16" s="657" customFormat="1" ht="45" customHeight="1" x14ac:dyDescent="0.25">
      <c r="B108" s="363">
        <f>'MEMORIA DE CALCULO'!C359</f>
        <v>100620</v>
      </c>
      <c r="C108" s="204" t="str">
        <f>'MEMORIA DE CALCULO'!D359</f>
        <v>SINAPI</v>
      </c>
      <c r="D108" s="848" t="str">
        <f>IF(C108="SINAPI",VLOOKUP(B108,'SINAPI 09-20 ES - NÃO DESONER.'!$G$6:$L$6678,2,FALSE),IF(C108="SIURB",VLOOKUP(B108,'SIURB JAN-2020 NÃO DESONER.'!$A$2:$D$757,2,FALSE),IF(C108="SICRO",VLOOKUP(B108,Tabela4[],2,FALSE),IF(C108="CPOS",VLOOKUP(B108,'CPOS-178'!$A$7:$F$4097,2,FALSE),IF(C108="PRÓPRIA",VLOOKUP(B108,Tabela42[],2,FALSE),IF(C108="DER-ES",VLOOKUP(B108,Tabela6[],2,FALSE),IF(C108="IOPES",VLOOKUP(B108,'IOPES_02-20'!$A$12:$G$1265,3,FALSE),IF(C108="EDIF",VLOOKUP(B108,'EDIF JAN-2020 NÃO DESONER.'!$A$3:$D$2649,2,FALSE),"ERRO"))))))))</f>
        <v>POSTE DE AÇO CONICO CONTÍNUO CURVO SIMPLES, FLANGEADO, H=9M, INCLUSIVE LUMINÁRIA, SEM LÂMPADA - FORNECIMENTO E INSTALACAO. AF_11/2019</v>
      </c>
      <c r="E108" s="849"/>
      <c r="F108" s="849"/>
      <c r="G108" s="849"/>
      <c r="H108" s="849"/>
      <c r="I108" s="849"/>
      <c r="J108" s="849"/>
      <c r="K108" s="203" t="str">
        <f>IF(C108="SINAPI",VLOOKUP(B108,'SINAPI 09-20 ES - NÃO DESONER.'!$G$6:$L$6678,3,FALSE),IF(C108="SIURB",VLOOKUP(B108,'SIURB JAN-2020 NÃO DESONER.'!$A$2:$D$757,3,FALSE),IF(C108="SICRO",VLOOKUP(B108,Tabela4[],3,FALSE),IF(C108="CPOS",VLOOKUP(B108,'CPOS-178'!$A$7:$F$4097,3,FALSE),IF(C108="PRÓPRIA",VLOOKUP(B108,Tabela42[],3,FALSE),IF(C108="DER-ES",VLOOKUP(B108,Tabela6[],3,FALSE),IF(C108="IOPES",VLOOKUP(B108,'IOPES_02-20'!$A$12:$G$1265,4,FALSE),IF(C108="EDIF",VLOOKUP(B108,'EDIF JAN-2020 NÃO DESONER.'!$A$3:$D$2649,3,FALSE),"ERRO"))))))))</f>
        <v>un</v>
      </c>
      <c r="L108" s="203">
        <f>'MEMORIA DE CALCULO'!W361</f>
        <v>29</v>
      </c>
      <c r="M108" s="205" t="str">
        <f>IF(C108="SINAPI",VLOOKUP(B108,'SINAPI 09-20 ES - NÃO DESONER.'!$G$6:$L$6678,5,FALSE),IF(C108="SIURB",VLOOKUP(B108,'SIURB JAN-2020 NÃO DESONER.'!$A$2:$D$757,4,FALSE),IF(C108="SICRO",VLOOKUP(B108,Tabela4[],4,FALSE),IF(C108="CPOS",VLOOKUP(B108,'CPOS-178'!$A$7:$F$4097,6,FALSE),IF(C108="PRÓPRIA",VLOOKUP(B108,Tabela42[],4,FALSE),IF(C108="DER-ES",VLOOKUP(B108,Tabela6[],4,FALSE),IF(C108="IOPES",VLOOKUP(B108,'IOPES_02-20'!$A$12:$G$1265,7,FALSE),IF(C108="EDIF",VLOOKUP(B108,'EDIF JAN-2020 NÃO DESONER.'!$A$3:$D$2649,4,FALSE),"ERRO"))))))))</f>
        <v>1.929,90</v>
      </c>
      <c r="N108" s="292">
        <f>'BDI '!$G$33</f>
        <v>0.29940443963183538</v>
      </c>
      <c r="O108" s="206">
        <f t="shared" si="26"/>
        <v>2507.7206280454793</v>
      </c>
      <c r="P108" s="365">
        <f t="shared" si="27"/>
        <v>72723.898213318898</v>
      </c>
    </row>
    <row r="109" spans="2:16" s="657" customFormat="1" ht="45" customHeight="1" x14ac:dyDescent="0.25">
      <c r="B109" s="363">
        <f>'MEMORIA DE CALCULO'!C362</f>
        <v>101632</v>
      </c>
      <c r="C109" s="204" t="str">
        <f>'MEMORIA DE CALCULO'!D362</f>
        <v>SINAPI</v>
      </c>
      <c r="D109" s="848" t="str">
        <f>IF(C109="SINAPI",VLOOKUP(B109,'SINAPI 09-20 ES - NÃO DESONER.'!$G$6:$L$6678,2,FALSE),IF(C109="SIURB",VLOOKUP(B109,'SIURB JAN-2020 NÃO DESONER.'!$A$2:$D$757,2,FALSE),IF(C109="SICRO",VLOOKUP(B109,Tabela4[],2,FALSE),IF(C109="CPOS",VLOOKUP(B109,'CPOS-178'!$A$7:$F$4097,2,FALSE),IF(C109="PRÓPRIA",VLOOKUP(B109,Tabela42[],2,FALSE),IF(C109="DER-ES",VLOOKUP(B109,Tabela6[],2,FALSE),IF(C109="IOPES",VLOOKUP(B109,'IOPES_02-20'!$A$12:$G$1265,3,FALSE),IF(C109="EDIF",VLOOKUP(B109,'EDIF JAN-2020 NÃO DESONER.'!$A$3:$D$2649,2,FALSE),"ERRO"))))))))</f>
        <v>RELÉ FOTOELÉTRICO PARA COMANDO DE ILUMINAÇÃO EXTERNA 1000 W - FORNECIMENTO E INSTALAÇÃO. AF_08/2020</v>
      </c>
      <c r="E109" s="849"/>
      <c r="F109" s="849"/>
      <c r="G109" s="849"/>
      <c r="H109" s="849"/>
      <c r="I109" s="849"/>
      <c r="J109" s="849"/>
      <c r="K109" s="203" t="str">
        <f>IF(C109="SINAPI",VLOOKUP(B109,'SINAPI 09-20 ES - NÃO DESONER.'!$G$6:$L$6678,3,FALSE),IF(C109="SIURB",VLOOKUP(B109,'SIURB JAN-2020 NÃO DESONER.'!$A$2:$D$757,3,FALSE),IF(C109="SICRO",VLOOKUP(B109,Tabela4[],3,FALSE),IF(C109="CPOS",VLOOKUP(B109,'CPOS-178'!$A$7:$F$4097,3,FALSE),IF(C109="PRÓPRIA",VLOOKUP(B109,Tabela42[],3,FALSE),IF(C109="DER-ES",VLOOKUP(B109,Tabela6[],3,FALSE),IF(C109="IOPES",VLOOKUP(B109,'IOPES_02-20'!$A$12:$G$1265,4,FALSE),IF(C109="EDIF",VLOOKUP(B109,'EDIF JAN-2020 NÃO DESONER.'!$A$3:$D$2649,3,FALSE),"ERRO"))))))))</f>
        <v>un</v>
      </c>
      <c r="L109" s="203">
        <f>'MEMORIA DE CALCULO'!W364</f>
        <v>29</v>
      </c>
      <c r="M109" s="205" t="str">
        <f>IF(C109="SINAPI",VLOOKUP(B109,'SINAPI 09-20 ES - NÃO DESONER.'!$G$6:$L$6678,5,FALSE),IF(C109="SIURB",VLOOKUP(B109,'SIURB JAN-2020 NÃO DESONER.'!$A$2:$D$757,4,FALSE),IF(C109="SICRO",VLOOKUP(B109,Tabela4[],4,FALSE),IF(C109="CPOS",VLOOKUP(B109,'CPOS-178'!$A$7:$F$4097,6,FALSE),IF(C109="PRÓPRIA",VLOOKUP(B109,Tabela42[],4,FALSE),IF(C109="DER-ES",VLOOKUP(B109,Tabela6[],4,FALSE),IF(C109="IOPES",VLOOKUP(B109,'IOPES_02-20'!$A$12:$G$1265,7,FALSE),IF(C109="EDIF",VLOOKUP(B109,'EDIF JAN-2020 NÃO DESONER.'!$A$3:$D$2649,4,FALSE),"ERRO"))))))))</f>
        <v>21,09</v>
      </c>
      <c r="N109" s="292">
        <f>'BDI '!$G$33</f>
        <v>0.29940443963183538</v>
      </c>
      <c r="O109" s="206">
        <f t="shared" ref="O109:O111" si="28">+M109*(1+N109)</f>
        <v>27.404439631835409</v>
      </c>
      <c r="P109" s="365">
        <f t="shared" ref="P109:P111" si="29">+L109*O109</f>
        <v>794.72874932322691</v>
      </c>
    </row>
    <row r="110" spans="2:16" s="657" customFormat="1" ht="15.75" customHeight="1" x14ac:dyDescent="0.25">
      <c r="B110" s="512" t="str">
        <f>'MEMORIA DE CALCULO'!C365</f>
        <v>049514</v>
      </c>
      <c r="C110" s="513" t="str">
        <f>'MEMORIA DE CALCULO'!D365</f>
        <v>IOPES</v>
      </c>
      <c r="D110" s="852" t="str">
        <f>IF(C110="SINAPI",VLOOKUP(B110,'SINAPI 09-20 ES - NÃO DESONER.'!$G$6:$L$6678,2,FALSE),IF(C110="SIURB",VLOOKUP(B110,'SIURB JAN-2020 NÃO DESONER.'!$A$2:$D$757,2,FALSE),IF(C110="SICRO",VLOOKUP(B110,Tabela4[],2,FALSE),IF(C110="CPOS",VLOOKUP(B110,'CPOS-178'!$A$7:$F$4097,2,FALSE),IF(C110="PRÓPRIA",VLOOKUP(B110,Tabela42[],2,FALSE),IF(C110="DER-ES",VLOOKUP(B110,Tabela6[],2,FALSE),IF(C110="IOPES",VLOOKUP(B110,'IOPES_02-20'!$A$12:$G$1265,3,FALSE),IF(C110="EDIF",VLOOKUP(B110,'EDIF JAN-2020 NÃO DESONER.'!$A$3:$D$2649,2,FALSE),"ERRO"))))))))</f>
        <v>SELA PARA CRUZETA DE MADEIRA</v>
      </c>
      <c r="E110" s="853"/>
      <c r="F110" s="853"/>
      <c r="G110" s="853"/>
      <c r="H110" s="853"/>
      <c r="I110" s="853"/>
      <c r="J110" s="853"/>
      <c r="K110" s="514" t="str">
        <f>IF(C110="SINAPI",VLOOKUP(B110,'SINAPI 09-20 ES - NÃO DESONER.'!$G$6:$L$6678,3,FALSE),IF(C110="SIURB",VLOOKUP(B110,'SIURB JAN-2020 NÃO DESONER.'!$A$2:$D$757,3,FALSE),IF(C110="SICRO",VLOOKUP(B110,Tabela4[],3,FALSE),IF(C110="CPOS",VLOOKUP(B110,'CPOS-178'!$A$7:$F$4097,3,FALSE),IF(C110="PRÓPRIA",VLOOKUP(B110,Tabela42[],3,FALSE),IF(C110="DER-ES",VLOOKUP(B110,Tabela6[],3,FALSE),IF(C110="IOPES",VLOOKUP(B110,'IOPES_02-20'!$A$12:$G$1265,4,FALSE),IF(C110="EDIF",VLOOKUP(B110,'EDIF JAN-2020 NÃO DESONER.'!$A$3:$D$2649,3,FALSE),"ERRO"))))))))</f>
        <v xml:space="preserve">un </v>
      </c>
      <c r="L110" s="514">
        <f>'MEMORIA DE CALCULO'!W367</f>
        <v>2</v>
      </c>
      <c r="M110" s="515">
        <f>IF(C110="SINAPI",VLOOKUP(B110,'SINAPI 09-20 ES - NÃO DESONER.'!$G$6:$L$6678,5,FALSE),IF(C110="SIURB",VLOOKUP(B110,'SIURB JAN-2020 NÃO DESONER.'!$A$2:$D$757,4,FALSE),IF(C110="SICRO",VLOOKUP(B110,Tabela4[],4,FALSE),IF(C110="CPOS",VLOOKUP(B110,'CPOS-178'!$A$7:$F$4097,6,FALSE),IF(C110="PRÓPRIA",VLOOKUP(B110,Tabela42[],4,FALSE),IF(C110="DER-ES",VLOOKUP(B110,Tabela6[],4,FALSE),IF(C110="IOPES",VLOOKUP(B110,'IOPES_02-20'!$A$12:$G$1265,7,FALSE),IF(C110="EDIF",VLOOKUP(B110,'EDIF JAN-2020 NÃO DESONER.'!$A$3:$D$2649,4,FALSE),"ERRO"))))))))</f>
        <v>12.14</v>
      </c>
      <c r="N110" s="292">
        <f>'BDI '!$G$33</f>
        <v>0.29940443963183538</v>
      </c>
      <c r="O110" s="515">
        <f t="shared" si="28"/>
        <v>15.774769897130483</v>
      </c>
      <c r="P110" s="516">
        <f t="shared" si="29"/>
        <v>31.549539794260966</v>
      </c>
    </row>
    <row r="111" spans="2:16" s="657" customFormat="1" ht="60" customHeight="1" x14ac:dyDescent="0.25">
      <c r="B111" s="363" t="str">
        <f>'MEMORIA DE CALCULO'!C368</f>
        <v>160312</v>
      </c>
      <c r="C111" s="511" t="str">
        <f>'MEMORIA DE CALCULO'!D368</f>
        <v>IOPES</v>
      </c>
      <c r="D111" s="848" t="str">
        <f>IF(C111="SINAPI",VLOOKUP(B111,'SINAPI 09-20 ES - NÃO DESONER.'!$G$6:$L$6678,2,FALSE),IF(C111="SIURB",VLOOKUP(B111,'SIURB JAN-2020 NÃO DESONER.'!$A$2:$D$757,2,FALSE),IF(C111="SICRO",VLOOKUP(B111,Tabela4[],2,FALSE),IF(C111="CPOS",VLOOKUP(B111,'CPOS-178'!$A$7:$F$4097,2,FALSE),IF(C111="PRÓPRIA",VLOOKUP(B111,Tabela42[],2,FALSE),IF(C111="DER-ES",VLOOKUP(B111,Tabela6[],2,FALSE),IF(C111="IOPES",VLOOKUP(B111,'IOPES_02-20'!$A$12:$G$1265,3,FALSE),IF(C111="EDIF",VLOOKUP(B111,'EDIF JAN-2020 NÃO DESONER.'!$A$3:$D$2649,2,FALSE),"ERRO"))))))))</f>
        <v>KIT COMPLETO PARA SOLDA EXOTÉRMICA (MOLDE HCL 5/8" REF: TEL905611 / CARTUCHO N° 115 REF: TEL 909115 / ALICATE Z 201 REF: TEL 998201), MARCA DE REFERÊNCIA TERMOTÉCNICA OU EQUIVALENTE</v>
      </c>
      <c r="E111" s="849"/>
      <c r="F111" s="849"/>
      <c r="G111" s="849"/>
      <c r="H111" s="849"/>
      <c r="I111" s="849"/>
      <c r="J111" s="849"/>
      <c r="K111" s="203" t="str">
        <f>IF(C111="SINAPI",VLOOKUP(B111,'SINAPI 09-20 ES - NÃO DESONER.'!$G$6:$L$6678,3,FALSE),IF(C111="SIURB",VLOOKUP(B111,'SIURB JAN-2020 NÃO DESONER.'!$A$2:$D$757,3,FALSE),IF(C111="SICRO",VLOOKUP(B111,Tabela4[],3,FALSE),IF(C111="CPOS",VLOOKUP(B111,'CPOS-178'!$A$7:$F$4097,3,FALSE),IF(C111="PRÓPRIA",VLOOKUP(B111,Tabela42[],3,FALSE),IF(C111="DER-ES",VLOOKUP(B111,Tabela6[],3,FALSE),IF(C111="IOPES",VLOOKUP(B111,'IOPES_02-20'!$A$12:$G$1265,4,FALSE),IF(C111="EDIF",VLOOKUP(B111,'EDIF JAN-2020 NÃO DESONER.'!$A$3:$D$2649,3,FALSE),"ERRO"))))))))</f>
        <v>und</v>
      </c>
      <c r="L111" s="203">
        <f>'MEMORIA DE CALCULO'!W370</f>
        <v>4</v>
      </c>
      <c r="M111" s="205">
        <f>IF(C111="SINAPI",VLOOKUP(B111,'SINAPI 09-20 ES - NÃO DESONER.'!$G$6:$L$6678,5,FALSE),IF(C111="SIURB",VLOOKUP(B111,'SIURB JAN-2020 NÃO DESONER.'!$A$2:$D$757,4,FALSE),IF(C111="SICRO",VLOOKUP(B111,Tabela4[],4,FALSE),IF(C111="CPOS",VLOOKUP(B111,'CPOS-178'!$A$7:$F$4097,6,FALSE),IF(C111="PRÓPRIA",VLOOKUP(B111,Tabela42[],4,FALSE),IF(C111="DER-ES",VLOOKUP(B111,Tabela6[],4,FALSE),IF(C111="IOPES",VLOOKUP(B111,'IOPES_02-20'!$A$12:$G$1265,7,FALSE),IF(C111="EDIF",VLOOKUP(B111,'EDIF JAN-2020 NÃO DESONER.'!$A$3:$D$2649,4,FALSE),"ERRO"))))))))</f>
        <v>35.76</v>
      </c>
      <c r="N111" s="292">
        <f>'BDI '!$G$33</f>
        <v>0.29940443963183538</v>
      </c>
      <c r="O111" s="205">
        <f t="shared" si="28"/>
        <v>46.46670276123443</v>
      </c>
      <c r="P111" s="364">
        <f t="shared" si="29"/>
        <v>185.86681104493772</v>
      </c>
    </row>
    <row r="112" spans="2:16" s="657" customFormat="1" ht="15.75" customHeight="1" x14ac:dyDescent="0.25">
      <c r="B112" s="363" t="str">
        <f>'MEMORIA DE CALCULO'!C371</f>
        <v>010229</v>
      </c>
      <c r="C112" s="204" t="str">
        <f>'MEMORIA DE CALCULO'!D371</f>
        <v>IOPES</v>
      </c>
      <c r="D112" s="848" t="str">
        <f>IF(C112="SINAPI",VLOOKUP(B112,'SINAPI 09-20 ES - NÃO DESONER.'!$G$6:$L$6678,2,FALSE),IF(C112="SIURB",VLOOKUP(B112,'SIURB JAN-2020 NÃO DESONER.'!$A$2:$D$757,2,FALSE),IF(C112="SICRO",VLOOKUP(B112,Tabela4[],2,FALSE),IF(C112="CPOS",VLOOKUP(B112,'CPOS-178'!$A$7:$F$4097,2,FALSE),IF(C112="PRÓPRIA",VLOOKUP(B112,Tabela42[],2,FALSE),IF(C112="DER-ES",VLOOKUP(B112,Tabela6[],2,FALSE),IF(C112="IOPES",VLOOKUP(B112,'IOPES_02-20'!$A$12:$G$1265,3,FALSE),IF(C112="EDIF",VLOOKUP(B112,'EDIF JAN-2020 NÃO DESONER.'!$A$3:$D$2649,2,FALSE),"ERRO"))))))))</f>
        <v>RETIRADA DE POSTE DE AÇO DE 4 A 6 M</v>
      </c>
      <c r="E112" s="849"/>
      <c r="F112" s="849"/>
      <c r="G112" s="849"/>
      <c r="H112" s="849"/>
      <c r="I112" s="849"/>
      <c r="J112" s="849"/>
      <c r="K112" s="203" t="str">
        <f>IF(C112="SINAPI",VLOOKUP(B112,'SINAPI 09-20 ES - NÃO DESONER.'!$G$6:$L$6678,3,FALSE),IF(C112="SIURB",VLOOKUP(B112,'SIURB JAN-2020 NÃO DESONER.'!$A$2:$D$757,3,FALSE),IF(C112="SICRO",VLOOKUP(B112,Tabela4[],3,FALSE),IF(C112="CPOS",VLOOKUP(B112,'CPOS-178'!$A$7:$F$4097,3,FALSE),IF(C112="PRÓPRIA",VLOOKUP(B112,Tabela42[],3,FALSE),IF(C112="DER-ES",VLOOKUP(B112,Tabela6[],3,FALSE),IF(C112="IOPES",VLOOKUP(B112,'IOPES_02-20'!$A$12:$G$1265,4,FALSE),IF(C112="EDIF",VLOOKUP(B112,'EDIF JAN-2020 NÃO DESONER.'!$A$3:$D$2649,3,FALSE),"ERRO"))))))))</f>
        <v>und</v>
      </c>
      <c r="L112" s="203">
        <f>'MEMORIA DE CALCULO'!W373</f>
        <v>16</v>
      </c>
      <c r="M112" s="205">
        <f>IF(C112="SINAPI",VLOOKUP(B112,'SINAPI 09-20 ES - NÃO DESONER.'!$G$6:$L$6678,5,FALSE),IF(C112="SIURB",VLOOKUP(B112,'SIURB JAN-2020 NÃO DESONER.'!$A$2:$D$757,4,FALSE),IF(C112="SICRO",VLOOKUP(B112,Tabela4[],4,FALSE),IF(C112="CPOS",VLOOKUP(B112,'CPOS-178'!$A$7:$F$4097,6,FALSE),IF(C112="PRÓPRIA",VLOOKUP(B112,Tabela42[],4,FALSE),IF(C112="DER-ES",VLOOKUP(B112,Tabela6[],4,FALSE),IF(C112="IOPES",VLOOKUP(B112,'IOPES_02-20'!$A$12:$G$1265,7,FALSE),IF(C112="EDIF",VLOOKUP(B112,'EDIF JAN-2020 NÃO DESONER.'!$A$3:$D$2649,4,FALSE),"ERRO"))))))))</f>
        <v>28.88</v>
      </c>
      <c r="N112" s="292">
        <f>'BDI '!$G$33</f>
        <v>0.29940443963183538</v>
      </c>
      <c r="O112" s="206">
        <f t="shared" si="26"/>
        <v>37.526800216567402</v>
      </c>
      <c r="P112" s="365">
        <f t="shared" si="27"/>
        <v>600.42880346507843</v>
      </c>
    </row>
    <row r="113" spans="2:20" s="278" customFormat="1" ht="20.100000000000001" customHeight="1" x14ac:dyDescent="0.25">
      <c r="B113" s="850" t="s">
        <v>33004</v>
      </c>
      <c r="C113" s="851"/>
      <c r="D113" s="851"/>
      <c r="E113" s="851"/>
      <c r="F113" s="851"/>
      <c r="G113" s="851"/>
      <c r="H113" s="851"/>
      <c r="I113" s="851"/>
      <c r="J113" s="851"/>
      <c r="K113" s="851"/>
      <c r="L113" s="851"/>
      <c r="M113" s="851"/>
      <c r="N113" s="851"/>
      <c r="O113" s="851"/>
      <c r="P113" s="362">
        <f>SUM(P114:P126)</f>
        <v>100980.16242555497</v>
      </c>
    </row>
    <row r="114" spans="2:20" s="278" customFormat="1" ht="75" customHeight="1" x14ac:dyDescent="0.25">
      <c r="B114" s="363" t="str">
        <f>+'MEMORIA DE CALCULO'!C375</f>
        <v>'020712</v>
      </c>
      <c r="C114" s="204" t="s">
        <v>25239</v>
      </c>
      <c r="D114" s="848" t="str">
        <f>IF(C114="SINAPI",VLOOKUP(B114,'SINAPI 09-20 ES - NÃO DESONER.'!$G$6:$L$6678,2,FALSE),IF(C114="SIURB",VLOOKUP(B114,'SIURB JAN-2020 NÃO DESONER.'!$A$2:$D$757,2,FALSE),IF(C114="SICRO",VLOOKUP(B114,Tabela4[],2,FALSE),IF(C114="CPOS",VLOOKUP(B114,'CPOS-178'!$A$7:$F$4097,2,FALSE),IF(C114="PRÓPRIA",VLOOKUP(B114,Tabela42[],2,FALSE),IF(C114="DER-ES",VLOOKUP(B114,Tabela6[],2,FALSE),IF(C114="IOPES",VLOOKUP(B114,'IOPES_02-20'!$A$12:$G$1265,3,FALSE),IF(C114="EDIF",VLOOKUP(B114,'EDIF JAN-2020 NÃO DESONER.'!$A$3:$D$2649,2,FALSE),"ERRO"))))))))</f>
        <v>REDE DE ÁGUA COM PADRÃO DE ENTRADA D'ÁGUA DIÂM. 3/4", CONF. ESPEC. CESAN, INCL. TUBOS E CONEXÕES PARA ALIMENTAÇÃO, DISTRIBUIÇÃO, EXTRAVASOR E LIMPEZA, CONS. O PADRÃO A 25M, CONF. PROJETO (1 UTILIZAÇÃO)</v>
      </c>
      <c r="E114" s="849"/>
      <c r="F114" s="849"/>
      <c r="G114" s="849"/>
      <c r="H114" s="849"/>
      <c r="I114" s="849"/>
      <c r="J114" s="849"/>
      <c r="K114" s="203" t="str">
        <f>IF(C114="SINAPI",VLOOKUP(B114,'SINAPI 09-20 ES - NÃO DESONER.'!$G$6:$L$6678,3,FALSE),IF(C114="SIURB",VLOOKUP(B114,'SIURB JAN-2020 NÃO DESONER.'!$A$2:$D$757,3,FALSE),IF(C114="SICRO",VLOOKUP(B114,Tabela4[],3,FALSE),IF(C114="CPOS",VLOOKUP(B114,'CPOS-178'!$A$7:$F$4097,3,FALSE),IF(C114="PRÓPRIA",VLOOKUP(B114,Tabela42[],3,FALSE),IF(C114="DER-ES",VLOOKUP(B114,Tabela6[],3,FALSE),IF(C114="IOPES",VLOOKUP(B114,'IOPES_02-20'!$A$12:$G$1265,4,FALSE),IF(C114="EDIF",VLOOKUP(B114,'EDIF JAN-2020 NÃO DESONER.'!$A$3:$D$2649,3,FALSE),"ERRO"))))))))</f>
        <v>m</v>
      </c>
      <c r="L114" s="203">
        <f>+'MEMORIA DE CALCULO'!W377</f>
        <v>45</v>
      </c>
      <c r="M114" s="205">
        <f>IF(C114="SINAPI",VLOOKUP(B114,'SINAPI 09-20 ES - NÃO DESONER.'!$G$6:$L$6678,5,FALSE),IF(C114="SIURB",VLOOKUP(B114,'SIURB JAN-2020 NÃO DESONER.'!$A$2:$D$757,4,FALSE),IF(C114="SICRO",VLOOKUP(B114,Tabela4[],4,FALSE),IF(C114="CPOS",VLOOKUP(B114,'CPOS-178'!$A$7:$F$4097,6,FALSE),IF(C114="PRÓPRIA",VLOOKUP(B114,Tabela42[],4,FALSE),IF(C114="DER-ES",VLOOKUP(B114,Tabela6[],4,FALSE),IF(C114="IOPES",VLOOKUP(B114,'IOPES_02-20'!$A$12:$G$1265,7,FALSE),IF(C114="EDIF",VLOOKUP(B114,'EDIF JAN-2020 NÃO DESONER.'!$A$3:$D$2649,4,FALSE),"ERRO"))))))))</f>
        <v>32.24</v>
      </c>
      <c r="N114" s="292">
        <f>'BDI '!$G$33</f>
        <v>0.29940443963183538</v>
      </c>
      <c r="O114" s="206">
        <f t="shared" ref="O114:O126" si="30">+M114*(1+N114)</f>
        <v>41.892799133730378</v>
      </c>
      <c r="P114" s="365">
        <f t="shared" ref="P114:P126" si="31">+L114*O114</f>
        <v>1885.1759610178669</v>
      </c>
    </row>
    <row r="115" spans="2:20" s="278" customFormat="1" ht="75" customHeight="1" x14ac:dyDescent="0.25">
      <c r="B115" s="363" t="str">
        <f>+'MEMORIA DE CALCULO'!C378</f>
        <v>'020714</v>
      </c>
      <c r="C115" s="204" t="s">
        <v>25239</v>
      </c>
      <c r="D115" s="848" t="str">
        <f>IF(C115="SINAPI",VLOOKUP(B115,'SINAPI 09-20 ES - NÃO DESONER.'!$G$6:$L$6678,2,FALSE),IF(C115="SIURB",VLOOKUP(B115,'SIURB JAN-2020 NÃO DESONER.'!$A$2:$D$757,2,FALSE),IF(C115="SICRO",VLOOKUP(B115,Tabela4[],2,FALSE),IF(C115="CPOS",VLOOKUP(B115,'CPOS-178'!$A$7:$F$4097,2,FALSE),IF(C115="PRÓPRIA",VLOOKUP(B115,Tabela42[],2,FALSE),IF(C115="DER-ES",VLOOKUP(B115,Tabela6[],2,FALSE),IF(C115="IOPES",VLOOKUP(B115,'IOPES_02-20'!$A$12:$G$1265,3,FALSE),IF(C115="EDIF",VLOOKUP(B115,'EDIF JAN-2020 NÃO DESONER.'!$A$3:$D$2649,2,FALSE),"ERRO"))))))))</f>
        <v>REDE DE ESGOTO, CONTENDO FOSSA E FILTRO, INCLUSIVE TUBOS E CONEXÕES DE LIGAÇÃO ENTRE CAIXAS, CONSIDERANDO DISTÂNCIA DE 25M, CONFORME PROJETO (1 UTILIZAÇÃO)</v>
      </c>
      <c r="E115" s="849"/>
      <c r="F115" s="849"/>
      <c r="G115" s="849"/>
      <c r="H115" s="849"/>
      <c r="I115" s="849"/>
      <c r="J115" s="849"/>
      <c r="K115" s="203" t="str">
        <f>IF(C115="SINAPI",VLOOKUP(B115,'SINAPI 09-20 ES - NÃO DESONER.'!$G$6:$L$6678,3,FALSE),IF(C115="SIURB",VLOOKUP(B115,'SIURB JAN-2020 NÃO DESONER.'!$A$2:$D$757,3,FALSE),IF(C115="SICRO",VLOOKUP(B115,Tabela4[],3,FALSE),IF(C115="CPOS",VLOOKUP(B115,'CPOS-178'!$A$7:$F$4097,3,FALSE),IF(C115="PRÓPRIA",VLOOKUP(B115,Tabela42[],3,FALSE),IF(C115="DER-ES",VLOOKUP(B115,Tabela6[],3,FALSE),IF(C115="IOPES",VLOOKUP(B115,'IOPES_02-20'!$A$12:$G$1265,4,FALSE),IF(C115="EDIF",VLOOKUP(B115,'EDIF JAN-2020 NÃO DESONER.'!$A$3:$D$2649,3,FALSE),"ERRO"))))))))</f>
        <v>m</v>
      </c>
      <c r="L115" s="203">
        <f>+'MEMORIA DE CALCULO'!W380</f>
        <v>45</v>
      </c>
      <c r="M115" s="205">
        <f>IF(C115="SINAPI",VLOOKUP(B115,'SINAPI 09-20 ES - NÃO DESONER.'!$G$6:$L$6678,5,FALSE),IF(C115="SIURB",VLOOKUP(B115,'SIURB JAN-2020 NÃO DESONER.'!$A$2:$D$757,4,FALSE),IF(C115="SICRO",VLOOKUP(B115,Tabela4[],4,FALSE),IF(C115="CPOS",VLOOKUP(B115,'CPOS-178'!$A$7:$F$4097,6,FALSE),IF(C115="PRÓPRIA",VLOOKUP(B115,Tabela42[],4,FALSE),IF(C115="DER-ES",VLOOKUP(B115,Tabela6[],4,FALSE),IF(C115="IOPES",VLOOKUP(B115,'IOPES_02-20'!$A$12:$G$1265,7,FALSE),IF(C115="EDIF",VLOOKUP(B115,'EDIF JAN-2020 NÃO DESONER.'!$A$3:$D$2649,4,FALSE),"ERRO"))))))))</f>
        <v>267.55</v>
      </c>
      <c r="N115" s="292">
        <f>'BDI '!$G$33</f>
        <v>0.29940443963183538</v>
      </c>
      <c r="O115" s="206">
        <f t="shared" si="30"/>
        <v>347.65565782349756</v>
      </c>
      <c r="P115" s="365">
        <f t="shared" si="31"/>
        <v>15644.50460205739</v>
      </c>
    </row>
    <row r="116" spans="2:20" s="278" customFormat="1" ht="75" customHeight="1" x14ac:dyDescent="0.25">
      <c r="B116" s="363" t="str">
        <f>+'MEMORIA DE CALCULO'!C381</f>
        <v>'020713</v>
      </c>
      <c r="C116" s="204" t="s">
        <v>25239</v>
      </c>
      <c r="D116" s="848" t="str">
        <f>IF(C116="SINAPI",VLOOKUP(B116,'SINAPI 09-20 ES - NÃO DESONER.'!$G$6:$L$6678,2,FALSE),IF(C116="SIURB",VLOOKUP(B116,'SIURB JAN-2020 NÃO DESONER.'!$A$2:$D$757,2,FALSE),IF(C116="SICRO",VLOOKUP(B116,Tabela4[],2,FALSE),IF(C116="CPOS",VLOOKUP(B116,'CPOS-178'!$A$7:$F$4097,2,FALSE),IF(C116="PRÓPRIA",VLOOKUP(B116,Tabela42[],2,FALSE),IF(C116="DER-ES",VLOOKUP(B116,Tabela6[],2,FALSE),IF(C116="IOPES",VLOOKUP(B116,'IOPES_02-20'!$A$12:$G$1265,3,FALSE),IF(C116="EDIF",VLOOKUP(B116,'EDIF JAN-2020 NÃO DESONER.'!$A$3:$D$2649,2,FALSE),"ERRO"))))))))</f>
        <v>REDE DE LUZ, INCL. PADRÃO ENTRADA DE ENERGIA TRIFÁS., CABO DE LIGAÇÃO ATÉ BARRACÕES, QUADRO DE DISTRIB., DISJ. E CHAVE DE FORÇA (QUANDO NECESSÁRIO), CONS. 20M ENTRE PADRÃO ENTRADA E QDG, CONF. PROJETO (1 UTILIZAÇÃO)</v>
      </c>
      <c r="E116" s="849"/>
      <c r="F116" s="849"/>
      <c r="G116" s="849"/>
      <c r="H116" s="849"/>
      <c r="I116" s="849"/>
      <c r="J116" s="849"/>
      <c r="K116" s="203" t="str">
        <f>IF(C116="SINAPI",VLOOKUP(B116,'SINAPI 09-20 ES - NÃO DESONER.'!$G$6:$L$6678,3,FALSE),IF(C116="SIURB",VLOOKUP(B116,'SIURB JAN-2020 NÃO DESONER.'!$A$2:$D$757,3,FALSE),IF(C116="SICRO",VLOOKUP(B116,Tabela4[],3,FALSE),IF(C116="CPOS",VLOOKUP(B116,'CPOS-178'!$A$7:$F$4097,3,FALSE),IF(C116="PRÓPRIA",VLOOKUP(B116,Tabela42[],3,FALSE),IF(C116="DER-ES",VLOOKUP(B116,Tabela6[],3,FALSE),IF(C116="IOPES",VLOOKUP(B116,'IOPES_02-20'!$A$12:$G$1265,4,FALSE),IF(C116="EDIF",VLOOKUP(B116,'EDIF JAN-2020 NÃO DESONER.'!$A$3:$D$2649,3,FALSE),"ERRO"))))))))</f>
        <v>m</v>
      </c>
      <c r="L116" s="203">
        <f>+'MEMORIA DE CALCULO'!W383</f>
        <v>35</v>
      </c>
      <c r="M116" s="205">
        <f>IF(C116="SINAPI",VLOOKUP(B116,'SINAPI 09-20 ES - NÃO DESONER.'!$G$6:$L$6678,5,FALSE),IF(C116="SIURB",VLOOKUP(B116,'SIURB JAN-2020 NÃO DESONER.'!$A$2:$D$757,4,FALSE),IF(C116="SICRO",VLOOKUP(B116,Tabela4[],4,FALSE),IF(C116="CPOS",VLOOKUP(B116,'CPOS-178'!$A$7:$F$4097,6,FALSE),IF(C116="PRÓPRIA",VLOOKUP(B116,Tabela42[],4,FALSE),IF(C116="DER-ES",VLOOKUP(B116,Tabela6[],4,FALSE),IF(C116="IOPES",VLOOKUP(B116,'IOPES_02-20'!$A$12:$G$1265,7,FALSE),IF(C116="EDIF",VLOOKUP(B116,'EDIF JAN-2020 NÃO DESONER.'!$A$3:$D$2649,4,FALSE),"ERRO"))))))))</f>
        <v>368.81</v>
      </c>
      <c r="N116" s="292">
        <f>'BDI '!$G$33</f>
        <v>0.29940443963183538</v>
      </c>
      <c r="O116" s="206">
        <f t="shared" si="30"/>
        <v>479.23335138061719</v>
      </c>
      <c r="P116" s="365">
        <f t="shared" si="31"/>
        <v>16773.167298321601</v>
      </c>
    </row>
    <row r="117" spans="2:20" s="278" customFormat="1" ht="45" customHeight="1" x14ac:dyDescent="0.25">
      <c r="B117" s="363" t="str">
        <f>+'MEMORIA DE CALCULO'!C384</f>
        <v>'020711</v>
      </c>
      <c r="C117" s="204" t="s">
        <v>25239</v>
      </c>
      <c r="D117" s="848" t="str">
        <f>IF(C117="SINAPI",VLOOKUP(B117,'SINAPI 09-20 ES - NÃO DESONER.'!$G$6:$L$6678,2,FALSE),IF(C117="SIURB",VLOOKUP(B117,'SIURB JAN-2020 NÃO DESONER.'!$A$2:$D$757,2,FALSE),IF(C117="SICRO",VLOOKUP(B117,Tabela4[],2,FALSE),IF(C117="CPOS",VLOOKUP(B117,'CPOS-178'!$A$7:$F$4097,2,FALSE),IF(C117="PRÓPRIA",VLOOKUP(B117,Tabela42[],2,FALSE),IF(C117="DER-ES",VLOOKUP(B117,Tabela6[],2,FALSE),IF(C117="IOPES",VLOOKUP(B117,'IOPES_02-20'!$A$12:$G$1265,3,FALSE),IF(C117="EDIF",VLOOKUP(B117,'EDIF JAN-2020 NÃO DESONER.'!$A$3:$D$2649,2,FALSE),"ERRO"))))))))</f>
        <v>RESERVATÓRIO DE POLIESTILENO DE 1000 L, INCL. SUPORTE EM MADEIRA DE 7X12CM E 8X7CM, ELEVADO DE 4M, CONF. PROJETO (1 UTILIZAÇÃO)</v>
      </c>
      <c r="E117" s="849"/>
      <c r="F117" s="849"/>
      <c r="G117" s="849"/>
      <c r="H117" s="849"/>
      <c r="I117" s="849"/>
      <c r="J117" s="849"/>
      <c r="K117" s="203" t="str">
        <f>IF(C117="SINAPI",VLOOKUP(B117,'SINAPI 09-20 ES - NÃO DESONER.'!$G$6:$L$6678,3,FALSE),IF(C117="SIURB",VLOOKUP(B117,'SIURB JAN-2020 NÃO DESONER.'!$A$2:$D$757,3,FALSE),IF(C117="SICRO",VLOOKUP(B117,Tabela4[],3,FALSE),IF(C117="CPOS",VLOOKUP(B117,'CPOS-178'!$A$7:$F$4097,3,FALSE),IF(C117="PRÓPRIA",VLOOKUP(B117,Tabela42[],3,FALSE),IF(C117="DER-ES",VLOOKUP(B117,Tabela6[],3,FALSE),IF(C117="IOPES",VLOOKUP(B117,'IOPES_02-20'!$A$12:$G$1265,4,FALSE),IF(C117="EDIF",VLOOKUP(B117,'EDIF JAN-2020 NÃO DESONER.'!$A$3:$D$2649,3,FALSE),"ERRO"))))))))</f>
        <v>und</v>
      </c>
      <c r="L117" s="203">
        <f>+'MEMORIA DE CALCULO'!W386</f>
        <v>2</v>
      </c>
      <c r="M117" s="205">
        <f>IF(C117="SINAPI",VLOOKUP(B117,'SINAPI 09-20 ES - NÃO DESONER.'!$G$6:$L$6678,5,FALSE),IF(C117="SIURB",VLOOKUP(B117,'SIURB JAN-2020 NÃO DESONER.'!$A$2:$D$757,4,FALSE),IF(C117="SICRO",VLOOKUP(B117,Tabela4[],4,FALSE),IF(C117="CPOS",VLOOKUP(B117,'CPOS-178'!$A$7:$F$4097,6,FALSE),IF(C117="PRÓPRIA",VLOOKUP(B117,Tabela42[],4,FALSE),IF(C117="DER-ES",VLOOKUP(B117,Tabela6[],4,FALSE),IF(C117="IOPES",VLOOKUP(B117,'IOPES_02-20'!$A$12:$G$1265,7,FALSE),IF(C117="EDIF",VLOOKUP(B117,'EDIF JAN-2020 NÃO DESONER.'!$A$3:$D$2649,4,FALSE),"ERRO"))))))))</f>
        <v>1473.04</v>
      </c>
      <c r="N117" s="292">
        <f>'BDI '!$G$33</f>
        <v>0.29940443963183538</v>
      </c>
      <c r="O117" s="206">
        <f t="shared" si="30"/>
        <v>1914.0747157552787</v>
      </c>
      <c r="P117" s="365">
        <f t="shared" si="31"/>
        <v>3828.1494315105574</v>
      </c>
    </row>
    <row r="118" spans="2:20" s="278" customFormat="1" ht="75" customHeight="1" x14ac:dyDescent="0.25">
      <c r="B118" s="363" t="str">
        <f>+'MEMORIA DE CALCULO'!C387</f>
        <v>'020350</v>
      </c>
      <c r="C118" s="204" t="s">
        <v>25239</v>
      </c>
      <c r="D118" s="848" t="str">
        <f>IF(C118="SINAPI",VLOOKUP(B118,'SINAPI 09-20 ES - NÃO DESONER.'!$G$6:$L$6678,2,FALSE),IF(C118="SIURB",VLOOKUP(B118,'SIURB JAN-2020 NÃO DESONER.'!$A$2:$D$757,2,FALSE),IF(C118="SICRO",VLOOKUP(B118,Tabela4[],2,FALSE),IF(C118="CPOS",VLOOKUP(B118,'CPOS-178'!$A$7:$F$4097,2,FALSE),IF(C118="PRÓPRIA",VLOOKUP(B118,Tabela42[],2,FALSE),IF(C118="DER-ES",VLOOKUP(B118,Tabela6[],2,FALSE),IF(C118="IOPES",VLOOKUP(B118,'IOPES_02-20'!$A$12:$G$1265,3,FALSE),IF(C118="EDIF",VLOOKUP(B118,'EDIF JAN-2020 NÃO DESONER.'!$A$3:$D$2649,2,FALSE),"ERRO"))))))))</f>
        <v>TAPUME TELHA METÁLICA ONDULADA 0,50MM BRANCA H=2,20M, INCL. MONTAGEM ESTR. MAD. 8"X8", C/ADESIVO "IOPES" 60X60CM A CADA 10M, INCL. FAIXAS PINT. ESMALTE SINT. CORES AZUL C/ H=30CM E ROSA C/ H=10CM (REAPROVEITAMENTO 2X)</v>
      </c>
      <c r="E118" s="849"/>
      <c r="F118" s="849"/>
      <c r="G118" s="849"/>
      <c r="H118" s="849"/>
      <c r="I118" s="849"/>
      <c r="J118" s="849"/>
      <c r="K118" s="203" t="str">
        <f>IF(C118="SINAPI",VLOOKUP(B118,'SINAPI 09-20 ES - NÃO DESONER.'!$G$6:$L$6678,3,FALSE),IF(C118="SIURB",VLOOKUP(B118,'SIURB JAN-2020 NÃO DESONER.'!$A$2:$D$757,3,FALSE),IF(C118="SICRO",VLOOKUP(B118,Tabela4[],3,FALSE),IF(C118="CPOS",VLOOKUP(B118,'CPOS-178'!$A$7:$F$4097,3,FALSE),IF(C118="PRÓPRIA",VLOOKUP(B118,Tabela42[],3,FALSE),IF(C118="DER-ES",VLOOKUP(B118,Tabela6[],3,FALSE),IF(C118="IOPES",VLOOKUP(B118,'IOPES_02-20'!$A$12:$G$1265,4,FALSE),IF(C118="EDIF",VLOOKUP(B118,'EDIF JAN-2020 NÃO DESONER.'!$A$3:$D$2649,3,FALSE),"ERRO"))))))))</f>
        <v>m</v>
      </c>
      <c r="L118" s="203">
        <f>+'MEMORIA DE CALCULO'!W389</f>
        <v>200</v>
      </c>
      <c r="M118" s="205">
        <f>IF(C118="SINAPI",VLOOKUP(B118,'SINAPI 09-20 ES - NÃO DESONER.'!$G$6:$L$6678,5,FALSE),IF(C118="SIURB",VLOOKUP(B118,'SIURB JAN-2020 NÃO DESONER.'!$A$2:$D$757,4,FALSE),IF(C118="SICRO",VLOOKUP(B118,Tabela4[],4,FALSE),IF(C118="CPOS",VLOOKUP(B118,'CPOS-178'!$A$7:$F$4097,6,FALSE),IF(C118="PRÓPRIA",VLOOKUP(B118,Tabela42[],4,FALSE),IF(C118="DER-ES",VLOOKUP(B118,Tabela6[],4,FALSE),IF(C118="IOPES",VLOOKUP(B118,'IOPES_02-20'!$A$12:$G$1265,7,FALSE),IF(C118="EDIF",VLOOKUP(B118,'EDIF JAN-2020 NÃO DESONER.'!$A$3:$D$2649,4,FALSE),"ERRO"))))))))</f>
        <v>121.03</v>
      </c>
      <c r="N118" s="292">
        <f>'BDI '!$G$33</f>
        <v>0.29940443963183538</v>
      </c>
      <c r="O118" s="206">
        <f t="shared" si="30"/>
        <v>157.26691932864105</v>
      </c>
      <c r="P118" s="365">
        <f t="shared" si="31"/>
        <v>31453.38386572821</v>
      </c>
    </row>
    <row r="119" spans="2:20" s="278" customFormat="1" ht="30" customHeight="1" x14ac:dyDescent="0.25">
      <c r="B119" s="363" t="str">
        <f>+'MEMORIA DE CALCULO'!C390</f>
        <v>'020305</v>
      </c>
      <c r="C119" s="204" t="s">
        <v>25239</v>
      </c>
      <c r="D119" s="848" t="str">
        <f>IF(C119="SINAPI",VLOOKUP(B119,'SINAPI 09-20 ES - NÃO DESONER.'!$G$6:$L$6678,2,FALSE),IF(C119="SIURB",VLOOKUP(B119,'SIURB JAN-2020 NÃO DESONER.'!$A$2:$D$757,2,FALSE),IF(C119="SICRO",VLOOKUP(B119,Tabela4[],2,FALSE),IF(C119="CPOS",VLOOKUP(B119,'CPOS-178'!$A$7:$F$4097,2,FALSE),IF(C119="PRÓPRIA",VLOOKUP(B119,Tabela42[],2,FALSE),IF(C119="DER-ES",VLOOKUP(B119,Tabela6[],2,FALSE),IF(C119="IOPES",VLOOKUP(B119,'IOPES_02-20'!$A$12:$G$1265,3,FALSE),IF(C119="EDIF",VLOOKUP(B119,'EDIF JAN-2020 NÃO DESONER.'!$A$3:$D$2649,2,FALSE),"ERRO"))))))))</f>
        <v>PLACA DE OBRA NAS DIMENSÕES DE 2.0 X 4.0 M, PADRÃO IOPES</v>
      </c>
      <c r="E119" s="849"/>
      <c r="F119" s="849"/>
      <c r="G119" s="849"/>
      <c r="H119" s="849"/>
      <c r="I119" s="849"/>
      <c r="J119" s="849"/>
      <c r="K119" s="203" t="str">
        <f>IF(C119="SINAPI",VLOOKUP(B119,'SINAPI 09-20 ES - NÃO DESONER.'!$G$6:$L$6678,3,FALSE),IF(C119="SIURB",VLOOKUP(B119,'SIURB JAN-2020 NÃO DESONER.'!$A$2:$D$757,3,FALSE),IF(C119="SICRO",VLOOKUP(B119,Tabela4[],3,FALSE),IF(C119="CPOS",VLOOKUP(B119,'CPOS-178'!$A$7:$F$4097,3,FALSE),IF(C119="PRÓPRIA",VLOOKUP(B119,Tabela42[],3,FALSE),IF(C119="DER-ES",VLOOKUP(B119,Tabela6[],3,FALSE),IF(C119="IOPES",VLOOKUP(B119,'IOPES_02-20'!$A$12:$G$1265,4,FALSE),IF(C119="EDIF",VLOOKUP(B119,'EDIF JAN-2020 NÃO DESONER.'!$A$3:$D$2649,3,FALSE),"ERRO"))))))))</f>
        <v>m²</v>
      </c>
      <c r="L119" s="203">
        <f>+'MEMORIA DE CALCULO'!W392</f>
        <v>8</v>
      </c>
      <c r="M119" s="205">
        <f>IF(C119="SINAPI",VLOOKUP(B119,'SINAPI 09-20 ES - NÃO DESONER.'!$G$6:$L$6678,5,FALSE),IF(C119="SIURB",VLOOKUP(B119,'SIURB JAN-2020 NÃO DESONER.'!$A$2:$D$757,4,FALSE),IF(C119="SICRO",VLOOKUP(B119,Tabela4[],4,FALSE),IF(C119="CPOS",VLOOKUP(B119,'CPOS-178'!$A$7:$F$4097,6,FALSE),IF(C119="PRÓPRIA",VLOOKUP(B119,Tabela42[],4,FALSE),IF(C119="DER-ES",VLOOKUP(B119,Tabela6[],4,FALSE),IF(C119="IOPES",VLOOKUP(B119,'IOPES_02-20'!$A$12:$G$1265,7,FALSE),IF(C119="EDIF",VLOOKUP(B119,'EDIF JAN-2020 NÃO DESONER.'!$A$3:$D$2649,4,FALSE),"ERRO"))))))))</f>
        <v>189.61</v>
      </c>
      <c r="N119" s="292">
        <f>'BDI '!$G$33</f>
        <v>0.29940443963183538</v>
      </c>
      <c r="O119" s="206">
        <f t="shared" si="30"/>
        <v>246.38007579859232</v>
      </c>
      <c r="P119" s="365">
        <f t="shared" si="31"/>
        <v>1971.0406063887385</v>
      </c>
    </row>
    <row r="120" spans="2:20" s="278" customFormat="1" ht="45" customHeight="1" x14ac:dyDescent="0.25">
      <c r="B120" s="363" t="str">
        <f>+'MEMORIA DE CALCULO'!C393</f>
        <v>'200576</v>
      </c>
      <c r="C120" s="204" t="s">
        <v>25239</v>
      </c>
      <c r="D120" s="848" t="str">
        <f>IF(C120="SINAPI",VLOOKUP(B120,'SINAPI 09-20 ES - NÃO DESONER.'!$G$6:$L$6678,2,FALSE),IF(C120="SIURB",VLOOKUP(B120,'SIURB JAN-2020 NÃO DESONER.'!$A$2:$D$757,2,FALSE),IF(C120="SICRO",VLOOKUP(B120,Tabela4[],2,FALSE),IF(C120="CPOS",VLOOKUP(B120,'CPOS-178'!$A$7:$F$4097,2,FALSE),IF(C120="PRÓPRIA",VLOOKUP(B120,Tabela42[],2,FALSE),IF(C120="DER-ES",VLOOKUP(B120,Tabela6[],2,FALSE),IF(C120="IOPES",VLOOKUP(B120,'IOPES_02-20'!$A$12:$G$1265,3,FALSE),IF(C120="EDIF",VLOOKUP(B120,'EDIF JAN-2020 NÃO DESONER.'!$A$3:$D$2649,2,FALSE),"ERRO"))))))))</f>
        <v>PLACA PARA INAUGURAÇÃO DE OBRA EM ALUMÍNIO POLIDO E=4MM, DIMENSÕES 40 X 50 CM, GRAVAÇÃO EM BAIXO RELEVO, INCLUSIVE PINTURA E FIXAÇÃO</v>
      </c>
      <c r="E120" s="849"/>
      <c r="F120" s="849"/>
      <c r="G120" s="849"/>
      <c r="H120" s="849"/>
      <c r="I120" s="849"/>
      <c r="J120" s="849"/>
      <c r="K120" s="203" t="str">
        <f>IF(C120="SINAPI",VLOOKUP(B120,'SINAPI 09-20 ES - NÃO DESONER.'!$G$6:$L$6678,3,FALSE),IF(C120="SIURB",VLOOKUP(B120,'SIURB JAN-2020 NÃO DESONER.'!$A$2:$D$757,3,FALSE),IF(C120="SICRO",VLOOKUP(B120,Tabela4[],3,FALSE),IF(C120="CPOS",VLOOKUP(B120,'CPOS-178'!$A$7:$F$4097,3,FALSE),IF(C120="PRÓPRIA",VLOOKUP(B120,Tabela42[],3,FALSE),IF(C120="DER-ES",VLOOKUP(B120,Tabela6[],3,FALSE),IF(C120="IOPES",VLOOKUP(B120,'IOPES_02-20'!$A$12:$G$1265,4,FALSE),IF(C120="EDIF",VLOOKUP(B120,'EDIF JAN-2020 NÃO DESONER.'!$A$3:$D$2649,3,FALSE),"ERRO"))))))))</f>
        <v>und</v>
      </c>
      <c r="L120" s="203">
        <f>+'MEMORIA DE CALCULO'!W395</f>
        <v>1</v>
      </c>
      <c r="M120" s="205">
        <f>IF(C120="SINAPI",VLOOKUP(B120,'SINAPI 09-20 ES - NÃO DESONER.'!$G$6:$L$6678,5,FALSE),IF(C120="SIURB",VLOOKUP(B120,'SIURB JAN-2020 NÃO DESONER.'!$A$2:$D$757,4,FALSE),IF(C120="SICRO",VLOOKUP(B120,Tabela4[],4,FALSE),IF(C120="CPOS",VLOOKUP(B120,'CPOS-178'!$A$7:$F$4097,6,FALSE),IF(C120="PRÓPRIA",VLOOKUP(B120,Tabela42[],4,FALSE),IF(C120="DER-ES",VLOOKUP(B120,Tabela6[],4,FALSE),IF(C120="IOPES",VLOOKUP(B120,'IOPES_02-20'!$A$12:$G$1265,7,FALSE),IF(C120="EDIF",VLOOKUP(B120,'EDIF JAN-2020 NÃO DESONER.'!$A$3:$D$2649,4,FALSE),"ERRO"))))))))</f>
        <v>585.75</v>
      </c>
      <c r="N120" s="292">
        <f>'BDI '!$G$33</f>
        <v>0.29940443963183538</v>
      </c>
      <c r="O120" s="206">
        <f t="shared" si="30"/>
        <v>761.12615051434761</v>
      </c>
      <c r="P120" s="365">
        <f t="shared" si="31"/>
        <v>761.12615051434761</v>
      </c>
    </row>
    <row r="121" spans="2:20" s="278" customFormat="1" ht="30" customHeight="1" x14ac:dyDescent="0.25">
      <c r="B121" s="363" t="str">
        <f>+'MEMORIA DE CALCULO'!C396</f>
        <v>'020344</v>
      </c>
      <c r="C121" s="204" t="s">
        <v>25239</v>
      </c>
      <c r="D121" s="848" t="str">
        <f>IF(C121="SINAPI",VLOOKUP(B121,'SINAPI 09-20 ES - NÃO DESONER.'!$G$6:$L$6678,2,FALSE),IF(C121="SIURB",VLOOKUP(B121,'SIURB JAN-2020 NÃO DESONER.'!$A$2:$D$757,2,FALSE),IF(C121="SICRO",VLOOKUP(B121,Tabela4[],2,FALSE),IF(C121="CPOS",VLOOKUP(B121,'CPOS-178'!$A$7:$F$4097,2,FALSE),IF(C121="PRÓPRIA",VLOOKUP(B121,Tabela42[],2,FALSE),IF(C121="DER-ES",VLOOKUP(B121,Tabela6[],2,FALSE),IF(C121="IOPES",VLOOKUP(B121,'IOPES_02-20'!$A$12:$G$1265,3,FALSE),IF(C121="EDIF",VLOOKUP(B121,'EDIF JAN-2020 NÃO DESONER.'!$A$3:$D$2649,2,FALSE),"ERRO"))))))))</f>
        <v>MOBILIZAÇÃO E DESMOBILIZAÇÃO DE CONTEINER LOCADO PARA BARRACÃO DE OBRA</v>
      </c>
      <c r="E121" s="849"/>
      <c r="F121" s="849"/>
      <c r="G121" s="849"/>
      <c r="H121" s="849"/>
      <c r="I121" s="849"/>
      <c r="J121" s="849"/>
      <c r="K121" s="203" t="str">
        <f>IF(C121="SINAPI",VLOOKUP(B121,'SINAPI 09-20 ES - NÃO DESONER.'!$G$6:$L$6678,3,FALSE),IF(C121="SIURB",VLOOKUP(B121,'SIURB JAN-2020 NÃO DESONER.'!$A$2:$D$757,3,FALSE),IF(C121="SICRO",VLOOKUP(B121,Tabela4[],3,FALSE),IF(C121="CPOS",VLOOKUP(B121,'CPOS-178'!$A$7:$F$4097,3,FALSE),IF(C121="PRÓPRIA",VLOOKUP(B121,Tabela42[],3,FALSE),IF(C121="DER-ES",VLOOKUP(B121,Tabela6[],3,FALSE),IF(C121="IOPES",VLOOKUP(B121,'IOPES_02-20'!$A$12:$G$1265,4,FALSE),IF(C121="EDIF",VLOOKUP(B121,'EDIF JAN-2020 NÃO DESONER.'!$A$3:$D$2649,3,FALSE),"ERRO"))))))))</f>
        <v>und</v>
      </c>
      <c r="L121" s="203">
        <f>+'MEMORIA DE CALCULO'!W398</f>
        <v>5</v>
      </c>
      <c r="M121" s="205">
        <f>IF(C121="SINAPI",VLOOKUP(B121,'SINAPI 09-20 ES - NÃO DESONER.'!$G$6:$L$6678,5,FALSE),IF(C121="SIURB",VLOOKUP(B121,'SIURB JAN-2020 NÃO DESONER.'!$A$2:$D$757,4,FALSE),IF(C121="SICRO",VLOOKUP(B121,Tabela4[],4,FALSE),IF(C121="CPOS",VLOOKUP(B121,'CPOS-178'!$A$7:$F$4097,6,FALSE),IF(C121="PRÓPRIA",VLOOKUP(B121,Tabela42[],4,FALSE),IF(C121="DER-ES",VLOOKUP(B121,Tabela6[],4,FALSE),IF(C121="IOPES",VLOOKUP(B121,'IOPES_02-20'!$A$12:$G$1265,7,FALSE),IF(C121="EDIF",VLOOKUP(B121,'EDIF JAN-2020 NÃO DESONER.'!$A$3:$D$2649,4,FALSE),"ERRO"))))))))</f>
        <v>875</v>
      </c>
      <c r="N121" s="292">
        <f>'BDI '!$G$33</f>
        <v>0.29940443963183538</v>
      </c>
      <c r="O121" s="206">
        <f t="shared" si="30"/>
        <v>1136.9788846778561</v>
      </c>
      <c r="P121" s="365">
        <f t="shared" si="31"/>
        <v>5684.8944233892798</v>
      </c>
    </row>
    <row r="122" spans="2:20" s="278" customFormat="1" ht="90" customHeight="1" x14ac:dyDescent="0.25">
      <c r="B122" s="363" t="str">
        <f>+'MEMORIA DE CALCULO'!C399</f>
        <v>'020352</v>
      </c>
      <c r="C122" s="204" t="s">
        <v>25239</v>
      </c>
      <c r="D122" s="848" t="str">
        <f>IF(C122="SINAPI",VLOOKUP(B122,'SINAPI 09-20 ES - NÃO DESONER.'!$G$6:$L$6678,2,FALSE),IF(C122="SIURB",VLOOKUP(B122,'SIURB JAN-2020 NÃO DESONER.'!$A$2:$D$757,2,FALSE),IF(C122="SICRO",VLOOKUP(B122,Tabela4[],2,FALSE),IF(C122="CPOS",VLOOKUP(B122,'CPOS-178'!$A$7:$F$4097,2,FALSE),IF(C122="PRÓPRIA",VLOOKUP(B122,Tabela42[],2,FALSE),IF(C122="DER-ES",VLOOKUP(B122,Tabela6[],2,FALSE),IF(C122="IOPES",VLOOKUP(B122,'IOPES_02-20'!$A$12:$G$1265,3,FALSE),IF(C122="EDIF",VLOOKUP(B122,'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122" s="849"/>
      <c r="F122" s="849"/>
      <c r="G122" s="849"/>
      <c r="H122" s="849"/>
      <c r="I122" s="849"/>
      <c r="J122" s="849"/>
      <c r="K122" s="203" t="str">
        <f>IF(C122="SINAPI",VLOOKUP(B122,'SINAPI 09-20 ES - NÃO DESONER.'!$G$6:$L$6678,3,FALSE),IF(C122="SIURB",VLOOKUP(B122,'SIURB JAN-2020 NÃO DESONER.'!$A$2:$D$757,3,FALSE),IF(C122="SICRO",VLOOKUP(B122,Tabela4[],3,FALSE),IF(C122="CPOS",VLOOKUP(B122,'CPOS-178'!$A$7:$F$4097,3,FALSE),IF(C122="PRÓPRIA",VLOOKUP(B122,Tabela42[],3,FALSE),IF(C122="DER-ES",VLOOKUP(B122,Tabela6[],3,FALSE),IF(C122="IOPES",VLOOKUP(B122,'IOPES_02-20'!$A$12:$G$1265,4,FALSE),IF(C122="EDIF",VLOOKUP(B122,'EDIF JAN-2020 NÃO DESONER.'!$A$3:$D$2649,3,FALSE),"ERRO"))))))))</f>
        <v>ms</v>
      </c>
      <c r="L122" s="203">
        <f>+'MEMORIA DE CALCULO'!W401</f>
        <v>6</v>
      </c>
      <c r="M122" s="205">
        <f>IF(C122="SINAPI",VLOOKUP(B122,'SINAPI 09-20 ES - NÃO DESONER.'!$G$6:$L$6678,5,FALSE),IF(C122="SIURB",VLOOKUP(B122,'SIURB JAN-2020 NÃO DESONER.'!$A$2:$D$757,4,FALSE),IF(C122="SICRO",VLOOKUP(B122,Tabela4[],4,FALSE),IF(C122="CPOS",VLOOKUP(B122,'CPOS-178'!$A$7:$F$4097,6,FALSE),IF(C122="PRÓPRIA",VLOOKUP(B122,Tabela42[],4,FALSE),IF(C122="DER-ES",VLOOKUP(B122,Tabela6[],4,FALSE),IF(C122="IOPES",VLOOKUP(B122,'IOPES_02-20'!$A$12:$G$1265,7,FALSE),IF(C122="EDIF",VLOOKUP(B122,'EDIF JAN-2020 NÃO DESONER.'!$A$3:$D$2649,4,FALSE),"ERRO"))))))))</f>
        <v>706.67</v>
      </c>
      <c r="N122" s="292">
        <f>'BDI '!$G$33</f>
        <v>0.29940443963183538</v>
      </c>
      <c r="O122" s="206">
        <f t="shared" si="30"/>
        <v>918.25013535462904</v>
      </c>
      <c r="P122" s="365">
        <f t="shared" si="31"/>
        <v>5509.5008121277742</v>
      </c>
    </row>
    <row r="123" spans="2:20" s="278" customFormat="1" ht="90" customHeight="1" x14ac:dyDescent="0.25">
      <c r="B123" s="363" t="str">
        <f>+'MEMORIA DE CALCULO'!C402</f>
        <v>'020353</v>
      </c>
      <c r="C123" s="204" t="s">
        <v>25239</v>
      </c>
      <c r="D123" s="848" t="str">
        <f>IF(C123="SINAPI",VLOOKUP(B123,'SINAPI 09-20 ES - NÃO DESONER.'!$G$6:$L$6678,2,FALSE),IF(C123="SIURB",VLOOKUP(B123,'SIURB JAN-2020 NÃO DESONER.'!$A$2:$D$757,2,FALSE),IF(C123="SICRO",VLOOKUP(B123,Tabela4[],2,FALSE),IF(C123="CPOS",VLOOKUP(B123,'CPOS-178'!$A$7:$F$4097,2,FALSE),IF(C123="PRÓPRIA",VLOOKUP(B123,Tabela42[],2,FALSE),IF(C123="DER-ES",VLOOKUP(B123,Tabela6[],2,FALSE),IF(C123="IOPES",VLOOKUP(B123,'IOPES_02-20'!$A$12:$G$1265,3,FALSE),IF(C123="EDIF",VLOOKUP(B123,'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123" s="849"/>
      <c r="F123" s="849"/>
      <c r="G123" s="849"/>
      <c r="H123" s="849"/>
      <c r="I123" s="849"/>
      <c r="J123" s="849"/>
      <c r="K123" s="203" t="str">
        <f>IF(C123="SINAPI",VLOOKUP(B123,'SINAPI 09-20 ES - NÃO DESONER.'!$G$6:$L$6678,3,FALSE),IF(C123="SIURB",VLOOKUP(B123,'SIURB JAN-2020 NÃO DESONER.'!$A$2:$D$757,3,FALSE),IF(C123="SICRO",VLOOKUP(B123,Tabela4[],3,FALSE),IF(C123="CPOS",VLOOKUP(B123,'CPOS-178'!$A$7:$F$4097,3,FALSE),IF(C123="PRÓPRIA",VLOOKUP(B123,Tabela42[],3,FALSE),IF(C123="DER-ES",VLOOKUP(B123,Tabela6[],3,FALSE),IF(C123="IOPES",VLOOKUP(B123,'IOPES_02-20'!$A$12:$G$1265,4,FALSE),IF(C123="EDIF",VLOOKUP(B123,'EDIF JAN-2020 NÃO DESONER.'!$A$3:$D$2649,3,FALSE),"ERRO"))))))))</f>
        <v>ms</v>
      </c>
      <c r="L123" s="203">
        <f>+'MEMORIA DE CALCULO'!W404</f>
        <v>6</v>
      </c>
      <c r="M123" s="205">
        <f>IF(C123="SINAPI",VLOOKUP(B123,'SINAPI 09-20 ES - NÃO DESONER.'!$G$6:$L$6678,5,FALSE),IF(C123="SIURB",VLOOKUP(B123,'SIURB JAN-2020 NÃO DESONER.'!$A$2:$D$757,4,FALSE),IF(C123="SICRO",VLOOKUP(B123,Tabela4[],4,FALSE),IF(C123="CPOS",VLOOKUP(B123,'CPOS-178'!$A$7:$F$4097,6,FALSE),IF(C123="PRÓPRIA",VLOOKUP(B123,Tabela42[],4,FALSE),IF(C123="DER-ES",VLOOKUP(B123,Tabela6[],4,FALSE),IF(C123="IOPES",VLOOKUP(B123,'IOPES_02-20'!$A$12:$G$1265,7,FALSE),IF(C123="EDIF",VLOOKUP(B123,'EDIF JAN-2020 NÃO DESONER.'!$A$3:$D$2649,4,FALSE),"ERRO"))))))))</f>
        <v>700</v>
      </c>
      <c r="N123" s="292">
        <f>'BDI '!$G$33</f>
        <v>0.29940443963183538</v>
      </c>
      <c r="O123" s="206">
        <f t="shared" si="30"/>
        <v>909.58310774228482</v>
      </c>
      <c r="P123" s="365">
        <f t="shared" si="31"/>
        <v>5457.4986464537087</v>
      </c>
    </row>
    <row r="124" spans="2:20" s="278" customFormat="1" ht="75" customHeight="1" x14ac:dyDescent="0.25">
      <c r="B124" s="363" t="str">
        <f>+'MEMORIA DE CALCULO'!C405</f>
        <v>'020354</v>
      </c>
      <c r="C124" s="204" t="s">
        <v>25239</v>
      </c>
      <c r="D124" s="848" t="str">
        <f>IF(C124="SINAPI",VLOOKUP(B124,'SINAPI 09-20 ES - NÃO DESONER.'!$G$6:$L$6678,2,FALSE),IF(C124="SIURB",VLOOKUP(B124,'SIURB JAN-2020 NÃO DESONER.'!$A$2:$D$757,2,FALSE),IF(C124="SICRO",VLOOKUP(B124,Tabela4[],2,FALSE),IF(C124="CPOS",VLOOKUP(B124,'CPOS-178'!$A$7:$F$4097,2,FALSE),IF(C124="PRÓPRIA",VLOOKUP(B124,Tabela42[],2,FALSE),IF(C124="DER-ES",VLOOKUP(B124,Tabela6[],2,FALSE),IF(C124="IOPES",VLOOKUP(B124,'IOPES_02-20'!$A$12:$G$1265,3,FALSE),IF(C124="EDIF",VLOOKUP(B124,'EDIF JAN-2020 NÃO DESONER.'!$A$3:$D$2649,2,FALSE),"ERRO"))))))))</f>
        <v>ALUGUEL MENSAL CONTAINER PARA VESTIÁRIO, INCL. PORTA, VENEZIANAS DE CIRCULAÇÃO, 1 PT ILUMINAÇÃO, ISOLAMENTO TÉRMICO (TETO), PISO EM COMP. NAVAL PINTADO, CERT. NR18, INCL. LAUDO DESCONTAMINAÇÃO.</v>
      </c>
      <c r="E124" s="849"/>
      <c r="F124" s="849"/>
      <c r="G124" s="849"/>
      <c r="H124" s="849"/>
      <c r="I124" s="849"/>
      <c r="J124" s="849"/>
      <c r="K124" s="203" t="str">
        <f>IF(C124="SINAPI",VLOOKUP(B124,'SINAPI 09-20 ES - NÃO DESONER.'!$G$6:$L$6678,3,FALSE),IF(C124="SIURB",VLOOKUP(B124,'SIURB JAN-2020 NÃO DESONER.'!$A$2:$D$757,3,FALSE),IF(C124="SICRO",VLOOKUP(B124,Tabela4[],3,FALSE),IF(C124="CPOS",VLOOKUP(B124,'CPOS-178'!$A$7:$F$4097,3,FALSE),IF(C124="PRÓPRIA",VLOOKUP(B124,Tabela42[],3,FALSE),IF(C124="DER-ES",VLOOKUP(B124,Tabela6[],3,FALSE),IF(C124="IOPES",VLOOKUP(B124,'IOPES_02-20'!$A$12:$G$1265,4,FALSE),IF(C124="EDIF",VLOOKUP(B124,'EDIF JAN-2020 NÃO DESONER.'!$A$3:$D$2649,3,FALSE),"ERRO"))))))))</f>
        <v>ms</v>
      </c>
      <c r="L124" s="203">
        <f>+'MEMORIA DE CALCULO'!W407</f>
        <v>6</v>
      </c>
      <c r="M124" s="205">
        <f>IF(C124="SINAPI",VLOOKUP(B124,'SINAPI 09-20 ES - NÃO DESONER.'!$G$6:$L$6678,5,FALSE),IF(C124="SIURB",VLOOKUP(B124,'SIURB JAN-2020 NÃO DESONER.'!$A$2:$D$757,4,FALSE),IF(C124="SICRO",VLOOKUP(B124,Tabela4[],4,FALSE),IF(C124="CPOS",VLOOKUP(B124,'CPOS-178'!$A$7:$F$4097,6,FALSE),IF(C124="PRÓPRIA",VLOOKUP(B124,Tabela42[],4,FALSE),IF(C124="DER-ES",VLOOKUP(B124,Tabela6[],4,FALSE),IF(C124="IOPES",VLOOKUP(B124,'IOPES_02-20'!$A$12:$G$1265,7,FALSE),IF(C124="EDIF",VLOOKUP(B124,'EDIF JAN-2020 NÃO DESONER.'!$A$3:$D$2649,4,FALSE),"ERRO"))))))))</f>
        <v>408</v>
      </c>
      <c r="N124" s="292">
        <f>'BDI '!$G$33</f>
        <v>0.29940443963183538</v>
      </c>
      <c r="O124" s="206">
        <f t="shared" si="30"/>
        <v>530.15701136978885</v>
      </c>
      <c r="P124" s="365">
        <f t="shared" si="31"/>
        <v>3180.9420682187329</v>
      </c>
    </row>
    <row r="125" spans="2:20" s="278" customFormat="1" ht="75" customHeight="1" x14ac:dyDescent="0.25">
      <c r="B125" s="363" t="str">
        <f>+'MEMORIA DE CALCULO'!C408</f>
        <v>'020355</v>
      </c>
      <c r="C125" s="204" t="s">
        <v>25239</v>
      </c>
      <c r="D125" s="848" t="str">
        <f>IF(C125="SINAPI",VLOOKUP(B125,'SINAPI 09-20 ES - NÃO DESONER.'!$G$6:$L$6678,2,FALSE),IF(C125="SIURB",VLOOKUP(B125,'SIURB JAN-2020 NÃO DESONER.'!$A$2:$D$757,2,FALSE),IF(C125="SICRO",VLOOKUP(B125,Tabela4[],2,FALSE),IF(C125="CPOS",VLOOKUP(B125,'CPOS-178'!$A$7:$F$4097,2,FALSE),IF(C125="PRÓPRIA",VLOOKUP(B125,Tabela42[],2,FALSE),IF(C125="DER-ES",VLOOKUP(B125,Tabela6[],2,FALSE),IF(C125="IOPES",VLOOKUP(B125,'IOPES_02-20'!$A$12:$G$1265,3,FALSE),IF(C125="EDIF",VLOOKUP(B125,'EDIF JAN-2020 NÃO DESONER.'!$A$3:$D$2649,2,FALSE),"ERRO"))))))))</f>
        <v>ALUGUEL MENSAL CONTAINER SANITÁRIO, INCL PORTA, BÁSC, 2 PTOS LUZ, 1 PTO ATERRAM., 3VASOS, 3LAVATÓRIOS, CALHA MICTÓRIO, 6 CHUVEIROS (1 ELETRICO), TORN.,REGISTROS, PISO COMP. NAVAL PINTADO, CERT NR18 E LAUDO DESCONTAMINAÇÃO</v>
      </c>
      <c r="E125" s="849"/>
      <c r="F125" s="849"/>
      <c r="G125" s="849"/>
      <c r="H125" s="849"/>
      <c r="I125" s="849"/>
      <c r="J125" s="849"/>
      <c r="K125" s="203" t="str">
        <f>IF(C125="SINAPI",VLOOKUP(B125,'SINAPI 09-20 ES - NÃO DESONER.'!$G$6:$L$6678,3,FALSE),IF(C125="SIURB",VLOOKUP(B125,'SIURB JAN-2020 NÃO DESONER.'!$A$2:$D$757,3,FALSE),IF(C125="SICRO",VLOOKUP(B125,Tabela4[],3,FALSE),IF(C125="CPOS",VLOOKUP(B125,'CPOS-178'!$A$7:$F$4097,3,FALSE),IF(C125="PRÓPRIA",VLOOKUP(B125,Tabela42[],3,FALSE),IF(C125="DER-ES",VLOOKUP(B125,Tabela6[],3,FALSE),IF(C125="IOPES",VLOOKUP(B125,'IOPES_02-20'!$A$12:$G$1265,4,FALSE),IF(C125="EDIF",VLOOKUP(B125,'EDIF JAN-2020 NÃO DESONER.'!$A$3:$D$2649,3,FALSE),"ERRO"))))))))</f>
        <v>ms</v>
      </c>
      <c r="L125" s="203">
        <f>+'MEMORIA DE CALCULO'!W410</f>
        <v>6</v>
      </c>
      <c r="M125" s="205">
        <f>IF(C125="SINAPI",VLOOKUP(B125,'SINAPI 09-20 ES - NÃO DESONER.'!$G$6:$L$6678,5,FALSE),IF(C125="SIURB",VLOOKUP(B125,'SIURB JAN-2020 NÃO DESONER.'!$A$2:$D$757,4,FALSE),IF(C125="SICRO",VLOOKUP(B125,Tabela4[],4,FALSE),IF(C125="CPOS",VLOOKUP(B125,'CPOS-178'!$A$7:$F$4097,6,FALSE),IF(C125="PRÓPRIA",VLOOKUP(B125,Tabela42[],4,FALSE),IF(C125="DER-ES",VLOOKUP(B125,Tabela6[],4,FALSE),IF(C125="IOPES",VLOOKUP(B125,'IOPES_02-20'!$A$12:$G$1265,7,FALSE),IF(C125="EDIF",VLOOKUP(B125,'EDIF JAN-2020 NÃO DESONER.'!$A$3:$D$2649,4,FALSE),"ERRO"))))))))</f>
        <v>716</v>
      </c>
      <c r="N125" s="292">
        <f>'BDI '!$G$33</f>
        <v>0.29940443963183538</v>
      </c>
      <c r="O125" s="206">
        <f t="shared" si="30"/>
        <v>930.37357877639408</v>
      </c>
      <c r="P125" s="365">
        <f t="shared" si="31"/>
        <v>5582.2414726583647</v>
      </c>
    </row>
    <row r="126" spans="2:20" s="278" customFormat="1" ht="75" customHeight="1" x14ac:dyDescent="0.25">
      <c r="B126" s="363" t="str">
        <f>+'MEMORIA DE CALCULO'!C411</f>
        <v>'020356</v>
      </c>
      <c r="C126" s="204" t="s">
        <v>25239</v>
      </c>
      <c r="D126" s="848" t="str">
        <f>IF(C126="SINAPI",VLOOKUP(B126,'SINAPI 09-20 ES - NÃO DESONER.'!$G$6:$L$6678,2,FALSE),IF(C126="SIURB",VLOOKUP(B126,'SIURB JAN-2020 NÃO DESONER.'!$A$2:$D$757,2,FALSE),IF(C126="SICRO",VLOOKUP(B126,Tabela4[],2,FALSE),IF(C126="CPOS",VLOOKUP(B126,'CPOS-178'!$A$7:$F$4097,2,FALSE),IF(C126="PRÓPRIA",VLOOKUP(B126,Tabela42[],2,FALSE),IF(C126="DER-ES",VLOOKUP(B126,Tabela6[],2,FALSE),IF(C126="IOPES",VLOOKUP(B126,'IOPES_02-20'!$A$12:$G$1265,3,FALSE),IF(C126="EDIF",VLOOKUP(B126,'EDIF JAN-2020 NÃO DESONER.'!$A$3:$D$2649,2,FALSE),"ERRO"))))))))</f>
        <v>ALUGUEL MENSAL CONTAINER PARA ALMOXARIFADO, INCL. PORTA, 2 JANELAS, 1 PT ILUMINAÇÃO, ISOLAMENTO TÉRMICO (TETO), PISO EM COMP. NAVAL PINTADO, CERT. NR18, INCL. LAUDO DESCONTAMINAÇÃO.</v>
      </c>
      <c r="E126" s="849"/>
      <c r="F126" s="849"/>
      <c r="G126" s="849"/>
      <c r="H126" s="849"/>
      <c r="I126" s="849"/>
      <c r="J126" s="849"/>
      <c r="K126" s="203" t="str">
        <f>IF(C126="SINAPI",VLOOKUP(B126,'SINAPI 09-20 ES - NÃO DESONER.'!$G$6:$L$6678,3,FALSE),IF(C126="SIURB",VLOOKUP(B126,'SIURB JAN-2020 NÃO DESONER.'!$A$2:$D$757,3,FALSE),IF(C126="SICRO",VLOOKUP(B126,Tabela4[],3,FALSE),IF(C126="CPOS",VLOOKUP(B126,'CPOS-178'!$A$7:$F$4097,3,FALSE),IF(C126="PRÓPRIA",VLOOKUP(B126,Tabela42[],3,FALSE),IF(C126="DER-ES",VLOOKUP(B126,Tabela6[],3,FALSE),IF(C126="IOPES",VLOOKUP(B126,'IOPES_02-20'!$A$12:$G$1265,4,FALSE),IF(C126="EDIF",VLOOKUP(B126,'EDIF JAN-2020 NÃO DESONER.'!$A$3:$D$2649,3,FALSE),"ERRO"))))))))</f>
        <v>ms</v>
      </c>
      <c r="L126" s="203">
        <f>+'MEMORIA DE CALCULO'!W413</f>
        <v>6</v>
      </c>
      <c r="M126" s="205">
        <f>IF(C126="SINAPI",VLOOKUP(B126,'SINAPI 09-20 ES - NÃO DESONER.'!$G$6:$L$6678,5,FALSE),IF(C126="SIURB",VLOOKUP(B126,'SIURB JAN-2020 NÃO DESONER.'!$A$2:$D$757,4,FALSE),IF(C126="SICRO",VLOOKUP(B126,Tabela4[],4,FALSE),IF(C126="CPOS",VLOOKUP(B126,'CPOS-178'!$A$7:$F$4097,6,FALSE),IF(C126="PRÓPRIA",VLOOKUP(B126,Tabela42[],4,FALSE),IF(C126="DER-ES",VLOOKUP(B126,Tabela6[],4,FALSE),IF(C126="IOPES",VLOOKUP(B126,'IOPES_02-20'!$A$12:$G$1265,7,FALSE),IF(C126="EDIF",VLOOKUP(B126,'EDIF JAN-2020 NÃO DESONER.'!$A$3:$D$2649,4,FALSE),"ERRO"))))))))</f>
        <v>416.67</v>
      </c>
      <c r="N126" s="292">
        <f>'BDI '!$G$33</f>
        <v>0.29940443963183538</v>
      </c>
      <c r="O126" s="206">
        <f t="shared" si="30"/>
        <v>541.42284786139692</v>
      </c>
      <c r="P126" s="365">
        <f t="shared" si="31"/>
        <v>3248.5370871683817</v>
      </c>
    </row>
    <row r="127" spans="2:20" ht="30" customHeight="1" thickBot="1" x14ac:dyDescent="0.3">
      <c r="B127" s="862" t="s">
        <v>32981</v>
      </c>
      <c r="C127" s="863"/>
      <c r="D127" s="863"/>
      <c r="E127" s="863"/>
      <c r="F127" s="863"/>
      <c r="G127" s="863"/>
      <c r="H127" s="863"/>
      <c r="I127" s="863"/>
      <c r="J127" s="863"/>
      <c r="K127" s="863"/>
      <c r="L127" s="863"/>
      <c r="M127" s="863"/>
      <c r="N127" s="863"/>
      <c r="O127" s="863"/>
      <c r="P127" s="366">
        <f>+P10+P15+P24+P27+P32+P39+P45+P76+P113+P86</f>
        <v>4033046.0956025948</v>
      </c>
      <c r="T127" s="200" t="s">
        <v>21</v>
      </c>
    </row>
    <row r="128" spans="2:20" ht="9.9499999999999993" customHeight="1" x14ac:dyDescent="0.25">
      <c r="B128" s="861"/>
      <c r="C128" s="861"/>
      <c r="D128" s="861"/>
      <c r="E128" s="861"/>
      <c r="F128" s="861"/>
      <c r="G128" s="861"/>
      <c r="H128" s="861"/>
      <c r="I128" s="861"/>
      <c r="J128" s="861"/>
      <c r="K128" s="861"/>
      <c r="L128" s="861"/>
      <c r="M128" s="861"/>
      <c r="N128" s="861"/>
      <c r="O128" s="861"/>
      <c r="P128" s="861"/>
      <c r="T128" s="200"/>
    </row>
    <row r="129" spans="2:20" ht="85.15" customHeight="1" thickBot="1" x14ac:dyDescent="0.3">
      <c r="B129" s="860"/>
      <c r="C129" s="860"/>
      <c r="D129" s="860"/>
      <c r="E129" s="860"/>
      <c r="F129" s="860"/>
      <c r="G129" s="860"/>
      <c r="H129" s="860"/>
      <c r="I129" s="860"/>
      <c r="J129" s="860"/>
      <c r="K129" s="860"/>
      <c r="L129" s="860"/>
      <c r="M129" s="860"/>
      <c r="N129" s="860"/>
      <c r="O129" s="860"/>
      <c r="P129" s="860"/>
      <c r="T129" s="200"/>
    </row>
    <row r="130" spans="2:20" ht="30" customHeight="1" thickTop="1" x14ac:dyDescent="0.25"/>
    <row r="131" spans="2:20" ht="30" customHeight="1" x14ac:dyDescent="0.25"/>
    <row r="132" spans="2:20" ht="30" customHeight="1" x14ac:dyDescent="0.25"/>
  </sheetData>
  <mergeCells count="130">
    <mergeCell ref="D108:J108"/>
    <mergeCell ref="B129:P129"/>
    <mergeCell ref="B128:P128"/>
    <mergeCell ref="B127:O127"/>
    <mergeCell ref="D26:J26"/>
    <mergeCell ref="D122:J122"/>
    <mergeCell ref="D116:J116"/>
    <mergeCell ref="D124:J124"/>
    <mergeCell ref="D125:J125"/>
    <mergeCell ref="D126:J126"/>
    <mergeCell ref="D54:J54"/>
    <mergeCell ref="D55:J55"/>
    <mergeCell ref="D47:J47"/>
    <mergeCell ref="D48:J48"/>
    <mergeCell ref="D49:J49"/>
    <mergeCell ref="D50:J50"/>
    <mergeCell ref="D51:J51"/>
    <mergeCell ref="D52:J52"/>
    <mergeCell ref="D53:J53"/>
    <mergeCell ref="D65:J65"/>
    <mergeCell ref="D66:J66"/>
    <mergeCell ref="D67:J67"/>
    <mergeCell ref="D101:J101"/>
    <mergeCell ref="D102:J102"/>
    <mergeCell ref="D103:J103"/>
    <mergeCell ref="D104:J104"/>
    <mergeCell ref="D105:J105"/>
    <mergeCell ref="D106:J106"/>
    <mergeCell ref="D107:J107"/>
    <mergeCell ref="C3:O3"/>
    <mergeCell ref="K4:O4"/>
    <mergeCell ref="C5:J5"/>
    <mergeCell ref="K5:O5"/>
    <mergeCell ref="K6:O6"/>
    <mergeCell ref="D29:J29"/>
    <mergeCell ref="D30:J30"/>
    <mergeCell ref="D31:J31"/>
    <mergeCell ref="B27:O27"/>
    <mergeCell ref="D28:J28"/>
    <mergeCell ref="D14:J14"/>
    <mergeCell ref="D16:J16"/>
    <mergeCell ref="D20:J20"/>
    <mergeCell ref="D21:J21"/>
    <mergeCell ref="D22:J22"/>
    <mergeCell ref="D23:J23"/>
    <mergeCell ref="C7:J7"/>
    <mergeCell ref="K7:O7"/>
    <mergeCell ref="C6:D6"/>
    <mergeCell ref="B8:P8"/>
    <mergeCell ref="B10:O10"/>
    <mergeCell ref="B15:O15"/>
    <mergeCell ref="B24:O24"/>
    <mergeCell ref="D19:J19"/>
    <mergeCell ref="D9:J9"/>
    <mergeCell ref="D13:J13"/>
    <mergeCell ref="D123:J123"/>
    <mergeCell ref="D121:J121"/>
    <mergeCell ref="B32:O32"/>
    <mergeCell ref="B113:O113"/>
    <mergeCell ref="D114:J114"/>
    <mergeCell ref="D115:J115"/>
    <mergeCell ref="D117:J117"/>
    <mergeCell ref="D118:J118"/>
    <mergeCell ref="D119:J119"/>
    <mergeCell ref="D120:J120"/>
    <mergeCell ref="D38:J38"/>
    <mergeCell ref="B39:O39"/>
    <mergeCell ref="D40:J40"/>
    <mergeCell ref="D41:J41"/>
    <mergeCell ref="B45:O45"/>
    <mergeCell ref="D46:J46"/>
    <mergeCell ref="D60:J60"/>
    <mergeCell ref="D112:J112"/>
    <mergeCell ref="D109:J109"/>
    <mergeCell ref="D110:J110"/>
    <mergeCell ref="D111:J111"/>
    <mergeCell ref="D100:J100"/>
    <mergeCell ref="D33:J33"/>
    <mergeCell ref="D56:J56"/>
    <mergeCell ref="D57:J57"/>
    <mergeCell ref="D58:J58"/>
    <mergeCell ref="D59:J59"/>
    <mergeCell ref="D42:J42"/>
    <mergeCell ref="D43:J43"/>
    <mergeCell ref="D44:J44"/>
    <mergeCell ref="D68:J68"/>
    <mergeCell ref="D69:J69"/>
    <mergeCell ref="D61:J61"/>
    <mergeCell ref="D62:J62"/>
    <mergeCell ref="D63:J63"/>
    <mergeCell ref="D64:J64"/>
    <mergeCell ref="D96:J96"/>
    <mergeCell ref="D97:J97"/>
    <mergeCell ref="D98:J98"/>
    <mergeCell ref="D81:J81"/>
    <mergeCell ref="D82:J82"/>
    <mergeCell ref="D79:J79"/>
    <mergeCell ref="D25:J25"/>
    <mergeCell ref="D18:J18"/>
    <mergeCell ref="D11:J11"/>
    <mergeCell ref="D12:J12"/>
    <mergeCell ref="D17:J17"/>
    <mergeCell ref="D34:J34"/>
    <mergeCell ref="D35:J35"/>
    <mergeCell ref="D36:J36"/>
    <mergeCell ref="D37:J37"/>
    <mergeCell ref="D80:J80"/>
    <mergeCell ref="B86:O86"/>
    <mergeCell ref="D99:J99"/>
    <mergeCell ref="D75:J75"/>
    <mergeCell ref="B76:O76"/>
    <mergeCell ref="D77:J77"/>
    <mergeCell ref="D70:J70"/>
    <mergeCell ref="D71:J71"/>
    <mergeCell ref="D72:J72"/>
    <mergeCell ref="D73:J73"/>
    <mergeCell ref="D74:J74"/>
    <mergeCell ref="D87:J87"/>
    <mergeCell ref="D88:J88"/>
    <mergeCell ref="D89:J89"/>
    <mergeCell ref="D90:J90"/>
    <mergeCell ref="D91:J91"/>
    <mergeCell ref="D92:J92"/>
    <mergeCell ref="D93:J93"/>
    <mergeCell ref="D94:J94"/>
    <mergeCell ref="D95:J95"/>
    <mergeCell ref="D83:J83"/>
    <mergeCell ref="D84:J84"/>
    <mergeCell ref="D85:J85"/>
    <mergeCell ref="D78:J78"/>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41E1-E1E8-4D1F-BE76-1CA987777931}">
  <dimension ref="A1:T132"/>
  <sheetViews>
    <sheetView showGridLines="0" tabSelected="1" view="pageBreakPreview" zoomScaleNormal="100" zoomScaleSheetLayoutView="100" workbookViewId="0">
      <pane xSplit="1" ySplit="9" topLeftCell="B19" activePane="bottomRight" state="frozen"/>
      <selection activeCell="S26" sqref="S26"/>
      <selection pane="topRight" activeCell="S26" sqref="S26"/>
      <selection pane="bottomLeft" activeCell="S26" sqref="S26"/>
      <selection pane="bottomRight" activeCell="S26" sqref="S26"/>
    </sheetView>
  </sheetViews>
  <sheetFormatPr defaultColWidth="8.85546875" defaultRowHeight="15.75" x14ac:dyDescent="0.25"/>
  <cols>
    <col min="1" max="1" width="1.7109375" style="558" customWidth="1"/>
    <col min="2" max="2" width="11.140625" style="369" customWidth="1"/>
    <col min="3" max="3" width="10.28515625" style="558" customWidth="1"/>
    <col min="4" max="4" width="8.7109375" style="558" customWidth="1"/>
    <col min="5" max="5" width="9.85546875" style="558" customWidth="1"/>
    <col min="6" max="6" width="9.7109375" style="558" customWidth="1"/>
    <col min="7" max="7" width="11.7109375" style="558" customWidth="1"/>
    <col min="8" max="8" width="10.42578125" style="558" customWidth="1"/>
    <col min="9" max="9" width="10.7109375" style="558" customWidth="1"/>
    <col min="10" max="10" width="3.5703125" style="558" customWidth="1"/>
    <col min="11" max="11" width="9" style="558" bestFit="1" customWidth="1"/>
    <col min="12" max="12" width="16.140625" style="558" bestFit="1" customWidth="1"/>
    <col min="13" max="13" width="14" style="558" customWidth="1"/>
    <col min="14" max="14" width="9.5703125" style="558" bestFit="1" customWidth="1"/>
    <col min="15" max="15" width="14" style="558" customWidth="1"/>
    <col min="16" max="16" width="20" style="558" customWidth="1"/>
    <col min="17" max="17" width="1.7109375" style="558" customWidth="1"/>
    <col min="18" max="16384" width="8.85546875" style="558"/>
  </cols>
  <sheetData>
    <row r="1" spans="1:20" ht="5.0999999999999996" customHeight="1" thickBot="1" x14ac:dyDescent="0.35">
      <c r="A1" s="1"/>
      <c r="B1" s="185"/>
      <c r="C1" s="3"/>
      <c r="D1" s="3"/>
      <c r="E1" s="2"/>
      <c r="F1" s="2"/>
      <c r="G1" s="2"/>
      <c r="H1" s="2"/>
      <c r="I1" s="2"/>
      <c r="J1" s="4"/>
      <c r="K1" s="5"/>
      <c r="L1" s="5"/>
      <c r="M1" s="5"/>
      <c r="N1" s="5"/>
      <c r="O1" s="5"/>
      <c r="P1" s="6"/>
    </row>
    <row r="2" spans="1:20" ht="9.9499999999999993" customHeight="1" thickTop="1" x14ac:dyDescent="0.3">
      <c r="A2" s="1"/>
      <c r="B2" s="190"/>
      <c r="C2" s="7"/>
      <c r="D2" s="7"/>
      <c r="E2" s="8"/>
      <c r="F2" s="8"/>
      <c r="G2" s="8"/>
      <c r="H2" s="8"/>
      <c r="I2" s="8"/>
      <c r="J2" s="9"/>
      <c r="K2" s="10"/>
      <c r="L2" s="10"/>
      <c r="M2" s="10"/>
      <c r="N2" s="10"/>
      <c r="O2" s="10"/>
      <c r="P2" s="11"/>
    </row>
    <row r="3" spans="1:20" ht="35.1" customHeight="1" x14ac:dyDescent="0.25">
      <c r="A3" s="184"/>
      <c r="B3" s="195"/>
      <c r="C3" s="821" t="s">
        <v>4</v>
      </c>
      <c r="D3" s="821"/>
      <c r="E3" s="821"/>
      <c r="F3" s="821"/>
      <c r="G3" s="821"/>
      <c r="H3" s="821"/>
      <c r="I3" s="821"/>
      <c r="J3" s="821"/>
      <c r="K3" s="822"/>
      <c r="L3" s="822"/>
      <c r="M3" s="822"/>
      <c r="N3" s="823"/>
      <c r="O3" s="823"/>
      <c r="P3" s="12"/>
    </row>
    <row r="4" spans="1:20" ht="20.100000000000001" customHeight="1" x14ac:dyDescent="0.25">
      <c r="A4" s="184"/>
      <c r="B4" s="184"/>
      <c r="C4" s="555" t="s">
        <v>0</v>
      </c>
      <c r="D4" s="556"/>
      <c r="E4" s="13"/>
      <c r="F4" s="13"/>
      <c r="G4" s="13"/>
      <c r="H4" s="13"/>
      <c r="I4" s="13"/>
      <c r="J4" s="13"/>
      <c r="K4" s="824" t="s">
        <v>1</v>
      </c>
      <c r="L4" s="825"/>
      <c r="M4" s="825"/>
      <c r="N4" s="825"/>
      <c r="O4" s="826"/>
      <c r="P4" s="14"/>
    </row>
    <row r="5" spans="1:20" ht="35.1" customHeight="1" x14ac:dyDescent="0.25">
      <c r="A5" s="1"/>
      <c r="B5" s="184"/>
      <c r="C5" s="827" t="str">
        <f>+'BDI '!C5:J5</f>
        <v>Elaboração dos projetos executivos da sub-bacia do Canal da Travessa Belas Artes (Bacia Rio Aribiri) - Orla D. João Batista</v>
      </c>
      <c r="D5" s="828"/>
      <c r="E5" s="828"/>
      <c r="F5" s="828"/>
      <c r="G5" s="828"/>
      <c r="H5" s="828"/>
      <c r="I5" s="828"/>
      <c r="J5" s="828"/>
      <c r="K5" s="829">
        <f>+'BDI '!K5:M5</f>
        <v>44496</v>
      </c>
      <c r="L5" s="830"/>
      <c r="M5" s="830"/>
      <c r="N5" s="830"/>
      <c r="O5" s="831"/>
    </row>
    <row r="6" spans="1:20" ht="20.100000000000001" customHeight="1" x14ac:dyDescent="0.25">
      <c r="A6" s="1"/>
      <c r="B6" s="184"/>
      <c r="C6" s="824" t="s">
        <v>2</v>
      </c>
      <c r="D6" s="825"/>
      <c r="E6" s="15"/>
      <c r="F6" s="15"/>
      <c r="G6" s="15"/>
      <c r="H6" s="15"/>
      <c r="I6" s="15"/>
      <c r="J6" s="15"/>
      <c r="K6" s="824" t="s">
        <v>3</v>
      </c>
      <c r="L6" s="825"/>
      <c r="M6" s="825"/>
      <c r="N6" s="825"/>
      <c r="O6" s="825"/>
      <c r="P6" s="16"/>
    </row>
    <row r="7" spans="1:20" ht="35.1" customHeight="1" thickBot="1" x14ac:dyDescent="0.3">
      <c r="A7" s="1"/>
      <c r="B7" s="600"/>
      <c r="C7" s="832" t="s">
        <v>30392</v>
      </c>
      <c r="D7" s="833"/>
      <c r="E7" s="833"/>
      <c r="F7" s="833"/>
      <c r="G7" s="833"/>
      <c r="H7" s="833"/>
      <c r="I7" s="833"/>
      <c r="J7" s="833"/>
      <c r="K7" s="834" t="str">
        <f>+'BDI '!K7:M7</f>
        <v>R05-2019-ORÇ-003-PCA</v>
      </c>
      <c r="L7" s="835"/>
      <c r="M7" s="835"/>
      <c r="N7" s="835"/>
      <c r="O7" s="859"/>
      <c r="P7" s="17"/>
    </row>
    <row r="8" spans="1:20" ht="17.25" thickTop="1" thickBot="1" x14ac:dyDescent="0.3">
      <c r="A8" s="14"/>
      <c r="B8" s="854"/>
      <c r="C8" s="854"/>
      <c r="D8" s="854"/>
      <c r="E8" s="854"/>
      <c r="F8" s="854"/>
      <c r="G8" s="854"/>
      <c r="H8" s="854"/>
      <c r="I8" s="854"/>
      <c r="J8" s="854"/>
      <c r="K8" s="854"/>
      <c r="L8" s="854"/>
      <c r="M8" s="854"/>
      <c r="N8" s="854"/>
      <c r="O8" s="854"/>
      <c r="P8" s="854"/>
    </row>
    <row r="9" spans="1:20" ht="30" customHeight="1" x14ac:dyDescent="0.25">
      <c r="A9" s="14"/>
      <c r="B9" s="668" t="s">
        <v>15676</v>
      </c>
      <c r="C9" s="669" t="s">
        <v>15683</v>
      </c>
      <c r="D9" s="855" t="s">
        <v>15684</v>
      </c>
      <c r="E9" s="856"/>
      <c r="F9" s="856"/>
      <c r="G9" s="856"/>
      <c r="H9" s="856"/>
      <c r="I9" s="856"/>
      <c r="J9" s="856"/>
      <c r="K9" s="670" t="s">
        <v>15685</v>
      </c>
      <c r="L9" s="671" t="s">
        <v>25190</v>
      </c>
      <c r="M9" s="672" t="s">
        <v>28878</v>
      </c>
      <c r="N9" s="672" t="s">
        <v>28879</v>
      </c>
      <c r="O9" s="672" t="s">
        <v>28880</v>
      </c>
      <c r="P9" s="673" t="s">
        <v>28881</v>
      </c>
    </row>
    <row r="10" spans="1:20" ht="20.100000000000001" customHeight="1" x14ac:dyDescent="0.25">
      <c r="A10" s="14"/>
      <c r="B10" s="850" t="s">
        <v>28882</v>
      </c>
      <c r="C10" s="851"/>
      <c r="D10" s="851"/>
      <c r="E10" s="851"/>
      <c r="F10" s="851"/>
      <c r="G10" s="851"/>
      <c r="H10" s="851"/>
      <c r="I10" s="851"/>
      <c r="J10" s="851"/>
      <c r="K10" s="851"/>
      <c r="L10" s="851"/>
      <c r="M10" s="851"/>
      <c r="N10" s="851"/>
      <c r="O10" s="851"/>
      <c r="P10" s="362">
        <f>+SUM(P11:P14)</f>
        <v>8816.5948958451918</v>
      </c>
      <c r="T10" s="558" t="str">
        <f>IF(C10="SIURB",D10,"")</f>
        <v/>
      </c>
    </row>
    <row r="11" spans="1:20" ht="95.1" customHeight="1" x14ac:dyDescent="0.25">
      <c r="B11" s="363">
        <v>90091</v>
      </c>
      <c r="C11" s="467" t="s">
        <v>20683</v>
      </c>
      <c r="D11" s="848" t="str">
        <f>IF(C11="SINAPI",VLOOKUP(B11,'SINAPI 09-20 ES - NÃO DESONER.'!$G$6:$L$6678,2,FALSE),IF(C11="SIURB",VLOOKUP(B11,'SIURB JAN-2020 NÃO DESONER.'!$A$2:$D$757,2,FALSE),IF(C11="SICRO",VLOOKUP(B11,Tabela4[],2,FALSE),IF(C11="CPOS",VLOOKUP(B11,'CPOS-178'!$A$7:$F$4097,2,FALSE),IF(C11="PRÓPRIA",VLOOKUP(B11,Tabela42[],2,FALSE),IF(C11="DER-ES",VLOOKUP(B11,Tabela6[],2,FALSE),IF(C11="IOPES",VLOOKUP(B11,'IOPES_02-20'!$A$12:$G$1265,3,FALSE),IF(C11="EDIF",VLOOKUP(B11,'EDIF JAN-2020 NÃO DESONER.'!$A$3:$D$2649,2,FALSE),"ERRO"))))))))</f>
        <v>ESCAVAÇÃO MECANIZADA DE VALA COM PROF. ATÉ 1,5 M(MÉDIA ENTRE MONTANTE E JUSANTE/UMA COMPOSIÇÃO POR TRECHO), COM ESCAVADEIRA HIDRÁULICA (0,8 m³), LARG. DE 1,5M A 2,5 M, EM SOLO DE 1A CATEGORIA, LOCAIS COM BAIXO NÍVEL DE INTERFERÊNCIA. AF_01/2015</v>
      </c>
      <c r="E11" s="849"/>
      <c r="F11" s="849"/>
      <c r="G11" s="849"/>
      <c r="H11" s="849"/>
      <c r="I11" s="849"/>
      <c r="J11" s="849"/>
      <c r="K11" s="203" t="str">
        <f>IF(C11="SINAPI",VLOOKUP(B11,'SINAPI 09-20 ES - NÃO DESONER.'!$G$6:$L$6678,3,FALSE),IF(C11="SIURB",VLOOKUP(B11,'SIURB JAN-2020 NÃO DESONER.'!$A$2:$D$757,3,FALSE),IF(C11="SICRO",VLOOKUP(B11,Tabela4[],3,FALSE),IF(C11="CPOS",VLOOKUP(B11,'CPOS-178'!$A$7:$F$4097,3,FALSE),IF(C11="PRÓPRIA",VLOOKUP(B11,Tabela42[],3,FALSE),IF(C11="DER-ES",VLOOKUP(B11,Tabela6[],3,FALSE),IF(C11="IOPES",VLOOKUP(B11,'IOPES_02-20'!$A$12:$G$1265,4,FALSE),IF(C11="EDIF",VLOOKUP(B11,'EDIF JAN-2020 NÃO DESONER.'!$A$3:$D$2649,3,FALSE),"ERRO"))))))))</f>
        <v>m³</v>
      </c>
      <c r="L11" s="203">
        <f>'MEMORIA DE CALCULO'!W13</f>
        <v>357.18</v>
      </c>
      <c r="M11" s="470" t="str">
        <f>IF(C11="SINAPI",VLOOKUP(B11,'SINAPI 09-20 ES - DESONER.'!$G$6:$L$6678,5,FALSE),IF(C11="SIURB",VLOOKUP(B11,'SIURB JAN-2020 DESONER.'!$A$2:$D$757,4,FALSE),IF(C11="SICRO",VLOOKUP(B11,Tabela4[],4,FALSE),IF(C11="CPOS",VLOOKUP(B11,'CPOS-178'!$A$7:$F$4097,6,FALSE),IF(C11="PRÓPRIA",VLOOKUP(B11,Tabela42[],5,FALSE),IF(C11="DER-ES",VLOOKUP(B11,Tabela6[],4,FALSE),IF(C11="IOPES",VLOOKUP(B11,'IOPES_02-20'!$A$12:$G$1265,7,FALSE),IF(C11="EDIF",VLOOKUP(B11,'EDIF JAN-2020 DESONER.'!$A$3:$D$2649,4,FALSE),"ERRO"))))))))</f>
        <v>4,69</v>
      </c>
      <c r="N11" s="292">
        <f>'BDI '!$M$33</f>
        <v>0.36596471257825836</v>
      </c>
      <c r="O11" s="205">
        <f>+M11*(1+N11)</f>
        <v>6.4063745019920324</v>
      </c>
      <c r="P11" s="364">
        <f>+L11*O11</f>
        <v>2288.2288446215143</v>
      </c>
      <c r="T11" s="558" t="s">
        <v>21</v>
      </c>
    </row>
    <row r="12" spans="1:20" ht="90" customHeight="1" x14ac:dyDescent="0.25">
      <c r="B12" s="363">
        <v>93364</v>
      </c>
      <c r="C12" s="468" t="s">
        <v>20683</v>
      </c>
      <c r="D12" s="848" t="str">
        <f>IF(C12="SINAPI",VLOOKUP(B12,'SINAPI 09-20 ES - NÃO DESONER.'!$G$6:$L$6678,2,FALSE),IF(C12="SIURB",VLOOKUP(B12,'SIURB JAN-2020 NÃO DESONER.'!$A$2:$D$757,2,FALSE),IF(C12="SICRO",VLOOKUP(B12,Tabela4[],2,FALSE),IF(C12="CPOS",VLOOKUP(B12,'CPOS-178'!$A$7:$F$4097,2,FALSE),IF(C12="PRÓPRIA",VLOOKUP(B12,Tabela42[],2,FALSE),IF(C12="DER-ES",VLOOKUP(B12,Tabela6[],2,FALSE),IF(C12="IOPES",VLOOKUP(B12,'IOPES_02-20'!$A$12:$G$1265,3,FALSE),IF(C12="EDIF",VLOOKUP(B12,'EDIF JAN-2020 NÃO DESONER.'!$A$3:$D$2649,2,FALSE),"ERRO"))))))))</f>
        <v>REATERRO MECANIZADO DE VALA COM ESCAVADEIRA HIDRÁULICA (CAPACIDADE DA CAÇAMBA: 0,8 M³ / POTÊNCIA: 111 HP), LARGURA DE 1,5 A 2,5 M, PROFUNDIDADE DE 3,0  A 4,5 M, COM SOLO (SEM SUBSTITUIÇÃO) DE 1ª CATEGORIA EM LOCAIS COM ALTO NÍVEL DE INTERFERÊNCIA. AF_04/2016</v>
      </c>
      <c r="E12" s="849"/>
      <c r="F12" s="849"/>
      <c r="G12" s="849"/>
      <c r="H12" s="849"/>
      <c r="I12" s="849"/>
      <c r="J12" s="849"/>
      <c r="K12" s="203" t="str">
        <f>IF(C12="SINAPI",VLOOKUP(B12,'SINAPI 09-20 ES - NÃO DESONER.'!$G$6:$L$6678,3,FALSE),IF(C12="SIURB",VLOOKUP(B12,'SIURB JAN-2020 NÃO DESONER.'!$A$2:$D$757,3,FALSE),IF(C12="SICRO",VLOOKUP(B12,Tabela4[],3,FALSE),IF(C12="CPOS",VLOOKUP(B12,'CPOS-178'!$A$7:$F$4097,3,FALSE),IF(C12="PRÓPRIA",VLOOKUP(B12,Tabela42[],3,FALSE),IF(C12="DER-ES",VLOOKUP(B12,Tabela6[],3,FALSE),IF(C12="IOPES",VLOOKUP(B12,'IOPES_02-20'!$A$12:$G$1265,4,FALSE),IF(C12="EDIF",VLOOKUP(B12,'EDIF JAN-2020 NÃO DESONER.'!$A$3:$D$2649,3,FALSE),"ERRO"))))))))</f>
        <v>m³</v>
      </c>
      <c r="L12" s="203">
        <f>'MEMORIA DE CALCULO'!W16</f>
        <v>304.56</v>
      </c>
      <c r="M12" s="470" t="str">
        <f>IF(C12="SINAPI",VLOOKUP(B12,'SINAPI 09-20 ES - DESONER.'!$G$6:$L$6678,5,FALSE),IF(C12="SIURB",VLOOKUP(B12,'SIURB JAN-2020 DESONER.'!$A$2:$D$757,4,FALSE),IF(C12="SICRO",VLOOKUP(B12,Tabela4[],4,FALSE),IF(C12="CPOS",VLOOKUP(B12,'CPOS-178'!$A$7:$F$4097,6,FALSE),IF(C12="PRÓPRIA",VLOOKUP(B12,Tabela42[],5,FALSE),IF(C12="DER-ES",VLOOKUP(B12,Tabela6[],4,FALSE),IF(C12="IOPES",VLOOKUP(B12,'IOPES_02-20'!$A$12:$G$1265,7,FALSE),IF(C12="EDIF",VLOOKUP(B12,'EDIF JAN-2020 DESONER.'!$A$3:$D$2649,4,FALSE),"ERRO"))))))))</f>
        <v>7,36</v>
      </c>
      <c r="N12" s="292">
        <f>'BDI '!$M$33</f>
        <v>0.36596471257825836</v>
      </c>
      <c r="O12" s="206">
        <f t="shared" ref="O12:O38" si="0">+M12*(1+N12)</f>
        <v>10.053500284575982</v>
      </c>
      <c r="P12" s="365">
        <f t="shared" ref="P12:P38" si="1">+L12*O12</f>
        <v>3061.8940466704612</v>
      </c>
    </row>
    <row r="13" spans="1:20" ht="75" customHeight="1" x14ac:dyDescent="0.25">
      <c r="B13" s="363">
        <v>100980</v>
      </c>
      <c r="C13" s="468" t="s">
        <v>20683</v>
      </c>
      <c r="D13" s="848" t="str">
        <f>IF(C13="SINAPI",VLOOKUP(B13,'SINAPI 09-20 ES - NÃO DESONER.'!$G$6:$L$6678,2,FALSE),IF(C13="SIURB",VLOOKUP(B13,'SIURB JAN-2020 NÃO DESONER.'!$A$2:$D$757,2,FALSE),IF(C13="SICRO",VLOOKUP(B13,Tabela4[],2,FALSE),IF(C13="CPOS",VLOOKUP(B13,'CPOS-178'!$A$7:$F$4097,2,FALSE),IF(C13="PRÓPRIA",VLOOKUP(B13,Tabela42[],2,FALSE),IF(C13="DER-ES",VLOOKUP(B13,Tabela6[],2,FALSE),IF(C13="IOPES",VLOOKUP(B13,'IOPES_02-20'!$A$12:$G$1265,3,FALSE),IF(C13="EDIF",VLOOKUP(B13,'EDIF JAN-2020 NÃO DESONER.'!$A$3:$D$2649,2,FALSE),"ERRO"))))))))</f>
        <v>CARGA, MANOBRA E DESCARGA DE SOLOS E MATERIAIS GRANULARES EM CAMINHÃO BASCULANTE 18 M³ - CARGA COM ESCAVADEIRA HIDRÁULICA (CAÇAMBA DE 1,20 M³ / 155 HP) E DESCARGA LIVRE (UNIDADE: m³). AF_07/2020</v>
      </c>
      <c r="E13" s="849"/>
      <c r="F13" s="849"/>
      <c r="G13" s="849"/>
      <c r="H13" s="849"/>
      <c r="I13" s="849"/>
      <c r="J13" s="849"/>
      <c r="K13" s="203" t="str">
        <f>IF(C13="SINAPI",VLOOKUP(B13,'SINAPI 09-20 ES - NÃO DESONER.'!$G$6:$L$6678,3,FALSE),IF(C13="SIURB",VLOOKUP(B13,'SIURB JAN-2020 NÃO DESONER.'!$A$2:$D$757,3,FALSE),IF(C13="SICRO",VLOOKUP(B13,Tabela4[],3,FALSE),IF(C13="CPOS",VLOOKUP(B13,'CPOS-178'!$A$7:$F$4097,3,FALSE),IF(C13="PRÓPRIA",VLOOKUP(B13,Tabela42[],3,FALSE),IF(C13="DER-ES",VLOOKUP(B13,Tabela6[],3,FALSE),IF(C13="IOPES",VLOOKUP(B13,'IOPES_02-20'!$A$12:$G$1265,4,FALSE),IF(C13="EDIF",VLOOKUP(B13,'EDIF JAN-2020 NÃO DESONER.'!$A$3:$D$2649,3,FALSE),"ERRO"))))))))</f>
        <v>m³</v>
      </c>
      <c r="L13" s="203">
        <f>'MEMORIA DE CALCULO'!W19</f>
        <v>464.334</v>
      </c>
      <c r="M13" s="470" t="str">
        <f>IF(C13="SINAPI",VLOOKUP(B13,'SINAPI 09-20 ES - DESONER.'!$G$6:$L$6678,5,FALSE),IF(C13="SIURB",VLOOKUP(B13,'SIURB JAN-2020 DESONER.'!$A$2:$D$757,4,FALSE),IF(C13="SICRO",VLOOKUP(B13,Tabela4[],4,FALSE),IF(C13="CPOS",VLOOKUP(B13,'CPOS-178'!$A$7:$F$4097,6,FALSE),IF(C13="PRÓPRIA",VLOOKUP(B13,Tabela42[],5,FALSE),IF(C13="DER-ES",VLOOKUP(B13,Tabela6[],4,FALSE),IF(C13="IOPES",VLOOKUP(B13,'IOPES_02-20'!$A$12:$G$1265,7,FALSE),IF(C13="EDIF",VLOOKUP(B13,'EDIF JAN-2020 DESONER.'!$A$3:$D$2649,4,FALSE),"ERRO"))))))))</f>
        <v>3,45</v>
      </c>
      <c r="N13" s="292">
        <f>'BDI '!$M$33</f>
        <v>0.36596471257825836</v>
      </c>
      <c r="O13" s="206">
        <f t="shared" si="0"/>
        <v>4.7125782583949913</v>
      </c>
      <c r="P13" s="365">
        <f t="shared" si="1"/>
        <v>2188.21031303358</v>
      </c>
      <c r="T13" s="558" t="s">
        <v>21</v>
      </c>
    </row>
    <row r="14" spans="1:20" ht="45" customHeight="1" x14ac:dyDescent="0.25">
      <c r="B14" s="363">
        <v>97917</v>
      </c>
      <c r="C14" s="468" t="s">
        <v>20683</v>
      </c>
      <c r="D14" s="848" t="str">
        <f>IF(C14="SINAPI",VLOOKUP(B14,'SINAPI 09-20 ES - NÃO DESONER.'!$G$6:$L$6678,2,FALSE),IF(C14="SIURB",VLOOKUP(B14,'SIURB JAN-2020 NÃO DESONER.'!$A$2:$D$757,2,FALSE),IF(C14="SICRO",VLOOKUP(B14,Tabela4[],2,FALSE),IF(C14="CPOS",VLOOKUP(B14,'CPOS-178'!$A$7:$F$4097,2,FALSE),IF(C14="PRÓPRIA",VLOOKUP(B14,Tabela42[],2,FALSE),IF(C14="DER-ES",VLOOKUP(B14,Tabela6[],2,FALSE),IF(C14="IOPES",VLOOKUP(B14,'IOPES_02-20'!$A$12:$G$1265,3,FALSE),IF(C14="EDIF",VLOOKUP(B14,'EDIF JAN-2020 NÃO DESONER.'!$A$3:$D$2649,2,FALSE),"ERRO"))))))))</f>
        <v>TRANSPORTE COM CAMINHÃO BASCULANTE DE 6 M³, EM VIA URBANA EM REVESTIMENTO PRIMÁRIO (UNIDADE: TXKM). AF_07/2020</v>
      </c>
      <c r="E14" s="849"/>
      <c r="F14" s="849"/>
      <c r="G14" s="849"/>
      <c r="H14" s="849"/>
      <c r="I14" s="849"/>
      <c r="J14" s="849"/>
      <c r="K14" s="203" t="str">
        <f>IF(C14="SINAPI",VLOOKUP(B14,'SINAPI 09-20 ES - NÃO DESONER.'!$G$6:$L$6678,3,FALSE),IF(C14="SIURB",VLOOKUP(B14,'SIURB JAN-2020 NÃO DESONER.'!$A$2:$D$757,3,FALSE),IF(C14="SICRO",VLOOKUP(B14,Tabela4[],3,FALSE),IF(C14="CPOS",VLOOKUP(B14,'CPOS-178'!$A$7:$F$4097,3,FALSE),IF(C14="PRÓPRIA",VLOOKUP(B14,Tabela42[],3,FALSE),IF(C14="DER-ES",VLOOKUP(B14,Tabela6[],3,FALSE),IF(C14="IOPES",VLOOKUP(B14,'IOPES_02-20'!$A$12:$G$1265,4,FALSE),IF(C14="EDIF",VLOOKUP(B14,'EDIF JAN-2020 NÃO DESONER.'!$A$3:$D$2649,3,FALSE),"ERRO"))))))))</f>
        <v>t x km</v>
      </c>
      <c r="L14" s="203">
        <f>'MEMORIA DE CALCULO'!W22</f>
        <v>820.87200000000007</v>
      </c>
      <c r="M14" s="470" t="str">
        <f>IF(C14="SINAPI",VLOOKUP(B14,'SINAPI 09-20 ES - DESONER.'!$G$6:$L$6678,5,FALSE),IF(C14="SIURB",VLOOKUP(B14,'SIURB JAN-2020 DESONER.'!$A$2:$D$757,4,FALSE),IF(C14="SICRO",VLOOKUP(B14,Tabela4[],4,FALSE),IF(C14="CPOS",VLOOKUP(B14,'CPOS-178'!$A$7:$F$4097,6,FALSE),IF(C14="PRÓPRIA",VLOOKUP(B14,Tabela42[],5,FALSE),IF(C14="DER-ES",VLOOKUP(B14,Tabela6[],4,FALSE),IF(C14="IOPES",VLOOKUP(B14,'IOPES_02-20'!$A$12:$G$1265,7,FALSE),IF(C14="EDIF",VLOOKUP(B14,'EDIF JAN-2020 DESONER.'!$A$3:$D$2649,4,FALSE),"ERRO"))))))))</f>
        <v>1,14</v>
      </c>
      <c r="N14" s="292">
        <f>'BDI '!$M$33</f>
        <v>0.36596471257825836</v>
      </c>
      <c r="O14" s="206">
        <f t="shared" si="0"/>
        <v>1.5571997723392144</v>
      </c>
      <c r="P14" s="365">
        <f t="shared" si="1"/>
        <v>1278.2616915196356</v>
      </c>
      <c r="T14" s="558" t="s">
        <v>21</v>
      </c>
    </row>
    <row r="15" spans="1:20" ht="20.100000000000001" customHeight="1" x14ac:dyDescent="0.25">
      <c r="B15" s="850" t="s">
        <v>32974</v>
      </c>
      <c r="C15" s="851"/>
      <c r="D15" s="851"/>
      <c r="E15" s="851"/>
      <c r="F15" s="851"/>
      <c r="G15" s="851"/>
      <c r="H15" s="851"/>
      <c r="I15" s="851"/>
      <c r="J15" s="851"/>
      <c r="K15" s="851"/>
      <c r="L15" s="851"/>
      <c r="M15" s="851"/>
      <c r="N15" s="851"/>
      <c r="O15" s="851"/>
      <c r="P15" s="362">
        <f>+SUM(P16:P23)</f>
        <v>203304.10244735342</v>
      </c>
    </row>
    <row r="16" spans="1:20" ht="75" customHeight="1" x14ac:dyDescent="0.25">
      <c r="B16" s="363">
        <v>90704</v>
      </c>
      <c r="C16" s="467" t="s">
        <v>20683</v>
      </c>
      <c r="D16" s="848" t="str">
        <f>IF(C16="SINAPI",VLOOKUP(B16,'SINAPI 09-20 ES - NÃO DESONER.'!$G$6:$L$6678,2,FALSE),IF(C16="SIURB",VLOOKUP(B16,'SIURB JAN-2020 NÃO DESONER.'!$A$2:$D$757,2,FALSE),IF(C16="SICRO",VLOOKUP(B16,Tabela4[],2,FALSE),IF(C16="CPOS",VLOOKUP(B16,'CPOS-178'!$A$7:$F$4097,2,FALSE),IF(C16="PRÓPRIA",VLOOKUP(B16,Tabela42[],2,FALSE),IF(C16="DER-ES",VLOOKUP(B16,Tabela6[],2,FALSE),IF(C16="IOPES",VLOOKUP(B16,'IOPES_02-20'!$A$12:$G$1265,3,FALSE),IF(C16="EDIF",VLOOKUP(B16,'EDIF JAN-2020 NÃO DESONER.'!$A$3:$D$2649,2,FALSE),"ERRO"))))))))</f>
        <v>TUBO DE PVC CORRUGADO DE DUPLA PAREDE PARA REDE COLETORA DE ESGOTO, DN 300 MM, JUNTA ELÁSTICA, INSTALADO EM LOCAL COM NÍVEL BAIXO DE INTERFERÊNCIAS - FORNECIMENTO E ASSENTAMENTO. AF_06/2015</v>
      </c>
      <c r="E16" s="849"/>
      <c r="F16" s="849"/>
      <c r="G16" s="849"/>
      <c r="H16" s="849"/>
      <c r="I16" s="849"/>
      <c r="J16" s="849"/>
      <c r="K16" s="203" t="str">
        <f>IF(C16="SINAPI",VLOOKUP(B16,'SINAPI 09-20 ES - NÃO DESONER.'!$G$6:$L$6678,3,FALSE),IF(C16="SIURB",VLOOKUP(B16,'SIURB JAN-2020 NÃO DESONER.'!$A$2:$D$757,3,FALSE),IF(C16="SICRO",VLOOKUP(B16,Tabela4[],3,FALSE),IF(C16="CPOS",VLOOKUP(B16,'CPOS-178'!$A$7:$F$4097,3,FALSE),IF(C16="PRÓPRIA",VLOOKUP(B16,Tabela42[],3,FALSE),IF(C16="DER-ES",VLOOKUP(B16,Tabela6[],3,FALSE),IF(C16="IOPES",VLOOKUP(B16,'IOPES_02-20'!$A$12:$G$1265,4,FALSE),IF(C16="EDIF",VLOOKUP(B16,'EDIF JAN-2020 NÃO DESONER.'!$A$3:$D$2649,3,FALSE),"ERRO"))))))))</f>
        <v>m</v>
      </c>
      <c r="L16" s="203">
        <f>'MEMORIA DE CALCULO'!W26</f>
        <v>18</v>
      </c>
      <c r="M16" s="470" t="str">
        <f>IF(C16="SINAPI",VLOOKUP(B16,'SINAPI 09-20 ES - DESONER.'!$G$6:$L$6678,5,FALSE),IF(C16="SIURB",VLOOKUP(B16,'SIURB JAN-2020 DESONER.'!$A$2:$D$757,4,FALSE),IF(C16="SICRO",VLOOKUP(B16,Tabela4[],4,FALSE),IF(C16="CPOS",VLOOKUP(B16,'CPOS-178'!$A$7:$F$4097,6,FALSE),IF(C16="PRÓPRIA",VLOOKUP(B16,Tabela42[],5,FALSE),IF(C16="DER-ES",VLOOKUP(B16,Tabela6[],4,FALSE),IF(C16="IOPES",VLOOKUP(B16,'IOPES_02-20'!$A$12:$G$1265,7,FALSE),IF(C16="EDIF",VLOOKUP(B16,'EDIF JAN-2020 DESONER.'!$A$3:$D$2649,4,FALSE),"ERRO"))))))))</f>
        <v>127,85</v>
      </c>
      <c r="N16" s="292">
        <f>'BDI '!$M$33</f>
        <v>0.36596471257825836</v>
      </c>
      <c r="O16" s="206">
        <f t="shared" si="0"/>
        <v>174.63858850313034</v>
      </c>
      <c r="P16" s="365">
        <f t="shared" si="1"/>
        <v>3143.4945930563463</v>
      </c>
      <c r="T16" s="558" t="s">
        <v>21</v>
      </c>
    </row>
    <row r="17" spans="2:20" ht="75" customHeight="1" x14ac:dyDescent="0.25">
      <c r="B17" s="363">
        <v>90706</v>
      </c>
      <c r="C17" s="468" t="s">
        <v>20683</v>
      </c>
      <c r="D17" s="848" t="str">
        <f>IF(C17="SINAPI",VLOOKUP(B17,'SINAPI 09-20 ES - NÃO DESONER.'!$G$6:$L$6678,2,FALSE),IF(C17="SIURB",VLOOKUP(B17,'SIURB JAN-2020 NÃO DESONER.'!$A$2:$D$757,2,FALSE),IF(C17="SICRO",VLOOKUP(B17,Tabela4[],2,FALSE),IF(C17="CPOS",VLOOKUP(B17,'CPOS-178'!$A$7:$F$4097,2,FALSE),IF(C17="PRÓPRIA",VLOOKUP(B17,Tabela42[],2,FALSE),IF(C17="DER-ES",VLOOKUP(B17,Tabela6[],2,FALSE),IF(C17="IOPES",VLOOKUP(B17,'IOPES_02-20'!$A$12:$G$1265,3,FALSE),IF(C17="EDIF",VLOOKUP(B17,'EDIF JAN-2020 NÃO DESONER.'!$A$3:$D$2649,2,FALSE),"ERRO"))))))))</f>
        <v>TUBO DE PVC CORRUGADO DE DUPLA PAREDE PARA REDE COLETORA DE ESGOTO, DN 400 MM, JUNTA ELÁSTICA, INSTALADO EM LOCAL COM NÍVEL BAIXO DE INTERFERÊNCIAS - FORNECIMENTO E ASSENTAMENTO. AF_06/2015</v>
      </c>
      <c r="E17" s="849"/>
      <c r="F17" s="849"/>
      <c r="G17" s="849"/>
      <c r="H17" s="849"/>
      <c r="I17" s="849"/>
      <c r="J17" s="849"/>
      <c r="K17" s="203" t="str">
        <f>IF(C17="SINAPI",VLOOKUP(B17,'SINAPI 09-20 ES - NÃO DESONER.'!$G$6:$L$6678,3,FALSE),IF(C17="SIURB",VLOOKUP(B17,'SIURB JAN-2020 NÃO DESONER.'!$A$2:$D$757,3,FALSE),IF(C17="SICRO",VLOOKUP(B17,Tabela4[],3,FALSE),IF(C17="CPOS",VLOOKUP(B17,'CPOS-178'!$A$7:$F$4097,3,FALSE),IF(C17="PRÓPRIA",VLOOKUP(B17,Tabela42[],3,FALSE),IF(C17="DER-ES",VLOOKUP(B17,Tabela6[],3,FALSE),IF(C17="IOPES",VLOOKUP(B17,'IOPES_02-20'!$A$12:$G$1265,4,FALSE),IF(C17="EDIF",VLOOKUP(B17,'EDIF JAN-2020 NÃO DESONER.'!$A$3:$D$2649,3,FALSE),"ERRO"))))))))</f>
        <v>m</v>
      </c>
      <c r="L17" s="203">
        <f>'MEMORIA DE CALCULO'!W29</f>
        <v>228</v>
      </c>
      <c r="M17" s="470" t="str">
        <f>IF(C17="SINAPI",VLOOKUP(B17,'SINAPI 09-20 ES - DESONER.'!$G$6:$L$6678,5,FALSE),IF(C17="SIURB",VLOOKUP(B17,'SIURB JAN-2020 DESONER.'!$A$2:$D$757,4,FALSE),IF(C17="SICRO",VLOOKUP(B17,Tabela4[],4,FALSE),IF(C17="CPOS",VLOOKUP(B17,'CPOS-178'!$A$7:$F$4097,6,FALSE),IF(C17="PRÓPRIA",VLOOKUP(B17,Tabela42[],5,FALSE),IF(C17="DER-ES",VLOOKUP(B17,Tabela6[],4,FALSE),IF(C17="IOPES",VLOOKUP(B17,'IOPES_02-20'!$A$12:$G$1265,7,FALSE),IF(C17="EDIF",VLOOKUP(B17,'EDIF JAN-2020 DESONER.'!$A$3:$D$2649,4,FALSE),"ERRO"))))))))</f>
        <v>214,79</v>
      </c>
      <c r="N17" s="292">
        <f>'BDI '!$M$33</f>
        <v>0.36596471257825836</v>
      </c>
      <c r="O17" s="206">
        <f t="shared" si="0"/>
        <v>293.39556061468409</v>
      </c>
      <c r="P17" s="365">
        <f t="shared" si="1"/>
        <v>66894.18782014797</v>
      </c>
      <c r="T17" s="558" t="s">
        <v>21</v>
      </c>
    </row>
    <row r="18" spans="2:20" ht="30" customHeight="1" x14ac:dyDescent="0.25">
      <c r="B18" s="363">
        <v>2003983</v>
      </c>
      <c r="C18" s="468" t="s">
        <v>20684</v>
      </c>
      <c r="D18" s="848" t="str">
        <f>IF(C18="SINAPI",VLOOKUP(B18,'SINAPI 09-20 ES - NÃO DESONER.'!$G$6:$L$6678,2,FALSE),IF(C18="SIURB",VLOOKUP(B18,'SIURB JAN-2020 NÃO DESONER.'!$A$2:$D$757,2,FALSE),IF(C18="SICRO",VLOOKUP(B18,Tabela4[],2,FALSE),IF(C18="CPOS",VLOOKUP(B18,'CPOS-178'!$A$7:$F$4097,2,FALSE),IF(C18="PRÓPRIA",VLOOKUP(B18,Tabela42[],2,FALSE),IF(C18="DER-ES",VLOOKUP(B18,Tabela6[],2,FALSE),IF(C18="IOPES",VLOOKUP(B18,'IOPES_02-20'!$A$12:$G$1265,3,FALSE),IF(C18="EDIF",VLOOKUP(B18,'EDIF JAN-2020 NÃO DESONER.'!$A$3:$D$2649,2,FALSE),"ERRO"))))))))</f>
        <v>TUBO PEAD COM PAREDES ESTRUTURADAS PARA DRENAGEM - D = 400 MM</v>
      </c>
      <c r="E18" s="849"/>
      <c r="F18" s="849"/>
      <c r="G18" s="849"/>
      <c r="H18" s="849"/>
      <c r="I18" s="849"/>
      <c r="J18" s="849"/>
      <c r="K18" s="203" t="str">
        <f>IF(C18="SINAPI",VLOOKUP(B18,'SINAPI 09-20 ES - NÃO DESONER.'!$G$6:$L$6678,3,FALSE),IF(C18="SIURB",VLOOKUP(B18,'SIURB JAN-2020 NÃO DESONER.'!$A$2:$D$757,3,FALSE),IF(C18="SICRO",VLOOKUP(B18,Tabela4[],3,FALSE),IF(C18="CPOS",VLOOKUP(B18,'CPOS-178'!$A$7:$F$4097,3,FALSE),IF(C18="PRÓPRIA",VLOOKUP(B18,Tabela42[],3,FALSE),IF(C18="DER-ES",VLOOKUP(B18,Tabela6[],3,FALSE),IF(C18="IOPES",VLOOKUP(B18,'IOPES_02-20'!$A$12:$G$1265,4,FALSE),IF(C18="EDIF",VLOOKUP(B18,'EDIF JAN-2020 NÃO DESONER.'!$A$3:$D$2649,3,FALSE),"ERRO"))))))))</f>
        <v>m</v>
      </c>
      <c r="L18" s="203">
        <f>'MEMORIA DE CALCULO'!W32</f>
        <v>7.5</v>
      </c>
      <c r="M18" s="470">
        <f>IF(C18="SINAPI",VLOOKUP(B18,'SINAPI 09-20 ES - DESONER.'!$G$6:$L$6678,5,FALSE),IF(C18="SIURB",VLOOKUP(B18,'SIURB JAN-2020 DESONER.'!$A$2:$D$757,4,FALSE),IF(C18="SICRO",VLOOKUP(B18,Tabela4[],4,FALSE),IF(C18="CPOS",VLOOKUP(B18,'CPOS-178'!$A$7:$F$4097,6,FALSE),IF(C18="PRÓPRIA",VLOOKUP(B18,Tabela42[],5,FALSE),IF(C18="DER-ES",VLOOKUP(B18,Tabela6[],4,FALSE),IF(C18="IOPES",VLOOKUP(B18,'IOPES_02-20'!$A$12:$G$1265,7,FALSE),IF(C18="EDIF",VLOOKUP(B18,'EDIF JAN-2020 DESONER.'!$A$3:$D$2649,4,FALSE),"ERRO"))))))))</f>
        <v>191.57</v>
      </c>
      <c r="N18" s="292">
        <f>'BDI '!$M$33</f>
        <v>0.36596471257825836</v>
      </c>
      <c r="O18" s="206">
        <f t="shared" si="0"/>
        <v>261.67785998861694</v>
      </c>
      <c r="P18" s="365">
        <f t="shared" si="1"/>
        <v>1962.5839499146271</v>
      </c>
      <c r="T18" s="558" t="s">
        <v>21</v>
      </c>
    </row>
    <row r="19" spans="2:20" ht="30" customHeight="1" x14ac:dyDescent="0.25">
      <c r="B19" s="363">
        <v>2003985</v>
      </c>
      <c r="C19" s="468" t="s">
        <v>20684</v>
      </c>
      <c r="D19" s="848" t="str">
        <f>IF(C19="SINAPI",VLOOKUP(B19,'SINAPI 09-20 ES - NÃO DESONER.'!$G$6:$L$6678,2,FALSE),IF(C19="SIURB",VLOOKUP(B19,'SIURB JAN-2020 NÃO DESONER.'!$A$2:$D$757,2,FALSE),IF(C19="SICRO",VLOOKUP(B19,Tabela4[],2,FALSE),IF(C19="CPOS",VLOOKUP(B19,'CPOS-178'!$A$7:$F$4097,2,FALSE),IF(C19="PRÓPRIA",VLOOKUP(B19,Tabela42[],2,FALSE),IF(C19="DER-ES",VLOOKUP(B19,Tabela6[],2,FALSE),IF(C19="IOPES",VLOOKUP(B19,'IOPES_02-20'!$A$12:$G$1265,3,FALSE),IF(C19="EDIF",VLOOKUP(B19,'EDIF JAN-2020 NÃO DESONER.'!$A$3:$D$2649,2,FALSE),"ERRO"))))))))</f>
        <v>TUBO PEAD COM PAREDES ESTRUTURADAS PARA DRENAGEM - D = 500 MM</v>
      </c>
      <c r="E19" s="849"/>
      <c r="F19" s="849"/>
      <c r="G19" s="849"/>
      <c r="H19" s="849"/>
      <c r="I19" s="849"/>
      <c r="J19" s="849"/>
      <c r="K19" s="203" t="str">
        <f>IF(C19="SINAPI",VLOOKUP(B19,'SINAPI 09-20 ES - NÃO DESONER.'!$G$6:$L$6678,3,FALSE),IF(C19="SIURB",VLOOKUP(B19,'SIURB JAN-2020 NÃO DESONER.'!$A$2:$D$757,3,FALSE),IF(C19="SICRO",VLOOKUP(B19,Tabela4[],3,FALSE),IF(C19="CPOS",VLOOKUP(B19,'CPOS-178'!$A$7:$F$4097,3,FALSE),IF(C19="PRÓPRIA",VLOOKUP(B19,Tabela42[],3,FALSE),IF(C19="DER-ES",VLOOKUP(B19,Tabela6[],3,FALSE),IF(C19="IOPES",VLOOKUP(B19,'IOPES_02-20'!$A$12:$G$1265,4,FALSE),IF(C19="EDIF",VLOOKUP(B19,'EDIF JAN-2020 NÃO DESONER.'!$A$3:$D$2649,3,FALSE),"ERRO"))))))))</f>
        <v>m</v>
      </c>
      <c r="L19" s="203">
        <f>'MEMORIA DE CALCULO'!W35</f>
        <v>33</v>
      </c>
      <c r="M19" s="470">
        <f>IF(C19="SINAPI",VLOOKUP(B19,'SINAPI 09-20 ES - DESONER.'!$G$6:$L$6678,5,FALSE),IF(C19="SIURB",VLOOKUP(B19,'SIURB JAN-2020 DESONER.'!$A$2:$D$757,4,FALSE),IF(C19="SICRO",VLOOKUP(B19,Tabela4[],4,FALSE),IF(C19="CPOS",VLOOKUP(B19,'CPOS-178'!$A$7:$F$4097,6,FALSE),IF(C19="PRÓPRIA",VLOOKUP(B19,Tabela42[],5,FALSE),IF(C19="DER-ES",VLOOKUP(B19,Tabela6[],4,FALSE),IF(C19="IOPES",VLOOKUP(B19,'IOPES_02-20'!$A$12:$G$1265,7,FALSE),IF(C19="EDIF",VLOOKUP(B19,'EDIF JAN-2020 DESONER.'!$A$3:$D$2649,4,FALSE),"ERRO"))))))))</f>
        <v>229.12</v>
      </c>
      <c r="N19" s="292">
        <f>'BDI '!$M$33</f>
        <v>0.36596471257825836</v>
      </c>
      <c r="O19" s="206">
        <f t="shared" si="0"/>
        <v>312.96983494593059</v>
      </c>
      <c r="P19" s="365">
        <f t="shared" si="1"/>
        <v>10328.004553215709</v>
      </c>
    </row>
    <row r="20" spans="2:20" ht="30" customHeight="1" x14ac:dyDescent="0.25">
      <c r="B20" s="363">
        <v>2003986</v>
      </c>
      <c r="C20" s="468" t="s">
        <v>20684</v>
      </c>
      <c r="D20" s="848" t="str">
        <f>IF(C20="SINAPI",VLOOKUP(B20,'SINAPI 09-20 ES - NÃO DESONER.'!$G$6:$L$6678,2,FALSE),IF(C20="SIURB",VLOOKUP(B20,'SIURB JAN-2020 NÃO DESONER.'!$A$2:$D$757,2,FALSE),IF(C20="SICRO",VLOOKUP(B20,Tabela4[],2,FALSE),IF(C20="CPOS",VLOOKUP(B20,'CPOS-178'!$A$7:$F$4097,2,FALSE),IF(C20="PRÓPRIA",VLOOKUP(B20,Tabela42[],2,FALSE),IF(C20="DER-ES",VLOOKUP(B20,Tabela6[],2,FALSE),IF(C20="IOPES",VLOOKUP(B20,'IOPES_02-20'!$A$12:$G$1265,3,FALSE),IF(C20="EDIF",VLOOKUP(B20,'EDIF JAN-2020 NÃO DESONER.'!$A$3:$D$2649,2,FALSE),"ERRO"))))))))</f>
        <v>TUBO PEAD COM PAREDES ESTRUTURADAS PARA DRENAGEM - D = 600 MM</v>
      </c>
      <c r="E20" s="849"/>
      <c r="F20" s="849"/>
      <c r="G20" s="849"/>
      <c r="H20" s="849"/>
      <c r="I20" s="849"/>
      <c r="J20" s="849"/>
      <c r="K20" s="203" t="str">
        <f>IF(C20="SINAPI",VLOOKUP(B20,'SINAPI 09-20 ES - NÃO DESONER.'!$G$6:$L$6678,3,FALSE),IF(C20="SIURB",VLOOKUP(B20,'SIURB JAN-2020 NÃO DESONER.'!$A$2:$D$757,3,FALSE),IF(C20="SICRO",VLOOKUP(B20,Tabela4[],3,FALSE),IF(C20="CPOS",VLOOKUP(B20,'CPOS-178'!$A$7:$F$4097,3,FALSE),IF(C20="PRÓPRIA",VLOOKUP(B20,Tabela42[],3,FALSE),IF(C20="DER-ES",VLOOKUP(B20,Tabela6[],3,FALSE),IF(C20="IOPES",VLOOKUP(B20,'IOPES_02-20'!$A$12:$G$1265,4,FALSE),IF(C20="EDIF",VLOOKUP(B20,'EDIF JAN-2020 NÃO DESONER.'!$A$3:$D$2649,3,FALSE),"ERRO"))))))))</f>
        <v>m</v>
      </c>
      <c r="L20" s="203">
        <f>'MEMORIA DE CALCULO'!W38</f>
        <v>102</v>
      </c>
      <c r="M20" s="470">
        <f>IF(C20="SINAPI",VLOOKUP(B20,'SINAPI 09-20 ES - DESONER.'!$G$6:$L$6678,5,FALSE),IF(C20="SIURB",VLOOKUP(B20,'SIURB JAN-2020 DESONER.'!$A$2:$D$757,4,FALSE),IF(C20="SICRO",VLOOKUP(B20,Tabela4[],4,FALSE),IF(C20="CPOS",VLOOKUP(B20,'CPOS-178'!$A$7:$F$4097,6,FALSE),IF(C20="PRÓPRIA",VLOOKUP(B20,Tabela42[],5,FALSE),IF(C20="DER-ES",VLOOKUP(B20,Tabela6[],4,FALSE),IF(C20="IOPES",VLOOKUP(B20,'IOPES_02-20'!$A$12:$G$1265,7,FALSE),IF(C20="EDIF",VLOOKUP(B20,'EDIF JAN-2020 DESONER.'!$A$3:$D$2649,4,FALSE),"ERRO"))))))))</f>
        <v>338.64</v>
      </c>
      <c r="N20" s="292">
        <f>'BDI '!$M$33</f>
        <v>0.36596471257825836</v>
      </c>
      <c r="O20" s="206">
        <f t="shared" si="0"/>
        <v>462.57029026750138</v>
      </c>
      <c r="P20" s="365">
        <f t="shared" si="1"/>
        <v>47182.169607285141</v>
      </c>
    </row>
    <row r="21" spans="2:20" ht="30" customHeight="1" x14ac:dyDescent="0.25">
      <c r="B21" s="363">
        <v>2003626</v>
      </c>
      <c r="C21" s="468" t="s">
        <v>20684</v>
      </c>
      <c r="D21" s="848" t="str">
        <f>IF(C21="SINAPI",VLOOKUP(B21,'SINAPI 09-20 ES - NÃO DESONER.'!$G$6:$L$6678,2,FALSE),IF(C21="SIURB",VLOOKUP(B21,'SIURB JAN-2020 NÃO DESONER.'!$A$2:$D$757,2,FALSE),IF(C21="SICRO",VLOOKUP(B21,Tabela4[],2,FALSE),IF(C21="CPOS",VLOOKUP(B21,'CPOS-178'!$A$7:$F$4097,2,FALSE),IF(C21="PRÓPRIA",VLOOKUP(B21,Tabela42[],2,FALSE),IF(C21="DER-ES",VLOOKUP(B21,Tabela6[],2,FALSE),IF(C21="IOPES",VLOOKUP(B21,'IOPES_02-20'!$A$12:$G$1265,3,FALSE),IF(C21="EDIF",VLOOKUP(B21,'EDIF JAN-2020 NÃO DESONER.'!$A$3:$D$2649,2,FALSE),"ERRO"))))))))</f>
        <v>BOCA DE LOBO SIMPLES - GRELHA DE CONCRETO - BLSG 01 - AREIA E BRITA COMERCIAIS</v>
      </c>
      <c r="E21" s="849"/>
      <c r="F21" s="849"/>
      <c r="G21" s="849"/>
      <c r="H21" s="849"/>
      <c r="I21" s="849"/>
      <c r="J21" s="849"/>
      <c r="K21" s="203" t="str">
        <f>IF(C21="SINAPI",VLOOKUP(B21,'SINAPI 09-20 ES - NÃO DESONER.'!$G$6:$L$6678,3,FALSE),IF(C21="SIURB",VLOOKUP(B21,'SIURB JAN-2020 NÃO DESONER.'!$A$2:$D$757,3,FALSE),IF(C21="SICRO",VLOOKUP(B21,Tabela4[],3,FALSE),IF(C21="CPOS",VLOOKUP(B21,'CPOS-178'!$A$7:$F$4097,3,FALSE),IF(C21="PRÓPRIA",VLOOKUP(B21,Tabela42[],3,FALSE),IF(C21="DER-ES",VLOOKUP(B21,Tabela6[],3,FALSE),IF(C21="IOPES",VLOOKUP(B21,'IOPES_02-20'!$A$12:$G$1265,4,FALSE),IF(C21="EDIF",VLOOKUP(B21,'EDIF JAN-2020 NÃO DESONER.'!$A$3:$D$2649,3,FALSE),"ERRO"))))))))</f>
        <v xml:space="preserve">un </v>
      </c>
      <c r="L21" s="203">
        <f>'MEMORIA DE CALCULO'!W41</f>
        <v>6</v>
      </c>
      <c r="M21" s="470">
        <f>IF(C21="SINAPI",VLOOKUP(B21,'SINAPI 09-20 ES - DESONER.'!$G$6:$L$6678,5,FALSE),IF(C21="SIURB",VLOOKUP(B21,'SIURB JAN-2020 DESONER.'!$A$2:$D$757,4,FALSE),IF(C21="SICRO",VLOOKUP(B21,Tabela4[],4,FALSE),IF(C21="CPOS",VLOOKUP(B21,'CPOS-178'!$A$7:$F$4097,6,FALSE),IF(C21="PRÓPRIA",VLOOKUP(B21,Tabela42[],5,FALSE),IF(C21="DER-ES",VLOOKUP(B21,Tabela6[],4,FALSE),IF(C21="IOPES",VLOOKUP(B21,'IOPES_02-20'!$A$12:$G$1265,7,FALSE),IF(C21="EDIF",VLOOKUP(B21,'EDIF JAN-2020 DESONER.'!$A$3:$D$2649,4,FALSE),"ERRO"))))))))</f>
        <v>736.06</v>
      </c>
      <c r="N21" s="292">
        <f>'BDI '!$M$33</f>
        <v>0.36596471257825836</v>
      </c>
      <c r="O21" s="206">
        <f t="shared" si="0"/>
        <v>1005.4319863403528</v>
      </c>
      <c r="P21" s="365">
        <f t="shared" si="1"/>
        <v>6032.591918042117</v>
      </c>
    </row>
    <row r="22" spans="2:20" ht="30" customHeight="1" x14ac:dyDescent="0.25">
      <c r="B22" s="363">
        <v>2003636</v>
      </c>
      <c r="C22" s="468" t="s">
        <v>20684</v>
      </c>
      <c r="D22" s="848" t="str">
        <f>IF(C22="SINAPI",VLOOKUP(B22,'SINAPI 09-20 ES - NÃO DESONER.'!$G$6:$L$6678,2,FALSE),IF(C22="SIURB",VLOOKUP(B22,'SIURB JAN-2020 NÃO DESONER.'!$A$2:$D$757,2,FALSE),IF(C22="SICRO",VLOOKUP(B22,Tabela4[],2,FALSE),IF(C22="CPOS",VLOOKUP(B22,'CPOS-178'!$A$7:$F$4097,2,FALSE),IF(C22="PRÓPRIA",VLOOKUP(B22,Tabela42[],2,FALSE),IF(C22="DER-ES",VLOOKUP(B22,Tabela6[],2,FALSE),IF(C22="IOPES",VLOOKUP(B22,'IOPES_02-20'!$A$12:$G$1265,3,FALSE),IF(C22="EDIF",VLOOKUP(B22,'EDIF JAN-2020 NÃO DESONER.'!$A$3:$D$2649,2,FALSE),"ERRO"))))))))</f>
        <v>BOCA DE LOBO DUPLA - GRELHA DE CONCRETO - BLDG 02 - AREIA E BRITA COMERCIAIS</v>
      </c>
      <c r="E22" s="849"/>
      <c r="F22" s="849"/>
      <c r="G22" s="849"/>
      <c r="H22" s="849"/>
      <c r="I22" s="849"/>
      <c r="J22" s="849"/>
      <c r="K22" s="203" t="str">
        <f>IF(C22="SINAPI",VLOOKUP(B22,'SINAPI 09-20 ES - NÃO DESONER.'!$G$6:$L$6678,3,FALSE),IF(C22="SIURB",VLOOKUP(B22,'SIURB JAN-2020 NÃO DESONER.'!$A$2:$D$757,3,FALSE),IF(C22="SICRO",VLOOKUP(B22,Tabela4[],3,FALSE),IF(C22="CPOS",VLOOKUP(B22,'CPOS-178'!$A$7:$F$4097,3,FALSE),IF(C22="PRÓPRIA",VLOOKUP(B22,Tabela42[],3,FALSE),IF(C22="DER-ES",VLOOKUP(B22,Tabela6[],3,FALSE),IF(C22="IOPES",VLOOKUP(B22,'IOPES_02-20'!$A$12:$G$1265,4,FALSE),IF(C22="EDIF",VLOOKUP(B22,'EDIF JAN-2020 NÃO DESONER.'!$A$3:$D$2649,3,FALSE),"ERRO"))))))))</f>
        <v xml:space="preserve">un </v>
      </c>
      <c r="L22" s="203">
        <f>'MEMORIA DE CALCULO'!W44</f>
        <v>18</v>
      </c>
      <c r="M22" s="470">
        <f>IF(C22="SINAPI",VLOOKUP(B22,'SINAPI 09-20 ES - DESONER.'!$G$6:$L$6678,5,FALSE),IF(C22="SIURB",VLOOKUP(B22,'SIURB JAN-2020 DESONER.'!$A$2:$D$757,4,FALSE),IF(C22="SICRO",VLOOKUP(B22,Tabela4[],4,FALSE),IF(C22="CPOS",VLOOKUP(B22,'CPOS-178'!$A$7:$F$4097,6,FALSE),IF(C22="PRÓPRIA",VLOOKUP(B22,Tabela42[],5,FALSE),IF(C22="DER-ES",VLOOKUP(B22,Tabela6[],4,FALSE),IF(C22="IOPES",VLOOKUP(B22,'IOPES_02-20'!$A$12:$G$1265,7,FALSE),IF(C22="EDIF",VLOOKUP(B22,'EDIF JAN-2020 DESONER.'!$A$3:$D$2649,4,FALSE),"ERRO"))))))))</f>
        <v>1707.17</v>
      </c>
      <c r="N22" s="292">
        <f>'BDI '!$M$33</f>
        <v>0.36596471257825836</v>
      </c>
      <c r="O22" s="206">
        <f t="shared" si="0"/>
        <v>2331.9339783722253</v>
      </c>
      <c r="P22" s="365">
        <f t="shared" si="1"/>
        <v>41974.811610700053</v>
      </c>
    </row>
    <row r="23" spans="2:20" ht="15.75" customHeight="1" x14ac:dyDescent="0.25">
      <c r="B23" s="363">
        <v>2003680</v>
      </c>
      <c r="C23" s="468" t="s">
        <v>20684</v>
      </c>
      <c r="D23" s="848" t="str">
        <f>IF(C23="SINAPI",VLOOKUP(B23,'SINAPI 09-20 ES - NÃO DESONER.'!$G$6:$L$6678,2,FALSE),IF(C23="SIURB",VLOOKUP(B23,'SIURB JAN-2020 NÃO DESONER.'!$A$2:$D$757,2,FALSE),IF(C23="SICRO",VLOOKUP(B23,Tabela4[],2,FALSE),IF(C23="CPOS",VLOOKUP(B23,'CPOS-178'!$A$7:$F$4097,2,FALSE),IF(C23="PRÓPRIA",VLOOKUP(B23,Tabela42[],2,FALSE),IF(C23="DER-ES",VLOOKUP(B23,Tabela6[],2,FALSE),IF(C23="IOPES",VLOOKUP(B23,'IOPES_02-20'!$A$12:$G$1265,3,FALSE),IF(C23="EDIF",VLOOKUP(B23,'EDIF JAN-2020 NÃO DESONER.'!$A$3:$D$2649,2,FALSE),"ERRO"))))))))</f>
        <v>POÇO DE VISITA - PVI 02 - AREIA E BRITA COMERCIAIS</v>
      </c>
      <c r="E23" s="849"/>
      <c r="F23" s="849"/>
      <c r="G23" s="849"/>
      <c r="H23" s="849"/>
      <c r="I23" s="849"/>
      <c r="J23" s="849"/>
      <c r="K23" s="203" t="str">
        <f>IF(C23="SINAPI",VLOOKUP(B23,'SINAPI 09-20 ES - NÃO DESONER.'!$G$6:$L$6678,3,FALSE),IF(C23="SIURB",VLOOKUP(B23,'SIURB JAN-2020 NÃO DESONER.'!$A$2:$D$757,3,FALSE),IF(C23="SICRO",VLOOKUP(B23,Tabela4[],3,FALSE),IF(C23="CPOS",VLOOKUP(B23,'CPOS-178'!$A$7:$F$4097,3,FALSE),IF(C23="PRÓPRIA",VLOOKUP(B23,Tabela42[],3,FALSE),IF(C23="DER-ES",VLOOKUP(B23,Tabela6[],3,FALSE),IF(C23="IOPES",VLOOKUP(B23,'IOPES_02-20'!$A$12:$G$1265,4,FALSE),IF(C23="EDIF",VLOOKUP(B23,'EDIF JAN-2020 NÃO DESONER.'!$A$3:$D$2649,3,FALSE),"ERRO"))))))))</f>
        <v xml:space="preserve">un </v>
      </c>
      <c r="L23" s="203">
        <f>'MEMORIA DE CALCULO'!W47</f>
        <v>13</v>
      </c>
      <c r="M23" s="470">
        <f>IF(C23="SINAPI",VLOOKUP(B23,'SINAPI 09-20 ES - DESONER.'!$G$6:$L$6678,5,FALSE),IF(C23="SIURB",VLOOKUP(B23,'SIURB JAN-2020 DESONER.'!$A$2:$D$757,4,FALSE),IF(C23="SICRO",VLOOKUP(B23,Tabela4[],4,FALSE),IF(C23="CPOS",VLOOKUP(B23,'CPOS-178'!$A$7:$F$4097,6,FALSE),IF(C23="PRÓPRIA",VLOOKUP(B23,Tabela42[],5,FALSE),IF(C23="DER-ES",VLOOKUP(B23,Tabela6[],4,FALSE),IF(C23="IOPES",VLOOKUP(B23,'IOPES_02-20'!$A$12:$G$1265,7,FALSE),IF(C23="EDIF",VLOOKUP(B23,'EDIF JAN-2020 DESONER.'!$A$3:$D$2649,4,FALSE),"ERRO"))))))))</f>
        <v>1452.13</v>
      </c>
      <c r="N23" s="292">
        <f>'BDI '!$M$33</f>
        <v>0.36596471257825836</v>
      </c>
      <c r="O23" s="206">
        <f t="shared" si="0"/>
        <v>1983.5583380762664</v>
      </c>
      <c r="P23" s="365">
        <f t="shared" si="1"/>
        <v>25786.258394991462</v>
      </c>
    </row>
    <row r="24" spans="2:20" ht="20.100000000000001" customHeight="1" x14ac:dyDescent="0.25">
      <c r="B24" s="850" t="s">
        <v>32975</v>
      </c>
      <c r="C24" s="851"/>
      <c r="D24" s="851"/>
      <c r="E24" s="851"/>
      <c r="F24" s="851"/>
      <c r="G24" s="851"/>
      <c r="H24" s="851"/>
      <c r="I24" s="851"/>
      <c r="J24" s="851"/>
      <c r="K24" s="851"/>
      <c r="L24" s="851"/>
      <c r="M24" s="851"/>
      <c r="N24" s="851"/>
      <c r="O24" s="851"/>
      <c r="P24" s="362">
        <f>+SUM(P25:P26)</f>
        <v>124044.62339294968</v>
      </c>
    </row>
    <row r="25" spans="2:20" ht="45" customHeight="1" x14ac:dyDescent="0.25">
      <c r="B25" s="363" t="s">
        <v>25246</v>
      </c>
      <c r="C25" s="467" t="s">
        <v>25245</v>
      </c>
      <c r="D25" s="848" t="str">
        <f>IF(C25="SINAPI",VLOOKUP(B25,'SINAPI 09-20 ES - NÃO DESONER.'!$G$6:$L$6678,2,FALSE),IF(C25="SIURB",VLOOKUP(B25,'SIURB JAN-2020 NÃO DESONER.'!$A$2:$D$757,2,FALSE),IF(C25="SICRO",VLOOKUP(B25,Tabela4[],2,FALSE),IF(C25="CPOS",VLOOKUP(B25,'CPOS-178'!$A$7:$F$4097,2,FALSE),IF(C25="PRÓPRIA",VLOOKUP(B25,Tabela42[],2,FALSE),IF(C25="DER-ES",VLOOKUP(B25,Tabela6[],2,FALSE),IF(C25="IOPES",VLOOKUP(B25,'IOPES_02-20'!$A$12:$G$1265,3,FALSE),IF(C25="EDIF",VLOOKUP(B25,'EDIF JAN-2020 NÃO DESONER.'!$A$3:$D$2649,2,FALSE),"ERRO"))))))))</f>
        <v>FORNECIMENTO DE  VÁLVULA DE RETENÇÃO DO TIPO PROCOVALVE PARA BSTC Ø0,60</v>
      </c>
      <c r="E25" s="849"/>
      <c r="F25" s="849"/>
      <c r="G25" s="849"/>
      <c r="H25" s="849"/>
      <c r="I25" s="849"/>
      <c r="J25" s="849"/>
      <c r="K25" s="203" t="str">
        <f>IF(C25="SINAPI",VLOOKUP(B25,'SINAPI 09-20 ES - NÃO DESONER.'!$G$6:$L$6678,3,FALSE),IF(C25="SIURB",VLOOKUP(B25,'SIURB JAN-2020 NÃO DESONER.'!$A$2:$D$757,3,FALSE),IF(C25="SICRO",VLOOKUP(B25,Tabela4[],3,FALSE),IF(C25="CPOS",VLOOKUP(B25,'CPOS-178'!$A$7:$F$4097,3,FALSE),IF(C25="PRÓPRIA",VLOOKUP(B25,Tabela42[],3,FALSE),IF(C25="DER-ES",VLOOKUP(B25,Tabela6[],3,FALSE),IF(C25="IOPES",VLOOKUP(B25,'IOPES_02-20'!$A$12:$G$1265,4,FALSE),IF(C25="EDIF",VLOOKUP(B25,'EDIF JAN-2020 NÃO DESONER.'!$A$3:$D$2649,3,FALSE),"ERRO"))))))))</f>
        <v>unid.</v>
      </c>
      <c r="L25" s="203">
        <f>'MEMORIA DE CALCULO'!W51</f>
        <v>6</v>
      </c>
      <c r="M25" s="470">
        <f>IF(C25="SINAPI",VLOOKUP(B25,'SINAPI 09-20 ES - DESONER.'!$G$6:$L$6678,5,FALSE),IF(C25="SIURB",VLOOKUP(B25,'SIURB JAN-2020 DESONER.'!$A$2:$D$757,4,FALSE),IF(C25="SICRO",VLOOKUP(B25,Tabela4[],4,FALSE),IF(C25="CPOS",VLOOKUP(B25,'CPOS-178'!$A$7:$F$4097,6,FALSE),IF(C25="PRÓPRIA",VLOOKUP(B25,Tabela42[],5,FALSE),IF(C25="DER-ES",VLOOKUP(B25,Tabela6[],4,FALSE),IF(C25="IOPES",VLOOKUP(B25,'IOPES_02-20'!$A$12:$G$1265,7,FALSE),IF(C25="EDIF",VLOOKUP(B25,'EDIF JAN-2020 DESONER.'!$A$3:$D$2649,4,FALSE),"ERRO"))))))))</f>
        <v>18112.68</v>
      </c>
      <c r="N25" s="292">
        <f>+'BDI '!$J$53</f>
        <v>0.14016800153606668</v>
      </c>
      <c r="O25" s="206">
        <f t="shared" si="0"/>
        <v>20651.498158062284</v>
      </c>
      <c r="P25" s="365">
        <f t="shared" si="1"/>
        <v>123908.98894837371</v>
      </c>
    </row>
    <row r="26" spans="2:20" s="795" customFormat="1" ht="45" customHeight="1" x14ac:dyDescent="0.25">
      <c r="B26" s="363" t="s">
        <v>25247</v>
      </c>
      <c r="C26" s="467" t="s">
        <v>25245</v>
      </c>
      <c r="D26" s="848" t="str">
        <f>IF(C26="SINAPI",VLOOKUP(B26,'SINAPI 09-20 ES - NÃO DESONER.'!$G$6:$L$6678,2,FALSE),IF(C26="SIURB",VLOOKUP(B26,'SIURB JAN-2020 NÃO DESONER.'!$A$2:$D$757,2,FALSE),IF(C26="SICRO",VLOOKUP(B26,Tabela4[],2,FALSE),IF(C26="CPOS",VLOOKUP(B26,'CPOS-178'!$A$7:$F$4097,2,FALSE),IF(C26="PRÓPRIA",VLOOKUP(B26,Tabela42[],2,FALSE),IF(C26="DER-ES",VLOOKUP(B26,Tabela6[],2,FALSE),IF(C26="IOPES",VLOOKUP(B26,'IOPES_02-20'!$A$12:$G$1265,3,FALSE),IF(C26="EDIF",VLOOKUP(B26,'EDIF JAN-2020 NÃO DESONER.'!$A$3:$D$2649,2,FALSE),"ERRO"))))))))</f>
        <v>INSTALAÇÃO DE VÁLVULA DE RETENÇÃO DO TIPO PROCOVALVE PARA BSTC Ø1,50</v>
      </c>
      <c r="E26" s="849"/>
      <c r="F26" s="849"/>
      <c r="G26" s="849"/>
      <c r="H26" s="849"/>
      <c r="I26" s="849"/>
      <c r="J26" s="849"/>
      <c r="K26" s="203" t="str">
        <f>IF(C26="SINAPI",VLOOKUP(B26,'SINAPI 09-20 ES - NÃO DESONER.'!$G$6:$L$6678,3,FALSE),IF(C26="SIURB",VLOOKUP(B26,'SIURB JAN-2020 NÃO DESONER.'!$A$2:$D$757,3,FALSE),IF(C26="SICRO",VLOOKUP(B26,Tabela4[],3,FALSE),IF(C26="CPOS",VLOOKUP(B26,'CPOS-178'!$A$7:$F$4097,3,FALSE),IF(C26="PRÓPRIA",VLOOKUP(B26,Tabela42[],3,FALSE),IF(C26="DER-ES",VLOOKUP(B26,Tabela6[],3,FALSE),IF(C26="IOPES",VLOOKUP(B26,'IOPES_02-20'!$A$12:$G$1265,4,FALSE),IF(C26="EDIF",VLOOKUP(B26,'EDIF JAN-2020 NÃO DESONER.'!$A$3:$D$2649,3,FALSE),"ERRO"))))))))</f>
        <v>unid.</v>
      </c>
      <c r="L26" s="203">
        <f>'MEMORIA DE CALCULO'!W54</f>
        <v>6</v>
      </c>
      <c r="M26" s="470">
        <f>IF(C26="SINAPI",VLOOKUP(B26,'SINAPI 09-20 ES - DESONER.'!$G$6:$L$6678,5,FALSE),IF(C26="SIURB",VLOOKUP(B26,'SIURB JAN-2020 DESONER.'!$A$2:$D$757,4,FALSE),IF(C26="SICRO",VLOOKUP(B26,Tabela4[],4,FALSE),IF(C26="CPOS",VLOOKUP(B26,'CPOS-178'!$A$7:$F$4097,6,FALSE),IF(C26="PRÓPRIA",VLOOKUP(B26,Tabela42[],5,FALSE),IF(C26="DER-ES",VLOOKUP(B26,Tabela6[],4,FALSE),IF(C26="IOPES",VLOOKUP(B26,'IOPES_02-20'!$A$12:$G$1265,7,FALSE),IF(C26="EDIF",VLOOKUP(B26,'EDIF JAN-2020 DESONER.'!$A$3:$D$2649,4,FALSE),"ERRO"))))))))</f>
        <v>16.549286049999999</v>
      </c>
      <c r="N26" s="292">
        <f>'BDI '!$M$33</f>
        <v>0.36596471257825836</v>
      </c>
      <c r="O26" s="206">
        <f t="shared" si="0"/>
        <v>22.605740762663629</v>
      </c>
      <c r="P26" s="365">
        <f t="shared" si="1"/>
        <v>135.63444457598177</v>
      </c>
    </row>
    <row r="27" spans="2:20" ht="20.100000000000001" customHeight="1" x14ac:dyDescent="0.25">
      <c r="B27" s="850" t="s">
        <v>32976</v>
      </c>
      <c r="C27" s="851"/>
      <c r="D27" s="851"/>
      <c r="E27" s="851"/>
      <c r="F27" s="851"/>
      <c r="G27" s="851"/>
      <c r="H27" s="851"/>
      <c r="I27" s="851"/>
      <c r="J27" s="851"/>
      <c r="K27" s="851"/>
      <c r="L27" s="851"/>
      <c r="M27" s="851"/>
      <c r="N27" s="851"/>
      <c r="O27" s="851"/>
      <c r="P27" s="362">
        <f>+SUM(P28:P31)</f>
        <v>257190.71245987478</v>
      </c>
    </row>
    <row r="28" spans="2:20" ht="30" customHeight="1" x14ac:dyDescent="0.25">
      <c r="B28" s="363">
        <v>40373</v>
      </c>
      <c r="C28" s="467" t="s">
        <v>28918</v>
      </c>
      <c r="D28" s="848" t="str">
        <f>IF(C28="SINAPI",VLOOKUP(B28,'SINAPI 09-20 ES - NÃO DESONER.'!$G$6:$L$6678,2,FALSE),IF(C28="SIURB",VLOOKUP(B28,'SIURB JAN-2020 NÃO DESONER.'!$A$2:$D$757,2,FALSE),IF(C28="SICRO",VLOOKUP(B28,Tabela4[],2,FALSE),IF(C28="CPOS",VLOOKUP(B28,'CPOS-178'!$A$7:$F$4097,2,FALSE),IF(C28="PRÓPRIA",VLOOKUP(B28,Tabela42[],2,FALSE),IF(C28="DER-ES",VLOOKUP(B28,Tabela6[],2,FALSE),IF(C28="IOPES",VLOOKUP(B28,'IOPES_02-20'!$A$12:$G$1265,3,FALSE),IF(C28="EDIF",VLOOKUP(B28,'EDIF JAN-2020 NÃO DESONER.'!$A$3:$D$2649,2,FALSE),"ERRO"))))))))</f>
        <v>DEMOLIÇÃO MANUAL DE CONCRETO SIMPLES OU CICLÓPICO</v>
      </c>
      <c r="E28" s="849"/>
      <c r="F28" s="849"/>
      <c r="G28" s="849"/>
      <c r="H28" s="849"/>
      <c r="I28" s="849"/>
      <c r="J28" s="849"/>
      <c r="K28" s="203" t="str">
        <f>IF(C28="SINAPI",VLOOKUP(B28,'SINAPI 09-20 ES - NÃO DESONER.'!$G$6:$L$6678,3,FALSE),IF(C28="SIURB",VLOOKUP(B28,'SIURB JAN-2020 NÃO DESONER.'!$A$2:$D$757,3,FALSE),IF(C28="SICRO",VLOOKUP(B28,Tabela4[],3,FALSE),IF(C28="CPOS",VLOOKUP(B28,'CPOS-178'!$A$7:$F$4097,3,FALSE),IF(C28="PRÓPRIA",VLOOKUP(B28,Tabela42[],3,FALSE),IF(C28="DER-ES",VLOOKUP(B28,Tabela6[],3,FALSE),IF(C28="IOPES",VLOOKUP(B28,'IOPES_02-20'!$A$12:$G$1265,4,FALSE),IF(C28="EDIF",VLOOKUP(B28,'EDIF JAN-2020 NÃO DESONER.'!$A$3:$D$2649,3,FALSE),"ERRO"))))))))</f>
        <v>m³</v>
      </c>
      <c r="L28" s="203">
        <f>'MEMORIA DE CALCULO'!W58</f>
        <v>18.27</v>
      </c>
      <c r="M28" s="470">
        <f>IF(C28="SINAPI",VLOOKUP(B28,'SINAPI 09-20 ES - DESONER.'!$G$6:$L$6678,5,FALSE),IF(C28="SIURB",VLOOKUP(B28,'SIURB JAN-2020 DESONER.'!$A$2:$D$757,4,FALSE),IF(C28="SICRO",VLOOKUP(B28,Tabela4[],4,FALSE),IF(C28="CPOS",VLOOKUP(B28,'CPOS-178'!$A$7:$F$4097,6,FALSE),IF(C28="PRÓPRIA",VLOOKUP(B28,Tabela42[],5,FALSE),IF(C28="DER-ES",VLOOKUP(B28,Tabela6[],4,FALSE),IF(C28="IOPES",VLOOKUP(B28,'IOPES_02-20'!$A$12:$G$1265,7,FALSE),IF(C28="EDIF",VLOOKUP(B28,'EDIF JAN-2020 DESONER.'!$A$3:$D$2649,4,FALSE),"ERRO"))))))))</f>
        <v>257.48</v>
      </c>
      <c r="N28" s="292">
        <f>'BDI '!$M$33</f>
        <v>0.36596471257825836</v>
      </c>
      <c r="O28" s="206">
        <f t="shared" si="0"/>
        <v>351.70859419465</v>
      </c>
      <c r="P28" s="365">
        <f t="shared" si="1"/>
        <v>6425.7160159362556</v>
      </c>
    </row>
    <row r="29" spans="2:20" ht="60" customHeight="1" x14ac:dyDescent="0.25">
      <c r="B29" s="363">
        <v>40892</v>
      </c>
      <c r="C29" s="468" t="s">
        <v>28918</v>
      </c>
      <c r="D29" s="848" t="str">
        <f>IF(C29="SINAPI",VLOOKUP(B29,'SINAPI 09-20 ES - NÃO DESONER.'!$G$6:$L$6678,2,FALSE),IF(C29="SIURB",VLOOKUP(B29,'SIURB JAN-2020 NÃO DESONER.'!$A$2:$D$757,2,FALSE),IF(C29="SICRO",VLOOKUP(B29,Tabela4[],2,FALSE),IF(C29="CPOS",VLOOKUP(B29,'CPOS-178'!$A$7:$F$4097,2,FALSE),IF(C29="PRÓPRIA",VLOOKUP(B29,Tabela42[],2,FALSE),IF(C29="DER-ES",VLOOKUP(B29,Tabela6[],2,FALSE),IF(C29="IOPES",VLOOKUP(B29,'IOPES_02-20'!$A$12:$G$1265,3,FALSE),IF(C29="EDIF",VLOOKUP(B29,'EDIF JAN-2020 NÃO DESONER.'!$A$3:$D$2649,2,FALSE),"ERRO"))))))))</f>
        <v>REMOÇÃO E REASSENTAMENTO DE PARALELEPÍPEDOS, INCLUSIVE PERDAS, COLCHÃO DE AREIA E
TRANSPORTES DE AREIA E PARALELEPÍPEDO</v>
      </c>
      <c r="E29" s="849"/>
      <c r="F29" s="849"/>
      <c r="G29" s="849"/>
      <c r="H29" s="849"/>
      <c r="I29" s="849"/>
      <c r="J29" s="849"/>
      <c r="K29" s="203" t="str">
        <f>IF(C29="SINAPI",VLOOKUP(B29,'SINAPI 09-20 ES - NÃO DESONER.'!$G$6:$L$6678,3,FALSE),IF(C29="SIURB",VLOOKUP(B29,'SIURB JAN-2020 NÃO DESONER.'!$A$2:$D$757,3,FALSE),IF(C29="SICRO",VLOOKUP(B29,Tabela4[],3,FALSE),IF(C29="CPOS",VLOOKUP(B29,'CPOS-178'!$A$7:$F$4097,3,FALSE),IF(C29="PRÓPRIA",VLOOKUP(B29,Tabela42[],3,FALSE),IF(C29="DER-ES",VLOOKUP(B29,Tabela6[],3,FALSE),IF(C29="IOPES",VLOOKUP(B29,'IOPES_02-20'!$A$12:$G$1265,4,FALSE),IF(C29="EDIF",VLOOKUP(B29,'EDIF JAN-2020 NÃO DESONER.'!$A$3:$D$2649,3,FALSE),"ERRO"))))))))</f>
        <v>m²</v>
      </c>
      <c r="L29" s="597">
        <f>'MEMORIA DE CALCULO'!W61</f>
        <v>2619.29</v>
      </c>
      <c r="M29" s="470">
        <f>IF(C29="SINAPI",VLOOKUP(B29,'SINAPI 09-20 ES - DESONER.'!$G$6:$L$6678,5,FALSE),IF(C29="SIURB",VLOOKUP(B29,'SIURB JAN-2020 DESONER.'!$A$2:$D$757,4,FALSE),IF(C29="SICRO",VLOOKUP(B29,Tabela4[],4,FALSE),IF(C29="CPOS",VLOOKUP(B29,'CPOS-178'!$A$7:$F$4097,6,FALSE),IF(C29="PRÓPRIA",VLOOKUP(B29,Tabela42[],5,FALSE),IF(C29="DER-ES",VLOOKUP(B29,Tabela6[],4,FALSE),IF(C29="IOPES",VLOOKUP(B29,'IOPES_02-20'!$A$12:$G$1265,7,FALSE),IF(C29="EDIF",VLOOKUP(B29,'EDIF JAN-2020 DESONER.'!$A$3:$D$2649,4,FALSE),"ERRO"))))))))</f>
        <v>69.14</v>
      </c>
      <c r="N29" s="292">
        <f>'BDI '!$M$33</f>
        <v>0.36596471257825836</v>
      </c>
      <c r="O29" s="206">
        <f t="shared" si="0"/>
        <v>94.442800227660783</v>
      </c>
      <c r="P29" s="365">
        <f t="shared" si="1"/>
        <v>247373.08220830961</v>
      </c>
    </row>
    <row r="30" spans="2:20" ht="45" customHeight="1" x14ac:dyDescent="0.25">
      <c r="B30" s="363">
        <v>5914351</v>
      </c>
      <c r="C30" s="468" t="s">
        <v>20684</v>
      </c>
      <c r="D30" s="848" t="str">
        <f>IF(C30="SINAPI",VLOOKUP(B30,'SINAPI 09-20 ES - NÃO DESONER.'!$G$6:$L$6678,2,FALSE),IF(C30="SIURB",VLOOKUP(B30,'SIURB JAN-2020 NÃO DESONER.'!$A$2:$D$757,2,FALSE),IF(C30="SICRO",VLOOKUP(B30,Tabela4[],2,FALSE),IF(C30="CPOS",VLOOKUP(B30,'CPOS-178'!$A$7:$F$4097,2,FALSE),IF(C30="PRÓPRIA",VLOOKUP(B30,Tabela42[],2,FALSE),IF(C30="DER-ES",VLOOKUP(B30,Tabela6[],2,FALSE),IF(C30="IOPES",VLOOKUP(B30,'IOPES_02-20'!$A$12:$G$1265,3,FALSE),IF(C30="EDIF",VLOOKUP(B30,'EDIF JAN-2020 NÃO DESONER.'!$A$3:$D$2649,2,FALSE),"ERRO"))))))))</f>
        <v>CARGA, MANOBRA E DESCARGA DE AGREGADOS OU SOLOS EM CAMINHÃO BASCULANTE DE 14 M³ - CARGA COM CARREGADEIRA DE 3,40 M³ E DESCARGA LIVRE</v>
      </c>
      <c r="E30" s="849"/>
      <c r="F30" s="849"/>
      <c r="G30" s="849"/>
      <c r="H30" s="849"/>
      <c r="I30" s="849"/>
      <c r="J30" s="849"/>
      <c r="K30" s="203" t="str">
        <f>IF(C30="SINAPI",VLOOKUP(B30,'SINAPI 09-20 ES - NÃO DESONER.'!$G$6:$L$6678,3,FALSE),IF(C30="SIURB",VLOOKUP(B30,'SIURB JAN-2020 NÃO DESONER.'!$A$2:$D$757,3,FALSE),IF(C30="SICRO",VLOOKUP(B30,Tabela4[],3,FALSE),IF(C30="CPOS",VLOOKUP(B30,'CPOS-178'!$A$7:$F$4097,3,FALSE),IF(C30="PRÓPRIA",VLOOKUP(B30,Tabela42[],3,FALSE),IF(C30="DER-ES",VLOOKUP(B30,Tabela6[],3,FALSE),IF(C30="IOPES",VLOOKUP(B30,'IOPES_02-20'!$A$12:$G$1265,4,FALSE),IF(C30="EDIF",VLOOKUP(B30,'EDIF JAN-2020 NÃO DESONER.'!$A$3:$D$2649,3,FALSE),"ERRO"))))))))</f>
        <v>t</v>
      </c>
      <c r="L30" s="203">
        <f>'MEMORIA DE CALCULO'!W65</f>
        <v>569.53300000000002</v>
      </c>
      <c r="M30" s="470">
        <f>IF(C30="SINAPI",VLOOKUP(B30,'SINAPI 09-20 ES - DESONER.'!$G$6:$L$6678,5,FALSE),IF(C30="SIURB",VLOOKUP(B30,'SIURB JAN-2020 DESONER.'!$A$2:$D$757,4,FALSE),IF(C30="SICRO",VLOOKUP(B30,Tabela4[],4,FALSE),IF(C30="CPOS",VLOOKUP(B30,'CPOS-178'!$A$7:$F$4097,6,FALSE),IF(C30="PRÓPRIA",VLOOKUP(B30,Tabela42[],5,FALSE),IF(C30="DER-ES",VLOOKUP(B30,Tabela6[],4,FALSE),IF(C30="IOPES",VLOOKUP(B30,'IOPES_02-20'!$A$12:$G$1265,7,FALSE),IF(C30="EDIF",VLOOKUP(B30,'EDIF JAN-2020 DESONER.'!$A$3:$D$2649,4,FALSE),"ERRO"))))))))</f>
        <v>1.36</v>
      </c>
      <c r="N30" s="292">
        <f>'BDI '!$M$33</f>
        <v>0.36596471257825836</v>
      </c>
      <c r="O30" s="206">
        <f t="shared" si="0"/>
        <v>1.8577120091064314</v>
      </c>
      <c r="P30" s="365">
        <f t="shared" si="1"/>
        <v>1058.0282936824133</v>
      </c>
    </row>
    <row r="31" spans="2:20" ht="30" customHeight="1" x14ac:dyDescent="0.25">
      <c r="B31" s="363">
        <v>5915321</v>
      </c>
      <c r="C31" s="468" t="s">
        <v>20684</v>
      </c>
      <c r="D31" s="848" t="str">
        <f>IF(C31="SINAPI",VLOOKUP(B31,'SINAPI 09-20 ES - NÃO DESONER.'!$G$6:$L$6678,2,FALSE),IF(C31="SIURB",VLOOKUP(B31,'SIURB JAN-2020 NÃO DESONER.'!$A$2:$D$757,2,FALSE),IF(C31="SICRO",VLOOKUP(B31,Tabela4[],2,FALSE),IF(C31="CPOS",VLOOKUP(B31,'CPOS-178'!$A$7:$F$4097,2,FALSE),IF(C31="PRÓPRIA",VLOOKUP(B31,Tabela42[],2,FALSE),IF(C31="DER-ES",VLOOKUP(B31,Tabela6[],2,FALSE),IF(C31="IOPES",VLOOKUP(B31,'IOPES_02-20'!$A$12:$G$1265,3,FALSE),IF(C31="EDIF",VLOOKUP(B31,'EDIF JAN-2020 NÃO DESONER.'!$A$3:$D$2649,2,FALSE),"ERRO"))))))))</f>
        <v>TRANSPORTE COM CAMINHÃO BASCULANTE DE 14 M³ - RODOVIA PAVIMENTADA</v>
      </c>
      <c r="E31" s="849"/>
      <c r="F31" s="849"/>
      <c r="G31" s="849"/>
      <c r="H31" s="849"/>
      <c r="I31" s="849"/>
      <c r="J31" s="849"/>
      <c r="K31" s="203" t="str">
        <f>IF(C31="SINAPI",VLOOKUP(B31,'SINAPI 09-20 ES - NÃO DESONER.'!$G$6:$L$6678,3,FALSE),IF(C31="SIURB",VLOOKUP(B31,'SIURB JAN-2020 NÃO DESONER.'!$A$2:$D$757,3,FALSE),IF(C31="SICRO",VLOOKUP(B31,Tabela4[],3,FALSE),IF(C31="CPOS",VLOOKUP(B31,'CPOS-178'!$A$7:$F$4097,3,FALSE),IF(C31="PRÓPRIA",VLOOKUP(B31,Tabela42[],3,FALSE),IF(C31="DER-ES",VLOOKUP(B31,Tabela6[],3,FALSE),IF(C31="IOPES",VLOOKUP(B31,'IOPES_02-20'!$A$12:$G$1265,4,FALSE),IF(C31="EDIF",VLOOKUP(B31,'EDIF JAN-2020 NÃO DESONER.'!$A$3:$D$2649,3,FALSE),"ERRO"))))))))</f>
        <v>t x km</v>
      </c>
      <c r="L31" s="203">
        <f>'MEMORIA DE CALCULO'!W69</f>
        <v>5695.3300000000008</v>
      </c>
      <c r="M31" s="470">
        <f>IF(C31="SINAPI",VLOOKUP(B31,'SINAPI 09-20 ES - DESONER.'!$G$6:$L$6678,5,FALSE),IF(C31="SIURB",VLOOKUP(B31,'SIURB JAN-2020 DESONER.'!$A$2:$D$757,4,FALSE),IF(C31="SICRO",VLOOKUP(B31,Tabela4[],4,FALSE),IF(C31="CPOS",VLOOKUP(B31,'CPOS-178'!$A$7:$F$4097,6,FALSE),IF(C31="PRÓPRIA",VLOOKUP(B31,Tabela42[],5,FALSE),IF(C31="DER-ES",VLOOKUP(B31,Tabela6[],4,FALSE),IF(C31="IOPES",VLOOKUP(B31,'IOPES_02-20'!$A$12:$G$1265,7,FALSE),IF(C31="EDIF",VLOOKUP(B31,'EDIF JAN-2020 DESONER.'!$A$3:$D$2649,4,FALSE),"ERRO"))))))))</f>
        <v>0.3</v>
      </c>
      <c r="N31" s="292">
        <f>'BDI '!$M$33</f>
        <v>0.36596471257825836</v>
      </c>
      <c r="O31" s="206">
        <f t="shared" si="0"/>
        <v>0.4097894137734775</v>
      </c>
      <c r="P31" s="365">
        <f t="shared" si="1"/>
        <v>2333.8859419464998</v>
      </c>
    </row>
    <row r="32" spans="2:20" ht="20.100000000000001" customHeight="1" x14ac:dyDescent="0.25">
      <c r="B32" s="850" t="s">
        <v>32977</v>
      </c>
      <c r="C32" s="851"/>
      <c r="D32" s="851"/>
      <c r="E32" s="851"/>
      <c r="F32" s="851"/>
      <c r="G32" s="851"/>
      <c r="H32" s="851"/>
      <c r="I32" s="851"/>
      <c r="J32" s="851"/>
      <c r="K32" s="851"/>
      <c r="L32" s="851"/>
      <c r="M32" s="851"/>
      <c r="N32" s="851"/>
      <c r="O32" s="851"/>
      <c r="P32" s="362">
        <f>+SUM(P33:P38)</f>
        <v>495192.78980079677</v>
      </c>
    </row>
    <row r="33" spans="2:16" ht="30" customHeight="1" x14ac:dyDescent="0.25">
      <c r="B33" s="363" t="s">
        <v>33058</v>
      </c>
      <c r="C33" s="467" t="s">
        <v>25245</v>
      </c>
      <c r="D33" s="848" t="str">
        <f>IF(C33="SINAPI",VLOOKUP(B33,'SINAPI 09-20 ES - NÃO DESONER.'!$G$6:$L$6678,2,FALSE),IF(C33="SIURB",VLOOKUP(B33,'SIURB JAN-2020 NÃO DESONER.'!$A$2:$D$757,2,FALSE),IF(C33="SICRO",VLOOKUP(B33,Tabela4[],2,FALSE),IF(C33="CPOS",VLOOKUP(B33,'CPOS-178'!$A$7:$F$4097,2,FALSE),IF(C33="PRÓPRIA",VLOOKUP(B33,Tabela42[],2,FALSE),IF(C33="DER-ES",VLOOKUP(B33,Tabela6[],2,FALSE),IF(C33="IOPES",VLOOKUP(B33,'IOPES_02-20'!$A$12:$G$1265,3,FALSE),IF(C33="EDIF",VLOOKUP(B33,'EDIF JAN-2020 NÃO DESONER.'!$A$3:$D$2649,2,FALSE),"ERRO"))))))))</f>
        <v>FORNECIMENTO E INSTALAÇÃO DE MASSAGEADOR DUPLO - INCLUSO FRETE</v>
      </c>
      <c r="E33" s="849"/>
      <c r="F33" s="849"/>
      <c r="G33" s="849"/>
      <c r="H33" s="849"/>
      <c r="I33" s="849"/>
      <c r="J33" s="849"/>
      <c r="K33" s="203" t="str">
        <f>IF(C33="SINAPI",VLOOKUP(B33,'SINAPI 09-20 ES - NÃO DESONER.'!$G$6:$L$6678,3,FALSE),IF(C33="SIURB",VLOOKUP(B33,'SIURB JAN-2020 NÃO DESONER.'!$A$2:$D$757,3,FALSE),IF(C33="SICRO",VLOOKUP(B33,Tabela4[],3,FALSE),IF(C33="CPOS",VLOOKUP(B33,'CPOS-178'!$A$7:$F$4097,3,FALSE),IF(C33="PRÓPRIA",VLOOKUP(B33,Tabela42[],3,FALSE),IF(C33="DER-ES",VLOOKUP(B33,Tabela6[],3,FALSE),IF(C33="IOPES",VLOOKUP(B33,'IOPES_02-20'!$A$12:$G$1265,4,FALSE),IF(C33="EDIF",VLOOKUP(B33,'EDIF JAN-2020 NÃO DESONER.'!$A$3:$D$2649,3,FALSE),"ERRO"))))))))</f>
        <v>unid.</v>
      </c>
      <c r="L33" s="203">
        <f>'MEMORIA DE CALCULO'!W73</f>
        <v>261</v>
      </c>
      <c r="M33" s="470">
        <f>IF(C33="SINAPI",VLOOKUP(B33,'SINAPI 09-20 ES - DESONER.'!$G$6:$L$6678,5,FALSE),IF(C33="SIURB",VLOOKUP(B33,'SIURB JAN-2020 DESONER.'!$A$2:$D$757,4,FALSE),IF(C33="SICRO",VLOOKUP(B33,Tabela4[],4,FALSE),IF(C33="CPOS",VLOOKUP(B33,'CPOS-178'!$A$7:$F$4097,6,FALSE),IF(C33="PRÓPRIA",VLOOKUP(B33,Tabela42[],5,FALSE),IF(C33="DER-ES",VLOOKUP(B33,Tabela6[],4,FALSE),IF(C33="IOPES",VLOOKUP(B33,'IOPES_02-20'!$A$12:$G$1265,7,FALSE),IF(C33="EDIF",VLOOKUP(B33,'EDIF JAN-2020 DESONER.'!$A$3:$D$2649,4,FALSE),"ERRO"))))))))</f>
        <v>831</v>
      </c>
      <c r="N33" s="292">
        <f>'BDI '!$M$33</f>
        <v>0.36596471257825836</v>
      </c>
      <c r="O33" s="206">
        <f t="shared" ref="O33" si="2">+M33*(1+N33)</f>
        <v>1135.1166761525326</v>
      </c>
      <c r="P33" s="365">
        <f t="shared" ref="P33" si="3">+L33*O33</f>
        <v>296265.45247581101</v>
      </c>
    </row>
    <row r="34" spans="2:16" ht="15.75" customHeight="1" x14ac:dyDescent="0.25">
      <c r="B34" s="363">
        <v>4011353</v>
      </c>
      <c r="C34" s="468" t="s">
        <v>20684</v>
      </c>
      <c r="D34" s="848" t="str">
        <f>IF(C34="SINAPI",VLOOKUP(B34,'SINAPI 09-20 ES - NÃO DESONER.'!$G$6:$L$6678,2,FALSE),IF(C34="SIURB",VLOOKUP(B34,'SIURB JAN-2020 NÃO DESONER.'!$A$2:$D$757,2,FALSE),IF(C34="SICRO",VLOOKUP(B34,Tabela4[],2,FALSE),IF(C34="CPOS",VLOOKUP(B34,'CPOS-178'!$A$7:$F$4097,2,FALSE),IF(C34="PRÓPRIA",VLOOKUP(B34,Tabela42[],2,FALSE),IF(C34="DER-ES",VLOOKUP(B34,Tabela6[],2,FALSE),IF(C34="IOPES",VLOOKUP(B34,'IOPES_02-20'!$A$12:$G$1265,3,FALSE),IF(C34="EDIF",VLOOKUP(B34,'EDIF JAN-2020 NÃO DESONER.'!$A$3:$D$2649,2,FALSE),"ERRO"))))))))</f>
        <v>PINTURA DE LIGAÇÃO</v>
      </c>
      <c r="E34" s="849"/>
      <c r="F34" s="849"/>
      <c r="G34" s="849"/>
      <c r="H34" s="849"/>
      <c r="I34" s="849"/>
      <c r="J34" s="849"/>
      <c r="K34" s="203" t="str">
        <f>IF(C34="SINAPI",VLOOKUP(B34,'SINAPI 09-20 ES - NÃO DESONER.'!$G$6:$L$6678,3,FALSE),IF(C34="SIURB",VLOOKUP(B34,'SIURB JAN-2020 NÃO DESONER.'!$A$2:$D$757,3,FALSE),IF(C34="SICRO",VLOOKUP(B34,Tabela4[],3,FALSE),IF(C34="CPOS",VLOOKUP(B34,'CPOS-178'!$A$7:$F$4097,3,FALSE),IF(C34="PRÓPRIA",VLOOKUP(B34,Tabela42[],3,FALSE),IF(C34="DER-ES",VLOOKUP(B34,Tabela6[],3,FALSE),IF(C34="IOPES",VLOOKUP(B34,'IOPES_02-20'!$A$12:$G$1265,4,FALSE),IF(C34="EDIF",VLOOKUP(B34,'EDIF JAN-2020 NÃO DESONER.'!$A$3:$D$2649,3,FALSE),"ERRO"))))))))</f>
        <v>m²</v>
      </c>
      <c r="L34" s="203">
        <f>'MEMORIA DE CALCULO'!W76</f>
        <v>4350</v>
      </c>
      <c r="M34" s="470">
        <f>IF(C34="SINAPI",VLOOKUP(B34,'SINAPI 09-20 ES - DESONER.'!$G$6:$L$6678,5,FALSE),IF(C34="SIURB",VLOOKUP(B34,'SIURB JAN-2020 DESONER.'!$A$2:$D$757,4,FALSE),IF(C34="SICRO",VLOOKUP(B34,Tabela4[],4,FALSE),IF(C34="CPOS",VLOOKUP(B34,'CPOS-178'!$A$7:$F$4097,6,FALSE),IF(C34="PRÓPRIA",VLOOKUP(B34,Tabela42[],5,FALSE),IF(C34="DER-ES",VLOOKUP(B34,Tabela6[],4,FALSE),IF(C34="IOPES",VLOOKUP(B34,'IOPES_02-20'!$A$12:$G$1265,7,FALSE),IF(C34="EDIF",VLOOKUP(B34,'EDIF JAN-2020 DESONER.'!$A$3:$D$2649,4,FALSE),"ERRO"))))))))</f>
        <v>0.15</v>
      </c>
      <c r="N34" s="292">
        <f>'BDI '!$M$33</f>
        <v>0.36596471257825836</v>
      </c>
      <c r="O34" s="206">
        <f t="shared" si="0"/>
        <v>0.20489470688673875</v>
      </c>
      <c r="P34" s="365">
        <f t="shared" si="1"/>
        <v>891.29197495731353</v>
      </c>
    </row>
    <row r="35" spans="2:16" ht="30" customHeight="1" x14ac:dyDescent="0.25">
      <c r="B35" s="363">
        <v>4011276</v>
      </c>
      <c r="C35" s="468" t="s">
        <v>20684</v>
      </c>
      <c r="D35" s="848" t="str">
        <f>IF(C35="SINAPI",VLOOKUP(B35,'SINAPI 09-20 ES - NÃO DESONER.'!$G$6:$L$6678,2,FALSE),IF(C35="SIURB",VLOOKUP(B35,'SIURB JAN-2020 NÃO DESONER.'!$A$2:$D$757,2,FALSE),IF(C35="SICRO",VLOOKUP(B35,Tabela4[],2,FALSE),IF(C35="CPOS",VLOOKUP(B35,'CPOS-178'!$A$7:$F$4097,2,FALSE),IF(C35="PRÓPRIA",VLOOKUP(B35,Tabela42[],2,FALSE),IF(C35="DER-ES",VLOOKUP(B35,Tabela6[],2,FALSE),IF(C35="IOPES",VLOOKUP(B35,'IOPES_02-20'!$A$12:$G$1265,3,FALSE),IF(C35="EDIF",VLOOKUP(B35,'EDIF JAN-2020 NÃO DESONER.'!$A$3:$D$2649,2,FALSE),"ERRO"))))))))</f>
        <v>BASE OU SUB-BASE DE BRITA GRADUADA COM BRITA COMERCIAL</v>
      </c>
      <c r="E35" s="849"/>
      <c r="F35" s="849"/>
      <c r="G35" s="849"/>
      <c r="H35" s="849"/>
      <c r="I35" s="849"/>
      <c r="J35" s="849"/>
      <c r="K35" s="203" t="str">
        <f>IF(C35="SINAPI",VLOOKUP(B35,'SINAPI 09-20 ES - NÃO DESONER.'!$G$6:$L$6678,3,FALSE),IF(C35="SIURB",VLOOKUP(B35,'SIURB JAN-2020 NÃO DESONER.'!$A$2:$D$757,3,FALSE),IF(C35="SICRO",VLOOKUP(B35,Tabela4[],3,FALSE),IF(C35="CPOS",VLOOKUP(B35,'CPOS-178'!$A$7:$F$4097,3,FALSE),IF(C35="PRÓPRIA",VLOOKUP(B35,Tabela42[],3,FALSE),IF(C35="DER-ES",VLOOKUP(B35,Tabela6[],3,FALSE),IF(C35="IOPES",VLOOKUP(B35,'IOPES_02-20'!$A$12:$G$1265,4,FALSE),IF(C35="EDIF",VLOOKUP(B35,'EDIF JAN-2020 NÃO DESONER.'!$A$3:$D$2649,3,FALSE),"ERRO"))))))))</f>
        <v>m³</v>
      </c>
      <c r="L35" s="203">
        <f>'MEMORIA DE CALCULO'!W79</f>
        <v>435</v>
      </c>
      <c r="M35" s="470">
        <f>IF(C35="SINAPI",VLOOKUP(B35,'SINAPI 09-20 ES - DESONER.'!$G$6:$L$6678,5,FALSE),IF(C35="SIURB",VLOOKUP(B35,'SIURB JAN-2020 DESONER.'!$A$2:$D$757,4,FALSE),IF(C35="SICRO",VLOOKUP(B35,Tabela4[],4,FALSE),IF(C35="CPOS",VLOOKUP(B35,'CPOS-178'!$A$7:$F$4097,6,FALSE),IF(C35="PRÓPRIA",VLOOKUP(B35,Tabela42[],5,FALSE),IF(C35="DER-ES",VLOOKUP(B35,Tabela6[],4,FALSE),IF(C35="IOPES",VLOOKUP(B35,'IOPES_02-20'!$A$12:$G$1265,7,FALSE),IF(C35="EDIF",VLOOKUP(B35,'EDIF JAN-2020 DESONER.'!$A$3:$D$2649,4,FALSE),"ERRO"))))))))</f>
        <v>122.9</v>
      </c>
      <c r="N35" s="292">
        <f>'BDI '!$M$33</f>
        <v>0.36596471257825836</v>
      </c>
      <c r="O35" s="206">
        <f t="shared" si="0"/>
        <v>167.87706317586796</v>
      </c>
      <c r="P35" s="365">
        <f t="shared" si="1"/>
        <v>73026.522481502558</v>
      </c>
    </row>
    <row r="36" spans="2:16" ht="30" customHeight="1" x14ac:dyDescent="0.25">
      <c r="B36" s="363">
        <v>4011279</v>
      </c>
      <c r="C36" s="468" t="s">
        <v>20684</v>
      </c>
      <c r="D36" s="848" t="str">
        <f>IF(C36="SINAPI",VLOOKUP(B36,'SINAPI 09-20 ES - NÃO DESONER.'!$G$6:$L$6678,2,FALSE),IF(C36="SIURB",VLOOKUP(B36,'SIURB JAN-2020 NÃO DESONER.'!$A$2:$D$757,2,FALSE),IF(C36="SICRO",VLOOKUP(B36,Tabela4[],2,FALSE),IF(C36="CPOS",VLOOKUP(B36,'CPOS-178'!$A$7:$F$4097,2,FALSE),IF(C36="PRÓPRIA",VLOOKUP(B36,Tabela42[],2,FALSE),IF(C36="DER-ES",VLOOKUP(B36,Tabela6[],2,FALSE),IF(C36="IOPES",VLOOKUP(B36,'IOPES_02-20'!$A$12:$G$1265,3,FALSE),IF(C36="EDIF",VLOOKUP(B36,'EDIF JAN-2020 NÃO DESONER.'!$A$3:$D$2649,2,FALSE),"ERRO"))))))))</f>
        <v>BASE OU SUB-BASE DE MACADAME SECO COM BRITA COMERCIAL</v>
      </c>
      <c r="E36" s="849"/>
      <c r="F36" s="849"/>
      <c r="G36" s="849"/>
      <c r="H36" s="849"/>
      <c r="I36" s="849"/>
      <c r="J36" s="849"/>
      <c r="K36" s="203" t="str">
        <f>IF(C36="SINAPI",VLOOKUP(B36,'SINAPI 09-20 ES - NÃO DESONER.'!$G$6:$L$6678,3,FALSE),IF(C36="SIURB",VLOOKUP(B36,'SIURB JAN-2020 NÃO DESONER.'!$A$2:$D$757,3,FALSE),IF(C36="SICRO",VLOOKUP(B36,Tabela4[],3,FALSE),IF(C36="CPOS",VLOOKUP(B36,'CPOS-178'!$A$7:$F$4097,3,FALSE),IF(C36="PRÓPRIA",VLOOKUP(B36,Tabela42[],3,FALSE),IF(C36="DER-ES",VLOOKUP(B36,Tabela6[],3,FALSE),IF(C36="IOPES",VLOOKUP(B36,'IOPES_02-20'!$A$12:$G$1265,4,FALSE),IF(C36="EDIF",VLOOKUP(B36,'EDIF JAN-2020 NÃO DESONER.'!$A$3:$D$2649,3,FALSE),"ERRO"))))))))</f>
        <v>m³</v>
      </c>
      <c r="L36" s="203">
        <f>'MEMORIA DE CALCULO'!W82</f>
        <v>435</v>
      </c>
      <c r="M36" s="470">
        <f>IF(C36="SINAPI",VLOOKUP(B36,'SINAPI 09-20 ES - DESONER.'!$G$6:$L$6678,5,FALSE),IF(C36="SIURB",VLOOKUP(B36,'SIURB JAN-2020 DESONER.'!$A$2:$D$757,4,FALSE),IF(C36="SICRO",VLOOKUP(B36,Tabela4[],4,FALSE),IF(C36="CPOS",VLOOKUP(B36,'CPOS-178'!$A$7:$F$4097,6,FALSE),IF(C36="PRÓPRIA",VLOOKUP(B36,Tabela42[],5,FALSE),IF(C36="DER-ES",VLOOKUP(B36,Tabela6[],4,FALSE),IF(C36="IOPES",VLOOKUP(B36,'IOPES_02-20'!$A$12:$G$1265,7,FALSE),IF(C36="EDIF",VLOOKUP(B36,'EDIF JAN-2020 DESONER.'!$A$3:$D$2649,4,FALSE),"ERRO"))))))))</f>
        <v>98.5</v>
      </c>
      <c r="N36" s="292">
        <f>'BDI '!$M$33</f>
        <v>0.36596471257825836</v>
      </c>
      <c r="O36" s="206">
        <f t="shared" si="0"/>
        <v>134.54752418895845</v>
      </c>
      <c r="P36" s="365">
        <f t="shared" si="1"/>
        <v>58528.173022196926</v>
      </c>
    </row>
    <row r="37" spans="2:16" ht="30" customHeight="1" x14ac:dyDescent="0.25">
      <c r="B37" s="363">
        <v>2003369</v>
      </c>
      <c r="C37" s="468" t="s">
        <v>20684</v>
      </c>
      <c r="D37" s="848" t="str">
        <f>IF(C37="SINAPI",VLOOKUP(B37,'SINAPI 09-20 ES - NÃO DESONER.'!$G$6:$L$6678,2,FALSE),IF(C37="SIURB",VLOOKUP(B37,'SIURB JAN-2020 NÃO DESONER.'!$A$2:$D$757,2,FALSE),IF(C37="SICRO",VLOOKUP(B37,Tabela4[],2,FALSE),IF(C37="CPOS",VLOOKUP(B37,'CPOS-178'!$A$7:$F$4097,2,FALSE),IF(C37="PRÓPRIA",VLOOKUP(B37,Tabela42[],2,FALSE),IF(C37="DER-ES",VLOOKUP(B37,Tabela6[],2,FALSE),IF(C37="IOPES",VLOOKUP(B37,'IOPES_02-20'!$A$12:$G$1265,3,FALSE),IF(C37="EDIF",VLOOKUP(B37,'EDIF JAN-2020 NÃO DESONER.'!$A$3:$D$2649,2,FALSE),"ERRO"))))))))</f>
        <v>MEIO FIO DE CONCRETO - MFC 01 - AREIA E BRITA COMERCIAIS - FÔRMA DE MADEIRA</v>
      </c>
      <c r="E37" s="849"/>
      <c r="F37" s="849"/>
      <c r="G37" s="849"/>
      <c r="H37" s="849"/>
      <c r="I37" s="849"/>
      <c r="J37" s="849"/>
      <c r="K37" s="203" t="str">
        <f>IF(C37="SINAPI",VLOOKUP(B37,'SINAPI 09-20 ES - NÃO DESONER.'!$G$6:$L$6678,3,FALSE),IF(C37="SIURB",VLOOKUP(B37,'SIURB JAN-2020 NÃO DESONER.'!$A$2:$D$757,3,FALSE),IF(C37="SICRO",VLOOKUP(B37,Tabela4[],3,FALSE),IF(C37="CPOS",VLOOKUP(B37,'CPOS-178'!$A$7:$F$4097,3,FALSE),IF(C37="PRÓPRIA",VLOOKUP(B37,Tabela42[],3,FALSE),IF(C37="DER-ES",VLOOKUP(B37,Tabela6[],3,FALSE),IF(C37="IOPES",VLOOKUP(B37,'IOPES_02-20'!$A$12:$G$1265,4,FALSE),IF(C37="EDIF",VLOOKUP(B37,'EDIF JAN-2020 NÃO DESONER.'!$A$3:$D$2649,3,FALSE),"ERRO"))))))))</f>
        <v>m</v>
      </c>
      <c r="L37" s="203">
        <f>'MEMORIA DE CALCULO'!W85</f>
        <v>124.92999999999999</v>
      </c>
      <c r="M37" s="470">
        <f>IF(C37="SINAPI",VLOOKUP(B37,'SINAPI 09-20 ES - DESONER.'!$G$6:$L$6678,5,FALSE),IF(C37="SIURB",VLOOKUP(B37,'SIURB JAN-2020 DESONER.'!$A$2:$D$757,4,FALSE),IF(C37="SICRO",VLOOKUP(B37,Tabela4[],4,FALSE),IF(C37="CPOS",VLOOKUP(B37,'CPOS-178'!$A$7:$F$4097,6,FALSE),IF(C37="PRÓPRIA",VLOOKUP(B37,Tabela42[],5,FALSE),IF(C37="DER-ES",VLOOKUP(B37,Tabela6[],4,FALSE),IF(C37="IOPES",VLOOKUP(B37,'IOPES_02-20'!$A$12:$G$1265,7,FALSE),IF(C37="EDIF",VLOOKUP(B37,'EDIF JAN-2020 DESONER.'!$A$3:$D$2649,4,FALSE),"ERRO"))))))))</f>
        <v>48.02</v>
      </c>
      <c r="N37" s="292">
        <f>'BDI '!$M$33</f>
        <v>0.36596471257825836</v>
      </c>
      <c r="O37" s="206">
        <f t="shared" si="0"/>
        <v>65.593625498007967</v>
      </c>
      <c r="P37" s="365">
        <f t="shared" si="1"/>
        <v>8194.6116334661347</v>
      </c>
    </row>
    <row r="38" spans="2:16" ht="60" customHeight="1" x14ac:dyDescent="0.25">
      <c r="B38" s="363">
        <v>94993</v>
      </c>
      <c r="C38" s="468" t="s">
        <v>20683</v>
      </c>
      <c r="D38" s="848" t="str">
        <f>IF(C38="SINAPI",VLOOKUP(B38,'SINAPI 09-20 ES - NÃO DESONER.'!$G$6:$L$6678,2,FALSE),IF(C38="SIURB",VLOOKUP(B38,'SIURB JAN-2020 NÃO DESONER.'!$A$2:$D$757,2,FALSE),IF(C38="SICRO",VLOOKUP(B38,Tabela4[],2,FALSE),IF(C38="CPOS",VLOOKUP(B38,'CPOS-178'!$A$7:$F$4097,2,FALSE),IF(C38="PRÓPRIA",VLOOKUP(B38,Tabela42[],2,FALSE),IF(C38="DER-ES",VLOOKUP(B38,Tabela6[],2,FALSE),IF(C38="IOPES",VLOOKUP(B38,'IOPES_02-20'!$A$12:$G$1265,3,FALSE),IF(C38="EDIF",VLOOKUP(B38,'EDIF JAN-2020 NÃO DESONER.'!$A$3:$D$2649,2,FALSE),"ERRO"))))))))</f>
        <v>EXECUÇÃO DE PASSEIO (CALÇADA) OU PISO DE CONCRETO COM CONCRETO MOLDADO IN LOCO, USINADO, ACABAMENTO CONVENCIONAL, ESPESSURA 6 CM, ARMADO. AF_07/2016</v>
      </c>
      <c r="E38" s="849"/>
      <c r="F38" s="849"/>
      <c r="G38" s="849"/>
      <c r="H38" s="849"/>
      <c r="I38" s="849"/>
      <c r="J38" s="849"/>
      <c r="K38" s="203" t="str">
        <f>IF(C38="SINAPI",VLOOKUP(B38,'SINAPI 09-20 ES - NÃO DESONER.'!$G$6:$L$6678,3,FALSE),IF(C38="SIURB",VLOOKUP(B38,'SIURB JAN-2020 NÃO DESONER.'!$A$2:$D$757,3,FALSE),IF(C38="SICRO",VLOOKUP(B38,Tabela4[],3,FALSE),IF(C38="CPOS",VLOOKUP(B38,'CPOS-178'!$A$7:$F$4097,3,FALSE),IF(C38="PRÓPRIA",VLOOKUP(B38,Tabela42[],3,FALSE),IF(C38="DER-ES",VLOOKUP(B38,Tabela6[],3,FALSE),IF(C38="IOPES",VLOOKUP(B38,'IOPES_02-20'!$A$12:$G$1265,4,FALSE),IF(C38="EDIF",VLOOKUP(B38,'EDIF JAN-2020 NÃO DESONER.'!$A$3:$D$2649,3,FALSE),"ERRO"))))))))</f>
        <v>m²</v>
      </c>
      <c r="L38" s="203">
        <f>'MEMORIA DE CALCULO'!W88</f>
        <v>752.04</v>
      </c>
      <c r="M38" s="470" t="str">
        <f>IF(C38="SINAPI",VLOOKUP(B38,'SINAPI 09-20 ES - DESONER.'!$G$6:$L$6678,5,FALSE),IF(C38="SIURB",VLOOKUP(B38,'SIURB JAN-2020 DESONER.'!$A$2:$D$757,4,FALSE),IF(C38="SICRO",VLOOKUP(B38,Tabela4[],4,FALSE),IF(C38="CPOS",VLOOKUP(B38,'CPOS-178'!$A$7:$F$4097,6,FALSE),IF(C38="PRÓPRIA",VLOOKUP(B38,Tabela42[],5,FALSE),IF(C38="DER-ES",VLOOKUP(B38,Tabela6[],4,FALSE),IF(C38="IOPES",VLOOKUP(B38,'IOPES_02-20'!$A$12:$G$1265,7,FALSE),IF(C38="EDIF",VLOOKUP(B38,'EDIF JAN-2020 DESONER.'!$A$3:$D$2649,4,FALSE),"ERRO"))))))))</f>
        <v>56,74</v>
      </c>
      <c r="N38" s="292">
        <f>'BDI '!$M$33</f>
        <v>0.36596471257825836</v>
      </c>
      <c r="O38" s="206">
        <f t="shared" si="0"/>
        <v>77.504837791690377</v>
      </c>
      <c r="P38" s="365">
        <f t="shared" si="1"/>
        <v>58286.738212862831</v>
      </c>
    </row>
    <row r="39" spans="2:16" ht="15.75" customHeight="1" x14ac:dyDescent="0.25">
      <c r="B39" s="850" t="s">
        <v>32978</v>
      </c>
      <c r="C39" s="851"/>
      <c r="D39" s="851"/>
      <c r="E39" s="851"/>
      <c r="F39" s="851"/>
      <c r="G39" s="851"/>
      <c r="H39" s="851"/>
      <c r="I39" s="851"/>
      <c r="J39" s="851"/>
      <c r="K39" s="851"/>
      <c r="L39" s="851"/>
      <c r="M39" s="851"/>
      <c r="N39" s="851"/>
      <c r="O39" s="851"/>
      <c r="P39" s="362">
        <f>+SUM(P40:P44)</f>
        <v>2034992.299505976</v>
      </c>
    </row>
    <row r="40" spans="2:16" ht="30" customHeight="1" x14ac:dyDescent="0.25">
      <c r="B40" s="506">
        <v>407819</v>
      </c>
      <c r="C40" s="507" t="s">
        <v>20684</v>
      </c>
      <c r="D40" s="857" t="str">
        <f>IF(C40="SINAPI",VLOOKUP(B40,'SINAPI 09-20 ES - NÃO DESONER.'!$G$6:$L$6678,2,FALSE),IF(C40="SIURB",VLOOKUP(B40,'SIURB JAN-2020 NÃO DESONER.'!$A$2:$D$757,2,FALSE),IF(C40="SICRO",VLOOKUP(B40,Tabela4[],2,FALSE),IF(C40="CPOS",VLOOKUP(B40,'CPOS-178'!$A$7:$F$4097,2,FALSE),IF(C40="PRÓPRIA",VLOOKUP(B40,Tabela42[],2,FALSE),IF(C40="DER-ES",VLOOKUP(B40,Tabela6[],2,FALSE),IF(C40="IOPES",VLOOKUP(B40,'IOPES_02-20'!$A$12:$G$1265,3,FALSE),IF(C40="EDIF",VLOOKUP(B40,'EDIF JAN-2020 NÃO DESONER.'!$A$3:$D$2649,2,FALSE),"ERRO"))))))))</f>
        <v>ARMAÇÃO EM AÇO CA-50 - FORNECIMENTO, PREPARO E COLOCAÇÃO</v>
      </c>
      <c r="E40" s="858"/>
      <c r="F40" s="858"/>
      <c r="G40" s="858"/>
      <c r="H40" s="858"/>
      <c r="I40" s="858"/>
      <c r="J40" s="858"/>
      <c r="K40" s="508" t="str">
        <f>IF(C40="SINAPI",VLOOKUP(B40,'SINAPI 09-20 ES - NÃO DESONER.'!$G$6:$L$6678,3,FALSE),IF(C40="SIURB",VLOOKUP(B40,'SIURB JAN-2020 NÃO DESONER.'!$A$2:$D$757,3,FALSE),IF(C40="SICRO",VLOOKUP(B40,Tabela4[],3,FALSE),IF(C40="CPOS",VLOOKUP(B40,'CPOS-178'!$A$7:$F$4097,3,FALSE),IF(C40="PRÓPRIA",VLOOKUP(B40,Tabela42[],3,FALSE),IF(C40="DER-ES",VLOOKUP(B40,Tabela6[],3,FALSE),IF(C40="IOPES",VLOOKUP(B40,'IOPES_02-20'!$A$12:$G$1265,4,FALSE),IF(C40="EDIF",VLOOKUP(B40,'EDIF JAN-2020 NÃO DESONER.'!$A$3:$D$2649,3,FALSE),"ERRO"))))))))</f>
        <v>kg</v>
      </c>
      <c r="L40" s="508">
        <f>'MEMORIA DE CALCULO'!W94</f>
        <v>48711.929999999993</v>
      </c>
      <c r="M40" s="470">
        <f>IF(C40="SINAPI",VLOOKUP(B40,'SINAPI 09-20 ES - DESONER.'!$G$6:$L$6678,5,FALSE),IF(C40="SIURB",VLOOKUP(B40,'SIURB JAN-2020 DESONER.'!$A$2:$D$757,4,FALSE),IF(C40="SICRO",VLOOKUP(B40,Tabela4[],4,FALSE),IF(C40="CPOS",VLOOKUP(B40,'CPOS-178'!$A$7:$F$4097,6,FALSE),IF(C40="PRÓPRIA",VLOOKUP(B40,Tabela42[],5,FALSE),IF(C40="DER-ES",VLOOKUP(B40,Tabela6[],4,FALSE),IF(C40="IOPES",VLOOKUP(B40,'IOPES_02-20'!$A$12:$G$1265,7,FALSE),IF(C40="EDIF",VLOOKUP(B40,'EDIF JAN-2020 DESONER.'!$A$3:$D$2649,4,FALSE),"ERRO"))))))))</f>
        <v>9.34</v>
      </c>
      <c r="N40" s="292">
        <f>'BDI '!$M$33</f>
        <v>0.36596471257825836</v>
      </c>
      <c r="O40" s="509">
        <f t="shared" ref="O40:O44" si="4">+M40*(1+N40)</f>
        <v>12.758110415480933</v>
      </c>
      <c r="P40" s="510">
        <f t="shared" ref="P40:P44" si="5">+L40*O40</f>
        <v>621472.18149117811</v>
      </c>
    </row>
    <row r="41" spans="2:16" ht="45" customHeight="1" x14ac:dyDescent="0.25">
      <c r="B41" s="363">
        <v>1116266</v>
      </c>
      <c r="C41" s="468" t="s">
        <v>20684</v>
      </c>
      <c r="D41" s="848" t="str">
        <f>IF(C41="SINAPI",VLOOKUP(B41,'SINAPI 09-20 ES - NÃO DESONER.'!$G$6:$L$6678,2,FALSE),IF(C41="SIURB",VLOOKUP(B41,'SIURB JAN-2020 NÃO DESONER.'!$A$2:$D$757,2,FALSE),IF(C41="SICRO",VLOOKUP(B41,Tabela4[],2,FALSE),IF(C41="CPOS",VLOOKUP(B41,'CPOS-178'!$A$7:$F$4097,2,FALSE),IF(C41="PRÓPRIA",VLOOKUP(B41,Tabela42[],2,FALSE),IF(C41="DER-ES",VLOOKUP(B41,Tabela6[],2,FALSE),IF(C41="IOPES",VLOOKUP(B41,'IOPES_02-20'!$A$12:$G$1265,3,FALSE),IF(C41="EDIF",VLOOKUP(B41,'EDIF JAN-2020 NÃO DESONER.'!$A$3:$D$2649,2,FALSE),"ERRO"))))))))</f>
        <v>CONCRETO PARA BOMBEAMENTO FCK = 40 MPA - CONFECÇÃO EM CENTRAL DOSADORA DE 40 M³/H - AREIA E BRITA COMERCIAIS</v>
      </c>
      <c r="E41" s="849"/>
      <c r="F41" s="849"/>
      <c r="G41" s="849"/>
      <c r="H41" s="849"/>
      <c r="I41" s="849"/>
      <c r="J41" s="849"/>
      <c r="K41" s="203" t="str">
        <f>IF(C41="SINAPI",VLOOKUP(B41,'SINAPI 09-20 ES - NÃO DESONER.'!$G$6:$L$6678,3,FALSE),IF(C41="SIURB",VLOOKUP(B41,'SIURB JAN-2020 NÃO DESONER.'!$A$2:$D$757,3,FALSE),IF(C41="SICRO",VLOOKUP(B41,Tabela4[],3,FALSE),IF(C41="CPOS",VLOOKUP(B41,'CPOS-178'!$A$7:$F$4097,3,FALSE),IF(C41="PRÓPRIA",VLOOKUP(B41,Tabela42[],3,FALSE),IF(C41="DER-ES",VLOOKUP(B41,Tabela6[],3,FALSE),IF(C41="IOPES",VLOOKUP(B41,'IOPES_02-20'!$A$12:$G$1265,4,FALSE),IF(C41="EDIF",VLOOKUP(B41,'EDIF JAN-2020 NÃO DESONER.'!$A$3:$D$2649,3,FALSE),"ERRO"))))))))</f>
        <v>m³</v>
      </c>
      <c r="L41" s="203">
        <f>'MEMORIA DE CALCULO'!W99</f>
        <v>436.4246</v>
      </c>
      <c r="M41" s="470">
        <f>IF(C41="SINAPI",VLOOKUP(B41,'SINAPI 09-20 ES - DESONER.'!$G$6:$L$6678,5,FALSE),IF(C41="SIURB",VLOOKUP(B41,'SIURB JAN-2020 DESONER.'!$A$2:$D$757,4,FALSE),IF(C41="SICRO",VLOOKUP(B41,Tabela4[],4,FALSE),IF(C41="CPOS",VLOOKUP(B41,'CPOS-178'!$A$7:$F$4097,6,FALSE),IF(C41="PRÓPRIA",VLOOKUP(B41,Tabela42[],5,FALSE),IF(C41="DER-ES",VLOOKUP(B41,Tabela6[],4,FALSE),IF(C41="IOPES",VLOOKUP(B41,'IOPES_02-20'!$A$12:$G$1265,7,FALSE),IF(C41="EDIF",VLOOKUP(B41,'EDIF JAN-2020 DESONER.'!$A$3:$D$2649,4,FALSE),"ERRO"))))))))</f>
        <v>263.57</v>
      </c>
      <c r="N41" s="292">
        <f>'BDI '!$M$33</f>
        <v>0.36596471257825836</v>
      </c>
      <c r="O41" s="205">
        <f t="shared" si="4"/>
        <v>360.02731929425153</v>
      </c>
      <c r="P41" s="364">
        <f t="shared" si="5"/>
        <v>157124.77881206601</v>
      </c>
    </row>
    <row r="42" spans="2:16" ht="60" customHeight="1" x14ac:dyDescent="0.25">
      <c r="B42" s="363">
        <v>3108072</v>
      </c>
      <c r="C42" s="468" t="s">
        <v>20684</v>
      </c>
      <c r="D42" s="848" t="str">
        <f>IF(C42="SINAPI",VLOOKUP(B42,'SINAPI 09-20 ES - NÃO DESONER.'!$G$6:$L$6678,2,FALSE),IF(C42="SIURB",VLOOKUP(B42,'SIURB JAN-2020 NÃO DESONER.'!$A$2:$D$757,2,FALSE),IF(C42="SICRO",VLOOKUP(B42,Tabela4[],2,FALSE),IF(C42="CPOS",VLOOKUP(B42,'CPOS-178'!$A$7:$F$4097,2,FALSE),IF(C42="PRÓPRIA",VLOOKUP(B42,Tabela42[],2,FALSE),IF(C42="DER-ES",VLOOKUP(B42,Tabela6[],2,FALSE),IF(C42="IOPES",VLOOKUP(B42,'IOPES_02-20'!$A$12:$G$1265,3,FALSE),IF(C42="EDIF",VLOOKUP(B42,'EDIF JAN-2020 NÃO DESONER.'!$A$3:$D$2649,2,FALSE),"ERRO"))))))))</f>
        <v>FÔRMA METÁLICA EM CHAPA 3/16" REFORÇADA COM NERVURAS DE 40 MM X 3/16" DISPOSTAS EM GRELHAS DE 40 X 60 CM - UTILIZAÇÃO DE 100 VEZES - CONFECÇÃO, INSTALAÇÃO E RETIRADA</v>
      </c>
      <c r="E42" s="849"/>
      <c r="F42" s="849"/>
      <c r="G42" s="849"/>
      <c r="H42" s="849"/>
      <c r="I42" s="849"/>
      <c r="J42" s="849"/>
      <c r="K42" s="203" t="str">
        <f>IF(C42="SINAPI",VLOOKUP(B42,'SINAPI 09-20 ES - NÃO DESONER.'!$G$6:$L$6678,3,FALSE),IF(C42="SIURB",VLOOKUP(B42,'SIURB JAN-2020 NÃO DESONER.'!$A$2:$D$757,3,FALSE),IF(C42="SICRO",VLOOKUP(B42,Tabela4[],3,FALSE),IF(C42="CPOS",VLOOKUP(B42,'CPOS-178'!$A$7:$F$4097,3,FALSE),IF(C42="PRÓPRIA",VLOOKUP(B42,Tabela42[],3,FALSE),IF(C42="DER-ES",VLOOKUP(B42,Tabela6[],3,FALSE),IF(C42="IOPES",VLOOKUP(B42,'IOPES_02-20'!$A$12:$G$1265,4,FALSE),IF(C42="EDIF",VLOOKUP(B42,'EDIF JAN-2020 NÃO DESONER.'!$A$3:$D$2649,3,FALSE),"ERRO"))))))))</f>
        <v>m²</v>
      </c>
      <c r="L42" s="203">
        <f>'MEMORIA DE CALCULO'!W104</f>
        <v>2640.4092000000001</v>
      </c>
      <c r="M42" s="470">
        <f>IF(C42="SINAPI",VLOOKUP(B42,'SINAPI 09-20 ES - DESONER.'!$G$6:$L$6678,5,FALSE),IF(C42="SIURB",VLOOKUP(B42,'SIURB JAN-2020 DESONER.'!$A$2:$D$757,4,FALSE),IF(C42="SICRO",VLOOKUP(B42,Tabela4[],4,FALSE),IF(C42="CPOS",VLOOKUP(B42,'CPOS-178'!$A$7:$F$4097,6,FALSE),IF(C42="PRÓPRIA",VLOOKUP(B42,Tabela42[],5,FALSE),IF(C42="DER-ES",VLOOKUP(B42,Tabela6[],4,FALSE),IF(C42="IOPES",VLOOKUP(B42,'IOPES_02-20'!$A$12:$G$1265,7,FALSE),IF(C42="EDIF",VLOOKUP(B42,'EDIF JAN-2020 DESONER.'!$A$3:$D$2649,4,FALSE),"ERRO"))))))))</f>
        <v>9.99</v>
      </c>
      <c r="N42" s="292">
        <f>'BDI '!$M$33</f>
        <v>0.36596471257825836</v>
      </c>
      <c r="O42" s="206">
        <f t="shared" si="4"/>
        <v>13.645987478656801</v>
      </c>
      <c r="P42" s="365">
        <f t="shared" si="5"/>
        <v>36030.99088173022</v>
      </c>
    </row>
    <row r="43" spans="2:16" ht="45" customHeight="1" x14ac:dyDescent="0.25">
      <c r="B43" s="363">
        <v>2305997</v>
      </c>
      <c r="C43" s="468" t="s">
        <v>20684</v>
      </c>
      <c r="D43" s="848" t="str">
        <f>IF(C43="SINAPI",VLOOKUP(B43,'SINAPI 09-20 ES - NÃO DESONER.'!$G$6:$L$6678,2,FALSE),IF(C43="SIURB",VLOOKUP(B43,'SIURB JAN-2020 NÃO DESONER.'!$A$2:$D$757,2,FALSE),IF(C43="SICRO",VLOOKUP(B43,Tabela4[],2,FALSE),IF(C43="CPOS",VLOOKUP(B43,'CPOS-178'!$A$7:$F$4097,2,FALSE),IF(C43="PRÓPRIA",VLOOKUP(B43,Tabela42[],2,FALSE),IF(C43="DER-ES",VLOOKUP(B43,Tabela6[],2,FALSE),IF(C43="IOPES",VLOOKUP(B43,'IOPES_02-20'!$A$12:$G$1265,3,FALSE),IF(C43="EDIF",VLOOKUP(B43,'EDIF JAN-2020 NÃO DESONER.'!$A$3:$D$2649,2,FALSE),"ERRO"))))))))</f>
        <v>ESTACA PRÉ-MOLDADA DE CONCRETO CENTRIFUGADA D = 26 CM - SEM EMENDA - FORNECIMENTO E CRAVAÇÃO</v>
      </c>
      <c r="E43" s="849"/>
      <c r="F43" s="849"/>
      <c r="G43" s="849"/>
      <c r="H43" s="849"/>
      <c r="I43" s="849"/>
      <c r="J43" s="849"/>
      <c r="K43" s="203" t="str">
        <f>IF(C43="SINAPI",VLOOKUP(B43,'SINAPI 09-20 ES - NÃO DESONER.'!$G$6:$L$6678,3,FALSE),IF(C43="SIURB",VLOOKUP(B43,'SIURB JAN-2020 NÃO DESONER.'!$A$2:$D$757,3,FALSE),IF(C43="SICRO",VLOOKUP(B43,Tabela4[],3,FALSE),IF(C43="CPOS",VLOOKUP(B43,'CPOS-178'!$A$7:$F$4097,3,FALSE),IF(C43="PRÓPRIA",VLOOKUP(B43,Tabela42[],3,FALSE),IF(C43="DER-ES",VLOOKUP(B43,Tabela6[],3,FALSE),IF(C43="IOPES",VLOOKUP(B43,'IOPES_02-20'!$A$12:$G$1265,4,FALSE),IF(C43="EDIF",VLOOKUP(B43,'EDIF JAN-2020 NÃO DESONER.'!$A$3:$D$2649,3,FALSE),"ERRO"))))))))</f>
        <v>m</v>
      </c>
      <c r="L43" s="203">
        <f>'MEMORIA DE CALCULO'!W107</f>
        <v>5940</v>
      </c>
      <c r="M43" s="470">
        <f>IF(C43="SINAPI",VLOOKUP(B43,'SINAPI 09-20 ES - DESONER.'!$G$6:$L$6678,5,FALSE),IF(C43="SIURB",VLOOKUP(B43,'SIURB JAN-2020 DESONER.'!$A$2:$D$757,4,FALSE),IF(C43="SICRO",VLOOKUP(B43,Tabela4[],4,FALSE),IF(C43="CPOS",VLOOKUP(B43,'CPOS-178'!$A$7:$F$4097,6,FALSE),IF(C43="PRÓPRIA",VLOOKUP(B43,Tabela42[],5,FALSE),IF(C43="DER-ES",VLOOKUP(B43,Tabela6[],4,FALSE),IF(C43="IOPES",VLOOKUP(B43,'IOPES_02-20'!$A$12:$G$1265,7,FALSE),IF(C43="EDIF",VLOOKUP(B43,'EDIF JAN-2020 DESONER.'!$A$3:$D$2649,4,FALSE),"ERRO"))))))))</f>
        <v>149.78</v>
      </c>
      <c r="N43" s="292">
        <f>'BDI '!$M$33</f>
        <v>0.36596471257825836</v>
      </c>
      <c r="O43" s="206">
        <f t="shared" si="4"/>
        <v>204.59419464997154</v>
      </c>
      <c r="P43" s="365">
        <f t="shared" si="5"/>
        <v>1215289.5162208308</v>
      </c>
    </row>
    <row r="44" spans="2:16" ht="30" customHeight="1" x14ac:dyDescent="0.25">
      <c r="B44" s="363">
        <v>95601</v>
      </c>
      <c r="C44" s="468" t="s">
        <v>20683</v>
      </c>
      <c r="D44" s="848" t="str">
        <f>IF(C44="SINAPI",VLOOKUP(B44,'SINAPI 09-20 ES - NÃO DESONER.'!$G$6:$L$6678,2,FALSE),IF(C44="SIURB",VLOOKUP(B44,'SIURB JAN-2020 NÃO DESONER.'!$A$2:$D$757,2,FALSE),IF(C44="SICRO",VLOOKUP(B44,Tabela4[],2,FALSE),IF(C44="CPOS",VLOOKUP(B44,'CPOS-178'!$A$7:$F$4097,2,FALSE),IF(C44="PRÓPRIA",VLOOKUP(B44,Tabela42[],2,FALSE),IF(C44="DER-ES",VLOOKUP(B44,Tabela6[],2,FALSE),IF(C44="IOPES",VLOOKUP(B44,'IOPES_02-20'!$A$12:$G$1265,3,FALSE),IF(C44="EDIF",VLOOKUP(B44,'EDIF JAN-2020 NÃO DESONER.'!$A$3:$D$2649,2,FALSE),"ERRO"))))))))</f>
        <v>ARRASAMENTO MECANICO DE ESTACA DE CONCRETO ARMADO, DIAMETROS DE ATÉ 40 CM. AF_11/2016</v>
      </c>
      <c r="E44" s="849"/>
      <c r="F44" s="849"/>
      <c r="G44" s="849"/>
      <c r="H44" s="849"/>
      <c r="I44" s="849"/>
      <c r="J44" s="849"/>
      <c r="K44" s="203" t="str">
        <f>IF(C44="SINAPI",VLOOKUP(B44,'SINAPI 09-20 ES - NÃO DESONER.'!$G$6:$L$6678,3,FALSE),IF(C44="SIURB",VLOOKUP(B44,'SIURB JAN-2020 NÃO DESONER.'!$A$2:$D$757,3,FALSE),IF(C44="SICRO",VLOOKUP(B44,Tabela4[],3,FALSE),IF(C44="CPOS",VLOOKUP(B44,'CPOS-178'!$A$7:$F$4097,3,FALSE),IF(C44="PRÓPRIA",VLOOKUP(B44,Tabela42[],3,FALSE),IF(C44="DER-ES",VLOOKUP(B44,Tabela6[],3,FALSE),IF(C44="IOPES",VLOOKUP(B44,'IOPES_02-20'!$A$12:$G$1265,4,FALSE),IF(C44="EDIF",VLOOKUP(B44,'EDIF JAN-2020 NÃO DESONER.'!$A$3:$D$2649,3,FALSE),"ERRO"))))))))</f>
        <v>un</v>
      </c>
      <c r="L44" s="203">
        <f>'MEMORIA DE CALCULO'!W110</f>
        <v>270</v>
      </c>
      <c r="M44" s="470" t="str">
        <f>IF(C44="SINAPI",VLOOKUP(B44,'SINAPI 09-20 ES - DESONER.'!$G$6:$L$6678,5,FALSE),IF(C44="SIURB",VLOOKUP(B44,'SIURB JAN-2020 DESONER.'!$A$2:$D$757,4,FALSE),IF(C44="SICRO",VLOOKUP(B44,Tabela4[],4,FALSE),IF(C44="CPOS",VLOOKUP(B44,'CPOS-178'!$A$7:$F$4097,6,FALSE),IF(C44="PRÓPRIA",VLOOKUP(B44,Tabela42[],5,FALSE),IF(C44="DER-ES",VLOOKUP(B44,Tabela6[],4,FALSE),IF(C44="IOPES",VLOOKUP(B44,'IOPES_02-20'!$A$12:$G$1265,7,FALSE),IF(C44="EDIF",VLOOKUP(B44,'EDIF JAN-2020 DESONER.'!$A$3:$D$2649,4,FALSE),"ERRO"))))))))</f>
        <v>13,76</v>
      </c>
      <c r="N44" s="292">
        <f>'BDI '!$M$33</f>
        <v>0.36596471257825836</v>
      </c>
      <c r="O44" s="206">
        <f t="shared" si="4"/>
        <v>18.795674445076834</v>
      </c>
      <c r="P44" s="365">
        <f t="shared" si="5"/>
        <v>5074.8321001707454</v>
      </c>
    </row>
    <row r="45" spans="2:16" ht="15.75" customHeight="1" x14ac:dyDescent="0.25">
      <c r="B45" s="850" t="s">
        <v>32979</v>
      </c>
      <c r="C45" s="851"/>
      <c r="D45" s="851"/>
      <c r="E45" s="851"/>
      <c r="F45" s="851"/>
      <c r="G45" s="851"/>
      <c r="H45" s="851"/>
      <c r="I45" s="851"/>
      <c r="J45" s="851"/>
      <c r="K45" s="851"/>
      <c r="L45" s="851"/>
      <c r="M45" s="851"/>
      <c r="N45" s="851"/>
      <c r="O45" s="851"/>
      <c r="P45" s="362">
        <f>+SUM(P46:P75)</f>
        <v>734266.70009564643</v>
      </c>
    </row>
    <row r="46" spans="2:16" ht="45" customHeight="1" x14ac:dyDescent="0.25">
      <c r="B46" s="363">
        <v>92396</v>
      </c>
      <c r="C46" s="467" t="s">
        <v>20683</v>
      </c>
      <c r="D46" s="848" t="str">
        <f>IF(C46="SINAPI",VLOOKUP(B46,'SINAPI 09-20 ES - NÃO DESONER.'!$G$6:$L$6678,2,FALSE),IF(C46="SIURB",VLOOKUP(B46,'SIURB JAN-2020 NÃO DESONER.'!$A$2:$D$757,2,FALSE),IF(C46="SICRO",VLOOKUP(B46,Tabela4[],2,FALSE),IF(C46="CPOS",VLOOKUP(B46,'CPOS-178'!$A$7:$F$4097,2,FALSE),IF(C46="PRÓPRIA",VLOOKUP(B46,Tabela42[],2,FALSE),IF(C46="DER-ES",VLOOKUP(B46,Tabela6[],2,FALSE),IF(C46="IOPES",VLOOKUP(B46,'IOPES_02-20'!$A$12:$G$1265,3,FALSE),IF(C46="EDIF",VLOOKUP(B46,'EDIF JAN-2020 NÃO DESONER.'!$A$3:$D$2649,2,FALSE),"ERRO"))))))))</f>
        <v>EXECUÇÃO DE PASSEIO EM PISO INTERTRAVADO, COM BLOCO RETANGULAR COR NATURAL DE 20 X 10 CM, ESPESSURA 6 CM. AF_12/2015</v>
      </c>
      <c r="E46" s="849"/>
      <c r="F46" s="849"/>
      <c r="G46" s="849"/>
      <c r="H46" s="849"/>
      <c r="I46" s="849"/>
      <c r="J46" s="849"/>
      <c r="K46" s="203" t="str">
        <f>IF(C46="SINAPI",VLOOKUP(B46,'SINAPI 09-20 ES - NÃO DESONER.'!$G$6:$L$6678,3,FALSE),IF(C46="SIURB",VLOOKUP(B46,'SIURB JAN-2020 NÃO DESONER.'!$A$2:$D$757,3,FALSE),IF(C46="SICRO",VLOOKUP(B46,Tabela4[],3,FALSE),IF(C46="CPOS",VLOOKUP(B46,'CPOS-178'!$A$7:$F$4097,3,FALSE),IF(C46="PRÓPRIA",VLOOKUP(B46,Tabela42[],3,FALSE),IF(C46="DER-ES",VLOOKUP(B46,Tabela6[],3,FALSE),IF(C46="IOPES",VLOOKUP(B46,'IOPES_02-20'!$A$12:$G$1265,4,FALSE),IF(C46="EDIF",VLOOKUP(B46,'EDIF JAN-2020 NÃO DESONER.'!$A$3:$D$2649,3,FALSE),"ERRO"))))))))</f>
        <v>m²</v>
      </c>
      <c r="L46" s="203">
        <f>'MEMORIA DE CALCULO'!W114</f>
        <v>1126.18</v>
      </c>
      <c r="M46" s="470" t="str">
        <f>IF(C46="SINAPI",VLOOKUP(B46,'SINAPI 09-20 ES - DESONER.'!$G$6:$L$6678,5,FALSE),IF(C46="SIURB",VLOOKUP(B46,'SIURB JAN-2020 DESONER.'!$A$2:$D$757,4,FALSE),IF(C46="SICRO",VLOOKUP(B46,Tabela4[],4,FALSE),IF(C46="CPOS",VLOOKUP(B46,'CPOS-178'!$A$7:$F$4097,6,FALSE),IF(C46="PRÓPRIA",VLOOKUP(B46,Tabela42[],5,FALSE),IF(C46="DER-ES",VLOOKUP(B46,Tabela6[],4,FALSE),IF(C46="IOPES",VLOOKUP(B46,'IOPES_02-20'!$A$12:$G$1265,7,FALSE),IF(C46="EDIF",VLOOKUP(B46,'EDIF JAN-2020 DESONER.'!$A$3:$D$2649,4,FALSE),"ERRO"))))))))</f>
        <v>50,64</v>
      </c>
      <c r="N46" s="292">
        <f>'BDI '!$M$33</f>
        <v>0.36596471257825836</v>
      </c>
      <c r="O46" s="206">
        <f t="shared" ref="O46:O75" si="6">+M46*(1+N46)</f>
        <v>69.172453044963007</v>
      </c>
      <c r="P46" s="365">
        <f t="shared" ref="P46:P75" si="7">+L46*O46</f>
        <v>77900.633170176443</v>
      </c>
    </row>
    <row r="47" spans="2:16" ht="30" customHeight="1" x14ac:dyDescent="0.25">
      <c r="B47" s="363">
        <v>1106109</v>
      </c>
      <c r="C47" s="468" t="s">
        <v>20684</v>
      </c>
      <c r="D47" s="848" t="str">
        <f>IF(C47="SINAPI",VLOOKUP(B47,'SINAPI 09-20 ES - NÃO DESONER.'!$G$6:$L$6678,2,FALSE),IF(C47="SIURB",VLOOKUP(B47,'SIURB JAN-2020 NÃO DESONER.'!$A$2:$D$757,2,FALSE),IF(C47="SICRO",VLOOKUP(B47,Tabela4[],2,FALSE),IF(C47="CPOS",VLOOKUP(B47,'CPOS-178'!$A$7:$F$4097,2,FALSE),IF(C47="PRÓPRIA",VLOOKUP(B47,Tabela42[],2,FALSE),IF(C47="DER-ES",VLOOKUP(B47,Tabela6[],2,FALSE),IF(C47="IOPES",VLOOKUP(B47,'IOPES_02-20'!$A$12:$G$1265,3,FALSE),IF(C47="EDIF",VLOOKUP(B47,'EDIF JAN-2020 NÃO DESONER.'!$A$3:$D$2649,2,FALSE),"ERRO"))))))))</f>
        <v>CONCRETO FCK = 20 MPA - CONFECÇÃO EM CENTRAL DOSADORA DE 40 M³/H - AREIA E BRITA COMERCIAIS</v>
      </c>
      <c r="E47" s="849"/>
      <c r="F47" s="849"/>
      <c r="G47" s="849"/>
      <c r="H47" s="849"/>
      <c r="I47" s="849"/>
      <c r="J47" s="849"/>
      <c r="K47" s="203" t="str">
        <f>IF(C47="SINAPI",VLOOKUP(B47,'SINAPI 09-20 ES - NÃO DESONER.'!$G$6:$L$6678,3,FALSE),IF(C47="SIURB",VLOOKUP(B47,'SIURB JAN-2020 NÃO DESONER.'!$A$2:$D$757,3,FALSE),IF(C47="SICRO",VLOOKUP(B47,Tabela4[],3,FALSE),IF(C47="CPOS",VLOOKUP(B47,'CPOS-178'!$A$7:$F$4097,3,FALSE),IF(C47="PRÓPRIA",VLOOKUP(B47,Tabela42[],3,FALSE),IF(C47="DER-ES",VLOOKUP(B47,Tabela6[],3,FALSE),IF(C47="IOPES",VLOOKUP(B47,'IOPES_02-20'!$A$12:$G$1265,4,FALSE),IF(C47="EDIF",VLOOKUP(B47,'EDIF JAN-2020 NÃO DESONER.'!$A$3:$D$2649,3,FALSE),"ERRO"))))))))</f>
        <v>m³</v>
      </c>
      <c r="L47" s="203">
        <f>'MEMORIA DE CALCULO'!W120</f>
        <v>69.790500000000009</v>
      </c>
      <c r="M47" s="470">
        <f>IF(C47="SINAPI",VLOOKUP(B47,'SINAPI 09-20 ES - DESONER.'!$G$6:$L$6678,5,FALSE),IF(C47="SIURB",VLOOKUP(B47,'SIURB JAN-2020 DESONER.'!$A$2:$D$757,4,FALSE),IF(C47="SICRO",VLOOKUP(B47,Tabela4[],4,FALSE),IF(C47="CPOS",VLOOKUP(B47,'CPOS-178'!$A$7:$F$4097,6,FALSE),IF(C47="PRÓPRIA",VLOOKUP(B47,Tabela42[],5,FALSE),IF(C47="DER-ES",VLOOKUP(B47,Tabela6[],4,FALSE),IF(C47="IOPES",VLOOKUP(B47,'IOPES_02-20'!$A$12:$G$1265,7,FALSE),IF(C47="EDIF",VLOOKUP(B47,'EDIF JAN-2020 DESONER.'!$A$3:$D$2649,4,FALSE),"ERRO"))))))))</f>
        <v>213.85</v>
      </c>
      <c r="N47" s="292">
        <f>'BDI '!$M$33</f>
        <v>0.36596471257825836</v>
      </c>
      <c r="O47" s="206">
        <f t="shared" si="6"/>
        <v>292.11155378486052</v>
      </c>
      <c r="P47" s="365">
        <f t="shared" si="7"/>
        <v>20386.611394422311</v>
      </c>
    </row>
    <row r="48" spans="2:16" ht="45" customHeight="1" x14ac:dyDescent="0.25">
      <c r="B48" s="363">
        <v>91596</v>
      </c>
      <c r="C48" s="468" t="s">
        <v>20683</v>
      </c>
      <c r="D48" s="848" t="str">
        <f>IF(C48="SINAPI",VLOOKUP(B48,'SINAPI 09-20 ES - NÃO DESONER.'!$G$6:$L$6678,2,FALSE),IF(C48="SIURB",VLOOKUP(B48,'SIURB JAN-2020 NÃO DESONER.'!$A$2:$D$757,2,FALSE),IF(C48="SICRO",VLOOKUP(B48,Tabela4[],2,FALSE),IF(C48="CPOS",VLOOKUP(B48,'CPOS-178'!$A$7:$F$4097,2,FALSE),IF(C48="PRÓPRIA",VLOOKUP(B48,Tabela42[],2,FALSE),IF(C48="DER-ES",VLOOKUP(B48,Tabela6[],2,FALSE),IF(C48="IOPES",VLOOKUP(B48,'IOPES_02-20'!$A$12:$G$1265,3,FALSE),IF(C48="EDIF",VLOOKUP(B48,'EDIF JAN-2020 NÃO DESONER.'!$A$3:$D$2649,2,FALSE),"ERRO"))))))))</f>
        <v>ARMAÇÃO DO SISTEMA DE PAREDES DE CONCRETO, EXECUTADA COMO ARMADURA POSITIVA DE LAJES, TELA Q-138. AF_06/2019</v>
      </c>
      <c r="E48" s="849"/>
      <c r="F48" s="849"/>
      <c r="G48" s="849"/>
      <c r="H48" s="849"/>
      <c r="I48" s="849"/>
      <c r="J48" s="849"/>
      <c r="K48" s="203" t="str">
        <f>IF(C48="SINAPI",VLOOKUP(B48,'SINAPI 09-20 ES - NÃO DESONER.'!$G$6:$L$6678,3,FALSE),IF(C48="SIURB",VLOOKUP(B48,'SIURB JAN-2020 NÃO DESONER.'!$A$2:$D$757,3,FALSE),IF(C48="SICRO",VLOOKUP(B48,Tabela4[],3,FALSE),IF(C48="CPOS",VLOOKUP(B48,'CPOS-178'!$A$7:$F$4097,3,FALSE),IF(C48="PRÓPRIA",VLOOKUP(B48,Tabela42[],3,FALSE),IF(C48="DER-ES",VLOOKUP(B48,Tabela6[],3,FALSE),IF(C48="IOPES",VLOOKUP(B48,'IOPES_02-20'!$A$12:$G$1265,4,FALSE),IF(C48="EDIF",VLOOKUP(B48,'EDIF JAN-2020 NÃO DESONER.'!$A$3:$D$2649,3,FALSE),"ERRO"))))))))</f>
        <v>kg</v>
      </c>
      <c r="L48" s="203">
        <f>'MEMORIA DE CALCULO'!W123</f>
        <v>223.69110000000001</v>
      </c>
      <c r="M48" s="470" t="str">
        <f>IF(C48="SINAPI",VLOOKUP(B48,'SINAPI 09-20 ES - DESONER.'!$G$6:$L$6678,5,FALSE),IF(C48="SIURB",VLOOKUP(B48,'SIURB JAN-2020 DESONER.'!$A$2:$D$757,4,FALSE),IF(C48="SICRO",VLOOKUP(B48,Tabela4[],4,FALSE),IF(C48="CPOS",VLOOKUP(B48,'CPOS-178'!$A$7:$F$4097,6,FALSE),IF(C48="PRÓPRIA",VLOOKUP(B48,Tabela42[],5,FALSE),IF(C48="DER-ES",VLOOKUP(B48,Tabela6[],4,FALSE),IF(C48="IOPES",VLOOKUP(B48,'IOPES_02-20'!$A$12:$G$1265,7,FALSE),IF(C48="EDIF",VLOOKUP(B48,'EDIF JAN-2020 DESONER.'!$A$3:$D$2649,4,FALSE),"ERRO"))))))))</f>
        <v>8,63</v>
      </c>
      <c r="N48" s="292">
        <f>'BDI '!$M$33</f>
        <v>0.36596471257825836</v>
      </c>
      <c r="O48" s="206">
        <f t="shared" si="6"/>
        <v>11.788275469550371</v>
      </c>
      <c r="P48" s="365">
        <f t="shared" si="7"/>
        <v>2636.9323068867388</v>
      </c>
    </row>
    <row r="49" spans="2:16" ht="60" customHeight="1" x14ac:dyDescent="0.25">
      <c r="B49" s="363">
        <v>3108072</v>
      </c>
      <c r="C49" s="468" t="s">
        <v>20684</v>
      </c>
      <c r="D49" s="848" t="str">
        <f>IF(C49="SINAPI",VLOOKUP(B49,'SINAPI 09-20 ES - NÃO DESONER.'!$G$6:$L$6678,2,FALSE),IF(C49="SIURB",VLOOKUP(B49,'SIURB JAN-2020 NÃO DESONER.'!$A$2:$D$757,2,FALSE),IF(C49="SICRO",VLOOKUP(B49,Tabela4[],2,FALSE),IF(C49="CPOS",VLOOKUP(B49,'CPOS-178'!$A$7:$F$4097,2,FALSE),IF(C49="PRÓPRIA",VLOOKUP(B49,Tabela42[],2,FALSE),IF(C49="DER-ES",VLOOKUP(B49,Tabela6[],2,FALSE),IF(C49="IOPES",VLOOKUP(B49,'IOPES_02-20'!$A$12:$G$1265,3,FALSE),IF(C49="EDIF",VLOOKUP(B49,'EDIF JAN-2020 NÃO DESONER.'!$A$3:$D$2649,2,FALSE),"ERRO"))))))))</f>
        <v>FÔRMA METÁLICA EM CHAPA 3/16" REFORÇADA COM NERVURAS DE 40 MM X 3/16" DISPOSTAS EM GRELHAS DE 40 X 60 CM - UTILIZAÇÃO DE 100 VEZES - CONFECÇÃO, INSTALAÇÃO E RETIRADA</v>
      </c>
      <c r="E49" s="849"/>
      <c r="F49" s="849"/>
      <c r="G49" s="849"/>
      <c r="H49" s="849"/>
      <c r="I49" s="849"/>
      <c r="J49" s="849"/>
      <c r="K49" s="203" t="str">
        <f>IF(C49="SINAPI",VLOOKUP(B49,'SINAPI 09-20 ES - NÃO DESONER.'!$G$6:$L$6678,3,FALSE),IF(C49="SIURB",VLOOKUP(B49,'SIURB JAN-2020 NÃO DESONER.'!$A$2:$D$757,3,FALSE),IF(C49="SICRO",VLOOKUP(B49,Tabela4[],3,FALSE),IF(C49="CPOS",VLOOKUP(B49,'CPOS-178'!$A$7:$F$4097,3,FALSE),IF(C49="PRÓPRIA",VLOOKUP(B49,Tabela42[],3,FALSE),IF(C49="DER-ES",VLOOKUP(B49,Tabela6[],3,FALSE),IF(C49="IOPES",VLOOKUP(B49,'IOPES_02-20'!$A$12:$G$1265,4,FALSE),IF(C49="EDIF",VLOOKUP(B49,'EDIF JAN-2020 NÃO DESONER.'!$A$3:$D$2649,3,FALSE),"ERRO"))))))))</f>
        <v>m²</v>
      </c>
      <c r="L49" s="203">
        <f>'MEMORIA DE CALCULO'!W129</f>
        <v>196.94</v>
      </c>
      <c r="M49" s="470">
        <f>IF(C49="SINAPI",VLOOKUP(B49,'SINAPI 09-20 ES - DESONER.'!$G$6:$L$6678,5,FALSE),IF(C49="SIURB",VLOOKUP(B49,'SIURB JAN-2020 DESONER.'!$A$2:$D$757,4,FALSE),IF(C49="SICRO",VLOOKUP(B49,Tabela4[],4,FALSE),IF(C49="CPOS",VLOOKUP(B49,'CPOS-178'!$A$7:$F$4097,6,FALSE),IF(C49="PRÓPRIA",VLOOKUP(B49,Tabela42[],5,FALSE),IF(C49="DER-ES",VLOOKUP(B49,Tabela6[],4,FALSE),IF(C49="IOPES",VLOOKUP(B49,'IOPES_02-20'!$A$12:$G$1265,7,FALSE),IF(C49="EDIF",VLOOKUP(B49,'EDIF JAN-2020 DESONER.'!$A$3:$D$2649,4,FALSE),"ERRO"))))))))</f>
        <v>9.99</v>
      </c>
      <c r="N49" s="292">
        <f>'BDI '!$M$33</f>
        <v>0.36596471257825836</v>
      </c>
      <c r="O49" s="206">
        <f t="shared" si="6"/>
        <v>13.645987478656801</v>
      </c>
      <c r="P49" s="365">
        <f t="shared" si="7"/>
        <v>2687.4407740466704</v>
      </c>
    </row>
    <row r="50" spans="2:16" ht="15.75" customHeight="1" x14ac:dyDescent="0.25">
      <c r="B50" s="363" t="s">
        <v>25247</v>
      </c>
      <c r="C50" s="468" t="s">
        <v>25245</v>
      </c>
      <c r="D50" s="848" t="str">
        <f>IF(C50="SINAPI",VLOOKUP(B50,'SINAPI 09-20 ES - NÃO DESONER.'!$G$6:$L$6678,2,FALSE),IF(C50="SIURB",VLOOKUP(B50,'SIURB JAN-2020 NÃO DESONER.'!$A$2:$D$757,2,FALSE),IF(C50="SICRO",VLOOKUP(B50,Tabela4[],2,FALSE),IF(C50="CPOS",VLOOKUP(B50,'CPOS-178'!$A$7:$F$4097,2,FALSE),IF(C50="PRÓPRIA",VLOOKUP(B50,Tabela42[],2,FALSE),IF(C50="DER-ES",VLOOKUP(B50,Tabela6[],2,FALSE),IF(C50="IOPES",VLOOKUP(B50,'IOPES_02-20'!$A$12:$G$1265,3,FALSE),IF(C50="EDIF",VLOOKUP(B50,'EDIF JAN-2020 NÃO DESONER.'!$A$3:$D$2649,2,FALSE),"ERRO"))))))))</f>
        <v>INSTALAÇÃO DE VÁLVULA DE RETENÇÃO DO TIPO PROCOVALVE PARA BSTC Ø1,50</v>
      </c>
      <c r="E50" s="849"/>
      <c r="F50" s="849"/>
      <c r="G50" s="849"/>
      <c r="H50" s="849"/>
      <c r="I50" s="849"/>
      <c r="J50" s="849"/>
      <c r="K50" s="203" t="str">
        <f>IF(C50="SINAPI",VLOOKUP(B50,'SINAPI 09-20 ES - NÃO DESONER.'!$G$6:$L$6678,3,FALSE),IF(C50="SIURB",VLOOKUP(B50,'SIURB JAN-2020 NÃO DESONER.'!$A$2:$D$757,3,FALSE),IF(C50="SICRO",VLOOKUP(B50,Tabela4[],3,FALSE),IF(C50="CPOS",VLOOKUP(B50,'CPOS-178'!$A$7:$F$4097,3,FALSE),IF(C50="PRÓPRIA",VLOOKUP(B50,Tabela42[],3,FALSE),IF(C50="DER-ES",VLOOKUP(B50,Tabela6[],3,FALSE),IF(C50="IOPES",VLOOKUP(B50,'IOPES_02-20'!$A$12:$G$1265,4,FALSE),IF(C50="EDIF",VLOOKUP(B50,'EDIF JAN-2020 NÃO DESONER.'!$A$3:$D$2649,3,FALSE),"ERRO"))))))))</f>
        <v>unid.</v>
      </c>
      <c r="L50" s="203">
        <f>'MEMORIA DE CALCULO'!W132</f>
        <v>193.36</v>
      </c>
      <c r="M50" s="470">
        <f>IF(C50="SINAPI",VLOOKUP(B50,'SINAPI 09-20 ES - DESONER.'!$G$6:$L$6678,5,FALSE),IF(C50="SIURB",VLOOKUP(B50,'SIURB JAN-2020 DESONER.'!$A$2:$D$757,4,FALSE),IF(C50="SICRO",VLOOKUP(B50,Tabela4[],4,FALSE),IF(C50="CPOS",VLOOKUP(B50,'CPOS-178'!$A$7:$F$4097,6,FALSE),IF(C50="PRÓPRIA",VLOOKUP(B50,Tabela42[],5,FALSE),IF(C50="DER-ES",VLOOKUP(B50,Tabela6[],4,FALSE),IF(C50="IOPES",VLOOKUP(B50,'IOPES_02-20'!$A$12:$G$1265,7,FALSE),IF(C50="EDIF",VLOOKUP(B50,'EDIF JAN-2020 DESONER.'!$A$3:$D$2649,4,FALSE),"ERRO"))))))))</f>
        <v>16.549286049999999</v>
      </c>
      <c r="N50" s="292">
        <f>'BDI '!$M$33</f>
        <v>0.36596471257825836</v>
      </c>
      <c r="O50" s="206">
        <f t="shared" si="6"/>
        <v>22.605740762663629</v>
      </c>
      <c r="P50" s="365">
        <f t="shared" si="7"/>
        <v>4371.0460338686398</v>
      </c>
    </row>
    <row r="51" spans="2:16" ht="60" customHeight="1" x14ac:dyDescent="0.25">
      <c r="B51" s="363">
        <v>94993</v>
      </c>
      <c r="C51" s="468" t="s">
        <v>20683</v>
      </c>
      <c r="D51" s="848" t="str">
        <f>IF(C51="SINAPI",VLOOKUP(B51,'SINAPI 09-20 ES - NÃO DESONER.'!$G$6:$L$6678,2,FALSE),IF(C51="SIURB",VLOOKUP(B51,'SIURB JAN-2020 NÃO DESONER.'!$A$2:$D$757,2,FALSE),IF(C51="SICRO",VLOOKUP(B51,Tabela4[],2,FALSE),IF(C51="CPOS",VLOOKUP(B51,'CPOS-178'!$A$7:$F$4097,2,FALSE),IF(C51="PRÓPRIA",VLOOKUP(B51,Tabela42[],2,FALSE),IF(C51="DER-ES",VLOOKUP(B51,Tabela6[],2,FALSE),IF(C51="IOPES",VLOOKUP(B51,'IOPES_02-20'!$A$12:$G$1265,3,FALSE),IF(C51="EDIF",VLOOKUP(B51,'EDIF JAN-2020 NÃO DESONER.'!$A$3:$D$2649,2,FALSE),"ERRO"))))))))</f>
        <v>EXECUÇÃO DE PASSEIO (CALÇADA) OU PISO DE CONCRETO COM CONCRETO MOLDADO IN LOCO, USINADO, ACABAMENTO CONVENCIONAL, ESPESSURA 6 CM, ARMADO. AF_07/2016</v>
      </c>
      <c r="E51" s="849"/>
      <c r="F51" s="849"/>
      <c r="G51" s="849"/>
      <c r="H51" s="849"/>
      <c r="I51" s="849"/>
      <c r="J51" s="849"/>
      <c r="K51" s="203" t="str">
        <f>IF(C51="SINAPI",VLOOKUP(B51,'SINAPI 09-20 ES - NÃO DESONER.'!$G$6:$L$6678,3,FALSE),IF(C51="SIURB",VLOOKUP(B51,'SIURB JAN-2020 NÃO DESONER.'!$A$2:$D$757,3,FALSE),IF(C51="SICRO",VLOOKUP(B51,Tabela4[],3,FALSE),IF(C51="CPOS",VLOOKUP(B51,'CPOS-178'!$A$7:$F$4097,3,FALSE),IF(C51="PRÓPRIA",VLOOKUP(B51,Tabela42[],3,FALSE),IF(C51="DER-ES",VLOOKUP(B51,Tabela6[],3,FALSE),IF(C51="IOPES",VLOOKUP(B51,'IOPES_02-20'!$A$12:$G$1265,4,FALSE),IF(C51="EDIF",VLOOKUP(B51,'EDIF JAN-2020 NÃO DESONER.'!$A$3:$D$2649,3,FALSE),"ERRO"))))))))</f>
        <v>m²</v>
      </c>
      <c r="L51" s="203">
        <f>'MEMORIA DE CALCULO'!W136</f>
        <v>5.9969999999999999</v>
      </c>
      <c r="M51" s="470" t="str">
        <f>IF(C51="SINAPI",VLOOKUP(B51,'SINAPI 09-20 ES - DESONER.'!$G$6:$L$6678,5,FALSE),IF(C51="SIURB",VLOOKUP(B51,'SIURB JAN-2020 DESONER.'!$A$2:$D$757,4,FALSE),IF(C51="SICRO",VLOOKUP(B51,Tabela4[],4,FALSE),IF(C51="CPOS",VLOOKUP(B51,'CPOS-178'!$A$7:$F$4097,6,FALSE),IF(C51="PRÓPRIA",VLOOKUP(B51,Tabela42[],5,FALSE),IF(C51="DER-ES",VLOOKUP(B51,Tabela6[],4,FALSE),IF(C51="IOPES",VLOOKUP(B51,'IOPES_02-20'!$A$12:$G$1265,7,FALSE),IF(C51="EDIF",VLOOKUP(B51,'EDIF JAN-2020 DESONER.'!$A$3:$D$2649,4,FALSE),"ERRO"))))))))</f>
        <v>56,74</v>
      </c>
      <c r="N51" s="292">
        <f>'BDI '!$M$33</f>
        <v>0.36596471257825836</v>
      </c>
      <c r="O51" s="206">
        <f t="shared" si="6"/>
        <v>77.504837791690377</v>
      </c>
      <c r="P51" s="365">
        <f t="shared" si="7"/>
        <v>464.79651223676717</v>
      </c>
    </row>
    <row r="52" spans="2:16" ht="30" customHeight="1" x14ac:dyDescent="0.25">
      <c r="B52" s="363">
        <v>101094</v>
      </c>
      <c r="C52" s="468" t="s">
        <v>20683</v>
      </c>
      <c r="D52" s="848" t="str">
        <f>IF(C52="SINAPI",VLOOKUP(B52,'SINAPI 09-20 ES - NÃO DESONER.'!$G$6:$L$6678,2,FALSE),IF(C52="SIURB",VLOOKUP(B52,'SIURB JAN-2020 NÃO DESONER.'!$A$2:$D$757,2,FALSE),IF(C52="SICRO",VLOOKUP(B52,Tabela4[],2,FALSE),IF(C52="CPOS",VLOOKUP(B52,'CPOS-178'!$A$7:$F$4097,2,FALSE),IF(C52="PRÓPRIA",VLOOKUP(B52,Tabela42[],2,FALSE),IF(C52="DER-ES",VLOOKUP(B52,Tabela6[],2,FALSE),IF(C52="IOPES",VLOOKUP(B52,'IOPES_02-20'!$A$12:$G$1265,3,FALSE),IF(C52="EDIF",VLOOKUP(B52,'EDIF JAN-2020 NÃO DESONER.'!$A$3:$D$2649,2,FALSE),"ERRO"))))))))</f>
        <v>PISO PODOTÁTIL, DIRECIONAL OU ALERTA, ASSENTADO SOBRE ARGAMASSA. AF_05/2020</v>
      </c>
      <c r="E52" s="849"/>
      <c r="F52" s="849"/>
      <c r="G52" s="849"/>
      <c r="H52" s="849"/>
      <c r="I52" s="849"/>
      <c r="J52" s="849"/>
      <c r="K52" s="203" t="str">
        <f>IF(C52="SINAPI",VLOOKUP(B52,'SINAPI 09-20 ES - NÃO DESONER.'!$G$6:$L$6678,3,FALSE),IF(C52="SIURB",VLOOKUP(B52,'SIURB JAN-2020 NÃO DESONER.'!$A$2:$D$757,3,FALSE),IF(C52="SICRO",VLOOKUP(B52,Tabela4[],3,FALSE),IF(C52="CPOS",VLOOKUP(B52,'CPOS-178'!$A$7:$F$4097,3,FALSE),IF(C52="PRÓPRIA",VLOOKUP(B52,Tabela42[],3,FALSE),IF(C52="DER-ES",VLOOKUP(B52,Tabela6[],3,FALSE),IF(C52="IOPES",VLOOKUP(B52,'IOPES_02-20'!$A$12:$G$1265,4,FALSE),IF(C52="EDIF",VLOOKUP(B52,'EDIF JAN-2020 NÃO DESONER.'!$A$3:$D$2649,3,FALSE),"ERRO"))))))))</f>
        <v>m</v>
      </c>
      <c r="L52" s="203">
        <f>'MEMORIA DE CALCULO'!W140</f>
        <v>7.7999999999999989</v>
      </c>
      <c r="M52" s="470" t="str">
        <f>IF(C52="SINAPI",VLOOKUP(B52,'SINAPI 09-20 ES - DESONER.'!$G$6:$L$6678,5,FALSE),IF(C52="SIURB",VLOOKUP(B52,'SIURB JAN-2020 DESONER.'!$A$2:$D$757,4,FALSE),IF(C52="SICRO",VLOOKUP(B52,Tabela4[],4,FALSE),IF(C52="CPOS",VLOOKUP(B52,'CPOS-178'!$A$7:$F$4097,6,FALSE),IF(C52="PRÓPRIA",VLOOKUP(B52,Tabela42[],5,FALSE),IF(C52="DER-ES",VLOOKUP(B52,Tabela6[],4,FALSE),IF(C52="IOPES",VLOOKUP(B52,'IOPES_02-20'!$A$12:$G$1265,7,FALSE),IF(C52="EDIF",VLOOKUP(B52,'EDIF JAN-2020 DESONER.'!$A$3:$D$2649,4,FALSE),"ERRO"))))))))</f>
        <v>130,99</v>
      </c>
      <c r="N52" s="292">
        <f>'BDI '!$M$33</f>
        <v>0.36596471257825836</v>
      </c>
      <c r="O52" s="206">
        <f t="shared" si="6"/>
        <v>178.92771770062606</v>
      </c>
      <c r="P52" s="365">
        <f t="shared" si="7"/>
        <v>1395.636198064883</v>
      </c>
    </row>
    <row r="53" spans="2:16" ht="30" customHeight="1" x14ac:dyDescent="0.25">
      <c r="B53" s="363">
        <v>95241</v>
      </c>
      <c r="C53" s="468" t="s">
        <v>20683</v>
      </c>
      <c r="D53" s="848" t="str">
        <f>IF(C53="SINAPI",VLOOKUP(B53,'SINAPI 09-20 ES - NÃO DESONER.'!$G$6:$L$6678,2,FALSE),IF(C53="SIURB",VLOOKUP(B53,'SIURB JAN-2020 NÃO DESONER.'!$A$2:$D$757,2,FALSE),IF(C53="SICRO",VLOOKUP(B53,Tabela4[],2,FALSE),IF(C53="CPOS",VLOOKUP(B53,'CPOS-178'!$A$7:$F$4097,2,FALSE),IF(C53="PRÓPRIA",VLOOKUP(B53,Tabela42[],2,FALSE),IF(C53="DER-ES",VLOOKUP(B53,Tabela6[],2,FALSE),IF(C53="IOPES",VLOOKUP(B53,'IOPES_02-20'!$A$12:$G$1265,3,FALSE),IF(C53="EDIF",VLOOKUP(B53,'EDIF JAN-2020 NÃO DESONER.'!$A$3:$D$2649,2,FALSE),"ERRO"))))))))</f>
        <v>LASTRO DE CONCRETO MAGRO, APLICADO EM PISOS OU RADIERS, ESPESSURA DE 5 CM. AF_07/2016</v>
      </c>
      <c r="E53" s="849"/>
      <c r="F53" s="849"/>
      <c r="G53" s="849"/>
      <c r="H53" s="849"/>
      <c r="I53" s="849"/>
      <c r="J53" s="849"/>
      <c r="K53" s="203" t="str">
        <f>IF(C53="SINAPI",VLOOKUP(B53,'SINAPI 09-20 ES - NÃO DESONER.'!$G$6:$L$6678,3,FALSE),IF(C53="SIURB",VLOOKUP(B53,'SIURB JAN-2020 NÃO DESONER.'!$A$2:$D$757,3,FALSE),IF(C53="SICRO",VLOOKUP(B53,Tabela4[],3,FALSE),IF(C53="CPOS",VLOOKUP(B53,'CPOS-178'!$A$7:$F$4097,3,FALSE),IF(C53="PRÓPRIA",VLOOKUP(B53,Tabela42[],3,FALSE),IF(C53="DER-ES",VLOOKUP(B53,Tabela6[],3,FALSE),IF(C53="IOPES",VLOOKUP(B53,'IOPES_02-20'!$A$12:$G$1265,4,FALSE),IF(C53="EDIF",VLOOKUP(B53,'EDIF JAN-2020 NÃO DESONER.'!$A$3:$D$2649,3,FALSE),"ERRO"))))))))</f>
        <v>m²</v>
      </c>
      <c r="L53" s="203">
        <f>'MEMORIA DE CALCULO'!W143</f>
        <v>233.16</v>
      </c>
      <c r="M53" s="470" t="str">
        <f>IF(C53="SINAPI",VLOOKUP(B53,'SINAPI 09-20 ES - DESONER.'!$G$6:$L$6678,5,FALSE),IF(C53="SIURB",VLOOKUP(B53,'SIURB JAN-2020 DESONER.'!$A$2:$D$757,4,FALSE),IF(C53="SICRO",VLOOKUP(B53,Tabela4[],4,FALSE),IF(C53="CPOS",VLOOKUP(B53,'CPOS-178'!$A$7:$F$4097,6,FALSE),IF(C53="PRÓPRIA",VLOOKUP(B53,Tabela42[],5,FALSE),IF(C53="DER-ES",VLOOKUP(B53,Tabela6[],4,FALSE),IF(C53="IOPES",VLOOKUP(B53,'IOPES_02-20'!$A$12:$G$1265,7,FALSE),IF(C53="EDIF",VLOOKUP(B53,'EDIF JAN-2020 DESONER.'!$A$3:$D$2649,4,FALSE),"ERRO"))))))))</f>
        <v>19,13</v>
      </c>
      <c r="N53" s="292">
        <f>'BDI '!$M$33</f>
        <v>0.36596471257825836</v>
      </c>
      <c r="O53" s="206">
        <f t="shared" si="6"/>
        <v>26.130904951622082</v>
      </c>
      <c r="P53" s="365">
        <f t="shared" si="7"/>
        <v>6092.6817985202042</v>
      </c>
    </row>
    <row r="54" spans="2:16" ht="30" customHeight="1" x14ac:dyDescent="0.25">
      <c r="B54" s="363">
        <v>97097</v>
      </c>
      <c r="C54" s="468" t="s">
        <v>20683</v>
      </c>
      <c r="D54" s="848" t="str">
        <f>IF(C54="SINAPI",VLOOKUP(B54,'SINAPI 09-20 ES - NÃO DESONER.'!$G$6:$L$6678,2,FALSE),IF(C54="SIURB",VLOOKUP(B54,'SIURB JAN-2020 NÃO DESONER.'!$A$2:$D$757,2,FALSE),IF(C54="SICRO",VLOOKUP(B54,Tabela4[],2,FALSE),IF(C54="CPOS",VLOOKUP(B54,'CPOS-178'!$A$7:$F$4097,2,FALSE),IF(C54="PRÓPRIA",VLOOKUP(B54,Tabela42[],2,FALSE),IF(C54="DER-ES",VLOOKUP(B54,Tabela6[],2,FALSE),IF(C54="IOPES",VLOOKUP(B54,'IOPES_02-20'!$A$12:$G$1265,3,FALSE),IF(C54="EDIF",VLOOKUP(B54,'EDIF JAN-2020 NÃO DESONER.'!$A$3:$D$2649,2,FALSE),"ERRO"))))))))</f>
        <v>ACABAMENTO POLIDO PARA PISO DE CONCRETO ARMADO DE ALTA RESISTÊNCIA. AF_09/2017</v>
      </c>
      <c r="E54" s="849"/>
      <c r="F54" s="849"/>
      <c r="G54" s="849"/>
      <c r="H54" s="849"/>
      <c r="I54" s="849"/>
      <c r="J54" s="849"/>
      <c r="K54" s="203" t="str">
        <f>IF(C54="SINAPI",VLOOKUP(B54,'SINAPI 09-20 ES - NÃO DESONER.'!$G$6:$L$6678,3,FALSE),IF(C54="SIURB",VLOOKUP(B54,'SIURB JAN-2020 NÃO DESONER.'!$A$2:$D$757,3,FALSE),IF(C54="SICRO",VLOOKUP(B54,Tabela4[],3,FALSE),IF(C54="CPOS",VLOOKUP(B54,'CPOS-178'!$A$7:$F$4097,3,FALSE),IF(C54="PRÓPRIA",VLOOKUP(B54,Tabela42[],3,FALSE),IF(C54="DER-ES",VLOOKUP(B54,Tabela6[],3,FALSE),IF(C54="IOPES",VLOOKUP(B54,'IOPES_02-20'!$A$12:$G$1265,4,FALSE),IF(C54="EDIF",VLOOKUP(B54,'EDIF JAN-2020 NÃO DESONER.'!$A$3:$D$2649,3,FALSE),"ERRO"))))))))</f>
        <v>m²</v>
      </c>
      <c r="L54" s="203">
        <f>'MEMORIA DE CALCULO'!W146</f>
        <v>233.16</v>
      </c>
      <c r="M54" s="470" t="str">
        <f>IF(C54="SINAPI",VLOOKUP(B54,'SINAPI 09-20 ES - DESONER.'!$G$6:$L$6678,5,FALSE),IF(C54="SIURB",VLOOKUP(B54,'SIURB JAN-2020 DESONER.'!$A$2:$D$757,4,FALSE),IF(C54="SICRO",VLOOKUP(B54,Tabela4[],4,FALSE),IF(C54="CPOS",VLOOKUP(B54,'CPOS-178'!$A$7:$F$4097,6,FALSE),IF(C54="PRÓPRIA",VLOOKUP(B54,Tabela42[],5,FALSE),IF(C54="DER-ES",VLOOKUP(B54,Tabela6[],4,FALSE),IF(C54="IOPES",VLOOKUP(B54,'IOPES_02-20'!$A$12:$G$1265,7,FALSE),IF(C54="EDIF",VLOOKUP(B54,'EDIF JAN-2020 DESONER.'!$A$3:$D$2649,4,FALSE),"ERRO"))))))))</f>
        <v>24,71</v>
      </c>
      <c r="N54" s="292">
        <f>'BDI '!$M$33</f>
        <v>0.36596471257825836</v>
      </c>
      <c r="O54" s="206">
        <f t="shared" si="6"/>
        <v>33.752988047808763</v>
      </c>
      <c r="P54" s="365">
        <f t="shared" si="7"/>
        <v>7869.8466932270912</v>
      </c>
    </row>
    <row r="55" spans="2:16" ht="30" customHeight="1" x14ac:dyDescent="0.25">
      <c r="B55" s="363">
        <v>407819</v>
      </c>
      <c r="C55" s="468" t="s">
        <v>20684</v>
      </c>
      <c r="D55" s="848" t="str">
        <f>IF(C55="SINAPI",VLOOKUP(B55,'SINAPI 09-20 ES - NÃO DESONER.'!$G$6:$L$6678,2,FALSE),IF(C55="SIURB",VLOOKUP(B55,'SIURB JAN-2020 NÃO DESONER.'!$A$2:$D$757,2,FALSE),IF(C55="SICRO",VLOOKUP(B55,Tabela4[],2,FALSE),IF(C55="CPOS",VLOOKUP(B55,'CPOS-178'!$A$7:$F$4097,2,FALSE),IF(C55="PRÓPRIA",VLOOKUP(B55,Tabela42[],2,FALSE),IF(C55="DER-ES",VLOOKUP(B55,Tabela6[],2,FALSE),IF(C55="IOPES",VLOOKUP(B55,'IOPES_02-20'!$A$12:$G$1265,3,FALSE),IF(C55="EDIF",VLOOKUP(B55,'EDIF JAN-2020 NÃO DESONER.'!$A$3:$D$2649,2,FALSE),"ERRO"))))))))</f>
        <v>ARMAÇÃO EM AÇO CA-50 - FORNECIMENTO, PREPARO E COLOCAÇÃO</v>
      </c>
      <c r="E55" s="849"/>
      <c r="F55" s="849"/>
      <c r="G55" s="849"/>
      <c r="H55" s="849"/>
      <c r="I55" s="849"/>
      <c r="J55" s="849"/>
      <c r="K55" s="203" t="str">
        <f>IF(C55="SINAPI",VLOOKUP(B55,'SINAPI 09-20 ES - NÃO DESONER.'!$G$6:$L$6678,3,FALSE),IF(C55="SIURB",VLOOKUP(B55,'SIURB JAN-2020 NÃO DESONER.'!$A$2:$D$757,3,FALSE),IF(C55="SICRO",VLOOKUP(B55,Tabela4[],3,FALSE),IF(C55="CPOS",VLOOKUP(B55,'CPOS-178'!$A$7:$F$4097,3,FALSE),IF(C55="PRÓPRIA",VLOOKUP(B55,Tabela42[],3,FALSE),IF(C55="DER-ES",VLOOKUP(B55,Tabela6[],3,FALSE),IF(C55="IOPES",VLOOKUP(B55,'IOPES_02-20'!$A$12:$G$1265,4,FALSE),IF(C55="EDIF",VLOOKUP(B55,'EDIF JAN-2020 NÃO DESONER.'!$A$3:$D$2649,3,FALSE),"ERRO"))))))))</f>
        <v>kg</v>
      </c>
      <c r="L55" s="203">
        <f>'MEMORIA DE CALCULO'!W150</f>
        <v>10286.688</v>
      </c>
      <c r="M55" s="470">
        <f>IF(C55="SINAPI",VLOOKUP(B55,'SINAPI 09-20 ES - DESONER.'!$G$6:$L$6678,5,FALSE),IF(C55="SIURB",VLOOKUP(B55,'SIURB JAN-2020 DESONER.'!$A$2:$D$757,4,FALSE),IF(C55="SICRO",VLOOKUP(B55,Tabela4[],4,FALSE),IF(C55="CPOS",VLOOKUP(B55,'CPOS-178'!$A$7:$F$4097,6,FALSE),IF(C55="PRÓPRIA",VLOOKUP(B55,Tabela42[],5,FALSE),IF(C55="DER-ES",VLOOKUP(B55,Tabela6[],4,FALSE),IF(C55="IOPES",VLOOKUP(B55,'IOPES_02-20'!$A$12:$G$1265,7,FALSE),IF(C55="EDIF",VLOOKUP(B55,'EDIF JAN-2020 DESONER.'!$A$3:$D$2649,4,FALSE),"ERRO"))))))))</f>
        <v>9.34</v>
      </c>
      <c r="N55" s="292">
        <f>'BDI '!$M$33</f>
        <v>0.36596471257825836</v>
      </c>
      <c r="O55" s="206">
        <f t="shared" si="6"/>
        <v>12.758110415480933</v>
      </c>
      <c r="P55" s="365">
        <f t="shared" si="7"/>
        <v>131238.70131360274</v>
      </c>
    </row>
    <row r="56" spans="2:16" ht="15.75" customHeight="1" x14ac:dyDescent="0.25">
      <c r="B56" s="363" t="s">
        <v>7602</v>
      </c>
      <c r="C56" s="468" t="s">
        <v>20683</v>
      </c>
      <c r="D56" s="848" t="str">
        <f>IF(C56="SINAPI",VLOOKUP(B56,'SINAPI 09-20 ES - NÃO DESONER.'!$G$6:$L$6678,2,FALSE),IF(C56="SIURB",VLOOKUP(B56,'SIURB JAN-2020 NÃO DESONER.'!$A$2:$D$757,2,FALSE),IF(C56="SICRO",VLOOKUP(B56,Tabela4[],2,FALSE),IF(C56="CPOS",VLOOKUP(B56,'CPOS-178'!$A$7:$F$4097,2,FALSE),IF(C56="PRÓPRIA",VLOOKUP(B56,Tabela42[],2,FALSE),IF(C56="DER-ES",VLOOKUP(B56,Tabela6[],2,FALSE),IF(C56="IOPES",VLOOKUP(B56,'IOPES_02-20'!$A$12:$G$1265,3,FALSE),IF(C56="EDIF",VLOOKUP(B56,'EDIF JAN-2020 NÃO DESONER.'!$A$3:$D$2649,2,FALSE),"ERRO"))))))))</f>
        <v>PINTURA ACRILICA EM PISO CIMENTADO DUAS DEMAOS</v>
      </c>
      <c r="E56" s="849"/>
      <c r="F56" s="849"/>
      <c r="G56" s="849"/>
      <c r="H56" s="849"/>
      <c r="I56" s="849"/>
      <c r="J56" s="849"/>
      <c r="K56" s="203" t="str">
        <f>IF(C56="SINAPI",VLOOKUP(B56,'SINAPI 09-20 ES - NÃO DESONER.'!$G$6:$L$6678,3,FALSE),IF(C56="SIURB",VLOOKUP(B56,'SIURB JAN-2020 NÃO DESONER.'!$A$2:$D$757,3,FALSE),IF(C56="SICRO",VLOOKUP(B56,Tabela4[],3,FALSE),IF(C56="CPOS",VLOOKUP(B56,'CPOS-178'!$A$7:$F$4097,3,FALSE),IF(C56="PRÓPRIA",VLOOKUP(B56,Tabela42[],3,FALSE),IF(C56="DER-ES",VLOOKUP(B56,Tabela6[],3,FALSE),IF(C56="IOPES",VLOOKUP(B56,'IOPES_02-20'!$A$12:$G$1265,4,FALSE),IF(C56="EDIF",VLOOKUP(B56,'EDIF JAN-2020 NÃO DESONER.'!$A$3:$D$2649,3,FALSE),"ERRO"))))))))</f>
        <v>m²</v>
      </c>
      <c r="L56" s="203">
        <f>'MEMORIA DE CALCULO'!W153</f>
        <v>233.16</v>
      </c>
      <c r="M56" s="470" t="str">
        <f>IF(C56="SINAPI",VLOOKUP(B56,'SINAPI 09-20 ES - DESONER.'!$G$6:$L$6678,5,FALSE),IF(C56="SIURB",VLOOKUP(B56,'SIURB JAN-2020 DESONER.'!$A$2:$D$757,4,FALSE),IF(C56="SICRO",VLOOKUP(B56,Tabela4[],4,FALSE),IF(C56="CPOS",VLOOKUP(B56,'CPOS-178'!$A$7:$F$4097,6,FALSE),IF(C56="PRÓPRIA",VLOOKUP(B56,Tabela42[],5,FALSE),IF(C56="DER-ES",VLOOKUP(B56,Tabela6[],4,FALSE),IF(C56="IOPES",VLOOKUP(B56,'IOPES_02-20'!$A$12:$G$1265,7,FALSE),IF(C56="EDIF",VLOOKUP(B56,'EDIF JAN-2020 DESONER.'!$A$3:$D$2649,4,FALSE),"ERRO"))))))))</f>
        <v>13,43</v>
      </c>
      <c r="N56" s="292">
        <f>'BDI '!$M$33</f>
        <v>0.36596471257825836</v>
      </c>
      <c r="O56" s="206">
        <f t="shared" si="6"/>
        <v>18.34490608992601</v>
      </c>
      <c r="P56" s="365">
        <f t="shared" si="7"/>
        <v>4277.2983039271485</v>
      </c>
    </row>
    <row r="57" spans="2:16" ht="30" customHeight="1" x14ac:dyDescent="0.25">
      <c r="B57" s="363" t="s">
        <v>27558</v>
      </c>
      <c r="C57" s="468" t="s">
        <v>25239</v>
      </c>
      <c r="D57" s="848" t="str">
        <f>IF(C57="SINAPI",VLOOKUP(B57,'SINAPI 09-20 ES - NÃO DESONER.'!$G$6:$L$6678,2,FALSE),IF(C57="SIURB",VLOOKUP(B57,'SIURB JAN-2020 NÃO DESONER.'!$A$2:$D$757,2,FALSE),IF(C57="SICRO",VLOOKUP(B57,Tabela4[],2,FALSE),IF(C57="CPOS",VLOOKUP(B57,'CPOS-178'!$A$7:$F$4097,2,FALSE),IF(C57="PRÓPRIA",VLOOKUP(B57,Tabela42[],2,FALSE),IF(C57="DER-ES",VLOOKUP(B57,Tabela6[],2,FALSE),IF(C57="IOPES",VLOOKUP(B57,'IOPES_02-20'!$A$12:$G$1265,3,FALSE),IF(C57="EDIF",VLOOKUP(B57,'EDIF JAN-2020 NÃO DESONER.'!$A$3:$D$2649,2,FALSE),"ERRO"))))))))</f>
        <v>TABELA DE BASQUETE DE MADEIRA, COM ARO, INCLUSIVE COLOCAÇÃO</v>
      </c>
      <c r="E57" s="849"/>
      <c r="F57" s="849"/>
      <c r="G57" s="849"/>
      <c r="H57" s="849"/>
      <c r="I57" s="849"/>
      <c r="J57" s="849"/>
      <c r="K57" s="203" t="str">
        <f>IF(C57="SINAPI",VLOOKUP(B57,'SINAPI 09-20 ES - NÃO DESONER.'!$G$6:$L$6678,3,FALSE),IF(C57="SIURB",VLOOKUP(B57,'SIURB JAN-2020 NÃO DESONER.'!$A$2:$D$757,3,FALSE),IF(C57="SICRO",VLOOKUP(B57,Tabela4[],3,FALSE),IF(C57="CPOS",VLOOKUP(B57,'CPOS-178'!$A$7:$F$4097,3,FALSE),IF(C57="PRÓPRIA",VLOOKUP(B57,Tabela42[],3,FALSE),IF(C57="DER-ES",VLOOKUP(B57,Tabela6[],3,FALSE),IF(C57="IOPES",VLOOKUP(B57,'IOPES_02-20'!$A$12:$G$1265,4,FALSE),IF(C57="EDIF",VLOOKUP(B57,'EDIF JAN-2020 NÃO DESONER.'!$A$3:$D$2649,3,FALSE),"ERRO"))))))))</f>
        <v>und</v>
      </c>
      <c r="L57" s="203">
        <f>'MEMORIA DE CALCULO'!W156</f>
        <v>1</v>
      </c>
      <c r="M57" s="470">
        <f>IF(C57="SINAPI",VLOOKUP(B57,'SINAPI 09-20 ES - DESONER.'!$G$6:$L$6678,5,FALSE),IF(C57="SIURB",VLOOKUP(B57,'SIURB JAN-2020 DESONER.'!$A$2:$D$757,4,FALSE),IF(C57="SICRO",VLOOKUP(B57,Tabela4[],4,FALSE),IF(C57="CPOS",VLOOKUP(B57,'CPOS-178'!$A$7:$F$4097,6,FALSE),IF(C57="PRÓPRIA",VLOOKUP(B57,Tabela42[],5,FALSE),IF(C57="DER-ES",VLOOKUP(B57,Tabela6[],4,FALSE),IF(C57="IOPES",VLOOKUP(B57,'IOPES_02-20'!$A$12:$G$1265,7,FALSE),IF(C57="EDIF",VLOOKUP(B57,'EDIF JAN-2020 DESONER.'!$A$3:$D$2649,4,FALSE),"ERRO"))))))))</f>
        <v>603.55999999999995</v>
      </c>
      <c r="N57" s="292">
        <f>'BDI '!$M$33</f>
        <v>0.36596471257825836</v>
      </c>
      <c r="O57" s="206">
        <f t="shared" si="6"/>
        <v>824.44166192373359</v>
      </c>
      <c r="P57" s="365">
        <f t="shared" si="7"/>
        <v>824.44166192373359</v>
      </c>
    </row>
    <row r="58" spans="2:16" ht="45" customHeight="1" x14ac:dyDescent="0.25">
      <c r="B58" s="363" t="s">
        <v>27552</v>
      </c>
      <c r="C58" s="468" t="s">
        <v>25239</v>
      </c>
      <c r="D58" s="848" t="str">
        <f>IF(C58="SINAPI",VLOOKUP(B58,'SINAPI 09-20 ES - NÃO DESONER.'!$G$6:$L$6678,2,FALSE),IF(C58="SIURB",VLOOKUP(B58,'SIURB JAN-2020 NÃO DESONER.'!$A$2:$D$757,2,FALSE),IF(C58="SICRO",VLOOKUP(B58,Tabela4[],2,FALSE),IF(C58="CPOS",VLOOKUP(B58,'CPOS-178'!$A$7:$F$4097,2,FALSE),IF(C58="PRÓPRIA",VLOOKUP(B58,Tabela42[],2,FALSE),IF(C58="DER-ES",VLOOKUP(B58,Tabela6[],2,FALSE),IF(C58="IOPES",VLOOKUP(B58,'IOPES_02-20'!$A$12:$G$1265,3,FALSE),IF(C58="EDIF",VLOOKUP(B58,'EDIF JAN-2020 NÃO DESONER.'!$A$3:$D$2649,2,FALSE),"ERRO"))))))))</f>
        <v>SUPORTE PARA TABELA DE BASQUETE DE CONCRETO ARMADO FCK = 15MPA, INCLUSIVE FORMA, ARMAÇÃO, LANÇAMENTO E DESFORMA</v>
      </c>
      <c r="E58" s="849"/>
      <c r="F58" s="849"/>
      <c r="G58" s="849"/>
      <c r="H58" s="849"/>
      <c r="I58" s="849"/>
      <c r="J58" s="849"/>
      <c r="K58" s="203" t="str">
        <f>IF(C58="SINAPI",VLOOKUP(B58,'SINAPI 09-20 ES - NÃO DESONER.'!$G$6:$L$6678,3,FALSE),IF(C58="SIURB",VLOOKUP(B58,'SIURB JAN-2020 NÃO DESONER.'!$A$2:$D$757,3,FALSE),IF(C58="SICRO",VLOOKUP(B58,Tabela4[],3,FALSE),IF(C58="CPOS",VLOOKUP(B58,'CPOS-178'!$A$7:$F$4097,3,FALSE),IF(C58="PRÓPRIA",VLOOKUP(B58,Tabela42[],3,FALSE),IF(C58="DER-ES",VLOOKUP(B58,Tabela6[],3,FALSE),IF(C58="IOPES",VLOOKUP(B58,'IOPES_02-20'!$A$12:$G$1265,4,FALSE),IF(C58="EDIF",VLOOKUP(B58,'EDIF JAN-2020 NÃO DESONER.'!$A$3:$D$2649,3,FALSE),"ERRO"))))))))</f>
        <v>und</v>
      </c>
      <c r="L58" s="203">
        <f>'MEMORIA DE CALCULO'!W159</f>
        <v>1</v>
      </c>
      <c r="M58" s="470">
        <f>IF(C58="SINAPI",VLOOKUP(B58,'SINAPI 09-20 ES - DESONER.'!$G$6:$L$6678,5,FALSE),IF(C58="SIURB",VLOOKUP(B58,'SIURB JAN-2020 DESONER.'!$A$2:$D$757,4,FALSE),IF(C58="SICRO",VLOOKUP(B58,Tabela4[],4,FALSE),IF(C58="CPOS",VLOOKUP(B58,'CPOS-178'!$A$7:$F$4097,6,FALSE),IF(C58="PRÓPRIA",VLOOKUP(B58,Tabela42[],5,FALSE),IF(C58="DER-ES",VLOOKUP(B58,Tabela6[],4,FALSE),IF(C58="IOPES",VLOOKUP(B58,'IOPES_02-20'!$A$12:$G$1265,7,FALSE),IF(C58="EDIF",VLOOKUP(B58,'EDIF JAN-2020 DESONER.'!$A$3:$D$2649,4,FALSE),"ERRO"))))))))</f>
        <v>2339.37</v>
      </c>
      <c r="N58" s="292">
        <f>'BDI '!$M$33</f>
        <v>0.36596471257825836</v>
      </c>
      <c r="O58" s="206">
        <f t="shared" si="6"/>
        <v>3195.4968696641999</v>
      </c>
      <c r="P58" s="365">
        <f t="shared" si="7"/>
        <v>3195.4968696641999</v>
      </c>
    </row>
    <row r="59" spans="2:16" ht="45" customHeight="1" x14ac:dyDescent="0.25">
      <c r="B59" s="363">
        <v>98562</v>
      </c>
      <c r="C59" s="468" t="s">
        <v>20683</v>
      </c>
      <c r="D59" s="848" t="str">
        <f>IF(C59="SINAPI",VLOOKUP(B59,'SINAPI 09-20 ES - NÃO DESONER.'!$G$6:$L$6678,2,FALSE),IF(C59="SIURB",VLOOKUP(B59,'SIURB JAN-2020 NÃO DESONER.'!$A$2:$D$757,2,FALSE),IF(C59="SICRO",VLOOKUP(B59,Tabela4[],2,FALSE),IF(C59="CPOS",VLOOKUP(B59,'CPOS-178'!$A$7:$F$4097,2,FALSE),IF(C59="PRÓPRIA",VLOOKUP(B59,Tabela42[],2,FALSE),IF(C59="DER-ES",VLOOKUP(B59,Tabela6[],2,FALSE),IF(C59="IOPES",VLOOKUP(B59,'IOPES_02-20'!$A$12:$G$1265,3,FALSE),IF(C59="EDIF",VLOOKUP(B59,'EDIF JAN-2020 NÃO DESONER.'!$A$3:$D$2649,2,FALSE),"ERRO"))))))))</f>
        <v>IMPERMEABILIZAÇÃO DE FLOREIRA OU VIGA BALDRAME COM ARGAMASSA DE CIMENTO E AREIA, COM ADITIVO IMPERMEABILIZANTE, E = 2 CM. AF_06/2018</v>
      </c>
      <c r="E59" s="849"/>
      <c r="F59" s="849"/>
      <c r="G59" s="849"/>
      <c r="H59" s="849"/>
      <c r="I59" s="849"/>
      <c r="J59" s="849"/>
      <c r="K59" s="203" t="str">
        <f>IF(C59="SINAPI",VLOOKUP(B59,'SINAPI 09-20 ES - NÃO DESONER.'!$G$6:$L$6678,3,FALSE),IF(C59="SIURB",VLOOKUP(B59,'SIURB JAN-2020 NÃO DESONER.'!$A$2:$D$757,3,FALSE),IF(C59="SICRO",VLOOKUP(B59,Tabela4[],3,FALSE),IF(C59="CPOS",VLOOKUP(B59,'CPOS-178'!$A$7:$F$4097,3,FALSE),IF(C59="PRÓPRIA",VLOOKUP(B59,Tabela42[],3,FALSE),IF(C59="DER-ES",VLOOKUP(B59,Tabela6[],3,FALSE),IF(C59="IOPES",VLOOKUP(B59,'IOPES_02-20'!$A$12:$G$1265,4,FALSE),IF(C59="EDIF",VLOOKUP(B59,'EDIF JAN-2020 NÃO DESONER.'!$A$3:$D$2649,3,FALSE),"ERRO"))))))))</f>
        <v>m²</v>
      </c>
      <c r="L59" s="203">
        <f>'MEMORIA DE CALCULO'!W162</f>
        <v>144.44999999999999</v>
      </c>
      <c r="M59" s="470" t="str">
        <f>IF(C59="SINAPI",VLOOKUP(B59,'SINAPI 09-20 ES - DESONER.'!$G$6:$L$6678,5,FALSE),IF(C59="SIURB",VLOOKUP(B59,'SIURB JAN-2020 DESONER.'!$A$2:$D$757,4,FALSE),IF(C59="SICRO",VLOOKUP(B59,Tabela4[],4,FALSE),IF(C59="CPOS",VLOOKUP(B59,'CPOS-178'!$A$7:$F$4097,6,FALSE),IF(C59="PRÓPRIA",VLOOKUP(B59,Tabela42[],5,FALSE),IF(C59="DER-ES",VLOOKUP(B59,Tabela6[],4,FALSE),IF(C59="IOPES",VLOOKUP(B59,'IOPES_02-20'!$A$12:$G$1265,7,FALSE),IF(C59="EDIF",VLOOKUP(B59,'EDIF JAN-2020 DESONER.'!$A$3:$D$2649,4,FALSE),"ERRO"))))))))</f>
        <v>28,95</v>
      </c>
      <c r="N59" s="292">
        <f>'BDI '!$M$33</f>
        <v>0.36596471257825836</v>
      </c>
      <c r="O59" s="206">
        <f t="shared" si="6"/>
        <v>39.544678429140582</v>
      </c>
      <c r="P59" s="365">
        <f t="shared" si="7"/>
        <v>5712.2287990893565</v>
      </c>
    </row>
    <row r="60" spans="2:16" ht="45" customHeight="1" x14ac:dyDescent="0.25">
      <c r="B60" s="363">
        <v>909620</v>
      </c>
      <c r="C60" s="468" t="s">
        <v>20684</v>
      </c>
      <c r="D60" s="848" t="str">
        <f>IF(C60="SINAPI",VLOOKUP(B60,'SINAPI 09-20 ES - NÃO DESONER.'!$G$6:$L$6678,2,FALSE),IF(C60="SIURB",VLOOKUP(B60,'SIURB JAN-2020 NÃO DESONER.'!$A$2:$D$757,2,FALSE),IF(C60="SICRO",VLOOKUP(B60,Tabela4[],2,FALSE),IF(C60="CPOS",VLOOKUP(B60,'CPOS-178'!$A$7:$F$4097,2,FALSE),IF(C60="PRÓPRIA",VLOOKUP(B60,Tabela42[],2,FALSE),IF(C60="DER-ES",VLOOKUP(B60,Tabela6[],2,FALSE),IF(C60="IOPES",VLOOKUP(B60,'IOPES_02-20'!$A$12:$G$1265,3,FALSE),IF(C60="EDIF",VLOOKUP(B60,'EDIF JAN-2020 NÃO DESONER.'!$A$3:$D$2649,2,FALSE),"ERRO"))))))))</f>
        <v>ALVENARIA DE BLOCOS DE CONCRETO 19 X 19 X 39 CM COM ESPESSURA DE 20 CM COM ARGAMASSA TRAÇO 1:0,5:3,5 - AREIA COMERCIAL</v>
      </c>
      <c r="E60" s="849"/>
      <c r="F60" s="849"/>
      <c r="G60" s="849"/>
      <c r="H60" s="849"/>
      <c r="I60" s="849"/>
      <c r="J60" s="849"/>
      <c r="K60" s="203" t="str">
        <f>IF(C60="SINAPI",VLOOKUP(B60,'SINAPI 09-20 ES - NÃO DESONER.'!$G$6:$L$6678,3,FALSE),IF(C60="SIURB",VLOOKUP(B60,'SIURB JAN-2020 NÃO DESONER.'!$A$2:$D$757,3,FALSE),IF(C60="SICRO",VLOOKUP(B60,Tabela4[],3,FALSE),IF(C60="CPOS",VLOOKUP(B60,'CPOS-178'!$A$7:$F$4097,3,FALSE),IF(C60="PRÓPRIA",VLOOKUP(B60,Tabela42[],3,FALSE),IF(C60="DER-ES",VLOOKUP(B60,Tabela6[],3,FALSE),IF(C60="IOPES",VLOOKUP(B60,'IOPES_02-20'!$A$12:$G$1265,4,FALSE),IF(C60="EDIF",VLOOKUP(B60,'EDIF JAN-2020 NÃO DESONER.'!$A$3:$D$2649,3,FALSE),"ERRO"))))))))</f>
        <v>m²</v>
      </c>
      <c r="L60" s="203">
        <f>'MEMORIA DE CALCULO'!W165</f>
        <v>64.2</v>
      </c>
      <c r="M60" s="470">
        <f>IF(C60="SINAPI",VLOOKUP(B60,'SINAPI 09-20 ES - DESONER.'!$G$6:$L$6678,5,FALSE),IF(C60="SIURB",VLOOKUP(B60,'SIURB JAN-2020 DESONER.'!$A$2:$D$757,4,FALSE),IF(C60="SICRO",VLOOKUP(B60,Tabela4[],4,FALSE),IF(C60="CPOS",VLOOKUP(B60,'CPOS-178'!$A$7:$F$4097,6,FALSE),IF(C60="PRÓPRIA",VLOOKUP(B60,Tabela42[],5,FALSE),IF(C60="DER-ES",VLOOKUP(B60,Tabela6[],4,FALSE),IF(C60="IOPES",VLOOKUP(B60,'IOPES_02-20'!$A$12:$G$1265,7,FALSE),IF(C60="EDIF",VLOOKUP(B60,'EDIF JAN-2020 DESONER.'!$A$3:$D$2649,4,FALSE),"ERRO"))))))))</f>
        <v>84.42</v>
      </c>
      <c r="N60" s="292">
        <f>'BDI '!$M$33</f>
        <v>0.36596471257825836</v>
      </c>
      <c r="O60" s="206">
        <f t="shared" si="6"/>
        <v>115.31474103585657</v>
      </c>
      <c r="P60" s="365">
        <f t="shared" si="7"/>
        <v>7403.2063745019923</v>
      </c>
    </row>
    <row r="61" spans="2:16" ht="45" customHeight="1" x14ac:dyDescent="0.25">
      <c r="B61" s="363">
        <v>1109669</v>
      </c>
      <c r="C61" s="468" t="s">
        <v>20684</v>
      </c>
      <c r="D61" s="848" t="str">
        <f>IF(C61="SINAPI",VLOOKUP(B61,'SINAPI 09-20 ES - NÃO DESONER.'!$G$6:$L$6678,2,FALSE),IF(C61="SIURB",VLOOKUP(B61,'SIURB JAN-2020 NÃO DESONER.'!$A$2:$D$757,2,FALSE),IF(C61="SICRO",VLOOKUP(B61,Tabela4[],2,FALSE),IF(C61="CPOS",VLOOKUP(B61,'CPOS-178'!$A$7:$F$4097,2,FALSE),IF(C61="PRÓPRIA",VLOOKUP(B61,Tabela42[],2,FALSE),IF(C61="DER-ES",VLOOKUP(B61,Tabela6[],2,FALSE),IF(C61="IOPES",VLOOKUP(B61,'IOPES_02-20'!$A$12:$G$1265,3,FALSE),IF(C61="EDIF",VLOOKUP(B61,'EDIF JAN-2020 NÃO DESONER.'!$A$3:$D$2649,2,FALSE),"ERRO"))))))))</f>
        <v>ARGAMASSA DE CIMENTO E AREIA 1:3 - CONFECÇÃO EM BETONEIRA E LANÇAMENTO MANUAL - AREIA COMERCIAL</v>
      </c>
      <c r="E61" s="849"/>
      <c r="F61" s="849"/>
      <c r="G61" s="849"/>
      <c r="H61" s="849"/>
      <c r="I61" s="849"/>
      <c r="J61" s="849"/>
      <c r="K61" s="203" t="str">
        <f>IF(C61="SINAPI",VLOOKUP(B61,'SINAPI 09-20 ES - NÃO DESONER.'!$G$6:$L$6678,3,FALSE),IF(C61="SIURB",VLOOKUP(B61,'SIURB JAN-2020 NÃO DESONER.'!$A$2:$D$757,3,FALSE),IF(C61="SICRO",VLOOKUP(B61,Tabela4[],3,FALSE),IF(C61="CPOS",VLOOKUP(B61,'CPOS-178'!$A$7:$F$4097,3,FALSE),IF(C61="PRÓPRIA",VLOOKUP(B61,Tabela42[],3,FALSE),IF(C61="DER-ES",VLOOKUP(B61,Tabela6[],3,FALSE),IF(C61="IOPES",VLOOKUP(B61,'IOPES_02-20'!$A$12:$G$1265,4,FALSE),IF(C61="EDIF",VLOOKUP(B61,'EDIF JAN-2020 NÃO DESONER.'!$A$3:$D$2649,3,FALSE),"ERRO"))))))))</f>
        <v>m³</v>
      </c>
      <c r="L61" s="203">
        <f>'MEMORIA DE CALCULO'!W168</f>
        <v>1.284</v>
      </c>
      <c r="M61" s="470">
        <f>IF(C61="SINAPI",VLOOKUP(B61,'SINAPI 09-20 ES - DESONER.'!$G$6:$L$6678,5,FALSE),IF(C61="SIURB",VLOOKUP(B61,'SIURB JAN-2020 DESONER.'!$A$2:$D$757,4,FALSE),IF(C61="SICRO",VLOOKUP(B61,Tabela4[],4,FALSE),IF(C61="CPOS",VLOOKUP(B61,'CPOS-178'!$A$7:$F$4097,6,FALSE),IF(C61="PRÓPRIA",VLOOKUP(B61,Tabela42[],5,FALSE),IF(C61="DER-ES",VLOOKUP(B61,Tabela6[],4,FALSE),IF(C61="IOPES",VLOOKUP(B61,'IOPES_02-20'!$A$12:$G$1265,7,FALSE),IF(C61="EDIF",VLOOKUP(B61,'EDIF JAN-2020 DESONER.'!$A$3:$D$2649,4,FALSE),"ERRO"))))))))</f>
        <v>327.11</v>
      </c>
      <c r="N61" s="292">
        <f>'BDI '!$M$33</f>
        <v>0.36596471257825836</v>
      </c>
      <c r="O61" s="206">
        <f t="shared" si="6"/>
        <v>446.82071713147411</v>
      </c>
      <c r="P61" s="365">
        <f t="shared" si="7"/>
        <v>573.71780079681275</v>
      </c>
    </row>
    <row r="62" spans="2:16" ht="30" customHeight="1" x14ac:dyDescent="0.25">
      <c r="B62" s="598">
        <v>181443</v>
      </c>
      <c r="C62" s="468" t="s">
        <v>32936</v>
      </c>
      <c r="D62" s="848" t="str">
        <f>IF(C62="SINAPI",VLOOKUP(B62,'SINAPI 09-20 ES - NÃO DESONER.'!$G$6:$L$6678,2,FALSE),IF(C62="SIURB",VLOOKUP(B62,'SIURB JAN-2020 NÃO DESONER.'!$A$2:$D$757,2,FALSE),IF(C62="SICRO",VLOOKUP(B62,Tabela4[],2,FALSE),IF(C62="CPOS",VLOOKUP(B62,'CPOS-178'!$A$7:$F$4097,2,FALSE),IF(C62="PRÓPRIA",VLOOKUP(B62,Tabela42[],2,FALSE),IF(C62="DER-ES",VLOOKUP(B62,Tabela6[],2,FALSE),IF(C62="IOPES",VLOOKUP(B62,'IOPES_02-20'!$A$12:$G$1265,3,FALSE),IF(C62="EDIF",VLOOKUP(B62,'EDIF JAN-2020 NÃO DESONER.'!$A$3:$D$2649,2,FALSE),"ERRO"))))))))</f>
        <v>PLAYGROUND BRINQUEDOS DE MADEIRA - CASA TARZAN COM ESCORREGADOR E ESCADA MARINHEIRO</v>
      </c>
      <c r="E62" s="849"/>
      <c r="F62" s="849"/>
      <c r="G62" s="849"/>
      <c r="H62" s="849"/>
      <c r="I62" s="849"/>
      <c r="J62" s="849"/>
      <c r="K62" s="203" t="str">
        <f>IF(C62="SINAPI",VLOOKUP(B62,'SINAPI 09-20 ES - NÃO DESONER.'!$G$6:$L$6678,3,FALSE),IF(C62="SIURB",VLOOKUP(B62,'SIURB JAN-2020 NÃO DESONER.'!$A$2:$D$757,3,FALSE),IF(C62="SICRO",VLOOKUP(B62,Tabela4[],3,FALSE),IF(C62="CPOS",VLOOKUP(B62,'CPOS-178'!$A$7:$F$4097,3,FALSE),IF(C62="PRÓPRIA",VLOOKUP(B62,Tabela42[],3,FALSE),IF(C62="DER-ES",VLOOKUP(B62,Tabela6[],3,FALSE),IF(C62="IOPES",VLOOKUP(B62,'IOPES_02-20'!$A$12:$G$1265,4,FALSE),IF(C62="EDIF",VLOOKUP(B62,'EDIF JAN-2020 NÃO DESONER.'!$A$3:$D$2649,3,FALSE),"ERRO"))))))))</f>
        <v>unid</v>
      </c>
      <c r="L62" s="203">
        <f>'MEMORIA DE CALCULO'!W171</f>
        <v>1</v>
      </c>
      <c r="M62" s="470">
        <f>IF(C62="SINAPI",VLOOKUP(B62,'SINAPI 09-20 ES - DESONER.'!$G$6:$L$6678,5,FALSE),IF(C62="SIURB",VLOOKUP(B62,'SIURB JAN-2020 DESONER.'!$A$2:$D$757,4,FALSE),IF(C62="SICRO",VLOOKUP(B62,Tabela4[],4,FALSE),IF(C62="CPOS",VLOOKUP(B62,'CPOS-178'!$A$7:$F$4097,6,FALSE),IF(C62="PRÓPRIA",VLOOKUP(B62,Tabela42[],5,FALSE),IF(C62="DER-ES",VLOOKUP(B62,Tabela6[],4,FALSE),IF(C62="IOPES",VLOOKUP(B62,'IOPES_02-20'!$A$12:$G$1265,7,FALSE),IF(C62="EDIF",VLOOKUP(B62,'EDIF JAN-2020 DESONER.'!$A$3:$D$2649,4,FALSE),"ERRO"))))))))</f>
        <v>4184.8999999999996</v>
      </c>
      <c r="N62" s="292">
        <f>'BDI '!$M$33</f>
        <v>0.36596471257825836</v>
      </c>
      <c r="O62" s="206">
        <f t="shared" si="6"/>
        <v>5716.4257256687533</v>
      </c>
      <c r="P62" s="365">
        <f t="shared" si="7"/>
        <v>5716.4257256687533</v>
      </c>
    </row>
    <row r="63" spans="2:16" ht="30" customHeight="1" x14ac:dyDescent="0.25">
      <c r="B63" s="598">
        <v>181446</v>
      </c>
      <c r="C63" s="468" t="s">
        <v>32936</v>
      </c>
      <c r="D63" s="848" t="str">
        <f>IF(C63="SINAPI",VLOOKUP(B63,'SINAPI 09-20 ES - NÃO DESONER.'!$G$6:$L$6678,2,FALSE),IF(C63="SIURB",VLOOKUP(B63,'SIURB JAN-2020 NÃO DESONER.'!$A$2:$D$757,2,FALSE),IF(C63="SICRO",VLOOKUP(B63,Tabela4[],2,FALSE),IF(C63="CPOS",VLOOKUP(B63,'CPOS-178'!$A$7:$F$4097,2,FALSE),IF(C63="PRÓPRIA",VLOOKUP(B63,Tabela42[],2,FALSE),IF(C63="DER-ES",VLOOKUP(B63,Tabela6[],2,FALSE),IF(C63="IOPES",VLOOKUP(B63,'IOPES_02-20'!$A$12:$G$1265,3,FALSE),IF(C63="EDIF",VLOOKUP(B63,'EDIF JAN-2020 NÃO DESONER.'!$A$3:$D$2649,2,FALSE),"ERRO"))))))))</f>
        <v>PLAYGROUND BRINQUEDOS DE MADEIRA - GANGORRA DUPLA</v>
      </c>
      <c r="E63" s="849"/>
      <c r="F63" s="849"/>
      <c r="G63" s="849"/>
      <c r="H63" s="849"/>
      <c r="I63" s="849"/>
      <c r="J63" s="849"/>
      <c r="K63" s="203" t="str">
        <f>IF(C63="SINAPI",VLOOKUP(B63,'SINAPI 09-20 ES - NÃO DESONER.'!$G$6:$L$6678,3,FALSE),IF(C63="SIURB",VLOOKUP(B63,'SIURB JAN-2020 NÃO DESONER.'!$A$2:$D$757,3,FALSE),IF(C63="SICRO",VLOOKUP(B63,Tabela4[],3,FALSE),IF(C63="CPOS",VLOOKUP(B63,'CPOS-178'!$A$7:$F$4097,3,FALSE),IF(C63="PRÓPRIA",VLOOKUP(B63,Tabela42[],3,FALSE),IF(C63="DER-ES",VLOOKUP(B63,Tabela6[],3,FALSE),IF(C63="IOPES",VLOOKUP(B63,'IOPES_02-20'!$A$12:$G$1265,4,FALSE),IF(C63="EDIF",VLOOKUP(B63,'EDIF JAN-2020 NÃO DESONER.'!$A$3:$D$2649,3,FALSE),"ERRO"))))))))</f>
        <v>unid</v>
      </c>
      <c r="L63" s="203">
        <f>'MEMORIA DE CALCULO'!W174</f>
        <v>1</v>
      </c>
      <c r="M63" s="470">
        <f>IF(C63="SINAPI",VLOOKUP(B63,'SINAPI 09-20 ES - DESONER.'!$G$6:$L$6678,5,FALSE),IF(C63="SIURB",VLOOKUP(B63,'SIURB JAN-2020 DESONER.'!$A$2:$D$757,4,FALSE),IF(C63="SICRO",VLOOKUP(B63,Tabela4[],4,FALSE),IF(C63="CPOS",VLOOKUP(B63,'CPOS-178'!$A$7:$F$4097,6,FALSE),IF(C63="PRÓPRIA",VLOOKUP(B63,Tabela42[],5,FALSE),IF(C63="DER-ES",VLOOKUP(B63,Tabela6[],4,FALSE),IF(C63="IOPES",VLOOKUP(B63,'IOPES_02-20'!$A$12:$G$1265,7,FALSE),IF(C63="EDIF",VLOOKUP(B63,'EDIF JAN-2020 DESONER.'!$A$3:$D$2649,4,FALSE),"ERRO"))))))))</f>
        <v>637.35</v>
      </c>
      <c r="N63" s="292">
        <f>'BDI '!$M$33</f>
        <v>0.36596471257825836</v>
      </c>
      <c r="O63" s="206">
        <f t="shared" si="6"/>
        <v>870.59760956175296</v>
      </c>
      <c r="P63" s="365">
        <f t="shared" si="7"/>
        <v>870.59760956175296</v>
      </c>
    </row>
    <row r="64" spans="2:16" ht="15.75" customHeight="1" x14ac:dyDescent="0.25">
      <c r="B64" s="598">
        <v>181604</v>
      </c>
      <c r="C64" s="468" t="s">
        <v>32936</v>
      </c>
      <c r="D64" s="848" t="str">
        <f>IF(C64="SINAPI",VLOOKUP(B64,'SINAPI 09-20 ES - NÃO DESONER.'!$G$6:$L$6678,2,FALSE),IF(C64="SIURB",VLOOKUP(B64,'SIURB JAN-2020 NÃO DESONER.'!$A$2:$D$757,2,FALSE),IF(C64="SICRO",VLOOKUP(B64,Tabela4[],2,FALSE),IF(C64="CPOS",VLOOKUP(B64,'CPOS-178'!$A$7:$F$4097,2,FALSE),IF(C64="PRÓPRIA",VLOOKUP(B64,Tabela42[],2,FALSE),IF(C64="DER-ES",VLOOKUP(B64,Tabela6[],2,FALSE),IF(C64="IOPES",VLOOKUP(B64,'IOPES_02-20'!$A$12:$G$1265,3,FALSE),IF(C64="EDIF",VLOOKUP(B64,'EDIF JAN-2020 NÃO DESONER.'!$A$3:$D$2649,2,FALSE),"ERRO"))))))))</f>
        <v>SIMULADOR DE CAVALGADA</v>
      </c>
      <c r="E64" s="849"/>
      <c r="F64" s="849"/>
      <c r="G64" s="849"/>
      <c r="H64" s="849"/>
      <c r="I64" s="849"/>
      <c r="J64" s="849"/>
      <c r="K64" s="203" t="str">
        <f>IF(C64="SINAPI",VLOOKUP(B64,'SINAPI 09-20 ES - NÃO DESONER.'!$G$6:$L$6678,3,FALSE),IF(C64="SIURB",VLOOKUP(B64,'SIURB JAN-2020 NÃO DESONER.'!$A$2:$D$757,3,FALSE),IF(C64="SICRO",VLOOKUP(B64,Tabela4[],3,FALSE),IF(C64="CPOS",VLOOKUP(B64,'CPOS-178'!$A$7:$F$4097,3,FALSE),IF(C64="PRÓPRIA",VLOOKUP(B64,Tabela42[],3,FALSE),IF(C64="DER-ES",VLOOKUP(B64,Tabela6[],3,FALSE),IF(C64="IOPES",VLOOKUP(B64,'IOPES_02-20'!$A$12:$G$1265,4,FALSE),IF(C64="EDIF",VLOOKUP(B64,'EDIF JAN-2020 NÃO DESONER.'!$A$3:$D$2649,3,FALSE),"ERRO"))))))))</f>
        <v>unid</v>
      </c>
      <c r="L64" s="203">
        <f>'MEMORIA DE CALCULO'!W177</f>
        <v>2</v>
      </c>
      <c r="M64" s="470">
        <f>IF(C64="SINAPI",VLOOKUP(B64,'SINAPI 09-20 ES - DESONER.'!$G$6:$L$6678,5,FALSE),IF(C64="SIURB",VLOOKUP(B64,'SIURB JAN-2020 DESONER.'!$A$2:$D$757,4,FALSE),IF(C64="SICRO",VLOOKUP(B64,Tabela4[],4,FALSE),IF(C64="CPOS",VLOOKUP(B64,'CPOS-178'!$A$7:$F$4097,6,FALSE),IF(C64="PRÓPRIA",VLOOKUP(B64,Tabela42[],5,FALSE),IF(C64="DER-ES",VLOOKUP(B64,Tabela6[],4,FALSE),IF(C64="IOPES",VLOOKUP(B64,'IOPES_02-20'!$A$12:$G$1265,7,FALSE),IF(C64="EDIF",VLOOKUP(B64,'EDIF JAN-2020 DESONER.'!$A$3:$D$2649,4,FALSE),"ERRO"))))))))</f>
        <v>2860.88</v>
      </c>
      <c r="N64" s="292">
        <f>'BDI '!$M$33</f>
        <v>0.36596471257825836</v>
      </c>
      <c r="O64" s="206">
        <f t="shared" si="6"/>
        <v>3907.8611269208877</v>
      </c>
      <c r="P64" s="365">
        <f t="shared" si="7"/>
        <v>7815.7222538417755</v>
      </c>
    </row>
    <row r="65" spans="2:16" ht="30" customHeight="1" x14ac:dyDescent="0.25">
      <c r="B65" s="363" t="s">
        <v>28905</v>
      </c>
      <c r="C65" s="468" t="s">
        <v>25245</v>
      </c>
      <c r="D65" s="848" t="str">
        <f>IF(C65="SINAPI",VLOOKUP(B65,'SINAPI 09-20 ES - NÃO DESONER.'!$G$6:$L$6678,2,FALSE),IF(C65="SIURB",VLOOKUP(B65,'SIURB JAN-2020 NÃO DESONER.'!$A$2:$D$757,2,FALSE),IF(C65="SICRO",VLOOKUP(B65,Tabela4[],2,FALSE),IF(C65="CPOS",VLOOKUP(B65,'CPOS-178'!$A$7:$F$4097,2,FALSE),IF(C65="PRÓPRIA",VLOOKUP(B65,Tabela42[],2,FALSE),IF(C65="DER-ES",VLOOKUP(B65,Tabela6[],2,FALSE),IF(C65="IOPES",VLOOKUP(B65,'IOPES_02-20'!$A$12:$G$1265,3,FALSE),IF(C65="EDIF",VLOOKUP(B65,'EDIF JAN-2020 NÃO DESONER.'!$A$3:$D$2649,2,FALSE),"ERRO"))))))))</f>
        <v>FORNECIMENTO E IMPLANTAÇÃO DE DECK DE MADEIRA</v>
      </c>
      <c r="E65" s="849"/>
      <c r="F65" s="849"/>
      <c r="G65" s="849"/>
      <c r="H65" s="849"/>
      <c r="I65" s="849"/>
      <c r="J65" s="849"/>
      <c r="K65" s="203" t="str">
        <f>IF(C65="SINAPI",VLOOKUP(B65,'SINAPI 09-20 ES - NÃO DESONER.'!$G$6:$L$6678,3,FALSE),IF(C65="SIURB",VLOOKUP(B65,'SIURB JAN-2020 NÃO DESONER.'!$A$2:$D$757,3,FALSE),IF(C65="SICRO",VLOOKUP(B65,Tabela4[],3,FALSE),IF(C65="CPOS",VLOOKUP(B65,'CPOS-178'!$A$7:$F$4097,3,FALSE),IF(C65="PRÓPRIA",VLOOKUP(B65,Tabela42[],3,FALSE),IF(C65="DER-ES",VLOOKUP(B65,Tabela6[],3,FALSE),IF(C65="IOPES",VLOOKUP(B65,'IOPES_02-20'!$A$12:$G$1265,4,FALSE),IF(C65="EDIF",VLOOKUP(B65,'EDIF JAN-2020 NÃO DESONER.'!$A$3:$D$2649,3,FALSE),"ERRO"))))))))</f>
        <v>m²</v>
      </c>
      <c r="L65" s="203">
        <f>'MEMORIA DE CALCULO'!W180</f>
        <v>1</v>
      </c>
      <c r="M65" s="470">
        <f>IF(C65="SINAPI",VLOOKUP(B65,'SINAPI 09-20 ES - DESONER.'!$G$6:$L$6678,5,FALSE),IF(C65="SIURB",VLOOKUP(B65,'SIURB JAN-2020 DESONER.'!$A$2:$D$757,4,FALSE),IF(C65="SICRO",VLOOKUP(B65,Tabela4[],4,FALSE),IF(C65="CPOS",VLOOKUP(B65,'CPOS-178'!$A$7:$F$4097,6,FALSE),IF(C65="PRÓPRIA",VLOOKUP(B65,Tabela42[],5,FALSE),IF(C65="DER-ES",VLOOKUP(B65,Tabela6[],4,FALSE),IF(C65="IOPES",VLOOKUP(B65,'IOPES_02-20'!$A$12:$G$1265,7,FALSE),IF(C65="EDIF",VLOOKUP(B65,'EDIF JAN-2020 DESONER.'!$A$3:$D$2649,4,FALSE),"ERRO"))))))))</f>
        <v>384.62335306</v>
      </c>
      <c r="N65" s="292">
        <f>'BDI '!$M$33</f>
        <v>0.36596471257825836</v>
      </c>
      <c r="O65" s="206">
        <f t="shared" si="6"/>
        <v>525.38192791348888</v>
      </c>
      <c r="P65" s="365">
        <f t="shared" si="7"/>
        <v>525.38192791348888</v>
      </c>
    </row>
    <row r="66" spans="2:16" ht="15.75" customHeight="1" x14ac:dyDescent="0.25">
      <c r="B66" s="598">
        <v>181612</v>
      </c>
      <c r="C66" s="468" t="s">
        <v>32936</v>
      </c>
      <c r="D66" s="848" t="str">
        <f>IF(C66="SINAPI",VLOOKUP(B66,'SINAPI 09-20 ES - NÃO DESONER.'!$G$6:$L$6678,2,FALSE),IF(C66="SIURB",VLOOKUP(B66,'SIURB JAN-2020 NÃO DESONER.'!$A$2:$D$757,2,FALSE),IF(C66="SICRO",VLOOKUP(B66,Tabela4[],2,FALSE),IF(C66="CPOS",VLOOKUP(B66,'CPOS-178'!$A$7:$F$4097,2,FALSE),IF(C66="PRÓPRIA",VLOOKUP(B66,Tabela42[],2,FALSE),IF(C66="DER-ES",VLOOKUP(B66,Tabela6[],2,FALSE),IF(C66="IOPES",VLOOKUP(B66,'IOPES_02-20'!$A$12:$G$1265,3,FALSE),IF(C66="EDIF",VLOOKUP(B66,'EDIF JAN-2020 NÃO DESONER.'!$A$3:$D$2649,2,FALSE),"ERRO"))))))))</f>
        <v>ROTAÇÃO VERTICAL TRIPLO CONJUGADO</v>
      </c>
      <c r="E66" s="849"/>
      <c r="F66" s="849"/>
      <c r="G66" s="849"/>
      <c r="H66" s="849"/>
      <c r="I66" s="849"/>
      <c r="J66" s="849"/>
      <c r="K66" s="203" t="str">
        <f>IF(C66="SINAPI",VLOOKUP(B66,'SINAPI 09-20 ES - NÃO DESONER.'!$G$6:$L$6678,3,FALSE),IF(C66="SIURB",VLOOKUP(B66,'SIURB JAN-2020 NÃO DESONER.'!$A$2:$D$757,3,FALSE),IF(C66="SICRO",VLOOKUP(B66,Tabela4[],3,FALSE),IF(C66="CPOS",VLOOKUP(B66,'CPOS-178'!$A$7:$F$4097,3,FALSE),IF(C66="PRÓPRIA",VLOOKUP(B66,Tabela42[],3,FALSE),IF(C66="DER-ES",VLOOKUP(B66,Tabela6[],3,FALSE),IF(C66="IOPES",VLOOKUP(B66,'IOPES_02-20'!$A$12:$G$1265,4,FALSE),IF(C66="EDIF",VLOOKUP(B66,'EDIF JAN-2020 NÃO DESONER.'!$A$3:$D$2649,3,FALSE),"ERRO"))))))))</f>
        <v>unid</v>
      </c>
      <c r="L66" s="203">
        <f>'MEMORIA DE CALCULO'!W183</f>
        <v>1</v>
      </c>
      <c r="M66" s="470">
        <f>IF(C66="SINAPI",VLOOKUP(B66,'SINAPI 09-20 ES - DESONER.'!$G$6:$L$6678,5,FALSE),IF(C66="SIURB",VLOOKUP(B66,'SIURB JAN-2020 DESONER.'!$A$2:$D$757,4,FALSE),IF(C66="SICRO",VLOOKUP(B66,Tabela4[],4,FALSE),IF(C66="CPOS",VLOOKUP(B66,'CPOS-178'!$A$7:$F$4097,6,FALSE),IF(C66="PRÓPRIA",VLOOKUP(B66,Tabela42[],5,FALSE),IF(C66="DER-ES",VLOOKUP(B66,Tabela6[],4,FALSE),IF(C66="IOPES",VLOOKUP(B66,'IOPES_02-20'!$A$12:$G$1265,7,FALSE),IF(C66="EDIF",VLOOKUP(B66,'EDIF JAN-2020 DESONER.'!$A$3:$D$2649,4,FALSE),"ERRO"))))))))</f>
        <v>1372.15</v>
      </c>
      <c r="N66" s="292">
        <f>'BDI '!$M$33</f>
        <v>0.36596471257825836</v>
      </c>
      <c r="O66" s="206">
        <f t="shared" si="6"/>
        <v>1874.3084803642573</v>
      </c>
      <c r="P66" s="365">
        <f t="shared" si="7"/>
        <v>1874.3084803642573</v>
      </c>
    </row>
    <row r="67" spans="2:16" ht="15.75" customHeight="1" x14ac:dyDescent="0.25">
      <c r="B67" s="598">
        <v>181613</v>
      </c>
      <c r="C67" s="468" t="s">
        <v>32936</v>
      </c>
      <c r="D67" s="848" t="str">
        <f>IF(C67="SINAPI",VLOOKUP(B67,'SINAPI 09-20 ES - NÃO DESONER.'!$G$6:$L$6678,2,FALSE),IF(C67="SIURB",VLOOKUP(B67,'SIURB JAN-2020 NÃO DESONER.'!$A$2:$D$757,2,FALSE),IF(C67="SICRO",VLOOKUP(B67,Tabela4[],2,FALSE),IF(C67="CPOS",VLOOKUP(B67,'CPOS-178'!$A$7:$F$4097,2,FALSE),IF(C67="PRÓPRIA",VLOOKUP(B67,Tabela42[],2,FALSE),IF(C67="DER-ES",VLOOKUP(B67,Tabela6[],2,FALSE),IF(C67="IOPES",VLOOKUP(B67,'IOPES_02-20'!$A$12:$G$1265,3,FALSE),IF(C67="EDIF",VLOOKUP(B67,'EDIF JAN-2020 NÃO DESONER.'!$A$3:$D$2649,2,FALSE),"ERRO"))))))))</f>
        <v>ESQUI DUPLO CONJUGADO</v>
      </c>
      <c r="E67" s="849"/>
      <c r="F67" s="849"/>
      <c r="G67" s="849"/>
      <c r="H67" s="849"/>
      <c r="I67" s="849"/>
      <c r="J67" s="849"/>
      <c r="K67" s="203" t="str">
        <f>IF(C67="SINAPI",VLOOKUP(B67,'SINAPI 09-20 ES - NÃO DESONER.'!$G$6:$L$6678,3,FALSE),IF(C67="SIURB",VLOOKUP(B67,'SIURB JAN-2020 NÃO DESONER.'!$A$2:$D$757,3,FALSE),IF(C67="SICRO",VLOOKUP(B67,Tabela4[],3,FALSE),IF(C67="CPOS",VLOOKUP(B67,'CPOS-178'!$A$7:$F$4097,3,FALSE),IF(C67="PRÓPRIA",VLOOKUP(B67,Tabela42[],3,FALSE),IF(C67="DER-ES",VLOOKUP(B67,Tabela6[],3,FALSE),IF(C67="IOPES",VLOOKUP(B67,'IOPES_02-20'!$A$12:$G$1265,4,FALSE),IF(C67="EDIF",VLOOKUP(B67,'EDIF JAN-2020 NÃO DESONER.'!$A$3:$D$2649,3,FALSE),"ERRO"))))))))</f>
        <v>unid</v>
      </c>
      <c r="L67" s="203">
        <f>'MEMORIA DE CALCULO'!W186</f>
        <v>1</v>
      </c>
      <c r="M67" s="470">
        <f>IF(C67="SINAPI",VLOOKUP(B67,'SINAPI 09-20 ES - DESONER.'!$G$6:$L$6678,5,FALSE),IF(C67="SIURB",VLOOKUP(B67,'SIURB JAN-2020 DESONER.'!$A$2:$D$757,4,FALSE),IF(C67="SICRO",VLOOKUP(B67,Tabela4[],4,FALSE),IF(C67="CPOS",VLOOKUP(B67,'CPOS-178'!$A$7:$F$4097,6,FALSE),IF(C67="PRÓPRIA",VLOOKUP(B67,Tabela42[],5,FALSE),IF(C67="DER-ES",VLOOKUP(B67,Tabela6[],4,FALSE),IF(C67="IOPES",VLOOKUP(B67,'IOPES_02-20'!$A$12:$G$1265,7,FALSE),IF(C67="EDIF",VLOOKUP(B67,'EDIF JAN-2020 DESONER.'!$A$3:$D$2649,4,FALSE),"ERRO"))))))))</f>
        <v>3352.51</v>
      </c>
      <c r="N67" s="292">
        <f>'BDI '!$M$33</f>
        <v>0.36596471257825836</v>
      </c>
      <c r="O67" s="206">
        <f t="shared" si="6"/>
        <v>4579.4103585657376</v>
      </c>
      <c r="P67" s="365">
        <f t="shared" si="7"/>
        <v>4579.4103585657376</v>
      </c>
    </row>
    <row r="68" spans="2:16" ht="30" customHeight="1" x14ac:dyDescent="0.25">
      <c r="B68" s="598">
        <v>181503</v>
      </c>
      <c r="C68" s="468" t="s">
        <v>32936</v>
      </c>
      <c r="D68" s="848" t="str">
        <f>IF(C68="SINAPI",VLOOKUP(B68,'SINAPI 09-20 ES - NÃO DESONER.'!$G$6:$L$6678,2,FALSE),IF(C68="SIURB",VLOOKUP(B68,'SIURB JAN-2020 NÃO DESONER.'!$A$2:$D$757,2,FALSE),IF(C68="SICRO",VLOOKUP(B68,Tabela4[],2,FALSE),IF(C68="CPOS",VLOOKUP(B68,'CPOS-178'!$A$7:$F$4097,2,FALSE),IF(C68="PRÓPRIA",VLOOKUP(B68,Tabela42[],2,FALSE),IF(C68="DER-ES",VLOOKUP(B68,Tabela6[],2,FALSE),IF(C68="IOPES",VLOOKUP(B68,'IOPES_02-20'!$A$12:$G$1265,3,FALSE),IF(C68="EDIF",VLOOKUP(B68,'EDIF JAN-2020 NÃO DESONER.'!$A$3:$D$2649,2,FALSE),"ERRO"))))))))</f>
        <v>APARELHOS DE GINÁTICA EM MADEIRA - BARRAS PARALELAS</v>
      </c>
      <c r="E68" s="849"/>
      <c r="F68" s="849"/>
      <c r="G68" s="849"/>
      <c r="H68" s="849"/>
      <c r="I68" s="849"/>
      <c r="J68" s="849"/>
      <c r="K68" s="203" t="str">
        <f>IF(C68="SINAPI",VLOOKUP(B68,'SINAPI 09-20 ES - NÃO DESONER.'!$G$6:$L$6678,3,FALSE),IF(C68="SIURB",VLOOKUP(B68,'SIURB JAN-2020 NÃO DESONER.'!$A$2:$D$757,3,FALSE),IF(C68="SICRO",VLOOKUP(B68,Tabela4[],3,FALSE),IF(C68="CPOS",VLOOKUP(B68,'CPOS-178'!$A$7:$F$4097,3,FALSE),IF(C68="PRÓPRIA",VLOOKUP(B68,Tabela42[],3,FALSE),IF(C68="DER-ES",VLOOKUP(B68,Tabela6[],3,FALSE),IF(C68="IOPES",VLOOKUP(B68,'IOPES_02-20'!$A$12:$G$1265,4,FALSE),IF(C68="EDIF",VLOOKUP(B68,'EDIF JAN-2020 NÃO DESONER.'!$A$3:$D$2649,3,FALSE),"ERRO"))))))))</f>
        <v>unid</v>
      </c>
      <c r="L68" s="203">
        <f>'MEMORIA DE CALCULO'!W189</f>
        <v>1</v>
      </c>
      <c r="M68" s="470">
        <f>IF(C68="SINAPI",VLOOKUP(B68,'SINAPI 09-20 ES - DESONER.'!$G$6:$L$6678,5,FALSE),IF(C68="SIURB",VLOOKUP(B68,'SIURB JAN-2020 DESONER.'!$A$2:$D$757,4,FALSE),IF(C68="SICRO",VLOOKUP(B68,Tabela4[],4,FALSE),IF(C68="CPOS",VLOOKUP(B68,'CPOS-178'!$A$7:$F$4097,6,FALSE),IF(C68="PRÓPRIA",VLOOKUP(B68,Tabela42[],5,FALSE),IF(C68="DER-ES",VLOOKUP(B68,Tabela6[],4,FALSE),IF(C68="IOPES",VLOOKUP(B68,'IOPES_02-20'!$A$12:$G$1265,7,FALSE),IF(C68="EDIF",VLOOKUP(B68,'EDIF JAN-2020 DESONER.'!$A$3:$D$2649,4,FALSE),"ERRO"))))))))</f>
        <v>591.61</v>
      </c>
      <c r="N68" s="292">
        <f>'BDI '!$M$33</f>
        <v>0.36596471257825836</v>
      </c>
      <c r="O68" s="206">
        <f t="shared" si="6"/>
        <v>808.11838360842341</v>
      </c>
      <c r="P68" s="365">
        <f t="shared" si="7"/>
        <v>808.11838360842341</v>
      </c>
    </row>
    <row r="69" spans="2:16" ht="30" customHeight="1" x14ac:dyDescent="0.25">
      <c r="B69" s="598">
        <v>181502</v>
      </c>
      <c r="C69" s="468" t="s">
        <v>32936</v>
      </c>
      <c r="D69" s="848" t="str">
        <f>IF(C69="SINAPI",VLOOKUP(B69,'SINAPI 09-20 ES - NÃO DESONER.'!$G$6:$L$6678,2,FALSE),IF(C69="SIURB",VLOOKUP(B69,'SIURB JAN-2020 NÃO DESONER.'!$A$2:$D$757,2,FALSE),IF(C69="SICRO",VLOOKUP(B69,Tabela4[],2,FALSE),IF(C69="CPOS",VLOOKUP(B69,'CPOS-178'!$A$7:$F$4097,2,FALSE),IF(C69="PRÓPRIA",VLOOKUP(B69,Tabela42[],2,FALSE),IF(C69="DER-ES",VLOOKUP(B69,Tabela6[],2,FALSE),IF(C69="IOPES",VLOOKUP(B69,'IOPES_02-20'!$A$12:$G$1265,3,FALSE),IF(C69="EDIF",VLOOKUP(B69,'EDIF JAN-2020 NÃO DESONER.'!$A$3:$D$2649,2,FALSE),"ERRO"))))))))</f>
        <v>APARELHOS DE GINÁTICA EM MADEIRA - BARREIRA SIMPLES</v>
      </c>
      <c r="E69" s="849"/>
      <c r="F69" s="849"/>
      <c r="G69" s="849"/>
      <c r="H69" s="849"/>
      <c r="I69" s="849"/>
      <c r="J69" s="849"/>
      <c r="K69" s="203" t="str">
        <f>IF(C69="SINAPI",VLOOKUP(B69,'SINAPI 09-20 ES - NÃO DESONER.'!$G$6:$L$6678,3,FALSE),IF(C69="SIURB",VLOOKUP(B69,'SIURB JAN-2020 NÃO DESONER.'!$A$2:$D$757,3,FALSE),IF(C69="SICRO",VLOOKUP(B69,Tabela4[],3,FALSE),IF(C69="CPOS",VLOOKUP(B69,'CPOS-178'!$A$7:$F$4097,3,FALSE),IF(C69="PRÓPRIA",VLOOKUP(B69,Tabela42[],3,FALSE),IF(C69="DER-ES",VLOOKUP(B69,Tabela6[],3,FALSE),IF(C69="IOPES",VLOOKUP(B69,'IOPES_02-20'!$A$12:$G$1265,4,FALSE),IF(C69="EDIF",VLOOKUP(B69,'EDIF JAN-2020 NÃO DESONER.'!$A$3:$D$2649,3,FALSE),"ERRO"))))))))</f>
        <v>unid</v>
      </c>
      <c r="L69" s="203">
        <f>'MEMORIA DE CALCULO'!W192</f>
        <v>1</v>
      </c>
      <c r="M69" s="470">
        <f>IF(C69="SINAPI",VLOOKUP(B69,'SINAPI 09-20 ES - DESONER.'!$G$6:$L$6678,5,FALSE),IF(C69="SIURB",VLOOKUP(B69,'SIURB JAN-2020 DESONER.'!$A$2:$D$757,4,FALSE),IF(C69="SICRO",VLOOKUP(B69,Tabela4[],4,FALSE),IF(C69="CPOS",VLOOKUP(B69,'CPOS-178'!$A$7:$F$4097,6,FALSE),IF(C69="PRÓPRIA",VLOOKUP(B69,Tabela42[],5,FALSE),IF(C69="DER-ES",VLOOKUP(B69,Tabela6[],4,FALSE),IF(C69="IOPES",VLOOKUP(B69,'IOPES_02-20'!$A$12:$G$1265,7,FALSE),IF(C69="EDIF",VLOOKUP(B69,'EDIF JAN-2020 DESONER.'!$A$3:$D$2649,4,FALSE),"ERRO"))))))))</f>
        <v>934.62</v>
      </c>
      <c r="N69" s="292">
        <f>'BDI '!$M$33</f>
        <v>0.36596471257825836</v>
      </c>
      <c r="O69" s="206">
        <f t="shared" si="6"/>
        <v>1276.6579396698919</v>
      </c>
      <c r="P69" s="365">
        <f t="shared" si="7"/>
        <v>1276.6579396698919</v>
      </c>
    </row>
    <row r="70" spans="2:16" ht="15.75" customHeight="1" x14ac:dyDescent="0.25">
      <c r="B70" s="598">
        <v>181607</v>
      </c>
      <c r="C70" s="468" t="s">
        <v>32936</v>
      </c>
      <c r="D70" s="848" t="str">
        <f>IF(C70="SINAPI",VLOOKUP(B70,'SINAPI 09-20 ES - NÃO DESONER.'!$G$6:$L$6678,2,FALSE),IF(C70="SIURB",VLOOKUP(B70,'SIURB JAN-2020 NÃO DESONER.'!$A$2:$D$757,2,FALSE),IF(C70="SICRO",VLOOKUP(B70,Tabela4[],2,FALSE),IF(C70="CPOS",VLOOKUP(B70,'CPOS-178'!$A$7:$F$4097,2,FALSE),IF(C70="PRÓPRIA",VLOOKUP(B70,Tabela42[],2,FALSE),IF(C70="DER-ES",VLOOKUP(B70,Tabela6[],2,FALSE),IF(C70="IOPES",VLOOKUP(B70,'IOPES_02-20'!$A$12:$G$1265,3,FALSE),IF(C70="EDIF",VLOOKUP(B70,'EDIF JAN-2020 NÃO DESONER.'!$A$3:$D$2649,2,FALSE),"ERRO"))))))))</f>
        <v>PRESSÃO DE PERNAS TRIPLO CONJUGADO</v>
      </c>
      <c r="E70" s="849"/>
      <c r="F70" s="849"/>
      <c r="G70" s="849"/>
      <c r="H70" s="849"/>
      <c r="I70" s="849"/>
      <c r="J70" s="849"/>
      <c r="K70" s="203" t="str">
        <f>IF(C70="SINAPI",VLOOKUP(B70,'SINAPI 09-20 ES - NÃO DESONER.'!$G$6:$L$6678,3,FALSE),IF(C70="SIURB",VLOOKUP(B70,'SIURB JAN-2020 NÃO DESONER.'!$A$2:$D$757,3,FALSE),IF(C70="SICRO",VLOOKUP(B70,Tabela4[],3,FALSE),IF(C70="CPOS",VLOOKUP(B70,'CPOS-178'!$A$7:$F$4097,3,FALSE),IF(C70="PRÓPRIA",VLOOKUP(B70,Tabela42[],3,FALSE),IF(C70="DER-ES",VLOOKUP(B70,Tabela6[],3,FALSE),IF(C70="IOPES",VLOOKUP(B70,'IOPES_02-20'!$A$12:$G$1265,4,FALSE),IF(C70="EDIF",VLOOKUP(B70,'EDIF JAN-2020 NÃO DESONER.'!$A$3:$D$2649,3,FALSE),"ERRO"))))))))</f>
        <v>unid</v>
      </c>
      <c r="L70" s="203">
        <f>'MEMORIA DE CALCULO'!W195</f>
        <v>1</v>
      </c>
      <c r="M70" s="470">
        <f>IF(C70="SINAPI",VLOOKUP(B70,'SINAPI 09-20 ES - DESONER.'!$G$6:$L$6678,5,FALSE),IF(C70="SIURB",VLOOKUP(B70,'SIURB JAN-2020 DESONER.'!$A$2:$D$757,4,FALSE),IF(C70="SICRO",VLOOKUP(B70,Tabela4[],4,FALSE),IF(C70="CPOS",VLOOKUP(B70,'CPOS-178'!$A$7:$F$4097,6,FALSE),IF(C70="PRÓPRIA",VLOOKUP(B70,Tabela42[],5,FALSE),IF(C70="DER-ES",VLOOKUP(B70,Tabela6[],4,FALSE),IF(C70="IOPES",VLOOKUP(B70,'IOPES_02-20'!$A$12:$G$1265,7,FALSE),IF(C70="EDIF",VLOOKUP(B70,'EDIF JAN-2020 DESONER.'!$A$3:$D$2649,4,FALSE),"ERRO"))))))))</f>
        <v>2387.9</v>
      </c>
      <c r="N70" s="292">
        <f>'BDI '!$M$33</f>
        <v>0.36596471257825836</v>
      </c>
      <c r="O70" s="206">
        <f t="shared" si="6"/>
        <v>3261.7871371656233</v>
      </c>
      <c r="P70" s="365">
        <f t="shared" si="7"/>
        <v>3261.7871371656233</v>
      </c>
    </row>
    <row r="71" spans="2:16" ht="30" customHeight="1" x14ac:dyDescent="0.25">
      <c r="B71" s="363" t="s">
        <v>28906</v>
      </c>
      <c r="C71" s="468" t="s">
        <v>25245</v>
      </c>
      <c r="D71" s="848" t="str">
        <f>IF(C71="SINAPI",VLOOKUP(B71,'SINAPI 09-20 ES - NÃO DESONER.'!$G$6:$L$6678,2,FALSE),IF(C71="SIURB",VLOOKUP(B71,'SIURB JAN-2020 NÃO DESONER.'!$A$2:$D$757,2,FALSE),IF(C71="SICRO",VLOOKUP(B71,Tabela4[],2,FALSE),IF(C71="CPOS",VLOOKUP(B71,'CPOS-178'!$A$7:$F$4097,2,FALSE),IF(C71="PRÓPRIA",VLOOKUP(B71,Tabela42[],2,FALSE),IF(C71="DER-ES",VLOOKUP(B71,Tabela6[],2,FALSE),IF(C71="IOPES",VLOOKUP(B71,'IOPES_02-20'!$A$12:$G$1265,3,FALSE),IF(C71="EDIF",VLOOKUP(B71,'EDIF JAN-2020 NÃO DESONER.'!$A$3:$D$2649,2,FALSE),"ERRO"))))))))</f>
        <v>FORNECIMENTO E INSTALAÇÃO DE BRINQUEDO TIPO PAREDÃO</v>
      </c>
      <c r="E71" s="849"/>
      <c r="F71" s="849"/>
      <c r="G71" s="849"/>
      <c r="H71" s="849"/>
      <c r="I71" s="849"/>
      <c r="J71" s="849"/>
      <c r="K71" s="203" t="str">
        <f>IF(C71="SINAPI",VLOOKUP(B71,'SINAPI 09-20 ES - NÃO DESONER.'!$G$6:$L$6678,3,FALSE),IF(C71="SIURB",VLOOKUP(B71,'SIURB JAN-2020 NÃO DESONER.'!$A$2:$D$757,3,FALSE),IF(C71="SICRO",VLOOKUP(B71,Tabela4[],3,FALSE),IF(C71="CPOS",VLOOKUP(B71,'CPOS-178'!$A$7:$F$4097,3,FALSE),IF(C71="PRÓPRIA",VLOOKUP(B71,Tabela42[],3,FALSE),IF(C71="DER-ES",VLOOKUP(B71,Tabela6[],3,FALSE),IF(C71="IOPES",VLOOKUP(B71,'IOPES_02-20'!$A$12:$G$1265,4,FALSE),IF(C71="EDIF",VLOOKUP(B71,'EDIF JAN-2020 NÃO DESONER.'!$A$3:$D$2649,3,FALSE),"ERRO"))))))))</f>
        <v>unid.</v>
      </c>
      <c r="L71" s="203">
        <f>'MEMORIA DE CALCULO'!W198</f>
        <v>1</v>
      </c>
      <c r="M71" s="470">
        <f>IF(C71="SINAPI",VLOOKUP(B71,'SINAPI 09-20 ES - DESONER.'!$G$6:$L$6678,5,FALSE),IF(C71="SIURB",VLOOKUP(B71,'SIURB JAN-2020 DESONER.'!$A$2:$D$757,4,FALSE),IF(C71="SICRO",VLOOKUP(B71,Tabela4[],4,FALSE),IF(C71="CPOS",VLOOKUP(B71,'CPOS-178'!$A$7:$F$4097,6,FALSE),IF(C71="PRÓPRIA",VLOOKUP(B71,Tabela42[],5,FALSE),IF(C71="DER-ES",VLOOKUP(B71,Tabela6[],4,FALSE),IF(C71="IOPES",VLOOKUP(B71,'IOPES_02-20'!$A$12:$G$1265,7,FALSE),IF(C71="EDIF",VLOOKUP(B71,'EDIF JAN-2020 DESONER.'!$A$3:$D$2649,4,FALSE),"ERRO"))))))))</f>
        <v>4509.51</v>
      </c>
      <c r="N71" s="292">
        <f>'BDI '!$M$33</f>
        <v>0.36596471257825836</v>
      </c>
      <c r="O71" s="206">
        <f t="shared" si="6"/>
        <v>6159.8315310187818</v>
      </c>
      <c r="P71" s="365">
        <f t="shared" si="7"/>
        <v>6159.8315310187818</v>
      </c>
    </row>
    <row r="72" spans="2:16" ht="90" customHeight="1" x14ac:dyDescent="0.25">
      <c r="B72" s="363">
        <v>99837</v>
      </c>
      <c r="C72" s="468" t="s">
        <v>20683</v>
      </c>
      <c r="D72" s="848" t="str">
        <f>IF(C72="SINAPI",VLOOKUP(B72,'SINAPI 09-20 ES - NÃO DESONER.'!$G$6:$L$6678,2,FALSE),IF(C72="SIURB",VLOOKUP(B72,'SIURB JAN-2020 NÃO DESONER.'!$A$2:$D$757,2,FALSE),IF(C72="SICRO",VLOOKUP(B72,Tabela4[],2,FALSE),IF(C72="CPOS",VLOOKUP(B72,'CPOS-178'!$A$7:$F$4097,2,FALSE),IF(C72="PRÓPRIA",VLOOKUP(B72,Tabela42[],2,FALSE),IF(C72="DER-ES",VLOOKUP(B72,Tabela6[],2,FALSE),IF(C72="IOPES",VLOOKUP(B72,'IOPES_02-20'!$A$12:$G$1265,3,FALSE),IF(C72="EDIF",VLOOKUP(B72,'EDIF JAN-2020 NÃO DESONER.'!$A$3:$D$2649,2,FALSE),"ERRO"))))))))</f>
        <v>GUARDA-CORPO DE AÇO GALVANIZADO DE 1,10M, MONTANTES TUBULARES DE 1.1/4" ESPAÇADOS DE 1,20M, TRAVESSA SUPERIOR DE 1.1/2", GRADIL FORMADO POR TUBOS HORIZONTAIS DE 1" E VERTICAIS DE 3/4", FIXADO COM CHUMBADOR MECÂNICO. AF_04/2019_P</v>
      </c>
      <c r="E72" s="849"/>
      <c r="F72" s="849"/>
      <c r="G72" s="849"/>
      <c r="H72" s="849"/>
      <c r="I72" s="849"/>
      <c r="J72" s="849"/>
      <c r="K72" s="203" t="str">
        <f>IF(C72="SINAPI",VLOOKUP(B72,'SINAPI 09-20 ES - NÃO DESONER.'!$G$6:$L$6678,3,FALSE),IF(C72="SIURB",VLOOKUP(B72,'SIURB JAN-2020 NÃO DESONER.'!$A$2:$D$757,3,FALSE),IF(C72="SICRO",VLOOKUP(B72,Tabela4[],3,FALSE),IF(C72="CPOS",VLOOKUP(B72,'CPOS-178'!$A$7:$F$4097,3,FALSE),IF(C72="PRÓPRIA",VLOOKUP(B72,Tabela42[],3,FALSE),IF(C72="DER-ES",VLOOKUP(B72,Tabela6[],3,FALSE),IF(C72="IOPES",VLOOKUP(B72,'IOPES_02-20'!$A$12:$G$1265,4,FALSE),IF(C72="EDIF",VLOOKUP(B72,'EDIF JAN-2020 NÃO DESONER.'!$A$3:$D$2649,3,FALSE),"ERRO"))))))))</f>
        <v>m</v>
      </c>
      <c r="L72" s="203">
        <f>'MEMORIA DE CALCULO'!W201</f>
        <v>631.29999999999995</v>
      </c>
      <c r="M72" s="470" t="str">
        <f>IF(C72="SINAPI",VLOOKUP(B72,'SINAPI 09-20 ES - DESONER.'!$G$6:$L$6678,5,FALSE),IF(C72="SIURB",VLOOKUP(B72,'SIURB JAN-2020 DESONER.'!$A$2:$D$757,4,FALSE),IF(C72="SICRO",VLOOKUP(B72,Tabela4[],4,FALSE),IF(C72="CPOS",VLOOKUP(B72,'CPOS-178'!$A$7:$F$4097,6,FALSE),IF(C72="PRÓPRIA",VLOOKUP(B72,Tabela42[],5,FALSE),IF(C72="DER-ES",VLOOKUP(B72,Tabela6[],4,FALSE),IF(C72="IOPES",VLOOKUP(B72,'IOPES_02-20'!$A$12:$G$1265,7,FALSE),IF(C72="EDIF",VLOOKUP(B72,'EDIF JAN-2020 DESONER.'!$A$3:$D$2649,4,FALSE),"ERRO"))))))))</f>
        <v>435,82</v>
      </c>
      <c r="N72" s="292">
        <f>'BDI '!$M$33</f>
        <v>0.36596471257825836</v>
      </c>
      <c r="O72" s="206">
        <f t="shared" si="6"/>
        <v>595.31474103585651</v>
      </c>
      <c r="P72" s="365">
        <f t="shared" si="7"/>
        <v>375822.19601593621</v>
      </c>
    </row>
    <row r="73" spans="2:16" ht="60" customHeight="1" x14ac:dyDescent="0.25">
      <c r="B73" s="512" t="s">
        <v>27535</v>
      </c>
      <c r="C73" s="599" t="s">
        <v>25239</v>
      </c>
      <c r="D73" s="852" t="str">
        <f>IF(C73="SINAPI",VLOOKUP(B73,'SINAPI 09-20 ES - NÃO DESONER.'!$G$6:$L$6678,2,FALSE),IF(C73="SIURB",VLOOKUP(B73,'SIURB JAN-2020 NÃO DESONER.'!$A$2:$D$757,2,FALSE),IF(C73="SICRO",VLOOKUP(B73,Tabela4[],2,FALSE),IF(C73="CPOS",VLOOKUP(B73,'CPOS-178'!$A$7:$F$4097,2,FALSE),IF(C73="PRÓPRIA",VLOOKUP(B73,Tabela42[],2,FALSE),IF(C73="DER-ES",VLOOKUP(B73,Tabela6[],2,FALSE),IF(C73="IOPES",VLOOKUP(B73,'IOPES_02-20'!$A$12:$G$1265,3,FALSE),IF(C73="EDIF",VLOOKUP(B73,'EDIF JAN-2020 NÃO DESONER.'!$A$3:$D$2649,2,FALSE),"ERRO"))))))))</f>
        <v>BANCO DE CONCRETO ARMADO APARENTE COM APOIOS DE ALVENARIA ASSENTADA COM ARGAMASSA DE CIMENTO, CAL E AREIA, LARGURA DE 0,50M E ESPESSURA DE 0,05M</v>
      </c>
      <c r="E73" s="853"/>
      <c r="F73" s="853"/>
      <c r="G73" s="853"/>
      <c r="H73" s="853"/>
      <c r="I73" s="853"/>
      <c r="J73" s="853"/>
      <c r="K73" s="514" t="str">
        <f>IF(C73="SINAPI",VLOOKUP(B73,'SINAPI 09-20 ES - NÃO DESONER.'!$G$6:$L$6678,3,FALSE),IF(C73="SIURB",VLOOKUP(B73,'SIURB JAN-2020 NÃO DESONER.'!$A$2:$D$757,3,FALSE),IF(C73="SICRO",VLOOKUP(B73,Tabela4[],3,FALSE),IF(C73="CPOS",VLOOKUP(B73,'CPOS-178'!$A$7:$F$4097,3,FALSE),IF(C73="PRÓPRIA",VLOOKUP(B73,Tabela42[],3,FALSE),IF(C73="DER-ES",VLOOKUP(B73,Tabela6[],3,FALSE),IF(C73="IOPES",VLOOKUP(B73,'IOPES_02-20'!$A$12:$G$1265,4,FALSE),IF(C73="EDIF",VLOOKUP(B73,'EDIF JAN-2020 NÃO DESONER.'!$A$3:$D$2649,3,FALSE),"ERRO"))))))))</f>
        <v>m</v>
      </c>
      <c r="L73" s="514">
        <f>'MEMORIA DE CALCULO'!W205</f>
        <v>72.8</v>
      </c>
      <c r="M73" s="470">
        <f>IF(C73="SINAPI",VLOOKUP(B73,'SINAPI 09-20 ES - DESONER.'!$G$6:$L$6678,5,FALSE),IF(C73="SIURB",VLOOKUP(B73,'SIURB JAN-2020 DESONER.'!$A$2:$D$757,4,FALSE),IF(C73="SICRO",VLOOKUP(B73,Tabela4[],4,FALSE),IF(C73="CPOS",VLOOKUP(B73,'CPOS-178'!$A$7:$F$4097,6,FALSE),IF(C73="PRÓPRIA",VLOOKUP(B73,Tabela42[],5,FALSE),IF(C73="DER-ES",VLOOKUP(B73,Tabela6[],4,FALSE),IF(C73="IOPES",VLOOKUP(B73,'IOPES_02-20'!$A$12:$G$1265,7,FALSE),IF(C73="EDIF",VLOOKUP(B73,'EDIF JAN-2020 DESONER.'!$A$3:$D$2649,4,FALSE),"ERRO"))))))))</f>
        <v>107.07</v>
      </c>
      <c r="N73" s="292">
        <f>'BDI '!$M$33</f>
        <v>0.36596471257825836</v>
      </c>
      <c r="O73" s="515">
        <f t="shared" si="6"/>
        <v>146.25384177575413</v>
      </c>
      <c r="P73" s="516">
        <f t="shared" si="7"/>
        <v>10647.2796812749</v>
      </c>
    </row>
    <row r="74" spans="2:16" ht="45" customHeight="1" x14ac:dyDescent="0.25">
      <c r="B74" s="363" t="s">
        <v>27539</v>
      </c>
      <c r="C74" s="468" t="s">
        <v>25239</v>
      </c>
      <c r="D74" s="848" t="str">
        <f>IF(C74="SINAPI",VLOOKUP(B74,'SINAPI 09-20 ES - NÃO DESONER.'!$G$6:$L$6678,2,FALSE),IF(C74="SIURB",VLOOKUP(B74,'SIURB JAN-2020 NÃO DESONER.'!$A$2:$D$757,2,FALSE),IF(C74="SICRO",VLOOKUP(B74,Tabela4[],2,FALSE),IF(C74="CPOS",VLOOKUP(B74,'CPOS-178'!$A$7:$F$4097,2,FALSE),IF(C74="PRÓPRIA",VLOOKUP(B74,Tabela42[],2,FALSE),IF(C74="DER-ES",VLOOKUP(B74,Tabela6[],2,FALSE),IF(C74="IOPES",VLOOKUP(B74,'IOPES_02-20'!$A$12:$G$1265,3,FALSE),IF(C74="EDIF",VLOOKUP(B74,'EDIF JAN-2020 NÃO DESONER.'!$A$3:$D$2649,2,FALSE),"ERRO"))))))))</f>
        <v>BICICLETÁRIO EM TUBO DE FERRO GALVANIZADO 1" E FERRO LISO 1/2", INCLUSIVE PINTURA, CONFORME PROJETO PADRÃO SEDU</v>
      </c>
      <c r="E74" s="849"/>
      <c r="F74" s="849"/>
      <c r="G74" s="849"/>
      <c r="H74" s="849"/>
      <c r="I74" s="849"/>
      <c r="J74" s="849"/>
      <c r="K74" s="203" t="str">
        <f>IF(C74="SINAPI",VLOOKUP(B74,'SINAPI 09-20 ES - NÃO DESONER.'!$G$6:$L$6678,3,FALSE),IF(C74="SIURB",VLOOKUP(B74,'SIURB JAN-2020 NÃO DESONER.'!$A$2:$D$757,3,FALSE),IF(C74="SICRO",VLOOKUP(B74,Tabela4[],3,FALSE),IF(C74="CPOS",VLOOKUP(B74,'CPOS-178'!$A$7:$F$4097,3,FALSE),IF(C74="PRÓPRIA",VLOOKUP(B74,Tabela42[],3,FALSE),IF(C74="DER-ES",VLOOKUP(B74,Tabela6[],3,FALSE),IF(C74="IOPES",VLOOKUP(B74,'IOPES_02-20'!$A$12:$G$1265,4,FALSE),IF(C74="EDIF",VLOOKUP(B74,'EDIF JAN-2020 NÃO DESONER.'!$A$3:$D$2649,3,FALSE),"ERRO"))))))))</f>
        <v>m</v>
      </c>
      <c r="L74" s="203">
        <f>'MEMORIA DE CALCULO'!W208</f>
        <v>3.2</v>
      </c>
      <c r="M74" s="470">
        <f>IF(C74="SINAPI",VLOOKUP(B74,'SINAPI 09-20 ES - DESONER.'!$G$6:$L$6678,5,FALSE),IF(C74="SIURB",VLOOKUP(B74,'SIURB JAN-2020 DESONER.'!$A$2:$D$757,4,FALSE),IF(C74="SICRO",VLOOKUP(B74,Tabela4[],4,FALSE),IF(C74="CPOS",VLOOKUP(B74,'CPOS-178'!$A$7:$F$4097,6,FALSE),IF(C74="PRÓPRIA",VLOOKUP(B74,Tabela42[],5,FALSE),IF(C74="DER-ES",VLOOKUP(B74,Tabela6[],4,FALSE),IF(C74="IOPES",VLOOKUP(B74,'IOPES_02-20'!$A$12:$G$1265,7,FALSE),IF(C74="EDIF",VLOOKUP(B74,'EDIF JAN-2020 DESONER.'!$A$3:$D$2649,4,FALSE),"ERRO"))))))))</f>
        <v>135.29</v>
      </c>
      <c r="N74" s="292">
        <f>'BDI '!$M$33</f>
        <v>0.36596471257825836</v>
      </c>
      <c r="O74" s="205">
        <f t="shared" si="6"/>
        <v>184.80136596471257</v>
      </c>
      <c r="P74" s="364">
        <f t="shared" si="7"/>
        <v>591.36437108708026</v>
      </c>
    </row>
    <row r="75" spans="2:16" ht="15.75" customHeight="1" x14ac:dyDescent="0.25">
      <c r="B75" s="598">
        <v>181620</v>
      </c>
      <c r="C75" s="468" t="s">
        <v>32936</v>
      </c>
      <c r="D75" s="848" t="str">
        <f>IF(C75="SINAPI",VLOOKUP(B75,'SINAPI 09-20 ES - NÃO DESONER.'!$G$6:$L$6678,2,FALSE),IF(C75="SIURB",VLOOKUP(B75,'SIURB JAN-2020 NÃO DESONER.'!$A$2:$D$757,2,FALSE),IF(C75="SICRO",VLOOKUP(B75,Tabela4[],2,FALSE),IF(C75="CPOS",VLOOKUP(B75,'CPOS-178'!$A$7:$F$4097,2,FALSE),IF(C75="PRÓPRIA",VLOOKUP(B75,Tabela42[],2,FALSE),IF(C75="DER-ES",VLOOKUP(B75,Tabela6[],2,FALSE),IF(C75="IOPES",VLOOKUP(B75,'IOPES_02-20'!$A$12:$G$1265,3,FALSE),IF(C75="EDIF",VLOOKUP(B75,'EDIF JAN-2020 NÃO DESONER.'!$A$3:$D$2649,2,FALSE),"ERRO"))))))))</f>
        <v>LIXEIRA DUPLA</v>
      </c>
      <c r="E75" s="849"/>
      <c r="F75" s="849"/>
      <c r="G75" s="849"/>
      <c r="H75" s="849"/>
      <c r="I75" s="849"/>
      <c r="J75" s="849"/>
      <c r="K75" s="203" t="str">
        <f>IF(C75="SINAPI",VLOOKUP(B75,'SINAPI 09-20 ES - NÃO DESONER.'!$G$6:$L$6678,3,FALSE),IF(C75="SIURB",VLOOKUP(B75,'SIURB JAN-2020 NÃO DESONER.'!$A$2:$D$757,3,FALSE),IF(C75="SICRO",VLOOKUP(B75,Tabela4[],3,FALSE),IF(C75="CPOS",VLOOKUP(B75,'CPOS-178'!$A$7:$F$4097,3,FALSE),IF(C75="PRÓPRIA",VLOOKUP(B75,Tabela42[],3,FALSE),IF(C75="DER-ES",VLOOKUP(B75,Tabela6[],3,FALSE),IF(C75="IOPES",VLOOKUP(B75,'IOPES_02-20'!$A$12:$G$1265,4,FALSE),IF(C75="EDIF",VLOOKUP(B75,'EDIF JAN-2020 NÃO DESONER.'!$A$3:$D$2649,3,FALSE),"ERRO"))))))))</f>
        <v>unid</v>
      </c>
      <c r="L75" s="203">
        <f>'MEMORIA DE CALCULO'!W211</f>
        <v>37</v>
      </c>
      <c r="M75" s="470">
        <f>IF(C75="SINAPI",VLOOKUP(B75,'SINAPI 09-20 ES - DESONER.'!$G$6:$L$6678,5,FALSE),IF(C75="SIURB",VLOOKUP(B75,'SIURB JAN-2020 DESONER.'!$A$2:$D$757,4,FALSE),IF(C75="SICRO",VLOOKUP(B75,Tabela4[],4,FALSE),IF(C75="CPOS",VLOOKUP(B75,'CPOS-178'!$A$7:$F$4097,6,FALSE),IF(C75="PRÓPRIA",VLOOKUP(B75,Tabela42[],5,FALSE),IF(C75="DER-ES",VLOOKUP(B75,Tabela6[],4,FALSE),IF(C75="IOPES",VLOOKUP(B75,'IOPES_02-20'!$A$12:$G$1265,7,FALSE),IF(C75="EDIF",VLOOKUP(B75,'EDIF JAN-2020 DESONER.'!$A$3:$D$2649,4,FALSE),"ERRO"))))))))</f>
        <v>737.76</v>
      </c>
      <c r="N75" s="292">
        <f>'BDI '!$M$33</f>
        <v>0.36596471257825836</v>
      </c>
      <c r="O75" s="206">
        <f t="shared" si="6"/>
        <v>1007.7541263517359</v>
      </c>
      <c r="P75" s="365">
        <f t="shared" si="7"/>
        <v>37286.902675014229</v>
      </c>
    </row>
    <row r="76" spans="2:16" ht="20.100000000000001" customHeight="1" x14ac:dyDescent="0.25">
      <c r="B76" s="850" t="s">
        <v>32980</v>
      </c>
      <c r="C76" s="851"/>
      <c r="D76" s="851"/>
      <c r="E76" s="851"/>
      <c r="F76" s="851"/>
      <c r="G76" s="851"/>
      <c r="H76" s="851"/>
      <c r="I76" s="851"/>
      <c r="J76" s="851"/>
      <c r="K76" s="851"/>
      <c r="L76" s="851"/>
      <c r="M76" s="851"/>
      <c r="N76" s="851"/>
      <c r="O76" s="851"/>
      <c r="P76" s="362">
        <f>SUM(P77:Q85)</f>
        <v>10621.771792828686</v>
      </c>
    </row>
    <row r="77" spans="2:16" ht="15.75" customHeight="1" x14ac:dyDescent="0.25">
      <c r="B77" s="363">
        <v>98504</v>
      </c>
      <c r="C77" s="204" t="s">
        <v>20683</v>
      </c>
      <c r="D77" s="848" t="str">
        <f>IF(C77="SINAPI",VLOOKUP(B77,'SINAPI 09-20 ES - NÃO DESONER.'!$G$6:$L$6678,2,FALSE),IF(C77="SIURB",VLOOKUP(B77,'SIURB JAN-2020 NÃO DESONER.'!$A$2:$D$757,2,FALSE),IF(C77="SICRO",VLOOKUP(B77,Tabela4[],2,FALSE),IF(C77="CPOS",VLOOKUP(B77,'CPOS-178'!$A$7:$F$4097,2,FALSE),IF(C77="PRÓPRIA",VLOOKUP(B77,Tabela42[],2,FALSE),IF(C77="DER-ES",VLOOKUP(B77,Tabela6[],2,FALSE),IF(C77="IOPES",VLOOKUP(B77,'IOPES_02-20'!$A$12:$G$1265,3,FALSE),IF(C77="EDIF",VLOOKUP(B77,'EDIF JAN-2020 NÃO DESONER.'!$A$3:$D$2649,2,FALSE),"ERRO"))))))))</f>
        <v>PLANTIO DE GRAMA EM PLACAS. AF_05/2018</v>
      </c>
      <c r="E77" s="849"/>
      <c r="F77" s="849"/>
      <c r="G77" s="849"/>
      <c r="H77" s="849"/>
      <c r="I77" s="849"/>
      <c r="J77" s="849"/>
      <c r="K77" s="203" t="str">
        <f>IF(C77="SINAPI",VLOOKUP(B77,'SINAPI 09-20 ES - NÃO DESONER.'!$G$6:$L$6678,3,FALSE),IF(C77="SIURB",VLOOKUP(B77,'SIURB JAN-2020 NÃO DESONER.'!$A$2:$D$757,3,FALSE),IF(C77="SICRO",VLOOKUP(B77,Tabela4[],3,FALSE),IF(C77="CPOS",VLOOKUP(B77,'CPOS-178'!$A$7:$F$4097,3,FALSE),IF(C77="PRÓPRIA",VLOOKUP(B77,Tabela42[],3,FALSE),IF(C77="DER-ES",VLOOKUP(B77,Tabela6[],3,FALSE),IF(C77="IOPES",VLOOKUP(B77,'IOPES_02-20'!$A$12:$G$1265,4,FALSE),IF(C77="EDIF",VLOOKUP(B77,'EDIF JAN-2020 NÃO DESONER.'!$A$3:$D$2649,3,FALSE),"ERRO"))))))))</f>
        <v>m²</v>
      </c>
      <c r="L77" s="203">
        <f>'MEMORIA DE CALCULO'!W216</f>
        <v>357.64</v>
      </c>
      <c r="M77" s="470" t="str">
        <f>IF(C77="SINAPI",VLOOKUP(B77,'SINAPI 09-20 ES - DESONER.'!$G$6:$L$6678,5,FALSE),IF(C77="SIURB",VLOOKUP(B77,'SIURB JAN-2020 DESONER.'!$A$2:$D$757,4,FALSE),IF(C77="SICRO",VLOOKUP(B77,Tabela4[],4,FALSE),IF(C77="CPOS",VLOOKUP(B77,'CPOS-178'!$A$7:$F$4097,6,FALSE),IF(C77="PRÓPRIA",VLOOKUP(B77,Tabela42[],5,FALSE),IF(C77="DER-ES",VLOOKUP(B77,Tabela6[],4,FALSE),IF(C77="IOPES",VLOOKUP(B77,'IOPES_02-20'!$A$12:$G$1265,7,FALSE),IF(C77="EDIF",VLOOKUP(B77,'EDIF JAN-2020 DESONER.'!$A$3:$D$2649,4,FALSE),"ERRO"))))))))</f>
        <v>8,11</v>
      </c>
      <c r="N77" s="292">
        <f>'BDI '!$M$33</f>
        <v>0.36596471257825836</v>
      </c>
      <c r="O77" s="206">
        <f t="shared" ref="O77:O85" si="8">+M77*(1+N77)</f>
        <v>11.077973819009674</v>
      </c>
      <c r="P77" s="365">
        <f t="shared" ref="P77:P85" si="9">+L77*O77</f>
        <v>3961.9265566306199</v>
      </c>
    </row>
    <row r="78" spans="2:16" ht="45" customHeight="1" x14ac:dyDescent="0.25">
      <c r="B78" s="363">
        <v>98511</v>
      </c>
      <c r="C78" s="204" t="s">
        <v>20683</v>
      </c>
      <c r="D78" s="848" t="str">
        <f>IF(C78="SINAPI",VLOOKUP(B78,'SINAPI 09-20 ES - NÃO DESONER.'!$G$6:$L$6678,2,FALSE),IF(C78="SIURB",VLOOKUP(B78,'SIURB JAN-2020 NÃO DESONER.'!$A$2:$D$757,2,FALSE),IF(C78="SICRO",VLOOKUP(B78,Tabela4[],2,FALSE),IF(C78="CPOS",VLOOKUP(B78,'CPOS-178'!$A$7:$F$4097,2,FALSE),IF(C78="PRÓPRIA",VLOOKUP(B78,Tabela42[],2,FALSE),IF(C78="DER-ES",VLOOKUP(B78,Tabela6[],2,FALSE),IF(C78="IOPES",VLOOKUP(B78,'IOPES_02-20'!$A$12:$G$1265,3,FALSE),IF(C78="EDIF",VLOOKUP(B78,'EDIF JAN-2020 NÃO DESONER.'!$A$3:$D$2649,2,FALSE),"ERRO"))))))))</f>
        <v>PLANTIO DE ÁRVORE ORNAMENTAL COM ALTURA DE MUDA MAIOR QUE 2,00 M E MENOR OU IGUAL A 4,00 M. AF_05/2018</v>
      </c>
      <c r="E78" s="849"/>
      <c r="F78" s="849"/>
      <c r="G78" s="849"/>
      <c r="H78" s="849"/>
      <c r="I78" s="849"/>
      <c r="J78" s="849"/>
      <c r="K78" s="203" t="str">
        <f>IF(C78="SINAPI",VLOOKUP(B78,'SINAPI 09-20 ES - NÃO DESONER.'!$G$6:$L$6678,3,FALSE),IF(C78="SIURB",VLOOKUP(B78,'SIURB JAN-2020 NÃO DESONER.'!$A$2:$D$757,3,FALSE),IF(C78="SICRO",VLOOKUP(B78,Tabela4[],3,FALSE),IF(C78="CPOS",VLOOKUP(B78,'CPOS-178'!$A$7:$F$4097,3,FALSE),IF(C78="PRÓPRIA",VLOOKUP(B78,Tabela42[],3,FALSE),IF(C78="DER-ES",VLOOKUP(B78,Tabela6[],3,FALSE),IF(C78="IOPES",VLOOKUP(B78,'IOPES_02-20'!$A$12:$G$1265,4,FALSE),IF(C78="EDIF",VLOOKUP(B78,'EDIF JAN-2020 NÃO DESONER.'!$A$3:$D$2649,3,FALSE),"ERRO"))))))))</f>
        <v>un</v>
      </c>
      <c r="L78" s="203">
        <f>'MEMORIA DE CALCULO'!W228</f>
        <v>30</v>
      </c>
      <c r="M78" s="470" t="str">
        <f>IF(C78="SINAPI",VLOOKUP(B78,'SINAPI 09-20 ES - DESONER.'!$G$6:$L$6678,5,FALSE),IF(C78="SIURB",VLOOKUP(B78,'SIURB JAN-2020 DESONER.'!$A$2:$D$757,4,FALSE),IF(C78="SICRO",VLOOKUP(B78,Tabela4[],4,FALSE),IF(C78="CPOS",VLOOKUP(B78,'CPOS-178'!$A$7:$F$4097,6,FALSE),IF(C78="PRÓPRIA",VLOOKUP(B78,Tabela42[],5,FALSE),IF(C78="DER-ES",VLOOKUP(B78,Tabela6[],4,FALSE),IF(C78="IOPES",VLOOKUP(B78,'IOPES_02-20'!$A$12:$G$1265,7,FALSE),IF(C78="EDIF",VLOOKUP(B78,'EDIF JAN-2020 DESONER.'!$A$3:$D$2649,4,FALSE),"ERRO"))))))))</f>
        <v>85,79</v>
      </c>
      <c r="N78" s="292">
        <f>'BDI '!$M$33</f>
        <v>0.36596471257825836</v>
      </c>
      <c r="O78" s="206">
        <f t="shared" si="8"/>
        <v>117.1861126920888</v>
      </c>
      <c r="P78" s="365">
        <f t="shared" si="9"/>
        <v>3515.5833807626641</v>
      </c>
    </row>
    <row r="79" spans="2:16" ht="30" customHeight="1" x14ac:dyDescent="0.25">
      <c r="B79" s="363">
        <v>93358</v>
      </c>
      <c r="C79" s="204" t="s">
        <v>20683</v>
      </c>
      <c r="D79" s="848" t="str">
        <f>IF(C79="SINAPI",VLOOKUP(B79,'SINAPI 09-20 ES - NÃO DESONER.'!$G$6:$L$6678,2,FALSE),IF(C79="SIURB",VLOOKUP(B79,'SIURB JAN-2020 NÃO DESONER.'!$A$2:$D$757,2,FALSE),IF(C79="SICRO",VLOOKUP(B79,Tabela4[],2,FALSE),IF(C79="CPOS",VLOOKUP(B79,'CPOS-178'!$A$7:$F$4097,2,FALSE),IF(C79="PRÓPRIA",VLOOKUP(B79,Tabela42[],2,FALSE),IF(C79="DER-ES",VLOOKUP(B79,Tabela6[],2,FALSE),IF(C79="IOPES",VLOOKUP(B79,'IOPES_02-20'!$A$12:$G$1265,3,FALSE),IF(C79="EDIF",VLOOKUP(B79,'EDIF JAN-2020 NÃO DESONER.'!$A$3:$D$2649,2,FALSE),"ERRO"))))))))</f>
        <v>ESCAVAÇÃO MANUAL DE VALA COM PROFUNDIDADE MENOR OU IGUAL A 1,30 M. AF_03/2016</v>
      </c>
      <c r="E79" s="849"/>
      <c r="F79" s="849"/>
      <c r="G79" s="849"/>
      <c r="H79" s="849"/>
      <c r="I79" s="849"/>
      <c r="J79" s="849"/>
      <c r="K79" s="203" t="str">
        <f>IF(C79="SINAPI",VLOOKUP(B79,'SINAPI 09-20 ES - NÃO DESONER.'!$G$6:$L$6678,3,FALSE),IF(C79="SIURB",VLOOKUP(B79,'SIURB JAN-2020 NÃO DESONER.'!$A$2:$D$757,3,FALSE),IF(C79="SICRO",VLOOKUP(B79,Tabela4[],3,FALSE),IF(C79="CPOS",VLOOKUP(B79,'CPOS-178'!$A$7:$F$4097,3,FALSE),IF(C79="PRÓPRIA",VLOOKUP(B79,Tabela42[],3,FALSE),IF(C79="DER-ES",VLOOKUP(B79,Tabela6[],3,FALSE),IF(C79="IOPES",VLOOKUP(B79,'IOPES_02-20'!$A$12:$G$1265,4,FALSE),IF(C79="EDIF",VLOOKUP(B79,'EDIF JAN-2020 NÃO DESONER.'!$A$3:$D$2649,3,FALSE),"ERRO"))))))))</f>
        <v>m³</v>
      </c>
      <c r="L79" s="203">
        <f>'MEMORIA DE CALCULO'!W240</f>
        <v>1.9200000000000008</v>
      </c>
      <c r="M79" s="470" t="str">
        <f>IF(C79="SINAPI",VLOOKUP(B79,'SINAPI 09-20 ES - DESONER.'!$G$6:$L$6678,5,FALSE),IF(C79="SIURB",VLOOKUP(B79,'SIURB JAN-2020 DESONER.'!$A$2:$D$757,4,FALSE),IF(C79="SICRO",VLOOKUP(B79,Tabela4[],4,FALSE),IF(C79="CPOS",VLOOKUP(B79,'CPOS-178'!$A$7:$F$4097,6,FALSE),IF(C79="PRÓPRIA",VLOOKUP(B79,Tabela42[],5,FALSE),IF(C79="DER-ES",VLOOKUP(B79,Tabela6[],4,FALSE),IF(C79="IOPES",VLOOKUP(B79,'IOPES_02-20'!$A$12:$G$1265,7,FALSE),IF(C79="EDIF",VLOOKUP(B79,'EDIF JAN-2020 DESONER.'!$A$3:$D$2649,4,FALSE),"ERRO"))))))))</f>
        <v>57,63</v>
      </c>
      <c r="N79" s="292">
        <f>'BDI '!$M$33</f>
        <v>0.36596471257825836</v>
      </c>
      <c r="O79" s="206">
        <f t="shared" si="8"/>
        <v>78.720546385885029</v>
      </c>
      <c r="P79" s="365">
        <f t="shared" si="9"/>
        <v>151.14344906089931</v>
      </c>
    </row>
    <row r="80" spans="2:16" ht="75" customHeight="1" x14ac:dyDescent="0.25">
      <c r="B80" s="363">
        <v>100980</v>
      </c>
      <c r="C80" s="204" t="s">
        <v>20683</v>
      </c>
      <c r="D80" s="848" t="str">
        <f>IF(C80="SINAPI",VLOOKUP(B80,'SINAPI 09-20 ES - NÃO DESONER.'!$G$6:$L$6678,2,FALSE),IF(C80="SIURB",VLOOKUP(B80,'SIURB JAN-2020 NÃO DESONER.'!$A$2:$D$757,2,FALSE),IF(C80="SICRO",VLOOKUP(B80,Tabela4[],2,FALSE),IF(C80="CPOS",VLOOKUP(B80,'CPOS-178'!$A$7:$F$4097,2,FALSE),IF(C80="PRÓPRIA",VLOOKUP(B80,Tabela42[],2,FALSE),IF(C80="DER-ES",VLOOKUP(B80,Tabela6[],2,FALSE),IF(C80="IOPES",VLOOKUP(B80,'IOPES_02-20'!$A$12:$G$1265,3,FALSE),IF(C80="EDIF",VLOOKUP(B80,'EDIF JAN-2020 NÃO DESONER.'!$A$3:$D$2649,2,FALSE),"ERRO"))))))))</f>
        <v>CARGA, MANOBRA E DESCARGA DE SOLOS E MATERIAIS GRANULARES EM CAMINHÃO BASCULANTE 18 M³ - CARGA COM ESCAVADEIRA HIDRÁULICA (CAÇAMBA DE 1,20 M³ / 155 HP) E DESCARGA LIVRE (UNIDADE: m³). AF_07/2020</v>
      </c>
      <c r="E80" s="849"/>
      <c r="F80" s="849"/>
      <c r="G80" s="849"/>
      <c r="H80" s="849"/>
      <c r="I80" s="849"/>
      <c r="J80" s="849"/>
      <c r="K80" s="203" t="str">
        <f>IF(C80="SINAPI",VLOOKUP(B80,'SINAPI 09-20 ES - NÃO DESONER.'!$G$6:$L$6678,3,FALSE),IF(C80="SIURB",VLOOKUP(B80,'SIURB JAN-2020 NÃO DESONER.'!$A$2:$D$757,3,FALSE),IF(C80="SICRO",VLOOKUP(B80,Tabela4[],3,FALSE),IF(C80="CPOS",VLOOKUP(B80,'CPOS-178'!$A$7:$F$4097,3,FALSE),IF(C80="PRÓPRIA",VLOOKUP(B80,Tabela42[],3,FALSE),IF(C80="DER-ES",VLOOKUP(B80,Tabela6[],3,FALSE),IF(C80="IOPES",VLOOKUP(B80,'IOPES_02-20'!$A$12:$G$1265,4,FALSE),IF(C80="EDIF",VLOOKUP(B80,'EDIF JAN-2020 NÃO DESONER.'!$A$3:$D$2649,3,FALSE),"ERRO"))))))))</f>
        <v>m³</v>
      </c>
      <c r="L80" s="203">
        <f>'MEMORIA DE CALCULO'!W252</f>
        <v>1.9200000000000008</v>
      </c>
      <c r="M80" s="470" t="str">
        <f>IF(C80="SINAPI",VLOOKUP(B80,'SINAPI 09-20 ES - DESONER.'!$G$6:$L$6678,5,FALSE),IF(C80="SIURB",VLOOKUP(B80,'SIURB JAN-2020 DESONER.'!$A$2:$D$757,4,FALSE),IF(C80="SICRO",VLOOKUP(B80,Tabela4[],4,FALSE),IF(C80="CPOS",VLOOKUP(B80,'CPOS-178'!$A$7:$F$4097,6,FALSE),IF(C80="PRÓPRIA",VLOOKUP(B80,Tabela42[],5,FALSE),IF(C80="DER-ES",VLOOKUP(B80,Tabela6[],4,FALSE),IF(C80="IOPES",VLOOKUP(B80,'IOPES_02-20'!$A$12:$G$1265,7,FALSE),IF(C80="EDIF",VLOOKUP(B80,'EDIF JAN-2020 DESONER.'!$A$3:$D$2649,4,FALSE),"ERRO"))))))))</f>
        <v>3,45</v>
      </c>
      <c r="N80" s="292">
        <f>'BDI '!$M$33</f>
        <v>0.36596471257825836</v>
      </c>
      <c r="O80" s="206">
        <f t="shared" si="8"/>
        <v>4.7125782583949913</v>
      </c>
      <c r="P80" s="365">
        <f t="shared" si="9"/>
        <v>9.0481502561183866</v>
      </c>
    </row>
    <row r="81" spans="2:16" ht="45" customHeight="1" x14ac:dyDescent="0.25">
      <c r="B81" s="363">
        <v>97917</v>
      </c>
      <c r="C81" s="204" t="s">
        <v>20683</v>
      </c>
      <c r="D81" s="848" t="str">
        <f>IF(C81="SINAPI",VLOOKUP(B81,'SINAPI 09-20 ES - NÃO DESONER.'!$G$6:$L$6678,2,FALSE),IF(C81="SIURB",VLOOKUP(B81,'SIURB JAN-2020 NÃO DESONER.'!$A$2:$D$757,2,FALSE),IF(C81="SICRO",VLOOKUP(B81,Tabela4[],2,FALSE),IF(C81="CPOS",VLOOKUP(B81,'CPOS-178'!$A$7:$F$4097,2,FALSE),IF(C81="PRÓPRIA",VLOOKUP(B81,Tabela42[],2,FALSE),IF(C81="DER-ES",VLOOKUP(B81,Tabela6[],2,FALSE),IF(C81="IOPES",VLOOKUP(B81,'IOPES_02-20'!$A$12:$G$1265,3,FALSE),IF(C81="EDIF",VLOOKUP(B81,'EDIF JAN-2020 NÃO DESONER.'!$A$3:$D$2649,2,FALSE),"ERRO"))))))))</f>
        <v>TRANSPORTE COM CAMINHÃO BASCULANTE DE 6 M³, EM VIA URBANA EM REVESTIMENTO PRIMÁRIO (UNIDADE: TXKM). AF_07/2020</v>
      </c>
      <c r="E81" s="849"/>
      <c r="F81" s="849"/>
      <c r="G81" s="849"/>
      <c r="H81" s="849"/>
      <c r="I81" s="849"/>
      <c r="J81" s="849"/>
      <c r="K81" s="203" t="str">
        <f>IF(C81="SINAPI",VLOOKUP(B81,'SINAPI 09-20 ES - NÃO DESONER.'!$G$6:$L$6678,3,FALSE),IF(C81="SIURB",VLOOKUP(B81,'SIURB JAN-2020 NÃO DESONER.'!$A$2:$D$757,3,FALSE),IF(C81="SICRO",VLOOKUP(B81,Tabela4[],3,FALSE),IF(C81="CPOS",VLOOKUP(B81,'CPOS-178'!$A$7:$F$4097,3,FALSE),IF(C81="PRÓPRIA",VLOOKUP(B81,Tabela42[],3,FALSE),IF(C81="DER-ES",VLOOKUP(B81,Tabela6[],3,FALSE),IF(C81="IOPES",VLOOKUP(B81,'IOPES_02-20'!$A$12:$G$1265,4,FALSE),IF(C81="EDIF",VLOOKUP(B81,'EDIF JAN-2020 NÃO DESONER.'!$A$3:$D$2649,3,FALSE),"ERRO"))))))))</f>
        <v>t x km</v>
      </c>
      <c r="L81" s="203">
        <f>'MEMORIA DE CALCULO'!W264</f>
        <v>19.20000000000001</v>
      </c>
      <c r="M81" s="470" t="str">
        <f>IF(C81="SINAPI",VLOOKUP(B81,'SINAPI 09-20 ES - DESONER.'!$G$6:$L$6678,5,FALSE),IF(C81="SIURB",VLOOKUP(B81,'SIURB JAN-2020 DESONER.'!$A$2:$D$757,4,FALSE),IF(C81="SICRO",VLOOKUP(B81,Tabela4[],4,FALSE),IF(C81="CPOS",VLOOKUP(B81,'CPOS-178'!$A$7:$F$4097,6,FALSE),IF(C81="PRÓPRIA",VLOOKUP(B81,Tabela42[],5,FALSE),IF(C81="DER-ES",VLOOKUP(B81,Tabela6[],4,FALSE),IF(C81="IOPES",VLOOKUP(B81,'IOPES_02-20'!$A$12:$G$1265,7,FALSE),IF(C81="EDIF",VLOOKUP(B81,'EDIF JAN-2020 DESONER.'!$A$3:$D$2649,4,FALSE),"ERRO"))))))))</f>
        <v>1,14</v>
      </c>
      <c r="N81" s="292">
        <f>'BDI '!$M$33</f>
        <v>0.36596471257825836</v>
      </c>
      <c r="O81" s="206">
        <f t="shared" si="8"/>
        <v>1.5571997723392144</v>
      </c>
      <c r="P81" s="365">
        <f t="shared" si="9"/>
        <v>29.898235628912932</v>
      </c>
    </row>
    <row r="82" spans="2:16" ht="15.75" customHeight="1" x14ac:dyDescent="0.25">
      <c r="B82" s="363" t="s">
        <v>27509</v>
      </c>
      <c r="C82" s="204" t="s">
        <v>25239</v>
      </c>
      <c r="D82" s="848" t="str">
        <f>IF(C82="SINAPI",VLOOKUP(B82,'SINAPI 09-20 ES - NÃO DESONER.'!$G$6:$L$6678,2,FALSE),IF(C82="SIURB",VLOOKUP(B82,'SIURB JAN-2020 NÃO DESONER.'!$A$2:$D$757,2,FALSE),IF(C82="SICRO",VLOOKUP(B82,Tabela4[],2,FALSE),IF(C82="CPOS",VLOOKUP(B82,'CPOS-178'!$A$7:$F$4097,2,FALSE),IF(C82="PRÓPRIA",VLOOKUP(B82,Tabela42[],2,FALSE),IF(C82="DER-ES",VLOOKUP(B82,Tabela6[],2,FALSE),IF(C82="IOPES",VLOOKUP(B82,'IOPES_02-20'!$A$12:$G$1265,3,FALSE),IF(C82="EDIF",VLOOKUP(B82,'EDIF JAN-2020 NÃO DESONER.'!$A$3:$D$2649,2,FALSE),"ERRO"))))))))</f>
        <v>FORNECIMENTO E ESPALHAMENTO DE TERRA VEGETAL</v>
      </c>
      <c r="E82" s="849"/>
      <c r="F82" s="849"/>
      <c r="G82" s="849"/>
      <c r="H82" s="849"/>
      <c r="I82" s="849"/>
      <c r="J82" s="849"/>
      <c r="K82" s="203" t="str">
        <f>IF(C82="SINAPI",VLOOKUP(B82,'SINAPI 09-20 ES - NÃO DESONER.'!$G$6:$L$6678,3,FALSE),IF(C82="SIURB",VLOOKUP(B82,'SIURB JAN-2020 NÃO DESONER.'!$A$2:$D$757,3,FALSE),IF(C82="SICRO",VLOOKUP(B82,Tabela4[],3,FALSE),IF(C82="CPOS",VLOOKUP(B82,'CPOS-178'!$A$7:$F$4097,3,FALSE),IF(C82="PRÓPRIA",VLOOKUP(B82,Tabela42[],3,FALSE),IF(C82="DER-ES",VLOOKUP(B82,Tabela6[],3,FALSE),IF(C82="IOPES",VLOOKUP(B82,'IOPES_02-20'!$A$12:$G$1265,4,FALSE),IF(C82="EDIF",VLOOKUP(B82,'EDIF JAN-2020 NÃO DESONER.'!$A$3:$D$2649,3,FALSE),"ERRO"))))))))</f>
        <v>m³</v>
      </c>
      <c r="L82" s="203">
        <f>'MEMORIA DE CALCULO'!W276</f>
        <v>1.9200000000000008</v>
      </c>
      <c r="M82" s="470">
        <f>IF(C82="SINAPI",VLOOKUP(B82,'SINAPI 09-20 ES - DESONER.'!$G$6:$L$6678,5,FALSE),IF(C82="SIURB",VLOOKUP(B82,'SIURB JAN-2020 DESONER.'!$A$2:$D$757,4,FALSE),IF(C82="SICRO",VLOOKUP(B82,Tabela4[],4,FALSE),IF(C82="CPOS",VLOOKUP(B82,'CPOS-178'!$A$7:$F$4097,6,FALSE),IF(C82="PRÓPRIA",VLOOKUP(B82,Tabela42[],5,FALSE),IF(C82="DER-ES",VLOOKUP(B82,Tabela6[],4,FALSE),IF(C82="IOPES",VLOOKUP(B82,'IOPES_02-20'!$A$12:$G$1265,7,FALSE),IF(C82="EDIF",VLOOKUP(B82,'EDIF JAN-2020 DESONER.'!$A$3:$D$2649,4,FALSE),"ERRO"))))))))</f>
        <v>104.72</v>
      </c>
      <c r="N82" s="292">
        <f>'BDI '!$M$33</f>
        <v>0.36596471257825836</v>
      </c>
      <c r="O82" s="206">
        <f t="shared" si="8"/>
        <v>143.04382470119521</v>
      </c>
      <c r="P82" s="365">
        <f t="shared" si="9"/>
        <v>274.64414342629493</v>
      </c>
    </row>
    <row r="83" spans="2:16" ht="15.75" customHeight="1" x14ac:dyDescent="0.25">
      <c r="B83" s="363">
        <v>98520</v>
      </c>
      <c r="C83" s="204" t="s">
        <v>20683</v>
      </c>
      <c r="D83" s="848" t="str">
        <f>IF(C83="SINAPI",VLOOKUP(B83,'SINAPI 09-20 ES - NÃO DESONER.'!$G$6:$L$6678,2,FALSE),IF(C83="SIURB",VLOOKUP(B83,'SIURB JAN-2020 NÃO DESONER.'!$A$2:$D$757,2,FALSE),IF(C83="SICRO",VLOOKUP(B83,Tabela4[],2,FALSE),IF(C83="CPOS",VLOOKUP(B83,'CPOS-178'!$A$7:$F$4097,2,FALSE),IF(C83="PRÓPRIA",VLOOKUP(B83,Tabela42[],2,FALSE),IF(C83="DER-ES",VLOOKUP(B83,Tabela6[],2,FALSE),IF(C83="IOPES",VLOOKUP(B83,'IOPES_02-20'!$A$12:$G$1265,3,FALSE),IF(C83="EDIF",VLOOKUP(B83,'EDIF JAN-2020 NÃO DESONER.'!$A$3:$D$2649,2,FALSE),"ERRO"))))))))</f>
        <v>APLICAÇÃO DE ADUBO EM SOLO. AF_05/2018</v>
      </c>
      <c r="E83" s="849"/>
      <c r="F83" s="849"/>
      <c r="G83" s="849"/>
      <c r="H83" s="849"/>
      <c r="I83" s="849"/>
      <c r="J83" s="849"/>
      <c r="K83" s="203" t="str">
        <f>IF(C83="SINAPI",VLOOKUP(B83,'SINAPI 09-20 ES - NÃO DESONER.'!$G$6:$L$6678,3,FALSE),IF(C83="SIURB",VLOOKUP(B83,'SIURB JAN-2020 NÃO DESONER.'!$A$2:$D$757,3,FALSE),IF(C83="SICRO",VLOOKUP(B83,Tabela4[],3,FALSE),IF(C83="CPOS",VLOOKUP(B83,'CPOS-178'!$A$7:$F$4097,3,FALSE),IF(C83="PRÓPRIA",VLOOKUP(B83,Tabela42[],3,FALSE),IF(C83="DER-ES",VLOOKUP(B83,Tabela6[],3,FALSE),IF(C83="IOPES",VLOOKUP(B83,'IOPES_02-20'!$A$12:$G$1265,4,FALSE),IF(C83="EDIF",VLOOKUP(B83,'EDIF JAN-2020 NÃO DESONER.'!$A$3:$D$2649,3,FALSE),"ERRO"))))))))</f>
        <v>m²</v>
      </c>
      <c r="L83" s="203">
        <f>'MEMORIA DE CALCULO'!W282</f>
        <v>358.6</v>
      </c>
      <c r="M83" s="470" t="str">
        <f>IF(C83="SINAPI",VLOOKUP(B83,'SINAPI 09-20 ES - DESONER.'!$G$6:$L$6678,5,FALSE),IF(C83="SIURB",VLOOKUP(B83,'SIURB JAN-2020 DESONER.'!$A$2:$D$757,4,FALSE),IF(C83="SICRO",VLOOKUP(B83,Tabela4[],4,FALSE),IF(C83="CPOS",VLOOKUP(B83,'CPOS-178'!$A$7:$F$4097,6,FALSE),IF(C83="PRÓPRIA",VLOOKUP(B83,Tabela42[],5,FALSE),IF(C83="DER-ES",VLOOKUP(B83,Tabela6[],4,FALSE),IF(C83="IOPES",VLOOKUP(B83,'IOPES_02-20'!$A$12:$G$1265,7,FALSE),IF(C83="EDIF",VLOOKUP(B83,'EDIF JAN-2020 DESONER.'!$A$3:$D$2649,4,FALSE),"ERRO"))))))))</f>
        <v>4,43</v>
      </c>
      <c r="N83" s="292">
        <f>'BDI '!$M$33</f>
        <v>0.36596471257825836</v>
      </c>
      <c r="O83" s="206">
        <f t="shared" si="8"/>
        <v>6.0512236767216843</v>
      </c>
      <c r="P83" s="365">
        <f t="shared" si="9"/>
        <v>2169.9688104723959</v>
      </c>
    </row>
    <row r="84" spans="2:16" ht="30" customHeight="1" x14ac:dyDescent="0.25">
      <c r="B84" s="363">
        <v>98521</v>
      </c>
      <c r="C84" s="204" t="s">
        <v>20683</v>
      </c>
      <c r="D84" s="848" t="str">
        <f>IF(C84="SINAPI",VLOOKUP(B84,'SINAPI 09-20 ES - NÃO DESONER.'!$G$6:$L$6678,2,FALSE),IF(C84="SIURB",VLOOKUP(B84,'SIURB JAN-2020 NÃO DESONER.'!$A$2:$D$757,2,FALSE),IF(C84="SICRO",VLOOKUP(B84,Tabela4[],2,FALSE),IF(C84="CPOS",VLOOKUP(B84,'CPOS-178'!$A$7:$F$4097,2,FALSE),IF(C84="PRÓPRIA",VLOOKUP(B84,Tabela42[],2,FALSE),IF(C84="DER-ES",VLOOKUP(B84,Tabela6[],2,FALSE),IF(C84="IOPES",VLOOKUP(B84,'IOPES_02-20'!$A$12:$G$1265,3,FALSE),IF(C84="EDIF",VLOOKUP(B84,'EDIF JAN-2020 NÃO DESONER.'!$A$3:$D$2649,2,FALSE),"ERRO"))))))))</f>
        <v>APLICAÇÃO DE CALCÁRIO PARA CORREÇÃO DO PH DO SOLO. AF_05/2018</v>
      </c>
      <c r="E84" s="849"/>
      <c r="F84" s="849"/>
      <c r="G84" s="849"/>
      <c r="H84" s="849"/>
      <c r="I84" s="849"/>
      <c r="J84" s="849"/>
      <c r="K84" s="203" t="str">
        <f>IF(C84="SINAPI",VLOOKUP(B84,'SINAPI 09-20 ES - NÃO DESONER.'!$G$6:$L$6678,3,FALSE),IF(C84="SIURB",VLOOKUP(B84,'SIURB JAN-2020 NÃO DESONER.'!$A$2:$D$757,3,FALSE),IF(C84="SICRO",VLOOKUP(B84,Tabela4[],3,FALSE),IF(C84="CPOS",VLOOKUP(B84,'CPOS-178'!$A$7:$F$4097,3,FALSE),IF(C84="PRÓPRIA",VLOOKUP(B84,Tabela42[],3,FALSE),IF(C84="DER-ES",VLOOKUP(B84,Tabela6[],3,FALSE),IF(C84="IOPES",VLOOKUP(B84,'IOPES_02-20'!$A$12:$G$1265,4,FALSE),IF(C84="EDIF",VLOOKUP(B84,'EDIF JAN-2020 NÃO DESONER.'!$A$3:$D$2649,3,FALSE),"ERRO"))))))))</f>
        <v>m²</v>
      </c>
      <c r="L84" s="203">
        <f>'MEMORIA DE CALCULO'!W288</f>
        <v>358.6</v>
      </c>
      <c r="M84" s="470" t="str">
        <f>IF(C84="SINAPI",VLOOKUP(B84,'SINAPI 09-20 ES - DESONER.'!$G$6:$L$6678,5,FALSE),IF(C84="SIURB",VLOOKUP(B84,'SIURB JAN-2020 DESONER.'!$A$2:$D$757,4,FALSE),IF(C84="SICRO",VLOOKUP(B84,Tabela4[],4,FALSE),IF(C84="CPOS",VLOOKUP(B84,'CPOS-178'!$A$7:$F$4097,6,FALSE),IF(C84="PRÓPRIA",VLOOKUP(B84,Tabela42[],5,FALSE),IF(C84="DER-ES",VLOOKUP(B84,Tabela6[],4,FALSE),IF(C84="IOPES",VLOOKUP(B84,'IOPES_02-20'!$A$12:$G$1265,7,FALSE),IF(C84="EDIF",VLOOKUP(B84,'EDIF JAN-2020 DESONER.'!$A$3:$D$2649,4,FALSE),"ERRO"))))))))</f>
        <v>0,26</v>
      </c>
      <c r="N84" s="292">
        <f>'BDI '!$M$33</f>
        <v>0.36596471257825836</v>
      </c>
      <c r="O84" s="206">
        <f t="shared" si="8"/>
        <v>0.35515082527034719</v>
      </c>
      <c r="P84" s="365">
        <f t="shared" si="9"/>
        <v>127.35708594194651</v>
      </c>
    </row>
    <row r="85" spans="2:16" ht="15.75" customHeight="1" x14ac:dyDescent="0.25">
      <c r="B85" s="598">
        <v>188015</v>
      </c>
      <c r="C85" s="513" t="s">
        <v>32936</v>
      </c>
      <c r="D85" s="848" t="str">
        <f>IF(C85="SINAPI",VLOOKUP(B85,'SINAPI 09-20 ES - NÃO DESONER.'!$G$6:$L$6678,2,FALSE),IF(C85="SIURB",VLOOKUP(B85,'SIURB JAN-2020 NÃO DESONER.'!$A$2:$D$757,2,FALSE),IF(C85="SICRO",VLOOKUP(B85,Tabela4[],2,FALSE),IF(C85="CPOS",VLOOKUP(B85,'CPOS-178'!$A$7:$F$4097,2,FALSE),IF(C85="PRÓPRIA",VLOOKUP(B85,Tabela42[],2,FALSE),IF(C85="DER-ES",VLOOKUP(B85,Tabela6[],2,FALSE),IF(C85="IOPES",VLOOKUP(B85,'IOPES_02-20'!$A$12:$G$1265,3,FALSE),IF(C85="EDIF",VLOOKUP(B85,'EDIF JAN-2020 NÃO DESONER.'!$A$3:$D$2649,2,FALSE),"ERRO"))))))))</f>
        <v>ADUBO QUÍMICO NPK, 10:10:10</v>
      </c>
      <c r="E85" s="849"/>
      <c r="F85" s="849"/>
      <c r="G85" s="849"/>
      <c r="H85" s="849"/>
      <c r="I85" s="849"/>
      <c r="J85" s="849"/>
      <c r="K85" s="203" t="str">
        <f>IF(C85="SINAPI",VLOOKUP(B85,'SINAPI 09-20 ES - NÃO DESONER.'!$G$6:$L$6678,3,FALSE),IF(C85="SIURB",VLOOKUP(B85,'SIURB JAN-2020 NÃO DESONER.'!$A$2:$D$757,3,FALSE),IF(C85="SICRO",VLOOKUP(B85,Tabela4[],3,FALSE),IF(C85="CPOS",VLOOKUP(B85,'CPOS-178'!$A$7:$F$4097,3,FALSE),IF(C85="PRÓPRIA",VLOOKUP(B85,Tabela42[],3,FALSE),IF(C85="DER-ES",VLOOKUP(B85,Tabela6[],3,FALSE),IF(C85="IOPES",VLOOKUP(B85,'IOPES_02-20'!$A$12:$G$1265,4,FALSE),IF(C85="EDIF",VLOOKUP(B85,'EDIF JAN-2020 NÃO DESONER.'!$A$3:$D$2649,3,FALSE),"ERRO"))))))))</f>
        <v>KG</v>
      </c>
      <c r="L85" s="514">
        <f>'MEMORIA DE CALCULO'!W294</f>
        <v>94.21</v>
      </c>
      <c r="M85" s="470">
        <f>IF(C85="SINAPI",VLOOKUP(B85,'SINAPI 09-20 ES - DESONER.'!$G$6:$L$6678,5,FALSE),IF(C85="SIURB",VLOOKUP(B85,'SIURB JAN-2020 DESONER.'!$A$2:$D$757,4,FALSE),IF(C85="SICRO",VLOOKUP(B85,Tabela4[],4,FALSE),IF(C85="CPOS",VLOOKUP(B85,'CPOS-178'!$A$7:$F$4097,6,FALSE),IF(C85="PRÓPRIA",VLOOKUP(B85,Tabela42[],5,FALSE),IF(C85="DER-ES",VLOOKUP(B85,Tabela6[],4,FALSE),IF(C85="IOPES",VLOOKUP(B85,'IOPES_02-20'!$A$12:$G$1265,7,FALSE),IF(C85="EDIF",VLOOKUP(B85,'EDIF JAN-2020 DESONER.'!$A$3:$D$2649,4,FALSE),"ERRO"))))))))</f>
        <v>2.97</v>
      </c>
      <c r="N85" s="292">
        <f>'BDI '!$M$33</f>
        <v>0.36596471257825836</v>
      </c>
      <c r="O85" s="515">
        <f t="shared" si="8"/>
        <v>4.0569151963574273</v>
      </c>
      <c r="P85" s="516">
        <f t="shared" si="9"/>
        <v>382.20198064883317</v>
      </c>
    </row>
    <row r="86" spans="2:16" s="657" customFormat="1" ht="15.75" customHeight="1" x14ac:dyDescent="0.25">
      <c r="B86" s="850" t="s">
        <v>33003</v>
      </c>
      <c r="C86" s="851"/>
      <c r="D86" s="851"/>
      <c r="E86" s="851"/>
      <c r="F86" s="851"/>
      <c r="G86" s="851"/>
      <c r="H86" s="851"/>
      <c r="I86" s="851"/>
      <c r="J86" s="851"/>
      <c r="K86" s="851"/>
      <c r="L86" s="851"/>
      <c r="M86" s="851"/>
      <c r="N86" s="851"/>
      <c r="O86" s="851"/>
      <c r="P86" s="362">
        <f>+SUM(P87:P112)</f>
        <v>232176.51906659076</v>
      </c>
    </row>
    <row r="87" spans="2:16" s="657" customFormat="1" ht="15.75" customHeight="1" x14ac:dyDescent="0.25">
      <c r="B87" s="363" t="str">
        <f>'MEMORIA DE CALCULO'!C296</f>
        <v>049633</v>
      </c>
      <c r="C87" s="204" t="str">
        <f>'MEMORIA DE CALCULO'!D296</f>
        <v>IOPES</v>
      </c>
      <c r="D87" s="848" t="str">
        <f>IF(C87="SINAPI",VLOOKUP(B87,'SINAPI 09-20 ES - NÃO DESONER.'!$G$6:$L$6678,2,FALSE),IF(C87="SIURB",VLOOKUP(B87,'SIURB JAN-2020 NÃO DESONER.'!$A$2:$D$757,2,FALSE),IF(C87="SICRO",VLOOKUP(B87,Tabela4[],2,FALSE),IF(C87="CPOS",VLOOKUP(B87,'CPOS-178'!$A$7:$F$4097,2,FALSE),IF(C87="PRÓPRIA",VLOOKUP(B87,Tabela42[],2,FALSE),IF(C87="DER-ES",VLOOKUP(B87,Tabela6[],2,FALSE),IF(C87="IOPES",VLOOKUP(B87,'IOPES_02-20'!$A$12:$G$1265,3,FALSE),IF(C87="EDIF",VLOOKUP(B87,'EDIF JAN-2020 NÃO DESONER.'!$A$3:$D$2649,2,FALSE),"ERRO"))))))))</f>
        <v>ARRUELA QUADRADA 36MM DE FURO 18MM</v>
      </c>
      <c r="E87" s="849"/>
      <c r="F87" s="849"/>
      <c r="G87" s="849"/>
      <c r="H87" s="849"/>
      <c r="I87" s="849"/>
      <c r="J87" s="849"/>
      <c r="K87" s="203" t="str">
        <f>IF(C87="SINAPI",VLOOKUP(B87,'SINAPI 09-20 ES - NÃO DESONER.'!$G$6:$L$6678,3,FALSE),IF(C87="SIURB",VLOOKUP(B87,'SIURB JAN-2020 NÃO DESONER.'!$A$2:$D$757,3,FALSE),IF(C87="SICRO",VLOOKUP(B87,Tabela4[],3,FALSE),IF(C87="CPOS",VLOOKUP(B87,'CPOS-178'!$A$7:$F$4097,3,FALSE),IF(C87="PRÓPRIA",VLOOKUP(B87,Tabela42[],3,FALSE),IF(C87="DER-ES",VLOOKUP(B87,Tabela6[],3,FALSE),IF(C87="IOPES",VLOOKUP(B87,'IOPES_02-20'!$A$12:$G$1265,4,FALSE),IF(C87="EDIF",VLOOKUP(B87,'EDIF JAN-2020 NÃO DESONER.'!$A$3:$D$2649,3,FALSE),"ERRO"))))))))</f>
        <v xml:space="preserve">un </v>
      </c>
      <c r="L87" s="203">
        <f>'MEMORIA DE CALCULO'!W298</f>
        <v>20</v>
      </c>
      <c r="M87" s="470">
        <f>IF(C87="SINAPI",VLOOKUP(B87,'SINAPI 09-20 ES - DESONER.'!$G$6:$L$6678,5,FALSE),IF(C87="SIURB",VLOOKUP(B87,'SIURB JAN-2020 DESONER.'!$A$2:$D$757,4,FALSE),IF(C87="SICRO",VLOOKUP(B87,Tabela4[],4,FALSE),IF(C87="CPOS",VLOOKUP(B87,'CPOS-178'!$A$7:$F$4097,6,FALSE),IF(C87="PRÓPRIA",VLOOKUP(B87,Tabela42[],5,FALSE),IF(C87="DER-ES",VLOOKUP(B87,Tabela6[],4,FALSE),IF(C87="IOPES",VLOOKUP(B87,'IOPES_02-20'!$A$12:$G$1265,7,FALSE),IF(C87="EDIF",VLOOKUP(B87,'EDIF JAN-2020 DESONER.'!$A$3:$D$2649,4,FALSE),"ERRO"))))))))</f>
        <v>1.23</v>
      </c>
      <c r="N87" s="292">
        <f>'BDI '!$M$33</f>
        <v>0.36596471257825836</v>
      </c>
      <c r="O87" s="206">
        <f t="shared" ref="O87:O112" si="10">+M87*(1+N87)</f>
        <v>1.6801365964712578</v>
      </c>
      <c r="P87" s="365">
        <f t="shared" ref="P87:P112" si="11">+L87*O87</f>
        <v>33.602731929425154</v>
      </c>
    </row>
    <row r="88" spans="2:16" s="657" customFormat="1" ht="45" customHeight="1" x14ac:dyDescent="0.25">
      <c r="B88" s="363">
        <f>'MEMORIA DE CALCULO'!C299</f>
        <v>92982</v>
      </c>
      <c r="C88" s="204" t="str">
        <f>'MEMORIA DE CALCULO'!D299</f>
        <v>SINAPI</v>
      </c>
      <c r="D88" s="848" t="str">
        <f>IF(C88="SINAPI",VLOOKUP(B88,'SINAPI 09-20 ES - NÃO DESONER.'!$G$6:$L$6678,2,FALSE),IF(C88="SIURB",VLOOKUP(B88,'SIURB JAN-2020 NÃO DESONER.'!$A$2:$D$757,2,FALSE),IF(C88="SICRO",VLOOKUP(B88,Tabela4[],2,FALSE),IF(C88="CPOS",VLOOKUP(B88,'CPOS-178'!$A$7:$F$4097,2,FALSE),IF(C88="PRÓPRIA",VLOOKUP(B88,Tabela42[],2,FALSE),IF(C88="DER-ES",VLOOKUP(B88,Tabela6[],2,FALSE),IF(C88="IOPES",VLOOKUP(B88,'IOPES_02-20'!$A$12:$G$1265,3,FALSE),IF(C88="EDIF",VLOOKUP(B88,'EDIF JAN-2020 NÃO DESONER.'!$A$3:$D$2649,2,FALSE),"ERRO"))))))))</f>
        <v>CABO DE COBRE FLEXÍVEL ISOLADO, 16 MM², ANTI-CHAMA 0,6/1,0 KV, PARA DISTRIBUIÇÃO - FORNECIMENTO E INSTALAÇÃO. AF_12/2015</v>
      </c>
      <c r="E88" s="849"/>
      <c r="F88" s="849"/>
      <c r="G88" s="849"/>
      <c r="H88" s="849"/>
      <c r="I88" s="849"/>
      <c r="J88" s="849"/>
      <c r="K88" s="203" t="str">
        <f>IF(C88="SINAPI",VLOOKUP(B88,'SINAPI 09-20 ES - NÃO DESONER.'!$G$6:$L$6678,3,FALSE),IF(C88="SIURB",VLOOKUP(B88,'SIURB JAN-2020 NÃO DESONER.'!$A$2:$D$757,3,FALSE),IF(C88="SICRO",VLOOKUP(B88,Tabela4[],3,FALSE),IF(C88="CPOS",VLOOKUP(B88,'CPOS-178'!$A$7:$F$4097,3,FALSE),IF(C88="PRÓPRIA",VLOOKUP(B88,Tabela42[],3,FALSE),IF(C88="DER-ES",VLOOKUP(B88,Tabela6[],3,FALSE),IF(C88="IOPES",VLOOKUP(B88,'IOPES_02-20'!$A$12:$G$1265,4,FALSE),IF(C88="EDIF",VLOOKUP(B88,'EDIF JAN-2020 NÃO DESONER.'!$A$3:$D$2649,3,FALSE),"ERRO"))))))))</f>
        <v>m</v>
      </c>
      <c r="L88" s="203">
        <f>'MEMORIA DE CALCULO'!W301</f>
        <v>1590</v>
      </c>
      <c r="M88" s="470" t="str">
        <f>IF(C88="SINAPI",VLOOKUP(B88,'SINAPI 09-20 ES - DESONER.'!$G$6:$L$6678,5,FALSE),IF(C88="SIURB",VLOOKUP(B88,'SIURB JAN-2020 DESONER.'!$A$2:$D$757,4,FALSE),IF(C88="SICRO",VLOOKUP(B88,Tabela4[],4,FALSE),IF(C88="CPOS",VLOOKUP(B88,'CPOS-178'!$A$7:$F$4097,6,FALSE),IF(C88="PRÓPRIA",VLOOKUP(B88,Tabela42[],5,FALSE),IF(C88="DER-ES",VLOOKUP(B88,Tabela6[],4,FALSE),IF(C88="IOPES",VLOOKUP(B88,'IOPES_02-20'!$A$12:$G$1265,7,FALSE),IF(C88="EDIF",VLOOKUP(B88,'EDIF JAN-2020 DESONER.'!$A$3:$D$2649,4,FALSE),"ERRO"))))))))</f>
        <v>10,36</v>
      </c>
      <c r="N88" s="292">
        <f>'BDI '!$M$33</f>
        <v>0.36596471257825836</v>
      </c>
      <c r="O88" s="206">
        <f t="shared" si="10"/>
        <v>14.151394422310755</v>
      </c>
      <c r="P88" s="365">
        <f t="shared" si="11"/>
        <v>22500.717131474099</v>
      </c>
    </row>
    <row r="89" spans="2:16" s="657" customFormat="1" ht="45" customHeight="1" x14ac:dyDescent="0.25">
      <c r="B89" s="363">
        <f>'MEMORIA DE CALCULO'!C302</f>
        <v>91931</v>
      </c>
      <c r="C89" s="204" t="str">
        <f>'MEMORIA DE CALCULO'!D302</f>
        <v>SINAPI</v>
      </c>
      <c r="D89" s="848" t="str">
        <f>IF(C89="SINAPI",VLOOKUP(B89,'SINAPI 09-20 ES - NÃO DESONER.'!$G$6:$L$6678,2,FALSE),IF(C89="SIURB",VLOOKUP(B89,'SIURB JAN-2020 NÃO DESONER.'!$A$2:$D$757,2,FALSE),IF(C89="SICRO",VLOOKUP(B89,Tabela4[],2,FALSE),IF(C89="CPOS",VLOOKUP(B89,'CPOS-178'!$A$7:$F$4097,2,FALSE),IF(C89="PRÓPRIA",VLOOKUP(B89,Tabela42[],2,FALSE),IF(C89="DER-ES",VLOOKUP(B89,Tabela6[],2,FALSE),IF(C89="IOPES",VLOOKUP(B89,'IOPES_02-20'!$A$12:$G$1265,3,FALSE),IF(C89="EDIF",VLOOKUP(B89,'EDIF JAN-2020 NÃO DESONER.'!$A$3:$D$2649,2,FALSE),"ERRO"))))))))</f>
        <v>CABO DE COBRE FLEXÍVEL ISOLADO, 6 MM², ANTI-CHAMA 0,6/1,0 KV, PARA CIRCUITOS TERMINAIS - FORNECIMENTO E INSTALAÇÃO. AF_12/2015</v>
      </c>
      <c r="E89" s="849"/>
      <c r="F89" s="849"/>
      <c r="G89" s="849"/>
      <c r="H89" s="849"/>
      <c r="I89" s="849"/>
      <c r="J89" s="849"/>
      <c r="K89" s="203" t="str">
        <f>IF(C89="SINAPI",VLOOKUP(B89,'SINAPI 09-20 ES - NÃO DESONER.'!$G$6:$L$6678,3,FALSE),IF(C89="SIURB",VLOOKUP(B89,'SIURB JAN-2020 NÃO DESONER.'!$A$2:$D$757,3,FALSE),IF(C89="SICRO",VLOOKUP(B89,Tabela4[],3,FALSE),IF(C89="CPOS",VLOOKUP(B89,'CPOS-178'!$A$7:$F$4097,3,FALSE),IF(C89="PRÓPRIA",VLOOKUP(B89,Tabela42[],3,FALSE),IF(C89="DER-ES",VLOOKUP(B89,Tabela6[],3,FALSE),IF(C89="IOPES",VLOOKUP(B89,'IOPES_02-20'!$A$12:$G$1265,4,FALSE),IF(C89="EDIF",VLOOKUP(B89,'EDIF JAN-2020 NÃO DESONER.'!$A$3:$D$2649,3,FALSE),"ERRO"))))))))</f>
        <v>m</v>
      </c>
      <c r="L89" s="203">
        <f>'MEMORIA DE CALCULO'!W304</f>
        <v>100</v>
      </c>
      <c r="M89" s="470" t="str">
        <f>IF(C89="SINAPI",VLOOKUP(B89,'SINAPI 09-20 ES - DESONER.'!$G$6:$L$6678,5,FALSE),IF(C89="SIURB",VLOOKUP(B89,'SIURB JAN-2020 DESONER.'!$A$2:$D$757,4,FALSE),IF(C89="SICRO",VLOOKUP(B89,Tabela4[],4,FALSE),IF(C89="CPOS",VLOOKUP(B89,'CPOS-178'!$A$7:$F$4097,6,FALSE),IF(C89="PRÓPRIA",VLOOKUP(B89,Tabela42[],5,FALSE),IF(C89="DER-ES",VLOOKUP(B89,Tabela6[],4,FALSE),IF(C89="IOPES",VLOOKUP(B89,'IOPES_02-20'!$A$12:$G$1265,7,FALSE),IF(C89="EDIF",VLOOKUP(B89,'EDIF JAN-2020 DESONER.'!$A$3:$D$2649,4,FALSE),"ERRO"))))))))</f>
        <v>6,69</v>
      </c>
      <c r="N89" s="292">
        <f>'BDI '!$M$33</f>
        <v>0.36596471257825836</v>
      </c>
      <c r="O89" s="206">
        <f t="shared" si="10"/>
        <v>9.1383039271485487</v>
      </c>
      <c r="P89" s="365">
        <f t="shared" si="11"/>
        <v>913.83039271485484</v>
      </c>
    </row>
    <row r="90" spans="2:16" s="657" customFormat="1" ht="45" customHeight="1" x14ac:dyDescent="0.25">
      <c r="B90" s="363">
        <f>'MEMORIA DE CALCULO'!C305</f>
        <v>96973</v>
      </c>
      <c r="C90" s="204" t="str">
        <f>'MEMORIA DE CALCULO'!D305</f>
        <v>SINAPI</v>
      </c>
      <c r="D90" s="848" t="str">
        <f>IF(C90="SINAPI",VLOOKUP(B90,'SINAPI 09-20 ES - NÃO DESONER.'!$G$6:$L$6678,2,FALSE),IF(C90="SIURB",VLOOKUP(B90,'SIURB JAN-2020 NÃO DESONER.'!$A$2:$D$757,2,FALSE),IF(C90="SICRO",VLOOKUP(B90,Tabela4[],2,FALSE),IF(C90="CPOS",VLOOKUP(B90,'CPOS-178'!$A$7:$F$4097,2,FALSE),IF(C90="PRÓPRIA",VLOOKUP(B90,Tabela42[],2,FALSE),IF(C90="DER-ES",VLOOKUP(B90,Tabela6[],2,FALSE),IF(C90="IOPES",VLOOKUP(B90,'IOPES_02-20'!$A$12:$G$1265,3,FALSE),IF(C90="EDIF",VLOOKUP(B90,'EDIF JAN-2020 NÃO DESONER.'!$A$3:$D$2649,2,FALSE),"ERRO"))))))))</f>
        <v>CORDOALHA DE COBRE NU 35 MM², NÃO ENTERRADA, COM ISOLADOR - FORNECIMENTO E INSTALAÇÃO. AF_12/2017</v>
      </c>
      <c r="E90" s="849"/>
      <c r="F90" s="849"/>
      <c r="G90" s="849"/>
      <c r="H90" s="849"/>
      <c r="I90" s="849"/>
      <c r="J90" s="849"/>
      <c r="K90" s="203" t="str">
        <f>IF(C90="SINAPI",VLOOKUP(B90,'SINAPI 09-20 ES - NÃO DESONER.'!$G$6:$L$6678,3,FALSE),IF(C90="SIURB",VLOOKUP(B90,'SIURB JAN-2020 NÃO DESONER.'!$A$2:$D$757,3,FALSE),IF(C90="SICRO",VLOOKUP(B90,Tabela4[],3,FALSE),IF(C90="CPOS",VLOOKUP(B90,'CPOS-178'!$A$7:$F$4097,3,FALSE),IF(C90="PRÓPRIA",VLOOKUP(B90,Tabela42[],3,FALSE),IF(C90="DER-ES",VLOOKUP(B90,Tabela6[],3,FALSE),IF(C90="IOPES",VLOOKUP(B90,'IOPES_02-20'!$A$12:$G$1265,4,FALSE),IF(C90="EDIF",VLOOKUP(B90,'EDIF JAN-2020 NÃO DESONER.'!$A$3:$D$2649,3,FALSE),"ERRO"))))))))</f>
        <v>m</v>
      </c>
      <c r="L90" s="203">
        <f>'MEMORIA DE CALCULO'!W307</f>
        <v>25</v>
      </c>
      <c r="M90" s="470" t="str">
        <f>IF(C90="SINAPI",VLOOKUP(B90,'SINAPI 09-20 ES - DESONER.'!$G$6:$L$6678,5,FALSE),IF(C90="SIURB",VLOOKUP(B90,'SIURB JAN-2020 DESONER.'!$A$2:$D$757,4,FALSE),IF(C90="SICRO",VLOOKUP(B90,Tabela4[],4,FALSE),IF(C90="CPOS",VLOOKUP(B90,'CPOS-178'!$A$7:$F$4097,6,FALSE),IF(C90="PRÓPRIA",VLOOKUP(B90,Tabela42[],5,FALSE),IF(C90="DER-ES",VLOOKUP(B90,Tabela6[],4,FALSE),IF(C90="IOPES",VLOOKUP(B90,'IOPES_02-20'!$A$12:$G$1265,7,FALSE),IF(C90="EDIF",VLOOKUP(B90,'EDIF JAN-2020 DESONER.'!$A$3:$D$2649,4,FALSE),"ERRO"))))))))</f>
        <v>38,79</v>
      </c>
      <c r="N90" s="292">
        <f>'BDI '!$M$33</f>
        <v>0.36596471257825836</v>
      </c>
      <c r="O90" s="206">
        <f t="shared" si="10"/>
        <v>52.985771200910641</v>
      </c>
      <c r="P90" s="365">
        <f t="shared" si="11"/>
        <v>1324.644280022766</v>
      </c>
    </row>
    <row r="91" spans="2:16" s="657" customFormat="1" ht="30" customHeight="1" x14ac:dyDescent="0.25">
      <c r="B91" s="363">
        <f>'MEMORIA DE CALCULO'!C308</f>
        <v>41148</v>
      </c>
      <c r="C91" s="204" t="str">
        <f>'MEMORIA DE CALCULO'!D308</f>
        <v>DER-ES</v>
      </c>
      <c r="D91" s="848" t="str">
        <f>IF(C91="SINAPI",VLOOKUP(B91,'SINAPI 09-20 ES - NÃO DESONER.'!$G$6:$L$6678,2,FALSE),IF(C91="SIURB",VLOOKUP(B91,'SIURB JAN-2020 NÃO DESONER.'!$A$2:$D$757,2,FALSE),IF(C91="SICRO",VLOOKUP(B91,Tabela4[],2,FALSE),IF(C91="CPOS",VLOOKUP(B91,'CPOS-178'!$A$7:$F$4097,2,FALSE),IF(C91="PRÓPRIA",VLOOKUP(B91,Tabela42[],2,FALSE),IF(C91="DER-ES",VLOOKUP(B91,Tabela6[],2,FALSE),IF(C91="IOPES",VLOOKUP(B91,'IOPES_02-20'!$A$12:$G$1265,3,FALSE),IF(C91="EDIF",VLOOKUP(B91,'EDIF JAN-2020 NÃO DESONER.'!$A$3:$D$2649,2,FALSE),"ERRO"))))))))</f>
        <v>CABO FLEXÍVEL 4 X 1,5 MM², FORNECIMENTO E INSTALAÇÃO</v>
      </c>
      <c r="E91" s="849"/>
      <c r="F91" s="849"/>
      <c r="G91" s="849"/>
      <c r="H91" s="849"/>
      <c r="I91" s="849"/>
      <c r="J91" s="849"/>
      <c r="K91" s="203" t="str">
        <f>IF(C91="SINAPI",VLOOKUP(B91,'SINAPI 09-20 ES - NÃO DESONER.'!$G$6:$L$6678,3,FALSE),IF(C91="SIURB",VLOOKUP(B91,'SIURB JAN-2020 NÃO DESONER.'!$A$2:$D$757,3,FALSE),IF(C91="SICRO",VLOOKUP(B91,Tabela4[],3,FALSE),IF(C91="CPOS",VLOOKUP(B91,'CPOS-178'!$A$7:$F$4097,3,FALSE),IF(C91="PRÓPRIA",VLOOKUP(B91,Tabela42[],3,FALSE),IF(C91="DER-ES",VLOOKUP(B91,Tabela6[],3,FALSE),IF(C91="IOPES",VLOOKUP(B91,'IOPES_02-20'!$A$12:$G$1265,4,FALSE),IF(C91="EDIF",VLOOKUP(B91,'EDIF JAN-2020 NÃO DESONER.'!$A$3:$D$2649,3,FALSE),"ERRO"))))))))</f>
        <v>m</v>
      </c>
      <c r="L91" s="203">
        <f>'MEMORIA DE CALCULO'!W310</f>
        <v>400</v>
      </c>
      <c r="M91" s="470">
        <f>IF(C91="SINAPI",VLOOKUP(B91,'SINAPI 09-20 ES - DESONER.'!$G$6:$L$6678,5,FALSE),IF(C91="SIURB",VLOOKUP(B91,'SIURB JAN-2020 DESONER.'!$A$2:$D$757,4,FALSE),IF(C91="SICRO",VLOOKUP(B91,Tabela4[],4,FALSE),IF(C91="CPOS",VLOOKUP(B91,'CPOS-178'!$A$7:$F$4097,6,FALSE),IF(C91="PRÓPRIA",VLOOKUP(B91,Tabela42[],5,FALSE),IF(C91="DER-ES",VLOOKUP(B91,Tabela6[],4,FALSE),IF(C91="IOPES",VLOOKUP(B91,'IOPES_02-20'!$A$12:$G$1265,7,FALSE),IF(C91="EDIF",VLOOKUP(B91,'EDIF JAN-2020 DESONER.'!$A$3:$D$2649,4,FALSE),"ERRO"))))))))</f>
        <v>8.76</v>
      </c>
      <c r="N91" s="292">
        <f>'BDI '!$M$33</f>
        <v>0.36596471257825836</v>
      </c>
      <c r="O91" s="206">
        <f t="shared" si="10"/>
        <v>11.965850882185542</v>
      </c>
      <c r="P91" s="365">
        <f t="shared" si="11"/>
        <v>4786.3403528742165</v>
      </c>
    </row>
    <row r="92" spans="2:16" s="657" customFormat="1" ht="30" customHeight="1" x14ac:dyDescent="0.25">
      <c r="B92" s="363">
        <f>'MEMORIA DE CALCULO'!C311</f>
        <v>83446</v>
      </c>
      <c r="C92" s="204" t="str">
        <f>'MEMORIA DE CALCULO'!D311</f>
        <v>SINAPI</v>
      </c>
      <c r="D92" s="848" t="str">
        <f>IF(C92="SINAPI",VLOOKUP(B92,'SINAPI 09-20 ES - NÃO DESONER.'!$G$6:$L$6678,2,FALSE),IF(C92="SIURB",VLOOKUP(B92,'SIURB JAN-2020 NÃO DESONER.'!$A$2:$D$757,2,FALSE),IF(C92="SICRO",VLOOKUP(B92,Tabela4[],2,FALSE),IF(C92="CPOS",VLOOKUP(B92,'CPOS-178'!$A$7:$F$4097,2,FALSE),IF(C92="PRÓPRIA",VLOOKUP(B92,Tabela42[],2,FALSE),IF(C92="DER-ES",VLOOKUP(B92,Tabela6[],2,FALSE),IF(C92="IOPES",VLOOKUP(B92,'IOPES_02-20'!$A$12:$G$1265,3,FALSE),IF(C92="EDIF",VLOOKUP(B92,'EDIF JAN-2020 NÃO DESONER.'!$A$3:$D$2649,2,FALSE),"ERRO"))))))))</f>
        <v>CAIXA DE PASSAGEM 30X30X40 COM TAMPA E DRENO BRITA</v>
      </c>
      <c r="E92" s="849"/>
      <c r="F92" s="849"/>
      <c r="G92" s="849"/>
      <c r="H92" s="849"/>
      <c r="I92" s="849"/>
      <c r="J92" s="849"/>
      <c r="K92" s="203" t="str">
        <f>IF(C92="SINAPI",VLOOKUP(B92,'SINAPI 09-20 ES - NÃO DESONER.'!$G$6:$L$6678,3,FALSE),IF(C92="SIURB",VLOOKUP(B92,'SIURB JAN-2020 NÃO DESONER.'!$A$2:$D$757,3,FALSE),IF(C92="SICRO",VLOOKUP(B92,Tabela4[],3,FALSE),IF(C92="CPOS",VLOOKUP(B92,'CPOS-178'!$A$7:$F$4097,3,FALSE),IF(C92="PRÓPRIA",VLOOKUP(B92,Tabela42[],3,FALSE),IF(C92="DER-ES",VLOOKUP(B92,Tabela6[],3,FALSE),IF(C92="IOPES",VLOOKUP(B92,'IOPES_02-20'!$A$12:$G$1265,4,FALSE),IF(C92="EDIF",VLOOKUP(B92,'EDIF JAN-2020 NÃO DESONER.'!$A$3:$D$2649,3,FALSE),"ERRO"))))))))</f>
        <v>un</v>
      </c>
      <c r="L92" s="203">
        <f>'MEMORIA DE CALCULO'!W313</f>
        <v>32</v>
      </c>
      <c r="M92" s="470" t="str">
        <f>IF(C92="SINAPI",VLOOKUP(B92,'SINAPI 09-20 ES - DESONER.'!$G$6:$L$6678,5,FALSE),IF(C92="SIURB",VLOOKUP(B92,'SIURB JAN-2020 DESONER.'!$A$2:$D$757,4,FALSE),IF(C92="SICRO",VLOOKUP(B92,Tabela4[],4,FALSE),IF(C92="CPOS",VLOOKUP(B92,'CPOS-178'!$A$7:$F$4097,6,FALSE),IF(C92="PRÓPRIA",VLOOKUP(B92,Tabela42[],5,FALSE),IF(C92="DER-ES",VLOOKUP(B92,Tabela6[],4,FALSE),IF(C92="IOPES",VLOOKUP(B92,'IOPES_02-20'!$A$12:$G$1265,7,FALSE),IF(C92="EDIF",VLOOKUP(B92,'EDIF JAN-2020 DESONER.'!$A$3:$D$2649,4,FALSE),"ERRO"))))))))</f>
        <v>158,00</v>
      </c>
      <c r="N92" s="292">
        <f>'BDI '!$M$33</f>
        <v>0.36596471257825836</v>
      </c>
      <c r="O92" s="206">
        <f t="shared" si="10"/>
        <v>215.82242458736482</v>
      </c>
      <c r="P92" s="365">
        <f t="shared" si="11"/>
        <v>6906.3175867956743</v>
      </c>
    </row>
    <row r="93" spans="2:16" s="657" customFormat="1" ht="17.850000000000001" customHeight="1" x14ac:dyDescent="0.25">
      <c r="B93" s="363" t="str">
        <f>'MEMORIA DE CALCULO'!C314</f>
        <v>049897</v>
      </c>
      <c r="C93" s="204" t="str">
        <f>'MEMORIA DE CALCULO'!D314</f>
        <v>IOPES</v>
      </c>
      <c r="D93" s="848" t="str">
        <f>IF(C93="SINAPI",VLOOKUP(B93,'SINAPI 09-20 ES - NÃO DESONER.'!$G$6:$L$6678,2,FALSE),IF(C93="SIURB",VLOOKUP(B93,'SIURB JAN-2020 NÃO DESONER.'!$A$2:$D$757,2,FALSE),IF(C93="SICRO",VLOOKUP(B93,Tabela4[],2,FALSE),IF(C93="CPOS",VLOOKUP(B93,'CPOS-178'!$A$7:$F$4097,2,FALSE),IF(C93="PRÓPRIA",VLOOKUP(B93,Tabela42[],2,FALSE),IF(C93="DER-ES",VLOOKUP(B93,Tabela6[],2,FALSE),IF(C93="IOPES",VLOOKUP(B93,'IOPES_02-20'!$A$12:$G$1265,3,FALSE),IF(C93="EDIF",VLOOKUP(B93,'EDIF JAN-2020 NÃO DESONER.'!$A$3:$D$2649,2,FALSE),"ERRO"))))))))</f>
        <v>CINTA CIRCULAR ACO GALVANIZADO 200MM</v>
      </c>
      <c r="E93" s="849"/>
      <c r="F93" s="849"/>
      <c r="G93" s="849"/>
      <c r="H93" s="849"/>
      <c r="I93" s="849"/>
      <c r="J93" s="849"/>
      <c r="K93" s="203" t="str">
        <f>IF(C93="SINAPI",VLOOKUP(B93,'SINAPI 09-20 ES - NÃO DESONER.'!$G$6:$L$6678,3,FALSE),IF(C93="SIURB",VLOOKUP(B93,'SIURB JAN-2020 NÃO DESONER.'!$A$2:$D$757,3,FALSE),IF(C93="SICRO",VLOOKUP(B93,Tabela4[],3,FALSE),IF(C93="CPOS",VLOOKUP(B93,'CPOS-178'!$A$7:$F$4097,3,FALSE),IF(C93="PRÓPRIA",VLOOKUP(B93,Tabela42[],3,FALSE),IF(C93="DER-ES",VLOOKUP(B93,Tabela6[],3,FALSE),IF(C93="IOPES",VLOOKUP(B93,'IOPES_02-20'!$A$12:$G$1265,4,FALSE),IF(C93="EDIF",VLOOKUP(B93,'EDIF JAN-2020 NÃO DESONER.'!$A$3:$D$2649,3,FALSE),"ERRO"))))))))</f>
        <v xml:space="preserve">un </v>
      </c>
      <c r="L93" s="203">
        <f>'MEMORIA DE CALCULO'!W316</f>
        <v>4</v>
      </c>
      <c r="M93" s="470">
        <f>IF(C93="SINAPI",VLOOKUP(B93,'SINAPI 09-20 ES - DESONER.'!$G$6:$L$6678,5,FALSE),IF(C93="SIURB",VLOOKUP(B93,'SIURB JAN-2020 DESONER.'!$A$2:$D$757,4,FALSE),IF(C93="SICRO",VLOOKUP(B93,Tabela4[],4,FALSE),IF(C93="CPOS",VLOOKUP(B93,'CPOS-178'!$A$7:$F$4097,6,FALSE),IF(C93="PRÓPRIA",VLOOKUP(B93,Tabela42[],5,FALSE),IF(C93="DER-ES",VLOOKUP(B93,Tabela6[],4,FALSE),IF(C93="IOPES",VLOOKUP(B93,'IOPES_02-20'!$A$12:$G$1265,7,FALSE),IF(C93="EDIF",VLOOKUP(B93,'EDIF JAN-2020 DESONER.'!$A$3:$D$2649,4,FALSE),"ERRO"))))))))</f>
        <v>30.56</v>
      </c>
      <c r="N93" s="292">
        <f>'BDI '!$M$33</f>
        <v>0.36596471257825836</v>
      </c>
      <c r="O93" s="206">
        <f t="shared" si="10"/>
        <v>41.743881616391576</v>
      </c>
      <c r="P93" s="365">
        <f t="shared" si="11"/>
        <v>166.9755264655663</v>
      </c>
    </row>
    <row r="94" spans="2:16" s="657" customFormat="1" ht="30" customHeight="1" x14ac:dyDescent="0.25">
      <c r="B94" s="363" t="str">
        <f>'MEMORIA DE CALCULO'!C317</f>
        <v>048053</v>
      </c>
      <c r="C94" s="204" t="str">
        <f>'MEMORIA DE CALCULO'!D317</f>
        <v>IOPES</v>
      </c>
      <c r="D94" s="848" t="str">
        <f>IF(C94="SINAPI",VLOOKUP(B94,'SINAPI 09-20 ES - NÃO DESONER.'!$G$6:$L$6678,2,FALSE),IF(C94="SIURB",VLOOKUP(B94,'SIURB JAN-2020 NÃO DESONER.'!$A$2:$D$757,2,FALSE),IF(C94="SICRO",VLOOKUP(B94,Tabela4[],2,FALSE),IF(C94="CPOS",VLOOKUP(B94,'CPOS-178'!$A$7:$F$4097,2,FALSE),IF(C94="PRÓPRIA",VLOOKUP(B94,Tabela42[],2,FALSE),IF(C94="DER-ES",VLOOKUP(B94,Tabela6[],2,FALSE),IF(C94="IOPES",VLOOKUP(B94,'IOPES_02-20'!$A$12:$G$1265,3,FALSE),IF(C94="EDIF",VLOOKUP(B94,'EDIF JAN-2020 NÃO DESONER.'!$A$3:$D$2649,2,FALSE),"ERRO"))))))))</f>
        <v>CONECTOR MEDICAO EM BRONZE C/ 4 PARAFUSOS TEL-560</v>
      </c>
      <c r="E94" s="849"/>
      <c r="F94" s="849"/>
      <c r="G94" s="849"/>
      <c r="H94" s="849"/>
      <c r="I94" s="849"/>
      <c r="J94" s="849"/>
      <c r="K94" s="203" t="str">
        <f>IF(C94="SINAPI",VLOOKUP(B94,'SINAPI 09-20 ES - NÃO DESONER.'!$G$6:$L$6678,3,FALSE),IF(C94="SIURB",VLOOKUP(B94,'SIURB JAN-2020 NÃO DESONER.'!$A$2:$D$757,3,FALSE),IF(C94="SICRO",VLOOKUP(B94,Tabela4[],3,FALSE),IF(C94="CPOS",VLOOKUP(B94,'CPOS-178'!$A$7:$F$4097,3,FALSE),IF(C94="PRÓPRIA",VLOOKUP(B94,Tabela42[],3,FALSE),IF(C94="DER-ES",VLOOKUP(B94,Tabela6[],3,FALSE),IF(C94="IOPES",VLOOKUP(B94,'IOPES_02-20'!$A$12:$G$1265,4,FALSE),IF(C94="EDIF",VLOOKUP(B94,'EDIF JAN-2020 NÃO DESONER.'!$A$3:$D$2649,3,FALSE),"ERRO"))))))))</f>
        <v xml:space="preserve">un </v>
      </c>
      <c r="L94" s="203">
        <f>'MEMORIA DE CALCULO'!W319</f>
        <v>99</v>
      </c>
      <c r="M94" s="470">
        <f>IF(C94="SINAPI",VLOOKUP(B94,'SINAPI 09-20 ES - DESONER.'!$G$6:$L$6678,5,FALSE),IF(C94="SIURB",VLOOKUP(B94,'SIURB JAN-2020 DESONER.'!$A$2:$D$757,4,FALSE),IF(C94="SICRO",VLOOKUP(B94,Tabela4[],4,FALSE),IF(C94="CPOS",VLOOKUP(B94,'CPOS-178'!$A$7:$F$4097,6,FALSE),IF(C94="PRÓPRIA",VLOOKUP(B94,Tabela42[],5,FALSE),IF(C94="DER-ES",VLOOKUP(B94,Tabela6[],4,FALSE),IF(C94="IOPES",VLOOKUP(B94,'IOPES_02-20'!$A$12:$G$1265,7,FALSE),IF(C94="EDIF",VLOOKUP(B94,'EDIF JAN-2020 DESONER.'!$A$3:$D$2649,4,FALSE),"ERRO"))))))))</f>
        <v>18.41</v>
      </c>
      <c r="N94" s="292">
        <f>'BDI '!$M$33</f>
        <v>0.36596471257825836</v>
      </c>
      <c r="O94" s="206">
        <f t="shared" si="10"/>
        <v>25.147410358565736</v>
      </c>
      <c r="P94" s="365">
        <f t="shared" si="11"/>
        <v>2489.5936254980079</v>
      </c>
    </row>
    <row r="95" spans="2:16" s="657" customFormat="1" ht="45" customHeight="1" x14ac:dyDescent="0.25">
      <c r="B95" s="363">
        <f>'MEMORIA DE CALCULO'!C320</f>
        <v>96971</v>
      </c>
      <c r="C95" s="204" t="str">
        <f>'MEMORIA DE CALCULO'!D320</f>
        <v>SINAPI</v>
      </c>
      <c r="D95" s="848" t="str">
        <f>IF(C95="SINAPI",VLOOKUP(B95,'SINAPI 09-20 ES - NÃO DESONER.'!$G$6:$L$6678,2,FALSE),IF(C95="SIURB",VLOOKUP(B95,'SIURB JAN-2020 NÃO DESONER.'!$A$2:$D$757,2,FALSE),IF(C95="SICRO",VLOOKUP(B95,Tabela4[],2,FALSE),IF(C95="CPOS",VLOOKUP(B95,'CPOS-178'!$A$7:$F$4097,2,FALSE),IF(C95="PRÓPRIA",VLOOKUP(B95,Tabela42[],2,FALSE),IF(C95="DER-ES",VLOOKUP(B95,Tabela6[],2,FALSE),IF(C95="IOPES",VLOOKUP(B95,'IOPES_02-20'!$A$12:$G$1265,3,FALSE),IF(C95="EDIF",VLOOKUP(B95,'EDIF JAN-2020 NÃO DESONER.'!$A$3:$D$2649,2,FALSE),"ERRO"))))))))</f>
        <v>CORDOALHA DE COBRE NU 16 MM², NÃO ENTERRADA, COM ISOLADOR - FORNECIMENTO E INSTALAÇÃO. AF_12/2017</v>
      </c>
      <c r="E95" s="849"/>
      <c r="F95" s="849"/>
      <c r="G95" s="849"/>
      <c r="H95" s="849"/>
      <c r="I95" s="849"/>
      <c r="J95" s="849"/>
      <c r="K95" s="203" t="str">
        <f>IF(C95="SINAPI",VLOOKUP(B95,'SINAPI 09-20 ES - NÃO DESONER.'!$G$6:$L$6678,3,FALSE),IF(C95="SIURB",VLOOKUP(B95,'SIURB JAN-2020 NÃO DESONER.'!$A$2:$D$757,3,FALSE),IF(C95="SICRO",VLOOKUP(B95,Tabela4[],3,FALSE),IF(C95="CPOS",VLOOKUP(B95,'CPOS-178'!$A$7:$F$4097,3,FALSE),IF(C95="PRÓPRIA",VLOOKUP(B95,Tabela42[],3,FALSE),IF(C95="DER-ES",VLOOKUP(B95,Tabela6[],3,FALSE),IF(C95="IOPES",VLOOKUP(B95,'IOPES_02-20'!$A$12:$G$1265,4,FALSE),IF(C95="EDIF",VLOOKUP(B95,'EDIF JAN-2020 NÃO DESONER.'!$A$3:$D$2649,3,FALSE),"ERRO"))))))))</f>
        <v>m</v>
      </c>
      <c r="L95" s="203">
        <f>'MEMORIA DE CALCULO'!W322</f>
        <v>87</v>
      </c>
      <c r="M95" s="470" t="str">
        <f>IF(C95="SINAPI",VLOOKUP(B95,'SINAPI 09-20 ES - DESONER.'!$G$6:$L$6678,5,FALSE),IF(C95="SIURB",VLOOKUP(B95,'SIURB JAN-2020 DESONER.'!$A$2:$D$757,4,FALSE),IF(C95="SICRO",VLOOKUP(B95,Tabela4[],4,FALSE),IF(C95="CPOS",VLOOKUP(B95,'CPOS-178'!$A$7:$F$4097,6,FALSE),IF(C95="PRÓPRIA",VLOOKUP(B95,Tabela42[],5,FALSE),IF(C95="DER-ES",VLOOKUP(B95,Tabela6[],4,FALSE),IF(C95="IOPES",VLOOKUP(B95,'IOPES_02-20'!$A$12:$G$1265,7,FALSE),IF(C95="EDIF",VLOOKUP(B95,'EDIF JAN-2020 DESONER.'!$A$3:$D$2649,4,FALSE),"ERRO"))))))))</f>
        <v>21,96</v>
      </c>
      <c r="N95" s="292">
        <f>'BDI '!$M$33</f>
        <v>0.36596471257825836</v>
      </c>
      <c r="O95" s="206">
        <f t="shared" si="10"/>
        <v>29.996585088218556</v>
      </c>
      <c r="P95" s="365">
        <f t="shared" si="11"/>
        <v>2609.7029026750142</v>
      </c>
    </row>
    <row r="96" spans="2:16" s="657" customFormat="1" ht="17.850000000000001" customHeight="1" x14ac:dyDescent="0.25">
      <c r="B96" s="363" t="str">
        <f>'MEMORIA DE CALCULO'!C323</f>
        <v>049645</v>
      </c>
      <c r="C96" s="204" t="str">
        <f>'MEMORIA DE CALCULO'!D323</f>
        <v>IOPES</v>
      </c>
      <c r="D96" s="848" t="str">
        <f>IF(C96="SINAPI",VLOOKUP(B96,'SINAPI 09-20 ES - NÃO DESONER.'!$G$6:$L$6678,2,FALSE),IF(C96="SIURB",VLOOKUP(B96,'SIURB JAN-2020 NÃO DESONER.'!$A$2:$D$757,2,FALSE),IF(C96="SICRO",VLOOKUP(B96,Tabela4[],2,FALSE),IF(C96="CPOS",VLOOKUP(B96,'CPOS-178'!$A$7:$F$4097,2,FALSE),IF(C96="PRÓPRIA",VLOOKUP(B96,Tabela42[],2,FALSE),IF(C96="DER-ES",VLOOKUP(B96,Tabela6[],2,FALSE),IF(C96="IOPES",VLOOKUP(B96,'IOPES_02-20'!$A$12:$G$1265,3,FALSE),IF(C96="EDIF",VLOOKUP(B96,'EDIF JAN-2020 NÃO DESONER.'!$A$3:$D$2649,2,FALSE),"ERRO"))))))))</f>
        <v>CRUZETA DE MADEIRA P/ POSTE 90 X 112,5 X 2400 MM</v>
      </c>
      <c r="E96" s="849"/>
      <c r="F96" s="849"/>
      <c r="G96" s="849"/>
      <c r="H96" s="849"/>
      <c r="I96" s="849"/>
      <c r="J96" s="849"/>
      <c r="K96" s="203" t="str">
        <f>IF(C96="SINAPI",VLOOKUP(B96,'SINAPI 09-20 ES - NÃO DESONER.'!$G$6:$L$6678,3,FALSE),IF(C96="SIURB",VLOOKUP(B96,'SIURB JAN-2020 NÃO DESONER.'!$A$2:$D$757,3,FALSE),IF(C96="SICRO",VLOOKUP(B96,Tabela4[],3,FALSE),IF(C96="CPOS",VLOOKUP(B96,'CPOS-178'!$A$7:$F$4097,3,FALSE),IF(C96="PRÓPRIA",VLOOKUP(B96,Tabela42[],3,FALSE),IF(C96="DER-ES",VLOOKUP(B96,Tabela6[],3,FALSE),IF(C96="IOPES",VLOOKUP(B96,'IOPES_02-20'!$A$12:$G$1265,4,FALSE),IF(C96="EDIF",VLOOKUP(B96,'EDIF JAN-2020 NÃO DESONER.'!$A$3:$D$2649,3,FALSE),"ERRO"))))))))</f>
        <v xml:space="preserve">un </v>
      </c>
      <c r="L96" s="203">
        <f>'MEMORIA DE CALCULO'!W325</f>
        <v>2</v>
      </c>
      <c r="M96" s="470">
        <f>IF(C96="SINAPI",VLOOKUP(B96,'SINAPI 09-20 ES - DESONER.'!$G$6:$L$6678,5,FALSE),IF(C96="SIURB",VLOOKUP(B96,'SIURB JAN-2020 DESONER.'!$A$2:$D$757,4,FALSE),IF(C96="SICRO",VLOOKUP(B96,Tabela4[],4,FALSE),IF(C96="CPOS",VLOOKUP(B96,'CPOS-178'!$A$7:$F$4097,6,FALSE),IF(C96="PRÓPRIA",VLOOKUP(B96,Tabela42[],5,FALSE),IF(C96="DER-ES",VLOOKUP(B96,Tabela6[],4,FALSE),IF(C96="IOPES",VLOOKUP(B96,'IOPES_02-20'!$A$12:$G$1265,7,FALSE),IF(C96="EDIF",VLOOKUP(B96,'EDIF JAN-2020 DESONER.'!$A$3:$D$2649,4,FALSE),"ERRO"))))))))</f>
        <v>223.67</v>
      </c>
      <c r="N96" s="292">
        <f>'BDI '!$M$33</f>
        <v>0.36596471257825836</v>
      </c>
      <c r="O96" s="206">
        <f t="shared" si="10"/>
        <v>305.52532726237905</v>
      </c>
      <c r="P96" s="365">
        <f t="shared" si="11"/>
        <v>611.0506545247581</v>
      </c>
    </row>
    <row r="97" spans="2:16" s="657" customFormat="1" ht="30" customHeight="1" x14ac:dyDescent="0.25">
      <c r="B97" s="363">
        <f>'MEMORIA DE CALCULO'!C326</f>
        <v>93667</v>
      </c>
      <c r="C97" s="204" t="str">
        <f>'MEMORIA DE CALCULO'!D326</f>
        <v>SINAPI</v>
      </c>
      <c r="D97" s="848" t="str">
        <f>IF(C97="SINAPI",VLOOKUP(B97,'SINAPI 09-20 ES - NÃO DESONER.'!$G$6:$L$6678,2,FALSE),IF(C97="SIURB",VLOOKUP(B97,'SIURB JAN-2020 NÃO DESONER.'!$A$2:$D$757,2,FALSE),IF(C97="SICRO",VLOOKUP(B97,Tabela4[],2,FALSE),IF(C97="CPOS",VLOOKUP(B97,'CPOS-178'!$A$7:$F$4097,2,FALSE),IF(C97="PRÓPRIA",VLOOKUP(B97,Tabela42[],2,FALSE),IF(C97="DER-ES",VLOOKUP(B97,Tabela6[],2,FALSE),IF(C97="IOPES",VLOOKUP(B97,'IOPES_02-20'!$A$12:$G$1265,3,FALSE),IF(C97="EDIF",VLOOKUP(B97,'EDIF JAN-2020 NÃO DESONER.'!$A$3:$D$2649,2,FALSE),"ERRO"))))))))</f>
        <v>DISJUNTOR TRIPOLAR TIPO DIN, CORRENTE NOMINAL DE 10A - FORNECIMENTO E INSTALAÇÃO. AF_04/2016</v>
      </c>
      <c r="E97" s="849"/>
      <c r="F97" s="849"/>
      <c r="G97" s="849"/>
      <c r="H97" s="849"/>
      <c r="I97" s="849"/>
      <c r="J97" s="849"/>
      <c r="K97" s="203" t="str">
        <f>IF(C97="SINAPI",VLOOKUP(B97,'SINAPI 09-20 ES - NÃO DESONER.'!$G$6:$L$6678,3,FALSE),IF(C97="SIURB",VLOOKUP(B97,'SIURB JAN-2020 NÃO DESONER.'!$A$2:$D$757,3,FALSE),IF(C97="SICRO",VLOOKUP(B97,Tabela4[],3,FALSE),IF(C97="CPOS",VLOOKUP(B97,'CPOS-178'!$A$7:$F$4097,3,FALSE),IF(C97="PRÓPRIA",VLOOKUP(B97,Tabela42[],3,FALSE),IF(C97="DER-ES",VLOOKUP(B97,Tabela6[],3,FALSE),IF(C97="IOPES",VLOOKUP(B97,'IOPES_02-20'!$A$12:$G$1265,4,FALSE),IF(C97="EDIF",VLOOKUP(B97,'EDIF JAN-2020 NÃO DESONER.'!$A$3:$D$2649,3,FALSE),"ERRO"))))))))</f>
        <v>un</v>
      </c>
      <c r="L97" s="203">
        <f>'MEMORIA DE CALCULO'!W328</f>
        <v>1</v>
      </c>
      <c r="M97" s="470" t="str">
        <f>IF(C97="SINAPI",VLOOKUP(B97,'SINAPI 09-20 ES - DESONER.'!$G$6:$L$6678,5,FALSE),IF(C97="SIURB",VLOOKUP(B97,'SIURB JAN-2020 DESONER.'!$A$2:$D$757,4,FALSE),IF(C97="SICRO",VLOOKUP(B97,Tabela4[],4,FALSE),IF(C97="CPOS",VLOOKUP(B97,'CPOS-178'!$A$7:$F$4097,6,FALSE),IF(C97="PRÓPRIA",VLOOKUP(B97,Tabela42[],5,FALSE),IF(C97="DER-ES",VLOOKUP(B97,Tabela6[],4,FALSE),IF(C97="IOPES",VLOOKUP(B97,'IOPES_02-20'!$A$12:$G$1265,7,FALSE),IF(C97="EDIF",VLOOKUP(B97,'EDIF JAN-2020 DESONER.'!$A$3:$D$2649,4,FALSE),"ERRO"))))))))</f>
        <v>59,33</v>
      </c>
      <c r="N97" s="292">
        <f>'BDI '!$M$33</f>
        <v>0.36596471257825836</v>
      </c>
      <c r="O97" s="206">
        <f t="shared" si="10"/>
        <v>81.042686397268071</v>
      </c>
      <c r="P97" s="365">
        <f t="shared" si="11"/>
        <v>81.042686397268071</v>
      </c>
    </row>
    <row r="98" spans="2:16" s="657" customFormat="1" ht="30" customHeight="1" x14ac:dyDescent="0.25">
      <c r="B98" s="363">
        <f>'MEMORIA DE CALCULO'!C329</f>
        <v>93671</v>
      </c>
      <c r="C98" s="204" t="str">
        <f>'MEMORIA DE CALCULO'!D329</f>
        <v>SINAPI</v>
      </c>
      <c r="D98" s="848" t="str">
        <f>IF(C98="SINAPI",VLOOKUP(B98,'SINAPI 09-20 ES - NÃO DESONER.'!$G$6:$L$6678,2,FALSE),IF(C98="SIURB",VLOOKUP(B98,'SIURB JAN-2020 NÃO DESONER.'!$A$2:$D$757,2,FALSE),IF(C98="SICRO",VLOOKUP(B98,Tabela4[],2,FALSE),IF(C98="CPOS",VLOOKUP(B98,'CPOS-178'!$A$7:$F$4097,2,FALSE),IF(C98="PRÓPRIA",VLOOKUP(B98,Tabela42[],2,FALSE),IF(C98="DER-ES",VLOOKUP(B98,Tabela6[],2,FALSE),IF(C98="IOPES",VLOOKUP(B98,'IOPES_02-20'!$A$12:$G$1265,3,FALSE),IF(C98="EDIF",VLOOKUP(B98,'EDIF JAN-2020 NÃO DESONER.'!$A$3:$D$2649,2,FALSE),"ERRO"))))))))</f>
        <v>DISJUNTOR TRIPOLAR TIPO DIN, CORRENTE NOMINAL DE 32A - FORNECIMENTO E INSTALAÇÃO. AF_04/2016</v>
      </c>
      <c r="E98" s="849"/>
      <c r="F98" s="849"/>
      <c r="G98" s="849"/>
      <c r="H98" s="849"/>
      <c r="I98" s="849"/>
      <c r="J98" s="849"/>
      <c r="K98" s="203" t="str">
        <f>IF(C98="SINAPI",VLOOKUP(B98,'SINAPI 09-20 ES - NÃO DESONER.'!$G$6:$L$6678,3,FALSE),IF(C98="SIURB",VLOOKUP(B98,'SIURB JAN-2020 NÃO DESONER.'!$A$2:$D$757,3,FALSE),IF(C98="SICRO",VLOOKUP(B98,Tabela4[],3,FALSE),IF(C98="CPOS",VLOOKUP(B98,'CPOS-178'!$A$7:$F$4097,3,FALSE),IF(C98="PRÓPRIA",VLOOKUP(B98,Tabela42[],3,FALSE),IF(C98="DER-ES",VLOOKUP(B98,Tabela6[],3,FALSE),IF(C98="IOPES",VLOOKUP(B98,'IOPES_02-20'!$A$12:$G$1265,4,FALSE),IF(C98="EDIF",VLOOKUP(B98,'EDIF JAN-2020 NÃO DESONER.'!$A$3:$D$2649,3,FALSE),"ERRO"))))))))</f>
        <v>un</v>
      </c>
      <c r="L98" s="203">
        <f>'MEMORIA DE CALCULO'!W331</f>
        <v>1</v>
      </c>
      <c r="M98" s="470" t="str">
        <f>IF(C98="SINAPI",VLOOKUP(B98,'SINAPI 09-20 ES - DESONER.'!$G$6:$L$6678,5,FALSE),IF(C98="SIURB",VLOOKUP(B98,'SIURB JAN-2020 DESONER.'!$A$2:$D$757,4,FALSE),IF(C98="SICRO",VLOOKUP(B98,Tabela4[],4,FALSE),IF(C98="CPOS",VLOOKUP(B98,'CPOS-178'!$A$7:$F$4097,6,FALSE),IF(C98="PRÓPRIA",VLOOKUP(B98,Tabela42[],5,FALSE),IF(C98="DER-ES",VLOOKUP(B98,Tabela6[],4,FALSE),IF(C98="IOPES",VLOOKUP(B98,'IOPES_02-20'!$A$12:$G$1265,7,FALSE),IF(C98="EDIF",VLOOKUP(B98,'EDIF JAN-2020 DESONER.'!$A$3:$D$2649,4,FALSE),"ERRO"))))))))</f>
        <v>66,78</v>
      </c>
      <c r="N98" s="292">
        <f>'BDI '!$M$33</f>
        <v>0.36596471257825836</v>
      </c>
      <c r="O98" s="206">
        <f t="shared" si="10"/>
        <v>91.2191235059761</v>
      </c>
      <c r="P98" s="365">
        <f t="shared" si="11"/>
        <v>91.2191235059761</v>
      </c>
    </row>
    <row r="99" spans="2:16" s="657" customFormat="1" ht="45" customHeight="1" x14ac:dyDescent="0.25">
      <c r="B99" s="363" t="str">
        <f>'MEMORIA DE CALCULO'!C332</f>
        <v>151330</v>
      </c>
      <c r="C99" s="204" t="str">
        <f>'MEMORIA DE CALCULO'!D332</f>
        <v>IOPES</v>
      </c>
      <c r="D99" s="848" t="str">
        <f>IF(C99="SINAPI",VLOOKUP(B99,'SINAPI 09-20 ES - NÃO DESONER.'!$G$6:$L$6678,2,FALSE),IF(C99="SIURB",VLOOKUP(B99,'SIURB JAN-2020 NÃO DESONER.'!$A$2:$D$757,2,FALSE),IF(C99="SICRO",VLOOKUP(B99,Tabela4[],2,FALSE),IF(C99="CPOS",VLOOKUP(B99,'CPOS-178'!$A$7:$F$4097,2,FALSE),IF(C99="PRÓPRIA",VLOOKUP(B99,Tabela42[],2,FALSE),IF(C99="DER-ES",VLOOKUP(B99,Tabela6[],2,FALSE),IF(C99="IOPES",VLOOKUP(B99,'IOPES_02-20'!$A$12:$G$1265,3,FALSE),IF(C99="EDIF",VLOOKUP(B99,'EDIF JAN-2020 NÃO DESONER.'!$A$3:$D$2649,2,FALSE),"ERRO"))))))))</f>
        <v>MINI-DISJUNTOR TRIPOLAR 63 A, CURVA C - 5KA 220/127VCA (NBR IEC 60947-2), REF. SIEMENS, GE, SCHNEIDER OU EQUIVALENTE</v>
      </c>
      <c r="E99" s="849"/>
      <c r="F99" s="849"/>
      <c r="G99" s="849"/>
      <c r="H99" s="849"/>
      <c r="I99" s="849"/>
      <c r="J99" s="849"/>
      <c r="K99" s="203" t="str">
        <f>IF(C99="SINAPI",VLOOKUP(B99,'SINAPI 09-20 ES - NÃO DESONER.'!$G$6:$L$6678,3,FALSE),IF(C99="SIURB",VLOOKUP(B99,'SIURB JAN-2020 NÃO DESONER.'!$A$2:$D$757,3,FALSE),IF(C99="SICRO",VLOOKUP(B99,Tabela4[],3,FALSE),IF(C99="CPOS",VLOOKUP(B99,'CPOS-178'!$A$7:$F$4097,3,FALSE),IF(C99="PRÓPRIA",VLOOKUP(B99,Tabela42[],3,FALSE),IF(C99="DER-ES",VLOOKUP(B99,Tabela6[],3,FALSE),IF(C99="IOPES",VLOOKUP(B99,'IOPES_02-20'!$A$12:$G$1265,4,FALSE),IF(C99="EDIF",VLOOKUP(B99,'EDIF JAN-2020 NÃO DESONER.'!$A$3:$D$2649,3,FALSE),"ERRO"))))))))</f>
        <v>und</v>
      </c>
      <c r="L99" s="203">
        <f>'MEMORIA DE CALCULO'!W334</f>
        <v>2</v>
      </c>
      <c r="M99" s="470">
        <f>IF(C99="SINAPI",VLOOKUP(B99,'SINAPI 09-20 ES - DESONER.'!$G$6:$L$6678,5,FALSE),IF(C99="SIURB",VLOOKUP(B99,'SIURB JAN-2020 DESONER.'!$A$2:$D$757,4,FALSE),IF(C99="SICRO",VLOOKUP(B99,Tabela4[],4,FALSE),IF(C99="CPOS",VLOOKUP(B99,'CPOS-178'!$A$7:$F$4097,6,FALSE),IF(C99="PRÓPRIA",VLOOKUP(B99,Tabela42[],5,FALSE),IF(C99="DER-ES",VLOOKUP(B99,Tabela6[],4,FALSE),IF(C99="IOPES",VLOOKUP(B99,'IOPES_02-20'!$A$12:$G$1265,7,FALSE),IF(C99="EDIF",VLOOKUP(B99,'EDIF JAN-2020 DESONER.'!$A$3:$D$2649,4,FALSE),"ERRO"))))))))</f>
        <v>84.6</v>
      </c>
      <c r="N99" s="292">
        <f>'BDI '!$M$33</f>
        <v>0.36596471257825836</v>
      </c>
      <c r="O99" s="206">
        <f t="shared" si="10"/>
        <v>115.56061468412065</v>
      </c>
      <c r="P99" s="365">
        <f t="shared" si="11"/>
        <v>231.1212293682413</v>
      </c>
    </row>
    <row r="100" spans="2:16" s="657" customFormat="1" ht="45" customHeight="1" x14ac:dyDescent="0.25">
      <c r="B100" s="363" t="str">
        <f>'MEMORIA DE CALCULO'!C335</f>
        <v>151337</v>
      </c>
      <c r="C100" s="204" t="str">
        <f>'MEMORIA DE CALCULO'!D335</f>
        <v>IOPES</v>
      </c>
      <c r="D100" s="848" t="str">
        <f>IF(C100="SINAPI",VLOOKUP(B100,'SINAPI 09-20 ES - NÃO DESONER.'!$G$6:$L$6678,2,FALSE),IF(C100="SIURB",VLOOKUP(B100,'SIURB JAN-2020 NÃO DESONER.'!$A$2:$D$757,2,FALSE),IF(C100="SICRO",VLOOKUP(B100,Tabela4[],2,FALSE),IF(C100="CPOS",VLOOKUP(B100,'CPOS-178'!$A$7:$F$4097,2,FALSE),IF(C100="PRÓPRIA",VLOOKUP(B100,Tabela42[],2,FALSE),IF(C100="DER-ES",VLOOKUP(B100,Tabela6[],2,FALSE),IF(C100="IOPES",VLOOKUP(B100,'IOPES_02-20'!$A$12:$G$1265,3,FALSE),IF(C100="EDIF",VLOOKUP(B100,'EDIF JAN-2020 NÃO DESONER.'!$A$3:$D$2649,2,FALSE),"ERRO"))))))))</f>
        <v>DISPOSITIVO DE PROTEÇÃO CONTRA SURTO (DPS) BIPOLAR, TENSÃO NOMINAL MÁXIMA 275VCA, CORENTE DE SURTO MÁXIMA 40KA.</v>
      </c>
      <c r="E100" s="849"/>
      <c r="F100" s="849"/>
      <c r="G100" s="849"/>
      <c r="H100" s="849"/>
      <c r="I100" s="849"/>
      <c r="J100" s="849"/>
      <c r="K100" s="203" t="str">
        <f>IF(C100="SINAPI",VLOOKUP(B100,'SINAPI 09-20 ES - NÃO DESONER.'!$G$6:$L$6678,3,FALSE),IF(C100="SIURB",VLOOKUP(B100,'SIURB JAN-2020 NÃO DESONER.'!$A$2:$D$757,3,FALSE),IF(C100="SICRO",VLOOKUP(B100,Tabela4[],3,FALSE),IF(C100="CPOS",VLOOKUP(B100,'CPOS-178'!$A$7:$F$4097,3,FALSE),IF(C100="PRÓPRIA",VLOOKUP(B100,Tabela42[],3,FALSE),IF(C100="DER-ES",VLOOKUP(B100,Tabela6[],3,FALSE),IF(C100="IOPES",VLOOKUP(B100,'IOPES_02-20'!$A$12:$G$1265,4,FALSE),IF(C100="EDIF",VLOOKUP(B100,'EDIF JAN-2020 NÃO DESONER.'!$A$3:$D$2649,3,FALSE),"ERRO"))))))))</f>
        <v>und</v>
      </c>
      <c r="L100" s="203">
        <f>'MEMORIA DE CALCULO'!W337</f>
        <v>4</v>
      </c>
      <c r="M100" s="470">
        <f>IF(C100="SINAPI",VLOOKUP(B100,'SINAPI 09-20 ES - DESONER.'!$G$6:$L$6678,5,FALSE),IF(C100="SIURB",VLOOKUP(B100,'SIURB JAN-2020 DESONER.'!$A$2:$D$757,4,FALSE),IF(C100="SICRO",VLOOKUP(B100,Tabela4[],4,FALSE),IF(C100="CPOS",VLOOKUP(B100,'CPOS-178'!$A$7:$F$4097,6,FALSE),IF(C100="PRÓPRIA",VLOOKUP(B100,Tabela42[],5,FALSE),IF(C100="DER-ES",VLOOKUP(B100,Tabela6[],4,FALSE),IF(C100="IOPES",VLOOKUP(B100,'IOPES_02-20'!$A$12:$G$1265,7,FALSE),IF(C100="EDIF",VLOOKUP(B100,'EDIF JAN-2020 DESONER.'!$A$3:$D$2649,4,FALSE),"ERRO"))))))))</f>
        <v>131.9</v>
      </c>
      <c r="N100" s="292">
        <f>'BDI '!$M$33</f>
        <v>0.36596471257825836</v>
      </c>
      <c r="O100" s="206">
        <f t="shared" si="10"/>
        <v>180.17074558907228</v>
      </c>
      <c r="P100" s="365">
        <f t="shared" si="11"/>
        <v>720.68298235628913</v>
      </c>
    </row>
    <row r="101" spans="2:16" s="657" customFormat="1" ht="30" customHeight="1" x14ac:dyDescent="0.25">
      <c r="B101" s="363">
        <f>'MEMORIA DE CALCULO'!C338</f>
        <v>93009</v>
      </c>
      <c r="C101" s="204" t="str">
        <f>'MEMORIA DE CALCULO'!D338</f>
        <v>SINAPI</v>
      </c>
      <c r="D101" s="848" t="str">
        <f>IF(C101="SINAPI",VLOOKUP(B101,'SINAPI 09-20 ES - NÃO DESONER.'!$G$6:$L$6678,2,FALSE),IF(C101="SIURB",VLOOKUP(B101,'SIURB JAN-2020 NÃO DESONER.'!$A$2:$D$757,2,FALSE),IF(C101="SICRO",VLOOKUP(B101,Tabela4[],2,FALSE),IF(C101="CPOS",VLOOKUP(B101,'CPOS-178'!$A$7:$F$4097,2,FALSE),IF(C101="PRÓPRIA",VLOOKUP(B101,Tabela42[],2,FALSE),IF(C101="DER-ES",VLOOKUP(B101,Tabela6[],2,FALSE),IF(C101="IOPES",VLOOKUP(B101,'IOPES_02-20'!$A$12:$G$1265,3,FALSE),IF(C101="EDIF",VLOOKUP(B101,'EDIF JAN-2020 NÃO DESONER.'!$A$3:$D$2649,2,FALSE),"ERRO"))))))))</f>
        <v>ELETRODUTO RÍGIDO ROSCÁVEL, PVC, DN 60 MM (2") - FORNECIMENTO E INSTALAÇÃO. AF_12/2015</v>
      </c>
      <c r="E101" s="849"/>
      <c r="F101" s="849"/>
      <c r="G101" s="849"/>
      <c r="H101" s="849"/>
      <c r="I101" s="849"/>
      <c r="J101" s="849"/>
      <c r="K101" s="203" t="str">
        <f>IF(C101="SINAPI",VLOOKUP(B101,'SINAPI 09-20 ES - NÃO DESONER.'!$G$6:$L$6678,3,FALSE),IF(C101="SIURB",VLOOKUP(B101,'SIURB JAN-2020 NÃO DESONER.'!$A$2:$D$757,3,FALSE),IF(C101="SICRO",VLOOKUP(B101,Tabela4[],3,FALSE),IF(C101="CPOS",VLOOKUP(B101,'CPOS-178'!$A$7:$F$4097,3,FALSE),IF(C101="PRÓPRIA",VLOOKUP(B101,Tabela42[],3,FALSE),IF(C101="DER-ES",VLOOKUP(B101,Tabela6[],3,FALSE),IF(C101="IOPES",VLOOKUP(B101,'IOPES_02-20'!$A$12:$G$1265,4,FALSE),IF(C101="EDIF",VLOOKUP(B101,'EDIF JAN-2020 NÃO DESONER.'!$A$3:$D$2649,3,FALSE),"ERRO"))))))))</f>
        <v>m</v>
      </c>
      <c r="L101" s="203">
        <f>'MEMORIA DE CALCULO'!W340</f>
        <v>600</v>
      </c>
      <c r="M101" s="470" t="str">
        <f>IF(C101="SINAPI",VLOOKUP(B101,'SINAPI 09-20 ES - DESONER.'!$G$6:$L$6678,5,FALSE),IF(C101="SIURB",VLOOKUP(B101,'SIURB JAN-2020 DESONER.'!$A$2:$D$757,4,FALSE),IF(C101="SICRO",VLOOKUP(B101,Tabela4[],4,FALSE),IF(C101="CPOS",VLOOKUP(B101,'CPOS-178'!$A$7:$F$4097,6,FALSE),IF(C101="PRÓPRIA",VLOOKUP(B101,Tabela42[],5,FALSE),IF(C101="DER-ES",VLOOKUP(B101,Tabela6[],4,FALSE),IF(C101="IOPES",VLOOKUP(B101,'IOPES_02-20'!$A$12:$G$1265,7,FALSE),IF(C101="EDIF",VLOOKUP(B101,'EDIF JAN-2020 DESONER.'!$A$3:$D$2649,4,FALSE),"ERRO"))))))))</f>
        <v>16,18</v>
      </c>
      <c r="N101" s="292">
        <f>'BDI '!$M$33</f>
        <v>0.36596471257825836</v>
      </c>
      <c r="O101" s="206">
        <f t="shared" si="10"/>
        <v>22.101309049516221</v>
      </c>
      <c r="P101" s="365">
        <f t="shared" si="11"/>
        <v>13260.785429709733</v>
      </c>
    </row>
    <row r="102" spans="2:16" s="657" customFormat="1" ht="45" customHeight="1" x14ac:dyDescent="0.25">
      <c r="B102" s="667">
        <f>'MEMORIA DE CALCULO'!C341</f>
        <v>91864</v>
      </c>
      <c r="C102" s="204" t="str">
        <f>'MEMORIA DE CALCULO'!D341</f>
        <v>SINAPI</v>
      </c>
      <c r="D102" s="848" t="str">
        <f>IF(C102="SINAPI",VLOOKUP(B102,'SINAPI 09-20 ES - NÃO DESONER.'!$G$6:$L$6678,2,FALSE),IF(C102="SIURB",VLOOKUP(B102,'SIURB JAN-2020 NÃO DESONER.'!$A$2:$D$757,2,FALSE),IF(C102="SICRO",VLOOKUP(B102,Tabela4[],2,FALSE),IF(C102="CPOS",VLOOKUP(B102,'CPOS-178'!$A$7:$F$4097,2,FALSE),IF(C102="PRÓPRIA",VLOOKUP(B102,Tabela42[],2,FALSE),IF(C102="DER-ES",VLOOKUP(B102,Tabela6[],2,FALSE),IF(C102="IOPES",VLOOKUP(B102,'IOPES_02-20'!$A$12:$G$1265,3,FALSE),IF(C102="EDIF",VLOOKUP(B102,'EDIF JAN-2020 NÃO DESONER.'!$A$3:$D$2649,2,FALSE),"ERRO"))))))))</f>
        <v>ELETRODUTO RÍGIDO ROSCÁVEL, PVC, DN 32 MM (1"), PARA CIRCUITOS TERMINAIS, INSTALADO EM FORRO - FORNECIMENTO E INSTALAÇÃO. AF_12/2015</v>
      </c>
      <c r="E102" s="849"/>
      <c r="F102" s="849"/>
      <c r="G102" s="849"/>
      <c r="H102" s="849"/>
      <c r="I102" s="849"/>
      <c r="J102" s="849"/>
      <c r="K102" s="203" t="str">
        <f>IF(C102="SINAPI",VLOOKUP(B102,'SINAPI 09-20 ES - NÃO DESONER.'!$G$6:$L$6678,3,FALSE),IF(C102="SIURB",VLOOKUP(B102,'SIURB JAN-2020 NÃO DESONER.'!$A$2:$D$757,3,FALSE),IF(C102="SICRO",VLOOKUP(B102,Tabela4[],3,FALSE),IF(C102="CPOS",VLOOKUP(B102,'CPOS-178'!$A$7:$F$4097,3,FALSE),IF(C102="PRÓPRIA",VLOOKUP(B102,Tabela42[],3,FALSE),IF(C102="DER-ES",VLOOKUP(B102,Tabela6[],3,FALSE),IF(C102="IOPES",VLOOKUP(B102,'IOPES_02-20'!$A$12:$G$1265,4,FALSE),IF(C102="EDIF",VLOOKUP(B102,'EDIF JAN-2020 NÃO DESONER.'!$A$3:$D$2649,3,FALSE),"ERRO"))))))))</f>
        <v>m</v>
      </c>
      <c r="L102" s="203">
        <f>'MEMORIA DE CALCULO'!W343</f>
        <v>4</v>
      </c>
      <c r="M102" s="470" t="str">
        <f>IF(C102="SINAPI",VLOOKUP(B102,'SINAPI 09-20 ES - DESONER.'!$G$6:$L$6678,5,FALSE),IF(C102="SIURB",VLOOKUP(B102,'SIURB JAN-2020 DESONER.'!$A$2:$D$757,4,FALSE),IF(C102="SICRO",VLOOKUP(B102,Tabela4[],4,FALSE),IF(C102="CPOS",VLOOKUP(B102,'CPOS-178'!$A$7:$F$4097,6,FALSE),IF(C102="PRÓPRIA",VLOOKUP(B102,Tabela42[],5,FALSE),IF(C102="DER-ES",VLOOKUP(B102,Tabela6[],4,FALSE),IF(C102="IOPES",VLOOKUP(B102,'IOPES_02-20'!$A$12:$G$1265,7,FALSE),IF(C102="EDIF",VLOOKUP(B102,'EDIF JAN-2020 DESONER.'!$A$3:$D$2649,4,FALSE),"ERRO"))))))))</f>
        <v>10,38</v>
      </c>
      <c r="N102" s="292">
        <f>'BDI '!$M$33</f>
        <v>0.36596471257825836</v>
      </c>
      <c r="O102" s="206">
        <f t="shared" si="10"/>
        <v>14.178713716562322</v>
      </c>
      <c r="P102" s="365">
        <f t="shared" si="11"/>
        <v>56.71485486624929</v>
      </c>
    </row>
    <row r="103" spans="2:16" s="657" customFormat="1" ht="30" customHeight="1" x14ac:dyDescent="0.25">
      <c r="B103" s="363">
        <f>'MEMORIA DE CALCULO'!C344</f>
        <v>96985</v>
      </c>
      <c r="C103" s="204" t="str">
        <f>'MEMORIA DE CALCULO'!D344</f>
        <v>SINAPI</v>
      </c>
      <c r="D103" s="848" t="str">
        <f>IF(C103="SINAPI",VLOOKUP(B103,'SINAPI 09-20 ES - NÃO DESONER.'!$G$6:$L$6678,2,FALSE),IF(C103="SIURB",VLOOKUP(B103,'SIURB JAN-2020 NÃO DESONER.'!$A$2:$D$757,2,FALSE),IF(C103="SICRO",VLOOKUP(B103,Tabela4[],2,FALSE),IF(C103="CPOS",VLOOKUP(B103,'CPOS-178'!$A$7:$F$4097,2,FALSE),IF(C103="PRÓPRIA",VLOOKUP(B103,Tabela42[],2,FALSE),IF(C103="DER-ES",VLOOKUP(B103,Tabela6[],2,FALSE),IF(C103="IOPES",VLOOKUP(B103,'IOPES_02-20'!$A$12:$G$1265,3,FALSE),IF(C103="EDIF",VLOOKUP(B103,'EDIF JAN-2020 NÃO DESONER.'!$A$3:$D$2649,2,FALSE),"ERRO"))))))))</f>
        <v>HASTE DE ATERRAMENTO 5/8  PARA SPDA - FORNECIMENTO E INSTALAÇÃO. AF_12/2017</v>
      </c>
      <c r="E103" s="849"/>
      <c r="F103" s="849"/>
      <c r="G103" s="849"/>
      <c r="H103" s="849"/>
      <c r="I103" s="849"/>
      <c r="J103" s="849"/>
      <c r="K103" s="203" t="str">
        <f>IF(C103="SINAPI",VLOOKUP(B103,'SINAPI 09-20 ES - NÃO DESONER.'!$G$6:$L$6678,3,FALSE),IF(C103="SIURB",VLOOKUP(B103,'SIURB JAN-2020 NÃO DESONER.'!$A$2:$D$757,3,FALSE),IF(C103="SICRO",VLOOKUP(B103,Tabela4[],3,FALSE),IF(C103="CPOS",VLOOKUP(B103,'CPOS-178'!$A$7:$F$4097,3,FALSE),IF(C103="PRÓPRIA",VLOOKUP(B103,Tabela42[],3,FALSE),IF(C103="DER-ES",VLOOKUP(B103,Tabela6[],3,FALSE),IF(C103="IOPES",VLOOKUP(B103,'IOPES_02-20'!$A$12:$G$1265,4,FALSE),IF(C103="EDIF",VLOOKUP(B103,'EDIF JAN-2020 NÃO DESONER.'!$A$3:$D$2649,3,FALSE),"ERRO"))))))))</f>
        <v>un</v>
      </c>
      <c r="L103" s="203">
        <f>'MEMORIA DE CALCULO'!W346</f>
        <v>35</v>
      </c>
      <c r="M103" s="470" t="str">
        <f>IF(C103="SINAPI",VLOOKUP(B103,'SINAPI 09-20 ES - DESONER.'!$G$6:$L$6678,5,FALSE),IF(C103="SIURB",VLOOKUP(B103,'SIURB JAN-2020 DESONER.'!$A$2:$D$757,4,FALSE),IF(C103="SICRO",VLOOKUP(B103,Tabela4[],4,FALSE),IF(C103="CPOS",VLOOKUP(B103,'CPOS-178'!$A$7:$F$4097,6,FALSE),IF(C103="PRÓPRIA",VLOOKUP(B103,Tabela42[],5,FALSE),IF(C103="DER-ES",VLOOKUP(B103,Tabela6[],4,FALSE),IF(C103="IOPES",VLOOKUP(B103,'IOPES_02-20'!$A$12:$G$1265,7,FALSE),IF(C103="EDIF",VLOOKUP(B103,'EDIF JAN-2020 DESONER.'!$A$3:$D$2649,4,FALSE),"ERRO"))))))))</f>
        <v>44,72</v>
      </c>
      <c r="N103" s="292">
        <f>'BDI '!$M$33</f>
        <v>0.36596471257825836</v>
      </c>
      <c r="O103" s="206">
        <f t="shared" si="10"/>
        <v>61.085941946499709</v>
      </c>
      <c r="P103" s="365">
        <f t="shared" si="11"/>
        <v>2138.0079681274897</v>
      </c>
    </row>
    <row r="104" spans="2:16" s="657" customFormat="1" ht="30" customHeight="1" x14ac:dyDescent="0.25">
      <c r="B104" s="363">
        <f>'MEMORIA DE CALCULO'!C347</f>
        <v>101656</v>
      </c>
      <c r="C104" s="204" t="str">
        <f>'MEMORIA DE CALCULO'!D347</f>
        <v>SINAPI</v>
      </c>
      <c r="D104" s="848" t="str">
        <f>IF(C104="SINAPI",VLOOKUP(B104,'SINAPI 09-20 ES - NÃO DESONER.'!$G$6:$L$6678,2,FALSE),IF(C104="SIURB",VLOOKUP(B104,'SIURB JAN-2020 NÃO DESONER.'!$A$2:$D$757,2,FALSE),IF(C104="SICRO",VLOOKUP(B104,Tabela4[],2,FALSE),IF(C104="CPOS",VLOOKUP(B104,'CPOS-178'!$A$7:$F$4097,2,FALSE),IF(C104="PRÓPRIA",VLOOKUP(B104,Tabela42[],2,FALSE),IF(C104="DER-ES",VLOOKUP(B104,Tabela6[],2,FALSE),IF(C104="IOPES",VLOOKUP(B104,'IOPES_02-20'!$A$12:$G$1265,3,FALSE),IF(C104="EDIF",VLOOKUP(B104,'EDIF JAN-2020 NÃO DESONER.'!$A$3:$D$2649,2,FALSE),"ERRO"))))))))</f>
        <v>LUMINÁRIA DE LED PARA ILUMINAÇÃO PÚBLICA, DE 68 W ATÉ 97 W - FORNECIMENTO E INSTALAÇÃO. AF_08/2020</v>
      </c>
      <c r="E104" s="849"/>
      <c r="F104" s="849"/>
      <c r="G104" s="849"/>
      <c r="H104" s="849"/>
      <c r="I104" s="849"/>
      <c r="J104" s="849"/>
      <c r="K104" s="203" t="str">
        <f>IF(C104="SINAPI",VLOOKUP(B104,'SINAPI 09-20 ES - NÃO DESONER.'!$G$6:$L$6678,3,FALSE),IF(C104="SIURB",VLOOKUP(B104,'SIURB JAN-2020 NÃO DESONER.'!$A$2:$D$757,3,FALSE),IF(C104="SICRO",VLOOKUP(B104,Tabela4[],3,FALSE),IF(C104="CPOS",VLOOKUP(B104,'CPOS-178'!$A$7:$F$4097,3,FALSE),IF(C104="PRÓPRIA",VLOOKUP(B104,Tabela42[],3,FALSE),IF(C104="DER-ES",VLOOKUP(B104,Tabela6[],3,FALSE),IF(C104="IOPES",VLOOKUP(B104,'IOPES_02-20'!$A$12:$G$1265,4,FALSE),IF(C104="EDIF",VLOOKUP(B104,'EDIF JAN-2020 NÃO DESONER.'!$A$3:$D$2649,3,FALSE),"ERRO"))))))))</f>
        <v>un</v>
      </c>
      <c r="L104" s="203">
        <f>'MEMORIA DE CALCULO'!W349</f>
        <v>116</v>
      </c>
      <c r="M104" s="470" t="str">
        <f>IF(C104="SINAPI",VLOOKUP(B104,'SINAPI 09-20 ES - DESONER.'!$G$6:$L$6678,5,FALSE),IF(C104="SIURB",VLOOKUP(B104,'SIURB JAN-2020 DESONER.'!$A$2:$D$757,4,FALSE),IF(C104="SICRO",VLOOKUP(B104,Tabela4[],4,FALSE),IF(C104="CPOS",VLOOKUP(B104,'CPOS-178'!$A$7:$F$4097,6,FALSE),IF(C104="PRÓPRIA",VLOOKUP(B104,Tabela42[],5,FALSE),IF(C104="DER-ES",VLOOKUP(B104,Tabela6[],4,FALSE),IF(C104="IOPES",VLOOKUP(B104,'IOPES_02-20'!$A$12:$G$1265,7,FALSE),IF(C104="EDIF",VLOOKUP(B104,'EDIF JAN-2020 DESONER.'!$A$3:$D$2649,4,FALSE),"ERRO"))))))))</f>
        <v>599,49</v>
      </c>
      <c r="N104" s="292">
        <f>'BDI '!$M$33</f>
        <v>0.36596471257825836</v>
      </c>
      <c r="O104" s="206">
        <f t="shared" si="10"/>
        <v>818.88218554354012</v>
      </c>
      <c r="P104" s="365">
        <f t="shared" si="11"/>
        <v>94990.333523050649</v>
      </c>
    </row>
    <row r="105" spans="2:16" s="657" customFormat="1" ht="45" customHeight="1" x14ac:dyDescent="0.25">
      <c r="B105" s="363">
        <f>'MEMORIA DE CALCULO'!C350</f>
        <v>100862</v>
      </c>
      <c r="C105" s="204" t="str">
        <f>'MEMORIA DE CALCULO'!D350</f>
        <v>SINAPI</v>
      </c>
      <c r="D105" s="848" t="str">
        <f>IF(C105="SINAPI",VLOOKUP(B105,'SINAPI 09-20 ES - NÃO DESONER.'!$G$6:$L$6678,2,FALSE),IF(C105="SIURB",VLOOKUP(B105,'SIURB JAN-2020 NÃO DESONER.'!$A$2:$D$757,2,FALSE),IF(C105="SICRO",VLOOKUP(B105,Tabela4[],2,FALSE),IF(C105="CPOS",VLOOKUP(B105,'CPOS-178'!$A$7:$F$4097,2,FALSE),IF(C105="PRÓPRIA",VLOOKUP(B105,Tabela42[],2,FALSE),IF(C105="DER-ES",VLOOKUP(B105,Tabela6[],2,FALSE),IF(C105="IOPES",VLOOKUP(B105,'IOPES_02-20'!$A$12:$G$1265,3,FALSE),IF(C105="EDIF",VLOOKUP(B105,'EDIF JAN-2020 NÃO DESONER.'!$A$3:$D$2649,2,FALSE),"ERRO"))))))))</f>
        <v>SUPORTE MÃO FRANCESA EM ACO, ABAS IGUAIS 40 CM, CAPACIDADE MINIMA 70 KG, BRANCO - FORNECIMENTO E INSTALAÇÃO. AF_01/2020</v>
      </c>
      <c r="E105" s="849"/>
      <c r="F105" s="849"/>
      <c r="G105" s="849"/>
      <c r="H105" s="849"/>
      <c r="I105" s="849"/>
      <c r="J105" s="849"/>
      <c r="K105" s="203" t="str">
        <f>IF(C105="SINAPI",VLOOKUP(B105,'SINAPI 09-20 ES - NÃO DESONER.'!$G$6:$L$6678,3,FALSE),IF(C105="SIURB",VLOOKUP(B105,'SIURB JAN-2020 NÃO DESONER.'!$A$2:$D$757,3,FALSE),IF(C105="SICRO",VLOOKUP(B105,Tabela4[],3,FALSE),IF(C105="CPOS",VLOOKUP(B105,'CPOS-178'!$A$7:$F$4097,3,FALSE),IF(C105="PRÓPRIA",VLOOKUP(B105,Tabela42[],3,FALSE),IF(C105="DER-ES",VLOOKUP(B105,Tabela6[],3,FALSE),IF(C105="IOPES",VLOOKUP(B105,'IOPES_02-20'!$A$12:$G$1265,4,FALSE),IF(C105="EDIF",VLOOKUP(B105,'EDIF JAN-2020 NÃO DESONER.'!$A$3:$D$2649,3,FALSE),"ERRO"))))))))</f>
        <v>un</v>
      </c>
      <c r="L105" s="203">
        <f>'MEMORIA DE CALCULO'!W352</f>
        <v>4</v>
      </c>
      <c r="M105" s="470" t="str">
        <f>IF(C105="SINAPI",VLOOKUP(B105,'SINAPI 09-20 ES - DESONER.'!$G$6:$L$6678,5,FALSE),IF(C105="SIURB",VLOOKUP(B105,'SIURB JAN-2020 DESONER.'!$A$2:$D$757,4,FALSE),IF(C105="SICRO",VLOOKUP(B105,Tabela4[],4,FALSE),IF(C105="CPOS",VLOOKUP(B105,'CPOS-178'!$A$7:$F$4097,6,FALSE),IF(C105="PRÓPRIA",VLOOKUP(B105,Tabela42[],5,FALSE),IF(C105="DER-ES",VLOOKUP(B105,Tabela6[],4,FALSE),IF(C105="IOPES",VLOOKUP(B105,'IOPES_02-20'!$A$12:$G$1265,7,FALSE),IF(C105="EDIF",VLOOKUP(B105,'EDIF JAN-2020 DESONER.'!$A$3:$D$2649,4,FALSE),"ERRO"))))))))</f>
        <v>29,28</v>
      </c>
      <c r="N105" s="292">
        <f>'BDI '!$M$33</f>
        <v>0.36596471257825836</v>
      </c>
      <c r="O105" s="206">
        <f t="shared" si="10"/>
        <v>39.995446784291403</v>
      </c>
      <c r="P105" s="365">
        <f t="shared" si="11"/>
        <v>159.98178713716561</v>
      </c>
    </row>
    <row r="106" spans="2:16" s="657" customFormat="1" ht="30" customHeight="1" x14ac:dyDescent="0.25">
      <c r="B106" s="363" t="str">
        <f>'MEMORIA DE CALCULO'!C353</f>
        <v>151513</v>
      </c>
      <c r="C106" s="204" t="str">
        <f>'MEMORIA DE CALCULO'!D353</f>
        <v>IOPES</v>
      </c>
      <c r="D106" s="848" t="str">
        <f>IF(C106="SINAPI",VLOOKUP(B106,'SINAPI 09-20 ES - NÃO DESONER.'!$G$6:$L$6678,2,FALSE),IF(C106="SIURB",VLOOKUP(B106,'SIURB JAN-2020 NÃO DESONER.'!$A$2:$D$757,2,FALSE),IF(C106="SICRO",VLOOKUP(B106,Tabela4[],2,FALSE),IF(C106="CPOS",VLOOKUP(B106,'CPOS-178'!$A$7:$F$4097,2,FALSE),IF(C106="PRÓPRIA",VLOOKUP(B106,Tabela42[],2,FALSE),IF(C106="DER-ES",VLOOKUP(B106,Tabela6[],2,FALSE),IF(C106="IOPES",VLOOKUP(B106,'IOPES_02-20'!$A$12:$G$1265,3,FALSE),IF(C106="EDIF",VLOOKUP(B106,'EDIF JAN-2020 NÃO DESONER.'!$A$3:$D$2649,2,FALSE),"ERRO"))))))))</f>
        <v>PARAFUSO DE MÁQUINA DE FERRO GALVANIZADO DIÂMETRO 16MM</v>
      </c>
      <c r="E106" s="849"/>
      <c r="F106" s="849"/>
      <c r="G106" s="849"/>
      <c r="H106" s="849"/>
      <c r="I106" s="849"/>
      <c r="J106" s="849"/>
      <c r="K106" s="203" t="str">
        <f>IF(C106="SINAPI",VLOOKUP(B106,'SINAPI 09-20 ES - NÃO DESONER.'!$G$6:$L$6678,3,FALSE),IF(C106="SIURB",VLOOKUP(B106,'SIURB JAN-2020 NÃO DESONER.'!$A$2:$D$757,3,FALSE),IF(C106="SICRO",VLOOKUP(B106,Tabela4[],3,FALSE),IF(C106="CPOS",VLOOKUP(B106,'CPOS-178'!$A$7:$F$4097,3,FALSE),IF(C106="PRÓPRIA",VLOOKUP(B106,Tabela42[],3,FALSE),IF(C106="DER-ES",VLOOKUP(B106,Tabela6[],3,FALSE),IF(C106="IOPES",VLOOKUP(B106,'IOPES_02-20'!$A$12:$G$1265,4,FALSE),IF(C106="EDIF",VLOOKUP(B106,'EDIF JAN-2020 NÃO DESONER.'!$A$3:$D$2649,3,FALSE),"ERRO"))))))))</f>
        <v>und</v>
      </c>
      <c r="L106" s="203">
        <f>'MEMORIA DE CALCULO'!W355</f>
        <v>16</v>
      </c>
      <c r="M106" s="470">
        <f>IF(C106="SINAPI",VLOOKUP(B106,'SINAPI 09-20 ES - DESONER.'!$G$6:$L$6678,5,FALSE),IF(C106="SIURB",VLOOKUP(B106,'SIURB JAN-2020 DESONER.'!$A$2:$D$757,4,FALSE),IF(C106="SICRO",VLOOKUP(B106,Tabela4[],4,FALSE),IF(C106="CPOS",VLOOKUP(B106,'CPOS-178'!$A$7:$F$4097,6,FALSE),IF(C106="PRÓPRIA",VLOOKUP(B106,Tabela42[],5,FALSE),IF(C106="DER-ES",VLOOKUP(B106,Tabela6[],4,FALSE),IF(C106="IOPES",VLOOKUP(B106,'IOPES_02-20'!$A$12:$G$1265,7,FALSE),IF(C106="EDIF",VLOOKUP(B106,'EDIF JAN-2020 DESONER.'!$A$3:$D$2649,4,FALSE),"ERRO"))))))))</f>
        <v>10.210000000000001</v>
      </c>
      <c r="N106" s="292">
        <f>'BDI '!$M$33</f>
        <v>0.36596471257825836</v>
      </c>
      <c r="O106" s="206">
        <f t="shared" si="10"/>
        <v>13.94649971542402</v>
      </c>
      <c r="P106" s="365">
        <f t="shared" si="11"/>
        <v>223.14399544678432</v>
      </c>
    </row>
    <row r="107" spans="2:16" s="657" customFormat="1" ht="15.75" customHeight="1" x14ac:dyDescent="0.25">
      <c r="B107" s="363" t="str">
        <f>'MEMORIA DE CALCULO'!C356</f>
        <v>049104</v>
      </c>
      <c r="C107" s="204" t="str">
        <f>'MEMORIA DE CALCULO'!D356</f>
        <v>IOPES</v>
      </c>
      <c r="D107" s="848" t="str">
        <f>IF(C107="SINAPI",VLOOKUP(B107,'SINAPI 09-20 ES - NÃO DESONER.'!$G$6:$L$6678,2,FALSE),IF(C107="SIURB",VLOOKUP(B107,'SIURB JAN-2020 NÃO DESONER.'!$A$2:$D$757,2,FALSE),IF(C107="SICRO",VLOOKUP(B107,Tabela4[],2,FALSE),IF(C107="CPOS",VLOOKUP(B107,'CPOS-178'!$A$7:$F$4097,2,FALSE),IF(C107="PRÓPRIA",VLOOKUP(B107,Tabela42[],2,FALSE),IF(C107="DER-ES",VLOOKUP(B107,Tabela6[],2,FALSE),IF(C107="IOPES",VLOOKUP(B107,'IOPES_02-20'!$A$12:$G$1265,3,FALSE),IF(C107="EDIF",VLOOKUP(B107,'EDIF JAN-2020 NÃO DESONER.'!$A$3:$D$2649,2,FALSE),"ERRO"))))))))</f>
        <v>PORCA QUADRADA DIAM. 16MM</v>
      </c>
      <c r="E107" s="849"/>
      <c r="F107" s="849"/>
      <c r="G107" s="849"/>
      <c r="H107" s="849"/>
      <c r="I107" s="849"/>
      <c r="J107" s="849"/>
      <c r="K107" s="203" t="str">
        <f>IF(C107="SINAPI",VLOOKUP(B107,'SINAPI 09-20 ES - NÃO DESONER.'!$G$6:$L$6678,3,FALSE),IF(C107="SIURB",VLOOKUP(B107,'SIURB JAN-2020 NÃO DESONER.'!$A$2:$D$757,3,FALSE),IF(C107="SICRO",VLOOKUP(B107,Tabela4[],3,FALSE),IF(C107="CPOS",VLOOKUP(B107,'CPOS-178'!$A$7:$F$4097,3,FALSE),IF(C107="PRÓPRIA",VLOOKUP(B107,Tabela42[],3,FALSE),IF(C107="DER-ES",VLOOKUP(B107,Tabela6[],3,FALSE),IF(C107="IOPES",VLOOKUP(B107,'IOPES_02-20'!$A$12:$G$1265,4,FALSE),IF(C107="EDIF",VLOOKUP(B107,'EDIF JAN-2020 NÃO DESONER.'!$A$3:$D$2649,3,FALSE),"ERRO"))))))))</f>
        <v xml:space="preserve">un </v>
      </c>
      <c r="L107" s="203">
        <f>'MEMORIA DE CALCULO'!W358</f>
        <v>12</v>
      </c>
      <c r="M107" s="470">
        <f>IF(C107="SINAPI",VLOOKUP(B107,'SINAPI 09-20 ES - DESONER.'!$G$6:$L$6678,5,FALSE),IF(C107="SIURB",VLOOKUP(B107,'SIURB JAN-2020 DESONER.'!$A$2:$D$757,4,FALSE),IF(C107="SICRO",VLOOKUP(B107,Tabela4[],4,FALSE),IF(C107="CPOS",VLOOKUP(B107,'CPOS-178'!$A$7:$F$4097,6,FALSE),IF(C107="PRÓPRIA",VLOOKUP(B107,Tabela42[],5,FALSE),IF(C107="DER-ES",VLOOKUP(B107,Tabela6[],4,FALSE),IF(C107="IOPES",VLOOKUP(B107,'IOPES_02-20'!$A$12:$G$1265,7,FALSE),IF(C107="EDIF",VLOOKUP(B107,'EDIF JAN-2020 DESONER.'!$A$3:$D$2649,4,FALSE),"ERRO"))))))))</f>
        <v>1.66</v>
      </c>
      <c r="N107" s="292">
        <f>'BDI '!$M$33</f>
        <v>0.36596471257825836</v>
      </c>
      <c r="O107" s="206">
        <f t="shared" si="10"/>
        <v>2.2675014228799086</v>
      </c>
      <c r="P107" s="365">
        <f t="shared" si="11"/>
        <v>27.210017074558905</v>
      </c>
    </row>
    <row r="108" spans="2:16" s="657" customFormat="1" ht="45" customHeight="1" x14ac:dyDescent="0.25">
      <c r="B108" s="363">
        <f>'MEMORIA DE CALCULO'!C359</f>
        <v>100620</v>
      </c>
      <c r="C108" s="204" t="str">
        <f>'MEMORIA DE CALCULO'!D359</f>
        <v>SINAPI</v>
      </c>
      <c r="D108" s="848" t="str">
        <f>IF(C108="SINAPI",VLOOKUP(B108,'SINAPI 09-20 ES - NÃO DESONER.'!$G$6:$L$6678,2,FALSE),IF(C108="SIURB",VLOOKUP(B108,'SIURB JAN-2020 NÃO DESONER.'!$A$2:$D$757,2,FALSE),IF(C108="SICRO",VLOOKUP(B108,Tabela4[],2,FALSE),IF(C108="CPOS",VLOOKUP(B108,'CPOS-178'!$A$7:$F$4097,2,FALSE),IF(C108="PRÓPRIA",VLOOKUP(B108,Tabela42[],2,FALSE),IF(C108="DER-ES",VLOOKUP(B108,Tabela6[],2,FALSE),IF(C108="IOPES",VLOOKUP(B108,'IOPES_02-20'!$A$12:$G$1265,3,FALSE),IF(C108="EDIF",VLOOKUP(B108,'EDIF JAN-2020 NÃO DESONER.'!$A$3:$D$2649,2,FALSE),"ERRO"))))))))</f>
        <v>POSTE DE AÇO CONICO CONTÍNUO CURVO SIMPLES, FLANGEADO, H=9M, INCLUSIVE LUMINÁRIA, SEM LÂMPADA - FORNECIMENTO E INSTALACAO. AF_11/2019</v>
      </c>
      <c r="E108" s="849"/>
      <c r="F108" s="849"/>
      <c r="G108" s="849"/>
      <c r="H108" s="849"/>
      <c r="I108" s="849"/>
      <c r="J108" s="849"/>
      <c r="K108" s="203" t="str">
        <f>IF(C108="SINAPI",VLOOKUP(B108,'SINAPI 09-20 ES - NÃO DESONER.'!$G$6:$L$6678,3,FALSE),IF(C108="SIURB",VLOOKUP(B108,'SIURB JAN-2020 NÃO DESONER.'!$A$2:$D$757,3,FALSE),IF(C108="SICRO",VLOOKUP(B108,Tabela4[],3,FALSE),IF(C108="CPOS",VLOOKUP(B108,'CPOS-178'!$A$7:$F$4097,3,FALSE),IF(C108="PRÓPRIA",VLOOKUP(B108,Tabela42[],3,FALSE),IF(C108="DER-ES",VLOOKUP(B108,Tabela6[],3,FALSE),IF(C108="IOPES",VLOOKUP(B108,'IOPES_02-20'!$A$12:$G$1265,4,FALSE),IF(C108="EDIF",VLOOKUP(B108,'EDIF JAN-2020 NÃO DESONER.'!$A$3:$D$2649,3,FALSE),"ERRO"))))))))</f>
        <v>un</v>
      </c>
      <c r="L108" s="203">
        <f>'MEMORIA DE CALCULO'!W361</f>
        <v>29</v>
      </c>
      <c r="M108" s="470" t="str">
        <f>IF(C108="SINAPI",VLOOKUP(B108,'SINAPI 09-20 ES - DESONER.'!$G$6:$L$6678,5,FALSE),IF(C108="SIURB",VLOOKUP(B108,'SIURB JAN-2020 DESONER.'!$A$2:$D$757,4,FALSE),IF(C108="SICRO",VLOOKUP(B108,Tabela4[],4,FALSE),IF(C108="CPOS",VLOOKUP(B108,'CPOS-178'!$A$7:$F$4097,6,FALSE),IF(C108="PRÓPRIA",VLOOKUP(B108,Tabela42[],5,FALSE),IF(C108="DER-ES",VLOOKUP(B108,Tabela6[],4,FALSE),IF(C108="IOPES",VLOOKUP(B108,'IOPES_02-20'!$A$12:$G$1265,7,FALSE),IF(C108="EDIF",VLOOKUP(B108,'EDIF JAN-2020 DESONER.'!$A$3:$D$2649,4,FALSE),"ERRO"))))))))</f>
        <v>1.922,63</v>
      </c>
      <c r="N108" s="292">
        <f>'BDI '!$M$33</f>
        <v>0.36596471257825836</v>
      </c>
      <c r="O108" s="206">
        <f t="shared" si="10"/>
        <v>2626.2447353443372</v>
      </c>
      <c r="P108" s="365">
        <f t="shared" si="11"/>
        <v>76161.097324985778</v>
      </c>
    </row>
    <row r="109" spans="2:16" s="657" customFormat="1" ht="45" customHeight="1" x14ac:dyDescent="0.25">
      <c r="B109" s="363">
        <f>'MEMORIA DE CALCULO'!C362</f>
        <v>101632</v>
      </c>
      <c r="C109" s="204" t="str">
        <f>'MEMORIA DE CALCULO'!D362</f>
        <v>SINAPI</v>
      </c>
      <c r="D109" s="848" t="str">
        <f>IF(C109="SINAPI",VLOOKUP(B109,'SINAPI 09-20 ES - NÃO DESONER.'!$G$6:$L$6678,2,FALSE),IF(C109="SIURB",VLOOKUP(B109,'SIURB JAN-2020 NÃO DESONER.'!$A$2:$D$757,2,FALSE),IF(C109="SICRO",VLOOKUP(B109,Tabela4[],2,FALSE),IF(C109="CPOS",VLOOKUP(B109,'CPOS-178'!$A$7:$F$4097,2,FALSE),IF(C109="PRÓPRIA",VLOOKUP(B109,Tabela42[],2,FALSE),IF(C109="DER-ES",VLOOKUP(B109,Tabela6[],2,FALSE),IF(C109="IOPES",VLOOKUP(B109,'IOPES_02-20'!$A$12:$G$1265,3,FALSE),IF(C109="EDIF",VLOOKUP(B109,'EDIF JAN-2020 NÃO DESONER.'!$A$3:$D$2649,2,FALSE),"ERRO"))))))))</f>
        <v>RELÉ FOTOELÉTRICO PARA COMANDO DE ILUMINAÇÃO EXTERNA 1000 W - FORNECIMENTO E INSTALAÇÃO. AF_08/2020</v>
      </c>
      <c r="E109" s="849"/>
      <c r="F109" s="849"/>
      <c r="G109" s="849"/>
      <c r="H109" s="849"/>
      <c r="I109" s="849"/>
      <c r="J109" s="849"/>
      <c r="K109" s="203" t="str">
        <f>IF(C109="SINAPI",VLOOKUP(B109,'SINAPI 09-20 ES - NÃO DESONER.'!$G$6:$L$6678,3,FALSE),IF(C109="SIURB",VLOOKUP(B109,'SIURB JAN-2020 NÃO DESONER.'!$A$2:$D$757,3,FALSE),IF(C109="SICRO",VLOOKUP(B109,Tabela4[],3,FALSE),IF(C109="CPOS",VLOOKUP(B109,'CPOS-178'!$A$7:$F$4097,3,FALSE),IF(C109="PRÓPRIA",VLOOKUP(B109,Tabela42[],3,FALSE),IF(C109="DER-ES",VLOOKUP(B109,Tabela6[],3,FALSE),IF(C109="IOPES",VLOOKUP(B109,'IOPES_02-20'!$A$12:$G$1265,4,FALSE),IF(C109="EDIF",VLOOKUP(B109,'EDIF JAN-2020 NÃO DESONER.'!$A$3:$D$2649,3,FALSE),"ERRO"))))))))</f>
        <v>un</v>
      </c>
      <c r="L109" s="203">
        <f>'MEMORIA DE CALCULO'!W364</f>
        <v>29</v>
      </c>
      <c r="M109" s="470" t="str">
        <f>IF(C109="SINAPI",VLOOKUP(B109,'SINAPI 09-20 ES - DESONER.'!$G$6:$L$6678,5,FALSE),IF(C109="SIURB",VLOOKUP(B109,'SIURB JAN-2020 DESONER.'!$A$2:$D$757,4,FALSE),IF(C109="SICRO",VLOOKUP(B109,Tabela4[],4,FALSE),IF(C109="CPOS",VLOOKUP(B109,'CPOS-178'!$A$7:$F$4097,6,FALSE),IF(C109="PRÓPRIA",VLOOKUP(B109,Tabela42[],5,FALSE),IF(C109="DER-ES",VLOOKUP(B109,Tabela6[],4,FALSE),IF(C109="IOPES",VLOOKUP(B109,'IOPES_02-20'!$A$12:$G$1265,7,FALSE),IF(C109="EDIF",VLOOKUP(B109,'EDIF JAN-2020 DESONER.'!$A$3:$D$2649,4,FALSE),"ERRO"))))))))</f>
        <v>21,02</v>
      </c>
      <c r="N109" s="292">
        <f>'BDI '!$M$33</f>
        <v>0.36596471257825836</v>
      </c>
      <c r="O109" s="206">
        <f t="shared" si="10"/>
        <v>28.712578258394991</v>
      </c>
      <c r="P109" s="365">
        <f t="shared" si="11"/>
        <v>832.66476949345474</v>
      </c>
    </row>
    <row r="110" spans="2:16" s="657" customFormat="1" ht="15.75" customHeight="1" x14ac:dyDescent="0.25">
      <c r="B110" s="512" t="str">
        <f>'MEMORIA DE CALCULO'!C365</f>
        <v>049514</v>
      </c>
      <c r="C110" s="513" t="str">
        <f>'MEMORIA DE CALCULO'!D365</f>
        <v>IOPES</v>
      </c>
      <c r="D110" s="852" t="str">
        <f>IF(C110="SINAPI",VLOOKUP(B110,'SINAPI 09-20 ES - NÃO DESONER.'!$G$6:$L$6678,2,FALSE),IF(C110="SIURB",VLOOKUP(B110,'SIURB JAN-2020 NÃO DESONER.'!$A$2:$D$757,2,FALSE),IF(C110="SICRO",VLOOKUP(B110,Tabela4[],2,FALSE),IF(C110="CPOS",VLOOKUP(B110,'CPOS-178'!$A$7:$F$4097,2,FALSE),IF(C110="PRÓPRIA",VLOOKUP(B110,Tabela42[],2,FALSE),IF(C110="DER-ES",VLOOKUP(B110,Tabela6[],2,FALSE),IF(C110="IOPES",VLOOKUP(B110,'IOPES_02-20'!$A$12:$G$1265,3,FALSE),IF(C110="EDIF",VLOOKUP(B110,'EDIF JAN-2020 NÃO DESONER.'!$A$3:$D$2649,2,FALSE),"ERRO"))))))))</f>
        <v>SELA PARA CRUZETA DE MADEIRA</v>
      </c>
      <c r="E110" s="853"/>
      <c r="F110" s="853"/>
      <c r="G110" s="853"/>
      <c r="H110" s="853"/>
      <c r="I110" s="853"/>
      <c r="J110" s="853"/>
      <c r="K110" s="514" t="str">
        <f>IF(C110="SINAPI",VLOOKUP(B110,'SINAPI 09-20 ES - NÃO DESONER.'!$G$6:$L$6678,3,FALSE),IF(C110="SIURB",VLOOKUP(B110,'SIURB JAN-2020 NÃO DESONER.'!$A$2:$D$757,3,FALSE),IF(C110="SICRO",VLOOKUP(B110,Tabela4[],3,FALSE),IF(C110="CPOS",VLOOKUP(B110,'CPOS-178'!$A$7:$F$4097,3,FALSE),IF(C110="PRÓPRIA",VLOOKUP(B110,Tabela42[],3,FALSE),IF(C110="DER-ES",VLOOKUP(B110,Tabela6[],3,FALSE),IF(C110="IOPES",VLOOKUP(B110,'IOPES_02-20'!$A$12:$G$1265,4,FALSE),IF(C110="EDIF",VLOOKUP(B110,'EDIF JAN-2020 NÃO DESONER.'!$A$3:$D$2649,3,FALSE),"ERRO"))))))))</f>
        <v xml:space="preserve">un </v>
      </c>
      <c r="L110" s="514">
        <f>'MEMORIA DE CALCULO'!W367</f>
        <v>2</v>
      </c>
      <c r="M110" s="470">
        <f>IF(C110="SINAPI",VLOOKUP(B110,'SINAPI 09-20 ES - DESONER.'!$G$6:$L$6678,5,FALSE),IF(C110="SIURB",VLOOKUP(B110,'SIURB JAN-2020 DESONER.'!$A$2:$D$757,4,FALSE),IF(C110="SICRO",VLOOKUP(B110,Tabela4[],4,FALSE),IF(C110="CPOS",VLOOKUP(B110,'CPOS-178'!$A$7:$F$4097,6,FALSE),IF(C110="PRÓPRIA",VLOOKUP(B110,Tabela42[],5,FALSE),IF(C110="DER-ES",VLOOKUP(B110,Tabela6[],4,FALSE),IF(C110="IOPES",VLOOKUP(B110,'IOPES_02-20'!$A$12:$G$1265,7,FALSE),IF(C110="EDIF",VLOOKUP(B110,'EDIF JAN-2020 DESONER.'!$A$3:$D$2649,4,FALSE),"ERRO"))))))))</f>
        <v>12.14</v>
      </c>
      <c r="N110" s="292">
        <f>'BDI '!$M$33</f>
        <v>0.36596471257825836</v>
      </c>
      <c r="O110" s="515">
        <f t="shared" si="10"/>
        <v>16.582811610700059</v>
      </c>
      <c r="P110" s="516">
        <f t="shared" si="11"/>
        <v>33.165623221400118</v>
      </c>
    </row>
    <row r="111" spans="2:16" s="657" customFormat="1" ht="60" customHeight="1" x14ac:dyDescent="0.25">
      <c r="B111" s="363" t="str">
        <f>'MEMORIA DE CALCULO'!C368</f>
        <v>160312</v>
      </c>
      <c r="C111" s="511" t="str">
        <f>'MEMORIA DE CALCULO'!D368</f>
        <v>IOPES</v>
      </c>
      <c r="D111" s="848" t="str">
        <f>IF(C111="SINAPI",VLOOKUP(B111,'SINAPI 09-20 ES - NÃO DESONER.'!$G$6:$L$6678,2,FALSE),IF(C111="SIURB",VLOOKUP(B111,'SIURB JAN-2020 NÃO DESONER.'!$A$2:$D$757,2,FALSE),IF(C111="SICRO",VLOOKUP(B111,Tabela4[],2,FALSE),IF(C111="CPOS",VLOOKUP(B111,'CPOS-178'!$A$7:$F$4097,2,FALSE),IF(C111="PRÓPRIA",VLOOKUP(B111,Tabela42[],2,FALSE),IF(C111="DER-ES",VLOOKUP(B111,Tabela6[],2,FALSE),IF(C111="IOPES",VLOOKUP(B111,'IOPES_02-20'!$A$12:$G$1265,3,FALSE),IF(C111="EDIF",VLOOKUP(B111,'EDIF JAN-2020 NÃO DESONER.'!$A$3:$D$2649,2,FALSE),"ERRO"))))))))</f>
        <v>KIT COMPLETO PARA SOLDA EXOTÉRMICA (MOLDE HCL 5/8" REF: TEL905611 / CARTUCHO N° 115 REF: TEL 909115 / ALICATE Z 201 REF: TEL 998201), MARCA DE REFERÊNCIA TERMOTÉCNICA OU EQUIVALENTE</v>
      </c>
      <c r="E111" s="849"/>
      <c r="F111" s="849"/>
      <c r="G111" s="849"/>
      <c r="H111" s="849"/>
      <c r="I111" s="849"/>
      <c r="J111" s="849"/>
      <c r="K111" s="203" t="str">
        <f>IF(C111="SINAPI",VLOOKUP(B111,'SINAPI 09-20 ES - NÃO DESONER.'!$G$6:$L$6678,3,FALSE),IF(C111="SIURB",VLOOKUP(B111,'SIURB JAN-2020 NÃO DESONER.'!$A$2:$D$757,3,FALSE),IF(C111="SICRO",VLOOKUP(B111,Tabela4[],3,FALSE),IF(C111="CPOS",VLOOKUP(B111,'CPOS-178'!$A$7:$F$4097,3,FALSE),IF(C111="PRÓPRIA",VLOOKUP(B111,Tabela42[],3,FALSE),IF(C111="DER-ES",VLOOKUP(B111,Tabela6[],3,FALSE),IF(C111="IOPES",VLOOKUP(B111,'IOPES_02-20'!$A$12:$G$1265,4,FALSE),IF(C111="EDIF",VLOOKUP(B111,'EDIF JAN-2020 NÃO DESONER.'!$A$3:$D$2649,3,FALSE),"ERRO"))))))))</f>
        <v>und</v>
      </c>
      <c r="L111" s="203">
        <f>'MEMORIA DE CALCULO'!W370</f>
        <v>4</v>
      </c>
      <c r="M111" s="470">
        <f>IF(C111="SINAPI",VLOOKUP(B111,'SINAPI 09-20 ES - DESONER.'!$G$6:$L$6678,5,FALSE),IF(C111="SIURB",VLOOKUP(B111,'SIURB JAN-2020 DESONER.'!$A$2:$D$757,4,FALSE),IF(C111="SICRO",VLOOKUP(B111,Tabela4[],4,FALSE),IF(C111="CPOS",VLOOKUP(B111,'CPOS-178'!$A$7:$F$4097,6,FALSE),IF(C111="PRÓPRIA",VLOOKUP(B111,Tabela42[],5,FALSE),IF(C111="DER-ES",VLOOKUP(B111,Tabela6[],4,FALSE),IF(C111="IOPES",VLOOKUP(B111,'IOPES_02-20'!$A$12:$G$1265,7,FALSE),IF(C111="EDIF",VLOOKUP(B111,'EDIF JAN-2020 DESONER.'!$A$3:$D$2649,4,FALSE),"ERRO"))))))))</f>
        <v>35.76</v>
      </c>
      <c r="N111" s="292">
        <f>'BDI '!$M$33</f>
        <v>0.36596471257825836</v>
      </c>
      <c r="O111" s="205">
        <f t="shared" si="10"/>
        <v>48.846898121798517</v>
      </c>
      <c r="P111" s="364">
        <f t="shared" si="11"/>
        <v>195.38759248719407</v>
      </c>
    </row>
    <row r="112" spans="2:16" s="657" customFormat="1" ht="15.75" customHeight="1" x14ac:dyDescent="0.25">
      <c r="B112" s="363" t="str">
        <f>'MEMORIA DE CALCULO'!C371</f>
        <v>010229</v>
      </c>
      <c r="C112" s="204" t="str">
        <f>'MEMORIA DE CALCULO'!D371</f>
        <v>IOPES</v>
      </c>
      <c r="D112" s="848" t="str">
        <f>IF(C112="SINAPI",VLOOKUP(B112,'SINAPI 09-20 ES - NÃO DESONER.'!$G$6:$L$6678,2,FALSE),IF(C112="SIURB",VLOOKUP(B112,'SIURB JAN-2020 NÃO DESONER.'!$A$2:$D$757,2,FALSE),IF(C112="SICRO",VLOOKUP(B112,Tabela4[],2,FALSE),IF(C112="CPOS",VLOOKUP(B112,'CPOS-178'!$A$7:$F$4097,2,FALSE),IF(C112="PRÓPRIA",VLOOKUP(B112,Tabela42[],2,FALSE),IF(C112="DER-ES",VLOOKUP(B112,Tabela6[],2,FALSE),IF(C112="IOPES",VLOOKUP(B112,'IOPES_02-20'!$A$12:$G$1265,3,FALSE),IF(C112="EDIF",VLOOKUP(B112,'EDIF JAN-2020 NÃO DESONER.'!$A$3:$D$2649,2,FALSE),"ERRO"))))))))</f>
        <v>RETIRADA DE POSTE DE AÇO DE 4 A 6 M</v>
      </c>
      <c r="E112" s="849"/>
      <c r="F112" s="849"/>
      <c r="G112" s="849"/>
      <c r="H112" s="849"/>
      <c r="I112" s="849"/>
      <c r="J112" s="849"/>
      <c r="K112" s="203" t="str">
        <f>IF(C112="SINAPI",VLOOKUP(B112,'SINAPI 09-20 ES - NÃO DESONER.'!$G$6:$L$6678,3,FALSE),IF(C112="SIURB",VLOOKUP(B112,'SIURB JAN-2020 NÃO DESONER.'!$A$2:$D$757,3,FALSE),IF(C112="SICRO",VLOOKUP(B112,Tabela4[],3,FALSE),IF(C112="CPOS",VLOOKUP(B112,'CPOS-178'!$A$7:$F$4097,3,FALSE),IF(C112="PRÓPRIA",VLOOKUP(B112,Tabela42[],3,FALSE),IF(C112="DER-ES",VLOOKUP(B112,Tabela6[],3,FALSE),IF(C112="IOPES",VLOOKUP(B112,'IOPES_02-20'!$A$12:$G$1265,4,FALSE),IF(C112="EDIF",VLOOKUP(B112,'EDIF JAN-2020 NÃO DESONER.'!$A$3:$D$2649,3,FALSE),"ERRO"))))))))</f>
        <v>und</v>
      </c>
      <c r="L112" s="203">
        <f>'MEMORIA DE CALCULO'!W373</f>
        <v>16</v>
      </c>
      <c r="M112" s="470">
        <f>IF(C112="SINAPI",VLOOKUP(B112,'SINAPI 09-20 ES - DESONER.'!$G$6:$L$6678,5,FALSE),IF(C112="SIURB",VLOOKUP(B112,'SIURB JAN-2020 DESONER.'!$A$2:$D$757,4,FALSE),IF(C112="SICRO",VLOOKUP(B112,Tabela4[],4,FALSE),IF(C112="CPOS",VLOOKUP(B112,'CPOS-178'!$A$7:$F$4097,6,FALSE),IF(C112="PRÓPRIA",VLOOKUP(B112,Tabela42[],5,FALSE),IF(C112="DER-ES",VLOOKUP(B112,Tabela6[],4,FALSE),IF(C112="IOPES",VLOOKUP(B112,'IOPES_02-20'!$A$12:$G$1265,7,FALSE),IF(C112="EDIF",VLOOKUP(B112,'EDIF JAN-2020 DESONER.'!$A$3:$D$2649,4,FALSE),"ERRO"))))))))</f>
        <v>28.88</v>
      </c>
      <c r="N112" s="292">
        <f>'BDI '!$M$33</f>
        <v>0.36596471257825836</v>
      </c>
      <c r="O112" s="206">
        <f t="shared" si="10"/>
        <v>39.449060899260097</v>
      </c>
      <c r="P112" s="365">
        <f t="shared" si="11"/>
        <v>631.18497438816155</v>
      </c>
    </row>
    <row r="113" spans="2:20" ht="20.100000000000001" customHeight="1" x14ac:dyDescent="0.25">
      <c r="B113" s="850" t="s">
        <v>33014</v>
      </c>
      <c r="C113" s="851"/>
      <c r="D113" s="851"/>
      <c r="E113" s="851"/>
      <c r="F113" s="851"/>
      <c r="G113" s="851"/>
      <c r="H113" s="851"/>
      <c r="I113" s="851"/>
      <c r="J113" s="851"/>
      <c r="K113" s="851"/>
      <c r="L113" s="851"/>
      <c r="M113" s="851"/>
      <c r="N113" s="851"/>
      <c r="O113" s="851"/>
      <c r="P113" s="362">
        <f>SUM(P114:P126)</f>
        <v>106152.73762094478</v>
      </c>
    </row>
    <row r="114" spans="2:20" ht="75" customHeight="1" x14ac:dyDescent="0.25">
      <c r="B114" s="363" t="str">
        <f>+'MEMORIA DE CALCULO'!C375</f>
        <v>'020712</v>
      </c>
      <c r="C114" s="204" t="s">
        <v>25239</v>
      </c>
      <c r="D114" s="848" t="str">
        <f>IF(C114="SINAPI",VLOOKUP(B114,'SINAPI 09-20 ES - NÃO DESONER.'!$G$6:$L$6678,2,FALSE),IF(C114="SIURB",VLOOKUP(B114,'SIURB JAN-2020 NÃO DESONER.'!$A$2:$D$757,2,FALSE),IF(C114="SICRO",VLOOKUP(B114,Tabela4[],2,FALSE),IF(C114="CPOS",VLOOKUP(B114,'CPOS-178'!$A$7:$F$4097,2,FALSE),IF(C114="PRÓPRIA",VLOOKUP(B114,Tabela42[],2,FALSE),IF(C114="DER-ES",VLOOKUP(B114,Tabela6[],2,FALSE),IF(C114="IOPES",VLOOKUP(B114,'IOPES_02-20'!$A$12:$G$1265,3,FALSE),IF(C114="EDIF",VLOOKUP(B114,'EDIF JAN-2020 NÃO DESONER.'!$A$3:$D$2649,2,FALSE),"ERRO"))))))))</f>
        <v>REDE DE ÁGUA COM PADRÃO DE ENTRADA D'ÁGUA DIÂM. 3/4", CONF. ESPEC. CESAN, INCL. TUBOS E CONEXÕES PARA ALIMENTAÇÃO, DISTRIBUIÇÃO, EXTRAVASOR E LIMPEZA, CONS. O PADRÃO A 25M, CONF. PROJETO (1 UTILIZAÇÃO)</v>
      </c>
      <c r="E114" s="849"/>
      <c r="F114" s="849"/>
      <c r="G114" s="849"/>
      <c r="H114" s="849"/>
      <c r="I114" s="849"/>
      <c r="J114" s="849"/>
      <c r="K114" s="203" t="str">
        <f>IF(C114="SINAPI",VLOOKUP(B114,'SINAPI 09-20 ES - NÃO DESONER.'!$G$6:$L$6678,3,FALSE),IF(C114="SIURB",VLOOKUP(B114,'SIURB JAN-2020 NÃO DESONER.'!$A$2:$D$757,3,FALSE),IF(C114="SICRO",VLOOKUP(B114,Tabela4[],3,FALSE),IF(C114="CPOS",VLOOKUP(B114,'CPOS-178'!$A$7:$F$4097,3,FALSE),IF(C114="PRÓPRIA",VLOOKUP(B114,Tabela42[],3,FALSE),IF(C114="DER-ES",VLOOKUP(B114,Tabela6[],3,FALSE),IF(C114="IOPES",VLOOKUP(B114,'IOPES_02-20'!$A$12:$G$1265,4,FALSE),IF(C114="EDIF",VLOOKUP(B114,'EDIF JAN-2020 NÃO DESONER.'!$A$3:$D$2649,3,FALSE),"ERRO"))))))))</f>
        <v>m</v>
      </c>
      <c r="L114" s="203">
        <f>+'MEMORIA DE CALCULO'!W377</f>
        <v>45</v>
      </c>
      <c r="M114" s="470">
        <f>IF(C114="SINAPI",VLOOKUP(B114,'SINAPI 09-20 ES - DESONER.'!$G$6:$L$6678,5,FALSE),IF(C114="SIURB",VLOOKUP(B114,'SIURB JAN-2020 DESONER.'!$A$2:$D$757,4,FALSE),IF(C114="SICRO",VLOOKUP(B114,Tabela4[],4,FALSE),IF(C114="CPOS",VLOOKUP(B114,'CPOS-178'!$A$7:$F$4097,6,FALSE),IF(C114="PRÓPRIA",VLOOKUP(B114,Tabela42[],5,FALSE),IF(C114="DER-ES",VLOOKUP(B114,Tabela6[],4,FALSE),IF(C114="IOPES",VLOOKUP(B114,'IOPES_02-20'!$A$12:$G$1265,7,FALSE),IF(C114="EDIF",VLOOKUP(B114,'EDIF JAN-2020 DESONER.'!$A$3:$D$2649,4,FALSE),"ERRO"))))))))</f>
        <v>32.24</v>
      </c>
      <c r="N114" s="292">
        <f>'BDI '!$M$33</f>
        <v>0.36596471257825836</v>
      </c>
      <c r="O114" s="206">
        <f t="shared" ref="O114:O126" si="12">+M114*(1+N114)</f>
        <v>44.038702333523055</v>
      </c>
      <c r="P114" s="365">
        <f t="shared" ref="P114:P126" si="13">+L114*O114</f>
        <v>1981.7416050085376</v>
      </c>
    </row>
    <row r="115" spans="2:20" ht="75" customHeight="1" x14ac:dyDescent="0.25">
      <c r="B115" s="363" t="str">
        <f>+'MEMORIA DE CALCULO'!C378</f>
        <v>'020714</v>
      </c>
      <c r="C115" s="204" t="s">
        <v>25239</v>
      </c>
      <c r="D115" s="848" t="str">
        <f>IF(C115="SINAPI",VLOOKUP(B115,'SINAPI 09-20 ES - NÃO DESONER.'!$G$6:$L$6678,2,FALSE),IF(C115="SIURB",VLOOKUP(B115,'SIURB JAN-2020 NÃO DESONER.'!$A$2:$D$757,2,FALSE),IF(C115="SICRO",VLOOKUP(B115,Tabela4[],2,FALSE),IF(C115="CPOS",VLOOKUP(B115,'CPOS-178'!$A$7:$F$4097,2,FALSE),IF(C115="PRÓPRIA",VLOOKUP(B115,Tabela42[],2,FALSE),IF(C115="DER-ES",VLOOKUP(B115,Tabela6[],2,FALSE),IF(C115="IOPES",VLOOKUP(B115,'IOPES_02-20'!$A$12:$G$1265,3,FALSE),IF(C115="EDIF",VLOOKUP(B115,'EDIF JAN-2020 NÃO DESONER.'!$A$3:$D$2649,2,FALSE),"ERRO"))))))))</f>
        <v>REDE DE ESGOTO, CONTENDO FOSSA E FILTRO, INCLUSIVE TUBOS E CONEXÕES DE LIGAÇÃO ENTRE CAIXAS, CONSIDERANDO DISTÂNCIA DE 25M, CONFORME PROJETO (1 UTILIZAÇÃO)</v>
      </c>
      <c r="E115" s="849"/>
      <c r="F115" s="849"/>
      <c r="G115" s="849"/>
      <c r="H115" s="849"/>
      <c r="I115" s="849"/>
      <c r="J115" s="849"/>
      <c r="K115" s="203" t="str">
        <f>IF(C115="SINAPI",VLOOKUP(B115,'SINAPI 09-20 ES - NÃO DESONER.'!$G$6:$L$6678,3,FALSE),IF(C115="SIURB",VLOOKUP(B115,'SIURB JAN-2020 NÃO DESONER.'!$A$2:$D$757,3,FALSE),IF(C115="SICRO",VLOOKUP(B115,Tabela4[],3,FALSE),IF(C115="CPOS",VLOOKUP(B115,'CPOS-178'!$A$7:$F$4097,3,FALSE),IF(C115="PRÓPRIA",VLOOKUP(B115,Tabela42[],3,FALSE),IF(C115="DER-ES",VLOOKUP(B115,Tabela6[],3,FALSE),IF(C115="IOPES",VLOOKUP(B115,'IOPES_02-20'!$A$12:$G$1265,4,FALSE),IF(C115="EDIF",VLOOKUP(B115,'EDIF JAN-2020 NÃO DESONER.'!$A$3:$D$2649,3,FALSE),"ERRO"))))))))</f>
        <v>m</v>
      </c>
      <c r="L115" s="203">
        <f>+'MEMORIA DE CALCULO'!W380</f>
        <v>45</v>
      </c>
      <c r="M115" s="470">
        <f>IF(C115="SINAPI",VLOOKUP(B115,'SINAPI 09-20 ES - DESONER.'!$G$6:$L$6678,5,FALSE),IF(C115="SIURB",VLOOKUP(B115,'SIURB JAN-2020 DESONER.'!$A$2:$D$757,4,FALSE),IF(C115="SICRO",VLOOKUP(B115,Tabela4[],4,FALSE),IF(C115="CPOS",VLOOKUP(B115,'CPOS-178'!$A$7:$F$4097,6,FALSE),IF(C115="PRÓPRIA",VLOOKUP(B115,Tabela42[],5,FALSE),IF(C115="DER-ES",VLOOKUP(B115,Tabela6[],4,FALSE),IF(C115="IOPES",VLOOKUP(B115,'IOPES_02-20'!$A$12:$G$1265,7,FALSE),IF(C115="EDIF",VLOOKUP(B115,'EDIF JAN-2020 DESONER.'!$A$3:$D$2649,4,FALSE),"ERRO"))))))))</f>
        <v>267.55</v>
      </c>
      <c r="N115" s="292">
        <f>'BDI '!$M$33</f>
        <v>0.36596471257825836</v>
      </c>
      <c r="O115" s="206">
        <f t="shared" si="12"/>
        <v>365.46385885031304</v>
      </c>
      <c r="P115" s="365">
        <f t="shared" si="13"/>
        <v>16445.873648264089</v>
      </c>
    </row>
    <row r="116" spans="2:20" ht="75" customHeight="1" x14ac:dyDescent="0.25">
      <c r="B116" s="363" t="str">
        <f>+'MEMORIA DE CALCULO'!C381</f>
        <v>'020713</v>
      </c>
      <c r="C116" s="204" t="s">
        <v>25239</v>
      </c>
      <c r="D116" s="848" t="str">
        <f>IF(C116="SINAPI",VLOOKUP(B116,'SINAPI 09-20 ES - NÃO DESONER.'!$G$6:$L$6678,2,FALSE),IF(C116="SIURB",VLOOKUP(B116,'SIURB JAN-2020 NÃO DESONER.'!$A$2:$D$757,2,FALSE),IF(C116="SICRO",VLOOKUP(B116,Tabela4[],2,FALSE),IF(C116="CPOS",VLOOKUP(B116,'CPOS-178'!$A$7:$F$4097,2,FALSE),IF(C116="PRÓPRIA",VLOOKUP(B116,Tabela42[],2,FALSE),IF(C116="DER-ES",VLOOKUP(B116,Tabela6[],2,FALSE),IF(C116="IOPES",VLOOKUP(B116,'IOPES_02-20'!$A$12:$G$1265,3,FALSE),IF(C116="EDIF",VLOOKUP(B116,'EDIF JAN-2020 NÃO DESONER.'!$A$3:$D$2649,2,FALSE),"ERRO"))))))))</f>
        <v>REDE DE LUZ, INCL. PADRÃO ENTRADA DE ENERGIA TRIFÁS., CABO DE LIGAÇÃO ATÉ BARRACÕES, QUADRO DE DISTRIB., DISJ. E CHAVE DE FORÇA (QUANDO NECESSÁRIO), CONS. 20M ENTRE PADRÃO ENTRADA E QDG, CONF. PROJETO (1 UTILIZAÇÃO)</v>
      </c>
      <c r="E116" s="849"/>
      <c r="F116" s="849"/>
      <c r="G116" s="849"/>
      <c r="H116" s="849"/>
      <c r="I116" s="849"/>
      <c r="J116" s="849"/>
      <c r="K116" s="203" t="str">
        <f>IF(C116="SINAPI",VLOOKUP(B116,'SINAPI 09-20 ES - NÃO DESONER.'!$G$6:$L$6678,3,FALSE),IF(C116="SIURB",VLOOKUP(B116,'SIURB JAN-2020 NÃO DESONER.'!$A$2:$D$757,3,FALSE),IF(C116="SICRO",VLOOKUP(B116,Tabela4[],3,FALSE),IF(C116="CPOS",VLOOKUP(B116,'CPOS-178'!$A$7:$F$4097,3,FALSE),IF(C116="PRÓPRIA",VLOOKUP(B116,Tabela42[],3,FALSE),IF(C116="DER-ES",VLOOKUP(B116,Tabela6[],3,FALSE),IF(C116="IOPES",VLOOKUP(B116,'IOPES_02-20'!$A$12:$G$1265,4,FALSE),IF(C116="EDIF",VLOOKUP(B116,'EDIF JAN-2020 NÃO DESONER.'!$A$3:$D$2649,3,FALSE),"ERRO"))))))))</f>
        <v>m</v>
      </c>
      <c r="L116" s="203">
        <f>+'MEMORIA DE CALCULO'!W383</f>
        <v>35</v>
      </c>
      <c r="M116" s="470">
        <f>IF(C116="SINAPI",VLOOKUP(B116,'SINAPI 09-20 ES - DESONER.'!$G$6:$L$6678,5,FALSE),IF(C116="SIURB",VLOOKUP(B116,'SIURB JAN-2020 DESONER.'!$A$2:$D$757,4,FALSE),IF(C116="SICRO",VLOOKUP(B116,Tabela4[],4,FALSE),IF(C116="CPOS",VLOOKUP(B116,'CPOS-178'!$A$7:$F$4097,6,FALSE),IF(C116="PRÓPRIA",VLOOKUP(B116,Tabela42[],5,FALSE),IF(C116="DER-ES",VLOOKUP(B116,Tabela6[],4,FALSE),IF(C116="IOPES",VLOOKUP(B116,'IOPES_02-20'!$A$12:$G$1265,7,FALSE),IF(C116="EDIF",VLOOKUP(B116,'EDIF JAN-2020 DESONER.'!$A$3:$D$2649,4,FALSE),"ERRO"))))))))</f>
        <v>368.81</v>
      </c>
      <c r="N116" s="292">
        <f>'BDI '!$M$33</f>
        <v>0.36596471257825836</v>
      </c>
      <c r="O116" s="206">
        <f t="shared" si="12"/>
        <v>503.78144564598745</v>
      </c>
      <c r="P116" s="365">
        <f t="shared" si="13"/>
        <v>17632.350597609562</v>
      </c>
    </row>
    <row r="117" spans="2:20" ht="45" customHeight="1" x14ac:dyDescent="0.25">
      <c r="B117" s="363" t="str">
        <f>+'MEMORIA DE CALCULO'!C384</f>
        <v>'020711</v>
      </c>
      <c r="C117" s="204" t="s">
        <v>25239</v>
      </c>
      <c r="D117" s="848" t="str">
        <f>IF(C117="SINAPI",VLOOKUP(B117,'SINAPI 09-20 ES - NÃO DESONER.'!$G$6:$L$6678,2,FALSE),IF(C117="SIURB",VLOOKUP(B117,'SIURB JAN-2020 NÃO DESONER.'!$A$2:$D$757,2,FALSE),IF(C117="SICRO",VLOOKUP(B117,Tabela4[],2,FALSE),IF(C117="CPOS",VLOOKUP(B117,'CPOS-178'!$A$7:$F$4097,2,FALSE),IF(C117="PRÓPRIA",VLOOKUP(B117,Tabela42[],2,FALSE),IF(C117="DER-ES",VLOOKUP(B117,Tabela6[],2,FALSE),IF(C117="IOPES",VLOOKUP(B117,'IOPES_02-20'!$A$12:$G$1265,3,FALSE),IF(C117="EDIF",VLOOKUP(B117,'EDIF JAN-2020 NÃO DESONER.'!$A$3:$D$2649,2,FALSE),"ERRO"))))))))</f>
        <v>RESERVATÓRIO DE POLIESTILENO DE 1000 L, INCL. SUPORTE EM MADEIRA DE 7X12CM E 8X7CM, ELEVADO DE 4M, CONF. PROJETO (1 UTILIZAÇÃO)</v>
      </c>
      <c r="E117" s="849"/>
      <c r="F117" s="849"/>
      <c r="G117" s="849"/>
      <c r="H117" s="849"/>
      <c r="I117" s="849"/>
      <c r="J117" s="849"/>
      <c r="K117" s="203" t="str">
        <f>IF(C117="SINAPI",VLOOKUP(B117,'SINAPI 09-20 ES - NÃO DESONER.'!$G$6:$L$6678,3,FALSE),IF(C117="SIURB",VLOOKUP(B117,'SIURB JAN-2020 NÃO DESONER.'!$A$2:$D$757,3,FALSE),IF(C117="SICRO",VLOOKUP(B117,Tabela4[],3,FALSE),IF(C117="CPOS",VLOOKUP(B117,'CPOS-178'!$A$7:$F$4097,3,FALSE),IF(C117="PRÓPRIA",VLOOKUP(B117,Tabela42[],3,FALSE),IF(C117="DER-ES",VLOOKUP(B117,Tabela6[],3,FALSE),IF(C117="IOPES",VLOOKUP(B117,'IOPES_02-20'!$A$12:$G$1265,4,FALSE),IF(C117="EDIF",VLOOKUP(B117,'EDIF JAN-2020 NÃO DESONER.'!$A$3:$D$2649,3,FALSE),"ERRO"))))))))</f>
        <v>und</v>
      </c>
      <c r="L117" s="203">
        <f>+'MEMORIA DE CALCULO'!W386</f>
        <v>2</v>
      </c>
      <c r="M117" s="470">
        <f>IF(C117="SINAPI",VLOOKUP(B117,'SINAPI 09-20 ES - DESONER.'!$G$6:$L$6678,5,FALSE),IF(C117="SIURB",VLOOKUP(B117,'SIURB JAN-2020 DESONER.'!$A$2:$D$757,4,FALSE),IF(C117="SICRO",VLOOKUP(B117,Tabela4[],4,FALSE),IF(C117="CPOS",VLOOKUP(B117,'CPOS-178'!$A$7:$F$4097,6,FALSE),IF(C117="PRÓPRIA",VLOOKUP(B117,Tabela42[],5,FALSE),IF(C117="DER-ES",VLOOKUP(B117,Tabela6[],4,FALSE),IF(C117="IOPES",VLOOKUP(B117,'IOPES_02-20'!$A$12:$G$1265,7,FALSE),IF(C117="EDIF",VLOOKUP(B117,'EDIF JAN-2020 DESONER.'!$A$3:$D$2649,4,FALSE),"ERRO"))))))))</f>
        <v>1473.04</v>
      </c>
      <c r="N117" s="292">
        <f>'BDI '!$M$33</f>
        <v>0.36596471257825836</v>
      </c>
      <c r="O117" s="206">
        <f t="shared" si="12"/>
        <v>2012.1206602162777</v>
      </c>
      <c r="P117" s="365">
        <f t="shared" si="13"/>
        <v>4024.2413204325553</v>
      </c>
    </row>
    <row r="118" spans="2:20" ht="75" customHeight="1" x14ac:dyDescent="0.25">
      <c r="B118" s="363" t="str">
        <f>+'MEMORIA DE CALCULO'!C387</f>
        <v>'020350</v>
      </c>
      <c r="C118" s="204" t="s">
        <v>25239</v>
      </c>
      <c r="D118" s="848" t="str">
        <f>IF(C118="SINAPI",VLOOKUP(B118,'SINAPI 09-20 ES - NÃO DESONER.'!$G$6:$L$6678,2,FALSE),IF(C118="SIURB",VLOOKUP(B118,'SIURB JAN-2020 NÃO DESONER.'!$A$2:$D$757,2,FALSE),IF(C118="SICRO",VLOOKUP(B118,Tabela4[],2,FALSE),IF(C118="CPOS",VLOOKUP(B118,'CPOS-178'!$A$7:$F$4097,2,FALSE),IF(C118="PRÓPRIA",VLOOKUP(B118,Tabela42[],2,FALSE),IF(C118="DER-ES",VLOOKUP(B118,Tabela6[],2,FALSE),IF(C118="IOPES",VLOOKUP(B118,'IOPES_02-20'!$A$12:$G$1265,3,FALSE),IF(C118="EDIF",VLOOKUP(B118,'EDIF JAN-2020 NÃO DESONER.'!$A$3:$D$2649,2,FALSE),"ERRO"))))))))</f>
        <v>TAPUME TELHA METÁLICA ONDULADA 0,50MM BRANCA H=2,20M, INCL. MONTAGEM ESTR. MAD. 8"X8", C/ADESIVO "IOPES" 60X60CM A CADA 10M, INCL. FAIXAS PINT. ESMALTE SINT. CORES AZUL C/ H=30CM E ROSA C/ H=10CM (REAPROVEITAMENTO 2X)</v>
      </c>
      <c r="E118" s="849"/>
      <c r="F118" s="849"/>
      <c r="G118" s="849"/>
      <c r="H118" s="849"/>
      <c r="I118" s="849"/>
      <c r="J118" s="849"/>
      <c r="K118" s="203" t="str">
        <f>IF(C118="SINAPI",VLOOKUP(B118,'SINAPI 09-20 ES - NÃO DESONER.'!$G$6:$L$6678,3,FALSE),IF(C118="SIURB",VLOOKUP(B118,'SIURB JAN-2020 NÃO DESONER.'!$A$2:$D$757,3,FALSE),IF(C118="SICRO",VLOOKUP(B118,Tabela4[],3,FALSE),IF(C118="CPOS",VLOOKUP(B118,'CPOS-178'!$A$7:$F$4097,3,FALSE),IF(C118="PRÓPRIA",VLOOKUP(B118,Tabela42[],3,FALSE),IF(C118="DER-ES",VLOOKUP(B118,Tabela6[],3,FALSE),IF(C118="IOPES",VLOOKUP(B118,'IOPES_02-20'!$A$12:$G$1265,4,FALSE),IF(C118="EDIF",VLOOKUP(B118,'EDIF JAN-2020 NÃO DESONER.'!$A$3:$D$2649,3,FALSE),"ERRO"))))))))</f>
        <v>m</v>
      </c>
      <c r="L118" s="203">
        <f>+'MEMORIA DE CALCULO'!W389</f>
        <v>200</v>
      </c>
      <c r="M118" s="470">
        <f>IF(C118="SINAPI",VLOOKUP(B118,'SINAPI 09-20 ES - DESONER.'!$G$6:$L$6678,5,FALSE),IF(C118="SIURB",VLOOKUP(B118,'SIURB JAN-2020 DESONER.'!$A$2:$D$757,4,FALSE),IF(C118="SICRO",VLOOKUP(B118,Tabela4[],4,FALSE),IF(C118="CPOS",VLOOKUP(B118,'CPOS-178'!$A$7:$F$4097,6,FALSE),IF(C118="PRÓPRIA",VLOOKUP(B118,Tabela42[],5,FALSE),IF(C118="DER-ES",VLOOKUP(B118,Tabela6[],4,FALSE),IF(C118="IOPES",VLOOKUP(B118,'IOPES_02-20'!$A$12:$G$1265,7,FALSE),IF(C118="EDIF",VLOOKUP(B118,'EDIF JAN-2020 DESONER.'!$A$3:$D$2649,4,FALSE),"ERRO"))))))))</f>
        <v>121.03</v>
      </c>
      <c r="N118" s="292">
        <f>'BDI '!$M$33</f>
        <v>0.36596471257825836</v>
      </c>
      <c r="O118" s="206">
        <f t="shared" si="12"/>
        <v>165.32270916334662</v>
      </c>
      <c r="P118" s="365">
        <f t="shared" si="13"/>
        <v>33064.541832669325</v>
      </c>
    </row>
    <row r="119" spans="2:20" ht="30" customHeight="1" x14ac:dyDescent="0.25">
      <c r="B119" s="363" t="str">
        <f>+'MEMORIA DE CALCULO'!C390</f>
        <v>'020305</v>
      </c>
      <c r="C119" s="204" t="s">
        <v>25239</v>
      </c>
      <c r="D119" s="848" t="str">
        <f>IF(C119="SINAPI",VLOOKUP(B119,'SINAPI 09-20 ES - NÃO DESONER.'!$G$6:$L$6678,2,FALSE),IF(C119="SIURB",VLOOKUP(B119,'SIURB JAN-2020 NÃO DESONER.'!$A$2:$D$757,2,FALSE),IF(C119="SICRO",VLOOKUP(B119,Tabela4[],2,FALSE),IF(C119="CPOS",VLOOKUP(B119,'CPOS-178'!$A$7:$F$4097,2,FALSE),IF(C119="PRÓPRIA",VLOOKUP(B119,Tabela42[],2,FALSE),IF(C119="DER-ES",VLOOKUP(B119,Tabela6[],2,FALSE),IF(C119="IOPES",VLOOKUP(B119,'IOPES_02-20'!$A$12:$G$1265,3,FALSE),IF(C119="EDIF",VLOOKUP(B119,'EDIF JAN-2020 NÃO DESONER.'!$A$3:$D$2649,2,FALSE),"ERRO"))))))))</f>
        <v>PLACA DE OBRA NAS DIMENSÕES DE 2.0 X 4.0 M, PADRÃO IOPES</v>
      </c>
      <c r="E119" s="849"/>
      <c r="F119" s="849"/>
      <c r="G119" s="849"/>
      <c r="H119" s="849"/>
      <c r="I119" s="849"/>
      <c r="J119" s="849"/>
      <c r="K119" s="203" t="str">
        <f>IF(C119="SINAPI",VLOOKUP(B119,'SINAPI 09-20 ES - NÃO DESONER.'!$G$6:$L$6678,3,FALSE),IF(C119="SIURB",VLOOKUP(B119,'SIURB JAN-2020 NÃO DESONER.'!$A$2:$D$757,3,FALSE),IF(C119="SICRO",VLOOKUP(B119,Tabela4[],3,FALSE),IF(C119="CPOS",VLOOKUP(B119,'CPOS-178'!$A$7:$F$4097,3,FALSE),IF(C119="PRÓPRIA",VLOOKUP(B119,Tabela42[],3,FALSE),IF(C119="DER-ES",VLOOKUP(B119,Tabela6[],3,FALSE),IF(C119="IOPES",VLOOKUP(B119,'IOPES_02-20'!$A$12:$G$1265,4,FALSE),IF(C119="EDIF",VLOOKUP(B119,'EDIF JAN-2020 NÃO DESONER.'!$A$3:$D$2649,3,FALSE),"ERRO"))))))))</f>
        <v>m²</v>
      </c>
      <c r="L119" s="203">
        <f>+'MEMORIA DE CALCULO'!W392</f>
        <v>8</v>
      </c>
      <c r="M119" s="470">
        <f>IF(C119="SINAPI",VLOOKUP(B119,'SINAPI 09-20 ES - DESONER.'!$G$6:$L$6678,5,FALSE),IF(C119="SIURB",VLOOKUP(B119,'SIURB JAN-2020 DESONER.'!$A$2:$D$757,4,FALSE),IF(C119="SICRO",VLOOKUP(B119,Tabela4[],4,FALSE),IF(C119="CPOS",VLOOKUP(B119,'CPOS-178'!$A$7:$F$4097,6,FALSE),IF(C119="PRÓPRIA",VLOOKUP(B119,Tabela42[],5,FALSE),IF(C119="DER-ES",VLOOKUP(B119,Tabela6[],4,FALSE),IF(C119="IOPES",VLOOKUP(B119,'IOPES_02-20'!$A$12:$G$1265,7,FALSE),IF(C119="EDIF",VLOOKUP(B119,'EDIF JAN-2020 DESONER.'!$A$3:$D$2649,4,FALSE),"ERRO"))))))))</f>
        <v>189.61</v>
      </c>
      <c r="N119" s="292">
        <f>'BDI '!$M$33</f>
        <v>0.36596471257825836</v>
      </c>
      <c r="O119" s="206">
        <f t="shared" si="12"/>
        <v>259.00056915196359</v>
      </c>
      <c r="P119" s="365">
        <f t="shared" si="13"/>
        <v>2072.0045532157087</v>
      </c>
    </row>
    <row r="120" spans="2:20" ht="45" customHeight="1" x14ac:dyDescent="0.25">
      <c r="B120" s="363" t="str">
        <f>+'MEMORIA DE CALCULO'!C393</f>
        <v>'200576</v>
      </c>
      <c r="C120" s="204" t="s">
        <v>25239</v>
      </c>
      <c r="D120" s="848" t="str">
        <f>IF(C120="SINAPI",VLOOKUP(B120,'SINAPI 09-20 ES - NÃO DESONER.'!$G$6:$L$6678,2,FALSE),IF(C120="SIURB",VLOOKUP(B120,'SIURB JAN-2020 NÃO DESONER.'!$A$2:$D$757,2,FALSE),IF(C120="SICRO",VLOOKUP(B120,Tabela4[],2,FALSE),IF(C120="CPOS",VLOOKUP(B120,'CPOS-178'!$A$7:$F$4097,2,FALSE),IF(C120="PRÓPRIA",VLOOKUP(B120,Tabela42[],2,FALSE),IF(C120="DER-ES",VLOOKUP(B120,Tabela6[],2,FALSE),IF(C120="IOPES",VLOOKUP(B120,'IOPES_02-20'!$A$12:$G$1265,3,FALSE),IF(C120="EDIF",VLOOKUP(B120,'EDIF JAN-2020 NÃO DESONER.'!$A$3:$D$2649,2,FALSE),"ERRO"))))))))</f>
        <v>PLACA PARA INAUGURAÇÃO DE OBRA EM ALUMÍNIO POLIDO E=4MM, DIMENSÕES 40 X 50 CM, GRAVAÇÃO EM BAIXO RELEVO, INCLUSIVE PINTURA E FIXAÇÃO</v>
      </c>
      <c r="E120" s="849"/>
      <c r="F120" s="849"/>
      <c r="G120" s="849"/>
      <c r="H120" s="849"/>
      <c r="I120" s="849"/>
      <c r="J120" s="849"/>
      <c r="K120" s="203" t="str">
        <f>IF(C120="SINAPI",VLOOKUP(B120,'SINAPI 09-20 ES - NÃO DESONER.'!$G$6:$L$6678,3,FALSE),IF(C120="SIURB",VLOOKUP(B120,'SIURB JAN-2020 NÃO DESONER.'!$A$2:$D$757,3,FALSE),IF(C120="SICRO",VLOOKUP(B120,Tabela4[],3,FALSE),IF(C120="CPOS",VLOOKUP(B120,'CPOS-178'!$A$7:$F$4097,3,FALSE),IF(C120="PRÓPRIA",VLOOKUP(B120,Tabela42[],3,FALSE),IF(C120="DER-ES",VLOOKUP(B120,Tabela6[],3,FALSE),IF(C120="IOPES",VLOOKUP(B120,'IOPES_02-20'!$A$12:$G$1265,4,FALSE),IF(C120="EDIF",VLOOKUP(B120,'EDIF JAN-2020 NÃO DESONER.'!$A$3:$D$2649,3,FALSE),"ERRO"))))))))</f>
        <v>und</v>
      </c>
      <c r="L120" s="203">
        <f>+'MEMORIA DE CALCULO'!W395</f>
        <v>1</v>
      </c>
      <c r="M120" s="470">
        <f>IF(C120="SINAPI",VLOOKUP(B120,'SINAPI 09-20 ES - DESONER.'!$G$6:$L$6678,5,FALSE),IF(C120="SIURB",VLOOKUP(B120,'SIURB JAN-2020 DESONER.'!$A$2:$D$757,4,FALSE),IF(C120="SICRO",VLOOKUP(B120,Tabela4[],4,FALSE),IF(C120="CPOS",VLOOKUP(B120,'CPOS-178'!$A$7:$F$4097,6,FALSE),IF(C120="PRÓPRIA",VLOOKUP(B120,Tabela42[],5,FALSE),IF(C120="DER-ES",VLOOKUP(B120,Tabela6[],4,FALSE),IF(C120="IOPES",VLOOKUP(B120,'IOPES_02-20'!$A$12:$G$1265,7,FALSE),IF(C120="EDIF",VLOOKUP(B120,'EDIF JAN-2020 DESONER.'!$A$3:$D$2649,4,FALSE),"ERRO"))))))))</f>
        <v>585.75</v>
      </c>
      <c r="N120" s="292">
        <f>'BDI '!$M$33</f>
        <v>0.36596471257825836</v>
      </c>
      <c r="O120" s="206">
        <f t="shared" si="12"/>
        <v>800.11383039271482</v>
      </c>
      <c r="P120" s="365">
        <f t="shared" si="13"/>
        <v>800.11383039271482</v>
      </c>
    </row>
    <row r="121" spans="2:20" ht="30" customHeight="1" x14ac:dyDescent="0.25">
      <c r="B121" s="363" t="str">
        <f>+'MEMORIA DE CALCULO'!C396</f>
        <v>'020344</v>
      </c>
      <c r="C121" s="204" t="s">
        <v>25239</v>
      </c>
      <c r="D121" s="848" t="str">
        <f>IF(C121="SINAPI",VLOOKUP(B121,'SINAPI 09-20 ES - NÃO DESONER.'!$G$6:$L$6678,2,FALSE),IF(C121="SIURB",VLOOKUP(B121,'SIURB JAN-2020 NÃO DESONER.'!$A$2:$D$757,2,FALSE),IF(C121="SICRO",VLOOKUP(B121,Tabela4[],2,FALSE),IF(C121="CPOS",VLOOKUP(B121,'CPOS-178'!$A$7:$F$4097,2,FALSE),IF(C121="PRÓPRIA",VLOOKUP(B121,Tabela42[],2,FALSE),IF(C121="DER-ES",VLOOKUP(B121,Tabela6[],2,FALSE),IF(C121="IOPES",VLOOKUP(B121,'IOPES_02-20'!$A$12:$G$1265,3,FALSE),IF(C121="EDIF",VLOOKUP(B121,'EDIF JAN-2020 NÃO DESONER.'!$A$3:$D$2649,2,FALSE),"ERRO"))))))))</f>
        <v>MOBILIZAÇÃO E DESMOBILIZAÇÃO DE CONTEINER LOCADO PARA BARRACÃO DE OBRA</v>
      </c>
      <c r="E121" s="849"/>
      <c r="F121" s="849"/>
      <c r="G121" s="849"/>
      <c r="H121" s="849"/>
      <c r="I121" s="849"/>
      <c r="J121" s="849"/>
      <c r="K121" s="203" t="str">
        <f>IF(C121="SINAPI",VLOOKUP(B121,'SINAPI 09-20 ES - NÃO DESONER.'!$G$6:$L$6678,3,FALSE),IF(C121="SIURB",VLOOKUP(B121,'SIURB JAN-2020 NÃO DESONER.'!$A$2:$D$757,3,FALSE),IF(C121="SICRO",VLOOKUP(B121,Tabela4[],3,FALSE),IF(C121="CPOS",VLOOKUP(B121,'CPOS-178'!$A$7:$F$4097,3,FALSE),IF(C121="PRÓPRIA",VLOOKUP(B121,Tabela42[],3,FALSE),IF(C121="DER-ES",VLOOKUP(B121,Tabela6[],3,FALSE),IF(C121="IOPES",VLOOKUP(B121,'IOPES_02-20'!$A$12:$G$1265,4,FALSE),IF(C121="EDIF",VLOOKUP(B121,'EDIF JAN-2020 NÃO DESONER.'!$A$3:$D$2649,3,FALSE),"ERRO"))))))))</f>
        <v>und</v>
      </c>
      <c r="L121" s="203">
        <f>+'MEMORIA DE CALCULO'!W398</f>
        <v>5</v>
      </c>
      <c r="M121" s="470">
        <f>IF(C121="SINAPI",VLOOKUP(B121,'SINAPI 09-20 ES - DESONER.'!$G$6:$L$6678,5,FALSE),IF(C121="SIURB",VLOOKUP(B121,'SIURB JAN-2020 DESONER.'!$A$2:$D$757,4,FALSE),IF(C121="SICRO",VLOOKUP(B121,Tabela4[],4,FALSE),IF(C121="CPOS",VLOOKUP(B121,'CPOS-178'!$A$7:$F$4097,6,FALSE),IF(C121="PRÓPRIA",VLOOKUP(B121,Tabela42[],5,FALSE),IF(C121="DER-ES",VLOOKUP(B121,Tabela6[],4,FALSE),IF(C121="IOPES",VLOOKUP(B121,'IOPES_02-20'!$A$12:$G$1265,7,FALSE),IF(C121="EDIF",VLOOKUP(B121,'EDIF JAN-2020 DESONER.'!$A$3:$D$2649,4,FALSE),"ERRO"))))))))</f>
        <v>875</v>
      </c>
      <c r="N121" s="292">
        <f>'BDI '!$M$33</f>
        <v>0.36596471257825836</v>
      </c>
      <c r="O121" s="206">
        <f t="shared" si="12"/>
        <v>1195.2191235059761</v>
      </c>
      <c r="P121" s="365">
        <f t="shared" si="13"/>
        <v>5976.0956175298807</v>
      </c>
    </row>
    <row r="122" spans="2:20" ht="90" customHeight="1" x14ac:dyDescent="0.25">
      <c r="B122" s="363" t="str">
        <f>+'MEMORIA DE CALCULO'!C399</f>
        <v>'020352</v>
      </c>
      <c r="C122" s="204" t="s">
        <v>25239</v>
      </c>
      <c r="D122" s="848" t="str">
        <f>IF(C122="SINAPI",VLOOKUP(B122,'SINAPI 09-20 ES - NÃO DESONER.'!$G$6:$L$6678,2,FALSE),IF(C122="SIURB",VLOOKUP(B122,'SIURB JAN-2020 NÃO DESONER.'!$A$2:$D$757,2,FALSE),IF(C122="SICRO",VLOOKUP(B122,Tabela4[],2,FALSE),IF(C122="CPOS",VLOOKUP(B122,'CPOS-178'!$A$7:$F$4097,2,FALSE),IF(C122="PRÓPRIA",VLOOKUP(B122,Tabela42[],2,FALSE),IF(C122="DER-ES",VLOOKUP(B122,Tabela6[],2,FALSE),IF(C122="IOPES",VLOOKUP(B122,'IOPES_02-20'!$A$12:$G$1265,3,FALSE),IF(C122="EDIF",VLOOKUP(B122,'EDIF JAN-2020 NÃO DESONER.'!$A$3:$D$2649,2,FALSE),"ERRO"))))))))</f>
        <v>ALUGUEL MENSAL CONTAINER PARA ESCRITÓRIO, DIM. 6.00X2.40M, C/ BANHEIRO (VASO+LAVAT+CHUVEIRO E BÁSC), INCL. PORTA, 2 JANELAS, ABERT P/ AR COND., 2 PT ILUMINAÇÃO, 2 TOM. ELÉT. E 1 TOM.TELEF. ISOLAM.TÉRMICO(TETO E PAREDES), PISO EM COMP. NAVAL, CERT. NR18, INCL. LAUDO DESCONTAMINAÇÃO.</v>
      </c>
      <c r="E122" s="849"/>
      <c r="F122" s="849"/>
      <c r="G122" s="849"/>
      <c r="H122" s="849"/>
      <c r="I122" s="849"/>
      <c r="J122" s="849"/>
      <c r="K122" s="203" t="str">
        <f>IF(C122="SINAPI",VLOOKUP(B122,'SINAPI 09-20 ES - NÃO DESONER.'!$G$6:$L$6678,3,FALSE),IF(C122="SIURB",VLOOKUP(B122,'SIURB JAN-2020 NÃO DESONER.'!$A$2:$D$757,3,FALSE),IF(C122="SICRO",VLOOKUP(B122,Tabela4[],3,FALSE),IF(C122="CPOS",VLOOKUP(B122,'CPOS-178'!$A$7:$F$4097,3,FALSE),IF(C122="PRÓPRIA",VLOOKUP(B122,Tabela42[],3,FALSE),IF(C122="DER-ES",VLOOKUP(B122,Tabela6[],3,FALSE),IF(C122="IOPES",VLOOKUP(B122,'IOPES_02-20'!$A$12:$G$1265,4,FALSE),IF(C122="EDIF",VLOOKUP(B122,'EDIF JAN-2020 NÃO DESONER.'!$A$3:$D$2649,3,FALSE),"ERRO"))))))))</f>
        <v>ms</v>
      </c>
      <c r="L122" s="203">
        <f>+'MEMORIA DE CALCULO'!W401</f>
        <v>6</v>
      </c>
      <c r="M122" s="470">
        <f>IF(C122="SINAPI",VLOOKUP(B122,'SINAPI 09-20 ES - DESONER.'!$G$6:$L$6678,5,FALSE),IF(C122="SIURB",VLOOKUP(B122,'SIURB JAN-2020 DESONER.'!$A$2:$D$757,4,FALSE),IF(C122="SICRO",VLOOKUP(B122,Tabela4[],4,FALSE),IF(C122="CPOS",VLOOKUP(B122,'CPOS-178'!$A$7:$F$4097,6,FALSE),IF(C122="PRÓPRIA",VLOOKUP(B122,Tabela42[],5,FALSE),IF(C122="DER-ES",VLOOKUP(B122,Tabela6[],4,FALSE),IF(C122="IOPES",VLOOKUP(B122,'IOPES_02-20'!$A$12:$G$1265,7,FALSE),IF(C122="EDIF",VLOOKUP(B122,'EDIF JAN-2020 DESONER.'!$A$3:$D$2649,4,FALSE),"ERRO"))))))))</f>
        <v>706.67</v>
      </c>
      <c r="N122" s="292">
        <f>'BDI '!$M$33</f>
        <v>0.36596471257825836</v>
      </c>
      <c r="O122" s="206">
        <f t="shared" si="12"/>
        <v>965.28628343767775</v>
      </c>
      <c r="P122" s="365">
        <f t="shared" si="13"/>
        <v>5791.7177006260663</v>
      </c>
    </row>
    <row r="123" spans="2:20" ht="90" customHeight="1" x14ac:dyDescent="0.25">
      <c r="B123" s="363" t="str">
        <f>+'MEMORIA DE CALCULO'!C402</f>
        <v>'020353</v>
      </c>
      <c r="C123" s="204" t="s">
        <v>25239</v>
      </c>
      <c r="D123" s="848" t="str">
        <f>IF(C123="SINAPI",VLOOKUP(B123,'SINAPI 09-20 ES - NÃO DESONER.'!$G$6:$L$6678,2,FALSE),IF(C123="SIURB",VLOOKUP(B123,'SIURB JAN-2020 NÃO DESONER.'!$A$2:$D$757,2,FALSE),IF(C123="SICRO",VLOOKUP(B123,Tabela4[],2,FALSE),IF(C123="CPOS",VLOOKUP(B123,'CPOS-178'!$A$7:$F$4097,2,FALSE),IF(C123="PRÓPRIA",VLOOKUP(B123,Tabela42[],2,FALSE),IF(C123="DER-ES",VLOOKUP(B123,Tabela6[],2,FALSE),IF(C123="IOPES",VLOOKUP(B123,'IOPES_02-20'!$A$12:$G$1265,3,FALSE),IF(C123="EDIF",VLOOKUP(B123,'EDIF JAN-2020 NÃO DESONER.'!$A$3:$D$2649,2,FALSE),"ERRO"))))))))</f>
        <v>ALUGUEL MENSAL CONTAINER PARA REFEITORIO, INCL. PORTA, 2 JANELAS, ABERT P/ AR COND., 2 PT ILUMINAÇÃO, 2 TOMADAS ELÉT. E 1 TOMADA TELEF. ISOLAMENTO TÉRMICO (PAREDES E TETO), PISO EM COMP. NAVAL PINTADO, CERT. NR18, INCL. LAUDO DESCONTAMINAÇÃO.</v>
      </c>
      <c r="E123" s="849"/>
      <c r="F123" s="849"/>
      <c r="G123" s="849"/>
      <c r="H123" s="849"/>
      <c r="I123" s="849"/>
      <c r="J123" s="849"/>
      <c r="K123" s="203" t="str">
        <f>IF(C123="SINAPI",VLOOKUP(B123,'SINAPI 09-20 ES - NÃO DESONER.'!$G$6:$L$6678,3,FALSE),IF(C123="SIURB",VLOOKUP(B123,'SIURB JAN-2020 NÃO DESONER.'!$A$2:$D$757,3,FALSE),IF(C123="SICRO",VLOOKUP(B123,Tabela4[],3,FALSE),IF(C123="CPOS",VLOOKUP(B123,'CPOS-178'!$A$7:$F$4097,3,FALSE),IF(C123="PRÓPRIA",VLOOKUP(B123,Tabela42[],3,FALSE),IF(C123="DER-ES",VLOOKUP(B123,Tabela6[],3,FALSE),IF(C123="IOPES",VLOOKUP(B123,'IOPES_02-20'!$A$12:$G$1265,4,FALSE),IF(C123="EDIF",VLOOKUP(B123,'EDIF JAN-2020 NÃO DESONER.'!$A$3:$D$2649,3,FALSE),"ERRO"))))))))</f>
        <v>ms</v>
      </c>
      <c r="L123" s="203">
        <f>+'MEMORIA DE CALCULO'!W404</f>
        <v>6</v>
      </c>
      <c r="M123" s="470">
        <f>IF(C123="SINAPI",VLOOKUP(B123,'SINAPI 09-20 ES - DESONER.'!$G$6:$L$6678,5,FALSE),IF(C123="SIURB",VLOOKUP(B123,'SIURB JAN-2020 DESONER.'!$A$2:$D$757,4,FALSE),IF(C123="SICRO",VLOOKUP(B123,Tabela4[],4,FALSE),IF(C123="CPOS",VLOOKUP(B123,'CPOS-178'!$A$7:$F$4097,6,FALSE),IF(C123="PRÓPRIA",VLOOKUP(B123,Tabela42[],5,FALSE),IF(C123="DER-ES",VLOOKUP(B123,Tabela6[],4,FALSE),IF(C123="IOPES",VLOOKUP(B123,'IOPES_02-20'!$A$12:$G$1265,7,FALSE),IF(C123="EDIF",VLOOKUP(B123,'EDIF JAN-2020 DESONER.'!$A$3:$D$2649,4,FALSE),"ERRO"))))))))</f>
        <v>700</v>
      </c>
      <c r="N123" s="292">
        <f>'BDI '!$M$33</f>
        <v>0.36596471257825836</v>
      </c>
      <c r="O123" s="206">
        <f t="shared" si="12"/>
        <v>956.17529880478082</v>
      </c>
      <c r="P123" s="365">
        <f t="shared" si="13"/>
        <v>5737.0517928286845</v>
      </c>
    </row>
    <row r="124" spans="2:20" ht="75" customHeight="1" x14ac:dyDescent="0.25">
      <c r="B124" s="363" t="str">
        <f>+'MEMORIA DE CALCULO'!C405</f>
        <v>'020354</v>
      </c>
      <c r="C124" s="204" t="s">
        <v>25239</v>
      </c>
      <c r="D124" s="848" t="str">
        <f>IF(C124="SINAPI",VLOOKUP(B124,'SINAPI 09-20 ES - NÃO DESONER.'!$G$6:$L$6678,2,FALSE),IF(C124="SIURB",VLOOKUP(B124,'SIURB JAN-2020 NÃO DESONER.'!$A$2:$D$757,2,FALSE),IF(C124="SICRO",VLOOKUP(B124,Tabela4[],2,FALSE),IF(C124="CPOS",VLOOKUP(B124,'CPOS-178'!$A$7:$F$4097,2,FALSE),IF(C124="PRÓPRIA",VLOOKUP(B124,Tabela42[],2,FALSE),IF(C124="DER-ES",VLOOKUP(B124,Tabela6[],2,FALSE),IF(C124="IOPES",VLOOKUP(B124,'IOPES_02-20'!$A$12:$G$1265,3,FALSE),IF(C124="EDIF",VLOOKUP(B124,'EDIF JAN-2020 NÃO DESONER.'!$A$3:$D$2649,2,FALSE),"ERRO"))))))))</f>
        <v>ALUGUEL MENSAL CONTAINER PARA VESTIÁRIO, INCL. PORTA, VENEZIANAS DE CIRCULAÇÃO, 1 PT ILUMINAÇÃO, ISOLAMENTO TÉRMICO (TETO), PISO EM COMP. NAVAL PINTADO, CERT. NR18, INCL. LAUDO DESCONTAMINAÇÃO.</v>
      </c>
      <c r="E124" s="849"/>
      <c r="F124" s="849"/>
      <c r="G124" s="849"/>
      <c r="H124" s="849"/>
      <c r="I124" s="849"/>
      <c r="J124" s="849"/>
      <c r="K124" s="203" t="str">
        <f>IF(C124="SINAPI",VLOOKUP(B124,'SINAPI 09-20 ES - NÃO DESONER.'!$G$6:$L$6678,3,FALSE),IF(C124="SIURB",VLOOKUP(B124,'SIURB JAN-2020 NÃO DESONER.'!$A$2:$D$757,3,FALSE),IF(C124="SICRO",VLOOKUP(B124,Tabela4[],3,FALSE),IF(C124="CPOS",VLOOKUP(B124,'CPOS-178'!$A$7:$F$4097,3,FALSE),IF(C124="PRÓPRIA",VLOOKUP(B124,Tabela42[],3,FALSE),IF(C124="DER-ES",VLOOKUP(B124,Tabela6[],3,FALSE),IF(C124="IOPES",VLOOKUP(B124,'IOPES_02-20'!$A$12:$G$1265,4,FALSE),IF(C124="EDIF",VLOOKUP(B124,'EDIF JAN-2020 NÃO DESONER.'!$A$3:$D$2649,3,FALSE),"ERRO"))))))))</f>
        <v>ms</v>
      </c>
      <c r="L124" s="203">
        <f>+'MEMORIA DE CALCULO'!W407</f>
        <v>6</v>
      </c>
      <c r="M124" s="470">
        <f>IF(C124="SINAPI",VLOOKUP(B124,'SINAPI 09-20 ES - DESONER.'!$G$6:$L$6678,5,FALSE),IF(C124="SIURB",VLOOKUP(B124,'SIURB JAN-2020 DESONER.'!$A$2:$D$757,4,FALSE),IF(C124="SICRO",VLOOKUP(B124,Tabela4[],4,FALSE),IF(C124="CPOS",VLOOKUP(B124,'CPOS-178'!$A$7:$F$4097,6,FALSE),IF(C124="PRÓPRIA",VLOOKUP(B124,Tabela42[],5,FALSE),IF(C124="DER-ES",VLOOKUP(B124,Tabela6[],4,FALSE),IF(C124="IOPES",VLOOKUP(B124,'IOPES_02-20'!$A$12:$G$1265,7,FALSE),IF(C124="EDIF",VLOOKUP(B124,'EDIF JAN-2020 DESONER.'!$A$3:$D$2649,4,FALSE),"ERRO"))))))))</f>
        <v>408</v>
      </c>
      <c r="N124" s="292">
        <f>'BDI '!$M$33</f>
        <v>0.36596471257825836</v>
      </c>
      <c r="O124" s="206">
        <f t="shared" si="12"/>
        <v>557.31360273192945</v>
      </c>
      <c r="P124" s="365">
        <f t="shared" si="13"/>
        <v>3343.8816163915767</v>
      </c>
    </row>
    <row r="125" spans="2:20" ht="75" customHeight="1" x14ac:dyDescent="0.25">
      <c r="B125" s="363" t="str">
        <f>+'MEMORIA DE CALCULO'!C408</f>
        <v>'020355</v>
      </c>
      <c r="C125" s="204" t="s">
        <v>25239</v>
      </c>
      <c r="D125" s="848" t="str">
        <f>IF(C125="SINAPI",VLOOKUP(B125,'SINAPI 09-20 ES - NÃO DESONER.'!$G$6:$L$6678,2,FALSE),IF(C125="SIURB",VLOOKUP(B125,'SIURB JAN-2020 NÃO DESONER.'!$A$2:$D$757,2,FALSE),IF(C125="SICRO",VLOOKUP(B125,Tabela4[],2,FALSE),IF(C125="CPOS",VLOOKUP(B125,'CPOS-178'!$A$7:$F$4097,2,FALSE),IF(C125="PRÓPRIA",VLOOKUP(B125,Tabela42[],2,FALSE),IF(C125="DER-ES",VLOOKUP(B125,Tabela6[],2,FALSE),IF(C125="IOPES",VLOOKUP(B125,'IOPES_02-20'!$A$12:$G$1265,3,FALSE),IF(C125="EDIF",VLOOKUP(B125,'EDIF JAN-2020 NÃO DESONER.'!$A$3:$D$2649,2,FALSE),"ERRO"))))))))</f>
        <v>ALUGUEL MENSAL CONTAINER SANITÁRIO, INCL PORTA, BÁSC, 2 PTOS LUZ, 1 PTO ATERRAM., 3VASOS, 3LAVATÓRIOS, CALHA MICTÓRIO, 6 CHUVEIROS (1 ELETRICO), TORN.,REGISTROS, PISO COMP. NAVAL PINTADO, CERT NR18 E LAUDO DESCONTAMINAÇÃO</v>
      </c>
      <c r="E125" s="849"/>
      <c r="F125" s="849"/>
      <c r="G125" s="849"/>
      <c r="H125" s="849"/>
      <c r="I125" s="849"/>
      <c r="J125" s="849"/>
      <c r="K125" s="203" t="str">
        <f>IF(C125="SINAPI",VLOOKUP(B125,'SINAPI 09-20 ES - NÃO DESONER.'!$G$6:$L$6678,3,FALSE),IF(C125="SIURB",VLOOKUP(B125,'SIURB JAN-2020 NÃO DESONER.'!$A$2:$D$757,3,FALSE),IF(C125="SICRO",VLOOKUP(B125,Tabela4[],3,FALSE),IF(C125="CPOS",VLOOKUP(B125,'CPOS-178'!$A$7:$F$4097,3,FALSE),IF(C125="PRÓPRIA",VLOOKUP(B125,Tabela42[],3,FALSE),IF(C125="DER-ES",VLOOKUP(B125,Tabela6[],3,FALSE),IF(C125="IOPES",VLOOKUP(B125,'IOPES_02-20'!$A$12:$G$1265,4,FALSE),IF(C125="EDIF",VLOOKUP(B125,'EDIF JAN-2020 NÃO DESONER.'!$A$3:$D$2649,3,FALSE),"ERRO"))))))))</f>
        <v>ms</v>
      </c>
      <c r="L125" s="203">
        <f>+'MEMORIA DE CALCULO'!W410</f>
        <v>6</v>
      </c>
      <c r="M125" s="470">
        <f>IF(C125="SINAPI",VLOOKUP(B125,'SINAPI 09-20 ES - DESONER.'!$G$6:$L$6678,5,FALSE),IF(C125="SIURB",VLOOKUP(B125,'SIURB JAN-2020 DESONER.'!$A$2:$D$757,4,FALSE),IF(C125="SICRO",VLOOKUP(B125,Tabela4[],4,FALSE),IF(C125="CPOS",VLOOKUP(B125,'CPOS-178'!$A$7:$F$4097,6,FALSE),IF(C125="PRÓPRIA",VLOOKUP(B125,Tabela42[],5,FALSE),IF(C125="DER-ES",VLOOKUP(B125,Tabela6[],4,FALSE),IF(C125="IOPES",VLOOKUP(B125,'IOPES_02-20'!$A$12:$G$1265,7,FALSE),IF(C125="EDIF",VLOOKUP(B125,'EDIF JAN-2020 DESONER.'!$A$3:$D$2649,4,FALSE),"ERRO"))))))))</f>
        <v>716</v>
      </c>
      <c r="N125" s="292">
        <f>'BDI '!$M$33</f>
        <v>0.36596471257825836</v>
      </c>
      <c r="O125" s="206">
        <f t="shared" si="12"/>
        <v>978.030734206033</v>
      </c>
      <c r="P125" s="365">
        <f t="shared" si="13"/>
        <v>5868.1844052361976</v>
      </c>
    </row>
    <row r="126" spans="2:20" ht="75" customHeight="1" x14ac:dyDescent="0.25">
      <c r="B126" s="363" t="str">
        <f>+'MEMORIA DE CALCULO'!C411</f>
        <v>'020356</v>
      </c>
      <c r="C126" s="204" t="s">
        <v>25239</v>
      </c>
      <c r="D126" s="848" t="str">
        <f>IF(C126="SINAPI",VLOOKUP(B126,'SINAPI 09-20 ES - NÃO DESONER.'!$G$6:$L$6678,2,FALSE),IF(C126="SIURB",VLOOKUP(B126,'SIURB JAN-2020 NÃO DESONER.'!$A$2:$D$757,2,FALSE),IF(C126="SICRO",VLOOKUP(B126,Tabela4[],2,FALSE),IF(C126="CPOS",VLOOKUP(B126,'CPOS-178'!$A$7:$F$4097,2,FALSE),IF(C126="PRÓPRIA",VLOOKUP(B126,Tabela42[],2,FALSE),IF(C126="DER-ES",VLOOKUP(B126,Tabela6[],2,FALSE),IF(C126="IOPES",VLOOKUP(B126,'IOPES_02-20'!$A$12:$G$1265,3,FALSE),IF(C126="EDIF",VLOOKUP(B126,'EDIF JAN-2020 NÃO DESONER.'!$A$3:$D$2649,2,FALSE),"ERRO"))))))))</f>
        <v>ALUGUEL MENSAL CONTAINER PARA ALMOXARIFADO, INCL. PORTA, 2 JANELAS, 1 PT ILUMINAÇÃO, ISOLAMENTO TÉRMICO (TETO), PISO EM COMP. NAVAL PINTADO, CERT. NR18, INCL. LAUDO DESCONTAMINAÇÃO.</v>
      </c>
      <c r="E126" s="849"/>
      <c r="F126" s="849"/>
      <c r="G126" s="849"/>
      <c r="H126" s="849"/>
      <c r="I126" s="849"/>
      <c r="J126" s="849"/>
      <c r="K126" s="203" t="str">
        <f>IF(C126="SINAPI",VLOOKUP(B126,'SINAPI 09-20 ES - NÃO DESONER.'!$G$6:$L$6678,3,FALSE),IF(C126="SIURB",VLOOKUP(B126,'SIURB JAN-2020 NÃO DESONER.'!$A$2:$D$757,3,FALSE),IF(C126="SICRO",VLOOKUP(B126,Tabela4[],3,FALSE),IF(C126="CPOS",VLOOKUP(B126,'CPOS-178'!$A$7:$F$4097,3,FALSE),IF(C126="PRÓPRIA",VLOOKUP(B126,Tabela42[],3,FALSE),IF(C126="DER-ES",VLOOKUP(B126,Tabela6[],3,FALSE),IF(C126="IOPES",VLOOKUP(B126,'IOPES_02-20'!$A$12:$G$1265,4,FALSE),IF(C126="EDIF",VLOOKUP(B126,'EDIF JAN-2020 NÃO DESONER.'!$A$3:$D$2649,3,FALSE),"ERRO"))))))))</f>
        <v>ms</v>
      </c>
      <c r="L126" s="203">
        <f>+'MEMORIA DE CALCULO'!W413</f>
        <v>6</v>
      </c>
      <c r="M126" s="470">
        <f>IF(C126="SINAPI",VLOOKUP(B126,'SINAPI 09-20 ES - DESONER.'!$G$6:$L$6678,5,FALSE),IF(C126="SIURB",VLOOKUP(B126,'SIURB JAN-2020 DESONER.'!$A$2:$D$757,4,FALSE),IF(C126="SICRO",VLOOKUP(B126,Tabela4[],4,FALSE),IF(C126="CPOS",VLOOKUP(B126,'CPOS-178'!$A$7:$F$4097,6,FALSE),IF(C126="PRÓPRIA",VLOOKUP(B126,Tabela42[],5,FALSE),IF(C126="DER-ES",VLOOKUP(B126,Tabela6[],4,FALSE),IF(C126="IOPES",VLOOKUP(B126,'IOPES_02-20'!$A$12:$G$1265,7,FALSE),IF(C126="EDIF",VLOOKUP(B126,'EDIF JAN-2020 DESONER.'!$A$3:$D$2649,4,FALSE),"ERRO"))))))))</f>
        <v>416.67</v>
      </c>
      <c r="N126" s="292">
        <f>'BDI '!$M$33</f>
        <v>0.36596471257825836</v>
      </c>
      <c r="O126" s="206">
        <f t="shared" si="12"/>
        <v>569.1565167899829</v>
      </c>
      <c r="P126" s="365">
        <f t="shared" si="13"/>
        <v>3414.9391007398972</v>
      </c>
    </row>
    <row r="127" spans="2:20" ht="30" customHeight="1" thickBot="1" x14ac:dyDescent="0.3">
      <c r="B127" s="862" t="s">
        <v>32981</v>
      </c>
      <c r="C127" s="863"/>
      <c r="D127" s="863"/>
      <c r="E127" s="863"/>
      <c r="F127" s="863"/>
      <c r="G127" s="863"/>
      <c r="H127" s="863"/>
      <c r="I127" s="863"/>
      <c r="J127" s="863"/>
      <c r="K127" s="863"/>
      <c r="L127" s="863"/>
      <c r="M127" s="863"/>
      <c r="N127" s="863"/>
      <c r="O127" s="863"/>
      <c r="P127" s="366">
        <f>+P10+P15+P24+P27+P32+P39+P45+P76+P113+P86</f>
        <v>4206758.8510788064</v>
      </c>
      <c r="T127" s="558" t="s">
        <v>21</v>
      </c>
    </row>
    <row r="128" spans="2:20" ht="9.9499999999999993" customHeight="1" x14ac:dyDescent="0.25">
      <c r="B128" s="861"/>
      <c r="C128" s="861"/>
      <c r="D128" s="861"/>
      <c r="E128" s="861"/>
      <c r="F128" s="861"/>
      <c r="G128" s="861"/>
      <c r="H128" s="861"/>
      <c r="I128" s="861"/>
      <c r="J128" s="861"/>
      <c r="K128" s="861"/>
      <c r="L128" s="861"/>
      <c r="M128" s="861"/>
      <c r="N128" s="861"/>
      <c r="O128" s="861"/>
      <c r="P128" s="861"/>
    </row>
    <row r="129" spans="2:16" ht="85.15" customHeight="1" thickBot="1" x14ac:dyDescent="0.3">
      <c r="B129" s="860"/>
      <c r="C129" s="860"/>
      <c r="D129" s="860"/>
      <c r="E129" s="860"/>
      <c r="F129" s="860"/>
      <c r="G129" s="860"/>
      <c r="H129" s="860"/>
      <c r="I129" s="860"/>
      <c r="J129" s="860"/>
      <c r="K129" s="860"/>
      <c r="L129" s="860"/>
      <c r="M129" s="860"/>
      <c r="N129" s="860"/>
      <c r="O129" s="860"/>
      <c r="P129" s="860"/>
    </row>
    <row r="130" spans="2:16" ht="30" customHeight="1" thickTop="1" x14ac:dyDescent="0.25"/>
    <row r="131" spans="2:16" ht="30" customHeight="1" x14ac:dyDescent="0.25"/>
    <row r="132" spans="2:16" ht="30" customHeight="1" x14ac:dyDescent="0.25"/>
  </sheetData>
  <mergeCells count="130">
    <mergeCell ref="D107:J107"/>
    <mergeCell ref="D108:J108"/>
    <mergeCell ref="D109:J109"/>
    <mergeCell ref="D110:J110"/>
    <mergeCell ref="D111:J111"/>
    <mergeCell ref="D112:J112"/>
    <mergeCell ref="D98:J98"/>
    <mergeCell ref="D99:J99"/>
    <mergeCell ref="D100:J100"/>
    <mergeCell ref="D101:J101"/>
    <mergeCell ref="D102:J102"/>
    <mergeCell ref="D103:J103"/>
    <mergeCell ref="D104:J104"/>
    <mergeCell ref="D105:J105"/>
    <mergeCell ref="D106:J106"/>
    <mergeCell ref="C3:O3"/>
    <mergeCell ref="K4:O4"/>
    <mergeCell ref="C5:J5"/>
    <mergeCell ref="K5:O5"/>
    <mergeCell ref="C6:D6"/>
    <mergeCell ref="K6:O6"/>
    <mergeCell ref="D12:J12"/>
    <mergeCell ref="D13:J13"/>
    <mergeCell ref="D14:J14"/>
    <mergeCell ref="B15:O15"/>
    <mergeCell ref="D16:J16"/>
    <mergeCell ref="D17:J17"/>
    <mergeCell ref="C7:J7"/>
    <mergeCell ref="K7:O7"/>
    <mergeCell ref="B8:P8"/>
    <mergeCell ref="D9:J9"/>
    <mergeCell ref="B10:O10"/>
    <mergeCell ref="D11:J11"/>
    <mergeCell ref="B24:O24"/>
    <mergeCell ref="D25:J25"/>
    <mergeCell ref="B27:O27"/>
    <mergeCell ref="D28:J28"/>
    <mergeCell ref="D29:J29"/>
    <mergeCell ref="D30:J30"/>
    <mergeCell ref="D18:J18"/>
    <mergeCell ref="D19:J19"/>
    <mergeCell ref="D20:J20"/>
    <mergeCell ref="D21:J21"/>
    <mergeCell ref="D22:J22"/>
    <mergeCell ref="D23:J23"/>
    <mergeCell ref="D26:J26"/>
    <mergeCell ref="D37:J37"/>
    <mergeCell ref="D38:J38"/>
    <mergeCell ref="B39:O39"/>
    <mergeCell ref="D40:J40"/>
    <mergeCell ref="D41:J41"/>
    <mergeCell ref="D42:J42"/>
    <mergeCell ref="D31:J31"/>
    <mergeCell ref="B32:O32"/>
    <mergeCell ref="D33:J33"/>
    <mergeCell ref="D34:J34"/>
    <mergeCell ref="D35:J35"/>
    <mergeCell ref="D36:J36"/>
    <mergeCell ref="D49:J49"/>
    <mergeCell ref="D50:J50"/>
    <mergeCell ref="D51:J51"/>
    <mergeCell ref="D52:J52"/>
    <mergeCell ref="D53:J53"/>
    <mergeCell ref="D54:J54"/>
    <mergeCell ref="D43:J43"/>
    <mergeCell ref="D44:J44"/>
    <mergeCell ref="B45:O45"/>
    <mergeCell ref="D46:J46"/>
    <mergeCell ref="D47:J47"/>
    <mergeCell ref="D48:J48"/>
    <mergeCell ref="D61:J61"/>
    <mergeCell ref="D62:J62"/>
    <mergeCell ref="D63:J63"/>
    <mergeCell ref="D64:J64"/>
    <mergeCell ref="D65:J65"/>
    <mergeCell ref="D66:J66"/>
    <mergeCell ref="D55:J55"/>
    <mergeCell ref="D56:J56"/>
    <mergeCell ref="D57:J57"/>
    <mergeCell ref="D58:J58"/>
    <mergeCell ref="D59:J59"/>
    <mergeCell ref="D60:J60"/>
    <mergeCell ref="D73:J73"/>
    <mergeCell ref="D74:J74"/>
    <mergeCell ref="D75:J75"/>
    <mergeCell ref="B76:O76"/>
    <mergeCell ref="D67:J67"/>
    <mergeCell ref="D68:J68"/>
    <mergeCell ref="D69:J69"/>
    <mergeCell ref="D70:J70"/>
    <mergeCell ref="D71:J71"/>
    <mergeCell ref="D72:J72"/>
    <mergeCell ref="D83:J83"/>
    <mergeCell ref="D84:J84"/>
    <mergeCell ref="D85:J85"/>
    <mergeCell ref="B113:O113"/>
    <mergeCell ref="D114:J114"/>
    <mergeCell ref="D115:J115"/>
    <mergeCell ref="D77:J77"/>
    <mergeCell ref="D78:J78"/>
    <mergeCell ref="D79:J79"/>
    <mergeCell ref="D80:J80"/>
    <mergeCell ref="D81:J81"/>
    <mergeCell ref="D82:J82"/>
    <mergeCell ref="B86:O86"/>
    <mergeCell ref="D87:J87"/>
    <mergeCell ref="D88:J88"/>
    <mergeCell ref="D89:J89"/>
    <mergeCell ref="D90:J90"/>
    <mergeCell ref="D91:J91"/>
    <mergeCell ref="D92:J92"/>
    <mergeCell ref="D93:J93"/>
    <mergeCell ref="D94:J94"/>
    <mergeCell ref="D95:J95"/>
    <mergeCell ref="D96:J96"/>
    <mergeCell ref="D97:J97"/>
    <mergeCell ref="B128:P128"/>
    <mergeCell ref="B129:P129"/>
    <mergeCell ref="D122:J122"/>
    <mergeCell ref="D123:J123"/>
    <mergeCell ref="D124:J124"/>
    <mergeCell ref="D125:J125"/>
    <mergeCell ref="D126:J126"/>
    <mergeCell ref="B127:O127"/>
    <mergeCell ref="D116:J116"/>
    <mergeCell ref="D117:J117"/>
    <mergeCell ref="D118:J118"/>
    <mergeCell ref="D119:J119"/>
    <mergeCell ref="D120:J120"/>
    <mergeCell ref="D121:J121"/>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1DD45-C543-4222-BFF4-0C052B9A7476}">
  <dimension ref="B1:AD430"/>
  <sheetViews>
    <sheetView showGridLines="0" tabSelected="1" view="pageBreakPreview" zoomScaleNormal="100" zoomScaleSheetLayoutView="100" workbookViewId="0">
      <selection activeCell="S26" sqref="S26"/>
    </sheetView>
  </sheetViews>
  <sheetFormatPr defaultColWidth="14" defaultRowHeight="15" customHeight="1" x14ac:dyDescent="0.2"/>
  <cols>
    <col min="1" max="1" width="0.85546875" style="406" customWidth="1"/>
    <col min="2" max="2" width="4.28515625" style="406" customWidth="1"/>
    <col min="3" max="3" width="10.42578125" style="406" customWidth="1"/>
    <col min="4" max="4" width="10.5703125" style="406" customWidth="1"/>
    <col min="5" max="5" width="22.42578125" style="406" customWidth="1"/>
    <col min="6" max="6" width="15.140625" style="406" customWidth="1"/>
    <col min="7" max="7" width="3" style="406" customWidth="1"/>
    <col min="8" max="8" width="7" style="406" customWidth="1"/>
    <col min="9" max="9" width="5.140625" style="406" bestFit="1" customWidth="1"/>
    <col min="10" max="10" width="1.7109375" style="406" customWidth="1"/>
    <col min="11" max="11" width="7" style="406" bestFit="1" customWidth="1"/>
    <col min="12" max="12" width="5.42578125" style="406" bestFit="1" customWidth="1"/>
    <col min="13" max="13" width="6.28515625" style="406" bestFit="1" customWidth="1"/>
    <col min="14" max="14" width="11.28515625" style="406" bestFit="1" customWidth="1"/>
    <col min="15" max="15" width="8.28515625" style="406" customWidth="1"/>
    <col min="16" max="16" width="6.7109375" style="406" customWidth="1"/>
    <col min="17" max="17" width="13" style="406" customWidth="1"/>
    <col min="18" max="18" width="13.42578125" style="406" bestFit="1" customWidth="1"/>
    <col min="19" max="19" width="34.140625" style="406" customWidth="1"/>
    <col min="20" max="20" width="5.7109375" style="406" customWidth="1"/>
    <col min="21" max="21" width="10.5703125" style="406" customWidth="1"/>
    <col min="22" max="22" width="5.7109375" style="406" customWidth="1"/>
    <col min="23" max="23" width="16.42578125" style="406" customWidth="1"/>
    <col min="24" max="24" width="6.85546875" style="406" customWidth="1"/>
    <col min="25" max="25" width="15.28515625" style="406" customWidth="1"/>
    <col min="26" max="26" width="1.7109375" style="406" customWidth="1"/>
    <col min="27" max="27" width="13.28515625" style="406" customWidth="1"/>
    <col min="28" max="28" width="14.28515625" style="406" customWidth="1"/>
    <col min="29" max="30" width="8.42578125" style="406" customWidth="1"/>
    <col min="31" max="16384" width="14" style="406"/>
  </cols>
  <sheetData>
    <row r="1" spans="2:30" ht="15" customHeight="1" thickBot="1" x14ac:dyDescent="0.25"/>
    <row r="2" spans="2:30" ht="10.15" customHeight="1" x14ac:dyDescent="0.25">
      <c r="B2" s="717"/>
      <c r="C2" s="718"/>
      <c r="D2" s="717"/>
      <c r="E2" s="717"/>
      <c r="F2" s="717"/>
      <c r="G2" s="717"/>
      <c r="H2" s="717"/>
      <c r="I2" s="719"/>
      <c r="J2" s="720"/>
      <c r="K2" s="720"/>
      <c r="L2" s="720"/>
      <c r="M2" s="720"/>
      <c r="N2" s="721"/>
      <c r="O2" s="612"/>
      <c r="P2" s="612"/>
      <c r="Q2" s="612"/>
      <c r="R2" s="612"/>
      <c r="S2" s="612"/>
      <c r="T2" s="612"/>
      <c r="U2" s="612"/>
      <c r="V2" s="612"/>
      <c r="W2" s="612"/>
      <c r="X2" s="612"/>
      <c r="Y2" s="612"/>
    </row>
    <row r="3" spans="2:30" ht="30" customHeight="1" x14ac:dyDescent="0.2">
      <c r="B3" s="195"/>
      <c r="C3" s="722"/>
      <c r="D3" s="723"/>
      <c r="E3" s="870" t="s">
        <v>4</v>
      </c>
      <c r="F3" s="871"/>
      <c r="G3" s="871"/>
      <c r="H3" s="871"/>
      <c r="I3" s="871"/>
      <c r="J3" s="871"/>
      <c r="K3" s="871"/>
      <c r="L3" s="871"/>
      <c r="M3" s="871"/>
      <c r="N3" s="871"/>
      <c r="O3" s="871"/>
      <c r="P3" s="871"/>
      <c r="Q3" s="871"/>
      <c r="R3" s="871"/>
      <c r="S3" s="871"/>
      <c r="T3" s="871"/>
      <c r="U3" s="871"/>
      <c r="V3" s="871"/>
      <c r="W3" s="871"/>
      <c r="X3" s="872"/>
      <c r="Y3" s="722"/>
    </row>
    <row r="4" spans="2:30" ht="15" customHeight="1" x14ac:dyDescent="0.2">
      <c r="B4" s="184"/>
      <c r="D4" s="724"/>
      <c r="E4" s="873" t="s">
        <v>0</v>
      </c>
      <c r="F4" s="874"/>
      <c r="G4" s="874"/>
      <c r="H4" s="874"/>
      <c r="I4" s="874"/>
      <c r="J4" s="874"/>
      <c r="K4" s="874"/>
      <c r="L4" s="874"/>
      <c r="M4" s="874"/>
      <c r="N4" s="874"/>
      <c r="O4" s="874"/>
      <c r="P4" s="874"/>
      <c r="Q4" s="874"/>
      <c r="R4" s="874"/>
      <c r="S4" s="874"/>
      <c r="T4" s="875"/>
      <c r="U4" s="873" t="s">
        <v>1</v>
      </c>
      <c r="V4" s="874"/>
      <c r="W4" s="874"/>
      <c r="X4" s="875"/>
    </row>
    <row r="5" spans="2:30" ht="35.1" customHeight="1" x14ac:dyDescent="0.2">
      <c r="B5" s="184"/>
      <c r="D5" s="725"/>
      <c r="E5" s="876" t="str">
        <f>+'ORÇAM. DESON'!C5</f>
        <v>Elaboração dos projetos executivos da sub-bacia do Canal da Travessa Belas Artes (Bacia Rio Aribiri) - Orla D. João Batista</v>
      </c>
      <c r="F5" s="877"/>
      <c r="G5" s="877"/>
      <c r="H5" s="877"/>
      <c r="I5" s="877"/>
      <c r="J5" s="877"/>
      <c r="K5" s="877"/>
      <c r="L5" s="877"/>
      <c r="M5" s="877"/>
      <c r="N5" s="877"/>
      <c r="O5" s="877"/>
      <c r="P5" s="877"/>
      <c r="Q5" s="877"/>
      <c r="R5" s="877"/>
      <c r="S5" s="877"/>
      <c r="T5" s="878"/>
      <c r="U5" s="879">
        <f>+'ORÇAM. DESON'!K5</f>
        <v>44496</v>
      </c>
      <c r="V5" s="880"/>
      <c r="W5" s="880"/>
      <c r="X5" s="881"/>
    </row>
    <row r="6" spans="2:30" ht="15" customHeight="1" x14ac:dyDescent="0.2">
      <c r="B6" s="184"/>
      <c r="D6" s="726"/>
      <c r="E6" s="873" t="s">
        <v>2</v>
      </c>
      <c r="F6" s="874"/>
      <c r="G6" s="874"/>
      <c r="H6" s="874"/>
      <c r="I6" s="874"/>
      <c r="J6" s="874"/>
      <c r="K6" s="874"/>
      <c r="L6" s="874"/>
      <c r="M6" s="874"/>
      <c r="N6" s="874"/>
      <c r="O6" s="874"/>
      <c r="P6" s="874"/>
      <c r="Q6" s="874"/>
      <c r="R6" s="874"/>
      <c r="S6" s="874"/>
      <c r="T6" s="875"/>
      <c r="U6" s="882" t="s">
        <v>3</v>
      </c>
      <c r="V6" s="883"/>
      <c r="W6" s="883"/>
      <c r="X6" s="884"/>
    </row>
    <row r="7" spans="2:30" ht="35.1" customHeight="1" thickBot="1" x14ac:dyDescent="0.25">
      <c r="B7" s="185"/>
      <c r="C7" s="247"/>
      <c r="D7" s="233"/>
      <c r="E7" s="864" t="s">
        <v>33017</v>
      </c>
      <c r="F7" s="865"/>
      <c r="G7" s="865"/>
      <c r="H7" s="865"/>
      <c r="I7" s="865"/>
      <c r="J7" s="865"/>
      <c r="K7" s="865"/>
      <c r="L7" s="865"/>
      <c r="M7" s="865"/>
      <c r="N7" s="865"/>
      <c r="O7" s="865"/>
      <c r="P7" s="865"/>
      <c r="Q7" s="865"/>
      <c r="R7" s="865"/>
      <c r="S7" s="865"/>
      <c r="T7" s="866"/>
      <c r="U7" s="867" t="str">
        <f>+'ORÇAM. DESON'!K7</f>
        <v>R05-2019-ORÇ-003-PCA</v>
      </c>
      <c r="V7" s="859"/>
      <c r="W7" s="859"/>
      <c r="X7" s="868"/>
      <c r="Y7" s="247"/>
    </row>
    <row r="8" spans="2:30" ht="6.95" customHeight="1" thickTop="1" x14ac:dyDescent="0.2">
      <c r="B8" s="727"/>
      <c r="C8" s="727"/>
      <c r="D8" s="727"/>
      <c r="E8" s="727"/>
      <c r="F8" s="727"/>
      <c r="G8" s="727"/>
      <c r="H8" s="727"/>
      <c r="I8" s="727"/>
      <c r="J8" s="727"/>
      <c r="K8" s="727"/>
      <c r="L8" s="727"/>
      <c r="M8" s="727"/>
      <c r="N8" s="727"/>
      <c r="O8" s="727"/>
      <c r="P8" s="727"/>
      <c r="Q8" s="727"/>
      <c r="R8" s="727"/>
      <c r="S8" s="727"/>
      <c r="T8" s="727"/>
      <c r="U8" s="727"/>
      <c r="V8" s="727"/>
      <c r="W8" s="727"/>
      <c r="X8" s="727"/>
      <c r="Y8" s="728"/>
      <c r="Z8" s="727"/>
      <c r="AA8" s="228"/>
      <c r="AB8" s="228"/>
      <c r="AC8" s="228"/>
      <c r="AD8" s="228"/>
    </row>
    <row r="9" spans="2:30" ht="30" customHeight="1" x14ac:dyDescent="0.2">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228"/>
      <c r="AB9" s="228"/>
      <c r="AC9" s="228"/>
      <c r="AD9" s="228"/>
    </row>
    <row r="10" spans="2:30" ht="30" customHeight="1" x14ac:dyDescent="0.2">
      <c r="B10" s="727"/>
      <c r="C10" s="869" t="s">
        <v>33015</v>
      </c>
      <c r="D10" s="869"/>
      <c r="E10" s="869"/>
      <c r="F10" s="869"/>
      <c r="G10" s="869"/>
      <c r="H10" s="869"/>
      <c r="I10" s="869"/>
      <c r="J10" s="869"/>
      <c r="K10" s="869"/>
      <c r="L10" s="869"/>
      <c r="M10" s="869"/>
      <c r="N10" s="869"/>
      <c r="O10" s="869"/>
      <c r="P10" s="869"/>
      <c r="Q10" s="869"/>
      <c r="R10" s="869"/>
      <c r="S10" s="869"/>
      <c r="T10" s="869"/>
      <c r="U10" s="869"/>
      <c r="V10" s="869"/>
      <c r="W10" s="869"/>
      <c r="X10" s="869"/>
      <c r="Y10" s="869"/>
      <c r="Z10" s="727"/>
      <c r="AA10" s="228"/>
      <c r="AB10" s="228"/>
      <c r="AC10" s="228"/>
      <c r="AD10" s="228"/>
    </row>
    <row r="11" spans="2:30" ht="30" customHeight="1" x14ac:dyDescent="0.2">
      <c r="B11" s="727"/>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7"/>
      <c r="AA11" s="228"/>
      <c r="AB11" s="228"/>
      <c r="AC11" s="228"/>
      <c r="AD11" s="228"/>
    </row>
    <row r="12" spans="2:30" ht="30" customHeight="1" x14ac:dyDescent="0.2">
      <c r="B12" s="727"/>
      <c r="C12" s="727"/>
      <c r="D12" s="729" t="s">
        <v>33010</v>
      </c>
      <c r="E12" s="729" t="s">
        <v>15671</v>
      </c>
      <c r="F12" s="727"/>
      <c r="G12" s="727"/>
      <c r="H12" s="727"/>
      <c r="I12" s="727"/>
      <c r="J12" s="727"/>
      <c r="K12" s="727"/>
      <c r="L12" s="727"/>
      <c r="M12" s="727"/>
      <c r="N12" s="727"/>
      <c r="O12" s="727"/>
      <c r="P12" s="727"/>
      <c r="Q12" s="727"/>
      <c r="R12" s="727"/>
      <c r="S12" s="727"/>
      <c r="T12" s="727"/>
      <c r="U12" s="727"/>
      <c r="V12" s="727"/>
      <c r="W12" s="727"/>
      <c r="X12" s="727"/>
      <c r="Y12" s="727"/>
      <c r="Z12" s="727"/>
      <c r="AA12" s="228"/>
      <c r="AB12" s="228"/>
      <c r="AC12" s="228"/>
      <c r="AD12" s="228"/>
    </row>
    <row r="13" spans="2:30" ht="30" customHeight="1" x14ac:dyDescent="0.2">
      <c r="B13" s="727"/>
      <c r="C13" s="727"/>
      <c r="D13" s="730" t="s">
        <v>25182</v>
      </c>
      <c r="E13" s="731">
        <f ca="1">SUMIF('BD -  ABC DESON'!$I$2:$J$103,'CURVA ABC'!D13,'BD -  ABC DESON'!$J$2:$J$103)</f>
        <v>3370431.2460907381</v>
      </c>
      <c r="F13" s="727"/>
      <c r="G13" s="727"/>
      <c r="H13" s="727"/>
      <c r="I13" s="727"/>
      <c r="J13" s="727"/>
      <c r="K13" s="727"/>
      <c r="L13" s="727"/>
      <c r="M13" s="727"/>
      <c r="N13" s="727"/>
      <c r="O13" s="727"/>
      <c r="P13" s="727"/>
      <c r="Q13" s="727"/>
      <c r="R13" s="727"/>
      <c r="S13" s="727"/>
      <c r="T13" s="727"/>
      <c r="U13" s="727"/>
      <c r="V13" s="727"/>
      <c r="W13" s="727"/>
      <c r="X13" s="727"/>
      <c r="Y13" s="727"/>
      <c r="Z13" s="727"/>
      <c r="AA13" s="228"/>
      <c r="AB13" s="228"/>
      <c r="AC13" s="228"/>
      <c r="AD13" s="228"/>
    </row>
    <row r="14" spans="2:30" ht="30" customHeight="1" x14ac:dyDescent="0.2">
      <c r="B14" s="727"/>
      <c r="C14" s="727"/>
      <c r="D14" s="732" t="s">
        <v>33011</v>
      </c>
      <c r="E14" s="733">
        <f ca="1">SUMIF('BD -  ABC DESON'!$I$2:$J$103,'CURVA ABC'!D14,'BD -  ABC DESON'!$J$2:$J$103)</f>
        <v>647600.96935184964</v>
      </c>
      <c r="F14" s="727"/>
      <c r="G14" s="727"/>
      <c r="H14" s="727"/>
      <c r="I14" s="727"/>
      <c r="J14" s="727"/>
      <c r="K14" s="727"/>
      <c r="L14" s="727"/>
      <c r="M14" s="727"/>
      <c r="N14" s="727"/>
      <c r="O14" s="727"/>
      <c r="P14" s="727"/>
      <c r="Q14" s="727"/>
      <c r="R14" s="727"/>
      <c r="S14" s="727"/>
      <c r="T14" s="727"/>
      <c r="U14" s="727"/>
      <c r="V14" s="727"/>
      <c r="W14" s="727"/>
      <c r="X14" s="727"/>
      <c r="Y14" s="727"/>
      <c r="Z14" s="727"/>
      <c r="AA14" s="228"/>
      <c r="AB14" s="228"/>
      <c r="AC14" s="228"/>
      <c r="AD14" s="228"/>
    </row>
    <row r="15" spans="2:30" ht="30" customHeight="1" x14ac:dyDescent="0.2">
      <c r="B15" s="727"/>
      <c r="C15" s="727"/>
      <c r="D15" s="734" t="s">
        <v>25168</v>
      </c>
      <c r="E15" s="735">
        <f ca="1">SUMIF('BD -  ABC DESON'!$I$2:$J$103,'CURVA ABC'!D15,'BD -  ABC DESON'!$J$2:$J$103)</f>
        <v>213265.33706917704</v>
      </c>
      <c r="F15" s="727"/>
      <c r="G15" s="727"/>
      <c r="H15" s="727"/>
      <c r="I15" s="727"/>
      <c r="J15" s="727"/>
      <c r="K15" s="727"/>
      <c r="L15" s="727"/>
      <c r="M15" s="727"/>
      <c r="N15" s="727"/>
      <c r="O15" s="727"/>
      <c r="P15" s="727"/>
      <c r="Q15" s="727"/>
      <c r="R15" s="727"/>
      <c r="S15" s="727"/>
      <c r="T15" s="727"/>
      <c r="U15" s="727"/>
      <c r="V15" s="727"/>
      <c r="W15" s="727"/>
      <c r="X15" s="727"/>
      <c r="Y15" s="727"/>
      <c r="Z15" s="727"/>
      <c r="AA15" s="228"/>
      <c r="AB15" s="228"/>
      <c r="AC15" s="228"/>
      <c r="AD15" s="228"/>
    </row>
    <row r="16" spans="2:30" ht="30" customHeight="1" x14ac:dyDescent="0.2">
      <c r="B16" s="727"/>
      <c r="C16" s="727"/>
      <c r="D16" s="729" t="s">
        <v>15671</v>
      </c>
      <c r="E16" s="736">
        <f ca="1">+SUM(E13:E15)</f>
        <v>4231297.5525117647</v>
      </c>
      <c r="F16" s="727"/>
      <c r="G16" s="727"/>
      <c r="H16" s="727"/>
      <c r="I16" s="727"/>
      <c r="J16" s="727"/>
      <c r="K16" s="727"/>
      <c r="L16" s="727"/>
      <c r="M16" s="727"/>
      <c r="N16" s="727"/>
      <c r="O16" s="727"/>
      <c r="P16" s="727"/>
      <c r="Q16" s="727"/>
      <c r="R16" s="727"/>
      <c r="S16" s="727"/>
      <c r="T16" s="727"/>
      <c r="U16" s="727"/>
      <c r="V16" s="727"/>
      <c r="W16" s="727"/>
      <c r="X16" s="727"/>
      <c r="Y16" s="727"/>
      <c r="Z16" s="727"/>
      <c r="AA16" s="228"/>
      <c r="AB16" s="228"/>
      <c r="AC16" s="228"/>
      <c r="AD16" s="228"/>
    </row>
    <row r="17" spans="2:30" ht="30" customHeight="1" x14ac:dyDescent="0.2">
      <c r="B17" s="727"/>
      <c r="C17" s="727"/>
      <c r="D17" s="727"/>
      <c r="E17" s="737"/>
      <c r="F17" s="727"/>
      <c r="G17" s="727"/>
      <c r="H17" s="727"/>
      <c r="I17" s="727"/>
      <c r="J17" s="727"/>
      <c r="K17" s="727"/>
      <c r="L17" s="727"/>
      <c r="M17" s="727"/>
      <c r="N17" s="727"/>
      <c r="O17" s="727"/>
      <c r="P17" s="727"/>
      <c r="Q17" s="727"/>
      <c r="R17" s="727"/>
      <c r="S17" s="727"/>
      <c r="T17" s="727"/>
      <c r="U17" s="727"/>
      <c r="V17" s="727"/>
      <c r="W17" s="727"/>
      <c r="X17" s="727"/>
      <c r="Y17" s="727"/>
      <c r="Z17" s="727"/>
      <c r="AA17" s="228"/>
      <c r="AB17" s="228"/>
      <c r="AC17" s="228"/>
      <c r="AD17" s="228"/>
    </row>
    <row r="18" spans="2:30" ht="30" customHeight="1" x14ac:dyDescent="0.2">
      <c r="B18" s="727"/>
      <c r="C18" s="727"/>
      <c r="D18" s="727"/>
      <c r="E18" s="737"/>
      <c r="F18" s="727"/>
      <c r="G18" s="727"/>
      <c r="H18" s="727"/>
      <c r="I18" s="727"/>
      <c r="J18" s="727"/>
      <c r="K18" s="727"/>
      <c r="L18" s="727"/>
      <c r="M18" s="727"/>
      <c r="N18" s="727"/>
      <c r="O18" s="727"/>
      <c r="P18" s="727"/>
      <c r="Q18" s="727"/>
      <c r="R18" s="727"/>
      <c r="S18" s="727"/>
      <c r="T18" s="727"/>
      <c r="U18" s="727"/>
      <c r="V18" s="727"/>
      <c r="W18" s="727"/>
      <c r="X18" s="727"/>
      <c r="Y18" s="727"/>
      <c r="Z18" s="727"/>
      <c r="AA18" s="228"/>
      <c r="AB18" s="228"/>
      <c r="AC18" s="228"/>
      <c r="AD18" s="228"/>
    </row>
    <row r="19" spans="2:30" ht="30" customHeight="1" x14ac:dyDescent="0.2">
      <c r="B19" s="727"/>
      <c r="C19" s="727"/>
      <c r="D19" s="727"/>
      <c r="E19" s="727"/>
      <c r="F19" s="727"/>
      <c r="G19" s="727"/>
      <c r="H19" s="727"/>
      <c r="I19" s="727"/>
      <c r="J19" s="727"/>
      <c r="K19" s="727"/>
      <c r="L19" s="727"/>
      <c r="M19" s="727"/>
      <c r="N19" s="727"/>
      <c r="O19" s="727"/>
      <c r="P19" s="727"/>
      <c r="Q19" s="727"/>
      <c r="R19" s="727"/>
      <c r="S19" s="727"/>
      <c r="T19" s="727"/>
      <c r="U19" s="727"/>
      <c r="V19" s="727"/>
      <c r="W19" s="727"/>
      <c r="X19" s="727"/>
      <c r="Y19" s="727"/>
      <c r="Z19" s="727"/>
      <c r="AA19" s="228"/>
      <c r="AB19" s="228"/>
      <c r="AC19" s="228"/>
      <c r="AD19" s="228"/>
    </row>
    <row r="20" spans="2:30" ht="30" customHeight="1" x14ac:dyDescent="0.2">
      <c r="B20" s="727"/>
      <c r="C20" s="727"/>
      <c r="D20" s="727"/>
      <c r="E20" s="727"/>
      <c r="F20" s="727"/>
      <c r="G20" s="727"/>
      <c r="H20" s="727"/>
      <c r="I20" s="727"/>
      <c r="J20" s="727"/>
      <c r="K20" s="727"/>
      <c r="L20" s="727"/>
      <c r="M20" s="727"/>
      <c r="N20" s="727"/>
      <c r="O20" s="727"/>
      <c r="P20" s="727"/>
      <c r="Q20" s="727"/>
      <c r="R20" s="727"/>
      <c r="S20" s="727"/>
      <c r="T20" s="727"/>
      <c r="U20" s="727"/>
      <c r="V20" s="727"/>
      <c r="W20" s="727"/>
      <c r="X20" s="727"/>
      <c r="Y20" s="727"/>
      <c r="Z20" s="727"/>
      <c r="AA20" s="228"/>
      <c r="AB20" s="228"/>
      <c r="AC20" s="228"/>
      <c r="AD20" s="228"/>
    </row>
    <row r="21" spans="2:30" ht="30" customHeight="1" x14ac:dyDescent="0.2">
      <c r="B21" s="727"/>
      <c r="C21" s="727"/>
      <c r="D21" s="727"/>
      <c r="E21" s="727"/>
      <c r="F21" s="727"/>
      <c r="G21" s="727"/>
      <c r="H21" s="727"/>
      <c r="I21" s="727"/>
      <c r="J21" s="727"/>
      <c r="K21" s="727"/>
      <c r="L21" s="727"/>
      <c r="M21" s="727"/>
      <c r="N21" s="727"/>
      <c r="O21" s="727"/>
      <c r="P21" s="727"/>
      <c r="Q21" s="727"/>
      <c r="R21" s="727"/>
      <c r="S21" s="727"/>
      <c r="T21" s="727"/>
      <c r="U21" s="727"/>
      <c r="V21" s="727"/>
      <c r="W21" s="727"/>
      <c r="X21" s="727"/>
      <c r="Y21" s="727"/>
      <c r="Z21" s="727"/>
      <c r="AA21" s="228"/>
      <c r="AB21" s="228"/>
      <c r="AC21" s="228"/>
      <c r="AD21" s="228"/>
    </row>
    <row r="22" spans="2:30" ht="30" customHeight="1" x14ac:dyDescent="0.2">
      <c r="B22" s="727"/>
      <c r="C22" s="727"/>
      <c r="D22" s="727"/>
      <c r="E22" s="727"/>
      <c r="F22" s="727"/>
      <c r="G22" s="727"/>
      <c r="H22" s="727"/>
      <c r="I22" s="727"/>
      <c r="J22" s="727"/>
      <c r="K22" s="727"/>
      <c r="L22" s="727"/>
      <c r="M22" s="727"/>
      <c r="N22" s="727"/>
      <c r="O22" s="727"/>
      <c r="P22" s="727"/>
      <c r="Q22" s="727"/>
      <c r="R22" s="727"/>
      <c r="S22" s="727"/>
      <c r="T22" s="727"/>
      <c r="U22" s="727"/>
      <c r="V22" s="727"/>
      <c r="W22" s="727"/>
      <c r="X22" s="727"/>
      <c r="Y22" s="727"/>
      <c r="Z22" s="727"/>
      <c r="AA22" s="228"/>
      <c r="AB22" s="228"/>
      <c r="AC22" s="228"/>
      <c r="AD22" s="228"/>
    </row>
    <row r="23" spans="2:30" ht="30" customHeight="1" x14ac:dyDescent="0.2">
      <c r="B23" s="727"/>
      <c r="C23" s="727"/>
      <c r="D23" s="727"/>
      <c r="E23" s="727"/>
      <c r="F23" s="727"/>
      <c r="G23" s="727"/>
      <c r="H23" s="727"/>
      <c r="I23" s="727"/>
      <c r="J23" s="727"/>
      <c r="K23" s="727"/>
      <c r="L23" s="727"/>
      <c r="M23" s="727"/>
      <c r="N23" s="727"/>
      <c r="O23" s="727"/>
      <c r="P23" s="727"/>
      <c r="Q23" s="727"/>
      <c r="R23" s="727"/>
      <c r="S23" s="727"/>
      <c r="T23" s="727"/>
      <c r="U23" s="727"/>
      <c r="V23" s="727"/>
      <c r="W23" s="727"/>
      <c r="X23" s="727"/>
      <c r="Y23" s="727"/>
      <c r="Z23" s="727"/>
      <c r="AA23" s="228"/>
      <c r="AB23" s="228"/>
      <c r="AC23" s="228"/>
      <c r="AD23" s="228"/>
    </row>
    <row r="24" spans="2:30" ht="30" customHeight="1" x14ac:dyDescent="0.2">
      <c r="B24" s="727"/>
      <c r="C24" s="727"/>
      <c r="D24" s="727"/>
      <c r="E24" s="727"/>
      <c r="F24" s="727"/>
      <c r="G24" s="727"/>
      <c r="H24" s="727"/>
      <c r="I24" s="727"/>
      <c r="J24" s="727"/>
      <c r="K24" s="727"/>
      <c r="L24" s="727"/>
      <c r="M24" s="727"/>
      <c r="N24" s="727"/>
      <c r="O24" s="727"/>
      <c r="P24" s="727"/>
      <c r="Q24" s="727"/>
      <c r="R24" s="727"/>
      <c r="S24" s="727"/>
      <c r="T24" s="727"/>
      <c r="U24" s="727"/>
      <c r="V24" s="727"/>
      <c r="W24" s="727"/>
      <c r="X24" s="727"/>
      <c r="Y24" s="727"/>
      <c r="Z24" s="727"/>
      <c r="AA24" s="228"/>
      <c r="AB24" s="228"/>
      <c r="AC24" s="228"/>
      <c r="AD24" s="228"/>
    </row>
    <row r="25" spans="2:30" ht="30" customHeight="1" x14ac:dyDescent="0.2">
      <c r="B25" s="727"/>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228"/>
      <c r="AB25" s="228"/>
      <c r="AC25" s="228"/>
      <c r="AD25" s="228"/>
    </row>
    <row r="26" spans="2:30" ht="30" customHeight="1" x14ac:dyDescent="0.2">
      <c r="B26" s="727"/>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228"/>
      <c r="AB26" s="228"/>
      <c r="AC26" s="228"/>
      <c r="AD26" s="228"/>
    </row>
    <row r="27" spans="2:30" ht="30" customHeight="1" x14ac:dyDescent="0.2">
      <c r="B27" s="727"/>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228"/>
      <c r="AB27" s="228"/>
      <c r="AC27" s="228"/>
      <c r="AD27" s="228"/>
    </row>
    <row r="28" spans="2:30" ht="30" customHeight="1" x14ac:dyDescent="0.2">
      <c r="B28" s="727"/>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228"/>
      <c r="AB28" s="228"/>
      <c r="AC28" s="228"/>
      <c r="AD28" s="228"/>
    </row>
    <row r="29" spans="2:30" ht="30" customHeight="1" x14ac:dyDescent="0.2">
      <c r="B29" s="727"/>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228"/>
      <c r="AB29" s="228"/>
      <c r="AC29" s="228"/>
      <c r="AD29" s="228"/>
    </row>
    <row r="30" spans="2:30" ht="30" customHeight="1" x14ac:dyDescent="0.2">
      <c r="B30" s="727"/>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228"/>
      <c r="AB30" s="228"/>
      <c r="AC30" s="228"/>
      <c r="AD30" s="228"/>
    </row>
    <row r="31" spans="2:30" ht="30" customHeight="1" x14ac:dyDescent="0.2">
      <c r="B31" s="727"/>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228"/>
      <c r="AB31" s="228"/>
      <c r="AC31" s="228"/>
      <c r="AD31" s="228"/>
    </row>
    <row r="32" spans="2:30" ht="30" customHeight="1" x14ac:dyDescent="0.2">
      <c r="B32" s="727"/>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228"/>
      <c r="AB32" s="228"/>
      <c r="AC32" s="228"/>
      <c r="AD32" s="228"/>
    </row>
    <row r="33" spans="2:30" ht="30" customHeight="1" x14ac:dyDescent="0.2">
      <c r="B33" s="727"/>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228"/>
      <c r="AB33" s="228"/>
      <c r="AC33" s="228"/>
      <c r="AD33" s="228"/>
    </row>
    <row r="34" spans="2:30" ht="30" customHeight="1" x14ac:dyDescent="0.2">
      <c r="B34" s="727"/>
      <c r="C34" s="727"/>
      <c r="D34" s="727"/>
      <c r="E34" s="727"/>
      <c r="F34" s="727"/>
      <c r="G34" s="727"/>
      <c r="H34" s="727"/>
      <c r="I34" s="727"/>
      <c r="J34" s="727"/>
      <c r="K34" s="727"/>
      <c r="L34" s="727"/>
      <c r="M34" s="727"/>
      <c r="N34" s="727"/>
      <c r="O34" s="727"/>
      <c r="P34" s="727"/>
      <c r="Q34" s="727"/>
      <c r="R34" s="727"/>
      <c r="S34" s="727"/>
      <c r="T34" s="727"/>
      <c r="U34" s="727"/>
      <c r="V34" s="727"/>
      <c r="W34" s="727"/>
      <c r="X34" s="727"/>
      <c r="Y34" s="727"/>
      <c r="Z34" s="727"/>
      <c r="AA34" s="228"/>
      <c r="AB34" s="228"/>
      <c r="AC34" s="228"/>
      <c r="AD34" s="228"/>
    </row>
    <row r="35" spans="2:30" ht="30" customHeight="1" x14ac:dyDescent="0.2">
      <c r="B35" s="727"/>
      <c r="C35" s="727"/>
      <c r="D35" s="727"/>
      <c r="E35" s="727"/>
      <c r="F35" s="727"/>
      <c r="G35" s="727"/>
      <c r="H35" s="727"/>
      <c r="I35" s="727"/>
      <c r="J35" s="727"/>
      <c r="K35" s="727"/>
      <c r="L35" s="727"/>
      <c r="M35" s="727"/>
      <c r="N35" s="727"/>
      <c r="O35" s="727"/>
      <c r="P35" s="727"/>
      <c r="Q35" s="727"/>
      <c r="R35" s="727"/>
      <c r="S35" s="727"/>
      <c r="T35" s="727"/>
      <c r="U35" s="727"/>
      <c r="V35" s="727"/>
      <c r="W35" s="727"/>
      <c r="X35" s="727"/>
      <c r="Y35" s="727"/>
      <c r="Z35" s="727"/>
      <c r="AA35" s="228"/>
      <c r="AB35" s="228"/>
      <c r="AC35" s="228"/>
      <c r="AD35" s="228"/>
    </row>
    <row r="36" spans="2:30" ht="30" customHeight="1" x14ac:dyDescent="0.2">
      <c r="B36" s="869" t="s">
        <v>33016</v>
      </c>
      <c r="C36" s="869"/>
      <c r="D36" s="869"/>
      <c r="E36" s="869"/>
      <c r="F36" s="869"/>
      <c r="G36" s="869"/>
      <c r="H36" s="869"/>
      <c r="I36" s="869"/>
      <c r="J36" s="869"/>
      <c r="K36" s="869"/>
      <c r="L36" s="869"/>
      <c r="M36" s="869"/>
      <c r="N36" s="869"/>
      <c r="O36" s="869"/>
      <c r="P36" s="869"/>
      <c r="Q36" s="869"/>
      <c r="R36" s="869"/>
      <c r="S36" s="869"/>
      <c r="T36" s="869"/>
      <c r="U36" s="869"/>
      <c r="V36" s="869"/>
      <c r="W36" s="869"/>
      <c r="X36" s="869"/>
      <c r="Y36" s="869"/>
      <c r="Z36" s="727"/>
      <c r="AA36" s="228"/>
      <c r="AB36" s="228"/>
      <c r="AC36" s="228"/>
      <c r="AD36" s="228"/>
    </row>
    <row r="37" spans="2:30" ht="30" customHeight="1" x14ac:dyDescent="0.2">
      <c r="B37" s="727"/>
      <c r="C37" s="727"/>
      <c r="D37" s="727"/>
      <c r="E37" s="727"/>
      <c r="F37" s="727"/>
      <c r="G37" s="727"/>
      <c r="H37" s="727"/>
      <c r="I37" s="727"/>
      <c r="J37" s="727"/>
      <c r="K37" s="727"/>
      <c r="L37" s="727"/>
      <c r="M37" s="727"/>
      <c r="N37" s="727"/>
      <c r="O37" s="727"/>
      <c r="P37" s="727"/>
      <c r="Q37" s="727"/>
      <c r="R37" s="727"/>
      <c r="S37" s="727"/>
      <c r="T37" s="727"/>
      <c r="U37" s="727"/>
      <c r="V37" s="727"/>
      <c r="W37" s="727"/>
      <c r="X37" s="727"/>
      <c r="Y37" s="727"/>
      <c r="Z37" s="727"/>
      <c r="AA37" s="228"/>
      <c r="AB37" s="228"/>
      <c r="AC37" s="228"/>
      <c r="AD37" s="228"/>
    </row>
    <row r="38" spans="2:30" ht="30" customHeight="1" x14ac:dyDescent="0.2">
      <c r="B38" s="727"/>
      <c r="C38" s="727"/>
      <c r="D38" s="729" t="s">
        <v>33010</v>
      </c>
      <c r="E38" s="729" t="s">
        <v>15671</v>
      </c>
      <c r="F38" s="727"/>
      <c r="G38" s="727"/>
      <c r="H38" s="727"/>
      <c r="I38" s="727"/>
      <c r="J38" s="727"/>
      <c r="K38" s="727"/>
      <c r="L38" s="727"/>
      <c r="M38" s="727"/>
      <c r="N38" s="727"/>
      <c r="O38" s="727"/>
      <c r="P38" s="727"/>
      <c r="Q38" s="727"/>
      <c r="R38" s="727"/>
      <c r="S38" s="727"/>
      <c r="T38" s="727"/>
      <c r="U38" s="727"/>
      <c r="V38" s="727"/>
      <c r="W38" s="727"/>
      <c r="X38" s="727"/>
      <c r="Y38" s="727"/>
      <c r="Z38" s="727"/>
      <c r="AA38" s="228"/>
      <c r="AB38" s="228"/>
      <c r="AC38" s="228"/>
      <c r="AD38" s="228"/>
    </row>
    <row r="39" spans="2:30" ht="30" customHeight="1" x14ac:dyDescent="0.2">
      <c r="B39" s="727"/>
      <c r="C39" s="727"/>
      <c r="D39" s="730" t="s">
        <v>25182</v>
      </c>
      <c r="E39" s="731">
        <f ca="1">SUMIF('BD -  ABC NÃO DESON'!$I$2:$J$103,'CURVA ABC'!D39,'BD -  ABC NÃO DESON'!$J$2:$J$103)</f>
        <v>3226095.7134496095</v>
      </c>
      <c r="F39" s="727"/>
      <c r="G39" s="727"/>
      <c r="H39" s="727"/>
      <c r="I39" s="727"/>
      <c r="J39" s="727"/>
      <c r="K39" s="727"/>
      <c r="L39" s="727"/>
      <c r="M39" s="727"/>
      <c r="N39" s="727"/>
      <c r="O39" s="727"/>
      <c r="P39" s="727"/>
      <c r="Q39" s="727"/>
      <c r="R39" s="727"/>
      <c r="S39" s="727"/>
      <c r="T39" s="727"/>
      <c r="U39" s="727"/>
      <c r="V39" s="727"/>
      <c r="W39" s="727"/>
      <c r="X39" s="727"/>
      <c r="Y39" s="727"/>
      <c r="Z39" s="727"/>
      <c r="AA39" s="228"/>
      <c r="AB39" s="228"/>
      <c r="AC39" s="228"/>
      <c r="AD39" s="228"/>
    </row>
    <row r="40" spans="2:30" ht="30" customHeight="1" x14ac:dyDescent="0.2">
      <c r="B40" s="727"/>
      <c r="C40" s="727"/>
      <c r="D40" s="732" t="s">
        <v>33011</v>
      </c>
      <c r="E40" s="733">
        <f ca="1">SUMIF('BD -  ABC NÃO DESON'!$I$2:$J$103,'CURVA ABC'!D40,'BD -  ABC NÃO DESON'!$J$2:$J$103)</f>
        <v>618271.65731629659</v>
      </c>
      <c r="F40" s="727"/>
      <c r="G40" s="727"/>
      <c r="H40" s="727"/>
      <c r="I40" s="727"/>
      <c r="J40" s="727"/>
      <c r="K40" s="727"/>
      <c r="L40" s="727"/>
      <c r="M40" s="727"/>
      <c r="N40" s="727"/>
      <c r="O40" s="727"/>
      <c r="P40" s="727"/>
      <c r="Q40" s="727"/>
      <c r="R40" s="727"/>
      <c r="S40" s="727"/>
      <c r="T40" s="727"/>
      <c r="U40" s="727"/>
      <c r="V40" s="727"/>
      <c r="W40" s="727"/>
      <c r="X40" s="727"/>
      <c r="Y40" s="727"/>
      <c r="Z40" s="727"/>
      <c r="AA40" s="228"/>
      <c r="AB40" s="228"/>
      <c r="AC40" s="228"/>
      <c r="AD40" s="228"/>
    </row>
    <row r="41" spans="2:30" ht="30" customHeight="1" x14ac:dyDescent="0.2">
      <c r="B41" s="727"/>
      <c r="C41" s="727"/>
      <c r="D41" s="734" t="s">
        <v>25168</v>
      </c>
      <c r="E41" s="735">
        <f ca="1">SUMIF('BD -  ABC NÃO DESON'!$I$2:$J$103,'CURVA ABC'!D41,'BD -  ABC NÃO DESON'!$J$2:$J$103)</f>
        <v>205983.91672210069</v>
      </c>
      <c r="F41" s="727"/>
      <c r="G41" s="727"/>
      <c r="H41" s="727"/>
      <c r="I41" s="727"/>
      <c r="J41" s="727"/>
      <c r="K41" s="727"/>
      <c r="L41" s="727"/>
      <c r="M41" s="727"/>
      <c r="N41" s="727"/>
      <c r="O41" s="727"/>
      <c r="P41" s="727"/>
      <c r="Q41" s="727"/>
      <c r="R41" s="727"/>
      <c r="S41" s="727"/>
      <c r="T41" s="727"/>
      <c r="U41" s="727"/>
      <c r="V41" s="727"/>
      <c r="W41" s="727"/>
      <c r="X41" s="727"/>
      <c r="Y41" s="727"/>
      <c r="Z41" s="727"/>
      <c r="AA41" s="228"/>
      <c r="AB41" s="228"/>
      <c r="AC41" s="228"/>
      <c r="AD41" s="228"/>
    </row>
    <row r="42" spans="2:30" ht="30" customHeight="1" x14ac:dyDescent="0.2">
      <c r="B42" s="727"/>
      <c r="C42" s="727"/>
      <c r="D42" s="729" t="s">
        <v>15671</v>
      </c>
      <c r="E42" s="736">
        <f ca="1">+SUM(E39:E41)</f>
        <v>4050351.2874880065</v>
      </c>
      <c r="F42" s="727"/>
      <c r="G42" s="727"/>
      <c r="H42" s="727"/>
      <c r="I42" s="727"/>
      <c r="J42" s="727"/>
      <c r="K42" s="727"/>
      <c r="L42" s="727"/>
      <c r="M42" s="727"/>
      <c r="N42" s="727"/>
      <c r="O42" s="727"/>
      <c r="P42" s="727"/>
      <c r="Q42" s="727"/>
      <c r="R42" s="727"/>
      <c r="S42" s="727"/>
      <c r="T42" s="727"/>
      <c r="U42" s="727"/>
      <c r="V42" s="727"/>
      <c r="W42" s="727"/>
      <c r="X42" s="727"/>
      <c r="Y42" s="727"/>
      <c r="Z42" s="727"/>
      <c r="AA42" s="228"/>
      <c r="AB42" s="228"/>
      <c r="AC42" s="228"/>
      <c r="AD42" s="228"/>
    </row>
    <row r="43" spans="2:30" ht="30" customHeight="1" x14ac:dyDescent="0.2">
      <c r="B43" s="727"/>
      <c r="C43" s="727"/>
      <c r="D43" s="727"/>
      <c r="E43" s="737"/>
      <c r="F43" s="727"/>
      <c r="G43" s="727"/>
      <c r="H43" s="727"/>
      <c r="I43" s="727"/>
      <c r="J43" s="727"/>
      <c r="K43" s="727"/>
      <c r="L43" s="727"/>
      <c r="M43" s="727"/>
      <c r="N43" s="727"/>
      <c r="O43" s="727"/>
      <c r="P43" s="727"/>
      <c r="Q43" s="727"/>
      <c r="R43" s="727"/>
      <c r="S43" s="727"/>
      <c r="T43" s="727"/>
      <c r="U43" s="727"/>
      <c r="V43" s="727"/>
      <c r="W43" s="727"/>
      <c r="X43" s="727"/>
      <c r="Y43" s="727"/>
      <c r="Z43" s="727"/>
      <c r="AA43" s="228"/>
      <c r="AB43" s="228"/>
      <c r="AC43" s="228"/>
      <c r="AD43" s="228"/>
    </row>
    <row r="44" spans="2:30" ht="30" customHeight="1" x14ac:dyDescent="0.2">
      <c r="B44" s="727"/>
      <c r="C44" s="727"/>
      <c r="D44" s="727"/>
      <c r="E44" s="727"/>
      <c r="F44" s="727"/>
      <c r="G44" s="727"/>
      <c r="H44" s="727"/>
      <c r="I44" s="727"/>
      <c r="J44" s="727"/>
      <c r="K44" s="727"/>
      <c r="L44" s="727"/>
      <c r="M44" s="727"/>
      <c r="N44" s="727"/>
      <c r="O44" s="727"/>
      <c r="P44" s="727"/>
      <c r="Q44" s="727"/>
      <c r="R44" s="727"/>
      <c r="S44" s="727"/>
      <c r="T44" s="727"/>
      <c r="U44" s="727"/>
      <c r="V44" s="727"/>
      <c r="W44" s="727"/>
      <c r="X44" s="727"/>
      <c r="Y44" s="727"/>
      <c r="Z44" s="727"/>
      <c r="AA44" s="228"/>
      <c r="AB44" s="228"/>
      <c r="AC44" s="228"/>
      <c r="AD44" s="228"/>
    </row>
    <row r="45" spans="2:30" ht="30" customHeight="1" x14ac:dyDescent="0.2">
      <c r="B45" s="727"/>
      <c r="C45" s="727"/>
      <c r="D45" s="727"/>
      <c r="E45" s="727"/>
      <c r="F45" s="727"/>
      <c r="G45" s="727"/>
      <c r="H45" s="727"/>
      <c r="I45" s="727"/>
      <c r="J45" s="727"/>
      <c r="K45" s="727"/>
      <c r="L45" s="727"/>
      <c r="M45" s="727"/>
      <c r="N45" s="727"/>
      <c r="O45" s="727"/>
      <c r="P45" s="727"/>
      <c r="Q45" s="727"/>
      <c r="R45" s="727"/>
      <c r="S45" s="727"/>
      <c r="T45" s="727"/>
      <c r="U45" s="727"/>
      <c r="V45" s="727"/>
      <c r="W45" s="727"/>
      <c r="X45" s="727"/>
      <c r="Y45" s="727"/>
      <c r="Z45" s="727"/>
      <c r="AA45" s="228"/>
      <c r="AB45" s="228"/>
      <c r="AC45" s="228"/>
      <c r="AD45" s="228"/>
    </row>
    <row r="46" spans="2:30" ht="30" customHeight="1" x14ac:dyDescent="0.2">
      <c r="B46" s="727"/>
      <c r="C46" s="727"/>
      <c r="D46" s="727"/>
      <c r="E46" s="727"/>
      <c r="F46" s="727"/>
      <c r="G46" s="727"/>
      <c r="H46" s="727"/>
      <c r="I46" s="727"/>
      <c r="J46" s="727"/>
      <c r="K46" s="727"/>
      <c r="L46" s="727"/>
      <c r="M46" s="727"/>
      <c r="N46" s="727"/>
      <c r="O46" s="727"/>
      <c r="P46" s="727"/>
      <c r="Q46" s="727"/>
      <c r="R46" s="727"/>
      <c r="S46" s="727"/>
      <c r="T46" s="727"/>
      <c r="U46" s="727"/>
      <c r="V46" s="727"/>
      <c r="W46" s="727"/>
      <c r="X46" s="727"/>
      <c r="Y46" s="727"/>
      <c r="Z46" s="727"/>
      <c r="AA46" s="228"/>
      <c r="AB46" s="228"/>
      <c r="AC46" s="228"/>
      <c r="AD46" s="228"/>
    </row>
    <row r="47" spans="2:30" ht="30" customHeight="1" x14ac:dyDescent="0.2">
      <c r="B47" s="727"/>
      <c r="C47" s="727"/>
      <c r="D47" s="727"/>
      <c r="E47" s="727"/>
      <c r="F47" s="727"/>
      <c r="G47" s="727"/>
      <c r="H47" s="727"/>
      <c r="I47" s="727"/>
      <c r="J47" s="727"/>
      <c r="K47" s="727"/>
      <c r="L47" s="727"/>
      <c r="M47" s="727"/>
      <c r="N47" s="727"/>
      <c r="O47" s="727"/>
      <c r="P47" s="727"/>
      <c r="Q47" s="727"/>
      <c r="R47" s="727"/>
      <c r="S47" s="727"/>
      <c r="T47" s="727"/>
      <c r="U47" s="727"/>
      <c r="V47" s="727"/>
      <c r="W47" s="727"/>
      <c r="X47" s="727"/>
      <c r="Y47" s="727"/>
      <c r="Z47" s="727"/>
      <c r="AA47" s="228"/>
      <c r="AB47" s="228"/>
      <c r="AC47" s="228"/>
      <c r="AD47" s="228"/>
    </row>
    <row r="48" spans="2:30" ht="30" customHeight="1" x14ac:dyDescent="0.2">
      <c r="B48" s="727"/>
      <c r="C48" s="727"/>
      <c r="D48" s="727"/>
      <c r="E48" s="727"/>
      <c r="F48" s="727"/>
      <c r="G48" s="727"/>
      <c r="H48" s="727"/>
      <c r="I48" s="727"/>
      <c r="J48" s="727"/>
      <c r="K48" s="727"/>
      <c r="L48" s="727"/>
      <c r="M48" s="727"/>
      <c r="N48" s="727"/>
      <c r="O48" s="727"/>
      <c r="P48" s="727"/>
      <c r="Q48" s="727"/>
      <c r="R48" s="727"/>
      <c r="S48" s="727"/>
      <c r="T48" s="727"/>
      <c r="U48" s="727"/>
      <c r="V48" s="727"/>
      <c r="W48" s="727"/>
      <c r="X48" s="727"/>
      <c r="Y48" s="727"/>
      <c r="Z48" s="727"/>
      <c r="AA48" s="228"/>
      <c r="AB48" s="228"/>
      <c r="AC48" s="228"/>
      <c r="AD48" s="228"/>
    </row>
    <row r="49" spans="2:30" ht="30" customHeight="1" x14ac:dyDescent="0.2">
      <c r="B49" s="727"/>
      <c r="C49" s="727"/>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228"/>
      <c r="AB49" s="228"/>
      <c r="AC49" s="228"/>
      <c r="AD49" s="228"/>
    </row>
    <row r="50" spans="2:30" ht="30" customHeight="1" x14ac:dyDescent="0.2">
      <c r="B50" s="727"/>
      <c r="C50" s="727"/>
      <c r="D50" s="727"/>
      <c r="E50" s="727"/>
      <c r="F50" s="727"/>
      <c r="G50" s="727"/>
      <c r="H50" s="727"/>
      <c r="I50" s="727"/>
      <c r="J50" s="727"/>
      <c r="K50" s="727"/>
      <c r="L50" s="727"/>
      <c r="M50" s="727"/>
      <c r="N50" s="727"/>
      <c r="O50" s="727"/>
      <c r="P50" s="727"/>
      <c r="Q50" s="727"/>
      <c r="R50" s="727"/>
      <c r="S50" s="727"/>
      <c r="T50" s="727"/>
      <c r="U50" s="727"/>
      <c r="V50" s="727"/>
      <c r="W50" s="727"/>
      <c r="X50" s="727"/>
      <c r="Y50" s="727"/>
      <c r="Z50" s="727"/>
      <c r="AA50" s="228"/>
      <c r="AB50" s="228"/>
      <c r="AC50" s="228"/>
      <c r="AD50" s="228"/>
    </row>
    <row r="51" spans="2:30" ht="30" customHeight="1" x14ac:dyDescent="0.2">
      <c r="B51" s="727"/>
      <c r="C51" s="727"/>
      <c r="D51" s="727"/>
      <c r="E51" s="727"/>
      <c r="F51" s="727"/>
      <c r="G51" s="727"/>
      <c r="H51" s="727"/>
      <c r="I51" s="727"/>
      <c r="J51" s="727"/>
      <c r="K51" s="727"/>
      <c r="L51" s="727"/>
      <c r="M51" s="727"/>
      <c r="N51" s="727"/>
      <c r="O51" s="727"/>
      <c r="P51" s="727"/>
      <c r="Q51" s="727"/>
      <c r="R51" s="727"/>
      <c r="S51" s="727"/>
      <c r="T51" s="727"/>
      <c r="U51" s="727"/>
      <c r="V51" s="727"/>
      <c r="W51" s="727"/>
      <c r="X51" s="727"/>
      <c r="Y51" s="727"/>
      <c r="Z51" s="727"/>
      <c r="AA51" s="228"/>
      <c r="AB51" s="228"/>
      <c r="AC51" s="228"/>
      <c r="AD51" s="228"/>
    </row>
    <row r="52" spans="2:30" ht="30" customHeight="1" x14ac:dyDescent="0.2">
      <c r="B52" s="727"/>
      <c r="C52" s="727"/>
      <c r="D52" s="727"/>
      <c r="E52" s="727"/>
      <c r="F52" s="727"/>
      <c r="G52" s="727"/>
      <c r="H52" s="727"/>
      <c r="I52" s="727"/>
      <c r="J52" s="727"/>
      <c r="K52" s="727"/>
      <c r="L52" s="727"/>
      <c r="M52" s="727"/>
      <c r="N52" s="727"/>
      <c r="O52" s="727"/>
      <c r="P52" s="727"/>
      <c r="Q52" s="727"/>
      <c r="R52" s="727"/>
      <c r="S52" s="727"/>
      <c r="T52" s="727"/>
      <c r="U52" s="727"/>
      <c r="V52" s="727"/>
      <c r="W52" s="727"/>
      <c r="X52" s="727"/>
      <c r="Y52" s="727"/>
      <c r="Z52" s="727"/>
      <c r="AA52" s="228"/>
      <c r="AB52" s="228"/>
      <c r="AC52" s="228"/>
      <c r="AD52" s="228"/>
    </row>
    <row r="53" spans="2:30" ht="30" customHeight="1" x14ac:dyDescent="0.2">
      <c r="B53" s="727"/>
      <c r="C53" s="727"/>
      <c r="D53" s="727"/>
      <c r="E53" s="727"/>
      <c r="F53" s="727"/>
      <c r="G53" s="727"/>
      <c r="H53" s="727"/>
      <c r="I53" s="727"/>
      <c r="J53" s="727"/>
      <c r="K53" s="727"/>
      <c r="L53" s="727"/>
      <c r="M53" s="727"/>
      <c r="N53" s="727"/>
      <c r="O53" s="727"/>
      <c r="P53" s="727"/>
      <c r="Q53" s="727"/>
      <c r="R53" s="727"/>
      <c r="S53" s="727"/>
      <c r="T53" s="727"/>
      <c r="U53" s="727"/>
      <c r="V53" s="727"/>
      <c r="W53" s="727"/>
      <c r="X53" s="727"/>
      <c r="Y53" s="727"/>
      <c r="Z53" s="727"/>
      <c r="AA53" s="228"/>
      <c r="AB53" s="228"/>
      <c r="AC53" s="228"/>
      <c r="AD53" s="228"/>
    </row>
    <row r="54" spans="2:30" ht="30" customHeight="1" x14ac:dyDescent="0.2">
      <c r="B54" s="727"/>
      <c r="C54" s="727"/>
      <c r="D54" s="727"/>
      <c r="E54" s="727"/>
      <c r="F54" s="727"/>
      <c r="G54" s="727"/>
      <c r="H54" s="727"/>
      <c r="I54" s="727"/>
      <c r="J54" s="727"/>
      <c r="K54" s="727"/>
      <c r="L54" s="727"/>
      <c r="M54" s="727"/>
      <c r="N54" s="727"/>
      <c r="O54" s="727"/>
      <c r="P54" s="727"/>
      <c r="Q54" s="727"/>
      <c r="R54" s="727"/>
      <c r="S54" s="727"/>
      <c r="T54" s="727"/>
      <c r="U54" s="727"/>
      <c r="V54" s="727"/>
      <c r="W54" s="727"/>
      <c r="X54" s="727"/>
      <c r="Y54" s="727"/>
      <c r="Z54" s="727"/>
      <c r="AA54" s="228"/>
      <c r="AB54" s="228"/>
      <c r="AC54" s="228"/>
      <c r="AD54" s="228"/>
    </row>
    <row r="55" spans="2:30" ht="30" customHeight="1" x14ac:dyDescent="0.2">
      <c r="B55" s="727"/>
      <c r="C55" s="727"/>
      <c r="D55" s="727"/>
      <c r="E55" s="727"/>
      <c r="F55" s="727"/>
      <c r="G55" s="727"/>
      <c r="H55" s="727"/>
      <c r="I55" s="727"/>
      <c r="J55" s="727"/>
      <c r="K55" s="727"/>
      <c r="L55" s="727"/>
      <c r="M55" s="727"/>
      <c r="N55" s="727"/>
      <c r="O55" s="727"/>
      <c r="P55" s="727"/>
      <c r="Q55" s="727"/>
      <c r="R55" s="727"/>
      <c r="S55" s="727"/>
      <c r="T55" s="727"/>
      <c r="U55" s="727"/>
      <c r="V55" s="727"/>
      <c r="W55" s="727"/>
      <c r="X55" s="727"/>
      <c r="Y55" s="727"/>
      <c r="Z55" s="727"/>
      <c r="AA55" s="228"/>
      <c r="AB55" s="228"/>
      <c r="AC55" s="228"/>
      <c r="AD55" s="228"/>
    </row>
    <row r="56" spans="2:30" ht="30" customHeight="1" x14ac:dyDescent="0.2">
      <c r="B56" s="727"/>
      <c r="C56" s="727"/>
      <c r="D56" s="727"/>
      <c r="E56" s="727"/>
      <c r="F56" s="727"/>
      <c r="G56" s="727"/>
      <c r="H56" s="727"/>
      <c r="I56" s="727"/>
      <c r="J56" s="727"/>
      <c r="K56" s="727"/>
      <c r="L56" s="727"/>
      <c r="M56" s="727"/>
      <c r="N56" s="727"/>
      <c r="O56" s="727"/>
      <c r="P56" s="727"/>
      <c r="Q56" s="727"/>
      <c r="R56" s="727"/>
      <c r="S56" s="727"/>
      <c r="T56" s="727"/>
      <c r="U56" s="727"/>
      <c r="V56" s="727"/>
      <c r="W56" s="727"/>
      <c r="X56" s="727"/>
      <c r="Y56" s="727"/>
      <c r="Z56" s="727"/>
      <c r="AA56" s="228"/>
      <c r="AB56" s="228"/>
      <c r="AC56" s="228"/>
      <c r="AD56" s="228"/>
    </row>
    <row r="57" spans="2:30" ht="30" customHeight="1" x14ac:dyDescent="0.2">
      <c r="B57" s="727"/>
      <c r="C57" s="727"/>
      <c r="D57" s="727"/>
      <c r="E57" s="727"/>
      <c r="F57" s="727"/>
      <c r="G57" s="727"/>
      <c r="H57" s="727"/>
      <c r="I57" s="727"/>
      <c r="J57" s="727"/>
      <c r="K57" s="727"/>
      <c r="L57" s="727"/>
      <c r="M57" s="727"/>
      <c r="N57" s="727"/>
      <c r="O57" s="727"/>
      <c r="P57" s="727"/>
      <c r="Q57" s="727"/>
      <c r="R57" s="727"/>
      <c r="S57" s="727"/>
      <c r="T57" s="727"/>
      <c r="U57" s="727"/>
      <c r="V57" s="727"/>
      <c r="W57" s="727"/>
      <c r="X57" s="727"/>
      <c r="Y57" s="727"/>
      <c r="Z57" s="727"/>
      <c r="AA57" s="228"/>
      <c r="AB57" s="228"/>
      <c r="AC57" s="228"/>
      <c r="AD57" s="228"/>
    </row>
    <row r="58" spans="2:30" ht="30" customHeight="1" x14ac:dyDescent="0.2">
      <c r="B58" s="727"/>
      <c r="C58" s="727"/>
      <c r="D58" s="727"/>
      <c r="E58" s="727"/>
      <c r="F58" s="727"/>
      <c r="G58" s="727"/>
      <c r="H58" s="727"/>
      <c r="I58" s="727"/>
      <c r="J58" s="727"/>
      <c r="K58" s="727"/>
      <c r="L58" s="727"/>
      <c r="M58" s="727"/>
      <c r="N58" s="727"/>
      <c r="O58" s="727"/>
      <c r="P58" s="727"/>
      <c r="Q58" s="727"/>
      <c r="R58" s="727"/>
      <c r="S58" s="727"/>
      <c r="T58" s="727"/>
      <c r="U58" s="727"/>
      <c r="V58" s="727"/>
      <c r="W58" s="727"/>
      <c r="X58" s="727"/>
      <c r="Y58" s="727"/>
      <c r="Z58" s="727"/>
      <c r="AA58" s="228"/>
      <c r="AB58" s="228"/>
      <c r="AC58" s="228"/>
      <c r="AD58" s="228"/>
    </row>
    <row r="59" spans="2:30" ht="30" customHeight="1" x14ac:dyDescent="0.2">
      <c r="B59" s="727"/>
      <c r="C59" s="727"/>
      <c r="D59" s="727"/>
      <c r="E59" s="727"/>
      <c r="F59" s="727"/>
      <c r="G59" s="727"/>
      <c r="H59" s="727"/>
      <c r="I59" s="727"/>
      <c r="J59" s="727"/>
      <c r="K59" s="727"/>
      <c r="L59" s="727"/>
      <c r="M59" s="727"/>
      <c r="N59" s="727"/>
      <c r="O59" s="727"/>
      <c r="P59" s="727"/>
      <c r="Q59" s="727"/>
      <c r="R59" s="727"/>
      <c r="S59" s="727"/>
      <c r="T59" s="727"/>
      <c r="U59" s="727"/>
      <c r="V59" s="727"/>
      <c r="W59" s="727"/>
      <c r="X59" s="727"/>
      <c r="Y59" s="727"/>
      <c r="Z59" s="727"/>
      <c r="AA59" s="228"/>
      <c r="AB59" s="228"/>
      <c r="AC59" s="228"/>
      <c r="AD59" s="228"/>
    </row>
    <row r="60" spans="2:30" ht="30" customHeight="1" x14ac:dyDescent="0.2">
      <c r="B60" s="727"/>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228"/>
      <c r="AB60" s="228"/>
      <c r="AC60" s="228"/>
      <c r="AD60" s="228"/>
    </row>
    <row r="61" spans="2:30" ht="30" customHeight="1" x14ac:dyDescent="0.2">
      <c r="B61" s="727"/>
      <c r="C61" s="727"/>
      <c r="D61" s="727"/>
      <c r="E61" s="727"/>
      <c r="F61" s="727"/>
      <c r="G61" s="727"/>
      <c r="H61" s="727"/>
      <c r="I61" s="727"/>
      <c r="J61" s="727"/>
      <c r="K61" s="727"/>
      <c r="L61" s="727"/>
      <c r="M61" s="727"/>
      <c r="N61" s="727"/>
      <c r="O61" s="727"/>
      <c r="P61" s="727"/>
      <c r="Q61" s="727"/>
      <c r="R61" s="727"/>
      <c r="S61" s="727"/>
      <c r="T61" s="727"/>
      <c r="U61" s="727"/>
      <c r="V61" s="727"/>
      <c r="W61" s="727"/>
      <c r="X61" s="727"/>
      <c r="Y61" s="727"/>
      <c r="Z61" s="727"/>
      <c r="AA61" s="228"/>
      <c r="AB61" s="228"/>
      <c r="AC61" s="228"/>
      <c r="AD61" s="228"/>
    </row>
    <row r="62" spans="2:30" ht="30" customHeight="1" x14ac:dyDescent="0.2">
      <c r="B62" s="727"/>
      <c r="C62" s="727"/>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228"/>
      <c r="AB62" s="228"/>
      <c r="AC62" s="228"/>
      <c r="AD62" s="228"/>
    </row>
    <row r="63" spans="2:30" ht="30" customHeight="1" x14ac:dyDescent="0.2">
      <c r="B63" s="727"/>
      <c r="C63" s="727"/>
      <c r="D63" s="727"/>
      <c r="E63" s="727"/>
      <c r="F63" s="727"/>
      <c r="G63" s="727"/>
      <c r="H63" s="727"/>
      <c r="I63" s="727"/>
      <c r="J63" s="727"/>
      <c r="K63" s="727"/>
      <c r="L63" s="727"/>
      <c r="M63" s="727"/>
      <c r="N63" s="727"/>
      <c r="O63" s="727"/>
      <c r="P63" s="727"/>
      <c r="Q63" s="727"/>
      <c r="R63" s="727"/>
      <c r="S63" s="727"/>
      <c r="T63" s="727"/>
      <c r="U63" s="727"/>
      <c r="V63" s="727"/>
      <c r="W63" s="727"/>
      <c r="X63" s="727"/>
      <c r="Y63" s="727"/>
      <c r="Z63" s="727"/>
      <c r="AA63" s="228"/>
      <c r="AB63" s="228"/>
      <c r="AC63" s="228"/>
      <c r="AD63" s="228"/>
    </row>
    <row r="64" spans="2:30" ht="30" customHeight="1" x14ac:dyDescent="0.2">
      <c r="B64" s="727"/>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228"/>
      <c r="AB64" s="228"/>
      <c r="AC64" s="228"/>
      <c r="AD64" s="228"/>
    </row>
    <row r="65" spans="8:11" ht="15.75" customHeight="1" x14ac:dyDescent="0.2">
      <c r="H65" s="230"/>
      <c r="K65" s="230"/>
    </row>
    <row r="66" spans="8:11" ht="15.75" customHeight="1" x14ac:dyDescent="0.2">
      <c r="H66" s="230"/>
      <c r="K66" s="230"/>
    </row>
    <row r="67" spans="8:11" ht="15.75" customHeight="1" x14ac:dyDescent="0.2">
      <c r="H67" s="230"/>
      <c r="K67" s="230"/>
    </row>
    <row r="68" spans="8:11" ht="15.75" customHeight="1" x14ac:dyDescent="0.2">
      <c r="H68" s="230"/>
      <c r="K68" s="230"/>
    </row>
    <row r="69" spans="8:11" ht="15.75" customHeight="1" x14ac:dyDescent="0.2">
      <c r="H69" s="230"/>
      <c r="K69" s="230"/>
    </row>
    <row r="70" spans="8:11" ht="15.75" customHeight="1" x14ac:dyDescent="0.2">
      <c r="H70" s="230"/>
      <c r="K70" s="230"/>
    </row>
    <row r="71" spans="8:11" ht="15.75" customHeight="1" x14ac:dyDescent="0.2">
      <c r="H71" s="230"/>
      <c r="K71" s="230"/>
    </row>
    <row r="72" spans="8:11" ht="15.75" customHeight="1" x14ac:dyDescent="0.2">
      <c r="H72" s="230"/>
      <c r="K72" s="230"/>
    </row>
    <row r="73" spans="8:11" ht="15.75" customHeight="1" x14ac:dyDescent="0.2">
      <c r="H73" s="230"/>
      <c r="K73" s="230"/>
    </row>
    <row r="74" spans="8:11" ht="15.75" customHeight="1" x14ac:dyDescent="0.2">
      <c r="H74" s="230"/>
      <c r="K74" s="230"/>
    </row>
    <row r="75" spans="8:11" ht="15.75" customHeight="1" x14ac:dyDescent="0.2">
      <c r="H75" s="230"/>
      <c r="K75" s="230"/>
    </row>
    <row r="76" spans="8:11" ht="15.75" customHeight="1" x14ac:dyDescent="0.2">
      <c r="H76" s="230"/>
      <c r="K76" s="230"/>
    </row>
    <row r="77" spans="8:11" ht="15.75" customHeight="1" x14ac:dyDescent="0.2">
      <c r="H77" s="230"/>
      <c r="K77" s="230"/>
    </row>
    <row r="78" spans="8:11" ht="15.75" customHeight="1" x14ac:dyDescent="0.2">
      <c r="H78" s="230"/>
      <c r="K78" s="230"/>
    </row>
    <row r="79" spans="8:11" ht="15.75" customHeight="1" x14ac:dyDescent="0.2">
      <c r="H79" s="230"/>
      <c r="K79" s="230"/>
    </row>
    <row r="80" spans="8:11" ht="15.75" customHeight="1" x14ac:dyDescent="0.2">
      <c r="H80" s="230"/>
      <c r="K80" s="230"/>
    </row>
    <row r="81" spans="8:11" ht="15.75" customHeight="1" x14ac:dyDescent="0.2">
      <c r="H81" s="230"/>
      <c r="K81" s="230"/>
    </row>
    <row r="82" spans="8:11" ht="15.75" customHeight="1" x14ac:dyDescent="0.2">
      <c r="H82" s="230"/>
      <c r="K82" s="230"/>
    </row>
    <row r="83" spans="8:11" ht="15.75" customHeight="1" x14ac:dyDescent="0.2">
      <c r="H83" s="230"/>
      <c r="K83" s="230"/>
    </row>
    <row r="84" spans="8:11" ht="15.75" customHeight="1" x14ac:dyDescent="0.2">
      <c r="H84" s="230"/>
      <c r="K84" s="230"/>
    </row>
    <row r="85" spans="8:11" ht="15.75" customHeight="1" x14ac:dyDescent="0.2">
      <c r="H85" s="230"/>
      <c r="K85" s="230"/>
    </row>
    <row r="86" spans="8:11" ht="15.75" customHeight="1" x14ac:dyDescent="0.2">
      <c r="H86" s="230"/>
      <c r="K86" s="230"/>
    </row>
    <row r="87" spans="8:11" ht="15.75" customHeight="1" x14ac:dyDescent="0.2">
      <c r="H87" s="230"/>
      <c r="K87" s="230"/>
    </row>
    <row r="88" spans="8:11" ht="15.75" customHeight="1" x14ac:dyDescent="0.2">
      <c r="H88" s="230"/>
      <c r="K88" s="230"/>
    </row>
    <row r="89" spans="8:11" ht="15.75" customHeight="1" x14ac:dyDescent="0.2">
      <c r="H89" s="230"/>
      <c r="K89" s="230"/>
    </row>
    <row r="90" spans="8:11" ht="15.75" customHeight="1" x14ac:dyDescent="0.2">
      <c r="H90" s="230"/>
      <c r="K90" s="230"/>
    </row>
    <row r="91" spans="8:11" ht="15.75" customHeight="1" x14ac:dyDescent="0.2">
      <c r="H91" s="230"/>
      <c r="K91" s="230"/>
    </row>
    <row r="92" spans="8:11" ht="15.75" customHeight="1" x14ac:dyDescent="0.2">
      <c r="H92" s="230"/>
      <c r="K92" s="230"/>
    </row>
    <row r="93" spans="8:11" ht="15.75" customHeight="1" x14ac:dyDescent="0.2">
      <c r="H93" s="230"/>
      <c r="K93" s="230"/>
    </row>
    <row r="94" spans="8:11" ht="15.75" customHeight="1" x14ac:dyDescent="0.2">
      <c r="H94" s="230"/>
      <c r="K94" s="230"/>
    </row>
    <row r="95" spans="8:11" ht="15.75" customHeight="1" x14ac:dyDescent="0.2">
      <c r="H95" s="230"/>
      <c r="K95" s="230"/>
    </row>
    <row r="96" spans="8:11" ht="15.75" customHeight="1" x14ac:dyDescent="0.2">
      <c r="H96" s="230"/>
      <c r="K96" s="230"/>
    </row>
    <row r="97" spans="8:11" ht="15.75" customHeight="1" x14ac:dyDescent="0.2">
      <c r="H97" s="230"/>
      <c r="K97" s="230"/>
    </row>
    <row r="98" spans="8:11" ht="15.75" customHeight="1" x14ac:dyDescent="0.2">
      <c r="H98" s="230"/>
      <c r="K98" s="230"/>
    </row>
    <row r="99" spans="8:11" ht="15.75" customHeight="1" x14ac:dyDescent="0.2">
      <c r="H99" s="230"/>
      <c r="K99" s="230"/>
    </row>
    <row r="100" spans="8:11" ht="15.75" customHeight="1" x14ac:dyDescent="0.2">
      <c r="H100" s="230"/>
      <c r="K100" s="230"/>
    </row>
    <row r="101" spans="8:11" ht="15.75" customHeight="1" x14ac:dyDescent="0.2">
      <c r="H101" s="230"/>
      <c r="K101" s="230"/>
    </row>
    <row r="102" spans="8:11" ht="15.75" customHeight="1" x14ac:dyDescent="0.2">
      <c r="H102" s="230"/>
      <c r="K102" s="230"/>
    </row>
    <row r="103" spans="8:11" ht="15.75" customHeight="1" x14ac:dyDescent="0.2">
      <c r="H103" s="230"/>
      <c r="K103" s="230"/>
    </row>
    <row r="104" spans="8:11" ht="15.75" customHeight="1" x14ac:dyDescent="0.2">
      <c r="H104" s="230"/>
      <c r="K104" s="230"/>
    </row>
    <row r="105" spans="8:11" ht="15.75" customHeight="1" x14ac:dyDescent="0.2">
      <c r="H105" s="230"/>
      <c r="K105" s="230"/>
    </row>
    <row r="106" spans="8:11" ht="15.75" customHeight="1" x14ac:dyDescent="0.2">
      <c r="H106" s="230"/>
      <c r="K106" s="230"/>
    </row>
    <row r="107" spans="8:11" ht="15.75" customHeight="1" x14ac:dyDescent="0.2">
      <c r="H107" s="230"/>
      <c r="K107" s="230"/>
    </row>
    <row r="108" spans="8:11" ht="15.75" customHeight="1" x14ac:dyDescent="0.2">
      <c r="H108" s="230"/>
      <c r="K108" s="230"/>
    </row>
    <row r="109" spans="8:11" ht="15.75" customHeight="1" x14ac:dyDescent="0.2">
      <c r="H109" s="230"/>
      <c r="K109" s="230"/>
    </row>
    <row r="110" spans="8:11" ht="15.75" customHeight="1" x14ac:dyDescent="0.2">
      <c r="H110" s="230"/>
      <c r="K110" s="230"/>
    </row>
    <row r="111" spans="8:11" ht="15.75" customHeight="1" x14ac:dyDescent="0.2">
      <c r="H111" s="230"/>
      <c r="K111" s="230"/>
    </row>
    <row r="112" spans="8:11" ht="15.75" customHeight="1" x14ac:dyDescent="0.2">
      <c r="H112" s="230"/>
      <c r="K112" s="230"/>
    </row>
    <row r="113" spans="8:11" ht="15.75" customHeight="1" x14ac:dyDescent="0.2">
      <c r="H113" s="230"/>
      <c r="K113" s="230"/>
    </row>
    <row r="114" spans="8:11" ht="15.75" customHeight="1" x14ac:dyDescent="0.2">
      <c r="H114" s="230"/>
      <c r="K114" s="230"/>
    </row>
    <row r="115" spans="8:11" ht="15.75" customHeight="1" x14ac:dyDescent="0.2">
      <c r="H115" s="230"/>
      <c r="K115" s="230"/>
    </row>
    <row r="116" spans="8:11" ht="15.75" customHeight="1" x14ac:dyDescent="0.2">
      <c r="H116" s="230"/>
      <c r="K116" s="230"/>
    </row>
    <row r="117" spans="8:11" ht="15.75" customHeight="1" x14ac:dyDescent="0.2">
      <c r="H117" s="230"/>
      <c r="K117" s="230"/>
    </row>
    <row r="118" spans="8:11" ht="15.75" customHeight="1" x14ac:dyDescent="0.2">
      <c r="H118" s="230"/>
      <c r="K118" s="230"/>
    </row>
    <row r="119" spans="8:11" ht="15.75" customHeight="1" x14ac:dyDescent="0.2">
      <c r="H119" s="230"/>
      <c r="K119" s="230"/>
    </row>
    <row r="120" spans="8:11" ht="15.75" customHeight="1" x14ac:dyDescent="0.2">
      <c r="H120" s="230"/>
      <c r="K120" s="230"/>
    </row>
    <row r="121" spans="8:11" ht="15.75" customHeight="1" x14ac:dyDescent="0.2">
      <c r="H121" s="230"/>
      <c r="K121" s="230"/>
    </row>
    <row r="122" spans="8:11" ht="15.75" customHeight="1" x14ac:dyDescent="0.2">
      <c r="H122" s="230"/>
      <c r="K122" s="230"/>
    </row>
    <row r="123" spans="8:11" ht="15.75" customHeight="1" x14ac:dyDescent="0.2">
      <c r="H123" s="230"/>
      <c r="K123" s="230"/>
    </row>
    <row r="124" spans="8:11" ht="15.75" customHeight="1" x14ac:dyDescent="0.2">
      <c r="H124" s="230"/>
      <c r="K124" s="230"/>
    </row>
    <row r="125" spans="8:11" ht="15.75" customHeight="1" x14ac:dyDescent="0.2">
      <c r="H125" s="230"/>
      <c r="K125" s="230"/>
    </row>
    <row r="126" spans="8:11" ht="15.75" customHeight="1" x14ac:dyDescent="0.2">
      <c r="H126" s="230"/>
      <c r="K126" s="230"/>
    </row>
    <row r="127" spans="8:11" ht="15.75" customHeight="1" x14ac:dyDescent="0.2">
      <c r="H127" s="230"/>
      <c r="K127" s="230"/>
    </row>
    <row r="128" spans="8:11" ht="15.75" customHeight="1" x14ac:dyDescent="0.2">
      <c r="H128" s="230"/>
      <c r="K128" s="230"/>
    </row>
    <row r="129" spans="8:11" ht="15.75" customHeight="1" x14ac:dyDescent="0.2">
      <c r="H129" s="230"/>
      <c r="K129" s="230"/>
    </row>
    <row r="130" spans="8:11" ht="15.75" customHeight="1" x14ac:dyDescent="0.2">
      <c r="H130" s="230"/>
      <c r="K130" s="230"/>
    </row>
    <row r="131" spans="8:11" ht="15.75" customHeight="1" x14ac:dyDescent="0.2">
      <c r="H131" s="230"/>
      <c r="K131" s="230"/>
    </row>
    <row r="132" spans="8:11" ht="15.75" customHeight="1" x14ac:dyDescent="0.2">
      <c r="H132" s="230"/>
      <c r="K132" s="230"/>
    </row>
    <row r="133" spans="8:11" ht="15.75" customHeight="1" x14ac:dyDescent="0.2">
      <c r="H133" s="230"/>
      <c r="K133" s="230"/>
    </row>
    <row r="134" spans="8:11" ht="15.75" customHeight="1" x14ac:dyDescent="0.2">
      <c r="H134" s="230"/>
      <c r="K134" s="230"/>
    </row>
    <row r="135" spans="8:11" ht="15.75" customHeight="1" x14ac:dyDescent="0.2">
      <c r="H135" s="230"/>
      <c r="K135" s="230"/>
    </row>
    <row r="136" spans="8:11" ht="15.75" customHeight="1" x14ac:dyDescent="0.2">
      <c r="H136" s="230"/>
      <c r="K136" s="230"/>
    </row>
    <row r="137" spans="8:11" ht="15.75" customHeight="1" x14ac:dyDescent="0.2">
      <c r="H137" s="230"/>
      <c r="K137" s="230"/>
    </row>
    <row r="138" spans="8:11" ht="15.75" customHeight="1" x14ac:dyDescent="0.2">
      <c r="H138" s="230"/>
      <c r="K138" s="230"/>
    </row>
    <row r="139" spans="8:11" ht="15.75" customHeight="1" x14ac:dyDescent="0.2">
      <c r="H139" s="230"/>
      <c r="K139" s="230"/>
    </row>
    <row r="140" spans="8:11" ht="15.75" customHeight="1" x14ac:dyDescent="0.2">
      <c r="H140" s="230"/>
      <c r="K140" s="230"/>
    </row>
    <row r="141" spans="8:11" ht="15.75" customHeight="1" x14ac:dyDescent="0.2">
      <c r="H141" s="230"/>
      <c r="K141" s="230"/>
    </row>
    <row r="142" spans="8:11" ht="15.75" customHeight="1" x14ac:dyDescent="0.2">
      <c r="H142" s="230"/>
      <c r="K142" s="230"/>
    </row>
    <row r="143" spans="8:11" ht="15.75" customHeight="1" x14ac:dyDescent="0.2">
      <c r="H143" s="230"/>
      <c r="K143" s="230"/>
    </row>
    <row r="144" spans="8:11" ht="15.75" customHeight="1" x14ac:dyDescent="0.2">
      <c r="H144" s="230"/>
      <c r="K144" s="230"/>
    </row>
    <row r="145" spans="8:11" ht="15.75" customHeight="1" x14ac:dyDescent="0.2">
      <c r="H145" s="230"/>
      <c r="K145" s="230"/>
    </row>
    <row r="146" spans="8:11" ht="15.75" customHeight="1" x14ac:dyDescent="0.2">
      <c r="H146" s="230"/>
      <c r="K146" s="230"/>
    </row>
    <row r="147" spans="8:11" ht="15.75" customHeight="1" x14ac:dyDescent="0.2">
      <c r="H147" s="230"/>
      <c r="K147" s="230"/>
    </row>
    <row r="148" spans="8:11" ht="15.75" customHeight="1" x14ac:dyDescent="0.2">
      <c r="H148" s="230"/>
      <c r="K148" s="230"/>
    </row>
    <row r="149" spans="8:11" ht="15.75" customHeight="1" x14ac:dyDescent="0.2">
      <c r="H149" s="230"/>
      <c r="K149" s="230"/>
    </row>
    <row r="150" spans="8:11" ht="15.75" customHeight="1" x14ac:dyDescent="0.2">
      <c r="H150" s="230"/>
      <c r="K150" s="230"/>
    </row>
    <row r="151" spans="8:11" ht="15.75" customHeight="1" x14ac:dyDescent="0.2">
      <c r="H151" s="230"/>
      <c r="K151" s="230"/>
    </row>
    <row r="152" spans="8:11" ht="15.75" customHeight="1" x14ac:dyDescent="0.2">
      <c r="H152" s="230"/>
      <c r="K152" s="230"/>
    </row>
    <row r="153" spans="8:11" ht="15.75" customHeight="1" x14ac:dyDescent="0.2">
      <c r="H153" s="230"/>
      <c r="K153" s="230"/>
    </row>
    <row r="154" spans="8:11" ht="15.75" customHeight="1" x14ac:dyDescent="0.2">
      <c r="H154" s="230"/>
      <c r="K154" s="230"/>
    </row>
    <row r="155" spans="8:11" ht="15.75" customHeight="1" x14ac:dyDescent="0.2">
      <c r="H155" s="230"/>
      <c r="K155" s="230"/>
    </row>
    <row r="156" spans="8:11" ht="15.75" customHeight="1" x14ac:dyDescent="0.2">
      <c r="H156" s="230"/>
      <c r="K156" s="230"/>
    </row>
    <row r="157" spans="8:11" ht="15.75" customHeight="1" x14ac:dyDescent="0.2">
      <c r="H157" s="230"/>
      <c r="K157" s="230"/>
    </row>
    <row r="158" spans="8:11" ht="15.75" customHeight="1" x14ac:dyDescent="0.2">
      <c r="H158" s="230"/>
      <c r="K158" s="230"/>
    </row>
    <row r="159" spans="8:11" ht="15.75" customHeight="1" x14ac:dyDescent="0.2">
      <c r="H159" s="230"/>
      <c r="K159" s="230"/>
    </row>
    <row r="160" spans="8:11" ht="15.75" customHeight="1" x14ac:dyDescent="0.2">
      <c r="H160" s="230"/>
      <c r="K160" s="230"/>
    </row>
    <row r="161" spans="8:11" ht="15.75" customHeight="1" x14ac:dyDescent="0.2">
      <c r="H161" s="230"/>
      <c r="K161" s="230"/>
    </row>
    <row r="162" spans="8:11" ht="15.75" customHeight="1" x14ac:dyDescent="0.2">
      <c r="H162" s="230"/>
      <c r="K162" s="230"/>
    </row>
    <row r="163" spans="8:11" ht="15.75" customHeight="1" x14ac:dyDescent="0.2">
      <c r="H163" s="230"/>
      <c r="K163" s="230"/>
    </row>
    <row r="164" spans="8:11" ht="15.75" customHeight="1" x14ac:dyDescent="0.2">
      <c r="H164" s="230"/>
      <c r="K164" s="230"/>
    </row>
    <row r="165" spans="8:11" ht="15.75" customHeight="1" x14ac:dyDescent="0.2">
      <c r="H165" s="230"/>
      <c r="K165" s="230"/>
    </row>
    <row r="166" spans="8:11" ht="15.75" customHeight="1" x14ac:dyDescent="0.2">
      <c r="H166" s="230"/>
      <c r="K166" s="230"/>
    </row>
    <row r="167" spans="8:11" ht="15.75" customHeight="1" x14ac:dyDescent="0.2">
      <c r="H167" s="230"/>
      <c r="K167" s="230"/>
    </row>
    <row r="168" spans="8:11" ht="15.75" customHeight="1" x14ac:dyDescent="0.2">
      <c r="H168" s="230"/>
      <c r="K168" s="230"/>
    </row>
    <row r="169" spans="8:11" ht="15.75" customHeight="1" x14ac:dyDescent="0.2">
      <c r="H169" s="230"/>
      <c r="K169" s="230"/>
    </row>
    <row r="170" spans="8:11" ht="15.75" customHeight="1" x14ac:dyDescent="0.2">
      <c r="H170" s="230"/>
      <c r="K170" s="230"/>
    </row>
    <row r="171" spans="8:11" ht="15.75" customHeight="1" x14ac:dyDescent="0.2">
      <c r="H171" s="230"/>
      <c r="K171" s="230"/>
    </row>
    <row r="172" spans="8:11" ht="15.75" customHeight="1" x14ac:dyDescent="0.2">
      <c r="H172" s="230"/>
      <c r="K172" s="230"/>
    </row>
    <row r="173" spans="8:11" ht="15.75" customHeight="1" x14ac:dyDescent="0.2">
      <c r="H173" s="230"/>
      <c r="K173" s="230"/>
    </row>
    <row r="174" spans="8:11" ht="15.75" customHeight="1" x14ac:dyDescent="0.2">
      <c r="H174" s="230"/>
      <c r="K174" s="230"/>
    </row>
    <row r="175" spans="8:11" ht="15.75" customHeight="1" x14ac:dyDescent="0.2">
      <c r="H175" s="230"/>
      <c r="K175" s="230"/>
    </row>
    <row r="176" spans="8:11" ht="15.75" customHeight="1" x14ac:dyDescent="0.2">
      <c r="H176" s="230"/>
      <c r="K176" s="230"/>
    </row>
    <row r="177" spans="8:11" ht="15.75" customHeight="1" x14ac:dyDescent="0.2">
      <c r="H177" s="230"/>
      <c r="K177" s="230"/>
    </row>
    <row r="178" spans="8:11" ht="15.75" customHeight="1" x14ac:dyDescent="0.2">
      <c r="H178" s="230"/>
      <c r="K178" s="230"/>
    </row>
    <row r="179" spans="8:11" ht="15.75" customHeight="1" x14ac:dyDescent="0.2">
      <c r="H179" s="230"/>
      <c r="K179" s="230"/>
    </row>
    <row r="180" spans="8:11" ht="15.75" customHeight="1" x14ac:dyDescent="0.2">
      <c r="H180" s="230"/>
      <c r="K180" s="230"/>
    </row>
    <row r="181" spans="8:11" ht="15.75" customHeight="1" x14ac:dyDescent="0.2">
      <c r="H181" s="230"/>
      <c r="K181" s="230"/>
    </row>
    <row r="182" spans="8:11" ht="15.75" customHeight="1" x14ac:dyDescent="0.2">
      <c r="H182" s="230"/>
      <c r="K182" s="230"/>
    </row>
    <row r="183" spans="8:11" ht="15.75" customHeight="1" x14ac:dyDescent="0.2">
      <c r="H183" s="230"/>
      <c r="K183" s="230"/>
    </row>
    <row r="184" spans="8:11" ht="15.75" customHeight="1" x14ac:dyDescent="0.2">
      <c r="H184" s="230"/>
      <c r="K184" s="230"/>
    </row>
    <row r="185" spans="8:11" ht="15.75" customHeight="1" x14ac:dyDescent="0.2">
      <c r="H185" s="230"/>
      <c r="K185" s="230"/>
    </row>
    <row r="186" spans="8:11" ht="15.75" customHeight="1" x14ac:dyDescent="0.2">
      <c r="H186" s="230"/>
      <c r="K186" s="230"/>
    </row>
    <row r="187" spans="8:11" ht="15.75" customHeight="1" x14ac:dyDescent="0.2">
      <c r="H187" s="230"/>
      <c r="K187" s="230"/>
    </row>
    <row r="188" spans="8:11" ht="15.75" customHeight="1" x14ac:dyDescent="0.2">
      <c r="H188" s="230"/>
      <c r="K188" s="230"/>
    </row>
    <row r="189" spans="8:11" ht="15.75" customHeight="1" x14ac:dyDescent="0.2">
      <c r="H189" s="230"/>
      <c r="K189" s="230"/>
    </row>
    <row r="190" spans="8:11" ht="15.75" customHeight="1" x14ac:dyDescent="0.2">
      <c r="H190" s="230"/>
      <c r="K190" s="230"/>
    </row>
    <row r="191" spans="8:11" ht="15.75" customHeight="1" x14ac:dyDescent="0.2">
      <c r="H191" s="230"/>
      <c r="K191" s="230"/>
    </row>
    <row r="192" spans="8:11" ht="15.75" customHeight="1" x14ac:dyDescent="0.2">
      <c r="H192" s="230"/>
      <c r="K192" s="230"/>
    </row>
    <row r="193" spans="8:11" ht="15.75" customHeight="1" x14ac:dyDescent="0.2">
      <c r="H193" s="230"/>
      <c r="K193" s="230"/>
    </row>
    <row r="194" spans="8:11" ht="15.75" customHeight="1" x14ac:dyDescent="0.2">
      <c r="H194" s="230"/>
      <c r="K194" s="230"/>
    </row>
    <row r="195" spans="8:11" ht="15.75" customHeight="1" x14ac:dyDescent="0.2">
      <c r="H195" s="230"/>
      <c r="K195" s="230"/>
    </row>
    <row r="196" spans="8:11" ht="15.75" customHeight="1" x14ac:dyDescent="0.2">
      <c r="H196" s="230"/>
      <c r="K196" s="230"/>
    </row>
    <row r="197" spans="8:11" ht="15.75" customHeight="1" x14ac:dyDescent="0.2">
      <c r="H197" s="230"/>
      <c r="K197" s="230"/>
    </row>
    <row r="198" spans="8:11" ht="15.75" customHeight="1" x14ac:dyDescent="0.2">
      <c r="H198" s="230"/>
      <c r="K198" s="230"/>
    </row>
    <row r="199" spans="8:11" ht="15.75" customHeight="1" x14ac:dyDescent="0.2">
      <c r="H199" s="230"/>
      <c r="K199" s="230"/>
    </row>
    <row r="200" spans="8:11" ht="15.75" customHeight="1" x14ac:dyDescent="0.2">
      <c r="H200" s="230"/>
      <c r="K200" s="230"/>
    </row>
    <row r="201" spans="8:11" ht="15.75" customHeight="1" x14ac:dyDescent="0.2">
      <c r="H201" s="230"/>
      <c r="K201" s="230"/>
    </row>
    <row r="202" spans="8:11" ht="15.75" customHeight="1" x14ac:dyDescent="0.2">
      <c r="H202" s="230"/>
      <c r="K202" s="230"/>
    </row>
    <row r="203" spans="8:11" ht="15.75" customHeight="1" x14ac:dyDescent="0.2">
      <c r="H203" s="230"/>
      <c r="K203" s="230"/>
    </row>
    <row r="204" spans="8:11" ht="15.75" customHeight="1" x14ac:dyDescent="0.2">
      <c r="H204" s="230"/>
      <c r="K204" s="230"/>
    </row>
    <row r="205" spans="8:11" ht="15.75" customHeight="1" x14ac:dyDescent="0.2">
      <c r="H205" s="230"/>
      <c r="K205" s="230"/>
    </row>
    <row r="206" spans="8:11" ht="15.75" customHeight="1" x14ac:dyDescent="0.2">
      <c r="H206" s="230"/>
      <c r="K206" s="230"/>
    </row>
    <row r="207" spans="8:11" ht="15.75" customHeight="1" x14ac:dyDescent="0.2">
      <c r="H207" s="230"/>
      <c r="K207" s="230"/>
    </row>
    <row r="208" spans="8:11" ht="15.75" customHeight="1" x14ac:dyDescent="0.2">
      <c r="H208" s="230"/>
      <c r="K208" s="230"/>
    </row>
    <row r="209" spans="8:11" ht="15.75" customHeight="1" x14ac:dyDescent="0.2">
      <c r="H209" s="230"/>
      <c r="K209" s="230"/>
    </row>
    <row r="210" spans="8:11" ht="15.75" customHeight="1" x14ac:dyDescent="0.2">
      <c r="H210" s="230"/>
      <c r="K210" s="230"/>
    </row>
    <row r="211" spans="8:11" ht="15.75" customHeight="1" x14ac:dyDescent="0.2">
      <c r="H211" s="230"/>
      <c r="K211" s="230"/>
    </row>
    <row r="212" spans="8:11" ht="15.75" customHeight="1" x14ac:dyDescent="0.2">
      <c r="H212" s="230"/>
      <c r="K212" s="230"/>
    </row>
    <row r="213" spans="8:11" ht="15.75" customHeight="1" x14ac:dyDescent="0.2">
      <c r="H213" s="230"/>
      <c r="K213" s="230"/>
    </row>
    <row r="214" spans="8:11" ht="15.75" customHeight="1" x14ac:dyDescent="0.2">
      <c r="H214" s="230"/>
      <c r="K214" s="230"/>
    </row>
    <row r="215" spans="8:11" ht="15.75" customHeight="1" x14ac:dyDescent="0.2">
      <c r="H215" s="230"/>
      <c r="K215" s="230"/>
    </row>
    <row r="216" spans="8:11" ht="15.75" customHeight="1" x14ac:dyDescent="0.2">
      <c r="H216" s="230"/>
      <c r="K216" s="230"/>
    </row>
    <row r="217" spans="8:11" ht="15.75" customHeight="1" x14ac:dyDescent="0.2">
      <c r="H217" s="230"/>
      <c r="K217" s="230"/>
    </row>
    <row r="218" spans="8:11" ht="15.75" customHeight="1" x14ac:dyDescent="0.2">
      <c r="H218" s="230"/>
      <c r="K218" s="230"/>
    </row>
    <row r="219" spans="8:11" ht="15.75" customHeight="1" x14ac:dyDescent="0.2">
      <c r="H219" s="230"/>
      <c r="K219" s="230"/>
    </row>
    <row r="220" spans="8:11" ht="15.75" customHeight="1" x14ac:dyDescent="0.2">
      <c r="H220" s="230"/>
      <c r="K220" s="230"/>
    </row>
    <row r="221" spans="8:11" ht="15.75" customHeight="1" x14ac:dyDescent="0.2">
      <c r="H221" s="230"/>
      <c r="K221" s="230"/>
    </row>
    <row r="222" spans="8:11" ht="15.75" customHeight="1" x14ac:dyDescent="0.2">
      <c r="H222" s="230"/>
      <c r="K222" s="230"/>
    </row>
    <row r="223" spans="8:11" ht="15.75" customHeight="1" x14ac:dyDescent="0.2">
      <c r="H223" s="230"/>
      <c r="K223" s="230"/>
    </row>
    <row r="224" spans="8:11" ht="15.75" customHeight="1" x14ac:dyDescent="0.2">
      <c r="H224" s="230"/>
      <c r="K224" s="230"/>
    </row>
    <row r="225" spans="8:11" ht="15.75" customHeight="1" x14ac:dyDescent="0.2">
      <c r="H225" s="230"/>
      <c r="K225" s="230"/>
    </row>
    <row r="226" spans="8:11" ht="15.75" customHeight="1" x14ac:dyDescent="0.2">
      <c r="H226" s="230"/>
      <c r="K226" s="230"/>
    </row>
    <row r="227" spans="8:11" ht="15.75" customHeight="1" x14ac:dyDescent="0.2">
      <c r="H227" s="230"/>
      <c r="K227" s="230"/>
    </row>
    <row r="228" spans="8:11" ht="15.75" customHeight="1" x14ac:dyDescent="0.2">
      <c r="H228" s="230"/>
      <c r="K228" s="230"/>
    </row>
    <row r="229" spans="8:11" ht="15.75" customHeight="1" x14ac:dyDescent="0.2">
      <c r="H229" s="230"/>
      <c r="K229" s="230"/>
    </row>
    <row r="230" spans="8:11" ht="15.75" customHeight="1" x14ac:dyDescent="0.2">
      <c r="H230" s="230"/>
      <c r="K230" s="230"/>
    </row>
    <row r="231" spans="8:11" ht="15.75" customHeight="1" x14ac:dyDescent="0.2">
      <c r="H231" s="230"/>
      <c r="K231" s="230"/>
    </row>
    <row r="232" spans="8:11" ht="15.75" customHeight="1" x14ac:dyDescent="0.2">
      <c r="H232" s="230"/>
      <c r="K232" s="230"/>
    </row>
    <row r="233" spans="8:11" ht="15.75" customHeight="1" x14ac:dyDescent="0.2">
      <c r="H233" s="230"/>
      <c r="K233" s="230"/>
    </row>
    <row r="234" spans="8:11" ht="15.75" customHeight="1" x14ac:dyDescent="0.2">
      <c r="H234" s="230"/>
      <c r="K234" s="230"/>
    </row>
    <row r="235" spans="8:11" ht="15.75" customHeight="1" x14ac:dyDescent="0.2">
      <c r="H235" s="230"/>
      <c r="K235" s="230"/>
    </row>
    <row r="236" spans="8:11" ht="15.75" customHeight="1" x14ac:dyDescent="0.2">
      <c r="H236" s="230"/>
      <c r="K236" s="230"/>
    </row>
    <row r="237" spans="8:11" ht="15.75" customHeight="1" x14ac:dyDescent="0.2">
      <c r="H237" s="230"/>
      <c r="K237" s="230"/>
    </row>
    <row r="238" spans="8:11" ht="15.75" customHeight="1" x14ac:dyDescent="0.2">
      <c r="H238" s="230"/>
      <c r="K238" s="230"/>
    </row>
    <row r="239" spans="8:11" ht="15.75" customHeight="1" x14ac:dyDescent="0.2">
      <c r="H239" s="230"/>
      <c r="K239" s="230"/>
    </row>
    <row r="240" spans="8:11" ht="15.75" customHeight="1" x14ac:dyDescent="0.2">
      <c r="H240" s="230"/>
      <c r="K240" s="230"/>
    </row>
    <row r="241" spans="8:11" ht="15.75" customHeight="1" x14ac:dyDescent="0.2">
      <c r="H241" s="230"/>
      <c r="K241" s="230"/>
    </row>
    <row r="242" spans="8:11" ht="15.75" customHeight="1" x14ac:dyDescent="0.2">
      <c r="H242" s="230"/>
      <c r="K242" s="230"/>
    </row>
    <row r="243" spans="8:11" ht="15.75" customHeight="1" x14ac:dyDescent="0.2">
      <c r="H243" s="230"/>
      <c r="K243" s="230"/>
    </row>
    <row r="244" spans="8:11" ht="15.75" customHeight="1" x14ac:dyDescent="0.2">
      <c r="H244" s="230"/>
      <c r="K244" s="230"/>
    </row>
    <row r="245" spans="8:11" ht="15.75" customHeight="1" x14ac:dyDescent="0.2">
      <c r="H245" s="230"/>
      <c r="K245" s="230"/>
    </row>
    <row r="246" spans="8:11" ht="15.75" customHeight="1" x14ac:dyDescent="0.2">
      <c r="H246" s="230"/>
      <c r="K246" s="230"/>
    </row>
    <row r="247" spans="8:11" ht="15.75" customHeight="1" x14ac:dyDescent="0.2">
      <c r="H247" s="230"/>
      <c r="K247" s="230"/>
    </row>
    <row r="248" spans="8:11" ht="15.75" customHeight="1" x14ac:dyDescent="0.2">
      <c r="H248" s="230"/>
      <c r="K248" s="230"/>
    </row>
    <row r="249" spans="8:11" ht="15.75" customHeight="1" x14ac:dyDescent="0.2">
      <c r="H249" s="230"/>
      <c r="K249" s="230"/>
    </row>
    <row r="250" spans="8:11" ht="15.75" customHeight="1" x14ac:dyDescent="0.2">
      <c r="H250" s="230"/>
      <c r="K250" s="230"/>
    </row>
    <row r="251" spans="8:11" ht="15.75" customHeight="1" x14ac:dyDescent="0.2">
      <c r="H251" s="230"/>
      <c r="K251" s="230"/>
    </row>
    <row r="252" spans="8:11" ht="15.75" customHeight="1" x14ac:dyDescent="0.2">
      <c r="H252" s="230"/>
      <c r="K252" s="230"/>
    </row>
    <row r="253" spans="8:11" ht="15.75" customHeight="1" x14ac:dyDescent="0.2">
      <c r="H253" s="230"/>
      <c r="K253" s="230"/>
    </row>
    <row r="254" spans="8:11" ht="15.75" customHeight="1" x14ac:dyDescent="0.2">
      <c r="H254" s="230"/>
      <c r="K254" s="230"/>
    </row>
    <row r="255" spans="8:11" ht="15.75" customHeight="1" x14ac:dyDescent="0.2">
      <c r="H255" s="230"/>
      <c r="K255" s="230"/>
    </row>
    <row r="256" spans="8:11" ht="15.75" customHeight="1" x14ac:dyDescent="0.2">
      <c r="H256" s="230"/>
      <c r="K256" s="230"/>
    </row>
    <row r="257" spans="8:11" ht="15.75" customHeight="1" x14ac:dyDescent="0.2">
      <c r="H257" s="230"/>
      <c r="K257" s="230"/>
    </row>
    <row r="258" spans="8:11" ht="15.75" customHeight="1" x14ac:dyDescent="0.2">
      <c r="H258" s="230"/>
      <c r="K258" s="230"/>
    </row>
    <row r="259" spans="8:11" ht="15.75" customHeight="1" x14ac:dyDescent="0.2">
      <c r="H259" s="230"/>
      <c r="K259" s="230"/>
    </row>
    <row r="260" spans="8:11" ht="15.75" customHeight="1" x14ac:dyDescent="0.2">
      <c r="H260" s="230"/>
      <c r="K260" s="230"/>
    </row>
    <row r="261" spans="8:11" ht="15.75" customHeight="1" x14ac:dyDescent="0.2">
      <c r="H261" s="230"/>
      <c r="K261" s="230"/>
    </row>
    <row r="262" spans="8:11" ht="15.75" customHeight="1" x14ac:dyDescent="0.2">
      <c r="H262" s="230"/>
      <c r="K262" s="230"/>
    </row>
    <row r="263" spans="8:11" ht="15.75" customHeight="1" x14ac:dyDescent="0.2">
      <c r="H263" s="230"/>
      <c r="K263" s="230"/>
    </row>
    <row r="264" spans="8:11" ht="15.75" customHeight="1" x14ac:dyDescent="0.2">
      <c r="H264" s="230"/>
      <c r="K264" s="230"/>
    </row>
    <row r="265" spans="8:11" ht="15.75" customHeight="1" x14ac:dyDescent="0.2">
      <c r="H265" s="230"/>
      <c r="K265" s="230"/>
    </row>
    <row r="266" spans="8:11" ht="15.75" customHeight="1" x14ac:dyDescent="0.2">
      <c r="H266" s="230"/>
      <c r="K266" s="230"/>
    </row>
    <row r="267" spans="8:11" ht="15.75" customHeight="1" x14ac:dyDescent="0.2">
      <c r="H267" s="230"/>
      <c r="K267" s="230"/>
    </row>
    <row r="268" spans="8:11" ht="15.75" customHeight="1" x14ac:dyDescent="0.2">
      <c r="H268" s="230"/>
      <c r="K268" s="230"/>
    </row>
    <row r="269" spans="8:11" ht="15.75" customHeight="1" x14ac:dyDescent="0.2">
      <c r="H269" s="230"/>
      <c r="K269" s="230"/>
    </row>
    <row r="270" spans="8:11" ht="15.75" customHeight="1" x14ac:dyDescent="0.2">
      <c r="H270" s="230"/>
      <c r="K270" s="230"/>
    </row>
    <row r="271" spans="8:11" ht="15.75" customHeight="1" x14ac:dyDescent="0.2">
      <c r="H271" s="230"/>
      <c r="K271" s="230"/>
    </row>
    <row r="272" spans="8:11" ht="15.75" customHeight="1" x14ac:dyDescent="0.2">
      <c r="H272" s="230"/>
      <c r="K272" s="230"/>
    </row>
    <row r="273" spans="8:11" ht="15.75" customHeight="1" x14ac:dyDescent="0.2">
      <c r="H273" s="230"/>
      <c r="K273" s="230"/>
    </row>
    <row r="274" spans="8:11" ht="15.75" customHeight="1" x14ac:dyDescent="0.2">
      <c r="H274" s="230"/>
      <c r="K274" s="230"/>
    </row>
    <row r="275" spans="8:11" ht="15.75" customHeight="1" x14ac:dyDescent="0.2">
      <c r="H275" s="230"/>
      <c r="K275" s="230"/>
    </row>
    <row r="276" spans="8:11" ht="15.75" customHeight="1" x14ac:dyDescent="0.2">
      <c r="H276" s="230"/>
      <c r="K276" s="230"/>
    </row>
    <row r="277" spans="8:11" ht="15.75" customHeight="1" x14ac:dyDescent="0.2">
      <c r="H277" s="230"/>
      <c r="K277" s="230"/>
    </row>
    <row r="278" spans="8:11" ht="15.75" customHeight="1" x14ac:dyDescent="0.2">
      <c r="H278" s="230"/>
      <c r="K278" s="230"/>
    </row>
    <row r="279" spans="8:11" ht="15.75" customHeight="1" x14ac:dyDescent="0.2">
      <c r="H279" s="230"/>
      <c r="K279" s="230"/>
    </row>
    <row r="280" spans="8:11" ht="15.75" customHeight="1" x14ac:dyDescent="0.2">
      <c r="H280" s="230"/>
      <c r="K280" s="230"/>
    </row>
    <row r="281" spans="8:11" ht="15.75" customHeight="1" x14ac:dyDescent="0.2">
      <c r="H281" s="230"/>
      <c r="K281" s="230"/>
    </row>
    <row r="282" spans="8:11" ht="15.75" customHeight="1" x14ac:dyDescent="0.2">
      <c r="H282" s="230"/>
      <c r="K282" s="230"/>
    </row>
    <row r="283" spans="8:11" ht="15.75" customHeight="1" x14ac:dyDescent="0.2">
      <c r="H283" s="230"/>
      <c r="K283" s="230"/>
    </row>
    <row r="284" spans="8:11" ht="15.75" customHeight="1" x14ac:dyDescent="0.2">
      <c r="H284" s="230"/>
      <c r="K284" s="230"/>
    </row>
    <row r="285" spans="8:11" ht="15.75" customHeight="1" x14ac:dyDescent="0.2">
      <c r="H285" s="230"/>
      <c r="K285" s="230"/>
    </row>
    <row r="286" spans="8:11" ht="15.75" customHeight="1" x14ac:dyDescent="0.2">
      <c r="H286" s="230"/>
      <c r="K286" s="230"/>
    </row>
    <row r="287" spans="8:11" ht="15.75" customHeight="1" x14ac:dyDescent="0.2">
      <c r="H287" s="230"/>
      <c r="K287" s="230"/>
    </row>
    <row r="288" spans="8:11" ht="15.75" customHeight="1" x14ac:dyDescent="0.2">
      <c r="H288" s="230"/>
      <c r="K288" s="230"/>
    </row>
    <row r="289" spans="8:11" ht="15.75" customHeight="1" x14ac:dyDescent="0.2">
      <c r="H289" s="230"/>
      <c r="K289" s="230"/>
    </row>
    <row r="290" spans="8:11" ht="15.75" customHeight="1" x14ac:dyDescent="0.2">
      <c r="H290" s="230"/>
      <c r="K290" s="230"/>
    </row>
    <row r="291" spans="8:11" ht="15.75" customHeight="1" x14ac:dyDescent="0.2">
      <c r="H291" s="230"/>
      <c r="K291" s="230"/>
    </row>
    <row r="292" spans="8:11" ht="15.75" customHeight="1" x14ac:dyDescent="0.2">
      <c r="H292" s="230"/>
      <c r="K292" s="230"/>
    </row>
    <row r="293" spans="8:11" ht="15.75" customHeight="1" x14ac:dyDescent="0.2">
      <c r="H293" s="230"/>
      <c r="K293" s="230"/>
    </row>
    <row r="294" spans="8:11" ht="15.75" customHeight="1" x14ac:dyDescent="0.2">
      <c r="H294" s="230"/>
      <c r="K294" s="230"/>
    </row>
    <row r="295" spans="8:11" ht="15.75" customHeight="1" x14ac:dyDescent="0.2">
      <c r="H295" s="230"/>
      <c r="K295" s="230"/>
    </row>
    <row r="296" spans="8:11" ht="15.75" customHeight="1" x14ac:dyDescent="0.2">
      <c r="H296" s="230"/>
      <c r="K296" s="230"/>
    </row>
    <row r="297" spans="8:11" ht="15.75" customHeight="1" x14ac:dyDescent="0.2">
      <c r="H297" s="230"/>
      <c r="K297" s="230"/>
    </row>
    <row r="298" spans="8:11" ht="15.75" customHeight="1" x14ac:dyDescent="0.2">
      <c r="H298" s="230"/>
      <c r="K298" s="230"/>
    </row>
    <row r="299" spans="8:11" ht="15.75" customHeight="1" x14ac:dyDescent="0.2">
      <c r="H299" s="230"/>
      <c r="K299" s="230"/>
    </row>
    <row r="300" spans="8:11" ht="15.75" customHeight="1" x14ac:dyDescent="0.2">
      <c r="H300" s="230"/>
      <c r="K300" s="230"/>
    </row>
    <row r="301" spans="8:11" ht="15.75" customHeight="1" x14ac:dyDescent="0.2">
      <c r="H301" s="230"/>
      <c r="K301" s="230"/>
    </row>
    <row r="302" spans="8:11" ht="15.75" customHeight="1" x14ac:dyDescent="0.2">
      <c r="H302" s="230"/>
      <c r="K302" s="230"/>
    </row>
    <row r="303" spans="8:11" ht="15.75" customHeight="1" x14ac:dyDescent="0.2">
      <c r="H303" s="230"/>
      <c r="K303" s="230"/>
    </row>
    <row r="304" spans="8:11" ht="15.75" customHeight="1" x14ac:dyDescent="0.2">
      <c r="H304" s="230"/>
      <c r="K304" s="230"/>
    </row>
    <row r="305" spans="8:11" ht="15.75" customHeight="1" x14ac:dyDescent="0.2">
      <c r="H305" s="230"/>
      <c r="K305" s="230"/>
    </row>
    <row r="306" spans="8:11" ht="15.75" customHeight="1" x14ac:dyDescent="0.2">
      <c r="H306" s="230"/>
      <c r="K306" s="230"/>
    </row>
    <row r="307" spans="8:11" ht="15.75" customHeight="1" x14ac:dyDescent="0.2">
      <c r="H307" s="230"/>
      <c r="K307" s="230"/>
    </row>
    <row r="308" spans="8:11" ht="15.75" customHeight="1" x14ac:dyDescent="0.2">
      <c r="H308" s="230"/>
      <c r="K308" s="230"/>
    </row>
    <row r="309" spans="8:11" ht="15.75" customHeight="1" x14ac:dyDescent="0.2">
      <c r="H309" s="230"/>
      <c r="K309" s="230"/>
    </row>
    <row r="310" spans="8:11" ht="15.75" customHeight="1" x14ac:dyDescent="0.2">
      <c r="H310" s="230"/>
      <c r="K310" s="230"/>
    </row>
    <row r="311" spans="8:11" ht="15.75" customHeight="1" x14ac:dyDescent="0.2">
      <c r="H311" s="230"/>
      <c r="K311" s="230"/>
    </row>
    <row r="312" spans="8:11" ht="15.75" customHeight="1" x14ac:dyDescent="0.2">
      <c r="H312" s="230"/>
      <c r="K312" s="230"/>
    </row>
    <row r="313" spans="8:11" ht="15.75" customHeight="1" x14ac:dyDescent="0.2">
      <c r="H313" s="230"/>
      <c r="K313" s="230"/>
    </row>
    <row r="314" spans="8:11" ht="15.75" customHeight="1" x14ac:dyDescent="0.2">
      <c r="H314" s="230"/>
      <c r="K314" s="230"/>
    </row>
    <row r="315" spans="8:11" ht="15.75" customHeight="1" x14ac:dyDescent="0.2">
      <c r="H315" s="230"/>
      <c r="K315" s="230"/>
    </row>
    <row r="316" spans="8:11" ht="15.75" customHeight="1" x14ac:dyDescent="0.2">
      <c r="H316" s="230"/>
      <c r="K316" s="230"/>
    </row>
    <row r="317" spans="8:11" ht="15.75" customHeight="1" x14ac:dyDescent="0.2">
      <c r="H317" s="230"/>
      <c r="K317" s="230"/>
    </row>
    <row r="318" spans="8:11" ht="15.75" customHeight="1" x14ac:dyDescent="0.2">
      <c r="H318" s="230"/>
      <c r="K318" s="230"/>
    </row>
    <row r="319" spans="8:11" ht="15.75" customHeight="1" x14ac:dyDescent="0.2">
      <c r="H319" s="230"/>
      <c r="K319" s="230"/>
    </row>
    <row r="320" spans="8:11" ht="15.75" customHeight="1" x14ac:dyDescent="0.2">
      <c r="H320" s="230"/>
      <c r="K320" s="230"/>
    </row>
    <row r="321" spans="8:11" ht="15.75" customHeight="1" x14ac:dyDescent="0.2">
      <c r="H321" s="230"/>
      <c r="K321" s="230"/>
    </row>
    <row r="322" spans="8:11" ht="15.75" customHeight="1" x14ac:dyDescent="0.2">
      <c r="H322" s="230"/>
      <c r="K322" s="230"/>
    </row>
    <row r="323" spans="8:11" ht="15.75" customHeight="1" x14ac:dyDescent="0.2">
      <c r="H323" s="230"/>
      <c r="K323" s="230"/>
    </row>
    <row r="324" spans="8:11" ht="15.75" customHeight="1" x14ac:dyDescent="0.2">
      <c r="H324" s="230"/>
      <c r="K324" s="230"/>
    </row>
    <row r="325" spans="8:11" ht="15.75" customHeight="1" x14ac:dyDescent="0.2">
      <c r="H325" s="230"/>
      <c r="K325" s="230"/>
    </row>
    <row r="326" spans="8:11" ht="15.75" customHeight="1" x14ac:dyDescent="0.2">
      <c r="H326" s="230"/>
      <c r="K326" s="230"/>
    </row>
    <row r="327" spans="8:11" ht="15.75" customHeight="1" x14ac:dyDescent="0.2">
      <c r="H327" s="230"/>
      <c r="K327" s="230"/>
    </row>
    <row r="328" spans="8:11" ht="15.75" customHeight="1" x14ac:dyDescent="0.2">
      <c r="H328" s="230"/>
      <c r="K328" s="230"/>
    </row>
    <row r="329" spans="8:11" ht="15.75" customHeight="1" x14ac:dyDescent="0.2">
      <c r="H329" s="230"/>
      <c r="K329" s="230"/>
    </row>
    <row r="330" spans="8:11" ht="15.75" customHeight="1" x14ac:dyDescent="0.2">
      <c r="H330" s="230"/>
      <c r="K330" s="230"/>
    </row>
    <row r="331" spans="8:11" ht="15.75" customHeight="1" x14ac:dyDescent="0.2">
      <c r="H331" s="230"/>
      <c r="K331" s="230"/>
    </row>
    <row r="332" spans="8:11" ht="15.75" customHeight="1" x14ac:dyDescent="0.2">
      <c r="H332" s="230"/>
      <c r="K332" s="230"/>
    </row>
    <row r="333" spans="8:11" ht="15.75" customHeight="1" x14ac:dyDescent="0.2">
      <c r="H333" s="230"/>
      <c r="K333" s="230"/>
    </row>
    <row r="334" spans="8:11" ht="15.75" customHeight="1" x14ac:dyDescent="0.2">
      <c r="H334" s="230"/>
      <c r="K334" s="230"/>
    </row>
    <row r="335" spans="8:11" ht="15.75" customHeight="1" x14ac:dyDescent="0.2">
      <c r="H335" s="230"/>
      <c r="K335" s="230"/>
    </row>
    <row r="336" spans="8:11" ht="15.75" customHeight="1" x14ac:dyDescent="0.2">
      <c r="H336" s="230"/>
      <c r="K336" s="230"/>
    </row>
    <row r="337" spans="8:11" ht="15.75" customHeight="1" x14ac:dyDescent="0.2">
      <c r="H337" s="230"/>
      <c r="K337" s="230"/>
    </row>
    <row r="338" spans="8:11" ht="15.75" customHeight="1" x14ac:dyDescent="0.2">
      <c r="H338" s="230"/>
      <c r="K338" s="230"/>
    </row>
    <row r="339" spans="8:11" ht="15.75" customHeight="1" x14ac:dyDescent="0.2">
      <c r="H339" s="230"/>
      <c r="K339" s="230"/>
    </row>
    <row r="340" spans="8:11" ht="15.75" customHeight="1" x14ac:dyDescent="0.2">
      <c r="H340" s="230"/>
      <c r="K340" s="230"/>
    </row>
    <row r="341" spans="8:11" ht="15.75" customHeight="1" x14ac:dyDescent="0.2">
      <c r="H341" s="230"/>
      <c r="K341" s="230"/>
    </row>
    <row r="342" spans="8:11" ht="15.75" customHeight="1" x14ac:dyDescent="0.2">
      <c r="H342" s="230"/>
      <c r="K342" s="230"/>
    </row>
    <row r="343" spans="8:11" ht="15.75" customHeight="1" x14ac:dyDescent="0.2">
      <c r="H343" s="230"/>
      <c r="K343" s="230"/>
    </row>
    <row r="344" spans="8:11" ht="15.75" customHeight="1" x14ac:dyDescent="0.2">
      <c r="H344" s="230"/>
      <c r="K344" s="230"/>
    </row>
    <row r="345" spans="8:11" ht="15.75" customHeight="1" x14ac:dyDescent="0.2">
      <c r="H345" s="230"/>
      <c r="K345" s="230"/>
    </row>
    <row r="346" spans="8:11" ht="15.75" customHeight="1" x14ac:dyDescent="0.2">
      <c r="H346" s="230"/>
      <c r="K346" s="230"/>
    </row>
    <row r="347" spans="8:11" ht="15.75" customHeight="1" x14ac:dyDescent="0.2">
      <c r="H347" s="230"/>
      <c r="K347" s="230"/>
    </row>
    <row r="348" spans="8:11" ht="15.75" customHeight="1" x14ac:dyDescent="0.2">
      <c r="H348" s="230"/>
      <c r="K348" s="230"/>
    </row>
    <row r="349" spans="8:11" ht="15.75" customHeight="1" x14ac:dyDescent="0.2">
      <c r="H349" s="230"/>
      <c r="K349" s="230"/>
    </row>
    <row r="350" spans="8:11" ht="15.75" customHeight="1" x14ac:dyDescent="0.2">
      <c r="H350" s="230"/>
      <c r="K350" s="230"/>
    </row>
    <row r="351" spans="8:11" ht="15.75" customHeight="1" x14ac:dyDescent="0.2">
      <c r="H351" s="230"/>
      <c r="K351" s="230"/>
    </row>
    <row r="352" spans="8:11" ht="15.75" customHeight="1" x14ac:dyDescent="0.2">
      <c r="H352" s="230"/>
      <c r="K352" s="230"/>
    </row>
    <row r="353" spans="8:11" ht="15.75" customHeight="1" x14ac:dyDescent="0.2">
      <c r="H353" s="230"/>
      <c r="K353" s="230"/>
    </row>
    <row r="354" spans="8:11" ht="15.75" customHeight="1" x14ac:dyDescent="0.2">
      <c r="H354" s="230"/>
      <c r="K354" s="230"/>
    </row>
    <row r="355" spans="8:11" ht="15.75" customHeight="1" x14ac:dyDescent="0.2">
      <c r="H355" s="230"/>
      <c r="K355" s="230"/>
    </row>
    <row r="356" spans="8:11" ht="15.75" customHeight="1" x14ac:dyDescent="0.2">
      <c r="H356" s="230"/>
      <c r="K356" s="230"/>
    </row>
    <row r="357" spans="8:11" ht="15.75" customHeight="1" x14ac:dyDescent="0.2">
      <c r="H357" s="230"/>
      <c r="K357" s="230"/>
    </row>
    <row r="358" spans="8:11" ht="15.75" customHeight="1" x14ac:dyDescent="0.2">
      <c r="H358" s="230"/>
      <c r="K358" s="230"/>
    </row>
    <row r="359" spans="8:11" ht="15.75" customHeight="1" x14ac:dyDescent="0.2">
      <c r="H359" s="230"/>
      <c r="K359" s="230"/>
    </row>
    <row r="360" spans="8:11" ht="15.75" customHeight="1" x14ac:dyDescent="0.2">
      <c r="H360" s="230"/>
      <c r="K360" s="230"/>
    </row>
    <row r="361" spans="8:11" ht="15.75" customHeight="1" x14ac:dyDescent="0.2">
      <c r="H361" s="230"/>
      <c r="K361" s="230"/>
    </row>
    <row r="362" spans="8:11" ht="15.75" customHeight="1" x14ac:dyDescent="0.2">
      <c r="H362" s="230"/>
      <c r="K362" s="230"/>
    </row>
    <row r="363" spans="8:11" ht="15.75" customHeight="1" x14ac:dyDescent="0.2">
      <c r="H363" s="230"/>
      <c r="K363" s="230"/>
    </row>
    <row r="364" spans="8:11" ht="15.75" customHeight="1" x14ac:dyDescent="0.2">
      <c r="H364" s="230"/>
      <c r="K364" s="230"/>
    </row>
    <row r="365" spans="8:11" ht="15.75" customHeight="1" x14ac:dyDescent="0.2">
      <c r="H365" s="230"/>
      <c r="K365" s="230"/>
    </row>
    <row r="366" spans="8:11" ht="15.75" customHeight="1" x14ac:dyDescent="0.2">
      <c r="H366" s="230"/>
      <c r="K366" s="230"/>
    </row>
    <row r="367" spans="8:11" ht="15.75" customHeight="1" x14ac:dyDescent="0.2">
      <c r="H367" s="230"/>
      <c r="K367" s="230"/>
    </row>
    <row r="368" spans="8:11" ht="15.75" customHeight="1" x14ac:dyDescent="0.2">
      <c r="H368" s="230"/>
      <c r="K368" s="230"/>
    </row>
    <row r="369" spans="8:11" ht="15.75" customHeight="1" x14ac:dyDescent="0.2">
      <c r="H369" s="230"/>
      <c r="K369" s="230"/>
    </row>
    <row r="370" spans="8:11" ht="15.75" customHeight="1" x14ac:dyDescent="0.2">
      <c r="H370" s="230"/>
      <c r="K370" s="230"/>
    </row>
    <row r="371" spans="8:11" ht="15.75" customHeight="1" x14ac:dyDescent="0.2">
      <c r="H371" s="230"/>
      <c r="K371" s="230"/>
    </row>
    <row r="372" spans="8:11" ht="15.75" customHeight="1" x14ac:dyDescent="0.2">
      <c r="H372" s="230"/>
      <c r="K372" s="230"/>
    </row>
    <row r="373" spans="8:11" ht="15.75" customHeight="1" x14ac:dyDescent="0.2">
      <c r="H373" s="230"/>
      <c r="K373" s="230"/>
    </row>
    <row r="374" spans="8:11" ht="15.75" customHeight="1" x14ac:dyDescent="0.2">
      <c r="H374" s="230"/>
      <c r="K374" s="230"/>
    </row>
    <row r="375" spans="8:11" ht="15.75" customHeight="1" x14ac:dyDescent="0.2">
      <c r="H375" s="230"/>
      <c r="K375" s="230"/>
    </row>
    <row r="376" spans="8:11" ht="15.75" customHeight="1" x14ac:dyDescent="0.2">
      <c r="H376" s="230"/>
      <c r="K376" s="230"/>
    </row>
    <row r="377" spans="8:11" ht="15.75" customHeight="1" x14ac:dyDescent="0.2">
      <c r="H377" s="230"/>
      <c r="K377" s="230"/>
    </row>
    <row r="378" spans="8:11" ht="15.75" customHeight="1" x14ac:dyDescent="0.2">
      <c r="H378" s="230"/>
      <c r="K378" s="230"/>
    </row>
    <row r="379" spans="8:11" ht="15.75" customHeight="1" x14ac:dyDescent="0.2">
      <c r="H379" s="230"/>
      <c r="K379" s="230"/>
    </row>
    <row r="380" spans="8:11" ht="15.75" customHeight="1" x14ac:dyDescent="0.2">
      <c r="H380" s="230"/>
      <c r="K380" s="230"/>
    </row>
    <row r="381" spans="8:11" ht="15.75" customHeight="1" x14ac:dyDescent="0.2">
      <c r="H381" s="230"/>
      <c r="K381" s="230"/>
    </row>
    <row r="382" spans="8:11" ht="15.75" customHeight="1" x14ac:dyDescent="0.2">
      <c r="H382" s="230"/>
      <c r="K382" s="230"/>
    </row>
    <row r="383" spans="8:11" ht="15.75" customHeight="1" x14ac:dyDescent="0.2">
      <c r="H383" s="230"/>
      <c r="K383" s="230"/>
    </row>
    <row r="384" spans="8:11" ht="15.75" customHeight="1" x14ac:dyDescent="0.2">
      <c r="H384" s="230"/>
      <c r="K384" s="230"/>
    </row>
    <row r="385" spans="8:11" ht="15.75" customHeight="1" x14ac:dyDescent="0.2">
      <c r="H385" s="230"/>
      <c r="K385" s="230"/>
    </row>
    <row r="386" spans="8:11" ht="15.75" customHeight="1" x14ac:dyDescent="0.2">
      <c r="H386" s="230"/>
      <c r="K386" s="230"/>
    </row>
    <row r="387" spans="8:11" ht="15.75" customHeight="1" x14ac:dyDescent="0.2">
      <c r="H387" s="230"/>
      <c r="K387" s="230"/>
    </row>
    <row r="388" spans="8:11" ht="15.75" customHeight="1" x14ac:dyDescent="0.2">
      <c r="H388" s="230"/>
      <c r="K388" s="230"/>
    </row>
    <row r="389" spans="8:11" ht="15.75" customHeight="1" x14ac:dyDescent="0.2">
      <c r="H389" s="230"/>
      <c r="K389" s="230"/>
    </row>
    <row r="390" spans="8:11" ht="15.75" customHeight="1" x14ac:dyDescent="0.2">
      <c r="H390" s="230"/>
      <c r="K390" s="230"/>
    </row>
    <row r="391" spans="8:11" ht="15.75" customHeight="1" x14ac:dyDescent="0.2">
      <c r="H391" s="230"/>
      <c r="K391" s="230"/>
    </row>
    <row r="392" spans="8:11" ht="15.75" customHeight="1" x14ac:dyDescent="0.2">
      <c r="H392" s="230"/>
      <c r="K392" s="230"/>
    </row>
    <row r="393" spans="8:11" ht="15.75" customHeight="1" x14ac:dyDescent="0.2">
      <c r="H393" s="230"/>
      <c r="K393" s="230"/>
    </row>
    <row r="394" spans="8:11" ht="15.75" customHeight="1" x14ac:dyDescent="0.2">
      <c r="H394" s="230"/>
      <c r="K394" s="230"/>
    </row>
    <row r="395" spans="8:11" ht="15.75" customHeight="1" x14ac:dyDescent="0.2">
      <c r="H395" s="230"/>
      <c r="K395" s="230"/>
    </row>
    <row r="396" spans="8:11" ht="15.75" customHeight="1" x14ac:dyDescent="0.2">
      <c r="H396" s="230"/>
      <c r="K396" s="230"/>
    </row>
    <row r="397" spans="8:11" ht="15.75" customHeight="1" x14ac:dyDescent="0.2">
      <c r="H397" s="230"/>
      <c r="K397" s="230"/>
    </row>
    <row r="398" spans="8:11" ht="15.75" customHeight="1" x14ac:dyDescent="0.2">
      <c r="H398" s="230"/>
      <c r="K398" s="230"/>
    </row>
    <row r="399" spans="8:11" ht="15.75" customHeight="1" x14ac:dyDescent="0.2">
      <c r="H399" s="230"/>
      <c r="K399" s="230"/>
    </row>
    <row r="400" spans="8:11" ht="15.75" customHeight="1" x14ac:dyDescent="0.2">
      <c r="H400" s="230"/>
      <c r="K400" s="230"/>
    </row>
    <row r="401" spans="8:11" ht="15.75" customHeight="1" x14ac:dyDescent="0.2">
      <c r="H401" s="230"/>
      <c r="K401" s="230"/>
    </row>
    <row r="402" spans="8:11" ht="15.75" customHeight="1" x14ac:dyDescent="0.2">
      <c r="H402" s="230"/>
      <c r="K402" s="230"/>
    </row>
    <row r="403" spans="8:11" ht="15.75" customHeight="1" x14ac:dyDescent="0.2">
      <c r="H403" s="230"/>
      <c r="K403" s="230"/>
    </row>
    <row r="404" spans="8:11" ht="15.75" customHeight="1" x14ac:dyDescent="0.2">
      <c r="H404" s="230"/>
      <c r="K404" s="230"/>
    </row>
    <row r="405" spans="8:11" ht="15.75" customHeight="1" x14ac:dyDescent="0.2">
      <c r="H405" s="230"/>
      <c r="K405" s="230"/>
    </row>
    <row r="406" spans="8:11" ht="15.75" customHeight="1" x14ac:dyDescent="0.2">
      <c r="H406" s="230"/>
      <c r="K406" s="230"/>
    </row>
    <row r="407" spans="8:11" ht="15.75" customHeight="1" x14ac:dyDescent="0.2">
      <c r="H407" s="230"/>
      <c r="K407" s="230"/>
    </row>
    <row r="408" spans="8:11" ht="15.75" customHeight="1" x14ac:dyDescent="0.2">
      <c r="H408" s="230"/>
      <c r="K408" s="230"/>
    </row>
    <row r="409" spans="8:11" ht="15.75" customHeight="1" x14ac:dyDescent="0.2">
      <c r="H409" s="230"/>
      <c r="K409" s="230"/>
    </row>
    <row r="410" spans="8:11" ht="15.75" customHeight="1" x14ac:dyDescent="0.2">
      <c r="H410" s="230"/>
      <c r="K410" s="230"/>
    </row>
    <row r="411" spans="8:11" ht="15.75" customHeight="1" x14ac:dyDescent="0.2">
      <c r="H411" s="230"/>
      <c r="K411" s="230"/>
    </row>
    <row r="412" spans="8:11" ht="15.75" customHeight="1" x14ac:dyDescent="0.2">
      <c r="H412" s="230"/>
      <c r="K412" s="230"/>
    </row>
    <row r="413" spans="8:11" ht="15.75" customHeight="1" x14ac:dyDescent="0.2">
      <c r="H413" s="230"/>
      <c r="K413" s="230"/>
    </row>
    <row r="414" spans="8:11" ht="15.75" customHeight="1" x14ac:dyDescent="0.2">
      <c r="H414" s="230"/>
      <c r="K414" s="230"/>
    </row>
    <row r="415" spans="8:11" ht="15.75" customHeight="1" x14ac:dyDescent="0.2">
      <c r="H415" s="230"/>
      <c r="K415" s="230"/>
    </row>
    <row r="416" spans="8:11" ht="15.75" customHeight="1" x14ac:dyDescent="0.2">
      <c r="H416" s="230"/>
      <c r="K416" s="230"/>
    </row>
    <row r="417" spans="8:11" ht="15.75" customHeight="1" x14ac:dyDescent="0.2">
      <c r="H417" s="230"/>
      <c r="K417" s="230"/>
    </row>
    <row r="418" spans="8:11" ht="15.75" customHeight="1" x14ac:dyDescent="0.2">
      <c r="H418" s="230"/>
      <c r="K418" s="230"/>
    </row>
    <row r="419" spans="8:11" ht="15.75" customHeight="1" x14ac:dyDescent="0.2">
      <c r="H419" s="230"/>
      <c r="K419" s="230"/>
    </row>
    <row r="420" spans="8:11" ht="15.75" customHeight="1" x14ac:dyDescent="0.2">
      <c r="H420" s="230"/>
      <c r="K420" s="230"/>
    </row>
    <row r="421" spans="8:11" ht="15.75" customHeight="1" x14ac:dyDescent="0.2">
      <c r="H421" s="230"/>
      <c r="K421" s="230"/>
    </row>
    <row r="422" spans="8:11" ht="15.75" customHeight="1" x14ac:dyDescent="0.2">
      <c r="H422" s="230"/>
      <c r="K422" s="230"/>
    </row>
    <row r="423" spans="8:11" ht="15.75" customHeight="1" x14ac:dyDescent="0.2">
      <c r="H423" s="230"/>
      <c r="K423" s="230"/>
    </row>
    <row r="424" spans="8:11" ht="15.75" customHeight="1" x14ac:dyDescent="0.2">
      <c r="H424" s="230"/>
      <c r="K424" s="230"/>
    </row>
    <row r="425" spans="8:11" ht="15.75" customHeight="1" x14ac:dyDescent="0.2">
      <c r="H425" s="230"/>
      <c r="K425" s="230"/>
    </row>
    <row r="426" spans="8:11" ht="15.75" customHeight="1" x14ac:dyDescent="0.2">
      <c r="H426" s="230"/>
      <c r="K426" s="230"/>
    </row>
    <row r="427" spans="8:11" ht="15.75" customHeight="1" x14ac:dyDescent="0.2">
      <c r="H427" s="230"/>
      <c r="K427" s="230"/>
    </row>
    <row r="428" spans="8:11" ht="15.75" customHeight="1" x14ac:dyDescent="0.2">
      <c r="H428" s="230"/>
      <c r="K428" s="230"/>
    </row>
    <row r="429" spans="8:11" ht="15.75" customHeight="1" x14ac:dyDescent="0.2">
      <c r="H429" s="230"/>
      <c r="K429" s="230"/>
    </row>
    <row r="430" spans="8:11" ht="15.75" customHeight="1" x14ac:dyDescent="0.2">
      <c r="H430" s="230"/>
      <c r="K430" s="230"/>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E368A-851C-4156-AD6F-3D6079E155D1}">
  <dimension ref="B1:AW391"/>
  <sheetViews>
    <sheetView showGridLines="0" tabSelected="1" view="pageBreakPreview" zoomScaleNormal="100" zoomScaleSheetLayoutView="100" workbookViewId="0">
      <selection activeCell="S26" sqref="S26"/>
    </sheetView>
  </sheetViews>
  <sheetFormatPr defaultColWidth="14" defaultRowHeight="15" customHeight="1" x14ac:dyDescent="0.2"/>
  <cols>
    <col min="1" max="1" width="0.85546875" style="406" customWidth="1"/>
    <col min="2" max="2" width="8.7109375" style="406" customWidth="1"/>
    <col min="3" max="3" width="10.42578125" style="406" customWidth="1"/>
    <col min="4" max="6" width="17.7109375" style="406" customWidth="1"/>
    <col min="7" max="46" width="3.28515625" style="406" customWidth="1"/>
    <col min="47" max="47" width="4.42578125" style="406" customWidth="1"/>
    <col min="48" max="16384" width="14" style="406"/>
  </cols>
  <sheetData>
    <row r="1" spans="2:49" ht="5.0999999999999996" customHeight="1" thickBot="1" x14ac:dyDescent="0.25"/>
    <row r="2" spans="2:49" ht="10.15" customHeight="1" x14ac:dyDescent="0.25">
      <c r="B2" s="717"/>
      <c r="C2" s="718"/>
      <c r="D2" s="717"/>
      <c r="E2" s="717"/>
      <c r="F2" s="717"/>
      <c r="G2" s="719"/>
      <c r="H2" s="720"/>
      <c r="I2" s="720"/>
      <c r="J2" s="720"/>
      <c r="K2" s="721"/>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row>
    <row r="3" spans="2:49" ht="30" customHeight="1" x14ac:dyDescent="0.2">
      <c r="B3" s="929"/>
      <c r="C3" s="930"/>
      <c r="D3" s="935" t="s">
        <v>4</v>
      </c>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6"/>
      <c r="AR3" s="936"/>
      <c r="AS3" s="936"/>
      <c r="AT3" s="937"/>
    </row>
    <row r="4" spans="2:49" ht="15" customHeight="1" x14ac:dyDescent="0.2">
      <c r="B4" s="931"/>
      <c r="C4" s="932"/>
      <c r="D4" s="940" t="s">
        <v>0</v>
      </c>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1" t="s">
        <v>1</v>
      </c>
      <c r="AJ4" s="941"/>
      <c r="AK4" s="941"/>
      <c r="AL4" s="941"/>
      <c r="AM4" s="941"/>
      <c r="AN4" s="941"/>
      <c r="AO4" s="941"/>
      <c r="AP4" s="941"/>
      <c r="AQ4" s="936"/>
      <c r="AR4" s="936"/>
      <c r="AS4" s="936"/>
      <c r="AT4" s="937"/>
    </row>
    <row r="5" spans="2:49" ht="30" customHeight="1" x14ac:dyDescent="0.2">
      <c r="B5" s="931"/>
      <c r="C5" s="932"/>
      <c r="D5" s="942" t="str">
        <f>'[2]CURVA ABC'!E5</f>
        <v>Elaboração dos projetos executivos da sub-bacia do Canal da Travessa Belas Artes (Bacia Rio Aribiri) - Galeria Carlos Lindenberg</v>
      </c>
      <c r="E5" s="942"/>
      <c r="F5" s="942"/>
      <c r="G5" s="942"/>
      <c r="H5" s="942"/>
      <c r="I5" s="942"/>
      <c r="J5" s="942"/>
      <c r="K5" s="942"/>
      <c r="L5" s="942"/>
      <c r="M5" s="942"/>
      <c r="N5" s="942"/>
      <c r="O5" s="942"/>
      <c r="P5" s="942"/>
      <c r="Q5" s="942"/>
      <c r="R5" s="942"/>
      <c r="S5" s="942"/>
      <c r="T5" s="942"/>
      <c r="U5" s="942"/>
      <c r="V5" s="942"/>
      <c r="W5" s="942"/>
      <c r="X5" s="942"/>
      <c r="Y5" s="942"/>
      <c r="Z5" s="942"/>
      <c r="AA5" s="942"/>
      <c r="AB5" s="942"/>
      <c r="AC5" s="942"/>
      <c r="AD5" s="942"/>
      <c r="AE5" s="942"/>
      <c r="AF5" s="942"/>
      <c r="AG5" s="942"/>
      <c r="AH5" s="942"/>
      <c r="AI5" s="943">
        <f>+'CURVA ABC'!U5</f>
        <v>44496</v>
      </c>
      <c r="AJ5" s="943"/>
      <c r="AK5" s="943"/>
      <c r="AL5" s="943"/>
      <c r="AM5" s="943"/>
      <c r="AN5" s="943"/>
      <c r="AO5" s="943"/>
      <c r="AP5" s="943"/>
      <c r="AQ5" s="936"/>
      <c r="AR5" s="936"/>
      <c r="AS5" s="936"/>
      <c r="AT5" s="937"/>
    </row>
    <row r="6" spans="2:49" ht="15" customHeight="1" x14ac:dyDescent="0.2">
      <c r="B6" s="931"/>
      <c r="C6" s="932"/>
      <c r="D6" s="940" t="s">
        <v>2</v>
      </c>
      <c r="E6" s="940"/>
      <c r="F6" s="940"/>
      <c r="G6" s="940"/>
      <c r="H6" s="940"/>
      <c r="I6" s="940"/>
      <c r="J6" s="940"/>
      <c r="K6" s="940"/>
      <c r="L6" s="940"/>
      <c r="M6" s="940"/>
      <c r="N6" s="940"/>
      <c r="O6" s="940"/>
      <c r="P6" s="940"/>
      <c r="Q6" s="940"/>
      <c r="R6" s="940"/>
      <c r="S6" s="940"/>
      <c r="T6" s="940"/>
      <c r="U6" s="940"/>
      <c r="V6" s="940"/>
      <c r="W6" s="940"/>
      <c r="X6" s="940"/>
      <c r="Y6" s="940"/>
      <c r="Z6" s="940"/>
      <c r="AA6" s="940"/>
      <c r="AB6" s="940"/>
      <c r="AC6" s="940"/>
      <c r="AD6" s="940"/>
      <c r="AE6" s="940"/>
      <c r="AF6" s="940"/>
      <c r="AG6" s="940"/>
      <c r="AH6" s="940"/>
      <c r="AI6" s="941" t="s">
        <v>3</v>
      </c>
      <c r="AJ6" s="941"/>
      <c r="AK6" s="941"/>
      <c r="AL6" s="941"/>
      <c r="AM6" s="941"/>
      <c r="AN6" s="941"/>
      <c r="AO6" s="941"/>
      <c r="AP6" s="941"/>
      <c r="AQ6" s="936"/>
      <c r="AR6" s="936"/>
      <c r="AS6" s="936"/>
      <c r="AT6" s="937"/>
    </row>
    <row r="7" spans="2:49" ht="30" customHeight="1" thickBot="1" x14ac:dyDescent="0.25">
      <c r="B7" s="933"/>
      <c r="C7" s="934"/>
      <c r="D7" s="944" t="s">
        <v>33035</v>
      </c>
      <c r="E7" s="944"/>
      <c r="F7" s="944"/>
      <c r="G7" s="944"/>
      <c r="H7" s="944"/>
      <c r="I7" s="944"/>
      <c r="J7" s="944"/>
      <c r="K7" s="944"/>
      <c r="L7" s="944"/>
      <c r="M7" s="944"/>
      <c r="N7" s="944"/>
      <c r="O7" s="944"/>
      <c r="P7" s="944"/>
      <c r="Q7" s="944"/>
      <c r="R7" s="944"/>
      <c r="S7" s="944"/>
      <c r="T7" s="944"/>
      <c r="U7" s="944"/>
      <c r="V7" s="944"/>
      <c r="W7" s="944"/>
      <c r="X7" s="944"/>
      <c r="Y7" s="944"/>
      <c r="Z7" s="944"/>
      <c r="AA7" s="944"/>
      <c r="AB7" s="944"/>
      <c r="AC7" s="944"/>
      <c r="AD7" s="944"/>
      <c r="AE7" s="944"/>
      <c r="AF7" s="944"/>
      <c r="AG7" s="944"/>
      <c r="AH7" s="944"/>
      <c r="AI7" s="945" t="str">
        <f>+'CURVA ABC'!U7</f>
        <v>R05-2019-ORÇ-003-PCA</v>
      </c>
      <c r="AJ7" s="945"/>
      <c r="AK7" s="945"/>
      <c r="AL7" s="945"/>
      <c r="AM7" s="945"/>
      <c r="AN7" s="945"/>
      <c r="AO7" s="945"/>
      <c r="AP7" s="945"/>
      <c r="AQ7" s="938"/>
      <c r="AR7" s="938"/>
      <c r="AS7" s="938"/>
      <c r="AT7" s="939"/>
    </row>
    <row r="8" spans="2:49" ht="18" customHeight="1" x14ac:dyDescent="0.2">
      <c r="B8" s="727"/>
      <c r="C8" s="727"/>
      <c r="D8" s="727"/>
      <c r="E8" s="727"/>
      <c r="F8" s="727"/>
      <c r="G8" s="727"/>
      <c r="H8" s="727"/>
      <c r="I8" s="727"/>
      <c r="J8" s="727"/>
      <c r="K8" s="727"/>
      <c r="L8" s="727"/>
      <c r="M8" s="727"/>
      <c r="N8" s="727"/>
      <c r="O8" s="727"/>
      <c r="P8" s="727"/>
      <c r="Q8" s="727"/>
      <c r="R8" s="727"/>
      <c r="S8" s="727"/>
      <c r="T8" s="727"/>
      <c r="U8" s="727"/>
      <c r="V8" s="727"/>
      <c r="W8" s="228"/>
      <c r="X8" s="228"/>
      <c r="Y8" s="228"/>
      <c r="AT8" s="738" t="s">
        <v>33018</v>
      </c>
    </row>
    <row r="9" spans="2:49" ht="30" customHeight="1" thickBot="1" x14ac:dyDescent="0.25">
      <c r="B9" s="727"/>
      <c r="C9" s="727"/>
      <c r="D9" s="727"/>
      <c r="E9" s="727"/>
      <c r="F9" s="727"/>
      <c r="G9" s="727"/>
      <c r="H9" s="727"/>
      <c r="I9" s="727"/>
      <c r="J9" s="727"/>
      <c r="K9" s="727"/>
      <c r="L9" s="727"/>
      <c r="M9" s="727"/>
      <c r="N9" s="727"/>
      <c r="O9" s="727"/>
      <c r="P9" s="727"/>
      <c r="Q9" s="727"/>
      <c r="R9" s="727"/>
      <c r="S9" s="727"/>
      <c r="T9" s="727"/>
      <c r="U9" s="727"/>
      <c r="V9" s="727"/>
      <c r="W9" s="228"/>
      <c r="X9" s="228"/>
      <c r="Y9" s="228"/>
    </row>
    <row r="10" spans="2:49" ht="30" customHeight="1" x14ac:dyDescent="0.2">
      <c r="B10" s="946" t="s">
        <v>33019</v>
      </c>
      <c r="C10" s="948" t="s">
        <v>33020</v>
      </c>
      <c r="D10" s="949"/>
      <c r="E10" s="949"/>
      <c r="F10" s="951" t="s">
        <v>33021</v>
      </c>
      <c r="G10" s="953" t="s">
        <v>33022</v>
      </c>
      <c r="H10" s="953"/>
      <c r="I10" s="953"/>
      <c r="J10" s="954"/>
      <c r="K10" s="955" t="s">
        <v>33023</v>
      </c>
      <c r="L10" s="953"/>
      <c r="M10" s="953"/>
      <c r="N10" s="954"/>
      <c r="O10" s="955" t="s">
        <v>33024</v>
      </c>
      <c r="P10" s="953"/>
      <c r="Q10" s="953"/>
      <c r="R10" s="954"/>
      <c r="S10" s="955" t="s">
        <v>33025</v>
      </c>
      <c r="T10" s="953"/>
      <c r="U10" s="953"/>
      <c r="V10" s="954"/>
      <c r="W10" s="955" t="s">
        <v>33026</v>
      </c>
      <c r="X10" s="953"/>
      <c r="Y10" s="953"/>
      <c r="Z10" s="954"/>
      <c r="AA10" s="955" t="s">
        <v>33027</v>
      </c>
      <c r="AB10" s="953"/>
      <c r="AC10" s="953"/>
      <c r="AD10" s="954"/>
      <c r="AE10" s="772"/>
      <c r="AF10" s="772"/>
      <c r="AG10" s="772"/>
      <c r="AH10" s="772"/>
      <c r="AI10" s="772"/>
      <c r="AJ10" s="772"/>
      <c r="AK10" s="772"/>
      <c r="AL10" s="772"/>
      <c r="AM10" s="772"/>
      <c r="AN10" s="772"/>
      <c r="AO10" s="772"/>
      <c r="AP10" s="772"/>
      <c r="AQ10" s="772"/>
      <c r="AR10" s="772"/>
      <c r="AS10" s="772"/>
      <c r="AT10" s="772"/>
    </row>
    <row r="11" spans="2:49" ht="30" customHeight="1" x14ac:dyDescent="0.2">
      <c r="B11" s="947"/>
      <c r="C11" s="924"/>
      <c r="D11" s="950"/>
      <c r="E11" s="950"/>
      <c r="F11" s="952"/>
      <c r="G11" s="739">
        <v>1</v>
      </c>
      <c r="H11" s="740">
        <f>G11+1</f>
        <v>2</v>
      </c>
      <c r="I11" s="740">
        <f>H11+1</f>
        <v>3</v>
      </c>
      <c r="J11" s="741">
        <f>I11+1</f>
        <v>4</v>
      </c>
      <c r="K11" s="742">
        <v>1</v>
      </c>
      <c r="L11" s="740">
        <f>K11+1</f>
        <v>2</v>
      </c>
      <c r="M11" s="740">
        <f>L11+1</f>
        <v>3</v>
      </c>
      <c r="N11" s="741">
        <f>M11+1</f>
        <v>4</v>
      </c>
      <c r="O11" s="742">
        <v>1</v>
      </c>
      <c r="P11" s="740">
        <f>O11+1</f>
        <v>2</v>
      </c>
      <c r="Q11" s="740">
        <f>P11+1</f>
        <v>3</v>
      </c>
      <c r="R11" s="741">
        <f>Q11+1</f>
        <v>4</v>
      </c>
      <c r="S11" s="742">
        <v>1</v>
      </c>
      <c r="T11" s="740">
        <f>S11+1</f>
        <v>2</v>
      </c>
      <c r="U11" s="740">
        <f>T11+1</f>
        <v>3</v>
      </c>
      <c r="V11" s="741">
        <f>U11+1</f>
        <v>4</v>
      </c>
      <c r="W11" s="742">
        <v>1</v>
      </c>
      <c r="X11" s="740">
        <f>W11+1</f>
        <v>2</v>
      </c>
      <c r="Y11" s="740">
        <f>X11+1</f>
        <v>3</v>
      </c>
      <c r="Z11" s="740">
        <f>Y11+1</f>
        <v>4</v>
      </c>
      <c r="AA11" s="742">
        <v>1</v>
      </c>
      <c r="AB11" s="740">
        <f>AA11+1</f>
        <v>2</v>
      </c>
      <c r="AC11" s="740">
        <f>AB11+1</f>
        <v>3</v>
      </c>
      <c r="AD11" s="743">
        <f>AC11+1</f>
        <v>4</v>
      </c>
      <c r="AE11" s="766"/>
      <c r="AF11" s="766"/>
      <c r="AG11" s="766"/>
      <c r="AH11" s="766"/>
      <c r="AI11" s="766"/>
      <c r="AJ11" s="766"/>
      <c r="AK11" s="766"/>
      <c r="AL11" s="766"/>
      <c r="AM11" s="766"/>
      <c r="AN11" s="766"/>
      <c r="AO11" s="766"/>
      <c r="AP11" s="766"/>
      <c r="AQ11" s="766"/>
      <c r="AR11" s="766"/>
      <c r="AS11" s="766"/>
      <c r="AT11" s="766"/>
      <c r="AW11" s="738" t="s">
        <v>33018</v>
      </c>
    </row>
    <row r="12" spans="2:49" ht="6.95" customHeight="1" x14ac:dyDescent="0.2">
      <c r="B12" s="892" t="s">
        <v>16209</v>
      </c>
      <c r="C12" s="893" t="s">
        <v>396</v>
      </c>
      <c r="D12" s="894"/>
      <c r="E12" s="744"/>
      <c r="F12" s="897">
        <f>+'ORÇAM. SEM DESON'!P113</f>
        <v>100980.16242555497</v>
      </c>
      <c r="G12" s="745"/>
      <c r="H12" s="746"/>
      <c r="I12" s="747"/>
      <c r="J12" s="748"/>
      <c r="K12" s="745"/>
      <c r="L12" s="746"/>
      <c r="M12" s="747"/>
      <c r="N12" s="748"/>
      <c r="O12" s="745"/>
      <c r="P12" s="746"/>
      <c r="Q12" s="747"/>
      <c r="R12" s="748"/>
      <c r="S12" s="745"/>
      <c r="T12" s="746"/>
      <c r="U12" s="747"/>
      <c r="V12" s="748"/>
      <c r="W12" s="745"/>
      <c r="X12" s="746"/>
      <c r="Y12" s="747"/>
      <c r="Z12" s="748"/>
      <c r="AA12" s="745"/>
      <c r="AB12" s="746"/>
      <c r="AC12" s="747"/>
      <c r="AD12" s="748"/>
      <c r="AE12" s="767"/>
      <c r="AF12" s="767"/>
      <c r="AG12" s="768"/>
      <c r="AH12" s="767"/>
      <c r="AI12" s="767"/>
      <c r="AJ12" s="767"/>
      <c r="AK12" s="768"/>
      <c r="AL12" s="767"/>
      <c r="AM12" s="767"/>
      <c r="AN12" s="767"/>
      <c r="AO12" s="768"/>
      <c r="AP12" s="767"/>
      <c r="AQ12" s="767"/>
      <c r="AR12" s="767"/>
      <c r="AS12" s="768"/>
      <c r="AT12" s="767"/>
    </row>
    <row r="13" spans="2:49" ht="15" customHeight="1" x14ac:dyDescent="0.2">
      <c r="B13" s="892"/>
      <c r="C13" s="895"/>
      <c r="D13" s="896"/>
      <c r="E13" s="749"/>
      <c r="F13" s="898"/>
      <c r="G13" s="750"/>
      <c r="H13" s="751"/>
      <c r="I13" s="752"/>
      <c r="J13" s="753"/>
      <c r="K13" s="754"/>
      <c r="L13" s="755"/>
      <c r="M13" s="756"/>
      <c r="N13" s="757"/>
      <c r="O13" s="754"/>
      <c r="P13" s="755"/>
      <c r="Q13" s="756"/>
      <c r="R13" s="757"/>
      <c r="S13" s="754"/>
      <c r="T13" s="755"/>
      <c r="U13" s="756"/>
      <c r="V13" s="757"/>
      <c r="W13" s="754"/>
      <c r="X13" s="755"/>
      <c r="Y13" s="756"/>
      <c r="Z13" s="757"/>
      <c r="AA13" s="754"/>
      <c r="AB13" s="755"/>
      <c r="AC13" s="756"/>
      <c r="AD13" s="757"/>
      <c r="AE13" s="767"/>
      <c r="AF13" s="767"/>
      <c r="AG13" s="768"/>
      <c r="AH13" s="767"/>
      <c r="AI13" s="767"/>
      <c r="AJ13" s="767"/>
      <c r="AK13" s="768"/>
      <c r="AL13" s="767"/>
      <c r="AM13" s="767"/>
      <c r="AN13" s="767"/>
      <c r="AO13" s="768"/>
      <c r="AP13" s="767"/>
      <c r="AQ13" s="767"/>
      <c r="AR13" s="767"/>
      <c r="AS13" s="768"/>
      <c r="AT13" s="767"/>
    </row>
    <row r="14" spans="2:49" ht="15" customHeight="1" x14ac:dyDescent="0.2">
      <c r="B14" s="892"/>
      <c r="C14" s="895"/>
      <c r="D14" s="896"/>
      <c r="E14" s="758" t="s">
        <v>33028</v>
      </c>
      <c r="F14" s="898"/>
      <c r="G14" s="900">
        <f>1/1</f>
        <v>1</v>
      </c>
      <c r="H14" s="901"/>
      <c r="I14" s="901"/>
      <c r="J14" s="902"/>
      <c r="K14" s="900"/>
      <c r="L14" s="901"/>
      <c r="M14" s="901"/>
      <c r="N14" s="902"/>
      <c r="O14" s="900"/>
      <c r="P14" s="901"/>
      <c r="Q14" s="901"/>
      <c r="R14" s="902"/>
      <c r="S14" s="900"/>
      <c r="T14" s="901"/>
      <c r="U14" s="901"/>
      <c r="V14" s="902"/>
      <c r="W14" s="900"/>
      <c r="X14" s="901"/>
      <c r="Y14" s="901"/>
      <c r="Z14" s="902"/>
      <c r="AA14" s="900"/>
      <c r="AB14" s="901"/>
      <c r="AC14" s="901"/>
      <c r="AD14" s="902"/>
      <c r="AE14" s="770"/>
      <c r="AF14" s="770"/>
      <c r="AG14" s="770"/>
      <c r="AH14" s="770"/>
      <c r="AI14" s="770"/>
      <c r="AJ14" s="770"/>
      <c r="AK14" s="770"/>
      <c r="AL14" s="770"/>
      <c r="AM14" s="770"/>
      <c r="AN14" s="770"/>
      <c r="AO14" s="770"/>
      <c r="AP14" s="770"/>
      <c r="AQ14" s="770"/>
      <c r="AR14" s="770"/>
      <c r="AS14" s="770"/>
      <c r="AT14" s="770"/>
    </row>
    <row r="15" spans="2:49" ht="15" customHeight="1" x14ac:dyDescent="0.2">
      <c r="B15" s="892"/>
      <c r="C15" s="924"/>
      <c r="D15" s="925"/>
      <c r="E15" s="759" t="s">
        <v>33029</v>
      </c>
      <c r="F15" s="899"/>
      <c r="G15" s="903">
        <f>+F12</f>
        <v>100980.16242555497</v>
      </c>
      <c r="H15" s="904"/>
      <c r="I15" s="904"/>
      <c r="J15" s="905"/>
      <c r="K15" s="903"/>
      <c r="L15" s="904"/>
      <c r="M15" s="904"/>
      <c r="N15" s="905"/>
      <c r="O15" s="903"/>
      <c r="P15" s="904"/>
      <c r="Q15" s="904"/>
      <c r="R15" s="905"/>
      <c r="S15" s="903"/>
      <c r="T15" s="904"/>
      <c r="U15" s="904"/>
      <c r="V15" s="905"/>
      <c r="W15" s="903"/>
      <c r="X15" s="904"/>
      <c r="Y15" s="904"/>
      <c r="Z15" s="905"/>
      <c r="AA15" s="903"/>
      <c r="AB15" s="904"/>
      <c r="AC15" s="904"/>
      <c r="AD15" s="905"/>
      <c r="AE15" s="769"/>
      <c r="AF15" s="769"/>
      <c r="AG15" s="769"/>
      <c r="AH15" s="769"/>
      <c r="AI15" s="769"/>
      <c r="AJ15" s="769"/>
      <c r="AK15" s="769"/>
      <c r="AL15" s="769"/>
      <c r="AM15" s="769"/>
      <c r="AN15" s="769"/>
      <c r="AO15" s="769"/>
      <c r="AP15" s="769"/>
      <c r="AQ15" s="769"/>
      <c r="AR15" s="769"/>
      <c r="AS15" s="769"/>
      <c r="AT15" s="769"/>
    </row>
    <row r="16" spans="2:49" ht="6.95" customHeight="1" x14ac:dyDescent="0.2">
      <c r="B16" s="891" t="s">
        <v>15687</v>
      </c>
      <c r="C16" s="893" t="s">
        <v>25241</v>
      </c>
      <c r="D16" s="894"/>
      <c r="E16" s="744"/>
      <c r="F16" s="897">
        <f>+'ORÇAM. SEM DESON'!P10</f>
        <v>8683.9208576069286</v>
      </c>
      <c r="G16" s="745"/>
      <c r="H16" s="746"/>
      <c r="I16" s="747"/>
      <c r="J16" s="748"/>
      <c r="K16" s="745"/>
      <c r="L16" s="746"/>
      <c r="M16" s="747"/>
      <c r="N16" s="748"/>
      <c r="O16" s="745"/>
      <c r="P16" s="746"/>
      <c r="Q16" s="747"/>
      <c r="R16" s="748"/>
      <c r="S16" s="745"/>
      <c r="T16" s="746"/>
      <c r="U16" s="747"/>
      <c r="V16" s="748"/>
      <c r="W16" s="745"/>
      <c r="X16" s="746"/>
      <c r="Y16" s="747"/>
      <c r="Z16" s="748"/>
      <c r="AA16" s="745"/>
      <c r="AB16" s="746"/>
      <c r="AC16" s="747"/>
      <c r="AD16" s="748"/>
      <c r="AE16" s="767"/>
      <c r="AF16" s="767"/>
      <c r="AG16" s="768"/>
      <c r="AH16" s="767"/>
      <c r="AI16" s="767"/>
      <c r="AJ16" s="767"/>
      <c r="AK16" s="768"/>
      <c r="AL16" s="767"/>
      <c r="AM16" s="767"/>
      <c r="AN16" s="767"/>
      <c r="AO16" s="768"/>
      <c r="AP16" s="767"/>
      <c r="AQ16" s="767"/>
      <c r="AR16" s="767"/>
      <c r="AS16" s="768"/>
      <c r="AT16" s="767"/>
    </row>
    <row r="17" spans="2:46" ht="15" customHeight="1" x14ac:dyDescent="0.2">
      <c r="B17" s="892"/>
      <c r="C17" s="895"/>
      <c r="D17" s="896"/>
      <c r="E17" s="749"/>
      <c r="F17" s="898"/>
      <c r="G17" s="750"/>
      <c r="H17" s="751"/>
      <c r="I17" s="752"/>
      <c r="J17" s="753"/>
      <c r="K17" s="750"/>
      <c r="L17" s="751"/>
      <c r="M17" s="752"/>
      <c r="N17" s="753"/>
      <c r="O17" s="754"/>
      <c r="P17" s="755"/>
      <c r="Q17" s="756"/>
      <c r="R17" s="757"/>
      <c r="S17" s="754"/>
      <c r="T17" s="755"/>
      <c r="U17" s="756"/>
      <c r="V17" s="757"/>
      <c r="W17" s="754"/>
      <c r="X17" s="755"/>
      <c r="Y17" s="756"/>
      <c r="Z17" s="757"/>
      <c r="AA17" s="754"/>
      <c r="AB17" s="755"/>
      <c r="AC17" s="756"/>
      <c r="AD17" s="757"/>
      <c r="AE17" s="767"/>
      <c r="AF17" s="767"/>
      <c r="AG17" s="768"/>
      <c r="AH17" s="767"/>
      <c r="AI17" s="767"/>
      <c r="AJ17" s="767"/>
      <c r="AK17" s="768"/>
      <c r="AL17" s="767"/>
      <c r="AM17" s="767"/>
      <c r="AN17" s="767"/>
      <c r="AO17" s="768"/>
      <c r="AP17" s="767"/>
      <c r="AQ17" s="767"/>
      <c r="AR17" s="767"/>
      <c r="AS17" s="768"/>
      <c r="AT17" s="767"/>
    </row>
    <row r="18" spans="2:46" ht="15" customHeight="1" x14ac:dyDescent="0.2">
      <c r="B18" s="892"/>
      <c r="C18" s="895"/>
      <c r="D18" s="896"/>
      <c r="E18" s="758" t="s">
        <v>33028</v>
      </c>
      <c r="F18" s="898"/>
      <c r="G18" s="900">
        <f>1/2</f>
        <v>0.5</v>
      </c>
      <c r="H18" s="901"/>
      <c r="I18" s="901"/>
      <c r="J18" s="902"/>
      <c r="K18" s="900">
        <f>1/2</f>
        <v>0.5</v>
      </c>
      <c r="L18" s="901"/>
      <c r="M18" s="901"/>
      <c r="N18" s="902"/>
      <c r="O18" s="900"/>
      <c r="P18" s="901"/>
      <c r="Q18" s="901"/>
      <c r="R18" s="902"/>
      <c r="S18" s="900"/>
      <c r="T18" s="901"/>
      <c r="U18" s="901"/>
      <c r="V18" s="902"/>
      <c r="W18" s="900"/>
      <c r="X18" s="901"/>
      <c r="Y18" s="901"/>
      <c r="Z18" s="902"/>
      <c r="AA18" s="900"/>
      <c r="AB18" s="901"/>
      <c r="AC18" s="901"/>
      <c r="AD18" s="902"/>
      <c r="AE18" s="770"/>
      <c r="AF18" s="770"/>
      <c r="AG18" s="770"/>
      <c r="AH18" s="770"/>
      <c r="AI18" s="770"/>
      <c r="AJ18" s="770"/>
      <c r="AK18" s="770"/>
      <c r="AL18" s="770"/>
      <c r="AM18" s="770"/>
      <c r="AN18" s="770"/>
      <c r="AO18" s="770"/>
      <c r="AP18" s="770"/>
      <c r="AQ18" s="770"/>
      <c r="AR18" s="770"/>
      <c r="AS18" s="770"/>
      <c r="AT18" s="770"/>
    </row>
    <row r="19" spans="2:46" ht="15" customHeight="1" x14ac:dyDescent="0.2">
      <c r="B19" s="923"/>
      <c r="C19" s="924"/>
      <c r="D19" s="925"/>
      <c r="E19" s="759" t="s">
        <v>33029</v>
      </c>
      <c r="F19" s="899"/>
      <c r="G19" s="903">
        <f>+($F$16/2)*1</f>
        <v>4341.9604288034643</v>
      </c>
      <c r="H19" s="904"/>
      <c r="I19" s="904"/>
      <c r="J19" s="905"/>
      <c r="K19" s="903">
        <f>+($F$16/2)*1</f>
        <v>4341.9604288034643</v>
      </c>
      <c r="L19" s="904"/>
      <c r="M19" s="904"/>
      <c r="N19" s="905"/>
      <c r="O19" s="903"/>
      <c r="P19" s="904"/>
      <c r="Q19" s="904"/>
      <c r="R19" s="905"/>
      <c r="S19" s="903"/>
      <c r="T19" s="904"/>
      <c r="U19" s="904"/>
      <c r="V19" s="905"/>
      <c r="W19" s="903"/>
      <c r="X19" s="904"/>
      <c r="Y19" s="904"/>
      <c r="Z19" s="905"/>
      <c r="AA19" s="903"/>
      <c r="AB19" s="904"/>
      <c r="AC19" s="904"/>
      <c r="AD19" s="905"/>
      <c r="AE19" s="769"/>
      <c r="AF19" s="769"/>
      <c r="AG19" s="769"/>
      <c r="AH19" s="769"/>
      <c r="AI19" s="769"/>
      <c r="AJ19" s="769"/>
      <c r="AK19" s="769"/>
      <c r="AL19" s="769"/>
      <c r="AM19" s="769"/>
      <c r="AN19" s="769"/>
      <c r="AO19" s="769"/>
      <c r="AP19" s="769"/>
      <c r="AQ19" s="769"/>
      <c r="AR19" s="769"/>
      <c r="AS19" s="769"/>
      <c r="AT19" s="769"/>
    </row>
    <row r="20" spans="2:46" ht="6.95" customHeight="1" x14ac:dyDescent="0.2">
      <c r="B20" s="891" t="s">
        <v>15963</v>
      </c>
      <c r="C20" s="893" t="s">
        <v>25301</v>
      </c>
      <c r="D20" s="894"/>
      <c r="E20" s="744"/>
      <c r="F20" s="897">
        <f>+'ORÇAM. SEM DESON'!P27</f>
        <v>244658.40919978343</v>
      </c>
      <c r="G20" s="745"/>
      <c r="H20" s="746"/>
      <c r="I20" s="747"/>
      <c r="J20" s="748"/>
      <c r="K20" s="745"/>
      <c r="L20" s="746"/>
      <c r="M20" s="747"/>
      <c r="N20" s="748"/>
      <c r="O20" s="745"/>
      <c r="P20" s="746"/>
      <c r="Q20" s="747"/>
      <c r="R20" s="748"/>
      <c r="S20" s="745"/>
      <c r="T20" s="746"/>
      <c r="U20" s="747"/>
      <c r="V20" s="748"/>
      <c r="W20" s="745"/>
      <c r="X20" s="746"/>
      <c r="Y20" s="747"/>
      <c r="Z20" s="748"/>
      <c r="AA20" s="745"/>
      <c r="AB20" s="746"/>
      <c r="AC20" s="747"/>
      <c r="AD20" s="748"/>
      <c r="AE20" s="767"/>
      <c r="AF20" s="767"/>
      <c r="AG20" s="768"/>
      <c r="AH20" s="767"/>
      <c r="AI20" s="767"/>
      <c r="AJ20" s="767"/>
      <c r="AK20" s="768"/>
      <c r="AL20" s="767"/>
      <c r="AM20" s="767"/>
      <c r="AN20" s="767"/>
      <c r="AO20" s="768"/>
      <c r="AP20" s="767"/>
      <c r="AQ20" s="767"/>
      <c r="AR20" s="767"/>
      <c r="AS20" s="768"/>
      <c r="AT20" s="767"/>
    </row>
    <row r="21" spans="2:46" ht="15" customHeight="1" x14ac:dyDescent="0.2">
      <c r="B21" s="892"/>
      <c r="C21" s="895"/>
      <c r="D21" s="896"/>
      <c r="E21" s="749"/>
      <c r="F21" s="898"/>
      <c r="G21" s="750"/>
      <c r="H21" s="751"/>
      <c r="I21" s="752"/>
      <c r="J21" s="753"/>
      <c r="K21" s="750"/>
      <c r="L21" s="751"/>
      <c r="M21" s="764"/>
      <c r="N21" s="765"/>
      <c r="O21" s="762"/>
      <c r="P21" s="763"/>
      <c r="Q21" s="764"/>
      <c r="R21" s="765"/>
      <c r="S21" s="754"/>
      <c r="T21" s="755"/>
      <c r="U21" s="756"/>
      <c r="V21" s="757"/>
      <c r="W21" s="754"/>
      <c r="X21" s="755"/>
      <c r="Y21" s="756"/>
      <c r="Z21" s="757"/>
      <c r="AA21" s="754"/>
      <c r="AB21" s="755"/>
      <c r="AC21" s="756"/>
      <c r="AD21" s="757"/>
      <c r="AE21" s="767"/>
      <c r="AF21" s="767"/>
      <c r="AG21" s="768"/>
      <c r="AH21" s="767"/>
      <c r="AI21" s="767"/>
      <c r="AJ21" s="767"/>
      <c r="AK21" s="768"/>
      <c r="AL21" s="767"/>
      <c r="AM21" s="767"/>
      <c r="AN21" s="767"/>
      <c r="AO21" s="768"/>
      <c r="AP21" s="767"/>
      <c r="AQ21" s="767"/>
      <c r="AR21" s="767"/>
      <c r="AS21" s="768"/>
      <c r="AT21" s="767"/>
    </row>
    <row r="22" spans="2:46" ht="15" customHeight="1" x14ac:dyDescent="0.2">
      <c r="B22" s="892"/>
      <c r="C22" s="895"/>
      <c r="D22" s="896"/>
      <c r="E22" s="758" t="s">
        <v>33028</v>
      </c>
      <c r="F22" s="898"/>
      <c r="G22" s="900">
        <f>4/6</f>
        <v>0.66666666666666663</v>
      </c>
      <c r="H22" s="901"/>
      <c r="I22" s="901"/>
      <c r="J22" s="902"/>
      <c r="K22" s="900">
        <f>2/6</f>
        <v>0.33333333333333331</v>
      </c>
      <c r="L22" s="901"/>
      <c r="M22" s="901"/>
      <c r="N22" s="902"/>
      <c r="O22" s="900"/>
      <c r="P22" s="901"/>
      <c r="Q22" s="901"/>
      <c r="R22" s="902"/>
      <c r="S22" s="900"/>
      <c r="T22" s="901"/>
      <c r="U22" s="901"/>
      <c r="V22" s="902"/>
      <c r="W22" s="900"/>
      <c r="X22" s="901"/>
      <c r="Y22" s="901"/>
      <c r="Z22" s="902"/>
      <c r="AA22" s="900"/>
      <c r="AB22" s="901"/>
      <c r="AC22" s="901"/>
      <c r="AD22" s="902"/>
      <c r="AE22" s="770"/>
      <c r="AF22" s="770"/>
      <c r="AG22" s="770"/>
      <c r="AH22" s="770"/>
      <c r="AI22" s="770"/>
      <c r="AJ22" s="770"/>
      <c r="AK22" s="770"/>
      <c r="AL22" s="770"/>
      <c r="AM22" s="770"/>
      <c r="AN22" s="770"/>
      <c r="AO22" s="770"/>
      <c r="AP22" s="770"/>
      <c r="AQ22" s="770"/>
      <c r="AR22" s="770"/>
      <c r="AS22" s="770"/>
      <c r="AT22" s="770"/>
    </row>
    <row r="23" spans="2:46" ht="15" customHeight="1" x14ac:dyDescent="0.2">
      <c r="B23" s="923"/>
      <c r="C23" s="924"/>
      <c r="D23" s="925"/>
      <c r="E23" s="759" t="s">
        <v>33029</v>
      </c>
      <c r="F23" s="899"/>
      <c r="G23" s="903">
        <f>+($F$20/6)*4</f>
        <v>163105.60613318897</v>
      </c>
      <c r="H23" s="904"/>
      <c r="I23" s="904"/>
      <c r="J23" s="905"/>
      <c r="K23" s="903">
        <f>+($F$20/6)*2</f>
        <v>81552.803066594483</v>
      </c>
      <c r="L23" s="904"/>
      <c r="M23" s="904"/>
      <c r="N23" s="905"/>
      <c r="O23" s="903"/>
      <c r="P23" s="904"/>
      <c r="Q23" s="904"/>
      <c r="R23" s="905"/>
      <c r="S23" s="903"/>
      <c r="T23" s="904"/>
      <c r="U23" s="904"/>
      <c r="V23" s="905"/>
      <c r="W23" s="903"/>
      <c r="X23" s="904"/>
      <c r="Y23" s="904"/>
      <c r="Z23" s="905"/>
      <c r="AA23" s="903"/>
      <c r="AB23" s="904"/>
      <c r="AC23" s="904"/>
      <c r="AD23" s="905"/>
      <c r="AE23" s="769"/>
      <c r="AF23" s="769"/>
      <c r="AG23" s="769"/>
      <c r="AH23" s="769"/>
      <c r="AI23" s="769"/>
      <c r="AJ23" s="769"/>
      <c r="AK23" s="769"/>
      <c r="AL23" s="769"/>
      <c r="AM23" s="769"/>
      <c r="AN23" s="769"/>
      <c r="AO23" s="769"/>
      <c r="AP23" s="769"/>
      <c r="AQ23" s="769"/>
      <c r="AR23" s="769"/>
      <c r="AS23" s="769"/>
      <c r="AT23" s="769"/>
    </row>
    <row r="24" spans="2:46" ht="6.95" customHeight="1" x14ac:dyDescent="0.2">
      <c r="B24" s="891" t="s">
        <v>15857</v>
      </c>
      <c r="C24" s="893" t="s">
        <v>30347</v>
      </c>
      <c r="D24" s="894"/>
      <c r="E24" s="744"/>
      <c r="F24" s="897">
        <f>+'ORÇAM. SEM DESON'!P15</f>
        <v>193764.7016783974</v>
      </c>
      <c r="G24" s="745"/>
      <c r="H24" s="746"/>
      <c r="I24" s="747"/>
      <c r="J24" s="748"/>
      <c r="K24" s="745"/>
      <c r="L24" s="746"/>
      <c r="M24" s="747"/>
      <c r="N24" s="748"/>
      <c r="O24" s="745"/>
      <c r="P24" s="746"/>
      <c r="Q24" s="747"/>
      <c r="R24" s="748"/>
      <c r="S24" s="745"/>
      <c r="T24" s="746"/>
      <c r="U24" s="747"/>
      <c r="V24" s="748"/>
      <c r="W24" s="745"/>
      <c r="X24" s="746"/>
      <c r="Y24" s="747"/>
      <c r="Z24" s="748"/>
      <c r="AA24" s="745"/>
      <c r="AB24" s="746"/>
      <c r="AC24" s="747"/>
      <c r="AD24" s="748"/>
      <c r="AE24" s="767"/>
      <c r="AF24" s="767"/>
      <c r="AG24" s="768"/>
      <c r="AH24" s="767"/>
      <c r="AI24" s="767"/>
      <c r="AJ24" s="767"/>
      <c r="AK24" s="768"/>
      <c r="AL24" s="767"/>
      <c r="AM24" s="767"/>
      <c r="AN24" s="767"/>
      <c r="AO24" s="768"/>
      <c r="AP24" s="767"/>
      <c r="AQ24" s="767"/>
      <c r="AR24" s="767"/>
      <c r="AS24" s="768"/>
      <c r="AT24" s="767"/>
    </row>
    <row r="25" spans="2:46" ht="15" customHeight="1" x14ac:dyDescent="0.2">
      <c r="B25" s="892"/>
      <c r="C25" s="895"/>
      <c r="D25" s="896"/>
      <c r="E25" s="749"/>
      <c r="F25" s="898"/>
      <c r="G25" s="754"/>
      <c r="H25" s="755"/>
      <c r="I25" s="756"/>
      <c r="J25" s="757"/>
      <c r="K25" s="750"/>
      <c r="L25" s="751"/>
      <c r="M25" s="752"/>
      <c r="N25" s="753"/>
      <c r="O25" s="750"/>
      <c r="P25" s="751"/>
      <c r="Q25" s="752"/>
      <c r="R25" s="753"/>
      <c r="S25" s="750"/>
      <c r="T25" s="751"/>
      <c r="U25" s="752"/>
      <c r="V25" s="753"/>
      <c r="W25" s="762"/>
      <c r="X25" s="763"/>
      <c r="Y25" s="764"/>
      <c r="Z25" s="765"/>
      <c r="AA25" s="762"/>
      <c r="AB25" s="763"/>
      <c r="AC25" s="764"/>
      <c r="AD25" s="765"/>
      <c r="AE25" s="767"/>
      <c r="AF25" s="767"/>
      <c r="AG25" s="768"/>
      <c r="AH25" s="767"/>
      <c r="AI25" s="767"/>
      <c r="AJ25" s="767"/>
      <c r="AK25" s="768"/>
      <c r="AL25" s="767"/>
      <c r="AM25" s="767"/>
      <c r="AN25" s="767"/>
      <c r="AO25" s="768"/>
      <c r="AP25" s="767"/>
      <c r="AQ25" s="767"/>
      <c r="AR25" s="767"/>
      <c r="AS25" s="768"/>
      <c r="AT25" s="767"/>
    </row>
    <row r="26" spans="2:46" ht="15" customHeight="1" x14ac:dyDescent="0.2">
      <c r="B26" s="892"/>
      <c r="C26" s="895"/>
      <c r="D26" s="896"/>
      <c r="E26" s="758" t="s">
        <v>33028</v>
      </c>
      <c r="F26" s="898"/>
      <c r="G26" s="900"/>
      <c r="H26" s="901"/>
      <c r="I26" s="901"/>
      <c r="J26" s="902"/>
      <c r="K26" s="900">
        <f>1/3</f>
        <v>0.33333333333333331</v>
      </c>
      <c r="L26" s="901"/>
      <c r="M26" s="901"/>
      <c r="N26" s="902"/>
      <c r="O26" s="900">
        <f>1/3</f>
        <v>0.33333333333333331</v>
      </c>
      <c r="P26" s="901"/>
      <c r="Q26" s="901"/>
      <c r="R26" s="902"/>
      <c r="S26" s="900">
        <f>1/3</f>
        <v>0.33333333333333331</v>
      </c>
      <c r="T26" s="901"/>
      <c r="U26" s="901"/>
      <c r="V26" s="902"/>
      <c r="W26" s="900"/>
      <c r="X26" s="901"/>
      <c r="Y26" s="901"/>
      <c r="Z26" s="902"/>
      <c r="AA26" s="900"/>
      <c r="AB26" s="901"/>
      <c r="AC26" s="901"/>
      <c r="AD26" s="902"/>
      <c r="AE26" s="770"/>
      <c r="AF26" s="770"/>
      <c r="AG26" s="770"/>
      <c r="AH26" s="770"/>
      <c r="AI26" s="770"/>
      <c r="AJ26" s="770"/>
      <c r="AK26" s="770"/>
      <c r="AL26" s="770"/>
      <c r="AM26" s="770"/>
      <c r="AN26" s="770"/>
      <c r="AO26" s="770"/>
      <c r="AP26" s="770"/>
      <c r="AQ26" s="770"/>
      <c r="AR26" s="770"/>
      <c r="AS26" s="770"/>
      <c r="AT26" s="770"/>
    </row>
    <row r="27" spans="2:46" ht="15" customHeight="1" x14ac:dyDescent="0.2">
      <c r="B27" s="923"/>
      <c r="C27" s="924"/>
      <c r="D27" s="925"/>
      <c r="E27" s="759" t="s">
        <v>33029</v>
      </c>
      <c r="F27" s="899"/>
      <c r="G27" s="903"/>
      <c r="H27" s="904"/>
      <c r="I27" s="904"/>
      <c r="J27" s="905"/>
      <c r="K27" s="903">
        <f>($F$24/3)*1</f>
        <v>64588.23389279913</v>
      </c>
      <c r="L27" s="904"/>
      <c r="M27" s="904"/>
      <c r="N27" s="905"/>
      <c r="O27" s="903">
        <f>($F$24/3)*1</f>
        <v>64588.23389279913</v>
      </c>
      <c r="P27" s="904"/>
      <c r="Q27" s="904"/>
      <c r="R27" s="905"/>
      <c r="S27" s="903">
        <f>($F$24/3)*1</f>
        <v>64588.23389279913</v>
      </c>
      <c r="T27" s="904"/>
      <c r="U27" s="904"/>
      <c r="V27" s="905"/>
      <c r="W27" s="903"/>
      <c r="X27" s="904"/>
      <c r="Y27" s="904"/>
      <c r="Z27" s="905"/>
      <c r="AA27" s="903"/>
      <c r="AB27" s="904"/>
      <c r="AC27" s="904"/>
      <c r="AD27" s="905"/>
      <c r="AE27" s="769"/>
      <c r="AF27" s="769"/>
      <c r="AG27" s="769"/>
      <c r="AH27" s="769"/>
      <c r="AI27" s="769"/>
      <c r="AJ27" s="769"/>
      <c r="AK27" s="769"/>
      <c r="AL27" s="769"/>
      <c r="AM27" s="769"/>
      <c r="AN27" s="769"/>
      <c r="AO27" s="769"/>
      <c r="AP27" s="769"/>
      <c r="AQ27" s="769"/>
      <c r="AR27" s="769"/>
      <c r="AS27" s="769"/>
      <c r="AT27" s="769"/>
    </row>
    <row r="28" spans="2:46" ht="6.95" customHeight="1" x14ac:dyDescent="0.2">
      <c r="B28" s="891" t="s">
        <v>15911</v>
      </c>
      <c r="C28" s="893" t="s">
        <v>33036</v>
      </c>
      <c r="D28" s="894"/>
      <c r="E28" s="744"/>
      <c r="F28" s="897">
        <f>+'ORÇAM. SEM DESON'!P24</f>
        <v>124038.01424297036</v>
      </c>
      <c r="G28" s="745"/>
      <c r="H28" s="746"/>
      <c r="I28" s="747"/>
      <c r="J28" s="748"/>
      <c r="K28" s="745"/>
      <c r="L28" s="746"/>
      <c r="M28" s="747"/>
      <c r="N28" s="748"/>
      <c r="O28" s="745"/>
      <c r="P28" s="746"/>
      <c r="Q28" s="747"/>
      <c r="R28" s="748"/>
      <c r="S28" s="745"/>
      <c r="T28" s="746"/>
      <c r="U28" s="747"/>
      <c r="V28" s="748"/>
      <c r="W28" s="745"/>
      <c r="X28" s="746"/>
      <c r="Y28" s="747"/>
      <c r="Z28" s="748"/>
      <c r="AA28" s="745"/>
      <c r="AB28" s="746"/>
      <c r="AC28" s="747"/>
      <c r="AD28" s="748"/>
      <c r="AE28" s="767"/>
      <c r="AF28" s="767"/>
      <c r="AG28" s="768"/>
      <c r="AH28" s="767"/>
      <c r="AI28" s="767"/>
      <c r="AJ28" s="767"/>
      <c r="AK28" s="768"/>
      <c r="AL28" s="767"/>
      <c r="AM28" s="767"/>
      <c r="AN28" s="767"/>
      <c r="AO28" s="768"/>
      <c r="AP28" s="767"/>
      <c r="AQ28" s="767"/>
      <c r="AR28" s="767"/>
      <c r="AS28" s="768"/>
      <c r="AT28" s="767"/>
    </row>
    <row r="29" spans="2:46" ht="15" customHeight="1" x14ac:dyDescent="0.2">
      <c r="B29" s="892"/>
      <c r="C29" s="895"/>
      <c r="D29" s="896"/>
      <c r="E29" s="749"/>
      <c r="F29" s="898"/>
      <c r="G29" s="754"/>
      <c r="H29" s="755"/>
      <c r="I29" s="756"/>
      <c r="J29" s="757"/>
      <c r="K29" s="754"/>
      <c r="L29" s="755"/>
      <c r="M29" s="756"/>
      <c r="N29" s="757"/>
      <c r="O29" s="762"/>
      <c r="P29" s="763"/>
      <c r="Q29" s="764"/>
      <c r="R29" s="765"/>
      <c r="S29" s="762"/>
      <c r="T29" s="763"/>
      <c r="U29" s="752"/>
      <c r="V29" s="753"/>
      <c r="W29" s="750"/>
      <c r="X29" s="751"/>
      <c r="Y29" s="752"/>
      <c r="Z29" s="753"/>
      <c r="AA29" s="762"/>
      <c r="AB29" s="763"/>
      <c r="AC29" s="764"/>
      <c r="AD29" s="765"/>
      <c r="AE29" s="767"/>
      <c r="AF29" s="767"/>
      <c r="AG29" s="768"/>
      <c r="AH29" s="767"/>
      <c r="AI29" s="767"/>
      <c r="AJ29" s="767"/>
      <c r="AK29" s="768"/>
      <c r="AL29" s="767"/>
      <c r="AM29" s="767"/>
      <c r="AN29" s="767"/>
      <c r="AO29" s="768"/>
      <c r="AP29" s="767"/>
      <c r="AQ29" s="767"/>
      <c r="AR29" s="767"/>
      <c r="AS29" s="768"/>
      <c r="AT29" s="767"/>
    </row>
    <row r="30" spans="2:46" ht="15" customHeight="1" x14ac:dyDescent="0.2">
      <c r="B30" s="892"/>
      <c r="C30" s="895"/>
      <c r="D30" s="896"/>
      <c r="E30" s="758" t="s">
        <v>33028</v>
      </c>
      <c r="F30" s="898"/>
      <c r="G30" s="900"/>
      <c r="H30" s="901"/>
      <c r="I30" s="901"/>
      <c r="J30" s="902"/>
      <c r="K30" s="900"/>
      <c r="L30" s="901"/>
      <c r="M30" s="901"/>
      <c r="N30" s="902"/>
      <c r="O30" s="900"/>
      <c r="P30" s="901"/>
      <c r="Q30" s="901"/>
      <c r="R30" s="902"/>
      <c r="S30" s="900">
        <f>2/6</f>
        <v>0.33333333333333331</v>
      </c>
      <c r="T30" s="901"/>
      <c r="U30" s="901"/>
      <c r="V30" s="902"/>
      <c r="W30" s="900">
        <f>4/6</f>
        <v>0.66666666666666663</v>
      </c>
      <c r="X30" s="901"/>
      <c r="Y30" s="901"/>
      <c r="Z30" s="902"/>
      <c r="AA30" s="900"/>
      <c r="AB30" s="901"/>
      <c r="AC30" s="901"/>
      <c r="AD30" s="902"/>
      <c r="AE30" s="770"/>
      <c r="AF30" s="770"/>
      <c r="AG30" s="770"/>
      <c r="AH30" s="770"/>
      <c r="AI30" s="770"/>
      <c r="AJ30" s="770"/>
      <c r="AK30" s="770"/>
      <c r="AL30" s="770"/>
      <c r="AM30" s="770"/>
      <c r="AN30" s="770"/>
      <c r="AO30" s="770"/>
      <c r="AP30" s="770"/>
      <c r="AQ30" s="770"/>
      <c r="AR30" s="770"/>
      <c r="AS30" s="770"/>
      <c r="AT30" s="770"/>
    </row>
    <row r="31" spans="2:46" ht="15" customHeight="1" x14ac:dyDescent="0.2">
      <c r="B31" s="923"/>
      <c r="C31" s="924"/>
      <c r="D31" s="925"/>
      <c r="E31" s="759" t="s">
        <v>33029</v>
      </c>
      <c r="F31" s="899"/>
      <c r="G31" s="903"/>
      <c r="H31" s="904"/>
      <c r="I31" s="904"/>
      <c r="J31" s="905"/>
      <c r="K31" s="903"/>
      <c r="L31" s="904"/>
      <c r="M31" s="904"/>
      <c r="N31" s="905"/>
      <c r="O31" s="903"/>
      <c r="P31" s="904"/>
      <c r="Q31" s="904"/>
      <c r="R31" s="905"/>
      <c r="S31" s="903">
        <f>($F$28/6)*2</f>
        <v>41346.004747656785</v>
      </c>
      <c r="T31" s="904"/>
      <c r="U31" s="904"/>
      <c r="V31" s="905"/>
      <c r="W31" s="903">
        <f>($F$28/6)*4</f>
        <v>82692.00949531357</v>
      </c>
      <c r="X31" s="904"/>
      <c r="Y31" s="904"/>
      <c r="Z31" s="905"/>
      <c r="AA31" s="903"/>
      <c r="AB31" s="904"/>
      <c r="AC31" s="904"/>
      <c r="AD31" s="905"/>
      <c r="AE31" s="769"/>
      <c r="AF31" s="769"/>
      <c r="AG31" s="769"/>
      <c r="AH31" s="769"/>
      <c r="AI31" s="769"/>
      <c r="AJ31" s="769"/>
      <c r="AK31" s="769"/>
      <c r="AL31" s="769"/>
      <c r="AM31" s="769"/>
      <c r="AN31" s="769"/>
      <c r="AO31" s="769"/>
      <c r="AP31" s="769"/>
      <c r="AQ31" s="769"/>
      <c r="AR31" s="769"/>
      <c r="AS31" s="769"/>
      <c r="AT31" s="769"/>
    </row>
    <row r="32" spans="2:46" ht="6.95" customHeight="1" x14ac:dyDescent="0.2">
      <c r="B32" s="891" t="s">
        <v>16155</v>
      </c>
      <c r="C32" s="893" t="s">
        <v>20116</v>
      </c>
      <c r="D32" s="894"/>
      <c r="E32" s="744"/>
      <c r="F32" s="897">
        <f>+'ORÇAM. SEM DESON'!P32</f>
        <v>472030.63276664866</v>
      </c>
      <c r="G32" s="745"/>
      <c r="H32" s="746"/>
      <c r="I32" s="747"/>
      <c r="J32" s="748"/>
      <c r="K32" s="745"/>
      <c r="L32" s="746"/>
      <c r="M32" s="747"/>
      <c r="N32" s="748"/>
      <c r="O32" s="745"/>
      <c r="P32" s="746"/>
      <c r="Q32" s="747"/>
      <c r="R32" s="748"/>
      <c r="S32" s="745"/>
      <c r="T32" s="746"/>
      <c r="U32" s="747"/>
      <c r="V32" s="748"/>
      <c r="W32" s="745"/>
      <c r="X32" s="746"/>
      <c r="Y32" s="747"/>
      <c r="Z32" s="748"/>
      <c r="AA32" s="745"/>
      <c r="AB32" s="746"/>
      <c r="AC32" s="747"/>
      <c r="AD32" s="748"/>
      <c r="AE32" s="767"/>
      <c r="AF32" s="767"/>
      <c r="AG32" s="768"/>
      <c r="AH32" s="767"/>
      <c r="AI32" s="767"/>
      <c r="AJ32" s="767"/>
      <c r="AK32" s="768"/>
      <c r="AL32" s="767"/>
      <c r="AM32" s="767"/>
      <c r="AN32" s="767"/>
      <c r="AO32" s="768"/>
      <c r="AP32" s="767"/>
      <c r="AQ32" s="767"/>
      <c r="AR32" s="767"/>
      <c r="AS32" s="768"/>
      <c r="AT32" s="767"/>
    </row>
    <row r="33" spans="2:46" ht="15" customHeight="1" x14ac:dyDescent="0.2">
      <c r="B33" s="892"/>
      <c r="C33" s="895"/>
      <c r="D33" s="896"/>
      <c r="E33" s="749"/>
      <c r="F33" s="898"/>
      <c r="G33" s="754"/>
      <c r="H33" s="755"/>
      <c r="I33" s="756"/>
      <c r="J33" s="757"/>
      <c r="K33" s="754"/>
      <c r="L33" s="755"/>
      <c r="M33" s="756"/>
      <c r="N33" s="757"/>
      <c r="O33" s="754"/>
      <c r="P33" s="755"/>
      <c r="Q33" s="756"/>
      <c r="R33" s="757"/>
      <c r="S33" s="754"/>
      <c r="T33" s="755"/>
      <c r="U33" s="756"/>
      <c r="V33" s="757"/>
      <c r="W33" s="750"/>
      <c r="X33" s="751"/>
      <c r="Y33" s="752"/>
      <c r="Z33" s="753"/>
      <c r="AA33" s="750"/>
      <c r="AB33" s="751"/>
      <c r="AC33" s="752"/>
      <c r="AD33" s="753"/>
      <c r="AE33" s="767"/>
      <c r="AF33" s="767"/>
      <c r="AG33" s="768"/>
      <c r="AH33" s="767"/>
      <c r="AI33" s="767"/>
      <c r="AJ33" s="767"/>
      <c r="AK33" s="768"/>
      <c r="AL33" s="767"/>
      <c r="AM33" s="767"/>
      <c r="AN33" s="767"/>
      <c r="AO33" s="768"/>
      <c r="AP33" s="767"/>
      <c r="AQ33" s="767"/>
      <c r="AR33" s="767"/>
      <c r="AS33" s="768"/>
      <c r="AT33" s="767"/>
    </row>
    <row r="34" spans="2:46" ht="15" customHeight="1" x14ac:dyDescent="0.2">
      <c r="B34" s="892"/>
      <c r="C34" s="895"/>
      <c r="D34" s="896"/>
      <c r="E34" s="758" t="s">
        <v>33028</v>
      </c>
      <c r="F34" s="898"/>
      <c r="G34" s="900"/>
      <c r="H34" s="901"/>
      <c r="I34" s="901"/>
      <c r="J34" s="902"/>
      <c r="K34" s="900"/>
      <c r="L34" s="901"/>
      <c r="M34" s="901"/>
      <c r="N34" s="902"/>
      <c r="O34" s="900"/>
      <c r="P34" s="901"/>
      <c r="Q34" s="901"/>
      <c r="R34" s="902"/>
      <c r="S34" s="900"/>
      <c r="T34" s="901"/>
      <c r="U34" s="901"/>
      <c r="V34" s="902"/>
      <c r="W34" s="900">
        <f>1/2</f>
        <v>0.5</v>
      </c>
      <c r="X34" s="901"/>
      <c r="Y34" s="901"/>
      <c r="Z34" s="902"/>
      <c r="AA34" s="900">
        <f>1/2</f>
        <v>0.5</v>
      </c>
      <c r="AB34" s="901"/>
      <c r="AC34" s="901"/>
      <c r="AD34" s="902"/>
      <c r="AE34" s="770"/>
      <c r="AF34" s="770"/>
      <c r="AG34" s="770"/>
      <c r="AH34" s="770"/>
      <c r="AI34" s="770"/>
      <c r="AJ34" s="770"/>
      <c r="AK34" s="770"/>
      <c r="AL34" s="770"/>
      <c r="AM34" s="770"/>
      <c r="AN34" s="770"/>
      <c r="AO34" s="770"/>
      <c r="AP34" s="770"/>
      <c r="AQ34" s="770"/>
      <c r="AR34" s="770"/>
      <c r="AS34" s="770"/>
      <c r="AT34" s="770"/>
    </row>
    <row r="35" spans="2:46" ht="15" customHeight="1" x14ac:dyDescent="0.2">
      <c r="B35" s="892"/>
      <c r="C35" s="895"/>
      <c r="D35" s="896"/>
      <c r="E35" s="759" t="s">
        <v>33029</v>
      </c>
      <c r="F35" s="899"/>
      <c r="G35" s="903"/>
      <c r="H35" s="904"/>
      <c r="I35" s="904"/>
      <c r="J35" s="905"/>
      <c r="K35" s="903"/>
      <c r="L35" s="904"/>
      <c r="M35" s="904"/>
      <c r="N35" s="905"/>
      <c r="O35" s="903"/>
      <c r="P35" s="904"/>
      <c r="Q35" s="904"/>
      <c r="R35" s="905"/>
      <c r="S35" s="903"/>
      <c r="T35" s="904"/>
      <c r="U35" s="904"/>
      <c r="V35" s="905"/>
      <c r="W35" s="903">
        <f>($F$32/2)*1</f>
        <v>236015.31638332433</v>
      </c>
      <c r="X35" s="904"/>
      <c r="Y35" s="904"/>
      <c r="Z35" s="905"/>
      <c r="AA35" s="903">
        <f>($F$32/2)*1</f>
        <v>236015.31638332433</v>
      </c>
      <c r="AB35" s="904"/>
      <c r="AC35" s="904"/>
      <c r="AD35" s="905"/>
      <c r="AE35" s="769"/>
      <c r="AF35" s="769"/>
      <c r="AG35" s="769"/>
      <c r="AH35" s="769"/>
      <c r="AI35" s="769"/>
      <c r="AJ35" s="769"/>
      <c r="AK35" s="769"/>
      <c r="AL35" s="769"/>
      <c r="AM35" s="769"/>
      <c r="AN35" s="769"/>
      <c r="AO35" s="769"/>
      <c r="AP35" s="769"/>
      <c r="AQ35" s="769"/>
      <c r="AR35" s="769"/>
      <c r="AS35" s="769"/>
      <c r="AT35" s="769"/>
    </row>
    <row r="36" spans="2:46" ht="6.95" customHeight="1" x14ac:dyDescent="0.2">
      <c r="B36" s="891" t="s">
        <v>16193</v>
      </c>
      <c r="C36" s="893" t="s">
        <v>33037</v>
      </c>
      <c r="D36" s="894"/>
      <c r="E36" s="744"/>
      <c r="F36" s="897">
        <f>+'ORÇAM. SEM DESON'!P39</f>
        <v>1936323.0483118566</v>
      </c>
      <c r="G36" s="745"/>
      <c r="H36" s="746"/>
      <c r="I36" s="747"/>
      <c r="J36" s="748"/>
      <c r="K36" s="745"/>
      <c r="L36" s="746"/>
      <c r="M36" s="747"/>
      <c r="N36" s="748"/>
      <c r="O36" s="745"/>
      <c r="P36" s="746"/>
      <c r="Q36" s="747"/>
      <c r="R36" s="748"/>
      <c r="S36" s="745"/>
      <c r="T36" s="746"/>
      <c r="U36" s="747"/>
      <c r="V36" s="748"/>
      <c r="W36" s="745"/>
      <c r="X36" s="746"/>
      <c r="Y36" s="747"/>
      <c r="Z36" s="748"/>
      <c r="AA36" s="745"/>
      <c r="AB36" s="746"/>
      <c r="AC36" s="747"/>
      <c r="AD36" s="748"/>
      <c r="AE36" s="767"/>
      <c r="AF36" s="767"/>
      <c r="AG36" s="768"/>
      <c r="AH36" s="767"/>
      <c r="AI36" s="767"/>
      <c r="AJ36" s="767"/>
      <c r="AK36" s="768"/>
      <c r="AL36" s="767"/>
      <c r="AM36" s="767"/>
      <c r="AN36" s="767"/>
      <c r="AO36" s="768"/>
      <c r="AP36" s="767"/>
      <c r="AQ36" s="767"/>
      <c r="AR36" s="767"/>
      <c r="AS36" s="768"/>
      <c r="AT36" s="767"/>
    </row>
    <row r="37" spans="2:46" ht="15" customHeight="1" x14ac:dyDescent="0.2">
      <c r="B37" s="892"/>
      <c r="C37" s="895"/>
      <c r="D37" s="896"/>
      <c r="E37" s="749"/>
      <c r="F37" s="898"/>
      <c r="G37" s="754"/>
      <c r="H37" s="755"/>
      <c r="I37" s="756"/>
      <c r="J37" s="757"/>
      <c r="K37" s="750"/>
      <c r="L37" s="751"/>
      <c r="M37" s="752"/>
      <c r="N37" s="753"/>
      <c r="O37" s="750"/>
      <c r="P37" s="751"/>
      <c r="Q37" s="752"/>
      <c r="R37" s="753"/>
      <c r="S37" s="750"/>
      <c r="T37" s="751"/>
      <c r="U37" s="752"/>
      <c r="V37" s="753"/>
      <c r="W37" s="754"/>
      <c r="X37" s="755"/>
      <c r="Y37" s="756"/>
      <c r="Z37" s="757"/>
      <c r="AA37" s="754"/>
      <c r="AB37" s="755"/>
      <c r="AC37" s="756"/>
      <c r="AD37" s="757"/>
      <c r="AE37" s="767"/>
      <c r="AF37" s="767"/>
      <c r="AG37" s="768"/>
      <c r="AH37" s="767"/>
      <c r="AI37" s="767"/>
      <c r="AJ37" s="767"/>
      <c r="AK37" s="768"/>
      <c r="AL37" s="767"/>
      <c r="AM37" s="767"/>
      <c r="AN37" s="767"/>
      <c r="AO37" s="768"/>
      <c r="AP37" s="767"/>
      <c r="AQ37" s="767"/>
      <c r="AR37" s="767"/>
      <c r="AS37" s="768"/>
      <c r="AT37" s="767"/>
    </row>
    <row r="38" spans="2:46" ht="15" customHeight="1" x14ac:dyDescent="0.2">
      <c r="B38" s="892"/>
      <c r="C38" s="895"/>
      <c r="D38" s="896"/>
      <c r="E38" s="758" t="s">
        <v>33028</v>
      </c>
      <c r="F38" s="898"/>
      <c r="G38" s="900"/>
      <c r="H38" s="901"/>
      <c r="I38" s="901"/>
      <c r="J38" s="902"/>
      <c r="K38" s="900">
        <f>1/3</f>
        <v>0.33333333333333331</v>
      </c>
      <c r="L38" s="901"/>
      <c r="M38" s="901"/>
      <c r="N38" s="902"/>
      <c r="O38" s="900">
        <f>1/3</f>
        <v>0.33333333333333331</v>
      </c>
      <c r="P38" s="901"/>
      <c r="Q38" s="901"/>
      <c r="R38" s="902"/>
      <c r="S38" s="900">
        <f>1/3</f>
        <v>0.33333333333333331</v>
      </c>
      <c r="T38" s="901"/>
      <c r="U38" s="901"/>
      <c r="V38" s="902"/>
      <c r="W38" s="900"/>
      <c r="X38" s="901"/>
      <c r="Y38" s="901"/>
      <c r="Z38" s="902"/>
      <c r="AA38" s="900"/>
      <c r="AB38" s="901"/>
      <c r="AC38" s="901"/>
      <c r="AD38" s="902"/>
      <c r="AE38" s="770"/>
      <c r="AF38" s="770"/>
      <c r="AG38" s="770"/>
      <c r="AH38" s="770"/>
      <c r="AI38" s="770"/>
      <c r="AJ38" s="770"/>
      <c r="AK38" s="770"/>
      <c r="AL38" s="770"/>
      <c r="AM38" s="770"/>
      <c r="AN38" s="770"/>
      <c r="AO38" s="770"/>
      <c r="AP38" s="770"/>
      <c r="AQ38" s="770"/>
      <c r="AR38" s="770"/>
      <c r="AS38" s="770"/>
      <c r="AT38" s="770"/>
    </row>
    <row r="39" spans="2:46" ht="15" customHeight="1" x14ac:dyDescent="0.2">
      <c r="B39" s="892"/>
      <c r="C39" s="895"/>
      <c r="D39" s="896"/>
      <c r="E39" s="760" t="s">
        <v>33029</v>
      </c>
      <c r="F39" s="899"/>
      <c r="G39" s="903"/>
      <c r="H39" s="904"/>
      <c r="I39" s="904"/>
      <c r="J39" s="905"/>
      <c r="K39" s="903">
        <f>($F$36/3)*1</f>
        <v>645441.01610395219</v>
      </c>
      <c r="L39" s="904"/>
      <c r="M39" s="904"/>
      <c r="N39" s="905"/>
      <c r="O39" s="903">
        <f>($F$36/3)*1</f>
        <v>645441.01610395219</v>
      </c>
      <c r="P39" s="904"/>
      <c r="Q39" s="904"/>
      <c r="R39" s="905"/>
      <c r="S39" s="903">
        <f>($F$36/3)*1</f>
        <v>645441.01610395219</v>
      </c>
      <c r="T39" s="904"/>
      <c r="U39" s="904"/>
      <c r="V39" s="905"/>
      <c r="W39" s="903"/>
      <c r="X39" s="904"/>
      <c r="Y39" s="904"/>
      <c r="Z39" s="905"/>
      <c r="AA39" s="903"/>
      <c r="AB39" s="904"/>
      <c r="AC39" s="904"/>
      <c r="AD39" s="905"/>
      <c r="AE39" s="769"/>
      <c r="AF39" s="769"/>
      <c r="AG39" s="769"/>
      <c r="AH39" s="769"/>
      <c r="AI39" s="769"/>
      <c r="AJ39" s="769"/>
      <c r="AK39" s="769"/>
      <c r="AL39" s="769"/>
      <c r="AM39" s="769"/>
      <c r="AN39" s="769"/>
      <c r="AO39" s="769"/>
      <c r="AP39" s="769"/>
      <c r="AQ39" s="769"/>
      <c r="AR39" s="769"/>
      <c r="AS39" s="769"/>
      <c r="AT39" s="769"/>
    </row>
    <row r="40" spans="2:46" ht="6.95" customHeight="1" x14ac:dyDescent="0.2">
      <c r="B40" s="891" t="s">
        <v>16209</v>
      </c>
      <c r="C40" s="893" t="s">
        <v>30407</v>
      </c>
      <c r="D40" s="894"/>
      <c r="E40" s="744"/>
      <c r="F40" s="897">
        <f>+'ORÇAM. SEM DESON'!P45</f>
        <v>719415.58091133041</v>
      </c>
      <c r="G40" s="745"/>
      <c r="H40" s="746"/>
      <c r="I40" s="747"/>
      <c r="J40" s="748"/>
      <c r="K40" s="745"/>
      <c r="L40" s="746"/>
      <c r="M40" s="747"/>
      <c r="N40" s="748"/>
      <c r="O40" s="745"/>
      <c r="P40" s="746"/>
      <c r="Q40" s="747"/>
      <c r="R40" s="748"/>
      <c r="S40" s="745"/>
      <c r="T40" s="746"/>
      <c r="U40" s="747"/>
      <c r="V40" s="748"/>
      <c r="W40" s="745"/>
      <c r="X40" s="746"/>
      <c r="Y40" s="747"/>
      <c r="Z40" s="748"/>
      <c r="AA40" s="745"/>
      <c r="AB40" s="746"/>
      <c r="AC40" s="747"/>
      <c r="AD40" s="748"/>
      <c r="AE40" s="767"/>
      <c r="AF40" s="767"/>
      <c r="AG40" s="768"/>
      <c r="AH40" s="767"/>
      <c r="AI40" s="767"/>
      <c r="AJ40" s="767"/>
      <c r="AK40" s="768"/>
      <c r="AL40" s="767"/>
      <c r="AM40" s="767"/>
      <c r="AN40" s="767"/>
      <c r="AO40" s="768"/>
      <c r="AP40" s="767"/>
      <c r="AQ40" s="767"/>
      <c r="AR40" s="767"/>
      <c r="AS40" s="768"/>
      <c r="AT40" s="767"/>
    </row>
    <row r="41" spans="2:46" ht="15" customHeight="1" x14ac:dyDescent="0.2">
      <c r="B41" s="892"/>
      <c r="C41" s="895"/>
      <c r="D41" s="896"/>
      <c r="E41" s="749"/>
      <c r="F41" s="898"/>
      <c r="G41" s="754"/>
      <c r="H41" s="755"/>
      <c r="I41" s="756"/>
      <c r="J41" s="757"/>
      <c r="K41" s="754"/>
      <c r="L41" s="755"/>
      <c r="M41" s="756"/>
      <c r="N41" s="757"/>
      <c r="O41" s="754"/>
      <c r="P41" s="755"/>
      <c r="Q41" s="756"/>
      <c r="R41" s="757"/>
      <c r="S41" s="750"/>
      <c r="T41" s="751"/>
      <c r="U41" s="752"/>
      <c r="V41" s="753"/>
      <c r="W41" s="750"/>
      <c r="X41" s="751"/>
      <c r="Y41" s="764"/>
      <c r="Z41" s="765"/>
      <c r="AA41" s="754"/>
      <c r="AB41" s="755"/>
      <c r="AC41" s="756"/>
      <c r="AD41" s="757"/>
      <c r="AE41" s="767"/>
      <c r="AF41" s="767"/>
      <c r="AG41" s="768"/>
      <c r="AH41" s="767"/>
      <c r="AI41" s="767"/>
      <c r="AJ41" s="767"/>
      <c r="AK41" s="768"/>
      <c r="AL41" s="767"/>
      <c r="AM41" s="767"/>
      <c r="AN41" s="767"/>
      <c r="AO41" s="768"/>
      <c r="AP41" s="767"/>
      <c r="AQ41" s="767"/>
      <c r="AR41" s="767"/>
      <c r="AS41" s="768"/>
      <c r="AT41" s="767"/>
    </row>
    <row r="42" spans="2:46" ht="15" customHeight="1" x14ac:dyDescent="0.2">
      <c r="B42" s="892"/>
      <c r="C42" s="895"/>
      <c r="D42" s="896"/>
      <c r="E42" s="758" t="s">
        <v>33028</v>
      </c>
      <c r="F42" s="898"/>
      <c r="G42" s="900"/>
      <c r="H42" s="901"/>
      <c r="I42" s="901"/>
      <c r="J42" s="902"/>
      <c r="K42" s="900"/>
      <c r="L42" s="901"/>
      <c r="M42" s="901"/>
      <c r="N42" s="902"/>
      <c r="O42" s="900"/>
      <c r="P42" s="901"/>
      <c r="Q42" s="901"/>
      <c r="R42" s="902"/>
      <c r="S42" s="900">
        <f>4/6</f>
        <v>0.66666666666666663</v>
      </c>
      <c r="T42" s="901"/>
      <c r="U42" s="901"/>
      <c r="V42" s="902"/>
      <c r="W42" s="900">
        <f>2/6</f>
        <v>0.33333333333333331</v>
      </c>
      <c r="X42" s="901"/>
      <c r="Y42" s="901"/>
      <c r="Z42" s="902"/>
      <c r="AA42" s="900"/>
      <c r="AB42" s="901"/>
      <c r="AC42" s="901"/>
      <c r="AD42" s="902"/>
      <c r="AE42" s="770"/>
      <c r="AF42" s="770"/>
      <c r="AG42" s="770"/>
      <c r="AH42" s="770"/>
      <c r="AI42" s="770"/>
      <c r="AJ42" s="770"/>
      <c r="AK42" s="770"/>
      <c r="AL42" s="770"/>
      <c r="AM42" s="770"/>
      <c r="AN42" s="770"/>
      <c r="AO42" s="770"/>
      <c r="AP42" s="770"/>
      <c r="AQ42" s="770"/>
      <c r="AR42" s="770"/>
      <c r="AS42" s="770"/>
      <c r="AT42" s="770"/>
    </row>
    <row r="43" spans="2:46" ht="15" customHeight="1" x14ac:dyDescent="0.2">
      <c r="B43" s="892"/>
      <c r="C43" s="895"/>
      <c r="D43" s="896"/>
      <c r="E43" s="760" t="s">
        <v>33029</v>
      </c>
      <c r="F43" s="899"/>
      <c r="G43" s="903"/>
      <c r="H43" s="904"/>
      <c r="I43" s="904"/>
      <c r="J43" s="905"/>
      <c r="K43" s="903"/>
      <c r="L43" s="904"/>
      <c r="M43" s="904"/>
      <c r="N43" s="905"/>
      <c r="O43" s="903"/>
      <c r="P43" s="904"/>
      <c r="Q43" s="904"/>
      <c r="R43" s="905"/>
      <c r="S43" s="903">
        <f>+($F$40/6)*4</f>
        <v>479610.38727422029</v>
      </c>
      <c r="T43" s="904"/>
      <c r="U43" s="904"/>
      <c r="V43" s="905"/>
      <c r="W43" s="903">
        <f>+($F$40/6)*2</f>
        <v>239805.19363711015</v>
      </c>
      <c r="X43" s="904"/>
      <c r="Y43" s="904"/>
      <c r="Z43" s="905"/>
      <c r="AA43" s="903"/>
      <c r="AB43" s="904"/>
      <c r="AC43" s="904"/>
      <c r="AD43" s="905"/>
      <c r="AE43" s="769"/>
      <c r="AF43" s="769"/>
      <c r="AG43" s="769"/>
      <c r="AH43" s="769"/>
      <c r="AI43" s="769"/>
      <c r="AJ43" s="769"/>
      <c r="AK43" s="769"/>
      <c r="AL43" s="769"/>
      <c r="AM43" s="769"/>
      <c r="AN43" s="769"/>
      <c r="AO43" s="769"/>
      <c r="AP43" s="769"/>
      <c r="AQ43" s="769"/>
      <c r="AR43" s="769"/>
      <c r="AS43" s="769"/>
      <c r="AT43" s="769"/>
    </row>
    <row r="44" spans="2:46" ht="6.95" customHeight="1" x14ac:dyDescent="0.2">
      <c r="B44" s="891" t="s">
        <v>16277</v>
      </c>
      <c r="C44" s="893" t="s">
        <v>32996</v>
      </c>
      <c r="D44" s="894"/>
      <c r="E44" s="744"/>
      <c r="F44" s="897">
        <f>+'ORÇAM. SEM DESON'!P86</f>
        <v>222718.88251218191</v>
      </c>
      <c r="G44" s="745"/>
      <c r="H44" s="746"/>
      <c r="I44" s="747"/>
      <c r="J44" s="748"/>
      <c r="K44" s="745"/>
      <c r="L44" s="746"/>
      <c r="M44" s="747"/>
      <c r="N44" s="748"/>
      <c r="O44" s="745"/>
      <c r="P44" s="746"/>
      <c r="Q44" s="747"/>
      <c r="R44" s="748"/>
      <c r="S44" s="745"/>
      <c r="T44" s="746"/>
      <c r="U44" s="747"/>
      <c r="V44" s="748"/>
      <c r="W44" s="745"/>
      <c r="X44" s="746"/>
      <c r="Y44" s="747"/>
      <c r="Z44" s="748"/>
      <c r="AA44" s="745"/>
      <c r="AB44" s="746"/>
      <c r="AC44" s="747"/>
      <c r="AD44" s="748"/>
      <c r="AE44" s="767"/>
      <c r="AF44" s="767"/>
      <c r="AG44" s="768"/>
      <c r="AH44" s="767"/>
      <c r="AI44" s="767"/>
      <c r="AJ44" s="767"/>
      <c r="AK44" s="768"/>
      <c r="AL44" s="767"/>
      <c r="AM44" s="767"/>
      <c r="AN44" s="767"/>
      <c r="AO44" s="768"/>
      <c r="AP44" s="767"/>
      <c r="AQ44" s="767"/>
      <c r="AR44" s="767"/>
      <c r="AS44" s="768"/>
      <c r="AT44" s="767"/>
    </row>
    <row r="45" spans="2:46" ht="15" customHeight="1" x14ac:dyDescent="0.2">
      <c r="B45" s="892"/>
      <c r="C45" s="895"/>
      <c r="D45" s="896"/>
      <c r="E45" s="749"/>
      <c r="F45" s="898"/>
      <c r="G45" s="754"/>
      <c r="H45" s="755"/>
      <c r="I45" s="756"/>
      <c r="J45" s="757"/>
      <c r="K45" s="754"/>
      <c r="L45" s="755"/>
      <c r="M45" s="756"/>
      <c r="N45" s="757"/>
      <c r="O45" s="754"/>
      <c r="P45" s="755"/>
      <c r="Q45" s="756"/>
      <c r="R45" s="757"/>
      <c r="S45" s="750"/>
      <c r="T45" s="751"/>
      <c r="U45" s="752"/>
      <c r="V45" s="753"/>
      <c r="W45" s="750"/>
      <c r="X45" s="751"/>
      <c r="Y45" s="752"/>
      <c r="Z45" s="753"/>
      <c r="AA45" s="754"/>
      <c r="AB45" s="755"/>
      <c r="AC45" s="756"/>
      <c r="AD45" s="757"/>
      <c r="AE45" s="767"/>
      <c r="AF45" s="767"/>
      <c r="AG45" s="768"/>
      <c r="AH45" s="767"/>
      <c r="AI45" s="767"/>
      <c r="AJ45" s="767"/>
      <c r="AK45" s="768"/>
      <c r="AL45" s="767"/>
      <c r="AM45" s="767"/>
      <c r="AN45" s="767"/>
      <c r="AO45" s="768"/>
      <c r="AP45" s="767"/>
      <c r="AQ45" s="767"/>
      <c r="AR45" s="767"/>
      <c r="AS45" s="768"/>
      <c r="AT45" s="767"/>
    </row>
    <row r="46" spans="2:46" ht="15" customHeight="1" x14ac:dyDescent="0.2">
      <c r="B46" s="892"/>
      <c r="C46" s="895"/>
      <c r="D46" s="896"/>
      <c r="E46" s="758" t="s">
        <v>33028</v>
      </c>
      <c r="F46" s="898"/>
      <c r="G46" s="900"/>
      <c r="H46" s="901"/>
      <c r="I46" s="901"/>
      <c r="J46" s="902"/>
      <c r="K46" s="900"/>
      <c r="L46" s="901"/>
      <c r="M46" s="901"/>
      <c r="N46" s="902"/>
      <c r="O46" s="900"/>
      <c r="P46" s="901"/>
      <c r="Q46" s="901"/>
      <c r="R46" s="902"/>
      <c r="S46" s="900">
        <f>1/2</f>
        <v>0.5</v>
      </c>
      <c r="T46" s="901"/>
      <c r="U46" s="901"/>
      <c r="V46" s="902"/>
      <c r="W46" s="900">
        <f>1/2</f>
        <v>0.5</v>
      </c>
      <c r="X46" s="901"/>
      <c r="Y46" s="901"/>
      <c r="Z46" s="902"/>
      <c r="AA46" s="900"/>
      <c r="AB46" s="901"/>
      <c r="AC46" s="901"/>
      <c r="AD46" s="902"/>
      <c r="AE46" s="770"/>
      <c r="AF46" s="770"/>
      <c r="AG46" s="770"/>
      <c r="AH46" s="770"/>
      <c r="AI46" s="770"/>
      <c r="AJ46" s="770"/>
      <c r="AK46" s="770"/>
      <c r="AL46" s="770"/>
      <c r="AM46" s="770"/>
      <c r="AN46" s="770"/>
      <c r="AO46" s="770"/>
      <c r="AP46" s="770"/>
      <c r="AQ46" s="770"/>
      <c r="AR46" s="770"/>
      <c r="AS46" s="770"/>
      <c r="AT46" s="770"/>
    </row>
    <row r="47" spans="2:46" ht="15" customHeight="1" x14ac:dyDescent="0.2">
      <c r="B47" s="892"/>
      <c r="C47" s="895"/>
      <c r="D47" s="896"/>
      <c r="E47" s="760" t="s">
        <v>33029</v>
      </c>
      <c r="F47" s="899"/>
      <c r="G47" s="903"/>
      <c r="H47" s="904"/>
      <c r="I47" s="904"/>
      <c r="J47" s="905"/>
      <c r="K47" s="903"/>
      <c r="L47" s="904"/>
      <c r="M47" s="904"/>
      <c r="N47" s="905"/>
      <c r="O47" s="903"/>
      <c r="P47" s="904"/>
      <c r="Q47" s="904"/>
      <c r="R47" s="905"/>
      <c r="S47" s="903">
        <f>($F$44/2)*1</f>
        <v>111359.44125609095</v>
      </c>
      <c r="T47" s="904"/>
      <c r="U47" s="904"/>
      <c r="V47" s="905"/>
      <c r="W47" s="903">
        <f>($F$44/2)*1</f>
        <v>111359.44125609095</v>
      </c>
      <c r="X47" s="904"/>
      <c r="Y47" s="904"/>
      <c r="Z47" s="905"/>
      <c r="AA47" s="903"/>
      <c r="AB47" s="904"/>
      <c r="AC47" s="904"/>
      <c r="AD47" s="905"/>
      <c r="AE47" s="769"/>
      <c r="AF47" s="769"/>
      <c r="AG47" s="769"/>
      <c r="AH47" s="769"/>
      <c r="AI47" s="769"/>
      <c r="AJ47" s="769"/>
      <c r="AK47" s="769"/>
      <c r="AL47" s="769"/>
      <c r="AM47" s="769"/>
      <c r="AN47" s="769"/>
      <c r="AO47" s="769"/>
      <c r="AP47" s="769"/>
      <c r="AQ47" s="769"/>
      <c r="AR47" s="769"/>
      <c r="AS47" s="769"/>
      <c r="AT47" s="769"/>
    </row>
    <row r="48" spans="2:46" ht="6.95" customHeight="1" x14ac:dyDescent="0.2">
      <c r="B48" s="891" t="s">
        <v>16303</v>
      </c>
      <c r="C48" s="893" t="s">
        <v>27502</v>
      </c>
      <c r="D48" s="894"/>
      <c r="E48" s="744"/>
      <c r="F48" s="897">
        <f>+'ORÇAM. SEM DESON'!P76</f>
        <v>10432.742696264211</v>
      </c>
      <c r="G48" s="745"/>
      <c r="H48" s="746"/>
      <c r="I48" s="747"/>
      <c r="J48" s="748"/>
      <c r="K48" s="745"/>
      <c r="L48" s="746"/>
      <c r="M48" s="747"/>
      <c r="N48" s="748"/>
      <c r="O48" s="745"/>
      <c r="P48" s="746"/>
      <c r="Q48" s="747"/>
      <c r="R48" s="748"/>
      <c r="S48" s="745"/>
      <c r="T48" s="746"/>
      <c r="U48" s="747"/>
      <c r="V48" s="748"/>
      <c r="W48" s="745"/>
      <c r="X48" s="746"/>
      <c r="Y48" s="747"/>
      <c r="Z48" s="748"/>
      <c r="AA48" s="745"/>
      <c r="AB48" s="746"/>
      <c r="AC48" s="747"/>
      <c r="AD48" s="748"/>
      <c r="AE48" s="767"/>
      <c r="AF48" s="767"/>
      <c r="AG48" s="768"/>
      <c r="AH48" s="767"/>
      <c r="AI48" s="767"/>
      <c r="AJ48" s="767"/>
      <c r="AK48" s="768"/>
      <c r="AL48" s="767"/>
      <c r="AM48" s="767"/>
      <c r="AN48" s="767"/>
      <c r="AO48" s="768"/>
      <c r="AP48" s="767"/>
      <c r="AQ48" s="767"/>
      <c r="AR48" s="767"/>
      <c r="AS48" s="768"/>
      <c r="AT48" s="767"/>
    </row>
    <row r="49" spans="2:46" ht="15" customHeight="1" x14ac:dyDescent="0.2">
      <c r="B49" s="892"/>
      <c r="C49" s="895"/>
      <c r="D49" s="896"/>
      <c r="E49" s="749"/>
      <c r="F49" s="898"/>
      <c r="G49" s="754"/>
      <c r="H49" s="755"/>
      <c r="I49" s="756"/>
      <c r="J49" s="757"/>
      <c r="K49" s="754"/>
      <c r="L49" s="755"/>
      <c r="M49" s="756"/>
      <c r="N49" s="757"/>
      <c r="O49" s="754"/>
      <c r="P49" s="755"/>
      <c r="Q49" s="756"/>
      <c r="R49" s="757"/>
      <c r="S49" s="754"/>
      <c r="T49" s="755"/>
      <c r="U49" s="756"/>
      <c r="V49" s="757"/>
      <c r="W49" s="754"/>
      <c r="X49" s="755"/>
      <c r="Y49" s="756"/>
      <c r="Z49" s="757"/>
      <c r="AA49" s="750"/>
      <c r="AB49" s="751"/>
      <c r="AC49" s="752"/>
      <c r="AD49" s="753"/>
      <c r="AE49" s="767"/>
      <c r="AF49" s="767"/>
      <c r="AG49" s="768"/>
      <c r="AH49" s="767"/>
      <c r="AI49" s="767"/>
      <c r="AJ49" s="767"/>
      <c r="AK49" s="768"/>
      <c r="AL49" s="767"/>
      <c r="AM49" s="767"/>
      <c r="AN49" s="767"/>
      <c r="AO49" s="768"/>
      <c r="AP49" s="767"/>
      <c r="AQ49" s="767"/>
      <c r="AR49" s="767"/>
      <c r="AS49" s="768"/>
      <c r="AT49" s="767"/>
    </row>
    <row r="50" spans="2:46" ht="15" customHeight="1" x14ac:dyDescent="0.2">
      <c r="B50" s="892"/>
      <c r="C50" s="895"/>
      <c r="D50" s="896"/>
      <c r="E50" s="758" t="s">
        <v>33028</v>
      </c>
      <c r="F50" s="898"/>
      <c r="G50" s="900"/>
      <c r="H50" s="901"/>
      <c r="I50" s="901"/>
      <c r="J50" s="902"/>
      <c r="K50" s="900"/>
      <c r="L50" s="901"/>
      <c r="M50" s="901"/>
      <c r="N50" s="902"/>
      <c r="O50" s="900"/>
      <c r="P50" s="901"/>
      <c r="Q50" s="901"/>
      <c r="R50" s="902"/>
      <c r="S50" s="900"/>
      <c r="T50" s="901"/>
      <c r="U50" s="901"/>
      <c r="V50" s="902"/>
      <c r="W50" s="900"/>
      <c r="X50" s="901"/>
      <c r="Y50" s="901"/>
      <c r="Z50" s="902"/>
      <c r="AA50" s="900">
        <f>1/1</f>
        <v>1</v>
      </c>
      <c r="AB50" s="901"/>
      <c r="AC50" s="901"/>
      <c r="AD50" s="902"/>
      <c r="AE50" s="770"/>
      <c r="AF50" s="770"/>
      <c r="AG50" s="770"/>
      <c r="AH50" s="770"/>
      <c r="AI50" s="770"/>
      <c r="AJ50" s="770"/>
      <c r="AK50" s="770"/>
      <c r="AL50" s="770"/>
      <c r="AM50" s="770"/>
      <c r="AN50" s="770"/>
      <c r="AO50" s="770"/>
      <c r="AP50" s="770"/>
      <c r="AQ50" s="770"/>
      <c r="AR50" s="770"/>
      <c r="AS50" s="770"/>
      <c r="AT50" s="770"/>
    </row>
    <row r="51" spans="2:46" ht="15" customHeight="1" thickBot="1" x14ac:dyDescent="0.25">
      <c r="B51" s="892"/>
      <c r="C51" s="895"/>
      <c r="D51" s="896"/>
      <c r="E51" s="760" t="s">
        <v>33029</v>
      </c>
      <c r="F51" s="899"/>
      <c r="G51" s="885"/>
      <c r="H51" s="886"/>
      <c r="I51" s="886"/>
      <c r="J51" s="887"/>
      <c r="K51" s="885"/>
      <c r="L51" s="886"/>
      <c r="M51" s="886"/>
      <c r="N51" s="887"/>
      <c r="O51" s="885"/>
      <c r="P51" s="886"/>
      <c r="Q51" s="886"/>
      <c r="R51" s="887"/>
      <c r="S51" s="885"/>
      <c r="T51" s="886"/>
      <c r="U51" s="886"/>
      <c r="V51" s="887"/>
      <c r="W51" s="885"/>
      <c r="X51" s="886"/>
      <c r="Y51" s="886"/>
      <c r="Z51" s="887"/>
      <c r="AA51" s="888">
        <f>+F48</f>
        <v>10432.742696264211</v>
      </c>
      <c r="AB51" s="889"/>
      <c r="AC51" s="889"/>
      <c r="AD51" s="890"/>
      <c r="AE51" s="769"/>
      <c r="AF51" s="769"/>
      <c r="AG51" s="769"/>
      <c r="AH51" s="769"/>
      <c r="AI51" s="769"/>
      <c r="AJ51" s="769"/>
      <c r="AK51" s="769"/>
      <c r="AL51" s="769"/>
      <c r="AM51" s="769"/>
      <c r="AN51" s="769"/>
      <c r="AO51" s="769"/>
      <c r="AP51" s="769"/>
      <c r="AQ51" s="769"/>
      <c r="AR51" s="769"/>
      <c r="AS51" s="769"/>
      <c r="AT51" s="769"/>
    </row>
    <row r="52" spans="2:46" ht="20.100000000000001" customHeight="1" x14ac:dyDescent="0.2">
      <c r="B52" s="915" t="s">
        <v>33030</v>
      </c>
      <c r="C52" s="916"/>
      <c r="D52" s="916"/>
      <c r="E52" s="916"/>
      <c r="F52" s="917">
        <f>SUM(F12:F51)</f>
        <v>4033046.0956025952</v>
      </c>
      <c r="G52" s="900">
        <f>+G54/$F$52</f>
        <v>6.6557069427058066E-2</v>
      </c>
      <c r="H52" s="901"/>
      <c r="I52" s="901"/>
      <c r="J52" s="902"/>
      <c r="K52" s="900">
        <f>+K54/$F$52</f>
        <v>0.19735058678351822</v>
      </c>
      <c r="L52" s="901"/>
      <c r="M52" s="901"/>
      <c r="N52" s="902"/>
      <c r="O52" s="900">
        <f>+O54/$F$52</f>
        <v>0.17605284769021781</v>
      </c>
      <c r="P52" s="901"/>
      <c r="Q52" s="901"/>
      <c r="R52" s="902"/>
      <c r="S52" s="900">
        <f>+S54/$F$52</f>
        <v>0.33283653383935685</v>
      </c>
      <c r="T52" s="901"/>
      <c r="U52" s="901"/>
      <c r="V52" s="902"/>
      <c r="W52" s="900">
        <f>+W54/$F$52</f>
        <v>0.1660957858880486</v>
      </c>
      <c r="X52" s="901"/>
      <c r="Y52" s="901"/>
      <c r="Z52" s="902"/>
      <c r="AA52" s="920">
        <f>+AA54/$F$52</f>
        <v>6.1107176371800347E-2</v>
      </c>
      <c r="AB52" s="921"/>
      <c r="AC52" s="921"/>
      <c r="AD52" s="922"/>
      <c r="AE52" s="770"/>
      <c r="AF52" s="767"/>
      <c r="AG52" s="770"/>
      <c r="AH52" s="770"/>
      <c r="AI52" s="770"/>
      <c r="AJ52" s="770"/>
      <c r="AK52" s="770"/>
      <c r="AL52" s="770"/>
      <c r="AM52" s="770"/>
      <c r="AN52" s="770"/>
      <c r="AO52" s="770"/>
      <c r="AP52" s="770"/>
      <c r="AQ52" s="770"/>
      <c r="AR52" s="770"/>
      <c r="AS52" s="770"/>
      <c r="AT52" s="770"/>
    </row>
    <row r="53" spans="2:46" ht="20.100000000000001" customHeight="1" x14ac:dyDescent="0.2">
      <c r="B53" s="909" t="s">
        <v>33031</v>
      </c>
      <c r="C53" s="910"/>
      <c r="D53" s="910"/>
      <c r="E53" s="911"/>
      <c r="F53" s="918"/>
      <c r="G53" s="912">
        <f>+G52</f>
        <v>6.6557069427058066E-2</v>
      </c>
      <c r="H53" s="913"/>
      <c r="I53" s="913"/>
      <c r="J53" s="914"/>
      <c r="K53" s="912">
        <f>+K52+G53</f>
        <v>0.26390765621057627</v>
      </c>
      <c r="L53" s="913"/>
      <c r="M53" s="913"/>
      <c r="N53" s="914"/>
      <c r="O53" s="912">
        <f>+O52+K53</f>
        <v>0.43996050390079411</v>
      </c>
      <c r="P53" s="913"/>
      <c r="Q53" s="913"/>
      <c r="R53" s="914"/>
      <c r="S53" s="912">
        <f>+S52+O53</f>
        <v>0.77279703774015096</v>
      </c>
      <c r="T53" s="913"/>
      <c r="U53" s="913"/>
      <c r="V53" s="914"/>
      <c r="W53" s="912">
        <f>+W52+S53</f>
        <v>0.93889282362819959</v>
      </c>
      <c r="X53" s="913"/>
      <c r="Y53" s="913"/>
      <c r="Z53" s="914"/>
      <c r="AA53" s="912">
        <f>+AA52+W53</f>
        <v>0.99999999999999989</v>
      </c>
      <c r="AB53" s="913"/>
      <c r="AC53" s="913"/>
      <c r="AD53" s="914"/>
      <c r="AE53" s="770"/>
      <c r="AF53" s="767"/>
      <c r="AG53" s="770"/>
      <c r="AH53" s="770"/>
      <c r="AI53" s="770"/>
      <c r="AJ53" s="770"/>
      <c r="AK53" s="770"/>
      <c r="AL53" s="770"/>
      <c r="AM53" s="770"/>
      <c r="AN53" s="770"/>
      <c r="AO53" s="770"/>
      <c r="AP53" s="770"/>
      <c r="AQ53" s="770"/>
      <c r="AR53" s="770"/>
      <c r="AS53" s="770"/>
      <c r="AT53" s="770"/>
    </row>
    <row r="54" spans="2:46" ht="20.100000000000001" customHeight="1" x14ac:dyDescent="0.2">
      <c r="B54" s="909" t="s">
        <v>33032</v>
      </c>
      <c r="C54" s="910"/>
      <c r="D54" s="910"/>
      <c r="E54" s="911"/>
      <c r="F54" s="918"/>
      <c r="G54" s="906">
        <f>SUM(G15+G19+G23+G27+G31+G35+G39+G43+G47+G51)</f>
        <v>268427.72898754739</v>
      </c>
      <c r="H54" s="907"/>
      <c r="I54" s="907"/>
      <c r="J54" s="908"/>
      <c r="K54" s="906">
        <f>SUM(K15+K19+K23+K27+K31+K35+K39+K43+K47+K51)</f>
        <v>795924.0134921493</v>
      </c>
      <c r="L54" s="907"/>
      <c r="M54" s="907"/>
      <c r="N54" s="908"/>
      <c r="O54" s="906">
        <f t="shared" ref="O54" si="0">SUM(O15+O19+O23+O27+O31+O35+O39+O43+O47+O51)</f>
        <v>710029.24999675131</v>
      </c>
      <c r="P54" s="907"/>
      <c r="Q54" s="907"/>
      <c r="R54" s="908"/>
      <c r="S54" s="906">
        <f t="shared" ref="S54" si="1">SUM(S15+S19+S23+S27+S31+S35+S39+S43+S47+S51)</f>
        <v>1342345.0832747193</v>
      </c>
      <c r="T54" s="907"/>
      <c r="U54" s="907"/>
      <c r="V54" s="908"/>
      <c r="W54" s="906">
        <f t="shared" ref="W54" si="2">SUM(W15+W19+W23+W27+W31+W35+W39+W43+W47+W51)</f>
        <v>669871.96077183902</v>
      </c>
      <c r="X54" s="907"/>
      <c r="Y54" s="907"/>
      <c r="Z54" s="908"/>
      <c r="AA54" s="906">
        <f t="shared" ref="AA54" si="3">SUM(AA15+AA19+AA23+AA27+AA31+AA35+AA39+AA43+AA47+AA51)</f>
        <v>246448.05907958854</v>
      </c>
      <c r="AB54" s="907"/>
      <c r="AC54" s="907"/>
      <c r="AD54" s="908"/>
      <c r="AE54" s="771"/>
      <c r="AF54" s="770"/>
      <c r="AG54" s="771"/>
      <c r="AH54" s="771"/>
      <c r="AI54" s="771"/>
      <c r="AJ54" s="771"/>
      <c r="AK54" s="771"/>
      <c r="AL54" s="771"/>
      <c r="AM54" s="771"/>
      <c r="AN54" s="771"/>
      <c r="AO54" s="771"/>
      <c r="AP54" s="771"/>
      <c r="AQ54" s="771"/>
      <c r="AR54" s="771"/>
      <c r="AS54" s="771"/>
      <c r="AT54" s="771"/>
    </row>
    <row r="55" spans="2:46" ht="20.100000000000001" customHeight="1" thickBot="1" x14ac:dyDescent="0.25">
      <c r="B55" s="926" t="s">
        <v>33033</v>
      </c>
      <c r="C55" s="927"/>
      <c r="D55" s="927"/>
      <c r="E55" s="928"/>
      <c r="F55" s="919"/>
      <c r="G55" s="885">
        <f>+G54</f>
        <v>268427.72898754739</v>
      </c>
      <c r="H55" s="886"/>
      <c r="I55" s="886"/>
      <c r="J55" s="887"/>
      <c r="K55" s="885">
        <f>+K54+G55</f>
        <v>1064351.7424796966</v>
      </c>
      <c r="L55" s="886"/>
      <c r="M55" s="886"/>
      <c r="N55" s="887"/>
      <c r="O55" s="885">
        <f>+O54+K55</f>
        <v>1774380.992476448</v>
      </c>
      <c r="P55" s="886"/>
      <c r="Q55" s="886"/>
      <c r="R55" s="887"/>
      <c r="S55" s="885">
        <f>+S54+O55</f>
        <v>3116726.0757511673</v>
      </c>
      <c r="T55" s="886"/>
      <c r="U55" s="886"/>
      <c r="V55" s="887"/>
      <c r="W55" s="885">
        <f>+W54+S55</f>
        <v>3786598.0365230064</v>
      </c>
      <c r="X55" s="886"/>
      <c r="Y55" s="886"/>
      <c r="Z55" s="887"/>
      <c r="AA55" s="885">
        <f>+AA54+W55</f>
        <v>4033046.0956025948</v>
      </c>
      <c r="AB55" s="886"/>
      <c r="AC55" s="886"/>
      <c r="AD55" s="887"/>
      <c r="AE55" s="769"/>
      <c r="AF55" s="769"/>
      <c r="AG55" s="769"/>
      <c r="AH55" s="769"/>
      <c r="AI55" s="769"/>
      <c r="AJ55" s="769"/>
      <c r="AK55" s="769"/>
      <c r="AL55" s="769"/>
      <c r="AM55" s="769"/>
      <c r="AN55" s="769"/>
      <c r="AO55" s="769"/>
      <c r="AP55" s="769"/>
      <c r="AQ55" s="769"/>
      <c r="AR55" s="769"/>
      <c r="AS55" s="769"/>
      <c r="AT55" s="769"/>
    </row>
    <row r="56" spans="2:46" ht="30" customHeight="1" x14ac:dyDescent="0.2">
      <c r="B56" s="406" t="s">
        <v>33034</v>
      </c>
      <c r="I56" s="230"/>
      <c r="AF56" s="767"/>
    </row>
    <row r="57" spans="2:46" ht="30" customHeight="1" x14ac:dyDescent="0.2">
      <c r="F57" s="761"/>
      <c r="I57" s="230"/>
      <c r="AF57" s="767"/>
    </row>
    <row r="58" spans="2:46" ht="30" customHeight="1" x14ac:dyDescent="0.2">
      <c r="I58" s="230"/>
      <c r="AF58" s="770"/>
    </row>
    <row r="59" spans="2:46" ht="30" customHeight="1" x14ac:dyDescent="0.2">
      <c r="I59" s="230"/>
      <c r="AF59" s="769"/>
    </row>
    <row r="60" spans="2:46" ht="30" customHeight="1" x14ac:dyDescent="0.2">
      <c r="I60" s="230"/>
      <c r="AF60" s="767"/>
    </row>
    <row r="61" spans="2:46" ht="30" customHeight="1" x14ac:dyDescent="0.2">
      <c r="I61" s="230"/>
      <c r="AF61" s="767"/>
    </row>
    <row r="62" spans="2:46" ht="30" customHeight="1" x14ac:dyDescent="0.2">
      <c r="I62" s="230"/>
      <c r="AF62" s="770"/>
    </row>
    <row r="63" spans="2:46" ht="30" customHeight="1" x14ac:dyDescent="0.2">
      <c r="I63" s="230"/>
      <c r="AF63" s="769"/>
    </row>
    <row r="64" spans="2:46" ht="30" customHeight="1" x14ac:dyDescent="0.2">
      <c r="I64" s="230"/>
    </row>
    <row r="65" spans="9:9" ht="30" customHeight="1" x14ac:dyDescent="0.2">
      <c r="I65" s="230"/>
    </row>
    <row r="66" spans="9:9" ht="30" customHeight="1" x14ac:dyDescent="0.2">
      <c r="I66" s="230"/>
    </row>
    <row r="67" spans="9:9" ht="30" customHeight="1" x14ac:dyDescent="0.2">
      <c r="I67" s="230"/>
    </row>
    <row r="68" spans="9:9" ht="30" customHeight="1" x14ac:dyDescent="0.2">
      <c r="I68" s="230"/>
    </row>
    <row r="69" spans="9:9" ht="15.75" customHeight="1" x14ac:dyDescent="0.2">
      <c r="I69" s="230"/>
    </row>
    <row r="70" spans="9:9" ht="15.75" customHeight="1" x14ac:dyDescent="0.2">
      <c r="I70" s="230"/>
    </row>
    <row r="71" spans="9:9" ht="15.75" customHeight="1" x14ac:dyDescent="0.2">
      <c r="I71" s="230"/>
    </row>
    <row r="72" spans="9:9" ht="15.75" customHeight="1" x14ac:dyDescent="0.2">
      <c r="I72" s="230"/>
    </row>
    <row r="73" spans="9:9" ht="15.75" customHeight="1" x14ac:dyDescent="0.2">
      <c r="I73" s="230"/>
    </row>
    <row r="74" spans="9:9" ht="15.75" customHeight="1" x14ac:dyDescent="0.2">
      <c r="I74" s="230"/>
    </row>
    <row r="75" spans="9:9" ht="15.75" customHeight="1" x14ac:dyDescent="0.2">
      <c r="I75" s="230"/>
    </row>
    <row r="76" spans="9:9" ht="15.75" customHeight="1" x14ac:dyDescent="0.2">
      <c r="I76" s="230"/>
    </row>
    <row r="77" spans="9:9" ht="15.75" customHeight="1" x14ac:dyDescent="0.2">
      <c r="I77" s="230"/>
    </row>
    <row r="78" spans="9:9" ht="15.75" customHeight="1" x14ac:dyDescent="0.2">
      <c r="I78" s="230"/>
    </row>
    <row r="79" spans="9:9" ht="15.75" customHeight="1" x14ac:dyDescent="0.2">
      <c r="I79" s="230"/>
    </row>
    <row r="80" spans="9:9" ht="15.75" customHeight="1" x14ac:dyDescent="0.2">
      <c r="I80" s="230"/>
    </row>
    <row r="81" spans="9:9" ht="15.75" customHeight="1" x14ac:dyDescent="0.2">
      <c r="I81" s="230"/>
    </row>
    <row r="82" spans="9:9" ht="15.75" customHeight="1" x14ac:dyDescent="0.2">
      <c r="I82" s="230"/>
    </row>
    <row r="83" spans="9:9" ht="15.75" customHeight="1" x14ac:dyDescent="0.2">
      <c r="I83" s="230"/>
    </row>
    <row r="84" spans="9:9" ht="15.75" customHeight="1" x14ac:dyDescent="0.2">
      <c r="I84" s="230"/>
    </row>
    <row r="85" spans="9:9" ht="15.75" customHeight="1" x14ac:dyDescent="0.2">
      <c r="I85" s="230"/>
    </row>
    <row r="86" spans="9:9" ht="15.75" customHeight="1" x14ac:dyDescent="0.2">
      <c r="I86" s="230"/>
    </row>
    <row r="87" spans="9:9" ht="15.75" customHeight="1" x14ac:dyDescent="0.2">
      <c r="I87" s="230"/>
    </row>
    <row r="88" spans="9:9" ht="15.75" customHeight="1" x14ac:dyDescent="0.2">
      <c r="I88" s="230"/>
    </row>
    <row r="89" spans="9:9" ht="15.75" customHeight="1" x14ac:dyDescent="0.2">
      <c r="I89" s="230"/>
    </row>
    <row r="90" spans="9:9" ht="15.75" customHeight="1" x14ac:dyDescent="0.2">
      <c r="I90" s="230"/>
    </row>
    <row r="91" spans="9:9" ht="15.75" customHeight="1" x14ac:dyDescent="0.2">
      <c r="I91" s="230"/>
    </row>
    <row r="92" spans="9:9" ht="15.75" customHeight="1" x14ac:dyDescent="0.2">
      <c r="I92" s="230"/>
    </row>
    <row r="93" spans="9:9" ht="15.75" customHeight="1" x14ac:dyDescent="0.2">
      <c r="I93" s="230"/>
    </row>
    <row r="94" spans="9:9" ht="15.75" customHeight="1" x14ac:dyDescent="0.2">
      <c r="I94" s="230"/>
    </row>
    <row r="95" spans="9:9" ht="15.75" customHeight="1" x14ac:dyDescent="0.2">
      <c r="I95" s="230"/>
    </row>
    <row r="96" spans="9:9" ht="15.75" customHeight="1" x14ac:dyDescent="0.2">
      <c r="I96" s="230"/>
    </row>
    <row r="97" spans="9:9" ht="15.75" customHeight="1" x14ac:dyDescent="0.2">
      <c r="I97" s="230"/>
    </row>
    <row r="98" spans="9:9" ht="15.75" customHeight="1" x14ac:dyDescent="0.2">
      <c r="I98" s="230"/>
    </row>
    <row r="99" spans="9:9" ht="15.75" customHeight="1" x14ac:dyDescent="0.2">
      <c r="I99" s="230"/>
    </row>
    <row r="100" spans="9:9" ht="15.75" customHeight="1" x14ac:dyDescent="0.2">
      <c r="I100" s="230"/>
    </row>
    <row r="101" spans="9:9" ht="15.75" customHeight="1" x14ac:dyDescent="0.2">
      <c r="I101" s="230"/>
    </row>
    <row r="102" spans="9:9" ht="15.75" customHeight="1" x14ac:dyDescent="0.2">
      <c r="I102" s="230"/>
    </row>
    <row r="103" spans="9:9" ht="15.75" customHeight="1" x14ac:dyDescent="0.2">
      <c r="I103" s="230"/>
    </row>
    <row r="104" spans="9:9" ht="15.75" customHeight="1" x14ac:dyDescent="0.2">
      <c r="I104" s="230"/>
    </row>
    <row r="105" spans="9:9" ht="15.75" customHeight="1" x14ac:dyDescent="0.2">
      <c r="I105" s="230"/>
    </row>
    <row r="106" spans="9:9" ht="15.75" customHeight="1" x14ac:dyDescent="0.2">
      <c r="I106" s="230"/>
    </row>
    <row r="107" spans="9:9" ht="15.75" customHeight="1" x14ac:dyDescent="0.2">
      <c r="I107" s="230"/>
    </row>
    <row r="108" spans="9:9" ht="15.75" customHeight="1" x14ac:dyDescent="0.2">
      <c r="I108" s="230"/>
    </row>
    <row r="109" spans="9:9" ht="15.75" customHeight="1" x14ac:dyDescent="0.2">
      <c r="I109" s="230"/>
    </row>
    <row r="110" spans="9:9" ht="15.75" customHeight="1" x14ac:dyDescent="0.2">
      <c r="I110" s="230"/>
    </row>
    <row r="111" spans="9:9" ht="15.75" customHeight="1" x14ac:dyDescent="0.2">
      <c r="I111" s="230"/>
    </row>
    <row r="112" spans="9:9" ht="15.75" customHeight="1" x14ac:dyDescent="0.2">
      <c r="I112" s="230"/>
    </row>
    <row r="113" spans="9:9" ht="15.75" customHeight="1" x14ac:dyDescent="0.2">
      <c r="I113" s="230"/>
    </row>
    <row r="114" spans="9:9" ht="15.75" customHeight="1" x14ac:dyDescent="0.2">
      <c r="I114" s="230"/>
    </row>
    <row r="115" spans="9:9" ht="15.75" customHeight="1" x14ac:dyDescent="0.2">
      <c r="I115" s="230"/>
    </row>
    <row r="116" spans="9:9" ht="15.75" customHeight="1" x14ac:dyDescent="0.2">
      <c r="I116" s="230"/>
    </row>
    <row r="117" spans="9:9" ht="15.75" customHeight="1" x14ac:dyDescent="0.2">
      <c r="I117" s="230"/>
    </row>
    <row r="118" spans="9:9" ht="15.75" customHeight="1" x14ac:dyDescent="0.2">
      <c r="I118" s="230"/>
    </row>
    <row r="119" spans="9:9" ht="15.75" customHeight="1" x14ac:dyDescent="0.2">
      <c r="I119" s="230"/>
    </row>
    <row r="120" spans="9:9" ht="15.75" customHeight="1" x14ac:dyDescent="0.2">
      <c r="I120" s="230"/>
    </row>
    <row r="121" spans="9:9" ht="15.75" customHeight="1" x14ac:dyDescent="0.2">
      <c r="I121" s="230"/>
    </row>
    <row r="122" spans="9:9" ht="15.75" customHeight="1" x14ac:dyDescent="0.2">
      <c r="I122" s="230"/>
    </row>
    <row r="123" spans="9:9" ht="15.75" customHeight="1" x14ac:dyDescent="0.2">
      <c r="I123" s="230"/>
    </row>
    <row r="124" spans="9:9" ht="15.75" customHeight="1" x14ac:dyDescent="0.2">
      <c r="I124" s="230"/>
    </row>
    <row r="125" spans="9:9" ht="15.75" customHeight="1" x14ac:dyDescent="0.2">
      <c r="I125" s="230"/>
    </row>
    <row r="126" spans="9:9" ht="15.75" customHeight="1" x14ac:dyDescent="0.2">
      <c r="I126" s="230"/>
    </row>
    <row r="127" spans="9:9" ht="15.75" customHeight="1" x14ac:dyDescent="0.2">
      <c r="I127" s="230"/>
    </row>
    <row r="128" spans="9:9" ht="15.75" customHeight="1" x14ac:dyDescent="0.2">
      <c r="I128" s="230"/>
    </row>
    <row r="129" spans="9:9" ht="15.75" customHeight="1" x14ac:dyDescent="0.2">
      <c r="I129" s="230"/>
    </row>
    <row r="130" spans="9:9" ht="15.75" customHeight="1" x14ac:dyDescent="0.2">
      <c r="I130" s="230"/>
    </row>
    <row r="131" spans="9:9" ht="15.75" customHeight="1" x14ac:dyDescent="0.2">
      <c r="I131" s="230"/>
    </row>
    <row r="132" spans="9:9" ht="15.75" customHeight="1" x14ac:dyDescent="0.2">
      <c r="I132" s="230"/>
    </row>
    <row r="133" spans="9:9" ht="15.75" customHeight="1" x14ac:dyDescent="0.2">
      <c r="I133" s="230"/>
    </row>
    <row r="134" spans="9:9" ht="15.75" customHeight="1" x14ac:dyDescent="0.2">
      <c r="I134" s="230"/>
    </row>
    <row r="135" spans="9:9" ht="15.75" customHeight="1" x14ac:dyDescent="0.2">
      <c r="I135" s="230"/>
    </row>
    <row r="136" spans="9:9" ht="15.75" customHeight="1" x14ac:dyDescent="0.2">
      <c r="I136" s="230"/>
    </row>
    <row r="137" spans="9:9" ht="15.75" customHeight="1" x14ac:dyDescent="0.2">
      <c r="I137" s="230"/>
    </row>
    <row r="138" spans="9:9" ht="15.75" customHeight="1" x14ac:dyDescent="0.2">
      <c r="I138" s="230"/>
    </row>
    <row r="139" spans="9:9" ht="15.75" customHeight="1" x14ac:dyDescent="0.2">
      <c r="I139" s="230"/>
    </row>
    <row r="140" spans="9:9" ht="15.75" customHeight="1" x14ac:dyDescent="0.2">
      <c r="I140" s="230"/>
    </row>
    <row r="141" spans="9:9" ht="15.75" customHeight="1" x14ac:dyDescent="0.2">
      <c r="I141" s="230"/>
    </row>
    <row r="142" spans="9:9" ht="15.75" customHeight="1" x14ac:dyDescent="0.2">
      <c r="I142" s="230"/>
    </row>
    <row r="143" spans="9:9" ht="15.75" customHeight="1" x14ac:dyDescent="0.2">
      <c r="I143" s="230"/>
    </row>
    <row r="144" spans="9:9" ht="15.75" customHeight="1" x14ac:dyDescent="0.2">
      <c r="I144" s="230"/>
    </row>
    <row r="145" spans="9:9" ht="15.75" customHeight="1" x14ac:dyDescent="0.2">
      <c r="I145" s="230"/>
    </row>
    <row r="146" spans="9:9" ht="15.75" customHeight="1" x14ac:dyDescent="0.2">
      <c r="I146" s="230"/>
    </row>
    <row r="147" spans="9:9" ht="15.75" customHeight="1" x14ac:dyDescent="0.2">
      <c r="I147" s="230"/>
    </row>
    <row r="148" spans="9:9" ht="15.75" customHeight="1" x14ac:dyDescent="0.2">
      <c r="I148" s="230"/>
    </row>
    <row r="149" spans="9:9" ht="15.75" customHeight="1" x14ac:dyDescent="0.2">
      <c r="I149" s="230"/>
    </row>
    <row r="150" spans="9:9" ht="15.75" customHeight="1" x14ac:dyDescent="0.2">
      <c r="I150" s="230"/>
    </row>
    <row r="151" spans="9:9" ht="15.75" customHeight="1" x14ac:dyDescent="0.2">
      <c r="I151" s="230"/>
    </row>
    <row r="152" spans="9:9" ht="15.75" customHeight="1" x14ac:dyDescent="0.2">
      <c r="I152" s="230"/>
    </row>
    <row r="153" spans="9:9" ht="15.75" customHeight="1" x14ac:dyDescent="0.2">
      <c r="I153" s="230"/>
    </row>
    <row r="154" spans="9:9" ht="15.75" customHeight="1" x14ac:dyDescent="0.2">
      <c r="I154" s="230"/>
    </row>
    <row r="155" spans="9:9" ht="15.75" customHeight="1" x14ac:dyDescent="0.2">
      <c r="I155" s="230"/>
    </row>
    <row r="156" spans="9:9" ht="15.75" customHeight="1" x14ac:dyDescent="0.2">
      <c r="I156" s="230"/>
    </row>
    <row r="157" spans="9:9" ht="15.75" customHeight="1" x14ac:dyDescent="0.2">
      <c r="I157" s="230"/>
    </row>
    <row r="158" spans="9:9" ht="15.75" customHeight="1" x14ac:dyDescent="0.2">
      <c r="I158" s="230"/>
    </row>
    <row r="159" spans="9:9" ht="15.75" customHeight="1" x14ac:dyDescent="0.2">
      <c r="I159" s="230"/>
    </row>
    <row r="160" spans="9:9" ht="15.75" customHeight="1" x14ac:dyDescent="0.2">
      <c r="I160" s="230"/>
    </row>
    <row r="161" spans="9:9" ht="15.75" customHeight="1" x14ac:dyDescent="0.2">
      <c r="I161" s="230"/>
    </row>
    <row r="162" spans="9:9" ht="15.75" customHeight="1" x14ac:dyDescent="0.2">
      <c r="I162" s="230"/>
    </row>
    <row r="163" spans="9:9" ht="15.75" customHeight="1" x14ac:dyDescent="0.2">
      <c r="I163" s="230"/>
    </row>
    <row r="164" spans="9:9" ht="15.75" customHeight="1" x14ac:dyDescent="0.2">
      <c r="I164" s="230"/>
    </row>
    <row r="165" spans="9:9" ht="15.75" customHeight="1" x14ac:dyDescent="0.2">
      <c r="I165" s="230"/>
    </row>
    <row r="166" spans="9:9" ht="15.75" customHeight="1" x14ac:dyDescent="0.2">
      <c r="I166" s="230"/>
    </row>
    <row r="167" spans="9:9" ht="15.75" customHeight="1" x14ac:dyDescent="0.2">
      <c r="I167" s="230"/>
    </row>
    <row r="168" spans="9:9" ht="15.75" customHeight="1" x14ac:dyDescent="0.2">
      <c r="I168" s="230"/>
    </row>
    <row r="169" spans="9:9" ht="15.75" customHeight="1" x14ac:dyDescent="0.2">
      <c r="I169" s="230"/>
    </row>
    <row r="170" spans="9:9" ht="15.75" customHeight="1" x14ac:dyDescent="0.2">
      <c r="I170" s="230"/>
    </row>
    <row r="171" spans="9:9" ht="15.75" customHeight="1" x14ac:dyDescent="0.2">
      <c r="I171" s="230"/>
    </row>
    <row r="172" spans="9:9" ht="15.75" customHeight="1" x14ac:dyDescent="0.2">
      <c r="I172" s="230"/>
    </row>
    <row r="173" spans="9:9" ht="15.75" customHeight="1" x14ac:dyDescent="0.2">
      <c r="I173" s="230"/>
    </row>
    <row r="174" spans="9:9" ht="15.75" customHeight="1" x14ac:dyDescent="0.2">
      <c r="I174" s="230"/>
    </row>
    <row r="175" spans="9:9" ht="15.75" customHeight="1" x14ac:dyDescent="0.2">
      <c r="I175" s="230"/>
    </row>
    <row r="176" spans="9:9" ht="15.75" customHeight="1" x14ac:dyDescent="0.2">
      <c r="I176" s="230"/>
    </row>
    <row r="177" spans="9:9" ht="15.75" customHeight="1" x14ac:dyDescent="0.2">
      <c r="I177" s="230"/>
    </row>
    <row r="178" spans="9:9" ht="15.75" customHeight="1" x14ac:dyDescent="0.2">
      <c r="I178" s="230"/>
    </row>
    <row r="179" spans="9:9" ht="15.75" customHeight="1" x14ac:dyDescent="0.2">
      <c r="I179" s="230"/>
    </row>
    <row r="180" spans="9:9" ht="15.75" customHeight="1" x14ac:dyDescent="0.2">
      <c r="I180" s="230"/>
    </row>
    <row r="181" spans="9:9" ht="15.75" customHeight="1" x14ac:dyDescent="0.2">
      <c r="I181" s="230"/>
    </row>
    <row r="182" spans="9:9" ht="15.75" customHeight="1" x14ac:dyDescent="0.2">
      <c r="I182" s="230"/>
    </row>
    <row r="183" spans="9:9" ht="15.75" customHeight="1" x14ac:dyDescent="0.2">
      <c r="I183" s="230"/>
    </row>
    <row r="184" spans="9:9" ht="15.75" customHeight="1" x14ac:dyDescent="0.2">
      <c r="I184" s="230"/>
    </row>
    <row r="185" spans="9:9" ht="15.75" customHeight="1" x14ac:dyDescent="0.2">
      <c r="I185" s="230"/>
    </row>
    <row r="186" spans="9:9" ht="15.75" customHeight="1" x14ac:dyDescent="0.2">
      <c r="I186" s="230"/>
    </row>
    <row r="187" spans="9:9" ht="15.75" customHeight="1" x14ac:dyDescent="0.2">
      <c r="I187" s="230"/>
    </row>
    <row r="188" spans="9:9" ht="15.75" customHeight="1" x14ac:dyDescent="0.2">
      <c r="I188" s="230"/>
    </row>
    <row r="189" spans="9:9" ht="15.75" customHeight="1" x14ac:dyDescent="0.2">
      <c r="I189" s="230"/>
    </row>
    <row r="190" spans="9:9" ht="15.75" customHeight="1" x14ac:dyDescent="0.2">
      <c r="I190" s="230"/>
    </row>
    <row r="191" spans="9:9" ht="15.75" customHeight="1" x14ac:dyDescent="0.2">
      <c r="I191" s="230"/>
    </row>
    <row r="192" spans="9:9" ht="15.75" customHeight="1" x14ac:dyDescent="0.2">
      <c r="I192" s="230"/>
    </row>
    <row r="193" spans="9:9" ht="15.75" customHeight="1" x14ac:dyDescent="0.2">
      <c r="I193" s="230"/>
    </row>
    <row r="194" spans="9:9" ht="15.75" customHeight="1" x14ac:dyDescent="0.2">
      <c r="I194" s="230"/>
    </row>
    <row r="195" spans="9:9" ht="15.75" customHeight="1" x14ac:dyDescent="0.2">
      <c r="I195" s="230"/>
    </row>
    <row r="196" spans="9:9" ht="15.75" customHeight="1" x14ac:dyDescent="0.2">
      <c r="I196" s="230"/>
    </row>
    <row r="197" spans="9:9" ht="15.75" customHeight="1" x14ac:dyDescent="0.2">
      <c r="I197" s="230"/>
    </row>
    <row r="198" spans="9:9" ht="15.75" customHeight="1" x14ac:dyDescent="0.2">
      <c r="I198" s="230"/>
    </row>
    <row r="199" spans="9:9" ht="15.75" customHeight="1" x14ac:dyDescent="0.2">
      <c r="I199" s="230"/>
    </row>
    <row r="200" spans="9:9" ht="15.75" customHeight="1" x14ac:dyDescent="0.2">
      <c r="I200" s="230"/>
    </row>
    <row r="201" spans="9:9" ht="15.75" customHeight="1" x14ac:dyDescent="0.2">
      <c r="I201" s="230"/>
    </row>
    <row r="202" spans="9:9" ht="15.75" customHeight="1" x14ac:dyDescent="0.2">
      <c r="I202" s="230"/>
    </row>
    <row r="203" spans="9:9" ht="15.75" customHeight="1" x14ac:dyDescent="0.2">
      <c r="I203" s="230"/>
    </row>
    <row r="204" spans="9:9" ht="15.75" customHeight="1" x14ac:dyDescent="0.2">
      <c r="I204" s="230"/>
    </row>
    <row r="205" spans="9:9" ht="15.75" customHeight="1" x14ac:dyDescent="0.2">
      <c r="I205" s="230"/>
    </row>
    <row r="206" spans="9:9" ht="15.75" customHeight="1" x14ac:dyDescent="0.2">
      <c r="I206" s="230"/>
    </row>
    <row r="207" spans="9:9" ht="15.75" customHeight="1" x14ac:dyDescent="0.2">
      <c r="I207" s="230"/>
    </row>
    <row r="208" spans="9:9" ht="15.75" customHeight="1" x14ac:dyDescent="0.2">
      <c r="I208" s="230"/>
    </row>
    <row r="209" spans="9:9" ht="15.75" customHeight="1" x14ac:dyDescent="0.2">
      <c r="I209" s="230"/>
    </row>
    <row r="210" spans="9:9" ht="15.75" customHeight="1" x14ac:dyDescent="0.2">
      <c r="I210" s="230"/>
    </row>
    <row r="211" spans="9:9" ht="15.75" customHeight="1" x14ac:dyDescent="0.2">
      <c r="I211" s="230"/>
    </row>
    <row r="212" spans="9:9" ht="15.75" customHeight="1" x14ac:dyDescent="0.2">
      <c r="I212" s="230"/>
    </row>
    <row r="213" spans="9:9" ht="15.75" customHeight="1" x14ac:dyDescent="0.2">
      <c r="I213" s="230"/>
    </row>
    <row r="214" spans="9:9" ht="15.75" customHeight="1" x14ac:dyDescent="0.2">
      <c r="I214" s="230"/>
    </row>
    <row r="215" spans="9:9" ht="15.75" customHeight="1" x14ac:dyDescent="0.2">
      <c r="I215" s="230"/>
    </row>
    <row r="216" spans="9:9" ht="15.75" customHeight="1" x14ac:dyDescent="0.2">
      <c r="I216" s="230"/>
    </row>
    <row r="217" spans="9:9" ht="15.75" customHeight="1" x14ac:dyDescent="0.2">
      <c r="I217" s="230"/>
    </row>
    <row r="218" spans="9:9" ht="15.75" customHeight="1" x14ac:dyDescent="0.2">
      <c r="I218" s="230"/>
    </row>
    <row r="219" spans="9:9" ht="15.75" customHeight="1" x14ac:dyDescent="0.2">
      <c r="I219" s="230"/>
    </row>
    <row r="220" spans="9:9" ht="15.75" customHeight="1" x14ac:dyDescent="0.2">
      <c r="I220" s="230"/>
    </row>
    <row r="221" spans="9:9" ht="15.75" customHeight="1" x14ac:dyDescent="0.2">
      <c r="I221" s="230"/>
    </row>
    <row r="222" spans="9:9" ht="15.75" customHeight="1" x14ac:dyDescent="0.2">
      <c r="I222" s="230"/>
    </row>
    <row r="223" spans="9:9" ht="15.75" customHeight="1" x14ac:dyDescent="0.2">
      <c r="I223" s="230"/>
    </row>
    <row r="224" spans="9:9" ht="15.75" customHeight="1" x14ac:dyDescent="0.2">
      <c r="I224" s="230"/>
    </row>
    <row r="225" spans="9:9" ht="15.75" customHeight="1" x14ac:dyDescent="0.2">
      <c r="I225" s="230"/>
    </row>
    <row r="226" spans="9:9" ht="15.75" customHeight="1" x14ac:dyDescent="0.2">
      <c r="I226" s="230"/>
    </row>
    <row r="227" spans="9:9" ht="15.75" customHeight="1" x14ac:dyDescent="0.2">
      <c r="I227" s="230"/>
    </row>
    <row r="228" spans="9:9" ht="15.75" customHeight="1" x14ac:dyDescent="0.2">
      <c r="I228" s="230"/>
    </row>
    <row r="229" spans="9:9" ht="15.75" customHeight="1" x14ac:dyDescent="0.2">
      <c r="I229" s="230"/>
    </row>
    <row r="230" spans="9:9" ht="15.75" customHeight="1" x14ac:dyDescent="0.2">
      <c r="I230" s="230"/>
    </row>
    <row r="231" spans="9:9" ht="15.75" customHeight="1" x14ac:dyDescent="0.2">
      <c r="I231" s="230"/>
    </row>
    <row r="232" spans="9:9" ht="15.75" customHeight="1" x14ac:dyDescent="0.2">
      <c r="I232" s="230"/>
    </row>
    <row r="233" spans="9:9" ht="15.75" customHeight="1" x14ac:dyDescent="0.2">
      <c r="I233" s="230"/>
    </row>
    <row r="234" spans="9:9" ht="15.75" customHeight="1" x14ac:dyDescent="0.2">
      <c r="I234" s="230"/>
    </row>
    <row r="235" spans="9:9" ht="15.75" customHeight="1" x14ac:dyDescent="0.2">
      <c r="I235" s="230"/>
    </row>
    <row r="236" spans="9:9" ht="15.75" customHeight="1" x14ac:dyDescent="0.2">
      <c r="I236" s="230"/>
    </row>
    <row r="237" spans="9:9" ht="15.75" customHeight="1" x14ac:dyDescent="0.2">
      <c r="I237" s="230"/>
    </row>
    <row r="238" spans="9:9" ht="15.75" customHeight="1" x14ac:dyDescent="0.2">
      <c r="I238" s="230"/>
    </row>
    <row r="239" spans="9:9" ht="15.75" customHeight="1" x14ac:dyDescent="0.2">
      <c r="I239" s="230"/>
    </row>
    <row r="240" spans="9:9" ht="15.75" customHeight="1" x14ac:dyDescent="0.2">
      <c r="I240" s="230"/>
    </row>
    <row r="241" spans="9:9" ht="15.75" customHeight="1" x14ac:dyDescent="0.2">
      <c r="I241" s="230"/>
    </row>
    <row r="242" spans="9:9" ht="15.75" customHeight="1" x14ac:dyDescent="0.2">
      <c r="I242" s="230"/>
    </row>
    <row r="243" spans="9:9" ht="15.75" customHeight="1" x14ac:dyDescent="0.2">
      <c r="I243" s="230"/>
    </row>
    <row r="244" spans="9:9" ht="15.75" customHeight="1" x14ac:dyDescent="0.2">
      <c r="I244" s="230"/>
    </row>
    <row r="245" spans="9:9" ht="15.75" customHeight="1" x14ac:dyDescent="0.2">
      <c r="I245" s="230"/>
    </row>
    <row r="246" spans="9:9" ht="15.75" customHeight="1" x14ac:dyDescent="0.2">
      <c r="I246" s="230"/>
    </row>
    <row r="247" spans="9:9" ht="15.75" customHeight="1" x14ac:dyDescent="0.2">
      <c r="I247" s="230"/>
    </row>
    <row r="248" spans="9:9" ht="15.75" customHeight="1" x14ac:dyDescent="0.2">
      <c r="I248" s="230"/>
    </row>
    <row r="249" spans="9:9" ht="15.75" customHeight="1" x14ac:dyDescent="0.2">
      <c r="I249" s="230"/>
    </row>
    <row r="250" spans="9:9" ht="15.75" customHeight="1" x14ac:dyDescent="0.2">
      <c r="I250" s="230"/>
    </row>
    <row r="251" spans="9:9" ht="15.75" customHeight="1" x14ac:dyDescent="0.2">
      <c r="I251" s="230"/>
    </row>
    <row r="252" spans="9:9" ht="15.75" customHeight="1" x14ac:dyDescent="0.2">
      <c r="I252" s="230"/>
    </row>
    <row r="253" spans="9:9" ht="15.75" customHeight="1" x14ac:dyDescent="0.2">
      <c r="I253" s="230"/>
    </row>
    <row r="254" spans="9:9" ht="15.75" customHeight="1" x14ac:dyDescent="0.2">
      <c r="I254" s="230"/>
    </row>
    <row r="255" spans="9:9" ht="15.75" customHeight="1" x14ac:dyDescent="0.2">
      <c r="I255" s="230"/>
    </row>
    <row r="256" spans="9:9" ht="15.75" customHeight="1" x14ac:dyDescent="0.2">
      <c r="I256" s="230"/>
    </row>
    <row r="257" spans="9:9" ht="15.75" customHeight="1" x14ac:dyDescent="0.2">
      <c r="I257" s="230"/>
    </row>
    <row r="258" spans="9:9" ht="15.75" customHeight="1" x14ac:dyDescent="0.2">
      <c r="I258" s="230"/>
    </row>
    <row r="259" spans="9:9" ht="15.75" customHeight="1" x14ac:dyDescent="0.2">
      <c r="I259" s="230"/>
    </row>
    <row r="260" spans="9:9" ht="15.75" customHeight="1" x14ac:dyDescent="0.2">
      <c r="I260" s="230"/>
    </row>
    <row r="261" spans="9:9" ht="15.75" customHeight="1" x14ac:dyDescent="0.2">
      <c r="I261" s="230"/>
    </row>
    <row r="262" spans="9:9" ht="15.75" customHeight="1" x14ac:dyDescent="0.2">
      <c r="I262" s="230"/>
    </row>
    <row r="263" spans="9:9" ht="15.75" customHeight="1" x14ac:dyDescent="0.2">
      <c r="I263" s="230"/>
    </row>
    <row r="264" spans="9:9" ht="15.75" customHeight="1" x14ac:dyDescent="0.2">
      <c r="I264" s="230"/>
    </row>
    <row r="265" spans="9:9" ht="15.75" customHeight="1" x14ac:dyDescent="0.2">
      <c r="I265" s="230"/>
    </row>
    <row r="266" spans="9:9" ht="15.75" customHeight="1" x14ac:dyDescent="0.2">
      <c r="I266" s="230"/>
    </row>
    <row r="267" spans="9:9" ht="15.75" customHeight="1" x14ac:dyDescent="0.2">
      <c r="I267" s="230"/>
    </row>
    <row r="268" spans="9:9" ht="15.75" customHeight="1" x14ac:dyDescent="0.2">
      <c r="I268" s="230"/>
    </row>
    <row r="269" spans="9:9" ht="15.75" customHeight="1" x14ac:dyDescent="0.2">
      <c r="I269" s="230"/>
    </row>
    <row r="270" spans="9:9" ht="15.75" customHeight="1" x14ac:dyDescent="0.2">
      <c r="I270" s="230"/>
    </row>
    <row r="271" spans="9:9" ht="15.75" customHeight="1" x14ac:dyDescent="0.2">
      <c r="I271" s="230"/>
    </row>
    <row r="272" spans="9:9" ht="15.75" customHeight="1" x14ac:dyDescent="0.2">
      <c r="I272" s="230"/>
    </row>
    <row r="273" spans="9:9" ht="15.75" customHeight="1" x14ac:dyDescent="0.2">
      <c r="I273" s="230"/>
    </row>
    <row r="274" spans="9:9" ht="15.75" customHeight="1" x14ac:dyDescent="0.2">
      <c r="I274" s="230"/>
    </row>
    <row r="275" spans="9:9" ht="15.75" customHeight="1" x14ac:dyDescent="0.2">
      <c r="I275" s="230"/>
    </row>
    <row r="276" spans="9:9" ht="15.75" customHeight="1" x14ac:dyDescent="0.2">
      <c r="I276" s="230"/>
    </row>
    <row r="277" spans="9:9" ht="15.75" customHeight="1" x14ac:dyDescent="0.2">
      <c r="I277" s="230"/>
    </row>
    <row r="278" spans="9:9" ht="15.75" customHeight="1" x14ac:dyDescent="0.2">
      <c r="I278" s="230"/>
    </row>
    <row r="279" spans="9:9" ht="15.75" customHeight="1" x14ac:dyDescent="0.2">
      <c r="I279" s="230"/>
    </row>
    <row r="280" spans="9:9" ht="15.75" customHeight="1" x14ac:dyDescent="0.2">
      <c r="I280" s="230"/>
    </row>
    <row r="281" spans="9:9" ht="15.75" customHeight="1" x14ac:dyDescent="0.2">
      <c r="I281" s="230"/>
    </row>
    <row r="282" spans="9:9" ht="15.75" customHeight="1" x14ac:dyDescent="0.2">
      <c r="I282" s="230"/>
    </row>
    <row r="283" spans="9:9" ht="15.75" customHeight="1" x14ac:dyDescent="0.2">
      <c r="I283" s="230"/>
    </row>
    <row r="284" spans="9:9" ht="15.75" customHeight="1" x14ac:dyDescent="0.2">
      <c r="I284" s="230"/>
    </row>
    <row r="285" spans="9:9" ht="15.75" customHeight="1" x14ac:dyDescent="0.2">
      <c r="I285" s="230"/>
    </row>
    <row r="286" spans="9:9" ht="15.75" customHeight="1" x14ac:dyDescent="0.2">
      <c r="I286" s="230"/>
    </row>
    <row r="287" spans="9:9" ht="15.75" customHeight="1" x14ac:dyDescent="0.2">
      <c r="I287" s="230"/>
    </row>
    <row r="288" spans="9:9" ht="15.75" customHeight="1" x14ac:dyDescent="0.2">
      <c r="I288" s="230"/>
    </row>
    <row r="289" spans="9:9" ht="15.75" customHeight="1" x14ac:dyDescent="0.2">
      <c r="I289" s="230"/>
    </row>
    <row r="290" spans="9:9" ht="15.75" customHeight="1" x14ac:dyDescent="0.2">
      <c r="I290" s="230"/>
    </row>
    <row r="291" spans="9:9" ht="15.75" customHeight="1" x14ac:dyDescent="0.2">
      <c r="I291" s="230"/>
    </row>
    <row r="292" spans="9:9" ht="15.75" customHeight="1" x14ac:dyDescent="0.2">
      <c r="I292" s="230"/>
    </row>
    <row r="293" spans="9:9" ht="15.75" customHeight="1" x14ac:dyDescent="0.2">
      <c r="I293" s="230"/>
    </row>
    <row r="294" spans="9:9" ht="15.75" customHeight="1" x14ac:dyDescent="0.2">
      <c r="I294" s="230"/>
    </row>
    <row r="295" spans="9:9" ht="15.75" customHeight="1" x14ac:dyDescent="0.2">
      <c r="I295" s="230"/>
    </row>
    <row r="296" spans="9:9" ht="15.75" customHeight="1" x14ac:dyDescent="0.2">
      <c r="I296" s="230"/>
    </row>
    <row r="297" spans="9:9" ht="15.75" customHeight="1" x14ac:dyDescent="0.2">
      <c r="I297" s="230"/>
    </row>
    <row r="298" spans="9:9" ht="15.75" customHeight="1" x14ac:dyDescent="0.2">
      <c r="I298" s="230"/>
    </row>
    <row r="299" spans="9:9" ht="15.75" customHeight="1" x14ac:dyDescent="0.2">
      <c r="I299" s="230"/>
    </row>
    <row r="300" spans="9:9" ht="15.75" customHeight="1" x14ac:dyDescent="0.2">
      <c r="I300" s="230"/>
    </row>
    <row r="301" spans="9:9" ht="15.75" customHeight="1" x14ac:dyDescent="0.2">
      <c r="I301" s="230"/>
    </row>
    <row r="302" spans="9:9" ht="15.75" customHeight="1" x14ac:dyDescent="0.2">
      <c r="I302" s="230"/>
    </row>
    <row r="303" spans="9:9" ht="15.75" customHeight="1" x14ac:dyDescent="0.2">
      <c r="I303" s="230"/>
    </row>
    <row r="304" spans="9:9" ht="15.75" customHeight="1" x14ac:dyDescent="0.2">
      <c r="I304" s="230"/>
    </row>
    <row r="305" spans="9:9" ht="15.75" customHeight="1" x14ac:dyDescent="0.2">
      <c r="I305" s="230"/>
    </row>
    <row r="306" spans="9:9" ht="15.75" customHeight="1" x14ac:dyDescent="0.2">
      <c r="I306" s="230"/>
    </row>
    <row r="307" spans="9:9" ht="15.75" customHeight="1" x14ac:dyDescent="0.2">
      <c r="I307" s="230"/>
    </row>
    <row r="308" spans="9:9" ht="15.75" customHeight="1" x14ac:dyDescent="0.2">
      <c r="I308" s="230"/>
    </row>
    <row r="309" spans="9:9" ht="15.75" customHeight="1" x14ac:dyDescent="0.2">
      <c r="I309" s="230"/>
    </row>
    <row r="310" spans="9:9" ht="15.75" customHeight="1" x14ac:dyDescent="0.2">
      <c r="I310" s="230"/>
    </row>
    <row r="311" spans="9:9" ht="15.75" customHeight="1" x14ac:dyDescent="0.2">
      <c r="I311" s="230"/>
    </row>
    <row r="312" spans="9:9" ht="15.75" customHeight="1" x14ac:dyDescent="0.2">
      <c r="I312" s="230"/>
    </row>
    <row r="313" spans="9:9" ht="15.75" customHeight="1" x14ac:dyDescent="0.2">
      <c r="I313" s="230"/>
    </row>
    <row r="314" spans="9:9" ht="15.75" customHeight="1" x14ac:dyDescent="0.2">
      <c r="I314" s="230"/>
    </row>
    <row r="315" spans="9:9" ht="15.75" customHeight="1" x14ac:dyDescent="0.2">
      <c r="I315" s="230"/>
    </row>
    <row r="316" spans="9:9" ht="15.75" customHeight="1" x14ac:dyDescent="0.2">
      <c r="I316" s="230"/>
    </row>
    <row r="317" spans="9:9" ht="15.75" customHeight="1" x14ac:dyDescent="0.2">
      <c r="I317" s="230"/>
    </row>
    <row r="318" spans="9:9" ht="15.75" customHeight="1" x14ac:dyDescent="0.2">
      <c r="I318" s="230"/>
    </row>
    <row r="319" spans="9:9" ht="15.75" customHeight="1" x14ac:dyDescent="0.2">
      <c r="I319" s="230"/>
    </row>
    <row r="320" spans="9:9" ht="15.75" customHeight="1" x14ac:dyDescent="0.2">
      <c r="I320" s="230"/>
    </row>
    <row r="321" spans="9:9" ht="15.75" customHeight="1" x14ac:dyDescent="0.2">
      <c r="I321" s="230"/>
    </row>
    <row r="322" spans="9:9" ht="15.75" customHeight="1" x14ac:dyDescent="0.2">
      <c r="I322" s="230"/>
    </row>
    <row r="323" spans="9:9" ht="15.75" customHeight="1" x14ac:dyDescent="0.2">
      <c r="I323" s="230"/>
    </row>
    <row r="324" spans="9:9" ht="15.75" customHeight="1" x14ac:dyDescent="0.2">
      <c r="I324" s="230"/>
    </row>
    <row r="325" spans="9:9" ht="15.75" customHeight="1" x14ac:dyDescent="0.2">
      <c r="I325" s="230"/>
    </row>
    <row r="326" spans="9:9" ht="15.75" customHeight="1" x14ac:dyDescent="0.2">
      <c r="I326" s="230"/>
    </row>
    <row r="327" spans="9:9" ht="15.75" customHeight="1" x14ac:dyDescent="0.2">
      <c r="I327" s="230"/>
    </row>
    <row r="328" spans="9:9" ht="15.75" customHeight="1" x14ac:dyDescent="0.2">
      <c r="I328" s="230"/>
    </row>
    <row r="329" spans="9:9" ht="15.75" customHeight="1" x14ac:dyDescent="0.2">
      <c r="I329" s="230"/>
    </row>
    <row r="330" spans="9:9" ht="15.75" customHeight="1" x14ac:dyDescent="0.2">
      <c r="I330" s="230"/>
    </row>
    <row r="331" spans="9:9" ht="15.75" customHeight="1" x14ac:dyDescent="0.2">
      <c r="I331" s="230"/>
    </row>
    <row r="332" spans="9:9" ht="15.75" customHeight="1" x14ac:dyDescent="0.2">
      <c r="I332" s="230"/>
    </row>
    <row r="333" spans="9:9" ht="15.75" customHeight="1" x14ac:dyDescent="0.2">
      <c r="I333" s="230"/>
    </row>
    <row r="334" spans="9:9" ht="15.75" customHeight="1" x14ac:dyDescent="0.2">
      <c r="I334" s="230"/>
    </row>
    <row r="335" spans="9:9" ht="15.75" customHeight="1" x14ac:dyDescent="0.2">
      <c r="I335" s="230"/>
    </row>
    <row r="336" spans="9:9" ht="15.75" customHeight="1" x14ac:dyDescent="0.2">
      <c r="I336" s="230"/>
    </row>
    <row r="337" spans="9:9" ht="15.75" customHeight="1" x14ac:dyDescent="0.2">
      <c r="I337" s="230"/>
    </row>
    <row r="338" spans="9:9" ht="15.75" customHeight="1" x14ac:dyDescent="0.2">
      <c r="I338" s="230"/>
    </row>
    <row r="339" spans="9:9" ht="15.75" customHeight="1" x14ac:dyDescent="0.2">
      <c r="I339" s="230"/>
    </row>
    <row r="340" spans="9:9" ht="15.75" customHeight="1" x14ac:dyDescent="0.2">
      <c r="I340" s="230"/>
    </row>
    <row r="341" spans="9:9" ht="15.75" customHeight="1" x14ac:dyDescent="0.2">
      <c r="I341" s="230"/>
    </row>
    <row r="342" spans="9:9" ht="15.75" customHeight="1" x14ac:dyDescent="0.2">
      <c r="I342" s="230"/>
    </row>
    <row r="343" spans="9:9" ht="15.75" customHeight="1" x14ac:dyDescent="0.2">
      <c r="I343" s="230"/>
    </row>
    <row r="344" spans="9:9" ht="15.75" customHeight="1" x14ac:dyDescent="0.2">
      <c r="I344" s="230"/>
    </row>
    <row r="345" spans="9:9" ht="15.75" customHeight="1" x14ac:dyDescent="0.2">
      <c r="I345" s="230"/>
    </row>
    <row r="346" spans="9:9" ht="15.75" customHeight="1" x14ac:dyDescent="0.2">
      <c r="I346" s="230"/>
    </row>
    <row r="347" spans="9:9" ht="15.75" customHeight="1" x14ac:dyDescent="0.2">
      <c r="I347" s="230"/>
    </row>
    <row r="348" spans="9:9" ht="15.75" customHeight="1" x14ac:dyDescent="0.2">
      <c r="I348" s="230"/>
    </row>
    <row r="349" spans="9:9" ht="15.75" customHeight="1" x14ac:dyDescent="0.2">
      <c r="I349" s="230"/>
    </row>
    <row r="350" spans="9:9" ht="15.75" customHeight="1" x14ac:dyDescent="0.2">
      <c r="I350" s="230"/>
    </row>
    <row r="351" spans="9:9" ht="15.75" customHeight="1" x14ac:dyDescent="0.2">
      <c r="I351" s="230"/>
    </row>
    <row r="352" spans="9:9" ht="15.75" customHeight="1" x14ac:dyDescent="0.2">
      <c r="I352" s="230"/>
    </row>
    <row r="353" spans="9:9" ht="15.75" customHeight="1" x14ac:dyDescent="0.2">
      <c r="I353" s="230"/>
    </row>
    <row r="354" spans="9:9" ht="15.75" customHeight="1" x14ac:dyDescent="0.2">
      <c r="I354" s="230"/>
    </row>
    <row r="355" spans="9:9" ht="15.75" customHeight="1" x14ac:dyDescent="0.2">
      <c r="I355" s="230"/>
    </row>
    <row r="356" spans="9:9" ht="15.75" customHeight="1" x14ac:dyDescent="0.2">
      <c r="I356" s="230"/>
    </row>
    <row r="357" spans="9:9" ht="15.75" customHeight="1" x14ac:dyDescent="0.2">
      <c r="I357" s="230"/>
    </row>
    <row r="358" spans="9:9" ht="15.75" customHeight="1" x14ac:dyDescent="0.2">
      <c r="I358" s="230"/>
    </row>
    <row r="359" spans="9:9" ht="15.75" customHeight="1" x14ac:dyDescent="0.2">
      <c r="I359" s="230"/>
    </row>
    <row r="360" spans="9:9" ht="15.75" customHeight="1" x14ac:dyDescent="0.2">
      <c r="I360" s="230"/>
    </row>
    <row r="361" spans="9:9" ht="15.75" customHeight="1" x14ac:dyDescent="0.2">
      <c r="I361" s="230"/>
    </row>
    <row r="362" spans="9:9" ht="15.75" customHeight="1" x14ac:dyDescent="0.2">
      <c r="I362" s="230"/>
    </row>
    <row r="363" spans="9:9" ht="15.75" customHeight="1" x14ac:dyDescent="0.2">
      <c r="I363" s="230"/>
    </row>
    <row r="364" spans="9:9" ht="15.75" customHeight="1" x14ac:dyDescent="0.2">
      <c r="I364" s="230"/>
    </row>
    <row r="365" spans="9:9" ht="15.75" customHeight="1" x14ac:dyDescent="0.2">
      <c r="I365" s="230"/>
    </row>
    <row r="366" spans="9:9" ht="15.75" customHeight="1" x14ac:dyDescent="0.2">
      <c r="I366" s="230"/>
    </row>
    <row r="367" spans="9:9" ht="15.75" customHeight="1" x14ac:dyDescent="0.2">
      <c r="I367" s="230"/>
    </row>
    <row r="368" spans="9:9" ht="15.75" customHeight="1" x14ac:dyDescent="0.2">
      <c r="I368" s="230"/>
    </row>
    <row r="369" spans="9:9" ht="15.75" customHeight="1" x14ac:dyDescent="0.2">
      <c r="I369" s="230"/>
    </row>
    <row r="370" spans="9:9" ht="15.75" customHeight="1" x14ac:dyDescent="0.2">
      <c r="I370" s="230"/>
    </row>
    <row r="371" spans="9:9" ht="15.75" customHeight="1" x14ac:dyDescent="0.2">
      <c r="I371" s="230"/>
    </row>
    <row r="372" spans="9:9" ht="15.75" customHeight="1" x14ac:dyDescent="0.2">
      <c r="I372" s="230"/>
    </row>
    <row r="373" spans="9:9" ht="15.75" customHeight="1" x14ac:dyDescent="0.2">
      <c r="I373" s="230"/>
    </row>
    <row r="374" spans="9:9" ht="15.75" customHeight="1" x14ac:dyDescent="0.2">
      <c r="I374" s="230"/>
    </row>
    <row r="375" spans="9:9" ht="15.75" customHeight="1" x14ac:dyDescent="0.2">
      <c r="I375" s="230"/>
    </row>
    <row r="376" spans="9:9" ht="15.75" customHeight="1" x14ac:dyDescent="0.2">
      <c r="I376" s="230"/>
    </row>
    <row r="377" spans="9:9" ht="15.75" customHeight="1" x14ac:dyDescent="0.2">
      <c r="I377" s="230"/>
    </row>
    <row r="378" spans="9:9" ht="15.75" customHeight="1" x14ac:dyDescent="0.2">
      <c r="I378" s="230"/>
    </row>
    <row r="379" spans="9:9" ht="15.75" customHeight="1" x14ac:dyDescent="0.2">
      <c r="I379" s="230"/>
    </row>
    <row r="380" spans="9:9" ht="15.75" customHeight="1" x14ac:dyDescent="0.2">
      <c r="I380" s="230"/>
    </row>
    <row r="381" spans="9:9" ht="15.75" customHeight="1" x14ac:dyDescent="0.2">
      <c r="I381" s="230"/>
    </row>
    <row r="382" spans="9:9" ht="15.75" customHeight="1" x14ac:dyDescent="0.2">
      <c r="I382" s="230"/>
    </row>
    <row r="383" spans="9:9" ht="15.75" customHeight="1" x14ac:dyDescent="0.2">
      <c r="I383" s="230"/>
    </row>
    <row r="384" spans="9:9" ht="15.75" customHeight="1" x14ac:dyDescent="0.2">
      <c r="I384" s="230"/>
    </row>
    <row r="385" spans="9:9" ht="15.75" customHeight="1" x14ac:dyDescent="0.2">
      <c r="I385" s="230"/>
    </row>
    <row r="386" spans="9:9" ht="15.75" customHeight="1" x14ac:dyDescent="0.2">
      <c r="I386" s="230"/>
    </row>
    <row r="387" spans="9:9" ht="15.75" customHeight="1" x14ac:dyDescent="0.2">
      <c r="I387" s="230"/>
    </row>
    <row r="388" spans="9:9" ht="15.75" customHeight="1" x14ac:dyDescent="0.2">
      <c r="I388" s="230"/>
    </row>
    <row r="389" spans="9:9" ht="15.75" customHeight="1" x14ac:dyDescent="0.2">
      <c r="I389" s="230"/>
    </row>
    <row r="390" spans="9:9" ht="15.75" customHeight="1" x14ac:dyDescent="0.2">
      <c r="I390" s="230"/>
    </row>
    <row r="391" spans="9:9" ht="15.75" customHeight="1" x14ac:dyDescent="0.2">
      <c r="I391" s="230"/>
    </row>
  </sheetData>
  <mergeCells count="199">
    <mergeCell ref="AQ3:AT7"/>
    <mergeCell ref="D4:AH4"/>
    <mergeCell ref="AI4:AP4"/>
    <mergeCell ref="D5:AH5"/>
    <mergeCell ref="AI5:AP5"/>
    <mergeCell ref="D6:AH6"/>
    <mergeCell ref="AI6:AP6"/>
    <mergeCell ref="D7:AH7"/>
    <mergeCell ref="B12:B15"/>
    <mergeCell ref="C12:D15"/>
    <mergeCell ref="F12:F15"/>
    <mergeCell ref="G14:J14"/>
    <mergeCell ref="K14:N14"/>
    <mergeCell ref="O14:R14"/>
    <mergeCell ref="AI7:AP7"/>
    <mergeCell ref="B10:B11"/>
    <mergeCell ref="C10:E11"/>
    <mergeCell ref="F10:F11"/>
    <mergeCell ref="G10:J10"/>
    <mergeCell ref="K10:N10"/>
    <mergeCell ref="O10:R10"/>
    <mergeCell ref="S10:V10"/>
    <mergeCell ref="W10:Z10"/>
    <mergeCell ref="AA10:AD10"/>
    <mergeCell ref="G23:J23"/>
    <mergeCell ref="K23:N23"/>
    <mergeCell ref="O23:R23"/>
    <mergeCell ref="S22:V22"/>
    <mergeCell ref="W22:Z22"/>
    <mergeCell ref="AA22:AD22"/>
    <mergeCell ref="B3:C7"/>
    <mergeCell ref="D3:AP3"/>
    <mergeCell ref="G15:J15"/>
    <mergeCell ref="K15:N15"/>
    <mergeCell ref="O15:R15"/>
    <mergeCell ref="S15:V15"/>
    <mergeCell ref="W15:Z15"/>
    <mergeCell ref="AA15:AD15"/>
    <mergeCell ref="S14:V14"/>
    <mergeCell ref="W14:Z14"/>
    <mergeCell ref="AA14:AD14"/>
    <mergeCell ref="S19:V19"/>
    <mergeCell ref="W19:Z19"/>
    <mergeCell ref="AA19:AD19"/>
    <mergeCell ref="S18:V18"/>
    <mergeCell ref="W18:Z18"/>
    <mergeCell ref="AA18:AD18"/>
    <mergeCell ref="S23:V23"/>
    <mergeCell ref="O27:R27"/>
    <mergeCell ref="B20:B23"/>
    <mergeCell ref="C20:D23"/>
    <mergeCell ref="F20:F23"/>
    <mergeCell ref="G22:J22"/>
    <mergeCell ref="K22:N22"/>
    <mergeCell ref="O22:R22"/>
    <mergeCell ref="B16:B19"/>
    <mergeCell ref="C16:D19"/>
    <mergeCell ref="F16:F19"/>
    <mergeCell ref="G18:J18"/>
    <mergeCell ref="K18:N18"/>
    <mergeCell ref="O18:R18"/>
    <mergeCell ref="G19:J19"/>
    <mergeCell ref="K19:N19"/>
    <mergeCell ref="O19:R19"/>
    <mergeCell ref="B24:B27"/>
    <mergeCell ref="C24:D27"/>
    <mergeCell ref="F24:F27"/>
    <mergeCell ref="G26:J26"/>
    <mergeCell ref="K26:N26"/>
    <mergeCell ref="O26:R26"/>
    <mergeCell ref="G27:J27"/>
    <mergeCell ref="K27:N27"/>
    <mergeCell ref="W23:Z23"/>
    <mergeCell ref="S35:V35"/>
    <mergeCell ref="W35:Z35"/>
    <mergeCell ref="AA35:AD35"/>
    <mergeCell ref="AA31:AD31"/>
    <mergeCell ref="S30:V30"/>
    <mergeCell ref="W30:Z30"/>
    <mergeCell ref="AA30:AD30"/>
    <mergeCell ref="S34:V34"/>
    <mergeCell ref="W34:Z34"/>
    <mergeCell ref="AA34:AD34"/>
    <mergeCell ref="S27:V27"/>
    <mergeCell ref="W27:Z27"/>
    <mergeCell ref="AA27:AD27"/>
    <mergeCell ref="S26:V26"/>
    <mergeCell ref="W26:Z26"/>
    <mergeCell ref="AA26:AD26"/>
    <mergeCell ref="AA23:AD23"/>
    <mergeCell ref="B36:B39"/>
    <mergeCell ref="C36:D39"/>
    <mergeCell ref="F36:F39"/>
    <mergeCell ref="G38:J38"/>
    <mergeCell ref="K38:N38"/>
    <mergeCell ref="O38:R38"/>
    <mergeCell ref="G35:J35"/>
    <mergeCell ref="K35:N35"/>
    <mergeCell ref="O35:R35"/>
    <mergeCell ref="G39:J39"/>
    <mergeCell ref="K39:N39"/>
    <mergeCell ref="O39:R39"/>
    <mergeCell ref="B32:B35"/>
    <mergeCell ref="C32:D35"/>
    <mergeCell ref="F32:F35"/>
    <mergeCell ref="G34:J34"/>
    <mergeCell ref="K34:N34"/>
    <mergeCell ref="O34:R34"/>
    <mergeCell ref="S39:V39"/>
    <mergeCell ref="W39:Z39"/>
    <mergeCell ref="AA39:AD39"/>
    <mergeCell ref="S38:V38"/>
    <mergeCell ref="W38:Z38"/>
    <mergeCell ref="AA38:AD38"/>
    <mergeCell ref="S53:V53"/>
    <mergeCell ref="W53:Z53"/>
    <mergeCell ref="AA53:AD53"/>
    <mergeCell ref="AA43:AD43"/>
    <mergeCell ref="AA42:AD42"/>
    <mergeCell ref="S47:V47"/>
    <mergeCell ref="W47:Z47"/>
    <mergeCell ref="AA47:AD47"/>
    <mergeCell ref="S46:V46"/>
    <mergeCell ref="W46:Z46"/>
    <mergeCell ref="AA46:AD46"/>
    <mergeCell ref="B52:E52"/>
    <mergeCell ref="F52:F55"/>
    <mergeCell ref="G52:J52"/>
    <mergeCell ref="K52:N52"/>
    <mergeCell ref="O52:R52"/>
    <mergeCell ref="S52:V52"/>
    <mergeCell ref="W52:Z52"/>
    <mergeCell ref="AA52:AD52"/>
    <mergeCell ref="B28:B31"/>
    <mergeCell ref="C28:D31"/>
    <mergeCell ref="F28:F31"/>
    <mergeCell ref="G30:J30"/>
    <mergeCell ref="K30:N30"/>
    <mergeCell ref="O30:R30"/>
    <mergeCell ref="W55:Z55"/>
    <mergeCell ref="AA55:AD55"/>
    <mergeCell ref="AA54:AD54"/>
    <mergeCell ref="B55:E55"/>
    <mergeCell ref="G55:J55"/>
    <mergeCell ref="K55:N55"/>
    <mergeCell ref="O55:R55"/>
    <mergeCell ref="S55:V55"/>
    <mergeCell ref="B54:E54"/>
    <mergeCell ref="G54:J54"/>
    <mergeCell ref="K54:N54"/>
    <mergeCell ref="O54:R54"/>
    <mergeCell ref="S54:V54"/>
    <mergeCell ref="W54:Z54"/>
    <mergeCell ref="B53:E53"/>
    <mergeCell ref="G53:J53"/>
    <mergeCell ref="K53:N53"/>
    <mergeCell ref="O53:R53"/>
    <mergeCell ref="G31:J31"/>
    <mergeCell ref="K31:N31"/>
    <mergeCell ref="O31:R31"/>
    <mergeCell ref="S31:V31"/>
    <mergeCell ref="W31:Z31"/>
    <mergeCell ref="S43:V43"/>
    <mergeCell ref="W43:Z43"/>
    <mergeCell ref="B40:B43"/>
    <mergeCell ref="C40:D43"/>
    <mergeCell ref="F40:F43"/>
    <mergeCell ref="G42:J42"/>
    <mergeCell ref="K42:N42"/>
    <mergeCell ref="O42:R42"/>
    <mergeCell ref="S42:V42"/>
    <mergeCell ref="W42:Z42"/>
    <mergeCell ref="B44:B47"/>
    <mergeCell ref="C44:D47"/>
    <mergeCell ref="F44:F47"/>
    <mergeCell ref="G46:J46"/>
    <mergeCell ref="K46:N46"/>
    <mergeCell ref="O46:R46"/>
    <mergeCell ref="G43:J43"/>
    <mergeCell ref="K43:N43"/>
    <mergeCell ref="O43:R43"/>
    <mergeCell ref="G47:J47"/>
    <mergeCell ref="K47:N47"/>
    <mergeCell ref="O47:R47"/>
    <mergeCell ref="G51:J51"/>
    <mergeCell ref="K51:N51"/>
    <mergeCell ref="O51:R51"/>
    <mergeCell ref="S51:V51"/>
    <mergeCell ref="W51:Z51"/>
    <mergeCell ref="AA51:AD51"/>
    <mergeCell ref="B48:B51"/>
    <mergeCell ref="C48:D51"/>
    <mergeCell ref="F48:F51"/>
    <mergeCell ref="G50:J50"/>
    <mergeCell ref="K50:N50"/>
    <mergeCell ref="O50:R50"/>
    <mergeCell ref="S50:V50"/>
    <mergeCell ref="W50:Z50"/>
    <mergeCell ref="AA50:AD50"/>
  </mergeCells>
  <pageMargins left="0.511811023622047" right="0.511811023622047" top="0.78740157480314998" bottom="0.78740157480314998" header="0" footer="0"/>
  <pageSetup paperSize="9" scale="65"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dimension ref="A1:Q129"/>
  <sheetViews>
    <sheetView showGridLines="0" tabSelected="1" view="pageBreakPreview" topLeftCell="A34" zoomScale="85" zoomScaleNormal="100" zoomScaleSheetLayoutView="85" workbookViewId="0">
      <selection activeCell="S26" sqref="S26"/>
    </sheetView>
  </sheetViews>
  <sheetFormatPr defaultColWidth="9.140625" defaultRowHeight="15" x14ac:dyDescent="0.25"/>
  <cols>
    <col min="1" max="1" width="2.7109375" style="227" customWidth="1"/>
    <col min="2" max="2" width="15.7109375" style="227" customWidth="1"/>
    <col min="3" max="3" width="10.28515625" style="227" customWidth="1"/>
    <col min="4" max="7" width="11.7109375" style="227" customWidth="1"/>
    <col min="8" max="8" width="10.7109375" style="227" customWidth="1"/>
    <col min="9" max="9" width="14.28515625" style="227" customWidth="1"/>
    <col min="10" max="12" width="11.7109375" style="227" customWidth="1"/>
    <col min="13" max="13" width="12.7109375" style="227" customWidth="1"/>
    <col min="14" max="14" width="15.7109375" style="227" customWidth="1"/>
    <col min="15" max="15" width="2.7109375" style="227" customWidth="1"/>
    <col min="16" max="16384" width="9.140625" style="227"/>
  </cols>
  <sheetData>
    <row r="1" spans="1:17" ht="5.0999999999999996" customHeight="1" thickBot="1" x14ac:dyDescent="0.3">
      <c r="A1" s="184"/>
      <c r="B1" s="185"/>
      <c r="C1" s="186"/>
      <c r="D1" s="185"/>
      <c r="E1" s="185"/>
      <c r="F1" s="185"/>
      <c r="G1" s="185"/>
      <c r="H1" s="185"/>
      <c r="I1" s="187"/>
      <c r="J1" s="5"/>
      <c r="K1" s="5"/>
      <c r="L1" s="5"/>
      <c r="M1" s="5"/>
      <c r="N1" s="188"/>
      <c r="O1" s="189"/>
    </row>
    <row r="2" spans="1:17" ht="9.9499999999999993" customHeight="1" thickTop="1" x14ac:dyDescent="0.25">
      <c r="A2" s="184"/>
      <c r="B2" s="190"/>
      <c r="C2" s="191"/>
      <c r="D2" s="192"/>
      <c r="E2" s="192"/>
      <c r="F2" s="192"/>
      <c r="G2" s="192"/>
      <c r="H2" s="192"/>
      <c r="I2" s="193"/>
      <c r="J2" s="10"/>
      <c r="K2" s="10"/>
      <c r="L2" s="10"/>
      <c r="M2" s="10"/>
      <c r="N2" s="194"/>
      <c r="O2" s="189"/>
    </row>
    <row r="3" spans="1:17" ht="39.950000000000003" customHeight="1" x14ac:dyDescent="0.25">
      <c r="A3" s="184"/>
      <c r="B3" s="195"/>
      <c r="C3" s="935" t="s">
        <v>4</v>
      </c>
      <c r="D3" s="935"/>
      <c r="E3" s="935"/>
      <c r="F3" s="935"/>
      <c r="G3" s="935"/>
      <c r="H3" s="935"/>
      <c r="I3" s="935"/>
      <c r="J3" s="935"/>
      <c r="K3" s="990"/>
      <c r="L3" s="990"/>
      <c r="M3" s="870"/>
      <c r="N3" s="196"/>
      <c r="O3" s="189"/>
    </row>
    <row r="4" spans="1:17" ht="20.100000000000001" customHeight="1" x14ac:dyDescent="0.25">
      <c r="A4" s="184"/>
      <c r="B4" s="184"/>
      <c r="C4" s="226" t="s">
        <v>0</v>
      </c>
      <c r="D4" s="197"/>
      <c r="E4" s="197"/>
      <c r="F4" s="197"/>
      <c r="G4" s="197"/>
      <c r="H4" s="197"/>
      <c r="I4" s="197"/>
      <c r="J4" s="197"/>
      <c r="K4" s="873" t="s">
        <v>1</v>
      </c>
      <c r="L4" s="874"/>
      <c r="M4" s="875"/>
      <c r="N4" s="198"/>
      <c r="O4" s="189"/>
    </row>
    <row r="5" spans="1:17" ht="39.950000000000003" customHeight="1" x14ac:dyDescent="0.25">
      <c r="A5" s="184"/>
      <c r="B5" s="184"/>
      <c r="C5" s="991" t="str">
        <f>+'ORÇAM. DESON'!C5:J5</f>
        <v>Elaboração dos projetos executivos da sub-bacia do Canal da Travessa Belas Artes (Bacia Rio Aribiri) - Orla D. João Batista</v>
      </c>
      <c r="D5" s="992"/>
      <c r="E5" s="992"/>
      <c r="F5" s="992"/>
      <c r="G5" s="992"/>
      <c r="H5" s="992"/>
      <c r="I5" s="992"/>
      <c r="J5" s="992"/>
      <c r="K5" s="879">
        <f>+'ORÇAM. DESON'!K5:O5</f>
        <v>44496</v>
      </c>
      <c r="L5" s="880"/>
      <c r="M5" s="881"/>
      <c r="N5" s="189"/>
      <c r="O5" s="189"/>
    </row>
    <row r="6" spans="1:17" ht="20.100000000000001" customHeight="1" x14ac:dyDescent="0.25">
      <c r="A6" s="184"/>
      <c r="B6" s="184"/>
      <c r="C6" s="226" t="s">
        <v>2</v>
      </c>
      <c r="D6" s="199"/>
      <c r="E6" s="199"/>
      <c r="F6" s="199"/>
      <c r="G6" s="199"/>
      <c r="H6" s="199"/>
      <c r="I6" s="199"/>
      <c r="J6" s="199"/>
      <c r="K6" s="873" t="s">
        <v>3</v>
      </c>
      <c r="L6" s="874"/>
      <c r="M6" s="875"/>
      <c r="N6" s="16"/>
      <c r="O6" s="189"/>
    </row>
    <row r="7" spans="1:17" ht="39.950000000000003" customHeight="1" thickBot="1" x14ac:dyDescent="0.3">
      <c r="A7" s="184"/>
      <c r="B7" s="600"/>
      <c r="C7" s="993" t="s">
        <v>28895</v>
      </c>
      <c r="D7" s="994"/>
      <c r="E7" s="994"/>
      <c r="F7" s="994"/>
      <c r="G7" s="994"/>
      <c r="H7" s="994"/>
      <c r="I7" s="994"/>
      <c r="J7" s="994"/>
      <c r="K7" s="834" t="str">
        <f>+'ORÇAM. DESON'!K7:O7</f>
        <v>R05-2019-ORÇ-003-PCA</v>
      </c>
      <c r="L7" s="835"/>
      <c r="M7" s="836"/>
      <c r="N7" s="601"/>
      <c r="O7" s="189"/>
    </row>
    <row r="8" spans="1:17" ht="15.75" x14ac:dyDescent="0.25">
      <c r="B8" s="189"/>
      <c r="C8" s="189"/>
      <c r="D8" s="189"/>
      <c r="E8" s="189"/>
      <c r="F8" s="189"/>
      <c r="G8" s="189"/>
      <c r="H8" s="189"/>
      <c r="I8" s="189"/>
      <c r="J8" s="189"/>
      <c r="K8" s="189"/>
      <c r="L8" s="189"/>
      <c r="M8" s="189"/>
      <c r="N8" s="189"/>
    </row>
    <row r="9" spans="1:17" ht="15.75" x14ac:dyDescent="0.25">
      <c r="B9" s="989" t="s">
        <v>32982</v>
      </c>
      <c r="C9" s="989"/>
      <c r="D9" s="989"/>
      <c r="E9" s="989"/>
      <c r="F9" s="989"/>
      <c r="G9" s="989"/>
      <c r="H9" s="989"/>
      <c r="I9" s="989"/>
      <c r="J9" s="989"/>
      <c r="K9" s="989"/>
      <c r="L9" s="989"/>
      <c r="M9" s="989"/>
      <c r="N9" s="989"/>
      <c r="Q9" s="374"/>
    </row>
    <row r="10" spans="1:17" ht="15.75" x14ac:dyDescent="0.25">
      <c r="B10" s="972" t="s">
        <v>28883</v>
      </c>
      <c r="C10" s="972"/>
      <c r="D10" s="972"/>
      <c r="E10" s="972"/>
      <c r="F10" s="972"/>
      <c r="G10" s="972"/>
      <c r="H10" s="301" t="s">
        <v>28884</v>
      </c>
      <c r="I10" s="302" t="s">
        <v>28885</v>
      </c>
      <c r="J10" s="974" t="s">
        <v>28886</v>
      </c>
      <c r="K10" s="974"/>
      <c r="L10" s="974" t="s">
        <v>28887</v>
      </c>
      <c r="M10" s="974"/>
      <c r="N10" s="302" t="s">
        <v>28888</v>
      </c>
    </row>
    <row r="11" spans="1:17" ht="30" customHeight="1" x14ac:dyDescent="0.25">
      <c r="B11" s="303">
        <v>90778</v>
      </c>
      <c r="C11" s="967" t="s">
        <v>8919</v>
      </c>
      <c r="D11" s="968"/>
      <c r="E11" s="968"/>
      <c r="F11" s="968"/>
      <c r="G11" s="968"/>
      <c r="H11" s="304" t="s">
        <v>28890</v>
      </c>
      <c r="I11" s="303" t="s">
        <v>28891</v>
      </c>
      <c r="J11" s="958">
        <v>554</v>
      </c>
      <c r="K11" s="958"/>
      <c r="L11" s="970">
        <v>99.81</v>
      </c>
      <c r="M11" s="970"/>
      <c r="N11" s="310">
        <f>+J11*L11</f>
        <v>55294.74</v>
      </c>
    </row>
    <row r="12" spans="1:17" s="252" customFormat="1" ht="30" customHeight="1" x14ac:dyDescent="0.25">
      <c r="B12" s="303">
        <v>90767</v>
      </c>
      <c r="C12" s="967" t="s">
        <v>8905</v>
      </c>
      <c r="D12" s="968"/>
      <c r="E12" s="968"/>
      <c r="F12" s="968"/>
      <c r="G12" s="968"/>
      <c r="H12" s="304" t="s">
        <v>28890</v>
      </c>
      <c r="I12" s="303" t="s">
        <v>28891</v>
      </c>
      <c r="J12" s="958">
        <v>1108</v>
      </c>
      <c r="K12" s="958"/>
      <c r="L12" s="970">
        <v>26.65</v>
      </c>
      <c r="M12" s="970"/>
      <c r="N12" s="310">
        <f t="shared" ref="N12:N15" si="0">+J12*L12</f>
        <v>29528.199999999997</v>
      </c>
    </row>
    <row r="13" spans="1:17" s="252" customFormat="1" x14ac:dyDescent="0.25">
      <c r="B13" s="303">
        <v>90776</v>
      </c>
      <c r="C13" s="967" t="s">
        <v>8917</v>
      </c>
      <c r="D13" s="968"/>
      <c r="E13" s="968"/>
      <c r="F13" s="968"/>
      <c r="G13" s="968"/>
      <c r="H13" s="304" t="s">
        <v>28890</v>
      </c>
      <c r="I13" s="303" t="s">
        <v>28891</v>
      </c>
      <c r="J13" s="958">
        <v>1108</v>
      </c>
      <c r="K13" s="958"/>
      <c r="L13" s="970">
        <v>38.42</v>
      </c>
      <c r="M13" s="970"/>
      <c r="N13" s="310">
        <f t="shared" si="0"/>
        <v>42569.36</v>
      </c>
    </row>
    <row r="14" spans="1:17" s="252" customFormat="1" x14ac:dyDescent="0.25">
      <c r="B14" s="303">
        <v>88326</v>
      </c>
      <c r="C14" s="967" t="s">
        <v>8898</v>
      </c>
      <c r="D14" s="968"/>
      <c r="E14" s="968"/>
      <c r="F14" s="968"/>
      <c r="G14" s="968"/>
      <c r="H14" s="304" t="s">
        <v>28890</v>
      </c>
      <c r="I14" s="303" t="s">
        <v>28891</v>
      </c>
      <c r="J14" s="958">
        <v>2673</v>
      </c>
      <c r="K14" s="958"/>
      <c r="L14" s="970">
        <v>20.65</v>
      </c>
      <c r="M14" s="970"/>
      <c r="N14" s="310">
        <f t="shared" si="0"/>
        <v>55197.45</v>
      </c>
    </row>
    <row r="15" spans="1:17" s="252" customFormat="1" ht="30" customHeight="1" x14ac:dyDescent="0.25">
      <c r="B15" s="311" t="s">
        <v>25439</v>
      </c>
      <c r="C15" s="998" t="s">
        <v>27836</v>
      </c>
      <c r="D15" s="999"/>
      <c r="E15" s="999"/>
      <c r="F15" s="999"/>
      <c r="G15" s="1000"/>
      <c r="H15" s="384" t="s">
        <v>25239</v>
      </c>
      <c r="I15" s="305" t="s">
        <v>28873</v>
      </c>
      <c r="J15" s="958">
        <v>2</v>
      </c>
      <c r="K15" s="958"/>
      <c r="L15" s="1001">
        <v>15401.12</v>
      </c>
      <c r="M15" s="1001"/>
      <c r="N15" s="310">
        <f t="shared" si="0"/>
        <v>30802.240000000002</v>
      </c>
    </row>
    <row r="16" spans="1:17" x14ac:dyDescent="0.25">
      <c r="B16" s="303">
        <v>90775</v>
      </c>
      <c r="C16" s="967" t="s">
        <v>8916</v>
      </c>
      <c r="D16" s="968"/>
      <c r="E16" s="968"/>
      <c r="F16" s="968"/>
      <c r="G16" s="968"/>
      <c r="H16" s="304" t="s">
        <v>28890</v>
      </c>
      <c r="I16" s="303" t="s">
        <v>28891</v>
      </c>
      <c r="J16" s="958">
        <v>132</v>
      </c>
      <c r="K16" s="958"/>
      <c r="L16" s="970">
        <v>37.04</v>
      </c>
      <c r="M16" s="970"/>
      <c r="N16" s="310">
        <f>+J16*L16</f>
        <v>4889.28</v>
      </c>
      <c r="P16" s="252"/>
    </row>
    <row r="17" spans="2:16" ht="15.75" x14ac:dyDescent="0.25">
      <c r="B17" s="264"/>
      <c r="C17" s="264"/>
      <c r="D17" s="264"/>
      <c r="E17" s="264"/>
      <c r="F17" s="264"/>
      <c r="G17" s="264"/>
      <c r="H17" s="264"/>
      <c r="I17" s="264"/>
      <c r="J17" s="980" t="s">
        <v>28892</v>
      </c>
      <c r="K17" s="980"/>
      <c r="L17" s="980"/>
      <c r="M17" s="980"/>
      <c r="N17" s="312">
        <f>SUM(N11:N16)</f>
        <v>218281.27</v>
      </c>
    </row>
    <row r="18" spans="2:16" ht="15.75" x14ac:dyDescent="0.25">
      <c r="B18" s="981" t="s">
        <v>25253</v>
      </c>
      <c r="C18" s="982"/>
      <c r="D18" s="982"/>
      <c r="E18" s="982"/>
      <c r="F18" s="982"/>
      <c r="G18" s="983"/>
      <c r="H18" s="978" t="s">
        <v>15683</v>
      </c>
      <c r="I18" s="978" t="s">
        <v>25190</v>
      </c>
      <c r="J18" s="987" t="s">
        <v>25248</v>
      </c>
      <c r="K18" s="988"/>
      <c r="L18" s="987" t="s">
        <v>25251</v>
      </c>
      <c r="M18" s="988"/>
      <c r="N18" s="978" t="s">
        <v>25252</v>
      </c>
    </row>
    <row r="19" spans="2:16" ht="15.75" x14ac:dyDescent="0.25">
      <c r="B19" s="984"/>
      <c r="C19" s="985"/>
      <c r="D19" s="985"/>
      <c r="E19" s="985"/>
      <c r="F19" s="985"/>
      <c r="G19" s="986"/>
      <c r="H19" s="979"/>
      <c r="I19" s="979"/>
      <c r="J19" s="302" t="s">
        <v>25249</v>
      </c>
      <c r="K19" s="302" t="s">
        <v>25250</v>
      </c>
      <c r="L19" s="302" t="s">
        <v>25249</v>
      </c>
      <c r="M19" s="302" t="s">
        <v>25250</v>
      </c>
      <c r="N19" s="979"/>
    </row>
    <row r="20" spans="2:16" ht="90" customHeight="1" x14ac:dyDescent="0.25">
      <c r="B20" s="303" t="s">
        <v>27621</v>
      </c>
      <c r="C20" s="995" t="s">
        <v>28803</v>
      </c>
      <c r="D20" s="996"/>
      <c r="E20" s="996"/>
      <c r="F20" s="996"/>
      <c r="G20" s="997"/>
      <c r="H20" s="306" t="s">
        <v>25239</v>
      </c>
      <c r="I20" s="379">
        <v>4</v>
      </c>
      <c r="J20" s="307">
        <v>1</v>
      </c>
      <c r="K20" s="307">
        <v>0</v>
      </c>
      <c r="L20" s="308">
        <v>2793.88</v>
      </c>
      <c r="M20" s="386">
        <v>2793.88</v>
      </c>
      <c r="N20" s="428">
        <f>+I20*(J20*L20+K20*M20)</f>
        <v>11175.52</v>
      </c>
      <c r="P20" s="252"/>
    </row>
    <row r="21" spans="2:16" ht="15.75" x14ac:dyDescent="0.25">
      <c r="B21" s="201"/>
      <c r="C21" s="201"/>
      <c r="D21" s="201"/>
      <c r="E21" s="201"/>
      <c r="F21" s="201"/>
      <c r="G21" s="201"/>
      <c r="H21" s="201"/>
      <c r="I21" s="279"/>
      <c r="J21" s="960" t="s">
        <v>25254</v>
      </c>
      <c r="K21" s="961"/>
      <c r="L21" s="961"/>
      <c r="M21" s="961"/>
      <c r="N21" s="429">
        <f>+SUM(N20:N20)</f>
        <v>11175.52</v>
      </c>
    </row>
    <row r="22" spans="2:16" ht="15.75" x14ac:dyDescent="0.25">
      <c r="B22" s="201"/>
      <c r="C22" s="201"/>
      <c r="D22" s="201"/>
      <c r="E22" s="201"/>
      <c r="F22" s="201"/>
      <c r="G22" s="201"/>
      <c r="H22" s="201"/>
      <c r="I22" s="266"/>
      <c r="J22" s="966" t="s">
        <v>28893</v>
      </c>
      <c r="K22" s="966"/>
      <c r="L22" s="966"/>
      <c r="M22" s="966"/>
      <c r="N22" s="309">
        <f>+N17+N21</f>
        <v>229456.78999999998</v>
      </c>
    </row>
    <row r="23" spans="2:16" ht="15.75" x14ac:dyDescent="0.25">
      <c r="B23" s="201"/>
      <c r="C23" s="201"/>
      <c r="D23" s="201"/>
      <c r="E23" s="201"/>
      <c r="F23" s="201"/>
      <c r="G23" s="201"/>
      <c r="H23" s="201"/>
      <c r="I23" s="266"/>
      <c r="J23" s="965" t="s">
        <v>33103</v>
      </c>
      <c r="K23" s="966"/>
      <c r="L23" s="966"/>
      <c r="M23" s="966"/>
      <c r="N23" s="309">
        <f>+N22*'BDI '!$G$33</f>
        <v>68700.381629669719</v>
      </c>
    </row>
    <row r="24" spans="2:16" ht="15.75" x14ac:dyDescent="0.25">
      <c r="B24" s="201"/>
      <c r="C24" s="201"/>
      <c r="D24" s="201"/>
      <c r="E24" s="201"/>
      <c r="F24" s="201"/>
      <c r="G24" s="201"/>
      <c r="H24" s="201"/>
      <c r="I24" s="266"/>
      <c r="J24" s="966" t="s">
        <v>28894</v>
      </c>
      <c r="K24" s="966"/>
      <c r="L24" s="966"/>
      <c r="M24" s="966"/>
      <c r="N24" s="309">
        <f>+N22+N23</f>
        <v>298157.17162966973</v>
      </c>
    </row>
    <row r="26" spans="2:16" ht="15.75" x14ac:dyDescent="0.25">
      <c r="B26" s="989" t="s">
        <v>33096</v>
      </c>
      <c r="C26" s="989"/>
      <c r="D26" s="989"/>
      <c r="E26" s="989"/>
      <c r="F26" s="989"/>
      <c r="G26" s="989"/>
      <c r="H26" s="989"/>
      <c r="I26" s="989"/>
      <c r="J26" s="989"/>
      <c r="K26" s="989"/>
      <c r="L26" s="989"/>
      <c r="M26" s="989"/>
      <c r="N26" s="989"/>
    </row>
    <row r="27" spans="2:16" ht="15.75" customHeight="1" x14ac:dyDescent="0.25">
      <c r="B27" s="981" t="s">
        <v>25255</v>
      </c>
      <c r="C27" s="1002"/>
      <c r="D27" s="1002"/>
      <c r="E27" s="1002"/>
      <c r="F27" s="1002"/>
      <c r="G27" s="1003"/>
      <c r="H27" s="978" t="s">
        <v>28884</v>
      </c>
      <c r="I27" s="978" t="s">
        <v>28885</v>
      </c>
      <c r="J27" s="1007" t="s">
        <v>25190</v>
      </c>
      <c r="K27" s="987" t="s">
        <v>30385</v>
      </c>
      <c r="L27" s="1009"/>
      <c r="M27" s="1010"/>
      <c r="N27" s="471" t="s">
        <v>28888</v>
      </c>
    </row>
    <row r="28" spans="2:16" s="472" customFormat="1" ht="30" customHeight="1" x14ac:dyDescent="0.25">
      <c r="B28" s="1004"/>
      <c r="C28" s="1005"/>
      <c r="D28" s="1005"/>
      <c r="E28" s="1005"/>
      <c r="F28" s="1005"/>
      <c r="G28" s="1006"/>
      <c r="H28" s="979"/>
      <c r="I28" s="979"/>
      <c r="J28" s="1008"/>
      <c r="K28" s="471" t="s">
        <v>30386</v>
      </c>
      <c r="L28" s="471" t="s">
        <v>30387</v>
      </c>
      <c r="M28" s="471" t="s">
        <v>30389</v>
      </c>
      <c r="N28" s="471"/>
    </row>
    <row r="29" spans="2:16" ht="30" customHeight="1" x14ac:dyDescent="0.25">
      <c r="B29" s="383"/>
      <c r="C29" s="967" t="s">
        <v>30383</v>
      </c>
      <c r="D29" s="968"/>
      <c r="E29" s="968"/>
      <c r="F29" s="968"/>
      <c r="G29" s="968"/>
      <c r="H29" s="384" t="s">
        <v>30384</v>
      </c>
      <c r="I29" s="383" t="s">
        <v>19791</v>
      </c>
      <c r="J29" s="385">
        <v>1</v>
      </c>
      <c r="K29" s="505">
        <v>3246</v>
      </c>
      <c r="L29" s="504">
        <v>5.58</v>
      </c>
      <c r="M29" s="505">
        <f>+K29*L29</f>
        <v>18112.68</v>
      </c>
      <c r="N29" s="381">
        <f>+M29*J29</f>
        <v>18112.68</v>
      </c>
    </row>
    <row r="30" spans="2:16" ht="15" customHeight="1" x14ac:dyDescent="0.25">
      <c r="B30" s="375"/>
      <c r="C30" s="375"/>
      <c r="D30" s="375"/>
      <c r="E30" s="375"/>
      <c r="F30" s="375"/>
      <c r="G30" s="375"/>
      <c r="H30" s="375"/>
      <c r="I30" s="375"/>
      <c r="J30" s="960" t="s">
        <v>25263</v>
      </c>
      <c r="K30" s="961"/>
      <c r="L30" s="961"/>
      <c r="M30" s="961"/>
      <c r="N30" s="429">
        <f>+SUM(N29:N29)</f>
        <v>18112.68</v>
      </c>
    </row>
    <row r="31" spans="2:16" ht="15.75" x14ac:dyDescent="0.25">
      <c r="B31" s="372"/>
      <c r="C31" s="372"/>
      <c r="D31" s="372"/>
      <c r="E31" s="372"/>
      <c r="F31" s="372"/>
      <c r="G31" s="372"/>
      <c r="H31" s="372"/>
      <c r="I31" s="376"/>
      <c r="J31" s="966" t="s">
        <v>28893</v>
      </c>
      <c r="K31" s="966"/>
      <c r="L31" s="966"/>
      <c r="M31" s="966"/>
      <c r="N31" s="391">
        <f>+N30</f>
        <v>18112.68</v>
      </c>
    </row>
    <row r="32" spans="2:16" ht="15.75" customHeight="1" x14ac:dyDescent="0.25">
      <c r="B32" s="372"/>
      <c r="C32" s="372"/>
      <c r="D32" s="372"/>
      <c r="E32" s="372"/>
      <c r="F32" s="372"/>
      <c r="G32" s="372"/>
      <c r="H32" s="372"/>
      <c r="I32" s="376"/>
      <c r="J32" s="965" t="s">
        <v>33098</v>
      </c>
      <c r="K32" s="966"/>
      <c r="L32" s="966"/>
      <c r="M32" s="966"/>
      <c r="N32" s="391">
        <f>+N31*'BDI '!$J53</f>
        <v>2538.8181580622841</v>
      </c>
    </row>
    <row r="33" spans="2:14" ht="15.75" x14ac:dyDescent="0.25">
      <c r="B33" s="372"/>
      <c r="C33" s="372"/>
      <c r="D33" s="372"/>
      <c r="E33" s="372"/>
      <c r="F33" s="372"/>
      <c r="G33" s="372"/>
      <c r="H33" s="372"/>
      <c r="I33" s="376"/>
      <c r="J33" s="966" t="s">
        <v>28894</v>
      </c>
      <c r="K33" s="966"/>
      <c r="L33" s="966"/>
      <c r="M33" s="966"/>
      <c r="N33" s="391">
        <f>+N31+N32</f>
        <v>20651.498158062284</v>
      </c>
    </row>
    <row r="35" spans="2:14" x14ac:dyDescent="0.25">
      <c r="B35" s="227" t="s">
        <v>30388</v>
      </c>
    </row>
    <row r="36" spans="2:14" s="795" customFormat="1" x14ac:dyDescent="0.25"/>
    <row r="37" spans="2:14" s="795" customFormat="1" ht="15.75" customHeight="1" x14ac:dyDescent="0.25">
      <c r="B37" s="989" t="s">
        <v>33097</v>
      </c>
      <c r="C37" s="989"/>
      <c r="D37" s="989"/>
      <c r="E37" s="989"/>
      <c r="F37" s="989"/>
      <c r="G37" s="989"/>
      <c r="H37" s="989"/>
      <c r="I37" s="989"/>
      <c r="J37" s="989"/>
      <c r="K37" s="989"/>
      <c r="L37" s="989"/>
      <c r="M37" s="989"/>
      <c r="N37" s="989"/>
    </row>
    <row r="38" spans="2:14" s="795" customFormat="1" ht="15.75" customHeight="1" x14ac:dyDescent="0.25">
      <c r="B38" s="972" t="s">
        <v>28883</v>
      </c>
      <c r="C38" s="972"/>
      <c r="D38" s="972"/>
      <c r="E38" s="972"/>
      <c r="F38" s="972"/>
      <c r="G38" s="972"/>
      <c r="H38" s="378" t="s">
        <v>28884</v>
      </c>
      <c r="I38" s="793" t="s">
        <v>28885</v>
      </c>
      <c r="J38" s="974" t="s">
        <v>28886</v>
      </c>
      <c r="K38" s="974"/>
      <c r="L38" s="974" t="s">
        <v>28887</v>
      </c>
      <c r="M38" s="974"/>
      <c r="N38" s="793" t="s">
        <v>28888</v>
      </c>
    </row>
    <row r="39" spans="2:14" s="795" customFormat="1" ht="15" customHeight="1" x14ac:dyDescent="0.25">
      <c r="B39" s="473">
        <v>6111</v>
      </c>
      <c r="C39" s="968" t="s">
        <v>28889</v>
      </c>
      <c r="D39" s="968"/>
      <c r="E39" s="968"/>
      <c r="F39" s="968"/>
      <c r="G39" s="968"/>
      <c r="H39" s="380" t="s">
        <v>28890</v>
      </c>
      <c r="I39" s="379" t="s">
        <v>28891</v>
      </c>
      <c r="J39" s="969">
        <v>0.47499999999999998</v>
      </c>
      <c r="K39" s="969"/>
      <c r="L39" s="970">
        <v>10.92</v>
      </c>
      <c r="M39" s="970"/>
      <c r="N39" s="381">
        <f>+J39*L39</f>
        <v>5.1869999999999994</v>
      </c>
    </row>
    <row r="40" spans="2:14" s="795" customFormat="1" ht="15.75" customHeight="1" x14ac:dyDescent="0.25">
      <c r="B40" s="375"/>
      <c r="C40" s="375"/>
      <c r="D40" s="375"/>
      <c r="E40" s="375"/>
      <c r="F40" s="375"/>
      <c r="G40" s="375"/>
      <c r="H40" s="375"/>
      <c r="I40" s="375"/>
      <c r="J40" s="980" t="s">
        <v>28892</v>
      </c>
      <c r="K40" s="980"/>
      <c r="L40" s="980"/>
      <c r="M40" s="980"/>
      <c r="N40" s="382">
        <f>+N39</f>
        <v>5.1869999999999994</v>
      </c>
    </row>
    <row r="41" spans="2:14" s="795" customFormat="1" ht="15.75" customHeight="1" x14ac:dyDescent="0.25">
      <c r="B41" s="981" t="s">
        <v>25253</v>
      </c>
      <c r="C41" s="982"/>
      <c r="D41" s="982"/>
      <c r="E41" s="982"/>
      <c r="F41" s="982"/>
      <c r="G41" s="983"/>
      <c r="H41" s="978" t="s">
        <v>15683</v>
      </c>
      <c r="I41" s="978" t="s">
        <v>25190</v>
      </c>
      <c r="J41" s="987" t="s">
        <v>25248</v>
      </c>
      <c r="K41" s="988"/>
      <c r="L41" s="987" t="s">
        <v>25251</v>
      </c>
      <c r="M41" s="988"/>
      <c r="N41" s="978" t="s">
        <v>25252</v>
      </c>
    </row>
    <row r="42" spans="2:14" s="795" customFormat="1" ht="15.75" x14ac:dyDescent="0.25">
      <c r="B42" s="984"/>
      <c r="C42" s="985"/>
      <c r="D42" s="985"/>
      <c r="E42" s="985"/>
      <c r="F42" s="985"/>
      <c r="G42" s="986"/>
      <c r="H42" s="979"/>
      <c r="I42" s="979"/>
      <c r="J42" s="793" t="s">
        <v>25249</v>
      </c>
      <c r="K42" s="793" t="s">
        <v>25250</v>
      </c>
      <c r="L42" s="793" t="s">
        <v>25249</v>
      </c>
      <c r="M42" s="793" t="s">
        <v>25250</v>
      </c>
      <c r="N42" s="979"/>
    </row>
    <row r="43" spans="2:14" s="795" customFormat="1" ht="15" customHeight="1" x14ac:dyDescent="0.25">
      <c r="B43" s="383" t="s">
        <v>30382</v>
      </c>
      <c r="C43" s="967" t="s">
        <v>28875</v>
      </c>
      <c r="D43" s="968"/>
      <c r="E43" s="968"/>
      <c r="F43" s="968"/>
      <c r="G43" s="968"/>
      <c r="H43" s="384" t="s">
        <v>20684</v>
      </c>
      <c r="I43" s="379">
        <v>3.2899999999999999E-2</v>
      </c>
      <c r="J43" s="385">
        <v>1</v>
      </c>
      <c r="K43" s="385">
        <v>0</v>
      </c>
      <c r="L43" s="386">
        <v>312.97449999999998</v>
      </c>
      <c r="M43" s="386">
        <v>145.34819999999999</v>
      </c>
      <c r="N43" s="381">
        <f>+I43*(J43*L43+K43*M43)</f>
        <v>10.296861049999999</v>
      </c>
    </row>
    <row r="44" spans="2:14" s="795" customFormat="1" ht="15.75" customHeight="1" x14ac:dyDescent="0.25">
      <c r="B44" s="375"/>
      <c r="C44" s="375"/>
      <c r="D44" s="375"/>
      <c r="E44" s="375"/>
      <c r="F44" s="375"/>
      <c r="G44" s="375"/>
      <c r="H44" s="375"/>
      <c r="I44" s="375"/>
      <c r="J44" s="960" t="s">
        <v>25254</v>
      </c>
      <c r="K44" s="961"/>
      <c r="L44" s="961"/>
      <c r="M44" s="961"/>
      <c r="N44" s="387">
        <f>+SUM(N43:N43)</f>
        <v>10.296861049999999</v>
      </c>
    </row>
    <row r="45" spans="2:14" s="795" customFormat="1" ht="15.75" customHeight="1" x14ac:dyDescent="0.25">
      <c r="B45" s="971" t="s">
        <v>25264</v>
      </c>
      <c r="C45" s="972"/>
      <c r="D45" s="972"/>
      <c r="E45" s="972"/>
      <c r="F45" s="972"/>
      <c r="G45" s="972"/>
      <c r="H45" s="378" t="s">
        <v>28884</v>
      </c>
      <c r="I45" s="793" t="s">
        <v>28885</v>
      </c>
      <c r="J45" s="973" t="s">
        <v>19792</v>
      </c>
      <c r="K45" s="974"/>
      <c r="L45" s="974" t="s">
        <v>28887</v>
      </c>
      <c r="M45" s="974"/>
      <c r="N45" s="793" t="s">
        <v>28888</v>
      </c>
    </row>
    <row r="46" spans="2:14" s="795" customFormat="1" ht="15.75" customHeight="1" x14ac:dyDescent="0.25">
      <c r="B46" s="389">
        <v>5914655</v>
      </c>
      <c r="C46" s="956" t="s">
        <v>25266</v>
      </c>
      <c r="D46" s="957"/>
      <c r="E46" s="957"/>
      <c r="F46" s="957"/>
      <c r="G46" s="957"/>
      <c r="H46" s="388" t="s">
        <v>20684</v>
      </c>
      <c r="I46" s="389" t="s">
        <v>7429</v>
      </c>
      <c r="J46" s="958">
        <v>4.7500000000000001E-2</v>
      </c>
      <c r="K46" s="958"/>
      <c r="L46" s="959">
        <v>22.02</v>
      </c>
      <c r="M46" s="959"/>
      <c r="N46" s="390">
        <f t="shared" ref="N46" si="1">+J46*L46</f>
        <v>1.0459499999999999</v>
      </c>
    </row>
    <row r="47" spans="2:14" s="795" customFormat="1" ht="15.75" customHeight="1" x14ac:dyDescent="0.25">
      <c r="B47" s="375"/>
      <c r="C47" s="375"/>
      <c r="D47" s="375"/>
      <c r="E47" s="375"/>
      <c r="F47" s="375"/>
      <c r="G47" s="375"/>
      <c r="H47" s="375"/>
      <c r="I47" s="375"/>
      <c r="J47" s="960" t="s">
        <v>25282</v>
      </c>
      <c r="K47" s="961"/>
      <c r="L47" s="961"/>
      <c r="M47" s="961"/>
      <c r="N47" s="387">
        <f>+SUM(N46:N46)</f>
        <v>1.0459499999999999</v>
      </c>
    </row>
    <row r="48" spans="2:14" s="795" customFormat="1" ht="15" customHeight="1" x14ac:dyDescent="0.25">
      <c r="B48" s="971" t="s">
        <v>25265</v>
      </c>
      <c r="C48" s="972"/>
      <c r="D48" s="972"/>
      <c r="E48" s="972"/>
      <c r="F48" s="972"/>
      <c r="G48" s="972"/>
      <c r="H48" s="378" t="s">
        <v>28884</v>
      </c>
      <c r="I48" s="793" t="s">
        <v>28885</v>
      </c>
      <c r="J48" s="973" t="s">
        <v>19792</v>
      </c>
      <c r="K48" s="974"/>
      <c r="L48" s="974" t="s">
        <v>28887</v>
      </c>
      <c r="M48" s="974"/>
      <c r="N48" s="793" t="s">
        <v>28888</v>
      </c>
    </row>
    <row r="49" spans="2:14" s="795" customFormat="1" ht="15.75" customHeight="1" x14ac:dyDescent="0.25">
      <c r="B49" s="389">
        <v>5914479</v>
      </c>
      <c r="C49" s="956" t="s">
        <v>25267</v>
      </c>
      <c r="D49" s="957"/>
      <c r="E49" s="957"/>
      <c r="F49" s="957"/>
      <c r="G49" s="957"/>
      <c r="H49" s="388" t="s">
        <v>20684</v>
      </c>
      <c r="I49" s="389" t="s">
        <v>25268</v>
      </c>
      <c r="J49" s="958">
        <f>+J46</f>
        <v>4.7500000000000001E-2</v>
      </c>
      <c r="K49" s="958"/>
      <c r="L49" s="959">
        <v>0.41</v>
      </c>
      <c r="M49" s="959"/>
      <c r="N49" s="390">
        <f t="shared" ref="N49" si="2">+J49*L49</f>
        <v>1.9474999999999999E-2</v>
      </c>
    </row>
    <row r="50" spans="2:14" s="795" customFormat="1" ht="15.75" customHeight="1" x14ac:dyDescent="0.25">
      <c r="B50" s="372"/>
      <c r="C50" s="372"/>
      <c r="D50" s="372"/>
      <c r="E50" s="372"/>
      <c r="F50" s="372"/>
      <c r="G50" s="372"/>
      <c r="H50" s="372"/>
      <c r="I50" s="372"/>
      <c r="J50" s="960" t="s">
        <v>25283</v>
      </c>
      <c r="K50" s="961"/>
      <c r="L50" s="961"/>
      <c r="M50" s="961"/>
      <c r="N50" s="387">
        <f>+SUM(N49:N49)</f>
        <v>1.9474999999999999E-2</v>
      </c>
    </row>
    <row r="51" spans="2:14" s="795" customFormat="1" ht="15" customHeight="1" x14ac:dyDescent="0.25">
      <c r="B51" s="372"/>
      <c r="C51" s="372"/>
      <c r="D51" s="372"/>
      <c r="E51" s="372"/>
      <c r="F51" s="372"/>
      <c r="G51" s="372"/>
      <c r="H51" s="372"/>
      <c r="I51" s="792"/>
      <c r="J51" s="966" t="s">
        <v>28893</v>
      </c>
      <c r="K51" s="966"/>
      <c r="L51" s="966"/>
      <c r="M51" s="966"/>
      <c r="N51" s="391">
        <f>+N50+N47+N44+N40</f>
        <v>16.549286049999999</v>
      </c>
    </row>
    <row r="52" spans="2:14" s="795" customFormat="1" ht="15.75" customHeight="1" x14ac:dyDescent="0.25">
      <c r="B52" s="372"/>
      <c r="C52" s="372"/>
      <c r="D52" s="372"/>
      <c r="E52" s="372"/>
      <c r="F52" s="372"/>
      <c r="G52" s="372"/>
      <c r="H52" s="372"/>
      <c r="I52" s="792"/>
      <c r="J52" s="965" t="s">
        <v>33103</v>
      </c>
      <c r="K52" s="966"/>
      <c r="L52" s="966"/>
      <c r="M52" s="966"/>
      <c r="N52" s="391">
        <f>+N51*'BDI '!$G$33</f>
        <v>4.9549297161072001</v>
      </c>
    </row>
    <row r="53" spans="2:14" s="795" customFormat="1" ht="15.75" x14ac:dyDescent="0.25">
      <c r="B53" s="372"/>
      <c r="C53" s="372"/>
      <c r="D53" s="372"/>
      <c r="E53" s="372"/>
      <c r="F53" s="372"/>
      <c r="G53" s="372"/>
      <c r="H53" s="372"/>
      <c r="I53" s="792"/>
      <c r="J53" s="966" t="s">
        <v>28894</v>
      </c>
      <c r="K53" s="966"/>
      <c r="L53" s="966"/>
      <c r="M53" s="966"/>
      <c r="N53" s="391">
        <f>+N51+N52</f>
        <v>21.504215766107201</v>
      </c>
    </row>
    <row r="54" spans="2:14" s="795" customFormat="1" ht="15.75" customHeight="1" x14ac:dyDescent="0.25"/>
    <row r="55" spans="2:14" ht="15.75" customHeight="1" x14ac:dyDescent="0.25"/>
    <row r="56" spans="2:14" ht="15.75" x14ac:dyDescent="0.25">
      <c r="B56" s="989" t="s">
        <v>33099</v>
      </c>
      <c r="C56" s="989"/>
      <c r="D56" s="989"/>
      <c r="E56" s="989"/>
      <c r="F56" s="989"/>
      <c r="G56" s="989"/>
      <c r="H56" s="989"/>
      <c r="I56" s="989"/>
      <c r="J56" s="989"/>
      <c r="K56" s="989"/>
      <c r="L56" s="989"/>
      <c r="M56" s="989"/>
      <c r="N56" s="989"/>
    </row>
    <row r="57" spans="2:14" ht="15.75" x14ac:dyDescent="0.25">
      <c r="B57" s="972" t="s">
        <v>28883</v>
      </c>
      <c r="C57" s="972"/>
      <c r="D57" s="972"/>
      <c r="E57" s="972"/>
      <c r="F57" s="972"/>
      <c r="G57" s="972"/>
      <c r="H57" s="378" t="s">
        <v>28884</v>
      </c>
      <c r="I57" s="553" t="s">
        <v>28885</v>
      </c>
      <c r="J57" s="974" t="s">
        <v>28886</v>
      </c>
      <c r="K57" s="974"/>
      <c r="L57" s="974" t="s">
        <v>28887</v>
      </c>
      <c r="M57" s="974"/>
      <c r="N57" s="553" t="s">
        <v>28888</v>
      </c>
    </row>
    <row r="58" spans="2:14" x14ac:dyDescent="0.25">
      <c r="B58" s="473">
        <v>6111</v>
      </c>
      <c r="C58" s="968" t="s">
        <v>28889</v>
      </c>
      <c r="D58" s="968"/>
      <c r="E58" s="968"/>
      <c r="F58" s="968"/>
      <c r="G58" s="968"/>
      <c r="H58" s="380" t="s">
        <v>28890</v>
      </c>
      <c r="I58" s="379" t="s">
        <v>28891</v>
      </c>
      <c r="J58" s="969">
        <v>0.47499999999999998</v>
      </c>
      <c r="K58" s="969"/>
      <c r="L58" s="970">
        <v>10.92</v>
      </c>
      <c r="M58" s="970"/>
      <c r="N58" s="381">
        <f>+J58*L58</f>
        <v>5.1869999999999994</v>
      </c>
    </row>
    <row r="59" spans="2:14" ht="15.75" x14ac:dyDescent="0.25">
      <c r="B59" s="375"/>
      <c r="C59" s="375"/>
      <c r="D59" s="375"/>
      <c r="E59" s="375"/>
      <c r="F59" s="375"/>
      <c r="G59" s="375"/>
      <c r="H59" s="375"/>
      <c r="I59" s="375"/>
      <c r="J59" s="980" t="s">
        <v>28892</v>
      </c>
      <c r="K59" s="980"/>
      <c r="L59" s="980"/>
      <c r="M59" s="980"/>
      <c r="N59" s="382">
        <f>+N58</f>
        <v>5.1869999999999994</v>
      </c>
    </row>
    <row r="60" spans="2:14" ht="15.75" x14ac:dyDescent="0.25">
      <c r="B60" s="981" t="s">
        <v>25253</v>
      </c>
      <c r="C60" s="982"/>
      <c r="D60" s="982"/>
      <c r="E60" s="982"/>
      <c r="F60" s="982"/>
      <c r="G60" s="983"/>
      <c r="H60" s="978" t="s">
        <v>15683</v>
      </c>
      <c r="I60" s="978" t="s">
        <v>25190</v>
      </c>
      <c r="J60" s="987" t="s">
        <v>25248</v>
      </c>
      <c r="K60" s="988"/>
      <c r="L60" s="987" t="s">
        <v>25251</v>
      </c>
      <c r="M60" s="988"/>
      <c r="N60" s="978" t="s">
        <v>25252</v>
      </c>
    </row>
    <row r="61" spans="2:14" ht="15.75" x14ac:dyDescent="0.25">
      <c r="B61" s="984"/>
      <c r="C61" s="985"/>
      <c r="D61" s="985"/>
      <c r="E61" s="985"/>
      <c r="F61" s="985"/>
      <c r="G61" s="986"/>
      <c r="H61" s="979"/>
      <c r="I61" s="979"/>
      <c r="J61" s="553" t="s">
        <v>25249</v>
      </c>
      <c r="K61" s="553" t="s">
        <v>25250</v>
      </c>
      <c r="L61" s="553" t="s">
        <v>25249</v>
      </c>
      <c r="M61" s="553" t="s">
        <v>25250</v>
      </c>
      <c r="N61" s="979"/>
    </row>
    <row r="62" spans="2:14" x14ac:dyDescent="0.25">
      <c r="B62" s="383" t="s">
        <v>30382</v>
      </c>
      <c r="C62" s="967" t="s">
        <v>28875</v>
      </c>
      <c r="D62" s="968"/>
      <c r="E62" s="968"/>
      <c r="F62" s="968"/>
      <c r="G62" s="968"/>
      <c r="H62" s="384" t="s">
        <v>20684</v>
      </c>
      <c r="I62" s="379">
        <v>3.2899999999999999E-2</v>
      </c>
      <c r="J62" s="385">
        <v>1</v>
      </c>
      <c r="K62" s="385">
        <v>0</v>
      </c>
      <c r="L62" s="386">
        <v>312.97449999999998</v>
      </c>
      <c r="M62" s="386">
        <v>145.34819999999999</v>
      </c>
      <c r="N62" s="381">
        <f>+I62*(J62*L62+K62*M62)</f>
        <v>10.296861049999999</v>
      </c>
    </row>
    <row r="63" spans="2:14" ht="15.75" x14ac:dyDescent="0.25">
      <c r="B63" s="375"/>
      <c r="C63" s="375"/>
      <c r="D63" s="375"/>
      <c r="E63" s="375"/>
      <c r="F63" s="375"/>
      <c r="G63" s="375"/>
      <c r="H63" s="375"/>
      <c r="I63" s="375"/>
      <c r="J63" s="960" t="s">
        <v>25254</v>
      </c>
      <c r="K63" s="961"/>
      <c r="L63" s="961"/>
      <c r="M63" s="961"/>
      <c r="N63" s="387">
        <f>+SUM(N62:N62)</f>
        <v>10.296861049999999</v>
      </c>
    </row>
    <row r="64" spans="2:14" ht="15.75" x14ac:dyDescent="0.25">
      <c r="B64" s="1004" t="s">
        <v>30414</v>
      </c>
      <c r="C64" s="1005"/>
      <c r="D64" s="1005"/>
      <c r="E64" s="1005"/>
      <c r="F64" s="1005"/>
      <c r="G64" s="1006"/>
      <c r="H64" s="552"/>
      <c r="I64" s="552"/>
      <c r="J64" s="974" t="s">
        <v>28886</v>
      </c>
      <c r="K64" s="974"/>
      <c r="L64" s="974" t="s">
        <v>28887</v>
      </c>
      <c r="M64" s="974"/>
      <c r="N64" s="553" t="s">
        <v>28888</v>
      </c>
    </row>
    <row r="65" spans="2:14" ht="30" customHeight="1" x14ac:dyDescent="0.25">
      <c r="B65" s="383"/>
      <c r="C65" s="967" t="s">
        <v>7620</v>
      </c>
      <c r="D65" s="968"/>
      <c r="E65" s="968"/>
      <c r="F65" s="968"/>
      <c r="G65" s="968"/>
      <c r="H65" s="384" t="s">
        <v>30384</v>
      </c>
      <c r="I65" s="383" t="s">
        <v>30413</v>
      </c>
      <c r="J65" s="969">
        <v>1</v>
      </c>
      <c r="K65" s="969"/>
      <c r="L65" s="970">
        <f>+COTAÇÕES!N35</f>
        <v>370</v>
      </c>
      <c r="M65" s="970"/>
      <c r="N65" s="381">
        <f>+J65*L65</f>
        <v>370</v>
      </c>
    </row>
    <row r="66" spans="2:14" ht="15.75" x14ac:dyDescent="0.25">
      <c r="B66" s="560"/>
      <c r="C66" s="560"/>
      <c r="D66" s="560"/>
      <c r="E66" s="560"/>
      <c r="F66" s="560"/>
      <c r="G66" s="560"/>
      <c r="H66" s="560"/>
      <c r="I66" s="377"/>
      <c r="J66" s="960" t="s">
        <v>25263</v>
      </c>
      <c r="K66" s="961"/>
      <c r="L66" s="961"/>
      <c r="M66" s="961"/>
      <c r="N66" s="429">
        <f>+SUM(N65:N65)</f>
        <v>370</v>
      </c>
    </row>
    <row r="67" spans="2:14" ht="15.75" x14ac:dyDescent="0.25">
      <c r="B67" s="372"/>
      <c r="C67" s="372"/>
      <c r="D67" s="372"/>
      <c r="E67" s="372"/>
      <c r="F67" s="372"/>
      <c r="G67" s="372"/>
      <c r="H67" s="372"/>
      <c r="I67" s="376"/>
      <c r="J67" s="966" t="s">
        <v>28893</v>
      </c>
      <c r="K67" s="966"/>
      <c r="L67" s="966"/>
      <c r="M67" s="966"/>
      <c r="N67" s="391">
        <f>+N59+N63+N66</f>
        <v>385.48386104999997</v>
      </c>
    </row>
    <row r="68" spans="2:14" ht="15.75" customHeight="1" x14ac:dyDescent="0.25">
      <c r="B68" s="372"/>
      <c r="C68" s="372"/>
      <c r="D68" s="372"/>
      <c r="E68" s="372"/>
      <c r="F68" s="372"/>
      <c r="G68" s="372"/>
      <c r="H68" s="372"/>
      <c r="I68" s="376"/>
      <c r="J68" s="965" t="s">
        <v>33103</v>
      </c>
      <c r="K68" s="966"/>
      <c r="L68" s="966"/>
      <c r="M68" s="966"/>
      <c r="N68" s="391">
        <f>+N67*'BDI '!$G$33</f>
        <v>115.41557940479153</v>
      </c>
    </row>
    <row r="69" spans="2:14" ht="15.75" x14ac:dyDescent="0.25">
      <c r="B69" s="372"/>
      <c r="C69" s="372"/>
      <c r="D69" s="372"/>
      <c r="E69" s="372"/>
      <c r="F69" s="372"/>
      <c r="G69" s="372"/>
      <c r="H69" s="372"/>
      <c r="I69" s="376"/>
      <c r="J69" s="966" t="s">
        <v>28894</v>
      </c>
      <c r="K69" s="966"/>
      <c r="L69" s="966"/>
      <c r="M69" s="966"/>
      <c r="N69" s="391">
        <f>+N67+N68</f>
        <v>500.89944045479149</v>
      </c>
    </row>
    <row r="71" spans="2:14" ht="15.75" x14ac:dyDescent="0.25">
      <c r="B71" s="989" t="s">
        <v>33100</v>
      </c>
      <c r="C71" s="989"/>
      <c r="D71" s="989"/>
      <c r="E71" s="989"/>
      <c r="F71" s="989"/>
      <c r="G71" s="989"/>
      <c r="H71" s="989"/>
      <c r="I71" s="989"/>
      <c r="J71" s="989"/>
      <c r="K71" s="989"/>
      <c r="L71" s="989"/>
      <c r="M71" s="989"/>
      <c r="N71" s="989"/>
    </row>
    <row r="72" spans="2:14" ht="15.75" x14ac:dyDescent="0.25">
      <c r="B72" s="971" t="s">
        <v>32933</v>
      </c>
      <c r="C72" s="972"/>
      <c r="D72" s="972"/>
      <c r="E72" s="972"/>
      <c r="F72" s="972"/>
      <c r="G72" s="972"/>
      <c r="H72" s="378" t="s">
        <v>28884</v>
      </c>
      <c r="I72" s="553" t="s">
        <v>28885</v>
      </c>
      <c r="J72" s="974" t="s">
        <v>28886</v>
      </c>
      <c r="K72" s="974"/>
      <c r="L72" s="974" t="s">
        <v>28887</v>
      </c>
      <c r="M72" s="974"/>
      <c r="N72" s="553" t="s">
        <v>28888</v>
      </c>
    </row>
    <row r="73" spans="2:14" ht="30" x14ac:dyDescent="0.25">
      <c r="B73" s="473"/>
      <c r="C73" s="967" t="s">
        <v>32934</v>
      </c>
      <c r="D73" s="968"/>
      <c r="E73" s="968"/>
      <c r="F73" s="968"/>
      <c r="G73" s="968"/>
      <c r="H73" s="384" t="s">
        <v>30384</v>
      </c>
      <c r="I73" s="383" t="s">
        <v>19791</v>
      </c>
      <c r="J73" s="969">
        <v>1</v>
      </c>
      <c r="K73" s="969"/>
      <c r="L73" s="970">
        <f>2395.44+1163.5</f>
        <v>3558.94</v>
      </c>
      <c r="M73" s="970"/>
      <c r="N73" s="381">
        <f>+J73*L73</f>
        <v>3558.94</v>
      </c>
    </row>
    <row r="74" spans="2:14" ht="15.75" x14ac:dyDescent="0.25">
      <c r="B74" s="375"/>
      <c r="C74" s="375"/>
      <c r="D74" s="375"/>
      <c r="E74" s="375"/>
      <c r="F74" s="375"/>
      <c r="G74" s="375"/>
      <c r="H74" s="375"/>
      <c r="I74" s="375"/>
      <c r="J74" s="980" t="s">
        <v>28892</v>
      </c>
      <c r="K74" s="980"/>
      <c r="L74" s="980"/>
      <c r="M74" s="980"/>
      <c r="N74" s="382">
        <f>+N73</f>
        <v>3558.94</v>
      </c>
    </row>
    <row r="75" spans="2:14" ht="15.75" x14ac:dyDescent="0.25">
      <c r="B75" s="1004" t="s">
        <v>30414</v>
      </c>
      <c r="C75" s="1005"/>
      <c r="D75" s="1005"/>
      <c r="E75" s="1005"/>
      <c r="F75" s="1005"/>
      <c r="G75" s="1006"/>
      <c r="H75" s="552"/>
      <c r="I75" s="552"/>
      <c r="J75" s="974" t="s">
        <v>28886</v>
      </c>
      <c r="K75" s="974"/>
      <c r="L75" s="974" t="s">
        <v>28887</v>
      </c>
      <c r="M75" s="974"/>
      <c r="N75" s="553" t="s">
        <v>28888</v>
      </c>
    </row>
    <row r="76" spans="2:14" ht="30" x14ac:dyDescent="0.25">
      <c r="B76" s="383"/>
      <c r="C76" s="967" t="s">
        <v>32935</v>
      </c>
      <c r="D76" s="968"/>
      <c r="E76" s="968"/>
      <c r="F76" s="968"/>
      <c r="G76" s="968"/>
      <c r="H76" s="384" t="s">
        <v>30384</v>
      </c>
      <c r="I76" s="383" t="s">
        <v>19791</v>
      </c>
      <c r="J76" s="969">
        <v>1</v>
      </c>
      <c r="K76" s="969"/>
      <c r="L76" s="970">
        <v>950.57</v>
      </c>
      <c r="M76" s="970"/>
      <c r="N76" s="381">
        <f>+J76*L76</f>
        <v>950.57</v>
      </c>
    </row>
    <row r="77" spans="2:14" ht="15.75" x14ac:dyDescent="0.25">
      <c r="B77" s="560"/>
      <c r="C77" s="560"/>
      <c r="D77" s="560"/>
      <c r="E77" s="560"/>
      <c r="F77" s="560"/>
      <c r="G77" s="560"/>
      <c r="H77" s="560"/>
      <c r="I77" s="377"/>
      <c r="J77" s="960" t="s">
        <v>25263</v>
      </c>
      <c r="K77" s="961"/>
      <c r="L77" s="961"/>
      <c r="M77" s="961"/>
      <c r="N77" s="429">
        <f>+SUM(N76:N76)</f>
        <v>950.57</v>
      </c>
    </row>
    <row r="78" spans="2:14" ht="15.75" x14ac:dyDescent="0.25">
      <c r="B78" s="372"/>
      <c r="C78" s="372"/>
      <c r="D78" s="372"/>
      <c r="E78" s="372"/>
      <c r="F78" s="372"/>
      <c r="G78" s="372"/>
      <c r="H78" s="372"/>
      <c r="I78" s="376"/>
      <c r="J78" s="966" t="s">
        <v>28893</v>
      </c>
      <c r="K78" s="966"/>
      <c r="L78" s="966"/>
      <c r="M78" s="966"/>
      <c r="N78" s="391">
        <f>+N74+N77</f>
        <v>4509.51</v>
      </c>
    </row>
    <row r="79" spans="2:14" ht="15.75" customHeight="1" x14ac:dyDescent="0.25">
      <c r="B79" s="372"/>
      <c r="C79" s="372"/>
      <c r="D79" s="372"/>
      <c r="E79" s="372"/>
      <c r="F79" s="372"/>
      <c r="G79" s="372"/>
      <c r="H79" s="372"/>
      <c r="I79" s="376"/>
      <c r="J79" s="965" t="s">
        <v>33103</v>
      </c>
      <c r="K79" s="966"/>
      <c r="L79" s="966"/>
      <c r="M79" s="966"/>
      <c r="N79" s="391">
        <f>+N78*'BDI '!$G$33</f>
        <v>1350.167314564158</v>
      </c>
    </row>
    <row r="80" spans="2:14" ht="15.75" x14ac:dyDescent="0.25">
      <c r="B80" s="372"/>
      <c r="C80" s="372"/>
      <c r="D80" s="372"/>
      <c r="E80" s="372"/>
      <c r="F80" s="372"/>
      <c r="G80" s="372"/>
      <c r="H80" s="372"/>
      <c r="I80" s="376"/>
      <c r="J80" s="966" t="s">
        <v>28894</v>
      </c>
      <c r="K80" s="966"/>
      <c r="L80" s="966"/>
      <c r="M80" s="966"/>
      <c r="N80" s="391">
        <f>+N78+N79</f>
        <v>5859.6773145641582</v>
      </c>
    </row>
    <row r="82" spans="2:15" ht="15.75" x14ac:dyDescent="0.25">
      <c r="B82" s="989" t="s">
        <v>33101</v>
      </c>
      <c r="C82" s="989"/>
      <c r="D82" s="989"/>
      <c r="E82" s="989"/>
      <c r="F82" s="989"/>
      <c r="G82" s="989"/>
      <c r="H82" s="989"/>
      <c r="I82" s="989"/>
      <c r="J82" s="989"/>
      <c r="K82" s="989"/>
      <c r="L82" s="989"/>
      <c r="M82" s="989"/>
      <c r="N82" s="989"/>
      <c r="O82" s="554"/>
    </row>
    <row r="83" spans="2:15" ht="15.75" x14ac:dyDescent="0.25">
      <c r="B83" s="971" t="s">
        <v>32933</v>
      </c>
      <c r="C83" s="972"/>
      <c r="D83" s="972"/>
      <c r="E83" s="972"/>
      <c r="F83" s="972"/>
      <c r="G83" s="972"/>
      <c r="H83" s="378" t="s">
        <v>28884</v>
      </c>
      <c r="I83" s="553" t="s">
        <v>28885</v>
      </c>
      <c r="J83" s="974" t="s">
        <v>28886</v>
      </c>
      <c r="K83" s="974"/>
      <c r="L83" s="974" t="s">
        <v>28887</v>
      </c>
      <c r="M83" s="974"/>
      <c r="N83" s="553" t="s">
        <v>28888</v>
      </c>
      <c r="O83" s="554"/>
    </row>
    <row r="84" spans="2:15" ht="30" x14ac:dyDescent="0.25">
      <c r="B84" s="473"/>
      <c r="C84" s="967" t="s">
        <v>32949</v>
      </c>
      <c r="D84" s="968"/>
      <c r="E84" s="968"/>
      <c r="F84" s="968"/>
      <c r="G84" s="968"/>
      <c r="H84" s="384" t="s">
        <v>30384</v>
      </c>
      <c r="I84" s="383" t="s">
        <v>19791</v>
      </c>
      <c r="J84" s="969">
        <v>1</v>
      </c>
      <c r="K84" s="969"/>
      <c r="L84" s="970">
        <f>+COTAÇÕES!N39</f>
        <v>831</v>
      </c>
      <c r="M84" s="970"/>
      <c r="N84" s="381">
        <f>+J84*L84</f>
        <v>831</v>
      </c>
      <c r="O84" s="554"/>
    </row>
    <row r="85" spans="2:15" ht="15.75" x14ac:dyDescent="0.25">
      <c r="B85" s="560"/>
      <c r="C85" s="560"/>
      <c r="D85" s="560"/>
      <c r="E85" s="560"/>
      <c r="F85" s="560"/>
      <c r="G85" s="560"/>
      <c r="H85" s="560"/>
      <c r="I85" s="377"/>
      <c r="J85" s="1011" t="s">
        <v>32950</v>
      </c>
      <c r="K85" s="980"/>
      <c r="L85" s="980"/>
      <c r="M85" s="980"/>
      <c r="N85" s="382">
        <f>+N84</f>
        <v>831</v>
      </c>
      <c r="O85" s="554"/>
    </row>
    <row r="86" spans="2:15" ht="15.75" x14ac:dyDescent="0.25">
      <c r="B86" s="372"/>
      <c r="C86" s="372"/>
      <c r="D86" s="372"/>
      <c r="E86" s="372"/>
      <c r="F86" s="372"/>
      <c r="G86" s="372"/>
      <c r="H86" s="372"/>
      <c r="I86" s="376"/>
      <c r="J86" s="966" t="s">
        <v>28893</v>
      </c>
      <c r="K86" s="966"/>
      <c r="L86" s="966"/>
      <c r="M86" s="966"/>
      <c r="N86" s="391">
        <f>+N85</f>
        <v>831</v>
      </c>
      <c r="O86" s="554"/>
    </row>
    <row r="87" spans="2:15" ht="15.75" customHeight="1" x14ac:dyDescent="0.25">
      <c r="B87" s="372"/>
      <c r="C87" s="372"/>
      <c r="D87" s="372"/>
      <c r="E87" s="372"/>
      <c r="F87" s="372"/>
      <c r="G87" s="372"/>
      <c r="H87" s="372"/>
      <c r="I87" s="376"/>
      <c r="J87" s="965" t="s">
        <v>33103</v>
      </c>
      <c r="K87" s="966"/>
      <c r="L87" s="966"/>
      <c r="M87" s="966"/>
      <c r="N87" s="391">
        <f>+N86*'BDI '!$G$33</f>
        <v>248.8050893340552</v>
      </c>
      <c r="O87" s="554"/>
    </row>
    <row r="88" spans="2:15" ht="15.75" x14ac:dyDescent="0.25">
      <c r="B88" s="372"/>
      <c r="C88" s="372"/>
      <c r="D88" s="372"/>
      <c r="E88" s="372"/>
      <c r="F88" s="372"/>
      <c r="G88" s="372"/>
      <c r="H88" s="372"/>
      <c r="I88" s="376"/>
      <c r="J88" s="966" t="s">
        <v>28894</v>
      </c>
      <c r="K88" s="966"/>
      <c r="L88" s="966"/>
      <c r="M88" s="966"/>
      <c r="N88" s="391">
        <f>+N86+N87</f>
        <v>1079.8050893340551</v>
      </c>
      <c r="O88" s="554"/>
    </row>
    <row r="90" spans="2:15" ht="30" customHeight="1" x14ac:dyDescent="0.25">
      <c r="B90" s="989" t="s">
        <v>33102</v>
      </c>
      <c r="C90" s="989"/>
      <c r="D90" s="989"/>
      <c r="E90" s="989"/>
      <c r="F90" s="989"/>
      <c r="G90" s="989"/>
      <c r="H90" s="989"/>
      <c r="I90" s="989"/>
      <c r="J90" s="989"/>
      <c r="K90" s="989"/>
      <c r="L90" s="989"/>
      <c r="M90" s="989"/>
      <c r="N90" s="989"/>
    </row>
    <row r="91" spans="2:15" ht="15.75" x14ac:dyDescent="0.25">
      <c r="B91" s="972" t="s">
        <v>28883</v>
      </c>
      <c r="C91" s="972"/>
      <c r="D91" s="972"/>
      <c r="E91" s="972"/>
      <c r="F91" s="972"/>
      <c r="G91" s="972"/>
      <c r="H91" s="378" t="s">
        <v>28884</v>
      </c>
      <c r="I91" s="775" t="s">
        <v>28885</v>
      </c>
      <c r="J91" s="974" t="s">
        <v>28886</v>
      </c>
      <c r="K91" s="974"/>
      <c r="L91" s="974" t="s">
        <v>28887</v>
      </c>
      <c r="M91" s="974"/>
      <c r="N91" s="775" t="s">
        <v>28888</v>
      </c>
    </row>
    <row r="92" spans="2:15" x14ac:dyDescent="0.25">
      <c r="B92" s="379">
        <v>20063</v>
      </c>
      <c r="C92" s="967" t="s">
        <v>33038</v>
      </c>
      <c r="D92" s="968"/>
      <c r="E92" s="968"/>
      <c r="F92" s="968"/>
      <c r="G92" s="968"/>
      <c r="H92" s="384" t="s">
        <v>28918</v>
      </c>
      <c r="I92" s="379" t="s">
        <v>28891</v>
      </c>
      <c r="J92" s="969">
        <v>1</v>
      </c>
      <c r="K92" s="969"/>
      <c r="L92" s="970">
        <v>24.27</v>
      </c>
      <c r="M92" s="970"/>
      <c r="N92" s="381">
        <f>+J92*L92</f>
        <v>24.27</v>
      </c>
    </row>
    <row r="93" spans="2:15" x14ac:dyDescent="0.25">
      <c r="B93" s="379">
        <v>20156</v>
      </c>
      <c r="C93" s="967" t="s">
        <v>33039</v>
      </c>
      <c r="D93" s="968"/>
      <c r="E93" s="968"/>
      <c r="F93" s="968"/>
      <c r="G93" s="968"/>
      <c r="H93" s="384" t="s">
        <v>28918</v>
      </c>
      <c r="I93" s="379" t="s">
        <v>28891</v>
      </c>
      <c r="J93" s="969">
        <v>4</v>
      </c>
      <c r="K93" s="969"/>
      <c r="L93" s="970">
        <v>13.31</v>
      </c>
      <c r="M93" s="970"/>
      <c r="N93" s="381">
        <f>+J93*L93</f>
        <v>53.24</v>
      </c>
    </row>
    <row r="94" spans="2:15" x14ac:dyDescent="0.25">
      <c r="B94" s="379">
        <v>20002</v>
      </c>
      <c r="C94" s="967" t="s">
        <v>20578</v>
      </c>
      <c r="D94" s="968"/>
      <c r="E94" s="968"/>
      <c r="F94" s="968"/>
      <c r="G94" s="968"/>
      <c r="H94" s="384" t="s">
        <v>28918</v>
      </c>
      <c r="I94" s="379" t="s">
        <v>28891</v>
      </c>
      <c r="J94" s="969">
        <v>8</v>
      </c>
      <c r="K94" s="969"/>
      <c r="L94" s="970">
        <v>10.74</v>
      </c>
      <c r="M94" s="970"/>
      <c r="N94" s="381">
        <f>+J94*L94</f>
        <v>85.92</v>
      </c>
    </row>
    <row r="95" spans="2:15" ht="15.75" x14ac:dyDescent="0.25">
      <c r="B95" s="375"/>
      <c r="C95" s="375"/>
      <c r="D95" s="375"/>
      <c r="E95" s="375"/>
      <c r="F95" s="375"/>
      <c r="G95" s="375"/>
      <c r="H95" s="375"/>
      <c r="I95" s="375"/>
      <c r="J95" s="980" t="s">
        <v>28892</v>
      </c>
      <c r="K95" s="980"/>
      <c r="L95" s="980"/>
      <c r="M95" s="980"/>
      <c r="N95" s="382">
        <f>SUM(N92:N94)</f>
        <v>163.43</v>
      </c>
    </row>
    <row r="96" spans="2:15" ht="15.75" x14ac:dyDescent="0.25">
      <c r="B96" s="981" t="s">
        <v>25253</v>
      </c>
      <c r="C96" s="982"/>
      <c r="D96" s="982"/>
      <c r="E96" s="982"/>
      <c r="F96" s="982"/>
      <c r="G96" s="983"/>
      <c r="H96" s="978" t="s">
        <v>15683</v>
      </c>
      <c r="I96" s="978" t="s">
        <v>25190</v>
      </c>
      <c r="J96" s="987" t="s">
        <v>25248</v>
      </c>
      <c r="K96" s="988"/>
      <c r="L96" s="987" t="s">
        <v>25251</v>
      </c>
      <c r="M96" s="988"/>
      <c r="N96" s="978" t="s">
        <v>25252</v>
      </c>
    </row>
    <row r="97" spans="2:14" ht="15.75" x14ac:dyDescent="0.25">
      <c r="B97" s="984"/>
      <c r="C97" s="985"/>
      <c r="D97" s="985"/>
      <c r="E97" s="985"/>
      <c r="F97" s="985"/>
      <c r="G97" s="986"/>
      <c r="H97" s="979"/>
      <c r="I97" s="979"/>
      <c r="J97" s="775" t="s">
        <v>25249</v>
      </c>
      <c r="K97" s="775" t="s">
        <v>25250</v>
      </c>
      <c r="L97" s="775" t="s">
        <v>25249</v>
      </c>
      <c r="M97" s="775" t="s">
        <v>25250</v>
      </c>
      <c r="N97" s="979"/>
    </row>
    <row r="98" spans="2:14" x14ac:dyDescent="0.25">
      <c r="B98" s="383">
        <v>30041</v>
      </c>
      <c r="C98" s="967" t="s">
        <v>33040</v>
      </c>
      <c r="D98" s="968"/>
      <c r="E98" s="968"/>
      <c r="F98" s="968"/>
      <c r="G98" s="968"/>
      <c r="H98" s="384" t="s">
        <v>28918</v>
      </c>
      <c r="I98" s="776">
        <v>1</v>
      </c>
      <c r="J98" s="385">
        <v>0.84</v>
      </c>
      <c r="K98" s="385">
        <v>0.16</v>
      </c>
      <c r="L98" s="386">
        <v>160.66</v>
      </c>
      <c r="M98" s="386">
        <v>77.89</v>
      </c>
      <c r="N98" s="381">
        <f>+I98*(J98*L98+K98*M98)</f>
        <v>147.41679999999999</v>
      </c>
    </row>
    <row r="99" spans="2:14" x14ac:dyDescent="0.25">
      <c r="B99" s="383">
        <v>30032</v>
      </c>
      <c r="C99" s="967" t="s">
        <v>33041</v>
      </c>
      <c r="D99" s="968"/>
      <c r="E99" s="968"/>
      <c r="F99" s="968"/>
      <c r="G99" s="968"/>
      <c r="H99" s="384" t="s">
        <v>28918</v>
      </c>
      <c r="I99" s="776">
        <v>1</v>
      </c>
      <c r="J99" s="385">
        <v>0.96</v>
      </c>
      <c r="K99" s="385">
        <v>0.04</v>
      </c>
      <c r="L99" s="386">
        <v>179.35</v>
      </c>
      <c r="M99" s="386">
        <v>60.88</v>
      </c>
      <c r="N99" s="381">
        <f>+I99*(J99*L99+K99*M99)</f>
        <v>174.6112</v>
      </c>
    </row>
    <row r="100" spans="2:14" x14ac:dyDescent="0.25">
      <c r="B100" s="383">
        <v>30035</v>
      </c>
      <c r="C100" s="967" t="s">
        <v>33042</v>
      </c>
      <c r="D100" s="968"/>
      <c r="E100" s="968"/>
      <c r="F100" s="968"/>
      <c r="G100" s="968"/>
      <c r="H100" s="384" t="s">
        <v>28918</v>
      </c>
      <c r="I100" s="776">
        <v>1</v>
      </c>
      <c r="J100" s="385">
        <v>0.3</v>
      </c>
      <c r="K100" s="385">
        <v>0.7</v>
      </c>
      <c r="L100" s="386">
        <v>101</v>
      </c>
      <c r="M100" s="386">
        <v>50.5</v>
      </c>
      <c r="N100" s="381">
        <f>+I100*(J100*L100+K100*M100)</f>
        <v>65.649999999999991</v>
      </c>
    </row>
    <row r="101" spans="2:14" x14ac:dyDescent="0.25">
      <c r="B101" s="383">
        <v>30030</v>
      </c>
      <c r="C101" s="967" t="s">
        <v>33043</v>
      </c>
      <c r="D101" s="968"/>
      <c r="E101" s="968"/>
      <c r="F101" s="968"/>
      <c r="G101" s="968"/>
      <c r="H101" s="384" t="s">
        <v>28918</v>
      </c>
      <c r="I101" s="776">
        <v>1</v>
      </c>
      <c r="J101" s="385">
        <v>0.59</v>
      </c>
      <c r="K101" s="385">
        <v>0.41</v>
      </c>
      <c r="L101" s="386">
        <v>117.96</v>
      </c>
      <c r="M101" s="386">
        <v>31.01</v>
      </c>
      <c r="N101" s="381">
        <f>+I101*(J101*L101+K101*M101)</f>
        <v>82.31049999999999</v>
      </c>
    </row>
    <row r="102" spans="2:14" x14ac:dyDescent="0.25">
      <c r="B102" s="383">
        <v>30051</v>
      </c>
      <c r="C102" s="967" t="s">
        <v>33044</v>
      </c>
      <c r="D102" s="968"/>
      <c r="E102" s="968"/>
      <c r="F102" s="968"/>
      <c r="G102" s="968"/>
      <c r="H102" s="384" t="s">
        <v>28918</v>
      </c>
      <c r="I102" s="776">
        <v>1</v>
      </c>
      <c r="J102" s="385">
        <v>0.59</v>
      </c>
      <c r="K102" s="385">
        <v>0.41</v>
      </c>
      <c r="L102" s="386">
        <v>7.62</v>
      </c>
      <c r="M102" s="386">
        <v>4.7699999999999996</v>
      </c>
      <c r="N102" s="381">
        <f>+I102*(J102*L102+K102*M102)</f>
        <v>6.4514999999999993</v>
      </c>
    </row>
    <row r="103" spans="2:14" ht="15.75" x14ac:dyDescent="0.25">
      <c r="B103" s="375"/>
      <c r="C103" s="375"/>
      <c r="D103" s="375"/>
      <c r="E103" s="375"/>
      <c r="F103" s="375"/>
      <c r="G103" s="375"/>
      <c r="H103" s="375"/>
      <c r="I103" s="375"/>
      <c r="J103" s="960" t="s">
        <v>25254</v>
      </c>
      <c r="K103" s="961"/>
      <c r="L103" s="961"/>
      <c r="M103" s="961"/>
      <c r="N103" s="382">
        <f>SUM(N98:N102)</f>
        <v>476.44</v>
      </c>
    </row>
    <row r="104" spans="2:14" ht="15.75" x14ac:dyDescent="0.25">
      <c r="B104" s="971" t="s">
        <v>33045</v>
      </c>
      <c r="C104" s="972"/>
      <c r="D104" s="972"/>
      <c r="E104" s="972"/>
      <c r="F104" s="972"/>
      <c r="G104" s="972"/>
      <c r="H104" s="378" t="s">
        <v>28884</v>
      </c>
      <c r="I104" s="775" t="s">
        <v>28885</v>
      </c>
      <c r="J104" s="973" t="s">
        <v>19792</v>
      </c>
      <c r="K104" s="974"/>
      <c r="L104" s="974" t="s">
        <v>28887</v>
      </c>
      <c r="M104" s="974"/>
      <c r="N104" s="775" t="s">
        <v>28888</v>
      </c>
    </row>
    <row r="105" spans="2:14" x14ac:dyDescent="0.25">
      <c r="B105" s="389">
        <v>2000</v>
      </c>
      <c r="C105" s="956" t="s">
        <v>33046</v>
      </c>
      <c r="D105" s="957"/>
      <c r="E105" s="957"/>
      <c r="F105" s="957"/>
      <c r="G105" s="957"/>
      <c r="H105" s="388" t="s">
        <v>28918</v>
      </c>
      <c r="I105" s="389"/>
      <c r="J105" s="958">
        <v>1</v>
      </c>
      <c r="K105" s="958"/>
      <c r="L105" s="959">
        <v>8.17</v>
      </c>
      <c r="M105" s="959"/>
      <c r="N105" s="390">
        <f t="shared" ref="N105" si="3">+J105*L105</f>
        <v>8.17</v>
      </c>
    </row>
    <row r="106" spans="2:14" ht="15.75" x14ac:dyDescent="0.25">
      <c r="B106" s="375"/>
      <c r="C106" s="375"/>
      <c r="D106" s="375"/>
      <c r="E106" s="375"/>
      <c r="F106" s="375"/>
      <c r="G106" s="375"/>
      <c r="H106" s="375"/>
      <c r="I106" s="375"/>
      <c r="J106" s="960" t="s">
        <v>25282</v>
      </c>
      <c r="K106" s="961"/>
      <c r="L106" s="961"/>
      <c r="M106" s="961"/>
      <c r="N106" s="387">
        <f>+SUM(N105:N105)</f>
        <v>8.17</v>
      </c>
    </row>
    <row r="107" spans="2:14" ht="15.75" x14ac:dyDescent="0.25">
      <c r="B107" s="975" t="s">
        <v>33047</v>
      </c>
      <c r="C107" s="976"/>
      <c r="D107" s="976"/>
      <c r="E107" s="976"/>
      <c r="F107" s="976"/>
      <c r="G107" s="976"/>
      <c r="H107" s="976"/>
      <c r="I107" s="976"/>
      <c r="J107" s="976"/>
      <c r="K107" s="976"/>
      <c r="L107" s="976"/>
      <c r="M107" s="977"/>
      <c r="N107" s="387">
        <f>+N95+N103+N106</f>
        <v>648.04</v>
      </c>
    </row>
    <row r="108" spans="2:14" ht="15.75" x14ac:dyDescent="0.25">
      <c r="B108" s="975" t="s">
        <v>33048</v>
      </c>
      <c r="C108" s="976"/>
      <c r="D108" s="976"/>
      <c r="E108" s="976"/>
      <c r="F108" s="976"/>
      <c r="G108" s="976"/>
      <c r="H108" s="976"/>
      <c r="I108" s="976"/>
      <c r="J108" s="976"/>
      <c r="K108" s="976"/>
      <c r="L108" s="976"/>
      <c r="M108" s="977"/>
      <c r="N108" s="387">
        <v>36</v>
      </c>
    </row>
    <row r="109" spans="2:14" ht="15.75" x14ac:dyDescent="0.25">
      <c r="B109" s="975" t="s">
        <v>33049</v>
      </c>
      <c r="C109" s="976"/>
      <c r="D109" s="976"/>
      <c r="E109" s="976"/>
      <c r="F109" s="976"/>
      <c r="G109" s="976"/>
      <c r="H109" s="976"/>
      <c r="I109" s="976"/>
      <c r="J109" s="976"/>
      <c r="K109" s="976"/>
      <c r="L109" s="976"/>
      <c r="M109" s="977"/>
      <c r="N109" s="387">
        <f>+N107/N108</f>
        <v>18.001111111111111</v>
      </c>
    </row>
    <row r="110" spans="2:14" ht="15.75" x14ac:dyDescent="0.25">
      <c r="B110" s="971" t="s">
        <v>25255</v>
      </c>
      <c r="C110" s="972"/>
      <c r="D110" s="972"/>
      <c r="E110" s="972"/>
      <c r="F110" s="972"/>
      <c r="G110" s="972"/>
      <c r="H110" s="378" t="s">
        <v>28884</v>
      </c>
      <c r="I110" s="775" t="s">
        <v>28885</v>
      </c>
      <c r="J110" s="973" t="s">
        <v>19792</v>
      </c>
      <c r="K110" s="974"/>
      <c r="L110" s="974" t="s">
        <v>28887</v>
      </c>
      <c r="M110" s="974"/>
      <c r="N110" s="775" t="s">
        <v>28888</v>
      </c>
    </row>
    <row r="111" spans="2:14" x14ac:dyDescent="0.25">
      <c r="B111" s="383">
        <v>41360</v>
      </c>
      <c r="C111" s="967" t="s">
        <v>33050</v>
      </c>
      <c r="D111" s="968"/>
      <c r="E111" s="968"/>
      <c r="F111" s="968"/>
      <c r="G111" s="968"/>
      <c r="H111" s="384" t="s">
        <v>28918</v>
      </c>
      <c r="I111" s="383" t="s">
        <v>16174</v>
      </c>
      <c r="J111" s="969">
        <v>0.06</v>
      </c>
      <c r="K111" s="969"/>
      <c r="L111" s="970">
        <v>3162.94</v>
      </c>
      <c r="M111" s="970"/>
      <c r="N111" s="381">
        <f t="shared" ref="N111:N115" si="4">+J111*L111</f>
        <v>189.7764</v>
      </c>
    </row>
    <row r="112" spans="2:14" x14ac:dyDescent="0.25">
      <c r="B112" s="383">
        <v>10110</v>
      </c>
      <c r="C112" s="967" t="s">
        <v>33051</v>
      </c>
      <c r="D112" s="968"/>
      <c r="E112" s="968"/>
      <c r="F112" s="968"/>
      <c r="G112" s="968"/>
      <c r="H112" s="384" t="s">
        <v>28918</v>
      </c>
      <c r="I112" s="383" t="s">
        <v>33052</v>
      </c>
      <c r="J112" s="969">
        <v>0.2</v>
      </c>
      <c r="K112" s="969"/>
      <c r="L112" s="970">
        <v>67.95</v>
      </c>
      <c r="M112" s="970"/>
      <c r="N112" s="381">
        <f t="shared" si="4"/>
        <v>13.590000000000002</v>
      </c>
    </row>
    <row r="113" spans="2:14" x14ac:dyDescent="0.25">
      <c r="B113" s="383">
        <v>10119</v>
      </c>
      <c r="C113" s="967" t="s">
        <v>33053</v>
      </c>
      <c r="D113" s="968"/>
      <c r="E113" s="968"/>
      <c r="F113" s="968"/>
      <c r="G113" s="968"/>
      <c r="H113" s="384" t="s">
        <v>28918</v>
      </c>
      <c r="I113" s="383" t="s">
        <v>33052</v>
      </c>
      <c r="J113" s="969">
        <v>0.26669999999999999</v>
      </c>
      <c r="K113" s="969"/>
      <c r="L113" s="970">
        <v>52.25</v>
      </c>
      <c r="M113" s="970"/>
      <c r="N113" s="381">
        <f t="shared" si="4"/>
        <v>13.935074999999999</v>
      </c>
    </row>
    <row r="114" spans="2:14" x14ac:dyDescent="0.25">
      <c r="B114" s="383">
        <v>10098</v>
      </c>
      <c r="C114" s="967" t="s">
        <v>33054</v>
      </c>
      <c r="D114" s="968"/>
      <c r="E114" s="968"/>
      <c r="F114" s="968"/>
      <c r="G114" s="968"/>
      <c r="H114" s="384" t="s">
        <v>28918</v>
      </c>
      <c r="I114" s="383" t="s">
        <v>33052</v>
      </c>
      <c r="J114" s="969">
        <v>0.03</v>
      </c>
      <c r="K114" s="969"/>
      <c r="L114" s="970">
        <v>134.80000000000001</v>
      </c>
      <c r="M114" s="970"/>
      <c r="N114" s="381">
        <f t="shared" si="4"/>
        <v>4.0440000000000005</v>
      </c>
    </row>
    <row r="115" spans="2:14" x14ac:dyDescent="0.25">
      <c r="B115" s="383">
        <v>10120</v>
      </c>
      <c r="C115" s="967" t="s">
        <v>33055</v>
      </c>
      <c r="D115" s="968"/>
      <c r="E115" s="968"/>
      <c r="F115" s="968"/>
      <c r="G115" s="968"/>
      <c r="H115" s="384" t="s">
        <v>28918</v>
      </c>
      <c r="I115" s="383" t="s">
        <v>33052</v>
      </c>
      <c r="J115" s="969">
        <v>0.13669999999999999</v>
      </c>
      <c r="K115" s="969"/>
      <c r="L115" s="970">
        <v>26.18</v>
      </c>
      <c r="M115" s="970"/>
      <c r="N115" s="381">
        <f t="shared" si="4"/>
        <v>3.5788059999999997</v>
      </c>
    </row>
    <row r="116" spans="2:14" ht="15.75" x14ac:dyDescent="0.25">
      <c r="B116" s="375"/>
      <c r="C116" s="375"/>
      <c r="D116" s="375"/>
      <c r="E116" s="375"/>
      <c r="F116" s="375"/>
      <c r="G116" s="375"/>
      <c r="H116" s="375"/>
      <c r="I116" s="375"/>
      <c r="J116" s="960" t="s">
        <v>25263</v>
      </c>
      <c r="K116" s="961"/>
      <c r="L116" s="961"/>
      <c r="M116" s="961"/>
      <c r="N116" s="387">
        <f>+SUM(N111:N115)</f>
        <v>224.92428100000001</v>
      </c>
    </row>
    <row r="117" spans="2:14" ht="15.75" x14ac:dyDescent="0.25">
      <c r="B117" s="971" t="s">
        <v>33056</v>
      </c>
      <c r="C117" s="972"/>
      <c r="D117" s="972"/>
      <c r="E117" s="972"/>
      <c r="F117" s="972"/>
      <c r="G117" s="972"/>
      <c r="H117" s="378" t="s">
        <v>28884</v>
      </c>
      <c r="I117" s="775" t="s">
        <v>28885</v>
      </c>
      <c r="J117" s="973" t="s">
        <v>19792</v>
      </c>
      <c r="K117" s="974"/>
      <c r="L117" s="974" t="s">
        <v>28887</v>
      </c>
      <c r="M117" s="974"/>
      <c r="N117" s="775" t="s">
        <v>28888</v>
      </c>
    </row>
    <row r="118" spans="2:14" x14ac:dyDescent="0.25">
      <c r="B118" s="389">
        <v>40840</v>
      </c>
      <c r="C118" s="956" t="s">
        <v>33057</v>
      </c>
      <c r="D118" s="957"/>
      <c r="E118" s="957"/>
      <c r="F118" s="957"/>
      <c r="G118" s="957"/>
      <c r="H118" s="388" t="s">
        <v>28918</v>
      </c>
      <c r="I118" s="389" t="s">
        <v>7429</v>
      </c>
      <c r="J118" s="958">
        <v>1</v>
      </c>
      <c r="K118" s="958"/>
      <c r="L118" s="959">
        <v>38.86</v>
      </c>
      <c r="M118" s="959"/>
      <c r="N118" s="390">
        <f t="shared" ref="N118" si="5">+J118*L118</f>
        <v>38.86</v>
      </c>
    </row>
    <row r="119" spans="2:14" ht="15.75" x14ac:dyDescent="0.25">
      <c r="B119" s="375"/>
      <c r="C119" s="375"/>
      <c r="D119" s="375"/>
      <c r="E119" s="375"/>
      <c r="F119" s="375"/>
      <c r="G119" s="375"/>
      <c r="H119" s="375"/>
      <c r="I119" s="375"/>
      <c r="J119" s="960" t="s">
        <v>25282</v>
      </c>
      <c r="K119" s="961"/>
      <c r="L119" s="961"/>
      <c r="M119" s="961"/>
      <c r="N119" s="387">
        <f>+SUM(N118:N118)</f>
        <v>38.86</v>
      </c>
    </row>
    <row r="120" spans="2:14" s="780" customFormat="1" ht="15.75" x14ac:dyDescent="0.25">
      <c r="B120" s="971" t="s">
        <v>33061</v>
      </c>
      <c r="C120" s="972"/>
      <c r="D120" s="972"/>
      <c r="E120" s="972"/>
      <c r="F120" s="972"/>
      <c r="G120" s="972"/>
      <c r="H120" s="378" t="s">
        <v>28884</v>
      </c>
      <c r="I120" s="779" t="s">
        <v>28885</v>
      </c>
      <c r="J120" s="973" t="s">
        <v>33062</v>
      </c>
      <c r="K120" s="974"/>
      <c r="L120" s="973" t="s">
        <v>33063</v>
      </c>
      <c r="M120" s="974"/>
      <c r="N120" s="779" t="s">
        <v>28888</v>
      </c>
    </row>
    <row r="121" spans="2:14" s="780" customFormat="1" x14ac:dyDescent="0.25">
      <c r="B121" s="383">
        <v>1035</v>
      </c>
      <c r="C121" s="967" t="s">
        <v>33050</v>
      </c>
      <c r="D121" s="968"/>
      <c r="E121" s="968"/>
      <c r="F121" s="968"/>
      <c r="G121" s="968"/>
      <c r="H121" s="384" t="s">
        <v>28918</v>
      </c>
      <c r="I121" s="383" t="s">
        <v>16174</v>
      </c>
      <c r="J121" s="969">
        <f>0.379*10+40.405</f>
        <v>44.195</v>
      </c>
      <c r="K121" s="969"/>
      <c r="L121" s="969">
        <v>0.06</v>
      </c>
      <c r="M121" s="969"/>
      <c r="N121" s="381">
        <f>+J121*L121</f>
        <v>2.6516999999999999</v>
      </c>
    </row>
    <row r="122" spans="2:14" s="780" customFormat="1" x14ac:dyDescent="0.25">
      <c r="B122" s="383">
        <v>1026</v>
      </c>
      <c r="C122" s="967" t="s">
        <v>33051</v>
      </c>
      <c r="D122" s="968"/>
      <c r="E122" s="968"/>
      <c r="F122" s="968"/>
      <c r="G122" s="968"/>
      <c r="H122" s="384" t="s">
        <v>28918</v>
      </c>
      <c r="I122" s="383" t="s">
        <v>16174</v>
      </c>
      <c r="J122" s="969">
        <f>0.733*10+2.933</f>
        <v>10.263</v>
      </c>
      <c r="K122" s="969"/>
      <c r="L122" s="969">
        <v>0.2</v>
      </c>
      <c r="M122" s="969"/>
      <c r="N122" s="381">
        <f t="shared" ref="N122:N125" si="6">+J122*L122</f>
        <v>2.0526</v>
      </c>
    </row>
    <row r="123" spans="2:14" s="780" customFormat="1" x14ac:dyDescent="0.25">
      <c r="B123" s="383">
        <v>1028</v>
      </c>
      <c r="C123" s="967" t="s">
        <v>33053</v>
      </c>
      <c r="D123" s="968"/>
      <c r="E123" s="968"/>
      <c r="F123" s="968"/>
      <c r="G123" s="968"/>
      <c r="H123" s="384" t="s">
        <v>28918</v>
      </c>
      <c r="I123" s="383" t="s">
        <v>33052</v>
      </c>
      <c r="J123" s="969">
        <f>0.703*10+2.933</f>
        <v>9.9629999999999992</v>
      </c>
      <c r="K123" s="969"/>
      <c r="L123" s="969">
        <v>0.26669999999999999</v>
      </c>
      <c r="M123" s="969"/>
      <c r="N123" s="381">
        <f t="shared" si="6"/>
        <v>2.6571320999999997</v>
      </c>
    </row>
    <row r="124" spans="2:14" s="780" customFormat="1" x14ac:dyDescent="0.25">
      <c r="B124" s="383">
        <v>1032</v>
      </c>
      <c r="C124" s="967" t="s">
        <v>33054</v>
      </c>
      <c r="D124" s="968"/>
      <c r="E124" s="968"/>
      <c r="F124" s="968"/>
      <c r="G124" s="968"/>
      <c r="H124" s="384" t="s">
        <v>28918</v>
      </c>
      <c r="I124" s="383" t="s">
        <v>33052</v>
      </c>
      <c r="J124" s="969">
        <f>0.725*10</f>
        <v>7.25</v>
      </c>
      <c r="K124" s="969"/>
      <c r="L124" s="969">
        <v>0.03</v>
      </c>
      <c r="M124" s="969"/>
      <c r="N124" s="381">
        <f t="shared" si="6"/>
        <v>0.2175</v>
      </c>
    </row>
    <row r="125" spans="2:14" s="780" customFormat="1" x14ac:dyDescent="0.25">
      <c r="B125" s="383">
        <v>1029</v>
      </c>
      <c r="C125" s="967" t="s">
        <v>33055</v>
      </c>
      <c r="D125" s="968"/>
      <c r="E125" s="968"/>
      <c r="F125" s="968"/>
      <c r="G125" s="968"/>
      <c r="H125" s="384" t="s">
        <v>28918</v>
      </c>
      <c r="I125" s="383" t="s">
        <v>33052</v>
      </c>
      <c r="J125" s="969">
        <f>0.733*10+2.933</f>
        <v>10.263</v>
      </c>
      <c r="K125" s="969"/>
      <c r="L125" s="969">
        <v>0.13669999999999999</v>
      </c>
      <c r="M125" s="969"/>
      <c r="N125" s="381">
        <f t="shared" si="6"/>
        <v>1.4029520999999998</v>
      </c>
    </row>
    <row r="126" spans="2:14" s="780" customFormat="1" ht="15.75" x14ac:dyDescent="0.25">
      <c r="B126" s="375"/>
      <c r="C126" s="375"/>
      <c r="D126" s="375"/>
      <c r="E126" s="375"/>
      <c r="F126" s="375"/>
      <c r="G126" s="375"/>
      <c r="H126" s="375"/>
      <c r="I126" s="375"/>
      <c r="J126" s="960" t="s">
        <v>25283</v>
      </c>
      <c r="K126" s="961"/>
      <c r="L126" s="961"/>
      <c r="M126" s="961"/>
      <c r="N126" s="387">
        <f>+SUM(N121:N125)</f>
        <v>8.9818841999999997</v>
      </c>
    </row>
    <row r="127" spans="2:14" ht="15.75" x14ac:dyDescent="0.25">
      <c r="B127" s="777"/>
      <c r="C127" s="777"/>
      <c r="D127" s="777"/>
      <c r="E127" s="777"/>
      <c r="F127" s="777"/>
      <c r="G127" s="777"/>
      <c r="H127" s="777"/>
      <c r="I127" s="778"/>
      <c r="J127" s="962" t="s">
        <v>28893</v>
      </c>
      <c r="K127" s="963"/>
      <c r="L127" s="963"/>
      <c r="M127" s="964"/>
      <c r="N127" s="391">
        <f>+N109+N116+N119+N126</f>
        <v>290.76727631111112</v>
      </c>
    </row>
    <row r="128" spans="2:14" ht="15.75" customHeight="1" x14ac:dyDescent="0.25">
      <c r="B128" s="773"/>
      <c r="C128" s="773"/>
      <c r="D128" s="773"/>
      <c r="E128" s="773"/>
      <c r="F128" s="773"/>
      <c r="G128" s="773"/>
      <c r="H128" s="773"/>
      <c r="I128" s="774"/>
      <c r="J128" s="965" t="s">
        <v>33103</v>
      </c>
      <c r="K128" s="966"/>
      <c r="L128" s="966"/>
      <c r="M128" s="966"/>
      <c r="N128" s="391">
        <f>+N127*'BDI '!$G$33</f>
        <v>87.057013427203273</v>
      </c>
    </row>
    <row r="129" spans="2:14" ht="15.75" x14ac:dyDescent="0.25">
      <c r="B129" s="773"/>
      <c r="C129" s="773"/>
      <c r="D129" s="773"/>
      <c r="E129" s="773"/>
      <c r="F129" s="773"/>
      <c r="G129" s="773"/>
      <c r="H129" s="773"/>
      <c r="I129" s="774"/>
      <c r="J129" s="966" t="s">
        <v>28894</v>
      </c>
      <c r="K129" s="966"/>
      <c r="L129" s="966"/>
      <c r="M129" s="966"/>
      <c r="N129" s="391">
        <f>+N127+N128</f>
        <v>377.82428973831441</v>
      </c>
    </row>
  </sheetData>
  <mergeCells count="224">
    <mergeCell ref="C49:G49"/>
    <mergeCell ref="J49:K49"/>
    <mergeCell ref="L49:M49"/>
    <mergeCell ref="J50:M50"/>
    <mergeCell ref="J51:M51"/>
    <mergeCell ref="J52:M52"/>
    <mergeCell ref="J53:M53"/>
    <mergeCell ref="B45:G45"/>
    <mergeCell ref="J45:K45"/>
    <mergeCell ref="L45:M45"/>
    <mergeCell ref="C46:G46"/>
    <mergeCell ref="J46:K46"/>
    <mergeCell ref="L46:M46"/>
    <mergeCell ref="J47:M47"/>
    <mergeCell ref="B48:G48"/>
    <mergeCell ref="J48:K48"/>
    <mergeCell ref="L48:M48"/>
    <mergeCell ref="C43:G43"/>
    <mergeCell ref="J44:M44"/>
    <mergeCell ref="B37:N37"/>
    <mergeCell ref="B38:G38"/>
    <mergeCell ref="J38:K38"/>
    <mergeCell ref="L38:M38"/>
    <mergeCell ref="C39:G39"/>
    <mergeCell ref="J39:K39"/>
    <mergeCell ref="L39:M39"/>
    <mergeCell ref="J40:M40"/>
    <mergeCell ref="B41:G42"/>
    <mergeCell ref="H41:H42"/>
    <mergeCell ref="I41:I42"/>
    <mergeCell ref="J41:K41"/>
    <mergeCell ref="L41:M41"/>
    <mergeCell ref="N41:N42"/>
    <mergeCell ref="J126:M126"/>
    <mergeCell ref="J122:K122"/>
    <mergeCell ref="L122:M122"/>
    <mergeCell ref="C123:G123"/>
    <mergeCell ref="J123:K123"/>
    <mergeCell ref="L123:M123"/>
    <mergeCell ref="C124:G124"/>
    <mergeCell ref="J124:K124"/>
    <mergeCell ref="L124:M124"/>
    <mergeCell ref="C125:G125"/>
    <mergeCell ref="J125:K125"/>
    <mergeCell ref="L125:M125"/>
    <mergeCell ref="J87:M87"/>
    <mergeCell ref="J88:M88"/>
    <mergeCell ref="J77:M77"/>
    <mergeCell ref="J78:M78"/>
    <mergeCell ref="J79:M79"/>
    <mergeCell ref="J80:M80"/>
    <mergeCell ref="B82:N82"/>
    <mergeCell ref="B83:G83"/>
    <mergeCell ref="J83:K83"/>
    <mergeCell ref="L83:M83"/>
    <mergeCell ref="C84:G84"/>
    <mergeCell ref="J84:K84"/>
    <mergeCell ref="L84:M84"/>
    <mergeCell ref="C76:G76"/>
    <mergeCell ref="J76:K76"/>
    <mergeCell ref="L76:M76"/>
    <mergeCell ref="J67:M67"/>
    <mergeCell ref="J68:M68"/>
    <mergeCell ref="J69:M69"/>
    <mergeCell ref="J74:M74"/>
    <mergeCell ref="J85:M85"/>
    <mergeCell ref="J86:M86"/>
    <mergeCell ref="B71:N71"/>
    <mergeCell ref="B72:G72"/>
    <mergeCell ref="J72:K72"/>
    <mergeCell ref="L72:M72"/>
    <mergeCell ref="C73:G73"/>
    <mergeCell ref="J73:K73"/>
    <mergeCell ref="L73:M73"/>
    <mergeCell ref="B75:G75"/>
    <mergeCell ref="J75:K75"/>
    <mergeCell ref="L75:M75"/>
    <mergeCell ref="C62:G62"/>
    <mergeCell ref="J63:M63"/>
    <mergeCell ref="B64:G64"/>
    <mergeCell ref="C65:G65"/>
    <mergeCell ref="J66:M66"/>
    <mergeCell ref="B56:N56"/>
    <mergeCell ref="B57:G57"/>
    <mergeCell ref="J57:K57"/>
    <mergeCell ref="L57:M57"/>
    <mergeCell ref="C58:G58"/>
    <mergeCell ref="J58:K58"/>
    <mergeCell ref="L58:M58"/>
    <mergeCell ref="J59:M59"/>
    <mergeCell ref="B60:G61"/>
    <mergeCell ref="H60:H61"/>
    <mergeCell ref="I60:I61"/>
    <mergeCell ref="J60:K60"/>
    <mergeCell ref="L60:M60"/>
    <mergeCell ref="N60:N61"/>
    <mergeCell ref="J64:K64"/>
    <mergeCell ref="L64:M64"/>
    <mergeCell ref="J65:K65"/>
    <mergeCell ref="L65:M65"/>
    <mergeCell ref="J33:M33"/>
    <mergeCell ref="B27:G28"/>
    <mergeCell ref="H27:H28"/>
    <mergeCell ref="I27:I28"/>
    <mergeCell ref="J27:J28"/>
    <mergeCell ref="K27:M27"/>
    <mergeCell ref="J31:M31"/>
    <mergeCell ref="J32:M32"/>
    <mergeCell ref="C29:G29"/>
    <mergeCell ref="J30:M30"/>
    <mergeCell ref="B26:N26"/>
    <mergeCell ref="J22:M22"/>
    <mergeCell ref="J23:M23"/>
    <mergeCell ref="J24:M24"/>
    <mergeCell ref="C12:G12"/>
    <mergeCell ref="J12:K12"/>
    <mergeCell ref="L12:M12"/>
    <mergeCell ref="J14:K14"/>
    <mergeCell ref="L14:M14"/>
    <mergeCell ref="C15:G15"/>
    <mergeCell ref="J15:K15"/>
    <mergeCell ref="L15:M15"/>
    <mergeCell ref="J21:M21"/>
    <mergeCell ref="L18:M18"/>
    <mergeCell ref="J17:M17"/>
    <mergeCell ref="B18:G19"/>
    <mergeCell ref="H18:H19"/>
    <mergeCell ref="I18:I19"/>
    <mergeCell ref="C3:M3"/>
    <mergeCell ref="K4:M4"/>
    <mergeCell ref="C5:J5"/>
    <mergeCell ref="K5:M5"/>
    <mergeCell ref="K6:M6"/>
    <mergeCell ref="C7:J7"/>
    <mergeCell ref="K7:M7"/>
    <mergeCell ref="N18:N19"/>
    <mergeCell ref="C20:G20"/>
    <mergeCell ref="B9:N9"/>
    <mergeCell ref="B10:G10"/>
    <mergeCell ref="C11:G11"/>
    <mergeCell ref="J11:K11"/>
    <mergeCell ref="C13:G13"/>
    <mergeCell ref="J13:K13"/>
    <mergeCell ref="L13:M13"/>
    <mergeCell ref="C14:G14"/>
    <mergeCell ref="J18:K18"/>
    <mergeCell ref="J10:K10"/>
    <mergeCell ref="L10:M10"/>
    <mergeCell ref="J16:K16"/>
    <mergeCell ref="L16:M16"/>
    <mergeCell ref="L11:M11"/>
    <mergeCell ref="C16:G16"/>
    <mergeCell ref="B90:N90"/>
    <mergeCell ref="B91:G91"/>
    <mergeCell ref="J91:K91"/>
    <mergeCell ref="L91:M91"/>
    <mergeCell ref="C92:G92"/>
    <mergeCell ref="J92:K92"/>
    <mergeCell ref="L92:M92"/>
    <mergeCell ref="C93:G93"/>
    <mergeCell ref="J93:K93"/>
    <mergeCell ref="L93:M93"/>
    <mergeCell ref="C94:G94"/>
    <mergeCell ref="J94:K94"/>
    <mergeCell ref="L94:M94"/>
    <mergeCell ref="J95:M95"/>
    <mergeCell ref="B96:G97"/>
    <mergeCell ref="H96:H97"/>
    <mergeCell ref="I96:I97"/>
    <mergeCell ref="J96:K96"/>
    <mergeCell ref="L96:M96"/>
    <mergeCell ref="N96:N97"/>
    <mergeCell ref="C98:G98"/>
    <mergeCell ref="C99:G99"/>
    <mergeCell ref="C100:G100"/>
    <mergeCell ref="C101:G101"/>
    <mergeCell ref="C102:G102"/>
    <mergeCell ref="J103:M103"/>
    <mergeCell ref="B104:G104"/>
    <mergeCell ref="J104:K104"/>
    <mergeCell ref="L104:M104"/>
    <mergeCell ref="C105:G105"/>
    <mergeCell ref="J105:K105"/>
    <mergeCell ref="L105:M105"/>
    <mergeCell ref="J106:M106"/>
    <mergeCell ref="B107:M107"/>
    <mergeCell ref="B108:M108"/>
    <mergeCell ref="B109:M109"/>
    <mergeCell ref="B110:G110"/>
    <mergeCell ref="J110:K110"/>
    <mergeCell ref="L110:M110"/>
    <mergeCell ref="C111:G111"/>
    <mergeCell ref="J111:K111"/>
    <mergeCell ref="L111:M111"/>
    <mergeCell ref="C112:G112"/>
    <mergeCell ref="J112:K112"/>
    <mergeCell ref="L112:M112"/>
    <mergeCell ref="C113:G113"/>
    <mergeCell ref="J113:K113"/>
    <mergeCell ref="L113:M113"/>
    <mergeCell ref="C118:G118"/>
    <mergeCell ref="J118:K118"/>
    <mergeCell ref="L118:M118"/>
    <mergeCell ref="J119:M119"/>
    <mergeCell ref="J127:M127"/>
    <mergeCell ref="J128:M128"/>
    <mergeCell ref="J129:M129"/>
    <mergeCell ref="C114:G114"/>
    <mergeCell ref="J114:K114"/>
    <mergeCell ref="L114:M114"/>
    <mergeCell ref="C115:G115"/>
    <mergeCell ref="J115:K115"/>
    <mergeCell ref="L115:M115"/>
    <mergeCell ref="J116:M116"/>
    <mergeCell ref="B117:G117"/>
    <mergeCell ref="J117:K117"/>
    <mergeCell ref="L117:M117"/>
    <mergeCell ref="B120:G120"/>
    <mergeCell ref="J120:K120"/>
    <mergeCell ref="L120:M120"/>
    <mergeCell ref="C121:G121"/>
    <mergeCell ref="J121:K121"/>
    <mergeCell ref="L121:M121"/>
    <mergeCell ref="C122:G122"/>
  </mergeCells>
  <pageMargins left="0.51181102362204722" right="0.51181102362204722" top="0.78740157480314965" bottom="0.78740157480314965" header="0.31496062992125984" footer="0.31496062992125984"/>
  <pageSetup paperSize="9" scale="54" orientation="portrait" r:id="rId1"/>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EE94-3F85-402C-AD3A-391BBD7BCA11}">
  <dimension ref="A1:Q128"/>
  <sheetViews>
    <sheetView showGridLines="0" tabSelected="1" view="pageBreakPreview" topLeftCell="A73" zoomScale="85" zoomScaleNormal="100" zoomScaleSheetLayoutView="85" workbookViewId="0">
      <selection activeCell="S26" sqref="S26"/>
    </sheetView>
  </sheetViews>
  <sheetFormatPr defaultColWidth="9.140625" defaultRowHeight="15" x14ac:dyDescent="0.25"/>
  <cols>
    <col min="1" max="1" width="2.7109375" style="426" customWidth="1"/>
    <col min="2" max="2" width="15.7109375" style="426" customWidth="1"/>
    <col min="3" max="3" width="10.28515625" style="426" customWidth="1"/>
    <col min="4" max="7" width="11.7109375" style="426" customWidth="1"/>
    <col min="8" max="8" width="10.7109375" style="426" customWidth="1"/>
    <col min="9" max="9" width="14.28515625" style="426" customWidth="1"/>
    <col min="10" max="12" width="11.7109375" style="426" customWidth="1"/>
    <col min="13" max="13" width="12.7109375" style="426" customWidth="1"/>
    <col min="14" max="14" width="15.7109375" style="426" customWidth="1"/>
    <col min="15" max="15" width="2.7109375" style="426" customWidth="1"/>
    <col min="16" max="16384" width="9.140625" style="426"/>
  </cols>
  <sheetData>
    <row r="1" spans="1:17" ht="5.0999999999999996" customHeight="1" thickBot="1" x14ac:dyDescent="0.3">
      <c r="A1" s="184"/>
      <c r="B1" s="185"/>
      <c r="C1" s="186"/>
      <c r="D1" s="185"/>
      <c r="E1" s="185"/>
      <c r="F1" s="185"/>
      <c r="G1" s="185"/>
      <c r="H1" s="185"/>
      <c r="I1" s="187"/>
      <c r="J1" s="5"/>
      <c r="K1" s="5"/>
      <c r="L1" s="5"/>
      <c r="M1" s="5"/>
      <c r="N1" s="188"/>
      <c r="O1" s="370"/>
    </row>
    <row r="2" spans="1:17" ht="9.9499999999999993" customHeight="1" thickTop="1" x14ac:dyDescent="0.25">
      <c r="A2" s="184"/>
      <c r="B2" s="190"/>
      <c r="C2" s="191"/>
      <c r="D2" s="192"/>
      <c r="E2" s="192"/>
      <c r="F2" s="192"/>
      <c r="G2" s="192"/>
      <c r="H2" s="192"/>
      <c r="I2" s="193"/>
      <c r="J2" s="10"/>
      <c r="K2" s="10"/>
      <c r="L2" s="10"/>
      <c r="M2" s="10"/>
      <c r="N2" s="194"/>
      <c r="O2" s="370"/>
    </row>
    <row r="3" spans="1:17" ht="39.950000000000003" customHeight="1" x14ac:dyDescent="0.25">
      <c r="A3" s="184"/>
      <c r="B3" s="195"/>
      <c r="C3" s="935" t="s">
        <v>4</v>
      </c>
      <c r="D3" s="935"/>
      <c r="E3" s="935"/>
      <c r="F3" s="935"/>
      <c r="G3" s="935"/>
      <c r="H3" s="935"/>
      <c r="I3" s="935"/>
      <c r="J3" s="935"/>
      <c r="K3" s="990"/>
      <c r="L3" s="990"/>
      <c r="M3" s="870"/>
      <c r="N3" s="196"/>
      <c r="O3" s="370"/>
    </row>
    <row r="4" spans="1:17" ht="20.100000000000001" customHeight="1" x14ac:dyDescent="0.25">
      <c r="A4" s="184"/>
      <c r="B4" s="184"/>
      <c r="C4" s="425" t="s">
        <v>0</v>
      </c>
      <c r="D4" s="197"/>
      <c r="E4" s="197"/>
      <c r="F4" s="197"/>
      <c r="G4" s="197"/>
      <c r="H4" s="197"/>
      <c r="I4" s="197"/>
      <c r="J4" s="197"/>
      <c r="K4" s="873" t="s">
        <v>1</v>
      </c>
      <c r="L4" s="874"/>
      <c r="M4" s="875"/>
      <c r="N4" s="371"/>
      <c r="O4" s="370"/>
    </row>
    <row r="5" spans="1:17" ht="39.950000000000003" customHeight="1" x14ac:dyDescent="0.25">
      <c r="A5" s="184"/>
      <c r="B5" s="184"/>
      <c r="C5" s="991" t="str">
        <f>+'COMPOSIÇÕES - SEM DESON'!C5:J5</f>
        <v>Elaboração dos projetos executivos da sub-bacia do Canal da Travessa Belas Artes (Bacia Rio Aribiri) - Orla D. João Batista</v>
      </c>
      <c r="D5" s="992"/>
      <c r="E5" s="992"/>
      <c r="F5" s="992"/>
      <c r="G5" s="992"/>
      <c r="H5" s="992"/>
      <c r="I5" s="992"/>
      <c r="J5" s="992"/>
      <c r="K5" s="879">
        <f>+'COMPOSIÇÕES - SEM DESON'!K5:M5</f>
        <v>44496</v>
      </c>
      <c r="L5" s="880"/>
      <c r="M5" s="881"/>
      <c r="N5" s="370"/>
      <c r="O5" s="370"/>
    </row>
    <row r="6" spans="1:17" ht="20.100000000000001" customHeight="1" x14ac:dyDescent="0.25">
      <c r="A6" s="184"/>
      <c r="B6" s="184"/>
      <c r="C6" s="425" t="s">
        <v>2</v>
      </c>
      <c r="D6" s="199"/>
      <c r="E6" s="199"/>
      <c r="F6" s="199"/>
      <c r="G6" s="199"/>
      <c r="H6" s="199"/>
      <c r="I6" s="199"/>
      <c r="J6" s="199"/>
      <c r="K6" s="873" t="s">
        <v>3</v>
      </c>
      <c r="L6" s="874"/>
      <c r="M6" s="875"/>
      <c r="N6" s="16"/>
      <c r="O6" s="370"/>
    </row>
    <row r="7" spans="1:17" ht="39.950000000000003" customHeight="1" thickBot="1" x14ac:dyDescent="0.3">
      <c r="A7" s="184"/>
      <c r="B7" s="600"/>
      <c r="C7" s="993" t="s">
        <v>28904</v>
      </c>
      <c r="D7" s="994"/>
      <c r="E7" s="994"/>
      <c r="F7" s="994"/>
      <c r="G7" s="994"/>
      <c r="H7" s="994"/>
      <c r="I7" s="994"/>
      <c r="J7" s="994"/>
      <c r="K7" s="834" t="str">
        <f>+'COMPOSIÇÕES - SEM DESON'!K7:M7</f>
        <v>R05-2019-ORÇ-003-PCA</v>
      </c>
      <c r="L7" s="835"/>
      <c r="M7" s="836"/>
      <c r="N7" s="601"/>
      <c r="O7" s="370"/>
    </row>
    <row r="8" spans="1:17" ht="15.75" x14ac:dyDescent="0.25">
      <c r="B8" s="370"/>
      <c r="C8" s="370"/>
      <c r="D8" s="370"/>
      <c r="E8" s="370"/>
      <c r="F8" s="370"/>
      <c r="G8" s="370"/>
      <c r="H8" s="370"/>
      <c r="I8" s="370"/>
      <c r="J8" s="370"/>
      <c r="K8" s="370"/>
      <c r="L8" s="370"/>
      <c r="M8" s="370"/>
      <c r="N8" s="370"/>
    </row>
    <row r="9" spans="1:17" ht="15.75" x14ac:dyDescent="0.25">
      <c r="B9" s="989" t="s">
        <v>32982</v>
      </c>
      <c r="C9" s="989"/>
      <c r="D9" s="989"/>
      <c r="E9" s="989"/>
      <c r="F9" s="989"/>
      <c r="G9" s="989"/>
      <c r="H9" s="989"/>
      <c r="I9" s="989"/>
      <c r="J9" s="989"/>
      <c r="K9" s="989"/>
      <c r="L9" s="989"/>
      <c r="M9" s="989"/>
      <c r="N9" s="989"/>
      <c r="Q9" s="374"/>
    </row>
    <row r="10" spans="1:17" ht="15.75" x14ac:dyDescent="0.25">
      <c r="B10" s="972" t="s">
        <v>28883</v>
      </c>
      <c r="C10" s="972"/>
      <c r="D10" s="972"/>
      <c r="E10" s="972"/>
      <c r="F10" s="972"/>
      <c r="G10" s="972"/>
      <c r="H10" s="378" t="s">
        <v>28884</v>
      </c>
      <c r="I10" s="424" t="s">
        <v>28885</v>
      </c>
      <c r="J10" s="974" t="s">
        <v>28886</v>
      </c>
      <c r="K10" s="974"/>
      <c r="L10" s="974" t="s">
        <v>28887</v>
      </c>
      <c r="M10" s="974"/>
      <c r="N10" s="424" t="s">
        <v>28888</v>
      </c>
    </row>
    <row r="11" spans="1:17" ht="30" customHeight="1" x14ac:dyDescent="0.25">
      <c r="B11" s="379">
        <v>90778</v>
      </c>
      <c r="C11" s="967" t="s">
        <v>8919</v>
      </c>
      <c r="D11" s="968"/>
      <c r="E11" s="968"/>
      <c r="F11" s="968"/>
      <c r="G11" s="968"/>
      <c r="H11" s="380" t="s">
        <v>28890</v>
      </c>
      <c r="I11" s="379" t="s">
        <v>28891</v>
      </c>
      <c r="J11" s="958">
        <v>554</v>
      </c>
      <c r="K11" s="958"/>
      <c r="L11" s="970">
        <v>86.36</v>
      </c>
      <c r="M11" s="970"/>
      <c r="N11" s="310">
        <f>+J11*L11</f>
        <v>47843.44</v>
      </c>
    </row>
    <row r="12" spans="1:17" ht="30" customHeight="1" x14ac:dyDescent="0.25">
      <c r="B12" s="379">
        <v>90767</v>
      </c>
      <c r="C12" s="967" t="s">
        <v>8905</v>
      </c>
      <c r="D12" s="968"/>
      <c r="E12" s="968"/>
      <c r="F12" s="968"/>
      <c r="G12" s="968"/>
      <c r="H12" s="380" t="s">
        <v>28890</v>
      </c>
      <c r="I12" s="379" t="s">
        <v>28891</v>
      </c>
      <c r="J12" s="958">
        <v>1108</v>
      </c>
      <c r="K12" s="958"/>
      <c r="L12" s="970">
        <v>23.17</v>
      </c>
      <c r="M12" s="970"/>
      <c r="N12" s="310">
        <f t="shared" ref="N12:N15" si="0">+J12*L12</f>
        <v>25672.36</v>
      </c>
    </row>
    <row r="13" spans="1:17" x14ac:dyDescent="0.25">
      <c r="B13" s="379">
        <v>90776</v>
      </c>
      <c r="C13" s="967" t="s">
        <v>8917</v>
      </c>
      <c r="D13" s="968"/>
      <c r="E13" s="968"/>
      <c r="F13" s="968"/>
      <c r="G13" s="968"/>
      <c r="H13" s="380" t="s">
        <v>28890</v>
      </c>
      <c r="I13" s="379" t="s">
        <v>28891</v>
      </c>
      <c r="J13" s="958">
        <v>1108</v>
      </c>
      <c r="K13" s="958"/>
      <c r="L13" s="970">
        <v>33.380000000000003</v>
      </c>
      <c r="M13" s="970"/>
      <c r="N13" s="310">
        <f t="shared" si="0"/>
        <v>36985.040000000001</v>
      </c>
    </row>
    <row r="14" spans="1:17" x14ac:dyDescent="0.25">
      <c r="B14" s="379">
        <v>88326</v>
      </c>
      <c r="C14" s="967" t="s">
        <v>8898</v>
      </c>
      <c r="D14" s="968"/>
      <c r="E14" s="968"/>
      <c r="F14" s="968"/>
      <c r="G14" s="968"/>
      <c r="H14" s="380" t="s">
        <v>28890</v>
      </c>
      <c r="I14" s="379" t="s">
        <v>28891</v>
      </c>
      <c r="J14" s="958">
        <v>2673</v>
      </c>
      <c r="K14" s="958"/>
      <c r="L14" s="970">
        <v>18.510000000000002</v>
      </c>
      <c r="M14" s="970"/>
      <c r="N14" s="310">
        <f t="shared" si="0"/>
        <v>49477.23</v>
      </c>
    </row>
    <row r="15" spans="1:17" ht="30" customHeight="1" x14ac:dyDescent="0.25">
      <c r="B15" s="393" t="s">
        <v>25439</v>
      </c>
      <c r="C15" s="998" t="s">
        <v>27836</v>
      </c>
      <c r="D15" s="999"/>
      <c r="E15" s="999"/>
      <c r="F15" s="999"/>
      <c r="G15" s="1000"/>
      <c r="H15" s="384" t="s">
        <v>25239</v>
      </c>
      <c r="I15" s="383" t="s">
        <v>28873</v>
      </c>
      <c r="J15" s="958">
        <v>2</v>
      </c>
      <c r="K15" s="958"/>
      <c r="L15" s="1001">
        <v>15401.12</v>
      </c>
      <c r="M15" s="1001"/>
      <c r="N15" s="310">
        <f t="shared" si="0"/>
        <v>30802.240000000002</v>
      </c>
    </row>
    <row r="16" spans="1:17" x14ac:dyDescent="0.25">
      <c r="B16" s="379">
        <v>90775</v>
      </c>
      <c r="C16" s="967" t="s">
        <v>8916</v>
      </c>
      <c r="D16" s="968"/>
      <c r="E16" s="968"/>
      <c r="F16" s="968"/>
      <c r="G16" s="968"/>
      <c r="H16" s="380" t="s">
        <v>28890</v>
      </c>
      <c r="I16" s="379" t="s">
        <v>28891</v>
      </c>
      <c r="J16" s="958">
        <v>132</v>
      </c>
      <c r="K16" s="958"/>
      <c r="L16" s="970">
        <v>32.130000000000003</v>
      </c>
      <c r="M16" s="970"/>
      <c r="N16" s="310">
        <f>+J16*L16</f>
        <v>4241.1600000000008</v>
      </c>
    </row>
    <row r="17" spans="2:14" ht="15.75" x14ac:dyDescent="0.25">
      <c r="B17" s="375"/>
      <c r="C17" s="375"/>
      <c r="D17" s="375"/>
      <c r="E17" s="375"/>
      <c r="F17" s="375"/>
      <c r="G17" s="375"/>
      <c r="H17" s="375"/>
      <c r="I17" s="375"/>
      <c r="J17" s="980" t="s">
        <v>28892</v>
      </c>
      <c r="K17" s="980"/>
      <c r="L17" s="980"/>
      <c r="M17" s="980"/>
      <c r="N17" s="312">
        <f>SUM(N11:N16)</f>
        <v>195021.47</v>
      </c>
    </row>
    <row r="18" spans="2:14" ht="15.75" x14ac:dyDescent="0.25">
      <c r="B18" s="981" t="s">
        <v>25253</v>
      </c>
      <c r="C18" s="982"/>
      <c r="D18" s="982"/>
      <c r="E18" s="982"/>
      <c r="F18" s="982"/>
      <c r="G18" s="983"/>
      <c r="H18" s="978" t="s">
        <v>15683</v>
      </c>
      <c r="I18" s="978" t="s">
        <v>25190</v>
      </c>
      <c r="J18" s="987" t="s">
        <v>25248</v>
      </c>
      <c r="K18" s="988"/>
      <c r="L18" s="987" t="s">
        <v>25251</v>
      </c>
      <c r="M18" s="988"/>
      <c r="N18" s="978" t="s">
        <v>25252</v>
      </c>
    </row>
    <row r="19" spans="2:14" ht="15.75" x14ac:dyDescent="0.25">
      <c r="B19" s="984"/>
      <c r="C19" s="985"/>
      <c r="D19" s="985"/>
      <c r="E19" s="985"/>
      <c r="F19" s="985"/>
      <c r="G19" s="986"/>
      <c r="H19" s="979"/>
      <c r="I19" s="979"/>
      <c r="J19" s="424" t="s">
        <v>25249</v>
      </c>
      <c r="K19" s="424" t="s">
        <v>25250</v>
      </c>
      <c r="L19" s="424" t="s">
        <v>25249</v>
      </c>
      <c r="M19" s="424" t="s">
        <v>25250</v>
      </c>
      <c r="N19" s="979"/>
    </row>
    <row r="20" spans="2:14" ht="99.95" customHeight="1" x14ac:dyDescent="0.25">
      <c r="B20" s="379" t="s">
        <v>27621</v>
      </c>
      <c r="C20" s="995" t="s">
        <v>28803</v>
      </c>
      <c r="D20" s="996"/>
      <c r="E20" s="996"/>
      <c r="F20" s="996"/>
      <c r="G20" s="997"/>
      <c r="H20" s="384" t="s">
        <v>25239</v>
      </c>
      <c r="I20" s="379">
        <v>4</v>
      </c>
      <c r="J20" s="385">
        <v>1</v>
      </c>
      <c r="K20" s="385">
        <v>0</v>
      </c>
      <c r="L20" s="386">
        <v>2793.88</v>
      </c>
      <c r="M20" s="386">
        <v>2793.88</v>
      </c>
      <c r="N20" s="428">
        <f>+I20*(J20*L20+K20*M20)</f>
        <v>11175.52</v>
      </c>
    </row>
    <row r="21" spans="2:14" ht="15.75" x14ac:dyDescent="0.25">
      <c r="B21" s="372"/>
      <c r="C21" s="372"/>
      <c r="D21" s="372"/>
      <c r="E21" s="372"/>
      <c r="F21" s="372"/>
      <c r="G21" s="372"/>
      <c r="H21" s="372"/>
      <c r="I21" s="377"/>
      <c r="J21" s="960" t="s">
        <v>25254</v>
      </c>
      <c r="K21" s="961"/>
      <c r="L21" s="961"/>
      <c r="M21" s="961"/>
      <c r="N21" s="429">
        <f>+SUM(N20:N20)</f>
        <v>11175.52</v>
      </c>
    </row>
    <row r="22" spans="2:14" ht="15.75" x14ac:dyDescent="0.25">
      <c r="B22" s="372"/>
      <c r="C22" s="372"/>
      <c r="D22" s="372"/>
      <c r="E22" s="372"/>
      <c r="F22" s="372"/>
      <c r="G22" s="372"/>
      <c r="H22" s="372"/>
      <c r="I22" s="376"/>
      <c r="J22" s="966" t="s">
        <v>28893</v>
      </c>
      <c r="K22" s="966"/>
      <c r="L22" s="966"/>
      <c r="M22" s="966"/>
      <c r="N22" s="391">
        <f>+N17+N21</f>
        <v>206196.99</v>
      </c>
    </row>
    <row r="23" spans="2:14" ht="15.75" x14ac:dyDescent="0.25">
      <c r="B23" s="372"/>
      <c r="C23" s="372"/>
      <c r="D23" s="372"/>
      <c r="E23" s="372"/>
      <c r="F23" s="372"/>
      <c r="G23" s="372"/>
      <c r="H23" s="372"/>
      <c r="I23" s="376"/>
      <c r="J23" s="965" t="s">
        <v>33104</v>
      </c>
      <c r="K23" s="966"/>
      <c r="L23" s="966"/>
      <c r="M23" s="966"/>
      <c r="N23" s="391">
        <f>+N22*'BDI '!$M$33</f>
        <v>75460.82217985201</v>
      </c>
    </row>
    <row r="24" spans="2:14" ht="15.75" x14ac:dyDescent="0.25">
      <c r="B24" s="372"/>
      <c r="C24" s="372"/>
      <c r="D24" s="372"/>
      <c r="E24" s="372"/>
      <c r="F24" s="372"/>
      <c r="G24" s="372"/>
      <c r="H24" s="372"/>
      <c r="I24" s="376"/>
      <c r="J24" s="966" t="s">
        <v>28894</v>
      </c>
      <c r="K24" s="966"/>
      <c r="L24" s="966"/>
      <c r="M24" s="966"/>
      <c r="N24" s="391">
        <f>+N22+N23</f>
        <v>281657.81217985199</v>
      </c>
    </row>
    <row r="26" spans="2:14" ht="15.75" customHeight="1" x14ac:dyDescent="0.25">
      <c r="B26" s="989" t="s">
        <v>33096</v>
      </c>
      <c r="C26" s="989"/>
      <c r="D26" s="989"/>
      <c r="E26" s="989"/>
      <c r="F26" s="989"/>
      <c r="G26" s="989"/>
      <c r="H26" s="989"/>
      <c r="I26" s="989"/>
      <c r="J26" s="989"/>
      <c r="K26" s="989"/>
      <c r="L26" s="989"/>
      <c r="M26" s="989"/>
      <c r="N26" s="989"/>
    </row>
    <row r="27" spans="2:14" ht="15.75" x14ac:dyDescent="0.25">
      <c r="B27" s="981" t="s">
        <v>25255</v>
      </c>
      <c r="C27" s="1002"/>
      <c r="D27" s="1002"/>
      <c r="E27" s="1002"/>
      <c r="F27" s="1002"/>
      <c r="G27" s="1003"/>
      <c r="H27" s="978" t="s">
        <v>28884</v>
      </c>
      <c r="I27" s="978" t="s">
        <v>28885</v>
      </c>
      <c r="J27" s="1007" t="s">
        <v>25190</v>
      </c>
      <c r="K27" s="987" t="s">
        <v>30385</v>
      </c>
      <c r="L27" s="1009"/>
      <c r="M27" s="1010"/>
      <c r="N27" s="471" t="s">
        <v>28888</v>
      </c>
    </row>
    <row r="28" spans="2:14" ht="31.5" x14ac:dyDescent="0.25">
      <c r="B28" s="1004"/>
      <c r="C28" s="1005"/>
      <c r="D28" s="1005"/>
      <c r="E28" s="1005"/>
      <c r="F28" s="1005"/>
      <c r="G28" s="1006"/>
      <c r="H28" s="979"/>
      <c r="I28" s="979"/>
      <c r="J28" s="1008"/>
      <c r="K28" s="471" t="s">
        <v>30386</v>
      </c>
      <c r="L28" s="471" t="s">
        <v>30387</v>
      </c>
      <c r="M28" s="471" t="s">
        <v>30389</v>
      </c>
      <c r="N28" s="471"/>
    </row>
    <row r="29" spans="2:14" ht="30" x14ac:dyDescent="0.25">
      <c r="B29" s="383"/>
      <c r="C29" s="967" t="s">
        <v>30383</v>
      </c>
      <c r="D29" s="968"/>
      <c r="E29" s="968"/>
      <c r="F29" s="968"/>
      <c r="G29" s="968"/>
      <c r="H29" s="384" t="s">
        <v>30384</v>
      </c>
      <c r="I29" s="383" t="s">
        <v>19791</v>
      </c>
      <c r="J29" s="385">
        <v>1</v>
      </c>
      <c r="K29" s="505">
        <v>3246</v>
      </c>
      <c r="L29" s="504">
        <v>5.58</v>
      </c>
      <c r="M29" s="505">
        <f>+K29*L29</f>
        <v>18112.68</v>
      </c>
      <c r="N29" s="381">
        <f>+M29*J29</f>
        <v>18112.68</v>
      </c>
    </row>
    <row r="30" spans="2:14" ht="15.75" x14ac:dyDescent="0.25">
      <c r="B30" s="375"/>
      <c r="C30" s="375"/>
      <c r="D30" s="375"/>
      <c r="E30" s="375"/>
      <c r="F30" s="375"/>
      <c r="G30" s="375"/>
      <c r="H30" s="375"/>
      <c r="I30" s="375"/>
      <c r="J30" s="960" t="s">
        <v>25263</v>
      </c>
      <c r="K30" s="961"/>
      <c r="L30" s="961"/>
      <c r="M30" s="961"/>
      <c r="N30" s="429">
        <f>+SUM(N29:N29)</f>
        <v>18112.68</v>
      </c>
    </row>
    <row r="31" spans="2:14" ht="15.75" x14ac:dyDescent="0.25">
      <c r="B31" s="372"/>
      <c r="C31" s="372"/>
      <c r="D31" s="372"/>
      <c r="E31" s="372"/>
      <c r="F31" s="372"/>
      <c r="G31" s="372"/>
      <c r="H31" s="372"/>
      <c r="I31" s="376"/>
      <c r="J31" s="966" t="s">
        <v>28893</v>
      </c>
      <c r="K31" s="966"/>
      <c r="L31" s="966"/>
      <c r="M31" s="966"/>
      <c r="N31" s="391">
        <f>N30</f>
        <v>18112.68</v>
      </c>
    </row>
    <row r="32" spans="2:14" ht="15.75" customHeight="1" x14ac:dyDescent="0.25">
      <c r="B32" s="372"/>
      <c r="C32" s="372"/>
      <c r="D32" s="372"/>
      <c r="E32" s="372"/>
      <c r="F32" s="372"/>
      <c r="G32" s="372"/>
      <c r="H32" s="372"/>
      <c r="I32" s="376"/>
      <c r="J32" s="965" t="s">
        <v>33104</v>
      </c>
      <c r="K32" s="966"/>
      <c r="L32" s="966"/>
      <c r="M32" s="966"/>
      <c r="N32" s="391">
        <f>+N31*'BDI '!$M$33</f>
        <v>6628.6017302219689</v>
      </c>
    </row>
    <row r="33" spans="2:14" ht="15.75" x14ac:dyDescent="0.25">
      <c r="B33" s="372"/>
      <c r="C33" s="372"/>
      <c r="D33" s="372"/>
      <c r="E33" s="372"/>
      <c r="F33" s="372"/>
      <c r="G33" s="372"/>
      <c r="H33" s="372"/>
      <c r="I33" s="376"/>
      <c r="J33" s="966" t="s">
        <v>28894</v>
      </c>
      <c r="K33" s="966"/>
      <c r="L33" s="966"/>
      <c r="M33" s="966"/>
      <c r="N33" s="391">
        <f>+N31+N32</f>
        <v>24741.28173022197</v>
      </c>
    </row>
    <row r="34" spans="2:14" s="554" customFormat="1" ht="15.75" x14ac:dyDescent="0.25">
      <c r="B34" s="372"/>
      <c r="C34" s="372"/>
      <c r="D34" s="372"/>
      <c r="E34" s="372"/>
      <c r="F34" s="372"/>
      <c r="G34" s="372"/>
      <c r="H34" s="372"/>
      <c r="I34" s="372"/>
      <c r="J34" s="427"/>
      <c r="K34" s="427"/>
      <c r="L34" s="427"/>
      <c r="M34" s="427"/>
      <c r="N34" s="392"/>
    </row>
    <row r="35" spans="2:14" x14ac:dyDescent="0.25">
      <c r="B35" s="472" t="s">
        <v>30388</v>
      </c>
    </row>
    <row r="36" spans="2:14" s="795" customFormat="1" x14ac:dyDescent="0.25"/>
    <row r="37" spans="2:14" s="795" customFormat="1" ht="15.75" x14ac:dyDescent="0.25">
      <c r="B37" s="989" t="s">
        <v>33097</v>
      </c>
      <c r="C37" s="989"/>
      <c r="D37" s="989"/>
      <c r="E37" s="989"/>
      <c r="F37" s="989"/>
      <c r="G37" s="989"/>
      <c r="H37" s="989"/>
      <c r="I37" s="989"/>
      <c r="J37" s="989"/>
      <c r="K37" s="989"/>
      <c r="L37" s="989"/>
      <c r="M37" s="989"/>
      <c r="N37" s="989"/>
    </row>
    <row r="38" spans="2:14" s="795" customFormat="1" ht="15.75" x14ac:dyDescent="0.25">
      <c r="B38" s="972" t="s">
        <v>28883</v>
      </c>
      <c r="C38" s="972"/>
      <c r="D38" s="972"/>
      <c r="E38" s="972"/>
      <c r="F38" s="972"/>
      <c r="G38" s="972"/>
      <c r="H38" s="378" t="s">
        <v>28884</v>
      </c>
      <c r="I38" s="793" t="s">
        <v>28885</v>
      </c>
      <c r="J38" s="974" t="s">
        <v>28886</v>
      </c>
      <c r="K38" s="974"/>
      <c r="L38" s="974" t="s">
        <v>28887</v>
      </c>
      <c r="M38" s="974"/>
      <c r="N38" s="793" t="s">
        <v>28888</v>
      </c>
    </row>
    <row r="39" spans="2:14" s="795" customFormat="1" x14ac:dyDescent="0.25">
      <c r="B39" s="473">
        <v>6111</v>
      </c>
      <c r="C39" s="968" t="s">
        <v>28889</v>
      </c>
      <c r="D39" s="968"/>
      <c r="E39" s="968"/>
      <c r="F39" s="968"/>
      <c r="G39" s="968"/>
      <c r="H39" s="380" t="s">
        <v>28890</v>
      </c>
      <c r="I39" s="379" t="s">
        <v>28891</v>
      </c>
      <c r="J39" s="969">
        <v>0.47499999999999998</v>
      </c>
      <c r="K39" s="969"/>
      <c r="L39" s="970">
        <v>10.92</v>
      </c>
      <c r="M39" s="970"/>
      <c r="N39" s="381">
        <f>+J39*L39</f>
        <v>5.1869999999999994</v>
      </c>
    </row>
    <row r="40" spans="2:14" s="795" customFormat="1" ht="15.75" x14ac:dyDescent="0.25">
      <c r="B40" s="375"/>
      <c r="C40" s="375"/>
      <c r="D40" s="375"/>
      <c r="E40" s="375"/>
      <c r="F40" s="375"/>
      <c r="G40" s="375"/>
      <c r="H40" s="375"/>
      <c r="I40" s="375"/>
      <c r="J40" s="980" t="s">
        <v>28892</v>
      </c>
      <c r="K40" s="980"/>
      <c r="L40" s="980"/>
      <c r="M40" s="980"/>
      <c r="N40" s="382">
        <f>+N39</f>
        <v>5.1869999999999994</v>
      </c>
    </row>
    <row r="41" spans="2:14" s="795" customFormat="1" ht="15.75" x14ac:dyDescent="0.25">
      <c r="B41" s="981" t="s">
        <v>25253</v>
      </c>
      <c r="C41" s="982"/>
      <c r="D41" s="982"/>
      <c r="E41" s="982"/>
      <c r="F41" s="982"/>
      <c r="G41" s="983"/>
      <c r="H41" s="978" t="s">
        <v>15683</v>
      </c>
      <c r="I41" s="978" t="s">
        <v>25190</v>
      </c>
      <c r="J41" s="987" t="s">
        <v>25248</v>
      </c>
      <c r="K41" s="988"/>
      <c r="L41" s="987" t="s">
        <v>25251</v>
      </c>
      <c r="M41" s="988"/>
      <c r="N41" s="978" t="s">
        <v>25252</v>
      </c>
    </row>
    <row r="42" spans="2:14" s="795" customFormat="1" ht="15.75" x14ac:dyDescent="0.25">
      <c r="B42" s="984"/>
      <c r="C42" s="985"/>
      <c r="D42" s="985"/>
      <c r="E42" s="985"/>
      <c r="F42" s="985"/>
      <c r="G42" s="986"/>
      <c r="H42" s="979"/>
      <c r="I42" s="979"/>
      <c r="J42" s="793" t="s">
        <v>25249</v>
      </c>
      <c r="K42" s="793" t="s">
        <v>25250</v>
      </c>
      <c r="L42" s="793" t="s">
        <v>25249</v>
      </c>
      <c r="M42" s="793" t="s">
        <v>25250</v>
      </c>
      <c r="N42" s="979"/>
    </row>
    <row r="43" spans="2:14" s="795" customFormat="1" x14ac:dyDescent="0.25">
      <c r="B43" s="383" t="s">
        <v>30382</v>
      </c>
      <c r="C43" s="967" t="s">
        <v>28875</v>
      </c>
      <c r="D43" s="968"/>
      <c r="E43" s="968"/>
      <c r="F43" s="968"/>
      <c r="G43" s="968"/>
      <c r="H43" s="384" t="s">
        <v>20684</v>
      </c>
      <c r="I43" s="379">
        <v>3.2899999999999999E-2</v>
      </c>
      <c r="J43" s="385">
        <v>1</v>
      </c>
      <c r="K43" s="385">
        <v>0</v>
      </c>
      <c r="L43" s="386">
        <v>308.33139999999997</v>
      </c>
      <c r="M43" s="386">
        <v>140.70509999999999</v>
      </c>
      <c r="N43" s="381">
        <f>+I43*(J43*L43+K43*M43)</f>
        <v>10.144103059999999</v>
      </c>
    </row>
    <row r="44" spans="2:14" s="795" customFormat="1" ht="15.75" x14ac:dyDescent="0.25">
      <c r="B44" s="375"/>
      <c r="C44" s="375"/>
      <c r="D44" s="375"/>
      <c r="E44" s="375"/>
      <c r="F44" s="375"/>
      <c r="G44" s="375"/>
      <c r="H44" s="375"/>
      <c r="I44" s="375"/>
      <c r="J44" s="960" t="s">
        <v>25254</v>
      </c>
      <c r="K44" s="961"/>
      <c r="L44" s="961"/>
      <c r="M44" s="961"/>
      <c r="N44" s="387">
        <f>+SUM(N43:N43)</f>
        <v>10.144103059999999</v>
      </c>
    </row>
    <row r="45" spans="2:14" s="795" customFormat="1" ht="15.75" x14ac:dyDescent="0.25">
      <c r="B45" s="971" t="s">
        <v>25264</v>
      </c>
      <c r="C45" s="972"/>
      <c r="D45" s="972"/>
      <c r="E45" s="972"/>
      <c r="F45" s="972"/>
      <c r="G45" s="972"/>
      <c r="H45" s="378" t="s">
        <v>28884</v>
      </c>
      <c r="I45" s="793" t="s">
        <v>28885</v>
      </c>
      <c r="J45" s="973" t="s">
        <v>19792</v>
      </c>
      <c r="K45" s="974"/>
      <c r="L45" s="974" t="s">
        <v>28887</v>
      </c>
      <c r="M45" s="974"/>
      <c r="N45" s="793" t="s">
        <v>28888</v>
      </c>
    </row>
    <row r="46" spans="2:14" s="795" customFormat="1" x14ac:dyDescent="0.25">
      <c r="B46" s="389">
        <v>5914655</v>
      </c>
      <c r="C46" s="956" t="s">
        <v>25266</v>
      </c>
      <c r="D46" s="957"/>
      <c r="E46" s="957"/>
      <c r="F46" s="957"/>
      <c r="G46" s="957"/>
      <c r="H46" s="388" t="s">
        <v>20684</v>
      </c>
      <c r="I46" s="389" t="s">
        <v>7429</v>
      </c>
      <c r="J46" s="958">
        <v>4.7500000000000001E-2</v>
      </c>
      <c r="K46" s="958"/>
      <c r="L46" s="959">
        <v>22.02</v>
      </c>
      <c r="M46" s="959"/>
      <c r="N46" s="390">
        <f t="shared" ref="N46" si="1">+J46*L46</f>
        <v>1.0459499999999999</v>
      </c>
    </row>
    <row r="47" spans="2:14" s="795" customFormat="1" ht="15.75" x14ac:dyDescent="0.25">
      <c r="B47" s="375"/>
      <c r="C47" s="375"/>
      <c r="D47" s="375"/>
      <c r="E47" s="375"/>
      <c r="F47" s="375"/>
      <c r="G47" s="375"/>
      <c r="H47" s="375"/>
      <c r="I47" s="375"/>
      <c r="J47" s="960" t="s">
        <v>25282</v>
      </c>
      <c r="K47" s="961"/>
      <c r="L47" s="961"/>
      <c r="M47" s="961"/>
      <c r="N47" s="387">
        <f>+SUM(N46:N46)</f>
        <v>1.0459499999999999</v>
      </c>
    </row>
    <row r="48" spans="2:14" s="795" customFormat="1" ht="15.75" x14ac:dyDescent="0.25">
      <c r="B48" s="971" t="s">
        <v>25265</v>
      </c>
      <c r="C48" s="972"/>
      <c r="D48" s="972"/>
      <c r="E48" s="972"/>
      <c r="F48" s="972"/>
      <c r="G48" s="972"/>
      <c r="H48" s="378" t="s">
        <v>28884</v>
      </c>
      <c r="I48" s="793" t="s">
        <v>28885</v>
      </c>
      <c r="J48" s="973" t="s">
        <v>19792</v>
      </c>
      <c r="K48" s="974"/>
      <c r="L48" s="974" t="s">
        <v>28887</v>
      </c>
      <c r="M48" s="974"/>
      <c r="N48" s="793" t="s">
        <v>28888</v>
      </c>
    </row>
    <row r="49" spans="2:14" s="795" customFormat="1" x14ac:dyDescent="0.25">
      <c r="B49" s="389">
        <v>5914479</v>
      </c>
      <c r="C49" s="956" t="s">
        <v>25267</v>
      </c>
      <c r="D49" s="957"/>
      <c r="E49" s="957"/>
      <c r="F49" s="957"/>
      <c r="G49" s="957"/>
      <c r="H49" s="388" t="s">
        <v>20684</v>
      </c>
      <c r="I49" s="389" t="s">
        <v>25268</v>
      </c>
      <c r="J49" s="958">
        <f>+J46</f>
        <v>4.7500000000000001E-2</v>
      </c>
      <c r="K49" s="958"/>
      <c r="L49" s="959">
        <v>0.41</v>
      </c>
      <c r="M49" s="959"/>
      <c r="N49" s="390">
        <f t="shared" ref="N49" si="2">+J49*L49</f>
        <v>1.9474999999999999E-2</v>
      </c>
    </row>
    <row r="50" spans="2:14" s="795" customFormat="1" ht="15.75" x14ac:dyDescent="0.25">
      <c r="B50" s="372"/>
      <c r="C50" s="372"/>
      <c r="D50" s="372"/>
      <c r="E50" s="372"/>
      <c r="F50" s="372"/>
      <c r="G50" s="372"/>
      <c r="H50" s="372"/>
      <c r="I50" s="372"/>
      <c r="J50" s="960" t="s">
        <v>25283</v>
      </c>
      <c r="K50" s="961"/>
      <c r="L50" s="961"/>
      <c r="M50" s="961"/>
      <c r="N50" s="387">
        <f>+SUM(N49:N49)</f>
        <v>1.9474999999999999E-2</v>
      </c>
    </row>
    <row r="51" spans="2:14" s="795" customFormat="1" ht="15.75" x14ac:dyDescent="0.25">
      <c r="B51" s="372"/>
      <c r="C51" s="372"/>
      <c r="D51" s="372"/>
      <c r="E51" s="372"/>
      <c r="F51" s="372"/>
      <c r="G51" s="372"/>
      <c r="H51" s="372"/>
      <c r="I51" s="792"/>
      <c r="J51" s="966" t="s">
        <v>28893</v>
      </c>
      <c r="K51" s="966"/>
      <c r="L51" s="966"/>
      <c r="M51" s="966"/>
      <c r="N51" s="391">
        <f>+N50+N47+N44+N40</f>
        <v>16.396528059999998</v>
      </c>
    </row>
    <row r="52" spans="2:14" s="795" customFormat="1" ht="15.75" x14ac:dyDescent="0.25">
      <c r="B52" s="372"/>
      <c r="C52" s="372"/>
      <c r="D52" s="372"/>
      <c r="E52" s="372"/>
      <c r="F52" s="372"/>
      <c r="G52" s="372"/>
      <c r="H52" s="372"/>
      <c r="I52" s="792"/>
      <c r="J52" s="965" t="s">
        <v>33082</v>
      </c>
      <c r="K52" s="966"/>
      <c r="L52" s="966"/>
      <c r="M52" s="966"/>
      <c r="N52" s="391">
        <f>+N51*'BDI '!$G$33</f>
        <v>4.9091932957119644</v>
      </c>
    </row>
    <row r="53" spans="2:14" s="795" customFormat="1" ht="15.75" x14ac:dyDescent="0.25">
      <c r="B53" s="372"/>
      <c r="C53" s="372"/>
      <c r="D53" s="372"/>
      <c r="E53" s="372"/>
      <c r="F53" s="372"/>
      <c r="G53" s="372"/>
      <c r="H53" s="372"/>
      <c r="I53" s="792"/>
      <c r="J53" s="966" t="s">
        <v>28894</v>
      </c>
      <c r="K53" s="966"/>
      <c r="L53" s="966"/>
      <c r="M53" s="966"/>
      <c r="N53" s="391">
        <f>+N51+N52</f>
        <v>21.305721355711963</v>
      </c>
    </row>
    <row r="55" spans="2:14" ht="15.75" x14ac:dyDescent="0.25">
      <c r="B55" s="989" t="s">
        <v>33099</v>
      </c>
      <c r="C55" s="989"/>
      <c r="D55" s="989"/>
      <c r="E55" s="989"/>
      <c r="F55" s="989"/>
      <c r="G55" s="989"/>
      <c r="H55" s="989"/>
      <c r="I55" s="989"/>
      <c r="J55" s="989"/>
      <c r="K55" s="989"/>
      <c r="L55" s="989"/>
      <c r="M55" s="989"/>
      <c r="N55" s="989"/>
    </row>
    <row r="56" spans="2:14" ht="15.75" x14ac:dyDescent="0.25">
      <c r="B56" s="972" t="s">
        <v>28883</v>
      </c>
      <c r="C56" s="972"/>
      <c r="D56" s="972"/>
      <c r="E56" s="972"/>
      <c r="F56" s="972"/>
      <c r="G56" s="972"/>
      <c r="H56" s="378" t="s">
        <v>28884</v>
      </c>
      <c r="I56" s="553" t="s">
        <v>28885</v>
      </c>
      <c r="J56" s="974" t="s">
        <v>28886</v>
      </c>
      <c r="K56" s="974"/>
      <c r="L56" s="974" t="s">
        <v>28887</v>
      </c>
      <c r="M56" s="974"/>
      <c r="N56" s="553" t="s">
        <v>28888</v>
      </c>
    </row>
    <row r="57" spans="2:14" x14ac:dyDescent="0.25">
      <c r="B57" s="473">
        <v>6111</v>
      </c>
      <c r="C57" s="968" t="s">
        <v>28889</v>
      </c>
      <c r="D57" s="968"/>
      <c r="E57" s="968"/>
      <c r="F57" s="968"/>
      <c r="G57" s="968"/>
      <c r="H57" s="380" t="s">
        <v>28890</v>
      </c>
      <c r="I57" s="379" t="s">
        <v>28891</v>
      </c>
      <c r="J57" s="969">
        <v>0.47499999999999998</v>
      </c>
      <c r="K57" s="969"/>
      <c r="L57" s="970">
        <v>9.43</v>
      </c>
      <c r="M57" s="970"/>
      <c r="N57" s="381">
        <f>+J57*L57</f>
        <v>4.4792499999999995</v>
      </c>
    </row>
    <row r="58" spans="2:14" ht="15.75" x14ac:dyDescent="0.25">
      <c r="B58" s="375"/>
      <c r="C58" s="375"/>
      <c r="D58" s="375"/>
      <c r="E58" s="375"/>
      <c r="F58" s="375"/>
      <c r="G58" s="375"/>
      <c r="H58" s="375"/>
      <c r="I58" s="375"/>
      <c r="J58" s="980" t="s">
        <v>28892</v>
      </c>
      <c r="K58" s="980"/>
      <c r="L58" s="980"/>
      <c r="M58" s="980"/>
      <c r="N58" s="382">
        <f>+N57</f>
        <v>4.4792499999999995</v>
      </c>
    </row>
    <row r="59" spans="2:14" ht="15.75" x14ac:dyDescent="0.25">
      <c r="B59" s="981" t="s">
        <v>25253</v>
      </c>
      <c r="C59" s="982"/>
      <c r="D59" s="982"/>
      <c r="E59" s="982"/>
      <c r="F59" s="982"/>
      <c r="G59" s="983"/>
      <c r="H59" s="978" t="s">
        <v>15683</v>
      </c>
      <c r="I59" s="978" t="s">
        <v>25190</v>
      </c>
      <c r="J59" s="987" t="s">
        <v>25248</v>
      </c>
      <c r="K59" s="988"/>
      <c r="L59" s="987" t="s">
        <v>25251</v>
      </c>
      <c r="M59" s="988"/>
      <c r="N59" s="978" t="s">
        <v>25252</v>
      </c>
    </row>
    <row r="60" spans="2:14" ht="15.75" x14ac:dyDescent="0.25">
      <c r="B60" s="984"/>
      <c r="C60" s="985"/>
      <c r="D60" s="985"/>
      <c r="E60" s="985"/>
      <c r="F60" s="985"/>
      <c r="G60" s="986"/>
      <c r="H60" s="979"/>
      <c r="I60" s="979"/>
      <c r="J60" s="553" t="s">
        <v>25249</v>
      </c>
      <c r="K60" s="553" t="s">
        <v>25250</v>
      </c>
      <c r="L60" s="553" t="s">
        <v>25249</v>
      </c>
      <c r="M60" s="553" t="s">
        <v>25250</v>
      </c>
      <c r="N60" s="979"/>
    </row>
    <row r="61" spans="2:14" x14ac:dyDescent="0.25">
      <c r="B61" s="383" t="s">
        <v>30382</v>
      </c>
      <c r="C61" s="967" t="s">
        <v>28875</v>
      </c>
      <c r="D61" s="968"/>
      <c r="E61" s="968"/>
      <c r="F61" s="968"/>
      <c r="G61" s="968"/>
      <c r="H61" s="384" t="s">
        <v>20684</v>
      </c>
      <c r="I61" s="379">
        <v>3.2899999999999999E-2</v>
      </c>
      <c r="J61" s="385">
        <v>1</v>
      </c>
      <c r="K61" s="385">
        <v>0</v>
      </c>
      <c r="L61" s="386">
        <f>+$L$43</f>
        <v>308.33139999999997</v>
      </c>
      <c r="M61" s="386">
        <f>+$M$43</f>
        <v>140.70509999999999</v>
      </c>
      <c r="N61" s="381">
        <f>+I61*(J61*L61+K61*M61)</f>
        <v>10.144103059999999</v>
      </c>
    </row>
    <row r="62" spans="2:14" ht="15.75" x14ac:dyDescent="0.25">
      <c r="B62" s="375"/>
      <c r="C62" s="375"/>
      <c r="D62" s="375"/>
      <c r="E62" s="375"/>
      <c r="F62" s="375"/>
      <c r="G62" s="375"/>
      <c r="H62" s="375"/>
      <c r="I62" s="375"/>
      <c r="J62" s="960" t="s">
        <v>25254</v>
      </c>
      <c r="K62" s="961"/>
      <c r="L62" s="961"/>
      <c r="M62" s="961"/>
      <c r="N62" s="387">
        <f>+SUM(N61:N61)</f>
        <v>10.144103059999999</v>
      </c>
    </row>
    <row r="63" spans="2:14" ht="15.75" x14ac:dyDescent="0.25">
      <c r="B63" s="1004" t="s">
        <v>30414</v>
      </c>
      <c r="C63" s="1005"/>
      <c r="D63" s="1005"/>
      <c r="E63" s="1005"/>
      <c r="F63" s="1005"/>
      <c r="G63" s="1006"/>
      <c r="H63" s="552"/>
      <c r="I63" s="552"/>
      <c r="J63" s="974" t="s">
        <v>28886</v>
      </c>
      <c r="K63" s="974"/>
      <c r="L63" s="974" t="s">
        <v>28887</v>
      </c>
      <c r="M63" s="974"/>
      <c r="N63" s="553" t="s">
        <v>28888</v>
      </c>
    </row>
    <row r="64" spans="2:14" ht="30" x14ac:dyDescent="0.25">
      <c r="B64" s="383"/>
      <c r="C64" s="967" t="s">
        <v>7620</v>
      </c>
      <c r="D64" s="968"/>
      <c r="E64" s="968"/>
      <c r="F64" s="968"/>
      <c r="G64" s="968"/>
      <c r="H64" s="384" t="s">
        <v>30384</v>
      </c>
      <c r="I64" s="383" t="s">
        <v>30413</v>
      </c>
      <c r="J64" s="969">
        <v>1</v>
      </c>
      <c r="K64" s="969"/>
      <c r="L64" s="970">
        <f>+COTAÇÕES!N35</f>
        <v>370</v>
      </c>
      <c r="M64" s="970"/>
      <c r="N64" s="381">
        <f>+J64*L64</f>
        <v>370</v>
      </c>
    </row>
    <row r="65" spans="2:14" ht="15.75" x14ac:dyDescent="0.25">
      <c r="B65" s="560"/>
      <c r="C65" s="560"/>
      <c r="D65" s="560"/>
      <c r="E65" s="560"/>
      <c r="F65" s="560"/>
      <c r="G65" s="560"/>
      <c r="H65" s="560"/>
      <c r="I65" s="377"/>
      <c r="J65" s="960" t="s">
        <v>25263</v>
      </c>
      <c r="K65" s="961"/>
      <c r="L65" s="961"/>
      <c r="M65" s="961"/>
      <c r="N65" s="429">
        <f>+SUM(N64:N64)</f>
        <v>370</v>
      </c>
    </row>
    <row r="66" spans="2:14" ht="15.75" x14ac:dyDescent="0.25">
      <c r="B66" s="372"/>
      <c r="C66" s="372"/>
      <c r="D66" s="372"/>
      <c r="E66" s="372"/>
      <c r="F66" s="372"/>
      <c r="G66" s="372"/>
      <c r="H66" s="372"/>
      <c r="I66" s="376"/>
      <c r="J66" s="966" t="s">
        <v>28893</v>
      </c>
      <c r="K66" s="966"/>
      <c r="L66" s="966"/>
      <c r="M66" s="966"/>
      <c r="N66" s="391">
        <f>+N58+N62+N65</f>
        <v>384.62335306</v>
      </c>
    </row>
    <row r="67" spans="2:14" ht="15.75" customHeight="1" x14ac:dyDescent="0.25">
      <c r="B67" s="372"/>
      <c r="C67" s="372"/>
      <c r="D67" s="372"/>
      <c r="E67" s="372"/>
      <c r="F67" s="372"/>
      <c r="G67" s="372"/>
      <c r="H67" s="372"/>
      <c r="I67" s="376"/>
      <c r="J67" s="965" t="s">
        <v>33104</v>
      </c>
      <c r="K67" s="966"/>
      <c r="L67" s="966"/>
      <c r="M67" s="966"/>
      <c r="N67" s="391">
        <f>+N66*'BDI '!$M$33</f>
        <v>140.75857485348888</v>
      </c>
    </row>
    <row r="68" spans="2:14" ht="15.75" x14ac:dyDescent="0.25">
      <c r="B68" s="372"/>
      <c r="C68" s="372"/>
      <c r="D68" s="372"/>
      <c r="E68" s="372"/>
      <c r="F68" s="372"/>
      <c r="G68" s="372"/>
      <c r="H68" s="372"/>
      <c r="I68" s="376"/>
      <c r="J68" s="966" t="s">
        <v>28894</v>
      </c>
      <c r="K68" s="966"/>
      <c r="L68" s="966"/>
      <c r="M68" s="966"/>
      <c r="N68" s="391">
        <f>+N66+N67</f>
        <v>525.38192791348888</v>
      </c>
    </row>
    <row r="70" spans="2:14" ht="15.75" x14ac:dyDescent="0.25">
      <c r="B70" s="989" t="s">
        <v>33100</v>
      </c>
      <c r="C70" s="989"/>
      <c r="D70" s="989"/>
      <c r="E70" s="989"/>
      <c r="F70" s="989"/>
      <c r="G70" s="989"/>
      <c r="H70" s="989"/>
      <c r="I70" s="989"/>
      <c r="J70" s="989"/>
      <c r="K70" s="989"/>
      <c r="L70" s="989"/>
      <c r="M70" s="989"/>
      <c r="N70" s="989"/>
    </row>
    <row r="71" spans="2:14" ht="15.75" x14ac:dyDescent="0.25">
      <c r="B71" s="971" t="s">
        <v>32933</v>
      </c>
      <c r="C71" s="972"/>
      <c r="D71" s="972"/>
      <c r="E71" s="972"/>
      <c r="F71" s="972"/>
      <c r="G71" s="972"/>
      <c r="H71" s="378" t="s">
        <v>28884</v>
      </c>
      <c r="I71" s="553" t="s">
        <v>28885</v>
      </c>
      <c r="J71" s="974" t="s">
        <v>28886</v>
      </c>
      <c r="K71" s="974"/>
      <c r="L71" s="974" t="s">
        <v>28887</v>
      </c>
      <c r="M71" s="974"/>
      <c r="N71" s="553" t="s">
        <v>28888</v>
      </c>
    </row>
    <row r="72" spans="2:14" ht="30" x14ac:dyDescent="0.25">
      <c r="B72" s="473"/>
      <c r="C72" s="967" t="s">
        <v>32934</v>
      </c>
      <c r="D72" s="968"/>
      <c r="E72" s="968"/>
      <c r="F72" s="968"/>
      <c r="G72" s="968"/>
      <c r="H72" s="384" t="s">
        <v>30384</v>
      </c>
      <c r="I72" s="383" t="s">
        <v>19791</v>
      </c>
      <c r="J72" s="969">
        <v>1</v>
      </c>
      <c r="K72" s="969"/>
      <c r="L72" s="970">
        <f>2395.44+1163.5</f>
        <v>3558.94</v>
      </c>
      <c r="M72" s="970"/>
      <c r="N72" s="381">
        <f>+J72*L72</f>
        <v>3558.94</v>
      </c>
    </row>
    <row r="73" spans="2:14" ht="15.75" x14ac:dyDescent="0.25">
      <c r="B73" s="375"/>
      <c r="C73" s="375"/>
      <c r="D73" s="375"/>
      <c r="E73" s="375"/>
      <c r="F73" s="375"/>
      <c r="G73" s="375"/>
      <c r="H73" s="375"/>
      <c r="I73" s="375"/>
      <c r="J73" s="1011" t="s">
        <v>32950</v>
      </c>
      <c r="K73" s="980"/>
      <c r="L73" s="980"/>
      <c r="M73" s="980"/>
      <c r="N73" s="382">
        <f>+N72</f>
        <v>3558.94</v>
      </c>
    </row>
    <row r="74" spans="2:14" ht="15.75" x14ac:dyDescent="0.25">
      <c r="B74" s="1004" t="s">
        <v>30414</v>
      </c>
      <c r="C74" s="1005"/>
      <c r="D74" s="1005"/>
      <c r="E74" s="1005"/>
      <c r="F74" s="1005"/>
      <c r="G74" s="1006"/>
      <c r="H74" s="552"/>
      <c r="I74" s="552"/>
      <c r="J74" s="974" t="s">
        <v>28886</v>
      </c>
      <c r="K74" s="974"/>
      <c r="L74" s="974" t="s">
        <v>28887</v>
      </c>
      <c r="M74" s="974"/>
      <c r="N74" s="553" t="s">
        <v>28888</v>
      </c>
    </row>
    <row r="75" spans="2:14" ht="30" x14ac:dyDescent="0.25">
      <c r="B75" s="383"/>
      <c r="C75" s="967" t="s">
        <v>32935</v>
      </c>
      <c r="D75" s="968"/>
      <c r="E75" s="968"/>
      <c r="F75" s="968"/>
      <c r="G75" s="968"/>
      <c r="H75" s="384" t="s">
        <v>30384</v>
      </c>
      <c r="I75" s="383" t="s">
        <v>19791</v>
      </c>
      <c r="J75" s="969">
        <v>1</v>
      </c>
      <c r="K75" s="969"/>
      <c r="L75" s="970">
        <v>950.57</v>
      </c>
      <c r="M75" s="970"/>
      <c r="N75" s="381">
        <f>+J75*L75</f>
        <v>950.57</v>
      </c>
    </row>
    <row r="76" spans="2:14" ht="15.75" x14ac:dyDescent="0.25">
      <c r="B76" s="560"/>
      <c r="C76" s="560"/>
      <c r="D76" s="560"/>
      <c r="E76" s="560"/>
      <c r="F76" s="560"/>
      <c r="G76" s="560"/>
      <c r="H76" s="560"/>
      <c r="I76" s="377"/>
      <c r="J76" s="960" t="s">
        <v>25263</v>
      </c>
      <c r="K76" s="961"/>
      <c r="L76" s="961"/>
      <c r="M76" s="961"/>
      <c r="N76" s="429">
        <f>+SUM(N75:N75)</f>
        <v>950.57</v>
      </c>
    </row>
    <row r="77" spans="2:14" ht="15.75" x14ac:dyDescent="0.25">
      <c r="B77" s="372"/>
      <c r="C77" s="372"/>
      <c r="D77" s="372"/>
      <c r="E77" s="372"/>
      <c r="F77" s="372"/>
      <c r="G77" s="372"/>
      <c r="H77" s="372"/>
      <c r="I77" s="376"/>
      <c r="J77" s="966" t="s">
        <v>28893</v>
      </c>
      <c r="K77" s="966"/>
      <c r="L77" s="966"/>
      <c r="M77" s="966"/>
      <c r="N77" s="391">
        <f>+N73+N76</f>
        <v>4509.51</v>
      </c>
    </row>
    <row r="78" spans="2:14" ht="15.75" customHeight="1" x14ac:dyDescent="0.25">
      <c r="B78" s="372"/>
      <c r="C78" s="372"/>
      <c r="D78" s="372"/>
      <c r="E78" s="372"/>
      <c r="F78" s="372"/>
      <c r="G78" s="372"/>
      <c r="H78" s="372"/>
      <c r="I78" s="376"/>
      <c r="J78" s="965" t="s">
        <v>33104</v>
      </c>
      <c r="K78" s="966"/>
      <c r="L78" s="966"/>
      <c r="M78" s="966"/>
      <c r="N78" s="391">
        <f>+N77*'BDI '!$M$33</f>
        <v>1650.321531018782</v>
      </c>
    </row>
    <row r="79" spans="2:14" ht="15.75" x14ac:dyDescent="0.25">
      <c r="B79" s="372"/>
      <c r="C79" s="372"/>
      <c r="D79" s="372"/>
      <c r="E79" s="372"/>
      <c r="F79" s="372"/>
      <c r="G79" s="372"/>
      <c r="H79" s="372"/>
      <c r="I79" s="376"/>
      <c r="J79" s="966" t="s">
        <v>28894</v>
      </c>
      <c r="K79" s="966"/>
      <c r="L79" s="966"/>
      <c r="M79" s="966"/>
      <c r="N79" s="391">
        <f>+N77+N78</f>
        <v>6159.8315310187827</v>
      </c>
    </row>
    <row r="81" spans="2:14" ht="15.75" x14ac:dyDescent="0.25">
      <c r="B81" s="989" t="s">
        <v>33101</v>
      </c>
      <c r="C81" s="989"/>
      <c r="D81" s="989"/>
      <c r="E81" s="989"/>
      <c r="F81" s="989"/>
      <c r="G81" s="989"/>
      <c r="H81" s="989"/>
      <c r="I81" s="989"/>
      <c r="J81" s="989"/>
      <c r="K81" s="989"/>
      <c r="L81" s="989"/>
      <c r="M81" s="989"/>
      <c r="N81" s="989"/>
    </row>
    <row r="82" spans="2:14" ht="15.75" x14ac:dyDescent="0.25">
      <c r="B82" s="971" t="s">
        <v>32933</v>
      </c>
      <c r="C82" s="972"/>
      <c r="D82" s="972"/>
      <c r="E82" s="972"/>
      <c r="F82" s="972"/>
      <c r="G82" s="972"/>
      <c r="H82" s="378" t="s">
        <v>28884</v>
      </c>
      <c r="I82" s="553" t="s">
        <v>28885</v>
      </c>
      <c r="J82" s="974" t="s">
        <v>28886</v>
      </c>
      <c r="K82" s="974"/>
      <c r="L82" s="974" t="s">
        <v>28887</v>
      </c>
      <c r="M82" s="974"/>
      <c r="N82" s="553" t="s">
        <v>28888</v>
      </c>
    </row>
    <row r="83" spans="2:14" ht="30" x14ac:dyDescent="0.25">
      <c r="B83" s="473"/>
      <c r="C83" s="967" t="s">
        <v>32949</v>
      </c>
      <c r="D83" s="968"/>
      <c r="E83" s="968"/>
      <c r="F83" s="968"/>
      <c r="G83" s="968"/>
      <c r="H83" s="384" t="s">
        <v>30384</v>
      </c>
      <c r="I83" s="383" t="s">
        <v>19791</v>
      </c>
      <c r="J83" s="969">
        <v>1</v>
      </c>
      <c r="K83" s="969"/>
      <c r="L83" s="970">
        <f>+COTAÇÕES!N39</f>
        <v>831</v>
      </c>
      <c r="M83" s="970"/>
      <c r="N83" s="381">
        <f>+J83*L83</f>
        <v>831</v>
      </c>
    </row>
    <row r="84" spans="2:14" ht="15.75" customHeight="1" x14ac:dyDescent="0.25">
      <c r="B84" s="560"/>
      <c r="C84" s="560"/>
      <c r="D84" s="560"/>
      <c r="E84" s="560"/>
      <c r="F84" s="560"/>
      <c r="G84" s="560"/>
      <c r="H84" s="560"/>
      <c r="I84" s="377"/>
      <c r="J84" s="1011" t="s">
        <v>32950</v>
      </c>
      <c r="K84" s="980"/>
      <c r="L84" s="980"/>
      <c r="M84" s="980"/>
      <c r="N84" s="382">
        <f>+N83</f>
        <v>831</v>
      </c>
    </row>
    <row r="85" spans="2:14" ht="15.75" x14ac:dyDescent="0.25">
      <c r="B85" s="372"/>
      <c r="C85" s="372"/>
      <c r="D85" s="372"/>
      <c r="E85" s="372"/>
      <c r="F85" s="372"/>
      <c r="G85" s="372"/>
      <c r="H85" s="372"/>
      <c r="I85" s="376"/>
      <c r="J85" s="966" t="s">
        <v>28893</v>
      </c>
      <c r="K85" s="966"/>
      <c r="L85" s="966"/>
      <c r="M85" s="966"/>
      <c r="N85" s="391">
        <f>+N84</f>
        <v>831</v>
      </c>
    </row>
    <row r="86" spans="2:14" ht="15.75" customHeight="1" x14ac:dyDescent="0.25">
      <c r="B86" s="372"/>
      <c r="C86" s="372"/>
      <c r="D86" s="372"/>
      <c r="E86" s="372"/>
      <c r="F86" s="372"/>
      <c r="G86" s="372"/>
      <c r="H86" s="372"/>
      <c r="I86" s="376"/>
      <c r="J86" s="965" t="s">
        <v>33104</v>
      </c>
      <c r="K86" s="966"/>
      <c r="L86" s="966"/>
      <c r="M86" s="966"/>
      <c r="N86" s="391">
        <f>+N85*'BDI '!$M$33</f>
        <v>304.1166761525327</v>
      </c>
    </row>
    <row r="87" spans="2:14" ht="15.75" x14ac:dyDescent="0.25">
      <c r="B87" s="372"/>
      <c r="C87" s="372"/>
      <c r="D87" s="372"/>
      <c r="E87" s="372"/>
      <c r="F87" s="372"/>
      <c r="G87" s="372"/>
      <c r="H87" s="372"/>
      <c r="I87" s="376"/>
      <c r="J87" s="966" t="s">
        <v>28894</v>
      </c>
      <c r="K87" s="966"/>
      <c r="L87" s="966"/>
      <c r="M87" s="966"/>
      <c r="N87" s="391">
        <f>+N85+N86</f>
        <v>1135.1166761525328</v>
      </c>
    </row>
    <row r="89" spans="2:14" ht="30" customHeight="1" x14ac:dyDescent="0.25">
      <c r="B89" s="989" t="s">
        <v>33102</v>
      </c>
      <c r="C89" s="989"/>
      <c r="D89" s="989"/>
      <c r="E89" s="989"/>
      <c r="F89" s="989"/>
      <c r="G89" s="989"/>
      <c r="H89" s="989"/>
      <c r="I89" s="989"/>
      <c r="J89" s="989"/>
      <c r="K89" s="989"/>
      <c r="L89" s="989"/>
      <c r="M89" s="989"/>
      <c r="N89" s="989"/>
    </row>
    <row r="90" spans="2:14" ht="15.75" x14ac:dyDescent="0.25">
      <c r="B90" s="972" t="s">
        <v>28883</v>
      </c>
      <c r="C90" s="972"/>
      <c r="D90" s="972"/>
      <c r="E90" s="972"/>
      <c r="F90" s="972"/>
      <c r="G90" s="972"/>
      <c r="H90" s="378" t="s">
        <v>28884</v>
      </c>
      <c r="I90" s="775" t="s">
        <v>28885</v>
      </c>
      <c r="J90" s="974" t="s">
        <v>28886</v>
      </c>
      <c r="K90" s="974"/>
      <c r="L90" s="974" t="s">
        <v>28887</v>
      </c>
      <c r="M90" s="974"/>
      <c r="N90" s="775" t="s">
        <v>28888</v>
      </c>
    </row>
    <row r="91" spans="2:14" x14ac:dyDescent="0.25">
      <c r="B91" s="379">
        <v>20063</v>
      </c>
      <c r="C91" s="967" t="s">
        <v>33038</v>
      </c>
      <c r="D91" s="968"/>
      <c r="E91" s="968"/>
      <c r="F91" s="968"/>
      <c r="G91" s="968"/>
      <c r="H91" s="384" t="s">
        <v>28918</v>
      </c>
      <c r="I91" s="379" t="s">
        <v>28891</v>
      </c>
      <c r="J91" s="969">
        <v>1</v>
      </c>
      <c r="K91" s="969"/>
      <c r="L91" s="970">
        <v>24.27</v>
      </c>
      <c r="M91" s="970"/>
      <c r="N91" s="381">
        <f>+J91*L91</f>
        <v>24.27</v>
      </c>
    </row>
    <row r="92" spans="2:14" x14ac:dyDescent="0.25">
      <c r="B92" s="379">
        <v>20156</v>
      </c>
      <c r="C92" s="967" t="s">
        <v>33039</v>
      </c>
      <c r="D92" s="968"/>
      <c r="E92" s="968"/>
      <c r="F92" s="968"/>
      <c r="G92" s="968"/>
      <c r="H92" s="384" t="s">
        <v>28918</v>
      </c>
      <c r="I92" s="379" t="s">
        <v>28891</v>
      </c>
      <c r="J92" s="969">
        <v>4</v>
      </c>
      <c r="K92" s="969"/>
      <c r="L92" s="970">
        <v>13.31</v>
      </c>
      <c r="M92" s="970"/>
      <c r="N92" s="381">
        <f>+J92*L92</f>
        <v>53.24</v>
      </c>
    </row>
    <row r="93" spans="2:14" x14ac:dyDescent="0.25">
      <c r="B93" s="379">
        <v>20002</v>
      </c>
      <c r="C93" s="967" t="s">
        <v>20578</v>
      </c>
      <c r="D93" s="968"/>
      <c r="E93" s="968"/>
      <c r="F93" s="968"/>
      <c r="G93" s="968"/>
      <c r="H93" s="384" t="s">
        <v>28918</v>
      </c>
      <c r="I93" s="379" t="s">
        <v>28891</v>
      </c>
      <c r="J93" s="969">
        <v>8</v>
      </c>
      <c r="K93" s="969"/>
      <c r="L93" s="970">
        <v>10.74</v>
      </c>
      <c r="M93" s="970"/>
      <c r="N93" s="381">
        <f>+J93*L93</f>
        <v>85.92</v>
      </c>
    </row>
    <row r="94" spans="2:14" ht="15.75" x14ac:dyDescent="0.25">
      <c r="B94" s="375"/>
      <c r="C94" s="375"/>
      <c r="D94" s="375"/>
      <c r="E94" s="375"/>
      <c r="F94" s="375"/>
      <c r="G94" s="375"/>
      <c r="H94" s="375"/>
      <c r="I94" s="375"/>
      <c r="J94" s="980" t="s">
        <v>28892</v>
      </c>
      <c r="K94" s="980"/>
      <c r="L94" s="980"/>
      <c r="M94" s="980"/>
      <c r="N94" s="382">
        <f>SUM(N91:N93)</f>
        <v>163.43</v>
      </c>
    </row>
    <row r="95" spans="2:14" ht="15.75" x14ac:dyDescent="0.25">
      <c r="B95" s="981" t="s">
        <v>25253</v>
      </c>
      <c r="C95" s="982"/>
      <c r="D95" s="982"/>
      <c r="E95" s="982"/>
      <c r="F95" s="982"/>
      <c r="G95" s="983"/>
      <c r="H95" s="978" t="s">
        <v>15683</v>
      </c>
      <c r="I95" s="978" t="s">
        <v>25190</v>
      </c>
      <c r="J95" s="987" t="s">
        <v>25248</v>
      </c>
      <c r="K95" s="988"/>
      <c r="L95" s="987" t="s">
        <v>25251</v>
      </c>
      <c r="M95" s="988"/>
      <c r="N95" s="978" t="s">
        <v>25252</v>
      </c>
    </row>
    <row r="96" spans="2:14" ht="15.75" x14ac:dyDescent="0.25">
      <c r="B96" s="984"/>
      <c r="C96" s="985"/>
      <c r="D96" s="985"/>
      <c r="E96" s="985"/>
      <c r="F96" s="985"/>
      <c r="G96" s="986"/>
      <c r="H96" s="979"/>
      <c r="I96" s="979"/>
      <c r="J96" s="775" t="s">
        <v>25249</v>
      </c>
      <c r="K96" s="775" t="s">
        <v>25250</v>
      </c>
      <c r="L96" s="775" t="s">
        <v>25249</v>
      </c>
      <c r="M96" s="775" t="s">
        <v>25250</v>
      </c>
      <c r="N96" s="979"/>
    </row>
    <row r="97" spans="2:14" x14ac:dyDescent="0.25">
      <c r="B97" s="383">
        <v>30041</v>
      </c>
      <c r="C97" s="967" t="s">
        <v>33040</v>
      </c>
      <c r="D97" s="968"/>
      <c r="E97" s="968"/>
      <c r="F97" s="968"/>
      <c r="G97" s="968"/>
      <c r="H97" s="384" t="s">
        <v>28918</v>
      </c>
      <c r="I97" s="776">
        <v>1</v>
      </c>
      <c r="J97" s="385">
        <v>0.84</v>
      </c>
      <c r="K97" s="385">
        <v>0.16</v>
      </c>
      <c r="L97" s="386">
        <v>160.66</v>
      </c>
      <c r="M97" s="386">
        <v>77.89</v>
      </c>
      <c r="N97" s="381">
        <f>+I97*(J97*L97+K97*M97)</f>
        <v>147.41679999999999</v>
      </c>
    </row>
    <row r="98" spans="2:14" x14ac:dyDescent="0.25">
      <c r="B98" s="383">
        <v>30032</v>
      </c>
      <c r="C98" s="967" t="s">
        <v>33041</v>
      </c>
      <c r="D98" s="968"/>
      <c r="E98" s="968"/>
      <c r="F98" s="968"/>
      <c r="G98" s="968"/>
      <c r="H98" s="384" t="s">
        <v>28918</v>
      </c>
      <c r="I98" s="776">
        <v>1</v>
      </c>
      <c r="J98" s="385">
        <v>0.96</v>
      </c>
      <c r="K98" s="385">
        <v>0.04</v>
      </c>
      <c r="L98" s="386">
        <v>179.35</v>
      </c>
      <c r="M98" s="386">
        <v>60.88</v>
      </c>
      <c r="N98" s="381">
        <f>+I98*(J98*L98+K98*M98)</f>
        <v>174.6112</v>
      </c>
    </row>
    <row r="99" spans="2:14" x14ac:dyDescent="0.25">
      <c r="B99" s="383">
        <v>30035</v>
      </c>
      <c r="C99" s="967" t="s">
        <v>33042</v>
      </c>
      <c r="D99" s="968"/>
      <c r="E99" s="968"/>
      <c r="F99" s="968"/>
      <c r="G99" s="968"/>
      <c r="H99" s="384" t="s">
        <v>28918</v>
      </c>
      <c r="I99" s="776">
        <v>1</v>
      </c>
      <c r="J99" s="385">
        <v>0.3</v>
      </c>
      <c r="K99" s="385">
        <v>0.7</v>
      </c>
      <c r="L99" s="386">
        <v>101</v>
      </c>
      <c r="M99" s="386">
        <v>50.5</v>
      </c>
      <c r="N99" s="381">
        <f>+I99*(J99*L99+K99*M99)</f>
        <v>65.649999999999991</v>
      </c>
    </row>
    <row r="100" spans="2:14" x14ac:dyDescent="0.25">
      <c r="B100" s="383">
        <v>30030</v>
      </c>
      <c r="C100" s="967" t="s">
        <v>33043</v>
      </c>
      <c r="D100" s="968"/>
      <c r="E100" s="968"/>
      <c r="F100" s="968"/>
      <c r="G100" s="968"/>
      <c r="H100" s="384" t="s">
        <v>28918</v>
      </c>
      <c r="I100" s="776">
        <v>1</v>
      </c>
      <c r="J100" s="385">
        <v>0.59</v>
      </c>
      <c r="K100" s="385">
        <v>0.41</v>
      </c>
      <c r="L100" s="386">
        <v>117.96</v>
      </c>
      <c r="M100" s="386">
        <v>31.01</v>
      </c>
      <c r="N100" s="381">
        <f>+I100*(J100*L100+K100*M100)</f>
        <v>82.31049999999999</v>
      </c>
    </row>
    <row r="101" spans="2:14" x14ac:dyDescent="0.25">
      <c r="B101" s="383">
        <v>30051</v>
      </c>
      <c r="C101" s="967" t="s">
        <v>33044</v>
      </c>
      <c r="D101" s="968"/>
      <c r="E101" s="968"/>
      <c r="F101" s="968"/>
      <c r="G101" s="968"/>
      <c r="H101" s="384" t="s">
        <v>28918</v>
      </c>
      <c r="I101" s="776">
        <v>1</v>
      </c>
      <c r="J101" s="385">
        <v>0.59</v>
      </c>
      <c r="K101" s="385">
        <v>0.41</v>
      </c>
      <c r="L101" s="386">
        <v>7.62</v>
      </c>
      <c r="M101" s="386">
        <v>4.7699999999999996</v>
      </c>
      <c r="N101" s="381">
        <f>+I101*(J101*L101+K101*M101)</f>
        <v>6.4514999999999993</v>
      </c>
    </row>
    <row r="102" spans="2:14" ht="15.75" x14ac:dyDescent="0.25">
      <c r="B102" s="375"/>
      <c r="C102" s="375"/>
      <c r="D102" s="375"/>
      <c r="E102" s="375"/>
      <c r="F102" s="375"/>
      <c r="G102" s="375"/>
      <c r="H102" s="375"/>
      <c r="I102" s="375"/>
      <c r="J102" s="960" t="s">
        <v>25254</v>
      </c>
      <c r="K102" s="961"/>
      <c r="L102" s="961"/>
      <c r="M102" s="961"/>
      <c r="N102" s="382">
        <f>SUM(N97:N101)</f>
        <v>476.44</v>
      </c>
    </row>
    <row r="103" spans="2:14" ht="15.75" x14ac:dyDescent="0.25">
      <c r="B103" s="971" t="s">
        <v>33045</v>
      </c>
      <c r="C103" s="972"/>
      <c r="D103" s="972"/>
      <c r="E103" s="972"/>
      <c r="F103" s="972"/>
      <c r="G103" s="972"/>
      <c r="H103" s="378" t="s">
        <v>28884</v>
      </c>
      <c r="I103" s="775" t="s">
        <v>28885</v>
      </c>
      <c r="J103" s="973" t="s">
        <v>19792</v>
      </c>
      <c r="K103" s="974"/>
      <c r="L103" s="974" t="s">
        <v>28887</v>
      </c>
      <c r="M103" s="974"/>
      <c r="N103" s="775" t="s">
        <v>28888</v>
      </c>
    </row>
    <row r="104" spans="2:14" x14ac:dyDescent="0.25">
      <c r="B104" s="389">
        <v>2000</v>
      </c>
      <c r="C104" s="956" t="s">
        <v>33046</v>
      </c>
      <c r="D104" s="957"/>
      <c r="E104" s="957"/>
      <c r="F104" s="957"/>
      <c r="G104" s="957"/>
      <c r="H104" s="388" t="s">
        <v>28918</v>
      </c>
      <c r="I104" s="389"/>
      <c r="J104" s="958">
        <v>1</v>
      </c>
      <c r="K104" s="958"/>
      <c r="L104" s="959">
        <v>8.17</v>
      </c>
      <c r="M104" s="959"/>
      <c r="N104" s="390">
        <f t="shared" ref="N104" si="3">+J104*L104</f>
        <v>8.17</v>
      </c>
    </row>
    <row r="105" spans="2:14" ht="15.75" x14ac:dyDescent="0.25">
      <c r="B105" s="375"/>
      <c r="C105" s="375"/>
      <c r="D105" s="375"/>
      <c r="E105" s="375"/>
      <c r="F105" s="375"/>
      <c r="G105" s="375"/>
      <c r="H105" s="375"/>
      <c r="I105" s="375"/>
      <c r="J105" s="960" t="s">
        <v>25282</v>
      </c>
      <c r="K105" s="961"/>
      <c r="L105" s="961"/>
      <c r="M105" s="961"/>
      <c r="N105" s="387">
        <f>+SUM(N104:N104)</f>
        <v>8.17</v>
      </c>
    </row>
    <row r="106" spans="2:14" ht="15.75" x14ac:dyDescent="0.25">
      <c r="B106" s="975" t="s">
        <v>33047</v>
      </c>
      <c r="C106" s="976"/>
      <c r="D106" s="976"/>
      <c r="E106" s="976"/>
      <c r="F106" s="976"/>
      <c r="G106" s="976"/>
      <c r="H106" s="976"/>
      <c r="I106" s="976"/>
      <c r="J106" s="976"/>
      <c r="K106" s="976"/>
      <c r="L106" s="976"/>
      <c r="M106" s="977"/>
      <c r="N106" s="387">
        <f>+N94+N102+N105</f>
        <v>648.04</v>
      </c>
    </row>
    <row r="107" spans="2:14" ht="15.75" x14ac:dyDescent="0.25">
      <c r="B107" s="975" t="s">
        <v>33048</v>
      </c>
      <c r="C107" s="976"/>
      <c r="D107" s="976"/>
      <c r="E107" s="976"/>
      <c r="F107" s="976"/>
      <c r="G107" s="976"/>
      <c r="H107" s="976"/>
      <c r="I107" s="976"/>
      <c r="J107" s="976"/>
      <c r="K107" s="976"/>
      <c r="L107" s="976"/>
      <c r="M107" s="977"/>
      <c r="N107" s="387">
        <v>36</v>
      </c>
    </row>
    <row r="108" spans="2:14" ht="15.75" x14ac:dyDescent="0.25">
      <c r="B108" s="975" t="s">
        <v>33049</v>
      </c>
      <c r="C108" s="976"/>
      <c r="D108" s="976"/>
      <c r="E108" s="976"/>
      <c r="F108" s="976"/>
      <c r="G108" s="976"/>
      <c r="H108" s="976"/>
      <c r="I108" s="976"/>
      <c r="J108" s="976"/>
      <c r="K108" s="976"/>
      <c r="L108" s="976"/>
      <c r="M108" s="977"/>
      <c r="N108" s="387">
        <f>+N106/N107</f>
        <v>18.001111111111111</v>
      </c>
    </row>
    <row r="109" spans="2:14" ht="15.75" x14ac:dyDescent="0.25">
      <c r="B109" s="971" t="s">
        <v>25255</v>
      </c>
      <c r="C109" s="972"/>
      <c r="D109" s="972"/>
      <c r="E109" s="972"/>
      <c r="F109" s="972"/>
      <c r="G109" s="972"/>
      <c r="H109" s="378" t="s">
        <v>28884</v>
      </c>
      <c r="I109" s="775" t="s">
        <v>28885</v>
      </c>
      <c r="J109" s="973" t="s">
        <v>19792</v>
      </c>
      <c r="K109" s="974"/>
      <c r="L109" s="974" t="s">
        <v>28887</v>
      </c>
      <c r="M109" s="974"/>
      <c r="N109" s="775" t="s">
        <v>28888</v>
      </c>
    </row>
    <row r="110" spans="2:14" x14ac:dyDescent="0.25">
      <c r="B110" s="383">
        <v>41360</v>
      </c>
      <c r="C110" s="967" t="s">
        <v>33050</v>
      </c>
      <c r="D110" s="968"/>
      <c r="E110" s="968"/>
      <c r="F110" s="968"/>
      <c r="G110" s="968"/>
      <c r="H110" s="384" t="s">
        <v>28918</v>
      </c>
      <c r="I110" s="383" t="s">
        <v>16174</v>
      </c>
      <c r="J110" s="969">
        <v>0.06</v>
      </c>
      <c r="K110" s="969"/>
      <c r="L110" s="970">
        <v>3162.94</v>
      </c>
      <c r="M110" s="970"/>
      <c r="N110" s="381">
        <f t="shared" ref="N110:N114" si="4">+J110*L110</f>
        <v>189.7764</v>
      </c>
    </row>
    <row r="111" spans="2:14" x14ac:dyDescent="0.25">
      <c r="B111" s="383">
        <v>10110</v>
      </c>
      <c r="C111" s="967" t="s">
        <v>33051</v>
      </c>
      <c r="D111" s="968"/>
      <c r="E111" s="968"/>
      <c r="F111" s="968"/>
      <c r="G111" s="968"/>
      <c r="H111" s="384" t="s">
        <v>28918</v>
      </c>
      <c r="I111" s="383" t="s">
        <v>33052</v>
      </c>
      <c r="J111" s="969">
        <v>0.2</v>
      </c>
      <c r="K111" s="969"/>
      <c r="L111" s="970">
        <v>67.95</v>
      </c>
      <c r="M111" s="970"/>
      <c r="N111" s="381">
        <f t="shared" si="4"/>
        <v>13.590000000000002</v>
      </c>
    </row>
    <row r="112" spans="2:14" x14ac:dyDescent="0.25">
      <c r="B112" s="383">
        <v>10119</v>
      </c>
      <c r="C112" s="967" t="s">
        <v>33053</v>
      </c>
      <c r="D112" s="968"/>
      <c r="E112" s="968"/>
      <c r="F112" s="968"/>
      <c r="G112" s="968"/>
      <c r="H112" s="384" t="s">
        <v>28918</v>
      </c>
      <c r="I112" s="383" t="s">
        <v>33052</v>
      </c>
      <c r="J112" s="969">
        <v>0.26669999999999999</v>
      </c>
      <c r="K112" s="969"/>
      <c r="L112" s="970">
        <v>52.25</v>
      </c>
      <c r="M112" s="970"/>
      <c r="N112" s="381">
        <f t="shared" si="4"/>
        <v>13.935074999999999</v>
      </c>
    </row>
    <row r="113" spans="2:14" x14ac:dyDescent="0.25">
      <c r="B113" s="383">
        <v>10098</v>
      </c>
      <c r="C113" s="967" t="s">
        <v>33054</v>
      </c>
      <c r="D113" s="968"/>
      <c r="E113" s="968"/>
      <c r="F113" s="968"/>
      <c r="G113" s="968"/>
      <c r="H113" s="384" t="s">
        <v>28918</v>
      </c>
      <c r="I113" s="383" t="s">
        <v>33052</v>
      </c>
      <c r="J113" s="969">
        <v>0.03</v>
      </c>
      <c r="K113" s="969"/>
      <c r="L113" s="970">
        <v>134.80000000000001</v>
      </c>
      <c r="M113" s="970"/>
      <c r="N113" s="381">
        <f t="shared" si="4"/>
        <v>4.0440000000000005</v>
      </c>
    </row>
    <row r="114" spans="2:14" x14ac:dyDescent="0.25">
      <c r="B114" s="383">
        <v>10120</v>
      </c>
      <c r="C114" s="967" t="s">
        <v>33055</v>
      </c>
      <c r="D114" s="968"/>
      <c r="E114" s="968"/>
      <c r="F114" s="968"/>
      <c r="G114" s="968"/>
      <c r="H114" s="384" t="s">
        <v>28918</v>
      </c>
      <c r="I114" s="383" t="s">
        <v>33052</v>
      </c>
      <c r="J114" s="969">
        <v>0.13669999999999999</v>
      </c>
      <c r="K114" s="969"/>
      <c r="L114" s="970">
        <v>26.18</v>
      </c>
      <c r="M114" s="970"/>
      <c r="N114" s="381">
        <f t="shared" si="4"/>
        <v>3.5788059999999997</v>
      </c>
    </row>
    <row r="115" spans="2:14" ht="15.75" x14ac:dyDescent="0.25">
      <c r="B115" s="375"/>
      <c r="C115" s="375"/>
      <c r="D115" s="375"/>
      <c r="E115" s="375"/>
      <c r="F115" s="375"/>
      <c r="G115" s="375"/>
      <c r="H115" s="375"/>
      <c r="I115" s="375"/>
      <c r="J115" s="960" t="s">
        <v>25263</v>
      </c>
      <c r="K115" s="961"/>
      <c r="L115" s="961"/>
      <c r="M115" s="961"/>
      <c r="N115" s="387">
        <f>+SUM(N110:N114)</f>
        <v>224.92428100000001</v>
      </c>
    </row>
    <row r="116" spans="2:14" ht="15.75" x14ac:dyDescent="0.25">
      <c r="B116" s="971" t="s">
        <v>33056</v>
      </c>
      <c r="C116" s="972"/>
      <c r="D116" s="972"/>
      <c r="E116" s="972"/>
      <c r="F116" s="972"/>
      <c r="G116" s="972"/>
      <c r="H116" s="378" t="s">
        <v>28884</v>
      </c>
      <c r="I116" s="775" t="s">
        <v>28885</v>
      </c>
      <c r="J116" s="973" t="s">
        <v>19792</v>
      </c>
      <c r="K116" s="974"/>
      <c r="L116" s="974" t="s">
        <v>28887</v>
      </c>
      <c r="M116" s="974"/>
      <c r="N116" s="775" t="s">
        <v>28888</v>
      </c>
    </row>
    <row r="117" spans="2:14" x14ac:dyDescent="0.25">
      <c r="B117" s="389">
        <v>40840</v>
      </c>
      <c r="C117" s="956" t="s">
        <v>33057</v>
      </c>
      <c r="D117" s="957"/>
      <c r="E117" s="957"/>
      <c r="F117" s="957"/>
      <c r="G117" s="957"/>
      <c r="H117" s="388" t="s">
        <v>28918</v>
      </c>
      <c r="I117" s="389" t="s">
        <v>7429</v>
      </c>
      <c r="J117" s="958">
        <v>1</v>
      </c>
      <c r="K117" s="958"/>
      <c r="L117" s="959">
        <v>38.86</v>
      </c>
      <c r="M117" s="959"/>
      <c r="N117" s="390">
        <f t="shared" ref="N117" si="5">+J117*L117</f>
        <v>38.86</v>
      </c>
    </row>
    <row r="118" spans="2:14" ht="15.75" x14ac:dyDescent="0.25">
      <c r="B118" s="375"/>
      <c r="C118" s="375"/>
      <c r="D118" s="375"/>
      <c r="E118" s="375"/>
      <c r="F118" s="375"/>
      <c r="G118" s="375"/>
      <c r="H118" s="375"/>
      <c r="I118" s="375"/>
      <c r="J118" s="960" t="s">
        <v>25282</v>
      </c>
      <c r="K118" s="961"/>
      <c r="L118" s="961"/>
      <c r="M118" s="961"/>
      <c r="N118" s="387">
        <f>+SUM(N117:N117)</f>
        <v>38.86</v>
      </c>
    </row>
    <row r="119" spans="2:14" s="780" customFormat="1" ht="15.75" x14ac:dyDescent="0.25">
      <c r="B119" s="971" t="s">
        <v>33061</v>
      </c>
      <c r="C119" s="972"/>
      <c r="D119" s="972"/>
      <c r="E119" s="972"/>
      <c r="F119" s="972"/>
      <c r="G119" s="972"/>
      <c r="H119" s="378" t="s">
        <v>28884</v>
      </c>
      <c r="I119" s="779" t="s">
        <v>28885</v>
      </c>
      <c r="J119" s="973" t="s">
        <v>33062</v>
      </c>
      <c r="K119" s="974"/>
      <c r="L119" s="973" t="s">
        <v>33063</v>
      </c>
      <c r="M119" s="974"/>
      <c r="N119" s="779" t="s">
        <v>28888</v>
      </c>
    </row>
    <row r="120" spans="2:14" s="780" customFormat="1" x14ac:dyDescent="0.25">
      <c r="B120" s="383">
        <v>1035</v>
      </c>
      <c r="C120" s="967" t="s">
        <v>33050</v>
      </c>
      <c r="D120" s="968"/>
      <c r="E120" s="968"/>
      <c r="F120" s="968"/>
      <c r="G120" s="968"/>
      <c r="H120" s="384" t="s">
        <v>28918</v>
      </c>
      <c r="I120" s="383" t="s">
        <v>16174</v>
      </c>
      <c r="J120" s="969">
        <f>0.379*10+40.405</f>
        <v>44.195</v>
      </c>
      <c r="K120" s="969"/>
      <c r="L120" s="969">
        <v>0.06</v>
      </c>
      <c r="M120" s="969"/>
      <c r="N120" s="381">
        <f>+J120*L120</f>
        <v>2.6516999999999999</v>
      </c>
    </row>
    <row r="121" spans="2:14" s="780" customFormat="1" x14ac:dyDescent="0.25">
      <c r="B121" s="383">
        <v>1026</v>
      </c>
      <c r="C121" s="967" t="s">
        <v>33051</v>
      </c>
      <c r="D121" s="968"/>
      <c r="E121" s="968"/>
      <c r="F121" s="968"/>
      <c r="G121" s="968"/>
      <c r="H121" s="384" t="s">
        <v>28918</v>
      </c>
      <c r="I121" s="383" t="s">
        <v>16174</v>
      </c>
      <c r="J121" s="969">
        <f>0.733*10+2.933</f>
        <v>10.263</v>
      </c>
      <c r="K121" s="969"/>
      <c r="L121" s="969">
        <v>0.2</v>
      </c>
      <c r="M121" s="969"/>
      <c r="N121" s="381">
        <f t="shared" ref="N121:N124" si="6">+J121*L121</f>
        <v>2.0526</v>
      </c>
    </row>
    <row r="122" spans="2:14" s="780" customFormat="1" x14ac:dyDescent="0.25">
      <c r="B122" s="383">
        <v>1028</v>
      </c>
      <c r="C122" s="967" t="s">
        <v>33053</v>
      </c>
      <c r="D122" s="968"/>
      <c r="E122" s="968"/>
      <c r="F122" s="968"/>
      <c r="G122" s="968"/>
      <c r="H122" s="384" t="s">
        <v>28918</v>
      </c>
      <c r="I122" s="383" t="s">
        <v>33052</v>
      </c>
      <c r="J122" s="969">
        <f>0.703*10+2.933</f>
        <v>9.9629999999999992</v>
      </c>
      <c r="K122" s="969"/>
      <c r="L122" s="969">
        <v>0.26669999999999999</v>
      </c>
      <c r="M122" s="969"/>
      <c r="N122" s="381">
        <f t="shared" si="6"/>
        <v>2.6571320999999997</v>
      </c>
    </row>
    <row r="123" spans="2:14" s="780" customFormat="1" x14ac:dyDescent="0.25">
      <c r="B123" s="383">
        <v>1032</v>
      </c>
      <c r="C123" s="967" t="s">
        <v>33054</v>
      </c>
      <c r="D123" s="968"/>
      <c r="E123" s="968"/>
      <c r="F123" s="968"/>
      <c r="G123" s="968"/>
      <c r="H123" s="384" t="s">
        <v>28918</v>
      </c>
      <c r="I123" s="383" t="s">
        <v>33052</v>
      </c>
      <c r="J123" s="969">
        <f>0.725*10</f>
        <v>7.25</v>
      </c>
      <c r="K123" s="969"/>
      <c r="L123" s="969">
        <v>0.03</v>
      </c>
      <c r="M123" s="969"/>
      <c r="N123" s="381">
        <f t="shared" si="6"/>
        <v>0.2175</v>
      </c>
    </row>
    <row r="124" spans="2:14" s="780" customFormat="1" x14ac:dyDescent="0.25">
      <c r="B124" s="383">
        <v>1029</v>
      </c>
      <c r="C124" s="967" t="s">
        <v>33055</v>
      </c>
      <c r="D124" s="968"/>
      <c r="E124" s="968"/>
      <c r="F124" s="968"/>
      <c r="G124" s="968"/>
      <c r="H124" s="384" t="s">
        <v>28918</v>
      </c>
      <c r="I124" s="383" t="s">
        <v>33052</v>
      </c>
      <c r="J124" s="969">
        <f>0.733*10+2.933</f>
        <v>10.263</v>
      </c>
      <c r="K124" s="969"/>
      <c r="L124" s="969">
        <v>0.13669999999999999</v>
      </c>
      <c r="M124" s="969"/>
      <c r="N124" s="381">
        <f t="shared" si="6"/>
        <v>1.4029520999999998</v>
      </c>
    </row>
    <row r="125" spans="2:14" s="780" customFormat="1" ht="15.75" x14ac:dyDescent="0.25">
      <c r="B125" s="375"/>
      <c r="C125" s="375"/>
      <c r="D125" s="375"/>
      <c r="E125" s="375"/>
      <c r="F125" s="375"/>
      <c r="G125" s="375"/>
      <c r="H125" s="375"/>
      <c r="I125" s="375"/>
      <c r="J125" s="960" t="s">
        <v>25283</v>
      </c>
      <c r="K125" s="961"/>
      <c r="L125" s="961"/>
      <c r="M125" s="961"/>
      <c r="N125" s="387">
        <f>+SUM(N120:N124)</f>
        <v>8.9818841999999997</v>
      </c>
    </row>
    <row r="126" spans="2:14" ht="15.75" x14ac:dyDescent="0.25">
      <c r="B126" s="777"/>
      <c r="C126" s="777"/>
      <c r="D126" s="777"/>
      <c r="E126" s="777"/>
      <c r="F126" s="777"/>
      <c r="G126" s="777"/>
      <c r="H126" s="777"/>
      <c r="I126" s="778"/>
      <c r="J126" s="962" t="s">
        <v>28893</v>
      </c>
      <c r="K126" s="963"/>
      <c r="L126" s="963"/>
      <c r="M126" s="964"/>
      <c r="N126" s="391">
        <f>+N108+N115+N118+N125</f>
        <v>290.76727631111112</v>
      </c>
    </row>
    <row r="127" spans="2:14" ht="15.75" customHeight="1" x14ac:dyDescent="0.25">
      <c r="B127" s="773"/>
      <c r="C127" s="773"/>
      <c r="D127" s="773"/>
      <c r="E127" s="773"/>
      <c r="F127" s="773"/>
      <c r="G127" s="773"/>
      <c r="H127" s="773"/>
      <c r="I127" s="774"/>
      <c r="J127" s="965" t="s">
        <v>33104</v>
      </c>
      <c r="K127" s="966"/>
      <c r="L127" s="966"/>
      <c r="M127" s="966"/>
      <c r="N127" s="391">
        <f>+N126*'BDI '!$M$33</f>
        <v>106.4105627023588</v>
      </c>
    </row>
    <row r="128" spans="2:14" ht="15.75" x14ac:dyDescent="0.25">
      <c r="B128" s="773"/>
      <c r="C128" s="773"/>
      <c r="D128" s="773"/>
      <c r="E128" s="773"/>
      <c r="F128" s="773"/>
      <c r="G128" s="773"/>
      <c r="H128" s="773"/>
      <c r="I128" s="774"/>
      <c r="J128" s="966" t="s">
        <v>28894</v>
      </c>
      <c r="K128" s="966"/>
      <c r="L128" s="966"/>
      <c r="M128" s="966"/>
      <c r="N128" s="391">
        <f>+N126+N127</f>
        <v>397.17783901346991</v>
      </c>
    </row>
  </sheetData>
  <mergeCells count="224">
    <mergeCell ref="J52:M52"/>
    <mergeCell ref="J53:M53"/>
    <mergeCell ref="J44:M44"/>
    <mergeCell ref="B45:G45"/>
    <mergeCell ref="J45:K45"/>
    <mergeCell ref="L45:M45"/>
    <mergeCell ref="C46:G46"/>
    <mergeCell ref="J46:K46"/>
    <mergeCell ref="L46:M46"/>
    <mergeCell ref="J47:M47"/>
    <mergeCell ref="B48:G48"/>
    <mergeCell ref="J48:K48"/>
    <mergeCell ref="L48:M48"/>
    <mergeCell ref="J125:M125"/>
    <mergeCell ref="J121:K121"/>
    <mergeCell ref="L121:M121"/>
    <mergeCell ref="C122:G122"/>
    <mergeCell ref="J122:K122"/>
    <mergeCell ref="L122:M122"/>
    <mergeCell ref="C123:G123"/>
    <mergeCell ref="J123:K123"/>
    <mergeCell ref="L123:M123"/>
    <mergeCell ref="C124:G124"/>
    <mergeCell ref="J124:K124"/>
    <mergeCell ref="L124:M124"/>
    <mergeCell ref="J87:M87"/>
    <mergeCell ref="J85:M85"/>
    <mergeCell ref="J86:M86"/>
    <mergeCell ref="J79:M79"/>
    <mergeCell ref="B81:N81"/>
    <mergeCell ref="B82:G82"/>
    <mergeCell ref="J82:K82"/>
    <mergeCell ref="L82:M82"/>
    <mergeCell ref="C83:G83"/>
    <mergeCell ref="J83:K83"/>
    <mergeCell ref="L83:M83"/>
    <mergeCell ref="J84:M84"/>
    <mergeCell ref="B74:G74"/>
    <mergeCell ref="J74:K74"/>
    <mergeCell ref="L74:M74"/>
    <mergeCell ref="C75:G75"/>
    <mergeCell ref="J75:K75"/>
    <mergeCell ref="L75:M75"/>
    <mergeCell ref="J76:M76"/>
    <mergeCell ref="J77:M77"/>
    <mergeCell ref="J78:M78"/>
    <mergeCell ref="J68:M68"/>
    <mergeCell ref="B70:N70"/>
    <mergeCell ref="B71:G71"/>
    <mergeCell ref="J71:K71"/>
    <mergeCell ref="L71:M71"/>
    <mergeCell ref="C72:G72"/>
    <mergeCell ref="J72:K72"/>
    <mergeCell ref="L72:M72"/>
    <mergeCell ref="J73:M73"/>
    <mergeCell ref="J65:M65"/>
    <mergeCell ref="J66:M66"/>
    <mergeCell ref="J67:M67"/>
    <mergeCell ref="B55:N55"/>
    <mergeCell ref="B56:G56"/>
    <mergeCell ref="C57:G57"/>
    <mergeCell ref="J57:K57"/>
    <mergeCell ref="L57:M57"/>
    <mergeCell ref="J58:M58"/>
    <mergeCell ref="B59:G60"/>
    <mergeCell ref="H59:H60"/>
    <mergeCell ref="I59:I60"/>
    <mergeCell ref="J59:K59"/>
    <mergeCell ref="L59:M59"/>
    <mergeCell ref="N59:N60"/>
    <mergeCell ref="C61:G61"/>
    <mergeCell ref="J62:M62"/>
    <mergeCell ref="B63:G63"/>
    <mergeCell ref="C64:G64"/>
    <mergeCell ref="J64:K64"/>
    <mergeCell ref="L64:M64"/>
    <mergeCell ref="J63:K63"/>
    <mergeCell ref="L63:M63"/>
    <mergeCell ref="J56:K56"/>
    <mergeCell ref="L56:M56"/>
    <mergeCell ref="J31:M31"/>
    <mergeCell ref="J32:M32"/>
    <mergeCell ref="J33:M33"/>
    <mergeCell ref="B37:N37"/>
    <mergeCell ref="B38:G38"/>
    <mergeCell ref="J38:K38"/>
    <mergeCell ref="L38:M38"/>
    <mergeCell ref="C39:G39"/>
    <mergeCell ref="J39:K39"/>
    <mergeCell ref="L39:M39"/>
    <mergeCell ref="J40:M40"/>
    <mergeCell ref="B41:G42"/>
    <mergeCell ref="H41:H42"/>
    <mergeCell ref="I41:I42"/>
    <mergeCell ref="J41:K41"/>
    <mergeCell ref="L41:M41"/>
    <mergeCell ref="N41:N42"/>
    <mergeCell ref="C43:G43"/>
    <mergeCell ref="C49:G49"/>
    <mergeCell ref="J49:K49"/>
    <mergeCell ref="L49:M49"/>
    <mergeCell ref="J50:M50"/>
    <mergeCell ref="J51:M51"/>
    <mergeCell ref="B27:G28"/>
    <mergeCell ref="H27:H28"/>
    <mergeCell ref="I27:I28"/>
    <mergeCell ref="J27:J28"/>
    <mergeCell ref="K27:M27"/>
    <mergeCell ref="C29:G29"/>
    <mergeCell ref="J30:M30"/>
    <mergeCell ref="B26:N26"/>
    <mergeCell ref="N18:N19"/>
    <mergeCell ref="C20:G20"/>
    <mergeCell ref="J21:M21"/>
    <mergeCell ref="J22:M22"/>
    <mergeCell ref="J23:M23"/>
    <mergeCell ref="J24:M24"/>
    <mergeCell ref="J12:K12"/>
    <mergeCell ref="L12:M12"/>
    <mergeCell ref="J17:M17"/>
    <mergeCell ref="B18:G19"/>
    <mergeCell ref="H18:H19"/>
    <mergeCell ref="I18:I19"/>
    <mergeCell ref="J18:K18"/>
    <mergeCell ref="L18:M18"/>
    <mergeCell ref="C16:G16"/>
    <mergeCell ref="J16:K16"/>
    <mergeCell ref="L16:M16"/>
    <mergeCell ref="B9:N9"/>
    <mergeCell ref="B10:G10"/>
    <mergeCell ref="J10:K10"/>
    <mergeCell ref="L10:M10"/>
    <mergeCell ref="C15:G15"/>
    <mergeCell ref="J15:K15"/>
    <mergeCell ref="L15:M15"/>
    <mergeCell ref="C3:M3"/>
    <mergeCell ref="K4:M4"/>
    <mergeCell ref="C5:J5"/>
    <mergeCell ref="K5:M5"/>
    <mergeCell ref="K6:M6"/>
    <mergeCell ref="C7:J7"/>
    <mergeCell ref="K7:M7"/>
    <mergeCell ref="C11:G11"/>
    <mergeCell ref="J11:K11"/>
    <mergeCell ref="L11:M11"/>
    <mergeCell ref="C13:G13"/>
    <mergeCell ref="J13:K13"/>
    <mergeCell ref="L13:M13"/>
    <mergeCell ref="C14:G14"/>
    <mergeCell ref="J14:K14"/>
    <mergeCell ref="L14:M14"/>
    <mergeCell ref="C12:G12"/>
    <mergeCell ref="B89:N89"/>
    <mergeCell ref="B90:G90"/>
    <mergeCell ref="J90:K90"/>
    <mergeCell ref="L90:M90"/>
    <mergeCell ref="C91:G91"/>
    <mergeCell ref="J91:K91"/>
    <mergeCell ref="L91:M91"/>
    <mergeCell ref="C92:G92"/>
    <mergeCell ref="J92:K92"/>
    <mergeCell ref="L92:M92"/>
    <mergeCell ref="C93:G93"/>
    <mergeCell ref="J93:K93"/>
    <mergeCell ref="L93:M93"/>
    <mergeCell ref="J94:M94"/>
    <mergeCell ref="B95:G96"/>
    <mergeCell ref="H95:H96"/>
    <mergeCell ref="I95:I96"/>
    <mergeCell ref="J95:K95"/>
    <mergeCell ref="L95:M95"/>
    <mergeCell ref="N95:N96"/>
    <mergeCell ref="C97:G97"/>
    <mergeCell ref="C98:G98"/>
    <mergeCell ref="C99:G99"/>
    <mergeCell ref="C100:G100"/>
    <mergeCell ref="C101:G101"/>
    <mergeCell ref="J102:M102"/>
    <mergeCell ref="B103:G103"/>
    <mergeCell ref="J103:K103"/>
    <mergeCell ref="L103:M103"/>
    <mergeCell ref="C104:G104"/>
    <mergeCell ref="J104:K104"/>
    <mergeCell ref="L104:M104"/>
    <mergeCell ref="J105:M105"/>
    <mergeCell ref="B106:M106"/>
    <mergeCell ref="B107:M107"/>
    <mergeCell ref="B108:M108"/>
    <mergeCell ref="B109:G109"/>
    <mergeCell ref="J109:K109"/>
    <mergeCell ref="L109:M109"/>
    <mergeCell ref="C110:G110"/>
    <mergeCell ref="J110:K110"/>
    <mergeCell ref="L110:M110"/>
    <mergeCell ref="C111:G111"/>
    <mergeCell ref="J111:K111"/>
    <mergeCell ref="L111:M111"/>
    <mergeCell ref="C112:G112"/>
    <mergeCell ref="J112:K112"/>
    <mergeCell ref="L112:M112"/>
    <mergeCell ref="C117:G117"/>
    <mergeCell ref="J117:K117"/>
    <mergeCell ref="L117:M117"/>
    <mergeCell ref="J118:M118"/>
    <mergeCell ref="J126:M126"/>
    <mergeCell ref="J127:M127"/>
    <mergeCell ref="J128:M128"/>
    <mergeCell ref="C113:G113"/>
    <mergeCell ref="J113:K113"/>
    <mergeCell ref="L113:M113"/>
    <mergeCell ref="C114:G114"/>
    <mergeCell ref="J114:K114"/>
    <mergeCell ref="L114:M114"/>
    <mergeCell ref="J115:M115"/>
    <mergeCell ref="B116:G116"/>
    <mergeCell ref="J116:K116"/>
    <mergeCell ref="L116:M116"/>
    <mergeCell ref="B119:G119"/>
    <mergeCell ref="J119:K119"/>
    <mergeCell ref="L119:M119"/>
    <mergeCell ref="C120:G120"/>
    <mergeCell ref="J120:K120"/>
    <mergeCell ref="L120:M120"/>
    <mergeCell ref="C121:G121"/>
  </mergeCells>
  <pageMargins left="0.51181102362204722" right="0.51181102362204722" top="0.78740157480314965" bottom="0.78740157480314965" header="0.31496062992125984" footer="0.31496062992125984"/>
  <pageSetup paperSize="9" scale="54"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FB31-4D80-4CCF-BD79-BA398F2AFDA2}">
  <dimension ref="A1:AD837"/>
  <sheetViews>
    <sheetView showGridLines="0" tabSelected="1" view="pageBreakPreview" zoomScaleNormal="100" zoomScaleSheetLayoutView="100" workbookViewId="0">
      <pane xSplit="1" ySplit="9" topLeftCell="B76" activePane="bottomRight" state="frozen"/>
      <selection activeCell="S26" sqref="S26"/>
      <selection pane="topRight" activeCell="S26" sqref="S26"/>
      <selection pane="bottomLeft" activeCell="S26" sqref="S26"/>
      <selection pane="bottomRight" activeCell="S26" sqref="S26"/>
    </sheetView>
  </sheetViews>
  <sheetFormatPr defaultColWidth="14" defaultRowHeight="15" customHeight="1" x14ac:dyDescent="0.2"/>
  <cols>
    <col min="1" max="1" width="0.85546875" style="229" customWidth="1"/>
    <col min="2" max="2" width="4.28515625" style="229" customWidth="1"/>
    <col min="3" max="3" width="10.42578125" style="229" customWidth="1"/>
    <col min="4" max="4" width="10.5703125" style="229" customWidth="1"/>
    <col min="5" max="5" width="43.5703125" style="229" customWidth="1"/>
    <col min="6" max="6" width="6" style="229" customWidth="1"/>
    <col min="7" max="7" width="3" style="229" customWidth="1"/>
    <col min="8" max="8" width="7" style="229" customWidth="1"/>
    <col min="9" max="9" width="5.140625" style="229" bestFit="1" customWidth="1"/>
    <col min="10" max="10" width="1.7109375" style="229" customWidth="1"/>
    <col min="11" max="11" width="7" style="229" bestFit="1" customWidth="1"/>
    <col min="12" max="12" width="5.42578125" style="229" bestFit="1" customWidth="1"/>
    <col min="13" max="13" width="7" style="229" bestFit="1" customWidth="1"/>
    <col min="14" max="14" width="11.28515625" style="229" bestFit="1" customWidth="1"/>
    <col min="15" max="15" width="8.28515625" style="229" customWidth="1"/>
    <col min="16" max="16" width="6.7109375" style="229" customWidth="1"/>
    <col min="17" max="17" width="13" style="229" customWidth="1"/>
    <col min="18" max="18" width="13.42578125" style="229" bestFit="1" customWidth="1"/>
    <col min="19" max="19" width="6.85546875" style="229" bestFit="1" customWidth="1"/>
    <col min="20" max="20" width="5.7109375" style="229" customWidth="1"/>
    <col min="21" max="21" width="10.28515625" style="229" bestFit="1" customWidth="1"/>
    <col min="22" max="22" width="5.7109375" style="229" customWidth="1"/>
    <col min="23" max="23" width="16.42578125" style="229" customWidth="1"/>
    <col min="24" max="24" width="6.85546875" style="229" customWidth="1"/>
    <col min="25" max="25" width="15.28515625" style="229" customWidth="1"/>
    <col min="26" max="26" width="1.7109375" style="229" customWidth="1"/>
    <col min="27" max="27" width="13.28515625" style="229" customWidth="1"/>
    <col min="28" max="28" width="14.28515625" style="229" customWidth="1"/>
    <col min="29" max="30" width="8.42578125" style="229" customWidth="1"/>
    <col min="31" max="16384" width="14" style="229"/>
  </cols>
  <sheetData>
    <row r="1" spans="1:30" ht="10.15" customHeight="1" thickBot="1" x14ac:dyDescent="0.3">
      <c r="A1" s="246"/>
      <c r="B1" s="234"/>
      <c r="C1" s="248"/>
      <c r="D1" s="234"/>
      <c r="E1" s="234"/>
      <c r="F1" s="234"/>
      <c r="G1" s="234"/>
      <c r="H1" s="234"/>
      <c r="I1" s="249"/>
      <c r="J1" s="250"/>
      <c r="K1" s="250"/>
      <c r="L1" s="250"/>
      <c r="M1" s="250"/>
      <c r="N1" s="251"/>
      <c r="O1" s="246"/>
      <c r="P1" s="246"/>
      <c r="Q1" s="246"/>
      <c r="R1" s="246"/>
      <c r="S1" s="246"/>
      <c r="T1" s="246"/>
      <c r="U1" s="246"/>
      <c r="V1" s="246"/>
      <c r="W1" s="246"/>
      <c r="X1" s="246"/>
      <c r="Y1" s="246"/>
      <c r="Z1" s="246"/>
    </row>
    <row r="2" spans="1:30" ht="30" customHeight="1" x14ac:dyDescent="0.2">
      <c r="B2" s="611"/>
      <c r="C2" s="612"/>
      <c r="D2" s="613"/>
      <c r="E2" s="1040" t="s">
        <v>4</v>
      </c>
      <c r="F2" s="1041"/>
      <c r="G2" s="1041"/>
      <c r="H2" s="1041"/>
      <c r="I2" s="1041"/>
      <c r="J2" s="1041"/>
      <c r="K2" s="1041"/>
      <c r="L2" s="1041"/>
      <c r="M2" s="1041"/>
      <c r="N2" s="1041"/>
      <c r="O2" s="1041"/>
      <c r="P2" s="1041"/>
      <c r="Q2" s="1041"/>
      <c r="R2" s="1041"/>
      <c r="S2" s="1041"/>
      <c r="T2" s="1041"/>
      <c r="U2" s="1041"/>
      <c r="V2" s="1041"/>
      <c r="W2" s="1041"/>
      <c r="X2" s="1042"/>
      <c r="Y2" s="614"/>
    </row>
    <row r="3" spans="1:30" ht="15" customHeight="1" x14ac:dyDescent="0.2">
      <c r="B3" s="615"/>
      <c r="C3" s="246"/>
      <c r="D3" s="235"/>
      <c r="E3" s="873" t="s">
        <v>0</v>
      </c>
      <c r="F3" s="874"/>
      <c r="G3" s="874"/>
      <c r="H3" s="874"/>
      <c r="I3" s="874"/>
      <c r="J3" s="874"/>
      <c r="K3" s="874"/>
      <c r="L3" s="874"/>
      <c r="M3" s="874"/>
      <c r="N3" s="874"/>
      <c r="O3" s="874"/>
      <c r="P3" s="874"/>
      <c r="Q3" s="874"/>
      <c r="R3" s="874"/>
      <c r="S3" s="874"/>
      <c r="T3" s="875"/>
      <c r="U3" s="873" t="s">
        <v>1</v>
      </c>
      <c r="V3" s="874"/>
      <c r="W3" s="874"/>
      <c r="X3" s="875"/>
      <c r="Y3" s="616"/>
    </row>
    <row r="4" spans="1:30" ht="15" customHeight="1" x14ac:dyDescent="0.2">
      <c r="B4" s="615"/>
      <c r="C4" s="246"/>
      <c r="D4" s="236"/>
      <c r="E4" s="1043" t="str">
        <f>+'COMPOSIÇÕES - COM DESON'!C5</f>
        <v>Elaboração dos projetos executivos da sub-bacia do Canal da Travessa Belas Artes (Bacia Rio Aribiri) - Orla D. João Batista</v>
      </c>
      <c r="F4" s="1044"/>
      <c r="G4" s="1044"/>
      <c r="H4" s="1044"/>
      <c r="I4" s="1044"/>
      <c r="J4" s="1044"/>
      <c r="K4" s="1044"/>
      <c r="L4" s="1044"/>
      <c r="M4" s="1044"/>
      <c r="N4" s="1044"/>
      <c r="O4" s="1044"/>
      <c r="P4" s="1044"/>
      <c r="Q4" s="1044"/>
      <c r="R4" s="1044"/>
      <c r="S4" s="1044"/>
      <c r="T4" s="1045"/>
      <c r="U4" s="1046">
        <f>+'COMPOSIÇÕES - COM DESON'!K5</f>
        <v>44496</v>
      </c>
      <c r="V4" s="1047"/>
      <c r="W4" s="1047"/>
      <c r="X4" s="1048"/>
      <c r="Y4" s="616"/>
    </row>
    <row r="5" spans="1:30" ht="15" customHeight="1" x14ac:dyDescent="0.2">
      <c r="B5" s="615"/>
      <c r="C5" s="246"/>
      <c r="D5" s="237"/>
      <c r="E5" s="873" t="s">
        <v>2</v>
      </c>
      <c r="F5" s="874"/>
      <c r="G5" s="874"/>
      <c r="H5" s="874"/>
      <c r="I5" s="874"/>
      <c r="J5" s="874"/>
      <c r="K5" s="874"/>
      <c r="L5" s="874"/>
      <c r="M5" s="874"/>
      <c r="N5" s="874"/>
      <c r="O5" s="874"/>
      <c r="P5" s="874"/>
      <c r="Q5" s="874"/>
      <c r="R5" s="874"/>
      <c r="S5" s="874"/>
      <c r="T5" s="875"/>
      <c r="U5" s="882" t="s">
        <v>3</v>
      </c>
      <c r="V5" s="1049"/>
      <c r="W5" s="1049"/>
      <c r="X5" s="884"/>
      <c r="Y5" s="616"/>
    </row>
    <row r="6" spans="1:30" ht="15" customHeight="1" thickBot="1" x14ac:dyDescent="0.25">
      <c r="B6" s="617"/>
      <c r="C6" s="247"/>
      <c r="D6" s="233"/>
      <c r="E6" s="864" t="s">
        <v>30408</v>
      </c>
      <c r="F6" s="865"/>
      <c r="G6" s="865"/>
      <c r="H6" s="865"/>
      <c r="I6" s="865"/>
      <c r="J6" s="865"/>
      <c r="K6" s="865"/>
      <c r="L6" s="865"/>
      <c r="M6" s="865"/>
      <c r="N6" s="865"/>
      <c r="O6" s="865"/>
      <c r="P6" s="865"/>
      <c r="Q6" s="865"/>
      <c r="R6" s="865"/>
      <c r="S6" s="865"/>
      <c r="T6" s="866"/>
      <c r="U6" s="867" t="str">
        <f>+'COMPOSIÇÕES - COM DESON'!K7</f>
        <v>R05-2019-ORÇ-003-PCA</v>
      </c>
      <c r="V6" s="859"/>
      <c r="W6" s="859"/>
      <c r="X6" s="868"/>
      <c r="Y6" s="618"/>
    </row>
    <row r="7" spans="1:30" ht="4.9000000000000004" customHeight="1" thickTop="1" thickBot="1" x14ac:dyDescent="0.25">
      <c r="B7" s="619"/>
      <c r="C7" s="603"/>
      <c r="D7" s="603"/>
      <c r="E7" s="603"/>
      <c r="F7" s="603"/>
      <c r="G7" s="603"/>
      <c r="H7" s="603"/>
      <c r="I7" s="603"/>
      <c r="J7" s="603"/>
      <c r="K7" s="603"/>
      <c r="L7" s="603"/>
      <c r="M7" s="603"/>
      <c r="N7" s="603"/>
      <c r="O7" s="232"/>
      <c r="P7" s="232"/>
      <c r="Q7" s="232"/>
      <c r="R7" s="232"/>
      <c r="S7" s="232"/>
      <c r="T7" s="232"/>
      <c r="U7" s="232"/>
      <c r="V7" s="232"/>
      <c r="W7" s="232"/>
      <c r="X7" s="232"/>
      <c r="Y7" s="620"/>
      <c r="Z7" s="232"/>
      <c r="AA7" s="228"/>
      <c r="AB7" s="228"/>
      <c r="AC7" s="228"/>
      <c r="AD7" s="228"/>
    </row>
    <row r="8" spans="1:30" ht="12.75" x14ac:dyDescent="0.2">
      <c r="B8" s="1038" t="s">
        <v>25212</v>
      </c>
      <c r="C8" s="1039"/>
      <c r="D8" s="1039"/>
      <c r="E8" s="1050" t="s">
        <v>25213</v>
      </c>
      <c r="F8" s="1052" t="s">
        <v>25214</v>
      </c>
      <c r="G8" s="1053"/>
      <c r="H8" s="1053"/>
      <c r="I8" s="1053"/>
      <c r="J8" s="1053"/>
      <c r="K8" s="1054"/>
      <c r="L8" s="1031" t="s">
        <v>25215</v>
      </c>
      <c r="M8" s="1031" t="s">
        <v>25216</v>
      </c>
      <c r="N8" s="357" t="s">
        <v>25217</v>
      </c>
      <c r="O8" s="357" t="s">
        <v>25218</v>
      </c>
      <c r="P8" s="357" t="s">
        <v>25219</v>
      </c>
      <c r="Q8" s="357" t="s">
        <v>25220</v>
      </c>
      <c r="R8" s="357" t="s">
        <v>25221</v>
      </c>
      <c r="S8" s="357" t="s">
        <v>25222</v>
      </c>
      <c r="T8" s="357" t="s">
        <v>25223</v>
      </c>
      <c r="U8" s="357" t="s">
        <v>25224</v>
      </c>
      <c r="V8" s="357" t="s">
        <v>25242</v>
      </c>
      <c r="W8" s="1031" t="s">
        <v>25225</v>
      </c>
      <c r="X8" s="1031" t="s">
        <v>25226</v>
      </c>
      <c r="Y8" s="1025" t="s">
        <v>25227</v>
      </c>
      <c r="Z8" s="240"/>
      <c r="AA8" s="241"/>
    </row>
    <row r="9" spans="1:30" ht="12.75" x14ac:dyDescent="0.2">
      <c r="B9" s="358" t="s">
        <v>25228</v>
      </c>
      <c r="C9" s="359" t="s">
        <v>25229</v>
      </c>
      <c r="D9" s="359" t="s">
        <v>25240</v>
      </c>
      <c r="E9" s="1051"/>
      <c r="F9" s="1027" t="s">
        <v>25230</v>
      </c>
      <c r="G9" s="1028"/>
      <c r="H9" s="1029"/>
      <c r="I9" s="1027" t="s">
        <v>25231</v>
      </c>
      <c r="J9" s="1028"/>
      <c r="K9" s="1029"/>
      <c r="L9" s="1032"/>
      <c r="M9" s="1032"/>
      <c r="N9" s="360" t="s">
        <v>25232</v>
      </c>
      <c r="O9" s="360" t="s">
        <v>25232</v>
      </c>
      <c r="P9" s="360" t="s">
        <v>25232</v>
      </c>
      <c r="Q9" s="360" t="s">
        <v>25233</v>
      </c>
      <c r="R9" s="360" t="s">
        <v>25234</v>
      </c>
      <c r="S9" s="360" t="s">
        <v>25235</v>
      </c>
      <c r="T9" s="360" t="s">
        <v>25236</v>
      </c>
      <c r="U9" s="360" t="s">
        <v>25237</v>
      </c>
      <c r="V9" s="360" t="s">
        <v>25243</v>
      </c>
      <c r="W9" s="1032"/>
      <c r="X9" s="1032"/>
      <c r="Y9" s="1026"/>
      <c r="Z9" s="242"/>
      <c r="AA9" s="241"/>
    </row>
    <row r="10" spans="1:30" ht="15.75" x14ac:dyDescent="0.2">
      <c r="B10" s="361" t="s">
        <v>30341</v>
      </c>
      <c r="C10" s="313"/>
      <c r="D10" s="313"/>
      <c r="E10" s="314" t="s">
        <v>25241</v>
      </c>
      <c r="F10" s="315"/>
      <c r="G10" s="316"/>
      <c r="H10" s="317"/>
      <c r="I10" s="315"/>
      <c r="J10" s="316"/>
      <c r="K10" s="317"/>
      <c r="L10" s="318"/>
      <c r="M10" s="318"/>
      <c r="N10" s="319"/>
      <c r="O10" s="319"/>
      <c r="P10" s="319"/>
      <c r="Q10" s="319"/>
      <c r="R10" s="319"/>
      <c r="S10" s="319"/>
      <c r="T10" s="319"/>
      <c r="U10" s="319"/>
      <c r="V10" s="319"/>
      <c r="W10" s="319"/>
      <c r="X10" s="318"/>
      <c r="Y10" s="320"/>
      <c r="Z10" s="243"/>
      <c r="AA10" s="244"/>
      <c r="AB10" s="230"/>
      <c r="AC10" s="230"/>
      <c r="AD10" s="230"/>
    </row>
    <row r="11" spans="1:30" ht="30" customHeight="1" x14ac:dyDescent="0.2">
      <c r="B11" s="409"/>
      <c r="C11" s="394">
        <v>90091</v>
      </c>
      <c r="D11" s="394" t="s">
        <v>20683</v>
      </c>
      <c r="E11" s="1015" t="str">
        <f>IF(D11="SINAPI",VLOOKUP(C11,'SINAPI 09-20 ES - NÃO DESONER.'!$G$6:$L$6678,2,FALSE),IF(D11="SIURB",VLOOKUP(C11,'SIURB JAN-2020 NÃO DESONER.'!$A$2:$D$757,2,FALSE),IF(D11="SICRO",VLOOKUP(C11,Tabela4[],2,FALSE),IF(D11="CPOS",VLOOKUP(C11,'CPOS-178'!$A$7:$F$4097,2,FALSE),IF(D11="PRÓPRIA",VLOOKUP(C11,Tabela42[],2,FALSE),IF(D11="DER-ES",VLOOKUP(C11,Tabela6[],2,FALSE),IF(D11="IOPES",VLOOKUP(C11,'IOPES_02-20'!$A$12:$G$1265,3,FALSE),"ERRO")))))))</f>
        <v>ESCAVAÇÃO MECANIZADA DE VALA COM PROF. ATÉ 1,5 M(MÉDIA ENTRE MONTANTE E JUSANTE/UMA COMPOSIÇÃO POR TRECHO), COM ESCAVADEIRA HIDRÁULICA (0,8 m³), LARG. DE 1,5M A 2,5 M, EM SOLO DE 1A CATEGORIA, LOCAIS COM BAIXO NÍVEL DE INTERFERÊNCIA. AF_01/2015</v>
      </c>
      <c r="F11" s="1016"/>
      <c r="G11" s="1016"/>
      <c r="H11" s="1016"/>
      <c r="I11" s="1016"/>
      <c r="J11" s="1016"/>
      <c r="K11" s="1016"/>
      <c r="L11" s="1016"/>
      <c r="M11" s="1016"/>
      <c r="N11" s="1016"/>
      <c r="O11" s="1016"/>
      <c r="P11" s="1016"/>
      <c r="Q11" s="1016"/>
      <c r="R11" s="1016"/>
      <c r="S11" s="1016"/>
      <c r="T11" s="1016"/>
      <c r="U11" s="1016"/>
      <c r="V11" s="1016"/>
      <c r="W11" s="1016"/>
      <c r="X11" s="462" t="str">
        <f>IF(D11="SINAPI",VLOOKUP(C11,'SINAPI 09-20 ES - NÃO DESONER.'!$G$6:$L$6678,3,FALSE),IF(D11="SIURB",VLOOKUP(C11,'SIURB JAN-2020 NÃO DESONER.'!$A$2:$D$757,3,FALSE),IF(D11="SICRO",VLOOKUP(C11,Tabela4[],3,FALSE),IF(D11="CPOS",VLOOKUP(C11,'CPOS-178'!$A$7:$F$4097,3,FALSE),IF(D11="PRÓPRIA",VLOOKUP(C11,Tabela42[],3,FALSE),IF(D11="DER-ES",VLOOKUP(C11,Tabela6[],3,FALSE),IF(D11="IOPES",VLOOKUP(C11,'IOPES_02-20'!$A$12:$G$1265,4,FALSE),"ERRO")))))))</f>
        <v>m³</v>
      </c>
      <c r="Y11" s="396"/>
      <c r="Z11" s="245"/>
      <c r="AA11" s="353"/>
      <c r="AB11" s="394"/>
      <c r="AC11" s="230"/>
    </row>
    <row r="12" spans="1:30" x14ac:dyDescent="0.2">
      <c r="B12" s="323"/>
      <c r="C12" s="324"/>
      <c r="D12" s="324"/>
      <c r="E12" s="410" t="s">
        <v>30395</v>
      </c>
      <c r="F12" s="411"/>
      <c r="G12" s="412"/>
      <c r="H12" s="413"/>
      <c r="I12" s="411"/>
      <c r="J12" s="412"/>
      <c r="K12" s="413"/>
      <c r="L12" s="557"/>
      <c r="M12" s="397"/>
      <c r="N12" s="414" t="s">
        <v>19841</v>
      </c>
      <c r="O12" s="414" t="s">
        <v>19841</v>
      </c>
      <c r="P12" s="414" t="s">
        <v>19841</v>
      </c>
      <c r="Q12" s="414">
        <v>0</v>
      </c>
      <c r="R12" s="415">
        <v>357.18</v>
      </c>
      <c r="S12" s="414"/>
      <c r="T12" s="416"/>
      <c r="U12" s="414"/>
      <c r="V12" s="414"/>
      <c r="W12" s="415">
        <f t="shared" ref="W12" si="0">R12</f>
        <v>357.18</v>
      </c>
      <c r="X12" s="417"/>
      <c r="Y12" s="332"/>
      <c r="Z12" s="238"/>
      <c r="AA12" s="231"/>
    </row>
    <row r="13" spans="1:30" ht="15.75" x14ac:dyDescent="0.2">
      <c r="B13" s="398">
        <f>+C11</f>
        <v>90091</v>
      </c>
      <c r="C13" s="399"/>
      <c r="D13" s="336" t="str">
        <f>+D11</f>
        <v>SINAPI</v>
      </c>
      <c r="E13" s="400" t="s">
        <v>25225</v>
      </c>
      <c r="F13" s="1012"/>
      <c r="G13" s="1013"/>
      <c r="H13" s="1014"/>
      <c r="I13" s="1012"/>
      <c r="J13" s="1013"/>
      <c r="K13" s="1014"/>
      <c r="L13" s="399"/>
      <c r="M13" s="399"/>
      <c r="N13" s="401"/>
      <c r="O13" s="401"/>
      <c r="P13" s="401"/>
      <c r="Q13" s="401"/>
      <c r="R13" s="401"/>
      <c r="S13" s="401"/>
      <c r="T13" s="401"/>
      <c r="U13" s="401"/>
      <c r="V13" s="401"/>
      <c r="W13" s="402">
        <f>SUM(W12:W12)</f>
        <v>357.18</v>
      </c>
      <c r="X13" s="403" t="str">
        <f>+X11</f>
        <v>m³</v>
      </c>
      <c r="Y13" s="404"/>
      <c r="Z13" s="239"/>
      <c r="AA13" s="342"/>
      <c r="AB13" s="394"/>
    </row>
    <row r="14" spans="1:30" ht="30" customHeight="1" x14ac:dyDescent="0.2">
      <c r="B14" s="409"/>
      <c r="C14" s="394">
        <v>93364</v>
      </c>
      <c r="D14" s="342" t="s">
        <v>20683</v>
      </c>
      <c r="E14" s="1015" t="str">
        <f>IF(D14="SINAPI",VLOOKUP(C14,'SINAPI 09-20 ES - NÃO DESONER.'!$G$6:$L$6678,2,FALSE),IF(D14="SIURB",VLOOKUP(C14,'SIURB JAN-2020 NÃO DESONER.'!$A$2:$D$757,2,FALSE),IF(D14="SICRO",VLOOKUP(C14,Tabela4[],2,FALSE),IF(D14="CPOS",VLOOKUP(C14,'CPOS-178'!$A$7:$F$4097,2,FALSE),IF(D14="PRÓPRIA",VLOOKUP(C14,Tabela42[],2,FALSE),IF(D14="DER-ES",VLOOKUP(C14,Tabela6[],2,FALSE),IF(D14="IOPES",VLOOKUP(C14,'IOPES_02-20'!$A$12:$G$1265,3,FALSE),"ERRO")))))))</f>
        <v>REATERRO MECANIZADO DE VALA COM ESCAVADEIRA HIDRÁULICA (CAPACIDADE DA CAÇAMBA: 0,8 M³ / POTÊNCIA: 111 HP), LARGURA DE 1,5 A 2,5 M, PROFUNDIDADE DE 3,0  A 4,5 M, COM SOLO (SEM SUBSTITUIÇÃO) DE 1ª CATEGORIA EM LOCAIS COM ALTO NÍVEL DE INTERFERÊNCIA. AF_04/2016</v>
      </c>
      <c r="F14" s="1016"/>
      <c r="G14" s="1016"/>
      <c r="H14" s="1016"/>
      <c r="I14" s="1016"/>
      <c r="J14" s="1016"/>
      <c r="K14" s="1016"/>
      <c r="L14" s="1016"/>
      <c r="M14" s="1016"/>
      <c r="N14" s="1016"/>
      <c r="O14" s="1016"/>
      <c r="P14" s="1016"/>
      <c r="Q14" s="1016"/>
      <c r="R14" s="1016"/>
      <c r="S14" s="1016"/>
      <c r="T14" s="1016"/>
      <c r="U14" s="1016"/>
      <c r="V14" s="1016"/>
      <c r="W14" s="1016"/>
      <c r="X14" s="462" t="str">
        <f>IF(D14="SINAPI",VLOOKUP(C14,'SINAPI 09-20 ES - NÃO DESONER.'!$G$6:$L$6678,3,FALSE),IF(D14="SIURB",VLOOKUP(C14,'SIURB JAN-2020 NÃO DESONER.'!$A$2:$D$757,3,FALSE),IF(D14="SICRO",VLOOKUP(C14,Tabela4[],3,FALSE),IF(D14="CPOS",VLOOKUP(C14,'CPOS-178'!$A$7:$F$4097,3,FALSE),IF(D14="PRÓPRIA",VLOOKUP(C14,Tabela42[],3,FALSE),IF(D14="DER-ES",VLOOKUP(C14,Tabela6[],3,FALSE),IF(D14="IOPES",VLOOKUP(C14,'IOPES_02-20'!$A$12:$G$1265,4,FALSE),"ERRO")))))))</f>
        <v>m³</v>
      </c>
      <c r="Y14" s="396"/>
      <c r="Z14" s="239"/>
      <c r="AA14" s="231"/>
    </row>
    <row r="15" spans="1:30" x14ac:dyDescent="0.2">
      <c r="B15" s="323"/>
      <c r="C15" s="324"/>
      <c r="D15" s="324"/>
      <c r="E15" s="410" t="str">
        <f>+E12</f>
        <v>AV. BEIRA MAR</v>
      </c>
      <c r="F15" s="411"/>
      <c r="G15" s="412"/>
      <c r="H15" s="413"/>
      <c r="I15" s="411"/>
      <c r="J15" s="412"/>
      <c r="K15" s="413"/>
      <c r="L15" s="557"/>
      <c r="M15" s="397"/>
      <c r="N15" s="414" t="str">
        <f>+N12</f>
        <v>-</v>
      </c>
      <c r="O15" s="414" t="str">
        <f>+O12</f>
        <v>-</v>
      </c>
      <c r="P15" s="414" t="str">
        <f>+P12</f>
        <v>-</v>
      </c>
      <c r="Q15" s="414">
        <v>0</v>
      </c>
      <c r="R15" s="415">
        <v>304.56</v>
      </c>
      <c r="S15" s="414"/>
      <c r="T15" s="416"/>
      <c r="U15" s="421"/>
      <c r="V15" s="422"/>
      <c r="W15" s="415">
        <f t="shared" ref="W15" si="1">R15</f>
        <v>304.56</v>
      </c>
      <c r="X15" s="417"/>
      <c r="Y15" s="332"/>
      <c r="Z15" s="239"/>
      <c r="AA15" s="231"/>
    </row>
    <row r="16" spans="1:30" ht="15.75" x14ac:dyDescent="0.2">
      <c r="B16" s="398">
        <f>+C14</f>
        <v>93364</v>
      </c>
      <c r="C16" s="399"/>
      <c r="D16" s="336" t="str">
        <f>+D13</f>
        <v>SINAPI</v>
      </c>
      <c r="E16" s="400" t="s">
        <v>25225</v>
      </c>
      <c r="F16" s="1012"/>
      <c r="G16" s="1013"/>
      <c r="H16" s="1014"/>
      <c r="I16" s="1012"/>
      <c r="J16" s="1013"/>
      <c r="K16" s="1014"/>
      <c r="L16" s="399"/>
      <c r="M16" s="399"/>
      <c r="N16" s="401"/>
      <c r="O16" s="401"/>
      <c r="P16" s="401"/>
      <c r="Q16" s="401"/>
      <c r="R16" s="401"/>
      <c r="S16" s="401"/>
      <c r="T16" s="401"/>
      <c r="U16" s="401"/>
      <c r="V16" s="401"/>
      <c r="W16" s="402">
        <f>SUM(W15:W15)</f>
        <v>304.56</v>
      </c>
      <c r="X16" s="403" t="str">
        <f>+X14</f>
        <v>m³</v>
      </c>
      <c r="Y16" s="404"/>
      <c r="Z16" s="239"/>
      <c r="AA16" s="231"/>
    </row>
    <row r="17" spans="2:25" ht="30" customHeight="1" x14ac:dyDescent="0.2">
      <c r="B17" s="409"/>
      <c r="C17" s="394">
        <v>100980</v>
      </c>
      <c r="D17" s="394" t="s">
        <v>20683</v>
      </c>
      <c r="E17" s="1015" t="str">
        <f>IF(D17="SINAPI",VLOOKUP(C17,'SINAPI 09-20 ES - NÃO DESONER.'!$G$6:$L$6678,2,FALSE),IF(D17="SIURB",VLOOKUP(C17,'SIURB JAN-2020 NÃO DESONER.'!$A$2:$D$757,2,FALSE),IF(D17="SICRO",VLOOKUP(C17,Tabela4[],2,FALSE),IF(D17="CPOS",VLOOKUP(C17,'CPOS-178'!$A$7:$F$4097,2,FALSE),IF(D17="PRÓPRIA",VLOOKUP(C17,Tabela42[],2,FALSE),IF(D17="DER-ES",VLOOKUP(C17,Tabela6[],2,FALSE),IF(D17="IOPES",VLOOKUP(C17,'IOPES_02-20'!$A$12:$G$1265,3,FALSE),"ERRO")))))))</f>
        <v>CARGA, MANOBRA E DESCARGA DE SOLOS E MATERIAIS GRANULARES EM CAMINHÃO BASCULANTE 18 M³ - CARGA COM ESCAVADEIRA HIDRÁULICA (CAÇAMBA DE 1,20 M³ / 155 HP) E DESCARGA LIVRE (UNIDADE: m³). AF_07/2020</v>
      </c>
      <c r="F17" s="1016"/>
      <c r="G17" s="1016"/>
      <c r="H17" s="1016"/>
      <c r="I17" s="1016"/>
      <c r="J17" s="1016"/>
      <c r="K17" s="1016"/>
      <c r="L17" s="1016"/>
      <c r="M17" s="1016"/>
      <c r="N17" s="1016"/>
      <c r="O17" s="1016"/>
      <c r="P17" s="1016"/>
      <c r="Q17" s="1016"/>
      <c r="R17" s="1016"/>
      <c r="S17" s="1016"/>
      <c r="T17" s="1016"/>
      <c r="U17" s="1016"/>
      <c r="V17" s="1016"/>
      <c r="W17" s="1016"/>
      <c r="X17" s="462" t="str">
        <f>IF(D17="SINAPI",VLOOKUP(C17,'SINAPI 09-20 ES - NÃO DESONER.'!$G$6:$L$6678,3,FALSE),IF(D17="SIURB",VLOOKUP(C17,'SIURB JAN-2020 NÃO DESONER.'!$A$2:$D$757,3,FALSE),IF(D17="SICRO",VLOOKUP(C17,Tabela4[],3,FALSE),IF(D17="CPOS",VLOOKUP(C17,'CPOS-178'!$A$7:$F$4097,3,FALSE),IF(D17="PRÓPRIA",VLOOKUP(C17,Tabela42[],3,FALSE),IF(D17="DER-ES",VLOOKUP(C17,Tabela6[],3,FALSE),IF(D17="IOPES",VLOOKUP(C17,'IOPES_02-20'!$A$12:$G$1265,4,FALSE),"ERRO")))))))</f>
        <v>m³</v>
      </c>
      <c r="Y17" s="396"/>
    </row>
    <row r="18" spans="2:25" ht="15.75" customHeight="1" x14ac:dyDescent="0.2">
      <c r="B18" s="323"/>
      <c r="C18" s="324"/>
      <c r="D18" s="324"/>
      <c r="E18" s="410" t="str">
        <f>+E15</f>
        <v>AV. BEIRA MAR</v>
      </c>
      <c r="F18" s="411">
        <f>+F15</f>
        <v>0</v>
      </c>
      <c r="G18" s="412" t="s">
        <v>25238</v>
      </c>
      <c r="H18" s="413">
        <f>+H15</f>
        <v>0</v>
      </c>
      <c r="I18" s="411">
        <f>+I15</f>
        <v>0</v>
      </c>
      <c r="J18" s="412" t="s">
        <v>25238</v>
      </c>
      <c r="K18" s="413">
        <f>+K15</f>
        <v>0</v>
      </c>
      <c r="L18" s="557"/>
      <c r="M18" s="397"/>
      <c r="N18" s="414" t="str">
        <f>+N15</f>
        <v>-</v>
      </c>
      <c r="O18" s="414" t="str">
        <f>+O15</f>
        <v>-</v>
      </c>
      <c r="P18" s="414" t="str">
        <f>+P15</f>
        <v>-</v>
      </c>
      <c r="Q18" s="414">
        <v>0</v>
      </c>
      <c r="R18" s="423">
        <f>+R12</f>
        <v>357.18</v>
      </c>
      <c r="S18" s="414"/>
      <c r="T18" s="416">
        <v>0.3</v>
      </c>
      <c r="U18" s="414"/>
      <c r="V18" s="414"/>
      <c r="W18" s="415">
        <f t="shared" ref="W18" si="2">R18*(1+T18)</f>
        <v>464.334</v>
      </c>
      <c r="X18" s="417"/>
      <c r="Y18" s="332"/>
    </row>
    <row r="19" spans="2:25" ht="15.75" customHeight="1" x14ac:dyDescent="0.2">
      <c r="B19" s="398">
        <f>+C17</f>
        <v>100980</v>
      </c>
      <c r="C19" s="399"/>
      <c r="D19" s="336" t="str">
        <f>+D17</f>
        <v>SINAPI</v>
      </c>
      <c r="E19" s="400" t="s">
        <v>25225</v>
      </c>
      <c r="F19" s="1012"/>
      <c r="G19" s="1013"/>
      <c r="H19" s="1014"/>
      <c r="I19" s="1012"/>
      <c r="J19" s="1013"/>
      <c r="K19" s="1014"/>
      <c r="L19" s="399"/>
      <c r="M19" s="399"/>
      <c r="N19" s="401"/>
      <c r="O19" s="401"/>
      <c r="P19" s="401"/>
      <c r="Q19" s="401"/>
      <c r="R19" s="401"/>
      <c r="S19" s="401"/>
      <c r="T19" s="401"/>
      <c r="U19" s="401"/>
      <c r="V19" s="401"/>
      <c r="W19" s="402">
        <f>SUM(W18:W18)</f>
        <v>464.334</v>
      </c>
      <c r="X19" s="403" t="str">
        <f>+X17</f>
        <v>m³</v>
      </c>
      <c r="Y19" s="404"/>
    </row>
    <row r="20" spans="2:25" ht="15.75" customHeight="1" x14ac:dyDescent="0.2">
      <c r="B20" s="409"/>
      <c r="C20" s="394">
        <v>97917</v>
      </c>
      <c r="D20" s="394" t="s">
        <v>20683</v>
      </c>
      <c r="E20" s="1015" t="str">
        <f>IF(D20="SINAPI",VLOOKUP(C20,'SINAPI 09-20 ES - NÃO DESONER.'!$G$6:$L$6678,2,FALSE),IF(D20="SIURB",VLOOKUP(C20,'SIURB JAN-2020 NÃO DESONER.'!$A$2:$D$757,2,FALSE),IF(D20="SICRO",VLOOKUP(C20,Tabela4[],2,FALSE),IF(D20="CPOS",VLOOKUP(C20,'CPOS-178'!$A$7:$F$4097,2,FALSE),IF(D20="PRÓPRIA",VLOOKUP(C20,Tabela42[],2,FALSE),IF(D20="DER-ES",VLOOKUP(C20,Tabela6[],2,FALSE),IF(D20="IOPES",VLOOKUP(C20,'IOPES_02-20'!$A$12:$G$1265,3,FALSE),"ERRO")))))))</f>
        <v>TRANSPORTE COM CAMINHÃO BASCULANTE DE 6 M³, EM VIA URBANA EM REVESTIMENTO PRIMÁRIO (UNIDADE: TXKM). AF_07/2020</v>
      </c>
      <c r="F20" s="1016"/>
      <c r="G20" s="1016"/>
      <c r="H20" s="1016"/>
      <c r="I20" s="1016"/>
      <c r="J20" s="1016"/>
      <c r="K20" s="1016"/>
      <c r="L20" s="1016"/>
      <c r="M20" s="1016"/>
      <c r="N20" s="1016"/>
      <c r="O20" s="1016"/>
      <c r="P20" s="1016"/>
      <c r="Q20" s="1016"/>
      <c r="R20" s="1016"/>
      <c r="S20" s="1016"/>
      <c r="T20" s="1016"/>
      <c r="U20" s="1016"/>
      <c r="V20" s="1016"/>
      <c r="W20" s="1016"/>
      <c r="X20" s="462" t="str">
        <f>IF(D20="SINAPI",VLOOKUP(C20,'SINAPI 09-20 ES - NÃO DESONER.'!$G$6:$L$6678,3,FALSE),IF(D20="SIURB",VLOOKUP(C20,'SIURB JAN-2020 NÃO DESONER.'!$A$2:$D$757,3,FALSE),IF(D20="SICRO",VLOOKUP(C20,Tabela4[],3,FALSE),IF(D20="CPOS",VLOOKUP(C20,'CPOS-178'!$A$7:$F$4097,3,FALSE),IF(D20="PRÓPRIA",VLOOKUP(C20,Tabela42[],3,FALSE),IF(D20="DER-ES",VLOOKUP(C20,Tabela6[],3,FALSE),IF(D20="IOPES",VLOOKUP(C20,'IOPES_02-20'!$A$12:$G$1265,4,FALSE),"ERRO")))))))</f>
        <v>t x km</v>
      </c>
      <c r="Y20" s="396"/>
    </row>
    <row r="21" spans="2:25" ht="15.75" customHeight="1" x14ac:dyDescent="0.2">
      <c r="B21" s="323"/>
      <c r="C21" s="324"/>
      <c r="D21" s="324"/>
      <c r="E21" s="410" t="str">
        <f>+E18</f>
        <v>AV. BEIRA MAR</v>
      </c>
      <c r="F21" s="411">
        <f>+F18</f>
        <v>0</v>
      </c>
      <c r="G21" s="412" t="s">
        <v>25238</v>
      </c>
      <c r="H21" s="413">
        <f>+H18</f>
        <v>0</v>
      </c>
      <c r="I21" s="411">
        <f>+I18</f>
        <v>0</v>
      </c>
      <c r="J21" s="412" t="s">
        <v>25238</v>
      </c>
      <c r="K21" s="413">
        <f>+K18</f>
        <v>0</v>
      </c>
      <c r="L21" s="557"/>
      <c r="M21" s="397"/>
      <c r="N21" s="414" t="str">
        <f>+N18</f>
        <v>-</v>
      </c>
      <c r="O21" s="414" t="str">
        <f>+O18</f>
        <v>-</v>
      </c>
      <c r="P21" s="414" t="str">
        <f>+P18</f>
        <v>-</v>
      </c>
      <c r="Q21" s="414">
        <v>0</v>
      </c>
      <c r="R21" s="423">
        <f>+R12-R15</f>
        <v>52.620000000000005</v>
      </c>
      <c r="S21" s="414"/>
      <c r="T21" s="416">
        <v>0.3</v>
      </c>
      <c r="U21" s="421">
        <v>1.2</v>
      </c>
      <c r="V21" s="422">
        <v>10</v>
      </c>
      <c r="W21" s="415">
        <f t="shared" ref="W21" si="3">(R21*(1+T21))*1.2*V21</f>
        <v>820.87200000000007</v>
      </c>
      <c r="X21" s="417"/>
      <c r="Y21" s="332"/>
    </row>
    <row r="22" spans="2:25" ht="15.75" customHeight="1" x14ac:dyDescent="0.2">
      <c r="B22" s="398">
        <f>+C20</f>
        <v>97917</v>
      </c>
      <c r="C22" s="399"/>
      <c r="D22" s="336" t="str">
        <f>+D20</f>
        <v>SINAPI</v>
      </c>
      <c r="E22" s="400" t="s">
        <v>25225</v>
      </c>
      <c r="F22" s="1012"/>
      <c r="G22" s="1013"/>
      <c r="H22" s="1014"/>
      <c r="I22" s="1012"/>
      <c r="J22" s="1013"/>
      <c r="K22" s="1014"/>
      <c r="L22" s="399"/>
      <c r="M22" s="399"/>
      <c r="N22" s="401"/>
      <c r="O22" s="401"/>
      <c r="P22" s="401"/>
      <c r="Q22" s="401"/>
      <c r="R22" s="401"/>
      <c r="S22" s="401"/>
      <c r="T22" s="401"/>
      <c r="U22" s="401"/>
      <c r="V22" s="401"/>
      <c r="W22" s="402">
        <f>SUM(W21:W21)</f>
        <v>820.87200000000007</v>
      </c>
      <c r="X22" s="403" t="str">
        <f>+X20</f>
        <v>t x km</v>
      </c>
      <c r="Y22" s="404"/>
    </row>
    <row r="23" spans="2:25" ht="15.75" customHeight="1" x14ac:dyDescent="0.2">
      <c r="B23" s="361" t="s">
        <v>30342</v>
      </c>
      <c r="C23" s="313"/>
      <c r="D23" s="313"/>
      <c r="E23" s="314" t="s">
        <v>30347</v>
      </c>
      <c r="F23" s="315"/>
      <c r="G23" s="316"/>
      <c r="H23" s="317"/>
      <c r="I23" s="315"/>
      <c r="J23" s="316"/>
      <c r="K23" s="317"/>
      <c r="L23" s="318"/>
      <c r="M23" s="318"/>
      <c r="N23" s="319"/>
      <c r="O23" s="319"/>
      <c r="P23" s="319"/>
      <c r="Q23" s="319"/>
      <c r="R23" s="319"/>
      <c r="S23" s="319"/>
      <c r="T23" s="319"/>
      <c r="U23" s="319"/>
      <c r="V23" s="319"/>
      <c r="W23" s="319"/>
      <c r="X23" s="318"/>
      <c r="Y23" s="320"/>
    </row>
    <row r="24" spans="2:25" ht="15.75" customHeight="1" x14ac:dyDescent="0.2">
      <c r="B24" s="409"/>
      <c r="C24" s="394">
        <v>90704</v>
      </c>
      <c r="D24" s="463" t="s">
        <v>20683</v>
      </c>
      <c r="E24" s="1015" t="str">
        <f>IF(D24="SINAPI",VLOOKUP(C24,'SINAPI 09-20 ES - NÃO DESONER.'!$G$6:$L$6678,2,FALSE),IF(D24="SIURB",VLOOKUP(C24,'SIURB JAN-2020 NÃO DESONER.'!$A$2:$D$757,2,FALSE),IF(D24="SICRO",VLOOKUP(C24,Tabela4[],2,FALSE),IF(D24="CPOS",VLOOKUP(C24,'CPOS-178'!$A$7:$F$4097,2,FALSE),IF(D24="PRÓPRIA",VLOOKUP(C24,Tabela42[],2,FALSE),IF(D24="DER-ES",VLOOKUP(C24,Tabela6[],2,FALSE),IF(D24="IOPES",VLOOKUP(C24,'IOPES_02-20'!$A$12:$G$1265,3,FALSE),"ERRO")))))))</f>
        <v>TUBO DE PVC CORRUGADO DE DUPLA PAREDE PARA REDE COLETORA DE ESGOTO, DN 300 MM, JUNTA ELÁSTICA, INSTALADO EM LOCAL COM NÍVEL BAIXO DE INTERFERÊNCIAS - FORNECIMENTO E ASSENTAMENTO. AF_06/2015</v>
      </c>
      <c r="F24" s="1016"/>
      <c r="G24" s="1016"/>
      <c r="H24" s="1016"/>
      <c r="I24" s="1016"/>
      <c r="J24" s="1016"/>
      <c r="K24" s="1016"/>
      <c r="L24" s="1016"/>
      <c r="M24" s="1016"/>
      <c r="N24" s="1016"/>
      <c r="O24" s="1016"/>
      <c r="P24" s="1016"/>
      <c r="Q24" s="1016"/>
      <c r="R24" s="1016"/>
      <c r="S24" s="1016"/>
      <c r="T24" s="1016"/>
      <c r="U24" s="1016"/>
      <c r="V24" s="1016"/>
      <c r="W24" s="1016"/>
      <c r="X24" s="462" t="str">
        <f>IF(D24="SINAPI",VLOOKUP(C24,'SINAPI 09-20 ES - NÃO DESONER.'!$G$6:$L$6678,3,FALSE),IF(D24="SIURB",VLOOKUP(C24,'SIURB JAN-2020 NÃO DESONER.'!$A$2:$D$757,3,FALSE),IF(D24="SICRO",VLOOKUP(C24,Tabela4[],3,FALSE),IF(D24="CPOS",VLOOKUP(C24,'CPOS-178'!$A$7:$F$4097,3,FALSE),IF(D24="PRÓPRIA",VLOOKUP(C24,Tabela42[],3,FALSE),IF(D24="DER-ES",VLOOKUP(C24,Tabela6[],3,FALSE),IF(D24="IOPES",VLOOKUP(C24,'IOPES_02-20'!$A$12:$G$1265,4,FALSE),"ERRO")))))))</f>
        <v>m</v>
      </c>
      <c r="Y24" s="396"/>
    </row>
    <row r="25" spans="2:25" ht="15.75" customHeight="1" x14ac:dyDescent="0.2">
      <c r="B25" s="409"/>
      <c r="C25" s="418"/>
      <c r="D25" s="464"/>
      <c r="E25" s="410" t="s">
        <v>30395</v>
      </c>
      <c r="F25" s="411"/>
      <c r="G25" s="412"/>
      <c r="H25" s="413"/>
      <c r="I25" s="411"/>
      <c r="J25" s="412"/>
      <c r="K25" s="413"/>
      <c r="L25" s="557"/>
      <c r="M25" s="343"/>
      <c r="N25" s="344">
        <v>18</v>
      </c>
      <c r="O25" s="344">
        <v>0</v>
      </c>
      <c r="P25" s="344">
        <v>0</v>
      </c>
      <c r="Q25" s="345">
        <v>0</v>
      </c>
      <c r="R25" s="345">
        <v>0</v>
      </c>
      <c r="S25" s="346"/>
      <c r="T25" s="416"/>
      <c r="U25" s="347"/>
      <c r="V25" s="348"/>
      <c r="W25" s="415">
        <f>+N25</f>
        <v>18</v>
      </c>
      <c r="X25" s="349"/>
      <c r="Y25" s="420"/>
    </row>
    <row r="26" spans="2:25" ht="15.75" customHeight="1" x14ac:dyDescent="0.2">
      <c r="B26" s="398">
        <f>+C24</f>
        <v>90704</v>
      </c>
      <c r="C26" s="399"/>
      <c r="D26" s="465" t="str">
        <f>+D24</f>
        <v>SINAPI</v>
      </c>
      <c r="E26" s="400" t="s">
        <v>25225</v>
      </c>
      <c r="F26" s="1012"/>
      <c r="G26" s="1013"/>
      <c r="H26" s="1014"/>
      <c r="I26" s="1012"/>
      <c r="J26" s="1013"/>
      <c r="K26" s="1014"/>
      <c r="L26" s="399"/>
      <c r="M26" s="399"/>
      <c r="N26" s="401"/>
      <c r="O26" s="401"/>
      <c r="P26" s="401"/>
      <c r="Q26" s="401"/>
      <c r="R26" s="401"/>
      <c r="S26" s="401"/>
      <c r="T26" s="401"/>
      <c r="U26" s="401"/>
      <c r="V26" s="401"/>
      <c r="W26" s="402">
        <f>SUM(W25:W25)</f>
        <v>18</v>
      </c>
      <c r="X26" s="403" t="str">
        <f>+X24</f>
        <v>m</v>
      </c>
      <c r="Y26" s="404"/>
    </row>
    <row r="27" spans="2:25" ht="15.75" customHeight="1" x14ac:dyDescent="0.2">
      <c r="B27" s="409"/>
      <c r="C27" s="394">
        <v>90706</v>
      </c>
      <c r="D27" s="463" t="s">
        <v>20683</v>
      </c>
      <c r="E27" s="1015" t="str">
        <f>IF(D27="SINAPI",VLOOKUP(C27,'SINAPI 09-20 ES - NÃO DESONER.'!$G$6:$L$6678,2,FALSE),IF(D27="SIURB",VLOOKUP(C27,'SIURB JAN-2020 NÃO DESONER.'!$A$2:$D$757,2,FALSE),IF(D27="SICRO",VLOOKUP(C27,Tabela4[],2,FALSE),IF(D27="CPOS",VLOOKUP(C27,'CPOS-178'!$A$7:$F$4097,2,FALSE),IF(D27="PRÓPRIA",VLOOKUP(C27,Tabela42[],2,FALSE),IF(D27="DER-ES",VLOOKUP(C27,Tabela6[],2,FALSE),IF(D27="IOPES",VLOOKUP(C27,'IOPES_02-20'!$A$12:$G$1265,3,FALSE),"ERRO")))))))</f>
        <v>TUBO DE PVC CORRUGADO DE DUPLA PAREDE PARA REDE COLETORA DE ESGOTO, DN 400 MM, JUNTA ELÁSTICA, INSTALADO EM LOCAL COM NÍVEL BAIXO DE INTERFERÊNCIAS - FORNECIMENTO E ASSENTAMENTO. AF_06/2015</v>
      </c>
      <c r="F27" s="1016"/>
      <c r="G27" s="1016"/>
      <c r="H27" s="1016"/>
      <c r="I27" s="1016"/>
      <c r="J27" s="1016"/>
      <c r="K27" s="1016"/>
      <c r="L27" s="1016"/>
      <c r="M27" s="1016"/>
      <c r="N27" s="1016"/>
      <c r="O27" s="1016"/>
      <c r="P27" s="1016"/>
      <c r="Q27" s="1016"/>
      <c r="R27" s="1016"/>
      <c r="S27" s="1016"/>
      <c r="T27" s="1016"/>
      <c r="U27" s="1016"/>
      <c r="V27" s="1016"/>
      <c r="W27" s="1016"/>
      <c r="X27" s="462" t="str">
        <f>IF(D27="SINAPI",VLOOKUP(C27,'SINAPI 09-20 ES - NÃO DESONER.'!$G$6:$L$6678,3,FALSE),IF(D27="SIURB",VLOOKUP(C27,'SIURB JAN-2020 NÃO DESONER.'!$A$2:$D$757,3,FALSE),IF(D27="SICRO",VLOOKUP(C27,Tabela4[],3,FALSE),IF(D27="CPOS",VLOOKUP(C27,'CPOS-178'!$A$7:$F$4097,3,FALSE),IF(D27="PRÓPRIA",VLOOKUP(C27,Tabela42[],3,FALSE),IF(D27="DER-ES",VLOOKUP(C27,Tabela6[],3,FALSE),IF(D27="IOPES",VLOOKUP(C27,'IOPES_02-20'!$A$12:$G$1265,4,FALSE),"ERRO")))))))</f>
        <v>m</v>
      </c>
      <c r="Y27" s="396"/>
    </row>
    <row r="28" spans="2:25" ht="15.75" customHeight="1" x14ac:dyDescent="0.2">
      <c r="B28" s="409"/>
      <c r="C28" s="418"/>
      <c r="D28" s="464"/>
      <c r="E28" s="410" t="s">
        <v>30395</v>
      </c>
      <c r="F28" s="411"/>
      <c r="G28" s="412"/>
      <c r="H28" s="413"/>
      <c r="I28" s="411"/>
      <c r="J28" s="412"/>
      <c r="K28" s="413"/>
      <c r="L28" s="1030"/>
      <c r="M28" s="419"/>
      <c r="N28" s="414">
        <v>228</v>
      </c>
      <c r="O28" s="414">
        <v>0</v>
      </c>
      <c r="P28" s="414">
        <v>0</v>
      </c>
      <c r="Q28" s="423">
        <v>0</v>
      </c>
      <c r="R28" s="423">
        <v>0</v>
      </c>
      <c r="S28" s="414"/>
      <c r="T28" s="416"/>
      <c r="U28" s="421"/>
      <c r="V28" s="422"/>
      <c r="W28" s="415">
        <f>+N28</f>
        <v>228</v>
      </c>
      <c r="X28" s="417"/>
      <c r="Y28" s="420"/>
    </row>
    <row r="29" spans="2:25" ht="15.75" customHeight="1" x14ac:dyDescent="0.2">
      <c r="B29" s="398">
        <f>+C27</f>
        <v>90706</v>
      </c>
      <c r="C29" s="399"/>
      <c r="D29" s="465" t="str">
        <f>+D27</f>
        <v>SINAPI</v>
      </c>
      <c r="E29" s="400" t="s">
        <v>25225</v>
      </c>
      <c r="F29" s="1012"/>
      <c r="G29" s="1013"/>
      <c r="H29" s="1014"/>
      <c r="I29" s="1012"/>
      <c r="J29" s="1013"/>
      <c r="K29" s="1014"/>
      <c r="L29" s="399"/>
      <c r="M29" s="399"/>
      <c r="N29" s="401"/>
      <c r="O29" s="401"/>
      <c r="P29" s="401"/>
      <c r="Q29" s="401"/>
      <c r="R29" s="401"/>
      <c r="S29" s="401"/>
      <c r="T29" s="401"/>
      <c r="U29" s="401"/>
      <c r="V29" s="401"/>
      <c r="W29" s="402">
        <f>SUM(W28:W28)</f>
        <v>228</v>
      </c>
      <c r="X29" s="403" t="str">
        <f>+X27</f>
        <v>m</v>
      </c>
      <c r="Y29" s="404"/>
    </row>
    <row r="30" spans="2:25" s="406" customFormat="1" ht="15.75" customHeight="1" x14ac:dyDescent="0.2">
      <c r="B30" s="409"/>
      <c r="C30" s="394">
        <v>2003983</v>
      </c>
      <c r="D30" s="463" t="s">
        <v>20684</v>
      </c>
      <c r="E30" s="1015" t="str">
        <f>IF(D30="SINAPI",VLOOKUP(C30,'SINAPI 09-20 ES - NÃO DESONER.'!$G$6:$L$6678,2,FALSE),IF(D30="SIURB",VLOOKUP(C30,'SIURB JAN-2020 NÃO DESONER.'!$A$2:$D$757,2,FALSE),IF(D30="SICRO",VLOOKUP(C30,Tabela4[],2,FALSE),IF(D30="CPOS",VLOOKUP(C30,'CPOS-178'!$A$7:$F$4097,2,FALSE),IF(D30="PRÓPRIA",VLOOKUP(C30,Tabela42[],2,FALSE),IF(D30="DER-ES",VLOOKUP(C30,Tabela6[],2,FALSE),IF(D30="IOPES",VLOOKUP(C30,'IOPES_02-20'!$A$12:$G$1265,3,FALSE),"ERRO")))))))</f>
        <v>TUBO PEAD COM PAREDES ESTRUTURADAS PARA DRENAGEM - D = 400 MM</v>
      </c>
      <c r="F30" s="1016"/>
      <c r="G30" s="1016"/>
      <c r="H30" s="1016"/>
      <c r="I30" s="1016"/>
      <c r="J30" s="1016"/>
      <c r="K30" s="1016"/>
      <c r="L30" s="1016"/>
      <c r="M30" s="1016"/>
      <c r="N30" s="1016"/>
      <c r="O30" s="1016"/>
      <c r="P30" s="1016"/>
      <c r="Q30" s="1016"/>
      <c r="R30" s="1016"/>
      <c r="S30" s="1016"/>
      <c r="T30" s="1016"/>
      <c r="U30" s="1016"/>
      <c r="V30" s="1016"/>
      <c r="W30" s="1016"/>
      <c r="X30" s="462" t="str">
        <f>IF(D30="SINAPI",VLOOKUP(C30,'SINAPI 09-20 ES - NÃO DESONER.'!$G$6:$L$6678,3,FALSE),IF(D30="SIURB",VLOOKUP(C30,'SIURB JAN-2020 NÃO DESONER.'!$A$2:$D$757,3,FALSE),IF(D30="SICRO",VLOOKUP(C30,Tabela4[],3,FALSE),IF(D30="CPOS",VLOOKUP(C30,'CPOS-178'!$A$7:$F$4097,3,FALSE),IF(D30="PRÓPRIA",VLOOKUP(C30,Tabela42[],3,FALSE),IF(D30="DER-ES",VLOOKUP(C30,Tabela6[],3,FALSE),IF(D30="IOPES",VLOOKUP(C30,'IOPES_02-20'!$A$12:$G$1265,4,FALSE),"ERRO")))))))</f>
        <v>m</v>
      </c>
      <c r="Y30" s="396"/>
    </row>
    <row r="31" spans="2:25" s="406" customFormat="1" ht="15.75" customHeight="1" x14ac:dyDescent="0.2">
      <c r="B31" s="409"/>
      <c r="C31" s="418"/>
      <c r="D31" s="464"/>
      <c r="E31" s="410" t="s">
        <v>30395</v>
      </c>
      <c r="F31" s="411"/>
      <c r="G31" s="412"/>
      <c r="H31" s="413"/>
      <c r="I31" s="411"/>
      <c r="J31" s="412"/>
      <c r="K31" s="413"/>
      <c r="L31" s="557"/>
      <c r="M31" s="419"/>
      <c r="N31" s="414">
        <v>7.5</v>
      </c>
      <c r="O31" s="414">
        <v>0</v>
      </c>
      <c r="P31" s="414">
        <v>0</v>
      </c>
      <c r="Q31" s="423">
        <v>0</v>
      </c>
      <c r="R31" s="423">
        <v>0</v>
      </c>
      <c r="S31" s="414"/>
      <c r="T31" s="416"/>
      <c r="U31" s="421"/>
      <c r="V31" s="422"/>
      <c r="W31" s="415">
        <f>+N31</f>
        <v>7.5</v>
      </c>
      <c r="X31" s="417"/>
      <c r="Y31" s="420"/>
    </row>
    <row r="32" spans="2:25" s="406" customFormat="1" ht="15.75" customHeight="1" x14ac:dyDescent="0.2">
      <c r="B32" s="398">
        <f>+C30</f>
        <v>2003983</v>
      </c>
      <c r="C32" s="399"/>
      <c r="D32" s="465" t="str">
        <f>+D30</f>
        <v>SICRO</v>
      </c>
      <c r="E32" s="400" t="s">
        <v>25225</v>
      </c>
      <c r="F32" s="1012"/>
      <c r="G32" s="1013"/>
      <c r="H32" s="1014"/>
      <c r="I32" s="1012"/>
      <c r="J32" s="1013"/>
      <c r="K32" s="1014"/>
      <c r="L32" s="399"/>
      <c r="M32" s="399"/>
      <c r="N32" s="401"/>
      <c r="O32" s="401"/>
      <c r="P32" s="401"/>
      <c r="Q32" s="401"/>
      <c r="R32" s="401"/>
      <c r="S32" s="401"/>
      <c r="T32" s="401"/>
      <c r="U32" s="401"/>
      <c r="V32" s="401"/>
      <c r="W32" s="402">
        <f>SUM(W31:W31)</f>
        <v>7.5</v>
      </c>
      <c r="X32" s="403" t="str">
        <f>+X30</f>
        <v>m</v>
      </c>
      <c r="Y32" s="404"/>
    </row>
    <row r="33" spans="2:25" s="373" customFormat="1" ht="15.75" customHeight="1" x14ac:dyDescent="0.2">
      <c r="B33" s="409"/>
      <c r="C33" s="394">
        <v>2003985</v>
      </c>
      <c r="D33" s="463" t="s">
        <v>20684</v>
      </c>
      <c r="E33" s="1015" t="str">
        <f>IF(D33="SINAPI",VLOOKUP(C33,'SINAPI 09-20 ES - NÃO DESONER.'!$G$6:$L$6678,2,FALSE),IF(D33="SIURB",VLOOKUP(C33,'SIURB JAN-2020 NÃO DESONER.'!$A$2:$D$757,2,FALSE),IF(D33="SICRO",VLOOKUP(C33,Tabela4[],2,FALSE),IF(D33="CPOS",VLOOKUP(C33,'CPOS-178'!$A$7:$F$4097,2,FALSE),IF(D33="PRÓPRIA",VLOOKUP(C33,Tabela42[],2,FALSE),IF(D33="DER-ES",VLOOKUP(C33,Tabela6[],2,FALSE),IF(D33="IOPES",VLOOKUP(C33,'IOPES_02-20'!$A$12:$G$1265,3,FALSE),"ERRO")))))))</f>
        <v>TUBO PEAD COM PAREDES ESTRUTURADAS PARA DRENAGEM - D = 500 MM</v>
      </c>
      <c r="F33" s="1016"/>
      <c r="G33" s="1016"/>
      <c r="H33" s="1016"/>
      <c r="I33" s="1016"/>
      <c r="J33" s="1016"/>
      <c r="K33" s="1016"/>
      <c r="L33" s="1016"/>
      <c r="M33" s="1016"/>
      <c r="N33" s="1016"/>
      <c r="O33" s="1016"/>
      <c r="P33" s="1016"/>
      <c r="Q33" s="1016"/>
      <c r="R33" s="1016"/>
      <c r="S33" s="1016"/>
      <c r="T33" s="1016"/>
      <c r="U33" s="1016"/>
      <c r="V33" s="1016"/>
      <c r="W33" s="1016"/>
      <c r="X33" s="462" t="str">
        <f>IF(D33="SINAPI",VLOOKUP(C33,'SINAPI 09-20 ES - NÃO DESONER.'!$G$6:$L$6678,3,FALSE),IF(D33="SIURB",VLOOKUP(C33,'SIURB JAN-2020 NÃO DESONER.'!$A$2:$D$757,3,FALSE),IF(D33="SICRO",VLOOKUP(C33,Tabela4[],3,FALSE),IF(D33="CPOS",VLOOKUP(C33,'CPOS-178'!$A$7:$F$4097,3,FALSE),IF(D33="PRÓPRIA",VLOOKUP(C33,Tabela42[],3,FALSE),IF(D33="DER-ES",VLOOKUP(C33,Tabela6[],3,FALSE),IF(D33="IOPES",VLOOKUP(C33,'IOPES_02-20'!$A$12:$G$1265,4,FALSE),"ERRO")))))))</f>
        <v>m</v>
      </c>
      <c r="Y33" s="396"/>
    </row>
    <row r="34" spans="2:25" s="373" customFormat="1" ht="15.75" customHeight="1" x14ac:dyDescent="0.2">
      <c r="B34" s="409"/>
      <c r="C34" s="418"/>
      <c r="D34" s="464"/>
      <c r="E34" s="410" t="s">
        <v>30395</v>
      </c>
      <c r="F34" s="411"/>
      <c r="G34" s="412"/>
      <c r="H34" s="413"/>
      <c r="I34" s="411"/>
      <c r="J34" s="412"/>
      <c r="K34" s="413"/>
      <c r="L34" s="557"/>
      <c r="M34" s="419"/>
      <c r="N34" s="414">
        <v>33</v>
      </c>
      <c r="O34" s="414">
        <v>0</v>
      </c>
      <c r="P34" s="414">
        <v>0</v>
      </c>
      <c r="Q34" s="423">
        <v>0</v>
      </c>
      <c r="R34" s="423">
        <v>0</v>
      </c>
      <c r="S34" s="414"/>
      <c r="T34" s="416"/>
      <c r="U34" s="421"/>
      <c r="V34" s="422"/>
      <c r="W34" s="415">
        <f>+N34</f>
        <v>33</v>
      </c>
      <c r="X34" s="417"/>
      <c r="Y34" s="420"/>
    </row>
    <row r="35" spans="2:25" s="373" customFormat="1" ht="15.75" customHeight="1" x14ac:dyDescent="0.2">
      <c r="B35" s="398">
        <f>+C33</f>
        <v>2003985</v>
      </c>
      <c r="C35" s="399"/>
      <c r="D35" s="465" t="str">
        <f>+D33</f>
        <v>SICRO</v>
      </c>
      <c r="E35" s="400" t="s">
        <v>25225</v>
      </c>
      <c r="F35" s="1012"/>
      <c r="G35" s="1013"/>
      <c r="H35" s="1014"/>
      <c r="I35" s="1012"/>
      <c r="J35" s="1013"/>
      <c r="K35" s="1014"/>
      <c r="L35" s="399"/>
      <c r="M35" s="399"/>
      <c r="N35" s="401"/>
      <c r="O35" s="401"/>
      <c r="P35" s="401"/>
      <c r="Q35" s="401"/>
      <c r="R35" s="401"/>
      <c r="S35" s="401"/>
      <c r="T35" s="401"/>
      <c r="U35" s="401"/>
      <c r="V35" s="401"/>
      <c r="W35" s="402">
        <f>SUM(W34:W34)</f>
        <v>33</v>
      </c>
      <c r="X35" s="403" t="str">
        <f>+X33</f>
        <v>m</v>
      </c>
      <c r="Y35" s="404"/>
    </row>
    <row r="36" spans="2:25" ht="15.75" customHeight="1" x14ac:dyDescent="0.2">
      <c r="B36" s="431"/>
      <c r="C36" s="432">
        <v>2003986</v>
      </c>
      <c r="D36" s="466" t="s">
        <v>20684</v>
      </c>
      <c r="E36" s="1015" t="str">
        <f>IF(D36="SINAPI",VLOOKUP(C36,'SINAPI 09-20 ES - NÃO DESONER.'!$G$6:$L$6678,2,FALSE),IF(D36="SIURB",VLOOKUP(C36,'SIURB JAN-2020 NÃO DESONER.'!$A$2:$D$757,2,FALSE),IF(D36="SICRO",VLOOKUP(C36,Tabela4[],2,FALSE),IF(D36="CPOS",VLOOKUP(C36,'CPOS-178'!$A$7:$F$4097,2,FALSE),IF(D36="PRÓPRIA",VLOOKUP(C36,Tabela42[],2,FALSE),IF(D36="DER-ES",VLOOKUP(C36,Tabela6[],2,FALSE),IF(D36="IOPES",VLOOKUP(C36,'IOPES_02-20'!$A$12:$G$1265,3,FALSE),"ERRO")))))))</f>
        <v>TUBO PEAD COM PAREDES ESTRUTURADAS PARA DRENAGEM - D = 600 MM</v>
      </c>
      <c r="F36" s="1016"/>
      <c r="G36" s="1016"/>
      <c r="H36" s="1016"/>
      <c r="I36" s="1016"/>
      <c r="J36" s="1016"/>
      <c r="K36" s="1016"/>
      <c r="L36" s="1016"/>
      <c r="M36" s="1016"/>
      <c r="N36" s="1016"/>
      <c r="O36" s="1016"/>
      <c r="P36" s="1016"/>
      <c r="Q36" s="1016"/>
      <c r="R36" s="1016"/>
      <c r="S36" s="1016"/>
      <c r="T36" s="1016"/>
      <c r="U36" s="1016"/>
      <c r="V36" s="1016"/>
      <c r="W36" s="1016"/>
      <c r="X36" s="462" t="str">
        <f>IF(D36="SINAPI",VLOOKUP(C36,'SINAPI 09-20 ES - NÃO DESONER.'!$G$6:$L$6678,3,FALSE),IF(D36="SIURB",VLOOKUP(C36,'SIURB JAN-2020 NÃO DESONER.'!$A$2:$D$757,3,FALSE),IF(D36="SICRO",VLOOKUP(C36,Tabela4[],3,FALSE),IF(D36="CPOS",VLOOKUP(C36,'CPOS-178'!$A$7:$F$4097,3,FALSE),IF(D36="PRÓPRIA",VLOOKUP(C36,Tabela42[],3,FALSE),IF(D36="DER-ES",VLOOKUP(C36,Tabela6[],3,FALSE),IF(D36="IOPES",VLOOKUP(C36,'IOPES_02-20'!$A$12:$G$1265,4,FALSE),"ERRO")))))))</f>
        <v>m</v>
      </c>
      <c r="Y36" s="433"/>
    </row>
    <row r="37" spans="2:25" ht="15.75" customHeight="1" x14ac:dyDescent="0.2">
      <c r="B37" s="431"/>
      <c r="C37" s="434"/>
      <c r="D37" s="434"/>
      <c r="E37" s="352" t="str">
        <f>+E25</f>
        <v>AV. BEIRA MAR</v>
      </c>
      <c r="F37" s="435"/>
      <c r="G37" s="436"/>
      <c r="H37" s="437"/>
      <c r="I37" s="435"/>
      <c r="J37" s="436"/>
      <c r="K37" s="437"/>
      <c r="L37" s="449"/>
      <c r="M37" s="438"/>
      <c r="N37" s="439">
        <v>102</v>
      </c>
      <c r="O37" s="414">
        <v>0</v>
      </c>
      <c r="P37" s="414">
        <v>0</v>
      </c>
      <c r="Q37" s="423">
        <v>0</v>
      </c>
      <c r="R37" s="423">
        <v>0</v>
      </c>
      <c r="S37" s="439"/>
      <c r="T37" s="441"/>
      <c r="U37" s="442"/>
      <c r="V37" s="443"/>
      <c r="W37" s="444">
        <f>+N37</f>
        <v>102</v>
      </c>
      <c r="X37" s="445"/>
      <c r="Y37" s="446"/>
    </row>
    <row r="38" spans="2:25" ht="15.75" customHeight="1" x14ac:dyDescent="0.2">
      <c r="B38" s="398">
        <f>+C36</f>
        <v>2003986</v>
      </c>
      <c r="C38" s="399"/>
      <c r="D38" s="336" t="str">
        <f>+D36</f>
        <v>SICRO</v>
      </c>
      <c r="E38" s="400" t="s">
        <v>25225</v>
      </c>
      <c r="F38" s="1012"/>
      <c r="G38" s="1013"/>
      <c r="H38" s="1014"/>
      <c r="I38" s="1012"/>
      <c r="J38" s="1013"/>
      <c r="K38" s="1014"/>
      <c r="L38" s="399"/>
      <c r="M38" s="399"/>
      <c r="N38" s="401"/>
      <c r="O38" s="401"/>
      <c r="P38" s="401"/>
      <c r="Q38" s="401"/>
      <c r="R38" s="401"/>
      <c r="S38" s="401"/>
      <c r="T38" s="401"/>
      <c r="U38" s="401"/>
      <c r="V38" s="401"/>
      <c r="W38" s="402">
        <f>SUM(W37:W37)</f>
        <v>102</v>
      </c>
      <c r="X38" s="403" t="str">
        <f>+X36</f>
        <v>m</v>
      </c>
      <c r="Y38" s="404"/>
    </row>
    <row r="39" spans="2:25" s="406" customFormat="1" ht="15.75" customHeight="1" x14ac:dyDescent="0.2">
      <c r="B39" s="431"/>
      <c r="C39" s="432">
        <v>2003626</v>
      </c>
      <c r="D39" s="466" t="s">
        <v>20684</v>
      </c>
      <c r="E39" s="1015" t="str">
        <f>IF(D39="SINAPI",VLOOKUP(C39,'SINAPI 09-20 ES - NÃO DESONER.'!$G$6:$L$6678,2,FALSE),IF(D39="SIURB",VLOOKUP(C39,'SIURB JAN-2020 NÃO DESONER.'!$A$2:$D$757,2,FALSE),IF(D39="SICRO",VLOOKUP(C39,Tabela4[],2,FALSE),IF(D39="CPOS",VLOOKUP(C39,'CPOS-178'!$A$7:$F$4097,2,FALSE),IF(D39="PRÓPRIA",VLOOKUP(C39,Tabela42[],2,FALSE),IF(D39="DER-ES",VLOOKUP(C39,Tabela6[],2,FALSE),IF(D39="IOPES",VLOOKUP(C39,'IOPES_02-20'!$A$12:$G$1265,3,FALSE),"ERRO")))))))</f>
        <v>BOCA DE LOBO SIMPLES - GRELHA DE CONCRETO - BLSG 01 - AREIA E BRITA COMERCIAIS</v>
      </c>
      <c r="F39" s="1016"/>
      <c r="G39" s="1016"/>
      <c r="H39" s="1016"/>
      <c r="I39" s="1016"/>
      <c r="J39" s="1016"/>
      <c r="K39" s="1016"/>
      <c r="L39" s="1016"/>
      <c r="M39" s="1016"/>
      <c r="N39" s="1016"/>
      <c r="O39" s="1016"/>
      <c r="P39" s="1016"/>
      <c r="Q39" s="1016"/>
      <c r="R39" s="1016"/>
      <c r="S39" s="1016"/>
      <c r="T39" s="1016"/>
      <c r="U39" s="1016"/>
      <c r="V39" s="1016"/>
      <c r="W39" s="1016"/>
      <c r="X39" s="462" t="str">
        <f>IF(D39="SINAPI",VLOOKUP(C39,'SINAPI 09-20 ES - NÃO DESONER.'!$G$6:$L$6678,3,FALSE),IF(D39="SIURB",VLOOKUP(C39,'SIURB JAN-2020 NÃO DESONER.'!$A$2:$D$757,3,FALSE),IF(D39="SICRO",VLOOKUP(C39,Tabela4[],3,FALSE),IF(D39="CPOS",VLOOKUP(C39,'CPOS-178'!$A$7:$F$4097,3,FALSE),IF(D39="PRÓPRIA",VLOOKUP(C39,Tabela42[],3,FALSE),IF(D39="DER-ES",VLOOKUP(C39,Tabela6[],3,FALSE),IF(D39="IOPES",VLOOKUP(C39,'IOPES_02-20'!$A$12:$G$1265,4,FALSE),"ERRO")))))))</f>
        <v xml:space="preserve">un </v>
      </c>
      <c r="Y39" s="433"/>
    </row>
    <row r="40" spans="2:25" s="406" customFormat="1" ht="15.75" customHeight="1" x14ac:dyDescent="0.2">
      <c r="B40" s="431"/>
      <c r="C40" s="432"/>
      <c r="D40" s="466"/>
      <c r="E40" s="533" t="s">
        <v>30395</v>
      </c>
      <c r="F40" s="535"/>
      <c r="G40" s="436"/>
      <c r="H40" s="534"/>
      <c r="I40" s="535"/>
      <c r="J40" s="436"/>
      <c r="K40" s="437"/>
      <c r="L40" s="536"/>
      <c r="M40" s="537">
        <v>6</v>
      </c>
      <c r="N40" s="538" t="s">
        <v>19841</v>
      </c>
      <c r="O40" s="538" t="s">
        <v>19841</v>
      </c>
      <c r="P40" s="439" t="s">
        <v>19841</v>
      </c>
      <c r="Q40" s="440" t="s">
        <v>19841</v>
      </c>
      <c r="R40" s="539" t="s">
        <v>19841</v>
      </c>
      <c r="S40" s="439"/>
      <c r="T40" s="441"/>
      <c r="U40" s="442"/>
      <c r="V40" s="443"/>
      <c r="W40" s="540">
        <f>+M40</f>
        <v>6</v>
      </c>
      <c r="X40" s="541"/>
      <c r="Y40" s="446"/>
    </row>
    <row r="41" spans="2:25" s="406" customFormat="1" ht="15" customHeight="1" x14ac:dyDescent="0.2">
      <c r="B41" s="398">
        <f>+C39</f>
        <v>2003626</v>
      </c>
      <c r="C41" s="399"/>
      <c r="D41" s="336" t="str">
        <f>+D39</f>
        <v>SICRO</v>
      </c>
      <c r="E41" s="400" t="s">
        <v>25225</v>
      </c>
      <c r="F41" s="1012"/>
      <c r="G41" s="1013"/>
      <c r="H41" s="1014"/>
      <c r="I41" s="1012"/>
      <c r="J41" s="1013"/>
      <c r="K41" s="1014"/>
      <c r="L41" s="399"/>
      <c r="M41" s="399"/>
      <c r="N41" s="401"/>
      <c r="O41" s="401"/>
      <c r="P41" s="401"/>
      <c r="Q41" s="401"/>
      <c r="R41" s="401"/>
      <c r="S41" s="401"/>
      <c r="T41" s="401"/>
      <c r="U41" s="401"/>
      <c r="V41" s="401"/>
      <c r="W41" s="402">
        <f>SUM(W40:W40)</f>
        <v>6</v>
      </c>
      <c r="X41" s="403" t="str">
        <f>+X39</f>
        <v xml:space="preserve">un </v>
      </c>
      <c r="Y41" s="404"/>
    </row>
    <row r="42" spans="2:25" s="406" customFormat="1" ht="15.75" customHeight="1" x14ac:dyDescent="0.2">
      <c r="B42" s="409"/>
      <c r="C42" s="394">
        <v>2003636</v>
      </c>
      <c r="D42" s="463" t="s">
        <v>20684</v>
      </c>
      <c r="E42" s="1015" t="str">
        <f>IF(D42="SINAPI",VLOOKUP(C42,'SINAPI 09-20 ES - NÃO DESONER.'!$G$6:$L$6678,2,FALSE),IF(D42="SIURB",VLOOKUP(C42,'SIURB JAN-2020 NÃO DESONER.'!$A$2:$D$757,2,FALSE),IF(D42="SICRO",VLOOKUP(C42,Tabela4[],2,FALSE),IF(D42="CPOS",VLOOKUP(C42,'CPOS-178'!$A$7:$F$4097,2,FALSE),IF(D42="PRÓPRIA",VLOOKUP(C42,Tabela42[],2,FALSE),IF(D42="DER-ES",VLOOKUP(C42,Tabela6[],2,FALSE),IF(D42="IOPES",VLOOKUP(C42,'IOPES_02-20'!$A$12:$G$1265,3,FALSE),"ERRO")))))))</f>
        <v>BOCA DE LOBO DUPLA - GRELHA DE CONCRETO - BLDG 02 - AREIA E BRITA COMERCIAIS</v>
      </c>
      <c r="F42" s="1016"/>
      <c r="G42" s="1016"/>
      <c r="H42" s="1016"/>
      <c r="I42" s="1016"/>
      <c r="J42" s="1016"/>
      <c r="K42" s="1016"/>
      <c r="L42" s="1016"/>
      <c r="M42" s="1016"/>
      <c r="N42" s="1016"/>
      <c r="O42" s="1016"/>
      <c r="P42" s="1016"/>
      <c r="Q42" s="1016"/>
      <c r="R42" s="1016"/>
      <c r="S42" s="1016"/>
      <c r="T42" s="1016"/>
      <c r="U42" s="1016"/>
      <c r="V42" s="1016"/>
      <c r="W42" s="1016"/>
      <c r="X42" s="462" t="str">
        <f>IF(D42="SINAPI",VLOOKUP(C42,'SINAPI 09-20 ES - NÃO DESONER.'!$G$6:$L$6678,3,FALSE),IF(D42="SIURB",VLOOKUP(C42,'SIURB JAN-2020 NÃO DESONER.'!$A$2:$D$757,3,FALSE),IF(D42="SICRO",VLOOKUP(C42,Tabela4[],3,FALSE),IF(D42="CPOS",VLOOKUP(C42,'CPOS-178'!$A$7:$F$4097,3,FALSE),IF(D42="PRÓPRIA",VLOOKUP(C42,Tabela42[],3,FALSE),IF(D42="DER-ES",VLOOKUP(C42,Tabela6[],3,FALSE),IF(D42="IOPES",VLOOKUP(C42,'IOPES_02-20'!$A$12:$G$1265,4,FALSE),"ERRO")))))))</f>
        <v xml:space="preserve">un </v>
      </c>
      <c r="Y42" s="396"/>
    </row>
    <row r="43" spans="2:25" s="406" customFormat="1" ht="15.75" customHeight="1" x14ac:dyDescent="0.2">
      <c r="B43" s="409"/>
      <c r="C43" s="418"/>
      <c r="D43" s="464"/>
      <c r="E43" s="410" t="s">
        <v>30395</v>
      </c>
      <c r="F43" s="411"/>
      <c r="G43" s="412"/>
      <c r="H43" s="413"/>
      <c r="I43" s="411"/>
      <c r="J43" s="412"/>
      <c r="K43" s="413"/>
      <c r="L43" s="557"/>
      <c r="M43" s="419">
        <v>18</v>
      </c>
      <c r="N43" s="414"/>
      <c r="O43" s="414">
        <v>0</v>
      </c>
      <c r="P43" s="414" t="s">
        <v>19841</v>
      </c>
      <c r="Q43" s="423">
        <v>0</v>
      </c>
      <c r="R43" s="423">
        <v>0</v>
      </c>
      <c r="S43" s="414" t="s">
        <v>19841</v>
      </c>
      <c r="T43" s="416"/>
      <c r="U43" s="421"/>
      <c r="V43" s="422"/>
      <c r="W43" s="415">
        <f>+M43</f>
        <v>18</v>
      </c>
      <c r="X43" s="417"/>
      <c r="Y43" s="420"/>
    </row>
    <row r="44" spans="2:25" s="406" customFormat="1" ht="15.75" customHeight="1" x14ac:dyDescent="0.2">
      <c r="B44" s="398">
        <f>+C42</f>
        <v>2003636</v>
      </c>
      <c r="C44" s="399"/>
      <c r="D44" s="465" t="str">
        <f>+D42</f>
        <v>SICRO</v>
      </c>
      <c r="E44" s="400" t="s">
        <v>25225</v>
      </c>
      <c r="F44" s="1012"/>
      <c r="G44" s="1013"/>
      <c r="H44" s="1014"/>
      <c r="I44" s="1012"/>
      <c r="J44" s="1013"/>
      <c r="K44" s="1014"/>
      <c r="L44" s="399"/>
      <c r="M44" s="399"/>
      <c r="N44" s="401"/>
      <c r="O44" s="401"/>
      <c r="P44" s="401"/>
      <c r="Q44" s="401"/>
      <c r="R44" s="401"/>
      <c r="S44" s="401"/>
      <c r="T44" s="401"/>
      <c r="U44" s="401"/>
      <c r="V44" s="401"/>
      <c r="W44" s="402">
        <f>SUM(W43:W43)</f>
        <v>18</v>
      </c>
      <c r="X44" s="403" t="str">
        <f>+X42</f>
        <v xml:space="preserve">un </v>
      </c>
      <c r="Y44" s="404"/>
    </row>
    <row r="45" spans="2:25" s="406" customFormat="1" ht="15.75" customHeight="1" x14ac:dyDescent="0.2">
      <c r="B45" s="409"/>
      <c r="C45" s="394">
        <v>2003680</v>
      </c>
      <c r="D45" s="463" t="s">
        <v>20684</v>
      </c>
      <c r="E45" s="1015" t="str">
        <f>IF(D45="SINAPI",VLOOKUP(C45,'SINAPI 09-20 ES - NÃO DESONER.'!$G$6:$L$6678,2,FALSE),IF(D45="SIURB",VLOOKUP(C45,'SIURB JAN-2020 NÃO DESONER.'!$A$2:$D$757,2,FALSE),IF(D45="SICRO",VLOOKUP(C45,Tabela4[],2,FALSE),IF(D45="CPOS",VLOOKUP(C45,'CPOS-178'!$A$7:$F$4097,2,FALSE),IF(D45="PRÓPRIA",VLOOKUP(C45,Tabela42[],2,FALSE),IF(D45="DER-ES",VLOOKUP(C45,Tabela6[],2,FALSE),IF(D45="IOPES",VLOOKUP(C45,'IOPES_02-20'!$A$12:$G$1265,3,FALSE),"ERRO")))))))</f>
        <v>POÇO DE VISITA - PVI 02 - AREIA E BRITA COMERCIAIS</v>
      </c>
      <c r="F45" s="1016"/>
      <c r="G45" s="1016"/>
      <c r="H45" s="1016"/>
      <c r="I45" s="1016"/>
      <c r="J45" s="1016"/>
      <c r="K45" s="1016"/>
      <c r="L45" s="1016"/>
      <c r="M45" s="1016"/>
      <c r="N45" s="1016"/>
      <c r="O45" s="1016"/>
      <c r="P45" s="1016"/>
      <c r="Q45" s="1016"/>
      <c r="R45" s="1016"/>
      <c r="S45" s="1016"/>
      <c r="T45" s="1016"/>
      <c r="U45" s="1016"/>
      <c r="V45" s="1016"/>
      <c r="W45" s="1016"/>
      <c r="X45" s="462" t="str">
        <f>IF(D45="SINAPI",VLOOKUP(C45,'SINAPI 09-20 ES - NÃO DESONER.'!$G$6:$L$6678,3,FALSE),IF(D45="SIURB",VLOOKUP(C45,'SIURB JAN-2020 NÃO DESONER.'!$A$2:$D$757,3,FALSE),IF(D45="SICRO",VLOOKUP(C45,Tabela4[],3,FALSE),IF(D45="CPOS",VLOOKUP(C45,'CPOS-178'!$A$7:$F$4097,3,FALSE),IF(D45="PRÓPRIA",VLOOKUP(C45,Tabela42[],3,FALSE),IF(D45="DER-ES",VLOOKUP(C45,Tabela6[],3,FALSE),IF(D45="IOPES",VLOOKUP(C45,'IOPES_02-20'!$A$12:$G$1265,4,FALSE),"ERRO")))))))</f>
        <v xml:space="preserve">un </v>
      </c>
      <c r="Y45" s="396"/>
    </row>
    <row r="46" spans="2:25" s="406" customFormat="1" ht="15.75" customHeight="1" x14ac:dyDescent="0.2">
      <c r="B46" s="409"/>
      <c r="C46" s="418"/>
      <c r="D46" s="464"/>
      <c r="E46" s="410" t="s">
        <v>30395</v>
      </c>
      <c r="F46" s="411"/>
      <c r="G46" s="412"/>
      <c r="H46" s="413"/>
      <c r="I46" s="411"/>
      <c r="J46" s="412"/>
      <c r="K46" s="413"/>
      <c r="L46" s="557"/>
      <c r="M46" s="419">
        <v>13</v>
      </c>
      <c r="N46" s="414" t="s">
        <v>19841</v>
      </c>
      <c r="O46" s="414" t="s">
        <v>19841</v>
      </c>
      <c r="P46" s="414" t="s">
        <v>19841</v>
      </c>
      <c r="Q46" s="423" t="s">
        <v>19841</v>
      </c>
      <c r="R46" s="423" t="s">
        <v>19841</v>
      </c>
      <c r="S46" s="414"/>
      <c r="T46" s="416"/>
      <c r="U46" s="421"/>
      <c r="V46" s="422"/>
      <c r="W46" s="415">
        <f>+M46</f>
        <v>13</v>
      </c>
      <c r="X46" s="417"/>
      <c r="Y46" s="420"/>
    </row>
    <row r="47" spans="2:25" s="406" customFormat="1" ht="16.5" customHeight="1" x14ac:dyDescent="0.2">
      <c r="B47" s="398">
        <f>+C45</f>
        <v>2003680</v>
      </c>
      <c r="C47" s="399"/>
      <c r="D47" s="465" t="str">
        <f>+D45</f>
        <v>SICRO</v>
      </c>
      <c r="E47" s="400" t="s">
        <v>25225</v>
      </c>
      <c r="F47" s="1012"/>
      <c r="G47" s="1013"/>
      <c r="H47" s="1014"/>
      <c r="I47" s="1012"/>
      <c r="J47" s="1013"/>
      <c r="K47" s="1014"/>
      <c r="L47" s="399"/>
      <c r="M47" s="399"/>
      <c r="N47" s="401"/>
      <c r="O47" s="401"/>
      <c r="P47" s="401"/>
      <c r="Q47" s="401"/>
      <c r="R47" s="401"/>
      <c r="S47" s="401"/>
      <c r="T47" s="401"/>
      <c r="U47" s="401"/>
      <c r="V47" s="401"/>
      <c r="W47" s="402">
        <f>SUM(W46:W46)</f>
        <v>13</v>
      </c>
      <c r="X47" s="403" t="str">
        <f>+X45</f>
        <v xml:space="preserve">un </v>
      </c>
      <c r="Y47" s="404"/>
    </row>
    <row r="48" spans="2:25" s="406" customFormat="1" ht="16.5" customHeight="1" x14ac:dyDescent="0.2">
      <c r="B48" s="361" t="s">
        <v>30343</v>
      </c>
      <c r="C48" s="313"/>
      <c r="D48" s="313"/>
      <c r="E48" s="314" t="s">
        <v>30390</v>
      </c>
      <c r="F48" s="315"/>
      <c r="G48" s="316"/>
      <c r="H48" s="317"/>
      <c r="I48" s="315"/>
      <c r="J48" s="316"/>
      <c r="K48" s="317"/>
      <c r="L48" s="318"/>
      <c r="M48" s="318"/>
      <c r="N48" s="319"/>
      <c r="O48" s="319"/>
      <c r="P48" s="319"/>
      <c r="Q48" s="319"/>
      <c r="R48" s="319"/>
      <c r="S48" s="319"/>
      <c r="T48" s="319"/>
      <c r="U48" s="319"/>
      <c r="V48" s="319"/>
      <c r="W48" s="319"/>
      <c r="X48" s="318"/>
      <c r="Y48" s="320"/>
    </row>
    <row r="49" spans="2:25" s="406" customFormat="1" ht="16.5" customHeight="1" x14ac:dyDescent="0.2">
      <c r="B49" s="409"/>
      <c r="C49" s="394" t="s">
        <v>25246</v>
      </c>
      <c r="D49" s="342" t="s">
        <v>25245</v>
      </c>
      <c r="E49" s="1015" t="str">
        <f>IF(D49="SINAPI",VLOOKUP(C49,'SINAPI 09-20 ES - NÃO DESONER.'!$G$6:$L$6678,2,FALSE),IF(D49="SIURB",VLOOKUP(C49,'SIURB JAN-2020 NÃO DESONER.'!$A$2:$D$757,2,FALSE),IF(D49="SICRO",VLOOKUP(C49,Tabela4[],2,FALSE),IF(D49="CPOS",VLOOKUP(C49,'CPOS-178'!$A$7:$F$4097,2,FALSE),IF(D49="PRÓPRIA",VLOOKUP(C49,Tabela42[],2,FALSE),IF(D49="DER-ES",VLOOKUP(C49,Tabela6[],2,FALSE),IF(D49="IOPES",VLOOKUP(C49,'IOPES_02-20'!$A$12:$G$1265,3,FALSE),"ERRO")))))))</f>
        <v>FORNECIMENTO DE  VÁLVULA DE RETENÇÃO DO TIPO PROCOVALVE PARA BSTC Ø0,60</v>
      </c>
      <c r="F49" s="1016"/>
      <c r="G49" s="1016"/>
      <c r="H49" s="1016"/>
      <c r="I49" s="1016"/>
      <c r="J49" s="1016"/>
      <c r="K49" s="1016"/>
      <c r="L49" s="1016"/>
      <c r="M49" s="1016"/>
      <c r="N49" s="1016"/>
      <c r="O49" s="1016"/>
      <c r="P49" s="1016"/>
      <c r="Q49" s="1016"/>
      <c r="R49" s="1016"/>
      <c r="S49" s="1016"/>
      <c r="T49" s="1016"/>
      <c r="U49" s="1016"/>
      <c r="V49" s="1016"/>
      <c r="W49" s="1016"/>
      <c r="X49" s="462" t="str">
        <f>IF(D49="SINAPI",VLOOKUP(C49,'SINAPI 09-20 ES - NÃO DESONER.'!$G$6:$L$6678,3,FALSE),IF(D49="SIURB",VLOOKUP(C49,'SIURB JAN-2020 NÃO DESONER.'!$A$2:$D$757,3,FALSE),IF(D49="SICRO",VLOOKUP(C49,Tabela4[],3,FALSE),IF(D49="CPOS",VLOOKUP(C49,'CPOS-178'!$A$7:$F$4097,3,FALSE),IF(D49="PRÓPRIA",VLOOKUP(C49,Tabela42[],3,FALSE),IF(D49="DER-ES",VLOOKUP(C49,Tabela6[],3,FALSE),IF(D49="IOPES",VLOOKUP(C49,'IOPES_02-20'!$A$12:$G$1265,4,FALSE),"ERRO")))))))</f>
        <v>unid.</v>
      </c>
      <c r="Y49" s="396"/>
    </row>
    <row r="50" spans="2:25" s="406" customFormat="1" ht="16.5" customHeight="1" x14ac:dyDescent="0.2">
      <c r="B50" s="323"/>
      <c r="C50" s="324"/>
      <c r="D50" s="324"/>
      <c r="E50" s="410" t="s">
        <v>30395</v>
      </c>
      <c r="F50" s="411"/>
      <c r="G50" s="412"/>
      <c r="H50" s="413"/>
      <c r="I50" s="411"/>
      <c r="J50" s="412"/>
      <c r="K50" s="413"/>
      <c r="L50" s="557"/>
      <c r="M50" s="397">
        <v>6</v>
      </c>
      <c r="N50" s="414" t="str">
        <f t="shared" ref="N50:P50" si="4">+N46</f>
        <v>-</v>
      </c>
      <c r="O50" s="414" t="str">
        <f t="shared" si="4"/>
        <v>-</v>
      </c>
      <c r="P50" s="414" t="str">
        <f t="shared" si="4"/>
        <v>-</v>
      </c>
      <c r="Q50" s="414">
        <v>0</v>
      </c>
      <c r="R50" s="415" t="s">
        <v>19841</v>
      </c>
      <c r="S50" s="414"/>
      <c r="T50" s="416"/>
      <c r="U50" s="421"/>
      <c r="V50" s="422"/>
      <c r="W50" s="415">
        <f>+M50</f>
        <v>6</v>
      </c>
      <c r="X50" s="417"/>
      <c r="Y50" s="332"/>
    </row>
    <row r="51" spans="2:25" s="406" customFormat="1" ht="16.5" customHeight="1" x14ac:dyDescent="0.2">
      <c r="B51" s="803" t="str">
        <f>+C49</f>
        <v>C002</v>
      </c>
      <c r="C51" s="804"/>
      <c r="D51" s="805">
        <f>+D48</f>
        <v>0</v>
      </c>
      <c r="E51" s="806" t="s">
        <v>25225</v>
      </c>
      <c r="F51" s="1020"/>
      <c r="G51" s="1021"/>
      <c r="H51" s="1022"/>
      <c r="I51" s="1020"/>
      <c r="J51" s="1021"/>
      <c r="K51" s="1022"/>
      <c r="L51" s="804"/>
      <c r="M51" s="804"/>
      <c r="N51" s="807"/>
      <c r="O51" s="807"/>
      <c r="P51" s="807"/>
      <c r="Q51" s="807"/>
      <c r="R51" s="807"/>
      <c r="S51" s="807"/>
      <c r="T51" s="807"/>
      <c r="U51" s="807"/>
      <c r="V51" s="807"/>
      <c r="W51" s="808">
        <f>SUM(W50:W50)</f>
        <v>6</v>
      </c>
      <c r="X51" s="809" t="str">
        <f>+X49</f>
        <v>unid.</v>
      </c>
      <c r="Y51" s="810"/>
    </row>
    <row r="52" spans="2:25" s="406" customFormat="1" ht="16.5" customHeight="1" x14ac:dyDescent="0.2">
      <c r="B52" s="409"/>
      <c r="C52" s="394" t="s">
        <v>25247</v>
      </c>
      <c r="D52" s="342" t="s">
        <v>25245</v>
      </c>
      <c r="E52" s="1033" t="str">
        <f>IF(D52="SINAPI",VLOOKUP(C52,'SINAPI 09-20 ES - NÃO DESONER.'!$G$6:$L$6678,2,FALSE),IF(D52="SIURB",VLOOKUP(C52,'SIURB JAN-2020 NÃO DESONER.'!$A$2:$D$757,2,FALSE),IF(D52="SICRO",VLOOKUP(C52,Tabela4[],2,FALSE),IF(D52="CPOS",VLOOKUP(C52,'CPOS-178'!$A$7:$F$4097,2,FALSE),IF(D52="PRÓPRIA",VLOOKUP(C52,Tabela42[],2,FALSE),IF(D52="DER-ES",VLOOKUP(C52,Tabela6[],2,FALSE),IF(D52="IOPES",VLOOKUP(C52,'IOPES_02-20'!$A$12:$G$1265,3,FALSE),"ERRO")))))))</f>
        <v>INSTALAÇÃO DE VÁLVULA DE RETENÇÃO DO TIPO PROCOVALVE PARA BSTC Ø1,50</v>
      </c>
      <c r="F52" s="1034"/>
      <c r="G52" s="1034"/>
      <c r="H52" s="1034"/>
      <c r="I52" s="1034"/>
      <c r="J52" s="1034"/>
      <c r="K52" s="1034"/>
      <c r="L52" s="1034"/>
      <c r="M52" s="1034"/>
      <c r="N52" s="1034"/>
      <c r="O52" s="1034"/>
      <c r="P52" s="1034"/>
      <c r="Q52" s="1034"/>
      <c r="R52" s="1034"/>
      <c r="S52" s="1034"/>
      <c r="T52" s="1034"/>
      <c r="U52" s="1034"/>
      <c r="V52" s="1034"/>
      <c r="W52" s="1034"/>
      <c r="X52" s="559" t="str">
        <f>IF(D52="SINAPI",VLOOKUP(C52,'SINAPI 09-20 ES - NÃO DESONER.'!$G$6:$L$6678,3,FALSE),IF(D52="SIURB",VLOOKUP(C52,'SIURB JAN-2020 NÃO DESONER.'!$A$2:$D$757,3,FALSE),IF(D52="SICRO",VLOOKUP(C52,Tabela4[],3,FALSE),IF(D52="CPOS",VLOOKUP(C52,'CPOS-178'!$A$7:$F$4097,3,FALSE),IF(D52="PRÓPRIA",VLOOKUP(C52,Tabela42[],3,FALSE),IF(D52="DER-ES",VLOOKUP(C52,Tabela6[],3,FALSE),IF(D52="IOPES",VLOOKUP(C52,'IOPES_02-20'!$A$12:$G$1265,4,FALSE),"ERRO")))))))</f>
        <v>unid.</v>
      </c>
      <c r="Y52" s="420"/>
    </row>
    <row r="53" spans="2:25" s="406" customFormat="1" ht="16.5" customHeight="1" x14ac:dyDescent="0.2">
      <c r="B53" s="323"/>
      <c r="C53" s="324"/>
      <c r="D53" s="324"/>
      <c r="E53" s="410" t="s">
        <v>30395</v>
      </c>
      <c r="F53" s="411"/>
      <c r="G53" s="412"/>
      <c r="H53" s="413"/>
      <c r="I53" s="411"/>
      <c r="J53" s="412"/>
      <c r="K53" s="413"/>
      <c r="L53" s="794"/>
      <c r="M53" s="397">
        <v>6</v>
      </c>
      <c r="N53" s="414">
        <f t="shared" ref="N53:P53" si="5">+N49</f>
        <v>0</v>
      </c>
      <c r="O53" s="414">
        <f t="shared" si="5"/>
        <v>0</v>
      </c>
      <c r="P53" s="414">
        <f t="shared" si="5"/>
        <v>0</v>
      </c>
      <c r="Q53" s="414">
        <v>0</v>
      </c>
      <c r="R53" s="415" t="s">
        <v>19841</v>
      </c>
      <c r="S53" s="414"/>
      <c r="T53" s="416"/>
      <c r="U53" s="421"/>
      <c r="V53" s="422"/>
      <c r="W53" s="415">
        <f>+M53</f>
        <v>6</v>
      </c>
      <c r="X53" s="417"/>
      <c r="Y53" s="332"/>
    </row>
    <row r="54" spans="2:25" s="406" customFormat="1" ht="16.5" customHeight="1" thickBot="1" x14ac:dyDescent="0.25">
      <c r="B54" s="621" t="str">
        <f>+C52</f>
        <v>C003</v>
      </c>
      <c r="C54" s="622"/>
      <c r="D54" s="623">
        <f>+D51</f>
        <v>0</v>
      </c>
      <c r="E54" s="624" t="s">
        <v>25225</v>
      </c>
      <c r="F54" s="1035"/>
      <c r="G54" s="1036"/>
      <c r="H54" s="1037"/>
      <c r="I54" s="1035"/>
      <c r="J54" s="1036"/>
      <c r="K54" s="1037"/>
      <c r="L54" s="622"/>
      <c r="M54" s="622"/>
      <c r="N54" s="625"/>
      <c r="O54" s="625"/>
      <c r="P54" s="625"/>
      <c r="Q54" s="625"/>
      <c r="R54" s="625"/>
      <c r="S54" s="625"/>
      <c r="T54" s="625"/>
      <c r="U54" s="625"/>
      <c r="V54" s="625"/>
      <c r="W54" s="626">
        <f>SUM(W53:W53)</f>
        <v>6</v>
      </c>
      <c r="X54" s="627" t="str">
        <f>+X52</f>
        <v>unid.</v>
      </c>
      <c r="Y54" s="628"/>
    </row>
    <row r="55" spans="2:25" s="406" customFormat="1" ht="16.5" customHeight="1" x14ac:dyDescent="0.2">
      <c r="B55" s="361" t="s">
        <v>30344</v>
      </c>
      <c r="C55" s="313"/>
      <c r="D55" s="313"/>
      <c r="E55" s="604" t="s">
        <v>32972</v>
      </c>
      <c r="F55" s="605"/>
      <c r="G55" s="606"/>
      <c r="H55" s="607"/>
      <c r="I55" s="605"/>
      <c r="J55" s="606"/>
      <c r="K55" s="607"/>
      <c r="L55" s="608"/>
      <c r="M55" s="608"/>
      <c r="N55" s="609"/>
      <c r="O55" s="609"/>
      <c r="P55" s="609"/>
      <c r="Q55" s="609"/>
      <c r="R55" s="609"/>
      <c r="S55" s="609"/>
      <c r="T55" s="609"/>
      <c r="U55" s="609"/>
      <c r="V55" s="609"/>
      <c r="W55" s="609"/>
      <c r="X55" s="608"/>
      <c r="Y55" s="610"/>
    </row>
    <row r="56" spans="2:25" s="406" customFormat="1" ht="16.5" customHeight="1" x14ac:dyDescent="0.2">
      <c r="B56" s="409"/>
      <c r="C56" s="394">
        <v>40373</v>
      </c>
      <c r="D56" s="463" t="s">
        <v>28918</v>
      </c>
      <c r="E56" s="1015" t="str">
        <f>IF(D56="SINAPI",VLOOKUP(C56,'SINAPI 09-20 ES - NÃO DESONER.'!$G$6:$L$6678,2,FALSE),IF(D56="SIURB",VLOOKUP(C56,'SIURB JAN-2020 NÃO DESONER.'!$A$2:$D$757,2,FALSE),IF(D56="SICRO",VLOOKUP(C56,Tabela4[],2,FALSE),IF(D56="CPOS",VLOOKUP(C56,'CPOS-178'!$A$7:$F$4097,2,FALSE),IF(D56="PRÓPRIA",VLOOKUP(C56,Tabela42[],2,FALSE),IF(D56="DER-ES",VLOOKUP(C56,Tabela6[],2,FALSE),IF(D56="IOPES",VLOOKUP(C56,'IOPES_02-20'!$A$12:$G$1265,3,FALSE),"ERRO")))))))</f>
        <v>DEMOLIÇÃO MANUAL DE CONCRETO SIMPLES OU CICLÓPICO</v>
      </c>
      <c r="F56" s="1016"/>
      <c r="G56" s="1016"/>
      <c r="H56" s="1016"/>
      <c r="I56" s="1016"/>
      <c r="J56" s="1016"/>
      <c r="K56" s="1016"/>
      <c r="L56" s="1016"/>
      <c r="M56" s="1016"/>
      <c r="N56" s="1016"/>
      <c r="O56" s="1016"/>
      <c r="P56" s="1016"/>
      <c r="Q56" s="1016"/>
      <c r="R56" s="1016"/>
      <c r="S56" s="1016"/>
      <c r="T56" s="1016"/>
      <c r="U56" s="1016"/>
      <c r="V56" s="1016"/>
      <c r="W56" s="1016"/>
      <c r="X56" s="462" t="str">
        <f>IF(D56="SINAPI",VLOOKUP(C56,'SINAPI 09-20 ES - NÃO DESONER.'!$G$6:$L$6678,3,FALSE),IF(D56="SIURB",VLOOKUP(C56,'SIURB JAN-2020 NÃO DESONER.'!$A$2:$D$757,3,FALSE),IF(D56="SICRO",VLOOKUP(C56,Tabela4[],3,FALSE),IF(D56="CPOS",VLOOKUP(C56,'CPOS-178'!$A$7:$F$4097,3,FALSE),IF(D56="PRÓPRIA",VLOOKUP(C56,Tabela42[],3,FALSE),IF(D56="DER-ES",VLOOKUP(C56,Tabela6[],3,FALSE),IF(D56="IOPES",VLOOKUP(C56,'IOPES_02-20'!$A$12:$G$1265,4,FALSE),"ERRO")))))))</f>
        <v>m³</v>
      </c>
      <c r="Y56" s="396"/>
    </row>
    <row r="57" spans="2:25" s="406" customFormat="1" ht="16.5" customHeight="1" x14ac:dyDescent="0.2">
      <c r="B57" s="409"/>
      <c r="C57" s="418"/>
      <c r="D57" s="464"/>
      <c r="E57" s="410" t="s">
        <v>30401</v>
      </c>
      <c r="F57" s="411"/>
      <c r="G57" s="474"/>
      <c r="H57" s="413"/>
      <c r="I57" s="411"/>
      <c r="J57" s="474"/>
      <c r="K57" s="413"/>
      <c r="L57" s="475"/>
      <c r="M57" s="351"/>
      <c r="N57" s="414">
        <v>406</v>
      </c>
      <c r="O57" s="414">
        <v>0</v>
      </c>
      <c r="P57" s="414">
        <v>0</v>
      </c>
      <c r="Q57" s="414">
        <v>4.4999999999999998E-2</v>
      </c>
      <c r="R57" s="414">
        <f>+N57*Q57</f>
        <v>18.27</v>
      </c>
      <c r="S57" s="346"/>
      <c r="T57" s="416"/>
      <c r="U57" s="347"/>
      <c r="V57" s="348"/>
      <c r="W57" s="415">
        <f>+R57</f>
        <v>18.27</v>
      </c>
      <c r="X57" s="350"/>
      <c r="Y57" s="420"/>
    </row>
    <row r="58" spans="2:25" s="406" customFormat="1" ht="16.5" customHeight="1" x14ac:dyDescent="0.2">
      <c r="B58" s="398">
        <f>+C56</f>
        <v>40373</v>
      </c>
      <c r="C58" s="399"/>
      <c r="D58" s="465" t="str">
        <f>+D56</f>
        <v>DER-ES</v>
      </c>
      <c r="E58" s="400" t="s">
        <v>25225</v>
      </c>
      <c r="F58" s="1012"/>
      <c r="G58" s="1013"/>
      <c r="H58" s="1014"/>
      <c r="I58" s="1012"/>
      <c r="J58" s="1013"/>
      <c r="K58" s="1014"/>
      <c r="L58" s="399"/>
      <c r="M58" s="399"/>
      <c r="N58" s="401"/>
      <c r="O58" s="401"/>
      <c r="P58" s="401"/>
      <c r="Q58" s="401"/>
      <c r="R58" s="401"/>
      <c r="S58" s="401"/>
      <c r="T58" s="401"/>
      <c r="U58" s="401"/>
      <c r="V58" s="401"/>
      <c r="W58" s="402">
        <f>SUM(W57:W57)</f>
        <v>18.27</v>
      </c>
      <c r="X58" s="403" t="str">
        <f>+X56</f>
        <v>m³</v>
      </c>
      <c r="Y58" s="404"/>
    </row>
    <row r="59" spans="2:25" s="406" customFormat="1" ht="16.5" customHeight="1" x14ac:dyDescent="0.2">
      <c r="B59" s="409"/>
      <c r="C59" s="394">
        <v>40892</v>
      </c>
      <c r="D59" s="463" t="s">
        <v>28918</v>
      </c>
      <c r="E59" s="1015" t="str">
        <f>IF(D59="SINAPI",VLOOKUP(C59,'SINAPI 09-20 ES - NÃO DESONER.'!$G$6:$L$6678,2,FALSE),IF(D59="SIURB",VLOOKUP(C59,'SIURB JAN-2020 NÃO DESONER.'!$A$2:$D$757,2,FALSE),IF(D59="SICRO",VLOOKUP(C59,Tabela4[],2,FALSE),IF(D59="CPOS",VLOOKUP(C59,'CPOS-178'!$A$7:$F$4097,2,FALSE),IF(D59="PRÓPRIA",VLOOKUP(C59,Tabela42[],2,FALSE),IF(D59="DER-ES",VLOOKUP(C59,Tabela6[],2,FALSE),IF(D59="IOPES",VLOOKUP(C59,'IOPES_02-20'!$A$12:$G$1265,3,FALSE),"ERRO")))))))</f>
        <v>REMOÇÃO E REASSENTAMENTO DE PARALELEPÍPEDOS, INCLUSIVE PERDAS, COLCHÃO DE AREIA E
TRANSPORTES DE AREIA E PARALELEPÍPEDO</v>
      </c>
      <c r="F59" s="1016"/>
      <c r="G59" s="1016"/>
      <c r="H59" s="1016"/>
      <c r="I59" s="1016"/>
      <c r="J59" s="1016"/>
      <c r="K59" s="1016"/>
      <c r="L59" s="1016"/>
      <c r="M59" s="1016"/>
      <c r="N59" s="1016"/>
      <c r="O59" s="1016"/>
      <c r="P59" s="1016"/>
      <c r="Q59" s="1016"/>
      <c r="R59" s="1016"/>
      <c r="S59" s="1016"/>
      <c r="T59" s="1016"/>
      <c r="U59" s="1016"/>
      <c r="V59" s="1016"/>
      <c r="W59" s="1016"/>
      <c r="X59" s="462" t="str">
        <f>IF(D59="SINAPI",VLOOKUP(C59,'SINAPI 09-20 ES - NÃO DESONER.'!$G$6:$L$6678,3,FALSE),IF(D59="SIURB",VLOOKUP(C59,'SIURB JAN-2020 NÃO DESONER.'!$A$2:$D$757,3,FALSE),IF(D59="SICRO",VLOOKUP(C59,Tabela4[],3,FALSE),IF(D59="CPOS",VLOOKUP(C59,'CPOS-178'!$A$7:$F$4097,3,FALSE),IF(D59="PRÓPRIA",VLOOKUP(C59,Tabela42[],3,FALSE),IF(D59="DER-ES",VLOOKUP(C59,Tabela6[],3,FALSE),IF(D59="IOPES",VLOOKUP(C59,'IOPES_02-20'!$A$12:$G$1265,4,FALSE),"ERRO")))))))</f>
        <v>m²</v>
      </c>
      <c r="Y59" s="396"/>
    </row>
    <row r="60" spans="2:25" s="406" customFormat="1" ht="16.5" customHeight="1" x14ac:dyDescent="0.2">
      <c r="B60" s="409"/>
      <c r="C60" s="418"/>
      <c r="D60" s="464"/>
      <c r="E60" s="410" t="s">
        <v>30395</v>
      </c>
      <c r="F60" s="411"/>
      <c r="G60" s="412"/>
      <c r="H60" s="413"/>
      <c r="I60" s="411"/>
      <c r="J60" s="412"/>
      <c r="K60" s="413"/>
      <c r="L60" s="367"/>
      <c r="M60" s="351"/>
      <c r="N60" s="414">
        <f>N14</f>
        <v>0</v>
      </c>
      <c r="O60" s="414">
        <v>0</v>
      </c>
      <c r="P60" s="414">
        <v>0</v>
      </c>
      <c r="Q60" s="414">
        <v>2619.29</v>
      </c>
      <c r="R60" s="414">
        <f>+N60*O60*P60</f>
        <v>0</v>
      </c>
      <c r="S60" s="346"/>
      <c r="T60" s="416"/>
      <c r="U60" s="347"/>
      <c r="V60" s="348"/>
      <c r="W60" s="415">
        <f>+Q60</f>
        <v>2619.29</v>
      </c>
      <c r="X60" s="349"/>
      <c r="Y60" s="420"/>
    </row>
    <row r="61" spans="2:25" s="406" customFormat="1" ht="16.5" customHeight="1" x14ac:dyDescent="0.2">
      <c r="B61" s="398">
        <f>+C59</f>
        <v>40892</v>
      </c>
      <c r="C61" s="399"/>
      <c r="D61" s="465" t="str">
        <f>+D59</f>
        <v>DER-ES</v>
      </c>
      <c r="E61" s="400" t="s">
        <v>25225</v>
      </c>
      <c r="F61" s="1012"/>
      <c r="G61" s="1013"/>
      <c r="H61" s="1014"/>
      <c r="I61" s="1012"/>
      <c r="J61" s="1013"/>
      <c r="K61" s="1014"/>
      <c r="L61" s="399"/>
      <c r="M61" s="399"/>
      <c r="N61" s="401"/>
      <c r="O61" s="401"/>
      <c r="P61" s="401"/>
      <c r="Q61" s="401"/>
      <c r="R61" s="401"/>
      <c r="S61" s="401"/>
      <c r="T61" s="401"/>
      <c r="U61" s="401"/>
      <c r="V61" s="401"/>
      <c r="W61" s="402">
        <f>SUM(W60:W60)</f>
        <v>2619.29</v>
      </c>
      <c r="X61" s="403" t="str">
        <f>X59</f>
        <v>m²</v>
      </c>
      <c r="Y61" s="404"/>
    </row>
    <row r="62" spans="2:25" s="406" customFormat="1" ht="16.5" customHeight="1" x14ac:dyDescent="0.2">
      <c r="B62" s="409"/>
      <c r="C62" s="394">
        <v>5914351</v>
      </c>
      <c r="D62" s="463" t="s">
        <v>20684</v>
      </c>
      <c r="E62" s="1015" t="str">
        <f>IF(D62="SINAPI",VLOOKUP(C62,'SINAPI 09-20 ES - NÃO DESONER.'!$G$6:$L$6678,2,FALSE),IF(D62="SIURB",VLOOKUP(C62,'SIURB JAN-2020 NÃO DESONER.'!$A$2:$D$757,2,FALSE),IF(D62="SICRO",VLOOKUP(C62,Tabela4[],2,FALSE),IF(D62="CPOS",VLOOKUP(C62,'CPOS-178'!$A$7:$F$4097,2,FALSE),IF(D62="PRÓPRIA",VLOOKUP(C62,Tabela42[],2,FALSE),IF(D62="DER-ES",VLOOKUP(C62,Tabela6[],2,FALSE),IF(D62="IOPES",VLOOKUP(C62,'IOPES_02-20'!$A$12:$G$1265,3,FALSE),"ERRO")))))))</f>
        <v>CARGA, MANOBRA E DESCARGA DE AGREGADOS OU SOLOS EM CAMINHÃO BASCULANTE DE 14 M³ - CARGA COM CARREGADEIRA DE 3,40 M³ E DESCARGA LIVRE</v>
      </c>
      <c r="F62" s="1016"/>
      <c r="G62" s="1016"/>
      <c r="H62" s="1016"/>
      <c r="I62" s="1016"/>
      <c r="J62" s="1016"/>
      <c r="K62" s="1016"/>
      <c r="L62" s="1016"/>
      <c r="M62" s="1016"/>
      <c r="N62" s="1016"/>
      <c r="O62" s="1016"/>
      <c r="P62" s="1016"/>
      <c r="Q62" s="1016"/>
      <c r="R62" s="1016"/>
      <c r="S62" s="1016"/>
      <c r="T62" s="1016"/>
      <c r="U62" s="1016"/>
      <c r="V62" s="1016"/>
      <c r="W62" s="1016"/>
      <c r="X62" s="462" t="str">
        <f>IF(D62="SINAPI",VLOOKUP(C62,'SINAPI 09-20 ES - NÃO DESONER.'!$G$6:$L$6678,3,FALSE),IF(D62="SIURB",VLOOKUP(C62,'SIURB JAN-2020 NÃO DESONER.'!$A$2:$D$757,3,FALSE),IF(D62="SICRO",VLOOKUP(C62,Tabela4[],3,FALSE),IF(D62="CPOS",VLOOKUP(C62,'CPOS-178'!$A$7:$F$4097,3,FALSE),IF(D62="PRÓPRIA",VLOOKUP(C62,Tabela42[],3,FALSE),IF(D62="DER-ES",VLOOKUP(C62,Tabela6[],3,FALSE),IF(D62="IOPES",VLOOKUP(C62,'IOPES_02-20'!$A$12:$G$1265,4,FALSE),"ERRO")))))))</f>
        <v>t</v>
      </c>
      <c r="Y62" s="396"/>
    </row>
    <row r="63" spans="2:25" s="406" customFormat="1" ht="16.5" customHeight="1" x14ac:dyDescent="0.2">
      <c r="B63" s="409"/>
      <c r="C63" s="418"/>
      <c r="D63" s="418"/>
      <c r="E63" s="410" t="str">
        <f>+E57</f>
        <v>DEMOLIÇÃO DE GUIA</v>
      </c>
      <c r="F63" s="411"/>
      <c r="G63" s="412"/>
      <c r="H63" s="413"/>
      <c r="I63" s="411"/>
      <c r="J63" s="412"/>
      <c r="K63" s="413"/>
      <c r="L63" s="367"/>
      <c r="M63" s="351"/>
      <c r="N63" s="414">
        <v>0</v>
      </c>
      <c r="O63" s="414">
        <v>0</v>
      </c>
      <c r="P63" s="414">
        <v>0</v>
      </c>
      <c r="Q63" s="414">
        <v>0</v>
      </c>
      <c r="R63" s="414">
        <f>+R57</f>
        <v>18.27</v>
      </c>
      <c r="S63" s="414">
        <v>2.5</v>
      </c>
      <c r="T63" s="416"/>
      <c r="U63" s="347">
        <f t="shared" ref="U63:U64" si="6">+R63*S63</f>
        <v>45.674999999999997</v>
      </c>
      <c r="V63" s="348"/>
      <c r="W63" s="415">
        <f t="shared" ref="W63:W64" si="7">+U63</f>
        <v>45.674999999999997</v>
      </c>
      <c r="X63" s="350"/>
      <c r="Y63" s="420"/>
    </row>
    <row r="64" spans="2:25" s="406" customFormat="1" ht="16.5" customHeight="1" x14ac:dyDescent="0.2">
      <c r="B64" s="409"/>
      <c r="C64" s="418"/>
      <c r="D64" s="418"/>
      <c r="E64" s="410" t="s">
        <v>30395</v>
      </c>
      <c r="F64" s="411"/>
      <c r="G64" s="412"/>
      <c r="H64" s="413"/>
      <c r="I64" s="411"/>
      <c r="J64" s="412"/>
      <c r="K64" s="413"/>
      <c r="L64" s="367"/>
      <c r="M64" s="351"/>
      <c r="N64" s="414">
        <v>0</v>
      </c>
      <c r="O64" s="414">
        <v>0</v>
      </c>
      <c r="P64" s="414">
        <v>0</v>
      </c>
      <c r="Q64" s="414">
        <v>0</v>
      </c>
      <c r="R64" s="414">
        <f>+Q60*0.08</f>
        <v>209.54320000000001</v>
      </c>
      <c r="S64" s="414">
        <v>2.5</v>
      </c>
      <c r="T64" s="416"/>
      <c r="U64" s="347">
        <f t="shared" si="6"/>
        <v>523.85800000000006</v>
      </c>
      <c r="V64" s="348"/>
      <c r="W64" s="415">
        <f t="shared" si="7"/>
        <v>523.85800000000006</v>
      </c>
      <c r="X64" s="350"/>
      <c r="Y64" s="420"/>
    </row>
    <row r="65" spans="2:25" s="406" customFormat="1" ht="16.5" customHeight="1" x14ac:dyDescent="0.2">
      <c r="B65" s="398">
        <f>+C62</f>
        <v>5914351</v>
      </c>
      <c r="C65" s="399"/>
      <c r="D65" s="465" t="str">
        <f>+D62</f>
        <v>SICRO</v>
      </c>
      <c r="E65" s="400" t="s">
        <v>25225</v>
      </c>
      <c r="F65" s="1012"/>
      <c r="G65" s="1013"/>
      <c r="H65" s="1014"/>
      <c r="I65" s="1012"/>
      <c r="J65" s="1013"/>
      <c r="K65" s="1014"/>
      <c r="L65" s="399"/>
      <c r="M65" s="399"/>
      <c r="N65" s="401"/>
      <c r="O65" s="401"/>
      <c r="P65" s="401"/>
      <c r="Q65" s="401"/>
      <c r="R65" s="401"/>
      <c r="S65" s="401"/>
      <c r="T65" s="401"/>
      <c r="U65" s="401"/>
      <c r="V65" s="401"/>
      <c r="W65" s="402">
        <f>SUM(W63:W64)</f>
        <v>569.53300000000002</v>
      </c>
      <c r="X65" s="403" t="str">
        <f>X62</f>
        <v>t</v>
      </c>
      <c r="Y65" s="404"/>
    </row>
    <row r="66" spans="2:25" s="406" customFormat="1" ht="16.5" customHeight="1" x14ac:dyDescent="0.2">
      <c r="B66" s="409"/>
      <c r="C66" s="394">
        <v>5915321</v>
      </c>
      <c r="D66" s="463" t="s">
        <v>20684</v>
      </c>
      <c r="E66" s="1015" t="str">
        <f>IF(D66="SINAPI",VLOOKUP(C66,'SINAPI 09-20 ES - NÃO DESONER.'!$G$6:$L$6678,2,FALSE),IF(D66="SIURB",VLOOKUP(C66,'SIURB JAN-2020 NÃO DESONER.'!$A$2:$D$757,2,FALSE),IF(D66="SICRO",VLOOKUP(C66,Tabela4[],2,FALSE),IF(D66="CPOS",VLOOKUP(C66,'CPOS-178'!$A$7:$F$4097,2,FALSE),IF(D66="PRÓPRIA",VLOOKUP(C66,Tabela42[],2,FALSE),IF(D66="DER-ES",VLOOKUP(C66,Tabela6[],2,FALSE),IF(D66="IOPES",VLOOKUP(C66,'IOPES_02-20'!$A$12:$G$1265,3,FALSE),"ERRO")))))))</f>
        <v>TRANSPORTE COM CAMINHÃO BASCULANTE DE 14 M³ - RODOVIA PAVIMENTADA</v>
      </c>
      <c r="F66" s="1016"/>
      <c r="G66" s="1016"/>
      <c r="H66" s="1016"/>
      <c r="I66" s="1016"/>
      <c r="J66" s="1016"/>
      <c r="K66" s="1016"/>
      <c r="L66" s="1016"/>
      <c r="M66" s="1016"/>
      <c r="N66" s="1016"/>
      <c r="O66" s="1016"/>
      <c r="P66" s="1016"/>
      <c r="Q66" s="1016"/>
      <c r="R66" s="1016"/>
      <c r="S66" s="1016"/>
      <c r="T66" s="1016"/>
      <c r="U66" s="1016"/>
      <c r="V66" s="1016"/>
      <c r="W66" s="1016"/>
      <c r="X66" s="462" t="str">
        <f>IF(D66="SINAPI",VLOOKUP(C66,'SINAPI 09-20 ES - NÃO DESONER.'!$G$6:$L$6678,3,FALSE),IF(D66="SIURB",VLOOKUP(C66,'SIURB JAN-2020 NÃO DESONER.'!$A$2:$D$757,3,FALSE),IF(D66="SICRO",VLOOKUP(C66,Tabela4[],3,FALSE),IF(D66="CPOS",VLOOKUP(C66,'CPOS-178'!$A$7:$F$4097,3,FALSE),IF(D66="PRÓPRIA",VLOOKUP(C66,Tabela42[],3,FALSE),IF(D66="DER-ES",VLOOKUP(C66,Tabela6[],3,FALSE),IF(D66="IOPES",VLOOKUP(C66,'IOPES_02-20'!$A$12:$G$1265,4,FALSE),"ERRO")))))))</f>
        <v>t x km</v>
      </c>
      <c r="Y66" s="396"/>
    </row>
    <row r="67" spans="2:25" s="406" customFormat="1" ht="16.5" customHeight="1" x14ac:dyDescent="0.2">
      <c r="B67" s="409"/>
      <c r="C67" s="418"/>
      <c r="D67" s="418"/>
      <c r="E67" s="410" t="str">
        <f>+E63</f>
        <v>DEMOLIÇÃO DE GUIA</v>
      </c>
      <c r="F67" s="411">
        <f>+F63</f>
        <v>0</v>
      </c>
      <c r="G67" s="412" t="s">
        <v>25238</v>
      </c>
      <c r="H67" s="413">
        <f>+H63</f>
        <v>0</v>
      </c>
      <c r="I67" s="411">
        <f>+I63</f>
        <v>0</v>
      </c>
      <c r="J67" s="412" t="s">
        <v>25238</v>
      </c>
      <c r="K67" s="413">
        <f>+K63</f>
        <v>0</v>
      </c>
      <c r="L67" s="367"/>
      <c r="M67" s="351"/>
      <c r="N67" s="414">
        <v>0</v>
      </c>
      <c r="O67" s="414">
        <v>0</v>
      </c>
      <c r="P67" s="414">
        <f t="shared" ref="P67:S68" si="8">+P63</f>
        <v>0</v>
      </c>
      <c r="Q67" s="414">
        <f t="shared" si="8"/>
        <v>0</v>
      </c>
      <c r="R67" s="414">
        <f t="shared" si="8"/>
        <v>18.27</v>
      </c>
      <c r="S67" s="414">
        <f t="shared" si="8"/>
        <v>2.5</v>
      </c>
      <c r="T67" s="416"/>
      <c r="U67" s="347">
        <f>+R67*S67</f>
        <v>45.674999999999997</v>
      </c>
      <c r="V67" s="348">
        <v>10</v>
      </c>
      <c r="W67" s="415">
        <f>+U67*V67</f>
        <v>456.75</v>
      </c>
      <c r="X67" s="349"/>
      <c r="Y67" s="420"/>
    </row>
    <row r="68" spans="2:25" s="406" customFormat="1" ht="16.5" customHeight="1" x14ac:dyDescent="0.2">
      <c r="B68" s="409"/>
      <c r="C68" s="418"/>
      <c r="D68" s="418"/>
      <c r="E68" s="410" t="str">
        <f>+E64</f>
        <v>AV. BEIRA MAR</v>
      </c>
      <c r="F68" s="411">
        <f>+F64</f>
        <v>0</v>
      </c>
      <c r="G68" s="412" t="s">
        <v>25238</v>
      </c>
      <c r="H68" s="413">
        <f>+H64</f>
        <v>0</v>
      </c>
      <c r="I68" s="411">
        <f>+I64</f>
        <v>0</v>
      </c>
      <c r="J68" s="412" t="s">
        <v>25238</v>
      </c>
      <c r="K68" s="413">
        <f>+K64</f>
        <v>0</v>
      </c>
      <c r="L68" s="367"/>
      <c r="M68" s="351"/>
      <c r="N68" s="414">
        <v>0</v>
      </c>
      <c r="O68" s="414">
        <v>0</v>
      </c>
      <c r="P68" s="414">
        <f t="shared" si="8"/>
        <v>0</v>
      </c>
      <c r="Q68" s="414">
        <f t="shared" si="8"/>
        <v>0</v>
      </c>
      <c r="R68" s="414">
        <f t="shared" si="8"/>
        <v>209.54320000000001</v>
      </c>
      <c r="S68" s="414">
        <f t="shared" si="8"/>
        <v>2.5</v>
      </c>
      <c r="T68" s="416"/>
      <c r="U68" s="347">
        <f>+R68*S68</f>
        <v>523.85800000000006</v>
      </c>
      <c r="V68" s="348">
        <f>+V67</f>
        <v>10</v>
      </c>
      <c r="W68" s="415">
        <f>+U68*V68</f>
        <v>5238.5800000000008</v>
      </c>
      <c r="X68" s="350"/>
      <c r="Y68" s="420"/>
    </row>
    <row r="69" spans="2:25" s="406" customFormat="1" ht="16.5" customHeight="1" x14ac:dyDescent="0.2">
      <c r="B69" s="398">
        <f>+C66</f>
        <v>5915321</v>
      </c>
      <c r="C69" s="399"/>
      <c r="D69" s="336" t="str">
        <f>+D66</f>
        <v>SICRO</v>
      </c>
      <c r="E69" s="400" t="s">
        <v>25225</v>
      </c>
      <c r="F69" s="1012"/>
      <c r="G69" s="1013"/>
      <c r="H69" s="1014"/>
      <c r="I69" s="1012"/>
      <c r="J69" s="1013"/>
      <c r="K69" s="1014"/>
      <c r="L69" s="399"/>
      <c r="M69" s="399"/>
      <c r="N69" s="401"/>
      <c r="O69" s="401"/>
      <c r="P69" s="401"/>
      <c r="Q69" s="401"/>
      <c r="R69" s="401"/>
      <c r="S69" s="401"/>
      <c r="T69" s="401"/>
      <c r="U69" s="401"/>
      <c r="V69" s="401"/>
      <c r="W69" s="402">
        <f>SUM(W67:W68)</f>
        <v>5695.3300000000008</v>
      </c>
      <c r="X69" s="403" t="str">
        <f>X66</f>
        <v>t x km</v>
      </c>
      <c r="Y69" s="404"/>
    </row>
    <row r="70" spans="2:25" s="406" customFormat="1" ht="16.5" customHeight="1" x14ac:dyDescent="0.2">
      <c r="B70" s="361" t="s">
        <v>30336</v>
      </c>
      <c r="C70" s="313"/>
      <c r="D70" s="313"/>
      <c r="E70" s="314" t="s">
        <v>20116</v>
      </c>
      <c r="F70" s="315"/>
      <c r="G70" s="316"/>
      <c r="H70" s="317"/>
      <c r="I70" s="315"/>
      <c r="J70" s="316"/>
      <c r="K70" s="317"/>
      <c r="L70" s="318"/>
      <c r="M70" s="318"/>
      <c r="N70" s="319"/>
      <c r="O70" s="319"/>
      <c r="P70" s="319"/>
      <c r="Q70" s="319"/>
      <c r="R70" s="319"/>
      <c r="S70" s="319"/>
      <c r="T70" s="319"/>
      <c r="U70" s="319"/>
      <c r="V70" s="319"/>
      <c r="W70" s="319"/>
      <c r="X70" s="318"/>
      <c r="Y70" s="320"/>
    </row>
    <row r="71" spans="2:25" s="406" customFormat="1" ht="16.5" customHeight="1" x14ac:dyDescent="0.2">
      <c r="B71" s="409"/>
      <c r="C71" s="394" t="s">
        <v>33093</v>
      </c>
      <c r="D71" s="463" t="s">
        <v>25245</v>
      </c>
      <c r="E71" s="1015" t="str">
        <f>IF(D71="SINAPI",VLOOKUP(C71,'SINAPI 09-20 ES - NÃO DESONER.'!$G$6:$L$6678,2,FALSE),IF(D71="SIURB",VLOOKUP(C71,'SIURB JAN-2020 NÃO DESONER.'!$A$2:$D$757,2,FALSE),IF(D71="SICRO",VLOOKUP(C71,Tabela4[],2,FALSE),IF(D71="CPOS",VLOOKUP(C71,'CPOS-178'!$A$7:$F$4097,2,FALSE),IF(D71="PRÓPRIA",VLOOKUP(C71,Tabela42[],2,FALSE),IF(D71="DER-ES",VLOOKUP(C71,Tabela6[],2,FALSE),IF(D71="IOPES",VLOOKUP(C71,'IOPES_02-20'!$A$12:$G$1265,3,FALSE),"ERRO")))))))</f>
        <v>CBUQ (CAMADA PRONTA-FAIXA "C") , INCLUSIVE FORNECIMENTO DO CAP, INCLUSIVE TRANSPORTE DE TODOS OS MATERIAIS (TRAÇO PADRÃO AREIA E BRITA)</v>
      </c>
      <c r="F71" s="1016"/>
      <c r="G71" s="1016"/>
      <c r="H71" s="1016"/>
      <c r="I71" s="1016"/>
      <c r="J71" s="1016"/>
      <c r="K71" s="1016"/>
      <c r="L71" s="1016"/>
      <c r="M71" s="1016"/>
      <c r="N71" s="1016"/>
      <c r="O71" s="1016"/>
      <c r="P71" s="1016"/>
      <c r="Q71" s="1016"/>
      <c r="R71" s="1016"/>
      <c r="S71" s="1016"/>
      <c r="T71" s="1016"/>
      <c r="U71" s="1016"/>
      <c r="V71" s="1016"/>
      <c r="W71" s="1016"/>
      <c r="X71" s="462" t="str">
        <f>IF(D71="SINAPI",VLOOKUP(C71,'SINAPI 09-20 ES - NÃO DESONER.'!$G$6:$L$6678,3,FALSE),IF(D71="SIURB",VLOOKUP(C71,'SIURB JAN-2020 NÃO DESONER.'!$A$2:$D$757,3,FALSE),IF(D71="SICRO",VLOOKUP(C71,Tabela4[],3,FALSE),IF(D71="CPOS",VLOOKUP(C71,'CPOS-178'!$A$7:$F$4097,3,FALSE),IF(D71="PRÓPRIA",VLOOKUP(C71,Tabela42[],3,FALSE),IF(D71="DER-ES",VLOOKUP(C71,Tabela6[],3,FALSE),IF(D71="IOPES",VLOOKUP(C71,'IOPES_02-20'!$A$12:$G$1265,4,FALSE),"ERRO")))))))</f>
        <v>t</v>
      </c>
      <c r="Y71" s="396"/>
    </row>
    <row r="72" spans="2:25" s="406" customFormat="1" ht="16.5" customHeight="1" x14ac:dyDescent="0.2">
      <c r="B72" s="409"/>
      <c r="C72" s="418"/>
      <c r="D72" s="464"/>
      <c r="E72" s="410" t="s">
        <v>30395</v>
      </c>
      <c r="F72" s="411"/>
      <c r="G72" s="412"/>
      <c r="H72" s="413"/>
      <c r="I72" s="411"/>
      <c r="J72" s="412"/>
      <c r="K72" s="413"/>
      <c r="L72" s="367"/>
      <c r="M72" s="351"/>
      <c r="N72" s="414"/>
      <c r="O72" s="414">
        <v>0</v>
      </c>
      <c r="P72" s="414">
        <v>0.05</v>
      </c>
      <c r="Q72" s="414">
        <v>2175</v>
      </c>
      <c r="R72" s="414">
        <f>+P72*Q72</f>
        <v>108.75</v>
      </c>
      <c r="S72" s="346">
        <v>2.4</v>
      </c>
      <c r="T72" s="416"/>
      <c r="U72" s="347"/>
      <c r="V72" s="348"/>
      <c r="W72" s="415">
        <f>+R72*S72</f>
        <v>261</v>
      </c>
      <c r="X72" s="355"/>
      <c r="Y72" s="420"/>
    </row>
    <row r="73" spans="2:25" s="406" customFormat="1" ht="16.5" customHeight="1" x14ac:dyDescent="0.2">
      <c r="B73" s="398" t="str">
        <f>+C71</f>
        <v>C007</v>
      </c>
      <c r="C73" s="399"/>
      <c r="D73" s="465" t="str">
        <f>+D71</f>
        <v>PRÓPRIA</v>
      </c>
      <c r="E73" s="400" t="s">
        <v>25225</v>
      </c>
      <c r="F73" s="1012"/>
      <c r="G73" s="1013"/>
      <c r="H73" s="1014"/>
      <c r="I73" s="1012"/>
      <c r="J73" s="1013"/>
      <c r="K73" s="1014"/>
      <c r="L73" s="399"/>
      <c r="M73" s="399"/>
      <c r="N73" s="401"/>
      <c r="O73" s="401"/>
      <c r="P73" s="401"/>
      <c r="Q73" s="401"/>
      <c r="R73" s="401"/>
      <c r="S73" s="401"/>
      <c r="T73" s="401"/>
      <c r="U73" s="401"/>
      <c r="V73" s="401"/>
      <c r="W73" s="402">
        <f>SUM(W72:W72)</f>
        <v>261</v>
      </c>
      <c r="X73" s="403" t="str">
        <f>X71</f>
        <v>t</v>
      </c>
      <c r="Y73" s="404"/>
    </row>
    <row r="74" spans="2:25" s="406" customFormat="1" ht="16.5" customHeight="1" x14ac:dyDescent="0.2">
      <c r="B74" s="409"/>
      <c r="C74" s="394">
        <v>4011353</v>
      </c>
      <c r="D74" s="463" t="s">
        <v>20684</v>
      </c>
      <c r="E74" s="1015" t="str">
        <f>IF(D74="SINAPI",VLOOKUP(C74,'SINAPI 09-20 ES - NÃO DESONER.'!$G$6:$L$6678,2,FALSE),IF(D74="SIURB",VLOOKUP(C74,'SIURB JAN-2020 NÃO DESONER.'!$A$2:$D$757,2,FALSE),IF(D74="SICRO",VLOOKUP(C74,Tabela4[],2,FALSE),IF(D74="CPOS",VLOOKUP(C74,'CPOS-178'!$A$7:$F$4097,2,FALSE),IF(D74="PRÓPRIA",VLOOKUP(C74,Tabela42[],2,FALSE),IF(D74="DER-ES",VLOOKUP(C74,Tabela6[],2,FALSE),IF(D74="IOPES",VLOOKUP(C74,'IOPES_02-20'!$A$12:$G$1265,3,FALSE),"ERRO")))))))</f>
        <v>PINTURA DE LIGAÇÃO</v>
      </c>
      <c r="F74" s="1016"/>
      <c r="G74" s="1016"/>
      <c r="H74" s="1016"/>
      <c r="I74" s="1016"/>
      <c r="J74" s="1016"/>
      <c r="K74" s="1016"/>
      <c r="L74" s="1016"/>
      <c r="M74" s="1016"/>
      <c r="N74" s="1016"/>
      <c r="O74" s="1016"/>
      <c r="P74" s="1016"/>
      <c r="Q74" s="1016"/>
      <c r="R74" s="1016"/>
      <c r="S74" s="1016"/>
      <c r="T74" s="1016"/>
      <c r="U74" s="1016"/>
      <c r="V74" s="1016"/>
      <c r="W74" s="1016"/>
      <c r="X74" s="462" t="str">
        <f>IF(D74="SINAPI",VLOOKUP(C74,'SINAPI 09-20 ES - NÃO DESONER.'!$G$6:$L$6678,3,FALSE),IF(D74="SIURB",VLOOKUP(C74,'SIURB JAN-2020 NÃO DESONER.'!$A$2:$D$757,3,FALSE),IF(D74="SICRO",VLOOKUP(C74,Tabela4[],3,FALSE),IF(D74="CPOS",VLOOKUP(C74,'CPOS-178'!$A$7:$F$4097,3,FALSE),IF(D74="PRÓPRIA",VLOOKUP(C74,Tabela42[],3,FALSE),IF(D74="DER-ES",VLOOKUP(C74,Tabela6[],3,FALSE),IF(D74="IOPES",VLOOKUP(C74,'IOPES_02-20'!$A$12:$G$1265,4,FALSE),"ERRO")))))))</f>
        <v>m²</v>
      </c>
      <c r="Y74" s="396"/>
    </row>
    <row r="75" spans="2:25" s="406" customFormat="1" ht="16.5" customHeight="1" x14ac:dyDescent="0.2">
      <c r="B75" s="409"/>
      <c r="C75" s="418"/>
      <c r="D75" s="464"/>
      <c r="E75" s="410" t="str">
        <f>E72</f>
        <v>AV. BEIRA MAR</v>
      </c>
      <c r="F75" s="411"/>
      <c r="G75" s="412"/>
      <c r="H75" s="413"/>
      <c r="I75" s="411"/>
      <c r="J75" s="412"/>
      <c r="K75" s="413"/>
      <c r="L75" s="367"/>
      <c r="M75" s="351">
        <v>2</v>
      </c>
      <c r="N75" s="414"/>
      <c r="O75" s="414">
        <v>0</v>
      </c>
      <c r="P75" s="414">
        <v>0</v>
      </c>
      <c r="Q75" s="414">
        <f>+Q72</f>
        <v>2175</v>
      </c>
      <c r="R75" s="414">
        <v>0</v>
      </c>
      <c r="S75" s="346"/>
      <c r="T75" s="416"/>
      <c r="U75" s="347"/>
      <c r="V75" s="348"/>
      <c r="W75" s="415">
        <f>+M75*Q75</f>
        <v>4350</v>
      </c>
      <c r="X75" s="355"/>
      <c r="Y75" s="420"/>
    </row>
    <row r="76" spans="2:25" s="406" customFormat="1" ht="16.5" customHeight="1" x14ac:dyDescent="0.2">
      <c r="B76" s="398">
        <f>+C74</f>
        <v>4011353</v>
      </c>
      <c r="C76" s="399"/>
      <c r="D76" s="465" t="str">
        <f>+D74</f>
        <v>SICRO</v>
      </c>
      <c r="E76" s="400" t="s">
        <v>25225</v>
      </c>
      <c r="F76" s="1012"/>
      <c r="G76" s="1013"/>
      <c r="H76" s="1014"/>
      <c r="I76" s="1012"/>
      <c r="J76" s="1013"/>
      <c r="K76" s="1014"/>
      <c r="L76" s="399"/>
      <c r="M76" s="399"/>
      <c r="N76" s="401"/>
      <c r="O76" s="401"/>
      <c r="P76" s="401"/>
      <c r="Q76" s="401"/>
      <c r="R76" s="401"/>
      <c r="S76" s="401"/>
      <c r="T76" s="401"/>
      <c r="U76" s="401"/>
      <c r="V76" s="401"/>
      <c r="W76" s="402">
        <f>SUM(W75:W75)</f>
        <v>4350</v>
      </c>
      <c r="X76" s="403" t="str">
        <f>X74</f>
        <v>m²</v>
      </c>
      <c r="Y76" s="404"/>
    </row>
    <row r="77" spans="2:25" s="406" customFormat="1" ht="16.5" customHeight="1" x14ac:dyDescent="0.2">
      <c r="B77" s="409"/>
      <c r="C77" s="394">
        <v>4011276</v>
      </c>
      <c r="D77" s="463" t="s">
        <v>20684</v>
      </c>
      <c r="E77" s="1015" t="str">
        <f>IF(D77="SINAPI",VLOOKUP(C77,'SINAPI 09-20 ES - NÃO DESONER.'!$G$6:$L$6678,2,FALSE),IF(D77="SIURB",VLOOKUP(C77,'SIURB JAN-2020 NÃO DESONER.'!$A$2:$D$757,2,FALSE),IF(D77="SICRO",VLOOKUP(C77,Tabela4[],2,FALSE),IF(D77="CPOS",VLOOKUP(C77,'CPOS-178'!$A$7:$F$4097,2,FALSE),IF(D77="PRÓPRIA",VLOOKUP(C77,Tabela42[],2,FALSE),IF(D77="DER-ES",VLOOKUP(C77,Tabela6[],2,FALSE),IF(D77="IOPES",VLOOKUP(C77,'IOPES_02-20'!$A$12:$G$1265,3,FALSE),"ERRO")))))))</f>
        <v>BASE OU SUB-BASE DE BRITA GRADUADA COM BRITA COMERCIAL</v>
      </c>
      <c r="F77" s="1016"/>
      <c r="G77" s="1016"/>
      <c r="H77" s="1016"/>
      <c r="I77" s="1016"/>
      <c r="J77" s="1016"/>
      <c r="K77" s="1016"/>
      <c r="L77" s="1016"/>
      <c r="M77" s="1016"/>
      <c r="N77" s="1016"/>
      <c r="O77" s="1016"/>
      <c r="P77" s="1016"/>
      <c r="Q77" s="1016"/>
      <c r="R77" s="1016"/>
      <c r="S77" s="1016"/>
      <c r="T77" s="1016"/>
      <c r="U77" s="1016"/>
      <c r="V77" s="1016"/>
      <c r="W77" s="1016"/>
      <c r="X77" s="462" t="str">
        <f>IF(D77="SINAPI",VLOOKUP(C77,'SINAPI 09-20 ES - NÃO DESONER.'!$G$6:$L$6678,3,FALSE),IF(D77="SIURB",VLOOKUP(C77,'SIURB JAN-2020 NÃO DESONER.'!$A$2:$D$757,3,FALSE),IF(D77="SICRO",VLOOKUP(C77,Tabela4[],3,FALSE),IF(D77="CPOS",VLOOKUP(C77,'CPOS-178'!$A$7:$F$4097,3,FALSE),IF(D77="PRÓPRIA",VLOOKUP(C77,Tabela42[],3,FALSE),IF(D77="DER-ES",VLOOKUP(C77,Tabela6[],3,FALSE),IF(D77="IOPES",VLOOKUP(C77,'IOPES_02-20'!$A$12:$G$1265,4,FALSE),"ERRO")))))))</f>
        <v>m³</v>
      </c>
      <c r="Y77" s="396"/>
    </row>
    <row r="78" spans="2:25" s="406" customFormat="1" ht="16.5" customHeight="1" x14ac:dyDescent="0.2">
      <c r="B78" s="409"/>
      <c r="C78" s="418"/>
      <c r="D78" s="464"/>
      <c r="E78" s="410" t="str">
        <f>+E75</f>
        <v>AV. BEIRA MAR</v>
      </c>
      <c r="F78" s="411"/>
      <c r="G78" s="412"/>
      <c r="H78" s="413"/>
      <c r="I78" s="411"/>
      <c r="J78" s="412"/>
      <c r="K78" s="413"/>
      <c r="L78" s="367"/>
      <c r="M78" s="351"/>
      <c r="N78" s="414"/>
      <c r="O78" s="414">
        <v>0</v>
      </c>
      <c r="P78" s="414">
        <v>0.2</v>
      </c>
      <c r="Q78" s="414">
        <f>+Q75</f>
        <v>2175</v>
      </c>
      <c r="R78" s="414">
        <f>+P78*Q78</f>
        <v>435</v>
      </c>
      <c r="S78" s="346"/>
      <c r="T78" s="416"/>
      <c r="U78" s="347"/>
      <c r="V78" s="348"/>
      <c r="W78" s="415">
        <f>+R78</f>
        <v>435</v>
      </c>
      <c r="X78" s="355"/>
      <c r="Y78" s="420"/>
    </row>
    <row r="79" spans="2:25" s="406" customFormat="1" ht="16.5" customHeight="1" x14ac:dyDescent="0.2">
      <c r="B79" s="398">
        <f>+C77</f>
        <v>4011276</v>
      </c>
      <c r="C79" s="399"/>
      <c r="D79" s="465" t="str">
        <f>+D77</f>
        <v>SICRO</v>
      </c>
      <c r="E79" s="400" t="s">
        <v>25225</v>
      </c>
      <c r="F79" s="1012"/>
      <c r="G79" s="1013"/>
      <c r="H79" s="1014"/>
      <c r="I79" s="1012"/>
      <c r="J79" s="1013"/>
      <c r="K79" s="1014"/>
      <c r="L79" s="399"/>
      <c r="M79" s="399"/>
      <c r="N79" s="401"/>
      <c r="O79" s="401"/>
      <c r="P79" s="401"/>
      <c r="Q79" s="401"/>
      <c r="R79" s="401"/>
      <c r="S79" s="401"/>
      <c r="T79" s="401"/>
      <c r="U79" s="401"/>
      <c r="V79" s="401"/>
      <c r="W79" s="402">
        <f>SUM(W78:W78)</f>
        <v>435</v>
      </c>
      <c r="X79" s="403" t="str">
        <f>X77</f>
        <v>m³</v>
      </c>
      <c r="Y79" s="404"/>
    </row>
    <row r="80" spans="2:25" s="406" customFormat="1" ht="16.5" customHeight="1" x14ac:dyDescent="0.2">
      <c r="B80" s="409"/>
      <c r="C80" s="394">
        <v>4011279</v>
      </c>
      <c r="D80" s="463" t="s">
        <v>20684</v>
      </c>
      <c r="E80" s="1015" t="str">
        <f>IF(D80="SINAPI",VLOOKUP(C80,'SINAPI 09-20 ES - NÃO DESONER.'!$G$6:$L$6678,2,FALSE),IF(D80="SIURB",VLOOKUP(C80,'SIURB JAN-2020 NÃO DESONER.'!$A$2:$D$757,2,FALSE),IF(D80="SICRO",VLOOKUP(C80,Tabela4[],2,FALSE),IF(D80="CPOS",VLOOKUP(C80,'CPOS-178'!$A$7:$F$4097,2,FALSE),IF(D80="PRÓPRIA",VLOOKUP(C80,Tabela42[],2,FALSE),IF(D80="DER-ES",VLOOKUP(C80,Tabela6[],2,FALSE),IF(D80="IOPES",VLOOKUP(C80,'IOPES_02-20'!$A$12:$G$1265,3,FALSE),"ERRO")))))))</f>
        <v>BASE OU SUB-BASE DE MACADAME SECO COM BRITA COMERCIAL</v>
      </c>
      <c r="F80" s="1016"/>
      <c r="G80" s="1016"/>
      <c r="H80" s="1016"/>
      <c r="I80" s="1016"/>
      <c r="J80" s="1016"/>
      <c r="K80" s="1016"/>
      <c r="L80" s="1016"/>
      <c r="M80" s="1016"/>
      <c r="N80" s="1016"/>
      <c r="O80" s="1016"/>
      <c r="P80" s="1016"/>
      <c r="Q80" s="1016"/>
      <c r="R80" s="1016"/>
      <c r="S80" s="1016"/>
      <c r="T80" s="1016"/>
      <c r="U80" s="1016"/>
      <c r="V80" s="1016"/>
      <c r="W80" s="1016"/>
      <c r="X80" s="395" t="str">
        <f>IF(D80="SINAPI",VLOOKUP(C80,'SINAPI 09-20 ES - NÃO DESONER.'!$G$6:$L$6678,3,FALSE),IF(D80="SIURB",VLOOKUP(C80,'SIURB JAN-2020 NÃO DESONER.'!$A$2:$D$757,3,FALSE),IF(D80="SICRO",VLOOKUP(C80,Tabela4[],3,FALSE),IF(D80="CPOS",VLOOKUP(C80,'CPOS-178'!$A$7:$F$4097,3,FALSE),IF(D80="PRÓPRIA",VLOOKUP(C80,Tabela42[],3,FALSE),IF(D80="DER-ES",VLOOKUP(C80,Tabela6[],2,FALSE),IF(D80="IOPES",VLOOKUP(C80,'IOPES_02-20'!$A$12:$G$1265,4,FALSE),"ERRO")))))))</f>
        <v>m³</v>
      </c>
      <c r="Y80" s="396"/>
    </row>
    <row r="81" spans="2:25" s="406" customFormat="1" ht="16.5" customHeight="1" x14ac:dyDescent="0.2">
      <c r="B81" s="409"/>
      <c r="C81" s="418"/>
      <c r="D81" s="418"/>
      <c r="E81" s="410" t="str">
        <f>E78</f>
        <v>AV. BEIRA MAR</v>
      </c>
      <c r="F81" s="411"/>
      <c r="G81" s="412"/>
      <c r="H81" s="413"/>
      <c r="I81" s="411"/>
      <c r="J81" s="412"/>
      <c r="K81" s="413"/>
      <c r="L81" s="367"/>
      <c r="M81" s="351"/>
      <c r="N81" s="414"/>
      <c r="O81" s="414">
        <v>0</v>
      </c>
      <c r="P81" s="414">
        <v>0.2</v>
      </c>
      <c r="Q81" s="414">
        <f>+Q78</f>
        <v>2175</v>
      </c>
      <c r="R81" s="414">
        <f>+P81*Q81</f>
        <v>435</v>
      </c>
      <c r="S81" s="346"/>
      <c r="T81" s="416"/>
      <c r="U81" s="347"/>
      <c r="V81" s="348"/>
      <c r="W81" s="415">
        <f>+R81</f>
        <v>435</v>
      </c>
      <c r="X81" s="355"/>
      <c r="Y81" s="420"/>
    </row>
    <row r="82" spans="2:25" s="406" customFormat="1" ht="16.5" customHeight="1" x14ac:dyDescent="0.2">
      <c r="B82" s="398">
        <f>+C80</f>
        <v>4011279</v>
      </c>
      <c r="C82" s="399"/>
      <c r="D82" s="336" t="str">
        <f>+D80</f>
        <v>SICRO</v>
      </c>
      <c r="E82" s="400" t="s">
        <v>25225</v>
      </c>
      <c r="F82" s="1012"/>
      <c r="G82" s="1013"/>
      <c r="H82" s="1014"/>
      <c r="I82" s="1012"/>
      <c r="J82" s="1013"/>
      <c r="K82" s="1014"/>
      <c r="L82" s="399"/>
      <c r="M82" s="399"/>
      <c r="N82" s="401"/>
      <c r="O82" s="401"/>
      <c r="P82" s="401"/>
      <c r="Q82" s="401"/>
      <c r="R82" s="401"/>
      <c r="S82" s="401"/>
      <c r="T82" s="401"/>
      <c r="U82" s="401"/>
      <c r="V82" s="401"/>
      <c r="W82" s="402">
        <f>SUM(W81:W81)</f>
        <v>435</v>
      </c>
      <c r="X82" s="403" t="str">
        <f>X80</f>
        <v>m³</v>
      </c>
      <c r="Y82" s="404"/>
    </row>
    <row r="83" spans="2:25" s="406" customFormat="1" ht="16.5" customHeight="1" x14ac:dyDescent="0.2">
      <c r="B83" s="409"/>
      <c r="C83" s="394">
        <v>2003369</v>
      </c>
      <c r="D83" s="463" t="s">
        <v>20684</v>
      </c>
      <c r="E83" s="1015" t="str">
        <f>IF(D83="SINAPI",VLOOKUP(C83,'SINAPI 09-20 ES - NÃO DESONER.'!$G$6:$L$6678,2,FALSE),IF(D83="SIURB",VLOOKUP(C83,'SIURB JAN-2020 NÃO DESONER.'!$A$2:$D$757,2,FALSE),IF(D83="SICRO",VLOOKUP(C83,Tabela4[],2,FALSE),IF(D83="CPOS",VLOOKUP(C83,'CPOS-178'!$A$7:$F$4097,2,FALSE),IF(D83="PRÓPRIA",VLOOKUP(C83,Tabela42[],2,FALSE),IF(D83="DER-ES",VLOOKUP(C83,Tabela6[],2,FALSE),IF(D83="IOPES",VLOOKUP(C83,'IOPES_02-20'!$A$12:$G$1265,3,FALSE),"ERRO")))))))</f>
        <v>MEIO FIO DE CONCRETO - MFC 01 - AREIA E BRITA COMERCIAIS - FÔRMA DE MADEIRA</v>
      </c>
      <c r="F83" s="1016"/>
      <c r="G83" s="1016"/>
      <c r="H83" s="1016"/>
      <c r="I83" s="1016"/>
      <c r="J83" s="1016"/>
      <c r="K83" s="1016"/>
      <c r="L83" s="1016"/>
      <c r="M83" s="1016"/>
      <c r="N83" s="1016"/>
      <c r="O83" s="1016"/>
      <c r="P83" s="1016"/>
      <c r="Q83" s="1016"/>
      <c r="R83" s="1016"/>
      <c r="S83" s="1016"/>
      <c r="T83" s="1016"/>
      <c r="U83" s="1016"/>
      <c r="V83" s="1016"/>
      <c r="W83" s="1016"/>
      <c r="X83" s="462" t="str">
        <f>IF(D83="SINAPI",VLOOKUP(C83,'SINAPI 09-20 ES - NÃO DESONER.'!$G$6:$L$6678,3,FALSE),IF(D83="SIURB",VLOOKUP(C83,'SIURB JAN-2020 NÃO DESONER.'!$A$2:$D$757,3,FALSE),IF(D83="SICRO",VLOOKUP(C83,Tabela4[],3,FALSE),IF(D83="CPOS",VLOOKUP(C83,'CPOS-178'!$A$7:$F$4097,3,FALSE),IF(D83="PRÓPRIA",VLOOKUP(C83,Tabela42[],3,FALSE),IF(D83="DER-ES",VLOOKUP(C83,Tabela6[],3,FALSE),IF(D83="IOPES",VLOOKUP(C83,'IOPES_02-20'!$A$12:$G$1265,4,FALSE),"ERRO")))))))</f>
        <v>m</v>
      </c>
      <c r="Y83" s="396"/>
    </row>
    <row r="84" spans="2:25" s="406" customFormat="1" ht="16.5" customHeight="1" x14ac:dyDescent="0.2">
      <c r="B84" s="517"/>
      <c r="C84" s="529"/>
      <c r="D84" s="530"/>
      <c r="E84" s="518" t="s">
        <v>30395</v>
      </c>
      <c r="F84" s="519"/>
      <c r="G84" s="520"/>
      <c r="H84" s="521"/>
      <c r="I84" s="519"/>
      <c r="J84" s="520"/>
      <c r="K84" s="521"/>
      <c r="L84" s="531"/>
      <c r="M84" s="522"/>
      <c r="N84" s="523">
        <v>806</v>
      </c>
      <c r="O84" s="523">
        <v>0</v>
      </c>
      <c r="P84" s="523" t="s">
        <v>19841</v>
      </c>
      <c r="Q84" s="523">
        <v>0.155</v>
      </c>
      <c r="R84" s="523">
        <f>+N84*Q84</f>
        <v>124.92999999999999</v>
      </c>
      <c r="S84" s="524"/>
      <c r="T84" s="525"/>
      <c r="U84" s="532"/>
      <c r="V84" s="526"/>
      <c r="W84" s="527">
        <f>+R84</f>
        <v>124.92999999999999</v>
      </c>
      <c r="X84" s="542"/>
      <c r="Y84" s="528"/>
    </row>
    <row r="85" spans="2:25" s="406" customFormat="1" ht="16.5" customHeight="1" x14ac:dyDescent="0.2">
      <c r="B85" s="543">
        <f>+C83</f>
        <v>2003369</v>
      </c>
      <c r="C85" s="544"/>
      <c r="D85" s="545" t="str">
        <f>+D83</f>
        <v>SICRO</v>
      </c>
      <c r="E85" s="546" t="s">
        <v>25225</v>
      </c>
      <c r="F85" s="1017"/>
      <c r="G85" s="1018"/>
      <c r="H85" s="1019"/>
      <c r="I85" s="1017"/>
      <c r="J85" s="1018"/>
      <c r="K85" s="1019"/>
      <c r="L85" s="544"/>
      <c r="M85" s="544"/>
      <c r="N85" s="547"/>
      <c r="O85" s="547"/>
      <c r="P85" s="547"/>
      <c r="Q85" s="547"/>
      <c r="R85" s="547"/>
      <c r="S85" s="547"/>
      <c r="T85" s="547"/>
      <c r="U85" s="547"/>
      <c r="V85" s="547"/>
      <c r="W85" s="548">
        <f>SUM(W84:W84)</f>
        <v>124.92999999999999</v>
      </c>
      <c r="X85" s="549" t="str">
        <f>X83</f>
        <v>m</v>
      </c>
      <c r="Y85" s="550"/>
    </row>
    <row r="86" spans="2:25" s="406" customFormat="1" ht="16.5" customHeight="1" x14ac:dyDescent="0.2">
      <c r="B86" s="409"/>
      <c r="C86" s="394">
        <v>94993</v>
      </c>
      <c r="D86" s="463" t="s">
        <v>20683</v>
      </c>
      <c r="E86" s="1015" t="str">
        <f>IF(D86="SINAPI",VLOOKUP(C86,'SINAPI 09-20 ES - NÃO DESONER.'!$G$6:$L$6678,2,FALSE),IF(D86="SIURB",VLOOKUP(C86,'SIURB JAN-2020 NÃO DESONER.'!$A$2:$D$757,2,FALSE),IF(D86="SICRO",VLOOKUP(C86,Tabela4[],2,FALSE),IF(D86="CPOS",VLOOKUP(C86,'CPOS-178'!$A$7:$F$4097,2,FALSE),IF(D86="PRÓPRIA",VLOOKUP(C86,Tabela42[],2,FALSE),IF(D86="DER-ES",VLOOKUP(C86,Tabela6[],2,FALSE),IF(D86="IOPES",VLOOKUP(C86,'IOPES_02-20'!$A$12:$G$1265,3,FALSE),"ERRO")))))))</f>
        <v>EXECUÇÃO DE PASSEIO (CALÇADA) OU PISO DE CONCRETO COM CONCRETO MOLDADO IN LOCO, USINADO, ACABAMENTO CONVENCIONAL, ESPESSURA 6 CM, ARMADO. AF_07/2016</v>
      </c>
      <c r="F86" s="1016"/>
      <c r="G86" s="1016"/>
      <c r="H86" s="1016"/>
      <c r="I86" s="1016"/>
      <c r="J86" s="1016"/>
      <c r="K86" s="1016"/>
      <c r="L86" s="1016"/>
      <c r="M86" s="1016"/>
      <c r="N86" s="1016"/>
      <c r="O86" s="1016"/>
      <c r="P86" s="1016"/>
      <c r="Q86" s="1016"/>
      <c r="R86" s="1016"/>
      <c r="S86" s="1016"/>
      <c r="T86" s="1016"/>
      <c r="U86" s="1016"/>
      <c r="V86" s="1016"/>
      <c r="W86" s="1016"/>
      <c r="X86" s="462" t="str">
        <f>IF(D86="SINAPI",VLOOKUP(C86,'SINAPI 09-20 ES - NÃO DESONER.'!$G$6:$L$6678,3,FALSE),IF(D86="SIURB",VLOOKUP(C86,'SIURB JAN-2020 NÃO DESONER.'!$A$2:$D$757,3,FALSE),IF(D86="SICRO",VLOOKUP(C86,Tabela4[],3,FALSE),IF(D86="CPOS",VLOOKUP(C86,'CPOS-178'!$A$7:$F$4097,3,FALSE),IF(D86="PRÓPRIA",VLOOKUP(C86,Tabela42[],3,FALSE),IF(D86="DER-ES",VLOOKUP(C86,Tabela6[],3,FALSE),IF(D86="IOPES",VLOOKUP(C86,'IOPES_02-20'!$A$12:$G$1265,4,FALSE),"ERRO")))))))</f>
        <v>m²</v>
      </c>
      <c r="Y86" s="396"/>
    </row>
    <row r="87" spans="2:25" s="406" customFormat="1" ht="16.5" customHeight="1" x14ac:dyDescent="0.2">
      <c r="B87" s="409"/>
      <c r="C87" s="418"/>
      <c r="D87" s="464"/>
      <c r="E87" s="410" t="s">
        <v>30395</v>
      </c>
      <c r="F87" s="411"/>
      <c r="G87" s="412"/>
      <c r="H87" s="413"/>
      <c r="I87" s="411"/>
      <c r="J87" s="412"/>
      <c r="K87" s="413"/>
      <c r="L87" s="367"/>
      <c r="M87" s="351"/>
      <c r="N87" s="414"/>
      <c r="O87" s="414"/>
      <c r="P87" s="414"/>
      <c r="Q87" s="414">
        <v>752.04</v>
      </c>
      <c r="R87" s="414">
        <f>+N87*O87</f>
        <v>0</v>
      </c>
      <c r="S87" s="346"/>
      <c r="T87" s="416"/>
      <c r="U87" s="347"/>
      <c r="V87" s="348"/>
      <c r="W87" s="415">
        <f>+Q87</f>
        <v>752.04</v>
      </c>
      <c r="X87" s="350"/>
      <c r="Y87" s="420"/>
    </row>
    <row r="88" spans="2:25" s="406" customFormat="1" ht="16.5" customHeight="1" x14ac:dyDescent="0.2">
      <c r="B88" s="398">
        <f>+C86</f>
        <v>94993</v>
      </c>
      <c r="C88" s="399"/>
      <c r="D88" s="465" t="str">
        <f>+D86</f>
        <v>SINAPI</v>
      </c>
      <c r="E88" s="400" t="s">
        <v>25225</v>
      </c>
      <c r="F88" s="1012"/>
      <c r="G88" s="1023"/>
      <c r="H88" s="1024"/>
      <c r="I88" s="1012"/>
      <c r="J88" s="1023"/>
      <c r="K88" s="1024"/>
      <c r="L88" s="399"/>
      <c r="M88" s="399"/>
      <c r="N88" s="401"/>
      <c r="O88" s="401"/>
      <c r="P88" s="401"/>
      <c r="Q88" s="401"/>
      <c r="R88" s="401"/>
      <c r="S88" s="401"/>
      <c r="T88" s="401"/>
      <c r="U88" s="401"/>
      <c r="V88" s="401"/>
      <c r="W88" s="402">
        <f>SUM(W87:W87)</f>
        <v>752.04</v>
      </c>
      <c r="X88" s="403" t="str">
        <f>X86</f>
        <v>m²</v>
      </c>
      <c r="Y88" s="404"/>
    </row>
    <row r="89" spans="2:25" ht="15.75" customHeight="1" x14ac:dyDescent="0.2">
      <c r="B89" s="361" t="s">
        <v>30340</v>
      </c>
      <c r="C89" s="313"/>
      <c r="D89" s="313"/>
      <c r="E89" s="314" t="s">
        <v>32973</v>
      </c>
      <c r="F89" s="315"/>
      <c r="G89" s="316"/>
      <c r="H89" s="317"/>
      <c r="I89" s="315"/>
      <c r="J89" s="316"/>
      <c r="K89" s="317"/>
      <c r="L89" s="318"/>
      <c r="M89" s="318"/>
      <c r="N89" s="319"/>
      <c r="O89" s="319"/>
      <c r="P89" s="319"/>
      <c r="Q89" s="319"/>
      <c r="R89" s="319"/>
      <c r="S89" s="319"/>
      <c r="T89" s="319"/>
      <c r="U89" s="319"/>
      <c r="V89" s="319"/>
      <c r="W89" s="319"/>
      <c r="X89" s="318"/>
      <c r="Y89" s="320"/>
    </row>
    <row r="90" spans="2:25" ht="15.75" customHeight="1" x14ac:dyDescent="0.2">
      <c r="B90" s="409"/>
      <c r="C90" s="394">
        <v>407819</v>
      </c>
      <c r="D90" s="463" t="s">
        <v>20684</v>
      </c>
      <c r="E90" s="1015" t="str">
        <f>IF(D90="SINAPI",VLOOKUP(C90,'SINAPI 09-20 ES - NÃO DESONER.'!$G$6:$L$6678,2,FALSE),IF(D90="SIURB",VLOOKUP(C90,'SIURB JAN-2020 NÃO DESONER.'!$A$2:$D$757,2,FALSE),IF(D90="SICRO",VLOOKUP(C90,Tabela4[],2,FALSE),IF(D90="CPOS",VLOOKUP(C90,'CPOS-178'!$A$7:$F$4097,2,FALSE),IF(D90="PRÓPRIA",VLOOKUP(C90,Tabela42[],2,FALSE),IF(D90="DER-ES",VLOOKUP(C90,Tabela6[],2,FALSE),IF(D90="IOPES",VLOOKUP(C90,'IOPES_02-20'!$A$12:$G$1265,3,FALSE),"ERRO")))))))</f>
        <v>ARMAÇÃO EM AÇO CA-50 - FORNECIMENTO, PREPARO E COLOCAÇÃO</v>
      </c>
      <c r="F90" s="1016"/>
      <c r="G90" s="1016"/>
      <c r="H90" s="1016"/>
      <c r="I90" s="1016"/>
      <c r="J90" s="1016"/>
      <c r="K90" s="1016"/>
      <c r="L90" s="1016"/>
      <c r="M90" s="1016"/>
      <c r="N90" s="1016"/>
      <c r="O90" s="1016"/>
      <c r="P90" s="1016"/>
      <c r="Q90" s="1016"/>
      <c r="R90" s="1016"/>
      <c r="S90" s="1016"/>
      <c r="T90" s="1016"/>
      <c r="U90" s="1016"/>
      <c r="V90" s="1016"/>
      <c r="W90" s="1016"/>
      <c r="X90" s="462" t="str">
        <f>IF(D90="SINAPI",VLOOKUP(C90,'SINAPI 09-20 ES - NÃO DESONER.'!$G$6:$L$6678,3,FALSE),IF(D90="SIURB",VLOOKUP(C90,'SIURB JAN-2020 NÃO DESONER.'!$A$2:$D$757,3,FALSE),IF(D90="SICRO",VLOOKUP(C90,Tabela4[],3,FALSE),IF(D90="CPOS",VLOOKUP(C90,'CPOS-178'!$A$7:$F$4097,3,FALSE),IF(D90="PRÓPRIA",VLOOKUP(C90,Tabela42[],3,FALSE),IF(D90="DER-ES",VLOOKUP(C90,Tabela6[],3,FALSE),IF(D90="IOPES",VLOOKUP(C90,'IOPES_02-20'!$A$12:$G$1265,4,FALSE),"ERRO")))))))</f>
        <v>kg</v>
      </c>
      <c r="Y90" s="322"/>
    </row>
    <row r="91" spans="2:25" s="406" customFormat="1" ht="15.75" customHeight="1" x14ac:dyDescent="0.2">
      <c r="B91" s="409"/>
      <c r="C91" s="394"/>
      <c r="D91" s="463"/>
      <c r="E91" s="410" t="s">
        <v>30403</v>
      </c>
      <c r="F91" s="411"/>
      <c r="G91" s="412"/>
      <c r="H91" s="413"/>
      <c r="I91" s="411"/>
      <c r="J91" s="412"/>
      <c r="K91" s="413"/>
      <c r="L91" s="447"/>
      <c r="M91" s="351"/>
      <c r="N91" s="414">
        <v>84.49</v>
      </c>
      <c r="O91" s="414">
        <v>0</v>
      </c>
      <c r="P91" s="414">
        <v>0</v>
      </c>
      <c r="Q91" s="414">
        <v>0</v>
      </c>
      <c r="R91" s="414">
        <v>0</v>
      </c>
      <c r="S91" s="346">
        <v>6.5000000000000002E-2</v>
      </c>
      <c r="T91" s="416"/>
      <c r="U91" s="423">
        <f>+N91*S91</f>
        <v>5.4918499999999995</v>
      </c>
      <c r="V91" s="348"/>
      <c r="W91" s="415">
        <f>+U91*1000</f>
        <v>5491.8499999999995</v>
      </c>
      <c r="X91" s="448"/>
      <c r="Y91" s="420"/>
    </row>
    <row r="92" spans="2:25" s="406" customFormat="1" ht="15.75" customHeight="1" x14ac:dyDescent="0.2">
      <c r="B92" s="409"/>
      <c r="C92" s="394"/>
      <c r="D92" s="463"/>
      <c r="E92" s="410" t="s">
        <v>30404</v>
      </c>
      <c r="F92" s="411"/>
      <c r="G92" s="412"/>
      <c r="H92" s="413"/>
      <c r="I92" s="411"/>
      <c r="J92" s="412"/>
      <c r="K92" s="413"/>
      <c r="L92" s="447"/>
      <c r="M92" s="351"/>
      <c r="N92" s="414">
        <v>316.38</v>
      </c>
      <c r="O92" s="414">
        <v>0</v>
      </c>
      <c r="P92" s="414">
        <v>0</v>
      </c>
      <c r="Q92" s="414">
        <v>0</v>
      </c>
      <c r="R92" s="414">
        <v>0</v>
      </c>
      <c r="S92" s="346">
        <v>0.121</v>
      </c>
      <c r="T92" s="416"/>
      <c r="U92" s="423">
        <f>+N92*S92</f>
        <v>38.281979999999997</v>
      </c>
      <c r="V92" s="348"/>
      <c r="W92" s="415">
        <f>+U92*1000</f>
        <v>38281.979999999996</v>
      </c>
      <c r="X92" s="448"/>
      <c r="Y92" s="420"/>
    </row>
    <row r="93" spans="2:25" s="406" customFormat="1" ht="15.75" customHeight="1" x14ac:dyDescent="0.2">
      <c r="B93" s="409"/>
      <c r="C93" s="394"/>
      <c r="D93" s="463"/>
      <c r="E93" s="410" t="s">
        <v>30405</v>
      </c>
      <c r="F93" s="411"/>
      <c r="G93" s="412"/>
      <c r="H93" s="413"/>
      <c r="I93" s="411"/>
      <c r="J93" s="412"/>
      <c r="K93" s="413"/>
      <c r="L93" s="447"/>
      <c r="M93" s="351"/>
      <c r="N93" s="414" t="s">
        <v>19841</v>
      </c>
      <c r="O93" s="414">
        <v>0</v>
      </c>
      <c r="P93" s="414">
        <v>0</v>
      </c>
      <c r="Q93" s="414">
        <v>0</v>
      </c>
      <c r="R93" s="414">
        <v>0</v>
      </c>
      <c r="S93" s="346"/>
      <c r="T93" s="416"/>
      <c r="U93" s="423">
        <v>4.9381000000000004</v>
      </c>
      <c r="V93" s="348"/>
      <c r="W93" s="415">
        <f>+U93*1000</f>
        <v>4938.1000000000004</v>
      </c>
      <c r="X93" s="448"/>
      <c r="Y93" s="420"/>
    </row>
    <row r="94" spans="2:25" ht="15.75" customHeight="1" x14ac:dyDescent="0.2">
      <c r="B94" s="398">
        <f>+C90</f>
        <v>407819</v>
      </c>
      <c r="C94" s="399"/>
      <c r="D94" s="465" t="str">
        <f>+D90</f>
        <v>SICRO</v>
      </c>
      <c r="E94" s="337" t="s">
        <v>25225</v>
      </c>
      <c r="F94" s="1012"/>
      <c r="G94" s="1013"/>
      <c r="H94" s="1014"/>
      <c r="I94" s="1012"/>
      <c r="J94" s="1013"/>
      <c r="K94" s="1014"/>
      <c r="L94" s="335"/>
      <c r="M94" s="335"/>
      <c r="N94" s="338"/>
      <c r="O94" s="338"/>
      <c r="P94" s="338"/>
      <c r="Q94" s="338"/>
      <c r="R94" s="338"/>
      <c r="S94" s="338"/>
      <c r="T94" s="338"/>
      <c r="U94" s="338"/>
      <c r="V94" s="338"/>
      <c r="W94" s="402">
        <f>SUM(W91:W93)</f>
        <v>48711.929999999993</v>
      </c>
      <c r="X94" s="340" t="str">
        <f>+X90</f>
        <v>kg</v>
      </c>
      <c r="Y94" s="341"/>
    </row>
    <row r="95" spans="2:25" ht="15.75" customHeight="1" x14ac:dyDescent="0.2">
      <c r="B95" s="409"/>
      <c r="C95" s="394">
        <v>1116266</v>
      </c>
      <c r="D95" s="463" t="s">
        <v>20684</v>
      </c>
      <c r="E95" s="1015" t="str">
        <f>IF(D95="SINAPI",VLOOKUP(C95,'SINAPI 09-20 ES - NÃO DESONER.'!$G$6:$L$6678,2,FALSE),IF(D95="SIURB",VLOOKUP(C95,'SIURB JAN-2020 NÃO DESONER.'!$A$2:$D$757,2,FALSE),IF(D95="SICRO",VLOOKUP(C95,Tabela4[],2,FALSE),IF(D95="CPOS",VLOOKUP(C95,'CPOS-178'!$A$7:$F$4097,2,FALSE),IF(D95="PRÓPRIA",VLOOKUP(C95,Tabela42[],2,FALSE),IF(D95="DER-ES",VLOOKUP(C95,Tabela6[],2,FALSE),IF(D95="IOPES",VLOOKUP(C95,'IOPES_02-20'!$A$12:$G$1265,3,FALSE),"ERRO")))))))</f>
        <v>CONCRETO PARA BOMBEAMENTO FCK = 40 MPA - CONFECÇÃO EM CENTRAL DOSADORA DE 40 M³/H - AREIA E BRITA COMERCIAIS</v>
      </c>
      <c r="F95" s="1016"/>
      <c r="G95" s="1016"/>
      <c r="H95" s="1016"/>
      <c r="I95" s="1016"/>
      <c r="J95" s="1016"/>
      <c r="K95" s="1016"/>
      <c r="L95" s="1016"/>
      <c r="M95" s="1016"/>
      <c r="N95" s="1016"/>
      <c r="O95" s="1016"/>
      <c r="P95" s="1016"/>
      <c r="Q95" s="1016"/>
      <c r="R95" s="1016"/>
      <c r="S95" s="1016"/>
      <c r="T95" s="1016"/>
      <c r="U95" s="1016"/>
      <c r="V95" s="1016"/>
      <c r="W95" s="1016"/>
      <c r="X95" s="462" t="str">
        <f>IF(D95="SINAPI",VLOOKUP(C95,'SINAPI 09-20 ES - NÃO DESONER.'!$G$6:$L$6678,3,FALSE),IF(D95="SIURB",VLOOKUP(C95,'SIURB JAN-2020 NÃO DESONER.'!$A$2:$D$757,3,FALSE),IF(D95="SICRO",VLOOKUP(C95,Tabela4[],3,FALSE),IF(D95="CPOS",VLOOKUP(C95,'CPOS-178'!$A$7:$F$4097,3,FALSE),IF(D95="PRÓPRIA",VLOOKUP(C95,Tabela42[],3,FALSE),IF(D95="DER-ES",VLOOKUP(C95,Tabela6[],3,FALSE),IF(D95="IOPES",VLOOKUP(C95,'IOPES_02-20'!$A$12:$G$1265,4,FALSE),"ERRO")))))))</f>
        <v>m³</v>
      </c>
      <c r="Y95" s="322"/>
    </row>
    <row r="96" spans="2:25" s="406" customFormat="1" ht="15.75" customHeight="1" x14ac:dyDescent="0.2">
      <c r="B96" s="409"/>
      <c r="C96" s="394"/>
      <c r="D96" s="463"/>
      <c r="E96" s="410" t="str">
        <f>+E91</f>
        <v>MURO</v>
      </c>
      <c r="F96" s="411"/>
      <c r="G96" s="412"/>
      <c r="H96" s="413"/>
      <c r="I96" s="411"/>
      <c r="J96" s="412"/>
      <c r="K96" s="413"/>
      <c r="L96" s="447"/>
      <c r="M96" s="351"/>
      <c r="N96" s="414">
        <f>+N91</f>
        <v>84.49</v>
      </c>
      <c r="O96" s="414">
        <v>0</v>
      </c>
      <c r="P96" s="414">
        <v>0</v>
      </c>
      <c r="Q96" s="414">
        <v>0.44</v>
      </c>
      <c r="R96" s="423">
        <f>+N96*Q96</f>
        <v>37.175599999999996</v>
      </c>
      <c r="S96" s="346"/>
      <c r="T96" s="416"/>
      <c r="U96" s="347"/>
      <c r="V96" s="348"/>
      <c r="W96" s="415">
        <f>R96</f>
        <v>37.175599999999996</v>
      </c>
      <c r="X96" s="448"/>
      <c r="Y96" s="420"/>
    </row>
    <row r="97" spans="2:26" s="406" customFormat="1" ht="15.75" customHeight="1" x14ac:dyDescent="0.2">
      <c r="B97" s="409"/>
      <c r="C97" s="394"/>
      <c r="D97" s="463"/>
      <c r="E97" s="410" t="str">
        <f>+E92</f>
        <v>MURO COM LAJE</v>
      </c>
      <c r="F97" s="411"/>
      <c r="G97" s="412"/>
      <c r="H97" s="413"/>
      <c r="I97" s="411"/>
      <c r="J97" s="412"/>
      <c r="K97" s="413"/>
      <c r="L97" s="447"/>
      <c r="M97" s="351"/>
      <c r="N97" s="414">
        <f>+N92</f>
        <v>316.38</v>
      </c>
      <c r="O97" s="414">
        <v>0</v>
      </c>
      <c r="P97" s="414">
        <v>0</v>
      </c>
      <c r="Q97" s="414">
        <v>1.05</v>
      </c>
      <c r="R97" s="423">
        <f>+N97*Q97</f>
        <v>332.19900000000001</v>
      </c>
      <c r="S97" s="346"/>
      <c r="T97" s="416"/>
      <c r="U97" s="347"/>
      <c r="V97" s="348"/>
      <c r="W97" s="415">
        <f>+R97</f>
        <v>332.19900000000001</v>
      </c>
      <c r="X97" s="448"/>
      <c r="Y97" s="420"/>
    </row>
    <row r="98" spans="2:26" s="406" customFormat="1" ht="15.75" customHeight="1" thickBot="1" x14ac:dyDescent="0.25">
      <c r="B98" s="629"/>
      <c r="C98" s="630"/>
      <c r="D98" s="631"/>
      <c r="E98" s="632" t="str">
        <f>+E93</f>
        <v>VIGAS</v>
      </c>
      <c r="F98" s="633"/>
      <c r="G98" s="634"/>
      <c r="H98" s="635"/>
      <c r="I98" s="633"/>
      <c r="J98" s="634"/>
      <c r="K98" s="635"/>
      <c r="L98" s="636"/>
      <c r="M98" s="637"/>
      <c r="N98" s="638">
        <v>0</v>
      </c>
      <c r="O98" s="638">
        <v>0</v>
      </c>
      <c r="P98" s="638">
        <v>0</v>
      </c>
      <c r="Q98" s="638">
        <v>0</v>
      </c>
      <c r="R98" s="639">
        <v>67.05</v>
      </c>
      <c r="S98" s="640"/>
      <c r="T98" s="641"/>
      <c r="U98" s="642"/>
      <c r="V98" s="643"/>
      <c r="W98" s="644">
        <f>+R98</f>
        <v>67.05</v>
      </c>
      <c r="X98" s="645"/>
      <c r="Y98" s="646"/>
    </row>
    <row r="99" spans="2:26" ht="15.75" customHeight="1" x14ac:dyDescent="0.2">
      <c r="B99" s="543">
        <f>+C95</f>
        <v>1116266</v>
      </c>
      <c r="C99" s="544"/>
      <c r="D99" s="545" t="str">
        <f>+D95</f>
        <v>SICRO</v>
      </c>
      <c r="E99" s="546" t="s">
        <v>25225</v>
      </c>
      <c r="F99" s="1017"/>
      <c r="G99" s="1018"/>
      <c r="H99" s="1019"/>
      <c r="I99" s="1017"/>
      <c r="J99" s="1018"/>
      <c r="K99" s="1019"/>
      <c r="L99" s="544"/>
      <c r="M99" s="544"/>
      <c r="N99" s="547"/>
      <c r="O99" s="547"/>
      <c r="P99" s="547"/>
      <c r="Q99" s="547"/>
      <c r="R99" s="547"/>
      <c r="S99" s="547"/>
      <c r="T99" s="547"/>
      <c r="U99" s="547"/>
      <c r="V99" s="547"/>
      <c r="W99" s="548">
        <f>SUM(W96:W98)</f>
        <v>436.4246</v>
      </c>
      <c r="X99" s="549" t="str">
        <f>+X95</f>
        <v>m³</v>
      </c>
      <c r="Y99" s="550"/>
      <c r="Z99" s="653"/>
    </row>
    <row r="100" spans="2:26" ht="30" customHeight="1" x14ac:dyDescent="0.2">
      <c r="B100" s="409"/>
      <c r="C100" s="321">
        <v>3108072</v>
      </c>
      <c r="D100" s="463" t="s">
        <v>20684</v>
      </c>
      <c r="E100" s="1015" t="str">
        <f>IF(D100="SINAPI",VLOOKUP(C100,'SINAPI 09-20 ES - NÃO DESONER.'!$G$6:$L$6678,2,FALSE),IF(D100="SIURB",VLOOKUP(C100,'SIURB JAN-2020 NÃO DESONER.'!$A$2:$D$757,2,FALSE),IF(D100="SICRO",VLOOKUP(C100,Tabela4[],2,FALSE),IF(D100="CPOS",VLOOKUP(C100,'CPOS-178'!$A$7:$F$4097,2,FALSE),IF(D100="PRÓPRIA",VLOOKUP(C100,Tabela42[],2,FALSE),IF(D100="DER-ES",VLOOKUP(C100,Tabela6[],2,FALSE),IF(D100="IOPES",VLOOKUP(C100,'IOPES_02-20'!$A$12:$G$1265,3,FALSE),"ERRO")))))))</f>
        <v>FÔRMA METÁLICA EM CHAPA 3/16" REFORÇADA COM NERVURAS DE 40 MM X 3/16" DISPOSTAS EM GRELHAS DE 40 X 60 CM - UTILIZAÇÃO DE 100 VEZES - CONFECÇÃO, INSTALAÇÃO E RETIRADA</v>
      </c>
      <c r="F100" s="1016"/>
      <c r="G100" s="1016"/>
      <c r="H100" s="1016"/>
      <c r="I100" s="1016"/>
      <c r="J100" s="1016"/>
      <c r="K100" s="1016"/>
      <c r="L100" s="1016"/>
      <c r="M100" s="1016"/>
      <c r="N100" s="1016"/>
      <c r="O100" s="1016"/>
      <c r="P100" s="1016"/>
      <c r="Q100" s="1016"/>
      <c r="R100" s="1016"/>
      <c r="S100" s="1016"/>
      <c r="T100" s="1016"/>
      <c r="U100" s="1016"/>
      <c r="V100" s="1016"/>
      <c r="W100" s="1016"/>
      <c r="X100" s="462" t="str">
        <f>IF(D100="SINAPI",VLOOKUP(C100,'SINAPI 09-20 ES - NÃO DESONER.'!$G$6:$L$6678,3,FALSE),IF(D100="SIURB",VLOOKUP(C100,'SIURB JAN-2020 NÃO DESONER.'!$A$2:$D$757,3,FALSE),IF(D100="SICRO",VLOOKUP(C100,Tabela4[],3,FALSE),IF(D100="CPOS",VLOOKUP(C100,'CPOS-178'!$A$7:$F$4097,3,FALSE),IF(D100="PRÓPRIA",VLOOKUP(C100,Tabela42[],3,FALSE),IF(D100="DER-ES",VLOOKUP(C100,Tabela6[],3,FALSE),IF(D100="IOPES",VLOOKUP(C100,'IOPES_02-20'!$A$12:$G$1265,4,FALSE),"ERRO")))))))</f>
        <v>m²</v>
      </c>
      <c r="Y100" s="322"/>
      <c r="Z100" s="653"/>
    </row>
    <row r="101" spans="2:26" s="406" customFormat="1" ht="15.75" customHeight="1" x14ac:dyDescent="0.2">
      <c r="B101" s="409"/>
      <c r="C101" s="394"/>
      <c r="D101" s="463"/>
      <c r="E101" s="410" t="str">
        <f>+E96</f>
        <v>MURO</v>
      </c>
      <c r="F101" s="411"/>
      <c r="G101" s="412"/>
      <c r="H101" s="413"/>
      <c r="I101" s="411"/>
      <c r="J101" s="412"/>
      <c r="K101" s="413"/>
      <c r="L101" s="447"/>
      <c r="M101" s="351"/>
      <c r="N101" s="414">
        <f>+N96</f>
        <v>84.49</v>
      </c>
      <c r="O101" s="414">
        <v>3</v>
      </c>
      <c r="P101" s="414">
        <v>0</v>
      </c>
      <c r="Q101" s="414">
        <f>+N101*O101</f>
        <v>253.46999999999997</v>
      </c>
      <c r="R101" s="423" t="s">
        <v>19841</v>
      </c>
      <c r="S101" s="346"/>
      <c r="T101" s="416"/>
      <c r="U101" s="347"/>
      <c r="V101" s="348"/>
      <c r="W101" s="415">
        <f>+Q101</f>
        <v>253.46999999999997</v>
      </c>
      <c r="X101" s="448"/>
      <c r="Y101" s="420"/>
      <c r="Z101" s="653"/>
    </row>
    <row r="102" spans="2:26" s="406" customFormat="1" ht="15.75" customHeight="1" x14ac:dyDescent="0.2">
      <c r="B102" s="409"/>
      <c r="C102" s="394"/>
      <c r="D102" s="463"/>
      <c r="E102" s="410" t="str">
        <f>+E97</f>
        <v>MURO COM LAJE</v>
      </c>
      <c r="F102" s="411"/>
      <c r="G102" s="412"/>
      <c r="H102" s="413"/>
      <c r="I102" s="411"/>
      <c r="J102" s="412"/>
      <c r="K102" s="413"/>
      <c r="L102" s="447"/>
      <c r="M102" s="351"/>
      <c r="N102" s="414">
        <f>+N97</f>
        <v>316.38</v>
      </c>
      <c r="O102" s="414">
        <v>5.34</v>
      </c>
      <c r="P102" s="414">
        <v>0</v>
      </c>
      <c r="Q102" s="414">
        <f>+N102*O102</f>
        <v>1689.4692</v>
      </c>
      <c r="R102" s="423" t="s">
        <v>19841</v>
      </c>
      <c r="S102" s="346"/>
      <c r="T102" s="416"/>
      <c r="U102" s="347"/>
      <c r="V102" s="348"/>
      <c r="W102" s="415">
        <f>+Q102</f>
        <v>1689.4692</v>
      </c>
      <c r="X102" s="448"/>
      <c r="Y102" s="420"/>
      <c r="Z102" s="653"/>
    </row>
    <row r="103" spans="2:26" s="406" customFormat="1" ht="15.75" customHeight="1" x14ac:dyDescent="0.2">
      <c r="B103" s="409"/>
      <c r="C103" s="394"/>
      <c r="D103" s="463"/>
      <c r="E103" s="410" t="str">
        <f>+E98</f>
        <v>VIGAS</v>
      </c>
      <c r="F103" s="411"/>
      <c r="G103" s="412"/>
      <c r="H103" s="413"/>
      <c r="I103" s="411"/>
      <c r="J103" s="412"/>
      <c r="K103" s="413"/>
      <c r="L103" s="447"/>
      <c r="M103" s="351"/>
      <c r="N103" s="414">
        <v>0</v>
      </c>
      <c r="O103" s="414">
        <v>0</v>
      </c>
      <c r="P103" s="414">
        <v>0</v>
      </c>
      <c r="Q103" s="423">
        <v>697.47</v>
      </c>
      <c r="R103" s="423" t="s">
        <v>19841</v>
      </c>
      <c r="S103" s="346"/>
      <c r="T103" s="416"/>
      <c r="U103" s="347"/>
      <c r="V103" s="348"/>
      <c r="W103" s="415">
        <f>+Q103</f>
        <v>697.47</v>
      </c>
      <c r="X103" s="448"/>
      <c r="Y103" s="420"/>
      <c r="Z103" s="653"/>
    </row>
    <row r="104" spans="2:26" ht="15.75" customHeight="1" x14ac:dyDescent="0.2">
      <c r="B104" s="398">
        <f>+C100</f>
        <v>3108072</v>
      </c>
      <c r="C104" s="335"/>
      <c r="D104" s="465" t="str">
        <f>+D100</f>
        <v>SICRO</v>
      </c>
      <c r="E104" s="337" t="s">
        <v>25225</v>
      </c>
      <c r="F104" s="1012"/>
      <c r="G104" s="1013"/>
      <c r="H104" s="1014"/>
      <c r="I104" s="1012"/>
      <c r="J104" s="1013"/>
      <c r="K104" s="1014"/>
      <c r="L104" s="335"/>
      <c r="M104" s="335"/>
      <c r="N104" s="338"/>
      <c r="O104" s="338"/>
      <c r="P104" s="338"/>
      <c r="Q104" s="338"/>
      <c r="R104" s="338"/>
      <c r="S104" s="338"/>
      <c r="T104" s="338"/>
      <c r="U104" s="338"/>
      <c r="V104" s="338"/>
      <c r="W104" s="402">
        <f>SUM(W101:W103)</f>
        <v>2640.4092000000001</v>
      </c>
      <c r="X104" s="340" t="str">
        <f>+X100</f>
        <v>m²</v>
      </c>
      <c r="Y104" s="341"/>
      <c r="Z104" s="653"/>
    </row>
    <row r="105" spans="2:26" ht="15.75" customHeight="1" x14ac:dyDescent="0.2">
      <c r="B105" s="409"/>
      <c r="C105" s="321">
        <v>2305997</v>
      </c>
      <c r="D105" s="463" t="s">
        <v>20684</v>
      </c>
      <c r="E105" s="1015" t="str">
        <f>IF(D105="SINAPI",VLOOKUP(C105,'SINAPI 09-20 ES - NÃO DESONER.'!$G$6:$L$6678,2,FALSE),IF(D105="SIURB",VLOOKUP(C105,'SIURB JAN-2020 NÃO DESONER.'!$A$2:$D$757,2,FALSE),IF(D105="SICRO",VLOOKUP(C105,Tabela4[],2,FALSE),IF(D105="CPOS",VLOOKUP(C105,'CPOS-178'!$A$7:$F$4097,2,FALSE),IF(D105="PRÓPRIA",VLOOKUP(C105,Tabela42[],2,FALSE),IF(D105="DER-ES",VLOOKUP(C105,Tabela6[],2,FALSE),IF(D105="IOPES",VLOOKUP(C105,'IOPES_02-20'!$A$12:$G$1265,3,FALSE),"ERRO")))))))</f>
        <v>ESTACA PRÉ-MOLDADA DE CONCRETO CENTRIFUGADA D = 26 CM - SEM EMENDA - FORNECIMENTO E CRAVAÇÃO</v>
      </c>
      <c r="F105" s="1016"/>
      <c r="G105" s="1016"/>
      <c r="H105" s="1016"/>
      <c r="I105" s="1016"/>
      <c r="J105" s="1016"/>
      <c r="K105" s="1016"/>
      <c r="L105" s="1016"/>
      <c r="M105" s="1016"/>
      <c r="N105" s="1016"/>
      <c r="O105" s="1016"/>
      <c r="P105" s="1016"/>
      <c r="Q105" s="1016"/>
      <c r="R105" s="1016"/>
      <c r="S105" s="1016"/>
      <c r="T105" s="1016"/>
      <c r="U105" s="1016"/>
      <c r="V105" s="1016"/>
      <c r="W105" s="1016"/>
      <c r="X105" s="462" t="str">
        <f>IF(D105="SINAPI",VLOOKUP(C105,'SINAPI 09-20 ES - NÃO DESONER.'!$G$6:$L$6678,3,FALSE),IF(D105="SIURB",VLOOKUP(C105,'SIURB JAN-2020 NÃO DESONER.'!$A$2:$D$757,3,FALSE),IF(D105="SICRO",VLOOKUP(C105,Tabela4[],3,FALSE),IF(D105="CPOS",VLOOKUP(C105,'CPOS-178'!$A$7:$F$4097,3,FALSE),IF(D105="PRÓPRIA",VLOOKUP(C105,Tabela42[],3,FALSE),IF(D105="DER-ES",VLOOKUP(C105,Tabela6[],3,FALSE),IF(D105="IOPES",VLOOKUP(C105,'IOPES_02-20'!$A$12:$G$1265,4,FALSE),"ERRO")))))))</f>
        <v>m</v>
      </c>
      <c r="Y105" s="322"/>
      <c r="Z105" s="653"/>
    </row>
    <row r="106" spans="2:26" s="406" customFormat="1" ht="15.75" customHeight="1" x14ac:dyDescent="0.2">
      <c r="B106" s="409"/>
      <c r="C106" s="394"/>
      <c r="D106" s="464"/>
      <c r="E106" s="410" t="s">
        <v>30395</v>
      </c>
      <c r="F106" s="411"/>
      <c r="G106" s="412"/>
      <c r="H106" s="413"/>
      <c r="I106" s="411"/>
      <c r="J106" s="412"/>
      <c r="K106" s="413"/>
      <c r="L106" s="447"/>
      <c r="M106" s="351">
        <v>270</v>
      </c>
      <c r="N106" s="414">
        <v>22</v>
      </c>
      <c r="O106" s="414">
        <v>0</v>
      </c>
      <c r="P106" s="414" t="s">
        <v>19841</v>
      </c>
      <c r="Q106" s="414" t="s">
        <v>19841</v>
      </c>
      <c r="R106" s="423" t="s">
        <v>19841</v>
      </c>
      <c r="S106" s="346"/>
      <c r="T106" s="416"/>
      <c r="U106" s="347"/>
      <c r="V106" s="348"/>
      <c r="W106" s="415">
        <f>+M106*N106</f>
        <v>5940</v>
      </c>
      <c r="X106" s="448"/>
      <c r="Y106" s="420"/>
      <c r="Z106" s="653"/>
    </row>
    <row r="107" spans="2:26" ht="15.75" customHeight="1" x14ac:dyDescent="0.2">
      <c r="B107" s="398">
        <f>+C105</f>
        <v>2305997</v>
      </c>
      <c r="C107" s="335"/>
      <c r="D107" s="465" t="str">
        <f>+D105</f>
        <v>SICRO</v>
      </c>
      <c r="E107" s="400" t="s">
        <v>25225</v>
      </c>
      <c r="F107" s="1012"/>
      <c r="G107" s="1023"/>
      <c r="H107" s="1024"/>
      <c r="I107" s="1012"/>
      <c r="J107" s="1023"/>
      <c r="K107" s="1024"/>
      <c r="L107" s="399"/>
      <c r="M107" s="399"/>
      <c r="N107" s="338"/>
      <c r="O107" s="338"/>
      <c r="P107" s="338"/>
      <c r="Q107" s="338"/>
      <c r="R107" s="338"/>
      <c r="S107" s="338"/>
      <c r="T107" s="338"/>
      <c r="U107" s="338"/>
      <c r="V107" s="338"/>
      <c r="W107" s="402">
        <f>SUM(W106:W106)</f>
        <v>5940</v>
      </c>
      <c r="X107" s="340" t="str">
        <f>+X105</f>
        <v>m</v>
      </c>
      <c r="Y107" s="341"/>
      <c r="Z107" s="653"/>
    </row>
    <row r="108" spans="2:26" ht="15.75" customHeight="1" x14ac:dyDescent="0.2">
      <c r="B108" s="409"/>
      <c r="C108" s="321">
        <v>95601</v>
      </c>
      <c r="D108" s="463" t="s">
        <v>20683</v>
      </c>
      <c r="E108" s="1015" t="str">
        <f>IF(D108="SINAPI",VLOOKUP(C108,'SINAPI 09-20 ES - NÃO DESONER.'!$G$6:$L$6678,2,FALSE),IF(D108="SIURB",VLOOKUP(C108,'SIURB JAN-2020 NÃO DESONER.'!$A$2:$D$757,2,FALSE),IF(D108="SICRO",VLOOKUP(C108,Tabela4[],2,FALSE),IF(D108="CPOS",VLOOKUP(C108,'CPOS-178'!$A$7:$F$4097,2,FALSE),IF(D108="PRÓPRIA",VLOOKUP(C108,Tabela42[],2,FALSE),IF(D108="DER-ES",VLOOKUP(C108,Tabela6[],2,FALSE),IF(D108="IOPES",VLOOKUP(C108,'IOPES_02-20'!$A$12:$G$1265,3,FALSE),"ERRO")))))))</f>
        <v>ARRASAMENTO MECANICO DE ESTACA DE CONCRETO ARMADO, DIAMETROS DE ATÉ 40 CM. AF_11/2016</v>
      </c>
      <c r="F108" s="1016"/>
      <c r="G108" s="1016"/>
      <c r="H108" s="1016"/>
      <c r="I108" s="1016"/>
      <c r="J108" s="1016"/>
      <c r="K108" s="1016"/>
      <c r="L108" s="1016"/>
      <c r="M108" s="1016"/>
      <c r="N108" s="1016"/>
      <c r="O108" s="1016"/>
      <c r="P108" s="1016"/>
      <c r="Q108" s="1016"/>
      <c r="R108" s="1016"/>
      <c r="S108" s="1016"/>
      <c r="T108" s="1016"/>
      <c r="U108" s="1016"/>
      <c r="V108" s="1016"/>
      <c r="W108" s="1016"/>
      <c r="X108" s="462" t="str">
        <f>IF(D108="SINAPI",VLOOKUP(C108,'SINAPI 09-20 ES - NÃO DESONER.'!$G$6:$L$6678,3,FALSE),IF(D108="SIURB",VLOOKUP(C108,'SIURB JAN-2020 NÃO DESONER.'!$A$2:$D$757,3,FALSE),IF(D108="SICRO",VLOOKUP(C108,Tabela4[],3,FALSE),IF(D108="CPOS",VLOOKUP(C108,'CPOS-178'!$A$7:$F$4097,3,FALSE),IF(D108="PRÓPRIA",VLOOKUP(C108,Tabela42[],3,FALSE),IF(D108="DER-ES",VLOOKUP(C108,Tabela6[],3,FALSE),IF(D108="IOPES",VLOOKUP(C108,'IOPES_02-20'!$A$12:$G$1265,4,FALSE),"ERRO")))))))</f>
        <v>un</v>
      </c>
      <c r="Y108" s="322"/>
      <c r="Z108" s="653"/>
    </row>
    <row r="109" spans="2:26" s="406" customFormat="1" ht="15.75" customHeight="1" x14ac:dyDescent="0.2">
      <c r="B109" s="409"/>
      <c r="C109" s="394"/>
      <c r="D109" s="394"/>
      <c r="E109" s="410" t="str">
        <f>+E106</f>
        <v>AV. BEIRA MAR</v>
      </c>
      <c r="F109" s="411"/>
      <c r="G109" s="412"/>
      <c r="H109" s="413"/>
      <c r="I109" s="411"/>
      <c r="J109" s="412"/>
      <c r="K109" s="413"/>
      <c r="L109" s="447"/>
      <c r="M109" s="351">
        <f>M106</f>
        <v>270</v>
      </c>
      <c r="N109" s="414">
        <v>0</v>
      </c>
      <c r="O109" s="414">
        <v>0</v>
      </c>
      <c r="P109" s="414">
        <v>0</v>
      </c>
      <c r="Q109" s="414">
        <v>0</v>
      </c>
      <c r="R109" s="414">
        <v>0</v>
      </c>
      <c r="S109" s="346"/>
      <c r="T109" s="416"/>
      <c r="U109" s="347"/>
      <c r="V109" s="348"/>
      <c r="W109" s="415">
        <f>+M109</f>
        <v>270</v>
      </c>
      <c r="X109" s="350"/>
      <c r="Y109" s="420"/>
      <c r="Z109" s="653"/>
    </row>
    <row r="110" spans="2:26" ht="15.75" customHeight="1" x14ac:dyDescent="0.2">
      <c r="B110" s="398">
        <f>+C108</f>
        <v>95601</v>
      </c>
      <c r="C110" s="335"/>
      <c r="D110" s="336" t="str">
        <f>+D108</f>
        <v>SINAPI</v>
      </c>
      <c r="E110" s="337" t="s">
        <v>25225</v>
      </c>
      <c r="F110" s="1012"/>
      <c r="G110" s="1013"/>
      <c r="H110" s="1014"/>
      <c r="I110" s="1012"/>
      <c r="J110" s="1013"/>
      <c r="K110" s="1014"/>
      <c r="L110" s="335"/>
      <c r="M110" s="335"/>
      <c r="N110" s="338"/>
      <c r="O110" s="338"/>
      <c r="P110" s="338"/>
      <c r="Q110" s="338"/>
      <c r="R110" s="338"/>
      <c r="S110" s="338"/>
      <c r="T110" s="338"/>
      <c r="U110" s="338"/>
      <c r="V110" s="338"/>
      <c r="W110" s="339">
        <f>SUM(W109:W109)</f>
        <v>270</v>
      </c>
      <c r="X110" s="340" t="str">
        <f>+X108</f>
        <v>un</v>
      </c>
      <c r="Y110" s="341"/>
      <c r="Z110" s="653"/>
    </row>
    <row r="111" spans="2:26" ht="15.75" customHeight="1" x14ac:dyDescent="0.2">
      <c r="B111" s="361" t="s">
        <v>30381</v>
      </c>
      <c r="C111" s="313"/>
      <c r="D111" s="313"/>
      <c r="E111" s="314" t="s">
        <v>30407</v>
      </c>
      <c r="F111" s="315"/>
      <c r="G111" s="316"/>
      <c r="H111" s="317"/>
      <c r="I111" s="315"/>
      <c r="J111" s="316"/>
      <c r="K111" s="317"/>
      <c r="L111" s="318"/>
      <c r="M111" s="318"/>
      <c r="N111" s="319"/>
      <c r="O111" s="319"/>
      <c r="P111" s="319"/>
      <c r="Q111" s="319"/>
      <c r="R111" s="319"/>
      <c r="S111" s="319"/>
      <c r="T111" s="319"/>
      <c r="U111" s="319"/>
      <c r="V111" s="319"/>
      <c r="W111" s="319"/>
      <c r="X111" s="318"/>
      <c r="Y111" s="320"/>
      <c r="Z111" s="653"/>
    </row>
    <row r="112" spans="2:26" s="406" customFormat="1" ht="15.75" customHeight="1" x14ac:dyDescent="0.2">
      <c r="B112" s="409"/>
      <c r="C112" s="394">
        <v>92396</v>
      </c>
      <c r="D112" s="463" t="s">
        <v>20683</v>
      </c>
      <c r="E112" s="1015" t="str">
        <f>IF(D112="SINAPI",VLOOKUP(C112,'SINAPI 09-20 ES - NÃO DESONER.'!$G$6:$L$6678,2,FALSE),IF(D112="SIURB",VLOOKUP(C112,'SIURB JAN-2020 NÃO DESONER.'!$A$2:$D$757,2,FALSE),IF(D112="SICRO",VLOOKUP(C112,Tabela4[],2,FALSE),IF(D112="CPOS",VLOOKUP(C112,'CPOS-178'!$A$7:$F$4097,2,FALSE),IF(D112="PRÓPRIA",VLOOKUP(C112,Tabela42[],2,FALSE),IF(D112="DER-ES",VLOOKUP(C112,Tabela6[],2,FALSE),IF(D112="IOPES",VLOOKUP(C112,'IOPES_02-20'!$A$12:$G$1265,3,FALSE),"ERRO")))))))</f>
        <v>EXECUÇÃO DE PASSEIO EM PISO INTERTRAVADO, COM BLOCO RETANGULAR COR NATURAL DE 20 X 10 CM, ESPESSURA 6 CM. AF_12/2015</v>
      </c>
      <c r="F112" s="1016"/>
      <c r="G112" s="1016"/>
      <c r="H112" s="1016"/>
      <c r="I112" s="1016"/>
      <c r="J112" s="1016"/>
      <c r="K112" s="1016"/>
      <c r="L112" s="1016"/>
      <c r="M112" s="1016"/>
      <c r="N112" s="1016"/>
      <c r="O112" s="1016"/>
      <c r="P112" s="1016"/>
      <c r="Q112" s="1016"/>
      <c r="R112" s="1016"/>
      <c r="S112" s="1016"/>
      <c r="T112" s="1016"/>
      <c r="U112" s="1016"/>
      <c r="V112" s="1016"/>
      <c r="W112" s="1016"/>
      <c r="X112" s="462" t="str">
        <f>IF(D112="SINAPI",VLOOKUP(C112,'SINAPI 09-20 ES - NÃO DESONER.'!$G$6:$L$6678,3,FALSE),IF(D112="SIURB",VLOOKUP(C112,'SIURB JAN-2020 NÃO DESONER.'!$A$2:$D$757,3,FALSE),IF(D112="SICRO",VLOOKUP(C112,Tabela4[],3,FALSE),IF(D112="CPOS",VLOOKUP(C112,'CPOS-178'!$A$7:$F$4097,3,FALSE),IF(D112="PRÓPRIA",VLOOKUP(C112,Tabela42[],3,FALSE),IF(D112="DER-ES",VLOOKUP(C112,Tabela6[],3,FALSE),IF(D112="IOPES",VLOOKUP(C112,'IOPES_02-20'!$A$12:$G$1265,4,FALSE),"ERRO")))))))</f>
        <v>m²</v>
      </c>
      <c r="Y112" s="396"/>
      <c r="Z112" s="653"/>
    </row>
    <row r="113" spans="2:26" s="406" customFormat="1" ht="15.75" customHeight="1" x14ac:dyDescent="0.2">
      <c r="B113" s="409"/>
      <c r="C113" s="418"/>
      <c r="D113" s="464"/>
      <c r="E113" s="410" t="s">
        <v>30409</v>
      </c>
      <c r="F113" s="411"/>
      <c r="G113" s="412"/>
      <c r="H113" s="413"/>
      <c r="I113" s="411"/>
      <c r="J113" s="412"/>
      <c r="K113" s="413"/>
      <c r="L113" s="367"/>
      <c r="M113" s="351"/>
      <c r="N113" s="414"/>
      <c r="O113" s="414">
        <v>0</v>
      </c>
      <c r="P113" s="414" t="s">
        <v>19841</v>
      </c>
      <c r="Q113" s="414">
        <v>1126.18</v>
      </c>
      <c r="R113" s="414" t="s">
        <v>19841</v>
      </c>
      <c r="S113" s="346" t="s">
        <v>19841</v>
      </c>
      <c r="T113" s="416"/>
      <c r="U113" s="347"/>
      <c r="V113" s="348"/>
      <c r="W113" s="415">
        <f>+Q113</f>
        <v>1126.18</v>
      </c>
      <c r="X113" s="355"/>
      <c r="Y113" s="420"/>
      <c r="Z113" s="653"/>
    </row>
    <row r="114" spans="2:26" s="406" customFormat="1" ht="15.75" customHeight="1" x14ac:dyDescent="0.2">
      <c r="B114" s="398">
        <f>+C112</f>
        <v>92396</v>
      </c>
      <c r="C114" s="399"/>
      <c r="D114" s="465" t="str">
        <f>+D112</f>
        <v>SINAPI</v>
      </c>
      <c r="E114" s="400" t="s">
        <v>25225</v>
      </c>
      <c r="F114" s="1012"/>
      <c r="G114" s="1013"/>
      <c r="H114" s="1014"/>
      <c r="I114" s="1012"/>
      <c r="J114" s="1013"/>
      <c r="K114" s="1014"/>
      <c r="L114" s="399"/>
      <c r="M114" s="399"/>
      <c r="N114" s="401"/>
      <c r="O114" s="401"/>
      <c r="P114" s="401"/>
      <c r="Q114" s="401"/>
      <c r="R114" s="401"/>
      <c r="S114" s="401"/>
      <c r="T114" s="401"/>
      <c r="U114" s="401"/>
      <c r="V114" s="401"/>
      <c r="W114" s="402">
        <f>SUM(W113:W113)</f>
        <v>1126.18</v>
      </c>
      <c r="X114" s="403" t="str">
        <f>X112</f>
        <v>m²</v>
      </c>
      <c r="Y114" s="404"/>
      <c r="Z114" s="653"/>
    </row>
    <row r="115" spans="2:26" ht="15.75" customHeight="1" x14ac:dyDescent="0.2">
      <c r="B115" s="409"/>
      <c r="C115" s="321">
        <v>1106109</v>
      </c>
      <c r="D115" s="463" t="s">
        <v>20684</v>
      </c>
      <c r="E115" s="1015" t="str">
        <f>IF(D115="SINAPI",VLOOKUP(C115,'SINAPI 09-20 ES - NÃO DESONER.'!$G$6:$L$6678,2,FALSE),IF(D115="SIURB",VLOOKUP(C115,'SIURB JAN-2020 NÃO DESONER.'!$A$2:$D$757,2,FALSE),IF(D115="SICRO",VLOOKUP(C115,Tabela4[],2,FALSE),IF(D115="CPOS",VLOOKUP(C115,'CPOS-178'!$A$7:$F$4097,2,FALSE),IF(D115="PRÓPRIA",VLOOKUP(C115,Tabela42[],2,FALSE),IF(D115="DER-ES",VLOOKUP(C115,Tabela6[],2,FALSE),IF(D115="IOPES",VLOOKUP(C115,'IOPES_02-20'!$A$12:$G$1265,3,FALSE),"ERRO")))))))</f>
        <v>CONCRETO FCK = 20 MPA - CONFECÇÃO EM CENTRAL DOSADORA DE 40 M³/H - AREIA E BRITA COMERCIAIS</v>
      </c>
      <c r="F115" s="1016"/>
      <c r="G115" s="1016"/>
      <c r="H115" s="1016"/>
      <c r="I115" s="1016"/>
      <c r="J115" s="1016"/>
      <c r="K115" s="1016"/>
      <c r="L115" s="1016"/>
      <c r="M115" s="1016"/>
      <c r="N115" s="1016"/>
      <c r="O115" s="1016"/>
      <c r="P115" s="1016"/>
      <c r="Q115" s="1016"/>
      <c r="R115" s="1016"/>
      <c r="S115" s="1016"/>
      <c r="T115" s="1016"/>
      <c r="U115" s="1016"/>
      <c r="V115" s="1016"/>
      <c r="W115" s="1016"/>
      <c r="X115" s="462" t="str">
        <f>IF(D115="SINAPI",VLOOKUP(C115,'SINAPI 09-20 ES - NÃO DESONER.'!$G$6:$L$6678,3,FALSE),IF(D115="SIURB",VLOOKUP(C115,'SIURB JAN-2020 NÃO DESONER.'!$A$2:$D$757,3,FALSE),IF(D115="SICRO",VLOOKUP(C115,Tabela4[],3,FALSE),IF(D115="CPOS",VLOOKUP(C115,'CPOS-178'!$A$7:$F$4097,3,FALSE),IF(D115="PRÓPRIA",VLOOKUP(C115,Tabela42[],3,FALSE),IF(D115="DER-ES",VLOOKUP(C115,Tabela6[],3,FALSE),IF(D115="IOPES",VLOOKUP(C115,'IOPES_02-20'!$A$12:$G$1265,4,FALSE),"ERRO")))))))</f>
        <v>m³</v>
      </c>
      <c r="Y115" s="322"/>
      <c r="Z115" s="653"/>
    </row>
    <row r="116" spans="2:26" s="406" customFormat="1" ht="15.75" customHeight="1" x14ac:dyDescent="0.2">
      <c r="B116" s="409"/>
      <c r="C116" s="418"/>
      <c r="D116" s="464"/>
      <c r="E116" s="410" t="s">
        <v>30410</v>
      </c>
      <c r="F116" s="411"/>
      <c r="G116" s="412"/>
      <c r="H116" s="413"/>
      <c r="I116" s="411"/>
      <c r="J116" s="412"/>
      <c r="K116" s="413"/>
      <c r="L116" s="367"/>
      <c r="M116" s="351"/>
      <c r="N116" s="414"/>
      <c r="O116" s="414">
        <v>0</v>
      </c>
      <c r="P116" s="414">
        <v>0.2</v>
      </c>
      <c r="Q116" s="414">
        <v>57.21</v>
      </c>
      <c r="R116" s="414">
        <f>+P116*Q116</f>
        <v>11.442</v>
      </c>
      <c r="S116" s="346"/>
      <c r="T116" s="416"/>
      <c r="U116" s="347"/>
      <c r="V116" s="348"/>
      <c r="W116" s="415">
        <f>+R116</f>
        <v>11.442</v>
      </c>
      <c r="X116" s="350"/>
      <c r="Y116" s="420"/>
      <c r="Z116" s="653"/>
    </row>
    <row r="117" spans="2:26" s="406" customFormat="1" ht="15.75" customHeight="1" x14ac:dyDescent="0.2">
      <c r="B117" s="409"/>
      <c r="C117" s="418"/>
      <c r="D117" s="464"/>
      <c r="E117" s="410" t="s">
        <v>30429</v>
      </c>
      <c r="F117" s="411"/>
      <c r="G117" s="412"/>
      <c r="H117" s="413"/>
      <c r="I117" s="411"/>
      <c r="J117" s="412"/>
      <c r="K117" s="413"/>
      <c r="L117" s="367"/>
      <c r="M117" s="343"/>
      <c r="N117" s="414"/>
      <c r="O117" s="414" t="s">
        <v>19841</v>
      </c>
      <c r="P117" s="414">
        <v>0.2</v>
      </c>
      <c r="Q117" s="414">
        <v>233.16</v>
      </c>
      <c r="R117" s="414">
        <f>+P117*Q117</f>
        <v>46.632000000000005</v>
      </c>
      <c r="S117" s="346"/>
      <c r="T117" s="416"/>
      <c r="U117" s="347"/>
      <c r="V117" s="348"/>
      <c r="W117" s="415">
        <f>+R117</f>
        <v>46.632000000000005</v>
      </c>
      <c r="X117" s="350"/>
      <c r="Y117" s="420"/>
      <c r="Z117" s="653"/>
    </row>
    <row r="118" spans="2:26" s="406" customFormat="1" ht="15.75" customHeight="1" x14ac:dyDescent="0.2">
      <c r="B118" s="409"/>
      <c r="C118" s="418"/>
      <c r="D118" s="464"/>
      <c r="E118" s="410" t="s">
        <v>30430</v>
      </c>
      <c r="F118" s="411"/>
      <c r="G118" s="412"/>
      <c r="H118" s="413"/>
      <c r="I118" s="411"/>
      <c r="J118" s="412"/>
      <c r="K118" s="413"/>
      <c r="L118" s="367"/>
      <c r="M118" s="343">
        <v>3</v>
      </c>
      <c r="N118" s="414">
        <f>13.75+39.75</f>
        <v>53.5</v>
      </c>
      <c r="O118" s="414">
        <v>0.15</v>
      </c>
      <c r="P118" s="414">
        <v>0.3</v>
      </c>
      <c r="Q118" s="414" t="s">
        <v>19841</v>
      </c>
      <c r="R118" s="414">
        <f>+N118*O118*P118</f>
        <v>2.4075000000000002</v>
      </c>
      <c r="S118" s="346"/>
      <c r="T118" s="416"/>
      <c r="U118" s="347"/>
      <c r="V118" s="348"/>
      <c r="W118" s="415">
        <f>+R118*M118</f>
        <v>7.2225000000000001</v>
      </c>
      <c r="X118" s="350"/>
      <c r="Y118" s="420"/>
      <c r="Z118" s="653"/>
    </row>
    <row r="119" spans="2:26" s="406" customFormat="1" ht="15.75" customHeight="1" x14ac:dyDescent="0.2">
      <c r="B119" s="409"/>
      <c r="C119" s="418"/>
      <c r="D119" s="464"/>
      <c r="E119" s="410" t="s">
        <v>30431</v>
      </c>
      <c r="F119" s="411"/>
      <c r="G119" s="412"/>
      <c r="H119" s="413"/>
      <c r="I119" s="411"/>
      <c r="J119" s="412"/>
      <c r="K119" s="413"/>
      <c r="L119" s="577"/>
      <c r="M119" s="343">
        <v>2</v>
      </c>
      <c r="N119" s="414">
        <f>13.75+39.75</f>
        <v>53.5</v>
      </c>
      <c r="O119" s="414">
        <v>0.6</v>
      </c>
      <c r="P119" s="414">
        <v>7.0000000000000007E-2</v>
      </c>
      <c r="Q119" s="414" t="s">
        <v>19841</v>
      </c>
      <c r="R119" s="414">
        <f>+N119*O119*P119</f>
        <v>2.2470000000000003</v>
      </c>
      <c r="S119" s="346"/>
      <c r="T119" s="416"/>
      <c r="U119" s="347"/>
      <c r="V119" s="348"/>
      <c r="W119" s="415">
        <f>+R119*M119</f>
        <v>4.4940000000000007</v>
      </c>
      <c r="X119" s="355"/>
      <c r="Y119" s="420"/>
      <c r="Z119" s="653"/>
    </row>
    <row r="120" spans="2:26" ht="15.75" customHeight="1" x14ac:dyDescent="0.2">
      <c r="B120" s="398">
        <f>+C115</f>
        <v>1106109</v>
      </c>
      <c r="C120" s="335"/>
      <c r="D120" s="465" t="str">
        <f>+D115</f>
        <v>SICRO</v>
      </c>
      <c r="E120" s="337" t="s">
        <v>25225</v>
      </c>
      <c r="F120" s="1012"/>
      <c r="G120" s="1013"/>
      <c r="H120" s="1014"/>
      <c r="I120" s="1012"/>
      <c r="J120" s="1013"/>
      <c r="K120" s="1014"/>
      <c r="L120" s="335"/>
      <c r="M120" s="335"/>
      <c r="N120" s="338"/>
      <c r="O120" s="338"/>
      <c r="P120" s="338"/>
      <c r="Q120" s="338"/>
      <c r="R120" s="338"/>
      <c r="S120" s="338"/>
      <c r="T120" s="338"/>
      <c r="U120" s="338"/>
      <c r="V120" s="338"/>
      <c r="W120" s="339">
        <f>SUM(W116:W119)</f>
        <v>69.790500000000009</v>
      </c>
      <c r="X120" s="340" t="str">
        <f>X115</f>
        <v>m³</v>
      </c>
      <c r="Y120" s="341"/>
      <c r="Z120" s="653"/>
    </row>
    <row r="121" spans="2:26" ht="15.75" customHeight="1" x14ac:dyDescent="0.2">
      <c r="B121" s="409"/>
      <c r="C121" s="321">
        <v>91596</v>
      </c>
      <c r="D121" s="463" t="s">
        <v>20683</v>
      </c>
      <c r="E121" s="1015" t="str">
        <f>IF(D121="SINAPI",VLOOKUP(C121,'SINAPI 09-20 ES - NÃO DESONER.'!$G$6:$L$6678,2,FALSE),IF(D121="SIURB",VLOOKUP(C121,'SIURB JAN-2020 NÃO DESONER.'!$A$2:$D$757,2,FALSE),IF(D121="SICRO",VLOOKUP(C121,Tabela4[],2,FALSE),IF(D121="CPOS",VLOOKUP(C121,'CPOS-178'!$A$7:$F$4097,2,FALSE),IF(D121="PRÓPRIA",VLOOKUP(C121,Tabela42[],2,FALSE),IF(D121="DER-ES",VLOOKUP(C121,Tabela6[],2,FALSE),IF(D121="IOPES",VLOOKUP(C121,'IOPES_02-20'!$A$12:$G$1265,3,FALSE),"ERRO")))))))</f>
        <v>ARMAÇÃO DO SISTEMA DE PAREDES DE CONCRETO, EXECUTADA COMO ARMADURA POSITIVA DE LAJES, TELA Q-138. AF_06/2019</v>
      </c>
      <c r="F121" s="1016"/>
      <c r="G121" s="1016"/>
      <c r="H121" s="1016"/>
      <c r="I121" s="1016"/>
      <c r="J121" s="1016"/>
      <c r="K121" s="1016"/>
      <c r="L121" s="1016"/>
      <c r="M121" s="1016"/>
      <c r="N121" s="1016"/>
      <c r="O121" s="1016"/>
      <c r="P121" s="1016"/>
      <c r="Q121" s="1016"/>
      <c r="R121" s="1016"/>
      <c r="S121" s="1016"/>
      <c r="T121" s="1016"/>
      <c r="U121" s="1016"/>
      <c r="V121" s="1016"/>
      <c r="W121" s="1016"/>
      <c r="X121" s="462" t="str">
        <f>IF(D121="SINAPI",VLOOKUP(C121,'SINAPI 09-20 ES - NÃO DESONER.'!$G$6:$L$6678,3,FALSE),IF(D121="SIURB",VLOOKUP(C121,'SIURB JAN-2020 NÃO DESONER.'!$A$2:$D$757,3,FALSE),IF(D121="SICRO",VLOOKUP(C121,Tabela4[],3,FALSE),IF(D121="CPOS",VLOOKUP(C121,'CPOS-178'!$A$7:$F$4097,3,FALSE),IF(D121="PRÓPRIA",VLOOKUP(C121,Tabela42[],3,FALSE),IF(D121="DER-ES",VLOOKUP(C121,Tabela6[],3,FALSE),IF(D121="IOPES",VLOOKUP(C121,'IOPES_02-20'!$A$12:$G$1265,4,FALSE),"ERRO")))))))</f>
        <v>kg</v>
      </c>
      <c r="Y121" s="322"/>
      <c r="Z121" s="653"/>
    </row>
    <row r="122" spans="2:26" s="406" customFormat="1" ht="15.75" customHeight="1" x14ac:dyDescent="0.2">
      <c r="B122" s="409"/>
      <c r="C122" s="418"/>
      <c r="D122" s="464"/>
      <c r="E122" s="410" t="str">
        <f>E116</f>
        <v>RAMPAS - ORLA</v>
      </c>
      <c r="F122" s="411"/>
      <c r="G122" s="412"/>
      <c r="H122" s="413"/>
      <c r="I122" s="411"/>
      <c r="J122" s="412"/>
      <c r="K122" s="413"/>
      <c r="L122" s="367"/>
      <c r="M122" s="351"/>
      <c r="N122" s="414"/>
      <c r="O122" s="414">
        <v>0</v>
      </c>
      <c r="P122" s="414">
        <v>0</v>
      </c>
      <c r="Q122" s="414">
        <f>+Q116</f>
        <v>57.21</v>
      </c>
      <c r="R122" s="414">
        <v>0</v>
      </c>
      <c r="S122" s="346">
        <v>3.91</v>
      </c>
      <c r="T122" s="416"/>
      <c r="U122" s="347">
        <f>+Q122*S122</f>
        <v>223.69110000000001</v>
      </c>
      <c r="V122" s="348"/>
      <c r="W122" s="415">
        <f>+U122</f>
        <v>223.69110000000001</v>
      </c>
      <c r="X122" s="355"/>
      <c r="Y122" s="420"/>
      <c r="Z122" s="653"/>
    </row>
    <row r="123" spans="2:26" ht="15.75" customHeight="1" x14ac:dyDescent="0.2">
      <c r="B123" s="398">
        <f>+C121</f>
        <v>91596</v>
      </c>
      <c r="C123" s="335"/>
      <c r="D123" s="465" t="str">
        <f>+D121</f>
        <v>SINAPI</v>
      </c>
      <c r="E123" s="337" t="s">
        <v>25225</v>
      </c>
      <c r="F123" s="1012"/>
      <c r="G123" s="1013"/>
      <c r="H123" s="1014"/>
      <c r="I123" s="1012"/>
      <c r="J123" s="1013"/>
      <c r="K123" s="1014"/>
      <c r="L123" s="335"/>
      <c r="M123" s="335"/>
      <c r="N123" s="338"/>
      <c r="O123" s="338"/>
      <c r="P123" s="338"/>
      <c r="Q123" s="338"/>
      <c r="R123" s="338"/>
      <c r="S123" s="338"/>
      <c r="T123" s="338"/>
      <c r="U123" s="338"/>
      <c r="V123" s="338"/>
      <c r="W123" s="339">
        <f>SUM(W122:W122)</f>
        <v>223.69110000000001</v>
      </c>
      <c r="X123" s="340" t="str">
        <f>X121</f>
        <v>kg</v>
      </c>
      <c r="Y123" s="341"/>
      <c r="Z123" s="653"/>
    </row>
    <row r="124" spans="2:26" s="406" customFormat="1" ht="15.75" customHeight="1" x14ac:dyDescent="0.2">
      <c r="B124" s="409"/>
      <c r="C124" s="394">
        <v>3108072</v>
      </c>
      <c r="D124" s="463" t="s">
        <v>20684</v>
      </c>
      <c r="E124" s="1015" t="str">
        <f>IF(D124="SINAPI",VLOOKUP(C124,'SINAPI 09-20 ES - NÃO DESONER.'!$G$6:$L$6678,2,FALSE),IF(D124="SIURB",VLOOKUP(C124,'SIURB JAN-2020 NÃO DESONER.'!$A$2:$D$757,2,FALSE),IF(D124="SICRO",VLOOKUP(C124,Tabela4[],2,FALSE),IF(D124="CPOS",VLOOKUP(C124,'CPOS-178'!$A$7:$F$4097,2,FALSE),IF(D124="PRÓPRIA",VLOOKUP(C124,Tabela42[],2,FALSE),IF(D124="DER-ES",VLOOKUP(C124,Tabela6[],2,FALSE),IF(D124="IOPES",VLOOKUP(C124,'IOPES_02-20'!$A$12:$G$1265,3,FALSE),"ERRO")))))))</f>
        <v>FÔRMA METÁLICA EM CHAPA 3/16" REFORÇADA COM NERVURAS DE 40 MM X 3/16" DISPOSTAS EM GRELHAS DE 40 X 60 CM - UTILIZAÇÃO DE 100 VEZES - CONFECÇÃO, INSTALAÇÃO E RETIRADA</v>
      </c>
      <c r="F124" s="1016"/>
      <c r="G124" s="1016"/>
      <c r="H124" s="1016"/>
      <c r="I124" s="1016"/>
      <c r="J124" s="1016"/>
      <c r="K124" s="1016"/>
      <c r="L124" s="1016"/>
      <c r="M124" s="1016"/>
      <c r="N124" s="1016"/>
      <c r="O124" s="1016"/>
      <c r="P124" s="1016"/>
      <c r="Q124" s="1016"/>
      <c r="R124" s="1016"/>
      <c r="S124" s="1016"/>
      <c r="T124" s="1016"/>
      <c r="U124" s="1016"/>
      <c r="V124" s="1016"/>
      <c r="W124" s="1016"/>
      <c r="X124" s="462" t="str">
        <f>IF(D124="SINAPI",VLOOKUP(C124,'SINAPI 09-20 ES - NÃO DESONER.'!$G$6:$L$6678,3,FALSE),IF(D124="SIURB",VLOOKUP(C124,'SIURB JAN-2020 NÃO DESONER.'!$A$2:$D$757,3,FALSE),IF(D124="SICRO",VLOOKUP(C124,Tabela4[],3,FALSE),IF(D124="CPOS",VLOOKUP(C124,'CPOS-178'!$A$7:$F$4097,3,FALSE),IF(D124="PRÓPRIA",VLOOKUP(C124,Tabela42[],3,FALSE),IF(D124="DER-ES",VLOOKUP(C124,Tabela6[],3,FALSE),IF(D124="IOPES",VLOOKUP(C124,'IOPES_02-20'!$A$12:$G$1265,4,FALSE),"ERRO")))))))</f>
        <v>m²</v>
      </c>
      <c r="Y124" s="396"/>
      <c r="Z124" s="653"/>
    </row>
    <row r="125" spans="2:26" s="406" customFormat="1" ht="15.75" customHeight="1" x14ac:dyDescent="0.2">
      <c r="B125" s="409"/>
      <c r="C125" s="418"/>
      <c r="D125" s="464"/>
      <c r="E125" s="410" t="str">
        <f>+E122</f>
        <v>RAMPAS - ORLA</v>
      </c>
      <c r="F125" s="411"/>
      <c r="G125" s="412"/>
      <c r="H125" s="413"/>
      <c r="I125" s="411"/>
      <c r="J125" s="412"/>
      <c r="K125" s="413"/>
      <c r="L125" s="367"/>
      <c r="M125" s="351"/>
      <c r="N125" s="414">
        <v>22.85</v>
      </c>
      <c r="O125" s="414">
        <v>0.4</v>
      </c>
      <c r="P125" s="414"/>
      <c r="Q125" s="414">
        <f>+N125*O125</f>
        <v>9.14</v>
      </c>
      <c r="R125" s="414"/>
      <c r="S125" s="346" t="s">
        <v>19841</v>
      </c>
      <c r="T125" s="416"/>
      <c r="U125" s="347" t="s">
        <v>19841</v>
      </c>
      <c r="V125" s="348"/>
      <c r="W125" s="415">
        <f>+Q125</f>
        <v>9.14</v>
      </c>
      <c r="X125" s="350"/>
      <c r="Y125" s="420"/>
      <c r="Z125" s="653"/>
    </row>
    <row r="126" spans="2:26" s="406" customFormat="1" ht="15.75" customHeight="1" x14ac:dyDescent="0.2">
      <c r="B126" s="409"/>
      <c r="C126" s="418"/>
      <c r="D126" s="464"/>
      <c r="E126" s="410" t="s">
        <v>30429</v>
      </c>
      <c r="F126" s="411"/>
      <c r="G126" s="412"/>
      <c r="H126" s="413"/>
      <c r="I126" s="411"/>
      <c r="J126" s="412"/>
      <c r="K126" s="413"/>
      <c r="L126" s="367"/>
      <c r="M126" s="343"/>
      <c r="N126" s="414">
        <v>61.6</v>
      </c>
      <c r="O126" s="414">
        <v>0.2</v>
      </c>
      <c r="P126" s="414"/>
      <c r="Q126" s="414">
        <f>+N126*O126</f>
        <v>12.32</v>
      </c>
      <c r="R126" s="414"/>
      <c r="S126" s="346"/>
      <c r="T126" s="416"/>
      <c r="U126" s="347"/>
      <c r="V126" s="348"/>
      <c r="W126" s="415">
        <f>+Q126</f>
        <v>12.32</v>
      </c>
      <c r="X126" s="350"/>
      <c r="Y126" s="420"/>
      <c r="Z126" s="653"/>
    </row>
    <row r="127" spans="2:26" s="406" customFormat="1" ht="15.75" customHeight="1" x14ac:dyDescent="0.2">
      <c r="B127" s="409"/>
      <c r="C127" s="418"/>
      <c r="D127" s="464"/>
      <c r="E127" s="410" t="s">
        <v>30430</v>
      </c>
      <c r="F127" s="411"/>
      <c r="G127" s="412"/>
      <c r="H127" s="413"/>
      <c r="I127" s="411"/>
      <c r="J127" s="412"/>
      <c r="K127" s="413"/>
      <c r="L127" s="367"/>
      <c r="M127" s="343">
        <v>3</v>
      </c>
      <c r="N127" s="414">
        <f>13.75+39.75</f>
        <v>53.5</v>
      </c>
      <c r="O127" s="414">
        <v>0.15</v>
      </c>
      <c r="P127" s="414">
        <v>0.3</v>
      </c>
      <c r="Q127" s="414">
        <f>+N127*(O127*2+P127)</f>
        <v>32.1</v>
      </c>
      <c r="R127" s="414"/>
      <c r="S127" s="346"/>
      <c r="T127" s="416"/>
      <c r="U127" s="347"/>
      <c r="V127" s="348"/>
      <c r="W127" s="415">
        <f>+M127*Q127</f>
        <v>96.300000000000011</v>
      </c>
      <c r="X127" s="350"/>
      <c r="Y127" s="420"/>
      <c r="Z127" s="653"/>
    </row>
    <row r="128" spans="2:26" s="406" customFormat="1" ht="15.75" customHeight="1" x14ac:dyDescent="0.2">
      <c r="B128" s="409"/>
      <c r="C128" s="418"/>
      <c r="D128" s="464"/>
      <c r="E128" s="410" t="s">
        <v>30431</v>
      </c>
      <c r="F128" s="411"/>
      <c r="G128" s="412"/>
      <c r="H128" s="413"/>
      <c r="I128" s="411"/>
      <c r="J128" s="412"/>
      <c r="K128" s="413"/>
      <c r="L128" s="577"/>
      <c r="M128" s="343">
        <v>2</v>
      </c>
      <c r="N128" s="414">
        <f>13.75+39.75</f>
        <v>53.5</v>
      </c>
      <c r="O128" s="414">
        <v>0.74</v>
      </c>
      <c r="P128" s="414"/>
      <c r="Q128" s="414">
        <f>+N128*O128</f>
        <v>39.589999999999996</v>
      </c>
      <c r="R128" s="414">
        <f>+N128*O128*P128</f>
        <v>0</v>
      </c>
      <c r="S128" s="346"/>
      <c r="T128" s="416"/>
      <c r="U128" s="347"/>
      <c r="V128" s="348"/>
      <c r="W128" s="415">
        <f>+Q128*M128</f>
        <v>79.179999999999993</v>
      </c>
      <c r="X128" s="355"/>
      <c r="Y128" s="420"/>
      <c r="Z128" s="653"/>
    </row>
    <row r="129" spans="2:26" s="406" customFormat="1" ht="15.75" customHeight="1" x14ac:dyDescent="0.2">
      <c r="B129" s="398">
        <f>+C124</f>
        <v>3108072</v>
      </c>
      <c r="C129" s="399"/>
      <c r="D129" s="465" t="str">
        <f>+D124</f>
        <v>SICRO</v>
      </c>
      <c r="E129" s="400" t="s">
        <v>25225</v>
      </c>
      <c r="F129" s="1012"/>
      <c r="G129" s="1013"/>
      <c r="H129" s="1014"/>
      <c r="I129" s="1012"/>
      <c r="J129" s="1013"/>
      <c r="K129" s="1014"/>
      <c r="L129" s="399"/>
      <c r="M129" s="399"/>
      <c r="N129" s="401"/>
      <c r="O129" s="401"/>
      <c r="P129" s="401"/>
      <c r="Q129" s="401"/>
      <c r="R129" s="401"/>
      <c r="S129" s="401"/>
      <c r="T129" s="401"/>
      <c r="U129" s="401"/>
      <c r="V129" s="401"/>
      <c r="W129" s="402">
        <f>SUM(W125:W128)</f>
        <v>196.94</v>
      </c>
      <c r="X129" s="403" t="str">
        <f>X124</f>
        <v>m²</v>
      </c>
      <c r="Y129" s="404"/>
      <c r="Z129" s="653"/>
    </row>
    <row r="130" spans="2:26" ht="15.75" customHeight="1" x14ac:dyDescent="0.2">
      <c r="B130" s="409"/>
      <c r="C130" s="321" t="s">
        <v>28905</v>
      </c>
      <c r="D130" s="463" t="s">
        <v>25245</v>
      </c>
      <c r="E130" s="1015" t="str">
        <f>IF(D130="SINAPI",VLOOKUP(C130,'SINAPI 09-20 ES - NÃO DESONER.'!$G$6:$L$6678,2,FALSE),IF(D130="SIURB",VLOOKUP(C130,'SIURB JAN-2020 NÃO DESONER.'!$A$2:$D$757,2,FALSE),IF(D130="SICRO",VLOOKUP(C130,Tabela4[],2,FALSE),IF(D130="CPOS",VLOOKUP(C130,'CPOS-178'!$A$7:$F$4097,2,FALSE),IF(D130="PRÓPRIA",VLOOKUP(C130,Tabela42[],2,FALSE),IF(D130="DER-ES",VLOOKUP(C130,Tabela6[],2,FALSE),IF(D130="IOPES",VLOOKUP(C130,'IOPES_02-20'!$A$12:$G$1265,3,FALSE),"ERRO")))))))</f>
        <v>FORNECIMENTO E IMPLANTAÇÃO DE DECK DE MADEIRA</v>
      </c>
      <c r="F130" s="1016"/>
      <c r="G130" s="1016"/>
      <c r="H130" s="1016"/>
      <c r="I130" s="1016"/>
      <c r="J130" s="1016"/>
      <c r="K130" s="1016"/>
      <c r="L130" s="1016"/>
      <c r="M130" s="1016"/>
      <c r="N130" s="1016"/>
      <c r="O130" s="1016"/>
      <c r="P130" s="1016"/>
      <c r="Q130" s="1016"/>
      <c r="R130" s="1016"/>
      <c r="S130" s="1016"/>
      <c r="T130" s="1016"/>
      <c r="U130" s="1016"/>
      <c r="V130" s="1016"/>
      <c r="W130" s="1016"/>
      <c r="X130" s="395" t="str">
        <f>IF(D130="SINAPI",VLOOKUP(C130,'SINAPI 09-20 ES - NÃO DESONER.'!$G$6:$L$6678,3,FALSE),IF(D130="SIURB",VLOOKUP(C130,'SIURB JAN-2020 NÃO DESONER.'!$A$2:$D$757,3,FALSE),IF(D130="SICRO",VLOOKUP(C130,Tabela4[],3,FALSE),IF(D130="CPOS",VLOOKUP(C130,'CPOS-178'!$A$7:$F$4097,3,FALSE),IF(D130="PRÓPRIA",VLOOKUP(C130,Tabela42[],3,FALSE),IF(D130="DER-ES",VLOOKUP(C130,Tabela6[],2,FALSE),IF(D130="IOPES",VLOOKUP(C130,'IOPES_02-20'!$A$12:$G$1265,4,FALSE),"ERRO")))))))</f>
        <v>m²</v>
      </c>
      <c r="Y130" s="322"/>
      <c r="Z130" s="653"/>
    </row>
    <row r="131" spans="2:26" s="406" customFormat="1" ht="15.75" customHeight="1" x14ac:dyDescent="0.2">
      <c r="B131" s="409"/>
      <c r="C131" s="418"/>
      <c r="D131" s="418"/>
      <c r="E131" s="410" t="s">
        <v>30423</v>
      </c>
      <c r="F131" s="411"/>
      <c r="G131" s="412"/>
      <c r="H131" s="413"/>
      <c r="I131" s="411"/>
      <c r="J131" s="412"/>
      <c r="K131" s="413"/>
      <c r="L131" s="367"/>
      <c r="M131" s="351"/>
      <c r="N131" s="414"/>
      <c r="O131" s="414">
        <v>0</v>
      </c>
      <c r="P131" s="414" t="s">
        <v>19841</v>
      </c>
      <c r="Q131" s="414">
        <v>193.36</v>
      </c>
      <c r="R131" s="414" t="s">
        <v>19841</v>
      </c>
      <c r="S131" s="346"/>
      <c r="T131" s="416"/>
      <c r="U131" s="347"/>
      <c r="V131" s="348"/>
      <c r="W131" s="415">
        <f>+Q131</f>
        <v>193.36</v>
      </c>
      <c r="X131" s="355"/>
      <c r="Y131" s="420"/>
      <c r="Z131" s="653"/>
    </row>
    <row r="132" spans="2:26" ht="15.75" customHeight="1" x14ac:dyDescent="0.2">
      <c r="B132" s="398" t="str">
        <f>+C130</f>
        <v>C004</v>
      </c>
      <c r="C132" s="335"/>
      <c r="D132" s="336" t="str">
        <f>+D130</f>
        <v>PRÓPRIA</v>
      </c>
      <c r="E132" s="337" t="s">
        <v>25225</v>
      </c>
      <c r="F132" s="1012"/>
      <c r="G132" s="1013"/>
      <c r="H132" s="1014"/>
      <c r="I132" s="1012"/>
      <c r="J132" s="1013"/>
      <c r="K132" s="1014"/>
      <c r="L132" s="335"/>
      <c r="M132" s="335"/>
      <c r="N132" s="338"/>
      <c r="O132" s="338"/>
      <c r="P132" s="338"/>
      <c r="Q132" s="338"/>
      <c r="R132" s="338"/>
      <c r="S132" s="338"/>
      <c r="T132" s="338"/>
      <c r="U132" s="338"/>
      <c r="V132" s="338"/>
      <c r="W132" s="339">
        <f>SUM(W131:W131)</f>
        <v>193.36</v>
      </c>
      <c r="X132" s="340" t="str">
        <f>X130</f>
        <v>m²</v>
      </c>
      <c r="Y132" s="341"/>
      <c r="Z132" s="653"/>
    </row>
    <row r="133" spans="2:26" s="406" customFormat="1" ht="30" customHeight="1" x14ac:dyDescent="0.2">
      <c r="B133" s="409"/>
      <c r="C133" s="394">
        <v>94993</v>
      </c>
      <c r="D133" s="463" t="s">
        <v>20683</v>
      </c>
      <c r="E133" s="1015" t="str">
        <f>IF(D133="SINAPI",VLOOKUP(C133,'SINAPI 09-20 ES - NÃO DESONER.'!$G$6:$L$6678,2,FALSE),IF(D133="SIURB",VLOOKUP(C133,'SIURB JAN-2020 NÃO DESONER.'!$A$2:$D$757,2,FALSE),IF(D133="SICRO",VLOOKUP(C133,Tabela4[],2,FALSE),IF(D133="CPOS",VLOOKUP(C133,'CPOS-178'!$A$7:$F$4097,2,FALSE),IF(D133="PRÓPRIA",VLOOKUP(C133,Tabela42[],2,FALSE),IF(D133="DER-ES",VLOOKUP(C133,Tabela6[],2,FALSE),IF(D133="IOPES",VLOOKUP(C133,'IOPES_02-20'!$A$12:$G$1265,3,FALSE),"ERRO")))))))</f>
        <v>EXECUÇÃO DE PASSEIO (CALÇADA) OU PISO DE CONCRETO COM CONCRETO MOLDADO IN LOCO, USINADO, ACABAMENTO CONVENCIONAL, ESPESSURA 6 CM, ARMADO. AF_07/2016</v>
      </c>
      <c r="F133" s="1016"/>
      <c r="G133" s="1016"/>
      <c r="H133" s="1016"/>
      <c r="I133" s="1016"/>
      <c r="J133" s="1016"/>
      <c r="K133" s="1016"/>
      <c r="L133" s="1016"/>
      <c r="M133" s="1016"/>
      <c r="N133" s="1016"/>
      <c r="O133" s="1016"/>
      <c r="P133" s="1016"/>
      <c r="Q133" s="1016"/>
      <c r="R133" s="1016"/>
      <c r="S133" s="1016"/>
      <c r="T133" s="1016"/>
      <c r="U133" s="1016"/>
      <c r="V133" s="1016"/>
      <c r="W133" s="1016"/>
      <c r="X133" s="462" t="str">
        <f>IF(D133="SINAPI",VLOOKUP(C133,'SINAPI 09-20 ES - NÃO DESONER.'!$G$6:$L$6678,3,FALSE),IF(D133="SIURB",VLOOKUP(C133,'SIURB JAN-2020 NÃO DESONER.'!$A$2:$D$757,3,FALSE),IF(D133="SICRO",VLOOKUP(C133,Tabela4[],3,FALSE),IF(D133="CPOS",VLOOKUP(C133,'CPOS-178'!$A$7:$F$4097,3,FALSE),IF(D133="PRÓPRIA",VLOOKUP(C133,Tabela42[],3,FALSE),IF(D133="DER-ES",VLOOKUP(C133,Tabela6[],3,FALSE),IF(D133="IOPES",VLOOKUP(C133,'IOPES_02-20'!$A$12:$G$1265,4,FALSE),"ERRO")))))))</f>
        <v>m²</v>
      </c>
      <c r="Y133" s="396"/>
      <c r="Z133" s="653"/>
    </row>
    <row r="134" spans="2:26" s="406" customFormat="1" ht="15" customHeight="1" x14ac:dyDescent="0.2">
      <c r="B134" s="409"/>
      <c r="C134" s="394"/>
      <c r="D134" s="463"/>
      <c r="E134" s="410" t="s">
        <v>30427</v>
      </c>
      <c r="F134" s="463"/>
      <c r="G134" s="410"/>
      <c r="H134" s="411"/>
      <c r="I134" s="412"/>
      <c r="J134" s="413"/>
      <c r="K134" s="411"/>
      <c r="L134" s="573"/>
      <c r="M134" s="575">
        <v>3</v>
      </c>
      <c r="N134" s="447"/>
      <c r="O134" s="351"/>
      <c r="P134" s="414">
        <v>0.06</v>
      </c>
      <c r="Q134" s="414">
        <v>0.93</v>
      </c>
      <c r="R134" s="414">
        <v>0</v>
      </c>
      <c r="S134" s="414"/>
      <c r="T134" s="423"/>
      <c r="U134" s="346"/>
      <c r="V134" s="416"/>
      <c r="W134" s="347">
        <f>+Q134*M134</f>
        <v>2.79</v>
      </c>
      <c r="X134" s="348"/>
      <c r="Y134" s="651">
        <f>+S134</f>
        <v>0</v>
      </c>
      <c r="Z134" s="654"/>
    </row>
    <row r="135" spans="2:26" s="406" customFormat="1" ht="15.75" customHeight="1" x14ac:dyDescent="0.2">
      <c r="B135" s="517"/>
      <c r="C135" s="529"/>
      <c r="D135" s="530"/>
      <c r="E135" s="410" t="s">
        <v>30428</v>
      </c>
      <c r="F135" s="463"/>
      <c r="G135" s="410"/>
      <c r="H135" s="411"/>
      <c r="I135" s="412"/>
      <c r="J135" s="413"/>
      <c r="K135" s="411"/>
      <c r="L135" s="574"/>
      <c r="M135" s="575">
        <v>3</v>
      </c>
      <c r="N135" s="447"/>
      <c r="O135" s="351"/>
      <c r="P135" s="414">
        <v>0.06</v>
      </c>
      <c r="Q135" s="414">
        <v>1.069</v>
      </c>
      <c r="R135" s="414">
        <v>0</v>
      </c>
      <c r="S135" s="414"/>
      <c r="T135" s="423"/>
      <c r="U135" s="346"/>
      <c r="V135" s="416"/>
      <c r="W135" s="347">
        <f>+Q135*M135</f>
        <v>3.2069999999999999</v>
      </c>
      <c r="X135" s="348"/>
      <c r="Y135" s="651">
        <f>+S135</f>
        <v>0</v>
      </c>
      <c r="Z135" s="654"/>
    </row>
    <row r="136" spans="2:26" s="406" customFormat="1" ht="15.75" customHeight="1" x14ac:dyDescent="0.2">
      <c r="B136" s="543">
        <f>+C133</f>
        <v>94993</v>
      </c>
      <c r="C136" s="544"/>
      <c r="D136" s="545" t="str">
        <f>+D133</f>
        <v>SINAPI</v>
      </c>
      <c r="E136" s="546" t="s">
        <v>25225</v>
      </c>
      <c r="F136" s="1017"/>
      <c r="G136" s="1018"/>
      <c r="H136" s="1019"/>
      <c r="I136" s="1017"/>
      <c r="J136" s="1018"/>
      <c r="K136" s="1019"/>
      <c r="L136" s="544"/>
      <c r="M136" s="544"/>
      <c r="N136" s="547"/>
      <c r="O136" s="547"/>
      <c r="P136" s="547"/>
      <c r="Q136" s="547"/>
      <c r="R136" s="547"/>
      <c r="S136" s="547"/>
      <c r="T136" s="547"/>
      <c r="U136" s="547"/>
      <c r="V136" s="547"/>
      <c r="W136" s="548">
        <f>SUM(W134:W135)</f>
        <v>5.9969999999999999</v>
      </c>
      <c r="X136" s="549" t="str">
        <f>X133</f>
        <v>m²</v>
      </c>
      <c r="Y136" s="550"/>
      <c r="Z136" s="653"/>
    </row>
    <row r="137" spans="2:26" s="406" customFormat="1" ht="15.75" customHeight="1" x14ac:dyDescent="0.2">
      <c r="B137" s="409"/>
      <c r="C137" s="394">
        <v>101094</v>
      </c>
      <c r="D137" s="463" t="s">
        <v>20683</v>
      </c>
      <c r="E137" s="1015" t="str">
        <f>IF(D137="SINAPI",VLOOKUP(C137,'SINAPI 09-20 ES - NÃO DESONER.'!$G$6:$L$6678,2,FALSE),IF(D137="SIURB",VLOOKUP(C137,'SIURB JAN-2020 NÃO DESONER.'!$A$2:$D$757,2,FALSE),IF(D137="SICRO",VLOOKUP(C137,Tabela4[],2,FALSE),IF(D137="CPOS",VLOOKUP(C137,'CPOS-178'!$A$7:$F$4097,2,FALSE),IF(D137="PRÓPRIA",VLOOKUP(C137,Tabela42[],2,FALSE),IF(D137="DER-ES",VLOOKUP(C137,Tabela6[],2,FALSE),IF(D137="IOPES",VLOOKUP(C137,'IOPES_02-20'!$A$12:$G$1265,3,FALSE),"ERRO")))))))</f>
        <v>PISO PODOTÁTIL, DIRECIONAL OU ALERTA, ASSENTADO SOBRE ARGAMASSA. AF_05/2020</v>
      </c>
      <c r="F137" s="1016"/>
      <c r="G137" s="1016"/>
      <c r="H137" s="1016"/>
      <c r="I137" s="1016"/>
      <c r="J137" s="1016"/>
      <c r="K137" s="1016"/>
      <c r="L137" s="1016"/>
      <c r="M137" s="1016"/>
      <c r="N137" s="1016"/>
      <c r="O137" s="1016"/>
      <c r="P137" s="1016"/>
      <c r="Q137" s="1016"/>
      <c r="R137" s="1016"/>
      <c r="S137" s="1016"/>
      <c r="T137" s="1016"/>
      <c r="U137" s="1016"/>
      <c r="V137" s="1016"/>
      <c r="W137" s="1016"/>
      <c r="X137" s="462" t="str">
        <f>IF(D137="SINAPI",VLOOKUP(C137,'SINAPI 09-20 ES - NÃO DESONER.'!$G$6:$L$6678,3,FALSE),IF(D137="SIURB",VLOOKUP(C137,'SIURB JAN-2020 NÃO DESONER.'!$A$2:$D$757,3,FALSE),IF(D137="SICRO",VLOOKUP(C137,Tabela4[],3,FALSE),IF(D137="CPOS",VLOOKUP(C137,'CPOS-178'!$A$7:$F$4097,3,FALSE),IF(D137="PRÓPRIA",VLOOKUP(C137,Tabela42[],3,FALSE),IF(D137="DER-ES",VLOOKUP(C137,Tabela6[],3,FALSE),IF(D137="IOPES",VLOOKUP(C137,'IOPES_02-20'!$A$12:$G$1265,4,FALSE),"ERRO")))))))</f>
        <v>m</v>
      </c>
      <c r="Y137" s="396"/>
      <c r="Z137" s="653"/>
    </row>
    <row r="138" spans="2:26" s="406" customFormat="1" ht="15.75" customHeight="1" x14ac:dyDescent="0.2">
      <c r="B138" s="409"/>
      <c r="C138" s="394"/>
      <c r="D138" s="463"/>
      <c r="E138" s="410" t="str">
        <f>+E134</f>
        <v xml:space="preserve">ACESSIBILIDADE ORLA </v>
      </c>
      <c r="F138" s="463"/>
      <c r="G138" s="410"/>
      <c r="H138" s="411"/>
      <c r="I138" s="412"/>
      <c r="J138" s="413"/>
      <c r="K138" s="411"/>
      <c r="L138" s="573"/>
      <c r="M138" s="575">
        <f>+M134</f>
        <v>3</v>
      </c>
      <c r="N138" s="576">
        <v>0.7</v>
      </c>
      <c r="O138" s="351" t="s">
        <v>19841</v>
      </c>
      <c r="P138" s="414" t="s">
        <v>19841</v>
      </c>
      <c r="Q138" s="414" t="s">
        <v>19841</v>
      </c>
      <c r="R138" s="414">
        <v>0</v>
      </c>
      <c r="S138" s="414"/>
      <c r="T138" s="423"/>
      <c r="U138" s="346"/>
      <c r="V138" s="416"/>
      <c r="W138" s="347">
        <f>+M138*N138</f>
        <v>2.0999999999999996</v>
      </c>
      <c r="X138" s="559"/>
      <c r="Y138" s="420"/>
      <c r="Z138" s="653"/>
    </row>
    <row r="139" spans="2:26" s="406" customFormat="1" ht="15.75" customHeight="1" x14ac:dyDescent="0.2">
      <c r="B139" s="517"/>
      <c r="C139" s="529"/>
      <c r="D139" s="530"/>
      <c r="E139" s="410" t="s">
        <v>30428</v>
      </c>
      <c r="F139" s="463"/>
      <c r="G139" s="410"/>
      <c r="H139" s="411"/>
      <c r="I139" s="412"/>
      <c r="J139" s="413"/>
      <c r="K139" s="411"/>
      <c r="L139" s="574"/>
      <c r="M139" s="575">
        <v>3</v>
      </c>
      <c r="N139" s="576">
        <v>1.9</v>
      </c>
      <c r="O139" s="351" t="s">
        <v>19841</v>
      </c>
      <c r="P139" s="414" t="s">
        <v>19841</v>
      </c>
      <c r="Q139" s="414" t="s">
        <v>19841</v>
      </c>
      <c r="R139" s="414">
        <v>0</v>
      </c>
      <c r="S139" s="414"/>
      <c r="T139" s="423"/>
      <c r="U139" s="346"/>
      <c r="V139" s="416"/>
      <c r="W139" s="347">
        <f>+M139*N139</f>
        <v>5.6999999999999993</v>
      </c>
      <c r="X139" s="355"/>
      <c r="Y139" s="420"/>
      <c r="Z139" s="653"/>
    </row>
    <row r="140" spans="2:26" s="406" customFormat="1" ht="15.75" customHeight="1" x14ac:dyDescent="0.2">
      <c r="B140" s="398">
        <f>+C137</f>
        <v>101094</v>
      </c>
      <c r="C140" s="399"/>
      <c r="D140" s="465" t="str">
        <f>+D137</f>
        <v>SINAPI</v>
      </c>
      <c r="E140" s="400" t="s">
        <v>25225</v>
      </c>
      <c r="F140" s="1012"/>
      <c r="G140" s="1013"/>
      <c r="H140" s="1014"/>
      <c r="I140" s="1012"/>
      <c r="J140" s="1013"/>
      <c r="K140" s="1014"/>
      <c r="L140" s="399"/>
      <c r="M140" s="399"/>
      <c r="N140" s="401"/>
      <c r="O140" s="401"/>
      <c r="P140" s="401"/>
      <c r="Q140" s="401"/>
      <c r="R140" s="401"/>
      <c r="S140" s="401"/>
      <c r="T140" s="401"/>
      <c r="U140" s="401"/>
      <c r="V140" s="401"/>
      <c r="W140" s="402">
        <f>SUM(W138:W139)</f>
        <v>7.7999999999999989</v>
      </c>
      <c r="X140" s="403" t="str">
        <f>X137</f>
        <v>m</v>
      </c>
      <c r="Y140" s="404"/>
      <c r="Z140" s="653"/>
    </row>
    <row r="141" spans="2:26" s="406" customFormat="1" ht="15.75" customHeight="1" x14ac:dyDescent="0.2">
      <c r="B141" s="409"/>
      <c r="C141" s="394">
        <v>95241</v>
      </c>
      <c r="D141" s="463" t="s">
        <v>20683</v>
      </c>
      <c r="E141" s="1015" t="str">
        <f>IF(D141="SINAPI",VLOOKUP(C141,'SINAPI 09-20 ES - NÃO DESONER.'!$G$6:$L$6678,2,FALSE),IF(D141="SIURB",VLOOKUP(C141,'SIURB JAN-2020 NÃO DESONER.'!$A$2:$D$757,2,FALSE),IF(D141="SICRO",VLOOKUP(C141,Tabela4[],2,FALSE),IF(D141="CPOS",VLOOKUP(C141,'CPOS-178'!$A$7:$F$4097,2,FALSE),IF(D141="PRÓPRIA",VLOOKUP(C141,Tabela42[],2,FALSE),IF(D141="DER-ES",VLOOKUP(C141,Tabela6[],2,FALSE),IF(D141="IOPES",VLOOKUP(C141,'IOPES_02-20'!$A$12:$G$1265,3,FALSE),"ERRO")))))))</f>
        <v>LASTRO DE CONCRETO MAGRO, APLICADO EM PISOS OU RADIERS, ESPESSURA DE 5 CM. AF_07/2016</v>
      </c>
      <c r="F141" s="1016"/>
      <c r="G141" s="1016"/>
      <c r="H141" s="1016"/>
      <c r="I141" s="1016"/>
      <c r="J141" s="1016"/>
      <c r="K141" s="1016"/>
      <c r="L141" s="1016"/>
      <c r="M141" s="1016"/>
      <c r="N141" s="1016"/>
      <c r="O141" s="1016"/>
      <c r="P141" s="1016"/>
      <c r="Q141" s="1016"/>
      <c r="R141" s="1016"/>
      <c r="S141" s="1016"/>
      <c r="T141" s="1016"/>
      <c r="U141" s="1016"/>
      <c r="V141" s="1016"/>
      <c r="W141" s="1016"/>
      <c r="X141" s="462" t="str">
        <f>IF(D141="SINAPI",VLOOKUP(C141,'SINAPI 09-20 ES - NÃO DESONER.'!$G$6:$L$6678,3,FALSE),IF(D141="SIURB",VLOOKUP(C141,'SIURB JAN-2020 NÃO DESONER.'!$A$2:$D$757,3,FALSE),IF(D141="SICRO",VLOOKUP(C141,Tabela4[],3,FALSE),IF(D141="CPOS",VLOOKUP(C141,'CPOS-178'!$A$7:$F$4097,3,FALSE),IF(D141="PRÓPRIA",VLOOKUP(C141,Tabela42[],3,FALSE),IF(D141="DER-ES",VLOOKUP(C141,Tabela6[],3,FALSE),IF(D141="IOPES",VLOOKUP(C141,'IOPES_02-20'!$A$12:$G$1265,4,FALSE),"ERRO")))))))</f>
        <v>m²</v>
      </c>
      <c r="Y141" s="396"/>
      <c r="Z141" s="653"/>
    </row>
    <row r="142" spans="2:26" s="406" customFormat="1" ht="15.75" customHeight="1" thickBot="1" x14ac:dyDescent="0.25">
      <c r="B142" s="629"/>
      <c r="C142" s="647"/>
      <c r="D142" s="648"/>
      <c r="E142" s="632" t="s">
        <v>30429</v>
      </c>
      <c r="F142" s="633"/>
      <c r="G142" s="634"/>
      <c r="H142" s="635"/>
      <c r="I142" s="633"/>
      <c r="J142" s="634"/>
      <c r="K142" s="635"/>
      <c r="L142" s="649"/>
      <c r="M142" s="637"/>
      <c r="N142" s="638"/>
      <c r="O142" s="638"/>
      <c r="P142" s="638"/>
      <c r="Q142" s="638">
        <f>+Q117</f>
        <v>233.16</v>
      </c>
      <c r="R142" s="638" t="s">
        <v>19841</v>
      </c>
      <c r="S142" s="640"/>
      <c r="T142" s="641"/>
      <c r="U142" s="642"/>
      <c r="V142" s="643"/>
      <c r="W142" s="644">
        <f>+Q142</f>
        <v>233.16</v>
      </c>
      <c r="X142" s="650"/>
      <c r="Y142" s="646"/>
      <c r="Z142" s="653"/>
    </row>
    <row r="143" spans="2:26" s="406" customFormat="1" ht="15.75" customHeight="1" x14ac:dyDescent="0.2">
      <c r="B143" s="543">
        <f>+C141</f>
        <v>95241</v>
      </c>
      <c r="C143" s="544"/>
      <c r="D143" s="545" t="str">
        <f>+D141</f>
        <v>SINAPI</v>
      </c>
      <c r="E143" s="546" t="s">
        <v>25225</v>
      </c>
      <c r="F143" s="1017"/>
      <c r="G143" s="1018"/>
      <c r="H143" s="1019"/>
      <c r="I143" s="1017"/>
      <c r="J143" s="1018"/>
      <c r="K143" s="1019"/>
      <c r="L143" s="544"/>
      <c r="M143" s="544"/>
      <c r="N143" s="547"/>
      <c r="O143" s="547"/>
      <c r="P143" s="547"/>
      <c r="Q143" s="547"/>
      <c r="R143" s="547"/>
      <c r="S143" s="547"/>
      <c r="T143" s="547"/>
      <c r="U143" s="547"/>
      <c r="V143" s="547"/>
      <c r="W143" s="548">
        <f>SUM(W142:W142)</f>
        <v>233.16</v>
      </c>
      <c r="X143" s="549" t="str">
        <f>X141</f>
        <v>m²</v>
      </c>
      <c r="Y143" s="550"/>
      <c r="Z143" s="653"/>
    </row>
    <row r="144" spans="2:26" s="406" customFormat="1" ht="15.75" customHeight="1" x14ac:dyDescent="0.2">
      <c r="B144" s="409"/>
      <c r="C144" s="394">
        <v>97097</v>
      </c>
      <c r="D144" s="463" t="s">
        <v>20683</v>
      </c>
      <c r="E144" s="1015" t="str">
        <f>IF(D144="SINAPI",VLOOKUP(C144,'SINAPI 09-20 ES - NÃO DESONER.'!$G$6:$L$6678,2,FALSE),IF(D144="SIURB",VLOOKUP(C144,'SIURB JAN-2020 NÃO DESONER.'!$A$2:$D$757,2,FALSE),IF(D144="SICRO",VLOOKUP(C144,Tabela4[],2,FALSE),IF(D144="CPOS",VLOOKUP(C144,'CPOS-178'!$A$7:$F$4097,2,FALSE),IF(D144="PRÓPRIA",VLOOKUP(C144,Tabela42[],2,FALSE),IF(D144="DER-ES",VLOOKUP(C144,Tabela6[],2,FALSE),IF(D144="IOPES",VLOOKUP(C144,'IOPES_02-20'!$A$12:$G$1265,3,FALSE),"ERRO")))))))</f>
        <v>ACABAMENTO POLIDO PARA PISO DE CONCRETO ARMADO DE ALTA RESISTÊNCIA. AF_09/2017</v>
      </c>
      <c r="F144" s="1016"/>
      <c r="G144" s="1016"/>
      <c r="H144" s="1016"/>
      <c r="I144" s="1016"/>
      <c r="J144" s="1016"/>
      <c r="K144" s="1016"/>
      <c r="L144" s="1016"/>
      <c r="M144" s="1016"/>
      <c r="N144" s="1016"/>
      <c r="O144" s="1016"/>
      <c r="P144" s="1016"/>
      <c r="Q144" s="1016"/>
      <c r="R144" s="1016"/>
      <c r="S144" s="1016"/>
      <c r="T144" s="1016"/>
      <c r="U144" s="1016"/>
      <c r="V144" s="1016"/>
      <c r="W144" s="1016"/>
      <c r="X144" s="462" t="str">
        <f>IF(D144="SINAPI",VLOOKUP(C144,'SINAPI 09-20 ES - NÃO DESONER.'!$G$6:$L$6678,3,FALSE),IF(D144="SIURB",VLOOKUP(C144,'SIURB JAN-2020 NÃO DESONER.'!$A$2:$D$757,3,FALSE),IF(D144="SICRO",VLOOKUP(C144,Tabela4[],3,FALSE),IF(D144="CPOS",VLOOKUP(C144,'CPOS-178'!$A$7:$F$4097,3,FALSE),IF(D144="PRÓPRIA",VLOOKUP(C144,Tabela42[],3,FALSE),IF(D144="DER-ES",VLOOKUP(C144,Tabela6[],3,FALSE),IF(D144="IOPES",VLOOKUP(C144,'IOPES_02-20'!$A$12:$G$1265,4,FALSE),"ERRO")))))))</f>
        <v>m²</v>
      </c>
      <c r="Y144" s="396"/>
      <c r="Z144" s="653"/>
    </row>
    <row r="145" spans="2:26" s="406" customFormat="1" ht="15.75" customHeight="1" x14ac:dyDescent="0.2">
      <c r="B145" s="409"/>
      <c r="C145" s="418"/>
      <c r="D145" s="464"/>
      <c r="E145" s="410" t="s">
        <v>30429</v>
      </c>
      <c r="F145" s="411"/>
      <c r="G145" s="412"/>
      <c r="H145" s="413"/>
      <c r="I145" s="411"/>
      <c r="J145" s="412"/>
      <c r="K145" s="413"/>
      <c r="L145" s="367"/>
      <c r="M145" s="351"/>
      <c r="N145" s="414" t="s">
        <v>19841</v>
      </c>
      <c r="O145" s="414" t="s">
        <v>19841</v>
      </c>
      <c r="P145" s="414" t="s">
        <v>19841</v>
      </c>
      <c r="Q145" s="414">
        <f>+Q117</f>
        <v>233.16</v>
      </c>
      <c r="R145" s="414"/>
      <c r="S145" s="346"/>
      <c r="T145" s="416"/>
      <c r="U145" s="347"/>
      <c r="V145" s="348"/>
      <c r="W145" s="415">
        <f>+Q145</f>
        <v>233.16</v>
      </c>
      <c r="X145" s="350"/>
      <c r="Y145" s="420"/>
      <c r="Z145" s="653"/>
    </row>
    <row r="146" spans="2:26" s="406" customFormat="1" ht="15.75" customHeight="1" x14ac:dyDescent="0.2">
      <c r="B146" s="398">
        <f>+C144</f>
        <v>97097</v>
      </c>
      <c r="C146" s="399"/>
      <c r="D146" s="465" t="str">
        <f>+D144</f>
        <v>SINAPI</v>
      </c>
      <c r="E146" s="400" t="s">
        <v>25225</v>
      </c>
      <c r="F146" s="1012"/>
      <c r="G146" s="1013"/>
      <c r="H146" s="1014"/>
      <c r="I146" s="1012"/>
      <c r="J146" s="1013"/>
      <c r="K146" s="1014"/>
      <c r="L146" s="399"/>
      <c r="M146" s="399"/>
      <c r="N146" s="401"/>
      <c r="O146" s="401"/>
      <c r="P146" s="401"/>
      <c r="Q146" s="401"/>
      <c r="R146" s="401"/>
      <c r="S146" s="401"/>
      <c r="T146" s="401"/>
      <c r="U146" s="401"/>
      <c r="V146" s="401"/>
      <c r="W146" s="402">
        <f>SUM(W145:W145)</f>
        <v>233.16</v>
      </c>
      <c r="X146" s="403" t="str">
        <f>X144</f>
        <v>m²</v>
      </c>
      <c r="Y146" s="404"/>
      <c r="Z146" s="653"/>
    </row>
    <row r="147" spans="2:26" s="406" customFormat="1" ht="15.75" customHeight="1" x14ac:dyDescent="0.2">
      <c r="B147" s="409"/>
      <c r="C147" s="394">
        <v>407819</v>
      </c>
      <c r="D147" s="463" t="s">
        <v>20684</v>
      </c>
      <c r="E147" s="1015" t="str">
        <f>IF(D147="SINAPI",VLOOKUP(C147,'SINAPI 09-20 ES - NÃO DESONER.'!$G$6:$L$6678,2,FALSE),IF(D147="SIURB",VLOOKUP(C147,'SIURB JAN-2020 NÃO DESONER.'!$A$2:$D$757,2,FALSE),IF(D147="SICRO",VLOOKUP(C147,Tabela4[],2,FALSE),IF(D147="CPOS",VLOOKUP(C147,'CPOS-178'!$A$7:$F$4097,2,FALSE),IF(D147="PRÓPRIA",VLOOKUP(C147,Tabela42[],2,FALSE),IF(D147="DER-ES",VLOOKUP(C147,Tabela6[],2,FALSE),IF(D147="IOPES",VLOOKUP(C147,'IOPES_02-20'!$A$12:$G$1265,3,FALSE),"ERRO")))))))</f>
        <v>ARMAÇÃO EM AÇO CA-50 - FORNECIMENTO, PREPARO E COLOCAÇÃO</v>
      </c>
      <c r="F147" s="1016"/>
      <c r="G147" s="1016"/>
      <c r="H147" s="1016"/>
      <c r="I147" s="1016"/>
      <c r="J147" s="1016"/>
      <c r="K147" s="1016"/>
      <c r="L147" s="1016"/>
      <c r="M147" s="1016"/>
      <c r="N147" s="1016"/>
      <c r="O147" s="1016"/>
      <c r="P147" s="1016"/>
      <c r="Q147" s="1016"/>
      <c r="R147" s="1016"/>
      <c r="S147" s="1016"/>
      <c r="T147" s="1016"/>
      <c r="U147" s="1016"/>
      <c r="V147" s="1016"/>
      <c r="W147" s="1016"/>
      <c r="X147" s="462" t="str">
        <f>IF(D147="SINAPI",VLOOKUP(C147,'SINAPI 09-20 ES - NÃO DESONER.'!$G$6:$L$6678,3,FALSE),IF(D147="SIURB",VLOOKUP(C147,'SIURB JAN-2020 NÃO DESONER.'!$A$2:$D$757,3,FALSE),IF(D147="SICRO",VLOOKUP(C147,Tabela4[],3,FALSE),IF(D147="CPOS",VLOOKUP(C147,'CPOS-178'!$A$7:$F$4097,3,FALSE),IF(D147="PRÓPRIA",VLOOKUP(C147,Tabela42[],3,FALSE),IF(D147="DER-ES",VLOOKUP(C147,Tabela6[],3,FALSE),IF(D147="IOPES",VLOOKUP(C147,'IOPES_02-20'!$A$12:$G$1265,4,FALSE),"ERRO")))))))</f>
        <v>kg</v>
      </c>
      <c r="Y147" s="396"/>
      <c r="Z147" s="653"/>
    </row>
    <row r="148" spans="2:26" s="406" customFormat="1" ht="15.75" customHeight="1" x14ac:dyDescent="0.2">
      <c r="B148" s="409"/>
      <c r="C148" s="418"/>
      <c r="D148" s="464"/>
      <c r="E148" s="410" t="s">
        <v>30429</v>
      </c>
      <c r="F148" s="411"/>
      <c r="G148" s="412"/>
      <c r="H148" s="413"/>
      <c r="I148" s="411"/>
      <c r="J148" s="412"/>
      <c r="K148" s="413"/>
      <c r="L148" s="367"/>
      <c r="M148" s="351"/>
      <c r="N148" s="414" t="s">
        <v>19841</v>
      </c>
      <c r="O148" s="414" t="s">
        <v>19841</v>
      </c>
      <c r="P148" s="414" t="s">
        <v>19841</v>
      </c>
      <c r="Q148" s="414">
        <f>+Q145</f>
        <v>233.16</v>
      </c>
      <c r="R148" s="414"/>
      <c r="S148" s="578">
        <v>39.299999999999997</v>
      </c>
      <c r="T148" s="416"/>
      <c r="U148" s="347">
        <f>+Q148*S148</f>
        <v>9163.1880000000001</v>
      </c>
      <c r="V148" s="348"/>
      <c r="W148" s="415">
        <f>+U148</f>
        <v>9163.1880000000001</v>
      </c>
      <c r="X148" s="350"/>
      <c r="Y148" s="420"/>
      <c r="Z148" s="653"/>
    </row>
    <row r="149" spans="2:26" s="406" customFormat="1" ht="15.75" customHeight="1" x14ac:dyDescent="0.2">
      <c r="B149" s="409"/>
      <c r="C149" s="418"/>
      <c r="D149" s="464"/>
      <c r="E149" s="410" t="s">
        <v>30430</v>
      </c>
      <c r="F149" s="411"/>
      <c r="G149" s="412"/>
      <c r="H149" s="413"/>
      <c r="I149" s="411"/>
      <c r="J149" s="412"/>
      <c r="K149" s="413"/>
      <c r="L149" s="367"/>
      <c r="M149" s="351">
        <f>+M127</f>
        <v>3</v>
      </c>
      <c r="N149" s="414">
        <f>+N127</f>
        <v>53.5</v>
      </c>
      <c r="O149" s="414"/>
      <c r="P149" s="414"/>
      <c r="Q149" s="414"/>
      <c r="R149" s="414"/>
      <c r="S149" s="346">
        <v>7</v>
      </c>
      <c r="T149" s="416"/>
      <c r="U149" s="347">
        <f>+N149*S149</f>
        <v>374.5</v>
      </c>
      <c r="V149" s="348"/>
      <c r="W149" s="415">
        <f>+M149*U149</f>
        <v>1123.5</v>
      </c>
      <c r="X149" s="355"/>
      <c r="Y149" s="420"/>
      <c r="Z149" s="653"/>
    </row>
    <row r="150" spans="2:26" s="406" customFormat="1" ht="15.75" customHeight="1" x14ac:dyDescent="0.2">
      <c r="B150" s="398">
        <f>+C147</f>
        <v>407819</v>
      </c>
      <c r="C150" s="399"/>
      <c r="D150" s="465" t="str">
        <f>+D147</f>
        <v>SICRO</v>
      </c>
      <c r="E150" s="400" t="s">
        <v>25225</v>
      </c>
      <c r="F150" s="1012"/>
      <c r="G150" s="1013"/>
      <c r="H150" s="1014"/>
      <c r="I150" s="1012"/>
      <c r="J150" s="1013"/>
      <c r="K150" s="1014"/>
      <c r="L150" s="399"/>
      <c r="M150" s="399"/>
      <c r="N150" s="401"/>
      <c r="O150" s="401"/>
      <c r="P150" s="401"/>
      <c r="Q150" s="401"/>
      <c r="R150" s="401"/>
      <c r="S150" s="401"/>
      <c r="T150" s="401"/>
      <c r="U150" s="401"/>
      <c r="V150" s="401"/>
      <c r="W150" s="402">
        <f>SUM(W148:W149)</f>
        <v>10286.688</v>
      </c>
      <c r="X150" s="403" t="str">
        <f>X147</f>
        <v>kg</v>
      </c>
      <c r="Y150" s="404"/>
      <c r="Z150" s="653"/>
    </row>
    <row r="151" spans="2:26" s="476" customFormat="1" ht="15.75" customHeight="1" x14ac:dyDescent="0.2">
      <c r="B151" s="477"/>
      <c r="C151" s="394" t="s">
        <v>7602</v>
      </c>
      <c r="D151" s="463" t="s">
        <v>20683</v>
      </c>
      <c r="E151" s="1015" t="str">
        <f>IF(D151="SINAPI",VLOOKUP(C151,'SINAPI 09-20 ES - NÃO DESONER.'!$G$6:$L$6678,2,FALSE),IF(D151="SIURB",VLOOKUP(C151,'SIURB JAN-2020 NÃO DESONER.'!$A$2:$D$757,2,FALSE),IF(D151="SICRO",VLOOKUP(C151,Tabela4[],2,FALSE),IF(D151="CPOS",VLOOKUP(C151,'CPOS-178'!$A$7:$F$4097,2,FALSE),IF(D151="PRÓPRIA",VLOOKUP(C151,Tabela42[],2,FALSE),IF(D151="DER-ES",VLOOKUP(C151,Tabela6[],2,FALSE),IF(D151="IOPES",VLOOKUP(C151,'IOPES_02-20'!$A$12:$G$1265,3,FALSE),"ERRO")))))))</f>
        <v>PINTURA ACRILICA EM PISO CIMENTADO DUAS DEMAOS</v>
      </c>
      <c r="F151" s="1016"/>
      <c r="G151" s="1016"/>
      <c r="H151" s="1016"/>
      <c r="I151" s="1016"/>
      <c r="J151" s="1016"/>
      <c r="K151" s="1016"/>
      <c r="L151" s="1016"/>
      <c r="M151" s="1016"/>
      <c r="N151" s="1016"/>
      <c r="O151" s="1016"/>
      <c r="P151" s="1016"/>
      <c r="Q151" s="1016"/>
      <c r="R151" s="1016"/>
      <c r="S151" s="1016"/>
      <c r="T151" s="1016"/>
      <c r="U151" s="1016"/>
      <c r="V151" s="1016"/>
      <c r="W151" s="1016"/>
      <c r="X151" s="483" t="str">
        <f>IF(D151="SINAPI",VLOOKUP(C151,'SINAPI 09-20 ES - NÃO DESONER.'!$G$6:$L$6678,3,FALSE),IF(D151="SIURB",VLOOKUP(C151,'SIURB JAN-2020 NÃO DESONER.'!$A$2:$D$757,3,FALSE),IF(D151="SICRO",VLOOKUP(C151,Tabela4[],3,FALSE),IF(D151="CPOS",VLOOKUP(C151,'CPOS-178'!$A$7:$F$4097,3,FALSE),IF(D151="PRÓPRIA",VLOOKUP(C151,Tabela42[],3,FALSE),IF(D151="DER-ES",VLOOKUP(C151,Tabela6[],3,FALSE),IF(D151="IOPES",VLOOKUP(C151,'IOPES_02-20'!$A$12:$G$1265,4,FALSE),"ERRO")))))))</f>
        <v>m²</v>
      </c>
      <c r="Y151" s="478"/>
      <c r="Z151" s="655"/>
    </row>
    <row r="152" spans="2:26" s="476" customFormat="1" ht="15.75" customHeight="1" x14ac:dyDescent="0.2">
      <c r="B152" s="477"/>
      <c r="C152" s="479"/>
      <c r="D152" s="480"/>
      <c r="E152" s="410" t="s">
        <v>30429</v>
      </c>
      <c r="F152" s="484"/>
      <c r="G152" s="485"/>
      <c r="H152" s="486"/>
      <c r="I152" s="484"/>
      <c r="J152" s="485"/>
      <c r="K152" s="486"/>
      <c r="L152" s="487"/>
      <c r="M152" s="488"/>
      <c r="N152" s="489"/>
      <c r="O152" s="489"/>
      <c r="P152" s="489"/>
      <c r="Q152" s="489">
        <f>+Q117</f>
        <v>233.16</v>
      </c>
      <c r="R152" s="489"/>
      <c r="S152" s="490"/>
      <c r="T152" s="491"/>
      <c r="U152" s="492"/>
      <c r="V152" s="493"/>
      <c r="W152" s="494">
        <f>+Q152</f>
        <v>233.16</v>
      </c>
      <c r="X152" s="495"/>
      <c r="Y152" s="481"/>
      <c r="Z152" s="655"/>
    </row>
    <row r="153" spans="2:26" s="496" customFormat="1" ht="15.75" customHeight="1" x14ac:dyDescent="0.2">
      <c r="B153" s="398" t="str">
        <f>+C151</f>
        <v>74245/1</v>
      </c>
      <c r="C153" s="503"/>
      <c r="D153" s="465" t="str">
        <f>+D151</f>
        <v>SINAPI</v>
      </c>
      <c r="E153" s="498" t="s">
        <v>25225</v>
      </c>
      <c r="F153" s="1055"/>
      <c r="G153" s="1013"/>
      <c r="H153" s="1014"/>
      <c r="I153" s="1055"/>
      <c r="J153" s="1013"/>
      <c r="K153" s="1014"/>
      <c r="L153" s="497"/>
      <c r="M153" s="497"/>
      <c r="N153" s="499"/>
      <c r="O153" s="499"/>
      <c r="P153" s="499"/>
      <c r="Q153" s="499"/>
      <c r="R153" s="499"/>
      <c r="S153" s="499"/>
      <c r="T153" s="499"/>
      <c r="U153" s="499"/>
      <c r="V153" s="499"/>
      <c r="W153" s="500">
        <f>SUM(W152:W152)</f>
        <v>233.16</v>
      </c>
      <c r="X153" s="501" t="str">
        <f>X151</f>
        <v>m²</v>
      </c>
      <c r="Y153" s="502"/>
      <c r="Z153" s="656"/>
    </row>
    <row r="154" spans="2:26" s="496" customFormat="1" ht="15.75" customHeight="1" x14ac:dyDescent="0.2">
      <c r="B154" s="477"/>
      <c r="C154" s="595" t="s">
        <v>27558</v>
      </c>
      <c r="D154" s="463" t="s">
        <v>25239</v>
      </c>
      <c r="E154" s="1015" t="str">
        <f>IF(D154="SINAPI",VLOOKUP(C154,'SINAPI 09-20 ES - NÃO DESONER.'!$G$6:$L$6678,2,FALSE),IF(D154="SIURB",VLOOKUP(C154,'SIURB JAN-2020 NÃO DESONER.'!$A$2:$D$757,2,FALSE),IF(D154="SICRO",VLOOKUP(C154,Tabela4[],2,FALSE),IF(D154="CPOS",VLOOKUP(C154,'CPOS-178'!$A$7:$F$4097,2,FALSE),IF(D154="PRÓPRIA",VLOOKUP(C154,Tabela42[],2,FALSE),IF(D154="DER-ES",VLOOKUP(C154,Tabela6[],2,FALSE),IF(D154="IOPES",VLOOKUP(C154,'IOPES_02-20'!$A$12:$G$1265,3,FALSE),"ERRO")))))))</f>
        <v>TABELA DE BASQUETE DE MADEIRA, COM ARO, INCLUSIVE COLOCAÇÃO</v>
      </c>
      <c r="F154" s="1016"/>
      <c r="G154" s="1016"/>
      <c r="H154" s="1016"/>
      <c r="I154" s="1016"/>
      <c r="J154" s="1016"/>
      <c r="K154" s="1016"/>
      <c r="L154" s="1016"/>
      <c r="M154" s="1016"/>
      <c r="N154" s="1016"/>
      <c r="O154" s="1016"/>
      <c r="P154" s="1016"/>
      <c r="Q154" s="1016"/>
      <c r="R154" s="1016"/>
      <c r="S154" s="1016"/>
      <c r="T154" s="1016"/>
      <c r="U154" s="1016"/>
      <c r="V154" s="1016"/>
      <c r="W154" s="1016"/>
      <c r="X154" s="483" t="str">
        <f>IF(D154="SINAPI",VLOOKUP(C154,'SINAPI 09-20 ES - NÃO DESONER.'!$G$6:$L$6678,3,FALSE),IF(D154="SIURB",VLOOKUP(C154,'SIURB JAN-2020 NÃO DESONER.'!$A$2:$D$757,3,FALSE),IF(D154="SICRO",VLOOKUP(C154,Tabela4[],3,FALSE),IF(D154="CPOS",VLOOKUP(C154,'CPOS-178'!$A$7:$F$4097,3,FALSE),IF(D154="PRÓPRIA",VLOOKUP(C154,Tabela42[],3,FALSE),IF(D154="DER-ES",VLOOKUP(C154,Tabela6[],3,FALSE),IF(D154="IOPES",VLOOKUP(C154,'IOPES_02-20'!$A$12:$G$1265,4,FALSE),"ERRO")))))))</f>
        <v>und</v>
      </c>
      <c r="Y154" s="478"/>
      <c r="Z154" s="656"/>
    </row>
    <row r="155" spans="2:26" s="496" customFormat="1" ht="15.75" customHeight="1" x14ac:dyDescent="0.2">
      <c r="B155" s="477"/>
      <c r="C155" s="479"/>
      <c r="D155" s="480"/>
      <c r="E155" s="410" t="s">
        <v>30429</v>
      </c>
      <c r="F155" s="484"/>
      <c r="G155" s="485"/>
      <c r="H155" s="486"/>
      <c r="I155" s="484"/>
      <c r="J155" s="485"/>
      <c r="K155" s="486"/>
      <c r="L155" s="487"/>
      <c r="M155" s="488">
        <v>1</v>
      </c>
      <c r="N155" s="489"/>
      <c r="O155" s="489" t="s">
        <v>19841</v>
      </c>
      <c r="P155" s="489" t="s">
        <v>19841</v>
      </c>
      <c r="Q155" s="489" t="s">
        <v>19841</v>
      </c>
      <c r="R155" s="489" t="s">
        <v>19841</v>
      </c>
      <c r="S155" s="490"/>
      <c r="T155" s="491"/>
      <c r="U155" s="492"/>
      <c r="V155" s="493"/>
      <c r="W155" s="494">
        <f>+M155</f>
        <v>1</v>
      </c>
      <c r="X155" s="495"/>
      <c r="Y155" s="481"/>
      <c r="Z155" s="656"/>
    </row>
    <row r="156" spans="2:26" s="496" customFormat="1" ht="15.75" customHeight="1" x14ac:dyDescent="0.2">
      <c r="B156" s="398" t="str">
        <f>+C154</f>
        <v>'200709</v>
      </c>
      <c r="C156" s="503"/>
      <c r="D156" s="465" t="str">
        <f>+D154</f>
        <v>IOPES</v>
      </c>
      <c r="E156" s="498" t="s">
        <v>25225</v>
      </c>
      <c r="F156" s="1055"/>
      <c r="G156" s="1013"/>
      <c r="H156" s="1014"/>
      <c r="I156" s="1055"/>
      <c r="J156" s="1013"/>
      <c r="K156" s="1014"/>
      <c r="L156" s="497"/>
      <c r="M156" s="497"/>
      <c r="N156" s="499"/>
      <c r="O156" s="499"/>
      <c r="P156" s="499"/>
      <c r="Q156" s="499"/>
      <c r="R156" s="499"/>
      <c r="S156" s="499"/>
      <c r="T156" s="499"/>
      <c r="U156" s="499"/>
      <c r="V156" s="499"/>
      <c r="W156" s="500">
        <f>SUM(W155:W155)</f>
        <v>1</v>
      </c>
      <c r="X156" s="501" t="str">
        <f>X154</f>
        <v>und</v>
      </c>
      <c r="Y156" s="502"/>
      <c r="Z156" s="656"/>
    </row>
    <row r="157" spans="2:26" s="496" customFormat="1" ht="15.75" customHeight="1" x14ac:dyDescent="0.2">
      <c r="B157" s="477"/>
      <c r="C157" s="595" t="s">
        <v>27552</v>
      </c>
      <c r="D157" s="463" t="s">
        <v>25239</v>
      </c>
      <c r="E157" s="1015" t="str">
        <f>IF(D157="SINAPI",VLOOKUP(C157,'SINAPI 09-20 ES - NÃO DESONER.'!$G$6:$L$6678,2,FALSE),IF(D157="SIURB",VLOOKUP(C157,'SIURB JAN-2020 NÃO DESONER.'!$A$2:$D$757,2,FALSE),IF(D157="SICRO",VLOOKUP(C157,Tabela4[],2,FALSE),IF(D157="CPOS",VLOOKUP(C157,'CPOS-178'!$A$7:$F$4097,2,FALSE),IF(D157="PRÓPRIA",VLOOKUP(C157,Tabela42[],2,FALSE),IF(D157="DER-ES",VLOOKUP(C157,Tabela6[],2,FALSE),IF(D157="IOPES",VLOOKUP(C157,'IOPES_02-20'!$A$12:$G$1265,3,FALSE),"ERRO")))))))</f>
        <v>SUPORTE PARA TABELA DE BASQUETE DE CONCRETO ARMADO FCK = 15MPA, INCLUSIVE FORMA, ARMAÇÃO, LANÇAMENTO E DESFORMA</v>
      </c>
      <c r="F157" s="1016"/>
      <c r="G157" s="1016"/>
      <c r="H157" s="1016"/>
      <c r="I157" s="1016"/>
      <c r="J157" s="1016"/>
      <c r="K157" s="1016"/>
      <c r="L157" s="1016"/>
      <c r="M157" s="1016"/>
      <c r="N157" s="1016"/>
      <c r="O157" s="1016"/>
      <c r="P157" s="1016"/>
      <c r="Q157" s="1016"/>
      <c r="R157" s="1016"/>
      <c r="S157" s="1016"/>
      <c r="T157" s="1016"/>
      <c r="U157" s="1016"/>
      <c r="V157" s="1016"/>
      <c r="W157" s="1016"/>
      <c r="X157" s="483" t="str">
        <f>IF(D157="SINAPI",VLOOKUP(C157,'SINAPI 09-20 ES - NÃO DESONER.'!$G$6:$L$6678,3,FALSE),IF(D157="SIURB",VLOOKUP(C157,'SIURB JAN-2020 NÃO DESONER.'!$A$2:$D$757,3,FALSE),IF(D157="SICRO",VLOOKUP(C157,Tabela4[],3,FALSE),IF(D157="CPOS",VLOOKUP(C157,'CPOS-178'!$A$7:$F$4097,3,FALSE),IF(D157="PRÓPRIA",VLOOKUP(C157,Tabela42[],3,FALSE),IF(D157="DER-ES",VLOOKUP(C157,Tabela6[],3,FALSE),IF(D157="IOPES",VLOOKUP(C157,'IOPES_02-20'!$A$12:$G$1265,4,FALSE),"ERRO")))))))</f>
        <v>und</v>
      </c>
      <c r="Y157" s="478"/>
      <c r="Z157" s="656"/>
    </row>
    <row r="158" spans="2:26" s="496" customFormat="1" ht="15.75" customHeight="1" x14ac:dyDescent="0.2">
      <c r="B158" s="477"/>
      <c r="C158" s="479"/>
      <c r="D158" s="480"/>
      <c r="E158" s="410" t="s">
        <v>30429</v>
      </c>
      <c r="F158" s="484"/>
      <c r="G158" s="485"/>
      <c r="H158" s="486"/>
      <c r="I158" s="484"/>
      <c r="J158" s="485"/>
      <c r="K158" s="486"/>
      <c r="L158" s="487"/>
      <c r="M158" s="488">
        <v>1</v>
      </c>
      <c r="N158" s="489"/>
      <c r="O158" s="489" t="s">
        <v>19841</v>
      </c>
      <c r="P158" s="489" t="s">
        <v>19841</v>
      </c>
      <c r="Q158" s="489" t="s">
        <v>19841</v>
      </c>
      <c r="R158" s="489" t="s">
        <v>19841</v>
      </c>
      <c r="S158" s="490"/>
      <c r="T158" s="491"/>
      <c r="U158" s="492"/>
      <c r="V158" s="493"/>
      <c r="W158" s="494">
        <f>+M158</f>
        <v>1</v>
      </c>
      <c r="X158" s="495"/>
      <c r="Y158" s="481"/>
      <c r="Z158" s="656"/>
    </row>
    <row r="159" spans="2:26" s="496" customFormat="1" ht="15.75" customHeight="1" x14ac:dyDescent="0.2">
      <c r="B159" s="398" t="str">
        <f>+C157</f>
        <v>'200706</v>
      </c>
      <c r="C159" s="503"/>
      <c r="D159" s="465" t="str">
        <f>+D157</f>
        <v>IOPES</v>
      </c>
      <c r="E159" s="498" t="s">
        <v>25225</v>
      </c>
      <c r="F159" s="1055"/>
      <c r="G159" s="1013"/>
      <c r="H159" s="1014"/>
      <c r="I159" s="1055"/>
      <c r="J159" s="1013"/>
      <c r="K159" s="1014"/>
      <c r="L159" s="497"/>
      <c r="M159" s="497"/>
      <c r="N159" s="499"/>
      <c r="O159" s="499"/>
      <c r="P159" s="499"/>
      <c r="Q159" s="499"/>
      <c r="R159" s="499"/>
      <c r="S159" s="499"/>
      <c r="T159" s="499"/>
      <c r="U159" s="499"/>
      <c r="V159" s="499"/>
      <c r="W159" s="500">
        <f>SUM(W158:W158)</f>
        <v>1</v>
      </c>
      <c r="X159" s="501" t="str">
        <f>X157</f>
        <v>und</v>
      </c>
      <c r="Y159" s="502"/>
      <c r="Z159" s="656"/>
    </row>
    <row r="160" spans="2:26" s="496" customFormat="1" ht="15.75" customHeight="1" x14ac:dyDescent="0.2">
      <c r="B160" s="477"/>
      <c r="C160" s="394">
        <v>98562</v>
      </c>
      <c r="D160" s="463" t="s">
        <v>20683</v>
      </c>
      <c r="E160" s="1015" t="str">
        <f>IF(D160="SINAPI",VLOOKUP(C160,'SINAPI 09-20 ES - NÃO DESONER.'!$G$6:$L$6678,2,FALSE),IF(D160="SIURB",VLOOKUP(C160,'SIURB JAN-2020 NÃO DESONER.'!$A$2:$D$757,2,FALSE),IF(D160="SICRO",VLOOKUP(C160,Tabela4[],2,FALSE),IF(D160="CPOS",VLOOKUP(C160,'CPOS-178'!$A$7:$F$4097,2,FALSE),IF(D160="PRÓPRIA",VLOOKUP(C160,Tabela42[],2,FALSE),IF(D160="DER-ES",VLOOKUP(C160,Tabela6[],2,FALSE),IF(D160="IOPES",VLOOKUP(C160,'IOPES_02-20'!$A$12:$G$1265,3,FALSE),"ERRO")))))))</f>
        <v>IMPERMEABILIZAÇÃO DE FLOREIRA OU VIGA BALDRAME COM ARGAMASSA DE CIMENTO E AREIA, COM ADITIVO IMPERMEABILIZANTE, E = 2 CM. AF_06/2018</v>
      </c>
      <c r="F160" s="1016"/>
      <c r="G160" s="1016"/>
      <c r="H160" s="1016"/>
      <c r="I160" s="1016"/>
      <c r="J160" s="1016"/>
      <c r="K160" s="1016"/>
      <c r="L160" s="1016"/>
      <c r="M160" s="1016"/>
      <c r="N160" s="1016"/>
      <c r="O160" s="1016"/>
      <c r="P160" s="1016"/>
      <c r="Q160" s="1016"/>
      <c r="R160" s="1016"/>
      <c r="S160" s="1016"/>
      <c r="T160" s="1016"/>
      <c r="U160" s="1016"/>
      <c r="V160" s="1016"/>
      <c r="W160" s="1016"/>
      <c r="X160" s="483" t="str">
        <f>IF(D160="SINAPI",VLOOKUP(C160,'SINAPI 09-20 ES - NÃO DESONER.'!$G$6:$L$6678,3,FALSE),IF(D160="SIURB",VLOOKUP(C160,'SIURB JAN-2020 NÃO DESONER.'!$A$2:$D$757,3,FALSE),IF(D160="SICRO",VLOOKUP(C160,Tabela4[],3,FALSE),IF(D160="CPOS",VLOOKUP(C160,'CPOS-178'!$A$7:$F$4097,3,FALSE),IF(D160="PRÓPRIA",VLOOKUP(C160,Tabela42[],3,FALSE),IF(D160="DER-ES",VLOOKUP(C160,Tabela6[],3,FALSE),IF(D160="IOPES",VLOOKUP(C160,'IOPES_02-20'!$A$12:$G$1265,4,FALSE),"ERRO")))))))</f>
        <v>m²</v>
      </c>
      <c r="Y160" s="478"/>
      <c r="Z160" s="656"/>
    </row>
    <row r="161" spans="2:26" s="496" customFormat="1" ht="15.75" customHeight="1" x14ac:dyDescent="0.2">
      <c r="B161" s="477"/>
      <c r="C161" s="479"/>
      <c r="D161" s="480"/>
      <c r="E161" s="410" t="s">
        <v>30430</v>
      </c>
      <c r="F161" s="484"/>
      <c r="G161" s="485"/>
      <c r="H161" s="486"/>
      <c r="I161" s="484"/>
      <c r="J161" s="485"/>
      <c r="K161" s="486"/>
      <c r="L161" s="487"/>
      <c r="M161" s="488">
        <f>+M149</f>
        <v>3</v>
      </c>
      <c r="N161" s="489">
        <f>+N149</f>
        <v>53.5</v>
      </c>
      <c r="O161" s="489">
        <f>+O127</f>
        <v>0.15</v>
      </c>
      <c r="P161" s="489">
        <f>+P127</f>
        <v>0.3</v>
      </c>
      <c r="Q161" s="489">
        <f>+(O161*2+P161*2)*N161</f>
        <v>48.15</v>
      </c>
      <c r="R161" s="489"/>
      <c r="S161" s="490"/>
      <c r="T161" s="491"/>
      <c r="U161" s="492"/>
      <c r="V161" s="493"/>
      <c r="W161" s="494">
        <f>+Q161*M161</f>
        <v>144.44999999999999</v>
      </c>
      <c r="X161" s="495"/>
      <c r="Y161" s="481"/>
      <c r="Z161" s="656"/>
    </row>
    <row r="162" spans="2:26" s="496" customFormat="1" ht="15.75" customHeight="1" x14ac:dyDescent="0.2">
      <c r="B162" s="398">
        <f>+C160</f>
        <v>98562</v>
      </c>
      <c r="C162" s="503"/>
      <c r="D162" s="465" t="str">
        <f>+D160</f>
        <v>SINAPI</v>
      </c>
      <c r="E162" s="498" t="s">
        <v>25225</v>
      </c>
      <c r="F162" s="1055"/>
      <c r="G162" s="1013"/>
      <c r="H162" s="1014"/>
      <c r="I162" s="1055"/>
      <c r="J162" s="1013"/>
      <c r="K162" s="1014"/>
      <c r="L162" s="497"/>
      <c r="M162" s="497"/>
      <c r="N162" s="499"/>
      <c r="O162" s="499"/>
      <c r="P162" s="499"/>
      <c r="Q162" s="499"/>
      <c r="R162" s="499"/>
      <c r="S162" s="499"/>
      <c r="T162" s="499"/>
      <c r="U162" s="499"/>
      <c r="V162" s="499"/>
      <c r="W162" s="500">
        <f>SUM(W161:W161)</f>
        <v>144.44999999999999</v>
      </c>
      <c r="X162" s="501" t="str">
        <f>X160</f>
        <v>m²</v>
      </c>
      <c r="Y162" s="502"/>
      <c r="Z162" s="656"/>
    </row>
    <row r="163" spans="2:26" s="496" customFormat="1" ht="15.75" customHeight="1" x14ac:dyDescent="0.2">
      <c r="B163" s="409"/>
      <c r="C163" s="394">
        <v>909620</v>
      </c>
      <c r="D163" s="463" t="s">
        <v>20684</v>
      </c>
      <c r="E163" s="1015" t="str">
        <f>IF(D163="SINAPI",VLOOKUP(C163,'SINAPI 09-20 ES - NÃO DESONER.'!$G$6:$L$6678,2,FALSE),IF(D163="SIURB",VLOOKUP(C163,'SIURB JAN-2020 NÃO DESONER.'!$A$2:$D$757,2,FALSE),IF(D163="SICRO",VLOOKUP(C163,Tabela4[],2,FALSE),IF(D163="CPOS",VLOOKUP(C163,'CPOS-178'!$A$7:$F$4097,2,FALSE),IF(D163="PRÓPRIA",VLOOKUP(C163,Tabela42[],2,FALSE),IF(D163="DER-ES",VLOOKUP(C163,Tabela6[],2,FALSE),IF(D163="IOPES",VLOOKUP(C163,'IOPES_02-20'!$A$12:$G$1265,3,FALSE),"ERRO")))))))</f>
        <v>ALVENARIA DE BLOCOS DE CONCRETO 19 X 19 X 39 CM COM ESPESSURA DE 20 CM COM ARGAMASSA TRAÇO 1:0,5:3,5 - AREIA COMERCIAL</v>
      </c>
      <c r="F163" s="1016"/>
      <c r="G163" s="1016"/>
      <c r="H163" s="1016"/>
      <c r="I163" s="1016"/>
      <c r="J163" s="1016"/>
      <c r="K163" s="1016"/>
      <c r="L163" s="1016"/>
      <c r="M163" s="1016"/>
      <c r="N163" s="1016"/>
      <c r="O163" s="1016"/>
      <c r="P163" s="1016"/>
      <c r="Q163" s="1016"/>
      <c r="R163" s="1016"/>
      <c r="S163" s="1016"/>
      <c r="T163" s="1016"/>
      <c r="U163" s="1016"/>
      <c r="V163" s="1016"/>
      <c r="W163" s="1016"/>
      <c r="X163" s="462" t="str">
        <f>IF(D163="SINAPI",VLOOKUP(C163,'SINAPI 09-20 ES - NÃO DESONER.'!$G$6:$L$6678,3,FALSE),IF(D163="SIURB",VLOOKUP(C163,'SIURB JAN-2020 NÃO DESONER.'!$A$2:$D$757,3,FALSE),IF(D163="SICRO",VLOOKUP(C163,Tabela4[],3,FALSE),IF(D163="CPOS",VLOOKUP(C163,'CPOS-178'!$A$7:$F$4097,3,FALSE),IF(D163="PRÓPRIA",VLOOKUP(C163,Tabela42[],3,FALSE),IF(D163="DER-ES",VLOOKUP(C163,Tabela6[],3,FALSE),IF(D163="IOPES",VLOOKUP(C163,'IOPES_02-20'!$A$12:$G$1265,4,FALSE),"ERRO")))))))</f>
        <v>m²</v>
      </c>
      <c r="Y163" s="396"/>
      <c r="Z163" s="656"/>
    </row>
    <row r="164" spans="2:26" s="496" customFormat="1" ht="15.75" customHeight="1" x14ac:dyDescent="0.2">
      <c r="B164" s="409"/>
      <c r="C164" s="418"/>
      <c r="D164" s="464"/>
      <c r="E164" s="410" t="s">
        <v>30430</v>
      </c>
      <c r="F164" s="411"/>
      <c r="G164" s="412"/>
      <c r="H164" s="413"/>
      <c r="I164" s="411"/>
      <c r="J164" s="412"/>
      <c r="K164" s="413"/>
      <c r="L164" s="367"/>
      <c r="M164" s="351">
        <f>+M161</f>
        <v>3</v>
      </c>
      <c r="N164" s="414">
        <f>+N161</f>
        <v>53.5</v>
      </c>
      <c r="O164" s="414" t="s">
        <v>19841</v>
      </c>
      <c r="P164" s="414">
        <v>0.4</v>
      </c>
      <c r="Q164" s="414">
        <f>+N164*P164</f>
        <v>21.400000000000002</v>
      </c>
      <c r="R164" s="414"/>
      <c r="S164" s="346"/>
      <c r="T164" s="416"/>
      <c r="U164" s="347"/>
      <c r="V164" s="348"/>
      <c r="W164" s="415">
        <f>+M164*Q164</f>
        <v>64.2</v>
      </c>
      <c r="X164" s="350"/>
      <c r="Y164" s="420"/>
      <c r="Z164" s="656"/>
    </row>
    <row r="165" spans="2:26" s="496" customFormat="1" ht="15.75" customHeight="1" x14ac:dyDescent="0.2">
      <c r="B165" s="398">
        <f>+C163</f>
        <v>909620</v>
      </c>
      <c r="C165" s="399"/>
      <c r="D165" s="465" t="str">
        <f>+D163</f>
        <v>SICRO</v>
      </c>
      <c r="E165" s="400" t="s">
        <v>25225</v>
      </c>
      <c r="F165" s="1012"/>
      <c r="G165" s="1013"/>
      <c r="H165" s="1014"/>
      <c r="I165" s="1012"/>
      <c r="J165" s="1013"/>
      <c r="K165" s="1014"/>
      <c r="L165" s="399"/>
      <c r="M165" s="399"/>
      <c r="N165" s="401"/>
      <c r="O165" s="401"/>
      <c r="P165" s="401"/>
      <c r="Q165" s="401"/>
      <c r="R165" s="401"/>
      <c r="S165" s="401"/>
      <c r="T165" s="401"/>
      <c r="U165" s="401"/>
      <c r="V165" s="401"/>
      <c r="W165" s="402">
        <f>SUM(W164:W164)</f>
        <v>64.2</v>
      </c>
      <c r="X165" s="403" t="str">
        <f>X163</f>
        <v>m²</v>
      </c>
      <c r="Y165" s="404"/>
      <c r="Z165" s="656"/>
    </row>
    <row r="166" spans="2:26" s="496" customFormat="1" ht="15.75" customHeight="1" x14ac:dyDescent="0.2">
      <c r="B166" s="409"/>
      <c r="C166" s="394">
        <v>1109669</v>
      </c>
      <c r="D166" s="463" t="s">
        <v>20684</v>
      </c>
      <c r="E166" s="1015" t="str">
        <f>IF(D166="SINAPI",VLOOKUP(C166,'SINAPI 09-20 ES - NÃO DESONER.'!$G$6:$L$6678,2,FALSE),IF(D166="SIURB",VLOOKUP(C166,'SIURB JAN-2020 NÃO DESONER.'!$A$2:$D$757,2,FALSE),IF(D166="SICRO",VLOOKUP(C166,Tabela4[],2,FALSE),IF(D166="CPOS",VLOOKUP(C166,'CPOS-178'!$A$7:$F$4097,2,FALSE),IF(D166="PRÓPRIA",VLOOKUP(C166,Tabela42[],2,FALSE),IF(D166="DER-ES",VLOOKUP(C166,Tabela6[],2,FALSE),IF(D166="IOPES",VLOOKUP(C166,'IOPES_02-20'!$A$12:$G$1265,3,FALSE),"ERRO")))))))</f>
        <v>ARGAMASSA DE CIMENTO E AREIA 1:3 - CONFECÇÃO EM BETONEIRA E LANÇAMENTO MANUAL - AREIA COMERCIAL</v>
      </c>
      <c r="F166" s="1016"/>
      <c r="G166" s="1016"/>
      <c r="H166" s="1016"/>
      <c r="I166" s="1016"/>
      <c r="J166" s="1016"/>
      <c r="K166" s="1016"/>
      <c r="L166" s="1016"/>
      <c r="M166" s="1016"/>
      <c r="N166" s="1016"/>
      <c r="O166" s="1016"/>
      <c r="P166" s="1016"/>
      <c r="Q166" s="1016"/>
      <c r="R166" s="1016"/>
      <c r="S166" s="1016"/>
      <c r="T166" s="1016"/>
      <c r="U166" s="1016"/>
      <c r="V166" s="1016"/>
      <c r="W166" s="1016"/>
      <c r="X166" s="462" t="str">
        <f>IF(D166="SINAPI",VLOOKUP(C166,'SINAPI 09-20 ES - NÃO DESONER.'!$G$6:$L$6678,3,FALSE),IF(D166="SIURB",VLOOKUP(C166,'SIURB JAN-2020 NÃO DESONER.'!$A$2:$D$757,3,FALSE),IF(D166="SICRO",VLOOKUP(C166,Tabela4[],3,FALSE),IF(D166="CPOS",VLOOKUP(C166,'CPOS-178'!$A$7:$F$4097,3,FALSE),IF(D166="PRÓPRIA",VLOOKUP(C166,Tabela42[],3,FALSE),IF(D166="DER-ES",VLOOKUP(C166,Tabela6[],3,FALSE),IF(D166="IOPES",VLOOKUP(C166,'IOPES_02-20'!$A$12:$G$1265,4,FALSE),"ERRO")))))))</f>
        <v>m³</v>
      </c>
      <c r="Y166" s="396"/>
      <c r="Z166" s="656"/>
    </row>
    <row r="167" spans="2:26" s="496" customFormat="1" ht="15.75" customHeight="1" x14ac:dyDescent="0.2">
      <c r="B167" s="409"/>
      <c r="C167" s="418"/>
      <c r="D167" s="464"/>
      <c r="E167" s="410" t="s">
        <v>30430</v>
      </c>
      <c r="F167" s="411"/>
      <c r="G167" s="412"/>
      <c r="H167" s="413"/>
      <c r="I167" s="411"/>
      <c r="J167" s="412"/>
      <c r="K167" s="413"/>
      <c r="L167" s="367"/>
      <c r="M167" s="351">
        <f>+M164</f>
        <v>3</v>
      </c>
      <c r="N167" s="414">
        <f>+N164</f>
        <v>53.5</v>
      </c>
      <c r="O167" s="414">
        <v>0.02</v>
      </c>
      <c r="P167" s="414">
        <v>0.4</v>
      </c>
      <c r="Q167" s="414" t="s">
        <v>19841</v>
      </c>
      <c r="R167" s="414">
        <f>+O167*P167*N167</f>
        <v>0.42799999999999999</v>
      </c>
      <c r="S167" s="346"/>
      <c r="T167" s="416"/>
      <c r="U167" s="347"/>
      <c r="V167" s="348"/>
      <c r="W167" s="415">
        <f>+M167*R167</f>
        <v>1.284</v>
      </c>
      <c r="X167" s="350"/>
      <c r="Y167" s="420"/>
      <c r="Z167" s="656"/>
    </row>
    <row r="168" spans="2:26" s="496" customFormat="1" ht="15.75" customHeight="1" x14ac:dyDescent="0.2">
      <c r="B168" s="398">
        <f>+C166</f>
        <v>1109669</v>
      </c>
      <c r="C168" s="399"/>
      <c r="D168" s="465" t="str">
        <f>+D166</f>
        <v>SICRO</v>
      </c>
      <c r="E168" s="400" t="s">
        <v>25225</v>
      </c>
      <c r="F168" s="1012"/>
      <c r="G168" s="1013"/>
      <c r="H168" s="1014"/>
      <c r="I168" s="1012"/>
      <c r="J168" s="1013"/>
      <c r="K168" s="1014"/>
      <c r="L168" s="399"/>
      <c r="M168" s="399"/>
      <c r="N168" s="401"/>
      <c r="O168" s="401"/>
      <c r="P168" s="401"/>
      <c r="Q168" s="401"/>
      <c r="R168" s="401"/>
      <c r="S168" s="401"/>
      <c r="T168" s="401"/>
      <c r="U168" s="401"/>
      <c r="V168" s="401"/>
      <c r="W168" s="402">
        <f>SUM(W167:W167)</f>
        <v>1.284</v>
      </c>
      <c r="X168" s="403" t="str">
        <f>X166</f>
        <v>m³</v>
      </c>
      <c r="Y168" s="404"/>
      <c r="Z168" s="656"/>
    </row>
    <row r="169" spans="2:26" s="496" customFormat="1" ht="15.75" customHeight="1" x14ac:dyDescent="0.2">
      <c r="B169" s="409"/>
      <c r="C169" s="593">
        <v>181443</v>
      </c>
      <c r="D169" s="463" t="s">
        <v>32936</v>
      </c>
      <c r="E169" s="1015" t="str">
        <f>IF(D169="SINAPI",VLOOKUP(C169,'SINAPI 09-20 ES - NÃO DESONER.'!$G$6:$L$6678,2,FALSE),IF(D169="SIURB",VLOOKUP(C169,'SIURB JAN-2020 NÃO DESONER.'!$A$2:$D$757,2,FALSE),IF(D169="SICRO",VLOOKUP(C169,Tabela4[],2,FALSE),IF(D169="CPOS",VLOOKUP(C169,'CPOS-178'!$A$7:$F$4097,2,FALSE),IF(D169="PRÓPRIA",VLOOKUP(C169,Tabela42[],2,FALSE),IF(D169="DER-ES",VLOOKUP(C169,Tabela6[],2,FALSE),IF(D169="IOPES",VLOOKUP(C169,'IOPES_02-20'!$A$12:$G$1265,3,FALSE),IF(D169="EDIF",VLOOKUP(C169,'EDIF JAN-2020 NÃO DESONER.'!$A$3:$D$2649,2,FALSE),"ERRO"))))))))</f>
        <v>PLAYGROUND BRINQUEDOS DE MADEIRA - CASA TARZAN COM ESCORREGADOR E ESCADA MARINHEIRO</v>
      </c>
      <c r="F169" s="1016"/>
      <c r="G169" s="1016"/>
      <c r="H169" s="1016"/>
      <c r="I169" s="1016"/>
      <c r="J169" s="1016"/>
      <c r="K169" s="1016"/>
      <c r="L169" s="1016"/>
      <c r="M169" s="1016"/>
      <c r="N169" s="1016"/>
      <c r="O169" s="1016"/>
      <c r="P169" s="1016"/>
      <c r="Q169" s="1016"/>
      <c r="R169" s="1016"/>
      <c r="S169" s="1016"/>
      <c r="T169" s="1016"/>
      <c r="U169" s="1016"/>
      <c r="V169" s="1016"/>
      <c r="W169" s="1016"/>
      <c r="X169" s="462" t="str">
        <f>IF(D169="SINAPI",VLOOKUP(C169,'SINAPI 09-20 ES - NÃO DESONER.'!$G$6:$L$6678,3,FALSE),IF(D169="SIURB",VLOOKUP(C169,'SIURB JAN-2020 NÃO DESONER.'!$A$2:$D$757,3,FALSE),IF(D169="SICRO",VLOOKUP(C169,Tabela4[],3,FALSE),IF(D169="CPOS",VLOOKUP(C169,'CPOS-178'!$A$7:$F$4097,3,FALSE),IF(D169="PRÓPRIA",VLOOKUP(C169,Tabela42[],3,FALSE),IF(D169="DER-ES",VLOOKUP(C169,Tabela6[],3,FALSE),IF(D169="IOPES",VLOOKUP(C169,'IOPES_02-20'!$A$12:$G$1265,4,FALSE),IF(D169="EDIF",VLOOKUP(C169,'EDIF JAN-2020 NÃO DESONER.'!$A$3:$D$2649,3,FALSE),"ERRO"))))))))</f>
        <v>unid</v>
      </c>
      <c r="Y169" s="396"/>
      <c r="Z169" s="656"/>
    </row>
    <row r="170" spans="2:26" s="496" customFormat="1" ht="15.75" customHeight="1" x14ac:dyDescent="0.2">
      <c r="B170" s="409"/>
      <c r="C170" s="418"/>
      <c r="D170" s="464"/>
      <c r="E170" s="410" t="s">
        <v>32937</v>
      </c>
      <c r="F170" s="411"/>
      <c r="G170" s="412"/>
      <c r="H170" s="413"/>
      <c r="I170" s="411"/>
      <c r="J170" s="412"/>
      <c r="K170" s="413"/>
      <c r="L170" s="367"/>
      <c r="M170" s="351">
        <v>1</v>
      </c>
      <c r="N170" s="414" t="s">
        <v>19841</v>
      </c>
      <c r="O170" s="414" t="s">
        <v>19841</v>
      </c>
      <c r="P170" s="414" t="s">
        <v>19841</v>
      </c>
      <c r="Q170" s="414" t="s">
        <v>19841</v>
      </c>
      <c r="R170" s="414" t="s">
        <v>19841</v>
      </c>
      <c r="S170" s="346"/>
      <c r="T170" s="416"/>
      <c r="U170" s="347"/>
      <c r="V170" s="348"/>
      <c r="W170" s="415">
        <f>+M170</f>
        <v>1</v>
      </c>
      <c r="X170" s="350"/>
      <c r="Y170" s="420"/>
      <c r="Z170" s="656"/>
    </row>
    <row r="171" spans="2:26" s="496" customFormat="1" ht="15.75" customHeight="1" x14ac:dyDescent="0.2">
      <c r="B171" s="398">
        <f>+C169</f>
        <v>181443</v>
      </c>
      <c r="C171" s="399"/>
      <c r="D171" s="465" t="str">
        <f>+D169</f>
        <v>EDIF</v>
      </c>
      <c r="E171" s="400" t="s">
        <v>25225</v>
      </c>
      <c r="F171" s="1012"/>
      <c r="G171" s="1013"/>
      <c r="H171" s="1014"/>
      <c r="I171" s="1012"/>
      <c r="J171" s="1013"/>
      <c r="K171" s="1014"/>
      <c r="L171" s="399"/>
      <c r="M171" s="399"/>
      <c r="N171" s="401"/>
      <c r="O171" s="401"/>
      <c r="P171" s="401"/>
      <c r="Q171" s="401"/>
      <c r="R171" s="401"/>
      <c r="S171" s="401"/>
      <c r="T171" s="401"/>
      <c r="U171" s="401"/>
      <c r="V171" s="401"/>
      <c r="W171" s="402">
        <f>SUM(W170:W170)</f>
        <v>1</v>
      </c>
      <c r="X171" s="403" t="str">
        <f>X169</f>
        <v>unid</v>
      </c>
      <c r="Y171" s="404"/>
      <c r="Z171" s="656"/>
    </row>
    <row r="172" spans="2:26" s="496" customFormat="1" ht="15.75" customHeight="1" x14ac:dyDescent="0.2">
      <c r="B172" s="409"/>
      <c r="C172" s="593">
        <v>181446</v>
      </c>
      <c r="D172" s="463" t="s">
        <v>32936</v>
      </c>
      <c r="E172" s="1015" t="str">
        <f>IF(D172="SINAPI",VLOOKUP(C172,'SINAPI 09-20 ES - NÃO DESONER.'!$G$6:$L$6678,2,FALSE),IF(D172="SIURB",VLOOKUP(C172,'SIURB JAN-2020 NÃO DESONER.'!$A$2:$D$757,2,FALSE),IF(D172="SICRO",VLOOKUP(C172,Tabela4[],2,FALSE),IF(D172="CPOS",VLOOKUP(C172,'CPOS-178'!$A$7:$F$4097,2,FALSE),IF(D172="PRÓPRIA",VLOOKUP(C172,Tabela42[],2,FALSE),IF(D172="DER-ES",VLOOKUP(C172,Tabela6[],2,FALSE),IF(D172="IOPES",VLOOKUP(C172,'IOPES_02-20'!$A$12:$G$1265,3,FALSE),IF(D172="EDIF",VLOOKUP(C172,'EDIF JAN-2020 NÃO DESONER.'!$A$3:$D$2649,2,FALSE),"ERRO"))))))))</f>
        <v>PLAYGROUND BRINQUEDOS DE MADEIRA - GANGORRA DUPLA</v>
      </c>
      <c r="F172" s="1016"/>
      <c r="G172" s="1016"/>
      <c r="H172" s="1016"/>
      <c r="I172" s="1016"/>
      <c r="J172" s="1016"/>
      <c r="K172" s="1016"/>
      <c r="L172" s="1016"/>
      <c r="M172" s="1016"/>
      <c r="N172" s="1016"/>
      <c r="O172" s="1016"/>
      <c r="P172" s="1016"/>
      <c r="Q172" s="1016"/>
      <c r="R172" s="1016"/>
      <c r="S172" s="1016"/>
      <c r="T172" s="1016"/>
      <c r="U172" s="1016"/>
      <c r="V172" s="1016"/>
      <c r="W172" s="1016"/>
      <c r="X172" s="462" t="str">
        <f>IF(D172="SINAPI",VLOOKUP(C172,'SINAPI 09-20 ES - NÃO DESONER.'!$G$6:$L$6678,3,FALSE),IF(D172="SIURB",VLOOKUP(C172,'SIURB JAN-2020 NÃO DESONER.'!$A$2:$D$757,3,FALSE),IF(D172="SICRO",VLOOKUP(C172,Tabela4[],3,FALSE),IF(D172="CPOS",VLOOKUP(C172,'CPOS-178'!$A$7:$F$4097,3,FALSE),IF(D172="PRÓPRIA",VLOOKUP(C172,Tabela42[],3,FALSE),IF(D172="DER-ES",VLOOKUP(C172,Tabela6[],3,FALSE),IF(D172="IOPES",VLOOKUP(C172,'IOPES_02-20'!$A$12:$G$1265,4,FALSE),IF(D172="EDIF",VLOOKUP(C172,'EDIF JAN-2020 NÃO DESONER.'!$A$3:$D$2649,3,FALSE),"ERRO"))))))))</f>
        <v>unid</v>
      </c>
      <c r="Y172" s="396"/>
      <c r="Z172" s="656"/>
    </row>
    <row r="173" spans="2:26" s="496" customFormat="1" ht="15.75" customHeight="1" x14ac:dyDescent="0.2">
      <c r="B173" s="409"/>
      <c r="C173" s="418"/>
      <c r="D173" s="464"/>
      <c r="E173" s="410" t="s">
        <v>32937</v>
      </c>
      <c r="F173" s="411"/>
      <c r="G173" s="412"/>
      <c r="H173" s="413"/>
      <c r="I173" s="411"/>
      <c r="J173" s="412"/>
      <c r="K173" s="413"/>
      <c r="L173" s="367"/>
      <c r="M173" s="351">
        <v>1</v>
      </c>
      <c r="N173" s="414" t="s">
        <v>19841</v>
      </c>
      <c r="O173" s="414" t="s">
        <v>19841</v>
      </c>
      <c r="P173" s="414" t="s">
        <v>19841</v>
      </c>
      <c r="Q173" s="414" t="s">
        <v>19841</v>
      </c>
      <c r="R173" s="414" t="s">
        <v>19841</v>
      </c>
      <c r="S173" s="346"/>
      <c r="T173" s="416"/>
      <c r="U173" s="347"/>
      <c r="V173" s="348"/>
      <c r="W173" s="415">
        <f>+M173</f>
        <v>1</v>
      </c>
      <c r="X173" s="350"/>
      <c r="Y173" s="420"/>
    </row>
    <row r="174" spans="2:26" s="496" customFormat="1" ht="15.75" customHeight="1" x14ac:dyDescent="0.2">
      <c r="B174" s="398">
        <f>+C172</f>
        <v>181446</v>
      </c>
      <c r="C174" s="399"/>
      <c r="D174" s="465" t="str">
        <f>+D172</f>
        <v>EDIF</v>
      </c>
      <c r="E174" s="400" t="s">
        <v>25225</v>
      </c>
      <c r="F174" s="1012"/>
      <c r="G174" s="1013"/>
      <c r="H174" s="1014"/>
      <c r="I174" s="1012"/>
      <c r="J174" s="1013"/>
      <c r="K174" s="1014"/>
      <c r="L174" s="399"/>
      <c r="M174" s="399"/>
      <c r="N174" s="401"/>
      <c r="O174" s="401"/>
      <c r="P174" s="401"/>
      <c r="Q174" s="401"/>
      <c r="R174" s="401"/>
      <c r="S174" s="401"/>
      <c r="T174" s="401"/>
      <c r="U174" s="401"/>
      <c r="V174" s="401"/>
      <c r="W174" s="402">
        <f>SUM(W173:W173)</f>
        <v>1</v>
      </c>
      <c r="X174" s="403" t="str">
        <f>X172</f>
        <v>unid</v>
      </c>
      <c r="Y174" s="404"/>
    </row>
    <row r="175" spans="2:26" s="496" customFormat="1" ht="15.75" customHeight="1" x14ac:dyDescent="0.2">
      <c r="B175" s="409"/>
      <c r="C175" s="593">
        <v>181604</v>
      </c>
      <c r="D175" s="463" t="s">
        <v>32936</v>
      </c>
      <c r="E175" s="1015" t="str">
        <f>IF(D175="SINAPI",VLOOKUP(C175,'SINAPI 09-20 ES - NÃO DESONER.'!$G$6:$L$6678,2,FALSE),IF(D175="SIURB",VLOOKUP(C175,'SIURB JAN-2020 NÃO DESONER.'!$A$2:$D$757,2,FALSE),IF(D175="SICRO",VLOOKUP(C175,Tabela4[],2,FALSE),IF(D175="CPOS",VLOOKUP(C175,'CPOS-178'!$A$7:$F$4097,2,FALSE),IF(D175="PRÓPRIA",VLOOKUP(C175,Tabela42[],2,FALSE),IF(D175="DER-ES",VLOOKUP(C175,Tabela6[],2,FALSE),IF(D175="IOPES",VLOOKUP(C175,'IOPES_02-20'!$A$12:$G$1265,3,FALSE),IF(D175="EDIF",VLOOKUP(C175,'EDIF JAN-2020 NÃO DESONER.'!$A$3:$D$2649,2,FALSE),"ERRO"))))))))</f>
        <v>SIMULADOR DE CAVALGADA</v>
      </c>
      <c r="F175" s="1016"/>
      <c r="G175" s="1016"/>
      <c r="H175" s="1016"/>
      <c r="I175" s="1016"/>
      <c r="J175" s="1016"/>
      <c r="K175" s="1016"/>
      <c r="L175" s="1016"/>
      <c r="M175" s="1016"/>
      <c r="N175" s="1016"/>
      <c r="O175" s="1016"/>
      <c r="P175" s="1016"/>
      <c r="Q175" s="1016"/>
      <c r="R175" s="1016"/>
      <c r="S175" s="1016"/>
      <c r="T175" s="1016"/>
      <c r="U175" s="1016"/>
      <c r="V175" s="1016"/>
      <c r="W175" s="1016"/>
      <c r="X175" s="462" t="str">
        <f>IF(D175="SINAPI",VLOOKUP(C175,'SINAPI 09-20 ES - NÃO DESONER.'!$G$6:$L$6678,3,FALSE),IF(D175="SIURB",VLOOKUP(C175,'SIURB JAN-2020 NÃO DESONER.'!$A$2:$D$757,3,FALSE),IF(D175="SICRO",VLOOKUP(C175,Tabela4[],3,FALSE),IF(D175="CPOS",VLOOKUP(C175,'CPOS-178'!$A$7:$F$4097,3,FALSE),IF(D175="PRÓPRIA",VLOOKUP(C175,Tabela42[],3,FALSE),IF(D175="DER-ES",VLOOKUP(C175,Tabela6[],3,FALSE),IF(D175="IOPES",VLOOKUP(C175,'IOPES_02-20'!$A$12:$G$1265,4,FALSE),IF(D175="EDIF",VLOOKUP(C175,'EDIF JAN-2020 NÃO DESONER.'!$A$3:$D$2649,3,FALSE),"ERRO"))))))))</f>
        <v>unid</v>
      </c>
      <c r="Y175" s="396"/>
    </row>
    <row r="176" spans="2:26" s="496" customFormat="1" ht="15.75" customHeight="1" x14ac:dyDescent="0.2">
      <c r="B176" s="409"/>
      <c r="C176" s="418"/>
      <c r="D176" s="464"/>
      <c r="E176" s="410" t="s">
        <v>32937</v>
      </c>
      <c r="F176" s="411"/>
      <c r="G176" s="412"/>
      <c r="H176" s="413"/>
      <c r="I176" s="411"/>
      <c r="J176" s="412"/>
      <c r="K176" s="413"/>
      <c r="L176" s="367"/>
      <c r="M176" s="351">
        <v>2</v>
      </c>
      <c r="N176" s="414" t="s">
        <v>19841</v>
      </c>
      <c r="O176" s="414" t="s">
        <v>19841</v>
      </c>
      <c r="P176" s="414" t="s">
        <v>19841</v>
      </c>
      <c r="Q176" s="414" t="s">
        <v>19841</v>
      </c>
      <c r="R176" s="414" t="s">
        <v>19841</v>
      </c>
      <c r="S176" s="346"/>
      <c r="T176" s="416"/>
      <c r="U176" s="347"/>
      <c r="V176" s="348"/>
      <c r="W176" s="415">
        <f>+M176</f>
        <v>2</v>
      </c>
      <c r="X176" s="350"/>
      <c r="Y176" s="420"/>
    </row>
    <row r="177" spans="2:25" s="496" customFormat="1" ht="15.75" customHeight="1" x14ac:dyDescent="0.2">
      <c r="B177" s="398">
        <f>+C175</f>
        <v>181604</v>
      </c>
      <c r="C177" s="399"/>
      <c r="D177" s="465" t="str">
        <f>+D175</f>
        <v>EDIF</v>
      </c>
      <c r="E177" s="400" t="s">
        <v>25225</v>
      </c>
      <c r="F177" s="1012"/>
      <c r="G177" s="1013"/>
      <c r="H177" s="1014"/>
      <c r="I177" s="1012"/>
      <c r="J177" s="1013"/>
      <c r="K177" s="1014"/>
      <c r="L177" s="399"/>
      <c r="M177" s="399"/>
      <c r="N177" s="401"/>
      <c r="O177" s="401"/>
      <c r="P177" s="401"/>
      <c r="Q177" s="401"/>
      <c r="R177" s="401"/>
      <c r="S177" s="401"/>
      <c r="T177" s="401"/>
      <c r="U177" s="401"/>
      <c r="V177" s="401"/>
      <c r="W177" s="402">
        <f>SUM(W176:W176)</f>
        <v>2</v>
      </c>
      <c r="X177" s="403" t="str">
        <f>X175</f>
        <v>unid</v>
      </c>
      <c r="Y177" s="404"/>
    </row>
    <row r="178" spans="2:25" s="496" customFormat="1" ht="15.75" customHeight="1" x14ac:dyDescent="0.2">
      <c r="B178" s="409"/>
      <c r="C178" s="394" t="s">
        <v>28906</v>
      </c>
      <c r="D178" s="463" t="s">
        <v>25245</v>
      </c>
      <c r="E178" s="1015" t="str">
        <f>IF(D178="SINAPI",VLOOKUP(C178,'SINAPI 09-20 ES - NÃO DESONER.'!$G$6:$L$6678,2,FALSE),IF(D178="SIURB",VLOOKUP(C178,'SIURB JAN-2020 NÃO DESONER.'!$A$2:$D$757,2,FALSE),IF(D178="SICRO",VLOOKUP(C178,Tabela4[],2,FALSE),IF(D178="CPOS",VLOOKUP(C178,'CPOS-178'!$A$7:$F$4097,2,FALSE),IF(D178="PRÓPRIA",VLOOKUP(C178,Tabela42[],2,FALSE),IF(D178="DER-ES",VLOOKUP(C178,Tabela6[],2,FALSE),IF(D178="IOPES",VLOOKUP(C178,'IOPES_02-20'!$A$12:$G$1265,3,FALSE),IF(D178="EDIF",VLOOKUP(C178,'EDIF JAN-2020 NÃO DESONER.'!$A$3:$D$2649,2,FALSE),"ERRO"))))))))</f>
        <v>FORNECIMENTO E INSTALAÇÃO DE BRINQUEDO TIPO PAREDÃO</v>
      </c>
      <c r="F178" s="1016"/>
      <c r="G178" s="1016"/>
      <c r="H178" s="1016"/>
      <c r="I178" s="1016"/>
      <c r="J178" s="1016"/>
      <c r="K178" s="1016"/>
      <c r="L178" s="1016"/>
      <c r="M178" s="1016"/>
      <c r="N178" s="1016"/>
      <c r="O178" s="1016"/>
      <c r="P178" s="1016"/>
      <c r="Q178" s="1016"/>
      <c r="R178" s="1016"/>
      <c r="S178" s="1016"/>
      <c r="T178" s="1016"/>
      <c r="U178" s="1016"/>
      <c r="V178" s="1016"/>
      <c r="W178" s="1016"/>
      <c r="X178" s="462" t="str">
        <f>IF(D178="SINAPI",VLOOKUP(C178,'SINAPI 09-20 ES - NÃO DESONER.'!$G$6:$L$6678,3,FALSE),IF(D178="SIURB",VLOOKUP(C178,'SIURB JAN-2020 NÃO DESONER.'!$A$2:$D$757,3,FALSE),IF(D178="SICRO",VLOOKUP(C178,Tabela4[],3,FALSE),IF(D178="CPOS",VLOOKUP(C178,'CPOS-178'!$A$7:$F$4097,3,FALSE),IF(D178="PRÓPRIA",VLOOKUP(C178,Tabela42[],3,FALSE),IF(D178="DER-ES",VLOOKUP(C178,Tabela6[],3,FALSE),IF(D178="IOPES",VLOOKUP(C178,'IOPES_02-20'!$A$12:$G$1265,4,FALSE),IF(D178="EDIF",VLOOKUP(C178,'EDIF JAN-2020 NÃO DESONER.'!$A$3:$D$2649,3,FALSE),"ERRO"))))))))</f>
        <v>unid.</v>
      </c>
      <c r="Y178" s="396"/>
    </row>
    <row r="179" spans="2:25" s="496" customFormat="1" ht="15.75" customHeight="1" x14ac:dyDescent="0.2">
      <c r="B179" s="409"/>
      <c r="C179" s="418"/>
      <c r="D179" s="464"/>
      <c r="E179" s="410" t="s">
        <v>32937</v>
      </c>
      <c r="F179" s="411"/>
      <c r="G179" s="412"/>
      <c r="H179" s="413"/>
      <c r="I179" s="411"/>
      <c r="J179" s="412"/>
      <c r="K179" s="413"/>
      <c r="L179" s="367"/>
      <c r="M179" s="351">
        <v>1</v>
      </c>
      <c r="N179" s="414" t="s">
        <v>19841</v>
      </c>
      <c r="O179" s="414" t="s">
        <v>19841</v>
      </c>
      <c r="P179" s="414" t="s">
        <v>19841</v>
      </c>
      <c r="Q179" s="414" t="s">
        <v>19841</v>
      </c>
      <c r="R179" s="414" t="s">
        <v>19841</v>
      </c>
      <c r="S179" s="346"/>
      <c r="T179" s="416"/>
      <c r="U179" s="347"/>
      <c r="V179" s="348"/>
      <c r="W179" s="415">
        <f>+M179</f>
        <v>1</v>
      </c>
      <c r="X179" s="350"/>
      <c r="Y179" s="420"/>
    </row>
    <row r="180" spans="2:25" s="496" customFormat="1" ht="15.75" customHeight="1" x14ac:dyDescent="0.2">
      <c r="B180" s="398" t="str">
        <f>+C178</f>
        <v>C005</v>
      </c>
      <c r="C180" s="399"/>
      <c r="D180" s="465" t="str">
        <f>+D178</f>
        <v>PRÓPRIA</v>
      </c>
      <c r="E180" s="400" t="s">
        <v>25225</v>
      </c>
      <c r="F180" s="1012"/>
      <c r="G180" s="1013"/>
      <c r="H180" s="1014"/>
      <c r="I180" s="1012"/>
      <c r="J180" s="1013"/>
      <c r="K180" s="1014"/>
      <c r="L180" s="399"/>
      <c r="M180" s="399"/>
      <c r="N180" s="401"/>
      <c r="O180" s="401"/>
      <c r="P180" s="401"/>
      <c r="Q180" s="401"/>
      <c r="R180" s="401"/>
      <c r="S180" s="401"/>
      <c r="T180" s="401"/>
      <c r="U180" s="401"/>
      <c r="V180" s="401"/>
      <c r="W180" s="402">
        <f>SUM(W179:W179)</f>
        <v>1</v>
      </c>
      <c r="X180" s="403" t="str">
        <f>X178</f>
        <v>unid.</v>
      </c>
      <c r="Y180" s="404"/>
    </row>
    <row r="181" spans="2:25" s="496" customFormat="1" ht="15.75" customHeight="1" x14ac:dyDescent="0.2">
      <c r="B181" s="409"/>
      <c r="C181" s="593">
        <v>181612</v>
      </c>
      <c r="D181" s="463" t="s">
        <v>32936</v>
      </c>
      <c r="E181" s="1015" t="str">
        <f>IF(D181="SINAPI",VLOOKUP(C181,'SINAPI 09-20 ES - NÃO DESONER.'!$G$6:$L$6678,2,FALSE),IF(D181="SIURB",VLOOKUP(C181,'SIURB JAN-2020 NÃO DESONER.'!$A$2:$D$757,2,FALSE),IF(D181="SICRO",VLOOKUP(C181,Tabela4[],2,FALSE),IF(D181="CPOS",VLOOKUP(C181,'CPOS-178'!$A$7:$F$4097,2,FALSE),IF(D181="PRÓPRIA",VLOOKUP(C181,Tabela42[],2,FALSE),IF(D181="DER-ES",VLOOKUP(C181,Tabela6[],2,FALSE),IF(D181="IOPES",VLOOKUP(C181,'IOPES_02-20'!$A$12:$G$1265,3,FALSE),IF(D181="EDIF",VLOOKUP(C181,'EDIF JAN-2020 NÃO DESONER.'!$A$3:$D$2649,2,FALSE),"ERRO"))))))))</f>
        <v>ROTAÇÃO VERTICAL TRIPLO CONJUGADO</v>
      </c>
      <c r="F181" s="1016"/>
      <c r="G181" s="1016"/>
      <c r="H181" s="1016"/>
      <c r="I181" s="1016"/>
      <c r="J181" s="1016"/>
      <c r="K181" s="1016"/>
      <c r="L181" s="1016"/>
      <c r="M181" s="1016"/>
      <c r="N181" s="1016"/>
      <c r="O181" s="1016"/>
      <c r="P181" s="1016"/>
      <c r="Q181" s="1016"/>
      <c r="R181" s="1016"/>
      <c r="S181" s="1016"/>
      <c r="T181" s="1016"/>
      <c r="U181" s="1016"/>
      <c r="V181" s="1016"/>
      <c r="W181" s="1016"/>
      <c r="X181" s="462" t="str">
        <f>IF(D181="SINAPI",VLOOKUP(C181,'SINAPI 09-20 ES - NÃO DESONER.'!$G$6:$L$6678,3,FALSE),IF(D181="SIURB",VLOOKUP(C181,'SIURB JAN-2020 NÃO DESONER.'!$A$2:$D$757,3,FALSE),IF(D181="SICRO",VLOOKUP(C181,Tabela4[],3,FALSE),IF(D181="CPOS",VLOOKUP(C181,'CPOS-178'!$A$7:$F$4097,3,FALSE),IF(D181="PRÓPRIA",VLOOKUP(C181,Tabela42[],3,FALSE),IF(D181="DER-ES",VLOOKUP(C181,Tabela6[],3,FALSE),IF(D181="IOPES",VLOOKUP(C181,'IOPES_02-20'!$A$12:$G$1265,4,FALSE),IF(D181="EDIF",VLOOKUP(C181,'EDIF JAN-2020 NÃO DESONER.'!$A$3:$D$2649,3,FALSE),"ERRO"))))))))</f>
        <v>unid</v>
      </c>
      <c r="Y181" s="396"/>
    </row>
    <row r="182" spans="2:25" s="496" customFormat="1" ht="30" customHeight="1" x14ac:dyDescent="0.2">
      <c r="B182" s="409"/>
      <c r="C182" s="418"/>
      <c r="D182" s="464"/>
      <c r="E182" s="410" t="s">
        <v>32952</v>
      </c>
      <c r="F182" s="411"/>
      <c r="G182" s="412"/>
      <c r="H182" s="413"/>
      <c r="I182" s="411"/>
      <c r="J182" s="412"/>
      <c r="K182" s="413"/>
      <c r="L182" s="367"/>
      <c r="M182" s="351">
        <v>1</v>
      </c>
      <c r="N182" s="414" t="s">
        <v>19841</v>
      </c>
      <c r="O182" s="414" t="s">
        <v>19841</v>
      </c>
      <c r="P182" s="414" t="s">
        <v>19841</v>
      </c>
      <c r="Q182" s="414" t="s">
        <v>19841</v>
      </c>
      <c r="R182" s="414" t="s">
        <v>19841</v>
      </c>
      <c r="S182" s="346"/>
      <c r="T182" s="416"/>
      <c r="U182" s="347"/>
      <c r="V182" s="348"/>
      <c r="W182" s="415">
        <f>+M182</f>
        <v>1</v>
      </c>
      <c r="X182" s="350"/>
      <c r="Y182" s="420"/>
    </row>
    <row r="183" spans="2:25" s="496" customFormat="1" ht="15.75" customHeight="1" x14ac:dyDescent="0.2">
      <c r="B183" s="398">
        <f>+C181</f>
        <v>181612</v>
      </c>
      <c r="C183" s="399"/>
      <c r="D183" s="465" t="str">
        <f>+D181</f>
        <v>EDIF</v>
      </c>
      <c r="E183" s="400" t="s">
        <v>25225</v>
      </c>
      <c r="F183" s="1012"/>
      <c r="G183" s="1013"/>
      <c r="H183" s="1014"/>
      <c r="I183" s="1012"/>
      <c r="J183" s="1013"/>
      <c r="K183" s="1014"/>
      <c r="L183" s="399"/>
      <c r="M183" s="399"/>
      <c r="N183" s="401"/>
      <c r="O183" s="401"/>
      <c r="P183" s="401"/>
      <c r="Q183" s="401"/>
      <c r="R183" s="401"/>
      <c r="S183" s="401"/>
      <c r="T183" s="401"/>
      <c r="U183" s="401"/>
      <c r="V183" s="401"/>
      <c r="W183" s="402">
        <f>SUM(W182:W182)</f>
        <v>1</v>
      </c>
      <c r="X183" s="403" t="str">
        <f>X181</f>
        <v>unid</v>
      </c>
      <c r="Y183" s="404"/>
    </row>
    <row r="184" spans="2:25" s="496" customFormat="1" ht="15.75" customHeight="1" x14ac:dyDescent="0.2">
      <c r="B184" s="409"/>
      <c r="C184" s="593">
        <v>181613</v>
      </c>
      <c r="D184" s="463" t="s">
        <v>32936</v>
      </c>
      <c r="E184" s="1015" t="str">
        <f>IF(D184="SINAPI",VLOOKUP(C184,'SINAPI 09-20 ES - NÃO DESONER.'!$G$6:$L$6678,2,FALSE),IF(D184="SIURB",VLOOKUP(C184,'SIURB JAN-2020 NÃO DESONER.'!$A$2:$D$757,2,FALSE),IF(D184="SICRO",VLOOKUP(C184,Tabela4[],2,FALSE),IF(D184="CPOS",VLOOKUP(C184,'CPOS-178'!$A$7:$F$4097,2,FALSE),IF(D184="PRÓPRIA",VLOOKUP(C184,Tabela42[],2,FALSE),IF(D184="DER-ES",VLOOKUP(C184,Tabela6[],2,FALSE),IF(D184="IOPES",VLOOKUP(C184,'IOPES_02-20'!$A$12:$G$1265,3,FALSE),IF(D184="EDIF",VLOOKUP(C184,'EDIF JAN-2020 NÃO DESONER.'!$A$3:$D$2649,2,FALSE),"ERRO"))))))))</f>
        <v>ESQUI DUPLO CONJUGADO</v>
      </c>
      <c r="F184" s="1016"/>
      <c r="G184" s="1016"/>
      <c r="H184" s="1016"/>
      <c r="I184" s="1016"/>
      <c r="J184" s="1016"/>
      <c r="K184" s="1016"/>
      <c r="L184" s="1016"/>
      <c r="M184" s="1016"/>
      <c r="N184" s="1016"/>
      <c r="O184" s="1016"/>
      <c r="P184" s="1016"/>
      <c r="Q184" s="1016"/>
      <c r="R184" s="1016"/>
      <c r="S184" s="1016"/>
      <c r="T184" s="1016"/>
      <c r="U184" s="1016"/>
      <c r="V184" s="1016"/>
      <c r="W184" s="1016"/>
      <c r="X184" s="462" t="str">
        <f>IF(D184="SINAPI",VLOOKUP(C184,'SINAPI 09-20 ES - NÃO DESONER.'!$G$6:$L$6678,3,FALSE),IF(D184="SIURB",VLOOKUP(C184,'SIURB JAN-2020 NÃO DESONER.'!$A$2:$D$757,3,FALSE),IF(D184="SICRO",VLOOKUP(C184,Tabela4[],3,FALSE),IF(D184="CPOS",VLOOKUP(C184,'CPOS-178'!$A$7:$F$4097,3,FALSE),IF(D184="PRÓPRIA",VLOOKUP(C184,Tabela42[],3,FALSE),IF(D184="DER-ES",VLOOKUP(C184,Tabela6[],3,FALSE),IF(D184="IOPES",VLOOKUP(C184,'IOPES_02-20'!$A$12:$G$1265,4,FALSE),IF(D184="EDIF",VLOOKUP(C184,'EDIF JAN-2020 NÃO DESONER.'!$A$3:$D$2649,3,FALSE),"ERRO"))))))))</f>
        <v>unid</v>
      </c>
      <c r="Y184" s="396"/>
    </row>
    <row r="185" spans="2:25" s="496" customFormat="1" ht="15.75" customHeight="1" x14ac:dyDescent="0.2">
      <c r="B185" s="409"/>
      <c r="C185" s="418"/>
      <c r="D185" s="464"/>
      <c r="E185" s="410" t="s">
        <v>32953</v>
      </c>
      <c r="F185" s="411"/>
      <c r="G185" s="412"/>
      <c r="H185" s="413"/>
      <c r="I185" s="411"/>
      <c r="J185" s="412"/>
      <c r="K185" s="413"/>
      <c r="L185" s="367"/>
      <c r="M185" s="351">
        <v>1</v>
      </c>
      <c r="N185" s="414" t="s">
        <v>19841</v>
      </c>
      <c r="O185" s="414" t="s">
        <v>19841</v>
      </c>
      <c r="P185" s="414" t="s">
        <v>19841</v>
      </c>
      <c r="Q185" s="414" t="s">
        <v>19841</v>
      </c>
      <c r="R185" s="414" t="s">
        <v>19841</v>
      </c>
      <c r="S185" s="346"/>
      <c r="T185" s="416"/>
      <c r="U185" s="347"/>
      <c r="V185" s="348"/>
      <c r="W185" s="415">
        <f>+M185</f>
        <v>1</v>
      </c>
      <c r="X185" s="350"/>
      <c r="Y185" s="420"/>
    </row>
    <row r="186" spans="2:25" s="496" customFormat="1" ht="15.75" customHeight="1" thickBot="1" x14ac:dyDescent="0.25">
      <c r="B186" s="621">
        <f>+C184</f>
        <v>181613</v>
      </c>
      <c r="C186" s="622"/>
      <c r="D186" s="652" t="str">
        <f>+D184</f>
        <v>EDIF</v>
      </c>
      <c r="E186" s="624" t="s">
        <v>25225</v>
      </c>
      <c r="F186" s="1035"/>
      <c r="G186" s="1036"/>
      <c r="H186" s="1037"/>
      <c r="I186" s="1035"/>
      <c r="J186" s="1036"/>
      <c r="K186" s="1037"/>
      <c r="L186" s="622"/>
      <c r="M186" s="622"/>
      <c r="N186" s="625"/>
      <c r="O186" s="625"/>
      <c r="P186" s="625"/>
      <c r="Q186" s="625"/>
      <c r="R186" s="625"/>
      <c r="S186" s="625"/>
      <c r="T186" s="625"/>
      <c r="U186" s="625"/>
      <c r="V186" s="625"/>
      <c r="W186" s="626">
        <f>SUM(W185:W185)</f>
        <v>1</v>
      </c>
      <c r="X186" s="627" t="str">
        <f>X184</f>
        <v>unid</v>
      </c>
      <c r="Y186" s="628"/>
    </row>
    <row r="187" spans="2:25" s="496" customFormat="1" ht="15.75" customHeight="1" x14ac:dyDescent="0.2">
      <c r="B187" s="409"/>
      <c r="C187" s="593">
        <v>181503</v>
      </c>
      <c r="D187" s="463" t="s">
        <v>32936</v>
      </c>
      <c r="E187" s="1033" t="str">
        <f>IF(D187="SINAPI",VLOOKUP(C187,'SINAPI 09-20 ES - NÃO DESONER.'!$G$6:$L$6678,2,FALSE),IF(D187="SIURB",VLOOKUP(C187,'SIURB JAN-2020 NÃO DESONER.'!$A$2:$D$757,2,FALSE),IF(D187="SICRO",VLOOKUP(C187,Tabela4[],2,FALSE),IF(D187="CPOS",VLOOKUP(C187,'CPOS-178'!$A$7:$F$4097,2,FALSE),IF(D187="PRÓPRIA",VLOOKUP(C187,Tabela42[],2,FALSE),IF(D187="DER-ES",VLOOKUP(C187,Tabela6[],2,FALSE),IF(D187="IOPES",VLOOKUP(C187,'IOPES_02-20'!$A$12:$G$1265,3,FALSE),IF(D187="EDIF",VLOOKUP(C187,'EDIF JAN-2020 NÃO DESONER.'!$A$3:$D$2649,2,FALSE),"ERRO"))))))))</f>
        <v>APARELHOS DE GINÁTICA EM MADEIRA - BARRAS PARALELAS</v>
      </c>
      <c r="F187" s="1034"/>
      <c r="G187" s="1034"/>
      <c r="H187" s="1034"/>
      <c r="I187" s="1034"/>
      <c r="J187" s="1034"/>
      <c r="K187" s="1034"/>
      <c r="L187" s="1034"/>
      <c r="M187" s="1034"/>
      <c r="N187" s="1034"/>
      <c r="O187" s="1034"/>
      <c r="P187" s="1034"/>
      <c r="Q187" s="1034"/>
      <c r="R187" s="1034"/>
      <c r="S187" s="1034"/>
      <c r="T187" s="1034"/>
      <c r="U187" s="1034"/>
      <c r="V187" s="1034"/>
      <c r="W187" s="1034"/>
      <c r="X187" s="559" t="str">
        <f>IF(D187="SINAPI",VLOOKUP(C187,'SINAPI 09-20 ES - NÃO DESONER.'!$G$6:$L$6678,3,FALSE),IF(D187="SIURB",VLOOKUP(C187,'SIURB JAN-2020 NÃO DESONER.'!$A$2:$D$757,3,FALSE),IF(D187="SICRO",VLOOKUP(C187,Tabela4[],3,FALSE),IF(D187="CPOS",VLOOKUP(C187,'CPOS-178'!$A$7:$F$4097,3,FALSE),IF(D187="PRÓPRIA",VLOOKUP(C187,Tabela42[],3,FALSE),IF(D187="DER-ES",VLOOKUP(C187,Tabela6[],3,FALSE),IF(D187="IOPES",VLOOKUP(C187,'IOPES_02-20'!$A$12:$G$1265,4,FALSE),IF(D187="EDIF",VLOOKUP(C187,'EDIF JAN-2020 NÃO DESONER.'!$A$3:$D$2649,3,FALSE),"ERRO"))))))))</f>
        <v>unid</v>
      </c>
      <c r="Y187" s="420"/>
    </row>
    <row r="188" spans="2:25" s="496" customFormat="1" ht="30" customHeight="1" x14ac:dyDescent="0.2">
      <c r="B188" s="409"/>
      <c r="C188" s="418"/>
      <c r="D188" s="464"/>
      <c r="E188" s="410" t="s">
        <v>32954</v>
      </c>
      <c r="F188" s="411"/>
      <c r="G188" s="412"/>
      <c r="H188" s="413"/>
      <c r="I188" s="411"/>
      <c r="J188" s="412"/>
      <c r="K188" s="413"/>
      <c r="L188" s="367"/>
      <c r="M188" s="351">
        <v>1</v>
      </c>
      <c r="N188" s="414" t="s">
        <v>19841</v>
      </c>
      <c r="O188" s="414" t="s">
        <v>19841</v>
      </c>
      <c r="P188" s="414" t="s">
        <v>19841</v>
      </c>
      <c r="Q188" s="414" t="s">
        <v>19841</v>
      </c>
      <c r="R188" s="414" t="s">
        <v>19841</v>
      </c>
      <c r="S188" s="346"/>
      <c r="T188" s="416"/>
      <c r="U188" s="347"/>
      <c r="V188" s="348"/>
      <c r="W188" s="415">
        <f>+M188</f>
        <v>1</v>
      </c>
      <c r="X188" s="350"/>
      <c r="Y188" s="420"/>
    </row>
    <row r="189" spans="2:25" s="496" customFormat="1" ht="15.75" customHeight="1" x14ac:dyDescent="0.2">
      <c r="B189" s="398">
        <f>+C187</f>
        <v>181503</v>
      </c>
      <c r="C189" s="399"/>
      <c r="D189" s="465" t="str">
        <f>+D187</f>
        <v>EDIF</v>
      </c>
      <c r="E189" s="400" t="s">
        <v>25225</v>
      </c>
      <c r="F189" s="1012"/>
      <c r="G189" s="1013"/>
      <c r="H189" s="1014"/>
      <c r="I189" s="1012"/>
      <c r="J189" s="1013"/>
      <c r="K189" s="1014"/>
      <c r="L189" s="399"/>
      <c r="M189" s="399"/>
      <c r="N189" s="401"/>
      <c r="O189" s="401"/>
      <c r="P189" s="401"/>
      <c r="Q189" s="401"/>
      <c r="R189" s="401"/>
      <c r="S189" s="401"/>
      <c r="T189" s="401"/>
      <c r="U189" s="401"/>
      <c r="V189" s="401"/>
      <c r="W189" s="402">
        <f>SUM(W188:W188)</f>
        <v>1</v>
      </c>
      <c r="X189" s="403" t="str">
        <f>X187</f>
        <v>unid</v>
      </c>
      <c r="Y189" s="404"/>
    </row>
    <row r="190" spans="2:25" s="496" customFormat="1" ht="15.75" customHeight="1" x14ac:dyDescent="0.2">
      <c r="B190" s="409"/>
      <c r="C190" s="593">
        <v>181502</v>
      </c>
      <c r="D190" s="463" t="s">
        <v>32936</v>
      </c>
      <c r="E190" s="1015" t="str">
        <f>IF(D190="SINAPI",VLOOKUP(C190,'SINAPI 09-20 ES - NÃO DESONER.'!$G$6:$L$6678,2,FALSE),IF(D190="SIURB",VLOOKUP(C190,'SIURB JAN-2020 NÃO DESONER.'!$A$2:$D$757,2,FALSE),IF(D190="SICRO",VLOOKUP(C190,Tabela4[],2,FALSE),IF(D190="CPOS",VLOOKUP(C190,'CPOS-178'!$A$7:$F$4097,2,FALSE),IF(D190="PRÓPRIA",VLOOKUP(C190,Tabela42[],2,FALSE),IF(D190="DER-ES",VLOOKUP(C190,Tabela6[],2,FALSE),IF(D190="IOPES",VLOOKUP(C190,'IOPES_02-20'!$A$12:$G$1265,3,FALSE),IF(D190="EDIF",VLOOKUP(C190,'EDIF JAN-2020 NÃO DESONER.'!$A$3:$D$2649,2,FALSE),"ERRO"))))))))</f>
        <v>APARELHOS DE GINÁTICA EM MADEIRA - BARREIRA SIMPLES</v>
      </c>
      <c r="F190" s="1016"/>
      <c r="G190" s="1016"/>
      <c r="H190" s="1016"/>
      <c r="I190" s="1016"/>
      <c r="J190" s="1016"/>
      <c r="K190" s="1016"/>
      <c r="L190" s="1016"/>
      <c r="M190" s="1016"/>
      <c r="N190" s="1016"/>
      <c r="O190" s="1016"/>
      <c r="P190" s="1016"/>
      <c r="Q190" s="1016"/>
      <c r="R190" s="1016"/>
      <c r="S190" s="1016"/>
      <c r="T190" s="1016"/>
      <c r="U190" s="1016"/>
      <c r="V190" s="1016"/>
      <c r="W190" s="1016"/>
      <c r="X190" s="462" t="str">
        <f>IF(D190="SINAPI",VLOOKUP(C190,'SINAPI 09-20 ES - NÃO DESONER.'!$G$6:$L$6678,3,FALSE),IF(D190="SIURB",VLOOKUP(C190,'SIURB JAN-2020 NÃO DESONER.'!$A$2:$D$757,3,FALSE),IF(D190="SICRO",VLOOKUP(C190,Tabela4[],3,FALSE),IF(D190="CPOS",VLOOKUP(C190,'CPOS-178'!$A$7:$F$4097,3,FALSE),IF(D190="PRÓPRIA",VLOOKUP(C190,Tabela42[],3,FALSE),IF(D190="DER-ES",VLOOKUP(C190,Tabela6[],3,FALSE),IF(D190="IOPES",VLOOKUP(C190,'IOPES_02-20'!$A$12:$G$1265,4,FALSE),IF(D190="EDIF",VLOOKUP(C190,'EDIF JAN-2020 NÃO DESONER.'!$A$3:$D$2649,3,FALSE),"ERRO"))))))))</f>
        <v>unid</v>
      </c>
      <c r="Y190" s="396"/>
    </row>
    <row r="191" spans="2:25" s="496" customFormat="1" ht="15.75" customHeight="1" x14ac:dyDescent="0.2">
      <c r="B191" s="409"/>
      <c r="C191" s="418"/>
      <c r="D191" s="464"/>
      <c r="E191" s="410" t="s">
        <v>32955</v>
      </c>
      <c r="F191" s="411"/>
      <c r="G191" s="412"/>
      <c r="H191" s="413"/>
      <c r="I191" s="411"/>
      <c r="J191" s="412"/>
      <c r="K191" s="413"/>
      <c r="L191" s="367"/>
      <c r="M191" s="351">
        <v>1</v>
      </c>
      <c r="N191" s="414" t="s">
        <v>19841</v>
      </c>
      <c r="O191" s="414" t="s">
        <v>19841</v>
      </c>
      <c r="P191" s="414" t="s">
        <v>19841</v>
      </c>
      <c r="Q191" s="414" t="s">
        <v>19841</v>
      </c>
      <c r="R191" s="414" t="s">
        <v>19841</v>
      </c>
      <c r="S191" s="346"/>
      <c r="T191" s="416"/>
      <c r="U191" s="347"/>
      <c r="V191" s="348"/>
      <c r="W191" s="415">
        <f>+M191</f>
        <v>1</v>
      </c>
      <c r="X191" s="350"/>
      <c r="Y191" s="420"/>
    </row>
    <row r="192" spans="2:25" s="496" customFormat="1" ht="15.75" customHeight="1" x14ac:dyDescent="0.2">
      <c r="B192" s="398">
        <f>+C190</f>
        <v>181502</v>
      </c>
      <c r="C192" s="399"/>
      <c r="D192" s="465" t="str">
        <f>+D190</f>
        <v>EDIF</v>
      </c>
      <c r="E192" s="400" t="s">
        <v>25225</v>
      </c>
      <c r="F192" s="1012"/>
      <c r="G192" s="1013"/>
      <c r="H192" s="1014"/>
      <c r="I192" s="1012"/>
      <c r="J192" s="1013"/>
      <c r="K192" s="1014"/>
      <c r="L192" s="399"/>
      <c r="M192" s="399"/>
      <c r="N192" s="401"/>
      <c r="O192" s="401"/>
      <c r="P192" s="401"/>
      <c r="Q192" s="401"/>
      <c r="R192" s="401"/>
      <c r="S192" s="401"/>
      <c r="T192" s="401"/>
      <c r="U192" s="401"/>
      <c r="V192" s="401"/>
      <c r="W192" s="402">
        <f>SUM(W191:W191)</f>
        <v>1</v>
      </c>
      <c r="X192" s="403" t="str">
        <f>X190</f>
        <v>unid</v>
      </c>
      <c r="Y192" s="404"/>
    </row>
    <row r="193" spans="2:25" s="496" customFormat="1" ht="15.75" customHeight="1" x14ac:dyDescent="0.2">
      <c r="B193" s="409"/>
      <c r="C193" s="593">
        <v>181607</v>
      </c>
      <c r="D193" s="463" t="s">
        <v>32936</v>
      </c>
      <c r="E193" s="1015" t="str">
        <f>IF(D193="SINAPI",VLOOKUP(C193,'SINAPI 09-20 ES - NÃO DESONER.'!$G$6:$L$6678,2,FALSE),IF(D193="SIURB",VLOOKUP(C193,'SIURB JAN-2020 NÃO DESONER.'!$A$2:$D$757,2,FALSE),IF(D193="SICRO",VLOOKUP(C193,Tabela4[],2,FALSE),IF(D193="CPOS",VLOOKUP(C193,'CPOS-178'!$A$7:$F$4097,2,FALSE),IF(D193="PRÓPRIA",VLOOKUP(C193,Tabela42[],2,FALSE),IF(D193="DER-ES",VLOOKUP(C193,Tabela6[],2,FALSE),IF(D193="IOPES",VLOOKUP(C193,'IOPES_02-20'!$A$12:$G$1265,3,FALSE),IF(D193="EDIF",VLOOKUP(C193,'EDIF JAN-2020 NÃO DESONER.'!$A$3:$D$2649,2,FALSE),"ERRO"))))))))</f>
        <v>PRESSÃO DE PERNAS TRIPLO CONJUGADO</v>
      </c>
      <c r="F193" s="1016"/>
      <c r="G193" s="1016"/>
      <c r="H193" s="1016"/>
      <c r="I193" s="1016"/>
      <c r="J193" s="1016"/>
      <c r="K193" s="1016"/>
      <c r="L193" s="1016"/>
      <c r="M193" s="1016"/>
      <c r="N193" s="1016"/>
      <c r="O193" s="1016"/>
      <c r="P193" s="1016"/>
      <c r="Q193" s="1016"/>
      <c r="R193" s="1016"/>
      <c r="S193" s="1016"/>
      <c r="T193" s="1016"/>
      <c r="U193" s="1016"/>
      <c r="V193" s="1016"/>
      <c r="W193" s="1016"/>
      <c r="X193" s="462" t="str">
        <f>IF(D193="SINAPI",VLOOKUP(C193,'SINAPI 09-20 ES - NÃO DESONER.'!$G$6:$L$6678,3,FALSE),IF(D193="SIURB",VLOOKUP(C193,'SIURB JAN-2020 NÃO DESONER.'!$A$2:$D$757,3,FALSE),IF(D193="SICRO",VLOOKUP(C193,Tabela4[],3,FALSE),IF(D193="CPOS",VLOOKUP(C193,'CPOS-178'!$A$7:$F$4097,3,FALSE),IF(D193="PRÓPRIA",VLOOKUP(C193,Tabela42[],3,FALSE),IF(D193="DER-ES",VLOOKUP(C193,Tabela6[],3,FALSE),IF(D193="IOPES",VLOOKUP(C193,'IOPES_02-20'!$A$12:$G$1265,4,FALSE),IF(D193="EDIF",VLOOKUP(C193,'EDIF JAN-2020 NÃO DESONER.'!$A$3:$D$2649,3,FALSE),"ERRO"))))))))</f>
        <v>unid</v>
      </c>
      <c r="Y193" s="396"/>
    </row>
    <row r="194" spans="2:25" s="496" customFormat="1" ht="30" customHeight="1" x14ac:dyDescent="0.2">
      <c r="B194" s="409"/>
      <c r="C194" s="418"/>
      <c r="D194" s="464"/>
      <c r="E194" s="410" t="s">
        <v>32956</v>
      </c>
      <c r="F194" s="411"/>
      <c r="G194" s="412"/>
      <c r="H194" s="413"/>
      <c r="I194" s="411"/>
      <c r="J194" s="412"/>
      <c r="K194" s="413"/>
      <c r="L194" s="367"/>
      <c r="M194" s="351">
        <v>1</v>
      </c>
      <c r="N194" s="414" t="s">
        <v>19841</v>
      </c>
      <c r="O194" s="414" t="s">
        <v>19841</v>
      </c>
      <c r="P194" s="414" t="s">
        <v>19841</v>
      </c>
      <c r="Q194" s="414" t="s">
        <v>19841</v>
      </c>
      <c r="R194" s="414" t="s">
        <v>19841</v>
      </c>
      <c r="S194" s="346"/>
      <c r="T194" s="416"/>
      <c r="U194" s="347"/>
      <c r="V194" s="348"/>
      <c r="W194" s="415">
        <f>+M194</f>
        <v>1</v>
      </c>
      <c r="X194" s="350"/>
      <c r="Y194" s="420"/>
    </row>
    <row r="195" spans="2:25" s="496" customFormat="1" ht="15.75" customHeight="1" x14ac:dyDescent="0.2">
      <c r="B195" s="398">
        <f>+C193</f>
        <v>181607</v>
      </c>
      <c r="C195" s="399"/>
      <c r="D195" s="465" t="str">
        <f>+D193</f>
        <v>EDIF</v>
      </c>
      <c r="E195" s="400" t="s">
        <v>25225</v>
      </c>
      <c r="F195" s="1012"/>
      <c r="G195" s="1013"/>
      <c r="H195" s="1014"/>
      <c r="I195" s="1012"/>
      <c r="J195" s="1013"/>
      <c r="K195" s="1014"/>
      <c r="L195" s="399"/>
      <c r="M195" s="399"/>
      <c r="N195" s="401"/>
      <c r="O195" s="401"/>
      <c r="P195" s="401"/>
      <c r="Q195" s="401"/>
      <c r="R195" s="401"/>
      <c r="S195" s="401"/>
      <c r="T195" s="401"/>
      <c r="U195" s="401"/>
      <c r="V195" s="401"/>
      <c r="W195" s="402">
        <f>SUM(W194:W194)</f>
        <v>1</v>
      </c>
      <c r="X195" s="403" t="str">
        <f>X193</f>
        <v>unid</v>
      </c>
      <c r="Y195" s="404"/>
    </row>
    <row r="196" spans="2:25" s="496" customFormat="1" ht="15.75" customHeight="1" x14ac:dyDescent="0.2">
      <c r="B196" s="409"/>
      <c r="C196" s="593" t="s">
        <v>33058</v>
      </c>
      <c r="D196" s="463" t="s">
        <v>25245</v>
      </c>
      <c r="E196" s="1015" t="str">
        <f>IF(D196="SINAPI",VLOOKUP(C196,'SINAPI 09-20 ES - NÃO DESONER.'!$G$6:$L$6678,2,FALSE),IF(D196="SIURB",VLOOKUP(C196,'SIURB JAN-2020 NÃO DESONER.'!$A$2:$D$757,2,FALSE),IF(D196="SICRO",VLOOKUP(C196,Tabela4[],2,FALSE),IF(D196="CPOS",VLOOKUP(C196,'CPOS-178'!$A$7:$F$4097,2,FALSE),IF(D196="PRÓPRIA",VLOOKUP(C196,Tabela42[],2,FALSE),IF(D196="DER-ES",VLOOKUP(C196,Tabela6[],2,FALSE),IF(D196="IOPES",VLOOKUP(C196,'IOPES_02-20'!$A$12:$G$1265,3,FALSE),IF(D196="EDIF",VLOOKUP(C196,'EDIF JAN-2020 NÃO DESONER.'!$A$3:$D$2649,2,FALSE),"ERRO"))))))))</f>
        <v>FORNECIMENTO E INSTALAÇÃO DE MASSAGEADOR DUPLO - INCLUSO FRETE</v>
      </c>
      <c r="F196" s="1016"/>
      <c r="G196" s="1016"/>
      <c r="H196" s="1016"/>
      <c r="I196" s="1016"/>
      <c r="J196" s="1016"/>
      <c r="K196" s="1016"/>
      <c r="L196" s="1016"/>
      <c r="M196" s="1016"/>
      <c r="N196" s="1016"/>
      <c r="O196" s="1016"/>
      <c r="P196" s="1016"/>
      <c r="Q196" s="1016"/>
      <c r="R196" s="1016"/>
      <c r="S196" s="1016"/>
      <c r="T196" s="1016"/>
      <c r="U196" s="1016"/>
      <c r="V196" s="1016"/>
      <c r="W196" s="1016"/>
      <c r="X196" s="462" t="str">
        <f>IF(D196="SINAPI",VLOOKUP(C196,'SINAPI 09-20 ES - NÃO DESONER.'!$G$6:$L$6678,3,FALSE),IF(D196="SIURB",VLOOKUP(C196,'SIURB JAN-2020 NÃO DESONER.'!$A$2:$D$757,3,FALSE),IF(D196="SICRO",VLOOKUP(C196,Tabela4[],3,FALSE),IF(D196="CPOS",VLOOKUP(C196,'CPOS-178'!$A$7:$F$4097,3,FALSE),IF(D196="PRÓPRIA",VLOOKUP(C196,Tabela42[],3,FALSE),IF(D196="DER-ES",VLOOKUP(C196,Tabela6[],3,FALSE),IF(D196="IOPES",VLOOKUP(C196,'IOPES_02-20'!$A$12:$G$1265,4,FALSE),IF(D196="EDIF",VLOOKUP(C196,'EDIF JAN-2020 NÃO DESONER.'!$A$3:$D$2649,3,FALSE),"ERRO"))))))))</f>
        <v>unid.</v>
      </c>
      <c r="Y196" s="396"/>
    </row>
    <row r="197" spans="2:25" s="496" customFormat="1" ht="30" customHeight="1" x14ac:dyDescent="0.2">
      <c r="B197" s="409"/>
      <c r="C197" s="418"/>
      <c r="D197" s="464"/>
      <c r="E197" s="410" t="s">
        <v>32957</v>
      </c>
      <c r="F197" s="411"/>
      <c r="G197" s="412"/>
      <c r="H197" s="413"/>
      <c r="I197" s="411"/>
      <c r="J197" s="412"/>
      <c r="K197" s="413"/>
      <c r="L197" s="367"/>
      <c r="M197" s="351">
        <v>1</v>
      </c>
      <c r="N197" s="414" t="s">
        <v>19841</v>
      </c>
      <c r="O197" s="414" t="s">
        <v>19841</v>
      </c>
      <c r="P197" s="414" t="s">
        <v>19841</v>
      </c>
      <c r="Q197" s="414" t="s">
        <v>19841</v>
      </c>
      <c r="R197" s="414" t="s">
        <v>19841</v>
      </c>
      <c r="S197" s="346"/>
      <c r="T197" s="416"/>
      <c r="U197" s="347"/>
      <c r="V197" s="348"/>
      <c r="W197" s="415">
        <f>+M197</f>
        <v>1</v>
      </c>
      <c r="X197" s="350"/>
      <c r="Y197" s="420"/>
    </row>
    <row r="198" spans="2:25" s="496" customFormat="1" ht="15.75" customHeight="1" x14ac:dyDescent="0.2">
      <c r="B198" s="398" t="str">
        <f>+C196</f>
        <v>C006</v>
      </c>
      <c r="C198" s="399"/>
      <c r="D198" s="465" t="str">
        <f>+D196</f>
        <v>PRÓPRIA</v>
      </c>
      <c r="E198" s="400" t="s">
        <v>25225</v>
      </c>
      <c r="F198" s="1012"/>
      <c r="G198" s="1013"/>
      <c r="H198" s="1014"/>
      <c r="I198" s="1012"/>
      <c r="J198" s="1013"/>
      <c r="K198" s="1014"/>
      <c r="L198" s="399"/>
      <c r="M198" s="399"/>
      <c r="N198" s="401"/>
      <c r="O198" s="401"/>
      <c r="P198" s="401"/>
      <c r="Q198" s="401"/>
      <c r="R198" s="401"/>
      <c r="S198" s="401"/>
      <c r="T198" s="401"/>
      <c r="U198" s="401"/>
      <c r="V198" s="401"/>
      <c r="W198" s="402">
        <f>SUM(W197:W197)</f>
        <v>1</v>
      </c>
      <c r="X198" s="403" t="str">
        <f>X196</f>
        <v>unid.</v>
      </c>
      <c r="Y198" s="404"/>
    </row>
    <row r="199" spans="2:25" s="496" customFormat="1" ht="15.75" customHeight="1" x14ac:dyDescent="0.2">
      <c r="B199" s="409"/>
      <c r="C199" s="394">
        <v>99837</v>
      </c>
      <c r="D199" s="463" t="s">
        <v>20683</v>
      </c>
      <c r="E199" s="1015" t="str">
        <f>IF(D199="SINAPI",VLOOKUP(C199,'SINAPI 09-20 ES - NÃO DESONER.'!$G$6:$L$6678,2,FALSE),IF(D199="SIURB",VLOOKUP(C199,'SIURB JAN-2020 NÃO DESONER.'!$A$2:$D$757,2,FALSE),IF(D199="SICRO",VLOOKUP(C199,Tabela4[],2,FALSE),IF(D199="CPOS",VLOOKUP(C199,'CPOS-178'!$A$7:$F$4097,2,FALSE),IF(D199="PRÓPRIA",VLOOKUP(C199,Tabela42[],2,FALSE),IF(D199="DER-ES",VLOOKUP(C199,Tabela6[],2,FALSE),IF(D199="IOPES",VLOOKUP(C199,'IOPES_02-20'!$A$12:$G$1265,3,FALSE),IF(D199="EDIF",VLOOKUP(C199,'EDIF JAN-2020 NÃO DESONER.'!$A$3:$D$2649,2,FALSE),"ERRO"))))))))</f>
        <v>GUARDA-CORPO DE AÇO GALVANIZADO DE 1,10M, MONTANTES TUBULARES DE 1.1/4" ESPAÇADOS DE 1,20M, TRAVESSA SUPERIOR DE 1.1/2", GRADIL FORMADO POR TUBOS HORIZONTAIS DE 1" E VERTICAIS DE 3/4", FIXADO COM CHUMBADOR MECÂNICO. AF_04/2019_P</v>
      </c>
      <c r="F199" s="1016"/>
      <c r="G199" s="1016"/>
      <c r="H199" s="1016"/>
      <c r="I199" s="1016"/>
      <c r="J199" s="1016"/>
      <c r="K199" s="1016"/>
      <c r="L199" s="1016"/>
      <c r="M199" s="1016"/>
      <c r="N199" s="1016"/>
      <c r="O199" s="1016"/>
      <c r="P199" s="1016"/>
      <c r="Q199" s="1016"/>
      <c r="R199" s="1016"/>
      <c r="S199" s="1016"/>
      <c r="T199" s="1016"/>
      <c r="U199" s="1016"/>
      <c r="V199" s="1016"/>
      <c r="W199" s="1016"/>
      <c r="X199" s="462" t="str">
        <f>IF(D199="SINAPI",VLOOKUP(C199,'SINAPI 09-20 ES - NÃO DESONER.'!$G$6:$L$6678,3,FALSE),IF(D199="SIURB",VLOOKUP(C199,'SIURB JAN-2020 NÃO DESONER.'!$A$2:$D$757,3,FALSE),IF(D199="SICRO",VLOOKUP(C199,Tabela4[],3,FALSE),IF(D199="CPOS",VLOOKUP(C199,'CPOS-178'!$A$7:$F$4097,3,FALSE),IF(D199="PRÓPRIA",VLOOKUP(C199,Tabela42[],3,FALSE),IF(D199="DER-ES",VLOOKUP(C199,Tabela6[],3,FALSE),IF(D199="IOPES",VLOOKUP(C199,'IOPES_02-20'!$A$12:$G$1265,4,FALSE),IF(D199="EDIF",VLOOKUP(C199,'EDIF JAN-2020 NÃO DESONER.'!$A$3:$D$2649,3,FALSE),"ERRO"))))))))</f>
        <v>m</v>
      </c>
      <c r="Y199" s="396"/>
    </row>
    <row r="200" spans="2:25" s="496" customFormat="1" ht="15.75" customHeight="1" x14ac:dyDescent="0.2">
      <c r="B200" s="409"/>
      <c r="C200" s="418"/>
      <c r="D200" s="464"/>
      <c r="E200" s="410" t="s">
        <v>25149</v>
      </c>
      <c r="F200" s="411"/>
      <c r="G200" s="412"/>
      <c r="H200" s="413"/>
      <c r="I200" s="411"/>
      <c r="J200" s="412"/>
      <c r="K200" s="413"/>
      <c r="L200" s="367"/>
      <c r="M200" s="351" t="s">
        <v>19841</v>
      </c>
      <c r="N200" s="414">
        <v>631.29999999999995</v>
      </c>
      <c r="O200" s="414" t="s">
        <v>19841</v>
      </c>
      <c r="P200" s="414" t="s">
        <v>19841</v>
      </c>
      <c r="Q200" s="414" t="s">
        <v>19841</v>
      </c>
      <c r="R200" s="414" t="s">
        <v>19841</v>
      </c>
      <c r="S200" s="346"/>
      <c r="T200" s="416"/>
      <c r="U200" s="347"/>
      <c r="V200" s="348"/>
      <c r="W200" s="415">
        <f>+N200</f>
        <v>631.29999999999995</v>
      </c>
      <c r="X200" s="350"/>
      <c r="Y200" s="420"/>
    </row>
    <row r="201" spans="2:25" s="496" customFormat="1" ht="15.75" customHeight="1" x14ac:dyDescent="0.2">
      <c r="B201" s="398">
        <f>+C199</f>
        <v>99837</v>
      </c>
      <c r="C201" s="399"/>
      <c r="D201" s="465" t="str">
        <f>+D199</f>
        <v>SINAPI</v>
      </c>
      <c r="E201" s="400" t="s">
        <v>25225</v>
      </c>
      <c r="F201" s="1012"/>
      <c r="G201" s="1013"/>
      <c r="H201" s="1014"/>
      <c r="I201" s="1012"/>
      <c r="J201" s="1013"/>
      <c r="K201" s="1014"/>
      <c r="L201" s="399"/>
      <c r="M201" s="399"/>
      <c r="N201" s="401"/>
      <c r="O201" s="401"/>
      <c r="P201" s="401"/>
      <c r="Q201" s="401"/>
      <c r="R201" s="401"/>
      <c r="S201" s="401"/>
      <c r="T201" s="401"/>
      <c r="U201" s="401"/>
      <c r="V201" s="401"/>
      <c r="W201" s="402">
        <f>SUM(W200:W200)</f>
        <v>631.29999999999995</v>
      </c>
      <c r="X201" s="403" t="str">
        <f>X199</f>
        <v>m</v>
      </c>
      <c r="Y201" s="404"/>
    </row>
    <row r="202" spans="2:25" s="496" customFormat="1" ht="15.75" customHeight="1" x14ac:dyDescent="0.2">
      <c r="B202" s="409"/>
      <c r="C202" s="596" t="s">
        <v>27535</v>
      </c>
      <c r="D202" s="463" t="s">
        <v>25239</v>
      </c>
      <c r="E202" s="1015" t="str">
        <f>IF(D202="SINAPI",VLOOKUP(C202,'SINAPI 09-20 ES - NÃO DESONER.'!$G$6:$L$6678,2,FALSE),IF(D202="SIURB",VLOOKUP(C202,'SIURB JAN-2020 NÃO DESONER.'!$A$2:$D$757,2,FALSE),IF(D202="SICRO",VLOOKUP(C202,Tabela4[],2,FALSE),IF(D202="CPOS",VLOOKUP(C202,'CPOS-178'!$A$7:$F$4097,2,FALSE),IF(D202="PRÓPRIA",VLOOKUP(C202,Tabela42[],2,FALSE),IF(D202="DER-ES",VLOOKUP(C202,Tabela6[],2,FALSE),IF(D202="IOPES",VLOOKUP(C202,'IOPES_02-20'!$A$12:$G$1265,3,FALSE),IF(D202="EDIF",VLOOKUP(C202,'EDIF JAN-2020 NÃO DESONER.'!$A$3:$D$2649,2,FALSE),"ERRO"))))))))</f>
        <v>BANCO DE CONCRETO ARMADO APARENTE COM APOIOS DE ALVENARIA ASSENTADA COM ARGAMASSA DE CIMENTO, CAL E AREIA, LARGURA DE 0,50M E ESPESSURA DE 0,05M</v>
      </c>
      <c r="F202" s="1016"/>
      <c r="G202" s="1016"/>
      <c r="H202" s="1016"/>
      <c r="I202" s="1016"/>
      <c r="J202" s="1016"/>
      <c r="K202" s="1016"/>
      <c r="L202" s="1016"/>
      <c r="M202" s="1016"/>
      <c r="N202" s="1016"/>
      <c r="O202" s="1016"/>
      <c r="P202" s="1016"/>
      <c r="Q202" s="1016"/>
      <c r="R202" s="1016"/>
      <c r="S202" s="1016"/>
      <c r="T202" s="1016"/>
      <c r="U202" s="1016"/>
      <c r="V202" s="1016"/>
      <c r="W202" s="1016"/>
      <c r="X202" s="462" t="str">
        <f>IF(D202="SINAPI",VLOOKUP(C202,'SINAPI 09-20 ES - NÃO DESONER.'!$G$6:$L$6678,3,FALSE),IF(D202="SIURB",VLOOKUP(C202,'SIURB JAN-2020 NÃO DESONER.'!$A$2:$D$757,3,FALSE),IF(D202="SICRO",VLOOKUP(C202,Tabela4[],3,FALSE),IF(D202="CPOS",VLOOKUP(C202,'CPOS-178'!$A$7:$F$4097,3,FALSE),IF(D202="PRÓPRIA",VLOOKUP(C202,Tabela42[],3,FALSE),IF(D202="DER-ES",VLOOKUP(C202,Tabela6[],3,FALSE),IF(D202="IOPES",VLOOKUP(C202,'IOPES_02-20'!$A$12:$G$1265,4,FALSE),IF(D202="EDIF",VLOOKUP(C202,'EDIF JAN-2020 NÃO DESONER.'!$A$3:$D$2649,3,FALSE),"ERRO"))))))))</f>
        <v>m</v>
      </c>
      <c r="Y202" s="396"/>
    </row>
    <row r="203" spans="2:25" s="496" customFormat="1" ht="15.75" customHeight="1" x14ac:dyDescent="0.2">
      <c r="B203" s="409"/>
      <c r="C203" s="418"/>
      <c r="D203" s="464"/>
      <c r="E203" s="410" t="s">
        <v>32958</v>
      </c>
      <c r="F203" s="411"/>
      <c r="G203" s="412"/>
      <c r="H203" s="413"/>
      <c r="I203" s="411"/>
      <c r="J203" s="412"/>
      <c r="K203" s="413"/>
      <c r="L203" s="367"/>
      <c r="M203" s="351">
        <v>20</v>
      </c>
      <c r="N203" s="414">
        <v>1.82</v>
      </c>
      <c r="O203" s="414" t="s">
        <v>19841</v>
      </c>
      <c r="P203" s="414" t="s">
        <v>19841</v>
      </c>
      <c r="Q203" s="414" t="s">
        <v>19841</v>
      </c>
      <c r="R203" s="414" t="s">
        <v>19841</v>
      </c>
      <c r="S203" s="346"/>
      <c r="T203" s="416"/>
      <c r="U203" s="347"/>
      <c r="V203" s="348"/>
      <c r="W203" s="415">
        <f>+M203*N203</f>
        <v>36.4</v>
      </c>
      <c r="X203" s="350"/>
      <c r="Y203" s="420"/>
    </row>
    <row r="204" spans="2:25" s="496" customFormat="1" ht="15.75" customHeight="1" x14ac:dyDescent="0.2">
      <c r="B204" s="409"/>
      <c r="C204" s="418"/>
      <c r="D204" s="464"/>
      <c r="E204" s="410" t="s">
        <v>32959</v>
      </c>
      <c r="F204" s="411"/>
      <c r="G204" s="412"/>
      <c r="H204" s="413"/>
      <c r="I204" s="411"/>
      <c r="J204" s="412"/>
      <c r="K204" s="413"/>
      <c r="L204" s="569"/>
      <c r="M204" s="351">
        <v>20</v>
      </c>
      <c r="N204" s="414">
        <v>1.82</v>
      </c>
      <c r="O204" s="414"/>
      <c r="P204" s="414"/>
      <c r="Q204" s="414"/>
      <c r="R204" s="414"/>
      <c r="S204" s="346"/>
      <c r="T204" s="416"/>
      <c r="U204" s="347"/>
      <c r="V204" s="348"/>
      <c r="W204" s="415">
        <f>+M204*N204</f>
        <v>36.4</v>
      </c>
      <c r="X204" s="350"/>
      <c r="Y204" s="420"/>
    </row>
    <row r="205" spans="2:25" s="496" customFormat="1" ht="15.75" customHeight="1" x14ac:dyDescent="0.2">
      <c r="B205" s="398" t="str">
        <f>+C202</f>
        <v>'200563</v>
      </c>
      <c r="C205" s="399"/>
      <c r="D205" s="465" t="str">
        <f>+D202</f>
        <v>IOPES</v>
      </c>
      <c r="E205" s="400" t="s">
        <v>25225</v>
      </c>
      <c r="F205" s="1012"/>
      <c r="G205" s="1013"/>
      <c r="H205" s="1014"/>
      <c r="I205" s="1012"/>
      <c r="J205" s="1013"/>
      <c r="K205" s="1014"/>
      <c r="L205" s="399"/>
      <c r="M205" s="399"/>
      <c r="N205" s="401"/>
      <c r="O205" s="401"/>
      <c r="P205" s="401"/>
      <c r="Q205" s="401"/>
      <c r="R205" s="401"/>
      <c r="S205" s="401"/>
      <c r="T205" s="401"/>
      <c r="U205" s="401"/>
      <c r="V205" s="401"/>
      <c r="W205" s="402">
        <f>SUM(W203:W204)</f>
        <v>72.8</v>
      </c>
      <c r="X205" s="403" t="str">
        <f>X202</f>
        <v>m</v>
      </c>
      <c r="Y205" s="404"/>
    </row>
    <row r="206" spans="2:25" s="496" customFormat="1" ht="15.75" customHeight="1" x14ac:dyDescent="0.2">
      <c r="B206" s="409"/>
      <c r="C206" s="596" t="s">
        <v>27539</v>
      </c>
      <c r="D206" s="463" t="s">
        <v>25239</v>
      </c>
      <c r="E206" s="1015" t="str">
        <f>IF(D206="SINAPI",VLOOKUP(C206,'SINAPI 09-20 ES - NÃO DESONER.'!$G$6:$L$6678,2,FALSE),IF(D206="SIURB",VLOOKUP(C206,'SIURB JAN-2020 NÃO DESONER.'!$A$2:$D$757,2,FALSE),IF(D206="SICRO",VLOOKUP(C206,Tabela4[],2,FALSE),IF(D206="CPOS",VLOOKUP(C206,'CPOS-178'!$A$7:$F$4097,2,FALSE),IF(D206="PRÓPRIA",VLOOKUP(C206,Tabela42[],2,FALSE),IF(D206="DER-ES",VLOOKUP(C206,Tabela6[],2,FALSE),IF(D206="IOPES",VLOOKUP(C206,'IOPES_02-20'!$A$12:$G$1265,3,FALSE),IF(D206="EDIF",VLOOKUP(C206,'EDIF JAN-2020 NÃO DESONER.'!$A$3:$D$2649,2,FALSE),"ERRO"))))))))</f>
        <v>BICICLETÁRIO EM TUBO DE FERRO GALVANIZADO 1" E FERRO LISO 1/2", INCLUSIVE PINTURA, CONFORME PROJETO PADRÃO SEDU</v>
      </c>
      <c r="F206" s="1016"/>
      <c r="G206" s="1016"/>
      <c r="H206" s="1016"/>
      <c r="I206" s="1016"/>
      <c r="J206" s="1016"/>
      <c r="K206" s="1016"/>
      <c r="L206" s="1016"/>
      <c r="M206" s="1016"/>
      <c r="N206" s="1016"/>
      <c r="O206" s="1016"/>
      <c r="P206" s="1016"/>
      <c r="Q206" s="1016"/>
      <c r="R206" s="1016"/>
      <c r="S206" s="1016"/>
      <c r="T206" s="1016"/>
      <c r="U206" s="1016"/>
      <c r="V206" s="1016"/>
      <c r="W206" s="1016"/>
      <c r="X206" s="462" t="str">
        <f>IF(D206="SINAPI",VLOOKUP(C206,'SINAPI 09-20 ES - NÃO DESONER.'!$G$6:$L$6678,3,FALSE),IF(D206="SIURB",VLOOKUP(C206,'SIURB JAN-2020 NÃO DESONER.'!$A$2:$D$757,3,FALSE),IF(D206="SICRO",VLOOKUP(C206,Tabela4[],3,FALSE),IF(D206="CPOS",VLOOKUP(C206,'CPOS-178'!$A$7:$F$4097,3,FALSE),IF(D206="PRÓPRIA",VLOOKUP(C206,Tabela42[],3,FALSE),IF(D206="DER-ES",VLOOKUP(C206,Tabela6[],3,FALSE),IF(D206="IOPES",VLOOKUP(C206,'IOPES_02-20'!$A$12:$G$1265,4,FALSE),IF(D206="EDIF",VLOOKUP(C206,'EDIF JAN-2020 NÃO DESONER.'!$A$3:$D$2649,3,FALSE),"ERRO"))))))))</f>
        <v>m</v>
      </c>
      <c r="Y206" s="396"/>
    </row>
    <row r="207" spans="2:25" s="496" customFormat="1" ht="15.75" customHeight="1" x14ac:dyDescent="0.2">
      <c r="B207" s="409"/>
      <c r="C207" s="418"/>
      <c r="D207" s="464"/>
      <c r="E207" s="410" t="s">
        <v>25149</v>
      </c>
      <c r="F207" s="411"/>
      <c r="G207" s="412"/>
      <c r="H207" s="413"/>
      <c r="I207" s="411"/>
      <c r="J207" s="412"/>
      <c r="K207" s="413"/>
      <c r="L207" s="367"/>
      <c r="M207" s="351">
        <v>4</v>
      </c>
      <c r="N207" s="414">
        <v>0.8</v>
      </c>
      <c r="O207" s="414" t="s">
        <v>19841</v>
      </c>
      <c r="P207" s="414" t="s">
        <v>19841</v>
      </c>
      <c r="Q207" s="414" t="s">
        <v>19841</v>
      </c>
      <c r="R207" s="414" t="s">
        <v>19841</v>
      </c>
      <c r="S207" s="346"/>
      <c r="T207" s="416"/>
      <c r="U207" s="347"/>
      <c r="V207" s="348"/>
      <c r="W207" s="415">
        <f>+M207*N207</f>
        <v>3.2</v>
      </c>
      <c r="X207" s="350"/>
      <c r="Y207" s="420"/>
    </row>
    <row r="208" spans="2:25" s="496" customFormat="1" ht="15.75" customHeight="1" x14ac:dyDescent="0.2">
      <c r="B208" s="398" t="str">
        <f>+C206</f>
        <v>'200573</v>
      </c>
      <c r="C208" s="399"/>
      <c r="D208" s="465" t="str">
        <f>+D206</f>
        <v>IOPES</v>
      </c>
      <c r="E208" s="400" t="s">
        <v>25225</v>
      </c>
      <c r="F208" s="1012"/>
      <c r="G208" s="1013"/>
      <c r="H208" s="1014"/>
      <c r="I208" s="1012"/>
      <c r="J208" s="1013"/>
      <c r="K208" s="1014"/>
      <c r="L208" s="399"/>
      <c r="M208" s="399"/>
      <c r="N208" s="401"/>
      <c r="O208" s="401"/>
      <c r="P208" s="401"/>
      <c r="Q208" s="401"/>
      <c r="R208" s="401"/>
      <c r="S208" s="401"/>
      <c r="T208" s="401"/>
      <c r="U208" s="401"/>
      <c r="V208" s="401"/>
      <c r="W208" s="402">
        <f>SUM(W207:W207)</f>
        <v>3.2</v>
      </c>
      <c r="X208" s="403" t="str">
        <f>X206</f>
        <v>m</v>
      </c>
      <c r="Y208" s="404"/>
    </row>
    <row r="209" spans="2:25" s="496" customFormat="1" ht="15.75" customHeight="1" x14ac:dyDescent="0.2">
      <c r="B209" s="409"/>
      <c r="C209" s="593">
        <v>181620</v>
      </c>
      <c r="D209" s="463" t="s">
        <v>32936</v>
      </c>
      <c r="E209" s="1015" t="str">
        <f>IF(D209="SINAPI",VLOOKUP(C209,'SINAPI 09-20 ES - NÃO DESONER.'!$G$6:$L$6678,2,FALSE),IF(D209="SIURB",VLOOKUP(C209,'SIURB JAN-2020 NÃO DESONER.'!$A$2:$D$757,2,FALSE),IF(D209="SICRO",VLOOKUP(C209,Tabela4[],2,FALSE),IF(D209="CPOS",VLOOKUP(C209,'CPOS-178'!$A$7:$F$4097,2,FALSE),IF(D209="PRÓPRIA",VLOOKUP(C209,Tabela42[],2,FALSE),IF(D209="DER-ES",VLOOKUP(C209,Tabela6[],2,FALSE),IF(D209="IOPES",VLOOKUP(C209,'IOPES_02-20'!$A$12:$G$1265,3,FALSE),IF(D209="EDIF",VLOOKUP(C209,'EDIF JAN-2020 NÃO DESONER.'!$A$3:$D$2649,2,FALSE),"ERRO"))))))))</f>
        <v>LIXEIRA DUPLA</v>
      </c>
      <c r="F209" s="1016"/>
      <c r="G209" s="1016"/>
      <c r="H209" s="1016"/>
      <c r="I209" s="1016"/>
      <c r="J209" s="1016"/>
      <c r="K209" s="1016"/>
      <c r="L209" s="1016"/>
      <c r="M209" s="1016"/>
      <c r="N209" s="1016"/>
      <c r="O209" s="1016"/>
      <c r="P209" s="1016"/>
      <c r="Q209" s="1016"/>
      <c r="R209" s="1016"/>
      <c r="S209" s="1016"/>
      <c r="T209" s="1016"/>
      <c r="U209" s="1016"/>
      <c r="V209" s="1016"/>
      <c r="W209" s="1016"/>
      <c r="X209" s="462" t="str">
        <f>IF(D209="SINAPI",VLOOKUP(C209,'SINAPI 09-20 ES - NÃO DESONER.'!$G$6:$L$6678,3,FALSE),IF(D209="SIURB",VLOOKUP(C209,'SIURB JAN-2020 NÃO DESONER.'!$A$2:$D$757,3,FALSE),IF(D209="SICRO",VLOOKUP(C209,Tabela4[],3,FALSE),IF(D209="CPOS",VLOOKUP(C209,'CPOS-178'!$A$7:$F$4097,3,FALSE),IF(D209="PRÓPRIA",VLOOKUP(C209,Tabela42[],3,FALSE),IF(D209="DER-ES",VLOOKUP(C209,Tabela6[],3,FALSE),IF(D209="IOPES",VLOOKUP(C209,'IOPES_02-20'!$A$12:$G$1265,4,FALSE),IF(D209="EDIF",VLOOKUP(C209,'EDIF JAN-2020 NÃO DESONER.'!$A$3:$D$2649,3,FALSE),"ERRO"))))))))</f>
        <v>unid</v>
      </c>
      <c r="Y209" s="396"/>
    </row>
    <row r="210" spans="2:25" s="496" customFormat="1" ht="15.75" customHeight="1" x14ac:dyDescent="0.2">
      <c r="B210" s="409"/>
      <c r="C210" s="418"/>
      <c r="D210" s="464"/>
      <c r="E210" s="410" t="s">
        <v>25149</v>
      </c>
      <c r="F210" s="411"/>
      <c r="G210" s="412"/>
      <c r="H210" s="413"/>
      <c r="I210" s="411"/>
      <c r="J210" s="412"/>
      <c r="K210" s="413"/>
      <c r="L210" s="367"/>
      <c r="M210" s="351">
        <v>37</v>
      </c>
      <c r="N210" s="414" t="s">
        <v>19841</v>
      </c>
      <c r="O210" s="414" t="s">
        <v>19841</v>
      </c>
      <c r="P210" s="414" t="s">
        <v>19841</v>
      </c>
      <c r="Q210" s="414" t="s">
        <v>19841</v>
      </c>
      <c r="R210" s="414" t="s">
        <v>19841</v>
      </c>
      <c r="S210" s="346"/>
      <c r="T210" s="416"/>
      <c r="U210" s="347"/>
      <c r="V210" s="348"/>
      <c r="W210" s="415">
        <f>+M210</f>
        <v>37</v>
      </c>
      <c r="X210" s="350"/>
      <c r="Y210" s="420"/>
    </row>
    <row r="211" spans="2:25" s="496" customFormat="1" ht="15.75" customHeight="1" x14ac:dyDescent="0.2">
      <c r="B211" s="398">
        <f>+C209</f>
        <v>181620</v>
      </c>
      <c r="C211" s="399"/>
      <c r="D211" s="465" t="str">
        <f>+D209</f>
        <v>EDIF</v>
      </c>
      <c r="E211" s="400" t="s">
        <v>25225</v>
      </c>
      <c r="F211" s="1012"/>
      <c r="G211" s="1013"/>
      <c r="H211" s="1014"/>
      <c r="I211" s="1012"/>
      <c r="J211" s="1013"/>
      <c r="K211" s="1014"/>
      <c r="L211" s="399"/>
      <c r="M211" s="399"/>
      <c r="N211" s="401"/>
      <c r="O211" s="401"/>
      <c r="P211" s="401"/>
      <c r="Q211" s="401"/>
      <c r="R211" s="401"/>
      <c r="S211" s="401"/>
      <c r="T211" s="401"/>
      <c r="U211" s="401"/>
      <c r="V211" s="401"/>
      <c r="W211" s="402">
        <f>SUM(W210:W210)</f>
        <v>37</v>
      </c>
      <c r="X211" s="403" t="str">
        <f>X209</f>
        <v>unid</v>
      </c>
      <c r="Y211" s="404"/>
    </row>
    <row r="212" spans="2:25" s="496" customFormat="1" ht="15.75" customHeight="1" x14ac:dyDescent="0.2">
      <c r="B212" s="361" t="s">
        <v>30391</v>
      </c>
      <c r="C212" s="313"/>
      <c r="D212" s="313"/>
      <c r="E212" s="314" t="s">
        <v>27502</v>
      </c>
      <c r="F212" s="315"/>
      <c r="G212" s="316"/>
      <c r="H212" s="317"/>
      <c r="I212" s="315"/>
      <c r="J212" s="316"/>
      <c r="K212" s="317"/>
      <c r="L212" s="318"/>
      <c r="M212" s="318"/>
      <c r="N212" s="319"/>
      <c r="O212" s="319"/>
      <c r="P212" s="319"/>
      <c r="Q212" s="319"/>
      <c r="R212" s="319"/>
      <c r="S212" s="319"/>
      <c r="T212" s="319"/>
      <c r="U212" s="319"/>
      <c r="V212" s="319"/>
      <c r="W212" s="319"/>
      <c r="X212" s="318"/>
      <c r="Y212" s="320"/>
    </row>
    <row r="213" spans="2:25" s="496" customFormat="1" ht="15.75" customHeight="1" x14ac:dyDescent="0.2">
      <c r="B213" s="409"/>
      <c r="C213" s="394">
        <v>98504</v>
      </c>
      <c r="D213" s="463" t="s">
        <v>20683</v>
      </c>
      <c r="E213" s="1015" t="str">
        <f>IF(D213="SINAPI",VLOOKUP(C213,'SINAPI 09-20 ES - NÃO DESONER.'!$G$6:$L$6678,2,FALSE),IF(D213="SIURB",VLOOKUP(C213,'SIURB JAN-2020 NÃO DESONER.'!$A$2:$D$757,2,FALSE),IF(D213="SICRO",VLOOKUP(C213,Tabela4[],2,FALSE),IF(D213="CPOS",VLOOKUP(C213,'CPOS-178'!$A$7:$F$4097,2,FALSE),IF(D213="PRÓPRIA",VLOOKUP(C213,Tabela42[],2,FALSE),IF(D213="DER-ES",VLOOKUP(C213,Tabela6[],2,FALSE),IF(D213="IOPES",VLOOKUP(C213,'IOPES_02-20'!$A$12:$G$1265,3,FALSE),"ERRO")))))))</f>
        <v>PLANTIO DE GRAMA EM PLACAS. AF_05/2018</v>
      </c>
      <c r="F213" s="1016"/>
      <c r="G213" s="1016"/>
      <c r="H213" s="1016"/>
      <c r="I213" s="1016"/>
      <c r="J213" s="1016"/>
      <c r="K213" s="1016"/>
      <c r="L213" s="1016"/>
      <c r="M213" s="1016"/>
      <c r="N213" s="1016"/>
      <c r="O213" s="1016"/>
      <c r="P213" s="1016"/>
      <c r="Q213" s="1016"/>
      <c r="R213" s="1016"/>
      <c r="S213" s="1016"/>
      <c r="T213" s="1016"/>
      <c r="U213" s="1016"/>
      <c r="V213" s="1016"/>
      <c r="W213" s="1016"/>
      <c r="X213" s="462" t="str">
        <f>IF(D213="SINAPI",VLOOKUP(C213,'SINAPI 09-20 ES - NÃO DESONER.'!$G$6:$L$6678,3,FALSE),IF(D213="SIURB",VLOOKUP(C213,'SIURB JAN-2020 NÃO DESONER.'!$A$2:$D$757,3,FALSE),IF(D213="SICRO",VLOOKUP(C213,Tabela4[],3,FALSE),IF(D213="CPOS",VLOOKUP(C213,'CPOS-178'!$A$7:$F$4097,3,FALSE),IF(D213="PRÓPRIA",VLOOKUP(C213,Tabela42[],3,FALSE),IF(D213="DER-ES",VLOOKUP(C213,Tabela6[],3,FALSE),IF(D213="IOPES",VLOOKUP(C213,'IOPES_02-20'!$A$12:$G$1265,4,FALSE),"ERRO")))))))</f>
        <v>m²</v>
      </c>
      <c r="Y213" s="396"/>
    </row>
    <row r="214" spans="2:25" s="496" customFormat="1" ht="15.75" customHeight="1" x14ac:dyDescent="0.2">
      <c r="B214" s="409"/>
      <c r="C214" s="394"/>
      <c r="D214" s="463"/>
      <c r="E214" s="410" t="s">
        <v>30411</v>
      </c>
      <c r="F214" s="411"/>
      <c r="G214" s="412"/>
      <c r="H214" s="413"/>
      <c r="I214" s="411"/>
      <c r="J214" s="412"/>
      <c r="K214" s="413"/>
      <c r="L214" s="447"/>
      <c r="M214" s="351"/>
      <c r="N214" s="414" t="s">
        <v>19841</v>
      </c>
      <c r="O214" s="414" t="s">
        <v>19841</v>
      </c>
      <c r="P214" s="414" t="s">
        <v>19841</v>
      </c>
      <c r="Q214" s="414">
        <v>267.08</v>
      </c>
      <c r="R214" s="423" t="s">
        <v>19841</v>
      </c>
      <c r="S214" s="346"/>
      <c r="T214" s="416"/>
      <c r="U214" s="347"/>
      <c r="V214" s="348"/>
      <c r="W214" s="415">
        <f>+Q214</f>
        <v>267.08</v>
      </c>
      <c r="X214" s="448"/>
      <c r="Y214" s="420"/>
    </row>
    <row r="215" spans="2:25" s="496" customFormat="1" ht="15.75" customHeight="1" x14ac:dyDescent="0.2">
      <c r="B215" s="409"/>
      <c r="C215" s="394"/>
      <c r="D215" s="463"/>
      <c r="E215" s="410" t="s">
        <v>30412</v>
      </c>
      <c r="F215" s="411"/>
      <c r="G215" s="412"/>
      <c r="H215" s="413"/>
      <c r="I215" s="411"/>
      <c r="J215" s="412"/>
      <c r="K215" s="413"/>
      <c r="L215" s="447"/>
      <c r="M215" s="351"/>
      <c r="N215" s="414" t="s">
        <v>19841</v>
      </c>
      <c r="O215" s="414" t="s">
        <v>19841</v>
      </c>
      <c r="P215" s="414" t="s">
        <v>19841</v>
      </c>
      <c r="Q215" s="414">
        <v>90.56</v>
      </c>
      <c r="R215" s="423" t="s">
        <v>19841</v>
      </c>
      <c r="S215" s="346"/>
      <c r="T215" s="416"/>
      <c r="U215" s="347"/>
      <c r="V215" s="348"/>
      <c r="W215" s="415">
        <f>+Q215</f>
        <v>90.56</v>
      </c>
      <c r="X215" s="448"/>
      <c r="Y215" s="420"/>
    </row>
    <row r="216" spans="2:25" s="496" customFormat="1" ht="15.75" customHeight="1" x14ac:dyDescent="0.2">
      <c r="B216" s="398">
        <f>+C213</f>
        <v>98504</v>
      </c>
      <c r="C216" s="399"/>
      <c r="D216" s="465" t="str">
        <f>+D213</f>
        <v>SINAPI</v>
      </c>
      <c r="E216" s="400" t="s">
        <v>25225</v>
      </c>
      <c r="F216" s="1012"/>
      <c r="G216" s="1013"/>
      <c r="H216" s="1014"/>
      <c r="I216" s="1012"/>
      <c r="J216" s="1013"/>
      <c r="K216" s="1014"/>
      <c r="L216" s="399"/>
      <c r="M216" s="399"/>
      <c r="N216" s="401"/>
      <c r="O216" s="401"/>
      <c r="P216" s="401"/>
      <c r="Q216" s="401"/>
      <c r="R216" s="401"/>
      <c r="S216" s="401"/>
      <c r="T216" s="401"/>
      <c r="U216" s="401"/>
      <c r="V216" s="401"/>
      <c r="W216" s="402">
        <f>SUM(W214:W215)</f>
        <v>357.64</v>
      </c>
      <c r="X216" s="403" t="str">
        <f>X213</f>
        <v>m²</v>
      </c>
      <c r="Y216" s="404"/>
    </row>
    <row r="217" spans="2:25" s="496" customFormat="1" ht="15.75" customHeight="1" x14ac:dyDescent="0.2">
      <c r="B217" s="409"/>
      <c r="C217" s="394">
        <v>98511</v>
      </c>
      <c r="D217" s="463" t="s">
        <v>20683</v>
      </c>
      <c r="E217" s="1015" t="str">
        <f>IF(D217="SINAPI",VLOOKUP(C217,'SINAPI 09-20 ES - NÃO DESONER.'!$G$6:$L$6678,2,FALSE),IF(D217="SIURB",VLOOKUP(C217,'SIURB JAN-2020 NÃO DESONER.'!$A$2:$D$757,2,FALSE),IF(D217="SICRO",VLOOKUP(C217,Tabela4[],2,FALSE),IF(D217="CPOS",VLOOKUP(C217,'CPOS-178'!$A$7:$F$4097,2,FALSE),IF(D217="PRÓPRIA",VLOOKUP(C217,Tabela42[],2,FALSE),IF(D217="DER-ES",VLOOKUP(C217,Tabela6[],2,FALSE),IF(D217="IOPES",VLOOKUP(C217,'IOPES_02-20'!$A$12:$G$1265,3,FALSE),"ERRO")))))))</f>
        <v>PLANTIO DE ÁRVORE ORNAMENTAL COM ALTURA DE MUDA MAIOR QUE 2,00 M E MENOR OU IGUAL A 4,00 M. AF_05/2018</v>
      </c>
      <c r="F217" s="1016"/>
      <c r="G217" s="1016"/>
      <c r="H217" s="1016"/>
      <c r="I217" s="1016"/>
      <c r="J217" s="1016"/>
      <c r="K217" s="1016"/>
      <c r="L217" s="1016"/>
      <c r="M217" s="1016"/>
      <c r="N217" s="1016"/>
      <c r="O217" s="1016"/>
      <c r="P217" s="1016"/>
      <c r="Q217" s="1016"/>
      <c r="R217" s="1016"/>
      <c r="S217" s="1016"/>
      <c r="T217" s="1016"/>
      <c r="U217" s="1016"/>
      <c r="V217" s="1016"/>
      <c r="W217" s="1016"/>
      <c r="X217" s="462" t="str">
        <f>IF(D217="SINAPI",VLOOKUP(C217,'SINAPI 09-20 ES - NÃO DESONER.'!$G$6:$L$6678,3,FALSE),IF(D217="SIURB",VLOOKUP(C217,'SIURB JAN-2020 NÃO DESONER.'!$A$2:$D$757,3,FALSE),IF(D217="SICRO",VLOOKUP(C217,Tabela4[],3,FALSE),IF(D217="CPOS",VLOOKUP(C217,'CPOS-178'!$A$7:$F$4097,3,FALSE),IF(D217="PRÓPRIA",VLOOKUP(C217,Tabela42[],3,FALSE),IF(D217="DER-ES",VLOOKUP(C217,Tabela6[],3,FALSE),IF(D217="IOPES",VLOOKUP(C217,'IOPES_02-20'!$A$12:$G$1265,4,FALSE),"ERRO")))))))</f>
        <v>un</v>
      </c>
      <c r="Y217" s="396"/>
    </row>
    <row r="218" spans="2:25" s="496" customFormat="1" ht="15.75" customHeight="1" x14ac:dyDescent="0.2">
      <c r="B218" s="409"/>
      <c r="C218" s="394"/>
      <c r="D218" s="463"/>
      <c r="E218" s="410" t="s">
        <v>32960</v>
      </c>
      <c r="F218" s="411"/>
      <c r="G218" s="412"/>
      <c r="H218" s="413"/>
      <c r="I218" s="411"/>
      <c r="J218" s="412"/>
      <c r="K218" s="413"/>
      <c r="L218" s="447"/>
      <c r="M218" s="351">
        <v>12</v>
      </c>
      <c r="N218" s="414" t="s">
        <v>19841</v>
      </c>
      <c r="O218" s="414" t="s">
        <v>19841</v>
      </c>
      <c r="P218" s="414" t="s">
        <v>19841</v>
      </c>
      <c r="Q218" s="414" t="s">
        <v>19841</v>
      </c>
      <c r="R218" s="423" t="s">
        <v>19841</v>
      </c>
      <c r="S218" s="346"/>
      <c r="T218" s="416"/>
      <c r="U218" s="347"/>
      <c r="V218" s="348"/>
      <c r="W218" s="415">
        <f>+M218</f>
        <v>12</v>
      </c>
      <c r="X218" s="448"/>
      <c r="Y218" s="420"/>
    </row>
    <row r="219" spans="2:25" s="496" customFormat="1" ht="15.75" customHeight="1" x14ac:dyDescent="0.2">
      <c r="B219" s="409"/>
      <c r="C219" s="394"/>
      <c r="D219" s="463"/>
      <c r="E219" s="410" t="s">
        <v>32961</v>
      </c>
      <c r="F219" s="411"/>
      <c r="G219" s="412"/>
      <c r="H219" s="413"/>
      <c r="I219" s="411"/>
      <c r="J219" s="412"/>
      <c r="K219" s="413"/>
      <c r="L219" s="447"/>
      <c r="M219" s="351">
        <v>2</v>
      </c>
      <c r="N219" s="414" t="s">
        <v>19841</v>
      </c>
      <c r="O219" s="414" t="s">
        <v>19841</v>
      </c>
      <c r="P219" s="414" t="s">
        <v>19841</v>
      </c>
      <c r="Q219" s="414" t="s">
        <v>19841</v>
      </c>
      <c r="R219" s="423" t="s">
        <v>19841</v>
      </c>
      <c r="S219" s="346"/>
      <c r="T219" s="416"/>
      <c r="U219" s="347"/>
      <c r="V219" s="348"/>
      <c r="W219" s="415">
        <f t="shared" ref="W219:W227" si="9">+M219</f>
        <v>2</v>
      </c>
      <c r="X219" s="448"/>
      <c r="Y219" s="420"/>
    </row>
    <row r="220" spans="2:25" s="496" customFormat="1" ht="15.75" customHeight="1" x14ac:dyDescent="0.2">
      <c r="B220" s="409"/>
      <c r="C220" s="394"/>
      <c r="D220" s="463"/>
      <c r="E220" s="410" t="s">
        <v>32962</v>
      </c>
      <c r="F220" s="411"/>
      <c r="G220" s="412"/>
      <c r="H220" s="413"/>
      <c r="I220" s="411"/>
      <c r="J220" s="412"/>
      <c r="K220" s="413"/>
      <c r="L220" s="447"/>
      <c r="M220" s="351">
        <v>2</v>
      </c>
      <c r="N220" s="414" t="s">
        <v>19841</v>
      </c>
      <c r="O220" s="414" t="s">
        <v>19841</v>
      </c>
      <c r="P220" s="414" t="s">
        <v>19841</v>
      </c>
      <c r="Q220" s="414" t="s">
        <v>19841</v>
      </c>
      <c r="R220" s="423" t="s">
        <v>19841</v>
      </c>
      <c r="S220" s="346"/>
      <c r="T220" s="416"/>
      <c r="U220" s="347"/>
      <c r="V220" s="348"/>
      <c r="W220" s="415">
        <f t="shared" si="9"/>
        <v>2</v>
      </c>
      <c r="X220" s="448"/>
      <c r="Y220" s="420"/>
    </row>
    <row r="221" spans="2:25" s="496" customFormat="1" ht="15.75" customHeight="1" x14ac:dyDescent="0.2">
      <c r="B221" s="409"/>
      <c r="C221" s="394"/>
      <c r="D221" s="463"/>
      <c r="E221" s="410" t="s">
        <v>32963</v>
      </c>
      <c r="F221" s="411"/>
      <c r="G221" s="412"/>
      <c r="H221" s="413"/>
      <c r="I221" s="411"/>
      <c r="J221" s="412"/>
      <c r="K221" s="413"/>
      <c r="L221" s="447"/>
      <c r="M221" s="351">
        <v>2</v>
      </c>
      <c r="N221" s="414" t="s">
        <v>19841</v>
      </c>
      <c r="O221" s="414" t="s">
        <v>19841</v>
      </c>
      <c r="P221" s="414" t="s">
        <v>19841</v>
      </c>
      <c r="Q221" s="414" t="s">
        <v>19841</v>
      </c>
      <c r="R221" s="423" t="s">
        <v>19841</v>
      </c>
      <c r="S221" s="346"/>
      <c r="T221" s="416"/>
      <c r="U221" s="347"/>
      <c r="V221" s="348"/>
      <c r="W221" s="415">
        <f t="shared" si="9"/>
        <v>2</v>
      </c>
      <c r="X221" s="448"/>
      <c r="Y221" s="420"/>
    </row>
    <row r="222" spans="2:25" s="496" customFormat="1" ht="15.75" customHeight="1" x14ac:dyDescent="0.2">
      <c r="B222" s="409"/>
      <c r="C222" s="394"/>
      <c r="D222" s="463"/>
      <c r="E222" s="410" t="s">
        <v>32964</v>
      </c>
      <c r="F222" s="411"/>
      <c r="G222" s="412"/>
      <c r="H222" s="413"/>
      <c r="I222" s="411"/>
      <c r="J222" s="412"/>
      <c r="K222" s="413"/>
      <c r="L222" s="447"/>
      <c r="M222" s="351">
        <v>2</v>
      </c>
      <c r="N222" s="414" t="s">
        <v>19841</v>
      </c>
      <c r="O222" s="414" t="s">
        <v>19841</v>
      </c>
      <c r="P222" s="414" t="s">
        <v>19841</v>
      </c>
      <c r="Q222" s="414" t="s">
        <v>19841</v>
      </c>
      <c r="R222" s="423" t="s">
        <v>19841</v>
      </c>
      <c r="S222" s="346"/>
      <c r="T222" s="416"/>
      <c r="U222" s="347"/>
      <c r="V222" s="348"/>
      <c r="W222" s="415">
        <f t="shared" si="9"/>
        <v>2</v>
      </c>
      <c r="X222" s="448"/>
      <c r="Y222" s="420"/>
    </row>
    <row r="223" spans="2:25" s="496" customFormat="1" ht="15.75" customHeight="1" thickBot="1" x14ac:dyDescent="0.25">
      <c r="B223" s="629"/>
      <c r="C223" s="630"/>
      <c r="D223" s="631"/>
      <c r="E223" s="632" t="s">
        <v>32965</v>
      </c>
      <c r="F223" s="633"/>
      <c r="G223" s="634"/>
      <c r="H223" s="635"/>
      <c r="I223" s="633"/>
      <c r="J223" s="634"/>
      <c r="K223" s="635"/>
      <c r="L223" s="636"/>
      <c r="M223" s="637">
        <v>2</v>
      </c>
      <c r="N223" s="638" t="s">
        <v>19841</v>
      </c>
      <c r="O223" s="638" t="s">
        <v>19841</v>
      </c>
      <c r="P223" s="638" t="s">
        <v>19841</v>
      </c>
      <c r="Q223" s="638" t="s">
        <v>19841</v>
      </c>
      <c r="R223" s="639" t="s">
        <v>19841</v>
      </c>
      <c r="S223" s="640"/>
      <c r="T223" s="641"/>
      <c r="U223" s="642"/>
      <c r="V223" s="643"/>
      <c r="W223" s="644">
        <f t="shared" si="9"/>
        <v>2</v>
      </c>
      <c r="X223" s="645"/>
      <c r="Y223" s="646"/>
    </row>
    <row r="224" spans="2:25" s="496" customFormat="1" ht="15.75" customHeight="1" x14ac:dyDescent="0.2">
      <c r="B224" s="409"/>
      <c r="C224" s="394"/>
      <c r="D224" s="463"/>
      <c r="E224" s="410" t="s">
        <v>32966</v>
      </c>
      <c r="F224" s="411"/>
      <c r="G224" s="412"/>
      <c r="H224" s="413"/>
      <c r="I224" s="411"/>
      <c r="J224" s="412"/>
      <c r="K224" s="413"/>
      <c r="L224" s="447"/>
      <c r="M224" s="351">
        <v>1</v>
      </c>
      <c r="N224" s="414" t="s">
        <v>19841</v>
      </c>
      <c r="O224" s="414" t="s">
        <v>19841</v>
      </c>
      <c r="P224" s="414" t="s">
        <v>19841</v>
      </c>
      <c r="Q224" s="414" t="s">
        <v>19841</v>
      </c>
      <c r="R224" s="423" t="s">
        <v>19841</v>
      </c>
      <c r="S224" s="346"/>
      <c r="T224" s="416"/>
      <c r="U224" s="347"/>
      <c r="V224" s="348"/>
      <c r="W224" s="415">
        <f t="shared" si="9"/>
        <v>1</v>
      </c>
      <c r="X224" s="448"/>
      <c r="Y224" s="420"/>
    </row>
    <row r="225" spans="2:25" s="496" customFormat="1" ht="15.75" customHeight="1" x14ac:dyDescent="0.2">
      <c r="B225" s="409"/>
      <c r="C225" s="394"/>
      <c r="D225" s="463"/>
      <c r="E225" s="410" t="s">
        <v>32967</v>
      </c>
      <c r="F225" s="411"/>
      <c r="G225" s="412"/>
      <c r="H225" s="413"/>
      <c r="I225" s="411"/>
      <c r="J225" s="412"/>
      <c r="K225" s="413"/>
      <c r="L225" s="447"/>
      <c r="M225" s="351">
        <v>2</v>
      </c>
      <c r="N225" s="414" t="s">
        <v>19841</v>
      </c>
      <c r="O225" s="414" t="s">
        <v>19841</v>
      </c>
      <c r="P225" s="414" t="s">
        <v>19841</v>
      </c>
      <c r="Q225" s="414" t="s">
        <v>19841</v>
      </c>
      <c r="R225" s="423" t="s">
        <v>19841</v>
      </c>
      <c r="S225" s="346"/>
      <c r="T225" s="416"/>
      <c r="U225" s="347"/>
      <c r="V225" s="348"/>
      <c r="W225" s="415">
        <f t="shared" si="9"/>
        <v>2</v>
      </c>
      <c r="X225" s="448"/>
      <c r="Y225" s="420"/>
    </row>
    <row r="226" spans="2:25" s="496" customFormat="1" ht="15.75" customHeight="1" x14ac:dyDescent="0.2">
      <c r="B226" s="409"/>
      <c r="C226" s="394"/>
      <c r="D226" s="463"/>
      <c r="E226" s="410" t="s">
        <v>32968</v>
      </c>
      <c r="F226" s="411"/>
      <c r="G226" s="412"/>
      <c r="H226" s="413"/>
      <c r="I226" s="411"/>
      <c r="J226" s="412"/>
      <c r="K226" s="413"/>
      <c r="L226" s="447"/>
      <c r="M226" s="351">
        <v>2</v>
      </c>
      <c r="N226" s="414" t="s">
        <v>19841</v>
      </c>
      <c r="O226" s="414" t="s">
        <v>19841</v>
      </c>
      <c r="P226" s="414" t="s">
        <v>19841</v>
      </c>
      <c r="Q226" s="414" t="s">
        <v>19841</v>
      </c>
      <c r="R226" s="423" t="s">
        <v>19841</v>
      </c>
      <c r="S226" s="346"/>
      <c r="T226" s="416"/>
      <c r="U226" s="347"/>
      <c r="V226" s="348"/>
      <c r="W226" s="415">
        <f t="shared" si="9"/>
        <v>2</v>
      </c>
      <c r="X226" s="448"/>
      <c r="Y226" s="420"/>
    </row>
    <row r="227" spans="2:25" s="496" customFormat="1" ht="15.75" customHeight="1" x14ac:dyDescent="0.2">
      <c r="B227" s="409"/>
      <c r="C227" s="394"/>
      <c r="D227" s="463"/>
      <c r="E227" s="410" t="s">
        <v>32969</v>
      </c>
      <c r="F227" s="411"/>
      <c r="G227" s="412"/>
      <c r="H227" s="413"/>
      <c r="I227" s="411"/>
      <c r="J227" s="412"/>
      <c r="K227" s="413"/>
      <c r="L227" s="447"/>
      <c r="M227" s="351">
        <v>3</v>
      </c>
      <c r="N227" s="414" t="s">
        <v>19841</v>
      </c>
      <c r="O227" s="414" t="s">
        <v>19841</v>
      </c>
      <c r="P227" s="414" t="s">
        <v>19841</v>
      </c>
      <c r="Q227" s="414" t="s">
        <v>19841</v>
      </c>
      <c r="R227" s="423" t="s">
        <v>19841</v>
      </c>
      <c r="S227" s="346"/>
      <c r="T227" s="416"/>
      <c r="U227" s="347"/>
      <c r="V227" s="348"/>
      <c r="W227" s="415">
        <f t="shared" si="9"/>
        <v>3</v>
      </c>
      <c r="X227" s="448"/>
      <c r="Y227" s="420"/>
    </row>
    <row r="228" spans="2:25" s="496" customFormat="1" ht="15.75" customHeight="1" x14ac:dyDescent="0.2">
      <c r="B228" s="398">
        <f>+C217</f>
        <v>98511</v>
      </c>
      <c r="C228" s="399"/>
      <c r="D228" s="465" t="str">
        <f>+D217</f>
        <v>SINAPI</v>
      </c>
      <c r="E228" s="400" t="s">
        <v>25225</v>
      </c>
      <c r="F228" s="1012"/>
      <c r="G228" s="1013"/>
      <c r="H228" s="1014"/>
      <c r="I228" s="1012"/>
      <c r="J228" s="1013"/>
      <c r="K228" s="1014"/>
      <c r="L228" s="399"/>
      <c r="M228" s="399"/>
      <c r="N228" s="401"/>
      <c r="O228" s="401"/>
      <c r="P228" s="401"/>
      <c r="Q228" s="401"/>
      <c r="R228" s="401"/>
      <c r="S228" s="401"/>
      <c r="T228" s="401"/>
      <c r="U228" s="401"/>
      <c r="V228" s="401"/>
      <c r="W228" s="402">
        <f>SUM(W218:W227)</f>
        <v>30</v>
      </c>
      <c r="X228" s="403" t="str">
        <f>X217</f>
        <v>un</v>
      </c>
      <c r="Y228" s="404"/>
    </row>
    <row r="229" spans="2:25" s="496" customFormat="1" ht="15.75" customHeight="1" x14ac:dyDescent="0.2">
      <c r="B229" s="409"/>
      <c r="C229" s="394">
        <v>93358</v>
      </c>
      <c r="D229" s="463" t="s">
        <v>20683</v>
      </c>
      <c r="E229" s="1015" t="str">
        <f>IF(D229="SINAPI",VLOOKUP(C229,'SINAPI 09-20 ES - NÃO DESONER.'!$G$6:$L$6678,2,FALSE),IF(D229="SIURB",VLOOKUP(C229,'SIURB JAN-2020 NÃO DESONER.'!$A$2:$D$757,2,FALSE),IF(D229="SICRO",VLOOKUP(C229,Tabela4[],2,FALSE),IF(D229="CPOS",VLOOKUP(C229,'CPOS-178'!$A$7:$F$4097,2,FALSE),IF(D229="PRÓPRIA",VLOOKUP(C229,Tabela42[],2,FALSE),IF(D229="DER-ES",VLOOKUP(C229,Tabela6[],2,FALSE),IF(D229="IOPES",VLOOKUP(C229,'IOPES_02-20'!$A$12:$G$1265,3,FALSE),"ERRO")))))))</f>
        <v>ESCAVAÇÃO MANUAL DE VALA COM PROFUNDIDADE MENOR OU IGUAL A 1,30 M. AF_03/2016</v>
      </c>
      <c r="F229" s="1016"/>
      <c r="G229" s="1016"/>
      <c r="H229" s="1016"/>
      <c r="I229" s="1016"/>
      <c r="J229" s="1016"/>
      <c r="K229" s="1016"/>
      <c r="L229" s="1016"/>
      <c r="M229" s="1016"/>
      <c r="N229" s="1016"/>
      <c r="O229" s="1016"/>
      <c r="P229" s="1016"/>
      <c r="Q229" s="1016"/>
      <c r="R229" s="1016"/>
      <c r="S229" s="1016"/>
      <c r="T229" s="1016"/>
      <c r="U229" s="1016"/>
      <c r="V229" s="1016"/>
      <c r="W229" s="1016"/>
      <c r="X229" s="462" t="str">
        <f>IF(D229="SINAPI",VLOOKUP(C229,'SINAPI 09-20 ES - NÃO DESONER.'!$G$6:$L$6678,3,FALSE),IF(D229="SIURB",VLOOKUP(C229,'SIURB JAN-2020 NÃO DESONER.'!$A$2:$D$757,3,FALSE),IF(D229="SICRO",VLOOKUP(C229,Tabela4[],3,FALSE),IF(D229="CPOS",VLOOKUP(C229,'CPOS-178'!$A$7:$F$4097,3,FALSE),IF(D229="PRÓPRIA",VLOOKUP(C229,Tabela42[],3,FALSE),IF(D229="DER-ES",VLOOKUP(C229,Tabela6[],3,FALSE),IF(D229="IOPES",VLOOKUP(C229,'IOPES_02-20'!$A$12:$G$1265,4,FALSE),"ERRO")))))))</f>
        <v>m³</v>
      </c>
      <c r="Y229" s="396"/>
    </row>
    <row r="230" spans="2:25" s="496" customFormat="1" ht="15.75" customHeight="1" x14ac:dyDescent="0.2">
      <c r="B230" s="409"/>
      <c r="C230" s="394"/>
      <c r="D230" s="463"/>
      <c r="E230" s="410" t="s">
        <v>32960</v>
      </c>
      <c r="F230" s="411"/>
      <c r="G230" s="412"/>
      <c r="H230" s="413"/>
      <c r="I230" s="411"/>
      <c r="J230" s="412"/>
      <c r="K230" s="413"/>
      <c r="L230" s="447"/>
      <c r="M230" s="351">
        <v>12</v>
      </c>
      <c r="N230" s="414">
        <v>0.4</v>
      </c>
      <c r="O230" s="414">
        <v>0.4</v>
      </c>
      <c r="P230" s="414">
        <v>0.4</v>
      </c>
      <c r="Q230" s="414" t="s">
        <v>19841</v>
      </c>
      <c r="R230" s="423">
        <f>+N230*O230*P230</f>
        <v>6.4000000000000015E-2</v>
      </c>
      <c r="S230" s="346"/>
      <c r="T230" s="416"/>
      <c r="U230" s="347"/>
      <c r="V230" s="348"/>
      <c r="W230" s="415">
        <f>+M230*R230</f>
        <v>0.76800000000000024</v>
      </c>
      <c r="X230" s="448"/>
      <c r="Y230" s="420"/>
    </row>
    <row r="231" spans="2:25" s="496" customFormat="1" ht="15.75" customHeight="1" x14ac:dyDescent="0.2">
      <c r="B231" s="409"/>
      <c r="C231" s="394"/>
      <c r="D231" s="463"/>
      <c r="E231" s="410" t="s">
        <v>32961</v>
      </c>
      <c r="F231" s="411"/>
      <c r="G231" s="412"/>
      <c r="H231" s="413"/>
      <c r="I231" s="411"/>
      <c r="J231" s="412"/>
      <c r="K231" s="413"/>
      <c r="L231" s="447"/>
      <c r="M231" s="351">
        <v>2</v>
      </c>
      <c r="N231" s="414">
        <v>0.4</v>
      </c>
      <c r="O231" s="414">
        <v>0.4</v>
      </c>
      <c r="P231" s="414">
        <v>0.4</v>
      </c>
      <c r="Q231" s="414" t="s">
        <v>19841</v>
      </c>
      <c r="R231" s="423">
        <f t="shared" ref="R231:R239" si="10">+N231*O231*P231</f>
        <v>6.4000000000000015E-2</v>
      </c>
      <c r="S231" s="346"/>
      <c r="T231" s="416"/>
      <c r="U231" s="347"/>
      <c r="V231" s="348"/>
      <c r="W231" s="415">
        <f t="shared" ref="W231:W239" si="11">+M231*R231</f>
        <v>0.12800000000000003</v>
      </c>
      <c r="X231" s="448"/>
      <c r="Y231" s="420"/>
    </row>
    <row r="232" spans="2:25" s="496" customFormat="1" ht="15.75" customHeight="1" x14ac:dyDescent="0.2">
      <c r="B232" s="409"/>
      <c r="C232" s="394"/>
      <c r="D232" s="463"/>
      <c r="E232" s="410" t="s">
        <v>32962</v>
      </c>
      <c r="F232" s="411"/>
      <c r="G232" s="412"/>
      <c r="H232" s="413"/>
      <c r="I232" s="411"/>
      <c r="J232" s="412"/>
      <c r="K232" s="413"/>
      <c r="L232" s="447"/>
      <c r="M232" s="351">
        <v>2</v>
      </c>
      <c r="N232" s="414">
        <v>0.4</v>
      </c>
      <c r="O232" s="414">
        <v>0.4</v>
      </c>
      <c r="P232" s="414">
        <v>0.4</v>
      </c>
      <c r="Q232" s="414" t="s">
        <v>19841</v>
      </c>
      <c r="R232" s="423">
        <f t="shared" si="10"/>
        <v>6.4000000000000015E-2</v>
      </c>
      <c r="S232" s="346"/>
      <c r="T232" s="416"/>
      <c r="U232" s="347"/>
      <c r="V232" s="348"/>
      <c r="W232" s="415">
        <f t="shared" si="11"/>
        <v>0.12800000000000003</v>
      </c>
      <c r="X232" s="448"/>
      <c r="Y232" s="420"/>
    </row>
    <row r="233" spans="2:25" s="496" customFormat="1" ht="15.75" customHeight="1" x14ac:dyDescent="0.2">
      <c r="B233" s="409"/>
      <c r="C233" s="394"/>
      <c r="D233" s="463"/>
      <c r="E233" s="410" t="s">
        <v>32963</v>
      </c>
      <c r="F233" s="411"/>
      <c r="G233" s="412"/>
      <c r="H233" s="413"/>
      <c r="I233" s="411"/>
      <c r="J233" s="412"/>
      <c r="K233" s="413"/>
      <c r="L233" s="447"/>
      <c r="M233" s="351">
        <v>2</v>
      </c>
      <c r="N233" s="414">
        <v>0.4</v>
      </c>
      <c r="O233" s="414">
        <v>0.4</v>
      </c>
      <c r="P233" s="414">
        <v>0.4</v>
      </c>
      <c r="Q233" s="414" t="s">
        <v>19841</v>
      </c>
      <c r="R233" s="423">
        <f t="shared" si="10"/>
        <v>6.4000000000000015E-2</v>
      </c>
      <c r="S233" s="346"/>
      <c r="T233" s="416"/>
      <c r="U233" s="347"/>
      <c r="V233" s="348"/>
      <c r="W233" s="415">
        <f t="shared" si="11"/>
        <v>0.12800000000000003</v>
      </c>
      <c r="X233" s="448"/>
      <c r="Y233" s="420"/>
    </row>
    <row r="234" spans="2:25" s="496" customFormat="1" ht="15.75" customHeight="1" x14ac:dyDescent="0.2">
      <c r="B234" s="409"/>
      <c r="C234" s="394"/>
      <c r="D234" s="463"/>
      <c r="E234" s="410" t="s">
        <v>32964</v>
      </c>
      <c r="F234" s="411"/>
      <c r="G234" s="412"/>
      <c r="H234" s="413"/>
      <c r="I234" s="411"/>
      <c r="J234" s="412"/>
      <c r="K234" s="413"/>
      <c r="L234" s="447"/>
      <c r="M234" s="351">
        <v>2</v>
      </c>
      <c r="N234" s="414">
        <v>0.4</v>
      </c>
      <c r="O234" s="414">
        <v>0.4</v>
      </c>
      <c r="P234" s="414">
        <v>0.4</v>
      </c>
      <c r="Q234" s="414" t="s">
        <v>19841</v>
      </c>
      <c r="R234" s="423">
        <f t="shared" si="10"/>
        <v>6.4000000000000015E-2</v>
      </c>
      <c r="S234" s="346"/>
      <c r="T234" s="416"/>
      <c r="U234" s="347"/>
      <c r="V234" s="348"/>
      <c r="W234" s="415">
        <f t="shared" si="11"/>
        <v>0.12800000000000003</v>
      </c>
      <c r="X234" s="448"/>
      <c r="Y234" s="420"/>
    </row>
    <row r="235" spans="2:25" s="496" customFormat="1" ht="15.75" customHeight="1" x14ac:dyDescent="0.2">
      <c r="B235" s="409"/>
      <c r="C235" s="394"/>
      <c r="D235" s="463"/>
      <c r="E235" s="410" t="s">
        <v>32965</v>
      </c>
      <c r="F235" s="411"/>
      <c r="G235" s="412"/>
      <c r="H235" s="413"/>
      <c r="I235" s="411"/>
      <c r="J235" s="412"/>
      <c r="K235" s="413"/>
      <c r="L235" s="447"/>
      <c r="M235" s="351">
        <v>2</v>
      </c>
      <c r="N235" s="414">
        <v>0.4</v>
      </c>
      <c r="O235" s="414">
        <v>0.4</v>
      </c>
      <c r="P235" s="414">
        <v>0.4</v>
      </c>
      <c r="Q235" s="414" t="s">
        <v>19841</v>
      </c>
      <c r="R235" s="423">
        <f t="shared" si="10"/>
        <v>6.4000000000000015E-2</v>
      </c>
      <c r="S235" s="346"/>
      <c r="T235" s="416"/>
      <c r="U235" s="347"/>
      <c r="V235" s="348"/>
      <c r="W235" s="415">
        <f t="shared" si="11"/>
        <v>0.12800000000000003</v>
      </c>
      <c r="X235" s="448"/>
      <c r="Y235" s="420"/>
    </row>
    <row r="236" spans="2:25" s="496" customFormat="1" ht="15.75" customHeight="1" x14ac:dyDescent="0.2">
      <c r="B236" s="409"/>
      <c r="C236" s="394"/>
      <c r="D236" s="463"/>
      <c r="E236" s="410" t="s">
        <v>32966</v>
      </c>
      <c r="F236" s="411"/>
      <c r="G236" s="412"/>
      <c r="H236" s="413"/>
      <c r="I236" s="411"/>
      <c r="J236" s="412"/>
      <c r="K236" s="413"/>
      <c r="L236" s="447"/>
      <c r="M236" s="351">
        <v>1</v>
      </c>
      <c r="N236" s="414">
        <v>0.4</v>
      </c>
      <c r="O236" s="414">
        <v>0.4</v>
      </c>
      <c r="P236" s="414">
        <v>0.4</v>
      </c>
      <c r="Q236" s="414" t="s">
        <v>19841</v>
      </c>
      <c r="R236" s="423">
        <f t="shared" si="10"/>
        <v>6.4000000000000015E-2</v>
      </c>
      <c r="S236" s="346"/>
      <c r="T236" s="416"/>
      <c r="U236" s="347"/>
      <c r="V236" s="348"/>
      <c r="W236" s="415">
        <f t="shared" si="11"/>
        <v>6.4000000000000015E-2</v>
      </c>
      <c r="X236" s="448"/>
      <c r="Y236" s="420"/>
    </row>
    <row r="237" spans="2:25" s="496" customFormat="1" ht="15.75" customHeight="1" x14ac:dyDescent="0.2">
      <c r="B237" s="409"/>
      <c r="C237" s="394"/>
      <c r="D237" s="463"/>
      <c r="E237" s="410" t="s">
        <v>32967</v>
      </c>
      <c r="F237" s="411"/>
      <c r="G237" s="412"/>
      <c r="H237" s="413"/>
      <c r="I237" s="411"/>
      <c r="J237" s="412"/>
      <c r="K237" s="413"/>
      <c r="L237" s="447"/>
      <c r="M237" s="351">
        <v>2</v>
      </c>
      <c r="N237" s="414">
        <v>0.4</v>
      </c>
      <c r="O237" s="414">
        <v>0.4</v>
      </c>
      <c r="P237" s="414">
        <v>0.4</v>
      </c>
      <c r="Q237" s="414" t="s">
        <v>19841</v>
      </c>
      <c r="R237" s="423">
        <f t="shared" si="10"/>
        <v>6.4000000000000015E-2</v>
      </c>
      <c r="S237" s="346"/>
      <c r="T237" s="416"/>
      <c r="U237" s="347"/>
      <c r="V237" s="348"/>
      <c r="W237" s="415">
        <f t="shared" si="11"/>
        <v>0.12800000000000003</v>
      </c>
      <c r="X237" s="448"/>
      <c r="Y237" s="420"/>
    </row>
    <row r="238" spans="2:25" s="496" customFormat="1" ht="15.75" customHeight="1" x14ac:dyDescent="0.2">
      <c r="B238" s="409"/>
      <c r="C238" s="394"/>
      <c r="D238" s="463"/>
      <c r="E238" s="410" t="s">
        <v>32968</v>
      </c>
      <c r="F238" s="411"/>
      <c r="G238" s="412"/>
      <c r="H238" s="413"/>
      <c r="I238" s="411"/>
      <c r="J238" s="412"/>
      <c r="K238" s="413"/>
      <c r="L238" s="447"/>
      <c r="M238" s="351">
        <v>2</v>
      </c>
      <c r="N238" s="414">
        <v>0.4</v>
      </c>
      <c r="O238" s="414">
        <v>0.4</v>
      </c>
      <c r="P238" s="414">
        <v>0.4</v>
      </c>
      <c r="Q238" s="414" t="s">
        <v>19841</v>
      </c>
      <c r="R238" s="423">
        <f t="shared" si="10"/>
        <v>6.4000000000000015E-2</v>
      </c>
      <c r="S238" s="346"/>
      <c r="T238" s="416"/>
      <c r="U238" s="347"/>
      <c r="V238" s="348"/>
      <c r="W238" s="415">
        <f t="shared" si="11"/>
        <v>0.12800000000000003</v>
      </c>
      <c r="X238" s="448"/>
      <c r="Y238" s="420"/>
    </row>
    <row r="239" spans="2:25" s="496" customFormat="1" ht="15.75" customHeight="1" x14ac:dyDescent="0.2">
      <c r="B239" s="409"/>
      <c r="C239" s="394"/>
      <c r="D239" s="463"/>
      <c r="E239" s="410" t="s">
        <v>32969</v>
      </c>
      <c r="F239" s="411"/>
      <c r="G239" s="412"/>
      <c r="H239" s="413"/>
      <c r="I239" s="411"/>
      <c r="J239" s="412"/>
      <c r="K239" s="413"/>
      <c r="L239" s="447"/>
      <c r="M239" s="351">
        <v>3</v>
      </c>
      <c r="N239" s="414">
        <v>0.4</v>
      </c>
      <c r="O239" s="414">
        <v>0.4</v>
      </c>
      <c r="P239" s="414">
        <v>0.4</v>
      </c>
      <c r="Q239" s="414" t="s">
        <v>19841</v>
      </c>
      <c r="R239" s="423">
        <f t="shared" si="10"/>
        <v>6.4000000000000015E-2</v>
      </c>
      <c r="S239" s="346"/>
      <c r="T239" s="416"/>
      <c r="U239" s="347"/>
      <c r="V239" s="348"/>
      <c r="W239" s="415">
        <f t="shared" si="11"/>
        <v>0.19200000000000006</v>
      </c>
      <c r="X239" s="448"/>
      <c r="Y239" s="420"/>
    </row>
    <row r="240" spans="2:25" s="496" customFormat="1" ht="15.75" customHeight="1" x14ac:dyDescent="0.2">
      <c r="B240" s="398">
        <f>+C229</f>
        <v>93358</v>
      </c>
      <c r="C240" s="399"/>
      <c r="D240" s="465" t="str">
        <f>+D229</f>
        <v>SINAPI</v>
      </c>
      <c r="E240" s="400" t="s">
        <v>25225</v>
      </c>
      <c r="F240" s="1012"/>
      <c r="G240" s="1013"/>
      <c r="H240" s="1014"/>
      <c r="I240" s="1012"/>
      <c r="J240" s="1013"/>
      <c r="K240" s="1014"/>
      <c r="L240" s="399"/>
      <c r="M240" s="399"/>
      <c r="N240" s="401"/>
      <c r="O240" s="401"/>
      <c r="P240" s="401"/>
      <c r="Q240" s="401"/>
      <c r="R240" s="401"/>
      <c r="S240" s="401"/>
      <c r="T240" s="401"/>
      <c r="U240" s="401"/>
      <c r="V240" s="401"/>
      <c r="W240" s="402">
        <f>SUM(W230:W239)</f>
        <v>1.9200000000000008</v>
      </c>
      <c r="X240" s="403" t="str">
        <f>X229</f>
        <v>m³</v>
      </c>
      <c r="Y240" s="404"/>
    </row>
    <row r="241" spans="2:25" s="496" customFormat="1" ht="15.75" customHeight="1" x14ac:dyDescent="0.2">
      <c r="B241" s="409"/>
      <c r="C241" s="394">
        <v>100980</v>
      </c>
      <c r="D241" s="463" t="s">
        <v>20683</v>
      </c>
      <c r="E241" s="1015" t="str">
        <f>IF(D241="SINAPI",VLOOKUP(C241,'SINAPI 09-20 ES - NÃO DESONER.'!$G$6:$L$6678,2,FALSE),IF(D241="SIURB",VLOOKUP(C241,'SIURB JAN-2020 NÃO DESONER.'!$A$2:$D$757,2,FALSE),IF(D241="SICRO",VLOOKUP(C241,Tabela4[],2,FALSE),IF(D241="CPOS",VLOOKUP(C241,'CPOS-178'!$A$7:$F$4097,2,FALSE),IF(D241="PRÓPRIA",VLOOKUP(C241,Tabela42[],2,FALSE),IF(D241="DER-ES",VLOOKUP(C241,Tabela6[],2,FALSE),IF(D241="IOPES",VLOOKUP(C241,'IOPES_02-20'!$A$12:$G$1265,3,FALSE),"ERRO")))))))</f>
        <v>CARGA, MANOBRA E DESCARGA DE SOLOS E MATERIAIS GRANULARES EM CAMINHÃO BASCULANTE 18 M³ - CARGA COM ESCAVADEIRA HIDRÁULICA (CAÇAMBA DE 1,20 M³ / 155 HP) E DESCARGA LIVRE (UNIDADE: m³). AF_07/2020</v>
      </c>
      <c r="F241" s="1016"/>
      <c r="G241" s="1016"/>
      <c r="H241" s="1016"/>
      <c r="I241" s="1016"/>
      <c r="J241" s="1016"/>
      <c r="K241" s="1016"/>
      <c r="L241" s="1016"/>
      <c r="M241" s="1016"/>
      <c r="N241" s="1016"/>
      <c r="O241" s="1016"/>
      <c r="P241" s="1016"/>
      <c r="Q241" s="1016"/>
      <c r="R241" s="1016"/>
      <c r="S241" s="1016"/>
      <c r="T241" s="1016"/>
      <c r="U241" s="1016"/>
      <c r="V241" s="1016"/>
      <c r="W241" s="1016"/>
      <c r="X241" s="462" t="str">
        <f>IF(D241="SINAPI",VLOOKUP(C241,'SINAPI 09-20 ES - NÃO DESONER.'!$G$6:$L$6678,3,FALSE),IF(D241="SIURB",VLOOKUP(C241,'SIURB JAN-2020 NÃO DESONER.'!$A$2:$D$757,3,FALSE),IF(D241="SICRO",VLOOKUP(C241,Tabela4[],3,FALSE),IF(D241="CPOS",VLOOKUP(C241,'CPOS-178'!$A$7:$F$4097,3,FALSE),IF(D241="PRÓPRIA",VLOOKUP(C241,Tabela42[],3,FALSE),IF(D241="DER-ES",VLOOKUP(C241,Tabela6[],3,FALSE),IF(D241="IOPES",VLOOKUP(C241,'IOPES_02-20'!$A$12:$G$1265,4,FALSE),"ERRO")))))))</f>
        <v>m³</v>
      </c>
      <c r="Y241" s="396"/>
    </row>
    <row r="242" spans="2:25" s="496" customFormat="1" ht="15.75" customHeight="1" x14ac:dyDescent="0.2">
      <c r="B242" s="409"/>
      <c r="C242" s="394"/>
      <c r="D242" s="463"/>
      <c r="E242" s="410" t="s">
        <v>32960</v>
      </c>
      <c r="F242" s="411"/>
      <c r="G242" s="412"/>
      <c r="H242" s="413"/>
      <c r="I242" s="411"/>
      <c r="J242" s="412"/>
      <c r="K242" s="413"/>
      <c r="L242" s="447"/>
      <c r="M242" s="351">
        <v>12</v>
      </c>
      <c r="N242" s="414">
        <v>0.4</v>
      </c>
      <c r="O242" s="414">
        <v>0.4</v>
      </c>
      <c r="P242" s="414">
        <v>0.4</v>
      </c>
      <c r="Q242" s="414" t="s">
        <v>19841</v>
      </c>
      <c r="R242" s="423">
        <f>+N242*O242*P242</f>
        <v>6.4000000000000015E-2</v>
      </c>
      <c r="S242" s="346"/>
      <c r="T242" s="416"/>
      <c r="U242" s="347"/>
      <c r="V242" s="348"/>
      <c r="W242" s="415">
        <f>+M242*R242</f>
        <v>0.76800000000000024</v>
      </c>
      <c r="X242" s="448"/>
      <c r="Y242" s="420"/>
    </row>
    <row r="243" spans="2:25" s="496" customFormat="1" ht="15.75" customHeight="1" x14ac:dyDescent="0.2">
      <c r="B243" s="409"/>
      <c r="C243" s="394"/>
      <c r="D243" s="463"/>
      <c r="E243" s="410" t="s">
        <v>32961</v>
      </c>
      <c r="F243" s="411"/>
      <c r="G243" s="412"/>
      <c r="H243" s="413"/>
      <c r="I243" s="411"/>
      <c r="J243" s="412"/>
      <c r="K243" s="413"/>
      <c r="L243" s="447"/>
      <c r="M243" s="351">
        <v>2</v>
      </c>
      <c r="N243" s="414">
        <v>0.4</v>
      </c>
      <c r="O243" s="414">
        <v>0.4</v>
      </c>
      <c r="P243" s="414">
        <v>0.4</v>
      </c>
      <c r="Q243" s="414" t="s">
        <v>19841</v>
      </c>
      <c r="R243" s="423">
        <f t="shared" ref="R243:R251" si="12">+N243*O243*P243</f>
        <v>6.4000000000000015E-2</v>
      </c>
      <c r="S243" s="346"/>
      <c r="T243" s="416"/>
      <c r="U243" s="347"/>
      <c r="V243" s="348"/>
      <c r="W243" s="415">
        <f t="shared" ref="W243:W251" si="13">+M243*R243</f>
        <v>0.12800000000000003</v>
      </c>
      <c r="X243" s="448"/>
      <c r="Y243" s="420"/>
    </row>
    <row r="244" spans="2:25" s="496" customFormat="1" ht="15.75" customHeight="1" x14ac:dyDescent="0.2">
      <c r="B244" s="409"/>
      <c r="C244" s="394"/>
      <c r="D244" s="463"/>
      <c r="E244" s="410" t="s">
        <v>32962</v>
      </c>
      <c r="F244" s="411"/>
      <c r="G244" s="412"/>
      <c r="H244" s="413"/>
      <c r="I244" s="411"/>
      <c r="J244" s="412"/>
      <c r="K244" s="413"/>
      <c r="L244" s="447"/>
      <c r="M244" s="351">
        <v>2</v>
      </c>
      <c r="N244" s="414">
        <v>0.4</v>
      </c>
      <c r="O244" s="414">
        <v>0.4</v>
      </c>
      <c r="P244" s="414">
        <v>0.4</v>
      </c>
      <c r="Q244" s="414" t="s">
        <v>19841</v>
      </c>
      <c r="R244" s="423">
        <f t="shared" si="12"/>
        <v>6.4000000000000015E-2</v>
      </c>
      <c r="S244" s="346"/>
      <c r="T244" s="416"/>
      <c r="U244" s="347"/>
      <c r="V244" s="348"/>
      <c r="W244" s="415">
        <f t="shared" si="13"/>
        <v>0.12800000000000003</v>
      </c>
      <c r="X244" s="448"/>
      <c r="Y244" s="420"/>
    </row>
    <row r="245" spans="2:25" s="496" customFormat="1" ht="15.75" customHeight="1" x14ac:dyDescent="0.2">
      <c r="B245" s="409"/>
      <c r="C245" s="394"/>
      <c r="D245" s="463"/>
      <c r="E245" s="410" t="s">
        <v>32963</v>
      </c>
      <c r="F245" s="411"/>
      <c r="G245" s="412"/>
      <c r="H245" s="413"/>
      <c r="I245" s="411"/>
      <c r="J245" s="412"/>
      <c r="K245" s="413"/>
      <c r="L245" s="447"/>
      <c r="M245" s="351">
        <v>2</v>
      </c>
      <c r="N245" s="414">
        <v>0.4</v>
      </c>
      <c r="O245" s="414">
        <v>0.4</v>
      </c>
      <c r="P245" s="414">
        <v>0.4</v>
      </c>
      <c r="Q245" s="414" t="s">
        <v>19841</v>
      </c>
      <c r="R245" s="423">
        <f t="shared" si="12"/>
        <v>6.4000000000000015E-2</v>
      </c>
      <c r="S245" s="346"/>
      <c r="T245" s="416"/>
      <c r="U245" s="347"/>
      <c r="V245" s="348"/>
      <c r="W245" s="415">
        <f t="shared" si="13"/>
        <v>0.12800000000000003</v>
      </c>
      <c r="X245" s="448"/>
      <c r="Y245" s="420"/>
    </row>
    <row r="246" spans="2:25" s="496" customFormat="1" ht="15.75" customHeight="1" x14ac:dyDescent="0.2">
      <c r="B246" s="409"/>
      <c r="C246" s="394"/>
      <c r="D246" s="463"/>
      <c r="E246" s="410" t="s">
        <v>32964</v>
      </c>
      <c r="F246" s="411"/>
      <c r="G246" s="412"/>
      <c r="H246" s="413"/>
      <c r="I246" s="411"/>
      <c r="J246" s="412"/>
      <c r="K246" s="413"/>
      <c r="L246" s="447"/>
      <c r="M246" s="351">
        <v>2</v>
      </c>
      <c r="N246" s="414">
        <v>0.4</v>
      </c>
      <c r="O246" s="414">
        <v>0.4</v>
      </c>
      <c r="P246" s="414">
        <v>0.4</v>
      </c>
      <c r="Q246" s="414" t="s">
        <v>19841</v>
      </c>
      <c r="R246" s="423">
        <f t="shared" si="12"/>
        <v>6.4000000000000015E-2</v>
      </c>
      <c r="S246" s="346"/>
      <c r="T246" s="416"/>
      <c r="U246" s="347"/>
      <c r="V246" s="348"/>
      <c r="W246" s="415">
        <f t="shared" si="13"/>
        <v>0.12800000000000003</v>
      </c>
      <c r="X246" s="448"/>
      <c r="Y246" s="420"/>
    </row>
    <row r="247" spans="2:25" s="496" customFormat="1" ht="15.75" customHeight="1" x14ac:dyDescent="0.2">
      <c r="B247" s="409"/>
      <c r="C247" s="394"/>
      <c r="D247" s="463"/>
      <c r="E247" s="410" t="s">
        <v>32965</v>
      </c>
      <c r="F247" s="411"/>
      <c r="G247" s="412"/>
      <c r="H247" s="413"/>
      <c r="I247" s="411"/>
      <c r="J247" s="412"/>
      <c r="K247" s="413"/>
      <c r="L247" s="447"/>
      <c r="M247" s="351">
        <v>2</v>
      </c>
      <c r="N247" s="414">
        <v>0.4</v>
      </c>
      <c r="O247" s="414">
        <v>0.4</v>
      </c>
      <c r="P247" s="414">
        <v>0.4</v>
      </c>
      <c r="Q247" s="414" t="s">
        <v>19841</v>
      </c>
      <c r="R247" s="423">
        <f t="shared" si="12"/>
        <v>6.4000000000000015E-2</v>
      </c>
      <c r="S247" s="346"/>
      <c r="T247" s="416"/>
      <c r="U247" s="347"/>
      <c r="V247" s="348"/>
      <c r="W247" s="415">
        <f t="shared" si="13"/>
        <v>0.12800000000000003</v>
      </c>
      <c r="X247" s="448"/>
      <c r="Y247" s="420"/>
    </row>
    <row r="248" spans="2:25" s="496" customFormat="1" ht="15.75" customHeight="1" x14ac:dyDescent="0.2">
      <c r="B248" s="409"/>
      <c r="C248" s="394"/>
      <c r="D248" s="463"/>
      <c r="E248" s="410" t="s">
        <v>32966</v>
      </c>
      <c r="F248" s="411"/>
      <c r="G248" s="412"/>
      <c r="H248" s="413"/>
      <c r="I248" s="411"/>
      <c r="J248" s="412"/>
      <c r="K248" s="413"/>
      <c r="L248" s="447"/>
      <c r="M248" s="351">
        <v>1</v>
      </c>
      <c r="N248" s="414">
        <v>0.4</v>
      </c>
      <c r="O248" s="414">
        <v>0.4</v>
      </c>
      <c r="P248" s="414">
        <v>0.4</v>
      </c>
      <c r="Q248" s="414" t="s">
        <v>19841</v>
      </c>
      <c r="R248" s="423">
        <f t="shared" si="12"/>
        <v>6.4000000000000015E-2</v>
      </c>
      <c r="S248" s="346"/>
      <c r="T248" s="416"/>
      <c r="U248" s="347"/>
      <c r="V248" s="348"/>
      <c r="W248" s="415">
        <f t="shared" si="13"/>
        <v>6.4000000000000015E-2</v>
      </c>
      <c r="X248" s="448"/>
      <c r="Y248" s="420"/>
    </row>
    <row r="249" spans="2:25" s="496" customFormat="1" ht="15.75" customHeight="1" x14ac:dyDescent="0.2">
      <c r="B249" s="409"/>
      <c r="C249" s="394"/>
      <c r="D249" s="463"/>
      <c r="E249" s="410" t="s">
        <v>32967</v>
      </c>
      <c r="F249" s="411"/>
      <c r="G249" s="412"/>
      <c r="H249" s="413"/>
      <c r="I249" s="411"/>
      <c r="J249" s="412"/>
      <c r="K249" s="413"/>
      <c r="L249" s="447"/>
      <c r="M249" s="351">
        <v>2</v>
      </c>
      <c r="N249" s="414">
        <v>0.4</v>
      </c>
      <c r="O249" s="414">
        <v>0.4</v>
      </c>
      <c r="P249" s="414">
        <v>0.4</v>
      </c>
      <c r="Q249" s="414" t="s">
        <v>19841</v>
      </c>
      <c r="R249" s="423">
        <f t="shared" si="12"/>
        <v>6.4000000000000015E-2</v>
      </c>
      <c r="S249" s="346"/>
      <c r="T249" s="416"/>
      <c r="U249" s="347"/>
      <c r="V249" s="348"/>
      <c r="W249" s="415">
        <f t="shared" si="13"/>
        <v>0.12800000000000003</v>
      </c>
      <c r="X249" s="448"/>
      <c r="Y249" s="420"/>
    </row>
    <row r="250" spans="2:25" s="496" customFormat="1" ht="15.75" customHeight="1" x14ac:dyDescent="0.2">
      <c r="B250" s="409"/>
      <c r="C250" s="394"/>
      <c r="D250" s="463"/>
      <c r="E250" s="410" t="s">
        <v>32968</v>
      </c>
      <c r="F250" s="411"/>
      <c r="G250" s="412"/>
      <c r="H250" s="413"/>
      <c r="I250" s="411"/>
      <c r="J250" s="412"/>
      <c r="K250" s="413"/>
      <c r="L250" s="447"/>
      <c r="M250" s="351">
        <v>2</v>
      </c>
      <c r="N250" s="414">
        <v>0.4</v>
      </c>
      <c r="O250" s="414">
        <v>0.4</v>
      </c>
      <c r="P250" s="414">
        <v>0.4</v>
      </c>
      <c r="Q250" s="414" t="s">
        <v>19841</v>
      </c>
      <c r="R250" s="423">
        <f t="shared" si="12"/>
        <v>6.4000000000000015E-2</v>
      </c>
      <c r="S250" s="346"/>
      <c r="T250" s="416"/>
      <c r="U250" s="347"/>
      <c r="V250" s="348"/>
      <c r="W250" s="415">
        <f t="shared" si="13"/>
        <v>0.12800000000000003</v>
      </c>
      <c r="X250" s="448"/>
      <c r="Y250" s="420"/>
    </row>
    <row r="251" spans="2:25" s="496" customFormat="1" ht="15.75" customHeight="1" x14ac:dyDescent="0.2">
      <c r="B251" s="409"/>
      <c r="C251" s="394"/>
      <c r="D251" s="463"/>
      <c r="E251" s="410" t="s">
        <v>32969</v>
      </c>
      <c r="F251" s="411"/>
      <c r="G251" s="412"/>
      <c r="H251" s="413"/>
      <c r="I251" s="411"/>
      <c r="J251" s="412"/>
      <c r="K251" s="413"/>
      <c r="L251" s="447"/>
      <c r="M251" s="351">
        <v>3</v>
      </c>
      <c r="N251" s="414">
        <v>0.4</v>
      </c>
      <c r="O251" s="414">
        <v>0.4</v>
      </c>
      <c r="P251" s="414">
        <v>0.4</v>
      </c>
      <c r="Q251" s="414" t="s">
        <v>19841</v>
      </c>
      <c r="R251" s="423">
        <f t="shared" si="12"/>
        <v>6.4000000000000015E-2</v>
      </c>
      <c r="S251" s="346"/>
      <c r="T251" s="416"/>
      <c r="U251" s="347"/>
      <c r="V251" s="348"/>
      <c r="W251" s="415">
        <f t="shared" si="13"/>
        <v>0.19200000000000006</v>
      </c>
      <c r="X251" s="448"/>
      <c r="Y251" s="420"/>
    </row>
    <row r="252" spans="2:25" s="496" customFormat="1" ht="15.75" customHeight="1" x14ac:dyDescent="0.2">
      <c r="B252" s="398">
        <f>+C241</f>
        <v>100980</v>
      </c>
      <c r="C252" s="399"/>
      <c r="D252" s="465" t="str">
        <f>+D241</f>
        <v>SINAPI</v>
      </c>
      <c r="E252" s="400" t="s">
        <v>25225</v>
      </c>
      <c r="F252" s="1012"/>
      <c r="G252" s="1013"/>
      <c r="H252" s="1014"/>
      <c r="I252" s="1012"/>
      <c r="J252" s="1013"/>
      <c r="K252" s="1014"/>
      <c r="L252" s="399"/>
      <c r="M252" s="399"/>
      <c r="N252" s="401"/>
      <c r="O252" s="401"/>
      <c r="P252" s="401"/>
      <c r="Q252" s="401"/>
      <c r="R252" s="401"/>
      <c r="S252" s="401"/>
      <c r="T252" s="401"/>
      <c r="U252" s="401"/>
      <c r="V252" s="401"/>
      <c r="W252" s="402">
        <f>SUM(W242:W251)</f>
        <v>1.9200000000000008</v>
      </c>
      <c r="X252" s="403" t="str">
        <f>X241</f>
        <v>m³</v>
      </c>
      <c r="Y252" s="404"/>
    </row>
    <row r="253" spans="2:25" s="496" customFormat="1" ht="15.75" customHeight="1" x14ac:dyDescent="0.2">
      <c r="B253" s="409"/>
      <c r="C253" s="394">
        <v>97917</v>
      </c>
      <c r="D253" s="463" t="s">
        <v>20683</v>
      </c>
      <c r="E253" s="1015" t="str">
        <f>IF(D253="SINAPI",VLOOKUP(C253,'SINAPI 09-20 ES - NÃO DESONER.'!$G$6:$L$6678,2,FALSE),IF(D253="SIURB",VLOOKUP(C253,'SIURB JAN-2020 NÃO DESONER.'!$A$2:$D$757,2,FALSE),IF(D253="SICRO",VLOOKUP(C253,Tabela4[],2,FALSE),IF(D253="CPOS",VLOOKUP(C253,'CPOS-178'!$A$7:$F$4097,2,FALSE),IF(D253="PRÓPRIA",VLOOKUP(C253,Tabela42[],2,FALSE),IF(D253="DER-ES",VLOOKUP(C253,Tabela6[],2,FALSE),IF(D253="IOPES",VLOOKUP(C253,'IOPES_02-20'!$A$12:$G$1265,3,FALSE),"ERRO")))))))</f>
        <v>TRANSPORTE COM CAMINHÃO BASCULANTE DE 6 M³, EM VIA URBANA EM REVESTIMENTO PRIMÁRIO (UNIDADE: TXKM). AF_07/2020</v>
      </c>
      <c r="F253" s="1016"/>
      <c r="G253" s="1016"/>
      <c r="H253" s="1016"/>
      <c r="I253" s="1016"/>
      <c r="J253" s="1016"/>
      <c r="K253" s="1016"/>
      <c r="L253" s="1016"/>
      <c r="M253" s="1016"/>
      <c r="N253" s="1016"/>
      <c r="O253" s="1016"/>
      <c r="P253" s="1016"/>
      <c r="Q253" s="1016"/>
      <c r="R253" s="1016"/>
      <c r="S253" s="1016"/>
      <c r="T253" s="1016"/>
      <c r="U253" s="1016"/>
      <c r="V253" s="1016"/>
      <c r="W253" s="1016"/>
      <c r="X253" s="462" t="str">
        <f>IF(D253="SINAPI",VLOOKUP(C253,'SINAPI 09-20 ES - NÃO DESONER.'!$G$6:$L$6678,3,FALSE),IF(D253="SIURB",VLOOKUP(C253,'SIURB JAN-2020 NÃO DESONER.'!$A$2:$D$757,3,FALSE),IF(D253="SICRO",VLOOKUP(C253,Tabela4[],3,FALSE),IF(D253="CPOS",VLOOKUP(C253,'CPOS-178'!$A$7:$F$4097,3,FALSE),IF(D253="PRÓPRIA",VLOOKUP(C253,Tabela42[],3,FALSE),IF(D253="DER-ES",VLOOKUP(C253,Tabela6[],3,FALSE),IF(D253="IOPES",VLOOKUP(C253,'IOPES_02-20'!$A$12:$G$1265,4,FALSE),"ERRO")))))))</f>
        <v>t x km</v>
      </c>
      <c r="Y253" s="396"/>
    </row>
    <row r="254" spans="2:25" s="496" customFormat="1" ht="15.75" customHeight="1" x14ac:dyDescent="0.2">
      <c r="B254" s="409"/>
      <c r="C254" s="394"/>
      <c r="D254" s="463"/>
      <c r="E254" s="410" t="s">
        <v>32960</v>
      </c>
      <c r="F254" s="411"/>
      <c r="G254" s="412"/>
      <c r="H254" s="413"/>
      <c r="I254" s="411"/>
      <c r="J254" s="412"/>
      <c r="K254" s="413"/>
      <c r="L254" s="447"/>
      <c r="M254" s="351">
        <v>12</v>
      </c>
      <c r="N254" s="414">
        <v>0.4</v>
      </c>
      <c r="O254" s="414">
        <v>0.4</v>
      </c>
      <c r="P254" s="414">
        <v>0.4</v>
      </c>
      <c r="Q254" s="414" t="s">
        <v>19841</v>
      </c>
      <c r="R254" s="423">
        <f>+N254*O254*P254</f>
        <v>6.4000000000000015E-2</v>
      </c>
      <c r="S254" s="346"/>
      <c r="T254" s="416"/>
      <c r="U254" s="347"/>
      <c r="V254" s="348">
        <f>+$V$21</f>
        <v>10</v>
      </c>
      <c r="W254" s="415">
        <f>+M254*R254*V254</f>
        <v>7.6800000000000024</v>
      </c>
      <c r="X254" s="448"/>
      <c r="Y254" s="420"/>
    </row>
    <row r="255" spans="2:25" s="496" customFormat="1" ht="15.75" customHeight="1" x14ac:dyDescent="0.2">
      <c r="B255" s="409"/>
      <c r="C255" s="394"/>
      <c r="D255" s="463"/>
      <c r="E255" s="410" t="s">
        <v>32961</v>
      </c>
      <c r="F255" s="411"/>
      <c r="G255" s="412"/>
      <c r="H255" s="413"/>
      <c r="I255" s="411"/>
      <c r="J255" s="412"/>
      <c r="K255" s="413"/>
      <c r="L255" s="447"/>
      <c r="M255" s="351">
        <v>2</v>
      </c>
      <c r="N255" s="414">
        <v>0.4</v>
      </c>
      <c r="O255" s="414">
        <v>0.4</v>
      </c>
      <c r="P255" s="414">
        <v>0.4</v>
      </c>
      <c r="Q255" s="414" t="s">
        <v>19841</v>
      </c>
      <c r="R255" s="423">
        <f t="shared" ref="R255:R263" si="14">+N255*O255*P255</f>
        <v>6.4000000000000015E-2</v>
      </c>
      <c r="S255" s="346"/>
      <c r="T255" s="416"/>
      <c r="U255" s="347"/>
      <c r="V255" s="348">
        <f>+$V$21</f>
        <v>10</v>
      </c>
      <c r="W255" s="415">
        <f t="shared" ref="W255:W263" si="15">+M255*R255*V255</f>
        <v>1.2800000000000002</v>
      </c>
      <c r="X255" s="448"/>
      <c r="Y255" s="420"/>
    </row>
    <row r="256" spans="2:25" s="496" customFormat="1" ht="15.75" customHeight="1" x14ac:dyDescent="0.2">
      <c r="B256" s="409"/>
      <c r="C256" s="394"/>
      <c r="D256" s="463"/>
      <c r="E256" s="410" t="s">
        <v>32962</v>
      </c>
      <c r="F256" s="411"/>
      <c r="G256" s="412"/>
      <c r="H256" s="413"/>
      <c r="I256" s="411"/>
      <c r="J256" s="412"/>
      <c r="K256" s="413"/>
      <c r="L256" s="447"/>
      <c r="M256" s="351">
        <v>2</v>
      </c>
      <c r="N256" s="414">
        <v>0.4</v>
      </c>
      <c r="O256" s="414">
        <v>0.4</v>
      </c>
      <c r="P256" s="414">
        <v>0.4</v>
      </c>
      <c r="Q256" s="414" t="s">
        <v>19841</v>
      </c>
      <c r="R256" s="423">
        <f t="shared" si="14"/>
        <v>6.4000000000000015E-2</v>
      </c>
      <c r="S256" s="346"/>
      <c r="T256" s="416"/>
      <c r="U256" s="347"/>
      <c r="V256" s="348">
        <f t="shared" ref="V256:V263" si="16">+$V$21</f>
        <v>10</v>
      </c>
      <c r="W256" s="415">
        <f t="shared" si="15"/>
        <v>1.2800000000000002</v>
      </c>
      <c r="X256" s="448"/>
      <c r="Y256" s="420"/>
    </row>
    <row r="257" spans="2:25" s="496" customFormat="1" ht="15.75" customHeight="1" x14ac:dyDescent="0.2">
      <c r="B257" s="409"/>
      <c r="C257" s="394"/>
      <c r="D257" s="463"/>
      <c r="E257" s="410" t="s">
        <v>32963</v>
      </c>
      <c r="F257" s="411"/>
      <c r="G257" s="412"/>
      <c r="H257" s="413"/>
      <c r="I257" s="411"/>
      <c r="J257" s="412"/>
      <c r="K257" s="413"/>
      <c r="L257" s="447"/>
      <c r="M257" s="351">
        <v>2</v>
      </c>
      <c r="N257" s="414">
        <v>0.4</v>
      </c>
      <c r="O257" s="414">
        <v>0.4</v>
      </c>
      <c r="P257" s="414">
        <v>0.4</v>
      </c>
      <c r="Q257" s="414" t="s">
        <v>19841</v>
      </c>
      <c r="R257" s="423">
        <f t="shared" si="14"/>
        <v>6.4000000000000015E-2</v>
      </c>
      <c r="S257" s="346"/>
      <c r="T257" s="416"/>
      <c r="U257" s="347"/>
      <c r="V257" s="348">
        <f t="shared" si="16"/>
        <v>10</v>
      </c>
      <c r="W257" s="415">
        <f t="shared" si="15"/>
        <v>1.2800000000000002</v>
      </c>
      <c r="X257" s="448"/>
      <c r="Y257" s="420"/>
    </row>
    <row r="258" spans="2:25" s="496" customFormat="1" ht="15.75" customHeight="1" x14ac:dyDescent="0.2">
      <c r="B258" s="409"/>
      <c r="C258" s="394"/>
      <c r="D258" s="463"/>
      <c r="E258" s="410" t="s">
        <v>32964</v>
      </c>
      <c r="F258" s="411"/>
      <c r="G258" s="412"/>
      <c r="H258" s="413"/>
      <c r="I258" s="411"/>
      <c r="J258" s="412"/>
      <c r="K258" s="413"/>
      <c r="L258" s="447"/>
      <c r="M258" s="351">
        <v>2</v>
      </c>
      <c r="N258" s="414">
        <v>0.4</v>
      </c>
      <c r="O258" s="414">
        <v>0.4</v>
      </c>
      <c r="P258" s="414">
        <v>0.4</v>
      </c>
      <c r="Q258" s="414" t="s">
        <v>19841</v>
      </c>
      <c r="R258" s="423">
        <f t="shared" si="14"/>
        <v>6.4000000000000015E-2</v>
      </c>
      <c r="S258" s="346"/>
      <c r="T258" s="416"/>
      <c r="U258" s="347"/>
      <c r="V258" s="348">
        <f t="shared" si="16"/>
        <v>10</v>
      </c>
      <c r="W258" s="415">
        <f t="shared" si="15"/>
        <v>1.2800000000000002</v>
      </c>
      <c r="X258" s="448"/>
      <c r="Y258" s="420"/>
    </row>
    <row r="259" spans="2:25" s="496" customFormat="1" ht="15.75" customHeight="1" x14ac:dyDescent="0.2">
      <c r="B259" s="409"/>
      <c r="C259" s="394"/>
      <c r="D259" s="463"/>
      <c r="E259" s="410" t="s">
        <v>32965</v>
      </c>
      <c r="F259" s="411"/>
      <c r="G259" s="412"/>
      <c r="H259" s="413"/>
      <c r="I259" s="411"/>
      <c r="J259" s="412"/>
      <c r="K259" s="413"/>
      <c r="L259" s="447"/>
      <c r="M259" s="351">
        <v>2</v>
      </c>
      <c r="N259" s="414">
        <v>0.4</v>
      </c>
      <c r="O259" s="414">
        <v>0.4</v>
      </c>
      <c r="P259" s="414">
        <v>0.4</v>
      </c>
      <c r="Q259" s="414" t="s">
        <v>19841</v>
      </c>
      <c r="R259" s="423">
        <f t="shared" si="14"/>
        <v>6.4000000000000015E-2</v>
      </c>
      <c r="S259" s="346"/>
      <c r="T259" s="416"/>
      <c r="U259" s="347"/>
      <c r="V259" s="348">
        <f t="shared" si="16"/>
        <v>10</v>
      </c>
      <c r="W259" s="415">
        <f t="shared" si="15"/>
        <v>1.2800000000000002</v>
      </c>
      <c r="X259" s="448"/>
      <c r="Y259" s="420"/>
    </row>
    <row r="260" spans="2:25" s="496" customFormat="1" ht="15.75" customHeight="1" x14ac:dyDescent="0.2">
      <c r="B260" s="409"/>
      <c r="C260" s="394"/>
      <c r="D260" s="463"/>
      <c r="E260" s="410" t="s">
        <v>32966</v>
      </c>
      <c r="F260" s="411"/>
      <c r="G260" s="412"/>
      <c r="H260" s="413"/>
      <c r="I260" s="411"/>
      <c r="J260" s="412"/>
      <c r="K260" s="413"/>
      <c r="L260" s="447"/>
      <c r="M260" s="351">
        <v>1</v>
      </c>
      <c r="N260" s="414">
        <v>0.4</v>
      </c>
      <c r="O260" s="414">
        <v>0.4</v>
      </c>
      <c r="P260" s="414">
        <v>0.4</v>
      </c>
      <c r="Q260" s="414" t="s">
        <v>19841</v>
      </c>
      <c r="R260" s="423">
        <f t="shared" si="14"/>
        <v>6.4000000000000015E-2</v>
      </c>
      <c r="S260" s="346"/>
      <c r="T260" s="416"/>
      <c r="U260" s="347"/>
      <c r="V260" s="348">
        <f t="shared" si="16"/>
        <v>10</v>
      </c>
      <c r="W260" s="415">
        <f t="shared" si="15"/>
        <v>0.64000000000000012</v>
      </c>
      <c r="X260" s="448"/>
      <c r="Y260" s="420"/>
    </row>
    <row r="261" spans="2:25" s="496" customFormat="1" ht="15.75" customHeight="1" x14ac:dyDescent="0.2">
      <c r="B261" s="409"/>
      <c r="C261" s="394"/>
      <c r="D261" s="463"/>
      <c r="E261" s="410" t="s">
        <v>32967</v>
      </c>
      <c r="F261" s="411"/>
      <c r="G261" s="412"/>
      <c r="H261" s="413"/>
      <c r="I261" s="411"/>
      <c r="J261" s="412"/>
      <c r="K261" s="413"/>
      <c r="L261" s="447"/>
      <c r="M261" s="351">
        <v>2</v>
      </c>
      <c r="N261" s="414">
        <v>0.4</v>
      </c>
      <c r="O261" s="414">
        <v>0.4</v>
      </c>
      <c r="P261" s="414">
        <v>0.4</v>
      </c>
      <c r="Q261" s="414" t="s">
        <v>19841</v>
      </c>
      <c r="R261" s="423">
        <f t="shared" si="14"/>
        <v>6.4000000000000015E-2</v>
      </c>
      <c r="S261" s="346"/>
      <c r="T261" s="416"/>
      <c r="U261" s="347"/>
      <c r="V261" s="348">
        <f t="shared" si="16"/>
        <v>10</v>
      </c>
      <c r="W261" s="415">
        <f t="shared" si="15"/>
        <v>1.2800000000000002</v>
      </c>
      <c r="X261" s="448"/>
      <c r="Y261" s="420"/>
    </row>
    <row r="262" spans="2:25" s="496" customFormat="1" ht="15.75" customHeight="1" x14ac:dyDescent="0.2">
      <c r="B262" s="409"/>
      <c r="C262" s="394"/>
      <c r="D262" s="463"/>
      <c r="E262" s="410" t="s">
        <v>32968</v>
      </c>
      <c r="F262" s="411"/>
      <c r="G262" s="412"/>
      <c r="H262" s="413"/>
      <c r="I262" s="411"/>
      <c r="J262" s="412"/>
      <c r="K262" s="413"/>
      <c r="L262" s="447"/>
      <c r="M262" s="351">
        <v>2</v>
      </c>
      <c r="N262" s="414">
        <v>0.4</v>
      </c>
      <c r="O262" s="414">
        <v>0.4</v>
      </c>
      <c r="P262" s="414">
        <v>0.4</v>
      </c>
      <c r="Q262" s="414" t="s">
        <v>19841</v>
      </c>
      <c r="R262" s="423">
        <f t="shared" si="14"/>
        <v>6.4000000000000015E-2</v>
      </c>
      <c r="S262" s="346"/>
      <c r="T262" s="416"/>
      <c r="U262" s="347"/>
      <c r="V262" s="348">
        <f t="shared" si="16"/>
        <v>10</v>
      </c>
      <c r="W262" s="415">
        <f t="shared" si="15"/>
        <v>1.2800000000000002</v>
      </c>
      <c r="X262" s="448"/>
      <c r="Y262" s="420"/>
    </row>
    <row r="263" spans="2:25" s="496" customFormat="1" ht="15.75" customHeight="1" x14ac:dyDescent="0.2">
      <c r="B263" s="409"/>
      <c r="C263" s="394"/>
      <c r="D263" s="463"/>
      <c r="E263" s="410" t="s">
        <v>32969</v>
      </c>
      <c r="F263" s="411"/>
      <c r="G263" s="412"/>
      <c r="H263" s="413"/>
      <c r="I263" s="411"/>
      <c r="J263" s="412"/>
      <c r="K263" s="413"/>
      <c r="L263" s="447"/>
      <c r="M263" s="351">
        <v>3</v>
      </c>
      <c r="N263" s="414">
        <v>0.4</v>
      </c>
      <c r="O263" s="414">
        <v>0.4</v>
      </c>
      <c r="P263" s="414">
        <v>0.4</v>
      </c>
      <c r="Q263" s="414" t="s">
        <v>19841</v>
      </c>
      <c r="R263" s="423">
        <f t="shared" si="14"/>
        <v>6.4000000000000015E-2</v>
      </c>
      <c r="S263" s="346"/>
      <c r="T263" s="416"/>
      <c r="U263" s="347"/>
      <c r="V263" s="348">
        <f t="shared" si="16"/>
        <v>10</v>
      </c>
      <c r="W263" s="415">
        <f t="shared" si="15"/>
        <v>1.9200000000000006</v>
      </c>
      <c r="X263" s="448"/>
      <c r="Y263" s="420"/>
    </row>
    <row r="264" spans="2:25" s="496" customFormat="1" ht="15.75" customHeight="1" x14ac:dyDescent="0.2">
      <c r="B264" s="398">
        <f>+C253</f>
        <v>97917</v>
      </c>
      <c r="C264" s="399"/>
      <c r="D264" s="465" t="str">
        <f>+D253</f>
        <v>SINAPI</v>
      </c>
      <c r="E264" s="400" t="s">
        <v>25225</v>
      </c>
      <c r="F264" s="1012"/>
      <c r="G264" s="1013"/>
      <c r="H264" s="1014"/>
      <c r="I264" s="1012"/>
      <c r="J264" s="1013"/>
      <c r="K264" s="1014"/>
      <c r="L264" s="399"/>
      <c r="M264" s="399"/>
      <c r="N264" s="401"/>
      <c r="O264" s="401"/>
      <c r="P264" s="401"/>
      <c r="Q264" s="401"/>
      <c r="R264" s="401"/>
      <c r="S264" s="401"/>
      <c r="T264" s="401"/>
      <c r="U264" s="401"/>
      <c r="V264" s="401"/>
      <c r="W264" s="402">
        <f>SUM(W254:W263)</f>
        <v>19.20000000000001</v>
      </c>
      <c r="X264" s="403" t="str">
        <f>X253</f>
        <v>t x km</v>
      </c>
      <c r="Y264" s="404"/>
    </row>
    <row r="265" spans="2:25" s="496" customFormat="1" ht="15.75" customHeight="1" x14ac:dyDescent="0.2">
      <c r="B265" s="409"/>
      <c r="C265" s="595" t="s">
        <v>27509</v>
      </c>
      <c r="D265" s="463" t="s">
        <v>25239</v>
      </c>
      <c r="E265" s="1015" t="str">
        <f>IF(D265="SINAPI",VLOOKUP(C265,'SINAPI 09-20 ES - NÃO DESONER.'!$G$6:$L$6678,2,FALSE),IF(D265="SIURB",VLOOKUP(C265,'SIURB JAN-2020 NÃO DESONER.'!$A$2:$D$757,2,FALSE),IF(D265="SICRO",VLOOKUP(C265,Tabela4[],2,FALSE),IF(D265="CPOS",VLOOKUP(C265,'CPOS-178'!$A$7:$F$4097,2,FALSE),IF(D265="PRÓPRIA",VLOOKUP(C265,Tabela42[],2,FALSE),IF(D265="DER-ES",VLOOKUP(C265,Tabela6[],2,FALSE),IF(D265="IOPES",VLOOKUP(C265,'IOPES_02-20'!$A$12:$G$1265,3,FALSE),"ERRO")))))))</f>
        <v>FORNECIMENTO E ESPALHAMENTO DE TERRA VEGETAL</v>
      </c>
      <c r="F265" s="1016"/>
      <c r="G265" s="1016"/>
      <c r="H265" s="1016"/>
      <c r="I265" s="1016"/>
      <c r="J265" s="1016"/>
      <c r="K265" s="1016"/>
      <c r="L265" s="1016"/>
      <c r="M265" s="1016"/>
      <c r="N265" s="1016"/>
      <c r="O265" s="1016"/>
      <c r="P265" s="1016"/>
      <c r="Q265" s="1016"/>
      <c r="R265" s="1016"/>
      <c r="S265" s="1016"/>
      <c r="T265" s="1016"/>
      <c r="U265" s="1016"/>
      <c r="V265" s="1016"/>
      <c r="W265" s="1016"/>
      <c r="X265" s="462" t="str">
        <f>IF(D265="SINAPI",VLOOKUP(C265,'SINAPI 09-20 ES - NÃO DESONER.'!$G$6:$L$6678,3,FALSE),IF(D265="SIURB",VLOOKUP(C265,'SIURB JAN-2020 NÃO DESONER.'!$A$2:$D$757,3,FALSE),IF(D265="SICRO",VLOOKUP(C265,Tabela4[],3,FALSE),IF(D265="CPOS",VLOOKUP(C265,'CPOS-178'!$A$7:$F$4097,3,FALSE),IF(D265="PRÓPRIA",VLOOKUP(C265,Tabela42[],3,FALSE),IF(D265="DER-ES",VLOOKUP(C265,Tabela6[],3,FALSE),IF(D265="IOPES",VLOOKUP(C265,'IOPES_02-20'!$A$12:$G$1265,4,FALSE),"ERRO")))))))</f>
        <v>m³</v>
      </c>
      <c r="Y265" s="396"/>
    </row>
    <row r="266" spans="2:25" s="496" customFormat="1" ht="15.75" customHeight="1" x14ac:dyDescent="0.2">
      <c r="B266" s="409"/>
      <c r="C266" s="394"/>
      <c r="D266" s="463"/>
      <c r="E266" s="410" t="s">
        <v>32960</v>
      </c>
      <c r="F266" s="411"/>
      <c r="G266" s="412"/>
      <c r="H266" s="413"/>
      <c r="I266" s="411"/>
      <c r="J266" s="412"/>
      <c r="K266" s="413"/>
      <c r="L266" s="447"/>
      <c r="M266" s="351">
        <v>12</v>
      </c>
      <c r="N266" s="414">
        <v>0.4</v>
      </c>
      <c r="O266" s="414">
        <v>0.4</v>
      </c>
      <c r="P266" s="414">
        <v>0.4</v>
      </c>
      <c r="Q266" s="414" t="s">
        <v>19841</v>
      </c>
      <c r="R266" s="423">
        <f>+N266*O266*P266</f>
        <v>6.4000000000000015E-2</v>
      </c>
      <c r="S266" s="346"/>
      <c r="T266" s="416"/>
      <c r="U266" s="347"/>
      <c r="V266" s="348"/>
      <c r="W266" s="415">
        <f>+M266*R266</f>
        <v>0.76800000000000024</v>
      </c>
      <c r="X266" s="448"/>
      <c r="Y266" s="420"/>
    </row>
    <row r="267" spans="2:25" s="496" customFormat="1" ht="15.75" customHeight="1" x14ac:dyDescent="0.2">
      <c r="B267" s="409"/>
      <c r="C267" s="394"/>
      <c r="D267" s="463"/>
      <c r="E267" s="410" t="s">
        <v>32961</v>
      </c>
      <c r="F267" s="411"/>
      <c r="G267" s="412"/>
      <c r="H267" s="413"/>
      <c r="I267" s="411"/>
      <c r="J267" s="412"/>
      <c r="K267" s="413"/>
      <c r="L267" s="447"/>
      <c r="M267" s="351">
        <v>2</v>
      </c>
      <c r="N267" s="414">
        <v>0.4</v>
      </c>
      <c r="O267" s="414">
        <v>0.4</v>
      </c>
      <c r="P267" s="414">
        <v>0.4</v>
      </c>
      <c r="Q267" s="414" t="s">
        <v>19841</v>
      </c>
      <c r="R267" s="423">
        <f t="shared" ref="R267:R275" si="17">+N267*O267*P267</f>
        <v>6.4000000000000015E-2</v>
      </c>
      <c r="S267" s="346"/>
      <c r="T267" s="416"/>
      <c r="U267" s="347"/>
      <c r="V267" s="348"/>
      <c r="W267" s="415">
        <f t="shared" ref="W267:W275" si="18">+M267*R267</f>
        <v>0.12800000000000003</v>
      </c>
      <c r="X267" s="448"/>
      <c r="Y267" s="420"/>
    </row>
    <row r="268" spans="2:25" s="496" customFormat="1" ht="15.75" customHeight="1" thickBot="1" x14ac:dyDescent="0.25">
      <c r="B268" s="629"/>
      <c r="C268" s="630"/>
      <c r="D268" s="631"/>
      <c r="E268" s="632" t="s">
        <v>32962</v>
      </c>
      <c r="F268" s="633"/>
      <c r="G268" s="634"/>
      <c r="H268" s="635"/>
      <c r="I268" s="633"/>
      <c r="J268" s="634"/>
      <c r="K268" s="635"/>
      <c r="L268" s="636"/>
      <c r="M268" s="637">
        <v>2</v>
      </c>
      <c r="N268" s="638">
        <v>0.4</v>
      </c>
      <c r="O268" s="638">
        <v>0.4</v>
      </c>
      <c r="P268" s="638">
        <v>0.4</v>
      </c>
      <c r="Q268" s="638" t="s">
        <v>19841</v>
      </c>
      <c r="R268" s="639">
        <f t="shared" si="17"/>
        <v>6.4000000000000015E-2</v>
      </c>
      <c r="S268" s="640"/>
      <c r="T268" s="641"/>
      <c r="U268" s="642"/>
      <c r="V268" s="643"/>
      <c r="W268" s="644">
        <f t="shared" si="18"/>
        <v>0.12800000000000003</v>
      </c>
      <c r="X268" s="645"/>
      <c r="Y268" s="646"/>
    </row>
    <row r="269" spans="2:25" s="496" customFormat="1" ht="15.75" customHeight="1" x14ac:dyDescent="0.2">
      <c r="B269" s="409"/>
      <c r="C269" s="394"/>
      <c r="D269" s="463"/>
      <c r="E269" s="410" t="s">
        <v>32963</v>
      </c>
      <c r="F269" s="411"/>
      <c r="G269" s="412"/>
      <c r="H269" s="413"/>
      <c r="I269" s="411"/>
      <c r="J269" s="412"/>
      <c r="K269" s="413"/>
      <c r="L269" s="447"/>
      <c r="M269" s="351">
        <v>2</v>
      </c>
      <c r="N269" s="414">
        <v>0.4</v>
      </c>
      <c r="O269" s="414">
        <v>0.4</v>
      </c>
      <c r="P269" s="414">
        <v>0.4</v>
      </c>
      <c r="Q269" s="414" t="s">
        <v>19841</v>
      </c>
      <c r="R269" s="423">
        <f t="shared" si="17"/>
        <v>6.4000000000000015E-2</v>
      </c>
      <c r="S269" s="346"/>
      <c r="T269" s="416"/>
      <c r="U269" s="347"/>
      <c r="V269" s="348"/>
      <c r="W269" s="415">
        <f t="shared" si="18"/>
        <v>0.12800000000000003</v>
      </c>
      <c r="X269" s="448"/>
      <c r="Y269" s="420"/>
    </row>
    <row r="270" spans="2:25" s="496" customFormat="1" ht="15.75" customHeight="1" x14ac:dyDescent="0.2">
      <c r="B270" s="409"/>
      <c r="C270" s="394"/>
      <c r="D270" s="463"/>
      <c r="E270" s="410" t="s">
        <v>32964</v>
      </c>
      <c r="F270" s="411"/>
      <c r="G270" s="412"/>
      <c r="H270" s="413"/>
      <c r="I270" s="411"/>
      <c r="J270" s="412"/>
      <c r="K270" s="413"/>
      <c r="L270" s="447"/>
      <c r="M270" s="351">
        <v>2</v>
      </c>
      <c r="N270" s="414">
        <v>0.4</v>
      </c>
      <c r="O270" s="414">
        <v>0.4</v>
      </c>
      <c r="P270" s="414">
        <v>0.4</v>
      </c>
      <c r="Q270" s="414" t="s">
        <v>19841</v>
      </c>
      <c r="R270" s="423">
        <f t="shared" si="17"/>
        <v>6.4000000000000015E-2</v>
      </c>
      <c r="S270" s="346"/>
      <c r="T270" s="416"/>
      <c r="U270" s="347"/>
      <c r="V270" s="348"/>
      <c r="W270" s="415">
        <f t="shared" si="18"/>
        <v>0.12800000000000003</v>
      </c>
      <c r="X270" s="448"/>
      <c r="Y270" s="420"/>
    </row>
    <row r="271" spans="2:25" s="496" customFormat="1" ht="15.75" customHeight="1" x14ac:dyDescent="0.2">
      <c r="B271" s="409"/>
      <c r="C271" s="394"/>
      <c r="D271" s="463"/>
      <c r="E271" s="410" t="s">
        <v>32965</v>
      </c>
      <c r="F271" s="411"/>
      <c r="G271" s="412"/>
      <c r="H271" s="413"/>
      <c r="I271" s="411"/>
      <c r="J271" s="412"/>
      <c r="K271" s="413"/>
      <c r="L271" s="447"/>
      <c r="M271" s="351">
        <v>2</v>
      </c>
      <c r="N271" s="414">
        <v>0.4</v>
      </c>
      <c r="O271" s="414">
        <v>0.4</v>
      </c>
      <c r="P271" s="414">
        <v>0.4</v>
      </c>
      <c r="Q271" s="414" t="s">
        <v>19841</v>
      </c>
      <c r="R271" s="423">
        <f t="shared" si="17"/>
        <v>6.4000000000000015E-2</v>
      </c>
      <c r="S271" s="346"/>
      <c r="T271" s="416"/>
      <c r="U271" s="347"/>
      <c r="V271" s="348"/>
      <c r="W271" s="415">
        <f t="shared" si="18"/>
        <v>0.12800000000000003</v>
      </c>
      <c r="X271" s="448"/>
      <c r="Y271" s="420"/>
    </row>
    <row r="272" spans="2:25" s="496" customFormat="1" ht="15.75" customHeight="1" x14ac:dyDescent="0.2">
      <c r="B272" s="409"/>
      <c r="C272" s="394"/>
      <c r="D272" s="463"/>
      <c r="E272" s="410" t="s">
        <v>32966</v>
      </c>
      <c r="F272" s="411"/>
      <c r="G272" s="412"/>
      <c r="H272" s="413"/>
      <c r="I272" s="411"/>
      <c r="J272" s="412"/>
      <c r="K272" s="413"/>
      <c r="L272" s="447"/>
      <c r="M272" s="351">
        <v>1</v>
      </c>
      <c r="N272" s="414">
        <v>0.4</v>
      </c>
      <c r="O272" s="414">
        <v>0.4</v>
      </c>
      <c r="P272" s="414">
        <v>0.4</v>
      </c>
      <c r="Q272" s="414" t="s">
        <v>19841</v>
      </c>
      <c r="R272" s="423">
        <f t="shared" si="17"/>
        <v>6.4000000000000015E-2</v>
      </c>
      <c r="S272" s="346"/>
      <c r="T272" s="416"/>
      <c r="U272" s="347"/>
      <c r="V272" s="348"/>
      <c r="W272" s="415">
        <f t="shared" si="18"/>
        <v>6.4000000000000015E-2</v>
      </c>
      <c r="X272" s="448"/>
      <c r="Y272" s="420"/>
    </row>
    <row r="273" spans="2:25" s="496" customFormat="1" ht="15.75" customHeight="1" x14ac:dyDescent="0.2">
      <c r="B273" s="409"/>
      <c r="C273" s="394"/>
      <c r="D273" s="463"/>
      <c r="E273" s="410" t="s">
        <v>32967</v>
      </c>
      <c r="F273" s="411"/>
      <c r="G273" s="412"/>
      <c r="H273" s="413"/>
      <c r="I273" s="411"/>
      <c r="J273" s="412"/>
      <c r="K273" s="413"/>
      <c r="L273" s="447"/>
      <c r="M273" s="351">
        <v>2</v>
      </c>
      <c r="N273" s="414">
        <v>0.4</v>
      </c>
      <c r="O273" s="414">
        <v>0.4</v>
      </c>
      <c r="P273" s="414">
        <v>0.4</v>
      </c>
      <c r="Q273" s="414" t="s">
        <v>19841</v>
      </c>
      <c r="R273" s="423">
        <f t="shared" si="17"/>
        <v>6.4000000000000015E-2</v>
      </c>
      <c r="S273" s="346"/>
      <c r="T273" s="416"/>
      <c r="U273" s="347"/>
      <c r="V273" s="348"/>
      <c r="W273" s="415">
        <f t="shared" si="18"/>
        <v>0.12800000000000003</v>
      </c>
      <c r="X273" s="448"/>
      <c r="Y273" s="420"/>
    </row>
    <row r="274" spans="2:25" s="496" customFormat="1" ht="15.75" customHeight="1" x14ac:dyDescent="0.2">
      <c r="B274" s="409"/>
      <c r="C274" s="394"/>
      <c r="D274" s="463"/>
      <c r="E274" s="410" t="s">
        <v>32968</v>
      </c>
      <c r="F274" s="411"/>
      <c r="G274" s="412"/>
      <c r="H274" s="413"/>
      <c r="I274" s="411"/>
      <c r="J274" s="412"/>
      <c r="K274" s="413"/>
      <c r="L274" s="447"/>
      <c r="M274" s="351">
        <v>2</v>
      </c>
      <c r="N274" s="414">
        <v>0.4</v>
      </c>
      <c r="O274" s="414">
        <v>0.4</v>
      </c>
      <c r="P274" s="414">
        <v>0.4</v>
      </c>
      <c r="Q274" s="414" t="s">
        <v>19841</v>
      </c>
      <c r="R274" s="423">
        <f t="shared" si="17"/>
        <v>6.4000000000000015E-2</v>
      </c>
      <c r="S274" s="346"/>
      <c r="T274" s="416"/>
      <c r="U274" s="347"/>
      <c r="V274" s="348"/>
      <c r="W274" s="415">
        <f t="shared" si="18"/>
        <v>0.12800000000000003</v>
      </c>
      <c r="X274" s="448"/>
      <c r="Y274" s="420"/>
    </row>
    <row r="275" spans="2:25" s="496" customFormat="1" ht="15.75" customHeight="1" x14ac:dyDescent="0.2">
      <c r="B275" s="409"/>
      <c r="C275" s="394"/>
      <c r="D275" s="463"/>
      <c r="E275" s="410" t="s">
        <v>32969</v>
      </c>
      <c r="F275" s="411"/>
      <c r="G275" s="412"/>
      <c r="H275" s="413"/>
      <c r="I275" s="411"/>
      <c r="J275" s="412"/>
      <c r="K275" s="413"/>
      <c r="L275" s="447"/>
      <c r="M275" s="351">
        <v>3</v>
      </c>
      <c r="N275" s="414">
        <v>0.4</v>
      </c>
      <c r="O275" s="414">
        <v>0.4</v>
      </c>
      <c r="P275" s="414">
        <v>0.4</v>
      </c>
      <c r="Q275" s="414" t="s">
        <v>19841</v>
      </c>
      <c r="R275" s="423">
        <f t="shared" si="17"/>
        <v>6.4000000000000015E-2</v>
      </c>
      <c r="S275" s="346"/>
      <c r="T275" s="416"/>
      <c r="U275" s="347"/>
      <c r="V275" s="348"/>
      <c r="W275" s="415">
        <f t="shared" si="18"/>
        <v>0.19200000000000006</v>
      </c>
      <c r="X275" s="448"/>
      <c r="Y275" s="420"/>
    </row>
    <row r="276" spans="2:25" s="496" customFormat="1" ht="15.75" customHeight="1" x14ac:dyDescent="0.2">
      <c r="B276" s="398" t="str">
        <f>+C265</f>
        <v>'200307</v>
      </c>
      <c r="C276" s="399"/>
      <c r="D276" s="465" t="str">
        <f>+D265</f>
        <v>IOPES</v>
      </c>
      <c r="E276" s="400" t="s">
        <v>25225</v>
      </c>
      <c r="F276" s="1012"/>
      <c r="G276" s="1013"/>
      <c r="H276" s="1014"/>
      <c r="I276" s="1012"/>
      <c r="J276" s="1013"/>
      <c r="K276" s="1014"/>
      <c r="L276" s="399"/>
      <c r="M276" s="399"/>
      <c r="N276" s="401"/>
      <c r="O276" s="401"/>
      <c r="P276" s="401"/>
      <c r="Q276" s="401"/>
      <c r="R276" s="401"/>
      <c r="S276" s="401"/>
      <c r="T276" s="401"/>
      <c r="U276" s="401"/>
      <c r="V276" s="401"/>
      <c r="W276" s="402">
        <f>SUM(W266:W275)</f>
        <v>1.9200000000000008</v>
      </c>
      <c r="X276" s="403" t="str">
        <f>X265</f>
        <v>m³</v>
      </c>
      <c r="Y276" s="404"/>
    </row>
    <row r="277" spans="2:25" s="496" customFormat="1" ht="15.75" customHeight="1" x14ac:dyDescent="0.2">
      <c r="B277" s="409"/>
      <c r="C277" s="394">
        <v>98520</v>
      </c>
      <c r="D277" s="463" t="s">
        <v>20683</v>
      </c>
      <c r="E277" s="1015" t="str">
        <f>IF(D277="SINAPI",VLOOKUP(C277,'SINAPI 09-20 ES - NÃO DESONER.'!$G$6:$L$6678,2,FALSE),IF(D277="SIURB",VLOOKUP(C277,'SIURB JAN-2020 NÃO DESONER.'!$A$2:$D$757,2,FALSE),IF(D277="SICRO",VLOOKUP(C277,Tabela4[],2,FALSE),IF(D277="CPOS",VLOOKUP(C277,'CPOS-178'!$A$7:$F$4097,2,FALSE),IF(D277="PRÓPRIA",VLOOKUP(C277,Tabela42[],2,FALSE),IF(D277="DER-ES",VLOOKUP(C277,Tabela6[],2,FALSE),IF(D277="IOPES",VLOOKUP(C277,'IOPES_02-20'!$A$12:$G$1265,3,FALSE),"ERRO")))))))</f>
        <v>APLICAÇÃO DE ADUBO EM SOLO. AF_05/2018</v>
      </c>
      <c r="F277" s="1016"/>
      <c r="G277" s="1016"/>
      <c r="H277" s="1016"/>
      <c r="I277" s="1016"/>
      <c r="J277" s="1016"/>
      <c r="K277" s="1016"/>
      <c r="L277" s="1016"/>
      <c r="M277" s="1016"/>
      <c r="N277" s="1016"/>
      <c r="O277" s="1016"/>
      <c r="P277" s="1016"/>
      <c r="Q277" s="1016"/>
      <c r="R277" s="1016"/>
      <c r="S277" s="1016"/>
      <c r="T277" s="1016"/>
      <c r="U277" s="1016"/>
      <c r="V277" s="1016"/>
      <c r="W277" s="1016"/>
      <c r="X277" s="462" t="str">
        <f>IF(D277="SINAPI",VLOOKUP(C277,'SINAPI 09-20 ES - NÃO DESONER.'!$G$6:$L$6678,3,FALSE),IF(D277="SIURB",VLOOKUP(C277,'SIURB JAN-2020 NÃO DESONER.'!$A$2:$D$757,3,FALSE),IF(D277="SICRO",VLOOKUP(C277,Tabela4[],3,FALSE),IF(D277="CPOS",VLOOKUP(C277,'CPOS-178'!$A$7:$F$4097,3,FALSE),IF(D277="PRÓPRIA",VLOOKUP(C277,Tabela42[],3,FALSE),IF(D277="DER-ES",VLOOKUP(C277,Tabela6[],3,FALSE),IF(D277="IOPES",VLOOKUP(C277,'IOPES_02-20'!$A$12:$G$1265,4,FALSE),"ERRO")))))))</f>
        <v>m²</v>
      </c>
      <c r="Y277" s="396"/>
    </row>
    <row r="278" spans="2:25" s="496" customFormat="1" ht="15.75" customHeight="1" x14ac:dyDescent="0.2">
      <c r="B278" s="409"/>
      <c r="C278" s="394"/>
      <c r="D278" s="463"/>
      <c r="E278" s="410" t="s">
        <v>32970</v>
      </c>
      <c r="F278" s="411"/>
      <c r="G278" s="412"/>
      <c r="H278" s="413"/>
      <c r="I278" s="411"/>
      <c r="J278" s="412"/>
      <c r="K278" s="413"/>
      <c r="L278" s="447"/>
      <c r="M278" s="351"/>
      <c r="N278" s="414"/>
      <c r="O278" s="414"/>
      <c r="P278" s="414"/>
      <c r="Q278" s="414">
        <f>+Q214+Q215</f>
        <v>357.64</v>
      </c>
      <c r="R278" s="423" t="s">
        <v>19841</v>
      </c>
      <c r="S278" s="346"/>
      <c r="T278" s="416"/>
      <c r="U278" s="347"/>
      <c r="V278" s="348"/>
      <c r="W278" s="415">
        <f>+Q278</f>
        <v>357.64</v>
      </c>
      <c r="X278" s="559"/>
      <c r="Y278" s="420"/>
    </row>
    <row r="279" spans="2:25" s="496" customFormat="1" ht="15.75" customHeight="1" x14ac:dyDescent="0.2">
      <c r="B279" s="409"/>
      <c r="C279" s="394"/>
      <c r="D279" s="463"/>
      <c r="E279" s="410" t="s">
        <v>32966</v>
      </c>
      <c r="F279" s="411"/>
      <c r="G279" s="412"/>
      <c r="H279" s="413"/>
      <c r="I279" s="411"/>
      <c r="J279" s="412"/>
      <c r="K279" s="413"/>
      <c r="L279" s="447"/>
      <c r="M279" s="351">
        <v>1</v>
      </c>
      <c r="N279" s="414">
        <v>0.4</v>
      </c>
      <c r="O279" s="414">
        <v>0.4</v>
      </c>
      <c r="P279" s="414" t="s">
        <v>19841</v>
      </c>
      <c r="Q279" s="414">
        <f t="shared" ref="Q279:Q281" si="19">+N279*O279</f>
        <v>0.16000000000000003</v>
      </c>
      <c r="R279" s="423" t="s">
        <v>19841</v>
      </c>
      <c r="S279" s="346"/>
      <c r="T279" s="416"/>
      <c r="U279" s="347"/>
      <c r="V279" s="348"/>
      <c r="W279" s="415">
        <f t="shared" ref="W279:W281" si="20">+M279*Q279</f>
        <v>0.16000000000000003</v>
      </c>
      <c r="X279" s="448"/>
      <c r="Y279" s="420"/>
    </row>
    <row r="280" spans="2:25" s="496" customFormat="1" ht="15.75" customHeight="1" x14ac:dyDescent="0.2">
      <c r="B280" s="409"/>
      <c r="C280" s="394"/>
      <c r="D280" s="463"/>
      <c r="E280" s="410" t="s">
        <v>32967</v>
      </c>
      <c r="F280" s="411"/>
      <c r="G280" s="412"/>
      <c r="H280" s="413"/>
      <c r="I280" s="411"/>
      <c r="J280" s="412"/>
      <c r="K280" s="413"/>
      <c r="L280" s="447"/>
      <c r="M280" s="351">
        <v>2</v>
      </c>
      <c r="N280" s="414">
        <v>0.4</v>
      </c>
      <c r="O280" s="414">
        <v>0.4</v>
      </c>
      <c r="P280" s="414" t="s">
        <v>19841</v>
      </c>
      <c r="Q280" s="414">
        <f t="shared" si="19"/>
        <v>0.16000000000000003</v>
      </c>
      <c r="R280" s="423" t="s">
        <v>19841</v>
      </c>
      <c r="S280" s="346"/>
      <c r="T280" s="416"/>
      <c r="U280" s="347"/>
      <c r="V280" s="348"/>
      <c r="W280" s="415">
        <f t="shared" si="20"/>
        <v>0.32000000000000006</v>
      </c>
      <c r="X280" s="448"/>
      <c r="Y280" s="420"/>
    </row>
    <row r="281" spans="2:25" s="496" customFormat="1" ht="15.75" customHeight="1" x14ac:dyDescent="0.2">
      <c r="B281" s="409"/>
      <c r="C281" s="394"/>
      <c r="D281" s="463"/>
      <c r="E281" s="410" t="s">
        <v>32969</v>
      </c>
      <c r="F281" s="411"/>
      <c r="G281" s="412"/>
      <c r="H281" s="413"/>
      <c r="I281" s="411"/>
      <c r="J281" s="412"/>
      <c r="K281" s="413"/>
      <c r="L281" s="447"/>
      <c r="M281" s="351">
        <v>3</v>
      </c>
      <c r="N281" s="414">
        <v>0.4</v>
      </c>
      <c r="O281" s="414">
        <v>0.4</v>
      </c>
      <c r="P281" s="414" t="s">
        <v>19841</v>
      </c>
      <c r="Q281" s="414">
        <f t="shared" si="19"/>
        <v>0.16000000000000003</v>
      </c>
      <c r="R281" s="423" t="s">
        <v>19841</v>
      </c>
      <c r="S281" s="346"/>
      <c r="T281" s="416"/>
      <c r="U281" s="347"/>
      <c r="V281" s="348"/>
      <c r="W281" s="415">
        <f t="shared" si="20"/>
        <v>0.48000000000000009</v>
      </c>
      <c r="X281" s="448"/>
      <c r="Y281" s="420"/>
    </row>
    <row r="282" spans="2:25" s="496" customFormat="1" ht="15.75" customHeight="1" x14ac:dyDescent="0.2">
      <c r="B282" s="398">
        <f>+C277</f>
        <v>98520</v>
      </c>
      <c r="C282" s="399"/>
      <c r="D282" s="465" t="str">
        <f>+D277</f>
        <v>SINAPI</v>
      </c>
      <c r="E282" s="400" t="s">
        <v>25225</v>
      </c>
      <c r="F282" s="1012"/>
      <c r="G282" s="1013"/>
      <c r="H282" s="1014"/>
      <c r="I282" s="1012"/>
      <c r="J282" s="1013"/>
      <c r="K282" s="1014"/>
      <c r="L282" s="399"/>
      <c r="M282" s="399"/>
      <c r="N282" s="401"/>
      <c r="O282" s="401"/>
      <c r="P282" s="401"/>
      <c r="Q282" s="401"/>
      <c r="R282" s="401"/>
      <c r="S282" s="401"/>
      <c r="T282" s="401"/>
      <c r="U282" s="401"/>
      <c r="V282" s="401"/>
      <c r="W282" s="402">
        <f>SUM(W278:W281)</f>
        <v>358.6</v>
      </c>
      <c r="X282" s="403" t="str">
        <f>X277</f>
        <v>m²</v>
      </c>
      <c r="Y282" s="404"/>
    </row>
    <row r="283" spans="2:25" s="496" customFormat="1" ht="15.75" customHeight="1" x14ac:dyDescent="0.2">
      <c r="B283" s="409"/>
      <c r="C283" s="394">
        <v>98521</v>
      </c>
      <c r="D283" s="463" t="s">
        <v>20683</v>
      </c>
      <c r="E283" s="1015" t="str">
        <f>IF(D283="SINAPI",VLOOKUP(C283,'SINAPI 09-20 ES - NÃO DESONER.'!$G$6:$L$6678,2,FALSE),IF(D283="SIURB",VLOOKUP(C283,'SIURB JAN-2020 NÃO DESONER.'!$A$2:$D$757,2,FALSE),IF(D283="SICRO",VLOOKUP(C283,Tabela4[],2,FALSE),IF(D283="CPOS",VLOOKUP(C283,'CPOS-178'!$A$7:$F$4097,2,FALSE),IF(D283="PRÓPRIA",VLOOKUP(C283,Tabela42[],2,FALSE),IF(D283="DER-ES",VLOOKUP(C283,Tabela6[],2,FALSE),IF(D283="IOPES",VLOOKUP(C283,'IOPES_02-20'!$A$12:$G$1265,3,FALSE),"ERRO")))))))</f>
        <v>APLICAÇÃO DE CALCÁRIO PARA CORREÇÃO DO PH DO SOLO. AF_05/2018</v>
      </c>
      <c r="F283" s="1016"/>
      <c r="G283" s="1016"/>
      <c r="H283" s="1016"/>
      <c r="I283" s="1016"/>
      <c r="J283" s="1016"/>
      <c r="K283" s="1016"/>
      <c r="L283" s="1016"/>
      <c r="M283" s="1016"/>
      <c r="N283" s="1016"/>
      <c r="O283" s="1016"/>
      <c r="P283" s="1016"/>
      <c r="Q283" s="1016"/>
      <c r="R283" s="1016"/>
      <c r="S283" s="1016"/>
      <c r="T283" s="1016"/>
      <c r="U283" s="1016"/>
      <c r="V283" s="1016"/>
      <c r="W283" s="1016"/>
      <c r="X283" s="462" t="str">
        <f>IF(D283="SINAPI",VLOOKUP(C283,'SINAPI 09-20 ES - NÃO DESONER.'!$G$6:$L$6678,3,FALSE),IF(D283="SIURB",VLOOKUP(C283,'SIURB JAN-2020 NÃO DESONER.'!$A$2:$D$757,3,FALSE),IF(D283="SICRO",VLOOKUP(C283,Tabela4[],3,FALSE),IF(D283="CPOS",VLOOKUP(C283,'CPOS-178'!$A$7:$F$4097,3,FALSE),IF(D283="PRÓPRIA",VLOOKUP(C283,Tabela42[],3,FALSE),IF(D283="DER-ES",VLOOKUP(C283,Tabela6[],3,FALSE),IF(D283="IOPES",VLOOKUP(C283,'IOPES_02-20'!$A$12:$G$1265,4,FALSE),"ERRO")))))))</f>
        <v>m²</v>
      </c>
      <c r="Y283" s="396"/>
    </row>
    <row r="284" spans="2:25" s="496" customFormat="1" ht="15.75" customHeight="1" x14ac:dyDescent="0.2">
      <c r="B284" s="409"/>
      <c r="C284" s="394"/>
      <c r="D284" s="463"/>
      <c r="E284" s="410" t="s">
        <v>32970</v>
      </c>
      <c r="F284" s="411"/>
      <c r="G284" s="412"/>
      <c r="H284" s="413"/>
      <c r="I284" s="411"/>
      <c r="J284" s="412"/>
      <c r="K284" s="413"/>
      <c r="L284" s="447"/>
      <c r="M284" s="351"/>
      <c r="N284" s="414"/>
      <c r="O284" s="414"/>
      <c r="P284" s="414"/>
      <c r="Q284" s="414">
        <f>+Q278</f>
        <v>357.64</v>
      </c>
      <c r="R284" s="423" t="s">
        <v>19841</v>
      </c>
      <c r="S284" s="346"/>
      <c r="T284" s="416"/>
      <c r="U284" s="347"/>
      <c r="V284" s="348"/>
      <c r="W284" s="415">
        <f>+Q284</f>
        <v>357.64</v>
      </c>
      <c r="X284" s="559"/>
      <c r="Y284" s="420"/>
    </row>
    <row r="285" spans="2:25" s="496" customFormat="1" ht="15.75" customHeight="1" x14ac:dyDescent="0.2">
      <c r="B285" s="409"/>
      <c r="C285" s="394"/>
      <c r="D285" s="463"/>
      <c r="E285" s="410" t="s">
        <v>32966</v>
      </c>
      <c r="F285" s="411"/>
      <c r="G285" s="412"/>
      <c r="H285" s="413"/>
      <c r="I285" s="411"/>
      <c r="J285" s="412"/>
      <c r="K285" s="413"/>
      <c r="L285" s="447"/>
      <c r="M285" s="351">
        <v>1</v>
      </c>
      <c r="N285" s="414">
        <v>0.4</v>
      </c>
      <c r="O285" s="414">
        <v>0.4</v>
      </c>
      <c r="P285" s="414" t="s">
        <v>19841</v>
      </c>
      <c r="Q285" s="414">
        <f t="shared" ref="Q285:Q287" si="21">+N285*O285</f>
        <v>0.16000000000000003</v>
      </c>
      <c r="R285" s="423" t="s">
        <v>19841</v>
      </c>
      <c r="S285" s="346"/>
      <c r="T285" s="416"/>
      <c r="U285" s="347"/>
      <c r="V285" s="348"/>
      <c r="W285" s="415">
        <f t="shared" ref="W285:W287" si="22">+M285*Q285</f>
        <v>0.16000000000000003</v>
      </c>
      <c r="X285" s="448"/>
      <c r="Y285" s="420"/>
    </row>
    <row r="286" spans="2:25" s="496" customFormat="1" ht="15.75" customHeight="1" x14ac:dyDescent="0.2">
      <c r="B286" s="409"/>
      <c r="C286" s="394"/>
      <c r="D286" s="463"/>
      <c r="E286" s="410" t="s">
        <v>32967</v>
      </c>
      <c r="F286" s="411"/>
      <c r="G286" s="412"/>
      <c r="H286" s="413"/>
      <c r="I286" s="411"/>
      <c r="J286" s="412"/>
      <c r="K286" s="413"/>
      <c r="L286" s="447"/>
      <c r="M286" s="351">
        <v>2</v>
      </c>
      <c r="N286" s="414">
        <v>0.4</v>
      </c>
      <c r="O286" s="414">
        <v>0.4</v>
      </c>
      <c r="P286" s="414" t="s">
        <v>19841</v>
      </c>
      <c r="Q286" s="414">
        <f t="shared" si="21"/>
        <v>0.16000000000000003</v>
      </c>
      <c r="R286" s="423" t="s">
        <v>19841</v>
      </c>
      <c r="S286" s="346"/>
      <c r="T286" s="416"/>
      <c r="U286" s="347"/>
      <c r="V286" s="348"/>
      <c r="W286" s="415">
        <f t="shared" si="22"/>
        <v>0.32000000000000006</v>
      </c>
      <c r="X286" s="448"/>
      <c r="Y286" s="420"/>
    </row>
    <row r="287" spans="2:25" s="496" customFormat="1" ht="15.75" customHeight="1" x14ac:dyDescent="0.2">
      <c r="B287" s="409"/>
      <c r="C287" s="394"/>
      <c r="D287" s="463"/>
      <c r="E287" s="410" t="s">
        <v>32969</v>
      </c>
      <c r="F287" s="411"/>
      <c r="G287" s="412"/>
      <c r="H287" s="413"/>
      <c r="I287" s="411"/>
      <c r="J287" s="412"/>
      <c r="K287" s="413"/>
      <c r="L287" s="447"/>
      <c r="M287" s="351">
        <v>3</v>
      </c>
      <c r="N287" s="414">
        <v>0.4</v>
      </c>
      <c r="O287" s="414">
        <v>0.4</v>
      </c>
      <c r="P287" s="414" t="s">
        <v>19841</v>
      </c>
      <c r="Q287" s="414">
        <f t="shared" si="21"/>
        <v>0.16000000000000003</v>
      </c>
      <c r="R287" s="423" t="s">
        <v>19841</v>
      </c>
      <c r="S287" s="346"/>
      <c r="T287" s="416"/>
      <c r="U287" s="347"/>
      <c r="V287" s="348"/>
      <c r="W287" s="415">
        <f t="shared" si="22"/>
        <v>0.48000000000000009</v>
      </c>
      <c r="X287" s="448"/>
      <c r="Y287" s="420"/>
    </row>
    <row r="288" spans="2:25" s="496" customFormat="1" ht="15.75" customHeight="1" x14ac:dyDescent="0.2">
      <c r="B288" s="398">
        <f>+C283</f>
        <v>98521</v>
      </c>
      <c r="C288" s="399"/>
      <c r="D288" s="465" t="str">
        <f>+D283</f>
        <v>SINAPI</v>
      </c>
      <c r="E288" s="400" t="s">
        <v>25225</v>
      </c>
      <c r="F288" s="1012"/>
      <c r="G288" s="1013"/>
      <c r="H288" s="1014"/>
      <c r="I288" s="1012"/>
      <c r="J288" s="1013"/>
      <c r="K288" s="1014"/>
      <c r="L288" s="399"/>
      <c r="M288" s="399"/>
      <c r="N288" s="401"/>
      <c r="O288" s="401"/>
      <c r="P288" s="401"/>
      <c r="Q288" s="401"/>
      <c r="R288" s="401"/>
      <c r="S288" s="401"/>
      <c r="T288" s="401"/>
      <c r="U288" s="401"/>
      <c r="V288" s="401"/>
      <c r="W288" s="402">
        <f>SUM(W284:W287)</f>
        <v>358.6</v>
      </c>
      <c r="X288" s="403" t="str">
        <f>X283</f>
        <v>m²</v>
      </c>
      <c r="Y288" s="404"/>
    </row>
    <row r="289" spans="2:25" s="496" customFormat="1" ht="15.75" customHeight="1" x14ac:dyDescent="0.2">
      <c r="B289" s="409"/>
      <c r="C289" s="593">
        <v>188015</v>
      </c>
      <c r="D289" s="463" t="s">
        <v>32936</v>
      </c>
      <c r="E289" s="1015" t="str">
        <f>IF(D289="SINAPI",VLOOKUP(C289,'SINAPI 09-20 ES - NÃO DESONER.'!$G$6:$L$6678,2,FALSE),IF(D289="SIURB",VLOOKUP(C289,'SIURB JAN-2020 NÃO DESONER.'!$A$2:$D$757,2,FALSE),IF(D289="SICRO",VLOOKUP(C289,Tabela4[],2,FALSE),IF(D289="CPOS",VLOOKUP(C289,'CPOS-178'!$A$7:$F$4097,2,FALSE),IF(D289="PRÓPRIA",VLOOKUP(C289,Tabela42[],2,FALSE),IF(D289="DER-ES",VLOOKUP(C289,Tabela6[],2,FALSE),IF(D289="IOPES",VLOOKUP(C289,'IOPES_02-20'!$A$12:$G$1265,3,FALSE),IF(D289="EDIF",VLOOKUP(C289,'EDIF JAN-2020 NÃO DESONER.'!$A$3:$D$2649,2,FALSE),"ERRO"))))))))</f>
        <v>ADUBO QUÍMICO NPK, 10:10:10</v>
      </c>
      <c r="F289" s="1016"/>
      <c r="G289" s="1016"/>
      <c r="H289" s="1016"/>
      <c r="I289" s="1016"/>
      <c r="J289" s="1016"/>
      <c r="K289" s="1016"/>
      <c r="L289" s="1016"/>
      <c r="M289" s="1016"/>
      <c r="N289" s="1016"/>
      <c r="O289" s="1016"/>
      <c r="P289" s="1016"/>
      <c r="Q289" s="1016"/>
      <c r="R289" s="1016"/>
      <c r="S289" s="1016"/>
      <c r="T289" s="1016"/>
      <c r="U289" s="1016"/>
      <c r="V289" s="1016"/>
      <c r="W289" s="1016"/>
      <c r="X289" s="462" t="str">
        <f>IF(D289="SINAPI",VLOOKUP(C289,'SINAPI 09-20 ES - NÃO DESONER.'!$G$6:$L$6678,3,FALSE),IF(D289="SIURB",VLOOKUP(C289,'SIURB JAN-2020 NÃO DESONER.'!$A$2:$D$757,3,FALSE),IF(D289="SICRO",VLOOKUP(C289,Tabela4[],3,FALSE),IF(D289="CPOS",VLOOKUP(C289,'CPOS-178'!$A$7:$F$4097,3,FALSE),IF(D289="PRÓPRIA",VLOOKUP(C289,Tabela42[],3,FALSE),IF(D289="DER-ES",VLOOKUP(C289,Tabela6[],3,FALSE),IF(D289="IOPES",VLOOKUP(C289,'IOPES_02-20'!$A$12:$G$1265,4,FALSE),IF(D289="EDIF",VLOOKUP(C289,'EDIF JAN-2020 NÃO DESONER.'!$A$3:$D$2649,3,FALSE),"ERRO"))))))))</f>
        <v>KG</v>
      </c>
      <c r="Y289" s="396"/>
    </row>
    <row r="290" spans="2:25" s="496" customFormat="1" ht="15.75" customHeight="1" x14ac:dyDescent="0.2">
      <c r="B290" s="409"/>
      <c r="C290" s="394"/>
      <c r="D290" s="463"/>
      <c r="E290" s="410" t="s">
        <v>32970</v>
      </c>
      <c r="F290" s="411"/>
      <c r="G290" s="412"/>
      <c r="H290" s="413"/>
      <c r="I290" s="411"/>
      <c r="J290" s="412"/>
      <c r="K290" s="413"/>
      <c r="L290" s="447"/>
      <c r="M290" s="351"/>
      <c r="N290" s="414"/>
      <c r="O290" s="414"/>
      <c r="P290" s="414"/>
      <c r="Q290" s="414">
        <f>+Q284</f>
        <v>357.64</v>
      </c>
      <c r="R290" s="423" t="s">
        <v>19841</v>
      </c>
      <c r="S290" s="346">
        <v>0.25</v>
      </c>
      <c r="T290" s="416"/>
      <c r="U290" s="347"/>
      <c r="V290" s="348"/>
      <c r="W290" s="415">
        <f>+Q290*S290</f>
        <v>89.41</v>
      </c>
      <c r="X290" s="448"/>
      <c r="Y290" s="420"/>
    </row>
    <row r="291" spans="2:25" s="496" customFormat="1" ht="15.75" customHeight="1" x14ac:dyDescent="0.2">
      <c r="B291" s="409"/>
      <c r="C291" s="394"/>
      <c r="D291" s="463"/>
      <c r="E291" s="410" t="s">
        <v>32966</v>
      </c>
      <c r="F291" s="411"/>
      <c r="G291" s="412"/>
      <c r="H291" s="413"/>
      <c r="I291" s="411"/>
      <c r="J291" s="412"/>
      <c r="K291" s="413"/>
      <c r="L291" s="447"/>
      <c r="M291" s="351">
        <v>1</v>
      </c>
      <c r="N291" s="414"/>
      <c r="O291" s="414"/>
      <c r="P291" s="414"/>
      <c r="Q291" s="414"/>
      <c r="R291" s="423" t="s">
        <v>19841</v>
      </c>
      <c r="S291" s="346">
        <v>0.8</v>
      </c>
      <c r="T291" s="416"/>
      <c r="U291" s="347"/>
      <c r="V291" s="348"/>
      <c r="W291" s="415">
        <f>+M291*S291</f>
        <v>0.8</v>
      </c>
      <c r="X291" s="448"/>
      <c r="Y291" s="420"/>
    </row>
    <row r="292" spans="2:25" s="496" customFormat="1" ht="15.75" customHeight="1" x14ac:dyDescent="0.2">
      <c r="B292" s="409"/>
      <c r="C292" s="394"/>
      <c r="D292" s="463"/>
      <c r="E292" s="410" t="s">
        <v>32967</v>
      </c>
      <c r="F292" s="411"/>
      <c r="G292" s="412"/>
      <c r="H292" s="413"/>
      <c r="I292" s="411"/>
      <c r="J292" s="412"/>
      <c r="K292" s="413"/>
      <c r="L292" s="447"/>
      <c r="M292" s="351">
        <v>2</v>
      </c>
      <c r="N292" s="414"/>
      <c r="O292" s="414"/>
      <c r="P292" s="414"/>
      <c r="Q292" s="414"/>
      <c r="R292" s="423" t="s">
        <v>19841</v>
      </c>
      <c r="S292" s="346">
        <v>0.8</v>
      </c>
      <c r="T292" s="416"/>
      <c r="U292" s="347"/>
      <c r="V292" s="348"/>
      <c r="W292" s="415">
        <f t="shared" ref="W292:W293" si="23">+M292*S292</f>
        <v>1.6</v>
      </c>
      <c r="X292" s="448"/>
      <c r="Y292" s="420"/>
    </row>
    <row r="293" spans="2:25" s="496" customFormat="1" ht="15.75" customHeight="1" x14ac:dyDescent="0.2">
      <c r="B293" s="409"/>
      <c r="C293" s="394"/>
      <c r="D293" s="463"/>
      <c r="E293" s="410" t="s">
        <v>32969</v>
      </c>
      <c r="F293" s="411"/>
      <c r="G293" s="412"/>
      <c r="H293" s="413"/>
      <c r="I293" s="411"/>
      <c r="J293" s="412"/>
      <c r="K293" s="413"/>
      <c r="L293" s="447"/>
      <c r="M293" s="351">
        <v>3</v>
      </c>
      <c r="N293" s="414"/>
      <c r="O293" s="414"/>
      <c r="P293" s="414"/>
      <c r="Q293" s="414"/>
      <c r="R293" s="423" t="s">
        <v>19841</v>
      </c>
      <c r="S293" s="346">
        <v>0.8</v>
      </c>
      <c r="T293" s="416"/>
      <c r="U293" s="347"/>
      <c r="V293" s="348"/>
      <c r="W293" s="415">
        <f t="shared" si="23"/>
        <v>2.4000000000000004</v>
      </c>
      <c r="X293" s="448"/>
      <c r="Y293" s="420"/>
    </row>
    <row r="294" spans="2:25" s="496" customFormat="1" ht="15.75" customHeight="1" x14ac:dyDescent="0.2">
      <c r="B294" s="398">
        <f>+C289</f>
        <v>188015</v>
      </c>
      <c r="C294" s="399"/>
      <c r="D294" s="465" t="str">
        <f>+D289</f>
        <v>EDIF</v>
      </c>
      <c r="E294" s="400" t="s">
        <v>25225</v>
      </c>
      <c r="F294" s="1012"/>
      <c r="G294" s="1013"/>
      <c r="H294" s="1014"/>
      <c r="I294" s="1012"/>
      <c r="J294" s="1013"/>
      <c r="K294" s="1014"/>
      <c r="L294" s="399"/>
      <c r="M294" s="399"/>
      <c r="N294" s="401"/>
      <c r="O294" s="401"/>
      <c r="P294" s="401"/>
      <c r="Q294" s="401"/>
      <c r="R294" s="401"/>
      <c r="S294" s="401"/>
      <c r="T294" s="401"/>
      <c r="U294" s="401"/>
      <c r="V294" s="401"/>
      <c r="W294" s="402">
        <f>SUM(W290:W293)</f>
        <v>94.21</v>
      </c>
      <c r="X294" s="403" t="str">
        <f>X289</f>
        <v>KG</v>
      </c>
      <c r="Y294" s="404"/>
    </row>
    <row r="295" spans="2:25" s="496" customFormat="1" ht="15.75" customHeight="1" x14ac:dyDescent="0.2">
      <c r="B295" s="361" t="s">
        <v>32971</v>
      </c>
      <c r="C295" s="313"/>
      <c r="D295" s="313"/>
      <c r="E295" s="314" t="s">
        <v>32996</v>
      </c>
      <c r="F295" s="315"/>
      <c r="G295" s="316"/>
      <c r="H295" s="317"/>
      <c r="I295" s="315"/>
      <c r="J295" s="316"/>
      <c r="K295" s="317"/>
      <c r="L295" s="318"/>
      <c r="M295" s="318"/>
      <c r="N295" s="319"/>
      <c r="O295" s="319"/>
      <c r="P295" s="319"/>
      <c r="Q295" s="319"/>
      <c r="R295" s="319"/>
      <c r="S295" s="319"/>
      <c r="T295" s="319"/>
      <c r="U295" s="319"/>
      <c r="V295" s="319"/>
      <c r="W295" s="319"/>
      <c r="X295" s="318"/>
      <c r="Y295" s="320"/>
    </row>
    <row r="296" spans="2:25" s="496" customFormat="1" ht="15.75" customHeight="1" x14ac:dyDescent="0.2">
      <c r="B296" s="409"/>
      <c r="C296" s="663" t="s">
        <v>32987</v>
      </c>
      <c r="D296" s="463" t="s">
        <v>25239</v>
      </c>
      <c r="E296" s="1015" t="str">
        <f>IF(D296="SINAPI",VLOOKUP(C296,'SINAPI 09-20 ES - NÃO DESONER.'!$G$6:$L$6678,2,FALSE),IF(D296="SIURB",VLOOKUP(C296,'SIURB JAN-2020 NÃO DESONER.'!$A$2:$D$757,2,FALSE),IF(D296="SICRO",VLOOKUP(C296,Tabela4[],2,FALSE),IF(D296="CPOS",VLOOKUP(C296,'CPOS-178'!$A$7:$F$4097,2,FALSE),IF(D296="PRÓPRIA",VLOOKUP(C296,Tabela42[],2,FALSE),IF(D296="DER-ES",VLOOKUP(C296,Tabela6[],2,FALSE),IF(D296="IOPES",VLOOKUP(C296,'IOPES_02-20'!$A$12:$G$1265,3,FALSE),"ERRO")))))))</f>
        <v>ARRUELA QUADRADA 36MM DE FURO 18MM</v>
      </c>
      <c r="F296" s="1016"/>
      <c r="G296" s="1016"/>
      <c r="H296" s="1016"/>
      <c r="I296" s="1016"/>
      <c r="J296" s="1016"/>
      <c r="K296" s="1016"/>
      <c r="L296" s="1016"/>
      <c r="M296" s="1016"/>
      <c r="N296" s="1016"/>
      <c r="O296" s="1016"/>
      <c r="P296" s="1016"/>
      <c r="Q296" s="1016"/>
      <c r="R296" s="1016"/>
      <c r="S296" s="1016"/>
      <c r="T296" s="1016"/>
      <c r="U296" s="1016"/>
      <c r="V296" s="1016"/>
      <c r="W296" s="1016"/>
      <c r="X296" s="462" t="str">
        <f>IF(D296="SINAPI",VLOOKUP(C296,'SINAPI 09-20 ES - NÃO DESONER.'!$G$6:$L$6678,3,FALSE),IF(D296="SIURB",VLOOKUP(C296,'SIURB JAN-2020 NÃO DESONER.'!$A$2:$D$757,3,FALSE),IF(D296="SICRO",VLOOKUP(C296,Tabela4[],3,FALSE),IF(D296="CPOS",VLOOKUP(C296,'CPOS-178'!$A$7:$F$4097,3,FALSE),IF(D296="PRÓPRIA",VLOOKUP(C296,Tabela42[],3,FALSE),IF(D296="DER-ES",VLOOKUP(C296,Tabela6[],3,FALSE),IF(D296="IOPES",VLOOKUP(C296,'IOPES_02-20'!$A$12:$G$1265,4,FALSE),"ERRO")))))))</f>
        <v xml:space="preserve">un </v>
      </c>
      <c r="Y296" s="396"/>
    </row>
    <row r="297" spans="2:25" s="496" customFormat="1" ht="15.75" customHeight="1" x14ac:dyDescent="0.2">
      <c r="B297" s="409"/>
      <c r="C297" s="418"/>
      <c r="D297" s="464"/>
      <c r="E297" s="410" t="s">
        <v>30409</v>
      </c>
      <c r="F297" s="411"/>
      <c r="G297" s="412"/>
      <c r="H297" s="413"/>
      <c r="I297" s="411"/>
      <c r="J297" s="412"/>
      <c r="K297" s="413"/>
      <c r="L297" s="367"/>
      <c r="M297" s="351">
        <v>20</v>
      </c>
      <c r="N297" s="414"/>
      <c r="O297" s="414"/>
      <c r="P297" s="414"/>
      <c r="Q297" s="414"/>
      <c r="R297" s="414"/>
      <c r="S297" s="346"/>
      <c r="T297" s="416"/>
      <c r="U297" s="347"/>
      <c r="V297" s="348"/>
      <c r="W297" s="415">
        <f>+M297</f>
        <v>20</v>
      </c>
      <c r="X297" s="349"/>
      <c r="Y297" s="420"/>
    </row>
    <row r="298" spans="2:25" s="496" customFormat="1" ht="15.75" customHeight="1" x14ac:dyDescent="0.2">
      <c r="B298" s="398" t="str">
        <f>+C296</f>
        <v>049633</v>
      </c>
      <c r="C298" s="399"/>
      <c r="D298" s="465" t="str">
        <f>+D296</f>
        <v>IOPES</v>
      </c>
      <c r="E298" s="400" t="s">
        <v>25225</v>
      </c>
      <c r="F298" s="1012"/>
      <c r="G298" s="1023"/>
      <c r="H298" s="1024"/>
      <c r="I298" s="1012"/>
      <c r="J298" s="1023"/>
      <c r="K298" s="1024"/>
      <c r="L298" s="399"/>
      <c r="M298" s="399"/>
      <c r="N298" s="401"/>
      <c r="O298" s="401"/>
      <c r="P298" s="401"/>
      <c r="Q298" s="401"/>
      <c r="R298" s="401"/>
      <c r="S298" s="401"/>
      <c r="T298" s="401"/>
      <c r="U298" s="401"/>
      <c r="V298" s="401"/>
      <c r="W298" s="402">
        <f>SUM(W297:W297)</f>
        <v>20</v>
      </c>
      <c r="X298" s="403" t="str">
        <f>X296</f>
        <v xml:space="preserve">un </v>
      </c>
      <c r="Y298" s="404"/>
    </row>
    <row r="299" spans="2:25" s="496" customFormat="1" ht="15.75" customHeight="1" x14ac:dyDescent="0.2">
      <c r="B299" s="409"/>
      <c r="C299" s="353">
        <v>92982</v>
      </c>
      <c r="D299" s="463" t="s">
        <v>20683</v>
      </c>
      <c r="E299" s="1015" t="str">
        <f>IF(D299="SINAPI",VLOOKUP(C299,'SINAPI 09-20 ES - NÃO DESONER.'!$G$6:$L$6678,2,FALSE),IF(D299="SIURB",VLOOKUP(C299,'SIURB JAN-2020 NÃO DESONER.'!$A$2:$D$757,2,FALSE),IF(D299="SICRO",VLOOKUP(C299,Tabela4[],2,FALSE),IF(D299="CPOS",VLOOKUP(C299,'CPOS-178'!$A$7:$F$4097,2,FALSE),IF(D299="PRÓPRIA",VLOOKUP(C299,Tabela42[],2,FALSE),IF(D299="DER-ES",VLOOKUP(C299,Tabela6[],2,FALSE),IF(D299="IOPES",VLOOKUP(C299,'IOPES_02-20'!$A$12:$G$1265,3,FALSE),"ERRO")))))))</f>
        <v>CABO DE COBRE FLEXÍVEL ISOLADO, 16 MM², ANTI-CHAMA 0,6/1,0 KV, PARA DISTRIBUIÇÃO - FORNECIMENTO E INSTALAÇÃO. AF_12/2015</v>
      </c>
      <c r="F299" s="1016"/>
      <c r="G299" s="1016"/>
      <c r="H299" s="1016"/>
      <c r="I299" s="1016"/>
      <c r="J299" s="1016"/>
      <c r="K299" s="1016"/>
      <c r="L299" s="1016"/>
      <c r="M299" s="1016"/>
      <c r="N299" s="1016"/>
      <c r="O299" s="1016"/>
      <c r="P299" s="1016"/>
      <c r="Q299" s="1016"/>
      <c r="R299" s="1016"/>
      <c r="S299" s="1016"/>
      <c r="T299" s="1016"/>
      <c r="U299" s="1016"/>
      <c r="V299" s="1016"/>
      <c r="W299" s="1016"/>
      <c r="X299" s="462" t="str">
        <f>IF(D299="SINAPI",VLOOKUP(C299,'SINAPI 09-20 ES - NÃO DESONER.'!$G$6:$L$6678,3,FALSE),IF(D299="SIURB",VLOOKUP(C299,'SIURB JAN-2020 NÃO DESONER.'!$A$2:$D$757,3,FALSE),IF(D299="SICRO",VLOOKUP(C299,Tabela4[],3,FALSE),IF(D299="CPOS",VLOOKUP(C299,'CPOS-178'!$A$7:$F$4097,3,FALSE),IF(D299="PRÓPRIA",VLOOKUP(C299,Tabela42[],3,FALSE),IF(D299="DER-ES",VLOOKUP(C299,Tabela6[],3,FALSE),IF(D299="IOPES",VLOOKUP(C299,'IOPES_02-20'!$A$12:$G$1265,4,FALSE),"ERRO")))))))</f>
        <v>m</v>
      </c>
      <c r="Y299" s="396"/>
    </row>
    <row r="300" spans="2:25" s="496" customFormat="1" ht="15.75" customHeight="1" x14ac:dyDescent="0.2">
      <c r="B300" s="409"/>
      <c r="C300" s="418"/>
      <c r="D300" s="464"/>
      <c r="E300" s="410" t="s">
        <v>30409</v>
      </c>
      <c r="F300" s="411"/>
      <c r="G300" s="412"/>
      <c r="H300" s="413"/>
      <c r="I300" s="411"/>
      <c r="J300" s="412"/>
      <c r="K300" s="413"/>
      <c r="L300" s="367"/>
      <c r="M300" s="351"/>
      <c r="N300" s="414">
        <v>1590</v>
      </c>
      <c r="O300" s="414"/>
      <c r="P300" s="414"/>
      <c r="Q300" s="414"/>
      <c r="R300" s="414"/>
      <c r="S300" s="346"/>
      <c r="T300" s="416"/>
      <c r="U300" s="347"/>
      <c r="V300" s="348"/>
      <c r="W300" s="415">
        <f>+N300</f>
        <v>1590</v>
      </c>
      <c r="X300" s="349"/>
      <c r="Y300" s="420"/>
    </row>
    <row r="301" spans="2:25" s="496" customFormat="1" ht="15.75" customHeight="1" x14ac:dyDescent="0.2">
      <c r="B301" s="398">
        <f>+C299</f>
        <v>92982</v>
      </c>
      <c r="C301" s="399"/>
      <c r="D301" s="465" t="str">
        <f>+D299</f>
        <v>SINAPI</v>
      </c>
      <c r="E301" s="400" t="s">
        <v>25225</v>
      </c>
      <c r="F301" s="1012"/>
      <c r="G301" s="1023"/>
      <c r="H301" s="1024"/>
      <c r="I301" s="1012"/>
      <c r="J301" s="1023"/>
      <c r="K301" s="1024"/>
      <c r="L301" s="399"/>
      <c r="M301" s="399"/>
      <c r="N301" s="401"/>
      <c r="O301" s="401"/>
      <c r="P301" s="401"/>
      <c r="Q301" s="401"/>
      <c r="R301" s="401"/>
      <c r="S301" s="401"/>
      <c r="T301" s="401"/>
      <c r="U301" s="401"/>
      <c r="V301" s="401"/>
      <c r="W301" s="402">
        <f>SUM(W300:W300)</f>
        <v>1590</v>
      </c>
      <c r="X301" s="403" t="str">
        <f>X299</f>
        <v>m</v>
      </c>
      <c r="Y301" s="404"/>
    </row>
    <row r="302" spans="2:25" s="496" customFormat="1" ht="15.75" customHeight="1" x14ac:dyDescent="0.2">
      <c r="B302" s="409"/>
      <c r="C302" s="353">
        <v>91931</v>
      </c>
      <c r="D302" s="463" t="s">
        <v>20683</v>
      </c>
      <c r="E302" s="1015" t="str">
        <f>IF(D302="SINAPI",VLOOKUP(C302,'SINAPI 09-20 ES - NÃO DESONER.'!$G$6:$L$6678,2,FALSE),IF(D302="SIURB",VLOOKUP(C302,'SIURB JAN-2020 NÃO DESONER.'!$A$2:$D$757,2,FALSE),IF(D302="SICRO",VLOOKUP(C302,Tabela4[],2,FALSE),IF(D302="CPOS",VLOOKUP(C302,'CPOS-178'!$A$7:$F$4097,2,FALSE),IF(D302="PRÓPRIA",VLOOKUP(C302,Tabela42[],2,FALSE),IF(D302="DER-ES",VLOOKUP(C302,Tabela6[],2,FALSE),IF(D302="IOPES",VLOOKUP(C302,'IOPES_02-20'!$A$12:$G$1265,3,FALSE),"ERRO")))))))</f>
        <v>CABO DE COBRE FLEXÍVEL ISOLADO, 6 MM², ANTI-CHAMA 0,6/1,0 KV, PARA CIRCUITOS TERMINAIS - FORNECIMENTO E INSTALAÇÃO. AF_12/2015</v>
      </c>
      <c r="F302" s="1016"/>
      <c r="G302" s="1016"/>
      <c r="H302" s="1016"/>
      <c r="I302" s="1016"/>
      <c r="J302" s="1016"/>
      <c r="K302" s="1016"/>
      <c r="L302" s="1016"/>
      <c r="M302" s="1016"/>
      <c r="N302" s="1016"/>
      <c r="O302" s="1016"/>
      <c r="P302" s="1016"/>
      <c r="Q302" s="1016"/>
      <c r="R302" s="1016"/>
      <c r="S302" s="1016"/>
      <c r="T302" s="1016"/>
      <c r="U302" s="1016"/>
      <c r="V302" s="1016"/>
      <c r="W302" s="1016"/>
      <c r="X302" s="462" t="str">
        <f>IF(D302="SINAPI",VLOOKUP(C302,'SINAPI 09-20 ES - NÃO DESONER.'!$G$6:$L$6678,3,FALSE),IF(D302="SIURB",VLOOKUP(C302,'SIURB JAN-2020 NÃO DESONER.'!$A$2:$D$757,3,FALSE),IF(D302="SICRO",VLOOKUP(C302,Tabela4[],3,FALSE),IF(D302="CPOS",VLOOKUP(C302,'CPOS-178'!$A$7:$F$4097,3,FALSE),IF(D302="PRÓPRIA",VLOOKUP(C302,Tabela42[],3,FALSE),IF(D302="DER-ES",VLOOKUP(C302,Tabela6[],3,FALSE),IF(D302="IOPES",VLOOKUP(C302,'IOPES_02-20'!$A$12:$G$1265,4,FALSE),"ERRO")))))))</f>
        <v>m</v>
      </c>
      <c r="Y302" s="396"/>
    </row>
    <row r="303" spans="2:25" s="496" customFormat="1" ht="15.75" customHeight="1" x14ac:dyDescent="0.2">
      <c r="B303" s="409"/>
      <c r="C303" s="418"/>
      <c r="D303" s="464"/>
      <c r="E303" s="410" t="s">
        <v>30409</v>
      </c>
      <c r="F303" s="411"/>
      <c r="G303" s="412"/>
      <c r="H303" s="413"/>
      <c r="I303" s="411"/>
      <c r="J303" s="412"/>
      <c r="K303" s="413"/>
      <c r="L303" s="367"/>
      <c r="M303" s="351"/>
      <c r="N303" s="414">
        <v>100</v>
      </c>
      <c r="O303" s="414"/>
      <c r="P303" s="414"/>
      <c r="Q303" s="414"/>
      <c r="R303" s="414"/>
      <c r="S303" s="346"/>
      <c r="T303" s="416"/>
      <c r="U303" s="347"/>
      <c r="V303" s="348"/>
      <c r="W303" s="415">
        <f>+N303</f>
        <v>100</v>
      </c>
      <c r="X303" s="349"/>
      <c r="Y303" s="420"/>
    </row>
    <row r="304" spans="2:25" s="496" customFormat="1" ht="15.75" customHeight="1" x14ac:dyDescent="0.2">
      <c r="B304" s="398">
        <f>+C302</f>
        <v>91931</v>
      </c>
      <c r="C304" s="399"/>
      <c r="D304" s="465" t="str">
        <f>+D302</f>
        <v>SINAPI</v>
      </c>
      <c r="E304" s="400" t="s">
        <v>25225</v>
      </c>
      <c r="F304" s="1012"/>
      <c r="G304" s="1023"/>
      <c r="H304" s="1024"/>
      <c r="I304" s="1012"/>
      <c r="J304" s="1023"/>
      <c r="K304" s="1024"/>
      <c r="L304" s="399"/>
      <c r="M304" s="399"/>
      <c r="N304" s="401"/>
      <c r="O304" s="401"/>
      <c r="P304" s="401"/>
      <c r="Q304" s="401"/>
      <c r="R304" s="401"/>
      <c r="S304" s="401"/>
      <c r="T304" s="401"/>
      <c r="U304" s="401"/>
      <c r="V304" s="401"/>
      <c r="W304" s="402">
        <f>SUM(W303:W303)</f>
        <v>100</v>
      </c>
      <c r="X304" s="403" t="str">
        <f>X302</f>
        <v>m</v>
      </c>
      <c r="Y304" s="404"/>
    </row>
    <row r="305" spans="2:25" s="496" customFormat="1" ht="15.75" customHeight="1" x14ac:dyDescent="0.2">
      <c r="B305" s="409"/>
      <c r="C305" s="353">
        <v>96973</v>
      </c>
      <c r="D305" s="463" t="s">
        <v>20683</v>
      </c>
      <c r="E305" s="1015" t="str">
        <f>IF(D305="SINAPI",VLOOKUP(C305,'SINAPI 09-20 ES - NÃO DESONER.'!$G$6:$L$6678,2,FALSE),IF(D305="SIURB",VLOOKUP(C305,'SIURB JAN-2020 NÃO DESONER.'!$A$2:$D$757,2,FALSE),IF(D305="SICRO",VLOOKUP(C305,Tabela4[],2,FALSE),IF(D305="CPOS",VLOOKUP(C305,'CPOS-178'!$A$7:$F$4097,2,FALSE),IF(D305="PRÓPRIA",VLOOKUP(C305,Tabela42[],2,FALSE),IF(D305="DER-ES",VLOOKUP(C305,Tabela6[],2,FALSE),IF(D305="IOPES",VLOOKUP(C305,'IOPES_02-20'!$A$12:$G$1265,3,FALSE),"ERRO")))))))</f>
        <v>CORDOALHA DE COBRE NU 35 MM², NÃO ENTERRADA, COM ISOLADOR - FORNECIMENTO E INSTALAÇÃO. AF_12/2017</v>
      </c>
      <c r="F305" s="1016"/>
      <c r="G305" s="1016"/>
      <c r="H305" s="1016"/>
      <c r="I305" s="1016"/>
      <c r="J305" s="1016"/>
      <c r="K305" s="1016"/>
      <c r="L305" s="1016"/>
      <c r="M305" s="1016"/>
      <c r="N305" s="1016"/>
      <c r="O305" s="1016"/>
      <c r="P305" s="1016"/>
      <c r="Q305" s="1016"/>
      <c r="R305" s="1016"/>
      <c r="S305" s="1016"/>
      <c r="T305" s="1016"/>
      <c r="U305" s="1016"/>
      <c r="V305" s="1016"/>
      <c r="W305" s="1016"/>
      <c r="X305" s="462" t="str">
        <f>IF(D305="SINAPI",VLOOKUP(C305,'SINAPI 09-20 ES - NÃO DESONER.'!$G$6:$L$6678,3,FALSE),IF(D305="SIURB",VLOOKUP(C305,'SIURB JAN-2020 NÃO DESONER.'!$A$2:$D$757,3,FALSE),IF(D305="SICRO",VLOOKUP(C305,Tabela4[],3,FALSE),IF(D305="CPOS",VLOOKUP(C305,'CPOS-178'!$A$7:$F$4097,3,FALSE),IF(D305="PRÓPRIA",VLOOKUP(C305,Tabela42[],3,FALSE),IF(D305="DER-ES",VLOOKUP(C305,Tabela6[],3,FALSE),IF(D305="IOPES",VLOOKUP(C305,'IOPES_02-20'!$A$12:$G$1265,4,FALSE),"ERRO")))))))</f>
        <v>m</v>
      </c>
      <c r="Y305" s="396"/>
    </row>
    <row r="306" spans="2:25" s="496" customFormat="1" ht="15.75" customHeight="1" x14ac:dyDescent="0.2">
      <c r="B306" s="409"/>
      <c r="C306" s="418"/>
      <c r="D306" s="464"/>
      <c r="E306" s="410" t="s">
        <v>30409</v>
      </c>
      <c r="F306" s="411"/>
      <c r="G306" s="412"/>
      <c r="H306" s="413"/>
      <c r="I306" s="411"/>
      <c r="J306" s="412"/>
      <c r="K306" s="413"/>
      <c r="L306" s="367"/>
      <c r="M306" s="351"/>
      <c r="N306" s="414">
        <v>25</v>
      </c>
      <c r="O306" s="414"/>
      <c r="P306" s="414"/>
      <c r="Q306" s="414"/>
      <c r="R306" s="414"/>
      <c r="S306" s="346"/>
      <c r="T306" s="416"/>
      <c r="U306" s="347"/>
      <c r="V306" s="348"/>
      <c r="W306" s="415">
        <f>+N306</f>
        <v>25</v>
      </c>
      <c r="X306" s="349"/>
      <c r="Y306" s="420"/>
    </row>
    <row r="307" spans="2:25" s="496" customFormat="1" ht="15.75" customHeight="1" x14ac:dyDescent="0.2">
      <c r="B307" s="398">
        <f>+C305</f>
        <v>96973</v>
      </c>
      <c r="C307" s="399"/>
      <c r="D307" s="465" t="str">
        <f>+D305</f>
        <v>SINAPI</v>
      </c>
      <c r="E307" s="400" t="s">
        <v>25225</v>
      </c>
      <c r="F307" s="1012"/>
      <c r="G307" s="1023"/>
      <c r="H307" s="1024"/>
      <c r="I307" s="1012"/>
      <c r="J307" s="1023"/>
      <c r="K307" s="1024"/>
      <c r="L307" s="399"/>
      <c r="M307" s="399"/>
      <c r="N307" s="401"/>
      <c r="O307" s="401"/>
      <c r="P307" s="401"/>
      <c r="Q307" s="401"/>
      <c r="R307" s="401"/>
      <c r="S307" s="401"/>
      <c r="T307" s="401"/>
      <c r="U307" s="401"/>
      <c r="V307" s="401"/>
      <c r="W307" s="402">
        <f>SUM(W306:W306)</f>
        <v>25</v>
      </c>
      <c r="X307" s="403" t="str">
        <f>X305</f>
        <v>m</v>
      </c>
      <c r="Y307" s="404"/>
    </row>
    <row r="308" spans="2:25" s="496" customFormat="1" ht="15.75" customHeight="1" x14ac:dyDescent="0.2">
      <c r="B308" s="409"/>
      <c r="C308" s="353">
        <v>41148</v>
      </c>
      <c r="D308" s="463" t="s">
        <v>28918</v>
      </c>
      <c r="E308" s="1015" t="str">
        <f>IF(D308="SINAPI",VLOOKUP(C308,'SINAPI 09-20 ES - NÃO DESONER.'!$G$6:$L$6678,2,FALSE),IF(D308="SIURB",VLOOKUP(C308,'SIURB JAN-2020 NÃO DESONER.'!$A$2:$D$757,2,FALSE),IF(D308="SICRO",VLOOKUP(C308,Tabela4[],2,FALSE),IF(D308="CPOS",VLOOKUP(C308,'CPOS-178'!$A$7:$F$4097,2,FALSE),IF(D308="PRÓPRIA",VLOOKUP(C308,Tabela42[],2,FALSE),IF(D308="DER-ES",VLOOKUP(C308,Tabela6[],2,FALSE),IF(D308="IOPES",VLOOKUP(C308,'IOPES_02-20'!$A$12:$G$1265,3,FALSE),"ERRO")))))))</f>
        <v>CABO FLEXÍVEL 4 X 1,5 MM², FORNECIMENTO E INSTALAÇÃO</v>
      </c>
      <c r="F308" s="1016"/>
      <c r="G308" s="1016"/>
      <c r="H308" s="1016"/>
      <c r="I308" s="1016"/>
      <c r="J308" s="1016"/>
      <c r="K308" s="1016"/>
      <c r="L308" s="1016"/>
      <c r="M308" s="1016"/>
      <c r="N308" s="1016"/>
      <c r="O308" s="1016"/>
      <c r="P308" s="1016"/>
      <c r="Q308" s="1016"/>
      <c r="R308" s="1016"/>
      <c r="S308" s="1016"/>
      <c r="T308" s="1016"/>
      <c r="U308" s="1016"/>
      <c r="V308" s="1016"/>
      <c r="W308" s="1016"/>
      <c r="X308" s="462" t="str">
        <f>IF(D308="SINAPI",VLOOKUP(C308,'SINAPI 09-20 ES - NÃO DESONER.'!$G$6:$L$6678,3,FALSE),IF(D308="SIURB",VLOOKUP(C308,'SIURB JAN-2020 NÃO DESONER.'!$A$2:$D$757,3,FALSE),IF(D308="SICRO",VLOOKUP(C308,Tabela4[],3,FALSE),IF(D308="CPOS",VLOOKUP(C308,'CPOS-178'!$A$7:$F$4097,3,FALSE),IF(D308="PRÓPRIA",VLOOKUP(C308,Tabela42[],3,FALSE),IF(D308="DER-ES",VLOOKUP(C308,Tabela6[],3,FALSE),IF(D308="IOPES",VLOOKUP(C308,'IOPES_02-20'!$A$12:$G$1265,4,FALSE),"ERRO")))))))</f>
        <v>m</v>
      </c>
      <c r="Y308" s="396"/>
    </row>
    <row r="309" spans="2:25" s="496" customFormat="1" ht="15.75" customHeight="1" x14ac:dyDescent="0.2">
      <c r="B309" s="409"/>
      <c r="C309" s="418"/>
      <c r="D309" s="464"/>
      <c r="E309" s="410" t="s">
        <v>30409</v>
      </c>
      <c r="F309" s="411"/>
      <c r="G309" s="412"/>
      <c r="H309" s="413"/>
      <c r="I309" s="411"/>
      <c r="J309" s="412"/>
      <c r="K309" s="413"/>
      <c r="L309" s="367"/>
      <c r="M309" s="351"/>
      <c r="N309" s="414">
        <v>400</v>
      </c>
      <c r="O309" s="414"/>
      <c r="P309" s="414"/>
      <c r="Q309" s="414"/>
      <c r="R309" s="414"/>
      <c r="S309" s="346"/>
      <c r="T309" s="416"/>
      <c r="U309" s="347"/>
      <c r="V309" s="348"/>
      <c r="W309" s="415">
        <f>+N309</f>
        <v>400</v>
      </c>
      <c r="X309" s="349"/>
      <c r="Y309" s="420"/>
    </row>
    <row r="310" spans="2:25" s="496" customFormat="1" ht="15.75" customHeight="1" x14ac:dyDescent="0.2">
      <c r="B310" s="398">
        <f>+C308</f>
        <v>41148</v>
      </c>
      <c r="C310" s="399"/>
      <c r="D310" s="465" t="str">
        <f>+D308</f>
        <v>DER-ES</v>
      </c>
      <c r="E310" s="400" t="s">
        <v>25225</v>
      </c>
      <c r="F310" s="1012"/>
      <c r="G310" s="1023"/>
      <c r="H310" s="1024"/>
      <c r="I310" s="1012"/>
      <c r="J310" s="1023"/>
      <c r="K310" s="1024"/>
      <c r="L310" s="399"/>
      <c r="M310" s="399"/>
      <c r="N310" s="401"/>
      <c r="O310" s="401"/>
      <c r="P310" s="401"/>
      <c r="Q310" s="401"/>
      <c r="R310" s="401"/>
      <c r="S310" s="401"/>
      <c r="T310" s="401"/>
      <c r="U310" s="401"/>
      <c r="V310" s="401"/>
      <c r="W310" s="402">
        <f>SUM(W309:W309)</f>
        <v>400</v>
      </c>
      <c r="X310" s="403" t="str">
        <f>X308</f>
        <v>m</v>
      </c>
      <c r="Y310" s="404"/>
    </row>
    <row r="311" spans="2:25" s="496" customFormat="1" ht="15.75" customHeight="1" x14ac:dyDescent="0.2">
      <c r="B311" s="409"/>
      <c r="C311" s="353">
        <v>83446</v>
      </c>
      <c r="D311" s="463" t="s">
        <v>20683</v>
      </c>
      <c r="E311" s="1015" t="str">
        <f>IF(D311="SINAPI",VLOOKUP(C311,'SINAPI 09-20 ES - NÃO DESONER.'!$G$6:$L$6678,2,FALSE),IF(D311="SIURB",VLOOKUP(C311,'SIURB JAN-2020 NÃO DESONER.'!$A$2:$D$757,2,FALSE),IF(D311="SICRO",VLOOKUP(C311,Tabela4[],2,FALSE),IF(D311="CPOS",VLOOKUP(C311,'CPOS-178'!$A$7:$F$4097,2,FALSE),IF(D311="PRÓPRIA",VLOOKUP(C311,Tabela42[],2,FALSE),IF(D311="DER-ES",VLOOKUP(C311,Tabela6[],2,FALSE),IF(D311="IOPES",VLOOKUP(C311,'IOPES_02-20'!$A$12:$G$1265,3,FALSE),"ERRO")))))))</f>
        <v>CAIXA DE PASSAGEM 30X30X40 COM TAMPA E DRENO BRITA</v>
      </c>
      <c r="F311" s="1016"/>
      <c r="G311" s="1016"/>
      <c r="H311" s="1016"/>
      <c r="I311" s="1016"/>
      <c r="J311" s="1016"/>
      <c r="K311" s="1016"/>
      <c r="L311" s="1016"/>
      <c r="M311" s="1016"/>
      <c r="N311" s="1016"/>
      <c r="O311" s="1016"/>
      <c r="P311" s="1016"/>
      <c r="Q311" s="1016"/>
      <c r="R311" s="1016"/>
      <c r="S311" s="1016"/>
      <c r="T311" s="1016"/>
      <c r="U311" s="1016"/>
      <c r="V311" s="1016"/>
      <c r="W311" s="1016"/>
      <c r="X311" s="462" t="str">
        <f>IF(D311="SINAPI",VLOOKUP(C311,'SINAPI 09-20 ES - NÃO DESONER.'!$G$6:$L$6678,3,FALSE),IF(D311="SIURB",VLOOKUP(C311,'SIURB JAN-2020 NÃO DESONER.'!$A$2:$D$757,3,FALSE),IF(D311="SICRO",VLOOKUP(C311,Tabela4[],3,FALSE),IF(D311="CPOS",VLOOKUP(C311,'CPOS-178'!$A$7:$F$4097,3,FALSE),IF(D311="PRÓPRIA",VLOOKUP(C311,Tabela42[],3,FALSE),IF(D311="DER-ES",VLOOKUP(C311,Tabela6[],3,FALSE),IF(D311="IOPES",VLOOKUP(C311,'IOPES_02-20'!$A$12:$G$1265,4,FALSE),"ERRO")))))))</f>
        <v>un</v>
      </c>
      <c r="Y311" s="396"/>
    </row>
    <row r="312" spans="2:25" s="496" customFormat="1" ht="15.75" customHeight="1" x14ac:dyDescent="0.2">
      <c r="B312" s="409"/>
      <c r="C312" s="418"/>
      <c r="D312" s="464"/>
      <c r="E312" s="410" t="s">
        <v>30409</v>
      </c>
      <c r="F312" s="411"/>
      <c r="G312" s="412"/>
      <c r="H312" s="413"/>
      <c r="I312" s="411"/>
      <c r="J312" s="412"/>
      <c r="K312" s="413"/>
      <c r="L312" s="367"/>
      <c r="M312" s="351">
        <f>27+5</f>
        <v>32</v>
      </c>
      <c r="N312" s="414"/>
      <c r="O312" s="414"/>
      <c r="P312" s="414"/>
      <c r="Q312" s="414"/>
      <c r="R312" s="414"/>
      <c r="S312" s="346"/>
      <c r="T312" s="416"/>
      <c r="U312" s="347"/>
      <c r="V312" s="348"/>
      <c r="W312" s="415">
        <f>+M312</f>
        <v>32</v>
      </c>
      <c r="X312" s="349"/>
      <c r="Y312" s="420"/>
    </row>
    <row r="313" spans="2:25" s="496" customFormat="1" ht="15.75" customHeight="1" x14ac:dyDescent="0.2">
      <c r="B313" s="398">
        <f>+C311</f>
        <v>83446</v>
      </c>
      <c r="C313" s="399"/>
      <c r="D313" s="465" t="str">
        <f>+D311</f>
        <v>SINAPI</v>
      </c>
      <c r="E313" s="400" t="s">
        <v>25225</v>
      </c>
      <c r="F313" s="1012"/>
      <c r="G313" s="1023"/>
      <c r="H313" s="1024"/>
      <c r="I313" s="1012"/>
      <c r="J313" s="1023"/>
      <c r="K313" s="1024"/>
      <c r="L313" s="399"/>
      <c r="M313" s="399"/>
      <c r="N313" s="401"/>
      <c r="O313" s="401"/>
      <c r="P313" s="401"/>
      <c r="Q313" s="401"/>
      <c r="R313" s="401"/>
      <c r="S313" s="401"/>
      <c r="T313" s="401"/>
      <c r="U313" s="401"/>
      <c r="V313" s="401"/>
      <c r="W313" s="402">
        <f>SUM(W312:W312)</f>
        <v>32</v>
      </c>
      <c r="X313" s="403" t="str">
        <f>X311</f>
        <v>un</v>
      </c>
      <c r="Y313" s="404"/>
    </row>
    <row r="314" spans="2:25" s="496" customFormat="1" ht="15.75" customHeight="1" x14ac:dyDescent="0.2">
      <c r="B314" s="409"/>
      <c r="C314" s="663" t="s">
        <v>32991</v>
      </c>
      <c r="D314" s="463" t="s">
        <v>25239</v>
      </c>
      <c r="E314" s="1015" t="str">
        <f>IF(D314="SINAPI",VLOOKUP(C314,'SINAPI 09-20 ES - NÃO DESONER.'!$G$6:$L$6678,2,FALSE),IF(D314="SIURB",VLOOKUP(C314,'SIURB JAN-2020 NÃO DESONER.'!$A$2:$D$757,2,FALSE),IF(D314="SICRO",VLOOKUP(C314,Tabela4[],2,FALSE),IF(D314="CPOS",VLOOKUP(C314,'CPOS-178'!$A$7:$F$4097,2,FALSE),IF(D314="PRÓPRIA",VLOOKUP(C314,Tabela42[],2,FALSE),IF(D314="DER-ES",VLOOKUP(C314,Tabela6[],2,FALSE),IF(D314="IOPES",VLOOKUP(C314,'IOPES_02-20'!$A$12:$G$1265,3,FALSE),"ERRO")))))))</f>
        <v>CINTA CIRCULAR ACO GALVANIZADO 200MM</v>
      </c>
      <c r="F314" s="1016"/>
      <c r="G314" s="1016"/>
      <c r="H314" s="1016"/>
      <c r="I314" s="1016"/>
      <c r="J314" s="1016"/>
      <c r="K314" s="1016"/>
      <c r="L314" s="1016"/>
      <c r="M314" s="1016"/>
      <c r="N314" s="1016"/>
      <c r="O314" s="1016"/>
      <c r="P314" s="1016"/>
      <c r="Q314" s="1016"/>
      <c r="R314" s="1016"/>
      <c r="S314" s="1016"/>
      <c r="T314" s="1016"/>
      <c r="U314" s="1016"/>
      <c r="V314" s="1016"/>
      <c r="W314" s="1016"/>
      <c r="X314" s="462" t="str">
        <f>IF(D314="SINAPI",VLOOKUP(C314,'SINAPI 09-20 ES - NÃO DESONER.'!$G$6:$L$6678,3,FALSE),IF(D314="SIURB",VLOOKUP(C314,'SIURB JAN-2020 NÃO DESONER.'!$A$2:$D$757,3,FALSE),IF(D314="SICRO",VLOOKUP(C314,Tabela4[],3,FALSE),IF(D314="CPOS",VLOOKUP(C314,'CPOS-178'!$A$7:$F$4097,3,FALSE),IF(D314="PRÓPRIA",VLOOKUP(C314,Tabela42[],3,FALSE),IF(D314="DER-ES",VLOOKUP(C314,Tabela6[],3,FALSE),IF(D314="IOPES",VLOOKUP(C314,'IOPES_02-20'!$A$12:$G$1265,4,FALSE),"ERRO")))))))</f>
        <v xml:space="preserve">un </v>
      </c>
      <c r="Y314" s="396"/>
    </row>
    <row r="315" spans="2:25" s="496" customFormat="1" ht="15.75" customHeight="1" x14ac:dyDescent="0.2">
      <c r="B315" s="409"/>
      <c r="C315" s="418"/>
      <c r="D315" s="464"/>
      <c r="E315" s="410" t="s">
        <v>30409</v>
      </c>
      <c r="F315" s="411"/>
      <c r="G315" s="412"/>
      <c r="H315" s="413"/>
      <c r="I315" s="411"/>
      <c r="J315" s="412"/>
      <c r="K315" s="413"/>
      <c r="L315" s="367"/>
      <c r="M315" s="351">
        <f>2+2</f>
        <v>4</v>
      </c>
      <c r="N315" s="414"/>
      <c r="O315" s="414"/>
      <c r="P315" s="414"/>
      <c r="Q315" s="414"/>
      <c r="R315" s="414"/>
      <c r="S315" s="346"/>
      <c r="T315" s="416"/>
      <c r="U315" s="347"/>
      <c r="V315" s="348"/>
      <c r="W315" s="415">
        <f>+M315</f>
        <v>4</v>
      </c>
      <c r="X315" s="349"/>
      <c r="Y315" s="420"/>
    </row>
    <row r="316" spans="2:25" s="496" customFormat="1" ht="15.75" customHeight="1" x14ac:dyDescent="0.2">
      <c r="B316" s="398" t="str">
        <f>+C314</f>
        <v>049897</v>
      </c>
      <c r="C316" s="399"/>
      <c r="D316" s="465" t="str">
        <f>+D314</f>
        <v>IOPES</v>
      </c>
      <c r="E316" s="400" t="s">
        <v>25225</v>
      </c>
      <c r="F316" s="1012"/>
      <c r="G316" s="1023"/>
      <c r="H316" s="1024"/>
      <c r="I316" s="1012"/>
      <c r="J316" s="1023"/>
      <c r="K316" s="1024"/>
      <c r="L316" s="399"/>
      <c r="M316" s="399"/>
      <c r="N316" s="401"/>
      <c r="O316" s="401"/>
      <c r="P316" s="401"/>
      <c r="Q316" s="401"/>
      <c r="R316" s="401"/>
      <c r="S316" s="401"/>
      <c r="T316" s="401"/>
      <c r="U316" s="401"/>
      <c r="V316" s="401"/>
      <c r="W316" s="402">
        <f>SUM(W315:W315)</f>
        <v>4</v>
      </c>
      <c r="X316" s="403" t="str">
        <f>X314</f>
        <v xml:space="preserve">un </v>
      </c>
      <c r="Y316" s="404"/>
    </row>
    <row r="317" spans="2:25" s="496" customFormat="1" ht="15.75" customHeight="1" x14ac:dyDescent="0.2">
      <c r="B317" s="409"/>
      <c r="C317" s="663" t="s">
        <v>32984</v>
      </c>
      <c r="D317" s="463" t="s">
        <v>25239</v>
      </c>
      <c r="E317" s="1015" t="str">
        <f>IF(D317="SINAPI",VLOOKUP(C317,'SINAPI 09-20 ES - NÃO DESONER.'!$G$6:$L$6678,2,FALSE),IF(D317="SIURB",VLOOKUP(C317,'SIURB JAN-2020 NÃO DESONER.'!$A$2:$D$757,2,FALSE),IF(D317="SICRO",VLOOKUP(C317,Tabela4[],2,FALSE),IF(D317="CPOS",VLOOKUP(C317,'CPOS-178'!$A$7:$F$4097,2,FALSE),IF(D317="PRÓPRIA",VLOOKUP(C317,Tabela42[],2,FALSE),IF(D317="DER-ES",VLOOKUP(C317,Tabela6[],2,FALSE),IF(D317="IOPES",VLOOKUP(C317,'IOPES_02-20'!$A$12:$G$1265,3,FALSE),"ERRO")))))))</f>
        <v>CONECTOR MEDICAO EM BRONZE C/ 4 PARAFUSOS TEL-560</v>
      </c>
      <c r="F317" s="1016"/>
      <c r="G317" s="1016"/>
      <c r="H317" s="1016"/>
      <c r="I317" s="1016"/>
      <c r="J317" s="1016"/>
      <c r="K317" s="1016"/>
      <c r="L317" s="1016"/>
      <c r="M317" s="1016"/>
      <c r="N317" s="1016"/>
      <c r="O317" s="1016"/>
      <c r="P317" s="1016"/>
      <c r="Q317" s="1016"/>
      <c r="R317" s="1016"/>
      <c r="S317" s="1016"/>
      <c r="T317" s="1016"/>
      <c r="U317" s="1016"/>
      <c r="V317" s="1016"/>
      <c r="W317" s="1016"/>
      <c r="X317" s="462" t="str">
        <f>IF(D317="SINAPI",VLOOKUP(C317,'SINAPI 09-20 ES - NÃO DESONER.'!$G$6:$L$6678,3,FALSE),IF(D317="SIURB",VLOOKUP(C317,'SIURB JAN-2020 NÃO DESONER.'!$A$2:$D$757,3,FALSE),IF(D317="SICRO",VLOOKUP(C317,Tabela4[],3,FALSE),IF(D317="CPOS",VLOOKUP(C317,'CPOS-178'!$A$7:$F$4097,3,FALSE),IF(D317="PRÓPRIA",VLOOKUP(C317,Tabela42[],3,FALSE),IF(D317="DER-ES",VLOOKUP(C317,Tabela6[],3,FALSE),IF(D317="IOPES",VLOOKUP(C317,'IOPES_02-20'!$A$12:$G$1265,4,FALSE),"ERRO")))))))</f>
        <v xml:space="preserve">un </v>
      </c>
      <c r="Y317" s="396"/>
    </row>
    <row r="318" spans="2:25" s="496" customFormat="1" ht="15.75" customHeight="1" x14ac:dyDescent="0.2">
      <c r="B318" s="409"/>
      <c r="C318" s="418"/>
      <c r="D318" s="464"/>
      <c r="E318" s="410" t="s">
        <v>30409</v>
      </c>
      <c r="F318" s="411"/>
      <c r="G318" s="412"/>
      <c r="H318" s="413"/>
      <c r="I318" s="411"/>
      <c r="J318" s="412"/>
      <c r="K318" s="413"/>
      <c r="L318" s="367"/>
      <c r="M318" s="351">
        <v>99</v>
      </c>
      <c r="N318" s="414"/>
      <c r="O318" s="414"/>
      <c r="P318" s="414"/>
      <c r="Q318" s="414"/>
      <c r="R318" s="414"/>
      <c r="S318" s="346"/>
      <c r="T318" s="416"/>
      <c r="U318" s="347"/>
      <c r="V318" s="348"/>
      <c r="W318" s="415">
        <f>+M318</f>
        <v>99</v>
      </c>
      <c r="X318" s="349"/>
      <c r="Y318" s="420"/>
    </row>
    <row r="319" spans="2:25" s="496" customFormat="1" ht="15.75" customHeight="1" x14ac:dyDescent="0.2">
      <c r="B319" s="398" t="str">
        <f>+C317</f>
        <v>048053</v>
      </c>
      <c r="C319" s="399"/>
      <c r="D319" s="465" t="str">
        <f>+D317</f>
        <v>IOPES</v>
      </c>
      <c r="E319" s="400" t="s">
        <v>25225</v>
      </c>
      <c r="F319" s="1012"/>
      <c r="G319" s="1023"/>
      <c r="H319" s="1024"/>
      <c r="I319" s="1012"/>
      <c r="J319" s="1023"/>
      <c r="K319" s="1024"/>
      <c r="L319" s="399"/>
      <c r="M319" s="399"/>
      <c r="N319" s="401"/>
      <c r="O319" s="401"/>
      <c r="P319" s="401"/>
      <c r="Q319" s="401"/>
      <c r="R319" s="401"/>
      <c r="S319" s="401"/>
      <c r="T319" s="401"/>
      <c r="U319" s="401"/>
      <c r="V319" s="401"/>
      <c r="W319" s="402">
        <f>SUM(W318:W318)</f>
        <v>99</v>
      </c>
      <c r="X319" s="403" t="str">
        <f>X317</f>
        <v xml:space="preserve">un </v>
      </c>
      <c r="Y319" s="404"/>
    </row>
    <row r="320" spans="2:25" s="496" customFormat="1" ht="15.75" customHeight="1" x14ac:dyDescent="0.2">
      <c r="B320" s="409"/>
      <c r="C320" s="353">
        <v>96971</v>
      </c>
      <c r="D320" s="463" t="s">
        <v>20683</v>
      </c>
      <c r="E320" s="1015" t="str">
        <f>IF(D320="SINAPI",VLOOKUP(C320,'SINAPI 09-20 ES - NÃO DESONER.'!$G$6:$L$6678,2,FALSE),IF(D320="SIURB",VLOOKUP(C320,'SIURB JAN-2020 NÃO DESONER.'!$A$2:$D$757,2,FALSE),IF(D320="SICRO",VLOOKUP(C320,Tabela4[],2,FALSE),IF(D320="CPOS",VLOOKUP(C320,'CPOS-178'!$A$7:$F$4097,2,FALSE),IF(D320="PRÓPRIA",VLOOKUP(C320,Tabela42[],2,FALSE),IF(D320="DER-ES",VLOOKUP(C320,Tabela6[],2,FALSE),IF(D320="IOPES",VLOOKUP(C320,'IOPES_02-20'!$A$12:$G$1265,3,FALSE),"ERRO")))))))</f>
        <v>CORDOALHA DE COBRE NU 16 MM², NÃO ENTERRADA, COM ISOLADOR - FORNECIMENTO E INSTALAÇÃO. AF_12/2017</v>
      </c>
      <c r="F320" s="1016"/>
      <c r="G320" s="1016"/>
      <c r="H320" s="1016"/>
      <c r="I320" s="1016"/>
      <c r="J320" s="1016"/>
      <c r="K320" s="1016"/>
      <c r="L320" s="1016"/>
      <c r="M320" s="1016"/>
      <c r="N320" s="1016"/>
      <c r="O320" s="1016"/>
      <c r="P320" s="1016"/>
      <c r="Q320" s="1016"/>
      <c r="R320" s="1016"/>
      <c r="S320" s="1016"/>
      <c r="T320" s="1016"/>
      <c r="U320" s="1016"/>
      <c r="V320" s="1016"/>
      <c r="W320" s="1016"/>
      <c r="X320" s="462" t="str">
        <f>IF(D320="SINAPI",VLOOKUP(C320,'SINAPI 09-20 ES - NÃO DESONER.'!$G$6:$L$6678,3,FALSE),IF(D320="SIURB",VLOOKUP(C320,'SIURB JAN-2020 NÃO DESONER.'!$A$2:$D$757,3,FALSE),IF(D320="SICRO",VLOOKUP(C320,Tabela4[],3,FALSE),IF(D320="CPOS",VLOOKUP(C320,'CPOS-178'!$A$7:$F$4097,3,FALSE),IF(D320="PRÓPRIA",VLOOKUP(C320,Tabela42[],3,FALSE),IF(D320="DER-ES",VLOOKUP(C320,Tabela6[],3,FALSE),IF(D320="IOPES",VLOOKUP(C320,'IOPES_02-20'!$A$12:$G$1265,4,FALSE),"ERRO")))))))</f>
        <v>m</v>
      </c>
      <c r="Y320" s="396"/>
    </row>
    <row r="321" spans="2:25" s="496" customFormat="1" ht="15.75" customHeight="1" x14ac:dyDescent="0.2">
      <c r="B321" s="409"/>
      <c r="C321" s="418"/>
      <c r="D321" s="464"/>
      <c r="E321" s="410" t="s">
        <v>30409</v>
      </c>
      <c r="F321" s="411"/>
      <c r="G321" s="412"/>
      <c r="H321" s="413"/>
      <c r="I321" s="411"/>
      <c r="J321" s="412"/>
      <c r="K321" s="413"/>
      <c r="L321" s="367"/>
      <c r="M321" s="351"/>
      <c r="N321" s="414">
        <v>87</v>
      </c>
      <c r="O321" s="414"/>
      <c r="P321" s="414"/>
      <c r="Q321" s="414"/>
      <c r="R321" s="414"/>
      <c r="S321" s="346"/>
      <c r="T321" s="416"/>
      <c r="U321" s="347"/>
      <c r="V321" s="348"/>
      <c r="W321" s="415">
        <f>+N321</f>
        <v>87</v>
      </c>
      <c r="X321" s="349"/>
      <c r="Y321" s="420"/>
    </row>
    <row r="322" spans="2:25" s="496" customFormat="1" ht="15.75" customHeight="1" x14ac:dyDescent="0.2">
      <c r="B322" s="398">
        <f>+C320</f>
        <v>96971</v>
      </c>
      <c r="C322" s="399"/>
      <c r="D322" s="465" t="str">
        <f>+D320</f>
        <v>SINAPI</v>
      </c>
      <c r="E322" s="400" t="s">
        <v>25225</v>
      </c>
      <c r="F322" s="1012"/>
      <c r="G322" s="1023"/>
      <c r="H322" s="1024"/>
      <c r="I322" s="1012"/>
      <c r="J322" s="1023"/>
      <c r="K322" s="1024"/>
      <c r="L322" s="399"/>
      <c r="M322" s="399"/>
      <c r="N322" s="401"/>
      <c r="O322" s="401"/>
      <c r="P322" s="401"/>
      <c r="Q322" s="401"/>
      <c r="R322" s="401"/>
      <c r="S322" s="401"/>
      <c r="T322" s="401"/>
      <c r="U322" s="401"/>
      <c r="V322" s="401"/>
      <c r="W322" s="402">
        <f>SUM(W321:W321)</f>
        <v>87</v>
      </c>
      <c r="X322" s="403" t="str">
        <f>X320</f>
        <v>m</v>
      </c>
      <c r="Y322" s="404"/>
    </row>
    <row r="323" spans="2:25" s="496" customFormat="1" ht="15.75" customHeight="1" x14ac:dyDescent="0.2">
      <c r="B323" s="409"/>
      <c r="C323" s="663" t="s">
        <v>32989</v>
      </c>
      <c r="D323" s="463" t="s">
        <v>25239</v>
      </c>
      <c r="E323" s="1015" t="str">
        <f>IF(D323="SINAPI",VLOOKUP(C323,'SINAPI 09-20 ES - NÃO DESONER.'!$G$6:$L$6678,2,FALSE),IF(D323="SIURB",VLOOKUP(C323,'SIURB JAN-2020 NÃO DESONER.'!$A$2:$D$757,2,FALSE),IF(D323="SICRO",VLOOKUP(C323,Tabela4[],2,FALSE),IF(D323="CPOS",VLOOKUP(C323,'CPOS-178'!$A$7:$F$4097,2,FALSE),IF(D323="PRÓPRIA",VLOOKUP(C323,Tabela42[],2,FALSE),IF(D323="DER-ES",VLOOKUP(C323,Tabela6[],2,FALSE),IF(D323="IOPES",VLOOKUP(C323,'IOPES_02-20'!$A$12:$G$1265,3,FALSE),"ERRO")))))))</f>
        <v>CRUZETA DE MADEIRA P/ POSTE 90 X 112,5 X 2400 MM</v>
      </c>
      <c r="F323" s="1016"/>
      <c r="G323" s="1016"/>
      <c r="H323" s="1016"/>
      <c r="I323" s="1016"/>
      <c r="J323" s="1016"/>
      <c r="K323" s="1016"/>
      <c r="L323" s="1016"/>
      <c r="M323" s="1016"/>
      <c r="N323" s="1016"/>
      <c r="O323" s="1016"/>
      <c r="P323" s="1016"/>
      <c r="Q323" s="1016"/>
      <c r="R323" s="1016"/>
      <c r="S323" s="1016"/>
      <c r="T323" s="1016"/>
      <c r="U323" s="1016"/>
      <c r="V323" s="1016"/>
      <c r="W323" s="1016"/>
      <c r="X323" s="462" t="str">
        <f>IF(D323="SINAPI",VLOOKUP(C323,'SINAPI 09-20 ES - NÃO DESONER.'!$G$6:$L$6678,3,FALSE),IF(D323="SIURB",VLOOKUP(C323,'SIURB JAN-2020 NÃO DESONER.'!$A$2:$D$757,3,FALSE),IF(D323="SICRO",VLOOKUP(C323,Tabela4[],3,FALSE),IF(D323="CPOS",VLOOKUP(C323,'CPOS-178'!$A$7:$F$4097,3,FALSE),IF(D323="PRÓPRIA",VLOOKUP(C323,Tabela42[],3,FALSE),IF(D323="DER-ES",VLOOKUP(C323,Tabela6[],3,FALSE),IF(D323="IOPES",VLOOKUP(C323,'IOPES_02-20'!$A$12:$G$1265,4,FALSE),"ERRO")))))))</f>
        <v xml:space="preserve">un </v>
      </c>
      <c r="Y323" s="396"/>
    </row>
    <row r="324" spans="2:25" s="496" customFormat="1" ht="15.75" customHeight="1" x14ac:dyDescent="0.2">
      <c r="B324" s="409"/>
      <c r="C324" s="418"/>
      <c r="D324" s="464"/>
      <c r="E324" s="410" t="s">
        <v>30409</v>
      </c>
      <c r="F324" s="411"/>
      <c r="G324" s="412"/>
      <c r="H324" s="413"/>
      <c r="I324" s="411"/>
      <c r="J324" s="412"/>
      <c r="K324" s="413"/>
      <c r="L324" s="367"/>
      <c r="M324" s="351">
        <v>2</v>
      </c>
      <c r="N324" s="414"/>
      <c r="O324" s="414"/>
      <c r="P324" s="414"/>
      <c r="Q324" s="414"/>
      <c r="R324" s="414"/>
      <c r="S324" s="346"/>
      <c r="T324" s="416"/>
      <c r="U324" s="347"/>
      <c r="V324" s="348"/>
      <c r="W324" s="415">
        <f>+M324</f>
        <v>2</v>
      </c>
      <c r="X324" s="349"/>
      <c r="Y324" s="420"/>
    </row>
    <row r="325" spans="2:25" s="496" customFormat="1" ht="15.75" customHeight="1" x14ac:dyDescent="0.2">
      <c r="B325" s="398" t="str">
        <f>+C323</f>
        <v>049645</v>
      </c>
      <c r="C325" s="399"/>
      <c r="D325" s="465" t="str">
        <f>+D323</f>
        <v>IOPES</v>
      </c>
      <c r="E325" s="400" t="s">
        <v>25225</v>
      </c>
      <c r="F325" s="1012"/>
      <c r="G325" s="1023"/>
      <c r="H325" s="1024"/>
      <c r="I325" s="1012"/>
      <c r="J325" s="1023"/>
      <c r="K325" s="1024"/>
      <c r="L325" s="399"/>
      <c r="M325" s="399"/>
      <c r="N325" s="401"/>
      <c r="O325" s="401"/>
      <c r="P325" s="401"/>
      <c r="Q325" s="401"/>
      <c r="R325" s="401"/>
      <c r="S325" s="401"/>
      <c r="T325" s="401"/>
      <c r="U325" s="401"/>
      <c r="V325" s="401"/>
      <c r="W325" s="402">
        <f>SUM(W324:W324)</f>
        <v>2</v>
      </c>
      <c r="X325" s="403" t="str">
        <f>X323</f>
        <v xml:space="preserve">un </v>
      </c>
      <c r="Y325" s="404"/>
    </row>
    <row r="326" spans="2:25" s="496" customFormat="1" ht="15.75" customHeight="1" x14ac:dyDescent="0.2">
      <c r="B326" s="409"/>
      <c r="C326" s="353">
        <v>93667</v>
      </c>
      <c r="D326" s="463" t="s">
        <v>20683</v>
      </c>
      <c r="E326" s="1015" t="str">
        <f>IF(D326="SINAPI",VLOOKUP(C326,'SINAPI 09-20 ES - NÃO DESONER.'!$G$6:$L$6678,2,FALSE),IF(D326="SIURB",VLOOKUP(C326,'SIURB JAN-2020 NÃO DESONER.'!$A$2:$D$757,2,FALSE),IF(D326="SICRO",VLOOKUP(C326,Tabela4[],2,FALSE),IF(D326="CPOS",VLOOKUP(C326,'CPOS-178'!$A$7:$F$4097,2,FALSE),IF(D326="PRÓPRIA",VLOOKUP(C326,Tabela42[],2,FALSE),IF(D326="DER-ES",VLOOKUP(C326,Tabela6[],2,FALSE),IF(D326="IOPES",VLOOKUP(C326,'IOPES_02-20'!$A$12:$G$1265,3,FALSE),"ERRO")))))))</f>
        <v>DISJUNTOR TRIPOLAR TIPO DIN, CORRENTE NOMINAL DE 10A - FORNECIMENTO E INSTALAÇÃO. AF_04/2016</v>
      </c>
      <c r="F326" s="1016"/>
      <c r="G326" s="1016"/>
      <c r="H326" s="1016"/>
      <c r="I326" s="1016"/>
      <c r="J326" s="1016"/>
      <c r="K326" s="1016"/>
      <c r="L326" s="1016"/>
      <c r="M326" s="1016"/>
      <c r="N326" s="1016"/>
      <c r="O326" s="1016"/>
      <c r="P326" s="1016"/>
      <c r="Q326" s="1016"/>
      <c r="R326" s="1016"/>
      <c r="S326" s="1016"/>
      <c r="T326" s="1016"/>
      <c r="U326" s="1016"/>
      <c r="V326" s="1016"/>
      <c r="W326" s="1016"/>
      <c r="X326" s="462" t="str">
        <f>IF(D326="SINAPI",VLOOKUP(C326,'SINAPI 09-20 ES - NÃO DESONER.'!$G$6:$L$6678,3,FALSE),IF(D326="SIURB",VLOOKUP(C326,'SIURB JAN-2020 NÃO DESONER.'!$A$2:$D$757,3,FALSE),IF(D326="SICRO",VLOOKUP(C326,Tabela4[],3,FALSE),IF(D326="CPOS",VLOOKUP(C326,'CPOS-178'!$A$7:$F$4097,3,FALSE),IF(D326="PRÓPRIA",VLOOKUP(C326,Tabela42[],3,FALSE),IF(D326="DER-ES",VLOOKUP(C326,Tabela6[],3,FALSE),IF(D326="IOPES",VLOOKUP(C326,'IOPES_02-20'!$A$12:$G$1265,4,FALSE),"ERRO")))))))</f>
        <v>un</v>
      </c>
      <c r="Y326" s="396"/>
    </row>
    <row r="327" spans="2:25" s="496" customFormat="1" ht="15.75" customHeight="1" x14ac:dyDescent="0.2">
      <c r="B327" s="409"/>
      <c r="C327" s="418"/>
      <c r="D327" s="464"/>
      <c r="E327" s="410" t="s">
        <v>30409</v>
      </c>
      <c r="F327" s="411"/>
      <c r="G327" s="412"/>
      <c r="H327" s="413"/>
      <c r="I327" s="411"/>
      <c r="J327" s="412"/>
      <c r="K327" s="413"/>
      <c r="L327" s="367"/>
      <c r="M327" s="351">
        <v>1</v>
      </c>
      <c r="N327" s="414"/>
      <c r="O327" s="414"/>
      <c r="P327" s="414"/>
      <c r="Q327" s="414"/>
      <c r="R327" s="414"/>
      <c r="S327" s="346"/>
      <c r="T327" s="416"/>
      <c r="U327" s="347"/>
      <c r="V327" s="348"/>
      <c r="W327" s="415">
        <f>M327</f>
        <v>1</v>
      </c>
      <c r="X327" s="349"/>
      <c r="Y327" s="420"/>
    </row>
    <row r="328" spans="2:25" s="496" customFormat="1" ht="15.75" customHeight="1" x14ac:dyDescent="0.2">
      <c r="B328" s="398">
        <f>+C326</f>
        <v>93667</v>
      </c>
      <c r="C328" s="399"/>
      <c r="D328" s="465" t="str">
        <f>+D326</f>
        <v>SINAPI</v>
      </c>
      <c r="E328" s="400" t="s">
        <v>25225</v>
      </c>
      <c r="F328" s="1012"/>
      <c r="G328" s="1023"/>
      <c r="H328" s="1024"/>
      <c r="I328" s="1012"/>
      <c r="J328" s="1023"/>
      <c r="K328" s="1024"/>
      <c r="L328" s="399"/>
      <c r="M328" s="399"/>
      <c r="N328" s="401"/>
      <c r="O328" s="401"/>
      <c r="P328" s="401"/>
      <c r="Q328" s="401"/>
      <c r="R328" s="401"/>
      <c r="S328" s="401"/>
      <c r="T328" s="401"/>
      <c r="U328" s="401"/>
      <c r="V328" s="401"/>
      <c r="W328" s="402">
        <f>SUM(W327:W327)</f>
        <v>1</v>
      </c>
      <c r="X328" s="403" t="str">
        <f>X326</f>
        <v>un</v>
      </c>
      <c r="Y328" s="404"/>
    </row>
    <row r="329" spans="2:25" s="496" customFormat="1" ht="15.75" customHeight="1" x14ac:dyDescent="0.2">
      <c r="B329" s="409"/>
      <c r="C329" s="353">
        <v>93671</v>
      </c>
      <c r="D329" s="463" t="s">
        <v>20683</v>
      </c>
      <c r="E329" s="1015" t="str">
        <f>IF(D329="SINAPI",VLOOKUP(C329,'SINAPI 09-20 ES - NÃO DESONER.'!$G$6:$L$6678,2,FALSE),IF(D329="SIURB",VLOOKUP(C329,'SIURB JAN-2020 NÃO DESONER.'!$A$2:$D$757,2,FALSE),IF(D329="SICRO",VLOOKUP(C329,Tabela4[],2,FALSE),IF(D329="CPOS",VLOOKUP(C329,'CPOS-178'!$A$7:$F$4097,2,FALSE),IF(D329="PRÓPRIA",VLOOKUP(C329,Tabela42[],2,FALSE),IF(D329="DER-ES",VLOOKUP(C329,Tabela6[],2,FALSE),IF(D329="IOPES",VLOOKUP(C329,'IOPES_02-20'!$A$12:$G$1265,3,FALSE),"ERRO")))))))</f>
        <v>DISJUNTOR TRIPOLAR TIPO DIN, CORRENTE NOMINAL DE 32A - FORNECIMENTO E INSTALAÇÃO. AF_04/2016</v>
      </c>
      <c r="F329" s="1016"/>
      <c r="G329" s="1016"/>
      <c r="H329" s="1016"/>
      <c r="I329" s="1016"/>
      <c r="J329" s="1016"/>
      <c r="K329" s="1016"/>
      <c r="L329" s="1016"/>
      <c r="M329" s="1016"/>
      <c r="N329" s="1016"/>
      <c r="O329" s="1016"/>
      <c r="P329" s="1016"/>
      <c r="Q329" s="1016"/>
      <c r="R329" s="1016"/>
      <c r="S329" s="1016"/>
      <c r="T329" s="1016"/>
      <c r="U329" s="1016"/>
      <c r="V329" s="1016"/>
      <c r="W329" s="1016"/>
      <c r="X329" s="462" t="str">
        <f>IF(D329="SINAPI",VLOOKUP(C329,'SINAPI 09-20 ES - NÃO DESONER.'!$G$6:$L$6678,3,FALSE),IF(D329="SIURB",VLOOKUP(C329,'SIURB JAN-2020 NÃO DESONER.'!$A$2:$D$757,3,FALSE),IF(D329="SICRO",VLOOKUP(C329,Tabela4[],3,FALSE),IF(D329="CPOS",VLOOKUP(C329,'CPOS-178'!$A$7:$F$4097,3,FALSE),IF(D329="PRÓPRIA",VLOOKUP(C329,Tabela42[],3,FALSE),IF(D329="DER-ES",VLOOKUP(C329,Tabela6[],3,FALSE),IF(D329="IOPES",VLOOKUP(C329,'IOPES_02-20'!$A$12:$G$1265,4,FALSE),"ERRO")))))))</f>
        <v>un</v>
      </c>
      <c r="Y329" s="396"/>
    </row>
    <row r="330" spans="2:25" s="496" customFormat="1" ht="15.75" customHeight="1" x14ac:dyDescent="0.2">
      <c r="B330" s="409"/>
      <c r="C330" s="418"/>
      <c r="D330" s="464"/>
      <c r="E330" s="410" t="s">
        <v>30409</v>
      </c>
      <c r="F330" s="411"/>
      <c r="G330" s="412"/>
      <c r="H330" s="413"/>
      <c r="I330" s="411"/>
      <c r="J330" s="412"/>
      <c r="K330" s="413"/>
      <c r="L330" s="367"/>
      <c r="M330" s="351">
        <v>1</v>
      </c>
      <c r="N330" s="414"/>
      <c r="O330" s="414"/>
      <c r="P330" s="414"/>
      <c r="Q330" s="414"/>
      <c r="R330" s="414"/>
      <c r="S330" s="346"/>
      <c r="T330" s="416"/>
      <c r="U330" s="347"/>
      <c r="V330" s="348"/>
      <c r="W330" s="415">
        <f>+M330</f>
        <v>1</v>
      </c>
      <c r="X330" s="349"/>
      <c r="Y330" s="420"/>
    </row>
    <row r="331" spans="2:25" s="496" customFormat="1" ht="15.75" customHeight="1" x14ac:dyDescent="0.2">
      <c r="B331" s="398">
        <f>+C329</f>
        <v>93671</v>
      </c>
      <c r="C331" s="399"/>
      <c r="D331" s="465" t="str">
        <f>+D329</f>
        <v>SINAPI</v>
      </c>
      <c r="E331" s="400" t="s">
        <v>25225</v>
      </c>
      <c r="F331" s="1012"/>
      <c r="G331" s="1023"/>
      <c r="H331" s="1024"/>
      <c r="I331" s="1012"/>
      <c r="J331" s="1023"/>
      <c r="K331" s="1024"/>
      <c r="L331" s="399"/>
      <c r="M331" s="399"/>
      <c r="N331" s="401"/>
      <c r="O331" s="401"/>
      <c r="P331" s="401"/>
      <c r="Q331" s="401"/>
      <c r="R331" s="401"/>
      <c r="S331" s="401"/>
      <c r="T331" s="401"/>
      <c r="U331" s="401"/>
      <c r="V331" s="401"/>
      <c r="W331" s="402">
        <f>SUM(W330:W330)</f>
        <v>1</v>
      </c>
      <c r="X331" s="403" t="str">
        <f>X329</f>
        <v>un</v>
      </c>
      <c r="Y331" s="404"/>
    </row>
    <row r="332" spans="2:25" s="496" customFormat="1" ht="15.75" customHeight="1" x14ac:dyDescent="0.2">
      <c r="B332" s="409"/>
      <c r="C332" s="664" t="s">
        <v>32997</v>
      </c>
      <c r="D332" s="463" t="s">
        <v>25239</v>
      </c>
      <c r="E332" s="1015" t="str">
        <f>IF(D332="SINAPI",VLOOKUP(C332,'SINAPI 09-20 ES - NÃO DESONER.'!$G$6:$L$6678,2,FALSE),IF(D332="SIURB",VLOOKUP(C332,'SIURB JAN-2020 NÃO DESONER.'!$A$2:$D$757,2,FALSE),IF(D332="SICRO",VLOOKUP(C332,Tabela4[],2,FALSE),IF(D332="CPOS",VLOOKUP(C332,'CPOS-178'!$A$7:$F$4097,2,FALSE),IF(D332="PRÓPRIA",VLOOKUP(C332,Tabela42[],2,FALSE),IF(D332="DER-ES",VLOOKUP(C332,Tabela6[],2,FALSE),IF(D332="IOPES",VLOOKUP(C332,'IOPES_02-20'!$A$12:$G$1265,3,FALSE),"ERRO")))))))</f>
        <v>MINI-DISJUNTOR TRIPOLAR 63 A, CURVA C - 5KA 220/127VCA (NBR IEC 60947-2), REF. SIEMENS, GE, SCHNEIDER OU EQUIVALENTE</v>
      </c>
      <c r="F332" s="1016"/>
      <c r="G332" s="1016"/>
      <c r="H332" s="1016"/>
      <c r="I332" s="1016"/>
      <c r="J332" s="1016"/>
      <c r="K332" s="1016"/>
      <c r="L332" s="1016"/>
      <c r="M332" s="1016"/>
      <c r="N332" s="1016"/>
      <c r="O332" s="1016"/>
      <c r="P332" s="1016"/>
      <c r="Q332" s="1016"/>
      <c r="R332" s="1016"/>
      <c r="S332" s="1016"/>
      <c r="T332" s="1016"/>
      <c r="U332" s="1016"/>
      <c r="V332" s="1016"/>
      <c r="W332" s="1016"/>
      <c r="X332" s="462" t="str">
        <f>IF(D332="SINAPI",VLOOKUP(C332,'SINAPI 09-20 ES - NÃO DESONER.'!$G$6:$L$6678,3,FALSE),IF(D332="SIURB",VLOOKUP(C332,'SIURB JAN-2020 NÃO DESONER.'!$A$2:$D$757,3,FALSE),IF(D332="SICRO",VLOOKUP(C332,Tabela4[],3,FALSE),IF(D332="CPOS",VLOOKUP(C332,'CPOS-178'!$A$7:$F$4097,3,FALSE),IF(D332="PRÓPRIA",VLOOKUP(C332,Tabela42[],3,FALSE),IF(D332="DER-ES",VLOOKUP(C332,Tabela6[],3,FALSE),IF(D332="IOPES",VLOOKUP(C332,'IOPES_02-20'!$A$12:$G$1265,4,FALSE),"ERRO")))))))</f>
        <v>und</v>
      </c>
      <c r="Y332" s="396"/>
    </row>
    <row r="333" spans="2:25" s="496" customFormat="1" ht="15.75" customHeight="1" x14ac:dyDescent="0.2">
      <c r="B333" s="409"/>
      <c r="C333" s="663"/>
      <c r="D333" s="464"/>
      <c r="E333" s="410" t="s">
        <v>30409</v>
      </c>
      <c r="F333" s="411"/>
      <c r="G333" s="412"/>
      <c r="H333" s="413"/>
      <c r="I333" s="411"/>
      <c r="J333" s="412"/>
      <c r="K333" s="413"/>
      <c r="L333" s="367"/>
      <c r="M333" s="351">
        <v>2</v>
      </c>
      <c r="N333" s="414"/>
      <c r="O333" s="414"/>
      <c r="P333" s="414"/>
      <c r="Q333" s="414"/>
      <c r="R333" s="414"/>
      <c r="S333" s="346"/>
      <c r="T333" s="416"/>
      <c r="U333" s="347"/>
      <c r="V333" s="348"/>
      <c r="W333" s="415">
        <f>+M333</f>
        <v>2</v>
      </c>
      <c r="X333" s="349"/>
      <c r="Y333" s="420"/>
    </row>
    <row r="334" spans="2:25" s="496" customFormat="1" ht="15.75" customHeight="1" x14ac:dyDescent="0.2">
      <c r="B334" s="398" t="str">
        <f>+C332</f>
        <v>151330</v>
      </c>
      <c r="C334" s="399"/>
      <c r="D334" s="465" t="str">
        <f>+D332</f>
        <v>IOPES</v>
      </c>
      <c r="E334" s="400" t="s">
        <v>25225</v>
      </c>
      <c r="F334" s="1012"/>
      <c r="G334" s="1023"/>
      <c r="H334" s="1024"/>
      <c r="I334" s="1012"/>
      <c r="J334" s="1023"/>
      <c r="K334" s="1024"/>
      <c r="L334" s="399"/>
      <c r="M334" s="399"/>
      <c r="N334" s="401"/>
      <c r="O334" s="401"/>
      <c r="P334" s="401"/>
      <c r="Q334" s="401"/>
      <c r="R334" s="401"/>
      <c r="S334" s="401"/>
      <c r="T334" s="401"/>
      <c r="U334" s="401"/>
      <c r="V334" s="401"/>
      <c r="W334" s="402">
        <f>SUM(W333:W333)</f>
        <v>2</v>
      </c>
      <c r="X334" s="403" t="str">
        <f>X332</f>
        <v>und</v>
      </c>
      <c r="Y334" s="404"/>
    </row>
    <row r="335" spans="2:25" s="496" customFormat="1" ht="15.75" customHeight="1" x14ac:dyDescent="0.2">
      <c r="B335" s="409"/>
      <c r="C335" s="663" t="s">
        <v>32998</v>
      </c>
      <c r="D335" s="463" t="s">
        <v>25239</v>
      </c>
      <c r="E335" s="1015" t="str">
        <f>IF(D335="SINAPI",VLOOKUP(C335,'SINAPI 09-20 ES - NÃO DESONER.'!$G$6:$L$6678,2,FALSE),IF(D335="SIURB",VLOOKUP(C335,'SIURB JAN-2020 NÃO DESONER.'!$A$2:$D$757,2,FALSE),IF(D335="SICRO",VLOOKUP(C335,Tabela4[],2,FALSE),IF(D335="CPOS",VLOOKUP(C335,'CPOS-178'!$A$7:$F$4097,2,FALSE),IF(D335="PRÓPRIA",VLOOKUP(C335,Tabela42[],2,FALSE),IF(D335="DER-ES",VLOOKUP(C335,Tabela6[],2,FALSE),IF(D335="IOPES",VLOOKUP(C335,'IOPES_02-20'!$A$12:$G$1265,3,FALSE),"ERRO")))))))</f>
        <v>DISPOSITIVO DE PROTEÇÃO CONTRA SURTO (DPS) BIPOLAR, TENSÃO NOMINAL MÁXIMA 275VCA, CORENTE DE SURTO MÁXIMA 40KA.</v>
      </c>
      <c r="F335" s="1016"/>
      <c r="G335" s="1016"/>
      <c r="H335" s="1016"/>
      <c r="I335" s="1016"/>
      <c r="J335" s="1016"/>
      <c r="K335" s="1016"/>
      <c r="L335" s="1016"/>
      <c r="M335" s="1016"/>
      <c r="N335" s="1016"/>
      <c r="O335" s="1016"/>
      <c r="P335" s="1016"/>
      <c r="Q335" s="1016"/>
      <c r="R335" s="1016"/>
      <c r="S335" s="1016"/>
      <c r="T335" s="1016"/>
      <c r="U335" s="1016"/>
      <c r="V335" s="1016"/>
      <c r="W335" s="1016"/>
      <c r="X335" s="462" t="str">
        <f>IF(D335="SINAPI",VLOOKUP(C335,'SINAPI 09-20 ES - NÃO DESONER.'!$G$6:$L$6678,3,FALSE),IF(D335="SIURB",VLOOKUP(C335,'SIURB JAN-2020 NÃO DESONER.'!$A$2:$D$757,3,FALSE),IF(D335="SICRO",VLOOKUP(C335,Tabela4[],3,FALSE),IF(D335="CPOS",VLOOKUP(C335,'CPOS-178'!$A$7:$F$4097,3,FALSE),IF(D335="PRÓPRIA",VLOOKUP(C335,Tabela42[],3,FALSE),IF(D335="DER-ES",VLOOKUP(C335,Tabela6[],3,FALSE),IF(D335="IOPES",VLOOKUP(C335,'IOPES_02-20'!$A$12:$G$1265,4,FALSE),"ERRO")))))))</f>
        <v>und</v>
      </c>
      <c r="Y335" s="396"/>
    </row>
    <row r="336" spans="2:25" s="496" customFormat="1" ht="15.75" customHeight="1" x14ac:dyDescent="0.2">
      <c r="B336" s="409"/>
      <c r="C336" s="418"/>
      <c r="D336" s="464"/>
      <c r="E336" s="410" t="s">
        <v>30409</v>
      </c>
      <c r="F336" s="411"/>
      <c r="G336" s="412"/>
      <c r="H336" s="413"/>
      <c r="I336" s="411"/>
      <c r="J336" s="412"/>
      <c r="K336" s="413"/>
      <c r="L336" s="367"/>
      <c r="M336" s="351">
        <f>3+1</f>
        <v>4</v>
      </c>
      <c r="N336" s="414"/>
      <c r="O336" s="414"/>
      <c r="P336" s="414"/>
      <c r="Q336" s="414"/>
      <c r="R336" s="414"/>
      <c r="S336" s="346"/>
      <c r="T336" s="416"/>
      <c r="U336" s="347"/>
      <c r="V336" s="348"/>
      <c r="W336" s="415">
        <f>+M336</f>
        <v>4</v>
      </c>
      <c r="X336" s="349"/>
      <c r="Y336" s="420"/>
    </row>
    <row r="337" spans="2:25" s="496" customFormat="1" ht="15.75" customHeight="1" x14ac:dyDescent="0.2">
      <c r="B337" s="398" t="str">
        <f>+C335</f>
        <v>151337</v>
      </c>
      <c r="C337" s="399"/>
      <c r="D337" s="465" t="str">
        <f>+D335</f>
        <v>IOPES</v>
      </c>
      <c r="E337" s="400" t="s">
        <v>25225</v>
      </c>
      <c r="F337" s="1012"/>
      <c r="G337" s="1023"/>
      <c r="H337" s="1024"/>
      <c r="I337" s="1012"/>
      <c r="J337" s="1023"/>
      <c r="K337" s="1024"/>
      <c r="L337" s="399"/>
      <c r="M337" s="399"/>
      <c r="N337" s="401"/>
      <c r="O337" s="401"/>
      <c r="P337" s="401"/>
      <c r="Q337" s="401"/>
      <c r="R337" s="401"/>
      <c r="S337" s="401"/>
      <c r="T337" s="401"/>
      <c r="U337" s="401"/>
      <c r="V337" s="401"/>
      <c r="W337" s="402">
        <f>SUM(W336:W336)</f>
        <v>4</v>
      </c>
      <c r="X337" s="403" t="str">
        <f>X335</f>
        <v>und</v>
      </c>
      <c r="Y337" s="404"/>
    </row>
    <row r="338" spans="2:25" s="496" customFormat="1" ht="15.75" customHeight="1" x14ac:dyDescent="0.2">
      <c r="B338" s="409"/>
      <c r="C338" s="353">
        <v>93009</v>
      </c>
      <c r="D338" s="463" t="s">
        <v>20683</v>
      </c>
      <c r="E338" s="1015" t="str">
        <f>IF(D338="SINAPI",VLOOKUP(C338,'SINAPI 09-20 ES - NÃO DESONER.'!$G$6:$L$6678,2,FALSE),IF(D338="SIURB",VLOOKUP(C338,'SIURB JAN-2020 NÃO DESONER.'!$A$2:$D$757,2,FALSE),IF(D338="SICRO",VLOOKUP(C338,Tabela4[],2,FALSE),IF(D338="CPOS",VLOOKUP(C338,'CPOS-178'!$A$7:$F$4097,2,FALSE),IF(D338="PRÓPRIA",VLOOKUP(C338,Tabela42[],2,FALSE),IF(D338="DER-ES",VLOOKUP(C338,Tabela6[],2,FALSE),IF(D338="IOPES",VLOOKUP(C338,'IOPES_02-20'!$A$12:$G$1265,3,FALSE),"ERRO")))))))</f>
        <v>ELETRODUTO RÍGIDO ROSCÁVEL, PVC, DN 60 MM (2") - FORNECIMENTO E INSTALAÇÃO. AF_12/2015</v>
      </c>
      <c r="F338" s="1016"/>
      <c r="G338" s="1016"/>
      <c r="H338" s="1016"/>
      <c r="I338" s="1016"/>
      <c r="J338" s="1016"/>
      <c r="K338" s="1016"/>
      <c r="L338" s="1016"/>
      <c r="M338" s="1016"/>
      <c r="N338" s="1016"/>
      <c r="O338" s="1016"/>
      <c r="P338" s="1016"/>
      <c r="Q338" s="1016"/>
      <c r="R338" s="1016"/>
      <c r="S338" s="1016"/>
      <c r="T338" s="1016"/>
      <c r="U338" s="1016"/>
      <c r="V338" s="1016"/>
      <c r="W338" s="1016"/>
      <c r="X338" s="462" t="str">
        <f>IF(D338="SINAPI",VLOOKUP(C338,'SINAPI 09-20 ES - NÃO DESONER.'!$G$6:$L$6678,3,FALSE),IF(D338="SIURB",VLOOKUP(C338,'SIURB JAN-2020 NÃO DESONER.'!$A$2:$D$757,3,FALSE),IF(D338="SICRO",VLOOKUP(C338,Tabela4[],3,FALSE),IF(D338="CPOS",VLOOKUP(C338,'CPOS-178'!$A$7:$F$4097,3,FALSE),IF(D338="PRÓPRIA",VLOOKUP(C338,Tabela42[],3,FALSE),IF(D338="DER-ES",VLOOKUP(C338,Tabela6[],3,FALSE),IF(D338="IOPES",VLOOKUP(C338,'IOPES_02-20'!$A$12:$G$1265,4,FALSE),"ERRO")))))))</f>
        <v>m</v>
      </c>
      <c r="Y338" s="396"/>
    </row>
    <row r="339" spans="2:25" s="496" customFormat="1" ht="15.75" customHeight="1" x14ac:dyDescent="0.2">
      <c r="B339" s="409"/>
      <c r="C339" s="418"/>
      <c r="D339" s="464"/>
      <c r="E339" s="410" t="s">
        <v>30409</v>
      </c>
      <c r="F339" s="411"/>
      <c r="G339" s="412"/>
      <c r="H339" s="413"/>
      <c r="I339" s="411"/>
      <c r="J339" s="412"/>
      <c r="K339" s="413"/>
      <c r="L339" s="367"/>
      <c r="M339" s="351"/>
      <c r="N339" s="414">
        <v>600</v>
      </c>
      <c r="O339" s="414"/>
      <c r="P339" s="414"/>
      <c r="Q339" s="414"/>
      <c r="R339" s="414"/>
      <c r="S339" s="346"/>
      <c r="T339" s="416"/>
      <c r="U339" s="347"/>
      <c r="V339" s="348"/>
      <c r="W339" s="415">
        <f>+N339</f>
        <v>600</v>
      </c>
      <c r="X339" s="349"/>
      <c r="Y339" s="420"/>
    </row>
    <row r="340" spans="2:25" s="496" customFormat="1" ht="15.75" customHeight="1" x14ac:dyDescent="0.2">
      <c r="B340" s="398">
        <f>+C338</f>
        <v>93009</v>
      </c>
      <c r="C340" s="399"/>
      <c r="D340" s="465" t="str">
        <f>+D338</f>
        <v>SINAPI</v>
      </c>
      <c r="E340" s="400" t="s">
        <v>25225</v>
      </c>
      <c r="F340" s="1012"/>
      <c r="G340" s="1023"/>
      <c r="H340" s="1024"/>
      <c r="I340" s="1012"/>
      <c r="J340" s="1023"/>
      <c r="K340" s="1024"/>
      <c r="L340" s="399"/>
      <c r="M340" s="399"/>
      <c r="N340" s="401"/>
      <c r="O340" s="401"/>
      <c r="P340" s="401"/>
      <c r="Q340" s="401"/>
      <c r="R340" s="401"/>
      <c r="S340" s="401"/>
      <c r="T340" s="401"/>
      <c r="U340" s="401"/>
      <c r="V340" s="401"/>
      <c r="W340" s="402">
        <f>SUM(W339:W339)</f>
        <v>600</v>
      </c>
      <c r="X340" s="403" t="str">
        <f>X338</f>
        <v>m</v>
      </c>
      <c r="Y340" s="404"/>
    </row>
    <row r="341" spans="2:25" s="496" customFormat="1" ht="15.75" customHeight="1" x14ac:dyDescent="0.2">
      <c r="B341" s="409"/>
      <c r="C341" s="353">
        <v>91864</v>
      </c>
      <c r="D341" s="463" t="s">
        <v>20683</v>
      </c>
      <c r="E341" s="1015" t="str">
        <f>IF(D341="SINAPI",VLOOKUP(C341,'SINAPI 09-20 ES - NÃO DESONER.'!$G$6:$L$6678,2,FALSE),IF(D341="SIURB",VLOOKUP(C341,'SIURB JAN-2020 NÃO DESONER.'!$A$2:$D$757,2,FALSE),IF(D341="SICRO",VLOOKUP(C341,Tabela4[],2,FALSE),IF(D341="CPOS",VLOOKUP(C341,'CPOS-178'!$A$7:$F$4097,2,FALSE),IF(D341="PRÓPRIA",VLOOKUP(C341,Tabela42[],2,FALSE),IF(D341="DER-ES",VLOOKUP(C341,Tabela6[],2,FALSE),IF(D341="IOPES",VLOOKUP(C341,'IOPES_02-20'!$A$12:$G$1265,3,FALSE),"ERRO")))))))</f>
        <v>ELETRODUTO RÍGIDO ROSCÁVEL, PVC, DN 32 MM (1"), PARA CIRCUITOS TERMINAIS, INSTALADO EM FORRO - FORNECIMENTO E INSTALAÇÃO. AF_12/2015</v>
      </c>
      <c r="F341" s="1016"/>
      <c r="G341" s="1016"/>
      <c r="H341" s="1016"/>
      <c r="I341" s="1016"/>
      <c r="J341" s="1016"/>
      <c r="K341" s="1016"/>
      <c r="L341" s="1016"/>
      <c r="M341" s="1016"/>
      <c r="N341" s="1016"/>
      <c r="O341" s="1016"/>
      <c r="P341" s="1016"/>
      <c r="Q341" s="1016"/>
      <c r="R341" s="1016"/>
      <c r="S341" s="1016"/>
      <c r="T341" s="1016"/>
      <c r="U341" s="1016"/>
      <c r="V341" s="1016"/>
      <c r="W341" s="1016"/>
      <c r="X341" s="462" t="str">
        <f>IF(D341="SINAPI",VLOOKUP(C341,'SINAPI 09-20 ES - NÃO DESONER.'!$G$6:$L$6678,3,FALSE),IF(D341="SIURB",VLOOKUP(C341,'SIURB JAN-2020 NÃO DESONER.'!$A$2:$D$757,3,FALSE),IF(D341="SICRO",VLOOKUP(C341,Tabela4[],3,FALSE),IF(D341="CPOS",VLOOKUP(C341,'CPOS-178'!$A$7:$F$4097,3,FALSE),IF(D341="PRÓPRIA",VLOOKUP(C341,Tabela42[],3,FALSE),IF(D341="DER-ES",VLOOKUP(C341,Tabela6[],3,FALSE),IF(D341="IOPES",VLOOKUP(C341,'IOPES_02-20'!$A$12:$G$1265,4,FALSE),"ERRO")))))))</f>
        <v>m</v>
      </c>
      <c r="Y341" s="396"/>
    </row>
    <row r="342" spans="2:25" s="496" customFormat="1" ht="15.75" customHeight="1" x14ac:dyDescent="0.2">
      <c r="B342" s="409"/>
      <c r="C342" s="418"/>
      <c r="D342" s="464"/>
      <c r="E342" s="410" t="s">
        <v>30409</v>
      </c>
      <c r="F342" s="411"/>
      <c r="G342" s="412"/>
      <c r="H342" s="413"/>
      <c r="I342" s="411"/>
      <c r="J342" s="412"/>
      <c r="K342" s="413"/>
      <c r="L342" s="367"/>
      <c r="M342" s="351"/>
      <c r="N342" s="414">
        <v>4</v>
      </c>
      <c r="O342" s="414"/>
      <c r="P342" s="414"/>
      <c r="Q342" s="414"/>
      <c r="R342" s="414"/>
      <c r="S342" s="346"/>
      <c r="T342" s="416"/>
      <c r="U342" s="347"/>
      <c r="V342" s="348"/>
      <c r="W342" s="415">
        <f>+N342</f>
        <v>4</v>
      </c>
      <c r="X342" s="349"/>
      <c r="Y342" s="420"/>
    </row>
    <row r="343" spans="2:25" s="496" customFormat="1" ht="15.75" customHeight="1" x14ac:dyDescent="0.2">
      <c r="B343" s="398">
        <f>+C341</f>
        <v>91864</v>
      </c>
      <c r="C343" s="399"/>
      <c r="D343" s="465" t="str">
        <f>+D341</f>
        <v>SINAPI</v>
      </c>
      <c r="E343" s="400" t="s">
        <v>25225</v>
      </c>
      <c r="F343" s="1012"/>
      <c r="G343" s="1023"/>
      <c r="H343" s="1024"/>
      <c r="I343" s="1012"/>
      <c r="J343" s="1023"/>
      <c r="K343" s="1024"/>
      <c r="L343" s="399"/>
      <c r="M343" s="399"/>
      <c r="N343" s="401"/>
      <c r="O343" s="401"/>
      <c r="P343" s="401"/>
      <c r="Q343" s="401"/>
      <c r="R343" s="401"/>
      <c r="S343" s="401"/>
      <c r="T343" s="401"/>
      <c r="U343" s="401"/>
      <c r="V343" s="401"/>
      <c r="W343" s="402">
        <f>SUM(W342:W342)</f>
        <v>4</v>
      </c>
      <c r="X343" s="403" t="str">
        <f>X341</f>
        <v>m</v>
      </c>
      <c r="Y343" s="404"/>
    </row>
    <row r="344" spans="2:25" s="496" customFormat="1" ht="15.75" customHeight="1" x14ac:dyDescent="0.2">
      <c r="B344" s="409"/>
      <c r="C344" s="353">
        <v>96985</v>
      </c>
      <c r="D344" s="463" t="s">
        <v>20683</v>
      </c>
      <c r="E344" s="1015" t="str">
        <f>IF(D344="SINAPI",VLOOKUP(C344,'SINAPI 09-20 ES - NÃO DESONER.'!$G$6:$L$6678,2,FALSE),IF(D344="SIURB",VLOOKUP(C344,'SIURB JAN-2020 NÃO DESONER.'!$A$2:$D$757,2,FALSE),IF(D344="SICRO",VLOOKUP(C344,Tabela4[],2,FALSE),IF(D344="CPOS",VLOOKUP(C344,'CPOS-178'!$A$7:$F$4097,2,FALSE),IF(D344="PRÓPRIA",VLOOKUP(C344,Tabela42[],2,FALSE),IF(D344="DER-ES",VLOOKUP(C344,Tabela6[],2,FALSE),IF(D344="IOPES",VLOOKUP(C344,'IOPES_02-20'!$A$12:$G$1265,3,FALSE),"ERRO")))))))</f>
        <v>HASTE DE ATERRAMENTO 5/8  PARA SPDA - FORNECIMENTO E INSTALAÇÃO. AF_12/2017</v>
      </c>
      <c r="F344" s="1016"/>
      <c r="G344" s="1016"/>
      <c r="H344" s="1016"/>
      <c r="I344" s="1016"/>
      <c r="J344" s="1016"/>
      <c r="K344" s="1016"/>
      <c r="L344" s="1016"/>
      <c r="M344" s="1016"/>
      <c r="N344" s="1016"/>
      <c r="O344" s="1016"/>
      <c r="P344" s="1016"/>
      <c r="Q344" s="1016"/>
      <c r="R344" s="1016"/>
      <c r="S344" s="1016"/>
      <c r="T344" s="1016"/>
      <c r="U344" s="1016"/>
      <c r="V344" s="1016"/>
      <c r="W344" s="1016"/>
      <c r="X344" s="462" t="str">
        <f>IF(D344="SINAPI",VLOOKUP(C344,'SINAPI 09-20 ES - NÃO DESONER.'!$G$6:$L$6678,3,FALSE),IF(D344="SIURB",VLOOKUP(C344,'SIURB JAN-2020 NÃO DESONER.'!$A$2:$D$757,3,FALSE),IF(D344="SICRO",VLOOKUP(C344,Tabela4[],3,FALSE),IF(D344="CPOS",VLOOKUP(C344,'CPOS-178'!$A$7:$F$4097,3,FALSE),IF(D344="PRÓPRIA",VLOOKUP(C344,Tabela42[],3,FALSE),IF(D344="DER-ES",VLOOKUP(C344,Tabela6[],3,FALSE),IF(D344="IOPES",VLOOKUP(C344,'IOPES_02-20'!$A$12:$G$1265,4,FALSE),"ERRO")))))))</f>
        <v>un</v>
      </c>
      <c r="Y344" s="396"/>
    </row>
    <row r="345" spans="2:25" s="496" customFormat="1" ht="15.75" customHeight="1" x14ac:dyDescent="0.2">
      <c r="B345" s="409"/>
      <c r="C345" s="418"/>
      <c r="D345" s="464"/>
      <c r="E345" s="410" t="s">
        <v>30409</v>
      </c>
      <c r="F345" s="411"/>
      <c r="G345" s="412"/>
      <c r="H345" s="413"/>
      <c r="I345" s="411"/>
      <c r="J345" s="412"/>
      <c r="K345" s="413"/>
      <c r="L345" s="367"/>
      <c r="M345" s="351">
        <v>35</v>
      </c>
      <c r="N345" s="414"/>
      <c r="O345" s="414"/>
      <c r="P345" s="414"/>
      <c r="Q345" s="414"/>
      <c r="R345" s="414"/>
      <c r="S345" s="346"/>
      <c r="T345" s="416"/>
      <c r="U345" s="347"/>
      <c r="V345" s="348"/>
      <c r="W345" s="415">
        <f>+M345</f>
        <v>35</v>
      </c>
      <c r="X345" s="349"/>
      <c r="Y345" s="420"/>
    </row>
    <row r="346" spans="2:25" s="496" customFormat="1" ht="15.75" customHeight="1" x14ac:dyDescent="0.2">
      <c r="B346" s="398">
        <f>+C344</f>
        <v>96985</v>
      </c>
      <c r="C346" s="399"/>
      <c r="D346" s="465" t="str">
        <f>+D344</f>
        <v>SINAPI</v>
      </c>
      <c r="E346" s="400" t="s">
        <v>25225</v>
      </c>
      <c r="F346" s="1012"/>
      <c r="G346" s="1023"/>
      <c r="H346" s="1024"/>
      <c r="I346" s="1012"/>
      <c r="J346" s="1023"/>
      <c r="K346" s="1024"/>
      <c r="L346" s="399"/>
      <c r="M346" s="399"/>
      <c r="N346" s="401"/>
      <c r="O346" s="401"/>
      <c r="P346" s="401"/>
      <c r="Q346" s="401"/>
      <c r="R346" s="401"/>
      <c r="S346" s="401"/>
      <c r="T346" s="401"/>
      <c r="U346" s="401"/>
      <c r="V346" s="401"/>
      <c r="W346" s="402">
        <f>SUM(W345:W345)</f>
        <v>35</v>
      </c>
      <c r="X346" s="403" t="str">
        <f>X344</f>
        <v>un</v>
      </c>
      <c r="Y346" s="404"/>
    </row>
    <row r="347" spans="2:25" s="496" customFormat="1" ht="15.75" customHeight="1" x14ac:dyDescent="0.2">
      <c r="B347" s="409"/>
      <c r="C347" s="353">
        <v>101656</v>
      </c>
      <c r="D347" s="463" t="s">
        <v>20683</v>
      </c>
      <c r="E347" s="1015" t="str">
        <f>IF(D347="SINAPI",VLOOKUP(C347,'SINAPI 09-20 ES - NÃO DESONER.'!$G$6:$L$6678,2,FALSE),IF(D347="SIURB",VLOOKUP(C347,'SIURB JAN-2020 NÃO DESONER.'!$A$2:$D$757,2,FALSE),IF(D347="SICRO",VLOOKUP(C347,Tabela4[],2,FALSE),IF(D347="CPOS",VLOOKUP(C347,'CPOS-178'!$A$7:$F$4097,2,FALSE),IF(D347="PRÓPRIA",VLOOKUP(C347,Tabela42[],2,FALSE),IF(D347="DER-ES",VLOOKUP(C347,Tabela6[],2,FALSE),IF(D347="IOPES",VLOOKUP(C347,'IOPES_02-20'!$A$12:$G$1265,3,FALSE),"ERRO")))))))</f>
        <v>LUMINÁRIA DE LED PARA ILUMINAÇÃO PÚBLICA, DE 68 W ATÉ 97 W - FORNECIMENTO E INSTALAÇÃO. AF_08/2020</v>
      </c>
      <c r="F347" s="1016"/>
      <c r="G347" s="1016"/>
      <c r="H347" s="1016"/>
      <c r="I347" s="1016"/>
      <c r="J347" s="1016"/>
      <c r="K347" s="1016"/>
      <c r="L347" s="1016"/>
      <c r="M347" s="1016"/>
      <c r="N347" s="1016"/>
      <c r="O347" s="1016"/>
      <c r="P347" s="1016"/>
      <c r="Q347" s="1016"/>
      <c r="R347" s="1016"/>
      <c r="S347" s="1016"/>
      <c r="T347" s="1016"/>
      <c r="U347" s="1016"/>
      <c r="V347" s="1016"/>
      <c r="W347" s="1016"/>
      <c r="X347" s="462" t="str">
        <f>IF(D347="SINAPI",VLOOKUP(C347,'SINAPI 09-20 ES - NÃO DESONER.'!$G$6:$L$6678,3,FALSE),IF(D347="SIURB",VLOOKUP(C347,'SIURB JAN-2020 NÃO DESONER.'!$A$2:$D$757,3,FALSE),IF(D347="SICRO",VLOOKUP(C347,Tabela4[],3,FALSE),IF(D347="CPOS",VLOOKUP(C347,'CPOS-178'!$A$7:$F$4097,3,FALSE),IF(D347="PRÓPRIA",VLOOKUP(C347,Tabela42[],3,FALSE),IF(D347="DER-ES",VLOOKUP(C347,Tabela6[],3,FALSE),IF(D347="IOPES",VLOOKUP(C347,'IOPES_02-20'!$A$12:$G$1265,4,FALSE),"ERRO")))))))</f>
        <v>un</v>
      </c>
      <c r="Y347" s="396"/>
    </row>
    <row r="348" spans="2:25" s="496" customFormat="1" ht="15.75" customHeight="1" x14ac:dyDescent="0.2">
      <c r="B348" s="409"/>
      <c r="C348" s="418"/>
      <c r="D348" s="464"/>
      <c r="E348" s="410" t="s">
        <v>30409</v>
      </c>
      <c r="F348" s="411"/>
      <c r="G348" s="412"/>
      <c r="H348" s="413"/>
      <c r="I348" s="411"/>
      <c r="J348" s="412"/>
      <c r="K348" s="413"/>
      <c r="L348" s="367"/>
      <c r="M348" s="351">
        <v>116</v>
      </c>
      <c r="N348" s="414"/>
      <c r="O348" s="414"/>
      <c r="P348" s="414"/>
      <c r="Q348" s="414"/>
      <c r="R348" s="414"/>
      <c r="S348" s="346"/>
      <c r="T348" s="416"/>
      <c r="U348" s="347"/>
      <c r="V348" s="348"/>
      <c r="W348" s="415">
        <f>+M348</f>
        <v>116</v>
      </c>
      <c r="X348" s="349"/>
      <c r="Y348" s="420"/>
    </row>
    <row r="349" spans="2:25" s="496" customFormat="1" ht="15.75" customHeight="1" x14ac:dyDescent="0.2">
      <c r="B349" s="398">
        <f>+C347</f>
        <v>101656</v>
      </c>
      <c r="C349" s="399"/>
      <c r="D349" s="465" t="str">
        <f>+D347</f>
        <v>SINAPI</v>
      </c>
      <c r="E349" s="400" t="s">
        <v>25225</v>
      </c>
      <c r="F349" s="1012"/>
      <c r="G349" s="1023"/>
      <c r="H349" s="1024"/>
      <c r="I349" s="1012"/>
      <c r="J349" s="1023"/>
      <c r="K349" s="1024"/>
      <c r="L349" s="399"/>
      <c r="M349" s="399"/>
      <c r="N349" s="401"/>
      <c r="O349" s="401"/>
      <c r="P349" s="401"/>
      <c r="Q349" s="401"/>
      <c r="R349" s="401"/>
      <c r="S349" s="401"/>
      <c r="T349" s="401"/>
      <c r="U349" s="401"/>
      <c r="V349" s="401"/>
      <c r="W349" s="402">
        <f>SUM(W348:W348)</f>
        <v>116</v>
      </c>
      <c r="X349" s="403" t="str">
        <f>X347</f>
        <v>un</v>
      </c>
      <c r="Y349" s="404"/>
    </row>
    <row r="350" spans="2:25" s="496" customFormat="1" ht="15.75" customHeight="1" x14ac:dyDescent="0.2">
      <c r="B350" s="409"/>
      <c r="C350" s="353">
        <v>100862</v>
      </c>
      <c r="D350" s="463" t="s">
        <v>20683</v>
      </c>
      <c r="E350" s="1015" t="str">
        <f>IF(D350="SINAPI",VLOOKUP(C350,'SINAPI 09-20 ES - NÃO DESONER.'!$G$6:$L$6678,2,FALSE),IF(D350="SIURB",VLOOKUP(C350,'SIURB JAN-2020 NÃO DESONER.'!$A$2:$D$757,2,FALSE),IF(D350="SICRO",VLOOKUP(C350,Tabela4[],2,FALSE),IF(D350="CPOS",VLOOKUP(C350,'CPOS-178'!$A$7:$F$4097,2,FALSE),IF(D350="PRÓPRIA",VLOOKUP(C350,Tabela42[],2,FALSE),IF(D350="DER-ES",VLOOKUP(C350,Tabela6[],2,FALSE),IF(D350="IOPES",VLOOKUP(C350,'IOPES_02-20'!$A$12:$G$1265,3,FALSE),"ERRO")))))))</f>
        <v>SUPORTE MÃO FRANCESA EM ACO, ABAS IGUAIS 40 CM, CAPACIDADE MINIMA 70 KG, BRANCO - FORNECIMENTO E INSTALAÇÃO. AF_01/2020</v>
      </c>
      <c r="F350" s="1016"/>
      <c r="G350" s="1016"/>
      <c r="H350" s="1016"/>
      <c r="I350" s="1016"/>
      <c r="J350" s="1016"/>
      <c r="K350" s="1016"/>
      <c r="L350" s="1016"/>
      <c r="M350" s="1016"/>
      <c r="N350" s="1016"/>
      <c r="O350" s="1016"/>
      <c r="P350" s="1016"/>
      <c r="Q350" s="1016"/>
      <c r="R350" s="1016"/>
      <c r="S350" s="1016"/>
      <c r="T350" s="1016"/>
      <c r="U350" s="1016"/>
      <c r="V350" s="1016"/>
      <c r="W350" s="1016"/>
      <c r="X350" s="462" t="str">
        <f>IF(D350="SINAPI",VLOOKUP(C350,'SINAPI 09-20 ES - NÃO DESONER.'!$G$6:$L$6678,3,FALSE),IF(D350="SIURB",VLOOKUP(C350,'SIURB JAN-2020 NÃO DESONER.'!$A$2:$D$757,3,FALSE),IF(D350="SICRO",VLOOKUP(C350,Tabela4[],3,FALSE),IF(D350="CPOS",VLOOKUP(C350,'CPOS-178'!$A$7:$F$4097,3,FALSE),IF(D350="PRÓPRIA",VLOOKUP(C350,Tabela42[],3,FALSE),IF(D350="DER-ES",VLOOKUP(C350,Tabela6[],3,FALSE),IF(D350="IOPES",VLOOKUP(C350,'IOPES_02-20'!$A$12:$G$1265,4,FALSE),"ERRO")))))))</f>
        <v>un</v>
      </c>
      <c r="Y350" s="396"/>
    </row>
    <row r="351" spans="2:25" s="496" customFormat="1" ht="15.75" customHeight="1" x14ac:dyDescent="0.2">
      <c r="B351" s="409"/>
      <c r="C351" s="418"/>
      <c r="D351" s="464"/>
      <c r="E351" s="410" t="s">
        <v>30409</v>
      </c>
      <c r="F351" s="411"/>
      <c r="G351" s="412"/>
      <c r="H351" s="413"/>
      <c r="I351" s="411"/>
      <c r="J351" s="412"/>
      <c r="K351" s="413"/>
      <c r="L351" s="367"/>
      <c r="M351" s="351">
        <v>4</v>
      </c>
      <c r="N351" s="414"/>
      <c r="O351" s="414"/>
      <c r="P351" s="414"/>
      <c r="Q351" s="414"/>
      <c r="R351" s="414"/>
      <c r="S351" s="346"/>
      <c r="T351" s="416"/>
      <c r="U351" s="347"/>
      <c r="V351" s="348"/>
      <c r="W351" s="415">
        <f>+M351</f>
        <v>4</v>
      </c>
      <c r="X351" s="349"/>
      <c r="Y351" s="420"/>
    </row>
    <row r="352" spans="2:25" s="496" customFormat="1" ht="15.75" customHeight="1" x14ac:dyDescent="0.2">
      <c r="B352" s="398">
        <f>+C350</f>
        <v>100862</v>
      </c>
      <c r="C352" s="399"/>
      <c r="D352" s="465" t="str">
        <f>+D350</f>
        <v>SINAPI</v>
      </c>
      <c r="E352" s="400" t="s">
        <v>25225</v>
      </c>
      <c r="F352" s="1012"/>
      <c r="G352" s="1023"/>
      <c r="H352" s="1024"/>
      <c r="I352" s="1012"/>
      <c r="J352" s="1023"/>
      <c r="K352" s="1024"/>
      <c r="L352" s="399"/>
      <c r="M352" s="399"/>
      <c r="N352" s="401"/>
      <c r="O352" s="401"/>
      <c r="P352" s="401"/>
      <c r="Q352" s="401"/>
      <c r="R352" s="401"/>
      <c r="S352" s="401"/>
      <c r="T352" s="401"/>
      <c r="U352" s="401"/>
      <c r="V352" s="401"/>
      <c r="W352" s="402">
        <f>SUM(W351:W351)</f>
        <v>4</v>
      </c>
      <c r="X352" s="403" t="str">
        <f>X350</f>
        <v>un</v>
      </c>
      <c r="Y352" s="404"/>
    </row>
    <row r="353" spans="2:25" s="496" customFormat="1" ht="15.75" customHeight="1" x14ac:dyDescent="0.2">
      <c r="B353" s="409"/>
      <c r="C353" s="663" t="s">
        <v>32999</v>
      </c>
      <c r="D353" s="463" t="s">
        <v>25239</v>
      </c>
      <c r="E353" s="1015" t="str">
        <f>IF(D353="SINAPI",VLOOKUP(C353,'SINAPI 09-20 ES - NÃO DESONER.'!$G$6:$L$6678,2,FALSE),IF(D353="SIURB",VLOOKUP(C353,'SIURB JAN-2020 NÃO DESONER.'!$A$2:$D$757,2,FALSE),IF(D353="SICRO",VLOOKUP(C353,Tabela4[],2,FALSE),IF(D353="CPOS",VLOOKUP(C353,'CPOS-178'!$A$7:$F$4097,2,FALSE),IF(D353="PRÓPRIA",VLOOKUP(C353,Tabela42[],2,FALSE),IF(D353="DER-ES",VLOOKUP(C353,Tabela6[],2,FALSE),IF(D353="IOPES",VLOOKUP(C353,'IOPES_02-20'!$A$12:$G$1265,3,FALSE),"ERRO")))))))</f>
        <v>PARAFUSO DE MÁQUINA DE FERRO GALVANIZADO DIÂMETRO 16MM</v>
      </c>
      <c r="F353" s="1016"/>
      <c r="G353" s="1016"/>
      <c r="H353" s="1016"/>
      <c r="I353" s="1016"/>
      <c r="J353" s="1016"/>
      <c r="K353" s="1016"/>
      <c r="L353" s="1016"/>
      <c r="M353" s="1016"/>
      <c r="N353" s="1016"/>
      <c r="O353" s="1016"/>
      <c r="P353" s="1016"/>
      <c r="Q353" s="1016"/>
      <c r="R353" s="1016"/>
      <c r="S353" s="1016"/>
      <c r="T353" s="1016"/>
      <c r="U353" s="1016"/>
      <c r="V353" s="1016"/>
      <c r="W353" s="1016"/>
      <c r="X353" s="462" t="str">
        <f>IF(D353="SINAPI",VLOOKUP(C353,'SINAPI 09-20 ES - NÃO DESONER.'!$G$6:$L$6678,3,FALSE),IF(D353="SIURB",VLOOKUP(C353,'SIURB JAN-2020 NÃO DESONER.'!$A$2:$D$757,3,FALSE),IF(D353="SICRO",VLOOKUP(C353,Tabela4[],3,FALSE),IF(D353="CPOS",VLOOKUP(C353,'CPOS-178'!$A$7:$F$4097,3,FALSE),IF(D353="PRÓPRIA",VLOOKUP(C353,Tabela42[],3,FALSE),IF(D353="DER-ES",VLOOKUP(C353,Tabela6[],3,FALSE),IF(D353="IOPES",VLOOKUP(C353,'IOPES_02-20'!$A$12:$G$1265,4,FALSE),"ERRO")))))))</f>
        <v>und</v>
      </c>
      <c r="Y353" s="396"/>
    </row>
    <row r="354" spans="2:25" s="496" customFormat="1" ht="15.75" customHeight="1" x14ac:dyDescent="0.2">
      <c r="B354" s="409"/>
      <c r="C354" s="418"/>
      <c r="D354" s="464"/>
      <c r="E354" s="410" t="s">
        <v>30409</v>
      </c>
      <c r="F354" s="411"/>
      <c r="G354" s="412"/>
      <c r="H354" s="413"/>
      <c r="I354" s="411"/>
      <c r="J354" s="412"/>
      <c r="K354" s="413"/>
      <c r="L354" s="367"/>
      <c r="M354" s="351">
        <f>10+2+4</f>
        <v>16</v>
      </c>
      <c r="N354" s="414"/>
      <c r="O354" s="414"/>
      <c r="P354" s="414"/>
      <c r="Q354" s="414"/>
      <c r="R354" s="414"/>
      <c r="S354" s="346"/>
      <c r="T354" s="416"/>
      <c r="U354" s="347"/>
      <c r="V354" s="348"/>
      <c r="W354" s="415">
        <f>+M354</f>
        <v>16</v>
      </c>
      <c r="X354" s="349"/>
      <c r="Y354" s="420"/>
    </row>
    <row r="355" spans="2:25" s="496" customFormat="1" ht="15.75" customHeight="1" x14ac:dyDescent="0.2">
      <c r="B355" s="398" t="str">
        <f>+C353</f>
        <v>151513</v>
      </c>
      <c r="C355" s="399"/>
      <c r="D355" s="465" t="str">
        <f>+D353</f>
        <v>IOPES</v>
      </c>
      <c r="E355" s="400" t="s">
        <v>25225</v>
      </c>
      <c r="F355" s="1012"/>
      <c r="G355" s="1023"/>
      <c r="H355" s="1024"/>
      <c r="I355" s="1012"/>
      <c r="J355" s="1023"/>
      <c r="K355" s="1024"/>
      <c r="L355" s="399"/>
      <c r="M355" s="399"/>
      <c r="N355" s="401"/>
      <c r="O355" s="401"/>
      <c r="P355" s="401"/>
      <c r="Q355" s="401"/>
      <c r="R355" s="401"/>
      <c r="S355" s="401"/>
      <c r="T355" s="401"/>
      <c r="U355" s="401"/>
      <c r="V355" s="401"/>
      <c r="W355" s="402">
        <f>SUM(W354:W354)</f>
        <v>16</v>
      </c>
      <c r="X355" s="403" t="str">
        <f>X353</f>
        <v>und</v>
      </c>
      <c r="Y355" s="404"/>
    </row>
    <row r="356" spans="2:25" s="496" customFormat="1" ht="15.75" customHeight="1" x14ac:dyDescent="0.2">
      <c r="B356" s="409"/>
      <c r="C356" s="663" t="s">
        <v>32993</v>
      </c>
      <c r="D356" s="463" t="s">
        <v>25239</v>
      </c>
      <c r="E356" s="1015" t="str">
        <f>IF(D356="SINAPI",VLOOKUP(C356,'SINAPI 09-20 ES - NÃO DESONER.'!$G$6:$L$6678,2,FALSE),IF(D356="SIURB",VLOOKUP(C356,'SIURB JAN-2020 NÃO DESONER.'!$A$2:$D$757,2,FALSE),IF(D356="SICRO",VLOOKUP(C356,Tabela4[],2,FALSE),IF(D356="CPOS",VLOOKUP(C356,'CPOS-178'!$A$7:$F$4097,2,FALSE),IF(D356="PRÓPRIA",VLOOKUP(C356,Tabela42[],2,FALSE),IF(D356="DER-ES",VLOOKUP(C356,Tabela6[],2,FALSE),IF(D356="IOPES",VLOOKUP(C356,'IOPES_02-20'!$A$12:$G$1265,3,FALSE),"ERRO")))))))</f>
        <v>PORCA QUADRADA DIAM. 16MM</v>
      </c>
      <c r="F356" s="1016"/>
      <c r="G356" s="1016"/>
      <c r="H356" s="1016"/>
      <c r="I356" s="1016"/>
      <c r="J356" s="1016"/>
      <c r="K356" s="1016"/>
      <c r="L356" s="1016"/>
      <c r="M356" s="1016"/>
      <c r="N356" s="1016"/>
      <c r="O356" s="1016"/>
      <c r="P356" s="1016"/>
      <c r="Q356" s="1016"/>
      <c r="R356" s="1016"/>
      <c r="S356" s="1016"/>
      <c r="T356" s="1016"/>
      <c r="U356" s="1016"/>
      <c r="V356" s="1016"/>
      <c r="W356" s="1016"/>
      <c r="X356" s="462" t="str">
        <f>IF(D356="SINAPI",VLOOKUP(C356,'SINAPI 09-20 ES - NÃO DESONER.'!$G$6:$L$6678,3,FALSE),IF(D356="SIURB",VLOOKUP(C356,'SIURB JAN-2020 NÃO DESONER.'!$A$2:$D$757,3,FALSE),IF(D356="SICRO",VLOOKUP(C356,Tabela4[],3,FALSE),IF(D356="CPOS",VLOOKUP(C356,'CPOS-178'!$A$7:$F$4097,3,FALSE),IF(D356="PRÓPRIA",VLOOKUP(C356,Tabela42[],3,FALSE),IF(D356="DER-ES",VLOOKUP(C356,Tabela6[],3,FALSE),IF(D356="IOPES",VLOOKUP(C356,'IOPES_02-20'!$A$12:$G$1265,4,FALSE),"ERRO")))))))</f>
        <v xml:space="preserve">un </v>
      </c>
      <c r="Y356" s="396"/>
    </row>
    <row r="357" spans="2:25" s="496" customFormat="1" ht="15.75" customHeight="1" x14ac:dyDescent="0.2">
      <c r="B357" s="409"/>
      <c r="C357" s="418"/>
      <c r="D357" s="464"/>
      <c r="E357" s="410" t="s">
        <v>30409</v>
      </c>
      <c r="F357" s="411"/>
      <c r="G357" s="412"/>
      <c r="H357" s="413"/>
      <c r="I357" s="411"/>
      <c r="J357" s="412"/>
      <c r="K357" s="413"/>
      <c r="L357" s="367"/>
      <c r="M357" s="351">
        <v>12</v>
      </c>
      <c r="N357" s="414"/>
      <c r="O357" s="414"/>
      <c r="P357" s="414"/>
      <c r="Q357" s="414"/>
      <c r="R357" s="414"/>
      <c r="S357" s="346"/>
      <c r="T357" s="416"/>
      <c r="U357" s="347"/>
      <c r="V357" s="348"/>
      <c r="W357" s="415">
        <f>+M357</f>
        <v>12</v>
      </c>
      <c r="X357" s="349"/>
      <c r="Y357" s="420"/>
    </row>
    <row r="358" spans="2:25" s="496" customFormat="1" ht="15.75" customHeight="1" x14ac:dyDescent="0.2">
      <c r="B358" s="398" t="str">
        <f>+C356</f>
        <v>049104</v>
      </c>
      <c r="C358" s="399"/>
      <c r="D358" s="465" t="str">
        <f>+D356</f>
        <v>IOPES</v>
      </c>
      <c r="E358" s="400" t="s">
        <v>25225</v>
      </c>
      <c r="F358" s="1012"/>
      <c r="G358" s="1023"/>
      <c r="H358" s="1024"/>
      <c r="I358" s="1012"/>
      <c r="J358" s="1023"/>
      <c r="K358" s="1024"/>
      <c r="L358" s="399"/>
      <c r="M358" s="399"/>
      <c r="N358" s="401"/>
      <c r="O358" s="401"/>
      <c r="P358" s="401"/>
      <c r="Q358" s="401"/>
      <c r="R358" s="401"/>
      <c r="S358" s="401"/>
      <c r="T358" s="401"/>
      <c r="U358" s="401"/>
      <c r="V358" s="401"/>
      <c r="W358" s="402">
        <f>SUM(W357:W357)</f>
        <v>12</v>
      </c>
      <c r="X358" s="403" t="str">
        <f>X356</f>
        <v xml:space="preserve">un </v>
      </c>
      <c r="Y358" s="404"/>
    </row>
    <row r="359" spans="2:25" s="496" customFormat="1" ht="15.75" customHeight="1" x14ac:dyDescent="0.2">
      <c r="B359" s="409"/>
      <c r="C359" s="353">
        <v>100620</v>
      </c>
      <c r="D359" s="463" t="s">
        <v>20683</v>
      </c>
      <c r="E359" s="1015" t="str">
        <f>IF(D359="SINAPI",VLOOKUP(C359,'SINAPI 09-20 ES - NÃO DESONER.'!$G$6:$L$6678,2,FALSE),IF(D359="SIURB",VLOOKUP(C359,'SIURB JAN-2020 NÃO DESONER.'!$A$2:$D$757,2,FALSE),IF(D359="SICRO",VLOOKUP(C359,Tabela4[],2,FALSE),IF(D359="CPOS",VLOOKUP(C359,'CPOS-178'!$A$7:$F$4097,2,FALSE),IF(D359="PRÓPRIA",VLOOKUP(C359,Tabela42[],2,FALSE),IF(D359="DER-ES",VLOOKUP(C359,Tabela6[],2,FALSE),IF(D359="IOPES",VLOOKUP(C359,'IOPES_02-20'!$A$12:$G$1265,3,FALSE),"ERRO")))))))</f>
        <v>POSTE DE AÇO CONICO CONTÍNUO CURVO SIMPLES, FLANGEADO, H=9M, INCLUSIVE LUMINÁRIA, SEM LÂMPADA - FORNECIMENTO E INSTALACAO. AF_11/2019</v>
      </c>
      <c r="F359" s="1016"/>
      <c r="G359" s="1016"/>
      <c r="H359" s="1016"/>
      <c r="I359" s="1016"/>
      <c r="J359" s="1016"/>
      <c r="K359" s="1016"/>
      <c r="L359" s="1016"/>
      <c r="M359" s="1016"/>
      <c r="N359" s="1016"/>
      <c r="O359" s="1016"/>
      <c r="P359" s="1016"/>
      <c r="Q359" s="1016"/>
      <c r="R359" s="1016"/>
      <c r="S359" s="1016"/>
      <c r="T359" s="1016"/>
      <c r="U359" s="1016"/>
      <c r="V359" s="1016"/>
      <c r="W359" s="1016"/>
      <c r="X359" s="462" t="str">
        <f>IF(D359="SINAPI",VLOOKUP(C359,'SINAPI 09-20 ES - NÃO DESONER.'!$G$6:$L$6678,3,FALSE),IF(D359="SIURB",VLOOKUP(C359,'SIURB JAN-2020 NÃO DESONER.'!$A$2:$D$757,3,FALSE),IF(D359="SICRO",VLOOKUP(C359,Tabela4[],3,FALSE),IF(D359="CPOS",VLOOKUP(C359,'CPOS-178'!$A$7:$F$4097,3,FALSE),IF(D359="PRÓPRIA",VLOOKUP(C359,Tabela42[],3,FALSE),IF(D359="DER-ES",VLOOKUP(C359,Tabela6[],3,FALSE),IF(D359="IOPES",VLOOKUP(C359,'IOPES_02-20'!$A$12:$G$1265,4,FALSE),"ERRO")))))))</f>
        <v>un</v>
      </c>
      <c r="Y359" s="396"/>
    </row>
    <row r="360" spans="2:25" s="496" customFormat="1" ht="15.75" customHeight="1" x14ac:dyDescent="0.2">
      <c r="B360" s="409"/>
      <c r="C360" s="418"/>
      <c r="D360" s="464"/>
      <c r="E360" s="410" t="s">
        <v>30409</v>
      </c>
      <c r="F360" s="411"/>
      <c r="G360" s="412"/>
      <c r="H360" s="413"/>
      <c r="I360" s="411"/>
      <c r="J360" s="412"/>
      <c r="K360" s="413"/>
      <c r="L360" s="367"/>
      <c r="M360" s="351">
        <v>29</v>
      </c>
      <c r="N360" s="414"/>
      <c r="O360" s="414"/>
      <c r="P360" s="414"/>
      <c r="Q360" s="414"/>
      <c r="R360" s="414"/>
      <c r="S360" s="346"/>
      <c r="T360" s="416"/>
      <c r="U360" s="347"/>
      <c r="V360" s="348"/>
      <c r="W360" s="415">
        <f>+M360</f>
        <v>29</v>
      </c>
      <c r="X360" s="349"/>
      <c r="Y360" s="420"/>
    </row>
    <row r="361" spans="2:25" s="496" customFormat="1" ht="15.75" customHeight="1" x14ac:dyDescent="0.2">
      <c r="B361" s="398">
        <f>+C359</f>
        <v>100620</v>
      </c>
      <c r="C361" s="399"/>
      <c r="D361" s="465" t="str">
        <f>+D359</f>
        <v>SINAPI</v>
      </c>
      <c r="E361" s="400" t="s">
        <v>25225</v>
      </c>
      <c r="F361" s="1012"/>
      <c r="G361" s="1023"/>
      <c r="H361" s="1024"/>
      <c r="I361" s="1012"/>
      <c r="J361" s="1023"/>
      <c r="K361" s="1024"/>
      <c r="L361" s="399"/>
      <c r="M361" s="399"/>
      <c r="N361" s="401"/>
      <c r="O361" s="401"/>
      <c r="P361" s="401"/>
      <c r="Q361" s="401"/>
      <c r="R361" s="401"/>
      <c r="S361" s="401"/>
      <c r="T361" s="401"/>
      <c r="U361" s="401"/>
      <c r="V361" s="401"/>
      <c r="W361" s="402">
        <f>SUM(W360:W360)</f>
        <v>29</v>
      </c>
      <c r="X361" s="403" t="str">
        <f>X359</f>
        <v>un</v>
      </c>
      <c r="Y361" s="404"/>
    </row>
    <row r="362" spans="2:25" s="496" customFormat="1" ht="15.75" customHeight="1" x14ac:dyDescent="0.2">
      <c r="B362" s="409"/>
      <c r="C362" s="353">
        <v>101632</v>
      </c>
      <c r="D362" s="463" t="s">
        <v>20683</v>
      </c>
      <c r="E362" s="1015" t="str">
        <f>IF(D362="SINAPI",VLOOKUP(C362,'SINAPI 09-20 ES - NÃO DESONER.'!$G$6:$L$6678,2,FALSE),IF(D362="SIURB",VLOOKUP(C362,'SIURB JAN-2020 NÃO DESONER.'!$A$2:$D$757,2,FALSE),IF(D362="SICRO",VLOOKUP(C362,Tabela4[],2,FALSE),IF(D362="CPOS",VLOOKUP(C362,'CPOS-178'!$A$7:$F$4097,2,FALSE),IF(D362="PRÓPRIA",VLOOKUP(C362,Tabela42[],2,FALSE),IF(D362="DER-ES",VLOOKUP(C362,Tabela6[],2,FALSE),IF(D362="IOPES",VLOOKUP(C362,'IOPES_02-20'!$A$12:$G$1265,3,FALSE),"ERRO")))))))</f>
        <v>RELÉ FOTOELÉTRICO PARA COMANDO DE ILUMINAÇÃO EXTERNA 1000 W - FORNECIMENTO E INSTALAÇÃO. AF_08/2020</v>
      </c>
      <c r="F362" s="1016"/>
      <c r="G362" s="1016"/>
      <c r="H362" s="1016"/>
      <c r="I362" s="1016"/>
      <c r="J362" s="1016"/>
      <c r="K362" s="1016"/>
      <c r="L362" s="1016"/>
      <c r="M362" s="1016"/>
      <c r="N362" s="1016"/>
      <c r="O362" s="1016"/>
      <c r="P362" s="1016"/>
      <c r="Q362" s="1016"/>
      <c r="R362" s="1016"/>
      <c r="S362" s="1016"/>
      <c r="T362" s="1016"/>
      <c r="U362" s="1016"/>
      <c r="V362" s="1016"/>
      <c r="W362" s="1016"/>
      <c r="X362" s="462" t="str">
        <f>IF(D362="SINAPI",VLOOKUP(C362,'SINAPI 09-20 ES - NÃO DESONER.'!$G$6:$L$6678,3,FALSE),IF(D362="SIURB",VLOOKUP(C362,'SIURB JAN-2020 NÃO DESONER.'!$A$2:$D$757,3,FALSE),IF(D362="SICRO",VLOOKUP(C362,Tabela4[],3,FALSE),IF(D362="CPOS",VLOOKUP(C362,'CPOS-178'!$A$7:$F$4097,3,FALSE),IF(D362="PRÓPRIA",VLOOKUP(C362,Tabela42[],3,FALSE),IF(D362="DER-ES",VLOOKUP(C362,Tabela6[],3,FALSE),IF(D362="IOPES",VLOOKUP(C362,'IOPES_02-20'!$A$12:$G$1265,4,FALSE),"ERRO")))))))</f>
        <v>un</v>
      </c>
      <c r="Y362" s="396"/>
    </row>
    <row r="363" spans="2:25" s="496" customFormat="1" ht="15.75" customHeight="1" x14ac:dyDescent="0.2">
      <c r="B363" s="409"/>
      <c r="C363" s="418"/>
      <c r="D363" s="464"/>
      <c r="E363" s="410" t="s">
        <v>30409</v>
      </c>
      <c r="F363" s="411"/>
      <c r="G363" s="412"/>
      <c r="H363" s="413"/>
      <c r="I363" s="411"/>
      <c r="J363" s="412"/>
      <c r="K363" s="413"/>
      <c r="L363" s="367"/>
      <c r="M363" s="351">
        <v>29</v>
      </c>
      <c r="N363" s="414"/>
      <c r="O363" s="414"/>
      <c r="P363" s="414"/>
      <c r="Q363" s="414"/>
      <c r="R363" s="414"/>
      <c r="S363" s="346"/>
      <c r="T363" s="416"/>
      <c r="U363" s="347"/>
      <c r="V363" s="348"/>
      <c r="W363" s="415">
        <f>+M363</f>
        <v>29</v>
      </c>
      <c r="X363" s="349"/>
      <c r="Y363" s="420"/>
    </row>
    <row r="364" spans="2:25" s="496" customFormat="1" ht="15.75" customHeight="1" x14ac:dyDescent="0.2">
      <c r="B364" s="398">
        <f>+C362</f>
        <v>101632</v>
      </c>
      <c r="C364" s="399"/>
      <c r="D364" s="465" t="str">
        <f>+D362</f>
        <v>SINAPI</v>
      </c>
      <c r="E364" s="400" t="s">
        <v>25225</v>
      </c>
      <c r="F364" s="1012"/>
      <c r="G364" s="1023"/>
      <c r="H364" s="1024"/>
      <c r="I364" s="1012"/>
      <c r="J364" s="1023"/>
      <c r="K364" s="1024"/>
      <c r="L364" s="399"/>
      <c r="M364" s="399"/>
      <c r="N364" s="401"/>
      <c r="O364" s="401"/>
      <c r="P364" s="401"/>
      <c r="Q364" s="401"/>
      <c r="R364" s="401"/>
      <c r="S364" s="401"/>
      <c r="T364" s="401"/>
      <c r="U364" s="401"/>
      <c r="V364" s="401"/>
      <c r="W364" s="402">
        <f>SUM(W363:W363)</f>
        <v>29</v>
      </c>
      <c r="X364" s="403" t="str">
        <f>X362</f>
        <v>un</v>
      </c>
      <c r="Y364" s="404"/>
    </row>
    <row r="365" spans="2:25" s="496" customFormat="1" ht="15.75" customHeight="1" x14ac:dyDescent="0.2">
      <c r="B365" s="409"/>
      <c r="C365" s="663" t="s">
        <v>32995</v>
      </c>
      <c r="D365" s="463" t="s">
        <v>25239</v>
      </c>
      <c r="E365" s="1015" t="str">
        <f>IF(D365="SINAPI",VLOOKUP(C365,'SINAPI 09-20 ES - NÃO DESONER.'!$G$6:$L$6678,2,FALSE),IF(D365="SIURB",VLOOKUP(C365,'SIURB JAN-2020 NÃO DESONER.'!$A$2:$D$757,2,FALSE),IF(D365="SICRO",VLOOKUP(C365,Tabela4[],2,FALSE),IF(D365="CPOS",VLOOKUP(C365,'CPOS-178'!$A$7:$F$4097,2,FALSE),IF(D365="PRÓPRIA",VLOOKUP(C365,Tabela42[],2,FALSE),IF(D365="DER-ES",VLOOKUP(C365,Tabela6[],2,FALSE),IF(D365="IOPES",VLOOKUP(C365,'IOPES_02-20'!$A$12:$G$1265,3,FALSE),"ERRO")))))))</f>
        <v>SELA PARA CRUZETA DE MADEIRA</v>
      </c>
      <c r="F365" s="1016"/>
      <c r="G365" s="1016"/>
      <c r="H365" s="1016"/>
      <c r="I365" s="1016"/>
      <c r="J365" s="1016"/>
      <c r="K365" s="1016"/>
      <c r="L365" s="1016"/>
      <c r="M365" s="1016"/>
      <c r="N365" s="1016"/>
      <c r="O365" s="1016"/>
      <c r="P365" s="1016"/>
      <c r="Q365" s="1016"/>
      <c r="R365" s="1016"/>
      <c r="S365" s="1016"/>
      <c r="T365" s="1016"/>
      <c r="U365" s="1016"/>
      <c r="V365" s="1016"/>
      <c r="W365" s="1016"/>
      <c r="X365" s="462" t="str">
        <f>IF(D365="SINAPI",VLOOKUP(C365,'SINAPI 09-20 ES - NÃO DESONER.'!$G$6:$L$6678,3,FALSE),IF(D365="SIURB",VLOOKUP(C365,'SIURB JAN-2020 NÃO DESONER.'!$A$2:$D$757,3,FALSE),IF(D365="SICRO",VLOOKUP(C365,Tabela4[],3,FALSE),IF(D365="CPOS",VLOOKUP(C365,'CPOS-178'!$A$7:$F$4097,3,FALSE),IF(D365="PRÓPRIA",VLOOKUP(C365,Tabela42[],3,FALSE),IF(D365="DER-ES",VLOOKUP(C365,Tabela6[],3,FALSE),IF(D365="IOPES",VLOOKUP(C365,'IOPES_02-20'!$A$12:$G$1265,4,FALSE),"ERRO")))))))</f>
        <v xml:space="preserve">un </v>
      </c>
      <c r="Y365" s="396"/>
    </row>
    <row r="366" spans="2:25" s="496" customFormat="1" ht="15.75" customHeight="1" x14ac:dyDescent="0.2">
      <c r="B366" s="409"/>
      <c r="C366" s="418"/>
      <c r="D366" s="464"/>
      <c r="E366" s="410" t="s">
        <v>30409</v>
      </c>
      <c r="F366" s="411"/>
      <c r="G366" s="412"/>
      <c r="H366" s="413"/>
      <c r="I366" s="411"/>
      <c r="J366" s="412"/>
      <c r="K366" s="413"/>
      <c r="L366" s="367"/>
      <c r="M366" s="351">
        <v>2</v>
      </c>
      <c r="N366" s="414"/>
      <c r="O366" s="414"/>
      <c r="P366" s="414"/>
      <c r="Q366" s="414"/>
      <c r="R366" s="414"/>
      <c r="S366" s="346"/>
      <c r="T366" s="416"/>
      <c r="U366" s="347"/>
      <c r="V366" s="348"/>
      <c r="W366" s="415">
        <f>+M366</f>
        <v>2</v>
      </c>
      <c r="X366" s="349"/>
      <c r="Y366" s="420"/>
    </row>
    <row r="367" spans="2:25" s="496" customFormat="1" ht="15.75" customHeight="1" x14ac:dyDescent="0.2">
      <c r="B367" s="398" t="str">
        <f>+C365</f>
        <v>049514</v>
      </c>
      <c r="C367" s="399"/>
      <c r="D367" s="465" t="str">
        <f>+D365</f>
        <v>IOPES</v>
      </c>
      <c r="E367" s="400" t="s">
        <v>25225</v>
      </c>
      <c r="F367" s="1012"/>
      <c r="G367" s="1023"/>
      <c r="H367" s="1024"/>
      <c r="I367" s="1012"/>
      <c r="J367" s="1023"/>
      <c r="K367" s="1024"/>
      <c r="L367" s="399"/>
      <c r="M367" s="399"/>
      <c r="N367" s="401"/>
      <c r="O367" s="401"/>
      <c r="P367" s="401"/>
      <c r="Q367" s="401"/>
      <c r="R367" s="401"/>
      <c r="S367" s="401"/>
      <c r="T367" s="401"/>
      <c r="U367" s="401"/>
      <c r="V367" s="401"/>
      <c r="W367" s="402">
        <f>SUM(W366:W366)</f>
        <v>2</v>
      </c>
      <c r="X367" s="403" t="str">
        <f>X365</f>
        <v xml:space="preserve">un </v>
      </c>
      <c r="Y367" s="404"/>
    </row>
    <row r="368" spans="2:25" s="496" customFormat="1" ht="15.75" customHeight="1" x14ac:dyDescent="0.2">
      <c r="B368" s="409"/>
      <c r="C368" s="663" t="s">
        <v>33000</v>
      </c>
      <c r="D368" s="463" t="s">
        <v>25239</v>
      </c>
      <c r="E368" s="1015" t="str">
        <f>IF(D368="SINAPI",VLOOKUP(C368,'SINAPI 09-20 ES - NÃO DESONER.'!$G$6:$L$6678,2,FALSE),IF(D368="SIURB",VLOOKUP(C368,'SIURB JAN-2020 NÃO DESONER.'!$A$2:$D$757,2,FALSE),IF(D368="SICRO",VLOOKUP(C368,Tabela4[],2,FALSE),IF(D368="CPOS",VLOOKUP(C368,'CPOS-178'!$A$7:$F$4097,2,FALSE),IF(D368="PRÓPRIA",VLOOKUP(C368,Tabela42[],2,FALSE),IF(D368="DER-ES",VLOOKUP(C368,Tabela6[],2,FALSE),IF(D368="IOPES",VLOOKUP(C368,'IOPES_02-20'!$A$12:$G$1265,3,FALSE),"ERRO")))))))</f>
        <v>KIT COMPLETO PARA SOLDA EXOTÉRMICA (MOLDE HCL 5/8" REF: TEL905611 / CARTUCHO N° 115 REF: TEL 909115 / ALICATE Z 201 REF: TEL 998201), MARCA DE REFERÊNCIA TERMOTÉCNICA OU EQUIVALENTE</v>
      </c>
      <c r="F368" s="1016"/>
      <c r="G368" s="1016"/>
      <c r="H368" s="1016"/>
      <c r="I368" s="1016"/>
      <c r="J368" s="1016"/>
      <c r="K368" s="1016"/>
      <c r="L368" s="1016"/>
      <c r="M368" s="1016"/>
      <c r="N368" s="1016"/>
      <c r="O368" s="1016"/>
      <c r="P368" s="1016"/>
      <c r="Q368" s="1016"/>
      <c r="R368" s="1016"/>
      <c r="S368" s="1016"/>
      <c r="T368" s="1016"/>
      <c r="U368" s="1016"/>
      <c r="V368" s="1016"/>
      <c r="W368" s="1016"/>
      <c r="X368" s="462" t="str">
        <f>IF(D368="SINAPI",VLOOKUP(C368,'SINAPI 09-20 ES - NÃO DESONER.'!$G$6:$L$6678,3,FALSE),IF(D368="SIURB",VLOOKUP(C368,'SIURB JAN-2020 NÃO DESONER.'!$A$2:$D$757,3,FALSE),IF(D368="SICRO",VLOOKUP(C368,Tabela4[],3,FALSE),IF(D368="CPOS",VLOOKUP(C368,'CPOS-178'!$A$7:$F$4097,3,FALSE),IF(D368="PRÓPRIA",VLOOKUP(C368,Tabela42[],3,FALSE),IF(D368="DER-ES",VLOOKUP(C368,Tabela6[],3,FALSE),IF(D368="IOPES",VLOOKUP(C368,'IOPES_02-20'!$A$12:$G$1265,4,FALSE),"ERRO")))))))</f>
        <v>und</v>
      </c>
      <c r="Y368" s="396"/>
    </row>
    <row r="369" spans="2:25" s="496" customFormat="1" ht="15.75" customHeight="1" x14ac:dyDescent="0.2">
      <c r="B369" s="409"/>
      <c r="C369" s="418"/>
      <c r="D369" s="464"/>
      <c r="E369" s="410" t="s">
        <v>30409</v>
      </c>
      <c r="F369" s="411"/>
      <c r="G369" s="412"/>
      <c r="H369" s="413"/>
      <c r="I369" s="411"/>
      <c r="J369" s="412"/>
      <c r="K369" s="413"/>
      <c r="L369" s="367"/>
      <c r="M369" s="351">
        <v>4</v>
      </c>
      <c r="N369" s="414"/>
      <c r="O369" s="414"/>
      <c r="P369" s="414"/>
      <c r="Q369" s="414"/>
      <c r="R369" s="414"/>
      <c r="S369" s="346"/>
      <c r="T369" s="416"/>
      <c r="U369" s="347"/>
      <c r="V369" s="348"/>
      <c r="W369" s="415">
        <f>+M369</f>
        <v>4</v>
      </c>
      <c r="X369" s="349"/>
      <c r="Y369" s="420"/>
    </row>
    <row r="370" spans="2:25" s="496" customFormat="1" ht="15.75" customHeight="1" x14ac:dyDescent="0.2">
      <c r="B370" s="398" t="str">
        <f>+C368</f>
        <v>160312</v>
      </c>
      <c r="C370" s="399"/>
      <c r="D370" s="465" t="str">
        <f>+D368</f>
        <v>IOPES</v>
      </c>
      <c r="E370" s="400" t="s">
        <v>25225</v>
      </c>
      <c r="F370" s="1012"/>
      <c r="G370" s="1023"/>
      <c r="H370" s="1024"/>
      <c r="I370" s="1012"/>
      <c r="J370" s="1023"/>
      <c r="K370" s="1024"/>
      <c r="L370" s="399"/>
      <c r="M370" s="399"/>
      <c r="N370" s="401"/>
      <c r="O370" s="401"/>
      <c r="P370" s="401"/>
      <c r="Q370" s="401"/>
      <c r="R370" s="401"/>
      <c r="S370" s="401"/>
      <c r="T370" s="401"/>
      <c r="U370" s="401"/>
      <c r="V370" s="401"/>
      <c r="W370" s="402">
        <f>SUM(W369:W369)</f>
        <v>4</v>
      </c>
      <c r="X370" s="403" t="str">
        <f>X368</f>
        <v>und</v>
      </c>
      <c r="Y370" s="404"/>
    </row>
    <row r="371" spans="2:25" s="496" customFormat="1" ht="15.75" customHeight="1" x14ac:dyDescent="0.2">
      <c r="B371" s="409"/>
      <c r="C371" s="663" t="s">
        <v>33001</v>
      </c>
      <c r="D371" s="463" t="s">
        <v>25239</v>
      </c>
      <c r="E371" s="1015" t="str">
        <f>IF(D371="SINAPI",VLOOKUP(C371,'SINAPI 09-20 ES - NÃO DESONER.'!$G$6:$L$6678,2,FALSE),IF(D371="SIURB",VLOOKUP(C371,'SIURB JAN-2020 NÃO DESONER.'!$A$2:$D$757,2,FALSE),IF(D371="SICRO",VLOOKUP(C371,Tabela4[],2,FALSE),IF(D371="CPOS",VLOOKUP(C371,'CPOS-178'!$A$7:$F$4097,2,FALSE),IF(D371="PRÓPRIA",VLOOKUP(C371,Tabela42[],2,FALSE),IF(D371="DER-ES",VLOOKUP(C371,Tabela6[],2,FALSE),IF(D371="IOPES",VLOOKUP(C371,'IOPES_02-20'!$A$12:$G$1265,3,FALSE),"ERRO")))))))</f>
        <v>RETIRADA DE POSTE DE AÇO DE 4 A 6 M</v>
      </c>
      <c r="F371" s="1016"/>
      <c r="G371" s="1016"/>
      <c r="H371" s="1016"/>
      <c r="I371" s="1016"/>
      <c r="J371" s="1016"/>
      <c r="K371" s="1016"/>
      <c r="L371" s="1016"/>
      <c r="M371" s="1016"/>
      <c r="N371" s="1016"/>
      <c r="O371" s="1016"/>
      <c r="P371" s="1016"/>
      <c r="Q371" s="1016"/>
      <c r="R371" s="1016"/>
      <c r="S371" s="1016"/>
      <c r="T371" s="1016"/>
      <c r="U371" s="1016"/>
      <c r="V371" s="1016"/>
      <c r="W371" s="1016"/>
      <c r="X371" s="462" t="str">
        <f>IF(D371="SINAPI",VLOOKUP(C371,'SINAPI 09-20 ES - NÃO DESONER.'!$G$6:$L$6678,3,FALSE),IF(D371="SIURB",VLOOKUP(C371,'SIURB JAN-2020 NÃO DESONER.'!$A$2:$D$757,3,FALSE),IF(D371="SICRO",VLOOKUP(C371,Tabela4[],3,FALSE),IF(D371="CPOS",VLOOKUP(C371,'CPOS-178'!$A$7:$F$4097,3,FALSE),IF(D371="PRÓPRIA",VLOOKUP(C371,Tabela42[],3,FALSE),IF(D371="DER-ES",VLOOKUP(C371,Tabela6[],3,FALSE),IF(D371="IOPES",VLOOKUP(C371,'IOPES_02-20'!$A$12:$G$1265,4,FALSE),"ERRO")))))))</f>
        <v>und</v>
      </c>
      <c r="Y371" s="396"/>
    </row>
    <row r="372" spans="2:25" s="496" customFormat="1" ht="15.75" customHeight="1" x14ac:dyDescent="0.2">
      <c r="B372" s="409"/>
      <c r="C372" s="418"/>
      <c r="D372" s="464"/>
      <c r="E372" s="410" t="s">
        <v>30409</v>
      </c>
      <c r="F372" s="411"/>
      <c r="G372" s="412"/>
      <c r="H372" s="413"/>
      <c r="I372" s="411"/>
      <c r="J372" s="412"/>
      <c r="K372" s="413"/>
      <c r="L372" s="367"/>
      <c r="M372" s="351">
        <v>16</v>
      </c>
      <c r="N372" s="414"/>
      <c r="O372" s="414"/>
      <c r="P372" s="414"/>
      <c r="Q372" s="414"/>
      <c r="R372" s="414"/>
      <c r="S372" s="346"/>
      <c r="T372" s="416"/>
      <c r="U372" s="347"/>
      <c r="V372" s="348"/>
      <c r="W372" s="415">
        <f>+M372</f>
        <v>16</v>
      </c>
      <c r="X372" s="349"/>
      <c r="Y372" s="420"/>
    </row>
    <row r="373" spans="2:25" s="496" customFormat="1" ht="15.75" customHeight="1" x14ac:dyDescent="0.2">
      <c r="B373" s="398" t="str">
        <f>+C371</f>
        <v>010229</v>
      </c>
      <c r="C373" s="399"/>
      <c r="D373" s="465" t="str">
        <f>+D371</f>
        <v>IOPES</v>
      </c>
      <c r="E373" s="400" t="s">
        <v>25225</v>
      </c>
      <c r="F373" s="1012"/>
      <c r="G373" s="1023"/>
      <c r="H373" s="1024"/>
      <c r="I373" s="1012"/>
      <c r="J373" s="1023"/>
      <c r="K373" s="1024"/>
      <c r="L373" s="399"/>
      <c r="M373" s="399"/>
      <c r="N373" s="401"/>
      <c r="O373" s="401"/>
      <c r="P373" s="401"/>
      <c r="Q373" s="401"/>
      <c r="R373" s="401"/>
      <c r="S373" s="401"/>
      <c r="T373" s="401"/>
      <c r="U373" s="401"/>
      <c r="V373" s="401"/>
      <c r="W373" s="402">
        <f>SUM(W372:W372)</f>
        <v>16</v>
      </c>
      <c r="X373" s="403" t="str">
        <f>X371</f>
        <v>und</v>
      </c>
      <c r="Y373" s="404"/>
    </row>
    <row r="374" spans="2:25" ht="15.75" customHeight="1" x14ac:dyDescent="0.2">
      <c r="B374" s="361" t="s">
        <v>33002</v>
      </c>
      <c r="C374" s="313"/>
      <c r="D374" s="313"/>
      <c r="E374" s="314" t="s">
        <v>396</v>
      </c>
      <c r="F374" s="315"/>
      <c r="G374" s="316"/>
      <c r="H374" s="317"/>
      <c r="I374" s="315"/>
      <c r="J374" s="316"/>
      <c r="K374" s="317"/>
      <c r="L374" s="318"/>
      <c r="M374" s="318"/>
      <c r="N374" s="319"/>
      <c r="O374" s="319"/>
      <c r="P374" s="319"/>
      <c r="Q374" s="319"/>
      <c r="R374" s="319"/>
      <c r="S374" s="319"/>
      <c r="T374" s="319"/>
      <c r="U374" s="319"/>
      <c r="V374" s="319"/>
      <c r="W374" s="319"/>
      <c r="X374" s="318"/>
      <c r="Y374" s="320"/>
    </row>
    <row r="375" spans="2:25" ht="30" customHeight="1" x14ac:dyDescent="0.2">
      <c r="B375" s="409"/>
      <c r="C375" s="353" t="s">
        <v>25497</v>
      </c>
      <c r="D375" s="463" t="s">
        <v>25239</v>
      </c>
      <c r="E375" s="1015" t="str">
        <f>IF(D375="SINAPI",VLOOKUP(C375,'SINAPI 09-20 ES - NÃO DESONER.'!$G$6:$L$6678,2,FALSE),IF(D375="SIURB",VLOOKUP(C375,'SIURB JAN-2020 NÃO DESONER.'!$A$2:$D$757,2,FALSE),IF(D375="SICRO",VLOOKUP(C375,Tabela4[],2,FALSE),IF(D375="CPOS",VLOOKUP(C375,'CPOS-178'!$A$7:$F$4097,2,FALSE),IF(D375="PRÓPRIA",VLOOKUP(C375,Tabela42[],2,FALSE),IF(D375="DER-ES",VLOOKUP(C375,Tabela6[],2,FALSE),IF(D375="IOPES",VLOOKUP(C375,'IOPES_02-20'!$A$12:$G$1265,3,FALSE),"ERRO")))))))</f>
        <v>REDE DE ÁGUA COM PADRÃO DE ENTRADA D'ÁGUA DIÂM. 3/4", CONF. ESPEC. CESAN, INCL. TUBOS E CONEXÕES PARA ALIMENTAÇÃO, DISTRIBUIÇÃO, EXTRAVASOR E LIMPEZA, CONS. O PADRÃO A 25M, CONF. PROJETO (1 UTILIZAÇÃO)</v>
      </c>
      <c r="F375" s="1016"/>
      <c r="G375" s="1016"/>
      <c r="H375" s="1016"/>
      <c r="I375" s="1016"/>
      <c r="J375" s="1016"/>
      <c r="K375" s="1016"/>
      <c r="L375" s="1016"/>
      <c r="M375" s="1016"/>
      <c r="N375" s="1016"/>
      <c r="O375" s="1016"/>
      <c r="P375" s="1016"/>
      <c r="Q375" s="1016"/>
      <c r="R375" s="1016"/>
      <c r="S375" s="1016"/>
      <c r="T375" s="1016"/>
      <c r="U375" s="1016"/>
      <c r="V375" s="1016"/>
      <c r="W375" s="1016"/>
      <c r="X375" s="462" t="str">
        <f>IF(D375="SINAPI",VLOOKUP(C375,'SINAPI 09-20 ES - NÃO DESONER.'!$G$6:$L$6678,3,FALSE),IF(D375="SIURB",VLOOKUP(C375,'SIURB JAN-2020 NÃO DESONER.'!$A$2:$D$757,3,FALSE),IF(D375="SICRO",VLOOKUP(C375,Tabela4[],3,FALSE),IF(D375="CPOS",VLOOKUP(C375,'CPOS-178'!$A$7:$F$4097,3,FALSE),IF(D375="PRÓPRIA",VLOOKUP(C375,Tabela42[],3,FALSE),IF(D375="DER-ES",VLOOKUP(C375,Tabela6[],3,FALSE),IF(D375="IOPES",VLOOKUP(C375,'IOPES_02-20'!$A$12:$G$1265,4,FALSE),"ERRO")))))))</f>
        <v>m</v>
      </c>
      <c r="Y375" s="396"/>
    </row>
    <row r="376" spans="2:25" ht="15.75" customHeight="1" x14ac:dyDescent="0.2">
      <c r="B376" s="409"/>
      <c r="C376" s="418"/>
      <c r="D376" s="464"/>
      <c r="E376" s="410" t="s">
        <v>30409</v>
      </c>
      <c r="F376" s="411"/>
      <c r="G376" s="412"/>
      <c r="H376" s="413"/>
      <c r="I376" s="411"/>
      <c r="J376" s="412"/>
      <c r="K376" s="413"/>
      <c r="L376" s="367"/>
      <c r="M376" s="351"/>
      <c r="N376" s="414">
        <v>45</v>
      </c>
      <c r="O376" s="414"/>
      <c r="P376" s="414"/>
      <c r="Q376" s="414"/>
      <c r="R376" s="414"/>
      <c r="S376" s="346"/>
      <c r="T376" s="416"/>
      <c r="U376" s="347"/>
      <c r="V376" s="348"/>
      <c r="W376" s="415">
        <f>+N376</f>
        <v>45</v>
      </c>
      <c r="X376" s="349"/>
      <c r="Y376" s="420"/>
    </row>
    <row r="377" spans="2:25" ht="15.75" customHeight="1" x14ac:dyDescent="0.2">
      <c r="B377" s="398" t="str">
        <f>+C375</f>
        <v>'020712</v>
      </c>
      <c r="C377" s="399"/>
      <c r="D377" s="465" t="str">
        <f>+D375</f>
        <v>IOPES</v>
      </c>
      <c r="E377" s="400" t="s">
        <v>25225</v>
      </c>
      <c r="F377" s="1012"/>
      <c r="G377" s="1023"/>
      <c r="H377" s="1024"/>
      <c r="I377" s="1012"/>
      <c r="J377" s="1023"/>
      <c r="K377" s="1024"/>
      <c r="L377" s="399"/>
      <c r="M377" s="399"/>
      <c r="N377" s="401"/>
      <c r="O377" s="401"/>
      <c r="P377" s="401"/>
      <c r="Q377" s="401"/>
      <c r="R377" s="401"/>
      <c r="S377" s="401"/>
      <c r="T377" s="401"/>
      <c r="U377" s="401"/>
      <c r="V377" s="401"/>
      <c r="W377" s="402">
        <f>SUM(W376:W376)</f>
        <v>45</v>
      </c>
      <c r="X377" s="403" t="str">
        <f>X375</f>
        <v>m</v>
      </c>
      <c r="Y377" s="404"/>
    </row>
    <row r="378" spans="2:25" ht="15.75" customHeight="1" x14ac:dyDescent="0.2">
      <c r="B378" s="409"/>
      <c r="C378" s="353" t="s">
        <v>25501</v>
      </c>
      <c r="D378" s="463" t="s">
        <v>25239</v>
      </c>
      <c r="E378" s="1015" t="str">
        <f>IF(D378="SINAPI",VLOOKUP(C378,'SINAPI 09-20 ES - NÃO DESONER.'!$G$6:$L$6678,2,FALSE),IF(D378="SIURB",VLOOKUP(C378,'SIURB JAN-2020 NÃO DESONER.'!$A$2:$D$757,2,FALSE),IF(D378="SICRO",VLOOKUP(C378,Tabela4[],2,FALSE),IF(D378="CPOS",VLOOKUP(C378,'CPOS-178'!$A$7:$F$4097,2,FALSE),IF(D378="PRÓPRIA",VLOOKUP(C378,Tabela42[],2,FALSE),IF(D378="DER-ES",VLOOKUP(C378,Tabela6[],2,FALSE),IF(D378="IOPES",VLOOKUP(C378,'IOPES_02-20'!$A$12:$G$1265,3,FALSE),"ERRO")))))))</f>
        <v>REDE DE ESGOTO, CONTENDO FOSSA E FILTRO, INCLUSIVE TUBOS E CONEXÕES DE LIGAÇÃO ENTRE CAIXAS, CONSIDERANDO DISTÂNCIA DE 25M, CONFORME PROJETO (1 UTILIZAÇÃO)</v>
      </c>
      <c r="F378" s="1016"/>
      <c r="G378" s="1016"/>
      <c r="H378" s="1016"/>
      <c r="I378" s="1016"/>
      <c r="J378" s="1016"/>
      <c r="K378" s="1016"/>
      <c r="L378" s="1016"/>
      <c r="M378" s="1016"/>
      <c r="N378" s="1016"/>
      <c r="O378" s="1016"/>
      <c r="P378" s="1016"/>
      <c r="Q378" s="1016"/>
      <c r="R378" s="1016"/>
      <c r="S378" s="1016"/>
      <c r="T378" s="1016"/>
      <c r="U378" s="1016"/>
      <c r="V378" s="1016"/>
      <c r="W378" s="1016"/>
      <c r="X378" s="462" t="str">
        <f>IF(D378="SINAPI",VLOOKUP(C378,'SINAPI 09-20 ES - NÃO DESONER.'!$G$6:$L$6678,3,FALSE),IF(D378="SIURB",VLOOKUP(C378,'SIURB JAN-2020 NÃO DESONER.'!$A$2:$D$757,3,FALSE),IF(D378="SICRO",VLOOKUP(C378,Tabela4[],3,FALSE),IF(D378="CPOS",VLOOKUP(C378,'CPOS-178'!$A$7:$F$4097,3,FALSE),IF(D378="PRÓPRIA",VLOOKUP(C378,Tabela42[],3,FALSE),IF(D378="DER-ES",VLOOKUP(C378,Tabela6[],3,FALSE),IF(D378="IOPES",VLOOKUP(C378,'IOPES_02-20'!$A$12:$G$1265,4,FALSE),"ERRO")))))))</f>
        <v>m</v>
      </c>
      <c r="Y378" s="396"/>
    </row>
    <row r="379" spans="2:25" ht="15.75" customHeight="1" x14ac:dyDescent="0.2">
      <c r="B379" s="409"/>
      <c r="C379" s="418"/>
      <c r="D379" s="464"/>
      <c r="E379" s="410" t="str">
        <f>E376</f>
        <v>ORLA D. JOÃO BATISTA</v>
      </c>
      <c r="F379" s="411"/>
      <c r="G379" s="412"/>
      <c r="H379" s="413"/>
      <c r="I379" s="411"/>
      <c r="J379" s="412"/>
      <c r="K379" s="413"/>
      <c r="L379" s="367"/>
      <c r="M379" s="351"/>
      <c r="N379" s="414">
        <v>45</v>
      </c>
      <c r="O379" s="414"/>
      <c r="P379" s="414"/>
      <c r="Q379" s="414"/>
      <c r="R379" s="414"/>
      <c r="S379" s="346"/>
      <c r="T379" s="416"/>
      <c r="U379" s="347"/>
      <c r="V379" s="348"/>
      <c r="W379" s="415">
        <f>+N379</f>
        <v>45</v>
      </c>
      <c r="X379" s="349"/>
      <c r="Y379" s="420"/>
    </row>
    <row r="380" spans="2:25" ht="15.75" customHeight="1" x14ac:dyDescent="0.2">
      <c r="B380" s="398" t="str">
        <f>+C378</f>
        <v>'020714</v>
      </c>
      <c r="C380" s="335"/>
      <c r="D380" s="465" t="str">
        <f>+D378</f>
        <v>IOPES</v>
      </c>
      <c r="E380" s="337" t="s">
        <v>25225</v>
      </c>
      <c r="F380" s="1012"/>
      <c r="G380" s="1013"/>
      <c r="H380" s="1014"/>
      <c r="I380" s="1012"/>
      <c r="J380" s="1013"/>
      <c r="K380" s="1014"/>
      <c r="L380" s="335"/>
      <c r="M380" s="335"/>
      <c r="N380" s="338"/>
      <c r="O380" s="338"/>
      <c r="P380" s="338"/>
      <c r="Q380" s="338"/>
      <c r="R380" s="338"/>
      <c r="S380" s="338"/>
      <c r="T380" s="338"/>
      <c r="U380" s="338"/>
      <c r="V380" s="338"/>
      <c r="W380" s="339">
        <f>SUM(W379:W379)</f>
        <v>45</v>
      </c>
      <c r="X380" s="340" t="str">
        <f>X378</f>
        <v>m</v>
      </c>
      <c r="Y380" s="341"/>
    </row>
    <row r="381" spans="2:25" ht="30" customHeight="1" x14ac:dyDescent="0.2">
      <c r="B381" s="409"/>
      <c r="C381" s="353" t="s">
        <v>25499</v>
      </c>
      <c r="D381" s="463" t="s">
        <v>25239</v>
      </c>
      <c r="E381" s="1015" t="str">
        <f>IF(D381="SINAPI",VLOOKUP(C381,'SINAPI 09-20 ES - NÃO DESONER.'!$G$6:$L$6678,2,FALSE),IF(D381="SIURB",VLOOKUP(C381,'SIURB JAN-2020 NÃO DESONER.'!$A$2:$D$757,2,FALSE),IF(D381="SICRO",VLOOKUP(C381,Tabela4[],2,FALSE),IF(D381="CPOS",VLOOKUP(C381,'CPOS-178'!$A$7:$F$4097,2,FALSE),IF(D381="PRÓPRIA",VLOOKUP(C381,Tabela42[],2,FALSE),IF(D381="DER-ES",VLOOKUP(C381,Tabela6[],2,FALSE),IF(D381="IOPES",VLOOKUP(C381,'IOPES_02-20'!$A$12:$G$1265,3,FALSE),"ERRO")))))))</f>
        <v>REDE DE LUZ, INCL. PADRÃO ENTRADA DE ENERGIA TRIFÁS., CABO DE LIGAÇÃO ATÉ BARRACÕES, QUADRO DE DISTRIB., DISJ. E CHAVE DE FORÇA (QUANDO NECESSÁRIO), CONS. 20M ENTRE PADRÃO ENTRADA E QDG, CONF. PROJETO (1 UTILIZAÇÃO)</v>
      </c>
      <c r="F381" s="1016"/>
      <c r="G381" s="1016"/>
      <c r="H381" s="1016"/>
      <c r="I381" s="1016"/>
      <c r="J381" s="1016"/>
      <c r="K381" s="1016"/>
      <c r="L381" s="1016"/>
      <c r="M381" s="1016"/>
      <c r="N381" s="1016"/>
      <c r="O381" s="1016"/>
      <c r="P381" s="1016"/>
      <c r="Q381" s="1016"/>
      <c r="R381" s="1016"/>
      <c r="S381" s="1016"/>
      <c r="T381" s="1016"/>
      <c r="U381" s="1016"/>
      <c r="V381" s="1016"/>
      <c r="W381" s="1016"/>
      <c r="X381" s="462" t="str">
        <f>IF(D381="SINAPI",VLOOKUP(C381,'SINAPI 09-20 ES - NÃO DESONER.'!$G$6:$L$6678,3,FALSE),IF(D381="SIURB",VLOOKUP(C381,'SIURB JAN-2020 NÃO DESONER.'!$A$2:$D$757,3,FALSE),IF(D381="SICRO",VLOOKUP(C381,Tabela4[],3,FALSE),IF(D381="CPOS",VLOOKUP(C381,'CPOS-178'!$A$7:$F$4097,3,FALSE),IF(D381="PRÓPRIA",VLOOKUP(C381,Tabela42[],3,FALSE),IF(D381="DER-ES",VLOOKUP(C381,Tabela6[],3,FALSE),IF(D381="IOPES",VLOOKUP(C381,'IOPES_02-20'!$A$12:$G$1265,4,FALSE),"ERRO")))))))</f>
        <v>m</v>
      </c>
      <c r="Y381" s="322"/>
    </row>
    <row r="382" spans="2:25" ht="15.75" customHeight="1" x14ac:dyDescent="0.2">
      <c r="B382" s="409"/>
      <c r="C382" s="333"/>
      <c r="D382" s="464"/>
      <c r="E382" s="325" t="str">
        <f>E379</f>
        <v>ORLA D. JOÃO BATISTA</v>
      </c>
      <c r="F382" s="326"/>
      <c r="G382" s="327"/>
      <c r="H382" s="328"/>
      <c r="I382" s="326"/>
      <c r="J382" s="327"/>
      <c r="K382" s="328"/>
      <c r="L382" s="354"/>
      <c r="M382" s="351"/>
      <c r="N382" s="329">
        <v>35</v>
      </c>
      <c r="O382" s="329"/>
      <c r="P382" s="329"/>
      <c r="Q382" s="329"/>
      <c r="R382" s="329"/>
      <c r="S382" s="346"/>
      <c r="T382" s="331"/>
      <c r="U382" s="347"/>
      <c r="V382" s="348"/>
      <c r="W382" s="330">
        <f>+N382</f>
        <v>35</v>
      </c>
      <c r="X382" s="349"/>
      <c r="Y382" s="334"/>
    </row>
    <row r="383" spans="2:25" ht="15.75" customHeight="1" x14ac:dyDescent="0.2">
      <c r="B383" s="398" t="str">
        <f>+C381</f>
        <v>'020713</v>
      </c>
      <c r="C383" s="335"/>
      <c r="D383" s="465" t="str">
        <f>+D381</f>
        <v>IOPES</v>
      </c>
      <c r="E383" s="337" t="s">
        <v>25225</v>
      </c>
      <c r="F383" s="1012"/>
      <c r="G383" s="1013"/>
      <c r="H383" s="1014"/>
      <c r="I383" s="1012"/>
      <c r="J383" s="1013"/>
      <c r="K383" s="1014"/>
      <c r="L383" s="335"/>
      <c r="M383" s="335"/>
      <c r="N383" s="338"/>
      <c r="O383" s="338"/>
      <c r="P383" s="338"/>
      <c r="Q383" s="338"/>
      <c r="R383" s="338"/>
      <c r="S383" s="338"/>
      <c r="T383" s="338"/>
      <c r="U383" s="338"/>
      <c r="V383" s="338"/>
      <c r="W383" s="339">
        <f>SUM(W382:W382)</f>
        <v>35</v>
      </c>
      <c r="X383" s="340" t="str">
        <f>X381</f>
        <v>m</v>
      </c>
      <c r="Y383" s="341"/>
    </row>
    <row r="384" spans="2:25" ht="15.75" customHeight="1" x14ac:dyDescent="0.2">
      <c r="B384" s="409"/>
      <c r="C384" s="353" t="s">
        <v>25495</v>
      </c>
      <c r="D384" s="463" t="s">
        <v>25239</v>
      </c>
      <c r="E384" s="1015" t="str">
        <f>IF(D384="SINAPI",VLOOKUP(C384,'SINAPI 09-20 ES - NÃO DESONER.'!$G$6:$L$6678,2,FALSE),IF(D384="SIURB",VLOOKUP(C384,'SIURB JAN-2020 NÃO DESONER.'!$A$2:$D$757,2,FALSE),IF(D384="SICRO",VLOOKUP(C384,Tabela4[],2,FALSE),IF(D384="CPOS",VLOOKUP(C384,'CPOS-178'!$A$7:$F$4097,2,FALSE),IF(D384="PRÓPRIA",VLOOKUP(C384,Tabela42[],2,FALSE),IF(D384="DER-ES",VLOOKUP(C384,Tabela6[],2,FALSE),IF(D384="IOPES",VLOOKUP(C384,'IOPES_02-20'!$A$12:$G$1265,3,FALSE),"ERRO")))))))</f>
        <v>RESERVATÓRIO DE POLIESTILENO DE 1000 L, INCL. SUPORTE EM MADEIRA DE 7X12CM E 8X7CM, ELEVADO DE 4M, CONF. PROJETO (1 UTILIZAÇÃO)</v>
      </c>
      <c r="F384" s="1016"/>
      <c r="G384" s="1016"/>
      <c r="H384" s="1016"/>
      <c r="I384" s="1016"/>
      <c r="J384" s="1016"/>
      <c r="K384" s="1016"/>
      <c r="L384" s="1016"/>
      <c r="M384" s="1016"/>
      <c r="N384" s="1016"/>
      <c r="O384" s="1016"/>
      <c r="P384" s="1016"/>
      <c r="Q384" s="1016"/>
      <c r="R384" s="1016"/>
      <c r="S384" s="1016"/>
      <c r="T384" s="1016"/>
      <c r="U384" s="1016"/>
      <c r="V384" s="1016"/>
      <c r="W384" s="1016"/>
      <c r="X384" s="462" t="str">
        <f>IF(D384="SINAPI",VLOOKUP(C384,'SINAPI 09-20 ES - NÃO DESONER.'!$G$6:$L$6678,3,FALSE),IF(D384="SIURB",VLOOKUP(C384,'SIURB JAN-2020 NÃO DESONER.'!$A$2:$D$757,3,FALSE),IF(D384="SICRO",VLOOKUP(C384,Tabela4[],3,FALSE),IF(D384="CPOS",VLOOKUP(C384,'CPOS-178'!$A$7:$F$4097,3,FALSE),IF(D384="PRÓPRIA",VLOOKUP(C384,Tabela42[],3,FALSE),IF(D384="DER-ES",VLOOKUP(C384,Tabela6[],3,FALSE),IF(D384="IOPES",VLOOKUP(C384,'IOPES_02-20'!$A$12:$G$1265,4,FALSE),"ERRO")))))))</f>
        <v>und</v>
      </c>
      <c r="Y384" s="322"/>
    </row>
    <row r="385" spans="2:25" ht="15.75" customHeight="1" x14ac:dyDescent="0.2">
      <c r="B385" s="409"/>
      <c r="C385" s="333"/>
      <c r="D385" s="464"/>
      <c r="E385" s="325" t="str">
        <f>E382</f>
        <v>ORLA D. JOÃO BATISTA</v>
      </c>
      <c r="F385" s="326"/>
      <c r="G385" s="327"/>
      <c r="H385" s="328"/>
      <c r="I385" s="326"/>
      <c r="J385" s="327"/>
      <c r="K385" s="328"/>
      <c r="L385" s="354"/>
      <c r="M385" s="351"/>
      <c r="N385" s="329">
        <v>2</v>
      </c>
      <c r="O385" s="329"/>
      <c r="P385" s="329"/>
      <c r="Q385" s="329"/>
      <c r="R385" s="329"/>
      <c r="S385" s="346"/>
      <c r="T385" s="331"/>
      <c r="U385" s="347"/>
      <c r="V385" s="348"/>
      <c r="W385" s="330">
        <f>+N385</f>
        <v>2</v>
      </c>
      <c r="X385" s="349"/>
      <c r="Y385" s="334"/>
    </row>
    <row r="386" spans="2:25" ht="15.75" customHeight="1" x14ac:dyDescent="0.2">
      <c r="B386" s="398" t="str">
        <f>+C384</f>
        <v>'020711</v>
      </c>
      <c r="C386" s="335"/>
      <c r="D386" s="465" t="str">
        <f>+D384</f>
        <v>IOPES</v>
      </c>
      <c r="E386" s="337" t="s">
        <v>25225</v>
      </c>
      <c r="F386" s="1012"/>
      <c r="G386" s="1013"/>
      <c r="H386" s="1014"/>
      <c r="I386" s="1012"/>
      <c r="J386" s="1013"/>
      <c r="K386" s="1014"/>
      <c r="L386" s="335"/>
      <c r="M386" s="335"/>
      <c r="N386" s="338"/>
      <c r="O386" s="338"/>
      <c r="P386" s="338"/>
      <c r="Q386" s="338"/>
      <c r="R386" s="338"/>
      <c r="S386" s="338"/>
      <c r="T386" s="338"/>
      <c r="U386" s="338"/>
      <c r="V386" s="338"/>
      <c r="W386" s="339">
        <f>SUM(W385:W385)</f>
        <v>2</v>
      </c>
      <c r="X386" s="340" t="str">
        <f>X384</f>
        <v>und</v>
      </c>
      <c r="Y386" s="341"/>
    </row>
    <row r="387" spans="2:25" ht="30" customHeight="1" x14ac:dyDescent="0.2">
      <c r="B387" s="409"/>
      <c r="C387" s="353" t="s">
        <v>25458</v>
      </c>
      <c r="D387" s="463" t="s">
        <v>25239</v>
      </c>
      <c r="E387" s="1015" t="str">
        <f>IF(D387="SINAPI",VLOOKUP(C387,'SINAPI 09-20 ES - NÃO DESONER.'!$G$6:$L$6678,2,FALSE),IF(D387="SIURB",VLOOKUP(C387,'SIURB JAN-2020 NÃO DESONER.'!$A$2:$D$757,2,FALSE),IF(D387="SICRO",VLOOKUP(C387,Tabela4[],2,FALSE),IF(D387="CPOS",VLOOKUP(C387,'CPOS-178'!$A$7:$F$4097,2,FALSE),IF(D387="PRÓPRIA",VLOOKUP(C387,Tabela42[],2,FALSE),IF(D387="DER-ES",VLOOKUP(C387,Tabela6[],2,FALSE),IF(D387="IOPES",VLOOKUP(C387,'IOPES_02-20'!$A$12:$G$1265,3,FALSE),"ERRO")))))))</f>
        <v>TAPUME TELHA METÁLICA ONDULADA 0,50MM BRANCA H=2,20M, INCL. MONTAGEM ESTR. MAD. 8"X8", C/ADESIVO "IOPES" 60X60CM A CADA 10M, INCL. FAIXAS PINT. ESMALTE SINT. CORES AZUL C/ H=30CM E ROSA C/ H=10CM (REAPROVEITAMENTO 2X)</v>
      </c>
      <c r="F387" s="1016"/>
      <c r="G387" s="1016"/>
      <c r="H387" s="1016"/>
      <c r="I387" s="1016"/>
      <c r="J387" s="1016"/>
      <c r="K387" s="1016"/>
      <c r="L387" s="1016"/>
      <c r="M387" s="1016"/>
      <c r="N387" s="1016"/>
      <c r="O387" s="1016"/>
      <c r="P387" s="1016"/>
      <c r="Q387" s="1016"/>
      <c r="R387" s="1016"/>
      <c r="S387" s="1016"/>
      <c r="T387" s="1016"/>
      <c r="U387" s="1016"/>
      <c r="V387" s="1016"/>
      <c r="W387" s="1016"/>
      <c r="X387" s="462" t="str">
        <f>IF(D387="SINAPI",VLOOKUP(C387,'SINAPI 09-20 ES - NÃO DESONER.'!$G$6:$L$6678,3,FALSE),IF(D387="SIURB",VLOOKUP(C387,'SIURB JAN-2020 NÃO DESONER.'!$A$2:$D$757,3,FALSE),IF(D387="SICRO",VLOOKUP(C387,Tabela4[],3,FALSE),IF(D387="CPOS",VLOOKUP(C387,'CPOS-178'!$A$7:$F$4097,3,FALSE),IF(D387="PRÓPRIA",VLOOKUP(C387,Tabela42[],3,FALSE),IF(D387="DER-ES",VLOOKUP(C387,Tabela6[],3,FALSE),IF(D387="IOPES",VLOOKUP(C387,'IOPES_02-20'!$A$12:$G$1265,4,FALSE),"ERRO")))))))</f>
        <v>m</v>
      </c>
      <c r="Y387" s="322"/>
    </row>
    <row r="388" spans="2:25" ht="15.75" customHeight="1" x14ac:dyDescent="0.2">
      <c r="B388" s="409"/>
      <c r="C388" s="333"/>
      <c r="D388" s="464"/>
      <c r="E388" s="325" t="str">
        <f>E385</f>
        <v>ORLA D. JOÃO BATISTA</v>
      </c>
      <c r="F388" s="326"/>
      <c r="G388" s="327"/>
      <c r="H388" s="328"/>
      <c r="I388" s="326"/>
      <c r="J388" s="327"/>
      <c r="K388" s="328"/>
      <c r="L388" s="354"/>
      <c r="M388" s="351"/>
      <c r="N388" s="329">
        <v>200</v>
      </c>
      <c r="O388" s="329"/>
      <c r="P388" s="329"/>
      <c r="Q388" s="329"/>
      <c r="R388" s="329"/>
      <c r="S388" s="346"/>
      <c r="T388" s="331"/>
      <c r="U388" s="347"/>
      <c r="V388" s="348"/>
      <c r="W388" s="330">
        <f>+N388</f>
        <v>200</v>
      </c>
      <c r="X388" s="349"/>
      <c r="Y388" s="334"/>
    </row>
    <row r="389" spans="2:25" ht="15.75" customHeight="1" thickBot="1" x14ac:dyDescent="0.25">
      <c r="B389" s="621" t="str">
        <f>+C387</f>
        <v>'020350</v>
      </c>
      <c r="C389" s="622"/>
      <c r="D389" s="652" t="str">
        <f>+D387</f>
        <v>IOPES</v>
      </c>
      <c r="E389" s="624" t="s">
        <v>25225</v>
      </c>
      <c r="F389" s="1035"/>
      <c r="G389" s="1036"/>
      <c r="H389" s="1037"/>
      <c r="I389" s="1035"/>
      <c r="J389" s="1036"/>
      <c r="K389" s="1037"/>
      <c r="L389" s="622"/>
      <c r="M389" s="622"/>
      <c r="N389" s="625"/>
      <c r="O389" s="625"/>
      <c r="P389" s="625"/>
      <c r="Q389" s="625"/>
      <c r="R389" s="625"/>
      <c r="S389" s="625"/>
      <c r="T389" s="625"/>
      <c r="U389" s="625"/>
      <c r="V389" s="625"/>
      <c r="W389" s="626">
        <f>SUM(W388:W388)</f>
        <v>200</v>
      </c>
      <c r="X389" s="627" t="str">
        <f>X387</f>
        <v>m</v>
      </c>
      <c r="Y389" s="628"/>
    </row>
    <row r="390" spans="2:25" ht="15.75" customHeight="1" x14ac:dyDescent="0.2">
      <c r="B390" s="409"/>
      <c r="C390" s="353" t="s">
        <v>25446</v>
      </c>
      <c r="D390" s="463" t="s">
        <v>25239</v>
      </c>
      <c r="E390" s="1033" t="str">
        <f>IF(D390="SINAPI",VLOOKUP(C390,'SINAPI 09-20 ES - NÃO DESONER.'!$G$6:$L$6678,2,FALSE),IF(D390="SIURB",VLOOKUP(C390,'SIURB JAN-2020 NÃO DESONER.'!$A$2:$D$757,2,FALSE),IF(D390="SICRO",VLOOKUP(C390,Tabela4[],2,FALSE),IF(D390="CPOS",VLOOKUP(C390,'CPOS-178'!$A$7:$F$4097,2,FALSE),IF(D390="PRÓPRIA",VLOOKUP(C390,Tabela42[],2,FALSE),IF(D390="DER-ES",VLOOKUP(C390,Tabela6[],2,FALSE),IF(D390="IOPES",VLOOKUP(C390,'IOPES_02-20'!$A$12:$G$1265,3,FALSE),"ERRO")))))))</f>
        <v>PLACA DE OBRA NAS DIMENSÕES DE 2.0 X 4.0 M, PADRÃO IOPES</v>
      </c>
      <c r="F390" s="1034"/>
      <c r="G390" s="1034"/>
      <c r="H390" s="1034"/>
      <c r="I390" s="1034"/>
      <c r="J390" s="1034"/>
      <c r="K390" s="1034"/>
      <c r="L390" s="1034"/>
      <c r="M390" s="1034"/>
      <c r="N390" s="1034"/>
      <c r="O390" s="1034"/>
      <c r="P390" s="1034"/>
      <c r="Q390" s="1034"/>
      <c r="R390" s="1034"/>
      <c r="S390" s="1034"/>
      <c r="T390" s="1034"/>
      <c r="U390" s="1034"/>
      <c r="V390" s="1034"/>
      <c r="W390" s="1034"/>
      <c r="X390" s="559" t="str">
        <f>IF(D390="SINAPI",VLOOKUP(C390,'SINAPI 09-20 ES - NÃO DESONER.'!$G$6:$L$6678,3,FALSE),IF(D390="SIURB",VLOOKUP(C390,'SIURB JAN-2020 NÃO DESONER.'!$A$2:$D$757,3,FALSE),IF(D390="SICRO",VLOOKUP(C390,Tabela4[],3,FALSE),IF(D390="CPOS",VLOOKUP(C390,'CPOS-178'!$A$7:$F$4097,3,FALSE),IF(D390="PRÓPRIA",VLOOKUP(C390,Tabela42[],3,FALSE),IF(D390="DER-ES",VLOOKUP(C390,Tabela6[],3,FALSE),IF(D390="IOPES",VLOOKUP(C390,'IOPES_02-20'!$A$12:$G$1265,4,FALSE),"ERRO")))))))</f>
        <v>m²</v>
      </c>
      <c r="Y390" s="420"/>
    </row>
    <row r="391" spans="2:25" ht="15.75" customHeight="1" x14ac:dyDescent="0.2">
      <c r="B391" s="409"/>
      <c r="C391" s="333"/>
      <c r="D391" s="464"/>
      <c r="E391" s="325" t="str">
        <f>E388</f>
        <v>ORLA D. JOÃO BATISTA</v>
      </c>
      <c r="F391" s="326"/>
      <c r="G391" s="327"/>
      <c r="H391" s="328"/>
      <c r="I391" s="326"/>
      <c r="J391" s="327"/>
      <c r="K391" s="328"/>
      <c r="L391" s="354"/>
      <c r="M391" s="351"/>
      <c r="N391" s="329">
        <v>8</v>
      </c>
      <c r="O391" s="329"/>
      <c r="P391" s="329"/>
      <c r="Q391" s="329"/>
      <c r="R391" s="329"/>
      <c r="S391" s="346"/>
      <c r="T391" s="331"/>
      <c r="U391" s="347"/>
      <c r="V391" s="348"/>
      <c r="W391" s="330">
        <f>+N391</f>
        <v>8</v>
      </c>
      <c r="X391" s="349"/>
      <c r="Y391" s="334"/>
    </row>
    <row r="392" spans="2:25" ht="15.75" customHeight="1" x14ac:dyDescent="0.2">
      <c r="B392" s="398" t="str">
        <f>+C390</f>
        <v>'020305</v>
      </c>
      <c r="C392" s="335"/>
      <c r="D392" s="465" t="str">
        <f>+D390</f>
        <v>IOPES</v>
      </c>
      <c r="E392" s="337" t="s">
        <v>25225</v>
      </c>
      <c r="F392" s="1012"/>
      <c r="G392" s="1013"/>
      <c r="H392" s="1014"/>
      <c r="I392" s="1012"/>
      <c r="J392" s="1013"/>
      <c r="K392" s="1014"/>
      <c r="L392" s="335"/>
      <c r="M392" s="335"/>
      <c r="N392" s="338"/>
      <c r="O392" s="338"/>
      <c r="P392" s="338"/>
      <c r="Q392" s="338"/>
      <c r="R392" s="338"/>
      <c r="S392" s="338"/>
      <c r="T392" s="338"/>
      <c r="U392" s="338"/>
      <c r="V392" s="338"/>
      <c r="W392" s="339">
        <f>SUM(W391:W391)</f>
        <v>8</v>
      </c>
      <c r="X392" s="340" t="str">
        <f>X390</f>
        <v>m²</v>
      </c>
      <c r="Y392" s="341"/>
    </row>
    <row r="393" spans="2:25" ht="15.75" customHeight="1" x14ac:dyDescent="0.2">
      <c r="B393" s="409"/>
      <c r="C393" s="353" t="s">
        <v>27541</v>
      </c>
      <c r="D393" s="463" t="s">
        <v>25239</v>
      </c>
      <c r="E393" s="1015" t="str">
        <f>IF(D393="SINAPI",VLOOKUP(C393,'SINAPI 09-20 ES - NÃO DESONER.'!$G$6:$L$6678,2,FALSE),IF(D393="SIURB",VLOOKUP(C393,'SIURB JAN-2020 NÃO DESONER.'!$A$2:$D$757,2,FALSE),IF(D393="SICRO",VLOOKUP(C393,Tabela4[],2,FALSE),IF(D393="CPOS",VLOOKUP(C393,'CPOS-178'!$A$7:$F$4097,2,FALSE),IF(D393="PRÓPRIA",VLOOKUP(C393,Tabela42[],2,FALSE),IF(D393="DER-ES",VLOOKUP(C393,Tabela6[],2,FALSE),IF(D393="IOPES",VLOOKUP(C393,'IOPES_02-20'!$A$12:$G$1265,3,FALSE),"ERRO")))))))</f>
        <v>PLACA PARA INAUGURAÇÃO DE OBRA EM ALUMÍNIO POLIDO E=4MM, DIMENSÕES 40 X 50 CM, GRAVAÇÃO EM BAIXO RELEVO, INCLUSIVE PINTURA E FIXAÇÃO</v>
      </c>
      <c r="F393" s="1016"/>
      <c r="G393" s="1016"/>
      <c r="H393" s="1016"/>
      <c r="I393" s="1016"/>
      <c r="J393" s="1016"/>
      <c r="K393" s="1016"/>
      <c r="L393" s="1016"/>
      <c r="M393" s="1016"/>
      <c r="N393" s="1016"/>
      <c r="O393" s="1016"/>
      <c r="P393" s="1016"/>
      <c r="Q393" s="1016"/>
      <c r="R393" s="1016"/>
      <c r="S393" s="1016"/>
      <c r="T393" s="1016"/>
      <c r="U393" s="1016"/>
      <c r="V393" s="1016"/>
      <c r="W393" s="1016"/>
      <c r="X393" s="462" t="str">
        <f>IF(D393="SINAPI",VLOOKUP(C393,'SINAPI 09-20 ES - NÃO DESONER.'!$G$6:$L$6678,3,FALSE),IF(D393="SIURB",VLOOKUP(C393,'SIURB JAN-2020 NÃO DESONER.'!$A$2:$D$757,3,FALSE),IF(D393="SICRO",VLOOKUP(C393,Tabela4[],3,FALSE),IF(D393="CPOS",VLOOKUP(C393,'CPOS-178'!$A$7:$F$4097,3,FALSE),IF(D393="PRÓPRIA",VLOOKUP(C393,Tabela42[],3,FALSE),IF(D393="DER-ES",VLOOKUP(C393,Tabela6[],3,FALSE),IF(D393="IOPES",VLOOKUP(C393,'IOPES_02-20'!$A$12:$G$1265,4,FALSE),"ERRO")))))))</f>
        <v>und</v>
      </c>
      <c r="Y393" s="322"/>
    </row>
    <row r="394" spans="2:25" ht="15.75" customHeight="1" x14ac:dyDescent="0.2">
      <c r="B394" s="409"/>
      <c r="C394" s="333"/>
      <c r="D394" s="464"/>
      <c r="E394" s="325" t="str">
        <f>E391</f>
        <v>ORLA D. JOÃO BATISTA</v>
      </c>
      <c r="F394" s="326"/>
      <c r="G394" s="327"/>
      <c r="H394" s="328"/>
      <c r="I394" s="326"/>
      <c r="J394" s="327"/>
      <c r="K394" s="328"/>
      <c r="L394" s="354"/>
      <c r="M394" s="351">
        <v>1</v>
      </c>
      <c r="N394" s="329"/>
      <c r="O394" s="329"/>
      <c r="P394" s="329"/>
      <c r="Q394" s="329"/>
      <c r="R394" s="329"/>
      <c r="S394" s="346"/>
      <c r="T394" s="331"/>
      <c r="U394" s="347"/>
      <c r="V394" s="348"/>
      <c r="W394" s="330">
        <f>+M394</f>
        <v>1</v>
      </c>
      <c r="X394" s="349"/>
      <c r="Y394" s="334"/>
    </row>
    <row r="395" spans="2:25" ht="15.75" customHeight="1" x14ac:dyDescent="0.2">
      <c r="B395" s="398" t="str">
        <f>+C393</f>
        <v>'200576</v>
      </c>
      <c r="C395" s="335"/>
      <c r="D395" s="465" t="str">
        <f>+D393</f>
        <v>IOPES</v>
      </c>
      <c r="E395" s="337" t="s">
        <v>25225</v>
      </c>
      <c r="F395" s="1012"/>
      <c r="G395" s="1013"/>
      <c r="H395" s="1014"/>
      <c r="I395" s="1012"/>
      <c r="J395" s="1013"/>
      <c r="K395" s="1014"/>
      <c r="L395" s="335"/>
      <c r="M395" s="335"/>
      <c r="N395" s="338"/>
      <c r="O395" s="338"/>
      <c r="P395" s="338"/>
      <c r="Q395" s="338"/>
      <c r="R395" s="338"/>
      <c r="S395" s="338"/>
      <c r="T395" s="338"/>
      <c r="U395" s="338"/>
      <c r="V395" s="338"/>
      <c r="W395" s="339">
        <f>SUM(W394:W394)</f>
        <v>1</v>
      </c>
      <c r="X395" s="340" t="str">
        <f>X393</f>
        <v>und</v>
      </c>
      <c r="Y395" s="341"/>
    </row>
    <row r="396" spans="2:25" ht="15.75" customHeight="1" x14ac:dyDescent="0.2">
      <c r="B396" s="409"/>
      <c r="C396" s="356" t="s">
        <v>25452</v>
      </c>
      <c r="D396" s="463" t="s">
        <v>25239</v>
      </c>
      <c r="E396" s="1015" t="str">
        <f>IF(D396="SINAPI",VLOOKUP(C396,'SINAPI 09-20 ES - NÃO DESONER.'!$G$6:$L$6678,2,FALSE),IF(D396="SIURB",VLOOKUP(C396,'SIURB JAN-2020 NÃO DESONER.'!$A$2:$D$757,2,FALSE),IF(D396="SICRO",VLOOKUP(C396,Tabela4[],2,FALSE),IF(D396="CPOS",VLOOKUP(C396,'CPOS-178'!$A$7:$F$4097,2,FALSE),IF(D396="PRÓPRIA",VLOOKUP(C396,Tabela42[],2,FALSE),IF(D396="DER-ES",VLOOKUP(C396,Tabela6[],2,FALSE),IF(D396="IOPES",VLOOKUP(C396,'IOPES_02-20'!$A$12:$G$1265,3,FALSE),"ERRO")))))))</f>
        <v>MOBILIZAÇÃO E DESMOBILIZAÇÃO DE CONTEINER LOCADO PARA BARRACÃO DE OBRA</v>
      </c>
      <c r="F396" s="1016"/>
      <c r="G396" s="1016"/>
      <c r="H396" s="1016"/>
      <c r="I396" s="1016"/>
      <c r="J396" s="1016"/>
      <c r="K396" s="1016"/>
      <c r="L396" s="1016"/>
      <c r="M396" s="1016"/>
      <c r="N396" s="1016"/>
      <c r="O396" s="1016"/>
      <c r="P396" s="1016"/>
      <c r="Q396" s="1016"/>
      <c r="R396" s="1016"/>
      <c r="S396" s="1016"/>
      <c r="T396" s="1016"/>
      <c r="U396" s="1016"/>
      <c r="V396" s="1016"/>
      <c r="W396" s="1016"/>
      <c r="X396" s="462" t="str">
        <f>IF(D396="SINAPI",VLOOKUP(C396,'SINAPI 09-20 ES - NÃO DESONER.'!$G$6:$L$6678,3,FALSE),IF(D396="SIURB",VLOOKUP(C396,'SIURB JAN-2020 NÃO DESONER.'!$A$2:$D$757,3,FALSE),IF(D396="SICRO",VLOOKUP(C396,Tabela4[],3,FALSE),IF(D396="CPOS",VLOOKUP(C396,'CPOS-178'!$A$7:$F$4097,3,FALSE),IF(D396="PRÓPRIA",VLOOKUP(C396,Tabela42[],3,FALSE),IF(D396="DER-ES",VLOOKUP(C396,Tabela6[],3,FALSE),IF(D396="IOPES",VLOOKUP(C396,'IOPES_02-20'!$A$12:$G$1265,4,FALSE),"ERRO")))))))</f>
        <v>und</v>
      </c>
      <c r="Y396" s="322"/>
    </row>
    <row r="397" spans="2:25" ht="15.75" customHeight="1" x14ac:dyDescent="0.2">
      <c r="B397" s="409"/>
      <c r="C397" s="333"/>
      <c r="D397" s="464"/>
      <c r="E397" s="325" t="str">
        <f>E394</f>
        <v>ORLA D. JOÃO BATISTA</v>
      </c>
      <c r="F397" s="326"/>
      <c r="G397" s="327"/>
      <c r="H397" s="328"/>
      <c r="I397" s="326"/>
      <c r="J397" s="327"/>
      <c r="K397" s="328"/>
      <c r="L397" s="354"/>
      <c r="M397" s="351">
        <v>5</v>
      </c>
      <c r="N397" s="329"/>
      <c r="O397" s="329"/>
      <c r="P397" s="329"/>
      <c r="Q397" s="329"/>
      <c r="R397" s="329"/>
      <c r="S397" s="346"/>
      <c r="T397" s="331"/>
      <c r="U397" s="347"/>
      <c r="V397" s="348"/>
      <c r="W397" s="330">
        <f>+M397</f>
        <v>5</v>
      </c>
      <c r="X397" s="349"/>
      <c r="Y397" s="334"/>
    </row>
    <row r="398" spans="2:25" ht="15.75" customHeight="1" x14ac:dyDescent="0.2">
      <c r="B398" s="398" t="str">
        <f>+C396</f>
        <v>'020344</v>
      </c>
      <c r="C398" s="335"/>
      <c r="D398" s="465" t="str">
        <f>+D396</f>
        <v>IOPES</v>
      </c>
      <c r="E398" s="337" t="s">
        <v>25225</v>
      </c>
      <c r="F398" s="1012"/>
      <c r="G398" s="1013"/>
      <c r="H398" s="1014"/>
      <c r="I398" s="1012"/>
      <c r="J398" s="1013"/>
      <c r="K398" s="1014"/>
      <c r="L398" s="335"/>
      <c r="M398" s="335"/>
      <c r="N398" s="338"/>
      <c r="O398" s="338"/>
      <c r="P398" s="338"/>
      <c r="Q398" s="338"/>
      <c r="R398" s="338"/>
      <c r="S398" s="338"/>
      <c r="T398" s="338"/>
      <c r="U398" s="338"/>
      <c r="V398" s="338"/>
      <c r="W398" s="339">
        <f>SUM(W397:W397)</f>
        <v>5</v>
      </c>
      <c r="X398" s="340" t="str">
        <f>X396</f>
        <v>und</v>
      </c>
      <c r="Y398" s="341"/>
    </row>
    <row r="399" spans="2:25" ht="30" customHeight="1" x14ac:dyDescent="0.2">
      <c r="B399" s="409"/>
      <c r="C399" s="353" t="s">
        <v>25462</v>
      </c>
      <c r="D399" s="463" t="s">
        <v>25239</v>
      </c>
      <c r="E399" s="1015" t="str">
        <f>IF(D399="SINAPI",VLOOKUP(C399,'SINAPI 09-20 ES - NÃO DESONER.'!$G$6:$L$6678,2,FALSE),IF(D399="SIURB",VLOOKUP(C399,'SIURB JAN-2020 NÃO DESONER.'!$A$2:$D$757,2,FALSE),IF(D399="SICRO",VLOOKUP(C399,Tabela4[],2,FALSE),IF(D399="CPOS",VLOOKUP(C399,'CPOS-178'!$A$7:$F$4097,2,FALSE),IF(D399="PRÓPRIA",VLOOKUP(C399,Tabela42[],2,FALSE),IF(D399="DER-ES",VLOOKUP(C399,Tabela6[],2,FALSE),IF(D399="IOPES",VLOOKUP(C399,'IOPES_02-20'!$A$12:$G$1265,3,FALSE),"ERRO")))))))</f>
        <v>ALUGUEL MENSAL CONTAINER PARA ESCRITÓRIO, DIM. 6.00X2.40M, C/ BANHEIRO (VASO+LAVAT+CHUVEIRO E BÁSC), INCL. PORTA, 2 JANELAS, ABERT P/ AR COND., 2 PT ILUMINAÇÃO, 2 TOM. ELÉT. E 1 TOM.TELEF. ISOLAM.TÉRMICO(TETO E PAREDES), PISO EM COMP. NAVAL, CERT. NR18, INCL. LAUDO DESCONTAMINAÇÃO.</v>
      </c>
      <c r="F399" s="1016"/>
      <c r="G399" s="1016"/>
      <c r="H399" s="1016"/>
      <c r="I399" s="1016"/>
      <c r="J399" s="1016"/>
      <c r="K399" s="1016"/>
      <c r="L399" s="1016"/>
      <c r="M399" s="1016"/>
      <c r="N399" s="1016"/>
      <c r="O399" s="1016"/>
      <c r="P399" s="1016"/>
      <c r="Q399" s="1016"/>
      <c r="R399" s="1016"/>
      <c r="S399" s="1016"/>
      <c r="T399" s="1016"/>
      <c r="U399" s="1016"/>
      <c r="V399" s="1016"/>
      <c r="W399" s="1016"/>
      <c r="X399" s="462" t="str">
        <f>IF(D399="SINAPI",VLOOKUP(C399,'SINAPI 09-20 ES - NÃO DESONER.'!$G$6:$L$6678,3,FALSE),IF(D399="SIURB",VLOOKUP(C399,'SIURB JAN-2020 NÃO DESONER.'!$A$2:$D$757,3,FALSE),IF(D399="SICRO",VLOOKUP(C399,Tabela4[],3,FALSE),IF(D399="CPOS",VLOOKUP(C399,'CPOS-178'!$A$7:$F$4097,3,FALSE),IF(D399="PRÓPRIA",VLOOKUP(C399,Tabela42[],3,FALSE),IF(D399="DER-ES",VLOOKUP(C399,Tabela6[],3,FALSE),IF(D399="IOPES",VLOOKUP(C399,'IOPES_02-20'!$A$12:$G$1265,4,FALSE),"ERRO")))))))</f>
        <v>ms</v>
      </c>
      <c r="Y399" s="322"/>
    </row>
    <row r="400" spans="2:25" ht="15.75" customHeight="1" x14ac:dyDescent="0.2">
      <c r="B400" s="409"/>
      <c r="C400" s="333"/>
      <c r="D400" s="464"/>
      <c r="E400" s="325" t="str">
        <f>E397</f>
        <v>ORLA D. JOÃO BATISTA</v>
      </c>
      <c r="F400" s="326"/>
      <c r="G400" s="327"/>
      <c r="H400" s="328"/>
      <c r="I400" s="326"/>
      <c r="J400" s="327"/>
      <c r="K400" s="328"/>
      <c r="L400" s="354"/>
      <c r="M400" s="351">
        <v>6</v>
      </c>
      <c r="N400" s="329"/>
      <c r="O400" s="329"/>
      <c r="P400" s="329"/>
      <c r="Q400" s="329"/>
      <c r="R400" s="329"/>
      <c r="S400" s="346"/>
      <c r="T400" s="331"/>
      <c r="U400" s="347"/>
      <c r="V400" s="348"/>
      <c r="W400" s="330">
        <f>+M400</f>
        <v>6</v>
      </c>
      <c r="X400" s="349"/>
      <c r="Y400" s="334"/>
    </row>
    <row r="401" spans="2:25" ht="15.75" customHeight="1" x14ac:dyDescent="0.2">
      <c r="B401" s="398" t="str">
        <f>+C399</f>
        <v>'020352</v>
      </c>
      <c r="C401" s="335"/>
      <c r="D401" s="465" t="str">
        <f>+D399</f>
        <v>IOPES</v>
      </c>
      <c r="E401" s="337" t="s">
        <v>25225</v>
      </c>
      <c r="F401" s="1012"/>
      <c r="G401" s="1013"/>
      <c r="H401" s="1014"/>
      <c r="I401" s="1012"/>
      <c r="J401" s="1013"/>
      <c r="K401" s="1014"/>
      <c r="L401" s="335"/>
      <c r="M401" s="335"/>
      <c r="N401" s="338"/>
      <c r="O401" s="338"/>
      <c r="P401" s="338"/>
      <c r="Q401" s="338"/>
      <c r="R401" s="338"/>
      <c r="S401" s="338"/>
      <c r="T401" s="338"/>
      <c r="U401" s="338"/>
      <c r="V401" s="338"/>
      <c r="W401" s="339">
        <f>SUM(W400:W400)</f>
        <v>6</v>
      </c>
      <c r="X401" s="340" t="str">
        <f>X399</f>
        <v>ms</v>
      </c>
      <c r="Y401" s="341"/>
    </row>
    <row r="402" spans="2:25" ht="30" customHeight="1" x14ac:dyDescent="0.2">
      <c r="B402" s="409"/>
      <c r="C402" s="353" t="s">
        <v>25465</v>
      </c>
      <c r="D402" s="463" t="s">
        <v>25239</v>
      </c>
      <c r="E402" s="1015" t="str">
        <f>IF(D402="SINAPI",VLOOKUP(C402,'SINAPI 09-20 ES - NÃO DESONER.'!$G$6:$L$6678,2,FALSE),IF(D402="SIURB",VLOOKUP(C402,'SIURB JAN-2020 NÃO DESONER.'!$A$2:$D$757,2,FALSE),IF(D402="SICRO",VLOOKUP(C402,Tabela4[],2,FALSE),IF(D402="CPOS",VLOOKUP(C402,'CPOS-178'!$A$7:$F$4097,2,FALSE),IF(D402="PRÓPRIA",VLOOKUP(C402,Tabela42[],2,FALSE),IF(D402="DER-ES",VLOOKUP(C402,Tabela6[],2,FALSE),IF(D402="IOPES",VLOOKUP(C402,'IOPES_02-20'!$A$12:$G$1265,3,FALSE),"ERRO")))))))</f>
        <v>ALUGUEL MENSAL CONTAINER PARA REFEITORIO, INCL. PORTA, 2 JANELAS, ABERT P/ AR COND., 2 PT ILUMINAÇÃO, 2 TOMADAS ELÉT. E 1 TOMADA TELEF. ISOLAMENTO TÉRMICO (PAREDES E TETO), PISO EM COMP. NAVAL PINTADO, CERT. NR18, INCL. LAUDO DESCONTAMINAÇÃO.</v>
      </c>
      <c r="F402" s="1016"/>
      <c r="G402" s="1016"/>
      <c r="H402" s="1016"/>
      <c r="I402" s="1016"/>
      <c r="J402" s="1016"/>
      <c r="K402" s="1016"/>
      <c r="L402" s="1016"/>
      <c r="M402" s="1016"/>
      <c r="N402" s="1016"/>
      <c r="O402" s="1016"/>
      <c r="P402" s="1016"/>
      <c r="Q402" s="1016"/>
      <c r="R402" s="1016"/>
      <c r="S402" s="1016"/>
      <c r="T402" s="1016"/>
      <c r="U402" s="1016"/>
      <c r="V402" s="1016"/>
      <c r="W402" s="1016"/>
      <c r="X402" s="462" t="str">
        <f>IF(D402="SINAPI",VLOOKUP(C402,'SINAPI 09-20 ES - NÃO DESONER.'!$G$6:$L$6678,3,FALSE),IF(D402="SIURB",VLOOKUP(C402,'SIURB JAN-2020 NÃO DESONER.'!$A$2:$D$757,3,FALSE),IF(D402="SICRO",VLOOKUP(C402,Tabela4[],3,FALSE),IF(D402="CPOS",VLOOKUP(C402,'CPOS-178'!$A$7:$F$4097,3,FALSE),IF(D402="PRÓPRIA",VLOOKUP(C402,Tabela42[],3,FALSE),IF(D402="DER-ES",VLOOKUP(C402,Tabela6[],3,FALSE),IF(D402="IOPES",VLOOKUP(C402,'IOPES_02-20'!$A$12:$G$1265,4,FALSE),"ERRO")))))))</f>
        <v>ms</v>
      </c>
      <c r="Y402" s="322"/>
    </row>
    <row r="403" spans="2:25" ht="15.75" customHeight="1" x14ac:dyDescent="0.2">
      <c r="B403" s="409"/>
      <c r="C403" s="333"/>
      <c r="D403" s="464"/>
      <c r="E403" s="325" t="str">
        <f>E400</f>
        <v>ORLA D. JOÃO BATISTA</v>
      </c>
      <c r="F403" s="326"/>
      <c r="G403" s="327"/>
      <c r="H403" s="328"/>
      <c r="I403" s="326"/>
      <c r="J403" s="327"/>
      <c r="K403" s="328"/>
      <c r="L403" s="354"/>
      <c r="M403" s="351">
        <v>6</v>
      </c>
      <c r="N403" s="329"/>
      <c r="O403" s="329"/>
      <c r="P403" s="329"/>
      <c r="Q403" s="329"/>
      <c r="R403" s="329"/>
      <c r="S403" s="346"/>
      <c r="T403" s="331"/>
      <c r="U403" s="347"/>
      <c r="V403" s="348"/>
      <c r="W403" s="330">
        <f>+M403</f>
        <v>6</v>
      </c>
      <c r="X403" s="349"/>
      <c r="Y403" s="334"/>
    </row>
    <row r="404" spans="2:25" ht="15.75" customHeight="1" x14ac:dyDescent="0.2">
      <c r="B404" s="398" t="str">
        <f>+C402</f>
        <v>'020353</v>
      </c>
      <c r="C404" s="335"/>
      <c r="D404" s="465" t="str">
        <f>+D402</f>
        <v>IOPES</v>
      </c>
      <c r="E404" s="337" t="s">
        <v>25225</v>
      </c>
      <c r="F404" s="1012"/>
      <c r="G404" s="1013"/>
      <c r="H404" s="1014"/>
      <c r="I404" s="1012"/>
      <c r="J404" s="1013"/>
      <c r="K404" s="1014"/>
      <c r="L404" s="335"/>
      <c r="M404" s="335"/>
      <c r="N404" s="338"/>
      <c r="O404" s="338"/>
      <c r="P404" s="338"/>
      <c r="Q404" s="338"/>
      <c r="R404" s="338"/>
      <c r="S404" s="338"/>
      <c r="T404" s="338"/>
      <c r="U404" s="338"/>
      <c r="V404" s="338"/>
      <c r="W404" s="339">
        <f>SUM(W403:W403)</f>
        <v>6</v>
      </c>
      <c r="X404" s="340" t="str">
        <f>X402</f>
        <v>ms</v>
      </c>
      <c r="Y404" s="341"/>
    </row>
    <row r="405" spans="2:25" ht="30" customHeight="1" x14ac:dyDescent="0.2">
      <c r="B405" s="409"/>
      <c r="C405" s="353" t="s">
        <v>25467</v>
      </c>
      <c r="D405" s="463" t="s">
        <v>25239</v>
      </c>
      <c r="E405" s="1015" t="str">
        <f>IF(D405="IOPES",VLOOKUP(C405,'IOPES_02-20'!$A$12:$G$1265,3,FALSE),IF(D405="SINAPI",VLOOKUP(C405,'SINAPI 09-20 ES - NÃO DESONER.'!$G$6:$L$6678,2,FALSE),IF(D405="SIURB",VLOOKUP(C405,'SIURB JAN-2020 NÃO DESONER.'!$A$2:$D$757,2,FALSE),IF(D405="SICRO",VLOOKUP(C405,Tabela4[],2,FALSE),IF(D405="CPOS",VLOOKUP(C405,'CPOS-178'!$A$7:$F$4097,2,FALSE),IF(D405="MERCADO",VLOOKUP(C405,Tabela42[],2,FALSE),"ERRO"))))))</f>
        <v>ALUGUEL MENSAL CONTAINER PARA VESTIÁRIO, INCL. PORTA, VENEZIANAS DE CIRCULAÇÃO, 1 PT ILUMINAÇÃO, ISOLAMENTO TÉRMICO (TETO), PISO EM COMP. NAVAL PINTADO, CERT. NR18, INCL. LAUDO DESCONTAMINAÇÃO.</v>
      </c>
      <c r="F405" s="1016"/>
      <c r="G405" s="1016"/>
      <c r="H405" s="1016"/>
      <c r="I405" s="1016"/>
      <c r="J405" s="1016"/>
      <c r="K405" s="1016"/>
      <c r="L405" s="1016"/>
      <c r="M405" s="1016"/>
      <c r="N405" s="1016"/>
      <c r="O405" s="1016"/>
      <c r="P405" s="1016"/>
      <c r="Q405" s="1016"/>
      <c r="R405" s="1016"/>
      <c r="S405" s="1016"/>
      <c r="T405" s="1016"/>
      <c r="U405" s="1016"/>
      <c r="V405" s="1016"/>
      <c r="W405" s="1016"/>
      <c r="X405" s="462" t="str">
        <f>IF(D405="SINAPI",VLOOKUP(C405,'SINAPI 09-20 ES - NÃO DESONER.'!$G$6:$L$6678,3,FALSE),IF(D405="SIURB",VLOOKUP(C405,'SIURB JAN-2020 NÃO DESONER.'!$A$2:$D$757,3,FALSE),IF(D405="SICRO",VLOOKUP(C405,Tabela4[],3,FALSE),IF(D405="CPOS",VLOOKUP(C405,'CPOS-178'!$A$7:$F$4097,3,FALSE),IF(D405="PRÓPRIA",VLOOKUP(C405,Tabela42[],3,FALSE),IF(D405="DER-ES",VLOOKUP(C405,Tabela6[],3,FALSE),IF(D405="IOPES",VLOOKUP(C405,'IOPES_02-20'!$A$12:$G$1265,4,FALSE),"ERRO")))))))</f>
        <v>ms</v>
      </c>
      <c r="Y405" s="322"/>
    </row>
    <row r="406" spans="2:25" ht="15.75" customHeight="1" x14ac:dyDescent="0.2">
      <c r="B406" s="409"/>
      <c r="C406" s="333"/>
      <c r="D406" s="464"/>
      <c r="E406" s="325" t="str">
        <f>E403</f>
        <v>ORLA D. JOÃO BATISTA</v>
      </c>
      <c r="F406" s="326"/>
      <c r="G406" s="327"/>
      <c r="H406" s="328"/>
      <c r="I406" s="326"/>
      <c r="J406" s="327"/>
      <c r="K406" s="328"/>
      <c r="L406" s="354"/>
      <c r="M406" s="351">
        <v>6</v>
      </c>
      <c r="N406" s="329"/>
      <c r="O406" s="329"/>
      <c r="P406" s="329"/>
      <c r="Q406" s="329"/>
      <c r="R406" s="329"/>
      <c r="S406" s="346"/>
      <c r="T406" s="331"/>
      <c r="U406" s="347"/>
      <c r="V406" s="348"/>
      <c r="W406" s="330">
        <f>+M406</f>
        <v>6</v>
      </c>
      <c r="X406" s="349"/>
      <c r="Y406" s="334"/>
    </row>
    <row r="407" spans="2:25" ht="15.75" customHeight="1" x14ac:dyDescent="0.2">
      <c r="B407" s="398" t="str">
        <f>+C405</f>
        <v>'020354</v>
      </c>
      <c r="C407" s="335"/>
      <c r="D407" s="465" t="str">
        <f>+D405</f>
        <v>IOPES</v>
      </c>
      <c r="E407" s="337" t="s">
        <v>25225</v>
      </c>
      <c r="F407" s="1012"/>
      <c r="G407" s="1013"/>
      <c r="H407" s="1014"/>
      <c r="I407" s="1012"/>
      <c r="J407" s="1013"/>
      <c r="K407" s="1014"/>
      <c r="L407" s="335"/>
      <c r="M407" s="335"/>
      <c r="N407" s="338"/>
      <c r="O407" s="338"/>
      <c r="P407" s="338"/>
      <c r="Q407" s="338"/>
      <c r="R407" s="338"/>
      <c r="S407" s="338"/>
      <c r="T407" s="338"/>
      <c r="U407" s="338"/>
      <c r="V407" s="338"/>
      <c r="W407" s="339">
        <f>SUM(W406:W406)</f>
        <v>6</v>
      </c>
      <c r="X407" s="340" t="str">
        <f>X405</f>
        <v>ms</v>
      </c>
      <c r="Y407" s="341"/>
    </row>
    <row r="408" spans="2:25" ht="30" customHeight="1" x14ac:dyDescent="0.2">
      <c r="B408" s="409"/>
      <c r="C408" s="353" t="s">
        <v>25469</v>
      </c>
      <c r="D408" s="463" t="s">
        <v>25239</v>
      </c>
      <c r="E408" s="1015" t="str">
        <f>IF(D408="SINAPI",VLOOKUP(C408,'SINAPI 09-20 ES - NÃO DESONER.'!$G$6:$L$6678,2,FALSE),IF(D408="SIURB",VLOOKUP(C408,'SIURB JAN-2020 NÃO DESONER.'!$A$2:$D$757,2,FALSE),IF(D408="SICRO",VLOOKUP(C408,Tabela4[],2,FALSE),IF(D408="CPOS",VLOOKUP(C408,'CPOS-178'!$A$7:$F$4097,2,FALSE),IF(D408="PRÓPRIA",VLOOKUP(C408,Tabela42[],2,FALSE),IF(D408="DER-ES",VLOOKUP(C408,Tabela6[],2,FALSE),IF(D408="IOPES",VLOOKUP(C408,'IOPES_02-20'!$A$12:$G$1265,3,FALSE),"ERRO")))))))</f>
        <v>ALUGUEL MENSAL CONTAINER SANITÁRIO, INCL PORTA, BÁSC, 2 PTOS LUZ, 1 PTO ATERRAM., 3VASOS, 3LAVATÓRIOS, CALHA MICTÓRIO, 6 CHUVEIROS (1 ELETRICO), TORN.,REGISTROS, PISO COMP. NAVAL PINTADO, CERT NR18 E LAUDO DESCONTAMINAÇÃO</v>
      </c>
      <c r="F408" s="1016"/>
      <c r="G408" s="1016"/>
      <c r="H408" s="1016"/>
      <c r="I408" s="1016"/>
      <c r="J408" s="1016"/>
      <c r="K408" s="1016"/>
      <c r="L408" s="1016"/>
      <c r="M408" s="1016"/>
      <c r="N408" s="1016"/>
      <c r="O408" s="1016"/>
      <c r="P408" s="1016"/>
      <c r="Q408" s="1016"/>
      <c r="R408" s="1016"/>
      <c r="S408" s="1016"/>
      <c r="T408" s="1016"/>
      <c r="U408" s="1016"/>
      <c r="V408" s="1016"/>
      <c r="W408" s="1016"/>
      <c r="X408" s="462" t="str">
        <f>IF(D408="SINAPI",VLOOKUP(C408,'SINAPI 09-20 ES - NÃO DESONER.'!$G$6:$L$6678,3,FALSE),IF(D408="SIURB",VLOOKUP(C408,'SIURB JAN-2020 NÃO DESONER.'!$A$2:$D$757,3,FALSE),IF(D408="SICRO",VLOOKUP(C408,Tabela4[],3,FALSE),IF(D408="CPOS",VLOOKUP(C408,'CPOS-178'!$A$7:$F$4097,3,FALSE),IF(D408="PRÓPRIA",VLOOKUP(C408,Tabela42[],3,FALSE),IF(D408="DER-ES",VLOOKUP(C408,Tabela6[],3,FALSE),IF(D408="IOPES",VLOOKUP(C408,'IOPES_02-20'!$A$12:$G$1265,4,FALSE),"ERRO")))))))</f>
        <v>ms</v>
      </c>
      <c r="Y408" s="322"/>
    </row>
    <row r="409" spans="2:25" ht="15.75" customHeight="1" x14ac:dyDescent="0.2">
      <c r="B409" s="409"/>
      <c r="C409" s="333"/>
      <c r="D409" s="464"/>
      <c r="E409" s="325" t="str">
        <f>E406</f>
        <v>ORLA D. JOÃO BATISTA</v>
      </c>
      <c r="F409" s="326"/>
      <c r="G409" s="327"/>
      <c r="H409" s="328"/>
      <c r="I409" s="326"/>
      <c r="J409" s="327"/>
      <c r="K409" s="328"/>
      <c r="L409" s="354"/>
      <c r="M409" s="351">
        <v>6</v>
      </c>
      <c r="N409" s="329"/>
      <c r="O409" s="329"/>
      <c r="P409" s="329"/>
      <c r="Q409" s="329"/>
      <c r="R409" s="329"/>
      <c r="S409" s="346"/>
      <c r="T409" s="331"/>
      <c r="U409" s="347"/>
      <c r="V409" s="348"/>
      <c r="W409" s="330">
        <f>+M409</f>
        <v>6</v>
      </c>
      <c r="X409" s="349"/>
      <c r="Y409" s="334"/>
    </row>
    <row r="410" spans="2:25" ht="15.75" customHeight="1" x14ac:dyDescent="0.2">
      <c r="B410" s="398" t="str">
        <f>+C408</f>
        <v>'020355</v>
      </c>
      <c r="C410" s="335"/>
      <c r="D410" s="465" t="str">
        <f>+D408</f>
        <v>IOPES</v>
      </c>
      <c r="E410" s="337" t="s">
        <v>25225</v>
      </c>
      <c r="F410" s="1012"/>
      <c r="G410" s="1013"/>
      <c r="H410" s="1014"/>
      <c r="I410" s="1012"/>
      <c r="J410" s="1013"/>
      <c r="K410" s="1014"/>
      <c r="L410" s="335"/>
      <c r="M410" s="335"/>
      <c r="N410" s="338"/>
      <c r="O410" s="338"/>
      <c r="P410" s="338"/>
      <c r="Q410" s="338"/>
      <c r="R410" s="338"/>
      <c r="S410" s="338"/>
      <c r="T410" s="338"/>
      <c r="U410" s="338"/>
      <c r="V410" s="338"/>
      <c r="W410" s="339">
        <f>SUM(W409:W409)</f>
        <v>6</v>
      </c>
      <c r="X410" s="340" t="str">
        <f>X408</f>
        <v>ms</v>
      </c>
      <c r="Y410" s="341"/>
    </row>
    <row r="411" spans="2:25" ht="30" customHeight="1" x14ac:dyDescent="0.2">
      <c r="B411" s="409"/>
      <c r="C411" s="353" t="s">
        <v>25471</v>
      </c>
      <c r="D411" s="463" t="s">
        <v>25239</v>
      </c>
      <c r="E411" s="1015" t="str">
        <f>IF(D411="IOPES",VLOOKUP(C411,'IOPES_02-20'!$A$12:$G$1265,3,FALSE),IF(D411="SINAPI",VLOOKUP(C411,'SINAPI 09-20 ES - NÃO DESONER.'!$G$6:$L$6678,2,FALSE),IF(D411="SIURB",VLOOKUP(C411,'SIURB JAN-2020 NÃO DESONER.'!$A$2:$D$757,2,FALSE),IF(D411="SICRO",VLOOKUP(C411,Tabela4[],2,FALSE),IF(D411="CPOS",VLOOKUP(C411,'CPOS-178'!$A$7:$F$4097,2,FALSE),IF(D411="MERCADO",VLOOKUP(C411,Tabela42[],2,FALSE),"ERRO"))))))</f>
        <v>ALUGUEL MENSAL CONTAINER PARA ALMOXARIFADO, INCL. PORTA, 2 JANELAS, 1 PT ILUMINAÇÃO, ISOLAMENTO TÉRMICO (TETO), PISO EM COMP. NAVAL PINTADO, CERT. NR18, INCL. LAUDO DESCONTAMINAÇÃO.</v>
      </c>
      <c r="F411" s="1016"/>
      <c r="G411" s="1016"/>
      <c r="H411" s="1016"/>
      <c r="I411" s="1016"/>
      <c r="J411" s="1016"/>
      <c r="K411" s="1016"/>
      <c r="L411" s="1016"/>
      <c r="M411" s="1016"/>
      <c r="N411" s="1016"/>
      <c r="O411" s="1016"/>
      <c r="P411" s="1016"/>
      <c r="Q411" s="1016"/>
      <c r="R411" s="1016"/>
      <c r="S411" s="1016"/>
      <c r="T411" s="1016"/>
      <c r="U411" s="1016"/>
      <c r="V411" s="1016"/>
      <c r="W411" s="1016"/>
      <c r="X411" s="462" t="str">
        <f>IF(D411="SINAPI",VLOOKUP(C411,'SINAPI 09-20 ES - NÃO DESONER.'!$G$6:$L$6678,3,FALSE),IF(D411="SIURB",VLOOKUP(C411,'SIURB JAN-2020 NÃO DESONER.'!$A$2:$D$757,3,FALSE),IF(D411="SICRO",VLOOKUP(C411,Tabela4[],3,FALSE),IF(D411="CPOS",VLOOKUP(C411,'CPOS-178'!$A$7:$F$4097,3,FALSE),IF(D411="PRÓPRIA",VLOOKUP(C411,Tabela42[],3,FALSE),IF(D411="DER-ES",VLOOKUP(C411,Tabela6[],3,FALSE),IF(D411="IOPES",VLOOKUP(C411,'IOPES_02-20'!$A$12:$G$1265,4,FALSE),"ERRO")))))))</f>
        <v>ms</v>
      </c>
      <c r="Y411" s="322"/>
    </row>
    <row r="412" spans="2:25" ht="15.75" customHeight="1" x14ac:dyDescent="0.2">
      <c r="B412" s="409"/>
      <c r="C412" s="333"/>
      <c r="D412" s="333"/>
      <c r="E412" s="325" t="str">
        <f>E409</f>
        <v>ORLA D. JOÃO BATISTA</v>
      </c>
      <c r="F412" s="326"/>
      <c r="G412" s="327"/>
      <c r="H412" s="328"/>
      <c r="I412" s="326"/>
      <c r="J412" s="327"/>
      <c r="K412" s="328"/>
      <c r="L412" s="354"/>
      <c r="M412" s="351">
        <v>6</v>
      </c>
      <c r="N412" s="329"/>
      <c r="O412" s="329"/>
      <c r="P412" s="329"/>
      <c r="Q412" s="329"/>
      <c r="R412" s="329"/>
      <c r="S412" s="346"/>
      <c r="T412" s="331"/>
      <c r="U412" s="347"/>
      <c r="V412" s="348"/>
      <c r="W412" s="330">
        <f>+M412</f>
        <v>6</v>
      </c>
      <c r="X412" s="349"/>
      <c r="Y412" s="334"/>
    </row>
    <row r="413" spans="2:25" ht="15.75" customHeight="1" thickBot="1" x14ac:dyDescent="0.25">
      <c r="B413" s="621" t="str">
        <f>+C411</f>
        <v>'020356</v>
      </c>
      <c r="C413" s="622"/>
      <c r="D413" s="623" t="str">
        <f>+D411</f>
        <v>IOPES</v>
      </c>
      <c r="E413" s="624" t="s">
        <v>25225</v>
      </c>
      <c r="F413" s="1035"/>
      <c r="G413" s="1036"/>
      <c r="H413" s="1037"/>
      <c r="I413" s="1035"/>
      <c r="J413" s="1036"/>
      <c r="K413" s="1037"/>
      <c r="L413" s="622"/>
      <c r="M413" s="622"/>
      <c r="N413" s="625"/>
      <c r="O413" s="625"/>
      <c r="P413" s="625"/>
      <c r="Q413" s="625"/>
      <c r="R413" s="625"/>
      <c r="S413" s="625"/>
      <c r="T413" s="625"/>
      <c r="U413" s="625"/>
      <c r="V413" s="625"/>
      <c r="W413" s="626">
        <f>SUM(W412:W412)</f>
        <v>6</v>
      </c>
      <c r="X413" s="627" t="str">
        <f>X411</f>
        <v>ms</v>
      </c>
      <c r="Y413" s="628"/>
    </row>
    <row r="414" spans="2:25" ht="15.75" customHeight="1" x14ac:dyDescent="0.2">
      <c r="H414" s="230"/>
      <c r="K414" s="230"/>
    </row>
    <row r="415" spans="2:25" ht="15.75" customHeight="1" x14ac:dyDescent="0.2">
      <c r="H415" s="230"/>
      <c r="K415" s="230"/>
    </row>
    <row r="416" spans="2:25" ht="15.75" customHeight="1" x14ac:dyDescent="0.2">
      <c r="H416" s="230"/>
      <c r="K416" s="230"/>
    </row>
    <row r="417" spans="8:11" ht="15.75" customHeight="1" x14ac:dyDescent="0.2">
      <c r="H417" s="230"/>
      <c r="K417" s="230"/>
    </row>
    <row r="418" spans="8:11" ht="15.75" customHeight="1" x14ac:dyDescent="0.2">
      <c r="H418" s="230"/>
      <c r="K418" s="230"/>
    </row>
    <row r="419" spans="8:11" ht="15.75" customHeight="1" x14ac:dyDescent="0.2">
      <c r="H419" s="230"/>
      <c r="K419" s="230"/>
    </row>
    <row r="420" spans="8:11" ht="15.75" customHeight="1" x14ac:dyDescent="0.2">
      <c r="H420" s="230"/>
      <c r="K420" s="230"/>
    </row>
    <row r="421" spans="8:11" ht="15.75" customHeight="1" x14ac:dyDescent="0.2">
      <c r="H421" s="230"/>
      <c r="K421" s="230"/>
    </row>
    <row r="422" spans="8:11" ht="15.75" customHeight="1" x14ac:dyDescent="0.2">
      <c r="H422" s="230"/>
      <c r="K422" s="230"/>
    </row>
    <row r="423" spans="8:11" ht="15.75" customHeight="1" x14ac:dyDescent="0.2">
      <c r="H423" s="230"/>
      <c r="K423" s="230"/>
    </row>
    <row r="424" spans="8:11" ht="15.75" customHeight="1" x14ac:dyDescent="0.2">
      <c r="H424" s="230"/>
      <c r="K424" s="230"/>
    </row>
    <row r="425" spans="8:11" ht="15.75" customHeight="1" x14ac:dyDescent="0.2">
      <c r="H425" s="230"/>
      <c r="K425" s="230"/>
    </row>
    <row r="426" spans="8:11" ht="15.75" customHeight="1" x14ac:dyDescent="0.2">
      <c r="H426" s="230"/>
      <c r="K426" s="230"/>
    </row>
    <row r="427" spans="8:11" ht="15.75" customHeight="1" x14ac:dyDescent="0.2">
      <c r="H427" s="230"/>
      <c r="K427" s="230"/>
    </row>
    <row r="428" spans="8:11" ht="15.75" customHeight="1" x14ac:dyDescent="0.2">
      <c r="H428" s="230"/>
      <c r="K428" s="230"/>
    </row>
    <row r="429" spans="8:11" ht="15.75" customHeight="1" x14ac:dyDescent="0.2">
      <c r="H429" s="230"/>
      <c r="K429" s="230"/>
    </row>
    <row r="430" spans="8:11" ht="15.75" customHeight="1" x14ac:dyDescent="0.2">
      <c r="H430" s="230"/>
      <c r="K430" s="230"/>
    </row>
    <row r="431" spans="8:11" ht="15.75" customHeight="1" x14ac:dyDescent="0.2">
      <c r="H431" s="230"/>
      <c r="K431" s="230"/>
    </row>
    <row r="432" spans="8:11" ht="15.75" customHeight="1" x14ac:dyDescent="0.2">
      <c r="H432" s="230"/>
      <c r="K432" s="230"/>
    </row>
    <row r="433" spans="8:11" ht="15.75" customHeight="1" x14ac:dyDescent="0.2">
      <c r="H433" s="230"/>
      <c r="K433" s="230"/>
    </row>
    <row r="434" spans="8:11" ht="15.75" customHeight="1" x14ac:dyDescent="0.2">
      <c r="H434" s="230"/>
      <c r="K434" s="230"/>
    </row>
    <row r="435" spans="8:11" ht="15.75" customHeight="1" x14ac:dyDescent="0.2">
      <c r="H435" s="230"/>
      <c r="K435" s="230"/>
    </row>
    <row r="436" spans="8:11" ht="15.75" customHeight="1" x14ac:dyDescent="0.2">
      <c r="H436" s="230"/>
      <c r="K436" s="230"/>
    </row>
    <row r="437" spans="8:11" ht="15.75" customHeight="1" x14ac:dyDescent="0.2">
      <c r="H437" s="230"/>
      <c r="K437" s="230"/>
    </row>
    <row r="438" spans="8:11" ht="15.75" customHeight="1" x14ac:dyDescent="0.2">
      <c r="H438" s="230"/>
      <c r="K438" s="230"/>
    </row>
    <row r="439" spans="8:11" ht="15.75" customHeight="1" x14ac:dyDescent="0.2">
      <c r="H439" s="230"/>
      <c r="K439" s="230"/>
    </row>
    <row r="440" spans="8:11" ht="15.75" customHeight="1" x14ac:dyDescent="0.2">
      <c r="H440" s="230"/>
      <c r="K440" s="230"/>
    </row>
    <row r="441" spans="8:11" ht="15.75" customHeight="1" x14ac:dyDescent="0.2">
      <c r="H441" s="230"/>
      <c r="K441" s="230"/>
    </row>
    <row r="442" spans="8:11" ht="15.75" customHeight="1" x14ac:dyDescent="0.2">
      <c r="H442" s="230"/>
      <c r="K442" s="230"/>
    </row>
    <row r="443" spans="8:11" ht="15.75" customHeight="1" x14ac:dyDescent="0.2">
      <c r="H443" s="230"/>
      <c r="K443" s="230"/>
    </row>
    <row r="444" spans="8:11" ht="15.75" customHeight="1" x14ac:dyDescent="0.2">
      <c r="H444" s="230"/>
      <c r="K444" s="230"/>
    </row>
    <row r="445" spans="8:11" ht="15.75" customHeight="1" x14ac:dyDescent="0.2">
      <c r="H445" s="230"/>
      <c r="K445" s="230"/>
    </row>
    <row r="446" spans="8:11" ht="15.75" customHeight="1" x14ac:dyDescent="0.2">
      <c r="H446" s="230"/>
      <c r="K446" s="230"/>
    </row>
    <row r="447" spans="8:11" ht="15.75" customHeight="1" x14ac:dyDescent="0.2">
      <c r="H447" s="230"/>
      <c r="K447" s="230"/>
    </row>
    <row r="448" spans="8:11" ht="15.75" customHeight="1" x14ac:dyDescent="0.2">
      <c r="H448" s="230"/>
      <c r="K448" s="230"/>
    </row>
    <row r="449" spans="8:11" ht="15.75" customHeight="1" x14ac:dyDescent="0.2">
      <c r="H449" s="230"/>
      <c r="K449" s="230"/>
    </row>
    <row r="450" spans="8:11" ht="15.75" customHeight="1" x14ac:dyDescent="0.2">
      <c r="H450" s="230"/>
      <c r="K450" s="230"/>
    </row>
    <row r="451" spans="8:11" ht="15.75" customHeight="1" x14ac:dyDescent="0.2">
      <c r="H451" s="230"/>
      <c r="K451" s="230"/>
    </row>
    <row r="452" spans="8:11" ht="15.75" customHeight="1" x14ac:dyDescent="0.2">
      <c r="H452" s="230"/>
      <c r="K452" s="230"/>
    </row>
    <row r="453" spans="8:11" ht="15.75" customHeight="1" x14ac:dyDescent="0.2">
      <c r="H453" s="230"/>
      <c r="K453" s="230"/>
    </row>
    <row r="454" spans="8:11" ht="15.75" customHeight="1" x14ac:dyDescent="0.2">
      <c r="H454" s="230"/>
      <c r="K454" s="230"/>
    </row>
    <row r="455" spans="8:11" ht="15.75" customHeight="1" x14ac:dyDescent="0.2">
      <c r="H455" s="230"/>
      <c r="K455" s="230"/>
    </row>
    <row r="456" spans="8:11" ht="15.75" customHeight="1" x14ac:dyDescent="0.2">
      <c r="H456" s="230"/>
      <c r="K456" s="230"/>
    </row>
    <row r="457" spans="8:11" ht="15.75" customHeight="1" x14ac:dyDescent="0.2">
      <c r="H457" s="230"/>
      <c r="K457" s="230"/>
    </row>
    <row r="458" spans="8:11" ht="15.75" customHeight="1" x14ac:dyDescent="0.2">
      <c r="H458" s="230"/>
      <c r="K458" s="230"/>
    </row>
    <row r="459" spans="8:11" ht="15.75" customHeight="1" x14ac:dyDescent="0.2">
      <c r="H459" s="230"/>
      <c r="K459" s="230"/>
    </row>
    <row r="460" spans="8:11" ht="15.75" customHeight="1" x14ac:dyDescent="0.2">
      <c r="H460" s="230"/>
      <c r="K460" s="230"/>
    </row>
    <row r="461" spans="8:11" ht="15.75" customHeight="1" x14ac:dyDescent="0.2">
      <c r="H461" s="230"/>
      <c r="K461" s="230"/>
    </row>
    <row r="462" spans="8:11" ht="15.75" customHeight="1" x14ac:dyDescent="0.2">
      <c r="H462" s="230"/>
      <c r="K462" s="230"/>
    </row>
    <row r="463" spans="8:11" ht="15.75" customHeight="1" x14ac:dyDescent="0.2">
      <c r="H463" s="230"/>
      <c r="K463" s="230"/>
    </row>
    <row r="464" spans="8:11" ht="15.75" customHeight="1" x14ac:dyDescent="0.2">
      <c r="H464" s="230"/>
      <c r="K464" s="230"/>
    </row>
    <row r="465" spans="8:11" ht="15.75" customHeight="1" x14ac:dyDescent="0.2">
      <c r="H465" s="230"/>
      <c r="K465" s="230"/>
    </row>
    <row r="466" spans="8:11" ht="15.75" customHeight="1" x14ac:dyDescent="0.2">
      <c r="H466" s="230"/>
      <c r="K466" s="230"/>
    </row>
    <row r="467" spans="8:11" ht="15.75" customHeight="1" x14ac:dyDescent="0.2">
      <c r="H467" s="230"/>
      <c r="K467" s="230"/>
    </row>
    <row r="468" spans="8:11" ht="15.75" customHeight="1" x14ac:dyDescent="0.2">
      <c r="H468" s="230"/>
      <c r="K468" s="230"/>
    </row>
    <row r="469" spans="8:11" ht="15.75" customHeight="1" x14ac:dyDescent="0.2">
      <c r="H469" s="230"/>
      <c r="K469" s="230"/>
    </row>
    <row r="470" spans="8:11" ht="15.75" customHeight="1" x14ac:dyDescent="0.2">
      <c r="H470" s="230"/>
      <c r="K470" s="230"/>
    </row>
    <row r="471" spans="8:11" ht="15.75" customHeight="1" x14ac:dyDescent="0.2">
      <c r="H471" s="230"/>
      <c r="K471" s="230"/>
    </row>
    <row r="472" spans="8:11" ht="15.75" customHeight="1" x14ac:dyDescent="0.2">
      <c r="H472" s="230"/>
      <c r="K472" s="230"/>
    </row>
    <row r="473" spans="8:11" ht="15.75" customHeight="1" x14ac:dyDescent="0.2">
      <c r="H473" s="230"/>
      <c r="K473" s="230"/>
    </row>
    <row r="474" spans="8:11" ht="15.75" customHeight="1" x14ac:dyDescent="0.2">
      <c r="H474" s="230"/>
      <c r="K474" s="230"/>
    </row>
    <row r="475" spans="8:11" ht="15.75" customHeight="1" x14ac:dyDescent="0.2">
      <c r="H475" s="230"/>
      <c r="K475" s="230"/>
    </row>
    <row r="476" spans="8:11" ht="15.75" customHeight="1" x14ac:dyDescent="0.2">
      <c r="H476" s="230"/>
      <c r="K476" s="230"/>
    </row>
    <row r="477" spans="8:11" ht="15.75" customHeight="1" x14ac:dyDescent="0.2">
      <c r="H477" s="230"/>
      <c r="K477" s="230"/>
    </row>
    <row r="478" spans="8:11" ht="15.75" customHeight="1" x14ac:dyDescent="0.2">
      <c r="H478" s="230"/>
      <c r="K478" s="230"/>
    </row>
    <row r="479" spans="8:11" ht="15.75" customHeight="1" x14ac:dyDescent="0.2">
      <c r="H479" s="230"/>
      <c r="K479" s="230"/>
    </row>
    <row r="480" spans="8:11" ht="15.75" customHeight="1" x14ac:dyDescent="0.2">
      <c r="H480" s="230"/>
      <c r="K480" s="230"/>
    </row>
    <row r="481" spans="8:11" ht="15.75" customHeight="1" x14ac:dyDescent="0.2">
      <c r="H481" s="230"/>
      <c r="K481" s="230"/>
    </row>
    <row r="482" spans="8:11" ht="15.75" customHeight="1" x14ac:dyDescent="0.2">
      <c r="H482" s="230"/>
      <c r="K482" s="230"/>
    </row>
    <row r="483" spans="8:11" ht="15.75" customHeight="1" x14ac:dyDescent="0.2">
      <c r="H483" s="230"/>
      <c r="K483" s="230"/>
    </row>
    <row r="484" spans="8:11" ht="15.75" customHeight="1" x14ac:dyDescent="0.2">
      <c r="H484" s="230"/>
      <c r="K484" s="230"/>
    </row>
    <row r="485" spans="8:11" ht="15.75" customHeight="1" x14ac:dyDescent="0.2">
      <c r="H485" s="230"/>
      <c r="K485" s="230"/>
    </row>
    <row r="486" spans="8:11" ht="15.75" customHeight="1" x14ac:dyDescent="0.2">
      <c r="H486" s="230"/>
      <c r="K486" s="230"/>
    </row>
    <row r="487" spans="8:11" ht="15.75" customHeight="1" x14ac:dyDescent="0.2">
      <c r="H487" s="230"/>
      <c r="K487" s="230"/>
    </row>
    <row r="488" spans="8:11" ht="15.75" customHeight="1" x14ac:dyDescent="0.2">
      <c r="H488" s="230"/>
      <c r="K488" s="230"/>
    </row>
    <row r="489" spans="8:11" ht="15.75" customHeight="1" x14ac:dyDescent="0.2">
      <c r="H489" s="230"/>
      <c r="K489" s="230"/>
    </row>
    <row r="490" spans="8:11" ht="15.75" customHeight="1" x14ac:dyDescent="0.2">
      <c r="H490" s="230"/>
      <c r="K490" s="230"/>
    </row>
    <row r="491" spans="8:11" ht="15.75" customHeight="1" x14ac:dyDescent="0.2">
      <c r="H491" s="230"/>
      <c r="K491" s="230"/>
    </row>
    <row r="492" spans="8:11" ht="15.75" customHeight="1" x14ac:dyDescent="0.2">
      <c r="H492" s="230"/>
      <c r="K492" s="230"/>
    </row>
    <row r="493" spans="8:11" ht="15.75" customHeight="1" x14ac:dyDescent="0.2">
      <c r="H493" s="230"/>
      <c r="K493" s="230"/>
    </row>
    <row r="494" spans="8:11" ht="15.75" customHeight="1" x14ac:dyDescent="0.2">
      <c r="H494" s="230"/>
      <c r="K494" s="230"/>
    </row>
    <row r="495" spans="8:11" ht="15.75" customHeight="1" x14ac:dyDescent="0.2">
      <c r="H495" s="230"/>
      <c r="K495" s="230"/>
    </row>
    <row r="496" spans="8:11" ht="15.75" customHeight="1" x14ac:dyDescent="0.2">
      <c r="H496" s="230"/>
      <c r="K496" s="230"/>
    </row>
    <row r="497" spans="8:11" ht="15.75" customHeight="1" x14ac:dyDescent="0.2">
      <c r="H497" s="230"/>
      <c r="K497" s="230"/>
    </row>
    <row r="498" spans="8:11" ht="15.75" customHeight="1" x14ac:dyDescent="0.2">
      <c r="H498" s="230"/>
      <c r="K498" s="230"/>
    </row>
    <row r="499" spans="8:11" ht="15.75" customHeight="1" x14ac:dyDescent="0.2">
      <c r="H499" s="230"/>
      <c r="K499" s="230"/>
    </row>
    <row r="500" spans="8:11" ht="15.75" customHeight="1" x14ac:dyDescent="0.2">
      <c r="H500" s="230"/>
      <c r="K500" s="230"/>
    </row>
    <row r="501" spans="8:11" ht="15.75" customHeight="1" x14ac:dyDescent="0.2">
      <c r="H501" s="230"/>
      <c r="K501" s="230"/>
    </row>
    <row r="502" spans="8:11" ht="15.75" customHeight="1" x14ac:dyDescent="0.2">
      <c r="H502" s="230"/>
      <c r="K502" s="230"/>
    </row>
    <row r="503" spans="8:11" ht="15.75" customHeight="1" x14ac:dyDescent="0.2">
      <c r="H503" s="230"/>
      <c r="K503" s="230"/>
    </row>
    <row r="504" spans="8:11" ht="15.75" customHeight="1" x14ac:dyDescent="0.2">
      <c r="H504" s="230"/>
      <c r="K504" s="230"/>
    </row>
    <row r="505" spans="8:11" ht="15.75" customHeight="1" x14ac:dyDescent="0.2">
      <c r="H505" s="230"/>
      <c r="K505" s="230"/>
    </row>
    <row r="506" spans="8:11" ht="15.75" customHeight="1" x14ac:dyDescent="0.2">
      <c r="H506" s="230"/>
      <c r="K506" s="230"/>
    </row>
    <row r="507" spans="8:11" ht="15.75" customHeight="1" x14ac:dyDescent="0.2">
      <c r="H507" s="230"/>
      <c r="K507" s="230"/>
    </row>
    <row r="508" spans="8:11" ht="15.75" customHeight="1" x14ac:dyDescent="0.2">
      <c r="H508" s="230"/>
      <c r="K508" s="230"/>
    </row>
    <row r="509" spans="8:11" ht="15.75" customHeight="1" x14ac:dyDescent="0.2">
      <c r="H509" s="230"/>
      <c r="K509" s="230"/>
    </row>
    <row r="510" spans="8:11" ht="15.75" customHeight="1" x14ac:dyDescent="0.2">
      <c r="H510" s="230"/>
      <c r="K510" s="230"/>
    </row>
    <row r="511" spans="8:11" ht="15.75" customHeight="1" x14ac:dyDescent="0.2">
      <c r="H511" s="230"/>
      <c r="K511" s="230"/>
    </row>
    <row r="512" spans="8:11" ht="15.75" customHeight="1" x14ac:dyDescent="0.2">
      <c r="H512" s="230"/>
      <c r="K512" s="230"/>
    </row>
    <row r="513" spans="8:11" ht="15.75" customHeight="1" x14ac:dyDescent="0.2">
      <c r="H513" s="230"/>
      <c r="K513" s="230"/>
    </row>
    <row r="514" spans="8:11" ht="15.75" customHeight="1" x14ac:dyDescent="0.2">
      <c r="H514" s="230"/>
      <c r="K514" s="230"/>
    </row>
    <row r="515" spans="8:11" ht="15.75" customHeight="1" x14ac:dyDescent="0.2">
      <c r="H515" s="230"/>
      <c r="K515" s="230"/>
    </row>
    <row r="516" spans="8:11" ht="15.75" customHeight="1" x14ac:dyDescent="0.2">
      <c r="H516" s="230"/>
      <c r="K516" s="230"/>
    </row>
    <row r="517" spans="8:11" ht="15.75" customHeight="1" x14ac:dyDescent="0.2">
      <c r="H517" s="230"/>
      <c r="K517" s="230"/>
    </row>
    <row r="518" spans="8:11" ht="15.75" customHeight="1" x14ac:dyDescent="0.2">
      <c r="H518" s="230"/>
      <c r="K518" s="230"/>
    </row>
    <row r="519" spans="8:11" ht="15.75" customHeight="1" x14ac:dyDescent="0.2">
      <c r="H519" s="230"/>
      <c r="K519" s="230"/>
    </row>
    <row r="520" spans="8:11" ht="15.75" customHeight="1" x14ac:dyDescent="0.2">
      <c r="H520" s="230"/>
      <c r="K520" s="230"/>
    </row>
    <row r="521" spans="8:11" ht="15.75" customHeight="1" x14ac:dyDescent="0.2">
      <c r="H521" s="230"/>
      <c r="K521" s="230"/>
    </row>
    <row r="522" spans="8:11" ht="15.75" customHeight="1" x14ac:dyDescent="0.2">
      <c r="H522" s="230"/>
      <c r="K522" s="230"/>
    </row>
    <row r="523" spans="8:11" ht="15.75" customHeight="1" x14ac:dyDescent="0.2">
      <c r="H523" s="230"/>
      <c r="K523" s="230"/>
    </row>
    <row r="524" spans="8:11" ht="15.75" customHeight="1" x14ac:dyDescent="0.2">
      <c r="H524" s="230"/>
      <c r="K524" s="230"/>
    </row>
    <row r="525" spans="8:11" ht="15.75" customHeight="1" x14ac:dyDescent="0.2">
      <c r="H525" s="230"/>
      <c r="K525" s="230"/>
    </row>
    <row r="526" spans="8:11" ht="15.75" customHeight="1" x14ac:dyDescent="0.2">
      <c r="H526" s="230"/>
      <c r="K526" s="230"/>
    </row>
    <row r="527" spans="8:11" ht="15.75" customHeight="1" x14ac:dyDescent="0.2">
      <c r="H527" s="230"/>
      <c r="K527" s="230"/>
    </row>
    <row r="528" spans="8:11" ht="15.75" customHeight="1" x14ac:dyDescent="0.2">
      <c r="H528" s="230"/>
      <c r="K528" s="230"/>
    </row>
    <row r="529" spans="8:11" ht="15.75" customHeight="1" x14ac:dyDescent="0.2">
      <c r="H529" s="230"/>
      <c r="K529" s="230"/>
    </row>
    <row r="530" spans="8:11" ht="15.75" customHeight="1" x14ac:dyDescent="0.2">
      <c r="H530" s="230"/>
      <c r="K530" s="230"/>
    </row>
    <row r="531" spans="8:11" ht="15.75" customHeight="1" x14ac:dyDescent="0.2">
      <c r="H531" s="230"/>
      <c r="K531" s="230"/>
    </row>
    <row r="532" spans="8:11" ht="15.75" customHeight="1" x14ac:dyDescent="0.2">
      <c r="H532" s="230"/>
      <c r="K532" s="230"/>
    </row>
    <row r="533" spans="8:11" ht="15.75" customHeight="1" x14ac:dyDescent="0.2">
      <c r="H533" s="230"/>
      <c r="K533" s="230"/>
    </row>
    <row r="534" spans="8:11" ht="15.75" customHeight="1" x14ac:dyDescent="0.2">
      <c r="H534" s="230"/>
      <c r="K534" s="230"/>
    </row>
    <row r="535" spans="8:11" ht="15.75" customHeight="1" x14ac:dyDescent="0.2">
      <c r="H535" s="230"/>
      <c r="K535" s="230"/>
    </row>
    <row r="536" spans="8:11" ht="15.75" customHeight="1" x14ac:dyDescent="0.2">
      <c r="H536" s="230"/>
      <c r="K536" s="230"/>
    </row>
    <row r="537" spans="8:11" ht="15.75" customHeight="1" x14ac:dyDescent="0.2">
      <c r="H537" s="230"/>
      <c r="K537" s="230"/>
    </row>
    <row r="538" spans="8:11" ht="15.75" customHeight="1" x14ac:dyDescent="0.2">
      <c r="H538" s="230"/>
      <c r="K538" s="230"/>
    </row>
    <row r="539" spans="8:11" ht="15.75" customHeight="1" x14ac:dyDescent="0.2">
      <c r="H539" s="230"/>
      <c r="K539" s="230"/>
    </row>
    <row r="540" spans="8:11" ht="15.75" customHeight="1" x14ac:dyDescent="0.2">
      <c r="H540" s="230"/>
      <c r="K540" s="230"/>
    </row>
    <row r="541" spans="8:11" ht="15.75" customHeight="1" x14ac:dyDescent="0.2">
      <c r="H541" s="230"/>
      <c r="K541" s="230"/>
    </row>
    <row r="542" spans="8:11" ht="15.75" customHeight="1" x14ac:dyDescent="0.2">
      <c r="H542" s="230"/>
      <c r="K542" s="230"/>
    </row>
    <row r="543" spans="8:11" ht="15.75" customHeight="1" x14ac:dyDescent="0.2">
      <c r="H543" s="230"/>
      <c r="K543" s="230"/>
    </row>
    <row r="544" spans="8:11" ht="15.75" customHeight="1" x14ac:dyDescent="0.2">
      <c r="H544" s="230"/>
      <c r="K544" s="230"/>
    </row>
    <row r="545" spans="8:11" ht="15.75" customHeight="1" x14ac:dyDescent="0.2">
      <c r="H545" s="230"/>
      <c r="K545" s="230"/>
    </row>
    <row r="546" spans="8:11" ht="15.75" customHeight="1" x14ac:dyDescent="0.2">
      <c r="H546" s="230"/>
      <c r="K546" s="230"/>
    </row>
    <row r="547" spans="8:11" ht="15.75" customHeight="1" x14ac:dyDescent="0.2">
      <c r="H547" s="230"/>
      <c r="K547" s="230"/>
    </row>
    <row r="548" spans="8:11" ht="15.75" customHeight="1" x14ac:dyDescent="0.2">
      <c r="H548" s="230"/>
      <c r="K548" s="230"/>
    </row>
    <row r="549" spans="8:11" ht="15.75" customHeight="1" x14ac:dyDescent="0.2">
      <c r="H549" s="230"/>
      <c r="K549" s="230"/>
    </row>
    <row r="550" spans="8:11" ht="15.75" customHeight="1" x14ac:dyDescent="0.2">
      <c r="H550" s="230"/>
      <c r="K550" s="230"/>
    </row>
    <row r="551" spans="8:11" ht="15.75" customHeight="1" x14ac:dyDescent="0.2">
      <c r="H551" s="230"/>
      <c r="K551" s="230"/>
    </row>
    <row r="552" spans="8:11" ht="15.75" customHeight="1" x14ac:dyDescent="0.2">
      <c r="H552" s="230"/>
      <c r="K552" s="230"/>
    </row>
    <row r="553" spans="8:11" ht="15.75" customHeight="1" x14ac:dyDescent="0.2">
      <c r="H553" s="230"/>
      <c r="K553" s="230"/>
    </row>
    <row r="554" spans="8:11" ht="15.75" customHeight="1" x14ac:dyDescent="0.2">
      <c r="H554" s="230"/>
      <c r="K554" s="230"/>
    </row>
    <row r="555" spans="8:11" ht="15.75" customHeight="1" x14ac:dyDescent="0.2">
      <c r="H555" s="230"/>
      <c r="K555" s="230"/>
    </row>
    <row r="556" spans="8:11" ht="15.75" customHeight="1" x14ac:dyDescent="0.2">
      <c r="H556" s="230"/>
      <c r="K556" s="230"/>
    </row>
    <row r="557" spans="8:11" ht="15.75" customHeight="1" x14ac:dyDescent="0.2">
      <c r="H557" s="230"/>
      <c r="K557" s="230"/>
    </row>
    <row r="558" spans="8:11" ht="15.75" customHeight="1" x14ac:dyDescent="0.2">
      <c r="H558" s="230"/>
      <c r="K558" s="230"/>
    </row>
    <row r="559" spans="8:11" ht="15.75" customHeight="1" x14ac:dyDescent="0.2">
      <c r="H559" s="230"/>
      <c r="K559" s="230"/>
    </row>
    <row r="560" spans="8:11" ht="15.75" customHeight="1" x14ac:dyDescent="0.2">
      <c r="H560" s="230"/>
      <c r="K560" s="230"/>
    </row>
    <row r="561" spans="8:11" ht="15.75" customHeight="1" x14ac:dyDescent="0.2">
      <c r="H561" s="230"/>
      <c r="K561" s="230"/>
    </row>
    <row r="562" spans="8:11" ht="15.75" customHeight="1" x14ac:dyDescent="0.2">
      <c r="H562" s="230"/>
      <c r="K562" s="230"/>
    </row>
    <row r="563" spans="8:11" ht="15.75" customHeight="1" x14ac:dyDescent="0.2">
      <c r="H563" s="230"/>
      <c r="K563" s="230"/>
    </row>
    <row r="564" spans="8:11" ht="15.75" customHeight="1" x14ac:dyDescent="0.2">
      <c r="H564" s="230"/>
      <c r="K564" s="230"/>
    </row>
    <row r="565" spans="8:11" ht="15.75" customHeight="1" x14ac:dyDescent="0.2">
      <c r="H565" s="230"/>
      <c r="K565" s="230"/>
    </row>
    <row r="566" spans="8:11" ht="15.75" customHeight="1" x14ac:dyDescent="0.2">
      <c r="H566" s="230"/>
      <c r="K566" s="230"/>
    </row>
    <row r="567" spans="8:11" ht="15.75" customHeight="1" x14ac:dyDescent="0.2">
      <c r="H567" s="230"/>
      <c r="K567" s="230"/>
    </row>
    <row r="568" spans="8:11" ht="15.75" customHeight="1" x14ac:dyDescent="0.2">
      <c r="H568" s="230"/>
      <c r="K568" s="230"/>
    </row>
    <row r="569" spans="8:11" ht="15.75" customHeight="1" x14ac:dyDescent="0.2">
      <c r="H569" s="230"/>
      <c r="K569" s="230"/>
    </row>
    <row r="570" spans="8:11" ht="15.75" customHeight="1" x14ac:dyDescent="0.2">
      <c r="H570" s="230"/>
      <c r="K570" s="230"/>
    </row>
    <row r="571" spans="8:11" ht="15.75" customHeight="1" x14ac:dyDescent="0.2">
      <c r="H571" s="230"/>
      <c r="K571" s="230"/>
    </row>
    <row r="572" spans="8:11" ht="15.75" customHeight="1" x14ac:dyDescent="0.2">
      <c r="H572" s="230"/>
      <c r="K572" s="230"/>
    </row>
    <row r="573" spans="8:11" ht="15.75" customHeight="1" x14ac:dyDescent="0.2">
      <c r="H573" s="230"/>
      <c r="K573" s="230"/>
    </row>
    <row r="574" spans="8:11" ht="15.75" customHeight="1" x14ac:dyDescent="0.2">
      <c r="H574" s="230"/>
      <c r="K574" s="230"/>
    </row>
    <row r="575" spans="8:11" ht="15.75" customHeight="1" x14ac:dyDescent="0.2">
      <c r="H575" s="230"/>
      <c r="K575" s="230"/>
    </row>
    <row r="576" spans="8:11" ht="15.75" customHeight="1" x14ac:dyDescent="0.2">
      <c r="H576" s="230"/>
      <c r="K576" s="230"/>
    </row>
    <row r="577" spans="8:11" ht="15.75" customHeight="1" x14ac:dyDescent="0.2">
      <c r="H577" s="230"/>
      <c r="K577" s="230"/>
    </row>
    <row r="578" spans="8:11" ht="15.75" customHeight="1" x14ac:dyDescent="0.2">
      <c r="H578" s="230"/>
      <c r="K578" s="230"/>
    </row>
    <row r="579" spans="8:11" ht="15.75" customHeight="1" x14ac:dyDescent="0.2">
      <c r="H579" s="230"/>
      <c r="K579" s="230"/>
    </row>
    <row r="580" spans="8:11" ht="15.75" customHeight="1" x14ac:dyDescent="0.2">
      <c r="H580" s="230"/>
      <c r="K580" s="230"/>
    </row>
    <row r="581" spans="8:11" ht="15.75" customHeight="1" x14ac:dyDescent="0.2">
      <c r="H581" s="230"/>
      <c r="K581" s="230"/>
    </row>
    <row r="582" spans="8:11" ht="15.75" customHeight="1" x14ac:dyDescent="0.2">
      <c r="H582" s="230"/>
      <c r="K582" s="230"/>
    </row>
    <row r="583" spans="8:11" ht="15.75" customHeight="1" x14ac:dyDescent="0.2">
      <c r="H583" s="230"/>
      <c r="K583" s="230"/>
    </row>
    <row r="584" spans="8:11" ht="15.75" customHeight="1" x14ac:dyDescent="0.2">
      <c r="H584" s="230"/>
      <c r="K584" s="230"/>
    </row>
    <row r="585" spans="8:11" ht="15.75" customHeight="1" x14ac:dyDescent="0.2">
      <c r="H585" s="230"/>
      <c r="K585" s="230"/>
    </row>
    <row r="586" spans="8:11" ht="15.75" customHeight="1" x14ac:dyDescent="0.2">
      <c r="H586" s="230"/>
      <c r="K586" s="230"/>
    </row>
    <row r="587" spans="8:11" ht="15.75" customHeight="1" x14ac:dyDescent="0.2">
      <c r="H587" s="230"/>
      <c r="K587" s="230"/>
    </row>
    <row r="588" spans="8:11" ht="15.75" customHeight="1" x14ac:dyDescent="0.2">
      <c r="H588" s="230"/>
      <c r="K588" s="230"/>
    </row>
    <row r="589" spans="8:11" ht="15.75" customHeight="1" x14ac:dyDescent="0.2">
      <c r="H589" s="230"/>
      <c r="K589" s="230"/>
    </row>
    <row r="590" spans="8:11" ht="15.75" customHeight="1" x14ac:dyDescent="0.2">
      <c r="H590" s="230"/>
      <c r="K590" s="230"/>
    </row>
    <row r="591" spans="8:11" ht="15.75" customHeight="1" x14ac:dyDescent="0.2">
      <c r="H591" s="230"/>
      <c r="K591" s="230"/>
    </row>
    <row r="592" spans="8:11" ht="15.75" customHeight="1" x14ac:dyDescent="0.2">
      <c r="H592" s="230"/>
      <c r="K592" s="230"/>
    </row>
    <row r="593" spans="8:11" ht="15.75" customHeight="1" x14ac:dyDescent="0.2">
      <c r="H593" s="230"/>
      <c r="K593" s="230"/>
    </row>
    <row r="594" spans="8:11" ht="15.75" customHeight="1" x14ac:dyDescent="0.2">
      <c r="H594" s="230"/>
      <c r="K594" s="230"/>
    </row>
    <row r="595" spans="8:11" ht="15.75" customHeight="1" x14ac:dyDescent="0.2">
      <c r="H595" s="230"/>
      <c r="K595" s="230"/>
    </row>
    <row r="596" spans="8:11" ht="15.75" customHeight="1" x14ac:dyDescent="0.2">
      <c r="H596" s="230"/>
      <c r="K596" s="230"/>
    </row>
    <row r="597" spans="8:11" ht="15.75" customHeight="1" x14ac:dyDescent="0.2">
      <c r="H597" s="230"/>
      <c r="K597" s="230"/>
    </row>
    <row r="598" spans="8:11" ht="15.75" customHeight="1" x14ac:dyDescent="0.2">
      <c r="H598" s="230"/>
      <c r="K598" s="230"/>
    </row>
    <row r="599" spans="8:11" ht="15.75" customHeight="1" x14ac:dyDescent="0.2">
      <c r="H599" s="230"/>
      <c r="K599" s="230"/>
    </row>
    <row r="600" spans="8:11" ht="15.75" customHeight="1" x14ac:dyDescent="0.2">
      <c r="H600" s="230"/>
      <c r="K600" s="230"/>
    </row>
    <row r="601" spans="8:11" ht="15.75" customHeight="1" x14ac:dyDescent="0.2">
      <c r="H601" s="230"/>
      <c r="K601" s="230"/>
    </row>
    <row r="602" spans="8:11" ht="15.75" customHeight="1" x14ac:dyDescent="0.2">
      <c r="H602" s="230"/>
      <c r="K602" s="230"/>
    </row>
    <row r="603" spans="8:11" ht="15.75" customHeight="1" x14ac:dyDescent="0.2">
      <c r="H603" s="230"/>
      <c r="K603" s="230"/>
    </row>
    <row r="604" spans="8:11" ht="15.75" customHeight="1" x14ac:dyDescent="0.2">
      <c r="H604" s="230"/>
      <c r="K604" s="230"/>
    </row>
    <row r="605" spans="8:11" ht="15.75" customHeight="1" x14ac:dyDescent="0.2">
      <c r="H605" s="230"/>
      <c r="K605" s="230"/>
    </row>
    <row r="606" spans="8:11" ht="15.75" customHeight="1" x14ac:dyDescent="0.2">
      <c r="H606" s="230"/>
      <c r="K606" s="230"/>
    </row>
    <row r="607" spans="8:11" ht="15.75" customHeight="1" x14ac:dyDescent="0.2">
      <c r="H607" s="230"/>
      <c r="K607" s="230"/>
    </row>
    <row r="608" spans="8:11" ht="15.75" customHeight="1" x14ac:dyDescent="0.2">
      <c r="H608" s="230"/>
      <c r="K608" s="230"/>
    </row>
    <row r="609" spans="8:11" ht="15.75" customHeight="1" x14ac:dyDescent="0.2">
      <c r="H609" s="230"/>
      <c r="K609" s="230"/>
    </row>
    <row r="610" spans="8:11" ht="15.75" customHeight="1" x14ac:dyDescent="0.2">
      <c r="H610" s="230"/>
      <c r="K610" s="230"/>
    </row>
    <row r="611" spans="8:11" ht="15.75" customHeight="1" x14ac:dyDescent="0.2">
      <c r="H611" s="230"/>
      <c r="K611" s="230"/>
    </row>
    <row r="612" spans="8:11" ht="15.75" customHeight="1" x14ac:dyDescent="0.2">
      <c r="H612" s="230"/>
      <c r="K612" s="230"/>
    </row>
    <row r="613" spans="8:11" ht="15.75" customHeight="1" x14ac:dyDescent="0.2">
      <c r="H613" s="230"/>
      <c r="K613" s="230"/>
    </row>
    <row r="614" spans="8:11" ht="15.75" customHeight="1" x14ac:dyDescent="0.2">
      <c r="H614" s="230"/>
      <c r="K614" s="230"/>
    </row>
    <row r="615" spans="8:11" ht="15.75" customHeight="1" x14ac:dyDescent="0.2">
      <c r="H615" s="230"/>
      <c r="K615" s="230"/>
    </row>
    <row r="616" spans="8:11" ht="15.75" customHeight="1" x14ac:dyDescent="0.2">
      <c r="H616" s="230"/>
      <c r="K616" s="230"/>
    </row>
    <row r="617" spans="8:11" ht="15.75" customHeight="1" x14ac:dyDescent="0.2">
      <c r="H617" s="230"/>
      <c r="K617" s="230"/>
    </row>
    <row r="618" spans="8:11" ht="15.75" customHeight="1" x14ac:dyDescent="0.2">
      <c r="H618" s="230"/>
      <c r="K618" s="230"/>
    </row>
    <row r="619" spans="8:11" ht="15.75" customHeight="1" x14ac:dyDescent="0.2">
      <c r="H619" s="230"/>
      <c r="K619" s="230"/>
    </row>
    <row r="620" spans="8:11" ht="15.75" customHeight="1" x14ac:dyDescent="0.2">
      <c r="H620" s="230"/>
      <c r="K620" s="230"/>
    </row>
    <row r="621" spans="8:11" ht="15.75" customHeight="1" x14ac:dyDescent="0.2">
      <c r="H621" s="230"/>
      <c r="K621" s="230"/>
    </row>
    <row r="622" spans="8:11" ht="15.75" customHeight="1" x14ac:dyDescent="0.2">
      <c r="H622" s="230"/>
      <c r="K622" s="230"/>
    </row>
    <row r="623" spans="8:11" ht="15.75" customHeight="1" x14ac:dyDescent="0.2">
      <c r="H623" s="230"/>
      <c r="K623" s="230"/>
    </row>
    <row r="624" spans="8:11" ht="15.75" customHeight="1" x14ac:dyDescent="0.2">
      <c r="H624" s="230"/>
      <c r="K624" s="230"/>
    </row>
    <row r="625" spans="8:11" ht="15.75" customHeight="1" x14ac:dyDescent="0.2">
      <c r="H625" s="230"/>
      <c r="K625" s="230"/>
    </row>
    <row r="626" spans="8:11" ht="15.75" customHeight="1" x14ac:dyDescent="0.2">
      <c r="H626" s="230"/>
      <c r="K626" s="230"/>
    </row>
    <row r="627" spans="8:11" ht="15.75" customHeight="1" x14ac:dyDescent="0.2">
      <c r="H627" s="230"/>
      <c r="K627" s="230"/>
    </row>
    <row r="628" spans="8:11" ht="15.75" customHeight="1" x14ac:dyDescent="0.2">
      <c r="H628" s="230"/>
      <c r="K628" s="230"/>
    </row>
    <row r="629" spans="8:11" ht="15.75" customHeight="1" x14ac:dyDescent="0.2">
      <c r="H629" s="230"/>
      <c r="K629" s="230"/>
    </row>
    <row r="630" spans="8:11" ht="15.75" customHeight="1" x14ac:dyDescent="0.2">
      <c r="H630" s="230"/>
      <c r="K630" s="230"/>
    </row>
    <row r="631" spans="8:11" ht="15.75" customHeight="1" x14ac:dyDescent="0.2">
      <c r="H631" s="230"/>
      <c r="K631" s="230"/>
    </row>
    <row r="632" spans="8:11" ht="15.75" customHeight="1" x14ac:dyDescent="0.2">
      <c r="H632" s="230"/>
      <c r="K632" s="230"/>
    </row>
    <row r="633" spans="8:11" ht="15.75" customHeight="1" x14ac:dyDescent="0.2">
      <c r="H633" s="230"/>
      <c r="K633" s="230"/>
    </row>
    <row r="634" spans="8:11" ht="15.75" customHeight="1" x14ac:dyDescent="0.2">
      <c r="H634" s="230"/>
      <c r="K634" s="230"/>
    </row>
    <row r="635" spans="8:11" ht="15.75" customHeight="1" x14ac:dyDescent="0.2">
      <c r="H635" s="230"/>
      <c r="K635" s="230"/>
    </row>
    <row r="636" spans="8:11" ht="15.75" customHeight="1" x14ac:dyDescent="0.2">
      <c r="H636" s="230"/>
      <c r="K636" s="230"/>
    </row>
    <row r="637" spans="8:11" ht="15.75" customHeight="1" x14ac:dyDescent="0.2">
      <c r="H637" s="230"/>
      <c r="K637" s="230"/>
    </row>
    <row r="638" spans="8:11" ht="15.75" customHeight="1" x14ac:dyDescent="0.2">
      <c r="H638" s="230"/>
      <c r="K638" s="230"/>
    </row>
    <row r="639" spans="8:11" ht="15.75" customHeight="1" x14ac:dyDescent="0.2">
      <c r="H639" s="230"/>
      <c r="K639" s="230"/>
    </row>
    <row r="640" spans="8:11" ht="15.75" customHeight="1" x14ac:dyDescent="0.2">
      <c r="H640" s="230"/>
      <c r="K640" s="230"/>
    </row>
    <row r="641" spans="8:11" ht="15.75" customHeight="1" x14ac:dyDescent="0.2">
      <c r="H641" s="230"/>
      <c r="K641" s="230"/>
    </row>
    <row r="642" spans="8:11" ht="15.75" customHeight="1" x14ac:dyDescent="0.2">
      <c r="H642" s="230"/>
      <c r="K642" s="230"/>
    </row>
    <row r="643" spans="8:11" ht="15.75" customHeight="1" x14ac:dyDescent="0.2">
      <c r="H643" s="230"/>
      <c r="K643" s="230"/>
    </row>
    <row r="644" spans="8:11" ht="15.75" customHeight="1" x14ac:dyDescent="0.2">
      <c r="H644" s="230"/>
      <c r="K644" s="230"/>
    </row>
    <row r="645" spans="8:11" ht="15.75" customHeight="1" x14ac:dyDescent="0.2">
      <c r="H645" s="230"/>
      <c r="K645" s="230"/>
    </row>
    <row r="646" spans="8:11" ht="15.75" customHeight="1" x14ac:dyDescent="0.2">
      <c r="H646" s="230"/>
      <c r="K646" s="230"/>
    </row>
    <row r="647" spans="8:11" ht="15.75" customHeight="1" x14ac:dyDescent="0.2">
      <c r="H647" s="230"/>
      <c r="K647" s="230"/>
    </row>
    <row r="648" spans="8:11" ht="15.75" customHeight="1" x14ac:dyDescent="0.2">
      <c r="H648" s="230"/>
      <c r="K648" s="230"/>
    </row>
    <row r="649" spans="8:11" ht="15.75" customHeight="1" x14ac:dyDescent="0.2">
      <c r="H649" s="230"/>
      <c r="K649" s="230"/>
    </row>
    <row r="650" spans="8:11" ht="15.75" customHeight="1" x14ac:dyDescent="0.2">
      <c r="H650" s="230"/>
      <c r="K650" s="230"/>
    </row>
    <row r="651" spans="8:11" ht="15.75" customHeight="1" x14ac:dyDescent="0.2">
      <c r="H651" s="230"/>
      <c r="K651" s="230"/>
    </row>
    <row r="652" spans="8:11" ht="15.75" customHeight="1" x14ac:dyDescent="0.2">
      <c r="H652" s="230"/>
      <c r="K652" s="230"/>
    </row>
    <row r="653" spans="8:11" ht="15.75" customHeight="1" x14ac:dyDescent="0.2">
      <c r="H653" s="230"/>
      <c r="K653" s="230"/>
    </row>
    <row r="654" spans="8:11" ht="15.75" customHeight="1" x14ac:dyDescent="0.2">
      <c r="H654" s="230"/>
      <c r="K654" s="230"/>
    </row>
    <row r="655" spans="8:11" ht="15.75" customHeight="1" x14ac:dyDescent="0.2">
      <c r="H655" s="230"/>
      <c r="K655" s="230"/>
    </row>
    <row r="656" spans="8:11" ht="15.75" customHeight="1" x14ac:dyDescent="0.2">
      <c r="H656" s="230"/>
      <c r="K656" s="230"/>
    </row>
    <row r="657" spans="8:11" ht="15.75" customHeight="1" x14ac:dyDescent="0.2">
      <c r="H657" s="230"/>
      <c r="K657" s="230"/>
    </row>
    <row r="658" spans="8:11" ht="15.75" customHeight="1" x14ac:dyDescent="0.2">
      <c r="H658" s="230"/>
      <c r="K658" s="230"/>
    </row>
    <row r="659" spans="8:11" ht="15.75" customHeight="1" x14ac:dyDescent="0.2">
      <c r="H659" s="230"/>
      <c r="K659" s="230"/>
    </row>
    <row r="660" spans="8:11" ht="15.75" customHeight="1" x14ac:dyDescent="0.2">
      <c r="H660" s="230"/>
      <c r="K660" s="230"/>
    </row>
    <row r="661" spans="8:11" ht="15.75" customHeight="1" x14ac:dyDescent="0.2">
      <c r="H661" s="230"/>
      <c r="K661" s="230"/>
    </row>
    <row r="662" spans="8:11" ht="15.75" customHeight="1" x14ac:dyDescent="0.2">
      <c r="H662" s="230"/>
      <c r="K662" s="230"/>
    </row>
    <row r="663" spans="8:11" ht="15.75" customHeight="1" x14ac:dyDescent="0.2">
      <c r="H663" s="230"/>
      <c r="K663" s="230"/>
    </row>
    <row r="664" spans="8:11" ht="15.75" customHeight="1" x14ac:dyDescent="0.2">
      <c r="H664" s="230"/>
      <c r="K664" s="230"/>
    </row>
    <row r="665" spans="8:11" ht="15.75" customHeight="1" x14ac:dyDescent="0.2">
      <c r="H665" s="230"/>
      <c r="K665" s="230"/>
    </row>
    <row r="666" spans="8:11" ht="15.75" customHeight="1" x14ac:dyDescent="0.2">
      <c r="H666" s="230"/>
      <c r="K666" s="230"/>
    </row>
    <row r="667" spans="8:11" ht="15.75" customHeight="1" x14ac:dyDescent="0.2">
      <c r="H667" s="230"/>
      <c r="K667" s="230"/>
    </row>
    <row r="668" spans="8:11" ht="15.75" customHeight="1" x14ac:dyDescent="0.2">
      <c r="H668" s="230"/>
      <c r="K668" s="230"/>
    </row>
    <row r="669" spans="8:11" ht="15.75" customHeight="1" x14ac:dyDescent="0.2">
      <c r="H669" s="230"/>
      <c r="K669" s="230"/>
    </row>
    <row r="670" spans="8:11" ht="15.75" customHeight="1" x14ac:dyDescent="0.2">
      <c r="H670" s="230"/>
      <c r="K670" s="230"/>
    </row>
    <row r="671" spans="8:11" ht="15.75" customHeight="1" x14ac:dyDescent="0.2">
      <c r="H671" s="230"/>
      <c r="K671" s="230"/>
    </row>
    <row r="672" spans="8:11" ht="15.75" customHeight="1" x14ac:dyDescent="0.2">
      <c r="H672" s="230"/>
      <c r="K672" s="230"/>
    </row>
    <row r="673" spans="8:11" ht="15.75" customHeight="1" x14ac:dyDescent="0.2">
      <c r="H673" s="230"/>
      <c r="K673" s="230"/>
    </row>
    <row r="674" spans="8:11" ht="15.75" customHeight="1" x14ac:dyDescent="0.2">
      <c r="H674" s="230"/>
      <c r="K674" s="230"/>
    </row>
    <row r="675" spans="8:11" ht="15.75" customHeight="1" x14ac:dyDescent="0.2">
      <c r="H675" s="230"/>
      <c r="K675" s="230"/>
    </row>
    <row r="676" spans="8:11" ht="15.75" customHeight="1" x14ac:dyDescent="0.2">
      <c r="H676" s="230"/>
      <c r="K676" s="230"/>
    </row>
    <row r="677" spans="8:11" ht="15.75" customHeight="1" x14ac:dyDescent="0.2">
      <c r="H677" s="230"/>
      <c r="K677" s="230"/>
    </row>
    <row r="678" spans="8:11" ht="15.75" customHeight="1" x14ac:dyDescent="0.2">
      <c r="H678" s="230"/>
      <c r="K678" s="230"/>
    </row>
    <row r="679" spans="8:11" ht="15.75" customHeight="1" x14ac:dyDescent="0.2">
      <c r="H679" s="230"/>
      <c r="K679" s="230"/>
    </row>
    <row r="680" spans="8:11" ht="15.75" customHeight="1" x14ac:dyDescent="0.2">
      <c r="H680" s="230"/>
      <c r="K680" s="230"/>
    </row>
    <row r="681" spans="8:11" ht="15.75" customHeight="1" x14ac:dyDescent="0.2">
      <c r="H681" s="230"/>
      <c r="K681" s="230"/>
    </row>
    <row r="682" spans="8:11" ht="15.75" customHeight="1" x14ac:dyDescent="0.2">
      <c r="H682" s="230"/>
      <c r="K682" s="230"/>
    </row>
    <row r="683" spans="8:11" ht="15.75" customHeight="1" x14ac:dyDescent="0.2">
      <c r="H683" s="230"/>
      <c r="K683" s="230"/>
    </row>
    <row r="684" spans="8:11" ht="15.75" customHeight="1" x14ac:dyDescent="0.2">
      <c r="H684" s="230"/>
      <c r="K684" s="230"/>
    </row>
    <row r="685" spans="8:11" ht="15.75" customHeight="1" x14ac:dyDescent="0.2">
      <c r="H685" s="230"/>
      <c r="K685" s="230"/>
    </row>
    <row r="686" spans="8:11" ht="15.75" customHeight="1" x14ac:dyDescent="0.2">
      <c r="H686" s="230"/>
      <c r="K686" s="230"/>
    </row>
    <row r="687" spans="8:11" ht="15.75" customHeight="1" x14ac:dyDescent="0.2">
      <c r="H687" s="230"/>
      <c r="K687" s="230"/>
    </row>
    <row r="688" spans="8:11" ht="15.75" customHeight="1" x14ac:dyDescent="0.2">
      <c r="H688" s="230"/>
      <c r="K688" s="230"/>
    </row>
    <row r="689" spans="8:11" ht="15.75" customHeight="1" x14ac:dyDescent="0.2">
      <c r="H689" s="230"/>
      <c r="K689" s="230"/>
    </row>
    <row r="690" spans="8:11" ht="15.75" customHeight="1" x14ac:dyDescent="0.2">
      <c r="H690" s="230"/>
      <c r="K690" s="230"/>
    </row>
    <row r="691" spans="8:11" ht="15.75" customHeight="1" x14ac:dyDescent="0.2">
      <c r="H691" s="230"/>
      <c r="K691" s="230"/>
    </row>
    <row r="692" spans="8:11" ht="15.75" customHeight="1" x14ac:dyDescent="0.2">
      <c r="H692" s="230"/>
      <c r="K692" s="230"/>
    </row>
    <row r="693" spans="8:11" ht="15.75" customHeight="1" x14ac:dyDescent="0.2">
      <c r="H693" s="230"/>
      <c r="K693" s="230"/>
    </row>
    <row r="694" spans="8:11" ht="15.75" customHeight="1" x14ac:dyDescent="0.2">
      <c r="H694" s="230"/>
      <c r="K694" s="230"/>
    </row>
    <row r="695" spans="8:11" ht="15.75" customHeight="1" x14ac:dyDescent="0.2">
      <c r="H695" s="230"/>
      <c r="K695" s="230"/>
    </row>
    <row r="696" spans="8:11" ht="15.75" customHeight="1" x14ac:dyDescent="0.2">
      <c r="H696" s="230"/>
      <c r="K696" s="230"/>
    </row>
    <row r="697" spans="8:11" ht="15.75" customHeight="1" x14ac:dyDescent="0.2">
      <c r="H697" s="230"/>
      <c r="K697" s="230"/>
    </row>
    <row r="698" spans="8:11" ht="15.75" customHeight="1" x14ac:dyDescent="0.2">
      <c r="H698" s="230"/>
      <c r="K698" s="230"/>
    </row>
    <row r="699" spans="8:11" ht="15.75" customHeight="1" x14ac:dyDescent="0.2">
      <c r="H699" s="230"/>
      <c r="K699" s="230"/>
    </row>
    <row r="700" spans="8:11" ht="15.75" customHeight="1" x14ac:dyDescent="0.2">
      <c r="H700" s="230"/>
      <c r="K700" s="230"/>
    </row>
    <row r="701" spans="8:11" ht="15.75" customHeight="1" x14ac:dyDescent="0.2">
      <c r="H701" s="230"/>
      <c r="K701" s="230"/>
    </row>
    <row r="702" spans="8:11" ht="15.75" customHeight="1" x14ac:dyDescent="0.2">
      <c r="H702" s="230"/>
      <c r="K702" s="230"/>
    </row>
    <row r="703" spans="8:11" ht="15.75" customHeight="1" x14ac:dyDescent="0.2">
      <c r="H703" s="230"/>
      <c r="K703" s="230"/>
    </row>
    <row r="704" spans="8:11" ht="15.75" customHeight="1" x14ac:dyDescent="0.2">
      <c r="H704" s="230"/>
      <c r="K704" s="230"/>
    </row>
    <row r="705" spans="8:11" ht="15.75" customHeight="1" x14ac:dyDescent="0.2">
      <c r="H705" s="230"/>
      <c r="K705" s="230"/>
    </row>
    <row r="706" spans="8:11" ht="15.75" customHeight="1" x14ac:dyDescent="0.2">
      <c r="H706" s="230"/>
      <c r="K706" s="230"/>
    </row>
    <row r="707" spans="8:11" ht="15.75" customHeight="1" x14ac:dyDescent="0.2">
      <c r="H707" s="230"/>
      <c r="K707" s="230"/>
    </row>
    <row r="708" spans="8:11" ht="15.75" customHeight="1" x14ac:dyDescent="0.2">
      <c r="H708" s="230"/>
      <c r="K708" s="230"/>
    </row>
    <row r="709" spans="8:11" ht="15.75" customHeight="1" x14ac:dyDescent="0.2">
      <c r="H709" s="230"/>
      <c r="K709" s="230"/>
    </row>
    <row r="710" spans="8:11" ht="15.75" customHeight="1" x14ac:dyDescent="0.2">
      <c r="H710" s="230"/>
      <c r="K710" s="230"/>
    </row>
    <row r="711" spans="8:11" ht="15.75" customHeight="1" x14ac:dyDescent="0.2">
      <c r="H711" s="230"/>
      <c r="K711" s="230"/>
    </row>
    <row r="712" spans="8:11" ht="15.75" customHeight="1" x14ac:dyDescent="0.2">
      <c r="H712" s="230"/>
      <c r="K712" s="230"/>
    </row>
    <row r="713" spans="8:11" ht="15.75" customHeight="1" x14ac:dyDescent="0.2">
      <c r="H713" s="230"/>
      <c r="K713" s="230"/>
    </row>
    <row r="714" spans="8:11" ht="15.75" customHeight="1" x14ac:dyDescent="0.2">
      <c r="H714" s="230"/>
      <c r="K714" s="230"/>
    </row>
    <row r="715" spans="8:11" ht="15.75" customHeight="1" x14ac:dyDescent="0.2">
      <c r="H715" s="230"/>
      <c r="K715" s="230"/>
    </row>
    <row r="716" spans="8:11" ht="15.75" customHeight="1" x14ac:dyDescent="0.2">
      <c r="H716" s="230"/>
      <c r="K716" s="230"/>
    </row>
    <row r="717" spans="8:11" ht="15.75" customHeight="1" x14ac:dyDescent="0.2">
      <c r="H717" s="230"/>
      <c r="K717" s="230"/>
    </row>
    <row r="718" spans="8:11" ht="15.75" customHeight="1" x14ac:dyDescent="0.2">
      <c r="H718" s="230"/>
      <c r="K718" s="230"/>
    </row>
    <row r="719" spans="8:11" ht="15.75" customHeight="1" x14ac:dyDescent="0.2">
      <c r="H719" s="230"/>
      <c r="K719" s="230"/>
    </row>
    <row r="720" spans="8:11" ht="15.75" customHeight="1" x14ac:dyDescent="0.2">
      <c r="H720" s="230"/>
      <c r="K720" s="230"/>
    </row>
    <row r="721" spans="8:11" ht="15.75" customHeight="1" x14ac:dyDescent="0.2">
      <c r="H721" s="230"/>
      <c r="K721" s="230"/>
    </row>
    <row r="722" spans="8:11" ht="15.75" customHeight="1" x14ac:dyDescent="0.2">
      <c r="H722" s="230"/>
      <c r="K722" s="230"/>
    </row>
    <row r="723" spans="8:11" ht="15.75" customHeight="1" x14ac:dyDescent="0.2">
      <c r="H723" s="230"/>
      <c r="K723" s="230"/>
    </row>
    <row r="724" spans="8:11" ht="15.75" customHeight="1" x14ac:dyDescent="0.2">
      <c r="H724" s="230"/>
      <c r="K724" s="230"/>
    </row>
    <row r="725" spans="8:11" ht="15.75" customHeight="1" x14ac:dyDescent="0.2">
      <c r="H725" s="230"/>
      <c r="K725" s="230"/>
    </row>
    <row r="726" spans="8:11" ht="15.75" customHeight="1" x14ac:dyDescent="0.2">
      <c r="H726" s="230"/>
      <c r="K726" s="230"/>
    </row>
    <row r="727" spans="8:11" ht="15.75" customHeight="1" x14ac:dyDescent="0.2">
      <c r="H727" s="230"/>
      <c r="K727" s="230"/>
    </row>
    <row r="728" spans="8:11" ht="15.75" customHeight="1" x14ac:dyDescent="0.2">
      <c r="H728" s="230"/>
      <c r="K728" s="230"/>
    </row>
    <row r="729" spans="8:11" ht="15.75" customHeight="1" x14ac:dyDescent="0.2">
      <c r="H729" s="230"/>
      <c r="K729" s="230"/>
    </row>
    <row r="730" spans="8:11" ht="15.75" customHeight="1" x14ac:dyDescent="0.2">
      <c r="H730" s="230"/>
      <c r="K730" s="230"/>
    </row>
    <row r="731" spans="8:11" ht="15.75" customHeight="1" x14ac:dyDescent="0.2">
      <c r="H731" s="230"/>
      <c r="K731" s="230"/>
    </row>
    <row r="732" spans="8:11" ht="15.75" customHeight="1" x14ac:dyDescent="0.2">
      <c r="H732" s="230"/>
      <c r="K732" s="230"/>
    </row>
    <row r="733" spans="8:11" ht="15.75" customHeight="1" x14ac:dyDescent="0.2">
      <c r="H733" s="230"/>
      <c r="K733" s="230"/>
    </row>
    <row r="734" spans="8:11" ht="15.75" customHeight="1" x14ac:dyDescent="0.2">
      <c r="H734" s="230"/>
      <c r="K734" s="230"/>
    </row>
    <row r="735" spans="8:11" ht="15.75" customHeight="1" x14ac:dyDescent="0.2">
      <c r="H735" s="230"/>
      <c r="K735" s="230"/>
    </row>
    <row r="736" spans="8:11" ht="15.75" customHeight="1" x14ac:dyDescent="0.2">
      <c r="H736" s="230"/>
      <c r="K736" s="230"/>
    </row>
    <row r="737" spans="8:11" ht="15.75" customHeight="1" x14ac:dyDescent="0.2">
      <c r="H737" s="230"/>
      <c r="K737" s="230"/>
    </row>
    <row r="738" spans="8:11" ht="15.75" customHeight="1" x14ac:dyDescent="0.2">
      <c r="H738" s="230"/>
      <c r="K738" s="230"/>
    </row>
    <row r="739" spans="8:11" ht="15.75" customHeight="1" x14ac:dyDescent="0.2">
      <c r="H739" s="230"/>
      <c r="K739" s="230"/>
    </row>
    <row r="740" spans="8:11" ht="15.75" customHeight="1" x14ac:dyDescent="0.2">
      <c r="H740" s="230"/>
      <c r="K740" s="230"/>
    </row>
    <row r="741" spans="8:11" ht="15.75" customHeight="1" x14ac:dyDescent="0.2">
      <c r="H741" s="230"/>
      <c r="K741" s="230"/>
    </row>
    <row r="742" spans="8:11" ht="15.75" customHeight="1" x14ac:dyDescent="0.2">
      <c r="H742" s="230"/>
      <c r="K742" s="230"/>
    </row>
    <row r="743" spans="8:11" ht="15.75" customHeight="1" x14ac:dyDescent="0.2">
      <c r="H743" s="230"/>
      <c r="K743" s="230"/>
    </row>
    <row r="744" spans="8:11" ht="15.75" customHeight="1" x14ac:dyDescent="0.2">
      <c r="H744" s="230"/>
      <c r="K744" s="230"/>
    </row>
    <row r="745" spans="8:11" ht="15.75" customHeight="1" x14ac:dyDescent="0.2">
      <c r="H745" s="230"/>
      <c r="K745" s="230"/>
    </row>
    <row r="746" spans="8:11" ht="15.75" customHeight="1" x14ac:dyDescent="0.2">
      <c r="H746" s="230"/>
      <c r="K746" s="230"/>
    </row>
    <row r="747" spans="8:11" ht="15.75" customHeight="1" x14ac:dyDescent="0.2">
      <c r="H747" s="230"/>
      <c r="K747" s="230"/>
    </row>
    <row r="748" spans="8:11" ht="15.75" customHeight="1" x14ac:dyDescent="0.2">
      <c r="H748" s="230"/>
      <c r="K748" s="230"/>
    </row>
    <row r="749" spans="8:11" ht="15.75" customHeight="1" x14ac:dyDescent="0.2">
      <c r="H749" s="230"/>
      <c r="K749" s="230"/>
    </row>
    <row r="750" spans="8:11" ht="15.75" customHeight="1" x14ac:dyDescent="0.2">
      <c r="H750" s="230"/>
      <c r="K750" s="230"/>
    </row>
    <row r="751" spans="8:11" ht="15.75" customHeight="1" x14ac:dyDescent="0.2">
      <c r="H751" s="230"/>
      <c r="K751" s="230"/>
    </row>
    <row r="752" spans="8:11" ht="15.75" customHeight="1" x14ac:dyDescent="0.2">
      <c r="H752" s="230"/>
      <c r="K752" s="230"/>
    </row>
    <row r="753" spans="8:11" ht="15.75" customHeight="1" x14ac:dyDescent="0.2">
      <c r="H753" s="230"/>
      <c r="K753" s="230"/>
    </row>
    <row r="754" spans="8:11" ht="15.75" customHeight="1" x14ac:dyDescent="0.2">
      <c r="H754" s="230"/>
      <c r="K754" s="230"/>
    </row>
    <row r="755" spans="8:11" ht="15.75" customHeight="1" x14ac:dyDescent="0.2">
      <c r="H755" s="230"/>
      <c r="K755" s="230"/>
    </row>
    <row r="756" spans="8:11" ht="15.75" customHeight="1" x14ac:dyDescent="0.2">
      <c r="H756" s="230"/>
      <c r="K756" s="230"/>
    </row>
    <row r="757" spans="8:11" ht="15.75" customHeight="1" x14ac:dyDescent="0.2">
      <c r="H757" s="230"/>
      <c r="K757" s="230"/>
    </row>
    <row r="758" spans="8:11" ht="15.75" customHeight="1" x14ac:dyDescent="0.2">
      <c r="H758" s="230"/>
      <c r="K758" s="230"/>
    </row>
    <row r="759" spans="8:11" ht="15.75" customHeight="1" x14ac:dyDescent="0.2">
      <c r="H759" s="230"/>
      <c r="K759" s="230"/>
    </row>
    <row r="760" spans="8:11" ht="15.75" customHeight="1" x14ac:dyDescent="0.2">
      <c r="H760" s="230"/>
      <c r="K760" s="230"/>
    </row>
    <row r="761" spans="8:11" ht="15.75" customHeight="1" x14ac:dyDescent="0.2">
      <c r="H761" s="230"/>
      <c r="K761" s="230"/>
    </row>
    <row r="762" spans="8:11" ht="15.75" customHeight="1" x14ac:dyDescent="0.2">
      <c r="H762" s="230"/>
      <c r="K762" s="230"/>
    </row>
    <row r="763" spans="8:11" ht="15.75" customHeight="1" x14ac:dyDescent="0.2">
      <c r="H763" s="230"/>
      <c r="K763" s="230"/>
    </row>
    <row r="764" spans="8:11" ht="15.75" customHeight="1" x14ac:dyDescent="0.2">
      <c r="H764" s="230"/>
      <c r="K764" s="230"/>
    </row>
    <row r="765" spans="8:11" ht="15.75" customHeight="1" x14ac:dyDescent="0.2">
      <c r="H765" s="230"/>
      <c r="K765" s="230"/>
    </row>
    <row r="766" spans="8:11" ht="15.75" customHeight="1" x14ac:dyDescent="0.2">
      <c r="H766" s="230"/>
      <c r="K766" s="230"/>
    </row>
    <row r="767" spans="8:11" ht="15.75" customHeight="1" x14ac:dyDescent="0.2">
      <c r="H767" s="230"/>
      <c r="K767" s="230"/>
    </row>
    <row r="768" spans="8:11" ht="15.75" customHeight="1" x14ac:dyDescent="0.2">
      <c r="H768" s="230"/>
      <c r="K768" s="230"/>
    </row>
    <row r="769" spans="8:11" ht="15.75" customHeight="1" x14ac:dyDescent="0.2">
      <c r="H769" s="230"/>
      <c r="K769" s="230"/>
    </row>
    <row r="770" spans="8:11" ht="15.75" customHeight="1" x14ac:dyDescent="0.2">
      <c r="H770" s="230"/>
      <c r="K770" s="230"/>
    </row>
    <row r="771" spans="8:11" ht="15.75" customHeight="1" x14ac:dyDescent="0.2">
      <c r="H771" s="230"/>
      <c r="K771" s="230"/>
    </row>
    <row r="772" spans="8:11" ht="15.75" customHeight="1" x14ac:dyDescent="0.2">
      <c r="H772" s="230"/>
      <c r="K772" s="230"/>
    </row>
    <row r="773" spans="8:11" ht="15.75" customHeight="1" x14ac:dyDescent="0.2">
      <c r="H773" s="230"/>
      <c r="K773" s="230"/>
    </row>
    <row r="774" spans="8:11" ht="15.75" customHeight="1" x14ac:dyDescent="0.2">
      <c r="H774" s="230"/>
      <c r="K774" s="230"/>
    </row>
    <row r="775" spans="8:11" ht="15.75" customHeight="1" x14ac:dyDescent="0.2">
      <c r="H775" s="230"/>
      <c r="K775" s="230"/>
    </row>
    <row r="776" spans="8:11" ht="15.75" customHeight="1" x14ac:dyDescent="0.2">
      <c r="H776" s="230"/>
      <c r="K776" s="230"/>
    </row>
    <row r="777" spans="8:11" ht="15.75" customHeight="1" x14ac:dyDescent="0.2">
      <c r="H777" s="230"/>
      <c r="K777" s="230"/>
    </row>
    <row r="778" spans="8:11" ht="15.75" customHeight="1" x14ac:dyDescent="0.2">
      <c r="H778" s="230"/>
      <c r="K778" s="230"/>
    </row>
    <row r="779" spans="8:11" ht="15.75" customHeight="1" x14ac:dyDescent="0.2">
      <c r="H779" s="230"/>
      <c r="K779" s="230"/>
    </row>
    <row r="780" spans="8:11" ht="15.75" customHeight="1" x14ac:dyDescent="0.2">
      <c r="H780" s="230"/>
      <c r="K780" s="230"/>
    </row>
    <row r="781" spans="8:11" ht="15.75" customHeight="1" x14ac:dyDescent="0.2">
      <c r="H781" s="230"/>
      <c r="K781" s="230"/>
    </row>
    <row r="782" spans="8:11" ht="15.75" customHeight="1" x14ac:dyDescent="0.2">
      <c r="H782" s="230"/>
      <c r="K782" s="230"/>
    </row>
    <row r="783" spans="8:11" ht="15.75" customHeight="1" x14ac:dyDescent="0.2">
      <c r="H783" s="230"/>
      <c r="K783" s="230"/>
    </row>
    <row r="784" spans="8:11" ht="15.75" customHeight="1" x14ac:dyDescent="0.2">
      <c r="H784" s="230"/>
      <c r="K784" s="230"/>
    </row>
    <row r="785" spans="8:11" ht="15.75" customHeight="1" x14ac:dyDescent="0.2">
      <c r="H785" s="230"/>
      <c r="K785" s="230"/>
    </row>
    <row r="786" spans="8:11" ht="15.75" customHeight="1" x14ac:dyDescent="0.2">
      <c r="H786" s="230"/>
      <c r="K786" s="230"/>
    </row>
    <row r="787" spans="8:11" ht="15.75" customHeight="1" x14ac:dyDescent="0.2">
      <c r="H787" s="230"/>
      <c r="K787" s="230"/>
    </row>
    <row r="788" spans="8:11" ht="15.75" customHeight="1" x14ac:dyDescent="0.2">
      <c r="H788" s="230"/>
      <c r="K788" s="230"/>
    </row>
    <row r="789" spans="8:11" ht="15.75" customHeight="1" x14ac:dyDescent="0.2">
      <c r="H789" s="230"/>
      <c r="K789" s="230"/>
    </row>
    <row r="790" spans="8:11" ht="15.75" customHeight="1" x14ac:dyDescent="0.2">
      <c r="H790" s="230"/>
      <c r="K790" s="230"/>
    </row>
    <row r="791" spans="8:11" ht="15.75" customHeight="1" x14ac:dyDescent="0.2">
      <c r="H791" s="230"/>
      <c r="K791" s="230"/>
    </row>
    <row r="792" spans="8:11" ht="15.75" customHeight="1" x14ac:dyDescent="0.2">
      <c r="H792" s="230"/>
      <c r="K792" s="230"/>
    </row>
    <row r="793" spans="8:11" ht="15.75" customHeight="1" x14ac:dyDescent="0.2">
      <c r="H793" s="230"/>
      <c r="K793" s="230"/>
    </row>
    <row r="794" spans="8:11" ht="15.75" customHeight="1" x14ac:dyDescent="0.2">
      <c r="H794" s="230"/>
      <c r="K794" s="230"/>
    </row>
    <row r="795" spans="8:11" ht="15.75" customHeight="1" x14ac:dyDescent="0.2">
      <c r="H795" s="230"/>
      <c r="K795" s="230"/>
    </row>
    <row r="796" spans="8:11" ht="15.75" customHeight="1" x14ac:dyDescent="0.2">
      <c r="H796" s="230"/>
      <c r="K796" s="230"/>
    </row>
    <row r="797" spans="8:11" ht="15.75" customHeight="1" x14ac:dyDescent="0.2">
      <c r="H797" s="230"/>
      <c r="K797" s="230"/>
    </row>
    <row r="798" spans="8:11" ht="15.75" customHeight="1" x14ac:dyDescent="0.2">
      <c r="H798" s="230"/>
      <c r="K798" s="230"/>
    </row>
    <row r="799" spans="8:11" ht="15.75" customHeight="1" x14ac:dyDescent="0.2">
      <c r="H799" s="230"/>
      <c r="K799" s="230"/>
    </row>
    <row r="800" spans="8:11" ht="15.75" customHeight="1" x14ac:dyDescent="0.2">
      <c r="H800" s="230"/>
      <c r="K800" s="230"/>
    </row>
    <row r="801" spans="8:11" ht="15.75" customHeight="1" x14ac:dyDescent="0.2">
      <c r="H801" s="230"/>
      <c r="K801" s="230"/>
    </row>
    <row r="802" spans="8:11" ht="15.75" customHeight="1" x14ac:dyDescent="0.2">
      <c r="H802" s="230"/>
      <c r="K802" s="230"/>
    </row>
    <row r="803" spans="8:11" ht="15.75" customHeight="1" x14ac:dyDescent="0.2">
      <c r="H803" s="230"/>
      <c r="K803" s="230"/>
    </row>
    <row r="804" spans="8:11" ht="15.75" customHeight="1" x14ac:dyDescent="0.2">
      <c r="H804" s="230"/>
      <c r="K804" s="230"/>
    </row>
    <row r="805" spans="8:11" ht="15.75" customHeight="1" x14ac:dyDescent="0.2">
      <c r="H805" s="230"/>
      <c r="K805" s="230"/>
    </row>
    <row r="806" spans="8:11" ht="15.75" customHeight="1" x14ac:dyDescent="0.2">
      <c r="H806" s="230"/>
      <c r="K806" s="230"/>
    </row>
    <row r="807" spans="8:11" ht="15.75" customHeight="1" x14ac:dyDescent="0.2">
      <c r="H807" s="230"/>
      <c r="K807" s="230"/>
    </row>
    <row r="808" spans="8:11" ht="15.75" customHeight="1" x14ac:dyDescent="0.2">
      <c r="H808" s="230"/>
      <c r="K808" s="230"/>
    </row>
    <row r="809" spans="8:11" ht="15.75" customHeight="1" x14ac:dyDescent="0.2">
      <c r="H809" s="230"/>
      <c r="K809" s="230"/>
    </row>
    <row r="810" spans="8:11" ht="15.75" customHeight="1" x14ac:dyDescent="0.2">
      <c r="H810" s="230"/>
      <c r="K810" s="230"/>
    </row>
    <row r="811" spans="8:11" ht="15.75" customHeight="1" x14ac:dyDescent="0.2">
      <c r="H811" s="230"/>
      <c r="K811" s="230"/>
    </row>
    <row r="812" spans="8:11" ht="15.75" customHeight="1" x14ac:dyDescent="0.2">
      <c r="H812" s="230"/>
      <c r="K812" s="230"/>
    </row>
    <row r="813" spans="8:11" ht="15.75" customHeight="1" x14ac:dyDescent="0.2">
      <c r="H813" s="230"/>
      <c r="K813" s="230"/>
    </row>
    <row r="814" spans="8:11" ht="15.75" customHeight="1" x14ac:dyDescent="0.2">
      <c r="H814" s="230"/>
      <c r="K814" s="230"/>
    </row>
    <row r="815" spans="8:11" ht="15.75" customHeight="1" x14ac:dyDescent="0.2">
      <c r="H815" s="230"/>
      <c r="K815" s="230"/>
    </row>
    <row r="816" spans="8:11" ht="15.75" customHeight="1" x14ac:dyDescent="0.2">
      <c r="H816" s="230"/>
      <c r="K816" s="230"/>
    </row>
    <row r="817" spans="8:11" ht="15.75" customHeight="1" x14ac:dyDescent="0.2">
      <c r="H817" s="230"/>
      <c r="K817" s="230"/>
    </row>
    <row r="818" spans="8:11" ht="15.75" customHeight="1" x14ac:dyDescent="0.2">
      <c r="H818" s="230"/>
      <c r="K818" s="230"/>
    </row>
    <row r="819" spans="8:11" ht="15.75" customHeight="1" x14ac:dyDescent="0.2">
      <c r="H819" s="230"/>
      <c r="K819" s="230"/>
    </row>
    <row r="820" spans="8:11" ht="15.75" customHeight="1" x14ac:dyDescent="0.2">
      <c r="H820" s="230"/>
      <c r="K820" s="230"/>
    </row>
    <row r="821" spans="8:11" ht="15.75" customHeight="1" x14ac:dyDescent="0.2">
      <c r="H821" s="230"/>
      <c r="K821" s="230"/>
    </row>
    <row r="822" spans="8:11" ht="15.75" customHeight="1" x14ac:dyDescent="0.2">
      <c r="H822" s="230"/>
      <c r="K822" s="230"/>
    </row>
    <row r="823" spans="8:11" ht="15.75" customHeight="1" x14ac:dyDescent="0.2">
      <c r="H823" s="230"/>
      <c r="K823" s="230"/>
    </row>
    <row r="824" spans="8:11" ht="15.75" customHeight="1" x14ac:dyDescent="0.2">
      <c r="H824" s="230"/>
      <c r="K824" s="230"/>
    </row>
    <row r="825" spans="8:11" ht="15.75" customHeight="1" x14ac:dyDescent="0.2">
      <c r="H825" s="230"/>
      <c r="K825" s="230"/>
    </row>
    <row r="826" spans="8:11" ht="15.75" customHeight="1" x14ac:dyDescent="0.2">
      <c r="H826" s="230"/>
      <c r="K826" s="230"/>
    </row>
    <row r="827" spans="8:11" ht="15.75" customHeight="1" x14ac:dyDescent="0.2">
      <c r="H827" s="230"/>
      <c r="K827" s="230"/>
    </row>
    <row r="828" spans="8:11" ht="15.75" customHeight="1" x14ac:dyDescent="0.2">
      <c r="H828" s="230"/>
      <c r="K828" s="230"/>
    </row>
    <row r="829" spans="8:11" ht="15.75" customHeight="1" x14ac:dyDescent="0.2">
      <c r="H829" s="230"/>
      <c r="K829" s="230"/>
    </row>
    <row r="830" spans="8:11" ht="15.75" customHeight="1" x14ac:dyDescent="0.2">
      <c r="H830" s="230"/>
      <c r="K830" s="230"/>
    </row>
    <row r="831" spans="8:11" ht="15.75" customHeight="1" x14ac:dyDescent="0.2">
      <c r="H831" s="230"/>
      <c r="K831" s="230"/>
    </row>
    <row r="832" spans="8:11" ht="15.75" customHeight="1" x14ac:dyDescent="0.2">
      <c r="H832" s="230"/>
      <c r="K832" s="230"/>
    </row>
    <row r="833" spans="8:11" ht="15.75" customHeight="1" x14ac:dyDescent="0.2">
      <c r="H833" s="230"/>
      <c r="K833" s="230"/>
    </row>
    <row r="834" spans="8:11" ht="15.75" customHeight="1" x14ac:dyDescent="0.2">
      <c r="H834" s="230"/>
      <c r="K834" s="230"/>
    </row>
    <row r="835" spans="8:11" ht="15.75" customHeight="1" x14ac:dyDescent="0.2">
      <c r="H835" s="230"/>
      <c r="K835" s="230"/>
    </row>
    <row r="836" spans="8:11" ht="15.75" customHeight="1" x14ac:dyDescent="0.2">
      <c r="H836" s="230"/>
      <c r="K836" s="230"/>
    </row>
    <row r="837" spans="8:11" ht="15.75" customHeight="1" x14ac:dyDescent="0.2">
      <c r="H837" s="230"/>
      <c r="K837" s="230"/>
    </row>
  </sheetData>
  <mergeCells count="341">
    <mergeCell ref="E350:W350"/>
    <mergeCell ref="F352:H352"/>
    <mergeCell ref="I352:K352"/>
    <mergeCell ref="E371:W371"/>
    <mergeCell ref="F373:H373"/>
    <mergeCell ref="I373:K373"/>
    <mergeCell ref="E362:W362"/>
    <mergeCell ref="F364:H364"/>
    <mergeCell ref="I364:K364"/>
    <mergeCell ref="E365:W365"/>
    <mergeCell ref="F367:H367"/>
    <mergeCell ref="I367:K367"/>
    <mergeCell ref="E368:W368"/>
    <mergeCell ref="F370:H370"/>
    <mergeCell ref="I370:K370"/>
    <mergeCell ref="E353:W353"/>
    <mergeCell ref="F355:H355"/>
    <mergeCell ref="I355:K355"/>
    <mergeCell ref="E356:W356"/>
    <mergeCell ref="F358:H358"/>
    <mergeCell ref="I358:K358"/>
    <mergeCell ref="E359:W359"/>
    <mergeCell ref="F361:H361"/>
    <mergeCell ref="I361:K361"/>
    <mergeCell ref="E341:W341"/>
    <mergeCell ref="F343:H343"/>
    <mergeCell ref="I343:K343"/>
    <mergeCell ref="E344:W344"/>
    <mergeCell ref="F346:H346"/>
    <mergeCell ref="I346:K346"/>
    <mergeCell ref="E347:W347"/>
    <mergeCell ref="F349:H349"/>
    <mergeCell ref="I349:K349"/>
    <mergeCell ref="E332:W332"/>
    <mergeCell ref="F334:H334"/>
    <mergeCell ref="I334:K334"/>
    <mergeCell ref="E335:W335"/>
    <mergeCell ref="F337:H337"/>
    <mergeCell ref="I337:K337"/>
    <mergeCell ref="E338:W338"/>
    <mergeCell ref="F340:H340"/>
    <mergeCell ref="I340:K340"/>
    <mergeCell ref="E323:W323"/>
    <mergeCell ref="F325:H325"/>
    <mergeCell ref="I325:K325"/>
    <mergeCell ref="E326:W326"/>
    <mergeCell ref="F328:H328"/>
    <mergeCell ref="I328:K328"/>
    <mergeCell ref="E329:W329"/>
    <mergeCell ref="F331:H331"/>
    <mergeCell ref="I331:K331"/>
    <mergeCell ref="E314:W314"/>
    <mergeCell ref="F316:H316"/>
    <mergeCell ref="I316:K316"/>
    <mergeCell ref="E317:W317"/>
    <mergeCell ref="F319:H319"/>
    <mergeCell ref="I319:K319"/>
    <mergeCell ref="E320:W320"/>
    <mergeCell ref="F322:H322"/>
    <mergeCell ref="I322:K322"/>
    <mergeCell ref="E305:W305"/>
    <mergeCell ref="F307:H307"/>
    <mergeCell ref="I307:K307"/>
    <mergeCell ref="E308:W308"/>
    <mergeCell ref="F310:H310"/>
    <mergeCell ref="I310:K310"/>
    <mergeCell ref="E311:W311"/>
    <mergeCell ref="F313:H313"/>
    <mergeCell ref="I313:K313"/>
    <mergeCell ref="E296:W296"/>
    <mergeCell ref="F298:H298"/>
    <mergeCell ref="I298:K298"/>
    <mergeCell ref="E299:W299"/>
    <mergeCell ref="F301:H301"/>
    <mergeCell ref="I301:K301"/>
    <mergeCell ref="E302:W302"/>
    <mergeCell ref="F304:H304"/>
    <mergeCell ref="I304:K304"/>
    <mergeCell ref="E277:W277"/>
    <mergeCell ref="F282:H282"/>
    <mergeCell ref="I282:K282"/>
    <mergeCell ref="E283:W283"/>
    <mergeCell ref="F288:H288"/>
    <mergeCell ref="I288:K288"/>
    <mergeCell ref="E241:W241"/>
    <mergeCell ref="F252:H252"/>
    <mergeCell ref="I252:K252"/>
    <mergeCell ref="E253:W253"/>
    <mergeCell ref="F264:H264"/>
    <mergeCell ref="I264:K264"/>
    <mergeCell ref="E265:W265"/>
    <mergeCell ref="F276:H276"/>
    <mergeCell ref="I276:K276"/>
    <mergeCell ref="E206:W206"/>
    <mergeCell ref="F208:H208"/>
    <mergeCell ref="I208:K208"/>
    <mergeCell ref="E217:W217"/>
    <mergeCell ref="F228:H228"/>
    <mergeCell ref="I228:K228"/>
    <mergeCell ref="E229:W229"/>
    <mergeCell ref="F240:H240"/>
    <mergeCell ref="I240:K240"/>
    <mergeCell ref="E209:W209"/>
    <mergeCell ref="F211:H211"/>
    <mergeCell ref="I211:K211"/>
    <mergeCell ref="E196:W196"/>
    <mergeCell ref="F198:H198"/>
    <mergeCell ref="I198:K198"/>
    <mergeCell ref="E199:W199"/>
    <mergeCell ref="F201:H201"/>
    <mergeCell ref="I201:K201"/>
    <mergeCell ref="E202:W202"/>
    <mergeCell ref="F205:H205"/>
    <mergeCell ref="I205:K205"/>
    <mergeCell ref="E187:W187"/>
    <mergeCell ref="F189:H189"/>
    <mergeCell ref="I189:K189"/>
    <mergeCell ref="E190:W190"/>
    <mergeCell ref="F192:H192"/>
    <mergeCell ref="I192:K192"/>
    <mergeCell ref="E193:W193"/>
    <mergeCell ref="F195:H195"/>
    <mergeCell ref="I195:K195"/>
    <mergeCell ref="E124:W124"/>
    <mergeCell ref="F129:H129"/>
    <mergeCell ref="I129:K129"/>
    <mergeCell ref="E160:W160"/>
    <mergeCell ref="F162:H162"/>
    <mergeCell ref="I162:K162"/>
    <mergeCell ref="E163:W163"/>
    <mergeCell ref="F165:H165"/>
    <mergeCell ref="I165:K165"/>
    <mergeCell ref="E154:W154"/>
    <mergeCell ref="F156:H156"/>
    <mergeCell ref="I156:K156"/>
    <mergeCell ref="E157:W157"/>
    <mergeCell ref="F159:H159"/>
    <mergeCell ref="I159:K159"/>
    <mergeCell ref="E130:W130"/>
    <mergeCell ref="F132:H132"/>
    <mergeCell ref="I132:K132"/>
    <mergeCell ref="E147:W147"/>
    <mergeCell ref="F150:H150"/>
    <mergeCell ref="I150:K150"/>
    <mergeCell ref="E151:W151"/>
    <mergeCell ref="F153:H153"/>
    <mergeCell ref="F407:H407"/>
    <mergeCell ref="I407:K407"/>
    <mergeCell ref="E408:W408"/>
    <mergeCell ref="F410:H410"/>
    <mergeCell ref="I410:K410"/>
    <mergeCell ref="E411:W411"/>
    <mergeCell ref="F413:H413"/>
    <mergeCell ref="I413:K413"/>
    <mergeCell ref="E30:W30"/>
    <mergeCell ref="F32:H32"/>
    <mergeCell ref="I32:K32"/>
    <mergeCell ref="F398:H398"/>
    <mergeCell ref="I398:K398"/>
    <mergeCell ref="E399:W399"/>
    <mergeCell ref="F401:H401"/>
    <mergeCell ref="I401:K401"/>
    <mergeCell ref="E402:W402"/>
    <mergeCell ref="F404:H404"/>
    <mergeCell ref="I404:K404"/>
    <mergeCell ref="E405:W405"/>
    <mergeCell ref="F389:H389"/>
    <mergeCell ref="I389:K389"/>
    <mergeCell ref="E390:W390"/>
    <mergeCell ref="F392:H392"/>
    <mergeCell ref="I392:K392"/>
    <mergeCell ref="E393:W393"/>
    <mergeCell ref="F395:H395"/>
    <mergeCell ref="I395:K395"/>
    <mergeCell ref="E396:W396"/>
    <mergeCell ref="E384:W384"/>
    <mergeCell ref="F386:H386"/>
    <mergeCell ref="I386:K386"/>
    <mergeCell ref="E387:W387"/>
    <mergeCell ref="E375:W375"/>
    <mergeCell ref="F377:H377"/>
    <mergeCell ref="I377:K377"/>
    <mergeCell ref="E378:W378"/>
    <mergeCell ref="F380:H380"/>
    <mergeCell ref="I380:K380"/>
    <mergeCell ref="I153:K153"/>
    <mergeCell ref="E213:W213"/>
    <mergeCell ref="F216:H216"/>
    <mergeCell ref="I216:K216"/>
    <mergeCell ref="E166:W166"/>
    <mergeCell ref="F168:H168"/>
    <mergeCell ref="I168:K168"/>
    <mergeCell ref="E169:W169"/>
    <mergeCell ref="F171:H171"/>
    <mergeCell ref="I171:K171"/>
    <mergeCell ref="E172:W172"/>
    <mergeCell ref="F174:H174"/>
    <mergeCell ref="E181:W181"/>
    <mergeCell ref="F183:H183"/>
    <mergeCell ref="I183:K183"/>
    <mergeCell ref="E184:W184"/>
    <mergeCell ref="F186:H186"/>
    <mergeCell ref="I186:K186"/>
    <mergeCell ref="F180:H180"/>
    <mergeCell ref="I180:K180"/>
    <mergeCell ref="E137:W137"/>
    <mergeCell ref="F140:H140"/>
    <mergeCell ref="I140:K140"/>
    <mergeCell ref="E141:W141"/>
    <mergeCell ref="F143:H143"/>
    <mergeCell ref="I143:K143"/>
    <mergeCell ref="E144:W144"/>
    <mergeCell ref="F146:H146"/>
    <mergeCell ref="I146:K146"/>
    <mergeCell ref="E2:X2"/>
    <mergeCell ref="E3:T3"/>
    <mergeCell ref="E4:T4"/>
    <mergeCell ref="E5:T5"/>
    <mergeCell ref="E6:T6"/>
    <mergeCell ref="E11:W11"/>
    <mergeCell ref="E17:W17"/>
    <mergeCell ref="E20:W20"/>
    <mergeCell ref="U3:X3"/>
    <mergeCell ref="U4:X4"/>
    <mergeCell ref="U5:X5"/>
    <mergeCell ref="U6:X6"/>
    <mergeCell ref="E8:E9"/>
    <mergeCell ref="F8:K8"/>
    <mergeCell ref="L8:L9"/>
    <mergeCell ref="M8:M9"/>
    <mergeCell ref="W8:W9"/>
    <mergeCell ref="B8:D8"/>
    <mergeCell ref="I9:K9"/>
    <mergeCell ref="F13:H13"/>
    <mergeCell ref="I13:K13"/>
    <mergeCell ref="F22:H22"/>
    <mergeCell ref="I22:K22"/>
    <mergeCell ref="I16:K16"/>
    <mergeCell ref="E27:W27"/>
    <mergeCell ref="I19:K19"/>
    <mergeCell ref="E24:W24"/>
    <mergeCell ref="F26:H26"/>
    <mergeCell ref="I26:K26"/>
    <mergeCell ref="F19:H19"/>
    <mergeCell ref="E14:W14"/>
    <mergeCell ref="F16:H16"/>
    <mergeCell ref="I58:K58"/>
    <mergeCell ref="Y8:Y9"/>
    <mergeCell ref="F9:H9"/>
    <mergeCell ref="E36:W36"/>
    <mergeCell ref="F38:H38"/>
    <mergeCell ref="I38:K38"/>
    <mergeCell ref="L28"/>
    <mergeCell ref="F29:H29"/>
    <mergeCell ref="I29:K29"/>
    <mergeCell ref="E33:W33"/>
    <mergeCell ref="F35:H35"/>
    <mergeCell ref="I35:K35"/>
    <mergeCell ref="X8:X9"/>
    <mergeCell ref="E39:W39"/>
    <mergeCell ref="F41:H41"/>
    <mergeCell ref="I41:K41"/>
    <mergeCell ref="E42:W42"/>
    <mergeCell ref="F44:H44"/>
    <mergeCell ref="I44:K44"/>
    <mergeCell ref="E45:W45"/>
    <mergeCell ref="E52:W52"/>
    <mergeCell ref="F54:H54"/>
    <mergeCell ref="I54:K54"/>
    <mergeCell ref="E59:W59"/>
    <mergeCell ref="F47:H47"/>
    <mergeCell ref="I47:K47"/>
    <mergeCell ref="F110:H110"/>
    <mergeCell ref="I110:K110"/>
    <mergeCell ref="F107:H107"/>
    <mergeCell ref="I107:K107"/>
    <mergeCell ref="E108:W108"/>
    <mergeCell ref="F99:H99"/>
    <mergeCell ref="I99:K99"/>
    <mergeCell ref="E90:W90"/>
    <mergeCell ref="F94:H94"/>
    <mergeCell ref="I94:K94"/>
    <mergeCell ref="E95:W95"/>
    <mergeCell ref="E105:W105"/>
    <mergeCell ref="E100:W100"/>
    <mergeCell ref="F104:H104"/>
    <mergeCell ref="I104:K104"/>
    <mergeCell ref="E66:W66"/>
    <mergeCell ref="F69:H69"/>
    <mergeCell ref="I69:K69"/>
    <mergeCell ref="F65:H65"/>
    <mergeCell ref="E56:W56"/>
    <mergeCell ref="F58:H58"/>
    <mergeCell ref="E381:W381"/>
    <mergeCell ref="F383:H383"/>
    <mergeCell ref="I383:K383"/>
    <mergeCell ref="E133:W133"/>
    <mergeCell ref="F136:H136"/>
    <mergeCell ref="I136:K136"/>
    <mergeCell ref="E49:W49"/>
    <mergeCell ref="F51:H51"/>
    <mergeCell ref="I51:K51"/>
    <mergeCell ref="E86:W86"/>
    <mergeCell ref="F88:H88"/>
    <mergeCell ref="I88:K88"/>
    <mergeCell ref="E80:W80"/>
    <mergeCell ref="F82:H82"/>
    <mergeCell ref="I82:K82"/>
    <mergeCell ref="E83:W83"/>
    <mergeCell ref="F85:H85"/>
    <mergeCell ref="I85:K85"/>
    <mergeCell ref="E71:W71"/>
    <mergeCell ref="F73:H73"/>
    <mergeCell ref="I73:K73"/>
    <mergeCell ref="E74:W74"/>
    <mergeCell ref="F76:H76"/>
    <mergeCell ref="I76:K76"/>
    <mergeCell ref="I65:K65"/>
    <mergeCell ref="E289:W289"/>
    <mergeCell ref="F294:H294"/>
    <mergeCell ref="I294:K294"/>
    <mergeCell ref="F61:H61"/>
    <mergeCell ref="I61:K61"/>
    <mergeCell ref="E115:W115"/>
    <mergeCell ref="F120:H120"/>
    <mergeCell ref="I120:K120"/>
    <mergeCell ref="E112:W112"/>
    <mergeCell ref="F114:H114"/>
    <mergeCell ref="I114:K114"/>
    <mergeCell ref="E121:W121"/>
    <mergeCell ref="F123:H123"/>
    <mergeCell ref="I123:K123"/>
    <mergeCell ref="E77:W77"/>
    <mergeCell ref="F79:H79"/>
    <mergeCell ref="I79:K79"/>
    <mergeCell ref="E62:W62"/>
    <mergeCell ref="I174:K174"/>
    <mergeCell ref="E175:W175"/>
    <mergeCell ref="F177:H177"/>
    <mergeCell ref="I177:K177"/>
    <mergeCell ref="E178:W178"/>
  </mergeCells>
  <phoneticPr fontId="51" type="noConversion"/>
  <pageMargins left="0.51181102362204722" right="0.51181102362204722" top="0.78740157480314965" bottom="0.78740157480314965" header="0" footer="0"/>
  <pageSetup paperSize="9" scale="56" fitToWidth="0" fitToHeight="0" orientation="landscape" r:id="rId1"/>
  <rowBreaks count="2" manualBreakCount="2">
    <brk id="376" max="25" man="1"/>
    <brk id="413"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20</vt:i4>
      </vt:variant>
    </vt:vector>
  </HeadingPairs>
  <TitlesOfParts>
    <vt:vector size="43" baseType="lpstr">
      <vt:lpstr>RESUMO</vt:lpstr>
      <vt:lpstr>BDI </vt:lpstr>
      <vt:lpstr>ORÇAM. SEM DESON</vt:lpstr>
      <vt:lpstr>ORÇAM. DESON</vt:lpstr>
      <vt:lpstr>CURVA ABC</vt:lpstr>
      <vt:lpstr>CRONOGRAMA FISICO-FINANCEIRO</vt:lpstr>
      <vt:lpstr>COMPOSIÇÕES - SEM DESON</vt:lpstr>
      <vt:lpstr>COMPOSIÇÕES - COM DESON</vt:lpstr>
      <vt:lpstr>MEMORIA DE CALCULO</vt:lpstr>
      <vt:lpstr>COTAÇÕES</vt:lpstr>
      <vt:lpstr>BD -  ABC NÃO DESON</vt:lpstr>
      <vt:lpstr>BD -  ABC DESON</vt:lpstr>
      <vt:lpstr>MERCADO</vt:lpstr>
      <vt:lpstr>IOPES_02-20</vt:lpstr>
      <vt:lpstr>SICRO SUDESTE 04-20</vt:lpstr>
      <vt:lpstr>SINAPI 09-20 ES - NÃO DESONER.</vt:lpstr>
      <vt:lpstr>SINAPI 09-20 ES - DESONER.</vt:lpstr>
      <vt:lpstr>CPOS-178</vt:lpstr>
      <vt:lpstr>SIURB JAN-2020 DESONER.</vt:lpstr>
      <vt:lpstr>SIURB JAN-2020 NÃO DESONER.</vt:lpstr>
      <vt:lpstr>DER-ES_NOV19_COM DESONER.</vt:lpstr>
      <vt:lpstr>EDIF JAN-2020 NÃO DESONER.</vt:lpstr>
      <vt:lpstr>EDIF JAN-2020 DESONER.</vt:lpstr>
      <vt:lpstr>'BDI '!Area_de_impressao</vt:lpstr>
      <vt:lpstr>'COMPOSIÇÕES - COM DESON'!Area_de_impressao</vt:lpstr>
      <vt:lpstr>'COMPOSIÇÕES - SEM DESON'!Area_de_impressao</vt:lpstr>
      <vt:lpstr>COTAÇÕES!Area_de_impressao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'COMPOSIÇÕES - COM DESON'!Titulos_de_impressao</vt:lpstr>
      <vt:lpstr>'COMPOSIÇÕES - SEM DESON'!Titulos_de_impressao</vt:lpstr>
      <vt:lpstr>COTAÇÕES!Titulos_de_impressao</vt:lpstr>
      <vt:lpstr>'CRONOGRAMA FISICO-FINANCEIRO'!Titulos_de_impressao</vt:lpstr>
      <vt:lpstr>'CURVA ABC'!Titulos_de_impressao</vt:lpstr>
      <vt:lpstr>'EDIF JAN-2020 DESONER.'!Titulos_de_impressao</vt:lpstr>
      <vt:lpstr>'EDIF JAN-2020 NÃO DESONER.'!Titulos_de_impressao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2021-10-29T14:50:51Z</cp:lastPrinted>
  <dcterms:created xsi:type="dcterms:W3CDTF">2020-11-06T18:01:14Z</dcterms:created>
  <dcterms:modified xsi:type="dcterms:W3CDTF">2021-11-16T17:55:53Z</dcterms:modified>
</cp:coreProperties>
</file>